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EstaPasta_de_trabalho" defaultThemeVersion="124226"/>
  <bookViews>
    <workbookView xWindow="0" yWindow="0" windowWidth="20730" windowHeight="11760" tabRatio="0" firstSheet="12" activeTab="12"/>
  </bookViews>
  <sheets>
    <sheet name="Ini" sheetId="18" r:id="rId1"/>
    <sheet name="Duv" sheetId="19" r:id="rId2"/>
    <sheet name="Sug" sheetId="20" r:id="rId3"/>
    <sheet name="Sou" sheetId="21" r:id="rId4"/>
    <sheet name="Equipe" sheetId="15" r:id="rId5"/>
    <sheet name="Funcionários" sheetId="16" r:id="rId6"/>
    <sheet name="Feriados" sheetId="17" r:id="rId7"/>
    <sheet name="LT" sheetId="4" r:id="rId8"/>
    <sheet name="AF" sheetId="5" r:id="rId9"/>
    <sheet name="RC" sheetId="6" r:id="rId10"/>
    <sheet name="GRAF" sheetId="7" r:id="rId11"/>
    <sheet name="Rel" sheetId="8" r:id="rId12"/>
    <sheet name="Das" sheetId="22" r:id="rId13"/>
  </sheets>
  <definedNames>
    <definedName name="__xlcn.WorksheetConnection_ProC5H561" hidden="1">#REF!</definedName>
    <definedName name="_xlnm.Print_Area" localSheetId="8">ImpAF</definedName>
    <definedName name="_xlnm.Print_Area" localSheetId="10">GRAF!$C$4:$K$52</definedName>
    <definedName name="_xlnm.Print_Area" localSheetId="9">ImpRC</definedName>
    <definedName name="_xlnm.Print_Area" localSheetId="11">Rel!$C$6:$G$91</definedName>
    <definedName name="ImpAF">OFFSET(AF!$C$4,0,0,COUNTIF(AF!$F$30:$F$1029,"&gt;"&amp;0)+26,5)</definedName>
    <definedName name="ImpRC">OFFSET('RC'!$C$4,0,0,COUNTIF('RC'!A$24:A$1023,"&gt;"&amp;0)+20,6)</definedName>
  </definedNames>
  <calcPr calcId="145621"/>
</workbook>
</file>

<file path=xl/calcChain.xml><?xml version="1.0" encoding="utf-8"?>
<calcChain xmlns="http://schemas.openxmlformats.org/spreadsheetml/2006/main">
  <c r="AF27" i="22" l="1"/>
  <c r="AF28" i="22"/>
  <c r="AF29" i="22"/>
  <c r="AF30" i="22"/>
  <c r="AF26" i="22"/>
  <c r="AF20" i="22"/>
  <c r="AF21" i="22"/>
  <c r="AF22" i="22"/>
  <c r="AF23" i="22"/>
  <c r="AF19" i="22"/>
  <c r="AF13" i="22"/>
  <c r="AF14" i="22"/>
  <c r="AF15" i="22"/>
  <c r="AF16" i="22"/>
  <c r="AF12" i="22"/>
  <c r="AF6" i="22"/>
  <c r="AF7" i="22"/>
  <c r="AF8" i="22"/>
  <c r="AF9" i="22"/>
  <c r="AF5" i="22"/>
  <c r="D14" i="5" l="1"/>
  <c r="D10" i="5"/>
  <c r="I29" i="4" l="1"/>
  <c r="I33" i="4"/>
  <c r="I37" i="4"/>
  <c r="I41" i="4"/>
  <c r="I45" i="4"/>
  <c r="H8" i="4"/>
  <c r="I8" i="4"/>
  <c r="H9" i="4"/>
  <c r="I9" i="4"/>
  <c r="H10" i="4"/>
  <c r="I10" i="4"/>
  <c r="H11" i="4"/>
  <c r="I11" i="4"/>
  <c r="H12" i="4"/>
  <c r="I12" i="4"/>
  <c r="H13" i="4"/>
  <c r="I13" i="4"/>
  <c r="H14" i="4"/>
  <c r="I14" i="4"/>
  <c r="H15" i="4"/>
  <c r="I15" i="4"/>
  <c r="H16" i="4"/>
  <c r="I16" i="4"/>
  <c r="H17" i="4"/>
  <c r="I17" i="4"/>
  <c r="H18" i="4"/>
  <c r="I18" i="4"/>
  <c r="H19" i="4"/>
  <c r="I19" i="4"/>
  <c r="H20" i="4"/>
  <c r="I20" i="4"/>
  <c r="H21" i="4"/>
  <c r="I21" i="4"/>
  <c r="H22" i="4"/>
  <c r="I22" i="4"/>
  <c r="H23" i="4"/>
  <c r="I23" i="4"/>
  <c r="H24" i="4"/>
  <c r="I24" i="4"/>
  <c r="H25" i="4"/>
  <c r="I25" i="4"/>
  <c r="H26" i="4"/>
  <c r="I26" i="4"/>
  <c r="H27" i="4"/>
  <c r="I27" i="4"/>
  <c r="H28" i="4"/>
  <c r="I28" i="4"/>
  <c r="H29" i="4"/>
  <c r="H30" i="4"/>
  <c r="I30" i="4"/>
  <c r="H31" i="4"/>
  <c r="I31" i="4"/>
  <c r="H32" i="4"/>
  <c r="I32" i="4"/>
  <c r="H33" i="4"/>
  <c r="H34" i="4"/>
  <c r="I34" i="4"/>
  <c r="H35" i="4"/>
  <c r="I35" i="4"/>
  <c r="H36" i="4"/>
  <c r="I36" i="4"/>
  <c r="H37" i="4"/>
  <c r="H38" i="4"/>
  <c r="I38" i="4"/>
  <c r="H39" i="4"/>
  <c r="I39" i="4"/>
  <c r="H40" i="4"/>
  <c r="I40" i="4"/>
  <c r="H41" i="4"/>
  <c r="H42" i="4"/>
  <c r="I42" i="4"/>
  <c r="H43" i="4"/>
  <c r="I43" i="4"/>
  <c r="H44" i="4"/>
  <c r="I44" i="4"/>
  <c r="H45" i="4"/>
  <c r="H46" i="4"/>
  <c r="I46" i="4"/>
  <c r="H47" i="4"/>
  <c r="I47" i="4"/>
  <c r="H48" i="4"/>
  <c r="I48" i="4"/>
  <c r="H49" i="4"/>
  <c r="I49" i="4"/>
  <c r="H50" i="4"/>
  <c r="I50" i="4"/>
  <c r="H51" i="4"/>
  <c r="I51" i="4"/>
  <c r="H52" i="4"/>
  <c r="I52" i="4"/>
  <c r="H53" i="4"/>
  <c r="I53" i="4"/>
  <c r="H54" i="4"/>
  <c r="I54" i="4"/>
  <c r="H55" i="4"/>
  <c r="I55" i="4"/>
  <c r="H56" i="4"/>
  <c r="I56" i="4"/>
  <c r="H57" i="4"/>
  <c r="I57" i="4"/>
  <c r="H58" i="4"/>
  <c r="I58" i="4"/>
  <c r="H59" i="4"/>
  <c r="I59" i="4"/>
  <c r="H60" i="4"/>
  <c r="I60" i="4"/>
  <c r="H61" i="4"/>
  <c r="I61" i="4"/>
  <c r="H62" i="4"/>
  <c r="I62" i="4"/>
  <c r="H63" i="4"/>
  <c r="I63" i="4"/>
  <c r="H64" i="4"/>
  <c r="I64" i="4"/>
  <c r="H65" i="4"/>
  <c r="I65" i="4"/>
  <c r="H66" i="4"/>
  <c r="I66" i="4"/>
  <c r="H67" i="4"/>
  <c r="I67" i="4"/>
  <c r="H68" i="4"/>
  <c r="I68" i="4"/>
  <c r="H69" i="4"/>
  <c r="I69" i="4"/>
  <c r="H70" i="4"/>
  <c r="I70" i="4"/>
  <c r="H71" i="4"/>
  <c r="I71" i="4"/>
  <c r="H72" i="4"/>
  <c r="I72" i="4"/>
  <c r="H73" i="4"/>
  <c r="I73" i="4"/>
  <c r="H74" i="4"/>
  <c r="I74" i="4"/>
  <c r="H75" i="4"/>
  <c r="I75" i="4"/>
  <c r="H76" i="4"/>
  <c r="I76" i="4"/>
  <c r="H77" i="4"/>
  <c r="I77" i="4"/>
  <c r="H78" i="4"/>
  <c r="I78" i="4"/>
  <c r="H79" i="4"/>
  <c r="I79" i="4"/>
  <c r="H80" i="4"/>
  <c r="I80" i="4"/>
  <c r="H81" i="4"/>
  <c r="I81" i="4"/>
  <c r="H82" i="4"/>
  <c r="I82" i="4"/>
  <c r="H83" i="4"/>
  <c r="I83" i="4"/>
  <c r="H84" i="4"/>
  <c r="I84" i="4"/>
  <c r="H85" i="4"/>
  <c r="I85" i="4"/>
  <c r="H86" i="4"/>
  <c r="I86" i="4"/>
  <c r="H87" i="4"/>
  <c r="I87" i="4"/>
  <c r="H88" i="4"/>
  <c r="I88" i="4"/>
  <c r="H89" i="4"/>
  <c r="I89" i="4"/>
  <c r="H90" i="4"/>
  <c r="I90" i="4"/>
  <c r="H91" i="4"/>
  <c r="I91" i="4"/>
  <c r="H92" i="4"/>
  <c r="I92" i="4"/>
  <c r="H93" i="4"/>
  <c r="I93" i="4"/>
  <c r="H94" i="4"/>
  <c r="I94" i="4"/>
  <c r="H95" i="4"/>
  <c r="I95" i="4"/>
  <c r="H96" i="4"/>
  <c r="I96" i="4"/>
  <c r="H97" i="4"/>
  <c r="I97" i="4"/>
  <c r="H98" i="4"/>
  <c r="I98" i="4"/>
  <c r="H99" i="4"/>
  <c r="I99" i="4"/>
  <c r="H100" i="4"/>
  <c r="I100" i="4"/>
  <c r="H101" i="4"/>
  <c r="I101" i="4"/>
  <c r="H102" i="4"/>
  <c r="I102" i="4"/>
  <c r="H103" i="4"/>
  <c r="I103" i="4"/>
  <c r="H104" i="4"/>
  <c r="I104" i="4"/>
  <c r="H105" i="4"/>
  <c r="I105" i="4"/>
  <c r="H106" i="4"/>
  <c r="I106" i="4"/>
  <c r="H107" i="4"/>
  <c r="I107" i="4"/>
  <c r="H108" i="4"/>
  <c r="I108" i="4"/>
  <c r="H109" i="4"/>
  <c r="I109" i="4"/>
  <c r="H110" i="4"/>
  <c r="I110" i="4"/>
  <c r="H111" i="4"/>
  <c r="I111" i="4"/>
  <c r="H112" i="4"/>
  <c r="I112" i="4"/>
  <c r="H113" i="4"/>
  <c r="I113" i="4"/>
  <c r="H114" i="4"/>
  <c r="I114" i="4"/>
  <c r="H115" i="4"/>
  <c r="I115" i="4"/>
  <c r="H116" i="4"/>
  <c r="I116" i="4"/>
  <c r="H117" i="4"/>
  <c r="I117" i="4"/>
  <c r="H118" i="4"/>
  <c r="I118" i="4"/>
  <c r="H119" i="4"/>
  <c r="I119" i="4"/>
  <c r="H120" i="4"/>
  <c r="I120" i="4"/>
  <c r="H121" i="4"/>
  <c r="I121" i="4"/>
  <c r="H122" i="4"/>
  <c r="I122" i="4"/>
  <c r="H123" i="4"/>
  <c r="I123" i="4"/>
  <c r="H124" i="4"/>
  <c r="I124" i="4"/>
  <c r="H125" i="4"/>
  <c r="I125" i="4"/>
  <c r="H126" i="4"/>
  <c r="I126" i="4"/>
  <c r="H127" i="4"/>
  <c r="I127" i="4"/>
  <c r="H128" i="4"/>
  <c r="I128" i="4"/>
  <c r="H129" i="4"/>
  <c r="I129" i="4"/>
  <c r="H130" i="4"/>
  <c r="I130" i="4"/>
  <c r="H131" i="4"/>
  <c r="I131" i="4"/>
  <c r="H132" i="4"/>
  <c r="I132" i="4"/>
  <c r="H133" i="4"/>
  <c r="I133" i="4"/>
  <c r="H134" i="4"/>
  <c r="I134" i="4"/>
  <c r="H135" i="4"/>
  <c r="I135" i="4"/>
  <c r="H136" i="4"/>
  <c r="I136" i="4"/>
  <c r="H137" i="4"/>
  <c r="I137" i="4"/>
  <c r="H138" i="4"/>
  <c r="I138" i="4"/>
  <c r="H139" i="4"/>
  <c r="I139" i="4"/>
  <c r="H140" i="4"/>
  <c r="I140" i="4"/>
  <c r="H141" i="4"/>
  <c r="I141" i="4"/>
  <c r="H142" i="4"/>
  <c r="I142" i="4"/>
  <c r="H143" i="4"/>
  <c r="I143" i="4"/>
  <c r="H144" i="4"/>
  <c r="I144" i="4"/>
  <c r="H145" i="4"/>
  <c r="I145" i="4"/>
  <c r="H146" i="4"/>
  <c r="I146" i="4"/>
  <c r="H147" i="4"/>
  <c r="I147" i="4"/>
  <c r="H148" i="4"/>
  <c r="I148" i="4"/>
  <c r="H149" i="4"/>
  <c r="I149" i="4"/>
  <c r="H150" i="4"/>
  <c r="I150" i="4"/>
  <c r="H151" i="4"/>
  <c r="I151" i="4"/>
  <c r="H152" i="4"/>
  <c r="I152" i="4"/>
  <c r="H153" i="4"/>
  <c r="I153" i="4"/>
  <c r="H154" i="4"/>
  <c r="I154" i="4"/>
  <c r="H155" i="4"/>
  <c r="I155" i="4"/>
  <c r="H156" i="4"/>
  <c r="I156" i="4"/>
  <c r="H157" i="4"/>
  <c r="I157" i="4"/>
  <c r="H158" i="4"/>
  <c r="I158" i="4"/>
  <c r="H159" i="4"/>
  <c r="I159" i="4"/>
  <c r="H160" i="4"/>
  <c r="I160" i="4"/>
  <c r="H161" i="4"/>
  <c r="I161" i="4"/>
  <c r="H162" i="4"/>
  <c r="I162" i="4"/>
  <c r="H163" i="4"/>
  <c r="I163" i="4"/>
  <c r="H164" i="4"/>
  <c r="I164" i="4"/>
  <c r="H165" i="4"/>
  <c r="I165" i="4"/>
  <c r="H166" i="4"/>
  <c r="I166" i="4"/>
  <c r="H167" i="4"/>
  <c r="I167" i="4"/>
  <c r="H168" i="4"/>
  <c r="I168" i="4"/>
  <c r="H169" i="4"/>
  <c r="I169" i="4"/>
  <c r="H170" i="4"/>
  <c r="I170" i="4"/>
  <c r="H171" i="4"/>
  <c r="I171" i="4"/>
  <c r="H172" i="4"/>
  <c r="I172" i="4"/>
  <c r="H173" i="4"/>
  <c r="I173" i="4"/>
  <c r="H174" i="4"/>
  <c r="I174" i="4"/>
  <c r="H175" i="4"/>
  <c r="I175" i="4"/>
  <c r="H176" i="4"/>
  <c r="I176" i="4"/>
  <c r="H177" i="4"/>
  <c r="I177" i="4"/>
  <c r="H178" i="4"/>
  <c r="I178" i="4"/>
  <c r="H179" i="4"/>
  <c r="I179" i="4"/>
  <c r="H180" i="4"/>
  <c r="I180" i="4"/>
  <c r="H181" i="4"/>
  <c r="I181" i="4"/>
  <c r="H182" i="4"/>
  <c r="I182" i="4"/>
  <c r="H183" i="4"/>
  <c r="I183" i="4"/>
  <c r="H184" i="4"/>
  <c r="I184" i="4"/>
  <c r="H185" i="4"/>
  <c r="I185" i="4"/>
  <c r="H186" i="4"/>
  <c r="I186" i="4"/>
  <c r="H187" i="4"/>
  <c r="I187" i="4"/>
  <c r="H188" i="4"/>
  <c r="I188" i="4"/>
  <c r="H189" i="4"/>
  <c r="I189" i="4"/>
  <c r="H190" i="4"/>
  <c r="I190" i="4"/>
  <c r="H191" i="4"/>
  <c r="I191" i="4"/>
  <c r="H192" i="4"/>
  <c r="I192" i="4"/>
  <c r="H193" i="4"/>
  <c r="I193" i="4"/>
  <c r="H194" i="4"/>
  <c r="I194" i="4"/>
  <c r="H195" i="4"/>
  <c r="I195" i="4"/>
  <c r="H196" i="4"/>
  <c r="I196" i="4"/>
  <c r="H197" i="4"/>
  <c r="I197" i="4"/>
  <c r="H198" i="4"/>
  <c r="I198" i="4"/>
  <c r="H199" i="4"/>
  <c r="I199" i="4"/>
  <c r="H200" i="4"/>
  <c r="I200" i="4"/>
  <c r="H201" i="4"/>
  <c r="I201" i="4"/>
  <c r="H202" i="4"/>
  <c r="I202" i="4"/>
  <c r="H203" i="4"/>
  <c r="I203" i="4"/>
  <c r="H204" i="4"/>
  <c r="I204" i="4"/>
  <c r="H205" i="4"/>
  <c r="I205" i="4"/>
  <c r="H206" i="4"/>
  <c r="I206" i="4"/>
  <c r="H207" i="4"/>
  <c r="I207" i="4"/>
  <c r="H208" i="4"/>
  <c r="I208" i="4"/>
  <c r="H209" i="4"/>
  <c r="I209" i="4"/>
  <c r="H210" i="4"/>
  <c r="I210" i="4"/>
  <c r="H211" i="4"/>
  <c r="I211" i="4"/>
  <c r="H212" i="4"/>
  <c r="I212" i="4"/>
  <c r="H213" i="4"/>
  <c r="I213" i="4"/>
  <c r="H214" i="4"/>
  <c r="I214" i="4"/>
  <c r="H215" i="4"/>
  <c r="I215" i="4"/>
  <c r="H216" i="4"/>
  <c r="I216" i="4"/>
  <c r="H217" i="4"/>
  <c r="I217" i="4"/>
  <c r="H218" i="4"/>
  <c r="I218" i="4"/>
  <c r="H219" i="4"/>
  <c r="I219" i="4"/>
  <c r="H220" i="4"/>
  <c r="I220" i="4"/>
  <c r="H221" i="4"/>
  <c r="I221" i="4"/>
  <c r="H222" i="4"/>
  <c r="I222" i="4"/>
  <c r="H223" i="4"/>
  <c r="I223" i="4"/>
  <c r="H224" i="4"/>
  <c r="I224" i="4"/>
  <c r="H225" i="4"/>
  <c r="I225" i="4"/>
  <c r="H226" i="4"/>
  <c r="I226" i="4"/>
  <c r="H227" i="4"/>
  <c r="I227" i="4"/>
  <c r="H228" i="4"/>
  <c r="I228" i="4"/>
  <c r="H229" i="4"/>
  <c r="I229" i="4"/>
  <c r="H230" i="4"/>
  <c r="I230" i="4"/>
  <c r="H231" i="4"/>
  <c r="I231" i="4"/>
  <c r="H232" i="4"/>
  <c r="I232" i="4"/>
  <c r="H233" i="4"/>
  <c r="I233" i="4"/>
  <c r="H234" i="4"/>
  <c r="I234" i="4"/>
  <c r="H235" i="4"/>
  <c r="I235" i="4"/>
  <c r="H236" i="4"/>
  <c r="I236" i="4"/>
  <c r="H237" i="4"/>
  <c r="I237" i="4"/>
  <c r="H238" i="4"/>
  <c r="I238" i="4"/>
  <c r="H239" i="4"/>
  <c r="I239" i="4"/>
  <c r="H240" i="4"/>
  <c r="I240" i="4"/>
  <c r="H241" i="4"/>
  <c r="I241" i="4"/>
  <c r="H242" i="4"/>
  <c r="I242" i="4"/>
  <c r="H243" i="4"/>
  <c r="I243" i="4"/>
  <c r="H244" i="4"/>
  <c r="I244" i="4"/>
  <c r="H245" i="4"/>
  <c r="I245" i="4"/>
  <c r="H246" i="4"/>
  <c r="I246" i="4"/>
  <c r="H247" i="4"/>
  <c r="I247" i="4"/>
  <c r="H248" i="4"/>
  <c r="I248" i="4"/>
  <c r="H249" i="4"/>
  <c r="I249" i="4"/>
  <c r="H250" i="4"/>
  <c r="I250" i="4"/>
  <c r="H251" i="4"/>
  <c r="I251" i="4"/>
  <c r="H252" i="4"/>
  <c r="I252" i="4"/>
  <c r="H253" i="4"/>
  <c r="I253" i="4"/>
  <c r="H254" i="4"/>
  <c r="I254" i="4"/>
  <c r="H255" i="4"/>
  <c r="I255" i="4"/>
  <c r="H256" i="4"/>
  <c r="I256" i="4"/>
  <c r="H257" i="4"/>
  <c r="I257" i="4"/>
  <c r="H258" i="4"/>
  <c r="I258" i="4"/>
  <c r="H259" i="4"/>
  <c r="I259" i="4"/>
  <c r="H260" i="4"/>
  <c r="I260" i="4"/>
  <c r="H261" i="4"/>
  <c r="I261" i="4"/>
  <c r="H262" i="4"/>
  <c r="I262" i="4"/>
  <c r="H263" i="4"/>
  <c r="I263" i="4"/>
  <c r="H264" i="4"/>
  <c r="I264" i="4"/>
  <c r="H265" i="4"/>
  <c r="I265" i="4"/>
  <c r="H266" i="4"/>
  <c r="I266" i="4"/>
  <c r="H267" i="4"/>
  <c r="I267" i="4"/>
  <c r="H268" i="4"/>
  <c r="I268" i="4"/>
  <c r="H269" i="4"/>
  <c r="I269" i="4"/>
  <c r="H270" i="4"/>
  <c r="I270" i="4"/>
  <c r="H271" i="4"/>
  <c r="I271" i="4"/>
  <c r="H272" i="4"/>
  <c r="I272" i="4"/>
  <c r="H273" i="4"/>
  <c r="I273" i="4"/>
  <c r="H274" i="4"/>
  <c r="I274" i="4"/>
  <c r="H275" i="4"/>
  <c r="I275" i="4"/>
  <c r="H276" i="4"/>
  <c r="I276" i="4"/>
  <c r="H277" i="4"/>
  <c r="I277" i="4"/>
  <c r="H278" i="4"/>
  <c r="I278" i="4"/>
  <c r="H279" i="4"/>
  <c r="I279" i="4"/>
  <c r="H280" i="4"/>
  <c r="I280" i="4"/>
  <c r="H281" i="4"/>
  <c r="I281" i="4"/>
  <c r="H282" i="4"/>
  <c r="I282" i="4"/>
  <c r="H283" i="4"/>
  <c r="I283" i="4"/>
  <c r="H284" i="4"/>
  <c r="I284" i="4"/>
  <c r="H285" i="4"/>
  <c r="I285" i="4"/>
  <c r="H286" i="4"/>
  <c r="I286" i="4"/>
  <c r="H287" i="4"/>
  <c r="I287" i="4"/>
  <c r="H288" i="4"/>
  <c r="I288" i="4"/>
  <c r="H289" i="4"/>
  <c r="I289" i="4"/>
  <c r="H290" i="4"/>
  <c r="I290" i="4"/>
  <c r="H291" i="4"/>
  <c r="I291" i="4"/>
  <c r="H292" i="4"/>
  <c r="I292" i="4"/>
  <c r="H293" i="4"/>
  <c r="I293" i="4"/>
  <c r="H294" i="4"/>
  <c r="I294" i="4"/>
  <c r="H295" i="4"/>
  <c r="I295" i="4"/>
  <c r="H296" i="4"/>
  <c r="I296" i="4"/>
  <c r="H297" i="4"/>
  <c r="I297" i="4"/>
  <c r="H298" i="4"/>
  <c r="I298" i="4"/>
  <c r="H299" i="4"/>
  <c r="I299" i="4"/>
  <c r="H300" i="4"/>
  <c r="I300" i="4"/>
  <c r="H301" i="4"/>
  <c r="I301" i="4"/>
  <c r="H302" i="4"/>
  <c r="I302" i="4"/>
  <c r="H303" i="4"/>
  <c r="I303" i="4"/>
  <c r="H304" i="4"/>
  <c r="I304" i="4"/>
  <c r="H305" i="4"/>
  <c r="I305" i="4"/>
  <c r="H306" i="4"/>
  <c r="I306" i="4"/>
  <c r="H307" i="4"/>
  <c r="I307" i="4"/>
  <c r="H308" i="4"/>
  <c r="I308" i="4"/>
  <c r="H309" i="4"/>
  <c r="I309" i="4"/>
  <c r="H310" i="4"/>
  <c r="I310" i="4"/>
  <c r="H311" i="4"/>
  <c r="I311" i="4"/>
  <c r="H312" i="4"/>
  <c r="I312" i="4"/>
  <c r="H313" i="4"/>
  <c r="I313" i="4"/>
  <c r="H314" i="4"/>
  <c r="I314" i="4"/>
  <c r="H315" i="4"/>
  <c r="I315" i="4"/>
  <c r="H316" i="4"/>
  <c r="I316" i="4"/>
  <c r="H317" i="4"/>
  <c r="I317" i="4"/>
  <c r="H318" i="4"/>
  <c r="I318" i="4"/>
  <c r="H319" i="4"/>
  <c r="I319" i="4"/>
  <c r="H320" i="4"/>
  <c r="I320" i="4"/>
  <c r="H321" i="4"/>
  <c r="I321" i="4"/>
  <c r="H322" i="4"/>
  <c r="I322" i="4"/>
  <c r="H323" i="4"/>
  <c r="I323" i="4"/>
  <c r="H324" i="4"/>
  <c r="I324" i="4"/>
  <c r="H325" i="4"/>
  <c r="I325" i="4"/>
  <c r="H326" i="4"/>
  <c r="I326" i="4"/>
  <c r="H327" i="4"/>
  <c r="I327" i="4"/>
  <c r="H328" i="4"/>
  <c r="I328" i="4"/>
  <c r="H329" i="4"/>
  <c r="I329" i="4"/>
  <c r="H330" i="4"/>
  <c r="I330" i="4"/>
  <c r="H331" i="4"/>
  <c r="I331" i="4"/>
  <c r="H332" i="4"/>
  <c r="I332" i="4"/>
  <c r="H333" i="4"/>
  <c r="I333" i="4"/>
  <c r="H334" i="4"/>
  <c r="I334" i="4"/>
  <c r="H335" i="4"/>
  <c r="I335" i="4"/>
  <c r="H336" i="4"/>
  <c r="I336" i="4"/>
  <c r="H337" i="4"/>
  <c r="I337" i="4"/>
  <c r="H338" i="4"/>
  <c r="I338" i="4"/>
  <c r="H339" i="4"/>
  <c r="I339" i="4"/>
  <c r="H340" i="4"/>
  <c r="I340" i="4"/>
  <c r="H341" i="4"/>
  <c r="I341" i="4"/>
  <c r="H342" i="4"/>
  <c r="I342" i="4"/>
  <c r="H343" i="4"/>
  <c r="I343" i="4"/>
  <c r="H344" i="4"/>
  <c r="I344" i="4"/>
  <c r="H345" i="4"/>
  <c r="I345" i="4"/>
  <c r="H346" i="4"/>
  <c r="I346" i="4"/>
  <c r="H347" i="4"/>
  <c r="I347" i="4"/>
  <c r="H348" i="4"/>
  <c r="I348" i="4"/>
  <c r="H349" i="4"/>
  <c r="I349" i="4"/>
  <c r="H350" i="4"/>
  <c r="I350" i="4"/>
  <c r="H351" i="4"/>
  <c r="I351" i="4"/>
  <c r="H352" i="4"/>
  <c r="I352" i="4"/>
  <c r="H353" i="4"/>
  <c r="I353" i="4"/>
  <c r="H354" i="4"/>
  <c r="I354" i="4"/>
  <c r="H355" i="4"/>
  <c r="I355" i="4"/>
  <c r="H356" i="4"/>
  <c r="I356" i="4"/>
  <c r="H357" i="4"/>
  <c r="I357" i="4"/>
  <c r="H358" i="4"/>
  <c r="I358" i="4"/>
  <c r="H359" i="4"/>
  <c r="I359" i="4"/>
  <c r="H360" i="4"/>
  <c r="I360" i="4"/>
  <c r="H361" i="4"/>
  <c r="I361" i="4"/>
  <c r="H362" i="4"/>
  <c r="I362" i="4"/>
  <c r="H363" i="4"/>
  <c r="I363" i="4"/>
  <c r="H364" i="4"/>
  <c r="I364" i="4"/>
  <c r="H365" i="4"/>
  <c r="I365" i="4"/>
  <c r="H366" i="4"/>
  <c r="I366" i="4"/>
  <c r="H367" i="4"/>
  <c r="I367" i="4"/>
  <c r="H368" i="4"/>
  <c r="I368" i="4"/>
  <c r="H369" i="4"/>
  <c r="I369" i="4"/>
  <c r="H370" i="4"/>
  <c r="I370" i="4"/>
  <c r="H371" i="4"/>
  <c r="I371" i="4"/>
  <c r="H372" i="4"/>
  <c r="I372" i="4"/>
  <c r="H373" i="4"/>
  <c r="I373" i="4"/>
  <c r="H374" i="4"/>
  <c r="I374" i="4"/>
  <c r="H375" i="4"/>
  <c r="I375" i="4"/>
  <c r="H376" i="4"/>
  <c r="I376" i="4"/>
  <c r="H377" i="4"/>
  <c r="I377" i="4"/>
  <c r="H378" i="4"/>
  <c r="I378" i="4"/>
  <c r="H379" i="4"/>
  <c r="I379" i="4"/>
  <c r="H380" i="4"/>
  <c r="I380" i="4"/>
  <c r="H381" i="4"/>
  <c r="I381" i="4"/>
  <c r="H382" i="4"/>
  <c r="I382" i="4"/>
  <c r="H383" i="4"/>
  <c r="I383" i="4"/>
  <c r="H384" i="4"/>
  <c r="I384" i="4"/>
  <c r="H385" i="4"/>
  <c r="I385" i="4"/>
  <c r="H386" i="4"/>
  <c r="I386" i="4"/>
  <c r="H387" i="4"/>
  <c r="I387" i="4"/>
  <c r="H388" i="4"/>
  <c r="I388" i="4"/>
  <c r="H389" i="4"/>
  <c r="I389" i="4"/>
  <c r="H390" i="4"/>
  <c r="I390" i="4"/>
  <c r="H391" i="4"/>
  <c r="I391" i="4"/>
  <c r="H392" i="4"/>
  <c r="I392" i="4"/>
  <c r="H393" i="4"/>
  <c r="I393" i="4"/>
  <c r="H394" i="4"/>
  <c r="I394" i="4"/>
  <c r="H395" i="4"/>
  <c r="I395" i="4"/>
  <c r="H396" i="4"/>
  <c r="I396" i="4"/>
  <c r="H397" i="4"/>
  <c r="I397" i="4"/>
  <c r="H398" i="4"/>
  <c r="I398" i="4"/>
  <c r="H399" i="4"/>
  <c r="I399" i="4"/>
  <c r="H400" i="4"/>
  <c r="I400" i="4"/>
  <c r="H401" i="4"/>
  <c r="I401" i="4"/>
  <c r="H402" i="4"/>
  <c r="I402" i="4"/>
  <c r="H403" i="4"/>
  <c r="I403" i="4"/>
  <c r="H404" i="4"/>
  <c r="I404" i="4"/>
  <c r="H405" i="4"/>
  <c r="I405" i="4"/>
  <c r="H406" i="4"/>
  <c r="I406" i="4"/>
  <c r="H407" i="4"/>
  <c r="I407" i="4"/>
  <c r="H408" i="4"/>
  <c r="I408" i="4"/>
  <c r="H409" i="4"/>
  <c r="I409" i="4"/>
  <c r="H410" i="4"/>
  <c r="I410" i="4"/>
  <c r="H411" i="4"/>
  <c r="I411" i="4"/>
  <c r="H412" i="4"/>
  <c r="I412" i="4"/>
  <c r="H413" i="4"/>
  <c r="I413" i="4"/>
  <c r="H414" i="4"/>
  <c r="I414" i="4"/>
  <c r="H415" i="4"/>
  <c r="I415" i="4"/>
  <c r="H416" i="4"/>
  <c r="I416" i="4"/>
  <c r="H417" i="4"/>
  <c r="I417" i="4"/>
  <c r="H418" i="4"/>
  <c r="I418" i="4"/>
  <c r="H419" i="4"/>
  <c r="I419" i="4"/>
  <c r="H420" i="4"/>
  <c r="I420" i="4"/>
  <c r="H421" i="4"/>
  <c r="I421" i="4"/>
  <c r="H422" i="4"/>
  <c r="I422" i="4"/>
  <c r="H423" i="4"/>
  <c r="I423" i="4"/>
  <c r="H424" i="4"/>
  <c r="I424" i="4"/>
  <c r="H425" i="4"/>
  <c r="I425" i="4"/>
  <c r="H426" i="4"/>
  <c r="I426" i="4"/>
  <c r="H427" i="4"/>
  <c r="I427" i="4"/>
  <c r="H428" i="4"/>
  <c r="I428" i="4"/>
  <c r="H429" i="4"/>
  <c r="I429" i="4"/>
  <c r="H430" i="4"/>
  <c r="I430" i="4"/>
  <c r="H431" i="4"/>
  <c r="I431" i="4"/>
  <c r="H432" i="4"/>
  <c r="I432" i="4"/>
  <c r="H433" i="4"/>
  <c r="I433" i="4"/>
  <c r="H434" i="4"/>
  <c r="I434" i="4"/>
  <c r="H435" i="4"/>
  <c r="I435" i="4"/>
  <c r="H436" i="4"/>
  <c r="I436" i="4"/>
  <c r="H437" i="4"/>
  <c r="I437" i="4"/>
  <c r="H438" i="4"/>
  <c r="I438" i="4"/>
  <c r="H439" i="4"/>
  <c r="I439" i="4"/>
  <c r="H440" i="4"/>
  <c r="I440" i="4"/>
  <c r="H441" i="4"/>
  <c r="I441" i="4"/>
  <c r="H442" i="4"/>
  <c r="I442" i="4"/>
  <c r="H443" i="4"/>
  <c r="I443" i="4"/>
  <c r="H444" i="4"/>
  <c r="I444" i="4"/>
  <c r="H445" i="4"/>
  <c r="I445" i="4"/>
  <c r="H446" i="4"/>
  <c r="I446" i="4"/>
  <c r="H447" i="4"/>
  <c r="I447" i="4"/>
  <c r="H448" i="4"/>
  <c r="I448" i="4"/>
  <c r="H449" i="4"/>
  <c r="I449" i="4"/>
  <c r="H450" i="4"/>
  <c r="I450" i="4"/>
  <c r="H451" i="4"/>
  <c r="I451" i="4"/>
  <c r="H452" i="4"/>
  <c r="I452" i="4"/>
  <c r="H453" i="4"/>
  <c r="I453" i="4"/>
  <c r="H454" i="4"/>
  <c r="I454" i="4"/>
  <c r="H455" i="4"/>
  <c r="I455" i="4"/>
  <c r="H456" i="4"/>
  <c r="I456" i="4"/>
  <c r="H457" i="4"/>
  <c r="I457" i="4"/>
  <c r="H458" i="4"/>
  <c r="I458" i="4"/>
  <c r="H459" i="4"/>
  <c r="I459" i="4"/>
  <c r="H460" i="4"/>
  <c r="I460" i="4"/>
  <c r="H461" i="4"/>
  <c r="I461" i="4"/>
  <c r="H462" i="4"/>
  <c r="I462" i="4"/>
  <c r="H463" i="4"/>
  <c r="I463" i="4"/>
  <c r="H464" i="4"/>
  <c r="I464" i="4"/>
  <c r="H465" i="4"/>
  <c r="I465" i="4"/>
  <c r="H466" i="4"/>
  <c r="I466" i="4"/>
  <c r="H467" i="4"/>
  <c r="I467" i="4"/>
  <c r="H468" i="4"/>
  <c r="I468" i="4"/>
  <c r="H469" i="4"/>
  <c r="I469" i="4"/>
  <c r="H470" i="4"/>
  <c r="I470" i="4"/>
  <c r="H471" i="4"/>
  <c r="I471" i="4"/>
  <c r="H472" i="4"/>
  <c r="I472" i="4"/>
  <c r="H473" i="4"/>
  <c r="I473" i="4"/>
  <c r="H474" i="4"/>
  <c r="I474" i="4"/>
  <c r="H475" i="4"/>
  <c r="I475" i="4"/>
  <c r="H476" i="4"/>
  <c r="I476" i="4"/>
  <c r="H477" i="4"/>
  <c r="I477" i="4"/>
  <c r="H478" i="4"/>
  <c r="I478" i="4"/>
  <c r="H479" i="4"/>
  <c r="I479" i="4"/>
  <c r="H480" i="4"/>
  <c r="I480" i="4"/>
  <c r="H481" i="4"/>
  <c r="I481" i="4"/>
  <c r="H482" i="4"/>
  <c r="I482" i="4"/>
  <c r="H483" i="4"/>
  <c r="I483" i="4"/>
  <c r="H484" i="4"/>
  <c r="I484" i="4"/>
  <c r="H485" i="4"/>
  <c r="I485" i="4"/>
  <c r="H486" i="4"/>
  <c r="I486" i="4"/>
  <c r="H487" i="4"/>
  <c r="I487" i="4"/>
  <c r="H488" i="4"/>
  <c r="I488" i="4"/>
  <c r="H489" i="4"/>
  <c r="I489" i="4"/>
  <c r="H490" i="4"/>
  <c r="I490" i="4"/>
  <c r="H491" i="4"/>
  <c r="I491" i="4"/>
  <c r="H492" i="4"/>
  <c r="I492" i="4"/>
  <c r="H493" i="4"/>
  <c r="I493" i="4"/>
  <c r="H494" i="4"/>
  <c r="I494" i="4"/>
  <c r="H495" i="4"/>
  <c r="I495" i="4"/>
  <c r="H496" i="4"/>
  <c r="I496" i="4"/>
  <c r="H497" i="4"/>
  <c r="I497" i="4"/>
  <c r="H498" i="4"/>
  <c r="I498" i="4"/>
  <c r="H499" i="4"/>
  <c r="I499" i="4"/>
  <c r="H500" i="4"/>
  <c r="I500" i="4"/>
  <c r="H501" i="4"/>
  <c r="I501" i="4"/>
  <c r="H502" i="4"/>
  <c r="I502" i="4"/>
  <c r="H503" i="4"/>
  <c r="I503" i="4"/>
  <c r="H504" i="4"/>
  <c r="I504" i="4"/>
  <c r="H505" i="4"/>
  <c r="I505" i="4"/>
  <c r="H506" i="4"/>
  <c r="I506" i="4"/>
  <c r="H507" i="4"/>
  <c r="I507" i="4"/>
  <c r="H508" i="4"/>
  <c r="I508" i="4"/>
  <c r="H509" i="4"/>
  <c r="I509" i="4"/>
  <c r="H510" i="4"/>
  <c r="I510" i="4"/>
  <c r="H511" i="4"/>
  <c r="I511" i="4"/>
  <c r="H512" i="4"/>
  <c r="I512" i="4"/>
  <c r="H513" i="4"/>
  <c r="I513" i="4"/>
  <c r="H514" i="4"/>
  <c r="I514" i="4"/>
  <c r="H515" i="4"/>
  <c r="I515" i="4"/>
  <c r="H516" i="4"/>
  <c r="I516" i="4"/>
  <c r="H517" i="4"/>
  <c r="I517" i="4"/>
  <c r="H518" i="4"/>
  <c r="I518" i="4"/>
  <c r="H519" i="4"/>
  <c r="I519" i="4"/>
  <c r="H520" i="4"/>
  <c r="I520" i="4"/>
  <c r="H521" i="4"/>
  <c r="I521" i="4"/>
  <c r="H522" i="4"/>
  <c r="I522" i="4"/>
  <c r="H523" i="4"/>
  <c r="I523" i="4"/>
  <c r="H524" i="4"/>
  <c r="I524" i="4"/>
  <c r="H525" i="4"/>
  <c r="I525" i="4"/>
  <c r="H526" i="4"/>
  <c r="I526" i="4"/>
  <c r="H527" i="4"/>
  <c r="I527" i="4"/>
  <c r="H528" i="4"/>
  <c r="I528" i="4"/>
  <c r="H529" i="4"/>
  <c r="I529" i="4"/>
  <c r="H530" i="4"/>
  <c r="I530" i="4"/>
  <c r="H531" i="4"/>
  <c r="I531" i="4"/>
  <c r="H532" i="4"/>
  <c r="I532" i="4"/>
  <c r="H533" i="4"/>
  <c r="I533" i="4"/>
  <c r="H534" i="4"/>
  <c r="I534" i="4"/>
  <c r="H535" i="4"/>
  <c r="I535" i="4"/>
  <c r="H536" i="4"/>
  <c r="I536" i="4"/>
  <c r="H537" i="4"/>
  <c r="I537" i="4"/>
  <c r="H538" i="4"/>
  <c r="I538" i="4"/>
  <c r="H539" i="4"/>
  <c r="I539" i="4"/>
  <c r="H540" i="4"/>
  <c r="I540" i="4"/>
  <c r="H541" i="4"/>
  <c r="I541" i="4"/>
  <c r="H542" i="4"/>
  <c r="I542" i="4"/>
  <c r="H543" i="4"/>
  <c r="I543" i="4"/>
  <c r="H544" i="4"/>
  <c r="I544" i="4"/>
  <c r="H545" i="4"/>
  <c r="I545" i="4"/>
  <c r="H546" i="4"/>
  <c r="I546" i="4"/>
  <c r="H547" i="4"/>
  <c r="I547" i="4"/>
  <c r="H548" i="4"/>
  <c r="I548" i="4"/>
  <c r="H549" i="4"/>
  <c r="I549" i="4"/>
  <c r="H550" i="4"/>
  <c r="I550" i="4"/>
  <c r="H551" i="4"/>
  <c r="I551" i="4"/>
  <c r="H552" i="4"/>
  <c r="I552" i="4"/>
  <c r="H553" i="4"/>
  <c r="I553" i="4"/>
  <c r="H554" i="4"/>
  <c r="I554" i="4"/>
  <c r="H555" i="4"/>
  <c r="I555" i="4"/>
  <c r="H556" i="4"/>
  <c r="I556" i="4"/>
  <c r="H557" i="4"/>
  <c r="I557" i="4"/>
  <c r="H558" i="4"/>
  <c r="I558" i="4"/>
  <c r="H559" i="4"/>
  <c r="I559" i="4"/>
  <c r="H560" i="4"/>
  <c r="I560" i="4"/>
  <c r="H561" i="4"/>
  <c r="I561" i="4"/>
  <c r="H562" i="4"/>
  <c r="I562" i="4"/>
  <c r="H563" i="4"/>
  <c r="I563" i="4"/>
  <c r="H564" i="4"/>
  <c r="I564" i="4"/>
  <c r="H565" i="4"/>
  <c r="I565" i="4"/>
  <c r="H566" i="4"/>
  <c r="I566" i="4"/>
  <c r="H567" i="4"/>
  <c r="I567" i="4"/>
  <c r="H568" i="4"/>
  <c r="I568" i="4"/>
  <c r="H569" i="4"/>
  <c r="I569" i="4"/>
  <c r="H570" i="4"/>
  <c r="I570" i="4"/>
  <c r="H571" i="4"/>
  <c r="I571" i="4"/>
  <c r="H572" i="4"/>
  <c r="I572" i="4"/>
  <c r="H573" i="4"/>
  <c r="I573" i="4"/>
  <c r="H574" i="4"/>
  <c r="I574" i="4"/>
  <c r="H575" i="4"/>
  <c r="I575" i="4"/>
  <c r="H576" i="4"/>
  <c r="I576" i="4"/>
  <c r="H577" i="4"/>
  <c r="I577" i="4"/>
  <c r="H578" i="4"/>
  <c r="I578" i="4"/>
  <c r="H579" i="4"/>
  <c r="I579" i="4"/>
  <c r="H580" i="4"/>
  <c r="I580" i="4"/>
  <c r="H581" i="4"/>
  <c r="I581" i="4"/>
  <c r="H582" i="4"/>
  <c r="I582" i="4"/>
  <c r="H583" i="4"/>
  <c r="I583" i="4"/>
  <c r="H584" i="4"/>
  <c r="I584" i="4"/>
  <c r="H585" i="4"/>
  <c r="I585" i="4"/>
  <c r="H586" i="4"/>
  <c r="I586" i="4"/>
  <c r="H587" i="4"/>
  <c r="I587" i="4"/>
  <c r="H588" i="4"/>
  <c r="I588" i="4"/>
  <c r="H589" i="4"/>
  <c r="I589" i="4"/>
  <c r="H590" i="4"/>
  <c r="I590" i="4"/>
  <c r="H591" i="4"/>
  <c r="I591" i="4"/>
  <c r="H592" i="4"/>
  <c r="I592" i="4"/>
  <c r="H593" i="4"/>
  <c r="I593" i="4"/>
  <c r="H594" i="4"/>
  <c r="I594" i="4"/>
  <c r="H595" i="4"/>
  <c r="I595" i="4"/>
  <c r="H596" i="4"/>
  <c r="I596" i="4"/>
  <c r="H597" i="4"/>
  <c r="I597" i="4"/>
  <c r="H598" i="4"/>
  <c r="I598" i="4"/>
  <c r="H599" i="4"/>
  <c r="I599" i="4"/>
  <c r="H600" i="4"/>
  <c r="I600" i="4"/>
  <c r="H601" i="4"/>
  <c r="I601" i="4"/>
  <c r="H602" i="4"/>
  <c r="I602" i="4"/>
  <c r="H603" i="4"/>
  <c r="I603" i="4"/>
  <c r="H604" i="4"/>
  <c r="I604" i="4"/>
  <c r="H605" i="4"/>
  <c r="I605" i="4"/>
  <c r="H606" i="4"/>
  <c r="I606" i="4"/>
  <c r="H607" i="4"/>
  <c r="I607" i="4"/>
  <c r="H608" i="4"/>
  <c r="I608" i="4"/>
  <c r="H609" i="4"/>
  <c r="I609" i="4"/>
  <c r="H610" i="4"/>
  <c r="I610" i="4"/>
  <c r="H611" i="4"/>
  <c r="I611" i="4"/>
  <c r="H612" i="4"/>
  <c r="I612" i="4"/>
  <c r="H613" i="4"/>
  <c r="I613" i="4"/>
  <c r="H614" i="4"/>
  <c r="I614" i="4"/>
  <c r="H615" i="4"/>
  <c r="I615" i="4"/>
  <c r="H616" i="4"/>
  <c r="I616" i="4"/>
  <c r="H617" i="4"/>
  <c r="I617" i="4"/>
  <c r="H618" i="4"/>
  <c r="I618" i="4"/>
  <c r="H619" i="4"/>
  <c r="I619" i="4"/>
  <c r="H620" i="4"/>
  <c r="I620" i="4"/>
  <c r="H621" i="4"/>
  <c r="I621" i="4"/>
  <c r="H622" i="4"/>
  <c r="I622" i="4"/>
  <c r="H623" i="4"/>
  <c r="I623" i="4"/>
  <c r="H624" i="4"/>
  <c r="I624" i="4"/>
  <c r="H625" i="4"/>
  <c r="I625" i="4"/>
  <c r="H626" i="4"/>
  <c r="I626" i="4"/>
  <c r="H627" i="4"/>
  <c r="I627" i="4"/>
  <c r="H628" i="4"/>
  <c r="I628" i="4"/>
  <c r="H629" i="4"/>
  <c r="I629" i="4"/>
  <c r="H630" i="4"/>
  <c r="I630" i="4"/>
  <c r="H631" i="4"/>
  <c r="I631" i="4"/>
  <c r="H632" i="4"/>
  <c r="I632" i="4"/>
  <c r="H633" i="4"/>
  <c r="I633" i="4"/>
  <c r="H634" i="4"/>
  <c r="I634" i="4"/>
  <c r="H635" i="4"/>
  <c r="I635" i="4"/>
  <c r="H636" i="4"/>
  <c r="I636" i="4"/>
  <c r="H637" i="4"/>
  <c r="I637" i="4"/>
  <c r="H638" i="4"/>
  <c r="I638" i="4"/>
  <c r="H639" i="4"/>
  <c r="I639" i="4"/>
  <c r="H640" i="4"/>
  <c r="I640" i="4"/>
  <c r="H641" i="4"/>
  <c r="I641" i="4"/>
  <c r="H642" i="4"/>
  <c r="I642" i="4"/>
  <c r="H643" i="4"/>
  <c r="I643" i="4"/>
  <c r="H644" i="4"/>
  <c r="I644" i="4"/>
  <c r="H645" i="4"/>
  <c r="I645" i="4"/>
  <c r="H646" i="4"/>
  <c r="I646" i="4"/>
  <c r="H647" i="4"/>
  <c r="I647" i="4"/>
  <c r="H648" i="4"/>
  <c r="I648" i="4"/>
  <c r="H649" i="4"/>
  <c r="I649" i="4"/>
  <c r="H650" i="4"/>
  <c r="I650" i="4"/>
  <c r="H651" i="4"/>
  <c r="I651" i="4"/>
  <c r="H652" i="4"/>
  <c r="I652" i="4"/>
  <c r="H653" i="4"/>
  <c r="I653" i="4"/>
  <c r="H654" i="4"/>
  <c r="I654" i="4"/>
  <c r="H655" i="4"/>
  <c r="I655" i="4"/>
  <c r="H656" i="4"/>
  <c r="I656" i="4"/>
  <c r="H657" i="4"/>
  <c r="I657" i="4"/>
  <c r="H658" i="4"/>
  <c r="I658" i="4"/>
  <c r="H659" i="4"/>
  <c r="I659" i="4"/>
  <c r="H660" i="4"/>
  <c r="I660" i="4"/>
  <c r="H661" i="4"/>
  <c r="I661" i="4"/>
  <c r="H662" i="4"/>
  <c r="I662" i="4"/>
  <c r="H663" i="4"/>
  <c r="I663" i="4"/>
  <c r="H664" i="4"/>
  <c r="I664" i="4"/>
  <c r="H665" i="4"/>
  <c r="I665" i="4"/>
  <c r="H666" i="4"/>
  <c r="I666" i="4"/>
  <c r="H667" i="4"/>
  <c r="I667" i="4"/>
  <c r="H668" i="4"/>
  <c r="I668" i="4"/>
  <c r="H669" i="4"/>
  <c r="I669" i="4"/>
  <c r="H670" i="4"/>
  <c r="I670" i="4"/>
  <c r="H671" i="4"/>
  <c r="I671" i="4"/>
  <c r="H672" i="4"/>
  <c r="I672" i="4"/>
  <c r="H673" i="4"/>
  <c r="I673" i="4"/>
  <c r="H674" i="4"/>
  <c r="I674" i="4"/>
  <c r="H675" i="4"/>
  <c r="I675" i="4"/>
  <c r="H676" i="4"/>
  <c r="I676" i="4"/>
  <c r="H677" i="4"/>
  <c r="I677" i="4"/>
  <c r="H678" i="4"/>
  <c r="I678" i="4"/>
  <c r="H679" i="4"/>
  <c r="I679" i="4"/>
  <c r="H680" i="4"/>
  <c r="I680" i="4"/>
  <c r="H681" i="4"/>
  <c r="I681" i="4"/>
  <c r="H682" i="4"/>
  <c r="I682" i="4"/>
  <c r="H683" i="4"/>
  <c r="I683" i="4"/>
  <c r="H684" i="4"/>
  <c r="I684" i="4"/>
  <c r="H685" i="4"/>
  <c r="I685" i="4"/>
  <c r="H686" i="4"/>
  <c r="I686" i="4"/>
  <c r="H687" i="4"/>
  <c r="I687" i="4"/>
  <c r="H688" i="4"/>
  <c r="I688" i="4"/>
  <c r="H689" i="4"/>
  <c r="I689" i="4"/>
  <c r="H690" i="4"/>
  <c r="I690" i="4"/>
  <c r="H691" i="4"/>
  <c r="I691" i="4"/>
  <c r="H692" i="4"/>
  <c r="I692" i="4"/>
  <c r="H693" i="4"/>
  <c r="I693" i="4"/>
  <c r="H694" i="4"/>
  <c r="I694" i="4"/>
  <c r="H695" i="4"/>
  <c r="I695" i="4"/>
  <c r="H696" i="4"/>
  <c r="I696" i="4"/>
  <c r="H697" i="4"/>
  <c r="I697" i="4"/>
  <c r="H698" i="4"/>
  <c r="I698" i="4"/>
  <c r="H699" i="4"/>
  <c r="I699" i="4"/>
  <c r="H700" i="4"/>
  <c r="I700" i="4"/>
  <c r="H701" i="4"/>
  <c r="I701" i="4"/>
  <c r="H702" i="4"/>
  <c r="I702" i="4"/>
  <c r="H703" i="4"/>
  <c r="I703" i="4"/>
  <c r="H704" i="4"/>
  <c r="I704" i="4"/>
  <c r="H705" i="4"/>
  <c r="I705" i="4"/>
  <c r="H706" i="4"/>
  <c r="I706" i="4"/>
  <c r="H707" i="4"/>
  <c r="I707" i="4"/>
  <c r="H708" i="4"/>
  <c r="I708" i="4"/>
  <c r="H709" i="4"/>
  <c r="I709" i="4"/>
  <c r="H710" i="4"/>
  <c r="I710" i="4"/>
  <c r="H711" i="4"/>
  <c r="I711" i="4"/>
  <c r="H712" i="4"/>
  <c r="I712" i="4"/>
  <c r="H713" i="4"/>
  <c r="I713" i="4"/>
  <c r="H714" i="4"/>
  <c r="I714" i="4"/>
  <c r="H715" i="4"/>
  <c r="I715" i="4"/>
  <c r="H716" i="4"/>
  <c r="I716" i="4"/>
  <c r="H717" i="4"/>
  <c r="I717" i="4"/>
  <c r="H718" i="4"/>
  <c r="I718" i="4"/>
  <c r="H719" i="4"/>
  <c r="I719" i="4"/>
  <c r="H720" i="4"/>
  <c r="I720" i="4"/>
  <c r="H721" i="4"/>
  <c r="I721" i="4"/>
  <c r="H722" i="4"/>
  <c r="I722" i="4"/>
  <c r="H723" i="4"/>
  <c r="I723" i="4"/>
  <c r="H724" i="4"/>
  <c r="I724" i="4"/>
  <c r="H725" i="4"/>
  <c r="I725" i="4"/>
  <c r="H726" i="4"/>
  <c r="I726" i="4"/>
  <c r="H727" i="4"/>
  <c r="I727" i="4"/>
  <c r="H728" i="4"/>
  <c r="I728" i="4"/>
  <c r="H729" i="4"/>
  <c r="I729" i="4"/>
  <c r="H730" i="4"/>
  <c r="I730" i="4"/>
  <c r="H731" i="4"/>
  <c r="I731" i="4"/>
  <c r="H732" i="4"/>
  <c r="I732" i="4"/>
  <c r="H733" i="4"/>
  <c r="I733" i="4"/>
  <c r="H734" i="4"/>
  <c r="I734" i="4"/>
  <c r="H735" i="4"/>
  <c r="I735" i="4"/>
  <c r="H736" i="4"/>
  <c r="I736" i="4"/>
  <c r="H737" i="4"/>
  <c r="I737" i="4"/>
  <c r="H738" i="4"/>
  <c r="I738" i="4"/>
  <c r="H739" i="4"/>
  <c r="I739" i="4"/>
  <c r="H740" i="4"/>
  <c r="I740" i="4"/>
  <c r="H741" i="4"/>
  <c r="I741" i="4"/>
  <c r="H742" i="4"/>
  <c r="I742" i="4"/>
  <c r="H743" i="4"/>
  <c r="I743" i="4"/>
  <c r="H744" i="4"/>
  <c r="I744" i="4"/>
  <c r="H745" i="4"/>
  <c r="I745" i="4"/>
  <c r="H746" i="4"/>
  <c r="I746" i="4"/>
  <c r="H747" i="4"/>
  <c r="I747" i="4"/>
  <c r="H748" i="4"/>
  <c r="I748" i="4"/>
  <c r="H749" i="4"/>
  <c r="I749" i="4"/>
  <c r="H750" i="4"/>
  <c r="I750" i="4"/>
  <c r="H751" i="4"/>
  <c r="I751" i="4"/>
  <c r="H752" i="4"/>
  <c r="I752" i="4"/>
  <c r="H753" i="4"/>
  <c r="I753" i="4"/>
  <c r="H754" i="4"/>
  <c r="I754" i="4"/>
  <c r="H755" i="4"/>
  <c r="I755" i="4"/>
  <c r="H756" i="4"/>
  <c r="I756" i="4"/>
  <c r="H757" i="4"/>
  <c r="I757" i="4"/>
  <c r="H758" i="4"/>
  <c r="I758" i="4"/>
  <c r="H759" i="4"/>
  <c r="I759" i="4"/>
  <c r="H760" i="4"/>
  <c r="I760" i="4"/>
  <c r="H761" i="4"/>
  <c r="I761" i="4"/>
  <c r="H762" i="4"/>
  <c r="I762" i="4"/>
  <c r="H763" i="4"/>
  <c r="I763" i="4"/>
  <c r="H764" i="4"/>
  <c r="I764" i="4"/>
  <c r="H765" i="4"/>
  <c r="I765" i="4"/>
  <c r="H766" i="4"/>
  <c r="I766" i="4"/>
  <c r="H767" i="4"/>
  <c r="I767" i="4"/>
  <c r="H768" i="4"/>
  <c r="I768" i="4"/>
  <c r="H769" i="4"/>
  <c r="I769" i="4"/>
  <c r="H770" i="4"/>
  <c r="I770" i="4"/>
  <c r="H771" i="4"/>
  <c r="I771" i="4"/>
  <c r="H772" i="4"/>
  <c r="I772" i="4"/>
  <c r="H773" i="4"/>
  <c r="I773" i="4"/>
  <c r="H774" i="4"/>
  <c r="I774" i="4"/>
  <c r="H775" i="4"/>
  <c r="I775" i="4"/>
  <c r="H776" i="4"/>
  <c r="I776" i="4"/>
  <c r="H777" i="4"/>
  <c r="I777" i="4"/>
  <c r="H778" i="4"/>
  <c r="I778" i="4"/>
  <c r="H779" i="4"/>
  <c r="I779" i="4"/>
  <c r="H780" i="4"/>
  <c r="I780" i="4"/>
  <c r="H781" i="4"/>
  <c r="I781" i="4"/>
  <c r="H782" i="4"/>
  <c r="I782" i="4"/>
  <c r="H783" i="4"/>
  <c r="I783" i="4"/>
  <c r="H784" i="4"/>
  <c r="I784" i="4"/>
  <c r="H785" i="4"/>
  <c r="I785" i="4"/>
  <c r="H786" i="4"/>
  <c r="I786" i="4"/>
  <c r="H787" i="4"/>
  <c r="I787" i="4"/>
  <c r="H788" i="4"/>
  <c r="I788" i="4"/>
  <c r="H789" i="4"/>
  <c r="I789" i="4"/>
  <c r="H790" i="4"/>
  <c r="I790" i="4"/>
  <c r="H791" i="4"/>
  <c r="I791" i="4"/>
  <c r="H792" i="4"/>
  <c r="I792" i="4"/>
  <c r="H793" i="4"/>
  <c r="I793" i="4"/>
  <c r="H794" i="4"/>
  <c r="I794" i="4"/>
  <c r="H795" i="4"/>
  <c r="I795" i="4"/>
  <c r="H796" i="4"/>
  <c r="I796" i="4"/>
  <c r="H797" i="4"/>
  <c r="I797" i="4"/>
  <c r="H798" i="4"/>
  <c r="I798" i="4"/>
  <c r="H799" i="4"/>
  <c r="I799" i="4"/>
  <c r="H800" i="4"/>
  <c r="I800" i="4"/>
  <c r="H801" i="4"/>
  <c r="I801" i="4"/>
  <c r="H802" i="4"/>
  <c r="I802" i="4"/>
  <c r="H803" i="4"/>
  <c r="I803" i="4"/>
  <c r="H804" i="4"/>
  <c r="I804" i="4"/>
  <c r="H805" i="4"/>
  <c r="I805" i="4"/>
  <c r="H806" i="4"/>
  <c r="I806" i="4"/>
  <c r="H807" i="4"/>
  <c r="I807" i="4"/>
  <c r="H808" i="4"/>
  <c r="I808" i="4"/>
  <c r="H809" i="4"/>
  <c r="I809" i="4"/>
  <c r="H810" i="4"/>
  <c r="I810" i="4"/>
  <c r="H811" i="4"/>
  <c r="I811" i="4"/>
  <c r="H812" i="4"/>
  <c r="I812" i="4"/>
  <c r="H813" i="4"/>
  <c r="I813" i="4"/>
  <c r="H814" i="4"/>
  <c r="I814" i="4"/>
  <c r="H815" i="4"/>
  <c r="I815" i="4"/>
  <c r="H816" i="4"/>
  <c r="I816" i="4"/>
  <c r="H817" i="4"/>
  <c r="I817" i="4"/>
  <c r="H818" i="4"/>
  <c r="I818" i="4"/>
  <c r="H819" i="4"/>
  <c r="I819" i="4"/>
  <c r="H820" i="4"/>
  <c r="I820" i="4"/>
  <c r="H821" i="4"/>
  <c r="I821" i="4"/>
  <c r="H822" i="4"/>
  <c r="I822" i="4"/>
  <c r="H823" i="4"/>
  <c r="I823" i="4"/>
  <c r="H824" i="4"/>
  <c r="I824" i="4"/>
  <c r="H825" i="4"/>
  <c r="I825" i="4"/>
  <c r="H826" i="4"/>
  <c r="I826" i="4"/>
  <c r="H827" i="4"/>
  <c r="I827" i="4"/>
  <c r="H828" i="4"/>
  <c r="I828" i="4"/>
  <c r="H829" i="4"/>
  <c r="I829" i="4"/>
  <c r="H830" i="4"/>
  <c r="I830" i="4"/>
  <c r="H831" i="4"/>
  <c r="I831" i="4"/>
  <c r="H832" i="4"/>
  <c r="I832" i="4"/>
  <c r="H833" i="4"/>
  <c r="I833" i="4"/>
  <c r="H834" i="4"/>
  <c r="I834" i="4"/>
  <c r="H835" i="4"/>
  <c r="I835" i="4"/>
  <c r="H836" i="4"/>
  <c r="I836" i="4"/>
  <c r="H837" i="4"/>
  <c r="I837" i="4"/>
  <c r="H838" i="4"/>
  <c r="I838" i="4"/>
  <c r="H839" i="4"/>
  <c r="I839" i="4"/>
  <c r="H840" i="4"/>
  <c r="I840" i="4"/>
  <c r="H841" i="4"/>
  <c r="I841" i="4"/>
  <c r="H842" i="4"/>
  <c r="I842" i="4"/>
  <c r="H843" i="4"/>
  <c r="I843" i="4"/>
  <c r="H844" i="4"/>
  <c r="I844" i="4"/>
  <c r="H845" i="4"/>
  <c r="I845" i="4"/>
  <c r="H846" i="4"/>
  <c r="I846" i="4"/>
  <c r="H847" i="4"/>
  <c r="I847" i="4"/>
  <c r="H848" i="4"/>
  <c r="I848" i="4"/>
  <c r="H849" i="4"/>
  <c r="I849" i="4"/>
  <c r="H850" i="4"/>
  <c r="I850" i="4"/>
  <c r="H851" i="4"/>
  <c r="I851" i="4"/>
  <c r="H852" i="4"/>
  <c r="I852" i="4"/>
  <c r="H853" i="4"/>
  <c r="I853" i="4"/>
  <c r="H854" i="4"/>
  <c r="I854" i="4"/>
  <c r="H855" i="4"/>
  <c r="I855" i="4"/>
  <c r="H856" i="4"/>
  <c r="I856" i="4"/>
  <c r="H857" i="4"/>
  <c r="I857" i="4"/>
  <c r="H858" i="4"/>
  <c r="I858" i="4"/>
  <c r="H859" i="4"/>
  <c r="I859" i="4"/>
  <c r="H860" i="4"/>
  <c r="I860" i="4"/>
  <c r="H861" i="4"/>
  <c r="I861" i="4"/>
  <c r="H862" i="4"/>
  <c r="I862" i="4"/>
  <c r="H863" i="4"/>
  <c r="I863" i="4"/>
  <c r="H864" i="4"/>
  <c r="I864" i="4"/>
  <c r="H865" i="4"/>
  <c r="I865" i="4"/>
  <c r="H866" i="4"/>
  <c r="I866" i="4"/>
  <c r="H867" i="4"/>
  <c r="I867" i="4"/>
  <c r="H868" i="4"/>
  <c r="I868" i="4"/>
  <c r="H869" i="4"/>
  <c r="I869" i="4"/>
  <c r="H870" i="4"/>
  <c r="I870" i="4"/>
  <c r="H871" i="4"/>
  <c r="I871" i="4"/>
  <c r="H872" i="4"/>
  <c r="I872" i="4"/>
  <c r="H873" i="4"/>
  <c r="I873" i="4"/>
  <c r="H874" i="4"/>
  <c r="I874" i="4"/>
  <c r="H875" i="4"/>
  <c r="I875" i="4"/>
  <c r="H876" i="4"/>
  <c r="I876" i="4"/>
  <c r="H877" i="4"/>
  <c r="I877" i="4"/>
  <c r="H878" i="4"/>
  <c r="I878" i="4"/>
  <c r="H879" i="4"/>
  <c r="I879" i="4"/>
  <c r="H880" i="4"/>
  <c r="I880" i="4"/>
  <c r="H881" i="4"/>
  <c r="I881" i="4"/>
  <c r="H882" i="4"/>
  <c r="I882" i="4"/>
  <c r="H883" i="4"/>
  <c r="I883" i="4"/>
  <c r="H884" i="4"/>
  <c r="I884" i="4"/>
  <c r="H885" i="4"/>
  <c r="I885" i="4"/>
  <c r="H886" i="4"/>
  <c r="I886" i="4"/>
  <c r="H887" i="4"/>
  <c r="I887" i="4"/>
  <c r="H888" i="4"/>
  <c r="I888" i="4"/>
  <c r="H889" i="4"/>
  <c r="I889" i="4"/>
  <c r="H890" i="4"/>
  <c r="I890" i="4"/>
  <c r="H891" i="4"/>
  <c r="I891" i="4"/>
  <c r="H892" i="4"/>
  <c r="I892" i="4"/>
  <c r="H893" i="4"/>
  <c r="I893" i="4"/>
  <c r="H894" i="4"/>
  <c r="I894" i="4"/>
  <c r="H895" i="4"/>
  <c r="I895" i="4"/>
  <c r="H896" i="4"/>
  <c r="I896" i="4"/>
  <c r="H897" i="4"/>
  <c r="I897" i="4"/>
  <c r="H898" i="4"/>
  <c r="I898" i="4"/>
  <c r="H899" i="4"/>
  <c r="I899" i="4"/>
  <c r="H900" i="4"/>
  <c r="I900" i="4"/>
  <c r="H901" i="4"/>
  <c r="I901" i="4"/>
  <c r="H902" i="4"/>
  <c r="I902" i="4"/>
  <c r="H903" i="4"/>
  <c r="I903" i="4"/>
  <c r="H904" i="4"/>
  <c r="I904" i="4"/>
  <c r="H905" i="4"/>
  <c r="I905" i="4"/>
  <c r="H906" i="4"/>
  <c r="I906" i="4"/>
  <c r="H907" i="4"/>
  <c r="I907" i="4"/>
  <c r="H908" i="4"/>
  <c r="I908" i="4"/>
  <c r="H909" i="4"/>
  <c r="I909" i="4"/>
  <c r="H910" i="4"/>
  <c r="I910" i="4"/>
  <c r="H911" i="4"/>
  <c r="I911" i="4"/>
  <c r="H912" i="4"/>
  <c r="I912" i="4"/>
  <c r="H913" i="4"/>
  <c r="I913" i="4"/>
  <c r="H914" i="4"/>
  <c r="I914" i="4"/>
  <c r="H915" i="4"/>
  <c r="I915" i="4"/>
  <c r="H916" i="4"/>
  <c r="I916" i="4"/>
  <c r="H917" i="4"/>
  <c r="I917" i="4"/>
  <c r="H918" i="4"/>
  <c r="I918" i="4"/>
  <c r="H919" i="4"/>
  <c r="I919" i="4"/>
  <c r="H920" i="4"/>
  <c r="I920" i="4"/>
  <c r="H921" i="4"/>
  <c r="I921" i="4"/>
  <c r="H922" i="4"/>
  <c r="I922" i="4"/>
  <c r="H923" i="4"/>
  <c r="I923" i="4"/>
  <c r="H924" i="4"/>
  <c r="I924" i="4"/>
  <c r="H925" i="4"/>
  <c r="I925" i="4"/>
  <c r="H926" i="4"/>
  <c r="I926" i="4"/>
  <c r="H927" i="4"/>
  <c r="I927" i="4"/>
  <c r="H928" i="4"/>
  <c r="I928" i="4"/>
  <c r="H929" i="4"/>
  <c r="I929" i="4"/>
  <c r="H930" i="4"/>
  <c r="I930" i="4"/>
  <c r="H931" i="4"/>
  <c r="I931" i="4"/>
  <c r="H932" i="4"/>
  <c r="I932" i="4"/>
  <c r="H933" i="4"/>
  <c r="I933" i="4"/>
  <c r="H934" i="4"/>
  <c r="I934" i="4"/>
  <c r="H935" i="4"/>
  <c r="I935" i="4"/>
  <c r="H936" i="4"/>
  <c r="I936" i="4"/>
  <c r="H937" i="4"/>
  <c r="I937" i="4"/>
  <c r="H938" i="4"/>
  <c r="I938" i="4"/>
  <c r="H939" i="4"/>
  <c r="I939" i="4"/>
  <c r="H940" i="4"/>
  <c r="I940" i="4"/>
  <c r="H941" i="4"/>
  <c r="I941" i="4"/>
  <c r="H942" i="4"/>
  <c r="I942" i="4"/>
  <c r="H943" i="4"/>
  <c r="I943" i="4"/>
  <c r="H944" i="4"/>
  <c r="I944" i="4"/>
  <c r="H945" i="4"/>
  <c r="I945" i="4"/>
  <c r="H946" i="4"/>
  <c r="I946" i="4"/>
  <c r="H947" i="4"/>
  <c r="I947" i="4"/>
  <c r="H948" i="4"/>
  <c r="I948" i="4"/>
  <c r="H949" i="4"/>
  <c r="I949" i="4"/>
  <c r="H950" i="4"/>
  <c r="I950" i="4"/>
  <c r="H951" i="4"/>
  <c r="I951" i="4"/>
  <c r="H952" i="4"/>
  <c r="I952" i="4"/>
  <c r="H953" i="4"/>
  <c r="I953" i="4"/>
  <c r="H954" i="4"/>
  <c r="I954" i="4"/>
  <c r="H955" i="4"/>
  <c r="I955" i="4"/>
  <c r="H956" i="4"/>
  <c r="I956" i="4"/>
  <c r="H957" i="4"/>
  <c r="I957" i="4"/>
  <c r="H958" i="4"/>
  <c r="I958" i="4"/>
  <c r="H959" i="4"/>
  <c r="I959" i="4"/>
  <c r="H960" i="4"/>
  <c r="I960" i="4"/>
  <c r="H961" i="4"/>
  <c r="I961" i="4"/>
  <c r="H962" i="4"/>
  <c r="I962" i="4"/>
  <c r="H963" i="4"/>
  <c r="I963" i="4"/>
  <c r="H964" i="4"/>
  <c r="I964" i="4"/>
  <c r="H965" i="4"/>
  <c r="I965" i="4"/>
  <c r="H966" i="4"/>
  <c r="I966" i="4"/>
  <c r="H967" i="4"/>
  <c r="I967" i="4"/>
  <c r="H968" i="4"/>
  <c r="I968" i="4"/>
  <c r="H969" i="4"/>
  <c r="I969" i="4"/>
  <c r="H970" i="4"/>
  <c r="I970" i="4"/>
  <c r="H971" i="4"/>
  <c r="I971" i="4"/>
  <c r="H972" i="4"/>
  <c r="I972" i="4"/>
  <c r="H973" i="4"/>
  <c r="I973" i="4"/>
  <c r="H974" i="4"/>
  <c r="I974" i="4"/>
  <c r="H975" i="4"/>
  <c r="I975" i="4"/>
  <c r="H976" i="4"/>
  <c r="I976" i="4"/>
  <c r="H977" i="4"/>
  <c r="I977" i="4"/>
  <c r="H978" i="4"/>
  <c r="I978" i="4"/>
  <c r="H979" i="4"/>
  <c r="I979" i="4"/>
  <c r="H980" i="4"/>
  <c r="I980" i="4"/>
  <c r="H981" i="4"/>
  <c r="I981" i="4"/>
  <c r="H982" i="4"/>
  <c r="I982" i="4"/>
  <c r="H983" i="4"/>
  <c r="I983" i="4"/>
  <c r="H984" i="4"/>
  <c r="I984" i="4"/>
  <c r="H985" i="4"/>
  <c r="I985" i="4"/>
  <c r="H986" i="4"/>
  <c r="I986" i="4"/>
  <c r="H987" i="4"/>
  <c r="I987" i="4"/>
  <c r="H988" i="4"/>
  <c r="I988" i="4"/>
  <c r="H989" i="4"/>
  <c r="I989" i="4"/>
  <c r="H990" i="4"/>
  <c r="I990" i="4"/>
  <c r="H991" i="4"/>
  <c r="I991" i="4"/>
  <c r="H992" i="4"/>
  <c r="I992" i="4"/>
  <c r="H993" i="4"/>
  <c r="I993" i="4"/>
  <c r="H994" i="4"/>
  <c r="I994" i="4"/>
  <c r="H995" i="4"/>
  <c r="I995" i="4"/>
  <c r="H996" i="4"/>
  <c r="I996" i="4"/>
  <c r="H997" i="4"/>
  <c r="I997" i="4"/>
  <c r="H998" i="4"/>
  <c r="I998" i="4"/>
  <c r="H999" i="4"/>
  <c r="I999" i="4"/>
  <c r="H1000" i="4"/>
  <c r="I1000" i="4"/>
  <c r="H1001" i="4"/>
  <c r="I1001" i="4"/>
  <c r="H1002" i="4"/>
  <c r="I1002" i="4"/>
  <c r="H1003" i="4"/>
  <c r="I1003" i="4"/>
  <c r="H1004" i="4"/>
  <c r="I1004" i="4"/>
  <c r="H1005" i="4"/>
  <c r="I1005" i="4"/>
  <c r="H1006" i="4"/>
  <c r="I1006" i="4"/>
  <c r="H1007" i="4"/>
  <c r="I1007" i="4"/>
  <c r="H1008" i="4"/>
  <c r="I1008" i="4"/>
  <c r="H1009" i="4"/>
  <c r="I1009" i="4"/>
  <c r="H1010" i="4"/>
  <c r="I1010" i="4"/>
  <c r="H1011" i="4"/>
  <c r="I1011" i="4"/>
  <c r="H1012" i="4"/>
  <c r="I1012" i="4"/>
  <c r="H1013" i="4"/>
  <c r="I1013" i="4"/>
  <c r="H1014" i="4"/>
  <c r="I1014" i="4"/>
  <c r="H1015" i="4"/>
  <c r="I1015" i="4"/>
  <c r="H1016" i="4"/>
  <c r="I1016" i="4"/>
  <c r="H1017" i="4"/>
  <c r="I1017" i="4"/>
  <c r="H1018" i="4"/>
  <c r="I1018" i="4"/>
  <c r="H1019" i="4"/>
  <c r="I1019" i="4"/>
  <c r="H1020" i="4"/>
  <c r="I1020" i="4"/>
  <c r="H1021" i="4"/>
  <c r="I1021" i="4"/>
  <c r="H1022" i="4"/>
  <c r="I1022" i="4"/>
  <c r="H1023" i="4"/>
  <c r="I1023" i="4"/>
  <c r="H1024" i="4"/>
  <c r="I1024" i="4"/>
  <c r="H1025" i="4"/>
  <c r="I1025" i="4"/>
  <c r="H1026" i="4"/>
  <c r="I1026" i="4"/>
  <c r="H1027" i="4"/>
  <c r="I1027" i="4"/>
  <c r="H1028" i="4"/>
  <c r="I1028" i="4"/>
  <c r="H1029" i="4"/>
  <c r="I1029" i="4"/>
  <c r="H1030" i="4"/>
  <c r="I1030" i="4"/>
  <c r="H1031" i="4"/>
  <c r="I1031" i="4"/>
  <c r="H1032" i="4"/>
  <c r="I1032" i="4"/>
  <c r="H1033" i="4"/>
  <c r="I1033" i="4"/>
  <c r="H1034" i="4"/>
  <c r="I1034" i="4"/>
  <c r="H1035" i="4"/>
  <c r="I1035" i="4"/>
  <c r="H1036" i="4"/>
  <c r="I1036" i="4"/>
  <c r="H1037" i="4"/>
  <c r="I1037" i="4"/>
  <c r="H1038" i="4"/>
  <c r="I1038" i="4"/>
  <c r="H1039" i="4"/>
  <c r="I1039" i="4"/>
  <c r="H1040" i="4"/>
  <c r="I1040" i="4"/>
  <c r="H1041" i="4"/>
  <c r="I1041" i="4"/>
  <c r="H1042" i="4"/>
  <c r="I1042" i="4"/>
  <c r="H1043" i="4"/>
  <c r="I1043" i="4"/>
  <c r="H1044" i="4"/>
  <c r="I1044" i="4"/>
  <c r="H1045" i="4"/>
  <c r="I1045" i="4"/>
  <c r="H1046" i="4"/>
  <c r="I1046" i="4"/>
  <c r="H1047" i="4"/>
  <c r="I1047" i="4"/>
  <c r="H1048" i="4"/>
  <c r="I1048" i="4"/>
  <c r="H1049" i="4"/>
  <c r="I1049" i="4"/>
  <c r="H1050" i="4"/>
  <c r="I1050" i="4"/>
  <c r="H1051" i="4"/>
  <c r="I1051" i="4"/>
  <c r="H1052" i="4"/>
  <c r="I1052" i="4"/>
  <c r="H1053" i="4"/>
  <c r="I1053" i="4"/>
  <c r="H1054" i="4"/>
  <c r="I1054" i="4"/>
  <c r="H1055" i="4"/>
  <c r="I1055" i="4"/>
  <c r="H1056" i="4"/>
  <c r="I1056" i="4"/>
  <c r="H1057" i="4"/>
  <c r="I1057" i="4"/>
  <c r="H1058" i="4"/>
  <c r="I1058" i="4"/>
  <c r="H1059" i="4"/>
  <c r="I1059" i="4"/>
  <c r="H1060" i="4"/>
  <c r="I1060" i="4"/>
  <c r="H1061" i="4"/>
  <c r="I1061" i="4"/>
  <c r="H1062" i="4"/>
  <c r="I1062" i="4"/>
  <c r="H1063" i="4"/>
  <c r="I1063" i="4"/>
  <c r="H1064" i="4"/>
  <c r="I1064" i="4"/>
  <c r="H1065" i="4"/>
  <c r="I1065" i="4"/>
  <c r="H1066" i="4"/>
  <c r="I1066" i="4"/>
  <c r="H1067" i="4"/>
  <c r="I1067" i="4"/>
  <c r="H1068" i="4"/>
  <c r="I1068" i="4"/>
  <c r="H1069" i="4"/>
  <c r="I1069" i="4"/>
  <c r="H1070" i="4"/>
  <c r="I1070" i="4"/>
  <c r="H1071" i="4"/>
  <c r="I1071" i="4"/>
  <c r="H1072" i="4"/>
  <c r="I1072" i="4"/>
  <c r="H1073" i="4"/>
  <c r="I1073" i="4"/>
  <c r="H1074" i="4"/>
  <c r="I1074" i="4"/>
  <c r="H1075" i="4"/>
  <c r="I1075" i="4"/>
  <c r="H1076" i="4"/>
  <c r="I1076" i="4"/>
  <c r="H1077" i="4"/>
  <c r="I1077" i="4"/>
  <c r="H1078" i="4"/>
  <c r="I1078" i="4"/>
  <c r="H1079" i="4"/>
  <c r="I1079" i="4"/>
  <c r="H1080" i="4"/>
  <c r="I1080" i="4"/>
  <c r="H1081" i="4"/>
  <c r="I1081" i="4"/>
  <c r="H1082" i="4"/>
  <c r="I1082" i="4"/>
  <c r="H1083" i="4"/>
  <c r="I1083" i="4"/>
  <c r="H1084" i="4"/>
  <c r="I1084" i="4"/>
  <c r="H1085" i="4"/>
  <c r="I1085" i="4"/>
  <c r="H1086" i="4"/>
  <c r="I1086" i="4"/>
  <c r="H1087" i="4"/>
  <c r="I1087" i="4"/>
  <c r="H1088" i="4"/>
  <c r="I1088" i="4"/>
  <c r="H1089" i="4"/>
  <c r="I1089" i="4"/>
  <c r="H1090" i="4"/>
  <c r="I1090" i="4"/>
  <c r="H1091" i="4"/>
  <c r="I1091" i="4"/>
  <c r="H1092" i="4"/>
  <c r="I1092" i="4"/>
  <c r="H1093" i="4"/>
  <c r="I1093" i="4"/>
  <c r="H1094" i="4"/>
  <c r="I1094" i="4"/>
  <c r="H1095" i="4"/>
  <c r="I1095" i="4"/>
  <c r="H1096" i="4"/>
  <c r="I1096" i="4"/>
  <c r="H1097" i="4"/>
  <c r="I1097" i="4"/>
  <c r="H1098" i="4"/>
  <c r="I1098" i="4"/>
  <c r="H1099" i="4"/>
  <c r="I1099" i="4"/>
  <c r="H1100" i="4"/>
  <c r="I1100" i="4"/>
  <c r="H1101" i="4"/>
  <c r="I1101" i="4"/>
  <c r="H1102" i="4"/>
  <c r="I1102" i="4"/>
  <c r="H1103" i="4"/>
  <c r="I1103" i="4"/>
  <c r="H1104" i="4"/>
  <c r="I1104" i="4"/>
  <c r="H1105" i="4"/>
  <c r="I1105" i="4"/>
  <c r="H1106" i="4"/>
  <c r="I1106" i="4"/>
  <c r="H1107" i="4"/>
  <c r="I1107" i="4"/>
  <c r="H1108" i="4"/>
  <c r="I1108" i="4"/>
  <c r="H1109" i="4"/>
  <c r="I1109" i="4"/>
  <c r="H1110" i="4"/>
  <c r="I1110" i="4"/>
  <c r="H1111" i="4"/>
  <c r="I1111" i="4"/>
  <c r="H1112" i="4"/>
  <c r="I1112" i="4"/>
  <c r="H1113" i="4"/>
  <c r="I1113" i="4"/>
  <c r="H1114" i="4"/>
  <c r="I1114" i="4"/>
  <c r="H1115" i="4"/>
  <c r="I1115" i="4"/>
  <c r="H1116" i="4"/>
  <c r="I1116" i="4"/>
  <c r="H1117" i="4"/>
  <c r="I1117" i="4"/>
  <c r="H1118" i="4"/>
  <c r="I1118" i="4"/>
  <c r="H1119" i="4"/>
  <c r="I1119" i="4"/>
  <c r="H1120" i="4"/>
  <c r="I1120" i="4"/>
  <c r="H1121" i="4"/>
  <c r="I1121" i="4"/>
  <c r="H1122" i="4"/>
  <c r="I1122" i="4"/>
  <c r="H1123" i="4"/>
  <c r="I1123" i="4"/>
  <c r="H1124" i="4"/>
  <c r="I1124" i="4"/>
  <c r="H1125" i="4"/>
  <c r="I1125" i="4"/>
  <c r="H1126" i="4"/>
  <c r="I1126" i="4"/>
  <c r="H1127" i="4"/>
  <c r="I1127" i="4"/>
  <c r="H1128" i="4"/>
  <c r="I1128" i="4"/>
  <c r="H1129" i="4"/>
  <c r="I1129" i="4"/>
  <c r="H1130" i="4"/>
  <c r="I1130" i="4"/>
  <c r="H1131" i="4"/>
  <c r="I1131" i="4"/>
  <c r="H1132" i="4"/>
  <c r="I1132" i="4"/>
  <c r="H1133" i="4"/>
  <c r="I1133" i="4"/>
  <c r="H1134" i="4"/>
  <c r="I1134" i="4"/>
  <c r="H1135" i="4"/>
  <c r="I1135" i="4"/>
  <c r="H1136" i="4"/>
  <c r="I1136" i="4"/>
  <c r="H1137" i="4"/>
  <c r="I1137" i="4"/>
  <c r="H1138" i="4"/>
  <c r="I1138" i="4"/>
  <c r="H1139" i="4"/>
  <c r="I1139" i="4"/>
  <c r="H1140" i="4"/>
  <c r="I1140" i="4"/>
  <c r="H1141" i="4"/>
  <c r="I1141" i="4"/>
  <c r="H1142" i="4"/>
  <c r="I1142" i="4"/>
  <c r="H1143" i="4"/>
  <c r="I1143" i="4"/>
  <c r="H1144" i="4"/>
  <c r="I1144" i="4"/>
  <c r="H1145" i="4"/>
  <c r="I1145" i="4"/>
  <c r="H1146" i="4"/>
  <c r="I1146" i="4"/>
  <c r="H1147" i="4"/>
  <c r="I1147" i="4"/>
  <c r="H1148" i="4"/>
  <c r="I1148" i="4"/>
  <c r="H1149" i="4"/>
  <c r="I1149" i="4"/>
  <c r="H1150" i="4"/>
  <c r="I1150" i="4"/>
  <c r="H1151" i="4"/>
  <c r="I1151" i="4"/>
  <c r="H1152" i="4"/>
  <c r="I1152" i="4"/>
  <c r="H1153" i="4"/>
  <c r="I1153" i="4"/>
  <c r="H1154" i="4"/>
  <c r="I1154" i="4"/>
  <c r="H1155" i="4"/>
  <c r="I1155" i="4"/>
  <c r="H1156" i="4"/>
  <c r="I1156" i="4"/>
  <c r="H1157" i="4"/>
  <c r="I1157" i="4"/>
  <c r="H1158" i="4"/>
  <c r="I1158" i="4"/>
  <c r="H1159" i="4"/>
  <c r="I1159" i="4"/>
  <c r="H1160" i="4"/>
  <c r="I1160" i="4"/>
  <c r="H1161" i="4"/>
  <c r="I1161" i="4"/>
  <c r="H1162" i="4"/>
  <c r="I1162" i="4"/>
  <c r="H1163" i="4"/>
  <c r="I1163" i="4"/>
  <c r="H1164" i="4"/>
  <c r="I1164" i="4"/>
  <c r="H1165" i="4"/>
  <c r="I1165" i="4"/>
  <c r="H1166" i="4"/>
  <c r="I1166" i="4"/>
  <c r="H1167" i="4"/>
  <c r="I1167" i="4"/>
  <c r="H1168" i="4"/>
  <c r="I1168" i="4"/>
  <c r="H1169" i="4"/>
  <c r="I1169" i="4"/>
  <c r="H1170" i="4"/>
  <c r="I1170" i="4"/>
  <c r="H1171" i="4"/>
  <c r="I1171" i="4"/>
  <c r="H1172" i="4"/>
  <c r="I1172" i="4"/>
  <c r="H1173" i="4"/>
  <c r="I1173" i="4"/>
  <c r="H1174" i="4"/>
  <c r="I1174" i="4"/>
  <c r="H1175" i="4"/>
  <c r="I1175" i="4"/>
  <c r="H1176" i="4"/>
  <c r="I1176" i="4"/>
  <c r="H1177" i="4"/>
  <c r="I1177" i="4"/>
  <c r="H1178" i="4"/>
  <c r="I1178" i="4"/>
  <c r="H1179" i="4"/>
  <c r="I1179" i="4"/>
  <c r="H1180" i="4"/>
  <c r="I1180" i="4"/>
  <c r="H1181" i="4"/>
  <c r="I1181" i="4"/>
  <c r="H1182" i="4"/>
  <c r="I1182" i="4"/>
  <c r="H1183" i="4"/>
  <c r="I1183" i="4"/>
  <c r="H1184" i="4"/>
  <c r="I1184" i="4"/>
  <c r="H1185" i="4"/>
  <c r="I1185" i="4"/>
  <c r="H1186" i="4"/>
  <c r="I1186" i="4"/>
  <c r="H1187" i="4"/>
  <c r="I1187" i="4"/>
  <c r="H1188" i="4"/>
  <c r="I1188" i="4"/>
  <c r="H1189" i="4"/>
  <c r="I1189" i="4"/>
  <c r="H1190" i="4"/>
  <c r="I1190" i="4"/>
  <c r="H1191" i="4"/>
  <c r="I1191" i="4"/>
  <c r="H1192" i="4"/>
  <c r="I1192" i="4"/>
  <c r="H1193" i="4"/>
  <c r="I1193" i="4"/>
  <c r="H1194" i="4"/>
  <c r="I1194" i="4"/>
  <c r="H1195" i="4"/>
  <c r="I1195" i="4"/>
  <c r="H1196" i="4"/>
  <c r="I1196" i="4"/>
  <c r="H1197" i="4"/>
  <c r="I1197" i="4"/>
  <c r="H1198" i="4"/>
  <c r="I1198" i="4"/>
  <c r="H1199" i="4"/>
  <c r="I1199" i="4"/>
  <c r="H1200" i="4"/>
  <c r="I1200" i="4"/>
  <c r="H1201" i="4"/>
  <c r="I1201" i="4"/>
  <c r="H1202" i="4"/>
  <c r="I1202" i="4"/>
  <c r="H1203" i="4"/>
  <c r="I1203" i="4"/>
  <c r="H1204" i="4"/>
  <c r="I1204" i="4"/>
  <c r="H1205" i="4"/>
  <c r="I1205" i="4"/>
  <c r="H1206" i="4"/>
  <c r="I1206" i="4"/>
  <c r="H1207" i="4"/>
  <c r="I1207" i="4"/>
  <c r="H1208" i="4"/>
  <c r="I1208" i="4"/>
  <c r="H1209" i="4"/>
  <c r="I1209" i="4"/>
  <c r="H1210" i="4"/>
  <c r="I1210" i="4"/>
  <c r="H1211" i="4"/>
  <c r="I1211" i="4"/>
  <c r="H1212" i="4"/>
  <c r="I1212" i="4"/>
  <c r="H1213" i="4"/>
  <c r="I1213" i="4"/>
  <c r="H1214" i="4"/>
  <c r="I1214" i="4"/>
  <c r="H1215" i="4"/>
  <c r="I1215" i="4"/>
  <c r="H1216" i="4"/>
  <c r="I1216" i="4"/>
  <c r="H1217" i="4"/>
  <c r="I1217" i="4"/>
  <c r="H1218" i="4"/>
  <c r="I1218" i="4"/>
  <c r="H1219" i="4"/>
  <c r="I1219" i="4"/>
  <c r="H1220" i="4"/>
  <c r="I1220" i="4"/>
  <c r="H1221" i="4"/>
  <c r="I1221" i="4"/>
  <c r="H1222" i="4"/>
  <c r="I1222" i="4"/>
  <c r="H1223" i="4"/>
  <c r="I1223" i="4"/>
  <c r="H1224" i="4"/>
  <c r="I1224" i="4"/>
  <c r="H1225" i="4"/>
  <c r="I1225" i="4"/>
  <c r="H1226" i="4"/>
  <c r="I1226" i="4"/>
  <c r="H1227" i="4"/>
  <c r="I1227" i="4"/>
  <c r="H1228" i="4"/>
  <c r="I1228" i="4"/>
  <c r="H1229" i="4"/>
  <c r="I1229" i="4"/>
  <c r="H1230" i="4"/>
  <c r="I1230" i="4"/>
  <c r="H1231" i="4"/>
  <c r="I1231" i="4"/>
  <c r="H1232" i="4"/>
  <c r="I1232" i="4"/>
  <c r="H1233" i="4"/>
  <c r="I1233" i="4"/>
  <c r="H1234" i="4"/>
  <c r="I1234" i="4"/>
  <c r="H1235" i="4"/>
  <c r="I1235" i="4"/>
  <c r="H1236" i="4"/>
  <c r="I1236" i="4"/>
  <c r="H1237" i="4"/>
  <c r="I1237" i="4"/>
  <c r="H1238" i="4"/>
  <c r="I1238" i="4"/>
  <c r="H1239" i="4"/>
  <c r="I1239" i="4"/>
  <c r="H1240" i="4"/>
  <c r="I1240" i="4"/>
  <c r="H1241" i="4"/>
  <c r="I1241" i="4"/>
  <c r="H1242" i="4"/>
  <c r="I1242" i="4"/>
  <c r="H1243" i="4"/>
  <c r="I1243" i="4"/>
  <c r="H1244" i="4"/>
  <c r="I1244" i="4"/>
  <c r="H1245" i="4"/>
  <c r="I1245" i="4"/>
  <c r="H1246" i="4"/>
  <c r="I1246" i="4"/>
  <c r="H1247" i="4"/>
  <c r="I1247" i="4"/>
  <c r="H1248" i="4"/>
  <c r="I1248" i="4"/>
  <c r="H1249" i="4"/>
  <c r="I1249" i="4"/>
  <c r="H1250" i="4"/>
  <c r="I1250" i="4"/>
  <c r="H1251" i="4"/>
  <c r="I1251" i="4"/>
  <c r="H1252" i="4"/>
  <c r="I1252" i="4"/>
  <c r="H1253" i="4"/>
  <c r="I1253" i="4"/>
  <c r="H1254" i="4"/>
  <c r="I1254" i="4"/>
  <c r="H1255" i="4"/>
  <c r="I1255" i="4"/>
  <c r="H1256" i="4"/>
  <c r="I1256" i="4"/>
  <c r="H1257" i="4"/>
  <c r="I1257" i="4"/>
  <c r="H1258" i="4"/>
  <c r="I1258" i="4"/>
  <c r="H1259" i="4"/>
  <c r="I1259" i="4"/>
  <c r="H1260" i="4"/>
  <c r="I1260" i="4"/>
  <c r="H1261" i="4"/>
  <c r="I1261" i="4"/>
  <c r="H1262" i="4"/>
  <c r="I1262" i="4"/>
  <c r="H1263" i="4"/>
  <c r="I1263" i="4"/>
  <c r="H1264" i="4"/>
  <c r="I1264" i="4"/>
  <c r="H1265" i="4"/>
  <c r="I1265" i="4"/>
  <c r="H1266" i="4"/>
  <c r="I1266" i="4"/>
  <c r="H1267" i="4"/>
  <c r="I1267" i="4"/>
  <c r="H1268" i="4"/>
  <c r="I1268" i="4"/>
  <c r="H1269" i="4"/>
  <c r="I1269" i="4"/>
  <c r="H1270" i="4"/>
  <c r="I1270" i="4"/>
  <c r="H1271" i="4"/>
  <c r="I1271" i="4"/>
  <c r="H1272" i="4"/>
  <c r="I1272" i="4"/>
  <c r="H1273" i="4"/>
  <c r="I1273" i="4"/>
  <c r="H1274" i="4"/>
  <c r="I1274" i="4"/>
  <c r="H1275" i="4"/>
  <c r="I1275" i="4"/>
  <c r="H1276" i="4"/>
  <c r="I1276" i="4"/>
  <c r="H1277" i="4"/>
  <c r="I1277" i="4"/>
  <c r="H1278" i="4"/>
  <c r="I1278" i="4"/>
  <c r="H1279" i="4"/>
  <c r="I1279" i="4"/>
  <c r="H1280" i="4"/>
  <c r="I1280" i="4"/>
  <c r="H1281" i="4"/>
  <c r="I1281" i="4"/>
  <c r="H1282" i="4"/>
  <c r="I1282" i="4"/>
  <c r="H1283" i="4"/>
  <c r="I1283" i="4"/>
  <c r="H1284" i="4"/>
  <c r="I1284" i="4"/>
  <c r="H1285" i="4"/>
  <c r="I1285" i="4"/>
  <c r="H1286" i="4"/>
  <c r="I1286" i="4"/>
  <c r="H1287" i="4"/>
  <c r="I1287" i="4"/>
  <c r="H1288" i="4"/>
  <c r="I1288" i="4"/>
  <c r="H1289" i="4"/>
  <c r="I1289" i="4"/>
  <c r="H1290" i="4"/>
  <c r="I1290" i="4"/>
  <c r="H1291" i="4"/>
  <c r="I1291" i="4"/>
  <c r="H1292" i="4"/>
  <c r="I1292" i="4"/>
  <c r="H1293" i="4"/>
  <c r="I1293" i="4"/>
  <c r="H1294" i="4"/>
  <c r="I1294" i="4"/>
  <c r="H1295" i="4"/>
  <c r="I1295" i="4"/>
  <c r="H1296" i="4"/>
  <c r="I1296" i="4"/>
  <c r="H1297" i="4"/>
  <c r="I1297" i="4"/>
  <c r="H1298" i="4"/>
  <c r="I1298" i="4"/>
  <c r="H1299" i="4"/>
  <c r="I1299" i="4"/>
  <c r="H1300" i="4"/>
  <c r="I1300" i="4"/>
  <c r="H1301" i="4"/>
  <c r="I1301" i="4"/>
  <c r="H1302" i="4"/>
  <c r="I1302" i="4"/>
  <c r="H1303" i="4"/>
  <c r="I1303" i="4"/>
  <c r="H1304" i="4"/>
  <c r="I1304" i="4"/>
  <c r="H1305" i="4"/>
  <c r="I1305" i="4"/>
  <c r="H1306" i="4"/>
  <c r="I1306" i="4"/>
  <c r="H1307" i="4"/>
  <c r="I1307" i="4"/>
  <c r="H1308" i="4"/>
  <c r="I1308" i="4"/>
  <c r="H1309" i="4"/>
  <c r="I1309" i="4"/>
  <c r="H1310" i="4"/>
  <c r="I1310" i="4"/>
  <c r="H1311" i="4"/>
  <c r="I1311" i="4"/>
  <c r="H1312" i="4"/>
  <c r="I1312" i="4"/>
  <c r="H1313" i="4"/>
  <c r="I1313" i="4"/>
  <c r="H1314" i="4"/>
  <c r="I1314" i="4"/>
  <c r="H1315" i="4"/>
  <c r="I1315" i="4"/>
  <c r="H1316" i="4"/>
  <c r="I1316" i="4"/>
  <c r="H1317" i="4"/>
  <c r="I1317" i="4"/>
  <c r="H1318" i="4"/>
  <c r="I1318" i="4"/>
  <c r="H1319" i="4"/>
  <c r="I1319" i="4"/>
  <c r="H1320" i="4"/>
  <c r="I1320" i="4"/>
  <c r="H1321" i="4"/>
  <c r="I1321" i="4"/>
  <c r="H1322" i="4"/>
  <c r="I1322" i="4"/>
  <c r="H1323" i="4"/>
  <c r="I1323" i="4"/>
  <c r="H1324" i="4"/>
  <c r="I1324" i="4"/>
  <c r="H1325" i="4"/>
  <c r="I1325" i="4"/>
  <c r="H1326" i="4"/>
  <c r="I1326" i="4"/>
  <c r="H1327" i="4"/>
  <c r="I1327" i="4"/>
  <c r="H1328" i="4"/>
  <c r="I1328" i="4"/>
  <c r="H1329" i="4"/>
  <c r="I1329" i="4"/>
  <c r="H1330" i="4"/>
  <c r="I1330" i="4"/>
  <c r="H1331" i="4"/>
  <c r="I1331" i="4"/>
  <c r="H1332" i="4"/>
  <c r="I1332" i="4"/>
  <c r="H1333" i="4"/>
  <c r="I1333" i="4"/>
  <c r="H1334" i="4"/>
  <c r="I1334" i="4"/>
  <c r="H1335" i="4"/>
  <c r="I1335" i="4"/>
  <c r="H1336" i="4"/>
  <c r="I1336" i="4"/>
  <c r="H1337" i="4"/>
  <c r="I1337" i="4"/>
  <c r="H1338" i="4"/>
  <c r="I1338" i="4"/>
  <c r="H1339" i="4"/>
  <c r="I1339" i="4"/>
  <c r="H1340" i="4"/>
  <c r="I1340" i="4"/>
  <c r="H1341" i="4"/>
  <c r="I1341" i="4"/>
  <c r="H1342" i="4"/>
  <c r="I1342" i="4"/>
  <c r="H1343" i="4"/>
  <c r="I1343" i="4"/>
  <c r="H1344" i="4"/>
  <c r="I1344" i="4"/>
  <c r="H1345" i="4"/>
  <c r="I1345" i="4"/>
  <c r="H1346" i="4"/>
  <c r="I1346" i="4"/>
  <c r="H1347" i="4"/>
  <c r="I1347" i="4"/>
  <c r="H1348" i="4"/>
  <c r="I1348" i="4"/>
  <c r="H1349" i="4"/>
  <c r="I1349" i="4"/>
  <c r="H1350" i="4"/>
  <c r="I1350" i="4"/>
  <c r="H1351" i="4"/>
  <c r="I1351" i="4"/>
  <c r="H1352" i="4"/>
  <c r="I1352" i="4"/>
  <c r="H1353" i="4"/>
  <c r="I1353" i="4"/>
  <c r="H1354" i="4"/>
  <c r="I1354" i="4"/>
  <c r="H1355" i="4"/>
  <c r="I1355" i="4"/>
  <c r="H1356" i="4"/>
  <c r="I1356" i="4"/>
  <c r="H1357" i="4"/>
  <c r="I1357" i="4"/>
  <c r="H1358" i="4"/>
  <c r="I1358" i="4"/>
  <c r="H1359" i="4"/>
  <c r="I1359" i="4"/>
  <c r="H1360" i="4"/>
  <c r="I1360" i="4"/>
  <c r="H1361" i="4"/>
  <c r="I1361" i="4"/>
  <c r="H1362" i="4"/>
  <c r="I1362" i="4"/>
  <c r="H1363" i="4"/>
  <c r="I1363" i="4"/>
  <c r="H1364" i="4"/>
  <c r="I1364" i="4"/>
  <c r="H1365" i="4"/>
  <c r="I1365" i="4"/>
  <c r="H1366" i="4"/>
  <c r="I1366" i="4"/>
  <c r="H1367" i="4"/>
  <c r="I1367" i="4"/>
  <c r="H1368" i="4"/>
  <c r="I1368" i="4"/>
  <c r="H1369" i="4"/>
  <c r="I1369" i="4"/>
  <c r="H1370" i="4"/>
  <c r="I1370" i="4"/>
  <c r="H1371" i="4"/>
  <c r="I1371" i="4"/>
  <c r="H1372" i="4"/>
  <c r="I1372" i="4"/>
  <c r="H1373" i="4"/>
  <c r="I1373" i="4"/>
  <c r="H1374" i="4"/>
  <c r="I1374" i="4"/>
  <c r="H1375" i="4"/>
  <c r="I1375" i="4"/>
  <c r="H1376" i="4"/>
  <c r="I1376" i="4"/>
  <c r="H1377" i="4"/>
  <c r="I1377" i="4"/>
  <c r="H1378" i="4"/>
  <c r="I1378" i="4"/>
  <c r="H1379" i="4"/>
  <c r="I1379" i="4"/>
  <c r="H1380" i="4"/>
  <c r="I1380" i="4"/>
  <c r="H1381" i="4"/>
  <c r="I1381" i="4"/>
  <c r="H1382" i="4"/>
  <c r="I1382" i="4"/>
  <c r="H1383" i="4"/>
  <c r="I1383" i="4"/>
  <c r="H1384" i="4"/>
  <c r="I1384" i="4"/>
  <c r="H1385" i="4"/>
  <c r="I1385" i="4"/>
  <c r="H1386" i="4"/>
  <c r="I1386" i="4"/>
  <c r="H1387" i="4"/>
  <c r="I1387" i="4"/>
  <c r="H1388" i="4"/>
  <c r="I1388" i="4"/>
  <c r="H1389" i="4"/>
  <c r="I1389" i="4"/>
  <c r="H1390" i="4"/>
  <c r="I1390" i="4"/>
  <c r="H1391" i="4"/>
  <c r="I1391" i="4"/>
  <c r="H1392" i="4"/>
  <c r="I1392" i="4"/>
  <c r="H1393" i="4"/>
  <c r="I1393" i="4"/>
  <c r="H1394" i="4"/>
  <c r="I1394" i="4"/>
  <c r="H1395" i="4"/>
  <c r="I1395" i="4"/>
  <c r="H1396" i="4"/>
  <c r="I1396" i="4"/>
  <c r="H1397" i="4"/>
  <c r="I1397" i="4"/>
  <c r="H1398" i="4"/>
  <c r="I1398" i="4"/>
  <c r="H1399" i="4"/>
  <c r="I1399" i="4"/>
  <c r="H1400" i="4"/>
  <c r="I1400" i="4"/>
  <c r="H1401" i="4"/>
  <c r="I1401" i="4"/>
  <c r="H1402" i="4"/>
  <c r="I1402" i="4"/>
  <c r="H1403" i="4"/>
  <c r="I1403" i="4"/>
  <c r="H1404" i="4"/>
  <c r="I1404" i="4"/>
  <c r="H1405" i="4"/>
  <c r="I1405" i="4"/>
  <c r="H1406" i="4"/>
  <c r="I1406" i="4"/>
  <c r="H1407" i="4"/>
  <c r="I1407" i="4"/>
  <c r="H1408" i="4"/>
  <c r="I1408" i="4"/>
  <c r="H1409" i="4"/>
  <c r="I1409" i="4"/>
  <c r="H1410" i="4"/>
  <c r="I1410" i="4"/>
  <c r="H1411" i="4"/>
  <c r="I1411" i="4"/>
  <c r="H1412" i="4"/>
  <c r="I1412" i="4"/>
  <c r="H1413" i="4"/>
  <c r="I1413" i="4"/>
  <c r="H1414" i="4"/>
  <c r="I1414" i="4"/>
  <c r="H1415" i="4"/>
  <c r="I1415" i="4"/>
  <c r="H1416" i="4"/>
  <c r="I1416" i="4"/>
  <c r="H1417" i="4"/>
  <c r="I1417" i="4"/>
  <c r="H1418" i="4"/>
  <c r="I1418" i="4"/>
  <c r="H1419" i="4"/>
  <c r="I1419" i="4"/>
  <c r="H1420" i="4"/>
  <c r="I1420" i="4"/>
  <c r="H1421" i="4"/>
  <c r="I1421" i="4"/>
  <c r="H1422" i="4"/>
  <c r="I1422" i="4"/>
  <c r="H1423" i="4"/>
  <c r="I1423" i="4"/>
  <c r="H1424" i="4"/>
  <c r="I1424" i="4"/>
  <c r="H1425" i="4"/>
  <c r="I1425" i="4"/>
  <c r="H1426" i="4"/>
  <c r="I1426" i="4"/>
  <c r="H1427" i="4"/>
  <c r="I1427" i="4"/>
  <c r="H1428" i="4"/>
  <c r="I1428" i="4"/>
  <c r="H1429" i="4"/>
  <c r="I1429" i="4"/>
  <c r="H1430" i="4"/>
  <c r="I1430" i="4"/>
  <c r="H1431" i="4"/>
  <c r="I1431" i="4"/>
  <c r="H1432" i="4"/>
  <c r="I1432" i="4"/>
  <c r="H1433" i="4"/>
  <c r="I1433" i="4"/>
  <c r="H1434" i="4"/>
  <c r="I1434" i="4"/>
  <c r="H1435" i="4"/>
  <c r="I1435" i="4"/>
  <c r="H1436" i="4"/>
  <c r="I1436" i="4"/>
  <c r="H1437" i="4"/>
  <c r="I1437" i="4"/>
  <c r="H1438" i="4"/>
  <c r="I1438" i="4"/>
  <c r="H1439" i="4"/>
  <c r="I1439" i="4"/>
  <c r="H1440" i="4"/>
  <c r="I1440" i="4"/>
  <c r="H1441" i="4"/>
  <c r="I1441" i="4"/>
  <c r="H1442" i="4"/>
  <c r="I1442" i="4"/>
  <c r="H1443" i="4"/>
  <c r="I1443" i="4"/>
  <c r="H1444" i="4"/>
  <c r="I1444" i="4"/>
  <c r="H1445" i="4"/>
  <c r="I1445" i="4"/>
  <c r="H1446" i="4"/>
  <c r="I1446" i="4"/>
  <c r="H1447" i="4"/>
  <c r="I1447" i="4"/>
  <c r="H1448" i="4"/>
  <c r="I1448" i="4"/>
  <c r="H1449" i="4"/>
  <c r="I1449" i="4"/>
  <c r="H1450" i="4"/>
  <c r="I1450" i="4"/>
  <c r="H1451" i="4"/>
  <c r="I1451" i="4"/>
  <c r="H1452" i="4"/>
  <c r="I1452" i="4"/>
  <c r="H1453" i="4"/>
  <c r="I1453" i="4"/>
  <c r="H1454" i="4"/>
  <c r="I1454" i="4"/>
  <c r="H1455" i="4"/>
  <c r="I1455" i="4"/>
  <c r="H1456" i="4"/>
  <c r="I1456" i="4"/>
  <c r="H1457" i="4"/>
  <c r="I1457" i="4"/>
  <c r="H1458" i="4"/>
  <c r="I1458" i="4"/>
  <c r="H1459" i="4"/>
  <c r="I1459" i="4"/>
  <c r="H1460" i="4"/>
  <c r="I1460" i="4"/>
  <c r="H1461" i="4"/>
  <c r="I1461" i="4"/>
  <c r="H1462" i="4"/>
  <c r="I1462" i="4"/>
  <c r="H1463" i="4"/>
  <c r="I1463" i="4"/>
  <c r="H1464" i="4"/>
  <c r="I1464" i="4"/>
  <c r="H1465" i="4"/>
  <c r="I1465" i="4"/>
  <c r="H1466" i="4"/>
  <c r="I1466" i="4"/>
  <c r="H1467" i="4"/>
  <c r="I1467" i="4"/>
  <c r="H1468" i="4"/>
  <c r="I1468" i="4"/>
  <c r="H1469" i="4"/>
  <c r="I1469" i="4"/>
  <c r="H1470" i="4"/>
  <c r="I1470" i="4"/>
  <c r="H1471" i="4"/>
  <c r="I1471" i="4"/>
  <c r="H1472" i="4"/>
  <c r="I1472" i="4"/>
  <c r="H1473" i="4"/>
  <c r="I1473" i="4"/>
  <c r="H1474" i="4"/>
  <c r="I1474" i="4"/>
  <c r="H1475" i="4"/>
  <c r="I1475" i="4"/>
  <c r="H1476" i="4"/>
  <c r="I1476" i="4"/>
  <c r="H1477" i="4"/>
  <c r="I1477" i="4"/>
  <c r="H1478" i="4"/>
  <c r="I1478" i="4"/>
  <c r="H1479" i="4"/>
  <c r="I1479" i="4"/>
  <c r="H1480" i="4"/>
  <c r="I1480" i="4"/>
  <c r="H1481" i="4"/>
  <c r="I1481" i="4"/>
  <c r="H1482" i="4"/>
  <c r="I1482" i="4"/>
  <c r="H1483" i="4"/>
  <c r="I1483" i="4"/>
  <c r="H1484" i="4"/>
  <c r="I1484" i="4"/>
  <c r="H1485" i="4"/>
  <c r="I1485" i="4"/>
  <c r="H1486" i="4"/>
  <c r="I1486" i="4"/>
  <c r="H1487" i="4"/>
  <c r="I1487" i="4"/>
  <c r="H1488" i="4"/>
  <c r="I1488" i="4"/>
  <c r="H1489" i="4"/>
  <c r="I1489" i="4"/>
  <c r="H1490" i="4"/>
  <c r="I1490" i="4"/>
  <c r="H1491" i="4"/>
  <c r="I1491" i="4"/>
  <c r="H1492" i="4"/>
  <c r="I1492" i="4"/>
  <c r="H1493" i="4"/>
  <c r="I1493" i="4"/>
  <c r="H1494" i="4"/>
  <c r="I1494" i="4"/>
  <c r="H1495" i="4"/>
  <c r="I1495" i="4"/>
  <c r="H1496" i="4"/>
  <c r="I1496" i="4"/>
  <c r="H1497" i="4"/>
  <c r="I1497" i="4"/>
  <c r="H1498" i="4"/>
  <c r="I1498" i="4"/>
  <c r="H1499" i="4"/>
  <c r="I1499" i="4"/>
  <c r="H1500" i="4"/>
  <c r="I1500" i="4"/>
  <c r="H1501" i="4"/>
  <c r="I1501" i="4"/>
  <c r="H1502" i="4"/>
  <c r="I1502" i="4"/>
  <c r="H1503" i="4"/>
  <c r="I1503" i="4"/>
  <c r="H1504" i="4"/>
  <c r="I1504" i="4"/>
  <c r="H1505" i="4"/>
  <c r="I1505" i="4"/>
  <c r="H1506" i="4"/>
  <c r="I1506" i="4"/>
  <c r="H1507" i="4"/>
  <c r="I1507" i="4"/>
  <c r="H1508" i="4"/>
  <c r="I1508" i="4"/>
  <c r="H1509" i="4"/>
  <c r="I1509" i="4"/>
  <c r="H1510" i="4"/>
  <c r="I1510" i="4"/>
  <c r="H1511" i="4"/>
  <c r="I1511" i="4"/>
  <c r="H1512" i="4"/>
  <c r="I1512" i="4"/>
  <c r="H1513" i="4"/>
  <c r="I1513" i="4"/>
  <c r="H1514" i="4"/>
  <c r="I1514" i="4"/>
  <c r="H1515" i="4"/>
  <c r="I1515" i="4"/>
  <c r="H1516" i="4"/>
  <c r="I1516" i="4"/>
  <c r="H1517" i="4"/>
  <c r="I1517" i="4"/>
  <c r="H1518" i="4"/>
  <c r="I1518" i="4"/>
  <c r="H1519" i="4"/>
  <c r="I1519" i="4"/>
  <c r="H1520" i="4"/>
  <c r="I1520" i="4"/>
  <c r="H1521" i="4"/>
  <c r="I1521" i="4"/>
  <c r="H1522" i="4"/>
  <c r="I1522" i="4"/>
  <c r="H1523" i="4"/>
  <c r="I1523" i="4"/>
  <c r="H1524" i="4"/>
  <c r="I1524" i="4"/>
  <c r="H1525" i="4"/>
  <c r="I1525" i="4"/>
  <c r="H1526" i="4"/>
  <c r="I1526" i="4"/>
  <c r="H1527" i="4"/>
  <c r="I1527" i="4"/>
  <c r="H1528" i="4"/>
  <c r="I1528" i="4"/>
  <c r="H1529" i="4"/>
  <c r="I1529" i="4"/>
  <c r="H1530" i="4"/>
  <c r="I1530" i="4"/>
  <c r="H1531" i="4"/>
  <c r="I1531" i="4"/>
  <c r="H1532" i="4"/>
  <c r="I1532" i="4"/>
  <c r="H1533" i="4"/>
  <c r="I1533" i="4"/>
  <c r="H1534" i="4"/>
  <c r="I1534" i="4"/>
  <c r="H1535" i="4"/>
  <c r="I1535" i="4"/>
  <c r="H1536" i="4"/>
  <c r="I1536" i="4"/>
  <c r="H1537" i="4"/>
  <c r="I1537" i="4"/>
  <c r="H1538" i="4"/>
  <c r="I1538" i="4"/>
  <c r="H1539" i="4"/>
  <c r="I1539" i="4"/>
  <c r="H1540" i="4"/>
  <c r="I1540" i="4"/>
  <c r="H1541" i="4"/>
  <c r="I1541" i="4"/>
  <c r="H1542" i="4"/>
  <c r="I1542" i="4"/>
  <c r="H1543" i="4"/>
  <c r="I1543" i="4"/>
  <c r="H1544" i="4"/>
  <c r="I1544" i="4"/>
  <c r="H1545" i="4"/>
  <c r="I1545" i="4"/>
  <c r="H1546" i="4"/>
  <c r="I1546" i="4"/>
  <c r="H1547" i="4"/>
  <c r="I1547" i="4"/>
  <c r="H1548" i="4"/>
  <c r="I1548" i="4"/>
  <c r="H1549" i="4"/>
  <c r="I1549" i="4"/>
  <c r="H1550" i="4"/>
  <c r="I1550" i="4"/>
  <c r="H1551" i="4"/>
  <c r="I1551" i="4"/>
  <c r="H1552" i="4"/>
  <c r="I1552" i="4"/>
  <c r="H1553" i="4"/>
  <c r="I1553" i="4"/>
  <c r="H1554" i="4"/>
  <c r="I1554" i="4"/>
  <c r="H1555" i="4"/>
  <c r="I1555" i="4"/>
  <c r="H1556" i="4"/>
  <c r="I1556" i="4"/>
  <c r="H1557" i="4"/>
  <c r="I1557" i="4"/>
  <c r="H1558" i="4"/>
  <c r="I1558" i="4"/>
  <c r="H1559" i="4"/>
  <c r="I1559" i="4"/>
  <c r="H1560" i="4"/>
  <c r="I1560" i="4"/>
  <c r="H1561" i="4"/>
  <c r="I1561" i="4"/>
  <c r="H1562" i="4"/>
  <c r="I1562" i="4"/>
  <c r="H1563" i="4"/>
  <c r="I1563" i="4"/>
  <c r="H1564" i="4"/>
  <c r="I1564" i="4"/>
  <c r="H1565" i="4"/>
  <c r="I1565" i="4"/>
  <c r="H1566" i="4"/>
  <c r="I1566" i="4"/>
  <c r="H1567" i="4"/>
  <c r="I1567" i="4"/>
  <c r="H1568" i="4"/>
  <c r="I1568" i="4"/>
  <c r="H1569" i="4"/>
  <c r="I1569" i="4"/>
  <c r="H1570" i="4"/>
  <c r="I1570" i="4"/>
  <c r="H1571" i="4"/>
  <c r="I1571" i="4"/>
  <c r="H1572" i="4"/>
  <c r="I1572" i="4"/>
  <c r="H1573" i="4"/>
  <c r="I1573" i="4"/>
  <c r="H1574" i="4"/>
  <c r="I1574" i="4"/>
  <c r="H1575" i="4"/>
  <c r="I1575" i="4"/>
  <c r="H1576" i="4"/>
  <c r="I1576" i="4"/>
  <c r="H1577" i="4"/>
  <c r="I1577" i="4"/>
  <c r="H1578" i="4"/>
  <c r="I1578" i="4"/>
  <c r="H1579" i="4"/>
  <c r="I1579" i="4"/>
  <c r="H1580" i="4"/>
  <c r="I1580" i="4"/>
  <c r="H1581" i="4"/>
  <c r="I1581" i="4"/>
  <c r="H1582" i="4"/>
  <c r="I1582" i="4"/>
  <c r="H1583" i="4"/>
  <c r="I1583" i="4"/>
  <c r="H1584" i="4"/>
  <c r="I1584" i="4"/>
  <c r="H1585" i="4"/>
  <c r="I1585" i="4"/>
  <c r="H1586" i="4"/>
  <c r="I1586" i="4"/>
  <c r="H1587" i="4"/>
  <c r="I1587" i="4"/>
  <c r="H1588" i="4"/>
  <c r="I1588" i="4"/>
  <c r="H1589" i="4"/>
  <c r="I1589" i="4"/>
  <c r="H1590" i="4"/>
  <c r="I1590" i="4"/>
  <c r="H1591" i="4"/>
  <c r="I1591" i="4"/>
  <c r="H1592" i="4"/>
  <c r="I1592" i="4"/>
  <c r="H1593" i="4"/>
  <c r="I1593" i="4"/>
  <c r="H1594" i="4"/>
  <c r="I1594" i="4"/>
  <c r="H1595" i="4"/>
  <c r="I1595" i="4"/>
  <c r="H1596" i="4"/>
  <c r="I1596" i="4"/>
  <c r="H1597" i="4"/>
  <c r="I1597" i="4"/>
  <c r="H1598" i="4"/>
  <c r="I1598" i="4"/>
  <c r="H1599" i="4"/>
  <c r="I1599" i="4"/>
  <c r="H1600" i="4"/>
  <c r="I1600" i="4"/>
  <c r="H1601" i="4"/>
  <c r="I1601" i="4"/>
  <c r="H1602" i="4"/>
  <c r="I1602" i="4"/>
  <c r="H1603" i="4"/>
  <c r="I1603" i="4"/>
  <c r="H1604" i="4"/>
  <c r="I1604" i="4"/>
  <c r="H1605" i="4"/>
  <c r="I1605" i="4"/>
  <c r="H1606" i="4"/>
  <c r="I1606" i="4"/>
  <c r="H1607" i="4"/>
  <c r="I1607" i="4"/>
  <c r="H1608" i="4"/>
  <c r="I1608" i="4"/>
  <c r="H1609" i="4"/>
  <c r="I1609" i="4"/>
  <c r="H1610" i="4"/>
  <c r="I1610" i="4"/>
  <c r="H1611" i="4"/>
  <c r="I1611" i="4"/>
  <c r="H1612" i="4"/>
  <c r="I1612" i="4"/>
  <c r="H1613" i="4"/>
  <c r="I1613" i="4"/>
  <c r="H1614" i="4"/>
  <c r="I1614" i="4"/>
  <c r="H1615" i="4"/>
  <c r="I1615" i="4"/>
  <c r="H1616" i="4"/>
  <c r="I1616" i="4"/>
  <c r="H1617" i="4"/>
  <c r="I1617" i="4"/>
  <c r="H1618" i="4"/>
  <c r="I1618" i="4"/>
  <c r="H1619" i="4"/>
  <c r="I1619" i="4"/>
  <c r="H1620" i="4"/>
  <c r="I1620" i="4"/>
  <c r="H1621" i="4"/>
  <c r="I1621" i="4"/>
  <c r="H1622" i="4"/>
  <c r="I1622" i="4"/>
  <c r="H1623" i="4"/>
  <c r="I1623" i="4"/>
  <c r="H1624" i="4"/>
  <c r="I1624" i="4"/>
  <c r="H1625" i="4"/>
  <c r="I1625" i="4"/>
  <c r="H1626" i="4"/>
  <c r="I1626" i="4"/>
  <c r="H1627" i="4"/>
  <c r="I1627" i="4"/>
  <c r="H1628" i="4"/>
  <c r="I1628" i="4"/>
  <c r="H1629" i="4"/>
  <c r="I1629" i="4"/>
  <c r="H1630" i="4"/>
  <c r="I1630" i="4"/>
  <c r="H1631" i="4"/>
  <c r="I1631" i="4"/>
  <c r="H1632" i="4"/>
  <c r="I1632" i="4"/>
  <c r="H1633" i="4"/>
  <c r="I1633" i="4"/>
  <c r="H1634" i="4"/>
  <c r="I1634" i="4"/>
  <c r="H1635" i="4"/>
  <c r="I1635" i="4"/>
  <c r="H1636" i="4"/>
  <c r="I1636" i="4"/>
  <c r="H1637" i="4"/>
  <c r="I1637" i="4"/>
  <c r="H1638" i="4"/>
  <c r="I1638" i="4"/>
  <c r="H1639" i="4"/>
  <c r="I1639" i="4"/>
  <c r="H1640" i="4"/>
  <c r="I1640" i="4"/>
  <c r="H1641" i="4"/>
  <c r="I1641" i="4"/>
  <c r="H1642" i="4"/>
  <c r="I1642" i="4"/>
  <c r="H1643" i="4"/>
  <c r="I1643" i="4"/>
  <c r="H1644" i="4"/>
  <c r="I1644" i="4"/>
  <c r="H1645" i="4"/>
  <c r="I1645" i="4"/>
  <c r="H1646" i="4"/>
  <c r="I1646" i="4"/>
  <c r="H1647" i="4"/>
  <c r="I1647" i="4"/>
  <c r="H1648" i="4"/>
  <c r="I1648" i="4"/>
  <c r="H1649" i="4"/>
  <c r="I1649" i="4"/>
  <c r="H1650" i="4"/>
  <c r="I1650" i="4"/>
  <c r="H1651" i="4"/>
  <c r="I1651" i="4"/>
  <c r="H1652" i="4"/>
  <c r="I1652" i="4"/>
  <c r="H1653" i="4"/>
  <c r="I1653" i="4"/>
  <c r="H1654" i="4"/>
  <c r="I1654" i="4"/>
  <c r="H1655" i="4"/>
  <c r="I1655" i="4"/>
  <c r="H1656" i="4"/>
  <c r="I1656" i="4"/>
  <c r="H1657" i="4"/>
  <c r="I1657" i="4"/>
  <c r="H1658" i="4"/>
  <c r="I1658" i="4"/>
  <c r="H1659" i="4"/>
  <c r="I1659" i="4"/>
  <c r="H1660" i="4"/>
  <c r="I1660" i="4"/>
  <c r="H1661" i="4"/>
  <c r="I1661" i="4"/>
  <c r="H1662" i="4"/>
  <c r="I1662" i="4"/>
  <c r="H1663" i="4"/>
  <c r="I1663" i="4"/>
  <c r="H1664" i="4"/>
  <c r="I1664" i="4"/>
  <c r="H1665" i="4"/>
  <c r="I1665" i="4"/>
  <c r="H1666" i="4"/>
  <c r="I1666" i="4"/>
  <c r="H1667" i="4"/>
  <c r="I1667" i="4"/>
  <c r="H1668" i="4"/>
  <c r="I1668" i="4"/>
  <c r="H1669" i="4"/>
  <c r="I1669" i="4"/>
  <c r="H1670" i="4"/>
  <c r="I1670" i="4"/>
  <c r="H1671" i="4"/>
  <c r="I1671" i="4"/>
  <c r="H1672" i="4"/>
  <c r="I1672" i="4"/>
  <c r="H1673" i="4"/>
  <c r="I1673" i="4"/>
  <c r="H1674" i="4"/>
  <c r="I1674" i="4"/>
  <c r="H1675" i="4"/>
  <c r="I1675" i="4"/>
  <c r="H1676" i="4"/>
  <c r="I1676" i="4"/>
  <c r="H1677" i="4"/>
  <c r="I1677" i="4"/>
  <c r="H1678" i="4"/>
  <c r="I1678" i="4"/>
  <c r="H1679" i="4"/>
  <c r="I1679" i="4"/>
  <c r="H1680" i="4"/>
  <c r="I1680" i="4"/>
  <c r="H1681" i="4"/>
  <c r="I1681" i="4"/>
  <c r="H1682" i="4"/>
  <c r="I1682" i="4"/>
  <c r="H1683" i="4"/>
  <c r="I1683" i="4"/>
  <c r="H1684" i="4"/>
  <c r="I1684" i="4"/>
  <c r="H1685" i="4"/>
  <c r="I1685" i="4"/>
  <c r="H1686" i="4"/>
  <c r="I1686" i="4"/>
  <c r="H1687" i="4"/>
  <c r="I1687" i="4"/>
  <c r="H1688" i="4"/>
  <c r="I1688" i="4"/>
  <c r="H1689" i="4"/>
  <c r="I1689" i="4"/>
  <c r="H1690" i="4"/>
  <c r="I1690" i="4"/>
  <c r="H1691" i="4"/>
  <c r="I1691" i="4"/>
  <c r="H1692" i="4"/>
  <c r="I1692" i="4"/>
  <c r="H1693" i="4"/>
  <c r="I1693" i="4"/>
  <c r="H1694" i="4"/>
  <c r="I1694" i="4"/>
  <c r="H1695" i="4"/>
  <c r="I1695" i="4"/>
  <c r="H1696" i="4"/>
  <c r="I1696" i="4"/>
  <c r="H1697" i="4"/>
  <c r="I1697" i="4"/>
  <c r="H1698" i="4"/>
  <c r="I1698" i="4"/>
  <c r="H1699" i="4"/>
  <c r="I1699" i="4"/>
  <c r="H1700" i="4"/>
  <c r="I1700" i="4"/>
  <c r="H1701" i="4"/>
  <c r="I1701" i="4"/>
  <c r="H1702" i="4"/>
  <c r="I1702" i="4"/>
  <c r="H1703" i="4"/>
  <c r="I1703" i="4"/>
  <c r="H1704" i="4"/>
  <c r="I1704" i="4"/>
  <c r="H1705" i="4"/>
  <c r="I1705" i="4"/>
  <c r="H1706" i="4"/>
  <c r="I1706" i="4"/>
  <c r="H1707" i="4"/>
  <c r="I1707" i="4"/>
  <c r="H1708" i="4"/>
  <c r="I1708" i="4"/>
  <c r="H1709" i="4"/>
  <c r="I1709" i="4"/>
  <c r="H1710" i="4"/>
  <c r="I1710" i="4"/>
  <c r="H1711" i="4"/>
  <c r="I1711" i="4"/>
  <c r="H1712" i="4"/>
  <c r="I1712" i="4"/>
  <c r="H1713" i="4"/>
  <c r="I1713" i="4"/>
  <c r="H1714" i="4"/>
  <c r="I1714" i="4"/>
  <c r="H1715" i="4"/>
  <c r="I1715" i="4"/>
  <c r="H1716" i="4"/>
  <c r="I1716" i="4"/>
  <c r="H1717" i="4"/>
  <c r="I1717" i="4"/>
  <c r="H1718" i="4"/>
  <c r="I1718" i="4"/>
  <c r="H1719" i="4"/>
  <c r="I1719" i="4"/>
  <c r="H1720" i="4"/>
  <c r="I1720" i="4"/>
  <c r="H1721" i="4"/>
  <c r="I1721" i="4"/>
  <c r="H1722" i="4"/>
  <c r="I1722" i="4"/>
  <c r="H1723" i="4"/>
  <c r="I1723" i="4"/>
  <c r="H1724" i="4"/>
  <c r="I1724" i="4"/>
  <c r="H1725" i="4"/>
  <c r="I1725" i="4"/>
  <c r="H1726" i="4"/>
  <c r="I1726" i="4"/>
  <c r="H1727" i="4"/>
  <c r="I1727" i="4"/>
  <c r="H1728" i="4"/>
  <c r="I1728" i="4"/>
  <c r="H1729" i="4"/>
  <c r="I1729" i="4"/>
  <c r="H1730" i="4"/>
  <c r="I1730" i="4"/>
  <c r="H1731" i="4"/>
  <c r="I1731" i="4"/>
  <c r="H1732" i="4"/>
  <c r="I1732" i="4"/>
  <c r="H1733" i="4"/>
  <c r="I1733" i="4"/>
  <c r="H1734" i="4"/>
  <c r="I1734" i="4"/>
  <c r="H1735" i="4"/>
  <c r="I1735" i="4"/>
  <c r="H1736" i="4"/>
  <c r="I1736" i="4"/>
  <c r="H1737" i="4"/>
  <c r="I1737" i="4"/>
  <c r="H1738" i="4"/>
  <c r="I1738" i="4"/>
  <c r="H1739" i="4"/>
  <c r="I1739" i="4"/>
  <c r="H1740" i="4"/>
  <c r="I1740" i="4"/>
  <c r="H1741" i="4"/>
  <c r="I1741" i="4"/>
  <c r="H1742" i="4"/>
  <c r="I1742" i="4"/>
  <c r="H1743" i="4"/>
  <c r="I1743" i="4"/>
  <c r="H1744" i="4"/>
  <c r="I1744" i="4"/>
  <c r="H1745" i="4"/>
  <c r="I1745" i="4"/>
  <c r="H1746" i="4"/>
  <c r="I1746" i="4"/>
  <c r="H1747" i="4"/>
  <c r="I1747" i="4"/>
  <c r="H1748" i="4"/>
  <c r="I1748" i="4"/>
  <c r="H1749" i="4"/>
  <c r="I1749" i="4"/>
  <c r="H1750" i="4"/>
  <c r="I1750" i="4"/>
  <c r="H1751" i="4"/>
  <c r="I1751" i="4"/>
  <c r="H1752" i="4"/>
  <c r="I1752" i="4"/>
  <c r="H1753" i="4"/>
  <c r="I1753" i="4"/>
  <c r="H1754" i="4"/>
  <c r="I1754" i="4"/>
  <c r="H1755" i="4"/>
  <c r="I1755" i="4"/>
  <c r="H1756" i="4"/>
  <c r="I1756" i="4"/>
  <c r="H1757" i="4"/>
  <c r="I1757" i="4"/>
  <c r="H1758" i="4"/>
  <c r="I1758" i="4"/>
  <c r="H1759" i="4"/>
  <c r="I1759" i="4"/>
  <c r="H1760" i="4"/>
  <c r="I1760" i="4"/>
  <c r="H1761" i="4"/>
  <c r="I1761" i="4"/>
  <c r="H1762" i="4"/>
  <c r="I1762" i="4"/>
  <c r="H1763" i="4"/>
  <c r="I1763" i="4"/>
  <c r="H1764" i="4"/>
  <c r="I1764" i="4"/>
  <c r="H1765" i="4"/>
  <c r="I1765" i="4"/>
  <c r="H1766" i="4"/>
  <c r="I1766" i="4"/>
  <c r="H1767" i="4"/>
  <c r="I1767" i="4"/>
  <c r="H1768" i="4"/>
  <c r="I1768" i="4"/>
  <c r="H1769" i="4"/>
  <c r="I1769" i="4"/>
  <c r="H1770" i="4"/>
  <c r="I1770" i="4"/>
  <c r="H1771" i="4"/>
  <c r="I1771" i="4"/>
  <c r="H1772" i="4"/>
  <c r="I1772" i="4"/>
  <c r="H1773" i="4"/>
  <c r="I1773" i="4"/>
  <c r="H1774" i="4"/>
  <c r="I1774" i="4"/>
  <c r="H1775" i="4"/>
  <c r="I1775" i="4"/>
  <c r="H1776" i="4"/>
  <c r="I1776" i="4"/>
  <c r="H1777" i="4"/>
  <c r="I1777" i="4"/>
  <c r="H1778" i="4"/>
  <c r="I1778" i="4"/>
  <c r="H1779" i="4"/>
  <c r="I1779" i="4"/>
  <c r="H1780" i="4"/>
  <c r="I1780" i="4"/>
  <c r="H1781" i="4"/>
  <c r="I1781" i="4"/>
  <c r="H1782" i="4"/>
  <c r="I1782" i="4"/>
  <c r="H1783" i="4"/>
  <c r="I1783" i="4"/>
  <c r="H1784" i="4"/>
  <c r="I1784" i="4"/>
  <c r="H1785" i="4"/>
  <c r="I1785" i="4"/>
  <c r="H1786" i="4"/>
  <c r="I1786" i="4"/>
  <c r="H1787" i="4"/>
  <c r="I1787" i="4"/>
  <c r="H1788" i="4"/>
  <c r="I1788" i="4"/>
  <c r="H1789" i="4"/>
  <c r="I1789" i="4"/>
  <c r="H1790" i="4"/>
  <c r="I1790" i="4"/>
  <c r="H1791" i="4"/>
  <c r="I1791" i="4"/>
  <c r="H1792" i="4"/>
  <c r="I1792" i="4"/>
  <c r="H1793" i="4"/>
  <c r="I1793" i="4"/>
  <c r="H1794" i="4"/>
  <c r="I1794" i="4"/>
  <c r="H1795" i="4"/>
  <c r="I1795" i="4"/>
  <c r="H1796" i="4"/>
  <c r="I1796" i="4"/>
  <c r="H1797" i="4"/>
  <c r="I1797" i="4"/>
  <c r="H1798" i="4"/>
  <c r="I1798" i="4"/>
  <c r="H1799" i="4"/>
  <c r="I1799" i="4"/>
  <c r="H1800" i="4"/>
  <c r="I1800" i="4"/>
  <c r="H1801" i="4"/>
  <c r="I1801" i="4"/>
  <c r="H1802" i="4"/>
  <c r="I1802" i="4"/>
  <c r="H1803" i="4"/>
  <c r="I1803" i="4"/>
  <c r="H1804" i="4"/>
  <c r="I1804" i="4"/>
  <c r="H1805" i="4"/>
  <c r="I1805" i="4"/>
  <c r="H1806" i="4"/>
  <c r="I1806" i="4"/>
  <c r="H1807" i="4"/>
  <c r="I1807" i="4"/>
  <c r="H1808" i="4"/>
  <c r="I1808" i="4"/>
  <c r="H1809" i="4"/>
  <c r="I1809" i="4"/>
  <c r="H1810" i="4"/>
  <c r="I1810" i="4"/>
  <c r="H1811" i="4"/>
  <c r="I1811" i="4"/>
  <c r="H1812" i="4"/>
  <c r="I1812" i="4"/>
  <c r="H1813" i="4"/>
  <c r="I1813" i="4"/>
  <c r="H1814" i="4"/>
  <c r="I1814" i="4"/>
  <c r="H1815" i="4"/>
  <c r="I1815" i="4"/>
  <c r="H1816" i="4"/>
  <c r="I1816" i="4"/>
  <c r="H1817" i="4"/>
  <c r="I1817" i="4"/>
  <c r="H1818" i="4"/>
  <c r="I1818" i="4"/>
  <c r="H1819" i="4"/>
  <c r="I1819" i="4"/>
  <c r="H1820" i="4"/>
  <c r="I1820" i="4"/>
  <c r="H1821" i="4"/>
  <c r="I1821" i="4"/>
  <c r="H1822" i="4"/>
  <c r="I1822" i="4"/>
  <c r="H1823" i="4"/>
  <c r="I1823" i="4"/>
  <c r="H1824" i="4"/>
  <c r="I1824" i="4"/>
  <c r="H1825" i="4"/>
  <c r="I1825" i="4"/>
  <c r="H1826" i="4"/>
  <c r="I1826" i="4"/>
  <c r="H1827" i="4"/>
  <c r="I1827" i="4"/>
  <c r="H1828" i="4"/>
  <c r="I1828" i="4"/>
  <c r="H1829" i="4"/>
  <c r="I1829" i="4"/>
  <c r="H1830" i="4"/>
  <c r="I1830" i="4"/>
  <c r="H1831" i="4"/>
  <c r="I1831" i="4"/>
  <c r="H1832" i="4"/>
  <c r="I1832" i="4"/>
  <c r="H1833" i="4"/>
  <c r="I1833" i="4"/>
  <c r="H1834" i="4"/>
  <c r="I1834" i="4"/>
  <c r="H1835" i="4"/>
  <c r="I1835" i="4"/>
  <c r="H1836" i="4"/>
  <c r="I1836" i="4"/>
  <c r="H1837" i="4"/>
  <c r="I1837" i="4"/>
  <c r="H1838" i="4"/>
  <c r="I1838" i="4"/>
  <c r="H1839" i="4"/>
  <c r="I1839" i="4"/>
  <c r="H1840" i="4"/>
  <c r="I1840" i="4"/>
  <c r="H1841" i="4"/>
  <c r="I1841" i="4"/>
  <c r="H1842" i="4"/>
  <c r="I1842" i="4"/>
  <c r="H1843" i="4"/>
  <c r="I1843" i="4"/>
  <c r="H1844" i="4"/>
  <c r="I1844" i="4"/>
  <c r="H1845" i="4"/>
  <c r="I1845" i="4"/>
  <c r="H1846" i="4"/>
  <c r="I1846" i="4"/>
  <c r="H1847" i="4"/>
  <c r="I1847" i="4"/>
  <c r="H1848" i="4"/>
  <c r="I1848" i="4"/>
  <c r="H1849" i="4"/>
  <c r="I1849" i="4"/>
  <c r="H1850" i="4"/>
  <c r="I1850" i="4"/>
  <c r="H1851" i="4"/>
  <c r="I1851" i="4"/>
  <c r="H1852" i="4"/>
  <c r="I1852" i="4"/>
  <c r="H1853" i="4"/>
  <c r="I1853" i="4"/>
  <c r="H1854" i="4"/>
  <c r="I1854" i="4"/>
  <c r="H1855" i="4"/>
  <c r="I1855" i="4"/>
  <c r="H1856" i="4"/>
  <c r="I1856" i="4"/>
  <c r="H1857" i="4"/>
  <c r="I1857" i="4"/>
  <c r="H1858" i="4"/>
  <c r="I1858" i="4"/>
  <c r="H1859" i="4"/>
  <c r="I1859" i="4"/>
  <c r="H1860" i="4"/>
  <c r="I1860" i="4"/>
  <c r="H1861" i="4"/>
  <c r="I1861" i="4"/>
  <c r="H1862" i="4"/>
  <c r="I1862" i="4"/>
  <c r="H1863" i="4"/>
  <c r="I1863" i="4"/>
  <c r="H1864" i="4"/>
  <c r="I1864" i="4"/>
  <c r="H1865" i="4"/>
  <c r="I1865" i="4"/>
  <c r="H1866" i="4"/>
  <c r="I1866" i="4"/>
  <c r="H1867" i="4"/>
  <c r="I1867" i="4"/>
  <c r="H1868" i="4"/>
  <c r="I1868" i="4"/>
  <c r="H1869" i="4"/>
  <c r="I1869" i="4"/>
  <c r="H1870" i="4"/>
  <c r="I1870" i="4"/>
  <c r="H1871" i="4"/>
  <c r="I1871" i="4"/>
  <c r="H1872" i="4"/>
  <c r="I1872" i="4"/>
  <c r="H1873" i="4"/>
  <c r="I1873" i="4"/>
  <c r="H1874" i="4"/>
  <c r="I1874" i="4"/>
  <c r="H1875" i="4"/>
  <c r="I1875" i="4"/>
  <c r="H1876" i="4"/>
  <c r="I1876" i="4"/>
  <c r="H1877" i="4"/>
  <c r="I1877" i="4"/>
  <c r="H1878" i="4"/>
  <c r="I1878" i="4"/>
  <c r="H1879" i="4"/>
  <c r="I1879" i="4"/>
  <c r="H1880" i="4"/>
  <c r="I1880" i="4"/>
  <c r="H1881" i="4"/>
  <c r="I1881" i="4"/>
  <c r="H1882" i="4"/>
  <c r="I1882" i="4"/>
  <c r="H1883" i="4"/>
  <c r="I1883" i="4"/>
  <c r="H1884" i="4"/>
  <c r="I1884" i="4"/>
  <c r="H1885" i="4"/>
  <c r="I1885" i="4"/>
  <c r="H1886" i="4"/>
  <c r="I1886" i="4"/>
  <c r="H1887" i="4"/>
  <c r="I1887" i="4"/>
  <c r="H1888" i="4"/>
  <c r="I1888" i="4"/>
  <c r="H1889" i="4"/>
  <c r="I1889" i="4"/>
  <c r="H1890" i="4"/>
  <c r="I1890" i="4"/>
  <c r="H1891" i="4"/>
  <c r="I1891" i="4"/>
  <c r="H1892" i="4"/>
  <c r="I1892" i="4"/>
  <c r="H1893" i="4"/>
  <c r="I1893" i="4"/>
  <c r="H1894" i="4"/>
  <c r="I1894" i="4"/>
  <c r="H1895" i="4"/>
  <c r="I1895" i="4"/>
  <c r="H1896" i="4"/>
  <c r="I1896" i="4"/>
  <c r="H1897" i="4"/>
  <c r="I1897" i="4"/>
  <c r="H1898" i="4"/>
  <c r="I1898" i="4"/>
  <c r="H1899" i="4"/>
  <c r="I1899" i="4"/>
  <c r="H1900" i="4"/>
  <c r="I1900" i="4"/>
  <c r="H1901" i="4"/>
  <c r="I1901" i="4"/>
  <c r="H1902" i="4"/>
  <c r="I1902" i="4"/>
  <c r="H1903" i="4"/>
  <c r="I1903" i="4"/>
  <c r="H1904" i="4"/>
  <c r="I1904" i="4"/>
  <c r="H1905" i="4"/>
  <c r="I1905" i="4"/>
  <c r="H1906" i="4"/>
  <c r="I1906" i="4"/>
  <c r="H1907" i="4"/>
  <c r="I1907" i="4"/>
  <c r="H1908" i="4"/>
  <c r="I1908" i="4"/>
  <c r="H1909" i="4"/>
  <c r="I1909" i="4"/>
  <c r="H1910" i="4"/>
  <c r="I1910" i="4"/>
  <c r="H1911" i="4"/>
  <c r="I1911" i="4"/>
  <c r="H1912" i="4"/>
  <c r="I1912" i="4"/>
  <c r="H1913" i="4"/>
  <c r="I1913" i="4"/>
  <c r="H1914" i="4"/>
  <c r="I1914" i="4"/>
  <c r="H1915" i="4"/>
  <c r="I1915" i="4"/>
  <c r="H1916" i="4"/>
  <c r="I1916" i="4"/>
  <c r="H1917" i="4"/>
  <c r="I1917" i="4"/>
  <c r="H1918" i="4"/>
  <c r="I1918" i="4"/>
  <c r="H1919" i="4"/>
  <c r="I1919" i="4"/>
  <c r="H1920" i="4"/>
  <c r="I1920" i="4"/>
  <c r="H1921" i="4"/>
  <c r="I1921" i="4"/>
  <c r="H1922" i="4"/>
  <c r="I1922" i="4"/>
  <c r="H1923" i="4"/>
  <c r="I1923" i="4"/>
  <c r="H1924" i="4"/>
  <c r="I1924" i="4"/>
  <c r="H1925" i="4"/>
  <c r="I1925" i="4"/>
  <c r="H1926" i="4"/>
  <c r="I1926" i="4"/>
  <c r="H1927" i="4"/>
  <c r="I1927" i="4"/>
  <c r="H1928" i="4"/>
  <c r="I1928" i="4"/>
  <c r="H1929" i="4"/>
  <c r="I1929" i="4"/>
  <c r="H1930" i="4"/>
  <c r="I1930" i="4"/>
  <c r="H1931" i="4"/>
  <c r="I1931" i="4"/>
  <c r="H1932" i="4"/>
  <c r="I1932" i="4"/>
  <c r="H1933" i="4"/>
  <c r="I1933" i="4"/>
  <c r="H1934" i="4"/>
  <c r="I1934" i="4"/>
  <c r="H1935" i="4"/>
  <c r="I1935" i="4"/>
  <c r="H1936" i="4"/>
  <c r="I1936" i="4"/>
  <c r="H1937" i="4"/>
  <c r="I1937" i="4"/>
  <c r="H1938" i="4"/>
  <c r="I1938" i="4"/>
  <c r="H1939" i="4"/>
  <c r="I1939" i="4"/>
  <c r="H1940" i="4"/>
  <c r="I1940" i="4"/>
  <c r="H1941" i="4"/>
  <c r="I1941" i="4"/>
  <c r="H1942" i="4"/>
  <c r="I1942" i="4"/>
  <c r="H1943" i="4"/>
  <c r="I1943" i="4"/>
  <c r="H1944" i="4"/>
  <c r="I1944" i="4"/>
  <c r="H1945" i="4"/>
  <c r="I1945" i="4"/>
  <c r="H1946" i="4"/>
  <c r="I1946" i="4"/>
  <c r="H1947" i="4"/>
  <c r="I1947" i="4"/>
  <c r="H1948" i="4"/>
  <c r="I1948" i="4"/>
  <c r="H1949" i="4"/>
  <c r="I1949" i="4"/>
  <c r="H1950" i="4"/>
  <c r="I1950" i="4"/>
  <c r="H1951" i="4"/>
  <c r="I1951" i="4"/>
  <c r="H1952" i="4"/>
  <c r="I1952" i="4"/>
  <c r="H1953" i="4"/>
  <c r="I1953" i="4"/>
  <c r="H1954" i="4"/>
  <c r="I1954" i="4"/>
  <c r="H1955" i="4"/>
  <c r="I1955" i="4"/>
  <c r="H1956" i="4"/>
  <c r="I1956" i="4"/>
  <c r="H1957" i="4"/>
  <c r="I1957" i="4"/>
  <c r="H1958" i="4"/>
  <c r="I1958" i="4"/>
  <c r="H1959" i="4"/>
  <c r="I1959" i="4"/>
  <c r="H1960" i="4"/>
  <c r="I1960" i="4"/>
  <c r="H1961" i="4"/>
  <c r="I1961" i="4"/>
  <c r="H1962" i="4"/>
  <c r="I1962" i="4"/>
  <c r="H1963" i="4"/>
  <c r="I1963" i="4"/>
  <c r="H1964" i="4"/>
  <c r="I1964" i="4"/>
  <c r="H1965" i="4"/>
  <c r="I1965" i="4"/>
  <c r="H1966" i="4"/>
  <c r="I1966" i="4"/>
  <c r="H1967" i="4"/>
  <c r="I1967" i="4"/>
  <c r="H1968" i="4"/>
  <c r="I1968" i="4"/>
  <c r="H1969" i="4"/>
  <c r="I1969" i="4"/>
  <c r="H1970" i="4"/>
  <c r="I1970" i="4"/>
  <c r="H1971" i="4"/>
  <c r="I1971" i="4"/>
  <c r="H1972" i="4"/>
  <c r="I1972" i="4"/>
  <c r="H1973" i="4"/>
  <c r="I1973" i="4"/>
  <c r="H1974" i="4"/>
  <c r="I1974" i="4"/>
  <c r="H1975" i="4"/>
  <c r="I1975" i="4"/>
  <c r="H1976" i="4"/>
  <c r="I1976" i="4"/>
  <c r="H1977" i="4"/>
  <c r="I1977" i="4"/>
  <c r="H1978" i="4"/>
  <c r="I1978" i="4"/>
  <c r="H1979" i="4"/>
  <c r="I1979" i="4"/>
  <c r="H1980" i="4"/>
  <c r="I1980" i="4"/>
  <c r="H1981" i="4"/>
  <c r="I1981" i="4"/>
  <c r="H1982" i="4"/>
  <c r="I1982" i="4"/>
  <c r="H1983" i="4"/>
  <c r="I1983" i="4"/>
  <c r="H1984" i="4"/>
  <c r="I1984" i="4"/>
  <c r="H1985" i="4"/>
  <c r="I1985" i="4"/>
  <c r="H1986" i="4"/>
  <c r="I1986" i="4"/>
  <c r="H1987" i="4"/>
  <c r="I1987" i="4"/>
  <c r="H1988" i="4"/>
  <c r="I1988" i="4"/>
  <c r="H1989" i="4"/>
  <c r="I1989" i="4"/>
  <c r="H1990" i="4"/>
  <c r="I1990" i="4"/>
  <c r="H1991" i="4"/>
  <c r="I1991" i="4"/>
  <c r="H1992" i="4"/>
  <c r="I1992" i="4"/>
  <c r="H1993" i="4"/>
  <c r="I1993" i="4"/>
  <c r="H1994" i="4"/>
  <c r="I1994" i="4"/>
  <c r="H1995" i="4"/>
  <c r="I1995" i="4"/>
  <c r="H1996" i="4"/>
  <c r="I1996" i="4"/>
  <c r="H1997" i="4"/>
  <c r="I1997" i="4"/>
  <c r="H1998" i="4"/>
  <c r="I1998" i="4"/>
  <c r="H1999" i="4"/>
  <c r="I1999" i="4"/>
  <c r="H2000" i="4"/>
  <c r="I2000" i="4"/>
  <c r="H2001" i="4"/>
  <c r="I2001" i="4"/>
  <c r="H2002" i="4"/>
  <c r="I2002" i="4"/>
  <c r="H2003" i="4"/>
  <c r="I2003" i="4"/>
  <c r="H2004" i="4"/>
  <c r="I2004" i="4"/>
  <c r="H2005" i="4"/>
  <c r="I2005" i="4"/>
  <c r="H2006" i="4"/>
  <c r="I2006" i="4"/>
  <c r="H2007" i="4"/>
  <c r="I2007" i="4"/>
  <c r="H2008" i="4"/>
  <c r="I2008" i="4"/>
  <c r="H2009" i="4"/>
  <c r="I2009" i="4"/>
  <c r="H2010" i="4"/>
  <c r="I2010" i="4"/>
  <c r="H2011" i="4"/>
  <c r="I2011" i="4"/>
  <c r="H2012" i="4"/>
  <c r="I2012" i="4"/>
  <c r="H2013" i="4"/>
  <c r="I2013" i="4"/>
  <c r="H2014" i="4"/>
  <c r="I2014" i="4"/>
  <c r="H2015" i="4"/>
  <c r="I2015" i="4"/>
  <c r="H2016" i="4"/>
  <c r="I2016" i="4"/>
  <c r="H2017" i="4"/>
  <c r="I2017" i="4"/>
  <c r="H2018" i="4"/>
  <c r="I2018" i="4"/>
  <c r="H2019" i="4"/>
  <c r="I2019" i="4"/>
  <c r="H2020" i="4"/>
  <c r="I2020" i="4"/>
  <c r="H2021" i="4"/>
  <c r="I2021" i="4"/>
  <c r="H2022" i="4"/>
  <c r="I2022" i="4"/>
  <c r="H2023" i="4"/>
  <c r="I2023" i="4"/>
  <c r="H2024" i="4"/>
  <c r="I2024" i="4"/>
  <c r="H2025" i="4"/>
  <c r="I2025" i="4"/>
  <c r="H2026" i="4"/>
  <c r="I2026" i="4"/>
  <c r="H2027" i="4"/>
  <c r="I2027" i="4"/>
  <c r="H2028" i="4"/>
  <c r="I2028" i="4"/>
  <c r="H2029" i="4"/>
  <c r="I2029" i="4"/>
  <c r="H2030" i="4"/>
  <c r="I2030" i="4"/>
  <c r="H2031" i="4"/>
  <c r="I2031" i="4"/>
  <c r="H2032" i="4"/>
  <c r="I2032" i="4"/>
  <c r="H2033" i="4"/>
  <c r="I2033" i="4"/>
  <c r="H2034" i="4"/>
  <c r="I2034" i="4"/>
  <c r="H2035" i="4"/>
  <c r="I2035" i="4"/>
  <c r="H2036" i="4"/>
  <c r="I2036" i="4"/>
  <c r="H2037" i="4"/>
  <c r="I2037" i="4"/>
  <c r="H2038" i="4"/>
  <c r="I2038" i="4"/>
  <c r="H2039" i="4"/>
  <c r="I2039" i="4"/>
  <c r="H2040" i="4"/>
  <c r="I2040" i="4"/>
  <c r="H2041" i="4"/>
  <c r="I2041" i="4"/>
  <c r="H2042" i="4"/>
  <c r="I2042" i="4"/>
  <c r="H2043" i="4"/>
  <c r="I2043" i="4"/>
  <c r="H2044" i="4"/>
  <c r="I2044" i="4"/>
  <c r="H2045" i="4"/>
  <c r="I2045" i="4"/>
  <c r="H2046" i="4"/>
  <c r="I2046" i="4"/>
  <c r="H2047" i="4"/>
  <c r="I2047" i="4"/>
  <c r="H2048" i="4"/>
  <c r="I2048" i="4"/>
  <c r="H2049" i="4"/>
  <c r="I2049" i="4"/>
  <c r="H2050" i="4"/>
  <c r="I2050" i="4"/>
  <c r="H2051" i="4"/>
  <c r="I2051" i="4"/>
  <c r="H2052" i="4"/>
  <c r="I2052" i="4"/>
  <c r="H2053" i="4"/>
  <c r="I2053" i="4"/>
  <c r="H2054" i="4"/>
  <c r="I2054" i="4"/>
  <c r="H2055" i="4"/>
  <c r="I2055" i="4"/>
  <c r="H2056" i="4"/>
  <c r="I2056" i="4"/>
  <c r="H2057" i="4"/>
  <c r="I2057" i="4"/>
  <c r="H2058" i="4"/>
  <c r="I2058" i="4"/>
  <c r="H2059" i="4"/>
  <c r="I2059" i="4"/>
  <c r="H2060" i="4"/>
  <c r="I2060" i="4"/>
  <c r="H2061" i="4"/>
  <c r="I2061" i="4"/>
  <c r="H2062" i="4"/>
  <c r="I2062" i="4"/>
  <c r="H2063" i="4"/>
  <c r="I2063" i="4"/>
  <c r="H2064" i="4"/>
  <c r="I2064" i="4"/>
  <c r="H2065" i="4"/>
  <c r="I2065" i="4"/>
  <c r="H2066" i="4"/>
  <c r="I2066" i="4"/>
  <c r="H2067" i="4"/>
  <c r="I2067" i="4"/>
  <c r="H2068" i="4"/>
  <c r="I2068" i="4"/>
  <c r="H2069" i="4"/>
  <c r="I2069" i="4"/>
  <c r="H2070" i="4"/>
  <c r="I2070" i="4"/>
  <c r="H2071" i="4"/>
  <c r="I2071" i="4"/>
  <c r="H2072" i="4"/>
  <c r="I2072" i="4"/>
  <c r="H2073" i="4"/>
  <c r="I2073" i="4"/>
  <c r="H2074" i="4"/>
  <c r="I2074" i="4"/>
  <c r="H2075" i="4"/>
  <c r="I2075" i="4"/>
  <c r="H2076" i="4"/>
  <c r="I2076" i="4"/>
  <c r="H2077" i="4"/>
  <c r="I2077" i="4"/>
  <c r="H2078" i="4"/>
  <c r="I2078" i="4"/>
  <c r="H2079" i="4"/>
  <c r="I2079" i="4"/>
  <c r="H2080" i="4"/>
  <c r="I2080" i="4"/>
  <c r="H2081" i="4"/>
  <c r="I2081" i="4"/>
  <c r="H2082" i="4"/>
  <c r="I2082" i="4"/>
  <c r="H2083" i="4"/>
  <c r="I2083" i="4"/>
  <c r="H2084" i="4"/>
  <c r="I2084" i="4"/>
  <c r="H2085" i="4"/>
  <c r="I2085" i="4"/>
  <c r="H2086" i="4"/>
  <c r="I2086" i="4"/>
  <c r="H2087" i="4"/>
  <c r="I2087" i="4"/>
  <c r="H2088" i="4"/>
  <c r="I2088" i="4"/>
  <c r="H2089" i="4"/>
  <c r="I2089" i="4"/>
  <c r="H2090" i="4"/>
  <c r="I2090" i="4"/>
  <c r="H2091" i="4"/>
  <c r="I2091" i="4"/>
  <c r="H2092" i="4"/>
  <c r="I2092" i="4"/>
  <c r="H2093" i="4"/>
  <c r="I2093" i="4"/>
  <c r="H2094" i="4"/>
  <c r="I2094" i="4"/>
  <c r="H2095" i="4"/>
  <c r="I2095" i="4"/>
  <c r="H2096" i="4"/>
  <c r="I2096" i="4"/>
  <c r="H2097" i="4"/>
  <c r="I2097" i="4"/>
  <c r="H2098" i="4"/>
  <c r="I2098" i="4"/>
  <c r="H2099" i="4"/>
  <c r="I2099" i="4"/>
  <c r="H2100" i="4"/>
  <c r="I2100" i="4"/>
  <c r="H2101" i="4"/>
  <c r="I2101" i="4"/>
  <c r="H2102" i="4"/>
  <c r="I2102" i="4"/>
  <c r="H2103" i="4"/>
  <c r="I2103" i="4"/>
  <c r="H2104" i="4"/>
  <c r="I2104" i="4"/>
  <c r="H2105" i="4"/>
  <c r="I2105" i="4"/>
  <c r="H2106" i="4"/>
  <c r="I2106" i="4"/>
  <c r="H2107" i="4"/>
  <c r="I2107" i="4"/>
  <c r="H2108" i="4"/>
  <c r="I2108" i="4"/>
  <c r="H2109" i="4"/>
  <c r="I2109" i="4"/>
  <c r="H2110" i="4"/>
  <c r="I2110" i="4"/>
  <c r="H2111" i="4"/>
  <c r="I2111" i="4"/>
  <c r="H2112" i="4"/>
  <c r="I2112" i="4"/>
  <c r="H2113" i="4"/>
  <c r="I2113" i="4"/>
  <c r="H2114" i="4"/>
  <c r="I2114" i="4"/>
  <c r="H2115" i="4"/>
  <c r="I2115" i="4"/>
  <c r="H2116" i="4"/>
  <c r="I2116" i="4"/>
  <c r="H2117" i="4"/>
  <c r="I2117" i="4"/>
  <c r="H2118" i="4"/>
  <c r="I2118" i="4"/>
  <c r="H2119" i="4"/>
  <c r="I2119" i="4"/>
  <c r="H2120" i="4"/>
  <c r="I2120" i="4"/>
  <c r="H2121" i="4"/>
  <c r="I2121" i="4"/>
  <c r="H2122" i="4"/>
  <c r="I2122" i="4"/>
  <c r="H2123" i="4"/>
  <c r="I2123" i="4"/>
  <c r="H2124" i="4"/>
  <c r="I2124" i="4"/>
  <c r="H2125" i="4"/>
  <c r="I2125" i="4"/>
  <c r="H2126" i="4"/>
  <c r="I2126" i="4"/>
  <c r="H2127" i="4"/>
  <c r="I2127" i="4"/>
  <c r="H2128" i="4"/>
  <c r="I2128" i="4"/>
  <c r="H2129" i="4"/>
  <c r="I2129" i="4"/>
  <c r="H2130" i="4"/>
  <c r="I2130" i="4"/>
  <c r="H2131" i="4"/>
  <c r="I2131" i="4"/>
  <c r="H2132" i="4"/>
  <c r="I2132" i="4"/>
  <c r="H2133" i="4"/>
  <c r="I2133" i="4"/>
  <c r="H2134" i="4"/>
  <c r="I2134" i="4"/>
  <c r="H2135" i="4"/>
  <c r="I2135" i="4"/>
  <c r="H2136" i="4"/>
  <c r="I2136" i="4"/>
  <c r="H2137" i="4"/>
  <c r="I2137" i="4"/>
  <c r="H2138" i="4"/>
  <c r="I2138" i="4"/>
  <c r="H2139" i="4"/>
  <c r="I2139" i="4"/>
  <c r="H2140" i="4"/>
  <c r="I2140" i="4"/>
  <c r="H2141" i="4"/>
  <c r="I2141" i="4"/>
  <c r="H2142" i="4"/>
  <c r="I2142" i="4"/>
  <c r="H2143" i="4"/>
  <c r="I2143" i="4"/>
  <c r="H2144" i="4"/>
  <c r="I2144" i="4"/>
  <c r="H2145" i="4"/>
  <c r="I2145" i="4"/>
  <c r="H2146" i="4"/>
  <c r="I2146" i="4"/>
  <c r="H2147" i="4"/>
  <c r="I2147" i="4"/>
  <c r="H2148" i="4"/>
  <c r="I2148" i="4"/>
  <c r="H2149" i="4"/>
  <c r="I2149" i="4"/>
  <c r="H2150" i="4"/>
  <c r="I2150" i="4"/>
  <c r="H2151" i="4"/>
  <c r="I2151" i="4"/>
  <c r="H2152" i="4"/>
  <c r="I2152" i="4"/>
  <c r="H2153" i="4"/>
  <c r="I2153" i="4"/>
  <c r="H2154" i="4"/>
  <c r="I2154" i="4"/>
  <c r="H2155" i="4"/>
  <c r="I2155" i="4"/>
  <c r="H2156" i="4"/>
  <c r="I2156" i="4"/>
  <c r="H2157" i="4"/>
  <c r="I2157" i="4"/>
  <c r="H2158" i="4"/>
  <c r="I2158" i="4"/>
  <c r="H2159" i="4"/>
  <c r="I2159" i="4"/>
  <c r="H2160" i="4"/>
  <c r="I2160" i="4"/>
  <c r="H2161" i="4"/>
  <c r="I2161" i="4"/>
  <c r="H2162" i="4"/>
  <c r="I2162" i="4"/>
  <c r="H2163" i="4"/>
  <c r="I2163" i="4"/>
  <c r="H2164" i="4"/>
  <c r="I2164" i="4"/>
  <c r="H2165" i="4"/>
  <c r="I2165" i="4"/>
  <c r="H2166" i="4"/>
  <c r="I2166" i="4"/>
  <c r="H2167" i="4"/>
  <c r="I2167" i="4"/>
  <c r="H2168" i="4"/>
  <c r="I2168" i="4"/>
  <c r="H2169" i="4"/>
  <c r="I2169" i="4"/>
  <c r="H2170" i="4"/>
  <c r="I2170" i="4"/>
  <c r="H2171" i="4"/>
  <c r="I2171" i="4"/>
  <c r="H2172" i="4"/>
  <c r="I2172" i="4"/>
  <c r="H2173" i="4"/>
  <c r="I2173" i="4"/>
  <c r="H2174" i="4"/>
  <c r="I2174" i="4"/>
  <c r="H2175" i="4"/>
  <c r="I2175" i="4"/>
  <c r="H2176" i="4"/>
  <c r="I2176" i="4"/>
  <c r="H2177" i="4"/>
  <c r="I2177" i="4"/>
  <c r="H2178" i="4"/>
  <c r="I2178" i="4"/>
  <c r="H2179" i="4"/>
  <c r="I2179" i="4"/>
  <c r="H2180" i="4"/>
  <c r="I2180" i="4"/>
  <c r="H2181" i="4"/>
  <c r="I2181" i="4"/>
  <c r="H2182" i="4"/>
  <c r="I2182" i="4"/>
  <c r="H2183" i="4"/>
  <c r="I2183" i="4"/>
  <c r="H2184" i="4"/>
  <c r="I2184" i="4"/>
  <c r="H2185" i="4"/>
  <c r="I2185" i="4"/>
  <c r="H2186" i="4"/>
  <c r="I2186" i="4"/>
  <c r="H2187" i="4"/>
  <c r="I2187" i="4"/>
  <c r="H2188" i="4"/>
  <c r="I2188" i="4"/>
  <c r="H2189" i="4"/>
  <c r="I2189" i="4"/>
  <c r="H2190" i="4"/>
  <c r="I2190" i="4"/>
  <c r="H2191" i="4"/>
  <c r="I2191" i="4"/>
  <c r="H2192" i="4"/>
  <c r="I2192" i="4"/>
  <c r="H2193" i="4"/>
  <c r="I2193" i="4"/>
  <c r="H2194" i="4"/>
  <c r="I2194" i="4"/>
  <c r="H2195" i="4"/>
  <c r="I2195" i="4"/>
  <c r="H2196" i="4"/>
  <c r="I2196" i="4"/>
  <c r="H2197" i="4"/>
  <c r="I2197" i="4"/>
  <c r="H2198" i="4"/>
  <c r="I2198" i="4"/>
  <c r="H2199" i="4"/>
  <c r="I2199" i="4"/>
  <c r="H2200" i="4"/>
  <c r="I2200" i="4"/>
  <c r="H2201" i="4"/>
  <c r="I2201" i="4"/>
  <c r="H2202" i="4"/>
  <c r="I2202" i="4"/>
  <c r="H2203" i="4"/>
  <c r="I2203" i="4"/>
  <c r="H2204" i="4"/>
  <c r="I2204" i="4"/>
  <c r="H2205" i="4"/>
  <c r="I2205" i="4"/>
  <c r="H2206" i="4"/>
  <c r="I2206" i="4"/>
  <c r="H2207" i="4"/>
  <c r="I2207" i="4"/>
  <c r="H2208" i="4"/>
  <c r="I2208" i="4"/>
  <c r="H2209" i="4"/>
  <c r="I2209" i="4"/>
  <c r="H2210" i="4"/>
  <c r="I2210" i="4"/>
  <c r="H2211" i="4"/>
  <c r="I2211" i="4"/>
  <c r="H2212" i="4"/>
  <c r="I2212" i="4"/>
  <c r="H2213" i="4"/>
  <c r="I2213" i="4"/>
  <c r="H2214" i="4"/>
  <c r="I2214" i="4"/>
  <c r="H2215" i="4"/>
  <c r="I2215" i="4"/>
  <c r="H2216" i="4"/>
  <c r="I2216" i="4"/>
  <c r="H2217" i="4"/>
  <c r="I2217" i="4"/>
  <c r="H2218" i="4"/>
  <c r="I2218" i="4"/>
  <c r="H2219" i="4"/>
  <c r="I2219" i="4"/>
  <c r="H2220" i="4"/>
  <c r="I2220" i="4"/>
  <c r="H2221" i="4"/>
  <c r="I2221" i="4"/>
  <c r="H2222" i="4"/>
  <c r="I2222" i="4"/>
  <c r="H2223" i="4"/>
  <c r="I2223" i="4"/>
  <c r="H2224" i="4"/>
  <c r="I2224" i="4"/>
  <c r="H2225" i="4"/>
  <c r="I2225" i="4"/>
  <c r="H2226" i="4"/>
  <c r="I2226" i="4"/>
  <c r="H2227" i="4"/>
  <c r="I2227" i="4"/>
  <c r="H2228" i="4"/>
  <c r="I2228" i="4"/>
  <c r="H2229" i="4"/>
  <c r="I2229" i="4"/>
  <c r="H2230" i="4"/>
  <c r="I2230" i="4"/>
  <c r="H2231" i="4"/>
  <c r="I2231" i="4"/>
  <c r="H2232" i="4"/>
  <c r="I2232" i="4"/>
  <c r="H2233" i="4"/>
  <c r="I2233" i="4"/>
  <c r="H2234" i="4"/>
  <c r="I2234" i="4"/>
  <c r="H2235" i="4"/>
  <c r="I2235" i="4"/>
  <c r="H2236" i="4"/>
  <c r="I2236" i="4"/>
  <c r="H2237" i="4"/>
  <c r="I2237" i="4"/>
  <c r="H2238" i="4"/>
  <c r="I2238" i="4"/>
  <c r="H2239" i="4"/>
  <c r="I2239" i="4"/>
  <c r="H2240" i="4"/>
  <c r="I2240" i="4"/>
  <c r="H2241" i="4"/>
  <c r="I2241" i="4"/>
  <c r="H2242" i="4"/>
  <c r="I2242" i="4"/>
  <c r="H2243" i="4"/>
  <c r="I2243" i="4"/>
  <c r="H2244" i="4"/>
  <c r="I2244" i="4"/>
  <c r="H2245" i="4"/>
  <c r="I2245" i="4"/>
  <c r="H2246" i="4"/>
  <c r="I2246" i="4"/>
  <c r="H2247" i="4"/>
  <c r="I2247" i="4"/>
  <c r="H2248" i="4"/>
  <c r="I2248" i="4"/>
  <c r="H2249" i="4"/>
  <c r="I2249" i="4"/>
  <c r="H2250" i="4"/>
  <c r="I2250" i="4"/>
  <c r="H2251" i="4"/>
  <c r="I2251" i="4"/>
  <c r="H2252" i="4"/>
  <c r="I2252" i="4"/>
  <c r="H2253" i="4"/>
  <c r="I2253" i="4"/>
  <c r="H2254" i="4"/>
  <c r="I2254" i="4"/>
  <c r="H2255" i="4"/>
  <c r="I2255" i="4"/>
  <c r="H2256" i="4"/>
  <c r="I2256" i="4"/>
  <c r="H2257" i="4"/>
  <c r="I2257" i="4"/>
  <c r="H2258" i="4"/>
  <c r="I2258" i="4"/>
  <c r="H2259" i="4"/>
  <c r="I2259" i="4"/>
  <c r="H2260" i="4"/>
  <c r="I2260" i="4"/>
  <c r="H2261" i="4"/>
  <c r="I2261" i="4"/>
  <c r="H2262" i="4"/>
  <c r="I2262" i="4"/>
  <c r="H2263" i="4"/>
  <c r="I2263" i="4"/>
  <c r="H2264" i="4"/>
  <c r="I2264" i="4"/>
  <c r="H2265" i="4"/>
  <c r="I2265" i="4"/>
  <c r="H2266" i="4"/>
  <c r="I2266" i="4"/>
  <c r="H2267" i="4"/>
  <c r="I2267" i="4"/>
  <c r="H2268" i="4"/>
  <c r="I2268" i="4"/>
  <c r="H2269" i="4"/>
  <c r="I2269" i="4"/>
  <c r="H2270" i="4"/>
  <c r="I2270" i="4"/>
  <c r="H2271" i="4"/>
  <c r="I2271" i="4"/>
  <c r="H2272" i="4"/>
  <c r="I2272" i="4"/>
  <c r="H2273" i="4"/>
  <c r="I2273" i="4"/>
  <c r="H2274" i="4"/>
  <c r="I2274" i="4"/>
  <c r="H2275" i="4"/>
  <c r="I2275" i="4"/>
  <c r="H2276" i="4"/>
  <c r="I2276" i="4"/>
  <c r="H2277" i="4"/>
  <c r="I2277" i="4"/>
  <c r="H2278" i="4"/>
  <c r="I2278" i="4"/>
  <c r="H2279" i="4"/>
  <c r="I2279" i="4"/>
  <c r="H2280" i="4"/>
  <c r="I2280" i="4"/>
  <c r="H2281" i="4"/>
  <c r="I2281" i="4"/>
  <c r="H2282" i="4"/>
  <c r="I2282" i="4"/>
  <c r="H2283" i="4"/>
  <c r="I2283" i="4"/>
  <c r="H2284" i="4"/>
  <c r="I2284" i="4"/>
  <c r="H2285" i="4"/>
  <c r="I2285" i="4"/>
  <c r="H2286" i="4"/>
  <c r="I2286" i="4"/>
  <c r="H2287" i="4"/>
  <c r="I2287" i="4"/>
  <c r="H2288" i="4"/>
  <c r="I2288" i="4"/>
  <c r="H2289" i="4"/>
  <c r="I2289" i="4"/>
  <c r="H2290" i="4"/>
  <c r="I2290" i="4"/>
  <c r="H2291" i="4"/>
  <c r="I2291" i="4"/>
  <c r="H2292" i="4"/>
  <c r="I2292" i="4"/>
  <c r="H2293" i="4"/>
  <c r="I2293" i="4"/>
  <c r="H2294" i="4"/>
  <c r="I2294" i="4"/>
  <c r="H2295" i="4"/>
  <c r="I2295" i="4"/>
  <c r="H2296" i="4"/>
  <c r="I2296" i="4"/>
  <c r="H2297" i="4"/>
  <c r="I2297" i="4"/>
  <c r="H2298" i="4"/>
  <c r="I2298" i="4"/>
  <c r="H2299" i="4"/>
  <c r="I2299" i="4"/>
  <c r="H2300" i="4"/>
  <c r="I2300" i="4"/>
  <c r="H2301" i="4"/>
  <c r="I2301" i="4"/>
  <c r="H2302" i="4"/>
  <c r="I2302" i="4"/>
  <c r="H2303" i="4"/>
  <c r="I2303" i="4"/>
  <c r="H2304" i="4"/>
  <c r="I2304" i="4"/>
  <c r="H2305" i="4"/>
  <c r="I2305" i="4"/>
  <c r="H2306" i="4"/>
  <c r="I2306" i="4"/>
  <c r="H2307" i="4"/>
  <c r="I2307" i="4"/>
  <c r="H2308" i="4"/>
  <c r="I2308" i="4"/>
  <c r="H2309" i="4"/>
  <c r="I2309" i="4"/>
  <c r="H2310" i="4"/>
  <c r="I2310" i="4"/>
  <c r="H2311" i="4"/>
  <c r="I2311" i="4"/>
  <c r="H2312" i="4"/>
  <c r="I2312" i="4"/>
  <c r="H2313" i="4"/>
  <c r="I2313" i="4"/>
  <c r="H2314" i="4"/>
  <c r="I2314" i="4"/>
  <c r="H2315" i="4"/>
  <c r="I2315" i="4"/>
  <c r="H2316" i="4"/>
  <c r="I2316" i="4"/>
  <c r="H2317" i="4"/>
  <c r="I2317" i="4"/>
  <c r="H2318" i="4"/>
  <c r="I2318" i="4"/>
  <c r="H2319" i="4"/>
  <c r="I2319" i="4"/>
  <c r="H2320" i="4"/>
  <c r="I2320" i="4"/>
  <c r="H2321" i="4"/>
  <c r="I2321" i="4"/>
  <c r="H2322" i="4"/>
  <c r="I2322" i="4"/>
  <c r="H2323" i="4"/>
  <c r="I2323" i="4"/>
  <c r="H2324" i="4"/>
  <c r="I2324" i="4"/>
  <c r="H2325" i="4"/>
  <c r="I2325" i="4"/>
  <c r="H2326" i="4"/>
  <c r="I2326" i="4"/>
  <c r="H2327" i="4"/>
  <c r="I2327" i="4"/>
  <c r="H2328" i="4"/>
  <c r="I2328" i="4"/>
  <c r="H2329" i="4"/>
  <c r="I2329" i="4"/>
  <c r="H2330" i="4"/>
  <c r="I2330" i="4"/>
  <c r="H2331" i="4"/>
  <c r="I2331" i="4"/>
  <c r="H2332" i="4"/>
  <c r="I2332" i="4"/>
  <c r="H2333" i="4"/>
  <c r="I2333" i="4"/>
  <c r="H2334" i="4"/>
  <c r="I2334" i="4"/>
  <c r="H2335" i="4"/>
  <c r="I2335" i="4"/>
  <c r="H2336" i="4"/>
  <c r="I2336" i="4"/>
  <c r="H2337" i="4"/>
  <c r="I2337" i="4"/>
  <c r="H2338" i="4"/>
  <c r="I2338" i="4"/>
  <c r="H2339" i="4"/>
  <c r="I2339" i="4"/>
  <c r="H2340" i="4"/>
  <c r="I2340" i="4"/>
  <c r="H2341" i="4"/>
  <c r="I2341" i="4"/>
  <c r="H2342" i="4"/>
  <c r="I2342" i="4"/>
  <c r="H2343" i="4"/>
  <c r="I2343" i="4"/>
  <c r="H2344" i="4"/>
  <c r="I2344" i="4"/>
  <c r="H2345" i="4"/>
  <c r="I2345" i="4"/>
  <c r="H2346" i="4"/>
  <c r="I2346" i="4"/>
  <c r="H2347" i="4"/>
  <c r="I2347" i="4"/>
  <c r="H2348" i="4"/>
  <c r="I2348" i="4"/>
  <c r="H2349" i="4"/>
  <c r="I2349" i="4"/>
  <c r="H2350" i="4"/>
  <c r="I2350" i="4"/>
  <c r="H2351" i="4"/>
  <c r="I2351" i="4"/>
  <c r="H2352" i="4"/>
  <c r="I2352" i="4"/>
  <c r="H2353" i="4"/>
  <c r="I2353" i="4"/>
  <c r="H2354" i="4"/>
  <c r="I2354" i="4"/>
  <c r="H2355" i="4"/>
  <c r="I2355" i="4"/>
  <c r="H2356" i="4"/>
  <c r="I2356" i="4"/>
  <c r="H2357" i="4"/>
  <c r="I2357" i="4"/>
  <c r="H2358" i="4"/>
  <c r="I2358" i="4"/>
  <c r="H2359" i="4"/>
  <c r="I2359" i="4"/>
  <c r="H2360" i="4"/>
  <c r="I2360" i="4"/>
  <c r="H2361" i="4"/>
  <c r="I2361" i="4"/>
  <c r="H2362" i="4"/>
  <c r="I2362" i="4"/>
  <c r="H2363" i="4"/>
  <c r="I2363" i="4"/>
  <c r="H2364" i="4"/>
  <c r="I2364" i="4"/>
  <c r="H2365" i="4"/>
  <c r="I2365" i="4"/>
  <c r="H2366" i="4"/>
  <c r="I2366" i="4"/>
  <c r="H2367" i="4"/>
  <c r="I2367" i="4"/>
  <c r="H2368" i="4"/>
  <c r="I2368" i="4"/>
  <c r="H2369" i="4"/>
  <c r="I2369" i="4"/>
  <c r="H2370" i="4"/>
  <c r="I2370" i="4"/>
  <c r="H2371" i="4"/>
  <c r="I2371" i="4"/>
  <c r="H2372" i="4"/>
  <c r="I2372" i="4"/>
  <c r="H2373" i="4"/>
  <c r="I2373" i="4"/>
  <c r="H2374" i="4"/>
  <c r="I2374" i="4"/>
  <c r="H2375" i="4"/>
  <c r="I2375" i="4"/>
  <c r="H2376" i="4"/>
  <c r="I2376" i="4"/>
  <c r="H2377" i="4"/>
  <c r="I2377" i="4"/>
  <c r="H2378" i="4"/>
  <c r="I2378" i="4"/>
  <c r="H2379" i="4"/>
  <c r="I2379" i="4"/>
  <c r="H2380" i="4"/>
  <c r="I2380" i="4"/>
  <c r="H2381" i="4"/>
  <c r="I2381" i="4"/>
  <c r="H2382" i="4"/>
  <c r="I2382" i="4"/>
  <c r="H2383" i="4"/>
  <c r="I2383" i="4"/>
  <c r="H2384" i="4"/>
  <c r="I2384" i="4"/>
  <c r="H2385" i="4"/>
  <c r="I2385" i="4"/>
  <c r="H2386" i="4"/>
  <c r="I2386" i="4"/>
  <c r="H2387" i="4"/>
  <c r="I2387" i="4"/>
  <c r="H2388" i="4"/>
  <c r="I2388" i="4"/>
  <c r="H2389" i="4"/>
  <c r="I2389" i="4"/>
  <c r="H2390" i="4"/>
  <c r="I2390" i="4"/>
  <c r="H2391" i="4"/>
  <c r="I2391" i="4"/>
  <c r="H2392" i="4"/>
  <c r="I2392" i="4"/>
  <c r="H2393" i="4"/>
  <c r="I2393" i="4"/>
  <c r="H2394" i="4"/>
  <c r="I2394" i="4"/>
  <c r="H2395" i="4"/>
  <c r="I2395" i="4"/>
  <c r="H2396" i="4"/>
  <c r="I2396" i="4"/>
  <c r="H2397" i="4"/>
  <c r="I2397" i="4"/>
  <c r="H2398" i="4"/>
  <c r="I2398" i="4"/>
  <c r="H2399" i="4"/>
  <c r="I2399" i="4"/>
  <c r="H2400" i="4"/>
  <c r="I2400" i="4"/>
  <c r="H2401" i="4"/>
  <c r="I2401" i="4"/>
  <c r="H2402" i="4"/>
  <c r="I2402" i="4"/>
  <c r="H2403" i="4"/>
  <c r="I2403" i="4"/>
  <c r="H2404" i="4"/>
  <c r="I2404" i="4"/>
  <c r="H2405" i="4"/>
  <c r="I2405" i="4"/>
  <c r="H2406" i="4"/>
  <c r="I2406" i="4"/>
  <c r="H2407" i="4"/>
  <c r="I2407" i="4"/>
  <c r="H2408" i="4"/>
  <c r="I2408" i="4"/>
  <c r="H2409" i="4"/>
  <c r="I2409" i="4"/>
  <c r="H2410" i="4"/>
  <c r="I2410" i="4"/>
  <c r="H2411" i="4"/>
  <c r="I2411" i="4"/>
  <c r="H2412" i="4"/>
  <c r="I2412" i="4"/>
  <c r="H2413" i="4"/>
  <c r="I2413" i="4"/>
  <c r="H2414" i="4"/>
  <c r="I2414" i="4"/>
  <c r="H2415" i="4"/>
  <c r="I2415" i="4"/>
  <c r="H2416" i="4"/>
  <c r="I2416" i="4"/>
  <c r="H2417" i="4"/>
  <c r="I2417" i="4"/>
  <c r="H2418" i="4"/>
  <c r="I2418" i="4"/>
  <c r="H2419" i="4"/>
  <c r="I2419" i="4"/>
  <c r="H2420" i="4"/>
  <c r="I2420" i="4"/>
  <c r="H2421" i="4"/>
  <c r="I2421" i="4"/>
  <c r="H2422" i="4"/>
  <c r="I2422" i="4"/>
  <c r="H2423" i="4"/>
  <c r="I2423" i="4"/>
  <c r="H2424" i="4"/>
  <c r="I2424" i="4"/>
  <c r="H2425" i="4"/>
  <c r="I2425" i="4"/>
  <c r="H2426" i="4"/>
  <c r="I2426" i="4"/>
  <c r="H2427" i="4"/>
  <c r="I2427" i="4"/>
  <c r="H2428" i="4"/>
  <c r="I2428" i="4"/>
  <c r="H2429" i="4"/>
  <c r="I2429" i="4"/>
  <c r="H2430" i="4"/>
  <c r="I2430" i="4"/>
  <c r="H2431" i="4"/>
  <c r="I2431" i="4"/>
  <c r="H2432" i="4"/>
  <c r="I2432" i="4"/>
  <c r="H2433" i="4"/>
  <c r="I2433" i="4"/>
  <c r="H2434" i="4"/>
  <c r="I2434" i="4"/>
  <c r="H2435" i="4"/>
  <c r="I2435" i="4"/>
  <c r="H2436" i="4"/>
  <c r="I2436" i="4"/>
  <c r="H2437" i="4"/>
  <c r="I2437" i="4"/>
  <c r="H2438" i="4"/>
  <c r="I2438" i="4"/>
  <c r="H2439" i="4"/>
  <c r="I2439" i="4"/>
  <c r="H2440" i="4"/>
  <c r="I2440" i="4"/>
  <c r="H2441" i="4"/>
  <c r="I2441" i="4"/>
  <c r="H2442" i="4"/>
  <c r="I2442" i="4"/>
  <c r="H2443" i="4"/>
  <c r="I2443" i="4"/>
  <c r="H2444" i="4"/>
  <c r="I2444" i="4"/>
  <c r="H2445" i="4"/>
  <c r="I2445" i="4"/>
  <c r="H2446" i="4"/>
  <c r="I2446" i="4"/>
  <c r="H2447" i="4"/>
  <c r="I2447" i="4"/>
  <c r="H2448" i="4"/>
  <c r="I2448" i="4"/>
  <c r="H2449" i="4"/>
  <c r="I2449" i="4"/>
  <c r="H2450" i="4"/>
  <c r="I2450" i="4"/>
  <c r="H2451" i="4"/>
  <c r="I2451" i="4"/>
  <c r="H2452" i="4"/>
  <c r="I2452" i="4"/>
  <c r="H2453" i="4"/>
  <c r="I2453" i="4"/>
  <c r="H2454" i="4"/>
  <c r="I2454" i="4"/>
  <c r="H2455" i="4"/>
  <c r="I2455" i="4"/>
  <c r="H2456" i="4"/>
  <c r="I2456" i="4"/>
  <c r="H2457" i="4"/>
  <c r="I2457" i="4"/>
  <c r="H2458" i="4"/>
  <c r="I2458" i="4"/>
  <c r="H2459" i="4"/>
  <c r="I2459" i="4"/>
  <c r="H2460" i="4"/>
  <c r="I2460" i="4"/>
  <c r="H2461" i="4"/>
  <c r="I2461" i="4"/>
  <c r="H2462" i="4"/>
  <c r="I2462" i="4"/>
  <c r="H2463" i="4"/>
  <c r="I2463" i="4"/>
  <c r="H2464" i="4"/>
  <c r="I2464" i="4"/>
  <c r="H2465" i="4"/>
  <c r="I2465" i="4"/>
  <c r="H2466" i="4"/>
  <c r="I2466" i="4"/>
  <c r="H2467" i="4"/>
  <c r="I2467" i="4"/>
  <c r="H2468" i="4"/>
  <c r="I2468" i="4"/>
  <c r="H2469" i="4"/>
  <c r="I2469" i="4"/>
  <c r="H2470" i="4"/>
  <c r="I2470" i="4"/>
  <c r="H2471" i="4"/>
  <c r="I2471" i="4"/>
  <c r="H2472" i="4"/>
  <c r="I2472" i="4"/>
  <c r="H2473" i="4"/>
  <c r="I2473" i="4"/>
  <c r="H2474" i="4"/>
  <c r="I2474" i="4"/>
  <c r="H2475" i="4"/>
  <c r="I2475" i="4"/>
  <c r="H2476" i="4"/>
  <c r="I2476" i="4"/>
  <c r="H2477" i="4"/>
  <c r="I2477" i="4"/>
  <c r="H2478" i="4"/>
  <c r="I2478" i="4"/>
  <c r="H2479" i="4"/>
  <c r="I2479" i="4"/>
  <c r="H2480" i="4"/>
  <c r="I2480" i="4"/>
  <c r="H2481" i="4"/>
  <c r="I2481" i="4"/>
  <c r="H2482" i="4"/>
  <c r="I2482" i="4"/>
  <c r="H2483" i="4"/>
  <c r="I2483" i="4"/>
  <c r="H2484" i="4"/>
  <c r="I2484" i="4"/>
  <c r="H2485" i="4"/>
  <c r="I2485" i="4"/>
  <c r="H2486" i="4"/>
  <c r="I2486" i="4"/>
  <c r="H2487" i="4"/>
  <c r="I2487" i="4"/>
  <c r="H2488" i="4"/>
  <c r="I2488" i="4"/>
  <c r="H2489" i="4"/>
  <c r="I2489" i="4"/>
  <c r="H2490" i="4"/>
  <c r="I2490" i="4"/>
  <c r="H2491" i="4"/>
  <c r="I2491" i="4"/>
  <c r="H2492" i="4"/>
  <c r="I2492" i="4"/>
  <c r="H2493" i="4"/>
  <c r="I2493" i="4"/>
  <c r="H2494" i="4"/>
  <c r="I2494" i="4"/>
  <c r="H2495" i="4"/>
  <c r="I2495" i="4"/>
  <c r="H2496" i="4"/>
  <c r="I2496" i="4"/>
  <c r="H2497" i="4"/>
  <c r="I2497" i="4"/>
  <c r="H2498" i="4"/>
  <c r="I2498" i="4"/>
  <c r="H2499" i="4"/>
  <c r="I2499" i="4"/>
  <c r="H2500" i="4"/>
  <c r="I2500" i="4"/>
  <c r="H2501" i="4"/>
  <c r="I2501" i="4"/>
  <c r="H2502" i="4"/>
  <c r="I2502" i="4"/>
  <c r="H2503" i="4"/>
  <c r="I2503" i="4"/>
  <c r="H2504" i="4"/>
  <c r="I2504" i="4"/>
  <c r="H2505" i="4"/>
  <c r="I2505" i="4"/>
  <c r="H2506" i="4"/>
  <c r="I2506" i="4"/>
  <c r="H2507" i="4"/>
  <c r="I2507" i="4"/>
  <c r="H2508" i="4"/>
  <c r="I2508" i="4"/>
  <c r="H2509" i="4"/>
  <c r="I2509" i="4"/>
  <c r="H2510" i="4"/>
  <c r="I2510" i="4"/>
  <c r="H2511" i="4"/>
  <c r="I2511" i="4"/>
  <c r="H2512" i="4"/>
  <c r="I2512" i="4"/>
  <c r="H2513" i="4"/>
  <c r="I2513" i="4"/>
  <c r="H2514" i="4"/>
  <c r="I2514" i="4"/>
  <c r="H2515" i="4"/>
  <c r="I2515" i="4"/>
  <c r="H2516" i="4"/>
  <c r="I2516" i="4"/>
  <c r="H2517" i="4"/>
  <c r="I2517" i="4"/>
  <c r="H2518" i="4"/>
  <c r="I2518" i="4"/>
  <c r="H2519" i="4"/>
  <c r="I2519" i="4"/>
  <c r="H2520" i="4"/>
  <c r="I2520" i="4"/>
  <c r="H2521" i="4"/>
  <c r="I2521" i="4"/>
  <c r="H2522" i="4"/>
  <c r="I2522" i="4"/>
  <c r="H2523" i="4"/>
  <c r="I2523" i="4"/>
  <c r="H2524" i="4"/>
  <c r="I2524" i="4"/>
  <c r="H2525" i="4"/>
  <c r="I2525" i="4"/>
  <c r="H2526" i="4"/>
  <c r="I2526" i="4"/>
  <c r="H2527" i="4"/>
  <c r="I2527" i="4"/>
  <c r="H2528" i="4"/>
  <c r="I2528" i="4"/>
  <c r="H2529" i="4"/>
  <c r="I2529" i="4"/>
  <c r="H2530" i="4"/>
  <c r="I2530" i="4"/>
  <c r="H2531" i="4"/>
  <c r="I2531" i="4"/>
  <c r="H2532" i="4"/>
  <c r="I2532" i="4"/>
  <c r="H2533" i="4"/>
  <c r="I2533" i="4"/>
  <c r="H2534" i="4"/>
  <c r="I2534" i="4"/>
  <c r="H2535" i="4"/>
  <c r="I2535" i="4"/>
  <c r="H2536" i="4"/>
  <c r="I2536" i="4"/>
  <c r="H2537" i="4"/>
  <c r="I2537" i="4"/>
  <c r="H2538" i="4"/>
  <c r="I2538" i="4"/>
  <c r="H2539" i="4"/>
  <c r="I2539" i="4"/>
  <c r="H2540" i="4"/>
  <c r="I2540" i="4"/>
  <c r="H2541" i="4"/>
  <c r="I2541" i="4"/>
  <c r="H2542" i="4"/>
  <c r="I2542" i="4"/>
  <c r="H2543" i="4"/>
  <c r="I2543" i="4"/>
  <c r="H2544" i="4"/>
  <c r="I2544" i="4"/>
  <c r="H2545" i="4"/>
  <c r="I2545" i="4"/>
  <c r="H2546" i="4"/>
  <c r="I2546" i="4"/>
  <c r="H2547" i="4"/>
  <c r="I2547" i="4"/>
  <c r="H2548" i="4"/>
  <c r="I2548" i="4"/>
  <c r="H2549" i="4"/>
  <c r="I2549" i="4"/>
  <c r="H2550" i="4"/>
  <c r="I2550" i="4"/>
  <c r="H2551" i="4"/>
  <c r="I2551" i="4"/>
  <c r="H2552" i="4"/>
  <c r="I2552" i="4"/>
  <c r="H2553" i="4"/>
  <c r="I2553" i="4"/>
  <c r="H2554" i="4"/>
  <c r="I2554" i="4"/>
  <c r="H2555" i="4"/>
  <c r="I2555" i="4"/>
  <c r="H2556" i="4"/>
  <c r="I2556" i="4"/>
  <c r="H2557" i="4"/>
  <c r="I2557" i="4"/>
  <c r="H2558" i="4"/>
  <c r="I2558" i="4"/>
  <c r="H2559" i="4"/>
  <c r="I2559" i="4"/>
  <c r="H2560" i="4"/>
  <c r="I2560" i="4"/>
  <c r="H2561" i="4"/>
  <c r="I2561" i="4"/>
  <c r="H2562" i="4"/>
  <c r="I2562" i="4"/>
  <c r="H2563" i="4"/>
  <c r="I2563" i="4"/>
  <c r="H2564" i="4"/>
  <c r="I2564" i="4"/>
  <c r="H2565" i="4"/>
  <c r="I2565" i="4"/>
  <c r="H2566" i="4"/>
  <c r="I2566" i="4"/>
  <c r="H2567" i="4"/>
  <c r="I2567" i="4"/>
  <c r="H2568" i="4"/>
  <c r="I2568" i="4"/>
  <c r="H2569" i="4"/>
  <c r="I2569" i="4"/>
  <c r="H2570" i="4"/>
  <c r="I2570" i="4"/>
  <c r="H2571" i="4"/>
  <c r="I2571" i="4"/>
  <c r="H2572" i="4"/>
  <c r="I2572" i="4"/>
  <c r="H2573" i="4"/>
  <c r="I2573" i="4"/>
  <c r="H2574" i="4"/>
  <c r="I2574" i="4"/>
  <c r="H2575" i="4"/>
  <c r="I2575" i="4"/>
  <c r="H2576" i="4"/>
  <c r="I2576" i="4"/>
  <c r="H2577" i="4"/>
  <c r="I2577" i="4"/>
  <c r="H2578" i="4"/>
  <c r="I2578" i="4"/>
  <c r="H2579" i="4"/>
  <c r="I2579" i="4"/>
  <c r="H2580" i="4"/>
  <c r="I2580" i="4"/>
  <c r="H2581" i="4"/>
  <c r="I2581" i="4"/>
  <c r="H2582" i="4"/>
  <c r="I2582" i="4"/>
  <c r="H2583" i="4"/>
  <c r="I2583" i="4"/>
  <c r="H2584" i="4"/>
  <c r="I2584" i="4"/>
  <c r="H2585" i="4"/>
  <c r="I2585" i="4"/>
  <c r="H2586" i="4"/>
  <c r="I2586" i="4"/>
  <c r="H2587" i="4"/>
  <c r="I2587" i="4"/>
  <c r="H2588" i="4"/>
  <c r="I2588" i="4"/>
  <c r="H2589" i="4"/>
  <c r="I2589" i="4"/>
  <c r="H2590" i="4"/>
  <c r="I2590" i="4"/>
  <c r="H2591" i="4"/>
  <c r="I2591" i="4"/>
  <c r="H2592" i="4"/>
  <c r="I2592" i="4"/>
  <c r="H2593" i="4"/>
  <c r="I2593" i="4"/>
  <c r="H2594" i="4"/>
  <c r="I2594" i="4"/>
  <c r="H2595" i="4"/>
  <c r="I2595" i="4"/>
  <c r="H2596" i="4"/>
  <c r="I2596" i="4"/>
  <c r="H2597" i="4"/>
  <c r="I2597" i="4"/>
  <c r="H2598" i="4"/>
  <c r="I2598" i="4"/>
  <c r="H2599" i="4"/>
  <c r="I2599" i="4"/>
  <c r="H2600" i="4"/>
  <c r="I2600" i="4"/>
  <c r="H2601" i="4"/>
  <c r="I2601" i="4"/>
  <c r="H2602" i="4"/>
  <c r="I2602" i="4"/>
  <c r="H2603" i="4"/>
  <c r="I2603" i="4"/>
  <c r="H2604" i="4"/>
  <c r="I2604" i="4"/>
  <c r="H2605" i="4"/>
  <c r="I2605" i="4"/>
  <c r="H2606" i="4"/>
  <c r="I2606" i="4"/>
  <c r="H2607" i="4"/>
  <c r="I2607" i="4"/>
  <c r="H2608" i="4"/>
  <c r="I2608" i="4"/>
  <c r="H2609" i="4"/>
  <c r="I2609" i="4"/>
  <c r="H2610" i="4"/>
  <c r="I2610" i="4"/>
  <c r="H2611" i="4"/>
  <c r="I2611" i="4"/>
  <c r="H2612" i="4"/>
  <c r="I2612" i="4"/>
  <c r="H2613" i="4"/>
  <c r="I2613" i="4"/>
  <c r="H2614" i="4"/>
  <c r="I2614" i="4"/>
  <c r="H2615" i="4"/>
  <c r="I2615" i="4"/>
  <c r="H2616" i="4"/>
  <c r="I2616" i="4"/>
  <c r="H2617" i="4"/>
  <c r="I2617" i="4"/>
  <c r="H2618" i="4"/>
  <c r="I2618" i="4"/>
  <c r="H2619" i="4"/>
  <c r="I2619" i="4"/>
  <c r="H2620" i="4"/>
  <c r="I2620" i="4"/>
  <c r="H2621" i="4"/>
  <c r="I2621" i="4"/>
  <c r="H2622" i="4"/>
  <c r="I2622" i="4"/>
  <c r="H2623" i="4"/>
  <c r="I2623" i="4"/>
  <c r="H2624" i="4"/>
  <c r="I2624" i="4"/>
  <c r="H2625" i="4"/>
  <c r="I2625" i="4"/>
  <c r="H2626" i="4"/>
  <c r="I2626" i="4"/>
  <c r="H2627" i="4"/>
  <c r="I2627" i="4"/>
  <c r="H2628" i="4"/>
  <c r="I2628" i="4"/>
  <c r="H2629" i="4"/>
  <c r="I2629" i="4"/>
  <c r="H2630" i="4"/>
  <c r="I2630" i="4"/>
  <c r="H2631" i="4"/>
  <c r="I2631" i="4"/>
  <c r="H2632" i="4"/>
  <c r="I2632" i="4"/>
  <c r="H2633" i="4"/>
  <c r="I2633" i="4"/>
  <c r="H2634" i="4"/>
  <c r="I2634" i="4"/>
  <c r="H2635" i="4"/>
  <c r="I2635" i="4"/>
  <c r="H2636" i="4"/>
  <c r="I2636" i="4"/>
  <c r="H2637" i="4"/>
  <c r="I2637" i="4"/>
  <c r="H2638" i="4"/>
  <c r="I2638" i="4"/>
  <c r="H2639" i="4"/>
  <c r="I2639" i="4"/>
  <c r="H2640" i="4"/>
  <c r="I2640" i="4"/>
  <c r="H2641" i="4"/>
  <c r="I2641" i="4"/>
  <c r="H2642" i="4"/>
  <c r="I2642" i="4"/>
  <c r="H2643" i="4"/>
  <c r="I2643" i="4"/>
  <c r="H2644" i="4"/>
  <c r="I2644" i="4"/>
  <c r="H2645" i="4"/>
  <c r="I2645" i="4"/>
  <c r="H2646" i="4"/>
  <c r="I2646" i="4"/>
  <c r="H2647" i="4"/>
  <c r="I2647" i="4"/>
  <c r="H2648" i="4"/>
  <c r="I2648" i="4"/>
  <c r="H2649" i="4"/>
  <c r="I2649" i="4"/>
  <c r="H2650" i="4"/>
  <c r="I2650" i="4"/>
  <c r="H2651" i="4"/>
  <c r="I2651" i="4"/>
  <c r="H2652" i="4"/>
  <c r="I2652" i="4"/>
  <c r="H2653" i="4"/>
  <c r="I2653" i="4"/>
  <c r="H2654" i="4"/>
  <c r="I2654" i="4"/>
  <c r="H2655" i="4"/>
  <c r="I2655" i="4"/>
  <c r="H2656" i="4"/>
  <c r="I2656" i="4"/>
  <c r="H2657" i="4"/>
  <c r="I2657" i="4"/>
  <c r="H2658" i="4"/>
  <c r="I2658" i="4"/>
  <c r="H2659" i="4"/>
  <c r="I2659" i="4"/>
  <c r="H2660" i="4"/>
  <c r="I2660" i="4"/>
  <c r="H2661" i="4"/>
  <c r="I2661" i="4"/>
  <c r="H2662" i="4"/>
  <c r="I2662" i="4"/>
  <c r="H2663" i="4"/>
  <c r="I2663" i="4"/>
  <c r="H2664" i="4"/>
  <c r="I2664" i="4"/>
  <c r="H2665" i="4"/>
  <c r="I2665" i="4"/>
  <c r="H2666" i="4"/>
  <c r="I2666" i="4"/>
  <c r="H2667" i="4"/>
  <c r="I2667" i="4"/>
  <c r="H2668" i="4"/>
  <c r="I2668" i="4"/>
  <c r="H2669" i="4"/>
  <c r="I2669" i="4"/>
  <c r="H2670" i="4"/>
  <c r="I2670" i="4"/>
  <c r="H2671" i="4"/>
  <c r="I2671" i="4"/>
  <c r="H2672" i="4"/>
  <c r="I2672" i="4"/>
  <c r="H2673" i="4"/>
  <c r="I2673" i="4"/>
  <c r="H2674" i="4"/>
  <c r="I2674" i="4"/>
  <c r="H2675" i="4"/>
  <c r="I2675" i="4"/>
  <c r="H2676" i="4"/>
  <c r="I2676" i="4"/>
  <c r="H2677" i="4"/>
  <c r="I2677" i="4"/>
  <c r="H2678" i="4"/>
  <c r="I2678" i="4"/>
  <c r="H2679" i="4"/>
  <c r="I2679" i="4"/>
  <c r="H2680" i="4"/>
  <c r="I2680" i="4"/>
  <c r="H2681" i="4"/>
  <c r="I2681" i="4"/>
  <c r="H2682" i="4"/>
  <c r="I2682" i="4"/>
  <c r="H2683" i="4"/>
  <c r="I2683" i="4"/>
  <c r="H2684" i="4"/>
  <c r="I2684" i="4"/>
  <c r="H2685" i="4"/>
  <c r="I2685" i="4"/>
  <c r="H2686" i="4"/>
  <c r="I2686" i="4"/>
  <c r="H2687" i="4"/>
  <c r="I2687" i="4"/>
  <c r="H2688" i="4"/>
  <c r="I2688" i="4"/>
  <c r="H2689" i="4"/>
  <c r="I2689" i="4"/>
  <c r="H2690" i="4"/>
  <c r="I2690" i="4"/>
  <c r="H2691" i="4"/>
  <c r="I2691" i="4"/>
  <c r="H2692" i="4"/>
  <c r="I2692" i="4"/>
  <c r="H2693" i="4"/>
  <c r="I2693" i="4"/>
  <c r="H2694" i="4"/>
  <c r="I2694" i="4"/>
  <c r="H2695" i="4"/>
  <c r="I2695" i="4"/>
  <c r="H2696" i="4"/>
  <c r="I2696" i="4"/>
  <c r="H2697" i="4"/>
  <c r="I2697" i="4"/>
  <c r="H2698" i="4"/>
  <c r="I2698" i="4"/>
  <c r="H2699" i="4"/>
  <c r="I2699" i="4"/>
  <c r="H2700" i="4"/>
  <c r="I2700" i="4"/>
  <c r="H2701" i="4"/>
  <c r="I2701" i="4"/>
  <c r="H2702" i="4"/>
  <c r="I2702" i="4"/>
  <c r="H2703" i="4"/>
  <c r="I2703" i="4"/>
  <c r="H2704" i="4"/>
  <c r="I2704" i="4"/>
  <c r="H2705" i="4"/>
  <c r="I2705" i="4"/>
  <c r="H2706" i="4"/>
  <c r="I2706" i="4"/>
  <c r="H2707" i="4"/>
  <c r="I2707" i="4"/>
  <c r="H2708" i="4"/>
  <c r="I2708" i="4"/>
  <c r="H2709" i="4"/>
  <c r="I2709" i="4"/>
  <c r="H2710" i="4"/>
  <c r="I2710" i="4"/>
  <c r="H2711" i="4"/>
  <c r="I2711" i="4"/>
  <c r="H2712" i="4"/>
  <c r="I2712" i="4"/>
  <c r="H2713" i="4"/>
  <c r="I2713" i="4"/>
  <c r="H2714" i="4"/>
  <c r="I2714" i="4"/>
  <c r="H2715" i="4"/>
  <c r="I2715" i="4"/>
  <c r="H2716" i="4"/>
  <c r="I2716" i="4"/>
  <c r="H2717" i="4"/>
  <c r="I2717" i="4"/>
  <c r="H2718" i="4"/>
  <c r="I2718" i="4"/>
  <c r="H2719" i="4"/>
  <c r="I2719" i="4"/>
  <c r="H2720" i="4"/>
  <c r="I2720" i="4"/>
  <c r="H2721" i="4"/>
  <c r="I2721" i="4"/>
  <c r="H2722" i="4"/>
  <c r="I2722" i="4"/>
  <c r="H2723" i="4"/>
  <c r="I2723" i="4"/>
  <c r="H2724" i="4"/>
  <c r="I2724" i="4"/>
  <c r="H2725" i="4"/>
  <c r="I2725" i="4"/>
  <c r="H2726" i="4"/>
  <c r="I2726" i="4"/>
  <c r="H2727" i="4"/>
  <c r="I2727" i="4"/>
  <c r="H2728" i="4"/>
  <c r="I2728" i="4"/>
  <c r="H2729" i="4"/>
  <c r="I2729" i="4"/>
  <c r="H2730" i="4"/>
  <c r="I2730" i="4"/>
  <c r="H2731" i="4"/>
  <c r="I2731" i="4"/>
  <c r="H2732" i="4"/>
  <c r="I2732" i="4"/>
  <c r="H2733" i="4"/>
  <c r="I2733" i="4"/>
  <c r="H2734" i="4"/>
  <c r="I2734" i="4"/>
  <c r="H2735" i="4"/>
  <c r="I2735" i="4"/>
  <c r="H2736" i="4"/>
  <c r="I2736" i="4"/>
  <c r="H2737" i="4"/>
  <c r="I2737" i="4"/>
  <c r="H2738" i="4"/>
  <c r="I2738" i="4"/>
  <c r="H2739" i="4"/>
  <c r="I2739" i="4"/>
  <c r="H2740" i="4"/>
  <c r="I2740" i="4"/>
  <c r="H2741" i="4"/>
  <c r="I2741" i="4"/>
  <c r="H2742" i="4"/>
  <c r="I2742" i="4"/>
  <c r="H2743" i="4"/>
  <c r="I2743" i="4"/>
  <c r="H2744" i="4"/>
  <c r="I2744" i="4"/>
  <c r="H2745" i="4"/>
  <c r="I2745" i="4"/>
  <c r="H2746" i="4"/>
  <c r="I2746" i="4"/>
  <c r="H2747" i="4"/>
  <c r="I2747" i="4"/>
  <c r="H2748" i="4"/>
  <c r="I2748" i="4"/>
  <c r="H2749" i="4"/>
  <c r="I2749" i="4"/>
  <c r="H2750" i="4"/>
  <c r="I2750" i="4"/>
  <c r="H2751" i="4"/>
  <c r="I2751" i="4"/>
  <c r="H2752" i="4"/>
  <c r="I2752" i="4"/>
  <c r="H2753" i="4"/>
  <c r="I2753" i="4"/>
  <c r="H2754" i="4"/>
  <c r="I2754" i="4"/>
  <c r="H2755" i="4"/>
  <c r="I2755" i="4"/>
  <c r="H2756" i="4"/>
  <c r="I2756" i="4"/>
  <c r="H2757" i="4"/>
  <c r="I2757" i="4"/>
  <c r="H2758" i="4"/>
  <c r="I2758" i="4"/>
  <c r="H2759" i="4"/>
  <c r="I2759" i="4"/>
  <c r="H2760" i="4"/>
  <c r="I2760" i="4"/>
  <c r="H2761" i="4"/>
  <c r="I2761" i="4"/>
  <c r="H2762" i="4"/>
  <c r="I2762" i="4"/>
  <c r="H2763" i="4"/>
  <c r="I2763" i="4"/>
  <c r="H2764" i="4"/>
  <c r="I2764" i="4"/>
  <c r="H2765" i="4"/>
  <c r="I2765" i="4"/>
  <c r="H2766" i="4"/>
  <c r="I2766" i="4"/>
  <c r="H2767" i="4"/>
  <c r="I2767" i="4"/>
  <c r="H2768" i="4"/>
  <c r="I2768" i="4"/>
  <c r="H2769" i="4"/>
  <c r="I2769" i="4"/>
  <c r="H2770" i="4"/>
  <c r="I2770" i="4"/>
  <c r="H2771" i="4"/>
  <c r="I2771" i="4"/>
  <c r="H2772" i="4"/>
  <c r="I2772" i="4"/>
  <c r="H2773" i="4"/>
  <c r="I2773" i="4"/>
  <c r="H2774" i="4"/>
  <c r="I2774" i="4"/>
  <c r="H2775" i="4"/>
  <c r="I2775" i="4"/>
  <c r="H2776" i="4"/>
  <c r="I2776" i="4"/>
  <c r="H2777" i="4"/>
  <c r="I2777" i="4"/>
  <c r="H2778" i="4"/>
  <c r="I2778" i="4"/>
  <c r="H2779" i="4"/>
  <c r="I2779" i="4"/>
  <c r="H2780" i="4"/>
  <c r="I2780" i="4"/>
  <c r="H2781" i="4"/>
  <c r="I2781" i="4"/>
  <c r="H2782" i="4"/>
  <c r="I2782" i="4"/>
  <c r="H2783" i="4"/>
  <c r="I2783" i="4"/>
  <c r="H2784" i="4"/>
  <c r="I2784" i="4"/>
  <c r="H2785" i="4"/>
  <c r="I2785" i="4"/>
  <c r="H2786" i="4"/>
  <c r="I2786" i="4"/>
  <c r="H2787" i="4"/>
  <c r="I2787" i="4"/>
  <c r="H2788" i="4"/>
  <c r="I2788" i="4"/>
  <c r="H2789" i="4"/>
  <c r="I2789" i="4"/>
  <c r="H2790" i="4"/>
  <c r="I2790" i="4"/>
  <c r="H2791" i="4"/>
  <c r="I2791" i="4"/>
  <c r="H2792" i="4"/>
  <c r="I2792" i="4"/>
  <c r="H2793" i="4"/>
  <c r="I2793" i="4"/>
  <c r="H2794" i="4"/>
  <c r="I2794" i="4"/>
  <c r="H2795" i="4"/>
  <c r="I2795" i="4"/>
  <c r="H2796" i="4"/>
  <c r="I2796" i="4"/>
  <c r="H2797" i="4"/>
  <c r="I2797" i="4"/>
  <c r="H2798" i="4"/>
  <c r="I2798" i="4"/>
  <c r="H2799" i="4"/>
  <c r="I2799" i="4"/>
  <c r="H2800" i="4"/>
  <c r="I2800" i="4"/>
  <c r="H2801" i="4"/>
  <c r="I2801" i="4"/>
  <c r="H2802" i="4"/>
  <c r="I2802" i="4"/>
  <c r="H2803" i="4"/>
  <c r="I2803" i="4"/>
  <c r="H2804" i="4"/>
  <c r="I2804" i="4"/>
  <c r="H2805" i="4"/>
  <c r="I2805" i="4"/>
  <c r="H2806" i="4"/>
  <c r="I2806" i="4"/>
  <c r="H2807" i="4"/>
  <c r="I2807" i="4"/>
  <c r="H2808" i="4"/>
  <c r="I2808" i="4"/>
  <c r="H2809" i="4"/>
  <c r="I2809" i="4"/>
  <c r="H2810" i="4"/>
  <c r="I2810" i="4"/>
  <c r="H2811" i="4"/>
  <c r="I2811" i="4"/>
  <c r="H2812" i="4"/>
  <c r="I2812" i="4"/>
  <c r="H2813" i="4"/>
  <c r="I2813" i="4"/>
  <c r="H2814" i="4"/>
  <c r="I2814" i="4"/>
  <c r="H2815" i="4"/>
  <c r="I2815" i="4"/>
  <c r="H2816" i="4"/>
  <c r="I2816" i="4"/>
  <c r="H2817" i="4"/>
  <c r="I2817" i="4"/>
  <c r="H2818" i="4"/>
  <c r="I2818" i="4"/>
  <c r="H2819" i="4"/>
  <c r="I2819" i="4"/>
  <c r="H2820" i="4"/>
  <c r="I2820" i="4"/>
  <c r="H2821" i="4"/>
  <c r="I2821" i="4"/>
  <c r="H2822" i="4"/>
  <c r="I2822" i="4"/>
  <c r="H2823" i="4"/>
  <c r="I2823" i="4"/>
  <c r="H2824" i="4"/>
  <c r="I2824" i="4"/>
  <c r="H2825" i="4"/>
  <c r="I2825" i="4"/>
  <c r="H2826" i="4"/>
  <c r="I2826" i="4"/>
  <c r="H2827" i="4"/>
  <c r="I2827" i="4"/>
  <c r="H2828" i="4"/>
  <c r="I2828" i="4"/>
  <c r="H2829" i="4"/>
  <c r="I2829" i="4"/>
  <c r="H2830" i="4"/>
  <c r="I2830" i="4"/>
  <c r="H2831" i="4"/>
  <c r="I2831" i="4"/>
  <c r="H2832" i="4"/>
  <c r="I2832" i="4"/>
  <c r="H2833" i="4"/>
  <c r="I2833" i="4"/>
  <c r="H2834" i="4"/>
  <c r="I2834" i="4"/>
  <c r="H2835" i="4"/>
  <c r="I2835" i="4"/>
  <c r="H2836" i="4"/>
  <c r="I2836" i="4"/>
  <c r="H2837" i="4"/>
  <c r="I2837" i="4"/>
  <c r="H2838" i="4"/>
  <c r="I2838" i="4"/>
  <c r="H2839" i="4"/>
  <c r="I2839" i="4"/>
  <c r="H2840" i="4"/>
  <c r="I2840" i="4"/>
  <c r="H2841" i="4"/>
  <c r="I2841" i="4"/>
  <c r="H2842" i="4"/>
  <c r="I2842" i="4"/>
  <c r="H2843" i="4"/>
  <c r="I2843" i="4"/>
  <c r="H2844" i="4"/>
  <c r="I2844" i="4"/>
  <c r="H2845" i="4"/>
  <c r="I2845" i="4"/>
  <c r="H2846" i="4"/>
  <c r="I2846" i="4"/>
  <c r="H2847" i="4"/>
  <c r="I2847" i="4"/>
  <c r="H2848" i="4"/>
  <c r="I2848" i="4"/>
  <c r="H2849" i="4"/>
  <c r="I2849" i="4"/>
  <c r="H2850" i="4"/>
  <c r="I2850" i="4"/>
  <c r="H2851" i="4"/>
  <c r="I2851" i="4"/>
  <c r="H2852" i="4"/>
  <c r="I2852" i="4"/>
  <c r="H2853" i="4"/>
  <c r="I2853" i="4"/>
  <c r="H2854" i="4"/>
  <c r="I2854" i="4"/>
  <c r="H2855" i="4"/>
  <c r="I2855" i="4"/>
  <c r="H2856" i="4"/>
  <c r="I2856" i="4"/>
  <c r="H2857" i="4"/>
  <c r="I2857" i="4"/>
  <c r="H2858" i="4"/>
  <c r="I2858" i="4"/>
  <c r="H2859" i="4"/>
  <c r="I2859" i="4"/>
  <c r="H2860" i="4"/>
  <c r="I2860" i="4"/>
  <c r="H2861" i="4"/>
  <c r="I2861" i="4"/>
  <c r="H2862" i="4"/>
  <c r="I2862" i="4"/>
  <c r="H2863" i="4"/>
  <c r="I2863" i="4"/>
  <c r="H2864" i="4"/>
  <c r="I2864" i="4"/>
  <c r="H2865" i="4"/>
  <c r="I2865" i="4"/>
  <c r="H2866" i="4"/>
  <c r="I2866" i="4"/>
  <c r="H2867" i="4"/>
  <c r="I2867" i="4"/>
  <c r="H2868" i="4"/>
  <c r="I2868" i="4"/>
  <c r="H2869" i="4"/>
  <c r="I2869" i="4"/>
  <c r="H2870" i="4"/>
  <c r="I2870" i="4"/>
  <c r="H2871" i="4"/>
  <c r="I2871" i="4"/>
  <c r="H2872" i="4"/>
  <c r="I2872" i="4"/>
  <c r="H2873" i="4"/>
  <c r="I2873" i="4"/>
  <c r="H2874" i="4"/>
  <c r="I2874" i="4"/>
  <c r="H2875" i="4"/>
  <c r="I2875" i="4"/>
  <c r="H2876" i="4"/>
  <c r="I2876" i="4"/>
  <c r="H2877" i="4"/>
  <c r="I2877" i="4"/>
  <c r="H2878" i="4"/>
  <c r="I2878" i="4"/>
  <c r="H2879" i="4"/>
  <c r="I2879" i="4"/>
  <c r="H2880" i="4"/>
  <c r="I2880" i="4"/>
  <c r="H2881" i="4"/>
  <c r="I2881" i="4"/>
  <c r="H2882" i="4"/>
  <c r="I2882" i="4"/>
  <c r="H2883" i="4"/>
  <c r="I2883" i="4"/>
  <c r="H2884" i="4"/>
  <c r="I2884" i="4"/>
  <c r="H2885" i="4"/>
  <c r="I2885" i="4"/>
  <c r="H2886" i="4"/>
  <c r="I2886" i="4"/>
  <c r="H2887" i="4"/>
  <c r="I2887" i="4"/>
  <c r="H2888" i="4"/>
  <c r="I2888" i="4"/>
  <c r="H2889" i="4"/>
  <c r="I2889" i="4"/>
  <c r="H2890" i="4"/>
  <c r="I2890" i="4"/>
  <c r="H2891" i="4"/>
  <c r="I2891" i="4"/>
  <c r="H2892" i="4"/>
  <c r="I2892" i="4"/>
  <c r="H2893" i="4"/>
  <c r="I2893" i="4"/>
  <c r="H2894" i="4"/>
  <c r="I2894" i="4"/>
  <c r="H2895" i="4"/>
  <c r="I2895" i="4"/>
  <c r="H2896" i="4"/>
  <c r="I2896" i="4"/>
  <c r="H2897" i="4"/>
  <c r="I2897" i="4"/>
  <c r="H2898" i="4"/>
  <c r="I2898" i="4"/>
  <c r="H2899" i="4"/>
  <c r="I2899" i="4"/>
  <c r="H2900" i="4"/>
  <c r="I2900" i="4"/>
  <c r="H2901" i="4"/>
  <c r="I2901" i="4"/>
  <c r="H2902" i="4"/>
  <c r="I2902" i="4"/>
  <c r="H2903" i="4"/>
  <c r="I2903" i="4"/>
  <c r="H2904" i="4"/>
  <c r="I2904" i="4"/>
  <c r="H2905" i="4"/>
  <c r="I2905" i="4"/>
  <c r="H2906" i="4"/>
  <c r="I2906" i="4"/>
  <c r="H2907" i="4"/>
  <c r="I2907" i="4"/>
  <c r="H2908" i="4"/>
  <c r="I2908" i="4"/>
  <c r="H2909" i="4"/>
  <c r="I2909" i="4"/>
  <c r="H2910" i="4"/>
  <c r="I2910" i="4"/>
  <c r="H2911" i="4"/>
  <c r="I2911" i="4"/>
  <c r="H2912" i="4"/>
  <c r="I2912" i="4"/>
  <c r="H2913" i="4"/>
  <c r="I2913" i="4"/>
  <c r="H2914" i="4"/>
  <c r="I2914" i="4"/>
  <c r="H2915" i="4"/>
  <c r="I2915" i="4"/>
  <c r="H2916" i="4"/>
  <c r="I2916" i="4"/>
  <c r="H2917" i="4"/>
  <c r="I2917" i="4"/>
  <c r="H2918" i="4"/>
  <c r="I2918" i="4"/>
  <c r="H2919" i="4"/>
  <c r="I2919" i="4"/>
  <c r="H2920" i="4"/>
  <c r="I2920" i="4"/>
  <c r="H2921" i="4"/>
  <c r="I2921" i="4"/>
  <c r="H2922" i="4"/>
  <c r="I2922" i="4"/>
  <c r="H2923" i="4"/>
  <c r="I2923" i="4"/>
  <c r="H2924" i="4"/>
  <c r="I2924" i="4"/>
  <c r="H2925" i="4"/>
  <c r="I2925" i="4"/>
  <c r="H2926" i="4"/>
  <c r="I2926" i="4"/>
  <c r="H2927" i="4"/>
  <c r="I2927" i="4"/>
  <c r="H2928" i="4"/>
  <c r="I2928" i="4"/>
  <c r="H2929" i="4"/>
  <c r="I2929" i="4"/>
  <c r="H2930" i="4"/>
  <c r="I2930" i="4"/>
  <c r="H2931" i="4"/>
  <c r="I2931" i="4"/>
  <c r="H2932" i="4"/>
  <c r="I2932" i="4"/>
  <c r="H2933" i="4"/>
  <c r="I2933" i="4"/>
  <c r="H2934" i="4"/>
  <c r="I2934" i="4"/>
  <c r="H2935" i="4"/>
  <c r="I2935" i="4"/>
  <c r="H2936" i="4"/>
  <c r="I2936" i="4"/>
  <c r="H2937" i="4"/>
  <c r="I2937" i="4"/>
  <c r="H2938" i="4"/>
  <c r="I2938" i="4"/>
  <c r="H2939" i="4"/>
  <c r="I2939" i="4"/>
  <c r="H2940" i="4"/>
  <c r="I2940" i="4"/>
  <c r="H2941" i="4"/>
  <c r="I2941" i="4"/>
  <c r="H2942" i="4"/>
  <c r="I2942" i="4"/>
  <c r="H2943" i="4"/>
  <c r="I2943" i="4"/>
  <c r="H2944" i="4"/>
  <c r="I2944" i="4"/>
  <c r="H2945" i="4"/>
  <c r="I2945" i="4"/>
  <c r="H2946" i="4"/>
  <c r="I2946" i="4"/>
  <c r="H2947" i="4"/>
  <c r="I2947" i="4"/>
  <c r="H2948" i="4"/>
  <c r="I2948" i="4"/>
  <c r="H2949" i="4"/>
  <c r="I2949" i="4"/>
  <c r="H2950" i="4"/>
  <c r="I2950" i="4"/>
  <c r="H2951" i="4"/>
  <c r="I2951" i="4"/>
  <c r="H2952" i="4"/>
  <c r="I2952" i="4"/>
  <c r="H2953" i="4"/>
  <c r="I2953" i="4"/>
  <c r="H2954" i="4"/>
  <c r="I2954" i="4"/>
  <c r="H2955" i="4"/>
  <c r="I2955" i="4"/>
  <c r="H2956" i="4"/>
  <c r="I2956" i="4"/>
  <c r="H2957" i="4"/>
  <c r="I2957" i="4"/>
  <c r="H2958" i="4"/>
  <c r="I2958" i="4"/>
  <c r="H2959" i="4"/>
  <c r="I2959" i="4"/>
  <c r="H2960" i="4"/>
  <c r="I2960" i="4"/>
  <c r="H2961" i="4"/>
  <c r="I2961" i="4"/>
  <c r="H2962" i="4"/>
  <c r="I2962" i="4"/>
  <c r="H2963" i="4"/>
  <c r="I2963" i="4"/>
  <c r="H2964" i="4"/>
  <c r="I2964" i="4"/>
  <c r="H2965" i="4"/>
  <c r="I2965" i="4"/>
  <c r="H2966" i="4"/>
  <c r="I2966" i="4"/>
  <c r="H2967" i="4"/>
  <c r="I2967" i="4"/>
  <c r="H2968" i="4"/>
  <c r="I2968" i="4"/>
  <c r="H2969" i="4"/>
  <c r="I2969" i="4"/>
  <c r="H2970" i="4"/>
  <c r="I2970" i="4"/>
  <c r="H2971" i="4"/>
  <c r="I2971" i="4"/>
  <c r="H2972" i="4"/>
  <c r="I2972" i="4"/>
  <c r="H2973" i="4"/>
  <c r="I2973" i="4"/>
  <c r="H2974" i="4"/>
  <c r="I2974" i="4"/>
  <c r="H2975" i="4"/>
  <c r="I2975" i="4"/>
  <c r="H2976" i="4"/>
  <c r="I2976" i="4"/>
  <c r="H2977" i="4"/>
  <c r="I2977" i="4"/>
  <c r="H2978" i="4"/>
  <c r="I2978" i="4"/>
  <c r="H2979" i="4"/>
  <c r="I2979" i="4"/>
  <c r="H2980" i="4"/>
  <c r="I2980" i="4"/>
  <c r="H2981" i="4"/>
  <c r="I2981" i="4"/>
  <c r="H2982" i="4"/>
  <c r="I2982" i="4"/>
  <c r="H2983" i="4"/>
  <c r="I2983" i="4"/>
  <c r="H2984" i="4"/>
  <c r="I2984" i="4"/>
  <c r="H2985" i="4"/>
  <c r="I2985" i="4"/>
  <c r="H2986" i="4"/>
  <c r="I2986" i="4"/>
  <c r="H2987" i="4"/>
  <c r="I2987" i="4"/>
  <c r="H2988" i="4"/>
  <c r="I2988" i="4"/>
  <c r="H2989" i="4"/>
  <c r="I2989" i="4"/>
  <c r="H2990" i="4"/>
  <c r="I2990" i="4"/>
  <c r="H2991" i="4"/>
  <c r="I2991" i="4"/>
  <c r="H2992" i="4"/>
  <c r="I2992" i="4"/>
  <c r="H2993" i="4"/>
  <c r="I2993" i="4"/>
  <c r="H2994" i="4"/>
  <c r="I2994" i="4"/>
  <c r="H2995" i="4"/>
  <c r="I2995" i="4"/>
  <c r="H2996" i="4"/>
  <c r="I2996" i="4"/>
  <c r="H2997" i="4"/>
  <c r="I2997" i="4"/>
  <c r="H2998" i="4"/>
  <c r="I2998" i="4"/>
  <c r="H2999" i="4"/>
  <c r="I2999" i="4"/>
  <c r="H3000" i="4"/>
  <c r="I3000" i="4"/>
  <c r="H3001" i="4"/>
  <c r="I3001" i="4"/>
  <c r="H3002" i="4"/>
  <c r="I3002" i="4"/>
  <c r="H3003" i="4"/>
  <c r="I3003" i="4"/>
  <c r="H3004" i="4"/>
  <c r="I3004" i="4"/>
  <c r="H3005" i="4"/>
  <c r="I3005" i="4"/>
  <c r="H3006" i="4"/>
  <c r="I3006" i="4"/>
  <c r="D13" i="15" l="1"/>
  <c r="E13" i="15" s="1"/>
  <c r="F13" i="15" s="1"/>
  <c r="G13" i="15" s="1"/>
  <c r="D14" i="15"/>
  <c r="E14" i="15" s="1"/>
  <c r="F14" i="15" s="1"/>
  <c r="G14" i="15" s="1"/>
  <c r="D15" i="15"/>
  <c r="E15" i="15" s="1"/>
  <c r="F15" i="15" s="1"/>
  <c r="G15" i="15" s="1"/>
  <c r="D16" i="15"/>
  <c r="E16" i="15" s="1"/>
  <c r="F16" i="15" s="1"/>
  <c r="G16" i="15" s="1"/>
  <c r="D17" i="15"/>
  <c r="E17" i="15" s="1"/>
  <c r="F17" i="15" s="1"/>
  <c r="G17" i="15" s="1"/>
  <c r="D18" i="15"/>
  <c r="E18" i="15" s="1"/>
  <c r="F18" i="15" s="1"/>
  <c r="G18" i="15" s="1"/>
  <c r="D19" i="15"/>
  <c r="E19" i="15" s="1"/>
  <c r="F19" i="15" s="1"/>
  <c r="G19" i="15" s="1"/>
  <c r="D20" i="15"/>
  <c r="E20" i="15" s="1"/>
  <c r="F20" i="15" s="1"/>
  <c r="G20" i="15" s="1"/>
  <c r="D21" i="15"/>
  <c r="E21" i="15" s="1"/>
  <c r="F21" i="15" s="1"/>
  <c r="G21" i="15" s="1"/>
  <c r="D22" i="15"/>
  <c r="E22" i="15" s="1"/>
  <c r="F22" i="15" s="1"/>
  <c r="G22" i="15" s="1"/>
  <c r="D23" i="15"/>
  <c r="E23" i="15" s="1"/>
  <c r="F23" i="15" s="1"/>
  <c r="G23" i="15" s="1"/>
  <c r="D24" i="15"/>
  <c r="E24" i="15" s="1"/>
  <c r="F24" i="15" s="1"/>
  <c r="G24" i="15" s="1"/>
  <c r="D25" i="15"/>
  <c r="E25" i="15" s="1"/>
  <c r="F25" i="15" s="1"/>
  <c r="G25" i="15" s="1"/>
  <c r="D26" i="15"/>
  <c r="E26" i="15" s="1"/>
  <c r="F26" i="15" s="1"/>
  <c r="G26" i="15" s="1"/>
  <c r="D27" i="15"/>
  <c r="E27" i="15" s="1"/>
  <c r="F27" i="15" s="1"/>
  <c r="G27" i="15" s="1"/>
  <c r="D28" i="15"/>
  <c r="E28" i="15" s="1"/>
  <c r="F28" i="15" s="1"/>
  <c r="G28" i="15" s="1"/>
  <c r="D29" i="15"/>
  <c r="E29" i="15" s="1"/>
  <c r="F29" i="15" s="1"/>
  <c r="G29" i="15" s="1"/>
  <c r="D30" i="15"/>
  <c r="E30" i="15" s="1"/>
  <c r="F30" i="15" s="1"/>
  <c r="G30" i="15" s="1"/>
  <c r="D31" i="15"/>
  <c r="E31" i="15" s="1"/>
  <c r="F31" i="15" s="1"/>
  <c r="G31" i="15" s="1"/>
  <c r="D32" i="15"/>
  <c r="E32" i="15" s="1"/>
  <c r="F32" i="15" s="1"/>
  <c r="G32" i="15" s="1"/>
  <c r="D33" i="15"/>
  <c r="E33" i="15" s="1"/>
  <c r="F33" i="15" s="1"/>
  <c r="G33" i="15" s="1"/>
  <c r="D34" i="15"/>
  <c r="E34" i="15" s="1"/>
  <c r="F34" i="15" s="1"/>
  <c r="G34" i="15" s="1"/>
  <c r="D35" i="15"/>
  <c r="E35" i="15" s="1"/>
  <c r="F35" i="15" s="1"/>
  <c r="G35" i="15" s="1"/>
  <c r="D36" i="15"/>
  <c r="E36" i="15" s="1"/>
  <c r="F36" i="15" s="1"/>
  <c r="G36" i="15" s="1"/>
  <c r="D37" i="15"/>
  <c r="E37" i="15" s="1"/>
  <c r="F37" i="15" s="1"/>
  <c r="G37" i="15" s="1"/>
  <c r="AW9" i="16" l="1"/>
  <c r="AX9" i="16"/>
  <c r="AY9" i="16"/>
  <c r="AZ9" i="16"/>
  <c r="AW10" i="16"/>
  <c r="AX10" i="16"/>
  <c r="AY10" i="16"/>
  <c r="AZ10" i="16"/>
  <c r="AW11" i="16"/>
  <c r="AX11" i="16"/>
  <c r="AY11" i="16"/>
  <c r="AZ11" i="16"/>
  <c r="AW12" i="16"/>
  <c r="AX12" i="16"/>
  <c r="AY12" i="16"/>
  <c r="AZ12" i="16"/>
  <c r="AW13" i="16"/>
  <c r="AX13" i="16"/>
  <c r="AY13" i="16"/>
  <c r="AZ13" i="16"/>
  <c r="AW14" i="16"/>
  <c r="AX14" i="16"/>
  <c r="AY14" i="16"/>
  <c r="AZ14" i="16"/>
  <c r="AW15" i="16"/>
  <c r="AX15" i="16"/>
  <c r="AY15" i="16"/>
  <c r="AZ15" i="16"/>
  <c r="AW16" i="16"/>
  <c r="AX16" i="16"/>
  <c r="AY16" i="16"/>
  <c r="AZ16" i="16"/>
  <c r="AW17" i="16"/>
  <c r="AX17" i="16"/>
  <c r="AY17" i="16"/>
  <c r="AZ17" i="16"/>
  <c r="AW18" i="16"/>
  <c r="AX18" i="16"/>
  <c r="AY18" i="16"/>
  <c r="AZ18" i="16"/>
  <c r="AW19" i="16"/>
  <c r="AX19" i="16"/>
  <c r="AY19" i="16"/>
  <c r="AZ19" i="16"/>
  <c r="AW20" i="16"/>
  <c r="AX20" i="16"/>
  <c r="AY20" i="16"/>
  <c r="AZ20" i="16"/>
  <c r="AW21" i="16"/>
  <c r="AX21" i="16"/>
  <c r="AY21" i="16"/>
  <c r="AZ21" i="16"/>
  <c r="AW22" i="16"/>
  <c r="AX22" i="16"/>
  <c r="AY22" i="16"/>
  <c r="AZ22" i="16"/>
  <c r="AW23" i="16"/>
  <c r="AX23" i="16"/>
  <c r="AY23" i="16"/>
  <c r="AZ23" i="16"/>
  <c r="AW24" i="16"/>
  <c r="AX24" i="16"/>
  <c r="AY24" i="16"/>
  <c r="AZ24" i="16"/>
  <c r="AW25" i="16"/>
  <c r="AX25" i="16"/>
  <c r="AY25" i="16"/>
  <c r="AZ25" i="16"/>
  <c r="AW26" i="16"/>
  <c r="AX26" i="16"/>
  <c r="AY26" i="16"/>
  <c r="AZ26" i="16"/>
  <c r="AW27" i="16"/>
  <c r="AX27" i="16"/>
  <c r="AY27" i="16"/>
  <c r="AZ27" i="16"/>
  <c r="AW28" i="16"/>
  <c r="AX28" i="16"/>
  <c r="AY28" i="16"/>
  <c r="AZ28" i="16"/>
  <c r="AW29" i="16"/>
  <c r="AX29" i="16"/>
  <c r="AY29" i="16"/>
  <c r="AZ29" i="16"/>
  <c r="AW30" i="16"/>
  <c r="AX30" i="16"/>
  <c r="AY30" i="16"/>
  <c r="AZ30" i="16"/>
  <c r="AW31" i="16"/>
  <c r="AX31" i="16"/>
  <c r="AY31" i="16"/>
  <c r="AZ31" i="16"/>
  <c r="AW32" i="16"/>
  <c r="AX32" i="16"/>
  <c r="AY32" i="16"/>
  <c r="AZ32" i="16"/>
  <c r="AW33" i="16"/>
  <c r="AX33" i="16"/>
  <c r="AY33" i="16"/>
  <c r="AZ33" i="16"/>
  <c r="AW34" i="16"/>
  <c r="AX34" i="16"/>
  <c r="AY34" i="16"/>
  <c r="AZ34" i="16"/>
  <c r="AW35" i="16"/>
  <c r="AX35" i="16"/>
  <c r="AY35" i="16"/>
  <c r="AZ35" i="16"/>
  <c r="AW36" i="16"/>
  <c r="AX36" i="16"/>
  <c r="AY36" i="16"/>
  <c r="AZ36" i="16"/>
  <c r="AW37" i="16"/>
  <c r="AX37" i="16"/>
  <c r="AY37" i="16"/>
  <c r="AZ37" i="16"/>
  <c r="AW38" i="16"/>
  <c r="AX38" i="16"/>
  <c r="AY38" i="16"/>
  <c r="AZ38" i="16"/>
  <c r="AW39" i="16"/>
  <c r="AX39" i="16"/>
  <c r="AY39" i="16"/>
  <c r="AZ39" i="16"/>
  <c r="AW40" i="16"/>
  <c r="AX40" i="16"/>
  <c r="AY40" i="16"/>
  <c r="AZ40" i="16"/>
  <c r="AW41" i="16"/>
  <c r="AX41" i="16"/>
  <c r="AY41" i="16"/>
  <c r="AZ41" i="16"/>
  <c r="AW42" i="16"/>
  <c r="AX42" i="16"/>
  <c r="AY42" i="16"/>
  <c r="AZ42" i="16"/>
  <c r="AW43" i="16"/>
  <c r="AX43" i="16"/>
  <c r="AY43" i="16"/>
  <c r="AZ43" i="16"/>
  <c r="AW44" i="16"/>
  <c r="AX44" i="16"/>
  <c r="AY44" i="16"/>
  <c r="AZ44" i="16"/>
  <c r="AW45" i="16"/>
  <c r="AX45" i="16"/>
  <c r="AY45" i="16"/>
  <c r="AZ45" i="16"/>
  <c r="AW46" i="16"/>
  <c r="AX46" i="16"/>
  <c r="AY46" i="16"/>
  <c r="AZ46" i="16"/>
  <c r="AW47" i="16"/>
  <c r="AX47" i="16"/>
  <c r="AY47" i="16"/>
  <c r="AZ47" i="16"/>
  <c r="AW48" i="16"/>
  <c r="AX48" i="16"/>
  <c r="AY48" i="16"/>
  <c r="AZ48" i="16"/>
  <c r="AW49" i="16"/>
  <c r="AX49" i="16"/>
  <c r="AY49" i="16"/>
  <c r="AZ49" i="16"/>
  <c r="AW50" i="16"/>
  <c r="AX50" i="16"/>
  <c r="AY50" i="16"/>
  <c r="AZ50" i="16"/>
  <c r="AW51" i="16"/>
  <c r="AX51" i="16"/>
  <c r="AY51" i="16"/>
  <c r="AZ51" i="16"/>
  <c r="AW52" i="16"/>
  <c r="AX52" i="16"/>
  <c r="AY52" i="16"/>
  <c r="AZ52" i="16"/>
  <c r="AW53" i="16"/>
  <c r="AX53" i="16"/>
  <c r="AY53" i="16"/>
  <c r="AZ53" i="16"/>
  <c r="AW54" i="16"/>
  <c r="AX54" i="16"/>
  <c r="AY54" i="16"/>
  <c r="AZ54" i="16"/>
  <c r="AW55" i="16"/>
  <c r="AX55" i="16"/>
  <c r="AY55" i="16"/>
  <c r="AZ55" i="16"/>
  <c r="AW56" i="16"/>
  <c r="AX56" i="16"/>
  <c r="AY56" i="16"/>
  <c r="AZ56" i="16"/>
  <c r="AW57" i="16"/>
  <c r="AX57" i="16"/>
  <c r="AY57" i="16"/>
  <c r="AZ57" i="16"/>
  <c r="AW58" i="16"/>
  <c r="AX58" i="16"/>
  <c r="AY58" i="16"/>
  <c r="AZ58" i="16"/>
  <c r="AW59" i="16"/>
  <c r="AX59" i="16"/>
  <c r="AY59" i="16"/>
  <c r="AZ59" i="16"/>
  <c r="AW60" i="16"/>
  <c r="AX60" i="16"/>
  <c r="AY60" i="16"/>
  <c r="AZ60" i="16"/>
  <c r="AW61" i="16"/>
  <c r="AX61" i="16"/>
  <c r="AY61" i="16"/>
  <c r="AZ61" i="16"/>
  <c r="AW62" i="16"/>
  <c r="AX62" i="16"/>
  <c r="AY62" i="16"/>
  <c r="AZ62" i="16"/>
  <c r="AW63" i="16"/>
  <c r="AX63" i="16"/>
  <c r="AY63" i="16"/>
  <c r="AZ63" i="16"/>
  <c r="AW64" i="16"/>
  <c r="AX64" i="16"/>
  <c r="AY64" i="16"/>
  <c r="AZ64" i="16"/>
  <c r="AW65" i="16"/>
  <c r="AX65" i="16"/>
  <c r="AY65" i="16"/>
  <c r="AZ65" i="16"/>
  <c r="AW66" i="16"/>
  <c r="AX66" i="16"/>
  <c r="AY66" i="16"/>
  <c r="AZ66" i="16"/>
  <c r="AW67" i="16"/>
  <c r="AX67" i="16"/>
  <c r="AY67" i="16"/>
  <c r="AZ67" i="16"/>
  <c r="AW68" i="16"/>
  <c r="AX68" i="16"/>
  <c r="AY68" i="16"/>
  <c r="AZ68" i="16"/>
  <c r="AW69" i="16"/>
  <c r="AX69" i="16"/>
  <c r="AY69" i="16"/>
  <c r="AZ69" i="16"/>
  <c r="AW70" i="16"/>
  <c r="AX70" i="16"/>
  <c r="AY70" i="16"/>
  <c r="AZ70" i="16"/>
  <c r="AW71" i="16"/>
  <c r="AX71" i="16"/>
  <c r="AY71" i="16"/>
  <c r="AZ71" i="16"/>
  <c r="AW72" i="16"/>
  <c r="AX72" i="16"/>
  <c r="AY72" i="16"/>
  <c r="AZ72" i="16"/>
  <c r="AW73" i="16"/>
  <c r="AX73" i="16"/>
  <c r="AY73" i="16"/>
  <c r="AZ73" i="16"/>
  <c r="AW74" i="16"/>
  <c r="AX74" i="16"/>
  <c r="AY74" i="16"/>
  <c r="AZ74" i="16"/>
  <c r="AW75" i="16"/>
  <c r="AX75" i="16"/>
  <c r="AY75" i="16"/>
  <c r="AZ75" i="16"/>
  <c r="AW76" i="16"/>
  <c r="AX76" i="16"/>
  <c r="AY76" i="16"/>
  <c r="AZ76" i="16"/>
  <c r="AW77" i="16"/>
  <c r="AX77" i="16"/>
  <c r="AY77" i="16"/>
  <c r="AZ77" i="16"/>
  <c r="AW78" i="16"/>
  <c r="AX78" i="16"/>
  <c r="AY78" i="16"/>
  <c r="AZ78" i="16"/>
  <c r="AW79" i="16"/>
  <c r="AX79" i="16"/>
  <c r="AY79" i="16"/>
  <c r="AZ79" i="16"/>
  <c r="AW80" i="16"/>
  <c r="AX80" i="16"/>
  <c r="AY80" i="16"/>
  <c r="AZ80" i="16"/>
  <c r="AW81" i="16"/>
  <c r="AX81" i="16"/>
  <c r="AY81" i="16"/>
  <c r="AZ81" i="16"/>
  <c r="AW82" i="16"/>
  <c r="AX82" i="16"/>
  <c r="AY82" i="16"/>
  <c r="AZ82" i="16"/>
  <c r="AW83" i="16"/>
  <c r="AX83" i="16"/>
  <c r="AY83" i="16"/>
  <c r="AZ83" i="16"/>
  <c r="AW84" i="16"/>
  <c r="AX84" i="16"/>
  <c r="AY84" i="16"/>
  <c r="AZ84" i="16"/>
  <c r="AW85" i="16"/>
  <c r="AX85" i="16"/>
  <c r="AY85" i="16"/>
  <c r="AZ85" i="16"/>
  <c r="AW86" i="16"/>
  <c r="AX86" i="16"/>
  <c r="AY86" i="16"/>
  <c r="AZ86" i="16"/>
  <c r="AW87" i="16"/>
  <c r="AX87" i="16"/>
  <c r="AY87" i="16"/>
  <c r="AZ87" i="16"/>
  <c r="AW88" i="16"/>
  <c r="AX88" i="16"/>
  <c r="AY88" i="16"/>
  <c r="AZ88" i="16"/>
  <c r="AW89" i="16"/>
  <c r="AX89" i="16"/>
  <c r="AY89" i="16"/>
  <c r="AZ89" i="16"/>
  <c r="AW90" i="16"/>
  <c r="AX90" i="16"/>
  <c r="AY90" i="16"/>
  <c r="AZ90" i="16"/>
  <c r="AW91" i="16"/>
  <c r="AX91" i="16"/>
  <c r="AY91" i="16"/>
  <c r="AZ91" i="16"/>
  <c r="AW92" i="16"/>
  <c r="AX92" i="16"/>
  <c r="AY92" i="16"/>
  <c r="AZ92" i="16"/>
  <c r="AW93" i="16"/>
  <c r="AX93" i="16"/>
  <c r="AY93" i="16"/>
  <c r="AZ93" i="16"/>
  <c r="AW94" i="16"/>
  <c r="AX94" i="16"/>
  <c r="AY94" i="16"/>
  <c r="AZ94" i="16"/>
  <c r="AW95" i="16"/>
  <c r="AX95" i="16"/>
  <c r="AY95" i="16"/>
  <c r="AZ95" i="16"/>
  <c r="AW96" i="16"/>
  <c r="AX96" i="16"/>
  <c r="AY96" i="16"/>
  <c r="AZ96" i="16"/>
  <c r="AW97" i="16"/>
  <c r="AX97" i="16"/>
  <c r="AY97" i="16"/>
  <c r="AZ97" i="16"/>
  <c r="AW98" i="16"/>
  <c r="AX98" i="16"/>
  <c r="AY98" i="16"/>
  <c r="AZ98" i="16"/>
  <c r="AW99" i="16"/>
  <c r="AX99" i="16"/>
  <c r="AY99" i="16"/>
  <c r="AZ99" i="16"/>
  <c r="AW100" i="16"/>
  <c r="AX100" i="16"/>
  <c r="AY100" i="16"/>
  <c r="AZ100" i="16"/>
  <c r="AW101" i="16"/>
  <c r="AX101" i="16"/>
  <c r="AY101" i="16"/>
  <c r="AZ101" i="16"/>
  <c r="AW102" i="16"/>
  <c r="AX102" i="16"/>
  <c r="AY102" i="16"/>
  <c r="AZ102" i="16"/>
  <c r="AW103" i="16"/>
  <c r="AX103" i="16"/>
  <c r="AY103" i="16"/>
  <c r="AZ103" i="16"/>
  <c r="AW104" i="16"/>
  <c r="AX104" i="16"/>
  <c r="AY104" i="16"/>
  <c r="AZ104" i="16"/>
  <c r="AW105" i="16"/>
  <c r="AX105" i="16"/>
  <c r="AY105" i="16"/>
  <c r="AZ105" i="16"/>
  <c r="AW106" i="16"/>
  <c r="AX106" i="16"/>
  <c r="AY106" i="16"/>
  <c r="AZ106" i="16"/>
  <c r="AW107" i="16"/>
  <c r="AX107" i="16"/>
  <c r="AY107" i="16"/>
  <c r="AZ107" i="16"/>
  <c r="AW108" i="16"/>
  <c r="AX108" i="16"/>
  <c r="AY108" i="16"/>
  <c r="AZ108" i="16"/>
  <c r="AW109" i="16"/>
  <c r="AX109" i="16"/>
  <c r="AY109" i="16"/>
  <c r="AZ109" i="16"/>
  <c r="AW110" i="16"/>
  <c r="AX110" i="16"/>
  <c r="AY110" i="16"/>
  <c r="AZ110" i="16"/>
  <c r="AW111" i="16"/>
  <c r="AX111" i="16"/>
  <c r="AY111" i="16"/>
  <c r="AZ111" i="16"/>
  <c r="AW112" i="16"/>
  <c r="AX112" i="16"/>
  <c r="AY112" i="16"/>
  <c r="AZ112" i="16"/>
  <c r="AW113" i="16"/>
  <c r="AX113" i="16"/>
  <c r="AY113" i="16"/>
  <c r="AZ113" i="16"/>
  <c r="AW114" i="16"/>
  <c r="AX114" i="16"/>
  <c r="AY114" i="16"/>
  <c r="AZ114" i="16"/>
  <c r="AW115" i="16"/>
  <c r="AX115" i="16"/>
  <c r="AY115" i="16"/>
  <c r="AZ115" i="16"/>
  <c r="AW116" i="16"/>
  <c r="AX116" i="16"/>
  <c r="AY116" i="16"/>
  <c r="AZ116" i="16"/>
  <c r="AW117" i="16"/>
  <c r="AX117" i="16"/>
  <c r="AY117" i="16"/>
  <c r="AZ117" i="16"/>
  <c r="AW118" i="16"/>
  <c r="AX118" i="16"/>
  <c r="AY118" i="16"/>
  <c r="AZ118" i="16"/>
  <c r="AW119" i="16"/>
  <c r="AX119" i="16"/>
  <c r="AY119" i="16"/>
  <c r="AZ119" i="16"/>
  <c r="AW120" i="16"/>
  <c r="AX120" i="16"/>
  <c r="AY120" i="16"/>
  <c r="AZ120" i="16"/>
  <c r="AW121" i="16"/>
  <c r="AX121" i="16"/>
  <c r="AY121" i="16"/>
  <c r="AZ121" i="16"/>
  <c r="AW122" i="16"/>
  <c r="AX122" i="16"/>
  <c r="AY122" i="16"/>
  <c r="AZ122" i="16"/>
  <c r="AW123" i="16"/>
  <c r="AX123" i="16"/>
  <c r="AY123" i="16"/>
  <c r="AZ123" i="16"/>
  <c r="AW124" i="16"/>
  <c r="AX124" i="16"/>
  <c r="AY124" i="16"/>
  <c r="AZ124" i="16"/>
  <c r="AW125" i="16"/>
  <c r="AX125" i="16"/>
  <c r="AY125" i="16"/>
  <c r="AZ125" i="16"/>
  <c r="AW126" i="16"/>
  <c r="AX126" i="16"/>
  <c r="AY126" i="16"/>
  <c r="AZ126" i="16"/>
  <c r="AW127" i="16"/>
  <c r="AX127" i="16"/>
  <c r="AY127" i="16"/>
  <c r="AZ127" i="16"/>
  <c r="AW128" i="16"/>
  <c r="AX128" i="16"/>
  <c r="AY128" i="16"/>
  <c r="AZ128" i="16"/>
  <c r="AW129" i="16"/>
  <c r="AX129" i="16"/>
  <c r="AY129" i="16"/>
  <c r="AZ129" i="16"/>
  <c r="AW130" i="16"/>
  <c r="AX130" i="16"/>
  <c r="AY130" i="16"/>
  <c r="AZ130" i="16"/>
  <c r="AW131" i="16"/>
  <c r="AX131" i="16"/>
  <c r="AY131" i="16"/>
  <c r="AZ131" i="16"/>
  <c r="AW132" i="16"/>
  <c r="AX132" i="16"/>
  <c r="AY132" i="16"/>
  <c r="AZ132" i="16"/>
  <c r="AW133" i="16"/>
  <c r="AX133" i="16"/>
  <c r="AY133" i="16"/>
  <c r="AZ133" i="16"/>
  <c r="AW134" i="16"/>
  <c r="AX134" i="16"/>
  <c r="AY134" i="16"/>
  <c r="AZ134" i="16"/>
  <c r="AW135" i="16"/>
  <c r="AX135" i="16"/>
  <c r="AY135" i="16"/>
  <c r="AZ135" i="16"/>
  <c r="AW136" i="16"/>
  <c r="AX136" i="16"/>
  <c r="AY136" i="16"/>
  <c r="AZ136" i="16"/>
  <c r="AW137" i="16"/>
  <c r="AX137" i="16"/>
  <c r="AY137" i="16"/>
  <c r="AZ137" i="16"/>
  <c r="AW138" i="16"/>
  <c r="AX138" i="16"/>
  <c r="AY138" i="16"/>
  <c r="AZ138" i="16"/>
  <c r="AW139" i="16"/>
  <c r="AX139" i="16"/>
  <c r="AY139" i="16"/>
  <c r="AZ139" i="16"/>
  <c r="AW140" i="16"/>
  <c r="AX140" i="16"/>
  <c r="AY140" i="16"/>
  <c r="AZ140" i="16"/>
  <c r="AW141" i="16"/>
  <c r="AX141" i="16"/>
  <c r="AY141" i="16"/>
  <c r="AZ141" i="16"/>
  <c r="AW142" i="16"/>
  <c r="AX142" i="16"/>
  <c r="AY142" i="16"/>
  <c r="AZ142" i="16"/>
  <c r="AW143" i="16"/>
  <c r="AX143" i="16"/>
  <c r="AY143" i="16"/>
  <c r="AZ143" i="16"/>
  <c r="AW144" i="16"/>
  <c r="AX144" i="16"/>
  <c r="AY144" i="16"/>
  <c r="AZ144" i="16"/>
  <c r="AW145" i="16"/>
  <c r="AX145" i="16"/>
  <c r="AY145" i="16"/>
  <c r="AZ145" i="16"/>
  <c r="AW146" i="16"/>
  <c r="AX146" i="16"/>
  <c r="AY146" i="16"/>
  <c r="AZ146" i="16"/>
  <c r="AW147" i="16"/>
  <c r="AX147" i="16"/>
  <c r="AY147" i="16"/>
  <c r="AZ147" i="16"/>
  <c r="AW148" i="16"/>
  <c r="AX148" i="16"/>
  <c r="AY148" i="16"/>
  <c r="AZ148" i="16"/>
  <c r="AW149" i="16"/>
  <c r="AX149" i="16"/>
  <c r="AY149" i="16"/>
  <c r="AZ149" i="16"/>
  <c r="AW150" i="16"/>
  <c r="AX150" i="16"/>
  <c r="AY150" i="16"/>
  <c r="AZ150" i="16"/>
  <c r="AW151" i="16"/>
  <c r="AX151" i="16"/>
  <c r="AY151" i="16"/>
  <c r="AZ151" i="16"/>
  <c r="AW152" i="16"/>
  <c r="AX152" i="16"/>
  <c r="AY152" i="16"/>
  <c r="AZ152" i="16"/>
  <c r="AW153" i="16"/>
  <c r="AX153" i="16"/>
  <c r="AY153" i="16"/>
  <c r="AZ153" i="16"/>
  <c r="AW154" i="16"/>
  <c r="AX154" i="16"/>
  <c r="AY154" i="16"/>
  <c r="AZ154" i="16"/>
  <c r="AW155" i="16"/>
  <c r="AX155" i="16"/>
  <c r="AY155" i="16"/>
  <c r="AZ155" i="16"/>
  <c r="AW156" i="16"/>
  <c r="AX156" i="16"/>
  <c r="AY156" i="16"/>
  <c r="AZ156" i="16"/>
  <c r="AW157" i="16"/>
  <c r="AX157" i="16"/>
  <c r="AY157" i="16"/>
  <c r="AZ157" i="16"/>
  <c r="AW158" i="16"/>
  <c r="AX158" i="16"/>
  <c r="AY158" i="16"/>
  <c r="AZ158" i="16"/>
  <c r="AW159" i="16"/>
  <c r="AX159" i="16"/>
  <c r="AY159" i="16"/>
  <c r="AZ159" i="16"/>
  <c r="AW160" i="16"/>
  <c r="AX160" i="16"/>
  <c r="AY160" i="16"/>
  <c r="AZ160" i="16"/>
  <c r="AW161" i="16"/>
  <c r="AX161" i="16"/>
  <c r="AY161" i="16"/>
  <c r="AZ161" i="16"/>
  <c r="AW162" i="16"/>
  <c r="AX162" i="16"/>
  <c r="AY162" i="16"/>
  <c r="AZ162" i="16"/>
  <c r="AW163" i="16"/>
  <c r="AX163" i="16"/>
  <c r="AY163" i="16"/>
  <c r="AZ163" i="16"/>
  <c r="AW164" i="16"/>
  <c r="AX164" i="16"/>
  <c r="AY164" i="16"/>
  <c r="AZ164" i="16"/>
  <c r="AW165" i="16"/>
  <c r="AX165" i="16"/>
  <c r="AY165" i="16"/>
  <c r="AZ165" i="16"/>
  <c r="AW166" i="16"/>
  <c r="AX166" i="16"/>
  <c r="AY166" i="16"/>
  <c r="AZ166" i="16"/>
  <c r="AW167" i="16"/>
  <c r="AX167" i="16"/>
  <c r="AY167" i="16"/>
  <c r="AZ167" i="16"/>
  <c r="AW168" i="16"/>
  <c r="AX168" i="16"/>
  <c r="AY168" i="16"/>
  <c r="AZ168" i="16"/>
  <c r="AW169" i="16"/>
  <c r="AX169" i="16"/>
  <c r="AY169" i="16"/>
  <c r="AZ169" i="16"/>
  <c r="AW170" i="16"/>
  <c r="AX170" i="16"/>
  <c r="AY170" i="16"/>
  <c r="AZ170" i="16"/>
  <c r="AW171" i="16"/>
  <c r="AX171" i="16"/>
  <c r="AY171" i="16"/>
  <c r="AZ171" i="16"/>
  <c r="AW172" i="16"/>
  <c r="AX172" i="16"/>
  <c r="AY172" i="16"/>
  <c r="AZ172" i="16"/>
  <c r="AW173" i="16"/>
  <c r="AX173" i="16"/>
  <c r="AY173" i="16"/>
  <c r="AZ173" i="16"/>
  <c r="AW174" i="16"/>
  <c r="AX174" i="16"/>
  <c r="AY174" i="16"/>
  <c r="AZ174" i="16"/>
  <c r="AW175" i="16"/>
  <c r="AX175" i="16"/>
  <c r="AY175" i="16"/>
  <c r="AZ175" i="16"/>
  <c r="AW176" i="16"/>
  <c r="AX176" i="16"/>
  <c r="AY176" i="16"/>
  <c r="AZ176" i="16"/>
  <c r="AW177" i="16"/>
  <c r="AX177" i="16"/>
  <c r="AY177" i="16"/>
  <c r="AZ177" i="16"/>
  <c r="AW178" i="16"/>
  <c r="AX178" i="16"/>
  <c r="AY178" i="16"/>
  <c r="AZ178" i="16"/>
  <c r="AW179" i="16"/>
  <c r="AX179" i="16"/>
  <c r="AY179" i="16"/>
  <c r="AZ179" i="16"/>
  <c r="AW180" i="16"/>
  <c r="AX180" i="16"/>
  <c r="AY180" i="16"/>
  <c r="AZ180" i="16"/>
  <c r="AW181" i="16"/>
  <c r="AX181" i="16"/>
  <c r="AY181" i="16"/>
  <c r="AZ181" i="16"/>
  <c r="AW182" i="16"/>
  <c r="AX182" i="16"/>
  <c r="AY182" i="16"/>
  <c r="AZ182" i="16"/>
  <c r="AW183" i="16"/>
  <c r="AX183" i="16"/>
  <c r="AY183" i="16"/>
  <c r="AZ183" i="16"/>
  <c r="AW184" i="16"/>
  <c r="AX184" i="16"/>
  <c r="AY184" i="16"/>
  <c r="AZ184" i="16"/>
  <c r="AW185" i="16"/>
  <c r="AX185" i="16"/>
  <c r="AY185" i="16"/>
  <c r="AZ185" i="16"/>
  <c r="AW186" i="16"/>
  <c r="AX186" i="16"/>
  <c r="AY186" i="16"/>
  <c r="AZ186" i="16"/>
  <c r="AW187" i="16"/>
  <c r="AX187" i="16"/>
  <c r="AY187" i="16"/>
  <c r="AZ187" i="16"/>
  <c r="AW188" i="16"/>
  <c r="AX188" i="16"/>
  <c r="AY188" i="16"/>
  <c r="AZ188" i="16"/>
  <c r="AW189" i="16"/>
  <c r="AX189" i="16"/>
  <c r="AY189" i="16"/>
  <c r="AZ189" i="16"/>
  <c r="AW190" i="16"/>
  <c r="AX190" i="16"/>
  <c r="AY190" i="16"/>
  <c r="AZ190" i="16"/>
  <c r="AW191" i="16"/>
  <c r="AX191" i="16"/>
  <c r="AY191" i="16"/>
  <c r="AZ191" i="16"/>
  <c r="AW192" i="16"/>
  <c r="AX192" i="16"/>
  <c r="AY192" i="16"/>
  <c r="AZ192" i="16"/>
  <c r="AW193" i="16"/>
  <c r="AX193" i="16"/>
  <c r="AY193" i="16"/>
  <c r="AZ193" i="16"/>
  <c r="AW194" i="16"/>
  <c r="AX194" i="16"/>
  <c r="AY194" i="16"/>
  <c r="AZ194" i="16"/>
  <c r="AW195" i="16"/>
  <c r="AX195" i="16"/>
  <c r="AY195" i="16"/>
  <c r="AZ195" i="16"/>
  <c r="AW196" i="16"/>
  <c r="AX196" i="16"/>
  <c r="AY196" i="16"/>
  <c r="AZ196" i="16"/>
  <c r="AW197" i="16"/>
  <c r="AX197" i="16"/>
  <c r="AY197" i="16"/>
  <c r="AZ197" i="16"/>
  <c r="AW198" i="16"/>
  <c r="AX198" i="16"/>
  <c r="AY198" i="16"/>
  <c r="AZ198" i="16"/>
  <c r="AW199" i="16"/>
  <c r="AX199" i="16"/>
  <c r="AY199" i="16"/>
  <c r="AZ199" i="16"/>
  <c r="AW200" i="16"/>
  <c r="AX200" i="16"/>
  <c r="AY200" i="16"/>
  <c r="AZ200" i="16"/>
  <c r="AW201" i="16"/>
  <c r="AX201" i="16"/>
  <c r="AY201" i="16"/>
  <c r="AZ201" i="16"/>
  <c r="AW202" i="16"/>
  <c r="AX202" i="16"/>
  <c r="AY202" i="16"/>
  <c r="AZ202" i="16"/>
  <c r="AW203" i="16"/>
  <c r="AX203" i="16"/>
  <c r="AY203" i="16"/>
  <c r="AZ203" i="16"/>
  <c r="AW204" i="16"/>
  <c r="AX204" i="16"/>
  <c r="AY204" i="16"/>
  <c r="AZ204" i="16"/>
  <c r="AW205" i="16"/>
  <c r="AX205" i="16"/>
  <c r="AY205" i="16"/>
  <c r="AZ205" i="16"/>
  <c r="AW206" i="16"/>
  <c r="AX206" i="16"/>
  <c r="AY206" i="16"/>
  <c r="AZ206" i="16"/>
  <c r="AW207" i="16"/>
  <c r="AX207" i="16"/>
  <c r="AY207" i="16"/>
  <c r="AZ207" i="16"/>
  <c r="AZ8" i="16"/>
  <c r="AX8" i="16"/>
  <c r="AY8" i="16"/>
  <c r="AW8" i="16"/>
  <c r="P12" i="16"/>
  <c r="E8" i="5"/>
  <c r="AB8" i="22"/>
  <c r="J5" i="22" s="1"/>
  <c r="AB7" i="22"/>
  <c r="H5" i="22" s="1"/>
  <c r="AB6" i="22"/>
  <c r="F5" i="22" s="1"/>
  <c r="AB5" i="22"/>
  <c r="D5" i="22" s="1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7" i="4"/>
  <c r="BA7" i="4"/>
  <c r="H7" i="4"/>
  <c r="AG6" i="16" l="1"/>
  <c r="C18" i="5"/>
  <c r="D17" i="5" s="1"/>
  <c r="AE8" i="22"/>
  <c r="AE9" i="22"/>
  <c r="AE5" i="22"/>
  <c r="AE7" i="22"/>
  <c r="AE6" i="22"/>
  <c r="AE22" i="22"/>
  <c r="AE23" i="22"/>
  <c r="AE20" i="22"/>
  <c r="AE21" i="22"/>
  <c r="AE19" i="22"/>
  <c r="AE13" i="22"/>
  <c r="AE14" i="22"/>
  <c r="AE15" i="22"/>
  <c r="AE16" i="22"/>
  <c r="AE12" i="22"/>
  <c r="AE27" i="22"/>
  <c r="AE28" i="22"/>
  <c r="AE29" i="22"/>
  <c r="AE30" i="22"/>
  <c r="AE26" i="22"/>
  <c r="AB9" i="22"/>
  <c r="B5" i="22" s="1"/>
  <c r="B28" i="19"/>
  <c r="B27" i="19"/>
  <c r="O10" i="4" l="1"/>
  <c r="Q10" i="4"/>
  <c r="U10" i="4"/>
  <c r="AB10" i="4"/>
  <c r="O11" i="4"/>
  <c r="Q11" i="4"/>
  <c r="U11" i="4"/>
  <c r="AB11" i="4"/>
  <c r="O12" i="4"/>
  <c r="Q12" i="4"/>
  <c r="U12" i="4"/>
  <c r="AB12" i="4"/>
  <c r="O13" i="4"/>
  <c r="Q13" i="4"/>
  <c r="U13" i="4"/>
  <c r="AB13" i="4"/>
  <c r="O14" i="4"/>
  <c r="Q14" i="4"/>
  <c r="U14" i="4"/>
  <c r="AB14" i="4"/>
  <c r="O15" i="4"/>
  <c r="Q15" i="4"/>
  <c r="U15" i="4"/>
  <c r="AB15" i="4"/>
  <c r="O16" i="4"/>
  <c r="Q16" i="4"/>
  <c r="U16" i="4"/>
  <c r="AB16" i="4"/>
  <c r="O17" i="4"/>
  <c r="Q17" i="4"/>
  <c r="U17" i="4"/>
  <c r="AB17" i="4"/>
  <c r="O18" i="4"/>
  <c r="Q18" i="4"/>
  <c r="U18" i="4"/>
  <c r="AB18" i="4"/>
  <c r="O19" i="4"/>
  <c r="Q19" i="4"/>
  <c r="U19" i="4"/>
  <c r="AB19" i="4"/>
  <c r="O20" i="4"/>
  <c r="Q20" i="4"/>
  <c r="U20" i="4"/>
  <c r="AB20" i="4"/>
  <c r="O21" i="4"/>
  <c r="Q21" i="4"/>
  <c r="U21" i="4"/>
  <c r="AB21" i="4"/>
  <c r="O22" i="4"/>
  <c r="Q22" i="4"/>
  <c r="U22" i="4"/>
  <c r="AB22" i="4"/>
  <c r="O23" i="4"/>
  <c r="Q23" i="4"/>
  <c r="U23" i="4"/>
  <c r="AB23" i="4"/>
  <c r="O24" i="4"/>
  <c r="Q24" i="4"/>
  <c r="U24" i="4"/>
  <c r="AB24" i="4"/>
  <c r="O25" i="4"/>
  <c r="Q25" i="4"/>
  <c r="U25" i="4"/>
  <c r="AB25" i="4"/>
  <c r="O26" i="4"/>
  <c r="Q26" i="4"/>
  <c r="U26" i="4"/>
  <c r="AB26" i="4"/>
  <c r="O27" i="4"/>
  <c r="Q27" i="4"/>
  <c r="U27" i="4"/>
  <c r="V27" i="4" s="1"/>
  <c r="AB27" i="4"/>
  <c r="O28" i="4"/>
  <c r="Q28" i="4"/>
  <c r="U28" i="4"/>
  <c r="AB28" i="4"/>
  <c r="O29" i="4"/>
  <c r="Q29" i="4"/>
  <c r="U29" i="4"/>
  <c r="V29" i="4" s="1"/>
  <c r="AB29" i="4"/>
  <c r="O30" i="4"/>
  <c r="Q30" i="4"/>
  <c r="U30" i="4"/>
  <c r="AB30" i="4"/>
  <c r="O31" i="4"/>
  <c r="Q31" i="4"/>
  <c r="U31" i="4"/>
  <c r="V31" i="4" s="1"/>
  <c r="AB31" i="4"/>
  <c r="O32" i="4"/>
  <c r="Q32" i="4"/>
  <c r="U32" i="4"/>
  <c r="AB32" i="4"/>
  <c r="O33" i="4"/>
  <c r="Q33" i="4"/>
  <c r="U33" i="4"/>
  <c r="V33" i="4" s="1"/>
  <c r="AB33" i="4"/>
  <c r="O34" i="4"/>
  <c r="Q34" i="4"/>
  <c r="U34" i="4"/>
  <c r="AB34" i="4"/>
  <c r="O35" i="4"/>
  <c r="Q35" i="4"/>
  <c r="U35" i="4"/>
  <c r="V35" i="4" s="1"/>
  <c r="AB35" i="4"/>
  <c r="O36" i="4"/>
  <c r="Q36" i="4"/>
  <c r="U36" i="4"/>
  <c r="AB36" i="4"/>
  <c r="O37" i="4"/>
  <c r="Q37" i="4"/>
  <c r="U37" i="4"/>
  <c r="AB37" i="4"/>
  <c r="O38" i="4"/>
  <c r="Q38" i="4"/>
  <c r="U38" i="4"/>
  <c r="AB38" i="4"/>
  <c r="O39" i="4"/>
  <c r="Q39" i="4"/>
  <c r="U39" i="4"/>
  <c r="AB39" i="4"/>
  <c r="O40" i="4"/>
  <c r="Q40" i="4"/>
  <c r="U40" i="4"/>
  <c r="AB40" i="4"/>
  <c r="O41" i="4"/>
  <c r="Q41" i="4"/>
  <c r="U41" i="4"/>
  <c r="AB41" i="4"/>
  <c r="O42" i="4"/>
  <c r="Q42" i="4"/>
  <c r="U42" i="4"/>
  <c r="AB42" i="4"/>
  <c r="O43" i="4"/>
  <c r="Q43" i="4"/>
  <c r="U43" i="4"/>
  <c r="AB43" i="4"/>
  <c r="O44" i="4"/>
  <c r="Q44" i="4"/>
  <c r="U44" i="4"/>
  <c r="AB44" i="4"/>
  <c r="O45" i="4"/>
  <c r="Q45" i="4"/>
  <c r="U45" i="4"/>
  <c r="AB45" i="4"/>
  <c r="O46" i="4"/>
  <c r="Q46" i="4"/>
  <c r="U46" i="4"/>
  <c r="AB46" i="4"/>
  <c r="O47" i="4"/>
  <c r="Q47" i="4"/>
  <c r="U47" i="4"/>
  <c r="AB47" i="4"/>
  <c r="O48" i="4"/>
  <c r="Q48" i="4"/>
  <c r="U48" i="4"/>
  <c r="AB48" i="4"/>
  <c r="O49" i="4"/>
  <c r="Q49" i="4"/>
  <c r="U49" i="4"/>
  <c r="AB49" i="4"/>
  <c r="O50" i="4"/>
  <c r="Q50" i="4"/>
  <c r="U50" i="4"/>
  <c r="AB50" i="4"/>
  <c r="O51" i="4"/>
  <c r="Q51" i="4"/>
  <c r="U51" i="4"/>
  <c r="AB51" i="4"/>
  <c r="O52" i="4"/>
  <c r="Q52" i="4"/>
  <c r="U52" i="4"/>
  <c r="AB52" i="4"/>
  <c r="O53" i="4"/>
  <c r="Q53" i="4"/>
  <c r="U53" i="4"/>
  <c r="AB53" i="4"/>
  <c r="O54" i="4"/>
  <c r="Q54" i="4"/>
  <c r="U54" i="4"/>
  <c r="AB54" i="4"/>
  <c r="O55" i="4"/>
  <c r="Q55" i="4"/>
  <c r="U55" i="4"/>
  <c r="AB55" i="4"/>
  <c r="O56" i="4"/>
  <c r="Q56" i="4"/>
  <c r="U56" i="4"/>
  <c r="AB56" i="4"/>
  <c r="O57" i="4"/>
  <c r="Q57" i="4"/>
  <c r="U57" i="4"/>
  <c r="AB57" i="4"/>
  <c r="AA57" i="4" s="1"/>
  <c r="O58" i="4"/>
  <c r="Q58" i="4"/>
  <c r="U58" i="4"/>
  <c r="V58" i="4" s="1"/>
  <c r="AB58" i="4"/>
  <c r="AA58" i="4" s="1"/>
  <c r="O59" i="4"/>
  <c r="Q59" i="4"/>
  <c r="U59" i="4"/>
  <c r="S59" i="4" s="1"/>
  <c r="AB59" i="4"/>
  <c r="AA59" i="4" s="1"/>
  <c r="O60" i="4"/>
  <c r="Q60" i="4"/>
  <c r="U60" i="4"/>
  <c r="V60" i="4" s="1"/>
  <c r="AB60" i="4"/>
  <c r="AA60" i="4" s="1"/>
  <c r="O61" i="4"/>
  <c r="Q61" i="4"/>
  <c r="U61" i="4"/>
  <c r="S61" i="4" s="1"/>
  <c r="AB61" i="4"/>
  <c r="AA61" i="4" s="1"/>
  <c r="O62" i="4"/>
  <c r="Q62" i="4"/>
  <c r="U62" i="4"/>
  <c r="V62" i="4" s="1"/>
  <c r="AB62" i="4"/>
  <c r="AA62" i="4" s="1"/>
  <c r="O63" i="4"/>
  <c r="Q63" i="4"/>
  <c r="U63" i="4"/>
  <c r="S63" i="4" s="1"/>
  <c r="AB63" i="4"/>
  <c r="AA63" i="4" s="1"/>
  <c r="O64" i="4"/>
  <c r="Q64" i="4"/>
  <c r="U64" i="4"/>
  <c r="V64" i="4" s="1"/>
  <c r="AB64" i="4"/>
  <c r="AA64" i="4" s="1"/>
  <c r="O65" i="4"/>
  <c r="Q65" i="4"/>
  <c r="U65" i="4"/>
  <c r="S65" i="4" s="1"/>
  <c r="AB65" i="4"/>
  <c r="AA65" i="4" s="1"/>
  <c r="O66" i="4"/>
  <c r="Q66" i="4"/>
  <c r="U66" i="4"/>
  <c r="V66" i="4" s="1"/>
  <c r="AB66" i="4"/>
  <c r="AA66" i="4" s="1"/>
  <c r="O67" i="4"/>
  <c r="Q67" i="4"/>
  <c r="U67" i="4"/>
  <c r="S67" i="4" s="1"/>
  <c r="AB67" i="4"/>
  <c r="AA67" i="4" s="1"/>
  <c r="O68" i="4"/>
  <c r="Q68" i="4"/>
  <c r="U68" i="4"/>
  <c r="V68" i="4" s="1"/>
  <c r="AB68" i="4"/>
  <c r="AA68" i="4" s="1"/>
  <c r="O69" i="4"/>
  <c r="Q69" i="4"/>
  <c r="U69" i="4"/>
  <c r="S69" i="4" s="1"/>
  <c r="AB69" i="4"/>
  <c r="AA69" i="4" s="1"/>
  <c r="O70" i="4"/>
  <c r="Q70" i="4"/>
  <c r="U70" i="4"/>
  <c r="V70" i="4" s="1"/>
  <c r="AB70" i="4"/>
  <c r="AA70" i="4" s="1"/>
  <c r="O71" i="4"/>
  <c r="Q71" i="4"/>
  <c r="U71" i="4"/>
  <c r="S71" i="4" s="1"/>
  <c r="AB71" i="4"/>
  <c r="AA71" i="4" s="1"/>
  <c r="O72" i="4"/>
  <c r="Q72" i="4"/>
  <c r="U72" i="4"/>
  <c r="V72" i="4" s="1"/>
  <c r="AB72" i="4"/>
  <c r="AA72" i="4" s="1"/>
  <c r="O73" i="4"/>
  <c r="Q73" i="4"/>
  <c r="U73" i="4"/>
  <c r="S73" i="4" s="1"/>
  <c r="AB73" i="4"/>
  <c r="AA73" i="4" s="1"/>
  <c r="O74" i="4"/>
  <c r="Q74" i="4"/>
  <c r="U74" i="4"/>
  <c r="V74" i="4" s="1"/>
  <c r="AB74" i="4"/>
  <c r="AA74" i="4" s="1"/>
  <c r="O75" i="4"/>
  <c r="Q75" i="4"/>
  <c r="U75" i="4"/>
  <c r="S75" i="4" s="1"/>
  <c r="AB75" i="4"/>
  <c r="AA75" i="4" s="1"/>
  <c r="O76" i="4"/>
  <c r="Q76" i="4"/>
  <c r="U76" i="4"/>
  <c r="V76" i="4" s="1"/>
  <c r="AB76" i="4"/>
  <c r="AA76" i="4" s="1"/>
  <c r="O77" i="4"/>
  <c r="Q77" i="4"/>
  <c r="U77" i="4"/>
  <c r="S77" i="4" s="1"/>
  <c r="AB77" i="4"/>
  <c r="AA77" i="4" s="1"/>
  <c r="O78" i="4"/>
  <c r="Q78" i="4"/>
  <c r="U78" i="4"/>
  <c r="V78" i="4" s="1"/>
  <c r="AB78" i="4"/>
  <c r="AA78" i="4" s="1"/>
  <c r="O79" i="4"/>
  <c r="Q79" i="4"/>
  <c r="U79" i="4"/>
  <c r="S79" i="4" s="1"/>
  <c r="AB79" i="4"/>
  <c r="AA79" i="4" s="1"/>
  <c r="O80" i="4"/>
  <c r="Q80" i="4"/>
  <c r="U80" i="4"/>
  <c r="V80" i="4" s="1"/>
  <c r="AB80" i="4"/>
  <c r="AA80" i="4" s="1"/>
  <c r="O81" i="4"/>
  <c r="Q81" i="4"/>
  <c r="U81" i="4"/>
  <c r="S81" i="4" s="1"/>
  <c r="AB81" i="4"/>
  <c r="AA81" i="4" s="1"/>
  <c r="O82" i="4"/>
  <c r="Q82" i="4"/>
  <c r="U82" i="4"/>
  <c r="V82" i="4" s="1"/>
  <c r="AB82" i="4"/>
  <c r="AA82" i="4" s="1"/>
  <c r="O83" i="4"/>
  <c r="Q83" i="4"/>
  <c r="U83" i="4"/>
  <c r="S83" i="4" s="1"/>
  <c r="AB83" i="4"/>
  <c r="AA83" i="4" s="1"/>
  <c r="O84" i="4"/>
  <c r="Q84" i="4"/>
  <c r="U84" i="4"/>
  <c r="V84" i="4" s="1"/>
  <c r="AB84" i="4"/>
  <c r="AA84" i="4" s="1"/>
  <c r="O85" i="4"/>
  <c r="Q85" i="4"/>
  <c r="U85" i="4"/>
  <c r="S85" i="4" s="1"/>
  <c r="AB85" i="4"/>
  <c r="AA85" i="4" s="1"/>
  <c r="O86" i="4"/>
  <c r="Q86" i="4"/>
  <c r="U86" i="4"/>
  <c r="V86" i="4" s="1"/>
  <c r="AB86" i="4"/>
  <c r="AA86" i="4" s="1"/>
  <c r="O87" i="4"/>
  <c r="Q87" i="4"/>
  <c r="U87" i="4"/>
  <c r="S87" i="4" s="1"/>
  <c r="AB87" i="4"/>
  <c r="AA87" i="4" s="1"/>
  <c r="O88" i="4"/>
  <c r="Q88" i="4"/>
  <c r="U88" i="4"/>
  <c r="V88" i="4" s="1"/>
  <c r="AB88" i="4"/>
  <c r="AA88" i="4" s="1"/>
  <c r="O89" i="4"/>
  <c r="Q89" i="4"/>
  <c r="U89" i="4"/>
  <c r="S89" i="4" s="1"/>
  <c r="AB89" i="4"/>
  <c r="AA89" i="4" s="1"/>
  <c r="O90" i="4"/>
  <c r="Q90" i="4"/>
  <c r="U90" i="4"/>
  <c r="V90" i="4" s="1"/>
  <c r="AB90" i="4"/>
  <c r="AA90" i="4" s="1"/>
  <c r="O91" i="4"/>
  <c r="Q91" i="4"/>
  <c r="U91" i="4"/>
  <c r="AB91" i="4"/>
  <c r="O92" i="4"/>
  <c r="Q92" i="4"/>
  <c r="U92" i="4"/>
  <c r="AB92" i="4"/>
  <c r="O93" i="4"/>
  <c r="Q93" i="4"/>
  <c r="U93" i="4"/>
  <c r="AB93" i="4"/>
  <c r="O94" i="4"/>
  <c r="Q94" i="4"/>
  <c r="U94" i="4"/>
  <c r="AB94" i="4"/>
  <c r="O95" i="4"/>
  <c r="Q95" i="4"/>
  <c r="U95" i="4"/>
  <c r="AB95" i="4"/>
  <c r="O96" i="4"/>
  <c r="Q96" i="4"/>
  <c r="U96" i="4"/>
  <c r="AB96" i="4"/>
  <c r="O97" i="4"/>
  <c r="Q97" i="4"/>
  <c r="U97" i="4"/>
  <c r="AB97" i="4"/>
  <c r="O98" i="4"/>
  <c r="Q98" i="4"/>
  <c r="U98" i="4"/>
  <c r="AB98" i="4"/>
  <c r="O99" i="4"/>
  <c r="Q99" i="4"/>
  <c r="U99" i="4"/>
  <c r="AB99" i="4"/>
  <c r="O100" i="4"/>
  <c r="Q100" i="4"/>
  <c r="U100" i="4"/>
  <c r="AB100" i="4"/>
  <c r="O101" i="4"/>
  <c r="Q101" i="4"/>
  <c r="U101" i="4"/>
  <c r="AB101" i="4"/>
  <c r="O102" i="4"/>
  <c r="Q102" i="4"/>
  <c r="U102" i="4"/>
  <c r="AB102" i="4"/>
  <c r="O103" i="4"/>
  <c r="Q103" i="4"/>
  <c r="U103" i="4"/>
  <c r="AB103" i="4"/>
  <c r="O104" i="4"/>
  <c r="Q104" i="4"/>
  <c r="U104" i="4"/>
  <c r="AB104" i="4"/>
  <c r="O105" i="4"/>
  <c r="Q105" i="4"/>
  <c r="U105" i="4"/>
  <c r="AB105" i="4"/>
  <c r="O106" i="4"/>
  <c r="Q106" i="4"/>
  <c r="U106" i="4"/>
  <c r="AB106" i="4"/>
  <c r="O107" i="4"/>
  <c r="Q107" i="4"/>
  <c r="U107" i="4"/>
  <c r="AB107" i="4"/>
  <c r="O108" i="4"/>
  <c r="Q108" i="4"/>
  <c r="U108" i="4"/>
  <c r="AB108" i="4"/>
  <c r="O109" i="4"/>
  <c r="Q109" i="4"/>
  <c r="U109" i="4"/>
  <c r="AB109" i="4"/>
  <c r="O110" i="4"/>
  <c r="Q110" i="4"/>
  <c r="U110" i="4"/>
  <c r="AB110" i="4"/>
  <c r="O111" i="4"/>
  <c r="Q111" i="4"/>
  <c r="U111" i="4"/>
  <c r="AB111" i="4"/>
  <c r="O112" i="4"/>
  <c r="Q112" i="4"/>
  <c r="U112" i="4"/>
  <c r="AB112" i="4"/>
  <c r="O113" i="4"/>
  <c r="Q113" i="4"/>
  <c r="U113" i="4"/>
  <c r="AB113" i="4"/>
  <c r="O114" i="4"/>
  <c r="Q114" i="4"/>
  <c r="U114" i="4"/>
  <c r="AB114" i="4"/>
  <c r="O115" i="4"/>
  <c r="Q115" i="4"/>
  <c r="U115" i="4"/>
  <c r="AB115" i="4"/>
  <c r="O116" i="4"/>
  <c r="Q116" i="4"/>
  <c r="U116" i="4"/>
  <c r="AB116" i="4"/>
  <c r="O117" i="4"/>
  <c r="Q117" i="4"/>
  <c r="U117" i="4"/>
  <c r="AB117" i="4"/>
  <c r="O118" i="4"/>
  <c r="Q118" i="4"/>
  <c r="U118" i="4"/>
  <c r="AB118" i="4"/>
  <c r="O119" i="4"/>
  <c r="Q119" i="4"/>
  <c r="U119" i="4"/>
  <c r="AB119" i="4"/>
  <c r="O120" i="4"/>
  <c r="Q120" i="4"/>
  <c r="U120" i="4"/>
  <c r="AB120" i="4"/>
  <c r="O121" i="4"/>
  <c r="Q121" i="4"/>
  <c r="U121" i="4"/>
  <c r="AB121" i="4"/>
  <c r="O122" i="4"/>
  <c r="Q122" i="4"/>
  <c r="U122" i="4"/>
  <c r="AB122" i="4"/>
  <c r="O123" i="4"/>
  <c r="Q123" i="4"/>
  <c r="U123" i="4"/>
  <c r="AB123" i="4"/>
  <c r="O124" i="4"/>
  <c r="Q124" i="4"/>
  <c r="U124" i="4"/>
  <c r="AB124" i="4"/>
  <c r="O125" i="4"/>
  <c r="Q125" i="4"/>
  <c r="U125" i="4"/>
  <c r="AB125" i="4"/>
  <c r="O126" i="4"/>
  <c r="Q126" i="4"/>
  <c r="U126" i="4"/>
  <c r="AB126" i="4"/>
  <c r="O127" i="4"/>
  <c r="Q127" i="4"/>
  <c r="U127" i="4"/>
  <c r="AB127" i="4"/>
  <c r="O128" i="4"/>
  <c r="Q128" i="4"/>
  <c r="U128" i="4"/>
  <c r="AB128" i="4"/>
  <c r="O129" i="4"/>
  <c r="Q129" i="4"/>
  <c r="U129" i="4"/>
  <c r="AB129" i="4"/>
  <c r="O130" i="4"/>
  <c r="Q130" i="4"/>
  <c r="U130" i="4"/>
  <c r="AB130" i="4"/>
  <c r="O131" i="4"/>
  <c r="Q131" i="4"/>
  <c r="U131" i="4"/>
  <c r="AB131" i="4"/>
  <c r="O132" i="4"/>
  <c r="Q132" i="4"/>
  <c r="U132" i="4"/>
  <c r="AB132" i="4"/>
  <c r="O133" i="4"/>
  <c r="Q133" i="4"/>
  <c r="U133" i="4"/>
  <c r="AB133" i="4"/>
  <c r="O134" i="4"/>
  <c r="Q134" i="4"/>
  <c r="U134" i="4"/>
  <c r="AB134" i="4"/>
  <c r="O135" i="4"/>
  <c r="Q135" i="4"/>
  <c r="U135" i="4"/>
  <c r="AB135" i="4"/>
  <c r="O136" i="4"/>
  <c r="Q136" i="4"/>
  <c r="U136" i="4"/>
  <c r="AB136" i="4"/>
  <c r="O137" i="4"/>
  <c r="Q137" i="4"/>
  <c r="U137" i="4"/>
  <c r="AB137" i="4"/>
  <c r="O138" i="4"/>
  <c r="Q138" i="4"/>
  <c r="U138" i="4"/>
  <c r="AB138" i="4"/>
  <c r="O139" i="4"/>
  <c r="Q139" i="4"/>
  <c r="U139" i="4"/>
  <c r="AB139" i="4"/>
  <c r="O140" i="4"/>
  <c r="Q140" i="4"/>
  <c r="U140" i="4"/>
  <c r="AB140" i="4"/>
  <c r="O141" i="4"/>
  <c r="Q141" i="4"/>
  <c r="U141" i="4"/>
  <c r="AB141" i="4"/>
  <c r="O142" i="4"/>
  <c r="Q142" i="4"/>
  <c r="U142" i="4"/>
  <c r="AB142" i="4"/>
  <c r="O143" i="4"/>
  <c r="Q143" i="4"/>
  <c r="U143" i="4"/>
  <c r="AB143" i="4"/>
  <c r="O144" i="4"/>
  <c r="Q144" i="4"/>
  <c r="U144" i="4"/>
  <c r="AB144" i="4"/>
  <c r="O145" i="4"/>
  <c r="Q145" i="4"/>
  <c r="U145" i="4"/>
  <c r="AB145" i="4"/>
  <c r="O146" i="4"/>
  <c r="Q146" i="4"/>
  <c r="U146" i="4"/>
  <c r="AB146" i="4"/>
  <c r="O147" i="4"/>
  <c r="Q147" i="4"/>
  <c r="U147" i="4"/>
  <c r="AB147" i="4"/>
  <c r="O148" i="4"/>
  <c r="Q148" i="4"/>
  <c r="U148" i="4"/>
  <c r="AB148" i="4"/>
  <c r="O149" i="4"/>
  <c r="Q149" i="4"/>
  <c r="U149" i="4"/>
  <c r="AB149" i="4"/>
  <c r="O150" i="4"/>
  <c r="Q150" i="4"/>
  <c r="U150" i="4"/>
  <c r="AB150" i="4"/>
  <c r="O151" i="4"/>
  <c r="Q151" i="4"/>
  <c r="U151" i="4"/>
  <c r="AB151" i="4"/>
  <c r="O152" i="4"/>
  <c r="Q152" i="4"/>
  <c r="U152" i="4"/>
  <c r="AB152" i="4"/>
  <c r="O153" i="4"/>
  <c r="Q153" i="4"/>
  <c r="U153" i="4"/>
  <c r="AB153" i="4"/>
  <c r="O154" i="4"/>
  <c r="Q154" i="4"/>
  <c r="U154" i="4"/>
  <c r="AB154" i="4"/>
  <c r="O155" i="4"/>
  <c r="Q155" i="4"/>
  <c r="U155" i="4"/>
  <c r="AB155" i="4"/>
  <c r="O156" i="4"/>
  <c r="Q156" i="4"/>
  <c r="U156" i="4"/>
  <c r="AB156" i="4"/>
  <c r="O157" i="4"/>
  <c r="Q157" i="4"/>
  <c r="U157" i="4"/>
  <c r="AB157" i="4"/>
  <c r="O158" i="4"/>
  <c r="Q158" i="4"/>
  <c r="U158" i="4"/>
  <c r="AB158" i="4"/>
  <c r="O159" i="4"/>
  <c r="Q159" i="4"/>
  <c r="U159" i="4"/>
  <c r="AB159" i="4"/>
  <c r="O160" i="4"/>
  <c r="Q160" i="4"/>
  <c r="U160" i="4"/>
  <c r="AB160" i="4"/>
  <c r="O161" i="4"/>
  <c r="Q161" i="4"/>
  <c r="U161" i="4"/>
  <c r="AB161" i="4"/>
  <c r="O162" i="4"/>
  <c r="Q162" i="4"/>
  <c r="U162" i="4"/>
  <c r="AB162" i="4"/>
  <c r="O163" i="4"/>
  <c r="Q163" i="4"/>
  <c r="U163" i="4"/>
  <c r="AB163" i="4"/>
  <c r="O164" i="4"/>
  <c r="Q164" i="4"/>
  <c r="U164" i="4"/>
  <c r="AB164" i="4"/>
  <c r="O165" i="4"/>
  <c r="Q165" i="4"/>
  <c r="U165" i="4"/>
  <c r="AB165" i="4"/>
  <c r="O166" i="4"/>
  <c r="Q166" i="4"/>
  <c r="U166" i="4"/>
  <c r="AB166" i="4"/>
  <c r="O167" i="4"/>
  <c r="Q167" i="4"/>
  <c r="U167" i="4"/>
  <c r="AB167" i="4"/>
  <c r="O168" i="4"/>
  <c r="Q168" i="4"/>
  <c r="U168" i="4"/>
  <c r="AB168" i="4"/>
  <c r="O169" i="4"/>
  <c r="Q169" i="4"/>
  <c r="U169" i="4"/>
  <c r="AB169" i="4"/>
  <c r="O170" i="4"/>
  <c r="Q170" i="4"/>
  <c r="U170" i="4"/>
  <c r="AB170" i="4"/>
  <c r="O171" i="4"/>
  <c r="Q171" i="4"/>
  <c r="U171" i="4"/>
  <c r="AB171" i="4"/>
  <c r="O172" i="4"/>
  <c r="Q172" i="4"/>
  <c r="U172" i="4"/>
  <c r="AB172" i="4"/>
  <c r="O173" i="4"/>
  <c r="Q173" i="4"/>
  <c r="U173" i="4"/>
  <c r="AB173" i="4"/>
  <c r="O174" i="4"/>
  <c r="Q174" i="4"/>
  <c r="U174" i="4"/>
  <c r="AB174" i="4"/>
  <c r="O175" i="4"/>
  <c r="Q175" i="4"/>
  <c r="U175" i="4"/>
  <c r="AB175" i="4"/>
  <c r="O176" i="4"/>
  <c r="Q176" i="4"/>
  <c r="U176" i="4"/>
  <c r="AB176" i="4"/>
  <c r="O177" i="4"/>
  <c r="Q177" i="4"/>
  <c r="U177" i="4"/>
  <c r="AB177" i="4"/>
  <c r="O178" i="4"/>
  <c r="Q178" i="4"/>
  <c r="U178" i="4"/>
  <c r="AB178" i="4"/>
  <c r="O179" i="4"/>
  <c r="Q179" i="4"/>
  <c r="U179" i="4"/>
  <c r="AB179" i="4"/>
  <c r="O180" i="4"/>
  <c r="Q180" i="4"/>
  <c r="U180" i="4"/>
  <c r="AB180" i="4"/>
  <c r="O181" i="4"/>
  <c r="Q181" i="4"/>
  <c r="U181" i="4"/>
  <c r="AB181" i="4"/>
  <c r="O182" i="4"/>
  <c r="Q182" i="4"/>
  <c r="U182" i="4"/>
  <c r="AB182" i="4"/>
  <c r="O183" i="4"/>
  <c r="Q183" i="4"/>
  <c r="U183" i="4"/>
  <c r="AB183" i="4"/>
  <c r="O184" i="4"/>
  <c r="Q184" i="4"/>
  <c r="U184" i="4"/>
  <c r="AB184" i="4"/>
  <c r="O185" i="4"/>
  <c r="Q185" i="4"/>
  <c r="U185" i="4"/>
  <c r="AB185" i="4"/>
  <c r="O186" i="4"/>
  <c r="Q186" i="4"/>
  <c r="U186" i="4"/>
  <c r="AB186" i="4"/>
  <c r="O187" i="4"/>
  <c r="Q187" i="4"/>
  <c r="U187" i="4"/>
  <c r="AB187" i="4"/>
  <c r="O188" i="4"/>
  <c r="Q188" i="4"/>
  <c r="U188" i="4"/>
  <c r="AB188" i="4"/>
  <c r="O189" i="4"/>
  <c r="Q189" i="4"/>
  <c r="U189" i="4"/>
  <c r="AB189" i="4"/>
  <c r="O190" i="4"/>
  <c r="Q190" i="4"/>
  <c r="U190" i="4"/>
  <c r="AB190" i="4"/>
  <c r="O191" i="4"/>
  <c r="Q191" i="4"/>
  <c r="U191" i="4"/>
  <c r="AB191" i="4"/>
  <c r="O192" i="4"/>
  <c r="Q192" i="4"/>
  <c r="U192" i="4"/>
  <c r="AB192" i="4"/>
  <c r="O193" i="4"/>
  <c r="Q193" i="4"/>
  <c r="U193" i="4"/>
  <c r="AB193" i="4"/>
  <c r="O194" i="4"/>
  <c r="Q194" i="4"/>
  <c r="U194" i="4"/>
  <c r="AB194" i="4"/>
  <c r="O195" i="4"/>
  <c r="Q195" i="4"/>
  <c r="U195" i="4"/>
  <c r="AB195" i="4"/>
  <c r="O196" i="4"/>
  <c r="Q196" i="4"/>
  <c r="U196" i="4"/>
  <c r="AB196" i="4"/>
  <c r="O197" i="4"/>
  <c r="Q197" i="4"/>
  <c r="U197" i="4"/>
  <c r="AB197" i="4"/>
  <c r="O198" i="4"/>
  <c r="Q198" i="4"/>
  <c r="U198" i="4"/>
  <c r="AB198" i="4"/>
  <c r="O199" i="4"/>
  <c r="Q199" i="4"/>
  <c r="U199" i="4"/>
  <c r="AB199" i="4"/>
  <c r="O200" i="4"/>
  <c r="Q200" i="4"/>
  <c r="U200" i="4"/>
  <c r="AB200" i="4"/>
  <c r="O201" i="4"/>
  <c r="Q201" i="4"/>
  <c r="U201" i="4"/>
  <c r="AB201" i="4"/>
  <c r="O202" i="4"/>
  <c r="Q202" i="4"/>
  <c r="U202" i="4"/>
  <c r="AB202" i="4"/>
  <c r="O203" i="4"/>
  <c r="Q203" i="4"/>
  <c r="U203" i="4"/>
  <c r="AB203" i="4"/>
  <c r="O204" i="4"/>
  <c r="Q204" i="4"/>
  <c r="U204" i="4"/>
  <c r="AB204" i="4"/>
  <c r="O205" i="4"/>
  <c r="Q205" i="4"/>
  <c r="U205" i="4"/>
  <c r="AB205" i="4"/>
  <c r="O206" i="4"/>
  <c r="Q206" i="4"/>
  <c r="U206" i="4"/>
  <c r="AB206" i="4"/>
  <c r="O207" i="4"/>
  <c r="Q207" i="4"/>
  <c r="U207" i="4"/>
  <c r="AB207" i="4"/>
  <c r="O208" i="4"/>
  <c r="Q208" i="4"/>
  <c r="U208" i="4"/>
  <c r="AB208" i="4"/>
  <c r="O209" i="4"/>
  <c r="Q209" i="4"/>
  <c r="U209" i="4"/>
  <c r="AB209" i="4"/>
  <c r="O210" i="4"/>
  <c r="Q210" i="4"/>
  <c r="U210" i="4"/>
  <c r="AB210" i="4"/>
  <c r="O211" i="4"/>
  <c r="Q211" i="4"/>
  <c r="U211" i="4"/>
  <c r="AB211" i="4"/>
  <c r="O212" i="4"/>
  <c r="Q212" i="4"/>
  <c r="U212" i="4"/>
  <c r="AB212" i="4"/>
  <c r="O213" i="4"/>
  <c r="Q213" i="4"/>
  <c r="U213" i="4"/>
  <c r="AB213" i="4"/>
  <c r="O214" i="4"/>
  <c r="Q214" i="4"/>
  <c r="U214" i="4"/>
  <c r="AB214" i="4"/>
  <c r="O215" i="4"/>
  <c r="Q215" i="4"/>
  <c r="U215" i="4"/>
  <c r="S215" i="4" s="1"/>
  <c r="V215" i="4"/>
  <c r="AB215" i="4"/>
  <c r="AA215" i="4" s="1"/>
  <c r="O216" i="4"/>
  <c r="Q216" i="4"/>
  <c r="S216" i="4"/>
  <c r="U216" i="4"/>
  <c r="V216" i="4"/>
  <c r="AB216" i="4"/>
  <c r="O217" i="4"/>
  <c r="Q217" i="4"/>
  <c r="S217" i="4"/>
  <c r="U217" i="4"/>
  <c r="V217" i="4"/>
  <c r="AB217" i="4"/>
  <c r="AA217" i="4" s="1"/>
  <c r="O218" i="4"/>
  <c r="Q218" i="4"/>
  <c r="S218" i="4"/>
  <c r="U218" i="4"/>
  <c r="V218" i="4"/>
  <c r="AB218" i="4"/>
  <c r="O219" i="4"/>
  <c r="Q219" i="4"/>
  <c r="S219" i="4"/>
  <c r="U219" i="4"/>
  <c r="V219" i="4"/>
  <c r="AB219" i="4"/>
  <c r="AA219" i="4" s="1"/>
  <c r="O220" i="4"/>
  <c r="Q220" i="4"/>
  <c r="S220" i="4"/>
  <c r="U220" i="4"/>
  <c r="V220" i="4"/>
  <c r="AB220" i="4"/>
  <c r="O221" i="4"/>
  <c r="Q221" i="4"/>
  <c r="S221" i="4"/>
  <c r="U221" i="4"/>
  <c r="V221" i="4"/>
  <c r="AB221" i="4"/>
  <c r="AA221" i="4" s="1"/>
  <c r="O222" i="4"/>
  <c r="Q222" i="4"/>
  <c r="S222" i="4"/>
  <c r="U222" i="4"/>
  <c r="V222" i="4"/>
  <c r="AB222" i="4"/>
  <c r="O223" i="4"/>
  <c r="Q223" i="4"/>
  <c r="S223" i="4"/>
  <c r="U223" i="4"/>
  <c r="V223" i="4"/>
  <c r="AB223" i="4"/>
  <c r="AA223" i="4" s="1"/>
  <c r="O224" i="4"/>
  <c r="Q224" i="4"/>
  <c r="S224" i="4"/>
  <c r="U224" i="4"/>
  <c r="V224" i="4"/>
  <c r="AB224" i="4"/>
  <c r="O225" i="4"/>
  <c r="Q225" i="4"/>
  <c r="S225" i="4"/>
  <c r="U225" i="4"/>
  <c r="V225" i="4"/>
  <c r="AB225" i="4"/>
  <c r="AA225" i="4" s="1"/>
  <c r="O226" i="4"/>
  <c r="Q226" i="4"/>
  <c r="S226" i="4"/>
  <c r="U226" i="4"/>
  <c r="V226" i="4"/>
  <c r="AB226" i="4"/>
  <c r="O227" i="4"/>
  <c r="Q227" i="4"/>
  <c r="S227" i="4"/>
  <c r="U227" i="4"/>
  <c r="V227" i="4"/>
  <c r="AB227" i="4"/>
  <c r="AA227" i="4" s="1"/>
  <c r="O228" i="4"/>
  <c r="Q228" i="4"/>
  <c r="S228" i="4"/>
  <c r="U228" i="4"/>
  <c r="V228" i="4"/>
  <c r="AB228" i="4"/>
  <c r="O229" i="4"/>
  <c r="Q229" i="4"/>
  <c r="S229" i="4"/>
  <c r="U229" i="4"/>
  <c r="V229" i="4"/>
  <c r="AB229" i="4"/>
  <c r="AA229" i="4" s="1"/>
  <c r="O230" i="4"/>
  <c r="Q230" i="4"/>
  <c r="S230" i="4"/>
  <c r="U230" i="4"/>
  <c r="V230" i="4"/>
  <c r="AB230" i="4"/>
  <c r="O231" i="4"/>
  <c r="Q231" i="4"/>
  <c r="S231" i="4"/>
  <c r="U231" i="4"/>
  <c r="V231" i="4"/>
  <c r="AB231" i="4"/>
  <c r="AA231" i="4" s="1"/>
  <c r="O232" i="4"/>
  <c r="Q232" i="4"/>
  <c r="S232" i="4"/>
  <c r="U232" i="4"/>
  <c r="V232" i="4"/>
  <c r="AB232" i="4"/>
  <c r="O233" i="4"/>
  <c r="Q233" i="4"/>
  <c r="S233" i="4"/>
  <c r="U233" i="4"/>
  <c r="V233" i="4"/>
  <c r="AB233" i="4"/>
  <c r="AA233" i="4" s="1"/>
  <c r="O234" i="4"/>
  <c r="Q234" i="4"/>
  <c r="S234" i="4"/>
  <c r="U234" i="4"/>
  <c r="V234" i="4"/>
  <c r="AB234" i="4"/>
  <c r="O235" i="4"/>
  <c r="Q235" i="4"/>
  <c r="S235" i="4"/>
  <c r="U235" i="4"/>
  <c r="V235" i="4"/>
  <c r="AB235" i="4"/>
  <c r="AA235" i="4" s="1"/>
  <c r="O236" i="4"/>
  <c r="Q236" i="4"/>
  <c r="S236" i="4"/>
  <c r="U236" i="4"/>
  <c r="V236" i="4"/>
  <c r="AB236" i="4"/>
  <c r="O237" i="4"/>
  <c r="Q237" i="4"/>
  <c r="S237" i="4"/>
  <c r="U237" i="4"/>
  <c r="V237" i="4"/>
  <c r="AB237" i="4"/>
  <c r="AA237" i="4" s="1"/>
  <c r="O238" i="4"/>
  <c r="Q238" i="4"/>
  <c r="S238" i="4"/>
  <c r="U238" i="4"/>
  <c r="V238" i="4"/>
  <c r="AB238" i="4"/>
  <c r="O239" i="4"/>
  <c r="Q239" i="4"/>
  <c r="S239" i="4"/>
  <c r="U239" i="4"/>
  <c r="V239" i="4"/>
  <c r="AB239" i="4"/>
  <c r="AA239" i="4" s="1"/>
  <c r="O240" i="4"/>
  <c r="Q240" i="4"/>
  <c r="S240" i="4"/>
  <c r="U240" i="4"/>
  <c r="V240" i="4"/>
  <c r="AB240" i="4"/>
  <c r="O241" i="4"/>
  <c r="Q241" i="4"/>
  <c r="U241" i="4"/>
  <c r="AB241" i="4"/>
  <c r="O242" i="4"/>
  <c r="Q242" i="4"/>
  <c r="U242" i="4"/>
  <c r="AB242" i="4"/>
  <c r="O243" i="4"/>
  <c r="Q243" i="4"/>
  <c r="U243" i="4"/>
  <c r="AB243" i="4"/>
  <c r="O244" i="4"/>
  <c r="Q244" i="4"/>
  <c r="U244" i="4"/>
  <c r="AB244" i="4"/>
  <c r="O245" i="4"/>
  <c r="Q245" i="4"/>
  <c r="U245" i="4"/>
  <c r="AB245" i="4"/>
  <c r="O246" i="4"/>
  <c r="Q246" i="4"/>
  <c r="U246" i="4"/>
  <c r="AB246" i="4"/>
  <c r="O247" i="4"/>
  <c r="Q247" i="4"/>
  <c r="U247" i="4"/>
  <c r="AB247" i="4"/>
  <c r="O248" i="4"/>
  <c r="Q248" i="4"/>
  <c r="U248" i="4"/>
  <c r="AB248" i="4"/>
  <c r="O249" i="4"/>
  <c r="Q249" i="4"/>
  <c r="U249" i="4"/>
  <c r="AB249" i="4"/>
  <c r="O250" i="4"/>
  <c r="Q250" i="4"/>
  <c r="U250" i="4"/>
  <c r="AB250" i="4"/>
  <c r="O251" i="4"/>
  <c r="Q251" i="4"/>
  <c r="U251" i="4"/>
  <c r="AB251" i="4"/>
  <c r="O252" i="4"/>
  <c r="Q252" i="4"/>
  <c r="U252" i="4"/>
  <c r="AB252" i="4"/>
  <c r="O253" i="4"/>
  <c r="Q253" i="4"/>
  <c r="U253" i="4"/>
  <c r="AB253" i="4"/>
  <c r="O254" i="4"/>
  <c r="Q254" i="4"/>
  <c r="U254" i="4"/>
  <c r="AB254" i="4"/>
  <c r="O255" i="4"/>
  <c r="Q255" i="4"/>
  <c r="U255" i="4"/>
  <c r="AB255" i="4"/>
  <c r="O256" i="4"/>
  <c r="Q256" i="4"/>
  <c r="U256" i="4"/>
  <c r="AB256" i="4"/>
  <c r="O257" i="4"/>
  <c r="Q257" i="4"/>
  <c r="U257" i="4"/>
  <c r="AB257" i="4"/>
  <c r="O258" i="4"/>
  <c r="Q258" i="4"/>
  <c r="U258" i="4"/>
  <c r="AB258" i="4"/>
  <c r="O259" i="4"/>
  <c r="Q259" i="4"/>
  <c r="U259" i="4"/>
  <c r="AB259" i="4"/>
  <c r="O260" i="4"/>
  <c r="Q260" i="4"/>
  <c r="U260" i="4"/>
  <c r="AB260" i="4"/>
  <c r="O261" i="4"/>
  <c r="Q261" i="4"/>
  <c r="U261" i="4"/>
  <c r="AB261" i="4"/>
  <c r="O262" i="4"/>
  <c r="Q262" i="4"/>
  <c r="U262" i="4"/>
  <c r="AB262" i="4"/>
  <c r="O263" i="4"/>
  <c r="Q263" i="4"/>
  <c r="U263" i="4"/>
  <c r="AB263" i="4"/>
  <c r="O264" i="4"/>
  <c r="Q264" i="4"/>
  <c r="U264" i="4"/>
  <c r="AB264" i="4"/>
  <c r="O265" i="4"/>
  <c r="Q265" i="4"/>
  <c r="U265" i="4"/>
  <c r="AB265" i="4"/>
  <c r="O266" i="4"/>
  <c r="Q266" i="4"/>
  <c r="U266" i="4"/>
  <c r="AB266" i="4"/>
  <c r="O267" i="4"/>
  <c r="Q267" i="4"/>
  <c r="U267" i="4"/>
  <c r="AB267" i="4"/>
  <c r="O268" i="4"/>
  <c r="Q268" i="4"/>
  <c r="U268" i="4"/>
  <c r="AB268" i="4"/>
  <c r="O269" i="4"/>
  <c r="Q269" i="4"/>
  <c r="U269" i="4"/>
  <c r="AB269" i="4"/>
  <c r="O270" i="4"/>
  <c r="Q270" i="4"/>
  <c r="U270" i="4"/>
  <c r="AB270" i="4"/>
  <c r="O271" i="4"/>
  <c r="Q271" i="4"/>
  <c r="U271" i="4"/>
  <c r="AB271" i="4"/>
  <c r="O272" i="4"/>
  <c r="Q272" i="4"/>
  <c r="U272" i="4"/>
  <c r="AB272" i="4"/>
  <c r="O273" i="4"/>
  <c r="Q273" i="4"/>
  <c r="U273" i="4"/>
  <c r="AB273" i="4"/>
  <c r="O274" i="4"/>
  <c r="Q274" i="4"/>
  <c r="U274" i="4"/>
  <c r="AB274" i="4"/>
  <c r="O275" i="4"/>
  <c r="Q275" i="4"/>
  <c r="U275" i="4"/>
  <c r="AB275" i="4"/>
  <c r="O276" i="4"/>
  <c r="Q276" i="4"/>
  <c r="U276" i="4"/>
  <c r="AB276" i="4"/>
  <c r="O277" i="4"/>
  <c r="Q277" i="4"/>
  <c r="U277" i="4"/>
  <c r="AB277" i="4"/>
  <c r="O278" i="4"/>
  <c r="Q278" i="4"/>
  <c r="U278" i="4"/>
  <c r="AB278" i="4"/>
  <c r="O279" i="4"/>
  <c r="Q279" i="4"/>
  <c r="U279" i="4"/>
  <c r="AB279" i="4"/>
  <c r="O280" i="4"/>
  <c r="Q280" i="4"/>
  <c r="U280" i="4"/>
  <c r="AB280" i="4"/>
  <c r="O281" i="4"/>
  <c r="Q281" i="4"/>
  <c r="U281" i="4"/>
  <c r="AB281" i="4"/>
  <c r="O282" i="4"/>
  <c r="Q282" i="4"/>
  <c r="U282" i="4"/>
  <c r="AB282" i="4"/>
  <c r="O283" i="4"/>
  <c r="Q283" i="4"/>
  <c r="U283" i="4"/>
  <c r="AB283" i="4"/>
  <c r="O284" i="4"/>
  <c r="Q284" i="4"/>
  <c r="U284" i="4"/>
  <c r="AB284" i="4"/>
  <c r="O285" i="4"/>
  <c r="Q285" i="4"/>
  <c r="U285" i="4"/>
  <c r="AB285" i="4"/>
  <c r="O286" i="4"/>
  <c r="Q286" i="4"/>
  <c r="U286" i="4"/>
  <c r="AB286" i="4"/>
  <c r="O287" i="4"/>
  <c r="Q287" i="4"/>
  <c r="U287" i="4"/>
  <c r="AB287" i="4"/>
  <c r="O288" i="4"/>
  <c r="Q288" i="4"/>
  <c r="U288" i="4"/>
  <c r="AB288" i="4"/>
  <c r="O289" i="4"/>
  <c r="Q289" i="4"/>
  <c r="U289" i="4"/>
  <c r="AB289" i="4"/>
  <c r="O290" i="4"/>
  <c r="Q290" i="4"/>
  <c r="U290" i="4"/>
  <c r="AB290" i="4"/>
  <c r="O291" i="4"/>
  <c r="Q291" i="4"/>
  <c r="U291" i="4"/>
  <c r="AB291" i="4"/>
  <c r="O292" i="4"/>
  <c r="Q292" i="4"/>
  <c r="U292" i="4"/>
  <c r="AB292" i="4"/>
  <c r="O293" i="4"/>
  <c r="Q293" i="4"/>
  <c r="U293" i="4"/>
  <c r="AB293" i="4"/>
  <c r="O294" i="4"/>
  <c r="Q294" i="4"/>
  <c r="U294" i="4"/>
  <c r="AB294" i="4"/>
  <c r="O295" i="4"/>
  <c r="Q295" i="4"/>
  <c r="U295" i="4"/>
  <c r="AB295" i="4"/>
  <c r="O296" i="4"/>
  <c r="Q296" i="4"/>
  <c r="U296" i="4"/>
  <c r="AB296" i="4"/>
  <c r="O297" i="4"/>
  <c r="Q297" i="4"/>
  <c r="U297" i="4"/>
  <c r="AB297" i="4"/>
  <c r="O298" i="4"/>
  <c r="Q298" i="4"/>
  <c r="U298" i="4"/>
  <c r="AB298" i="4"/>
  <c r="O299" i="4"/>
  <c r="Q299" i="4"/>
  <c r="U299" i="4"/>
  <c r="AB299" i="4"/>
  <c r="O300" i="4"/>
  <c r="Q300" i="4"/>
  <c r="U300" i="4"/>
  <c r="AB300" i="4"/>
  <c r="O301" i="4"/>
  <c r="Q301" i="4"/>
  <c r="U301" i="4"/>
  <c r="AB301" i="4"/>
  <c r="O302" i="4"/>
  <c r="Q302" i="4"/>
  <c r="U302" i="4"/>
  <c r="AB302" i="4"/>
  <c r="O303" i="4"/>
  <c r="Q303" i="4"/>
  <c r="U303" i="4"/>
  <c r="AB303" i="4"/>
  <c r="O304" i="4"/>
  <c r="Q304" i="4"/>
  <c r="U304" i="4"/>
  <c r="AB304" i="4"/>
  <c r="O305" i="4"/>
  <c r="Q305" i="4"/>
  <c r="U305" i="4"/>
  <c r="S305" i="4" s="1"/>
  <c r="AB305" i="4"/>
  <c r="O306" i="4"/>
  <c r="Q306" i="4"/>
  <c r="S306" i="4"/>
  <c r="U306" i="4"/>
  <c r="V306" i="4"/>
  <c r="AB306" i="4"/>
  <c r="O307" i="4"/>
  <c r="Q307" i="4"/>
  <c r="U307" i="4"/>
  <c r="S307" i="4" s="1"/>
  <c r="AB307" i="4"/>
  <c r="O308" i="4"/>
  <c r="Q308" i="4"/>
  <c r="S308" i="4"/>
  <c r="U308" i="4"/>
  <c r="V308" i="4"/>
  <c r="AB308" i="4"/>
  <c r="O309" i="4"/>
  <c r="Q309" i="4"/>
  <c r="U309" i="4"/>
  <c r="S309" i="4" s="1"/>
  <c r="AB309" i="4"/>
  <c r="O310" i="4"/>
  <c r="Q310" i="4"/>
  <c r="S310" i="4"/>
  <c r="U310" i="4"/>
  <c r="V310" i="4"/>
  <c r="AB310" i="4"/>
  <c r="O311" i="4"/>
  <c r="Q311" i="4"/>
  <c r="U311" i="4"/>
  <c r="S311" i="4" s="1"/>
  <c r="AB311" i="4"/>
  <c r="O312" i="4"/>
  <c r="Q312" i="4"/>
  <c r="S312" i="4"/>
  <c r="U312" i="4"/>
  <c r="V312" i="4"/>
  <c r="AB312" i="4"/>
  <c r="O313" i="4"/>
  <c r="Q313" i="4"/>
  <c r="U313" i="4"/>
  <c r="S313" i="4" s="1"/>
  <c r="AB313" i="4"/>
  <c r="O314" i="4"/>
  <c r="Q314" i="4"/>
  <c r="S314" i="4"/>
  <c r="U314" i="4"/>
  <c r="V314" i="4"/>
  <c r="AB314" i="4"/>
  <c r="O315" i="4"/>
  <c r="Q315" i="4"/>
  <c r="U315" i="4"/>
  <c r="S315" i="4" s="1"/>
  <c r="AB315" i="4"/>
  <c r="AA315" i="4" s="1"/>
  <c r="O316" i="4"/>
  <c r="Q316" i="4"/>
  <c r="S316" i="4"/>
  <c r="U316" i="4"/>
  <c r="V316" i="4"/>
  <c r="AB316" i="4"/>
  <c r="O317" i="4"/>
  <c r="Q317" i="4"/>
  <c r="U317" i="4"/>
  <c r="S317" i="4" s="1"/>
  <c r="AB317" i="4"/>
  <c r="AA317" i="4" s="1"/>
  <c r="O318" i="4"/>
  <c r="Q318" i="4"/>
  <c r="S318" i="4"/>
  <c r="U318" i="4"/>
  <c r="V318" i="4"/>
  <c r="AB318" i="4"/>
  <c r="O319" i="4"/>
  <c r="Q319" i="4"/>
  <c r="U319" i="4"/>
  <c r="S319" i="4" s="1"/>
  <c r="AB319" i="4"/>
  <c r="AA319" i="4" s="1"/>
  <c r="O320" i="4"/>
  <c r="Q320" i="4"/>
  <c r="S320" i="4"/>
  <c r="U320" i="4"/>
  <c r="V320" i="4"/>
  <c r="AB320" i="4"/>
  <c r="O321" i="4"/>
  <c r="Q321" i="4"/>
  <c r="U321" i="4"/>
  <c r="S321" i="4" s="1"/>
  <c r="AB321" i="4"/>
  <c r="AA321" i="4" s="1"/>
  <c r="O322" i="4"/>
  <c r="Q322" i="4"/>
  <c r="S322" i="4"/>
  <c r="U322" i="4"/>
  <c r="V322" i="4"/>
  <c r="AB322" i="4"/>
  <c r="O323" i="4"/>
  <c r="Q323" i="4"/>
  <c r="U323" i="4"/>
  <c r="S323" i="4" s="1"/>
  <c r="AB323" i="4"/>
  <c r="AA323" i="4" s="1"/>
  <c r="O324" i="4"/>
  <c r="Q324" i="4"/>
  <c r="S324" i="4"/>
  <c r="U324" i="4"/>
  <c r="V324" i="4"/>
  <c r="AB324" i="4"/>
  <c r="O325" i="4"/>
  <c r="Q325" i="4"/>
  <c r="U325" i="4"/>
  <c r="S325" i="4" s="1"/>
  <c r="AB325" i="4"/>
  <c r="AA325" i="4" s="1"/>
  <c r="O326" i="4"/>
  <c r="Q326" i="4"/>
  <c r="S326" i="4"/>
  <c r="U326" i="4"/>
  <c r="V326" i="4"/>
  <c r="AB326" i="4"/>
  <c r="O327" i="4"/>
  <c r="Q327" i="4"/>
  <c r="U327" i="4"/>
  <c r="S327" i="4" s="1"/>
  <c r="AB327" i="4"/>
  <c r="AA327" i="4" s="1"/>
  <c r="O328" i="4"/>
  <c r="Q328" i="4"/>
  <c r="S328" i="4"/>
  <c r="U328" i="4"/>
  <c r="V328" i="4"/>
  <c r="AB328" i="4"/>
  <c r="O329" i="4"/>
  <c r="Q329" i="4"/>
  <c r="U329" i="4"/>
  <c r="S329" i="4" s="1"/>
  <c r="AB329" i="4"/>
  <c r="O330" i="4"/>
  <c r="Q330" i="4"/>
  <c r="U330" i="4"/>
  <c r="AB330" i="4"/>
  <c r="O331" i="4"/>
  <c r="Q331" i="4"/>
  <c r="U331" i="4"/>
  <c r="AB331" i="4"/>
  <c r="O332" i="4"/>
  <c r="Q332" i="4"/>
  <c r="U332" i="4"/>
  <c r="AB332" i="4"/>
  <c r="O333" i="4"/>
  <c r="Q333" i="4"/>
  <c r="U333" i="4"/>
  <c r="AB333" i="4"/>
  <c r="O334" i="4"/>
  <c r="Q334" i="4"/>
  <c r="U334" i="4"/>
  <c r="AB334" i="4"/>
  <c r="O335" i="4"/>
  <c r="Q335" i="4"/>
  <c r="U335" i="4"/>
  <c r="AB335" i="4"/>
  <c r="O336" i="4"/>
  <c r="Q336" i="4"/>
  <c r="U336" i="4"/>
  <c r="AB336" i="4"/>
  <c r="O337" i="4"/>
  <c r="Q337" i="4"/>
  <c r="U337" i="4"/>
  <c r="AB337" i="4"/>
  <c r="O338" i="4"/>
  <c r="Q338" i="4"/>
  <c r="U338" i="4"/>
  <c r="AB338" i="4"/>
  <c r="O339" i="4"/>
  <c r="Q339" i="4"/>
  <c r="U339" i="4"/>
  <c r="AB339" i="4"/>
  <c r="O340" i="4"/>
  <c r="Q340" i="4"/>
  <c r="U340" i="4"/>
  <c r="AB340" i="4"/>
  <c r="O341" i="4"/>
  <c r="Q341" i="4"/>
  <c r="U341" i="4"/>
  <c r="AB341" i="4"/>
  <c r="O342" i="4"/>
  <c r="Q342" i="4"/>
  <c r="U342" i="4"/>
  <c r="AB342" i="4"/>
  <c r="O343" i="4"/>
  <c r="Q343" i="4"/>
  <c r="U343" i="4"/>
  <c r="AB343" i="4"/>
  <c r="O344" i="4"/>
  <c r="Q344" i="4"/>
  <c r="U344" i="4"/>
  <c r="AB344" i="4"/>
  <c r="O345" i="4"/>
  <c r="Q345" i="4"/>
  <c r="U345" i="4"/>
  <c r="AB345" i="4"/>
  <c r="O346" i="4"/>
  <c r="Q346" i="4"/>
  <c r="U346" i="4"/>
  <c r="AB346" i="4"/>
  <c r="O347" i="4"/>
  <c r="Q347" i="4"/>
  <c r="U347" i="4"/>
  <c r="AB347" i="4"/>
  <c r="O348" i="4"/>
  <c r="Q348" i="4"/>
  <c r="U348" i="4"/>
  <c r="AB348" i="4"/>
  <c r="O349" i="4"/>
  <c r="Q349" i="4"/>
  <c r="U349" i="4"/>
  <c r="AB349" i="4"/>
  <c r="O350" i="4"/>
  <c r="Q350" i="4"/>
  <c r="U350" i="4"/>
  <c r="AB350" i="4"/>
  <c r="O351" i="4"/>
  <c r="Q351" i="4"/>
  <c r="U351" i="4"/>
  <c r="AB351" i="4"/>
  <c r="O352" i="4"/>
  <c r="Q352" i="4"/>
  <c r="U352" i="4"/>
  <c r="AB352" i="4"/>
  <c r="O353" i="4"/>
  <c r="Q353" i="4"/>
  <c r="U353" i="4"/>
  <c r="AB353" i="4"/>
  <c r="O354" i="4"/>
  <c r="Q354" i="4"/>
  <c r="U354" i="4"/>
  <c r="AB354" i="4"/>
  <c r="O355" i="4"/>
  <c r="Q355" i="4"/>
  <c r="U355" i="4"/>
  <c r="AB355" i="4"/>
  <c r="O356" i="4"/>
  <c r="Q356" i="4"/>
  <c r="U356" i="4"/>
  <c r="AB356" i="4"/>
  <c r="O357" i="4"/>
  <c r="Q357" i="4"/>
  <c r="U357" i="4"/>
  <c r="AB357" i="4"/>
  <c r="O358" i="4"/>
  <c r="Q358" i="4"/>
  <c r="U358" i="4"/>
  <c r="AB358" i="4"/>
  <c r="O359" i="4"/>
  <c r="Q359" i="4"/>
  <c r="U359" i="4"/>
  <c r="AB359" i="4"/>
  <c r="O360" i="4"/>
  <c r="Q360" i="4"/>
  <c r="U360" i="4"/>
  <c r="AB360" i="4"/>
  <c r="O361" i="4"/>
  <c r="Q361" i="4"/>
  <c r="U361" i="4"/>
  <c r="AB361" i="4"/>
  <c r="O362" i="4"/>
  <c r="Q362" i="4"/>
  <c r="U362" i="4"/>
  <c r="AB362" i="4"/>
  <c r="O363" i="4"/>
  <c r="Q363" i="4"/>
  <c r="U363" i="4"/>
  <c r="AB363" i="4"/>
  <c r="O364" i="4"/>
  <c r="Q364" i="4"/>
  <c r="U364" i="4"/>
  <c r="AB364" i="4"/>
  <c r="O365" i="4"/>
  <c r="Q365" i="4"/>
  <c r="U365" i="4"/>
  <c r="AB365" i="4"/>
  <c r="O366" i="4"/>
  <c r="Q366" i="4"/>
  <c r="U366" i="4"/>
  <c r="AB366" i="4"/>
  <c r="O367" i="4"/>
  <c r="Q367" i="4"/>
  <c r="U367" i="4"/>
  <c r="AB367" i="4"/>
  <c r="O368" i="4"/>
  <c r="Q368" i="4"/>
  <c r="U368" i="4"/>
  <c r="AB368" i="4"/>
  <c r="O369" i="4"/>
  <c r="Q369" i="4"/>
  <c r="U369" i="4"/>
  <c r="AB369" i="4"/>
  <c r="O370" i="4"/>
  <c r="Q370" i="4"/>
  <c r="U370" i="4"/>
  <c r="AB370" i="4"/>
  <c r="O371" i="4"/>
  <c r="Q371" i="4"/>
  <c r="U371" i="4"/>
  <c r="AB371" i="4"/>
  <c r="O372" i="4"/>
  <c r="Q372" i="4"/>
  <c r="U372" i="4"/>
  <c r="AB372" i="4"/>
  <c r="O373" i="4"/>
  <c r="Q373" i="4"/>
  <c r="U373" i="4"/>
  <c r="AB373" i="4"/>
  <c r="O374" i="4"/>
  <c r="Q374" i="4"/>
  <c r="U374" i="4"/>
  <c r="AB374" i="4"/>
  <c r="O375" i="4"/>
  <c r="Q375" i="4"/>
  <c r="U375" i="4"/>
  <c r="AB375" i="4"/>
  <c r="O376" i="4"/>
  <c r="Q376" i="4"/>
  <c r="U376" i="4"/>
  <c r="AB376" i="4"/>
  <c r="O377" i="4"/>
  <c r="Q377" i="4"/>
  <c r="U377" i="4"/>
  <c r="AB377" i="4"/>
  <c r="O378" i="4"/>
  <c r="Q378" i="4"/>
  <c r="U378" i="4"/>
  <c r="AB378" i="4"/>
  <c r="O379" i="4"/>
  <c r="Q379" i="4"/>
  <c r="U379" i="4"/>
  <c r="AB379" i="4"/>
  <c r="O380" i="4"/>
  <c r="Q380" i="4"/>
  <c r="U380" i="4"/>
  <c r="AB380" i="4"/>
  <c r="O381" i="4"/>
  <c r="Q381" i="4"/>
  <c r="U381" i="4"/>
  <c r="AB381" i="4"/>
  <c r="O382" i="4"/>
  <c r="Q382" i="4"/>
  <c r="U382" i="4"/>
  <c r="AB382" i="4"/>
  <c r="O383" i="4"/>
  <c r="Q383" i="4"/>
  <c r="U383" i="4"/>
  <c r="AB383" i="4"/>
  <c r="O384" i="4"/>
  <c r="Q384" i="4"/>
  <c r="U384" i="4"/>
  <c r="AB384" i="4"/>
  <c r="O385" i="4"/>
  <c r="Q385" i="4"/>
  <c r="U385" i="4"/>
  <c r="AB385" i="4"/>
  <c r="O386" i="4"/>
  <c r="Q386" i="4"/>
  <c r="U386" i="4"/>
  <c r="AB386" i="4"/>
  <c r="O387" i="4"/>
  <c r="Q387" i="4"/>
  <c r="U387" i="4"/>
  <c r="AB387" i="4"/>
  <c r="O388" i="4"/>
  <c r="Q388" i="4"/>
  <c r="U388" i="4"/>
  <c r="AB388" i="4"/>
  <c r="O389" i="4"/>
  <c r="Q389" i="4"/>
  <c r="U389" i="4"/>
  <c r="AB389" i="4"/>
  <c r="O390" i="4"/>
  <c r="Q390" i="4"/>
  <c r="U390" i="4"/>
  <c r="AB390" i="4"/>
  <c r="O391" i="4"/>
  <c r="Q391" i="4"/>
  <c r="U391" i="4"/>
  <c r="AB391" i="4"/>
  <c r="O392" i="4"/>
  <c r="Q392" i="4"/>
  <c r="U392" i="4"/>
  <c r="AB392" i="4"/>
  <c r="O393" i="4"/>
  <c r="Q393" i="4"/>
  <c r="U393" i="4"/>
  <c r="AB393" i="4"/>
  <c r="O394" i="4"/>
  <c r="Q394" i="4"/>
  <c r="U394" i="4"/>
  <c r="AB394" i="4"/>
  <c r="O395" i="4"/>
  <c r="Q395" i="4"/>
  <c r="U395" i="4"/>
  <c r="AB395" i="4"/>
  <c r="O396" i="4"/>
  <c r="Q396" i="4"/>
  <c r="U396" i="4"/>
  <c r="AB396" i="4"/>
  <c r="O397" i="4"/>
  <c r="Q397" i="4"/>
  <c r="U397" i="4"/>
  <c r="AB397" i="4"/>
  <c r="O398" i="4"/>
  <c r="Q398" i="4"/>
  <c r="U398" i="4"/>
  <c r="AB398" i="4"/>
  <c r="O399" i="4"/>
  <c r="Q399" i="4"/>
  <c r="U399" i="4"/>
  <c r="AB399" i="4"/>
  <c r="O400" i="4"/>
  <c r="Q400" i="4"/>
  <c r="U400" i="4"/>
  <c r="AB400" i="4"/>
  <c r="O401" i="4"/>
  <c r="Q401" i="4"/>
  <c r="U401" i="4"/>
  <c r="AB401" i="4"/>
  <c r="O402" i="4"/>
  <c r="Q402" i="4"/>
  <c r="U402" i="4"/>
  <c r="AB402" i="4"/>
  <c r="O403" i="4"/>
  <c r="Q403" i="4"/>
  <c r="U403" i="4"/>
  <c r="AB403" i="4"/>
  <c r="O404" i="4"/>
  <c r="Q404" i="4"/>
  <c r="U404" i="4"/>
  <c r="AB404" i="4"/>
  <c r="O405" i="4"/>
  <c r="Q405" i="4"/>
  <c r="U405" i="4"/>
  <c r="AB405" i="4"/>
  <c r="O406" i="4"/>
  <c r="Q406" i="4"/>
  <c r="U406" i="4"/>
  <c r="AB406" i="4"/>
  <c r="O407" i="4"/>
  <c r="Q407" i="4"/>
  <c r="U407" i="4"/>
  <c r="AB407" i="4"/>
  <c r="O408" i="4"/>
  <c r="Q408" i="4"/>
  <c r="U408" i="4"/>
  <c r="AB408" i="4"/>
  <c r="O409" i="4"/>
  <c r="Q409" i="4"/>
  <c r="U409" i="4"/>
  <c r="AB409" i="4"/>
  <c r="O410" i="4"/>
  <c r="Q410" i="4"/>
  <c r="U410" i="4"/>
  <c r="AB410" i="4"/>
  <c r="O411" i="4"/>
  <c r="Q411" i="4"/>
  <c r="U411" i="4"/>
  <c r="AB411" i="4"/>
  <c r="O412" i="4"/>
  <c r="Q412" i="4"/>
  <c r="U412" i="4"/>
  <c r="AB412" i="4"/>
  <c r="O413" i="4"/>
  <c r="Q413" i="4"/>
  <c r="U413" i="4"/>
  <c r="AB413" i="4"/>
  <c r="O414" i="4"/>
  <c r="Q414" i="4"/>
  <c r="U414" i="4"/>
  <c r="AB414" i="4"/>
  <c r="O415" i="4"/>
  <c r="Q415" i="4"/>
  <c r="U415" i="4"/>
  <c r="AB415" i="4"/>
  <c r="O416" i="4"/>
  <c r="Q416" i="4"/>
  <c r="U416" i="4"/>
  <c r="AB416" i="4"/>
  <c r="O417" i="4"/>
  <c r="Q417" i="4"/>
  <c r="U417" i="4"/>
  <c r="AB417" i="4"/>
  <c r="O418" i="4"/>
  <c r="Q418" i="4"/>
  <c r="U418" i="4"/>
  <c r="AB418" i="4"/>
  <c r="O419" i="4"/>
  <c r="Q419" i="4"/>
  <c r="U419" i="4"/>
  <c r="AB419" i="4"/>
  <c r="O420" i="4"/>
  <c r="Q420" i="4"/>
  <c r="U420" i="4"/>
  <c r="AB420" i="4"/>
  <c r="O421" i="4"/>
  <c r="Q421" i="4"/>
  <c r="U421" i="4"/>
  <c r="AB421" i="4"/>
  <c r="O422" i="4"/>
  <c r="Q422" i="4"/>
  <c r="U422" i="4"/>
  <c r="AB422" i="4"/>
  <c r="O423" i="4"/>
  <c r="Q423" i="4"/>
  <c r="U423" i="4"/>
  <c r="AB423" i="4"/>
  <c r="O424" i="4"/>
  <c r="Q424" i="4"/>
  <c r="U424" i="4"/>
  <c r="AB424" i="4"/>
  <c r="O425" i="4"/>
  <c r="Q425" i="4"/>
  <c r="U425" i="4"/>
  <c r="AB425" i="4"/>
  <c r="O426" i="4"/>
  <c r="Q426" i="4"/>
  <c r="U426" i="4"/>
  <c r="AB426" i="4"/>
  <c r="O427" i="4"/>
  <c r="Q427" i="4"/>
  <c r="U427" i="4"/>
  <c r="AB427" i="4"/>
  <c r="O428" i="4"/>
  <c r="Q428" i="4"/>
  <c r="U428" i="4"/>
  <c r="AB428" i="4"/>
  <c r="O429" i="4"/>
  <c r="Q429" i="4"/>
  <c r="U429" i="4"/>
  <c r="AB429" i="4"/>
  <c r="O430" i="4"/>
  <c r="Q430" i="4"/>
  <c r="U430" i="4"/>
  <c r="AB430" i="4"/>
  <c r="O431" i="4"/>
  <c r="Q431" i="4"/>
  <c r="U431" i="4"/>
  <c r="AB431" i="4"/>
  <c r="O432" i="4"/>
  <c r="Q432" i="4"/>
  <c r="U432" i="4"/>
  <c r="AB432" i="4"/>
  <c r="O433" i="4"/>
  <c r="Q433" i="4"/>
  <c r="U433" i="4"/>
  <c r="AB433" i="4"/>
  <c r="O434" i="4"/>
  <c r="Q434" i="4"/>
  <c r="U434" i="4"/>
  <c r="AB434" i="4"/>
  <c r="O435" i="4"/>
  <c r="Q435" i="4"/>
  <c r="U435" i="4"/>
  <c r="AB435" i="4"/>
  <c r="O436" i="4"/>
  <c r="Q436" i="4"/>
  <c r="U436" i="4"/>
  <c r="AB436" i="4"/>
  <c r="O437" i="4"/>
  <c r="Q437" i="4"/>
  <c r="U437" i="4"/>
  <c r="AB437" i="4"/>
  <c r="O438" i="4"/>
  <c r="Q438" i="4"/>
  <c r="U438" i="4"/>
  <c r="AB438" i="4"/>
  <c r="O439" i="4"/>
  <c r="Q439" i="4"/>
  <c r="U439" i="4"/>
  <c r="AB439" i="4"/>
  <c r="O440" i="4"/>
  <c r="Q440" i="4"/>
  <c r="U440" i="4"/>
  <c r="AB440" i="4"/>
  <c r="O441" i="4"/>
  <c r="Q441" i="4"/>
  <c r="U441" i="4"/>
  <c r="AB441" i="4"/>
  <c r="O442" i="4"/>
  <c r="Q442" i="4"/>
  <c r="U442" i="4"/>
  <c r="AB442" i="4"/>
  <c r="O443" i="4"/>
  <c r="Q443" i="4"/>
  <c r="U443" i="4"/>
  <c r="AB443" i="4"/>
  <c r="O444" i="4"/>
  <c r="Q444" i="4"/>
  <c r="U444" i="4"/>
  <c r="AB444" i="4"/>
  <c r="O445" i="4"/>
  <c r="Q445" i="4"/>
  <c r="U445" i="4"/>
  <c r="AB445" i="4"/>
  <c r="O446" i="4"/>
  <c r="Q446" i="4"/>
  <c r="U446" i="4"/>
  <c r="AB446" i="4"/>
  <c r="O447" i="4"/>
  <c r="Q447" i="4"/>
  <c r="U447" i="4"/>
  <c r="AB447" i="4"/>
  <c r="O448" i="4"/>
  <c r="Q448" i="4"/>
  <c r="U448" i="4"/>
  <c r="AB448" i="4"/>
  <c r="O449" i="4"/>
  <c r="Q449" i="4"/>
  <c r="U449" i="4"/>
  <c r="AB449" i="4"/>
  <c r="O450" i="4"/>
  <c r="Q450" i="4"/>
  <c r="U450" i="4"/>
  <c r="AB450" i="4"/>
  <c r="O451" i="4"/>
  <c r="Q451" i="4"/>
  <c r="U451" i="4"/>
  <c r="AB451" i="4"/>
  <c r="O452" i="4"/>
  <c r="Q452" i="4"/>
  <c r="U452" i="4"/>
  <c r="AB452" i="4"/>
  <c r="O453" i="4"/>
  <c r="Q453" i="4"/>
  <c r="U453" i="4"/>
  <c r="AB453" i="4"/>
  <c r="O454" i="4"/>
  <c r="Q454" i="4"/>
  <c r="U454" i="4"/>
  <c r="AB454" i="4"/>
  <c r="O455" i="4"/>
  <c r="Q455" i="4"/>
  <c r="U455" i="4"/>
  <c r="AB455" i="4"/>
  <c r="O456" i="4"/>
  <c r="Q456" i="4"/>
  <c r="U456" i="4"/>
  <c r="AB456" i="4"/>
  <c r="O457" i="4"/>
  <c r="Q457" i="4"/>
  <c r="U457" i="4"/>
  <c r="AB457" i="4"/>
  <c r="O458" i="4"/>
  <c r="Q458" i="4"/>
  <c r="U458" i="4"/>
  <c r="AB458" i="4"/>
  <c r="O459" i="4"/>
  <c r="Q459" i="4"/>
  <c r="U459" i="4"/>
  <c r="AB459" i="4"/>
  <c r="O460" i="4"/>
  <c r="Q460" i="4"/>
  <c r="U460" i="4"/>
  <c r="AB460" i="4"/>
  <c r="O461" i="4"/>
  <c r="Q461" i="4"/>
  <c r="U461" i="4"/>
  <c r="AB461" i="4"/>
  <c r="O462" i="4"/>
  <c r="Q462" i="4"/>
  <c r="U462" i="4"/>
  <c r="AB462" i="4"/>
  <c r="O463" i="4"/>
  <c r="Q463" i="4"/>
  <c r="U463" i="4"/>
  <c r="AB463" i="4"/>
  <c r="O464" i="4"/>
  <c r="Q464" i="4"/>
  <c r="U464" i="4"/>
  <c r="AB464" i="4"/>
  <c r="O465" i="4"/>
  <c r="Q465" i="4"/>
  <c r="U465" i="4"/>
  <c r="AB465" i="4"/>
  <c r="O466" i="4"/>
  <c r="Q466" i="4"/>
  <c r="U466" i="4"/>
  <c r="AB466" i="4"/>
  <c r="O467" i="4"/>
  <c r="Q467" i="4"/>
  <c r="U467" i="4"/>
  <c r="AB467" i="4"/>
  <c r="O468" i="4"/>
  <c r="Q468" i="4"/>
  <c r="U468" i="4"/>
  <c r="AB468" i="4"/>
  <c r="O469" i="4"/>
  <c r="Q469" i="4"/>
  <c r="U469" i="4"/>
  <c r="AB469" i="4"/>
  <c r="O470" i="4"/>
  <c r="Q470" i="4"/>
  <c r="U470" i="4"/>
  <c r="AB470" i="4"/>
  <c r="O471" i="4"/>
  <c r="Q471" i="4"/>
  <c r="U471" i="4"/>
  <c r="AB471" i="4"/>
  <c r="O472" i="4"/>
  <c r="Q472" i="4"/>
  <c r="U472" i="4"/>
  <c r="AB472" i="4"/>
  <c r="O473" i="4"/>
  <c r="Q473" i="4"/>
  <c r="U473" i="4"/>
  <c r="AB473" i="4"/>
  <c r="O474" i="4"/>
  <c r="Q474" i="4"/>
  <c r="U474" i="4"/>
  <c r="AB474" i="4"/>
  <c r="O475" i="4"/>
  <c r="Q475" i="4"/>
  <c r="U475" i="4"/>
  <c r="AB475" i="4"/>
  <c r="O476" i="4"/>
  <c r="Q476" i="4"/>
  <c r="U476" i="4"/>
  <c r="AB476" i="4"/>
  <c r="O477" i="4"/>
  <c r="Q477" i="4"/>
  <c r="U477" i="4"/>
  <c r="AB477" i="4"/>
  <c r="O478" i="4"/>
  <c r="Q478" i="4"/>
  <c r="U478" i="4"/>
  <c r="AB478" i="4"/>
  <c r="O479" i="4"/>
  <c r="Q479" i="4"/>
  <c r="U479" i="4"/>
  <c r="AB479" i="4"/>
  <c r="O480" i="4"/>
  <c r="Q480" i="4"/>
  <c r="U480" i="4"/>
  <c r="AB480" i="4"/>
  <c r="O481" i="4"/>
  <c r="Q481" i="4"/>
  <c r="U481" i="4"/>
  <c r="AB481" i="4"/>
  <c r="O482" i="4"/>
  <c r="Q482" i="4"/>
  <c r="U482" i="4"/>
  <c r="AB482" i="4"/>
  <c r="O483" i="4"/>
  <c r="Q483" i="4"/>
  <c r="U483" i="4"/>
  <c r="AB483" i="4"/>
  <c r="O484" i="4"/>
  <c r="Q484" i="4"/>
  <c r="U484" i="4"/>
  <c r="AB484" i="4"/>
  <c r="O485" i="4"/>
  <c r="Q485" i="4"/>
  <c r="U485" i="4"/>
  <c r="AB485" i="4"/>
  <c r="O486" i="4"/>
  <c r="Q486" i="4"/>
  <c r="U486" i="4"/>
  <c r="AB486" i="4"/>
  <c r="O487" i="4"/>
  <c r="Q487" i="4"/>
  <c r="U487" i="4"/>
  <c r="AB487" i="4"/>
  <c r="O488" i="4"/>
  <c r="Q488" i="4"/>
  <c r="U488" i="4"/>
  <c r="AB488" i="4"/>
  <c r="O489" i="4"/>
  <c r="Q489" i="4"/>
  <c r="U489" i="4"/>
  <c r="AB489" i="4"/>
  <c r="O490" i="4"/>
  <c r="Q490" i="4"/>
  <c r="U490" i="4"/>
  <c r="AB490" i="4"/>
  <c r="O491" i="4"/>
  <c r="Q491" i="4"/>
  <c r="U491" i="4"/>
  <c r="AB491" i="4"/>
  <c r="O492" i="4"/>
  <c r="Q492" i="4"/>
  <c r="U492" i="4"/>
  <c r="AB492" i="4"/>
  <c r="O493" i="4"/>
  <c r="Q493" i="4"/>
  <c r="U493" i="4"/>
  <c r="AB493" i="4"/>
  <c r="O494" i="4"/>
  <c r="Q494" i="4"/>
  <c r="U494" i="4"/>
  <c r="AB494" i="4"/>
  <c r="O495" i="4"/>
  <c r="Q495" i="4"/>
  <c r="U495" i="4"/>
  <c r="AB495" i="4"/>
  <c r="O496" i="4"/>
  <c r="Q496" i="4"/>
  <c r="U496" i="4"/>
  <c r="AB496" i="4"/>
  <c r="O497" i="4"/>
  <c r="Q497" i="4"/>
  <c r="U497" i="4"/>
  <c r="AB497" i="4"/>
  <c r="O498" i="4"/>
  <c r="Q498" i="4"/>
  <c r="U498" i="4"/>
  <c r="AB498" i="4"/>
  <c r="O499" i="4"/>
  <c r="Q499" i="4"/>
  <c r="U499" i="4"/>
  <c r="AB499" i="4"/>
  <c r="O500" i="4"/>
  <c r="Q500" i="4"/>
  <c r="U500" i="4"/>
  <c r="AB500" i="4"/>
  <c r="O501" i="4"/>
  <c r="Q501" i="4"/>
  <c r="U501" i="4"/>
  <c r="AB501" i="4"/>
  <c r="O502" i="4"/>
  <c r="Q502" i="4"/>
  <c r="U502" i="4"/>
  <c r="AB502" i="4"/>
  <c r="O503" i="4"/>
  <c r="Q503" i="4"/>
  <c r="U503" i="4"/>
  <c r="AB503" i="4"/>
  <c r="O504" i="4"/>
  <c r="Q504" i="4"/>
  <c r="U504" i="4"/>
  <c r="AB504" i="4"/>
  <c r="O505" i="4"/>
  <c r="Q505" i="4"/>
  <c r="U505" i="4"/>
  <c r="AB505" i="4"/>
  <c r="O506" i="4"/>
  <c r="Q506" i="4"/>
  <c r="U506" i="4"/>
  <c r="AB506" i="4"/>
  <c r="O507" i="4"/>
  <c r="Q507" i="4"/>
  <c r="U507" i="4"/>
  <c r="AB507" i="4"/>
  <c r="O508" i="4"/>
  <c r="Q508" i="4"/>
  <c r="U508" i="4"/>
  <c r="AB508" i="4"/>
  <c r="O509" i="4"/>
  <c r="Q509" i="4"/>
  <c r="U509" i="4"/>
  <c r="AB509" i="4"/>
  <c r="O510" i="4"/>
  <c r="Q510" i="4"/>
  <c r="U510" i="4"/>
  <c r="AB510" i="4"/>
  <c r="O511" i="4"/>
  <c r="Q511" i="4"/>
  <c r="U511" i="4"/>
  <c r="AB511" i="4"/>
  <c r="O512" i="4"/>
  <c r="Q512" i="4"/>
  <c r="U512" i="4"/>
  <c r="AB512" i="4"/>
  <c r="O513" i="4"/>
  <c r="Q513" i="4"/>
  <c r="U513" i="4"/>
  <c r="AB513" i="4"/>
  <c r="O514" i="4"/>
  <c r="Q514" i="4"/>
  <c r="U514" i="4"/>
  <c r="AB514" i="4"/>
  <c r="O515" i="4"/>
  <c r="Q515" i="4"/>
  <c r="U515" i="4"/>
  <c r="AB515" i="4"/>
  <c r="O516" i="4"/>
  <c r="Q516" i="4"/>
  <c r="U516" i="4"/>
  <c r="AB516" i="4"/>
  <c r="O517" i="4"/>
  <c r="Q517" i="4"/>
  <c r="U517" i="4"/>
  <c r="AB517" i="4"/>
  <c r="O518" i="4"/>
  <c r="Q518" i="4"/>
  <c r="U518" i="4"/>
  <c r="AB518" i="4"/>
  <c r="O519" i="4"/>
  <c r="Q519" i="4"/>
  <c r="U519" i="4"/>
  <c r="AB519" i="4"/>
  <c r="O520" i="4"/>
  <c r="Q520" i="4"/>
  <c r="U520" i="4"/>
  <c r="AB520" i="4"/>
  <c r="O521" i="4"/>
  <c r="Q521" i="4"/>
  <c r="U521" i="4"/>
  <c r="AB521" i="4"/>
  <c r="O522" i="4"/>
  <c r="Q522" i="4"/>
  <c r="U522" i="4"/>
  <c r="AB522" i="4"/>
  <c r="O523" i="4"/>
  <c r="Q523" i="4"/>
  <c r="U523" i="4"/>
  <c r="AB523" i="4"/>
  <c r="O524" i="4"/>
  <c r="Q524" i="4"/>
  <c r="U524" i="4"/>
  <c r="AB524" i="4"/>
  <c r="O525" i="4"/>
  <c r="Q525" i="4"/>
  <c r="U525" i="4"/>
  <c r="AB525" i="4"/>
  <c r="O526" i="4"/>
  <c r="Q526" i="4"/>
  <c r="U526" i="4"/>
  <c r="AB526" i="4"/>
  <c r="O527" i="4"/>
  <c r="Q527" i="4"/>
  <c r="U527" i="4"/>
  <c r="AB527" i="4"/>
  <c r="O528" i="4"/>
  <c r="Q528" i="4"/>
  <c r="U528" i="4"/>
  <c r="AB528" i="4"/>
  <c r="O529" i="4"/>
  <c r="Q529" i="4"/>
  <c r="U529" i="4"/>
  <c r="AB529" i="4"/>
  <c r="O530" i="4"/>
  <c r="Q530" i="4"/>
  <c r="U530" i="4"/>
  <c r="AB530" i="4"/>
  <c r="O531" i="4"/>
  <c r="Q531" i="4"/>
  <c r="U531" i="4"/>
  <c r="AB531" i="4"/>
  <c r="O532" i="4"/>
  <c r="Q532" i="4"/>
  <c r="U532" i="4"/>
  <c r="AB532" i="4"/>
  <c r="O533" i="4"/>
  <c r="Q533" i="4"/>
  <c r="U533" i="4"/>
  <c r="AB533" i="4"/>
  <c r="O534" i="4"/>
  <c r="Q534" i="4"/>
  <c r="U534" i="4"/>
  <c r="AB534" i="4"/>
  <c r="O535" i="4"/>
  <c r="Q535" i="4"/>
  <c r="U535" i="4"/>
  <c r="AB535" i="4"/>
  <c r="O536" i="4"/>
  <c r="Q536" i="4"/>
  <c r="U536" i="4"/>
  <c r="AB536" i="4"/>
  <c r="O537" i="4"/>
  <c r="Q537" i="4"/>
  <c r="U537" i="4"/>
  <c r="AB537" i="4"/>
  <c r="O538" i="4"/>
  <c r="Q538" i="4"/>
  <c r="U538" i="4"/>
  <c r="AB538" i="4"/>
  <c r="O539" i="4"/>
  <c r="Q539" i="4"/>
  <c r="U539" i="4"/>
  <c r="AB539" i="4"/>
  <c r="O540" i="4"/>
  <c r="Q540" i="4"/>
  <c r="U540" i="4"/>
  <c r="AB540" i="4"/>
  <c r="O541" i="4"/>
  <c r="Q541" i="4"/>
  <c r="U541" i="4"/>
  <c r="AB541" i="4"/>
  <c r="O542" i="4"/>
  <c r="Q542" i="4"/>
  <c r="U542" i="4"/>
  <c r="AB542" i="4"/>
  <c r="O543" i="4"/>
  <c r="Q543" i="4"/>
  <c r="U543" i="4"/>
  <c r="AB543" i="4"/>
  <c r="O544" i="4"/>
  <c r="Q544" i="4"/>
  <c r="U544" i="4"/>
  <c r="AB544" i="4"/>
  <c r="O545" i="4"/>
  <c r="Q545" i="4"/>
  <c r="U545" i="4"/>
  <c r="AB545" i="4"/>
  <c r="O546" i="4"/>
  <c r="Q546" i="4"/>
  <c r="U546" i="4"/>
  <c r="AB546" i="4"/>
  <c r="O547" i="4"/>
  <c r="Q547" i="4"/>
  <c r="U547" i="4"/>
  <c r="AB547" i="4"/>
  <c r="O548" i="4"/>
  <c r="Q548" i="4"/>
  <c r="U548" i="4"/>
  <c r="AB548" i="4"/>
  <c r="O549" i="4"/>
  <c r="Q549" i="4"/>
  <c r="U549" i="4"/>
  <c r="AB549" i="4"/>
  <c r="O550" i="4"/>
  <c r="Q550" i="4"/>
  <c r="U550" i="4"/>
  <c r="AB550" i="4"/>
  <c r="O551" i="4"/>
  <c r="Q551" i="4"/>
  <c r="U551" i="4"/>
  <c r="AB551" i="4"/>
  <c r="O552" i="4"/>
  <c r="Q552" i="4"/>
  <c r="U552" i="4"/>
  <c r="AB552" i="4"/>
  <c r="O553" i="4"/>
  <c r="Q553" i="4"/>
  <c r="U553" i="4"/>
  <c r="AB553" i="4"/>
  <c r="O554" i="4"/>
  <c r="Q554" i="4"/>
  <c r="U554" i="4"/>
  <c r="AB554" i="4"/>
  <c r="O555" i="4"/>
  <c r="Q555" i="4"/>
  <c r="U555" i="4"/>
  <c r="AB555" i="4"/>
  <c r="O556" i="4"/>
  <c r="Q556" i="4"/>
  <c r="U556" i="4"/>
  <c r="AB556" i="4"/>
  <c r="O557" i="4"/>
  <c r="Q557" i="4"/>
  <c r="U557" i="4"/>
  <c r="AB557" i="4"/>
  <c r="O558" i="4"/>
  <c r="Q558" i="4"/>
  <c r="U558" i="4"/>
  <c r="AB558" i="4"/>
  <c r="O559" i="4"/>
  <c r="Q559" i="4"/>
  <c r="U559" i="4"/>
  <c r="AB559" i="4"/>
  <c r="O560" i="4"/>
  <c r="Q560" i="4"/>
  <c r="U560" i="4"/>
  <c r="AB560" i="4"/>
  <c r="O561" i="4"/>
  <c r="Q561" i="4"/>
  <c r="U561" i="4"/>
  <c r="AB561" i="4"/>
  <c r="O562" i="4"/>
  <c r="Q562" i="4"/>
  <c r="U562" i="4"/>
  <c r="AB562" i="4"/>
  <c r="O563" i="4"/>
  <c r="Q563" i="4"/>
  <c r="U563" i="4"/>
  <c r="AB563" i="4"/>
  <c r="O564" i="4"/>
  <c r="Q564" i="4"/>
  <c r="U564" i="4"/>
  <c r="AB564" i="4"/>
  <c r="O565" i="4"/>
  <c r="Q565" i="4"/>
  <c r="U565" i="4"/>
  <c r="AB565" i="4"/>
  <c r="O566" i="4"/>
  <c r="Q566" i="4"/>
  <c r="U566" i="4"/>
  <c r="AB566" i="4"/>
  <c r="O567" i="4"/>
  <c r="Q567" i="4"/>
  <c r="U567" i="4"/>
  <c r="AB567" i="4"/>
  <c r="O568" i="4"/>
  <c r="Q568" i="4"/>
  <c r="U568" i="4"/>
  <c r="AB568" i="4"/>
  <c r="O569" i="4"/>
  <c r="Q569" i="4"/>
  <c r="U569" i="4"/>
  <c r="AB569" i="4"/>
  <c r="O570" i="4"/>
  <c r="Q570" i="4"/>
  <c r="U570" i="4"/>
  <c r="AB570" i="4"/>
  <c r="O571" i="4"/>
  <c r="Q571" i="4"/>
  <c r="U571" i="4"/>
  <c r="AB571" i="4"/>
  <c r="O572" i="4"/>
  <c r="Q572" i="4"/>
  <c r="U572" i="4"/>
  <c r="AB572" i="4"/>
  <c r="O573" i="4"/>
  <c r="Q573" i="4"/>
  <c r="U573" i="4"/>
  <c r="AB573" i="4"/>
  <c r="O574" i="4"/>
  <c r="Q574" i="4"/>
  <c r="U574" i="4"/>
  <c r="AB574" i="4"/>
  <c r="O575" i="4"/>
  <c r="Q575" i="4"/>
  <c r="U575" i="4"/>
  <c r="AB575" i="4"/>
  <c r="O576" i="4"/>
  <c r="Q576" i="4"/>
  <c r="U576" i="4"/>
  <c r="S576" i="4" s="1"/>
  <c r="AB576" i="4"/>
  <c r="AA576" i="4" s="1"/>
  <c r="O577" i="4"/>
  <c r="Q577" i="4"/>
  <c r="U577" i="4"/>
  <c r="V577" i="4" s="1"/>
  <c r="AB577" i="4"/>
  <c r="O578" i="4"/>
  <c r="Q578" i="4"/>
  <c r="U578" i="4"/>
  <c r="S578" i="4" s="1"/>
  <c r="AB578" i="4"/>
  <c r="AA578" i="4" s="1"/>
  <c r="O579" i="4"/>
  <c r="Q579" i="4"/>
  <c r="U579" i="4"/>
  <c r="V579" i="4" s="1"/>
  <c r="AB579" i="4"/>
  <c r="O580" i="4"/>
  <c r="Q580" i="4"/>
  <c r="U580" i="4"/>
  <c r="S580" i="4" s="1"/>
  <c r="AB580" i="4"/>
  <c r="AA580" i="4" s="1"/>
  <c r="O581" i="4"/>
  <c r="Q581" i="4"/>
  <c r="U581" i="4"/>
  <c r="V581" i="4" s="1"/>
  <c r="AB581" i="4"/>
  <c r="O582" i="4"/>
  <c r="Q582" i="4"/>
  <c r="U582" i="4"/>
  <c r="S582" i="4" s="1"/>
  <c r="AB582" i="4"/>
  <c r="AA582" i="4" s="1"/>
  <c r="O583" i="4"/>
  <c r="Q583" i="4"/>
  <c r="U583" i="4"/>
  <c r="V583" i="4" s="1"/>
  <c r="AB583" i="4"/>
  <c r="AA583" i="4" s="1"/>
  <c r="O584" i="4"/>
  <c r="Q584" i="4"/>
  <c r="U584" i="4"/>
  <c r="S584" i="4" s="1"/>
  <c r="AB584" i="4"/>
  <c r="AA584" i="4" s="1"/>
  <c r="O585" i="4"/>
  <c r="Q585" i="4"/>
  <c r="U585" i="4"/>
  <c r="V585" i="4" s="1"/>
  <c r="AB585" i="4"/>
  <c r="AA585" i="4" s="1"/>
  <c r="O586" i="4"/>
  <c r="Q586" i="4"/>
  <c r="U586" i="4"/>
  <c r="S586" i="4" s="1"/>
  <c r="AB586" i="4"/>
  <c r="AA586" i="4" s="1"/>
  <c r="O587" i="4"/>
  <c r="Q587" i="4"/>
  <c r="U587" i="4"/>
  <c r="V587" i="4" s="1"/>
  <c r="AB587" i="4"/>
  <c r="AA587" i="4" s="1"/>
  <c r="O588" i="4"/>
  <c r="Q588" i="4"/>
  <c r="U588" i="4"/>
  <c r="S588" i="4" s="1"/>
  <c r="AB588" i="4"/>
  <c r="AA588" i="4" s="1"/>
  <c r="O589" i="4"/>
  <c r="Q589" i="4"/>
  <c r="U589" i="4"/>
  <c r="V589" i="4" s="1"/>
  <c r="AB589" i="4"/>
  <c r="AA589" i="4" s="1"/>
  <c r="O590" i="4"/>
  <c r="Q590" i="4"/>
  <c r="U590" i="4"/>
  <c r="S590" i="4" s="1"/>
  <c r="AB590" i="4"/>
  <c r="AA590" i="4" s="1"/>
  <c r="O591" i="4"/>
  <c r="Q591" i="4"/>
  <c r="U591" i="4"/>
  <c r="V591" i="4" s="1"/>
  <c r="AB591" i="4"/>
  <c r="AA591" i="4" s="1"/>
  <c r="O592" i="4"/>
  <c r="Q592" i="4"/>
  <c r="U592" i="4"/>
  <c r="S592" i="4" s="1"/>
  <c r="AB592" i="4"/>
  <c r="AA592" i="4" s="1"/>
  <c r="O593" i="4"/>
  <c r="Q593" i="4"/>
  <c r="U593" i="4"/>
  <c r="V593" i="4" s="1"/>
  <c r="AB593" i="4"/>
  <c r="AA593" i="4" s="1"/>
  <c r="O594" i="4"/>
  <c r="Q594" i="4"/>
  <c r="U594" i="4"/>
  <c r="S594" i="4" s="1"/>
  <c r="AB594" i="4"/>
  <c r="AA594" i="4" s="1"/>
  <c r="O595" i="4"/>
  <c r="Q595" i="4"/>
  <c r="U595" i="4"/>
  <c r="V595" i="4" s="1"/>
  <c r="AB595" i="4"/>
  <c r="AA595" i="4" s="1"/>
  <c r="O596" i="4"/>
  <c r="Q596" i="4"/>
  <c r="U596" i="4"/>
  <c r="S596" i="4" s="1"/>
  <c r="AB596" i="4"/>
  <c r="AA596" i="4" s="1"/>
  <c r="O597" i="4"/>
  <c r="Q597" i="4"/>
  <c r="U597" i="4"/>
  <c r="V597" i="4" s="1"/>
  <c r="AB597" i="4"/>
  <c r="AA597" i="4" s="1"/>
  <c r="O598" i="4"/>
  <c r="Q598" i="4"/>
  <c r="U598" i="4"/>
  <c r="S598" i="4" s="1"/>
  <c r="AB598" i="4"/>
  <c r="AA598" i="4" s="1"/>
  <c r="O599" i="4"/>
  <c r="Q599" i="4"/>
  <c r="U599" i="4"/>
  <c r="V599" i="4" s="1"/>
  <c r="AB599" i="4"/>
  <c r="AA599" i="4" s="1"/>
  <c r="O600" i="4"/>
  <c r="Q600" i="4"/>
  <c r="U600" i="4"/>
  <c r="S600" i="4" s="1"/>
  <c r="AB600" i="4"/>
  <c r="AA600" i="4" s="1"/>
  <c r="O601" i="4"/>
  <c r="Q601" i="4"/>
  <c r="U601" i="4"/>
  <c r="V601" i="4" s="1"/>
  <c r="AB601" i="4"/>
  <c r="AA601" i="4" s="1"/>
  <c r="O602" i="4"/>
  <c r="Q602" i="4"/>
  <c r="U602" i="4"/>
  <c r="S602" i="4" s="1"/>
  <c r="AB602" i="4"/>
  <c r="AA602" i="4" s="1"/>
  <c r="O603" i="4"/>
  <c r="Q603" i="4"/>
  <c r="U603" i="4"/>
  <c r="V603" i="4" s="1"/>
  <c r="AB603" i="4"/>
  <c r="AA603" i="4" s="1"/>
  <c r="O604" i="4"/>
  <c r="Q604" i="4"/>
  <c r="U604" i="4"/>
  <c r="S604" i="4" s="1"/>
  <c r="AB604" i="4"/>
  <c r="AA604" i="4" s="1"/>
  <c r="O605" i="4"/>
  <c r="Q605" i="4"/>
  <c r="U605" i="4"/>
  <c r="V605" i="4" s="1"/>
  <c r="AB605" i="4"/>
  <c r="AA605" i="4" s="1"/>
  <c r="O606" i="4"/>
  <c r="Q606" i="4"/>
  <c r="U606" i="4"/>
  <c r="S606" i="4" s="1"/>
  <c r="AB606" i="4"/>
  <c r="AA606" i="4" s="1"/>
  <c r="O607" i="4"/>
  <c r="Q607" i="4"/>
  <c r="U607" i="4"/>
  <c r="V607" i="4" s="1"/>
  <c r="AB607" i="4"/>
  <c r="AA607" i="4" s="1"/>
  <c r="O608" i="4"/>
  <c r="Q608" i="4"/>
  <c r="U608" i="4"/>
  <c r="S608" i="4" s="1"/>
  <c r="AB608" i="4"/>
  <c r="AA608" i="4" s="1"/>
  <c r="O609" i="4"/>
  <c r="Q609" i="4"/>
  <c r="U609" i="4"/>
  <c r="V609" i="4" s="1"/>
  <c r="AB609" i="4"/>
  <c r="AA609" i="4" s="1"/>
  <c r="O610" i="4"/>
  <c r="Q610" i="4"/>
  <c r="U610" i="4"/>
  <c r="S610" i="4" s="1"/>
  <c r="AB610" i="4"/>
  <c r="AA610" i="4" s="1"/>
  <c r="O611" i="4"/>
  <c r="Q611" i="4"/>
  <c r="U611" i="4"/>
  <c r="V611" i="4" s="1"/>
  <c r="AB611" i="4"/>
  <c r="AA611" i="4" s="1"/>
  <c r="O612" i="4"/>
  <c r="Q612" i="4"/>
  <c r="U612" i="4"/>
  <c r="S612" i="4" s="1"/>
  <c r="AB612" i="4"/>
  <c r="AA612" i="4" s="1"/>
  <c r="O613" i="4"/>
  <c r="Q613" i="4"/>
  <c r="U613" i="4"/>
  <c r="V613" i="4" s="1"/>
  <c r="AB613" i="4"/>
  <c r="AA613" i="4" s="1"/>
  <c r="O614" i="4"/>
  <c r="Q614" i="4"/>
  <c r="U614" i="4"/>
  <c r="S614" i="4" s="1"/>
  <c r="AB614" i="4"/>
  <c r="AA614" i="4" s="1"/>
  <c r="O615" i="4"/>
  <c r="Q615" i="4"/>
  <c r="U615" i="4"/>
  <c r="V615" i="4" s="1"/>
  <c r="AB615" i="4"/>
  <c r="AA615" i="4" s="1"/>
  <c r="O616" i="4"/>
  <c r="Q616" i="4"/>
  <c r="U616" i="4"/>
  <c r="S616" i="4" s="1"/>
  <c r="AB616" i="4"/>
  <c r="AA616" i="4" s="1"/>
  <c r="O617" i="4"/>
  <c r="Q617" i="4"/>
  <c r="U617" i="4"/>
  <c r="V617" i="4" s="1"/>
  <c r="AB617" i="4"/>
  <c r="AA617" i="4" s="1"/>
  <c r="O618" i="4"/>
  <c r="Q618" i="4"/>
  <c r="U618" i="4"/>
  <c r="S618" i="4" s="1"/>
  <c r="AB618" i="4"/>
  <c r="AA618" i="4" s="1"/>
  <c r="O619" i="4"/>
  <c r="Q619" i="4"/>
  <c r="U619" i="4"/>
  <c r="V619" i="4" s="1"/>
  <c r="AB619" i="4"/>
  <c r="AA619" i="4" s="1"/>
  <c r="O620" i="4"/>
  <c r="Q620" i="4"/>
  <c r="U620" i="4"/>
  <c r="S620" i="4" s="1"/>
  <c r="AB620" i="4"/>
  <c r="AA620" i="4" s="1"/>
  <c r="O621" i="4"/>
  <c r="Q621" i="4"/>
  <c r="U621" i="4"/>
  <c r="V621" i="4" s="1"/>
  <c r="AB621" i="4"/>
  <c r="AA621" i="4" s="1"/>
  <c r="O622" i="4"/>
  <c r="Q622" i="4"/>
  <c r="U622" i="4"/>
  <c r="S622" i="4" s="1"/>
  <c r="AB622" i="4"/>
  <c r="AA622" i="4" s="1"/>
  <c r="O623" i="4"/>
  <c r="Q623" i="4"/>
  <c r="U623" i="4"/>
  <c r="S623" i="4" s="1"/>
  <c r="AB623" i="4"/>
  <c r="O624" i="4"/>
  <c r="Q624" i="4"/>
  <c r="U624" i="4"/>
  <c r="AB624" i="4"/>
  <c r="O625" i="4"/>
  <c r="Q625" i="4"/>
  <c r="U625" i="4"/>
  <c r="AB625" i="4"/>
  <c r="O626" i="4"/>
  <c r="Q626" i="4"/>
  <c r="U626" i="4"/>
  <c r="AB626" i="4"/>
  <c r="O627" i="4"/>
  <c r="Q627" i="4"/>
  <c r="U627" i="4"/>
  <c r="AB627" i="4"/>
  <c r="O628" i="4"/>
  <c r="Q628" i="4"/>
  <c r="U628" i="4"/>
  <c r="AB628" i="4"/>
  <c r="O629" i="4"/>
  <c r="Q629" i="4"/>
  <c r="U629" i="4"/>
  <c r="AB629" i="4"/>
  <c r="O630" i="4"/>
  <c r="Q630" i="4"/>
  <c r="U630" i="4"/>
  <c r="AB630" i="4"/>
  <c r="O631" i="4"/>
  <c r="Q631" i="4"/>
  <c r="U631" i="4"/>
  <c r="AB631" i="4"/>
  <c r="O632" i="4"/>
  <c r="Q632" i="4"/>
  <c r="U632" i="4"/>
  <c r="AB632" i="4"/>
  <c r="O633" i="4"/>
  <c r="Q633" i="4"/>
  <c r="U633" i="4"/>
  <c r="AB633" i="4"/>
  <c r="O634" i="4"/>
  <c r="Q634" i="4"/>
  <c r="U634" i="4"/>
  <c r="AB634" i="4"/>
  <c r="O635" i="4"/>
  <c r="Q635" i="4"/>
  <c r="U635" i="4"/>
  <c r="AB635" i="4"/>
  <c r="O636" i="4"/>
  <c r="Q636" i="4"/>
  <c r="U636" i="4"/>
  <c r="AB636" i="4"/>
  <c r="O637" i="4"/>
  <c r="Q637" i="4"/>
  <c r="U637" i="4"/>
  <c r="AB637" i="4"/>
  <c r="O638" i="4"/>
  <c r="Q638" i="4"/>
  <c r="U638" i="4"/>
  <c r="AB638" i="4"/>
  <c r="O639" i="4"/>
  <c r="Q639" i="4"/>
  <c r="U639" i="4"/>
  <c r="AB639" i="4"/>
  <c r="O640" i="4"/>
  <c r="Q640" i="4"/>
  <c r="U640" i="4"/>
  <c r="AB640" i="4"/>
  <c r="O641" i="4"/>
  <c r="Q641" i="4"/>
  <c r="U641" i="4"/>
  <c r="AB641" i="4"/>
  <c r="O642" i="4"/>
  <c r="Q642" i="4"/>
  <c r="U642" i="4"/>
  <c r="AB642" i="4"/>
  <c r="O643" i="4"/>
  <c r="Q643" i="4"/>
  <c r="U643" i="4"/>
  <c r="AB643" i="4"/>
  <c r="O644" i="4"/>
  <c r="Q644" i="4"/>
  <c r="U644" i="4"/>
  <c r="AB644" i="4"/>
  <c r="O645" i="4"/>
  <c r="Q645" i="4"/>
  <c r="U645" i="4"/>
  <c r="AB645" i="4"/>
  <c r="O646" i="4"/>
  <c r="Q646" i="4"/>
  <c r="U646" i="4"/>
  <c r="AB646" i="4"/>
  <c r="O647" i="4"/>
  <c r="Q647" i="4"/>
  <c r="U647" i="4"/>
  <c r="AB647" i="4"/>
  <c r="O648" i="4"/>
  <c r="Q648" i="4"/>
  <c r="U648" i="4"/>
  <c r="AB648" i="4"/>
  <c r="O649" i="4"/>
  <c r="Q649" i="4"/>
  <c r="U649" i="4"/>
  <c r="AB649" i="4"/>
  <c r="O650" i="4"/>
  <c r="Q650" i="4"/>
  <c r="U650" i="4"/>
  <c r="AB650" i="4"/>
  <c r="O651" i="4"/>
  <c r="Q651" i="4"/>
  <c r="U651" i="4"/>
  <c r="AB651" i="4"/>
  <c r="O652" i="4"/>
  <c r="Q652" i="4"/>
  <c r="U652" i="4"/>
  <c r="AB652" i="4"/>
  <c r="O653" i="4"/>
  <c r="Q653" i="4"/>
  <c r="U653" i="4"/>
  <c r="AB653" i="4"/>
  <c r="O654" i="4"/>
  <c r="Q654" i="4"/>
  <c r="U654" i="4"/>
  <c r="AB654" i="4"/>
  <c r="O655" i="4"/>
  <c r="Q655" i="4"/>
  <c r="U655" i="4"/>
  <c r="AB655" i="4"/>
  <c r="O656" i="4"/>
  <c r="Q656" i="4"/>
  <c r="U656" i="4"/>
  <c r="AB656" i="4"/>
  <c r="O657" i="4"/>
  <c r="Q657" i="4"/>
  <c r="U657" i="4"/>
  <c r="AB657" i="4"/>
  <c r="O658" i="4"/>
  <c r="Q658" i="4"/>
  <c r="U658" i="4"/>
  <c r="AB658" i="4"/>
  <c r="O659" i="4"/>
  <c r="Q659" i="4"/>
  <c r="U659" i="4"/>
  <c r="AB659" i="4"/>
  <c r="O660" i="4"/>
  <c r="Q660" i="4"/>
  <c r="U660" i="4"/>
  <c r="AB660" i="4"/>
  <c r="O661" i="4"/>
  <c r="Q661" i="4"/>
  <c r="U661" i="4"/>
  <c r="AB661" i="4"/>
  <c r="O662" i="4"/>
  <c r="Q662" i="4"/>
  <c r="U662" i="4"/>
  <c r="AB662" i="4"/>
  <c r="O663" i="4"/>
  <c r="Q663" i="4"/>
  <c r="U663" i="4"/>
  <c r="AB663" i="4"/>
  <c r="O664" i="4"/>
  <c r="Q664" i="4"/>
  <c r="U664" i="4"/>
  <c r="AB664" i="4"/>
  <c r="O665" i="4"/>
  <c r="Q665" i="4"/>
  <c r="U665" i="4"/>
  <c r="AB665" i="4"/>
  <c r="O666" i="4"/>
  <c r="Q666" i="4"/>
  <c r="U666" i="4"/>
  <c r="AB666" i="4"/>
  <c r="O667" i="4"/>
  <c r="Q667" i="4"/>
  <c r="U667" i="4"/>
  <c r="AB667" i="4"/>
  <c r="O668" i="4"/>
  <c r="Q668" i="4"/>
  <c r="U668" i="4"/>
  <c r="AB668" i="4"/>
  <c r="O669" i="4"/>
  <c r="Q669" i="4"/>
  <c r="U669" i="4"/>
  <c r="AB669" i="4"/>
  <c r="O670" i="4"/>
  <c r="Q670" i="4"/>
  <c r="U670" i="4"/>
  <c r="AB670" i="4"/>
  <c r="O671" i="4"/>
  <c r="Q671" i="4"/>
  <c r="U671" i="4"/>
  <c r="AB671" i="4"/>
  <c r="O672" i="4"/>
  <c r="Q672" i="4"/>
  <c r="U672" i="4"/>
  <c r="AB672" i="4"/>
  <c r="O673" i="4"/>
  <c r="Q673" i="4"/>
  <c r="U673" i="4"/>
  <c r="AB673" i="4"/>
  <c r="O674" i="4"/>
  <c r="Q674" i="4"/>
  <c r="U674" i="4"/>
  <c r="AB674" i="4"/>
  <c r="O675" i="4"/>
  <c r="Q675" i="4"/>
  <c r="U675" i="4"/>
  <c r="AB675" i="4"/>
  <c r="O676" i="4"/>
  <c r="Q676" i="4"/>
  <c r="U676" i="4"/>
  <c r="AB676" i="4"/>
  <c r="O677" i="4"/>
  <c r="Q677" i="4"/>
  <c r="U677" i="4"/>
  <c r="AB677" i="4"/>
  <c r="O678" i="4"/>
  <c r="Q678" i="4"/>
  <c r="U678" i="4"/>
  <c r="AB678" i="4"/>
  <c r="O679" i="4"/>
  <c r="Q679" i="4"/>
  <c r="U679" i="4"/>
  <c r="AB679" i="4"/>
  <c r="O680" i="4"/>
  <c r="Q680" i="4"/>
  <c r="U680" i="4"/>
  <c r="AB680" i="4"/>
  <c r="O681" i="4"/>
  <c r="Q681" i="4"/>
  <c r="U681" i="4"/>
  <c r="AB681" i="4"/>
  <c r="O682" i="4"/>
  <c r="Q682" i="4"/>
  <c r="U682" i="4"/>
  <c r="AB682" i="4"/>
  <c r="O683" i="4"/>
  <c r="Q683" i="4"/>
  <c r="U683" i="4"/>
  <c r="AB683" i="4"/>
  <c r="O684" i="4"/>
  <c r="Q684" i="4"/>
  <c r="U684" i="4"/>
  <c r="AB684" i="4"/>
  <c r="O685" i="4"/>
  <c r="Q685" i="4"/>
  <c r="U685" i="4"/>
  <c r="AB685" i="4"/>
  <c r="O686" i="4"/>
  <c r="Q686" i="4"/>
  <c r="U686" i="4"/>
  <c r="AB686" i="4"/>
  <c r="O687" i="4"/>
  <c r="Q687" i="4"/>
  <c r="U687" i="4"/>
  <c r="AB687" i="4"/>
  <c r="O688" i="4"/>
  <c r="Q688" i="4"/>
  <c r="U688" i="4"/>
  <c r="AB688" i="4"/>
  <c r="O689" i="4"/>
  <c r="Q689" i="4"/>
  <c r="U689" i="4"/>
  <c r="AB689" i="4"/>
  <c r="O690" i="4"/>
  <c r="Q690" i="4"/>
  <c r="U690" i="4"/>
  <c r="AB690" i="4"/>
  <c r="O691" i="4"/>
  <c r="Q691" i="4"/>
  <c r="U691" i="4"/>
  <c r="AB691" i="4"/>
  <c r="O692" i="4"/>
  <c r="Q692" i="4"/>
  <c r="U692" i="4"/>
  <c r="AB692" i="4"/>
  <c r="O693" i="4"/>
  <c r="Q693" i="4"/>
  <c r="U693" i="4"/>
  <c r="AB693" i="4"/>
  <c r="O694" i="4"/>
  <c r="Q694" i="4"/>
  <c r="U694" i="4"/>
  <c r="AB694" i="4"/>
  <c r="O695" i="4"/>
  <c r="Q695" i="4"/>
  <c r="U695" i="4"/>
  <c r="AB695" i="4"/>
  <c r="O696" i="4"/>
  <c r="Q696" i="4"/>
  <c r="U696" i="4"/>
  <c r="AB696" i="4"/>
  <c r="O697" i="4"/>
  <c r="Q697" i="4"/>
  <c r="U697" i="4"/>
  <c r="AB697" i="4"/>
  <c r="O698" i="4"/>
  <c r="Q698" i="4"/>
  <c r="U698" i="4"/>
  <c r="AB698" i="4"/>
  <c r="O699" i="4"/>
  <c r="Q699" i="4"/>
  <c r="U699" i="4"/>
  <c r="AB699" i="4"/>
  <c r="O700" i="4"/>
  <c r="Q700" i="4"/>
  <c r="U700" i="4"/>
  <c r="AB700" i="4"/>
  <c r="O701" i="4"/>
  <c r="Q701" i="4"/>
  <c r="U701" i="4"/>
  <c r="AB701" i="4"/>
  <c r="O702" i="4"/>
  <c r="Q702" i="4"/>
  <c r="U702" i="4"/>
  <c r="AB702" i="4"/>
  <c r="O703" i="4"/>
  <c r="Q703" i="4"/>
  <c r="U703" i="4"/>
  <c r="AB703" i="4"/>
  <c r="O704" i="4"/>
  <c r="Q704" i="4"/>
  <c r="U704" i="4"/>
  <c r="AB704" i="4"/>
  <c r="O705" i="4"/>
  <c r="Q705" i="4"/>
  <c r="U705" i="4"/>
  <c r="AB705" i="4"/>
  <c r="O706" i="4"/>
  <c r="Q706" i="4"/>
  <c r="U706" i="4"/>
  <c r="AB706" i="4"/>
  <c r="O707" i="4"/>
  <c r="Q707" i="4"/>
  <c r="U707" i="4"/>
  <c r="AB707" i="4"/>
  <c r="O708" i="4"/>
  <c r="Q708" i="4"/>
  <c r="U708" i="4"/>
  <c r="AB708" i="4"/>
  <c r="O709" i="4"/>
  <c r="Q709" i="4"/>
  <c r="U709" i="4"/>
  <c r="AB709" i="4"/>
  <c r="O710" i="4"/>
  <c r="Q710" i="4"/>
  <c r="U710" i="4"/>
  <c r="AB710" i="4"/>
  <c r="O711" i="4"/>
  <c r="Q711" i="4"/>
  <c r="U711" i="4"/>
  <c r="AB711" i="4"/>
  <c r="O712" i="4"/>
  <c r="Q712" i="4"/>
  <c r="U712" i="4"/>
  <c r="AB712" i="4"/>
  <c r="O713" i="4"/>
  <c r="Q713" i="4"/>
  <c r="U713" i="4"/>
  <c r="AB713" i="4"/>
  <c r="O714" i="4"/>
  <c r="Q714" i="4"/>
  <c r="U714" i="4"/>
  <c r="AB714" i="4"/>
  <c r="O715" i="4"/>
  <c r="Q715" i="4"/>
  <c r="U715" i="4"/>
  <c r="AB715" i="4"/>
  <c r="O716" i="4"/>
  <c r="Q716" i="4"/>
  <c r="U716" i="4"/>
  <c r="AB716" i="4"/>
  <c r="O717" i="4"/>
  <c r="Q717" i="4"/>
  <c r="U717" i="4"/>
  <c r="AB717" i="4"/>
  <c r="O718" i="4"/>
  <c r="Q718" i="4"/>
  <c r="U718" i="4"/>
  <c r="AB718" i="4"/>
  <c r="O719" i="4"/>
  <c r="Q719" i="4"/>
  <c r="U719" i="4"/>
  <c r="AB719" i="4"/>
  <c r="O720" i="4"/>
  <c r="Q720" i="4"/>
  <c r="U720" i="4"/>
  <c r="AB720" i="4"/>
  <c r="O721" i="4"/>
  <c r="Q721" i="4"/>
  <c r="U721" i="4"/>
  <c r="AB721" i="4"/>
  <c r="O722" i="4"/>
  <c r="Q722" i="4"/>
  <c r="U722" i="4"/>
  <c r="AB722" i="4"/>
  <c r="O723" i="4"/>
  <c r="Q723" i="4"/>
  <c r="U723" i="4"/>
  <c r="AB723" i="4"/>
  <c r="O724" i="4"/>
  <c r="Q724" i="4"/>
  <c r="U724" i="4"/>
  <c r="AB724" i="4"/>
  <c r="O725" i="4"/>
  <c r="Q725" i="4"/>
  <c r="U725" i="4"/>
  <c r="AB725" i="4"/>
  <c r="O726" i="4"/>
  <c r="Q726" i="4"/>
  <c r="U726" i="4"/>
  <c r="AB726" i="4"/>
  <c r="O727" i="4"/>
  <c r="Q727" i="4"/>
  <c r="U727" i="4"/>
  <c r="AB727" i="4"/>
  <c r="O728" i="4"/>
  <c r="Q728" i="4"/>
  <c r="U728" i="4"/>
  <c r="AB728" i="4"/>
  <c r="O729" i="4"/>
  <c r="Q729" i="4"/>
  <c r="U729" i="4"/>
  <c r="AB729" i="4"/>
  <c r="O730" i="4"/>
  <c r="Q730" i="4"/>
  <c r="U730" i="4"/>
  <c r="AB730" i="4"/>
  <c r="O731" i="4"/>
  <c r="Q731" i="4"/>
  <c r="U731" i="4"/>
  <c r="AB731" i="4"/>
  <c r="O732" i="4"/>
  <c r="Q732" i="4"/>
  <c r="U732" i="4"/>
  <c r="AB732" i="4"/>
  <c r="O733" i="4"/>
  <c r="Q733" i="4"/>
  <c r="U733" i="4"/>
  <c r="AB733" i="4"/>
  <c r="O734" i="4"/>
  <c r="Q734" i="4"/>
  <c r="U734" i="4"/>
  <c r="AB734" i="4"/>
  <c r="O735" i="4"/>
  <c r="Q735" i="4"/>
  <c r="U735" i="4"/>
  <c r="AB735" i="4"/>
  <c r="O736" i="4"/>
  <c r="Q736" i="4"/>
  <c r="U736" i="4"/>
  <c r="AB736" i="4"/>
  <c r="O737" i="4"/>
  <c r="Q737" i="4"/>
  <c r="U737" i="4"/>
  <c r="AB737" i="4"/>
  <c r="O738" i="4"/>
  <c r="Q738" i="4"/>
  <c r="U738" i="4"/>
  <c r="AB738" i="4"/>
  <c r="O739" i="4"/>
  <c r="Q739" i="4"/>
  <c r="U739" i="4"/>
  <c r="AB739" i="4"/>
  <c r="O740" i="4"/>
  <c r="Q740" i="4"/>
  <c r="U740" i="4"/>
  <c r="AB740" i="4"/>
  <c r="O741" i="4"/>
  <c r="Q741" i="4"/>
  <c r="U741" i="4"/>
  <c r="AB741" i="4"/>
  <c r="O742" i="4"/>
  <c r="Q742" i="4"/>
  <c r="U742" i="4"/>
  <c r="AB742" i="4"/>
  <c r="O743" i="4"/>
  <c r="Q743" i="4"/>
  <c r="U743" i="4"/>
  <c r="AB743" i="4"/>
  <c r="O744" i="4"/>
  <c r="Q744" i="4"/>
  <c r="U744" i="4"/>
  <c r="AB744" i="4"/>
  <c r="O745" i="4"/>
  <c r="Q745" i="4"/>
  <c r="U745" i="4"/>
  <c r="AB745" i="4"/>
  <c r="O746" i="4"/>
  <c r="Q746" i="4"/>
  <c r="U746" i="4"/>
  <c r="AB746" i="4"/>
  <c r="O747" i="4"/>
  <c r="Q747" i="4"/>
  <c r="U747" i="4"/>
  <c r="AB747" i="4"/>
  <c r="O748" i="4"/>
  <c r="Q748" i="4"/>
  <c r="U748" i="4"/>
  <c r="AB748" i="4"/>
  <c r="O749" i="4"/>
  <c r="Q749" i="4"/>
  <c r="U749" i="4"/>
  <c r="AB749" i="4"/>
  <c r="O750" i="4"/>
  <c r="Q750" i="4"/>
  <c r="U750" i="4"/>
  <c r="AB750" i="4"/>
  <c r="O751" i="4"/>
  <c r="Q751" i="4"/>
  <c r="U751" i="4"/>
  <c r="AB751" i="4"/>
  <c r="O752" i="4"/>
  <c r="Q752" i="4"/>
  <c r="U752" i="4"/>
  <c r="AB752" i="4"/>
  <c r="O753" i="4"/>
  <c r="Q753" i="4"/>
  <c r="U753" i="4"/>
  <c r="AB753" i="4"/>
  <c r="O754" i="4"/>
  <c r="Q754" i="4"/>
  <c r="U754" i="4"/>
  <c r="AB754" i="4"/>
  <c r="O755" i="4"/>
  <c r="Q755" i="4"/>
  <c r="U755" i="4"/>
  <c r="AB755" i="4"/>
  <c r="O756" i="4"/>
  <c r="Q756" i="4"/>
  <c r="U756" i="4"/>
  <c r="AB756" i="4"/>
  <c r="O757" i="4"/>
  <c r="Q757" i="4"/>
  <c r="U757" i="4"/>
  <c r="AB757" i="4"/>
  <c r="O758" i="4"/>
  <c r="Q758" i="4"/>
  <c r="U758" i="4"/>
  <c r="AB758" i="4"/>
  <c r="O759" i="4"/>
  <c r="Q759" i="4"/>
  <c r="U759" i="4"/>
  <c r="AB759" i="4"/>
  <c r="O760" i="4"/>
  <c r="Q760" i="4"/>
  <c r="U760" i="4"/>
  <c r="AB760" i="4"/>
  <c r="O761" i="4"/>
  <c r="Q761" i="4"/>
  <c r="U761" i="4"/>
  <c r="AB761" i="4"/>
  <c r="O762" i="4"/>
  <c r="Q762" i="4"/>
  <c r="U762" i="4"/>
  <c r="AB762" i="4"/>
  <c r="O763" i="4"/>
  <c r="Q763" i="4"/>
  <c r="U763" i="4"/>
  <c r="AB763" i="4"/>
  <c r="O764" i="4"/>
  <c r="Q764" i="4"/>
  <c r="U764" i="4"/>
  <c r="AB764" i="4"/>
  <c r="O765" i="4"/>
  <c r="Q765" i="4"/>
  <c r="U765" i="4"/>
  <c r="AB765" i="4"/>
  <c r="O766" i="4"/>
  <c r="Q766" i="4"/>
  <c r="U766" i="4"/>
  <c r="AB766" i="4"/>
  <c r="O767" i="4"/>
  <c r="Q767" i="4"/>
  <c r="U767" i="4"/>
  <c r="AB767" i="4"/>
  <c r="O768" i="4"/>
  <c r="Q768" i="4"/>
  <c r="U768" i="4"/>
  <c r="AB768" i="4"/>
  <c r="O769" i="4"/>
  <c r="Q769" i="4"/>
  <c r="U769" i="4"/>
  <c r="AB769" i="4"/>
  <c r="O770" i="4"/>
  <c r="Q770" i="4"/>
  <c r="U770" i="4"/>
  <c r="AB770" i="4"/>
  <c r="O771" i="4"/>
  <c r="Q771" i="4"/>
  <c r="U771" i="4"/>
  <c r="AB771" i="4"/>
  <c r="O772" i="4"/>
  <c r="Q772" i="4"/>
  <c r="U772" i="4"/>
  <c r="AB772" i="4"/>
  <c r="O773" i="4"/>
  <c r="Q773" i="4"/>
  <c r="U773" i="4"/>
  <c r="AB773" i="4"/>
  <c r="O774" i="4"/>
  <c r="Q774" i="4"/>
  <c r="U774" i="4"/>
  <c r="AB774" i="4"/>
  <c r="O775" i="4"/>
  <c r="Q775" i="4"/>
  <c r="U775" i="4"/>
  <c r="AB775" i="4"/>
  <c r="O776" i="4"/>
  <c r="Q776" i="4"/>
  <c r="U776" i="4"/>
  <c r="AB776" i="4"/>
  <c r="O777" i="4"/>
  <c r="Q777" i="4"/>
  <c r="U777" i="4"/>
  <c r="AB777" i="4"/>
  <c r="O778" i="4"/>
  <c r="Q778" i="4"/>
  <c r="U778" i="4"/>
  <c r="AB778" i="4"/>
  <c r="O779" i="4"/>
  <c r="Q779" i="4"/>
  <c r="U779" i="4"/>
  <c r="AB779" i="4"/>
  <c r="O780" i="4"/>
  <c r="Q780" i="4"/>
  <c r="U780" i="4"/>
  <c r="AB780" i="4"/>
  <c r="O781" i="4"/>
  <c r="Q781" i="4"/>
  <c r="U781" i="4"/>
  <c r="AB781" i="4"/>
  <c r="O782" i="4"/>
  <c r="Q782" i="4"/>
  <c r="U782" i="4"/>
  <c r="AB782" i="4"/>
  <c r="O783" i="4"/>
  <c r="Q783" i="4"/>
  <c r="U783" i="4"/>
  <c r="AB783" i="4"/>
  <c r="O784" i="4"/>
  <c r="Q784" i="4"/>
  <c r="U784" i="4"/>
  <c r="AB784" i="4"/>
  <c r="O785" i="4"/>
  <c r="Q785" i="4"/>
  <c r="U785" i="4"/>
  <c r="AB785" i="4"/>
  <c r="O786" i="4"/>
  <c r="Q786" i="4"/>
  <c r="U786" i="4"/>
  <c r="AB786" i="4"/>
  <c r="O787" i="4"/>
  <c r="Q787" i="4"/>
  <c r="U787" i="4"/>
  <c r="AB787" i="4"/>
  <c r="O788" i="4"/>
  <c r="Q788" i="4"/>
  <c r="U788" i="4"/>
  <c r="AB788" i="4"/>
  <c r="O789" i="4"/>
  <c r="Q789" i="4"/>
  <c r="U789" i="4"/>
  <c r="AB789" i="4"/>
  <c r="O790" i="4"/>
  <c r="Q790" i="4"/>
  <c r="U790" i="4"/>
  <c r="AB790" i="4"/>
  <c r="O791" i="4"/>
  <c r="Q791" i="4"/>
  <c r="U791" i="4"/>
  <c r="AB791" i="4"/>
  <c r="O792" i="4"/>
  <c r="Q792" i="4"/>
  <c r="U792" i="4"/>
  <c r="AB792" i="4"/>
  <c r="O793" i="4"/>
  <c r="Q793" i="4"/>
  <c r="U793" i="4"/>
  <c r="AB793" i="4"/>
  <c r="O794" i="4"/>
  <c r="Q794" i="4"/>
  <c r="U794" i="4"/>
  <c r="AB794" i="4"/>
  <c r="O795" i="4"/>
  <c r="Q795" i="4"/>
  <c r="U795" i="4"/>
  <c r="AB795" i="4"/>
  <c r="O796" i="4"/>
  <c r="Q796" i="4"/>
  <c r="U796" i="4"/>
  <c r="AB796" i="4"/>
  <c r="O797" i="4"/>
  <c r="Q797" i="4"/>
  <c r="U797" i="4"/>
  <c r="AB797" i="4"/>
  <c r="O798" i="4"/>
  <c r="Q798" i="4"/>
  <c r="U798" i="4"/>
  <c r="AB798" i="4"/>
  <c r="O799" i="4"/>
  <c r="Q799" i="4"/>
  <c r="U799" i="4"/>
  <c r="AB799" i="4"/>
  <c r="O800" i="4"/>
  <c r="Q800" i="4"/>
  <c r="U800" i="4"/>
  <c r="AB800" i="4"/>
  <c r="O801" i="4"/>
  <c r="Q801" i="4"/>
  <c r="U801" i="4"/>
  <c r="AB801" i="4"/>
  <c r="O802" i="4"/>
  <c r="Q802" i="4"/>
  <c r="U802" i="4"/>
  <c r="AB802" i="4"/>
  <c r="O803" i="4"/>
  <c r="Q803" i="4"/>
  <c r="U803" i="4"/>
  <c r="AB803" i="4"/>
  <c r="O804" i="4"/>
  <c r="Q804" i="4"/>
  <c r="U804" i="4"/>
  <c r="AB804" i="4"/>
  <c r="O805" i="4"/>
  <c r="Q805" i="4"/>
  <c r="U805" i="4"/>
  <c r="AB805" i="4"/>
  <c r="O806" i="4"/>
  <c r="Q806" i="4"/>
  <c r="U806" i="4"/>
  <c r="AB806" i="4"/>
  <c r="O807" i="4"/>
  <c r="Q807" i="4"/>
  <c r="U807" i="4"/>
  <c r="AB807" i="4"/>
  <c r="O808" i="4"/>
  <c r="Q808" i="4"/>
  <c r="U808" i="4"/>
  <c r="AB808" i="4"/>
  <c r="O809" i="4"/>
  <c r="Q809" i="4"/>
  <c r="U809" i="4"/>
  <c r="AB809" i="4"/>
  <c r="O810" i="4"/>
  <c r="Q810" i="4"/>
  <c r="U810" i="4"/>
  <c r="AB810" i="4"/>
  <c r="O811" i="4"/>
  <c r="Q811" i="4"/>
  <c r="U811" i="4"/>
  <c r="AB811" i="4"/>
  <c r="O812" i="4"/>
  <c r="Q812" i="4"/>
  <c r="U812" i="4"/>
  <c r="AB812" i="4"/>
  <c r="O813" i="4"/>
  <c r="Q813" i="4"/>
  <c r="U813" i="4"/>
  <c r="AB813" i="4"/>
  <c r="O814" i="4"/>
  <c r="Q814" i="4"/>
  <c r="U814" i="4"/>
  <c r="AB814" i="4"/>
  <c r="O815" i="4"/>
  <c r="Q815" i="4"/>
  <c r="U815" i="4"/>
  <c r="AB815" i="4"/>
  <c r="O816" i="4"/>
  <c r="Q816" i="4"/>
  <c r="U816" i="4"/>
  <c r="AB816" i="4"/>
  <c r="O817" i="4"/>
  <c r="Q817" i="4"/>
  <c r="U817" i="4"/>
  <c r="AB817" i="4"/>
  <c r="O818" i="4"/>
  <c r="Q818" i="4"/>
  <c r="U818" i="4"/>
  <c r="AB818" i="4"/>
  <c r="O819" i="4"/>
  <c r="Q819" i="4"/>
  <c r="U819" i="4"/>
  <c r="AB819" i="4"/>
  <c r="O820" i="4"/>
  <c r="Q820" i="4"/>
  <c r="U820" i="4"/>
  <c r="AB820" i="4"/>
  <c r="O821" i="4"/>
  <c r="Q821" i="4"/>
  <c r="U821" i="4"/>
  <c r="AB821" i="4"/>
  <c r="O822" i="4"/>
  <c r="Q822" i="4"/>
  <c r="U822" i="4"/>
  <c r="AB822" i="4"/>
  <c r="O823" i="4"/>
  <c r="Q823" i="4"/>
  <c r="U823" i="4"/>
  <c r="AB823" i="4"/>
  <c r="O824" i="4"/>
  <c r="Q824" i="4"/>
  <c r="U824" i="4"/>
  <c r="AB824" i="4"/>
  <c r="O825" i="4"/>
  <c r="Q825" i="4"/>
  <c r="U825" i="4"/>
  <c r="AB825" i="4"/>
  <c r="O826" i="4"/>
  <c r="Q826" i="4"/>
  <c r="U826" i="4"/>
  <c r="AB826" i="4"/>
  <c r="O827" i="4"/>
  <c r="Q827" i="4"/>
  <c r="U827" i="4"/>
  <c r="AB827" i="4"/>
  <c r="O828" i="4"/>
  <c r="Q828" i="4"/>
  <c r="U828" i="4"/>
  <c r="AB828" i="4"/>
  <c r="O829" i="4"/>
  <c r="Q829" i="4"/>
  <c r="U829" i="4"/>
  <c r="AB829" i="4"/>
  <c r="O830" i="4"/>
  <c r="Q830" i="4"/>
  <c r="U830" i="4"/>
  <c r="AB830" i="4"/>
  <c r="O831" i="4"/>
  <c r="Q831" i="4"/>
  <c r="U831" i="4"/>
  <c r="AB831" i="4"/>
  <c r="O832" i="4"/>
  <c r="Q832" i="4"/>
  <c r="U832" i="4"/>
  <c r="AB832" i="4"/>
  <c r="O833" i="4"/>
  <c r="Q833" i="4"/>
  <c r="U833" i="4"/>
  <c r="AB833" i="4"/>
  <c r="O834" i="4"/>
  <c r="Q834" i="4"/>
  <c r="U834" i="4"/>
  <c r="AB834" i="4"/>
  <c r="O835" i="4"/>
  <c r="Q835" i="4"/>
  <c r="U835" i="4"/>
  <c r="AB835" i="4"/>
  <c r="O836" i="4"/>
  <c r="Q836" i="4"/>
  <c r="U836" i="4"/>
  <c r="AB836" i="4"/>
  <c r="O837" i="4"/>
  <c r="Q837" i="4"/>
  <c r="U837" i="4"/>
  <c r="AB837" i="4"/>
  <c r="O838" i="4"/>
  <c r="Q838" i="4"/>
  <c r="U838" i="4"/>
  <c r="AB838" i="4"/>
  <c r="O839" i="4"/>
  <c r="Q839" i="4"/>
  <c r="U839" i="4"/>
  <c r="AB839" i="4"/>
  <c r="O840" i="4"/>
  <c r="Q840" i="4"/>
  <c r="U840" i="4"/>
  <c r="AB840" i="4"/>
  <c r="O841" i="4"/>
  <c r="Q841" i="4"/>
  <c r="U841" i="4"/>
  <c r="AB841" i="4"/>
  <c r="O842" i="4"/>
  <c r="Q842" i="4"/>
  <c r="U842" i="4"/>
  <c r="AB842" i="4"/>
  <c r="O843" i="4"/>
  <c r="Q843" i="4"/>
  <c r="U843" i="4"/>
  <c r="AB843" i="4"/>
  <c r="O844" i="4"/>
  <c r="Q844" i="4"/>
  <c r="U844" i="4"/>
  <c r="AB844" i="4"/>
  <c r="O845" i="4"/>
  <c r="Q845" i="4"/>
  <c r="U845" i="4"/>
  <c r="AB845" i="4"/>
  <c r="O846" i="4"/>
  <c r="Q846" i="4"/>
  <c r="U846" i="4"/>
  <c r="AB846" i="4"/>
  <c r="O847" i="4"/>
  <c r="Q847" i="4"/>
  <c r="U847" i="4"/>
  <c r="AB847" i="4"/>
  <c r="O848" i="4"/>
  <c r="Q848" i="4"/>
  <c r="U848" i="4"/>
  <c r="AB848" i="4"/>
  <c r="O849" i="4"/>
  <c r="Q849" i="4"/>
  <c r="U849" i="4"/>
  <c r="AB849" i="4"/>
  <c r="O850" i="4"/>
  <c r="Q850" i="4"/>
  <c r="U850" i="4"/>
  <c r="AB850" i="4"/>
  <c r="O851" i="4"/>
  <c r="Q851" i="4"/>
  <c r="U851" i="4"/>
  <c r="AB851" i="4"/>
  <c r="O852" i="4"/>
  <c r="Q852" i="4"/>
  <c r="U852" i="4"/>
  <c r="AB852" i="4"/>
  <c r="O853" i="4"/>
  <c r="Q853" i="4"/>
  <c r="U853" i="4"/>
  <c r="AB853" i="4"/>
  <c r="O854" i="4"/>
  <c r="Q854" i="4"/>
  <c r="U854" i="4"/>
  <c r="AB854" i="4"/>
  <c r="O855" i="4"/>
  <c r="Q855" i="4"/>
  <c r="U855" i="4"/>
  <c r="AB855" i="4"/>
  <c r="O856" i="4"/>
  <c r="Q856" i="4"/>
  <c r="U856" i="4"/>
  <c r="AB856" i="4"/>
  <c r="O857" i="4"/>
  <c r="Q857" i="4"/>
  <c r="U857" i="4"/>
  <c r="AB857" i="4"/>
  <c r="O858" i="4"/>
  <c r="Q858" i="4"/>
  <c r="U858" i="4"/>
  <c r="AB858" i="4"/>
  <c r="O859" i="4"/>
  <c r="Q859" i="4"/>
  <c r="U859" i="4"/>
  <c r="AB859" i="4"/>
  <c r="O860" i="4"/>
  <c r="Q860" i="4"/>
  <c r="U860" i="4"/>
  <c r="AB860" i="4"/>
  <c r="O861" i="4"/>
  <c r="Q861" i="4"/>
  <c r="U861" i="4"/>
  <c r="AB861" i="4"/>
  <c r="O862" i="4"/>
  <c r="Q862" i="4"/>
  <c r="U862" i="4"/>
  <c r="AB862" i="4"/>
  <c r="O863" i="4"/>
  <c r="Q863" i="4"/>
  <c r="U863" i="4"/>
  <c r="AB863" i="4"/>
  <c r="O864" i="4"/>
  <c r="Q864" i="4"/>
  <c r="U864" i="4"/>
  <c r="AB864" i="4"/>
  <c r="O865" i="4"/>
  <c r="Q865" i="4"/>
  <c r="U865" i="4"/>
  <c r="AB865" i="4"/>
  <c r="O866" i="4"/>
  <c r="Q866" i="4"/>
  <c r="U866" i="4"/>
  <c r="AB866" i="4"/>
  <c r="O867" i="4"/>
  <c r="Q867" i="4"/>
  <c r="U867" i="4"/>
  <c r="AB867" i="4"/>
  <c r="O868" i="4"/>
  <c r="Q868" i="4"/>
  <c r="U868" i="4"/>
  <c r="AB868" i="4"/>
  <c r="O869" i="4"/>
  <c r="Q869" i="4"/>
  <c r="U869" i="4"/>
  <c r="AB869" i="4"/>
  <c r="O870" i="4"/>
  <c r="Q870" i="4"/>
  <c r="U870" i="4"/>
  <c r="AB870" i="4"/>
  <c r="O871" i="4"/>
  <c r="Q871" i="4"/>
  <c r="U871" i="4"/>
  <c r="AB871" i="4"/>
  <c r="O872" i="4"/>
  <c r="Q872" i="4"/>
  <c r="U872" i="4"/>
  <c r="AB872" i="4"/>
  <c r="O873" i="4"/>
  <c r="Q873" i="4"/>
  <c r="U873" i="4"/>
  <c r="AB873" i="4"/>
  <c r="O874" i="4"/>
  <c r="Q874" i="4"/>
  <c r="U874" i="4"/>
  <c r="AB874" i="4"/>
  <c r="O875" i="4"/>
  <c r="Q875" i="4"/>
  <c r="U875" i="4"/>
  <c r="AB875" i="4"/>
  <c r="O876" i="4"/>
  <c r="Q876" i="4"/>
  <c r="U876" i="4"/>
  <c r="AB876" i="4"/>
  <c r="O877" i="4"/>
  <c r="Q877" i="4"/>
  <c r="U877" i="4"/>
  <c r="AB877" i="4"/>
  <c r="O878" i="4"/>
  <c r="Q878" i="4"/>
  <c r="U878" i="4"/>
  <c r="AB878" i="4"/>
  <c r="O879" i="4"/>
  <c r="Q879" i="4"/>
  <c r="U879" i="4"/>
  <c r="AB879" i="4"/>
  <c r="O880" i="4"/>
  <c r="Q880" i="4"/>
  <c r="U880" i="4"/>
  <c r="AB880" i="4"/>
  <c r="O881" i="4"/>
  <c r="Q881" i="4"/>
  <c r="U881" i="4"/>
  <c r="AB881" i="4"/>
  <c r="O882" i="4"/>
  <c r="Q882" i="4"/>
  <c r="U882" i="4"/>
  <c r="AB882" i="4"/>
  <c r="O883" i="4"/>
  <c r="Q883" i="4"/>
  <c r="U883" i="4"/>
  <c r="AB883" i="4"/>
  <c r="O884" i="4"/>
  <c r="Q884" i="4"/>
  <c r="U884" i="4"/>
  <c r="AB884" i="4"/>
  <c r="O885" i="4"/>
  <c r="Q885" i="4"/>
  <c r="U885" i="4"/>
  <c r="AB885" i="4"/>
  <c r="AA885" i="4" s="1"/>
  <c r="O886" i="4"/>
  <c r="Q886" i="4"/>
  <c r="U886" i="4"/>
  <c r="V886" i="4" s="1"/>
  <c r="AB886" i="4"/>
  <c r="O887" i="4"/>
  <c r="Q887" i="4"/>
  <c r="U887" i="4"/>
  <c r="S887" i="4" s="1"/>
  <c r="AB887" i="4"/>
  <c r="AA887" i="4" s="1"/>
  <c r="O888" i="4"/>
  <c r="Q888" i="4"/>
  <c r="U888" i="4"/>
  <c r="V888" i="4" s="1"/>
  <c r="AB888" i="4"/>
  <c r="O889" i="4"/>
  <c r="Q889" i="4"/>
  <c r="U889" i="4"/>
  <c r="S889" i="4" s="1"/>
  <c r="AB889" i="4"/>
  <c r="AA889" i="4" s="1"/>
  <c r="O890" i="4"/>
  <c r="Q890" i="4"/>
  <c r="U890" i="4"/>
  <c r="V890" i="4" s="1"/>
  <c r="AB890" i="4"/>
  <c r="O891" i="4"/>
  <c r="Q891" i="4"/>
  <c r="U891" i="4"/>
  <c r="S891" i="4" s="1"/>
  <c r="AB891" i="4"/>
  <c r="AA891" i="4" s="1"/>
  <c r="O892" i="4"/>
  <c r="Q892" i="4"/>
  <c r="U892" i="4"/>
  <c r="V892" i="4" s="1"/>
  <c r="AB892" i="4"/>
  <c r="O893" i="4"/>
  <c r="Q893" i="4"/>
  <c r="U893" i="4"/>
  <c r="S893" i="4" s="1"/>
  <c r="AB893" i="4"/>
  <c r="AA893" i="4" s="1"/>
  <c r="O894" i="4"/>
  <c r="Q894" i="4"/>
  <c r="U894" i="4"/>
  <c r="V894" i="4" s="1"/>
  <c r="AB894" i="4"/>
  <c r="O895" i="4"/>
  <c r="Q895" i="4"/>
  <c r="U895" i="4"/>
  <c r="S895" i="4" s="1"/>
  <c r="AB895" i="4"/>
  <c r="AA895" i="4" s="1"/>
  <c r="O896" i="4"/>
  <c r="Q896" i="4"/>
  <c r="U896" i="4"/>
  <c r="V896" i="4" s="1"/>
  <c r="AB896" i="4"/>
  <c r="O897" i="4"/>
  <c r="Q897" i="4"/>
  <c r="U897" i="4"/>
  <c r="S897" i="4" s="1"/>
  <c r="AB897" i="4"/>
  <c r="AA897" i="4" s="1"/>
  <c r="O898" i="4"/>
  <c r="Q898" i="4"/>
  <c r="U898" i="4"/>
  <c r="V898" i="4" s="1"/>
  <c r="AB898" i="4"/>
  <c r="O899" i="4"/>
  <c r="Q899" i="4"/>
  <c r="U899" i="4"/>
  <c r="S899" i="4" s="1"/>
  <c r="AB899" i="4"/>
  <c r="AA899" i="4" s="1"/>
  <c r="O900" i="4"/>
  <c r="Q900" i="4"/>
  <c r="U900" i="4"/>
  <c r="V900" i="4" s="1"/>
  <c r="AB900" i="4"/>
  <c r="O901" i="4"/>
  <c r="Q901" i="4"/>
  <c r="U901" i="4"/>
  <c r="S901" i="4" s="1"/>
  <c r="AB901" i="4"/>
  <c r="AA901" i="4" s="1"/>
  <c r="O902" i="4"/>
  <c r="Q902" i="4"/>
  <c r="U902" i="4"/>
  <c r="V902" i="4" s="1"/>
  <c r="AB902" i="4"/>
  <c r="O903" i="4"/>
  <c r="Q903" i="4"/>
  <c r="U903" i="4"/>
  <c r="S903" i="4" s="1"/>
  <c r="AB903" i="4"/>
  <c r="AA903" i="4" s="1"/>
  <c r="O904" i="4"/>
  <c r="Q904" i="4"/>
  <c r="U904" i="4"/>
  <c r="V904" i="4" s="1"/>
  <c r="AB904" i="4"/>
  <c r="O905" i="4"/>
  <c r="Q905" i="4"/>
  <c r="U905" i="4"/>
  <c r="S905" i="4" s="1"/>
  <c r="AB905" i="4"/>
  <c r="AA905" i="4" s="1"/>
  <c r="O906" i="4"/>
  <c r="Q906" i="4"/>
  <c r="U906" i="4"/>
  <c r="V906" i="4" s="1"/>
  <c r="AB906" i="4"/>
  <c r="O907" i="4"/>
  <c r="Q907" i="4"/>
  <c r="U907" i="4"/>
  <c r="S907" i="4" s="1"/>
  <c r="AB907" i="4"/>
  <c r="AA907" i="4" s="1"/>
  <c r="O908" i="4"/>
  <c r="Q908" i="4"/>
  <c r="U908" i="4"/>
  <c r="V908" i="4" s="1"/>
  <c r="AB908" i="4"/>
  <c r="O909" i="4"/>
  <c r="Q909" i="4"/>
  <c r="U909" i="4"/>
  <c r="S909" i="4" s="1"/>
  <c r="AB909" i="4"/>
  <c r="AA909" i="4" s="1"/>
  <c r="O910" i="4"/>
  <c r="Q910" i="4"/>
  <c r="U910" i="4"/>
  <c r="V910" i="4" s="1"/>
  <c r="AB910" i="4"/>
  <c r="O911" i="4"/>
  <c r="Q911" i="4"/>
  <c r="U911" i="4"/>
  <c r="S911" i="4" s="1"/>
  <c r="AB911" i="4"/>
  <c r="AA911" i="4" s="1"/>
  <c r="O912" i="4"/>
  <c r="Q912" i="4"/>
  <c r="U912" i="4"/>
  <c r="V912" i="4" s="1"/>
  <c r="AB912" i="4"/>
  <c r="O913" i="4"/>
  <c r="Q913" i="4"/>
  <c r="U913" i="4"/>
  <c r="S913" i="4" s="1"/>
  <c r="AB913" i="4"/>
  <c r="AA913" i="4" s="1"/>
  <c r="O914" i="4"/>
  <c r="Q914" i="4"/>
  <c r="U914" i="4"/>
  <c r="V914" i="4" s="1"/>
  <c r="AB914" i="4"/>
  <c r="O915" i="4"/>
  <c r="Q915" i="4"/>
  <c r="U915" i="4"/>
  <c r="S915" i="4" s="1"/>
  <c r="AB915" i="4"/>
  <c r="AA915" i="4" s="1"/>
  <c r="O916" i="4"/>
  <c r="Q916" i="4"/>
  <c r="U916" i="4"/>
  <c r="V916" i="4" s="1"/>
  <c r="AB916" i="4"/>
  <c r="O917" i="4"/>
  <c r="Q917" i="4"/>
  <c r="U917" i="4"/>
  <c r="S917" i="4" s="1"/>
  <c r="AB917" i="4"/>
  <c r="AA917" i="4" s="1"/>
  <c r="O918" i="4"/>
  <c r="Q918" i="4"/>
  <c r="U918" i="4"/>
  <c r="V918" i="4" s="1"/>
  <c r="AB918" i="4"/>
  <c r="O919" i="4"/>
  <c r="Q919" i="4"/>
  <c r="U919" i="4"/>
  <c r="S919" i="4" s="1"/>
  <c r="AB919" i="4"/>
  <c r="AA919" i="4" s="1"/>
  <c r="O920" i="4"/>
  <c r="Q920" i="4"/>
  <c r="U920" i="4"/>
  <c r="V920" i="4" s="1"/>
  <c r="AB920" i="4"/>
  <c r="O921" i="4"/>
  <c r="Q921" i="4"/>
  <c r="U921" i="4"/>
  <c r="S921" i="4" s="1"/>
  <c r="AB921" i="4"/>
  <c r="AA921" i="4" s="1"/>
  <c r="O922" i="4"/>
  <c r="Q922" i="4"/>
  <c r="U922" i="4"/>
  <c r="V922" i="4" s="1"/>
  <c r="AB922" i="4"/>
  <c r="O923" i="4"/>
  <c r="Q923" i="4"/>
  <c r="U923" i="4"/>
  <c r="S923" i="4" s="1"/>
  <c r="AB923" i="4"/>
  <c r="AA923" i="4" s="1"/>
  <c r="O924" i="4"/>
  <c r="Q924" i="4"/>
  <c r="U924" i="4"/>
  <c r="V924" i="4" s="1"/>
  <c r="AB924" i="4"/>
  <c r="O925" i="4"/>
  <c r="Q925" i="4"/>
  <c r="U925" i="4"/>
  <c r="S925" i="4" s="1"/>
  <c r="AB925" i="4"/>
  <c r="AA925" i="4" s="1"/>
  <c r="O926" i="4"/>
  <c r="Q926" i="4"/>
  <c r="U926" i="4"/>
  <c r="V926" i="4" s="1"/>
  <c r="AB926" i="4"/>
  <c r="O927" i="4"/>
  <c r="Q927" i="4"/>
  <c r="U927" i="4"/>
  <c r="S927" i="4" s="1"/>
  <c r="AB927" i="4"/>
  <c r="AA927" i="4" s="1"/>
  <c r="O928" i="4"/>
  <c r="Q928" i="4"/>
  <c r="U928" i="4"/>
  <c r="V928" i="4" s="1"/>
  <c r="AB928" i="4"/>
  <c r="O929" i="4"/>
  <c r="Q929" i="4"/>
  <c r="U929" i="4"/>
  <c r="S929" i="4" s="1"/>
  <c r="AB929" i="4"/>
  <c r="AA929" i="4" s="1"/>
  <c r="O930" i="4"/>
  <c r="Q930" i="4"/>
  <c r="U930" i="4"/>
  <c r="V930" i="4" s="1"/>
  <c r="AB930" i="4"/>
  <c r="O931" i="4"/>
  <c r="Q931" i="4"/>
  <c r="U931" i="4"/>
  <c r="S931" i="4" s="1"/>
  <c r="AB931" i="4"/>
  <c r="AA931" i="4" s="1"/>
  <c r="O932" i="4"/>
  <c r="Q932" i="4"/>
  <c r="U932" i="4"/>
  <c r="V932" i="4" s="1"/>
  <c r="AB932" i="4"/>
  <c r="O933" i="4"/>
  <c r="Q933" i="4"/>
  <c r="U933" i="4"/>
  <c r="S933" i="4" s="1"/>
  <c r="AB933" i="4"/>
  <c r="AA933" i="4" s="1"/>
  <c r="O934" i="4"/>
  <c r="Q934" i="4"/>
  <c r="U934" i="4"/>
  <c r="V934" i="4" s="1"/>
  <c r="AB934" i="4"/>
  <c r="O935" i="4"/>
  <c r="Q935" i="4"/>
  <c r="U935" i="4"/>
  <c r="S935" i="4" s="1"/>
  <c r="AB935" i="4"/>
  <c r="AA935" i="4" s="1"/>
  <c r="O936" i="4"/>
  <c r="Q936" i="4"/>
  <c r="U936" i="4"/>
  <c r="V936" i="4" s="1"/>
  <c r="AB936" i="4"/>
  <c r="O937" i="4"/>
  <c r="Q937" i="4"/>
  <c r="U937" i="4"/>
  <c r="S937" i="4" s="1"/>
  <c r="AB937" i="4"/>
  <c r="AA937" i="4" s="1"/>
  <c r="O938" i="4"/>
  <c r="Q938" i="4"/>
  <c r="U938" i="4"/>
  <c r="V938" i="4" s="1"/>
  <c r="AB938" i="4"/>
  <c r="O939" i="4"/>
  <c r="Q939" i="4"/>
  <c r="U939" i="4"/>
  <c r="S939" i="4" s="1"/>
  <c r="AB939" i="4"/>
  <c r="AA939" i="4" s="1"/>
  <c r="O940" i="4"/>
  <c r="Q940" i="4"/>
  <c r="U940" i="4"/>
  <c r="V940" i="4" s="1"/>
  <c r="AB940" i="4"/>
  <c r="O941" i="4"/>
  <c r="Q941" i="4"/>
  <c r="U941" i="4"/>
  <c r="S941" i="4" s="1"/>
  <c r="AB941" i="4"/>
  <c r="AA941" i="4" s="1"/>
  <c r="O942" i="4"/>
  <c r="Q942" i="4"/>
  <c r="U942" i="4"/>
  <c r="V942" i="4" s="1"/>
  <c r="AB942" i="4"/>
  <c r="O943" i="4"/>
  <c r="Q943" i="4"/>
  <c r="U943" i="4"/>
  <c r="S943" i="4" s="1"/>
  <c r="AB943" i="4"/>
  <c r="AA943" i="4" s="1"/>
  <c r="O944" i="4"/>
  <c r="Q944" i="4"/>
  <c r="U944" i="4"/>
  <c r="V944" i="4" s="1"/>
  <c r="AB944" i="4"/>
  <c r="O945" i="4"/>
  <c r="Q945" i="4"/>
  <c r="U945" i="4"/>
  <c r="S945" i="4" s="1"/>
  <c r="AB945" i="4"/>
  <c r="AA945" i="4" s="1"/>
  <c r="O946" i="4"/>
  <c r="Q946" i="4"/>
  <c r="U946" i="4"/>
  <c r="V946" i="4" s="1"/>
  <c r="AB946" i="4"/>
  <c r="O947" i="4"/>
  <c r="Q947" i="4"/>
  <c r="U947" i="4"/>
  <c r="S947" i="4" s="1"/>
  <c r="AB947" i="4"/>
  <c r="AA947" i="4" s="1"/>
  <c r="O948" i="4"/>
  <c r="Q948" i="4"/>
  <c r="U948" i="4"/>
  <c r="V948" i="4" s="1"/>
  <c r="AB948" i="4"/>
  <c r="O949" i="4"/>
  <c r="Q949" i="4"/>
  <c r="U949" i="4"/>
  <c r="S949" i="4" s="1"/>
  <c r="AB949" i="4"/>
  <c r="AA949" i="4" s="1"/>
  <c r="O950" i="4"/>
  <c r="Q950" i="4"/>
  <c r="U950" i="4"/>
  <c r="V950" i="4" s="1"/>
  <c r="AB950" i="4"/>
  <c r="O951" i="4"/>
  <c r="Q951" i="4"/>
  <c r="U951" i="4"/>
  <c r="S951" i="4" s="1"/>
  <c r="AB951" i="4"/>
  <c r="AA951" i="4" s="1"/>
  <c r="O952" i="4"/>
  <c r="Q952" i="4"/>
  <c r="U952" i="4"/>
  <c r="V952" i="4" s="1"/>
  <c r="AB952" i="4"/>
  <c r="O953" i="4"/>
  <c r="Q953" i="4"/>
  <c r="U953" i="4"/>
  <c r="S953" i="4" s="1"/>
  <c r="AB953" i="4"/>
  <c r="AA953" i="4" s="1"/>
  <c r="O954" i="4"/>
  <c r="Q954" i="4"/>
  <c r="U954" i="4"/>
  <c r="V954" i="4" s="1"/>
  <c r="AB954" i="4"/>
  <c r="O955" i="4"/>
  <c r="Q955" i="4"/>
  <c r="U955" i="4"/>
  <c r="S955" i="4" s="1"/>
  <c r="AB955" i="4"/>
  <c r="AA955" i="4" s="1"/>
  <c r="O956" i="4"/>
  <c r="Q956" i="4"/>
  <c r="U956" i="4"/>
  <c r="V956" i="4" s="1"/>
  <c r="AB956" i="4"/>
  <c r="O957" i="4"/>
  <c r="Q957" i="4"/>
  <c r="U957" i="4"/>
  <c r="S957" i="4" s="1"/>
  <c r="AB957" i="4"/>
  <c r="AA957" i="4" s="1"/>
  <c r="O958" i="4"/>
  <c r="Q958" i="4"/>
  <c r="U958" i="4"/>
  <c r="V958" i="4" s="1"/>
  <c r="AB958" i="4"/>
  <c r="O959" i="4"/>
  <c r="Q959" i="4"/>
  <c r="U959" i="4"/>
  <c r="S959" i="4" s="1"/>
  <c r="AB959" i="4"/>
  <c r="AA959" i="4" s="1"/>
  <c r="O960" i="4"/>
  <c r="Q960" i="4"/>
  <c r="U960" i="4"/>
  <c r="V960" i="4" s="1"/>
  <c r="AB960" i="4"/>
  <c r="O961" i="4"/>
  <c r="Q961" i="4"/>
  <c r="U961" i="4"/>
  <c r="S961" i="4" s="1"/>
  <c r="AB961" i="4"/>
  <c r="AA961" i="4" s="1"/>
  <c r="O962" i="4"/>
  <c r="Q962" i="4"/>
  <c r="U962" i="4"/>
  <c r="V962" i="4" s="1"/>
  <c r="AB962" i="4"/>
  <c r="O963" i="4"/>
  <c r="Q963" i="4"/>
  <c r="U963" i="4"/>
  <c r="S963" i="4" s="1"/>
  <c r="AB963" i="4"/>
  <c r="AA963" i="4" s="1"/>
  <c r="O964" i="4"/>
  <c r="Q964" i="4"/>
  <c r="U964" i="4"/>
  <c r="V964" i="4" s="1"/>
  <c r="AB964" i="4"/>
  <c r="O965" i="4"/>
  <c r="Q965" i="4"/>
  <c r="U965" i="4"/>
  <c r="S965" i="4" s="1"/>
  <c r="AB965" i="4"/>
  <c r="AA965" i="4" s="1"/>
  <c r="O966" i="4"/>
  <c r="Q966" i="4"/>
  <c r="U966" i="4"/>
  <c r="V966" i="4" s="1"/>
  <c r="AB966" i="4"/>
  <c r="O967" i="4"/>
  <c r="Q967" i="4"/>
  <c r="U967" i="4"/>
  <c r="S967" i="4" s="1"/>
  <c r="AB967" i="4"/>
  <c r="AA967" i="4" s="1"/>
  <c r="O968" i="4"/>
  <c r="Q968" i="4"/>
  <c r="U968" i="4"/>
  <c r="V968" i="4" s="1"/>
  <c r="AB968" i="4"/>
  <c r="O969" i="4"/>
  <c r="Q969" i="4"/>
  <c r="U969" i="4"/>
  <c r="S969" i="4" s="1"/>
  <c r="AB969" i="4"/>
  <c r="AA969" i="4" s="1"/>
  <c r="O970" i="4"/>
  <c r="Q970" i="4"/>
  <c r="U970" i="4"/>
  <c r="V970" i="4" s="1"/>
  <c r="AB970" i="4"/>
  <c r="O971" i="4"/>
  <c r="Q971" i="4"/>
  <c r="U971" i="4"/>
  <c r="S971" i="4" s="1"/>
  <c r="AB971" i="4"/>
  <c r="AA971" i="4" s="1"/>
  <c r="O972" i="4"/>
  <c r="Q972" i="4"/>
  <c r="U972" i="4"/>
  <c r="V972" i="4" s="1"/>
  <c r="AB972" i="4"/>
  <c r="O973" i="4"/>
  <c r="Q973" i="4"/>
  <c r="U973" i="4"/>
  <c r="V973" i="4" s="1"/>
  <c r="AB973" i="4"/>
  <c r="AA973" i="4" s="1"/>
  <c r="O974" i="4"/>
  <c r="Q974" i="4"/>
  <c r="U974" i="4"/>
  <c r="V974" i="4" s="1"/>
  <c r="AB974" i="4"/>
  <c r="O975" i="4"/>
  <c r="Q975" i="4"/>
  <c r="U975" i="4"/>
  <c r="S975" i="4" s="1"/>
  <c r="AB975" i="4"/>
  <c r="AA975" i="4" s="1"/>
  <c r="O976" i="4"/>
  <c r="Q976" i="4"/>
  <c r="U976" i="4"/>
  <c r="V976" i="4" s="1"/>
  <c r="AB976" i="4"/>
  <c r="O977" i="4"/>
  <c r="Q977" i="4"/>
  <c r="U977" i="4"/>
  <c r="V977" i="4" s="1"/>
  <c r="AB977" i="4"/>
  <c r="AA977" i="4" s="1"/>
  <c r="O978" i="4"/>
  <c r="Q978" i="4"/>
  <c r="U978" i="4"/>
  <c r="V978" i="4" s="1"/>
  <c r="AB978" i="4"/>
  <c r="O979" i="4"/>
  <c r="Q979" i="4"/>
  <c r="U979" i="4"/>
  <c r="S979" i="4" s="1"/>
  <c r="AB979" i="4"/>
  <c r="AA979" i="4" s="1"/>
  <c r="O980" i="4"/>
  <c r="Q980" i="4"/>
  <c r="U980" i="4"/>
  <c r="V980" i="4" s="1"/>
  <c r="AB980" i="4"/>
  <c r="O981" i="4"/>
  <c r="Q981" i="4"/>
  <c r="U981" i="4"/>
  <c r="V981" i="4" s="1"/>
  <c r="AB981" i="4"/>
  <c r="AA981" i="4" s="1"/>
  <c r="O982" i="4"/>
  <c r="Q982" i="4"/>
  <c r="U982" i="4"/>
  <c r="V982" i="4" s="1"/>
  <c r="AB982" i="4"/>
  <c r="O983" i="4"/>
  <c r="Q983" i="4"/>
  <c r="U983" i="4"/>
  <c r="S983" i="4" s="1"/>
  <c r="AB983" i="4"/>
  <c r="AA983" i="4" s="1"/>
  <c r="O984" i="4"/>
  <c r="Q984" i="4"/>
  <c r="U984" i="4"/>
  <c r="V984" i="4" s="1"/>
  <c r="AB984" i="4"/>
  <c r="O985" i="4"/>
  <c r="Q985" i="4"/>
  <c r="U985" i="4"/>
  <c r="V985" i="4" s="1"/>
  <c r="AB985" i="4"/>
  <c r="AA985" i="4" s="1"/>
  <c r="O986" i="4"/>
  <c r="Q986" i="4"/>
  <c r="U986" i="4"/>
  <c r="S986" i="4" s="1"/>
  <c r="AB986" i="4"/>
  <c r="AA986" i="4" s="1"/>
  <c r="O987" i="4"/>
  <c r="Q987" i="4"/>
  <c r="U987" i="4"/>
  <c r="AB987" i="4"/>
  <c r="O988" i="4"/>
  <c r="Q988" i="4"/>
  <c r="U988" i="4"/>
  <c r="AB988" i="4"/>
  <c r="O989" i="4"/>
  <c r="Q989" i="4"/>
  <c r="U989" i="4"/>
  <c r="AB989" i="4"/>
  <c r="O990" i="4"/>
  <c r="Q990" i="4"/>
  <c r="U990" i="4"/>
  <c r="AB990" i="4"/>
  <c r="O991" i="4"/>
  <c r="Q991" i="4"/>
  <c r="U991" i="4"/>
  <c r="AB991" i="4"/>
  <c r="O992" i="4"/>
  <c r="Q992" i="4"/>
  <c r="U992" i="4"/>
  <c r="AB992" i="4"/>
  <c r="O993" i="4"/>
  <c r="Q993" i="4"/>
  <c r="U993" i="4"/>
  <c r="AB993" i="4"/>
  <c r="O994" i="4"/>
  <c r="Q994" i="4"/>
  <c r="U994" i="4"/>
  <c r="AB994" i="4"/>
  <c r="O995" i="4"/>
  <c r="Q995" i="4"/>
  <c r="U995" i="4"/>
  <c r="AB995" i="4"/>
  <c r="O996" i="4"/>
  <c r="Q996" i="4"/>
  <c r="U996" i="4"/>
  <c r="AB996" i="4"/>
  <c r="O997" i="4"/>
  <c r="Q997" i="4"/>
  <c r="U997" i="4"/>
  <c r="AB997" i="4"/>
  <c r="O998" i="4"/>
  <c r="Q998" i="4"/>
  <c r="U998" i="4"/>
  <c r="AB998" i="4"/>
  <c r="O999" i="4"/>
  <c r="Q999" i="4"/>
  <c r="U999" i="4"/>
  <c r="AB999" i="4"/>
  <c r="O1000" i="4"/>
  <c r="Q1000" i="4"/>
  <c r="U1000" i="4"/>
  <c r="AB1000" i="4"/>
  <c r="O1001" i="4"/>
  <c r="Q1001" i="4"/>
  <c r="U1001" i="4"/>
  <c r="AB1001" i="4"/>
  <c r="O1002" i="4"/>
  <c r="Q1002" i="4"/>
  <c r="U1002" i="4"/>
  <c r="AB1002" i="4"/>
  <c r="O1003" i="4"/>
  <c r="Q1003" i="4"/>
  <c r="U1003" i="4"/>
  <c r="AB1003" i="4"/>
  <c r="O1004" i="4"/>
  <c r="Q1004" i="4"/>
  <c r="U1004" i="4"/>
  <c r="AB1004" i="4"/>
  <c r="O1005" i="4"/>
  <c r="Q1005" i="4"/>
  <c r="U1005" i="4"/>
  <c r="AB1005" i="4"/>
  <c r="O1006" i="4"/>
  <c r="Q1006" i="4"/>
  <c r="U1006" i="4"/>
  <c r="AB1006" i="4"/>
  <c r="O1007" i="4"/>
  <c r="Q1007" i="4"/>
  <c r="U1007" i="4"/>
  <c r="AB1007" i="4"/>
  <c r="O1008" i="4"/>
  <c r="Q1008" i="4"/>
  <c r="U1008" i="4"/>
  <c r="AB1008" i="4"/>
  <c r="O1009" i="4"/>
  <c r="Q1009" i="4"/>
  <c r="U1009" i="4"/>
  <c r="AB1009" i="4"/>
  <c r="O1010" i="4"/>
  <c r="Q1010" i="4"/>
  <c r="U1010" i="4"/>
  <c r="AB1010" i="4"/>
  <c r="O1011" i="4"/>
  <c r="Q1011" i="4"/>
  <c r="U1011" i="4"/>
  <c r="AB1011" i="4"/>
  <c r="O1012" i="4"/>
  <c r="Q1012" i="4"/>
  <c r="U1012" i="4"/>
  <c r="AB1012" i="4"/>
  <c r="O1013" i="4"/>
  <c r="Q1013" i="4"/>
  <c r="U1013" i="4"/>
  <c r="AB1013" i="4"/>
  <c r="O1014" i="4"/>
  <c r="Q1014" i="4"/>
  <c r="U1014" i="4"/>
  <c r="AB1014" i="4"/>
  <c r="O1015" i="4"/>
  <c r="Q1015" i="4"/>
  <c r="U1015" i="4"/>
  <c r="AB1015" i="4"/>
  <c r="O1016" i="4"/>
  <c r="Q1016" i="4"/>
  <c r="U1016" i="4"/>
  <c r="AB1016" i="4"/>
  <c r="O1017" i="4"/>
  <c r="Q1017" i="4"/>
  <c r="U1017" i="4"/>
  <c r="AB1017" i="4"/>
  <c r="O1018" i="4"/>
  <c r="Q1018" i="4"/>
  <c r="U1018" i="4"/>
  <c r="AB1018" i="4"/>
  <c r="O1019" i="4"/>
  <c r="Q1019" i="4"/>
  <c r="U1019" i="4"/>
  <c r="AB1019" i="4"/>
  <c r="O1020" i="4"/>
  <c r="Q1020" i="4"/>
  <c r="U1020" i="4"/>
  <c r="AB1020" i="4"/>
  <c r="O1021" i="4"/>
  <c r="Q1021" i="4"/>
  <c r="U1021" i="4"/>
  <c r="AB1021" i="4"/>
  <c r="O1022" i="4"/>
  <c r="Q1022" i="4"/>
  <c r="U1022" i="4"/>
  <c r="AB1022" i="4"/>
  <c r="O1023" i="4"/>
  <c r="Q1023" i="4"/>
  <c r="U1023" i="4"/>
  <c r="AB1023" i="4"/>
  <c r="O1024" i="4"/>
  <c r="Q1024" i="4"/>
  <c r="U1024" i="4"/>
  <c r="AB1024" i="4"/>
  <c r="O1025" i="4"/>
  <c r="Q1025" i="4"/>
  <c r="U1025" i="4"/>
  <c r="AB1025" i="4"/>
  <c r="O1026" i="4"/>
  <c r="Q1026" i="4"/>
  <c r="U1026" i="4"/>
  <c r="AB1026" i="4"/>
  <c r="O1027" i="4"/>
  <c r="Q1027" i="4"/>
  <c r="U1027" i="4"/>
  <c r="AB1027" i="4"/>
  <c r="O1028" i="4"/>
  <c r="Q1028" i="4"/>
  <c r="U1028" i="4"/>
  <c r="AB1028" i="4"/>
  <c r="O1029" i="4"/>
  <c r="Q1029" i="4"/>
  <c r="U1029" i="4"/>
  <c r="AB1029" i="4"/>
  <c r="O1030" i="4"/>
  <c r="Q1030" i="4"/>
  <c r="U1030" i="4"/>
  <c r="AB1030" i="4"/>
  <c r="O1031" i="4"/>
  <c r="Q1031" i="4"/>
  <c r="U1031" i="4"/>
  <c r="AB1031" i="4"/>
  <c r="O1032" i="4"/>
  <c r="Q1032" i="4"/>
  <c r="U1032" i="4"/>
  <c r="AB1032" i="4"/>
  <c r="O1033" i="4"/>
  <c r="Q1033" i="4"/>
  <c r="U1033" i="4"/>
  <c r="AB1033" i="4"/>
  <c r="O1034" i="4"/>
  <c r="Q1034" i="4"/>
  <c r="U1034" i="4"/>
  <c r="AB1034" i="4"/>
  <c r="O1035" i="4"/>
  <c r="Q1035" i="4"/>
  <c r="U1035" i="4"/>
  <c r="AB1035" i="4"/>
  <c r="O1036" i="4"/>
  <c r="Q1036" i="4"/>
  <c r="U1036" i="4"/>
  <c r="AB1036" i="4"/>
  <c r="O1037" i="4"/>
  <c r="Q1037" i="4"/>
  <c r="U1037" i="4"/>
  <c r="AB1037" i="4"/>
  <c r="O1038" i="4"/>
  <c r="Q1038" i="4"/>
  <c r="U1038" i="4"/>
  <c r="AB1038" i="4"/>
  <c r="O1039" i="4"/>
  <c r="Q1039" i="4"/>
  <c r="U1039" i="4"/>
  <c r="AB1039" i="4"/>
  <c r="O1040" i="4"/>
  <c r="Q1040" i="4"/>
  <c r="U1040" i="4"/>
  <c r="AB1040" i="4"/>
  <c r="O1041" i="4"/>
  <c r="Q1041" i="4"/>
  <c r="U1041" i="4"/>
  <c r="AB1041" i="4"/>
  <c r="O1042" i="4"/>
  <c r="Q1042" i="4"/>
  <c r="U1042" i="4"/>
  <c r="AB1042" i="4"/>
  <c r="O1043" i="4"/>
  <c r="Q1043" i="4"/>
  <c r="U1043" i="4"/>
  <c r="AB1043" i="4"/>
  <c r="O1044" i="4"/>
  <c r="Q1044" i="4"/>
  <c r="U1044" i="4"/>
  <c r="AB1044" i="4"/>
  <c r="O1045" i="4"/>
  <c r="Q1045" i="4"/>
  <c r="U1045" i="4"/>
  <c r="AB1045" i="4"/>
  <c r="O1046" i="4"/>
  <c r="Q1046" i="4"/>
  <c r="U1046" i="4"/>
  <c r="AB1046" i="4"/>
  <c r="O1047" i="4"/>
  <c r="Q1047" i="4"/>
  <c r="U1047" i="4"/>
  <c r="AB1047" i="4"/>
  <c r="O1048" i="4"/>
  <c r="Q1048" i="4"/>
  <c r="U1048" i="4"/>
  <c r="AB1048" i="4"/>
  <c r="O1049" i="4"/>
  <c r="Q1049" i="4"/>
  <c r="U1049" i="4"/>
  <c r="AB1049" i="4"/>
  <c r="O1050" i="4"/>
  <c r="Q1050" i="4"/>
  <c r="U1050" i="4"/>
  <c r="AB1050" i="4"/>
  <c r="O1051" i="4"/>
  <c r="Q1051" i="4"/>
  <c r="U1051" i="4"/>
  <c r="AB1051" i="4"/>
  <c r="O1052" i="4"/>
  <c r="Q1052" i="4"/>
  <c r="U1052" i="4"/>
  <c r="AB1052" i="4"/>
  <c r="O1053" i="4"/>
  <c r="Q1053" i="4"/>
  <c r="U1053" i="4"/>
  <c r="AB1053" i="4"/>
  <c r="O1054" i="4"/>
  <c r="Q1054" i="4"/>
  <c r="U1054" i="4"/>
  <c r="AB1054" i="4"/>
  <c r="O1055" i="4"/>
  <c r="Q1055" i="4"/>
  <c r="U1055" i="4"/>
  <c r="AB1055" i="4"/>
  <c r="O1056" i="4"/>
  <c r="Q1056" i="4"/>
  <c r="U1056" i="4"/>
  <c r="AB1056" i="4"/>
  <c r="O1057" i="4"/>
  <c r="Q1057" i="4"/>
  <c r="U1057" i="4"/>
  <c r="AB1057" i="4"/>
  <c r="O1058" i="4"/>
  <c r="Q1058" i="4"/>
  <c r="U1058" i="4"/>
  <c r="AB1058" i="4"/>
  <c r="O1059" i="4"/>
  <c r="Q1059" i="4"/>
  <c r="U1059" i="4"/>
  <c r="AB1059" i="4"/>
  <c r="O1060" i="4"/>
  <c r="Q1060" i="4"/>
  <c r="U1060" i="4"/>
  <c r="AB1060" i="4"/>
  <c r="O1061" i="4"/>
  <c r="Q1061" i="4"/>
  <c r="U1061" i="4"/>
  <c r="AB1061" i="4"/>
  <c r="O1062" i="4"/>
  <c r="Q1062" i="4"/>
  <c r="U1062" i="4"/>
  <c r="AB1062" i="4"/>
  <c r="O1063" i="4"/>
  <c r="Q1063" i="4"/>
  <c r="U1063" i="4"/>
  <c r="AB1063" i="4"/>
  <c r="O1064" i="4"/>
  <c r="Q1064" i="4"/>
  <c r="U1064" i="4"/>
  <c r="AB1064" i="4"/>
  <c r="O1065" i="4"/>
  <c r="Q1065" i="4"/>
  <c r="U1065" i="4"/>
  <c r="AB1065" i="4"/>
  <c r="O1066" i="4"/>
  <c r="Q1066" i="4"/>
  <c r="U1066" i="4"/>
  <c r="AB1066" i="4"/>
  <c r="O1067" i="4"/>
  <c r="Q1067" i="4"/>
  <c r="U1067" i="4"/>
  <c r="AB1067" i="4"/>
  <c r="O1068" i="4"/>
  <c r="Q1068" i="4"/>
  <c r="U1068" i="4"/>
  <c r="AB1068" i="4"/>
  <c r="O1069" i="4"/>
  <c r="Q1069" i="4"/>
  <c r="U1069" i="4"/>
  <c r="AB1069" i="4"/>
  <c r="O1070" i="4"/>
  <c r="Q1070" i="4"/>
  <c r="U1070" i="4"/>
  <c r="AB1070" i="4"/>
  <c r="O1071" i="4"/>
  <c r="Q1071" i="4"/>
  <c r="U1071" i="4"/>
  <c r="AB1071" i="4"/>
  <c r="O1072" i="4"/>
  <c r="Q1072" i="4"/>
  <c r="U1072" i="4"/>
  <c r="AB1072" i="4"/>
  <c r="O1073" i="4"/>
  <c r="Q1073" i="4"/>
  <c r="U1073" i="4"/>
  <c r="AB1073" i="4"/>
  <c r="O1074" i="4"/>
  <c r="Q1074" i="4"/>
  <c r="U1074" i="4"/>
  <c r="AB1074" i="4"/>
  <c r="O1075" i="4"/>
  <c r="Q1075" i="4"/>
  <c r="U1075" i="4"/>
  <c r="AB1075" i="4"/>
  <c r="O1076" i="4"/>
  <c r="Q1076" i="4"/>
  <c r="U1076" i="4"/>
  <c r="AB1076" i="4"/>
  <c r="O1077" i="4"/>
  <c r="Q1077" i="4"/>
  <c r="U1077" i="4"/>
  <c r="AB1077" i="4"/>
  <c r="O1078" i="4"/>
  <c r="Q1078" i="4"/>
  <c r="U1078" i="4"/>
  <c r="AB1078" i="4"/>
  <c r="O1079" i="4"/>
  <c r="Q1079" i="4"/>
  <c r="U1079" i="4"/>
  <c r="AB1079" i="4"/>
  <c r="O1080" i="4"/>
  <c r="Q1080" i="4"/>
  <c r="U1080" i="4"/>
  <c r="AB1080" i="4"/>
  <c r="O1081" i="4"/>
  <c r="Q1081" i="4"/>
  <c r="U1081" i="4"/>
  <c r="AB1081" i="4"/>
  <c r="O1082" i="4"/>
  <c r="Q1082" i="4"/>
  <c r="U1082" i="4"/>
  <c r="AB1082" i="4"/>
  <c r="O1083" i="4"/>
  <c r="Q1083" i="4"/>
  <c r="U1083" i="4"/>
  <c r="AB1083" i="4"/>
  <c r="O1084" i="4"/>
  <c r="Q1084" i="4"/>
  <c r="U1084" i="4"/>
  <c r="AB1084" i="4"/>
  <c r="O1085" i="4"/>
  <c r="Q1085" i="4"/>
  <c r="U1085" i="4"/>
  <c r="AB1085" i="4"/>
  <c r="O1086" i="4"/>
  <c r="Q1086" i="4"/>
  <c r="U1086" i="4"/>
  <c r="AB1086" i="4"/>
  <c r="O1087" i="4"/>
  <c r="Q1087" i="4"/>
  <c r="U1087" i="4"/>
  <c r="AB1087" i="4"/>
  <c r="O1088" i="4"/>
  <c r="Q1088" i="4"/>
  <c r="U1088" i="4"/>
  <c r="AB1088" i="4"/>
  <c r="O1089" i="4"/>
  <c r="Q1089" i="4"/>
  <c r="U1089" i="4"/>
  <c r="AB1089" i="4"/>
  <c r="O1090" i="4"/>
  <c r="Q1090" i="4"/>
  <c r="U1090" i="4"/>
  <c r="AB1090" i="4"/>
  <c r="O1091" i="4"/>
  <c r="Q1091" i="4"/>
  <c r="U1091" i="4"/>
  <c r="AB1091" i="4"/>
  <c r="O1092" i="4"/>
  <c r="Q1092" i="4"/>
  <c r="U1092" i="4"/>
  <c r="AB1092" i="4"/>
  <c r="O1093" i="4"/>
  <c r="Q1093" i="4"/>
  <c r="U1093" i="4"/>
  <c r="AB1093" i="4"/>
  <c r="O1094" i="4"/>
  <c r="Q1094" i="4"/>
  <c r="U1094" i="4"/>
  <c r="AB1094" i="4"/>
  <c r="O1095" i="4"/>
  <c r="Q1095" i="4"/>
  <c r="U1095" i="4"/>
  <c r="AB1095" i="4"/>
  <c r="O1096" i="4"/>
  <c r="Q1096" i="4"/>
  <c r="U1096" i="4"/>
  <c r="AB1096" i="4"/>
  <c r="O1097" i="4"/>
  <c r="Q1097" i="4"/>
  <c r="U1097" i="4"/>
  <c r="AB1097" i="4"/>
  <c r="O1098" i="4"/>
  <c r="Q1098" i="4"/>
  <c r="U1098" i="4"/>
  <c r="AB1098" i="4"/>
  <c r="O1099" i="4"/>
  <c r="Q1099" i="4"/>
  <c r="U1099" i="4"/>
  <c r="AB1099" i="4"/>
  <c r="O1100" i="4"/>
  <c r="Q1100" i="4"/>
  <c r="U1100" i="4"/>
  <c r="AB1100" i="4"/>
  <c r="O1101" i="4"/>
  <c r="Q1101" i="4"/>
  <c r="U1101" i="4"/>
  <c r="AB1101" i="4"/>
  <c r="O1102" i="4"/>
  <c r="Q1102" i="4"/>
  <c r="U1102" i="4"/>
  <c r="AB1102" i="4"/>
  <c r="O1103" i="4"/>
  <c r="Q1103" i="4"/>
  <c r="U1103" i="4"/>
  <c r="AB1103" i="4"/>
  <c r="O1104" i="4"/>
  <c r="Q1104" i="4"/>
  <c r="U1104" i="4"/>
  <c r="AB1104" i="4"/>
  <c r="O1105" i="4"/>
  <c r="Q1105" i="4"/>
  <c r="U1105" i="4"/>
  <c r="AB1105" i="4"/>
  <c r="O1106" i="4"/>
  <c r="Q1106" i="4"/>
  <c r="U1106" i="4"/>
  <c r="AB1106" i="4"/>
  <c r="O1107" i="4"/>
  <c r="Q1107" i="4"/>
  <c r="U1107" i="4"/>
  <c r="AB1107" i="4"/>
  <c r="O1108" i="4"/>
  <c r="Q1108" i="4"/>
  <c r="U1108" i="4"/>
  <c r="AB1108" i="4"/>
  <c r="O1109" i="4"/>
  <c r="Q1109" i="4"/>
  <c r="U1109" i="4"/>
  <c r="AB1109" i="4"/>
  <c r="O1110" i="4"/>
  <c r="Q1110" i="4"/>
  <c r="U1110" i="4"/>
  <c r="AB1110" i="4"/>
  <c r="O1111" i="4"/>
  <c r="Q1111" i="4"/>
  <c r="U1111" i="4"/>
  <c r="AB1111" i="4"/>
  <c r="O1112" i="4"/>
  <c r="Q1112" i="4"/>
  <c r="U1112" i="4"/>
  <c r="AB1112" i="4"/>
  <c r="O1113" i="4"/>
  <c r="Q1113" i="4"/>
  <c r="U1113" i="4"/>
  <c r="AB1113" i="4"/>
  <c r="O1114" i="4"/>
  <c r="Q1114" i="4"/>
  <c r="U1114" i="4"/>
  <c r="AB1114" i="4"/>
  <c r="O1115" i="4"/>
  <c r="Q1115" i="4"/>
  <c r="U1115" i="4"/>
  <c r="AB1115" i="4"/>
  <c r="O1116" i="4"/>
  <c r="Q1116" i="4"/>
  <c r="U1116" i="4"/>
  <c r="AB1116" i="4"/>
  <c r="O1117" i="4"/>
  <c r="Q1117" i="4"/>
  <c r="U1117" i="4"/>
  <c r="AB1117" i="4"/>
  <c r="O1118" i="4"/>
  <c r="Q1118" i="4"/>
  <c r="U1118" i="4"/>
  <c r="AB1118" i="4"/>
  <c r="O1119" i="4"/>
  <c r="Q1119" i="4"/>
  <c r="U1119" i="4"/>
  <c r="AB1119" i="4"/>
  <c r="O1120" i="4"/>
  <c r="Q1120" i="4"/>
  <c r="U1120" i="4"/>
  <c r="AB1120" i="4"/>
  <c r="O1121" i="4"/>
  <c r="Q1121" i="4"/>
  <c r="U1121" i="4"/>
  <c r="AB1121" i="4"/>
  <c r="O1122" i="4"/>
  <c r="Q1122" i="4"/>
  <c r="U1122" i="4"/>
  <c r="AB1122" i="4"/>
  <c r="O1123" i="4"/>
  <c r="Q1123" i="4"/>
  <c r="U1123" i="4"/>
  <c r="AB1123" i="4"/>
  <c r="O1124" i="4"/>
  <c r="Q1124" i="4"/>
  <c r="U1124" i="4"/>
  <c r="AB1124" i="4"/>
  <c r="O1125" i="4"/>
  <c r="Q1125" i="4"/>
  <c r="U1125" i="4"/>
  <c r="AB1125" i="4"/>
  <c r="O1126" i="4"/>
  <c r="Q1126" i="4"/>
  <c r="U1126" i="4"/>
  <c r="AB1126" i="4"/>
  <c r="O1127" i="4"/>
  <c r="Q1127" i="4"/>
  <c r="U1127" i="4"/>
  <c r="AB1127" i="4"/>
  <c r="O1128" i="4"/>
  <c r="Q1128" i="4"/>
  <c r="U1128" i="4"/>
  <c r="AB1128" i="4"/>
  <c r="O1129" i="4"/>
  <c r="Q1129" i="4"/>
  <c r="U1129" i="4"/>
  <c r="AB1129" i="4"/>
  <c r="O1130" i="4"/>
  <c r="Q1130" i="4"/>
  <c r="U1130" i="4"/>
  <c r="AB1130" i="4"/>
  <c r="O1131" i="4"/>
  <c r="Q1131" i="4"/>
  <c r="U1131" i="4"/>
  <c r="AB1131" i="4"/>
  <c r="O1132" i="4"/>
  <c r="Q1132" i="4"/>
  <c r="U1132" i="4"/>
  <c r="AB1132" i="4"/>
  <c r="O1133" i="4"/>
  <c r="Q1133" i="4"/>
  <c r="U1133" i="4"/>
  <c r="AB1133" i="4"/>
  <c r="O1134" i="4"/>
  <c r="Q1134" i="4"/>
  <c r="U1134" i="4"/>
  <c r="AB1134" i="4"/>
  <c r="O1135" i="4"/>
  <c r="Q1135" i="4"/>
  <c r="U1135" i="4"/>
  <c r="AB1135" i="4"/>
  <c r="O1136" i="4"/>
  <c r="Q1136" i="4"/>
  <c r="U1136" i="4"/>
  <c r="AB1136" i="4"/>
  <c r="O1137" i="4"/>
  <c r="Q1137" i="4"/>
  <c r="U1137" i="4"/>
  <c r="AB1137" i="4"/>
  <c r="O1138" i="4"/>
  <c r="Q1138" i="4"/>
  <c r="U1138" i="4"/>
  <c r="AB1138" i="4"/>
  <c r="O1139" i="4"/>
  <c r="Q1139" i="4"/>
  <c r="U1139" i="4"/>
  <c r="AB1139" i="4"/>
  <c r="O1140" i="4"/>
  <c r="Q1140" i="4"/>
  <c r="U1140" i="4"/>
  <c r="AB1140" i="4"/>
  <c r="O1141" i="4"/>
  <c r="Q1141" i="4"/>
  <c r="U1141" i="4"/>
  <c r="AB1141" i="4"/>
  <c r="O1142" i="4"/>
  <c r="Q1142" i="4"/>
  <c r="U1142" i="4"/>
  <c r="AB1142" i="4"/>
  <c r="O1143" i="4"/>
  <c r="Q1143" i="4"/>
  <c r="U1143" i="4"/>
  <c r="AB1143" i="4"/>
  <c r="O1144" i="4"/>
  <c r="Q1144" i="4"/>
  <c r="U1144" i="4"/>
  <c r="AB1144" i="4"/>
  <c r="O1145" i="4"/>
  <c r="Q1145" i="4"/>
  <c r="U1145" i="4"/>
  <c r="AB1145" i="4"/>
  <c r="O1146" i="4"/>
  <c r="Q1146" i="4"/>
  <c r="U1146" i="4"/>
  <c r="AB1146" i="4"/>
  <c r="O1147" i="4"/>
  <c r="Q1147" i="4"/>
  <c r="U1147" i="4"/>
  <c r="AB1147" i="4"/>
  <c r="O1148" i="4"/>
  <c r="Q1148" i="4"/>
  <c r="U1148" i="4"/>
  <c r="AB1148" i="4"/>
  <c r="O1149" i="4"/>
  <c r="Q1149" i="4"/>
  <c r="U1149" i="4"/>
  <c r="AB1149" i="4"/>
  <c r="O1150" i="4"/>
  <c r="Q1150" i="4"/>
  <c r="U1150" i="4"/>
  <c r="AB1150" i="4"/>
  <c r="O1151" i="4"/>
  <c r="Q1151" i="4"/>
  <c r="U1151" i="4"/>
  <c r="AB1151" i="4"/>
  <c r="O1152" i="4"/>
  <c r="Q1152" i="4"/>
  <c r="U1152" i="4"/>
  <c r="AB1152" i="4"/>
  <c r="O1153" i="4"/>
  <c r="Q1153" i="4"/>
  <c r="U1153" i="4"/>
  <c r="AB1153" i="4"/>
  <c r="O1154" i="4"/>
  <c r="Q1154" i="4"/>
  <c r="U1154" i="4"/>
  <c r="AB1154" i="4"/>
  <c r="O1155" i="4"/>
  <c r="Q1155" i="4"/>
  <c r="U1155" i="4"/>
  <c r="AB1155" i="4"/>
  <c r="O1156" i="4"/>
  <c r="Q1156" i="4"/>
  <c r="U1156" i="4"/>
  <c r="AB1156" i="4"/>
  <c r="O1157" i="4"/>
  <c r="Q1157" i="4"/>
  <c r="U1157" i="4"/>
  <c r="AB1157" i="4"/>
  <c r="O1158" i="4"/>
  <c r="Q1158" i="4"/>
  <c r="U1158" i="4"/>
  <c r="AB1158" i="4"/>
  <c r="O1159" i="4"/>
  <c r="Q1159" i="4"/>
  <c r="U1159" i="4"/>
  <c r="AB1159" i="4"/>
  <c r="O1160" i="4"/>
  <c r="Q1160" i="4"/>
  <c r="U1160" i="4"/>
  <c r="AB1160" i="4"/>
  <c r="O1161" i="4"/>
  <c r="Q1161" i="4"/>
  <c r="U1161" i="4"/>
  <c r="AB1161" i="4"/>
  <c r="O1162" i="4"/>
  <c r="Q1162" i="4"/>
  <c r="U1162" i="4"/>
  <c r="AB1162" i="4"/>
  <c r="O1163" i="4"/>
  <c r="Q1163" i="4"/>
  <c r="U1163" i="4"/>
  <c r="AB1163" i="4"/>
  <c r="O1164" i="4"/>
  <c r="Q1164" i="4"/>
  <c r="U1164" i="4"/>
  <c r="AB1164" i="4"/>
  <c r="O1165" i="4"/>
  <c r="Q1165" i="4"/>
  <c r="U1165" i="4"/>
  <c r="AB1165" i="4"/>
  <c r="O1166" i="4"/>
  <c r="Q1166" i="4"/>
  <c r="U1166" i="4"/>
  <c r="AB1166" i="4"/>
  <c r="O1167" i="4"/>
  <c r="Q1167" i="4"/>
  <c r="U1167" i="4"/>
  <c r="AB1167" i="4"/>
  <c r="O1168" i="4"/>
  <c r="Q1168" i="4"/>
  <c r="U1168" i="4"/>
  <c r="AB1168" i="4"/>
  <c r="O1169" i="4"/>
  <c r="Q1169" i="4"/>
  <c r="U1169" i="4"/>
  <c r="AB1169" i="4"/>
  <c r="O1170" i="4"/>
  <c r="Q1170" i="4"/>
  <c r="U1170" i="4"/>
  <c r="AB1170" i="4"/>
  <c r="O1171" i="4"/>
  <c r="Q1171" i="4"/>
  <c r="U1171" i="4"/>
  <c r="AB1171" i="4"/>
  <c r="O1172" i="4"/>
  <c r="Q1172" i="4"/>
  <c r="U1172" i="4"/>
  <c r="AB1172" i="4"/>
  <c r="O1173" i="4"/>
  <c r="Q1173" i="4"/>
  <c r="U1173" i="4"/>
  <c r="AB1173" i="4"/>
  <c r="O1174" i="4"/>
  <c r="Q1174" i="4"/>
  <c r="U1174" i="4"/>
  <c r="AB1174" i="4"/>
  <c r="O1175" i="4"/>
  <c r="Q1175" i="4"/>
  <c r="U1175" i="4"/>
  <c r="AB1175" i="4"/>
  <c r="O1176" i="4"/>
  <c r="Q1176" i="4"/>
  <c r="U1176" i="4"/>
  <c r="AB1176" i="4"/>
  <c r="O1177" i="4"/>
  <c r="Q1177" i="4"/>
  <c r="U1177" i="4"/>
  <c r="AB1177" i="4"/>
  <c r="O1178" i="4"/>
  <c r="Q1178" i="4"/>
  <c r="U1178" i="4"/>
  <c r="AB1178" i="4"/>
  <c r="O1179" i="4"/>
  <c r="Q1179" i="4"/>
  <c r="U1179" i="4"/>
  <c r="AB1179" i="4"/>
  <c r="O1180" i="4"/>
  <c r="Q1180" i="4"/>
  <c r="U1180" i="4"/>
  <c r="AB1180" i="4"/>
  <c r="O1181" i="4"/>
  <c r="Q1181" i="4"/>
  <c r="U1181" i="4"/>
  <c r="AB1181" i="4"/>
  <c r="O1182" i="4"/>
  <c r="Q1182" i="4"/>
  <c r="U1182" i="4"/>
  <c r="AB1182" i="4"/>
  <c r="O1183" i="4"/>
  <c r="Q1183" i="4"/>
  <c r="U1183" i="4"/>
  <c r="AB1183" i="4"/>
  <c r="O1184" i="4"/>
  <c r="Q1184" i="4"/>
  <c r="U1184" i="4"/>
  <c r="AB1184" i="4"/>
  <c r="O1185" i="4"/>
  <c r="Q1185" i="4"/>
  <c r="U1185" i="4"/>
  <c r="AB1185" i="4"/>
  <c r="O1186" i="4"/>
  <c r="Q1186" i="4"/>
  <c r="U1186" i="4"/>
  <c r="AB1186" i="4"/>
  <c r="O1187" i="4"/>
  <c r="Q1187" i="4"/>
  <c r="U1187" i="4"/>
  <c r="AB1187" i="4"/>
  <c r="O1188" i="4"/>
  <c r="Q1188" i="4"/>
  <c r="U1188" i="4"/>
  <c r="AB1188" i="4"/>
  <c r="O1189" i="4"/>
  <c r="Q1189" i="4"/>
  <c r="U1189" i="4"/>
  <c r="AB1189" i="4"/>
  <c r="O1190" i="4"/>
  <c r="Q1190" i="4"/>
  <c r="U1190" i="4"/>
  <c r="AB1190" i="4"/>
  <c r="O1191" i="4"/>
  <c r="Q1191" i="4"/>
  <c r="U1191" i="4"/>
  <c r="AB1191" i="4"/>
  <c r="O1192" i="4"/>
  <c r="Q1192" i="4"/>
  <c r="U1192" i="4"/>
  <c r="AB1192" i="4"/>
  <c r="O1193" i="4"/>
  <c r="Q1193" i="4"/>
  <c r="U1193" i="4"/>
  <c r="AB1193" i="4"/>
  <c r="O1194" i="4"/>
  <c r="Q1194" i="4"/>
  <c r="U1194" i="4"/>
  <c r="AB1194" i="4"/>
  <c r="O1195" i="4"/>
  <c r="Q1195" i="4"/>
  <c r="U1195" i="4"/>
  <c r="AB1195" i="4"/>
  <c r="O1196" i="4"/>
  <c r="Q1196" i="4"/>
  <c r="U1196" i="4"/>
  <c r="AB1196" i="4"/>
  <c r="O1197" i="4"/>
  <c r="Q1197" i="4"/>
  <c r="U1197" i="4"/>
  <c r="AB1197" i="4"/>
  <c r="O1198" i="4"/>
  <c r="Q1198" i="4"/>
  <c r="U1198" i="4"/>
  <c r="AB1198" i="4"/>
  <c r="O1199" i="4"/>
  <c r="Q1199" i="4"/>
  <c r="U1199" i="4"/>
  <c r="AB1199" i="4"/>
  <c r="O1200" i="4"/>
  <c r="Q1200" i="4"/>
  <c r="U1200" i="4"/>
  <c r="AB1200" i="4"/>
  <c r="O1201" i="4"/>
  <c r="Q1201" i="4"/>
  <c r="U1201" i="4"/>
  <c r="AB1201" i="4"/>
  <c r="O1202" i="4"/>
  <c r="Q1202" i="4"/>
  <c r="U1202" i="4"/>
  <c r="AB1202" i="4"/>
  <c r="O1203" i="4"/>
  <c r="Q1203" i="4"/>
  <c r="U1203" i="4"/>
  <c r="AB1203" i="4"/>
  <c r="O1204" i="4"/>
  <c r="Q1204" i="4"/>
  <c r="U1204" i="4"/>
  <c r="AB1204" i="4"/>
  <c r="O1205" i="4"/>
  <c r="Q1205" i="4"/>
  <c r="U1205" i="4"/>
  <c r="AB1205" i="4"/>
  <c r="O1206" i="4"/>
  <c r="Q1206" i="4"/>
  <c r="U1206" i="4"/>
  <c r="AB1206" i="4"/>
  <c r="O1207" i="4"/>
  <c r="Q1207" i="4"/>
  <c r="U1207" i="4"/>
  <c r="AB1207" i="4"/>
  <c r="O1208" i="4"/>
  <c r="Q1208" i="4"/>
  <c r="U1208" i="4"/>
  <c r="AB1208" i="4"/>
  <c r="O1209" i="4"/>
  <c r="Q1209" i="4"/>
  <c r="U1209" i="4"/>
  <c r="AB1209" i="4"/>
  <c r="O1210" i="4"/>
  <c r="Q1210" i="4"/>
  <c r="U1210" i="4"/>
  <c r="AB1210" i="4"/>
  <c r="O1211" i="4"/>
  <c r="Q1211" i="4"/>
  <c r="U1211" i="4"/>
  <c r="AB1211" i="4"/>
  <c r="O1212" i="4"/>
  <c r="Q1212" i="4"/>
  <c r="U1212" i="4"/>
  <c r="AB1212" i="4"/>
  <c r="O1213" i="4"/>
  <c r="Q1213" i="4"/>
  <c r="U1213" i="4"/>
  <c r="AB1213" i="4"/>
  <c r="O1214" i="4"/>
  <c r="Q1214" i="4"/>
  <c r="U1214" i="4"/>
  <c r="AB1214" i="4"/>
  <c r="O1215" i="4"/>
  <c r="Q1215" i="4"/>
  <c r="U1215" i="4"/>
  <c r="AB1215" i="4"/>
  <c r="O1216" i="4"/>
  <c r="Q1216" i="4"/>
  <c r="U1216" i="4"/>
  <c r="AB1216" i="4"/>
  <c r="O1217" i="4"/>
  <c r="Q1217" i="4"/>
  <c r="U1217" i="4"/>
  <c r="AB1217" i="4"/>
  <c r="O1218" i="4"/>
  <c r="Q1218" i="4"/>
  <c r="U1218" i="4"/>
  <c r="AB1218" i="4"/>
  <c r="O1219" i="4"/>
  <c r="Q1219" i="4"/>
  <c r="U1219" i="4"/>
  <c r="AB1219" i="4"/>
  <c r="O1220" i="4"/>
  <c r="Q1220" i="4"/>
  <c r="U1220" i="4"/>
  <c r="AB1220" i="4"/>
  <c r="O1221" i="4"/>
  <c r="Q1221" i="4"/>
  <c r="U1221" i="4"/>
  <c r="AB1221" i="4"/>
  <c r="O1222" i="4"/>
  <c r="Q1222" i="4"/>
  <c r="U1222" i="4"/>
  <c r="AB1222" i="4"/>
  <c r="O1223" i="4"/>
  <c r="Q1223" i="4"/>
  <c r="U1223" i="4"/>
  <c r="AB1223" i="4"/>
  <c r="O1224" i="4"/>
  <c r="Q1224" i="4"/>
  <c r="U1224" i="4"/>
  <c r="AB1224" i="4"/>
  <c r="O1225" i="4"/>
  <c r="Q1225" i="4"/>
  <c r="U1225" i="4"/>
  <c r="AB1225" i="4"/>
  <c r="O1226" i="4"/>
  <c r="Q1226" i="4"/>
  <c r="U1226" i="4"/>
  <c r="AB1226" i="4"/>
  <c r="O1227" i="4"/>
  <c r="Q1227" i="4"/>
  <c r="U1227" i="4"/>
  <c r="AB1227" i="4"/>
  <c r="O1228" i="4"/>
  <c r="Q1228" i="4"/>
  <c r="U1228" i="4"/>
  <c r="AB1228" i="4"/>
  <c r="O1229" i="4"/>
  <c r="Q1229" i="4"/>
  <c r="U1229" i="4"/>
  <c r="AB1229" i="4"/>
  <c r="O1230" i="4"/>
  <c r="Q1230" i="4"/>
  <c r="U1230" i="4"/>
  <c r="AB1230" i="4"/>
  <c r="O1231" i="4"/>
  <c r="Q1231" i="4"/>
  <c r="U1231" i="4"/>
  <c r="AB1231" i="4"/>
  <c r="O1232" i="4"/>
  <c r="Q1232" i="4"/>
  <c r="U1232" i="4"/>
  <c r="AB1232" i="4"/>
  <c r="O1233" i="4"/>
  <c r="Q1233" i="4"/>
  <c r="U1233" i="4"/>
  <c r="AB1233" i="4"/>
  <c r="O1234" i="4"/>
  <c r="Q1234" i="4"/>
  <c r="U1234" i="4"/>
  <c r="AB1234" i="4"/>
  <c r="O1235" i="4"/>
  <c r="Q1235" i="4"/>
  <c r="U1235" i="4"/>
  <c r="AB1235" i="4"/>
  <c r="O1236" i="4"/>
  <c r="Q1236" i="4"/>
  <c r="U1236" i="4"/>
  <c r="AB1236" i="4"/>
  <c r="O1237" i="4"/>
  <c r="Q1237" i="4"/>
  <c r="U1237" i="4"/>
  <c r="AB1237" i="4"/>
  <c r="O1238" i="4"/>
  <c r="Q1238" i="4"/>
  <c r="U1238" i="4"/>
  <c r="AB1238" i="4"/>
  <c r="O1239" i="4"/>
  <c r="Q1239" i="4"/>
  <c r="U1239" i="4"/>
  <c r="AB1239" i="4"/>
  <c r="O1240" i="4"/>
  <c r="Q1240" i="4"/>
  <c r="U1240" i="4"/>
  <c r="AB1240" i="4"/>
  <c r="O1241" i="4"/>
  <c r="Q1241" i="4"/>
  <c r="U1241" i="4"/>
  <c r="AB1241" i="4"/>
  <c r="O1242" i="4"/>
  <c r="Q1242" i="4"/>
  <c r="U1242" i="4"/>
  <c r="AB1242" i="4"/>
  <c r="O1243" i="4"/>
  <c r="Q1243" i="4"/>
  <c r="U1243" i="4"/>
  <c r="AB1243" i="4"/>
  <c r="O1244" i="4"/>
  <c r="Q1244" i="4"/>
  <c r="U1244" i="4"/>
  <c r="AB1244" i="4"/>
  <c r="O1245" i="4"/>
  <c r="Q1245" i="4"/>
  <c r="U1245" i="4"/>
  <c r="AB1245" i="4"/>
  <c r="O1246" i="4"/>
  <c r="Q1246" i="4"/>
  <c r="U1246" i="4"/>
  <c r="AB1246" i="4"/>
  <c r="O1247" i="4"/>
  <c r="Q1247" i="4"/>
  <c r="U1247" i="4"/>
  <c r="AB1247" i="4"/>
  <c r="O1248" i="4"/>
  <c r="Q1248" i="4"/>
  <c r="U1248" i="4"/>
  <c r="AB1248" i="4"/>
  <c r="O1249" i="4"/>
  <c r="Q1249" i="4"/>
  <c r="U1249" i="4"/>
  <c r="AB1249" i="4"/>
  <c r="O1250" i="4"/>
  <c r="Q1250" i="4"/>
  <c r="U1250" i="4"/>
  <c r="AB1250" i="4"/>
  <c r="O1251" i="4"/>
  <c r="Q1251" i="4"/>
  <c r="U1251" i="4"/>
  <c r="AB1251" i="4"/>
  <c r="O1252" i="4"/>
  <c r="Q1252" i="4"/>
  <c r="U1252" i="4"/>
  <c r="AB1252" i="4"/>
  <c r="O1253" i="4"/>
  <c r="Q1253" i="4"/>
  <c r="U1253" i="4"/>
  <c r="AB1253" i="4"/>
  <c r="O1254" i="4"/>
  <c r="Q1254" i="4"/>
  <c r="U1254" i="4"/>
  <c r="AB1254" i="4"/>
  <c r="O1255" i="4"/>
  <c r="Q1255" i="4"/>
  <c r="U1255" i="4"/>
  <c r="AB1255" i="4"/>
  <c r="O1256" i="4"/>
  <c r="Q1256" i="4"/>
  <c r="U1256" i="4"/>
  <c r="AB1256" i="4"/>
  <c r="O1257" i="4"/>
  <c r="Q1257" i="4"/>
  <c r="U1257" i="4"/>
  <c r="AB1257" i="4"/>
  <c r="O1258" i="4"/>
  <c r="Q1258" i="4"/>
  <c r="U1258" i="4"/>
  <c r="AB1258" i="4"/>
  <c r="O1259" i="4"/>
  <c r="Q1259" i="4"/>
  <c r="U1259" i="4"/>
  <c r="AB1259" i="4"/>
  <c r="O1260" i="4"/>
  <c r="Q1260" i="4"/>
  <c r="U1260" i="4"/>
  <c r="AB1260" i="4"/>
  <c r="O1261" i="4"/>
  <c r="Q1261" i="4"/>
  <c r="U1261" i="4"/>
  <c r="AB1261" i="4"/>
  <c r="O1262" i="4"/>
  <c r="Q1262" i="4"/>
  <c r="U1262" i="4"/>
  <c r="AB1262" i="4"/>
  <c r="O1263" i="4"/>
  <c r="Q1263" i="4"/>
  <c r="U1263" i="4"/>
  <c r="AB1263" i="4"/>
  <c r="O1264" i="4"/>
  <c r="Q1264" i="4"/>
  <c r="U1264" i="4"/>
  <c r="AB1264" i="4"/>
  <c r="O1265" i="4"/>
  <c r="Q1265" i="4"/>
  <c r="U1265" i="4"/>
  <c r="AB1265" i="4"/>
  <c r="O1266" i="4"/>
  <c r="Q1266" i="4"/>
  <c r="U1266" i="4"/>
  <c r="AB1266" i="4"/>
  <c r="O1267" i="4"/>
  <c r="Q1267" i="4"/>
  <c r="U1267" i="4"/>
  <c r="AB1267" i="4"/>
  <c r="O1268" i="4"/>
  <c r="Q1268" i="4"/>
  <c r="U1268" i="4"/>
  <c r="AB1268" i="4"/>
  <c r="O1269" i="4"/>
  <c r="Q1269" i="4"/>
  <c r="U1269" i="4"/>
  <c r="AB1269" i="4"/>
  <c r="O1270" i="4"/>
  <c r="Q1270" i="4"/>
  <c r="U1270" i="4"/>
  <c r="AB1270" i="4"/>
  <c r="O1271" i="4"/>
  <c r="Q1271" i="4"/>
  <c r="U1271" i="4"/>
  <c r="AB1271" i="4"/>
  <c r="O1272" i="4"/>
  <c r="Q1272" i="4"/>
  <c r="U1272" i="4"/>
  <c r="AB1272" i="4"/>
  <c r="O1273" i="4"/>
  <c r="Q1273" i="4"/>
  <c r="U1273" i="4"/>
  <c r="AB1273" i="4"/>
  <c r="O1274" i="4"/>
  <c r="Q1274" i="4"/>
  <c r="U1274" i="4"/>
  <c r="AB1274" i="4"/>
  <c r="O1275" i="4"/>
  <c r="Q1275" i="4"/>
  <c r="U1275" i="4"/>
  <c r="AB1275" i="4"/>
  <c r="O1276" i="4"/>
  <c r="Q1276" i="4"/>
  <c r="U1276" i="4"/>
  <c r="AB1276" i="4"/>
  <c r="O1277" i="4"/>
  <c r="Q1277" i="4"/>
  <c r="U1277" i="4"/>
  <c r="AB1277" i="4"/>
  <c r="O1278" i="4"/>
  <c r="Q1278" i="4"/>
  <c r="U1278" i="4"/>
  <c r="AB1278" i="4"/>
  <c r="O1279" i="4"/>
  <c r="Q1279" i="4"/>
  <c r="U1279" i="4"/>
  <c r="AB1279" i="4"/>
  <c r="O1280" i="4"/>
  <c r="Q1280" i="4"/>
  <c r="U1280" i="4"/>
  <c r="AB1280" i="4"/>
  <c r="O1281" i="4"/>
  <c r="Q1281" i="4"/>
  <c r="U1281" i="4"/>
  <c r="AB1281" i="4"/>
  <c r="O1282" i="4"/>
  <c r="Q1282" i="4"/>
  <c r="U1282" i="4"/>
  <c r="AB1282" i="4"/>
  <c r="O1283" i="4"/>
  <c r="Q1283" i="4"/>
  <c r="U1283" i="4"/>
  <c r="AB1283" i="4"/>
  <c r="O1284" i="4"/>
  <c r="Q1284" i="4"/>
  <c r="U1284" i="4"/>
  <c r="AB1284" i="4"/>
  <c r="O1285" i="4"/>
  <c r="Q1285" i="4"/>
  <c r="U1285" i="4"/>
  <c r="AB1285" i="4"/>
  <c r="O1286" i="4"/>
  <c r="Q1286" i="4"/>
  <c r="U1286" i="4"/>
  <c r="AB1286" i="4"/>
  <c r="O1287" i="4"/>
  <c r="Q1287" i="4"/>
  <c r="U1287" i="4"/>
  <c r="AB1287" i="4"/>
  <c r="O1288" i="4"/>
  <c r="Q1288" i="4"/>
  <c r="U1288" i="4"/>
  <c r="AB1288" i="4"/>
  <c r="O1289" i="4"/>
  <c r="Q1289" i="4"/>
  <c r="U1289" i="4"/>
  <c r="AB1289" i="4"/>
  <c r="O1290" i="4"/>
  <c r="Q1290" i="4"/>
  <c r="U1290" i="4"/>
  <c r="AB1290" i="4"/>
  <c r="O1291" i="4"/>
  <c r="Q1291" i="4"/>
  <c r="U1291" i="4"/>
  <c r="AB1291" i="4"/>
  <c r="O1292" i="4"/>
  <c r="Q1292" i="4"/>
  <c r="U1292" i="4"/>
  <c r="AB1292" i="4"/>
  <c r="O1293" i="4"/>
  <c r="Q1293" i="4"/>
  <c r="U1293" i="4"/>
  <c r="AB1293" i="4"/>
  <c r="O1294" i="4"/>
  <c r="Q1294" i="4"/>
  <c r="U1294" i="4"/>
  <c r="AB1294" i="4"/>
  <c r="O1295" i="4"/>
  <c r="Q1295" i="4"/>
  <c r="U1295" i="4"/>
  <c r="AB1295" i="4"/>
  <c r="O1296" i="4"/>
  <c r="Q1296" i="4"/>
  <c r="U1296" i="4"/>
  <c r="AB1296" i="4"/>
  <c r="O1297" i="4"/>
  <c r="Q1297" i="4"/>
  <c r="U1297" i="4"/>
  <c r="AB1297" i="4"/>
  <c r="O1298" i="4"/>
  <c r="Q1298" i="4"/>
  <c r="U1298" i="4"/>
  <c r="AB1298" i="4"/>
  <c r="O1299" i="4"/>
  <c r="Q1299" i="4"/>
  <c r="U1299" i="4"/>
  <c r="AB1299" i="4"/>
  <c r="O1300" i="4"/>
  <c r="Q1300" i="4"/>
  <c r="U1300" i="4"/>
  <c r="AB1300" i="4"/>
  <c r="O1301" i="4"/>
  <c r="Q1301" i="4"/>
  <c r="U1301" i="4"/>
  <c r="AB1301" i="4"/>
  <c r="O1302" i="4"/>
  <c r="Q1302" i="4"/>
  <c r="U1302" i="4"/>
  <c r="AB1302" i="4"/>
  <c r="O1303" i="4"/>
  <c r="Q1303" i="4"/>
  <c r="U1303" i="4"/>
  <c r="AB1303" i="4"/>
  <c r="O1304" i="4"/>
  <c r="Q1304" i="4"/>
  <c r="U1304" i="4"/>
  <c r="AB1304" i="4"/>
  <c r="O1305" i="4"/>
  <c r="Q1305" i="4"/>
  <c r="U1305" i="4"/>
  <c r="AB1305" i="4"/>
  <c r="O1306" i="4"/>
  <c r="Q1306" i="4"/>
  <c r="U1306" i="4"/>
  <c r="AB1306" i="4"/>
  <c r="O1307" i="4"/>
  <c r="Q1307" i="4"/>
  <c r="U1307" i="4"/>
  <c r="AB1307" i="4"/>
  <c r="O1308" i="4"/>
  <c r="Q1308" i="4"/>
  <c r="U1308" i="4"/>
  <c r="AB1308" i="4"/>
  <c r="O1309" i="4"/>
  <c r="Q1309" i="4"/>
  <c r="U1309" i="4"/>
  <c r="AB1309" i="4"/>
  <c r="O1310" i="4"/>
  <c r="Q1310" i="4"/>
  <c r="U1310" i="4"/>
  <c r="AB1310" i="4"/>
  <c r="O1311" i="4"/>
  <c r="Q1311" i="4"/>
  <c r="U1311" i="4"/>
  <c r="AB1311" i="4"/>
  <c r="O1312" i="4"/>
  <c r="Q1312" i="4"/>
  <c r="U1312" i="4"/>
  <c r="AB1312" i="4"/>
  <c r="O1313" i="4"/>
  <c r="Q1313" i="4"/>
  <c r="U1313" i="4"/>
  <c r="AB1313" i="4"/>
  <c r="O1314" i="4"/>
  <c r="Q1314" i="4"/>
  <c r="U1314" i="4"/>
  <c r="AB1314" i="4"/>
  <c r="O1315" i="4"/>
  <c r="Q1315" i="4"/>
  <c r="U1315" i="4"/>
  <c r="AB1315" i="4"/>
  <c r="O1316" i="4"/>
  <c r="Q1316" i="4"/>
  <c r="U1316" i="4"/>
  <c r="AB1316" i="4"/>
  <c r="O1317" i="4"/>
  <c r="Q1317" i="4"/>
  <c r="U1317" i="4"/>
  <c r="AB1317" i="4"/>
  <c r="O1318" i="4"/>
  <c r="Q1318" i="4"/>
  <c r="U1318" i="4"/>
  <c r="AB1318" i="4"/>
  <c r="O1319" i="4"/>
  <c r="Q1319" i="4"/>
  <c r="U1319" i="4"/>
  <c r="AB1319" i="4"/>
  <c r="O1320" i="4"/>
  <c r="Q1320" i="4"/>
  <c r="U1320" i="4"/>
  <c r="AB1320" i="4"/>
  <c r="O1321" i="4"/>
  <c r="Q1321" i="4"/>
  <c r="U1321" i="4"/>
  <c r="AB1321" i="4"/>
  <c r="O1322" i="4"/>
  <c r="Q1322" i="4"/>
  <c r="U1322" i="4"/>
  <c r="AB1322" i="4"/>
  <c r="O1323" i="4"/>
  <c r="Q1323" i="4"/>
  <c r="U1323" i="4"/>
  <c r="AB1323" i="4"/>
  <c r="O1324" i="4"/>
  <c r="Q1324" i="4"/>
  <c r="U1324" i="4"/>
  <c r="AB1324" i="4"/>
  <c r="O1325" i="4"/>
  <c r="Q1325" i="4"/>
  <c r="U1325" i="4"/>
  <c r="AB1325" i="4"/>
  <c r="O1326" i="4"/>
  <c r="Q1326" i="4"/>
  <c r="U1326" i="4"/>
  <c r="AB1326" i="4"/>
  <c r="O1327" i="4"/>
  <c r="Q1327" i="4"/>
  <c r="U1327" i="4"/>
  <c r="AB1327" i="4"/>
  <c r="O1328" i="4"/>
  <c r="Q1328" i="4"/>
  <c r="U1328" i="4"/>
  <c r="AB1328" i="4"/>
  <c r="O1329" i="4"/>
  <c r="Q1329" i="4"/>
  <c r="U1329" i="4"/>
  <c r="AB1329" i="4"/>
  <c r="O1330" i="4"/>
  <c r="Q1330" i="4"/>
  <c r="U1330" i="4"/>
  <c r="AB1330" i="4"/>
  <c r="O1331" i="4"/>
  <c r="Q1331" i="4"/>
  <c r="U1331" i="4"/>
  <c r="AB1331" i="4"/>
  <c r="O1332" i="4"/>
  <c r="Q1332" i="4"/>
  <c r="U1332" i="4"/>
  <c r="AB1332" i="4"/>
  <c r="O1333" i="4"/>
  <c r="Q1333" i="4"/>
  <c r="U1333" i="4"/>
  <c r="AB1333" i="4"/>
  <c r="O1334" i="4"/>
  <c r="Q1334" i="4"/>
  <c r="U1334" i="4"/>
  <c r="AB1334" i="4"/>
  <c r="O1335" i="4"/>
  <c r="Q1335" i="4"/>
  <c r="U1335" i="4"/>
  <c r="AB1335" i="4"/>
  <c r="O1336" i="4"/>
  <c r="Q1336" i="4"/>
  <c r="U1336" i="4"/>
  <c r="AB1336" i="4"/>
  <c r="O1337" i="4"/>
  <c r="Q1337" i="4"/>
  <c r="U1337" i="4"/>
  <c r="AB1337" i="4"/>
  <c r="O1338" i="4"/>
  <c r="Q1338" i="4"/>
  <c r="U1338" i="4"/>
  <c r="AB1338" i="4"/>
  <c r="O1339" i="4"/>
  <c r="Q1339" i="4"/>
  <c r="U1339" i="4"/>
  <c r="AB1339" i="4"/>
  <c r="O1340" i="4"/>
  <c r="Q1340" i="4"/>
  <c r="U1340" i="4"/>
  <c r="AB1340" i="4"/>
  <c r="O1341" i="4"/>
  <c r="Q1341" i="4"/>
  <c r="U1341" i="4"/>
  <c r="AB1341" i="4"/>
  <c r="O1342" i="4"/>
  <c r="Q1342" i="4"/>
  <c r="U1342" i="4"/>
  <c r="AB1342" i="4"/>
  <c r="O1343" i="4"/>
  <c r="Q1343" i="4"/>
  <c r="U1343" i="4"/>
  <c r="AB1343" i="4"/>
  <c r="O1344" i="4"/>
  <c r="Q1344" i="4"/>
  <c r="U1344" i="4"/>
  <c r="AB1344" i="4"/>
  <c r="O1345" i="4"/>
  <c r="Q1345" i="4"/>
  <c r="U1345" i="4"/>
  <c r="AB1345" i="4"/>
  <c r="O1346" i="4"/>
  <c r="Q1346" i="4"/>
  <c r="U1346" i="4"/>
  <c r="AB1346" i="4"/>
  <c r="O1347" i="4"/>
  <c r="Q1347" i="4"/>
  <c r="U1347" i="4"/>
  <c r="AB1347" i="4"/>
  <c r="O1348" i="4"/>
  <c r="Q1348" i="4"/>
  <c r="U1348" i="4"/>
  <c r="AB1348" i="4"/>
  <c r="O1349" i="4"/>
  <c r="Q1349" i="4"/>
  <c r="U1349" i="4"/>
  <c r="AB1349" i="4"/>
  <c r="O1350" i="4"/>
  <c r="Q1350" i="4"/>
  <c r="U1350" i="4"/>
  <c r="AB1350" i="4"/>
  <c r="O1351" i="4"/>
  <c r="Q1351" i="4"/>
  <c r="U1351" i="4"/>
  <c r="AB1351" i="4"/>
  <c r="O1352" i="4"/>
  <c r="Q1352" i="4"/>
  <c r="U1352" i="4"/>
  <c r="AB1352" i="4"/>
  <c r="O1353" i="4"/>
  <c r="Q1353" i="4"/>
  <c r="U1353" i="4"/>
  <c r="AB1353" i="4"/>
  <c r="O1354" i="4"/>
  <c r="Q1354" i="4"/>
  <c r="U1354" i="4"/>
  <c r="AB1354" i="4"/>
  <c r="O1355" i="4"/>
  <c r="Q1355" i="4"/>
  <c r="U1355" i="4"/>
  <c r="AB1355" i="4"/>
  <c r="O1356" i="4"/>
  <c r="Q1356" i="4"/>
  <c r="U1356" i="4"/>
  <c r="AB1356" i="4"/>
  <c r="O1357" i="4"/>
  <c r="Q1357" i="4"/>
  <c r="U1357" i="4"/>
  <c r="AB1357" i="4"/>
  <c r="O1358" i="4"/>
  <c r="Q1358" i="4"/>
  <c r="U1358" i="4"/>
  <c r="AB1358" i="4"/>
  <c r="O1359" i="4"/>
  <c r="Q1359" i="4"/>
  <c r="U1359" i="4"/>
  <c r="AB1359" i="4"/>
  <c r="O1360" i="4"/>
  <c r="Q1360" i="4"/>
  <c r="U1360" i="4"/>
  <c r="AB1360" i="4"/>
  <c r="O1361" i="4"/>
  <c r="Q1361" i="4"/>
  <c r="U1361" i="4"/>
  <c r="AB1361" i="4"/>
  <c r="O1362" i="4"/>
  <c r="Q1362" i="4"/>
  <c r="U1362" i="4"/>
  <c r="AB1362" i="4"/>
  <c r="O1363" i="4"/>
  <c r="Q1363" i="4"/>
  <c r="U1363" i="4"/>
  <c r="AB1363" i="4"/>
  <c r="O1364" i="4"/>
  <c r="Q1364" i="4"/>
  <c r="U1364" i="4"/>
  <c r="AB1364" i="4"/>
  <c r="O1365" i="4"/>
  <c r="Q1365" i="4"/>
  <c r="U1365" i="4"/>
  <c r="AB1365" i="4"/>
  <c r="O1366" i="4"/>
  <c r="Q1366" i="4"/>
  <c r="U1366" i="4"/>
  <c r="AB1366" i="4"/>
  <c r="O1367" i="4"/>
  <c r="Q1367" i="4"/>
  <c r="U1367" i="4"/>
  <c r="AB1367" i="4"/>
  <c r="O1368" i="4"/>
  <c r="Q1368" i="4"/>
  <c r="U1368" i="4"/>
  <c r="AB1368" i="4"/>
  <c r="O1369" i="4"/>
  <c r="Q1369" i="4"/>
  <c r="U1369" i="4"/>
  <c r="AB1369" i="4"/>
  <c r="O1370" i="4"/>
  <c r="Q1370" i="4"/>
  <c r="U1370" i="4"/>
  <c r="AB1370" i="4"/>
  <c r="O1371" i="4"/>
  <c r="Q1371" i="4"/>
  <c r="U1371" i="4"/>
  <c r="AB1371" i="4"/>
  <c r="O1372" i="4"/>
  <c r="Q1372" i="4"/>
  <c r="U1372" i="4"/>
  <c r="AB1372" i="4"/>
  <c r="O1373" i="4"/>
  <c r="Q1373" i="4"/>
  <c r="U1373" i="4"/>
  <c r="AB1373" i="4"/>
  <c r="O1374" i="4"/>
  <c r="Q1374" i="4"/>
  <c r="U1374" i="4"/>
  <c r="AB1374" i="4"/>
  <c r="O1375" i="4"/>
  <c r="Q1375" i="4"/>
  <c r="U1375" i="4"/>
  <c r="AB1375" i="4"/>
  <c r="O1376" i="4"/>
  <c r="Q1376" i="4"/>
  <c r="U1376" i="4"/>
  <c r="AB1376" i="4"/>
  <c r="O1377" i="4"/>
  <c r="Q1377" i="4"/>
  <c r="U1377" i="4"/>
  <c r="AB1377" i="4"/>
  <c r="O1378" i="4"/>
  <c r="Q1378" i="4"/>
  <c r="U1378" i="4"/>
  <c r="AB1378" i="4"/>
  <c r="O1379" i="4"/>
  <c r="Q1379" i="4"/>
  <c r="U1379" i="4"/>
  <c r="AB1379" i="4"/>
  <c r="O1380" i="4"/>
  <c r="Q1380" i="4"/>
  <c r="U1380" i="4"/>
  <c r="AB1380" i="4"/>
  <c r="O1381" i="4"/>
  <c r="Q1381" i="4"/>
  <c r="U1381" i="4"/>
  <c r="AB1381" i="4"/>
  <c r="O1382" i="4"/>
  <c r="Q1382" i="4"/>
  <c r="U1382" i="4"/>
  <c r="AB1382" i="4"/>
  <c r="O1383" i="4"/>
  <c r="Q1383" i="4"/>
  <c r="U1383" i="4"/>
  <c r="AB1383" i="4"/>
  <c r="O1384" i="4"/>
  <c r="Q1384" i="4"/>
  <c r="U1384" i="4"/>
  <c r="AB1384" i="4"/>
  <c r="O1385" i="4"/>
  <c r="Q1385" i="4"/>
  <c r="U1385" i="4"/>
  <c r="AB1385" i="4"/>
  <c r="O1386" i="4"/>
  <c r="Q1386" i="4"/>
  <c r="U1386" i="4"/>
  <c r="AB1386" i="4"/>
  <c r="O1387" i="4"/>
  <c r="Q1387" i="4"/>
  <c r="U1387" i="4"/>
  <c r="AB1387" i="4"/>
  <c r="O1388" i="4"/>
  <c r="Q1388" i="4"/>
  <c r="U1388" i="4"/>
  <c r="AB1388" i="4"/>
  <c r="O1389" i="4"/>
  <c r="Q1389" i="4"/>
  <c r="U1389" i="4"/>
  <c r="AB1389" i="4"/>
  <c r="O1390" i="4"/>
  <c r="Q1390" i="4"/>
  <c r="U1390" i="4"/>
  <c r="AB1390" i="4"/>
  <c r="O1391" i="4"/>
  <c r="Q1391" i="4"/>
  <c r="U1391" i="4"/>
  <c r="AB1391" i="4"/>
  <c r="O1392" i="4"/>
  <c r="Q1392" i="4"/>
  <c r="U1392" i="4"/>
  <c r="AB1392" i="4"/>
  <c r="O1393" i="4"/>
  <c r="Q1393" i="4"/>
  <c r="U1393" i="4"/>
  <c r="AB1393" i="4"/>
  <c r="O1394" i="4"/>
  <c r="Q1394" i="4"/>
  <c r="U1394" i="4"/>
  <c r="AB1394" i="4"/>
  <c r="O1395" i="4"/>
  <c r="Q1395" i="4"/>
  <c r="U1395" i="4"/>
  <c r="AB1395" i="4"/>
  <c r="O1396" i="4"/>
  <c r="Q1396" i="4"/>
  <c r="U1396" i="4"/>
  <c r="AB1396" i="4"/>
  <c r="O1397" i="4"/>
  <c r="Q1397" i="4"/>
  <c r="U1397" i="4"/>
  <c r="AB1397" i="4"/>
  <c r="O1398" i="4"/>
  <c r="Q1398" i="4"/>
  <c r="U1398" i="4"/>
  <c r="AB1398" i="4"/>
  <c r="O1399" i="4"/>
  <c r="Q1399" i="4"/>
  <c r="U1399" i="4"/>
  <c r="AB1399" i="4"/>
  <c r="O1400" i="4"/>
  <c r="Q1400" i="4"/>
  <c r="U1400" i="4"/>
  <c r="AB1400" i="4"/>
  <c r="O1401" i="4"/>
  <c r="Q1401" i="4"/>
  <c r="U1401" i="4"/>
  <c r="AB1401" i="4"/>
  <c r="O1402" i="4"/>
  <c r="Q1402" i="4"/>
  <c r="U1402" i="4"/>
  <c r="AB1402" i="4"/>
  <c r="O1403" i="4"/>
  <c r="Q1403" i="4"/>
  <c r="U1403" i="4"/>
  <c r="AB1403" i="4"/>
  <c r="O1404" i="4"/>
  <c r="Q1404" i="4"/>
  <c r="U1404" i="4"/>
  <c r="AB1404" i="4"/>
  <c r="O1405" i="4"/>
  <c r="Q1405" i="4"/>
  <c r="U1405" i="4"/>
  <c r="AB1405" i="4"/>
  <c r="O1406" i="4"/>
  <c r="Q1406" i="4"/>
  <c r="U1406" i="4"/>
  <c r="AB1406" i="4"/>
  <c r="O1407" i="4"/>
  <c r="Q1407" i="4"/>
  <c r="U1407" i="4"/>
  <c r="AB1407" i="4"/>
  <c r="O1408" i="4"/>
  <c r="Q1408" i="4"/>
  <c r="U1408" i="4"/>
  <c r="AB1408" i="4"/>
  <c r="O1409" i="4"/>
  <c r="Q1409" i="4"/>
  <c r="U1409" i="4"/>
  <c r="AB1409" i="4"/>
  <c r="O1410" i="4"/>
  <c r="Q1410" i="4"/>
  <c r="U1410" i="4"/>
  <c r="AB1410" i="4"/>
  <c r="O1411" i="4"/>
  <c r="Q1411" i="4"/>
  <c r="U1411" i="4"/>
  <c r="AB1411" i="4"/>
  <c r="O1412" i="4"/>
  <c r="Q1412" i="4"/>
  <c r="U1412" i="4"/>
  <c r="AB1412" i="4"/>
  <c r="O1413" i="4"/>
  <c r="Q1413" i="4"/>
  <c r="U1413" i="4"/>
  <c r="AB1413" i="4"/>
  <c r="O1414" i="4"/>
  <c r="Q1414" i="4"/>
  <c r="U1414" i="4"/>
  <c r="AB1414" i="4"/>
  <c r="O1415" i="4"/>
  <c r="Q1415" i="4"/>
  <c r="U1415" i="4"/>
  <c r="AB1415" i="4"/>
  <c r="O1416" i="4"/>
  <c r="Q1416" i="4"/>
  <c r="U1416" i="4"/>
  <c r="AB1416" i="4"/>
  <c r="O1417" i="4"/>
  <c r="Q1417" i="4"/>
  <c r="U1417" i="4"/>
  <c r="AB1417" i="4"/>
  <c r="O1418" i="4"/>
  <c r="Q1418" i="4"/>
  <c r="U1418" i="4"/>
  <c r="AB1418" i="4"/>
  <c r="O1419" i="4"/>
  <c r="Q1419" i="4"/>
  <c r="U1419" i="4"/>
  <c r="AB1419" i="4"/>
  <c r="O1420" i="4"/>
  <c r="Q1420" i="4"/>
  <c r="U1420" i="4"/>
  <c r="AB1420" i="4"/>
  <c r="O1421" i="4"/>
  <c r="Q1421" i="4"/>
  <c r="U1421" i="4"/>
  <c r="AB1421" i="4"/>
  <c r="O1422" i="4"/>
  <c r="Q1422" i="4"/>
  <c r="U1422" i="4"/>
  <c r="AB1422" i="4"/>
  <c r="O1423" i="4"/>
  <c r="Q1423" i="4"/>
  <c r="U1423" i="4"/>
  <c r="AB1423" i="4"/>
  <c r="O1424" i="4"/>
  <c r="Q1424" i="4"/>
  <c r="U1424" i="4"/>
  <c r="AB1424" i="4"/>
  <c r="O1425" i="4"/>
  <c r="Q1425" i="4"/>
  <c r="U1425" i="4"/>
  <c r="AB1425" i="4"/>
  <c r="O1426" i="4"/>
  <c r="Q1426" i="4"/>
  <c r="U1426" i="4"/>
  <c r="AB1426" i="4"/>
  <c r="O1427" i="4"/>
  <c r="Q1427" i="4"/>
  <c r="U1427" i="4"/>
  <c r="AB1427" i="4"/>
  <c r="O1428" i="4"/>
  <c r="Q1428" i="4"/>
  <c r="U1428" i="4"/>
  <c r="AB1428" i="4"/>
  <c r="O1429" i="4"/>
  <c r="Q1429" i="4"/>
  <c r="U1429" i="4"/>
  <c r="AB1429" i="4"/>
  <c r="O1430" i="4"/>
  <c r="Q1430" i="4"/>
  <c r="U1430" i="4"/>
  <c r="AB1430" i="4"/>
  <c r="O1431" i="4"/>
  <c r="Q1431" i="4"/>
  <c r="U1431" i="4"/>
  <c r="AB1431" i="4"/>
  <c r="O1432" i="4"/>
  <c r="Q1432" i="4"/>
  <c r="U1432" i="4"/>
  <c r="AB1432" i="4"/>
  <c r="O1433" i="4"/>
  <c r="Q1433" i="4"/>
  <c r="U1433" i="4"/>
  <c r="AB1433" i="4"/>
  <c r="O1434" i="4"/>
  <c r="Q1434" i="4"/>
  <c r="U1434" i="4"/>
  <c r="AB1434" i="4"/>
  <c r="O1435" i="4"/>
  <c r="Q1435" i="4"/>
  <c r="U1435" i="4"/>
  <c r="AB1435" i="4"/>
  <c r="O1436" i="4"/>
  <c r="Q1436" i="4"/>
  <c r="U1436" i="4"/>
  <c r="AB1436" i="4"/>
  <c r="O1437" i="4"/>
  <c r="Q1437" i="4"/>
  <c r="U1437" i="4"/>
  <c r="AB1437" i="4"/>
  <c r="O1438" i="4"/>
  <c r="Q1438" i="4"/>
  <c r="U1438" i="4"/>
  <c r="AB1438" i="4"/>
  <c r="O1439" i="4"/>
  <c r="Q1439" i="4"/>
  <c r="U1439" i="4"/>
  <c r="AB1439" i="4"/>
  <c r="O1440" i="4"/>
  <c r="Q1440" i="4"/>
  <c r="U1440" i="4"/>
  <c r="AB1440" i="4"/>
  <c r="O1441" i="4"/>
  <c r="Q1441" i="4"/>
  <c r="U1441" i="4"/>
  <c r="AB1441" i="4"/>
  <c r="O1442" i="4"/>
  <c r="Q1442" i="4"/>
  <c r="U1442" i="4"/>
  <c r="AB1442" i="4"/>
  <c r="O1443" i="4"/>
  <c r="Q1443" i="4"/>
  <c r="U1443" i="4"/>
  <c r="AB1443" i="4"/>
  <c r="O1444" i="4"/>
  <c r="Q1444" i="4"/>
  <c r="U1444" i="4"/>
  <c r="AB1444" i="4"/>
  <c r="O1445" i="4"/>
  <c r="Q1445" i="4"/>
  <c r="U1445" i="4"/>
  <c r="AB1445" i="4"/>
  <c r="O1446" i="4"/>
  <c r="Q1446" i="4"/>
  <c r="U1446" i="4"/>
  <c r="AB1446" i="4"/>
  <c r="O1447" i="4"/>
  <c r="Q1447" i="4"/>
  <c r="U1447" i="4"/>
  <c r="AB1447" i="4"/>
  <c r="O1448" i="4"/>
  <c r="Q1448" i="4"/>
  <c r="U1448" i="4"/>
  <c r="AB1448" i="4"/>
  <c r="O1449" i="4"/>
  <c r="Q1449" i="4"/>
  <c r="U1449" i="4"/>
  <c r="AB1449" i="4"/>
  <c r="O1450" i="4"/>
  <c r="Q1450" i="4"/>
  <c r="U1450" i="4"/>
  <c r="AB1450" i="4"/>
  <c r="O1451" i="4"/>
  <c r="Q1451" i="4"/>
  <c r="U1451" i="4"/>
  <c r="AB1451" i="4"/>
  <c r="O1452" i="4"/>
  <c r="Q1452" i="4"/>
  <c r="U1452" i="4"/>
  <c r="AB1452" i="4"/>
  <c r="O1453" i="4"/>
  <c r="Q1453" i="4"/>
  <c r="U1453" i="4"/>
  <c r="AB1453" i="4"/>
  <c r="O1454" i="4"/>
  <c r="Q1454" i="4"/>
  <c r="U1454" i="4"/>
  <c r="AB1454" i="4"/>
  <c r="O1455" i="4"/>
  <c r="Q1455" i="4"/>
  <c r="U1455" i="4"/>
  <c r="AB1455" i="4"/>
  <c r="O1456" i="4"/>
  <c r="Q1456" i="4"/>
  <c r="U1456" i="4"/>
  <c r="AB1456" i="4"/>
  <c r="O1457" i="4"/>
  <c r="Q1457" i="4"/>
  <c r="U1457" i="4"/>
  <c r="AB1457" i="4"/>
  <c r="O1458" i="4"/>
  <c r="Q1458" i="4"/>
  <c r="U1458" i="4"/>
  <c r="AB1458" i="4"/>
  <c r="O1459" i="4"/>
  <c r="Q1459" i="4"/>
  <c r="U1459" i="4"/>
  <c r="AB1459" i="4"/>
  <c r="O1460" i="4"/>
  <c r="Q1460" i="4"/>
  <c r="U1460" i="4"/>
  <c r="AB1460" i="4"/>
  <c r="O1461" i="4"/>
  <c r="Q1461" i="4"/>
  <c r="U1461" i="4"/>
  <c r="AB1461" i="4"/>
  <c r="O1462" i="4"/>
  <c r="Q1462" i="4"/>
  <c r="U1462" i="4"/>
  <c r="AB1462" i="4"/>
  <c r="O1463" i="4"/>
  <c r="Q1463" i="4"/>
  <c r="U1463" i="4"/>
  <c r="AB1463" i="4"/>
  <c r="O1464" i="4"/>
  <c r="Q1464" i="4"/>
  <c r="U1464" i="4"/>
  <c r="AB1464" i="4"/>
  <c r="O1465" i="4"/>
  <c r="Q1465" i="4"/>
  <c r="U1465" i="4"/>
  <c r="AB1465" i="4"/>
  <c r="O1466" i="4"/>
  <c r="Q1466" i="4"/>
  <c r="U1466" i="4"/>
  <c r="AB1466" i="4"/>
  <c r="O1467" i="4"/>
  <c r="Q1467" i="4"/>
  <c r="U1467" i="4"/>
  <c r="AB1467" i="4"/>
  <c r="O1468" i="4"/>
  <c r="Q1468" i="4"/>
  <c r="U1468" i="4"/>
  <c r="AB1468" i="4"/>
  <c r="O1469" i="4"/>
  <c r="Q1469" i="4"/>
  <c r="U1469" i="4"/>
  <c r="AB1469" i="4"/>
  <c r="O1470" i="4"/>
  <c r="Q1470" i="4"/>
  <c r="U1470" i="4"/>
  <c r="AB1470" i="4"/>
  <c r="O1471" i="4"/>
  <c r="Q1471" i="4"/>
  <c r="U1471" i="4"/>
  <c r="AB1471" i="4"/>
  <c r="O1472" i="4"/>
  <c r="Q1472" i="4"/>
  <c r="U1472" i="4"/>
  <c r="AB1472" i="4"/>
  <c r="O1473" i="4"/>
  <c r="Q1473" i="4"/>
  <c r="U1473" i="4"/>
  <c r="AB1473" i="4"/>
  <c r="O1474" i="4"/>
  <c r="Q1474" i="4"/>
  <c r="U1474" i="4"/>
  <c r="AB1474" i="4"/>
  <c r="O1475" i="4"/>
  <c r="Q1475" i="4"/>
  <c r="U1475" i="4"/>
  <c r="AB1475" i="4"/>
  <c r="O1476" i="4"/>
  <c r="Q1476" i="4"/>
  <c r="U1476" i="4"/>
  <c r="AB1476" i="4"/>
  <c r="O1477" i="4"/>
  <c r="Q1477" i="4"/>
  <c r="U1477" i="4"/>
  <c r="AB1477" i="4"/>
  <c r="O1478" i="4"/>
  <c r="Q1478" i="4"/>
  <c r="U1478" i="4"/>
  <c r="AB1478" i="4"/>
  <c r="O1479" i="4"/>
  <c r="Q1479" i="4"/>
  <c r="U1479" i="4"/>
  <c r="AB1479" i="4"/>
  <c r="O1480" i="4"/>
  <c r="Q1480" i="4"/>
  <c r="U1480" i="4"/>
  <c r="AB1480" i="4"/>
  <c r="O1481" i="4"/>
  <c r="Q1481" i="4"/>
  <c r="U1481" i="4"/>
  <c r="AB1481" i="4"/>
  <c r="O1482" i="4"/>
  <c r="Q1482" i="4"/>
  <c r="U1482" i="4"/>
  <c r="AB1482" i="4"/>
  <c r="O1483" i="4"/>
  <c r="Q1483" i="4"/>
  <c r="U1483" i="4"/>
  <c r="AB1483" i="4"/>
  <c r="O1484" i="4"/>
  <c r="Q1484" i="4"/>
  <c r="U1484" i="4"/>
  <c r="AB1484" i="4"/>
  <c r="O1485" i="4"/>
  <c r="Q1485" i="4"/>
  <c r="U1485" i="4"/>
  <c r="AB1485" i="4"/>
  <c r="O1486" i="4"/>
  <c r="Q1486" i="4"/>
  <c r="U1486" i="4"/>
  <c r="AB1486" i="4"/>
  <c r="O1487" i="4"/>
  <c r="Q1487" i="4"/>
  <c r="U1487" i="4"/>
  <c r="AB1487" i="4"/>
  <c r="O1488" i="4"/>
  <c r="Q1488" i="4"/>
  <c r="U1488" i="4"/>
  <c r="AB1488" i="4"/>
  <c r="O1489" i="4"/>
  <c r="Q1489" i="4"/>
  <c r="U1489" i="4"/>
  <c r="AB1489" i="4"/>
  <c r="O1490" i="4"/>
  <c r="Q1490" i="4"/>
  <c r="U1490" i="4"/>
  <c r="AB1490" i="4"/>
  <c r="O1491" i="4"/>
  <c r="Q1491" i="4"/>
  <c r="U1491" i="4"/>
  <c r="AB1491" i="4"/>
  <c r="O1492" i="4"/>
  <c r="Q1492" i="4"/>
  <c r="U1492" i="4"/>
  <c r="AB1492" i="4"/>
  <c r="O1493" i="4"/>
  <c r="Q1493" i="4"/>
  <c r="U1493" i="4"/>
  <c r="AB1493" i="4"/>
  <c r="O1494" i="4"/>
  <c r="Q1494" i="4"/>
  <c r="U1494" i="4"/>
  <c r="AB1494" i="4"/>
  <c r="O1495" i="4"/>
  <c r="Q1495" i="4"/>
  <c r="U1495" i="4"/>
  <c r="AB1495" i="4"/>
  <c r="O1496" i="4"/>
  <c r="Q1496" i="4"/>
  <c r="U1496" i="4"/>
  <c r="AB1496" i="4"/>
  <c r="O1497" i="4"/>
  <c r="Q1497" i="4"/>
  <c r="U1497" i="4"/>
  <c r="AB1497" i="4"/>
  <c r="O1498" i="4"/>
  <c r="Q1498" i="4"/>
  <c r="U1498" i="4"/>
  <c r="AB1498" i="4"/>
  <c r="O1499" i="4"/>
  <c r="Q1499" i="4"/>
  <c r="U1499" i="4"/>
  <c r="AB1499" i="4"/>
  <c r="O1500" i="4"/>
  <c r="Q1500" i="4"/>
  <c r="U1500" i="4"/>
  <c r="AB1500" i="4"/>
  <c r="O1501" i="4"/>
  <c r="Q1501" i="4"/>
  <c r="U1501" i="4"/>
  <c r="AB1501" i="4"/>
  <c r="O1502" i="4"/>
  <c r="Q1502" i="4"/>
  <c r="U1502" i="4"/>
  <c r="AB1502" i="4"/>
  <c r="O1503" i="4"/>
  <c r="Q1503" i="4"/>
  <c r="U1503" i="4"/>
  <c r="AB1503" i="4"/>
  <c r="O1504" i="4"/>
  <c r="Q1504" i="4"/>
  <c r="U1504" i="4"/>
  <c r="AB1504" i="4"/>
  <c r="O1505" i="4"/>
  <c r="Q1505" i="4"/>
  <c r="U1505" i="4"/>
  <c r="AB1505" i="4"/>
  <c r="O1506" i="4"/>
  <c r="Q1506" i="4"/>
  <c r="U1506" i="4"/>
  <c r="AB1506" i="4"/>
  <c r="O1507" i="4"/>
  <c r="Q1507" i="4"/>
  <c r="U1507" i="4"/>
  <c r="AB1507" i="4"/>
  <c r="O1508" i="4"/>
  <c r="Q1508" i="4"/>
  <c r="U1508" i="4"/>
  <c r="AB1508" i="4"/>
  <c r="O1509" i="4"/>
  <c r="Q1509" i="4"/>
  <c r="U1509" i="4"/>
  <c r="AB1509" i="4"/>
  <c r="O1510" i="4"/>
  <c r="Q1510" i="4"/>
  <c r="U1510" i="4"/>
  <c r="AB1510" i="4"/>
  <c r="O1511" i="4"/>
  <c r="Q1511" i="4"/>
  <c r="U1511" i="4"/>
  <c r="AB1511" i="4"/>
  <c r="O1512" i="4"/>
  <c r="Q1512" i="4"/>
  <c r="U1512" i="4"/>
  <c r="AB1512" i="4"/>
  <c r="O1513" i="4"/>
  <c r="Q1513" i="4"/>
  <c r="U1513" i="4"/>
  <c r="AB1513" i="4"/>
  <c r="O1514" i="4"/>
  <c r="Q1514" i="4"/>
  <c r="U1514" i="4"/>
  <c r="AB1514" i="4"/>
  <c r="O1515" i="4"/>
  <c r="Q1515" i="4"/>
  <c r="U1515" i="4"/>
  <c r="AB1515" i="4"/>
  <c r="O1516" i="4"/>
  <c r="Q1516" i="4"/>
  <c r="U1516" i="4"/>
  <c r="AB1516" i="4"/>
  <c r="O1517" i="4"/>
  <c r="Q1517" i="4"/>
  <c r="U1517" i="4"/>
  <c r="AB1517" i="4"/>
  <c r="O1518" i="4"/>
  <c r="Q1518" i="4"/>
  <c r="U1518" i="4"/>
  <c r="AB1518" i="4"/>
  <c r="O1519" i="4"/>
  <c r="Q1519" i="4"/>
  <c r="U1519" i="4"/>
  <c r="AB1519" i="4"/>
  <c r="AA1519" i="4" s="1"/>
  <c r="O1520" i="4"/>
  <c r="Q1520" i="4"/>
  <c r="U1520" i="4"/>
  <c r="AB1520" i="4"/>
  <c r="O1521" i="4"/>
  <c r="Q1521" i="4"/>
  <c r="U1521" i="4"/>
  <c r="AB1521" i="4"/>
  <c r="AA1521" i="4" s="1"/>
  <c r="O1522" i="4"/>
  <c r="Q1522" i="4"/>
  <c r="U1522" i="4"/>
  <c r="AB1522" i="4"/>
  <c r="O1523" i="4"/>
  <c r="Q1523" i="4"/>
  <c r="U1523" i="4"/>
  <c r="AB1523" i="4"/>
  <c r="AA1523" i="4" s="1"/>
  <c r="O1524" i="4"/>
  <c r="Q1524" i="4"/>
  <c r="U1524" i="4"/>
  <c r="AB1524" i="4"/>
  <c r="O1525" i="4"/>
  <c r="Q1525" i="4"/>
  <c r="U1525" i="4"/>
  <c r="AB1525" i="4"/>
  <c r="AA1525" i="4" s="1"/>
  <c r="O1526" i="4"/>
  <c r="Q1526" i="4"/>
  <c r="U1526" i="4"/>
  <c r="AB1526" i="4"/>
  <c r="O1527" i="4"/>
  <c r="Q1527" i="4"/>
  <c r="U1527" i="4"/>
  <c r="AB1527" i="4"/>
  <c r="AA1527" i="4" s="1"/>
  <c r="O1528" i="4"/>
  <c r="Q1528" i="4"/>
  <c r="U1528" i="4"/>
  <c r="AB1528" i="4"/>
  <c r="O1529" i="4"/>
  <c r="Q1529" i="4"/>
  <c r="U1529" i="4"/>
  <c r="AB1529" i="4"/>
  <c r="AA1529" i="4" s="1"/>
  <c r="O1530" i="4"/>
  <c r="Q1530" i="4"/>
  <c r="U1530" i="4"/>
  <c r="AB1530" i="4"/>
  <c r="O1531" i="4"/>
  <c r="Q1531" i="4"/>
  <c r="U1531" i="4"/>
  <c r="AB1531" i="4"/>
  <c r="AA1531" i="4" s="1"/>
  <c r="O1532" i="4"/>
  <c r="Q1532" i="4"/>
  <c r="U1532" i="4"/>
  <c r="AB1532" i="4"/>
  <c r="O1533" i="4"/>
  <c r="Q1533" i="4"/>
  <c r="U1533" i="4"/>
  <c r="AB1533" i="4"/>
  <c r="AA1533" i="4" s="1"/>
  <c r="O1534" i="4"/>
  <c r="Q1534" i="4"/>
  <c r="U1534" i="4"/>
  <c r="AB1534" i="4"/>
  <c r="O1535" i="4"/>
  <c r="Q1535" i="4"/>
  <c r="U1535" i="4"/>
  <c r="S1535" i="4" s="1"/>
  <c r="V1535" i="4"/>
  <c r="AB1535" i="4"/>
  <c r="AA1535" i="4" s="1"/>
  <c r="O1536" i="4"/>
  <c r="Q1536" i="4"/>
  <c r="S1536" i="4"/>
  <c r="U1536" i="4"/>
  <c r="V1536" i="4" s="1"/>
  <c r="AB1536" i="4"/>
  <c r="O1537" i="4"/>
  <c r="Q1537" i="4"/>
  <c r="U1537" i="4"/>
  <c r="S1537" i="4" s="1"/>
  <c r="V1537" i="4"/>
  <c r="AB1537" i="4"/>
  <c r="AA1537" i="4" s="1"/>
  <c r="O1538" i="4"/>
  <c r="Q1538" i="4"/>
  <c r="S1538" i="4"/>
  <c r="U1538" i="4"/>
  <c r="V1538" i="4" s="1"/>
  <c r="AB1538" i="4"/>
  <c r="O1539" i="4"/>
  <c r="Q1539" i="4"/>
  <c r="U1539" i="4"/>
  <c r="S1539" i="4" s="1"/>
  <c r="V1539" i="4"/>
  <c r="AB1539" i="4"/>
  <c r="AA1539" i="4" s="1"/>
  <c r="O1540" i="4"/>
  <c r="Q1540" i="4"/>
  <c r="S1540" i="4"/>
  <c r="U1540" i="4"/>
  <c r="V1540" i="4" s="1"/>
  <c r="AB1540" i="4"/>
  <c r="O1541" i="4"/>
  <c r="Q1541" i="4"/>
  <c r="U1541" i="4"/>
  <c r="S1541" i="4" s="1"/>
  <c r="V1541" i="4"/>
  <c r="AB1541" i="4"/>
  <c r="AA1541" i="4" s="1"/>
  <c r="O1542" i="4"/>
  <c r="Q1542" i="4"/>
  <c r="S1542" i="4"/>
  <c r="U1542" i="4"/>
  <c r="V1542" i="4" s="1"/>
  <c r="AA1542" i="4"/>
  <c r="AB1542" i="4"/>
  <c r="AC1542" i="4" s="1"/>
  <c r="O1543" i="4"/>
  <c r="Q1543" i="4"/>
  <c r="U1543" i="4"/>
  <c r="AB1543" i="4"/>
  <c r="AA1543" i="4" s="1"/>
  <c r="O1544" i="4"/>
  <c r="Q1544" i="4"/>
  <c r="U1544" i="4"/>
  <c r="AB1544" i="4"/>
  <c r="AA1544" i="4" s="1"/>
  <c r="O1545" i="4"/>
  <c r="Q1545" i="4"/>
  <c r="U1545" i="4"/>
  <c r="S1545" i="4" s="1"/>
  <c r="V1545" i="4"/>
  <c r="AB1545" i="4"/>
  <c r="AA1545" i="4" s="1"/>
  <c r="O1546" i="4"/>
  <c r="Q1546" i="4"/>
  <c r="S1546" i="4"/>
  <c r="U1546" i="4"/>
  <c r="V1546" i="4" s="1"/>
  <c r="AB1546" i="4"/>
  <c r="AA1546" i="4" s="1"/>
  <c r="O1547" i="4"/>
  <c r="Q1547" i="4"/>
  <c r="U1547" i="4"/>
  <c r="AB1547" i="4"/>
  <c r="AA1547" i="4" s="1"/>
  <c r="O1548" i="4"/>
  <c r="Q1548" i="4"/>
  <c r="U1548" i="4"/>
  <c r="AB1548" i="4"/>
  <c r="AC1548" i="4" s="1"/>
  <c r="O1549" i="4"/>
  <c r="Q1549" i="4"/>
  <c r="U1549" i="4"/>
  <c r="S1549" i="4" s="1"/>
  <c r="V1549" i="4"/>
  <c r="AB1549" i="4"/>
  <c r="AA1549" i="4" s="1"/>
  <c r="O1550" i="4"/>
  <c r="Q1550" i="4"/>
  <c r="S1550" i="4"/>
  <c r="U1550" i="4"/>
  <c r="V1550" i="4" s="1"/>
  <c r="AB1550" i="4"/>
  <c r="AC1550" i="4" s="1"/>
  <c r="O1551" i="4"/>
  <c r="Q1551" i="4"/>
  <c r="U1551" i="4"/>
  <c r="AB1551" i="4"/>
  <c r="AA1551" i="4" s="1"/>
  <c r="O1552" i="4"/>
  <c r="Q1552" i="4"/>
  <c r="U1552" i="4"/>
  <c r="AB1552" i="4"/>
  <c r="AA1552" i="4" s="1"/>
  <c r="O1553" i="4"/>
  <c r="Q1553" i="4"/>
  <c r="U1553" i="4"/>
  <c r="S1553" i="4" s="1"/>
  <c r="V1553" i="4"/>
  <c r="AB1553" i="4"/>
  <c r="AA1553" i="4" s="1"/>
  <c r="O1554" i="4"/>
  <c r="Q1554" i="4"/>
  <c r="S1554" i="4"/>
  <c r="U1554" i="4"/>
  <c r="V1554" i="4" s="1"/>
  <c r="AB1554" i="4"/>
  <c r="AA1554" i="4" s="1"/>
  <c r="O1555" i="4"/>
  <c r="Q1555" i="4"/>
  <c r="U1555" i="4"/>
  <c r="AB1555" i="4"/>
  <c r="AA1555" i="4" s="1"/>
  <c r="O1556" i="4"/>
  <c r="Q1556" i="4"/>
  <c r="U1556" i="4"/>
  <c r="AB1556" i="4"/>
  <c r="AC1556" i="4" s="1"/>
  <c r="O1557" i="4"/>
  <c r="Q1557" i="4"/>
  <c r="U1557" i="4"/>
  <c r="S1557" i="4" s="1"/>
  <c r="V1557" i="4"/>
  <c r="AB1557" i="4"/>
  <c r="AA1557" i="4" s="1"/>
  <c r="O1558" i="4"/>
  <c r="Q1558" i="4"/>
  <c r="S1558" i="4"/>
  <c r="U1558" i="4"/>
  <c r="V1558" i="4" s="1"/>
  <c r="AB1558" i="4"/>
  <c r="AC1558" i="4" s="1"/>
  <c r="O1559" i="4"/>
  <c r="Q1559" i="4"/>
  <c r="U1559" i="4"/>
  <c r="AB1559" i="4"/>
  <c r="AA1559" i="4" s="1"/>
  <c r="O1560" i="4"/>
  <c r="Q1560" i="4"/>
  <c r="U1560" i="4"/>
  <c r="AB1560" i="4"/>
  <c r="AA1560" i="4" s="1"/>
  <c r="O1561" i="4"/>
  <c r="Q1561" i="4"/>
  <c r="U1561" i="4"/>
  <c r="S1561" i="4" s="1"/>
  <c r="V1561" i="4"/>
  <c r="AB1561" i="4"/>
  <c r="AA1561" i="4" s="1"/>
  <c r="O1562" i="4"/>
  <c r="Q1562" i="4"/>
  <c r="S1562" i="4"/>
  <c r="U1562" i="4"/>
  <c r="V1562" i="4" s="1"/>
  <c r="AB1562" i="4"/>
  <c r="AA1562" i="4" s="1"/>
  <c r="O1563" i="4"/>
  <c r="Q1563" i="4"/>
  <c r="U1563" i="4"/>
  <c r="AB1563" i="4"/>
  <c r="AA1563" i="4" s="1"/>
  <c r="O1564" i="4"/>
  <c r="Q1564" i="4"/>
  <c r="U1564" i="4"/>
  <c r="AB1564" i="4"/>
  <c r="AC1564" i="4" s="1"/>
  <c r="O1565" i="4"/>
  <c r="Q1565" i="4"/>
  <c r="U1565" i="4"/>
  <c r="S1565" i="4" s="1"/>
  <c r="V1565" i="4"/>
  <c r="AB1565" i="4"/>
  <c r="AA1565" i="4" s="1"/>
  <c r="O1566" i="4"/>
  <c r="Q1566" i="4"/>
  <c r="S1566" i="4"/>
  <c r="U1566" i="4"/>
  <c r="V1566" i="4" s="1"/>
  <c r="AB1566" i="4"/>
  <c r="AC1566" i="4" s="1"/>
  <c r="O1567" i="4"/>
  <c r="Q1567" i="4"/>
  <c r="U1567" i="4"/>
  <c r="AB1567" i="4"/>
  <c r="AA1567" i="4" s="1"/>
  <c r="O1568" i="4"/>
  <c r="Q1568" i="4"/>
  <c r="U1568" i="4"/>
  <c r="AB1568" i="4"/>
  <c r="AA1568" i="4" s="1"/>
  <c r="O1569" i="4"/>
  <c r="Q1569" i="4"/>
  <c r="U1569" i="4"/>
  <c r="S1569" i="4" s="1"/>
  <c r="V1569" i="4"/>
  <c r="AB1569" i="4"/>
  <c r="AA1569" i="4" s="1"/>
  <c r="O1570" i="4"/>
  <c r="Q1570" i="4"/>
  <c r="S1570" i="4"/>
  <c r="U1570" i="4"/>
  <c r="V1570" i="4" s="1"/>
  <c r="AB1570" i="4"/>
  <c r="AA1570" i="4" s="1"/>
  <c r="O1571" i="4"/>
  <c r="Q1571" i="4"/>
  <c r="U1571" i="4"/>
  <c r="AB1571" i="4"/>
  <c r="AA1571" i="4" s="1"/>
  <c r="O1572" i="4"/>
  <c r="Q1572" i="4"/>
  <c r="U1572" i="4"/>
  <c r="AB1572" i="4"/>
  <c r="AC1572" i="4" s="1"/>
  <c r="O1573" i="4"/>
  <c r="Q1573" i="4"/>
  <c r="U1573" i="4"/>
  <c r="S1573" i="4" s="1"/>
  <c r="V1573" i="4"/>
  <c r="AB1573" i="4"/>
  <c r="AA1573" i="4" s="1"/>
  <c r="O1574" i="4"/>
  <c r="Q1574" i="4"/>
  <c r="S1574" i="4"/>
  <c r="U1574" i="4"/>
  <c r="V1574" i="4" s="1"/>
  <c r="AB1574" i="4"/>
  <c r="AC1574" i="4" s="1"/>
  <c r="O1575" i="4"/>
  <c r="Q1575" i="4"/>
  <c r="U1575" i="4"/>
  <c r="AB1575" i="4"/>
  <c r="AA1575" i="4" s="1"/>
  <c r="O1576" i="4"/>
  <c r="Q1576" i="4"/>
  <c r="U1576" i="4"/>
  <c r="AB1576" i="4"/>
  <c r="AA1576" i="4" s="1"/>
  <c r="O1577" i="4"/>
  <c r="Q1577" i="4"/>
  <c r="U1577" i="4"/>
  <c r="S1577" i="4" s="1"/>
  <c r="V1577" i="4"/>
  <c r="AB1577" i="4"/>
  <c r="AA1577" i="4" s="1"/>
  <c r="O1578" i="4"/>
  <c r="Q1578" i="4"/>
  <c r="S1578" i="4"/>
  <c r="U1578" i="4"/>
  <c r="V1578" i="4" s="1"/>
  <c r="AB1578" i="4"/>
  <c r="AA1578" i="4" s="1"/>
  <c r="O1579" i="4"/>
  <c r="Q1579" i="4"/>
  <c r="U1579" i="4"/>
  <c r="AB1579" i="4"/>
  <c r="AA1579" i="4" s="1"/>
  <c r="O1580" i="4"/>
  <c r="Q1580" i="4"/>
  <c r="U1580" i="4"/>
  <c r="AB1580" i="4"/>
  <c r="AC1580" i="4" s="1"/>
  <c r="O1581" i="4"/>
  <c r="Q1581" i="4"/>
  <c r="U1581" i="4"/>
  <c r="S1581" i="4" s="1"/>
  <c r="V1581" i="4"/>
  <c r="AB1581" i="4"/>
  <c r="AA1581" i="4" s="1"/>
  <c r="O1582" i="4"/>
  <c r="Q1582" i="4"/>
  <c r="S1582" i="4"/>
  <c r="U1582" i="4"/>
  <c r="V1582" i="4" s="1"/>
  <c r="AB1582" i="4"/>
  <c r="AC1582" i="4" s="1"/>
  <c r="O1583" i="4"/>
  <c r="Q1583" i="4"/>
  <c r="U1583" i="4"/>
  <c r="AB1583" i="4"/>
  <c r="AA1583" i="4" s="1"/>
  <c r="O1584" i="4"/>
  <c r="Q1584" i="4"/>
  <c r="U1584" i="4"/>
  <c r="AB1584" i="4"/>
  <c r="AA1584" i="4" s="1"/>
  <c r="O1585" i="4"/>
  <c r="Q1585" i="4"/>
  <c r="U1585" i="4"/>
  <c r="S1585" i="4" s="1"/>
  <c r="V1585" i="4"/>
  <c r="AB1585" i="4"/>
  <c r="AA1585" i="4" s="1"/>
  <c r="O1586" i="4"/>
  <c r="Q1586" i="4"/>
  <c r="S1586" i="4"/>
  <c r="U1586" i="4"/>
  <c r="V1586" i="4" s="1"/>
  <c r="AB1586" i="4"/>
  <c r="AA1586" i="4" s="1"/>
  <c r="O1587" i="4"/>
  <c r="Q1587" i="4"/>
  <c r="U1587" i="4"/>
  <c r="AB1587" i="4"/>
  <c r="AA1587" i="4" s="1"/>
  <c r="O1588" i="4"/>
  <c r="Q1588" i="4"/>
  <c r="U1588" i="4"/>
  <c r="AB1588" i="4"/>
  <c r="AC1588" i="4" s="1"/>
  <c r="O1589" i="4"/>
  <c r="Q1589" i="4"/>
  <c r="U1589" i="4"/>
  <c r="S1589" i="4" s="1"/>
  <c r="V1589" i="4"/>
  <c r="AB1589" i="4"/>
  <c r="AA1589" i="4" s="1"/>
  <c r="O1590" i="4"/>
  <c r="Q1590" i="4"/>
  <c r="S1590" i="4"/>
  <c r="U1590" i="4"/>
  <c r="V1590" i="4" s="1"/>
  <c r="AB1590" i="4"/>
  <c r="AC1590" i="4" s="1"/>
  <c r="O1591" i="4"/>
  <c r="Q1591" i="4"/>
  <c r="U1591" i="4"/>
  <c r="AB1591" i="4"/>
  <c r="AA1591" i="4" s="1"/>
  <c r="O1592" i="4"/>
  <c r="Q1592" i="4"/>
  <c r="U1592" i="4"/>
  <c r="AB1592" i="4"/>
  <c r="AA1592" i="4" s="1"/>
  <c r="O1593" i="4"/>
  <c r="Q1593" i="4"/>
  <c r="U1593" i="4"/>
  <c r="AB1593" i="4"/>
  <c r="AA1593" i="4" s="1"/>
  <c r="O1594" i="4"/>
  <c r="Q1594" i="4"/>
  <c r="U1594" i="4"/>
  <c r="AB1594" i="4"/>
  <c r="AC1594" i="4" s="1"/>
  <c r="O1595" i="4"/>
  <c r="Q1595" i="4"/>
  <c r="U1595" i="4"/>
  <c r="AB1595" i="4"/>
  <c r="AA1595" i="4" s="1"/>
  <c r="O1596" i="4"/>
  <c r="Q1596" i="4"/>
  <c r="U1596" i="4"/>
  <c r="AB1596" i="4"/>
  <c r="AA1596" i="4" s="1"/>
  <c r="O1597" i="4"/>
  <c r="Q1597" i="4"/>
  <c r="U1597" i="4"/>
  <c r="AB1597" i="4"/>
  <c r="AA1597" i="4" s="1"/>
  <c r="O1598" i="4"/>
  <c r="Q1598" i="4"/>
  <c r="U1598" i="4"/>
  <c r="AB1598" i="4"/>
  <c r="AC1598" i="4" s="1"/>
  <c r="O1599" i="4"/>
  <c r="Q1599" i="4"/>
  <c r="U1599" i="4"/>
  <c r="AB1599" i="4"/>
  <c r="AA1599" i="4" s="1"/>
  <c r="O1600" i="4"/>
  <c r="Q1600" i="4"/>
  <c r="U1600" i="4"/>
  <c r="AB1600" i="4"/>
  <c r="AA1600" i="4" s="1"/>
  <c r="O1601" i="4"/>
  <c r="Q1601" i="4"/>
  <c r="U1601" i="4"/>
  <c r="AB1601" i="4"/>
  <c r="AA1601" i="4" s="1"/>
  <c r="O1602" i="4"/>
  <c r="Q1602" i="4"/>
  <c r="U1602" i="4"/>
  <c r="AB1602" i="4"/>
  <c r="AC1602" i="4" s="1"/>
  <c r="O1603" i="4"/>
  <c r="Q1603" i="4"/>
  <c r="U1603" i="4"/>
  <c r="AB1603" i="4"/>
  <c r="AA1603" i="4" s="1"/>
  <c r="O1604" i="4"/>
  <c r="Q1604" i="4"/>
  <c r="U1604" i="4"/>
  <c r="AB1604" i="4"/>
  <c r="AA1604" i="4" s="1"/>
  <c r="O1605" i="4"/>
  <c r="Q1605" i="4"/>
  <c r="U1605" i="4"/>
  <c r="AB1605" i="4"/>
  <c r="AA1605" i="4" s="1"/>
  <c r="O1606" i="4"/>
  <c r="Q1606" i="4"/>
  <c r="U1606" i="4"/>
  <c r="AB1606" i="4"/>
  <c r="AC1606" i="4" s="1"/>
  <c r="O1607" i="4"/>
  <c r="Q1607" i="4"/>
  <c r="U1607" i="4"/>
  <c r="AB1607" i="4"/>
  <c r="AA1607" i="4" s="1"/>
  <c r="O1608" i="4"/>
  <c r="Q1608" i="4"/>
  <c r="U1608" i="4"/>
  <c r="AB1608" i="4"/>
  <c r="AA1608" i="4" s="1"/>
  <c r="O1609" i="4"/>
  <c r="Q1609" i="4"/>
  <c r="U1609" i="4"/>
  <c r="AB1609" i="4"/>
  <c r="AA1609" i="4" s="1"/>
  <c r="O1610" i="4"/>
  <c r="Q1610" i="4"/>
  <c r="U1610" i="4"/>
  <c r="AB1610" i="4"/>
  <c r="AC1610" i="4" s="1"/>
  <c r="O1611" i="4"/>
  <c r="Q1611" i="4"/>
  <c r="U1611" i="4"/>
  <c r="AB1611" i="4"/>
  <c r="AA1611" i="4" s="1"/>
  <c r="O1612" i="4"/>
  <c r="Q1612" i="4"/>
  <c r="U1612" i="4"/>
  <c r="AB1612" i="4"/>
  <c r="AA1612" i="4" s="1"/>
  <c r="O1613" i="4"/>
  <c r="Q1613" i="4"/>
  <c r="U1613" i="4"/>
  <c r="AB1613" i="4"/>
  <c r="AA1613" i="4" s="1"/>
  <c r="O1614" i="4"/>
  <c r="Q1614" i="4"/>
  <c r="U1614" i="4"/>
  <c r="AB1614" i="4"/>
  <c r="AC1614" i="4" s="1"/>
  <c r="O1615" i="4"/>
  <c r="Q1615" i="4"/>
  <c r="U1615" i="4"/>
  <c r="AB1615" i="4"/>
  <c r="AA1615" i="4" s="1"/>
  <c r="O1616" i="4"/>
  <c r="Q1616" i="4"/>
  <c r="U1616" i="4"/>
  <c r="AB1616" i="4"/>
  <c r="AA1616" i="4" s="1"/>
  <c r="O1617" i="4"/>
  <c r="Q1617" i="4"/>
  <c r="U1617" i="4"/>
  <c r="AB1617" i="4"/>
  <c r="AA1617" i="4" s="1"/>
  <c r="O1618" i="4"/>
  <c r="Q1618" i="4"/>
  <c r="U1618" i="4"/>
  <c r="AB1618" i="4"/>
  <c r="AC1618" i="4" s="1"/>
  <c r="O1619" i="4"/>
  <c r="Q1619" i="4"/>
  <c r="U1619" i="4"/>
  <c r="AB1619" i="4"/>
  <c r="AA1619" i="4" s="1"/>
  <c r="O1620" i="4"/>
  <c r="Q1620" i="4"/>
  <c r="U1620" i="4"/>
  <c r="AB1620" i="4"/>
  <c r="AA1620" i="4" s="1"/>
  <c r="O1621" i="4"/>
  <c r="Q1621" i="4"/>
  <c r="U1621" i="4"/>
  <c r="AB1621" i="4"/>
  <c r="AA1621" i="4" s="1"/>
  <c r="O1622" i="4"/>
  <c r="Q1622" i="4"/>
  <c r="U1622" i="4"/>
  <c r="AB1622" i="4"/>
  <c r="AC1622" i="4" s="1"/>
  <c r="O1623" i="4"/>
  <c r="Q1623" i="4"/>
  <c r="U1623" i="4"/>
  <c r="AB1623" i="4"/>
  <c r="AA1623" i="4" s="1"/>
  <c r="O1624" i="4"/>
  <c r="Q1624" i="4"/>
  <c r="U1624" i="4"/>
  <c r="AB1624" i="4"/>
  <c r="AA1624" i="4" s="1"/>
  <c r="O1625" i="4"/>
  <c r="Q1625" i="4"/>
  <c r="U1625" i="4"/>
  <c r="AB1625" i="4"/>
  <c r="AA1625" i="4" s="1"/>
  <c r="O1626" i="4"/>
  <c r="Q1626" i="4"/>
  <c r="U1626" i="4"/>
  <c r="AB1626" i="4"/>
  <c r="AC1626" i="4" s="1"/>
  <c r="O1627" i="4"/>
  <c r="Q1627" i="4"/>
  <c r="U1627" i="4"/>
  <c r="AB1627" i="4"/>
  <c r="AA1627" i="4" s="1"/>
  <c r="O1628" i="4"/>
  <c r="Q1628" i="4"/>
  <c r="U1628" i="4"/>
  <c r="AB1628" i="4"/>
  <c r="AA1628" i="4" s="1"/>
  <c r="O1629" i="4"/>
  <c r="Q1629" i="4"/>
  <c r="U1629" i="4"/>
  <c r="AB1629" i="4"/>
  <c r="AA1629" i="4" s="1"/>
  <c r="O1630" i="4"/>
  <c r="Q1630" i="4"/>
  <c r="U1630" i="4"/>
  <c r="AB1630" i="4"/>
  <c r="AC1630" i="4" s="1"/>
  <c r="O1631" i="4"/>
  <c r="Q1631" i="4"/>
  <c r="U1631" i="4"/>
  <c r="AB1631" i="4"/>
  <c r="AA1631" i="4" s="1"/>
  <c r="O1632" i="4"/>
  <c r="Q1632" i="4"/>
  <c r="U1632" i="4"/>
  <c r="AB1632" i="4"/>
  <c r="AA1632" i="4" s="1"/>
  <c r="O1633" i="4"/>
  <c r="Q1633" i="4"/>
  <c r="U1633" i="4"/>
  <c r="AB1633" i="4"/>
  <c r="AA1633" i="4" s="1"/>
  <c r="O1634" i="4"/>
  <c r="Q1634" i="4"/>
  <c r="U1634" i="4"/>
  <c r="AB1634" i="4"/>
  <c r="AC1634" i="4" s="1"/>
  <c r="O1635" i="4"/>
  <c r="Q1635" i="4"/>
  <c r="U1635" i="4"/>
  <c r="AB1635" i="4"/>
  <c r="AA1635" i="4" s="1"/>
  <c r="O1636" i="4"/>
  <c r="Q1636" i="4"/>
  <c r="U1636" i="4"/>
  <c r="AB1636" i="4"/>
  <c r="AA1636" i="4" s="1"/>
  <c r="O1637" i="4"/>
  <c r="Q1637" i="4"/>
  <c r="U1637" i="4"/>
  <c r="AB1637" i="4"/>
  <c r="AA1637" i="4" s="1"/>
  <c r="O1638" i="4"/>
  <c r="Q1638" i="4"/>
  <c r="U1638" i="4"/>
  <c r="AB1638" i="4"/>
  <c r="AC1638" i="4" s="1"/>
  <c r="O1639" i="4"/>
  <c r="Q1639" i="4"/>
  <c r="U1639" i="4"/>
  <c r="AB1639" i="4"/>
  <c r="AA1639" i="4" s="1"/>
  <c r="O1640" i="4"/>
  <c r="Q1640" i="4"/>
  <c r="U1640" i="4"/>
  <c r="AB1640" i="4"/>
  <c r="AA1640" i="4" s="1"/>
  <c r="O1641" i="4"/>
  <c r="Q1641" i="4"/>
  <c r="U1641" i="4"/>
  <c r="AB1641" i="4"/>
  <c r="AA1641" i="4" s="1"/>
  <c r="O1642" i="4"/>
  <c r="Q1642" i="4"/>
  <c r="U1642" i="4"/>
  <c r="AB1642" i="4"/>
  <c r="AC1642" i="4" s="1"/>
  <c r="O1643" i="4"/>
  <c r="Q1643" i="4"/>
  <c r="U1643" i="4"/>
  <c r="AB1643" i="4"/>
  <c r="AA1643" i="4" s="1"/>
  <c r="O1644" i="4"/>
  <c r="Q1644" i="4"/>
  <c r="U1644" i="4"/>
  <c r="AB1644" i="4"/>
  <c r="AA1644" i="4" s="1"/>
  <c r="O1645" i="4"/>
  <c r="Q1645" i="4"/>
  <c r="U1645" i="4"/>
  <c r="AB1645" i="4"/>
  <c r="AA1645" i="4" s="1"/>
  <c r="O1646" i="4"/>
  <c r="Q1646" i="4"/>
  <c r="U1646" i="4"/>
  <c r="AB1646" i="4"/>
  <c r="AC1646" i="4" s="1"/>
  <c r="O1647" i="4"/>
  <c r="Q1647" i="4"/>
  <c r="U1647" i="4"/>
  <c r="AB1647" i="4"/>
  <c r="AA1647" i="4" s="1"/>
  <c r="O1648" i="4"/>
  <c r="Q1648" i="4"/>
  <c r="U1648" i="4"/>
  <c r="AB1648" i="4"/>
  <c r="AA1648" i="4" s="1"/>
  <c r="O1649" i="4"/>
  <c r="Q1649" i="4"/>
  <c r="U1649" i="4"/>
  <c r="AB1649" i="4"/>
  <c r="AA1649" i="4" s="1"/>
  <c r="O1650" i="4"/>
  <c r="Q1650" i="4"/>
  <c r="U1650" i="4"/>
  <c r="AB1650" i="4"/>
  <c r="AC1650" i="4" s="1"/>
  <c r="O1651" i="4"/>
  <c r="Q1651" i="4"/>
  <c r="U1651" i="4"/>
  <c r="AB1651" i="4"/>
  <c r="AA1651" i="4" s="1"/>
  <c r="O1652" i="4"/>
  <c r="Q1652" i="4"/>
  <c r="U1652" i="4"/>
  <c r="AB1652" i="4"/>
  <c r="AA1652" i="4" s="1"/>
  <c r="O1653" i="4"/>
  <c r="Q1653" i="4"/>
  <c r="U1653" i="4"/>
  <c r="AB1653" i="4"/>
  <c r="AA1653" i="4" s="1"/>
  <c r="O1654" i="4"/>
  <c r="Q1654" i="4"/>
  <c r="U1654" i="4"/>
  <c r="AB1654" i="4"/>
  <c r="AC1654" i="4" s="1"/>
  <c r="O1655" i="4"/>
  <c r="Q1655" i="4"/>
  <c r="U1655" i="4"/>
  <c r="AB1655" i="4"/>
  <c r="AA1655" i="4" s="1"/>
  <c r="O1656" i="4"/>
  <c r="Q1656" i="4"/>
  <c r="U1656" i="4"/>
  <c r="AB1656" i="4"/>
  <c r="AA1656" i="4" s="1"/>
  <c r="O1657" i="4"/>
  <c r="Q1657" i="4"/>
  <c r="U1657" i="4"/>
  <c r="AB1657" i="4"/>
  <c r="AA1657" i="4" s="1"/>
  <c r="O1658" i="4"/>
  <c r="Q1658" i="4"/>
  <c r="U1658" i="4"/>
  <c r="AB1658" i="4"/>
  <c r="AC1658" i="4" s="1"/>
  <c r="O1659" i="4"/>
  <c r="Q1659" i="4"/>
  <c r="U1659" i="4"/>
  <c r="AB1659" i="4"/>
  <c r="AA1659" i="4" s="1"/>
  <c r="O1660" i="4"/>
  <c r="Q1660" i="4"/>
  <c r="U1660" i="4"/>
  <c r="AB1660" i="4"/>
  <c r="AA1660" i="4" s="1"/>
  <c r="O1661" i="4"/>
  <c r="Q1661" i="4"/>
  <c r="U1661" i="4"/>
  <c r="AB1661" i="4"/>
  <c r="AA1661" i="4" s="1"/>
  <c r="O1662" i="4"/>
  <c r="Q1662" i="4"/>
  <c r="U1662" i="4"/>
  <c r="AB1662" i="4"/>
  <c r="AC1662" i="4" s="1"/>
  <c r="O1663" i="4"/>
  <c r="Q1663" i="4"/>
  <c r="U1663" i="4"/>
  <c r="AB1663" i="4"/>
  <c r="AA1663" i="4" s="1"/>
  <c r="O1664" i="4"/>
  <c r="Q1664" i="4"/>
  <c r="U1664" i="4"/>
  <c r="AB1664" i="4"/>
  <c r="AA1664" i="4" s="1"/>
  <c r="O1665" i="4"/>
  <c r="Q1665" i="4"/>
  <c r="U1665" i="4"/>
  <c r="AB1665" i="4"/>
  <c r="AA1665" i="4" s="1"/>
  <c r="O1666" i="4"/>
  <c r="Q1666" i="4"/>
  <c r="U1666" i="4"/>
  <c r="AB1666" i="4"/>
  <c r="AC1666" i="4" s="1"/>
  <c r="O1667" i="4"/>
  <c r="Q1667" i="4"/>
  <c r="U1667" i="4"/>
  <c r="S1667" i="4" s="1"/>
  <c r="V1667" i="4"/>
  <c r="AB1667" i="4"/>
  <c r="AA1667" i="4" s="1"/>
  <c r="O1668" i="4"/>
  <c r="Q1668" i="4"/>
  <c r="S1668" i="4"/>
  <c r="U1668" i="4"/>
  <c r="V1668" i="4" s="1"/>
  <c r="AB1668" i="4"/>
  <c r="AC1668" i="4" s="1"/>
  <c r="O1669" i="4"/>
  <c r="Q1669" i="4"/>
  <c r="U1669" i="4"/>
  <c r="AB1669" i="4"/>
  <c r="AA1669" i="4" s="1"/>
  <c r="O1670" i="4"/>
  <c r="Q1670" i="4"/>
  <c r="U1670" i="4"/>
  <c r="AB1670" i="4"/>
  <c r="AA1670" i="4" s="1"/>
  <c r="O1671" i="4"/>
  <c r="Q1671" i="4"/>
  <c r="U1671" i="4"/>
  <c r="S1671" i="4" s="1"/>
  <c r="V1671" i="4"/>
  <c r="AB1671" i="4"/>
  <c r="AA1671" i="4" s="1"/>
  <c r="O1672" i="4"/>
  <c r="Q1672" i="4"/>
  <c r="S1672" i="4"/>
  <c r="U1672" i="4"/>
  <c r="V1672" i="4" s="1"/>
  <c r="AB1672" i="4"/>
  <c r="AA1672" i="4" s="1"/>
  <c r="O1673" i="4"/>
  <c r="Q1673" i="4"/>
  <c r="U1673" i="4"/>
  <c r="AB1673" i="4"/>
  <c r="AA1673" i="4" s="1"/>
  <c r="O1674" i="4"/>
  <c r="Q1674" i="4"/>
  <c r="U1674" i="4"/>
  <c r="S1674" i="4" s="1"/>
  <c r="AB1674" i="4"/>
  <c r="AC1674" i="4" s="1"/>
  <c r="O1675" i="4"/>
  <c r="Q1675" i="4"/>
  <c r="U1675" i="4"/>
  <c r="S1675" i="4" s="1"/>
  <c r="AB1675" i="4"/>
  <c r="AA1675" i="4" s="1"/>
  <c r="O1676" i="4"/>
  <c r="Q1676" i="4"/>
  <c r="U1676" i="4"/>
  <c r="AB1676" i="4"/>
  <c r="AA1676" i="4" s="1"/>
  <c r="O1677" i="4"/>
  <c r="Q1677" i="4"/>
  <c r="U1677" i="4"/>
  <c r="AB1677" i="4"/>
  <c r="AA1677" i="4" s="1"/>
  <c r="O1678" i="4"/>
  <c r="Q1678" i="4"/>
  <c r="U1678" i="4"/>
  <c r="S1678" i="4" s="1"/>
  <c r="AB1678" i="4"/>
  <c r="AC1678" i="4" s="1"/>
  <c r="O1679" i="4"/>
  <c r="Q1679" i="4"/>
  <c r="U1679" i="4"/>
  <c r="S1679" i="4" s="1"/>
  <c r="AB1679" i="4"/>
  <c r="AA1679" i="4" s="1"/>
  <c r="O1680" i="4"/>
  <c r="Q1680" i="4"/>
  <c r="U1680" i="4"/>
  <c r="AB1680" i="4"/>
  <c r="AA1680" i="4" s="1"/>
  <c r="O1681" i="4"/>
  <c r="Q1681" i="4"/>
  <c r="U1681" i="4"/>
  <c r="AB1681" i="4"/>
  <c r="AA1681" i="4" s="1"/>
  <c r="O1682" i="4"/>
  <c r="Q1682" i="4"/>
  <c r="U1682" i="4"/>
  <c r="S1682" i="4" s="1"/>
  <c r="AB1682" i="4"/>
  <c r="AC1682" i="4" s="1"/>
  <c r="O1683" i="4"/>
  <c r="Q1683" i="4"/>
  <c r="U1683" i="4"/>
  <c r="S1683" i="4" s="1"/>
  <c r="AB1683" i="4"/>
  <c r="AA1683" i="4" s="1"/>
  <c r="O1684" i="4"/>
  <c r="Q1684" i="4"/>
  <c r="U1684" i="4"/>
  <c r="AB1684" i="4"/>
  <c r="AA1684" i="4" s="1"/>
  <c r="O1685" i="4"/>
  <c r="Q1685" i="4"/>
  <c r="U1685" i="4"/>
  <c r="AB1685" i="4"/>
  <c r="AA1685" i="4" s="1"/>
  <c r="O1686" i="4"/>
  <c r="Q1686" i="4"/>
  <c r="U1686" i="4"/>
  <c r="S1686" i="4" s="1"/>
  <c r="AB1686" i="4"/>
  <c r="AC1686" i="4" s="1"/>
  <c r="O1687" i="4"/>
  <c r="Q1687" i="4"/>
  <c r="U1687" i="4"/>
  <c r="S1687" i="4" s="1"/>
  <c r="AB1687" i="4"/>
  <c r="AA1687" i="4" s="1"/>
  <c r="O1688" i="4"/>
  <c r="Q1688" i="4"/>
  <c r="U1688" i="4"/>
  <c r="AB1688" i="4"/>
  <c r="AA1688" i="4" s="1"/>
  <c r="O1689" i="4"/>
  <c r="Q1689" i="4"/>
  <c r="U1689" i="4"/>
  <c r="AB1689" i="4"/>
  <c r="AA1689" i="4" s="1"/>
  <c r="O1690" i="4"/>
  <c r="Q1690" i="4"/>
  <c r="U1690" i="4"/>
  <c r="S1690" i="4" s="1"/>
  <c r="AB1690" i="4"/>
  <c r="AC1690" i="4" s="1"/>
  <c r="O1691" i="4"/>
  <c r="Q1691" i="4"/>
  <c r="U1691" i="4"/>
  <c r="S1691" i="4" s="1"/>
  <c r="AB1691" i="4"/>
  <c r="AA1691" i="4" s="1"/>
  <c r="O1692" i="4"/>
  <c r="Q1692" i="4"/>
  <c r="U1692" i="4"/>
  <c r="AB1692" i="4"/>
  <c r="AA1692" i="4" s="1"/>
  <c r="O1693" i="4"/>
  <c r="Q1693" i="4"/>
  <c r="U1693" i="4"/>
  <c r="AB1693" i="4"/>
  <c r="AA1693" i="4" s="1"/>
  <c r="O1694" i="4"/>
  <c r="Q1694" i="4"/>
  <c r="U1694" i="4"/>
  <c r="S1694" i="4" s="1"/>
  <c r="AB1694" i="4"/>
  <c r="AC1694" i="4" s="1"/>
  <c r="O1695" i="4"/>
  <c r="Q1695" i="4"/>
  <c r="U1695" i="4"/>
  <c r="S1695" i="4" s="1"/>
  <c r="AB1695" i="4"/>
  <c r="AA1695" i="4" s="1"/>
  <c r="O1696" i="4"/>
  <c r="Q1696" i="4"/>
  <c r="U1696" i="4"/>
  <c r="AB1696" i="4"/>
  <c r="AA1696" i="4" s="1"/>
  <c r="O1697" i="4"/>
  <c r="Q1697" i="4"/>
  <c r="U1697" i="4"/>
  <c r="AB1697" i="4"/>
  <c r="AA1697" i="4" s="1"/>
  <c r="O1698" i="4"/>
  <c r="Q1698" i="4"/>
  <c r="U1698" i="4"/>
  <c r="S1698" i="4" s="1"/>
  <c r="AB1698" i="4"/>
  <c r="AC1698" i="4" s="1"/>
  <c r="O1699" i="4"/>
  <c r="Q1699" i="4"/>
  <c r="U1699" i="4"/>
  <c r="S1699" i="4" s="1"/>
  <c r="AB1699" i="4"/>
  <c r="AA1699" i="4" s="1"/>
  <c r="O1700" i="4"/>
  <c r="Q1700" i="4"/>
  <c r="U1700" i="4"/>
  <c r="AB1700" i="4"/>
  <c r="AA1700" i="4" s="1"/>
  <c r="O1701" i="4"/>
  <c r="Q1701" i="4"/>
  <c r="U1701" i="4"/>
  <c r="AB1701" i="4"/>
  <c r="AA1701" i="4" s="1"/>
  <c r="O1702" i="4"/>
  <c r="Q1702" i="4"/>
  <c r="U1702" i="4"/>
  <c r="S1702" i="4" s="1"/>
  <c r="AB1702" i="4"/>
  <c r="AC1702" i="4" s="1"/>
  <c r="O1703" i="4"/>
  <c r="Q1703" i="4"/>
  <c r="U1703" i="4"/>
  <c r="S1703" i="4" s="1"/>
  <c r="AB1703" i="4"/>
  <c r="AA1703" i="4" s="1"/>
  <c r="O1704" i="4"/>
  <c r="Q1704" i="4"/>
  <c r="U1704" i="4"/>
  <c r="AB1704" i="4"/>
  <c r="AA1704" i="4" s="1"/>
  <c r="O1705" i="4"/>
  <c r="Q1705" i="4"/>
  <c r="U1705" i="4"/>
  <c r="AB1705" i="4"/>
  <c r="AA1705" i="4" s="1"/>
  <c r="O1706" i="4"/>
  <c r="Q1706" i="4"/>
  <c r="U1706" i="4"/>
  <c r="S1706" i="4" s="1"/>
  <c r="AB1706" i="4"/>
  <c r="AC1706" i="4" s="1"/>
  <c r="O1707" i="4"/>
  <c r="Q1707" i="4"/>
  <c r="U1707" i="4"/>
  <c r="S1707" i="4" s="1"/>
  <c r="AB1707" i="4"/>
  <c r="AA1707" i="4" s="1"/>
  <c r="O1708" i="4"/>
  <c r="Q1708" i="4"/>
  <c r="U1708" i="4"/>
  <c r="AB1708" i="4"/>
  <c r="AA1708" i="4" s="1"/>
  <c r="O1709" i="4"/>
  <c r="Q1709" i="4"/>
  <c r="U1709" i="4"/>
  <c r="AB1709" i="4"/>
  <c r="AA1709" i="4" s="1"/>
  <c r="O1710" i="4"/>
  <c r="Q1710" i="4"/>
  <c r="U1710" i="4"/>
  <c r="S1710" i="4" s="1"/>
  <c r="AB1710" i="4"/>
  <c r="AC1710" i="4" s="1"/>
  <c r="O1711" i="4"/>
  <c r="Q1711" i="4"/>
  <c r="U1711" i="4"/>
  <c r="S1711" i="4" s="1"/>
  <c r="AB1711" i="4"/>
  <c r="AA1711" i="4" s="1"/>
  <c r="O1712" i="4"/>
  <c r="Q1712" i="4"/>
  <c r="U1712" i="4"/>
  <c r="AB1712" i="4"/>
  <c r="AA1712" i="4" s="1"/>
  <c r="AC1712" i="4"/>
  <c r="O1713" i="4"/>
  <c r="Q1713" i="4"/>
  <c r="U1713" i="4"/>
  <c r="AB1713" i="4"/>
  <c r="AA1713" i="4" s="1"/>
  <c r="O1714" i="4"/>
  <c r="Q1714" i="4"/>
  <c r="U1714" i="4"/>
  <c r="S1714" i="4" s="1"/>
  <c r="AB1714" i="4"/>
  <c r="AA1714" i="4" s="1"/>
  <c r="O1715" i="4"/>
  <c r="Q1715" i="4"/>
  <c r="U1715" i="4"/>
  <c r="S1715" i="4" s="1"/>
  <c r="AB1715" i="4"/>
  <c r="AA1715" i="4" s="1"/>
  <c r="O1716" i="4"/>
  <c r="Q1716" i="4"/>
  <c r="U1716" i="4"/>
  <c r="AB1716" i="4"/>
  <c r="AA1716" i="4" s="1"/>
  <c r="O1717" i="4"/>
  <c r="Q1717" i="4"/>
  <c r="U1717" i="4"/>
  <c r="AB1717" i="4"/>
  <c r="AA1717" i="4" s="1"/>
  <c r="O1718" i="4"/>
  <c r="Q1718" i="4"/>
  <c r="U1718" i="4"/>
  <c r="S1718" i="4" s="1"/>
  <c r="AB1718" i="4"/>
  <c r="AA1718" i="4" s="1"/>
  <c r="O1719" i="4"/>
  <c r="Q1719" i="4"/>
  <c r="U1719" i="4"/>
  <c r="S1719" i="4" s="1"/>
  <c r="AB1719" i="4"/>
  <c r="AA1719" i="4" s="1"/>
  <c r="O1720" i="4"/>
  <c r="Q1720" i="4"/>
  <c r="U1720" i="4"/>
  <c r="AB1720" i="4"/>
  <c r="AC1720" i="4" s="1"/>
  <c r="O1721" i="4"/>
  <c r="Q1721" i="4"/>
  <c r="U1721" i="4"/>
  <c r="AB1721" i="4"/>
  <c r="AA1721" i="4" s="1"/>
  <c r="O1722" i="4"/>
  <c r="Q1722" i="4"/>
  <c r="U1722" i="4"/>
  <c r="S1722" i="4" s="1"/>
  <c r="AB1722" i="4"/>
  <c r="AA1722" i="4" s="1"/>
  <c r="O1723" i="4"/>
  <c r="Q1723" i="4"/>
  <c r="U1723" i="4"/>
  <c r="S1723" i="4" s="1"/>
  <c r="AB1723" i="4"/>
  <c r="AA1723" i="4" s="1"/>
  <c r="O1724" i="4"/>
  <c r="Q1724" i="4"/>
  <c r="U1724" i="4"/>
  <c r="AB1724" i="4"/>
  <c r="AA1724" i="4" s="1"/>
  <c r="O1725" i="4"/>
  <c r="Q1725" i="4"/>
  <c r="U1725" i="4"/>
  <c r="AB1725" i="4"/>
  <c r="AA1725" i="4" s="1"/>
  <c r="O1726" i="4"/>
  <c r="Q1726" i="4"/>
  <c r="U1726" i="4"/>
  <c r="S1726" i="4" s="1"/>
  <c r="AB1726" i="4"/>
  <c r="AA1726" i="4" s="1"/>
  <c r="O1727" i="4"/>
  <c r="Q1727" i="4"/>
  <c r="U1727" i="4"/>
  <c r="S1727" i="4" s="1"/>
  <c r="AB1727" i="4"/>
  <c r="AA1727" i="4" s="1"/>
  <c r="O1728" i="4"/>
  <c r="Q1728" i="4"/>
  <c r="U1728" i="4"/>
  <c r="AB1728" i="4"/>
  <c r="AC1728" i="4" s="1"/>
  <c r="O1729" i="4"/>
  <c r="Q1729" i="4"/>
  <c r="U1729" i="4"/>
  <c r="AB1729" i="4"/>
  <c r="AA1729" i="4" s="1"/>
  <c r="O1730" i="4"/>
  <c r="Q1730" i="4"/>
  <c r="U1730" i="4"/>
  <c r="S1730" i="4" s="1"/>
  <c r="AB1730" i="4"/>
  <c r="AA1730" i="4" s="1"/>
  <c r="O1731" i="4"/>
  <c r="Q1731" i="4"/>
  <c r="U1731" i="4"/>
  <c r="S1731" i="4" s="1"/>
  <c r="AB1731" i="4"/>
  <c r="AA1731" i="4" s="1"/>
  <c r="O1732" i="4"/>
  <c r="Q1732" i="4"/>
  <c r="U1732" i="4"/>
  <c r="AB1732" i="4"/>
  <c r="AA1732" i="4" s="1"/>
  <c r="O1733" i="4"/>
  <c r="Q1733" i="4"/>
  <c r="U1733" i="4"/>
  <c r="AB1733" i="4"/>
  <c r="AA1733" i="4" s="1"/>
  <c r="O1734" i="4"/>
  <c r="Q1734" i="4"/>
  <c r="U1734" i="4"/>
  <c r="S1734" i="4" s="1"/>
  <c r="AB1734" i="4"/>
  <c r="AA1734" i="4" s="1"/>
  <c r="O1735" i="4"/>
  <c r="Q1735" i="4"/>
  <c r="U1735" i="4"/>
  <c r="S1735" i="4" s="1"/>
  <c r="AB1735" i="4"/>
  <c r="AA1735" i="4" s="1"/>
  <c r="O1736" i="4"/>
  <c r="Q1736" i="4"/>
  <c r="U1736" i="4"/>
  <c r="AB1736" i="4"/>
  <c r="AC1736" i="4" s="1"/>
  <c r="O1737" i="4"/>
  <c r="Q1737" i="4"/>
  <c r="U1737" i="4"/>
  <c r="AB1737" i="4"/>
  <c r="AA1737" i="4" s="1"/>
  <c r="O1738" i="4"/>
  <c r="Q1738" i="4"/>
  <c r="U1738" i="4"/>
  <c r="S1738" i="4" s="1"/>
  <c r="AB1738" i="4"/>
  <c r="AA1738" i="4" s="1"/>
  <c r="O1739" i="4"/>
  <c r="Q1739" i="4"/>
  <c r="U1739" i="4"/>
  <c r="S1739" i="4" s="1"/>
  <c r="AB1739" i="4"/>
  <c r="AA1739" i="4" s="1"/>
  <c r="O1740" i="4"/>
  <c r="Q1740" i="4"/>
  <c r="U1740" i="4"/>
  <c r="S1740" i="4" s="1"/>
  <c r="AB1740" i="4"/>
  <c r="AA1740" i="4" s="1"/>
  <c r="O1741" i="4"/>
  <c r="Q1741" i="4"/>
  <c r="U1741" i="4"/>
  <c r="S1741" i="4" s="1"/>
  <c r="AB1741" i="4"/>
  <c r="AA1741" i="4" s="1"/>
  <c r="O1742" i="4"/>
  <c r="Q1742" i="4"/>
  <c r="U1742" i="4"/>
  <c r="S1742" i="4" s="1"/>
  <c r="AB1742" i="4"/>
  <c r="AA1742" i="4" s="1"/>
  <c r="O1743" i="4"/>
  <c r="Q1743" i="4"/>
  <c r="U1743" i="4"/>
  <c r="S1743" i="4" s="1"/>
  <c r="AB1743" i="4"/>
  <c r="AA1743" i="4" s="1"/>
  <c r="O1744" i="4"/>
  <c r="Q1744" i="4"/>
  <c r="U1744" i="4"/>
  <c r="S1744" i="4" s="1"/>
  <c r="AB1744" i="4"/>
  <c r="O1745" i="4"/>
  <c r="Q1745" i="4"/>
  <c r="U1745" i="4"/>
  <c r="AB1745" i="4"/>
  <c r="O1746" i="4"/>
  <c r="Q1746" i="4"/>
  <c r="U1746" i="4"/>
  <c r="AB1746" i="4"/>
  <c r="O1747" i="4"/>
  <c r="Q1747" i="4"/>
  <c r="U1747" i="4"/>
  <c r="AB1747" i="4"/>
  <c r="O1748" i="4"/>
  <c r="Q1748" i="4"/>
  <c r="U1748" i="4"/>
  <c r="AB1748" i="4"/>
  <c r="O1749" i="4"/>
  <c r="Q1749" i="4"/>
  <c r="U1749" i="4"/>
  <c r="AB1749" i="4"/>
  <c r="O1750" i="4"/>
  <c r="Q1750" i="4"/>
  <c r="U1750" i="4"/>
  <c r="AB1750" i="4"/>
  <c r="O1751" i="4"/>
  <c r="Q1751" i="4"/>
  <c r="U1751" i="4"/>
  <c r="AB1751" i="4"/>
  <c r="O1752" i="4"/>
  <c r="Q1752" i="4"/>
  <c r="U1752" i="4"/>
  <c r="AB1752" i="4"/>
  <c r="O1753" i="4"/>
  <c r="Q1753" i="4"/>
  <c r="U1753" i="4"/>
  <c r="AB1753" i="4"/>
  <c r="O1754" i="4"/>
  <c r="Q1754" i="4"/>
  <c r="U1754" i="4"/>
  <c r="AB1754" i="4"/>
  <c r="O1755" i="4"/>
  <c r="Q1755" i="4"/>
  <c r="U1755" i="4"/>
  <c r="AB1755" i="4"/>
  <c r="O1756" i="4"/>
  <c r="Q1756" i="4"/>
  <c r="U1756" i="4"/>
  <c r="AB1756" i="4"/>
  <c r="O1757" i="4"/>
  <c r="Q1757" i="4"/>
  <c r="U1757" i="4"/>
  <c r="AB1757" i="4"/>
  <c r="O1758" i="4"/>
  <c r="Q1758" i="4"/>
  <c r="U1758" i="4"/>
  <c r="AB1758" i="4"/>
  <c r="O1759" i="4"/>
  <c r="Q1759" i="4"/>
  <c r="U1759" i="4"/>
  <c r="AB1759" i="4"/>
  <c r="O1760" i="4"/>
  <c r="Q1760" i="4"/>
  <c r="U1760" i="4"/>
  <c r="AB1760" i="4"/>
  <c r="O1761" i="4"/>
  <c r="Q1761" i="4"/>
  <c r="U1761" i="4"/>
  <c r="AB1761" i="4"/>
  <c r="O1762" i="4"/>
  <c r="Q1762" i="4"/>
  <c r="U1762" i="4"/>
  <c r="AB1762" i="4"/>
  <c r="O1763" i="4"/>
  <c r="Q1763" i="4"/>
  <c r="U1763" i="4"/>
  <c r="AB1763" i="4"/>
  <c r="O1764" i="4"/>
  <c r="Q1764" i="4"/>
  <c r="U1764" i="4"/>
  <c r="AB1764" i="4"/>
  <c r="O1765" i="4"/>
  <c r="Q1765" i="4"/>
  <c r="U1765" i="4"/>
  <c r="AB1765" i="4"/>
  <c r="O1766" i="4"/>
  <c r="Q1766" i="4"/>
  <c r="U1766" i="4"/>
  <c r="AB1766" i="4"/>
  <c r="O1767" i="4"/>
  <c r="Q1767" i="4"/>
  <c r="U1767" i="4"/>
  <c r="AB1767" i="4"/>
  <c r="O1768" i="4"/>
  <c r="Q1768" i="4"/>
  <c r="U1768" i="4"/>
  <c r="AB1768" i="4"/>
  <c r="O1769" i="4"/>
  <c r="Q1769" i="4"/>
  <c r="U1769" i="4"/>
  <c r="AB1769" i="4"/>
  <c r="O1770" i="4"/>
  <c r="Q1770" i="4"/>
  <c r="U1770" i="4"/>
  <c r="AB1770" i="4"/>
  <c r="O1771" i="4"/>
  <c r="Q1771" i="4"/>
  <c r="U1771" i="4"/>
  <c r="AB1771" i="4"/>
  <c r="O1772" i="4"/>
  <c r="Q1772" i="4"/>
  <c r="U1772" i="4"/>
  <c r="AB1772" i="4"/>
  <c r="O1773" i="4"/>
  <c r="Q1773" i="4"/>
  <c r="U1773" i="4"/>
  <c r="AB1773" i="4"/>
  <c r="O1774" i="4"/>
  <c r="Q1774" i="4"/>
  <c r="U1774" i="4"/>
  <c r="AB1774" i="4"/>
  <c r="O1775" i="4"/>
  <c r="Q1775" i="4"/>
  <c r="U1775" i="4"/>
  <c r="AB1775" i="4"/>
  <c r="O1776" i="4"/>
  <c r="Q1776" i="4"/>
  <c r="U1776" i="4"/>
  <c r="AB1776" i="4"/>
  <c r="O1777" i="4"/>
  <c r="Q1777" i="4"/>
  <c r="U1777" i="4"/>
  <c r="AB1777" i="4"/>
  <c r="O1778" i="4"/>
  <c r="Q1778" i="4"/>
  <c r="U1778" i="4"/>
  <c r="AB1778" i="4"/>
  <c r="O1779" i="4"/>
  <c r="Q1779" i="4"/>
  <c r="U1779" i="4"/>
  <c r="AB1779" i="4"/>
  <c r="O1780" i="4"/>
  <c r="Q1780" i="4"/>
  <c r="U1780" i="4"/>
  <c r="AB1780" i="4"/>
  <c r="O1781" i="4"/>
  <c r="Q1781" i="4"/>
  <c r="U1781" i="4"/>
  <c r="AB1781" i="4"/>
  <c r="O1782" i="4"/>
  <c r="Q1782" i="4"/>
  <c r="U1782" i="4"/>
  <c r="AB1782" i="4"/>
  <c r="O1783" i="4"/>
  <c r="Q1783" i="4"/>
  <c r="U1783" i="4"/>
  <c r="AB1783" i="4"/>
  <c r="O1784" i="4"/>
  <c r="Q1784" i="4"/>
  <c r="U1784" i="4"/>
  <c r="AB1784" i="4"/>
  <c r="O1785" i="4"/>
  <c r="Q1785" i="4"/>
  <c r="U1785" i="4"/>
  <c r="AB1785" i="4"/>
  <c r="O1786" i="4"/>
  <c r="Q1786" i="4"/>
  <c r="U1786" i="4"/>
  <c r="AB1786" i="4"/>
  <c r="O1787" i="4"/>
  <c r="Q1787" i="4"/>
  <c r="U1787" i="4"/>
  <c r="AB1787" i="4"/>
  <c r="O1788" i="4"/>
  <c r="Q1788" i="4"/>
  <c r="U1788" i="4"/>
  <c r="AB1788" i="4"/>
  <c r="O1789" i="4"/>
  <c r="Q1789" i="4"/>
  <c r="U1789" i="4"/>
  <c r="AB1789" i="4"/>
  <c r="O1790" i="4"/>
  <c r="Q1790" i="4"/>
  <c r="U1790" i="4"/>
  <c r="AB1790" i="4"/>
  <c r="O1791" i="4"/>
  <c r="Q1791" i="4"/>
  <c r="U1791" i="4"/>
  <c r="AB1791" i="4"/>
  <c r="O1792" i="4"/>
  <c r="Q1792" i="4"/>
  <c r="U1792" i="4"/>
  <c r="AB1792" i="4"/>
  <c r="O1793" i="4"/>
  <c r="Q1793" i="4"/>
  <c r="U1793" i="4"/>
  <c r="AB1793" i="4"/>
  <c r="O1794" i="4"/>
  <c r="Q1794" i="4"/>
  <c r="U1794" i="4"/>
  <c r="AB1794" i="4"/>
  <c r="O1795" i="4"/>
  <c r="Q1795" i="4"/>
  <c r="U1795" i="4"/>
  <c r="AB1795" i="4"/>
  <c r="O1796" i="4"/>
  <c r="Q1796" i="4"/>
  <c r="U1796" i="4"/>
  <c r="AB1796" i="4"/>
  <c r="O1797" i="4"/>
  <c r="Q1797" i="4"/>
  <c r="U1797" i="4"/>
  <c r="AB1797" i="4"/>
  <c r="O1798" i="4"/>
  <c r="Q1798" i="4"/>
  <c r="U1798" i="4"/>
  <c r="AB1798" i="4"/>
  <c r="O1799" i="4"/>
  <c r="Q1799" i="4"/>
  <c r="U1799" i="4"/>
  <c r="AB1799" i="4"/>
  <c r="O1800" i="4"/>
  <c r="Q1800" i="4"/>
  <c r="U1800" i="4"/>
  <c r="AB1800" i="4"/>
  <c r="O1801" i="4"/>
  <c r="Q1801" i="4"/>
  <c r="U1801" i="4"/>
  <c r="AB1801" i="4"/>
  <c r="O1802" i="4"/>
  <c r="Q1802" i="4"/>
  <c r="U1802" i="4"/>
  <c r="AB1802" i="4"/>
  <c r="O1803" i="4"/>
  <c r="Q1803" i="4"/>
  <c r="U1803" i="4"/>
  <c r="AB1803" i="4"/>
  <c r="O1804" i="4"/>
  <c r="Q1804" i="4"/>
  <c r="U1804" i="4"/>
  <c r="AB1804" i="4"/>
  <c r="O1805" i="4"/>
  <c r="Q1805" i="4"/>
  <c r="U1805" i="4"/>
  <c r="AB1805" i="4"/>
  <c r="O1806" i="4"/>
  <c r="Q1806" i="4"/>
  <c r="U1806" i="4"/>
  <c r="AB1806" i="4"/>
  <c r="O1807" i="4"/>
  <c r="Q1807" i="4"/>
  <c r="U1807" i="4"/>
  <c r="AB1807" i="4"/>
  <c r="O1808" i="4"/>
  <c r="Q1808" i="4"/>
  <c r="U1808" i="4"/>
  <c r="AB1808" i="4"/>
  <c r="O1809" i="4"/>
  <c r="Q1809" i="4"/>
  <c r="U1809" i="4"/>
  <c r="AB1809" i="4"/>
  <c r="O1810" i="4"/>
  <c r="Q1810" i="4"/>
  <c r="U1810" i="4"/>
  <c r="AB1810" i="4"/>
  <c r="O1811" i="4"/>
  <c r="Q1811" i="4"/>
  <c r="U1811" i="4"/>
  <c r="AB1811" i="4"/>
  <c r="O1812" i="4"/>
  <c r="Q1812" i="4"/>
  <c r="U1812" i="4"/>
  <c r="AB1812" i="4"/>
  <c r="O1813" i="4"/>
  <c r="Q1813" i="4"/>
  <c r="U1813" i="4"/>
  <c r="AB1813" i="4"/>
  <c r="O1814" i="4"/>
  <c r="Q1814" i="4"/>
  <c r="U1814" i="4"/>
  <c r="AB1814" i="4"/>
  <c r="O1815" i="4"/>
  <c r="Q1815" i="4"/>
  <c r="U1815" i="4"/>
  <c r="AB1815" i="4"/>
  <c r="O1816" i="4"/>
  <c r="Q1816" i="4"/>
  <c r="U1816" i="4"/>
  <c r="AB1816" i="4"/>
  <c r="O1817" i="4"/>
  <c r="Q1817" i="4"/>
  <c r="U1817" i="4"/>
  <c r="AB1817" i="4"/>
  <c r="O1818" i="4"/>
  <c r="Q1818" i="4"/>
  <c r="U1818" i="4"/>
  <c r="AB1818" i="4"/>
  <c r="O1819" i="4"/>
  <c r="Q1819" i="4"/>
  <c r="U1819" i="4"/>
  <c r="AB1819" i="4"/>
  <c r="O1820" i="4"/>
  <c r="Q1820" i="4"/>
  <c r="U1820" i="4"/>
  <c r="AB1820" i="4"/>
  <c r="O1821" i="4"/>
  <c r="Q1821" i="4"/>
  <c r="U1821" i="4"/>
  <c r="AB1821" i="4"/>
  <c r="O1822" i="4"/>
  <c r="Q1822" i="4"/>
  <c r="U1822" i="4"/>
  <c r="AB1822" i="4"/>
  <c r="O1823" i="4"/>
  <c r="Q1823" i="4"/>
  <c r="U1823" i="4"/>
  <c r="AB1823" i="4"/>
  <c r="O1824" i="4"/>
  <c r="Q1824" i="4"/>
  <c r="U1824" i="4"/>
  <c r="AB1824" i="4"/>
  <c r="O1825" i="4"/>
  <c r="Q1825" i="4"/>
  <c r="U1825" i="4"/>
  <c r="AB1825" i="4"/>
  <c r="O1826" i="4"/>
  <c r="Q1826" i="4"/>
  <c r="U1826" i="4"/>
  <c r="AB1826" i="4"/>
  <c r="O1827" i="4"/>
  <c r="Q1827" i="4"/>
  <c r="U1827" i="4"/>
  <c r="AB1827" i="4"/>
  <c r="O1828" i="4"/>
  <c r="Q1828" i="4"/>
  <c r="U1828" i="4"/>
  <c r="AB1828" i="4"/>
  <c r="O1829" i="4"/>
  <c r="Q1829" i="4"/>
  <c r="U1829" i="4"/>
  <c r="AB1829" i="4"/>
  <c r="O1830" i="4"/>
  <c r="Q1830" i="4"/>
  <c r="U1830" i="4"/>
  <c r="AB1830" i="4"/>
  <c r="O1831" i="4"/>
  <c r="Q1831" i="4"/>
  <c r="U1831" i="4"/>
  <c r="AB1831" i="4"/>
  <c r="O1832" i="4"/>
  <c r="Q1832" i="4"/>
  <c r="U1832" i="4"/>
  <c r="AB1832" i="4"/>
  <c r="O1833" i="4"/>
  <c r="Q1833" i="4"/>
  <c r="U1833" i="4"/>
  <c r="AB1833" i="4"/>
  <c r="O1834" i="4"/>
  <c r="Q1834" i="4"/>
  <c r="U1834" i="4"/>
  <c r="AB1834" i="4"/>
  <c r="O1835" i="4"/>
  <c r="Q1835" i="4"/>
  <c r="U1835" i="4"/>
  <c r="AB1835" i="4"/>
  <c r="O1836" i="4"/>
  <c r="Q1836" i="4"/>
  <c r="U1836" i="4"/>
  <c r="AB1836" i="4"/>
  <c r="O1837" i="4"/>
  <c r="Q1837" i="4"/>
  <c r="U1837" i="4"/>
  <c r="AB1837" i="4"/>
  <c r="O1838" i="4"/>
  <c r="Q1838" i="4"/>
  <c r="U1838" i="4"/>
  <c r="AB1838" i="4"/>
  <c r="O1839" i="4"/>
  <c r="Q1839" i="4"/>
  <c r="U1839" i="4"/>
  <c r="AB1839" i="4"/>
  <c r="O1840" i="4"/>
  <c r="Q1840" i="4"/>
  <c r="U1840" i="4"/>
  <c r="AB1840" i="4"/>
  <c r="O1841" i="4"/>
  <c r="Q1841" i="4"/>
  <c r="U1841" i="4"/>
  <c r="AB1841" i="4"/>
  <c r="O1842" i="4"/>
  <c r="Q1842" i="4"/>
  <c r="U1842" i="4"/>
  <c r="AB1842" i="4"/>
  <c r="O1843" i="4"/>
  <c r="Q1843" i="4"/>
  <c r="U1843" i="4"/>
  <c r="AB1843" i="4"/>
  <c r="O1844" i="4"/>
  <c r="Q1844" i="4"/>
  <c r="U1844" i="4"/>
  <c r="AB1844" i="4"/>
  <c r="O1845" i="4"/>
  <c r="Q1845" i="4"/>
  <c r="U1845" i="4"/>
  <c r="AB1845" i="4"/>
  <c r="O1846" i="4"/>
  <c r="Q1846" i="4"/>
  <c r="U1846" i="4"/>
  <c r="AB1846" i="4"/>
  <c r="O1847" i="4"/>
  <c r="Q1847" i="4"/>
  <c r="U1847" i="4"/>
  <c r="AB1847" i="4"/>
  <c r="O1848" i="4"/>
  <c r="Q1848" i="4"/>
  <c r="U1848" i="4"/>
  <c r="AB1848" i="4"/>
  <c r="O1849" i="4"/>
  <c r="Q1849" i="4"/>
  <c r="U1849" i="4"/>
  <c r="AB1849" i="4"/>
  <c r="O1850" i="4"/>
  <c r="Q1850" i="4"/>
  <c r="U1850" i="4"/>
  <c r="AB1850" i="4"/>
  <c r="O1851" i="4"/>
  <c r="Q1851" i="4"/>
  <c r="U1851" i="4"/>
  <c r="AB1851" i="4"/>
  <c r="O1852" i="4"/>
  <c r="Q1852" i="4"/>
  <c r="U1852" i="4"/>
  <c r="AB1852" i="4"/>
  <c r="O1853" i="4"/>
  <c r="Q1853" i="4"/>
  <c r="U1853" i="4"/>
  <c r="AB1853" i="4"/>
  <c r="O1854" i="4"/>
  <c r="Q1854" i="4"/>
  <c r="U1854" i="4"/>
  <c r="AB1854" i="4"/>
  <c r="O1855" i="4"/>
  <c r="Q1855" i="4"/>
  <c r="U1855" i="4"/>
  <c r="AB1855" i="4"/>
  <c r="O1856" i="4"/>
  <c r="Q1856" i="4"/>
  <c r="U1856" i="4"/>
  <c r="AB1856" i="4"/>
  <c r="O1857" i="4"/>
  <c r="Q1857" i="4"/>
  <c r="U1857" i="4"/>
  <c r="AB1857" i="4"/>
  <c r="O1858" i="4"/>
  <c r="Q1858" i="4"/>
  <c r="U1858" i="4"/>
  <c r="AB1858" i="4"/>
  <c r="O1859" i="4"/>
  <c r="Q1859" i="4"/>
  <c r="U1859" i="4"/>
  <c r="AB1859" i="4"/>
  <c r="O1860" i="4"/>
  <c r="Q1860" i="4"/>
  <c r="U1860" i="4"/>
  <c r="AB1860" i="4"/>
  <c r="O1861" i="4"/>
  <c r="Q1861" i="4"/>
  <c r="U1861" i="4"/>
  <c r="AB1861" i="4"/>
  <c r="O1862" i="4"/>
  <c r="Q1862" i="4"/>
  <c r="U1862" i="4"/>
  <c r="AB1862" i="4"/>
  <c r="O1863" i="4"/>
  <c r="Q1863" i="4"/>
  <c r="U1863" i="4"/>
  <c r="AB1863" i="4"/>
  <c r="O1864" i="4"/>
  <c r="Q1864" i="4"/>
  <c r="U1864" i="4"/>
  <c r="AB1864" i="4"/>
  <c r="O1865" i="4"/>
  <c r="Q1865" i="4"/>
  <c r="U1865" i="4"/>
  <c r="AB1865" i="4"/>
  <c r="O1866" i="4"/>
  <c r="Q1866" i="4"/>
  <c r="U1866" i="4"/>
  <c r="AB1866" i="4"/>
  <c r="O1867" i="4"/>
  <c r="Q1867" i="4"/>
  <c r="U1867" i="4"/>
  <c r="AB1867" i="4"/>
  <c r="O1868" i="4"/>
  <c r="Q1868" i="4"/>
  <c r="U1868" i="4"/>
  <c r="AB1868" i="4"/>
  <c r="O1869" i="4"/>
  <c r="Q1869" i="4"/>
  <c r="U1869" i="4"/>
  <c r="AB1869" i="4"/>
  <c r="O1870" i="4"/>
  <c r="Q1870" i="4"/>
  <c r="U1870" i="4"/>
  <c r="AB1870" i="4"/>
  <c r="O1871" i="4"/>
  <c r="Q1871" i="4"/>
  <c r="U1871" i="4"/>
  <c r="AB1871" i="4"/>
  <c r="O1872" i="4"/>
  <c r="Q1872" i="4"/>
  <c r="U1872" i="4"/>
  <c r="AB1872" i="4"/>
  <c r="O1873" i="4"/>
  <c r="Q1873" i="4"/>
  <c r="U1873" i="4"/>
  <c r="AB1873" i="4"/>
  <c r="O1874" i="4"/>
  <c r="Q1874" i="4"/>
  <c r="U1874" i="4"/>
  <c r="AB1874" i="4"/>
  <c r="O1875" i="4"/>
  <c r="Q1875" i="4"/>
  <c r="U1875" i="4"/>
  <c r="AB1875" i="4"/>
  <c r="O1876" i="4"/>
  <c r="Q1876" i="4"/>
  <c r="U1876" i="4"/>
  <c r="AB1876" i="4"/>
  <c r="O1877" i="4"/>
  <c r="Q1877" i="4"/>
  <c r="U1877" i="4"/>
  <c r="AB1877" i="4"/>
  <c r="O1878" i="4"/>
  <c r="Q1878" i="4"/>
  <c r="U1878" i="4"/>
  <c r="AB1878" i="4"/>
  <c r="O1879" i="4"/>
  <c r="Q1879" i="4"/>
  <c r="U1879" i="4"/>
  <c r="AB1879" i="4"/>
  <c r="O1880" i="4"/>
  <c r="Q1880" i="4"/>
  <c r="U1880" i="4"/>
  <c r="AB1880" i="4"/>
  <c r="O1881" i="4"/>
  <c r="Q1881" i="4"/>
  <c r="U1881" i="4"/>
  <c r="AB1881" i="4"/>
  <c r="O1882" i="4"/>
  <c r="Q1882" i="4"/>
  <c r="U1882" i="4"/>
  <c r="AB1882" i="4"/>
  <c r="O1883" i="4"/>
  <c r="Q1883" i="4"/>
  <c r="U1883" i="4"/>
  <c r="AB1883" i="4"/>
  <c r="O1884" i="4"/>
  <c r="Q1884" i="4"/>
  <c r="U1884" i="4"/>
  <c r="AB1884" i="4"/>
  <c r="O1885" i="4"/>
  <c r="Q1885" i="4"/>
  <c r="U1885" i="4"/>
  <c r="AB1885" i="4"/>
  <c r="O1886" i="4"/>
  <c r="Q1886" i="4"/>
  <c r="U1886" i="4"/>
  <c r="AB1886" i="4"/>
  <c r="O1887" i="4"/>
  <c r="Q1887" i="4"/>
  <c r="U1887" i="4"/>
  <c r="AB1887" i="4"/>
  <c r="O1888" i="4"/>
  <c r="Q1888" i="4"/>
  <c r="U1888" i="4"/>
  <c r="AB1888" i="4"/>
  <c r="O1889" i="4"/>
  <c r="Q1889" i="4"/>
  <c r="U1889" i="4"/>
  <c r="AB1889" i="4"/>
  <c r="O1890" i="4"/>
  <c r="Q1890" i="4"/>
  <c r="U1890" i="4"/>
  <c r="AB1890" i="4"/>
  <c r="O1891" i="4"/>
  <c r="Q1891" i="4"/>
  <c r="U1891" i="4"/>
  <c r="AB1891" i="4"/>
  <c r="O1892" i="4"/>
  <c r="Q1892" i="4"/>
  <c r="U1892" i="4"/>
  <c r="AB1892" i="4"/>
  <c r="O1893" i="4"/>
  <c r="Q1893" i="4"/>
  <c r="U1893" i="4"/>
  <c r="AB1893" i="4"/>
  <c r="O1894" i="4"/>
  <c r="Q1894" i="4"/>
  <c r="U1894" i="4"/>
  <c r="AB1894" i="4"/>
  <c r="O1895" i="4"/>
  <c r="Q1895" i="4"/>
  <c r="U1895" i="4"/>
  <c r="AB1895" i="4"/>
  <c r="O1896" i="4"/>
  <c r="Q1896" i="4"/>
  <c r="U1896" i="4"/>
  <c r="AB1896" i="4"/>
  <c r="O1897" i="4"/>
  <c r="Q1897" i="4"/>
  <c r="U1897" i="4"/>
  <c r="AB1897" i="4"/>
  <c r="O1898" i="4"/>
  <c r="Q1898" i="4"/>
  <c r="U1898" i="4"/>
  <c r="AB1898" i="4"/>
  <c r="O1899" i="4"/>
  <c r="Q1899" i="4"/>
  <c r="U1899" i="4"/>
  <c r="AB1899" i="4"/>
  <c r="O1900" i="4"/>
  <c r="Q1900" i="4"/>
  <c r="U1900" i="4"/>
  <c r="AB1900" i="4"/>
  <c r="O1901" i="4"/>
  <c r="Q1901" i="4"/>
  <c r="U1901" i="4"/>
  <c r="AB1901" i="4"/>
  <c r="O1902" i="4"/>
  <c r="Q1902" i="4"/>
  <c r="U1902" i="4"/>
  <c r="AB1902" i="4"/>
  <c r="O1903" i="4"/>
  <c r="Q1903" i="4"/>
  <c r="U1903" i="4"/>
  <c r="AB1903" i="4"/>
  <c r="O1904" i="4"/>
  <c r="Q1904" i="4"/>
  <c r="U1904" i="4"/>
  <c r="AB1904" i="4"/>
  <c r="O1905" i="4"/>
  <c r="Q1905" i="4"/>
  <c r="U1905" i="4"/>
  <c r="AB1905" i="4"/>
  <c r="O1906" i="4"/>
  <c r="Q1906" i="4"/>
  <c r="U1906" i="4"/>
  <c r="AB1906" i="4"/>
  <c r="O1907" i="4"/>
  <c r="Q1907" i="4"/>
  <c r="U1907" i="4"/>
  <c r="AB1907" i="4"/>
  <c r="O1908" i="4"/>
  <c r="Q1908" i="4"/>
  <c r="U1908" i="4"/>
  <c r="AB1908" i="4"/>
  <c r="O1909" i="4"/>
  <c r="Q1909" i="4"/>
  <c r="U1909" i="4"/>
  <c r="AB1909" i="4"/>
  <c r="O1910" i="4"/>
  <c r="Q1910" i="4"/>
  <c r="U1910" i="4"/>
  <c r="AB1910" i="4"/>
  <c r="O1911" i="4"/>
  <c r="Q1911" i="4"/>
  <c r="U1911" i="4"/>
  <c r="AB1911" i="4"/>
  <c r="O1912" i="4"/>
  <c r="Q1912" i="4"/>
  <c r="U1912" i="4"/>
  <c r="AB1912" i="4"/>
  <c r="O1913" i="4"/>
  <c r="Q1913" i="4"/>
  <c r="U1913" i="4"/>
  <c r="AB1913" i="4"/>
  <c r="O1914" i="4"/>
  <c r="Q1914" i="4"/>
  <c r="U1914" i="4"/>
  <c r="AB1914" i="4"/>
  <c r="O1915" i="4"/>
  <c r="Q1915" i="4"/>
  <c r="U1915" i="4"/>
  <c r="AB1915" i="4"/>
  <c r="O1916" i="4"/>
  <c r="Q1916" i="4"/>
  <c r="U1916" i="4"/>
  <c r="AB1916" i="4"/>
  <c r="O1917" i="4"/>
  <c r="Q1917" i="4"/>
  <c r="U1917" i="4"/>
  <c r="AB1917" i="4"/>
  <c r="O1918" i="4"/>
  <c r="Q1918" i="4"/>
  <c r="U1918" i="4"/>
  <c r="AB1918" i="4"/>
  <c r="O1919" i="4"/>
  <c r="Q1919" i="4"/>
  <c r="U1919" i="4"/>
  <c r="AB1919" i="4"/>
  <c r="O1920" i="4"/>
  <c r="Q1920" i="4"/>
  <c r="U1920" i="4"/>
  <c r="AB1920" i="4"/>
  <c r="O1921" i="4"/>
  <c r="Q1921" i="4"/>
  <c r="U1921" i="4"/>
  <c r="AB1921" i="4"/>
  <c r="O1922" i="4"/>
  <c r="Q1922" i="4"/>
  <c r="U1922" i="4"/>
  <c r="AB1922" i="4"/>
  <c r="O1923" i="4"/>
  <c r="Q1923" i="4"/>
  <c r="U1923" i="4"/>
  <c r="AB1923" i="4"/>
  <c r="O1924" i="4"/>
  <c r="Q1924" i="4"/>
  <c r="U1924" i="4"/>
  <c r="AB1924" i="4"/>
  <c r="O1925" i="4"/>
  <c r="Q1925" i="4"/>
  <c r="U1925" i="4"/>
  <c r="AB1925" i="4"/>
  <c r="O1926" i="4"/>
  <c r="Q1926" i="4"/>
  <c r="U1926" i="4"/>
  <c r="AB1926" i="4"/>
  <c r="O1927" i="4"/>
  <c r="Q1927" i="4"/>
  <c r="U1927" i="4"/>
  <c r="AB1927" i="4"/>
  <c r="O1928" i="4"/>
  <c r="Q1928" i="4"/>
  <c r="U1928" i="4"/>
  <c r="AB1928" i="4"/>
  <c r="O1929" i="4"/>
  <c r="Q1929" i="4"/>
  <c r="U1929" i="4"/>
  <c r="AB1929" i="4"/>
  <c r="O1930" i="4"/>
  <c r="Q1930" i="4"/>
  <c r="U1930" i="4"/>
  <c r="AB1930" i="4"/>
  <c r="O1931" i="4"/>
  <c r="Q1931" i="4"/>
  <c r="U1931" i="4"/>
  <c r="AB1931" i="4"/>
  <c r="O1932" i="4"/>
  <c r="Q1932" i="4"/>
  <c r="U1932" i="4"/>
  <c r="AB1932" i="4"/>
  <c r="O1933" i="4"/>
  <c r="Q1933" i="4"/>
  <c r="U1933" i="4"/>
  <c r="AB1933" i="4"/>
  <c r="O1934" i="4"/>
  <c r="Q1934" i="4"/>
  <c r="U1934" i="4"/>
  <c r="AB1934" i="4"/>
  <c r="O1935" i="4"/>
  <c r="Q1935" i="4"/>
  <c r="U1935" i="4"/>
  <c r="AB1935" i="4"/>
  <c r="O1936" i="4"/>
  <c r="Q1936" i="4"/>
  <c r="U1936" i="4"/>
  <c r="AB1936" i="4"/>
  <c r="O1937" i="4"/>
  <c r="Q1937" i="4"/>
  <c r="U1937" i="4"/>
  <c r="AB1937" i="4"/>
  <c r="O1938" i="4"/>
  <c r="Q1938" i="4"/>
  <c r="U1938" i="4"/>
  <c r="AB1938" i="4"/>
  <c r="O1939" i="4"/>
  <c r="Q1939" i="4"/>
  <c r="U1939" i="4"/>
  <c r="AB1939" i="4"/>
  <c r="O1940" i="4"/>
  <c r="Q1940" i="4"/>
  <c r="U1940" i="4"/>
  <c r="AB1940" i="4"/>
  <c r="O1941" i="4"/>
  <c r="Q1941" i="4"/>
  <c r="U1941" i="4"/>
  <c r="AB1941" i="4"/>
  <c r="O1942" i="4"/>
  <c r="Q1942" i="4"/>
  <c r="U1942" i="4"/>
  <c r="AB1942" i="4"/>
  <c r="O1943" i="4"/>
  <c r="Q1943" i="4"/>
  <c r="U1943" i="4"/>
  <c r="AB1943" i="4"/>
  <c r="O1944" i="4"/>
  <c r="Q1944" i="4"/>
  <c r="U1944" i="4"/>
  <c r="AB1944" i="4"/>
  <c r="O1945" i="4"/>
  <c r="Q1945" i="4"/>
  <c r="U1945" i="4"/>
  <c r="AB1945" i="4"/>
  <c r="O1946" i="4"/>
  <c r="Q1946" i="4"/>
  <c r="U1946" i="4"/>
  <c r="AB1946" i="4"/>
  <c r="O1947" i="4"/>
  <c r="Q1947" i="4"/>
  <c r="U1947" i="4"/>
  <c r="AB1947" i="4"/>
  <c r="O1948" i="4"/>
  <c r="Q1948" i="4"/>
  <c r="U1948" i="4"/>
  <c r="AB1948" i="4"/>
  <c r="O1949" i="4"/>
  <c r="Q1949" i="4"/>
  <c r="U1949" i="4"/>
  <c r="AB1949" i="4"/>
  <c r="O1950" i="4"/>
  <c r="Q1950" i="4"/>
  <c r="U1950" i="4"/>
  <c r="AB1950" i="4"/>
  <c r="O1951" i="4"/>
  <c r="Q1951" i="4"/>
  <c r="U1951" i="4"/>
  <c r="AB1951" i="4"/>
  <c r="O1952" i="4"/>
  <c r="Q1952" i="4"/>
  <c r="U1952" i="4"/>
  <c r="AB1952" i="4"/>
  <c r="O1953" i="4"/>
  <c r="Q1953" i="4"/>
  <c r="U1953" i="4"/>
  <c r="AB1953" i="4"/>
  <c r="O1954" i="4"/>
  <c r="Q1954" i="4"/>
  <c r="U1954" i="4"/>
  <c r="AB1954" i="4"/>
  <c r="O1955" i="4"/>
  <c r="Q1955" i="4"/>
  <c r="U1955" i="4"/>
  <c r="AB1955" i="4"/>
  <c r="O1956" i="4"/>
  <c r="Q1956" i="4"/>
  <c r="U1956" i="4"/>
  <c r="AB1956" i="4"/>
  <c r="O1957" i="4"/>
  <c r="Q1957" i="4"/>
  <c r="U1957" i="4"/>
  <c r="AB1957" i="4"/>
  <c r="O1958" i="4"/>
  <c r="Q1958" i="4"/>
  <c r="U1958" i="4"/>
  <c r="AB1958" i="4"/>
  <c r="O1959" i="4"/>
  <c r="Q1959" i="4"/>
  <c r="U1959" i="4"/>
  <c r="AB1959" i="4"/>
  <c r="O1960" i="4"/>
  <c r="Q1960" i="4"/>
  <c r="U1960" i="4"/>
  <c r="AB1960" i="4"/>
  <c r="O1961" i="4"/>
  <c r="Q1961" i="4"/>
  <c r="U1961" i="4"/>
  <c r="AB1961" i="4"/>
  <c r="O1962" i="4"/>
  <c r="Q1962" i="4"/>
  <c r="U1962" i="4"/>
  <c r="AB1962" i="4"/>
  <c r="O1963" i="4"/>
  <c r="Q1963" i="4"/>
  <c r="U1963" i="4"/>
  <c r="AB1963" i="4"/>
  <c r="O1964" i="4"/>
  <c r="Q1964" i="4"/>
  <c r="U1964" i="4"/>
  <c r="AB1964" i="4"/>
  <c r="O1965" i="4"/>
  <c r="Q1965" i="4"/>
  <c r="U1965" i="4"/>
  <c r="AB1965" i="4"/>
  <c r="O1966" i="4"/>
  <c r="Q1966" i="4"/>
  <c r="U1966" i="4"/>
  <c r="AB1966" i="4"/>
  <c r="O1967" i="4"/>
  <c r="Q1967" i="4"/>
  <c r="U1967" i="4"/>
  <c r="AB1967" i="4"/>
  <c r="O1968" i="4"/>
  <c r="Q1968" i="4"/>
  <c r="U1968" i="4"/>
  <c r="AB1968" i="4"/>
  <c r="O1969" i="4"/>
  <c r="Q1969" i="4"/>
  <c r="U1969" i="4"/>
  <c r="AB1969" i="4"/>
  <c r="O1970" i="4"/>
  <c r="Q1970" i="4"/>
  <c r="U1970" i="4"/>
  <c r="AB1970" i="4"/>
  <c r="O1971" i="4"/>
  <c r="Q1971" i="4"/>
  <c r="U1971" i="4"/>
  <c r="AB1971" i="4"/>
  <c r="O1972" i="4"/>
  <c r="Q1972" i="4"/>
  <c r="U1972" i="4"/>
  <c r="AB1972" i="4"/>
  <c r="O1973" i="4"/>
  <c r="Q1973" i="4"/>
  <c r="U1973" i="4"/>
  <c r="AB1973" i="4"/>
  <c r="O1974" i="4"/>
  <c r="Q1974" i="4"/>
  <c r="U1974" i="4"/>
  <c r="AB1974" i="4"/>
  <c r="O1975" i="4"/>
  <c r="Q1975" i="4"/>
  <c r="U1975" i="4"/>
  <c r="AB1975" i="4"/>
  <c r="O1976" i="4"/>
  <c r="Q1976" i="4"/>
  <c r="U1976" i="4"/>
  <c r="AB1976" i="4"/>
  <c r="O1977" i="4"/>
  <c r="Q1977" i="4"/>
  <c r="U1977" i="4"/>
  <c r="AB1977" i="4"/>
  <c r="O1978" i="4"/>
  <c r="Q1978" i="4"/>
  <c r="U1978" i="4"/>
  <c r="AB1978" i="4"/>
  <c r="O1979" i="4"/>
  <c r="Q1979" i="4"/>
  <c r="U1979" i="4"/>
  <c r="AB1979" i="4"/>
  <c r="O1980" i="4"/>
  <c r="Q1980" i="4"/>
  <c r="U1980" i="4"/>
  <c r="AB1980" i="4"/>
  <c r="O1981" i="4"/>
  <c r="Q1981" i="4"/>
  <c r="U1981" i="4"/>
  <c r="AB1981" i="4"/>
  <c r="O1982" i="4"/>
  <c r="Q1982" i="4"/>
  <c r="U1982" i="4"/>
  <c r="AB1982" i="4"/>
  <c r="O1983" i="4"/>
  <c r="Q1983" i="4"/>
  <c r="U1983" i="4"/>
  <c r="AB1983" i="4"/>
  <c r="O1984" i="4"/>
  <c r="Q1984" i="4"/>
  <c r="U1984" i="4"/>
  <c r="AB1984" i="4"/>
  <c r="O1985" i="4"/>
  <c r="Q1985" i="4"/>
  <c r="U1985" i="4"/>
  <c r="AB1985" i="4"/>
  <c r="O1986" i="4"/>
  <c r="Q1986" i="4"/>
  <c r="U1986" i="4"/>
  <c r="AB1986" i="4"/>
  <c r="O1987" i="4"/>
  <c r="Q1987" i="4"/>
  <c r="U1987" i="4"/>
  <c r="AB1987" i="4"/>
  <c r="O1988" i="4"/>
  <c r="Q1988" i="4"/>
  <c r="U1988" i="4"/>
  <c r="AB1988" i="4"/>
  <c r="O1989" i="4"/>
  <c r="Q1989" i="4"/>
  <c r="U1989" i="4"/>
  <c r="AB1989" i="4"/>
  <c r="O1990" i="4"/>
  <c r="Q1990" i="4"/>
  <c r="U1990" i="4"/>
  <c r="AB1990" i="4"/>
  <c r="O1991" i="4"/>
  <c r="Q1991" i="4"/>
  <c r="U1991" i="4"/>
  <c r="AB1991" i="4"/>
  <c r="O1992" i="4"/>
  <c r="Q1992" i="4"/>
  <c r="U1992" i="4"/>
  <c r="AB1992" i="4"/>
  <c r="O1993" i="4"/>
  <c r="Q1993" i="4"/>
  <c r="U1993" i="4"/>
  <c r="AB1993" i="4"/>
  <c r="O1994" i="4"/>
  <c r="Q1994" i="4"/>
  <c r="U1994" i="4"/>
  <c r="AB1994" i="4"/>
  <c r="O1995" i="4"/>
  <c r="Q1995" i="4"/>
  <c r="U1995" i="4"/>
  <c r="AB1995" i="4"/>
  <c r="O1996" i="4"/>
  <c r="Q1996" i="4"/>
  <c r="U1996" i="4"/>
  <c r="AB1996" i="4"/>
  <c r="O1997" i="4"/>
  <c r="Q1997" i="4"/>
  <c r="U1997" i="4"/>
  <c r="AB1997" i="4"/>
  <c r="O1998" i="4"/>
  <c r="Q1998" i="4"/>
  <c r="U1998" i="4"/>
  <c r="AB1998" i="4"/>
  <c r="O1999" i="4"/>
  <c r="Q1999" i="4"/>
  <c r="U1999" i="4"/>
  <c r="AB1999" i="4"/>
  <c r="O2000" i="4"/>
  <c r="Q2000" i="4"/>
  <c r="U2000" i="4"/>
  <c r="AB2000" i="4"/>
  <c r="O2001" i="4"/>
  <c r="Q2001" i="4"/>
  <c r="U2001" i="4"/>
  <c r="AB2001" i="4"/>
  <c r="O2002" i="4"/>
  <c r="Q2002" i="4"/>
  <c r="U2002" i="4"/>
  <c r="AB2002" i="4"/>
  <c r="O2003" i="4"/>
  <c r="Q2003" i="4"/>
  <c r="U2003" i="4"/>
  <c r="AB2003" i="4"/>
  <c r="O2004" i="4"/>
  <c r="Q2004" i="4"/>
  <c r="U2004" i="4"/>
  <c r="AB2004" i="4"/>
  <c r="O2005" i="4"/>
  <c r="Q2005" i="4"/>
  <c r="U2005" i="4"/>
  <c r="AB2005" i="4"/>
  <c r="O2006" i="4"/>
  <c r="Q2006" i="4"/>
  <c r="U2006" i="4"/>
  <c r="AB2006" i="4"/>
  <c r="O2007" i="4"/>
  <c r="Q2007" i="4"/>
  <c r="U2007" i="4"/>
  <c r="AB2007" i="4"/>
  <c r="O2008" i="4"/>
  <c r="Q2008" i="4"/>
  <c r="U2008" i="4"/>
  <c r="AB2008" i="4"/>
  <c r="O2009" i="4"/>
  <c r="Q2009" i="4"/>
  <c r="U2009" i="4"/>
  <c r="AB2009" i="4"/>
  <c r="O2010" i="4"/>
  <c r="Q2010" i="4"/>
  <c r="U2010" i="4"/>
  <c r="AB2010" i="4"/>
  <c r="O2011" i="4"/>
  <c r="Q2011" i="4"/>
  <c r="U2011" i="4"/>
  <c r="AB2011" i="4"/>
  <c r="O2012" i="4"/>
  <c r="Q2012" i="4"/>
  <c r="U2012" i="4"/>
  <c r="AB2012" i="4"/>
  <c r="O2013" i="4"/>
  <c r="Q2013" i="4"/>
  <c r="U2013" i="4"/>
  <c r="AB2013" i="4"/>
  <c r="O2014" i="4"/>
  <c r="Q2014" i="4"/>
  <c r="U2014" i="4"/>
  <c r="AB2014" i="4"/>
  <c r="O2015" i="4"/>
  <c r="Q2015" i="4"/>
  <c r="U2015" i="4"/>
  <c r="AB2015" i="4"/>
  <c r="O2016" i="4"/>
  <c r="Q2016" i="4"/>
  <c r="U2016" i="4"/>
  <c r="AB2016" i="4"/>
  <c r="O2017" i="4"/>
  <c r="Q2017" i="4"/>
  <c r="U2017" i="4"/>
  <c r="AB2017" i="4"/>
  <c r="O2018" i="4"/>
  <c r="Q2018" i="4"/>
  <c r="U2018" i="4"/>
  <c r="AB2018" i="4"/>
  <c r="O2019" i="4"/>
  <c r="Q2019" i="4"/>
  <c r="U2019" i="4"/>
  <c r="AB2019" i="4"/>
  <c r="O2020" i="4"/>
  <c r="Q2020" i="4"/>
  <c r="U2020" i="4"/>
  <c r="AB2020" i="4"/>
  <c r="O2021" i="4"/>
  <c r="Q2021" i="4"/>
  <c r="U2021" i="4"/>
  <c r="AB2021" i="4"/>
  <c r="O2022" i="4"/>
  <c r="Q2022" i="4"/>
  <c r="U2022" i="4"/>
  <c r="AB2022" i="4"/>
  <c r="O2023" i="4"/>
  <c r="Q2023" i="4"/>
  <c r="U2023" i="4"/>
  <c r="AB2023" i="4"/>
  <c r="O2024" i="4"/>
  <c r="Q2024" i="4"/>
  <c r="U2024" i="4"/>
  <c r="AB2024" i="4"/>
  <c r="O2025" i="4"/>
  <c r="Q2025" i="4"/>
  <c r="U2025" i="4"/>
  <c r="AB2025" i="4"/>
  <c r="O2026" i="4"/>
  <c r="Q2026" i="4"/>
  <c r="U2026" i="4"/>
  <c r="AB2026" i="4"/>
  <c r="O2027" i="4"/>
  <c r="Q2027" i="4"/>
  <c r="U2027" i="4"/>
  <c r="AB2027" i="4"/>
  <c r="O2028" i="4"/>
  <c r="Q2028" i="4"/>
  <c r="U2028" i="4"/>
  <c r="AB2028" i="4"/>
  <c r="O2029" i="4"/>
  <c r="Q2029" i="4"/>
  <c r="U2029" i="4"/>
  <c r="AB2029" i="4"/>
  <c r="O2030" i="4"/>
  <c r="Q2030" i="4"/>
  <c r="U2030" i="4"/>
  <c r="AB2030" i="4"/>
  <c r="O2031" i="4"/>
  <c r="Q2031" i="4"/>
  <c r="U2031" i="4"/>
  <c r="AB2031" i="4"/>
  <c r="O2032" i="4"/>
  <c r="Q2032" i="4"/>
  <c r="U2032" i="4"/>
  <c r="AB2032" i="4"/>
  <c r="O2033" i="4"/>
  <c r="Q2033" i="4"/>
  <c r="U2033" i="4"/>
  <c r="AB2033" i="4"/>
  <c r="O2034" i="4"/>
  <c r="Q2034" i="4"/>
  <c r="U2034" i="4"/>
  <c r="AB2034" i="4"/>
  <c r="O2035" i="4"/>
  <c r="Q2035" i="4"/>
  <c r="U2035" i="4"/>
  <c r="AB2035" i="4"/>
  <c r="O2036" i="4"/>
  <c r="Q2036" i="4"/>
  <c r="U2036" i="4"/>
  <c r="AB2036" i="4"/>
  <c r="O2037" i="4"/>
  <c r="Q2037" i="4"/>
  <c r="U2037" i="4"/>
  <c r="AB2037" i="4"/>
  <c r="O2038" i="4"/>
  <c r="Q2038" i="4"/>
  <c r="U2038" i="4"/>
  <c r="AB2038" i="4"/>
  <c r="O2039" i="4"/>
  <c r="Q2039" i="4"/>
  <c r="U2039" i="4"/>
  <c r="AB2039" i="4"/>
  <c r="O2040" i="4"/>
  <c r="Q2040" i="4"/>
  <c r="U2040" i="4"/>
  <c r="AB2040" i="4"/>
  <c r="O2041" i="4"/>
  <c r="Q2041" i="4"/>
  <c r="U2041" i="4"/>
  <c r="AB2041" i="4"/>
  <c r="O2042" i="4"/>
  <c r="Q2042" i="4"/>
  <c r="U2042" i="4"/>
  <c r="AB2042" i="4"/>
  <c r="O2043" i="4"/>
  <c r="Q2043" i="4"/>
  <c r="U2043" i="4"/>
  <c r="AB2043" i="4"/>
  <c r="O2044" i="4"/>
  <c r="Q2044" i="4"/>
  <c r="U2044" i="4"/>
  <c r="AB2044" i="4"/>
  <c r="O2045" i="4"/>
  <c r="Q2045" i="4"/>
  <c r="U2045" i="4"/>
  <c r="AB2045" i="4"/>
  <c r="O2046" i="4"/>
  <c r="Q2046" i="4"/>
  <c r="U2046" i="4"/>
  <c r="AB2046" i="4"/>
  <c r="O2047" i="4"/>
  <c r="Q2047" i="4"/>
  <c r="U2047" i="4"/>
  <c r="AB2047" i="4"/>
  <c r="O2048" i="4"/>
  <c r="Q2048" i="4"/>
  <c r="U2048" i="4"/>
  <c r="AB2048" i="4"/>
  <c r="O2049" i="4"/>
  <c r="Q2049" i="4"/>
  <c r="U2049" i="4"/>
  <c r="AB2049" i="4"/>
  <c r="O2050" i="4"/>
  <c r="Q2050" i="4"/>
  <c r="U2050" i="4"/>
  <c r="AB2050" i="4"/>
  <c r="O2051" i="4"/>
  <c r="Q2051" i="4"/>
  <c r="U2051" i="4"/>
  <c r="AB2051" i="4"/>
  <c r="O2052" i="4"/>
  <c r="Q2052" i="4"/>
  <c r="U2052" i="4"/>
  <c r="AB2052" i="4"/>
  <c r="O2053" i="4"/>
  <c r="Q2053" i="4"/>
  <c r="U2053" i="4"/>
  <c r="AB2053" i="4"/>
  <c r="O2054" i="4"/>
  <c r="Q2054" i="4"/>
  <c r="U2054" i="4"/>
  <c r="AB2054" i="4"/>
  <c r="O2055" i="4"/>
  <c r="Q2055" i="4"/>
  <c r="U2055" i="4"/>
  <c r="AB2055" i="4"/>
  <c r="O2056" i="4"/>
  <c r="Q2056" i="4"/>
  <c r="U2056" i="4"/>
  <c r="AB2056" i="4"/>
  <c r="O2057" i="4"/>
  <c r="Q2057" i="4"/>
  <c r="U2057" i="4"/>
  <c r="AB2057" i="4"/>
  <c r="O2058" i="4"/>
  <c r="Q2058" i="4"/>
  <c r="U2058" i="4"/>
  <c r="AB2058" i="4"/>
  <c r="O2059" i="4"/>
  <c r="Q2059" i="4"/>
  <c r="U2059" i="4"/>
  <c r="AB2059" i="4"/>
  <c r="O2060" i="4"/>
  <c r="Q2060" i="4"/>
  <c r="U2060" i="4"/>
  <c r="AB2060" i="4"/>
  <c r="O2061" i="4"/>
  <c r="Q2061" i="4"/>
  <c r="U2061" i="4"/>
  <c r="AB2061" i="4"/>
  <c r="O2062" i="4"/>
  <c r="Q2062" i="4"/>
  <c r="U2062" i="4"/>
  <c r="AB2062" i="4"/>
  <c r="O2063" i="4"/>
  <c r="Q2063" i="4"/>
  <c r="U2063" i="4"/>
  <c r="AB2063" i="4"/>
  <c r="O2064" i="4"/>
  <c r="Q2064" i="4"/>
  <c r="U2064" i="4"/>
  <c r="AB2064" i="4"/>
  <c r="O2065" i="4"/>
  <c r="Q2065" i="4"/>
  <c r="U2065" i="4"/>
  <c r="AB2065" i="4"/>
  <c r="O2066" i="4"/>
  <c r="Q2066" i="4"/>
  <c r="U2066" i="4"/>
  <c r="AB2066" i="4"/>
  <c r="O2067" i="4"/>
  <c r="Q2067" i="4"/>
  <c r="U2067" i="4"/>
  <c r="AB2067" i="4"/>
  <c r="O2068" i="4"/>
  <c r="Q2068" i="4"/>
  <c r="U2068" i="4"/>
  <c r="AB2068" i="4"/>
  <c r="O2069" i="4"/>
  <c r="Q2069" i="4"/>
  <c r="U2069" i="4"/>
  <c r="AB2069" i="4"/>
  <c r="O2070" i="4"/>
  <c r="Q2070" i="4"/>
  <c r="U2070" i="4"/>
  <c r="AB2070" i="4"/>
  <c r="O2071" i="4"/>
  <c r="Q2071" i="4"/>
  <c r="U2071" i="4"/>
  <c r="AB2071" i="4"/>
  <c r="O2072" i="4"/>
  <c r="Q2072" i="4"/>
  <c r="U2072" i="4"/>
  <c r="AB2072" i="4"/>
  <c r="O2073" i="4"/>
  <c r="Q2073" i="4"/>
  <c r="U2073" i="4"/>
  <c r="AB2073" i="4"/>
  <c r="O2074" i="4"/>
  <c r="Q2074" i="4"/>
  <c r="U2074" i="4"/>
  <c r="AB2074" i="4"/>
  <c r="O2075" i="4"/>
  <c r="Q2075" i="4"/>
  <c r="U2075" i="4"/>
  <c r="AB2075" i="4"/>
  <c r="O2076" i="4"/>
  <c r="Q2076" i="4"/>
  <c r="U2076" i="4"/>
  <c r="AB2076" i="4"/>
  <c r="O2077" i="4"/>
  <c r="Q2077" i="4"/>
  <c r="U2077" i="4"/>
  <c r="AB2077" i="4"/>
  <c r="O2078" i="4"/>
  <c r="Q2078" i="4"/>
  <c r="U2078" i="4"/>
  <c r="AB2078" i="4"/>
  <c r="O2079" i="4"/>
  <c r="Q2079" i="4"/>
  <c r="U2079" i="4"/>
  <c r="AB2079" i="4"/>
  <c r="O2080" i="4"/>
  <c r="Q2080" i="4"/>
  <c r="U2080" i="4"/>
  <c r="AB2080" i="4"/>
  <c r="O2081" i="4"/>
  <c r="Q2081" i="4"/>
  <c r="U2081" i="4"/>
  <c r="AB2081" i="4"/>
  <c r="O2082" i="4"/>
  <c r="Q2082" i="4"/>
  <c r="U2082" i="4"/>
  <c r="AB2082" i="4"/>
  <c r="O2083" i="4"/>
  <c r="Q2083" i="4"/>
  <c r="U2083" i="4"/>
  <c r="AB2083" i="4"/>
  <c r="O2084" i="4"/>
  <c r="Q2084" i="4"/>
  <c r="U2084" i="4"/>
  <c r="AB2084" i="4"/>
  <c r="O2085" i="4"/>
  <c r="Q2085" i="4"/>
  <c r="U2085" i="4"/>
  <c r="AB2085" i="4"/>
  <c r="O2086" i="4"/>
  <c r="Q2086" i="4"/>
  <c r="U2086" i="4"/>
  <c r="AB2086" i="4"/>
  <c r="O2087" i="4"/>
  <c r="Q2087" i="4"/>
  <c r="U2087" i="4"/>
  <c r="AB2087" i="4"/>
  <c r="O2088" i="4"/>
  <c r="Q2088" i="4"/>
  <c r="U2088" i="4"/>
  <c r="AB2088" i="4"/>
  <c r="O2089" i="4"/>
  <c r="Q2089" i="4"/>
  <c r="U2089" i="4"/>
  <c r="AB2089" i="4"/>
  <c r="O2090" i="4"/>
  <c r="Q2090" i="4"/>
  <c r="U2090" i="4"/>
  <c r="AB2090" i="4"/>
  <c r="O2091" i="4"/>
  <c r="Q2091" i="4"/>
  <c r="U2091" i="4"/>
  <c r="AB2091" i="4"/>
  <c r="O2092" i="4"/>
  <c r="Q2092" i="4"/>
  <c r="U2092" i="4"/>
  <c r="AB2092" i="4"/>
  <c r="O2093" i="4"/>
  <c r="Q2093" i="4"/>
  <c r="U2093" i="4"/>
  <c r="AB2093" i="4"/>
  <c r="O2094" i="4"/>
  <c r="Q2094" i="4"/>
  <c r="U2094" i="4"/>
  <c r="AB2094" i="4"/>
  <c r="O2095" i="4"/>
  <c r="Q2095" i="4"/>
  <c r="U2095" i="4"/>
  <c r="AB2095" i="4"/>
  <c r="O2096" i="4"/>
  <c r="Q2096" i="4"/>
  <c r="U2096" i="4"/>
  <c r="AB2096" i="4"/>
  <c r="O2097" i="4"/>
  <c r="Q2097" i="4"/>
  <c r="U2097" i="4"/>
  <c r="AB2097" i="4"/>
  <c r="O2098" i="4"/>
  <c r="Q2098" i="4"/>
  <c r="U2098" i="4"/>
  <c r="AB2098" i="4"/>
  <c r="O2099" i="4"/>
  <c r="Q2099" i="4"/>
  <c r="U2099" i="4"/>
  <c r="AB2099" i="4"/>
  <c r="O2100" i="4"/>
  <c r="Q2100" i="4"/>
  <c r="U2100" i="4"/>
  <c r="AB2100" i="4"/>
  <c r="O2101" i="4"/>
  <c r="Q2101" i="4"/>
  <c r="U2101" i="4"/>
  <c r="AB2101" i="4"/>
  <c r="O2102" i="4"/>
  <c r="Q2102" i="4"/>
  <c r="U2102" i="4"/>
  <c r="AB2102" i="4"/>
  <c r="O2103" i="4"/>
  <c r="Q2103" i="4"/>
  <c r="U2103" i="4"/>
  <c r="AB2103" i="4"/>
  <c r="O2104" i="4"/>
  <c r="Q2104" i="4"/>
  <c r="U2104" i="4"/>
  <c r="AB2104" i="4"/>
  <c r="O2105" i="4"/>
  <c r="Q2105" i="4"/>
  <c r="U2105" i="4"/>
  <c r="AB2105" i="4"/>
  <c r="O2106" i="4"/>
  <c r="Q2106" i="4"/>
  <c r="U2106" i="4"/>
  <c r="AB2106" i="4"/>
  <c r="O2107" i="4"/>
  <c r="Q2107" i="4"/>
  <c r="U2107" i="4"/>
  <c r="AB2107" i="4"/>
  <c r="O2108" i="4"/>
  <c r="Q2108" i="4"/>
  <c r="U2108" i="4"/>
  <c r="AB2108" i="4"/>
  <c r="O2109" i="4"/>
  <c r="Q2109" i="4"/>
  <c r="U2109" i="4"/>
  <c r="AB2109" i="4"/>
  <c r="O2110" i="4"/>
  <c r="Q2110" i="4"/>
  <c r="U2110" i="4"/>
  <c r="AB2110" i="4"/>
  <c r="O2111" i="4"/>
  <c r="Q2111" i="4"/>
  <c r="U2111" i="4"/>
  <c r="AB2111" i="4"/>
  <c r="O2112" i="4"/>
  <c r="Q2112" i="4"/>
  <c r="U2112" i="4"/>
  <c r="AB2112" i="4"/>
  <c r="O2113" i="4"/>
  <c r="Q2113" i="4"/>
  <c r="U2113" i="4"/>
  <c r="AB2113" i="4"/>
  <c r="O2114" i="4"/>
  <c r="Q2114" i="4"/>
  <c r="U2114" i="4"/>
  <c r="AB2114" i="4"/>
  <c r="O2115" i="4"/>
  <c r="Q2115" i="4"/>
  <c r="U2115" i="4"/>
  <c r="AB2115" i="4"/>
  <c r="O2116" i="4"/>
  <c r="Q2116" i="4"/>
  <c r="U2116" i="4"/>
  <c r="AB2116" i="4"/>
  <c r="O2117" i="4"/>
  <c r="Q2117" i="4"/>
  <c r="U2117" i="4"/>
  <c r="AB2117" i="4"/>
  <c r="O2118" i="4"/>
  <c r="Q2118" i="4"/>
  <c r="U2118" i="4"/>
  <c r="AB2118" i="4"/>
  <c r="O2119" i="4"/>
  <c r="Q2119" i="4"/>
  <c r="U2119" i="4"/>
  <c r="AB2119" i="4"/>
  <c r="O2120" i="4"/>
  <c r="Q2120" i="4"/>
  <c r="U2120" i="4"/>
  <c r="AB2120" i="4"/>
  <c r="O2121" i="4"/>
  <c r="Q2121" i="4"/>
  <c r="U2121" i="4"/>
  <c r="AB2121" i="4"/>
  <c r="O2122" i="4"/>
  <c r="Q2122" i="4"/>
  <c r="U2122" i="4"/>
  <c r="AB2122" i="4"/>
  <c r="O2123" i="4"/>
  <c r="Q2123" i="4"/>
  <c r="U2123" i="4"/>
  <c r="AB2123" i="4"/>
  <c r="O2124" i="4"/>
  <c r="Q2124" i="4"/>
  <c r="U2124" i="4"/>
  <c r="AB2124" i="4"/>
  <c r="O2125" i="4"/>
  <c r="Q2125" i="4"/>
  <c r="U2125" i="4"/>
  <c r="AB2125" i="4"/>
  <c r="O2126" i="4"/>
  <c r="Q2126" i="4"/>
  <c r="U2126" i="4"/>
  <c r="AB2126" i="4"/>
  <c r="O2127" i="4"/>
  <c r="Q2127" i="4"/>
  <c r="U2127" i="4"/>
  <c r="AB2127" i="4"/>
  <c r="O2128" i="4"/>
  <c r="Q2128" i="4"/>
  <c r="U2128" i="4"/>
  <c r="AB2128" i="4"/>
  <c r="O2129" i="4"/>
  <c r="Q2129" i="4"/>
  <c r="U2129" i="4"/>
  <c r="AB2129" i="4"/>
  <c r="O2130" i="4"/>
  <c r="Q2130" i="4"/>
  <c r="U2130" i="4"/>
  <c r="AB2130" i="4"/>
  <c r="O2131" i="4"/>
  <c r="Q2131" i="4"/>
  <c r="U2131" i="4"/>
  <c r="AB2131" i="4"/>
  <c r="O2132" i="4"/>
  <c r="Q2132" i="4"/>
  <c r="U2132" i="4"/>
  <c r="AB2132" i="4"/>
  <c r="O2133" i="4"/>
  <c r="Q2133" i="4"/>
  <c r="U2133" i="4"/>
  <c r="AB2133" i="4"/>
  <c r="O2134" i="4"/>
  <c r="Q2134" i="4"/>
  <c r="U2134" i="4"/>
  <c r="AB2134" i="4"/>
  <c r="O2135" i="4"/>
  <c r="Q2135" i="4"/>
  <c r="U2135" i="4"/>
  <c r="AB2135" i="4"/>
  <c r="O2136" i="4"/>
  <c r="Q2136" i="4"/>
  <c r="U2136" i="4"/>
  <c r="AB2136" i="4"/>
  <c r="O2137" i="4"/>
  <c r="Q2137" i="4"/>
  <c r="U2137" i="4"/>
  <c r="AB2137" i="4"/>
  <c r="O2138" i="4"/>
  <c r="Q2138" i="4"/>
  <c r="U2138" i="4"/>
  <c r="AB2138" i="4"/>
  <c r="O2139" i="4"/>
  <c r="Q2139" i="4"/>
  <c r="U2139" i="4"/>
  <c r="AB2139" i="4"/>
  <c r="O2140" i="4"/>
  <c r="Q2140" i="4"/>
  <c r="U2140" i="4"/>
  <c r="AB2140" i="4"/>
  <c r="O2141" i="4"/>
  <c r="Q2141" i="4"/>
  <c r="U2141" i="4"/>
  <c r="AB2141" i="4"/>
  <c r="O2142" i="4"/>
  <c r="Q2142" i="4"/>
  <c r="U2142" i="4"/>
  <c r="AB2142" i="4"/>
  <c r="O2143" i="4"/>
  <c r="Q2143" i="4"/>
  <c r="U2143" i="4"/>
  <c r="AB2143" i="4"/>
  <c r="O2144" i="4"/>
  <c r="Q2144" i="4"/>
  <c r="U2144" i="4"/>
  <c r="AB2144" i="4"/>
  <c r="O2145" i="4"/>
  <c r="Q2145" i="4"/>
  <c r="U2145" i="4"/>
  <c r="AB2145" i="4"/>
  <c r="O2146" i="4"/>
  <c r="Q2146" i="4"/>
  <c r="U2146" i="4"/>
  <c r="AB2146" i="4"/>
  <c r="O2147" i="4"/>
  <c r="Q2147" i="4"/>
  <c r="U2147" i="4"/>
  <c r="AB2147" i="4"/>
  <c r="O2148" i="4"/>
  <c r="Q2148" i="4"/>
  <c r="U2148" i="4"/>
  <c r="AB2148" i="4"/>
  <c r="O2149" i="4"/>
  <c r="Q2149" i="4"/>
  <c r="U2149" i="4"/>
  <c r="AB2149" i="4"/>
  <c r="O2150" i="4"/>
  <c r="Q2150" i="4"/>
  <c r="U2150" i="4"/>
  <c r="AB2150" i="4"/>
  <c r="O2151" i="4"/>
  <c r="Q2151" i="4"/>
  <c r="U2151" i="4"/>
  <c r="AB2151" i="4"/>
  <c r="O2152" i="4"/>
  <c r="Q2152" i="4"/>
  <c r="U2152" i="4"/>
  <c r="AB2152" i="4"/>
  <c r="O2153" i="4"/>
  <c r="Q2153" i="4"/>
  <c r="U2153" i="4"/>
  <c r="AB2153" i="4"/>
  <c r="O2154" i="4"/>
  <c r="Q2154" i="4"/>
  <c r="U2154" i="4"/>
  <c r="AB2154" i="4"/>
  <c r="O2155" i="4"/>
  <c r="Q2155" i="4"/>
  <c r="U2155" i="4"/>
  <c r="AB2155" i="4"/>
  <c r="O2156" i="4"/>
  <c r="Q2156" i="4"/>
  <c r="U2156" i="4"/>
  <c r="AB2156" i="4"/>
  <c r="O2157" i="4"/>
  <c r="Q2157" i="4"/>
  <c r="U2157" i="4"/>
  <c r="AB2157" i="4"/>
  <c r="O2158" i="4"/>
  <c r="Q2158" i="4"/>
  <c r="U2158" i="4"/>
  <c r="AB2158" i="4"/>
  <c r="O2159" i="4"/>
  <c r="Q2159" i="4"/>
  <c r="U2159" i="4"/>
  <c r="AB2159" i="4"/>
  <c r="O2160" i="4"/>
  <c r="Q2160" i="4"/>
  <c r="U2160" i="4"/>
  <c r="AB2160" i="4"/>
  <c r="O2161" i="4"/>
  <c r="Q2161" i="4"/>
  <c r="U2161" i="4"/>
  <c r="AB2161" i="4"/>
  <c r="O2162" i="4"/>
  <c r="Q2162" i="4"/>
  <c r="U2162" i="4"/>
  <c r="AB2162" i="4"/>
  <c r="O2163" i="4"/>
  <c r="Q2163" i="4"/>
  <c r="U2163" i="4"/>
  <c r="AB2163" i="4"/>
  <c r="O2164" i="4"/>
  <c r="Q2164" i="4"/>
  <c r="U2164" i="4"/>
  <c r="AB2164" i="4"/>
  <c r="O2165" i="4"/>
  <c r="Q2165" i="4"/>
  <c r="U2165" i="4"/>
  <c r="AB2165" i="4"/>
  <c r="O2166" i="4"/>
  <c r="Q2166" i="4"/>
  <c r="U2166" i="4"/>
  <c r="AB2166" i="4"/>
  <c r="O2167" i="4"/>
  <c r="Q2167" i="4"/>
  <c r="U2167" i="4"/>
  <c r="AB2167" i="4"/>
  <c r="O2168" i="4"/>
  <c r="Q2168" i="4"/>
  <c r="U2168" i="4"/>
  <c r="AB2168" i="4"/>
  <c r="O2169" i="4"/>
  <c r="Q2169" i="4"/>
  <c r="U2169" i="4"/>
  <c r="AB2169" i="4"/>
  <c r="O2170" i="4"/>
  <c r="Q2170" i="4"/>
  <c r="U2170" i="4"/>
  <c r="AB2170" i="4"/>
  <c r="O2171" i="4"/>
  <c r="Q2171" i="4"/>
  <c r="U2171" i="4"/>
  <c r="AB2171" i="4"/>
  <c r="O2172" i="4"/>
  <c r="Q2172" i="4"/>
  <c r="U2172" i="4"/>
  <c r="AB2172" i="4"/>
  <c r="O2173" i="4"/>
  <c r="Q2173" i="4"/>
  <c r="U2173" i="4"/>
  <c r="AB2173" i="4"/>
  <c r="O2174" i="4"/>
  <c r="Q2174" i="4"/>
  <c r="U2174" i="4"/>
  <c r="AB2174" i="4"/>
  <c r="O2175" i="4"/>
  <c r="Q2175" i="4"/>
  <c r="U2175" i="4"/>
  <c r="AB2175" i="4"/>
  <c r="O2176" i="4"/>
  <c r="Q2176" i="4"/>
  <c r="U2176" i="4"/>
  <c r="AB2176" i="4"/>
  <c r="O2177" i="4"/>
  <c r="Q2177" i="4"/>
  <c r="U2177" i="4"/>
  <c r="AB2177" i="4"/>
  <c r="O2178" i="4"/>
  <c r="Q2178" i="4"/>
  <c r="U2178" i="4"/>
  <c r="AB2178" i="4"/>
  <c r="O2179" i="4"/>
  <c r="Q2179" i="4"/>
  <c r="U2179" i="4"/>
  <c r="AB2179" i="4"/>
  <c r="O2180" i="4"/>
  <c r="Q2180" i="4"/>
  <c r="U2180" i="4"/>
  <c r="AB2180" i="4"/>
  <c r="O2181" i="4"/>
  <c r="Q2181" i="4"/>
  <c r="U2181" i="4"/>
  <c r="AB2181" i="4"/>
  <c r="O2182" i="4"/>
  <c r="Q2182" i="4"/>
  <c r="U2182" i="4"/>
  <c r="AB2182" i="4"/>
  <c r="O2183" i="4"/>
  <c r="Q2183" i="4"/>
  <c r="U2183" i="4"/>
  <c r="AB2183" i="4"/>
  <c r="O2184" i="4"/>
  <c r="Q2184" i="4"/>
  <c r="U2184" i="4"/>
  <c r="AB2184" i="4"/>
  <c r="O2185" i="4"/>
  <c r="Q2185" i="4"/>
  <c r="U2185" i="4"/>
  <c r="AB2185" i="4"/>
  <c r="O2186" i="4"/>
  <c r="Q2186" i="4"/>
  <c r="U2186" i="4"/>
  <c r="AB2186" i="4"/>
  <c r="O2187" i="4"/>
  <c r="Q2187" i="4"/>
  <c r="U2187" i="4"/>
  <c r="AB2187" i="4"/>
  <c r="O2188" i="4"/>
  <c r="Q2188" i="4"/>
  <c r="U2188" i="4"/>
  <c r="AB2188" i="4"/>
  <c r="O2189" i="4"/>
  <c r="Q2189" i="4"/>
  <c r="U2189" i="4"/>
  <c r="AB2189" i="4"/>
  <c r="O2190" i="4"/>
  <c r="Q2190" i="4"/>
  <c r="U2190" i="4"/>
  <c r="AB2190" i="4"/>
  <c r="O2191" i="4"/>
  <c r="Q2191" i="4"/>
  <c r="U2191" i="4"/>
  <c r="AB2191" i="4"/>
  <c r="O2192" i="4"/>
  <c r="Q2192" i="4"/>
  <c r="U2192" i="4"/>
  <c r="AB2192" i="4"/>
  <c r="O2193" i="4"/>
  <c r="Q2193" i="4"/>
  <c r="U2193" i="4"/>
  <c r="AB2193" i="4"/>
  <c r="O2194" i="4"/>
  <c r="Q2194" i="4"/>
  <c r="U2194" i="4"/>
  <c r="AB2194" i="4"/>
  <c r="O2195" i="4"/>
  <c r="Q2195" i="4"/>
  <c r="U2195" i="4"/>
  <c r="AB2195" i="4"/>
  <c r="O2196" i="4"/>
  <c r="Q2196" i="4"/>
  <c r="U2196" i="4"/>
  <c r="AB2196" i="4"/>
  <c r="O2197" i="4"/>
  <c r="Q2197" i="4"/>
  <c r="U2197" i="4"/>
  <c r="AB2197" i="4"/>
  <c r="O2198" i="4"/>
  <c r="Q2198" i="4"/>
  <c r="U2198" i="4"/>
  <c r="AB2198" i="4"/>
  <c r="O2199" i="4"/>
  <c r="Q2199" i="4"/>
  <c r="U2199" i="4"/>
  <c r="AB2199" i="4"/>
  <c r="O2200" i="4"/>
  <c r="Q2200" i="4"/>
  <c r="U2200" i="4"/>
  <c r="AB2200" i="4"/>
  <c r="O2201" i="4"/>
  <c r="Q2201" i="4"/>
  <c r="U2201" i="4"/>
  <c r="AB2201" i="4"/>
  <c r="O2202" i="4"/>
  <c r="Q2202" i="4"/>
  <c r="U2202" i="4"/>
  <c r="AB2202" i="4"/>
  <c r="O2203" i="4"/>
  <c r="Q2203" i="4"/>
  <c r="U2203" i="4"/>
  <c r="AB2203" i="4"/>
  <c r="O2204" i="4"/>
  <c r="Q2204" i="4"/>
  <c r="U2204" i="4"/>
  <c r="AB2204" i="4"/>
  <c r="O2205" i="4"/>
  <c r="Q2205" i="4"/>
  <c r="U2205" i="4"/>
  <c r="AB2205" i="4"/>
  <c r="O2206" i="4"/>
  <c r="Q2206" i="4"/>
  <c r="U2206" i="4"/>
  <c r="AB2206" i="4"/>
  <c r="O2207" i="4"/>
  <c r="Q2207" i="4"/>
  <c r="U2207" i="4"/>
  <c r="AB2207" i="4"/>
  <c r="O2208" i="4"/>
  <c r="Q2208" i="4"/>
  <c r="U2208" i="4"/>
  <c r="AB2208" i="4"/>
  <c r="O2209" i="4"/>
  <c r="Q2209" i="4"/>
  <c r="U2209" i="4"/>
  <c r="AB2209" i="4"/>
  <c r="O2210" i="4"/>
  <c r="Q2210" i="4"/>
  <c r="U2210" i="4"/>
  <c r="AB2210" i="4"/>
  <c r="O2211" i="4"/>
  <c r="Q2211" i="4"/>
  <c r="U2211" i="4"/>
  <c r="AB2211" i="4"/>
  <c r="O2212" i="4"/>
  <c r="Q2212" i="4"/>
  <c r="U2212" i="4"/>
  <c r="AB2212" i="4"/>
  <c r="O2213" i="4"/>
  <c r="Q2213" i="4"/>
  <c r="U2213" i="4"/>
  <c r="AB2213" i="4"/>
  <c r="O2214" i="4"/>
  <c r="Q2214" i="4"/>
  <c r="U2214" i="4"/>
  <c r="AB2214" i="4"/>
  <c r="O2215" i="4"/>
  <c r="Q2215" i="4"/>
  <c r="U2215" i="4"/>
  <c r="AB2215" i="4"/>
  <c r="O2216" i="4"/>
  <c r="Q2216" i="4"/>
  <c r="U2216" i="4"/>
  <c r="AB2216" i="4"/>
  <c r="O2217" i="4"/>
  <c r="Q2217" i="4"/>
  <c r="U2217" i="4"/>
  <c r="AB2217" i="4"/>
  <c r="O2218" i="4"/>
  <c r="Q2218" i="4"/>
  <c r="U2218" i="4"/>
  <c r="AB2218" i="4"/>
  <c r="O2219" i="4"/>
  <c r="Q2219" i="4"/>
  <c r="U2219" i="4"/>
  <c r="AB2219" i="4"/>
  <c r="O2220" i="4"/>
  <c r="Q2220" i="4"/>
  <c r="U2220" i="4"/>
  <c r="AB2220" i="4"/>
  <c r="O2221" i="4"/>
  <c r="Q2221" i="4"/>
  <c r="U2221" i="4"/>
  <c r="AB2221" i="4"/>
  <c r="O2222" i="4"/>
  <c r="Q2222" i="4"/>
  <c r="U2222" i="4"/>
  <c r="AB2222" i="4"/>
  <c r="O2223" i="4"/>
  <c r="Q2223" i="4"/>
  <c r="U2223" i="4"/>
  <c r="AB2223" i="4"/>
  <c r="O2224" i="4"/>
  <c r="Q2224" i="4"/>
  <c r="U2224" i="4"/>
  <c r="AB2224" i="4"/>
  <c r="O2225" i="4"/>
  <c r="Q2225" i="4"/>
  <c r="U2225" i="4"/>
  <c r="AB2225" i="4"/>
  <c r="O2226" i="4"/>
  <c r="Q2226" i="4"/>
  <c r="U2226" i="4"/>
  <c r="AB2226" i="4"/>
  <c r="O2227" i="4"/>
  <c r="Q2227" i="4"/>
  <c r="U2227" i="4"/>
  <c r="AB2227" i="4"/>
  <c r="O2228" i="4"/>
  <c r="Q2228" i="4"/>
  <c r="U2228" i="4"/>
  <c r="AB2228" i="4"/>
  <c r="O2229" i="4"/>
  <c r="Q2229" i="4"/>
  <c r="U2229" i="4"/>
  <c r="AB2229" i="4"/>
  <c r="O2230" i="4"/>
  <c r="Q2230" i="4"/>
  <c r="U2230" i="4"/>
  <c r="AB2230" i="4"/>
  <c r="O2231" i="4"/>
  <c r="Q2231" i="4"/>
  <c r="U2231" i="4"/>
  <c r="AB2231" i="4"/>
  <c r="O2232" i="4"/>
  <c r="Q2232" i="4"/>
  <c r="U2232" i="4"/>
  <c r="AB2232" i="4"/>
  <c r="O2233" i="4"/>
  <c r="Q2233" i="4"/>
  <c r="U2233" i="4"/>
  <c r="AB2233" i="4"/>
  <c r="O2234" i="4"/>
  <c r="Q2234" i="4"/>
  <c r="U2234" i="4"/>
  <c r="AB2234" i="4"/>
  <c r="O2235" i="4"/>
  <c r="Q2235" i="4"/>
  <c r="U2235" i="4"/>
  <c r="AB2235" i="4"/>
  <c r="O2236" i="4"/>
  <c r="Q2236" i="4"/>
  <c r="U2236" i="4"/>
  <c r="AB2236" i="4"/>
  <c r="O2237" i="4"/>
  <c r="Q2237" i="4"/>
  <c r="U2237" i="4"/>
  <c r="AB2237" i="4"/>
  <c r="O2238" i="4"/>
  <c r="Q2238" i="4"/>
  <c r="U2238" i="4"/>
  <c r="AB2238" i="4"/>
  <c r="O2239" i="4"/>
  <c r="Q2239" i="4"/>
  <c r="U2239" i="4"/>
  <c r="AB2239" i="4"/>
  <c r="O2240" i="4"/>
  <c r="Q2240" i="4"/>
  <c r="U2240" i="4"/>
  <c r="AB2240" i="4"/>
  <c r="O2241" i="4"/>
  <c r="Q2241" i="4"/>
  <c r="U2241" i="4"/>
  <c r="AB2241" i="4"/>
  <c r="O2242" i="4"/>
  <c r="Q2242" i="4"/>
  <c r="U2242" i="4"/>
  <c r="AB2242" i="4"/>
  <c r="O2243" i="4"/>
  <c r="Q2243" i="4"/>
  <c r="U2243" i="4"/>
  <c r="AB2243" i="4"/>
  <c r="O2244" i="4"/>
  <c r="Q2244" i="4"/>
  <c r="U2244" i="4"/>
  <c r="AB2244" i="4"/>
  <c r="O2245" i="4"/>
  <c r="Q2245" i="4"/>
  <c r="U2245" i="4"/>
  <c r="AB2245" i="4"/>
  <c r="O2246" i="4"/>
  <c r="Q2246" i="4"/>
  <c r="U2246" i="4"/>
  <c r="AB2246" i="4"/>
  <c r="O2247" i="4"/>
  <c r="Q2247" i="4"/>
  <c r="U2247" i="4"/>
  <c r="AB2247" i="4"/>
  <c r="O2248" i="4"/>
  <c r="Q2248" i="4"/>
  <c r="U2248" i="4"/>
  <c r="AB2248" i="4"/>
  <c r="O2249" i="4"/>
  <c r="Q2249" i="4"/>
  <c r="U2249" i="4"/>
  <c r="AB2249" i="4"/>
  <c r="O2250" i="4"/>
  <c r="Q2250" i="4"/>
  <c r="U2250" i="4"/>
  <c r="AB2250" i="4"/>
  <c r="O2251" i="4"/>
  <c r="Q2251" i="4"/>
  <c r="U2251" i="4"/>
  <c r="AB2251" i="4"/>
  <c r="O2252" i="4"/>
  <c r="Q2252" i="4"/>
  <c r="U2252" i="4"/>
  <c r="AB2252" i="4"/>
  <c r="O2253" i="4"/>
  <c r="Q2253" i="4"/>
  <c r="U2253" i="4"/>
  <c r="AB2253" i="4"/>
  <c r="O2254" i="4"/>
  <c r="Q2254" i="4"/>
  <c r="U2254" i="4"/>
  <c r="AB2254" i="4"/>
  <c r="O2255" i="4"/>
  <c r="Q2255" i="4"/>
  <c r="U2255" i="4"/>
  <c r="AB2255" i="4"/>
  <c r="O2256" i="4"/>
  <c r="Q2256" i="4"/>
  <c r="U2256" i="4"/>
  <c r="AB2256" i="4"/>
  <c r="O2257" i="4"/>
  <c r="Q2257" i="4"/>
  <c r="U2257" i="4"/>
  <c r="AB2257" i="4"/>
  <c r="O2258" i="4"/>
  <c r="Q2258" i="4"/>
  <c r="U2258" i="4"/>
  <c r="AB2258" i="4"/>
  <c r="O2259" i="4"/>
  <c r="Q2259" i="4"/>
  <c r="U2259" i="4"/>
  <c r="AB2259" i="4"/>
  <c r="O2260" i="4"/>
  <c r="Q2260" i="4"/>
  <c r="U2260" i="4"/>
  <c r="AB2260" i="4"/>
  <c r="O2261" i="4"/>
  <c r="Q2261" i="4"/>
  <c r="U2261" i="4"/>
  <c r="AB2261" i="4"/>
  <c r="O2262" i="4"/>
  <c r="Q2262" i="4"/>
  <c r="U2262" i="4"/>
  <c r="AB2262" i="4"/>
  <c r="O2263" i="4"/>
  <c r="Q2263" i="4"/>
  <c r="U2263" i="4"/>
  <c r="AB2263" i="4"/>
  <c r="O2264" i="4"/>
  <c r="Q2264" i="4"/>
  <c r="U2264" i="4"/>
  <c r="AB2264" i="4"/>
  <c r="O2265" i="4"/>
  <c r="Q2265" i="4"/>
  <c r="U2265" i="4"/>
  <c r="AB2265" i="4"/>
  <c r="O2266" i="4"/>
  <c r="Q2266" i="4"/>
  <c r="U2266" i="4"/>
  <c r="AB2266" i="4"/>
  <c r="O2267" i="4"/>
  <c r="Q2267" i="4"/>
  <c r="U2267" i="4"/>
  <c r="AB2267" i="4"/>
  <c r="O2268" i="4"/>
  <c r="Q2268" i="4"/>
  <c r="U2268" i="4"/>
  <c r="AB2268" i="4"/>
  <c r="O2269" i="4"/>
  <c r="Q2269" i="4"/>
  <c r="U2269" i="4"/>
  <c r="AB2269" i="4"/>
  <c r="O2270" i="4"/>
  <c r="Q2270" i="4"/>
  <c r="U2270" i="4"/>
  <c r="AB2270" i="4"/>
  <c r="O2271" i="4"/>
  <c r="Q2271" i="4"/>
  <c r="U2271" i="4"/>
  <c r="AB2271" i="4"/>
  <c r="O2272" i="4"/>
  <c r="Q2272" i="4"/>
  <c r="U2272" i="4"/>
  <c r="AB2272" i="4"/>
  <c r="O2273" i="4"/>
  <c r="Q2273" i="4"/>
  <c r="U2273" i="4"/>
  <c r="AB2273" i="4"/>
  <c r="O2274" i="4"/>
  <c r="Q2274" i="4"/>
  <c r="U2274" i="4"/>
  <c r="AB2274" i="4"/>
  <c r="O2275" i="4"/>
  <c r="Q2275" i="4"/>
  <c r="U2275" i="4"/>
  <c r="AB2275" i="4"/>
  <c r="O2276" i="4"/>
  <c r="Q2276" i="4"/>
  <c r="U2276" i="4"/>
  <c r="AB2276" i="4"/>
  <c r="O2277" i="4"/>
  <c r="Q2277" i="4"/>
  <c r="U2277" i="4"/>
  <c r="AB2277" i="4"/>
  <c r="O2278" i="4"/>
  <c r="Q2278" i="4"/>
  <c r="U2278" i="4"/>
  <c r="AB2278" i="4"/>
  <c r="O2279" i="4"/>
  <c r="Q2279" i="4"/>
  <c r="U2279" i="4"/>
  <c r="AB2279" i="4"/>
  <c r="O2280" i="4"/>
  <c r="Q2280" i="4"/>
  <c r="U2280" i="4"/>
  <c r="AB2280" i="4"/>
  <c r="O2281" i="4"/>
  <c r="Q2281" i="4"/>
  <c r="U2281" i="4"/>
  <c r="AB2281" i="4"/>
  <c r="O2282" i="4"/>
  <c r="Q2282" i="4"/>
  <c r="U2282" i="4"/>
  <c r="AB2282" i="4"/>
  <c r="O2283" i="4"/>
  <c r="Q2283" i="4"/>
  <c r="U2283" i="4"/>
  <c r="AB2283" i="4"/>
  <c r="O2284" i="4"/>
  <c r="Q2284" i="4"/>
  <c r="U2284" i="4"/>
  <c r="AB2284" i="4"/>
  <c r="O2285" i="4"/>
  <c r="Q2285" i="4"/>
  <c r="U2285" i="4"/>
  <c r="AB2285" i="4"/>
  <c r="O2286" i="4"/>
  <c r="Q2286" i="4"/>
  <c r="U2286" i="4"/>
  <c r="AB2286" i="4"/>
  <c r="O2287" i="4"/>
  <c r="Q2287" i="4"/>
  <c r="U2287" i="4"/>
  <c r="AB2287" i="4"/>
  <c r="O2288" i="4"/>
  <c r="Q2288" i="4"/>
  <c r="U2288" i="4"/>
  <c r="AB2288" i="4"/>
  <c r="O2289" i="4"/>
  <c r="Q2289" i="4"/>
  <c r="U2289" i="4"/>
  <c r="AB2289" i="4"/>
  <c r="O2290" i="4"/>
  <c r="Q2290" i="4"/>
  <c r="U2290" i="4"/>
  <c r="AB2290" i="4"/>
  <c r="O2291" i="4"/>
  <c r="Q2291" i="4"/>
  <c r="U2291" i="4"/>
  <c r="AB2291" i="4"/>
  <c r="O2292" i="4"/>
  <c r="Q2292" i="4"/>
  <c r="U2292" i="4"/>
  <c r="AB2292" i="4"/>
  <c r="O2293" i="4"/>
  <c r="Q2293" i="4"/>
  <c r="U2293" i="4"/>
  <c r="AB2293" i="4"/>
  <c r="O2294" i="4"/>
  <c r="Q2294" i="4"/>
  <c r="U2294" i="4"/>
  <c r="AB2294" i="4"/>
  <c r="O2295" i="4"/>
  <c r="Q2295" i="4"/>
  <c r="U2295" i="4"/>
  <c r="AB2295" i="4"/>
  <c r="O2296" i="4"/>
  <c r="Q2296" i="4"/>
  <c r="U2296" i="4"/>
  <c r="AB2296" i="4"/>
  <c r="O2297" i="4"/>
  <c r="Q2297" i="4"/>
  <c r="U2297" i="4"/>
  <c r="AB2297" i="4"/>
  <c r="O2298" i="4"/>
  <c r="Q2298" i="4"/>
  <c r="U2298" i="4"/>
  <c r="AB2298" i="4"/>
  <c r="O2299" i="4"/>
  <c r="Q2299" i="4"/>
  <c r="U2299" i="4"/>
  <c r="AB2299" i="4"/>
  <c r="O2300" i="4"/>
  <c r="Q2300" i="4"/>
  <c r="U2300" i="4"/>
  <c r="AB2300" i="4"/>
  <c r="O2301" i="4"/>
  <c r="Q2301" i="4"/>
  <c r="U2301" i="4"/>
  <c r="AB2301" i="4"/>
  <c r="O2302" i="4"/>
  <c r="Q2302" i="4"/>
  <c r="U2302" i="4"/>
  <c r="AB2302" i="4"/>
  <c r="O2303" i="4"/>
  <c r="Q2303" i="4"/>
  <c r="U2303" i="4"/>
  <c r="AB2303" i="4"/>
  <c r="O2304" i="4"/>
  <c r="Q2304" i="4"/>
  <c r="U2304" i="4"/>
  <c r="AB2304" i="4"/>
  <c r="O2305" i="4"/>
  <c r="Q2305" i="4"/>
  <c r="U2305" i="4"/>
  <c r="AB2305" i="4"/>
  <c r="O2306" i="4"/>
  <c r="Q2306" i="4"/>
  <c r="U2306" i="4"/>
  <c r="AB2306" i="4"/>
  <c r="O2307" i="4"/>
  <c r="Q2307" i="4"/>
  <c r="U2307" i="4"/>
  <c r="AB2307" i="4"/>
  <c r="O2308" i="4"/>
  <c r="Q2308" i="4"/>
  <c r="U2308" i="4"/>
  <c r="AB2308" i="4"/>
  <c r="O2309" i="4"/>
  <c r="Q2309" i="4"/>
  <c r="U2309" i="4"/>
  <c r="AB2309" i="4"/>
  <c r="O2310" i="4"/>
  <c r="Q2310" i="4"/>
  <c r="U2310" i="4"/>
  <c r="AB2310" i="4"/>
  <c r="O2311" i="4"/>
  <c r="Q2311" i="4"/>
  <c r="U2311" i="4"/>
  <c r="AB2311" i="4"/>
  <c r="O2312" i="4"/>
  <c r="Q2312" i="4"/>
  <c r="U2312" i="4"/>
  <c r="AB2312" i="4"/>
  <c r="O2313" i="4"/>
  <c r="Q2313" i="4"/>
  <c r="U2313" i="4"/>
  <c r="AB2313" i="4"/>
  <c r="O2314" i="4"/>
  <c r="Q2314" i="4"/>
  <c r="U2314" i="4"/>
  <c r="AB2314" i="4"/>
  <c r="O2315" i="4"/>
  <c r="Q2315" i="4"/>
  <c r="U2315" i="4"/>
  <c r="AB2315" i="4"/>
  <c r="O2316" i="4"/>
  <c r="Q2316" i="4"/>
  <c r="U2316" i="4"/>
  <c r="AB2316" i="4"/>
  <c r="O2317" i="4"/>
  <c r="Q2317" i="4"/>
  <c r="U2317" i="4"/>
  <c r="AB2317" i="4"/>
  <c r="O2318" i="4"/>
  <c r="Q2318" i="4"/>
  <c r="U2318" i="4"/>
  <c r="AB2318" i="4"/>
  <c r="O2319" i="4"/>
  <c r="Q2319" i="4"/>
  <c r="U2319" i="4"/>
  <c r="AB2319" i="4"/>
  <c r="O2320" i="4"/>
  <c r="Q2320" i="4"/>
  <c r="U2320" i="4"/>
  <c r="AB2320" i="4"/>
  <c r="O2321" i="4"/>
  <c r="Q2321" i="4"/>
  <c r="U2321" i="4"/>
  <c r="AB2321" i="4"/>
  <c r="O2322" i="4"/>
  <c r="Q2322" i="4"/>
  <c r="U2322" i="4"/>
  <c r="AB2322" i="4"/>
  <c r="O2323" i="4"/>
  <c r="Q2323" i="4"/>
  <c r="U2323" i="4"/>
  <c r="AB2323" i="4"/>
  <c r="O2324" i="4"/>
  <c r="Q2324" i="4"/>
  <c r="U2324" i="4"/>
  <c r="AB2324" i="4"/>
  <c r="O2325" i="4"/>
  <c r="Q2325" i="4"/>
  <c r="U2325" i="4"/>
  <c r="AB2325" i="4"/>
  <c r="O2326" i="4"/>
  <c r="Q2326" i="4"/>
  <c r="U2326" i="4"/>
  <c r="AB2326" i="4"/>
  <c r="O2327" i="4"/>
  <c r="Q2327" i="4"/>
  <c r="U2327" i="4"/>
  <c r="AB2327" i="4"/>
  <c r="O2328" i="4"/>
  <c r="Q2328" i="4"/>
  <c r="U2328" i="4"/>
  <c r="AB2328" i="4"/>
  <c r="O2329" i="4"/>
  <c r="Q2329" i="4"/>
  <c r="U2329" i="4"/>
  <c r="AB2329" i="4"/>
  <c r="O2330" i="4"/>
  <c r="Q2330" i="4"/>
  <c r="U2330" i="4"/>
  <c r="AB2330" i="4"/>
  <c r="O2331" i="4"/>
  <c r="Q2331" i="4"/>
  <c r="U2331" i="4"/>
  <c r="AB2331" i="4"/>
  <c r="O2332" i="4"/>
  <c r="Q2332" i="4"/>
  <c r="U2332" i="4"/>
  <c r="AB2332" i="4"/>
  <c r="O2333" i="4"/>
  <c r="Q2333" i="4"/>
  <c r="U2333" i="4"/>
  <c r="AB2333" i="4"/>
  <c r="O2334" i="4"/>
  <c r="Q2334" i="4"/>
  <c r="U2334" i="4"/>
  <c r="AB2334" i="4"/>
  <c r="O2335" i="4"/>
  <c r="Q2335" i="4"/>
  <c r="U2335" i="4"/>
  <c r="AB2335" i="4"/>
  <c r="O2336" i="4"/>
  <c r="Q2336" i="4"/>
  <c r="U2336" i="4"/>
  <c r="AB2336" i="4"/>
  <c r="O2337" i="4"/>
  <c r="Q2337" i="4"/>
  <c r="U2337" i="4"/>
  <c r="AB2337" i="4"/>
  <c r="O2338" i="4"/>
  <c r="Q2338" i="4"/>
  <c r="U2338" i="4"/>
  <c r="AB2338" i="4"/>
  <c r="O2339" i="4"/>
  <c r="Q2339" i="4"/>
  <c r="U2339" i="4"/>
  <c r="AB2339" i="4"/>
  <c r="O2340" i="4"/>
  <c r="Q2340" i="4"/>
  <c r="U2340" i="4"/>
  <c r="AB2340" i="4"/>
  <c r="O2341" i="4"/>
  <c r="Q2341" i="4"/>
  <c r="U2341" i="4"/>
  <c r="AB2341" i="4"/>
  <c r="O2342" i="4"/>
  <c r="Q2342" i="4"/>
  <c r="U2342" i="4"/>
  <c r="AB2342" i="4"/>
  <c r="O2343" i="4"/>
  <c r="Q2343" i="4"/>
  <c r="U2343" i="4"/>
  <c r="AB2343" i="4"/>
  <c r="O2344" i="4"/>
  <c r="Q2344" i="4"/>
  <c r="U2344" i="4"/>
  <c r="AB2344" i="4"/>
  <c r="O2345" i="4"/>
  <c r="Q2345" i="4"/>
  <c r="U2345" i="4"/>
  <c r="AB2345" i="4"/>
  <c r="O2346" i="4"/>
  <c r="Q2346" i="4"/>
  <c r="U2346" i="4"/>
  <c r="AB2346" i="4"/>
  <c r="O2347" i="4"/>
  <c r="Q2347" i="4"/>
  <c r="U2347" i="4"/>
  <c r="AB2347" i="4"/>
  <c r="O2348" i="4"/>
  <c r="Q2348" i="4"/>
  <c r="U2348" i="4"/>
  <c r="AB2348" i="4"/>
  <c r="O2349" i="4"/>
  <c r="Q2349" i="4"/>
  <c r="U2349" i="4"/>
  <c r="AB2349" i="4"/>
  <c r="O2350" i="4"/>
  <c r="Q2350" i="4"/>
  <c r="U2350" i="4"/>
  <c r="AB2350" i="4"/>
  <c r="O2351" i="4"/>
  <c r="Q2351" i="4"/>
  <c r="U2351" i="4"/>
  <c r="AB2351" i="4"/>
  <c r="O2352" i="4"/>
  <c r="Q2352" i="4"/>
  <c r="U2352" i="4"/>
  <c r="AB2352" i="4"/>
  <c r="O2353" i="4"/>
  <c r="Q2353" i="4"/>
  <c r="U2353" i="4"/>
  <c r="AB2353" i="4"/>
  <c r="O2354" i="4"/>
  <c r="Q2354" i="4"/>
  <c r="U2354" i="4"/>
  <c r="AB2354" i="4"/>
  <c r="O2355" i="4"/>
  <c r="Q2355" i="4"/>
  <c r="U2355" i="4"/>
  <c r="AB2355" i="4"/>
  <c r="O2356" i="4"/>
  <c r="Q2356" i="4"/>
  <c r="U2356" i="4"/>
  <c r="AB2356" i="4"/>
  <c r="O2357" i="4"/>
  <c r="Q2357" i="4"/>
  <c r="U2357" i="4"/>
  <c r="AB2357" i="4"/>
  <c r="O2358" i="4"/>
  <c r="Q2358" i="4"/>
  <c r="U2358" i="4"/>
  <c r="AB2358" i="4"/>
  <c r="O2359" i="4"/>
  <c r="Q2359" i="4"/>
  <c r="U2359" i="4"/>
  <c r="AB2359" i="4"/>
  <c r="O2360" i="4"/>
  <c r="Q2360" i="4"/>
  <c r="U2360" i="4"/>
  <c r="AB2360" i="4"/>
  <c r="O2361" i="4"/>
  <c r="Q2361" i="4"/>
  <c r="U2361" i="4"/>
  <c r="AB2361" i="4"/>
  <c r="O2362" i="4"/>
  <c r="Q2362" i="4"/>
  <c r="U2362" i="4"/>
  <c r="AB2362" i="4"/>
  <c r="O2363" i="4"/>
  <c r="Q2363" i="4"/>
  <c r="U2363" i="4"/>
  <c r="AB2363" i="4"/>
  <c r="O2364" i="4"/>
  <c r="Q2364" i="4"/>
  <c r="U2364" i="4"/>
  <c r="AB2364" i="4"/>
  <c r="O2365" i="4"/>
  <c r="Q2365" i="4"/>
  <c r="U2365" i="4"/>
  <c r="AB2365" i="4"/>
  <c r="O2366" i="4"/>
  <c r="Q2366" i="4"/>
  <c r="U2366" i="4"/>
  <c r="AB2366" i="4"/>
  <c r="O2367" i="4"/>
  <c r="Q2367" i="4"/>
  <c r="U2367" i="4"/>
  <c r="AB2367" i="4"/>
  <c r="O2368" i="4"/>
  <c r="Q2368" i="4"/>
  <c r="U2368" i="4"/>
  <c r="AB2368" i="4"/>
  <c r="O2369" i="4"/>
  <c r="Q2369" i="4"/>
  <c r="U2369" i="4"/>
  <c r="AB2369" i="4"/>
  <c r="O2370" i="4"/>
  <c r="Q2370" i="4"/>
  <c r="U2370" i="4"/>
  <c r="AB2370" i="4"/>
  <c r="O2371" i="4"/>
  <c r="Q2371" i="4"/>
  <c r="U2371" i="4"/>
  <c r="AB2371" i="4"/>
  <c r="O2372" i="4"/>
  <c r="Q2372" i="4"/>
  <c r="U2372" i="4"/>
  <c r="AB2372" i="4"/>
  <c r="O2373" i="4"/>
  <c r="Q2373" i="4"/>
  <c r="U2373" i="4"/>
  <c r="AB2373" i="4"/>
  <c r="O2374" i="4"/>
  <c r="Q2374" i="4"/>
  <c r="U2374" i="4"/>
  <c r="AB2374" i="4"/>
  <c r="O2375" i="4"/>
  <c r="Q2375" i="4"/>
  <c r="U2375" i="4"/>
  <c r="AB2375" i="4"/>
  <c r="O2376" i="4"/>
  <c r="Q2376" i="4"/>
  <c r="U2376" i="4"/>
  <c r="AB2376" i="4"/>
  <c r="O2377" i="4"/>
  <c r="Q2377" i="4"/>
  <c r="U2377" i="4"/>
  <c r="AB2377" i="4"/>
  <c r="O2378" i="4"/>
  <c r="Q2378" i="4"/>
  <c r="U2378" i="4"/>
  <c r="AB2378" i="4"/>
  <c r="O2379" i="4"/>
  <c r="Q2379" i="4"/>
  <c r="U2379" i="4"/>
  <c r="AB2379" i="4"/>
  <c r="O2380" i="4"/>
  <c r="Q2380" i="4"/>
  <c r="U2380" i="4"/>
  <c r="AB2380" i="4"/>
  <c r="O2381" i="4"/>
  <c r="Q2381" i="4"/>
  <c r="U2381" i="4"/>
  <c r="AB2381" i="4"/>
  <c r="O2382" i="4"/>
  <c r="Q2382" i="4"/>
  <c r="U2382" i="4"/>
  <c r="AB2382" i="4"/>
  <c r="O2383" i="4"/>
  <c r="Q2383" i="4"/>
  <c r="U2383" i="4"/>
  <c r="AB2383" i="4"/>
  <c r="O2384" i="4"/>
  <c r="Q2384" i="4"/>
  <c r="U2384" i="4"/>
  <c r="AB2384" i="4"/>
  <c r="O2385" i="4"/>
  <c r="Q2385" i="4"/>
  <c r="U2385" i="4"/>
  <c r="AB2385" i="4"/>
  <c r="O2386" i="4"/>
  <c r="Q2386" i="4"/>
  <c r="U2386" i="4"/>
  <c r="AB2386" i="4"/>
  <c r="O2387" i="4"/>
  <c r="Q2387" i="4"/>
  <c r="U2387" i="4"/>
  <c r="AB2387" i="4"/>
  <c r="O2388" i="4"/>
  <c r="Q2388" i="4"/>
  <c r="U2388" i="4"/>
  <c r="AB2388" i="4"/>
  <c r="O2389" i="4"/>
  <c r="Q2389" i="4"/>
  <c r="U2389" i="4"/>
  <c r="AB2389" i="4"/>
  <c r="O2390" i="4"/>
  <c r="Q2390" i="4"/>
  <c r="U2390" i="4"/>
  <c r="AB2390" i="4"/>
  <c r="O2391" i="4"/>
  <c r="Q2391" i="4"/>
  <c r="U2391" i="4"/>
  <c r="AB2391" i="4"/>
  <c r="O2392" i="4"/>
  <c r="Q2392" i="4"/>
  <c r="U2392" i="4"/>
  <c r="AB2392" i="4"/>
  <c r="O2393" i="4"/>
  <c r="Q2393" i="4"/>
  <c r="U2393" i="4"/>
  <c r="AB2393" i="4"/>
  <c r="O2394" i="4"/>
  <c r="Q2394" i="4"/>
  <c r="U2394" i="4"/>
  <c r="AB2394" i="4"/>
  <c r="O2395" i="4"/>
  <c r="Q2395" i="4"/>
  <c r="U2395" i="4"/>
  <c r="AB2395" i="4"/>
  <c r="O2396" i="4"/>
  <c r="Q2396" i="4"/>
  <c r="U2396" i="4"/>
  <c r="AB2396" i="4"/>
  <c r="O2397" i="4"/>
  <c r="Q2397" i="4"/>
  <c r="U2397" i="4"/>
  <c r="AB2397" i="4"/>
  <c r="O2398" i="4"/>
  <c r="Q2398" i="4"/>
  <c r="U2398" i="4"/>
  <c r="AB2398" i="4"/>
  <c r="O2399" i="4"/>
  <c r="Q2399" i="4"/>
  <c r="U2399" i="4"/>
  <c r="AB2399" i="4"/>
  <c r="O2400" i="4"/>
  <c r="Q2400" i="4"/>
  <c r="U2400" i="4"/>
  <c r="AB2400" i="4"/>
  <c r="O2401" i="4"/>
  <c r="Q2401" i="4"/>
  <c r="U2401" i="4"/>
  <c r="AB2401" i="4"/>
  <c r="O2402" i="4"/>
  <c r="Q2402" i="4"/>
  <c r="U2402" i="4"/>
  <c r="AB2402" i="4"/>
  <c r="O2403" i="4"/>
  <c r="Q2403" i="4"/>
  <c r="U2403" i="4"/>
  <c r="AB2403" i="4"/>
  <c r="O2404" i="4"/>
  <c r="Q2404" i="4"/>
  <c r="U2404" i="4"/>
  <c r="AB2404" i="4"/>
  <c r="O2405" i="4"/>
  <c r="Q2405" i="4"/>
  <c r="U2405" i="4"/>
  <c r="AB2405" i="4"/>
  <c r="O2406" i="4"/>
  <c r="Q2406" i="4"/>
  <c r="U2406" i="4"/>
  <c r="AB2406" i="4"/>
  <c r="O2407" i="4"/>
  <c r="Q2407" i="4"/>
  <c r="U2407" i="4"/>
  <c r="AB2407" i="4"/>
  <c r="O2408" i="4"/>
  <c r="Q2408" i="4"/>
  <c r="U2408" i="4"/>
  <c r="AB2408" i="4"/>
  <c r="O2409" i="4"/>
  <c r="Q2409" i="4"/>
  <c r="U2409" i="4"/>
  <c r="AB2409" i="4"/>
  <c r="O2410" i="4"/>
  <c r="Q2410" i="4"/>
  <c r="U2410" i="4"/>
  <c r="AB2410" i="4"/>
  <c r="O2411" i="4"/>
  <c r="Q2411" i="4"/>
  <c r="U2411" i="4"/>
  <c r="AB2411" i="4"/>
  <c r="O2412" i="4"/>
  <c r="Q2412" i="4"/>
  <c r="U2412" i="4"/>
  <c r="AB2412" i="4"/>
  <c r="O2413" i="4"/>
  <c r="Q2413" i="4"/>
  <c r="U2413" i="4"/>
  <c r="AB2413" i="4"/>
  <c r="O2414" i="4"/>
  <c r="Q2414" i="4"/>
  <c r="U2414" i="4"/>
  <c r="AB2414" i="4"/>
  <c r="O2415" i="4"/>
  <c r="Q2415" i="4"/>
  <c r="U2415" i="4"/>
  <c r="AB2415" i="4"/>
  <c r="O2416" i="4"/>
  <c r="Q2416" i="4"/>
  <c r="U2416" i="4"/>
  <c r="AB2416" i="4"/>
  <c r="O2417" i="4"/>
  <c r="Q2417" i="4"/>
  <c r="U2417" i="4"/>
  <c r="AB2417" i="4"/>
  <c r="O2418" i="4"/>
  <c r="Q2418" i="4"/>
  <c r="U2418" i="4"/>
  <c r="AB2418" i="4"/>
  <c r="O2419" i="4"/>
  <c r="Q2419" i="4"/>
  <c r="U2419" i="4"/>
  <c r="AB2419" i="4"/>
  <c r="O2420" i="4"/>
  <c r="Q2420" i="4"/>
  <c r="U2420" i="4"/>
  <c r="AB2420" i="4"/>
  <c r="O2421" i="4"/>
  <c r="Q2421" i="4"/>
  <c r="U2421" i="4"/>
  <c r="AB2421" i="4"/>
  <c r="O2422" i="4"/>
  <c r="Q2422" i="4"/>
  <c r="U2422" i="4"/>
  <c r="AB2422" i="4"/>
  <c r="O2423" i="4"/>
  <c r="Q2423" i="4"/>
  <c r="U2423" i="4"/>
  <c r="AB2423" i="4"/>
  <c r="O2424" i="4"/>
  <c r="Q2424" i="4"/>
  <c r="U2424" i="4"/>
  <c r="AB2424" i="4"/>
  <c r="O2425" i="4"/>
  <c r="Q2425" i="4"/>
  <c r="U2425" i="4"/>
  <c r="AB2425" i="4"/>
  <c r="O2426" i="4"/>
  <c r="Q2426" i="4"/>
  <c r="U2426" i="4"/>
  <c r="AB2426" i="4"/>
  <c r="O2427" i="4"/>
  <c r="Q2427" i="4"/>
  <c r="U2427" i="4"/>
  <c r="AB2427" i="4"/>
  <c r="O2428" i="4"/>
  <c r="Q2428" i="4"/>
  <c r="U2428" i="4"/>
  <c r="AB2428" i="4"/>
  <c r="O2429" i="4"/>
  <c r="Q2429" i="4"/>
  <c r="U2429" i="4"/>
  <c r="AB2429" i="4"/>
  <c r="O2430" i="4"/>
  <c r="Q2430" i="4"/>
  <c r="U2430" i="4"/>
  <c r="AB2430" i="4"/>
  <c r="O2431" i="4"/>
  <c r="Q2431" i="4"/>
  <c r="U2431" i="4"/>
  <c r="AB2431" i="4"/>
  <c r="O2432" i="4"/>
  <c r="Q2432" i="4"/>
  <c r="U2432" i="4"/>
  <c r="AB2432" i="4"/>
  <c r="O2433" i="4"/>
  <c r="Q2433" i="4"/>
  <c r="U2433" i="4"/>
  <c r="AB2433" i="4"/>
  <c r="O2434" i="4"/>
  <c r="Q2434" i="4"/>
  <c r="U2434" i="4"/>
  <c r="AB2434" i="4"/>
  <c r="O2435" i="4"/>
  <c r="Q2435" i="4"/>
  <c r="U2435" i="4"/>
  <c r="AB2435" i="4"/>
  <c r="O2436" i="4"/>
  <c r="Q2436" i="4"/>
  <c r="U2436" i="4"/>
  <c r="AB2436" i="4"/>
  <c r="O2437" i="4"/>
  <c r="Q2437" i="4"/>
  <c r="U2437" i="4"/>
  <c r="AB2437" i="4"/>
  <c r="O2438" i="4"/>
  <c r="Q2438" i="4"/>
  <c r="U2438" i="4"/>
  <c r="AB2438" i="4"/>
  <c r="O2439" i="4"/>
  <c r="Q2439" i="4"/>
  <c r="U2439" i="4"/>
  <c r="AB2439" i="4"/>
  <c r="O2440" i="4"/>
  <c r="Q2440" i="4"/>
  <c r="U2440" i="4"/>
  <c r="AB2440" i="4"/>
  <c r="O2441" i="4"/>
  <c r="Q2441" i="4"/>
  <c r="U2441" i="4"/>
  <c r="AB2441" i="4"/>
  <c r="O2442" i="4"/>
  <c r="Q2442" i="4"/>
  <c r="U2442" i="4"/>
  <c r="AB2442" i="4"/>
  <c r="O2443" i="4"/>
  <c r="Q2443" i="4"/>
  <c r="U2443" i="4"/>
  <c r="AB2443" i="4"/>
  <c r="O2444" i="4"/>
  <c r="Q2444" i="4"/>
  <c r="U2444" i="4"/>
  <c r="AB2444" i="4"/>
  <c r="O2445" i="4"/>
  <c r="Q2445" i="4"/>
  <c r="U2445" i="4"/>
  <c r="AB2445" i="4"/>
  <c r="O2446" i="4"/>
  <c r="Q2446" i="4"/>
  <c r="U2446" i="4"/>
  <c r="AB2446" i="4"/>
  <c r="O2447" i="4"/>
  <c r="Q2447" i="4"/>
  <c r="U2447" i="4"/>
  <c r="AB2447" i="4"/>
  <c r="O2448" i="4"/>
  <c r="Q2448" i="4"/>
  <c r="U2448" i="4"/>
  <c r="AB2448" i="4"/>
  <c r="O2449" i="4"/>
  <c r="Q2449" i="4"/>
  <c r="U2449" i="4"/>
  <c r="AB2449" i="4"/>
  <c r="O2450" i="4"/>
  <c r="Q2450" i="4"/>
  <c r="U2450" i="4"/>
  <c r="AB2450" i="4"/>
  <c r="O2451" i="4"/>
  <c r="Q2451" i="4"/>
  <c r="U2451" i="4"/>
  <c r="AB2451" i="4"/>
  <c r="O2452" i="4"/>
  <c r="Q2452" i="4"/>
  <c r="U2452" i="4"/>
  <c r="AB2452" i="4"/>
  <c r="O2453" i="4"/>
  <c r="Q2453" i="4"/>
  <c r="U2453" i="4"/>
  <c r="AB2453" i="4"/>
  <c r="O2454" i="4"/>
  <c r="Q2454" i="4"/>
  <c r="U2454" i="4"/>
  <c r="AB2454" i="4"/>
  <c r="O2455" i="4"/>
  <c r="Q2455" i="4"/>
  <c r="U2455" i="4"/>
  <c r="AB2455" i="4"/>
  <c r="O2456" i="4"/>
  <c r="Q2456" i="4"/>
  <c r="U2456" i="4"/>
  <c r="AB2456" i="4"/>
  <c r="O2457" i="4"/>
  <c r="Q2457" i="4"/>
  <c r="U2457" i="4"/>
  <c r="AB2457" i="4"/>
  <c r="O2458" i="4"/>
  <c r="Q2458" i="4"/>
  <c r="U2458" i="4"/>
  <c r="AB2458" i="4"/>
  <c r="O2459" i="4"/>
  <c r="Q2459" i="4"/>
  <c r="U2459" i="4"/>
  <c r="AB2459" i="4"/>
  <c r="O2460" i="4"/>
  <c r="Q2460" i="4"/>
  <c r="U2460" i="4"/>
  <c r="AB2460" i="4"/>
  <c r="O2461" i="4"/>
  <c r="Q2461" i="4"/>
  <c r="U2461" i="4"/>
  <c r="AB2461" i="4"/>
  <c r="O2462" i="4"/>
  <c r="Q2462" i="4"/>
  <c r="U2462" i="4"/>
  <c r="AB2462" i="4"/>
  <c r="O2463" i="4"/>
  <c r="Q2463" i="4"/>
  <c r="U2463" i="4"/>
  <c r="AB2463" i="4"/>
  <c r="O2464" i="4"/>
  <c r="Q2464" i="4"/>
  <c r="U2464" i="4"/>
  <c r="AB2464" i="4"/>
  <c r="O2465" i="4"/>
  <c r="Q2465" i="4"/>
  <c r="U2465" i="4"/>
  <c r="AB2465" i="4"/>
  <c r="O2466" i="4"/>
  <c r="Q2466" i="4"/>
  <c r="U2466" i="4"/>
  <c r="AB2466" i="4"/>
  <c r="O2467" i="4"/>
  <c r="Q2467" i="4"/>
  <c r="U2467" i="4"/>
  <c r="AB2467" i="4"/>
  <c r="O2468" i="4"/>
  <c r="Q2468" i="4"/>
  <c r="U2468" i="4"/>
  <c r="AB2468" i="4"/>
  <c r="O2469" i="4"/>
  <c r="Q2469" i="4"/>
  <c r="U2469" i="4"/>
  <c r="AB2469" i="4"/>
  <c r="O2470" i="4"/>
  <c r="Q2470" i="4"/>
  <c r="U2470" i="4"/>
  <c r="AB2470" i="4"/>
  <c r="O2471" i="4"/>
  <c r="Q2471" i="4"/>
  <c r="U2471" i="4"/>
  <c r="AB2471" i="4"/>
  <c r="O2472" i="4"/>
  <c r="Q2472" i="4"/>
  <c r="U2472" i="4"/>
  <c r="AB2472" i="4"/>
  <c r="O2473" i="4"/>
  <c r="Q2473" i="4"/>
  <c r="U2473" i="4"/>
  <c r="AB2473" i="4"/>
  <c r="O2474" i="4"/>
  <c r="Q2474" i="4"/>
  <c r="U2474" i="4"/>
  <c r="AB2474" i="4"/>
  <c r="O2475" i="4"/>
  <c r="Q2475" i="4"/>
  <c r="U2475" i="4"/>
  <c r="AB2475" i="4"/>
  <c r="O2476" i="4"/>
  <c r="Q2476" i="4"/>
  <c r="U2476" i="4"/>
  <c r="AB2476" i="4"/>
  <c r="O2477" i="4"/>
  <c r="Q2477" i="4"/>
  <c r="U2477" i="4"/>
  <c r="AB2477" i="4"/>
  <c r="O2478" i="4"/>
  <c r="Q2478" i="4"/>
  <c r="U2478" i="4"/>
  <c r="AB2478" i="4"/>
  <c r="O2479" i="4"/>
  <c r="Q2479" i="4"/>
  <c r="U2479" i="4"/>
  <c r="AB2479" i="4"/>
  <c r="O2480" i="4"/>
  <c r="Q2480" i="4"/>
  <c r="U2480" i="4"/>
  <c r="AB2480" i="4"/>
  <c r="O2481" i="4"/>
  <c r="Q2481" i="4"/>
  <c r="U2481" i="4"/>
  <c r="AB2481" i="4"/>
  <c r="O2482" i="4"/>
  <c r="Q2482" i="4"/>
  <c r="U2482" i="4"/>
  <c r="AB2482" i="4"/>
  <c r="O2483" i="4"/>
  <c r="Q2483" i="4"/>
  <c r="U2483" i="4"/>
  <c r="AB2483" i="4"/>
  <c r="O2484" i="4"/>
  <c r="Q2484" i="4"/>
  <c r="U2484" i="4"/>
  <c r="AB2484" i="4"/>
  <c r="O2485" i="4"/>
  <c r="Q2485" i="4"/>
  <c r="U2485" i="4"/>
  <c r="AB2485" i="4"/>
  <c r="O2486" i="4"/>
  <c r="Q2486" i="4"/>
  <c r="U2486" i="4"/>
  <c r="AB2486" i="4"/>
  <c r="O2487" i="4"/>
  <c r="Q2487" i="4"/>
  <c r="U2487" i="4"/>
  <c r="AB2487" i="4"/>
  <c r="O2488" i="4"/>
  <c r="Q2488" i="4"/>
  <c r="U2488" i="4"/>
  <c r="AB2488" i="4"/>
  <c r="O2489" i="4"/>
  <c r="Q2489" i="4"/>
  <c r="U2489" i="4"/>
  <c r="AB2489" i="4"/>
  <c r="O2490" i="4"/>
  <c r="Q2490" i="4"/>
  <c r="U2490" i="4"/>
  <c r="AB2490" i="4"/>
  <c r="O2491" i="4"/>
  <c r="Q2491" i="4"/>
  <c r="U2491" i="4"/>
  <c r="AB2491" i="4"/>
  <c r="O2492" i="4"/>
  <c r="Q2492" i="4"/>
  <c r="U2492" i="4"/>
  <c r="AB2492" i="4"/>
  <c r="O2493" i="4"/>
  <c r="Q2493" i="4"/>
  <c r="U2493" i="4"/>
  <c r="AB2493" i="4"/>
  <c r="O2494" i="4"/>
  <c r="Q2494" i="4"/>
  <c r="U2494" i="4"/>
  <c r="AB2494" i="4"/>
  <c r="O2495" i="4"/>
  <c r="Q2495" i="4"/>
  <c r="U2495" i="4"/>
  <c r="AB2495" i="4"/>
  <c r="O2496" i="4"/>
  <c r="Q2496" i="4"/>
  <c r="U2496" i="4"/>
  <c r="AB2496" i="4"/>
  <c r="O2497" i="4"/>
  <c r="Q2497" i="4"/>
  <c r="U2497" i="4"/>
  <c r="AB2497" i="4"/>
  <c r="O2498" i="4"/>
  <c r="Q2498" i="4"/>
  <c r="U2498" i="4"/>
  <c r="AB2498" i="4"/>
  <c r="O2499" i="4"/>
  <c r="Q2499" i="4"/>
  <c r="U2499" i="4"/>
  <c r="AB2499" i="4"/>
  <c r="O2500" i="4"/>
  <c r="Q2500" i="4"/>
  <c r="U2500" i="4"/>
  <c r="AB2500" i="4"/>
  <c r="O2501" i="4"/>
  <c r="Q2501" i="4"/>
  <c r="U2501" i="4"/>
  <c r="AB2501" i="4"/>
  <c r="O2502" i="4"/>
  <c r="Q2502" i="4"/>
  <c r="U2502" i="4"/>
  <c r="AB2502" i="4"/>
  <c r="O2503" i="4"/>
  <c r="Q2503" i="4"/>
  <c r="U2503" i="4"/>
  <c r="AB2503" i="4"/>
  <c r="O2504" i="4"/>
  <c r="Q2504" i="4"/>
  <c r="U2504" i="4"/>
  <c r="AB2504" i="4"/>
  <c r="O2505" i="4"/>
  <c r="Q2505" i="4"/>
  <c r="U2505" i="4"/>
  <c r="AB2505" i="4"/>
  <c r="O2506" i="4"/>
  <c r="Q2506" i="4"/>
  <c r="U2506" i="4"/>
  <c r="AB2506" i="4"/>
  <c r="O2507" i="4"/>
  <c r="Q2507" i="4"/>
  <c r="U2507" i="4"/>
  <c r="AB2507" i="4"/>
  <c r="O2508" i="4"/>
  <c r="Q2508" i="4"/>
  <c r="U2508" i="4"/>
  <c r="AB2508" i="4"/>
  <c r="O2509" i="4"/>
  <c r="Q2509" i="4"/>
  <c r="U2509" i="4"/>
  <c r="AB2509" i="4"/>
  <c r="O2510" i="4"/>
  <c r="Q2510" i="4"/>
  <c r="U2510" i="4"/>
  <c r="AB2510" i="4"/>
  <c r="O2511" i="4"/>
  <c r="Q2511" i="4"/>
  <c r="U2511" i="4"/>
  <c r="AB2511" i="4"/>
  <c r="O2512" i="4"/>
  <c r="Q2512" i="4"/>
  <c r="U2512" i="4"/>
  <c r="AB2512" i="4"/>
  <c r="O2513" i="4"/>
  <c r="Q2513" i="4"/>
  <c r="U2513" i="4"/>
  <c r="AB2513" i="4"/>
  <c r="O2514" i="4"/>
  <c r="Q2514" i="4"/>
  <c r="U2514" i="4"/>
  <c r="AB2514" i="4"/>
  <c r="O2515" i="4"/>
  <c r="Q2515" i="4"/>
  <c r="U2515" i="4"/>
  <c r="AB2515" i="4"/>
  <c r="O2516" i="4"/>
  <c r="Q2516" i="4"/>
  <c r="U2516" i="4"/>
  <c r="AB2516" i="4"/>
  <c r="O2517" i="4"/>
  <c r="Q2517" i="4"/>
  <c r="U2517" i="4"/>
  <c r="AB2517" i="4"/>
  <c r="O2518" i="4"/>
  <c r="Q2518" i="4"/>
  <c r="U2518" i="4"/>
  <c r="AB2518" i="4"/>
  <c r="O2519" i="4"/>
  <c r="Q2519" i="4"/>
  <c r="U2519" i="4"/>
  <c r="AB2519" i="4"/>
  <c r="O2520" i="4"/>
  <c r="Q2520" i="4"/>
  <c r="U2520" i="4"/>
  <c r="AB2520" i="4"/>
  <c r="O2521" i="4"/>
  <c r="Q2521" i="4"/>
  <c r="U2521" i="4"/>
  <c r="AB2521" i="4"/>
  <c r="O2522" i="4"/>
  <c r="Q2522" i="4"/>
  <c r="U2522" i="4"/>
  <c r="AB2522" i="4"/>
  <c r="O2523" i="4"/>
  <c r="Q2523" i="4"/>
  <c r="U2523" i="4"/>
  <c r="AB2523" i="4"/>
  <c r="O2524" i="4"/>
  <c r="Q2524" i="4"/>
  <c r="U2524" i="4"/>
  <c r="AB2524" i="4"/>
  <c r="O2525" i="4"/>
  <c r="Q2525" i="4"/>
  <c r="U2525" i="4"/>
  <c r="AB2525" i="4"/>
  <c r="O2526" i="4"/>
  <c r="Q2526" i="4"/>
  <c r="U2526" i="4"/>
  <c r="AB2526" i="4"/>
  <c r="O2527" i="4"/>
  <c r="Q2527" i="4"/>
  <c r="U2527" i="4"/>
  <c r="AB2527" i="4"/>
  <c r="O2528" i="4"/>
  <c r="Q2528" i="4"/>
  <c r="U2528" i="4"/>
  <c r="AB2528" i="4"/>
  <c r="O2529" i="4"/>
  <c r="Q2529" i="4"/>
  <c r="U2529" i="4"/>
  <c r="AB2529" i="4"/>
  <c r="O2530" i="4"/>
  <c r="Q2530" i="4"/>
  <c r="U2530" i="4"/>
  <c r="AB2530" i="4"/>
  <c r="O2531" i="4"/>
  <c r="Q2531" i="4"/>
  <c r="U2531" i="4"/>
  <c r="AB2531" i="4"/>
  <c r="O2532" i="4"/>
  <c r="Q2532" i="4"/>
  <c r="U2532" i="4"/>
  <c r="AB2532" i="4"/>
  <c r="O2533" i="4"/>
  <c r="Q2533" i="4"/>
  <c r="U2533" i="4"/>
  <c r="AB2533" i="4"/>
  <c r="O2534" i="4"/>
  <c r="Q2534" i="4"/>
  <c r="U2534" i="4"/>
  <c r="AB2534" i="4"/>
  <c r="O2535" i="4"/>
  <c r="Q2535" i="4"/>
  <c r="U2535" i="4"/>
  <c r="AB2535" i="4"/>
  <c r="O2536" i="4"/>
  <c r="Q2536" i="4"/>
  <c r="U2536" i="4"/>
  <c r="AB2536" i="4"/>
  <c r="O2537" i="4"/>
  <c r="Q2537" i="4"/>
  <c r="U2537" i="4"/>
  <c r="AB2537" i="4"/>
  <c r="O2538" i="4"/>
  <c r="Q2538" i="4"/>
  <c r="U2538" i="4"/>
  <c r="AB2538" i="4"/>
  <c r="O2539" i="4"/>
  <c r="Q2539" i="4"/>
  <c r="U2539" i="4"/>
  <c r="AB2539" i="4"/>
  <c r="O2540" i="4"/>
  <c r="Q2540" i="4"/>
  <c r="U2540" i="4"/>
  <c r="AB2540" i="4"/>
  <c r="O2541" i="4"/>
  <c r="Q2541" i="4"/>
  <c r="U2541" i="4"/>
  <c r="AB2541" i="4"/>
  <c r="O2542" i="4"/>
  <c r="Q2542" i="4"/>
  <c r="U2542" i="4"/>
  <c r="AB2542" i="4"/>
  <c r="O2543" i="4"/>
  <c r="Q2543" i="4"/>
  <c r="U2543" i="4"/>
  <c r="AB2543" i="4"/>
  <c r="O2544" i="4"/>
  <c r="Q2544" i="4"/>
  <c r="U2544" i="4"/>
  <c r="AB2544" i="4"/>
  <c r="O2545" i="4"/>
  <c r="Q2545" i="4"/>
  <c r="U2545" i="4"/>
  <c r="AB2545" i="4"/>
  <c r="O2546" i="4"/>
  <c r="Q2546" i="4"/>
  <c r="U2546" i="4"/>
  <c r="AB2546" i="4"/>
  <c r="O2547" i="4"/>
  <c r="Q2547" i="4"/>
  <c r="U2547" i="4"/>
  <c r="AB2547" i="4"/>
  <c r="O2548" i="4"/>
  <c r="Q2548" i="4"/>
  <c r="U2548" i="4"/>
  <c r="AB2548" i="4"/>
  <c r="O2549" i="4"/>
  <c r="Q2549" i="4"/>
  <c r="U2549" i="4"/>
  <c r="AB2549" i="4"/>
  <c r="O2550" i="4"/>
  <c r="Q2550" i="4"/>
  <c r="U2550" i="4"/>
  <c r="AB2550" i="4"/>
  <c r="O2551" i="4"/>
  <c r="Q2551" i="4"/>
  <c r="U2551" i="4"/>
  <c r="AB2551" i="4"/>
  <c r="O2552" i="4"/>
  <c r="Q2552" i="4"/>
  <c r="U2552" i="4"/>
  <c r="AB2552" i="4"/>
  <c r="O2553" i="4"/>
  <c r="Q2553" i="4"/>
  <c r="U2553" i="4"/>
  <c r="AB2553" i="4"/>
  <c r="O2554" i="4"/>
  <c r="Q2554" i="4"/>
  <c r="U2554" i="4"/>
  <c r="AB2554" i="4"/>
  <c r="O2555" i="4"/>
  <c r="Q2555" i="4"/>
  <c r="U2555" i="4"/>
  <c r="AB2555" i="4"/>
  <c r="O2556" i="4"/>
  <c r="Q2556" i="4"/>
  <c r="U2556" i="4"/>
  <c r="AB2556" i="4"/>
  <c r="O2557" i="4"/>
  <c r="Q2557" i="4"/>
  <c r="U2557" i="4"/>
  <c r="AB2557" i="4"/>
  <c r="O2558" i="4"/>
  <c r="Q2558" i="4"/>
  <c r="U2558" i="4"/>
  <c r="AB2558" i="4"/>
  <c r="O2559" i="4"/>
  <c r="Q2559" i="4"/>
  <c r="U2559" i="4"/>
  <c r="AB2559" i="4"/>
  <c r="O2560" i="4"/>
  <c r="Q2560" i="4"/>
  <c r="U2560" i="4"/>
  <c r="AB2560" i="4"/>
  <c r="O2561" i="4"/>
  <c r="Q2561" i="4"/>
  <c r="U2561" i="4"/>
  <c r="AB2561" i="4"/>
  <c r="O2562" i="4"/>
  <c r="Q2562" i="4"/>
  <c r="U2562" i="4"/>
  <c r="AB2562" i="4"/>
  <c r="O2563" i="4"/>
  <c r="Q2563" i="4"/>
  <c r="U2563" i="4"/>
  <c r="AB2563" i="4"/>
  <c r="O2564" i="4"/>
  <c r="Q2564" i="4"/>
  <c r="U2564" i="4"/>
  <c r="AB2564" i="4"/>
  <c r="O2565" i="4"/>
  <c r="Q2565" i="4"/>
  <c r="U2565" i="4"/>
  <c r="AB2565" i="4"/>
  <c r="O2566" i="4"/>
  <c r="Q2566" i="4"/>
  <c r="U2566" i="4"/>
  <c r="AB2566" i="4"/>
  <c r="O2567" i="4"/>
  <c r="Q2567" i="4"/>
  <c r="U2567" i="4"/>
  <c r="AB2567" i="4"/>
  <c r="O2568" i="4"/>
  <c r="Q2568" i="4"/>
  <c r="U2568" i="4"/>
  <c r="AB2568" i="4"/>
  <c r="O2569" i="4"/>
  <c r="Q2569" i="4"/>
  <c r="U2569" i="4"/>
  <c r="AB2569" i="4"/>
  <c r="O2570" i="4"/>
  <c r="Q2570" i="4"/>
  <c r="U2570" i="4"/>
  <c r="AB2570" i="4"/>
  <c r="O2571" i="4"/>
  <c r="Q2571" i="4"/>
  <c r="U2571" i="4"/>
  <c r="AB2571" i="4"/>
  <c r="O2572" i="4"/>
  <c r="Q2572" i="4"/>
  <c r="U2572" i="4"/>
  <c r="AB2572" i="4"/>
  <c r="O2573" i="4"/>
  <c r="Q2573" i="4"/>
  <c r="U2573" i="4"/>
  <c r="AB2573" i="4"/>
  <c r="O2574" i="4"/>
  <c r="Q2574" i="4"/>
  <c r="U2574" i="4"/>
  <c r="AB2574" i="4"/>
  <c r="O2575" i="4"/>
  <c r="Q2575" i="4"/>
  <c r="U2575" i="4"/>
  <c r="AB2575" i="4"/>
  <c r="O2576" i="4"/>
  <c r="Q2576" i="4"/>
  <c r="U2576" i="4"/>
  <c r="AB2576" i="4"/>
  <c r="O2577" i="4"/>
  <c r="Q2577" i="4"/>
  <c r="U2577" i="4"/>
  <c r="AB2577" i="4"/>
  <c r="O2578" i="4"/>
  <c r="Q2578" i="4"/>
  <c r="U2578" i="4"/>
  <c r="AB2578" i="4"/>
  <c r="O2579" i="4"/>
  <c r="Q2579" i="4"/>
  <c r="U2579" i="4"/>
  <c r="AB2579" i="4"/>
  <c r="O2580" i="4"/>
  <c r="Q2580" i="4"/>
  <c r="U2580" i="4"/>
  <c r="AB2580" i="4"/>
  <c r="O2581" i="4"/>
  <c r="Q2581" i="4"/>
  <c r="U2581" i="4"/>
  <c r="AB2581" i="4"/>
  <c r="O2582" i="4"/>
  <c r="Q2582" i="4"/>
  <c r="U2582" i="4"/>
  <c r="AB2582" i="4"/>
  <c r="O2583" i="4"/>
  <c r="Q2583" i="4"/>
  <c r="U2583" i="4"/>
  <c r="AB2583" i="4"/>
  <c r="O2584" i="4"/>
  <c r="Q2584" i="4"/>
  <c r="U2584" i="4"/>
  <c r="AB2584" i="4"/>
  <c r="O2585" i="4"/>
  <c r="Q2585" i="4"/>
  <c r="U2585" i="4"/>
  <c r="AB2585" i="4"/>
  <c r="O2586" i="4"/>
  <c r="Q2586" i="4"/>
  <c r="U2586" i="4"/>
  <c r="AB2586" i="4"/>
  <c r="O2587" i="4"/>
  <c r="Q2587" i="4"/>
  <c r="U2587" i="4"/>
  <c r="AB2587" i="4"/>
  <c r="O2588" i="4"/>
  <c r="Q2588" i="4"/>
  <c r="U2588" i="4"/>
  <c r="AB2588" i="4"/>
  <c r="O2589" i="4"/>
  <c r="Q2589" i="4"/>
  <c r="U2589" i="4"/>
  <c r="AB2589" i="4"/>
  <c r="O2590" i="4"/>
  <c r="Q2590" i="4"/>
  <c r="U2590" i="4"/>
  <c r="AB2590" i="4"/>
  <c r="O2591" i="4"/>
  <c r="Q2591" i="4"/>
  <c r="U2591" i="4"/>
  <c r="AB2591" i="4"/>
  <c r="O2592" i="4"/>
  <c r="Q2592" i="4"/>
  <c r="U2592" i="4"/>
  <c r="AB2592" i="4"/>
  <c r="O2593" i="4"/>
  <c r="Q2593" i="4"/>
  <c r="U2593" i="4"/>
  <c r="AB2593" i="4"/>
  <c r="O2594" i="4"/>
  <c r="Q2594" i="4"/>
  <c r="U2594" i="4"/>
  <c r="AB2594" i="4"/>
  <c r="O2595" i="4"/>
  <c r="Q2595" i="4"/>
  <c r="U2595" i="4"/>
  <c r="AB2595" i="4"/>
  <c r="O2596" i="4"/>
  <c r="Q2596" i="4"/>
  <c r="U2596" i="4"/>
  <c r="AB2596" i="4"/>
  <c r="O2597" i="4"/>
  <c r="Q2597" i="4"/>
  <c r="U2597" i="4"/>
  <c r="AB2597" i="4"/>
  <c r="O2598" i="4"/>
  <c r="Q2598" i="4"/>
  <c r="U2598" i="4"/>
  <c r="AB2598" i="4"/>
  <c r="O2599" i="4"/>
  <c r="Q2599" i="4"/>
  <c r="U2599" i="4"/>
  <c r="AB2599" i="4"/>
  <c r="O2600" i="4"/>
  <c r="Q2600" i="4"/>
  <c r="U2600" i="4"/>
  <c r="AB2600" i="4"/>
  <c r="O2601" i="4"/>
  <c r="Q2601" i="4"/>
  <c r="U2601" i="4"/>
  <c r="AB2601" i="4"/>
  <c r="O2602" i="4"/>
  <c r="Q2602" i="4"/>
  <c r="U2602" i="4"/>
  <c r="AB2602" i="4"/>
  <c r="O2603" i="4"/>
  <c r="Q2603" i="4"/>
  <c r="U2603" i="4"/>
  <c r="AB2603" i="4"/>
  <c r="O2604" i="4"/>
  <c r="Q2604" i="4"/>
  <c r="U2604" i="4"/>
  <c r="AB2604" i="4"/>
  <c r="O2605" i="4"/>
  <c r="Q2605" i="4"/>
  <c r="U2605" i="4"/>
  <c r="AB2605" i="4"/>
  <c r="O2606" i="4"/>
  <c r="Q2606" i="4"/>
  <c r="U2606" i="4"/>
  <c r="AB2606" i="4"/>
  <c r="O2607" i="4"/>
  <c r="Q2607" i="4"/>
  <c r="U2607" i="4"/>
  <c r="AB2607" i="4"/>
  <c r="O2608" i="4"/>
  <c r="Q2608" i="4"/>
  <c r="U2608" i="4"/>
  <c r="AB2608" i="4"/>
  <c r="O2609" i="4"/>
  <c r="Q2609" i="4"/>
  <c r="U2609" i="4"/>
  <c r="AB2609" i="4"/>
  <c r="O2610" i="4"/>
  <c r="Q2610" i="4"/>
  <c r="U2610" i="4"/>
  <c r="AB2610" i="4"/>
  <c r="O2611" i="4"/>
  <c r="Q2611" i="4"/>
  <c r="U2611" i="4"/>
  <c r="AB2611" i="4"/>
  <c r="O2612" i="4"/>
  <c r="Q2612" i="4"/>
  <c r="U2612" i="4"/>
  <c r="AB2612" i="4"/>
  <c r="O2613" i="4"/>
  <c r="Q2613" i="4"/>
  <c r="U2613" i="4"/>
  <c r="AB2613" i="4"/>
  <c r="O2614" i="4"/>
  <c r="Q2614" i="4"/>
  <c r="U2614" i="4"/>
  <c r="AB2614" i="4"/>
  <c r="O2615" i="4"/>
  <c r="Q2615" i="4"/>
  <c r="U2615" i="4"/>
  <c r="AB2615" i="4"/>
  <c r="O2616" i="4"/>
  <c r="Q2616" i="4"/>
  <c r="U2616" i="4"/>
  <c r="AB2616" i="4"/>
  <c r="O2617" i="4"/>
  <c r="Q2617" i="4"/>
  <c r="U2617" i="4"/>
  <c r="AB2617" i="4"/>
  <c r="O2618" i="4"/>
  <c r="Q2618" i="4"/>
  <c r="U2618" i="4"/>
  <c r="AB2618" i="4"/>
  <c r="O2619" i="4"/>
  <c r="Q2619" i="4"/>
  <c r="U2619" i="4"/>
  <c r="AB2619" i="4"/>
  <c r="O2620" i="4"/>
  <c r="Q2620" i="4"/>
  <c r="U2620" i="4"/>
  <c r="AB2620" i="4"/>
  <c r="O2621" i="4"/>
  <c r="Q2621" i="4"/>
  <c r="U2621" i="4"/>
  <c r="AB2621" i="4"/>
  <c r="O2622" i="4"/>
  <c r="Q2622" i="4"/>
  <c r="U2622" i="4"/>
  <c r="AB2622" i="4"/>
  <c r="O2623" i="4"/>
  <c r="Q2623" i="4"/>
  <c r="U2623" i="4"/>
  <c r="AB2623" i="4"/>
  <c r="O2624" i="4"/>
  <c r="Q2624" i="4"/>
  <c r="U2624" i="4"/>
  <c r="AB2624" i="4"/>
  <c r="O2625" i="4"/>
  <c r="Q2625" i="4"/>
  <c r="U2625" i="4"/>
  <c r="AB2625" i="4"/>
  <c r="O2626" i="4"/>
  <c r="Q2626" i="4"/>
  <c r="U2626" i="4"/>
  <c r="AB2626" i="4"/>
  <c r="O2627" i="4"/>
  <c r="Q2627" i="4"/>
  <c r="U2627" i="4"/>
  <c r="AB2627" i="4"/>
  <c r="O2628" i="4"/>
  <c r="Q2628" i="4"/>
  <c r="U2628" i="4"/>
  <c r="AB2628" i="4"/>
  <c r="O2629" i="4"/>
  <c r="Q2629" i="4"/>
  <c r="U2629" i="4"/>
  <c r="AB2629" i="4"/>
  <c r="O2630" i="4"/>
  <c r="Q2630" i="4"/>
  <c r="U2630" i="4"/>
  <c r="AB2630" i="4"/>
  <c r="O2631" i="4"/>
  <c r="Q2631" i="4"/>
  <c r="U2631" i="4"/>
  <c r="AB2631" i="4"/>
  <c r="O2632" i="4"/>
  <c r="Q2632" i="4"/>
  <c r="U2632" i="4"/>
  <c r="AB2632" i="4"/>
  <c r="O2633" i="4"/>
  <c r="Q2633" i="4"/>
  <c r="U2633" i="4"/>
  <c r="AB2633" i="4"/>
  <c r="O2634" i="4"/>
  <c r="Q2634" i="4"/>
  <c r="U2634" i="4"/>
  <c r="AB2634" i="4"/>
  <c r="O2635" i="4"/>
  <c r="Q2635" i="4"/>
  <c r="U2635" i="4"/>
  <c r="AB2635" i="4"/>
  <c r="O2636" i="4"/>
  <c r="Q2636" i="4"/>
  <c r="U2636" i="4"/>
  <c r="AB2636" i="4"/>
  <c r="O2637" i="4"/>
  <c r="Q2637" i="4"/>
  <c r="U2637" i="4"/>
  <c r="AB2637" i="4"/>
  <c r="O2638" i="4"/>
  <c r="Q2638" i="4"/>
  <c r="U2638" i="4"/>
  <c r="AB2638" i="4"/>
  <c r="O2639" i="4"/>
  <c r="Q2639" i="4"/>
  <c r="U2639" i="4"/>
  <c r="AB2639" i="4"/>
  <c r="O2640" i="4"/>
  <c r="Q2640" i="4"/>
  <c r="U2640" i="4"/>
  <c r="AB2640" i="4"/>
  <c r="O2641" i="4"/>
  <c r="Q2641" i="4"/>
  <c r="U2641" i="4"/>
  <c r="AB2641" i="4"/>
  <c r="O2642" i="4"/>
  <c r="Q2642" i="4"/>
  <c r="U2642" i="4"/>
  <c r="AB2642" i="4"/>
  <c r="O2643" i="4"/>
  <c r="Q2643" i="4"/>
  <c r="U2643" i="4"/>
  <c r="AB2643" i="4"/>
  <c r="O2644" i="4"/>
  <c r="Q2644" i="4"/>
  <c r="U2644" i="4"/>
  <c r="AB2644" i="4"/>
  <c r="O2645" i="4"/>
  <c r="Q2645" i="4"/>
  <c r="U2645" i="4"/>
  <c r="AB2645" i="4"/>
  <c r="O2646" i="4"/>
  <c r="Q2646" i="4"/>
  <c r="U2646" i="4"/>
  <c r="AB2646" i="4"/>
  <c r="O2647" i="4"/>
  <c r="Q2647" i="4"/>
  <c r="U2647" i="4"/>
  <c r="AB2647" i="4"/>
  <c r="O2648" i="4"/>
  <c r="Q2648" i="4"/>
  <c r="U2648" i="4"/>
  <c r="AB2648" i="4"/>
  <c r="O2649" i="4"/>
  <c r="Q2649" i="4"/>
  <c r="U2649" i="4"/>
  <c r="AB2649" i="4"/>
  <c r="O2650" i="4"/>
  <c r="Q2650" i="4"/>
  <c r="U2650" i="4"/>
  <c r="AB2650" i="4"/>
  <c r="O2651" i="4"/>
  <c r="Q2651" i="4"/>
  <c r="U2651" i="4"/>
  <c r="AB2651" i="4"/>
  <c r="O2652" i="4"/>
  <c r="Q2652" i="4"/>
  <c r="U2652" i="4"/>
  <c r="AB2652" i="4"/>
  <c r="O2653" i="4"/>
  <c r="Q2653" i="4"/>
  <c r="U2653" i="4"/>
  <c r="AB2653" i="4"/>
  <c r="O2654" i="4"/>
  <c r="Q2654" i="4"/>
  <c r="U2654" i="4"/>
  <c r="AB2654" i="4"/>
  <c r="O2655" i="4"/>
  <c r="Q2655" i="4"/>
  <c r="U2655" i="4"/>
  <c r="AB2655" i="4"/>
  <c r="O2656" i="4"/>
  <c r="Q2656" i="4"/>
  <c r="U2656" i="4"/>
  <c r="AB2656" i="4"/>
  <c r="O2657" i="4"/>
  <c r="Q2657" i="4"/>
  <c r="U2657" i="4"/>
  <c r="AB2657" i="4"/>
  <c r="O2658" i="4"/>
  <c r="Q2658" i="4"/>
  <c r="U2658" i="4"/>
  <c r="AB2658" i="4"/>
  <c r="O2659" i="4"/>
  <c r="Q2659" i="4"/>
  <c r="U2659" i="4"/>
  <c r="AB2659" i="4"/>
  <c r="O2660" i="4"/>
  <c r="Q2660" i="4"/>
  <c r="U2660" i="4"/>
  <c r="AB2660" i="4"/>
  <c r="O2661" i="4"/>
  <c r="Q2661" i="4"/>
  <c r="U2661" i="4"/>
  <c r="AB2661" i="4"/>
  <c r="O2662" i="4"/>
  <c r="Q2662" i="4"/>
  <c r="U2662" i="4"/>
  <c r="AB2662" i="4"/>
  <c r="O2663" i="4"/>
  <c r="Q2663" i="4"/>
  <c r="U2663" i="4"/>
  <c r="AB2663" i="4"/>
  <c r="O2664" i="4"/>
  <c r="Q2664" i="4"/>
  <c r="U2664" i="4"/>
  <c r="AB2664" i="4"/>
  <c r="O2665" i="4"/>
  <c r="Q2665" i="4"/>
  <c r="U2665" i="4"/>
  <c r="AB2665" i="4"/>
  <c r="O2666" i="4"/>
  <c r="Q2666" i="4"/>
  <c r="U2666" i="4"/>
  <c r="AB2666" i="4"/>
  <c r="O2667" i="4"/>
  <c r="Q2667" i="4"/>
  <c r="U2667" i="4"/>
  <c r="AB2667" i="4"/>
  <c r="O2668" i="4"/>
  <c r="Q2668" i="4"/>
  <c r="U2668" i="4"/>
  <c r="AB2668" i="4"/>
  <c r="O2669" i="4"/>
  <c r="Q2669" i="4"/>
  <c r="U2669" i="4"/>
  <c r="AB2669" i="4"/>
  <c r="O2670" i="4"/>
  <c r="Q2670" i="4"/>
  <c r="U2670" i="4"/>
  <c r="AB2670" i="4"/>
  <c r="O2671" i="4"/>
  <c r="Q2671" i="4"/>
  <c r="U2671" i="4"/>
  <c r="AB2671" i="4"/>
  <c r="O2672" i="4"/>
  <c r="Q2672" i="4"/>
  <c r="U2672" i="4"/>
  <c r="AB2672" i="4"/>
  <c r="O2673" i="4"/>
  <c r="Q2673" i="4"/>
  <c r="U2673" i="4"/>
  <c r="AB2673" i="4"/>
  <c r="O2674" i="4"/>
  <c r="Q2674" i="4"/>
  <c r="U2674" i="4"/>
  <c r="AB2674" i="4"/>
  <c r="O2675" i="4"/>
  <c r="Q2675" i="4"/>
  <c r="U2675" i="4"/>
  <c r="AB2675" i="4"/>
  <c r="O2676" i="4"/>
  <c r="Q2676" i="4"/>
  <c r="U2676" i="4"/>
  <c r="AB2676" i="4"/>
  <c r="O2677" i="4"/>
  <c r="Q2677" i="4"/>
  <c r="U2677" i="4"/>
  <c r="AB2677" i="4"/>
  <c r="O2678" i="4"/>
  <c r="Q2678" i="4"/>
  <c r="U2678" i="4"/>
  <c r="AB2678" i="4"/>
  <c r="O2679" i="4"/>
  <c r="Q2679" i="4"/>
  <c r="U2679" i="4"/>
  <c r="AB2679" i="4"/>
  <c r="O2680" i="4"/>
  <c r="Q2680" i="4"/>
  <c r="U2680" i="4"/>
  <c r="AB2680" i="4"/>
  <c r="O2681" i="4"/>
  <c r="Q2681" i="4"/>
  <c r="U2681" i="4"/>
  <c r="AB2681" i="4"/>
  <c r="O2682" i="4"/>
  <c r="Q2682" i="4"/>
  <c r="U2682" i="4"/>
  <c r="AB2682" i="4"/>
  <c r="O2683" i="4"/>
  <c r="Q2683" i="4"/>
  <c r="U2683" i="4"/>
  <c r="AB2683" i="4"/>
  <c r="O2684" i="4"/>
  <c r="Q2684" i="4"/>
  <c r="U2684" i="4"/>
  <c r="AB2684" i="4"/>
  <c r="O2685" i="4"/>
  <c r="Q2685" i="4"/>
  <c r="U2685" i="4"/>
  <c r="AB2685" i="4"/>
  <c r="O2686" i="4"/>
  <c r="Q2686" i="4"/>
  <c r="U2686" i="4"/>
  <c r="AB2686" i="4"/>
  <c r="O2687" i="4"/>
  <c r="Q2687" i="4"/>
  <c r="U2687" i="4"/>
  <c r="AB2687" i="4"/>
  <c r="O2688" i="4"/>
  <c r="Q2688" i="4"/>
  <c r="U2688" i="4"/>
  <c r="AB2688" i="4"/>
  <c r="O2689" i="4"/>
  <c r="Q2689" i="4"/>
  <c r="U2689" i="4"/>
  <c r="AB2689" i="4"/>
  <c r="O2690" i="4"/>
  <c r="Q2690" i="4"/>
  <c r="U2690" i="4"/>
  <c r="AB2690" i="4"/>
  <c r="O2691" i="4"/>
  <c r="Q2691" i="4"/>
  <c r="U2691" i="4"/>
  <c r="AB2691" i="4"/>
  <c r="O2692" i="4"/>
  <c r="Q2692" i="4"/>
  <c r="U2692" i="4"/>
  <c r="AB2692" i="4"/>
  <c r="O2693" i="4"/>
  <c r="Q2693" i="4"/>
  <c r="U2693" i="4"/>
  <c r="AB2693" i="4"/>
  <c r="O2694" i="4"/>
  <c r="Q2694" i="4"/>
  <c r="U2694" i="4"/>
  <c r="AB2694" i="4"/>
  <c r="O2695" i="4"/>
  <c r="Q2695" i="4"/>
  <c r="U2695" i="4"/>
  <c r="AB2695" i="4"/>
  <c r="O2696" i="4"/>
  <c r="Q2696" i="4"/>
  <c r="U2696" i="4"/>
  <c r="AB2696" i="4"/>
  <c r="O2697" i="4"/>
  <c r="Q2697" i="4"/>
  <c r="U2697" i="4"/>
  <c r="AB2697" i="4"/>
  <c r="O2698" i="4"/>
  <c r="Q2698" i="4"/>
  <c r="U2698" i="4"/>
  <c r="AB2698" i="4"/>
  <c r="O2699" i="4"/>
  <c r="Q2699" i="4"/>
  <c r="U2699" i="4"/>
  <c r="AB2699" i="4"/>
  <c r="O2700" i="4"/>
  <c r="Q2700" i="4"/>
  <c r="U2700" i="4"/>
  <c r="AB2700" i="4"/>
  <c r="O2701" i="4"/>
  <c r="Q2701" i="4"/>
  <c r="U2701" i="4"/>
  <c r="AB2701" i="4"/>
  <c r="O2702" i="4"/>
  <c r="Q2702" i="4"/>
  <c r="U2702" i="4"/>
  <c r="AB2702" i="4"/>
  <c r="O2703" i="4"/>
  <c r="Q2703" i="4"/>
  <c r="U2703" i="4"/>
  <c r="AB2703" i="4"/>
  <c r="O2704" i="4"/>
  <c r="Q2704" i="4"/>
  <c r="U2704" i="4"/>
  <c r="AB2704" i="4"/>
  <c r="O2705" i="4"/>
  <c r="Q2705" i="4"/>
  <c r="U2705" i="4"/>
  <c r="AB2705" i="4"/>
  <c r="O2706" i="4"/>
  <c r="Q2706" i="4"/>
  <c r="U2706" i="4"/>
  <c r="AB2706" i="4"/>
  <c r="O2707" i="4"/>
  <c r="Q2707" i="4"/>
  <c r="U2707" i="4"/>
  <c r="AB2707" i="4"/>
  <c r="O2708" i="4"/>
  <c r="Q2708" i="4"/>
  <c r="U2708" i="4"/>
  <c r="AB2708" i="4"/>
  <c r="O2709" i="4"/>
  <c r="Q2709" i="4"/>
  <c r="U2709" i="4"/>
  <c r="AB2709" i="4"/>
  <c r="O2710" i="4"/>
  <c r="Q2710" i="4"/>
  <c r="U2710" i="4"/>
  <c r="AB2710" i="4"/>
  <c r="O2711" i="4"/>
  <c r="Q2711" i="4"/>
  <c r="U2711" i="4"/>
  <c r="AB2711" i="4"/>
  <c r="O2712" i="4"/>
  <c r="Q2712" i="4"/>
  <c r="U2712" i="4"/>
  <c r="AB2712" i="4"/>
  <c r="O2713" i="4"/>
  <c r="Q2713" i="4"/>
  <c r="U2713" i="4"/>
  <c r="AB2713" i="4"/>
  <c r="O2714" i="4"/>
  <c r="Q2714" i="4"/>
  <c r="U2714" i="4"/>
  <c r="AB2714" i="4"/>
  <c r="O2715" i="4"/>
  <c r="Q2715" i="4"/>
  <c r="U2715" i="4"/>
  <c r="AB2715" i="4"/>
  <c r="O2716" i="4"/>
  <c r="Q2716" i="4"/>
  <c r="U2716" i="4"/>
  <c r="AB2716" i="4"/>
  <c r="O2717" i="4"/>
  <c r="Q2717" i="4"/>
  <c r="U2717" i="4"/>
  <c r="AB2717" i="4"/>
  <c r="O2718" i="4"/>
  <c r="Q2718" i="4"/>
  <c r="U2718" i="4"/>
  <c r="AB2718" i="4"/>
  <c r="O2719" i="4"/>
  <c r="Q2719" i="4"/>
  <c r="U2719" i="4"/>
  <c r="AB2719" i="4"/>
  <c r="O2720" i="4"/>
  <c r="Q2720" i="4"/>
  <c r="U2720" i="4"/>
  <c r="AB2720" i="4"/>
  <c r="O2721" i="4"/>
  <c r="Q2721" i="4"/>
  <c r="U2721" i="4"/>
  <c r="AB2721" i="4"/>
  <c r="O2722" i="4"/>
  <c r="Q2722" i="4"/>
  <c r="U2722" i="4"/>
  <c r="AB2722" i="4"/>
  <c r="O2723" i="4"/>
  <c r="Q2723" i="4"/>
  <c r="U2723" i="4"/>
  <c r="AB2723" i="4"/>
  <c r="O2724" i="4"/>
  <c r="Q2724" i="4"/>
  <c r="U2724" i="4"/>
  <c r="AB2724" i="4"/>
  <c r="O2725" i="4"/>
  <c r="Q2725" i="4"/>
  <c r="U2725" i="4"/>
  <c r="AB2725" i="4"/>
  <c r="O2726" i="4"/>
  <c r="Q2726" i="4"/>
  <c r="U2726" i="4"/>
  <c r="AB2726" i="4"/>
  <c r="O2727" i="4"/>
  <c r="Q2727" i="4"/>
  <c r="U2727" i="4"/>
  <c r="AB2727" i="4"/>
  <c r="O2728" i="4"/>
  <c r="Q2728" i="4"/>
  <c r="U2728" i="4"/>
  <c r="AB2728" i="4"/>
  <c r="O2729" i="4"/>
  <c r="Q2729" i="4"/>
  <c r="U2729" i="4"/>
  <c r="AB2729" i="4"/>
  <c r="O2730" i="4"/>
  <c r="Q2730" i="4"/>
  <c r="U2730" i="4"/>
  <c r="AB2730" i="4"/>
  <c r="O2731" i="4"/>
  <c r="Q2731" i="4"/>
  <c r="U2731" i="4"/>
  <c r="AB2731" i="4"/>
  <c r="O2732" i="4"/>
  <c r="Q2732" i="4"/>
  <c r="U2732" i="4"/>
  <c r="AB2732" i="4"/>
  <c r="O2733" i="4"/>
  <c r="Q2733" i="4"/>
  <c r="U2733" i="4"/>
  <c r="AB2733" i="4"/>
  <c r="O2734" i="4"/>
  <c r="Q2734" i="4"/>
  <c r="U2734" i="4"/>
  <c r="AB2734" i="4"/>
  <c r="O2735" i="4"/>
  <c r="Q2735" i="4"/>
  <c r="U2735" i="4"/>
  <c r="AB2735" i="4"/>
  <c r="O2736" i="4"/>
  <c r="Q2736" i="4"/>
  <c r="U2736" i="4"/>
  <c r="AB2736" i="4"/>
  <c r="O2737" i="4"/>
  <c r="Q2737" i="4"/>
  <c r="U2737" i="4"/>
  <c r="AB2737" i="4"/>
  <c r="O2738" i="4"/>
  <c r="Q2738" i="4"/>
  <c r="U2738" i="4"/>
  <c r="AB2738" i="4"/>
  <c r="O2739" i="4"/>
  <c r="Q2739" i="4"/>
  <c r="U2739" i="4"/>
  <c r="AB2739" i="4"/>
  <c r="O2740" i="4"/>
  <c r="Q2740" i="4"/>
  <c r="U2740" i="4"/>
  <c r="AB2740" i="4"/>
  <c r="O2741" i="4"/>
  <c r="Q2741" i="4"/>
  <c r="U2741" i="4"/>
  <c r="AB2741" i="4"/>
  <c r="O2742" i="4"/>
  <c r="Q2742" i="4"/>
  <c r="U2742" i="4"/>
  <c r="AB2742" i="4"/>
  <c r="O2743" i="4"/>
  <c r="Q2743" i="4"/>
  <c r="U2743" i="4"/>
  <c r="AB2743" i="4"/>
  <c r="O2744" i="4"/>
  <c r="Q2744" i="4"/>
  <c r="U2744" i="4"/>
  <c r="AB2744" i="4"/>
  <c r="O2745" i="4"/>
  <c r="Q2745" i="4"/>
  <c r="U2745" i="4"/>
  <c r="AB2745" i="4"/>
  <c r="O2746" i="4"/>
  <c r="Q2746" i="4"/>
  <c r="U2746" i="4"/>
  <c r="AB2746" i="4"/>
  <c r="O2747" i="4"/>
  <c r="Q2747" i="4"/>
  <c r="U2747" i="4"/>
  <c r="AB2747" i="4"/>
  <c r="O2748" i="4"/>
  <c r="Q2748" i="4"/>
  <c r="U2748" i="4"/>
  <c r="AB2748" i="4"/>
  <c r="O2749" i="4"/>
  <c r="Q2749" i="4"/>
  <c r="U2749" i="4"/>
  <c r="AB2749" i="4"/>
  <c r="O2750" i="4"/>
  <c r="Q2750" i="4"/>
  <c r="U2750" i="4"/>
  <c r="AB2750" i="4"/>
  <c r="O2751" i="4"/>
  <c r="Q2751" i="4"/>
  <c r="U2751" i="4"/>
  <c r="AB2751" i="4"/>
  <c r="O2752" i="4"/>
  <c r="Q2752" i="4"/>
  <c r="U2752" i="4"/>
  <c r="AB2752" i="4"/>
  <c r="O2753" i="4"/>
  <c r="Q2753" i="4"/>
  <c r="U2753" i="4"/>
  <c r="AB2753" i="4"/>
  <c r="O2754" i="4"/>
  <c r="Q2754" i="4"/>
  <c r="U2754" i="4"/>
  <c r="AB2754" i="4"/>
  <c r="O2755" i="4"/>
  <c r="Q2755" i="4"/>
  <c r="U2755" i="4"/>
  <c r="AB2755" i="4"/>
  <c r="O2756" i="4"/>
  <c r="Q2756" i="4"/>
  <c r="U2756" i="4"/>
  <c r="AB2756" i="4"/>
  <c r="O2757" i="4"/>
  <c r="Q2757" i="4"/>
  <c r="U2757" i="4"/>
  <c r="AB2757" i="4"/>
  <c r="O2758" i="4"/>
  <c r="Q2758" i="4"/>
  <c r="U2758" i="4"/>
  <c r="AB2758" i="4"/>
  <c r="O2759" i="4"/>
  <c r="Q2759" i="4"/>
  <c r="U2759" i="4"/>
  <c r="AB2759" i="4"/>
  <c r="O2760" i="4"/>
  <c r="Q2760" i="4"/>
  <c r="U2760" i="4"/>
  <c r="AB2760" i="4"/>
  <c r="O2761" i="4"/>
  <c r="Q2761" i="4"/>
  <c r="U2761" i="4"/>
  <c r="AB2761" i="4"/>
  <c r="O2762" i="4"/>
  <c r="Q2762" i="4"/>
  <c r="U2762" i="4"/>
  <c r="AB2762" i="4"/>
  <c r="O2763" i="4"/>
  <c r="Q2763" i="4"/>
  <c r="U2763" i="4"/>
  <c r="AB2763" i="4"/>
  <c r="O2764" i="4"/>
  <c r="Q2764" i="4"/>
  <c r="U2764" i="4"/>
  <c r="AB2764" i="4"/>
  <c r="O2765" i="4"/>
  <c r="Q2765" i="4"/>
  <c r="U2765" i="4"/>
  <c r="AB2765" i="4"/>
  <c r="O2766" i="4"/>
  <c r="Q2766" i="4"/>
  <c r="U2766" i="4"/>
  <c r="AB2766" i="4"/>
  <c r="O2767" i="4"/>
  <c r="Q2767" i="4"/>
  <c r="U2767" i="4"/>
  <c r="AB2767" i="4"/>
  <c r="O2768" i="4"/>
  <c r="Q2768" i="4"/>
  <c r="U2768" i="4"/>
  <c r="AB2768" i="4"/>
  <c r="O2769" i="4"/>
  <c r="Q2769" i="4"/>
  <c r="U2769" i="4"/>
  <c r="AB2769" i="4"/>
  <c r="O2770" i="4"/>
  <c r="Q2770" i="4"/>
  <c r="U2770" i="4"/>
  <c r="AB2770" i="4"/>
  <c r="O2771" i="4"/>
  <c r="Q2771" i="4"/>
  <c r="U2771" i="4"/>
  <c r="AB2771" i="4"/>
  <c r="O2772" i="4"/>
  <c r="Q2772" i="4"/>
  <c r="U2772" i="4"/>
  <c r="AB2772" i="4"/>
  <c r="O2773" i="4"/>
  <c r="Q2773" i="4"/>
  <c r="U2773" i="4"/>
  <c r="AB2773" i="4"/>
  <c r="O2774" i="4"/>
  <c r="Q2774" i="4"/>
  <c r="U2774" i="4"/>
  <c r="AB2774" i="4"/>
  <c r="O2775" i="4"/>
  <c r="Q2775" i="4"/>
  <c r="U2775" i="4"/>
  <c r="AB2775" i="4"/>
  <c r="O2776" i="4"/>
  <c r="Q2776" i="4"/>
  <c r="U2776" i="4"/>
  <c r="AB2776" i="4"/>
  <c r="O2777" i="4"/>
  <c r="Q2777" i="4"/>
  <c r="U2777" i="4"/>
  <c r="AB2777" i="4"/>
  <c r="O2778" i="4"/>
  <c r="Q2778" i="4"/>
  <c r="U2778" i="4"/>
  <c r="AB2778" i="4"/>
  <c r="O2779" i="4"/>
  <c r="Q2779" i="4"/>
  <c r="U2779" i="4"/>
  <c r="AB2779" i="4"/>
  <c r="O2780" i="4"/>
  <c r="Q2780" i="4"/>
  <c r="U2780" i="4"/>
  <c r="AB2780" i="4"/>
  <c r="O2781" i="4"/>
  <c r="Q2781" i="4"/>
  <c r="U2781" i="4"/>
  <c r="AB2781" i="4"/>
  <c r="O2782" i="4"/>
  <c r="Q2782" i="4"/>
  <c r="U2782" i="4"/>
  <c r="AB2782" i="4"/>
  <c r="O2783" i="4"/>
  <c r="Q2783" i="4"/>
  <c r="U2783" i="4"/>
  <c r="AB2783" i="4"/>
  <c r="O2784" i="4"/>
  <c r="Q2784" i="4"/>
  <c r="U2784" i="4"/>
  <c r="AB2784" i="4"/>
  <c r="O2785" i="4"/>
  <c r="Q2785" i="4"/>
  <c r="U2785" i="4"/>
  <c r="AB2785" i="4"/>
  <c r="O2786" i="4"/>
  <c r="Q2786" i="4"/>
  <c r="U2786" i="4"/>
  <c r="AB2786" i="4"/>
  <c r="O2787" i="4"/>
  <c r="Q2787" i="4"/>
  <c r="U2787" i="4"/>
  <c r="AB2787" i="4"/>
  <c r="O2788" i="4"/>
  <c r="Q2788" i="4"/>
  <c r="U2788" i="4"/>
  <c r="AB2788" i="4"/>
  <c r="O2789" i="4"/>
  <c r="Q2789" i="4"/>
  <c r="U2789" i="4"/>
  <c r="AB2789" i="4"/>
  <c r="O2790" i="4"/>
  <c r="Q2790" i="4"/>
  <c r="U2790" i="4"/>
  <c r="AB2790" i="4"/>
  <c r="O2791" i="4"/>
  <c r="Q2791" i="4"/>
  <c r="U2791" i="4"/>
  <c r="AB2791" i="4"/>
  <c r="O2792" i="4"/>
  <c r="Q2792" i="4"/>
  <c r="U2792" i="4"/>
  <c r="AB2792" i="4"/>
  <c r="O2793" i="4"/>
  <c r="Q2793" i="4"/>
  <c r="U2793" i="4"/>
  <c r="AB2793" i="4"/>
  <c r="O2794" i="4"/>
  <c r="Q2794" i="4"/>
  <c r="U2794" i="4"/>
  <c r="AB2794" i="4"/>
  <c r="O2795" i="4"/>
  <c r="Q2795" i="4"/>
  <c r="U2795" i="4"/>
  <c r="AB2795" i="4"/>
  <c r="AA2795" i="4" s="1"/>
  <c r="O2796" i="4"/>
  <c r="Q2796" i="4"/>
  <c r="U2796" i="4"/>
  <c r="AB2796" i="4"/>
  <c r="AA2796" i="4" s="1"/>
  <c r="O2797" i="4"/>
  <c r="Q2797" i="4"/>
  <c r="U2797" i="4"/>
  <c r="AB2797" i="4"/>
  <c r="AA2797" i="4" s="1"/>
  <c r="O2798" i="4"/>
  <c r="Q2798" i="4"/>
  <c r="U2798" i="4"/>
  <c r="AB2798" i="4"/>
  <c r="AA2798" i="4" s="1"/>
  <c r="O2799" i="4"/>
  <c r="Q2799" i="4"/>
  <c r="U2799" i="4"/>
  <c r="AB2799" i="4"/>
  <c r="AA2799" i="4" s="1"/>
  <c r="O2800" i="4"/>
  <c r="Q2800" i="4"/>
  <c r="U2800" i="4"/>
  <c r="AB2800" i="4"/>
  <c r="AA2800" i="4" s="1"/>
  <c r="O2801" i="4"/>
  <c r="Q2801" i="4"/>
  <c r="U2801" i="4"/>
  <c r="AB2801" i="4"/>
  <c r="AA2801" i="4" s="1"/>
  <c r="O2802" i="4"/>
  <c r="Q2802" i="4"/>
  <c r="U2802" i="4"/>
  <c r="AB2802" i="4"/>
  <c r="AC2802" i="4" s="1"/>
  <c r="O2803" i="4"/>
  <c r="Q2803" i="4"/>
  <c r="U2803" i="4"/>
  <c r="AB2803" i="4"/>
  <c r="AA2803" i="4" s="1"/>
  <c r="O2804" i="4"/>
  <c r="Q2804" i="4"/>
  <c r="U2804" i="4"/>
  <c r="AB2804" i="4"/>
  <c r="AA2804" i="4" s="1"/>
  <c r="O2805" i="4"/>
  <c r="Q2805" i="4"/>
  <c r="U2805" i="4"/>
  <c r="AB2805" i="4"/>
  <c r="AA2805" i="4" s="1"/>
  <c r="O2806" i="4"/>
  <c r="Q2806" i="4"/>
  <c r="U2806" i="4"/>
  <c r="AB2806" i="4"/>
  <c r="AA2806" i="4" s="1"/>
  <c r="O2807" i="4"/>
  <c r="Q2807" i="4"/>
  <c r="U2807" i="4"/>
  <c r="AB2807" i="4"/>
  <c r="AA2807" i="4" s="1"/>
  <c r="O2808" i="4"/>
  <c r="Q2808" i="4"/>
  <c r="U2808" i="4"/>
  <c r="AB2808" i="4"/>
  <c r="AA2808" i="4" s="1"/>
  <c r="O2809" i="4"/>
  <c r="Q2809" i="4"/>
  <c r="U2809" i="4"/>
  <c r="AB2809" i="4"/>
  <c r="AA2809" i="4" s="1"/>
  <c r="O2810" i="4"/>
  <c r="Q2810" i="4"/>
  <c r="U2810" i="4"/>
  <c r="AB2810" i="4"/>
  <c r="AA2810" i="4" s="1"/>
  <c r="O2811" i="4"/>
  <c r="Q2811" i="4"/>
  <c r="U2811" i="4"/>
  <c r="AB2811" i="4"/>
  <c r="AA2811" i="4" s="1"/>
  <c r="O2812" i="4"/>
  <c r="Q2812" i="4"/>
  <c r="U2812" i="4"/>
  <c r="AB2812" i="4"/>
  <c r="AA2812" i="4" s="1"/>
  <c r="O2813" i="4"/>
  <c r="Q2813" i="4"/>
  <c r="U2813" i="4"/>
  <c r="AB2813" i="4"/>
  <c r="AA2813" i="4" s="1"/>
  <c r="O2814" i="4"/>
  <c r="Q2814" i="4"/>
  <c r="U2814" i="4"/>
  <c r="AB2814" i="4"/>
  <c r="AA2814" i="4" s="1"/>
  <c r="O2815" i="4"/>
  <c r="Q2815" i="4"/>
  <c r="U2815" i="4"/>
  <c r="AB2815" i="4"/>
  <c r="AA2815" i="4" s="1"/>
  <c r="O2816" i="4"/>
  <c r="Q2816" i="4"/>
  <c r="U2816" i="4"/>
  <c r="AB2816" i="4"/>
  <c r="AA2816" i="4" s="1"/>
  <c r="O2817" i="4"/>
  <c r="Q2817" i="4"/>
  <c r="U2817" i="4"/>
  <c r="AB2817" i="4"/>
  <c r="AA2817" i="4" s="1"/>
  <c r="O2818" i="4"/>
  <c r="Q2818" i="4"/>
  <c r="U2818" i="4"/>
  <c r="AB2818" i="4"/>
  <c r="AC2818" i="4" s="1"/>
  <c r="O2819" i="4"/>
  <c r="Q2819" i="4"/>
  <c r="U2819" i="4"/>
  <c r="AB2819" i="4"/>
  <c r="AA2819" i="4" s="1"/>
  <c r="O2820" i="4"/>
  <c r="Q2820" i="4"/>
  <c r="U2820" i="4"/>
  <c r="AB2820" i="4"/>
  <c r="AA2820" i="4" s="1"/>
  <c r="O2821" i="4"/>
  <c r="Q2821" i="4"/>
  <c r="U2821" i="4"/>
  <c r="AB2821" i="4"/>
  <c r="AA2821" i="4" s="1"/>
  <c r="O2822" i="4"/>
  <c r="Q2822" i="4"/>
  <c r="U2822" i="4"/>
  <c r="AB2822" i="4"/>
  <c r="AA2822" i="4" s="1"/>
  <c r="O2823" i="4"/>
  <c r="Q2823" i="4"/>
  <c r="U2823" i="4"/>
  <c r="AB2823" i="4"/>
  <c r="AA2823" i="4" s="1"/>
  <c r="O2824" i="4"/>
  <c r="Q2824" i="4"/>
  <c r="U2824" i="4"/>
  <c r="AB2824" i="4"/>
  <c r="AA2824" i="4" s="1"/>
  <c r="O2825" i="4"/>
  <c r="Q2825" i="4"/>
  <c r="U2825" i="4"/>
  <c r="AB2825" i="4"/>
  <c r="AA2825" i="4" s="1"/>
  <c r="O2826" i="4"/>
  <c r="Q2826" i="4"/>
  <c r="U2826" i="4"/>
  <c r="AB2826" i="4"/>
  <c r="AA2826" i="4" s="1"/>
  <c r="O2827" i="4"/>
  <c r="Q2827" i="4"/>
  <c r="U2827" i="4"/>
  <c r="AB2827" i="4"/>
  <c r="AA2827" i="4" s="1"/>
  <c r="O2828" i="4"/>
  <c r="Q2828" i="4"/>
  <c r="U2828" i="4"/>
  <c r="AB2828" i="4"/>
  <c r="AA2828" i="4" s="1"/>
  <c r="O2829" i="4"/>
  <c r="Q2829" i="4"/>
  <c r="U2829" i="4"/>
  <c r="AB2829" i="4"/>
  <c r="AA2829" i="4" s="1"/>
  <c r="O2830" i="4"/>
  <c r="Q2830" i="4"/>
  <c r="U2830" i="4"/>
  <c r="AB2830" i="4"/>
  <c r="AC2830" i="4" s="1"/>
  <c r="O2831" i="4"/>
  <c r="Q2831" i="4"/>
  <c r="U2831" i="4"/>
  <c r="AB2831" i="4"/>
  <c r="AA2831" i="4" s="1"/>
  <c r="O2832" i="4"/>
  <c r="Q2832" i="4"/>
  <c r="U2832" i="4"/>
  <c r="AB2832" i="4"/>
  <c r="AA2832" i="4" s="1"/>
  <c r="O2833" i="4"/>
  <c r="Q2833" i="4"/>
  <c r="U2833" i="4"/>
  <c r="AB2833" i="4"/>
  <c r="AA2833" i="4" s="1"/>
  <c r="O2834" i="4"/>
  <c r="Q2834" i="4"/>
  <c r="U2834" i="4"/>
  <c r="AB2834" i="4"/>
  <c r="AA2834" i="4" s="1"/>
  <c r="O2835" i="4"/>
  <c r="Q2835" i="4"/>
  <c r="U2835" i="4"/>
  <c r="AB2835" i="4"/>
  <c r="AA2835" i="4" s="1"/>
  <c r="O2836" i="4"/>
  <c r="Q2836" i="4"/>
  <c r="U2836" i="4"/>
  <c r="AB2836" i="4"/>
  <c r="AA2836" i="4" s="1"/>
  <c r="O2837" i="4"/>
  <c r="Q2837" i="4"/>
  <c r="U2837" i="4"/>
  <c r="AB2837" i="4"/>
  <c r="AA2837" i="4" s="1"/>
  <c r="O2838" i="4"/>
  <c r="Q2838" i="4"/>
  <c r="U2838" i="4"/>
  <c r="AB2838" i="4"/>
  <c r="AA2838" i="4" s="1"/>
  <c r="O2839" i="4"/>
  <c r="Q2839" i="4"/>
  <c r="U2839" i="4"/>
  <c r="AB2839" i="4"/>
  <c r="AA2839" i="4" s="1"/>
  <c r="O2840" i="4"/>
  <c r="Q2840" i="4"/>
  <c r="U2840" i="4"/>
  <c r="AB2840" i="4"/>
  <c r="AA2840" i="4" s="1"/>
  <c r="O2841" i="4"/>
  <c r="Q2841" i="4"/>
  <c r="U2841" i="4"/>
  <c r="AB2841" i="4"/>
  <c r="AA2841" i="4" s="1"/>
  <c r="O2842" i="4"/>
  <c r="Q2842" i="4"/>
  <c r="U2842" i="4"/>
  <c r="AB2842" i="4"/>
  <c r="AA2842" i="4" s="1"/>
  <c r="O2843" i="4"/>
  <c r="Q2843" i="4"/>
  <c r="U2843" i="4"/>
  <c r="AB2843" i="4"/>
  <c r="AA2843" i="4" s="1"/>
  <c r="O2844" i="4"/>
  <c r="Q2844" i="4"/>
  <c r="U2844" i="4"/>
  <c r="AB2844" i="4"/>
  <c r="AA2844" i="4" s="1"/>
  <c r="O2845" i="4"/>
  <c r="Q2845" i="4"/>
  <c r="U2845" i="4"/>
  <c r="AB2845" i="4"/>
  <c r="AA2845" i="4" s="1"/>
  <c r="O2846" i="4"/>
  <c r="Q2846" i="4"/>
  <c r="U2846" i="4"/>
  <c r="AB2846" i="4"/>
  <c r="AC2846" i="4" s="1"/>
  <c r="O2847" i="4"/>
  <c r="Q2847" i="4"/>
  <c r="U2847" i="4"/>
  <c r="AB2847" i="4"/>
  <c r="AA2847" i="4" s="1"/>
  <c r="O2848" i="4"/>
  <c r="Q2848" i="4"/>
  <c r="U2848" i="4"/>
  <c r="AB2848" i="4"/>
  <c r="AA2848" i="4" s="1"/>
  <c r="O2849" i="4"/>
  <c r="Q2849" i="4"/>
  <c r="U2849" i="4"/>
  <c r="AB2849" i="4"/>
  <c r="AA2849" i="4" s="1"/>
  <c r="O2850" i="4"/>
  <c r="Q2850" i="4"/>
  <c r="U2850" i="4"/>
  <c r="AB2850" i="4"/>
  <c r="AA2850" i="4" s="1"/>
  <c r="O2851" i="4"/>
  <c r="Q2851" i="4"/>
  <c r="U2851" i="4"/>
  <c r="AB2851" i="4"/>
  <c r="AA2851" i="4" s="1"/>
  <c r="O2852" i="4"/>
  <c r="Q2852" i="4"/>
  <c r="U2852" i="4"/>
  <c r="AB2852" i="4"/>
  <c r="AA2852" i="4" s="1"/>
  <c r="O2853" i="4"/>
  <c r="Q2853" i="4"/>
  <c r="U2853" i="4"/>
  <c r="AB2853" i="4"/>
  <c r="AA2853" i="4" s="1"/>
  <c r="O2854" i="4"/>
  <c r="Q2854" i="4"/>
  <c r="U2854" i="4"/>
  <c r="AB2854" i="4"/>
  <c r="AC2854" i="4" s="1"/>
  <c r="O2855" i="4"/>
  <c r="Q2855" i="4"/>
  <c r="U2855" i="4"/>
  <c r="AB2855" i="4"/>
  <c r="AA2855" i="4" s="1"/>
  <c r="O2856" i="4"/>
  <c r="Q2856" i="4"/>
  <c r="U2856" i="4"/>
  <c r="AB2856" i="4"/>
  <c r="AA2856" i="4" s="1"/>
  <c r="O2857" i="4"/>
  <c r="Q2857" i="4"/>
  <c r="U2857" i="4"/>
  <c r="AB2857" i="4"/>
  <c r="AA2857" i="4" s="1"/>
  <c r="O2858" i="4"/>
  <c r="Q2858" i="4"/>
  <c r="U2858" i="4"/>
  <c r="AB2858" i="4"/>
  <c r="AA2858" i="4" s="1"/>
  <c r="O2859" i="4"/>
  <c r="Q2859" i="4"/>
  <c r="U2859" i="4"/>
  <c r="AB2859" i="4"/>
  <c r="AA2859" i="4" s="1"/>
  <c r="O2860" i="4"/>
  <c r="Q2860" i="4"/>
  <c r="U2860" i="4"/>
  <c r="AB2860" i="4"/>
  <c r="AA2860" i="4" s="1"/>
  <c r="O2861" i="4"/>
  <c r="Q2861" i="4"/>
  <c r="U2861" i="4"/>
  <c r="AB2861" i="4"/>
  <c r="AA2861" i="4" s="1"/>
  <c r="O2862" i="4"/>
  <c r="Q2862" i="4"/>
  <c r="U2862" i="4"/>
  <c r="AB2862" i="4"/>
  <c r="AA2862" i="4" s="1"/>
  <c r="O2863" i="4"/>
  <c r="Q2863" i="4"/>
  <c r="U2863" i="4"/>
  <c r="AB2863" i="4"/>
  <c r="AA2863" i="4" s="1"/>
  <c r="O2864" i="4"/>
  <c r="Q2864" i="4"/>
  <c r="U2864" i="4"/>
  <c r="AB2864" i="4"/>
  <c r="AA2864" i="4" s="1"/>
  <c r="O2865" i="4"/>
  <c r="Q2865" i="4"/>
  <c r="U2865" i="4"/>
  <c r="AB2865" i="4"/>
  <c r="AA2865" i="4" s="1"/>
  <c r="O2866" i="4"/>
  <c r="Q2866" i="4"/>
  <c r="U2866" i="4"/>
  <c r="AB2866" i="4"/>
  <c r="AA2866" i="4" s="1"/>
  <c r="O2867" i="4"/>
  <c r="Q2867" i="4"/>
  <c r="U2867" i="4"/>
  <c r="AB2867" i="4"/>
  <c r="AA2867" i="4" s="1"/>
  <c r="O2868" i="4"/>
  <c r="Q2868" i="4"/>
  <c r="U2868" i="4"/>
  <c r="AB2868" i="4"/>
  <c r="AA2868" i="4" s="1"/>
  <c r="O2869" i="4"/>
  <c r="Q2869" i="4"/>
  <c r="U2869" i="4"/>
  <c r="AB2869" i="4"/>
  <c r="O2870" i="4"/>
  <c r="Q2870" i="4"/>
  <c r="U2870" i="4"/>
  <c r="AB2870" i="4"/>
  <c r="AC2870" i="4" s="1"/>
  <c r="O2871" i="4"/>
  <c r="Q2871" i="4"/>
  <c r="U2871" i="4"/>
  <c r="AB2871" i="4"/>
  <c r="O2872" i="4"/>
  <c r="Q2872" i="4"/>
  <c r="U2872" i="4"/>
  <c r="AB2872" i="4"/>
  <c r="AA2872" i="4" s="1"/>
  <c r="O2873" i="4"/>
  <c r="Q2873" i="4"/>
  <c r="U2873" i="4"/>
  <c r="AB2873" i="4"/>
  <c r="O2874" i="4"/>
  <c r="Q2874" i="4"/>
  <c r="U2874" i="4"/>
  <c r="AB2874" i="4"/>
  <c r="AA2874" i="4" s="1"/>
  <c r="O2875" i="4"/>
  <c r="Q2875" i="4"/>
  <c r="U2875" i="4"/>
  <c r="AB2875" i="4"/>
  <c r="O2876" i="4"/>
  <c r="Q2876" i="4"/>
  <c r="U2876" i="4"/>
  <c r="AB2876" i="4"/>
  <c r="AA2876" i="4" s="1"/>
  <c r="O2877" i="4"/>
  <c r="Q2877" i="4"/>
  <c r="U2877" i="4"/>
  <c r="AB2877" i="4"/>
  <c r="O2878" i="4"/>
  <c r="Q2878" i="4"/>
  <c r="U2878" i="4"/>
  <c r="S2878" i="4" s="1"/>
  <c r="V2878" i="4"/>
  <c r="AB2878" i="4"/>
  <c r="AC2878" i="4" s="1"/>
  <c r="O2879" i="4"/>
  <c r="Q2879" i="4"/>
  <c r="U2879" i="4"/>
  <c r="S2879" i="4" s="1"/>
  <c r="AB2879" i="4"/>
  <c r="O2880" i="4"/>
  <c r="Q2880" i="4"/>
  <c r="U2880" i="4"/>
  <c r="V2880" i="4" s="1"/>
  <c r="AB2880" i="4"/>
  <c r="AC2880" i="4" s="1"/>
  <c r="O2881" i="4"/>
  <c r="Q2881" i="4"/>
  <c r="S2881" i="4"/>
  <c r="U2881" i="4"/>
  <c r="V2881" i="4" s="1"/>
  <c r="AB2881" i="4"/>
  <c r="O2882" i="4"/>
  <c r="Q2882" i="4"/>
  <c r="U2882" i="4"/>
  <c r="S2882" i="4" s="1"/>
  <c r="AB2882" i="4"/>
  <c r="AA2882" i="4" s="1"/>
  <c r="O2883" i="4"/>
  <c r="Q2883" i="4"/>
  <c r="U2883" i="4"/>
  <c r="S2883" i="4" s="1"/>
  <c r="AB2883" i="4"/>
  <c r="O2884" i="4"/>
  <c r="Q2884" i="4"/>
  <c r="U2884" i="4"/>
  <c r="V2884" i="4" s="1"/>
  <c r="AB2884" i="4"/>
  <c r="AA2884" i="4" s="1"/>
  <c r="O2885" i="4"/>
  <c r="Q2885" i="4"/>
  <c r="U2885" i="4"/>
  <c r="V2885" i="4" s="1"/>
  <c r="AB2885" i="4"/>
  <c r="O2886" i="4"/>
  <c r="Q2886" i="4"/>
  <c r="U2886" i="4"/>
  <c r="S2886" i="4" s="1"/>
  <c r="AB2886" i="4"/>
  <c r="AA2886" i="4" s="1"/>
  <c r="O2887" i="4"/>
  <c r="Q2887" i="4"/>
  <c r="U2887" i="4"/>
  <c r="S2887" i="4" s="1"/>
  <c r="AB2887" i="4"/>
  <c r="O2888" i="4"/>
  <c r="Q2888" i="4"/>
  <c r="U2888" i="4"/>
  <c r="V2888" i="4" s="1"/>
  <c r="AB2888" i="4"/>
  <c r="AC2888" i="4" s="1"/>
  <c r="O2889" i="4"/>
  <c r="Q2889" i="4"/>
  <c r="U2889" i="4"/>
  <c r="V2889" i="4" s="1"/>
  <c r="AB2889" i="4"/>
  <c r="O2890" i="4"/>
  <c r="Q2890" i="4"/>
  <c r="U2890" i="4"/>
  <c r="S2890" i="4" s="1"/>
  <c r="AB2890" i="4"/>
  <c r="AC2890" i="4" s="1"/>
  <c r="O2891" i="4"/>
  <c r="Q2891" i="4"/>
  <c r="U2891" i="4"/>
  <c r="S2891" i="4" s="1"/>
  <c r="AB2891" i="4"/>
  <c r="O2892" i="4"/>
  <c r="Q2892" i="4"/>
  <c r="U2892" i="4"/>
  <c r="V2892" i="4" s="1"/>
  <c r="AB2892" i="4"/>
  <c r="AA2892" i="4" s="1"/>
  <c r="O2893" i="4"/>
  <c r="Q2893" i="4"/>
  <c r="U2893" i="4"/>
  <c r="V2893" i="4" s="1"/>
  <c r="AB2893" i="4"/>
  <c r="O2894" i="4"/>
  <c r="Q2894" i="4"/>
  <c r="U2894" i="4"/>
  <c r="S2894" i="4" s="1"/>
  <c r="AB2894" i="4"/>
  <c r="AC2894" i="4" s="1"/>
  <c r="O2895" i="4"/>
  <c r="Q2895" i="4"/>
  <c r="U2895" i="4"/>
  <c r="S2895" i="4" s="1"/>
  <c r="AB2895" i="4"/>
  <c r="O2896" i="4"/>
  <c r="Q2896" i="4"/>
  <c r="U2896" i="4"/>
  <c r="V2896" i="4" s="1"/>
  <c r="AB2896" i="4"/>
  <c r="AA2896" i="4" s="1"/>
  <c r="O2897" i="4"/>
  <c r="Q2897" i="4"/>
  <c r="U2897" i="4"/>
  <c r="V2897" i="4" s="1"/>
  <c r="AB2897" i="4"/>
  <c r="O2898" i="4"/>
  <c r="Q2898" i="4"/>
  <c r="U2898" i="4"/>
  <c r="S2898" i="4" s="1"/>
  <c r="AB2898" i="4"/>
  <c r="AC2898" i="4" s="1"/>
  <c r="O2899" i="4"/>
  <c r="Q2899" i="4"/>
  <c r="U2899" i="4"/>
  <c r="S2899" i="4" s="1"/>
  <c r="AB2899" i="4"/>
  <c r="O2900" i="4"/>
  <c r="Q2900" i="4"/>
  <c r="U2900" i="4"/>
  <c r="V2900" i="4" s="1"/>
  <c r="AB2900" i="4"/>
  <c r="AA2900" i="4" s="1"/>
  <c r="O2901" i="4"/>
  <c r="Q2901" i="4"/>
  <c r="U2901" i="4"/>
  <c r="V2901" i="4" s="1"/>
  <c r="AB2901" i="4"/>
  <c r="O2902" i="4"/>
  <c r="Q2902" i="4"/>
  <c r="U2902" i="4"/>
  <c r="S2902" i="4" s="1"/>
  <c r="AB2902" i="4"/>
  <c r="AC2902" i="4" s="1"/>
  <c r="O2903" i="4"/>
  <c r="Q2903" i="4"/>
  <c r="U2903" i="4"/>
  <c r="S2903" i="4" s="1"/>
  <c r="AB2903" i="4"/>
  <c r="O2904" i="4"/>
  <c r="Q2904" i="4"/>
  <c r="U2904" i="4"/>
  <c r="V2904" i="4" s="1"/>
  <c r="AB2904" i="4"/>
  <c r="AA2904" i="4" s="1"/>
  <c r="O2905" i="4"/>
  <c r="Q2905" i="4"/>
  <c r="U2905" i="4"/>
  <c r="V2905" i="4" s="1"/>
  <c r="AB2905" i="4"/>
  <c r="O2906" i="4"/>
  <c r="Q2906" i="4"/>
  <c r="U2906" i="4"/>
  <c r="S2906" i="4" s="1"/>
  <c r="AB2906" i="4"/>
  <c r="AC2906" i="4" s="1"/>
  <c r="O2907" i="4"/>
  <c r="Q2907" i="4"/>
  <c r="U2907" i="4"/>
  <c r="S2907" i="4" s="1"/>
  <c r="AB2907" i="4"/>
  <c r="O2908" i="4"/>
  <c r="Q2908" i="4"/>
  <c r="U2908" i="4"/>
  <c r="V2908" i="4" s="1"/>
  <c r="AB2908" i="4"/>
  <c r="AA2908" i="4" s="1"/>
  <c r="O2909" i="4"/>
  <c r="Q2909" i="4"/>
  <c r="U2909" i="4"/>
  <c r="V2909" i="4" s="1"/>
  <c r="AB2909" i="4"/>
  <c r="O2910" i="4"/>
  <c r="Q2910" i="4"/>
  <c r="U2910" i="4"/>
  <c r="S2910" i="4" s="1"/>
  <c r="AB2910" i="4"/>
  <c r="AA2910" i="4" s="1"/>
  <c r="O2911" i="4"/>
  <c r="Q2911" i="4"/>
  <c r="U2911" i="4"/>
  <c r="S2911" i="4" s="1"/>
  <c r="AB2911" i="4"/>
  <c r="O2912" i="4"/>
  <c r="Q2912" i="4"/>
  <c r="U2912" i="4"/>
  <c r="V2912" i="4" s="1"/>
  <c r="AB2912" i="4"/>
  <c r="AA2912" i="4" s="1"/>
  <c r="O2913" i="4"/>
  <c r="Q2913" i="4"/>
  <c r="U2913" i="4"/>
  <c r="V2913" i="4" s="1"/>
  <c r="AB2913" i="4"/>
  <c r="O2914" i="4"/>
  <c r="Q2914" i="4"/>
  <c r="U2914" i="4"/>
  <c r="S2914" i="4" s="1"/>
  <c r="AB2914" i="4"/>
  <c r="AA2914" i="4" s="1"/>
  <c r="O2915" i="4"/>
  <c r="Q2915" i="4"/>
  <c r="U2915" i="4"/>
  <c r="V2915" i="4" s="1"/>
  <c r="AB2915" i="4"/>
  <c r="O2916" i="4"/>
  <c r="Q2916" i="4"/>
  <c r="U2916" i="4"/>
  <c r="S2916" i="4" s="1"/>
  <c r="AB2916" i="4"/>
  <c r="AA2916" i="4" s="1"/>
  <c r="O2917" i="4"/>
  <c r="Q2917" i="4"/>
  <c r="U2917" i="4"/>
  <c r="V2917" i="4" s="1"/>
  <c r="AB2917" i="4"/>
  <c r="O2918" i="4"/>
  <c r="Q2918" i="4"/>
  <c r="U2918" i="4"/>
  <c r="S2918" i="4" s="1"/>
  <c r="AB2918" i="4"/>
  <c r="AA2918" i="4" s="1"/>
  <c r="O2919" i="4"/>
  <c r="Q2919" i="4"/>
  <c r="U2919" i="4"/>
  <c r="V2919" i="4" s="1"/>
  <c r="AB2919" i="4"/>
  <c r="O2920" i="4"/>
  <c r="Q2920" i="4"/>
  <c r="U2920" i="4"/>
  <c r="S2920" i="4" s="1"/>
  <c r="AB2920" i="4"/>
  <c r="AA2920" i="4" s="1"/>
  <c r="O2921" i="4"/>
  <c r="Q2921" i="4"/>
  <c r="U2921" i="4"/>
  <c r="V2921" i="4" s="1"/>
  <c r="AB2921" i="4"/>
  <c r="O2922" i="4"/>
  <c r="Q2922" i="4"/>
  <c r="U2922" i="4"/>
  <c r="S2922" i="4" s="1"/>
  <c r="AB2922" i="4"/>
  <c r="AA2922" i="4" s="1"/>
  <c r="O2923" i="4"/>
  <c r="Q2923" i="4"/>
  <c r="U2923" i="4"/>
  <c r="V2923" i="4" s="1"/>
  <c r="AB2923" i="4"/>
  <c r="O2924" i="4"/>
  <c r="Q2924" i="4"/>
  <c r="U2924" i="4"/>
  <c r="S2924" i="4" s="1"/>
  <c r="AB2924" i="4"/>
  <c r="AA2924" i="4" s="1"/>
  <c r="O2925" i="4"/>
  <c r="Q2925" i="4"/>
  <c r="U2925" i="4"/>
  <c r="V2925" i="4" s="1"/>
  <c r="AB2925" i="4"/>
  <c r="O2926" i="4"/>
  <c r="Q2926" i="4"/>
  <c r="U2926" i="4"/>
  <c r="S2926" i="4" s="1"/>
  <c r="AB2926" i="4"/>
  <c r="AA2926" i="4" s="1"/>
  <c r="O2927" i="4"/>
  <c r="Q2927" i="4"/>
  <c r="U2927" i="4"/>
  <c r="V2927" i="4" s="1"/>
  <c r="AB2927" i="4"/>
  <c r="O2928" i="4"/>
  <c r="Q2928" i="4"/>
  <c r="U2928" i="4"/>
  <c r="S2928" i="4" s="1"/>
  <c r="AB2928" i="4"/>
  <c r="AA2928" i="4" s="1"/>
  <c r="O2929" i="4"/>
  <c r="Q2929" i="4"/>
  <c r="U2929" i="4"/>
  <c r="V2929" i="4" s="1"/>
  <c r="AB2929" i="4"/>
  <c r="O2930" i="4"/>
  <c r="Q2930" i="4"/>
  <c r="U2930" i="4"/>
  <c r="S2930" i="4" s="1"/>
  <c r="AB2930" i="4"/>
  <c r="AA2930" i="4" s="1"/>
  <c r="O2931" i="4"/>
  <c r="Q2931" i="4"/>
  <c r="U2931" i="4"/>
  <c r="V2931" i="4" s="1"/>
  <c r="AB2931" i="4"/>
  <c r="O2932" i="4"/>
  <c r="Q2932" i="4"/>
  <c r="U2932" i="4"/>
  <c r="S2932" i="4" s="1"/>
  <c r="AB2932" i="4"/>
  <c r="AA2932" i="4" s="1"/>
  <c r="O2933" i="4"/>
  <c r="Q2933" i="4"/>
  <c r="U2933" i="4"/>
  <c r="V2933" i="4" s="1"/>
  <c r="AB2933" i="4"/>
  <c r="O2934" i="4"/>
  <c r="Q2934" i="4"/>
  <c r="U2934" i="4"/>
  <c r="S2934" i="4" s="1"/>
  <c r="AB2934" i="4"/>
  <c r="AA2934" i="4" s="1"/>
  <c r="O2935" i="4"/>
  <c r="Q2935" i="4"/>
  <c r="U2935" i="4"/>
  <c r="V2935" i="4" s="1"/>
  <c r="AB2935" i="4"/>
  <c r="O2936" i="4"/>
  <c r="Q2936" i="4"/>
  <c r="U2936" i="4"/>
  <c r="S2936" i="4" s="1"/>
  <c r="AB2936" i="4"/>
  <c r="AA2936" i="4" s="1"/>
  <c r="O2937" i="4"/>
  <c r="Q2937" i="4"/>
  <c r="U2937" i="4"/>
  <c r="V2937" i="4" s="1"/>
  <c r="AB2937" i="4"/>
  <c r="O2938" i="4"/>
  <c r="Q2938" i="4"/>
  <c r="U2938" i="4"/>
  <c r="S2938" i="4" s="1"/>
  <c r="AB2938" i="4"/>
  <c r="AA2938" i="4" s="1"/>
  <c r="O2939" i="4"/>
  <c r="Q2939" i="4"/>
  <c r="U2939" i="4"/>
  <c r="V2939" i="4" s="1"/>
  <c r="AB2939" i="4"/>
  <c r="O2940" i="4"/>
  <c r="Q2940" i="4"/>
  <c r="U2940" i="4"/>
  <c r="S2940" i="4" s="1"/>
  <c r="AB2940" i="4"/>
  <c r="AA2940" i="4" s="1"/>
  <c r="O2941" i="4"/>
  <c r="Q2941" i="4"/>
  <c r="U2941" i="4"/>
  <c r="V2941" i="4" s="1"/>
  <c r="AB2941" i="4"/>
  <c r="O2942" i="4"/>
  <c r="Q2942" i="4"/>
  <c r="U2942" i="4"/>
  <c r="S2942" i="4" s="1"/>
  <c r="AB2942" i="4"/>
  <c r="AA2942" i="4" s="1"/>
  <c r="O2943" i="4"/>
  <c r="Q2943" i="4"/>
  <c r="U2943" i="4"/>
  <c r="V2943" i="4" s="1"/>
  <c r="AB2943" i="4"/>
  <c r="O2944" i="4"/>
  <c r="Q2944" i="4"/>
  <c r="U2944" i="4"/>
  <c r="S2944" i="4" s="1"/>
  <c r="AB2944" i="4"/>
  <c r="AA2944" i="4" s="1"/>
  <c r="O2945" i="4"/>
  <c r="Q2945" i="4"/>
  <c r="U2945" i="4"/>
  <c r="V2945" i="4" s="1"/>
  <c r="AB2945" i="4"/>
  <c r="O2946" i="4"/>
  <c r="Q2946" i="4"/>
  <c r="U2946" i="4"/>
  <c r="S2946" i="4" s="1"/>
  <c r="AB2946" i="4"/>
  <c r="AA2946" i="4" s="1"/>
  <c r="O2947" i="4"/>
  <c r="Q2947" i="4"/>
  <c r="U2947" i="4"/>
  <c r="V2947" i="4" s="1"/>
  <c r="AB2947" i="4"/>
  <c r="O2948" i="4"/>
  <c r="Q2948" i="4"/>
  <c r="U2948" i="4"/>
  <c r="S2948" i="4" s="1"/>
  <c r="AB2948" i="4"/>
  <c r="AA2948" i="4" s="1"/>
  <c r="O2949" i="4"/>
  <c r="Q2949" i="4"/>
  <c r="U2949" i="4"/>
  <c r="V2949" i="4" s="1"/>
  <c r="AB2949" i="4"/>
  <c r="O2950" i="4"/>
  <c r="Q2950" i="4"/>
  <c r="U2950" i="4"/>
  <c r="S2950" i="4" s="1"/>
  <c r="AB2950" i="4"/>
  <c r="AA2950" i="4" s="1"/>
  <c r="O2951" i="4"/>
  <c r="Q2951" i="4"/>
  <c r="U2951" i="4"/>
  <c r="V2951" i="4" s="1"/>
  <c r="AB2951" i="4"/>
  <c r="O2952" i="4"/>
  <c r="Q2952" i="4"/>
  <c r="U2952" i="4"/>
  <c r="S2952" i="4" s="1"/>
  <c r="AB2952" i="4"/>
  <c r="AA2952" i="4" s="1"/>
  <c r="O2953" i="4"/>
  <c r="Q2953" i="4"/>
  <c r="U2953" i="4"/>
  <c r="V2953" i="4" s="1"/>
  <c r="AB2953" i="4"/>
  <c r="O2954" i="4"/>
  <c r="Q2954" i="4"/>
  <c r="U2954" i="4"/>
  <c r="S2954" i="4" s="1"/>
  <c r="AB2954" i="4"/>
  <c r="AA2954" i="4" s="1"/>
  <c r="O2955" i="4"/>
  <c r="Q2955" i="4"/>
  <c r="U2955" i="4"/>
  <c r="V2955" i="4" s="1"/>
  <c r="AB2955" i="4"/>
  <c r="O2956" i="4"/>
  <c r="Q2956" i="4"/>
  <c r="U2956" i="4"/>
  <c r="S2956" i="4" s="1"/>
  <c r="AB2956" i="4"/>
  <c r="AA2956" i="4" s="1"/>
  <c r="O2957" i="4"/>
  <c r="Q2957" i="4"/>
  <c r="U2957" i="4"/>
  <c r="V2957" i="4" s="1"/>
  <c r="AB2957" i="4"/>
  <c r="O2958" i="4"/>
  <c r="Q2958" i="4"/>
  <c r="U2958" i="4"/>
  <c r="S2958" i="4" s="1"/>
  <c r="AB2958" i="4"/>
  <c r="AA2958" i="4" s="1"/>
  <c r="O2959" i="4"/>
  <c r="Q2959" i="4"/>
  <c r="U2959" i="4"/>
  <c r="V2959" i="4" s="1"/>
  <c r="AB2959" i="4"/>
  <c r="O2960" i="4"/>
  <c r="Q2960" i="4"/>
  <c r="U2960" i="4"/>
  <c r="S2960" i="4" s="1"/>
  <c r="AB2960" i="4"/>
  <c r="AA2960" i="4" s="1"/>
  <c r="O2961" i="4"/>
  <c r="Q2961" i="4"/>
  <c r="U2961" i="4"/>
  <c r="V2961" i="4" s="1"/>
  <c r="AB2961" i="4"/>
  <c r="O2962" i="4"/>
  <c r="Q2962" i="4"/>
  <c r="U2962" i="4"/>
  <c r="S2962" i="4" s="1"/>
  <c r="AB2962" i="4"/>
  <c r="AA2962" i="4" s="1"/>
  <c r="O2963" i="4"/>
  <c r="Q2963" i="4"/>
  <c r="U2963" i="4"/>
  <c r="V2963" i="4" s="1"/>
  <c r="AB2963" i="4"/>
  <c r="O2964" i="4"/>
  <c r="Q2964" i="4"/>
  <c r="U2964" i="4"/>
  <c r="S2964" i="4" s="1"/>
  <c r="AB2964" i="4"/>
  <c r="AA2964" i="4" s="1"/>
  <c r="O2965" i="4"/>
  <c r="Q2965" i="4"/>
  <c r="U2965" i="4"/>
  <c r="V2965" i="4" s="1"/>
  <c r="AB2965" i="4"/>
  <c r="O2966" i="4"/>
  <c r="Q2966" i="4"/>
  <c r="U2966" i="4"/>
  <c r="S2966" i="4" s="1"/>
  <c r="AB2966" i="4"/>
  <c r="AA2966" i="4" s="1"/>
  <c r="O2967" i="4"/>
  <c r="Q2967" i="4"/>
  <c r="U2967" i="4"/>
  <c r="V2967" i="4" s="1"/>
  <c r="AB2967" i="4"/>
  <c r="O2968" i="4"/>
  <c r="Q2968" i="4"/>
  <c r="U2968" i="4"/>
  <c r="S2968" i="4" s="1"/>
  <c r="AB2968" i="4"/>
  <c r="AA2968" i="4" s="1"/>
  <c r="O2969" i="4"/>
  <c r="Q2969" i="4"/>
  <c r="U2969" i="4"/>
  <c r="V2969" i="4" s="1"/>
  <c r="AB2969" i="4"/>
  <c r="O2970" i="4"/>
  <c r="Q2970" i="4"/>
  <c r="U2970" i="4"/>
  <c r="S2970" i="4" s="1"/>
  <c r="AB2970" i="4"/>
  <c r="AA2970" i="4" s="1"/>
  <c r="O2971" i="4"/>
  <c r="Q2971" i="4"/>
  <c r="U2971" i="4"/>
  <c r="V2971" i="4" s="1"/>
  <c r="AB2971" i="4"/>
  <c r="O2972" i="4"/>
  <c r="Q2972" i="4"/>
  <c r="U2972" i="4"/>
  <c r="S2972" i="4" s="1"/>
  <c r="AB2972" i="4"/>
  <c r="AA2972" i="4" s="1"/>
  <c r="O2973" i="4"/>
  <c r="Q2973" i="4"/>
  <c r="U2973" i="4"/>
  <c r="V2973" i="4" s="1"/>
  <c r="AB2973" i="4"/>
  <c r="O2974" i="4"/>
  <c r="Q2974" i="4"/>
  <c r="U2974" i="4"/>
  <c r="S2974" i="4" s="1"/>
  <c r="AB2974" i="4"/>
  <c r="AA2974" i="4" s="1"/>
  <c r="O2975" i="4"/>
  <c r="Q2975" i="4"/>
  <c r="U2975" i="4"/>
  <c r="V2975" i="4" s="1"/>
  <c r="AB2975" i="4"/>
  <c r="O2976" i="4"/>
  <c r="Q2976" i="4"/>
  <c r="U2976" i="4"/>
  <c r="S2976" i="4" s="1"/>
  <c r="AB2976" i="4"/>
  <c r="AA2976" i="4" s="1"/>
  <c r="O2977" i="4"/>
  <c r="Q2977" i="4"/>
  <c r="U2977" i="4"/>
  <c r="V2977" i="4" s="1"/>
  <c r="AB2977" i="4"/>
  <c r="O2978" i="4"/>
  <c r="Q2978" i="4"/>
  <c r="U2978" i="4"/>
  <c r="S2978" i="4" s="1"/>
  <c r="AB2978" i="4"/>
  <c r="AA2978" i="4" s="1"/>
  <c r="O2979" i="4"/>
  <c r="Q2979" i="4"/>
  <c r="U2979" i="4"/>
  <c r="V2979" i="4" s="1"/>
  <c r="AB2979" i="4"/>
  <c r="O2980" i="4"/>
  <c r="Q2980" i="4"/>
  <c r="U2980" i="4"/>
  <c r="S2980" i="4" s="1"/>
  <c r="AB2980" i="4"/>
  <c r="AA2980" i="4" s="1"/>
  <c r="O2981" i="4"/>
  <c r="Q2981" i="4"/>
  <c r="U2981" i="4"/>
  <c r="V2981" i="4" s="1"/>
  <c r="AB2981" i="4"/>
  <c r="O2982" i="4"/>
  <c r="Q2982" i="4"/>
  <c r="U2982" i="4"/>
  <c r="S2982" i="4" s="1"/>
  <c r="AB2982" i="4"/>
  <c r="AA2982" i="4" s="1"/>
  <c r="O2983" i="4"/>
  <c r="Q2983" i="4"/>
  <c r="U2983" i="4"/>
  <c r="V2983" i="4" s="1"/>
  <c r="AB2983" i="4"/>
  <c r="O2984" i="4"/>
  <c r="Q2984" i="4"/>
  <c r="U2984" i="4"/>
  <c r="S2984" i="4" s="1"/>
  <c r="AB2984" i="4"/>
  <c r="AA2984" i="4" s="1"/>
  <c r="O2985" i="4"/>
  <c r="Q2985" i="4"/>
  <c r="U2985" i="4"/>
  <c r="V2985" i="4" s="1"/>
  <c r="AB2985" i="4"/>
  <c r="O2986" i="4"/>
  <c r="Q2986" i="4"/>
  <c r="U2986" i="4"/>
  <c r="S2986" i="4" s="1"/>
  <c r="AB2986" i="4"/>
  <c r="O2987" i="4"/>
  <c r="Q2987" i="4"/>
  <c r="U2987" i="4"/>
  <c r="V2987" i="4" s="1"/>
  <c r="AB2987" i="4"/>
  <c r="O2988" i="4"/>
  <c r="Q2988" i="4"/>
  <c r="U2988" i="4"/>
  <c r="S2988" i="4" s="1"/>
  <c r="AB2988" i="4"/>
  <c r="O2989" i="4"/>
  <c r="Q2989" i="4"/>
  <c r="U2989" i="4"/>
  <c r="V2989" i="4" s="1"/>
  <c r="AB2989" i="4"/>
  <c r="O2990" i="4"/>
  <c r="Q2990" i="4"/>
  <c r="U2990" i="4"/>
  <c r="S2990" i="4" s="1"/>
  <c r="AB2990" i="4"/>
  <c r="O2991" i="4"/>
  <c r="Q2991" i="4"/>
  <c r="U2991" i="4"/>
  <c r="V2991" i="4" s="1"/>
  <c r="AB2991" i="4"/>
  <c r="O2992" i="4"/>
  <c r="Q2992" i="4"/>
  <c r="U2992" i="4"/>
  <c r="S2992" i="4" s="1"/>
  <c r="AB2992" i="4"/>
  <c r="O2993" i="4"/>
  <c r="Q2993" i="4"/>
  <c r="U2993" i="4"/>
  <c r="V2993" i="4" s="1"/>
  <c r="AB2993" i="4"/>
  <c r="O2994" i="4"/>
  <c r="Q2994" i="4"/>
  <c r="U2994" i="4"/>
  <c r="S2994" i="4" s="1"/>
  <c r="AB2994" i="4"/>
  <c r="O2995" i="4"/>
  <c r="Q2995" i="4"/>
  <c r="U2995" i="4"/>
  <c r="V2995" i="4" s="1"/>
  <c r="AB2995" i="4"/>
  <c r="O2996" i="4"/>
  <c r="Q2996" i="4"/>
  <c r="U2996" i="4"/>
  <c r="S2996" i="4" s="1"/>
  <c r="AB2996" i="4"/>
  <c r="O2997" i="4"/>
  <c r="Q2997" i="4"/>
  <c r="U2997" i="4"/>
  <c r="V2997" i="4" s="1"/>
  <c r="AB2997" i="4"/>
  <c r="O2998" i="4"/>
  <c r="Q2998" i="4"/>
  <c r="U2998" i="4"/>
  <c r="S2998" i="4" s="1"/>
  <c r="AB2998" i="4"/>
  <c r="AA2998" i="4" s="1"/>
  <c r="O2999" i="4"/>
  <c r="Q2999" i="4"/>
  <c r="U2999" i="4"/>
  <c r="V2999" i="4" s="1"/>
  <c r="AB2999" i="4"/>
  <c r="AA2999" i="4" s="1"/>
  <c r="O3000" i="4"/>
  <c r="Q3000" i="4"/>
  <c r="U3000" i="4"/>
  <c r="S3000" i="4" s="1"/>
  <c r="AB3000" i="4"/>
  <c r="AA3000" i="4" s="1"/>
  <c r="O3001" i="4"/>
  <c r="Q3001" i="4"/>
  <c r="U3001" i="4"/>
  <c r="V3001" i="4" s="1"/>
  <c r="AB3001" i="4"/>
  <c r="AA3001" i="4" s="1"/>
  <c r="O3002" i="4"/>
  <c r="Q3002" i="4"/>
  <c r="U3002" i="4"/>
  <c r="S3002" i="4" s="1"/>
  <c r="AB3002" i="4"/>
  <c r="AA3002" i="4" s="1"/>
  <c r="O3003" i="4"/>
  <c r="Q3003" i="4"/>
  <c r="U3003" i="4"/>
  <c r="V3003" i="4" s="1"/>
  <c r="AB3003" i="4"/>
  <c r="AA3003" i="4" s="1"/>
  <c r="O3004" i="4"/>
  <c r="Q3004" i="4"/>
  <c r="U3004" i="4"/>
  <c r="S3004" i="4" s="1"/>
  <c r="AB3004" i="4"/>
  <c r="AA3004" i="4" s="1"/>
  <c r="O3005" i="4"/>
  <c r="Q3005" i="4"/>
  <c r="U3005" i="4"/>
  <c r="V3005" i="4" s="1"/>
  <c r="AB3005" i="4"/>
  <c r="AA3005" i="4" s="1"/>
  <c r="O3006" i="4"/>
  <c r="Q3006" i="4"/>
  <c r="U3006" i="4"/>
  <c r="S3006" i="4" s="1"/>
  <c r="AB3006" i="4"/>
  <c r="AA3006" i="4" s="1"/>
  <c r="O8" i="4"/>
  <c r="Q8" i="4"/>
  <c r="U8" i="4"/>
  <c r="AB8" i="4"/>
  <c r="O9" i="4"/>
  <c r="Q9" i="4"/>
  <c r="U9" i="4"/>
  <c r="AB9" i="4"/>
  <c r="AC2892" i="4" l="1"/>
  <c r="AC2826" i="4"/>
  <c r="AA2802" i="4"/>
  <c r="AC2850" i="4"/>
  <c r="AC2874" i="4"/>
  <c r="AC2884" i="4"/>
  <c r="AC2866" i="4"/>
  <c r="AC2834" i="4"/>
  <c r="AA1686" i="4"/>
  <c r="AC1684" i="4"/>
  <c r="AC2908" i="4"/>
  <c r="AC2858" i="4"/>
  <c r="AC2810" i="4"/>
  <c r="AA1638" i="4"/>
  <c r="AA2818" i="4"/>
  <c r="AA1728" i="4"/>
  <c r="AA1574" i="4"/>
  <c r="AC2900" i="4"/>
  <c r="AC2842" i="4"/>
  <c r="AA1654" i="4"/>
  <c r="AC1652" i="4"/>
  <c r="AA1566" i="4"/>
  <c r="AA1590" i="4"/>
  <c r="AA1736" i="4"/>
  <c r="AA1720" i="4"/>
  <c r="AA1558" i="4"/>
  <c r="AA1678" i="4"/>
  <c r="AC1672" i="4"/>
  <c r="AA1646" i="4"/>
  <c r="AC1640" i="4"/>
  <c r="AA1582" i="4"/>
  <c r="AA1550" i="4"/>
  <c r="AA1702" i="4"/>
  <c r="AA1614" i="4"/>
  <c r="AC1608" i="4"/>
  <c r="AA1580" i="4"/>
  <c r="AA1564" i="4"/>
  <c r="AA1548" i="4"/>
  <c r="AA1710" i="4"/>
  <c r="AC1708" i="4"/>
  <c r="AA1622" i="4"/>
  <c r="AC1620" i="4"/>
  <c r="AA1606" i="4"/>
  <c r="AA1588" i="4"/>
  <c r="AA1572" i="4"/>
  <c r="AA1556" i="4"/>
  <c r="AA2888" i="4"/>
  <c r="AA2870" i="4"/>
  <c r="AA2854" i="4"/>
  <c r="AA2846" i="4"/>
  <c r="AA2830" i="4"/>
  <c r="AC2912" i="4"/>
  <c r="AC2904" i="4"/>
  <c r="AC2896" i="4"/>
  <c r="AC2862" i="4"/>
  <c r="AC2838" i="4"/>
  <c r="AC2822" i="4"/>
  <c r="AC2814" i="4"/>
  <c r="AC2806" i="4"/>
  <c r="AC2798" i="4"/>
  <c r="AC1732" i="4"/>
  <c r="AC1724" i="4"/>
  <c r="AC1716" i="4"/>
  <c r="AC1696" i="4"/>
  <c r="AC1676" i="4"/>
  <c r="AC1670" i="4"/>
  <c r="AC1664" i="4"/>
  <c r="AC1644" i="4"/>
  <c r="AC1632" i="4"/>
  <c r="AC1612" i="4"/>
  <c r="AC1600" i="4"/>
  <c r="AC1586" i="4"/>
  <c r="AC1578" i="4"/>
  <c r="AC1570" i="4"/>
  <c r="AC1562" i="4"/>
  <c r="AC1554" i="4"/>
  <c r="AC1546" i="4"/>
  <c r="AA1694" i="4"/>
  <c r="AC1692" i="4"/>
  <c r="AC1680" i="4"/>
  <c r="AA1668" i="4"/>
  <c r="AA1662" i="4"/>
  <c r="AC1660" i="4"/>
  <c r="AC1648" i="4"/>
  <c r="AA1630" i="4"/>
  <c r="AC1628" i="4"/>
  <c r="AC1616" i="4"/>
  <c r="AA1598" i="4"/>
  <c r="AC1596" i="4"/>
  <c r="AC1700" i="4"/>
  <c r="AC1688" i="4"/>
  <c r="AC1656" i="4"/>
  <c r="AC1636" i="4"/>
  <c r="AC1624" i="4"/>
  <c r="AC1604" i="4"/>
  <c r="AC1592" i="4"/>
  <c r="AC1584" i="4"/>
  <c r="AC1576" i="4"/>
  <c r="AC1568" i="4"/>
  <c r="AC1560" i="4"/>
  <c r="AC1552" i="4"/>
  <c r="AC1544" i="4"/>
  <c r="AA2906" i="4"/>
  <c r="AA2902" i="4"/>
  <c r="AA2898" i="4"/>
  <c r="AA2894" i="4"/>
  <c r="AA2890" i="4"/>
  <c r="AC2910" i="4"/>
  <c r="AC2886" i="4"/>
  <c r="AC2882" i="4"/>
  <c r="AC2876" i="4"/>
  <c r="AC2872" i="4"/>
  <c r="AC2868" i="4"/>
  <c r="AC2864" i="4"/>
  <c r="AC2860" i="4"/>
  <c r="AC2856" i="4"/>
  <c r="AC2852" i="4"/>
  <c r="AC2848" i="4"/>
  <c r="AC2844" i="4"/>
  <c r="AC2840" i="4"/>
  <c r="AC2836" i="4"/>
  <c r="AC2832" i="4"/>
  <c r="AC2828" i="4"/>
  <c r="AC2824" i="4"/>
  <c r="AC2820" i="4"/>
  <c r="AC2816" i="4"/>
  <c r="AC2812" i="4"/>
  <c r="AC2808" i="4"/>
  <c r="AC2804" i="4"/>
  <c r="AC2800" i="4"/>
  <c r="AC2796" i="4"/>
  <c r="AC1734" i="4"/>
  <c r="AC1730" i="4"/>
  <c r="AC1726" i="4"/>
  <c r="AC1722" i="4"/>
  <c r="AC1718" i="4"/>
  <c r="AC1714" i="4"/>
  <c r="AA1706" i="4"/>
  <c r="AC1704" i="4"/>
  <c r="AA1698" i="4"/>
  <c r="AA1690" i="4"/>
  <c r="AA1682" i="4"/>
  <c r="AA1674" i="4"/>
  <c r="AA1666" i="4"/>
  <c r="AA1658" i="4"/>
  <c r="AA1650" i="4"/>
  <c r="AA1642" i="4"/>
  <c r="AA1634" i="4"/>
  <c r="AA1626" i="4"/>
  <c r="AA1618" i="4"/>
  <c r="AA1610" i="4"/>
  <c r="AA1602" i="4"/>
  <c r="AA1594" i="4"/>
  <c r="S985" i="4"/>
  <c r="V983" i="4"/>
  <c r="S981" i="4"/>
  <c r="V979" i="4"/>
  <c r="S977" i="4"/>
  <c r="V975" i="4"/>
  <c r="S973" i="4"/>
  <c r="V971" i="4"/>
  <c r="V327" i="4"/>
  <c r="V325" i="4"/>
  <c r="V323" i="4"/>
  <c r="V321" i="4"/>
  <c r="V319" i="4"/>
  <c r="V317" i="4"/>
  <c r="V315" i="4"/>
  <c r="V313" i="4"/>
  <c r="V311" i="4"/>
  <c r="V309" i="4"/>
  <c r="V307" i="4"/>
  <c r="V305" i="4"/>
  <c r="S966" i="4"/>
  <c r="V965" i="4"/>
  <c r="S958" i="4"/>
  <c r="V957" i="4"/>
  <c r="S950" i="4"/>
  <c r="V949" i="4"/>
  <c r="S942" i="4"/>
  <c r="V941" i="4"/>
  <c r="S934" i="4"/>
  <c r="V933" i="4"/>
  <c r="S926" i="4"/>
  <c r="V925" i="4"/>
  <c r="S918" i="4"/>
  <c r="V917" i="4"/>
  <c r="S910" i="4"/>
  <c r="V909" i="4"/>
  <c r="S902" i="4"/>
  <c r="V901" i="4"/>
  <c r="S894" i="4"/>
  <c r="V893" i="4"/>
  <c r="S886" i="4"/>
  <c r="V622" i="4"/>
  <c r="S621" i="4"/>
  <c r="V620" i="4"/>
  <c r="S619" i="4"/>
  <c r="V618" i="4"/>
  <c r="S617" i="4"/>
  <c r="V616" i="4"/>
  <c r="S615" i="4"/>
  <c r="V614" i="4"/>
  <c r="S613" i="4"/>
  <c r="V612" i="4"/>
  <c r="S611" i="4"/>
  <c r="V610" i="4"/>
  <c r="S609" i="4"/>
  <c r="V608" i="4"/>
  <c r="S607" i="4"/>
  <c r="V606" i="4"/>
  <c r="S605" i="4"/>
  <c r="V604" i="4"/>
  <c r="S603" i="4"/>
  <c r="V602" i="4"/>
  <c r="S601" i="4"/>
  <c r="V600" i="4"/>
  <c r="S599" i="4"/>
  <c r="V598" i="4"/>
  <c r="S597" i="4"/>
  <c r="V596" i="4"/>
  <c r="S595" i="4"/>
  <c r="V594" i="4"/>
  <c r="S593" i="4"/>
  <c r="V592" i="4"/>
  <c r="S591" i="4"/>
  <c r="V590" i="4"/>
  <c r="S589" i="4"/>
  <c r="V588" i="4"/>
  <c r="S587" i="4"/>
  <c r="V586" i="4"/>
  <c r="S585" i="4"/>
  <c r="V584" i="4"/>
  <c r="S583" i="4"/>
  <c r="V582" i="4"/>
  <c r="S581" i="4"/>
  <c r="V580" i="4"/>
  <c r="S579" i="4"/>
  <c r="V578" i="4"/>
  <c r="S577" i="4"/>
  <c r="V576" i="4"/>
  <c r="S970" i="4"/>
  <c r="V969" i="4"/>
  <c r="S962" i="4"/>
  <c r="V961" i="4"/>
  <c r="S954" i="4"/>
  <c r="V953" i="4"/>
  <c r="S946" i="4"/>
  <c r="V945" i="4"/>
  <c r="S938" i="4"/>
  <c r="V937" i="4"/>
  <c r="S930" i="4"/>
  <c r="V929" i="4"/>
  <c r="S922" i="4"/>
  <c r="V921" i="4"/>
  <c r="S914" i="4"/>
  <c r="V913" i="4"/>
  <c r="S906" i="4"/>
  <c r="V905" i="4"/>
  <c r="S898" i="4"/>
  <c r="V897" i="4"/>
  <c r="S890" i="4"/>
  <c r="V889" i="4"/>
  <c r="AA2878" i="4"/>
  <c r="V3006" i="4"/>
  <c r="S3005" i="4"/>
  <c r="V3004" i="4"/>
  <c r="S3003" i="4"/>
  <c r="V3002" i="4"/>
  <c r="S3001" i="4"/>
  <c r="V3000" i="4"/>
  <c r="S2999" i="4"/>
  <c r="V2998" i="4"/>
  <c r="S2997" i="4"/>
  <c r="V2996" i="4"/>
  <c r="S2995" i="4"/>
  <c r="V2994" i="4"/>
  <c r="S2993" i="4"/>
  <c r="V2992" i="4"/>
  <c r="S2991" i="4"/>
  <c r="V2990" i="4"/>
  <c r="S2989" i="4"/>
  <c r="V2988" i="4"/>
  <c r="S2987" i="4"/>
  <c r="V2986" i="4"/>
  <c r="S2985" i="4"/>
  <c r="V2984" i="4"/>
  <c r="S2983" i="4"/>
  <c r="V2982" i="4"/>
  <c r="S2981" i="4"/>
  <c r="V2980" i="4"/>
  <c r="S2979" i="4"/>
  <c r="V2978" i="4"/>
  <c r="S2977" i="4"/>
  <c r="V2976" i="4"/>
  <c r="S2975" i="4"/>
  <c r="V2974" i="4"/>
  <c r="S2973" i="4"/>
  <c r="V2972" i="4"/>
  <c r="S2971" i="4"/>
  <c r="V2970" i="4"/>
  <c r="S2969" i="4"/>
  <c r="V2968" i="4"/>
  <c r="S2967" i="4"/>
  <c r="V2966" i="4"/>
  <c r="S2965" i="4"/>
  <c r="V2964" i="4"/>
  <c r="S2963" i="4"/>
  <c r="V2962" i="4"/>
  <c r="S2961" i="4"/>
  <c r="V2960" i="4"/>
  <c r="S2959" i="4"/>
  <c r="V2958" i="4"/>
  <c r="S2957" i="4"/>
  <c r="V2956" i="4"/>
  <c r="S2955" i="4"/>
  <c r="V2954" i="4"/>
  <c r="S2953" i="4"/>
  <c r="V2952" i="4"/>
  <c r="S2951" i="4"/>
  <c r="V2950" i="4"/>
  <c r="S2949" i="4"/>
  <c r="V2948" i="4"/>
  <c r="S2947" i="4"/>
  <c r="V2946" i="4"/>
  <c r="S2945" i="4"/>
  <c r="V2944" i="4"/>
  <c r="S2943" i="4"/>
  <c r="V2942" i="4"/>
  <c r="S2941" i="4"/>
  <c r="V2940" i="4"/>
  <c r="S2939" i="4"/>
  <c r="V2938" i="4"/>
  <c r="S2937" i="4"/>
  <c r="V2936" i="4"/>
  <c r="S2935" i="4"/>
  <c r="V2934" i="4"/>
  <c r="S2933" i="4"/>
  <c r="V2932" i="4"/>
  <c r="S2931" i="4"/>
  <c r="V2930" i="4"/>
  <c r="S2929" i="4"/>
  <c r="V2928" i="4"/>
  <c r="S2927" i="4"/>
  <c r="V2926" i="4"/>
  <c r="S2925" i="4"/>
  <c r="V2924" i="4"/>
  <c r="S2923" i="4"/>
  <c r="V2922" i="4"/>
  <c r="S2921" i="4"/>
  <c r="V2920" i="4"/>
  <c r="S2919" i="4"/>
  <c r="V2918" i="4"/>
  <c r="S2917" i="4"/>
  <c r="V2916" i="4"/>
  <c r="S2915" i="4"/>
  <c r="V2914" i="4"/>
  <c r="S2913" i="4"/>
  <c r="S2912" i="4"/>
  <c r="V2911" i="4"/>
  <c r="V2910" i="4"/>
  <c r="S2909" i="4"/>
  <c r="S2908" i="4"/>
  <c r="V2907" i="4"/>
  <c r="V2906" i="4"/>
  <c r="S2905" i="4"/>
  <c r="S2904" i="4"/>
  <c r="V2903" i="4"/>
  <c r="V2902" i="4"/>
  <c r="S2901" i="4"/>
  <c r="S2900" i="4"/>
  <c r="V2899" i="4"/>
  <c r="V2898" i="4"/>
  <c r="S2897" i="4"/>
  <c r="S2896" i="4"/>
  <c r="V2895" i="4"/>
  <c r="V2894" i="4"/>
  <c r="S2893" i="4"/>
  <c r="S2892" i="4"/>
  <c r="V2891" i="4"/>
  <c r="V2890" i="4"/>
  <c r="S2889" i="4"/>
  <c r="S2888" i="4"/>
  <c r="V2887" i="4"/>
  <c r="V2886" i="4"/>
  <c r="S2885" i="4"/>
  <c r="S2884" i="4"/>
  <c r="V2883" i="4"/>
  <c r="V2882" i="4"/>
  <c r="AA2880" i="4"/>
  <c r="V2876" i="4"/>
  <c r="S2876" i="4"/>
  <c r="S2875" i="4"/>
  <c r="V2875" i="4"/>
  <c r="V2872" i="4"/>
  <c r="S2872" i="4"/>
  <c r="S2871" i="4"/>
  <c r="V2871" i="4"/>
  <c r="V2868" i="4"/>
  <c r="S2868" i="4"/>
  <c r="S2867" i="4"/>
  <c r="V2867" i="4"/>
  <c r="V2864" i="4"/>
  <c r="S2864" i="4"/>
  <c r="S2863" i="4"/>
  <c r="V2863" i="4"/>
  <c r="V2860" i="4"/>
  <c r="S2860" i="4"/>
  <c r="S2859" i="4"/>
  <c r="V2859" i="4"/>
  <c r="V2856" i="4"/>
  <c r="S2856" i="4"/>
  <c r="S2855" i="4"/>
  <c r="V2855" i="4"/>
  <c r="V2852" i="4"/>
  <c r="S2852" i="4"/>
  <c r="S2851" i="4"/>
  <c r="V2851" i="4"/>
  <c r="V2848" i="4"/>
  <c r="S2848" i="4"/>
  <c r="S2847" i="4"/>
  <c r="V2847" i="4"/>
  <c r="V2844" i="4"/>
  <c r="S2844" i="4"/>
  <c r="S2843" i="4"/>
  <c r="V2843" i="4"/>
  <c r="V2840" i="4"/>
  <c r="S2840" i="4"/>
  <c r="S2839" i="4"/>
  <c r="V2839" i="4"/>
  <c r="V2836" i="4"/>
  <c r="S2836" i="4"/>
  <c r="S2835" i="4"/>
  <c r="V2835" i="4"/>
  <c r="V2832" i="4"/>
  <c r="S2832" i="4"/>
  <c r="S2831" i="4"/>
  <c r="V2831" i="4"/>
  <c r="V2828" i="4"/>
  <c r="S2828" i="4"/>
  <c r="S2827" i="4"/>
  <c r="V2827" i="4"/>
  <c r="V2824" i="4"/>
  <c r="S2824" i="4"/>
  <c r="S2823" i="4"/>
  <c r="V2823" i="4"/>
  <c r="V2820" i="4"/>
  <c r="S2820" i="4"/>
  <c r="S2819" i="4"/>
  <c r="V2819" i="4"/>
  <c r="V2816" i="4"/>
  <c r="S2816" i="4"/>
  <c r="S2815" i="4"/>
  <c r="V2815" i="4"/>
  <c r="V2812" i="4"/>
  <c r="S2812" i="4"/>
  <c r="S2811" i="4"/>
  <c r="V2811" i="4"/>
  <c r="V2808" i="4"/>
  <c r="S2808" i="4"/>
  <c r="S2807" i="4"/>
  <c r="V2807" i="4"/>
  <c r="V2804" i="4"/>
  <c r="S2804" i="4"/>
  <c r="S2803" i="4"/>
  <c r="V2803" i="4"/>
  <c r="V2800" i="4"/>
  <c r="S2800" i="4"/>
  <c r="S2799" i="4"/>
  <c r="V2799" i="4"/>
  <c r="V2796" i="4"/>
  <c r="S2796" i="4"/>
  <c r="V1737" i="4"/>
  <c r="S1737" i="4"/>
  <c r="V1733" i="4"/>
  <c r="S1733" i="4"/>
  <c r="V1729" i="4"/>
  <c r="S1729" i="4"/>
  <c r="V1725" i="4"/>
  <c r="S1725" i="4"/>
  <c r="V1721" i="4"/>
  <c r="S1721" i="4"/>
  <c r="V1717" i="4"/>
  <c r="S1717" i="4"/>
  <c r="V1713" i="4"/>
  <c r="S1713" i="4"/>
  <c r="V1709" i="4"/>
  <c r="S1709" i="4"/>
  <c r="V1705" i="4"/>
  <c r="S1705" i="4"/>
  <c r="V1701" i="4"/>
  <c r="S1701" i="4"/>
  <c r="V1697" i="4"/>
  <c r="S1697" i="4"/>
  <c r="V1693" i="4"/>
  <c r="S1693" i="4"/>
  <c r="V1689" i="4"/>
  <c r="S1689" i="4"/>
  <c r="V1685" i="4"/>
  <c r="S1685" i="4"/>
  <c r="V1681" i="4"/>
  <c r="S1681" i="4"/>
  <c r="V1677" i="4"/>
  <c r="S1677" i="4"/>
  <c r="V1673" i="4"/>
  <c r="S1673" i="4"/>
  <c r="S1666" i="4"/>
  <c r="V1666" i="4"/>
  <c r="V1665" i="4"/>
  <c r="S1665" i="4"/>
  <c r="S2880" i="4"/>
  <c r="V2879" i="4"/>
  <c r="V2877" i="4"/>
  <c r="S2877" i="4"/>
  <c r="S2874" i="4"/>
  <c r="V2874" i="4"/>
  <c r="V2873" i="4"/>
  <c r="S2873" i="4"/>
  <c r="S2870" i="4"/>
  <c r="V2870" i="4"/>
  <c r="V2869" i="4"/>
  <c r="S2869" i="4"/>
  <c r="S2866" i="4"/>
  <c r="V2866" i="4"/>
  <c r="V2865" i="4"/>
  <c r="S2865" i="4"/>
  <c r="S2862" i="4"/>
  <c r="V2862" i="4"/>
  <c r="V2861" i="4"/>
  <c r="S2861" i="4"/>
  <c r="S2858" i="4"/>
  <c r="V2858" i="4"/>
  <c r="V2857" i="4"/>
  <c r="S2857" i="4"/>
  <c r="S2854" i="4"/>
  <c r="V2854" i="4"/>
  <c r="V2853" i="4"/>
  <c r="S2853" i="4"/>
  <c r="S2850" i="4"/>
  <c r="V2850" i="4"/>
  <c r="V2849" i="4"/>
  <c r="S2849" i="4"/>
  <c r="S2846" i="4"/>
  <c r="V2846" i="4"/>
  <c r="V2845" i="4"/>
  <c r="S2845" i="4"/>
  <c r="S2842" i="4"/>
  <c r="V2842" i="4"/>
  <c r="V2841" i="4"/>
  <c r="S2841" i="4"/>
  <c r="S2838" i="4"/>
  <c r="V2838" i="4"/>
  <c r="V2837" i="4"/>
  <c r="S2837" i="4"/>
  <c r="S2834" i="4"/>
  <c r="V2834" i="4"/>
  <c r="V2833" i="4"/>
  <c r="S2833" i="4"/>
  <c r="S2830" i="4"/>
  <c r="V2830" i="4"/>
  <c r="V2829" i="4"/>
  <c r="S2829" i="4"/>
  <c r="S2826" i="4"/>
  <c r="V2826" i="4"/>
  <c r="V2825" i="4"/>
  <c r="S2825" i="4"/>
  <c r="S2822" i="4"/>
  <c r="V2822" i="4"/>
  <c r="V2821" i="4"/>
  <c r="S2821" i="4"/>
  <c r="S2818" i="4"/>
  <c r="V2818" i="4"/>
  <c r="V2817" i="4"/>
  <c r="S2817" i="4"/>
  <c r="S2814" i="4"/>
  <c r="V2814" i="4"/>
  <c r="V2813" i="4"/>
  <c r="S2813" i="4"/>
  <c r="S2810" i="4"/>
  <c r="V2810" i="4"/>
  <c r="V2809" i="4"/>
  <c r="S2809" i="4"/>
  <c r="S2806" i="4"/>
  <c r="V2806" i="4"/>
  <c r="V2805" i="4"/>
  <c r="S2805" i="4"/>
  <c r="S2802" i="4"/>
  <c r="V2802" i="4"/>
  <c r="V2801" i="4"/>
  <c r="S2801" i="4"/>
  <c r="S2798" i="4"/>
  <c r="V2798" i="4"/>
  <c r="V2797" i="4"/>
  <c r="S2797" i="4"/>
  <c r="V1736" i="4"/>
  <c r="S1736" i="4"/>
  <c r="V1732" i="4"/>
  <c r="S1732" i="4"/>
  <c r="V1728" i="4"/>
  <c r="S1728" i="4"/>
  <c r="V1724" i="4"/>
  <c r="S1724" i="4"/>
  <c r="V1720" i="4"/>
  <c r="S1720" i="4"/>
  <c r="V1716" i="4"/>
  <c r="S1716" i="4"/>
  <c r="V1712" i="4"/>
  <c r="S1712" i="4"/>
  <c r="V1708" i="4"/>
  <c r="S1708" i="4"/>
  <c r="V1704" i="4"/>
  <c r="S1704" i="4"/>
  <c r="V1700" i="4"/>
  <c r="S1700" i="4"/>
  <c r="V1696" i="4"/>
  <c r="S1696" i="4"/>
  <c r="V1692" i="4"/>
  <c r="S1692" i="4"/>
  <c r="V1688" i="4"/>
  <c r="S1688" i="4"/>
  <c r="V1684" i="4"/>
  <c r="S1684" i="4"/>
  <c r="V1680" i="4"/>
  <c r="S1680" i="4"/>
  <c r="V1676" i="4"/>
  <c r="S1676" i="4"/>
  <c r="S1670" i="4"/>
  <c r="V1670" i="4"/>
  <c r="V1669" i="4"/>
  <c r="S1669" i="4"/>
  <c r="V1738" i="4"/>
  <c r="V1735" i="4"/>
  <c r="V1734" i="4"/>
  <c r="V1731" i="4"/>
  <c r="V1730" i="4"/>
  <c r="V1727" i="4"/>
  <c r="V1726" i="4"/>
  <c r="V1723" i="4"/>
  <c r="V1722" i="4"/>
  <c r="V1719" i="4"/>
  <c r="V1718" i="4"/>
  <c r="V1715" i="4"/>
  <c r="V1714" i="4"/>
  <c r="V1711" i="4"/>
  <c r="V1710" i="4"/>
  <c r="V1707" i="4"/>
  <c r="V1706" i="4"/>
  <c r="V1703" i="4"/>
  <c r="V1702" i="4"/>
  <c r="V1699" i="4"/>
  <c r="V1698" i="4"/>
  <c r="V1695" i="4"/>
  <c r="V1694" i="4"/>
  <c r="V1691" i="4"/>
  <c r="V1690" i="4"/>
  <c r="V1687" i="4"/>
  <c r="V1686" i="4"/>
  <c r="V1683" i="4"/>
  <c r="V1682" i="4"/>
  <c r="V1679" i="4"/>
  <c r="V1678" i="4"/>
  <c r="V1675" i="4"/>
  <c r="V1674" i="4"/>
  <c r="V1662" i="4"/>
  <c r="S1662" i="4"/>
  <c r="S1661" i="4"/>
  <c r="V1661" i="4"/>
  <c r="V1658" i="4"/>
  <c r="S1658" i="4"/>
  <c r="S1657" i="4"/>
  <c r="V1657" i="4"/>
  <c r="V1654" i="4"/>
  <c r="S1654" i="4"/>
  <c r="S1653" i="4"/>
  <c r="V1653" i="4"/>
  <c r="V1650" i="4"/>
  <c r="S1650" i="4"/>
  <c r="S1649" i="4"/>
  <c r="V1649" i="4"/>
  <c r="V1646" i="4"/>
  <c r="S1646" i="4"/>
  <c r="S1645" i="4"/>
  <c r="V1645" i="4"/>
  <c r="V1642" i="4"/>
  <c r="S1642" i="4"/>
  <c r="S1641" i="4"/>
  <c r="V1641" i="4"/>
  <c r="V1638" i="4"/>
  <c r="S1638" i="4"/>
  <c r="S1637" i="4"/>
  <c r="V1637" i="4"/>
  <c r="V1634" i="4"/>
  <c r="S1634" i="4"/>
  <c r="S1633" i="4"/>
  <c r="V1633" i="4"/>
  <c r="V1630" i="4"/>
  <c r="S1630" i="4"/>
  <c r="S1629" i="4"/>
  <c r="V1629" i="4"/>
  <c r="V1626" i="4"/>
  <c r="S1626" i="4"/>
  <c r="S1625" i="4"/>
  <c r="V1625" i="4"/>
  <c r="V1622" i="4"/>
  <c r="S1622" i="4"/>
  <c r="S1621" i="4"/>
  <c r="V1621" i="4"/>
  <c r="V1618" i="4"/>
  <c r="S1618" i="4"/>
  <c r="S1617" i="4"/>
  <c r="V1617" i="4"/>
  <c r="V1614" i="4"/>
  <c r="S1614" i="4"/>
  <c r="S1613" i="4"/>
  <c r="V1613" i="4"/>
  <c r="V1610" i="4"/>
  <c r="S1610" i="4"/>
  <c r="S1609" i="4"/>
  <c r="V1609" i="4"/>
  <c r="V1606" i="4"/>
  <c r="S1606" i="4"/>
  <c r="S1605" i="4"/>
  <c r="V1605" i="4"/>
  <c r="V1602" i="4"/>
  <c r="S1602" i="4"/>
  <c r="S1601" i="4"/>
  <c r="V1601" i="4"/>
  <c r="V1598" i="4"/>
  <c r="S1598" i="4"/>
  <c r="S1597" i="4"/>
  <c r="V1597" i="4"/>
  <c r="V1594" i="4"/>
  <c r="S1594" i="4"/>
  <c r="S1593" i="4"/>
  <c r="V1593" i="4"/>
  <c r="S1588" i="4"/>
  <c r="V1588" i="4"/>
  <c r="V1587" i="4"/>
  <c r="S1587" i="4"/>
  <c r="S1580" i="4"/>
  <c r="V1580" i="4"/>
  <c r="V1579" i="4"/>
  <c r="S1579" i="4"/>
  <c r="S1572" i="4"/>
  <c r="V1572" i="4"/>
  <c r="V1571" i="4"/>
  <c r="S1571" i="4"/>
  <c r="S1564" i="4"/>
  <c r="V1564" i="4"/>
  <c r="V1563" i="4"/>
  <c r="S1563" i="4"/>
  <c r="S1556" i="4"/>
  <c r="V1556" i="4"/>
  <c r="V1555" i="4"/>
  <c r="S1555" i="4"/>
  <c r="S1548" i="4"/>
  <c r="V1548" i="4"/>
  <c r="V1547" i="4"/>
  <c r="S1547" i="4"/>
  <c r="S1664" i="4"/>
  <c r="V1664" i="4"/>
  <c r="V1663" i="4"/>
  <c r="S1663" i="4"/>
  <c r="S1660" i="4"/>
  <c r="V1660" i="4"/>
  <c r="V1659" i="4"/>
  <c r="S1659" i="4"/>
  <c r="S1656" i="4"/>
  <c r="V1656" i="4"/>
  <c r="V1655" i="4"/>
  <c r="S1655" i="4"/>
  <c r="S1652" i="4"/>
  <c r="V1652" i="4"/>
  <c r="V1651" i="4"/>
  <c r="S1651" i="4"/>
  <c r="S1648" i="4"/>
  <c r="V1648" i="4"/>
  <c r="V1647" i="4"/>
  <c r="S1647" i="4"/>
  <c r="S1644" i="4"/>
  <c r="V1644" i="4"/>
  <c r="V1643" i="4"/>
  <c r="S1643" i="4"/>
  <c r="S1640" i="4"/>
  <c r="V1640" i="4"/>
  <c r="V1639" i="4"/>
  <c r="S1639" i="4"/>
  <c r="S1636" i="4"/>
  <c r="V1636" i="4"/>
  <c r="V1635" i="4"/>
  <c r="S1635" i="4"/>
  <c r="S1632" i="4"/>
  <c r="V1632" i="4"/>
  <c r="V1631" i="4"/>
  <c r="S1631" i="4"/>
  <c r="S1628" i="4"/>
  <c r="V1628" i="4"/>
  <c r="V1627" i="4"/>
  <c r="S1627" i="4"/>
  <c r="S1624" i="4"/>
  <c r="V1624" i="4"/>
  <c r="V1623" i="4"/>
  <c r="S1623" i="4"/>
  <c r="S1620" i="4"/>
  <c r="V1620" i="4"/>
  <c r="V1619" i="4"/>
  <c r="S1619" i="4"/>
  <c r="S1616" i="4"/>
  <c r="V1616" i="4"/>
  <c r="V1615" i="4"/>
  <c r="S1615" i="4"/>
  <c r="S1612" i="4"/>
  <c r="V1612" i="4"/>
  <c r="V1611" i="4"/>
  <c r="S1611" i="4"/>
  <c r="S1608" i="4"/>
  <c r="V1608" i="4"/>
  <c r="V1607" i="4"/>
  <c r="S1607" i="4"/>
  <c r="S1604" i="4"/>
  <c r="V1604" i="4"/>
  <c r="V1603" i="4"/>
  <c r="S1603" i="4"/>
  <c r="S1600" i="4"/>
  <c r="V1600" i="4"/>
  <c r="V1599" i="4"/>
  <c r="S1599" i="4"/>
  <c r="S1596" i="4"/>
  <c r="V1596" i="4"/>
  <c r="V1595" i="4"/>
  <c r="S1595" i="4"/>
  <c r="S1592" i="4"/>
  <c r="V1592" i="4"/>
  <c r="V1591" i="4"/>
  <c r="S1591" i="4"/>
  <c r="S1584" i="4"/>
  <c r="V1584" i="4"/>
  <c r="V1583" i="4"/>
  <c r="S1583" i="4"/>
  <c r="S1576" i="4"/>
  <c r="V1576" i="4"/>
  <c r="V1575" i="4"/>
  <c r="S1575" i="4"/>
  <c r="S1568" i="4"/>
  <c r="V1568" i="4"/>
  <c r="V1567" i="4"/>
  <c r="S1567" i="4"/>
  <c r="S1560" i="4"/>
  <c r="V1560" i="4"/>
  <c r="V1559" i="4"/>
  <c r="S1559" i="4"/>
  <c r="S1552" i="4"/>
  <c r="V1552" i="4"/>
  <c r="V1551" i="4"/>
  <c r="S1551" i="4"/>
  <c r="S1544" i="4"/>
  <c r="V1544" i="4"/>
  <c r="V1543" i="4"/>
  <c r="S1543" i="4"/>
  <c r="S1534" i="4"/>
  <c r="V1534" i="4"/>
  <c r="V1533" i="4"/>
  <c r="S1533" i="4"/>
  <c r="S1532" i="4"/>
  <c r="V1532" i="4"/>
  <c r="V1531" i="4"/>
  <c r="S1531" i="4"/>
  <c r="S1530" i="4"/>
  <c r="V1530" i="4"/>
  <c r="V1529" i="4"/>
  <c r="S1529" i="4"/>
  <c r="S1528" i="4"/>
  <c r="V1528" i="4"/>
  <c r="V1527" i="4"/>
  <c r="S1527" i="4"/>
  <c r="S1526" i="4"/>
  <c r="V1526" i="4"/>
  <c r="V1525" i="4"/>
  <c r="S1525" i="4"/>
  <c r="S1524" i="4"/>
  <c r="V1524" i="4"/>
  <c r="V1523" i="4"/>
  <c r="S1523" i="4"/>
  <c r="S1522" i="4"/>
  <c r="V1522" i="4"/>
  <c r="V1521" i="4"/>
  <c r="S1521" i="4"/>
  <c r="S1520" i="4"/>
  <c r="V1520" i="4"/>
  <c r="V1519" i="4"/>
  <c r="S1519" i="4"/>
  <c r="S1518" i="4"/>
  <c r="V1518" i="4"/>
  <c r="V1517" i="4"/>
  <c r="S1517" i="4"/>
  <c r="S1516" i="4"/>
  <c r="V1516" i="4"/>
  <c r="V1515" i="4"/>
  <c r="S1515" i="4"/>
  <c r="S984" i="4"/>
  <c r="S982" i="4"/>
  <c r="S980" i="4"/>
  <c r="S978" i="4"/>
  <c r="S976" i="4"/>
  <c r="S974" i="4"/>
  <c r="S972" i="4"/>
  <c r="S968" i="4"/>
  <c r="V967" i="4"/>
  <c r="S964" i="4"/>
  <c r="V963" i="4"/>
  <c r="S960" i="4"/>
  <c r="V959" i="4"/>
  <c r="S956" i="4"/>
  <c r="V955" i="4"/>
  <c r="S952" i="4"/>
  <c r="V951" i="4"/>
  <c r="S948" i="4"/>
  <c r="V947" i="4"/>
  <c r="S944" i="4"/>
  <c r="V943" i="4"/>
  <c r="S940" i="4"/>
  <c r="V939" i="4"/>
  <c r="S936" i="4"/>
  <c r="V935" i="4"/>
  <c r="S932" i="4"/>
  <c r="V931" i="4"/>
  <c r="S928" i="4"/>
  <c r="V927" i="4"/>
  <c r="S924" i="4"/>
  <c r="V923" i="4"/>
  <c r="S920" i="4"/>
  <c r="V919" i="4"/>
  <c r="S916" i="4"/>
  <c r="V915" i="4"/>
  <c r="S912" i="4"/>
  <c r="V911" i="4"/>
  <c r="S908" i="4"/>
  <c r="V907" i="4"/>
  <c r="S904" i="4"/>
  <c r="V903" i="4"/>
  <c r="S900" i="4"/>
  <c r="V899" i="4"/>
  <c r="S896" i="4"/>
  <c r="V895" i="4"/>
  <c r="S892" i="4"/>
  <c r="V891" i="4"/>
  <c r="S888" i="4"/>
  <c r="V887" i="4"/>
  <c r="S90" i="4"/>
  <c r="V89" i="4"/>
  <c r="S88" i="4"/>
  <c r="V87" i="4"/>
  <c r="S86" i="4"/>
  <c r="V85" i="4"/>
  <c r="S84" i="4"/>
  <c r="V83" i="4"/>
  <c r="S82" i="4"/>
  <c r="V81" i="4"/>
  <c r="S80" i="4"/>
  <c r="V79" i="4"/>
  <c r="S78" i="4"/>
  <c r="V77" i="4"/>
  <c r="S76" i="4"/>
  <c r="V75" i="4"/>
  <c r="S74" i="4"/>
  <c r="V73" i="4"/>
  <c r="S72" i="4"/>
  <c r="V71" i="4"/>
  <c r="S70" i="4"/>
  <c r="V69" i="4"/>
  <c r="S68" i="4"/>
  <c r="V67" i="4"/>
  <c r="S66" i="4"/>
  <c r="V65" i="4"/>
  <c r="S64" i="4"/>
  <c r="V63" i="4"/>
  <c r="S62" i="4"/>
  <c r="V61" i="4"/>
  <c r="S60" i="4"/>
  <c r="V59" i="4"/>
  <c r="S58" i="4"/>
  <c r="AC3005" i="4"/>
  <c r="AC3003" i="4"/>
  <c r="AA1540" i="4"/>
  <c r="AC1540" i="4"/>
  <c r="AA1538" i="4"/>
  <c r="AC1538" i="4"/>
  <c r="AA1536" i="4"/>
  <c r="AC1536" i="4"/>
  <c r="AA1534" i="4"/>
  <c r="AC1534" i="4"/>
  <c r="AA1532" i="4"/>
  <c r="AC1532" i="4"/>
  <c r="AA1530" i="4"/>
  <c r="AC1530" i="4"/>
  <c r="AA1528" i="4"/>
  <c r="AC1528" i="4"/>
  <c r="AA1526" i="4"/>
  <c r="AC1526" i="4"/>
  <c r="AA1524" i="4"/>
  <c r="AC1524" i="4"/>
  <c r="AA1522" i="4"/>
  <c r="AC1522" i="4"/>
  <c r="AA1520" i="4"/>
  <c r="AC1520" i="4"/>
  <c r="AA1518" i="4"/>
  <c r="AC1518" i="4"/>
  <c r="AA1517" i="4"/>
  <c r="AC1517" i="4"/>
  <c r="AA1515" i="4"/>
  <c r="AC1515" i="4"/>
  <c r="AA984" i="4"/>
  <c r="AC984" i="4"/>
  <c r="AA982" i="4"/>
  <c r="AC982" i="4"/>
  <c r="AA980" i="4"/>
  <c r="AC980" i="4"/>
  <c r="AA978" i="4"/>
  <c r="AC978" i="4"/>
  <c r="AA976" i="4"/>
  <c r="AC976" i="4"/>
  <c r="AA974" i="4"/>
  <c r="AC974" i="4"/>
  <c r="AA972" i="4"/>
  <c r="AC972" i="4"/>
  <c r="AA970" i="4"/>
  <c r="AC970" i="4"/>
  <c r="AA968" i="4"/>
  <c r="AC968" i="4"/>
  <c r="AA966" i="4"/>
  <c r="AC966" i="4"/>
  <c r="AA964" i="4"/>
  <c r="AC964" i="4"/>
  <c r="AA962" i="4"/>
  <c r="AC962" i="4"/>
  <c r="AA960" i="4"/>
  <c r="AC960" i="4"/>
  <c r="AA958" i="4"/>
  <c r="AC958" i="4"/>
  <c r="AA956" i="4"/>
  <c r="AC956" i="4"/>
  <c r="AA954" i="4"/>
  <c r="AC954" i="4"/>
  <c r="AA952" i="4"/>
  <c r="AC952" i="4"/>
  <c r="AA950" i="4"/>
  <c r="AC950" i="4"/>
  <c r="AA948" i="4"/>
  <c r="AC948" i="4"/>
  <c r="AA946" i="4"/>
  <c r="AC946" i="4"/>
  <c r="AA944" i="4"/>
  <c r="AC944" i="4"/>
  <c r="AA942" i="4"/>
  <c r="AC942" i="4"/>
  <c r="AA940" i="4"/>
  <c r="AC940" i="4"/>
  <c r="AA938" i="4"/>
  <c r="AC938" i="4"/>
  <c r="AA936" i="4"/>
  <c r="AC936" i="4"/>
  <c r="AA934" i="4"/>
  <c r="AC934" i="4"/>
  <c r="AA932" i="4"/>
  <c r="AC932" i="4"/>
  <c r="AA930" i="4"/>
  <c r="AC930" i="4"/>
  <c r="AA928" i="4"/>
  <c r="AC928" i="4"/>
  <c r="AA926" i="4"/>
  <c r="AC926" i="4"/>
  <c r="AA924" i="4"/>
  <c r="AC924" i="4"/>
  <c r="AA922" i="4"/>
  <c r="AC922" i="4"/>
  <c r="AA920" i="4"/>
  <c r="AC920" i="4"/>
  <c r="AA918" i="4"/>
  <c r="AC918" i="4"/>
  <c r="AA916" i="4"/>
  <c r="AC916" i="4"/>
  <c r="AA914" i="4"/>
  <c r="AC914" i="4"/>
  <c r="AA912" i="4"/>
  <c r="AC912" i="4"/>
  <c r="AA910" i="4"/>
  <c r="AC910" i="4"/>
  <c r="AA908" i="4"/>
  <c r="AC908" i="4"/>
  <c r="AA906" i="4"/>
  <c r="AC906" i="4"/>
  <c r="AA904" i="4"/>
  <c r="AC904" i="4"/>
  <c r="AA902" i="4"/>
  <c r="AC902" i="4"/>
  <c r="AA900" i="4"/>
  <c r="AC900" i="4"/>
  <c r="AA898" i="4"/>
  <c r="AC898" i="4"/>
  <c r="AA896" i="4"/>
  <c r="AC896" i="4"/>
  <c r="AA894" i="4"/>
  <c r="AC894" i="4"/>
  <c r="AA892" i="4"/>
  <c r="AC892" i="4"/>
  <c r="AA890" i="4"/>
  <c r="AC890" i="4"/>
  <c r="AA888" i="4"/>
  <c r="AC888" i="4"/>
  <c r="AA886" i="4"/>
  <c r="AC886" i="4"/>
  <c r="AA581" i="4"/>
  <c r="AC581" i="4"/>
  <c r="AA579" i="4"/>
  <c r="AC579" i="4"/>
  <c r="AA577" i="4"/>
  <c r="AC577" i="4"/>
  <c r="AA575" i="4"/>
  <c r="AC575" i="4"/>
  <c r="AA313" i="4"/>
  <c r="AC313" i="4"/>
  <c r="AA311" i="4"/>
  <c r="AC311" i="4"/>
  <c r="AA309" i="4"/>
  <c r="AC309" i="4"/>
  <c r="AA307" i="4"/>
  <c r="AC307" i="4"/>
  <c r="AA305" i="4"/>
  <c r="AC305" i="4"/>
  <c r="AA240" i="4"/>
  <c r="AC240" i="4"/>
  <c r="AA238" i="4"/>
  <c r="AC238" i="4"/>
  <c r="AA236" i="4"/>
  <c r="AC236" i="4"/>
  <c r="AA234" i="4"/>
  <c r="AC234" i="4"/>
  <c r="AA232" i="4"/>
  <c r="AC232" i="4"/>
  <c r="AA230" i="4"/>
  <c r="AC230" i="4"/>
  <c r="AA228" i="4"/>
  <c r="AC228" i="4"/>
  <c r="AA226" i="4"/>
  <c r="AC226" i="4"/>
  <c r="AA224" i="4"/>
  <c r="AC224" i="4"/>
  <c r="AA222" i="4"/>
  <c r="AC222" i="4"/>
  <c r="AA220" i="4"/>
  <c r="AC220" i="4"/>
  <c r="AA218" i="4"/>
  <c r="AC218" i="4"/>
  <c r="AA216" i="4"/>
  <c r="AC216" i="4"/>
  <c r="V39" i="4"/>
  <c r="AC621" i="4"/>
  <c r="AC619" i="4"/>
  <c r="AC617" i="4"/>
  <c r="AC615" i="4"/>
  <c r="AC613" i="4"/>
  <c r="AC611" i="4"/>
  <c r="AC609" i="4"/>
  <c r="AC607" i="4"/>
  <c r="AC605" i="4"/>
  <c r="AC603" i="4"/>
  <c r="AC601" i="4"/>
  <c r="AC599" i="4"/>
  <c r="AC597" i="4"/>
  <c r="AC595" i="4"/>
  <c r="AC593" i="4"/>
  <c r="AC591" i="4"/>
  <c r="AC589" i="4"/>
  <c r="AC587" i="4"/>
  <c r="AC585" i="4"/>
  <c r="AC583" i="4"/>
  <c r="AA328" i="4"/>
  <c r="AC328" i="4"/>
  <c r="AA326" i="4"/>
  <c r="AC326" i="4"/>
  <c r="AA324" i="4"/>
  <c r="AC324" i="4"/>
  <c r="AA322" i="4"/>
  <c r="AC322" i="4"/>
  <c r="AA320" i="4"/>
  <c r="AC320" i="4"/>
  <c r="AA318" i="4"/>
  <c r="AC318" i="4"/>
  <c r="AA316" i="4"/>
  <c r="AC316" i="4"/>
  <c r="AA314" i="4"/>
  <c r="AC314" i="4"/>
  <c r="V41" i="4"/>
  <c r="V37" i="4"/>
  <c r="S41" i="4"/>
  <c r="S39" i="4"/>
  <c r="S37" i="4"/>
  <c r="S35" i="4"/>
  <c r="S33" i="4"/>
  <c r="S31" i="4"/>
  <c r="S29" i="4"/>
  <c r="S27" i="4"/>
  <c r="V40" i="4"/>
  <c r="S40" i="4" s="1"/>
  <c r="V38" i="4"/>
  <c r="S38" i="4" s="1"/>
  <c r="V36" i="4"/>
  <c r="S36" i="4" s="1"/>
  <c r="V34" i="4"/>
  <c r="S34" i="4" s="1"/>
  <c r="V32" i="4"/>
  <c r="S32" i="4" s="1"/>
  <c r="V30" i="4"/>
  <c r="S30" i="4" s="1"/>
  <c r="V28" i="4"/>
  <c r="S28" i="4" s="1"/>
  <c r="AA2997" i="4"/>
  <c r="AC2997" i="4"/>
  <c r="AA2995" i="4"/>
  <c r="AC2995" i="4"/>
  <c r="AA2993" i="4"/>
  <c r="AC2993" i="4"/>
  <c r="AA2991" i="4"/>
  <c r="AC2991" i="4"/>
  <c r="AA2989" i="4"/>
  <c r="AC2989" i="4"/>
  <c r="AA2987" i="4"/>
  <c r="AC2987" i="4"/>
  <c r="AA2985" i="4"/>
  <c r="AC2985" i="4"/>
  <c r="AA2983" i="4"/>
  <c r="AC2983" i="4"/>
  <c r="AA2981" i="4"/>
  <c r="AC2981" i="4"/>
  <c r="AA2979" i="4"/>
  <c r="AC2979" i="4"/>
  <c r="AA2977" i="4"/>
  <c r="AC2977" i="4"/>
  <c r="AA2975" i="4"/>
  <c r="AC2975" i="4"/>
  <c r="AA2973" i="4"/>
  <c r="AC2973" i="4"/>
  <c r="AA2971" i="4"/>
  <c r="AC2971" i="4"/>
  <c r="AA2969" i="4"/>
  <c r="AC2969" i="4"/>
  <c r="AA2967" i="4"/>
  <c r="AC2967" i="4"/>
  <c r="AA2965" i="4"/>
  <c r="AC2965" i="4"/>
  <c r="AA2963" i="4"/>
  <c r="AC2963" i="4"/>
  <c r="AA2961" i="4"/>
  <c r="AC2961" i="4"/>
  <c r="AA2959" i="4"/>
  <c r="AC2959" i="4"/>
  <c r="AA2957" i="4"/>
  <c r="AC2957" i="4"/>
  <c r="AA2955" i="4"/>
  <c r="AC2955" i="4"/>
  <c r="AA2953" i="4"/>
  <c r="AC2953" i="4"/>
  <c r="AA2951" i="4"/>
  <c r="AC2951" i="4"/>
  <c r="AA2949" i="4"/>
  <c r="AC2949" i="4"/>
  <c r="AA2947" i="4"/>
  <c r="AC2947" i="4"/>
  <c r="AA2945" i="4"/>
  <c r="AC2945" i="4"/>
  <c r="AA2943" i="4"/>
  <c r="AC2943" i="4"/>
  <c r="AA2941" i="4"/>
  <c r="AC2941" i="4"/>
  <c r="AA2939" i="4"/>
  <c r="AC2939" i="4"/>
  <c r="AA2937" i="4"/>
  <c r="AC2937" i="4"/>
  <c r="AA2935" i="4"/>
  <c r="AC2935" i="4"/>
  <c r="AA2933" i="4"/>
  <c r="AC2933" i="4"/>
  <c r="AA2931" i="4"/>
  <c r="AC2931" i="4"/>
  <c r="AA2929" i="4"/>
  <c r="AC2929" i="4"/>
  <c r="AA2927" i="4"/>
  <c r="AC2927" i="4"/>
  <c r="AA2925" i="4"/>
  <c r="AC2925" i="4"/>
  <c r="AA2923" i="4"/>
  <c r="AC2923" i="4"/>
  <c r="AA2921" i="4"/>
  <c r="AC2921" i="4"/>
  <c r="AA2919" i="4"/>
  <c r="AC2919" i="4"/>
  <c r="AA2917" i="4"/>
  <c r="AC2917" i="4"/>
  <c r="AA2915" i="4"/>
  <c r="AC2915" i="4"/>
  <c r="AC3006" i="4"/>
  <c r="AC3004" i="4"/>
  <c r="AC3002" i="4"/>
  <c r="AC3000" i="4"/>
  <c r="AC2998" i="4"/>
  <c r="AC3001" i="4"/>
  <c r="AC2999" i="4"/>
  <c r="AA2996" i="4"/>
  <c r="AC2996" i="4"/>
  <c r="AA2994" i="4"/>
  <c r="AC2994" i="4"/>
  <c r="AA2992" i="4"/>
  <c r="AC2992" i="4"/>
  <c r="AA2990" i="4"/>
  <c r="AC2990" i="4"/>
  <c r="AA2988" i="4"/>
  <c r="AC2988" i="4"/>
  <c r="AA2986" i="4"/>
  <c r="AC2986" i="4"/>
  <c r="AA2913" i="4"/>
  <c r="AC2913" i="4"/>
  <c r="AA2911" i="4"/>
  <c r="AC2911" i="4"/>
  <c r="AA2909" i="4"/>
  <c r="AC2909" i="4"/>
  <c r="AA2907" i="4"/>
  <c r="AC2907" i="4"/>
  <c r="AA2905" i="4"/>
  <c r="AC2905" i="4"/>
  <c r="AA2903" i="4"/>
  <c r="AC2903" i="4"/>
  <c r="AA2901" i="4"/>
  <c r="AC2901" i="4"/>
  <c r="AA2899" i="4"/>
  <c r="AC2899" i="4"/>
  <c r="AA2897" i="4"/>
  <c r="AC2897" i="4"/>
  <c r="AA2895" i="4"/>
  <c r="AC2895" i="4"/>
  <c r="AA2893" i="4"/>
  <c r="AC2893" i="4"/>
  <c r="AA2891" i="4"/>
  <c r="AC2891" i="4"/>
  <c r="AA2889" i="4"/>
  <c r="AC2889" i="4"/>
  <c r="AA2887" i="4"/>
  <c r="AC2887" i="4"/>
  <c r="AA2885" i="4"/>
  <c r="AC2885" i="4"/>
  <c r="AA2883" i="4"/>
  <c r="AC2883" i="4"/>
  <c r="AA2881" i="4"/>
  <c r="AC2881" i="4"/>
  <c r="AA2879" i="4"/>
  <c r="AC2879" i="4"/>
  <c r="AA2877" i="4"/>
  <c r="AC2877" i="4"/>
  <c r="AA2875" i="4"/>
  <c r="AC2875" i="4"/>
  <c r="AA2873" i="4"/>
  <c r="AC2873" i="4"/>
  <c r="AA2871" i="4"/>
  <c r="AC2871" i="4"/>
  <c r="AA2869" i="4"/>
  <c r="AC2869" i="4"/>
  <c r="AC2984" i="4"/>
  <c r="AC2982" i="4"/>
  <c r="AC2980" i="4"/>
  <c r="AC2978" i="4"/>
  <c r="AC2976" i="4"/>
  <c r="AC2974" i="4"/>
  <c r="AC2972" i="4"/>
  <c r="AC2970" i="4"/>
  <c r="AC2968" i="4"/>
  <c r="AC2966" i="4"/>
  <c r="AC2964" i="4"/>
  <c r="AC2962" i="4"/>
  <c r="AC2960" i="4"/>
  <c r="AC2958" i="4"/>
  <c r="AC2956" i="4"/>
  <c r="AC2954" i="4"/>
  <c r="AC2952" i="4"/>
  <c r="AC2950" i="4"/>
  <c r="AC2948" i="4"/>
  <c r="AC2946" i="4"/>
  <c r="AC2944" i="4"/>
  <c r="AC2942" i="4"/>
  <c r="AC2940" i="4"/>
  <c r="AC2938" i="4"/>
  <c r="AC2936" i="4"/>
  <c r="AC2934" i="4"/>
  <c r="AC2932" i="4"/>
  <c r="AC2930" i="4"/>
  <c r="AC2928" i="4"/>
  <c r="AC2926" i="4"/>
  <c r="AC2924" i="4"/>
  <c r="AC2922" i="4"/>
  <c r="AC2920" i="4"/>
  <c r="AC2918" i="4"/>
  <c r="AC2916" i="4"/>
  <c r="AC2914" i="4"/>
  <c r="AC2867" i="4"/>
  <c r="AC2865" i="4"/>
  <c r="AC2863" i="4"/>
  <c r="AC2861" i="4"/>
  <c r="AC2859" i="4"/>
  <c r="AC2857" i="4"/>
  <c r="AC2855" i="4"/>
  <c r="AC2853" i="4"/>
  <c r="AC2851" i="4"/>
  <c r="AC2849" i="4"/>
  <c r="AC2847" i="4"/>
  <c r="AC2845" i="4"/>
  <c r="AC2843" i="4"/>
  <c r="AC2841" i="4"/>
  <c r="AC2839" i="4"/>
  <c r="AC2837" i="4"/>
  <c r="AC2835" i="4"/>
  <c r="AC2833" i="4"/>
  <c r="AC2831" i="4"/>
  <c r="AC2829" i="4"/>
  <c r="AC2827" i="4"/>
  <c r="AC2825" i="4"/>
  <c r="AC2823" i="4"/>
  <c r="AC2821" i="4"/>
  <c r="AC2819" i="4"/>
  <c r="AC2817" i="4"/>
  <c r="AC2815" i="4"/>
  <c r="AC2813" i="4"/>
  <c r="AC2811" i="4"/>
  <c r="AC2809" i="4"/>
  <c r="AC2807" i="4"/>
  <c r="AC2805" i="4"/>
  <c r="AC2803" i="4"/>
  <c r="AC2801" i="4"/>
  <c r="AC2799" i="4"/>
  <c r="AC2797" i="4"/>
  <c r="AC2795" i="4"/>
  <c r="AC1737" i="4"/>
  <c r="AC1735" i="4"/>
  <c r="AC1733" i="4"/>
  <c r="AC1731" i="4"/>
  <c r="AC1729" i="4"/>
  <c r="AC1727" i="4"/>
  <c r="AC1725" i="4"/>
  <c r="AC1723" i="4"/>
  <c r="AC1721" i="4"/>
  <c r="AC1719" i="4"/>
  <c r="AC1717" i="4"/>
  <c r="AC1715" i="4"/>
  <c r="AC1713" i="4"/>
  <c r="AC1711" i="4"/>
  <c r="AC1709" i="4"/>
  <c r="AC1707" i="4"/>
  <c r="AC1705" i="4"/>
  <c r="AC1703" i="4"/>
  <c r="AC1701" i="4"/>
  <c r="AC1699" i="4"/>
  <c r="AC1697" i="4"/>
  <c r="AC1695" i="4"/>
  <c r="AC1693" i="4"/>
  <c r="AC1691" i="4"/>
  <c r="AC1689" i="4"/>
  <c r="AC1687" i="4"/>
  <c r="AC1685" i="4"/>
  <c r="AC1683" i="4"/>
  <c r="AC1681" i="4"/>
  <c r="AC1679" i="4"/>
  <c r="AC1677" i="4"/>
  <c r="AC1675" i="4"/>
  <c r="AC1673" i="4"/>
  <c r="AC1671" i="4"/>
  <c r="AC1669" i="4"/>
  <c r="AC1667" i="4"/>
  <c r="AC1665" i="4"/>
  <c r="AC1663" i="4"/>
  <c r="AC1661" i="4"/>
  <c r="AC1659" i="4"/>
  <c r="AC1657" i="4"/>
  <c r="AC1655" i="4"/>
  <c r="AC1653" i="4"/>
  <c r="AC1651" i="4"/>
  <c r="AC1649" i="4"/>
  <c r="AC1647" i="4"/>
  <c r="AC1645" i="4"/>
  <c r="AC1643" i="4"/>
  <c r="AC1641" i="4"/>
  <c r="AC1639" i="4"/>
  <c r="AC1637" i="4"/>
  <c r="AC1635" i="4"/>
  <c r="AC1633" i="4"/>
  <c r="AC1631" i="4"/>
  <c r="AC1629" i="4"/>
  <c r="AC1627" i="4"/>
  <c r="AC1625" i="4"/>
  <c r="AC1623" i="4"/>
  <c r="AC1621" i="4"/>
  <c r="AC1619" i="4"/>
  <c r="AC1617" i="4"/>
  <c r="AC1615" i="4"/>
  <c r="AC1613" i="4"/>
  <c r="AC1611" i="4"/>
  <c r="AC1609" i="4"/>
  <c r="AC1607" i="4"/>
  <c r="AC1605" i="4"/>
  <c r="AC1603" i="4"/>
  <c r="AC1601" i="4"/>
  <c r="AC1599" i="4"/>
  <c r="AC1597" i="4"/>
  <c r="AC1595" i="4"/>
  <c r="AC1593" i="4"/>
  <c r="AC1591" i="4"/>
  <c r="AC1589" i="4"/>
  <c r="AC1587" i="4"/>
  <c r="AC1585" i="4"/>
  <c r="AC1583" i="4"/>
  <c r="AC1581" i="4"/>
  <c r="AC1579" i="4"/>
  <c r="AC1577" i="4"/>
  <c r="AC1575" i="4"/>
  <c r="AC1573" i="4"/>
  <c r="AC1571" i="4"/>
  <c r="AC1569" i="4"/>
  <c r="AC1567" i="4"/>
  <c r="AC1565" i="4"/>
  <c r="AC1563" i="4"/>
  <c r="AC1561" i="4"/>
  <c r="AC1559" i="4"/>
  <c r="AC1557" i="4"/>
  <c r="AC1555" i="4"/>
  <c r="AC1553" i="4"/>
  <c r="AC1551" i="4"/>
  <c r="AC1549" i="4"/>
  <c r="AC1547" i="4"/>
  <c r="AC1545" i="4"/>
  <c r="AC1543" i="4"/>
  <c r="AC1541" i="4"/>
  <c r="AC1539" i="4"/>
  <c r="AC1537" i="4"/>
  <c r="AC1535" i="4"/>
  <c r="AC1533" i="4"/>
  <c r="AC1531" i="4"/>
  <c r="AC1529" i="4"/>
  <c r="AC1527" i="4"/>
  <c r="AC1525" i="4"/>
  <c r="AC1523" i="4"/>
  <c r="AC1521" i="4"/>
  <c r="AC1519" i="4"/>
  <c r="AA1516" i="4"/>
  <c r="AC1516" i="4"/>
  <c r="AA1514" i="4"/>
  <c r="AC1514" i="4"/>
  <c r="AC985" i="4"/>
  <c r="AC983" i="4"/>
  <c r="AC981" i="4"/>
  <c r="AC979" i="4"/>
  <c r="AC977" i="4"/>
  <c r="AC975" i="4"/>
  <c r="AC973" i="4"/>
  <c r="AC971" i="4"/>
  <c r="AC969" i="4"/>
  <c r="AC967" i="4"/>
  <c r="AC965" i="4"/>
  <c r="AC963" i="4"/>
  <c r="AC961" i="4"/>
  <c r="AC959" i="4"/>
  <c r="AC957" i="4"/>
  <c r="AC955" i="4"/>
  <c r="AC953" i="4"/>
  <c r="AC951" i="4"/>
  <c r="AC949" i="4"/>
  <c r="AC947" i="4"/>
  <c r="AC945" i="4"/>
  <c r="AC943" i="4"/>
  <c r="AC941" i="4"/>
  <c r="AC939" i="4"/>
  <c r="AC937" i="4"/>
  <c r="AC935" i="4"/>
  <c r="AC933" i="4"/>
  <c r="AC931" i="4"/>
  <c r="AC929" i="4"/>
  <c r="AC927" i="4"/>
  <c r="AC925" i="4"/>
  <c r="AC923" i="4"/>
  <c r="AC921" i="4"/>
  <c r="AC919" i="4"/>
  <c r="AC917" i="4"/>
  <c r="AC915" i="4"/>
  <c r="AC913" i="4"/>
  <c r="AC911" i="4"/>
  <c r="AC909" i="4"/>
  <c r="AC907" i="4"/>
  <c r="AC905" i="4"/>
  <c r="AC903" i="4"/>
  <c r="AC901" i="4"/>
  <c r="AC899" i="4"/>
  <c r="AC897" i="4"/>
  <c r="AC895" i="4"/>
  <c r="AC893" i="4"/>
  <c r="AC891" i="4"/>
  <c r="AC889" i="4"/>
  <c r="AC887" i="4"/>
  <c r="AC885" i="4"/>
  <c r="AC622" i="4"/>
  <c r="AC620" i="4"/>
  <c r="AC618" i="4"/>
  <c r="AC616" i="4"/>
  <c r="AC614" i="4"/>
  <c r="AC612" i="4"/>
  <c r="AC610" i="4"/>
  <c r="AC608" i="4"/>
  <c r="AC606" i="4"/>
  <c r="AC604" i="4"/>
  <c r="AC602" i="4"/>
  <c r="AC600" i="4"/>
  <c r="AC598" i="4"/>
  <c r="AC596" i="4"/>
  <c r="AC594" i="4"/>
  <c r="AC592" i="4"/>
  <c r="AC590" i="4"/>
  <c r="AC588" i="4"/>
  <c r="AC586" i="4"/>
  <c r="AC584" i="4"/>
  <c r="AC582" i="4"/>
  <c r="AC580" i="4"/>
  <c r="AC578" i="4"/>
  <c r="AC576" i="4"/>
  <c r="AC327" i="4"/>
  <c r="AC325" i="4"/>
  <c r="AC323" i="4"/>
  <c r="AC321" i="4"/>
  <c r="AC319" i="4"/>
  <c r="AC317" i="4"/>
  <c r="AC315" i="4"/>
  <c r="AA312" i="4"/>
  <c r="AC312" i="4"/>
  <c r="AA310" i="4"/>
  <c r="AC310" i="4"/>
  <c r="AA308" i="4"/>
  <c r="AC308" i="4"/>
  <c r="AA306" i="4"/>
  <c r="AC306" i="4"/>
  <c r="AA304" i="4"/>
  <c r="AC304" i="4"/>
  <c r="AC239" i="4"/>
  <c r="AC237" i="4"/>
  <c r="AC235" i="4"/>
  <c r="AC233" i="4"/>
  <c r="AC231" i="4"/>
  <c r="AC229" i="4"/>
  <c r="AC227" i="4"/>
  <c r="AC225" i="4"/>
  <c r="AC223" i="4"/>
  <c r="AC221" i="4"/>
  <c r="AC219" i="4"/>
  <c r="AC217" i="4"/>
  <c r="AC215" i="4"/>
  <c r="AC89" i="4"/>
  <c r="AC87" i="4"/>
  <c r="AC85" i="4"/>
  <c r="AC83" i="4"/>
  <c r="AC81" i="4"/>
  <c r="AC79" i="4"/>
  <c r="AC77" i="4"/>
  <c r="AC75" i="4"/>
  <c r="AC73" i="4"/>
  <c r="AC71" i="4"/>
  <c r="AC69" i="4"/>
  <c r="AC67" i="4"/>
  <c r="AC65" i="4"/>
  <c r="AC63" i="4"/>
  <c r="AC61" i="4"/>
  <c r="AC59" i="4"/>
  <c r="AC57" i="4"/>
  <c r="AC88" i="4"/>
  <c r="AC86" i="4"/>
  <c r="AC84" i="4"/>
  <c r="AC82" i="4"/>
  <c r="AC80" i="4"/>
  <c r="AC78" i="4"/>
  <c r="AC76" i="4"/>
  <c r="AC74" i="4"/>
  <c r="AC72" i="4"/>
  <c r="AC70" i="4"/>
  <c r="AC68" i="4"/>
  <c r="AC66" i="4"/>
  <c r="AC64" i="4"/>
  <c r="AC62" i="4"/>
  <c r="AC60" i="4"/>
  <c r="AC58" i="4"/>
  <c r="S2794" i="4"/>
  <c r="V2794" i="4"/>
  <c r="AA2793" i="4"/>
  <c r="AC2793" i="4"/>
  <c r="S2790" i="4"/>
  <c r="V2790" i="4"/>
  <c r="AA2789" i="4"/>
  <c r="AC2789" i="4"/>
  <c r="S2786" i="4"/>
  <c r="V2786" i="4"/>
  <c r="AA2785" i="4"/>
  <c r="AC2785" i="4"/>
  <c r="S2782" i="4"/>
  <c r="V2782" i="4"/>
  <c r="AA2781" i="4"/>
  <c r="AC2781" i="4"/>
  <c r="S2772" i="4"/>
  <c r="V2772" i="4"/>
  <c r="AA2771" i="4"/>
  <c r="AC2771" i="4"/>
  <c r="S2768" i="4"/>
  <c r="V2768" i="4"/>
  <c r="AA2767" i="4"/>
  <c r="AC2767" i="4"/>
  <c r="S2764" i="4"/>
  <c r="V2764" i="4"/>
  <c r="AA2763" i="4"/>
  <c r="AC2763" i="4"/>
  <c r="S2760" i="4"/>
  <c r="V2760" i="4"/>
  <c r="AA2759" i="4"/>
  <c r="AC2759" i="4"/>
  <c r="S2756" i="4"/>
  <c r="V2756" i="4"/>
  <c r="AA2755" i="4"/>
  <c r="AC2755" i="4"/>
  <c r="S2752" i="4"/>
  <c r="V2752" i="4"/>
  <c r="AA2751" i="4"/>
  <c r="AC2751" i="4"/>
  <c r="S2748" i="4"/>
  <c r="V2748" i="4"/>
  <c r="AA2747" i="4"/>
  <c r="AC2747" i="4"/>
  <c r="S2744" i="4"/>
  <c r="V2744" i="4"/>
  <c r="AA2743" i="4"/>
  <c r="AC2743" i="4"/>
  <c r="S2740" i="4"/>
  <c r="V2740" i="4"/>
  <c r="AA2739" i="4"/>
  <c r="AC2739" i="4"/>
  <c r="S2736" i="4"/>
  <c r="V2736" i="4"/>
  <c r="AA2735" i="4"/>
  <c r="AC2735" i="4"/>
  <c r="S2732" i="4"/>
  <c r="V2732" i="4"/>
  <c r="AA2731" i="4"/>
  <c r="AC2731" i="4"/>
  <c r="S2728" i="4"/>
  <c r="V2728" i="4"/>
  <c r="AA2727" i="4"/>
  <c r="AC2727" i="4"/>
  <c r="S2724" i="4"/>
  <c r="V2724" i="4"/>
  <c r="AA2723" i="4"/>
  <c r="AC2723" i="4"/>
  <c r="S2720" i="4"/>
  <c r="V2720" i="4"/>
  <c r="AA2719" i="4"/>
  <c r="AC2719" i="4"/>
  <c r="S2716" i="4"/>
  <c r="V2716" i="4"/>
  <c r="AA2715" i="4"/>
  <c r="AC2715" i="4"/>
  <c r="S2712" i="4"/>
  <c r="V2712" i="4"/>
  <c r="AA2711" i="4"/>
  <c r="AC2711" i="4"/>
  <c r="S2708" i="4"/>
  <c r="V2708" i="4"/>
  <c r="AA2707" i="4"/>
  <c r="AC2707" i="4"/>
  <c r="S2704" i="4"/>
  <c r="V2704" i="4"/>
  <c r="AA2703" i="4"/>
  <c r="AC2703" i="4"/>
  <c r="S2700" i="4"/>
  <c r="V2700" i="4"/>
  <c r="AA2699" i="4"/>
  <c r="AC2699" i="4"/>
  <c r="S2696" i="4"/>
  <c r="V2696" i="4"/>
  <c r="AA2695" i="4"/>
  <c r="AC2695" i="4"/>
  <c r="S2692" i="4"/>
  <c r="V2692" i="4"/>
  <c r="AA2691" i="4"/>
  <c r="AC2691" i="4"/>
  <c r="S2688" i="4"/>
  <c r="V2688" i="4"/>
  <c r="AA2687" i="4"/>
  <c r="AC2687" i="4"/>
  <c r="S2684" i="4"/>
  <c r="V2684" i="4"/>
  <c r="AA2683" i="4"/>
  <c r="AC2683" i="4"/>
  <c r="S2680" i="4"/>
  <c r="V2680" i="4"/>
  <c r="AA2679" i="4"/>
  <c r="AC2679" i="4"/>
  <c r="S2676" i="4"/>
  <c r="V2676" i="4"/>
  <c r="AA2675" i="4"/>
  <c r="AC2675" i="4"/>
  <c r="S2672" i="4"/>
  <c r="V2672" i="4"/>
  <c r="AA2671" i="4"/>
  <c r="AC2671" i="4"/>
  <c r="S2664" i="4"/>
  <c r="V2664" i="4"/>
  <c r="AA2663" i="4"/>
  <c r="AC2663" i="4"/>
  <c r="S2660" i="4"/>
  <c r="V2660" i="4"/>
  <c r="AA2659" i="4"/>
  <c r="AC2659" i="4"/>
  <c r="S2656" i="4"/>
  <c r="V2656" i="4"/>
  <c r="AA2655" i="4"/>
  <c r="AC2655" i="4"/>
  <c r="S2652" i="4"/>
  <c r="V2652" i="4"/>
  <c r="AA2651" i="4"/>
  <c r="AC2651" i="4"/>
  <c r="S2648" i="4"/>
  <c r="V2648" i="4"/>
  <c r="AA2647" i="4"/>
  <c r="AC2647" i="4"/>
  <c r="S2644" i="4"/>
  <c r="V2644" i="4"/>
  <c r="AA2643" i="4"/>
  <c r="AC2643" i="4"/>
  <c r="S2640" i="4"/>
  <c r="V2640" i="4"/>
  <c r="AA2639" i="4"/>
  <c r="AC2639" i="4"/>
  <c r="S2638" i="4"/>
  <c r="V2638" i="4"/>
  <c r="AA2637" i="4"/>
  <c r="AC2637" i="4"/>
  <c r="S2626" i="4"/>
  <c r="V2626" i="4"/>
  <c r="AA2625" i="4"/>
  <c r="AC2625" i="4"/>
  <c r="S2622" i="4"/>
  <c r="V2622" i="4"/>
  <c r="AA2621" i="4"/>
  <c r="AC2621" i="4"/>
  <c r="S2618" i="4"/>
  <c r="V2618" i="4"/>
  <c r="AA2617" i="4"/>
  <c r="AC2617" i="4"/>
  <c r="S2614" i="4"/>
  <c r="V2614" i="4"/>
  <c r="AA2613" i="4"/>
  <c r="AC2613" i="4"/>
  <c r="S2610" i="4"/>
  <c r="V2610" i="4"/>
  <c r="AA2609" i="4"/>
  <c r="AC2609" i="4"/>
  <c r="S2606" i="4"/>
  <c r="V2606" i="4"/>
  <c r="AA2605" i="4"/>
  <c r="AC2605" i="4"/>
  <c r="S2602" i="4"/>
  <c r="V2602" i="4"/>
  <c r="AA2601" i="4"/>
  <c r="AC2601" i="4"/>
  <c r="S2600" i="4"/>
  <c r="V2600" i="4"/>
  <c r="AA2599" i="4"/>
  <c r="AC2599" i="4"/>
  <c r="S2795" i="4"/>
  <c r="V2795" i="4"/>
  <c r="AA2794" i="4"/>
  <c r="AC2794" i="4"/>
  <c r="S2793" i="4"/>
  <c r="V2793" i="4"/>
  <c r="AA2792" i="4"/>
  <c r="AC2792" i="4"/>
  <c r="S2791" i="4"/>
  <c r="V2791" i="4"/>
  <c r="AA2790" i="4"/>
  <c r="AC2790" i="4"/>
  <c r="S2789" i="4"/>
  <c r="V2789" i="4"/>
  <c r="AA2788" i="4"/>
  <c r="AC2788" i="4"/>
  <c r="S2787" i="4"/>
  <c r="V2787" i="4"/>
  <c r="AA2786" i="4"/>
  <c r="AC2786" i="4"/>
  <c r="S2785" i="4"/>
  <c r="V2785" i="4"/>
  <c r="AA2784" i="4"/>
  <c r="AC2784" i="4"/>
  <c r="S2783" i="4"/>
  <c r="V2783" i="4"/>
  <c r="AA2782" i="4"/>
  <c r="AC2782" i="4"/>
  <c r="S2781" i="4"/>
  <c r="V2781" i="4"/>
  <c r="AA2780" i="4"/>
  <c r="AC2780" i="4"/>
  <c r="S2779" i="4"/>
  <c r="V2779" i="4"/>
  <c r="AA2778" i="4"/>
  <c r="AC2778" i="4"/>
  <c r="S2777" i="4"/>
  <c r="V2777" i="4"/>
  <c r="AA2776" i="4"/>
  <c r="AC2776" i="4"/>
  <c r="S2775" i="4"/>
  <c r="V2775" i="4"/>
  <c r="AA2774" i="4"/>
  <c r="AC2774" i="4"/>
  <c r="S2773" i="4"/>
  <c r="V2773" i="4"/>
  <c r="AA2772" i="4"/>
  <c r="AC2772" i="4"/>
  <c r="S2771" i="4"/>
  <c r="V2771" i="4"/>
  <c r="AA2770" i="4"/>
  <c r="AC2770" i="4"/>
  <c r="S2769" i="4"/>
  <c r="V2769" i="4"/>
  <c r="AA2768" i="4"/>
  <c r="AC2768" i="4"/>
  <c r="S2767" i="4"/>
  <c r="V2767" i="4"/>
  <c r="AA2766" i="4"/>
  <c r="AC2766" i="4"/>
  <c r="S2765" i="4"/>
  <c r="V2765" i="4"/>
  <c r="AA2764" i="4"/>
  <c r="AC2764" i="4"/>
  <c r="S2763" i="4"/>
  <c r="V2763" i="4"/>
  <c r="AA2762" i="4"/>
  <c r="AC2762" i="4"/>
  <c r="S2761" i="4"/>
  <c r="V2761" i="4"/>
  <c r="AA2760" i="4"/>
  <c r="AC2760" i="4"/>
  <c r="S2759" i="4"/>
  <c r="V2759" i="4"/>
  <c r="AA2758" i="4"/>
  <c r="AC2758" i="4"/>
  <c r="S2757" i="4"/>
  <c r="V2757" i="4"/>
  <c r="AA2756" i="4"/>
  <c r="AC2756" i="4"/>
  <c r="S2755" i="4"/>
  <c r="V2755" i="4"/>
  <c r="AA2754" i="4"/>
  <c r="AC2754" i="4"/>
  <c r="S2753" i="4"/>
  <c r="V2753" i="4"/>
  <c r="AA2752" i="4"/>
  <c r="AC2752" i="4"/>
  <c r="S2751" i="4"/>
  <c r="V2751" i="4"/>
  <c r="AA2750" i="4"/>
  <c r="AC2750" i="4"/>
  <c r="S2749" i="4"/>
  <c r="V2749" i="4"/>
  <c r="AA2748" i="4"/>
  <c r="AC2748" i="4"/>
  <c r="S2747" i="4"/>
  <c r="V2747" i="4"/>
  <c r="AA2746" i="4"/>
  <c r="AC2746" i="4"/>
  <c r="S2745" i="4"/>
  <c r="V2745" i="4"/>
  <c r="AA2744" i="4"/>
  <c r="AC2744" i="4"/>
  <c r="S2743" i="4"/>
  <c r="V2743" i="4"/>
  <c r="AA2742" i="4"/>
  <c r="AC2742" i="4"/>
  <c r="S2741" i="4"/>
  <c r="V2741" i="4"/>
  <c r="AA2740" i="4"/>
  <c r="AC2740" i="4"/>
  <c r="S2739" i="4"/>
  <c r="V2739" i="4"/>
  <c r="AA2738" i="4"/>
  <c r="AC2738" i="4"/>
  <c r="S2737" i="4"/>
  <c r="V2737" i="4"/>
  <c r="AA2736" i="4"/>
  <c r="AC2736" i="4"/>
  <c r="S2735" i="4"/>
  <c r="V2735" i="4"/>
  <c r="AA2734" i="4"/>
  <c r="AC2734" i="4"/>
  <c r="S2733" i="4"/>
  <c r="V2733" i="4"/>
  <c r="AA2732" i="4"/>
  <c r="AC2732" i="4"/>
  <c r="S2731" i="4"/>
  <c r="V2731" i="4"/>
  <c r="AA2730" i="4"/>
  <c r="AC2730" i="4"/>
  <c r="S2729" i="4"/>
  <c r="V2729" i="4"/>
  <c r="AA2728" i="4"/>
  <c r="AC2728" i="4"/>
  <c r="S2727" i="4"/>
  <c r="V2727" i="4"/>
  <c r="AA2726" i="4"/>
  <c r="AC2726" i="4"/>
  <c r="S2725" i="4"/>
  <c r="V2725" i="4"/>
  <c r="AA2724" i="4"/>
  <c r="AC2724" i="4"/>
  <c r="S2723" i="4"/>
  <c r="V2723" i="4"/>
  <c r="AA2722" i="4"/>
  <c r="AC2722" i="4"/>
  <c r="S2721" i="4"/>
  <c r="V2721" i="4"/>
  <c r="AA2720" i="4"/>
  <c r="AC2720" i="4"/>
  <c r="S2719" i="4"/>
  <c r="V2719" i="4"/>
  <c r="AA2718" i="4"/>
  <c r="AC2718" i="4"/>
  <c r="S2717" i="4"/>
  <c r="V2717" i="4"/>
  <c r="AA2716" i="4"/>
  <c r="AC2716" i="4"/>
  <c r="S2715" i="4"/>
  <c r="V2715" i="4"/>
  <c r="AA2714" i="4"/>
  <c r="AC2714" i="4"/>
  <c r="S2713" i="4"/>
  <c r="V2713" i="4"/>
  <c r="AA2712" i="4"/>
  <c r="AC2712" i="4"/>
  <c r="S2711" i="4"/>
  <c r="V2711" i="4"/>
  <c r="AA2710" i="4"/>
  <c r="AC2710" i="4"/>
  <c r="S2709" i="4"/>
  <c r="V2709" i="4"/>
  <c r="AA2708" i="4"/>
  <c r="AC2708" i="4"/>
  <c r="S2707" i="4"/>
  <c r="V2707" i="4"/>
  <c r="AA2706" i="4"/>
  <c r="AC2706" i="4"/>
  <c r="S2705" i="4"/>
  <c r="V2705" i="4"/>
  <c r="AA2704" i="4"/>
  <c r="AC2704" i="4"/>
  <c r="S2703" i="4"/>
  <c r="V2703" i="4"/>
  <c r="AA2702" i="4"/>
  <c r="AC2702" i="4"/>
  <c r="S2701" i="4"/>
  <c r="V2701" i="4"/>
  <c r="AA2700" i="4"/>
  <c r="AC2700" i="4"/>
  <c r="S2699" i="4"/>
  <c r="V2699" i="4"/>
  <c r="AA2698" i="4"/>
  <c r="AC2698" i="4"/>
  <c r="S2697" i="4"/>
  <c r="V2697" i="4"/>
  <c r="AA2696" i="4"/>
  <c r="AC2696" i="4"/>
  <c r="S2695" i="4"/>
  <c r="V2695" i="4"/>
  <c r="AA2694" i="4"/>
  <c r="AC2694" i="4"/>
  <c r="S2693" i="4"/>
  <c r="V2693" i="4"/>
  <c r="AA2692" i="4"/>
  <c r="AC2692" i="4"/>
  <c r="S2691" i="4"/>
  <c r="V2691" i="4"/>
  <c r="AA2690" i="4"/>
  <c r="AC2690" i="4"/>
  <c r="S2689" i="4"/>
  <c r="V2689" i="4"/>
  <c r="AA2688" i="4"/>
  <c r="AC2688" i="4"/>
  <c r="S2687" i="4"/>
  <c r="V2687" i="4"/>
  <c r="AA2686" i="4"/>
  <c r="AC2686" i="4"/>
  <c r="S2685" i="4"/>
  <c r="V2685" i="4"/>
  <c r="AA2684" i="4"/>
  <c r="AC2684" i="4"/>
  <c r="S2683" i="4"/>
  <c r="V2683" i="4"/>
  <c r="AA2682" i="4"/>
  <c r="AC2682" i="4"/>
  <c r="S2681" i="4"/>
  <c r="V2681" i="4"/>
  <c r="AA2680" i="4"/>
  <c r="AC2680" i="4"/>
  <c r="S2679" i="4"/>
  <c r="V2679" i="4"/>
  <c r="AA2678" i="4"/>
  <c r="AC2678" i="4"/>
  <c r="S2677" i="4"/>
  <c r="V2677" i="4"/>
  <c r="AA2676" i="4"/>
  <c r="AC2676" i="4"/>
  <c r="S2675" i="4"/>
  <c r="V2675" i="4"/>
  <c r="AA2674" i="4"/>
  <c r="AC2674" i="4"/>
  <c r="S2673" i="4"/>
  <c r="V2673" i="4"/>
  <c r="AA2672" i="4"/>
  <c r="AC2672" i="4"/>
  <c r="S2671" i="4"/>
  <c r="V2671" i="4"/>
  <c r="AA2670" i="4"/>
  <c r="AC2670" i="4"/>
  <c r="S2669" i="4"/>
  <c r="V2669" i="4"/>
  <c r="AA2668" i="4"/>
  <c r="AC2668" i="4"/>
  <c r="S2667" i="4"/>
  <c r="V2667" i="4"/>
  <c r="AA2666" i="4"/>
  <c r="AC2666" i="4"/>
  <c r="S2665" i="4"/>
  <c r="V2665" i="4"/>
  <c r="AA2664" i="4"/>
  <c r="AC2664" i="4"/>
  <c r="S2663" i="4"/>
  <c r="V2663" i="4"/>
  <c r="AA2662" i="4"/>
  <c r="AC2662" i="4"/>
  <c r="S2661" i="4"/>
  <c r="V2661" i="4"/>
  <c r="AA2660" i="4"/>
  <c r="AC2660" i="4"/>
  <c r="S2659" i="4"/>
  <c r="V2659" i="4"/>
  <c r="AA2658" i="4"/>
  <c r="AC2658" i="4"/>
  <c r="S2657" i="4"/>
  <c r="V2657" i="4"/>
  <c r="AA2656" i="4"/>
  <c r="AC2656" i="4"/>
  <c r="S2655" i="4"/>
  <c r="V2655" i="4"/>
  <c r="AA2654" i="4"/>
  <c r="AC2654" i="4"/>
  <c r="S2653" i="4"/>
  <c r="V2653" i="4"/>
  <c r="AA2652" i="4"/>
  <c r="AC2652" i="4"/>
  <c r="S2651" i="4"/>
  <c r="V2651" i="4"/>
  <c r="AA2650" i="4"/>
  <c r="AC2650" i="4"/>
  <c r="S2649" i="4"/>
  <c r="V2649" i="4"/>
  <c r="AA2648" i="4"/>
  <c r="AC2648" i="4"/>
  <c r="S2647" i="4"/>
  <c r="V2647" i="4"/>
  <c r="AA2646" i="4"/>
  <c r="AC2646" i="4"/>
  <c r="S2645" i="4"/>
  <c r="V2645" i="4"/>
  <c r="AA2644" i="4"/>
  <c r="AC2644" i="4"/>
  <c r="S2643" i="4"/>
  <c r="V2643" i="4"/>
  <c r="AA2642" i="4"/>
  <c r="AC2642" i="4"/>
  <c r="S2641" i="4"/>
  <c r="V2641" i="4"/>
  <c r="AA2640" i="4"/>
  <c r="AC2640" i="4"/>
  <c r="S2639" i="4"/>
  <c r="V2639" i="4"/>
  <c r="AA2638" i="4"/>
  <c r="AC2638" i="4"/>
  <c r="S2637" i="4"/>
  <c r="V2637" i="4"/>
  <c r="AA2636" i="4"/>
  <c r="AC2636" i="4"/>
  <c r="S2635" i="4"/>
  <c r="V2635" i="4"/>
  <c r="AA2634" i="4"/>
  <c r="AC2634" i="4"/>
  <c r="S2633" i="4"/>
  <c r="V2633" i="4"/>
  <c r="AA2632" i="4"/>
  <c r="AC2632" i="4"/>
  <c r="S2631" i="4"/>
  <c r="V2631" i="4"/>
  <c r="AA2630" i="4"/>
  <c r="AC2630" i="4"/>
  <c r="S2629" i="4"/>
  <c r="V2629" i="4"/>
  <c r="AA2628" i="4"/>
  <c r="AC2628" i="4"/>
  <c r="S2627" i="4"/>
  <c r="V2627" i="4"/>
  <c r="AA2626" i="4"/>
  <c r="AC2626" i="4"/>
  <c r="S2625" i="4"/>
  <c r="V2625" i="4"/>
  <c r="AA2624" i="4"/>
  <c r="AC2624" i="4"/>
  <c r="S2623" i="4"/>
  <c r="V2623" i="4"/>
  <c r="AA2622" i="4"/>
  <c r="AC2622" i="4"/>
  <c r="S2621" i="4"/>
  <c r="V2621" i="4"/>
  <c r="AA2620" i="4"/>
  <c r="AC2620" i="4"/>
  <c r="S2619" i="4"/>
  <c r="V2619" i="4"/>
  <c r="AA2618" i="4"/>
  <c r="AC2618" i="4"/>
  <c r="S2617" i="4"/>
  <c r="V2617" i="4"/>
  <c r="AA2616" i="4"/>
  <c r="AC2616" i="4"/>
  <c r="S2615" i="4"/>
  <c r="V2615" i="4"/>
  <c r="AA2614" i="4"/>
  <c r="AC2614" i="4"/>
  <c r="S2613" i="4"/>
  <c r="V2613" i="4"/>
  <c r="AA2612" i="4"/>
  <c r="AC2612" i="4"/>
  <c r="S2611" i="4"/>
  <c r="V2611" i="4"/>
  <c r="AA2610" i="4"/>
  <c r="AC2610" i="4"/>
  <c r="S2609" i="4"/>
  <c r="V2609" i="4"/>
  <c r="AA2608" i="4"/>
  <c r="AC2608" i="4"/>
  <c r="S2607" i="4"/>
  <c r="V2607" i="4"/>
  <c r="AA2606" i="4"/>
  <c r="AC2606" i="4"/>
  <c r="S2605" i="4"/>
  <c r="V2605" i="4"/>
  <c r="AA2604" i="4"/>
  <c r="AC2604" i="4"/>
  <c r="S2603" i="4"/>
  <c r="V2603" i="4"/>
  <c r="AA2602" i="4"/>
  <c r="AC2602" i="4"/>
  <c r="S2601" i="4"/>
  <c r="V2601" i="4"/>
  <c r="AA2600" i="4"/>
  <c r="AC2600" i="4"/>
  <c r="S2599" i="4"/>
  <c r="V2599" i="4"/>
  <c r="AA2598" i="4"/>
  <c r="AC2598" i="4"/>
  <c r="S2597" i="4"/>
  <c r="V2597" i="4"/>
  <c r="AA2596" i="4"/>
  <c r="AC2596" i="4"/>
  <c r="S2595" i="4"/>
  <c r="V2595" i="4"/>
  <c r="AA2594" i="4"/>
  <c r="AC2594" i="4"/>
  <c r="S2593" i="4"/>
  <c r="V2593" i="4"/>
  <c r="AA2592" i="4"/>
  <c r="AC2592" i="4"/>
  <c r="S2591" i="4"/>
  <c r="V2591" i="4"/>
  <c r="AA2590" i="4"/>
  <c r="AC2590" i="4"/>
  <c r="S2589" i="4"/>
  <c r="V2589" i="4"/>
  <c r="AA2588" i="4"/>
  <c r="AC2588" i="4"/>
  <c r="S2587" i="4"/>
  <c r="V2587" i="4"/>
  <c r="AA2586" i="4"/>
  <c r="AC2586" i="4"/>
  <c r="S2585" i="4"/>
  <c r="V2585" i="4"/>
  <c r="AA2584" i="4"/>
  <c r="AC2584" i="4"/>
  <c r="S2583" i="4"/>
  <c r="V2583" i="4"/>
  <c r="AA2582" i="4"/>
  <c r="AC2582" i="4"/>
  <c r="S2581" i="4"/>
  <c r="V2581" i="4"/>
  <c r="AA2580" i="4"/>
  <c r="AC2580" i="4"/>
  <c r="S2579" i="4"/>
  <c r="V2579" i="4"/>
  <c r="AA2578" i="4"/>
  <c r="AC2578" i="4"/>
  <c r="S2577" i="4"/>
  <c r="V2577" i="4"/>
  <c r="AA2576" i="4"/>
  <c r="AC2576" i="4"/>
  <c r="S2575" i="4"/>
  <c r="V2575" i="4"/>
  <c r="AA2574" i="4"/>
  <c r="AC2574" i="4"/>
  <c r="S2573" i="4"/>
  <c r="V2573" i="4"/>
  <c r="AA2572" i="4"/>
  <c r="AC2572" i="4"/>
  <c r="S2571" i="4"/>
  <c r="V2571" i="4"/>
  <c r="AA2570" i="4"/>
  <c r="AC2570" i="4"/>
  <c r="S2569" i="4"/>
  <c r="V2569" i="4"/>
  <c r="AA2568" i="4"/>
  <c r="AC2568" i="4"/>
  <c r="S2567" i="4"/>
  <c r="V2567" i="4"/>
  <c r="AA2566" i="4"/>
  <c r="AC2566" i="4"/>
  <c r="S2565" i="4"/>
  <c r="V2565" i="4"/>
  <c r="AA2564" i="4"/>
  <c r="AC2564" i="4"/>
  <c r="S2563" i="4"/>
  <c r="V2563" i="4"/>
  <c r="AA2562" i="4"/>
  <c r="AC2562" i="4"/>
  <c r="S2561" i="4"/>
  <c r="V2561" i="4"/>
  <c r="AA2560" i="4"/>
  <c r="AC2560" i="4"/>
  <c r="S2559" i="4"/>
  <c r="V2559" i="4"/>
  <c r="AA2558" i="4"/>
  <c r="AC2558" i="4"/>
  <c r="S2557" i="4"/>
  <c r="V2557" i="4"/>
  <c r="AA2556" i="4"/>
  <c r="AC2556" i="4"/>
  <c r="S2555" i="4"/>
  <c r="V2555" i="4"/>
  <c r="AA2554" i="4"/>
  <c r="AC2554" i="4"/>
  <c r="S2553" i="4"/>
  <c r="V2553" i="4"/>
  <c r="AA2552" i="4"/>
  <c r="AC2552" i="4"/>
  <c r="S2551" i="4"/>
  <c r="V2551" i="4"/>
  <c r="AA2550" i="4"/>
  <c r="AC2550" i="4"/>
  <c r="S2549" i="4"/>
  <c r="V2549" i="4"/>
  <c r="AA2548" i="4"/>
  <c r="AC2548" i="4"/>
  <c r="S2547" i="4"/>
  <c r="V2547" i="4"/>
  <c r="AA2546" i="4"/>
  <c r="AC2546" i="4"/>
  <c r="S2545" i="4"/>
  <c r="V2545" i="4"/>
  <c r="AA2544" i="4"/>
  <c r="AC2544" i="4"/>
  <c r="S2543" i="4"/>
  <c r="V2543" i="4"/>
  <c r="AA2542" i="4"/>
  <c r="AC2542" i="4"/>
  <c r="S2541" i="4"/>
  <c r="V2541" i="4"/>
  <c r="AA2540" i="4"/>
  <c r="AC2540" i="4"/>
  <c r="S2539" i="4"/>
  <c r="V2539" i="4"/>
  <c r="AA2538" i="4"/>
  <c r="AC2538" i="4"/>
  <c r="S2537" i="4"/>
  <c r="V2537" i="4"/>
  <c r="AA2536" i="4"/>
  <c r="AC2536" i="4"/>
  <c r="S2535" i="4"/>
  <c r="V2535" i="4"/>
  <c r="AA2534" i="4"/>
  <c r="AC2534" i="4"/>
  <c r="S2533" i="4"/>
  <c r="V2533" i="4"/>
  <c r="AA2532" i="4"/>
  <c r="AC2532" i="4"/>
  <c r="S2531" i="4"/>
  <c r="V2531" i="4"/>
  <c r="AA2530" i="4"/>
  <c r="AC2530" i="4"/>
  <c r="S2529" i="4"/>
  <c r="V2529" i="4"/>
  <c r="AA2528" i="4"/>
  <c r="AC2528" i="4"/>
  <c r="S2527" i="4"/>
  <c r="V2527" i="4"/>
  <c r="AA2526" i="4"/>
  <c r="AC2526" i="4"/>
  <c r="S2525" i="4"/>
  <c r="V2525" i="4"/>
  <c r="AA2524" i="4"/>
  <c r="AC2524" i="4"/>
  <c r="S2523" i="4"/>
  <c r="V2523" i="4"/>
  <c r="AA2522" i="4"/>
  <c r="AC2522" i="4"/>
  <c r="S2521" i="4"/>
  <c r="V2521" i="4"/>
  <c r="AA2520" i="4"/>
  <c r="AC2520" i="4"/>
  <c r="S2519" i="4"/>
  <c r="V2519" i="4"/>
  <c r="AA2518" i="4"/>
  <c r="AC2518" i="4"/>
  <c r="S2517" i="4"/>
  <c r="V2517" i="4"/>
  <c r="AA2516" i="4"/>
  <c r="AC2516" i="4"/>
  <c r="S2515" i="4"/>
  <c r="V2515" i="4"/>
  <c r="AA2514" i="4"/>
  <c r="AC2514" i="4"/>
  <c r="S2513" i="4"/>
  <c r="V2513" i="4"/>
  <c r="AA2512" i="4"/>
  <c r="AC2512" i="4"/>
  <c r="S2511" i="4"/>
  <c r="V2511" i="4"/>
  <c r="AA2510" i="4"/>
  <c r="AC2510" i="4"/>
  <c r="S2509" i="4"/>
  <c r="V2509" i="4"/>
  <c r="AA2508" i="4"/>
  <c r="AC2508" i="4"/>
  <c r="S2507" i="4"/>
  <c r="V2507" i="4"/>
  <c r="AA2506" i="4"/>
  <c r="AC2506" i="4"/>
  <c r="S2505" i="4"/>
  <c r="V2505" i="4"/>
  <c r="AA2504" i="4"/>
  <c r="AC2504" i="4"/>
  <c r="S2503" i="4"/>
  <c r="V2503" i="4"/>
  <c r="AA2502" i="4"/>
  <c r="AC2502" i="4"/>
  <c r="S2501" i="4"/>
  <c r="V2501" i="4"/>
  <c r="AA2500" i="4"/>
  <c r="AC2500" i="4"/>
  <c r="S2499" i="4"/>
  <c r="V2499" i="4"/>
  <c r="AA2498" i="4"/>
  <c r="AC2498" i="4"/>
  <c r="S2497" i="4"/>
  <c r="V2497" i="4"/>
  <c r="AA2496" i="4"/>
  <c r="AC2496" i="4"/>
  <c r="S2495" i="4"/>
  <c r="V2495" i="4"/>
  <c r="AA2494" i="4"/>
  <c r="AC2494" i="4"/>
  <c r="S2493" i="4"/>
  <c r="V2493" i="4"/>
  <c r="AA2492" i="4"/>
  <c r="AC2492" i="4"/>
  <c r="S2491" i="4"/>
  <c r="V2491" i="4"/>
  <c r="AA2490" i="4"/>
  <c r="AC2490" i="4"/>
  <c r="S2489" i="4"/>
  <c r="V2489" i="4"/>
  <c r="AA2488" i="4"/>
  <c r="AC2488" i="4"/>
  <c r="S2487" i="4"/>
  <c r="V2487" i="4"/>
  <c r="AA2486" i="4"/>
  <c r="AC2486" i="4"/>
  <c r="S2485" i="4"/>
  <c r="V2485" i="4"/>
  <c r="AA2484" i="4"/>
  <c r="AC2484" i="4"/>
  <c r="S2483" i="4"/>
  <c r="V2483" i="4"/>
  <c r="AA2482" i="4"/>
  <c r="AC2482" i="4"/>
  <c r="S2481" i="4"/>
  <c r="V2481" i="4"/>
  <c r="AA2480" i="4"/>
  <c r="AC2480" i="4"/>
  <c r="S2479" i="4"/>
  <c r="V2479" i="4"/>
  <c r="AA2478" i="4"/>
  <c r="AC2478" i="4"/>
  <c r="S2477" i="4"/>
  <c r="V2477" i="4"/>
  <c r="AA2476" i="4"/>
  <c r="AC2476" i="4"/>
  <c r="S2475" i="4"/>
  <c r="V2475" i="4"/>
  <c r="AA2474" i="4"/>
  <c r="AC2474" i="4"/>
  <c r="S2473" i="4"/>
  <c r="V2473" i="4"/>
  <c r="AA2472" i="4"/>
  <c r="AC2472" i="4"/>
  <c r="S2471" i="4"/>
  <c r="V2471" i="4"/>
  <c r="AA2470" i="4"/>
  <c r="AC2470" i="4"/>
  <c r="S2469" i="4"/>
  <c r="V2469" i="4"/>
  <c r="AA2468" i="4"/>
  <c r="AC2468" i="4"/>
  <c r="S2467" i="4"/>
  <c r="V2467" i="4"/>
  <c r="AA2466" i="4"/>
  <c r="AC2466" i="4"/>
  <c r="S2465" i="4"/>
  <c r="V2465" i="4"/>
  <c r="AA2464" i="4"/>
  <c r="AC2464" i="4"/>
  <c r="S2463" i="4"/>
  <c r="V2463" i="4"/>
  <c r="AA2462" i="4"/>
  <c r="AC2462" i="4"/>
  <c r="S2461" i="4"/>
  <c r="V2461" i="4"/>
  <c r="AA2460" i="4"/>
  <c r="AC2460" i="4"/>
  <c r="S2459" i="4"/>
  <c r="V2459" i="4"/>
  <c r="AA2458" i="4"/>
  <c r="AC2458" i="4"/>
  <c r="S2457" i="4"/>
  <c r="V2457" i="4"/>
  <c r="AA2456" i="4"/>
  <c r="AC2456" i="4"/>
  <c r="S2455" i="4"/>
  <c r="V2455" i="4"/>
  <c r="AA2454" i="4"/>
  <c r="AC2454" i="4"/>
  <c r="S2453" i="4"/>
  <c r="V2453" i="4"/>
  <c r="AA2452" i="4"/>
  <c r="AC2452" i="4"/>
  <c r="S2451" i="4"/>
  <c r="V2451" i="4"/>
  <c r="AA2450" i="4"/>
  <c r="AC2450" i="4"/>
  <c r="S2449" i="4"/>
  <c r="V2449" i="4"/>
  <c r="AA2448" i="4"/>
  <c r="AC2448" i="4"/>
  <c r="S2447" i="4"/>
  <c r="V2447" i="4"/>
  <c r="AA2446" i="4"/>
  <c r="AC2446" i="4"/>
  <c r="S2445" i="4"/>
  <c r="V2445" i="4"/>
  <c r="AA2444" i="4"/>
  <c r="AC2444" i="4"/>
  <c r="S2443" i="4"/>
  <c r="V2443" i="4"/>
  <c r="AA2442" i="4"/>
  <c r="AC2442" i="4"/>
  <c r="S2441" i="4"/>
  <c r="V2441" i="4"/>
  <c r="AA2440" i="4"/>
  <c r="AC2440" i="4"/>
  <c r="S2439" i="4"/>
  <c r="V2439" i="4"/>
  <c r="AA2438" i="4"/>
  <c r="AC2438" i="4"/>
  <c r="S2437" i="4"/>
  <c r="V2437" i="4"/>
  <c r="AA2436" i="4"/>
  <c r="AC2436" i="4"/>
  <c r="S2435" i="4"/>
  <c r="V2435" i="4"/>
  <c r="AA2434" i="4"/>
  <c r="AC2434" i="4"/>
  <c r="S2433" i="4"/>
  <c r="V2433" i="4"/>
  <c r="AA2432" i="4"/>
  <c r="AC2432" i="4"/>
  <c r="S2431" i="4"/>
  <c r="V2431" i="4"/>
  <c r="AA2430" i="4"/>
  <c r="AC2430" i="4"/>
  <c r="S2429" i="4"/>
  <c r="V2429" i="4"/>
  <c r="AA2428" i="4"/>
  <c r="AC2428" i="4"/>
  <c r="S2427" i="4"/>
  <c r="V2427" i="4"/>
  <c r="AA2426" i="4"/>
  <c r="AC2426" i="4"/>
  <c r="S2425" i="4"/>
  <c r="V2425" i="4"/>
  <c r="AA2424" i="4"/>
  <c r="AC2424" i="4"/>
  <c r="S2423" i="4"/>
  <c r="V2423" i="4"/>
  <c r="AA2422" i="4"/>
  <c r="AC2422" i="4"/>
  <c r="S2421" i="4"/>
  <c r="V2421" i="4"/>
  <c r="AA2420" i="4"/>
  <c r="AC2420" i="4"/>
  <c r="S2419" i="4"/>
  <c r="V2419" i="4"/>
  <c r="AA2418" i="4"/>
  <c r="AC2418" i="4"/>
  <c r="S2417" i="4"/>
  <c r="V2417" i="4"/>
  <c r="AA2416" i="4"/>
  <c r="AC2416" i="4"/>
  <c r="S2415" i="4"/>
  <c r="V2415" i="4"/>
  <c r="AA2414" i="4"/>
  <c r="AC2414" i="4"/>
  <c r="S2413" i="4"/>
  <c r="V2413" i="4"/>
  <c r="AA2412" i="4"/>
  <c r="AC2412" i="4"/>
  <c r="S2411" i="4"/>
  <c r="V2411" i="4"/>
  <c r="AA2410" i="4"/>
  <c r="AC2410" i="4"/>
  <c r="S2409" i="4"/>
  <c r="V2409" i="4"/>
  <c r="AA2408" i="4"/>
  <c r="AC2408" i="4"/>
  <c r="S2407" i="4"/>
  <c r="V2407" i="4"/>
  <c r="AA2406" i="4"/>
  <c r="AC2406" i="4"/>
  <c r="S2405" i="4"/>
  <c r="V2405" i="4"/>
  <c r="AA2404" i="4"/>
  <c r="AC2404" i="4"/>
  <c r="S2403" i="4"/>
  <c r="V2403" i="4"/>
  <c r="AA2402" i="4"/>
  <c r="AC2402" i="4"/>
  <c r="S2401" i="4"/>
  <c r="V2401" i="4"/>
  <c r="AA2400" i="4"/>
  <c r="AC2400" i="4"/>
  <c r="S2399" i="4"/>
  <c r="V2399" i="4"/>
  <c r="AA2398" i="4"/>
  <c r="AC2398" i="4"/>
  <c r="S2397" i="4"/>
  <c r="V2397" i="4"/>
  <c r="AA2396" i="4"/>
  <c r="AC2396" i="4"/>
  <c r="S2395" i="4"/>
  <c r="V2395" i="4"/>
  <c r="AA2394" i="4"/>
  <c r="AC2394" i="4"/>
  <c r="S2393" i="4"/>
  <c r="V2393" i="4"/>
  <c r="AA2392" i="4"/>
  <c r="AC2392" i="4"/>
  <c r="S2391" i="4"/>
  <c r="V2391" i="4"/>
  <c r="AA2390" i="4"/>
  <c r="AC2390" i="4"/>
  <c r="S2389" i="4"/>
  <c r="V2389" i="4"/>
  <c r="AA2388" i="4"/>
  <c r="AC2388" i="4"/>
  <c r="S2387" i="4"/>
  <c r="V2387" i="4"/>
  <c r="AA2386" i="4"/>
  <c r="AC2386" i="4"/>
  <c r="S2385" i="4"/>
  <c r="V2385" i="4"/>
  <c r="AA2384" i="4"/>
  <c r="AC2384" i="4"/>
  <c r="S2383" i="4"/>
  <c r="V2383" i="4"/>
  <c r="AA2382" i="4"/>
  <c r="AC2382" i="4"/>
  <c r="S2381" i="4"/>
  <c r="V2381" i="4"/>
  <c r="AA2380" i="4"/>
  <c r="AC2380" i="4"/>
  <c r="S2379" i="4"/>
  <c r="V2379" i="4"/>
  <c r="AA2378" i="4"/>
  <c r="AC2378" i="4"/>
  <c r="S2377" i="4"/>
  <c r="V2377" i="4"/>
  <c r="AA2376" i="4"/>
  <c r="AC2376" i="4"/>
  <c r="S2375" i="4"/>
  <c r="V2375" i="4"/>
  <c r="AA2374" i="4"/>
  <c r="AC2374" i="4"/>
  <c r="S2373" i="4"/>
  <c r="V2373" i="4"/>
  <c r="AA2372" i="4"/>
  <c r="AC2372" i="4"/>
  <c r="S2371" i="4"/>
  <c r="V2371" i="4"/>
  <c r="AA2370" i="4"/>
  <c r="AC2370" i="4"/>
  <c r="S2369" i="4"/>
  <c r="V2369" i="4"/>
  <c r="AA2368" i="4"/>
  <c r="AC2368" i="4"/>
  <c r="S2367" i="4"/>
  <c r="V2367" i="4"/>
  <c r="AA2366" i="4"/>
  <c r="AC2366" i="4"/>
  <c r="S2365" i="4"/>
  <c r="V2365" i="4"/>
  <c r="AA2364" i="4"/>
  <c r="AC2364" i="4"/>
  <c r="S2363" i="4"/>
  <c r="V2363" i="4"/>
  <c r="AA2362" i="4"/>
  <c r="AC2362" i="4"/>
  <c r="S2361" i="4"/>
  <c r="V2361" i="4"/>
  <c r="AA2360" i="4"/>
  <c r="AC2360" i="4"/>
  <c r="S2359" i="4"/>
  <c r="V2359" i="4"/>
  <c r="AA2358" i="4"/>
  <c r="AC2358" i="4"/>
  <c r="S2357" i="4"/>
  <c r="V2357" i="4"/>
  <c r="AA2356" i="4"/>
  <c r="AC2356" i="4"/>
  <c r="S2355" i="4"/>
  <c r="V2355" i="4"/>
  <c r="AA2354" i="4"/>
  <c r="AC2354" i="4"/>
  <c r="S2353" i="4"/>
  <c r="V2353" i="4"/>
  <c r="AA2352" i="4"/>
  <c r="AC2352" i="4"/>
  <c r="S2351" i="4"/>
  <c r="V2351" i="4"/>
  <c r="AA2350" i="4"/>
  <c r="AC2350" i="4"/>
  <c r="S2349" i="4"/>
  <c r="V2349" i="4"/>
  <c r="AA2348" i="4"/>
  <c r="AC2348" i="4"/>
  <c r="S2347" i="4"/>
  <c r="V2347" i="4"/>
  <c r="AA2346" i="4"/>
  <c r="AC2346" i="4"/>
  <c r="S2345" i="4"/>
  <c r="V2345" i="4"/>
  <c r="AA2344" i="4"/>
  <c r="AC2344" i="4"/>
  <c r="S2343" i="4"/>
  <c r="V2343" i="4"/>
  <c r="AA2342" i="4"/>
  <c r="AC2342" i="4"/>
  <c r="S2341" i="4"/>
  <c r="V2341" i="4"/>
  <c r="AA2340" i="4"/>
  <c r="AC2340" i="4"/>
  <c r="S2339" i="4"/>
  <c r="V2339" i="4"/>
  <c r="AA2338" i="4"/>
  <c r="AC2338" i="4"/>
  <c r="S2337" i="4"/>
  <c r="V2337" i="4"/>
  <c r="AA2336" i="4"/>
  <c r="AC2336" i="4"/>
  <c r="S2335" i="4"/>
  <c r="V2335" i="4"/>
  <c r="AA2334" i="4"/>
  <c r="AC2334" i="4"/>
  <c r="S2333" i="4"/>
  <c r="V2333" i="4"/>
  <c r="AA2332" i="4"/>
  <c r="AC2332" i="4"/>
  <c r="S2331" i="4"/>
  <c r="V2331" i="4"/>
  <c r="AA2330" i="4"/>
  <c r="AC2330" i="4"/>
  <c r="S2329" i="4"/>
  <c r="V2329" i="4"/>
  <c r="AA2328" i="4"/>
  <c r="AC2328" i="4"/>
  <c r="S2327" i="4"/>
  <c r="V2327" i="4"/>
  <c r="AA2326" i="4"/>
  <c r="AC2326" i="4"/>
  <c r="S2325" i="4"/>
  <c r="V2325" i="4"/>
  <c r="AA2324" i="4"/>
  <c r="AC2324" i="4"/>
  <c r="S2323" i="4"/>
  <c r="V2323" i="4"/>
  <c r="AA2322" i="4"/>
  <c r="AC2322" i="4"/>
  <c r="S2321" i="4"/>
  <c r="V2321" i="4"/>
  <c r="AA2320" i="4"/>
  <c r="AC2320" i="4"/>
  <c r="S2319" i="4"/>
  <c r="V2319" i="4"/>
  <c r="AA2318" i="4"/>
  <c r="AC2318" i="4"/>
  <c r="S2317" i="4"/>
  <c r="V2317" i="4"/>
  <c r="AA2316" i="4"/>
  <c r="AC2316" i="4"/>
  <c r="S2315" i="4"/>
  <c r="V2315" i="4"/>
  <c r="AA2314" i="4"/>
  <c r="AC2314" i="4"/>
  <c r="S2313" i="4"/>
  <c r="V2313" i="4"/>
  <c r="AA2312" i="4"/>
  <c r="AC2312" i="4"/>
  <c r="S2311" i="4"/>
  <c r="V2311" i="4"/>
  <c r="AA2310" i="4"/>
  <c r="AC2310" i="4"/>
  <c r="S2309" i="4"/>
  <c r="V2309" i="4"/>
  <c r="AA2308" i="4"/>
  <c r="AC2308" i="4"/>
  <c r="S2307" i="4"/>
  <c r="V2307" i="4"/>
  <c r="AA2306" i="4"/>
  <c r="AC2306" i="4"/>
  <c r="S2305" i="4"/>
  <c r="V2305" i="4"/>
  <c r="AA2304" i="4"/>
  <c r="AC2304" i="4"/>
  <c r="S2303" i="4"/>
  <c r="V2303" i="4"/>
  <c r="AA2302" i="4"/>
  <c r="AC2302" i="4"/>
  <c r="S2301" i="4"/>
  <c r="V2301" i="4"/>
  <c r="AA2300" i="4"/>
  <c r="AC2300" i="4"/>
  <c r="S2299" i="4"/>
  <c r="V2299" i="4"/>
  <c r="AA2298" i="4"/>
  <c r="AC2298" i="4"/>
  <c r="S2297" i="4"/>
  <c r="V2297" i="4"/>
  <c r="AA2296" i="4"/>
  <c r="AC2296" i="4"/>
  <c r="S2295" i="4"/>
  <c r="V2295" i="4"/>
  <c r="AA2294" i="4"/>
  <c r="AC2294" i="4"/>
  <c r="S2293" i="4"/>
  <c r="V2293" i="4"/>
  <c r="AA2292" i="4"/>
  <c r="AC2292" i="4"/>
  <c r="S2291" i="4"/>
  <c r="V2291" i="4"/>
  <c r="AA2290" i="4"/>
  <c r="AC2290" i="4"/>
  <c r="S2289" i="4"/>
  <c r="V2289" i="4"/>
  <c r="AA2288" i="4"/>
  <c r="AC2288" i="4"/>
  <c r="S2287" i="4"/>
  <c r="V2287" i="4"/>
  <c r="AA2286" i="4"/>
  <c r="AC2286" i="4"/>
  <c r="S2285" i="4"/>
  <c r="V2285" i="4"/>
  <c r="AA2284" i="4"/>
  <c r="AC2284" i="4"/>
  <c r="S2283" i="4"/>
  <c r="V2283" i="4"/>
  <c r="AA2282" i="4"/>
  <c r="AC2282" i="4"/>
  <c r="S2281" i="4"/>
  <c r="V2281" i="4"/>
  <c r="AA2280" i="4"/>
  <c r="AC2280" i="4"/>
  <c r="S2279" i="4"/>
  <c r="V2279" i="4"/>
  <c r="AA2278" i="4"/>
  <c r="AC2278" i="4"/>
  <c r="S2277" i="4"/>
  <c r="V2277" i="4"/>
  <c r="AA2276" i="4"/>
  <c r="AC2276" i="4"/>
  <c r="S2275" i="4"/>
  <c r="V2275" i="4"/>
  <c r="AA2274" i="4"/>
  <c r="AC2274" i="4"/>
  <c r="S2273" i="4"/>
  <c r="V2273" i="4"/>
  <c r="AA2272" i="4"/>
  <c r="AC2272" i="4"/>
  <c r="S2271" i="4"/>
  <c r="V2271" i="4"/>
  <c r="AA2270" i="4"/>
  <c r="AC2270" i="4"/>
  <c r="S2269" i="4"/>
  <c r="V2269" i="4"/>
  <c r="AA2268" i="4"/>
  <c r="AC2268" i="4"/>
  <c r="S2267" i="4"/>
  <c r="V2267" i="4"/>
  <c r="AA2266" i="4"/>
  <c r="AC2266" i="4"/>
  <c r="S2265" i="4"/>
  <c r="V2265" i="4"/>
  <c r="AA2264" i="4"/>
  <c r="AC2264" i="4"/>
  <c r="S2263" i="4"/>
  <c r="V2263" i="4"/>
  <c r="AA2262" i="4"/>
  <c r="AC2262" i="4"/>
  <c r="S2261" i="4"/>
  <c r="V2261" i="4"/>
  <c r="AA2260" i="4"/>
  <c r="AC2260" i="4"/>
  <c r="S2259" i="4"/>
  <c r="V2259" i="4"/>
  <c r="AA2258" i="4"/>
  <c r="AC2258" i="4"/>
  <c r="S2257" i="4"/>
  <c r="V2257" i="4"/>
  <c r="AA2256" i="4"/>
  <c r="AC2256" i="4"/>
  <c r="S2255" i="4"/>
  <c r="V2255" i="4"/>
  <c r="AA2254" i="4"/>
  <c r="AC2254" i="4"/>
  <c r="S2253" i="4"/>
  <c r="V2253" i="4"/>
  <c r="AA2252" i="4"/>
  <c r="AC2252" i="4"/>
  <c r="S2251" i="4"/>
  <c r="V2251" i="4"/>
  <c r="AA2250" i="4"/>
  <c r="AC2250" i="4"/>
  <c r="S2249" i="4"/>
  <c r="V2249" i="4"/>
  <c r="AA2248" i="4"/>
  <c r="AC2248" i="4"/>
  <c r="S2247" i="4"/>
  <c r="V2247" i="4"/>
  <c r="AA2246" i="4"/>
  <c r="AC2246" i="4"/>
  <c r="S2245" i="4"/>
  <c r="V2245" i="4"/>
  <c r="AA2244" i="4"/>
  <c r="AC2244" i="4"/>
  <c r="S2243" i="4"/>
  <c r="V2243" i="4"/>
  <c r="AA2242" i="4"/>
  <c r="AC2242" i="4"/>
  <c r="S2241" i="4"/>
  <c r="V2241" i="4"/>
  <c r="AA2240" i="4"/>
  <c r="AC2240" i="4"/>
  <c r="S2239" i="4"/>
  <c r="V2239" i="4"/>
  <c r="AA2238" i="4"/>
  <c r="AC2238" i="4"/>
  <c r="S2237" i="4"/>
  <c r="V2237" i="4"/>
  <c r="AA2236" i="4"/>
  <c r="AC2236" i="4"/>
  <c r="S2235" i="4"/>
  <c r="V2235" i="4"/>
  <c r="AA2234" i="4"/>
  <c r="AC2234" i="4"/>
  <c r="S2233" i="4"/>
  <c r="V2233" i="4"/>
  <c r="AA2232" i="4"/>
  <c r="AC2232" i="4"/>
  <c r="S2231" i="4"/>
  <c r="V2231" i="4"/>
  <c r="AA2230" i="4"/>
  <c r="AC2230" i="4"/>
  <c r="S2229" i="4"/>
  <c r="V2229" i="4"/>
  <c r="AA2228" i="4"/>
  <c r="AC2228" i="4"/>
  <c r="S2227" i="4"/>
  <c r="V2227" i="4"/>
  <c r="AA2226" i="4"/>
  <c r="AC2226" i="4"/>
  <c r="S2225" i="4"/>
  <c r="V2225" i="4"/>
  <c r="AA2224" i="4"/>
  <c r="AC2224" i="4"/>
  <c r="S2223" i="4"/>
  <c r="V2223" i="4"/>
  <c r="AA2222" i="4"/>
  <c r="AC2222" i="4"/>
  <c r="S2221" i="4"/>
  <c r="V2221" i="4"/>
  <c r="AA2220" i="4"/>
  <c r="AC2220" i="4"/>
  <c r="S2219" i="4"/>
  <c r="V2219" i="4"/>
  <c r="AA2218" i="4"/>
  <c r="AC2218" i="4"/>
  <c r="S2217" i="4"/>
  <c r="V2217" i="4"/>
  <c r="AA2216" i="4"/>
  <c r="AC2216" i="4"/>
  <c r="S2215" i="4"/>
  <c r="V2215" i="4"/>
  <c r="AA2214" i="4"/>
  <c r="AC2214" i="4"/>
  <c r="S2213" i="4"/>
  <c r="V2213" i="4"/>
  <c r="AA2212" i="4"/>
  <c r="AC2212" i="4"/>
  <c r="S2211" i="4"/>
  <c r="V2211" i="4"/>
  <c r="AA2210" i="4"/>
  <c r="AC2210" i="4"/>
  <c r="S2209" i="4"/>
  <c r="V2209" i="4"/>
  <c r="AA2208" i="4"/>
  <c r="AC2208" i="4"/>
  <c r="S2207" i="4"/>
  <c r="V2207" i="4"/>
  <c r="AA2206" i="4"/>
  <c r="AC2206" i="4"/>
  <c r="S2205" i="4"/>
  <c r="V2205" i="4"/>
  <c r="AA2204" i="4"/>
  <c r="AC2204" i="4"/>
  <c r="S2203" i="4"/>
  <c r="V2203" i="4"/>
  <c r="AA2202" i="4"/>
  <c r="AC2202" i="4"/>
  <c r="S2201" i="4"/>
  <c r="V2201" i="4"/>
  <c r="AA2200" i="4"/>
  <c r="AC2200" i="4"/>
  <c r="S2199" i="4"/>
  <c r="V2199" i="4"/>
  <c r="AA2198" i="4"/>
  <c r="AC2198" i="4"/>
  <c r="S2197" i="4"/>
  <c r="V2197" i="4"/>
  <c r="AA2196" i="4"/>
  <c r="AC2196" i="4"/>
  <c r="S2195" i="4"/>
  <c r="V2195" i="4"/>
  <c r="AA2194" i="4"/>
  <c r="AC2194" i="4"/>
  <c r="S2193" i="4"/>
  <c r="V2193" i="4"/>
  <c r="AA2192" i="4"/>
  <c r="AC2192" i="4"/>
  <c r="S2191" i="4"/>
  <c r="V2191" i="4"/>
  <c r="AA2190" i="4"/>
  <c r="AC2190" i="4"/>
  <c r="S2189" i="4"/>
  <c r="V2189" i="4"/>
  <c r="AA2188" i="4"/>
  <c r="AC2188" i="4"/>
  <c r="S2187" i="4"/>
  <c r="V2187" i="4"/>
  <c r="AA2186" i="4"/>
  <c r="AC2186" i="4"/>
  <c r="S2185" i="4"/>
  <c r="V2185" i="4"/>
  <c r="AA2184" i="4"/>
  <c r="AC2184" i="4"/>
  <c r="S2183" i="4"/>
  <c r="V2183" i="4"/>
  <c r="AA2182" i="4"/>
  <c r="AC2182" i="4"/>
  <c r="S2181" i="4"/>
  <c r="V2181" i="4"/>
  <c r="AA2180" i="4"/>
  <c r="AC2180" i="4"/>
  <c r="S2179" i="4"/>
  <c r="V2179" i="4"/>
  <c r="AA2178" i="4"/>
  <c r="AC2178" i="4"/>
  <c r="S2177" i="4"/>
  <c r="V2177" i="4"/>
  <c r="AA2176" i="4"/>
  <c r="AC2176" i="4"/>
  <c r="S2175" i="4"/>
  <c r="V2175" i="4"/>
  <c r="AA2174" i="4"/>
  <c r="AC2174" i="4"/>
  <c r="S2173" i="4"/>
  <c r="V2173" i="4"/>
  <c r="AA2172" i="4"/>
  <c r="AC2172" i="4"/>
  <c r="S2171" i="4"/>
  <c r="V2171" i="4"/>
  <c r="AA2170" i="4"/>
  <c r="AC2170" i="4"/>
  <c r="S2169" i="4"/>
  <c r="V2169" i="4"/>
  <c r="AA2168" i="4"/>
  <c r="AC2168" i="4"/>
  <c r="S2167" i="4"/>
  <c r="V2167" i="4"/>
  <c r="AA2166" i="4"/>
  <c r="AC2166" i="4"/>
  <c r="S2165" i="4"/>
  <c r="V2165" i="4"/>
  <c r="AA2164" i="4"/>
  <c r="AC2164" i="4"/>
  <c r="S2163" i="4"/>
  <c r="V2163" i="4"/>
  <c r="AA2162" i="4"/>
  <c r="AC2162" i="4"/>
  <c r="S2161" i="4"/>
  <c r="V2161" i="4"/>
  <c r="AA2160" i="4"/>
  <c r="AC2160" i="4"/>
  <c r="S2159" i="4"/>
  <c r="V2159" i="4"/>
  <c r="AA2158" i="4"/>
  <c r="AC2158" i="4"/>
  <c r="S2157" i="4"/>
  <c r="V2157" i="4"/>
  <c r="AA2156" i="4"/>
  <c r="AC2156" i="4"/>
  <c r="S2155" i="4"/>
  <c r="V2155" i="4"/>
  <c r="AA2154" i="4"/>
  <c r="AC2154" i="4"/>
  <c r="S2153" i="4"/>
  <c r="V2153" i="4"/>
  <c r="AA2152" i="4"/>
  <c r="AC2152" i="4"/>
  <c r="S2151" i="4"/>
  <c r="V2151" i="4"/>
  <c r="AA2150" i="4"/>
  <c r="AC2150" i="4"/>
  <c r="S2149" i="4"/>
  <c r="V2149" i="4"/>
  <c r="AA2148" i="4"/>
  <c r="AC2148" i="4"/>
  <c r="S2147" i="4"/>
  <c r="V2147" i="4"/>
  <c r="AA2146" i="4"/>
  <c r="AC2146" i="4"/>
  <c r="S2145" i="4"/>
  <c r="V2145" i="4"/>
  <c r="AA2144" i="4"/>
  <c r="AC2144" i="4"/>
  <c r="S2143" i="4"/>
  <c r="V2143" i="4"/>
  <c r="AA2142" i="4"/>
  <c r="AC2142" i="4"/>
  <c r="S2141" i="4"/>
  <c r="V2141" i="4"/>
  <c r="AA2140" i="4"/>
  <c r="AC2140" i="4"/>
  <c r="S2139" i="4"/>
  <c r="V2139" i="4"/>
  <c r="AA2138" i="4"/>
  <c r="AC2138" i="4"/>
  <c r="S2137" i="4"/>
  <c r="V2137" i="4"/>
  <c r="AA2136" i="4"/>
  <c r="AC2136" i="4"/>
  <c r="S2135" i="4"/>
  <c r="V2135" i="4"/>
  <c r="AA2134" i="4"/>
  <c r="AC2134" i="4"/>
  <c r="S2133" i="4"/>
  <c r="V2133" i="4"/>
  <c r="AA2132" i="4"/>
  <c r="AC2132" i="4"/>
  <c r="S2131" i="4"/>
  <c r="V2131" i="4"/>
  <c r="AA2130" i="4"/>
  <c r="AC2130" i="4"/>
  <c r="S2129" i="4"/>
  <c r="V2129" i="4"/>
  <c r="AA2128" i="4"/>
  <c r="AC2128" i="4"/>
  <c r="S2127" i="4"/>
  <c r="V2127" i="4"/>
  <c r="AA2126" i="4"/>
  <c r="AC2126" i="4"/>
  <c r="S2125" i="4"/>
  <c r="V2125" i="4"/>
  <c r="AA2124" i="4"/>
  <c r="AC2124" i="4"/>
  <c r="S2123" i="4"/>
  <c r="V2123" i="4"/>
  <c r="AA2122" i="4"/>
  <c r="AC2122" i="4"/>
  <c r="S2121" i="4"/>
  <c r="V2121" i="4"/>
  <c r="AA2120" i="4"/>
  <c r="AC2120" i="4"/>
  <c r="S2119" i="4"/>
  <c r="V2119" i="4"/>
  <c r="AA2118" i="4"/>
  <c r="AC2118" i="4"/>
  <c r="S2117" i="4"/>
  <c r="V2117" i="4"/>
  <c r="AA2116" i="4"/>
  <c r="AC2116" i="4"/>
  <c r="S2115" i="4"/>
  <c r="V2115" i="4"/>
  <c r="AA2114" i="4"/>
  <c r="AC2114" i="4"/>
  <c r="S2113" i="4"/>
  <c r="V2113" i="4"/>
  <c r="AA2112" i="4"/>
  <c r="AC2112" i="4"/>
  <c r="S2111" i="4"/>
  <c r="V2111" i="4"/>
  <c r="AA2110" i="4"/>
  <c r="AC2110" i="4"/>
  <c r="S2109" i="4"/>
  <c r="V2109" i="4"/>
  <c r="AA2108" i="4"/>
  <c r="AC2108" i="4"/>
  <c r="S2107" i="4"/>
  <c r="V2107" i="4"/>
  <c r="AA2106" i="4"/>
  <c r="AC2106" i="4"/>
  <c r="S2105" i="4"/>
  <c r="V2105" i="4"/>
  <c r="AA2104" i="4"/>
  <c r="AC2104" i="4"/>
  <c r="S2103" i="4"/>
  <c r="V2103" i="4"/>
  <c r="AA2102" i="4"/>
  <c r="AC2102" i="4"/>
  <c r="S2101" i="4"/>
  <c r="V2101" i="4"/>
  <c r="AA2100" i="4"/>
  <c r="AC2100" i="4"/>
  <c r="S2099" i="4"/>
  <c r="V2099" i="4"/>
  <c r="AA2098" i="4"/>
  <c r="AC2098" i="4"/>
  <c r="S2097" i="4"/>
  <c r="V2097" i="4"/>
  <c r="AA2096" i="4"/>
  <c r="AC2096" i="4"/>
  <c r="S2095" i="4"/>
  <c r="V2095" i="4"/>
  <c r="AA2094" i="4"/>
  <c r="AC2094" i="4"/>
  <c r="S2093" i="4"/>
  <c r="V2093" i="4"/>
  <c r="AA2092" i="4"/>
  <c r="AC2092" i="4"/>
  <c r="S2091" i="4"/>
  <c r="V2091" i="4"/>
  <c r="AA2090" i="4"/>
  <c r="AC2090" i="4"/>
  <c r="S2089" i="4"/>
  <c r="V2089" i="4"/>
  <c r="AA2088" i="4"/>
  <c r="AC2088" i="4"/>
  <c r="S2087" i="4"/>
  <c r="V2087" i="4"/>
  <c r="AA2086" i="4"/>
  <c r="AC2086" i="4"/>
  <c r="S2085" i="4"/>
  <c r="V2085" i="4"/>
  <c r="AA2084" i="4"/>
  <c r="AC2084" i="4"/>
  <c r="S2083" i="4"/>
  <c r="V2083" i="4"/>
  <c r="AA2082" i="4"/>
  <c r="AC2082" i="4"/>
  <c r="S2081" i="4"/>
  <c r="V2081" i="4"/>
  <c r="AA2080" i="4"/>
  <c r="AC2080" i="4"/>
  <c r="S2079" i="4"/>
  <c r="V2079" i="4"/>
  <c r="AA2078" i="4"/>
  <c r="AC2078" i="4"/>
  <c r="S2077" i="4"/>
  <c r="V2077" i="4"/>
  <c r="AA2076" i="4"/>
  <c r="AC2076" i="4"/>
  <c r="S2075" i="4"/>
  <c r="V2075" i="4"/>
  <c r="AA2074" i="4"/>
  <c r="AC2074" i="4"/>
  <c r="S2073" i="4"/>
  <c r="V2073" i="4"/>
  <c r="AA2072" i="4"/>
  <c r="AC2072" i="4"/>
  <c r="S2071" i="4"/>
  <c r="V2071" i="4"/>
  <c r="AA2070" i="4"/>
  <c r="AC2070" i="4"/>
  <c r="S2069" i="4"/>
  <c r="V2069" i="4"/>
  <c r="AA2068" i="4"/>
  <c r="AC2068" i="4"/>
  <c r="S2067" i="4"/>
  <c r="V2067" i="4"/>
  <c r="AA2066" i="4"/>
  <c r="AC2066" i="4"/>
  <c r="S2065" i="4"/>
  <c r="V2065" i="4"/>
  <c r="AA2064" i="4"/>
  <c r="AC2064" i="4"/>
  <c r="S2063" i="4"/>
  <c r="V2063" i="4"/>
  <c r="AA2062" i="4"/>
  <c r="AC2062" i="4"/>
  <c r="S2061" i="4"/>
  <c r="V2061" i="4"/>
  <c r="AA2060" i="4"/>
  <c r="AC2060" i="4"/>
  <c r="S2059" i="4"/>
  <c r="V2059" i="4"/>
  <c r="AA2058" i="4"/>
  <c r="AC2058" i="4"/>
  <c r="S2057" i="4"/>
  <c r="V2057" i="4"/>
  <c r="AA2056" i="4"/>
  <c r="AC2056" i="4"/>
  <c r="S2055" i="4"/>
  <c r="V2055" i="4"/>
  <c r="AA2054" i="4"/>
  <c r="AC2054" i="4"/>
  <c r="S2053" i="4"/>
  <c r="V2053" i="4"/>
  <c r="AA2052" i="4"/>
  <c r="AC2052" i="4"/>
  <c r="S2051" i="4"/>
  <c r="V2051" i="4"/>
  <c r="AA2050" i="4"/>
  <c r="AC2050" i="4"/>
  <c r="S2049" i="4"/>
  <c r="V2049" i="4"/>
  <c r="AA2048" i="4"/>
  <c r="AC2048" i="4"/>
  <c r="S2047" i="4"/>
  <c r="V2047" i="4"/>
  <c r="AA2046" i="4"/>
  <c r="AC2046" i="4"/>
  <c r="S2045" i="4"/>
  <c r="V2045" i="4"/>
  <c r="AA2044" i="4"/>
  <c r="AC2044" i="4"/>
  <c r="S2043" i="4"/>
  <c r="V2043" i="4"/>
  <c r="AA2042" i="4"/>
  <c r="AC2042" i="4"/>
  <c r="S2041" i="4"/>
  <c r="V2041" i="4"/>
  <c r="AA2040" i="4"/>
  <c r="AC2040" i="4"/>
  <c r="S2039" i="4"/>
  <c r="V2039" i="4"/>
  <c r="AA2038" i="4"/>
  <c r="AC2038" i="4"/>
  <c r="S2037" i="4"/>
  <c r="V2037" i="4"/>
  <c r="AA2036" i="4"/>
  <c r="AC2036" i="4"/>
  <c r="S2035" i="4"/>
  <c r="V2035" i="4"/>
  <c r="AA2034" i="4"/>
  <c r="AC2034" i="4"/>
  <c r="S2033" i="4"/>
  <c r="V2033" i="4"/>
  <c r="AA2032" i="4"/>
  <c r="AC2032" i="4"/>
  <c r="S2031" i="4"/>
  <c r="V2031" i="4"/>
  <c r="AA2030" i="4"/>
  <c r="AC2030" i="4"/>
  <c r="S2029" i="4"/>
  <c r="V2029" i="4"/>
  <c r="AA2028" i="4"/>
  <c r="AC2028" i="4"/>
  <c r="S2027" i="4"/>
  <c r="V2027" i="4"/>
  <c r="AA2026" i="4"/>
  <c r="AC2026" i="4"/>
  <c r="S2025" i="4"/>
  <c r="V2025" i="4"/>
  <c r="AA2024" i="4"/>
  <c r="AC2024" i="4"/>
  <c r="S2023" i="4"/>
  <c r="V2023" i="4"/>
  <c r="AA2022" i="4"/>
  <c r="AC2022" i="4"/>
  <c r="S2021" i="4"/>
  <c r="V2021" i="4"/>
  <c r="AA2020" i="4"/>
  <c r="AC2020" i="4"/>
  <c r="S2019" i="4"/>
  <c r="V2019" i="4"/>
  <c r="AA2018" i="4"/>
  <c r="AC2018" i="4"/>
  <c r="S2017" i="4"/>
  <c r="V2017" i="4"/>
  <c r="AA2016" i="4"/>
  <c r="AC2016" i="4"/>
  <c r="S2015" i="4"/>
  <c r="V2015" i="4"/>
  <c r="AA2014" i="4"/>
  <c r="AC2014" i="4"/>
  <c r="S2013" i="4"/>
  <c r="V2013" i="4"/>
  <c r="AA2012" i="4"/>
  <c r="AC2012" i="4"/>
  <c r="S2011" i="4"/>
  <c r="V2011" i="4"/>
  <c r="AA2010" i="4"/>
  <c r="AC2010" i="4"/>
  <c r="S2009" i="4"/>
  <c r="V2009" i="4"/>
  <c r="AA2008" i="4"/>
  <c r="AC2008" i="4"/>
  <c r="S2007" i="4"/>
  <c r="V2007" i="4"/>
  <c r="AA2006" i="4"/>
  <c r="AC2006" i="4"/>
  <c r="S2005" i="4"/>
  <c r="V2005" i="4"/>
  <c r="AA2004" i="4"/>
  <c r="AC2004" i="4"/>
  <c r="S2003" i="4"/>
  <c r="V2003" i="4"/>
  <c r="AA2002" i="4"/>
  <c r="AC2002" i="4"/>
  <c r="S2001" i="4"/>
  <c r="V2001" i="4"/>
  <c r="AA2000" i="4"/>
  <c r="AC2000" i="4"/>
  <c r="S1999" i="4"/>
  <c r="V1999" i="4"/>
  <c r="AA1998" i="4"/>
  <c r="AC1998" i="4"/>
  <c r="S1997" i="4"/>
  <c r="V1997" i="4"/>
  <c r="AA1996" i="4"/>
  <c r="AC1996" i="4"/>
  <c r="S1995" i="4"/>
  <c r="V1995" i="4"/>
  <c r="AA1994" i="4"/>
  <c r="AC1994" i="4"/>
  <c r="S1993" i="4"/>
  <c r="V1993" i="4"/>
  <c r="AA1992" i="4"/>
  <c r="AC1992" i="4"/>
  <c r="S1991" i="4"/>
  <c r="V1991" i="4"/>
  <c r="AA1990" i="4"/>
  <c r="AC1990" i="4"/>
  <c r="S1989" i="4"/>
  <c r="V1989" i="4"/>
  <c r="AA1988" i="4"/>
  <c r="AC1988" i="4"/>
  <c r="S1987" i="4"/>
  <c r="V1987" i="4"/>
  <c r="AA1986" i="4"/>
  <c r="AC1986" i="4"/>
  <c r="S1985" i="4"/>
  <c r="V1985" i="4"/>
  <c r="AA1984" i="4"/>
  <c r="AC1984" i="4"/>
  <c r="S1983" i="4"/>
  <c r="V1983" i="4"/>
  <c r="AA1982" i="4"/>
  <c r="AC1982" i="4"/>
  <c r="S1981" i="4"/>
  <c r="V1981" i="4"/>
  <c r="AA1980" i="4"/>
  <c r="AC1980" i="4"/>
  <c r="S1979" i="4"/>
  <c r="V1979" i="4"/>
  <c r="AA1978" i="4"/>
  <c r="AC1978" i="4"/>
  <c r="S1977" i="4"/>
  <c r="V1977" i="4"/>
  <c r="AA1976" i="4"/>
  <c r="AC1976" i="4"/>
  <c r="S1975" i="4"/>
  <c r="V1975" i="4"/>
  <c r="AA1974" i="4"/>
  <c r="AC1974" i="4"/>
  <c r="S1973" i="4"/>
  <c r="V1973" i="4"/>
  <c r="AA1972" i="4"/>
  <c r="AC1972" i="4"/>
  <c r="S1971" i="4"/>
  <c r="V1971" i="4"/>
  <c r="AA1970" i="4"/>
  <c r="AC1970" i="4"/>
  <c r="S1969" i="4"/>
  <c r="V1969" i="4"/>
  <c r="AA1968" i="4"/>
  <c r="AC1968" i="4"/>
  <c r="S1967" i="4"/>
  <c r="V1967" i="4"/>
  <c r="AA1966" i="4"/>
  <c r="AC1966" i="4"/>
  <c r="S1965" i="4"/>
  <c r="V1965" i="4"/>
  <c r="AA1964" i="4"/>
  <c r="AC1964" i="4"/>
  <c r="S1963" i="4"/>
  <c r="V1963" i="4"/>
  <c r="AA1962" i="4"/>
  <c r="AC1962" i="4"/>
  <c r="S1961" i="4"/>
  <c r="V1961" i="4"/>
  <c r="AA1960" i="4"/>
  <c r="AC1960" i="4"/>
  <c r="S1959" i="4"/>
  <c r="V1959" i="4"/>
  <c r="AA1958" i="4"/>
  <c r="AC1958" i="4"/>
  <c r="S1957" i="4"/>
  <c r="V1957" i="4"/>
  <c r="AA1956" i="4"/>
  <c r="AC1956" i="4"/>
  <c r="S1955" i="4"/>
  <c r="V1955" i="4"/>
  <c r="AA1954" i="4"/>
  <c r="AC1954" i="4"/>
  <c r="S1953" i="4"/>
  <c r="V1953" i="4"/>
  <c r="AA1952" i="4"/>
  <c r="AC1952" i="4"/>
  <c r="S1951" i="4"/>
  <c r="V1951" i="4"/>
  <c r="AA1950" i="4"/>
  <c r="AC1950" i="4"/>
  <c r="S1949" i="4"/>
  <c r="V1949" i="4"/>
  <c r="AA1948" i="4"/>
  <c r="AC1948" i="4"/>
  <c r="S1947" i="4"/>
  <c r="V1947" i="4"/>
  <c r="AA1946" i="4"/>
  <c r="AC1946" i="4"/>
  <c r="S1945" i="4"/>
  <c r="V1945" i="4"/>
  <c r="AA1944" i="4"/>
  <c r="AC1944" i="4"/>
  <c r="S1943" i="4"/>
  <c r="V1943" i="4"/>
  <c r="AA1942" i="4"/>
  <c r="AC1942" i="4"/>
  <c r="S1941" i="4"/>
  <c r="V1941" i="4"/>
  <c r="AA1940" i="4"/>
  <c r="AC1940" i="4"/>
  <c r="S1939" i="4"/>
  <c r="V1939" i="4"/>
  <c r="AA1938" i="4"/>
  <c r="AC1938" i="4"/>
  <c r="S1937" i="4"/>
  <c r="V1937" i="4"/>
  <c r="AA1936" i="4"/>
  <c r="AC1936" i="4"/>
  <c r="S1935" i="4"/>
  <c r="V1935" i="4"/>
  <c r="AA1934" i="4"/>
  <c r="AC1934" i="4"/>
  <c r="S1933" i="4"/>
  <c r="V1933" i="4"/>
  <c r="AA1932" i="4"/>
  <c r="AC1932" i="4"/>
  <c r="S1931" i="4"/>
  <c r="V1931" i="4"/>
  <c r="AA1930" i="4"/>
  <c r="AC1930" i="4"/>
  <c r="S1929" i="4"/>
  <c r="V1929" i="4"/>
  <c r="AA1928" i="4"/>
  <c r="AC1928" i="4"/>
  <c r="S1927" i="4"/>
  <c r="V1927" i="4"/>
  <c r="AA1926" i="4"/>
  <c r="AC1926" i="4"/>
  <c r="S1925" i="4"/>
  <c r="V1925" i="4"/>
  <c r="AA1924" i="4"/>
  <c r="AC1924" i="4"/>
  <c r="S1923" i="4"/>
  <c r="V1923" i="4"/>
  <c r="AA1922" i="4"/>
  <c r="AC1922" i="4"/>
  <c r="S1921" i="4"/>
  <c r="V1921" i="4"/>
  <c r="AA1920" i="4"/>
  <c r="AC1920" i="4"/>
  <c r="S1919" i="4"/>
  <c r="V1919" i="4"/>
  <c r="AA1918" i="4"/>
  <c r="AC1918" i="4"/>
  <c r="S1917" i="4"/>
  <c r="V1917" i="4"/>
  <c r="AA1916" i="4"/>
  <c r="AC1916" i="4"/>
  <c r="S1915" i="4"/>
  <c r="V1915" i="4"/>
  <c r="AA1914" i="4"/>
  <c r="AC1914" i="4"/>
  <c r="S1913" i="4"/>
  <c r="V1913" i="4"/>
  <c r="AA1912" i="4"/>
  <c r="AC1912" i="4"/>
  <c r="S1911" i="4"/>
  <c r="V1911" i="4"/>
  <c r="AA1910" i="4"/>
  <c r="AC1910" i="4"/>
  <c r="S1909" i="4"/>
  <c r="V1909" i="4"/>
  <c r="AA1908" i="4"/>
  <c r="AC1908" i="4"/>
  <c r="S1907" i="4"/>
  <c r="V1907" i="4"/>
  <c r="AA1906" i="4"/>
  <c r="AC1906" i="4"/>
  <c r="S1905" i="4"/>
  <c r="V1905" i="4"/>
  <c r="AA1904" i="4"/>
  <c r="AC1904" i="4"/>
  <c r="S1903" i="4"/>
  <c r="V1903" i="4"/>
  <c r="AA1902" i="4"/>
  <c r="AC1902" i="4"/>
  <c r="S1901" i="4"/>
  <c r="V1901" i="4"/>
  <c r="AA1900" i="4"/>
  <c r="AC1900" i="4"/>
  <c r="S1899" i="4"/>
  <c r="V1899" i="4"/>
  <c r="AA1898" i="4"/>
  <c r="AC1898" i="4"/>
  <c r="S1897" i="4"/>
  <c r="V1897" i="4"/>
  <c r="AA1896" i="4"/>
  <c r="AC1896" i="4"/>
  <c r="S1895" i="4"/>
  <c r="V1895" i="4"/>
  <c r="AA1894" i="4"/>
  <c r="AC1894" i="4"/>
  <c r="S1893" i="4"/>
  <c r="V1893" i="4"/>
  <c r="AA1892" i="4"/>
  <c r="AC1892" i="4"/>
  <c r="S1891" i="4"/>
  <c r="V1891" i="4"/>
  <c r="AA1890" i="4"/>
  <c r="AC1890" i="4"/>
  <c r="S1889" i="4"/>
  <c r="V1889" i="4"/>
  <c r="AA1888" i="4"/>
  <c r="AC1888" i="4"/>
  <c r="S1887" i="4"/>
  <c r="V1887" i="4"/>
  <c r="AA1886" i="4"/>
  <c r="AC1886" i="4"/>
  <c r="S1885" i="4"/>
  <c r="V1885" i="4"/>
  <c r="AA1884" i="4"/>
  <c r="AC1884" i="4"/>
  <c r="S1883" i="4"/>
  <c r="V1883" i="4"/>
  <c r="AA1882" i="4"/>
  <c r="AC1882" i="4"/>
  <c r="S1881" i="4"/>
  <c r="V1881" i="4"/>
  <c r="AA1880" i="4"/>
  <c r="AC1880" i="4"/>
  <c r="S1879" i="4"/>
  <c r="V1879" i="4"/>
  <c r="AA1878" i="4"/>
  <c r="AC1878" i="4"/>
  <c r="S1877" i="4"/>
  <c r="V1877" i="4"/>
  <c r="AA1876" i="4"/>
  <c r="AC1876" i="4"/>
  <c r="S1875" i="4"/>
  <c r="V1875" i="4"/>
  <c r="AA1874" i="4"/>
  <c r="AC1874" i="4"/>
  <c r="S1873" i="4"/>
  <c r="V1873" i="4"/>
  <c r="AA1872" i="4"/>
  <c r="AC1872" i="4"/>
  <c r="S1871" i="4"/>
  <c r="V1871" i="4"/>
  <c r="AA1870" i="4"/>
  <c r="AC1870" i="4"/>
  <c r="S1869" i="4"/>
  <c r="V1869" i="4"/>
  <c r="AA1868" i="4"/>
  <c r="AC1868" i="4"/>
  <c r="S1867" i="4"/>
  <c r="V1867" i="4"/>
  <c r="AA1866" i="4"/>
  <c r="AC1866" i="4"/>
  <c r="S1865" i="4"/>
  <c r="V1865" i="4"/>
  <c r="AA1864" i="4"/>
  <c r="AC1864" i="4"/>
  <c r="S1863" i="4"/>
  <c r="V1863" i="4"/>
  <c r="AA1862" i="4"/>
  <c r="AC1862" i="4"/>
  <c r="S1861" i="4"/>
  <c r="V1861" i="4"/>
  <c r="AA1860" i="4"/>
  <c r="AC1860" i="4"/>
  <c r="S1859" i="4"/>
  <c r="V1859" i="4"/>
  <c r="AA1858" i="4"/>
  <c r="AC1858" i="4"/>
  <c r="S1857" i="4"/>
  <c r="V1857" i="4"/>
  <c r="AA1856" i="4"/>
  <c r="AC1856" i="4"/>
  <c r="S1855" i="4"/>
  <c r="V1855" i="4"/>
  <c r="AA1854" i="4"/>
  <c r="AC1854" i="4"/>
  <c r="S1853" i="4"/>
  <c r="V1853" i="4"/>
  <c r="AA1852" i="4"/>
  <c r="AC1852" i="4"/>
  <c r="S1851" i="4"/>
  <c r="V1851" i="4"/>
  <c r="AA1850" i="4"/>
  <c r="AC1850" i="4"/>
  <c r="S1849" i="4"/>
  <c r="V1849" i="4"/>
  <c r="AA1848" i="4"/>
  <c r="AC1848" i="4"/>
  <c r="S1847" i="4"/>
  <c r="V1847" i="4"/>
  <c r="AA1846" i="4"/>
  <c r="AC1846" i="4"/>
  <c r="S1845" i="4"/>
  <c r="V1845" i="4"/>
  <c r="AA1844" i="4"/>
  <c r="AC1844" i="4"/>
  <c r="S1843" i="4"/>
  <c r="V1843" i="4"/>
  <c r="AA1842" i="4"/>
  <c r="AC1842" i="4"/>
  <c r="S1841" i="4"/>
  <c r="V1841" i="4"/>
  <c r="AA1840" i="4"/>
  <c r="AC1840" i="4"/>
  <c r="S1839" i="4"/>
  <c r="V1839" i="4"/>
  <c r="AA1838" i="4"/>
  <c r="AC1838" i="4"/>
  <c r="S1837" i="4"/>
  <c r="V1837" i="4"/>
  <c r="AA1836" i="4"/>
  <c r="AC1836" i="4"/>
  <c r="S1835" i="4"/>
  <c r="V1835" i="4"/>
  <c r="AA1834" i="4"/>
  <c r="AC1834" i="4"/>
  <c r="S1833" i="4"/>
  <c r="V1833" i="4"/>
  <c r="AA1832" i="4"/>
  <c r="AC1832" i="4"/>
  <c r="S1831" i="4"/>
  <c r="V1831" i="4"/>
  <c r="AA1830" i="4"/>
  <c r="AC1830" i="4"/>
  <c r="S1829" i="4"/>
  <c r="V1829" i="4"/>
  <c r="AA1828" i="4"/>
  <c r="AC1828" i="4"/>
  <c r="S1827" i="4"/>
  <c r="V1827" i="4"/>
  <c r="AA1826" i="4"/>
  <c r="AC1826" i="4"/>
  <c r="S1825" i="4"/>
  <c r="V1825" i="4"/>
  <c r="AA1824" i="4"/>
  <c r="AC1824" i="4"/>
  <c r="S1823" i="4"/>
  <c r="V1823" i="4"/>
  <c r="AA1822" i="4"/>
  <c r="AC1822" i="4"/>
  <c r="S1821" i="4"/>
  <c r="V1821" i="4"/>
  <c r="AA1820" i="4"/>
  <c r="AC1820" i="4"/>
  <c r="S1819" i="4"/>
  <c r="V1819" i="4"/>
  <c r="AA1818" i="4"/>
  <c r="AC1818" i="4"/>
  <c r="S1817" i="4"/>
  <c r="V1817" i="4"/>
  <c r="AA1816" i="4"/>
  <c r="AC1816" i="4"/>
  <c r="S1815" i="4"/>
  <c r="V1815" i="4"/>
  <c r="AA1814" i="4"/>
  <c r="AC1814" i="4"/>
  <c r="S1813" i="4"/>
  <c r="V1813" i="4"/>
  <c r="AA1812" i="4"/>
  <c r="AC1812" i="4"/>
  <c r="S1811" i="4"/>
  <c r="V1811" i="4"/>
  <c r="AA1810" i="4"/>
  <c r="AC1810" i="4"/>
  <c r="S1809" i="4"/>
  <c r="V1809" i="4"/>
  <c r="AA1808" i="4"/>
  <c r="AC1808" i="4"/>
  <c r="S1807" i="4"/>
  <c r="V1807" i="4"/>
  <c r="AA1806" i="4"/>
  <c r="AC1806" i="4"/>
  <c r="S1805" i="4"/>
  <c r="V1805" i="4"/>
  <c r="AA1804" i="4"/>
  <c r="AC1804" i="4"/>
  <c r="S1803" i="4"/>
  <c r="V1803" i="4"/>
  <c r="AA1802" i="4"/>
  <c r="AC1802" i="4"/>
  <c r="S1801" i="4"/>
  <c r="V1801" i="4"/>
  <c r="AA1800" i="4"/>
  <c r="AC1800" i="4"/>
  <c r="S1799" i="4"/>
  <c r="V1799" i="4"/>
  <c r="AA1798" i="4"/>
  <c r="AC1798" i="4"/>
  <c r="S1797" i="4"/>
  <c r="V1797" i="4"/>
  <c r="AA1796" i="4"/>
  <c r="AC1796" i="4"/>
  <c r="S1795" i="4"/>
  <c r="V1795" i="4"/>
  <c r="AA1794" i="4"/>
  <c r="AC1794" i="4"/>
  <c r="S1793" i="4"/>
  <c r="V1793" i="4"/>
  <c r="AA1792" i="4"/>
  <c r="AC1792" i="4"/>
  <c r="S1791" i="4"/>
  <c r="V1791" i="4"/>
  <c r="AA1790" i="4"/>
  <c r="AC1790" i="4"/>
  <c r="S1789" i="4"/>
  <c r="V1789" i="4"/>
  <c r="AA1788" i="4"/>
  <c r="AC1788" i="4"/>
  <c r="S1787" i="4"/>
  <c r="V1787" i="4"/>
  <c r="AA1786" i="4"/>
  <c r="AC1786" i="4"/>
  <c r="S1785" i="4"/>
  <c r="V1785" i="4"/>
  <c r="AA1784" i="4"/>
  <c r="AC1784" i="4"/>
  <c r="S1783" i="4"/>
  <c r="V1783" i="4"/>
  <c r="AA1782" i="4"/>
  <c r="AC1782" i="4"/>
  <c r="S1781" i="4"/>
  <c r="V1781" i="4"/>
  <c r="AA1780" i="4"/>
  <c r="AC1780" i="4"/>
  <c r="S1779" i="4"/>
  <c r="V1779" i="4"/>
  <c r="AA1778" i="4"/>
  <c r="AC1778" i="4"/>
  <c r="S1777" i="4"/>
  <c r="V1777" i="4"/>
  <c r="AA1776" i="4"/>
  <c r="AC1776" i="4"/>
  <c r="S1775" i="4"/>
  <c r="V1775" i="4"/>
  <c r="AA1774" i="4"/>
  <c r="AC1774" i="4"/>
  <c r="S1773" i="4"/>
  <c r="V1773" i="4"/>
  <c r="AA1772" i="4"/>
  <c r="AC1772" i="4"/>
  <c r="S1771" i="4"/>
  <c r="V1771" i="4"/>
  <c r="AA1770" i="4"/>
  <c r="AC1770" i="4"/>
  <c r="S1769" i="4"/>
  <c r="V1769" i="4"/>
  <c r="AA1768" i="4"/>
  <c r="AC1768" i="4"/>
  <c r="S1767" i="4"/>
  <c r="V1767" i="4"/>
  <c r="AA1766" i="4"/>
  <c r="AC1766" i="4"/>
  <c r="S1765" i="4"/>
  <c r="V1765" i="4"/>
  <c r="AA1764" i="4"/>
  <c r="AC1764" i="4"/>
  <c r="S1763" i="4"/>
  <c r="V1763" i="4"/>
  <c r="AA1762" i="4"/>
  <c r="AC1762" i="4"/>
  <c r="S1761" i="4"/>
  <c r="V1761" i="4"/>
  <c r="AA1760" i="4"/>
  <c r="AC1760" i="4"/>
  <c r="S1759" i="4"/>
  <c r="V1759" i="4"/>
  <c r="AA1758" i="4"/>
  <c r="AC1758" i="4"/>
  <c r="S1757" i="4"/>
  <c r="V1757" i="4"/>
  <c r="AA1756" i="4"/>
  <c r="AC1756" i="4"/>
  <c r="S1755" i="4"/>
  <c r="V1755" i="4"/>
  <c r="AA1754" i="4"/>
  <c r="AC1754" i="4"/>
  <c r="S1753" i="4"/>
  <c r="V1753" i="4"/>
  <c r="AA1752" i="4"/>
  <c r="AC1752" i="4"/>
  <c r="S1751" i="4"/>
  <c r="V1751" i="4"/>
  <c r="AA1750" i="4"/>
  <c r="AC1750" i="4"/>
  <c r="S1749" i="4"/>
  <c r="V1749" i="4"/>
  <c r="AA1748" i="4"/>
  <c r="AC1748" i="4"/>
  <c r="S1747" i="4"/>
  <c r="V1747" i="4"/>
  <c r="AA1746" i="4"/>
  <c r="AC1746" i="4"/>
  <c r="S1745" i="4"/>
  <c r="V1745" i="4"/>
  <c r="AA1744" i="4"/>
  <c r="AC1744" i="4"/>
  <c r="S2792" i="4"/>
  <c r="V2792" i="4"/>
  <c r="AA2791" i="4"/>
  <c r="AC2791" i="4"/>
  <c r="S2788" i="4"/>
  <c r="V2788" i="4"/>
  <c r="AA2787" i="4"/>
  <c r="AC2787" i="4"/>
  <c r="S2784" i="4"/>
  <c r="V2784" i="4"/>
  <c r="AA2783" i="4"/>
  <c r="AC2783" i="4"/>
  <c r="S2780" i="4"/>
  <c r="V2780" i="4"/>
  <c r="AA2779" i="4"/>
  <c r="AC2779" i="4"/>
  <c r="S2778" i="4"/>
  <c r="V2778" i="4"/>
  <c r="AA2777" i="4"/>
  <c r="AC2777" i="4"/>
  <c r="S2776" i="4"/>
  <c r="V2776" i="4"/>
  <c r="AA2775" i="4"/>
  <c r="AC2775" i="4"/>
  <c r="S2774" i="4"/>
  <c r="V2774" i="4"/>
  <c r="AA2773" i="4"/>
  <c r="AC2773" i="4"/>
  <c r="S2770" i="4"/>
  <c r="V2770" i="4"/>
  <c r="AA2769" i="4"/>
  <c r="AC2769" i="4"/>
  <c r="S2766" i="4"/>
  <c r="V2766" i="4"/>
  <c r="AA2765" i="4"/>
  <c r="AC2765" i="4"/>
  <c r="S2762" i="4"/>
  <c r="V2762" i="4"/>
  <c r="AA2761" i="4"/>
  <c r="AC2761" i="4"/>
  <c r="S2758" i="4"/>
  <c r="V2758" i="4"/>
  <c r="AA2757" i="4"/>
  <c r="AC2757" i="4"/>
  <c r="S2754" i="4"/>
  <c r="V2754" i="4"/>
  <c r="AA2753" i="4"/>
  <c r="AC2753" i="4"/>
  <c r="S2750" i="4"/>
  <c r="V2750" i="4"/>
  <c r="AA2749" i="4"/>
  <c r="AC2749" i="4"/>
  <c r="S2746" i="4"/>
  <c r="V2746" i="4"/>
  <c r="AA2745" i="4"/>
  <c r="AC2745" i="4"/>
  <c r="S2742" i="4"/>
  <c r="V2742" i="4"/>
  <c r="AA2741" i="4"/>
  <c r="AC2741" i="4"/>
  <c r="S2738" i="4"/>
  <c r="V2738" i="4"/>
  <c r="AA2737" i="4"/>
  <c r="AC2737" i="4"/>
  <c r="S2734" i="4"/>
  <c r="V2734" i="4"/>
  <c r="AA2733" i="4"/>
  <c r="AC2733" i="4"/>
  <c r="S2730" i="4"/>
  <c r="V2730" i="4"/>
  <c r="AA2729" i="4"/>
  <c r="AC2729" i="4"/>
  <c r="S2726" i="4"/>
  <c r="V2726" i="4"/>
  <c r="AA2725" i="4"/>
  <c r="AC2725" i="4"/>
  <c r="S2722" i="4"/>
  <c r="V2722" i="4"/>
  <c r="AA2721" i="4"/>
  <c r="AC2721" i="4"/>
  <c r="S2718" i="4"/>
  <c r="V2718" i="4"/>
  <c r="AA2717" i="4"/>
  <c r="AC2717" i="4"/>
  <c r="S2714" i="4"/>
  <c r="V2714" i="4"/>
  <c r="AA2713" i="4"/>
  <c r="AC2713" i="4"/>
  <c r="S2710" i="4"/>
  <c r="V2710" i="4"/>
  <c r="AA2709" i="4"/>
  <c r="AC2709" i="4"/>
  <c r="S2706" i="4"/>
  <c r="V2706" i="4"/>
  <c r="AA2705" i="4"/>
  <c r="AC2705" i="4"/>
  <c r="S2702" i="4"/>
  <c r="V2702" i="4"/>
  <c r="AA2701" i="4"/>
  <c r="AC2701" i="4"/>
  <c r="S2698" i="4"/>
  <c r="V2698" i="4"/>
  <c r="AA2697" i="4"/>
  <c r="AC2697" i="4"/>
  <c r="S2694" i="4"/>
  <c r="V2694" i="4"/>
  <c r="AA2693" i="4"/>
  <c r="AC2693" i="4"/>
  <c r="S2690" i="4"/>
  <c r="V2690" i="4"/>
  <c r="AA2689" i="4"/>
  <c r="AC2689" i="4"/>
  <c r="S2686" i="4"/>
  <c r="V2686" i="4"/>
  <c r="AA2685" i="4"/>
  <c r="AC2685" i="4"/>
  <c r="S2682" i="4"/>
  <c r="V2682" i="4"/>
  <c r="AA2681" i="4"/>
  <c r="AC2681" i="4"/>
  <c r="S2678" i="4"/>
  <c r="V2678" i="4"/>
  <c r="AA2677" i="4"/>
  <c r="AC2677" i="4"/>
  <c r="S2674" i="4"/>
  <c r="V2674" i="4"/>
  <c r="AA2673" i="4"/>
  <c r="AC2673" i="4"/>
  <c r="S2670" i="4"/>
  <c r="V2670" i="4"/>
  <c r="AA2669" i="4"/>
  <c r="AC2669" i="4"/>
  <c r="S2668" i="4"/>
  <c r="V2668" i="4"/>
  <c r="AA2667" i="4"/>
  <c r="AC2667" i="4"/>
  <c r="S2666" i="4"/>
  <c r="V2666" i="4"/>
  <c r="AA2665" i="4"/>
  <c r="AC2665" i="4"/>
  <c r="S2662" i="4"/>
  <c r="V2662" i="4"/>
  <c r="AA2661" i="4"/>
  <c r="AC2661" i="4"/>
  <c r="S2658" i="4"/>
  <c r="V2658" i="4"/>
  <c r="AA2657" i="4"/>
  <c r="AC2657" i="4"/>
  <c r="S2654" i="4"/>
  <c r="V2654" i="4"/>
  <c r="AA2653" i="4"/>
  <c r="AC2653" i="4"/>
  <c r="S2650" i="4"/>
  <c r="V2650" i="4"/>
  <c r="AA2649" i="4"/>
  <c r="AC2649" i="4"/>
  <c r="S2646" i="4"/>
  <c r="V2646" i="4"/>
  <c r="AA2645" i="4"/>
  <c r="AC2645" i="4"/>
  <c r="S2642" i="4"/>
  <c r="V2642" i="4"/>
  <c r="AA2641" i="4"/>
  <c r="AC2641" i="4"/>
  <c r="S2636" i="4"/>
  <c r="V2636" i="4"/>
  <c r="AA2635" i="4"/>
  <c r="AC2635" i="4"/>
  <c r="S2634" i="4"/>
  <c r="V2634" i="4"/>
  <c r="AA2633" i="4"/>
  <c r="AC2633" i="4"/>
  <c r="S2632" i="4"/>
  <c r="V2632" i="4"/>
  <c r="AA2631" i="4"/>
  <c r="AC2631" i="4"/>
  <c r="S2630" i="4"/>
  <c r="V2630" i="4"/>
  <c r="AA2629" i="4"/>
  <c r="AC2629" i="4"/>
  <c r="S2628" i="4"/>
  <c r="V2628" i="4"/>
  <c r="AA2627" i="4"/>
  <c r="AC2627" i="4"/>
  <c r="S2624" i="4"/>
  <c r="V2624" i="4"/>
  <c r="AA2623" i="4"/>
  <c r="AC2623" i="4"/>
  <c r="S2620" i="4"/>
  <c r="V2620" i="4"/>
  <c r="AA2619" i="4"/>
  <c r="AC2619" i="4"/>
  <c r="S2616" i="4"/>
  <c r="V2616" i="4"/>
  <c r="AA2615" i="4"/>
  <c r="AC2615" i="4"/>
  <c r="S2612" i="4"/>
  <c r="V2612" i="4"/>
  <c r="AA2611" i="4"/>
  <c r="AC2611" i="4"/>
  <c r="S2608" i="4"/>
  <c r="V2608" i="4"/>
  <c r="AA2607" i="4"/>
  <c r="AC2607" i="4"/>
  <c r="S2604" i="4"/>
  <c r="V2604" i="4"/>
  <c r="AA2603" i="4"/>
  <c r="AC2603" i="4"/>
  <c r="S2598" i="4"/>
  <c r="V2598" i="4"/>
  <c r="AA2597" i="4"/>
  <c r="AC2597" i="4"/>
  <c r="S2596" i="4"/>
  <c r="V2596" i="4"/>
  <c r="AA2595" i="4"/>
  <c r="AC2595" i="4"/>
  <c r="S2594" i="4"/>
  <c r="V2594" i="4"/>
  <c r="AA2593" i="4"/>
  <c r="AC2593" i="4"/>
  <c r="S2592" i="4"/>
  <c r="V2592" i="4"/>
  <c r="AA2591" i="4"/>
  <c r="AC2591" i="4"/>
  <c r="S2590" i="4"/>
  <c r="V2590" i="4"/>
  <c r="AA2589" i="4"/>
  <c r="AC2589" i="4"/>
  <c r="S2588" i="4"/>
  <c r="V2588" i="4"/>
  <c r="AA2587" i="4"/>
  <c r="AC2587" i="4"/>
  <c r="S2586" i="4"/>
  <c r="V2586" i="4"/>
  <c r="AA2585" i="4"/>
  <c r="AC2585" i="4"/>
  <c r="S2584" i="4"/>
  <c r="V2584" i="4"/>
  <c r="AA2583" i="4"/>
  <c r="AC2583" i="4"/>
  <c r="S2582" i="4"/>
  <c r="V2582" i="4"/>
  <c r="AA2581" i="4"/>
  <c r="AC2581" i="4"/>
  <c r="S2580" i="4"/>
  <c r="V2580" i="4"/>
  <c r="AA2579" i="4"/>
  <c r="AC2579" i="4"/>
  <c r="S2578" i="4"/>
  <c r="V2578" i="4"/>
  <c r="AA2577" i="4"/>
  <c r="AC2577" i="4"/>
  <c r="S2576" i="4"/>
  <c r="V2576" i="4"/>
  <c r="AA2575" i="4"/>
  <c r="AC2575" i="4"/>
  <c r="S2574" i="4"/>
  <c r="V2574" i="4"/>
  <c r="AA2573" i="4"/>
  <c r="AC2573" i="4"/>
  <c r="S2572" i="4"/>
  <c r="V2572" i="4"/>
  <c r="AA2571" i="4"/>
  <c r="AC2571" i="4"/>
  <c r="S2570" i="4"/>
  <c r="V2570" i="4"/>
  <c r="AA2569" i="4"/>
  <c r="AC2569" i="4"/>
  <c r="S2568" i="4"/>
  <c r="V2568" i="4"/>
  <c r="AA2567" i="4"/>
  <c r="AC2567" i="4"/>
  <c r="S2566" i="4"/>
  <c r="V2566" i="4"/>
  <c r="AA2565" i="4"/>
  <c r="AC2565" i="4"/>
  <c r="S2564" i="4"/>
  <c r="V2564" i="4"/>
  <c r="AA2563" i="4"/>
  <c r="AC2563" i="4"/>
  <c r="S2562" i="4"/>
  <c r="V2562" i="4"/>
  <c r="AA2561" i="4"/>
  <c r="AC2561" i="4"/>
  <c r="S2560" i="4"/>
  <c r="V2560" i="4"/>
  <c r="AA2559" i="4"/>
  <c r="AC2559" i="4"/>
  <c r="S2558" i="4"/>
  <c r="V2558" i="4"/>
  <c r="AA2557" i="4"/>
  <c r="AC2557" i="4"/>
  <c r="S2556" i="4"/>
  <c r="V2556" i="4"/>
  <c r="AA2555" i="4"/>
  <c r="AC2555" i="4"/>
  <c r="S2554" i="4"/>
  <c r="V2554" i="4"/>
  <c r="AA2553" i="4"/>
  <c r="AC2553" i="4"/>
  <c r="S2552" i="4"/>
  <c r="V2552" i="4"/>
  <c r="AA2551" i="4"/>
  <c r="AC2551" i="4"/>
  <c r="S2550" i="4"/>
  <c r="V2550" i="4"/>
  <c r="AA2549" i="4"/>
  <c r="AC2549" i="4"/>
  <c r="S2548" i="4"/>
  <c r="V2548" i="4"/>
  <c r="AA2547" i="4"/>
  <c r="AC2547" i="4"/>
  <c r="S2546" i="4"/>
  <c r="V2546" i="4"/>
  <c r="AA2545" i="4"/>
  <c r="AC2545" i="4"/>
  <c r="S2544" i="4"/>
  <c r="V2544" i="4"/>
  <c r="AA2543" i="4"/>
  <c r="AC2543" i="4"/>
  <c r="S2542" i="4"/>
  <c r="V2542" i="4"/>
  <c r="AA2541" i="4"/>
  <c r="AC2541" i="4"/>
  <c r="S2540" i="4"/>
  <c r="V2540" i="4"/>
  <c r="AA2539" i="4"/>
  <c r="AC2539" i="4"/>
  <c r="S2538" i="4"/>
  <c r="V2538" i="4"/>
  <c r="AA2537" i="4"/>
  <c r="AC2537" i="4"/>
  <c r="S2536" i="4"/>
  <c r="V2536" i="4"/>
  <c r="AA2535" i="4"/>
  <c r="AC2535" i="4"/>
  <c r="S2534" i="4"/>
  <c r="V2534" i="4"/>
  <c r="AA2533" i="4"/>
  <c r="AC2533" i="4"/>
  <c r="S2532" i="4"/>
  <c r="V2532" i="4"/>
  <c r="AA2531" i="4"/>
  <c r="AC2531" i="4"/>
  <c r="S2530" i="4"/>
  <c r="V2530" i="4"/>
  <c r="AA2529" i="4"/>
  <c r="AC2529" i="4"/>
  <c r="S2528" i="4"/>
  <c r="V2528" i="4"/>
  <c r="AA2527" i="4"/>
  <c r="AC2527" i="4"/>
  <c r="S2526" i="4"/>
  <c r="V2526" i="4"/>
  <c r="AA2525" i="4"/>
  <c r="AC2525" i="4"/>
  <c r="S2524" i="4"/>
  <c r="V2524" i="4"/>
  <c r="AA2523" i="4"/>
  <c r="AC2523" i="4"/>
  <c r="S2522" i="4"/>
  <c r="V2522" i="4"/>
  <c r="AA2521" i="4"/>
  <c r="AC2521" i="4"/>
  <c r="S2520" i="4"/>
  <c r="V2520" i="4"/>
  <c r="AA2519" i="4"/>
  <c r="AC2519" i="4"/>
  <c r="S2518" i="4"/>
  <c r="V2518" i="4"/>
  <c r="AA2517" i="4"/>
  <c r="AC2517" i="4"/>
  <c r="S2516" i="4"/>
  <c r="V2516" i="4"/>
  <c r="AA2515" i="4"/>
  <c r="AC2515" i="4"/>
  <c r="S2514" i="4"/>
  <c r="V2514" i="4"/>
  <c r="AA2513" i="4"/>
  <c r="AC2513" i="4"/>
  <c r="S2512" i="4"/>
  <c r="V2512" i="4"/>
  <c r="AA2511" i="4"/>
  <c r="AC2511" i="4"/>
  <c r="S2510" i="4"/>
  <c r="V2510" i="4"/>
  <c r="AA2509" i="4"/>
  <c r="AC2509" i="4"/>
  <c r="S2508" i="4"/>
  <c r="V2508" i="4"/>
  <c r="AA2507" i="4"/>
  <c r="AC2507" i="4"/>
  <c r="S2506" i="4"/>
  <c r="V2506" i="4"/>
  <c r="AA2505" i="4"/>
  <c r="AC2505" i="4"/>
  <c r="S2504" i="4"/>
  <c r="V2504" i="4"/>
  <c r="AA2503" i="4"/>
  <c r="AC2503" i="4"/>
  <c r="S2502" i="4"/>
  <c r="V2502" i="4"/>
  <c r="AA2501" i="4"/>
  <c r="AC2501" i="4"/>
  <c r="S2500" i="4"/>
  <c r="V2500" i="4"/>
  <c r="AA2499" i="4"/>
  <c r="AC2499" i="4"/>
  <c r="S2498" i="4"/>
  <c r="V2498" i="4"/>
  <c r="AA2497" i="4"/>
  <c r="AC2497" i="4"/>
  <c r="S2496" i="4"/>
  <c r="V2496" i="4"/>
  <c r="AA2495" i="4"/>
  <c r="AC2495" i="4"/>
  <c r="S2494" i="4"/>
  <c r="V2494" i="4"/>
  <c r="AA2493" i="4"/>
  <c r="AC2493" i="4"/>
  <c r="S2492" i="4"/>
  <c r="V2492" i="4"/>
  <c r="AA2491" i="4"/>
  <c r="AC2491" i="4"/>
  <c r="S2490" i="4"/>
  <c r="V2490" i="4"/>
  <c r="AA2489" i="4"/>
  <c r="AC2489" i="4"/>
  <c r="S2488" i="4"/>
  <c r="V2488" i="4"/>
  <c r="AA2487" i="4"/>
  <c r="AC2487" i="4"/>
  <c r="S2486" i="4"/>
  <c r="V2486" i="4"/>
  <c r="AA2485" i="4"/>
  <c r="AC2485" i="4"/>
  <c r="S2484" i="4"/>
  <c r="V2484" i="4"/>
  <c r="AA2483" i="4"/>
  <c r="AC2483" i="4"/>
  <c r="S2482" i="4"/>
  <c r="V2482" i="4"/>
  <c r="AA2481" i="4"/>
  <c r="AC2481" i="4"/>
  <c r="S2480" i="4"/>
  <c r="V2480" i="4"/>
  <c r="AA2479" i="4"/>
  <c r="AC2479" i="4"/>
  <c r="S2478" i="4"/>
  <c r="V2478" i="4"/>
  <c r="AA2477" i="4"/>
  <c r="AC2477" i="4"/>
  <c r="S2476" i="4"/>
  <c r="V2476" i="4"/>
  <c r="AA2475" i="4"/>
  <c r="AC2475" i="4"/>
  <c r="S2474" i="4"/>
  <c r="V2474" i="4"/>
  <c r="AA2473" i="4"/>
  <c r="AC2473" i="4"/>
  <c r="S2472" i="4"/>
  <c r="V2472" i="4"/>
  <c r="AA2471" i="4"/>
  <c r="AC2471" i="4"/>
  <c r="S2470" i="4"/>
  <c r="V2470" i="4"/>
  <c r="AA2469" i="4"/>
  <c r="AC2469" i="4"/>
  <c r="S2468" i="4"/>
  <c r="V2468" i="4"/>
  <c r="AA2467" i="4"/>
  <c r="AC2467" i="4"/>
  <c r="S2466" i="4"/>
  <c r="V2466" i="4"/>
  <c r="AA2465" i="4"/>
  <c r="AC2465" i="4"/>
  <c r="S2464" i="4"/>
  <c r="V2464" i="4"/>
  <c r="AA2463" i="4"/>
  <c r="AC2463" i="4"/>
  <c r="S2462" i="4"/>
  <c r="V2462" i="4"/>
  <c r="AA2461" i="4"/>
  <c r="AC2461" i="4"/>
  <c r="S2460" i="4"/>
  <c r="V2460" i="4"/>
  <c r="AA2459" i="4"/>
  <c r="AC2459" i="4"/>
  <c r="S2458" i="4"/>
  <c r="V2458" i="4"/>
  <c r="AA2457" i="4"/>
  <c r="AC2457" i="4"/>
  <c r="S2456" i="4"/>
  <c r="V2456" i="4"/>
  <c r="AA2455" i="4"/>
  <c r="AC2455" i="4"/>
  <c r="S2454" i="4"/>
  <c r="V2454" i="4"/>
  <c r="AA2453" i="4"/>
  <c r="AC2453" i="4"/>
  <c r="S2452" i="4"/>
  <c r="V2452" i="4"/>
  <c r="AA2451" i="4"/>
  <c r="AC2451" i="4"/>
  <c r="S2450" i="4"/>
  <c r="V2450" i="4"/>
  <c r="AA2449" i="4"/>
  <c r="AC2449" i="4"/>
  <c r="S2448" i="4"/>
  <c r="V2448" i="4"/>
  <c r="AA2447" i="4"/>
  <c r="AC2447" i="4"/>
  <c r="S2446" i="4"/>
  <c r="V2446" i="4"/>
  <c r="AA2445" i="4"/>
  <c r="AC2445" i="4"/>
  <c r="S2444" i="4"/>
  <c r="V2444" i="4"/>
  <c r="AA2443" i="4"/>
  <c r="AC2443" i="4"/>
  <c r="S2442" i="4"/>
  <c r="V2442" i="4"/>
  <c r="AA2441" i="4"/>
  <c r="AC2441" i="4"/>
  <c r="S2440" i="4"/>
  <c r="V2440" i="4"/>
  <c r="AA2439" i="4"/>
  <c r="AC2439" i="4"/>
  <c r="S2438" i="4"/>
  <c r="V2438" i="4"/>
  <c r="AA2437" i="4"/>
  <c r="AC2437" i="4"/>
  <c r="S2436" i="4"/>
  <c r="V2436" i="4"/>
  <c r="AA2435" i="4"/>
  <c r="AC2435" i="4"/>
  <c r="S2434" i="4"/>
  <c r="V2434" i="4"/>
  <c r="AA2433" i="4"/>
  <c r="AC2433" i="4"/>
  <c r="S2432" i="4"/>
  <c r="V2432" i="4"/>
  <c r="AA2431" i="4"/>
  <c r="AC2431" i="4"/>
  <c r="S2430" i="4"/>
  <c r="V2430" i="4"/>
  <c r="AA2429" i="4"/>
  <c r="AC2429" i="4"/>
  <c r="S2428" i="4"/>
  <c r="V2428" i="4"/>
  <c r="AA2427" i="4"/>
  <c r="AC2427" i="4"/>
  <c r="S2426" i="4"/>
  <c r="V2426" i="4"/>
  <c r="AA2425" i="4"/>
  <c r="AC2425" i="4"/>
  <c r="S2424" i="4"/>
  <c r="V2424" i="4"/>
  <c r="AA2423" i="4"/>
  <c r="AC2423" i="4"/>
  <c r="S2422" i="4"/>
  <c r="V2422" i="4"/>
  <c r="AA2421" i="4"/>
  <c r="AC2421" i="4"/>
  <c r="S2420" i="4"/>
  <c r="V2420" i="4"/>
  <c r="AA2419" i="4"/>
  <c r="AC2419" i="4"/>
  <c r="S2418" i="4"/>
  <c r="V2418" i="4"/>
  <c r="AA2417" i="4"/>
  <c r="AC2417" i="4"/>
  <c r="S2416" i="4"/>
  <c r="V2416" i="4"/>
  <c r="AA2415" i="4"/>
  <c r="AC2415" i="4"/>
  <c r="S2414" i="4"/>
  <c r="V2414" i="4"/>
  <c r="AA2413" i="4"/>
  <c r="AC2413" i="4"/>
  <c r="S2412" i="4"/>
  <c r="V2412" i="4"/>
  <c r="AA2411" i="4"/>
  <c r="AC2411" i="4"/>
  <c r="S2410" i="4"/>
  <c r="V2410" i="4"/>
  <c r="AA2409" i="4"/>
  <c r="AC2409" i="4"/>
  <c r="S2408" i="4"/>
  <c r="V2408" i="4"/>
  <c r="AA2407" i="4"/>
  <c r="AC2407" i="4"/>
  <c r="S2406" i="4"/>
  <c r="V2406" i="4"/>
  <c r="AA2405" i="4"/>
  <c r="AC2405" i="4"/>
  <c r="S2404" i="4"/>
  <c r="V2404" i="4"/>
  <c r="AA2403" i="4"/>
  <c r="AC2403" i="4"/>
  <c r="S2402" i="4"/>
  <c r="V2402" i="4"/>
  <c r="AA2401" i="4"/>
  <c r="AC2401" i="4"/>
  <c r="S2400" i="4"/>
  <c r="V2400" i="4"/>
  <c r="AA2399" i="4"/>
  <c r="AC2399" i="4"/>
  <c r="S2398" i="4"/>
  <c r="V2398" i="4"/>
  <c r="AA2397" i="4"/>
  <c r="AC2397" i="4"/>
  <c r="S2396" i="4"/>
  <c r="V2396" i="4"/>
  <c r="AA2395" i="4"/>
  <c r="AC2395" i="4"/>
  <c r="S2394" i="4"/>
  <c r="V2394" i="4"/>
  <c r="AA2393" i="4"/>
  <c r="AC2393" i="4"/>
  <c r="S2392" i="4"/>
  <c r="V2392" i="4"/>
  <c r="AA2391" i="4"/>
  <c r="AC2391" i="4"/>
  <c r="S2390" i="4"/>
  <c r="V2390" i="4"/>
  <c r="AA2389" i="4"/>
  <c r="AC2389" i="4"/>
  <c r="S2388" i="4"/>
  <c r="V2388" i="4"/>
  <c r="AA2387" i="4"/>
  <c r="AC2387" i="4"/>
  <c r="S2386" i="4"/>
  <c r="V2386" i="4"/>
  <c r="AA2385" i="4"/>
  <c r="AC2385" i="4"/>
  <c r="S2384" i="4"/>
  <c r="V2384" i="4"/>
  <c r="AA2383" i="4"/>
  <c r="AC2383" i="4"/>
  <c r="S2382" i="4"/>
  <c r="V2382" i="4"/>
  <c r="AA2381" i="4"/>
  <c r="AC2381" i="4"/>
  <c r="S2380" i="4"/>
  <c r="V2380" i="4"/>
  <c r="AA2379" i="4"/>
  <c r="AC2379" i="4"/>
  <c r="S2378" i="4"/>
  <c r="V2378" i="4"/>
  <c r="AA2377" i="4"/>
  <c r="AC2377" i="4"/>
  <c r="S2376" i="4"/>
  <c r="V2376" i="4"/>
  <c r="AA2375" i="4"/>
  <c r="AC2375" i="4"/>
  <c r="S2374" i="4"/>
  <c r="V2374" i="4"/>
  <c r="AA2373" i="4"/>
  <c r="AC2373" i="4"/>
  <c r="S2372" i="4"/>
  <c r="V2372" i="4"/>
  <c r="AA2371" i="4"/>
  <c r="AC2371" i="4"/>
  <c r="S2370" i="4"/>
  <c r="V2370" i="4"/>
  <c r="AA2369" i="4"/>
  <c r="AC2369" i="4"/>
  <c r="S2368" i="4"/>
  <c r="V2368" i="4"/>
  <c r="AA2367" i="4"/>
  <c r="AC2367" i="4"/>
  <c r="S2366" i="4"/>
  <c r="V2366" i="4"/>
  <c r="AA2365" i="4"/>
  <c r="AC2365" i="4"/>
  <c r="S2364" i="4"/>
  <c r="V2364" i="4"/>
  <c r="AA2363" i="4"/>
  <c r="AC2363" i="4"/>
  <c r="S2362" i="4"/>
  <c r="V2362" i="4"/>
  <c r="AA2361" i="4"/>
  <c r="AC2361" i="4"/>
  <c r="S2360" i="4"/>
  <c r="V2360" i="4"/>
  <c r="AA2359" i="4"/>
  <c r="AC2359" i="4"/>
  <c r="S2358" i="4"/>
  <c r="V2358" i="4"/>
  <c r="AA2357" i="4"/>
  <c r="AC2357" i="4"/>
  <c r="S2356" i="4"/>
  <c r="V2356" i="4"/>
  <c r="AA2355" i="4"/>
  <c r="AC2355" i="4"/>
  <c r="S2354" i="4"/>
  <c r="V2354" i="4"/>
  <c r="AA2353" i="4"/>
  <c r="AC2353" i="4"/>
  <c r="S2352" i="4"/>
  <c r="V2352" i="4"/>
  <c r="AA2351" i="4"/>
  <c r="AC2351" i="4"/>
  <c r="S2350" i="4"/>
  <c r="V2350" i="4"/>
  <c r="AA2349" i="4"/>
  <c r="AC2349" i="4"/>
  <c r="S2348" i="4"/>
  <c r="V2348" i="4"/>
  <c r="AA2347" i="4"/>
  <c r="AC2347" i="4"/>
  <c r="S2346" i="4"/>
  <c r="V2346" i="4"/>
  <c r="AA2345" i="4"/>
  <c r="AC2345" i="4"/>
  <c r="S2344" i="4"/>
  <c r="V2344" i="4"/>
  <c r="AA2343" i="4"/>
  <c r="AC2343" i="4"/>
  <c r="S2342" i="4"/>
  <c r="V2342" i="4"/>
  <c r="AA2341" i="4"/>
  <c r="AC2341" i="4"/>
  <c r="S2340" i="4"/>
  <c r="V2340" i="4"/>
  <c r="AA2339" i="4"/>
  <c r="AC2339" i="4"/>
  <c r="S2338" i="4"/>
  <c r="V2338" i="4"/>
  <c r="AA2337" i="4"/>
  <c r="AC2337" i="4"/>
  <c r="S2336" i="4"/>
  <c r="V2336" i="4"/>
  <c r="AA2335" i="4"/>
  <c r="AC2335" i="4"/>
  <c r="S2334" i="4"/>
  <c r="V2334" i="4"/>
  <c r="AA2333" i="4"/>
  <c r="AC2333" i="4"/>
  <c r="S2332" i="4"/>
  <c r="V2332" i="4"/>
  <c r="AA2331" i="4"/>
  <c r="AC2331" i="4"/>
  <c r="S2330" i="4"/>
  <c r="V2330" i="4"/>
  <c r="AA2329" i="4"/>
  <c r="AC2329" i="4"/>
  <c r="S2328" i="4"/>
  <c r="V2328" i="4"/>
  <c r="AA2327" i="4"/>
  <c r="AC2327" i="4"/>
  <c r="S2326" i="4"/>
  <c r="V2326" i="4"/>
  <c r="AA2325" i="4"/>
  <c r="AC2325" i="4"/>
  <c r="S2324" i="4"/>
  <c r="V2324" i="4"/>
  <c r="AA2323" i="4"/>
  <c r="AC2323" i="4"/>
  <c r="S2322" i="4"/>
  <c r="V2322" i="4"/>
  <c r="AA2321" i="4"/>
  <c r="AC2321" i="4"/>
  <c r="S2320" i="4"/>
  <c r="V2320" i="4"/>
  <c r="AA2319" i="4"/>
  <c r="AC2319" i="4"/>
  <c r="S2318" i="4"/>
  <c r="V2318" i="4"/>
  <c r="AA2317" i="4"/>
  <c r="AC2317" i="4"/>
  <c r="S2316" i="4"/>
  <c r="V2316" i="4"/>
  <c r="AA2315" i="4"/>
  <c r="AC2315" i="4"/>
  <c r="S2314" i="4"/>
  <c r="V2314" i="4"/>
  <c r="AA2313" i="4"/>
  <c r="AC2313" i="4"/>
  <c r="S2312" i="4"/>
  <c r="V2312" i="4"/>
  <c r="AA2311" i="4"/>
  <c r="AC2311" i="4"/>
  <c r="S2310" i="4"/>
  <c r="V2310" i="4"/>
  <c r="AA2309" i="4"/>
  <c r="AC2309" i="4"/>
  <c r="S2308" i="4"/>
  <c r="V2308" i="4"/>
  <c r="AA2307" i="4"/>
  <c r="AC2307" i="4"/>
  <c r="S2306" i="4"/>
  <c r="V2306" i="4"/>
  <c r="AA2305" i="4"/>
  <c r="AC2305" i="4"/>
  <c r="S2304" i="4"/>
  <c r="V2304" i="4"/>
  <c r="AA2303" i="4"/>
  <c r="AC2303" i="4"/>
  <c r="S2302" i="4"/>
  <c r="V2302" i="4"/>
  <c r="AA2301" i="4"/>
  <c r="AC2301" i="4"/>
  <c r="S2300" i="4"/>
  <c r="V2300" i="4"/>
  <c r="AA2299" i="4"/>
  <c r="AC2299" i="4"/>
  <c r="S2298" i="4"/>
  <c r="V2298" i="4"/>
  <c r="AA2297" i="4"/>
  <c r="AC2297" i="4"/>
  <c r="S2296" i="4"/>
  <c r="V2296" i="4"/>
  <c r="AA2295" i="4"/>
  <c r="AC2295" i="4"/>
  <c r="S2294" i="4"/>
  <c r="V2294" i="4"/>
  <c r="AA2293" i="4"/>
  <c r="AC2293" i="4"/>
  <c r="S2292" i="4"/>
  <c r="V2292" i="4"/>
  <c r="AA2291" i="4"/>
  <c r="AC2291" i="4"/>
  <c r="S2290" i="4"/>
  <c r="V2290" i="4"/>
  <c r="AA2289" i="4"/>
  <c r="AC2289" i="4"/>
  <c r="S2288" i="4"/>
  <c r="V2288" i="4"/>
  <c r="AA2287" i="4"/>
  <c r="AC2287" i="4"/>
  <c r="S2286" i="4"/>
  <c r="V2286" i="4"/>
  <c r="AA2285" i="4"/>
  <c r="AC2285" i="4"/>
  <c r="S2284" i="4"/>
  <c r="V2284" i="4"/>
  <c r="AA2283" i="4"/>
  <c r="AC2283" i="4"/>
  <c r="S2282" i="4"/>
  <c r="V2282" i="4"/>
  <c r="AA2281" i="4"/>
  <c r="AC2281" i="4"/>
  <c r="S2280" i="4"/>
  <c r="V2280" i="4"/>
  <c r="AA2279" i="4"/>
  <c r="AC2279" i="4"/>
  <c r="S2278" i="4"/>
  <c r="V2278" i="4"/>
  <c r="AA2277" i="4"/>
  <c r="AC2277" i="4"/>
  <c r="S2276" i="4"/>
  <c r="V2276" i="4"/>
  <c r="AA2275" i="4"/>
  <c r="AC2275" i="4"/>
  <c r="S2274" i="4"/>
  <c r="V2274" i="4"/>
  <c r="AA2273" i="4"/>
  <c r="AC2273" i="4"/>
  <c r="S2272" i="4"/>
  <c r="V2272" i="4"/>
  <c r="AA2271" i="4"/>
  <c r="AC2271" i="4"/>
  <c r="S2270" i="4"/>
  <c r="V2270" i="4"/>
  <c r="AA2269" i="4"/>
  <c r="AC2269" i="4"/>
  <c r="S2268" i="4"/>
  <c r="V2268" i="4"/>
  <c r="AA2267" i="4"/>
  <c r="AC2267" i="4"/>
  <c r="S2266" i="4"/>
  <c r="V2266" i="4"/>
  <c r="AA2265" i="4"/>
  <c r="AC2265" i="4"/>
  <c r="S2264" i="4"/>
  <c r="V2264" i="4"/>
  <c r="AA2263" i="4"/>
  <c r="AC2263" i="4"/>
  <c r="S2262" i="4"/>
  <c r="V2262" i="4"/>
  <c r="AA2261" i="4"/>
  <c r="AC2261" i="4"/>
  <c r="S2260" i="4"/>
  <c r="V2260" i="4"/>
  <c r="AA2259" i="4"/>
  <c r="AC2259" i="4"/>
  <c r="S2258" i="4"/>
  <c r="V2258" i="4"/>
  <c r="AA2257" i="4"/>
  <c r="AC2257" i="4"/>
  <c r="S2256" i="4"/>
  <c r="V2256" i="4"/>
  <c r="AA2255" i="4"/>
  <c r="AC2255" i="4"/>
  <c r="S2254" i="4"/>
  <c r="V2254" i="4"/>
  <c r="AA2253" i="4"/>
  <c r="AC2253" i="4"/>
  <c r="S2252" i="4"/>
  <c r="V2252" i="4"/>
  <c r="AA2251" i="4"/>
  <c r="AC2251" i="4"/>
  <c r="S2250" i="4"/>
  <c r="V2250" i="4"/>
  <c r="AA2249" i="4"/>
  <c r="AC2249" i="4"/>
  <c r="S2248" i="4"/>
  <c r="V2248" i="4"/>
  <c r="AA2247" i="4"/>
  <c r="AC2247" i="4"/>
  <c r="S2246" i="4"/>
  <c r="V2246" i="4"/>
  <c r="AA2245" i="4"/>
  <c r="AC2245" i="4"/>
  <c r="S2244" i="4"/>
  <c r="V2244" i="4"/>
  <c r="AA2243" i="4"/>
  <c r="AC2243" i="4"/>
  <c r="S2242" i="4"/>
  <c r="V2242" i="4"/>
  <c r="AA2241" i="4"/>
  <c r="AC2241" i="4"/>
  <c r="S2240" i="4"/>
  <c r="V2240" i="4"/>
  <c r="AA2239" i="4"/>
  <c r="AC2239" i="4"/>
  <c r="S2238" i="4"/>
  <c r="V2238" i="4"/>
  <c r="AA2237" i="4"/>
  <c r="AC2237" i="4"/>
  <c r="S2236" i="4"/>
  <c r="V2236" i="4"/>
  <c r="AA2235" i="4"/>
  <c r="AC2235" i="4"/>
  <c r="S2234" i="4"/>
  <c r="V2234" i="4"/>
  <c r="AA2233" i="4"/>
  <c r="AC2233" i="4"/>
  <c r="S2232" i="4"/>
  <c r="V2232" i="4"/>
  <c r="AA2231" i="4"/>
  <c r="AC2231" i="4"/>
  <c r="S2230" i="4"/>
  <c r="V2230" i="4"/>
  <c r="AA2229" i="4"/>
  <c r="AC2229" i="4"/>
  <c r="S2228" i="4"/>
  <c r="V2228" i="4"/>
  <c r="AA2227" i="4"/>
  <c r="AC2227" i="4"/>
  <c r="S2226" i="4"/>
  <c r="V2226" i="4"/>
  <c r="AA2225" i="4"/>
  <c r="AC2225" i="4"/>
  <c r="S2224" i="4"/>
  <c r="V2224" i="4"/>
  <c r="AA2223" i="4"/>
  <c r="AC2223" i="4"/>
  <c r="S2222" i="4"/>
  <c r="V2222" i="4"/>
  <c r="AA2221" i="4"/>
  <c r="AC2221" i="4"/>
  <c r="S2220" i="4"/>
  <c r="V2220" i="4"/>
  <c r="AA2219" i="4"/>
  <c r="AC2219" i="4"/>
  <c r="S2218" i="4"/>
  <c r="V2218" i="4"/>
  <c r="AA2217" i="4"/>
  <c r="AC2217" i="4"/>
  <c r="S2216" i="4"/>
  <c r="V2216" i="4"/>
  <c r="AA2215" i="4"/>
  <c r="AC2215" i="4"/>
  <c r="S2214" i="4"/>
  <c r="V2214" i="4"/>
  <c r="AA2213" i="4"/>
  <c r="AC2213" i="4"/>
  <c r="S2212" i="4"/>
  <c r="V2212" i="4"/>
  <c r="AA2211" i="4"/>
  <c r="AC2211" i="4"/>
  <c r="S2210" i="4"/>
  <c r="V2210" i="4"/>
  <c r="AA2209" i="4"/>
  <c r="AC2209" i="4"/>
  <c r="S2208" i="4"/>
  <c r="V2208" i="4"/>
  <c r="AA2207" i="4"/>
  <c r="AC2207" i="4"/>
  <c r="S2206" i="4"/>
  <c r="V2206" i="4"/>
  <c r="AA2205" i="4"/>
  <c r="AC2205" i="4"/>
  <c r="S2204" i="4"/>
  <c r="V2204" i="4"/>
  <c r="AA2203" i="4"/>
  <c r="AC2203" i="4"/>
  <c r="S2202" i="4"/>
  <c r="V2202" i="4"/>
  <c r="AA2201" i="4"/>
  <c r="AC2201" i="4"/>
  <c r="S2200" i="4"/>
  <c r="V2200" i="4"/>
  <c r="AA2199" i="4"/>
  <c r="AC2199" i="4"/>
  <c r="S2198" i="4"/>
  <c r="V2198" i="4"/>
  <c r="AA2197" i="4"/>
  <c r="AC2197" i="4"/>
  <c r="S2196" i="4"/>
  <c r="V2196" i="4"/>
  <c r="AA2195" i="4"/>
  <c r="AC2195" i="4"/>
  <c r="S2194" i="4"/>
  <c r="V2194" i="4"/>
  <c r="AA2193" i="4"/>
  <c r="AC2193" i="4"/>
  <c r="S2192" i="4"/>
  <c r="V2192" i="4"/>
  <c r="AA2191" i="4"/>
  <c r="AC2191" i="4"/>
  <c r="S2190" i="4"/>
  <c r="V2190" i="4"/>
  <c r="AA2189" i="4"/>
  <c r="AC2189" i="4"/>
  <c r="S2188" i="4"/>
  <c r="V2188" i="4"/>
  <c r="AA2187" i="4"/>
  <c r="AC2187" i="4"/>
  <c r="S2186" i="4"/>
  <c r="V2186" i="4"/>
  <c r="AA2185" i="4"/>
  <c r="AC2185" i="4"/>
  <c r="S2184" i="4"/>
  <c r="V2184" i="4"/>
  <c r="AA2183" i="4"/>
  <c r="AC2183" i="4"/>
  <c r="S2182" i="4"/>
  <c r="V2182" i="4"/>
  <c r="AA2181" i="4"/>
  <c r="AC2181" i="4"/>
  <c r="S2180" i="4"/>
  <c r="V2180" i="4"/>
  <c r="AA2179" i="4"/>
  <c r="AC2179" i="4"/>
  <c r="S2178" i="4"/>
  <c r="V2178" i="4"/>
  <c r="AA2177" i="4"/>
  <c r="AC2177" i="4"/>
  <c r="S2176" i="4"/>
  <c r="V2176" i="4"/>
  <c r="AA2175" i="4"/>
  <c r="AC2175" i="4"/>
  <c r="S2174" i="4"/>
  <c r="V2174" i="4"/>
  <c r="AA2173" i="4"/>
  <c r="AC2173" i="4"/>
  <c r="S2172" i="4"/>
  <c r="V2172" i="4"/>
  <c r="AA2171" i="4"/>
  <c r="AC2171" i="4"/>
  <c r="S2170" i="4"/>
  <c r="V2170" i="4"/>
  <c r="AA2169" i="4"/>
  <c r="AC2169" i="4"/>
  <c r="S2168" i="4"/>
  <c r="V2168" i="4"/>
  <c r="AA2167" i="4"/>
  <c r="AC2167" i="4"/>
  <c r="S2166" i="4"/>
  <c r="V2166" i="4"/>
  <c r="AA2165" i="4"/>
  <c r="AC2165" i="4"/>
  <c r="S2164" i="4"/>
  <c r="V2164" i="4"/>
  <c r="AA2163" i="4"/>
  <c r="AC2163" i="4"/>
  <c r="S2162" i="4"/>
  <c r="V2162" i="4"/>
  <c r="AA2161" i="4"/>
  <c r="AC2161" i="4"/>
  <c r="S2160" i="4"/>
  <c r="V2160" i="4"/>
  <c r="AA2159" i="4"/>
  <c r="AC2159" i="4"/>
  <c r="S2158" i="4"/>
  <c r="V2158" i="4"/>
  <c r="AA2157" i="4"/>
  <c r="AC2157" i="4"/>
  <c r="S2156" i="4"/>
  <c r="V2156" i="4"/>
  <c r="AA2155" i="4"/>
  <c r="AC2155" i="4"/>
  <c r="S2154" i="4"/>
  <c r="V2154" i="4"/>
  <c r="AA2153" i="4"/>
  <c r="AC2153" i="4"/>
  <c r="S2152" i="4"/>
  <c r="V2152" i="4"/>
  <c r="AA2151" i="4"/>
  <c r="AC2151" i="4"/>
  <c r="S2150" i="4"/>
  <c r="V2150" i="4"/>
  <c r="AA2149" i="4"/>
  <c r="AC2149" i="4"/>
  <c r="S2148" i="4"/>
  <c r="V2148" i="4"/>
  <c r="AA2147" i="4"/>
  <c r="AC2147" i="4"/>
  <c r="S2146" i="4"/>
  <c r="V2146" i="4"/>
  <c r="AA2145" i="4"/>
  <c r="AC2145" i="4"/>
  <c r="S2144" i="4"/>
  <c r="V2144" i="4"/>
  <c r="AA2143" i="4"/>
  <c r="AC2143" i="4"/>
  <c r="S2142" i="4"/>
  <c r="V2142" i="4"/>
  <c r="AA2141" i="4"/>
  <c r="AC2141" i="4"/>
  <c r="S2140" i="4"/>
  <c r="V2140" i="4"/>
  <c r="AA2139" i="4"/>
  <c r="AC2139" i="4"/>
  <c r="S2138" i="4"/>
  <c r="V2138" i="4"/>
  <c r="AA2137" i="4"/>
  <c r="AC2137" i="4"/>
  <c r="S2136" i="4"/>
  <c r="V2136" i="4"/>
  <c r="AA2135" i="4"/>
  <c r="AC2135" i="4"/>
  <c r="S2134" i="4"/>
  <c r="V2134" i="4"/>
  <c r="AA2133" i="4"/>
  <c r="AC2133" i="4"/>
  <c r="S2132" i="4"/>
  <c r="V2132" i="4"/>
  <c r="AA2131" i="4"/>
  <c r="AC2131" i="4"/>
  <c r="S2130" i="4"/>
  <c r="V2130" i="4"/>
  <c r="AA2129" i="4"/>
  <c r="AC2129" i="4"/>
  <c r="S2128" i="4"/>
  <c r="V2128" i="4"/>
  <c r="AA2127" i="4"/>
  <c r="AC2127" i="4"/>
  <c r="S2126" i="4"/>
  <c r="V2126" i="4"/>
  <c r="AA2125" i="4"/>
  <c r="AC2125" i="4"/>
  <c r="S2124" i="4"/>
  <c r="V2124" i="4"/>
  <c r="AA2123" i="4"/>
  <c r="AC2123" i="4"/>
  <c r="S2122" i="4"/>
  <c r="V2122" i="4"/>
  <c r="AA2121" i="4"/>
  <c r="AC2121" i="4"/>
  <c r="S2120" i="4"/>
  <c r="V2120" i="4"/>
  <c r="AA2119" i="4"/>
  <c r="AC2119" i="4"/>
  <c r="S2118" i="4"/>
  <c r="V2118" i="4"/>
  <c r="AA2117" i="4"/>
  <c r="AC2117" i="4"/>
  <c r="S2116" i="4"/>
  <c r="V2116" i="4"/>
  <c r="AA2115" i="4"/>
  <c r="AC2115" i="4"/>
  <c r="S2114" i="4"/>
  <c r="V2114" i="4"/>
  <c r="AA2113" i="4"/>
  <c r="AC2113" i="4"/>
  <c r="S2112" i="4"/>
  <c r="V2112" i="4"/>
  <c r="AA2111" i="4"/>
  <c r="AC2111" i="4"/>
  <c r="S2110" i="4"/>
  <c r="V2110" i="4"/>
  <c r="AA2109" i="4"/>
  <c r="AC2109" i="4"/>
  <c r="S2108" i="4"/>
  <c r="V2108" i="4"/>
  <c r="AA2107" i="4"/>
  <c r="AC2107" i="4"/>
  <c r="S2106" i="4"/>
  <c r="V2106" i="4"/>
  <c r="AA2105" i="4"/>
  <c r="AC2105" i="4"/>
  <c r="S2104" i="4"/>
  <c r="V2104" i="4"/>
  <c r="AA2103" i="4"/>
  <c r="AC2103" i="4"/>
  <c r="S2102" i="4"/>
  <c r="V2102" i="4"/>
  <c r="AA2101" i="4"/>
  <c r="AC2101" i="4"/>
  <c r="S2100" i="4"/>
  <c r="V2100" i="4"/>
  <c r="AA2099" i="4"/>
  <c r="AC2099" i="4"/>
  <c r="S2098" i="4"/>
  <c r="V2098" i="4"/>
  <c r="AA2097" i="4"/>
  <c r="AC2097" i="4"/>
  <c r="S2096" i="4"/>
  <c r="V2096" i="4"/>
  <c r="AA2095" i="4"/>
  <c r="AC2095" i="4"/>
  <c r="S2094" i="4"/>
  <c r="V2094" i="4"/>
  <c r="AA2093" i="4"/>
  <c r="AC2093" i="4"/>
  <c r="S2092" i="4"/>
  <c r="V2092" i="4"/>
  <c r="AA2091" i="4"/>
  <c r="AC2091" i="4"/>
  <c r="S2090" i="4"/>
  <c r="V2090" i="4"/>
  <c r="AA2089" i="4"/>
  <c r="AC2089" i="4"/>
  <c r="S2088" i="4"/>
  <c r="V2088" i="4"/>
  <c r="AA2087" i="4"/>
  <c r="AC2087" i="4"/>
  <c r="S2086" i="4"/>
  <c r="V2086" i="4"/>
  <c r="AA2085" i="4"/>
  <c r="AC2085" i="4"/>
  <c r="S2084" i="4"/>
  <c r="V2084" i="4"/>
  <c r="AA2083" i="4"/>
  <c r="AC2083" i="4"/>
  <c r="S2082" i="4"/>
  <c r="V2082" i="4"/>
  <c r="AA2081" i="4"/>
  <c r="AC2081" i="4"/>
  <c r="S2080" i="4"/>
  <c r="V2080" i="4"/>
  <c r="AA2079" i="4"/>
  <c r="AC2079" i="4"/>
  <c r="S2078" i="4"/>
  <c r="V2078" i="4"/>
  <c r="AA2077" i="4"/>
  <c r="AC2077" i="4"/>
  <c r="S2076" i="4"/>
  <c r="V2076" i="4"/>
  <c r="AA2075" i="4"/>
  <c r="AC2075" i="4"/>
  <c r="S2074" i="4"/>
  <c r="V2074" i="4"/>
  <c r="AA2073" i="4"/>
  <c r="AC2073" i="4"/>
  <c r="S2072" i="4"/>
  <c r="V2072" i="4"/>
  <c r="AA2071" i="4"/>
  <c r="AC2071" i="4"/>
  <c r="S2070" i="4"/>
  <c r="V2070" i="4"/>
  <c r="AA2069" i="4"/>
  <c r="AC2069" i="4"/>
  <c r="S2068" i="4"/>
  <c r="V2068" i="4"/>
  <c r="AA2067" i="4"/>
  <c r="AC2067" i="4"/>
  <c r="S2066" i="4"/>
  <c r="V2066" i="4"/>
  <c r="AA2065" i="4"/>
  <c r="AC2065" i="4"/>
  <c r="S2064" i="4"/>
  <c r="V2064" i="4"/>
  <c r="AA2063" i="4"/>
  <c r="AC2063" i="4"/>
  <c r="S2062" i="4"/>
  <c r="V2062" i="4"/>
  <c r="AA2061" i="4"/>
  <c r="AC2061" i="4"/>
  <c r="S2060" i="4"/>
  <c r="V2060" i="4"/>
  <c r="AA2059" i="4"/>
  <c r="AC2059" i="4"/>
  <c r="S2058" i="4"/>
  <c r="V2058" i="4"/>
  <c r="AA2057" i="4"/>
  <c r="AC2057" i="4"/>
  <c r="S2056" i="4"/>
  <c r="V2056" i="4"/>
  <c r="AA2055" i="4"/>
  <c r="AC2055" i="4"/>
  <c r="S2054" i="4"/>
  <c r="V2054" i="4"/>
  <c r="AA2053" i="4"/>
  <c r="AC2053" i="4"/>
  <c r="S2052" i="4"/>
  <c r="V2052" i="4"/>
  <c r="AA2051" i="4"/>
  <c r="AC2051" i="4"/>
  <c r="S2050" i="4"/>
  <c r="V2050" i="4"/>
  <c r="AA2049" i="4"/>
  <c r="AC2049" i="4"/>
  <c r="S2048" i="4"/>
  <c r="V2048" i="4"/>
  <c r="AA2047" i="4"/>
  <c r="AC2047" i="4"/>
  <c r="S2046" i="4"/>
  <c r="V2046" i="4"/>
  <c r="AA2045" i="4"/>
  <c r="AC2045" i="4"/>
  <c r="S2044" i="4"/>
  <c r="V2044" i="4"/>
  <c r="AA2043" i="4"/>
  <c r="AC2043" i="4"/>
  <c r="S2042" i="4"/>
  <c r="V2042" i="4"/>
  <c r="AA2041" i="4"/>
  <c r="AC2041" i="4"/>
  <c r="S2040" i="4"/>
  <c r="V2040" i="4"/>
  <c r="AA2039" i="4"/>
  <c r="AC2039" i="4"/>
  <c r="S2038" i="4"/>
  <c r="V2038" i="4"/>
  <c r="AA2037" i="4"/>
  <c r="AC2037" i="4"/>
  <c r="S2036" i="4"/>
  <c r="V2036" i="4"/>
  <c r="AA2035" i="4"/>
  <c r="AC2035" i="4"/>
  <c r="S2034" i="4"/>
  <c r="V2034" i="4"/>
  <c r="AA2033" i="4"/>
  <c r="AC2033" i="4"/>
  <c r="S2032" i="4"/>
  <c r="V2032" i="4"/>
  <c r="AA2031" i="4"/>
  <c r="AC2031" i="4"/>
  <c r="S2030" i="4"/>
  <c r="V2030" i="4"/>
  <c r="AA2029" i="4"/>
  <c r="AC2029" i="4"/>
  <c r="S2028" i="4"/>
  <c r="V2028" i="4"/>
  <c r="AA2027" i="4"/>
  <c r="AC2027" i="4"/>
  <c r="S2026" i="4"/>
  <c r="V2026" i="4"/>
  <c r="AA2025" i="4"/>
  <c r="AC2025" i="4"/>
  <c r="S2024" i="4"/>
  <c r="V2024" i="4"/>
  <c r="AA2023" i="4"/>
  <c r="AC2023" i="4"/>
  <c r="S2022" i="4"/>
  <c r="V2022" i="4"/>
  <c r="AA2021" i="4"/>
  <c r="AC2021" i="4"/>
  <c r="S2020" i="4"/>
  <c r="V2020" i="4"/>
  <c r="AA2019" i="4"/>
  <c r="AC2019" i="4"/>
  <c r="S2018" i="4"/>
  <c r="V2018" i="4"/>
  <c r="AA2017" i="4"/>
  <c r="AC2017" i="4"/>
  <c r="S2016" i="4"/>
  <c r="V2016" i="4"/>
  <c r="AA2015" i="4"/>
  <c r="AC2015" i="4"/>
  <c r="S2014" i="4"/>
  <c r="V2014" i="4"/>
  <c r="AA2013" i="4"/>
  <c r="AC2013" i="4"/>
  <c r="S2012" i="4"/>
  <c r="V2012" i="4"/>
  <c r="AA2011" i="4"/>
  <c r="AC2011" i="4"/>
  <c r="S2010" i="4"/>
  <c r="V2010" i="4"/>
  <c r="AA2009" i="4"/>
  <c r="AC2009" i="4"/>
  <c r="S2008" i="4"/>
  <c r="V2008" i="4"/>
  <c r="AA2007" i="4"/>
  <c r="AC2007" i="4"/>
  <c r="S2006" i="4"/>
  <c r="V2006" i="4"/>
  <c r="AA2005" i="4"/>
  <c r="AC2005" i="4"/>
  <c r="S2004" i="4"/>
  <c r="V2004" i="4"/>
  <c r="AA2003" i="4"/>
  <c r="AC2003" i="4"/>
  <c r="S2002" i="4"/>
  <c r="V2002" i="4"/>
  <c r="AA2001" i="4"/>
  <c r="AC2001" i="4"/>
  <c r="S2000" i="4"/>
  <c r="V2000" i="4"/>
  <c r="AA1999" i="4"/>
  <c r="AC1999" i="4"/>
  <c r="S1998" i="4"/>
  <c r="V1998" i="4"/>
  <c r="AA1997" i="4"/>
  <c r="AC1997" i="4"/>
  <c r="S1996" i="4"/>
  <c r="V1996" i="4"/>
  <c r="AA1995" i="4"/>
  <c r="AC1995" i="4"/>
  <c r="S1994" i="4"/>
  <c r="V1994" i="4"/>
  <c r="AA1993" i="4"/>
  <c r="AC1993" i="4"/>
  <c r="S1992" i="4"/>
  <c r="V1992" i="4"/>
  <c r="AA1991" i="4"/>
  <c r="AC1991" i="4"/>
  <c r="S1990" i="4"/>
  <c r="V1990" i="4"/>
  <c r="AA1989" i="4"/>
  <c r="AC1989" i="4"/>
  <c r="S1988" i="4"/>
  <c r="V1988" i="4"/>
  <c r="AA1987" i="4"/>
  <c r="AC1987" i="4"/>
  <c r="S1986" i="4"/>
  <c r="V1986" i="4"/>
  <c r="AA1985" i="4"/>
  <c r="AC1985" i="4"/>
  <c r="S1984" i="4"/>
  <c r="V1984" i="4"/>
  <c r="AA1983" i="4"/>
  <c r="AC1983" i="4"/>
  <c r="S1982" i="4"/>
  <c r="V1982" i="4"/>
  <c r="AA1981" i="4"/>
  <c r="AC1981" i="4"/>
  <c r="S1980" i="4"/>
  <c r="V1980" i="4"/>
  <c r="AA1979" i="4"/>
  <c r="AC1979" i="4"/>
  <c r="S1978" i="4"/>
  <c r="V1978" i="4"/>
  <c r="AA1977" i="4"/>
  <c r="AC1977" i="4"/>
  <c r="S1976" i="4"/>
  <c r="V1976" i="4"/>
  <c r="AA1975" i="4"/>
  <c r="AC1975" i="4"/>
  <c r="S1974" i="4"/>
  <c r="V1974" i="4"/>
  <c r="AA1973" i="4"/>
  <c r="AC1973" i="4"/>
  <c r="S1972" i="4"/>
  <c r="V1972" i="4"/>
  <c r="AA1971" i="4"/>
  <c r="AC1971" i="4"/>
  <c r="S1970" i="4"/>
  <c r="V1970" i="4"/>
  <c r="AA1969" i="4"/>
  <c r="AC1969" i="4"/>
  <c r="S1968" i="4"/>
  <c r="V1968" i="4"/>
  <c r="AA1967" i="4"/>
  <c r="AC1967" i="4"/>
  <c r="S1966" i="4"/>
  <c r="V1966" i="4"/>
  <c r="AA1965" i="4"/>
  <c r="AC1965" i="4"/>
  <c r="S1964" i="4"/>
  <c r="V1964" i="4"/>
  <c r="AA1963" i="4"/>
  <c r="AC1963" i="4"/>
  <c r="S1962" i="4"/>
  <c r="V1962" i="4"/>
  <c r="AA1961" i="4"/>
  <c r="AC1961" i="4"/>
  <c r="S1960" i="4"/>
  <c r="V1960" i="4"/>
  <c r="AA1959" i="4"/>
  <c r="AC1959" i="4"/>
  <c r="S1958" i="4"/>
  <c r="V1958" i="4"/>
  <c r="AA1957" i="4"/>
  <c r="AC1957" i="4"/>
  <c r="S1956" i="4"/>
  <c r="V1956" i="4"/>
  <c r="AA1955" i="4"/>
  <c r="AC1955" i="4"/>
  <c r="S1954" i="4"/>
  <c r="V1954" i="4"/>
  <c r="AA1953" i="4"/>
  <c r="AC1953" i="4"/>
  <c r="S1952" i="4"/>
  <c r="V1952" i="4"/>
  <c r="AA1951" i="4"/>
  <c r="AC1951" i="4"/>
  <c r="S1950" i="4"/>
  <c r="V1950" i="4"/>
  <c r="AA1949" i="4"/>
  <c r="AC1949" i="4"/>
  <c r="S1948" i="4"/>
  <c r="V1948" i="4"/>
  <c r="AA1947" i="4"/>
  <c r="AC1947" i="4"/>
  <c r="S1946" i="4"/>
  <c r="V1946" i="4"/>
  <c r="AA1945" i="4"/>
  <c r="AC1945" i="4"/>
  <c r="S1944" i="4"/>
  <c r="V1944" i="4"/>
  <c r="AA1943" i="4"/>
  <c r="AC1943" i="4"/>
  <c r="S1942" i="4"/>
  <c r="V1942" i="4"/>
  <c r="AA1941" i="4"/>
  <c r="AC1941" i="4"/>
  <c r="S1940" i="4"/>
  <c r="V1940" i="4"/>
  <c r="AA1939" i="4"/>
  <c r="AC1939" i="4"/>
  <c r="S1938" i="4"/>
  <c r="V1938" i="4"/>
  <c r="AA1937" i="4"/>
  <c r="AC1937" i="4"/>
  <c r="S1936" i="4"/>
  <c r="V1936" i="4"/>
  <c r="AA1935" i="4"/>
  <c r="AC1935" i="4"/>
  <c r="S1934" i="4"/>
  <c r="V1934" i="4"/>
  <c r="AA1933" i="4"/>
  <c r="AC1933" i="4"/>
  <c r="S1932" i="4"/>
  <c r="V1932" i="4"/>
  <c r="AA1931" i="4"/>
  <c r="AC1931" i="4"/>
  <c r="S1930" i="4"/>
  <c r="V1930" i="4"/>
  <c r="AA1929" i="4"/>
  <c r="AC1929" i="4"/>
  <c r="S1928" i="4"/>
  <c r="V1928" i="4"/>
  <c r="AA1927" i="4"/>
  <c r="AC1927" i="4"/>
  <c r="S1926" i="4"/>
  <c r="V1926" i="4"/>
  <c r="AA1925" i="4"/>
  <c r="AC1925" i="4"/>
  <c r="S1924" i="4"/>
  <c r="V1924" i="4"/>
  <c r="AA1923" i="4"/>
  <c r="AC1923" i="4"/>
  <c r="S1922" i="4"/>
  <c r="V1922" i="4"/>
  <c r="AA1921" i="4"/>
  <c r="AC1921" i="4"/>
  <c r="S1920" i="4"/>
  <c r="V1920" i="4"/>
  <c r="AA1919" i="4"/>
  <c r="AC1919" i="4"/>
  <c r="S1918" i="4"/>
  <c r="V1918" i="4"/>
  <c r="AA1917" i="4"/>
  <c r="AC1917" i="4"/>
  <c r="S1916" i="4"/>
  <c r="V1916" i="4"/>
  <c r="AA1915" i="4"/>
  <c r="AC1915" i="4"/>
  <c r="S1914" i="4"/>
  <c r="V1914" i="4"/>
  <c r="AA1913" i="4"/>
  <c r="AC1913" i="4"/>
  <c r="S1912" i="4"/>
  <c r="V1912" i="4"/>
  <c r="AA1911" i="4"/>
  <c r="AC1911" i="4"/>
  <c r="S1910" i="4"/>
  <c r="V1910" i="4"/>
  <c r="AA1909" i="4"/>
  <c r="AC1909" i="4"/>
  <c r="S1908" i="4"/>
  <c r="V1908" i="4"/>
  <c r="AA1907" i="4"/>
  <c r="AC1907" i="4"/>
  <c r="S1906" i="4"/>
  <c r="V1906" i="4"/>
  <c r="AA1905" i="4"/>
  <c r="AC1905" i="4"/>
  <c r="S1904" i="4"/>
  <c r="V1904" i="4"/>
  <c r="AA1903" i="4"/>
  <c r="AC1903" i="4"/>
  <c r="S1902" i="4"/>
  <c r="V1902" i="4"/>
  <c r="AA1901" i="4"/>
  <c r="AC1901" i="4"/>
  <c r="S1900" i="4"/>
  <c r="V1900" i="4"/>
  <c r="AA1899" i="4"/>
  <c r="AC1899" i="4"/>
  <c r="S1898" i="4"/>
  <c r="V1898" i="4"/>
  <c r="AA1897" i="4"/>
  <c r="AC1897" i="4"/>
  <c r="S1896" i="4"/>
  <c r="V1896" i="4"/>
  <c r="AA1895" i="4"/>
  <c r="AC1895" i="4"/>
  <c r="S1894" i="4"/>
  <c r="V1894" i="4"/>
  <c r="AA1893" i="4"/>
  <c r="AC1893" i="4"/>
  <c r="S1892" i="4"/>
  <c r="V1892" i="4"/>
  <c r="AA1891" i="4"/>
  <c r="AC1891" i="4"/>
  <c r="S1890" i="4"/>
  <c r="V1890" i="4"/>
  <c r="AA1889" i="4"/>
  <c r="AC1889" i="4"/>
  <c r="S1888" i="4"/>
  <c r="V1888" i="4"/>
  <c r="AA1887" i="4"/>
  <c r="AC1887" i="4"/>
  <c r="S1886" i="4"/>
  <c r="V1886" i="4"/>
  <c r="AA1885" i="4"/>
  <c r="AC1885" i="4"/>
  <c r="S1884" i="4"/>
  <c r="V1884" i="4"/>
  <c r="AA1883" i="4"/>
  <c r="AC1883" i="4"/>
  <c r="S1882" i="4"/>
  <c r="V1882" i="4"/>
  <c r="AA1881" i="4"/>
  <c r="AC1881" i="4"/>
  <c r="S1880" i="4"/>
  <c r="V1880" i="4"/>
  <c r="AA1879" i="4"/>
  <c r="AC1879" i="4"/>
  <c r="S1878" i="4"/>
  <c r="V1878" i="4"/>
  <c r="AA1877" i="4"/>
  <c r="AC1877" i="4"/>
  <c r="S1876" i="4"/>
  <c r="V1876" i="4"/>
  <c r="AA1875" i="4"/>
  <c r="AC1875" i="4"/>
  <c r="S1874" i="4"/>
  <c r="V1874" i="4"/>
  <c r="AA1873" i="4"/>
  <c r="AC1873" i="4"/>
  <c r="S1872" i="4"/>
  <c r="V1872" i="4"/>
  <c r="AA1871" i="4"/>
  <c r="AC1871" i="4"/>
  <c r="S1870" i="4"/>
  <c r="V1870" i="4"/>
  <c r="AA1869" i="4"/>
  <c r="AC1869" i="4"/>
  <c r="S1868" i="4"/>
  <c r="V1868" i="4"/>
  <c r="AA1867" i="4"/>
  <c r="AC1867" i="4"/>
  <c r="S1866" i="4"/>
  <c r="V1866" i="4"/>
  <c r="AA1865" i="4"/>
  <c r="AC1865" i="4"/>
  <c r="S1864" i="4"/>
  <c r="V1864" i="4"/>
  <c r="AA1863" i="4"/>
  <c r="AC1863" i="4"/>
  <c r="S1862" i="4"/>
  <c r="V1862" i="4"/>
  <c r="AA1861" i="4"/>
  <c r="AC1861" i="4"/>
  <c r="S1860" i="4"/>
  <c r="V1860" i="4"/>
  <c r="AA1859" i="4"/>
  <c r="AC1859" i="4"/>
  <c r="S1858" i="4"/>
  <c r="V1858" i="4"/>
  <c r="AA1857" i="4"/>
  <c r="AC1857" i="4"/>
  <c r="S1856" i="4"/>
  <c r="V1856" i="4"/>
  <c r="AA1855" i="4"/>
  <c r="AC1855" i="4"/>
  <c r="S1854" i="4"/>
  <c r="V1854" i="4"/>
  <c r="AA1853" i="4"/>
  <c r="AC1853" i="4"/>
  <c r="S1852" i="4"/>
  <c r="V1852" i="4"/>
  <c r="AA1851" i="4"/>
  <c r="AC1851" i="4"/>
  <c r="S1850" i="4"/>
  <c r="V1850" i="4"/>
  <c r="AA1849" i="4"/>
  <c r="AC1849" i="4"/>
  <c r="S1848" i="4"/>
  <c r="V1848" i="4"/>
  <c r="AA1847" i="4"/>
  <c r="AC1847" i="4"/>
  <c r="S1846" i="4"/>
  <c r="V1846" i="4"/>
  <c r="AA1845" i="4"/>
  <c r="AC1845" i="4"/>
  <c r="S1844" i="4"/>
  <c r="V1844" i="4"/>
  <c r="AA1843" i="4"/>
  <c r="AC1843" i="4"/>
  <c r="S1842" i="4"/>
  <c r="V1842" i="4"/>
  <c r="AA1841" i="4"/>
  <c r="AC1841" i="4"/>
  <c r="S1840" i="4"/>
  <c r="V1840" i="4"/>
  <c r="AA1839" i="4"/>
  <c r="AC1839" i="4"/>
  <c r="S1838" i="4"/>
  <c r="V1838" i="4"/>
  <c r="AA1837" i="4"/>
  <c r="AC1837" i="4"/>
  <c r="S1836" i="4"/>
  <c r="V1836" i="4"/>
  <c r="AA1835" i="4"/>
  <c r="AC1835" i="4"/>
  <c r="S1834" i="4"/>
  <c r="V1834" i="4"/>
  <c r="AA1833" i="4"/>
  <c r="AC1833" i="4"/>
  <c r="S1832" i="4"/>
  <c r="V1832" i="4"/>
  <c r="AA1831" i="4"/>
  <c r="AC1831" i="4"/>
  <c r="S1830" i="4"/>
  <c r="V1830" i="4"/>
  <c r="AA1829" i="4"/>
  <c r="AC1829" i="4"/>
  <c r="S1828" i="4"/>
  <c r="V1828" i="4"/>
  <c r="AA1827" i="4"/>
  <c r="AC1827" i="4"/>
  <c r="S1826" i="4"/>
  <c r="V1826" i="4"/>
  <c r="AA1825" i="4"/>
  <c r="AC1825" i="4"/>
  <c r="S1824" i="4"/>
  <c r="V1824" i="4"/>
  <c r="AA1823" i="4"/>
  <c r="AC1823" i="4"/>
  <c r="S1822" i="4"/>
  <c r="V1822" i="4"/>
  <c r="AA1821" i="4"/>
  <c r="AC1821" i="4"/>
  <c r="S1820" i="4"/>
  <c r="V1820" i="4"/>
  <c r="AA1819" i="4"/>
  <c r="AC1819" i="4"/>
  <c r="S1818" i="4"/>
  <c r="V1818" i="4"/>
  <c r="AA1817" i="4"/>
  <c r="AC1817" i="4"/>
  <c r="S1816" i="4"/>
  <c r="V1816" i="4"/>
  <c r="AA1815" i="4"/>
  <c r="AC1815" i="4"/>
  <c r="S1814" i="4"/>
  <c r="V1814" i="4"/>
  <c r="AA1813" i="4"/>
  <c r="AC1813" i="4"/>
  <c r="S1812" i="4"/>
  <c r="V1812" i="4"/>
  <c r="AA1811" i="4"/>
  <c r="AC1811" i="4"/>
  <c r="S1810" i="4"/>
  <c r="V1810" i="4"/>
  <c r="AA1809" i="4"/>
  <c r="AC1809" i="4"/>
  <c r="S1808" i="4"/>
  <c r="V1808" i="4"/>
  <c r="AA1807" i="4"/>
  <c r="AC1807" i="4"/>
  <c r="S1806" i="4"/>
  <c r="V1806" i="4"/>
  <c r="AA1805" i="4"/>
  <c r="AC1805" i="4"/>
  <c r="S1804" i="4"/>
  <c r="V1804" i="4"/>
  <c r="AA1803" i="4"/>
  <c r="AC1803" i="4"/>
  <c r="S1802" i="4"/>
  <c r="V1802" i="4"/>
  <c r="AA1801" i="4"/>
  <c r="AC1801" i="4"/>
  <c r="S1800" i="4"/>
  <c r="V1800" i="4"/>
  <c r="AA1799" i="4"/>
  <c r="AC1799" i="4"/>
  <c r="S1798" i="4"/>
  <c r="V1798" i="4"/>
  <c r="AA1797" i="4"/>
  <c r="AC1797" i="4"/>
  <c r="S1796" i="4"/>
  <c r="V1796" i="4"/>
  <c r="AA1795" i="4"/>
  <c r="AC1795" i="4"/>
  <c r="S1794" i="4"/>
  <c r="V1794" i="4"/>
  <c r="AA1793" i="4"/>
  <c r="AC1793" i="4"/>
  <c r="S1792" i="4"/>
  <c r="V1792" i="4"/>
  <c r="AA1791" i="4"/>
  <c r="AC1791" i="4"/>
  <c r="S1790" i="4"/>
  <c r="V1790" i="4"/>
  <c r="AA1789" i="4"/>
  <c r="AC1789" i="4"/>
  <c r="S1788" i="4"/>
  <c r="V1788" i="4"/>
  <c r="AA1787" i="4"/>
  <c r="AC1787" i="4"/>
  <c r="S1786" i="4"/>
  <c r="V1786" i="4"/>
  <c r="AA1785" i="4"/>
  <c r="AC1785" i="4"/>
  <c r="S1784" i="4"/>
  <c r="V1784" i="4"/>
  <c r="AA1783" i="4"/>
  <c r="AC1783" i="4"/>
  <c r="S1782" i="4"/>
  <c r="V1782" i="4"/>
  <c r="AA1781" i="4"/>
  <c r="AC1781" i="4"/>
  <c r="S1780" i="4"/>
  <c r="V1780" i="4"/>
  <c r="AA1779" i="4"/>
  <c r="AC1779" i="4"/>
  <c r="S1778" i="4"/>
  <c r="V1778" i="4"/>
  <c r="AA1777" i="4"/>
  <c r="AC1777" i="4"/>
  <c r="S1776" i="4"/>
  <c r="V1776" i="4"/>
  <c r="AA1775" i="4"/>
  <c r="AC1775" i="4"/>
  <c r="S1774" i="4"/>
  <c r="V1774" i="4"/>
  <c r="AA1773" i="4"/>
  <c r="AC1773" i="4"/>
  <c r="S1772" i="4"/>
  <c r="V1772" i="4"/>
  <c r="AA1771" i="4"/>
  <c r="AC1771" i="4"/>
  <c r="S1770" i="4"/>
  <c r="V1770" i="4"/>
  <c r="AA1769" i="4"/>
  <c r="AC1769" i="4"/>
  <c r="S1768" i="4"/>
  <c r="V1768" i="4"/>
  <c r="AA1767" i="4"/>
  <c r="AC1767" i="4"/>
  <c r="S1766" i="4"/>
  <c r="V1766" i="4"/>
  <c r="AA1765" i="4"/>
  <c r="AC1765" i="4"/>
  <c r="S1764" i="4"/>
  <c r="V1764" i="4"/>
  <c r="AA1763" i="4"/>
  <c r="AC1763" i="4"/>
  <c r="S1762" i="4"/>
  <c r="V1762" i="4"/>
  <c r="AA1761" i="4"/>
  <c r="AC1761" i="4"/>
  <c r="S1760" i="4"/>
  <c r="V1760" i="4"/>
  <c r="AA1759" i="4"/>
  <c r="AC1759" i="4"/>
  <c r="S1758" i="4"/>
  <c r="V1758" i="4"/>
  <c r="AA1757" i="4"/>
  <c r="AC1757" i="4"/>
  <c r="S1756" i="4"/>
  <c r="V1756" i="4"/>
  <c r="AA1755" i="4"/>
  <c r="AC1755" i="4"/>
  <c r="S1754" i="4"/>
  <c r="V1754" i="4"/>
  <c r="AA1753" i="4"/>
  <c r="AC1753" i="4"/>
  <c r="S1752" i="4"/>
  <c r="V1752" i="4"/>
  <c r="AA1751" i="4"/>
  <c r="AC1751" i="4"/>
  <c r="S1750" i="4"/>
  <c r="V1750" i="4"/>
  <c r="AA1749" i="4"/>
  <c r="AC1749" i="4"/>
  <c r="S1748" i="4"/>
  <c r="V1748" i="4"/>
  <c r="AA1747" i="4"/>
  <c r="AC1747" i="4"/>
  <c r="S1746" i="4"/>
  <c r="V1746" i="4"/>
  <c r="AA1745" i="4"/>
  <c r="AC1745" i="4"/>
  <c r="V1744" i="4"/>
  <c r="AC1743" i="4"/>
  <c r="V1743" i="4"/>
  <c r="AC1742" i="4"/>
  <c r="V1742" i="4"/>
  <c r="AC1741" i="4"/>
  <c r="V1741" i="4"/>
  <c r="AC1740" i="4"/>
  <c r="V1740" i="4"/>
  <c r="AC1739" i="4"/>
  <c r="V1739" i="4"/>
  <c r="AC1738" i="4"/>
  <c r="S1513" i="4"/>
  <c r="V1513" i="4"/>
  <c r="AA1512" i="4"/>
  <c r="AC1512" i="4"/>
  <c r="S1511" i="4"/>
  <c r="V1511" i="4"/>
  <c r="AA1510" i="4"/>
  <c r="AC1510" i="4"/>
  <c r="S1509" i="4"/>
  <c r="V1509" i="4"/>
  <c r="AA1508" i="4"/>
  <c r="AC1508" i="4"/>
  <c r="S1507" i="4"/>
  <c r="V1507" i="4"/>
  <c r="AA1506" i="4"/>
  <c r="AC1506" i="4"/>
  <c r="S1505" i="4"/>
  <c r="V1505" i="4"/>
  <c r="AA1504" i="4"/>
  <c r="AC1504" i="4"/>
  <c r="S1503" i="4"/>
  <c r="V1503" i="4"/>
  <c r="AA1502" i="4"/>
  <c r="AC1502" i="4"/>
  <c r="S1501" i="4"/>
  <c r="V1501" i="4"/>
  <c r="AA1500" i="4"/>
  <c r="AC1500" i="4"/>
  <c r="S1499" i="4"/>
  <c r="V1499" i="4"/>
  <c r="AA1498" i="4"/>
  <c r="AC1498" i="4"/>
  <c r="S1497" i="4"/>
  <c r="V1497" i="4"/>
  <c r="AA1496" i="4"/>
  <c r="AC1496" i="4"/>
  <c r="S1495" i="4"/>
  <c r="V1495" i="4"/>
  <c r="AA1494" i="4"/>
  <c r="AC1494" i="4"/>
  <c r="S1493" i="4"/>
  <c r="V1493" i="4"/>
  <c r="AA1492" i="4"/>
  <c r="AC1492" i="4"/>
  <c r="S1491" i="4"/>
  <c r="V1491" i="4"/>
  <c r="AA1490" i="4"/>
  <c r="AC1490" i="4"/>
  <c r="S1489" i="4"/>
  <c r="V1489" i="4"/>
  <c r="AA1488" i="4"/>
  <c r="AC1488" i="4"/>
  <c r="S1487" i="4"/>
  <c r="V1487" i="4"/>
  <c r="AA1486" i="4"/>
  <c r="AC1486" i="4"/>
  <c r="S1485" i="4"/>
  <c r="V1485" i="4"/>
  <c r="AA1484" i="4"/>
  <c r="AC1484" i="4"/>
  <c r="S1483" i="4"/>
  <c r="V1483" i="4"/>
  <c r="AA1482" i="4"/>
  <c r="AC1482" i="4"/>
  <c r="S1481" i="4"/>
  <c r="V1481" i="4"/>
  <c r="AA1480" i="4"/>
  <c r="AC1480" i="4"/>
  <c r="S1479" i="4"/>
  <c r="V1479" i="4"/>
  <c r="AA1478" i="4"/>
  <c r="AC1478" i="4"/>
  <c r="S1477" i="4"/>
  <c r="V1477" i="4"/>
  <c r="AA1476" i="4"/>
  <c r="AC1476" i="4"/>
  <c r="S1475" i="4"/>
  <c r="V1475" i="4"/>
  <c r="AA1474" i="4"/>
  <c r="AC1474" i="4"/>
  <c r="S1473" i="4"/>
  <c r="V1473" i="4"/>
  <c r="AA1472" i="4"/>
  <c r="AC1472" i="4"/>
  <c r="S1471" i="4"/>
  <c r="V1471" i="4"/>
  <c r="AA1470" i="4"/>
  <c r="AC1470" i="4"/>
  <c r="S1469" i="4"/>
  <c r="V1469" i="4"/>
  <c r="AA1468" i="4"/>
  <c r="AC1468" i="4"/>
  <c r="S1467" i="4"/>
  <c r="V1467" i="4"/>
  <c r="AA1466" i="4"/>
  <c r="AC1466" i="4"/>
  <c r="S1465" i="4"/>
  <c r="V1465" i="4"/>
  <c r="AA1464" i="4"/>
  <c r="AC1464" i="4"/>
  <c r="S1463" i="4"/>
  <c r="V1463" i="4"/>
  <c r="AA1462" i="4"/>
  <c r="AC1462" i="4"/>
  <c r="S1461" i="4"/>
  <c r="V1461" i="4"/>
  <c r="AA1460" i="4"/>
  <c r="AC1460" i="4"/>
  <c r="S1459" i="4"/>
  <c r="V1459" i="4"/>
  <c r="AA1458" i="4"/>
  <c r="AC1458" i="4"/>
  <c r="S1457" i="4"/>
  <c r="V1457" i="4"/>
  <c r="AA1456" i="4"/>
  <c r="AC1456" i="4"/>
  <c r="S1455" i="4"/>
  <c r="V1455" i="4"/>
  <c r="AA1454" i="4"/>
  <c r="AC1454" i="4"/>
  <c r="S1453" i="4"/>
  <c r="V1453" i="4"/>
  <c r="AA1452" i="4"/>
  <c r="AC1452" i="4"/>
  <c r="S1451" i="4"/>
  <c r="V1451" i="4"/>
  <c r="AA1450" i="4"/>
  <c r="AC1450" i="4"/>
  <c r="S1449" i="4"/>
  <c r="V1449" i="4"/>
  <c r="AA1448" i="4"/>
  <c r="AC1448" i="4"/>
  <c r="S1447" i="4"/>
  <c r="V1447" i="4"/>
  <c r="AA1446" i="4"/>
  <c r="AC1446" i="4"/>
  <c r="S1445" i="4"/>
  <c r="V1445" i="4"/>
  <c r="AA1444" i="4"/>
  <c r="AC1444" i="4"/>
  <c r="S1443" i="4"/>
  <c r="V1443" i="4"/>
  <c r="AA1442" i="4"/>
  <c r="AC1442" i="4"/>
  <c r="S1441" i="4"/>
  <c r="V1441" i="4"/>
  <c r="AA1440" i="4"/>
  <c r="AC1440" i="4"/>
  <c r="S1439" i="4"/>
  <c r="V1439" i="4"/>
  <c r="AA1438" i="4"/>
  <c r="AC1438" i="4"/>
  <c r="S1437" i="4"/>
  <c r="V1437" i="4"/>
  <c r="AA1436" i="4"/>
  <c r="AC1436" i="4"/>
  <c r="S1435" i="4"/>
  <c r="V1435" i="4"/>
  <c r="AA1434" i="4"/>
  <c r="AC1434" i="4"/>
  <c r="S1433" i="4"/>
  <c r="V1433" i="4"/>
  <c r="AA1432" i="4"/>
  <c r="AC1432" i="4"/>
  <c r="S1431" i="4"/>
  <c r="V1431" i="4"/>
  <c r="AA1430" i="4"/>
  <c r="AC1430" i="4"/>
  <c r="S1429" i="4"/>
  <c r="V1429" i="4"/>
  <c r="AA1428" i="4"/>
  <c r="AC1428" i="4"/>
  <c r="S1427" i="4"/>
  <c r="V1427" i="4"/>
  <c r="AA1426" i="4"/>
  <c r="AC1426" i="4"/>
  <c r="S1425" i="4"/>
  <c r="V1425" i="4"/>
  <c r="AA1424" i="4"/>
  <c r="AC1424" i="4"/>
  <c r="S1423" i="4"/>
  <c r="V1423" i="4"/>
  <c r="AA1422" i="4"/>
  <c r="AC1422" i="4"/>
  <c r="S1421" i="4"/>
  <c r="V1421" i="4"/>
  <c r="AA1420" i="4"/>
  <c r="AC1420" i="4"/>
  <c r="S1419" i="4"/>
  <c r="V1419" i="4"/>
  <c r="AA1418" i="4"/>
  <c r="AC1418" i="4"/>
  <c r="S1417" i="4"/>
  <c r="V1417" i="4"/>
  <c r="AA1416" i="4"/>
  <c r="AC1416" i="4"/>
  <c r="S1415" i="4"/>
  <c r="V1415" i="4"/>
  <c r="AA1414" i="4"/>
  <c r="AC1414" i="4"/>
  <c r="S1413" i="4"/>
  <c r="V1413" i="4"/>
  <c r="AA1412" i="4"/>
  <c r="AC1412" i="4"/>
  <c r="S1411" i="4"/>
  <c r="V1411" i="4"/>
  <c r="AA1410" i="4"/>
  <c r="AC1410" i="4"/>
  <c r="S1409" i="4"/>
  <c r="V1409" i="4"/>
  <c r="AA1408" i="4"/>
  <c r="AC1408" i="4"/>
  <c r="S1407" i="4"/>
  <c r="V1407" i="4"/>
  <c r="AA1406" i="4"/>
  <c r="AC1406" i="4"/>
  <c r="S1405" i="4"/>
  <c r="V1405" i="4"/>
  <c r="AA1404" i="4"/>
  <c r="AC1404" i="4"/>
  <c r="S1403" i="4"/>
  <c r="V1403" i="4"/>
  <c r="AA1402" i="4"/>
  <c r="AC1402" i="4"/>
  <c r="S1401" i="4"/>
  <c r="V1401" i="4"/>
  <c r="AA1400" i="4"/>
  <c r="AC1400" i="4"/>
  <c r="S1399" i="4"/>
  <c r="V1399" i="4"/>
  <c r="AA1398" i="4"/>
  <c r="AC1398" i="4"/>
  <c r="S1397" i="4"/>
  <c r="V1397" i="4"/>
  <c r="AA1396" i="4"/>
  <c r="AC1396" i="4"/>
  <c r="S1395" i="4"/>
  <c r="V1395" i="4"/>
  <c r="AA1394" i="4"/>
  <c r="AC1394" i="4"/>
  <c r="S1393" i="4"/>
  <c r="V1393" i="4"/>
  <c r="AA1392" i="4"/>
  <c r="AC1392" i="4"/>
  <c r="S1391" i="4"/>
  <c r="V1391" i="4"/>
  <c r="AA1390" i="4"/>
  <c r="AC1390" i="4"/>
  <c r="S1389" i="4"/>
  <c r="V1389" i="4"/>
  <c r="AA1388" i="4"/>
  <c r="AC1388" i="4"/>
  <c r="S1387" i="4"/>
  <c r="V1387" i="4"/>
  <c r="AA1386" i="4"/>
  <c r="AC1386" i="4"/>
  <c r="S1385" i="4"/>
  <c r="V1385" i="4"/>
  <c r="AA1384" i="4"/>
  <c r="AC1384" i="4"/>
  <c r="S1383" i="4"/>
  <c r="V1383" i="4"/>
  <c r="AA1382" i="4"/>
  <c r="AC1382" i="4"/>
  <c r="S1381" i="4"/>
  <c r="V1381" i="4"/>
  <c r="AA1380" i="4"/>
  <c r="AC1380" i="4"/>
  <c r="S1379" i="4"/>
  <c r="V1379" i="4"/>
  <c r="AA1378" i="4"/>
  <c r="AC1378" i="4"/>
  <c r="S1377" i="4"/>
  <c r="V1377" i="4"/>
  <c r="AA1376" i="4"/>
  <c r="AC1376" i="4"/>
  <c r="S1375" i="4"/>
  <c r="V1375" i="4"/>
  <c r="AA1374" i="4"/>
  <c r="AC1374" i="4"/>
  <c r="S1373" i="4"/>
  <c r="V1373" i="4"/>
  <c r="AA1372" i="4"/>
  <c r="AC1372" i="4"/>
  <c r="S1371" i="4"/>
  <c r="V1371" i="4"/>
  <c r="AA1370" i="4"/>
  <c r="AC1370" i="4"/>
  <c r="S1369" i="4"/>
  <c r="V1369" i="4"/>
  <c r="AA1368" i="4"/>
  <c r="AC1368" i="4"/>
  <c r="S1367" i="4"/>
  <c r="V1367" i="4"/>
  <c r="AA1366" i="4"/>
  <c r="AC1366" i="4"/>
  <c r="S1365" i="4"/>
  <c r="V1365" i="4"/>
  <c r="AA1364" i="4"/>
  <c r="AC1364" i="4"/>
  <c r="S1363" i="4"/>
  <c r="V1363" i="4"/>
  <c r="AA1362" i="4"/>
  <c r="AC1362" i="4"/>
  <c r="S1361" i="4"/>
  <c r="V1361" i="4"/>
  <c r="AA1360" i="4"/>
  <c r="AC1360" i="4"/>
  <c r="S1359" i="4"/>
  <c r="V1359" i="4"/>
  <c r="AA1358" i="4"/>
  <c r="AC1358" i="4"/>
  <c r="S1357" i="4"/>
  <c r="V1357" i="4"/>
  <c r="AA1356" i="4"/>
  <c r="AC1356" i="4"/>
  <c r="S1355" i="4"/>
  <c r="V1355" i="4"/>
  <c r="AA1354" i="4"/>
  <c r="AC1354" i="4"/>
  <c r="S1353" i="4"/>
  <c r="V1353" i="4"/>
  <c r="AA1352" i="4"/>
  <c r="AC1352" i="4"/>
  <c r="S1351" i="4"/>
  <c r="V1351" i="4"/>
  <c r="AA1350" i="4"/>
  <c r="AC1350" i="4"/>
  <c r="S1349" i="4"/>
  <c r="V1349" i="4"/>
  <c r="AA1348" i="4"/>
  <c r="AC1348" i="4"/>
  <c r="S1347" i="4"/>
  <c r="V1347" i="4"/>
  <c r="AA1346" i="4"/>
  <c r="AC1346" i="4"/>
  <c r="S1345" i="4"/>
  <c r="V1345" i="4"/>
  <c r="AA1344" i="4"/>
  <c r="AC1344" i="4"/>
  <c r="S1343" i="4"/>
  <c r="V1343" i="4"/>
  <c r="AA1342" i="4"/>
  <c r="AC1342" i="4"/>
  <c r="S1341" i="4"/>
  <c r="V1341" i="4"/>
  <c r="AA1340" i="4"/>
  <c r="AC1340" i="4"/>
  <c r="S1339" i="4"/>
  <c r="V1339" i="4"/>
  <c r="AA1338" i="4"/>
  <c r="AC1338" i="4"/>
  <c r="S1337" i="4"/>
  <c r="V1337" i="4"/>
  <c r="AA1336" i="4"/>
  <c r="AC1336" i="4"/>
  <c r="S1335" i="4"/>
  <c r="V1335" i="4"/>
  <c r="AA1334" i="4"/>
  <c r="AC1334" i="4"/>
  <c r="S1333" i="4"/>
  <c r="V1333" i="4"/>
  <c r="AA1332" i="4"/>
  <c r="AC1332" i="4"/>
  <c r="S1331" i="4"/>
  <c r="V1331" i="4"/>
  <c r="AA1330" i="4"/>
  <c r="AC1330" i="4"/>
  <c r="S1329" i="4"/>
  <c r="V1329" i="4"/>
  <c r="AA1328" i="4"/>
  <c r="AC1328" i="4"/>
  <c r="S1327" i="4"/>
  <c r="V1327" i="4"/>
  <c r="AA1326" i="4"/>
  <c r="AC1326" i="4"/>
  <c r="S1325" i="4"/>
  <c r="V1325" i="4"/>
  <c r="AA1324" i="4"/>
  <c r="AC1324" i="4"/>
  <c r="S1323" i="4"/>
  <c r="V1323" i="4"/>
  <c r="AA1322" i="4"/>
  <c r="AC1322" i="4"/>
  <c r="S1321" i="4"/>
  <c r="V1321" i="4"/>
  <c r="AA1320" i="4"/>
  <c r="AC1320" i="4"/>
  <c r="S1319" i="4"/>
  <c r="V1319" i="4"/>
  <c r="AA1318" i="4"/>
  <c r="AC1318" i="4"/>
  <c r="S1317" i="4"/>
  <c r="V1317" i="4"/>
  <c r="AA1316" i="4"/>
  <c r="AC1316" i="4"/>
  <c r="S1315" i="4"/>
  <c r="V1315" i="4"/>
  <c r="AA1314" i="4"/>
  <c r="AC1314" i="4"/>
  <c r="S1313" i="4"/>
  <c r="V1313" i="4"/>
  <c r="AA1312" i="4"/>
  <c r="AC1312" i="4"/>
  <c r="S1311" i="4"/>
  <c r="V1311" i="4"/>
  <c r="AA1310" i="4"/>
  <c r="AC1310" i="4"/>
  <c r="S1309" i="4"/>
  <c r="V1309" i="4"/>
  <c r="AA1308" i="4"/>
  <c r="AC1308" i="4"/>
  <c r="S1307" i="4"/>
  <c r="V1307" i="4"/>
  <c r="AA1306" i="4"/>
  <c r="AC1306" i="4"/>
  <c r="S1305" i="4"/>
  <c r="V1305" i="4"/>
  <c r="AA1304" i="4"/>
  <c r="AC1304" i="4"/>
  <c r="S1303" i="4"/>
  <c r="V1303" i="4"/>
  <c r="AA1302" i="4"/>
  <c r="AC1302" i="4"/>
  <c r="S1301" i="4"/>
  <c r="V1301" i="4"/>
  <c r="AA1300" i="4"/>
  <c r="AC1300" i="4"/>
  <c r="S1299" i="4"/>
  <c r="V1299" i="4"/>
  <c r="AA1298" i="4"/>
  <c r="AC1298" i="4"/>
  <c r="S1297" i="4"/>
  <c r="V1297" i="4"/>
  <c r="AA1296" i="4"/>
  <c r="AC1296" i="4"/>
  <c r="S1295" i="4"/>
  <c r="V1295" i="4"/>
  <c r="AA1294" i="4"/>
  <c r="AC1294" i="4"/>
  <c r="S1293" i="4"/>
  <c r="V1293" i="4"/>
  <c r="AA1292" i="4"/>
  <c r="AC1292" i="4"/>
  <c r="S1291" i="4"/>
  <c r="V1291" i="4"/>
  <c r="AA1290" i="4"/>
  <c r="AC1290" i="4"/>
  <c r="S1289" i="4"/>
  <c r="V1289" i="4"/>
  <c r="AA1288" i="4"/>
  <c r="AC1288" i="4"/>
  <c r="S1287" i="4"/>
  <c r="V1287" i="4"/>
  <c r="AA1286" i="4"/>
  <c r="AC1286" i="4"/>
  <c r="S1285" i="4"/>
  <c r="V1285" i="4"/>
  <c r="AA1284" i="4"/>
  <c r="AC1284" i="4"/>
  <c r="S1283" i="4"/>
  <c r="V1283" i="4"/>
  <c r="AA1282" i="4"/>
  <c r="AC1282" i="4"/>
  <c r="S1281" i="4"/>
  <c r="V1281" i="4"/>
  <c r="AA1280" i="4"/>
  <c r="AC1280" i="4"/>
  <c r="S1279" i="4"/>
  <c r="V1279" i="4"/>
  <c r="AA1278" i="4"/>
  <c r="AC1278" i="4"/>
  <c r="S1277" i="4"/>
  <c r="V1277" i="4"/>
  <c r="AA1276" i="4"/>
  <c r="AC1276" i="4"/>
  <c r="S1275" i="4"/>
  <c r="V1275" i="4"/>
  <c r="AA1274" i="4"/>
  <c r="AC1274" i="4"/>
  <c r="S1273" i="4"/>
  <c r="V1273" i="4"/>
  <c r="AA1272" i="4"/>
  <c r="AC1272" i="4"/>
  <c r="S1271" i="4"/>
  <c r="V1271" i="4"/>
  <c r="AA1270" i="4"/>
  <c r="AC1270" i="4"/>
  <c r="S1269" i="4"/>
  <c r="V1269" i="4"/>
  <c r="AA1268" i="4"/>
  <c r="AC1268" i="4"/>
  <c r="S1267" i="4"/>
  <c r="V1267" i="4"/>
  <c r="AA1266" i="4"/>
  <c r="AC1266" i="4"/>
  <c r="S1265" i="4"/>
  <c r="V1265" i="4"/>
  <c r="AA1264" i="4"/>
  <c r="AC1264" i="4"/>
  <c r="S1263" i="4"/>
  <c r="V1263" i="4"/>
  <c r="AA1262" i="4"/>
  <c r="AC1262" i="4"/>
  <c r="S1261" i="4"/>
  <c r="V1261" i="4"/>
  <c r="AA1260" i="4"/>
  <c r="AC1260" i="4"/>
  <c r="S1259" i="4"/>
  <c r="V1259" i="4"/>
  <c r="AA1258" i="4"/>
  <c r="AC1258" i="4"/>
  <c r="S1257" i="4"/>
  <c r="V1257" i="4"/>
  <c r="AA1256" i="4"/>
  <c r="AC1256" i="4"/>
  <c r="S1255" i="4"/>
  <c r="V1255" i="4"/>
  <c r="AA1254" i="4"/>
  <c r="AC1254" i="4"/>
  <c r="S1253" i="4"/>
  <c r="V1253" i="4"/>
  <c r="AA1252" i="4"/>
  <c r="AC1252" i="4"/>
  <c r="S1251" i="4"/>
  <c r="V1251" i="4"/>
  <c r="AA1250" i="4"/>
  <c r="AC1250" i="4"/>
  <c r="S1249" i="4"/>
  <c r="V1249" i="4"/>
  <c r="AA1248" i="4"/>
  <c r="AC1248" i="4"/>
  <c r="S1247" i="4"/>
  <c r="V1247" i="4"/>
  <c r="AA1246" i="4"/>
  <c r="AC1246" i="4"/>
  <c r="S1245" i="4"/>
  <c r="V1245" i="4"/>
  <c r="AA1244" i="4"/>
  <c r="AC1244" i="4"/>
  <c r="S1243" i="4"/>
  <c r="V1243" i="4"/>
  <c r="AA1242" i="4"/>
  <c r="AC1242" i="4"/>
  <c r="S1241" i="4"/>
  <c r="V1241" i="4"/>
  <c r="AA1240" i="4"/>
  <c r="AC1240" i="4"/>
  <c r="S1239" i="4"/>
  <c r="V1239" i="4"/>
  <c r="AA1238" i="4"/>
  <c r="AC1238" i="4"/>
  <c r="S1237" i="4"/>
  <c r="V1237" i="4"/>
  <c r="AA1236" i="4"/>
  <c r="AC1236" i="4"/>
  <c r="S1235" i="4"/>
  <c r="V1235" i="4"/>
  <c r="AA1234" i="4"/>
  <c r="AC1234" i="4"/>
  <c r="S1233" i="4"/>
  <c r="V1233" i="4"/>
  <c r="AA1232" i="4"/>
  <c r="AC1232" i="4"/>
  <c r="S1231" i="4"/>
  <c r="V1231" i="4"/>
  <c r="AA1230" i="4"/>
  <c r="AC1230" i="4"/>
  <c r="S1229" i="4"/>
  <c r="V1229" i="4"/>
  <c r="AA1228" i="4"/>
  <c r="AC1228" i="4"/>
  <c r="S1227" i="4"/>
  <c r="V1227" i="4"/>
  <c r="AA1226" i="4"/>
  <c r="AC1226" i="4"/>
  <c r="S1225" i="4"/>
  <c r="V1225" i="4"/>
  <c r="AA1224" i="4"/>
  <c r="AC1224" i="4"/>
  <c r="S1223" i="4"/>
  <c r="V1223" i="4"/>
  <c r="AA1222" i="4"/>
  <c r="AC1222" i="4"/>
  <c r="S1221" i="4"/>
  <c r="V1221" i="4"/>
  <c r="AA1220" i="4"/>
  <c r="AC1220" i="4"/>
  <c r="S1219" i="4"/>
  <c r="V1219" i="4"/>
  <c r="AA1218" i="4"/>
  <c r="AC1218" i="4"/>
  <c r="S1217" i="4"/>
  <c r="V1217" i="4"/>
  <c r="AA1216" i="4"/>
  <c r="AC1216" i="4"/>
  <c r="S1215" i="4"/>
  <c r="V1215" i="4"/>
  <c r="AA1214" i="4"/>
  <c r="AC1214" i="4"/>
  <c r="S1213" i="4"/>
  <c r="V1213" i="4"/>
  <c r="AA1212" i="4"/>
  <c r="AC1212" i="4"/>
  <c r="S1211" i="4"/>
  <c r="V1211" i="4"/>
  <c r="AA1210" i="4"/>
  <c r="AC1210" i="4"/>
  <c r="S1209" i="4"/>
  <c r="V1209" i="4"/>
  <c r="AA1208" i="4"/>
  <c r="AC1208" i="4"/>
  <c r="S1207" i="4"/>
  <c r="V1207" i="4"/>
  <c r="AA1206" i="4"/>
  <c r="AC1206" i="4"/>
  <c r="S1205" i="4"/>
  <c r="V1205" i="4"/>
  <c r="AA1204" i="4"/>
  <c r="AC1204" i="4"/>
  <c r="S1203" i="4"/>
  <c r="V1203" i="4"/>
  <c r="AA1202" i="4"/>
  <c r="AC1202" i="4"/>
  <c r="S1201" i="4"/>
  <c r="V1201" i="4"/>
  <c r="AA1200" i="4"/>
  <c r="AC1200" i="4"/>
  <c r="S1199" i="4"/>
  <c r="V1199" i="4"/>
  <c r="AA1198" i="4"/>
  <c r="AC1198" i="4"/>
  <c r="S1197" i="4"/>
  <c r="V1197" i="4"/>
  <c r="AA1196" i="4"/>
  <c r="AC1196" i="4"/>
  <c r="S1195" i="4"/>
  <c r="V1195" i="4"/>
  <c r="AA1194" i="4"/>
  <c r="AC1194" i="4"/>
  <c r="S1193" i="4"/>
  <c r="V1193" i="4"/>
  <c r="AA1192" i="4"/>
  <c r="AC1192" i="4"/>
  <c r="S1191" i="4"/>
  <c r="V1191" i="4"/>
  <c r="AA1190" i="4"/>
  <c r="AC1190" i="4"/>
  <c r="S1189" i="4"/>
  <c r="V1189" i="4"/>
  <c r="AA1188" i="4"/>
  <c r="AC1188" i="4"/>
  <c r="S1187" i="4"/>
  <c r="V1187" i="4"/>
  <c r="AA1186" i="4"/>
  <c r="AC1186" i="4"/>
  <c r="S1185" i="4"/>
  <c r="V1185" i="4"/>
  <c r="AA1184" i="4"/>
  <c r="AC1184" i="4"/>
  <c r="S1183" i="4"/>
  <c r="V1183" i="4"/>
  <c r="AA1182" i="4"/>
  <c r="AC1182" i="4"/>
  <c r="S1181" i="4"/>
  <c r="V1181" i="4"/>
  <c r="AA1180" i="4"/>
  <c r="AC1180" i="4"/>
  <c r="S1179" i="4"/>
  <c r="V1179" i="4"/>
  <c r="AA1178" i="4"/>
  <c r="AC1178" i="4"/>
  <c r="S1177" i="4"/>
  <c r="V1177" i="4"/>
  <c r="AA1176" i="4"/>
  <c r="AC1176" i="4"/>
  <c r="S1175" i="4"/>
  <c r="V1175" i="4"/>
  <c r="AA1174" i="4"/>
  <c r="AC1174" i="4"/>
  <c r="S1173" i="4"/>
  <c r="V1173" i="4"/>
  <c r="AA1172" i="4"/>
  <c r="AC1172" i="4"/>
  <c r="S1171" i="4"/>
  <c r="V1171" i="4"/>
  <c r="AA1170" i="4"/>
  <c r="AC1170" i="4"/>
  <c r="S1169" i="4"/>
  <c r="V1169" i="4"/>
  <c r="AA1168" i="4"/>
  <c r="AC1168" i="4"/>
  <c r="S1167" i="4"/>
  <c r="V1167" i="4"/>
  <c r="AA1166" i="4"/>
  <c r="AC1166" i="4"/>
  <c r="S1165" i="4"/>
  <c r="V1165" i="4"/>
  <c r="AA1164" i="4"/>
  <c r="AC1164" i="4"/>
  <c r="S1163" i="4"/>
  <c r="V1163" i="4"/>
  <c r="AA1162" i="4"/>
  <c r="AC1162" i="4"/>
  <c r="S1161" i="4"/>
  <c r="V1161" i="4"/>
  <c r="AA1160" i="4"/>
  <c r="AC1160" i="4"/>
  <c r="S1159" i="4"/>
  <c r="V1159" i="4"/>
  <c r="AA1158" i="4"/>
  <c r="AC1158" i="4"/>
  <c r="S1157" i="4"/>
  <c r="V1157" i="4"/>
  <c r="AA1156" i="4"/>
  <c r="AC1156" i="4"/>
  <c r="S1155" i="4"/>
  <c r="V1155" i="4"/>
  <c r="AA1154" i="4"/>
  <c r="AC1154" i="4"/>
  <c r="S1153" i="4"/>
  <c r="V1153" i="4"/>
  <c r="AA1152" i="4"/>
  <c r="AC1152" i="4"/>
  <c r="S1151" i="4"/>
  <c r="V1151" i="4"/>
  <c r="AA1150" i="4"/>
  <c r="AC1150" i="4"/>
  <c r="S1149" i="4"/>
  <c r="V1149" i="4"/>
  <c r="AA1148" i="4"/>
  <c r="AC1148" i="4"/>
  <c r="S1147" i="4"/>
  <c r="V1147" i="4"/>
  <c r="AA1146" i="4"/>
  <c r="AC1146" i="4"/>
  <c r="S1145" i="4"/>
  <c r="V1145" i="4"/>
  <c r="AA1144" i="4"/>
  <c r="AC1144" i="4"/>
  <c r="S1143" i="4"/>
  <c r="V1143" i="4"/>
  <c r="AA1142" i="4"/>
  <c r="AC1142" i="4"/>
  <c r="S1141" i="4"/>
  <c r="V1141" i="4"/>
  <c r="AA1140" i="4"/>
  <c r="AC1140" i="4"/>
  <c r="S1139" i="4"/>
  <c r="V1139" i="4"/>
  <c r="AA1138" i="4"/>
  <c r="AC1138" i="4"/>
  <c r="S1137" i="4"/>
  <c r="V1137" i="4"/>
  <c r="AA1136" i="4"/>
  <c r="AC1136" i="4"/>
  <c r="S1135" i="4"/>
  <c r="V1135" i="4"/>
  <c r="AA1134" i="4"/>
  <c r="AC1134" i="4"/>
  <c r="S1133" i="4"/>
  <c r="V1133" i="4"/>
  <c r="AA1132" i="4"/>
  <c r="AC1132" i="4"/>
  <c r="S1131" i="4"/>
  <c r="V1131" i="4"/>
  <c r="AA1130" i="4"/>
  <c r="AC1130" i="4"/>
  <c r="S1129" i="4"/>
  <c r="V1129" i="4"/>
  <c r="AA1128" i="4"/>
  <c r="AC1128" i="4"/>
  <c r="S1127" i="4"/>
  <c r="V1127" i="4"/>
  <c r="AA1126" i="4"/>
  <c r="AC1126" i="4"/>
  <c r="S1125" i="4"/>
  <c r="V1125" i="4"/>
  <c r="AA1124" i="4"/>
  <c r="AC1124" i="4"/>
  <c r="S1123" i="4"/>
  <c r="V1123" i="4"/>
  <c r="AA1122" i="4"/>
  <c r="AC1122" i="4"/>
  <c r="S1121" i="4"/>
  <c r="V1121" i="4"/>
  <c r="AA1120" i="4"/>
  <c r="AC1120" i="4"/>
  <c r="S1119" i="4"/>
  <c r="V1119" i="4"/>
  <c r="AA1118" i="4"/>
  <c r="AC1118" i="4"/>
  <c r="S1117" i="4"/>
  <c r="V1117" i="4"/>
  <c r="AA1116" i="4"/>
  <c r="AC1116" i="4"/>
  <c r="S1115" i="4"/>
  <c r="V1115" i="4"/>
  <c r="AA1114" i="4"/>
  <c r="AC1114" i="4"/>
  <c r="S1113" i="4"/>
  <c r="V1113" i="4"/>
  <c r="AA1112" i="4"/>
  <c r="AC1112" i="4"/>
  <c r="S1111" i="4"/>
  <c r="V1111" i="4"/>
  <c r="AA1110" i="4"/>
  <c r="AC1110" i="4"/>
  <c r="S1109" i="4"/>
  <c r="V1109" i="4"/>
  <c r="AA1108" i="4"/>
  <c r="AC1108" i="4"/>
  <c r="S1107" i="4"/>
  <c r="V1107" i="4"/>
  <c r="AA1106" i="4"/>
  <c r="AC1106" i="4"/>
  <c r="S1105" i="4"/>
  <c r="V1105" i="4"/>
  <c r="AA1104" i="4"/>
  <c r="AC1104" i="4"/>
  <c r="S1103" i="4"/>
  <c r="V1103" i="4"/>
  <c r="AA1102" i="4"/>
  <c r="AC1102" i="4"/>
  <c r="S1101" i="4"/>
  <c r="V1101" i="4"/>
  <c r="AA1100" i="4"/>
  <c r="AC1100" i="4"/>
  <c r="S1099" i="4"/>
  <c r="V1099" i="4"/>
  <c r="AA1098" i="4"/>
  <c r="AC1098" i="4"/>
  <c r="S1097" i="4"/>
  <c r="V1097" i="4"/>
  <c r="AA1096" i="4"/>
  <c r="AC1096" i="4"/>
  <c r="S1095" i="4"/>
  <c r="V1095" i="4"/>
  <c r="AA1094" i="4"/>
  <c r="AC1094" i="4"/>
  <c r="S1093" i="4"/>
  <c r="V1093" i="4"/>
  <c r="AA1092" i="4"/>
  <c r="AC1092" i="4"/>
  <c r="S1091" i="4"/>
  <c r="V1091" i="4"/>
  <c r="AA1090" i="4"/>
  <c r="AC1090" i="4"/>
  <c r="S1089" i="4"/>
  <c r="V1089" i="4"/>
  <c r="AA1088" i="4"/>
  <c r="AC1088" i="4"/>
  <c r="S1087" i="4"/>
  <c r="V1087" i="4"/>
  <c r="AA1086" i="4"/>
  <c r="AC1086" i="4"/>
  <c r="S1085" i="4"/>
  <c r="V1085" i="4"/>
  <c r="AA1084" i="4"/>
  <c r="AC1084" i="4"/>
  <c r="S1083" i="4"/>
  <c r="V1083" i="4"/>
  <c r="AA1082" i="4"/>
  <c r="AC1082" i="4"/>
  <c r="S1081" i="4"/>
  <c r="V1081" i="4"/>
  <c r="AA1080" i="4"/>
  <c r="AC1080" i="4"/>
  <c r="S1079" i="4"/>
  <c r="V1079" i="4"/>
  <c r="AA1078" i="4"/>
  <c r="AC1078" i="4"/>
  <c r="S1077" i="4"/>
  <c r="V1077" i="4"/>
  <c r="AA1076" i="4"/>
  <c r="AC1076" i="4"/>
  <c r="S1075" i="4"/>
  <c r="V1075" i="4"/>
  <c r="AA1074" i="4"/>
  <c r="AC1074" i="4"/>
  <c r="S1073" i="4"/>
  <c r="V1073" i="4"/>
  <c r="AA1072" i="4"/>
  <c r="AC1072" i="4"/>
  <c r="S1071" i="4"/>
  <c r="V1071" i="4"/>
  <c r="AA1070" i="4"/>
  <c r="AC1070" i="4"/>
  <c r="S1069" i="4"/>
  <c r="V1069" i="4"/>
  <c r="AA1068" i="4"/>
  <c r="AC1068" i="4"/>
  <c r="S1067" i="4"/>
  <c r="V1067" i="4"/>
  <c r="AA1066" i="4"/>
  <c r="AC1066" i="4"/>
  <c r="S1065" i="4"/>
  <c r="V1065" i="4"/>
  <c r="AA1064" i="4"/>
  <c r="AC1064" i="4"/>
  <c r="S1063" i="4"/>
  <c r="V1063" i="4"/>
  <c r="AA1062" i="4"/>
  <c r="AC1062" i="4"/>
  <c r="S1061" i="4"/>
  <c r="V1061" i="4"/>
  <c r="AA1060" i="4"/>
  <c r="AC1060" i="4"/>
  <c r="S1059" i="4"/>
  <c r="V1059" i="4"/>
  <c r="AA1058" i="4"/>
  <c r="AC1058" i="4"/>
  <c r="S1057" i="4"/>
  <c r="V1057" i="4"/>
  <c r="AA1056" i="4"/>
  <c r="AC1056" i="4"/>
  <c r="S1055" i="4"/>
  <c r="V1055" i="4"/>
  <c r="AA1054" i="4"/>
  <c r="AC1054" i="4"/>
  <c r="S1053" i="4"/>
  <c r="V1053" i="4"/>
  <c r="AA1052" i="4"/>
  <c r="AC1052" i="4"/>
  <c r="S1051" i="4"/>
  <c r="V1051" i="4"/>
  <c r="AA1050" i="4"/>
  <c r="AC1050" i="4"/>
  <c r="S1049" i="4"/>
  <c r="V1049" i="4"/>
  <c r="AA1048" i="4"/>
  <c r="AC1048" i="4"/>
  <c r="S1047" i="4"/>
  <c r="V1047" i="4"/>
  <c r="AA1046" i="4"/>
  <c r="AC1046" i="4"/>
  <c r="S1045" i="4"/>
  <c r="V1045" i="4"/>
  <c r="AA1044" i="4"/>
  <c r="AC1044" i="4"/>
  <c r="S1043" i="4"/>
  <c r="V1043" i="4"/>
  <c r="AA1042" i="4"/>
  <c r="AC1042" i="4"/>
  <c r="S1041" i="4"/>
  <c r="V1041" i="4"/>
  <c r="AA1040" i="4"/>
  <c r="AC1040" i="4"/>
  <c r="S1039" i="4"/>
  <c r="V1039" i="4"/>
  <c r="AA1038" i="4"/>
  <c r="AC1038" i="4"/>
  <c r="S1037" i="4"/>
  <c r="V1037" i="4"/>
  <c r="AA1036" i="4"/>
  <c r="AC1036" i="4"/>
  <c r="S1035" i="4"/>
  <c r="V1035" i="4"/>
  <c r="AA1034" i="4"/>
  <c r="AC1034" i="4"/>
  <c r="S1033" i="4"/>
  <c r="V1033" i="4"/>
  <c r="AA1032" i="4"/>
  <c r="AC1032" i="4"/>
  <c r="S1031" i="4"/>
  <c r="V1031" i="4"/>
  <c r="AA1030" i="4"/>
  <c r="AC1030" i="4"/>
  <c r="S1029" i="4"/>
  <c r="V1029" i="4"/>
  <c r="AA1028" i="4"/>
  <c r="AC1028" i="4"/>
  <c r="S1027" i="4"/>
  <c r="V1027" i="4"/>
  <c r="AA1026" i="4"/>
  <c r="AC1026" i="4"/>
  <c r="S1025" i="4"/>
  <c r="V1025" i="4"/>
  <c r="AA1024" i="4"/>
  <c r="AC1024" i="4"/>
  <c r="S1023" i="4"/>
  <c r="V1023" i="4"/>
  <c r="AA1022" i="4"/>
  <c r="AC1022" i="4"/>
  <c r="S1021" i="4"/>
  <c r="V1021" i="4"/>
  <c r="AA1020" i="4"/>
  <c r="AC1020" i="4"/>
  <c r="S1019" i="4"/>
  <c r="V1019" i="4"/>
  <c r="AA1018" i="4"/>
  <c r="AC1018" i="4"/>
  <c r="S1017" i="4"/>
  <c r="V1017" i="4"/>
  <c r="AA1016" i="4"/>
  <c r="AC1016" i="4"/>
  <c r="S1015" i="4"/>
  <c r="V1015" i="4"/>
  <c r="AA1014" i="4"/>
  <c r="AC1014" i="4"/>
  <c r="S1013" i="4"/>
  <c r="V1013" i="4"/>
  <c r="AA1012" i="4"/>
  <c r="AC1012" i="4"/>
  <c r="S1011" i="4"/>
  <c r="V1011" i="4"/>
  <c r="AA1010" i="4"/>
  <c r="AC1010" i="4"/>
  <c r="S1009" i="4"/>
  <c r="V1009" i="4"/>
  <c r="AA1008" i="4"/>
  <c r="AC1008" i="4"/>
  <c r="S1007" i="4"/>
  <c r="V1007" i="4"/>
  <c r="AA1006" i="4"/>
  <c r="AC1006" i="4"/>
  <c r="S1005" i="4"/>
  <c r="V1005" i="4"/>
  <c r="AA1004" i="4"/>
  <c r="AC1004" i="4"/>
  <c r="S1003" i="4"/>
  <c r="V1003" i="4"/>
  <c r="AA1002" i="4"/>
  <c r="AC1002" i="4"/>
  <c r="S1001" i="4"/>
  <c r="V1001" i="4"/>
  <c r="AA1000" i="4"/>
  <c r="AC1000" i="4"/>
  <c r="S999" i="4"/>
  <c r="V999" i="4"/>
  <c r="AA998" i="4"/>
  <c r="AC998" i="4"/>
  <c r="S997" i="4"/>
  <c r="V997" i="4"/>
  <c r="AA996" i="4"/>
  <c r="AC996" i="4"/>
  <c r="S995" i="4"/>
  <c r="V995" i="4"/>
  <c r="AA994" i="4"/>
  <c r="AC994" i="4"/>
  <c r="S993" i="4"/>
  <c r="V993" i="4"/>
  <c r="AA992" i="4"/>
  <c r="AC992" i="4"/>
  <c r="S991" i="4"/>
  <c r="V991" i="4"/>
  <c r="AA990" i="4"/>
  <c r="AC990" i="4"/>
  <c r="S989" i="4"/>
  <c r="V989" i="4"/>
  <c r="AA988" i="4"/>
  <c r="AC988" i="4"/>
  <c r="S987" i="4"/>
  <c r="V987" i="4"/>
  <c r="S1514" i="4"/>
  <c r="V1514" i="4"/>
  <c r="AA1513" i="4"/>
  <c r="AC1513" i="4"/>
  <c r="S1512" i="4"/>
  <c r="V1512" i="4"/>
  <c r="AA1511" i="4"/>
  <c r="AC1511" i="4"/>
  <c r="S1510" i="4"/>
  <c r="V1510" i="4"/>
  <c r="AA1509" i="4"/>
  <c r="AC1509" i="4"/>
  <c r="S1508" i="4"/>
  <c r="V1508" i="4"/>
  <c r="AA1507" i="4"/>
  <c r="AC1507" i="4"/>
  <c r="S1506" i="4"/>
  <c r="V1506" i="4"/>
  <c r="AA1505" i="4"/>
  <c r="AC1505" i="4"/>
  <c r="S1504" i="4"/>
  <c r="V1504" i="4"/>
  <c r="AA1503" i="4"/>
  <c r="AC1503" i="4"/>
  <c r="S1502" i="4"/>
  <c r="V1502" i="4"/>
  <c r="AA1501" i="4"/>
  <c r="AC1501" i="4"/>
  <c r="S1500" i="4"/>
  <c r="V1500" i="4"/>
  <c r="AA1499" i="4"/>
  <c r="AC1499" i="4"/>
  <c r="S1498" i="4"/>
  <c r="V1498" i="4"/>
  <c r="AA1497" i="4"/>
  <c r="AC1497" i="4"/>
  <c r="S1496" i="4"/>
  <c r="V1496" i="4"/>
  <c r="AA1495" i="4"/>
  <c r="AC1495" i="4"/>
  <c r="S1494" i="4"/>
  <c r="V1494" i="4"/>
  <c r="AA1493" i="4"/>
  <c r="AC1493" i="4"/>
  <c r="S1492" i="4"/>
  <c r="V1492" i="4"/>
  <c r="AA1491" i="4"/>
  <c r="AC1491" i="4"/>
  <c r="S1490" i="4"/>
  <c r="V1490" i="4"/>
  <c r="AA1489" i="4"/>
  <c r="AC1489" i="4"/>
  <c r="S1488" i="4"/>
  <c r="V1488" i="4"/>
  <c r="AA1487" i="4"/>
  <c r="AC1487" i="4"/>
  <c r="S1486" i="4"/>
  <c r="V1486" i="4"/>
  <c r="AA1485" i="4"/>
  <c r="AC1485" i="4"/>
  <c r="S1484" i="4"/>
  <c r="V1484" i="4"/>
  <c r="AA1483" i="4"/>
  <c r="AC1483" i="4"/>
  <c r="S1482" i="4"/>
  <c r="V1482" i="4"/>
  <c r="AA1481" i="4"/>
  <c r="AC1481" i="4"/>
  <c r="S1480" i="4"/>
  <c r="V1480" i="4"/>
  <c r="AA1479" i="4"/>
  <c r="AC1479" i="4"/>
  <c r="S1478" i="4"/>
  <c r="V1478" i="4"/>
  <c r="AA1477" i="4"/>
  <c r="AC1477" i="4"/>
  <c r="S1476" i="4"/>
  <c r="V1476" i="4"/>
  <c r="AA1475" i="4"/>
  <c r="AC1475" i="4"/>
  <c r="S1474" i="4"/>
  <c r="V1474" i="4"/>
  <c r="AA1473" i="4"/>
  <c r="AC1473" i="4"/>
  <c r="S1472" i="4"/>
  <c r="V1472" i="4"/>
  <c r="AA1471" i="4"/>
  <c r="AC1471" i="4"/>
  <c r="S1470" i="4"/>
  <c r="V1470" i="4"/>
  <c r="AA1469" i="4"/>
  <c r="AC1469" i="4"/>
  <c r="S1468" i="4"/>
  <c r="V1468" i="4"/>
  <c r="AA1467" i="4"/>
  <c r="AC1467" i="4"/>
  <c r="S1466" i="4"/>
  <c r="V1466" i="4"/>
  <c r="AA1465" i="4"/>
  <c r="AC1465" i="4"/>
  <c r="S1464" i="4"/>
  <c r="V1464" i="4"/>
  <c r="AA1463" i="4"/>
  <c r="AC1463" i="4"/>
  <c r="S1462" i="4"/>
  <c r="V1462" i="4"/>
  <c r="AA1461" i="4"/>
  <c r="AC1461" i="4"/>
  <c r="S1460" i="4"/>
  <c r="V1460" i="4"/>
  <c r="AA1459" i="4"/>
  <c r="AC1459" i="4"/>
  <c r="S1458" i="4"/>
  <c r="V1458" i="4"/>
  <c r="AA1457" i="4"/>
  <c r="AC1457" i="4"/>
  <c r="S1456" i="4"/>
  <c r="V1456" i="4"/>
  <c r="AA1455" i="4"/>
  <c r="AC1455" i="4"/>
  <c r="S1454" i="4"/>
  <c r="V1454" i="4"/>
  <c r="AA1453" i="4"/>
  <c r="AC1453" i="4"/>
  <c r="S1452" i="4"/>
  <c r="V1452" i="4"/>
  <c r="AA1451" i="4"/>
  <c r="AC1451" i="4"/>
  <c r="S1450" i="4"/>
  <c r="V1450" i="4"/>
  <c r="AA1449" i="4"/>
  <c r="AC1449" i="4"/>
  <c r="S1448" i="4"/>
  <c r="V1448" i="4"/>
  <c r="AA1447" i="4"/>
  <c r="AC1447" i="4"/>
  <c r="S1446" i="4"/>
  <c r="V1446" i="4"/>
  <c r="AA1445" i="4"/>
  <c r="AC1445" i="4"/>
  <c r="S1444" i="4"/>
  <c r="V1444" i="4"/>
  <c r="AA1443" i="4"/>
  <c r="AC1443" i="4"/>
  <c r="S1442" i="4"/>
  <c r="V1442" i="4"/>
  <c r="AA1441" i="4"/>
  <c r="AC1441" i="4"/>
  <c r="S1440" i="4"/>
  <c r="V1440" i="4"/>
  <c r="AA1439" i="4"/>
  <c r="AC1439" i="4"/>
  <c r="S1438" i="4"/>
  <c r="V1438" i="4"/>
  <c r="AA1437" i="4"/>
  <c r="AC1437" i="4"/>
  <c r="S1436" i="4"/>
  <c r="V1436" i="4"/>
  <c r="AA1435" i="4"/>
  <c r="AC1435" i="4"/>
  <c r="S1434" i="4"/>
  <c r="V1434" i="4"/>
  <c r="AA1433" i="4"/>
  <c r="AC1433" i="4"/>
  <c r="S1432" i="4"/>
  <c r="V1432" i="4"/>
  <c r="AA1431" i="4"/>
  <c r="AC1431" i="4"/>
  <c r="S1430" i="4"/>
  <c r="V1430" i="4"/>
  <c r="AA1429" i="4"/>
  <c r="AC1429" i="4"/>
  <c r="S1428" i="4"/>
  <c r="V1428" i="4"/>
  <c r="AA1427" i="4"/>
  <c r="AC1427" i="4"/>
  <c r="S1426" i="4"/>
  <c r="V1426" i="4"/>
  <c r="AA1425" i="4"/>
  <c r="AC1425" i="4"/>
  <c r="S1424" i="4"/>
  <c r="V1424" i="4"/>
  <c r="AA1423" i="4"/>
  <c r="AC1423" i="4"/>
  <c r="S1422" i="4"/>
  <c r="V1422" i="4"/>
  <c r="AA1421" i="4"/>
  <c r="AC1421" i="4"/>
  <c r="S1420" i="4"/>
  <c r="V1420" i="4"/>
  <c r="AA1419" i="4"/>
  <c r="AC1419" i="4"/>
  <c r="S1418" i="4"/>
  <c r="V1418" i="4"/>
  <c r="AA1417" i="4"/>
  <c r="AC1417" i="4"/>
  <c r="S1416" i="4"/>
  <c r="V1416" i="4"/>
  <c r="AA1415" i="4"/>
  <c r="AC1415" i="4"/>
  <c r="S1414" i="4"/>
  <c r="V1414" i="4"/>
  <c r="AA1413" i="4"/>
  <c r="AC1413" i="4"/>
  <c r="S1412" i="4"/>
  <c r="V1412" i="4"/>
  <c r="AA1411" i="4"/>
  <c r="AC1411" i="4"/>
  <c r="S1410" i="4"/>
  <c r="V1410" i="4"/>
  <c r="AA1409" i="4"/>
  <c r="AC1409" i="4"/>
  <c r="S1408" i="4"/>
  <c r="V1408" i="4"/>
  <c r="AA1407" i="4"/>
  <c r="AC1407" i="4"/>
  <c r="S1406" i="4"/>
  <c r="V1406" i="4"/>
  <c r="AA1405" i="4"/>
  <c r="AC1405" i="4"/>
  <c r="S1404" i="4"/>
  <c r="V1404" i="4"/>
  <c r="AA1403" i="4"/>
  <c r="AC1403" i="4"/>
  <c r="S1402" i="4"/>
  <c r="V1402" i="4"/>
  <c r="AA1401" i="4"/>
  <c r="AC1401" i="4"/>
  <c r="S1400" i="4"/>
  <c r="V1400" i="4"/>
  <c r="AA1399" i="4"/>
  <c r="AC1399" i="4"/>
  <c r="S1398" i="4"/>
  <c r="V1398" i="4"/>
  <c r="AA1397" i="4"/>
  <c r="AC1397" i="4"/>
  <c r="S1396" i="4"/>
  <c r="V1396" i="4"/>
  <c r="AA1395" i="4"/>
  <c r="AC1395" i="4"/>
  <c r="S1394" i="4"/>
  <c r="V1394" i="4"/>
  <c r="AA1393" i="4"/>
  <c r="AC1393" i="4"/>
  <c r="S1392" i="4"/>
  <c r="V1392" i="4"/>
  <c r="AA1391" i="4"/>
  <c r="AC1391" i="4"/>
  <c r="S1390" i="4"/>
  <c r="V1390" i="4"/>
  <c r="AA1389" i="4"/>
  <c r="AC1389" i="4"/>
  <c r="S1388" i="4"/>
  <c r="V1388" i="4"/>
  <c r="AA1387" i="4"/>
  <c r="AC1387" i="4"/>
  <c r="S1386" i="4"/>
  <c r="V1386" i="4"/>
  <c r="AA1385" i="4"/>
  <c r="AC1385" i="4"/>
  <c r="S1384" i="4"/>
  <c r="V1384" i="4"/>
  <c r="AA1383" i="4"/>
  <c r="AC1383" i="4"/>
  <c r="S1382" i="4"/>
  <c r="V1382" i="4"/>
  <c r="AA1381" i="4"/>
  <c r="AC1381" i="4"/>
  <c r="S1380" i="4"/>
  <c r="V1380" i="4"/>
  <c r="AA1379" i="4"/>
  <c r="AC1379" i="4"/>
  <c r="S1378" i="4"/>
  <c r="V1378" i="4"/>
  <c r="AA1377" i="4"/>
  <c r="AC1377" i="4"/>
  <c r="S1376" i="4"/>
  <c r="V1376" i="4"/>
  <c r="AA1375" i="4"/>
  <c r="AC1375" i="4"/>
  <c r="S1374" i="4"/>
  <c r="V1374" i="4"/>
  <c r="AA1373" i="4"/>
  <c r="AC1373" i="4"/>
  <c r="S1372" i="4"/>
  <c r="V1372" i="4"/>
  <c r="AA1371" i="4"/>
  <c r="AC1371" i="4"/>
  <c r="S1370" i="4"/>
  <c r="V1370" i="4"/>
  <c r="AA1369" i="4"/>
  <c r="AC1369" i="4"/>
  <c r="S1368" i="4"/>
  <c r="V1368" i="4"/>
  <c r="AA1367" i="4"/>
  <c r="AC1367" i="4"/>
  <c r="S1366" i="4"/>
  <c r="V1366" i="4"/>
  <c r="AA1365" i="4"/>
  <c r="AC1365" i="4"/>
  <c r="S1364" i="4"/>
  <c r="V1364" i="4"/>
  <c r="AA1363" i="4"/>
  <c r="AC1363" i="4"/>
  <c r="S1362" i="4"/>
  <c r="V1362" i="4"/>
  <c r="AA1361" i="4"/>
  <c r="AC1361" i="4"/>
  <c r="S1360" i="4"/>
  <c r="V1360" i="4"/>
  <c r="AA1359" i="4"/>
  <c r="AC1359" i="4"/>
  <c r="S1358" i="4"/>
  <c r="V1358" i="4"/>
  <c r="AA1357" i="4"/>
  <c r="AC1357" i="4"/>
  <c r="S1356" i="4"/>
  <c r="V1356" i="4"/>
  <c r="AA1355" i="4"/>
  <c r="AC1355" i="4"/>
  <c r="S1354" i="4"/>
  <c r="V1354" i="4"/>
  <c r="AA1353" i="4"/>
  <c r="AC1353" i="4"/>
  <c r="S1352" i="4"/>
  <c r="V1352" i="4"/>
  <c r="AA1351" i="4"/>
  <c r="AC1351" i="4"/>
  <c r="S1350" i="4"/>
  <c r="V1350" i="4"/>
  <c r="AA1349" i="4"/>
  <c r="AC1349" i="4"/>
  <c r="S1348" i="4"/>
  <c r="V1348" i="4"/>
  <c r="AA1347" i="4"/>
  <c r="AC1347" i="4"/>
  <c r="S1346" i="4"/>
  <c r="V1346" i="4"/>
  <c r="AA1345" i="4"/>
  <c r="AC1345" i="4"/>
  <c r="S1344" i="4"/>
  <c r="V1344" i="4"/>
  <c r="AA1343" i="4"/>
  <c r="AC1343" i="4"/>
  <c r="S1342" i="4"/>
  <c r="V1342" i="4"/>
  <c r="AA1341" i="4"/>
  <c r="AC1341" i="4"/>
  <c r="S1340" i="4"/>
  <c r="V1340" i="4"/>
  <c r="AA1339" i="4"/>
  <c r="AC1339" i="4"/>
  <c r="S1338" i="4"/>
  <c r="V1338" i="4"/>
  <c r="AA1337" i="4"/>
  <c r="AC1337" i="4"/>
  <c r="S1336" i="4"/>
  <c r="V1336" i="4"/>
  <c r="AA1335" i="4"/>
  <c r="AC1335" i="4"/>
  <c r="S1334" i="4"/>
  <c r="V1334" i="4"/>
  <c r="AA1333" i="4"/>
  <c r="AC1333" i="4"/>
  <c r="S1332" i="4"/>
  <c r="V1332" i="4"/>
  <c r="AA1331" i="4"/>
  <c r="AC1331" i="4"/>
  <c r="S1330" i="4"/>
  <c r="V1330" i="4"/>
  <c r="AA1329" i="4"/>
  <c r="AC1329" i="4"/>
  <c r="S1328" i="4"/>
  <c r="V1328" i="4"/>
  <c r="AA1327" i="4"/>
  <c r="AC1327" i="4"/>
  <c r="S1326" i="4"/>
  <c r="V1326" i="4"/>
  <c r="AA1325" i="4"/>
  <c r="AC1325" i="4"/>
  <c r="S1324" i="4"/>
  <c r="V1324" i="4"/>
  <c r="AA1323" i="4"/>
  <c r="AC1323" i="4"/>
  <c r="S1322" i="4"/>
  <c r="V1322" i="4"/>
  <c r="AA1321" i="4"/>
  <c r="AC1321" i="4"/>
  <c r="S1320" i="4"/>
  <c r="V1320" i="4"/>
  <c r="AA1319" i="4"/>
  <c r="AC1319" i="4"/>
  <c r="S1318" i="4"/>
  <c r="V1318" i="4"/>
  <c r="AA1317" i="4"/>
  <c r="AC1317" i="4"/>
  <c r="S1316" i="4"/>
  <c r="V1316" i="4"/>
  <c r="AA1315" i="4"/>
  <c r="AC1315" i="4"/>
  <c r="S1314" i="4"/>
  <c r="V1314" i="4"/>
  <c r="AA1313" i="4"/>
  <c r="AC1313" i="4"/>
  <c r="S1312" i="4"/>
  <c r="V1312" i="4"/>
  <c r="AA1311" i="4"/>
  <c r="AC1311" i="4"/>
  <c r="S1310" i="4"/>
  <c r="V1310" i="4"/>
  <c r="AA1309" i="4"/>
  <c r="AC1309" i="4"/>
  <c r="S1308" i="4"/>
  <c r="V1308" i="4"/>
  <c r="AA1307" i="4"/>
  <c r="AC1307" i="4"/>
  <c r="S1306" i="4"/>
  <c r="V1306" i="4"/>
  <c r="AA1305" i="4"/>
  <c r="AC1305" i="4"/>
  <c r="S1304" i="4"/>
  <c r="V1304" i="4"/>
  <c r="AA1303" i="4"/>
  <c r="AC1303" i="4"/>
  <c r="S1302" i="4"/>
  <c r="V1302" i="4"/>
  <c r="AA1301" i="4"/>
  <c r="AC1301" i="4"/>
  <c r="S1300" i="4"/>
  <c r="V1300" i="4"/>
  <c r="AA1299" i="4"/>
  <c r="AC1299" i="4"/>
  <c r="S1298" i="4"/>
  <c r="V1298" i="4"/>
  <c r="AA1297" i="4"/>
  <c r="AC1297" i="4"/>
  <c r="S1296" i="4"/>
  <c r="V1296" i="4"/>
  <c r="AA1295" i="4"/>
  <c r="AC1295" i="4"/>
  <c r="S1294" i="4"/>
  <c r="V1294" i="4"/>
  <c r="AA1293" i="4"/>
  <c r="AC1293" i="4"/>
  <c r="S1292" i="4"/>
  <c r="V1292" i="4"/>
  <c r="AA1291" i="4"/>
  <c r="AC1291" i="4"/>
  <c r="S1290" i="4"/>
  <c r="V1290" i="4"/>
  <c r="AA1289" i="4"/>
  <c r="AC1289" i="4"/>
  <c r="S1288" i="4"/>
  <c r="V1288" i="4"/>
  <c r="AA1287" i="4"/>
  <c r="AC1287" i="4"/>
  <c r="S1286" i="4"/>
  <c r="V1286" i="4"/>
  <c r="AA1285" i="4"/>
  <c r="AC1285" i="4"/>
  <c r="S1284" i="4"/>
  <c r="V1284" i="4"/>
  <c r="AA1283" i="4"/>
  <c r="AC1283" i="4"/>
  <c r="S1282" i="4"/>
  <c r="V1282" i="4"/>
  <c r="AA1281" i="4"/>
  <c r="AC1281" i="4"/>
  <c r="S1280" i="4"/>
  <c r="V1280" i="4"/>
  <c r="AA1279" i="4"/>
  <c r="AC1279" i="4"/>
  <c r="S1278" i="4"/>
  <c r="V1278" i="4"/>
  <c r="AA1277" i="4"/>
  <c r="AC1277" i="4"/>
  <c r="S1276" i="4"/>
  <c r="V1276" i="4"/>
  <c r="AA1275" i="4"/>
  <c r="AC1275" i="4"/>
  <c r="S1274" i="4"/>
  <c r="V1274" i="4"/>
  <c r="AA1273" i="4"/>
  <c r="AC1273" i="4"/>
  <c r="S1272" i="4"/>
  <c r="V1272" i="4"/>
  <c r="AA1271" i="4"/>
  <c r="AC1271" i="4"/>
  <c r="S1270" i="4"/>
  <c r="V1270" i="4"/>
  <c r="AA1269" i="4"/>
  <c r="AC1269" i="4"/>
  <c r="S1268" i="4"/>
  <c r="V1268" i="4"/>
  <c r="AA1267" i="4"/>
  <c r="AC1267" i="4"/>
  <c r="S1266" i="4"/>
  <c r="V1266" i="4"/>
  <c r="AA1265" i="4"/>
  <c r="AC1265" i="4"/>
  <c r="S1264" i="4"/>
  <c r="V1264" i="4"/>
  <c r="AA1263" i="4"/>
  <c r="AC1263" i="4"/>
  <c r="S1262" i="4"/>
  <c r="V1262" i="4"/>
  <c r="AA1261" i="4"/>
  <c r="AC1261" i="4"/>
  <c r="S1260" i="4"/>
  <c r="V1260" i="4"/>
  <c r="AA1259" i="4"/>
  <c r="AC1259" i="4"/>
  <c r="S1258" i="4"/>
  <c r="V1258" i="4"/>
  <c r="AA1257" i="4"/>
  <c r="AC1257" i="4"/>
  <c r="S1256" i="4"/>
  <c r="V1256" i="4"/>
  <c r="AA1255" i="4"/>
  <c r="AC1255" i="4"/>
  <c r="S1254" i="4"/>
  <c r="V1254" i="4"/>
  <c r="AA1253" i="4"/>
  <c r="AC1253" i="4"/>
  <c r="S1252" i="4"/>
  <c r="V1252" i="4"/>
  <c r="AA1251" i="4"/>
  <c r="AC1251" i="4"/>
  <c r="S1250" i="4"/>
  <c r="V1250" i="4"/>
  <c r="AA1249" i="4"/>
  <c r="AC1249" i="4"/>
  <c r="S1248" i="4"/>
  <c r="V1248" i="4"/>
  <c r="AA1247" i="4"/>
  <c r="AC1247" i="4"/>
  <c r="S1246" i="4"/>
  <c r="V1246" i="4"/>
  <c r="AA1245" i="4"/>
  <c r="AC1245" i="4"/>
  <c r="S1244" i="4"/>
  <c r="V1244" i="4"/>
  <c r="AA1243" i="4"/>
  <c r="AC1243" i="4"/>
  <c r="S1242" i="4"/>
  <c r="V1242" i="4"/>
  <c r="AA1241" i="4"/>
  <c r="AC1241" i="4"/>
  <c r="S1240" i="4"/>
  <c r="V1240" i="4"/>
  <c r="AA1239" i="4"/>
  <c r="AC1239" i="4"/>
  <c r="S1238" i="4"/>
  <c r="V1238" i="4"/>
  <c r="AA1237" i="4"/>
  <c r="AC1237" i="4"/>
  <c r="S1236" i="4"/>
  <c r="V1236" i="4"/>
  <c r="AA1235" i="4"/>
  <c r="AC1235" i="4"/>
  <c r="S1234" i="4"/>
  <c r="V1234" i="4"/>
  <c r="AA1233" i="4"/>
  <c r="AC1233" i="4"/>
  <c r="S1232" i="4"/>
  <c r="V1232" i="4"/>
  <c r="AA1231" i="4"/>
  <c r="AC1231" i="4"/>
  <c r="S1230" i="4"/>
  <c r="V1230" i="4"/>
  <c r="AA1229" i="4"/>
  <c r="AC1229" i="4"/>
  <c r="S1228" i="4"/>
  <c r="V1228" i="4"/>
  <c r="AA1227" i="4"/>
  <c r="AC1227" i="4"/>
  <c r="S1226" i="4"/>
  <c r="V1226" i="4"/>
  <c r="AA1225" i="4"/>
  <c r="AC1225" i="4"/>
  <c r="S1224" i="4"/>
  <c r="V1224" i="4"/>
  <c r="AA1223" i="4"/>
  <c r="AC1223" i="4"/>
  <c r="S1222" i="4"/>
  <c r="V1222" i="4"/>
  <c r="AA1221" i="4"/>
  <c r="AC1221" i="4"/>
  <c r="S1220" i="4"/>
  <c r="V1220" i="4"/>
  <c r="AA1219" i="4"/>
  <c r="AC1219" i="4"/>
  <c r="S1218" i="4"/>
  <c r="V1218" i="4"/>
  <c r="AA1217" i="4"/>
  <c r="AC1217" i="4"/>
  <c r="S1216" i="4"/>
  <c r="V1216" i="4"/>
  <c r="AA1215" i="4"/>
  <c r="AC1215" i="4"/>
  <c r="S1214" i="4"/>
  <c r="V1214" i="4"/>
  <c r="AA1213" i="4"/>
  <c r="AC1213" i="4"/>
  <c r="S1212" i="4"/>
  <c r="V1212" i="4"/>
  <c r="AA1211" i="4"/>
  <c r="AC1211" i="4"/>
  <c r="S1210" i="4"/>
  <c r="V1210" i="4"/>
  <c r="AA1209" i="4"/>
  <c r="AC1209" i="4"/>
  <c r="S1208" i="4"/>
  <c r="V1208" i="4"/>
  <c r="AA1207" i="4"/>
  <c r="AC1207" i="4"/>
  <c r="S1206" i="4"/>
  <c r="V1206" i="4"/>
  <c r="AA1205" i="4"/>
  <c r="AC1205" i="4"/>
  <c r="S1204" i="4"/>
  <c r="V1204" i="4"/>
  <c r="AA1203" i="4"/>
  <c r="AC1203" i="4"/>
  <c r="S1202" i="4"/>
  <c r="V1202" i="4"/>
  <c r="AA1201" i="4"/>
  <c r="AC1201" i="4"/>
  <c r="S1200" i="4"/>
  <c r="V1200" i="4"/>
  <c r="AA1199" i="4"/>
  <c r="AC1199" i="4"/>
  <c r="S1198" i="4"/>
  <c r="V1198" i="4"/>
  <c r="AA1197" i="4"/>
  <c r="AC1197" i="4"/>
  <c r="S1196" i="4"/>
  <c r="V1196" i="4"/>
  <c r="AA1195" i="4"/>
  <c r="AC1195" i="4"/>
  <c r="S1194" i="4"/>
  <c r="V1194" i="4"/>
  <c r="AA1193" i="4"/>
  <c r="AC1193" i="4"/>
  <c r="S1192" i="4"/>
  <c r="V1192" i="4"/>
  <c r="AA1191" i="4"/>
  <c r="AC1191" i="4"/>
  <c r="S1190" i="4"/>
  <c r="V1190" i="4"/>
  <c r="AA1189" i="4"/>
  <c r="AC1189" i="4"/>
  <c r="S1188" i="4"/>
  <c r="V1188" i="4"/>
  <c r="AA1187" i="4"/>
  <c r="AC1187" i="4"/>
  <c r="S1186" i="4"/>
  <c r="V1186" i="4"/>
  <c r="AA1185" i="4"/>
  <c r="AC1185" i="4"/>
  <c r="S1184" i="4"/>
  <c r="V1184" i="4"/>
  <c r="AA1183" i="4"/>
  <c r="AC1183" i="4"/>
  <c r="S1182" i="4"/>
  <c r="V1182" i="4"/>
  <c r="AA1181" i="4"/>
  <c r="AC1181" i="4"/>
  <c r="S1180" i="4"/>
  <c r="V1180" i="4"/>
  <c r="AA1179" i="4"/>
  <c r="AC1179" i="4"/>
  <c r="S1178" i="4"/>
  <c r="V1178" i="4"/>
  <c r="AA1177" i="4"/>
  <c r="AC1177" i="4"/>
  <c r="S1176" i="4"/>
  <c r="V1176" i="4"/>
  <c r="AA1175" i="4"/>
  <c r="AC1175" i="4"/>
  <c r="S1174" i="4"/>
  <c r="V1174" i="4"/>
  <c r="AA1173" i="4"/>
  <c r="AC1173" i="4"/>
  <c r="S1172" i="4"/>
  <c r="V1172" i="4"/>
  <c r="AA1171" i="4"/>
  <c r="AC1171" i="4"/>
  <c r="S1170" i="4"/>
  <c r="V1170" i="4"/>
  <c r="AA1169" i="4"/>
  <c r="AC1169" i="4"/>
  <c r="S1168" i="4"/>
  <c r="V1168" i="4"/>
  <c r="AA1167" i="4"/>
  <c r="AC1167" i="4"/>
  <c r="S1166" i="4"/>
  <c r="V1166" i="4"/>
  <c r="AA1165" i="4"/>
  <c r="AC1165" i="4"/>
  <c r="S1164" i="4"/>
  <c r="V1164" i="4"/>
  <c r="AA1163" i="4"/>
  <c r="AC1163" i="4"/>
  <c r="S1162" i="4"/>
  <c r="V1162" i="4"/>
  <c r="AA1161" i="4"/>
  <c r="AC1161" i="4"/>
  <c r="S1160" i="4"/>
  <c r="V1160" i="4"/>
  <c r="AA1159" i="4"/>
  <c r="AC1159" i="4"/>
  <c r="S1158" i="4"/>
  <c r="V1158" i="4"/>
  <c r="AA1157" i="4"/>
  <c r="AC1157" i="4"/>
  <c r="S1156" i="4"/>
  <c r="V1156" i="4"/>
  <c r="AA1155" i="4"/>
  <c r="AC1155" i="4"/>
  <c r="S1154" i="4"/>
  <c r="V1154" i="4"/>
  <c r="AA1153" i="4"/>
  <c r="AC1153" i="4"/>
  <c r="S1152" i="4"/>
  <c r="V1152" i="4"/>
  <c r="AA1151" i="4"/>
  <c r="AC1151" i="4"/>
  <c r="S1150" i="4"/>
  <c r="V1150" i="4"/>
  <c r="AA1149" i="4"/>
  <c r="AC1149" i="4"/>
  <c r="S1148" i="4"/>
  <c r="V1148" i="4"/>
  <c r="AA1147" i="4"/>
  <c r="AC1147" i="4"/>
  <c r="S1146" i="4"/>
  <c r="V1146" i="4"/>
  <c r="AA1145" i="4"/>
  <c r="AC1145" i="4"/>
  <c r="S1144" i="4"/>
  <c r="V1144" i="4"/>
  <c r="AA1143" i="4"/>
  <c r="AC1143" i="4"/>
  <c r="S1142" i="4"/>
  <c r="V1142" i="4"/>
  <c r="AA1141" i="4"/>
  <c r="AC1141" i="4"/>
  <c r="S1140" i="4"/>
  <c r="V1140" i="4"/>
  <c r="AA1139" i="4"/>
  <c r="AC1139" i="4"/>
  <c r="S1138" i="4"/>
  <c r="V1138" i="4"/>
  <c r="AA1137" i="4"/>
  <c r="AC1137" i="4"/>
  <c r="S1136" i="4"/>
  <c r="V1136" i="4"/>
  <c r="AA1135" i="4"/>
  <c r="AC1135" i="4"/>
  <c r="S1134" i="4"/>
  <c r="V1134" i="4"/>
  <c r="AA1133" i="4"/>
  <c r="AC1133" i="4"/>
  <c r="S1132" i="4"/>
  <c r="V1132" i="4"/>
  <c r="AA1131" i="4"/>
  <c r="AC1131" i="4"/>
  <c r="S1130" i="4"/>
  <c r="V1130" i="4"/>
  <c r="AA1129" i="4"/>
  <c r="AC1129" i="4"/>
  <c r="S1128" i="4"/>
  <c r="V1128" i="4"/>
  <c r="AA1127" i="4"/>
  <c r="AC1127" i="4"/>
  <c r="S1126" i="4"/>
  <c r="V1126" i="4"/>
  <c r="AA1125" i="4"/>
  <c r="AC1125" i="4"/>
  <c r="S1124" i="4"/>
  <c r="V1124" i="4"/>
  <c r="AA1123" i="4"/>
  <c r="AC1123" i="4"/>
  <c r="S1122" i="4"/>
  <c r="V1122" i="4"/>
  <c r="AA1121" i="4"/>
  <c r="AC1121" i="4"/>
  <c r="S1120" i="4"/>
  <c r="V1120" i="4"/>
  <c r="AA1119" i="4"/>
  <c r="AC1119" i="4"/>
  <c r="S1118" i="4"/>
  <c r="V1118" i="4"/>
  <c r="AA1117" i="4"/>
  <c r="AC1117" i="4"/>
  <c r="S1116" i="4"/>
  <c r="V1116" i="4"/>
  <c r="AA1115" i="4"/>
  <c r="AC1115" i="4"/>
  <c r="S1114" i="4"/>
  <c r="V1114" i="4"/>
  <c r="AA1113" i="4"/>
  <c r="AC1113" i="4"/>
  <c r="S1112" i="4"/>
  <c r="V1112" i="4"/>
  <c r="AA1111" i="4"/>
  <c r="AC1111" i="4"/>
  <c r="S1110" i="4"/>
  <c r="V1110" i="4"/>
  <c r="AA1109" i="4"/>
  <c r="AC1109" i="4"/>
  <c r="S1108" i="4"/>
  <c r="V1108" i="4"/>
  <c r="AA1107" i="4"/>
  <c r="AC1107" i="4"/>
  <c r="S1106" i="4"/>
  <c r="V1106" i="4"/>
  <c r="AA1105" i="4"/>
  <c r="AC1105" i="4"/>
  <c r="S1104" i="4"/>
  <c r="V1104" i="4"/>
  <c r="AA1103" i="4"/>
  <c r="AC1103" i="4"/>
  <c r="S1102" i="4"/>
  <c r="V1102" i="4"/>
  <c r="AA1101" i="4"/>
  <c r="AC1101" i="4"/>
  <c r="S1100" i="4"/>
  <c r="V1100" i="4"/>
  <c r="AA1099" i="4"/>
  <c r="AC1099" i="4"/>
  <c r="S1098" i="4"/>
  <c r="V1098" i="4"/>
  <c r="AA1097" i="4"/>
  <c r="AC1097" i="4"/>
  <c r="S1096" i="4"/>
  <c r="V1096" i="4"/>
  <c r="AA1095" i="4"/>
  <c r="AC1095" i="4"/>
  <c r="S1094" i="4"/>
  <c r="V1094" i="4"/>
  <c r="AA1093" i="4"/>
  <c r="AC1093" i="4"/>
  <c r="S1092" i="4"/>
  <c r="V1092" i="4"/>
  <c r="AA1091" i="4"/>
  <c r="AC1091" i="4"/>
  <c r="S1090" i="4"/>
  <c r="V1090" i="4"/>
  <c r="AA1089" i="4"/>
  <c r="AC1089" i="4"/>
  <c r="S1088" i="4"/>
  <c r="V1088" i="4"/>
  <c r="AA1087" i="4"/>
  <c r="AC1087" i="4"/>
  <c r="S1086" i="4"/>
  <c r="V1086" i="4"/>
  <c r="AA1085" i="4"/>
  <c r="AC1085" i="4"/>
  <c r="S1084" i="4"/>
  <c r="V1084" i="4"/>
  <c r="AA1083" i="4"/>
  <c r="AC1083" i="4"/>
  <c r="S1082" i="4"/>
  <c r="V1082" i="4"/>
  <c r="AA1081" i="4"/>
  <c r="AC1081" i="4"/>
  <c r="S1080" i="4"/>
  <c r="V1080" i="4"/>
  <c r="AA1079" i="4"/>
  <c r="AC1079" i="4"/>
  <c r="S1078" i="4"/>
  <c r="V1078" i="4"/>
  <c r="AA1077" i="4"/>
  <c r="AC1077" i="4"/>
  <c r="S1076" i="4"/>
  <c r="V1076" i="4"/>
  <c r="AA1075" i="4"/>
  <c r="AC1075" i="4"/>
  <c r="S1074" i="4"/>
  <c r="V1074" i="4"/>
  <c r="AA1073" i="4"/>
  <c r="AC1073" i="4"/>
  <c r="S1072" i="4"/>
  <c r="V1072" i="4"/>
  <c r="AA1071" i="4"/>
  <c r="AC1071" i="4"/>
  <c r="S1070" i="4"/>
  <c r="V1070" i="4"/>
  <c r="AA1069" i="4"/>
  <c r="AC1069" i="4"/>
  <c r="S1068" i="4"/>
  <c r="V1068" i="4"/>
  <c r="AA1067" i="4"/>
  <c r="AC1067" i="4"/>
  <c r="S1066" i="4"/>
  <c r="V1066" i="4"/>
  <c r="AA1065" i="4"/>
  <c r="AC1065" i="4"/>
  <c r="S1064" i="4"/>
  <c r="V1064" i="4"/>
  <c r="AA1063" i="4"/>
  <c r="AC1063" i="4"/>
  <c r="S1062" i="4"/>
  <c r="V1062" i="4"/>
  <c r="AA1061" i="4"/>
  <c r="AC1061" i="4"/>
  <c r="S1060" i="4"/>
  <c r="V1060" i="4"/>
  <c r="AA1059" i="4"/>
  <c r="AC1059" i="4"/>
  <c r="S1058" i="4"/>
  <c r="V1058" i="4"/>
  <c r="AA1057" i="4"/>
  <c r="AC1057" i="4"/>
  <c r="S1056" i="4"/>
  <c r="V1056" i="4"/>
  <c r="AA1055" i="4"/>
  <c r="AC1055" i="4"/>
  <c r="S1054" i="4"/>
  <c r="V1054" i="4"/>
  <c r="AA1053" i="4"/>
  <c r="AC1053" i="4"/>
  <c r="S1052" i="4"/>
  <c r="V1052" i="4"/>
  <c r="AA1051" i="4"/>
  <c r="AC1051" i="4"/>
  <c r="S1050" i="4"/>
  <c r="V1050" i="4"/>
  <c r="AA1049" i="4"/>
  <c r="AC1049" i="4"/>
  <c r="S1048" i="4"/>
  <c r="V1048" i="4"/>
  <c r="AA1047" i="4"/>
  <c r="AC1047" i="4"/>
  <c r="S1046" i="4"/>
  <c r="V1046" i="4"/>
  <c r="AA1045" i="4"/>
  <c r="AC1045" i="4"/>
  <c r="S1044" i="4"/>
  <c r="V1044" i="4"/>
  <c r="AA1043" i="4"/>
  <c r="AC1043" i="4"/>
  <c r="S1042" i="4"/>
  <c r="V1042" i="4"/>
  <c r="AA1041" i="4"/>
  <c r="AC1041" i="4"/>
  <c r="S1040" i="4"/>
  <c r="V1040" i="4"/>
  <c r="AA1039" i="4"/>
  <c r="AC1039" i="4"/>
  <c r="S1038" i="4"/>
  <c r="V1038" i="4"/>
  <c r="AA1037" i="4"/>
  <c r="AC1037" i="4"/>
  <c r="S1036" i="4"/>
  <c r="V1036" i="4"/>
  <c r="AA1035" i="4"/>
  <c r="AC1035" i="4"/>
  <c r="S1034" i="4"/>
  <c r="V1034" i="4"/>
  <c r="AA1033" i="4"/>
  <c r="AC1033" i="4"/>
  <c r="S1032" i="4"/>
  <c r="V1032" i="4"/>
  <c r="AA1031" i="4"/>
  <c r="AC1031" i="4"/>
  <c r="S1030" i="4"/>
  <c r="V1030" i="4"/>
  <c r="AA1029" i="4"/>
  <c r="AC1029" i="4"/>
  <c r="S1028" i="4"/>
  <c r="V1028" i="4"/>
  <c r="AA1027" i="4"/>
  <c r="AC1027" i="4"/>
  <c r="S1026" i="4"/>
  <c r="V1026" i="4"/>
  <c r="AA1025" i="4"/>
  <c r="AC1025" i="4"/>
  <c r="S1024" i="4"/>
  <c r="V1024" i="4"/>
  <c r="AA1023" i="4"/>
  <c r="AC1023" i="4"/>
  <c r="S1022" i="4"/>
  <c r="V1022" i="4"/>
  <c r="AA1021" i="4"/>
  <c r="AC1021" i="4"/>
  <c r="S1020" i="4"/>
  <c r="V1020" i="4"/>
  <c r="AA1019" i="4"/>
  <c r="AC1019" i="4"/>
  <c r="S1018" i="4"/>
  <c r="V1018" i="4"/>
  <c r="AA1017" i="4"/>
  <c r="AC1017" i="4"/>
  <c r="S1016" i="4"/>
  <c r="V1016" i="4"/>
  <c r="AA1015" i="4"/>
  <c r="AC1015" i="4"/>
  <c r="S1014" i="4"/>
  <c r="V1014" i="4"/>
  <c r="AA1013" i="4"/>
  <c r="AC1013" i="4"/>
  <c r="S1012" i="4"/>
  <c r="V1012" i="4"/>
  <c r="AA1011" i="4"/>
  <c r="AC1011" i="4"/>
  <c r="S1010" i="4"/>
  <c r="V1010" i="4"/>
  <c r="AA1009" i="4"/>
  <c r="AC1009" i="4"/>
  <c r="S1008" i="4"/>
  <c r="V1008" i="4"/>
  <c r="AA1007" i="4"/>
  <c r="AC1007" i="4"/>
  <c r="S1006" i="4"/>
  <c r="V1006" i="4"/>
  <c r="AA1005" i="4"/>
  <c r="AC1005" i="4"/>
  <c r="S1004" i="4"/>
  <c r="V1004" i="4"/>
  <c r="AA1003" i="4"/>
  <c r="AC1003" i="4"/>
  <c r="S1002" i="4"/>
  <c r="V1002" i="4"/>
  <c r="AA1001" i="4"/>
  <c r="AC1001" i="4"/>
  <c r="S1000" i="4"/>
  <c r="V1000" i="4"/>
  <c r="AA999" i="4"/>
  <c r="AC999" i="4"/>
  <c r="S998" i="4"/>
  <c r="V998" i="4"/>
  <c r="AA997" i="4"/>
  <c r="AC997" i="4"/>
  <c r="S996" i="4"/>
  <c r="V996" i="4"/>
  <c r="AA995" i="4"/>
  <c r="AC995" i="4"/>
  <c r="S994" i="4"/>
  <c r="V994" i="4"/>
  <c r="AA993" i="4"/>
  <c r="AC993" i="4"/>
  <c r="S992" i="4"/>
  <c r="V992" i="4"/>
  <c r="AA991" i="4"/>
  <c r="AC991" i="4"/>
  <c r="S990" i="4"/>
  <c r="V990" i="4"/>
  <c r="AA989" i="4"/>
  <c r="AC989" i="4"/>
  <c r="S988" i="4"/>
  <c r="V988" i="4"/>
  <c r="AA987" i="4"/>
  <c r="AC987" i="4"/>
  <c r="AC986" i="4"/>
  <c r="V986" i="4"/>
  <c r="S885" i="4"/>
  <c r="V885" i="4"/>
  <c r="AA884" i="4"/>
  <c r="AC884" i="4"/>
  <c r="S883" i="4"/>
  <c r="V883" i="4"/>
  <c r="AA882" i="4"/>
  <c r="AC882" i="4"/>
  <c r="S881" i="4"/>
  <c r="V881" i="4"/>
  <c r="AA880" i="4"/>
  <c r="AC880" i="4"/>
  <c r="S879" i="4"/>
  <c r="V879" i="4"/>
  <c r="AA878" i="4"/>
  <c r="AC878" i="4"/>
  <c r="S877" i="4"/>
  <c r="V877" i="4"/>
  <c r="AA876" i="4"/>
  <c r="AC876" i="4"/>
  <c r="S875" i="4"/>
  <c r="V875" i="4"/>
  <c r="AA874" i="4"/>
  <c r="AC874" i="4"/>
  <c r="S873" i="4"/>
  <c r="V873" i="4"/>
  <c r="AA872" i="4"/>
  <c r="AC872" i="4"/>
  <c r="S871" i="4"/>
  <c r="V871" i="4"/>
  <c r="AA870" i="4"/>
  <c r="AC870" i="4"/>
  <c r="S869" i="4"/>
  <c r="V869" i="4"/>
  <c r="AA868" i="4"/>
  <c r="AC868" i="4"/>
  <c r="S867" i="4"/>
  <c r="V867" i="4"/>
  <c r="AA866" i="4"/>
  <c r="AC866" i="4"/>
  <c r="S865" i="4"/>
  <c r="V865" i="4"/>
  <c r="AA864" i="4"/>
  <c r="AC864" i="4"/>
  <c r="S863" i="4"/>
  <c r="V863" i="4"/>
  <c r="AA862" i="4"/>
  <c r="AC862" i="4"/>
  <c r="S861" i="4"/>
  <c r="V861" i="4"/>
  <c r="AA860" i="4"/>
  <c r="AC860" i="4"/>
  <c r="S859" i="4"/>
  <c r="V859" i="4"/>
  <c r="AA858" i="4"/>
  <c r="AC858" i="4"/>
  <c r="S857" i="4"/>
  <c r="V857" i="4"/>
  <c r="AA856" i="4"/>
  <c r="AC856" i="4"/>
  <c r="S855" i="4"/>
  <c r="V855" i="4"/>
  <c r="AA854" i="4"/>
  <c r="AC854" i="4"/>
  <c r="S853" i="4"/>
  <c r="V853" i="4"/>
  <c r="AA852" i="4"/>
  <c r="AC852" i="4"/>
  <c r="S851" i="4"/>
  <c r="V851" i="4"/>
  <c r="AA850" i="4"/>
  <c r="AC850" i="4"/>
  <c r="S849" i="4"/>
  <c r="V849" i="4"/>
  <c r="AA848" i="4"/>
  <c r="AC848" i="4"/>
  <c r="S847" i="4"/>
  <c r="V847" i="4"/>
  <c r="AA846" i="4"/>
  <c r="AC846" i="4"/>
  <c r="S845" i="4"/>
  <c r="V845" i="4"/>
  <c r="AA844" i="4"/>
  <c r="AC844" i="4"/>
  <c r="S843" i="4"/>
  <c r="V843" i="4"/>
  <c r="AA842" i="4"/>
  <c r="AC842" i="4"/>
  <c r="S841" i="4"/>
  <c r="V841" i="4"/>
  <c r="AA840" i="4"/>
  <c r="AC840" i="4"/>
  <c r="S839" i="4"/>
  <c r="V839" i="4"/>
  <c r="AA838" i="4"/>
  <c r="AC838" i="4"/>
  <c r="S837" i="4"/>
  <c r="V837" i="4"/>
  <c r="AA836" i="4"/>
  <c r="AC836" i="4"/>
  <c r="S835" i="4"/>
  <c r="V835" i="4"/>
  <c r="AA834" i="4"/>
  <c r="AC834" i="4"/>
  <c r="S833" i="4"/>
  <c r="V833" i="4"/>
  <c r="AA832" i="4"/>
  <c r="AC832" i="4"/>
  <c r="S831" i="4"/>
  <c r="V831" i="4"/>
  <c r="AA830" i="4"/>
  <c r="AC830" i="4"/>
  <c r="S829" i="4"/>
  <c r="V829" i="4"/>
  <c r="AA828" i="4"/>
  <c r="AC828" i="4"/>
  <c r="S827" i="4"/>
  <c r="V827" i="4"/>
  <c r="AA826" i="4"/>
  <c r="AC826" i="4"/>
  <c r="S825" i="4"/>
  <c r="V825" i="4"/>
  <c r="AA824" i="4"/>
  <c r="AC824" i="4"/>
  <c r="S823" i="4"/>
  <c r="V823" i="4"/>
  <c r="AA822" i="4"/>
  <c r="AC822" i="4"/>
  <c r="S821" i="4"/>
  <c r="V821" i="4"/>
  <c r="AA820" i="4"/>
  <c r="AC820" i="4"/>
  <c r="S819" i="4"/>
  <c r="V819" i="4"/>
  <c r="AA818" i="4"/>
  <c r="AC818" i="4"/>
  <c r="S817" i="4"/>
  <c r="V817" i="4"/>
  <c r="AA816" i="4"/>
  <c r="AC816" i="4"/>
  <c r="S815" i="4"/>
  <c r="V815" i="4"/>
  <c r="AA814" i="4"/>
  <c r="AC814" i="4"/>
  <c r="S813" i="4"/>
  <c r="V813" i="4"/>
  <c r="AA812" i="4"/>
  <c r="AC812" i="4"/>
  <c r="S811" i="4"/>
  <c r="V811" i="4"/>
  <c r="AA810" i="4"/>
  <c r="AC810" i="4"/>
  <c r="S809" i="4"/>
  <c r="V809" i="4"/>
  <c r="AA808" i="4"/>
  <c r="AC808" i="4"/>
  <c r="S807" i="4"/>
  <c r="V807" i="4"/>
  <c r="AA806" i="4"/>
  <c r="AC806" i="4"/>
  <c r="S805" i="4"/>
  <c r="V805" i="4"/>
  <c r="AA804" i="4"/>
  <c r="AC804" i="4"/>
  <c r="S803" i="4"/>
  <c r="V803" i="4"/>
  <c r="AA802" i="4"/>
  <c r="AC802" i="4"/>
  <c r="S801" i="4"/>
  <c r="V801" i="4"/>
  <c r="AA800" i="4"/>
  <c r="AC800" i="4"/>
  <c r="S799" i="4"/>
  <c r="V799" i="4"/>
  <c r="AA798" i="4"/>
  <c r="AC798" i="4"/>
  <c r="S797" i="4"/>
  <c r="V797" i="4"/>
  <c r="AA796" i="4"/>
  <c r="AC796" i="4"/>
  <c r="S795" i="4"/>
  <c r="V795" i="4"/>
  <c r="AA794" i="4"/>
  <c r="AC794" i="4"/>
  <c r="S793" i="4"/>
  <c r="V793" i="4"/>
  <c r="AA792" i="4"/>
  <c r="AC792" i="4"/>
  <c r="S791" i="4"/>
  <c r="V791" i="4"/>
  <c r="AA790" i="4"/>
  <c r="AC790" i="4"/>
  <c r="S789" i="4"/>
  <c r="V789" i="4"/>
  <c r="AA788" i="4"/>
  <c r="AC788" i="4"/>
  <c r="S787" i="4"/>
  <c r="V787" i="4"/>
  <c r="AA786" i="4"/>
  <c r="AC786" i="4"/>
  <c r="S785" i="4"/>
  <c r="V785" i="4"/>
  <c r="AA784" i="4"/>
  <c r="AC784" i="4"/>
  <c r="S783" i="4"/>
  <c r="V783" i="4"/>
  <c r="AA782" i="4"/>
  <c r="AC782" i="4"/>
  <c r="S781" i="4"/>
  <c r="V781" i="4"/>
  <c r="AA780" i="4"/>
  <c r="AC780" i="4"/>
  <c r="S779" i="4"/>
  <c r="V779" i="4"/>
  <c r="AA778" i="4"/>
  <c r="AC778" i="4"/>
  <c r="S777" i="4"/>
  <c r="V777" i="4"/>
  <c r="AA776" i="4"/>
  <c r="AC776" i="4"/>
  <c r="S775" i="4"/>
  <c r="V775" i="4"/>
  <c r="AA774" i="4"/>
  <c r="AC774" i="4"/>
  <c r="S773" i="4"/>
  <c r="V773" i="4"/>
  <c r="AA772" i="4"/>
  <c r="AC772" i="4"/>
  <c r="S771" i="4"/>
  <c r="V771" i="4"/>
  <c r="AA770" i="4"/>
  <c r="AC770" i="4"/>
  <c r="S769" i="4"/>
  <c r="V769" i="4"/>
  <c r="AA768" i="4"/>
  <c r="AC768" i="4"/>
  <c r="S767" i="4"/>
  <c r="V767" i="4"/>
  <c r="AA766" i="4"/>
  <c r="AC766" i="4"/>
  <c r="S765" i="4"/>
  <c r="V765" i="4"/>
  <c r="AA764" i="4"/>
  <c r="AC764" i="4"/>
  <c r="S763" i="4"/>
  <c r="V763" i="4"/>
  <c r="AA762" i="4"/>
  <c r="AC762" i="4"/>
  <c r="S761" i="4"/>
  <c r="V761" i="4"/>
  <c r="AA760" i="4"/>
  <c r="AC760" i="4"/>
  <c r="S759" i="4"/>
  <c r="V759" i="4"/>
  <c r="AA758" i="4"/>
  <c r="AC758" i="4"/>
  <c r="S757" i="4"/>
  <c r="V757" i="4"/>
  <c r="AA756" i="4"/>
  <c r="AC756" i="4"/>
  <c r="S755" i="4"/>
  <c r="V755" i="4"/>
  <c r="AA754" i="4"/>
  <c r="AC754" i="4"/>
  <c r="S753" i="4"/>
  <c r="V753" i="4"/>
  <c r="AA752" i="4"/>
  <c r="AC752" i="4"/>
  <c r="S751" i="4"/>
  <c r="V751" i="4"/>
  <c r="AA750" i="4"/>
  <c r="AC750" i="4"/>
  <c r="S749" i="4"/>
  <c r="V749" i="4"/>
  <c r="AA748" i="4"/>
  <c r="AC748" i="4"/>
  <c r="S747" i="4"/>
  <c r="V747" i="4"/>
  <c r="AA746" i="4"/>
  <c r="AC746" i="4"/>
  <c r="S745" i="4"/>
  <c r="V745" i="4"/>
  <c r="AA744" i="4"/>
  <c r="AC744" i="4"/>
  <c r="S743" i="4"/>
  <c r="V743" i="4"/>
  <c r="AA742" i="4"/>
  <c r="AC742" i="4"/>
  <c r="S741" i="4"/>
  <c r="V741" i="4"/>
  <c r="AA740" i="4"/>
  <c r="AC740" i="4"/>
  <c r="S739" i="4"/>
  <c r="V739" i="4"/>
  <c r="AA738" i="4"/>
  <c r="AC738" i="4"/>
  <c r="S737" i="4"/>
  <c r="V737" i="4"/>
  <c r="AA736" i="4"/>
  <c r="AC736" i="4"/>
  <c r="S735" i="4"/>
  <c r="V735" i="4"/>
  <c r="AA734" i="4"/>
  <c r="AC734" i="4"/>
  <c r="S733" i="4"/>
  <c r="V733" i="4"/>
  <c r="AA732" i="4"/>
  <c r="AC732" i="4"/>
  <c r="S731" i="4"/>
  <c r="V731" i="4"/>
  <c r="AA730" i="4"/>
  <c r="AC730" i="4"/>
  <c r="S729" i="4"/>
  <c r="V729" i="4"/>
  <c r="AA728" i="4"/>
  <c r="AC728" i="4"/>
  <c r="S727" i="4"/>
  <c r="V727" i="4"/>
  <c r="AA726" i="4"/>
  <c r="AC726" i="4"/>
  <c r="S725" i="4"/>
  <c r="V725" i="4"/>
  <c r="AA724" i="4"/>
  <c r="AC724" i="4"/>
  <c r="S723" i="4"/>
  <c r="V723" i="4"/>
  <c r="AA722" i="4"/>
  <c r="AC722" i="4"/>
  <c r="S721" i="4"/>
  <c r="V721" i="4"/>
  <c r="AA720" i="4"/>
  <c r="AC720" i="4"/>
  <c r="S719" i="4"/>
  <c r="V719" i="4"/>
  <c r="AA718" i="4"/>
  <c r="AC718" i="4"/>
  <c r="S717" i="4"/>
  <c r="V717" i="4"/>
  <c r="AA716" i="4"/>
  <c r="AC716" i="4"/>
  <c r="S715" i="4"/>
  <c r="V715" i="4"/>
  <c r="AA714" i="4"/>
  <c r="AC714" i="4"/>
  <c r="S713" i="4"/>
  <c r="V713" i="4"/>
  <c r="AA712" i="4"/>
  <c r="AC712" i="4"/>
  <c r="S711" i="4"/>
  <c r="V711" i="4"/>
  <c r="AA710" i="4"/>
  <c r="AC710" i="4"/>
  <c r="S709" i="4"/>
  <c r="V709" i="4"/>
  <c r="AA708" i="4"/>
  <c r="AC708" i="4"/>
  <c r="S707" i="4"/>
  <c r="V707" i="4"/>
  <c r="AA706" i="4"/>
  <c r="AC706" i="4"/>
  <c r="S705" i="4"/>
  <c r="V705" i="4"/>
  <c r="AA704" i="4"/>
  <c r="AC704" i="4"/>
  <c r="S703" i="4"/>
  <c r="V703" i="4"/>
  <c r="AA702" i="4"/>
  <c r="AC702" i="4"/>
  <c r="S701" i="4"/>
  <c r="V701" i="4"/>
  <c r="AA700" i="4"/>
  <c r="AC700" i="4"/>
  <c r="S699" i="4"/>
  <c r="V699" i="4"/>
  <c r="AA698" i="4"/>
  <c r="AC698" i="4"/>
  <c r="S697" i="4"/>
  <c r="V697" i="4"/>
  <c r="AA696" i="4"/>
  <c r="AC696" i="4"/>
  <c r="S695" i="4"/>
  <c r="V695" i="4"/>
  <c r="AA694" i="4"/>
  <c r="AC694" i="4"/>
  <c r="S693" i="4"/>
  <c r="V693" i="4"/>
  <c r="AA692" i="4"/>
  <c r="AC692" i="4"/>
  <c r="S691" i="4"/>
  <c r="V691" i="4"/>
  <c r="AA690" i="4"/>
  <c r="AC690" i="4"/>
  <c r="S689" i="4"/>
  <c r="V689" i="4"/>
  <c r="AA688" i="4"/>
  <c r="AC688" i="4"/>
  <c r="S687" i="4"/>
  <c r="V687" i="4"/>
  <c r="AA686" i="4"/>
  <c r="AC686" i="4"/>
  <c r="S685" i="4"/>
  <c r="V685" i="4"/>
  <c r="AA684" i="4"/>
  <c r="AC684" i="4"/>
  <c r="S683" i="4"/>
  <c r="V683" i="4"/>
  <c r="AA682" i="4"/>
  <c r="AC682" i="4"/>
  <c r="S681" i="4"/>
  <c r="V681" i="4"/>
  <c r="AA680" i="4"/>
  <c r="AC680" i="4"/>
  <c r="S679" i="4"/>
  <c r="V679" i="4"/>
  <c r="AA678" i="4"/>
  <c r="AC678" i="4"/>
  <c r="S677" i="4"/>
  <c r="V677" i="4"/>
  <c r="AA676" i="4"/>
  <c r="AC676" i="4"/>
  <c r="S675" i="4"/>
  <c r="V675" i="4"/>
  <c r="AA674" i="4"/>
  <c r="AC674" i="4"/>
  <c r="S673" i="4"/>
  <c r="V673" i="4"/>
  <c r="AA672" i="4"/>
  <c r="AC672" i="4"/>
  <c r="S671" i="4"/>
  <c r="V671" i="4"/>
  <c r="AA670" i="4"/>
  <c r="AC670" i="4"/>
  <c r="S669" i="4"/>
  <c r="V669" i="4"/>
  <c r="AA668" i="4"/>
  <c r="AC668" i="4"/>
  <c r="S667" i="4"/>
  <c r="V667" i="4"/>
  <c r="AA666" i="4"/>
  <c r="AC666" i="4"/>
  <c r="S665" i="4"/>
  <c r="V665" i="4"/>
  <c r="AA664" i="4"/>
  <c r="AC664" i="4"/>
  <c r="S663" i="4"/>
  <c r="V663" i="4"/>
  <c r="AA662" i="4"/>
  <c r="AC662" i="4"/>
  <c r="S661" i="4"/>
  <c r="V661" i="4"/>
  <c r="AA660" i="4"/>
  <c r="AC660" i="4"/>
  <c r="S659" i="4"/>
  <c r="V659" i="4"/>
  <c r="AA658" i="4"/>
  <c r="AC658" i="4"/>
  <c r="S657" i="4"/>
  <c r="V657" i="4"/>
  <c r="AA656" i="4"/>
  <c r="AC656" i="4"/>
  <c r="S655" i="4"/>
  <c r="V655" i="4"/>
  <c r="AA654" i="4"/>
  <c r="AC654" i="4"/>
  <c r="S653" i="4"/>
  <c r="V653" i="4"/>
  <c r="AA652" i="4"/>
  <c r="AC652" i="4"/>
  <c r="S651" i="4"/>
  <c r="V651" i="4"/>
  <c r="AA650" i="4"/>
  <c r="AC650" i="4"/>
  <c r="S649" i="4"/>
  <c r="V649" i="4"/>
  <c r="AA648" i="4"/>
  <c r="AC648" i="4"/>
  <c r="S647" i="4"/>
  <c r="V647" i="4"/>
  <c r="AA646" i="4"/>
  <c r="AC646" i="4"/>
  <c r="S645" i="4"/>
  <c r="V645" i="4"/>
  <c r="AA644" i="4"/>
  <c r="AC644" i="4"/>
  <c r="S643" i="4"/>
  <c r="V643" i="4"/>
  <c r="AA642" i="4"/>
  <c r="AC642" i="4"/>
  <c r="S641" i="4"/>
  <c r="V641" i="4"/>
  <c r="AA640" i="4"/>
  <c r="AC640" i="4"/>
  <c r="S639" i="4"/>
  <c r="V639" i="4"/>
  <c r="AA638" i="4"/>
  <c r="AC638" i="4"/>
  <c r="S637" i="4"/>
  <c r="V637" i="4"/>
  <c r="AA636" i="4"/>
  <c r="AC636" i="4"/>
  <c r="S635" i="4"/>
  <c r="V635" i="4"/>
  <c r="AA634" i="4"/>
  <c r="AC634" i="4"/>
  <c r="S633" i="4"/>
  <c r="V633" i="4"/>
  <c r="AA632" i="4"/>
  <c r="AC632" i="4"/>
  <c r="S631" i="4"/>
  <c r="V631" i="4"/>
  <c r="AA630" i="4"/>
  <c r="AC630" i="4"/>
  <c r="S629" i="4"/>
  <c r="V629" i="4"/>
  <c r="AA628" i="4"/>
  <c r="AC628" i="4"/>
  <c r="S627" i="4"/>
  <c r="V627" i="4"/>
  <c r="AA626" i="4"/>
  <c r="AC626" i="4"/>
  <c r="S625" i="4"/>
  <c r="V625" i="4"/>
  <c r="AA624" i="4"/>
  <c r="AC624" i="4"/>
  <c r="S884" i="4"/>
  <c r="V884" i="4"/>
  <c r="AA883" i="4"/>
  <c r="AC883" i="4"/>
  <c r="S882" i="4"/>
  <c r="V882" i="4"/>
  <c r="AA881" i="4"/>
  <c r="AC881" i="4"/>
  <c r="S880" i="4"/>
  <c r="V880" i="4"/>
  <c r="AA879" i="4"/>
  <c r="AC879" i="4"/>
  <c r="S878" i="4"/>
  <c r="V878" i="4"/>
  <c r="AA877" i="4"/>
  <c r="AC877" i="4"/>
  <c r="S876" i="4"/>
  <c r="V876" i="4"/>
  <c r="AA875" i="4"/>
  <c r="AC875" i="4"/>
  <c r="S874" i="4"/>
  <c r="V874" i="4"/>
  <c r="AA873" i="4"/>
  <c r="AC873" i="4"/>
  <c r="S872" i="4"/>
  <c r="V872" i="4"/>
  <c r="AA871" i="4"/>
  <c r="AC871" i="4"/>
  <c r="S870" i="4"/>
  <c r="V870" i="4"/>
  <c r="AA869" i="4"/>
  <c r="AC869" i="4"/>
  <c r="S868" i="4"/>
  <c r="V868" i="4"/>
  <c r="AA867" i="4"/>
  <c r="AC867" i="4"/>
  <c r="S866" i="4"/>
  <c r="V866" i="4"/>
  <c r="AA865" i="4"/>
  <c r="AC865" i="4"/>
  <c r="S864" i="4"/>
  <c r="V864" i="4"/>
  <c r="AA863" i="4"/>
  <c r="AC863" i="4"/>
  <c r="S862" i="4"/>
  <c r="V862" i="4"/>
  <c r="AA861" i="4"/>
  <c r="AC861" i="4"/>
  <c r="S860" i="4"/>
  <c r="V860" i="4"/>
  <c r="AA859" i="4"/>
  <c r="AC859" i="4"/>
  <c r="S858" i="4"/>
  <c r="V858" i="4"/>
  <c r="AA857" i="4"/>
  <c r="AC857" i="4"/>
  <c r="S856" i="4"/>
  <c r="V856" i="4"/>
  <c r="AA855" i="4"/>
  <c r="AC855" i="4"/>
  <c r="S854" i="4"/>
  <c r="V854" i="4"/>
  <c r="AA853" i="4"/>
  <c r="AC853" i="4"/>
  <c r="S852" i="4"/>
  <c r="V852" i="4"/>
  <c r="AA851" i="4"/>
  <c r="AC851" i="4"/>
  <c r="S850" i="4"/>
  <c r="V850" i="4"/>
  <c r="AA849" i="4"/>
  <c r="AC849" i="4"/>
  <c r="S848" i="4"/>
  <c r="V848" i="4"/>
  <c r="AA847" i="4"/>
  <c r="AC847" i="4"/>
  <c r="S846" i="4"/>
  <c r="V846" i="4"/>
  <c r="AA845" i="4"/>
  <c r="AC845" i="4"/>
  <c r="S844" i="4"/>
  <c r="V844" i="4"/>
  <c r="AA843" i="4"/>
  <c r="AC843" i="4"/>
  <c r="S842" i="4"/>
  <c r="V842" i="4"/>
  <c r="AA841" i="4"/>
  <c r="AC841" i="4"/>
  <c r="S840" i="4"/>
  <c r="V840" i="4"/>
  <c r="AA839" i="4"/>
  <c r="AC839" i="4"/>
  <c r="S838" i="4"/>
  <c r="V838" i="4"/>
  <c r="AA837" i="4"/>
  <c r="AC837" i="4"/>
  <c r="S836" i="4"/>
  <c r="V836" i="4"/>
  <c r="AA835" i="4"/>
  <c r="AC835" i="4"/>
  <c r="S834" i="4"/>
  <c r="V834" i="4"/>
  <c r="AA833" i="4"/>
  <c r="AC833" i="4"/>
  <c r="S832" i="4"/>
  <c r="V832" i="4"/>
  <c r="AA831" i="4"/>
  <c r="AC831" i="4"/>
  <c r="S830" i="4"/>
  <c r="V830" i="4"/>
  <c r="AA829" i="4"/>
  <c r="AC829" i="4"/>
  <c r="S828" i="4"/>
  <c r="V828" i="4"/>
  <c r="AA827" i="4"/>
  <c r="AC827" i="4"/>
  <c r="S826" i="4"/>
  <c r="V826" i="4"/>
  <c r="AA825" i="4"/>
  <c r="AC825" i="4"/>
  <c r="S824" i="4"/>
  <c r="V824" i="4"/>
  <c r="AA823" i="4"/>
  <c r="AC823" i="4"/>
  <c r="S822" i="4"/>
  <c r="V822" i="4"/>
  <c r="AA821" i="4"/>
  <c r="AC821" i="4"/>
  <c r="S820" i="4"/>
  <c r="V820" i="4"/>
  <c r="AA819" i="4"/>
  <c r="AC819" i="4"/>
  <c r="S818" i="4"/>
  <c r="V818" i="4"/>
  <c r="AA817" i="4"/>
  <c r="AC817" i="4"/>
  <c r="S816" i="4"/>
  <c r="V816" i="4"/>
  <c r="AA815" i="4"/>
  <c r="AC815" i="4"/>
  <c r="S814" i="4"/>
  <c r="V814" i="4"/>
  <c r="AA813" i="4"/>
  <c r="AC813" i="4"/>
  <c r="S812" i="4"/>
  <c r="V812" i="4"/>
  <c r="AA811" i="4"/>
  <c r="AC811" i="4"/>
  <c r="S810" i="4"/>
  <c r="V810" i="4"/>
  <c r="AA809" i="4"/>
  <c r="AC809" i="4"/>
  <c r="S808" i="4"/>
  <c r="V808" i="4"/>
  <c r="AA807" i="4"/>
  <c r="AC807" i="4"/>
  <c r="S806" i="4"/>
  <c r="V806" i="4"/>
  <c r="AA805" i="4"/>
  <c r="AC805" i="4"/>
  <c r="S804" i="4"/>
  <c r="V804" i="4"/>
  <c r="AA803" i="4"/>
  <c r="AC803" i="4"/>
  <c r="S802" i="4"/>
  <c r="V802" i="4"/>
  <c r="AA801" i="4"/>
  <c r="AC801" i="4"/>
  <c r="S800" i="4"/>
  <c r="V800" i="4"/>
  <c r="AA799" i="4"/>
  <c r="AC799" i="4"/>
  <c r="S798" i="4"/>
  <c r="V798" i="4"/>
  <c r="AA797" i="4"/>
  <c r="AC797" i="4"/>
  <c r="S796" i="4"/>
  <c r="V796" i="4"/>
  <c r="AA795" i="4"/>
  <c r="AC795" i="4"/>
  <c r="S794" i="4"/>
  <c r="V794" i="4"/>
  <c r="AA793" i="4"/>
  <c r="AC793" i="4"/>
  <c r="S792" i="4"/>
  <c r="V792" i="4"/>
  <c r="AA791" i="4"/>
  <c r="AC791" i="4"/>
  <c r="S790" i="4"/>
  <c r="V790" i="4"/>
  <c r="AA789" i="4"/>
  <c r="AC789" i="4"/>
  <c r="S788" i="4"/>
  <c r="V788" i="4"/>
  <c r="AA787" i="4"/>
  <c r="AC787" i="4"/>
  <c r="S786" i="4"/>
  <c r="V786" i="4"/>
  <c r="AA785" i="4"/>
  <c r="AC785" i="4"/>
  <c r="S784" i="4"/>
  <c r="V784" i="4"/>
  <c r="AA783" i="4"/>
  <c r="AC783" i="4"/>
  <c r="S782" i="4"/>
  <c r="V782" i="4"/>
  <c r="AA781" i="4"/>
  <c r="AC781" i="4"/>
  <c r="S780" i="4"/>
  <c r="V780" i="4"/>
  <c r="AA779" i="4"/>
  <c r="AC779" i="4"/>
  <c r="S778" i="4"/>
  <c r="V778" i="4"/>
  <c r="AA777" i="4"/>
  <c r="AC777" i="4"/>
  <c r="S776" i="4"/>
  <c r="V776" i="4"/>
  <c r="AA775" i="4"/>
  <c r="AC775" i="4"/>
  <c r="S774" i="4"/>
  <c r="V774" i="4"/>
  <c r="AA773" i="4"/>
  <c r="AC773" i="4"/>
  <c r="S772" i="4"/>
  <c r="V772" i="4"/>
  <c r="AA771" i="4"/>
  <c r="AC771" i="4"/>
  <c r="S770" i="4"/>
  <c r="V770" i="4"/>
  <c r="AA769" i="4"/>
  <c r="AC769" i="4"/>
  <c r="S768" i="4"/>
  <c r="V768" i="4"/>
  <c r="AA767" i="4"/>
  <c r="AC767" i="4"/>
  <c r="S766" i="4"/>
  <c r="V766" i="4"/>
  <c r="AA765" i="4"/>
  <c r="AC765" i="4"/>
  <c r="S764" i="4"/>
  <c r="V764" i="4"/>
  <c r="AA763" i="4"/>
  <c r="AC763" i="4"/>
  <c r="S762" i="4"/>
  <c r="V762" i="4"/>
  <c r="AA761" i="4"/>
  <c r="AC761" i="4"/>
  <c r="S760" i="4"/>
  <c r="V760" i="4"/>
  <c r="AA759" i="4"/>
  <c r="AC759" i="4"/>
  <c r="S758" i="4"/>
  <c r="V758" i="4"/>
  <c r="AA757" i="4"/>
  <c r="AC757" i="4"/>
  <c r="S756" i="4"/>
  <c r="V756" i="4"/>
  <c r="AA755" i="4"/>
  <c r="AC755" i="4"/>
  <c r="S754" i="4"/>
  <c r="V754" i="4"/>
  <c r="AA753" i="4"/>
  <c r="AC753" i="4"/>
  <c r="S752" i="4"/>
  <c r="V752" i="4"/>
  <c r="AA751" i="4"/>
  <c r="AC751" i="4"/>
  <c r="S750" i="4"/>
  <c r="V750" i="4"/>
  <c r="AA749" i="4"/>
  <c r="AC749" i="4"/>
  <c r="S748" i="4"/>
  <c r="V748" i="4"/>
  <c r="AA747" i="4"/>
  <c r="AC747" i="4"/>
  <c r="S746" i="4"/>
  <c r="V746" i="4"/>
  <c r="AA745" i="4"/>
  <c r="AC745" i="4"/>
  <c r="S744" i="4"/>
  <c r="V744" i="4"/>
  <c r="AA743" i="4"/>
  <c r="AC743" i="4"/>
  <c r="S742" i="4"/>
  <c r="V742" i="4"/>
  <c r="AA741" i="4"/>
  <c r="AC741" i="4"/>
  <c r="S740" i="4"/>
  <c r="V740" i="4"/>
  <c r="AA739" i="4"/>
  <c r="AC739" i="4"/>
  <c r="S738" i="4"/>
  <c r="V738" i="4"/>
  <c r="AA737" i="4"/>
  <c r="AC737" i="4"/>
  <c r="S736" i="4"/>
  <c r="V736" i="4"/>
  <c r="AA735" i="4"/>
  <c r="AC735" i="4"/>
  <c r="S734" i="4"/>
  <c r="V734" i="4"/>
  <c r="AA733" i="4"/>
  <c r="AC733" i="4"/>
  <c r="S732" i="4"/>
  <c r="V732" i="4"/>
  <c r="AA731" i="4"/>
  <c r="AC731" i="4"/>
  <c r="S730" i="4"/>
  <c r="V730" i="4"/>
  <c r="AA729" i="4"/>
  <c r="AC729" i="4"/>
  <c r="S728" i="4"/>
  <c r="V728" i="4"/>
  <c r="AA727" i="4"/>
  <c r="AC727" i="4"/>
  <c r="S726" i="4"/>
  <c r="V726" i="4"/>
  <c r="AA725" i="4"/>
  <c r="AC725" i="4"/>
  <c r="S724" i="4"/>
  <c r="V724" i="4"/>
  <c r="AA723" i="4"/>
  <c r="AC723" i="4"/>
  <c r="S722" i="4"/>
  <c r="V722" i="4"/>
  <c r="AA721" i="4"/>
  <c r="AC721" i="4"/>
  <c r="S720" i="4"/>
  <c r="V720" i="4"/>
  <c r="AA719" i="4"/>
  <c r="AC719" i="4"/>
  <c r="S718" i="4"/>
  <c r="V718" i="4"/>
  <c r="AA717" i="4"/>
  <c r="AC717" i="4"/>
  <c r="S716" i="4"/>
  <c r="V716" i="4"/>
  <c r="AA715" i="4"/>
  <c r="AC715" i="4"/>
  <c r="S714" i="4"/>
  <c r="V714" i="4"/>
  <c r="AA713" i="4"/>
  <c r="AC713" i="4"/>
  <c r="S712" i="4"/>
  <c r="V712" i="4"/>
  <c r="AA711" i="4"/>
  <c r="AC711" i="4"/>
  <c r="S710" i="4"/>
  <c r="V710" i="4"/>
  <c r="AA709" i="4"/>
  <c r="AC709" i="4"/>
  <c r="S708" i="4"/>
  <c r="V708" i="4"/>
  <c r="AA707" i="4"/>
  <c r="AC707" i="4"/>
  <c r="S706" i="4"/>
  <c r="V706" i="4"/>
  <c r="AA705" i="4"/>
  <c r="AC705" i="4"/>
  <c r="S704" i="4"/>
  <c r="V704" i="4"/>
  <c r="AA703" i="4"/>
  <c r="AC703" i="4"/>
  <c r="S702" i="4"/>
  <c r="V702" i="4"/>
  <c r="AA701" i="4"/>
  <c r="AC701" i="4"/>
  <c r="S700" i="4"/>
  <c r="V700" i="4"/>
  <c r="AA699" i="4"/>
  <c r="AC699" i="4"/>
  <c r="S698" i="4"/>
  <c r="V698" i="4"/>
  <c r="AA697" i="4"/>
  <c r="AC697" i="4"/>
  <c r="S696" i="4"/>
  <c r="V696" i="4"/>
  <c r="AA695" i="4"/>
  <c r="AC695" i="4"/>
  <c r="S694" i="4"/>
  <c r="V694" i="4"/>
  <c r="AA693" i="4"/>
  <c r="AC693" i="4"/>
  <c r="S692" i="4"/>
  <c r="V692" i="4"/>
  <c r="AA691" i="4"/>
  <c r="AC691" i="4"/>
  <c r="S690" i="4"/>
  <c r="V690" i="4"/>
  <c r="AA689" i="4"/>
  <c r="AC689" i="4"/>
  <c r="S688" i="4"/>
  <c r="V688" i="4"/>
  <c r="AA687" i="4"/>
  <c r="AC687" i="4"/>
  <c r="S686" i="4"/>
  <c r="V686" i="4"/>
  <c r="AA685" i="4"/>
  <c r="AC685" i="4"/>
  <c r="S684" i="4"/>
  <c r="V684" i="4"/>
  <c r="AA683" i="4"/>
  <c r="AC683" i="4"/>
  <c r="S682" i="4"/>
  <c r="V682" i="4"/>
  <c r="AA681" i="4"/>
  <c r="AC681" i="4"/>
  <c r="S680" i="4"/>
  <c r="V680" i="4"/>
  <c r="AA679" i="4"/>
  <c r="AC679" i="4"/>
  <c r="S678" i="4"/>
  <c r="V678" i="4"/>
  <c r="AA677" i="4"/>
  <c r="AC677" i="4"/>
  <c r="S676" i="4"/>
  <c r="V676" i="4"/>
  <c r="AA675" i="4"/>
  <c r="AC675" i="4"/>
  <c r="S674" i="4"/>
  <c r="V674" i="4"/>
  <c r="AA673" i="4"/>
  <c r="AC673" i="4"/>
  <c r="S672" i="4"/>
  <c r="V672" i="4"/>
  <c r="AA671" i="4"/>
  <c r="AC671" i="4"/>
  <c r="S670" i="4"/>
  <c r="V670" i="4"/>
  <c r="AA669" i="4"/>
  <c r="AC669" i="4"/>
  <c r="S668" i="4"/>
  <c r="V668" i="4"/>
  <c r="AA667" i="4"/>
  <c r="AC667" i="4"/>
  <c r="S666" i="4"/>
  <c r="V666" i="4"/>
  <c r="AA665" i="4"/>
  <c r="AC665" i="4"/>
  <c r="S664" i="4"/>
  <c r="V664" i="4"/>
  <c r="AA663" i="4"/>
  <c r="AC663" i="4"/>
  <c r="S662" i="4"/>
  <c r="V662" i="4"/>
  <c r="AA661" i="4"/>
  <c r="AC661" i="4"/>
  <c r="S660" i="4"/>
  <c r="V660" i="4"/>
  <c r="AA659" i="4"/>
  <c r="AC659" i="4"/>
  <c r="S658" i="4"/>
  <c r="V658" i="4"/>
  <c r="AA657" i="4"/>
  <c r="AC657" i="4"/>
  <c r="S656" i="4"/>
  <c r="V656" i="4"/>
  <c r="AA655" i="4"/>
  <c r="AC655" i="4"/>
  <c r="S654" i="4"/>
  <c r="V654" i="4"/>
  <c r="AA653" i="4"/>
  <c r="AC653" i="4"/>
  <c r="S652" i="4"/>
  <c r="V652" i="4"/>
  <c r="AA651" i="4"/>
  <c r="AC651" i="4"/>
  <c r="S650" i="4"/>
  <c r="V650" i="4"/>
  <c r="AA649" i="4"/>
  <c r="AC649" i="4"/>
  <c r="S648" i="4"/>
  <c r="V648" i="4"/>
  <c r="AA647" i="4"/>
  <c r="AC647" i="4"/>
  <c r="S646" i="4"/>
  <c r="V646" i="4"/>
  <c r="AA645" i="4"/>
  <c r="AC645" i="4"/>
  <c r="S644" i="4"/>
  <c r="V644" i="4"/>
  <c r="AA643" i="4"/>
  <c r="AC643" i="4"/>
  <c r="S642" i="4"/>
  <c r="V642" i="4"/>
  <c r="AA641" i="4"/>
  <c r="AC641" i="4"/>
  <c r="S640" i="4"/>
  <c r="V640" i="4"/>
  <c r="AA639" i="4"/>
  <c r="AC639" i="4"/>
  <c r="S638" i="4"/>
  <c r="V638" i="4"/>
  <c r="AA637" i="4"/>
  <c r="AC637" i="4"/>
  <c r="S636" i="4"/>
  <c r="V636" i="4"/>
  <c r="AA635" i="4"/>
  <c r="AC635" i="4"/>
  <c r="S634" i="4"/>
  <c r="V634" i="4"/>
  <c r="AA633" i="4"/>
  <c r="AC633" i="4"/>
  <c r="S632" i="4"/>
  <c r="V632" i="4"/>
  <c r="AA631" i="4"/>
  <c r="AC631" i="4"/>
  <c r="S630" i="4"/>
  <c r="V630" i="4"/>
  <c r="AA629" i="4"/>
  <c r="AC629" i="4"/>
  <c r="S628" i="4"/>
  <c r="V628" i="4"/>
  <c r="AA627" i="4"/>
  <c r="AC627" i="4"/>
  <c r="S626" i="4"/>
  <c r="V626" i="4"/>
  <c r="AA625" i="4"/>
  <c r="AC625" i="4"/>
  <c r="S624" i="4"/>
  <c r="V624" i="4"/>
  <c r="AA623" i="4"/>
  <c r="AC623" i="4"/>
  <c r="V623" i="4"/>
  <c r="S575" i="4"/>
  <c r="V575" i="4"/>
  <c r="AA574" i="4"/>
  <c r="AC574" i="4"/>
  <c r="S573" i="4"/>
  <c r="V573" i="4"/>
  <c r="AA572" i="4"/>
  <c r="AC572" i="4"/>
  <c r="S571" i="4"/>
  <c r="V571" i="4"/>
  <c r="AA570" i="4"/>
  <c r="AC570" i="4"/>
  <c r="S569" i="4"/>
  <c r="V569" i="4"/>
  <c r="AA568" i="4"/>
  <c r="AC568" i="4"/>
  <c r="S567" i="4"/>
  <c r="V567" i="4"/>
  <c r="AA566" i="4"/>
  <c r="AC566" i="4"/>
  <c r="S565" i="4"/>
  <c r="V565" i="4"/>
  <c r="AA564" i="4"/>
  <c r="AC564" i="4"/>
  <c r="S563" i="4"/>
  <c r="V563" i="4"/>
  <c r="AA562" i="4"/>
  <c r="AC562" i="4"/>
  <c r="S561" i="4"/>
  <c r="V561" i="4"/>
  <c r="AA560" i="4"/>
  <c r="AC560" i="4"/>
  <c r="S559" i="4"/>
  <c r="V559" i="4"/>
  <c r="AA558" i="4"/>
  <c r="AC558" i="4"/>
  <c r="S557" i="4"/>
  <c r="V557" i="4"/>
  <c r="AA556" i="4"/>
  <c r="AC556" i="4"/>
  <c r="S555" i="4"/>
  <c r="V555" i="4"/>
  <c r="AA554" i="4"/>
  <c r="AC554" i="4"/>
  <c r="S553" i="4"/>
  <c r="V553" i="4"/>
  <c r="AA552" i="4"/>
  <c r="AC552" i="4"/>
  <c r="S551" i="4"/>
  <c r="V551" i="4"/>
  <c r="AA550" i="4"/>
  <c r="AC550" i="4"/>
  <c r="S549" i="4"/>
  <c r="V549" i="4"/>
  <c r="AA548" i="4"/>
  <c r="AC548" i="4"/>
  <c r="S547" i="4"/>
  <c r="V547" i="4"/>
  <c r="AA546" i="4"/>
  <c r="AC546" i="4"/>
  <c r="S545" i="4"/>
  <c r="V545" i="4"/>
  <c r="AA544" i="4"/>
  <c r="AC544" i="4"/>
  <c r="S543" i="4"/>
  <c r="V543" i="4"/>
  <c r="AA542" i="4"/>
  <c r="AC542" i="4"/>
  <c r="S541" i="4"/>
  <c r="V541" i="4"/>
  <c r="AA540" i="4"/>
  <c r="AC540" i="4"/>
  <c r="S539" i="4"/>
  <c r="V539" i="4"/>
  <c r="AA538" i="4"/>
  <c r="AC538" i="4"/>
  <c r="S537" i="4"/>
  <c r="V537" i="4"/>
  <c r="AA536" i="4"/>
  <c r="AC536" i="4"/>
  <c r="S535" i="4"/>
  <c r="V535" i="4"/>
  <c r="AA534" i="4"/>
  <c r="AC534" i="4"/>
  <c r="S533" i="4"/>
  <c r="V533" i="4"/>
  <c r="AA532" i="4"/>
  <c r="AC532" i="4"/>
  <c r="S531" i="4"/>
  <c r="V531" i="4"/>
  <c r="AA530" i="4"/>
  <c r="AC530" i="4"/>
  <c r="S529" i="4"/>
  <c r="V529" i="4"/>
  <c r="AA528" i="4"/>
  <c r="AC528" i="4"/>
  <c r="S527" i="4"/>
  <c r="V527" i="4"/>
  <c r="AA526" i="4"/>
  <c r="AC526" i="4"/>
  <c r="S525" i="4"/>
  <c r="V525" i="4"/>
  <c r="AA524" i="4"/>
  <c r="AC524" i="4"/>
  <c r="S523" i="4"/>
  <c r="V523" i="4"/>
  <c r="AA522" i="4"/>
  <c r="AC522" i="4"/>
  <c r="S521" i="4"/>
  <c r="V521" i="4"/>
  <c r="AA520" i="4"/>
  <c r="AC520" i="4"/>
  <c r="S519" i="4"/>
  <c r="V519" i="4"/>
  <c r="AA518" i="4"/>
  <c r="AC518" i="4"/>
  <c r="S517" i="4"/>
  <c r="V517" i="4"/>
  <c r="AA516" i="4"/>
  <c r="AC516" i="4"/>
  <c r="S515" i="4"/>
  <c r="V515" i="4"/>
  <c r="AA514" i="4"/>
  <c r="AC514" i="4"/>
  <c r="S513" i="4"/>
  <c r="V513" i="4"/>
  <c r="AA512" i="4"/>
  <c r="AC512" i="4"/>
  <c r="S511" i="4"/>
  <c r="V511" i="4"/>
  <c r="AA510" i="4"/>
  <c r="AC510" i="4"/>
  <c r="S509" i="4"/>
  <c r="V509" i="4"/>
  <c r="AA508" i="4"/>
  <c r="AC508" i="4"/>
  <c r="S507" i="4"/>
  <c r="V507" i="4"/>
  <c r="AA506" i="4"/>
  <c r="AC506" i="4"/>
  <c r="S505" i="4"/>
  <c r="V505" i="4"/>
  <c r="AA504" i="4"/>
  <c r="AC504" i="4"/>
  <c r="S503" i="4"/>
  <c r="V503" i="4"/>
  <c r="AA502" i="4"/>
  <c r="AC502" i="4"/>
  <c r="S501" i="4"/>
  <c r="V501" i="4"/>
  <c r="AA500" i="4"/>
  <c r="AC500" i="4"/>
  <c r="S499" i="4"/>
  <c r="V499" i="4"/>
  <c r="AA498" i="4"/>
  <c r="AC498" i="4"/>
  <c r="S497" i="4"/>
  <c r="V497" i="4"/>
  <c r="AA496" i="4"/>
  <c r="AC496" i="4"/>
  <c r="S495" i="4"/>
  <c r="V495" i="4"/>
  <c r="AA494" i="4"/>
  <c r="AC494" i="4"/>
  <c r="S493" i="4"/>
  <c r="V493" i="4"/>
  <c r="AA492" i="4"/>
  <c r="AC492" i="4"/>
  <c r="S491" i="4"/>
  <c r="V491" i="4"/>
  <c r="AA490" i="4"/>
  <c r="AC490" i="4"/>
  <c r="S489" i="4"/>
  <c r="V489" i="4"/>
  <c r="AA488" i="4"/>
  <c r="AC488" i="4"/>
  <c r="S487" i="4"/>
  <c r="V487" i="4"/>
  <c r="AA486" i="4"/>
  <c r="AC486" i="4"/>
  <c r="S485" i="4"/>
  <c r="V485" i="4"/>
  <c r="AA484" i="4"/>
  <c r="AC484" i="4"/>
  <c r="S483" i="4"/>
  <c r="V483" i="4"/>
  <c r="AA482" i="4"/>
  <c r="AC482" i="4"/>
  <c r="S481" i="4"/>
  <c r="V481" i="4"/>
  <c r="AA480" i="4"/>
  <c r="AC480" i="4"/>
  <c r="S479" i="4"/>
  <c r="V479" i="4"/>
  <c r="AA478" i="4"/>
  <c r="AC478" i="4"/>
  <c r="S477" i="4"/>
  <c r="V477" i="4"/>
  <c r="AA476" i="4"/>
  <c r="AC476" i="4"/>
  <c r="S475" i="4"/>
  <c r="V475" i="4"/>
  <c r="AA474" i="4"/>
  <c r="AC474" i="4"/>
  <c r="S473" i="4"/>
  <c r="V473" i="4"/>
  <c r="AA472" i="4"/>
  <c r="AC472" i="4"/>
  <c r="S471" i="4"/>
  <c r="V471" i="4"/>
  <c r="AA470" i="4"/>
  <c r="AC470" i="4"/>
  <c r="S469" i="4"/>
  <c r="V469" i="4"/>
  <c r="AA468" i="4"/>
  <c r="AC468" i="4"/>
  <c r="S467" i="4"/>
  <c r="V467" i="4"/>
  <c r="AA466" i="4"/>
  <c r="AC466" i="4"/>
  <c r="S465" i="4"/>
  <c r="V465" i="4"/>
  <c r="AA464" i="4"/>
  <c r="AC464" i="4"/>
  <c r="S463" i="4"/>
  <c r="V463" i="4"/>
  <c r="AA462" i="4"/>
  <c r="AC462" i="4"/>
  <c r="S461" i="4"/>
  <c r="V461" i="4"/>
  <c r="AA460" i="4"/>
  <c r="AC460" i="4"/>
  <c r="S457" i="4"/>
  <c r="V457" i="4"/>
  <c r="AA456" i="4"/>
  <c r="AC456" i="4"/>
  <c r="S453" i="4"/>
  <c r="V453" i="4"/>
  <c r="AA452" i="4"/>
  <c r="AC452" i="4"/>
  <c r="S449" i="4"/>
  <c r="V449" i="4"/>
  <c r="AA448" i="4"/>
  <c r="AC448" i="4"/>
  <c r="S445" i="4"/>
  <c r="V445" i="4"/>
  <c r="AA444" i="4"/>
  <c r="AC444" i="4"/>
  <c r="S441" i="4"/>
  <c r="V441" i="4"/>
  <c r="AA440" i="4"/>
  <c r="AC440" i="4"/>
  <c r="S437" i="4"/>
  <c r="V437" i="4"/>
  <c r="AA436" i="4"/>
  <c r="AC436" i="4"/>
  <c r="S433" i="4"/>
  <c r="V433" i="4"/>
  <c r="AA432" i="4"/>
  <c r="AC432" i="4"/>
  <c r="S429" i="4"/>
  <c r="V429" i="4"/>
  <c r="AA428" i="4"/>
  <c r="AC428" i="4"/>
  <c r="S425" i="4"/>
  <c r="V425" i="4"/>
  <c r="AA424" i="4"/>
  <c r="AC424" i="4"/>
  <c r="S421" i="4"/>
  <c r="V421" i="4"/>
  <c r="AA420" i="4"/>
  <c r="AC420" i="4"/>
  <c r="S417" i="4"/>
  <c r="V417" i="4"/>
  <c r="AA416" i="4"/>
  <c r="AC416" i="4"/>
  <c r="S413" i="4"/>
  <c r="V413" i="4"/>
  <c r="AA412" i="4"/>
  <c r="AC412" i="4"/>
  <c r="S409" i="4"/>
  <c r="V409" i="4"/>
  <c r="AA408" i="4"/>
  <c r="AC408" i="4"/>
  <c r="S405" i="4"/>
  <c r="V405" i="4"/>
  <c r="AA404" i="4"/>
  <c r="AC404" i="4"/>
  <c r="S401" i="4"/>
  <c r="V401" i="4"/>
  <c r="AA400" i="4"/>
  <c r="AC400" i="4"/>
  <c r="S397" i="4"/>
  <c r="V397" i="4"/>
  <c r="AA396" i="4"/>
  <c r="AC396" i="4"/>
  <c r="S393" i="4"/>
  <c r="V393" i="4"/>
  <c r="AA392" i="4"/>
  <c r="AC392" i="4"/>
  <c r="S389" i="4"/>
  <c r="V389" i="4"/>
  <c r="AA388" i="4"/>
  <c r="AC388" i="4"/>
  <c r="S385" i="4"/>
  <c r="V385" i="4"/>
  <c r="AA384" i="4"/>
  <c r="AC384" i="4"/>
  <c r="S381" i="4"/>
  <c r="V381" i="4"/>
  <c r="AA380" i="4"/>
  <c r="AC380" i="4"/>
  <c r="S377" i="4"/>
  <c r="V377" i="4"/>
  <c r="AA376" i="4"/>
  <c r="AC376" i="4"/>
  <c r="S574" i="4"/>
  <c r="V574" i="4"/>
  <c r="AA573" i="4"/>
  <c r="AC573" i="4"/>
  <c r="S572" i="4"/>
  <c r="V572" i="4"/>
  <c r="AA571" i="4"/>
  <c r="AC571" i="4"/>
  <c r="S570" i="4"/>
  <c r="V570" i="4"/>
  <c r="AA569" i="4"/>
  <c r="AC569" i="4"/>
  <c r="S568" i="4"/>
  <c r="V568" i="4"/>
  <c r="AA567" i="4"/>
  <c r="AC567" i="4"/>
  <c r="S566" i="4"/>
  <c r="V566" i="4"/>
  <c r="AA565" i="4"/>
  <c r="AC565" i="4"/>
  <c r="S564" i="4"/>
  <c r="V564" i="4"/>
  <c r="AA563" i="4"/>
  <c r="AC563" i="4"/>
  <c r="S562" i="4"/>
  <c r="V562" i="4"/>
  <c r="AA561" i="4"/>
  <c r="AC561" i="4"/>
  <c r="S560" i="4"/>
  <c r="V560" i="4"/>
  <c r="AA559" i="4"/>
  <c r="AC559" i="4"/>
  <c r="S558" i="4"/>
  <c r="V558" i="4"/>
  <c r="AA557" i="4"/>
  <c r="AC557" i="4"/>
  <c r="S556" i="4"/>
  <c r="V556" i="4"/>
  <c r="AA555" i="4"/>
  <c r="AC555" i="4"/>
  <c r="S554" i="4"/>
  <c r="V554" i="4"/>
  <c r="AA553" i="4"/>
  <c r="AC553" i="4"/>
  <c r="S552" i="4"/>
  <c r="V552" i="4"/>
  <c r="AA551" i="4"/>
  <c r="AC551" i="4"/>
  <c r="S550" i="4"/>
  <c r="V550" i="4"/>
  <c r="AA549" i="4"/>
  <c r="AC549" i="4"/>
  <c r="S548" i="4"/>
  <c r="V548" i="4"/>
  <c r="AA547" i="4"/>
  <c r="AC547" i="4"/>
  <c r="S546" i="4"/>
  <c r="V546" i="4"/>
  <c r="AA545" i="4"/>
  <c r="AC545" i="4"/>
  <c r="S544" i="4"/>
  <c r="V544" i="4"/>
  <c r="AA543" i="4"/>
  <c r="AC543" i="4"/>
  <c r="S542" i="4"/>
  <c r="V542" i="4"/>
  <c r="AA541" i="4"/>
  <c r="AC541" i="4"/>
  <c r="S540" i="4"/>
  <c r="V540" i="4"/>
  <c r="AA539" i="4"/>
  <c r="AC539" i="4"/>
  <c r="S538" i="4"/>
  <c r="V538" i="4"/>
  <c r="AA537" i="4"/>
  <c r="AC537" i="4"/>
  <c r="S536" i="4"/>
  <c r="V536" i="4"/>
  <c r="AA535" i="4"/>
  <c r="AC535" i="4"/>
  <c r="S534" i="4"/>
  <c r="V534" i="4"/>
  <c r="AA533" i="4"/>
  <c r="AC533" i="4"/>
  <c r="S532" i="4"/>
  <c r="V532" i="4"/>
  <c r="AA531" i="4"/>
  <c r="AC531" i="4"/>
  <c r="S530" i="4"/>
  <c r="V530" i="4"/>
  <c r="AA529" i="4"/>
  <c r="AC529" i="4"/>
  <c r="S528" i="4"/>
  <c r="V528" i="4"/>
  <c r="AA527" i="4"/>
  <c r="AC527" i="4"/>
  <c r="S526" i="4"/>
  <c r="V526" i="4"/>
  <c r="AA525" i="4"/>
  <c r="AC525" i="4"/>
  <c r="S524" i="4"/>
  <c r="V524" i="4"/>
  <c r="AA523" i="4"/>
  <c r="AC523" i="4"/>
  <c r="S522" i="4"/>
  <c r="V522" i="4"/>
  <c r="AA521" i="4"/>
  <c r="AC521" i="4"/>
  <c r="S520" i="4"/>
  <c r="V520" i="4"/>
  <c r="AA519" i="4"/>
  <c r="AC519" i="4"/>
  <c r="S518" i="4"/>
  <c r="V518" i="4"/>
  <c r="AA517" i="4"/>
  <c r="AC517" i="4"/>
  <c r="S516" i="4"/>
  <c r="V516" i="4"/>
  <c r="AA515" i="4"/>
  <c r="AC515" i="4"/>
  <c r="S514" i="4"/>
  <c r="V514" i="4"/>
  <c r="AA513" i="4"/>
  <c r="AC513" i="4"/>
  <c r="S512" i="4"/>
  <c r="V512" i="4"/>
  <c r="AA511" i="4"/>
  <c r="AC511" i="4"/>
  <c r="S510" i="4"/>
  <c r="V510" i="4"/>
  <c r="AA509" i="4"/>
  <c r="AC509" i="4"/>
  <c r="S508" i="4"/>
  <c r="V508" i="4"/>
  <c r="AA507" i="4"/>
  <c r="AC507" i="4"/>
  <c r="S506" i="4"/>
  <c r="V506" i="4"/>
  <c r="AA505" i="4"/>
  <c r="AC505" i="4"/>
  <c r="S504" i="4"/>
  <c r="V504" i="4"/>
  <c r="AA503" i="4"/>
  <c r="AC503" i="4"/>
  <c r="S502" i="4"/>
  <c r="V502" i="4"/>
  <c r="AA501" i="4"/>
  <c r="AC501" i="4"/>
  <c r="S500" i="4"/>
  <c r="V500" i="4"/>
  <c r="AA499" i="4"/>
  <c r="AC499" i="4"/>
  <c r="S498" i="4"/>
  <c r="V498" i="4"/>
  <c r="AA497" i="4"/>
  <c r="AC497" i="4"/>
  <c r="S496" i="4"/>
  <c r="V496" i="4"/>
  <c r="AA495" i="4"/>
  <c r="AC495" i="4"/>
  <c r="S494" i="4"/>
  <c r="V494" i="4"/>
  <c r="AA493" i="4"/>
  <c r="AC493" i="4"/>
  <c r="S492" i="4"/>
  <c r="V492" i="4"/>
  <c r="AA491" i="4"/>
  <c r="AC491" i="4"/>
  <c r="S490" i="4"/>
  <c r="V490" i="4"/>
  <c r="AA489" i="4"/>
  <c r="AC489" i="4"/>
  <c r="S488" i="4"/>
  <c r="V488" i="4"/>
  <c r="AA487" i="4"/>
  <c r="AC487" i="4"/>
  <c r="S486" i="4"/>
  <c r="V486" i="4"/>
  <c r="AA485" i="4"/>
  <c r="AC485" i="4"/>
  <c r="S484" i="4"/>
  <c r="V484" i="4"/>
  <c r="AA483" i="4"/>
  <c r="AC483" i="4"/>
  <c r="S482" i="4"/>
  <c r="V482" i="4"/>
  <c r="AA481" i="4"/>
  <c r="AC481" i="4"/>
  <c r="S480" i="4"/>
  <c r="V480" i="4"/>
  <c r="AA479" i="4"/>
  <c r="AC479" i="4"/>
  <c r="S478" i="4"/>
  <c r="V478" i="4"/>
  <c r="AA477" i="4"/>
  <c r="AC477" i="4"/>
  <c r="S476" i="4"/>
  <c r="V476" i="4"/>
  <c r="AA475" i="4"/>
  <c r="AC475" i="4"/>
  <c r="S474" i="4"/>
  <c r="V474" i="4"/>
  <c r="AA473" i="4"/>
  <c r="AC473" i="4"/>
  <c r="S472" i="4"/>
  <c r="V472" i="4"/>
  <c r="AA471" i="4"/>
  <c r="AC471" i="4"/>
  <c r="S470" i="4"/>
  <c r="V470" i="4"/>
  <c r="AA469" i="4"/>
  <c r="AC469" i="4"/>
  <c r="S468" i="4"/>
  <c r="V468" i="4"/>
  <c r="AA467" i="4"/>
  <c r="AC467" i="4"/>
  <c r="S466" i="4"/>
  <c r="V466" i="4"/>
  <c r="AA465" i="4"/>
  <c r="AC465" i="4"/>
  <c r="S464" i="4"/>
  <c r="V464" i="4"/>
  <c r="AA463" i="4"/>
  <c r="AC463" i="4"/>
  <c r="S462" i="4"/>
  <c r="V462" i="4"/>
  <c r="AA461" i="4"/>
  <c r="AC461" i="4"/>
  <c r="S459" i="4"/>
  <c r="V459" i="4"/>
  <c r="AA458" i="4"/>
  <c r="AC458" i="4"/>
  <c r="S455" i="4"/>
  <c r="V455" i="4"/>
  <c r="AA454" i="4"/>
  <c r="AC454" i="4"/>
  <c r="S451" i="4"/>
  <c r="V451" i="4"/>
  <c r="AA450" i="4"/>
  <c r="AC450" i="4"/>
  <c r="S447" i="4"/>
  <c r="V447" i="4"/>
  <c r="AA446" i="4"/>
  <c r="AC446" i="4"/>
  <c r="S443" i="4"/>
  <c r="V443" i="4"/>
  <c r="AA442" i="4"/>
  <c r="AC442" i="4"/>
  <c r="S439" i="4"/>
  <c r="V439" i="4"/>
  <c r="AA438" i="4"/>
  <c r="AC438" i="4"/>
  <c r="S435" i="4"/>
  <c r="V435" i="4"/>
  <c r="AA434" i="4"/>
  <c r="AC434" i="4"/>
  <c r="S431" i="4"/>
  <c r="V431" i="4"/>
  <c r="AA430" i="4"/>
  <c r="AC430" i="4"/>
  <c r="S427" i="4"/>
  <c r="V427" i="4"/>
  <c r="AA426" i="4"/>
  <c r="AC426" i="4"/>
  <c r="S423" i="4"/>
  <c r="V423" i="4"/>
  <c r="AA422" i="4"/>
  <c r="AC422" i="4"/>
  <c r="S419" i="4"/>
  <c r="V419" i="4"/>
  <c r="AA418" i="4"/>
  <c r="AC418" i="4"/>
  <c r="S415" i="4"/>
  <c r="V415" i="4"/>
  <c r="AA414" i="4"/>
  <c r="AC414" i="4"/>
  <c r="S411" i="4"/>
  <c r="V411" i="4"/>
  <c r="AA410" i="4"/>
  <c r="AC410" i="4"/>
  <c r="S407" i="4"/>
  <c r="V407" i="4"/>
  <c r="AA406" i="4"/>
  <c r="AC406" i="4"/>
  <c r="S403" i="4"/>
  <c r="V403" i="4"/>
  <c r="AA402" i="4"/>
  <c r="AC402" i="4"/>
  <c r="S399" i="4"/>
  <c r="V399" i="4"/>
  <c r="AA398" i="4"/>
  <c r="AC398" i="4"/>
  <c r="S395" i="4"/>
  <c r="V395" i="4"/>
  <c r="AA394" i="4"/>
  <c r="AC394" i="4"/>
  <c r="S391" i="4"/>
  <c r="V391" i="4"/>
  <c r="AA390" i="4"/>
  <c r="AC390" i="4"/>
  <c r="S387" i="4"/>
  <c r="V387" i="4"/>
  <c r="AA386" i="4"/>
  <c r="AC386" i="4"/>
  <c r="S383" i="4"/>
  <c r="V383" i="4"/>
  <c r="AA382" i="4"/>
  <c r="AC382" i="4"/>
  <c r="S379" i="4"/>
  <c r="V379" i="4"/>
  <c r="AA378" i="4"/>
  <c r="AC378" i="4"/>
  <c r="S375" i="4"/>
  <c r="V375" i="4"/>
  <c r="AA374" i="4"/>
  <c r="AC374" i="4"/>
  <c r="S460" i="4"/>
  <c r="V460" i="4"/>
  <c r="AA459" i="4"/>
  <c r="AC459" i="4"/>
  <c r="S458" i="4"/>
  <c r="V458" i="4"/>
  <c r="AA457" i="4"/>
  <c r="AC457" i="4"/>
  <c r="S456" i="4"/>
  <c r="V456" i="4"/>
  <c r="AA455" i="4"/>
  <c r="AC455" i="4"/>
  <c r="S454" i="4"/>
  <c r="V454" i="4"/>
  <c r="AA453" i="4"/>
  <c r="AC453" i="4"/>
  <c r="S452" i="4"/>
  <c r="V452" i="4"/>
  <c r="AA451" i="4"/>
  <c r="AC451" i="4"/>
  <c r="S450" i="4"/>
  <c r="V450" i="4"/>
  <c r="AA449" i="4"/>
  <c r="AC449" i="4"/>
  <c r="S448" i="4"/>
  <c r="V448" i="4"/>
  <c r="AA447" i="4"/>
  <c r="AC447" i="4"/>
  <c r="S446" i="4"/>
  <c r="V446" i="4"/>
  <c r="AA445" i="4"/>
  <c r="AC445" i="4"/>
  <c r="S444" i="4"/>
  <c r="V444" i="4"/>
  <c r="AA443" i="4"/>
  <c r="AC443" i="4"/>
  <c r="S442" i="4"/>
  <c r="V442" i="4"/>
  <c r="AA441" i="4"/>
  <c r="AC441" i="4"/>
  <c r="S440" i="4"/>
  <c r="V440" i="4"/>
  <c r="AA439" i="4"/>
  <c r="AC439" i="4"/>
  <c r="S438" i="4"/>
  <c r="V438" i="4"/>
  <c r="AA437" i="4"/>
  <c r="AC437" i="4"/>
  <c r="S436" i="4"/>
  <c r="V436" i="4"/>
  <c r="AA435" i="4"/>
  <c r="AC435" i="4"/>
  <c r="S434" i="4"/>
  <c r="V434" i="4"/>
  <c r="AA433" i="4"/>
  <c r="AC433" i="4"/>
  <c r="S432" i="4"/>
  <c r="V432" i="4"/>
  <c r="AA431" i="4"/>
  <c r="AC431" i="4"/>
  <c r="S430" i="4"/>
  <c r="V430" i="4"/>
  <c r="AA429" i="4"/>
  <c r="AC429" i="4"/>
  <c r="S428" i="4"/>
  <c r="V428" i="4"/>
  <c r="AA427" i="4"/>
  <c r="AC427" i="4"/>
  <c r="S426" i="4"/>
  <c r="V426" i="4"/>
  <c r="AA425" i="4"/>
  <c r="AC425" i="4"/>
  <c r="S424" i="4"/>
  <c r="V424" i="4"/>
  <c r="AA423" i="4"/>
  <c r="AC423" i="4"/>
  <c r="S422" i="4"/>
  <c r="V422" i="4"/>
  <c r="AA421" i="4"/>
  <c r="AC421" i="4"/>
  <c r="S420" i="4"/>
  <c r="V420" i="4"/>
  <c r="AA419" i="4"/>
  <c r="AC419" i="4"/>
  <c r="S418" i="4"/>
  <c r="V418" i="4"/>
  <c r="AA417" i="4"/>
  <c r="AC417" i="4"/>
  <c r="S416" i="4"/>
  <c r="V416" i="4"/>
  <c r="AA415" i="4"/>
  <c r="AC415" i="4"/>
  <c r="S414" i="4"/>
  <c r="V414" i="4"/>
  <c r="AA413" i="4"/>
  <c r="AC413" i="4"/>
  <c r="S412" i="4"/>
  <c r="V412" i="4"/>
  <c r="AA411" i="4"/>
  <c r="AC411" i="4"/>
  <c r="S410" i="4"/>
  <c r="V410" i="4"/>
  <c r="AA409" i="4"/>
  <c r="AC409" i="4"/>
  <c r="S408" i="4"/>
  <c r="V408" i="4"/>
  <c r="AA407" i="4"/>
  <c r="AC407" i="4"/>
  <c r="S406" i="4"/>
  <c r="V406" i="4"/>
  <c r="AA405" i="4"/>
  <c r="AC405" i="4"/>
  <c r="S404" i="4"/>
  <c r="V404" i="4"/>
  <c r="AA403" i="4"/>
  <c r="AC403" i="4"/>
  <c r="S402" i="4"/>
  <c r="V402" i="4"/>
  <c r="AA401" i="4"/>
  <c r="AC401" i="4"/>
  <c r="S400" i="4"/>
  <c r="V400" i="4"/>
  <c r="AA399" i="4"/>
  <c r="AC399" i="4"/>
  <c r="S398" i="4"/>
  <c r="V398" i="4"/>
  <c r="AA397" i="4"/>
  <c r="AC397" i="4"/>
  <c r="S396" i="4"/>
  <c r="V396" i="4"/>
  <c r="AA395" i="4"/>
  <c r="AC395" i="4"/>
  <c r="S394" i="4"/>
  <c r="V394" i="4"/>
  <c r="AA393" i="4"/>
  <c r="AC393" i="4"/>
  <c r="S392" i="4"/>
  <c r="V392" i="4"/>
  <c r="AA391" i="4"/>
  <c r="AC391" i="4"/>
  <c r="S390" i="4"/>
  <c r="V390" i="4"/>
  <c r="AA389" i="4"/>
  <c r="AC389" i="4"/>
  <c r="S388" i="4"/>
  <c r="V388" i="4"/>
  <c r="AA387" i="4"/>
  <c r="AC387" i="4"/>
  <c r="S386" i="4"/>
  <c r="V386" i="4"/>
  <c r="AA385" i="4"/>
  <c r="AC385" i="4"/>
  <c r="S384" i="4"/>
  <c r="V384" i="4"/>
  <c r="AA383" i="4"/>
  <c r="AC383" i="4"/>
  <c r="S382" i="4"/>
  <c r="V382" i="4"/>
  <c r="AA381" i="4"/>
  <c r="AC381" i="4"/>
  <c r="S380" i="4"/>
  <c r="V380" i="4"/>
  <c r="AA379" i="4"/>
  <c r="AC379" i="4"/>
  <c r="S378" i="4"/>
  <c r="V378" i="4"/>
  <c r="AA377" i="4"/>
  <c r="AC377" i="4"/>
  <c r="S376" i="4"/>
  <c r="V376" i="4"/>
  <c r="AA375" i="4"/>
  <c r="AC375" i="4"/>
  <c r="S374" i="4"/>
  <c r="V374" i="4"/>
  <c r="AA373" i="4"/>
  <c r="AC373" i="4"/>
  <c r="S372" i="4"/>
  <c r="V372" i="4"/>
  <c r="AA371" i="4"/>
  <c r="AC371" i="4"/>
  <c r="S370" i="4"/>
  <c r="V370" i="4"/>
  <c r="AA369" i="4"/>
  <c r="AC369" i="4"/>
  <c r="S368" i="4"/>
  <c r="V368" i="4"/>
  <c r="AA367" i="4"/>
  <c r="AC367" i="4"/>
  <c r="S366" i="4"/>
  <c r="V366" i="4"/>
  <c r="AA365" i="4"/>
  <c r="AC365" i="4"/>
  <c r="S364" i="4"/>
  <c r="V364" i="4"/>
  <c r="AA363" i="4"/>
  <c r="AC363" i="4"/>
  <c r="S362" i="4"/>
  <c r="V362" i="4"/>
  <c r="AA361" i="4"/>
  <c r="AC361" i="4"/>
  <c r="S360" i="4"/>
  <c r="V360" i="4"/>
  <c r="AA359" i="4"/>
  <c r="AC359" i="4"/>
  <c r="S358" i="4"/>
  <c r="V358" i="4"/>
  <c r="AA357" i="4"/>
  <c r="AC357" i="4"/>
  <c r="S356" i="4"/>
  <c r="V356" i="4"/>
  <c r="AA355" i="4"/>
  <c r="AC355" i="4"/>
  <c r="S354" i="4"/>
  <c r="V354" i="4"/>
  <c r="AA353" i="4"/>
  <c r="AC353" i="4"/>
  <c r="S352" i="4"/>
  <c r="V352" i="4"/>
  <c r="AA351" i="4"/>
  <c r="AC351" i="4"/>
  <c r="S350" i="4"/>
  <c r="V350" i="4"/>
  <c r="AA349" i="4"/>
  <c r="AC349" i="4"/>
  <c r="S348" i="4"/>
  <c r="V348" i="4"/>
  <c r="AA347" i="4"/>
  <c r="AC347" i="4"/>
  <c r="S346" i="4"/>
  <c r="V346" i="4"/>
  <c r="AA345" i="4"/>
  <c r="AC345" i="4"/>
  <c r="S344" i="4"/>
  <c r="V344" i="4"/>
  <c r="AA343" i="4"/>
  <c r="AC343" i="4"/>
  <c r="S342" i="4"/>
  <c r="V342" i="4"/>
  <c r="AA341" i="4"/>
  <c r="AC341" i="4"/>
  <c r="S340" i="4"/>
  <c r="V340" i="4"/>
  <c r="AA339" i="4"/>
  <c r="AC339" i="4"/>
  <c r="S338" i="4"/>
  <c r="V338" i="4"/>
  <c r="AA337" i="4"/>
  <c r="AC337" i="4"/>
  <c r="S336" i="4"/>
  <c r="V336" i="4"/>
  <c r="AA335" i="4"/>
  <c r="AC335" i="4"/>
  <c r="S334" i="4"/>
  <c r="V334" i="4"/>
  <c r="AA333" i="4"/>
  <c r="AC333" i="4"/>
  <c r="S332" i="4"/>
  <c r="V332" i="4"/>
  <c r="AA331" i="4"/>
  <c r="AC331" i="4"/>
  <c r="S330" i="4"/>
  <c r="V330" i="4"/>
  <c r="AA329" i="4"/>
  <c r="AC329" i="4"/>
  <c r="S373" i="4"/>
  <c r="V373" i="4"/>
  <c r="AA372" i="4"/>
  <c r="AC372" i="4"/>
  <c r="S371" i="4"/>
  <c r="V371" i="4"/>
  <c r="AA370" i="4"/>
  <c r="AC370" i="4"/>
  <c r="S369" i="4"/>
  <c r="V369" i="4"/>
  <c r="AA368" i="4"/>
  <c r="AC368" i="4"/>
  <c r="S367" i="4"/>
  <c r="V367" i="4"/>
  <c r="AA366" i="4"/>
  <c r="AC366" i="4"/>
  <c r="S365" i="4"/>
  <c r="V365" i="4"/>
  <c r="AA364" i="4"/>
  <c r="AC364" i="4"/>
  <c r="S363" i="4"/>
  <c r="V363" i="4"/>
  <c r="AA362" i="4"/>
  <c r="AC362" i="4"/>
  <c r="S361" i="4"/>
  <c r="V361" i="4"/>
  <c r="AA360" i="4"/>
  <c r="AC360" i="4"/>
  <c r="S359" i="4"/>
  <c r="V359" i="4"/>
  <c r="AA358" i="4"/>
  <c r="AC358" i="4"/>
  <c r="S357" i="4"/>
  <c r="V357" i="4"/>
  <c r="AA356" i="4"/>
  <c r="AC356" i="4"/>
  <c r="S355" i="4"/>
  <c r="V355" i="4"/>
  <c r="AA354" i="4"/>
  <c r="AC354" i="4"/>
  <c r="S353" i="4"/>
  <c r="V353" i="4"/>
  <c r="AA352" i="4"/>
  <c r="AC352" i="4"/>
  <c r="S351" i="4"/>
  <c r="V351" i="4"/>
  <c r="AA350" i="4"/>
  <c r="AC350" i="4"/>
  <c r="S349" i="4"/>
  <c r="V349" i="4"/>
  <c r="AA348" i="4"/>
  <c r="AC348" i="4"/>
  <c r="S347" i="4"/>
  <c r="V347" i="4"/>
  <c r="AA346" i="4"/>
  <c r="AC346" i="4"/>
  <c r="S345" i="4"/>
  <c r="V345" i="4"/>
  <c r="AA344" i="4"/>
  <c r="AC344" i="4"/>
  <c r="S343" i="4"/>
  <c r="V343" i="4"/>
  <c r="AA342" i="4"/>
  <c r="AC342" i="4"/>
  <c r="S341" i="4"/>
  <c r="V341" i="4"/>
  <c r="AA340" i="4"/>
  <c r="AC340" i="4"/>
  <c r="S339" i="4"/>
  <c r="V339" i="4"/>
  <c r="AA338" i="4"/>
  <c r="AC338" i="4"/>
  <c r="S337" i="4"/>
  <c r="V337" i="4"/>
  <c r="AA336" i="4"/>
  <c r="AC336" i="4"/>
  <c r="S335" i="4"/>
  <c r="V335" i="4"/>
  <c r="AA334" i="4"/>
  <c r="AC334" i="4"/>
  <c r="S333" i="4"/>
  <c r="V333" i="4"/>
  <c r="AA332" i="4"/>
  <c r="AC332" i="4"/>
  <c r="S331" i="4"/>
  <c r="V331" i="4"/>
  <c r="AA330" i="4"/>
  <c r="AC330" i="4"/>
  <c r="S303" i="4"/>
  <c r="V303" i="4"/>
  <c r="AA302" i="4"/>
  <c r="AC302" i="4"/>
  <c r="S301" i="4"/>
  <c r="V301" i="4"/>
  <c r="AA300" i="4"/>
  <c r="AC300" i="4"/>
  <c r="S299" i="4"/>
  <c r="V299" i="4"/>
  <c r="AA298" i="4"/>
  <c r="AC298" i="4"/>
  <c r="S297" i="4"/>
  <c r="V297" i="4"/>
  <c r="AA296" i="4"/>
  <c r="AC296" i="4"/>
  <c r="S295" i="4"/>
  <c r="V295" i="4"/>
  <c r="AA294" i="4"/>
  <c r="AC294" i="4"/>
  <c r="S293" i="4"/>
  <c r="V293" i="4"/>
  <c r="AA292" i="4"/>
  <c r="AC292" i="4"/>
  <c r="S291" i="4"/>
  <c r="V291" i="4"/>
  <c r="AA290" i="4"/>
  <c r="AC290" i="4"/>
  <c r="S289" i="4"/>
  <c r="V289" i="4"/>
  <c r="AA288" i="4"/>
  <c r="AC288" i="4"/>
  <c r="S287" i="4"/>
  <c r="V287" i="4"/>
  <c r="AA286" i="4"/>
  <c r="AC286" i="4"/>
  <c r="S285" i="4"/>
  <c r="V285" i="4"/>
  <c r="AA284" i="4"/>
  <c r="AC284" i="4"/>
  <c r="S283" i="4"/>
  <c r="V283" i="4"/>
  <c r="AA282" i="4"/>
  <c r="AC282" i="4"/>
  <c r="S281" i="4"/>
  <c r="V281" i="4"/>
  <c r="AA280" i="4"/>
  <c r="AC280" i="4"/>
  <c r="S279" i="4"/>
  <c r="V279" i="4"/>
  <c r="AA278" i="4"/>
  <c r="AC278" i="4"/>
  <c r="S277" i="4"/>
  <c r="V277" i="4"/>
  <c r="AA276" i="4"/>
  <c r="AC276" i="4"/>
  <c r="S275" i="4"/>
  <c r="V275" i="4"/>
  <c r="AA274" i="4"/>
  <c r="AC274" i="4"/>
  <c r="S273" i="4"/>
  <c r="V273" i="4"/>
  <c r="AA272" i="4"/>
  <c r="AC272" i="4"/>
  <c r="S271" i="4"/>
  <c r="V271" i="4"/>
  <c r="AA270" i="4"/>
  <c r="AC270" i="4"/>
  <c r="S269" i="4"/>
  <c r="V269" i="4"/>
  <c r="AA268" i="4"/>
  <c r="AC268" i="4"/>
  <c r="S267" i="4"/>
  <c r="V267" i="4"/>
  <c r="AA266" i="4"/>
  <c r="AC266" i="4"/>
  <c r="S265" i="4"/>
  <c r="V265" i="4"/>
  <c r="AA264" i="4"/>
  <c r="AC264" i="4"/>
  <c r="S263" i="4"/>
  <c r="V263" i="4"/>
  <c r="AA262" i="4"/>
  <c r="AC262" i="4"/>
  <c r="S261" i="4"/>
  <c r="V261" i="4"/>
  <c r="AA260" i="4"/>
  <c r="AC260" i="4"/>
  <c r="S259" i="4"/>
  <c r="V259" i="4"/>
  <c r="AA258" i="4"/>
  <c r="AC258" i="4"/>
  <c r="S257" i="4"/>
  <c r="V257" i="4"/>
  <c r="AA256" i="4"/>
  <c r="AC256" i="4"/>
  <c r="S255" i="4"/>
  <c r="V255" i="4"/>
  <c r="AA254" i="4"/>
  <c r="AC254" i="4"/>
  <c r="S253" i="4"/>
  <c r="V253" i="4"/>
  <c r="AA252" i="4"/>
  <c r="AC252" i="4"/>
  <c r="S251" i="4"/>
  <c r="V251" i="4"/>
  <c r="AA250" i="4"/>
  <c r="AC250" i="4"/>
  <c r="S249" i="4"/>
  <c r="V249" i="4"/>
  <c r="AA248" i="4"/>
  <c r="AC248" i="4"/>
  <c r="S247" i="4"/>
  <c r="V247" i="4"/>
  <c r="AA246" i="4"/>
  <c r="AC246" i="4"/>
  <c r="S245" i="4"/>
  <c r="V245" i="4"/>
  <c r="AA244" i="4"/>
  <c r="AC244" i="4"/>
  <c r="S243" i="4"/>
  <c r="V243" i="4"/>
  <c r="AA242" i="4"/>
  <c r="AC242" i="4"/>
  <c r="S241" i="4"/>
  <c r="V241" i="4"/>
  <c r="V329" i="4"/>
  <c r="S304" i="4"/>
  <c r="V304" i="4"/>
  <c r="AA303" i="4"/>
  <c r="AC303" i="4"/>
  <c r="S302" i="4"/>
  <c r="V302" i="4"/>
  <c r="AA301" i="4"/>
  <c r="AC301" i="4"/>
  <c r="S300" i="4"/>
  <c r="V300" i="4"/>
  <c r="AA299" i="4"/>
  <c r="AC299" i="4"/>
  <c r="S298" i="4"/>
  <c r="V298" i="4"/>
  <c r="AA297" i="4"/>
  <c r="AC297" i="4"/>
  <c r="S296" i="4"/>
  <c r="V296" i="4"/>
  <c r="AA295" i="4"/>
  <c r="AC295" i="4"/>
  <c r="S294" i="4"/>
  <c r="V294" i="4"/>
  <c r="AA293" i="4"/>
  <c r="AC293" i="4"/>
  <c r="S292" i="4"/>
  <c r="V292" i="4"/>
  <c r="AA291" i="4"/>
  <c r="AC291" i="4"/>
  <c r="S290" i="4"/>
  <c r="V290" i="4"/>
  <c r="AA289" i="4"/>
  <c r="AC289" i="4"/>
  <c r="S288" i="4"/>
  <c r="V288" i="4"/>
  <c r="AA287" i="4"/>
  <c r="AC287" i="4"/>
  <c r="S286" i="4"/>
  <c r="V286" i="4"/>
  <c r="AA285" i="4"/>
  <c r="AC285" i="4"/>
  <c r="S284" i="4"/>
  <c r="V284" i="4"/>
  <c r="AA283" i="4"/>
  <c r="AC283" i="4"/>
  <c r="S282" i="4"/>
  <c r="V282" i="4"/>
  <c r="AA281" i="4"/>
  <c r="AC281" i="4"/>
  <c r="S280" i="4"/>
  <c r="V280" i="4"/>
  <c r="AA279" i="4"/>
  <c r="AC279" i="4"/>
  <c r="S278" i="4"/>
  <c r="V278" i="4"/>
  <c r="AA277" i="4"/>
  <c r="AC277" i="4"/>
  <c r="S276" i="4"/>
  <c r="V276" i="4"/>
  <c r="AA275" i="4"/>
  <c r="AC275" i="4"/>
  <c r="S274" i="4"/>
  <c r="V274" i="4"/>
  <c r="AA273" i="4"/>
  <c r="AC273" i="4"/>
  <c r="S272" i="4"/>
  <c r="V272" i="4"/>
  <c r="AA271" i="4"/>
  <c r="AC271" i="4"/>
  <c r="S270" i="4"/>
  <c r="V270" i="4"/>
  <c r="AA269" i="4"/>
  <c r="AC269" i="4"/>
  <c r="S268" i="4"/>
  <c r="V268" i="4"/>
  <c r="AA267" i="4"/>
  <c r="AC267" i="4"/>
  <c r="S266" i="4"/>
  <c r="V266" i="4"/>
  <c r="AA265" i="4"/>
  <c r="AC265" i="4"/>
  <c r="S264" i="4"/>
  <c r="V264" i="4"/>
  <c r="AA263" i="4"/>
  <c r="AC263" i="4"/>
  <c r="S262" i="4"/>
  <c r="V262" i="4"/>
  <c r="AA261" i="4"/>
  <c r="AC261" i="4"/>
  <c r="S260" i="4"/>
  <c r="V260" i="4"/>
  <c r="AA259" i="4"/>
  <c r="AC259" i="4"/>
  <c r="S258" i="4"/>
  <c r="V258" i="4"/>
  <c r="AA257" i="4"/>
  <c r="AC257" i="4"/>
  <c r="S256" i="4"/>
  <c r="V256" i="4"/>
  <c r="AA255" i="4"/>
  <c r="AC255" i="4"/>
  <c r="S254" i="4"/>
  <c r="V254" i="4"/>
  <c r="AA253" i="4"/>
  <c r="AC253" i="4"/>
  <c r="S252" i="4"/>
  <c r="V252" i="4"/>
  <c r="AA251" i="4"/>
  <c r="AC251" i="4"/>
  <c r="S250" i="4"/>
  <c r="V250" i="4"/>
  <c r="AA249" i="4"/>
  <c r="AC249" i="4"/>
  <c r="S248" i="4"/>
  <c r="V248" i="4"/>
  <c r="AA247" i="4"/>
  <c r="AC247" i="4"/>
  <c r="S246" i="4"/>
  <c r="V246" i="4"/>
  <c r="AA245" i="4"/>
  <c r="AC245" i="4"/>
  <c r="S244" i="4"/>
  <c r="V244" i="4"/>
  <c r="AA243" i="4"/>
  <c r="AC243" i="4"/>
  <c r="S242" i="4"/>
  <c r="V242" i="4"/>
  <c r="AA241" i="4"/>
  <c r="AC241" i="4"/>
  <c r="S214" i="4"/>
  <c r="V214" i="4"/>
  <c r="AA213" i="4"/>
  <c r="AC213" i="4"/>
  <c r="S212" i="4"/>
  <c r="V212" i="4"/>
  <c r="AA211" i="4"/>
  <c r="AC211" i="4"/>
  <c r="S210" i="4"/>
  <c r="V210" i="4"/>
  <c r="AA209" i="4"/>
  <c r="AC209" i="4"/>
  <c r="S208" i="4"/>
  <c r="V208" i="4"/>
  <c r="AA207" i="4"/>
  <c r="AC207" i="4"/>
  <c r="S206" i="4"/>
  <c r="V206" i="4"/>
  <c r="AA205" i="4"/>
  <c r="AC205" i="4"/>
  <c r="S204" i="4"/>
  <c r="V204" i="4"/>
  <c r="AA203" i="4"/>
  <c r="AC203" i="4"/>
  <c r="S202" i="4"/>
  <c r="V202" i="4"/>
  <c r="AA201" i="4"/>
  <c r="AC201" i="4"/>
  <c r="S200" i="4"/>
  <c r="V200" i="4"/>
  <c r="AA199" i="4"/>
  <c r="AC199" i="4"/>
  <c r="S198" i="4"/>
  <c r="V198" i="4"/>
  <c r="AA197" i="4"/>
  <c r="AC197" i="4"/>
  <c r="S196" i="4"/>
  <c r="V196" i="4"/>
  <c r="AA195" i="4"/>
  <c r="AC195" i="4"/>
  <c r="S194" i="4"/>
  <c r="V194" i="4"/>
  <c r="AA193" i="4"/>
  <c r="AC193" i="4"/>
  <c r="S192" i="4"/>
  <c r="V192" i="4"/>
  <c r="AA191" i="4"/>
  <c r="AC191" i="4"/>
  <c r="S190" i="4"/>
  <c r="V190" i="4"/>
  <c r="AA189" i="4"/>
  <c r="AC189" i="4"/>
  <c r="S188" i="4"/>
  <c r="V188" i="4"/>
  <c r="AA187" i="4"/>
  <c r="AC187" i="4"/>
  <c r="S186" i="4"/>
  <c r="V186" i="4"/>
  <c r="AA185" i="4"/>
  <c r="AC185" i="4"/>
  <c r="S184" i="4"/>
  <c r="V184" i="4"/>
  <c r="AA183" i="4"/>
  <c r="AC183" i="4"/>
  <c r="S182" i="4"/>
  <c r="V182" i="4"/>
  <c r="AA181" i="4"/>
  <c r="AC181" i="4"/>
  <c r="S180" i="4"/>
  <c r="V180" i="4"/>
  <c r="AA179" i="4"/>
  <c r="AC179" i="4"/>
  <c r="S178" i="4"/>
  <c r="V178" i="4"/>
  <c r="AA177" i="4"/>
  <c r="AC177" i="4"/>
  <c r="S176" i="4"/>
  <c r="V176" i="4"/>
  <c r="AA175" i="4"/>
  <c r="AC175" i="4"/>
  <c r="S174" i="4"/>
  <c r="V174" i="4"/>
  <c r="AA173" i="4"/>
  <c r="AC173" i="4"/>
  <c r="S172" i="4"/>
  <c r="V172" i="4"/>
  <c r="AA171" i="4"/>
  <c r="AC171" i="4"/>
  <c r="S170" i="4"/>
  <c r="V170" i="4"/>
  <c r="AA169" i="4"/>
  <c r="AC169" i="4"/>
  <c r="S168" i="4"/>
  <c r="V168" i="4"/>
  <c r="AA167" i="4"/>
  <c r="AC167" i="4"/>
  <c r="S166" i="4"/>
  <c r="V166" i="4"/>
  <c r="AA165" i="4"/>
  <c r="AC165" i="4"/>
  <c r="S164" i="4"/>
  <c r="V164" i="4"/>
  <c r="AA163" i="4"/>
  <c r="AC163" i="4"/>
  <c r="S162" i="4"/>
  <c r="V162" i="4"/>
  <c r="AA161" i="4"/>
  <c r="AC161" i="4"/>
  <c r="S160" i="4"/>
  <c r="V160" i="4"/>
  <c r="AA159" i="4"/>
  <c r="AC159" i="4"/>
  <c r="S158" i="4"/>
  <c r="V158" i="4"/>
  <c r="AA157" i="4"/>
  <c r="AC157" i="4"/>
  <c r="S156" i="4"/>
  <c r="V156" i="4"/>
  <c r="AA155" i="4"/>
  <c r="AC155" i="4"/>
  <c r="S154" i="4"/>
  <c r="V154" i="4"/>
  <c r="AA153" i="4"/>
  <c r="AC153" i="4"/>
  <c r="S152" i="4"/>
  <c r="V152" i="4"/>
  <c r="AA151" i="4"/>
  <c r="AC151" i="4"/>
  <c r="S148" i="4"/>
  <c r="V148" i="4"/>
  <c r="AA147" i="4"/>
  <c r="AC147" i="4"/>
  <c r="S144" i="4"/>
  <c r="V144" i="4"/>
  <c r="AA143" i="4"/>
  <c r="AC143" i="4"/>
  <c r="S140" i="4"/>
  <c r="V140" i="4"/>
  <c r="AA139" i="4"/>
  <c r="AC139" i="4"/>
  <c r="S136" i="4"/>
  <c r="V136" i="4"/>
  <c r="AA135" i="4"/>
  <c r="AC135" i="4"/>
  <c r="AA214" i="4"/>
  <c r="AC214" i="4"/>
  <c r="S213" i="4"/>
  <c r="V213" i="4"/>
  <c r="AA212" i="4"/>
  <c r="AC212" i="4"/>
  <c r="S211" i="4"/>
  <c r="V211" i="4"/>
  <c r="AA210" i="4"/>
  <c r="AC210" i="4"/>
  <c r="S209" i="4"/>
  <c r="V209" i="4"/>
  <c r="AA208" i="4"/>
  <c r="AC208" i="4"/>
  <c r="S207" i="4"/>
  <c r="V207" i="4"/>
  <c r="AA206" i="4"/>
  <c r="AC206" i="4"/>
  <c r="S205" i="4"/>
  <c r="V205" i="4"/>
  <c r="AA204" i="4"/>
  <c r="AC204" i="4"/>
  <c r="S203" i="4"/>
  <c r="V203" i="4"/>
  <c r="AA202" i="4"/>
  <c r="AC202" i="4"/>
  <c r="S201" i="4"/>
  <c r="V201" i="4"/>
  <c r="AA200" i="4"/>
  <c r="AC200" i="4"/>
  <c r="S199" i="4"/>
  <c r="V199" i="4"/>
  <c r="AA198" i="4"/>
  <c r="AC198" i="4"/>
  <c r="S197" i="4"/>
  <c r="V197" i="4"/>
  <c r="AA196" i="4"/>
  <c r="AC196" i="4"/>
  <c r="S195" i="4"/>
  <c r="V195" i="4"/>
  <c r="AA194" i="4"/>
  <c r="AC194" i="4"/>
  <c r="S193" i="4"/>
  <c r="V193" i="4"/>
  <c r="AA192" i="4"/>
  <c r="AC192" i="4"/>
  <c r="S191" i="4"/>
  <c r="V191" i="4"/>
  <c r="AA190" i="4"/>
  <c r="AC190" i="4"/>
  <c r="S189" i="4"/>
  <c r="V189" i="4"/>
  <c r="AA188" i="4"/>
  <c r="AC188" i="4"/>
  <c r="S187" i="4"/>
  <c r="V187" i="4"/>
  <c r="AA186" i="4"/>
  <c r="AC186" i="4"/>
  <c r="S185" i="4"/>
  <c r="V185" i="4"/>
  <c r="AA184" i="4"/>
  <c r="AC184" i="4"/>
  <c r="S183" i="4"/>
  <c r="V183" i="4"/>
  <c r="AA182" i="4"/>
  <c r="AC182" i="4"/>
  <c r="S181" i="4"/>
  <c r="V181" i="4"/>
  <c r="AA180" i="4"/>
  <c r="AC180" i="4"/>
  <c r="S179" i="4"/>
  <c r="V179" i="4"/>
  <c r="AA178" i="4"/>
  <c r="AC178" i="4"/>
  <c r="S177" i="4"/>
  <c r="V177" i="4"/>
  <c r="AA176" i="4"/>
  <c r="AC176" i="4"/>
  <c r="S175" i="4"/>
  <c r="V175" i="4"/>
  <c r="AA174" i="4"/>
  <c r="AC174" i="4"/>
  <c r="S173" i="4"/>
  <c r="V173" i="4"/>
  <c r="AA172" i="4"/>
  <c r="AC172" i="4"/>
  <c r="S171" i="4"/>
  <c r="V171" i="4"/>
  <c r="AA170" i="4"/>
  <c r="AC170" i="4"/>
  <c r="S169" i="4"/>
  <c r="V169" i="4"/>
  <c r="AA168" i="4"/>
  <c r="AC168" i="4"/>
  <c r="S167" i="4"/>
  <c r="V167" i="4"/>
  <c r="AA166" i="4"/>
  <c r="AC166" i="4"/>
  <c r="S165" i="4"/>
  <c r="V165" i="4"/>
  <c r="AA164" i="4"/>
  <c r="AC164" i="4"/>
  <c r="S163" i="4"/>
  <c r="V163" i="4"/>
  <c r="AA162" i="4"/>
  <c r="AC162" i="4"/>
  <c r="S161" i="4"/>
  <c r="V161" i="4"/>
  <c r="AA160" i="4"/>
  <c r="AC160" i="4"/>
  <c r="S159" i="4"/>
  <c r="V159" i="4"/>
  <c r="AA158" i="4"/>
  <c r="AC158" i="4"/>
  <c r="S157" i="4"/>
  <c r="V157" i="4"/>
  <c r="AA156" i="4"/>
  <c r="AC156" i="4"/>
  <c r="S155" i="4"/>
  <c r="V155" i="4"/>
  <c r="AA154" i="4"/>
  <c r="AC154" i="4"/>
  <c r="S153" i="4"/>
  <c r="V153" i="4"/>
  <c r="AA152" i="4"/>
  <c r="AC152" i="4"/>
  <c r="S150" i="4"/>
  <c r="V150" i="4"/>
  <c r="AA149" i="4"/>
  <c r="AC149" i="4"/>
  <c r="S146" i="4"/>
  <c r="V146" i="4"/>
  <c r="AA145" i="4"/>
  <c r="AC145" i="4"/>
  <c r="S142" i="4"/>
  <c r="V142" i="4"/>
  <c r="AA141" i="4"/>
  <c r="AC141" i="4"/>
  <c r="S138" i="4"/>
  <c r="V138" i="4"/>
  <c r="AA137" i="4"/>
  <c r="AC137" i="4"/>
  <c r="S134" i="4"/>
  <c r="V134" i="4"/>
  <c r="AA133" i="4"/>
  <c r="AC133" i="4"/>
  <c r="S132" i="4"/>
  <c r="V132" i="4"/>
  <c r="AA131" i="4"/>
  <c r="AC131" i="4"/>
  <c r="S130" i="4"/>
  <c r="V130" i="4"/>
  <c r="AA129" i="4"/>
  <c r="AC129" i="4"/>
  <c r="S128" i="4"/>
  <c r="V128" i="4"/>
  <c r="AA127" i="4"/>
  <c r="AC127" i="4"/>
  <c r="S126" i="4"/>
  <c r="V126" i="4"/>
  <c r="AA125" i="4"/>
  <c r="AC125" i="4"/>
  <c r="S124" i="4"/>
  <c r="V124" i="4"/>
  <c r="AA123" i="4"/>
  <c r="AC123" i="4"/>
  <c r="S123" i="4"/>
  <c r="V123" i="4"/>
  <c r="AA122" i="4"/>
  <c r="AC122" i="4"/>
  <c r="S119" i="4"/>
  <c r="V119" i="4"/>
  <c r="AA118" i="4"/>
  <c r="AC118" i="4"/>
  <c r="S115" i="4"/>
  <c r="V115" i="4"/>
  <c r="AA114" i="4"/>
  <c r="AC114" i="4"/>
  <c r="S111" i="4"/>
  <c r="V111" i="4"/>
  <c r="AA110" i="4"/>
  <c r="AC110" i="4"/>
  <c r="S107" i="4"/>
  <c r="V107" i="4"/>
  <c r="AA106" i="4"/>
  <c r="AC106" i="4"/>
  <c r="S151" i="4"/>
  <c r="V151" i="4"/>
  <c r="AA150" i="4"/>
  <c r="AC150" i="4"/>
  <c r="S149" i="4"/>
  <c r="V149" i="4"/>
  <c r="AA148" i="4"/>
  <c r="AC148" i="4"/>
  <c r="S147" i="4"/>
  <c r="V147" i="4"/>
  <c r="AA146" i="4"/>
  <c r="AC146" i="4"/>
  <c r="S145" i="4"/>
  <c r="V145" i="4"/>
  <c r="AA144" i="4"/>
  <c r="AC144" i="4"/>
  <c r="S143" i="4"/>
  <c r="V143" i="4"/>
  <c r="AA142" i="4"/>
  <c r="AC142" i="4"/>
  <c r="S141" i="4"/>
  <c r="V141" i="4"/>
  <c r="AA140" i="4"/>
  <c r="AC140" i="4"/>
  <c r="S139" i="4"/>
  <c r="V139" i="4"/>
  <c r="AA138" i="4"/>
  <c r="AC138" i="4"/>
  <c r="S137" i="4"/>
  <c r="V137" i="4"/>
  <c r="AA136" i="4"/>
  <c r="AC136" i="4"/>
  <c r="S135" i="4"/>
  <c r="V135" i="4"/>
  <c r="AA134" i="4"/>
  <c r="AC134" i="4"/>
  <c r="S133" i="4"/>
  <c r="V133" i="4"/>
  <c r="AA132" i="4"/>
  <c r="AC132" i="4"/>
  <c r="S131" i="4"/>
  <c r="V131" i="4"/>
  <c r="AA130" i="4"/>
  <c r="AC130" i="4"/>
  <c r="S129" i="4"/>
  <c r="V129" i="4"/>
  <c r="AA128" i="4"/>
  <c r="AC128" i="4"/>
  <c r="S127" i="4"/>
  <c r="V127" i="4"/>
  <c r="AA126" i="4"/>
  <c r="AC126" i="4"/>
  <c r="S125" i="4"/>
  <c r="V125" i="4"/>
  <c r="AA124" i="4"/>
  <c r="AC124" i="4"/>
  <c r="S121" i="4"/>
  <c r="V121" i="4"/>
  <c r="AA120" i="4"/>
  <c r="AC120" i="4"/>
  <c r="S117" i="4"/>
  <c r="V117" i="4"/>
  <c r="AA116" i="4"/>
  <c r="AC116" i="4"/>
  <c r="S113" i="4"/>
  <c r="V113" i="4"/>
  <c r="AA112" i="4"/>
  <c r="AC112" i="4"/>
  <c r="S109" i="4"/>
  <c r="V109" i="4"/>
  <c r="AA108" i="4"/>
  <c r="AC108" i="4"/>
  <c r="S105" i="4"/>
  <c r="V105" i="4"/>
  <c r="AA104" i="4"/>
  <c r="AC104" i="4"/>
  <c r="S103" i="4"/>
  <c r="V103" i="4"/>
  <c r="AA102" i="4"/>
  <c r="AC102" i="4"/>
  <c r="S101" i="4"/>
  <c r="V101" i="4"/>
  <c r="AA100" i="4"/>
  <c r="AC100" i="4"/>
  <c r="S99" i="4"/>
  <c r="V99" i="4"/>
  <c r="AA98" i="4"/>
  <c r="AC98" i="4"/>
  <c r="S97" i="4"/>
  <c r="V97" i="4"/>
  <c r="AA96" i="4"/>
  <c r="AC96" i="4"/>
  <c r="S95" i="4"/>
  <c r="V95" i="4"/>
  <c r="AA94" i="4"/>
  <c r="AC94" i="4"/>
  <c r="S93" i="4"/>
  <c r="V93" i="4"/>
  <c r="AA92" i="4"/>
  <c r="AC92" i="4"/>
  <c r="S91" i="4"/>
  <c r="V91" i="4"/>
  <c r="S122" i="4"/>
  <c r="V122" i="4"/>
  <c r="AA121" i="4"/>
  <c r="AC121" i="4"/>
  <c r="S120" i="4"/>
  <c r="V120" i="4"/>
  <c r="AA119" i="4"/>
  <c r="AC119" i="4"/>
  <c r="S118" i="4"/>
  <c r="V118" i="4"/>
  <c r="AA117" i="4"/>
  <c r="AC117" i="4"/>
  <c r="S116" i="4"/>
  <c r="V116" i="4"/>
  <c r="AA115" i="4"/>
  <c r="AC115" i="4"/>
  <c r="S114" i="4"/>
  <c r="V114" i="4"/>
  <c r="AA113" i="4"/>
  <c r="AC113" i="4"/>
  <c r="S112" i="4"/>
  <c r="V112" i="4"/>
  <c r="AA111" i="4"/>
  <c r="AC111" i="4"/>
  <c r="S110" i="4"/>
  <c r="V110" i="4"/>
  <c r="AA109" i="4"/>
  <c r="AC109" i="4"/>
  <c r="S108" i="4"/>
  <c r="V108" i="4"/>
  <c r="AA107" i="4"/>
  <c r="AC107" i="4"/>
  <c r="S106" i="4"/>
  <c r="V106" i="4"/>
  <c r="AA105" i="4"/>
  <c r="AC105" i="4"/>
  <c r="S104" i="4"/>
  <c r="V104" i="4"/>
  <c r="AA103" i="4"/>
  <c r="AC103" i="4"/>
  <c r="S102" i="4"/>
  <c r="V102" i="4"/>
  <c r="AA101" i="4"/>
  <c r="AC101" i="4"/>
  <c r="S100" i="4"/>
  <c r="V100" i="4"/>
  <c r="AA99" i="4"/>
  <c r="AC99" i="4"/>
  <c r="S98" i="4"/>
  <c r="V98" i="4"/>
  <c r="AA97" i="4"/>
  <c r="AC97" i="4"/>
  <c r="S96" i="4"/>
  <c r="V96" i="4"/>
  <c r="AA95" i="4"/>
  <c r="AC95" i="4"/>
  <c r="S94" i="4"/>
  <c r="V94" i="4"/>
  <c r="AA93" i="4"/>
  <c r="AC93" i="4"/>
  <c r="S92" i="4"/>
  <c r="V92" i="4"/>
  <c r="AA91" i="4"/>
  <c r="AC91" i="4"/>
  <c r="AC90" i="4"/>
  <c r="S57" i="4"/>
  <c r="V57" i="4"/>
  <c r="AA56" i="4"/>
  <c r="AC56" i="4"/>
  <c r="S55" i="4"/>
  <c r="V55" i="4"/>
  <c r="AA54" i="4"/>
  <c r="AC54" i="4"/>
  <c r="S53" i="4"/>
  <c r="V53" i="4"/>
  <c r="AA52" i="4"/>
  <c r="AC52" i="4"/>
  <c r="S51" i="4"/>
  <c r="V51" i="4"/>
  <c r="AA50" i="4"/>
  <c r="AC50" i="4"/>
  <c r="S49" i="4"/>
  <c r="V49" i="4"/>
  <c r="AA48" i="4"/>
  <c r="AC48" i="4"/>
  <c r="S47" i="4"/>
  <c r="V47" i="4"/>
  <c r="S45" i="4"/>
  <c r="V45" i="4"/>
  <c r="S43" i="4"/>
  <c r="V43" i="4"/>
  <c r="S56" i="4"/>
  <c r="V56" i="4"/>
  <c r="AA55" i="4"/>
  <c r="AC55" i="4"/>
  <c r="S54" i="4"/>
  <c r="V54" i="4"/>
  <c r="AA53" i="4"/>
  <c r="AC53" i="4"/>
  <c r="S52" i="4"/>
  <c r="V52" i="4"/>
  <c r="AA51" i="4"/>
  <c r="AC51" i="4"/>
  <c r="S50" i="4"/>
  <c r="V50" i="4"/>
  <c r="AA49" i="4"/>
  <c r="AC49" i="4"/>
  <c r="S48" i="4"/>
  <c r="V48" i="4"/>
  <c r="AA47" i="4"/>
  <c r="AC47" i="4"/>
  <c r="S46" i="4"/>
  <c r="V46" i="4"/>
  <c r="S44" i="4"/>
  <c r="V44" i="4"/>
  <c r="S42" i="4"/>
  <c r="V42" i="4"/>
  <c r="V25" i="4"/>
  <c r="V23" i="4"/>
  <c r="V21" i="4"/>
  <c r="V19" i="4"/>
  <c r="V17" i="4"/>
  <c r="V26" i="4"/>
  <c r="V24" i="4"/>
  <c r="S24" i="4" s="1"/>
  <c r="V22" i="4"/>
  <c r="V20" i="4"/>
  <c r="S20" i="4" s="1"/>
  <c r="V18" i="4"/>
  <c r="I7" i="4"/>
  <c r="F34" i="8" s="1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8" i="16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N48" i="8"/>
  <c r="N49" i="8"/>
  <c r="N50" i="8"/>
  <c r="N47" i="8"/>
  <c r="J32" i="8"/>
  <c r="J33" i="8"/>
  <c r="J34" i="8"/>
  <c r="J35" i="8"/>
  <c r="J36" i="8"/>
  <c r="J37" i="8"/>
  <c r="J38" i="8"/>
  <c r="J39" i="8"/>
  <c r="J40" i="8"/>
  <c r="J41" i="8"/>
  <c r="J42" i="8"/>
  <c r="J31" i="8"/>
  <c r="E6" i="6"/>
  <c r="X9" i="4" s="1"/>
  <c r="AB7" i="4"/>
  <c r="Q7" i="4"/>
  <c r="U7" i="7"/>
  <c r="U8" i="7"/>
  <c r="U9" i="7"/>
  <c r="U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6" i="7"/>
  <c r="O7" i="4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" i="7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7" i="6"/>
  <c r="Y11" i="7"/>
  <c r="AS3006" i="4"/>
  <c r="AS3005" i="4"/>
  <c r="AS3004" i="4"/>
  <c r="AS3003" i="4"/>
  <c r="AS3002" i="4"/>
  <c r="AS3001" i="4"/>
  <c r="AS3000" i="4"/>
  <c r="AS2999" i="4"/>
  <c r="AS2998" i="4"/>
  <c r="AS2997" i="4"/>
  <c r="AS2996" i="4"/>
  <c r="AS2995" i="4"/>
  <c r="AS2994" i="4"/>
  <c r="AS2993" i="4"/>
  <c r="AS2992" i="4"/>
  <c r="AS2991" i="4"/>
  <c r="AS2990" i="4"/>
  <c r="AS2989" i="4"/>
  <c r="AS2988" i="4"/>
  <c r="AS2987" i="4"/>
  <c r="AS2986" i="4"/>
  <c r="AS2985" i="4"/>
  <c r="AS2984" i="4"/>
  <c r="AS2983" i="4"/>
  <c r="AS2982" i="4"/>
  <c r="AS2981" i="4"/>
  <c r="AS2980" i="4"/>
  <c r="AS2979" i="4"/>
  <c r="AS2978" i="4"/>
  <c r="AS2977" i="4"/>
  <c r="AS2976" i="4"/>
  <c r="AS2975" i="4"/>
  <c r="AS2974" i="4"/>
  <c r="AS2973" i="4"/>
  <c r="AS2972" i="4"/>
  <c r="AS2971" i="4"/>
  <c r="AS2970" i="4"/>
  <c r="AS2969" i="4"/>
  <c r="AS2968" i="4"/>
  <c r="AS2967" i="4"/>
  <c r="AS2966" i="4"/>
  <c r="AS2965" i="4"/>
  <c r="AS2964" i="4"/>
  <c r="AS2963" i="4"/>
  <c r="AS2962" i="4"/>
  <c r="AS2961" i="4"/>
  <c r="AS2960" i="4"/>
  <c r="AS2959" i="4"/>
  <c r="AS2958" i="4"/>
  <c r="AS2957" i="4"/>
  <c r="AS2956" i="4"/>
  <c r="AS2955" i="4"/>
  <c r="AS2954" i="4"/>
  <c r="AS2953" i="4"/>
  <c r="AS2952" i="4"/>
  <c r="AS2951" i="4"/>
  <c r="AS2950" i="4"/>
  <c r="AS2949" i="4"/>
  <c r="AS2948" i="4"/>
  <c r="AS2947" i="4"/>
  <c r="AS2946" i="4"/>
  <c r="AS2945" i="4"/>
  <c r="AS2944" i="4"/>
  <c r="AS2943" i="4"/>
  <c r="AS2942" i="4"/>
  <c r="AS2941" i="4"/>
  <c r="AS2940" i="4"/>
  <c r="AS2939" i="4"/>
  <c r="AS2938" i="4"/>
  <c r="AS2937" i="4"/>
  <c r="AS2936" i="4"/>
  <c r="AS2935" i="4"/>
  <c r="AS2934" i="4"/>
  <c r="AS2933" i="4"/>
  <c r="AS2932" i="4"/>
  <c r="AS2931" i="4"/>
  <c r="AS2930" i="4"/>
  <c r="AS2929" i="4"/>
  <c r="AS2928" i="4"/>
  <c r="AS2927" i="4"/>
  <c r="AS2926" i="4"/>
  <c r="AS2925" i="4"/>
  <c r="AS2924" i="4"/>
  <c r="AS2923" i="4"/>
  <c r="AS2922" i="4"/>
  <c r="AS2921" i="4"/>
  <c r="AS2920" i="4"/>
  <c r="AS2919" i="4"/>
  <c r="AS2918" i="4"/>
  <c r="AS2917" i="4"/>
  <c r="AS2916" i="4"/>
  <c r="AS2915" i="4"/>
  <c r="AS2914" i="4"/>
  <c r="AS2913" i="4"/>
  <c r="AS2912" i="4"/>
  <c r="AS2911" i="4"/>
  <c r="AS2910" i="4"/>
  <c r="AS2909" i="4"/>
  <c r="AS2908" i="4"/>
  <c r="AS2907" i="4"/>
  <c r="AS2906" i="4"/>
  <c r="AS2905" i="4"/>
  <c r="AS2904" i="4"/>
  <c r="AS2903" i="4"/>
  <c r="AS2902" i="4"/>
  <c r="AS2901" i="4"/>
  <c r="AS2900" i="4"/>
  <c r="AS2899" i="4"/>
  <c r="AS2898" i="4"/>
  <c r="AS2897" i="4"/>
  <c r="AS2896" i="4"/>
  <c r="AS2895" i="4"/>
  <c r="AS2894" i="4"/>
  <c r="AS2893" i="4"/>
  <c r="AS2892" i="4"/>
  <c r="AS2891" i="4"/>
  <c r="AS2890" i="4"/>
  <c r="AS2889" i="4"/>
  <c r="AS2888" i="4"/>
  <c r="AS2887" i="4"/>
  <c r="AS2886" i="4"/>
  <c r="AS2885" i="4"/>
  <c r="AS2884" i="4"/>
  <c r="AS2883" i="4"/>
  <c r="AS2882" i="4"/>
  <c r="AS2881" i="4"/>
  <c r="AS2880" i="4"/>
  <c r="AS2879" i="4"/>
  <c r="AS2878" i="4"/>
  <c r="AS2877" i="4"/>
  <c r="AS2876" i="4"/>
  <c r="AS2875" i="4"/>
  <c r="AS2874" i="4"/>
  <c r="AS2873" i="4"/>
  <c r="AS2872" i="4"/>
  <c r="AS2871" i="4"/>
  <c r="AS2870" i="4"/>
  <c r="AS2869" i="4"/>
  <c r="AS2868" i="4"/>
  <c r="AS2867" i="4"/>
  <c r="AS2866" i="4"/>
  <c r="AS2865" i="4"/>
  <c r="AS2864" i="4"/>
  <c r="AS2863" i="4"/>
  <c r="AS2862" i="4"/>
  <c r="AS2861" i="4"/>
  <c r="AS2860" i="4"/>
  <c r="AS2859" i="4"/>
  <c r="AS2858" i="4"/>
  <c r="AS2857" i="4"/>
  <c r="AS2856" i="4"/>
  <c r="AS2855" i="4"/>
  <c r="AS2854" i="4"/>
  <c r="AS2853" i="4"/>
  <c r="AS2852" i="4"/>
  <c r="AS2851" i="4"/>
  <c r="AS2850" i="4"/>
  <c r="AS2849" i="4"/>
  <c r="AS2848" i="4"/>
  <c r="AS2847" i="4"/>
  <c r="AS2846" i="4"/>
  <c r="AS2845" i="4"/>
  <c r="AS2844" i="4"/>
  <c r="AS2843" i="4"/>
  <c r="AS2842" i="4"/>
  <c r="AS2841" i="4"/>
  <c r="AS2840" i="4"/>
  <c r="AS2839" i="4"/>
  <c r="AS2838" i="4"/>
  <c r="AS2837" i="4"/>
  <c r="AS2836" i="4"/>
  <c r="AS2835" i="4"/>
  <c r="AS2834" i="4"/>
  <c r="AS2833" i="4"/>
  <c r="AS2832" i="4"/>
  <c r="AS2831" i="4"/>
  <c r="AS2830" i="4"/>
  <c r="AS2829" i="4"/>
  <c r="AS2828" i="4"/>
  <c r="AS2827" i="4"/>
  <c r="AS2826" i="4"/>
  <c r="AS2825" i="4"/>
  <c r="AS2824" i="4"/>
  <c r="AS2823" i="4"/>
  <c r="AS2822" i="4"/>
  <c r="AS2821" i="4"/>
  <c r="AS2820" i="4"/>
  <c r="AS2819" i="4"/>
  <c r="AS2818" i="4"/>
  <c r="AS2817" i="4"/>
  <c r="AS2816" i="4"/>
  <c r="AS2815" i="4"/>
  <c r="AS2814" i="4"/>
  <c r="AS2813" i="4"/>
  <c r="AS2812" i="4"/>
  <c r="AS2811" i="4"/>
  <c r="AS2810" i="4"/>
  <c r="AS2809" i="4"/>
  <c r="AS2808" i="4"/>
  <c r="AS2807" i="4"/>
  <c r="AS2806" i="4"/>
  <c r="AS2805" i="4"/>
  <c r="AS2804" i="4"/>
  <c r="AS2803" i="4"/>
  <c r="AS2802" i="4"/>
  <c r="AS2801" i="4"/>
  <c r="AS2800" i="4"/>
  <c r="AS2799" i="4"/>
  <c r="AS2798" i="4"/>
  <c r="AS2797" i="4"/>
  <c r="AS2796" i="4"/>
  <c r="AS2795" i="4"/>
  <c r="AS2794" i="4"/>
  <c r="AS2793" i="4"/>
  <c r="AS2792" i="4"/>
  <c r="AS2791" i="4"/>
  <c r="AS2790" i="4"/>
  <c r="AS2789" i="4"/>
  <c r="AS2788" i="4"/>
  <c r="AS2787" i="4"/>
  <c r="AS2786" i="4"/>
  <c r="AS2785" i="4"/>
  <c r="AS2784" i="4"/>
  <c r="AS2783" i="4"/>
  <c r="AS2782" i="4"/>
  <c r="AS2781" i="4"/>
  <c r="AS2780" i="4"/>
  <c r="AS2779" i="4"/>
  <c r="AS2778" i="4"/>
  <c r="AS2777" i="4"/>
  <c r="AS2776" i="4"/>
  <c r="AS2775" i="4"/>
  <c r="AS2774" i="4"/>
  <c r="AS2773" i="4"/>
  <c r="AS2772" i="4"/>
  <c r="AS2771" i="4"/>
  <c r="AS2770" i="4"/>
  <c r="AS2769" i="4"/>
  <c r="AS2768" i="4"/>
  <c r="AS2767" i="4"/>
  <c r="AS2766" i="4"/>
  <c r="AS2765" i="4"/>
  <c r="AS2764" i="4"/>
  <c r="AS2763" i="4"/>
  <c r="AS2762" i="4"/>
  <c r="AS2761" i="4"/>
  <c r="AS2760" i="4"/>
  <c r="AS2759" i="4"/>
  <c r="AS2758" i="4"/>
  <c r="AS2757" i="4"/>
  <c r="AS2756" i="4"/>
  <c r="AS2755" i="4"/>
  <c r="AS2754" i="4"/>
  <c r="AS2753" i="4"/>
  <c r="AS2752" i="4"/>
  <c r="AS2751" i="4"/>
  <c r="AS2750" i="4"/>
  <c r="AS2749" i="4"/>
  <c r="AS2748" i="4"/>
  <c r="AS2747" i="4"/>
  <c r="AS2746" i="4"/>
  <c r="AS2745" i="4"/>
  <c r="AS2744" i="4"/>
  <c r="AS2743" i="4"/>
  <c r="AS2742" i="4"/>
  <c r="AS2741" i="4"/>
  <c r="AS2740" i="4"/>
  <c r="AS2739" i="4"/>
  <c r="AS2738" i="4"/>
  <c r="AS2737" i="4"/>
  <c r="AS2736" i="4"/>
  <c r="AS2735" i="4"/>
  <c r="AS2734" i="4"/>
  <c r="AS2733" i="4"/>
  <c r="AS2732" i="4"/>
  <c r="AS2731" i="4"/>
  <c r="AS2730" i="4"/>
  <c r="AS2729" i="4"/>
  <c r="AS2728" i="4"/>
  <c r="AS2727" i="4"/>
  <c r="AS2726" i="4"/>
  <c r="AS2725" i="4"/>
  <c r="AS2724" i="4"/>
  <c r="AS2723" i="4"/>
  <c r="AS2722" i="4"/>
  <c r="AS2721" i="4"/>
  <c r="AS2720" i="4"/>
  <c r="AS2719" i="4"/>
  <c r="AS2718" i="4"/>
  <c r="AS2717" i="4"/>
  <c r="AS2716" i="4"/>
  <c r="AS2715" i="4"/>
  <c r="AS2714" i="4"/>
  <c r="AS2713" i="4"/>
  <c r="AS2712" i="4"/>
  <c r="AS2711" i="4"/>
  <c r="AS2710" i="4"/>
  <c r="AS2709" i="4"/>
  <c r="AS2708" i="4"/>
  <c r="AS2707" i="4"/>
  <c r="AS2706" i="4"/>
  <c r="AS2705" i="4"/>
  <c r="AS2704" i="4"/>
  <c r="AS2703" i="4"/>
  <c r="AS2702" i="4"/>
  <c r="AS2701" i="4"/>
  <c r="AS2700" i="4"/>
  <c r="AS2699" i="4"/>
  <c r="AS2698" i="4"/>
  <c r="AS2697" i="4"/>
  <c r="AS2696" i="4"/>
  <c r="AS2695" i="4"/>
  <c r="AS2694" i="4"/>
  <c r="AS2693" i="4"/>
  <c r="AS2692" i="4"/>
  <c r="AS2691" i="4"/>
  <c r="AS2690" i="4"/>
  <c r="AS2689" i="4"/>
  <c r="AS2688" i="4"/>
  <c r="AS2687" i="4"/>
  <c r="AS2686" i="4"/>
  <c r="AS2685" i="4"/>
  <c r="AS2684" i="4"/>
  <c r="AS2683" i="4"/>
  <c r="AS2682" i="4"/>
  <c r="AS2681" i="4"/>
  <c r="AS2680" i="4"/>
  <c r="AS2679" i="4"/>
  <c r="AS2678" i="4"/>
  <c r="AS2677" i="4"/>
  <c r="AS2676" i="4"/>
  <c r="AS2675" i="4"/>
  <c r="AS2674" i="4"/>
  <c r="AS2673" i="4"/>
  <c r="AS2672" i="4"/>
  <c r="AS2671" i="4"/>
  <c r="AS2670" i="4"/>
  <c r="AS2669" i="4"/>
  <c r="AS2668" i="4"/>
  <c r="AS2667" i="4"/>
  <c r="AS2666" i="4"/>
  <c r="AS2665" i="4"/>
  <c r="AS2664" i="4"/>
  <c r="AS2663" i="4"/>
  <c r="AS2662" i="4"/>
  <c r="AS2661" i="4"/>
  <c r="AS2660" i="4"/>
  <c r="AS2659" i="4"/>
  <c r="AS2658" i="4"/>
  <c r="AS2657" i="4"/>
  <c r="AS2656" i="4"/>
  <c r="AS2655" i="4"/>
  <c r="AS2654" i="4"/>
  <c r="AS2653" i="4"/>
  <c r="AS2652" i="4"/>
  <c r="AS2651" i="4"/>
  <c r="AS2650" i="4"/>
  <c r="AS2649" i="4"/>
  <c r="AS2648" i="4"/>
  <c r="AS2647" i="4"/>
  <c r="AS2646" i="4"/>
  <c r="AS2645" i="4"/>
  <c r="AS2644" i="4"/>
  <c r="AS2643" i="4"/>
  <c r="AS2642" i="4"/>
  <c r="AS2641" i="4"/>
  <c r="AS2640" i="4"/>
  <c r="AS2639" i="4"/>
  <c r="AS2638" i="4"/>
  <c r="AS2637" i="4"/>
  <c r="AS2636" i="4"/>
  <c r="AS2635" i="4"/>
  <c r="AS2634" i="4"/>
  <c r="AS2633" i="4"/>
  <c r="AS2632" i="4"/>
  <c r="AS2631" i="4"/>
  <c r="AS2630" i="4"/>
  <c r="AS2629" i="4"/>
  <c r="AS2628" i="4"/>
  <c r="AS2627" i="4"/>
  <c r="AS2626" i="4"/>
  <c r="AS2625" i="4"/>
  <c r="AS2624" i="4"/>
  <c r="AS2623" i="4"/>
  <c r="AS2622" i="4"/>
  <c r="AS2621" i="4"/>
  <c r="AS2620" i="4"/>
  <c r="AS2619" i="4"/>
  <c r="AS2618" i="4"/>
  <c r="AS2617" i="4"/>
  <c r="AS2616" i="4"/>
  <c r="AS2615" i="4"/>
  <c r="AS2614" i="4"/>
  <c r="AS2613" i="4"/>
  <c r="AS2612" i="4"/>
  <c r="AS2611" i="4"/>
  <c r="AS2610" i="4"/>
  <c r="AS2609" i="4"/>
  <c r="AS2608" i="4"/>
  <c r="AS2607" i="4"/>
  <c r="AS2606" i="4"/>
  <c r="AS2605" i="4"/>
  <c r="AS2604" i="4"/>
  <c r="AS2603" i="4"/>
  <c r="AS2602" i="4"/>
  <c r="AS2601" i="4"/>
  <c r="AS2600" i="4"/>
  <c r="AS2599" i="4"/>
  <c r="AS2598" i="4"/>
  <c r="AS2597" i="4"/>
  <c r="AS2596" i="4"/>
  <c r="AS2595" i="4"/>
  <c r="AS2594" i="4"/>
  <c r="AS2593" i="4"/>
  <c r="AS2592" i="4"/>
  <c r="AS2591" i="4"/>
  <c r="AS2590" i="4"/>
  <c r="AS2589" i="4"/>
  <c r="AS2588" i="4"/>
  <c r="AS2587" i="4"/>
  <c r="AS2586" i="4"/>
  <c r="AS2585" i="4"/>
  <c r="AS2584" i="4"/>
  <c r="AS2583" i="4"/>
  <c r="AS2582" i="4"/>
  <c r="AS2581" i="4"/>
  <c r="AS2580" i="4"/>
  <c r="AS2579" i="4"/>
  <c r="AS2578" i="4"/>
  <c r="AS2577" i="4"/>
  <c r="AS2576" i="4"/>
  <c r="AS2575" i="4"/>
  <c r="AS2574" i="4"/>
  <c r="AS2573" i="4"/>
  <c r="AS2572" i="4"/>
  <c r="AS2571" i="4"/>
  <c r="AS2570" i="4"/>
  <c r="AS2569" i="4"/>
  <c r="AS2568" i="4"/>
  <c r="AS2567" i="4"/>
  <c r="AS2566" i="4"/>
  <c r="AS2565" i="4"/>
  <c r="AS2564" i="4"/>
  <c r="AS2563" i="4"/>
  <c r="AS2562" i="4"/>
  <c r="AS2561" i="4"/>
  <c r="AS2560" i="4"/>
  <c r="AS2559" i="4"/>
  <c r="AS2558" i="4"/>
  <c r="AS2557" i="4"/>
  <c r="AS2556" i="4"/>
  <c r="AS2555" i="4"/>
  <c r="AS2554" i="4"/>
  <c r="AS2553" i="4"/>
  <c r="AS2552" i="4"/>
  <c r="AS2551" i="4"/>
  <c r="AS2550" i="4"/>
  <c r="AS2549" i="4"/>
  <c r="AS2548" i="4"/>
  <c r="AS2547" i="4"/>
  <c r="AS2546" i="4"/>
  <c r="AS2545" i="4"/>
  <c r="AS2544" i="4"/>
  <c r="AS2543" i="4"/>
  <c r="AS2542" i="4"/>
  <c r="AS2541" i="4"/>
  <c r="AS2540" i="4"/>
  <c r="AS2539" i="4"/>
  <c r="AS2538" i="4"/>
  <c r="AS2537" i="4"/>
  <c r="AS2536" i="4"/>
  <c r="AS2535" i="4"/>
  <c r="AS2534" i="4"/>
  <c r="AS2533" i="4"/>
  <c r="AS2532" i="4"/>
  <c r="AS2531" i="4"/>
  <c r="AS2530" i="4"/>
  <c r="AS2529" i="4"/>
  <c r="AS2528" i="4"/>
  <c r="AS2527" i="4"/>
  <c r="AS2526" i="4"/>
  <c r="AS2525" i="4"/>
  <c r="AS2524" i="4"/>
  <c r="AS2523" i="4"/>
  <c r="AS2522" i="4"/>
  <c r="AS2521" i="4"/>
  <c r="AS2520" i="4"/>
  <c r="AS2519" i="4"/>
  <c r="AS2518" i="4"/>
  <c r="AS2517" i="4"/>
  <c r="AS2516" i="4"/>
  <c r="AS2515" i="4"/>
  <c r="AS2514" i="4"/>
  <c r="AS2513" i="4"/>
  <c r="AS2512" i="4"/>
  <c r="AS2511" i="4"/>
  <c r="AS2510" i="4"/>
  <c r="AS2509" i="4"/>
  <c r="AS2508" i="4"/>
  <c r="AS2507" i="4"/>
  <c r="AS2506" i="4"/>
  <c r="AS2505" i="4"/>
  <c r="AS2504" i="4"/>
  <c r="AS2503" i="4"/>
  <c r="AS2502" i="4"/>
  <c r="AS2501" i="4"/>
  <c r="AS2500" i="4"/>
  <c r="AS2499" i="4"/>
  <c r="AS2498" i="4"/>
  <c r="AS2497" i="4"/>
  <c r="AS2496" i="4"/>
  <c r="AS2495" i="4"/>
  <c r="AS2494" i="4"/>
  <c r="AS2493" i="4"/>
  <c r="AS2492" i="4"/>
  <c r="AS2491" i="4"/>
  <c r="AS2490" i="4"/>
  <c r="AS2489" i="4"/>
  <c r="AS2488" i="4"/>
  <c r="AS2487" i="4"/>
  <c r="AS2486" i="4"/>
  <c r="AS2485" i="4"/>
  <c r="AS2484" i="4"/>
  <c r="AS2483" i="4"/>
  <c r="AS2482" i="4"/>
  <c r="AS2481" i="4"/>
  <c r="AS2480" i="4"/>
  <c r="AS2479" i="4"/>
  <c r="AS2478" i="4"/>
  <c r="AS2477" i="4"/>
  <c r="AS2476" i="4"/>
  <c r="AS2475" i="4"/>
  <c r="AS2474" i="4"/>
  <c r="AS2473" i="4"/>
  <c r="AS2472" i="4"/>
  <c r="AS2471" i="4"/>
  <c r="AS2470" i="4"/>
  <c r="AS2469" i="4"/>
  <c r="AS2468" i="4"/>
  <c r="AS2467" i="4"/>
  <c r="AS2466" i="4"/>
  <c r="AS2465" i="4"/>
  <c r="AS2464" i="4"/>
  <c r="AS2463" i="4"/>
  <c r="AS2462" i="4"/>
  <c r="AS2461" i="4"/>
  <c r="AS2460" i="4"/>
  <c r="AS2459" i="4"/>
  <c r="AS2458" i="4"/>
  <c r="AS2457" i="4"/>
  <c r="AS2456" i="4"/>
  <c r="AS2455" i="4"/>
  <c r="AS2454" i="4"/>
  <c r="AS2453" i="4"/>
  <c r="AS2452" i="4"/>
  <c r="AS2451" i="4"/>
  <c r="AS2450" i="4"/>
  <c r="AS2449" i="4"/>
  <c r="AS2448" i="4"/>
  <c r="AS2447" i="4"/>
  <c r="AS2446" i="4"/>
  <c r="AS2445" i="4"/>
  <c r="AS2444" i="4"/>
  <c r="AS2443" i="4"/>
  <c r="AS2442" i="4"/>
  <c r="AS2441" i="4"/>
  <c r="AS2440" i="4"/>
  <c r="AS2439" i="4"/>
  <c r="AS2438" i="4"/>
  <c r="AS2437" i="4"/>
  <c r="AS2436" i="4"/>
  <c r="AS2435" i="4"/>
  <c r="AS2434" i="4"/>
  <c r="AS2433" i="4"/>
  <c r="AS2432" i="4"/>
  <c r="AS2431" i="4"/>
  <c r="AS2430" i="4"/>
  <c r="AS2429" i="4"/>
  <c r="AS2428" i="4"/>
  <c r="AS2427" i="4"/>
  <c r="AS2426" i="4"/>
  <c r="AS2425" i="4"/>
  <c r="AS2424" i="4"/>
  <c r="AS2423" i="4"/>
  <c r="AS2422" i="4"/>
  <c r="AS2421" i="4"/>
  <c r="AS2420" i="4"/>
  <c r="AS2419" i="4"/>
  <c r="AS2418" i="4"/>
  <c r="AS2417" i="4"/>
  <c r="AS2416" i="4"/>
  <c r="AS2415" i="4"/>
  <c r="AS2414" i="4"/>
  <c r="AS2413" i="4"/>
  <c r="AS2412" i="4"/>
  <c r="AS2411" i="4"/>
  <c r="AS2410" i="4"/>
  <c r="AS2409" i="4"/>
  <c r="AS2408" i="4"/>
  <c r="AS2407" i="4"/>
  <c r="AS2406" i="4"/>
  <c r="AS2405" i="4"/>
  <c r="AS2404" i="4"/>
  <c r="AS2403" i="4"/>
  <c r="AS2402" i="4"/>
  <c r="AS2401" i="4"/>
  <c r="AS2400" i="4"/>
  <c r="AS2399" i="4"/>
  <c r="AS2398" i="4"/>
  <c r="AS2397" i="4"/>
  <c r="AS2396" i="4"/>
  <c r="AS2395" i="4"/>
  <c r="AS2394" i="4"/>
  <c r="AS2393" i="4"/>
  <c r="AS2392" i="4"/>
  <c r="AS2391" i="4"/>
  <c r="AS2390" i="4"/>
  <c r="AS2389" i="4"/>
  <c r="AS2388" i="4"/>
  <c r="AS2387" i="4"/>
  <c r="AS2386" i="4"/>
  <c r="AS2385" i="4"/>
  <c r="AS2384" i="4"/>
  <c r="AS2383" i="4"/>
  <c r="AS2382" i="4"/>
  <c r="AS2381" i="4"/>
  <c r="AS2380" i="4"/>
  <c r="AS2379" i="4"/>
  <c r="AS2378" i="4"/>
  <c r="AS2377" i="4"/>
  <c r="AS2376" i="4"/>
  <c r="AS2375" i="4"/>
  <c r="AS2374" i="4"/>
  <c r="AS2373" i="4"/>
  <c r="AS2372" i="4"/>
  <c r="AS2371" i="4"/>
  <c r="AS2370" i="4"/>
  <c r="AS2369" i="4"/>
  <c r="AS2368" i="4"/>
  <c r="AS2367" i="4"/>
  <c r="AS2366" i="4"/>
  <c r="AS2365" i="4"/>
  <c r="AS2364" i="4"/>
  <c r="AS2363" i="4"/>
  <c r="AS2362" i="4"/>
  <c r="AS2361" i="4"/>
  <c r="AS2360" i="4"/>
  <c r="AS2359" i="4"/>
  <c r="AS2358" i="4"/>
  <c r="AS2357" i="4"/>
  <c r="AS2356" i="4"/>
  <c r="AS2355" i="4"/>
  <c r="AS2354" i="4"/>
  <c r="AS2353" i="4"/>
  <c r="AS2352" i="4"/>
  <c r="AS2351" i="4"/>
  <c r="AS2350" i="4"/>
  <c r="AS2349" i="4"/>
  <c r="AS2348" i="4"/>
  <c r="AS2347" i="4"/>
  <c r="AS2346" i="4"/>
  <c r="AS2345" i="4"/>
  <c r="AS2344" i="4"/>
  <c r="AS2343" i="4"/>
  <c r="AS2342" i="4"/>
  <c r="AS2341" i="4"/>
  <c r="AS2340" i="4"/>
  <c r="AS2339" i="4"/>
  <c r="AS2338" i="4"/>
  <c r="AS2337" i="4"/>
  <c r="AS2336" i="4"/>
  <c r="AS2335" i="4"/>
  <c r="AS2334" i="4"/>
  <c r="AS2333" i="4"/>
  <c r="AS2332" i="4"/>
  <c r="AS2331" i="4"/>
  <c r="AS2330" i="4"/>
  <c r="AS2329" i="4"/>
  <c r="AS2328" i="4"/>
  <c r="AS2327" i="4"/>
  <c r="AS2326" i="4"/>
  <c r="AS2325" i="4"/>
  <c r="AS2324" i="4"/>
  <c r="AS2323" i="4"/>
  <c r="AS2322" i="4"/>
  <c r="AS2321" i="4"/>
  <c r="AS2320" i="4"/>
  <c r="AS2319" i="4"/>
  <c r="AS2318" i="4"/>
  <c r="AS2317" i="4"/>
  <c r="AS2316" i="4"/>
  <c r="AS2315" i="4"/>
  <c r="AS2314" i="4"/>
  <c r="AS2313" i="4"/>
  <c r="AS2312" i="4"/>
  <c r="AS2311" i="4"/>
  <c r="AS2310" i="4"/>
  <c r="AS2309" i="4"/>
  <c r="AS2308" i="4"/>
  <c r="AS2307" i="4"/>
  <c r="AS2306" i="4"/>
  <c r="AS2305" i="4"/>
  <c r="AS2304" i="4"/>
  <c r="AS2303" i="4"/>
  <c r="AS2302" i="4"/>
  <c r="AS2301" i="4"/>
  <c r="AS2300" i="4"/>
  <c r="AS2299" i="4"/>
  <c r="AS2298" i="4"/>
  <c r="AS2297" i="4"/>
  <c r="AS2296" i="4"/>
  <c r="AS2295" i="4"/>
  <c r="AS2294" i="4"/>
  <c r="AS2293" i="4"/>
  <c r="AS2292" i="4"/>
  <c r="AS2291" i="4"/>
  <c r="AS2290" i="4"/>
  <c r="AS2289" i="4"/>
  <c r="AS2288" i="4"/>
  <c r="AS2287" i="4"/>
  <c r="AS2286" i="4"/>
  <c r="AS2285" i="4"/>
  <c r="AS2284" i="4"/>
  <c r="AS2283" i="4"/>
  <c r="AS2282" i="4"/>
  <c r="AS2281" i="4"/>
  <c r="AS2280" i="4"/>
  <c r="AS2279" i="4"/>
  <c r="AS2278" i="4"/>
  <c r="AS2277" i="4"/>
  <c r="AS2276" i="4"/>
  <c r="AS2275" i="4"/>
  <c r="AS2274" i="4"/>
  <c r="AS2273" i="4"/>
  <c r="AS2272" i="4"/>
  <c r="AS2271" i="4"/>
  <c r="AS2270" i="4"/>
  <c r="AS2269" i="4"/>
  <c r="AS2268" i="4"/>
  <c r="AS2267" i="4"/>
  <c r="AS2266" i="4"/>
  <c r="AS2265" i="4"/>
  <c r="AS2264" i="4"/>
  <c r="AS2263" i="4"/>
  <c r="AS2262" i="4"/>
  <c r="AS2261" i="4"/>
  <c r="AS2260" i="4"/>
  <c r="AS2259" i="4"/>
  <c r="AS2258" i="4"/>
  <c r="AS2257" i="4"/>
  <c r="AS2256" i="4"/>
  <c r="AS2255" i="4"/>
  <c r="AS2254" i="4"/>
  <c r="AS2253" i="4"/>
  <c r="AS2252" i="4"/>
  <c r="AS2251" i="4"/>
  <c r="AS2250" i="4"/>
  <c r="AS2249" i="4"/>
  <c r="AS2248" i="4"/>
  <c r="AS2247" i="4"/>
  <c r="AS2246" i="4"/>
  <c r="AS2245" i="4"/>
  <c r="AS2244" i="4"/>
  <c r="AS2243" i="4"/>
  <c r="AS2242" i="4"/>
  <c r="AS2241" i="4"/>
  <c r="AS2240" i="4"/>
  <c r="AS2239" i="4"/>
  <c r="AS2238" i="4"/>
  <c r="AS2237" i="4"/>
  <c r="AS2236" i="4"/>
  <c r="AS2235" i="4"/>
  <c r="AS2234" i="4"/>
  <c r="AS2233" i="4"/>
  <c r="AS2232" i="4"/>
  <c r="AS2231" i="4"/>
  <c r="AS2230" i="4"/>
  <c r="AS2229" i="4"/>
  <c r="AS2228" i="4"/>
  <c r="AS2227" i="4"/>
  <c r="AS2226" i="4"/>
  <c r="AS2225" i="4"/>
  <c r="AS2224" i="4"/>
  <c r="AS2223" i="4"/>
  <c r="AS2222" i="4"/>
  <c r="AS2221" i="4"/>
  <c r="AS2220" i="4"/>
  <c r="AS2219" i="4"/>
  <c r="AS2218" i="4"/>
  <c r="AS2217" i="4"/>
  <c r="AS2216" i="4"/>
  <c r="AS2215" i="4"/>
  <c r="AS2214" i="4"/>
  <c r="AS2213" i="4"/>
  <c r="AS2212" i="4"/>
  <c r="AS2211" i="4"/>
  <c r="AS2210" i="4"/>
  <c r="AS2209" i="4"/>
  <c r="AS2208" i="4"/>
  <c r="AS2207" i="4"/>
  <c r="AS2206" i="4"/>
  <c r="AS2205" i="4"/>
  <c r="AS2204" i="4"/>
  <c r="AS2203" i="4"/>
  <c r="AS2202" i="4"/>
  <c r="AS2201" i="4"/>
  <c r="AS2200" i="4"/>
  <c r="AS2199" i="4"/>
  <c r="AS2198" i="4"/>
  <c r="AS2197" i="4"/>
  <c r="AS2196" i="4"/>
  <c r="AS2195" i="4"/>
  <c r="AS2194" i="4"/>
  <c r="AS2193" i="4"/>
  <c r="AS2192" i="4"/>
  <c r="AS2191" i="4"/>
  <c r="AS2190" i="4"/>
  <c r="AS2189" i="4"/>
  <c r="AS2188" i="4"/>
  <c r="AS2187" i="4"/>
  <c r="AS2186" i="4"/>
  <c r="AS2185" i="4"/>
  <c r="AS2184" i="4"/>
  <c r="AS2183" i="4"/>
  <c r="AS2182" i="4"/>
  <c r="AS2181" i="4"/>
  <c r="AS2180" i="4"/>
  <c r="AS2179" i="4"/>
  <c r="AS2178" i="4"/>
  <c r="AS2177" i="4"/>
  <c r="AS2176" i="4"/>
  <c r="AS2175" i="4"/>
  <c r="AS2174" i="4"/>
  <c r="AS2173" i="4"/>
  <c r="AS2172" i="4"/>
  <c r="AS2171" i="4"/>
  <c r="AS2170" i="4"/>
  <c r="AS2169" i="4"/>
  <c r="AS2168" i="4"/>
  <c r="AS2167" i="4"/>
  <c r="AS2166" i="4"/>
  <c r="AS2165" i="4"/>
  <c r="AS2164" i="4"/>
  <c r="AS2163" i="4"/>
  <c r="AS2162" i="4"/>
  <c r="AS2161" i="4"/>
  <c r="AS2160" i="4"/>
  <c r="AS2159" i="4"/>
  <c r="AS2158" i="4"/>
  <c r="AS2157" i="4"/>
  <c r="AS2156" i="4"/>
  <c r="AS2155" i="4"/>
  <c r="AS2154" i="4"/>
  <c r="AS2153" i="4"/>
  <c r="AS2152" i="4"/>
  <c r="AS2151" i="4"/>
  <c r="AS2150" i="4"/>
  <c r="AS2149" i="4"/>
  <c r="AS2148" i="4"/>
  <c r="AS2147" i="4"/>
  <c r="AS2146" i="4"/>
  <c r="AS2145" i="4"/>
  <c r="AS2144" i="4"/>
  <c r="AS2143" i="4"/>
  <c r="AS2142" i="4"/>
  <c r="AS2141" i="4"/>
  <c r="AS2140" i="4"/>
  <c r="AS2139" i="4"/>
  <c r="AS2138" i="4"/>
  <c r="AS2137" i="4"/>
  <c r="AS2136" i="4"/>
  <c r="AS2135" i="4"/>
  <c r="AS2134" i="4"/>
  <c r="AS2133" i="4"/>
  <c r="AS2132" i="4"/>
  <c r="AS2131" i="4"/>
  <c r="AS2130" i="4"/>
  <c r="AS2129" i="4"/>
  <c r="AS2128" i="4"/>
  <c r="AS2127" i="4"/>
  <c r="AS2126" i="4"/>
  <c r="AS2125" i="4"/>
  <c r="AS2124" i="4"/>
  <c r="AS2123" i="4"/>
  <c r="AS2122" i="4"/>
  <c r="AS2121" i="4"/>
  <c r="AS2120" i="4"/>
  <c r="AS2119" i="4"/>
  <c r="AS2118" i="4"/>
  <c r="AS2117" i="4"/>
  <c r="AS2116" i="4"/>
  <c r="AS2115" i="4"/>
  <c r="AS2114" i="4"/>
  <c r="AS2113" i="4"/>
  <c r="AS2112" i="4"/>
  <c r="AS2111" i="4"/>
  <c r="AS2110" i="4"/>
  <c r="AS2109" i="4"/>
  <c r="AS2108" i="4"/>
  <c r="AS2107" i="4"/>
  <c r="AS2106" i="4"/>
  <c r="AS2105" i="4"/>
  <c r="AS2104" i="4"/>
  <c r="AS2103" i="4"/>
  <c r="AS2102" i="4"/>
  <c r="AS2101" i="4"/>
  <c r="AS2100" i="4"/>
  <c r="AS2099" i="4"/>
  <c r="AS2098" i="4"/>
  <c r="AS2097" i="4"/>
  <c r="AS2096" i="4"/>
  <c r="AS2095" i="4"/>
  <c r="AS2094" i="4"/>
  <c r="AS2093" i="4"/>
  <c r="AS2092" i="4"/>
  <c r="AS2091" i="4"/>
  <c r="AS2090" i="4"/>
  <c r="AS2089" i="4"/>
  <c r="AS2088" i="4"/>
  <c r="AS2087" i="4"/>
  <c r="AS2086" i="4"/>
  <c r="AS2085" i="4"/>
  <c r="AS2084" i="4"/>
  <c r="AS2083" i="4"/>
  <c r="AS2082" i="4"/>
  <c r="AS2081" i="4"/>
  <c r="AS2080" i="4"/>
  <c r="AS2079" i="4"/>
  <c r="AS2078" i="4"/>
  <c r="AS2077" i="4"/>
  <c r="AS2076" i="4"/>
  <c r="AS2075" i="4"/>
  <c r="AS2074" i="4"/>
  <c r="AS2073" i="4"/>
  <c r="AS2072" i="4"/>
  <c r="AS2071" i="4"/>
  <c r="AS2070" i="4"/>
  <c r="AS2069" i="4"/>
  <c r="AS2068" i="4"/>
  <c r="AS2067" i="4"/>
  <c r="AS2066" i="4"/>
  <c r="AS2065" i="4"/>
  <c r="AS2064" i="4"/>
  <c r="AS2063" i="4"/>
  <c r="AS2062" i="4"/>
  <c r="AS2061" i="4"/>
  <c r="AS2060" i="4"/>
  <c r="AS2059" i="4"/>
  <c r="AS2058" i="4"/>
  <c r="AS2057" i="4"/>
  <c r="AS2056" i="4"/>
  <c r="AS2055" i="4"/>
  <c r="AS2054" i="4"/>
  <c r="AS2053" i="4"/>
  <c r="AS2052" i="4"/>
  <c r="AS2051" i="4"/>
  <c r="AS2050" i="4"/>
  <c r="AS2049" i="4"/>
  <c r="AS2048" i="4"/>
  <c r="AS2047" i="4"/>
  <c r="AS2046" i="4"/>
  <c r="AS2045" i="4"/>
  <c r="AS2044" i="4"/>
  <c r="AS2043" i="4"/>
  <c r="AS2042" i="4"/>
  <c r="AS2041" i="4"/>
  <c r="AS2040" i="4"/>
  <c r="AS2039" i="4"/>
  <c r="AS2038" i="4"/>
  <c r="AS2037" i="4"/>
  <c r="AS2036" i="4"/>
  <c r="AS2035" i="4"/>
  <c r="AS2034" i="4"/>
  <c r="AS2033" i="4"/>
  <c r="AS2032" i="4"/>
  <c r="AS2031" i="4"/>
  <c r="AS2030" i="4"/>
  <c r="AS2029" i="4"/>
  <c r="AS2028" i="4"/>
  <c r="AS2027" i="4"/>
  <c r="AS2026" i="4"/>
  <c r="AS2025" i="4"/>
  <c r="AS2024" i="4"/>
  <c r="AS2023" i="4"/>
  <c r="AS2022" i="4"/>
  <c r="AS2021" i="4"/>
  <c r="AS2020" i="4"/>
  <c r="AS2019" i="4"/>
  <c r="AS2018" i="4"/>
  <c r="AS2017" i="4"/>
  <c r="AS2016" i="4"/>
  <c r="AS2015" i="4"/>
  <c r="AS2014" i="4"/>
  <c r="AS2013" i="4"/>
  <c r="AS2012" i="4"/>
  <c r="AS2011" i="4"/>
  <c r="AS2010" i="4"/>
  <c r="AS2009" i="4"/>
  <c r="AS2008" i="4"/>
  <c r="AS2007" i="4"/>
  <c r="AS2006" i="4"/>
  <c r="AS2005" i="4"/>
  <c r="AS2004" i="4"/>
  <c r="AS2003" i="4"/>
  <c r="AS2002" i="4"/>
  <c r="AS2001" i="4"/>
  <c r="AS2000" i="4"/>
  <c r="AS1999" i="4"/>
  <c r="AS1998" i="4"/>
  <c r="AS1997" i="4"/>
  <c r="AS1996" i="4"/>
  <c r="AS1995" i="4"/>
  <c r="AS1994" i="4"/>
  <c r="AS1993" i="4"/>
  <c r="AS1992" i="4"/>
  <c r="AS1991" i="4"/>
  <c r="AS1990" i="4"/>
  <c r="AS1989" i="4"/>
  <c r="AS1988" i="4"/>
  <c r="AS1987" i="4"/>
  <c r="AS1986" i="4"/>
  <c r="AS1985" i="4"/>
  <c r="AS1984" i="4"/>
  <c r="AS1983" i="4"/>
  <c r="AS1982" i="4"/>
  <c r="AS1981" i="4"/>
  <c r="AS1980" i="4"/>
  <c r="AS1979" i="4"/>
  <c r="AS1978" i="4"/>
  <c r="AS1977" i="4"/>
  <c r="AS1976" i="4"/>
  <c r="AS1975" i="4"/>
  <c r="AS1974" i="4"/>
  <c r="AS1973" i="4"/>
  <c r="AS1972" i="4"/>
  <c r="AS1971" i="4"/>
  <c r="AS1970" i="4"/>
  <c r="AS1969" i="4"/>
  <c r="AS1968" i="4"/>
  <c r="AS1967" i="4"/>
  <c r="AS1966" i="4"/>
  <c r="AS1965" i="4"/>
  <c r="AS1964" i="4"/>
  <c r="AS1963" i="4"/>
  <c r="AS1962" i="4"/>
  <c r="AS1961" i="4"/>
  <c r="AS1960" i="4"/>
  <c r="AS1959" i="4"/>
  <c r="AS1958" i="4"/>
  <c r="AS1957" i="4"/>
  <c r="AS1956" i="4"/>
  <c r="AS1955" i="4"/>
  <c r="AS1954" i="4"/>
  <c r="AS1953" i="4"/>
  <c r="AS1952" i="4"/>
  <c r="AS1951" i="4"/>
  <c r="AS1950" i="4"/>
  <c r="AS1949" i="4"/>
  <c r="AS1948" i="4"/>
  <c r="AS1947" i="4"/>
  <c r="AS1946" i="4"/>
  <c r="AS1945" i="4"/>
  <c r="AS1944" i="4"/>
  <c r="AS1943" i="4"/>
  <c r="AS1942" i="4"/>
  <c r="AS1941" i="4"/>
  <c r="AS1940" i="4"/>
  <c r="AS1939" i="4"/>
  <c r="AS1938" i="4"/>
  <c r="AS1937" i="4"/>
  <c r="AS1936" i="4"/>
  <c r="AS1935" i="4"/>
  <c r="AS1934" i="4"/>
  <c r="AS1933" i="4"/>
  <c r="AS1932" i="4"/>
  <c r="AS1931" i="4"/>
  <c r="AS1930" i="4"/>
  <c r="AS1929" i="4"/>
  <c r="AS1928" i="4"/>
  <c r="AS1927" i="4"/>
  <c r="AS1926" i="4"/>
  <c r="AS1925" i="4"/>
  <c r="AS1924" i="4"/>
  <c r="AS1923" i="4"/>
  <c r="AS1922" i="4"/>
  <c r="AS1921" i="4"/>
  <c r="AS1920" i="4"/>
  <c r="AS1919" i="4"/>
  <c r="AS1918" i="4"/>
  <c r="AS1917" i="4"/>
  <c r="AS1916" i="4"/>
  <c r="AS1915" i="4"/>
  <c r="AS1914" i="4"/>
  <c r="AS1913" i="4"/>
  <c r="AS1912" i="4"/>
  <c r="AS1911" i="4"/>
  <c r="AS1910" i="4"/>
  <c r="AS1909" i="4"/>
  <c r="AS1908" i="4"/>
  <c r="AS1907" i="4"/>
  <c r="AS1906" i="4"/>
  <c r="AS1905" i="4"/>
  <c r="AS1904" i="4"/>
  <c r="AS1903" i="4"/>
  <c r="AS1902" i="4"/>
  <c r="AS1901" i="4"/>
  <c r="AS1900" i="4"/>
  <c r="AS1899" i="4"/>
  <c r="AS1898" i="4"/>
  <c r="AS1897" i="4"/>
  <c r="AS1896" i="4"/>
  <c r="AS1895" i="4"/>
  <c r="AS1894" i="4"/>
  <c r="AS1893" i="4"/>
  <c r="AS1892" i="4"/>
  <c r="AS1891" i="4"/>
  <c r="AS1890" i="4"/>
  <c r="AS1889" i="4"/>
  <c r="AS1888" i="4"/>
  <c r="AS1887" i="4"/>
  <c r="AS1886" i="4"/>
  <c r="AS1885" i="4"/>
  <c r="AS1884" i="4"/>
  <c r="AS1883" i="4"/>
  <c r="AS1882" i="4"/>
  <c r="AS1881" i="4"/>
  <c r="AS1880" i="4"/>
  <c r="AS1879" i="4"/>
  <c r="AS1878" i="4"/>
  <c r="AS1877" i="4"/>
  <c r="AS1876" i="4"/>
  <c r="AS1875" i="4"/>
  <c r="AS1874" i="4"/>
  <c r="AS1873" i="4"/>
  <c r="AS1872" i="4"/>
  <c r="AS1871" i="4"/>
  <c r="AS1870" i="4"/>
  <c r="AS1869" i="4"/>
  <c r="AS1868" i="4"/>
  <c r="AS1867" i="4"/>
  <c r="AS1866" i="4"/>
  <c r="AS1865" i="4"/>
  <c r="AS1864" i="4"/>
  <c r="AS1863" i="4"/>
  <c r="AS1862" i="4"/>
  <c r="AS1861" i="4"/>
  <c r="AS1860" i="4"/>
  <c r="AS1859" i="4"/>
  <c r="AS1858" i="4"/>
  <c r="AS1857" i="4"/>
  <c r="AS1856" i="4"/>
  <c r="AS1855" i="4"/>
  <c r="AS1854" i="4"/>
  <c r="AS1853" i="4"/>
  <c r="AS1852" i="4"/>
  <c r="AS1851" i="4"/>
  <c r="AS1850" i="4"/>
  <c r="AS1849" i="4"/>
  <c r="AS1848" i="4"/>
  <c r="AS1847" i="4"/>
  <c r="AS1846" i="4"/>
  <c r="AS1845" i="4"/>
  <c r="AS1844" i="4"/>
  <c r="AS1843" i="4"/>
  <c r="AS1842" i="4"/>
  <c r="AS1841" i="4"/>
  <c r="AS1840" i="4"/>
  <c r="AS1839" i="4"/>
  <c r="AS1838" i="4"/>
  <c r="AS1837" i="4"/>
  <c r="AS1836" i="4"/>
  <c r="AS1835" i="4"/>
  <c r="AS1834" i="4"/>
  <c r="AS1833" i="4"/>
  <c r="AS1832" i="4"/>
  <c r="AS1831" i="4"/>
  <c r="AS1830" i="4"/>
  <c r="AS1829" i="4"/>
  <c r="AS1828" i="4"/>
  <c r="AS1827" i="4"/>
  <c r="AS1826" i="4"/>
  <c r="AS1825" i="4"/>
  <c r="AS1824" i="4"/>
  <c r="AS1823" i="4"/>
  <c r="AS1822" i="4"/>
  <c r="AS1821" i="4"/>
  <c r="AS1820" i="4"/>
  <c r="AS1819" i="4"/>
  <c r="AS1818" i="4"/>
  <c r="AS1817" i="4"/>
  <c r="AS1816" i="4"/>
  <c r="AS1815" i="4"/>
  <c r="AS1814" i="4"/>
  <c r="AS1813" i="4"/>
  <c r="AS1812" i="4"/>
  <c r="AS1811" i="4"/>
  <c r="AS1810" i="4"/>
  <c r="AS1809" i="4"/>
  <c r="AS1808" i="4"/>
  <c r="AS1807" i="4"/>
  <c r="AS1806" i="4"/>
  <c r="AS1805" i="4"/>
  <c r="AS1804" i="4"/>
  <c r="AS1803" i="4"/>
  <c r="AS1802" i="4"/>
  <c r="AS1801" i="4"/>
  <c r="AS1800" i="4"/>
  <c r="AS1799" i="4"/>
  <c r="AS1798" i="4"/>
  <c r="AS1797" i="4"/>
  <c r="AS1796" i="4"/>
  <c r="AS1795" i="4"/>
  <c r="AS1794" i="4"/>
  <c r="AS1793" i="4"/>
  <c r="AS1792" i="4"/>
  <c r="AS1791" i="4"/>
  <c r="AS1790" i="4"/>
  <c r="AS1789" i="4"/>
  <c r="AS1788" i="4"/>
  <c r="AS1787" i="4"/>
  <c r="AS1786" i="4"/>
  <c r="AS1785" i="4"/>
  <c r="AS1784" i="4"/>
  <c r="AS1783" i="4"/>
  <c r="AS1782" i="4"/>
  <c r="AS1781" i="4"/>
  <c r="AS1780" i="4"/>
  <c r="AS1779" i="4"/>
  <c r="AS1778" i="4"/>
  <c r="AS1777" i="4"/>
  <c r="AS1776" i="4"/>
  <c r="AS1775" i="4"/>
  <c r="AS1774" i="4"/>
  <c r="AS1773" i="4"/>
  <c r="AS1772" i="4"/>
  <c r="AS1771" i="4"/>
  <c r="AS1770" i="4"/>
  <c r="AS1769" i="4"/>
  <c r="AS1768" i="4"/>
  <c r="AS1767" i="4"/>
  <c r="AS1766" i="4"/>
  <c r="AS1765" i="4"/>
  <c r="AS1764" i="4"/>
  <c r="AS1763" i="4"/>
  <c r="AS1762" i="4"/>
  <c r="AS1761" i="4"/>
  <c r="AS1760" i="4"/>
  <c r="AS1759" i="4"/>
  <c r="AS1758" i="4"/>
  <c r="AS1757" i="4"/>
  <c r="AS1756" i="4"/>
  <c r="AS1755" i="4"/>
  <c r="AS1754" i="4"/>
  <c r="AS1753" i="4"/>
  <c r="AS1752" i="4"/>
  <c r="AS1751" i="4"/>
  <c r="AS1750" i="4"/>
  <c r="AS1749" i="4"/>
  <c r="AS1748" i="4"/>
  <c r="AS1747" i="4"/>
  <c r="AS1746" i="4"/>
  <c r="AS1745" i="4"/>
  <c r="AS1744" i="4"/>
  <c r="AS1743" i="4"/>
  <c r="AS1742" i="4"/>
  <c r="AS1741" i="4"/>
  <c r="AS1740" i="4"/>
  <c r="AS1739" i="4"/>
  <c r="AS1738" i="4"/>
  <c r="AS1737" i="4"/>
  <c r="AS1736" i="4"/>
  <c r="AS1735" i="4"/>
  <c r="AS1734" i="4"/>
  <c r="AS1733" i="4"/>
  <c r="AS1732" i="4"/>
  <c r="AS1731" i="4"/>
  <c r="AS1730" i="4"/>
  <c r="AS1729" i="4"/>
  <c r="AS1728" i="4"/>
  <c r="AS1727" i="4"/>
  <c r="AS1726" i="4"/>
  <c r="AS1725" i="4"/>
  <c r="AS1724" i="4"/>
  <c r="AS1723" i="4"/>
  <c r="AS1722" i="4"/>
  <c r="AS1721" i="4"/>
  <c r="AS1720" i="4"/>
  <c r="AS1719" i="4"/>
  <c r="AS1718" i="4"/>
  <c r="AS1717" i="4"/>
  <c r="AS1716" i="4"/>
  <c r="AS1715" i="4"/>
  <c r="AS1714" i="4"/>
  <c r="AS1713" i="4"/>
  <c r="AS1712" i="4"/>
  <c r="AS1711" i="4"/>
  <c r="AS1710" i="4"/>
  <c r="AS1709" i="4"/>
  <c r="AS1708" i="4"/>
  <c r="AS1707" i="4"/>
  <c r="AS1706" i="4"/>
  <c r="AS1705" i="4"/>
  <c r="AS1704" i="4"/>
  <c r="AS1703" i="4"/>
  <c r="AS1702" i="4"/>
  <c r="AS1701" i="4"/>
  <c r="AS1700" i="4"/>
  <c r="AS1699" i="4"/>
  <c r="AS1698" i="4"/>
  <c r="AS1697" i="4"/>
  <c r="AS1696" i="4"/>
  <c r="AS1695" i="4"/>
  <c r="AS1694" i="4"/>
  <c r="AS1693" i="4"/>
  <c r="AS1692" i="4"/>
  <c r="AS1691" i="4"/>
  <c r="AS1690" i="4"/>
  <c r="AS1689" i="4"/>
  <c r="AS1688" i="4"/>
  <c r="AS1687" i="4"/>
  <c r="AS1686" i="4"/>
  <c r="AS1685" i="4"/>
  <c r="AS1684" i="4"/>
  <c r="AS1683" i="4"/>
  <c r="AS1682" i="4"/>
  <c r="AS1681" i="4"/>
  <c r="AS1680" i="4"/>
  <c r="AS1679" i="4"/>
  <c r="AS1678" i="4"/>
  <c r="AS1677" i="4"/>
  <c r="AS1676" i="4"/>
  <c r="AS1675" i="4"/>
  <c r="AS1674" i="4"/>
  <c r="AS1673" i="4"/>
  <c r="AS1672" i="4"/>
  <c r="AS1671" i="4"/>
  <c r="AS1670" i="4"/>
  <c r="AS1669" i="4"/>
  <c r="AS1668" i="4"/>
  <c r="AS1667" i="4"/>
  <c r="AS1666" i="4"/>
  <c r="AS1665" i="4"/>
  <c r="AS1664" i="4"/>
  <c r="AS1663" i="4"/>
  <c r="AS1662" i="4"/>
  <c r="AS1661" i="4"/>
  <c r="AS1660" i="4"/>
  <c r="AS1659" i="4"/>
  <c r="AS1658" i="4"/>
  <c r="AS1657" i="4"/>
  <c r="AS1656" i="4"/>
  <c r="AS1655" i="4"/>
  <c r="AS1654" i="4"/>
  <c r="AS1653" i="4"/>
  <c r="AS1652" i="4"/>
  <c r="AS1651" i="4"/>
  <c r="AS1650" i="4"/>
  <c r="AS1649" i="4"/>
  <c r="AS1648" i="4"/>
  <c r="AS1647" i="4"/>
  <c r="AS1646" i="4"/>
  <c r="AS1645" i="4"/>
  <c r="AS1644" i="4"/>
  <c r="AS1643" i="4"/>
  <c r="AS1642" i="4"/>
  <c r="AS1641" i="4"/>
  <c r="AS1640" i="4"/>
  <c r="AS1639" i="4"/>
  <c r="AS1638" i="4"/>
  <c r="AS1637" i="4"/>
  <c r="AS1636" i="4"/>
  <c r="AS1635" i="4"/>
  <c r="AS1634" i="4"/>
  <c r="AS1633" i="4"/>
  <c r="AS1632" i="4"/>
  <c r="AS1631" i="4"/>
  <c r="AS1630" i="4"/>
  <c r="AS1629" i="4"/>
  <c r="AS1628" i="4"/>
  <c r="AS1627" i="4"/>
  <c r="AS1626" i="4"/>
  <c r="AS1625" i="4"/>
  <c r="AS1624" i="4"/>
  <c r="AS1623" i="4"/>
  <c r="AS1622" i="4"/>
  <c r="AS1621" i="4"/>
  <c r="AS1620" i="4"/>
  <c r="AS1619" i="4"/>
  <c r="AS1618" i="4"/>
  <c r="AS1617" i="4"/>
  <c r="AS1616" i="4"/>
  <c r="AS1615" i="4"/>
  <c r="AS1614" i="4"/>
  <c r="AS1613" i="4"/>
  <c r="AS1612" i="4"/>
  <c r="AS1611" i="4"/>
  <c r="AS1610" i="4"/>
  <c r="AS1609" i="4"/>
  <c r="AS1608" i="4"/>
  <c r="AS1607" i="4"/>
  <c r="AS1606" i="4"/>
  <c r="AS1605" i="4"/>
  <c r="AS1604" i="4"/>
  <c r="AS1603" i="4"/>
  <c r="AS1602" i="4"/>
  <c r="AS1601" i="4"/>
  <c r="AS1600" i="4"/>
  <c r="AS1599" i="4"/>
  <c r="AS1598" i="4"/>
  <c r="AS1597" i="4"/>
  <c r="AS1596" i="4"/>
  <c r="AS1595" i="4"/>
  <c r="AS1594" i="4"/>
  <c r="AS1593" i="4"/>
  <c r="AS1592" i="4"/>
  <c r="AS1591" i="4"/>
  <c r="AS1590" i="4"/>
  <c r="AS1589" i="4"/>
  <c r="AS1588" i="4"/>
  <c r="AS1587" i="4"/>
  <c r="AS1586" i="4"/>
  <c r="AS1585" i="4"/>
  <c r="AS1584" i="4"/>
  <c r="AS1583" i="4"/>
  <c r="AS1582" i="4"/>
  <c r="AS1581" i="4"/>
  <c r="AS1580" i="4"/>
  <c r="AS1579" i="4"/>
  <c r="AS1578" i="4"/>
  <c r="AS1577" i="4"/>
  <c r="AS1576" i="4"/>
  <c r="AS1575" i="4"/>
  <c r="AS1574" i="4"/>
  <c r="AS1573" i="4"/>
  <c r="AS1572" i="4"/>
  <c r="AS1571" i="4"/>
  <c r="AS1570" i="4"/>
  <c r="AS1569" i="4"/>
  <c r="AS1568" i="4"/>
  <c r="AS1567" i="4"/>
  <c r="AS1566" i="4"/>
  <c r="AS1565" i="4"/>
  <c r="AS1564" i="4"/>
  <c r="AS1563" i="4"/>
  <c r="AS1562" i="4"/>
  <c r="AS1561" i="4"/>
  <c r="AS1560" i="4"/>
  <c r="AS1559" i="4"/>
  <c r="AS1558" i="4"/>
  <c r="AS1557" i="4"/>
  <c r="AS1556" i="4"/>
  <c r="AS1555" i="4"/>
  <c r="AS1554" i="4"/>
  <c r="AS1553" i="4"/>
  <c r="AS1552" i="4"/>
  <c r="AS1551" i="4"/>
  <c r="AS1550" i="4"/>
  <c r="AS1549" i="4"/>
  <c r="AS1548" i="4"/>
  <c r="AS1547" i="4"/>
  <c r="AS1546" i="4"/>
  <c r="AS1545" i="4"/>
  <c r="AS1544" i="4"/>
  <c r="AS1543" i="4"/>
  <c r="AS1542" i="4"/>
  <c r="AS1541" i="4"/>
  <c r="AS1540" i="4"/>
  <c r="AS1539" i="4"/>
  <c r="AS1538" i="4"/>
  <c r="AS1537" i="4"/>
  <c r="AS1536" i="4"/>
  <c r="AS1535" i="4"/>
  <c r="AS1534" i="4"/>
  <c r="AS1533" i="4"/>
  <c r="AS1532" i="4"/>
  <c r="AS1531" i="4"/>
  <c r="AS1530" i="4"/>
  <c r="AS1529" i="4"/>
  <c r="AS1528" i="4"/>
  <c r="AS1527" i="4"/>
  <c r="AS1526" i="4"/>
  <c r="AS1525" i="4"/>
  <c r="AS1524" i="4"/>
  <c r="AS1523" i="4"/>
  <c r="AS1522" i="4"/>
  <c r="AS1521" i="4"/>
  <c r="AS1520" i="4"/>
  <c r="AS1519" i="4"/>
  <c r="AS1518" i="4"/>
  <c r="AS1517" i="4"/>
  <c r="AS1516" i="4"/>
  <c r="AS1515" i="4"/>
  <c r="AS1514" i="4"/>
  <c r="AS1513" i="4"/>
  <c r="AS1512" i="4"/>
  <c r="AS1511" i="4"/>
  <c r="AS1510" i="4"/>
  <c r="AS1509" i="4"/>
  <c r="AS1508" i="4"/>
  <c r="AS1507" i="4"/>
  <c r="AS1506" i="4"/>
  <c r="AS1505" i="4"/>
  <c r="AS1504" i="4"/>
  <c r="AS1503" i="4"/>
  <c r="AS1502" i="4"/>
  <c r="AS1501" i="4"/>
  <c r="AS1500" i="4"/>
  <c r="AS1499" i="4"/>
  <c r="AS1498" i="4"/>
  <c r="AS1497" i="4"/>
  <c r="AS1496" i="4"/>
  <c r="AS1495" i="4"/>
  <c r="AS1494" i="4"/>
  <c r="AS1493" i="4"/>
  <c r="AS1492" i="4"/>
  <c r="AS1491" i="4"/>
  <c r="AS1490" i="4"/>
  <c r="AS1489" i="4"/>
  <c r="AS1488" i="4"/>
  <c r="AS1487" i="4"/>
  <c r="AS1486" i="4"/>
  <c r="AS1485" i="4"/>
  <c r="AS1484" i="4"/>
  <c r="AS1483" i="4"/>
  <c r="AS1482" i="4"/>
  <c r="AS1481" i="4"/>
  <c r="AS1480" i="4"/>
  <c r="AS1479" i="4"/>
  <c r="AS1478" i="4"/>
  <c r="AS1477" i="4"/>
  <c r="AS1476" i="4"/>
  <c r="AS1475" i="4"/>
  <c r="AS1474" i="4"/>
  <c r="AS1473" i="4"/>
  <c r="AS1472" i="4"/>
  <c r="AS1471" i="4"/>
  <c r="AS1470" i="4"/>
  <c r="AS1469" i="4"/>
  <c r="AS1468" i="4"/>
  <c r="AS1467" i="4"/>
  <c r="AS1466" i="4"/>
  <c r="AS1465" i="4"/>
  <c r="AS1464" i="4"/>
  <c r="AS1463" i="4"/>
  <c r="AS1462" i="4"/>
  <c r="AS1461" i="4"/>
  <c r="AS1460" i="4"/>
  <c r="AS1459" i="4"/>
  <c r="AS1458" i="4"/>
  <c r="AS1457" i="4"/>
  <c r="AS1456" i="4"/>
  <c r="AS1455" i="4"/>
  <c r="AS1454" i="4"/>
  <c r="AS1453" i="4"/>
  <c r="AS1452" i="4"/>
  <c r="AS1451" i="4"/>
  <c r="AS1450" i="4"/>
  <c r="AS1449" i="4"/>
  <c r="AS1448" i="4"/>
  <c r="AS1447" i="4"/>
  <c r="AS1446" i="4"/>
  <c r="AS1445" i="4"/>
  <c r="AS1444" i="4"/>
  <c r="AS1443" i="4"/>
  <c r="AS1442" i="4"/>
  <c r="AS1441" i="4"/>
  <c r="AS1440" i="4"/>
  <c r="AS1439" i="4"/>
  <c r="AS1438" i="4"/>
  <c r="AS1437" i="4"/>
  <c r="AS1436" i="4"/>
  <c r="AS1435" i="4"/>
  <c r="AS1434" i="4"/>
  <c r="AS1433" i="4"/>
  <c r="AS1432" i="4"/>
  <c r="AS1431" i="4"/>
  <c r="AS1430" i="4"/>
  <c r="AS1429" i="4"/>
  <c r="AS1428" i="4"/>
  <c r="AS1427" i="4"/>
  <c r="AS1426" i="4"/>
  <c r="AS1425" i="4"/>
  <c r="AS1424" i="4"/>
  <c r="AS1423" i="4"/>
  <c r="AS1422" i="4"/>
  <c r="AS1421" i="4"/>
  <c r="AS1420" i="4"/>
  <c r="AS1419" i="4"/>
  <c r="AS1418" i="4"/>
  <c r="AS1417" i="4"/>
  <c r="AS1416" i="4"/>
  <c r="AS1415" i="4"/>
  <c r="AS1414" i="4"/>
  <c r="AS1413" i="4"/>
  <c r="AS1412" i="4"/>
  <c r="AS1411" i="4"/>
  <c r="AS1410" i="4"/>
  <c r="AS1409" i="4"/>
  <c r="AS1408" i="4"/>
  <c r="AS1407" i="4"/>
  <c r="AS1406" i="4"/>
  <c r="AS1405" i="4"/>
  <c r="AS1404" i="4"/>
  <c r="AS1403" i="4"/>
  <c r="AS1402" i="4"/>
  <c r="AS1401" i="4"/>
  <c r="AS1400" i="4"/>
  <c r="AS1399" i="4"/>
  <c r="AS1398" i="4"/>
  <c r="AS1397" i="4"/>
  <c r="AS1396" i="4"/>
  <c r="AS1395" i="4"/>
  <c r="AS1394" i="4"/>
  <c r="AS1393" i="4"/>
  <c r="AS1392" i="4"/>
  <c r="AS1391" i="4"/>
  <c r="AS1390" i="4"/>
  <c r="AS1389" i="4"/>
  <c r="AS1388" i="4"/>
  <c r="AS1387" i="4"/>
  <c r="AS1386" i="4"/>
  <c r="AS1385" i="4"/>
  <c r="AS1384" i="4"/>
  <c r="AS1383" i="4"/>
  <c r="AS1382" i="4"/>
  <c r="AS1381" i="4"/>
  <c r="AS1380" i="4"/>
  <c r="AS1379" i="4"/>
  <c r="AS1378" i="4"/>
  <c r="AS1377" i="4"/>
  <c r="AS1376" i="4"/>
  <c r="AS1375" i="4"/>
  <c r="AS1374" i="4"/>
  <c r="AS1373" i="4"/>
  <c r="AS1372" i="4"/>
  <c r="AS1371" i="4"/>
  <c r="AS1370" i="4"/>
  <c r="AS1369" i="4"/>
  <c r="AS1368" i="4"/>
  <c r="AS1367" i="4"/>
  <c r="AS1366" i="4"/>
  <c r="AS1365" i="4"/>
  <c r="AS1364" i="4"/>
  <c r="AS1363" i="4"/>
  <c r="AS1362" i="4"/>
  <c r="AS1361" i="4"/>
  <c r="AS1360" i="4"/>
  <c r="AS1359" i="4"/>
  <c r="AS1358" i="4"/>
  <c r="AS1357" i="4"/>
  <c r="AS1356" i="4"/>
  <c r="AS1355" i="4"/>
  <c r="AS1354" i="4"/>
  <c r="AS1353" i="4"/>
  <c r="AS1352" i="4"/>
  <c r="AS1351" i="4"/>
  <c r="AS1350" i="4"/>
  <c r="AS1349" i="4"/>
  <c r="AS1348" i="4"/>
  <c r="AS1347" i="4"/>
  <c r="AS1346" i="4"/>
  <c r="AS1345" i="4"/>
  <c r="AS1344" i="4"/>
  <c r="AS1343" i="4"/>
  <c r="AS1342" i="4"/>
  <c r="AS1341" i="4"/>
  <c r="AS1340" i="4"/>
  <c r="AS1339" i="4"/>
  <c r="AS1338" i="4"/>
  <c r="AS1337" i="4"/>
  <c r="AS1336" i="4"/>
  <c r="AS1335" i="4"/>
  <c r="AS1334" i="4"/>
  <c r="AS1333" i="4"/>
  <c r="AS1332" i="4"/>
  <c r="AS1331" i="4"/>
  <c r="AS1330" i="4"/>
  <c r="AS1329" i="4"/>
  <c r="AS1328" i="4"/>
  <c r="AS1327" i="4"/>
  <c r="AS1326" i="4"/>
  <c r="AS1325" i="4"/>
  <c r="AS1324" i="4"/>
  <c r="AS1323" i="4"/>
  <c r="AS1322" i="4"/>
  <c r="AS1321" i="4"/>
  <c r="AS1320" i="4"/>
  <c r="AS1319" i="4"/>
  <c r="AS1318" i="4"/>
  <c r="AS1317" i="4"/>
  <c r="AS1316" i="4"/>
  <c r="AS1315" i="4"/>
  <c r="AS1314" i="4"/>
  <c r="AS1313" i="4"/>
  <c r="AS1312" i="4"/>
  <c r="AS1311" i="4"/>
  <c r="AS1310" i="4"/>
  <c r="AS1309" i="4"/>
  <c r="AS1308" i="4"/>
  <c r="AS1307" i="4"/>
  <c r="AS1306" i="4"/>
  <c r="AS1305" i="4"/>
  <c r="AS1304" i="4"/>
  <c r="AS1303" i="4"/>
  <c r="AS1302" i="4"/>
  <c r="AS1301" i="4"/>
  <c r="AS1300" i="4"/>
  <c r="AS1299" i="4"/>
  <c r="AS1298" i="4"/>
  <c r="AS1297" i="4"/>
  <c r="AS1296" i="4"/>
  <c r="AS1295" i="4"/>
  <c r="AS1294" i="4"/>
  <c r="AS1293" i="4"/>
  <c r="AS1292" i="4"/>
  <c r="AS1291" i="4"/>
  <c r="AS1290" i="4"/>
  <c r="AS1289" i="4"/>
  <c r="AS1288" i="4"/>
  <c r="AS1287" i="4"/>
  <c r="AS1286" i="4"/>
  <c r="AS1285" i="4"/>
  <c r="AS1284" i="4"/>
  <c r="AS1283" i="4"/>
  <c r="AS1282" i="4"/>
  <c r="AS1281" i="4"/>
  <c r="AS1280" i="4"/>
  <c r="AS1279" i="4"/>
  <c r="AS1278" i="4"/>
  <c r="AS1277" i="4"/>
  <c r="AS1276" i="4"/>
  <c r="AS1275" i="4"/>
  <c r="AS1274" i="4"/>
  <c r="AS1273" i="4"/>
  <c r="AS1272" i="4"/>
  <c r="AS1271" i="4"/>
  <c r="AS1270" i="4"/>
  <c r="AS1269" i="4"/>
  <c r="AS1268" i="4"/>
  <c r="AS1267" i="4"/>
  <c r="AS1266" i="4"/>
  <c r="AS1265" i="4"/>
  <c r="AS1264" i="4"/>
  <c r="AS1263" i="4"/>
  <c r="AS1262" i="4"/>
  <c r="AS1261" i="4"/>
  <c r="AS1260" i="4"/>
  <c r="AS1259" i="4"/>
  <c r="AS1258" i="4"/>
  <c r="AS1257" i="4"/>
  <c r="AS1256" i="4"/>
  <c r="AS1255" i="4"/>
  <c r="AS1254" i="4"/>
  <c r="AS1253" i="4"/>
  <c r="AS1252" i="4"/>
  <c r="AS1251" i="4"/>
  <c r="AS1250" i="4"/>
  <c r="AS1249" i="4"/>
  <c r="AS1248" i="4"/>
  <c r="AS1247" i="4"/>
  <c r="AS1246" i="4"/>
  <c r="AS1245" i="4"/>
  <c r="AS1244" i="4"/>
  <c r="AS1243" i="4"/>
  <c r="AS1242" i="4"/>
  <c r="AS1241" i="4"/>
  <c r="AS1240" i="4"/>
  <c r="AS1239" i="4"/>
  <c r="AS1238" i="4"/>
  <c r="AS1237" i="4"/>
  <c r="AS1236" i="4"/>
  <c r="AS1235" i="4"/>
  <c r="AS1234" i="4"/>
  <c r="AS1233" i="4"/>
  <c r="AS1232" i="4"/>
  <c r="AS1231" i="4"/>
  <c r="AS1230" i="4"/>
  <c r="AS1229" i="4"/>
  <c r="AS1228" i="4"/>
  <c r="AS1227" i="4"/>
  <c r="AS1226" i="4"/>
  <c r="AS1225" i="4"/>
  <c r="AS1224" i="4"/>
  <c r="AS1223" i="4"/>
  <c r="AS1222" i="4"/>
  <c r="AS1221" i="4"/>
  <c r="AS1220" i="4"/>
  <c r="AS1219" i="4"/>
  <c r="AS1218" i="4"/>
  <c r="AS1217" i="4"/>
  <c r="AS1216" i="4"/>
  <c r="AS1215" i="4"/>
  <c r="AS1214" i="4"/>
  <c r="AS1213" i="4"/>
  <c r="AS1212" i="4"/>
  <c r="AS1211" i="4"/>
  <c r="AS1210" i="4"/>
  <c r="AS1209" i="4"/>
  <c r="AS1208" i="4"/>
  <c r="AS1207" i="4"/>
  <c r="AS1206" i="4"/>
  <c r="AS1205" i="4"/>
  <c r="AS1204" i="4"/>
  <c r="AS1203" i="4"/>
  <c r="AS1202" i="4"/>
  <c r="AS1201" i="4"/>
  <c r="AS1200" i="4"/>
  <c r="AS1199" i="4"/>
  <c r="AS1198" i="4"/>
  <c r="AS1197" i="4"/>
  <c r="AS1196" i="4"/>
  <c r="AS1195" i="4"/>
  <c r="AS1194" i="4"/>
  <c r="AS1193" i="4"/>
  <c r="AS1192" i="4"/>
  <c r="AS1191" i="4"/>
  <c r="AS1190" i="4"/>
  <c r="AS1189" i="4"/>
  <c r="AS1188" i="4"/>
  <c r="AS1187" i="4"/>
  <c r="AS1186" i="4"/>
  <c r="AS1185" i="4"/>
  <c r="AS1184" i="4"/>
  <c r="AS1183" i="4"/>
  <c r="AS1182" i="4"/>
  <c r="AS1181" i="4"/>
  <c r="AS1180" i="4"/>
  <c r="AS1179" i="4"/>
  <c r="AS1178" i="4"/>
  <c r="AS1177" i="4"/>
  <c r="AS1176" i="4"/>
  <c r="AS1175" i="4"/>
  <c r="AS1174" i="4"/>
  <c r="AS1173" i="4"/>
  <c r="AS1172" i="4"/>
  <c r="AS1171" i="4"/>
  <c r="AS1170" i="4"/>
  <c r="AS1169" i="4"/>
  <c r="AS1168" i="4"/>
  <c r="AS1167" i="4"/>
  <c r="AS1166" i="4"/>
  <c r="AS1165" i="4"/>
  <c r="AS1164" i="4"/>
  <c r="AS1163" i="4"/>
  <c r="AS1162" i="4"/>
  <c r="AS1161" i="4"/>
  <c r="AS1160" i="4"/>
  <c r="AS1159" i="4"/>
  <c r="AS1158" i="4"/>
  <c r="AS1157" i="4"/>
  <c r="AS1156" i="4"/>
  <c r="AS1155" i="4"/>
  <c r="AS1154" i="4"/>
  <c r="AS1153" i="4"/>
  <c r="AS1152" i="4"/>
  <c r="AS1151" i="4"/>
  <c r="AS1150" i="4"/>
  <c r="AS1149" i="4"/>
  <c r="AS1148" i="4"/>
  <c r="AS1147" i="4"/>
  <c r="AS1146" i="4"/>
  <c r="AS1145" i="4"/>
  <c r="AS1144" i="4"/>
  <c r="AS1143" i="4"/>
  <c r="AS1142" i="4"/>
  <c r="AS1141" i="4"/>
  <c r="AS1140" i="4"/>
  <c r="AS1139" i="4"/>
  <c r="AS1138" i="4"/>
  <c r="AS1137" i="4"/>
  <c r="AS1136" i="4"/>
  <c r="AS1135" i="4"/>
  <c r="AS1134" i="4"/>
  <c r="AS1133" i="4"/>
  <c r="AS1132" i="4"/>
  <c r="AS1131" i="4"/>
  <c r="AS1130" i="4"/>
  <c r="AS1129" i="4"/>
  <c r="AS1128" i="4"/>
  <c r="AS1127" i="4"/>
  <c r="AS1126" i="4"/>
  <c r="AS1125" i="4"/>
  <c r="AS1124" i="4"/>
  <c r="AS1123" i="4"/>
  <c r="AS1122" i="4"/>
  <c r="AS1121" i="4"/>
  <c r="AS1120" i="4"/>
  <c r="AS1119" i="4"/>
  <c r="AS1118" i="4"/>
  <c r="AS1117" i="4"/>
  <c r="AS1116" i="4"/>
  <c r="AS1115" i="4"/>
  <c r="AS1114" i="4"/>
  <c r="AS1113" i="4"/>
  <c r="AS1112" i="4"/>
  <c r="AS1111" i="4"/>
  <c r="AS1110" i="4"/>
  <c r="AS1109" i="4"/>
  <c r="AS1108" i="4"/>
  <c r="AS1107" i="4"/>
  <c r="AS1106" i="4"/>
  <c r="AS1105" i="4"/>
  <c r="AS1104" i="4"/>
  <c r="AS1103" i="4"/>
  <c r="AS1102" i="4"/>
  <c r="AS1101" i="4"/>
  <c r="AS1100" i="4"/>
  <c r="AS1099" i="4"/>
  <c r="AS1098" i="4"/>
  <c r="AS1097" i="4"/>
  <c r="AS1096" i="4"/>
  <c r="AS1095" i="4"/>
  <c r="AS1094" i="4"/>
  <c r="AS1093" i="4"/>
  <c r="AS1092" i="4"/>
  <c r="AS1091" i="4"/>
  <c r="AS1090" i="4"/>
  <c r="AS1089" i="4"/>
  <c r="AS1088" i="4"/>
  <c r="AS1087" i="4"/>
  <c r="AS1086" i="4"/>
  <c r="AS1085" i="4"/>
  <c r="AS1084" i="4"/>
  <c r="AS1083" i="4"/>
  <c r="AS1082" i="4"/>
  <c r="AS1081" i="4"/>
  <c r="AS1080" i="4"/>
  <c r="AS1079" i="4"/>
  <c r="AS1078" i="4"/>
  <c r="AS1077" i="4"/>
  <c r="AS1076" i="4"/>
  <c r="AS1075" i="4"/>
  <c r="AS1074" i="4"/>
  <c r="AS1073" i="4"/>
  <c r="AS1072" i="4"/>
  <c r="AS1071" i="4"/>
  <c r="AS1070" i="4"/>
  <c r="AS1069" i="4"/>
  <c r="AS1068" i="4"/>
  <c r="AS1067" i="4"/>
  <c r="AS1066" i="4"/>
  <c r="AS1065" i="4"/>
  <c r="AS1064" i="4"/>
  <c r="AS1063" i="4"/>
  <c r="AS1062" i="4"/>
  <c r="AS1061" i="4"/>
  <c r="AS1060" i="4"/>
  <c r="AS1059" i="4"/>
  <c r="AS1058" i="4"/>
  <c r="AS1057" i="4"/>
  <c r="AS1056" i="4"/>
  <c r="AS1055" i="4"/>
  <c r="AS1054" i="4"/>
  <c r="AS1053" i="4"/>
  <c r="AS1052" i="4"/>
  <c r="AS1051" i="4"/>
  <c r="AS1050" i="4"/>
  <c r="AS1049" i="4"/>
  <c r="AS1048" i="4"/>
  <c r="AS1047" i="4"/>
  <c r="AS1046" i="4"/>
  <c r="AS1045" i="4"/>
  <c r="AS1044" i="4"/>
  <c r="AS1043" i="4"/>
  <c r="AS1042" i="4"/>
  <c r="AS1041" i="4"/>
  <c r="AS1040" i="4"/>
  <c r="AS1039" i="4"/>
  <c r="AS1038" i="4"/>
  <c r="AS1037" i="4"/>
  <c r="AS1036" i="4"/>
  <c r="AS1035" i="4"/>
  <c r="AS1034" i="4"/>
  <c r="AS1033" i="4"/>
  <c r="AS1032" i="4"/>
  <c r="AS1031" i="4"/>
  <c r="AS1030" i="4"/>
  <c r="AS1029" i="4"/>
  <c r="AS1028" i="4"/>
  <c r="AS1027" i="4"/>
  <c r="AS1026" i="4"/>
  <c r="AS1025" i="4"/>
  <c r="AS1024" i="4"/>
  <c r="AS1023" i="4"/>
  <c r="AS1022" i="4"/>
  <c r="AS1021" i="4"/>
  <c r="AS1020" i="4"/>
  <c r="AS1019" i="4"/>
  <c r="AS1018" i="4"/>
  <c r="AS1017" i="4"/>
  <c r="AS1016" i="4"/>
  <c r="AS1015" i="4"/>
  <c r="AS1014" i="4"/>
  <c r="AS1013" i="4"/>
  <c r="AS1012" i="4"/>
  <c r="AS1011" i="4"/>
  <c r="AS1010" i="4"/>
  <c r="AS1009" i="4"/>
  <c r="AS1008" i="4"/>
  <c r="AS1007" i="4"/>
  <c r="AS1006" i="4"/>
  <c r="AS1005" i="4"/>
  <c r="AS1004" i="4"/>
  <c r="AS1003" i="4"/>
  <c r="AS1002" i="4"/>
  <c r="AS1001" i="4"/>
  <c r="AS1000" i="4"/>
  <c r="AS999" i="4"/>
  <c r="AS998" i="4"/>
  <c r="AS997" i="4"/>
  <c r="AS996" i="4"/>
  <c r="AS995" i="4"/>
  <c r="AS994" i="4"/>
  <c r="AS993" i="4"/>
  <c r="AS992" i="4"/>
  <c r="AS991" i="4"/>
  <c r="AS990" i="4"/>
  <c r="AS989" i="4"/>
  <c r="AS988" i="4"/>
  <c r="AS987" i="4"/>
  <c r="AS986" i="4"/>
  <c r="AS985" i="4"/>
  <c r="AS984" i="4"/>
  <c r="AS983" i="4"/>
  <c r="AS982" i="4"/>
  <c r="AS981" i="4"/>
  <c r="AS980" i="4"/>
  <c r="AS979" i="4"/>
  <c r="AS978" i="4"/>
  <c r="AS977" i="4"/>
  <c r="AS976" i="4"/>
  <c r="AS975" i="4"/>
  <c r="AS974" i="4"/>
  <c r="AS973" i="4"/>
  <c r="AS972" i="4"/>
  <c r="AS971" i="4"/>
  <c r="AS970" i="4"/>
  <c r="AS969" i="4"/>
  <c r="AS968" i="4"/>
  <c r="AS967" i="4"/>
  <c r="AS966" i="4"/>
  <c r="AS965" i="4"/>
  <c r="AS964" i="4"/>
  <c r="AS963" i="4"/>
  <c r="AS962" i="4"/>
  <c r="AS961" i="4"/>
  <c r="AS960" i="4"/>
  <c r="AS959" i="4"/>
  <c r="AS958" i="4"/>
  <c r="AS957" i="4"/>
  <c r="AS956" i="4"/>
  <c r="AS955" i="4"/>
  <c r="AS954" i="4"/>
  <c r="AS953" i="4"/>
  <c r="AS952" i="4"/>
  <c r="AS951" i="4"/>
  <c r="AS950" i="4"/>
  <c r="AS949" i="4"/>
  <c r="AS948" i="4"/>
  <c r="AS947" i="4"/>
  <c r="AS946" i="4"/>
  <c r="AS945" i="4"/>
  <c r="AS944" i="4"/>
  <c r="AS943" i="4"/>
  <c r="AS942" i="4"/>
  <c r="AS941" i="4"/>
  <c r="AS940" i="4"/>
  <c r="AS939" i="4"/>
  <c r="AS938" i="4"/>
  <c r="AS937" i="4"/>
  <c r="AS936" i="4"/>
  <c r="AS935" i="4"/>
  <c r="AS934" i="4"/>
  <c r="AS933" i="4"/>
  <c r="AS932" i="4"/>
  <c r="AS931" i="4"/>
  <c r="AS930" i="4"/>
  <c r="AS929" i="4"/>
  <c r="AS928" i="4"/>
  <c r="AS927" i="4"/>
  <c r="AS926" i="4"/>
  <c r="AS925" i="4"/>
  <c r="AS924" i="4"/>
  <c r="AS923" i="4"/>
  <c r="AS922" i="4"/>
  <c r="AS921" i="4"/>
  <c r="AS920" i="4"/>
  <c r="AS919" i="4"/>
  <c r="AS918" i="4"/>
  <c r="AS917" i="4"/>
  <c r="AS916" i="4"/>
  <c r="AS915" i="4"/>
  <c r="AS914" i="4"/>
  <c r="AS913" i="4"/>
  <c r="AS912" i="4"/>
  <c r="AS911" i="4"/>
  <c r="AS910" i="4"/>
  <c r="AS909" i="4"/>
  <c r="AS908" i="4"/>
  <c r="AS907" i="4"/>
  <c r="AS906" i="4"/>
  <c r="AS905" i="4"/>
  <c r="AS904" i="4"/>
  <c r="AS903" i="4"/>
  <c r="AS902" i="4"/>
  <c r="AS901" i="4"/>
  <c r="AS900" i="4"/>
  <c r="AS899" i="4"/>
  <c r="AS898" i="4"/>
  <c r="AS897" i="4"/>
  <c r="AS896" i="4"/>
  <c r="AS895" i="4"/>
  <c r="AS894" i="4"/>
  <c r="AS893" i="4"/>
  <c r="AS892" i="4"/>
  <c r="AS891" i="4"/>
  <c r="AS890" i="4"/>
  <c r="AS889" i="4"/>
  <c r="AS888" i="4"/>
  <c r="AS887" i="4"/>
  <c r="AS886" i="4"/>
  <c r="AS885" i="4"/>
  <c r="AS884" i="4"/>
  <c r="AS883" i="4"/>
  <c r="AS882" i="4"/>
  <c r="AS881" i="4"/>
  <c r="AS880" i="4"/>
  <c r="AS879" i="4"/>
  <c r="AS878" i="4"/>
  <c r="AS877" i="4"/>
  <c r="AS876" i="4"/>
  <c r="AS875" i="4"/>
  <c r="AS874" i="4"/>
  <c r="AS873" i="4"/>
  <c r="AS872" i="4"/>
  <c r="AS871" i="4"/>
  <c r="AS870" i="4"/>
  <c r="AS869" i="4"/>
  <c r="AS868" i="4"/>
  <c r="AS867" i="4"/>
  <c r="AS866" i="4"/>
  <c r="AS865" i="4"/>
  <c r="AS864" i="4"/>
  <c r="AS863" i="4"/>
  <c r="AS862" i="4"/>
  <c r="AS861" i="4"/>
  <c r="AS860" i="4"/>
  <c r="AS859" i="4"/>
  <c r="AS858" i="4"/>
  <c r="AS857" i="4"/>
  <c r="AS856" i="4"/>
  <c r="AS855" i="4"/>
  <c r="AS854" i="4"/>
  <c r="AS853" i="4"/>
  <c r="AS852" i="4"/>
  <c r="AS851" i="4"/>
  <c r="AS850" i="4"/>
  <c r="AS849" i="4"/>
  <c r="AS848" i="4"/>
  <c r="AS847" i="4"/>
  <c r="AS846" i="4"/>
  <c r="AS845" i="4"/>
  <c r="AS844" i="4"/>
  <c r="AS843" i="4"/>
  <c r="AS842" i="4"/>
  <c r="AS841" i="4"/>
  <c r="AS840" i="4"/>
  <c r="AS839" i="4"/>
  <c r="AS838" i="4"/>
  <c r="AS837" i="4"/>
  <c r="AS836" i="4"/>
  <c r="AS835" i="4"/>
  <c r="AS834" i="4"/>
  <c r="AS833" i="4"/>
  <c r="AS832" i="4"/>
  <c r="AS831" i="4"/>
  <c r="AS830" i="4"/>
  <c r="AS829" i="4"/>
  <c r="AS828" i="4"/>
  <c r="AS827" i="4"/>
  <c r="AS826" i="4"/>
  <c r="AS825" i="4"/>
  <c r="AS824" i="4"/>
  <c r="AS823" i="4"/>
  <c r="AS822" i="4"/>
  <c r="AS821" i="4"/>
  <c r="AS820" i="4"/>
  <c r="AS819" i="4"/>
  <c r="AS818" i="4"/>
  <c r="AS817" i="4"/>
  <c r="AS816" i="4"/>
  <c r="AS815" i="4"/>
  <c r="AS814" i="4"/>
  <c r="AS813" i="4"/>
  <c r="AS812" i="4"/>
  <c r="AS811" i="4"/>
  <c r="AS810" i="4"/>
  <c r="AS809" i="4"/>
  <c r="AS808" i="4"/>
  <c r="AS807" i="4"/>
  <c r="AS806" i="4"/>
  <c r="AS805" i="4"/>
  <c r="AS804" i="4"/>
  <c r="AS803" i="4"/>
  <c r="AS802" i="4"/>
  <c r="AS801" i="4"/>
  <c r="AS800" i="4"/>
  <c r="AS799" i="4"/>
  <c r="AS798" i="4"/>
  <c r="AS797" i="4"/>
  <c r="AS796" i="4"/>
  <c r="AS795" i="4"/>
  <c r="AS794" i="4"/>
  <c r="AS793" i="4"/>
  <c r="AS792" i="4"/>
  <c r="AS791" i="4"/>
  <c r="AS790" i="4"/>
  <c r="AS789" i="4"/>
  <c r="AS788" i="4"/>
  <c r="AS787" i="4"/>
  <c r="AS786" i="4"/>
  <c r="AS785" i="4"/>
  <c r="AS784" i="4"/>
  <c r="AS783" i="4"/>
  <c r="AS782" i="4"/>
  <c r="AS781" i="4"/>
  <c r="AS780" i="4"/>
  <c r="AS779" i="4"/>
  <c r="AS778" i="4"/>
  <c r="AS777" i="4"/>
  <c r="AS776" i="4"/>
  <c r="AS775" i="4"/>
  <c r="AS774" i="4"/>
  <c r="AS773" i="4"/>
  <c r="AS772" i="4"/>
  <c r="AS771" i="4"/>
  <c r="AS770" i="4"/>
  <c r="AS769" i="4"/>
  <c r="AS768" i="4"/>
  <c r="AS767" i="4"/>
  <c r="AS766" i="4"/>
  <c r="AS765" i="4"/>
  <c r="AS764" i="4"/>
  <c r="AS763" i="4"/>
  <c r="AS762" i="4"/>
  <c r="AS761" i="4"/>
  <c r="AS760" i="4"/>
  <c r="AS759" i="4"/>
  <c r="AS758" i="4"/>
  <c r="AS757" i="4"/>
  <c r="AS756" i="4"/>
  <c r="AS755" i="4"/>
  <c r="AS754" i="4"/>
  <c r="AS753" i="4"/>
  <c r="AS752" i="4"/>
  <c r="AS751" i="4"/>
  <c r="AS750" i="4"/>
  <c r="AS749" i="4"/>
  <c r="AS748" i="4"/>
  <c r="AS747" i="4"/>
  <c r="AS746" i="4"/>
  <c r="AS745" i="4"/>
  <c r="AS744" i="4"/>
  <c r="AS743" i="4"/>
  <c r="AS742" i="4"/>
  <c r="AS741" i="4"/>
  <c r="AS740" i="4"/>
  <c r="AS739" i="4"/>
  <c r="AS738" i="4"/>
  <c r="AS737" i="4"/>
  <c r="AS736" i="4"/>
  <c r="AS735" i="4"/>
  <c r="AS734" i="4"/>
  <c r="AS733" i="4"/>
  <c r="AS732" i="4"/>
  <c r="AS731" i="4"/>
  <c r="AS730" i="4"/>
  <c r="AS729" i="4"/>
  <c r="AS728" i="4"/>
  <c r="AS727" i="4"/>
  <c r="AS726" i="4"/>
  <c r="AS725" i="4"/>
  <c r="AS724" i="4"/>
  <c r="AS723" i="4"/>
  <c r="AS722" i="4"/>
  <c r="AS721" i="4"/>
  <c r="AS720" i="4"/>
  <c r="AS719" i="4"/>
  <c r="AS718" i="4"/>
  <c r="AS717" i="4"/>
  <c r="AS716" i="4"/>
  <c r="AS715" i="4"/>
  <c r="AS714" i="4"/>
  <c r="AS713" i="4"/>
  <c r="AS712" i="4"/>
  <c r="AS711" i="4"/>
  <c r="AS710" i="4"/>
  <c r="AS709" i="4"/>
  <c r="AS708" i="4"/>
  <c r="AS707" i="4"/>
  <c r="AS706" i="4"/>
  <c r="AS705" i="4"/>
  <c r="AS704" i="4"/>
  <c r="AS703" i="4"/>
  <c r="AS702" i="4"/>
  <c r="AS701" i="4"/>
  <c r="AS700" i="4"/>
  <c r="AS699" i="4"/>
  <c r="AS698" i="4"/>
  <c r="AS697" i="4"/>
  <c r="AS696" i="4"/>
  <c r="AS695" i="4"/>
  <c r="AS694" i="4"/>
  <c r="AS693" i="4"/>
  <c r="AS692" i="4"/>
  <c r="AS691" i="4"/>
  <c r="AS690" i="4"/>
  <c r="AS689" i="4"/>
  <c r="AS688" i="4"/>
  <c r="AS687" i="4"/>
  <c r="AS686" i="4"/>
  <c r="AS685" i="4"/>
  <c r="AS684" i="4"/>
  <c r="AS683" i="4"/>
  <c r="AS682" i="4"/>
  <c r="AS681" i="4"/>
  <c r="AS680" i="4"/>
  <c r="AS679" i="4"/>
  <c r="AS678" i="4"/>
  <c r="AS677" i="4"/>
  <c r="AS676" i="4"/>
  <c r="AS675" i="4"/>
  <c r="AS674" i="4"/>
  <c r="AS673" i="4"/>
  <c r="AS672" i="4"/>
  <c r="AS671" i="4"/>
  <c r="AS670" i="4"/>
  <c r="AS669" i="4"/>
  <c r="AS668" i="4"/>
  <c r="AS667" i="4"/>
  <c r="AS666" i="4"/>
  <c r="AS665" i="4"/>
  <c r="AS664" i="4"/>
  <c r="AS663" i="4"/>
  <c r="AS662" i="4"/>
  <c r="AS661" i="4"/>
  <c r="AS660" i="4"/>
  <c r="AS659" i="4"/>
  <c r="AS658" i="4"/>
  <c r="AS657" i="4"/>
  <c r="AS656" i="4"/>
  <c r="AS655" i="4"/>
  <c r="AS654" i="4"/>
  <c r="AS653" i="4"/>
  <c r="AS652" i="4"/>
  <c r="AS651" i="4"/>
  <c r="AS650" i="4"/>
  <c r="AS649" i="4"/>
  <c r="AS648" i="4"/>
  <c r="AS647" i="4"/>
  <c r="AS646" i="4"/>
  <c r="AS645" i="4"/>
  <c r="AS644" i="4"/>
  <c r="AS643" i="4"/>
  <c r="AS642" i="4"/>
  <c r="AS641" i="4"/>
  <c r="AS640" i="4"/>
  <c r="AS639" i="4"/>
  <c r="AS638" i="4"/>
  <c r="AS637" i="4"/>
  <c r="AS636" i="4"/>
  <c r="AS635" i="4"/>
  <c r="AS634" i="4"/>
  <c r="AS633" i="4"/>
  <c r="AS632" i="4"/>
  <c r="AS631" i="4"/>
  <c r="AS630" i="4"/>
  <c r="AS629" i="4"/>
  <c r="AS628" i="4"/>
  <c r="AS627" i="4"/>
  <c r="AS626" i="4"/>
  <c r="AS625" i="4"/>
  <c r="AS624" i="4"/>
  <c r="AS623" i="4"/>
  <c r="AS622" i="4"/>
  <c r="AS621" i="4"/>
  <c r="AS620" i="4"/>
  <c r="AS619" i="4"/>
  <c r="AS618" i="4"/>
  <c r="AS617" i="4"/>
  <c r="AS616" i="4"/>
  <c r="AS615" i="4"/>
  <c r="AS614" i="4"/>
  <c r="AS613" i="4"/>
  <c r="AS612" i="4"/>
  <c r="AS611" i="4"/>
  <c r="AS610" i="4"/>
  <c r="AS609" i="4"/>
  <c r="AS608" i="4"/>
  <c r="AS607" i="4"/>
  <c r="AS606" i="4"/>
  <c r="AS605" i="4"/>
  <c r="AS604" i="4"/>
  <c r="AS603" i="4"/>
  <c r="AS602" i="4"/>
  <c r="AS601" i="4"/>
  <c r="AS600" i="4"/>
  <c r="AS599" i="4"/>
  <c r="AS598" i="4"/>
  <c r="AS597" i="4"/>
  <c r="AS596" i="4"/>
  <c r="AS595" i="4"/>
  <c r="AS594" i="4"/>
  <c r="AS593" i="4"/>
  <c r="AS592" i="4"/>
  <c r="AS591" i="4"/>
  <c r="AS590" i="4"/>
  <c r="AS589" i="4"/>
  <c r="AS588" i="4"/>
  <c r="AS587" i="4"/>
  <c r="AS586" i="4"/>
  <c r="AS585" i="4"/>
  <c r="AS584" i="4"/>
  <c r="AS583" i="4"/>
  <c r="AS582" i="4"/>
  <c r="AS581" i="4"/>
  <c r="AS580" i="4"/>
  <c r="AS579" i="4"/>
  <c r="AS578" i="4"/>
  <c r="AS577" i="4"/>
  <c r="AS576" i="4"/>
  <c r="AS575" i="4"/>
  <c r="AS574" i="4"/>
  <c r="AS573" i="4"/>
  <c r="AS572" i="4"/>
  <c r="AS571" i="4"/>
  <c r="AS570" i="4"/>
  <c r="AS569" i="4"/>
  <c r="AS568" i="4"/>
  <c r="AS567" i="4"/>
  <c r="AS566" i="4"/>
  <c r="AS565" i="4"/>
  <c r="AS564" i="4"/>
  <c r="AS563" i="4"/>
  <c r="AS562" i="4"/>
  <c r="AS561" i="4"/>
  <c r="AS560" i="4"/>
  <c r="AS559" i="4"/>
  <c r="AS558" i="4"/>
  <c r="AS557" i="4"/>
  <c r="AS556" i="4"/>
  <c r="AS555" i="4"/>
  <c r="AS554" i="4"/>
  <c r="AS553" i="4"/>
  <c r="AS552" i="4"/>
  <c r="AS551" i="4"/>
  <c r="AS550" i="4"/>
  <c r="AS549" i="4"/>
  <c r="AS548" i="4"/>
  <c r="AS547" i="4"/>
  <c r="AS546" i="4"/>
  <c r="AS545" i="4"/>
  <c r="AS544" i="4"/>
  <c r="AS543" i="4"/>
  <c r="AS542" i="4"/>
  <c r="AS541" i="4"/>
  <c r="AS540" i="4"/>
  <c r="AS539" i="4"/>
  <c r="AS538" i="4"/>
  <c r="AS537" i="4"/>
  <c r="AS536" i="4"/>
  <c r="AS535" i="4"/>
  <c r="AS534" i="4"/>
  <c r="AS533" i="4"/>
  <c r="AS532" i="4"/>
  <c r="AS531" i="4"/>
  <c r="AS530" i="4"/>
  <c r="AS529" i="4"/>
  <c r="AS528" i="4"/>
  <c r="AS527" i="4"/>
  <c r="AS526" i="4"/>
  <c r="AS525" i="4"/>
  <c r="AS524" i="4"/>
  <c r="AS523" i="4"/>
  <c r="AS522" i="4"/>
  <c r="AS521" i="4"/>
  <c r="AS520" i="4"/>
  <c r="AS519" i="4"/>
  <c r="AS518" i="4"/>
  <c r="AS517" i="4"/>
  <c r="AS516" i="4"/>
  <c r="AS515" i="4"/>
  <c r="AS514" i="4"/>
  <c r="AS513" i="4"/>
  <c r="AS512" i="4"/>
  <c r="AS511" i="4"/>
  <c r="AS510" i="4"/>
  <c r="AS509" i="4"/>
  <c r="AS508" i="4"/>
  <c r="AS507" i="4"/>
  <c r="AS506" i="4"/>
  <c r="AS505" i="4"/>
  <c r="AS504" i="4"/>
  <c r="AS503" i="4"/>
  <c r="AS502" i="4"/>
  <c r="AS501" i="4"/>
  <c r="AS500" i="4"/>
  <c r="AS499" i="4"/>
  <c r="AS498" i="4"/>
  <c r="AS497" i="4"/>
  <c r="AS496" i="4"/>
  <c r="AS495" i="4"/>
  <c r="AS494" i="4"/>
  <c r="AS493" i="4"/>
  <c r="AS492" i="4"/>
  <c r="AS491" i="4"/>
  <c r="AS490" i="4"/>
  <c r="AS489" i="4"/>
  <c r="AS488" i="4"/>
  <c r="AS487" i="4"/>
  <c r="AS486" i="4"/>
  <c r="AS485" i="4"/>
  <c r="AS484" i="4"/>
  <c r="AS483" i="4"/>
  <c r="AS482" i="4"/>
  <c r="AS481" i="4"/>
  <c r="AS480" i="4"/>
  <c r="AS479" i="4"/>
  <c r="AS478" i="4"/>
  <c r="AS477" i="4"/>
  <c r="AS476" i="4"/>
  <c r="AS475" i="4"/>
  <c r="AS474" i="4"/>
  <c r="AS473" i="4"/>
  <c r="AS472" i="4"/>
  <c r="AS471" i="4"/>
  <c r="AS470" i="4"/>
  <c r="AS469" i="4"/>
  <c r="AS468" i="4"/>
  <c r="AS467" i="4"/>
  <c r="AS466" i="4"/>
  <c r="AS465" i="4"/>
  <c r="AS464" i="4"/>
  <c r="AS463" i="4"/>
  <c r="AS462" i="4"/>
  <c r="AS461" i="4"/>
  <c r="AS460" i="4"/>
  <c r="AS459" i="4"/>
  <c r="AS458" i="4"/>
  <c r="AS457" i="4"/>
  <c r="AS456" i="4"/>
  <c r="AS455" i="4"/>
  <c r="AS454" i="4"/>
  <c r="AS453" i="4"/>
  <c r="AS452" i="4"/>
  <c r="AS451" i="4"/>
  <c r="AS450" i="4"/>
  <c r="AS449" i="4"/>
  <c r="AS448" i="4"/>
  <c r="AS447" i="4"/>
  <c r="AS446" i="4"/>
  <c r="AS445" i="4"/>
  <c r="AS444" i="4"/>
  <c r="AS443" i="4"/>
  <c r="AS442" i="4"/>
  <c r="AS441" i="4"/>
  <c r="AS440" i="4"/>
  <c r="AS439" i="4"/>
  <c r="AS438" i="4"/>
  <c r="AS437" i="4"/>
  <c r="AS436" i="4"/>
  <c r="AS435" i="4"/>
  <c r="AS434" i="4"/>
  <c r="AS433" i="4"/>
  <c r="AS432" i="4"/>
  <c r="AS431" i="4"/>
  <c r="AS430" i="4"/>
  <c r="AS429" i="4"/>
  <c r="AS428" i="4"/>
  <c r="AS427" i="4"/>
  <c r="AS426" i="4"/>
  <c r="AS425" i="4"/>
  <c r="AS424" i="4"/>
  <c r="AS423" i="4"/>
  <c r="AS422" i="4"/>
  <c r="AS421" i="4"/>
  <c r="AS420" i="4"/>
  <c r="AS419" i="4"/>
  <c r="AS418" i="4"/>
  <c r="AS417" i="4"/>
  <c r="AS416" i="4"/>
  <c r="AS415" i="4"/>
  <c r="AS414" i="4"/>
  <c r="AS413" i="4"/>
  <c r="AS412" i="4"/>
  <c r="AS411" i="4"/>
  <c r="AS410" i="4"/>
  <c r="AS409" i="4"/>
  <c r="AS408" i="4"/>
  <c r="AS407" i="4"/>
  <c r="AS406" i="4"/>
  <c r="AS405" i="4"/>
  <c r="AS404" i="4"/>
  <c r="AS403" i="4"/>
  <c r="AS402" i="4"/>
  <c r="AS401" i="4"/>
  <c r="AS400" i="4"/>
  <c r="AS399" i="4"/>
  <c r="AS398" i="4"/>
  <c r="AS397" i="4"/>
  <c r="AS396" i="4"/>
  <c r="AS395" i="4"/>
  <c r="AS394" i="4"/>
  <c r="AS393" i="4"/>
  <c r="AS392" i="4"/>
  <c r="AS391" i="4"/>
  <c r="AS390" i="4"/>
  <c r="AS389" i="4"/>
  <c r="AS388" i="4"/>
  <c r="AS387" i="4"/>
  <c r="AS386" i="4"/>
  <c r="AS385" i="4"/>
  <c r="AS384" i="4"/>
  <c r="AS383" i="4"/>
  <c r="AS382" i="4"/>
  <c r="AS381" i="4"/>
  <c r="AS380" i="4"/>
  <c r="AS379" i="4"/>
  <c r="AS378" i="4"/>
  <c r="AS377" i="4"/>
  <c r="AS376" i="4"/>
  <c r="AS375" i="4"/>
  <c r="AS374" i="4"/>
  <c r="AS373" i="4"/>
  <c r="AS372" i="4"/>
  <c r="AS371" i="4"/>
  <c r="AS370" i="4"/>
  <c r="AS369" i="4"/>
  <c r="AS368" i="4"/>
  <c r="AS367" i="4"/>
  <c r="AS366" i="4"/>
  <c r="AS365" i="4"/>
  <c r="AS364" i="4"/>
  <c r="AS363" i="4"/>
  <c r="AS362" i="4"/>
  <c r="AS361" i="4"/>
  <c r="AS360" i="4"/>
  <c r="AS359" i="4"/>
  <c r="AS358" i="4"/>
  <c r="AS357" i="4"/>
  <c r="AS356" i="4"/>
  <c r="AS355" i="4"/>
  <c r="AS354" i="4"/>
  <c r="AS353" i="4"/>
  <c r="AS352" i="4"/>
  <c r="AS351" i="4"/>
  <c r="AS350" i="4"/>
  <c r="AS349" i="4"/>
  <c r="AS348" i="4"/>
  <c r="AS347" i="4"/>
  <c r="AS346" i="4"/>
  <c r="AS345" i="4"/>
  <c r="AS344" i="4"/>
  <c r="AS343" i="4"/>
  <c r="AS342" i="4"/>
  <c r="AS341" i="4"/>
  <c r="AS340" i="4"/>
  <c r="AS339" i="4"/>
  <c r="AS338" i="4"/>
  <c r="AS337" i="4"/>
  <c r="AS336" i="4"/>
  <c r="AS335" i="4"/>
  <c r="AS334" i="4"/>
  <c r="AS333" i="4"/>
  <c r="AS332" i="4"/>
  <c r="AS331" i="4"/>
  <c r="AS330" i="4"/>
  <c r="AS329" i="4"/>
  <c r="AS328" i="4"/>
  <c r="AS327" i="4"/>
  <c r="AS326" i="4"/>
  <c r="AS325" i="4"/>
  <c r="AS324" i="4"/>
  <c r="AS323" i="4"/>
  <c r="AS322" i="4"/>
  <c r="AS321" i="4"/>
  <c r="AS320" i="4"/>
  <c r="AS319" i="4"/>
  <c r="AS318" i="4"/>
  <c r="AS317" i="4"/>
  <c r="AS316" i="4"/>
  <c r="AS315" i="4"/>
  <c r="AS314" i="4"/>
  <c r="AS313" i="4"/>
  <c r="AS312" i="4"/>
  <c r="AS311" i="4"/>
  <c r="AS310" i="4"/>
  <c r="AS309" i="4"/>
  <c r="AS308" i="4"/>
  <c r="AS307" i="4"/>
  <c r="AS306" i="4"/>
  <c r="AS305" i="4"/>
  <c r="AS304" i="4"/>
  <c r="AS303" i="4"/>
  <c r="AS302" i="4"/>
  <c r="AS301" i="4"/>
  <c r="AS300" i="4"/>
  <c r="AS299" i="4"/>
  <c r="AS298" i="4"/>
  <c r="AS297" i="4"/>
  <c r="AS296" i="4"/>
  <c r="AS295" i="4"/>
  <c r="AS294" i="4"/>
  <c r="AS293" i="4"/>
  <c r="AS292" i="4"/>
  <c r="AS291" i="4"/>
  <c r="AS290" i="4"/>
  <c r="AS289" i="4"/>
  <c r="AS288" i="4"/>
  <c r="AS287" i="4"/>
  <c r="AS286" i="4"/>
  <c r="AS285" i="4"/>
  <c r="AS284" i="4"/>
  <c r="AS283" i="4"/>
  <c r="AS282" i="4"/>
  <c r="AS281" i="4"/>
  <c r="AS280" i="4"/>
  <c r="AS279" i="4"/>
  <c r="AS278" i="4"/>
  <c r="AS277" i="4"/>
  <c r="AS276" i="4"/>
  <c r="AS275" i="4"/>
  <c r="AS274" i="4"/>
  <c r="AS273" i="4"/>
  <c r="AS272" i="4"/>
  <c r="AS271" i="4"/>
  <c r="AS270" i="4"/>
  <c r="AS269" i="4"/>
  <c r="AS268" i="4"/>
  <c r="AS267" i="4"/>
  <c r="AS266" i="4"/>
  <c r="AS265" i="4"/>
  <c r="AS264" i="4"/>
  <c r="AS263" i="4"/>
  <c r="AS262" i="4"/>
  <c r="AS261" i="4"/>
  <c r="AS260" i="4"/>
  <c r="AS259" i="4"/>
  <c r="AS258" i="4"/>
  <c r="AS257" i="4"/>
  <c r="AS256" i="4"/>
  <c r="AS255" i="4"/>
  <c r="AS254" i="4"/>
  <c r="AS253" i="4"/>
  <c r="AS252" i="4"/>
  <c r="AS251" i="4"/>
  <c r="AS250" i="4"/>
  <c r="AS249" i="4"/>
  <c r="AS248" i="4"/>
  <c r="AS247" i="4"/>
  <c r="AS246" i="4"/>
  <c r="AS245" i="4"/>
  <c r="AS244" i="4"/>
  <c r="AS243" i="4"/>
  <c r="AS242" i="4"/>
  <c r="AS241" i="4"/>
  <c r="AS240" i="4"/>
  <c r="AS239" i="4"/>
  <c r="AS238" i="4"/>
  <c r="AS237" i="4"/>
  <c r="AS236" i="4"/>
  <c r="AS235" i="4"/>
  <c r="AS234" i="4"/>
  <c r="AS233" i="4"/>
  <c r="AS232" i="4"/>
  <c r="AS231" i="4"/>
  <c r="AS230" i="4"/>
  <c r="AS229" i="4"/>
  <c r="AS228" i="4"/>
  <c r="AS227" i="4"/>
  <c r="AS226" i="4"/>
  <c r="AS225" i="4"/>
  <c r="AS224" i="4"/>
  <c r="AS223" i="4"/>
  <c r="AS222" i="4"/>
  <c r="AS221" i="4"/>
  <c r="AS220" i="4"/>
  <c r="AS219" i="4"/>
  <c r="AS218" i="4"/>
  <c r="AS217" i="4"/>
  <c r="AS216" i="4"/>
  <c r="AS215" i="4"/>
  <c r="AS214" i="4"/>
  <c r="AS213" i="4"/>
  <c r="AS212" i="4"/>
  <c r="AS211" i="4"/>
  <c r="AS210" i="4"/>
  <c r="AS209" i="4"/>
  <c r="AS208" i="4"/>
  <c r="AS207" i="4"/>
  <c r="AS206" i="4"/>
  <c r="AS205" i="4"/>
  <c r="AS204" i="4"/>
  <c r="AS203" i="4"/>
  <c r="AS202" i="4"/>
  <c r="AS201" i="4"/>
  <c r="AS200" i="4"/>
  <c r="AS199" i="4"/>
  <c r="AS198" i="4"/>
  <c r="AS197" i="4"/>
  <c r="AS196" i="4"/>
  <c r="AS195" i="4"/>
  <c r="AS194" i="4"/>
  <c r="AS193" i="4"/>
  <c r="AS192" i="4"/>
  <c r="AS191" i="4"/>
  <c r="AS190" i="4"/>
  <c r="AS189" i="4"/>
  <c r="AS188" i="4"/>
  <c r="AS187" i="4"/>
  <c r="AS186" i="4"/>
  <c r="AS185" i="4"/>
  <c r="AS184" i="4"/>
  <c r="AS183" i="4"/>
  <c r="AS182" i="4"/>
  <c r="AS181" i="4"/>
  <c r="AS180" i="4"/>
  <c r="AS179" i="4"/>
  <c r="AS178" i="4"/>
  <c r="AS177" i="4"/>
  <c r="AS176" i="4"/>
  <c r="AS175" i="4"/>
  <c r="AS174" i="4"/>
  <c r="AS173" i="4"/>
  <c r="AS172" i="4"/>
  <c r="AS171" i="4"/>
  <c r="AS170" i="4"/>
  <c r="AS169" i="4"/>
  <c r="AS168" i="4"/>
  <c r="AS167" i="4"/>
  <c r="AS166" i="4"/>
  <c r="AS165" i="4"/>
  <c r="AS164" i="4"/>
  <c r="AS163" i="4"/>
  <c r="AS162" i="4"/>
  <c r="AS161" i="4"/>
  <c r="AS160" i="4"/>
  <c r="AS159" i="4"/>
  <c r="AS158" i="4"/>
  <c r="AS157" i="4"/>
  <c r="AS156" i="4"/>
  <c r="AS155" i="4"/>
  <c r="AS154" i="4"/>
  <c r="AS153" i="4"/>
  <c r="AS152" i="4"/>
  <c r="AS151" i="4"/>
  <c r="AS150" i="4"/>
  <c r="AS149" i="4"/>
  <c r="AS148" i="4"/>
  <c r="AS147" i="4"/>
  <c r="AS146" i="4"/>
  <c r="AS145" i="4"/>
  <c r="AS144" i="4"/>
  <c r="AS143" i="4"/>
  <c r="AS142" i="4"/>
  <c r="AS141" i="4"/>
  <c r="AS140" i="4"/>
  <c r="AS139" i="4"/>
  <c r="AS138" i="4"/>
  <c r="AS137" i="4"/>
  <c r="AS136" i="4"/>
  <c r="AS135" i="4"/>
  <c r="AS134" i="4"/>
  <c r="AS133" i="4"/>
  <c r="AS132" i="4"/>
  <c r="AS131" i="4"/>
  <c r="AS130" i="4"/>
  <c r="AS129" i="4"/>
  <c r="AS128" i="4"/>
  <c r="AS127" i="4"/>
  <c r="AS126" i="4"/>
  <c r="AS125" i="4"/>
  <c r="AS124" i="4"/>
  <c r="AS123" i="4"/>
  <c r="AS122" i="4"/>
  <c r="AS121" i="4"/>
  <c r="AS120" i="4"/>
  <c r="AS119" i="4"/>
  <c r="AS118" i="4"/>
  <c r="AS117" i="4"/>
  <c r="AS116" i="4"/>
  <c r="AS115" i="4"/>
  <c r="AS114" i="4"/>
  <c r="AS113" i="4"/>
  <c r="AS112" i="4"/>
  <c r="AS111" i="4"/>
  <c r="AS110" i="4"/>
  <c r="AS109" i="4"/>
  <c r="AS108" i="4"/>
  <c r="AS107" i="4"/>
  <c r="AS106" i="4"/>
  <c r="AS105" i="4"/>
  <c r="AS104" i="4"/>
  <c r="AS103" i="4"/>
  <c r="AS102" i="4"/>
  <c r="AS101" i="4"/>
  <c r="AS100" i="4"/>
  <c r="AS99" i="4"/>
  <c r="AS98" i="4"/>
  <c r="AS97" i="4"/>
  <c r="AS96" i="4"/>
  <c r="AS95" i="4"/>
  <c r="AS94" i="4"/>
  <c r="AS93" i="4"/>
  <c r="AS92" i="4"/>
  <c r="AS91" i="4"/>
  <c r="AS90" i="4"/>
  <c r="AS89" i="4"/>
  <c r="AS88" i="4"/>
  <c r="AS87" i="4"/>
  <c r="AS86" i="4"/>
  <c r="AS85" i="4"/>
  <c r="AS84" i="4"/>
  <c r="AS83" i="4"/>
  <c r="AS82" i="4"/>
  <c r="AS81" i="4"/>
  <c r="AS80" i="4"/>
  <c r="AS79" i="4"/>
  <c r="AS78" i="4"/>
  <c r="AS77" i="4"/>
  <c r="AS76" i="4"/>
  <c r="AS75" i="4"/>
  <c r="AS74" i="4"/>
  <c r="AS73" i="4"/>
  <c r="AS72" i="4"/>
  <c r="AS71" i="4"/>
  <c r="AS70" i="4"/>
  <c r="AS69" i="4"/>
  <c r="AS68" i="4"/>
  <c r="AS67" i="4"/>
  <c r="AS66" i="4"/>
  <c r="AS65" i="4"/>
  <c r="AS64" i="4"/>
  <c r="AS63" i="4"/>
  <c r="AS62" i="4"/>
  <c r="AS61" i="4"/>
  <c r="AS60" i="4"/>
  <c r="AS59" i="4"/>
  <c r="AS58" i="4"/>
  <c r="AS57" i="4"/>
  <c r="AS56" i="4"/>
  <c r="AS55" i="4"/>
  <c r="AS54" i="4"/>
  <c r="AS53" i="4"/>
  <c r="AS52" i="4"/>
  <c r="AS51" i="4"/>
  <c r="AS50" i="4"/>
  <c r="AS49" i="4"/>
  <c r="AS48" i="4"/>
  <c r="AS47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AS34" i="4"/>
  <c r="AS33" i="4"/>
  <c r="AS32" i="4"/>
  <c r="AS31" i="4"/>
  <c r="AS30" i="4"/>
  <c r="AS29" i="4"/>
  <c r="AS28" i="4"/>
  <c r="AS27" i="4"/>
  <c r="AS26" i="4"/>
  <c r="AS25" i="4"/>
  <c r="AS24" i="4"/>
  <c r="AS23" i="4"/>
  <c r="AS22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AQ3006" i="4"/>
  <c r="AP3006" i="4"/>
  <c r="AQ3005" i="4"/>
  <c r="AP3005" i="4"/>
  <c r="AQ3004" i="4"/>
  <c r="AP3004" i="4"/>
  <c r="AQ3003" i="4"/>
  <c r="AP3003" i="4"/>
  <c r="AQ3002" i="4"/>
  <c r="AP3002" i="4"/>
  <c r="AQ3001" i="4"/>
  <c r="AP3001" i="4"/>
  <c r="AQ3000" i="4"/>
  <c r="AP3000" i="4"/>
  <c r="AQ2999" i="4"/>
  <c r="AP2999" i="4"/>
  <c r="AQ2998" i="4"/>
  <c r="AP2998" i="4"/>
  <c r="AQ2997" i="4"/>
  <c r="AP2997" i="4"/>
  <c r="AQ2996" i="4"/>
  <c r="AP2996" i="4"/>
  <c r="AQ2995" i="4"/>
  <c r="AP2995" i="4"/>
  <c r="AQ2994" i="4"/>
  <c r="AP2994" i="4"/>
  <c r="AQ2993" i="4"/>
  <c r="AP2993" i="4"/>
  <c r="AQ2992" i="4"/>
  <c r="AP2992" i="4"/>
  <c r="AQ2991" i="4"/>
  <c r="AP2991" i="4"/>
  <c r="AQ2990" i="4"/>
  <c r="AP2990" i="4"/>
  <c r="AQ2989" i="4"/>
  <c r="AP2989" i="4"/>
  <c r="AQ2988" i="4"/>
  <c r="AP2988" i="4"/>
  <c r="AQ2987" i="4"/>
  <c r="AP2987" i="4"/>
  <c r="AQ2986" i="4"/>
  <c r="AP2986" i="4"/>
  <c r="AQ2985" i="4"/>
  <c r="AP2985" i="4"/>
  <c r="AQ2984" i="4"/>
  <c r="AP2984" i="4"/>
  <c r="AQ2983" i="4"/>
  <c r="AP2983" i="4"/>
  <c r="AQ2982" i="4"/>
  <c r="AP2982" i="4"/>
  <c r="AQ2981" i="4"/>
  <c r="AP2981" i="4"/>
  <c r="AQ2980" i="4"/>
  <c r="AP2980" i="4"/>
  <c r="AQ2979" i="4"/>
  <c r="AP2979" i="4"/>
  <c r="AQ2978" i="4"/>
  <c r="AP2978" i="4"/>
  <c r="AQ2977" i="4"/>
  <c r="AP2977" i="4"/>
  <c r="AQ2976" i="4"/>
  <c r="AP2976" i="4"/>
  <c r="AQ2975" i="4"/>
  <c r="AP2975" i="4"/>
  <c r="AQ2974" i="4"/>
  <c r="AP2974" i="4"/>
  <c r="AQ2973" i="4"/>
  <c r="AP2973" i="4"/>
  <c r="AQ2972" i="4"/>
  <c r="AP2972" i="4"/>
  <c r="AQ2971" i="4"/>
  <c r="AP2971" i="4"/>
  <c r="AQ2970" i="4"/>
  <c r="AP2970" i="4"/>
  <c r="AQ2969" i="4"/>
  <c r="AP2969" i="4"/>
  <c r="AQ2968" i="4"/>
  <c r="AP2968" i="4"/>
  <c r="AQ2967" i="4"/>
  <c r="AP2967" i="4"/>
  <c r="AQ2966" i="4"/>
  <c r="AP2966" i="4"/>
  <c r="AQ2965" i="4"/>
  <c r="AP2965" i="4"/>
  <c r="AQ2964" i="4"/>
  <c r="AP2964" i="4"/>
  <c r="AQ2963" i="4"/>
  <c r="AP2963" i="4"/>
  <c r="AQ2962" i="4"/>
  <c r="AP2962" i="4"/>
  <c r="AQ2961" i="4"/>
  <c r="AP2961" i="4"/>
  <c r="AQ2960" i="4"/>
  <c r="AP2960" i="4"/>
  <c r="AQ2959" i="4"/>
  <c r="AP2959" i="4"/>
  <c r="AQ2958" i="4"/>
  <c r="AP2958" i="4"/>
  <c r="AQ2957" i="4"/>
  <c r="AP2957" i="4"/>
  <c r="AQ2956" i="4"/>
  <c r="AP2956" i="4"/>
  <c r="AQ2955" i="4"/>
  <c r="AP2955" i="4"/>
  <c r="AQ2954" i="4"/>
  <c r="AP2954" i="4"/>
  <c r="AQ2953" i="4"/>
  <c r="AP2953" i="4"/>
  <c r="AQ2952" i="4"/>
  <c r="AP2952" i="4"/>
  <c r="AQ2951" i="4"/>
  <c r="AP2951" i="4"/>
  <c r="AQ2950" i="4"/>
  <c r="AP2950" i="4"/>
  <c r="AQ2949" i="4"/>
  <c r="AP2949" i="4"/>
  <c r="AQ2948" i="4"/>
  <c r="AP2948" i="4"/>
  <c r="AQ2947" i="4"/>
  <c r="AP2947" i="4"/>
  <c r="AQ2946" i="4"/>
  <c r="AP2946" i="4"/>
  <c r="AQ2945" i="4"/>
  <c r="AP2945" i="4"/>
  <c r="AQ2944" i="4"/>
  <c r="AP2944" i="4"/>
  <c r="AQ2943" i="4"/>
  <c r="AP2943" i="4"/>
  <c r="AQ2942" i="4"/>
  <c r="AP2942" i="4"/>
  <c r="AQ2941" i="4"/>
  <c r="AP2941" i="4"/>
  <c r="AQ2940" i="4"/>
  <c r="AP2940" i="4"/>
  <c r="AQ2939" i="4"/>
  <c r="AP2939" i="4"/>
  <c r="AQ2938" i="4"/>
  <c r="AP2938" i="4"/>
  <c r="AQ2937" i="4"/>
  <c r="AP2937" i="4"/>
  <c r="AQ2936" i="4"/>
  <c r="AP2936" i="4"/>
  <c r="AQ2935" i="4"/>
  <c r="AP2935" i="4"/>
  <c r="AQ2934" i="4"/>
  <c r="AP2934" i="4"/>
  <c r="AQ2933" i="4"/>
  <c r="AP2933" i="4"/>
  <c r="AQ2932" i="4"/>
  <c r="AP2932" i="4"/>
  <c r="AQ2931" i="4"/>
  <c r="AP2931" i="4"/>
  <c r="AQ2930" i="4"/>
  <c r="AP2930" i="4"/>
  <c r="AQ2929" i="4"/>
  <c r="AP2929" i="4"/>
  <c r="AQ2928" i="4"/>
  <c r="AP2928" i="4"/>
  <c r="AQ2927" i="4"/>
  <c r="AP2927" i="4"/>
  <c r="AQ2926" i="4"/>
  <c r="AP2926" i="4"/>
  <c r="AQ2925" i="4"/>
  <c r="AP2925" i="4"/>
  <c r="AQ2924" i="4"/>
  <c r="AP2924" i="4"/>
  <c r="AQ2923" i="4"/>
  <c r="AP2923" i="4"/>
  <c r="AQ2922" i="4"/>
  <c r="AP2922" i="4"/>
  <c r="AQ2921" i="4"/>
  <c r="AP2921" i="4"/>
  <c r="AQ2920" i="4"/>
  <c r="AP2920" i="4"/>
  <c r="AQ2919" i="4"/>
  <c r="AP2919" i="4"/>
  <c r="AQ2918" i="4"/>
  <c r="AP2918" i="4"/>
  <c r="AQ2917" i="4"/>
  <c r="AP2917" i="4"/>
  <c r="AQ2916" i="4"/>
  <c r="AP2916" i="4"/>
  <c r="AQ2915" i="4"/>
  <c r="AP2915" i="4"/>
  <c r="AQ2914" i="4"/>
  <c r="AP2914" i="4"/>
  <c r="AQ2913" i="4"/>
  <c r="AP2913" i="4"/>
  <c r="AQ2912" i="4"/>
  <c r="AP2912" i="4"/>
  <c r="AQ2911" i="4"/>
  <c r="AP2911" i="4"/>
  <c r="AQ2910" i="4"/>
  <c r="AP2910" i="4"/>
  <c r="AQ2909" i="4"/>
  <c r="AP2909" i="4"/>
  <c r="AQ2908" i="4"/>
  <c r="AP2908" i="4"/>
  <c r="AQ2907" i="4"/>
  <c r="AP2907" i="4"/>
  <c r="AQ2906" i="4"/>
  <c r="AP2906" i="4"/>
  <c r="AQ2905" i="4"/>
  <c r="AP2905" i="4"/>
  <c r="AQ2904" i="4"/>
  <c r="AP2904" i="4"/>
  <c r="AQ2903" i="4"/>
  <c r="AP2903" i="4"/>
  <c r="AQ2902" i="4"/>
  <c r="AP2902" i="4"/>
  <c r="AQ2901" i="4"/>
  <c r="AP2901" i="4"/>
  <c r="AQ2900" i="4"/>
  <c r="AP2900" i="4"/>
  <c r="AQ2899" i="4"/>
  <c r="AP2899" i="4"/>
  <c r="AQ2898" i="4"/>
  <c r="AP2898" i="4"/>
  <c r="AQ2897" i="4"/>
  <c r="AP2897" i="4"/>
  <c r="AQ2896" i="4"/>
  <c r="AP2896" i="4"/>
  <c r="AQ2895" i="4"/>
  <c r="AP2895" i="4"/>
  <c r="AQ2894" i="4"/>
  <c r="AP2894" i="4"/>
  <c r="AQ2893" i="4"/>
  <c r="AP2893" i="4"/>
  <c r="AQ2892" i="4"/>
  <c r="AP2892" i="4"/>
  <c r="AQ2891" i="4"/>
  <c r="AP2891" i="4"/>
  <c r="AQ2890" i="4"/>
  <c r="AP2890" i="4"/>
  <c r="AQ2889" i="4"/>
  <c r="AP2889" i="4"/>
  <c r="AQ2888" i="4"/>
  <c r="AP2888" i="4"/>
  <c r="AQ2887" i="4"/>
  <c r="AP2887" i="4"/>
  <c r="AQ2886" i="4"/>
  <c r="AP2886" i="4"/>
  <c r="AQ2885" i="4"/>
  <c r="AP2885" i="4"/>
  <c r="AQ2884" i="4"/>
  <c r="AP2884" i="4"/>
  <c r="AQ2883" i="4"/>
  <c r="AP2883" i="4"/>
  <c r="AQ2882" i="4"/>
  <c r="AP2882" i="4"/>
  <c r="AQ2881" i="4"/>
  <c r="AP2881" i="4"/>
  <c r="AQ2880" i="4"/>
  <c r="AP2880" i="4"/>
  <c r="AQ2879" i="4"/>
  <c r="AP2879" i="4"/>
  <c r="AQ2878" i="4"/>
  <c r="AP2878" i="4"/>
  <c r="AQ2877" i="4"/>
  <c r="AP2877" i="4"/>
  <c r="AQ2876" i="4"/>
  <c r="AP2876" i="4"/>
  <c r="AQ2875" i="4"/>
  <c r="AP2875" i="4"/>
  <c r="AQ2874" i="4"/>
  <c r="AP2874" i="4"/>
  <c r="AQ2873" i="4"/>
  <c r="AP2873" i="4"/>
  <c r="AQ2872" i="4"/>
  <c r="AP2872" i="4"/>
  <c r="AQ2871" i="4"/>
  <c r="AP2871" i="4"/>
  <c r="AQ2870" i="4"/>
  <c r="AP2870" i="4"/>
  <c r="AQ2869" i="4"/>
  <c r="AP2869" i="4"/>
  <c r="AQ2868" i="4"/>
  <c r="AP2868" i="4"/>
  <c r="AQ2867" i="4"/>
  <c r="AP2867" i="4"/>
  <c r="AQ2866" i="4"/>
  <c r="AP2866" i="4"/>
  <c r="AQ2865" i="4"/>
  <c r="AP2865" i="4"/>
  <c r="AQ2864" i="4"/>
  <c r="AP2864" i="4"/>
  <c r="AQ2863" i="4"/>
  <c r="AP2863" i="4"/>
  <c r="AQ2862" i="4"/>
  <c r="AP2862" i="4"/>
  <c r="AQ2861" i="4"/>
  <c r="AP2861" i="4"/>
  <c r="AQ2860" i="4"/>
  <c r="AP2860" i="4"/>
  <c r="AQ2859" i="4"/>
  <c r="AP2859" i="4"/>
  <c r="AQ2858" i="4"/>
  <c r="AP2858" i="4"/>
  <c r="AQ2857" i="4"/>
  <c r="AP2857" i="4"/>
  <c r="AQ2856" i="4"/>
  <c r="AP2856" i="4"/>
  <c r="AQ2855" i="4"/>
  <c r="AP2855" i="4"/>
  <c r="AQ2854" i="4"/>
  <c r="AP2854" i="4"/>
  <c r="AQ2853" i="4"/>
  <c r="AP2853" i="4"/>
  <c r="AQ2852" i="4"/>
  <c r="AP2852" i="4"/>
  <c r="AQ2851" i="4"/>
  <c r="AP2851" i="4"/>
  <c r="AQ2850" i="4"/>
  <c r="AP2850" i="4"/>
  <c r="AQ2849" i="4"/>
  <c r="AP2849" i="4"/>
  <c r="AQ2848" i="4"/>
  <c r="AP2848" i="4"/>
  <c r="AQ2847" i="4"/>
  <c r="AP2847" i="4"/>
  <c r="AQ2846" i="4"/>
  <c r="AP2846" i="4"/>
  <c r="AQ2845" i="4"/>
  <c r="AP2845" i="4"/>
  <c r="AQ2844" i="4"/>
  <c r="AP2844" i="4"/>
  <c r="AQ2843" i="4"/>
  <c r="AP2843" i="4"/>
  <c r="AQ2842" i="4"/>
  <c r="AP2842" i="4"/>
  <c r="AQ2841" i="4"/>
  <c r="AP2841" i="4"/>
  <c r="AQ2840" i="4"/>
  <c r="AP2840" i="4"/>
  <c r="AQ2839" i="4"/>
  <c r="AP2839" i="4"/>
  <c r="AQ2838" i="4"/>
  <c r="AP2838" i="4"/>
  <c r="AQ2837" i="4"/>
  <c r="AP2837" i="4"/>
  <c r="AQ2836" i="4"/>
  <c r="AP2836" i="4"/>
  <c r="AQ2835" i="4"/>
  <c r="AP2835" i="4"/>
  <c r="AQ2834" i="4"/>
  <c r="AP2834" i="4"/>
  <c r="AQ2833" i="4"/>
  <c r="AP2833" i="4"/>
  <c r="AQ2832" i="4"/>
  <c r="AP2832" i="4"/>
  <c r="AQ2831" i="4"/>
  <c r="AP2831" i="4"/>
  <c r="AQ2830" i="4"/>
  <c r="AP2830" i="4"/>
  <c r="AQ2829" i="4"/>
  <c r="AP2829" i="4"/>
  <c r="AQ2828" i="4"/>
  <c r="AP2828" i="4"/>
  <c r="AQ2827" i="4"/>
  <c r="AP2827" i="4"/>
  <c r="AQ2826" i="4"/>
  <c r="AP2826" i="4"/>
  <c r="AQ2825" i="4"/>
  <c r="AP2825" i="4"/>
  <c r="AQ2824" i="4"/>
  <c r="AP2824" i="4"/>
  <c r="AQ2823" i="4"/>
  <c r="AP2823" i="4"/>
  <c r="AQ2822" i="4"/>
  <c r="AP2822" i="4"/>
  <c r="AQ2821" i="4"/>
  <c r="AP2821" i="4"/>
  <c r="AQ2820" i="4"/>
  <c r="AP2820" i="4"/>
  <c r="AQ2819" i="4"/>
  <c r="AP2819" i="4"/>
  <c r="AQ2818" i="4"/>
  <c r="AP2818" i="4"/>
  <c r="AQ2817" i="4"/>
  <c r="AP2817" i="4"/>
  <c r="AQ2816" i="4"/>
  <c r="AP2816" i="4"/>
  <c r="AQ2815" i="4"/>
  <c r="AP2815" i="4"/>
  <c r="AQ2814" i="4"/>
  <c r="AP2814" i="4"/>
  <c r="AQ2813" i="4"/>
  <c r="AP2813" i="4"/>
  <c r="AQ2812" i="4"/>
  <c r="AP2812" i="4"/>
  <c r="AQ2811" i="4"/>
  <c r="AP2811" i="4"/>
  <c r="AQ2810" i="4"/>
  <c r="AP2810" i="4"/>
  <c r="AQ2809" i="4"/>
  <c r="AP2809" i="4"/>
  <c r="AQ2808" i="4"/>
  <c r="AP2808" i="4"/>
  <c r="AQ2807" i="4"/>
  <c r="AP2807" i="4"/>
  <c r="AQ2806" i="4"/>
  <c r="AP2806" i="4"/>
  <c r="AQ2805" i="4"/>
  <c r="AP2805" i="4"/>
  <c r="AQ2804" i="4"/>
  <c r="AP2804" i="4"/>
  <c r="AQ2803" i="4"/>
  <c r="AP2803" i="4"/>
  <c r="AQ2802" i="4"/>
  <c r="AP2802" i="4"/>
  <c r="AQ2801" i="4"/>
  <c r="AP2801" i="4"/>
  <c r="AQ2800" i="4"/>
  <c r="AP2800" i="4"/>
  <c r="AQ2799" i="4"/>
  <c r="AP2799" i="4"/>
  <c r="AQ2798" i="4"/>
  <c r="AP2798" i="4"/>
  <c r="AQ2797" i="4"/>
  <c r="AP2797" i="4"/>
  <c r="AQ2796" i="4"/>
  <c r="AP2796" i="4"/>
  <c r="AQ2795" i="4"/>
  <c r="AP2795" i="4"/>
  <c r="AQ2794" i="4"/>
  <c r="AP2794" i="4"/>
  <c r="AQ2793" i="4"/>
  <c r="AP2793" i="4"/>
  <c r="AQ2792" i="4"/>
  <c r="AP2792" i="4"/>
  <c r="AQ2791" i="4"/>
  <c r="AP2791" i="4"/>
  <c r="AQ2790" i="4"/>
  <c r="AP2790" i="4"/>
  <c r="AQ2789" i="4"/>
  <c r="AP2789" i="4"/>
  <c r="AQ2788" i="4"/>
  <c r="AP2788" i="4"/>
  <c r="AQ2787" i="4"/>
  <c r="AP2787" i="4"/>
  <c r="AQ2786" i="4"/>
  <c r="AP2786" i="4"/>
  <c r="AQ2785" i="4"/>
  <c r="AP2785" i="4"/>
  <c r="AQ2784" i="4"/>
  <c r="AP2784" i="4"/>
  <c r="AQ2783" i="4"/>
  <c r="AP2783" i="4"/>
  <c r="AQ2782" i="4"/>
  <c r="AP2782" i="4"/>
  <c r="AQ2781" i="4"/>
  <c r="AP2781" i="4"/>
  <c r="AQ2780" i="4"/>
  <c r="AP2780" i="4"/>
  <c r="AQ2779" i="4"/>
  <c r="AP2779" i="4"/>
  <c r="AQ2778" i="4"/>
  <c r="AP2778" i="4"/>
  <c r="AQ2777" i="4"/>
  <c r="AP2777" i="4"/>
  <c r="AQ2776" i="4"/>
  <c r="AP2776" i="4"/>
  <c r="AQ2775" i="4"/>
  <c r="AP2775" i="4"/>
  <c r="AQ2774" i="4"/>
  <c r="AP2774" i="4"/>
  <c r="AQ2773" i="4"/>
  <c r="AP2773" i="4"/>
  <c r="AQ2772" i="4"/>
  <c r="AP2772" i="4"/>
  <c r="AQ2771" i="4"/>
  <c r="AP2771" i="4"/>
  <c r="AQ2770" i="4"/>
  <c r="AP2770" i="4"/>
  <c r="AQ2769" i="4"/>
  <c r="AP2769" i="4"/>
  <c r="AQ2768" i="4"/>
  <c r="AP2768" i="4"/>
  <c r="AQ2767" i="4"/>
  <c r="AP2767" i="4"/>
  <c r="AQ2766" i="4"/>
  <c r="AP2766" i="4"/>
  <c r="AQ2765" i="4"/>
  <c r="AP2765" i="4"/>
  <c r="AQ2764" i="4"/>
  <c r="AP2764" i="4"/>
  <c r="AQ2763" i="4"/>
  <c r="AP2763" i="4"/>
  <c r="AQ2762" i="4"/>
  <c r="AP2762" i="4"/>
  <c r="AQ2761" i="4"/>
  <c r="AP2761" i="4"/>
  <c r="AQ2760" i="4"/>
  <c r="AP2760" i="4"/>
  <c r="AQ2759" i="4"/>
  <c r="AP2759" i="4"/>
  <c r="AQ2758" i="4"/>
  <c r="AP2758" i="4"/>
  <c r="AQ2757" i="4"/>
  <c r="AP2757" i="4"/>
  <c r="AQ2756" i="4"/>
  <c r="AP2756" i="4"/>
  <c r="AQ2755" i="4"/>
  <c r="AP2755" i="4"/>
  <c r="AQ2754" i="4"/>
  <c r="AP2754" i="4"/>
  <c r="AQ2753" i="4"/>
  <c r="AP2753" i="4"/>
  <c r="AQ2752" i="4"/>
  <c r="AP2752" i="4"/>
  <c r="AQ2751" i="4"/>
  <c r="AP2751" i="4"/>
  <c r="AQ2750" i="4"/>
  <c r="AP2750" i="4"/>
  <c r="AQ2749" i="4"/>
  <c r="AP2749" i="4"/>
  <c r="AQ2748" i="4"/>
  <c r="AP2748" i="4"/>
  <c r="AQ2747" i="4"/>
  <c r="AP2747" i="4"/>
  <c r="AQ2746" i="4"/>
  <c r="AP2746" i="4"/>
  <c r="AQ2745" i="4"/>
  <c r="AP2745" i="4"/>
  <c r="AQ2744" i="4"/>
  <c r="AP2744" i="4"/>
  <c r="AQ2743" i="4"/>
  <c r="AP2743" i="4"/>
  <c r="AQ2742" i="4"/>
  <c r="AP2742" i="4"/>
  <c r="AQ2741" i="4"/>
  <c r="AP2741" i="4"/>
  <c r="AQ2740" i="4"/>
  <c r="AP2740" i="4"/>
  <c r="AQ2739" i="4"/>
  <c r="AP2739" i="4"/>
  <c r="AQ2738" i="4"/>
  <c r="AP2738" i="4"/>
  <c r="AQ2737" i="4"/>
  <c r="AP2737" i="4"/>
  <c r="AQ2736" i="4"/>
  <c r="AP2736" i="4"/>
  <c r="AQ2735" i="4"/>
  <c r="AP2735" i="4"/>
  <c r="AQ2734" i="4"/>
  <c r="AP2734" i="4"/>
  <c r="AQ2733" i="4"/>
  <c r="AP2733" i="4"/>
  <c r="AQ2732" i="4"/>
  <c r="AP2732" i="4"/>
  <c r="AQ2731" i="4"/>
  <c r="AP2731" i="4"/>
  <c r="AQ2730" i="4"/>
  <c r="AP2730" i="4"/>
  <c r="AQ2729" i="4"/>
  <c r="AP2729" i="4"/>
  <c r="AQ2728" i="4"/>
  <c r="AP2728" i="4"/>
  <c r="AQ2727" i="4"/>
  <c r="AP2727" i="4"/>
  <c r="AQ2726" i="4"/>
  <c r="AP2726" i="4"/>
  <c r="AQ2725" i="4"/>
  <c r="AP2725" i="4"/>
  <c r="AQ2724" i="4"/>
  <c r="AP2724" i="4"/>
  <c r="AQ2723" i="4"/>
  <c r="AP2723" i="4"/>
  <c r="AQ2722" i="4"/>
  <c r="AP2722" i="4"/>
  <c r="AQ2721" i="4"/>
  <c r="AP2721" i="4"/>
  <c r="AQ2720" i="4"/>
  <c r="AP2720" i="4"/>
  <c r="AQ2719" i="4"/>
  <c r="AP2719" i="4"/>
  <c r="AQ2718" i="4"/>
  <c r="AP2718" i="4"/>
  <c r="AQ2717" i="4"/>
  <c r="AP2717" i="4"/>
  <c r="AQ2716" i="4"/>
  <c r="AP2716" i="4"/>
  <c r="AQ2715" i="4"/>
  <c r="AP2715" i="4"/>
  <c r="AQ2714" i="4"/>
  <c r="AP2714" i="4"/>
  <c r="AQ2713" i="4"/>
  <c r="AP2713" i="4"/>
  <c r="AQ2712" i="4"/>
  <c r="AP2712" i="4"/>
  <c r="AQ2711" i="4"/>
  <c r="AP2711" i="4"/>
  <c r="AQ2710" i="4"/>
  <c r="AP2710" i="4"/>
  <c r="AQ2709" i="4"/>
  <c r="AP2709" i="4"/>
  <c r="AQ2708" i="4"/>
  <c r="AP2708" i="4"/>
  <c r="AQ2707" i="4"/>
  <c r="AP2707" i="4"/>
  <c r="AQ2706" i="4"/>
  <c r="AP2706" i="4"/>
  <c r="AQ2705" i="4"/>
  <c r="AP2705" i="4"/>
  <c r="AQ2704" i="4"/>
  <c r="AP2704" i="4"/>
  <c r="AQ2703" i="4"/>
  <c r="AP2703" i="4"/>
  <c r="AQ2702" i="4"/>
  <c r="AP2702" i="4"/>
  <c r="AQ2701" i="4"/>
  <c r="AP2701" i="4"/>
  <c r="AQ2700" i="4"/>
  <c r="AP2700" i="4"/>
  <c r="AQ2699" i="4"/>
  <c r="AP2699" i="4"/>
  <c r="AQ2698" i="4"/>
  <c r="AP2698" i="4"/>
  <c r="AQ2697" i="4"/>
  <c r="AP2697" i="4"/>
  <c r="AQ2696" i="4"/>
  <c r="AP2696" i="4"/>
  <c r="AQ2695" i="4"/>
  <c r="AP2695" i="4"/>
  <c r="AQ2694" i="4"/>
  <c r="AP2694" i="4"/>
  <c r="AQ2693" i="4"/>
  <c r="AP2693" i="4"/>
  <c r="AQ2692" i="4"/>
  <c r="AP2692" i="4"/>
  <c r="AQ2691" i="4"/>
  <c r="AP2691" i="4"/>
  <c r="AQ2690" i="4"/>
  <c r="AP2690" i="4"/>
  <c r="AQ2689" i="4"/>
  <c r="AP2689" i="4"/>
  <c r="AQ2688" i="4"/>
  <c r="AP2688" i="4"/>
  <c r="AQ2687" i="4"/>
  <c r="AP2687" i="4"/>
  <c r="AQ2686" i="4"/>
  <c r="AP2686" i="4"/>
  <c r="AQ2685" i="4"/>
  <c r="AP2685" i="4"/>
  <c r="AQ2684" i="4"/>
  <c r="AP2684" i="4"/>
  <c r="AQ2683" i="4"/>
  <c r="AP2683" i="4"/>
  <c r="AQ2682" i="4"/>
  <c r="AP2682" i="4"/>
  <c r="AQ2681" i="4"/>
  <c r="AP2681" i="4"/>
  <c r="AQ2680" i="4"/>
  <c r="AP2680" i="4"/>
  <c r="AQ2679" i="4"/>
  <c r="AP2679" i="4"/>
  <c r="AQ2678" i="4"/>
  <c r="AP2678" i="4"/>
  <c r="AQ2677" i="4"/>
  <c r="AP2677" i="4"/>
  <c r="AQ2676" i="4"/>
  <c r="AP2676" i="4"/>
  <c r="AQ2675" i="4"/>
  <c r="AP2675" i="4"/>
  <c r="AQ2674" i="4"/>
  <c r="AP2674" i="4"/>
  <c r="AQ2673" i="4"/>
  <c r="AP2673" i="4"/>
  <c r="AQ2672" i="4"/>
  <c r="AP2672" i="4"/>
  <c r="AQ2671" i="4"/>
  <c r="AP2671" i="4"/>
  <c r="AQ2670" i="4"/>
  <c r="AP2670" i="4"/>
  <c r="AQ2669" i="4"/>
  <c r="AP2669" i="4"/>
  <c r="AQ2668" i="4"/>
  <c r="AP2668" i="4"/>
  <c r="AQ2667" i="4"/>
  <c r="AP2667" i="4"/>
  <c r="AQ2666" i="4"/>
  <c r="AP2666" i="4"/>
  <c r="AQ2665" i="4"/>
  <c r="AP2665" i="4"/>
  <c r="AQ2664" i="4"/>
  <c r="AP2664" i="4"/>
  <c r="AQ2663" i="4"/>
  <c r="AP2663" i="4"/>
  <c r="AQ2662" i="4"/>
  <c r="AP2662" i="4"/>
  <c r="AQ2661" i="4"/>
  <c r="AP2661" i="4"/>
  <c r="AQ2660" i="4"/>
  <c r="AP2660" i="4"/>
  <c r="AQ2659" i="4"/>
  <c r="AP2659" i="4"/>
  <c r="AQ2658" i="4"/>
  <c r="AP2658" i="4"/>
  <c r="AQ2657" i="4"/>
  <c r="AP2657" i="4"/>
  <c r="AQ2656" i="4"/>
  <c r="AP2656" i="4"/>
  <c r="AQ2655" i="4"/>
  <c r="AP2655" i="4"/>
  <c r="AQ2654" i="4"/>
  <c r="AP2654" i="4"/>
  <c r="AQ2653" i="4"/>
  <c r="AP2653" i="4"/>
  <c r="AQ2652" i="4"/>
  <c r="AP2652" i="4"/>
  <c r="AQ2651" i="4"/>
  <c r="AP2651" i="4"/>
  <c r="AQ2650" i="4"/>
  <c r="AP2650" i="4"/>
  <c r="AQ2649" i="4"/>
  <c r="AP2649" i="4"/>
  <c r="AQ2648" i="4"/>
  <c r="AP2648" i="4"/>
  <c r="AQ2647" i="4"/>
  <c r="AP2647" i="4"/>
  <c r="AQ2646" i="4"/>
  <c r="AP2646" i="4"/>
  <c r="AQ2645" i="4"/>
  <c r="AP2645" i="4"/>
  <c r="AQ2644" i="4"/>
  <c r="AP2644" i="4"/>
  <c r="AQ2643" i="4"/>
  <c r="AP2643" i="4"/>
  <c r="AQ2642" i="4"/>
  <c r="AP2642" i="4"/>
  <c r="AQ2641" i="4"/>
  <c r="AP2641" i="4"/>
  <c r="AQ2640" i="4"/>
  <c r="AP2640" i="4"/>
  <c r="AQ2639" i="4"/>
  <c r="AP2639" i="4"/>
  <c r="AQ2638" i="4"/>
  <c r="AP2638" i="4"/>
  <c r="AQ2637" i="4"/>
  <c r="AP2637" i="4"/>
  <c r="AQ2636" i="4"/>
  <c r="AP2636" i="4"/>
  <c r="AQ2635" i="4"/>
  <c r="AP2635" i="4"/>
  <c r="AQ2634" i="4"/>
  <c r="AP2634" i="4"/>
  <c r="AQ2633" i="4"/>
  <c r="AP2633" i="4"/>
  <c r="AQ2632" i="4"/>
  <c r="AP2632" i="4"/>
  <c r="AQ2631" i="4"/>
  <c r="AP2631" i="4"/>
  <c r="AQ2630" i="4"/>
  <c r="AP2630" i="4"/>
  <c r="AQ2629" i="4"/>
  <c r="AP2629" i="4"/>
  <c r="AQ2628" i="4"/>
  <c r="AP2628" i="4"/>
  <c r="AQ2627" i="4"/>
  <c r="AP2627" i="4"/>
  <c r="AQ2626" i="4"/>
  <c r="AP2626" i="4"/>
  <c r="AQ2625" i="4"/>
  <c r="AP2625" i="4"/>
  <c r="AQ2624" i="4"/>
  <c r="AP2624" i="4"/>
  <c r="AQ2623" i="4"/>
  <c r="AP2623" i="4"/>
  <c r="AQ2622" i="4"/>
  <c r="AP2622" i="4"/>
  <c r="AQ2621" i="4"/>
  <c r="AP2621" i="4"/>
  <c r="AQ2620" i="4"/>
  <c r="AP2620" i="4"/>
  <c r="AQ2619" i="4"/>
  <c r="AP2619" i="4"/>
  <c r="AQ2618" i="4"/>
  <c r="AP2618" i="4"/>
  <c r="AQ2617" i="4"/>
  <c r="AP2617" i="4"/>
  <c r="AQ2616" i="4"/>
  <c r="AP2616" i="4"/>
  <c r="AQ2615" i="4"/>
  <c r="AP2615" i="4"/>
  <c r="AQ2614" i="4"/>
  <c r="AP2614" i="4"/>
  <c r="AQ2613" i="4"/>
  <c r="AP2613" i="4"/>
  <c r="AQ2612" i="4"/>
  <c r="AP2612" i="4"/>
  <c r="AQ2611" i="4"/>
  <c r="AP2611" i="4"/>
  <c r="AQ2610" i="4"/>
  <c r="AP2610" i="4"/>
  <c r="AQ2609" i="4"/>
  <c r="AP2609" i="4"/>
  <c r="AQ2608" i="4"/>
  <c r="AP2608" i="4"/>
  <c r="AQ2607" i="4"/>
  <c r="AP2607" i="4"/>
  <c r="AQ2606" i="4"/>
  <c r="AP2606" i="4"/>
  <c r="AQ2605" i="4"/>
  <c r="AP2605" i="4"/>
  <c r="AQ2604" i="4"/>
  <c r="AP2604" i="4"/>
  <c r="AQ2603" i="4"/>
  <c r="AP2603" i="4"/>
  <c r="AQ2602" i="4"/>
  <c r="AP2602" i="4"/>
  <c r="AQ2601" i="4"/>
  <c r="AP2601" i="4"/>
  <c r="AQ2600" i="4"/>
  <c r="AP2600" i="4"/>
  <c r="AQ2599" i="4"/>
  <c r="AP2599" i="4"/>
  <c r="AQ2598" i="4"/>
  <c r="AP2598" i="4"/>
  <c r="AQ2597" i="4"/>
  <c r="AP2597" i="4"/>
  <c r="AQ2596" i="4"/>
  <c r="AP2596" i="4"/>
  <c r="AQ2595" i="4"/>
  <c r="AP2595" i="4"/>
  <c r="AQ2594" i="4"/>
  <c r="AP2594" i="4"/>
  <c r="AQ2593" i="4"/>
  <c r="AP2593" i="4"/>
  <c r="AQ2592" i="4"/>
  <c r="AP2592" i="4"/>
  <c r="AQ2591" i="4"/>
  <c r="AP2591" i="4"/>
  <c r="AQ2590" i="4"/>
  <c r="AP2590" i="4"/>
  <c r="AQ2589" i="4"/>
  <c r="AP2589" i="4"/>
  <c r="AQ2588" i="4"/>
  <c r="AP2588" i="4"/>
  <c r="AQ2587" i="4"/>
  <c r="AP2587" i="4"/>
  <c r="AQ2586" i="4"/>
  <c r="AP2586" i="4"/>
  <c r="AQ2585" i="4"/>
  <c r="AP2585" i="4"/>
  <c r="AQ2584" i="4"/>
  <c r="AP2584" i="4"/>
  <c r="AQ2583" i="4"/>
  <c r="AP2583" i="4"/>
  <c r="AQ2582" i="4"/>
  <c r="AP2582" i="4"/>
  <c r="AQ2581" i="4"/>
  <c r="AP2581" i="4"/>
  <c r="AQ2580" i="4"/>
  <c r="AP2580" i="4"/>
  <c r="AQ2579" i="4"/>
  <c r="AP2579" i="4"/>
  <c r="AQ2578" i="4"/>
  <c r="AP2578" i="4"/>
  <c r="AQ2577" i="4"/>
  <c r="AP2577" i="4"/>
  <c r="AQ2576" i="4"/>
  <c r="AP2576" i="4"/>
  <c r="AQ2575" i="4"/>
  <c r="AP2575" i="4"/>
  <c r="AQ2574" i="4"/>
  <c r="AP2574" i="4"/>
  <c r="AQ2573" i="4"/>
  <c r="AP2573" i="4"/>
  <c r="AQ2572" i="4"/>
  <c r="AP2572" i="4"/>
  <c r="AQ2571" i="4"/>
  <c r="AP2571" i="4"/>
  <c r="AQ2570" i="4"/>
  <c r="AP2570" i="4"/>
  <c r="AQ2569" i="4"/>
  <c r="AP2569" i="4"/>
  <c r="AQ2568" i="4"/>
  <c r="AP2568" i="4"/>
  <c r="AQ2567" i="4"/>
  <c r="AP2567" i="4"/>
  <c r="AQ2566" i="4"/>
  <c r="AP2566" i="4"/>
  <c r="AQ2565" i="4"/>
  <c r="AP2565" i="4"/>
  <c r="AQ2564" i="4"/>
  <c r="AP2564" i="4"/>
  <c r="AQ2563" i="4"/>
  <c r="AP2563" i="4"/>
  <c r="AQ2562" i="4"/>
  <c r="AP2562" i="4"/>
  <c r="AQ2561" i="4"/>
  <c r="AP2561" i="4"/>
  <c r="AQ2560" i="4"/>
  <c r="AP2560" i="4"/>
  <c r="AQ2559" i="4"/>
  <c r="AP2559" i="4"/>
  <c r="AQ2558" i="4"/>
  <c r="AP2558" i="4"/>
  <c r="AQ2557" i="4"/>
  <c r="AP2557" i="4"/>
  <c r="AQ2556" i="4"/>
  <c r="AP2556" i="4"/>
  <c r="AQ2555" i="4"/>
  <c r="AP2555" i="4"/>
  <c r="AQ2554" i="4"/>
  <c r="AP2554" i="4"/>
  <c r="AQ2553" i="4"/>
  <c r="AP2553" i="4"/>
  <c r="AQ2552" i="4"/>
  <c r="AP2552" i="4"/>
  <c r="AQ2551" i="4"/>
  <c r="AP2551" i="4"/>
  <c r="AQ2550" i="4"/>
  <c r="AP2550" i="4"/>
  <c r="AQ2549" i="4"/>
  <c r="AP2549" i="4"/>
  <c r="AQ2548" i="4"/>
  <c r="AP2548" i="4"/>
  <c r="AQ2547" i="4"/>
  <c r="AP2547" i="4"/>
  <c r="AQ2546" i="4"/>
  <c r="AP2546" i="4"/>
  <c r="AQ2545" i="4"/>
  <c r="AP2545" i="4"/>
  <c r="AQ2544" i="4"/>
  <c r="AP2544" i="4"/>
  <c r="AQ2543" i="4"/>
  <c r="AP2543" i="4"/>
  <c r="AQ2542" i="4"/>
  <c r="AP2542" i="4"/>
  <c r="AQ2541" i="4"/>
  <c r="AP2541" i="4"/>
  <c r="AQ2540" i="4"/>
  <c r="AP2540" i="4"/>
  <c r="AQ2539" i="4"/>
  <c r="AP2539" i="4"/>
  <c r="AQ2538" i="4"/>
  <c r="AP2538" i="4"/>
  <c r="AQ2537" i="4"/>
  <c r="AP2537" i="4"/>
  <c r="AQ2536" i="4"/>
  <c r="AP2536" i="4"/>
  <c r="AQ2535" i="4"/>
  <c r="AP2535" i="4"/>
  <c r="AQ2534" i="4"/>
  <c r="AP2534" i="4"/>
  <c r="AQ2533" i="4"/>
  <c r="AP2533" i="4"/>
  <c r="AQ2532" i="4"/>
  <c r="AP2532" i="4"/>
  <c r="AQ2531" i="4"/>
  <c r="AP2531" i="4"/>
  <c r="AQ2530" i="4"/>
  <c r="AP2530" i="4"/>
  <c r="AQ2529" i="4"/>
  <c r="AP2529" i="4"/>
  <c r="AQ2528" i="4"/>
  <c r="AP2528" i="4"/>
  <c r="AQ2527" i="4"/>
  <c r="AP2527" i="4"/>
  <c r="AQ2526" i="4"/>
  <c r="AP2526" i="4"/>
  <c r="AQ2525" i="4"/>
  <c r="AP2525" i="4"/>
  <c r="AQ2524" i="4"/>
  <c r="AP2524" i="4"/>
  <c r="AQ2523" i="4"/>
  <c r="AP2523" i="4"/>
  <c r="AQ2522" i="4"/>
  <c r="AP2522" i="4"/>
  <c r="AQ2521" i="4"/>
  <c r="AP2521" i="4"/>
  <c r="AQ2520" i="4"/>
  <c r="AP2520" i="4"/>
  <c r="AQ2519" i="4"/>
  <c r="AP2519" i="4"/>
  <c r="AQ2518" i="4"/>
  <c r="AP2518" i="4"/>
  <c r="AQ2517" i="4"/>
  <c r="AP2517" i="4"/>
  <c r="AQ2516" i="4"/>
  <c r="AP2516" i="4"/>
  <c r="AQ2515" i="4"/>
  <c r="AP2515" i="4"/>
  <c r="AQ2514" i="4"/>
  <c r="AP2514" i="4"/>
  <c r="AQ2513" i="4"/>
  <c r="AP2513" i="4"/>
  <c r="AQ2512" i="4"/>
  <c r="AP2512" i="4"/>
  <c r="AQ2511" i="4"/>
  <c r="AP2511" i="4"/>
  <c r="AQ2510" i="4"/>
  <c r="AP2510" i="4"/>
  <c r="AQ2509" i="4"/>
  <c r="AP2509" i="4"/>
  <c r="AQ2508" i="4"/>
  <c r="AP2508" i="4"/>
  <c r="AQ2507" i="4"/>
  <c r="AP2507" i="4"/>
  <c r="AQ2506" i="4"/>
  <c r="AP2506" i="4"/>
  <c r="AQ2505" i="4"/>
  <c r="AP2505" i="4"/>
  <c r="AQ2504" i="4"/>
  <c r="AP2504" i="4"/>
  <c r="AQ2503" i="4"/>
  <c r="AP2503" i="4"/>
  <c r="AQ2502" i="4"/>
  <c r="AP2502" i="4"/>
  <c r="AQ2501" i="4"/>
  <c r="AP2501" i="4"/>
  <c r="AQ2500" i="4"/>
  <c r="AP2500" i="4"/>
  <c r="AQ2499" i="4"/>
  <c r="AP2499" i="4"/>
  <c r="AQ2498" i="4"/>
  <c r="AP2498" i="4"/>
  <c r="AQ2497" i="4"/>
  <c r="AP2497" i="4"/>
  <c r="AQ2496" i="4"/>
  <c r="AP2496" i="4"/>
  <c r="AQ2495" i="4"/>
  <c r="AP2495" i="4"/>
  <c r="AQ2494" i="4"/>
  <c r="AP2494" i="4"/>
  <c r="AQ2493" i="4"/>
  <c r="AP2493" i="4"/>
  <c r="AQ2492" i="4"/>
  <c r="AP2492" i="4"/>
  <c r="AQ2491" i="4"/>
  <c r="AP2491" i="4"/>
  <c r="AQ2490" i="4"/>
  <c r="AP2490" i="4"/>
  <c r="AQ2489" i="4"/>
  <c r="AP2489" i="4"/>
  <c r="AQ2488" i="4"/>
  <c r="AP2488" i="4"/>
  <c r="AQ2487" i="4"/>
  <c r="AP2487" i="4"/>
  <c r="AQ2486" i="4"/>
  <c r="AP2486" i="4"/>
  <c r="AQ2485" i="4"/>
  <c r="AP2485" i="4"/>
  <c r="AQ2484" i="4"/>
  <c r="AP2484" i="4"/>
  <c r="AQ2483" i="4"/>
  <c r="AP2483" i="4"/>
  <c r="AQ2482" i="4"/>
  <c r="AP2482" i="4"/>
  <c r="AQ2481" i="4"/>
  <c r="AP2481" i="4"/>
  <c r="AQ2480" i="4"/>
  <c r="AP2480" i="4"/>
  <c r="AQ2479" i="4"/>
  <c r="AP2479" i="4"/>
  <c r="AQ2478" i="4"/>
  <c r="AP2478" i="4"/>
  <c r="AQ2477" i="4"/>
  <c r="AP2477" i="4"/>
  <c r="AQ2476" i="4"/>
  <c r="AP2476" i="4"/>
  <c r="AQ2475" i="4"/>
  <c r="AP2475" i="4"/>
  <c r="AQ2474" i="4"/>
  <c r="AP2474" i="4"/>
  <c r="AQ2473" i="4"/>
  <c r="AP2473" i="4"/>
  <c r="AQ2472" i="4"/>
  <c r="AP2472" i="4"/>
  <c r="AQ2471" i="4"/>
  <c r="AP2471" i="4"/>
  <c r="AQ2470" i="4"/>
  <c r="AP2470" i="4"/>
  <c r="AQ2469" i="4"/>
  <c r="AP2469" i="4"/>
  <c r="AQ2468" i="4"/>
  <c r="AP2468" i="4"/>
  <c r="AQ2467" i="4"/>
  <c r="AP2467" i="4"/>
  <c r="AQ2466" i="4"/>
  <c r="AP2466" i="4"/>
  <c r="AQ2465" i="4"/>
  <c r="AP2465" i="4"/>
  <c r="AQ2464" i="4"/>
  <c r="AP2464" i="4"/>
  <c r="AQ2463" i="4"/>
  <c r="AP2463" i="4"/>
  <c r="AQ2462" i="4"/>
  <c r="AP2462" i="4"/>
  <c r="AQ2461" i="4"/>
  <c r="AP2461" i="4"/>
  <c r="AQ2460" i="4"/>
  <c r="AP2460" i="4"/>
  <c r="AQ2459" i="4"/>
  <c r="AP2459" i="4"/>
  <c r="AQ2458" i="4"/>
  <c r="AP2458" i="4"/>
  <c r="AQ2457" i="4"/>
  <c r="AP2457" i="4"/>
  <c r="AQ2456" i="4"/>
  <c r="AP2456" i="4"/>
  <c r="AQ2455" i="4"/>
  <c r="AP2455" i="4"/>
  <c r="AQ2454" i="4"/>
  <c r="AP2454" i="4"/>
  <c r="AQ2453" i="4"/>
  <c r="AP2453" i="4"/>
  <c r="AQ2452" i="4"/>
  <c r="AP2452" i="4"/>
  <c r="AQ2451" i="4"/>
  <c r="AP2451" i="4"/>
  <c r="AQ2450" i="4"/>
  <c r="AP2450" i="4"/>
  <c r="AQ2449" i="4"/>
  <c r="AP2449" i="4"/>
  <c r="AQ2448" i="4"/>
  <c r="AP2448" i="4"/>
  <c r="AQ2447" i="4"/>
  <c r="AP2447" i="4"/>
  <c r="AQ2446" i="4"/>
  <c r="AP2446" i="4"/>
  <c r="AQ2445" i="4"/>
  <c r="AP2445" i="4"/>
  <c r="AQ2444" i="4"/>
  <c r="AP2444" i="4"/>
  <c r="AQ2443" i="4"/>
  <c r="AP2443" i="4"/>
  <c r="AQ2442" i="4"/>
  <c r="AP2442" i="4"/>
  <c r="AQ2441" i="4"/>
  <c r="AP2441" i="4"/>
  <c r="AQ2440" i="4"/>
  <c r="AP2440" i="4"/>
  <c r="AQ2439" i="4"/>
  <c r="AP2439" i="4"/>
  <c r="AQ2438" i="4"/>
  <c r="AP2438" i="4"/>
  <c r="AQ2437" i="4"/>
  <c r="AP2437" i="4"/>
  <c r="AQ2436" i="4"/>
  <c r="AP2436" i="4"/>
  <c r="AQ2435" i="4"/>
  <c r="AP2435" i="4"/>
  <c r="AQ2434" i="4"/>
  <c r="AP2434" i="4"/>
  <c r="AQ2433" i="4"/>
  <c r="AP2433" i="4"/>
  <c r="AQ2432" i="4"/>
  <c r="AP2432" i="4"/>
  <c r="AQ2431" i="4"/>
  <c r="AP2431" i="4"/>
  <c r="AQ2430" i="4"/>
  <c r="AP2430" i="4"/>
  <c r="AQ2429" i="4"/>
  <c r="AP2429" i="4"/>
  <c r="AQ2428" i="4"/>
  <c r="AP2428" i="4"/>
  <c r="AQ2427" i="4"/>
  <c r="AP2427" i="4"/>
  <c r="AQ2426" i="4"/>
  <c r="AP2426" i="4"/>
  <c r="AQ2425" i="4"/>
  <c r="AP2425" i="4"/>
  <c r="AQ2424" i="4"/>
  <c r="AP2424" i="4"/>
  <c r="AQ2423" i="4"/>
  <c r="AP2423" i="4"/>
  <c r="AQ2422" i="4"/>
  <c r="AP2422" i="4"/>
  <c r="AQ2421" i="4"/>
  <c r="AP2421" i="4"/>
  <c r="AQ2420" i="4"/>
  <c r="AP2420" i="4"/>
  <c r="AQ2419" i="4"/>
  <c r="AP2419" i="4"/>
  <c r="AQ2418" i="4"/>
  <c r="AP2418" i="4"/>
  <c r="AQ2417" i="4"/>
  <c r="AP2417" i="4"/>
  <c r="AQ2416" i="4"/>
  <c r="AP2416" i="4"/>
  <c r="AQ2415" i="4"/>
  <c r="AP2415" i="4"/>
  <c r="AQ2414" i="4"/>
  <c r="AP2414" i="4"/>
  <c r="AQ2413" i="4"/>
  <c r="AP2413" i="4"/>
  <c r="AQ2412" i="4"/>
  <c r="AP2412" i="4"/>
  <c r="AQ2411" i="4"/>
  <c r="AP2411" i="4"/>
  <c r="AQ2410" i="4"/>
  <c r="AP2410" i="4"/>
  <c r="AQ2409" i="4"/>
  <c r="AP2409" i="4"/>
  <c r="AQ2408" i="4"/>
  <c r="AP2408" i="4"/>
  <c r="AQ2407" i="4"/>
  <c r="AP2407" i="4"/>
  <c r="AQ2406" i="4"/>
  <c r="AP2406" i="4"/>
  <c r="AQ2405" i="4"/>
  <c r="AP2405" i="4"/>
  <c r="AQ2404" i="4"/>
  <c r="AP2404" i="4"/>
  <c r="AQ2403" i="4"/>
  <c r="AP2403" i="4"/>
  <c r="AQ2402" i="4"/>
  <c r="AP2402" i="4"/>
  <c r="AQ2401" i="4"/>
  <c r="AP2401" i="4"/>
  <c r="AQ2400" i="4"/>
  <c r="AP2400" i="4"/>
  <c r="AQ2399" i="4"/>
  <c r="AP2399" i="4"/>
  <c r="AQ2398" i="4"/>
  <c r="AP2398" i="4"/>
  <c r="AQ2397" i="4"/>
  <c r="AP2397" i="4"/>
  <c r="AQ2396" i="4"/>
  <c r="AP2396" i="4"/>
  <c r="AQ2395" i="4"/>
  <c r="AP2395" i="4"/>
  <c r="AQ2394" i="4"/>
  <c r="AP2394" i="4"/>
  <c r="AQ2393" i="4"/>
  <c r="AP2393" i="4"/>
  <c r="AQ2392" i="4"/>
  <c r="AP2392" i="4"/>
  <c r="AQ2391" i="4"/>
  <c r="AP2391" i="4"/>
  <c r="AQ2390" i="4"/>
  <c r="AP2390" i="4"/>
  <c r="AQ2389" i="4"/>
  <c r="AP2389" i="4"/>
  <c r="AQ2388" i="4"/>
  <c r="AP2388" i="4"/>
  <c r="AQ2387" i="4"/>
  <c r="AP2387" i="4"/>
  <c r="AQ2386" i="4"/>
  <c r="AP2386" i="4"/>
  <c r="AQ2385" i="4"/>
  <c r="AP2385" i="4"/>
  <c r="AQ2384" i="4"/>
  <c r="AP2384" i="4"/>
  <c r="AQ2383" i="4"/>
  <c r="AP2383" i="4"/>
  <c r="AQ2382" i="4"/>
  <c r="AP2382" i="4"/>
  <c r="AQ2381" i="4"/>
  <c r="AP2381" i="4"/>
  <c r="AQ2380" i="4"/>
  <c r="AP2380" i="4"/>
  <c r="AQ2379" i="4"/>
  <c r="AP2379" i="4"/>
  <c r="AQ2378" i="4"/>
  <c r="AP2378" i="4"/>
  <c r="AQ2377" i="4"/>
  <c r="AP2377" i="4"/>
  <c r="AQ2376" i="4"/>
  <c r="AP2376" i="4"/>
  <c r="AQ2375" i="4"/>
  <c r="AP2375" i="4"/>
  <c r="AQ2374" i="4"/>
  <c r="AP2374" i="4"/>
  <c r="AQ2373" i="4"/>
  <c r="AP2373" i="4"/>
  <c r="AQ2372" i="4"/>
  <c r="AP2372" i="4"/>
  <c r="AQ2371" i="4"/>
  <c r="AP2371" i="4"/>
  <c r="AQ2370" i="4"/>
  <c r="AP2370" i="4"/>
  <c r="AQ2369" i="4"/>
  <c r="AP2369" i="4"/>
  <c r="AQ2368" i="4"/>
  <c r="AP2368" i="4"/>
  <c r="AQ2367" i="4"/>
  <c r="AP2367" i="4"/>
  <c r="AQ2366" i="4"/>
  <c r="AP2366" i="4"/>
  <c r="AQ2365" i="4"/>
  <c r="AP2365" i="4"/>
  <c r="AQ2364" i="4"/>
  <c r="AP2364" i="4"/>
  <c r="AQ2363" i="4"/>
  <c r="AP2363" i="4"/>
  <c r="AQ2362" i="4"/>
  <c r="AP2362" i="4"/>
  <c r="AQ2361" i="4"/>
  <c r="AP2361" i="4"/>
  <c r="AQ2360" i="4"/>
  <c r="AP2360" i="4"/>
  <c r="AQ2359" i="4"/>
  <c r="AP2359" i="4"/>
  <c r="AQ2358" i="4"/>
  <c r="AP2358" i="4"/>
  <c r="AQ2357" i="4"/>
  <c r="AP2357" i="4"/>
  <c r="AQ2356" i="4"/>
  <c r="AP2356" i="4"/>
  <c r="AQ2355" i="4"/>
  <c r="AP2355" i="4"/>
  <c r="AQ2354" i="4"/>
  <c r="AP2354" i="4"/>
  <c r="AQ2353" i="4"/>
  <c r="AP2353" i="4"/>
  <c r="AQ2352" i="4"/>
  <c r="AP2352" i="4"/>
  <c r="AQ2351" i="4"/>
  <c r="AP2351" i="4"/>
  <c r="AQ2350" i="4"/>
  <c r="AP2350" i="4"/>
  <c r="AQ2349" i="4"/>
  <c r="AP2349" i="4"/>
  <c r="AQ2348" i="4"/>
  <c r="AP2348" i="4"/>
  <c r="AQ2347" i="4"/>
  <c r="AP2347" i="4"/>
  <c r="AQ2346" i="4"/>
  <c r="AP2346" i="4"/>
  <c r="AQ2345" i="4"/>
  <c r="AP2345" i="4"/>
  <c r="AQ2344" i="4"/>
  <c r="AP2344" i="4"/>
  <c r="AQ2343" i="4"/>
  <c r="AP2343" i="4"/>
  <c r="AQ2342" i="4"/>
  <c r="AP2342" i="4"/>
  <c r="AQ2341" i="4"/>
  <c r="AP2341" i="4"/>
  <c r="AQ2340" i="4"/>
  <c r="AP2340" i="4"/>
  <c r="AQ2339" i="4"/>
  <c r="AP2339" i="4"/>
  <c r="AQ2338" i="4"/>
  <c r="AP2338" i="4"/>
  <c r="AQ2337" i="4"/>
  <c r="AP2337" i="4"/>
  <c r="AQ2336" i="4"/>
  <c r="AP2336" i="4"/>
  <c r="AQ2335" i="4"/>
  <c r="AP2335" i="4"/>
  <c r="AQ2334" i="4"/>
  <c r="AP2334" i="4"/>
  <c r="AQ2333" i="4"/>
  <c r="AP2333" i="4"/>
  <c r="AQ2332" i="4"/>
  <c r="AP2332" i="4"/>
  <c r="AQ2331" i="4"/>
  <c r="AP2331" i="4"/>
  <c r="AQ2330" i="4"/>
  <c r="AP2330" i="4"/>
  <c r="AQ2329" i="4"/>
  <c r="AP2329" i="4"/>
  <c r="AQ2328" i="4"/>
  <c r="AP2328" i="4"/>
  <c r="AQ2327" i="4"/>
  <c r="AP2327" i="4"/>
  <c r="AQ2326" i="4"/>
  <c r="AP2326" i="4"/>
  <c r="AQ2325" i="4"/>
  <c r="AP2325" i="4"/>
  <c r="AQ2324" i="4"/>
  <c r="AP2324" i="4"/>
  <c r="AQ2323" i="4"/>
  <c r="AP2323" i="4"/>
  <c r="AQ2322" i="4"/>
  <c r="AP2322" i="4"/>
  <c r="AQ2321" i="4"/>
  <c r="AP2321" i="4"/>
  <c r="AQ2320" i="4"/>
  <c r="AP2320" i="4"/>
  <c r="AQ2319" i="4"/>
  <c r="AP2319" i="4"/>
  <c r="AQ2318" i="4"/>
  <c r="AP2318" i="4"/>
  <c r="AQ2317" i="4"/>
  <c r="AP2317" i="4"/>
  <c r="AQ2316" i="4"/>
  <c r="AP2316" i="4"/>
  <c r="AQ2315" i="4"/>
  <c r="AP2315" i="4"/>
  <c r="AQ2314" i="4"/>
  <c r="AP2314" i="4"/>
  <c r="AQ2313" i="4"/>
  <c r="AP2313" i="4"/>
  <c r="AQ2312" i="4"/>
  <c r="AP2312" i="4"/>
  <c r="AQ2311" i="4"/>
  <c r="AP2311" i="4"/>
  <c r="AQ2310" i="4"/>
  <c r="AP2310" i="4"/>
  <c r="AQ2309" i="4"/>
  <c r="AP2309" i="4"/>
  <c r="AQ2308" i="4"/>
  <c r="AP2308" i="4"/>
  <c r="AQ2307" i="4"/>
  <c r="AP2307" i="4"/>
  <c r="AQ2306" i="4"/>
  <c r="AP2306" i="4"/>
  <c r="AT2306" i="4"/>
  <c r="AY2306" i="4" s="1"/>
  <c r="AQ2305" i="4"/>
  <c r="AP2305" i="4"/>
  <c r="AQ2304" i="4"/>
  <c r="AP2304" i="4"/>
  <c r="AT2304" i="4" s="1"/>
  <c r="AQ2303" i="4"/>
  <c r="AP2303" i="4"/>
  <c r="AQ2302" i="4"/>
  <c r="AP2302" i="4"/>
  <c r="AQ2301" i="4"/>
  <c r="AP2301" i="4"/>
  <c r="AQ2300" i="4"/>
  <c r="AP2300" i="4"/>
  <c r="AQ2299" i="4"/>
  <c r="AP2299" i="4"/>
  <c r="AQ2298" i="4"/>
  <c r="AP2298" i="4"/>
  <c r="AQ2297" i="4"/>
  <c r="AP2297" i="4"/>
  <c r="AQ2296" i="4"/>
  <c r="AP2296" i="4"/>
  <c r="AQ2295" i="4"/>
  <c r="AP2295" i="4"/>
  <c r="AQ2294" i="4"/>
  <c r="AP2294" i="4"/>
  <c r="AQ2293" i="4"/>
  <c r="AP2293" i="4"/>
  <c r="AQ2292" i="4"/>
  <c r="AP2292" i="4"/>
  <c r="AQ2291" i="4"/>
  <c r="AP2291" i="4"/>
  <c r="AQ2290" i="4"/>
  <c r="AP2290" i="4"/>
  <c r="AQ2289" i="4"/>
  <c r="AP2289" i="4"/>
  <c r="AQ2288" i="4"/>
  <c r="AP2288" i="4"/>
  <c r="AQ2287" i="4"/>
  <c r="AP2287" i="4"/>
  <c r="AQ2286" i="4"/>
  <c r="AP2286" i="4"/>
  <c r="AQ2285" i="4"/>
  <c r="AP2285" i="4"/>
  <c r="AQ2284" i="4"/>
  <c r="AP2284" i="4"/>
  <c r="AQ2283" i="4"/>
  <c r="AP2283" i="4"/>
  <c r="AQ2282" i="4"/>
  <c r="AP2282" i="4"/>
  <c r="AQ2281" i="4"/>
  <c r="AP2281" i="4"/>
  <c r="AQ2280" i="4"/>
  <c r="AP2280" i="4"/>
  <c r="AQ2279" i="4"/>
  <c r="AP2279" i="4"/>
  <c r="AQ2278" i="4"/>
  <c r="AP2278" i="4"/>
  <c r="AQ2277" i="4"/>
  <c r="AP2277" i="4"/>
  <c r="AQ2276" i="4"/>
  <c r="AP2276" i="4"/>
  <c r="AQ2275" i="4"/>
  <c r="AP2275" i="4"/>
  <c r="AQ2274" i="4"/>
  <c r="AP2274" i="4"/>
  <c r="AQ2273" i="4"/>
  <c r="AP2273" i="4"/>
  <c r="AQ2272" i="4"/>
  <c r="AP2272" i="4"/>
  <c r="AQ2271" i="4"/>
  <c r="AP2271" i="4"/>
  <c r="AQ2270" i="4"/>
  <c r="AP2270" i="4"/>
  <c r="AQ2269" i="4"/>
  <c r="AP2269" i="4"/>
  <c r="AQ2268" i="4"/>
  <c r="AP2268" i="4"/>
  <c r="AQ2267" i="4"/>
  <c r="AP2267" i="4"/>
  <c r="AQ2266" i="4"/>
  <c r="AP2266" i="4"/>
  <c r="AQ2265" i="4"/>
  <c r="AP2265" i="4"/>
  <c r="AQ2264" i="4"/>
  <c r="AP2264" i="4"/>
  <c r="AQ2263" i="4"/>
  <c r="AP2263" i="4"/>
  <c r="AQ2262" i="4"/>
  <c r="AP2262" i="4"/>
  <c r="AQ2261" i="4"/>
  <c r="AP2261" i="4"/>
  <c r="AQ2260" i="4"/>
  <c r="AP2260" i="4"/>
  <c r="AQ2259" i="4"/>
  <c r="AP2259" i="4"/>
  <c r="AQ2258" i="4"/>
  <c r="AP2258" i="4"/>
  <c r="AQ2257" i="4"/>
  <c r="AP2257" i="4"/>
  <c r="AQ2256" i="4"/>
  <c r="AP2256" i="4"/>
  <c r="AQ2255" i="4"/>
  <c r="AP2255" i="4"/>
  <c r="AQ2254" i="4"/>
  <c r="AP2254" i="4"/>
  <c r="AQ2253" i="4"/>
  <c r="AP2253" i="4"/>
  <c r="AQ2252" i="4"/>
  <c r="AP2252" i="4"/>
  <c r="AQ2251" i="4"/>
  <c r="AP2251" i="4"/>
  <c r="AQ2250" i="4"/>
  <c r="AP2250" i="4"/>
  <c r="AQ2249" i="4"/>
  <c r="AP2249" i="4"/>
  <c r="AQ2248" i="4"/>
  <c r="AP2248" i="4"/>
  <c r="AQ2247" i="4"/>
  <c r="AP2247" i="4"/>
  <c r="AQ2246" i="4"/>
  <c r="AP2246" i="4"/>
  <c r="AQ2245" i="4"/>
  <c r="AP2245" i="4"/>
  <c r="AQ2244" i="4"/>
  <c r="AP2244" i="4"/>
  <c r="AQ2243" i="4"/>
  <c r="AP2243" i="4"/>
  <c r="AQ2242" i="4"/>
  <c r="AP2242" i="4"/>
  <c r="AQ2241" i="4"/>
  <c r="AP2241" i="4"/>
  <c r="AQ2240" i="4"/>
  <c r="AP2240" i="4"/>
  <c r="AQ2239" i="4"/>
  <c r="AP2239" i="4"/>
  <c r="AQ2238" i="4"/>
  <c r="AP2238" i="4"/>
  <c r="AQ2237" i="4"/>
  <c r="AP2237" i="4"/>
  <c r="AQ2236" i="4"/>
  <c r="AP2236" i="4"/>
  <c r="AQ2235" i="4"/>
  <c r="AP2235" i="4"/>
  <c r="AQ2234" i="4"/>
  <c r="AP2234" i="4"/>
  <c r="AQ2233" i="4"/>
  <c r="AP2233" i="4"/>
  <c r="AQ2232" i="4"/>
  <c r="AP2232" i="4"/>
  <c r="AQ2231" i="4"/>
  <c r="AP2231" i="4"/>
  <c r="AQ2230" i="4"/>
  <c r="AP2230" i="4"/>
  <c r="AQ2229" i="4"/>
  <c r="AP2229" i="4"/>
  <c r="AQ2228" i="4"/>
  <c r="AP2228" i="4"/>
  <c r="AQ2227" i="4"/>
  <c r="AP2227" i="4"/>
  <c r="AQ2226" i="4"/>
  <c r="AP2226" i="4"/>
  <c r="AQ2225" i="4"/>
  <c r="AP2225" i="4"/>
  <c r="AQ2224" i="4"/>
  <c r="AP2224" i="4"/>
  <c r="AQ2223" i="4"/>
  <c r="AP2223" i="4"/>
  <c r="AQ2222" i="4"/>
  <c r="AP2222" i="4"/>
  <c r="AQ2221" i="4"/>
  <c r="AP2221" i="4"/>
  <c r="AQ2220" i="4"/>
  <c r="AP2220" i="4"/>
  <c r="AQ2219" i="4"/>
  <c r="AP2219" i="4"/>
  <c r="AQ2218" i="4"/>
  <c r="AP2218" i="4"/>
  <c r="AQ2217" i="4"/>
  <c r="AP2217" i="4"/>
  <c r="AQ2216" i="4"/>
  <c r="AP2216" i="4"/>
  <c r="AQ2215" i="4"/>
  <c r="AP2215" i="4"/>
  <c r="AQ2214" i="4"/>
  <c r="AP2214" i="4"/>
  <c r="AQ2213" i="4"/>
  <c r="AP2213" i="4"/>
  <c r="AQ2212" i="4"/>
  <c r="AP2212" i="4"/>
  <c r="AQ2211" i="4"/>
  <c r="AP2211" i="4"/>
  <c r="AQ2210" i="4"/>
  <c r="AP2210" i="4"/>
  <c r="AQ2209" i="4"/>
  <c r="AP2209" i="4"/>
  <c r="AQ2208" i="4"/>
  <c r="AP2208" i="4"/>
  <c r="AQ2207" i="4"/>
  <c r="AP2207" i="4"/>
  <c r="AQ2206" i="4"/>
  <c r="AP2206" i="4"/>
  <c r="AQ2205" i="4"/>
  <c r="AP2205" i="4"/>
  <c r="AQ2204" i="4"/>
  <c r="AP2204" i="4"/>
  <c r="AQ2203" i="4"/>
  <c r="AP2203" i="4"/>
  <c r="AQ2202" i="4"/>
  <c r="AP2202" i="4"/>
  <c r="AQ2201" i="4"/>
  <c r="AP2201" i="4"/>
  <c r="AQ2200" i="4"/>
  <c r="AP2200" i="4"/>
  <c r="AQ2199" i="4"/>
  <c r="AP2199" i="4"/>
  <c r="AQ2198" i="4"/>
  <c r="AP2198" i="4"/>
  <c r="AQ2197" i="4"/>
  <c r="AP2197" i="4"/>
  <c r="AQ2196" i="4"/>
  <c r="AP2196" i="4"/>
  <c r="AQ2195" i="4"/>
  <c r="AP2195" i="4"/>
  <c r="AQ2194" i="4"/>
  <c r="AP2194" i="4"/>
  <c r="AQ2193" i="4"/>
  <c r="AP2193" i="4"/>
  <c r="AQ2192" i="4"/>
  <c r="AP2192" i="4"/>
  <c r="AQ2191" i="4"/>
  <c r="AP2191" i="4"/>
  <c r="AQ2190" i="4"/>
  <c r="AP2190" i="4"/>
  <c r="AQ2189" i="4"/>
  <c r="AP2189" i="4"/>
  <c r="AQ2188" i="4"/>
  <c r="AP2188" i="4"/>
  <c r="AQ2187" i="4"/>
  <c r="AP2187" i="4"/>
  <c r="AQ2186" i="4"/>
  <c r="AP2186" i="4"/>
  <c r="AQ2185" i="4"/>
  <c r="AP2185" i="4"/>
  <c r="AQ2184" i="4"/>
  <c r="AP2184" i="4"/>
  <c r="AQ2183" i="4"/>
  <c r="AP2183" i="4"/>
  <c r="AQ2182" i="4"/>
  <c r="AP2182" i="4"/>
  <c r="AQ2181" i="4"/>
  <c r="AP2181" i="4"/>
  <c r="AQ2180" i="4"/>
  <c r="AP2180" i="4"/>
  <c r="AQ2179" i="4"/>
  <c r="AP2179" i="4"/>
  <c r="AQ2178" i="4"/>
  <c r="AP2178" i="4"/>
  <c r="AT2178" i="4" s="1"/>
  <c r="AQ2177" i="4"/>
  <c r="AP2177" i="4"/>
  <c r="AQ2176" i="4"/>
  <c r="AP2176" i="4"/>
  <c r="AQ2175" i="4"/>
  <c r="AP2175" i="4"/>
  <c r="AQ2174" i="4"/>
  <c r="AP2174" i="4"/>
  <c r="AQ2173" i="4"/>
  <c r="AP2173" i="4"/>
  <c r="AQ2172" i="4"/>
  <c r="AP2172" i="4"/>
  <c r="AQ2171" i="4"/>
  <c r="AP2171" i="4"/>
  <c r="AQ2170" i="4"/>
  <c r="AP2170" i="4"/>
  <c r="AQ2169" i="4"/>
  <c r="AP2169" i="4"/>
  <c r="AQ2168" i="4"/>
  <c r="AP2168" i="4"/>
  <c r="AQ2167" i="4"/>
  <c r="AP2167" i="4"/>
  <c r="AQ2166" i="4"/>
  <c r="AP2166" i="4"/>
  <c r="AQ2165" i="4"/>
  <c r="AP2165" i="4"/>
  <c r="AQ2164" i="4"/>
  <c r="AP2164" i="4"/>
  <c r="AQ2163" i="4"/>
  <c r="AP2163" i="4"/>
  <c r="AQ2162" i="4"/>
  <c r="AP2162" i="4"/>
  <c r="AQ2161" i="4"/>
  <c r="AP2161" i="4"/>
  <c r="AQ2160" i="4"/>
  <c r="AP2160" i="4"/>
  <c r="AQ2159" i="4"/>
  <c r="AP2159" i="4"/>
  <c r="AQ2158" i="4"/>
  <c r="AP2158" i="4"/>
  <c r="AQ2157" i="4"/>
  <c r="AP2157" i="4"/>
  <c r="AQ2156" i="4"/>
  <c r="AP2156" i="4"/>
  <c r="AQ2155" i="4"/>
  <c r="AP2155" i="4"/>
  <c r="AQ2154" i="4"/>
  <c r="AP2154" i="4"/>
  <c r="AQ2153" i="4"/>
  <c r="AP2153" i="4"/>
  <c r="AQ2152" i="4"/>
  <c r="AP2152" i="4"/>
  <c r="AQ2151" i="4"/>
  <c r="AP2151" i="4"/>
  <c r="AQ2150" i="4"/>
  <c r="AP2150" i="4"/>
  <c r="AQ2149" i="4"/>
  <c r="AP2149" i="4"/>
  <c r="AQ2148" i="4"/>
  <c r="AP2148" i="4"/>
  <c r="AQ2147" i="4"/>
  <c r="AP2147" i="4"/>
  <c r="AQ2146" i="4"/>
  <c r="AP2146" i="4"/>
  <c r="AQ2145" i="4"/>
  <c r="AP2145" i="4"/>
  <c r="AQ2144" i="4"/>
  <c r="AP2144" i="4"/>
  <c r="AQ2143" i="4"/>
  <c r="AP2143" i="4"/>
  <c r="AQ2142" i="4"/>
  <c r="AP2142" i="4"/>
  <c r="AQ2141" i="4"/>
  <c r="AP2141" i="4"/>
  <c r="AQ2140" i="4"/>
  <c r="AP2140" i="4"/>
  <c r="AQ2139" i="4"/>
  <c r="AP2139" i="4"/>
  <c r="AQ2138" i="4"/>
  <c r="AP2138" i="4"/>
  <c r="AQ2137" i="4"/>
  <c r="AP2137" i="4"/>
  <c r="AQ2136" i="4"/>
  <c r="AP2136" i="4"/>
  <c r="AQ2135" i="4"/>
  <c r="AP2135" i="4"/>
  <c r="AQ2134" i="4"/>
  <c r="AP2134" i="4"/>
  <c r="AQ2133" i="4"/>
  <c r="AP2133" i="4"/>
  <c r="AQ2132" i="4"/>
  <c r="AP2132" i="4"/>
  <c r="AQ2131" i="4"/>
  <c r="AP2131" i="4"/>
  <c r="AQ2130" i="4"/>
  <c r="AP2130" i="4"/>
  <c r="AQ2129" i="4"/>
  <c r="AP2129" i="4"/>
  <c r="AQ2128" i="4"/>
  <c r="AP2128" i="4"/>
  <c r="AQ2127" i="4"/>
  <c r="AP2127" i="4"/>
  <c r="AQ2126" i="4"/>
  <c r="AP2126" i="4"/>
  <c r="AQ2125" i="4"/>
  <c r="AP2125" i="4"/>
  <c r="AQ2124" i="4"/>
  <c r="AP2124" i="4"/>
  <c r="AQ2123" i="4"/>
  <c r="AP2123" i="4"/>
  <c r="AQ2122" i="4"/>
  <c r="AP2122" i="4"/>
  <c r="AQ2121" i="4"/>
  <c r="AP2121" i="4"/>
  <c r="AQ2120" i="4"/>
  <c r="AP2120" i="4"/>
  <c r="AQ2119" i="4"/>
  <c r="AP2119" i="4"/>
  <c r="AQ2118" i="4"/>
  <c r="AP2118" i="4"/>
  <c r="AQ2117" i="4"/>
  <c r="AP2117" i="4"/>
  <c r="AQ2116" i="4"/>
  <c r="AP2116" i="4"/>
  <c r="AQ2115" i="4"/>
  <c r="AP2115" i="4"/>
  <c r="AQ2114" i="4"/>
  <c r="AP2114" i="4"/>
  <c r="AQ2113" i="4"/>
  <c r="AP2113" i="4"/>
  <c r="AQ2112" i="4"/>
  <c r="AP2112" i="4"/>
  <c r="AQ2111" i="4"/>
  <c r="AP2111" i="4"/>
  <c r="AQ2110" i="4"/>
  <c r="AP2110" i="4"/>
  <c r="AQ2109" i="4"/>
  <c r="AP2109" i="4"/>
  <c r="AQ2108" i="4"/>
  <c r="AP2108" i="4"/>
  <c r="AQ2107" i="4"/>
  <c r="AP2107" i="4"/>
  <c r="AQ2106" i="4"/>
  <c r="AP2106" i="4"/>
  <c r="AQ2105" i="4"/>
  <c r="AP2105" i="4"/>
  <c r="AQ2104" i="4"/>
  <c r="AP2104" i="4"/>
  <c r="AQ2103" i="4"/>
  <c r="AP2103" i="4"/>
  <c r="AQ2102" i="4"/>
  <c r="AP2102" i="4"/>
  <c r="AQ2101" i="4"/>
  <c r="AP2101" i="4"/>
  <c r="AQ2100" i="4"/>
  <c r="AP2100" i="4"/>
  <c r="AQ2099" i="4"/>
  <c r="AP2099" i="4"/>
  <c r="AQ2098" i="4"/>
  <c r="AP2098" i="4"/>
  <c r="AQ2097" i="4"/>
  <c r="AP2097" i="4"/>
  <c r="AQ2096" i="4"/>
  <c r="AP2096" i="4"/>
  <c r="AQ2095" i="4"/>
  <c r="AP2095" i="4"/>
  <c r="AQ2094" i="4"/>
  <c r="AP2094" i="4"/>
  <c r="AQ2093" i="4"/>
  <c r="AP2093" i="4"/>
  <c r="AQ2092" i="4"/>
  <c r="AP2092" i="4"/>
  <c r="AQ2091" i="4"/>
  <c r="AP2091" i="4"/>
  <c r="AQ2090" i="4"/>
  <c r="AP2090" i="4"/>
  <c r="AQ2089" i="4"/>
  <c r="AP2089" i="4"/>
  <c r="AQ2088" i="4"/>
  <c r="AP2088" i="4"/>
  <c r="AQ2087" i="4"/>
  <c r="AP2087" i="4"/>
  <c r="AQ2086" i="4"/>
  <c r="AP2086" i="4"/>
  <c r="AQ2085" i="4"/>
  <c r="AP2085" i="4"/>
  <c r="AQ2084" i="4"/>
  <c r="AP2084" i="4"/>
  <c r="AQ2083" i="4"/>
  <c r="AP2083" i="4"/>
  <c r="AQ2082" i="4"/>
  <c r="AP2082" i="4"/>
  <c r="AQ2081" i="4"/>
  <c r="AP2081" i="4"/>
  <c r="AQ2080" i="4"/>
  <c r="AP2080" i="4"/>
  <c r="AQ2079" i="4"/>
  <c r="AP2079" i="4"/>
  <c r="AQ2078" i="4"/>
  <c r="AP2078" i="4"/>
  <c r="AQ2077" i="4"/>
  <c r="AP2077" i="4"/>
  <c r="AQ2076" i="4"/>
  <c r="AP2076" i="4"/>
  <c r="AQ2075" i="4"/>
  <c r="AP2075" i="4"/>
  <c r="AQ2074" i="4"/>
  <c r="AP2074" i="4"/>
  <c r="AQ2073" i="4"/>
  <c r="AP2073" i="4"/>
  <c r="AQ2072" i="4"/>
  <c r="AP2072" i="4"/>
  <c r="AQ2071" i="4"/>
  <c r="AP2071" i="4"/>
  <c r="AQ2070" i="4"/>
  <c r="AP2070" i="4"/>
  <c r="AT2070" i="4" s="1"/>
  <c r="AQ2069" i="4"/>
  <c r="AP2069" i="4"/>
  <c r="AQ2068" i="4"/>
  <c r="AP2068" i="4"/>
  <c r="AQ2067" i="4"/>
  <c r="AP2067" i="4"/>
  <c r="AQ2066" i="4"/>
  <c r="AP2066" i="4"/>
  <c r="AQ2065" i="4"/>
  <c r="AP2065" i="4"/>
  <c r="AQ2064" i="4"/>
  <c r="AP2064" i="4"/>
  <c r="AQ2063" i="4"/>
  <c r="AP2063" i="4"/>
  <c r="AQ2062" i="4"/>
  <c r="AP2062" i="4"/>
  <c r="AQ2061" i="4"/>
  <c r="AP2061" i="4"/>
  <c r="AQ2060" i="4"/>
  <c r="AP2060" i="4"/>
  <c r="AQ2059" i="4"/>
  <c r="AP2059" i="4"/>
  <c r="AQ2058" i="4"/>
  <c r="AP2058" i="4"/>
  <c r="AQ2057" i="4"/>
  <c r="AP2057" i="4"/>
  <c r="AQ2056" i="4"/>
  <c r="AP2056" i="4"/>
  <c r="AQ2055" i="4"/>
  <c r="AP2055" i="4"/>
  <c r="AQ2054" i="4"/>
  <c r="AP2054" i="4"/>
  <c r="AQ2053" i="4"/>
  <c r="AP2053" i="4"/>
  <c r="AQ2052" i="4"/>
  <c r="AP2052" i="4"/>
  <c r="AQ2051" i="4"/>
  <c r="AP2051" i="4"/>
  <c r="AQ2050" i="4"/>
  <c r="AP2050" i="4"/>
  <c r="AQ2049" i="4"/>
  <c r="AP2049" i="4"/>
  <c r="AQ2048" i="4"/>
  <c r="AP2048" i="4"/>
  <c r="AQ2047" i="4"/>
  <c r="AP2047" i="4"/>
  <c r="AQ2046" i="4"/>
  <c r="AP2046" i="4"/>
  <c r="AQ2045" i="4"/>
  <c r="AP2045" i="4"/>
  <c r="AQ2044" i="4"/>
  <c r="AP2044" i="4"/>
  <c r="AQ2043" i="4"/>
  <c r="AP2043" i="4"/>
  <c r="AQ2042" i="4"/>
  <c r="AP2042" i="4"/>
  <c r="AQ2041" i="4"/>
  <c r="AP2041" i="4"/>
  <c r="AQ2040" i="4"/>
  <c r="AP2040" i="4"/>
  <c r="AQ2039" i="4"/>
  <c r="AP2039" i="4"/>
  <c r="AQ2038" i="4"/>
  <c r="AP2038" i="4"/>
  <c r="AQ2037" i="4"/>
  <c r="AP2037" i="4"/>
  <c r="AQ2036" i="4"/>
  <c r="AP2036" i="4"/>
  <c r="AQ2035" i="4"/>
  <c r="AP2035" i="4"/>
  <c r="AQ2034" i="4"/>
  <c r="AP2034" i="4"/>
  <c r="AQ2033" i="4"/>
  <c r="AP2033" i="4"/>
  <c r="AQ2032" i="4"/>
  <c r="AP2032" i="4"/>
  <c r="AQ2031" i="4"/>
  <c r="AP2031" i="4"/>
  <c r="AQ2030" i="4"/>
  <c r="AP2030" i="4"/>
  <c r="AQ2029" i="4"/>
  <c r="AP2029" i="4"/>
  <c r="AQ2028" i="4"/>
  <c r="AP2028" i="4"/>
  <c r="AQ2027" i="4"/>
  <c r="AP2027" i="4"/>
  <c r="AQ2026" i="4"/>
  <c r="AP2026" i="4"/>
  <c r="AQ2025" i="4"/>
  <c r="AP2025" i="4"/>
  <c r="AQ2024" i="4"/>
  <c r="AP2024" i="4"/>
  <c r="AQ2023" i="4"/>
  <c r="AP2023" i="4"/>
  <c r="AQ2022" i="4"/>
  <c r="AP2022" i="4"/>
  <c r="AQ2021" i="4"/>
  <c r="AP2021" i="4"/>
  <c r="AQ2020" i="4"/>
  <c r="AP2020" i="4"/>
  <c r="AQ2019" i="4"/>
  <c r="AP2019" i="4"/>
  <c r="AQ2018" i="4"/>
  <c r="AP2018" i="4"/>
  <c r="AQ2017" i="4"/>
  <c r="AP2017" i="4"/>
  <c r="AQ2016" i="4"/>
  <c r="AP2016" i="4"/>
  <c r="AQ2015" i="4"/>
  <c r="AP2015" i="4"/>
  <c r="AQ2014" i="4"/>
  <c r="AP2014" i="4"/>
  <c r="AQ2013" i="4"/>
  <c r="AP2013" i="4"/>
  <c r="AQ2012" i="4"/>
  <c r="AP2012" i="4"/>
  <c r="AQ2011" i="4"/>
  <c r="AP2011" i="4"/>
  <c r="AQ2010" i="4"/>
  <c r="AP2010" i="4"/>
  <c r="AQ2009" i="4"/>
  <c r="AP2009" i="4"/>
  <c r="AQ2008" i="4"/>
  <c r="AP2008" i="4"/>
  <c r="AQ2007" i="4"/>
  <c r="AP2007" i="4"/>
  <c r="AQ2006" i="4"/>
  <c r="AP2006" i="4"/>
  <c r="AT2006" i="4"/>
  <c r="AQ2005" i="4"/>
  <c r="AP2005" i="4"/>
  <c r="AQ2004" i="4"/>
  <c r="AP2004" i="4"/>
  <c r="AT2004" i="4" s="1"/>
  <c r="AQ2003" i="4"/>
  <c r="AP2003" i="4"/>
  <c r="AQ2002" i="4"/>
  <c r="AP2002" i="4"/>
  <c r="AQ2001" i="4"/>
  <c r="AP2001" i="4"/>
  <c r="AQ2000" i="4"/>
  <c r="AP2000" i="4"/>
  <c r="AQ1999" i="4"/>
  <c r="AP1999" i="4"/>
  <c r="AQ1998" i="4"/>
  <c r="AP1998" i="4"/>
  <c r="AQ1997" i="4"/>
  <c r="AP1997" i="4"/>
  <c r="AQ1996" i="4"/>
  <c r="AP1996" i="4"/>
  <c r="AQ1995" i="4"/>
  <c r="AP1995" i="4"/>
  <c r="AQ1994" i="4"/>
  <c r="AP1994" i="4"/>
  <c r="AQ1993" i="4"/>
  <c r="AP1993" i="4"/>
  <c r="AQ1992" i="4"/>
  <c r="AP1992" i="4"/>
  <c r="AQ1991" i="4"/>
  <c r="AP1991" i="4"/>
  <c r="AQ1990" i="4"/>
  <c r="AP1990" i="4"/>
  <c r="AQ1989" i="4"/>
  <c r="AP1989" i="4"/>
  <c r="AQ1988" i="4"/>
  <c r="AP1988" i="4"/>
  <c r="AQ1987" i="4"/>
  <c r="AP1987" i="4"/>
  <c r="AQ1986" i="4"/>
  <c r="AP1986" i="4"/>
  <c r="AQ1985" i="4"/>
  <c r="AP1985" i="4"/>
  <c r="AQ1984" i="4"/>
  <c r="AP1984" i="4"/>
  <c r="AQ1983" i="4"/>
  <c r="AP1983" i="4"/>
  <c r="AQ1982" i="4"/>
  <c r="AP1982" i="4"/>
  <c r="AQ1981" i="4"/>
  <c r="AP1981" i="4"/>
  <c r="AQ1980" i="4"/>
  <c r="AP1980" i="4"/>
  <c r="AQ1979" i="4"/>
  <c r="AP1979" i="4"/>
  <c r="AQ1978" i="4"/>
  <c r="AP1978" i="4"/>
  <c r="AQ1977" i="4"/>
  <c r="AP1977" i="4"/>
  <c r="AQ1976" i="4"/>
  <c r="AP1976" i="4"/>
  <c r="AQ1975" i="4"/>
  <c r="AP1975" i="4"/>
  <c r="AQ1974" i="4"/>
  <c r="AP1974" i="4"/>
  <c r="AQ1973" i="4"/>
  <c r="AP1973" i="4"/>
  <c r="AQ1972" i="4"/>
  <c r="AP1972" i="4"/>
  <c r="AQ1971" i="4"/>
  <c r="AP1971" i="4"/>
  <c r="AQ1970" i="4"/>
  <c r="AP1970" i="4"/>
  <c r="AQ1969" i="4"/>
  <c r="AP1969" i="4"/>
  <c r="AQ1968" i="4"/>
  <c r="AP1968" i="4"/>
  <c r="AQ1967" i="4"/>
  <c r="AP1967" i="4"/>
  <c r="AQ1966" i="4"/>
  <c r="AP1966" i="4"/>
  <c r="AQ1965" i="4"/>
  <c r="AP1965" i="4"/>
  <c r="AQ1964" i="4"/>
  <c r="AP1964" i="4"/>
  <c r="AQ1963" i="4"/>
  <c r="AP1963" i="4"/>
  <c r="AQ1962" i="4"/>
  <c r="AP1962" i="4"/>
  <c r="AQ1961" i="4"/>
  <c r="AP1961" i="4"/>
  <c r="AQ1960" i="4"/>
  <c r="AP1960" i="4"/>
  <c r="AQ1959" i="4"/>
  <c r="AP1959" i="4"/>
  <c r="AQ1958" i="4"/>
  <c r="AP1958" i="4"/>
  <c r="AQ1957" i="4"/>
  <c r="AP1957" i="4"/>
  <c r="AQ1956" i="4"/>
  <c r="AP1956" i="4"/>
  <c r="AQ1955" i="4"/>
  <c r="AP1955" i="4"/>
  <c r="AQ1954" i="4"/>
  <c r="AP1954" i="4"/>
  <c r="AQ1953" i="4"/>
  <c r="AP1953" i="4"/>
  <c r="AQ1952" i="4"/>
  <c r="AP1952" i="4"/>
  <c r="AQ1951" i="4"/>
  <c r="AP1951" i="4"/>
  <c r="AQ1950" i="4"/>
  <c r="AP1950" i="4"/>
  <c r="AQ1949" i="4"/>
  <c r="AP1949" i="4"/>
  <c r="AQ1948" i="4"/>
  <c r="AP1948" i="4"/>
  <c r="AQ1947" i="4"/>
  <c r="AP1947" i="4"/>
  <c r="AQ1946" i="4"/>
  <c r="AP1946" i="4"/>
  <c r="AQ1945" i="4"/>
  <c r="AP1945" i="4"/>
  <c r="AQ1944" i="4"/>
  <c r="AP1944" i="4"/>
  <c r="AQ1943" i="4"/>
  <c r="AP1943" i="4"/>
  <c r="AQ1942" i="4"/>
  <c r="AP1942" i="4"/>
  <c r="AT1942" i="4"/>
  <c r="AQ1941" i="4"/>
  <c r="AP1941" i="4"/>
  <c r="AQ1940" i="4"/>
  <c r="AP1940" i="4"/>
  <c r="AT1940" i="4" s="1"/>
  <c r="AQ1939" i="4"/>
  <c r="AP1939" i="4"/>
  <c r="AQ1938" i="4"/>
  <c r="AP1938" i="4"/>
  <c r="AQ1937" i="4"/>
  <c r="AP1937" i="4"/>
  <c r="AQ1936" i="4"/>
  <c r="AP1936" i="4"/>
  <c r="AQ1935" i="4"/>
  <c r="AP1935" i="4"/>
  <c r="AQ1934" i="4"/>
  <c r="AP1934" i="4"/>
  <c r="AQ1933" i="4"/>
  <c r="AP1933" i="4"/>
  <c r="AQ1932" i="4"/>
  <c r="AP1932" i="4"/>
  <c r="AQ1931" i="4"/>
  <c r="AP1931" i="4"/>
  <c r="AQ1930" i="4"/>
  <c r="AP1930" i="4"/>
  <c r="AQ1929" i="4"/>
  <c r="AP1929" i="4"/>
  <c r="AQ1928" i="4"/>
  <c r="AP1928" i="4"/>
  <c r="AQ1927" i="4"/>
  <c r="AP1927" i="4"/>
  <c r="AQ1926" i="4"/>
  <c r="AP1926" i="4"/>
  <c r="AQ1925" i="4"/>
  <c r="AP1925" i="4"/>
  <c r="AQ1924" i="4"/>
  <c r="AP1924" i="4"/>
  <c r="AQ1923" i="4"/>
  <c r="AP1923" i="4"/>
  <c r="AQ1922" i="4"/>
  <c r="AP1922" i="4"/>
  <c r="AQ1921" i="4"/>
  <c r="AP1921" i="4"/>
  <c r="AQ1920" i="4"/>
  <c r="AP1920" i="4"/>
  <c r="AQ1919" i="4"/>
  <c r="AP1919" i="4"/>
  <c r="AQ1918" i="4"/>
  <c r="AP1918" i="4"/>
  <c r="AQ1917" i="4"/>
  <c r="AP1917" i="4"/>
  <c r="AQ1916" i="4"/>
  <c r="AP1916" i="4"/>
  <c r="AQ1915" i="4"/>
  <c r="AP1915" i="4"/>
  <c r="AQ1914" i="4"/>
  <c r="AP1914" i="4"/>
  <c r="AQ1913" i="4"/>
  <c r="AP1913" i="4"/>
  <c r="AQ1912" i="4"/>
  <c r="AP1912" i="4"/>
  <c r="AQ1911" i="4"/>
  <c r="AP1911" i="4"/>
  <c r="AQ1910" i="4"/>
  <c r="AP1910" i="4"/>
  <c r="AQ1909" i="4"/>
  <c r="AP1909" i="4"/>
  <c r="AQ1908" i="4"/>
  <c r="AP1908" i="4"/>
  <c r="AQ1907" i="4"/>
  <c r="AP1907" i="4"/>
  <c r="AQ1906" i="4"/>
  <c r="AP1906" i="4"/>
  <c r="AQ1905" i="4"/>
  <c r="AP1905" i="4"/>
  <c r="AQ1904" i="4"/>
  <c r="AP1904" i="4"/>
  <c r="AQ1903" i="4"/>
  <c r="AP1903" i="4"/>
  <c r="AQ1902" i="4"/>
  <c r="AP1902" i="4"/>
  <c r="AT1902" i="4" s="1"/>
  <c r="AQ1901" i="4"/>
  <c r="AP1901" i="4"/>
  <c r="AQ1900" i="4"/>
  <c r="AP1900" i="4"/>
  <c r="AQ1899" i="4"/>
  <c r="AP1899" i="4"/>
  <c r="AQ1898" i="4"/>
  <c r="AP1898" i="4"/>
  <c r="AQ1897" i="4"/>
  <c r="AP1897" i="4"/>
  <c r="AQ1896" i="4"/>
  <c r="AP1896" i="4"/>
  <c r="AQ1895" i="4"/>
  <c r="AP1895" i="4"/>
  <c r="AQ1894" i="4"/>
  <c r="AP1894" i="4"/>
  <c r="AQ1893" i="4"/>
  <c r="AP1893" i="4"/>
  <c r="AQ1892" i="4"/>
  <c r="AP1892" i="4"/>
  <c r="AQ1891" i="4"/>
  <c r="AP1891" i="4"/>
  <c r="AQ1890" i="4"/>
  <c r="AP1890" i="4"/>
  <c r="AQ1889" i="4"/>
  <c r="AP1889" i="4"/>
  <c r="AQ1888" i="4"/>
  <c r="AP1888" i="4"/>
  <c r="AQ1887" i="4"/>
  <c r="AP1887" i="4"/>
  <c r="AQ1886" i="4"/>
  <c r="AP1886" i="4"/>
  <c r="AQ1885" i="4"/>
  <c r="AP1885" i="4"/>
  <c r="AQ1884" i="4"/>
  <c r="AP1884" i="4"/>
  <c r="AQ1883" i="4"/>
  <c r="AP1883" i="4"/>
  <c r="AQ1882" i="4"/>
  <c r="AP1882" i="4"/>
  <c r="AQ1881" i="4"/>
  <c r="AP1881" i="4"/>
  <c r="AQ1880" i="4"/>
  <c r="AP1880" i="4"/>
  <c r="AQ1879" i="4"/>
  <c r="AP1879" i="4"/>
  <c r="AQ1878" i="4"/>
  <c r="AP1878" i="4"/>
  <c r="AQ1877" i="4"/>
  <c r="AP1877" i="4"/>
  <c r="AQ1876" i="4"/>
  <c r="AP1876" i="4"/>
  <c r="AQ1875" i="4"/>
  <c r="AP1875" i="4"/>
  <c r="AQ1874" i="4"/>
  <c r="AP1874" i="4"/>
  <c r="AQ1873" i="4"/>
  <c r="AP1873" i="4"/>
  <c r="AQ1872" i="4"/>
  <c r="AP1872" i="4"/>
  <c r="AQ1871" i="4"/>
  <c r="AP1871" i="4"/>
  <c r="AQ1870" i="4"/>
  <c r="AP1870" i="4"/>
  <c r="AQ1869" i="4"/>
  <c r="AP1869" i="4"/>
  <c r="AQ1868" i="4"/>
  <c r="AP1868" i="4"/>
  <c r="AQ1867" i="4"/>
  <c r="AP1867" i="4"/>
  <c r="AQ1866" i="4"/>
  <c r="AP1866" i="4"/>
  <c r="AQ1865" i="4"/>
  <c r="AP1865" i="4"/>
  <c r="AQ1864" i="4"/>
  <c r="AP1864" i="4"/>
  <c r="AQ1863" i="4"/>
  <c r="AP1863" i="4"/>
  <c r="AQ1862" i="4"/>
  <c r="AP1862" i="4"/>
  <c r="AQ1861" i="4"/>
  <c r="AP1861" i="4"/>
  <c r="AQ1860" i="4"/>
  <c r="AP1860" i="4"/>
  <c r="AQ1859" i="4"/>
  <c r="AP1859" i="4"/>
  <c r="AQ1858" i="4"/>
  <c r="AP1858" i="4"/>
  <c r="AQ1857" i="4"/>
  <c r="AP1857" i="4"/>
  <c r="AQ1856" i="4"/>
  <c r="AP1856" i="4"/>
  <c r="AQ1855" i="4"/>
  <c r="AP1855" i="4"/>
  <c r="AQ1854" i="4"/>
  <c r="AP1854" i="4"/>
  <c r="AQ1853" i="4"/>
  <c r="AP1853" i="4"/>
  <c r="AQ1852" i="4"/>
  <c r="AP1852" i="4"/>
  <c r="AQ1851" i="4"/>
  <c r="AP1851" i="4"/>
  <c r="AQ1850" i="4"/>
  <c r="AP1850" i="4"/>
  <c r="AQ1849" i="4"/>
  <c r="AP1849" i="4"/>
  <c r="AQ1848" i="4"/>
  <c r="AP1848" i="4"/>
  <c r="AQ1847" i="4"/>
  <c r="AP1847" i="4"/>
  <c r="AQ1846" i="4"/>
  <c r="AP1846" i="4"/>
  <c r="AQ1845" i="4"/>
  <c r="AP1845" i="4"/>
  <c r="AQ1844" i="4"/>
  <c r="AP1844" i="4"/>
  <c r="AQ1843" i="4"/>
  <c r="AP1843" i="4"/>
  <c r="AQ1842" i="4"/>
  <c r="AP1842" i="4"/>
  <c r="AQ1841" i="4"/>
  <c r="AP1841" i="4"/>
  <c r="AQ1840" i="4"/>
  <c r="AP1840" i="4"/>
  <c r="AQ1839" i="4"/>
  <c r="AP1839" i="4"/>
  <c r="AQ1838" i="4"/>
  <c r="AP1838" i="4"/>
  <c r="AT1838" i="4"/>
  <c r="AQ1837" i="4"/>
  <c r="AP1837" i="4"/>
  <c r="AQ1836" i="4"/>
  <c r="AP1836" i="4"/>
  <c r="AT1836" i="4" s="1"/>
  <c r="AQ1835" i="4"/>
  <c r="AP1835" i="4"/>
  <c r="AQ1834" i="4"/>
  <c r="AP1834" i="4"/>
  <c r="AQ1833" i="4"/>
  <c r="AP1833" i="4"/>
  <c r="AQ1832" i="4"/>
  <c r="AP1832" i="4"/>
  <c r="AQ1831" i="4"/>
  <c r="AP1831" i="4"/>
  <c r="AQ1830" i="4"/>
  <c r="AP1830" i="4"/>
  <c r="AQ1829" i="4"/>
  <c r="AP1829" i="4"/>
  <c r="AQ1828" i="4"/>
  <c r="AP1828" i="4"/>
  <c r="AQ1827" i="4"/>
  <c r="AP1827" i="4"/>
  <c r="AQ1826" i="4"/>
  <c r="AP1826" i="4"/>
  <c r="AQ1825" i="4"/>
  <c r="AP1825" i="4"/>
  <c r="AQ1824" i="4"/>
  <c r="AP1824" i="4"/>
  <c r="AQ1823" i="4"/>
  <c r="AP1823" i="4"/>
  <c r="AQ1822" i="4"/>
  <c r="AP1822" i="4"/>
  <c r="AQ1821" i="4"/>
  <c r="AP1821" i="4"/>
  <c r="AQ1820" i="4"/>
  <c r="AP1820" i="4"/>
  <c r="AQ1819" i="4"/>
  <c r="AP1819" i="4"/>
  <c r="AQ1818" i="4"/>
  <c r="AP1818" i="4"/>
  <c r="AQ1817" i="4"/>
  <c r="AP1817" i="4"/>
  <c r="AQ1816" i="4"/>
  <c r="AP1816" i="4"/>
  <c r="AQ1815" i="4"/>
  <c r="AP1815" i="4"/>
  <c r="AQ1814" i="4"/>
  <c r="AP1814" i="4"/>
  <c r="AQ1813" i="4"/>
  <c r="AP1813" i="4"/>
  <c r="AQ1812" i="4"/>
  <c r="AP1812" i="4"/>
  <c r="AQ1811" i="4"/>
  <c r="AP1811" i="4"/>
  <c r="AQ1810" i="4"/>
  <c r="AP1810" i="4"/>
  <c r="AQ1809" i="4"/>
  <c r="AP1809" i="4"/>
  <c r="AQ1808" i="4"/>
  <c r="AP1808" i="4"/>
  <c r="AQ1807" i="4"/>
  <c r="AP1807" i="4"/>
  <c r="AQ1806" i="4"/>
  <c r="AP1806" i="4"/>
  <c r="AT1806" i="4"/>
  <c r="AQ1805" i="4"/>
  <c r="AP1805" i="4"/>
  <c r="AQ1804" i="4"/>
  <c r="AP1804" i="4"/>
  <c r="AT1804" i="4" s="1"/>
  <c r="AY1804" i="4" s="1"/>
  <c r="AQ1803" i="4"/>
  <c r="AP1803" i="4"/>
  <c r="AQ1802" i="4"/>
  <c r="AP1802" i="4"/>
  <c r="AQ1801" i="4"/>
  <c r="AP1801" i="4"/>
  <c r="AQ1800" i="4"/>
  <c r="AP1800" i="4"/>
  <c r="AQ1799" i="4"/>
  <c r="AP1799" i="4"/>
  <c r="AQ1798" i="4"/>
  <c r="AP1798" i="4"/>
  <c r="AQ1797" i="4"/>
  <c r="AP1797" i="4"/>
  <c r="AQ1796" i="4"/>
  <c r="AP1796" i="4"/>
  <c r="AQ1795" i="4"/>
  <c r="AP1795" i="4"/>
  <c r="AQ1794" i="4"/>
  <c r="AP1794" i="4"/>
  <c r="AQ1793" i="4"/>
  <c r="AP1793" i="4"/>
  <c r="AQ1792" i="4"/>
  <c r="AP1792" i="4"/>
  <c r="AQ1791" i="4"/>
  <c r="AP1791" i="4"/>
  <c r="AQ1790" i="4"/>
  <c r="AP1790" i="4"/>
  <c r="AQ1789" i="4"/>
  <c r="AP1789" i="4"/>
  <c r="AQ1788" i="4"/>
  <c r="AP1788" i="4"/>
  <c r="AQ1787" i="4"/>
  <c r="AP1787" i="4"/>
  <c r="AQ1786" i="4"/>
  <c r="AP1786" i="4"/>
  <c r="AQ1785" i="4"/>
  <c r="AP1785" i="4"/>
  <c r="AQ1784" i="4"/>
  <c r="AP1784" i="4"/>
  <c r="AQ1783" i="4"/>
  <c r="AP1783" i="4"/>
  <c r="AQ1782" i="4"/>
  <c r="AP1782" i="4"/>
  <c r="AQ1781" i="4"/>
  <c r="AP1781" i="4"/>
  <c r="AQ1780" i="4"/>
  <c r="AP1780" i="4"/>
  <c r="AQ1779" i="4"/>
  <c r="AP1779" i="4"/>
  <c r="AQ1778" i="4"/>
  <c r="AP1778" i="4"/>
  <c r="AQ1777" i="4"/>
  <c r="AP1777" i="4"/>
  <c r="AQ1776" i="4"/>
  <c r="AP1776" i="4"/>
  <c r="AQ1775" i="4"/>
  <c r="AP1775" i="4"/>
  <c r="AQ1774" i="4"/>
  <c r="AP1774" i="4"/>
  <c r="AT1774" i="4" s="1"/>
  <c r="AQ1773" i="4"/>
  <c r="AP1773" i="4"/>
  <c r="AQ1772" i="4"/>
  <c r="AP1772" i="4"/>
  <c r="AQ1771" i="4"/>
  <c r="AP1771" i="4"/>
  <c r="AQ1770" i="4"/>
  <c r="AP1770" i="4"/>
  <c r="AQ1769" i="4"/>
  <c r="AP1769" i="4"/>
  <c r="AQ1768" i="4"/>
  <c r="AP1768" i="4"/>
  <c r="AQ1767" i="4"/>
  <c r="AP1767" i="4"/>
  <c r="AQ1766" i="4"/>
  <c r="AP1766" i="4"/>
  <c r="AQ1765" i="4"/>
  <c r="AP1765" i="4"/>
  <c r="AQ1764" i="4"/>
  <c r="AP1764" i="4"/>
  <c r="AQ1763" i="4"/>
  <c r="AP1763" i="4"/>
  <c r="AQ1762" i="4"/>
  <c r="AP1762" i="4"/>
  <c r="AQ1761" i="4"/>
  <c r="AP1761" i="4"/>
  <c r="AQ1760" i="4"/>
  <c r="AP1760" i="4"/>
  <c r="AQ1759" i="4"/>
  <c r="AP1759" i="4"/>
  <c r="AQ1758" i="4"/>
  <c r="AP1758" i="4"/>
  <c r="AQ1757" i="4"/>
  <c r="AP1757" i="4"/>
  <c r="AQ1756" i="4"/>
  <c r="AP1756" i="4"/>
  <c r="AQ1755" i="4"/>
  <c r="AP1755" i="4"/>
  <c r="AQ1754" i="4"/>
  <c r="AP1754" i="4"/>
  <c r="AQ1753" i="4"/>
  <c r="AP1753" i="4"/>
  <c r="AQ1752" i="4"/>
  <c r="AP1752" i="4"/>
  <c r="AQ1751" i="4"/>
  <c r="AP1751" i="4"/>
  <c r="AQ1750" i="4"/>
  <c r="AP1750" i="4"/>
  <c r="AQ1749" i="4"/>
  <c r="AP1749" i="4"/>
  <c r="AQ1748" i="4"/>
  <c r="AP1748" i="4"/>
  <c r="AQ1747" i="4"/>
  <c r="AP1747" i="4"/>
  <c r="AQ1746" i="4"/>
  <c r="AP1746" i="4"/>
  <c r="AQ1745" i="4"/>
  <c r="AP1745" i="4"/>
  <c r="AQ1744" i="4"/>
  <c r="AP1744" i="4"/>
  <c r="AQ1743" i="4"/>
  <c r="AP1743" i="4"/>
  <c r="AQ1742" i="4"/>
  <c r="AP1742" i="4"/>
  <c r="AT1742" i="4" s="1"/>
  <c r="AV1742" i="4" s="1"/>
  <c r="AQ1741" i="4"/>
  <c r="AP1741" i="4"/>
  <c r="AQ1740" i="4"/>
  <c r="AP1740" i="4"/>
  <c r="AQ1739" i="4"/>
  <c r="AP1739" i="4"/>
  <c r="AQ1738" i="4"/>
  <c r="AP1738" i="4"/>
  <c r="AQ1737" i="4"/>
  <c r="AP1737" i="4"/>
  <c r="AQ1736" i="4"/>
  <c r="AP1736" i="4"/>
  <c r="AQ1735" i="4"/>
  <c r="AP1735" i="4"/>
  <c r="AQ1734" i="4"/>
  <c r="AP1734" i="4"/>
  <c r="AQ1733" i="4"/>
  <c r="AP1733" i="4"/>
  <c r="AQ1732" i="4"/>
  <c r="AP1732" i="4"/>
  <c r="AQ1731" i="4"/>
  <c r="AP1731" i="4"/>
  <c r="AQ1730" i="4"/>
  <c r="AP1730" i="4"/>
  <c r="AQ1729" i="4"/>
  <c r="AP1729" i="4"/>
  <c r="AQ1728" i="4"/>
  <c r="AP1728" i="4"/>
  <c r="AQ1727" i="4"/>
  <c r="AP1727" i="4"/>
  <c r="AQ1726" i="4"/>
  <c r="AP1726" i="4"/>
  <c r="AQ1725" i="4"/>
  <c r="AP1725" i="4"/>
  <c r="AQ1724" i="4"/>
  <c r="AP1724" i="4"/>
  <c r="AQ1723" i="4"/>
  <c r="AP1723" i="4"/>
  <c r="AQ1722" i="4"/>
  <c r="AP1722" i="4"/>
  <c r="AQ1721" i="4"/>
  <c r="AP1721" i="4"/>
  <c r="AQ1720" i="4"/>
  <c r="AP1720" i="4"/>
  <c r="AQ1719" i="4"/>
  <c r="AP1719" i="4"/>
  <c r="AQ1718" i="4"/>
  <c r="AP1718" i="4"/>
  <c r="AQ1717" i="4"/>
  <c r="AP1717" i="4"/>
  <c r="AQ1716" i="4"/>
  <c r="AP1716" i="4"/>
  <c r="AQ1715" i="4"/>
  <c r="AP1715" i="4"/>
  <c r="AQ1714" i="4"/>
  <c r="AP1714" i="4"/>
  <c r="AQ1713" i="4"/>
  <c r="AP1713" i="4"/>
  <c r="AQ1712" i="4"/>
  <c r="AP1712" i="4"/>
  <c r="AQ1711" i="4"/>
  <c r="AP1711" i="4"/>
  <c r="AQ1710" i="4"/>
  <c r="AP1710" i="4"/>
  <c r="AT1710" i="4"/>
  <c r="AQ1709" i="4"/>
  <c r="AP1709" i="4"/>
  <c r="AQ1708" i="4"/>
  <c r="AP1708" i="4"/>
  <c r="AT1708" i="4" s="1"/>
  <c r="AQ1707" i="4"/>
  <c r="AP1707" i="4"/>
  <c r="AQ1706" i="4"/>
  <c r="AP1706" i="4"/>
  <c r="AQ1705" i="4"/>
  <c r="AP1705" i="4"/>
  <c r="AQ1704" i="4"/>
  <c r="AP1704" i="4"/>
  <c r="AQ1703" i="4"/>
  <c r="AP1703" i="4"/>
  <c r="AQ1702" i="4"/>
  <c r="AP1702" i="4"/>
  <c r="AQ1701" i="4"/>
  <c r="AP1701" i="4"/>
  <c r="AQ1700" i="4"/>
  <c r="AP1700" i="4"/>
  <c r="AQ1699" i="4"/>
  <c r="AP1699" i="4"/>
  <c r="AQ1698" i="4"/>
  <c r="AP1698" i="4"/>
  <c r="AQ1697" i="4"/>
  <c r="AP1697" i="4"/>
  <c r="AQ1696" i="4"/>
  <c r="AP1696" i="4"/>
  <c r="AQ1695" i="4"/>
  <c r="AP1695" i="4"/>
  <c r="AQ1694" i="4"/>
  <c r="AP1694" i="4"/>
  <c r="AQ1693" i="4"/>
  <c r="AP1693" i="4"/>
  <c r="AQ1692" i="4"/>
  <c r="AP1692" i="4"/>
  <c r="AQ1691" i="4"/>
  <c r="AP1691" i="4"/>
  <c r="AQ1690" i="4"/>
  <c r="AP1690" i="4"/>
  <c r="AQ1689" i="4"/>
  <c r="AP1689" i="4"/>
  <c r="AQ1688" i="4"/>
  <c r="AP1688" i="4"/>
  <c r="AQ1687" i="4"/>
  <c r="AP1687" i="4"/>
  <c r="AQ1686" i="4"/>
  <c r="AP1686" i="4"/>
  <c r="AQ1685" i="4"/>
  <c r="AP1685" i="4"/>
  <c r="AQ1684" i="4"/>
  <c r="AP1684" i="4"/>
  <c r="AQ1683" i="4"/>
  <c r="AP1683" i="4"/>
  <c r="AQ1682" i="4"/>
  <c r="AP1682" i="4"/>
  <c r="AQ1681" i="4"/>
  <c r="AP1681" i="4"/>
  <c r="AQ1680" i="4"/>
  <c r="AP1680" i="4"/>
  <c r="AQ1679" i="4"/>
  <c r="AP1679" i="4"/>
  <c r="AQ1678" i="4"/>
  <c r="AP1678" i="4"/>
  <c r="AT1678" i="4"/>
  <c r="AQ1677" i="4"/>
  <c r="AP1677" i="4"/>
  <c r="AQ1676" i="4"/>
  <c r="AP1676" i="4"/>
  <c r="AT1676" i="4" s="1"/>
  <c r="AQ1675" i="4"/>
  <c r="AP1675" i="4"/>
  <c r="AQ1674" i="4"/>
  <c r="AP1674" i="4"/>
  <c r="AQ1673" i="4"/>
  <c r="AP1673" i="4"/>
  <c r="AQ1672" i="4"/>
  <c r="AP1672" i="4"/>
  <c r="AQ1671" i="4"/>
  <c r="AP1671" i="4"/>
  <c r="AQ1670" i="4"/>
  <c r="AP1670" i="4"/>
  <c r="AQ1669" i="4"/>
  <c r="AP1669" i="4"/>
  <c r="AQ1668" i="4"/>
  <c r="AP1668" i="4"/>
  <c r="AQ1667" i="4"/>
  <c r="AP1667" i="4"/>
  <c r="AQ1666" i="4"/>
  <c r="AP1666" i="4"/>
  <c r="AQ1665" i="4"/>
  <c r="AP1665" i="4"/>
  <c r="AQ1664" i="4"/>
  <c r="AP1664" i="4"/>
  <c r="AQ1663" i="4"/>
  <c r="AP1663" i="4"/>
  <c r="AQ1662" i="4"/>
  <c r="AP1662" i="4"/>
  <c r="AQ1661" i="4"/>
  <c r="AP1661" i="4"/>
  <c r="AQ1660" i="4"/>
  <c r="AP1660" i="4"/>
  <c r="AQ1659" i="4"/>
  <c r="AP1659" i="4"/>
  <c r="AQ1658" i="4"/>
  <c r="AP1658" i="4"/>
  <c r="AQ1657" i="4"/>
  <c r="AP1657" i="4"/>
  <c r="AQ1656" i="4"/>
  <c r="AP1656" i="4"/>
  <c r="AQ1655" i="4"/>
  <c r="AP1655" i="4"/>
  <c r="AQ1654" i="4"/>
  <c r="AP1654" i="4"/>
  <c r="AQ1653" i="4"/>
  <c r="AP1653" i="4"/>
  <c r="AQ1652" i="4"/>
  <c r="AP1652" i="4"/>
  <c r="AQ1651" i="4"/>
  <c r="AP1651" i="4"/>
  <c r="AQ1650" i="4"/>
  <c r="AP1650" i="4"/>
  <c r="AQ1649" i="4"/>
  <c r="AP1649" i="4"/>
  <c r="AQ1648" i="4"/>
  <c r="AP1648" i="4"/>
  <c r="AQ1647" i="4"/>
  <c r="AP1647" i="4"/>
  <c r="AQ1646" i="4"/>
  <c r="AP1646" i="4"/>
  <c r="AT1646" i="4" s="1"/>
  <c r="AQ1645" i="4"/>
  <c r="AP1645" i="4"/>
  <c r="AQ1644" i="4"/>
  <c r="AP1644" i="4"/>
  <c r="AQ1643" i="4"/>
  <c r="AP1643" i="4"/>
  <c r="AQ1642" i="4"/>
  <c r="AP1642" i="4"/>
  <c r="AQ1641" i="4"/>
  <c r="AP1641" i="4"/>
  <c r="AQ1640" i="4"/>
  <c r="AP1640" i="4"/>
  <c r="AQ1639" i="4"/>
  <c r="AP1639" i="4"/>
  <c r="AQ1638" i="4"/>
  <c r="AP1638" i="4"/>
  <c r="AQ1637" i="4"/>
  <c r="AP1637" i="4"/>
  <c r="AQ1636" i="4"/>
  <c r="AP1636" i="4"/>
  <c r="AQ1635" i="4"/>
  <c r="AP1635" i="4"/>
  <c r="AQ1634" i="4"/>
  <c r="AP1634" i="4"/>
  <c r="AQ1633" i="4"/>
  <c r="AP1633" i="4"/>
  <c r="AQ1632" i="4"/>
  <c r="AP1632" i="4"/>
  <c r="AQ1631" i="4"/>
  <c r="AP1631" i="4"/>
  <c r="AQ1630" i="4"/>
  <c r="AP1630" i="4"/>
  <c r="AQ1629" i="4"/>
  <c r="AP1629" i="4"/>
  <c r="AQ1628" i="4"/>
  <c r="AP1628" i="4"/>
  <c r="AQ1627" i="4"/>
  <c r="AP1627" i="4"/>
  <c r="AQ1626" i="4"/>
  <c r="AP1626" i="4"/>
  <c r="AQ1625" i="4"/>
  <c r="AP1625" i="4"/>
  <c r="AQ1624" i="4"/>
  <c r="AP1624" i="4"/>
  <c r="AQ1623" i="4"/>
  <c r="AP1623" i="4"/>
  <c r="AQ1622" i="4"/>
  <c r="AP1622" i="4"/>
  <c r="AQ1621" i="4"/>
  <c r="AP1621" i="4"/>
  <c r="AQ1620" i="4"/>
  <c r="AP1620" i="4"/>
  <c r="AQ1619" i="4"/>
  <c r="AP1619" i="4"/>
  <c r="AQ1618" i="4"/>
  <c r="AP1618" i="4"/>
  <c r="AQ1617" i="4"/>
  <c r="AP1617" i="4"/>
  <c r="AQ1616" i="4"/>
  <c r="AP1616" i="4"/>
  <c r="AQ1615" i="4"/>
  <c r="AP1615" i="4"/>
  <c r="AQ1614" i="4"/>
  <c r="AP1614" i="4"/>
  <c r="AQ1613" i="4"/>
  <c r="AP1613" i="4"/>
  <c r="AQ1612" i="4"/>
  <c r="AP1612" i="4"/>
  <c r="AQ1611" i="4"/>
  <c r="AP1611" i="4"/>
  <c r="AQ1610" i="4"/>
  <c r="AP1610" i="4"/>
  <c r="AQ1609" i="4"/>
  <c r="AP1609" i="4"/>
  <c r="AQ1608" i="4"/>
  <c r="AP1608" i="4"/>
  <c r="AQ1607" i="4"/>
  <c r="AP1607" i="4"/>
  <c r="AQ1606" i="4"/>
  <c r="AP1606" i="4"/>
  <c r="AQ1605" i="4"/>
  <c r="AP1605" i="4"/>
  <c r="AQ1604" i="4"/>
  <c r="AP1604" i="4"/>
  <c r="AQ1603" i="4"/>
  <c r="AP1603" i="4"/>
  <c r="AQ1602" i="4"/>
  <c r="AP1602" i="4"/>
  <c r="AQ1601" i="4"/>
  <c r="AP1601" i="4"/>
  <c r="AQ1600" i="4"/>
  <c r="AP1600" i="4"/>
  <c r="AQ1599" i="4"/>
  <c r="AP1599" i="4"/>
  <c r="AQ1598" i="4"/>
  <c r="AP1598" i="4"/>
  <c r="AQ1597" i="4"/>
  <c r="AP1597" i="4"/>
  <c r="AQ1596" i="4"/>
  <c r="AP1596" i="4"/>
  <c r="AQ1595" i="4"/>
  <c r="AP1595" i="4"/>
  <c r="AQ1594" i="4"/>
  <c r="AP1594" i="4"/>
  <c r="AQ1593" i="4"/>
  <c r="AP1593" i="4"/>
  <c r="AQ1592" i="4"/>
  <c r="AP1592" i="4"/>
  <c r="AQ1591" i="4"/>
  <c r="AP1591" i="4"/>
  <c r="AQ1590" i="4"/>
  <c r="AP1590" i="4"/>
  <c r="AQ1589" i="4"/>
  <c r="AP1589" i="4"/>
  <c r="AQ1588" i="4"/>
  <c r="AP1588" i="4"/>
  <c r="AQ1587" i="4"/>
  <c r="AP1587" i="4"/>
  <c r="AQ1586" i="4"/>
  <c r="AP1586" i="4"/>
  <c r="AQ1585" i="4"/>
  <c r="AP1585" i="4"/>
  <c r="AQ1584" i="4"/>
  <c r="AP1584" i="4"/>
  <c r="AQ1583" i="4"/>
  <c r="AP1583" i="4"/>
  <c r="AQ1582" i="4"/>
  <c r="AP1582" i="4"/>
  <c r="AT1582" i="4"/>
  <c r="AQ1581" i="4"/>
  <c r="AP1581" i="4"/>
  <c r="AQ1580" i="4"/>
  <c r="AP1580" i="4"/>
  <c r="AT1580" i="4" s="1"/>
  <c r="AQ1579" i="4"/>
  <c r="AP1579" i="4"/>
  <c r="AQ1578" i="4"/>
  <c r="AP1578" i="4"/>
  <c r="AQ1577" i="4"/>
  <c r="AP1577" i="4"/>
  <c r="AQ1576" i="4"/>
  <c r="AP1576" i="4"/>
  <c r="AQ1575" i="4"/>
  <c r="AP1575" i="4"/>
  <c r="AQ1574" i="4"/>
  <c r="AP1574" i="4"/>
  <c r="AQ1573" i="4"/>
  <c r="AP1573" i="4"/>
  <c r="AQ1572" i="4"/>
  <c r="AP1572" i="4"/>
  <c r="AQ1571" i="4"/>
  <c r="AP1571" i="4"/>
  <c r="AQ1570" i="4"/>
  <c r="AP1570" i="4"/>
  <c r="AQ1569" i="4"/>
  <c r="AP1569" i="4"/>
  <c r="AQ1568" i="4"/>
  <c r="AP1568" i="4"/>
  <c r="AQ1567" i="4"/>
  <c r="AP1567" i="4"/>
  <c r="AQ1566" i="4"/>
  <c r="AP1566" i="4"/>
  <c r="AQ1565" i="4"/>
  <c r="AP1565" i="4"/>
  <c r="AQ1564" i="4"/>
  <c r="AP1564" i="4"/>
  <c r="AQ1563" i="4"/>
  <c r="AP1563" i="4"/>
  <c r="AQ1562" i="4"/>
  <c r="AP1562" i="4"/>
  <c r="AQ1561" i="4"/>
  <c r="AP1561" i="4"/>
  <c r="AQ1560" i="4"/>
  <c r="AP1560" i="4"/>
  <c r="AQ1559" i="4"/>
  <c r="AP1559" i="4"/>
  <c r="AQ1558" i="4"/>
  <c r="AP1558" i="4"/>
  <c r="AQ1557" i="4"/>
  <c r="AP1557" i="4"/>
  <c r="AQ1556" i="4"/>
  <c r="AP1556" i="4"/>
  <c r="AQ1555" i="4"/>
  <c r="AP1555" i="4"/>
  <c r="AQ1554" i="4"/>
  <c r="AP1554" i="4"/>
  <c r="AQ1553" i="4"/>
  <c r="AP1553" i="4"/>
  <c r="AQ1552" i="4"/>
  <c r="AP1552" i="4"/>
  <c r="AQ1551" i="4"/>
  <c r="AP1551" i="4"/>
  <c r="AQ1550" i="4"/>
  <c r="AP1550" i="4"/>
  <c r="AT1550" i="4"/>
  <c r="AQ1549" i="4"/>
  <c r="AP1549" i="4"/>
  <c r="AQ1548" i="4"/>
  <c r="AP1548" i="4"/>
  <c r="AT1548" i="4" s="1"/>
  <c r="AY1548" i="4" s="1"/>
  <c r="AQ1547" i="4"/>
  <c r="AP1547" i="4"/>
  <c r="AQ1546" i="4"/>
  <c r="AP1546" i="4"/>
  <c r="AQ1545" i="4"/>
  <c r="AP1545" i="4"/>
  <c r="AQ1544" i="4"/>
  <c r="AP1544" i="4"/>
  <c r="AQ1543" i="4"/>
  <c r="AP1543" i="4"/>
  <c r="AQ1542" i="4"/>
  <c r="AP1542" i="4"/>
  <c r="AQ1541" i="4"/>
  <c r="AP1541" i="4"/>
  <c r="AQ1540" i="4"/>
  <c r="AP1540" i="4"/>
  <c r="AQ1539" i="4"/>
  <c r="AP1539" i="4"/>
  <c r="AQ1538" i="4"/>
  <c r="AP1538" i="4"/>
  <c r="AQ1537" i="4"/>
  <c r="AP1537" i="4"/>
  <c r="AQ1536" i="4"/>
  <c r="AP1536" i="4"/>
  <c r="AQ1535" i="4"/>
  <c r="AP1535" i="4"/>
  <c r="AQ1534" i="4"/>
  <c r="AP1534" i="4"/>
  <c r="AQ1533" i="4"/>
  <c r="AP1533" i="4"/>
  <c r="AQ1532" i="4"/>
  <c r="AP1532" i="4"/>
  <c r="AQ1531" i="4"/>
  <c r="AP1531" i="4"/>
  <c r="AQ1530" i="4"/>
  <c r="AP1530" i="4"/>
  <c r="AQ1529" i="4"/>
  <c r="AP1529" i="4"/>
  <c r="AQ1528" i="4"/>
  <c r="AP1528" i="4"/>
  <c r="AQ1527" i="4"/>
  <c r="AP1527" i="4"/>
  <c r="AQ1526" i="4"/>
  <c r="AP1526" i="4"/>
  <c r="AQ1525" i="4"/>
  <c r="AP1525" i="4"/>
  <c r="AQ1524" i="4"/>
  <c r="AP1524" i="4"/>
  <c r="AQ1523" i="4"/>
  <c r="AP1523" i="4"/>
  <c r="AQ1522" i="4"/>
  <c r="AP1522" i="4"/>
  <c r="AQ1521" i="4"/>
  <c r="AP1521" i="4"/>
  <c r="AQ1520" i="4"/>
  <c r="AP1520" i="4"/>
  <c r="AQ1519" i="4"/>
  <c r="AP1519" i="4"/>
  <c r="AQ1518" i="4"/>
  <c r="AP1518" i="4"/>
  <c r="AT1518" i="4" s="1"/>
  <c r="AW1518" i="4" s="1"/>
  <c r="AQ1517" i="4"/>
  <c r="AP1517" i="4"/>
  <c r="AQ1516" i="4"/>
  <c r="AP1516" i="4"/>
  <c r="AQ1515" i="4"/>
  <c r="AP1515" i="4"/>
  <c r="AQ1514" i="4"/>
  <c r="AP1514" i="4"/>
  <c r="AQ1513" i="4"/>
  <c r="AP1513" i="4"/>
  <c r="AQ1512" i="4"/>
  <c r="AP1512" i="4"/>
  <c r="AQ1511" i="4"/>
  <c r="AP1511" i="4"/>
  <c r="AQ1510" i="4"/>
  <c r="AP1510" i="4"/>
  <c r="AQ1509" i="4"/>
  <c r="AP1509" i="4"/>
  <c r="AQ1508" i="4"/>
  <c r="AP1508" i="4"/>
  <c r="AQ1507" i="4"/>
  <c r="AP1507" i="4"/>
  <c r="AQ1506" i="4"/>
  <c r="AP1506" i="4"/>
  <c r="AQ1505" i="4"/>
  <c r="AP1505" i="4"/>
  <c r="AQ1504" i="4"/>
  <c r="AP1504" i="4"/>
  <c r="AQ1503" i="4"/>
  <c r="AP1503" i="4"/>
  <c r="AQ1502" i="4"/>
  <c r="AP1502" i="4"/>
  <c r="AQ1501" i="4"/>
  <c r="AP1501" i="4"/>
  <c r="AQ1500" i="4"/>
  <c r="AP1500" i="4"/>
  <c r="AQ1499" i="4"/>
  <c r="AP1499" i="4"/>
  <c r="AQ1498" i="4"/>
  <c r="AP1498" i="4"/>
  <c r="AQ1497" i="4"/>
  <c r="AP1497" i="4"/>
  <c r="AQ1496" i="4"/>
  <c r="AP1496" i="4"/>
  <c r="AQ1495" i="4"/>
  <c r="AP1495" i="4"/>
  <c r="AQ1494" i="4"/>
  <c r="AP1494" i="4"/>
  <c r="AQ1493" i="4"/>
  <c r="AP1493" i="4"/>
  <c r="AQ1492" i="4"/>
  <c r="AP1492" i="4"/>
  <c r="AQ1491" i="4"/>
  <c r="AP1491" i="4"/>
  <c r="AQ1490" i="4"/>
  <c r="AP1490" i="4"/>
  <c r="AQ1489" i="4"/>
  <c r="AP1489" i="4"/>
  <c r="AQ1488" i="4"/>
  <c r="AP1488" i="4"/>
  <c r="AQ1487" i="4"/>
  <c r="AP1487" i="4"/>
  <c r="AQ1486" i="4"/>
  <c r="AP1486" i="4"/>
  <c r="AT1486" i="4" s="1"/>
  <c r="AQ1485" i="4"/>
  <c r="AP1485" i="4"/>
  <c r="AQ1484" i="4"/>
  <c r="AP1484" i="4"/>
  <c r="AQ1483" i="4"/>
  <c r="AP1483" i="4"/>
  <c r="AQ1482" i="4"/>
  <c r="AP1482" i="4"/>
  <c r="AQ1481" i="4"/>
  <c r="AP1481" i="4"/>
  <c r="AQ1480" i="4"/>
  <c r="AP1480" i="4"/>
  <c r="AQ1479" i="4"/>
  <c r="AP1479" i="4"/>
  <c r="AQ1478" i="4"/>
  <c r="AP1478" i="4"/>
  <c r="AQ1477" i="4"/>
  <c r="AP1477" i="4"/>
  <c r="AQ1476" i="4"/>
  <c r="AP1476" i="4"/>
  <c r="AQ1475" i="4"/>
  <c r="AP1475" i="4"/>
  <c r="AQ1474" i="4"/>
  <c r="AP1474" i="4"/>
  <c r="AQ1473" i="4"/>
  <c r="AP1473" i="4"/>
  <c r="AQ1472" i="4"/>
  <c r="AP1472" i="4"/>
  <c r="AQ1471" i="4"/>
  <c r="AP1471" i="4"/>
  <c r="AQ1470" i="4"/>
  <c r="AP1470" i="4"/>
  <c r="AQ1469" i="4"/>
  <c r="AP1469" i="4"/>
  <c r="AQ1468" i="4"/>
  <c r="AP1468" i="4"/>
  <c r="AQ1467" i="4"/>
  <c r="AP1467" i="4"/>
  <c r="AQ1466" i="4"/>
  <c r="AP1466" i="4"/>
  <c r="AQ1465" i="4"/>
  <c r="AP1465" i="4"/>
  <c r="AQ1464" i="4"/>
  <c r="AP1464" i="4"/>
  <c r="AQ1463" i="4"/>
  <c r="AP1463" i="4"/>
  <c r="AQ1462" i="4"/>
  <c r="AP1462" i="4"/>
  <c r="AQ1461" i="4"/>
  <c r="AP1461" i="4"/>
  <c r="AQ1460" i="4"/>
  <c r="AP1460" i="4"/>
  <c r="AQ1459" i="4"/>
  <c r="AP1459" i="4"/>
  <c r="AQ1458" i="4"/>
  <c r="AP1458" i="4"/>
  <c r="AQ1457" i="4"/>
  <c r="AP1457" i="4"/>
  <c r="AQ1456" i="4"/>
  <c r="AP1456" i="4"/>
  <c r="AQ1455" i="4"/>
  <c r="AP1455" i="4"/>
  <c r="AQ1454" i="4"/>
  <c r="AP1454" i="4"/>
  <c r="AT1454" i="4"/>
  <c r="AQ1453" i="4"/>
  <c r="AP1453" i="4"/>
  <c r="AQ1452" i="4"/>
  <c r="AP1452" i="4"/>
  <c r="AT1452" i="4" s="1"/>
  <c r="AQ1451" i="4"/>
  <c r="AP1451" i="4"/>
  <c r="AQ1450" i="4"/>
  <c r="AP1450" i="4"/>
  <c r="AQ1449" i="4"/>
  <c r="AP1449" i="4"/>
  <c r="AQ1448" i="4"/>
  <c r="AP1448" i="4"/>
  <c r="AQ1447" i="4"/>
  <c r="AP1447" i="4"/>
  <c r="AQ1446" i="4"/>
  <c r="AP1446" i="4"/>
  <c r="AQ1445" i="4"/>
  <c r="AP1445" i="4"/>
  <c r="AQ1444" i="4"/>
  <c r="AP1444" i="4"/>
  <c r="AQ1443" i="4"/>
  <c r="AP1443" i="4"/>
  <c r="AQ1442" i="4"/>
  <c r="AP1442" i="4"/>
  <c r="AQ1441" i="4"/>
  <c r="AP1441" i="4"/>
  <c r="AQ1440" i="4"/>
  <c r="AP1440" i="4"/>
  <c r="AQ1439" i="4"/>
  <c r="AP1439" i="4"/>
  <c r="AQ1438" i="4"/>
  <c r="AP1438" i="4"/>
  <c r="AQ1437" i="4"/>
  <c r="AP1437" i="4"/>
  <c r="AQ1436" i="4"/>
  <c r="AP1436" i="4"/>
  <c r="AQ1435" i="4"/>
  <c r="AP1435" i="4"/>
  <c r="AQ1434" i="4"/>
  <c r="AP1434" i="4"/>
  <c r="AQ1433" i="4"/>
  <c r="AP1433" i="4"/>
  <c r="AQ1432" i="4"/>
  <c r="AP1432" i="4"/>
  <c r="AQ1431" i="4"/>
  <c r="AP1431" i="4"/>
  <c r="AQ1430" i="4"/>
  <c r="AP1430" i="4"/>
  <c r="AQ1429" i="4"/>
  <c r="AP1429" i="4"/>
  <c r="AQ1428" i="4"/>
  <c r="AP1428" i="4"/>
  <c r="AQ1427" i="4"/>
  <c r="AP1427" i="4"/>
  <c r="AQ1426" i="4"/>
  <c r="AP1426" i="4"/>
  <c r="AQ1425" i="4"/>
  <c r="AP1425" i="4"/>
  <c r="AQ1424" i="4"/>
  <c r="AP1424" i="4"/>
  <c r="AQ1423" i="4"/>
  <c r="AP1423" i="4"/>
  <c r="AQ1422" i="4"/>
  <c r="AP1422" i="4"/>
  <c r="AT1422" i="4"/>
  <c r="AQ1421" i="4"/>
  <c r="AP1421" i="4"/>
  <c r="AQ1420" i="4"/>
  <c r="AP1420" i="4"/>
  <c r="AT1420" i="4" s="1"/>
  <c r="AQ1419" i="4"/>
  <c r="AP1419" i="4"/>
  <c r="AQ1418" i="4"/>
  <c r="AP1418" i="4"/>
  <c r="AQ1417" i="4"/>
  <c r="AP1417" i="4"/>
  <c r="AQ1416" i="4"/>
  <c r="AP1416" i="4"/>
  <c r="AT1416" i="4" s="1"/>
  <c r="AQ1415" i="4"/>
  <c r="AP1415" i="4"/>
  <c r="AQ1414" i="4"/>
  <c r="AP1414" i="4"/>
  <c r="AQ1413" i="4"/>
  <c r="AP1413" i="4"/>
  <c r="AQ1412" i="4"/>
  <c r="AP1412" i="4"/>
  <c r="AQ1411" i="4"/>
  <c r="AP1411" i="4"/>
  <c r="AQ1410" i="4"/>
  <c r="AP1410" i="4"/>
  <c r="AQ1409" i="4"/>
  <c r="AP1409" i="4"/>
  <c r="AQ1408" i="4"/>
  <c r="AP1408" i="4"/>
  <c r="AQ1407" i="4"/>
  <c r="AP1407" i="4"/>
  <c r="AQ1406" i="4"/>
  <c r="AP1406" i="4"/>
  <c r="AQ1405" i="4"/>
  <c r="AP1405" i="4"/>
  <c r="AQ1404" i="4"/>
  <c r="AP1404" i="4"/>
  <c r="AQ1403" i="4"/>
  <c r="AP1403" i="4"/>
  <c r="AQ1402" i="4"/>
  <c r="AP1402" i="4"/>
  <c r="AT1402" i="4" s="1"/>
  <c r="AQ1401" i="4"/>
  <c r="AP1401" i="4"/>
  <c r="AQ1400" i="4"/>
  <c r="AP1400" i="4"/>
  <c r="AQ1399" i="4"/>
  <c r="AP1399" i="4"/>
  <c r="AQ1398" i="4"/>
  <c r="AP1398" i="4"/>
  <c r="AQ1397" i="4"/>
  <c r="AP1397" i="4"/>
  <c r="AQ1396" i="4"/>
  <c r="AP1396" i="4"/>
  <c r="AQ1395" i="4"/>
  <c r="AP1395" i="4"/>
  <c r="AQ1394" i="4"/>
  <c r="AP1394" i="4"/>
  <c r="AQ1393" i="4"/>
  <c r="AP1393" i="4"/>
  <c r="AQ1392" i="4"/>
  <c r="AP1392" i="4"/>
  <c r="AQ1391" i="4"/>
  <c r="AP1391" i="4"/>
  <c r="AQ1390" i="4"/>
  <c r="AP1390" i="4"/>
  <c r="AQ1389" i="4"/>
  <c r="AP1389" i="4"/>
  <c r="AQ1388" i="4"/>
  <c r="AP1388" i="4"/>
  <c r="AQ1387" i="4"/>
  <c r="AP1387" i="4"/>
  <c r="AQ1386" i="4"/>
  <c r="AP1386" i="4"/>
  <c r="AT1386" i="4" s="1"/>
  <c r="AQ1385" i="4"/>
  <c r="AP1385" i="4"/>
  <c r="AQ1384" i="4"/>
  <c r="AP1384" i="4"/>
  <c r="AQ1383" i="4"/>
  <c r="AP1383" i="4"/>
  <c r="AQ1382" i="4"/>
  <c r="AP1382" i="4"/>
  <c r="AQ1381" i="4"/>
  <c r="AP1381" i="4"/>
  <c r="AQ1380" i="4"/>
  <c r="AP1380" i="4"/>
  <c r="AQ1379" i="4"/>
  <c r="AP1379" i="4"/>
  <c r="AQ1378" i="4"/>
  <c r="AP1378" i="4"/>
  <c r="AQ1377" i="4"/>
  <c r="AP1377" i="4"/>
  <c r="AQ1376" i="4"/>
  <c r="AP1376" i="4"/>
  <c r="AQ1375" i="4"/>
  <c r="AP1375" i="4"/>
  <c r="AQ1374" i="4"/>
  <c r="AP1374" i="4"/>
  <c r="AQ1373" i="4"/>
  <c r="AP1373" i="4"/>
  <c r="AQ1372" i="4"/>
  <c r="AP1372" i="4"/>
  <c r="AQ1371" i="4"/>
  <c r="AP1371" i="4"/>
  <c r="AQ1370" i="4"/>
  <c r="AP1370" i="4"/>
  <c r="AT1370" i="4"/>
  <c r="AQ1369" i="4"/>
  <c r="AP1369" i="4"/>
  <c r="AQ1368" i="4"/>
  <c r="AP1368" i="4"/>
  <c r="AT1368" i="4" s="1"/>
  <c r="AQ1367" i="4"/>
  <c r="AP1367" i="4"/>
  <c r="AQ1366" i="4"/>
  <c r="AP1366" i="4"/>
  <c r="AQ1365" i="4"/>
  <c r="AP1365" i="4"/>
  <c r="AQ1364" i="4"/>
  <c r="AP1364" i="4"/>
  <c r="AQ1363" i="4"/>
  <c r="AP1363" i="4"/>
  <c r="AQ1362" i="4"/>
  <c r="AP1362" i="4"/>
  <c r="AQ1361" i="4"/>
  <c r="AP1361" i="4"/>
  <c r="AQ1360" i="4"/>
  <c r="AP1360" i="4"/>
  <c r="AQ1359" i="4"/>
  <c r="AP1359" i="4"/>
  <c r="AQ1358" i="4"/>
  <c r="AP1358" i="4"/>
  <c r="AQ1357" i="4"/>
  <c r="AP1357" i="4"/>
  <c r="AQ1356" i="4"/>
  <c r="AP1356" i="4"/>
  <c r="AQ1355" i="4"/>
  <c r="AP1355" i="4"/>
  <c r="AQ1354" i="4"/>
  <c r="AP1354" i="4"/>
  <c r="AT1354" i="4"/>
  <c r="AY1354" i="4" s="1"/>
  <c r="AQ1353" i="4"/>
  <c r="AP1353" i="4"/>
  <c r="AQ1352" i="4"/>
  <c r="AP1352" i="4"/>
  <c r="AT1352" i="4" s="1"/>
  <c r="AU1352" i="4" s="1"/>
  <c r="AQ1351" i="4"/>
  <c r="AP1351" i="4"/>
  <c r="AQ1350" i="4"/>
  <c r="AP1350" i="4"/>
  <c r="AQ1349" i="4"/>
  <c r="AP1349" i="4"/>
  <c r="AQ1348" i="4"/>
  <c r="AP1348" i="4"/>
  <c r="AQ1347" i="4"/>
  <c r="AP1347" i="4"/>
  <c r="AQ1346" i="4"/>
  <c r="AP1346" i="4"/>
  <c r="AQ1345" i="4"/>
  <c r="AP1345" i="4"/>
  <c r="AQ1344" i="4"/>
  <c r="AP1344" i="4"/>
  <c r="AQ1343" i="4"/>
  <c r="AP1343" i="4"/>
  <c r="AQ1342" i="4"/>
  <c r="AP1342" i="4"/>
  <c r="AQ1341" i="4"/>
  <c r="AP1341" i="4"/>
  <c r="AQ1340" i="4"/>
  <c r="AP1340" i="4"/>
  <c r="AQ1339" i="4"/>
  <c r="AP1339" i="4"/>
  <c r="AQ1338" i="4"/>
  <c r="AP1338" i="4"/>
  <c r="AT1338" i="4" s="1"/>
  <c r="AQ1337" i="4"/>
  <c r="AP1337" i="4"/>
  <c r="AQ1336" i="4"/>
  <c r="AP1336" i="4"/>
  <c r="AQ1335" i="4"/>
  <c r="AP1335" i="4"/>
  <c r="AQ1334" i="4"/>
  <c r="AP1334" i="4"/>
  <c r="AQ1333" i="4"/>
  <c r="AP1333" i="4"/>
  <c r="AQ1332" i="4"/>
  <c r="AP1332" i="4"/>
  <c r="AQ1331" i="4"/>
  <c r="AP1331" i="4"/>
  <c r="AQ1330" i="4"/>
  <c r="AP1330" i="4"/>
  <c r="AQ1329" i="4"/>
  <c r="AP1329" i="4"/>
  <c r="AQ1328" i="4"/>
  <c r="AP1328" i="4"/>
  <c r="AQ1327" i="4"/>
  <c r="AP1327" i="4"/>
  <c r="AQ1326" i="4"/>
  <c r="AP1326" i="4"/>
  <c r="AQ1325" i="4"/>
  <c r="AP1325" i="4"/>
  <c r="AQ1324" i="4"/>
  <c r="AP1324" i="4"/>
  <c r="AQ1323" i="4"/>
  <c r="AP1323" i="4"/>
  <c r="AQ1322" i="4"/>
  <c r="AP1322" i="4"/>
  <c r="AT1322" i="4" s="1"/>
  <c r="AV1322" i="4" s="1"/>
  <c r="AQ1321" i="4"/>
  <c r="AP1321" i="4"/>
  <c r="AQ1320" i="4"/>
  <c r="AP1320" i="4"/>
  <c r="AQ1319" i="4"/>
  <c r="AP1319" i="4"/>
  <c r="AQ1318" i="4"/>
  <c r="AP1318" i="4"/>
  <c r="AQ1317" i="4"/>
  <c r="AP1317" i="4"/>
  <c r="AQ1316" i="4"/>
  <c r="AP1316" i="4"/>
  <c r="AQ1315" i="4"/>
  <c r="AP1315" i="4"/>
  <c r="AQ1314" i="4"/>
  <c r="AP1314" i="4"/>
  <c r="AQ1313" i="4"/>
  <c r="AP1313" i="4"/>
  <c r="AQ1312" i="4"/>
  <c r="AP1312" i="4"/>
  <c r="AQ1311" i="4"/>
  <c r="AP1311" i="4"/>
  <c r="AQ1310" i="4"/>
  <c r="AP1310" i="4"/>
  <c r="AQ1309" i="4"/>
  <c r="AP1309" i="4"/>
  <c r="AQ1308" i="4"/>
  <c r="AP1308" i="4"/>
  <c r="AQ1307" i="4"/>
  <c r="AP1307" i="4"/>
  <c r="AQ1306" i="4"/>
  <c r="AP1306" i="4"/>
  <c r="AT1306" i="4"/>
  <c r="AQ1305" i="4"/>
  <c r="AP1305" i="4"/>
  <c r="AQ1304" i="4"/>
  <c r="AP1304" i="4"/>
  <c r="AT1304" i="4" s="1"/>
  <c r="AQ1303" i="4"/>
  <c r="AP1303" i="4"/>
  <c r="AQ1302" i="4"/>
  <c r="AP1302" i="4"/>
  <c r="AQ1301" i="4"/>
  <c r="AP1301" i="4"/>
  <c r="AQ1300" i="4"/>
  <c r="AP1300" i="4"/>
  <c r="AQ1299" i="4"/>
  <c r="AP1299" i="4"/>
  <c r="AQ1298" i="4"/>
  <c r="AP1298" i="4"/>
  <c r="AQ1297" i="4"/>
  <c r="AP1297" i="4"/>
  <c r="AQ1296" i="4"/>
  <c r="AP1296" i="4"/>
  <c r="AQ1295" i="4"/>
  <c r="AP1295" i="4"/>
  <c r="AQ1294" i="4"/>
  <c r="AP1294" i="4"/>
  <c r="AQ1293" i="4"/>
  <c r="AP1293" i="4"/>
  <c r="AQ1292" i="4"/>
  <c r="AP1292" i="4"/>
  <c r="AQ1291" i="4"/>
  <c r="AP1291" i="4"/>
  <c r="AQ1290" i="4"/>
  <c r="AP1290" i="4"/>
  <c r="AT1290" i="4" s="1"/>
  <c r="AQ1289" i="4"/>
  <c r="AP1289" i="4"/>
  <c r="AQ1288" i="4"/>
  <c r="AP1288" i="4"/>
  <c r="AT1288" i="4" s="1"/>
  <c r="AQ1287" i="4"/>
  <c r="AP1287" i="4"/>
  <c r="AQ1286" i="4"/>
  <c r="AP1286" i="4"/>
  <c r="AQ1285" i="4"/>
  <c r="AP1285" i="4"/>
  <c r="AQ1284" i="4"/>
  <c r="AP1284" i="4"/>
  <c r="AQ1283" i="4"/>
  <c r="AP1283" i="4"/>
  <c r="AQ1282" i="4"/>
  <c r="AP1282" i="4"/>
  <c r="AQ1281" i="4"/>
  <c r="AP1281" i="4"/>
  <c r="AQ1280" i="4"/>
  <c r="AP1280" i="4"/>
  <c r="AQ1279" i="4"/>
  <c r="AP1279" i="4"/>
  <c r="AQ1278" i="4"/>
  <c r="AP1278" i="4"/>
  <c r="AQ1277" i="4"/>
  <c r="AP1277" i="4"/>
  <c r="AQ1276" i="4"/>
  <c r="AP1276" i="4"/>
  <c r="AQ1275" i="4"/>
  <c r="AP1275" i="4"/>
  <c r="AQ1274" i="4"/>
  <c r="AP1274" i="4"/>
  <c r="AT1274" i="4" s="1"/>
  <c r="AQ1273" i="4"/>
  <c r="AP1273" i="4"/>
  <c r="AQ1272" i="4"/>
  <c r="AP1272" i="4"/>
  <c r="AQ1271" i="4"/>
  <c r="AP1271" i="4"/>
  <c r="AQ1270" i="4"/>
  <c r="AP1270" i="4"/>
  <c r="AQ1269" i="4"/>
  <c r="AP1269" i="4"/>
  <c r="AQ1268" i="4"/>
  <c r="AP1268" i="4"/>
  <c r="AQ1267" i="4"/>
  <c r="AP1267" i="4"/>
  <c r="AQ1266" i="4"/>
  <c r="AP1266" i="4"/>
  <c r="AQ1265" i="4"/>
  <c r="AP1265" i="4"/>
  <c r="AQ1264" i="4"/>
  <c r="AP1264" i="4"/>
  <c r="AQ1263" i="4"/>
  <c r="AP1263" i="4"/>
  <c r="AQ1262" i="4"/>
  <c r="AP1262" i="4"/>
  <c r="AQ1261" i="4"/>
  <c r="AP1261" i="4"/>
  <c r="AQ1260" i="4"/>
  <c r="AP1260" i="4"/>
  <c r="AQ1259" i="4"/>
  <c r="AP1259" i="4"/>
  <c r="AQ1258" i="4"/>
  <c r="AP1258" i="4"/>
  <c r="AQ1257" i="4"/>
  <c r="AP1257" i="4"/>
  <c r="AQ1256" i="4"/>
  <c r="AP1256" i="4"/>
  <c r="AQ1255" i="4"/>
  <c r="AP1255" i="4"/>
  <c r="AQ1254" i="4"/>
  <c r="AP1254" i="4"/>
  <c r="AQ1253" i="4"/>
  <c r="AP1253" i="4"/>
  <c r="AQ1252" i="4"/>
  <c r="AP1252" i="4"/>
  <c r="AQ1251" i="4"/>
  <c r="AP1251" i="4"/>
  <c r="AQ1250" i="4"/>
  <c r="AP1250" i="4"/>
  <c r="AQ1249" i="4"/>
  <c r="AP1249" i="4"/>
  <c r="AQ1248" i="4"/>
  <c r="AP1248" i="4"/>
  <c r="AQ1247" i="4"/>
  <c r="AP1247" i="4"/>
  <c r="AQ1246" i="4"/>
  <c r="AP1246" i="4"/>
  <c r="AQ1245" i="4"/>
  <c r="AP1245" i="4"/>
  <c r="AQ1244" i="4"/>
  <c r="AP1244" i="4"/>
  <c r="AQ1243" i="4"/>
  <c r="AP1243" i="4"/>
  <c r="AQ1242" i="4"/>
  <c r="AP1242" i="4"/>
  <c r="AT1242" i="4"/>
  <c r="AQ1241" i="4"/>
  <c r="AP1241" i="4"/>
  <c r="AQ1240" i="4"/>
  <c r="AP1240" i="4"/>
  <c r="AT1240" i="4" s="1"/>
  <c r="AQ1239" i="4"/>
  <c r="AP1239" i="4"/>
  <c r="AQ1238" i="4"/>
  <c r="AP1238" i="4"/>
  <c r="AQ1237" i="4"/>
  <c r="AP1237" i="4"/>
  <c r="AQ1236" i="4"/>
  <c r="AP1236" i="4"/>
  <c r="AQ1235" i="4"/>
  <c r="AP1235" i="4"/>
  <c r="AQ1234" i="4"/>
  <c r="AP1234" i="4"/>
  <c r="AQ1233" i="4"/>
  <c r="AP1233" i="4"/>
  <c r="AQ1232" i="4"/>
  <c r="AP1232" i="4"/>
  <c r="AQ1231" i="4"/>
  <c r="AP1231" i="4"/>
  <c r="AQ1230" i="4"/>
  <c r="AP1230" i="4"/>
  <c r="AQ1229" i="4"/>
  <c r="AP1229" i="4"/>
  <c r="AQ1228" i="4"/>
  <c r="AP1228" i="4"/>
  <c r="AQ1227" i="4"/>
  <c r="AP1227" i="4"/>
  <c r="AQ1226" i="4"/>
  <c r="AP1226" i="4"/>
  <c r="AT1226" i="4"/>
  <c r="AQ1225" i="4"/>
  <c r="AP1225" i="4"/>
  <c r="AQ1224" i="4"/>
  <c r="AP1224" i="4"/>
  <c r="AT1224" i="4" s="1"/>
  <c r="AQ1223" i="4"/>
  <c r="AP1223" i="4"/>
  <c r="AQ1222" i="4"/>
  <c r="AP1222" i="4"/>
  <c r="AQ1221" i="4"/>
  <c r="AP1221" i="4"/>
  <c r="AQ1220" i="4"/>
  <c r="AP1220" i="4"/>
  <c r="AQ1219" i="4"/>
  <c r="AP1219" i="4"/>
  <c r="AQ1218" i="4"/>
  <c r="AP1218" i="4"/>
  <c r="AQ1217" i="4"/>
  <c r="AP1217" i="4"/>
  <c r="AQ1216" i="4"/>
  <c r="AP1216" i="4"/>
  <c r="AQ1215" i="4"/>
  <c r="AP1215" i="4"/>
  <c r="AQ1214" i="4"/>
  <c r="AP1214" i="4"/>
  <c r="AQ1213" i="4"/>
  <c r="AP1213" i="4"/>
  <c r="AQ1212" i="4"/>
  <c r="AP1212" i="4"/>
  <c r="AQ1211" i="4"/>
  <c r="AP1211" i="4"/>
  <c r="AQ1210" i="4"/>
  <c r="AP1210" i="4"/>
  <c r="AT1210" i="4" s="1"/>
  <c r="AQ1209" i="4"/>
  <c r="AP1209" i="4"/>
  <c r="AQ1208" i="4"/>
  <c r="AP1208" i="4"/>
  <c r="AQ1207" i="4"/>
  <c r="AP1207" i="4"/>
  <c r="AQ1206" i="4"/>
  <c r="AP1206" i="4"/>
  <c r="AQ1205" i="4"/>
  <c r="AP1205" i="4"/>
  <c r="AQ1204" i="4"/>
  <c r="AP1204" i="4"/>
  <c r="AQ1203" i="4"/>
  <c r="AP1203" i="4"/>
  <c r="AQ1202" i="4"/>
  <c r="AP1202" i="4"/>
  <c r="AQ1201" i="4"/>
  <c r="AP1201" i="4"/>
  <c r="AQ1200" i="4"/>
  <c r="AP1200" i="4"/>
  <c r="AQ1199" i="4"/>
  <c r="AP1199" i="4"/>
  <c r="AQ1198" i="4"/>
  <c r="AP1198" i="4"/>
  <c r="AQ1197" i="4"/>
  <c r="AP1197" i="4"/>
  <c r="AQ1196" i="4"/>
  <c r="AP1196" i="4"/>
  <c r="AQ1195" i="4"/>
  <c r="AP1195" i="4"/>
  <c r="AQ1194" i="4"/>
  <c r="AP1194" i="4"/>
  <c r="AT1194" i="4" s="1"/>
  <c r="AQ1193" i="4"/>
  <c r="AP1193" i="4"/>
  <c r="AQ1192" i="4"/>
  <c r="AP1192" i="4"/>
  <c r="AQ1191" i="4"/>
  <c r="AP1191" i="4"/>
  <c r="AQ1190" i="4"/>
  <c r="AP1190" i="4"/>
  <c r="AQ1189" i="4"/>
  <c r="AP1189" i="4"/>
  <c r="AQ1188" i="4"/>
  <c r="AP1188" i="4"/>
  <c r="AQ1187" i="4"/>
  <c r="AP1187" i="4"/>
  <c r="AQ1186" i="4"/>
  <c r="AP1186" i="4"/>
  <c r="AQ1185" i="4"/>
  <c r="AP1185" i="4"/>
  <c r="AQ1184" i="4"/>
  <c r="AP1184" i="4"/>
  <c r="AQ1183" i="4"/>
  <c r="AP1183" i="4"/>
  <c r="AQ1182" i="4"/>
  <c r="AP1182" i="4"/>
  <c r="AQ1181" i="4"/>
  <c r="AP1181" i="4"/>
  <c r="AQ1180" i="4"/>
  <c r="AP1180" i="4"/>
  <c r="AQ1179" i="4"/>
  <c r="AP1179" i="4"/>
  <c r="AQ1178" i="4"/>
  <c r="AP1178" i="4"/>
  <c r="AT1178" i="4"/>
  <c r="AQ1177" i="4"/>
  <c r="AP1177" i="4"/>
  <c r="AQ1176" i="4"/>
  <c r="AP1176" i="4"/>
  <c r="AT1176" i="4" s="1"/>
  <c r="AQ1175" i="4"/>
  <c r="AP1175" i="4"/>
  <c r="AQ1174" i="4"/>
  <c r="AP1174" i="4"/>
  <c r="AQ1173" i="4"/>
  <c r="AP1173" i="4"/>
  <c r="AQ1172" i="4"/>
  <c r="AP1172" i="4"/>
  <c r="AQ1171" i="4"/>
  <c r="AP1171" i="4"/>
  <c r="AQ1170" i="4"/>
  <c r="AP1170" i="4"/>
  <c r="AQ1169" i="4"/>
  <c r="AP1169" i="4"/>
  <c r="AQ1168" i="4"/>
  <c r="AP1168" i="4"/>
  <c r="AQ1167" i="4"/>
  <c r="AP1167" i="4"/>
  <c r="AQ1166" i="4"/>
  <c r="AP1166" i="4"/>
  <c r="AQ1165" i="4"/>
  <c r="AP1165" i="4"/>
  <c r="AQ1164" i="4"/>
  <c r="AP1164" i="4"/>
  <c r="AQ1163" i="4"/>
  <c r="AP1163" i="4"/>
  <c r="AQ1162" i="4"/>
  <c r="AP1162" i="4"/>
  <c r="AT1162" i="4"/>
  <c r="AQ1161" i="4"/>
  <c r="AP1161" i="4"/>
  <c r="AQ1160" i="4"/>
  <c r="AP1160" i="4"/>
  <c r="AT1160" i="4" s="1"/>
  <c r="AQ1159" i="4"/>
  <c r="AP1159" i="4"/>
  <c r="AQ1158" i="4"/>
  <c r="AP1158" i="4"/>
  <c r="AQ1157" i="4"/>
  <c r="AP1157" i="4"/>
  <c r="AQ1156" i="4"/>
  <c r="AP1156" i="4"/>
  <c r="AQ1155" i="4"/>
  <c r="AP1155" i="4"/>
  <c r="AQ1154" i="4"/>
  <c r="AP1154" i="4"/>
  <c r="AQ1153" i="4"/>
  <c r="AP1153" i="4"/>
  <c r="AQ1152" i="4"/>
  <c r="AP1152" i="4"/>
  <c r="AQ1151" i="4"/>
  <c r="AP1151" i="4"/>
  <c r="AQ1150" i="4"/>
  <c r="AP1150" i="4"/>
  <c r="AQ1149" i="4"/>
  <c r="AP1149" i="4"/>
  <c r="AQ1148" i="4"/>
  <c r="AP1148" i="4"/>
  <c r="AQ1147" i="4"/>
  <c r="AP1147" i="4"/>
  <c r="AQ1146" i="4"/>
  <c r="AP1146" i="4"/>
  <c r="AT1146" i="4" s="1"/>
  <c r="AQ1145" i="4"/>
  <c r="AP1145" i="4"/>
  <c r="AQ1144" i="4"/>
  <c r="AP1144" i="4"/>
  <c r="AQ1143" i="4"/>
  <c r="AP1143" i="4"/>
  <c r="AQ1142" i="4"/>
  <c r="AP1142" i="4"/>
  <c r="AQ1141" i="4"/>
  <c r="AP1141" i="4"/>
  <c r="AQ1140" i="4"/>
  <c r="AP1140" i="4"/>
  <c r="AQ1139" i="4"/>
  <c r="AP1139" i="4"/>
  <c r="AQ1138" i="4"/>
  <c r="AP1138" i="4"/>
  <c r="AQ1137" i="4"/>
  <c r="AP1137" i="4"/>
  <c r="AQ1136" i="4"/>
  <c r="AP1136" i="4"/>
  <c r="AQ1135" i="4"/>
  <c r="AP1135" i="4"/>
  <c r="AQ1134" i="4"/>
  <c r="AP1134" i="4"/>
  <c r="AQ1133" i="4"/>
  <c r="AP1133" i="4"/>
  <c r="AQ1132" i="4"/>
  <c r="AP1132" i="4"/>
  <c r="AQ1131" i="4"/>
  <c r="AP1131" i="4"/>
  <c r="AQ1130" i="4"/>
  <c r="AP1130" i="4"/>
  <c r="AQ1129" i="4"/>
  <c r="AP1129" i="4"/>
  <c r="AQ1128" i="4"/>
  <c r="AP1128" i="4"/>
  <c r="AQ1127" i="4"/>
  <c r="AP1127" i="4"/>
  <c r="AQ1126" i="4"/>
  <c r="AP1126" i="4"/>
  <c r="AQ1125" i="4"/>
  <c r="AP1125" i="4"/>
  <c r="AQ1124" i="4"/>
  <c r="AP1124" i="4"/>
  <c r="AQ1123" i="4"/>
  <c r="AP1123" i="4"/>
  <c r="AQ1122" i="4"/>
  <c r="AP1122" i="4"/>
  <c r="AQ1121" i="4"/>
  <c r="AP1121" i="4"/>
  <c r="AQ1120" i="4"/>
  <c r="AP1120" i="4"/>
  <c r="AQ1119" i="4"/>
  <c r="AP1119" i="4"/>
  <c r="AQ1118" i="4"/>
  <c r="AP1118" i="4"/>
  <c r="AQ1117" i="4"/>
  <c r="AP1117" i="4"/>
  <c r="AQ1116" i="4"/>
  <c r="AP1116" i="4"/>
  <c r="AQ1115" i="4"/>
  <c r="AP1115" i="4"/>
  <c r="AQ1114" i="4"/>
  <c r="AP1114" i="4"/>
  <c r="AT1114" i="4"/>
  <c r="AQ1113" i="4"/>
  <c r="AP1113" i="4"/>
  <c r="AQ1112" i="4"/>
  <c r="AP1112" i="4"/>
  <c r="AT1112" i="4" s="1"/>
  <c r="AQ1111" i="4"/>
  <c r="AP1111" i="4"/>
  <c r="AQ1110" i="4"/>
  <c r="AP1110" i="4"/>
  <c r="AQ1109" i="4"/>
  <c r="AP1109" i="4"/>
  <c r="AQ1108" i="4"/>
  <c r="AP1108" i="4"/>
  <c r="AQ1107" i="4"/>
  <c r="AP1107" i="4"/>
  <c r="AQ1106" i="4"/>
  <c r="AP1106" i="4"/>
  <c r="AQ1105" i="4"/>
  <c r="AP1105" i="4"/>
  <c r="AQ1104" i="4"/>
  <c r="AP1104" i="4"/>
  <c r="AQ1103" i="4"/>
  <c r="AP1103" i="4"/>
  <c r="AQ1102" i="4"/>
  <c r="AP1102" i="4"/>
  <c r="AQ1101" i="4"/>
  <c r="AP1101" i="4"/>
  <c r="AQ1100" i="4"/>
  <c r="AP1100" i="4"/>
  <c r="AQ1099" i="4"/>
  <c r="AP1099" i="4"/>
  <c r="AQ1098" i="4"/>
  <c r="AP1098" i="4"/>
  <c r="AT1098" i="4"/>
  <c r="AQ1097" i="4"/>
  <c r="AP1097" i="4"/>
  <c r="AQ1096" i="4"/>
  <c r="AP1096" i="4"/>
  <c r="AT1096" i="4" s="1"/>
  <c r="AQ1095" i="4"/>
  <c r="AP1095" i="4"/>
  <c r="AQ1094" i="4"/>
  <c r="AP1094" i="4"/>
  <c r="AQ1093" i="4"/>
  <c r="AP1093" i="4"/>
  <c r="AQ1092" i="4"/>
  <c r="AP1092" i="4"/>
  <c r="AQ1091" i="4"/>
  <c r="AP1091" i="4"/>
  <c r="AQ1090" i="4"/>
  <c r="AP1090" i="4"/>
  <c r="AQ1089" i="4"/>
  <c r="AP1089" i="4"/>
  <c r="AQ1088" i="4"/>
  <c r="AP1088" i="4"/>
  <c r="AQ1087" i="4"/>
  <c r="AP1087" i="4"/>
  <c r="AQ1086" i="4"/>
  <c r="AP1086" i="4"/>
  <c r="AQ1085" i="4"/>
  <c r="AP1085" i="4"/>
  <c r="AQ1084" i="4"/>
  <c r="AP1084" i="4"/>
  <c r="AQ1083" i="4"/>
  <c r="AP1083" i="4"/>
  <c r="AQ1082" i="4"/>
  <c r="AP1082" i="4"/>
  <c r="AT1082" i="4" s="1"/>
  <c r="AQ1081" i="4"/>
  <c r="AP1081" i="4"/>
  <c r="AQ1080" i="4"/>
  <c r="AP1080" i="4"/>
  <c r="AQ1079" i="4"/>
  <c r="AP1079" i="4"/>
  <c r="AQ1078" i="4"/>
  <c r="AP1078" i="4"/>
  <c r="AQ1077" i="4"/>
  <c r="AP1077" i="4"/>
  <c r="AQ1076" i="4"/>
  <c r="AP1076" i="4"/>
  <c r="AQ1075" i="4"/>
  <c r="AP1075" i="4"/>
  <c r="AQ1074" i="4"/>
  <c r="AP1074" i="4"/>
  <c r="AQ1073" i="4"/>
  <c r="AP1073" i="4"/>
  <c r="AQ1072" i="4"/>
  <c r="AP1072" i="4"/>
  <c r="AQ1071" i="4"/>
  <c r="AP1071" i="4"/>
  <c r="AQ1070" i="4"/>
  <c r="AP1070" i="4"/>
  <c r="AQ1069" i="4"/>
  <c r="AP1069" i="4"/>
  <c r="AQ1068" i="4"/>
  <c r="AP1068" i="4"/>
  <c r="AQ1067" i="4"/>
  <c r="AP1067" i="4"/>
  <c r="AQ1066" i="4"/>
  <c r="AP1066" i="4"/>
  <c r="AT1066" i="4" s="1"/>
  <c r="AQ1065" i="4"/>
  <c r="AP1065" i="4"/>
  <c r="AQ1064" i="4"/>
  <c r="AP1064" i="4"/>
  <c r="AQ1063" i="4"/>
  <c r="AP1063" i="4"/>
  <c r="AQ1062" i="4"/>
  <c r="AP1062" i="4"/>
  <c r="AQ1061" i="4"/>
  <c r="AP1061" i="4"/>
  <c r="AQ1060" i="4"/>
  <c r="AP1060" i="4"/>
  <c r="AQ1059" i="4"/>
  <c r="AP1059" i="4"/>
  <c r="AQ1058" i="4"/>
  <c r="AP1058" i="4"/>
  <c r="AQ1057" i="4"/>
  <c r="AP1057" i="4"/>
  <c r="AQ1056" i="4"/>
  <c r="AP1056" i="4"/>
  <c r="AQ1055" i="4"/>
  <c r="AP1055" i="4"/>
  <c r="AQ1054" i="4"/>
  <c r="AP1054" i="4"/>
  <c r="AQ1053" i="4"/>
  <c r="AP1053" i="4"/>
  <c r="AQ1052" i="4"/>
  <c r="AP1052" i="4"/>
  <c r="AQ1051" i="4"/>
  <c r="AP1051" i="4"/>
  <c r="AQ1050" i="4"/>
  <c r="AP1050" i="4"/>
  <c r="AT1050" i="4"/>
  <c r="AQ1049" i="4"/>
  <c r="AP1049" i="4"/>
  <c r="AQ1048" i="4"/>
  <c r="AP1048" i="4"/>
  <c r="AT1048" i="4" s="1"/>
  <c r="AQ1047" i="4"/>
  <c r="AP1047" i="4"/>
  <c r="AQ1046" i="4"/>
  <c r="AP1046" i="4"/>
  <c r="AQ1045" i="4"/>
  <c r="AP1045" i="4"/>
  <c r="AQ1044" i="4"/>
  <c r="AP1044" i="4"/>
  <c r="AQ1043" i="4"/>
  <c r="AP1043" i="4"/>
  <c r="AQ1042" i="4"/>
  <c r="AP1042" i="4"/>
  <c r="AQ1041" i="4"/>
  <c r="AP1041" i="4"/>
  <c r="AQ1040" i="4"/>
  <c r="AP1040" i="4"/>
  <c r="AQ1039" i="4"/>
  <c r="AP1039" i="4"/>
  <c r="AQ1038" i="4"/>
  <c r="AP1038" i="4"/>
  <c r="AQ1037" i="4"/>
  <c r="AP1037" i="4"/>
  <c r="AQ1036" i="4"/>
  <c r="AP1036" i="4"/>
  <c r="AQ1035" i="4"/>
  <c r="AP1035" i="4"/>
  <c r="AQ1034" i="4"/>
  <c r="AP1034" i="4"/>
  <c r="AT1034" i="4"/>
  <c r="AQ1033" i="4"/>
  <c r="AP1033" i="4"/>
  <c r="AQ1032" i="4"/>
  <c r="AP1032" i="4"/>
  <c r="AT1032" i="4" s="1"/>
  <c r="AQ1031" i="4"/>
  <c r="AP1031" i="4"/>
  <c r="AQ1030" i="4"/>
  <c r="AP1030" i="4"/>
  <c r="AQ1029" i="4"/>
  <c r="AP1029" i="4"/>
  <c r="AQ1028" i="4"/>
  <c r="AP1028" i="4"/>
  <c r="AQ1027" i="4"/>
  <c r="AP1027" i="4"/>
  <c r="AQ1026" i="4"/>
  <c r="AP1026" i="4"/>
  <c r="AQ1025" i="4"/>
  <c r="AP1025" i="4"/>
  <c r="AQ1024" i="4"/>
  <c r="AP1024" i="4"/>
  <c r="AQ1023" i="4"/>
  <c r="AP1023" i="4"/>
  <c r="AQ1022" i="4"/>
  <c r="AP1022" i="4"/>
  <c r="AQ1021" i="4"/>
  <c r="AP1021" i="4"/>
  <c r="AQ1020" i="4"/>
  <c r="AP1020" i="4"/>
  <c r="AQ1019" i="4"/>
  <c r="AP1019" i="4"/>
  <c r="AQ1018" i="4"/>
  <c r="AP1018" i="4"/>
  <c r="AT1018" i="4" s="1"/>
  <c r="AQ1017" i="4"/>
  <c r="AP1017" i="4"/>
  <c r="AQ1016" i="4"/>
  <c r="AP1016" i="4"/>
  <c r="AQ1015" i="4"/>
  <c r="AP1015" i="4"/>
  <c r="AQ1014" i="4"/>
  <c r="AP1014" i="4"/>
  <c r="AQ1013" i="4"/>
  <c r="AP1013" i="4"/>
  <c r="AQ1012" i="4"/>
  <c r="AP1012" i="4"/>
  <c r="AQ1011" i="4"/>
  <c r="AP1011" i="4"/>
  <c r="AQ1010" i="4"/>
  <c r="AP1010" i="4"/>
  <c r="AQ1009" i="4"/>
  <c r="AP1009" i="4"/>
  <c r="AQ1008" i="4"/>
  <c r="AP1008" i="4"/>
  <c r="AQ1007" i="4"/>
  <c r="AP1007" i="4"/>
  <c r="AQ1006" i="4"/>
  <c r="AP1006" i="4"/>
  <c r="AQ1005" i="4"/>
  <c r="AP1005" i="4"/>
  <c r="AQ1004" i="4"/>
  <c r="AP1004" i="4"/>
  <c r="AQ1003" i="4"/>
  <c r="AP1003" i="4"/>
  <c r="AQ1002" i="4"/>
  <c r="AP1002" i="4"/>
  <c r="AT1002" i="4" s="1"/>
  <c r="AQ1001" i="4"/>
  <c r="AP1001" i="4"/>
  <c r="AQ1000" i="4"/>
  <c r="AP1000" i="4"/>
  <c r="AQ999" i="4"/>
  <c r="AP999" i="4"/>
  <c r="AQ998" i="4"/>
  <c r="AP998" i="4"/>
  <c r="AQ997" i="4"/>
  <c r="AP997" i="4"/>
  <c r="AQ996" i="4"/>
  <c r="AP996" i="4"/>
  <c r="AQ995" i="4"/>
  <c r="AP995" i="4"/>
  <c r="AQ994" i="4"/>
  <c r="AP994" i="4"/>
  <c r="AQ993" i="4"/>
  <c r="AP993" i="4"/>
  <c r="AQ992" i="4"/>
  <c r="AP992" i="4"/>
  <c r="AQ991" i="4"/>
  <c r="AP991" i="4"/>
  <c r="AQ990" i="4"/>
  <c r="AP990" i="4"/>
  <c r="AQ989" i="4"/>
  <c r="AP989" i="4"/>
  <c r="AQ988" i="4"/>
  <c r="AP988" i="4"/>
  <c r="AQ987" i="4"/>
  <c r="AP987" i="4"/>
  <c r="AQ986" i="4"/>
  <c r="AP986" i="4"/>
  <c r="AT986" i="4"/>
  <c r="AQ985" i="4"/>
  <c r="AP985" i="4"/>
  <c r="AQ984" i="4"/>
  <c r="AP984" i="4"/>
  <c r="AT984" i="4" s="1"/>
  <c r="AQ983" i="4"/>
  <c r="AP983" i="4"/>
  <c r="AQ982" i="4"/>
  <c r="AP982" i="4"/>
  <c r="AQ981" i="4"/>
  <c r="AP981" i="4"/>
  <c r="AQ980" i="4"/>
  <c r="AP980" i="4"/>
  <c r="AQ979" i="4"/>
  <c r="AP979" i="4"/>
  <c r="AQ978" i="4"/>
  <c r="AP978" i="4"/>
  <c r="AQ977" i="4"/>
  <c r="AP977" i="4"/>
  <c r="AQ976" i="4"/>
  <c r="AP976" i="4"/>
  <c r="AQ975" i="4"/>
  <c r="AP975" i="4"/>
  <c r="AQ974" i="4"/>
  <c r="AP974" i="4"/>
  <c r="AQ973" i="4"/>
  <c r="AP973" i="4"/>
  <c r="AQ972" i="4"/>
  <c r="AP972" i="4"/>
  <c r="AQ971" i="4"/>
  <c r="AP971" i="4"/>
  <c r="AQ970" i="4"/>
  <c r="AP970" i="4"/>
  <c r="AT970" i="4"/>
  <c r="AQ969" i="4"/>
  <c r="AP969" i="4"/>
  <c r="AQ968" i="4"/>
  <c r="AP968" i="4"/>
  <c r="AT968" i="4" s="1"/>
  <c r="AQ967" i="4"/>
  <c r="AP967" i="4"/>
  <c r="AQ966" i="4"/>
  <c r="AP966" i="4"/>
  <c r="AQ965" i="4"/>
  <c r="AP965" i="4"/>
  <c r="AQ964" i="4"/>
  <c r="AP964" i="4"/>
  <c r="AQ963" i="4"/>
  <c r="AP963" i="4"/>
  <c r="AQ962" i="4"/>
  <c r="AP962" i="4"/>
  <c r="AQ961" i="4"/>
  <c r="AP961" i="4"/>
  <c r="AQ960" i="4"/>
  <c r="AP960" i="4"/>
  <c r="AQ959" i="4"/>
  <c r="AP959" i="4"/>
  <c r="AQ958" i="4"/>
  <c r="AP958" i="4"/>
  <c r="AQ957" i="4"/>
  <c r="AP957" i="4"/>
  <c r="AQ956" i="4"/>
  <c r="AP956" i="4"/>
  <c r="AQ955" i="4"/>
  <c r="AP955" i="4"/>
  <c r="AQ954" i="4"/>
  <c r="AP954" i="4"/>
  <c r="AT954" i="4" s="1"/>
  <c r="AQ953" i="4"/>
  <c r="AP953" i="4"/>
  <c r="AQ952" i="4"/>
  <c r="AP952" i="4"/>
  <c r="AQ951" i="4"/>
  <c r="AP951" i="4"/>
  <c r="AQ950" i="4"/>
  <c r="AP950" i="4"/>
  <c r="AQ949" i="4"/>
  <c r="AP949" i="4"/>
  <c r="AQ948" i="4"/>
  <c r="AP948" i="4"/>
  <c r="AQ947" i="4"/>
  <c r="AP947" i="4"/>
  <c r="AQ946" i="4"/>
  <c r="AP946" i="4"/>
  <c r="AQ945" i="4"/>
  <c r="AP945" i="4"/>
  <c r="AQ944" i="4"/>
  <c r="AP944" i="4"/>
  <c r="AQ943" i="4"/>
  <c r="AP943" i="4"/>
  <c r="AQ942" i="4"/>
  <c r="AP942" i="4"/>
  <c r="AQ941" i="4"/>
  <c r="AP941" i="4"/>
  <c r="AQ940" i="4"/>
  <c r="AP940" i="4"/>
  <c r="AQ939" i="4"/>
  <c r="AP939" i="4"/>
  <c r="AQ938" i="4"/>
  <c r="AP938" i="4"/>
  <c r="AQ937" i="4"/>
  <c r="AP937" i="4"/>
  <c r="AQ936" i="4"/>
  <c r="AP936" i="4"/>
  <c r="AQ935" i="4"/>
  <c r="AP935" i="4"/>
  <c r="AQ934" i="4"/>
  <c r="AP934" i="4"/>
  <c r="AQ933" i="4"/>
  <c r="AP933" i="4"/>
  <c r="AQ932" i="4"/>
  <c r="AP932" i="4"/>
  <c r="AQ931" i="4"/>
  <c r="AP931" i="4"/>
  <c r="AQ930" i="4"/>
  <c r="AP930" i="4"/>
  <c r="AQ929" i="4"/>
  <c r="AP929" i="4"/>
  <c r="AQ928" i="4"/>
  <c r="AP928" i="4"/>
  <c r="AQ927" i="4"/>
  <c r="AP927" i="4"/>
  <c r="AQ926" i="4"/>
  <c r="AP926" i="4"/>
  <c r="AQ925" i="4"/>
  <c r="AP925" i="4"/>
  <c r="AQ924" i="4"/>
  <c r="AP924" i="4"/>
  <c r="AQ923" i="4"/>
  <c r="AP923" i="4"/>
  <c r="AQ922" i="4"/>
  <c r="AT922" i="4" s="1"/>
  <c r="AP922" i="4"/>
  <c r="AQ921" i="4"/>
  <c r="AP921" i="4"/>
  <c r="AQ920" i="4"/>
  <c r="AP920" i="4"/>
  <c r="AT920" i="4" s="1"/>
  <c r="AQ919" i="4"/>
  <c r="AP919" i="4"/>
  <c r="AQ918" i="4"/>
  <c r="AP918" i="4"/>
  <c r="AQ917" i="4"/>
  <c r="AP917" i="4"/>
  <c r="AQ916" i="4"/>
  <c r="AP916" i="4"/>
  <c r="AQ915" i="4"/>
  <c r="AP915" i="4"/>
  <c r="AQ914" i="4"/>
  <c r="AP914" i="4"/>
  <c r="AQ913" i="4"/>
  <c r="AP913" i="4"/>
  <c r="AQ912" i="4"/>
  <c r="AP912" i="4"/>
  <c r="AQ911" i="4"/>
  <c r="AP911" i="4"/>
  <c r="AQ910" i="4"/>
  <c r="AP910" i="4"/>
  <c r="AQ909" i="4"/>
  <c r="AP909" i="4"/>
  <c r="AQ908" i="4"/>
  <c r="AP908" i="4"/>
  <c r="AQ907" i="4"/>
  <c r="AP907" i="4"/>
  <c r="AQ906" i="4"/>
  <c r="AP906" i="4"/>
  <c r="AT906" i="4"/>
  <c r="AU906" i="4" s="1"/>
  <c r="AQ905" i="4"/>
  <c r="AP905" i="4"/>
  <c r="AQ904" i="4"/>
  <c r="AP904" i="4"/>
  <c r="AT904" i="4" s="1"/>
  <c r="AU904" i="4" s="1"/>
  <c r="AQ903" i="4"/>
  <c r="AP903" i="4"/>
  <c r="AQ902" i="4"/>
  <c r="AP902" i="4"/>
  <c r="AQ901" i="4"/>
  <c r="AP901" i="4"/>
  <c r="AQ900" i="4"/>
  <c r="AP900" i="4"/>
  <c r="AQ899" i="4"/>
  <c r="AP899" i="4"/>
  <c r="AQ898" i="4"/>
  <c r="AP898" i="4"/>
  <c r="AQ897" i="4"/>
  <c r="AP897" i="4"/>
  <c r="AQ896" i="4"/>
  <c r="AP896" i="4"/>
  <c r="AQ895" i="4"/>
  <c r="AP895" i="4"/>
  <c r="AQ894" i="4"/>
  <c r="AP894" i="4"/>
  <c r="AQ893" i="4"/>
  <c r="AP893" i="4"/>
  <c r="AQ892" i="4"/>
  <c r="AP892" i="4"/>
  <c r="AQ891" i="4"/>
  <c r="AP891" i="4"/>
  <c r="AQ890" i="4"/>
  <c r="AP890" i="4"/>
  <c r="AT890" i="4" s="1"/>
  <c r="AQ889" i="4"/>
  <c r="AP889" i="4"/>
  <c r="AQ888" i="4"/>
  <c r="AP888" i="4"/>
  <c r="AQ887" i="4"/>
  <c r="AP887" i="4"/>
  <c r="AQ886" i="4"/>
  <c r="AP886" i="4"/>
  <c r="AQ885" i="4"/>
  <c r="AP885" i="4"/>
  <c r="AQ884" i="4"/>
  <c r="AP884" i="4"/>
  <c r="AQ883" i="4"/>
  <c r="AP883" i="4"/>
  <c r="AQ882" i="4"/>
  <c r="AP882" i="4"/>
  <c r="AQ881" i="4"/>
  <c r="AP881" i="4"/>
  <c r="AQ880" i="4"/>
  <c r="AP880" i="4"/>
  <c r="AQ879" i="4"/>
  <c r="AP879" i="4"/>
  <c r="AQ878" i="4"/>
  <c r="AP878" i="4"/>
  <c r="AQ877" i="4"/>
  <c r="AP877" i="4"/>
  <c r="AQ876" i="4"/>
  <c r="AP876" i="4"/>
  <c r="AQ875" i="4"/>
  <c r="AP875" i="4"/>
  <c r="AQ874" i="4"/>
  <c r="AP874" i="4"/>
  <c r="AQ873" i="4"/>
  <c r="AP873" i="4"/>
  <c r="AQ872" i="4"/>
  <c r="AP872" i="4"/>
  <c r="AQ871" i="4"/>
  <c r="AP871" i="4"/>
  <c r="AQ870" i="4"/>
  <c r="AP870" i="4"/>
  <c r="AQ869" i="4"/>
  <c r="AP869" i="4"/>
  <c r="AQ868" i="4"/>
  <c r="AP868" i="4"/>
  <c r="AQ867" i="4"/>
  <c r="AP867" i="4"/>
  <c r="AQ866" i="4"/>
  <c r="AP866" i="4"/>
  <c r="AQ865" i="4"/>
  <c r="AP865" i="4"/>
  <c r="AQ864" i="4"/>
  <c r="AP864" i="4"/>
  <c r="AQ863" i="4"/>
  <c r="AP863" i="4"/>
  <c r="AQ862" i="4"/>
  <c r="AP862" i="4"/>
  <c r="AQ861" i="4"/>
  <c r="AP861" i="4"/>
  <c r="AQ860" i="4"/>
  <c r="AP860" i="4"/>
  <c r="AQ859" i="4"/>
  <c r="AP859" i="4"/>
  <c r="AQ858" i="4"/>
  <c r="AT858" i="4" s="1"/>
  <c r="AP858" i="4"/>
  <c r="AQ857" i="4"/>
  <c r="AP857" i="4"/>
  <c r="AQ856" i="4"/>
  <c r="AP856" i="4"/>
  <c r="AT856" i="4" s="1"/>
  <c r="AW856" i="4" s="1"/>
  <c r="AQ855" i="4"/>
  <c r="AP855" i="4"/>
  <c r="AQ854" i="4"/>
  <c r="AP854" i="4"/>
  <c r="AQ853" i="4"/>
  <c r="AP853" i="4"/>
  <c r="AQ852" i="4"/>
  <c r="AP852" i="4"/>
  <c r="AQ851" i="4"/>
  <c r="AP851" i="4"/>
  <c r="AQ850" i="4"/>
  <c r="AP850" i="4"/>
  <c r="AQ849" i="4"/>
  <c r="AP849" i="4"/>
  <c r="AQ848" i="4"/>
  <c r="AP848" i="4"/>
  <c r="AQ847" i="4"/>
  <c r="AP847" i="4"/>
  <c r="AQ846" i="4"/>
  <c r="AP846" i="4"/>
  <c r="AQ845" i="4"/>
  <c r="AP845" i="4"/>
  <c r="AQ844" i="4"/>
  <c r="AP844" i="4"/>
  <c r="AQ843" i="4"/>
  <c r="AP843" i="4"/>
  <c r="AQ842" i="4"/>
  <c r="AP842" i="4"/>
  <c r="AT842" i="4"/>
  <c r="AQ841" i="4"/>
  <c r="AP841" i="4"/>
  <c r="AQ840" i="4"/>
  <c r="AP840" i="4"/>
  <c r="AT840" i="4" s="1"/>
  <c r="AQ839" i="4"/>
  <c r="AP839" i="4"/>
  <c r="AQ838" i="4"/>
  <c r="AP838" i="4"/>
  <c r="AQ837" i="4"/>
  <c r="AP837" i="4"/>
  <c r="AQ836" i="4"/>
  <c r="AP836" i="4"/>
  <c r="AQ835" i="4"/>
  <c r="AP835" i="4"/>
  <c r="AQ834" i="4"/>
  <c r="AP834" i="4"/>
  <c r="AQ833" i="4"/>
  <c r="AP833" i="4"/>
  <c r="AQ832" i="4"/>
  <c r="AP832" i="4"/>
  <c r="AQ831" i="4"/>
  <c r="AP831" i="4"/>
  <c r="AQ830" i="4"/>
  <c r="AP830" i="4"/>
  <c r="AQ829" i="4"/>
  <c r="AP829" i="4"/>
  <c r="AQ828" i="4"/>
  <c r="AP828" i="4"/>
  <c r="AQ827" i="4"/>
  <c r="AP827" i="4"/>
  <c r="AQ826" i="4"/>
  <c r="AP826" i="4"/>
  <c r="AT826" i="4"/>
  <c r="AQ825" i="4"/>
  <c r="AP825" i="4"/>
  <c r="AQ824" i="4"/>
  <c r="AP824" i="4"/>
  <c r="AT824" i="4" s="1"/>
  <c r="AQ823" i="4"/>
  <c r="AP823" i="4"/>
  <c r="AQ822" i="4"/>
  <c r="AP822" i="4"/>
  <c r="AQ821" i="4"/>
  <c r="AP821" i="4"/>
  <c r="AQ820" i="4"/>
  <c r="AP820" i="4"/>
  <c r="AQ819" i="4"/>
  <c r="AP819" i="4"/>
  <c r="AQ818" i="4"/>
  <c r="AP818" i="4"/>
  <c r="AQ817" i="4"/>
  <c r="AP817" i="4"/>
  <c r="AQ816" i="4"/>
  <c r="AP816" i="4"/>
  <c r="AQ815" i="4"/>
  <c r="AP815" i="4"/>
  <c r="AQ814" i="4"/>
  <c r="AP814" i="4"/>
  <c r="AQ813" i="4"/>
  <c r="AP813" i="4"/>
  <c r="AQ812" i="4"/>
  <c r="AP812" i="4"/>
  <c r="AQ811" i="4"/>
  <c r="AP811" i="4"/>
  <c r="AQ810" i="4"/>
  <c r="AP810" i="4"/>
  <c r="AT810" i="4" s="1"/>
  <c r="AY810" i="4" s="1"/>
  <c r="AQ809" i="4"/>
  <c r="AP809" i="4"/>
  <c r="AQ808" i="4"/>
  <c r="AP808" i="4"/>
  <c r="AQ807" i="4"/>
  <c r="AP807" i="4"/>
  <c r="AQ806" i="4"/>
  <c r="AP806" i="4"/>
  <c r="AQ805" i="4"/>
  <c r="AP805" i="4"/>
  <c r="AQ804" i="4"/>
  <c r="AP804" i="4"/>
  <c r="AQ803" i="4"/>
  <c r="AP803" i="4"/>
  <c r="AQ802" i="4"/>
  <c r="AP802" i="4"/>
  <c r="AQ801" i="4"/>
  <c r="AP801" i="4"/>
  <c r="AQ800" i="4"/>
  <c r="AP800" i="4"/>
  <c r="AQ799" i="4"/>
  <c r="AP799" i="4"/>
  <c r="AQ798" i="4"/>
  <c r="AP798" i="4"/>
  <c r="AQ797" i="4"/>
  <c r="AP797" i="4"/>
  <c r="AQ796" i="4"/>
  <c r="AP796" i="4"/>
  <c r="AQ795" i="4"/>
  <c r="AP795" i="4"/>
  <c r="AQ794" i="4"/>
  <c r="AP794" i="4"/>
  <c r="AT794" i="4"/>
  <c r="AQ793" i="4"/>
  <c r="AP793" i="4"/>
  <c r="AQ792" i="4"/>
  <c r="AP792" i="4"/>
  <c r="AT792" i="4" s="1"/>
  <c r="AQ791" i="4"/>
  <c r="AP791" i="4"/>
  <c r="AQ790" i="4"/>
  <c r="AP790" i="4"/>
  <c r="AQ789" i="4"/>
  <c r="AP789" i="4"/>
  <c r="AQ788" i="4"/>
  <c r="AP788" i="4"/>
  <c r="AQ787" i="4"/>
  <c r="AP787" i="4"/>
  <c r="AQ786" i="4"/>
  <c r="AP786" i="4"/>
  <c r="AQ785" i="4"/>
  <c r="AP785" i="4"/>
  <c r="AQ784" i="4"/>
  <c r="AP784" i="4"/>
  <c r="AQ783" i="4"/>
  <c r="AP783" i="4"/>
  <c r="AQ782" i="4"/>
  <c r="AP782" i="4"/>
  <c r="AQ781" i="4"/>
  <c r="AP781" i="4"/>
  <c r="AQ780" i="4"/>
  <c r="AP780" i="4"/>
  <c r="AQ779" i="4"/>
  <c r="AP779" i="4"/>
  <c r="AQ778" i="4"/>
  <c r="AP778" i="4"/>
  <c r="AT778" i="4" s="1"/>
  <c r="AQ777" i="4"/>
  <c r="AP777" i="4"/>
  <c r="AQ776" i="4"/>
  <c r="AP776" i="4"/>
  <c r="AQ775" i="4"/>
  <c r="AP775" i="4"/>
  <c r="AQ774" i="4"/>
  <c r="AP774" i="4"/>
  <c r="AQ773" i="4"/>
  <c r="AP773" i="4"/>
  <c r="AQ772" i="4"/>
  <c r="AP772" i="4"/>
  <c r="AQ771" i="4"/>
  <c r="AP771" i="4"/>
  <c r="AQ770" i="4"/>
  <c r="AP770" i="4"/>
  <c r="AQ769" i="4"/>
  <c r="AP769" i="4"/>
  <c r="AQ768" i="4"/>
  <c r="AP768" i="4"/>
  <c r="AQ767" i="4"/>
  <c r="AP767" i="4"/>
  <c r="AQ766" i="4"/>
  <c r="AP766" i="4"/>
  <c r="AQ765" i="4"/>
  <c r="AP765" i="4"/>
  <c r="AQ764" i="4"/>
  <c r="AP764" i="4"/>
  <c r="AQ763" i="4"/>
  <c r="AP763" i="4"/>
  <c r="AQ762" i="4"/>
  <c r="AT762" i="4" s="1"/>
  <c r="AP762" i="4"/>
  <c r="AQ761" i="4"/>
  <c r="AP761" i="4"/>
  <c r="AQ760" i="4"/>
  <c r="AP760" i="4"/>
  <c r="AT760" i="4" s="1"/>
  <c r="AQ759" i="4"/>
  <c r="AP759" i="4"/>
  <c r="AQ758" i="4"/>
  <c r="AP758" i="4"/>
  <c r="AQ757" i="4"/>
  <c r="AP757" i="4"/>
  <c r="AQ756" i="4"/>
  <c r="AP756" i="4"/>
  <c r="AQ755" i="4"/>
  <c r="AP755" i="4"/>
  <c r="AQ754" i="4"/>
  <c r="AP754" i="4"/>
  <c r="AQ753" i="4"/>
  <c r="AP753" i="4"/>
  <c r="AQ752" i="4"/>
  <c r="AP752" i="4"/>
  <c r="AQ751" i="4"/>
  <c r="AP751" i="4"/>
  <c r="AQ750" i="4"/>
  <c r="AP750" i="4"/>
  <c r="AQ749" i="4"/>
  <c r="AP749" i="4"/>
  <c r="AQ748" i="4"/>
  <c r="AP748" i="4"/>
  <c r="AQ747" i="4"/>
  <c r="AP747" i="4"/>
  <c r="AQ746" i="4"/>
  <c r="AP746" i="4"/>
  <c r="AT746" i="4" s="1"/>
  <c r="AQ745" i="4"/>
  <c r="AP745" i="4"/>
  <c r="AQ744" i="4"/>
  <c r="AP744" i="4"/>
  <c r="AQ743" i="4"/>
  <c r="AP743" i="4"/>
  <c r="AQ742" i="4"/>
  <c r="AP742" i="4"/>
  <c r="AQ741" i="4"/>
  <c r="AP741" i="4"/>
  <c r="AQ740" i="4"/>
  <c r="AP740" i="4"/>
  <c r="AQ739" i="4"/>
  <c r="AP739" i="4"/>
  <c r="AQ738" i="4"/>
  <c r="AP738" i="4"/>
  <c r="AQ737" i="4"/>
  <c r="AP737" i="4"/>
  <c r="AQ736" i="4"/>
  <c r="AP736" i="4"/>
  <c r="AQ735" i="4"/>
  <c r="AP735" i="4"/>
  <c r="AQ734" i="4"/>
  <c r="AP734" i="4"/>
  <c r="AQ733" i="4"/>
  <c r="AP733" i="4"/>
  <c r="AQ732" i="4"/>
  <c r="AP732" i="4"/>
  <c r="AQ731" i="4"/>
  <c r="AP731" i="4"/>
  <c r="AQ730" i="4"/>
  <c r="AP730" i="4"/>
  <c r="AT730" i="4"/>
  <c r="AQ729" i="4"/>
  <c r="AP729" i="4"/>
  <c r="AQ728" i="4"/>
  <c r="AP728" i="4"/>
  <c r="AT728" i="4" s="1"/>
  <c r="AQ727" i="4"/>
  <c r="AP727" i="4"/>
  <c r="AQ726" i="4"/>
  <c r="AP726" i="4"/>
  <c r="AQ725" i="4"/>
  <c r="AP725" i="4"/>
  <c r="AQ724" i="4"/>
  <c r="AP724" i="4"/>
  <c r="AQ723" i="4"/>
  <c r="AP723" i="4"/>
  <c r="AQ722" i="4"/>
  <c r="AP722" i="4"/>
  <c r="AQ721" i="4"/>
  <c r="AP721" i="4"/>
  <c r="AQ720" i="4"/>
  <c r="AP720" i="4"/>
  <c r="AQ719" i="4"/>
  <c r="AP719" i="4"/>
  <c r="AQ718" i="4"/>
  <c r="AP718" i="4"/>
  <c r="AQ717" i="4"/>
  <c r="AP717" i="4"/>
  <c r="AQ716" i="4"/>
  <c r="AP716" i="4"/>
  <c r="AQ715" i="4"/>
  <c r="AP715" i="4"/>
  <c r="AQ714" i="4"/>
  <c r="AP714" i="4"/>
  <c r="AT714" i="4"/>
  <c r="AQ713" i="4"/>
  <c r="AP713" i="4"/>
  <c r="AQ712" i="4"/>
  <c r="AP712" i="4"/>
  <c r="AT712" i="4" s="1"/>
  <c r="AQ711" i="4"/>
  <c r="AP711" i="4"/>
  <c r="AQ710" i="4"/>
  <c r="AP710" i="4"/>
  <c r="AQ709" i="4"/>
  <c r="AP709" i="4"/>
  <c r="AQ708" i="4"/>
  <c r="AP708" i="4"/>
  <c r="AQ707" i="4"/>
  <c r="AP707" i="4"/>
  <c r="AQ706" i="4"/>
  <c r="AP706" i="4"/>
  <c r="AQ705" i="4"/>
  <c r="AP705" i="4"/>
  <c r="AQ704" i="4"/>
  <c r="AP704" i="4"/>
  <c r="AQ703" i="4"/>
  <c r="AP703" i="4"/>
  <c r="AQ702" i="4"/>
  <c r="AP702" i="4"/>
  <c r="AQ701" i="4"/>
  <c r="AP701" i="4"/>
  <c r="AQ700" i="4"/>
  <c r="AP700" i="4"/>
  <c r="AQ699" i="4"/>
  <c r="AP699" i="4"/>
  <c r="AQ698" i="4"/>
  <c r="AP698" i="4"/>
  <c r="AT698" i="4" s="1"/>
  <c r="AQ697" i="4"/>
  <c r="AP697" i="4"/>
  <c r="AQ696" i="4"/>
  <c r="AP696" i="4"/>
  <c r="AQ695" i="4"/>
  <c r="AP695" i="4"/>
  <c r="AQ694" i="4"/>
  <c r="AP694" i="4"/>
  <c r="AQ693" i="4"/>
  <c r="AP693" i="4"/>
  <c r="AQ692" i="4"/>
  <c r="AP692" i="4"/>
  <c r="AQ691" i="4"/>
  <c r="AP691" i="4"/>
  <c r="AQ690" i="4"/>
  <c r="AP690" i="4"/>
  <c r="AQ689" i="4"/>
  <c r="AP689" i="4"/>
  <c r="AQ688" i="4"/>
  <c r="AP688" i="4"/>
  <c r="AQ687" i="4"/>
  <c r="AP687" i="4"/>
  <c r="AQ686" i="4"/>
  <c r="AP686" i="4"/>
  <c r="AQ685" i="4"/>
  <c r="AP685" i="4"/>
  <c r="AQ684" i="4"/>
  <c r="AP684" i="4"/>
  <c r="AQ683" i="4"/>
  <c r="AP683" i="4"/>
  <c r="AQ682" i="4"/>
  <c r="AP682" i="4"/>
  <c r="AQ681" i="4"/>
  <c r="AP681" i="4"/>
  <c r="AQ680" i="4"/>
  <c r="AP680" i="4"/>
  <c r="AQ679" i="4"/>
  <c r="AP679" i="4"/>
  <c r="AQ678" i="4"/>
  <c r="AP678" i="4"/>
  <c r="AQ677" i="4"/>
  <c r="AP677" i="4"/>
  <c r="AQ676" i="4"/>
  <c r="AP676" i="4"/>
  <c r="AQ675" i="4"/>
  <c r="AP675" i="4"/>
  <c r="AQ674" i="4"/>
  <c r="AT674" i="4" s="1"/>
  <c r="AP674" i="4"/>
  <c r="AQ673" i="4"/>
  <c r="AP673" i="4"/>
  <c r="AQ672" i="4"/>
  <c r="AP672" i="4"/>
  <c r="AT672" i="4" s="1"/>
  <c r="AQ671" i="4"/>
  <c r="AP671" i="4"/>
  <c r="AQ670" i="4"/>
  <c r="AP670" i="4"/>
  <c r="AQ669" i="4"/>
  <c r="AP669" i="4"/>
  <c r="AQ668" i="4"/>
  <c r="AP668" i="4"/>
  <c r="AQ667" i="4"/>
  <c r="AP667" i="4"/>
  <c r="AQ666" i="4"/>
  <c r="AP666" i="4"/>
  <c r="AT666" i="4"/>
  <c r="AQ665" i="4"/>
  <c r="AP665" i="4"/>
  <c r="AQ664" i="4"/>
  <c r="AP664" i="4"/>
  <c r="AT664" i="4" s="1"/>
  <c r="AQ663" i="4"/>
  <c r="AP663" i="4"/>
  <c r="AQ662" i="4"/>
  <c r="AP662" i="4"/>
  <c r="AQ661" i="4"/>
  <c r="AP661" i="4"/>
  <c r="AQ660" i="4"/>
  <c r="AP660" i="4"/>
  <c r="AQ659" i="4"/>
  <c r="AP659" i="4"/>
  <c r="AQ658" i="4"/>
  <c r="AP658" i="4"/>
  <c r="AT658" i="4" s="1"/>
  <c r="AQ657" i="4"/>
  <c r="AP657" i="4"/>
  <c r="AQ656" i="4"/>
  <c r="AP656" i="4"/>
  <c r="AQ655" i="4"/>
  <c r="AP655" i="4"/>
  <c r="AQ654" i="4"/>
  <c r="AP654" i="4"/>
  <c r="AQ653" i="4"/>
  <c r="AP653" i="4"/>
  <c r="AQ652" i="4"/>
  <c r="AP652" i="4"/>
  <c r="AQ651" i="4"/>
  <c r="AP651" i="4"/>
  <c r="AQ650" i="4"/>
  <c r="AP650" i="4"/>
  <c r="AQ649" i="4"/>
  <c r="AP649" i="4"/>
  <c r="AQ648" i="4"/>
  <c r="AP648" i="4"/>
  <c r="AQ647" i="4"/>
  <c r="AP647" i="4"/>
  <c r="AQ646" i="4"/>
  <c r="AP646" i="4"/>
  <c r="AQ645" i="4"/>
  <c r="AP645" i="4"/>
  <c r="AQ644" i="4"/>
  <c r="AP644" i="4"/>
  <c r="AQ643" i="4"/>
  <c r="AP643" i="4"/>
  <c r="AQ642" i="4"/>
  <c r="AT642" i="4" s="1"/>
  <c r="AP642" i="4"/>
  <c r="AQ641" i="4"/>
  <c r="AP641" i="4"/>
  <c r="AQ640" i="4"/>
  <c r="AP640" i="4"/>
  <c r="AT640" i="4" s="1"/>
  <c r="AQ639" i="4"/>
  <c r="AP639" i="4"/>
  <c r="AQ638" i="4"/>
  <c r="AP638" i="4"/>
  <c r="AQ637" i="4"/>
  <c r="AP637" i="4"/>
  <c r="AQ636" i="4"/>
  <c r="AP636" i="4"/>
  <c r="AQ635" i="4"/>
  <c r="AP635" i="4"/>
  <c r="AQ634" i="4"/>
  <c r="AP634" i="4"/>
  <c r="AT634" i="4" s="1"/>
  <c r="AQ633" i="4"/>
  <c r="AP633" i="4"/>
  <c r="AQ632" i="4"/>
  <c r="AP632" i="4"/>
  <c r="AQ631" i="4"/>
  <c r="AP631" i="4"/>
  <c r="AQ630" i="4"/>
  <c r="AP630" i="4"/>
  <c r="AQ629" i="4"/>
  <c r="AP629" i="4"/>
  <c r="AQ628" i="4"/>
  <c r="AP628" i="4"/>
  <c r="AQ627" i="4"/>
  <c r="AP627" i="4"/>
  <c r="AQ626" i="4"/>
  <c r="AP626" i="4"/>
  <c r="AT626" i="4"/>
  <c r="AQ625" i="4"/>
  <c r="AP625" i="4"/>
  <c r="AQ624" i="4"/>
  <c r="AP624" i="4"/>
  <c r="AT624" i="4" s="1"/>
  <c r="AQ623" i="4"/>
  <c r="AP623" i="4"/>
  <c r="AQ622" i="4"/>
  <c r="AP622" i="4"/>
  <c r="AQ621" i="4"/>
  <c r="AP621" i="4"/>
  <c r="AQ620" i="4"/>
  <c r="AP620" i="4"/>
  <c r="AQ619" i="4"/>
  <c r="AP619" i="4"/>
  <c r="AQ618" i="4"/>
  <c r="AP618" i="4"/>
  <c r="AT618" i="4" s="1"/>
  <c r="AQ617" i="4"/>
  <c r="AP617" i="4"/>
  <c r="AQ616" i="4"/>
  <c r="AP616" i="4"/>
  <c r="AQ615" i="4"/>
  <c r="AP615" i="4"/>
  <c r="AQ614" i="4"/>
  <c r="AP614" i="4"/>
  <c r="AQ613" i="4"/>
  <c r="AP613" i="4"/>
  <c r="AQ612" i="4"/>
  <c r="AP612" i="4"/>
  <c r="AQ611" i="4"/>
  <c r="AP611" i="4"/>
  <c r="AQ610" i="4"/>
  <c r="AP610" i="4"/>
  <c r="AT610" i="4"/>
  <c r="AQ609" i="4"/>
  <c r="AP609" i="4"/>
  <c r="AQ608" i="4"/>
  <c r="AP608" i="4"/>
  <c r="AT608" i="4" s="1"/>
  <c r="AU608" i="4" s="1"/>
  <c r="AQ607" i="4"/>
  <c r="AP607" i="4"/>
  <c r="AQ606" i="4"/>
  <c r="AP606" i="4"/>
  <c r="AQ605" i="4"/>
  <c r="AP605" i="4"/>
  <c r="AQ604" i="4"/>
  <c r="AP604" i="4"/>
  <c r="AQ603" i="4"/>
  <c r="AP603" i="4"/>
  <c r="AQ602" i="4"/>
  <c r="AP602" i="4"/>
  <c r="AT602" i="4" s="1"/>
  <c r="AQ601" i="4"/>
  <c r="AP601" i="4"/>
  <c r="AQ600" i="4"/>
  <c r="AP600" i="4"/>
  <c r="AQ599" i="4"/>
  <c r="AP599" i="4"/>
  <c r="AQ598" i="4"/>
  <c r="AP598" i="4"/>
  <c r="AQ597" i="4"/>
  <c r="AP597" i="4"/>
  <c r="AQ596" i="4"/>
  <c r="AP596" i="4"/>
  <c r="AQ595" i="4"/>
  <c r="AP595" i="4"/>
  <c r="AQ594" i="4"/>
  <c r="AP594" i="4"/>
  <c r="AT594" i="4" s="1"/>
  <c r="AV594" i="4" s="1"/>
  <c r="AQ593" i="4"/>
  <c r="AP593" i="4"/>
  <c r="AQ592" i="4"/>
  <c r="AP592" i="4"/>
  <c r="AQ591" i="4"/>
  <c r="AP591" i="4"/>
  <c r="AQ590" i="4"/>
  <c r="AP590" i="4"/>
  <c r="AQ589" i="4"/>
  <c r="AP589" i="4"/>
  <c r="AQ588" i="4"/>
  <c r="AP588" i="4"/>
  <c r="AQ587" i="4"/>
  <c r="AP587" i="4"/>
  <c r="AQ586" i="4"/>
  <c r="AP586" i="4"/>
  <c r="AQ585" i="4"/>
  <c r="AP585" i="4"/>
  <c r="AQ584" i="4"/>
  <c r="AP584" i="4"/>
  <c r="AQ583" i="4"/>
  <c r="AP583" i="4"/>
  <c r="AQ582" i="4"/>
  <c r="AP582" i="4"/>
  <c r="AQ581" i="4"/>
  <c r="AP581" i="4"/>
  <c r="AQ580" i="4"/>
  <c r="AP580" i="4"/>
  <c r="AQ579" i="4"/>
  <c r="AP579" i="4"/>
  <c r="AQ578" i="4"/>
  <c r="AP578" i="4"/>
  <c r="AT578" i="4"/>
  <c r="AQ577" i="4"/>
  <c r="AP577" i="4"/>
  <c r="AQ576" i="4"/>
  <c r="AP576" i="4"/>
  <c r="AT576" i="4" s="1"/>
  <c r="AQ575" i="4"/>
  <c r="AP575" i="4"/>
  <c r="AQ574" i="4"/>
  <c r="AP574" i="4"/>
  <c r="AQ573" i="4"/>
  <c r="AP573" i="4"/>
  <c r="AQ572" i="4"/>
  <c r="AP572" i="4"/>
  <c r="AQ571" i="4"/>
  <c r="AP571" i="4"/>
  <c r="AQ570" i="4"/>
  <c r="AP570" i="4"/>
  <c r="AT570" i="4" s="1"/>
  <c r="AQ569" i="4"/>
  <c r="AP569" i="4"/>
  <c r="AQ568" i="4"/>
  <c r="AP568" i="4"/>
  <c r="AQ567" i="4"/>
  <c r="AP567" i="4"/>
  <c r="AQ566" i="4"/>
  <c r="AP566" i="4"/>
  <c r="AQ565" i="4"/>
  <c r="AP565" i="4"/>
  <c r="AQ564" i="4"/>
  <c r="AP564" i="4"/>
  <c r="AQ563" i="4"/>
  <c r="AP563" i="4"/>
  <c r="AQ562" i="4"/>
  <c r="AP562" i="4"/>
  <c r="AQ561" i="4"/>
  <c r="AP561" i="4"/>
  <c r="AQ560" i="4"/>
  <c r="AP560" i="4"/>
  <c r="AQ559" i="4"/>
  <c r="AP559" i="4"/>
  <c r="AQ558" i="4"/>
  <c r="AP558" i="4"/>
  <c r="AQ557" i="4"/>
  <c r="AP557" i="4"/>
  <c r="AQ556" i="4"/>
  <c r="AP556" i="4"/>
  <c r="AQ555" i="4"/>
  <c r="AP555" i="4"/>
  <c r="AQ554" i="4"/>
  <c r="AP554" i="4"/>
  <c r="AQ553" i="4"/>
  <c r="AP553" i="4"/>
  <c r="AQ552" i="4"/>
  <c r="AP552" i="4"/>
  <c r="AQ551" i="4"/>
  <c r="AP551" i="4"/>
  <c r="AQ550" i="4"/>
  <c r="AP550" i="4"/>
  <c r="AQ549" i="4"/>
  <c r="AP549" i="4"/>
  <c r="AQ548" i="4"/>
  <c r="AP548" i="4"/>
  <c r="AQ547" i="4"/>
  <c r="AP547" i="4"/>
  <c r="AQ546" i="4"/>
  <c r="AT546" i="4" s="1"/>
  <c r="AU546" i="4" s="1"/>
  <c r="AP546" i="4"/>
  <c r="AQ545" i="4"/>
  <c r="AP545" i="4"/>
  <c r="AQ544" i="4"/>
  <c r="AP544" i="4"/>
  <c r="AT544" i="4" s="1"/>
  <c r="AQ543" i="4"/>
  <c r="AP543" i="4"/>
  <c r="AQ542" i="4"/>
  <c r="AP542" i="4"/>
  <c r="AQ541" i="4"/>
  <c r="AP541" i="4"/>
  <c r="AQ540" i="4"/>
  <c r="AP540" i="4"/>
  <c r="AQ539" i="4"/>
  <c r="AP539" i="4"/>
  <c r="AQ538" i="4"/>
  <c r="AP538" i="4"/>
  <c r="AT538" i="4"/>
  <c r="AQ537" i="4"/>
  <c r="AP537" i="4"/>
  <c r="AQ536" i="4"/>
  <c r="AP536" i="4"/>
  <c r="AT536" i="4" s="1"/>
  <c r="AQ535" i="4"/>
  <c r="AP535" i="4"/>
  <c r="AQ534" i="4"/>
  <c r="AP534" i="4"/>
  <c r="AQ533" i="4"/>
  <c r="AP533" i="4"/>
  <c r="AQ532" i="4"/>
  <c r="AP532" i="4"/>
  <c r="AQ531" i="4"/>
  <c r="AP531" i="4"/>
  <c r="AQ530" i="4"/>
  <c r="AP530" i="4"/>
  <c r="AT530" i="4"/>
  <c r="AQ529" i="4"/>
  <c r="AP529" i="4"/>
  <c r="AQ528" i="4"/>
  <c r="AP528" i="4"/>
  <c r="AT528" i="4" s="1"/>
  <c r="AQ527" i="4"/>
  <c r="AP527" i="4"/>
  <c r="AQ526" i="4"/>
  <c r="AP526" i="4"/>
  <c r="AQ525" i="4"/>
  <c r="AP525" i="4"/>
  <c r="AQ524" i="4"/>
  <c r="AP524" i="4"/>
  <c r="AQ523" i="4"/>
  <c r="AP523" i="4"/>
  <c r="AQ522" i="4"/>
  <c r="AP522" i="4"/>
  <c r="AT522" i="4" s="1"/>
  <c r="AQ521" i="4"/>
  <c r="AP521" i="4"/>
  <c r="AQ520" i="4"/>
  <c r="AP520" i="4"/>
  <c r="AQ519" i="4"/>
  <c r="AP519" i="4"/>
  <c r="AQ518" i="4"/>
  <c r="AP518" i="4"/>
  <c r="AQ517" i="4"/>
  <c r="AP517" i="4"/>
  <c r="AT517" i="4" s="1"/>
  <c r="AQ516" i="4"/>
  <c r="AP516" i="4"/>
  <c r="AQ515" i="4"/>
  <c r="AP515" i="4"/>
  <c r="AQ514" i="4"/>
  <c r="AT514" i="4" s="1"/>
  <c r="AP514" i="4"/>
  <c r="AQ513" i="4"/>
  <c r="AP513" i="4"/>
  <c r="AQ512" i="4"/>
  <c r="AP512" i="4"/>
  <c r="AT512" i="4" s="1"/>
  <c r="AQ511" i="4"/>
  <c r="AP511" i="4"/>
  <c r="AQ510" i="4"/>
  <c r="AP510" i="4"/>
  <c r="AQ509" i="4"/>
  <c r="AP509" i="4"/>
  <c r="AT509" i="4" s="1"/>
  <c r="AQ508" i="4"/>
  <c r="AP508" i="4"/>
  <c r="AQ507" i="4"/>
  <c r="AP507" i="4"/>
  <c r="AQ506" i="4"/>
  <c r="AP506" i="4"/>
  <c r="AT506" i="4"/>
  <c r="AQ505" i="4"/>
  <c r="AP505" i="4"/>
  <c r="AQ504" i="4"/>
  <c r="AP504" i="4"/>
  <c r="AT504" i="4" s="1"/>
  <c r="AU504" i="4" s="1"/>
  <c r="AQ503" i="4"/>
  <c r="AP503" i="4"/>
  <c r="AQ502" i="4"/>
  <c r="AP502" i="4"/>
  <c r="AQ501" i="4"/>
  <c r="AT501" i="4" s="1"/>
  <c r="AP501" i="4"/>
  <c r="AQ500" i="4"/>
  <c r="AP500" i="4"/>
  <c r="AQ499" i="4"/>
  <c r="AP499" i="4"/>
  <c r="AQ498" i="4"/>
  <c r="AP498" i="4"/>
  <c r="AT498" i="4"/>
  <c r="AQ497" i="4"/>
  <c r="AP497" i="4"/>
  <c r="AQ496" i="4"/>
  <c r="AP496" i="4"/>
  <c r="AT496" i="4" s="1"/>
  <c r="AQ495" i="4"/>
  <c r="AP495" i="4"/>
  <c r="AQ494" i="4"/>
  <c r="AP494" i="4"/>
  <c r="AQ493" i="4"/>
  <c r="AP493" i="4"/>
  <c r="AT493" i="4" s="1"/>
  <c r="AQ492" i="4"/>
  <c r="AP492" i="4"/>
  <c r="AQ491" i="4"/>
  <c r="AP491" i="4"/>
  <c r="AQ490" i="4"/>
  <c r="AP490" i="4"/>
  <c r="AT490" i="4" s="1"/>
  <c r="AQ489" i="4"/>
  <c r="AP489" i="4"/>
  <c r="AQ488" i="4"/>
  <c r="AP488" i="4"/>
  <c r="AQ487" i="4"/>
  <c r="AP487" i="4"/>
  <c r="AQ486" i="4"/>
  <c r="AP486" i="4"/>
  <c r="AQ485" i="4"/>
  <c r="AP485" i="4"/>
  <c r="AQ484" i="4"/>
  <c r="AP484" i="4"/>
  <c r="AQ483" i="4"/>
  <c r="AP483" i="4"/>
  <c r="AQ482" i="4"/>
  <c r="AP482" i="4"/>
  <c r="AT482" i="4"/>
  <c r="AQ481" i="4"/>
  <c r="AP481" i="4"/>
  <c r="AQ480" i="4"/>
  <c r="AP480" i="4"/>
  <c r="AT480" i="4" s="1"/>
  <c r="AQ479" i="4"/>
  <c r="AP479" i="4"/>
  <c r="AQ478" i="4"/>
  <c r="AP478" i="4"/>
  <c r="AQ477" i="4"/>
  <c r="AP477" i="4"/>
  <c r="AQ476" i="4"/>
  <c r="AP476" i="4"/>
  <c r="AQ475" i="4"/>
  <c r="AP475" i="4"/>
  <c r="AQ474" i="4"/>
  <c r="AP474" i="4"/>
  <c r="AT474" i="4" s="1"/>
  <c r="AQ473" i="4"/>
  <c r="AP473" i="4"/>
  <c r="AQ472" i="4"/>
  <c r="AP472" i="4"/>
  <c r="AQ471" i="4"/>
  <c r="AP471" i="4"/>
  <c r="AQ470" i="4"/>
  <c r="AP470" i="4"/>
  <c r="AQ469" i="4"/>
  <c r="AT469" i="4" s="1"/>
  <c r="AP469" i="4"/>
  <c r="AQ468" i="4"/>
  <c r="AP468" i="4"/>
  <c r="AQ467" i="4"/>
  <c r="AP467" i="4"/>
  <c r="AQ466" i="4"/>
  <c r="AT466" i="4" s="1"/>
  <c r="AP466" i="4"/>
  <c r="AQ465" i="4"/>
  <c r="AP465" i="4"/>
  <c r="AQ464" i="4"/>
  <c r="AP464" i="4"/>
  <c r="AT464" i="4" s="1"/>
  <c r="AQ463" i="4"/>
  <c r="AP463" i="4"/>
  <c r="AQ462" i="4"/>
  <c r="AP462" i="4"/>
  <c r="AQ461" i="4"/>
  <c r="AP461" i="4"/>
  <c r="AT461" i="4" s="1"/>
  <c r="AQ460" i="4"/>
  <c r="AP460" i="4"/>
  <c r="AQ459" i="4"/>
  <c r="AP459" i="4"/>
  <c r="AQ458" i="4"/>
  <c r="AP458" i="4"/>
  <c r="AT458" i="4" s="1"/>
  <c r="AQ457" i="4"/>
  <c r="AP457" i="4"/>
  <c r="AQ456" i="4"/>
  <c r="AP456" i="4"/>
  <c r="AQ455" i="4"/>
  <c r="AP455" i="4"/>
  <c r="AQ454" i="4"/>
  <c r="AP454" i="4"/>
  <c r="AQ453" i="4"/>
  <c r="AP453" i="4"/>
  <c r="AT453" i="4" s="1"/>
  <c r="AX453" i="4" s="1"/>
  <c r="AQ452" i="4"/>
  <c r="AP452" i="4"/>
  <c r="AQ451" i="4"/>
  <c r="AP451" i="4"/>
  <c r="AQ450" i="4"/>
  <c r="AP450" i="4"/>
  <c r="AT450" i="4"/>
  <c r="AQ449" i="4"/>
  <c r="AP449" i="4"/>
  <c r="AQ448" i="4"/>
  <c r="AP448" i="4"/>
  <c r="AT448" i="4" s="1"/>
  <c r="AQ447" i="4"/>
  <c r="AP447" i="4"/>
  <c r="AQ446" i="4"/>
  <c r="AP446" i="4"/>
  <c r="AQ445" i="4"/>
  <c r="AP445" i="4"/>
  <c r="AQ444" i="4"/>
  <c r="AP444" i="4"/>
  <c r="AQ443" i="4"/>
  <c r="AP443" i="4"/>
  <c r="AQ442" i="4"/>
  <c r="AP442" i="4"/>
  <c r="AT442" i="4"/>
  <c r="AQ441" i="4"/>
  <c r="AP441" i="4"/>
  <c r="AQ440" i="4"/>
  <c r="AP440" i="4"/>
  <c r="AT440" i="4" s="1"/>
  <c r="AQ439" i="4"/>
  <c r="AP439" i="4"/>
  <c r="AQ438" i="4"/>
  <c r="AP438" i="4"/>
  <c r="AQ437" i="4"/>
  <c r="AT437" i="4" s="1"/>
  <c r="AP437" i="4"/>
  <c r="AQ436" i="4"/>
  <c r="AP436" i="4"/>
  <c r="AQ435" i="4"/>
  <c r="AP435" i="4"/>
  <c r="AQ434" i="4"/>
  <c r="AP434" i="4"/>
  <c r="AT434" i="4" s="1"/>
  <c r="AY434" i="4" s="1"/>
  <c r="AQ433" i="4"/>
  <c r="AP433" i="4"/>
  <c r="AQ432" i="4"/>
  <c r="AP432" i="4"/>
  <c r="AQ431" i="4"/>
  <c r="AP431" i="4"/>
  <c r="AQ430" i="4"/>
  <c r="AP430" i="4"/>
  <c r="AQ429" i="4"/>
  <c r="AP429" i="4"/>
  <c r="AT429" i="4" s="1"/>
  <c r="AQ428" i="4"/>
  <c r="AP428" i="4"/>
  <c r="AQ427" i="4"/>
  <c r="AP427" i="4"/>
  <c r="AQ426" i="4"/>
  <c r="AP426" i="4"/>
  <c r="AQ425" i="4"/>
  <c r="AP425" i="4"/>
  <c r="AQ424" i="4"/>
  <c r="AP424" i="4"/>
  <c r="AQ423" i="4"/>
  <c r="AP423" i="4"/>
  <c r="AQ422" i="4"/>
  <c r="AP422" i="4"/>
  <c r="AQ421" i="4"/>
  <c r="AP421" i="4"/>
  <c r="AT421" i="4" s="1"/>
  <c r="AQ420" i="4"/>
  <c r="AP420" i="4"/>
  <c r="AQ419" i="4"/>
  <c r="AP419" i="4"/>
  <c r="AQ418" i="4"/>
  <c r="AT418" i="4" s="1"/>
  <c r="AP418" i="4"/>
  <c r="AQ417" i="4"/>
  <c r="AP417" i="4"/>
  <c r="AQ416" i="4"/>
  <c r="AP416" i="4"/>
  <c r="AT416" i="4" s="1"/>
  <c r="AY416" i="4" s="1"/>
  <c r="AQ415" i="4"/>
  <c r="AP415" i="4"/>
  <c r="AQ414" i="4"/>
  <c r="AP414" i="4"/>
  <c r="AQ413" i="4"/>
  <c r="AP413" i="4"/>
  <c r="AQ412" i="4"/>
  <c r="AP412" i="4"/>
  <c r="AQ411" i="4"/>
  <c r="AP411" i="4"/>
  <c r="AQ410" i="4"/>
  <c r="AP410" i="4"/>
  <c r="AT410" i="4"/>
  <c r="AQ409" i="4"/>
  <c r="AP409" i="4"/>
  <c r="AQ408" i="4"/>
  <c r="AP408" i="4"/>
  <c r="AT408" i="4" s="1"/>
  <c r="AQ407" i="4"/>
  <c r="AP407" i="4"/>
  <c r="AQ406" i="4"/>
  <c r="AP406" i="4"/>
  <c r="AQ405" i="4"/>
  <c r="AT405" i="4" s="1"/>
  <c r="AP405" i="4"/>
  <c r="AQ404" i="4"/>
  <c r="AP404" i="4"/>
  <c r="AQ403" i="4"/>
  <c r="AP403" i="4"/>
  <c r="AQ402" i="4"/>
  <c r="AP402" i="4"/>
  <c r="AT402" i="4" s="1"/>
  <c r="AQ401" i="4"/>
  <c r="AP401" i="4"/>
  <c r="AQ400" i="4"/>
  <c r="AP400" i="4"/>
  <c r="AQ399" i="4"/>
  <c r="AP399" i="4"/>
  <c r="AQ398" i="4"/>
  <c r="AP398" i="4"/>
  <c r="AQ397" i="4"/>
  <c r="AP397" i="4"/>
  <c r="AT397" i="4" s="1"/>
  <c r="AQ396" i="4"/>
  <c r="AP396" i="4"/>
  <c r="AQ395" i="4"/>
  <c r="AP395" i="4"/>
  <c r="AQ394" i="4"/>
  <c r="AP394" i="4"/>
  <c r="AQ393" i="4"/>
  <c r="AP393" i="4"/>
  <c r="AQ392" i="4"/>
  <c r="AP392" i="4"/>
  <c r="AQ391" i="4"/>
  <c r="AP391" i="4"/>
  <c r="AQ390" i="4"/>
  <c r="AP390" i="4"/>
  <c r="AQ389" i="4"/>
  <c r="AP389" i="4"/>
  <c r="AT389" i="4" s="1"/>
  <c r="AQ388" i="4"/>
  <c r="AP388" i="4"/>
  <c r="AQ387" i="4"/>
  <c r="AP387" i="4"/>
  <c r="AQ386" i="4"/>
  <c r="AT386" i="4" s="1"/>
  <c r="AP386" i="4"/>
  <c r="AQ385" i="4"/>
  <c r="AP385" i="4"/>
  <c r="AQ384" i="4"/>
  <c r="AP384" i="4"/>
  <c r="AT384" i="4" s="1"/>
  <c r="AQ383" i="4"/>
  <c r="AP383" i="4"/>
  <c r="AQ382" i="4"/>
  <c r="AP382" i="4"/>
  <c r="AT382" i="4"/>
  <c r="AQ381" i="4"/>
  <c r="AT381" i="4" s="1"/>
  <c r="AP381" i="4"/>
  <c r="AQ380" i="4"/>
  <c r="AP380" i="4"/>
  <c r="AT380" i="4" s="1"/>
  <c r="AQ379" i="4"/>
  <c r="AP379" i="4"/>
  <c r="AQ378" i="4"/>
  <c r="AP378" i="4"/>
  <c r="AT378" i="4"/>
  <c r="AQ377" i="4"/>
  <c r="AP377" i="4"/>
  <c r="AQ376" i="4"/>
  <c r="AP376" i="4"/>
  <c r="AT376" i="4" s="1"/>
  <c r="AQ375" i="4"/>
  <c r="AP375" i="4"/>
  <c r="AQ374" i="4"/>
  <c r="AP374" i="4"/>
  <c r="AT374" i="4" s="1"/>
  <c r="AQ373" i="4"/>
  <c r="AP373" i="4"/>
  <c r="AQ372" i="4"/>
  <c r="AP372" i="4"/>
  <c r="AQ371" i="4"/>
  <c r="AP371" i="4"/>
  <c r="AQ370" i="4"/>
  <c r="AP370" i="4"/>
  <c r="AT370" i="4"/>
  <c r="AY370" i="4" s="1"/>
  <c r="AQ369" i="4"/>
  <c r="AP369" i="4"/>
  <c r="AQ368" i="4"/>
  <c r="AP368" i="4"/>
  <c r="AT368" i="4" s="1"/>
  <c r="AX368" i="4" s="1"/>
  <c r="AQ367" i="4"/>
  <c r="AP367" i="4"/>
  <c r="AQ366" i="4"/>
  <c r="AP366" i="4"/>
  <c r="AT366" i="4" s="1"/>
  <c r="AQ365" i="4"/>
  <c r="AT365" i="4" s="1"/>
  <c r="AP365" i="4"/>
  <c r="AQ364" i="4"/>
  <c r="AP364" i="4"/>
  <c r="AQ363" i="4"/>
  <c r="AP363" i="4"/>
  <c r="AQ362" i="4"/>
  <c r="AT362" i="4" s="1"/>
  <c r="AP362" i="4"/>
  <c r="AQ361" i="4"/>
  <c r="AP361" i="4"/>
  <c r="AQ360" i="4"/>
  <c r="AP360" i="4"/>
  <c r="AT360" i="4" s="1"/>
  <c r="AQ359" i="4"/>
  <c r="AP359" i="4"/>
  <c r="AT359" i="4" s="1"/>
  <c r="AQ358" i="4"/>
  <c r="AP358" i="4"/>
  <c r="AT358" i="4" s="1"/>
  <c r="AQ357" i="4"/>
  <c r="AP357" i="4"/>
  <c r="AT357" i="4" s="1"/>
  <c r="AQ356" i="4"/>
  <c r="AP356" i="4"/>
  <c r="AQ355" i="4"/>
  <c r="AP355" i="4"/>
  <c r="AQ354" i="4"/>
  <c r="AP354" i="4"/>
  <c r="AT354" i="4"/>
  <c r="AQ353" i="4"/>
  <c r="AP353" i="4"/>
  <c r="AQ352" i="4"/>
  <c r="AP352" i="4"/>
  <c r="AT352" i="4" s="1"/>
  <c r="AQ351" i="4"/>
  <c r="AP351" i="4"/>
  <c r="AQ350" i="4"/>
  <c r="AP350" i="4"/>
  <c r="AT350" i="4"/>
  <c r="AQ349" i="4"/>
  <c r="AT349" i="4" s="1"/>
  <c r="AP349" i="4"/>
  <c r="AQ348" i="4"/>
  <c r="AP348" i="4"/>
  <c r="AT348" i="4" s="1"/>
  <c r="AQ347" i="4"/>
  <c r="AP347" i="4"/>
  <c r="AQ346" i="4"/>
  <c r="AP346" i="4"/>
  <c r="AT346" i="4" s="1"/>
  <c r="AQ345" i="4"/>
  <c r="AP345" i="4"/>
  <c r="AQ344" i="4"/>
  <c r="AP344" i="4"/>
  <c r="AQ343" i="4"/>
  <c r="AP343" i="4"/>
  <c r="AQ342" i="4"/>
  <c r="AP342" i="4"/>
  <c r="AQ341" i="4"/>
  <c r="AP341" i="4"/>
  <c r="AT341" i="4" s="1"/>
  <c r="AY341" i="4" s="1"/>
  <c r="AQ340" i="4"/>
  <c r="AP340" i="4"/>
  <c r="AQ339" i="4"/>
  <c r="AP339" i="4"/>
  <c r="AQ338" i="4"/>
  <c r="AT338" i="4" s="1"/>
  <c r="AP338" i="4"/>
  <c r="AQ337" i="4"/>
  <c r="AP337" i="4"/>
  <c r="AQ336" i="4"/>
  <c r="AP336" i="4"/>
  <c r="AT336" i="4" s="1"/>
  <c r="AQ335" i="4"/>
  <c r="AP335" i="4"/>
  <c r="AQ334" i="4"/>
  <c r="AP334" i="4"/>
  <c r="AT334" i="4"/>
  <c r="AQ333" i="4"/>
  <c r="AT333" i="4" s="1"/>
  <c r="AP333" i="4"/>
  <c r="AQ332" i="4"/>
  <c r="AP332" i="4"/>
  <c r="AT332" i="4" s="1"/>
  <c r="AQ331" i="4"/>
  <c r="AP331" i="4"/>
  <c r="AQ330" i="4"/>
  <c r="AP330" i="4"/>
  <c r="AT330" i="4" s="1"/>
  <c r="AQ329" i="4"/>
  <c r="AP329" i="4"/>
  <c r="AQ328" i="4"/>
  <c r="AP328" i="4"/>
  <c r="AQ327" i="4"/>
  <c r="AP327" i="4"/>
  <c r="AQ326" i="4"/>
  <c r="AP326" i="4"/>
  <c r="AQ325" i="4"/>
  <c r="AP325" i="4"/>
  <c r="AT325" i="4" s="1"/>
  <c r="AQ324" i="4"/>
  <c r="AP324" i="4"/>
  <c r="AQ323" i="4"/>
  <c r="AP323" i="4"/>
  <c r="AQ322" i="4"/>
  <c r="AP322" i="4"/>
  <c r="AQ321" i="4"/>
  <c r="AP321" i="4"/>
  <c r="AQ320" i="4"/>
  <c r="AT320" i="4" s="1"/>
  <c r="AP320" i="4"/>
  <c r="AQ319" i="4"/>
  <c r="AP319" i="4"/>
  <c r="AQ318" i="4"/>
  <c r="AP318" i="4"/>
  <c r="AT318" i="4" s="1"/>
  <c r="AQ317" i="4"/>
  <c r="AP317" i="4"/>
  <c r="AT317" i="4" s="1"/>
  <c r="AQ316" i="4"/>
  <c r="AP316" i="4"/>
  <c r="AT316" i="4"/>
  <c r="AQ315" i="4"/>
  <c r="AT315" i="4" s="1"/>
  <c r="AP315" i="4"/>
  <c r="AQ314" i="4"/>
  <c r="AP314" i="4"/>
  <c r="AT314" i="4" s="1"/>
  <c r="AX314" i="4" s="1"/>
  <c r="AQ313" i="4"/>
  <c r="AP313" i="4"/>
  <c r="AQ312" i="4"/>
  <c r="AP312" i="4"/>
  <c r="AT312" i="4"/>
  <c r="AQ311" i="4"/>
  <c r="AP311" i="4"/>
  <c r="AQ310" i="4"/>
  <c r="AP310" i="4"/>
  <c r="AT310" i="4" s="1"/>
  <c r="AQ309" i="4"/>
  <c r="AP309" i="4"/>
  <c r="AT309" i="4" s="1"/>
  <c r="AQ308" i="4"/>
  <c r="AP308" i="4"/>
  <c r="AT308" i="4" s="1"/>
  <c r="AQ307" i="4"/>
  <c r="AT307" i="4" s="1"/>
  <c r="AP307" i="4"/>
  <c r="AQ306" i="4"/>
  <c r="AP306" i="4"/>
  <c r="AQ305" i="4"/>
  <c r="AT305" i="4" s="1"/>
  <c r="AP305" i="4"/>
  <c r="AQ304" i="4"/>
  <c r="AP304" i="4"/>
  <c r="AT304" i="4"/>
  <c r="AQ303" i="4"/>
  <c r="AP303" i="4"/>
  <c r="AQ302" i="4"/>
  <c r="AP302" i="4"/>
  <c r="AT302" i="4" s="1"/>
  <c r="AQ301" i="4"/>
  <c r="AP301" i="4"/>
  <c r="AT301" i="4" s="1"/>
  <c r="AQ300" i="4"/>
  <c r="AP300" i="4"/>
  <c r="AT300" i="4" s="1"/>
  <c r="AQ299" i="4"/>
  <c r="AP299" i="4"/>
  <c r="AQ298" i="4"/>
  <c r="AP298" i="4"/>
  <c r="AQ297" i="4"/>
  <c r="AP297" i="4"/>
  <c r="AQ296" i="4"/>
  <c r="AT296" i="4" s="1"/>
  <c r="AP296" i="4"/>
  <c r="AQ295" i="4"/>
  <c r="AP295" i="4"/>
  <c r="AT295" i="4" s="1"/>
  <c r="AQ294" i="4"/>
  <c r="AP294" i="4"/>
  <c r="AT294" i="4" s="1"/>
  <c r="AQ293" i="4"/>
  <c r="AP293" i="4"/>
  <c r="AT293" i="4" s="1"/>
  <c r="AQ292" i="4"/>
  <c r="AP292" i="4"/>
  <c r="AT292" i="4" s="1"/>
  <c r="AQ291" i="4"/>
  <c r="AP291" i="4"/>
  <c r="AQ290" i="4"/>
  <c r="AP290" i="4"/>
  <c r="AQ289" i="4"/>
  <c r="AP289" i="4"/>
  <c r="AQ288" i="4"/>
  <c r="AP288" i="4"/>
  <c r="AT288" i="4"/>
  <c r="AQ287" i="4"/>
  <c r="AT287" i="4" s="1"/>
  <c r="AP287" i="4"/>
  <c r="AQ286" i="4"/>
  <c r="AP286" i="4"/>
  <c r="AT286" i="4" s="1"/>
  <c r="AQ285" i="4"/>
  <c r="AP285" i="4"/>
  <c r="AQ284" i="4"/>
  <c r="AP284" i="4"/>
  <c r="AT284" i="4" s="1"/>
  <c r="AQ283" i="4"/>
  <c r="AP283" i="4"/>
  <c r="AQ282" i="4"/>
  <c r="AP282" i="4"/>
  <c r="AQ281" i="4"/>
  <c r="AP281" i="4"/>
  <c r="AQ280" i="4"/>
  <c r="AP280" i="4"/>
  <c r="AQ279" i="4"/>
  <c r="AP279" i="4"/>
  <c r="AT279" i="4" s="1"/>
  <c r="AQ278" i="4"/>
  <c r="AP278" i="4"/>
  <c r="AQ277" i="4"/>
  <c r="AP277" i="4"/>
  <c r="AT277" i="4" s="1"/>
  <c r="AQ276" i="4"/>
  <c r="AP276" i="4"/>
  <c r="AQ275" i="4"/>
  <c r="AP275" i="4"/>
  <c r="AT275" i="4" s="1"/>
  <c r="AQ274" i="4"/>
  <c r="AP274" i="4"/>
  <c r="AQ273" i="4"/>
  <c r="AP273" i="4"/>
  <c r="AT273" i="4" s="1"/>
  <c r="AQ272" i="4"/>
  <c r="AT272" i="4" s="1"/>
  <c r="AP272" i="4"/>
  <c r="AQ271" i="4"/>
  <c r="AP271" i="4"/>
  <c r="AQ270" i="4"/>
  <c r="AP270" i="4"/>
  <c r="AT270" i="4" s="1"/>
  <c r="AQ269" i="4"/>
  <c r="AP269" i="4"/>
  <c r="AT269" i="4" s="1"/>
  <c r="AQ268" i="4"/>
  <c r="AP268" i="4"/>
  <c r="AT268" i="4"/>
  <c r="AU268" i="4" s="1"/>
  <c r="AQ267" i="4"/>
  <c r="AP267" i="4"/>
  <c r="AQ266" i="4"/>
  <c r="AP266" i="4"/>
  <c r="AT266" i="4" s="1"/>
  <c r="AQ265" i="4"/>
  <c r="AT265" i="4" s="1"/>
  <c r="AP265" i="4"/>
  <c r="AQ264" i="4"/>
  <c r="AP264" i="4"/>
  <c r="AT264" i="4"/>
  <c r="AQ263" i="4"/>
  <c r="AP263" i="4"/>
  <c r="AQ262" i="4"/>
  <c r="AP262" i="4"/>
  <c r="AT262" i="4" s="1"/>
  <c r="AQ261" i="4"/>
  <c r="AP261" i="4"/>
  <c r="AT261" i="4" s="1"/>
  <c r="AQ260" i="4"/>
  <c r="AP260" i="4"/>
  <c r="AT260" i="4" s="1"/>
  <c r="AQ259" i="4"/>
  <c r="AP259" i="4"/>
  <c r="AQ258" i="4"/>
  <c r="AP258" i="4"/>
  <c r="AQ257" i="4"/>
  <c r="AP257" i="4"/>
  <c r="AQ256" i="4"/>
  <c r="AT256" i="4" s="1"/>
  <c r="AU256" i="4" s="1"/>
  <c r="AP256" i="4"/>
  <c r="AQ255" i="4"/>
  <c r="AP255" i="4"/>
  <c r="AT255" i="4" s="1"/>
  <c r="AQ254" i="4"/>
  <c r="AP254" i="4"/>
  <c r="AT254" i="4" s="1"/>
  <c r="AQ253" i="4"/>
  <c r="AP253" i="4"/>
  <c r="AT253" i="4" s="1"/>
  <c r="AQ252" i="4"/>
  <c r="AP252" i="4"/>
  <c r="AT252" i="4"/>
  <c r="AQ251" i="4"/>
  <c r="AT251" i="4" s="1"/>
  <c r="AP251" i="4"/>
  <c r="AQ250" i="4"/>
  <c r="AP250" i="4"/>
  <c r="AT250" i="4" s="1"/>
  <c r="AQ249" i="4"/>
  <c r="AP249" i="4"/>
  <c r="AQ248" i="4"/>
  <c r="AP248" i="4"/>
  <c r="AT248" i="4"/>
  <c r="AQ247" i="4"/>
  <c r="AP247" i="4"/>
  <c r="AQ246" i="4"/>
  <c r="AP246" i="4"/>
  <c r="AT246" i="4" s="1"/>
  <c r="AQ245" i="4"/>
  <c r="AP245" i="4"/>
  <c r="AT245" i="4" s="1"/>
  <c r="AQ244" i="4"/>
  <c r="AP244" i="4"/>
  <c r="AT244" i="4" s="1"/>
  <c r="AQ243" i="4"/>
  <c r="AT243" i="4" s="1"/>
  <c r="AP243" i="4"/>
  <c r="AQ242" i="4"/>
  <c r="AP242" i="4"/>
  <c r="AQ241" i="4"/>
  <c r="AT241" i="4" s="1"/>
  <c r="AP241" i="4"/>
  <c r="AQ240" i="4"/>
  <c r="AP240" i="4"/>
  <c r="AT240" i="4"/>
  <c r="AX240" i="4" s="1"/>
  <c r="AQ239" i="4"/>
  <c r="AP239" i="4"/>
  <c r="AQ238" i="4"/>
  <c r="AP238" i="4"/>
  <c r="AT238" i="4" s="1"/>
  <c r="AV238" i="4" s="1"/>
  <c r="AQ237" i="4"/>
  <c r="AP237" i="4"/>
  <c r="AT237" i="4" s="1"/>
  <c r="AQ236" i="4"/>
  <c r="AP236" i="4"/>
  <c r="AT236" i="4" s="1"/>
  <c r="AQ235" i="4"/>
  <c r="AP235" i="4"/>
  <c r="AQ234" i="4"/>
  <c r="AP234" i="4"/>
  <c r="AQ233" i="4"/>
  <c r="AP233" i="4"/>
  <c r="AQ232" i="4"/>
  <c r="AT232" i="4" s="1"/>
  <c r="AP232" i="4"/>
  <c r="AQ231" i="4"/>
  <c r="AP231" i="4"/>
  <c r="AT231" i="4" s="1"/>
  <c r="AQ230" i="4"/>
  <c r="AP230" i="4"/>
  <c r="AT230" i="4" s="1"/>
  <c r="AQ229" i="4"/>
  <c r="AP229" i="4"/>
  <c r="AT229" i="4" s="1"/>
  <c r="AQ228" i="4"/>
  <c r="AP228" i="4"/>
  <c r="AT228" i="4" s="1"/>
  <c r="AQ227" i="4"/>
  <c r="AP227" i="4"/>
  <c r="AQ226" i="4"/>
  <c r="AP226" i="4"/>
  <c r="AQ225" i="4"/>
  <c r="AT225" i="4" s="1"/>
  <c r="AP225" i="4"/>
  <c r="AQ224" i="4"/>
  <c r="AP224" i="4"/>
  <c r="AT224" i="4"/>
  <c r="AQ223" i="4"/>
  <c r="AT223" i="4" s="1"/>
  <c r="AP223" i="4"/>
  <c r="AQ222" i="4"/>
  <c r="AP222" i="4"/>
  <c r="AT222" i="4" s="1"/>
  <c r="AQ221" i="4"/>
  <c r="AP221" i="4"/>
  <c r="AQ220" i="4"/>
  <c r="AP220" i="4"/>
  <c r="AT220" i="4" s="1"/>
  <c r="AQ219" i="4"/>
  <c r="AP219" i="4"/>
  <c r="AQ218" i="4"/>
  <c r="AP218" i="4"/>
  <c r="AQ217" i="4"/>
  <c r="AP217" i="4"/>
  <c r="AQ216" i="4"/>
  <c r="AP216" i="4"/>
  <c r="AQ215" i="4"/>
  <c r="AP215" i="4"/>
  <c r="AQ214" i="4"/>
  <c r="AP214" i="4"/>
  <c r="AQ213" i="4"/>
  <c r="AP213" i="4"/>
  <c r="AT213" i="4" s="1"/>
  <c r="AQ212" i="4"/>
  <c r="AP212" i="4"/>
  <c r="AQ211" i="4"/>
  <c r="AP211" i="4"/>
  <c r="AT211" i="4" s="1"/>
  <c r="AQ210" i="4"/>
  <c r="AP210" i="4"/>
  <c r="AQ209" i="4"/>
  <c r="AP209" i="4"/>
  <c r="AT209" i="4" s="1"/>
  <c r="AQ208" i="4"/>
  <c r="AT208" i="4" s="1"/>
  <c r="AY208" i="4" s="1"/>
  <c r="AP208" i="4"/>
  <c r="AQ207" i="4"/>
  <c r="AP207" i="4"/>
  <c r="AQ206" i="4"/>
  <c r="AP206" i="4"/>
  <c r="AT206" i="4" s="1"/>
  <c r="AQ205" i="4"/>
  <c r="AP205" i="4"/>
  <c r="AT205" i="4" s="1"/>
  <c r="AQ204" i="4"/>
  <c r="AP204" i="4"/>
  <c r="AT204" i="4"/>
  <c r="AQ203" i="4"/>
  <c r="AP203" i="4"/>
  <c r="AQ202" i="4"/>
  <c r="AP202" i="4"/>
  <c r="AT202" i="4" s="1"/>
  <c r="AQ201" i="4"/>
  <c r="AT201" i="4" s="1"/>
  <c r="AP201" i="4"/>
  <c r="AQ200" i="4"/>
  <c r="AP200" i="4"/>
  <c r="AT200" i="4"/>
  <c r="AQ199" i="4"/>
  <c r="AP199" i="4"/>
  <c r="AQ198" i="4"/>
  <c r="AP198" i="4"/>
  <c r="AT198" i="4" s="1"/>
  <c r="AQ197" i="4"/>
  <c r="AP197" i="4"/>
  <c r="AT197" i="4" s="1"/>
  <c r="AQ196" i="4"/>
  <c r="AP196" i="4"/>
  <c r="AT196" i="4" s="1"/>
  <c r="AQ195" i="4"/>
  <c r="AP195" i="4"/>
  <c r="AQ194" i="4"/>
  <c r="AP194" i="4"/>
  <c r="AQ193" i="4"/>
  <c r="AP193" i="4"/>
  <c r="AQ192" i="4"/>
  <c r="AT192" i="4" s="1"/>
  <c r="AP192" i="4"/>
  <c r="AQ191" i="4"/>
  <c r="AP191" i="4"/>
  <c r="AT191" i="4" s="1"/>
  <c r="AQ190" i="4"/>
  <c r="AP190" i="4"/>
  <c r="AT190" i="4" s="1"/>
  <c r="AQ189" i="4"/>
  <c r="AP189" i="4"/>
  <c r="AT189" i="4" s="1"/>
  <c r="AQ188" i="4"/>
  <c r="AP188" i="4"/>
  <c r="AT188" i="4"/>
  <c r="AU188" i="4" s="1"/>
  <c r="AQ187" i="4"/>
  <c r="AT187" i="4" s="1"/>
  <c r="AP187" i="4"/>
  <c r="AQ186" i="4"/>
  <c r="AP186" i="4"/>
  <c r="AT186" i="4" s="1"/>
  <c r="AQ185" i="4"/>
  <c r="AP185" i="4"/>
  <c r="AQ184" i="4"/>
  <c r="AP184" i="4"/>
  <c r="AT184" i="4"/>
  <c r="AQ183" i="4"/>
  <c r="AP183" i="4"/>
  <c r="AQ182" i="4"/>
  <c r="AP182" i="4"/>
  <c r="AT182" i="4" s="1"/>
  <c r="AQ181" i="4"/>
  <c r="AP181" i="4"/>
  <c r="AT181" i="4" s="1"/>
  <c r="AQ180" i="4"/>
  <c r="AP180" i="4"/>
  <c r="AT180" i="4" s="1"/>
  <c r="AQ179" i="4"/>
  <c r="AT179" i="4" s="1"/>
  <c r="AX179" i="4" s="1"/>
  <c r="AP179" i="4"/>
  <c r="AQ178" i="4"/>
  <c r="AP178" i="4"/>
  <c r="AQ177" i="4"/>
  <c r="AT177" i="4" s="1"/>
  <c r="AP177" i="4"/>
  <c r="AQ176" i="4"/>
  <c r="AP176" i="4"/>
  <c r="AT176" i="4"/>
  <c r="AQ175" i="4"/>
  <c r="AP175" i="4"/>
  <c r="AQ174" i="4"/>
  <c r="AP174" i="4"/>
  <c r="AT174" i="4" s="1"/>
  <c r="AQ173" i="4"/>
  <c r="AP173" i="4"/>
  <c r="AT173" i="4" s="1"/>
  <c r="AV173" i="4" s="1"/>
  <c r="AQ172" i="4"/>
  <c r="AP172" i="4"/>
  <c r="AT172" i="4" s="1"/>
  <c r="AQ171" i="4"/>
  <c r="AP171" i="4"/>
  <c r="AQ170" i="4"/>
  <c r="AP170" i="4"/>
  <c r="AQ169" i="4"/>
  <c r="AP169" i="4"/>
  <c r="AQ168" i="4"/>
  <c r="AT168" i="4" s="1"/>
  <c r="AP168" i="4"/>
  <c r="AQ167" i="4"/>
  <c r="AP167" i="4"/>
  <c r="AT167" i="4" s="1"/>
  <c r="AQ166" i="4"/>
  <c r="AP166" i="4"/>
  <c r="AT166" i="4" s="1"/>
  <c r="AQ165" i="4"/>
  <c r="AP165" i="4"/>
  <c r="AT165" i="4" s="1"/>
  <c r="AQ164" i="4"/>
  <c r="AP164" i="4"/>
  <c r="AT164" i="4" s="1"/>
  <c r="AQ163" i="4"/>
  <c r="AP163" i="4"/>
  <c r="AQ162" i="4"/>
  <c r="AP162" i="4"/>
  <c r="AQ161" i="4"/>
  <c r="AP161" i="4"/>
  <c r="AT161" i="4" s="1"/>
  <c r="AQ160" i="4"/>
  <c r="AP160" i="4"/>
  <c r="AT160" i="4"/>
  <c r="AQ159" i="4"/>
  <c r="AT159" i="4" s="1"/>
  <c r="AP159" i="4"/>
  <c r="AQ158" i="4"/>
  <c r="AP158" i="4"/>
  <c r="AT158" i="4" s="1"/>
  <c r="AQ157" i="4"/>
  <c r="AP157" i="4"/>
  <c r="AQ156" i="4"/>
  <c r="AP156" i="4"/>
  <c r="AT156" i="4"/>
  <c r="AQ155" i="4"/>
  <c r="AP155" i="4"/>
  <c r="AQ154" i="4"/>
  <c r="AP154" i="4"/>
  <c r="AT154" i="4" s="1"/>
  <c r="AQ153" i="4"/>
  <c r="AP153" i="4"/>
  <c r="AQ152" i="4"/>
  <c r="AP152" i="4"/>
  <c r="AT152" i="4" s="1"/>
  <c r="AQ151" i="4"/>
  <c r="AP151" i="4"/>
  <c r="AQ150" i="4"/>
  <c r="AP150" i="4"/>
  <c r="AQ149" i="4"/>
  <c r="AP149" i="4"/>
  <c r="AT149" i="4" s="1"/>
  <c r="AX149" i="4" s="1"/>
  <c r="AQ148" i="4"/>
  <c r="AP148" i="4"/>
  <c r="AQ147" i="4"/>
  <c r="AP147" i="4"/>
  <c r="AT147" i="4" s="1"/>
  <c r="AQ146" i="4"/>
  <c r="AP146" i="4"/>
  <c r="AQ145" i="4"/>
  <c r="AP145" i="4"/>
  <c r="AT145" i="4" s="1"/>
  <c r="AQ144" i="4"/>
  <c r="AT144" i="4" s="1"/>
  <c r="AP144" i="4"/>
  <c r="AQ143" i="4"/>
  <c r="AP143" i="4"/>
  <c r="AQ142" i="4"/>
  <c r="AP142" i="4"/>
  <c r="AT142" i="4" s="1"/>
  <c r="AQ141" i="4"/>
  <c r="AP141" i="4"/>
  <c r="AQ140" i="4"/>
  <c r="AP140" i="4"/>
  <c r="AT140" i="4"/>
  <c r="AQ139" i="4"/>
  <c r="AP139" i="4"/>
  <c r="AQ138" i="4"/>
  <c r="AP138" i="4"/>
  <c r="AT138" i="4" s="1"/>
  <c r="AQ137" i="4"/>
  <c r="AT137" i="4" s="1"/>
  <c r="AP137" i="4"/>
  <c r="AQ136" i="4"/>
  <c r="AP136" i="4"/>
  <c r="AT136" i="4" s="1"/>
  <c r="AQ135" i="4"/>
  <c r="AP135" i="4"/>
  <c r="AQ134" i="4"/>
  <c r="AP134" i="4"/>
  <c r="AQ133" i="4"/>
  <c r="AP133" i="4"/>
  <c r="AT133" i="4" s="1"/>
  <c r="AQ132" i="4"/>
  <c r="AP132" i="4"/>
  <c r="AQ131" i="4"/>
  <c r="AP131" i="4"/>
  <c r="AQ130" i="4"/>
  <c r="AP130" i="4"/>
  <c r="AQ129" i="4"/>
  <c r="AP129" i="4"/>
  <c r="AQ128" i="4"/>
  <c r="AT128" i="4" s="1"/>
  <c r="AU128" i="4" s="1"/>
  <c r="AP128" i="4"/>
  <c r="AQ127" i="4"/>
  <c r="AP127" i="4"/>
  <c r="AT127" i="4" s="1"/>
  <c r="AQ126" i="4"/>
  <c r="AP126" i="4"/>
  <c r="AT126" i="4" s="1"/>
  <c r="AQ125" i="4"/>
  <c r="AP125" i="4"/>
  <c r="AT125" i="4" s="1"/>
  <c r="AQ124" i="4"/>
  <c r="AP124" i="4"/>
  <c r="AT124" i="4"/>
  <c r="AQ123" i="4"/>
  <c r="AT123" i="4" s="1"/>
  <c r="AP123" i="4"/>
  <c r="AQ122" i="4"/>
  <c r="AP122" i="4"/>
  <c r="AT122" i="4" s="1"/>
  <c r="AU122" i="4" s="1"/>
  <c r="AQ121" i="4"/>
  <c r="AT121" i="4" s="1"/>
  <c r="AP121" i="4"/>
  <c r="AQ120" i="4"/>
  <c r="AP120" i="4"/>
  <c r="AT120" i="4"/>
  <c r="AQ119" i="4"/>
  <c r="AP119" i="4"/>
  <c r="AQ118" i="4"/>
  <c r="AP118" i="4"/>
  <c r="AT118" i="4" s="1"/>
  <c r="AQ117" i="4"/>
  <c r="AP117" i="4"/>
  <c r="AT117" i="4" s="1"/>
  <c r="AQ116" i="4"/>
  <c r="AP116" i="4"/>
  <c r="AT116" i="4" s="1"/>
  <c r="AQ115" i="4"/>
  <c r="AT115" i="4" s="1"/>
  <c r="AP115" i="4"/>
  <c r="AQ114" i="4"/>
  <c r="AP114" i="4"/>
  <c r="AQ113" i="4"/>
  <c r="AT113" i="4" s="1"/>
  <c r="AP113" i="4"/>
  <c r="AQ112" i="4"/>
  <c r="AP112" i="4"/>
  <c r="AT112" i="4"/>
  <c r="AX112" i="4" s="1"/>
  <c r="AQ111" i="4"/>
  <c r="AP111" i="4"/>
  <c r="AQ110" i="4"/>
  <c r="AP110" i="4"/>
  <c r="AT110" i="4" s="1"/>
  <c r="AQ109" i="4"/>
  <c r="AP109" i="4"/>
  <c r="AT109" i="4" s="1"/>
  <c r="AQ108" i="4"/>
  <c r="AP108" i="4"/>
  <c r="AT108" i="4" s="1"/>
  <c r="AX108" i="4" s="1"/>
  <c r="AQ107" i="4"/>
  <c r="AP107" i="4"/>
  <c r="AQ106" i="4"/>
  <c r="AP106" i="4"/>
  <c r="AQ105" i="4"/>
  <c r="AP105" i="4"/>
  <c r="AQ104" i="4"/>
  <c r="AT104" i="4" s="1"/>
  <c r="AP104" i="4"/>
  <c r="AQ103" i="4"/>
  <c r="AP103" i="4"/>
  <c r="AT103" i="4" s="1"/>
  <c r="AQ102" i="4"/>
  <c r="AP102" i="4"/>
  <c r="AT102" i="4" s="1"/>
  <c r="AQ101" i="4"/>
  <c r="AP101" i="4"/>
  <c r="AT101" i="4" s="1"/>
  <c r="AW101" i="4" s="1"/>
  <c r="AQ100" i="4"/>
  <c r="AP100" i="4"/>
  <c r="AT100" i="4" s="1"/>
  <c r="AQ99" i="4"/>
  <c r="AP99" i="4"/>
  <c r="AQ98" i="4"/>
  <c r="AP98" i="4"/>
  <c r="AQ97" i="4"/>
  <c r="AP97" i="4"/>
  <c r="AQ96" i="4"/>
  <c r="AP96" i="4"/>
  <c r="AT96" i="4"/>
  <c r="AQ95" i="4"/>
  <c r="AT95" i="4" s="1"/>
  <c r="AP95" i="4"/>
  <c r="AQ94" i="4"/>
  <c r="AP94" i="4"/>
  <c r="AT94" i="4" s="1"/>
  <c r="AQ93" i="4"/>
  <c r="AP93" i="4"/>
  <c r="AQ92" i="4"/>
  <c r="AP92" i="4"/>
  <c r="AT92" i="4"/>
  <c r="AQ91" i="4"/>
  <c r="AP91" i="4"/>
  <c r="AQ90" i="4"/>
  <c r="AP90" i="4"/>
  <c r="AT90" i="4" s="1"/>
  <c r="AQ89" i="4"/>
  <c r="AP89" i="4"/>
  <c r="AQ88" i="4"/>
  <c r="AP88" i="4"/>
  <c r="AT88" i="4" s="1"/>
  <c r="AQ87" i="4"/>
  <c r="AP87" i="4"/>
  <c r="AQ86" i="4"/>
  <c r="AP86" i="4"/>
  <c r="AQ85" i="4"/>
  <c r="AP85" i="4"/>
  <c r="AT85" i="4" s="1"/>
  <c r="AQ84" i="4"/>
  <c r="AP84" i="4"/>
  <c r="AQ83" i="4"/>
  <c r="AP83" i="4"/>
  <c r="AT83" i="4" s="1"/>
  <c r="AV83" i="4" s="1"/>
  <c r="AQ82" i="4"/>
  <c r="AP82" i="4"/>
  <c r="AQ81" i="4"/>
  <c r="AP81" i="4"/>
  <c r="AT81" i="4" s="1"/>
  <c r="AQ80" i="4"/>
  <c r="AT80" i="4" s="1"/>
  <c r="AP80" i="4"/>
  <c r="AQ79" i="4"/>
  <c r="AP79" i="4"/>
  <c r="AQ78" i="4"/>
  <c r="AP78" i="4"/>
  <c r="AT78" i="4" s="1"/>
  <c r="AQ77" i="4"/>
  <c r="AP77" i="4"/>
  <c r="AQ76" i="4"/>
  <c r="AP76" i="4"/>
  <c r="AT76" i="4"/>
  <c r="AQ75" i="4"/>
  <c r="AT75" i="4" s="1"/>
  <c r="AP75" i="4"/>
  <c r="AQ74" i="4"/>
  <c r="AP74" i="4"/>
  <c r="AT74" i="4" s="1"/>
  <c r="AQ73" i="4"/>
  <c r="AT73" i="4" s="1"/>
  <c r="AP73" i="4"/>
  <c r="AQ72" i="4"/>
  <c r="AP72" i="4"/>
  <c r="AT72" i="4" s="1"/>
  <c r="AQ71" i="4"/>
  <c r="AP71" i="4"/>
  <c r="AQ70" i="4"/>
  <c r="AP70" i="4"/>
  <c r="AQ69" i="4"/>
  <c r="AP69" i="4"/>
  <c r="AT69" i="4" s="1"/>
  <c r="AQ68" i="4"/>
  <c r="AP68" i="4"/>
  <c r="AQ67" i="4"/>
  <c r="AP67" i="4"/>
  <c r="AQ66" i="4"/>
  <c r="AP66" i="4"/>
  <c r="AQ65" i="4"/>
  <c r="AP65" i="4"/>
  <c r="AQ64" i="4"/>
  <c r="AT64" i="4" s="1"/>
  <c r="AP64" i="4"/>
  <c r="AQ63" i="4"/>
  <c r="AP63" i="4"/>
  <c r="AT63" i="4" s="1"/>
  <c r="AQ62" i="4"/>
  <c r="AP62" i="4"/>
  <c r="AT62" i="4" s="1"/>
  <c r="AQ61" i="4"/>
  <c r="AP61" i="4"/>
  <c r="AT61" i="4" s="1"/>
  <c r="AQ60" i="4"/>
  <c r="AP60" i="4"/>
  <c r="AT60" i="4"/>
  <c r="AU60" i="4" s="1"/>
  <c r="AQ59" i="4"/>
  <c r="AT59" i="4" s="1"/>
  <c r="AP59" i="4"/>
  <c r="AQ58" i="4"/>
  <c r="AP58" i="4"/>
  <c r="AT58" i="4" s="1"/>
  <c r="AX58" i="4" s="1"/>
  <c r="AQ57" i="4"/>
  <c r="AP57" i="4"/>
  <c r="AQ56" i="4"/>
  <c r="AP56" i="4"/>
  <c r="AT56" i="4"/>
  <c r="AQ55" i="4"/>
  <c r="AP55" i="4"/>
  <c r="AQ54" i="4"/>
  <c r="AP54" i="4"/>
  <c r="AT54" i="4" s="1"/>
  <c r="AQ53" i="4"/>
  <c r="AP53" i="4"/>
  <c r="AT53" i="4" s="1"/>
  <c r="AQ52" i="4"/>
  <c r="AP52" i="4"/>
  <c r="AT52" i="4" s="1"/>
  <c r="AQ51" i="4"/>
  <c r="AP51" i="4"/>
  <c r="AQ50" i="4"/>
  <c r="AP50" i="4"/>
  <c r="AQ49" i="4"/>
  <c r="AT49" i="4" s="1"/>
  <c r="AP49" i="4"/>
  <c r="AQ48" i="4"/>
  <c r="AP48" i="4"/>
  <c r="AT48" i="4"/>
  <c r="AQ47" i="4"/>
  <c r="AP47" i="4"/>
  <c r="AT47" i="4" s="1"/>
  <c r="AV47" i="4" s="1"/>
  <c r="AQ46" i="4"/>
  <c r="AA46" i="4" s="1"/>
  <c r="AP46" i="4"/>
  <c r="AQ45" i="4"/>
  <c r="AA45" i="4" s="1"/>
  <c r="AP45" i="4"/>
  <c r="AQ44" i="4"/>
  <c r="AA44" i="4" s="1"/>
  <c r="AP44" i="4"/>
  <c r="AQ43" i="4"/>
  <c r="AP43" i="4"/>
  <c r="AQ42" i="4"/>
  <c r="AA42" i="4" s="1"/>
  <c r="AP42" i="4"/>
  <c r="AQ41" i="4"/>
  <c r="AP41" i="4"/>
  <c r="AQ40" i="4"/>
  <c r="AA40" i="4" s="1"/>
  <c r="AP40" i="4"/>
  <c r="AQ39" i="4"/>
  <c r="AA39" i="4" s="1"/>
  <c r="AP39" i="4"/>
  <c r="AQ38" i="4"/>
  <c r="AA38" i="4" s="1"/>
  <c r="AP38" i="4"/>
  <c r="AQ37" i="4"/>
  <c r="AA37" i="4" s="1"/>
  <c r="AP37" i="4"/>
  <c r="BN37" i="4" s="1"/>
  <c r="AQ36" i="4"/>
  <c r="AA36" i="4" s="1"/>
  <c r="AP36" i="4"/>
  <c r="AQ35" i="4"/>
  <c r="AC45" i="4" s="1"/>
  <c r="AP35" i="4"/>
  <c r="AQ34" i="4"/>
  <c r="AA34" i="4" s="1"/>
  <c r="AP34" i="4"/>
  <c r="AQ33" i="4"/>
  <c r="AP33" i="4"/>
  <c r="AQ32" i="4"/>
  <c r="AA32" i="4" s="1"/>
  <c r="AP32" i="4"/>
  <c r="AQ31" i="4"/>
  <c r="AC41" i="4" s="1"/>
  <c r="AP31" i="4"/>
  <c r="AQ30" i="4"/>
  <c r="AC32" i="4" s="1"/>
  <c r="AP30" i="4"/>
  <c r="AQ29" i="4"/>
  <c r="AC29" i="4" s="1"/>
  <c r="AP29" i="4"/>
  <c r="AQ28" i="4"/>
  <c r="AA28" i="4" s="1"/>
  <c r="AP28" i="4"/>
  <c r="AQ27" i="4"/>
  <c r="AA27" i="4" s="1"/>
  <c r="AP27" i="4"/>
  <c r="AQ26" i="4"/>
  <c r="BN26" i="4" s="1"/>
  <c r="AP26" i="4"/>
  <c r="AQ25" i="4"/>
  <c r="AP25" i="4"/>
  <c r="AQ24" i="4"/>
  <c r="AP24" i="4"/>
  <c r="AQ23" i="4"/>
  <c r="AP23" i="4"/>
  <c r="AT23" i="4" s="1"/>
  <c r="AX23" i="4" s="1"/>
  <c r="AQ22" i="4"/>
  <c r="AP22" i="4"/>
  <c r="AQ21" i="4"/>
  <c r="AP21" i="4"/>
  <c r="AT21" i="4" s="1"/>
  <c r="AQ20" i="4"/>
  <c r="AP20" i="4"/>
  <c r="AQ19" i="4"/>
  <c r="AP19" i="4"/>
  <c r="AT19" i="4" s="1"/>
  <c r="AQ18" i="4"/>
  <c r="AP18" i="4"/>
  <c r="AQ17" i="4"/>
  <c r="AP17" i="4"/>
  <c r="AQ16" i="4"/>
  <c r="AP16" i="4"/>
  <c r="AQ15" i="4"/>
  <c r="AP15" i="4"/>
  <c r="BN15" i="4" s="1"/>
  <c r="AQ14" i="4"/>
  <c r="AP14" i="4"/>
  <c r="AQ13" i="4"/>
  <c r="AP13" i="4"/>
  <c r="AT13" i="4" s="1"/>
  <c r="AQ12" i="4"/>
  <c r="AP12" i="4"/>
  <c r="AQ11" i="4"/>
  <c r="AP11" i="4"/>
  <c r="AQ10" i="4"/>
  <c r="AP10" i="4"/>
  <c r="AQ9" i="4"/>
  <c r="AP9" i="4"/>
  <c r="AQ8" i="4"/>
  <c r="AP8" i="4"/>
  <c r="AQ7" i="4"/>
  <c r="BN7" i="4" s="1"/>
  <c r="AP7" i="4"/>
  <c r="AT55" i="4"/>
  <c r="AT57" i="4"/>
  <c r="AT65" i="4"/>
  <c r="AT67" i="4"/>
  <c r="AT71" i="4"/>
  <c r="AT79" i="4"/>
  <c r="AX79" i="4" s="1"/>
  <c r="AT87" i="4"/>
  <c r="AT89" i="4"/>
  <c r="AU89" i="4" s="1"/>
  <c r="AT91" i="4"/>
  <c r="AT97" i="4"/>
  <c r="AT99" i="4"/>
  <c r="AT105" i="4"/>
  <c r="AV105" i="4" s="1"/>
  <c r="AT107" i="4"/>
  <c r="AT111" i="4"/>
  <c r="AY111" i="4" s="1"/>
  <c r="AT119" i="4"/>
  <c r="AT129" i="4"/>
  <c r="AT131" i="4"/>
  <c r="AT135" i="4"/>
  <c r="AT139" i="4"/>
  <c r="AT143" i="4"/>
  <c r="AY143" i="4" s="1"/>
  <c r="AT151" i="4"/>
  <c r="AT153" i="4"/>
  <c r="AT155" i="4"/>
  <c r="AT163" i="4"/>
  <c r="AT169" i="4"/>
  <c r="AT171" i="4"/>
  <c r="AX171" i="4" s="1"/>
  <c r="AT175" i="4"/>
  <c r="AT183" i="4"/>
  <c r="AV183" i="4" s="1"/>
  <c r="AT185" i="4"/>
  <c r="AT193" i="4"/>
  <c r="AT195" i="4"/>
  <c r="AT199" i="4"/>
  <c r="AV199" i="4" s="1"/>
  <c r="AT203" i="4"/>
  <c r="AT207" i="4"/>
  <c r="AX207" i="4" s="1"/>
  <c r="AT215" i="4"/>
  <c r="AT217" i="4"/>
  <c r="AT219" i="4"/>
  <c r="AT227" i="4"/>
  <c r="AT233" i="4"/>
  <c r="AT235" i="4"/>
  <c r="AV235" i="4" s="1"/>
  <c r="AT239" i="4"/>
  <c r="AT247" i="4"/>
  <c r="AT249" i="4"/>
  <c r="AT257" i="4"/>
  <c r="AT259" i="4"/>
  <c r="AT263" i="4"/>
  <c r="AT267" i="4"/>
  <c r="AT271" i="4"/>
  <c r="AY271" i="4" s="1"/>
  <c r="AT281" i="4"/>
  <c r="AT283" i="4"/>
  <c r="AV283" i="4" s="1"/>
  <c r="AT289" i="4"/>
  <c r="AT291" i="4"/>
  <c r="AT297" i="4"/>
  <c r="AT299" i="4"/>
  <c r="AV299" i="4" s="1"/>
  <c r="AT303" i="4"/>
  <c r="AT311" i="4"/>
  <c r="AY311" i="4" s="1"/>
  <c r="AT313" i="4"/>
  <c r="AT319" i="4"/>
  <c r="AT321" i="4"/>
  <c r="AT323" i="4"/>
  <c r="AT327" i="4"/>
  <c r="AT329" i="4"/>
  <c r="AT331" i="4"/>
  <c r="AT335" i="4"/>
  <c r="AW335" i="4" s="1"/>
  <c r="AT339" i="4"/>
  <c r="AT343" i="4"/>
  <c r="AT345" i="4"/>
  <c r="AT347" i="4"/>
  <c r="AT351" i="4"/>
  <c r="AT353" i="4"/>
  <c r="AT355" i="4"/>
  <c r="AT361" i="4"/>
  <c r="AT363" i="4"/>
  <c r="AT367" i="4"/>
  <c r="AY367" i="4" s="1"/>
  <c r="AT369" i="4"/>
  <c r="AT371" i="4"/>
  <c r="AT375" i="4"/>
  <c r="AT377" i="4"/>
  <c r="AT379" i="4"/>
  <c r="AT383" i="4"/>
  <c r="AT385" i="4"/>
  <c r="AT387" i="4"/>
  <c r="AY387" i="4" s="1"/>
  <c r="AT391" i="4"/>
  <c r="AT393" i="4"/>
  <c r="AW393" i="4" s="1"/>
  <c r="AT395" i="4"/>
  <c r="AT399" i="4"/>
  <c r="AV399" i="4" s="1"/>
  <c r="AT401" i="4"/>
  <c r="AT403" i="4"/>
  <c r="AT407" i="4"/>
  <c r="AT409" i="4"/>
  <c r="AX409" i="4" s="1"/>
  <c r="AT411" i="4"/>
  <c r="AT415" i="4"/>
  <c r="AT417" i="4"/>
  <c r="AT419" i="4"/>
  <c r="AT423" i="4"/>
  <c r="AT425" i="4"/>
  <c r="AX425" i="4" s="1"/>
  <c r="AT427" i="4"/>
  <c r="AT431" i="4"/>
  <c r="AT433" i="4"/>
  <c r="AT435" i="4"/>
  <c r="AT439" i="4"/>
  <c r="AT441" i="4"/>
  <c r="AT443" i="4"/>
  <c r="AT447" i="4"/>
  <c r="AT449" i="4"/>
  <c r="AT451" i="4"/>
  <c r="AT455" i="4"/>
  <c r="AT457" i="4"/>
  <c r="AT459" i="4"/>
  <c r="AT463" i="4"/>
  <c r="AT465" i="4"/>
  <c r="AT467" i="4"/>
  <c r="AV467" i="4" s="1"/>
  <c r="AT471" i="4"/>
  <c r="AT473" i="4"/>
  <c r="AT475" i="4"/>
  <c r="AT479" i="4"/>
  <c r="AT481" i="4"/>
  <c r="AT483" i="4"/>
  <c r="AT487" i="4"/>
  <c r="AT489" i="4"/>
  <c r="AT491" i="4"/>
  <c r="AT495" i="4"/>
  <c r="AT497" i="4"/>
  <c r="AT499" i="4"/>
  <c r="AT503" i="4"/>
  <c r="AT505" i="4"/>
  <c r="AT507" i="4"/>
  <c r="AT511" i="4"/>
  <c r="AT513" i="4"/>
  <c r="AT515" i="4"/>
  <c r="AT519" i="4"/>
  <c r="AT521" i="4"/>
  <c r="AT523" i="4"/>
  <c r="AT525" i="4"/>
  <c r="AT527" i="4"/>
  <c r="AT529" i="4"/>
  <c r="AT531" i="4"/>
  <c r="AT533" i="4"/>
  <c r="AT535" i="4"/>
  <c r="AT537" i="4"/>
  <c r="AT539" i="4"/>
  <c r="AT541" i="4"/>
  <c r="AT543" i="4"/>
  <c r="AT545" i="4"/>
  <c r="AT547" i="4"/>
  <c r="AT549" i="4"/>
  <c r="AT551" i="4"/>
  <c r="AT553" i="4"/>
  <c r="AT555" i="4"/>
  <c r="AT557" i="4"/>
  <c r="AT559" i="4"/>
  <c r="AT561" i="4"/>
  <c r="AT563" i="4"/>
  <c r="AT565" i="4"/>
  <c r="AT567" i="4"/>
  <c r="AT569" i="4"/>
  <c r="AW569" i="4" s="1"/>
  <c r="AT571" i="4"/>
  <c r="AT573" i="4"/>
  <c r="AT575" i="4"/>
  <c r="AT577" i="4"/>
  <c r="AT579" i="4"/>
  <c r="AT581" i="4"/>
  <c r="AT583" i="4"/>
  <c r="AT585" i="4"/>
  <c r="AT587" i="4"/>
  <c r="AT589" i="4"/>
  <c r="AT591" i="4"/>
  <c r="AT593" i="4"/>
  <c r="AT595" i="4"/>
  <c r="AT597" i="4"/>
  <c r="AT599" i="4"/>
  <c r="AT601" i="4"/>
  <c r="AT603" i="4"/>
  <c r="AT605" i="4"/>
  <c r="AT607" i="4"/>
  <c r="AT609" i="4"/>
  <c r="AT611" i="4"/>
  <c r="AT613" i="4"/>
  <c r="AT615" i="4"/>
  <c r="AT617" i="4"/>
  <c r="AY617" i="4" s="1"/>
  <c r="AT619" i="4"/>
  <c r="AT621" i="4"/>
  <c r="AT623" i="4"/>
  <c r="AT625" i="4"/>
  <c r="AT627" i="4"/>
  <c r="AT629" i="4"/>
  <c r="AT631" i="4"/>
  <c r="AT633" i="4"/>
  <c r="AV633" i="4" s="1"/>
  <c r="AT635" i="4"/>
  <c r="AT637" i="4"/>
  <c r="AT639" i="4"/>
  <c r="AT641" i="4"/>
  <c r="AT643" i="4"/>
  <c r="AT645" i="4"/>
  <c r="AT647" i="4"/>
  <c r="AT649" i="4"/>
  <c r="AT651" i="4"/>
  <c r="AT653" i="4"/>
  <c r="AT655" i="4"/>
  <c r="AT657" i="4"/>
  <c r="AT659" i="4"/>
  <c r="AT661" i="4"/>
  <c r="AT663" i="4"/>
  <c r="AT665" i="4"/>
  <c r="AT667" i="4"/>
  <c r="AT669" i="4"/>
  <c r="AT671" i="4"/>
  <c r="AT673" i="4"/>
  <c r="AT675" i="4"/>
  <c r="AT677" i="4"/>
  <c r="AT679" i="4"/>
  <c r="AT681" i="4"/>
  <c r="AT683" i="4"/>
  <c r="AT685" i="4"/>
  <c r="AT687" i="4"/>
  <c r="AT689" i="4"/>
  <c r="AT691" i="4"/>
  <c r="AT693" i="4"/>
  <c r="AT695" i="4"/>
  <c r="AT697" i="4"/>
  <c r="AT699" i="4"/>
  <c r="AT701" i="4"/>
  <c r="AT703" i="4"/>
  <c r="AT705" i="4"/>
  <c r="AT707" i="4"/>
  <c r="AT709" i="4"/>
  <c r="AT711" i="4"/>
  <c r="AT713" i="4"/>
  <c r="AY713" i="4" s="1"/>
  <c r="AT715" i="4"/>
  <c r="AT717" i="4"/>
  <c r="AT719" i="4"/>
  <c r="AT721" i="4"/>
  <c r="AT723" i="4"/>
  <c r="AT725" i="4"/>
  <c r="AT727" i="4"/>
  <c r="AT729" i="4"/>
  <c r="AT731" i="4"/>
  <c r="AT733" i="4"/>
  <c r="AT735" i="4"/>
  <c r="AT737" i="4"/>
  <c r="AT739" i="4"/>
  <c r="AT741" i="4"/>
  <c r="AT743" i="4"/>
  <c r="AT745" i="4"/>
  <c r="AT747" i="4"/>
  <c r="AT749" i="4"/>
  <c r="AT751" i="4"/>
  <c r="AT753" i="4"/>
  <c r="AT755" i="4"/>
  <c r="AT757" i="4"/>
  <c r="AT759" i="4"/>
  <c r="AT761" i="4"/>
  <c r="AV761" i="4" s="1"/>
  <c r="AT763" i="4"/>
  <c r="AT765" i="4"/>
  <c r="AT767" i="4"/>
  <c r="AT769" i="4"/>
  <c r="AT771" i="4"/>
  <c r="AT773" i="4"/>
  <c r="AT775" i="4"/>
  <c r="AT777" i="4"/>
  <c r="AW777" i="4" s="1"/>
  <c r="AT779" i="4"/>
  <c r="AT781" i="4"/>
  <c r="AT783" i="4"/>
  <c r="AT785" i="4"/>
  <c r="AT787" i="4"/>
  <c r="AT789" i="4"/>
  <c r="AT791" i="4"/>
  <c r="AT793" i="4"/>
  <c r="AT795" i="4"/>
  <c r="AT797" i="4"/>
  <c r="AT799" i="4"/>
  <c r="AT801" i="4"/>
  <c r="AT803" i="4"/>
  <c r="AT805" i="4"/>
  <c r="AT807" i="4"/>
  <c r="AT809" i="4"/>
  <c r="AT811" i="4"/>
  <c r="AT813" i="4"/>
  <c r="AT815" i="4"/>
  <c r="AT817" i="4"/>
  <c r="AT819" i="4"/>
  <c r="AT821" i="4"/>
  <c r="AT823" i="4"/>
  <c r="AT825" i="4"/>
  <c r="AU825" i="4" s="1"/>
  <c r="AT827" i="4"/>
  <c r="AT829" i="4"/>
  <c r="AT831" i="4"/>
  <c r="AT833" i="4"/>
  <c r="AT835" i="4"/>
  <c r="AT837" i="4"/>
  <c r="AT839" i="4"/>
  <c r="AT841" i="4"/>
  <c r="AW841" i="4" s="1"/>
  <c r="AT843" i="4"/>
  <c r="AT845" i="4"/>
  <c r="AT847" i="4"/>
  <c r="AT849" i="4"/>
  <c r="AT851" i="4"/>
  <c r="AT853" i="4"/>
  <c r="AT855" i="4"/>
  <c r="AT857" i="4"/>
  <c r="AT859" i="4"/>
  <c r="AT861" i="4"/>
  <c r="AT863" i="4"/>
  <c r="AT865" i="4"/>
  <c r="AT867" i="4"/>
  <c r="AT869" i="4"/>
  <c r="AT871" i="4"/>
  <c r="AT873" i="4"/>
  <c r="AT875" i="4"/>
  <c r="AT877" i="4"/>
  <c r="AT879" i="4"/>
  <c r="AT881" i="4"/>
  <c r="AT883" i="4"/>
  <c r="AT885" i="4"/>
  <c r="AT887" i="4"/>
  <c r="AT889" i="4"/>
  <c r="AV889" i="4" s="1"/>
  <c r="AT891" i="4"/>
  <c r="AT893" i="4"/>
  <c r="AT895" i="4"/>
  <c r="AT897" i="4"/>
  <c r="AT899" i="4"/>
  <c r="AT901" i="4"/>
  <c r="AT903" i="4"/>
  <c r="AT905" i="4"/>
  <c r="AT907" i="4"/>
  <c r="AT909" i="4"/>
  <c r="AT911" i="4"/>
  <c r="AT913" i="4"/>
  <c r="AT915" i="4"/>
  <c r="AT917" i="4"/>
  <c r="AT919" i="4"/>
  <c r="AT921" i="4"/>
  <c r="AT923" i="4"/>
  <c r="AT925" i="4"/>
  <c r="AT927" i="4"/>
  <c r="AT929" i="4"/>
  <c r="AT931" i="4"/>
  <c r="AT933" i="4"/>
  <c r="AT935" i="4"/>
  <c r="AT937" i="4"/>
  <c r="AT939" i="4"/>
  <c r="AT941" i="4"/>
  <c r="AT943" i="4"/>
  <c r="AT945" i="4"/>
  <c r="AT947" i="4"/>
  <c r="AT949" i="4"/>
  <c r="AT951" i="4"/>
  <c r="AT953" i="4"/>
  <c r="AT955" i="4"/>
  <c r="AT957" i="4"/>
  <c r="AT959" i="4"/>
  <c r="AT961" i="4"/>
  <c r="AT963" i="4"/>
  <c r="AT965" i="4"/>
  <c r="AT967" i="4"/>
  <c r="AT969" i="4"/>
  <c r="AW969" i="4" s="1"/>
  <c r="AT971" i="4"/>
  <c r="AT973" i="4"/>
  <c r="AT975" i="4"/>
  <c r="AT977" i="4"/>
  <c r="AT979" i="4"/>
  <c r="AT981" i="4"/>
  <c r="AT983" i="4"/>
  <c r="AT985" i="4"/>
  <c r="AT987" i="4"/>
  <c r="AT989" i="4"/>
  <c r="AT991" i="4"/>
  <c r="AT993" i="4"/>
  <c r="AT995" i="4"/>
  <c r="AT997" i="4"/>
  <c r="AT999" i="4"/>
  <c r="AT1001" i="4"/>
  <c r="AT1003" i="4"/>
  <c r="AT1005" i="4"/>
  <c r="AT1007" i="4"/>
  <c r="AT1009" i="4"/>
  <c r="AT1011" i="4"/>
  <c r="AT1013" i="4"/>
  <c r="AT1015" i="4"/>
  <c r="AT1017" i="4"/>
  <c r="AV1017" i="4" s="1"/>
  <c r="AT1019" i="4"/>
  <c r="AT1021" i="4"/>
  <c r="AT1023" i="4"/>
  <c r="AT1025" i="4"/>
  <c r="AT1027" i="4"/>
  <c r="AT1029" i="4"/>
  <c r="AT1031" i="4"/>
  <c r="AT1033" i="4"/>
  <c r="AX1033" i="4" s="1"/>
  <c r="AT1035" i="4"/>
  <c r="AT1037" i="4"/>
  <c r="AT1039" i="4"/>
  <c r="AT1041" i="4"/>
  <c r="AT1043" i="4"/>
  <c r="AT1045" i="4"/>
  <c r="AT1047" i="4"/>
  <c r="AT1049" i="4"/>
  <c r="AT1051" i="4"/>
  <c r="AT1053" i="4"/>
  <c r="AT1055" i="4"/>
  <c r="AT1057" i="4"/>
  <c r="AT1059" i="4"/>
  <c r="AT1061" i="4"/>
  <c r="AT1063" i="4"/>
  <c r="AT1065" i="4"/>
  <c r="AT1067" i="4"/>
  <c r="AT1069" i="4"/>
  <c r="AT1071" i="4"/>
  <c r="AT1073" i="4"/>
  <c r="AT1075" i="4"/>
  <c r="AT1077" i="4"/>
  <c r="AT1079" i="4"/>
  <c r="AT1081" i="4"/>
  <c r="AU1081" i="4" s="1"/>
  <c r="AT1083" i="4"/>
  <c r="AT1085" i="4"/>
  <c r="AT1087" i="4"/>
  <c r="AT1089" i="4"/>
  <c r="AT1091" i="4"/>
  <c r="AT1093" i="4"/>
  <c r="AT1095" i="4"/>
  <c r="AT1097" i="4"/>
  <c r="AW1097" i="4" s="1"/>
  <c r="AT1099" i="4"/>
  <c r="AT1101" i="4"/>
  <c r="AT1103" i="4"/>
  <c r="AT1105" i="4"/>
  <c r="AT1107" i="4"/>
  <c r="AT1109" i="4"/>
  <c r="AT1111" i="4"/>
  <c r="AT1113" i="4"/>
  <c r="AT1115" i="4"/>
  <c r="AT1117" i="4"/>
  <c r="AT1119" i="4"/>
  <c r="AT1121" i="4"/>
  <c r="AT1123" i="4"/>
  <c r="AT1125" i="4"/>
  <c r="AT1127" i="4"/>
  <c r="AT1129" i="4"/>
  <c r="AT1131" i="4"/>
  <c r="AT1133" i="4"/>
  <c r="AT1135" i="4"/>
  <c r="AT1137" i="4"/>
  <c r="AT1139" i="4"/>
  <c r="AT1141" i="4"/>
  <c r="AT1143" i="4"/>
  <c r="AT1145" i="4"/>
  <c r="AV1145" i="4" s="1"/>
  <c r="AT1147" i="4"/>
  <c r="AT1149" i="4"/>
  <c r="AT1151" i="4"/>
  <c r="AT1153" i="4"/>
  <c r="AT1155" i="4"/>
  <c r="AT1157" i="4"/>
  <c r="AT1159" i="4"/>
  <c r="AT1161" i="4"/>
  <c r="AT1163" i="4"/>
  <c r="AT1165" i="4"/>
  <c r="AT1167" i="4"/>
  <c r="AT1169" i="4"/>
  <c r="AT1171" i="4"/>
  <c r="AV1171" i="4" s="1"/>
  <c r="AT1173" i="4"/>
  <c r="AT1175" i="4"/>
  <c r="AT1177" i="4"/>
  <c r="AT1179" i="4"/>
  <c r="AT1181" i="4"/>
  <c r="AT1183" i="4"/>
  <c r="AT1185" i="4"/>
  <c r="AT1187" i="4"/>
  <c r="AT1189" i="4"/>
  <c r="AT1191" i="4"/>
  <c r="AT1193" i="4"/>
  <c r="AT1195" i="4"/>
  <c r="AT1197" i="4"/>
  <c r="AT1199" i="4"/>
  <c r="AT1201" i="4"/>
  <c r="AT1203" i="4"/>
  <c r="AT1205" i="4"/>
  <c r="AT1207" i="4"/>
  <c r="AT1209" i="4"/>
  <c r="AT1211" i="4"/>
  <c r="AT1213" i="4"/>
  <c r="AT1215" i="4"/>
  <c r="AT1217" i="4"/>
  <c r="AT1219" i="4"/>
  <c r="AT1221" i="4"/>
  <c r="AT1223" i="4"/>
  <c r="AT1225" i="4"/>
  <c r="AW1225" i="4" s="1"/>
  <c r="AT1227" i="4"/>
  <c r="AT1229" i="4"/>
  <c r="AT1231" i="4"/>
  <c r="AT1233" i="4"/>
  <c r="AT1235" i="4"/>
  <c r="AT1237" i="4"/>
  <c r="AT1239" i="4"/>
  <c r="AT1241" i="4"/>
  <c r="AT1243" i="4"/>
  <c r="AT1245" i="4"/>
  <c r="AT1247" i="4"/>
  <c r="AT1249" i="4"/>
  <c r="AT1251" i="4"/>
  <c r="AT1253" i="4"/>
  <c r="AT1255" i="4"/>
  <c r="AT1257" i="4"/>
  <c r="AT1259" i="4"/>
  <c r="AT1261" i="4"/>
  <c r="AT1263" i="4"/>
  <c r="AT1265" i="4"/>
  <c r="AT1267" i="4"/>
  <c r="AT1269" i="4"/>
  <c r="AT1271" i="4"/>
  <c r="AT1273" i="4"/>
  <c r="AV1273" i="4" s="1"/>
  <c r="AT1275" i="4"/>
  <c r="AT1277" i="4"/>
  <c r="AT1279" i="4"/>
  <c r="AT1281" i="4"/>
  <c r="AT1283" i="4"/>
  <c r="AT1285" i="4"/>
  <c r="AT1287" i="4"/>
  <c r="AT1289" i="4"/>
  <c r="AX1289" i="4" s="1"/>
  <c r="AT1291" i="4"/>
  <c r="AT1293" i="4"/>
  <c r="AT1295" i="4"/>
  <c r="AT1297" i="4"/>
  <c r="AT1299" i="4"/>
  <c r="AT1301" i="4"/>
  <c r="AT1303" i="4"/>
  <c r="AT1305" i="4"/>
  <c r="AT1307" i="4"/>
  <c r="AT1309" i="4"/>
  <c r="AT1311" i="4"/>
  <c r="AT1313" i="4"/>
  <c r="AT1315" i="4"/>
  <c r="AT1317" i="4"/>
  <c r="AT1319" i="4"/>
  <c r="AT1321" i="4"/>
  <c r="AT1323" i="4"/>
  <c r="AT1325" i="4"/>
  <c r="AT1327" i="4"/>
  <c r="AT1329" i="4"/>
  <c r="AT1331" i="4"/>
  <c r="AT1333" i="4"/>
  <c r="AT1335" i="4"/>
  <c r="AT1337" i="4"/>
  <c r="AU1337" i="4" s="1"/>
  <c r="AT1339" i="4"/>
  <c r="AT1341" i="4"/>
  <c r="AT1343" i="4"/>
  <c r="AT1345" i="4"/>
  <c r="AT1347" i="4"/>
  <c r="AT1349" i="4"/>
  <c r="AT1351" i="4"/>
  <c r="AT1353" i="4"/>
  <c r="AW1353" i="4" s="1"/>
  <c r="AT1355" i="4"/>
  <c r="AT1357" i="4"/>
  <c r="AT1359" i="4"/>
  <c r="AT1361" i="4"/>
  <c r="AT1363" i="4"/>
  <c r="AT1365" i="4"/>
  <c r="AT1367" i="4"/>
  <c r="AT1369" i="4"/>
  <c r="AT1371" i="4"/>
  <c r="AT1373" i="4"/>
  <c r="AT1375" i="4"/>
  <c r="AT1377" i="4"/>
  <c r="AT1379" i="4"/>
  <c r="AV1379" i="4" s="1"/>
  <c r="AT1381" i="4"/>
  <c r="AT1383" i="4"/>
  <c r="AT1385" i="4"/>
  <c r="AT1387" i="4"/>
  <c r="AT1389" i="4"/>
  <c r="AT1391" i="4"/>
  <c r="AT1393" i="4"/>
  <c r="AT1395" i="4"/>
  <c r="AT1397" i="4"/>
  <c r="AT1399" i="4"/>
  <c r="AT1401" i="4"/>
  <c r="AV1401" i="4" s="1"/>
  <c r="AT1403" i="4"/>
  <c r="AT1405" i="4"/>
  <c r="AT1407" i="4"/>
  <c r="AV1407" i="4" s="1"/>
  <c r="AT1409" i="4"/>
  <c r="AT1411" i="4"/>
  <c r="AT1413" i="4"/>
  <c r="AT1415" i="4"/>
  <c r="AT1417" i="4"/>
  <c r="AT1419" i="4"/>
  <c r="AT1421" i="4"/>
  <c r="AT1423" i="4"/>
  <c r="AT1425" i="4"/>
  <c r="AT1427" i="4"/>
  <c r="AT1429" i="4"/>
  <c r="AT1431" i="4"/>
  <c r="AT1433" i="4"/>
  <c r="AU1433" i="4" s="1"/>
  <c r="AT1435" i="4"/>
  <c r="AT1437" i="4"/>
  <c r="AT1439" i="4"/>
  <c r="AT1441" i="4"/>
  <c r="AT1443" i="4"/>
  <c r="AT1445" i="4"/>
  <c r="AT1447" i="4"/>
  <c r="AT1449" i="4"/>
  <c r="AT1451" i="4"/>
  <c r="AT1453" i="4"/>
  <c r="AT1455" i="4"/>
  <c r="AT1457" i="4"/>
  <c r="AT1459" i="4"/>
  <c r="AT1461" i="4"/>
  <c r="AT1463" i="4"/>
  <c r="AV1463" i="4" s="1"/>
  <c r="AT1465" i="4"/>
  <c r="AT1467" i="4"/>
  <c r="AT1469" i="4"/>
  <c r="AT1471" i="4"/>
  <c r="AT1473" i="4"/>
  <c r="AT1475" i="4"/>
  <c r="AT1477" i="4"/>
  <c r="AT1479" i="4"/>
  <c r="AT1481" i="4"/>
  <c r="AT1483" i="4"/>
  <c r="AT1485" i="4"/>
  <c r="AT1487" i="4"/>
  <c r="AT1489" i="4"/>
  <c r="AT1491" i="4"/>
  <c r="AT1493" i="4"/>
  <c r="AT1495" i="4"/>
  <c r="AT1497" i="4"/>
  <c r="AV1497" i="4" s="1"/>
  <c r="AT1499" i="4"/>
  <c r="AT1501" i="4"/>
  <c r="AT1503" i="4"/>
  <c r="AT1505" i="4"/>
  <c r="AT1507" i="4"/>
  <c r="AT1509" i="4"/>
  <c r="AT1511" i="4"/>
  <c r="AT1513" i="4"/>
  <c r="AT1515" i="4"/>
  <c r="AX1515" i="4" s="1"/>
  <c r="AT1517" i="4"/>
  <c r="AT1519" i="4"/>
  <c r="AT1521" i="4"/>
  <c r="AT1523" i="4"/>
  <c r="AT1525" i="4"/>
  <c r="AT1527" i="4"/>
  <c r="AT1529" i="4"/>
  <c r="AT1531" i="4"/>
  <c r="AT1533" i="4"/>
  <c r="AT1535" i="4"/>
  <c r="AT1537" i="4"/>
  <c r="AT1539" i="4"/>
  <c r="AV1539" i="4" s="1"/>
  <c r="AT1541" i="4"/>
  <c r="AT1543" i="4"/>
  <c r="AT1545" i="4"/>
  <c r="AY1545" i="4" s="1"/>
  <c r="AT1547" i="4"/>
  <c r="AT1549" i="4"/>
  <c r="AT1551" i="4"/>
  <c r="AT1553" i="4"/>
  <c r="AT1555" i="4"/>
  <c r="AT1557" i="4"/>
  <c r="AT1559" i="4"/>
  <c r="AT1561" i="4"/>
  <c r="AU1561" i="4" s="1"/>
  <c r="AT1563" i="4"/>
  <c r="AT1565" i="4"/>
  <c r="AT1567" i="4"/>
  <c r="AT1569" i="4"/>
  <c r="AT1571" i="4"/>
  <c r="AT1573" i="4"/>
  <c r="AT1575" i="4"/>
  <c r="AW1575" i="4" s="1"/>
  <c r="AT1577" i="4"/>
  <c r="AT1579" i="4"/>
  <c r="AT1581" i="4"/>
  <c r="AT1583" i="4"/>
  <c r="AT1585" i="4"/>
  <c r="AT1587" i="4"/>
  <c r="AT1589" i="4"/>
  <c r="AT1591" i="4"/>
  <c r="AY1591" i="4" s="1"/>
  <c r="AT1593" i="4"/>
  <c r="AT1595" i="4"/>
  <c r="AT1597" i="4"/>
  <c r="AT1599" i="4"/>
  <c r="AT1601" i="4"/>
  <c r="AT1603" i="4"/>
  <c r="AT1605" i="4"/>
  <c r="AT1607" i="4"/>
  <c r="AT1609" i="4"/>
  <c r="AT1611" i="4"/>
  <c r="AT1613" i="4"/>
  <c r="AT1615" i="4"/>
  <c r="AT1617" i="4"/>
  <c r="AT1619" i="4"/>
  <c r="AU1619" i="4" s="1"/>
  <c r="AT1621" i="4"/>
  <c r="AT1623" i="4"/>
  <c r="AT1625" i="4"/>
  <c r="AV1625" i="4" s="1"/>
  <c r="AT1627" i="4"/>
  <c r="AT1629" i="4"/>
  <c r="AT1631" i="4"/>
  <c r="AT1633" i="4"/>
  <c r="AT1635" i="4"/>
  <c r="AT1637" i="4"/>
  <c r="AT1639" i="4"/>
  <c r="AT1641" i="4"/>
  <c r="AU1641" i="4" s="1"/>
  <c r="AT1643" i="4"/>
  <c r="AT1645" i="4"/>
  <c r="AT1647" i="4"/>
  <c r="AT1649" i="4"/>
  <c r="AT1651" i="4"/>
  <c r="AT1653" i="4"/>
  <c r="AT1655" i="4"/>
  <c r="AV1655" i="4" s="1"/>
  <c r="AT1657" i="4"/>
  <c r="AT1659" i="4"/>
  <c r="AT1661" i="4"/>
  <c r="AT1663" i="4"/>
  <c r="AW1663" i="4" s="1"/>
  <c r="AT1665" i="4"/>
  <c r="AT1667" i="4"/>
  <c r="AT1669" i="4"/>
  <c r="AT1671" i="4"/>
  <c r="AT1673" i="4"/>
  <c r="AY1673" i="4" s="1"/>
  <c r="AT1675" i="4"/>
  <c r="AT1677" i="4"/>
  <c r="AT1679" i="4"/>
  <c r="AT1681" i="4"/>
  <c r="AT1683" i="4"/>
  <c r="AT1685" i="4"/>
  <c r="AT1687" i="4"/>
  <c r="AT1689" i="4"/>
  <c r="AW1689" i="4" s="1"/>
  <c r="AT1691" i="4"/>
  <c r="AT1693" i="4"/>
  <c r="AT1695" i="4"/>
  <c r="AT1697" i="4"/>
  <c r="AT1699" i="4"/>
  <c r="AT1701" i="4"/>
  <c r="AT1703" i="4"/>
  <c r="AT1705" i="4"/>
  <c r="AT1707" i="4"/>
  <c r="AT1709" i="4"/>
  <c r="AT1711" i="4"/>
  <c r="AW1711" i="4" s="1"/>
  <c r="AT1713" i="4"/>
  <c r="AT1715" i="4"/>
  <c r="AW1715" i="4" s="1"/>
  <c r="AT1717" i="4"/>
  <c r="AT1719" i="4"/>
  <c r="AT1721" i="4"/>
  <c r="AT1723" i="4"/>
  <c r="AT1725" i="4"/>
  <c r="AT1727" i="4"/>
  <c r="AT1729" i="4"/>
  <c r="AT1731" i="4"/>
  <c r="AT1733" i="4"/>
  <c r="AT1735" i="4"/>
  <c r="AT1737" i="4"/>
  <c r="AT1739" i="4"/>
  <c r="AT1741" i="4"/>
  <c r="AT1743" i="4"/>
  <c r="AT1745" i="4"/>
  <c r="AT1747" i="4"/>
  <c r="AV1747" i="4" s="1"/>
  <c r="AT1749" i="4"/>
  <c r="AT1751" i="4"/>
  <c r="AT1753" i="4"/>
  <c r="AV1753" i="4" s="1"/>
  <c r="AT1755" i="4"/>
  <c r="AT1757" i="4"/>
  <c r="AT1759" i="4"/>
  <c r="AT1761" i="4"/>
  <c r="AT1763" i="4"/>
  <c r="AT1765" i="4"/>
  <c r="AT1767" i="4"/>
  <c r="AU1767" i="4" s="1"/>
  <c r="AT1769" i="4"/>
  <c r="AT1771" i="4"/>
  <c r="AT1773" i="4"/>
  <c r="AT1775" i="4"/>
  <c r="AT1777" i="4"/>
  <c r="AT1779" i="4"/>
  <c r="AT1781" i="4"/>
  <c r="AT1783" i="4"/>
  <c r="AX1783" i="4" s="1"/>
  <c r="AT1785" i="4"/>
  <c r="AY1785" i="4" s="1"/>
  <c r="AT1787" i="4"/>
  <c r="AT1789" i="4"/>
  <c r="AT1791" i="4"/>
  <c r="AV1791" i="4" s="1"/>
  <c r="AT1793" i="4"/>
  <c r="AT1795" i="4"/>
  <c r="AT1797" i="4"/>
  <c r="AT1799" i="4"/>
  <c r="AT1801" i="4"/>
  <c r="AX1801" i="4" s="1"/>
  <c r="AT1803" i="4"/>
  <c r="AT1805" i="4"/>
  <c r="AT1807" i="4"/>
  <c r="AT1809" i="4"/>
  <c r="AT1811" i="4"/>
  <c r="AT1813" i="4"/>
  <c r="AT1815" i="4"/>
  <c r="AT1817" i="4"/>
  <c r="AT1819" i="4"/>
  <c r="AT1821" i="4"/>
  <c r="AT1823" i="4"/>
  <c r="AT1825" i="4"/>
  <c r="AT1827" i="4"/>
  <c r="AT1829" i="4"/>
  <c r="AT1831" i="4"/>
  <c r="AT1833" i="4"/>
  <c r="AT1835" i="4"/>
  <c r="AT1837" i="4"/>
  <c r="AT1839" i="4"/>
  <c r="AT1841" i="4"/>
  <c r="AT1843" i="4"/>
  <c r="AT1845" i="4"/>
  <c r="AT1847" i="4"/>
  <c r="AT1849" i="4"/>
  <c r="AX1849" i="4" s="1"/>
  <c r="AT1851" i="4"/>
  <c r="AT1853" i="4"/>
  <c r="AT1855" i="4"/>
  <c r="AT1857" i="4"/>
  <c r="AX1857" i="4" s="1"/>
  <c r="AT1859" i="4"/>
  <c r="AT1861" i="4"/>
  <c r="AT1863" i="4"/>
  <c r="AT1865" i="4"/>
  <c r="AT1867" i="4"/>
  <c r="AT1869" i="4"/>
  <c r="AT1871" i="4"/>
  <c r="AT1873" i="4"/>
  <c r="AW1873" i="4" s="1"/>
  <c r="AT1875" i="4"/>
  <c r="AT1877" i="4"/>
  <c r="AT1879" i="4"/>
  <c r="AT1881" i="4"/>
  <c r="AT1883" i="4"/>
  <c r="AT1885" i="4"/>
  <c r="AT1887" i="4"/>
  <c r="AT1889" i="4"/>
  <c r="AT1891" i="4"/>
  <c r="AT1893" i="4"/>
  <c r="AT1895" i="4"/>
  <c r="AT1897" i="4"/>
  <c r="AT1899" i="4"/>
  <c r="AT1901" i="4"/>
  <c r="AT1903" i="4"/>
  <c r="AT1905" i="4"/>
  <c r="AX1905" i="4" s="1"/>
  <c r="AT1907" i="4"/>
  <c r="AT1909" i="4"/>
  <c r="AT1911" i="4"/>
  <c r="AT1913" i="4"/>
  <c r="AT1915" i="4"/>
  <c r="AT1917" i="4"/>
  <c r="AT1919" i="4"/>
  <c r="AT1921" i="4"/>
  <c r="AT1923" i="4"/>
  <c r="AT1925" i="4"/>
  <c r="AT1927" i="4"/>
  <c r="AT1929" i="4"/>
  <c r="AT1931" i="4"/>
  <c r="AT1933" i="4"/>
  <c r="AT1935" i="4"/>
  <c r="AT1937" i="4"/>
  <c r="AY1937" i="4" s="1"/>
  <c r="AT1939" i="4"/>
  <c r="AT1941" i="4"/>
  <c r="AT1943" i="4"/>
  <c r="AT1945" i="4"/>
  <c r="AT1947" i="4"/>
  <c r="AT1949" i="4"/>
  <c r="AT1951" i="4"/>
  <c r="AT1953" i="4"/>
  <c r="AT1955" i="4"/>
  <c r="AW1955" i="4" s="1"/>
  <c r="AT1957" i="4"/>
  <c r="AT1959" i="4"/>
  <c r="AW1959" i="4" s="1"/>
  <c r="AT1961" i="4"/>
  <c r="AT1963" i="4"/>
  <c r="AV1963" i="4" s="1"/>
  <c r="AT1965" i="4"/>
  <c r="AT1967" i="4"/>
  <c r="AT1969" i="4"/>
  <c r="AU1969" i="4" s="1"/>
  <c r="AT1971" i="4"/>
  <c r="AT1973" i="4"/>
  <c r="AT1975" i="4"/>
  <c r="AT1977" i="4"/>
  <c r="AT1979" i="4"/>
  <c r="AT1981" i="4"/>
  <c r="AT1983" i="4"/>
  <c r="AT1985" i="4"/>
  <c r="AT1987" i="4"/>
  <c r="AV1987" i="4" s="1"/>
  <c r="AT1989" i="4"/>
  <c r="AT1991" i="4"/>
  <c r="AT1993" i="4"/>
  <c r="AT1995" i="4"/>
  <c r="AU1995" i="4" s="1"/>
  <c r="AT1997" i="4"/>
  <c r="AT1999" i="4"/>
  <c r="AT2001" i="4"/>
  <c r="AT2003" i="4"/>
  <c r="AT2005" i="4"/>
  <c r="AT2007" i="4"/>
  <c r="AX2007" i="4" s="1"/>
  <c r="AT2009" i="4"/>
  <c r="AX2009" i="4" s="1"/>
  <c r="AT2011" i="4"/>
  <c r="AT2013" i="4"/>
  <c r="AT2015" i="4"/>
  <c r="AT2017" i="4"/>
  <c r="AT2019" i="4"/>
  <c r="AT2021" i="4"/>
  <c r="AT2023" i="4"/>
  <c r="AU2023" i="4" s="1"/>
  <c r="AT2025" i="4"/>
  <c r="AT2027" i="4"/>
  <c r="AW2027" i="4" s="1"/>
  <c r="AT2029" i="4"/>
  <c r="AT2031" i="4"/>
  <c r="AT2033" i="4"/>
  <c r="AT2035" i="4"/>
  <c r="AT2037" i="4"/>
  <c r="AT2039" i="4"/>
  <c r="AT2041" i="4"/>
  <c r="AT2043" i="4"/>
  <c r="AT2045" i="4"/>
  <c r="AT2047" i="4"/>
  <c r="AT2049" i="4"/>
  <c r="AU2049" i="4" s="1"/>
  <c r="AT2051" i="4"/>
  <c r="AW2051" i="4" s="1"/>
  <c r="AT2053" i="4"/>
  <c r="AT2055" i="4"/>
  <c r="AT2057" i="4"/>
  <c r="AW2057" i="4" s="1"/>
  <c r="AT2059" i="4"/>
  <c r="AX2059" i="4" s="1"/>
  <c r="AT2061" i="4"/>
  <c r="AT2063" i="4"/>
  <c r="AT2065" i="4"/>
  <c r="AT2067" i="4"/>
  <c r="AT2069" i="4"/>
  <c r="AT2071" i="4"/>
  <c r="AT2073" i="4"/>
  <c r="AT2075" i="4"/>
  <c r="AT2077" i="4"/>
  <c r="AT2079" i="4"/>
  <c r="AT2081" i="4"/>
  <c r="AT2083" i="4"/>
  <c r="AT2085" i="4"/>
  <c r="AT2087" i="4"/>
  <c r="AT2089" i="4"/>
  <c r="AT2091" i="4"/>
  <c r="AV2091" i="4" s="1"/>
  <c r="AT2093" i="4"/>
  <c r="AT2095" i="4"/>
  <c r="AT2097" i="4"/>
  <c r="AW2097" i="4" s="1"/>
  <c r="AT2099" i="4"/>
  <c r="AT2101" i="4"/>
  <c r="AT2103" i="4"/>
  <c r="AT2105" i="4"/>
  <c r="AV2105" i="4" s="1"/>
  <c r="AT2107" i="4"/>
  <c r="AT2109" i="4"/>
  <c r="AT2111" i="4"/>
  <c r="AT2113" i="4"/>
  <c r="AT2115" i="4"/>
  <c r="AT2117" i="4"/>
  <c r="AT2119" i="4"/>
  <c r="AT2121" i="4"/>
  <c r="AT2123" i="4"/>
  <c r="AU2123" i="4" s="1"/>
  <c r="AT2125" i="4"/>
  <c r="AT2127" i="4"/>
  <c r="AT2129" i="4"/>
  <c r="AY2129" i="4" s="1"/>
  <c r="AT2131" i="4"/>
  <c r="AT2133" i="4"/>
  <c r="AT2135" i="4"/>
  <c r="AT2137" i="4"/>
  <c r="AT2139" i="4"/>
  <c r="AT2141" i="4"/>
  <c r="AT2143" i="4"/>
  <c r="AT2145" i="4"/>
  <c r="AT2147" i="4"/>
  <c r="AU2147" i="4" s="1"/>
  <c r="AT2149" i="4"/>
  <c r="AT2151" i="4"/>
  <c r="AT2153" i="4"/>
  <c r="AT2155" i="4"/>
  <c r="AT2157" i="4"/>
  <c r="AT2159" i="4"/>
  <c r="AT2161" i="4"/>
  <c r="AT2163" i="4"/>
  <c r="AT2165" i="4"/>
  <c r="AT2167" i="4"/>
  <c r="AT2169" i="4"/>
  <c r="AT2171" i="4"/>
  <c r="AT2432" i="4"/>
  <c r="AT2434" i="4"/>
  <c r="AT2436" i="4"/>
  <c r="AT2438" i="4"/>
  <c r="AT2440" i="4"/>
  <c r="AW2440" i="4" s="1"/>
  <c r="AT2442" i="4"/>
  <c r="AT2444" i="4"/>
  <c r="AU2444" i="4" s="1"/>
  <c r="AT2446" i="4"/>
  <c r="AT2448" i="4"/>
  <c r="AT2450" i="4"/>
  <c r="AT2452" i="4"/>
  <c r="AT2454" i="4"/>
  <c r="AT2456" i="4"/>
  <c r="AT2458" i="4"/>
  <c r="AT2460" i="4"/>
  <c r="AT2462" i="4"/>
  <c r="AW2462" i="4" s="1"/>
  <c r="AT2464" i="4"/>
  <c r="AT2466" i="4"/>
  <c r="AT2468" i="4"/>
  <c r="AV2468" i="4" s="1"/>
  <c r="AT2470" i="4"/>
  <c r="AT2472" i="4"/>
  <c r="AY2472" i="4" s="1"/>
  <c r="AT2474" i="4"/>
  <c r="AT2476" i="4"/>
  <c r="AT2478" i="4"/>
  <c r="AT2480" i="4"/>
  <c r="AT2482" i="4"/>
  <c r="AT2484" i="4"/>
  <c r="AT2486" i="4"/>
  <c r="AT2488" i="4"/>
  <c r="AT2490" i="4"/>
  <c r="AT2492" i="4"/>
  <c r="AT2494" i="4"/>
  <c r="AT2496" i="4"/>
  <c r="AT2173" i="4"/>
  <c r="AT2175" i="4"/>
  <c r="AT2177" i="4"/>
  <c r="AT2179" i="4"/>
  <c r="AT2181" i="4"/>
  <c r="AT2183" i="4"/>
  <c r="AT2185" i="4"/>
  <c r="AT2187" i="4"/>
  <c r="AY2187" i="4" s="1"/>
  <c r="AT2189" i="4"/>
  <c r="AT2191" i="4"/>
  <c r="AT2193" i="4"/>
  <c r="AT2195" i="4"/>
  <c r="AT2197" i="4"/>
  <c r="AT2199" i="4"/>
  <c r="AW2199" i="4" s="1"/>
  <c r="AT2201" i="4"/>
  <c r="AT2203" i="4"/>
  <c r="AT2205" i="4"/>
  <c r="AT2207" i="4"/>
  <c r="AU2207" i="4" s="1"/>
  <c r="AT2209" i="4"/>
  <c r="AT2211" i="4"/>
  <c r="AT2213" i="4"/>
  <c r="AT2215" i="4"/>
  <c r="AT2217" i="4"/>
  <c r="AT2219" i="4"/>
  <c r="AU2219" i="4" s="1"/>
  <c r="AT2221" i="4"/>
  <c r="AT2223" i="4"/>
  <c r="AU2223" i="4" s="1"/>
  <c r="AT2225" i="4"/>
  <c r="AY2225" i="4" s="1"/>
  <c r="AT2227" i="4"/>
  <c r="AT2229" i="4"/>
  <c r="AT2231" i="4"/>
  <c r="AT2233" i="4"/>
  <c r="AT2235" i="4"/>
  <c r="AT2237" i="4"/>
  <c r="AT2239" i="4"/>
  <c r="AT2241" i="4"/>
  <c r="AU2241" i="4" s="1"/>
  <c r="AT2243" i="4"/>
  <c r="AT2245" i="4"/>
  <c r="AT2247" i="4"/>
  <c r="AT2249" i="4"/>
  <c r="AT2251" i="4"/>
  <c r="AW2251" i="4" s="1"/>
  <c r="AT2253" i="4"/>
  <c r="AT2255" i="4"/>
  <c r="AT2257" i="4"/>
  <c r="AT2259" i="4"/>
  <c r="AT2261" i="4"/>
  <c r="AT2263" i="4"/>
  <c r="AW2263" i="4" s="1"/>
  <c r="AT2265" i="4"/>
  <c r="AT2267" i="4"/>
  <c r="AT2269" i="4"/>
  <c r="AT2271" i="4"/>
  <c r="AV2271" i="4" s="1"/>
  <c r="AT2273" i="4"/>
  <c r="AT2275" i="4"/>
  <c r="AU2275" i="4" s="1"/>
  <c r="AT2277" i="4"/>
  <c r="AT2279" i="4"/>
  <c r="AX2279" i="4" s="1"/>
  <c r="AT2281" i="4"/>
  <c r="AT2283" i="4"/>
  <c r="AX2283" i="4" s="1"/>
  <c r="AT2285" i="4"/>
  <c r="AT2287" i="4"/>
  <c r="AT2289" i="4"/>
  <c r="AW2289" i="4" s="1"/>
  <c r="AT2291" i="4"/>
  <c r="AT2293" i="4"/>
  <c r="AT2295" i="4"/>
  <c r="AX2295" i="4" s="1"/>
  <c r="AT2297" i="4"/>
  <c r="AT2299" i="4"/>
  <c r="AT2301" i="4"/>
  <c r="AT2303" i="4"/>
  <c r="AT2305" i="4"/>
  <c r="AT2307" i="4"/>
  <c r="AT2309" i="4"/>
  <c r="AT2311" i="4"/>
  <c r="AX2311" i="4" s="1"/>
  <c r="AT2313" i="4"/>
  <c r="AT2315" i="4"/>
  <c r="AV2315" i="4" s="1"/>
  <c r="AT2317" i="4"/>
  <c r="AT2319" i="4"/>
  <c r="AT2321" i="4"/>
  <c r="AY2321" i="4" s="1"/>
  <c r="AT2498" i="4"/>
  <c r="AV2498" i="4" s="1"/>
  <c r="AT2500" i="4"/>
  <c r="AT2502" i="4"/>
  <c r="AT2504" i="4"/>
  <c r="AW2504" i="4" s="1"/>
  <c r="AT2506" i="4"/>
  <c r="AT2508" i="4"/>
  <c r="AT2510" i="4"/>
  <c r="AT2512" i="4"/>
  <c r="AT2514" i="4"/>
  <c r="AT2516" i="4"/>
  <c r="AT2518" i="4"/>
  <c r="AT2520" i="4"/>
  <c r="AT2522" i="4"/>
  <c r="AT2524" i="4"/>
  <c r="AU2524" i="4" s="1"/>
  <c r="AT2526" i="4"/>
  <c r="AT2528" i="4"/>
  <c r="AT2530" i="4"/>
  <c r="AT2532" i="4"/>
  <c r="AW2532" i="4" s="1"/>
  <c r="AT2534" i="4"/>
  <c r="AV2534" i="4" s="1"/>
  <c r="AT2536" i="4"/>
  <c r="AY2536" i="4" s="1"/>
  <c r="AT2538" i="4"/>
  <c r="AT2540" i="4"/>
  <c r="AT2542" i="4"/>
  <c r="AT2544" i="4"/>
  <c r="AY2544" i="4" s="1"/>
  <c r="AT2546" i="4"/>
  <c r="AT2548" i="4"/>
  <c r="AT2550" i="4"/>
  <c r="AY2550" i="4" s="1"/>
  <c r="AT2552" i="4"/>
  <c r="AT2554" i="4"/>
  <c r="AT2556" i="4"/>
  <c r="AT2558" i="4"/>
  <c r="AT2560" i="4"/>
  <c r="AT2562" i="4"/>
  <c r="AT2564" i="4"/>
  <c r="AT2566" i="4"/>
  <c r="AT2568" i="4"/>
  <c r="AT2570" i="4"/>
  <c r="AT2572" i="4"/>
  <c r="AT2574" i="4"/>
  <c r="AT2576" i="4"/>
  <c r="AT2578" i="4"/>
  <c r="AT2580" i="4"/>
  <c r="AT2582" i="4"/>
  <c r="AU2582" i="4" s="1"/>
  <c r="AT2584" i="4"/>
  <c r="AU2584" i="4" s="1"/>
  <c r="AT2586" i="4"/>
  <c r="AT2588" i="4"/>
  <c r="AT2590" i="4"/>
  <c r="AT2592" i="4"/>
  <c r="AT2594" i="4"/>
  <c r="AX2594" i="4" s="1"/>
  <c r="AT2596" i="4"/>
  <c r="AT2598" i="4"/>
  <c r="AT2600" i="4"/>
  <c r="AT2602" i="4"/>
  <c r="AT2604" i="4"/>
  <c r="AT2606" i="4"/>
  <c r="AT2608" i="4"/>
  <c r="AV2608" i="4" s="1"/>
  <c r="AT2610" i="4"/>
  <c r="AT2612" i="4"/>
  <c r="AT2614" i="4"/>
  <c r="AX2614" i="4" s="1"/>
  <c r="AT2616" i="4"/>
  <c r="AT2618" i="4"/>
  <c r="AT2620" i="4"/>
  <c r="AT2622" i="4"/>
  <c r="AT2624" i="4"/>
  <c r="AT2626" i="4"/>
  <c r="AT2628" i="4"/>
  <c r="AT2630" i="4"/>
  <c r="AW2630" i="4" s="1"/>
  <c r="AT2632" i="4"/>
  <c r="AT2634" i="4"/>
  <c r="AT2636" i="4"/>
  <c r="AT2638" i="4"/>
  <c r="AT2640" i="4"/>
  <c r="AT2642" i="4"/>
  <c r="AT2644" i="4"/>
  <c r="AT2646" i="4"/>
  <c r="AT2648" i="4"/>
  <c r="AV2648" i="4" s="1"/>
  <c r="AT2650" i="4"/>
  <c r="AT2652" i="4"/>
  <c r="AT2654" i="4"/>
  <c r="AT2656" i="4"/>
  <c r="AY2656" i="4" s="1"/>
  <c r="AT2658" i="4"/>
  <c r="AW2658" i="4" s="1"/>
  <c r="AT2660" i="4"/>
  <c r="AT2662" i="4"/>
  <c r="AV2662" i="4" s="1"/>
  <c r="AT2664" i="4"/>
  <c r="AT2666" i="4"/>
  <c r="AT2668" i="4"/>
  <c r="AT2670" i="4"/>
  <c r="AT2672" i="4"/>
  <c r="AT2674" i="4"/>
  <c r="AT2676" i="4"/>
  <c r="AT2678" i="4"/>
  <c r="AY2678" i="4" s="1"/>
  <c r="AT2680" i="4"/>
  <c r="AT2682" i="4"/>
  <c r="AT2684" i="4"/>
  <c r="AT2686" i="4"/>
  <c r="AT2688" i="4"/>
  <c r="AU2688" i="4" s="1"/>
  <c r="AT2690" i="4"/>
  <c r="AT2692" i="4"/>
  <c r="AT2694" i="4"/>
  <c r="AT2696" i="4"/>
  <c r="AT2698" i="4"/>
  <c r="AT2700" i="4"/>
  <c r="AT2702" i="4"/>
  <c r="AT2704" i="4"/>
  <c r="AT2706" i="4"/>
  <c r="AT2708" i="4"/>
  <c r="AT2710" i="4"/>
  <c r="AU2710" i="4" s="1"/>
  <c r="AT2712" i="4"/>
  <c r="AT2714" i="4"/>
  <c r="AT2716" i="4"/>
  <c r="AT2718" i="4"/>
  <c r="AT2720" i="4"/>
  <c r="AT2722" i="4"/>
  <c r="AT2724" i="4"/>
  <c r="AT2726" i="4"/>
  <c r="AT2728" i="4"/>
  <c r="AT2730" i="4"/>
  <c r="AT2732" i="4"/>
  <c r="AT2734" i="4"/>
  <c r="AT2736" i="4"/>
  <c r="AT2738" i="4"/>
  <c r="AT2740" i="4"/>
  <c r="AT2742" i="4"/>
  <c r="AX2742" i="4" s="1"/>
  <c r="AT2744" i="4"/>
  <c r="AT2746" i="4"/>
  <c r="AT2748" i="4"/>
  <c r="AT2750" i="4"/>
  <c r="AT2752" i="4"/>
  <c r="AU2752" i="4" s="1"/>
  <c r="AT2754" i="4"/>
  <c r="AY2754" i="4" s="1"/>
  <c r="AT2756" i="4"/>
  <c r="AT2758" i="4"/>
  <c r="AT2760" i="4"/>
  <c r="AT2762" i="4"/>
  <c r="AT2764" i="4"/>
  <c r="AT2766" i="4"/>
  <c r="AT2768" i="4"/>
  <c r="AW2768" i="4" s="1"/>
  <c r="AT2770" i="4"/>
  <c r="AT2772" i="4"/>
  <c r="AT2774" i="4"/>
  <c r="AT2776" i="4"/>
  <c r="AT2778" i="4"/>
  <c r="AT2780" i="4"/>
  <c r="AT2782" i="4"/>
  <c r="AT2784" i="4"/>
  <c r="AY2784" i="4" s="1"/>
  <c r="AT2786" i="4"/>
  <c r="AT2788" i="4"/>
  <c r="AT2790" i="4"/>
  <c r="AU2790" i="4" s="1"/>
  <c r="AT2792" i="4"/>
  <c r="AT2794" i="4"/>
  <c r="AT2796" i="4"/>
  <c r="AT2798" i="4"/>
  <c r="AT2800" i="4"/>
  <c r="AY2800" i="4" s="1"/>
  <c r="AT2802" i="4"/>
  <c r="AT2804" i="4"/>
  <c r="AT2806" i="4"/>
  <c r="AT2808" i="4"/>
  <c r="AT2810" i="4"/>
  <c r="AT2812" i="4"/>
  <c r="AT2814" i="4"/>
  <c r="AT2816" i="4"/>
  <c r="AT2818" i="4"/>
  <c r="AT2820" i="4"/>
  <c r="AT2822" i="4"/>
  <c r="AT2824" i="4"/>
  <c r="AT2826" i="4"/>
  <c r="AT2828" i="4"/>
  <c r="AT2830" i="4"/>
  <c r="AT2832" i="4"/>
  <c r="AT2834" i="4"/>
  <c r="AT2836" i="4"/>
  <c r="AX2836" i="4" s="1"/>
  <c r="AT2838" i="4"/>
  <c r="AT2840" i="4"/>
  <c r="AT2842" i="4"/>
  <c r="AT2844" i="4"/>
  <c r="AT2846" i="4"/>
  <c r="AT2848" i="4"/>
  <c r="AX2848" i="4" s="1"/>
  <c r="AT2850" i="4"/>
  <c r="AT2852" i="4"/>
  <c r="AT2854" i="4"/>
  <c r="AT2856" i="4"/>
  <c r="AT2858" i="4"/>
  <c r="AT2860" i="4"/>
  <c r="AT2862" i="4"/>
  <c r="AT2864" i="4"/>
  <c r="AV2864" i="4" s="1"/>
  <c r="AT2866" i="4"/>
  <c r="AT2868" i="4"/>
  <c r="AT2870" i="4"/>
  <c r="AT2872" i="4"/>
  <c r="AT2874" i="4"/>
  <c r="AT2876" i="4"/>
  <c r="AT2878" i="4"/>
  <c r="AT2880" i="4"/>
  <c r="AT2882" i="4"/>
  <c r="AT2884" i="4"/>
  <c r="AT2886" i="4"/>
  <c r="AW2886" i="4" s="1"/>
  <c r="AT2888" i="4"/>
  <c r="AT2890" i="4"/>
  <c r="AT2892" i="4"/>
  <c r="AT2894" i="4"/>
  <c r="AT2896" i="4"/>
  <c r="AT2898" i="4"/>
  <c r="AY2898" i="4" s="1"/>
  <c r="AT2900" i="4"/>
  <c r="AT2902" i="4"/>
  <c r="AY2902" i="4" s="1"/>
  <c r="AT2904" i="4"/>
  <c r="AT2906" i="4"/>
  <c r="AT2908" i="4"/>
  <c r="AT2910" i="4"/>
  <c r="AT2912" i="4"/>
  <c r="AT2914" i="4"/>
  <c r="AT2916" i="4"/>
  <c r="AT2918" i="4"/>
  <c r="AT2920" i="4"/>
  <c r="AX2920" i="4" s="1"/>
  <c r="AT2922" i="4"/>
  <c r="AT2924" i="4"/>
  <c r="AT2926" i="4"/>
  <c r="AT2928" i="4"/>
  <c r="AT2930" i="4"/>
  <c r="AT2932" i="4"/>
  <c r="AV2932" i="4" s="1"/>
  <c r="AT2934" i="4"/>
  <c r="AT2936" i="4"/>
  <c r="AT2938" i="4"/>
  <c r="AT2940" i="4"/>
  <c r="AT2942" i="4"/>
  <c r="AT2944" i="4"/>
  <c r="AT2946" i="4"/>
  <c r="AT2948" i="4"/>
  <c r="AT2950" i="4"/>
  <c r="AY2950" i="4" s="1"/>
  <c r="AT2952" i="4"/>
  <c r="AT2954" i="4"/>
  <c r="AT2956" i="4"/>
  <c r="AT2958" i="4"/>
  <c r="AT2960" i="4"/>
  <c r="AT2962" i="4"/>
  <c r="AT2964" i="4"/>
  <c r="AT2966" i="4"/>
  <c r="AT2968" i="4"/>
  <c r="AU2968" i="4" s="1"/>
  <c r="AT2970" i="4"/>
  <c r="AT2972" i="4"/>
  <c r="AT2974" i="4"/>
  <c r="AT2976" i="4"/>
  <c r="AU2976" i="4" s="1"/>
  <c r="AT2978" i="4"/>
  <c r="AT2980" i="4"/>
  <c r="AT2982" i="4"/>
  <c r="AT2984" i="4"/>
  <c r="AY2984" i="4" s="1"/>
  <c r="AT2986" i="4"/>
  <c r="AT2988" i="4"/>
  <c r="AT2990" i="4"/>
  <c r="AT2992" i="4"/>
  <c r="AT2994" i="4"/>
  <c r="AT2996" i="4"/>
  <c r="AT2998" i="4"/>
  <c r="AV2998" i="4" s="1"/>
  <c r="AT3000" i="4"/>
  <c r="AT3002" i="4"/>
  <c r="AT3004" i="4"/>
  <c r="AT3006" i="4"/>
  <c r="AT2323" i="4"/>
  <c r="AT2325" i="4"/>
  <c r="AY2325" i="4" s="1"/>
  <c r="AT2327" i="4"/>
  <c r="AT2329" i="4"/>
  <c r="AY2329" i="4" s="1"/>
  <c r="AT2331" i="4"/>
  <c r="AT2333" i="4"/>
  <c r="AT2335" i="4"/>
  <c r="AT2337" i="4"/>
  <c r="AX2337" i="4" s="1"/>
  <c r="AT2339" i="4"/>
  <c r="AT2341" i="4"/>
  <c r="AW2341" i="4" s="1"/>
  <c r="AT2343" i="4"/>
  <c r="AT2345" i="4"/>
  <c r="AW2345" i="4" s="1"/>
  <c r="AT2347" i="4"/>
  <c r="AX2347" i="4" s="1"/>
  <c r="AT2349" i="4"/>
  <c r="AT2351" i="4"/>
  <c r="AT2353" i="4"/>
  <c r="AT2355" i="4"/>
  <c r="AT2357" i="4"/>
  <c r="AV2357" i="4" s="1"/>
  <c r="AT2359" i="4"/>
  <c r="AT2361" i="4"/>
  <c r="AW2361" i="4" s="1"/>
  <c r="AT2363" i="4"/>
  <c r="AT2365" i="4"/>
  <c r="AT2367" i="4"/>
  <c r="AT2369" i="4"/>
  <c r="AU2369" i="4" s="1"/>
  <c r="AT2371" i="4"/>
  <c r="AU2371" i="4" s="1"/>
  <c r="AT2373" i="4"/>
  <c r="AU2373" i="4" s="1"/>
  <c r="AT2375" i="4"/>
  <c r="AT2377" i="4"/>
  <c r="AU2377" i="4" s="1"/>
  <c r="AT2379" i="4"/>
  <c r="AY2379" i="4" s="1"/>
  <c r="AT2381" i="4"/>
  <c r="AT2383" i="4"/>
  <c r="AU2383" i="4" s="1"/>
  <c r="AT2385" i="4"/>
  <c r="AT2387" i="4"/>
  <c r="AT2389" i="4"/>
  <c r="AY2389" i="4" s="1"/>
  <c r="AT2391" i="4"/>
  <c r="AT2393" i="4"/>
  <c r="AT2395" i="4"/>
  <c r="AT2397" i="4"/>
  <c r="AT2399" i="4"/>
  <c r="AT2401" i="4"/>
  <c r="AT2403" i="4"/>
  <c r="AT2405" i="4"/>
  <c r="AW2405" i="4" s="1"/>
  <c r="AT2407" i="4"/>
  <c r="AX2407" i="4" s="1"/>
  <c r="AT2409" i="4"/>
  <c r="AT2411" i="4"/>
  <c r="AU2411" i="4" s="1"/>
  <c r="AT2413" i="4"/>
  <c r="AT2415" i="4"/>
  <c r="AT2417" i="4"/>
  <c r="AT2419" i="4"/>
  <c r="AT2421" i="4"/>
  <c r="AV2421" i="4" s="1"/>
  <c r="AT2423" i="4"/>
  <c r="AT2425" i="4"/>
  <c r="AW2425" i="4" s="1"/>
  <c r="AT2427" i="4"/>
  <c r="AT2429" i="4"/>
  <c r="AT2431" i="4"/>
  <c r="AT2433" i="4"/>
  <c r="AV2433" i="4" s="1"/>
  <c r="AT2435" i="4"/>
  <c r="AY2435" i="4" s="1"/>
  <c r="AT2437" i="4"/>
  <c r="AU2437" i="4" s="1"/>
  <c r="AT2439" i="4"/>
  <c r="AT2441" i="4"/>
  <c r="AT2443" i="4"/>
  <c r="AW2443" i="4" s="1"/>
  <c r="AT2445" i="4"/>
  <c r="AT2447" i="4"/>
  <c r="AT2449" i="4"/>
  <c r="AT2451" i="4"/>
  <c r="AT2453" i="4"/>
  <c r="AY2453" i="4" s="1"/>
  <c r="AT2455" i="4"/>
  <c r="AT2457" i="4"/>
  <c r="AY2457" i="4" s="1"/>
  <c r="AT2459" i="4"/>
  <c r="AT2461" i="4"/>
  <c r="AT2463" i="4"/>
  <c r="AT2465" i="4"/>
  <c r="AW2465" i="4" s="1"/>
  <c r="AT2467" i="4"/>
  <c r="AX2467" i="4" s="1"/>
  <c r="AT2469" i="4"/>
  <c r="AW2469" i="4" s="1"/>
  <c r="AT2471" i="4"/>
  <c r="AT2473" i="4"/>
  <c r="AT2475" i="4"/>
  <c r="AX2475" i="4" s="1"/>
  <c r="AT2477" i="4"/>
  <c r="AT2479" i="4"/>
  <c r="AT2481" i="4"/>
  <c r="AT2483" i="4"/>
  <c r="AT2485" i="4"/>
  <c r="AV2485" i="4" s="1"/>
  <c r="AT2487" i="4"/>
  <c r="AT2489" i="4"/>
  <c r="AT2491" i="4"/>
  <c r="AT2493" i="4"/>
  <c r="AT2495" i="4"/>
  <c r="AT2497" i="4"/>
  <c r="AT2499" i="4"/>
  <c r="AU2499" i="4" s="1"/>
  <c r="AT2501" i="4"/>
  <c r="AU2501" i="4" s="1"/>
  <c r="AT2503" i="4"/>
  <c r="AT2505" i="4"/>
  <c r="AU2505" i="4" s="1"/>
  <c r="AT2507" i="4"/>
  <c r="AV2507" i="4" s="1"/>
  <c r="AT2509" i="4"/>
  <c r="AT2511" i="4"/>
  <c r="AT2513" i="4"/>
  <c r="AV2513" i="4" s="1"/>
  <c r="AT2515" i="4"/>
  <c r="AT2517" i="4"/>
  <c r="AT2519" i="4"/>
  <c r="AT2521" i="4"/>
  <c r="AY2521" i="4" s="1"/>
  <c r="AT2523" i="4"/>
  <c r="AT2525" i="4"/>
  <c r="AT2527" i="4"/>
  <c r="AT2529" i="4"/>
  <c r="AT2531" i="4"/>
  <c r="AT2533" i="4"/>
  <c r="AW2533" i="4" s="1"/>
  <c r="AT2535" i="4"/>
  <c r="AT2537" i="4"/>
  <c r="AT2539" i="4"/>
  <c r="AT2541" i="4"/>
  <c r="AV2541" i="4" s="1"/>
  <c r="AT2543" i="4"/>
  <c r="AT2545" i="4"/>
  <c r="AT2547" i="4"/>
  <c r="AT2549" i="4"/>
  <c r="AV2549" i="4" s="1"/>
  <c r="AT2551" i="4"/>
  <c r="AT2553" i="4"/>
  <c r="AT2555" i="4"/>
  <c r="AT2557" i="4"/>
  <c r="AT2559" i="4"/>
  <c r="AT2561" i="4"/>
  <c r="AT2563" i="4"/>
  <c r="AT2565" i="4"/>
  <c r="AT2567" i="4"/>
  <c r="AU2567" i="4" s="1"/>
  <c r="AT2569" i="4"/>
  <c r="AT2571" i="4"/>
  <c r="AT2573" i="4"/>
  <c r="AT2575" i="4"/>
  <c r="AT2577" i="4"/>
  <c r="AT2579" i="4"/>
  <c r="AT2581" i="4"/>
  <c r="AV2581" i="4" s="1"/>
  <c r="AT2583" i="4"/>
  <c r="AT2585" i="4"/>
  <c r="AT2587" i="4"/>
  <c r="AT2589" i="4"/>
  <c r="AT2591" i="4"/>
  <c r="AT2593" i="4"/>
  <c r="AY2593" i="4" s="1"/>
  <c r="AT2595" i="4"/>
  <c r="AT2597" i="4"/>
  <c r="AT2599" i="4"/>
  <c r="AT2601" i="4"/>
  <c r="AT2603" i="4"/>
  <c r="AT2605" i="4"/>
  <c r="AT2607" i="4"/>
  <c r="AT2609" i="4"/>
  <c r="AU2609" i="4" s="1"/>
  <c r="AT2611" i="4"/>
  <c r="AT2613" i="4"/>
  <c r="AX2613" i="4" s="1"/>
  <c r="AT2615" i="4"/>
  <c r="AT2617" i="4"/>
  <c r="AT2619" i="4"/>
  <c r="AT2621" i="4"/>
  <c r="AT2623" i="4"/>
  <c r="AT2625" i="4"/>
  <c r="AV2625" i="4" s="1"/>
  <c r="AT2627" i="4"/>
  <c r="AT2629" i="4"/>
  <c r="AT2631" i="4"/>
  <c r="AT2633" i="4"/>
  <c r="AT2635" i="4"/>
  <c r="AT2637" i="4"/>
  <c r="AW2637" i="4" s="1"/>
  <c r="AT2639" i="4"/>
  <c r="AT2641" i="4"/>
  <c r="AT2643" i="4"/>
  <c r="AT2645" i="4"/>
  <c r="AY2645" i="4" s="1"/>
  <c r="AT2647" i="4"/>
  <c r="AT2649" i="4"/>
  <c r="AT2651" i="4"/>
  <c r="AT2653" i="4"/>
  <c r="AT2655" i="4"/>
  <c r="AT2657" i="4"/>
  <c r="AW2657" i="4" s="1"/>
  <c r="AT2659" i="4"/>
  <c r="AV2659" i="4" s="1"/>
  <c r="AT2661" i="4"/>
  <c r="AT2663" i="4"/>
  <c r="AT2665" i="4"/>
  <c r="AT2667" i="4"/>
  <c r="AT2669" i="4"/>
  <c r="AW2669" i="4" s="1"/>
  <c r="AT2671" i="4"/>
  <c r="AT2673" i="4"/>
  <c r="AT2675" i="4"/>
  <c r="AT2677" i="4"/>
  <c r="AW2677" i="4" s="1"/>
  <c r="AT2679" i="4"/>
  <c r="AT2681" i="4"/>
  <c r="AT2683" i="4"/>
  <c r="AT2685" i="4"/>
  <c r="AT2687" i="4"/>
  <c r="AT2689" i="4"/>
  <c r="AT2691" i="4"/>
  <c r="AT2693" i="4"/>
  <c r="AT2695" i="4"/>
  <c r="AT2697" i="4"/>
  <c r="AX2697" i="4" s="1"/>
  <c r="AT2699" i="4"/>
  <c r="AT2701" i="4"/>
  <c r="AT2703" i="4"/>
  <c r="AT2705" i="4"/>
  <c r="AT2707" i="4"/>
  <c r="AX2707" i="4" s="1"/>
  <c r="AT2709" i="4"/>
  <c r="AV2709" i="4" s="1"/>
  <c r="AT2711" i="4"/>
  <c r="AT2713" i="4"/>
  <c r="AY2713" i="4" s="1"/>
  <c r="AT2715" i="4"/>
  <c r="AT2717" i="4"/>
  <c r="AT2719" i="4"/>
  <c r="AT2721" i="4"/>
  <c r="AT2723" i="4"/>
  <c r="AT2725" i="4"/>
  <c r="AT2727" i="4"/>
  <c r="AT2729" i="4"/>
  <c r="AW2729" i="4" s="1"/>
  <c r="AT2731" i="4"/>
  <c r="AT2733" i="4"/>
  <c r="AV2733" i="4" s="1"/>
  <c r="AT2735" i="4"/>
  <c r="AT2737" i="4"/>
  <c r="AT2739" i="4"/>
  <c r="AT2741" i="4"/>
  <c r="AX2741" i="4" s="1"/>
  <c r="AT2743" i="4"/>
  <c r="AT2745" i="4"/>
  <c r="AT2747" i="4"/>
  <c r="AT2749" i="4"/>
  <c r="AT2751" i="4"/>
  <c r="AT2753" i="4"/>
  <c r="AX2753" i="4" s="1"/>
  <c r="AT2755" i="4"/>
  <c r="AT2757" i="4"/>
  <c r="AT2759" i="4"/>
  <c r="AT2761" i="4"/>
  <c r="AT2763" i="4"/>
  <c r="AT2765" i="4"/>
  <c r="AX2765" i="4" s="1"/>
  <c r="AT2767" i="4"/>
  <c r="AT2769" i="4"/>
  <c r="AT2771" i="4"/>
  <c r="AT2773" i="4"/>
  <c r="AY2773" i="4" s="1"/>
  <c r="AT2775" i="4"/>
  <c r="AT2777" i="4"/>
  <c r="AX2777" i="4" s="1"/>
  <c r="AT2779" i="4"/>
  <c r="AT2781" i="4"/>
  <c r="AT2783" i="4"/>
  <c r="AT2785" i="4"/>
  <c r="AT2787" i="4"/>
  <c r="AT2789" i="4"/>
  <c r="AT2791" i="4"/>
  <c r="AT2793" i="4"/>
  <c r="AT2795" i="4"/>
  <c r="AT2797" i="4"/>
  <c r="AV2797" i="4" s="1"/>
  <c r="AT2799" i="4"/>
  <c r="AT2801" i="4"/>
  <c r="AT2803" i="4"/>
  <c r="AV2803" i="4" s="1"/>
  <c r="AT2805" i="4"/>
  <c r="AV2805" i="4" s="1"/>
  <c r="AT2807" i="4"/>
  <c r="AT2809" i="4"/>
  <c r="AT2811" i="4"/>
  <c r="AT2813" i="4"/>
  <c r="AT2815" i="4"/>
  <c r="AT2817" i="4"/>
  <c r="AU2817" i="4" s="1"/>
  <c r="AT2819" i="4"/>
  <c r="AT2821" i="4"/>
  <c r="AT2823" i="4"/>
  <c r="AT2825" i="4"/>
  <c r="AY2825" i="4" s="1"/>
  <c r="AT2827" i="4"/>
  <c r="AT2829" i="4"/>
  <c r="AT2831" i="4"/>
  <c r="AT2833" i="4"/>
  <c r="AT2835" i="4"/>
  <c r="AU2835" i="4" s="1"/>
  <c r="AT2837" i="4"/>
  <c r="AX2837" i="4" s="1"/>
  <c r="AT2839" i="4"/>
  <c r="AT2841" i="4"/>
  <c r="AT2843" i="4"/>
  <c r="AT2845" i="4"/>
  <c r="AT2847" i="4"/>
  <c r="AT2849" i="4"/>
  <c r="AT2851" i="4"/>
  <c r="AT2853" i="4"/>
  <c r="AT2855" i="4"/>
  <c r="AT2857" i="4"/>
  <c r="AU2857" i="4" s="1"/>
  <c r="AT2859" i="4"/>
  <c r="AT2861" i="4"/>
  <c r="AU2861" i="4" s="1"/>
  <c r="AT2863" i="4"/>
  <c r="AT2865" i="4"/>
  <c r="AU2865" i="4" s="1"/>
  <c r="AT2867" i="4"/>
  <c r="AT2869" i="4"/>
  <c r="AW2869" i="4" s="1"/>
  <c r="AT2871" i="4"/>
  <c r="AT2873" i="4"/>
  <c r="AT2875" i="4"/>
  <c r="AT2877" i="4"/>
  <c r="AT2879" i="4"/>
  <c r="AT2881" i="4"/>
  <c r="AT2883" i="4"/>
  <c r="AT2885" i="4"/>
  <c r="AT2887" i="4"/>
  <c r="AT2889" i="4"/>
  <c r="AT2891" i="4"/>
  <c r="AT2893" i="4"/>
  <c r="AX2893" i="4" s="1"/>
  <c r="AT2895" i="4"/>
  <c r="AT2897" i="4"/>
  <c r="AW2897" i="4" s="1"/>
  <c r="AT2899" i="4"/>
  <c r="AT2901" i="4"/>
  <c r="AY2901" i="4" s="1"/>
  <c r="AT2903" i="4"/>
  <c r="AT2905" i="4"/>
  <c r="AT2907" i="4"/>
  <c r="AT2909" i="4"/>
  <c r="AT2911" i="4"/>
  <c r="AT2913" i="4"/>
  <c r="AT2915" i="4"/>
  <c r="AU2915" i="4" s="1"/>
  <c r="AT2917" i="4"/>
  <c r="AT2919" i="4"/>
  <c r="AT2921" i="4"/>
  <c r="AT2923" i="4"/>
  <c r="AT2925" i="4"/>
  <c r="AT2927" i="4"/>
  <c r="AT2929" i="4"/>
  <c r="AX2929" i="4" s="1"/>
  <c r="AT2931" i="4"/>
  <c r="AT2933" i="4"/>
  <c r="AV2933" i="4" s="1"/>
  <c r="AT2935" i="4"/>
  <c r="AT2937" i="4"/>
  <c r="AT2939" i="4"/>
  <c r="AT2941" i="4"/>
  <c r="AT2943" i="4"/>
  <c r="AT2945" i="4"/>
  <c r="AT2947" i="4"/>
  <c r="AT2949" i="4"/>
  <c r="AT2951" i="4"/>
  <c r="AT2953" i="4"/>
  <c r="AU2953" i="4" s="1"/>
  <c r="AT2955" i="4"/>
  <c r="AT2957" i="4"/>
  <c r="AY2957" i="4" s="1"/>
  <c r="AT2959" i="4"/>
  <c r="AT2961" i="4"/>
  <c r="AT2963" i="4"/>
  <c r="AT2965" i="4"/>
  <c r="AX2965" i="4" s="1"/>
  <c r="AT2967" i="4"/>
  <c r="AT2969" i="4"/>
  <c r="AT2971" i="4"/>
  <c r="AT2973" i="4"/>
  <c r="AT2975" i="4"/>
  <c r="AT2977" i="4"/>
  <c r="AT2979" i="4"/>
  <c r="AT2981" i="4"/>
  <c r="AT2983" i="4"/>
  <c r="AT2985" i="4"/>
  <c r="AX2985" i="4" s="1"/>
  <c r="AT2987" i="4"/>
  <c r="AT2989" i="4"/>
  <c r="AV2989" i="4" s="1"/>
  <c r="AT2991" i="4"/>
  <c r="AT2993" i="4"/>
  <c r="AT2995" i="4"/>
  <c r="AX2995" i="4" s="1"/>
  <c r="AT2997" i="4"/>
  <c r="AV2997" i="4" s="1"/>
  <c r="AT2999" i="4"/>
  <c r="AT3001" i="4"/>
  <c r="AT3003" i="4"/>
  <c r="AT3005" i="4"/>
  <c r="BN18" i="4"/>
  <c r="BN28" i="4"/>
  <c r="BN34" i="4"/>
  <c r="BN48" i="4"/>
  <c r="BN50" i="4"/>
  <c r="BN52" i="4"/>
  <c r="BN54" i="4"/>
  <c r="BN56" i="4"/>
  <c r="BN58" i="4"/>
  <c r="BN60" i="4"/>
  <c r="BN62" i="4"/>
  <c r="BN64" i="4"/>
  <c r="BN66" i="4"/>
  <c r="BN68" i="4"/>
  <c r="BN70" i="4"/>
  <c r="BN72" i="4"/>
  <c r="BN74" i="4"/>
  <c r="BN76" i="4"/>
  <c r="BN78" i="4"/>
  <c r="BN80" i="4"/>
  <c r="BN82" i="4"/>
  <c r="BN84" i="4"/>
  <c r="BN86" i="4"/>
  <c r="BN88" i="4"/>
  <c r="BN90" i="4"/>
  <c r="BN92" i="4"/>
  <c r="BN94" i="4"/>
  <c r="BN96" i="4"/>
  <c r="BN98" i="4"/>
  <c r="BN100" i="4"/>
  <c r="BN102" i="4"/>
  <c r="BN104" i="4"/>
  <c r="BN106" i="4"/>
  <c r="BN108" i="4"/>
  <c r="BN110" i="4"/>
  <c r="BN112" i="4"/>
  <c r="BN114" i="4"/>
  <c r="BN116" i="4"/>
  <c r="BN118" i="4"/>
  <c r="BN120" i="4"/>
  <c r="BN122" i="4"/>
  <c r="BN124" i="4"/>
  <c r="BN126" i="4"/>
  <c r="BN128" i="4"/>
  <c r="BN130" i="4"/>
  <c r="BN132" i="4"/>
  <c r="BN134" i="4"/>
  <c r="BN136" i="4"/>
  <c r="BN138" i="4"/>
  <c r="BN140" i="4"/>
  <c r="BN142" i="4"/>
  <c r="BN144" i="4"/>
  <c r="BN146" i="4"/>
  <c r="BN148" i="4"/>
  <c r="BN150" i="4"/>
  <c r="BN152" i="4"/>
  <c r="BN154" i="4"/>
  <c r="BN156" i="4"/>
  <c r="BN158" i="4"/>
  <c r="BN160" i="4"/>
  <c r="BN162" i="4"/>
  <c r="BN164" i="4"/>
  <c r="BN166" i="4"/>
  <c r="BN168" i="4"/>
  <c r="BN170" i="4"/>
  <c r="BN172" i="4"/>
  <c r="BN174" i="4"/>
  <c r="BN176" i="4"/>
  <c r="BN178" i="4"/>
  <c r="BN180" i="4"/>
  <c r="BN182" i="4"/>
  <c r="BN184" i="4"/>
  <c r="BN186" i="4"/>
  <c r="BN188" i="4"/>
  <c r="BN190" i="4"/>
  <c r="BN192" i="4"/>
  <c r="BN194" i="4"/>
  <c r="BN196" i="4"/>
  <c r="BN198" i="4"/>
  <c r="BN200" i="4"/>
  <c r="BN202" i="4"/>
  <c r="BN204" i="4"/>
  <c r="BN206" i="4"/>
  <c r="BN208" i="4"/>
  <c r="BN210" i="4"/>
  <c r="BN212" i="4"/>
  <c r="BN214" i="4"/>
  <c r="BN216" i="4"/>
  <c r="BN218" i="4"/>
  <c r="BN220" i="4"/>
  <c r="BN222" i="4"/>
  <c r="BN224" i="4"/>
  <c r="BN226" i="4"/>
  <c r="BN228" i="4"/>
  <c r="BN230" i="4"/>
  <c r="BN232" i="4"/>
  <c r="BN234" i="4"/>
  <c r="BN236" i="4"/>
  <c r="BN238" i="4"/>
  <c r="BN240" i="4"/>
  <c r="BN242" i="4"/>
  <c r="BN244" i="4"/>
  <c r="BN246" i="4"/>
  <c r="BN248" i="4"/>
  <c r="BN250" i="4"/>
  <c r="BN252" i="4"/>
  <c r="BN254" i="4"/>
  <c r="BN256" i="4"/>
  <c r="BN258" i="4"/>
  <c r="BN260" i="4"/>
  <c r="BN262" i="4"/>
  <c r="BN264" i="4"/>
  <c r="BN266" i="4"/>
  <c r="BN268" i="4"/>
  <c r="BN270" i="4"/>
  <c r="BN272" i="4"/>
  <c r="BN274" i="4"/>
  <c r="BN276" i="4"/>
  <c r="BN278" i="4"/>
  <c r="BN280" i="4"/>
  <c r="BN282" i="4"/>
  <c r="BN284" i="4"/>
  <c r="BN286" i="4"/>
  <c r="BN288" i="4"/>
  <c r="BN290" i="4"/>
  <c r="BN292" i="4"/>
  <c r="BN294" i="4"/>
  <c r="BN296" i="4"/>
  <c r="BN298" i="4"/>
  <c r="BN300" i="4"/>
  <c r="BN302" i="4"/>
  <c r="BN304" i="4"/>
  <c r="BN306" i="4"/>
  <c r="BN308" i="4"/>
  <c r="BN310" i="4"/>
  <c r="BN312" i="4"/>
  <c r="BN314" i="4"/>
  <c r="BN316" i="4"/>
  <c r="BN318" i="4"/>
  <c r="BN320" i="4"/>
  <c r="BN322" i="4"/>
  <c r="BN324" i="4"/>
  <c r="BN326" i="4"/>
  <c r="BN328" i="4"/>
  <c r="BN330" i="4"/>
  <c r="BN332" i="4"/>
  <c r="BN334" i="4"/>
  <c r="BN336" i="4"/>
  <c r="BN338" i="4"/>
  <c r="BN340" i="4"/>
  <c r="BN342" i="4"/>
  <c r="BN344" i="4"/>
  <c r="BN346" i="4"/>
  <c r="BN348" i="4"/>
  <c r="BN350" i="4"/>
  <c r="BN352" i="4"/>
  <c r="BN354" i="4"/>
  <c r="BN356" i="4"/>
  <c r="BN358" i="4"/>
  <c r="BN360" i="4"/>
  <c r="BN362" i="4"/>
  <c r="BN364" i="4"/>
  <c r="BN366" i="4"/>
  <c r="BN368" i="4"/>
  <c r="BN370" i="4"/>
  <c r="BN372" i="4"/>
  <c r="BN374" i="4"/>
  <c r="BN376" i="4"/>
  <c r="BN378" i="4"/>
  <c r="BN380" i="4"/>
  <c r="BN382" i="4"/>
  <c r="BN384" i="4"/>
  <c r="BN386" i="4"/>
  <c r="BN388" i="4"/>
  <c r="BN390" i="4"/>
  <c r="BN392" i="4"/>
  <c r="BN394" i="4"/>
  <c r="BN396" i="4"/>
  <c r="BN398" i="4"/>
  <c r="BN400" i="4"/>
  <c r="BN402" i="4"/>
  <c r="BN404" i="4"/>
  <c r="BN406" i="4"/>
  <c r="BN408" i="4"/>
  <c r="BN410" i="4"/>
  <c r="BN412" i="4"/>
  <c r="BN414" i="4"/>
  <c r="BN416" i="4"/>
  <c r="BN418" i="4"/>
  <c r="BN420" i="4"/>
  <c r="BN422" i="4"/>
  <c r="BN424" i="4"/>
  <c r="BN426" i="4"/>
  <c r="BN428" i="4"/>
  <c r="BN430" i="4"/>
  <c r="BN432" i="4"/>
  <c r="BN434" i="4"/>
  <c r="BN436" i="4"/>
  <c r="BN438" i="4"/>
  <c r="BN440" i="4"/>
  <c r="BN442" i="4"/>
  <c r="BN444" i="4"/>
  <c r="BN446" i="4"/>
  <c r="BN448" i="4"/>
  <c r="BN450" i="4"/>
  <c r="BN452" i="4"/>
  <c r="BN454" i="4"/>
  <c r="BN456" i="4"/>
  <c r="BN458" i="4"/>
  <c r="BN460" i="4"/>
  <c r="BN462" i="4"/>
  <c r="BN464" i="4"/>
  <c r="BN466" i="4"/>
  <c r="BN468" i="4"/>
  <c r="BN470" i="4"/>
  <c r="BN472" i="4"/>
  <c r="BN474" i="4"/>
  <c r="BN476" i="4"/>
  <c r="BN478" i="4"/>
  <c r="BN480" i="4"/>
  <c r="BN482" i="4"/>
  <c r="BN484" i="4"/>
  <c r="BN486" i="4"/>
  <c r="BN488" i="4"/>
  <c r="BN490" i="4"/>
  <c r="BN492" i="4"/>
  <c r="BN494" i="4"/>
  <c r="BN496" i="4"/>
  <c r="BN498" i="4"/>
  <c r="BN500" i="4"/>
  <c r="BN502" i="4"/>
  <c r="BN504" i="4"/>
  <c r="BN506" i="4"/>
  <c r="BN508" i="4"/>
  <c r="BN510" i="4"/>
  <c r="BN512" i="4"/>
  <c r="BN514" i="4"/>
  <c r="BN516" i="4"/>
  <c r="BN518" i="4"/>
  <c r="BN520" i="4"/>
  <c r="BN522" i="4"/>
  <c r="BN524" i="4"/>
  <c r="BN526" i="4"/>
  <c r="BN528" i="4"/>
  <c r="BN530" i="4"/>
  <c r="BN532" i="4"/>
  <c r="BN534" i="4"/>
  <c r="BN536" i="4"/>
  <c r="BN538" i="4"/>
  <c r="BN540" i="4"/>
  <c r="BN542" i="4"/>
  <c r="BN544" i="4"/>
  <c r="BN546" i="4"/>
  <c r="BN548" i="4"/>
  <c r="BN550" i="4"/>
  <c r="BN552" i="4"/>
  <c r="BN554" i="4"/>
  <c r="BN556" i="4"/>
  <c r="BN558" i="4"/>
  <c r="BN560" i="4"/>
  <c r="BN562" i="4"/>
  <c r="BN564" i="4"/>
  <c r="BN566" i="4"/>
  <c r="BN568" i="4"/>
  <c r="BN570" i="4"/>
  <c r="BN572" i="4"/>
  <c r="BN574" i="4"/>
  <c r="BN576" i="4"/>
  <c r="BN578" i="4"/>
  <c r="BN580" i="4"/>
  <c r="BN582" i="4"/>
  <c r="BN584" i="4"/>
  <c r="BN586" i="4"/>
  <c r="BN588" i="4"/>
  <c r="BN590" i="4"/>
  <c r="BN592" i="4"/>
  <c r="BN594" i="4"/>
  <c r="BN596" i="4"/>
  <c r="BN598" i="4"/>
  <c r="BN600" i="4"/>
  <c r="BN602" i="4"/>
  <c r="BN604" i="4"/>
  <c r="BN606" i="4"/>
  <c r="BN608" i="4"/>
  <c r="BN610" i="4"/>
  <c r="BN612" i="4"/>
  <c r="BN614" i="4"/>
  <c r="BN616" i="4"/>
  <c r="BN618" i="4"/>
  <c r="BN620" i="4"/>
  <c r="BN622" i="4"/>
  <c r="BN624" i="4"/>
  <c r="BN626" i="4"/>
  <c r="BN628" i="4"/>
  <c r="BN630" i="4"/>
  <c r="BN632" i="4"/>
  <c r="BN634" i="4"/>
  <c r="BN636" i="4"/>
  <c r="BN638" i="4"/>
  <c r="BN640" i="4"/>
  <c r="BN642" i="4"/>
  <c r="BN644" i="4"/>
  <c r="BN646" i="4"/>
  <c r="BN648" i="4"/>
  <c r="BN650" i="4"/>
  <c r="BN652" i="4"/>
  <c r="BN654" i="4"/>
  <c r="BN656" i="4"/>
  <c r="BN658" i="4"/>
  <c r="BN660" i="4"/>
  <c r="BN662" i="4"/>
  <c r="BN664" i="4"/>
  <c r="BN666" i="4"/>
  <c r="BN668" i="4"/>
  <c r="BN670" i="4"/>
  <c r="BN672" i="4"/>
  <c r="BN674" i="4"/>
  <c r="BN676" i="4"/>
  <c r="BN678" i="4"/>
  <c r="BN680" i="4"/>
  <c r="BN682" i="4"/>
  <c r="BN684" i="4"/>
  <c r="BN686" i="4"/>
  <c r="BN688" i="4"/>
  <c r="BN690" i="4"/>
  <c r="BN692" i="4"/>
  <c r="BN694" i="4"/>
  <c r="BN696" i="4"/>
  <c r="BN698" i="4"/>
  <c r="BN700" i="4"/>
  <c r="BN702" i="4"/>
  <c r="BN704" i="4"/>
  <c r="BN706" i="4"/>
  <c r="BN708" i="4"/>
  <c r="BN710" i="4"/>
  <c r="BN712" i="4"/>
  <c r="BN714" i="4"/>
  <c r="BN716" i="4"/>
  <c r="BN718" i="4"/>
  <c r="BN720" i="4"/>
  <c r="BN722" i="4"/>
  <c r="BN724" i="4"/>
  <c r="BN726" i="4"/>
  <c r="BN728" i="4"/>
  <c r="BN730" i="4"/>
  <c r="BN732" i="4"/>
  <c r="BN734" i="4"/>
  <c r="BN736" i="4"/>
  <c r="BN738" i="4"/>
  <c r="BN740" i="4"/>
  <c r="BN742" i="4"/>
  <c r="BN744" i="4"/>
  <c r="BN746" i="4"/>
  <c r="BN748" i="4"/>
  <c r="BN750" i="4"/>
  <c r="BN752" i="4"/>
  <c r="BN754" i="4"/>
  <c r="BN756" i="4"/>
  <c r="BN758" i="4"/>
  <c r="BN760" i="4"/>
  <c r="BN762" i="4"/>
  <c r="BN764" i="4"/>
  <c r="BN766" i="4"/>
  <c r="BN768" i="4"/>
  <c r="BN770" i="4"/>
  <c r="BN772" i="4"/>
  <c r="BN774" i="4"/>
  <c r="BN776" i="4"/>
  <c r="BN778" i="4"/>
  <c r="BN780" i="4"/>
  <c r="BN782" i="4"/>
  <c r="BN784" i="4"/>
  <c r="BN786" i="4"/>
  <c r="BN788" i="4"/>
  <c r="BN790" i="4"/>
  <c r="BN792" i="4"/>
  <c r="BN794" i="4"/>
  <c r="BN796" i="4"/>
  <c r="BN798" i="4"/>
  <c r="BN800" i="4"/>
  <c r="BN802" i="4"/>
  <c r="BN804" i="4"/>
  <c r="BN806" i="4"/>
  <c r="BN808" i="4"/>
  <c r="BN810" i="4"/>
  <c r="BN812" i="4"/>
  <c r="BN814" i="4"/>
  <c r="BN816" i="4"/>
  <c r="BN818" i="4"/>
  <c r="BN820" i="4"/>
  <c r="BN822" i="4"/>
  <c r="BN824" i="4"/>
  <c r="BN826" i="4"/>
  <c r="BN828" i="4"/>
  <c r="BN830" i="4"/>
  <c r="BN832" i="4"/>
  <c r="BN834" i="4"/>
  <c r="BN836" i="4"/>
  <c r="BN838" i="4"/>
  <c r="BN840" i="4"/>
  <c r="BN842" i="4"/>
  <c r="BN844" i="4"/>
  <c r="BN846" i="4"/>
  <c r="BN848" i="4"/>
  <c r="BN850" i="4"/>
  <c r="BN852" i="4"/>
  <c r="BN854" i="4"/>
  <c r="BN856" i="4"/>
  <c r="BN858" i="4"/>
  <c r="BN860" i="4"/>
  <c r="BN862" i="4"/>
  <c r="BN864" i="4"/>
  <c r="BN866" i="4"/>
  <c r="BN868" i="4"/>
  <c r="BN870" i="4"/>
  <c r="BN872" i="4"/>
  <c r="BN874" i="4"/>
  <c r="BN876" i="4"/>
  <c r="BN878" i="4"/>
  <c r="BN880" i="4"/>
  <c r="BN882" i="4"/>
  <c r="BN884" i="4"/>
  <c r="BN886" i="4"/>
  <c r="BN888" i="4"/>
  <c r="BN890" i="4"/>
  <c r="BN892" i="4"/>
  <c r="BN894" i="4"/>
  <c r="BN896" i="4"/>
  <c r="BN898" i="4"/>
  <c r="BN900" i="4"/>
  <c r="BN902" i="4"/>
  <c r="BN904" i="4"/>
  <c r="BN906" i="4"/>
  <c r="BN908" i="4"/>
  <c r="BN910" i="4"/>
  <c r="BN912" i="4"/>
  <c r="BN914" i="4"/>
  <c r="BN916" i="4"/>
  <c r="BN918" i="4"/>
  <c r="BN920" i="4"/>
  <c r="BN922" i="4"/>
  <c r="BN924" i="4"/>
  <c r="BN926" i="4"/>
  <c r="BN928" i="4"/>
  <c r="BN930" i="4"/>
  <c r="BN932" i="4"/>
  <c r="BN934" i="4"/>
  <c r="BN936" i="4"/>
  <c r="BN938" i="4"/>
  <c r="BN940" i="4"/>
  <c r="BN942" i="4"/>
  <c r="BN944" i="4"/>
  <c r="BN946" i="4"/>
  <c r="BN948" i="4"/>
  <c r="BN950" i="4"/>
  <c r="BN952" i="4"/>
  <c r="BN954" i="4"/>
  <c r="BN956" i="4"/>
  <c r="BN958" i="4"/>
  <c r="BN960" i="4"/>
  <c r="BN962" i="4"/>
  <c r="BN964" i="4"/>
  <c r="BN966" i="4"/>
  <c r="BN968" i="4"/>
  <c r="BN970" i="4"/>
  <c r="BN972" i="4"/>
  <c r="BN974" i="4"/>
  <c r="BN976" i="4"/>
  <c r="BN978" i="4"/>
  <c r="BN980" i="4"/>
  <c r="BN982" i="4"/>
  <c r="BN984" i="4"/>
  <c r="BN986" i="4"/>
  <c r="BN988" i="4"/>
  <c r="BN990" i="4"/>
  <c r="BN992" i="4"/>
  <c r="BN994" i="4"/>
  <c r="BN996" i="4"/>
  <c r="BN998" i="4"/>
  <c r="BN1000" i="4"/>
  <c r="BN1002" i="4"/>
  <c r="BN1004" i="4"/>
  <c r="BN1006" i="4"/>
  <c r="BN1008" i="4"/>
  <c r="BN1010" i="4"/>
  <c r="BN1012" i="4"/>
  <c r="BN1014" i="4"/>
  <c r="BN1016" i="4"/>
  <c r="BN1018" i="4"/>
  <c r="BN1020" i="4"/>
  <c r="BN1022" i="4"/>
  <c r="BN1024" i="4"/>
  <c r="BN1026" i="4"/>
  <c r="BN1028" i="4"/>
  <c r="BN1030" i="4"/>
  <c r="BN1032" i="4"/>
  <c r="BN1034" i="4"/>
  <c r="BN1036" i="4"/>
  <c r="BN1038" i="4"/>
  <c r="BN1040" i="4"/>
  <c r="BN1042" i="4"/>
  <c r="BN1044" i="4"/>
  <c r="BN1046" i="4"/>
  <c r="BN1048" i="4"/>
  <c r="BN1050" i="4"/>
  <c r="BN1052" i="4"/>
  <c r="BN1054" i="4"/>
  <c r="BN1056" i="4"/>
  <c r="BN1058" i="4"/>
  <c r="BN1060" i="4"/>
  <c r="BN1062" i="4"/>
  <c r="BN1064" i="4"/>
  <c r="BN1066" i="4"/>
  <c r="BN1068" i="4"/>
  <c r="BN1070" i="4"/>
  <c r="BN1072" i="4"/>
  <c r="BN1074" i="4"/>
  <c r="BN1076" i="4"/>
  <c r="BN1078" i="4"/>
  <c r="BN1080" i="4"/>
  <c r="BN1082" i="4"/>
  <c r="BN1084" i="4"/>
  <c r="BN1086" i="4"/>
  <c r="BN1088" i="4"/>
  <c r="BN1090" i="4"/>
  <c r="BN1092" i="4"/>
  <c r="BN1094" i="4"/>
  <c r="BN1096" i="4"/>
  <c r="BN1098" i="4"/>
  <c r="BN1100" i="4"/>
  <c r="BN1102" i="4"/>
  <c r="BN1104" i="4"/>
  <c r="BN1106" i="4"/>
  <c r="BN1108" i="4"/>
  <c r="BN1110" i="4"/>
  <c r="BN1112" i="4"/>
  <c r="BN1114" i="4"/>
  <c r="BN1116" i="4"/>
  <c r="BN1118" i="4"/>
  <c r="BN1120" i="4"/>
  <c r="BN1122" i="4"/>
  <c r="BN1124" i="4"/>
  <c r="BN1126" i="4"/>
  <c r="BN1128" i="4"/>
  <c r="BN1130" i="4"/>
  <c r="BN1132" i="4"/>
  <c r="BN1134" i="4"/>
  <c r="BN1136" i="4"/>
  <c r="BN1138" i="4"/>
  <c r="BN1140" i="4"/>
  <c r="BN1142" i="4"/>
  <c r="BN1144" i="4"/>
  <c r="BN1146" i="4"/>
  <c r="BN1148" i="4"/>
  <c r="BN1150" i="4"/>
  <c r="BN1152" i="4"/>
  <c r="BN1154" i="4"/>
  <c r="BN1156" i="4"/>
  <c r="BN1158" i="4"/>
  <c r="BN1160" i="4"/>
  <c r="BN1162" i="4"/>
  <c r="BN1164" i="4"/>
  <c r="BN1166" i="4"/>
  <c r="BN1168" i="4"/>
  <c r="BN1170" i="4"/>
  <c r="BN1172" i="4"/>
  <c r="BN1174" i="4"/>
  <c r="BN1176" i="4"/>
  <c r="BN1178" i="4"/>
  <c r="BN1180" i="4"/>
  <c r="BN1182" i="4"/>
  <c r="BN1184" i="4"/>
  <c r="BN1186" i="4"/>
  <c r="BN1188" i="4"/>
  <c r="BN1190" i="4"/>
  <c r="BN1192" i="4"/>
  <c r="BN1194" i="4"/>
  <c r="BN1196" i="4"/>
  <c r="BN1198" i="4"/>
  <c r="BN1200" i="4"/>
  <c r="BN1202" i="4"/>
  <c r="BN1204" i="4"/>
  <c r="BN1206" i="4"/>
  <c r="BN1208" i="4"/>
  <c r="BN1210" i="4"/>
  <c r="BN1212" i="4"/>
  <c r="BN1214" i="4"/>
  <c r="BN1216" i="4"/>
  <c r="BN1218" i="4"/>
  <c r="BN1220" i="4"/>
  <c r="BN1222" i="4"/>
  <c r="BN1224" i="4"/>
  <c r="BN1226" i="4"/>
  <c r="BN1228" i="4"/>
  <c r="BN1230" i="4"/>
  <c r="BN1232" i="4"/>
  <c r="BN1234" i="4"/>
  <c r="BN1236" i="4"/>
  <c r="BN1238" i="4"/>
  <c r="BN1240" i="4"/>
  <c r="BN1242" i="4"/>
  <c r="BN1244" i="4"/>
  <c r="BN1246" i="4"/>
  <c r="BN1248" i="4"/>
  <c r="BN1250" i="4"/>
  <c r="BN1252" i="4"/>
  <c r="BN1254" i="4"/>
  <c r="BN1256" i="4"/>
  <c r="BN1258" i="4"/>
  <c r="BN1260" i="4"/>
  <c r="BN1262" i="4"/>
  <c r="BN1264" i="4"/>
  <c r="BN1266" i="4"/>
  <c r="BN1268" i="4"/>
  <c r="BN1270" i="4"/>
  <c r="BN1272" i="4"/>
  <c r="BN1274" i="4"/>
  <c r="BN1276" i="4"/>
  <c r="BN1278" i="4"/>
  <c r="BN1280" i="4"/>
  <c r="BN1282" i="4"/>
  <c r="BN1284" i="4"/>
  <c r="BN1286" i="4"/>
  <c r="BN1288" i="4"/>
  <c r="BN1290" i="4"/>
  <c r="BN1292" i="4"/>
  <c r="BN1294" i="4"/>
  <c r="BN1296" i="4"/>
  <c r="BN1298" i="4"/>
  <c r="BN1300" i="4"/>
  <c r="BN1302" i="4"/>
  <c r="BN1304" i="4"/>
  <c r="BN1306" i="4"/>
  <c r="BN1308" i="4"/>
  <c r="BN1310" i="4"/>
  <c r="BN1312" i="4"/>
  <c r="BN1314" i="4"/>
  <c r="BN1316" i="4"/>
  <c r="BN1318" i="4"/>
  <c r="BN1320" i="4"/>
  <c r="BN1322" i="4"/>
  <c r="BN1324" i="4"/>
  <c r="BN1326" i="4"/>
  <c r="BN1328" i="4"/>
  <c r="BN1330" i="4"/>
  <c r="BN1332" i="4"/>
  <c r="BN1334" i="4"/>
  <c r="BN1336" i="4"/>
  <c r="BN1338" i="4"/>
  <c r="BN1340" i="4"/>
  <c r="BN1342" i="4"/>
  <c r="BN1344" i="4"/>
  <c r="BN1346" i="4"/>
  <c r="BN1348" i="4"/>
  <c r="BN1350" i="4"/>
  <c r="BN1352" i="4"/>
  <c r="BN1354" i="4"/>
  <c r="BN1356" i="4"/>
  <c r="BN1358" i="4"/>
  <c r="BN1360" i="4"/>
  <c r="BN1362" i="4"/>
  <c r="BN1364" i="4"/>
  <c r="BN1366" i="4"/>
  <c r="BN1368" i="4"/>
  <c r="BN1370" i="4"/>
  <c r="BN1372" i="4"/>
  <c r="BN1374" i="4"/>
  <c r="BN1376" i="4"/>
  <c r="BN1378" i="4"/>
  <c r="BN1380" i="4"/>
  <c r="BN1382" i="4"/>
  <c r="BN1384" i="4"/>
  <c r="BN1386" i="4"/>
  <c r="BN1388" i="4"/>
  <c r="BN1390" i="4"/>
  <c r="BN1392" i="4"/>
  <c r="BN1394" i="4"/>
  <c r="BN1396" i="4"/>
  <c r="BN1398" i="4"/>
  <c r="BN1400" i="4"/>
  <c r="BN1402" i="4"/>
  <c r="BN1404" i="4"/>
  <c r="BN1406" i="4"/>
  <c r="BN1408" i="4"/>
  <c r="BN1410" i="4"/>
  <c r="BN1412" i="4"/>
  <c r="BN1414" i="4"/>
  <c r="BN1416" i="4"/>
  <c r="BN1418" i="4"/>
  <c r="BN1420" i="4"/>
  <c r="BN1422" i="4"/>
  <c r="BN1424" i="4"/>
  <c r="BN1426" i="4"/>
  <c r="BN1428" i="4"/>
  <c r="BN1430" i="4"/>
  <c r="BN1432" i="4"/>
  <c r="BN1434" i="4"/>
  <c r="BN1436" i="4"/>
  <c r="BN1438" i="4"/>
  <c r="BN1440" i="4"/>
  <c r="BN1442" i="4"/>
  <c r="BN1444" i="4"/>
  <c r="BN1446" i="4"/>
  <c r="BN1448" i="4"/>
  <c r="BN1450" i="4"/>
  <c r="BN1452" i="4"/>
  <c r="BN1454" i="4"/>
  <c r="BN1456" i="4"/>
  <c r="BN1458" i="4"/>
  <c r="BN1460" i="4"/>
  <c r="BN1462" i="4"/>
  <c r="BN1464" i="4"/>
  <c r="BN1466" i="4"/>
  <c r="BN1468" i="4"/>
  <c r="BN1470" i="4"/>
  <c r="BN1472" i="4"/>
  <c r="BN1474" i="4"/>
  <c r="BN1476" i="4"/>
  <c r="BN1478" i="4"/>
  <c r="BN1480" i="4"/>
  <c r="BN1482" i="4"/>
  <c r="BN1484" i="4"/>
  <c r="BN1486" i="4"/>
  <c r="BN1488" i="4"/>
  <c r="BN1490" i="4"/>
  <c r="BN1492" i="4"/>
  <c r="BN1494" i="4"/>
  <c r="BN1496" i="4"/>
  <c r="BN1498" i="4"/>
  <c r="BN1500" i="4"/>
  <c r="BN1502" i="4"/>
  <c r="BN1504" i="4"/>
  <c r="BN1506" i="4"/>
  <c r="BN1508" i="4"/>
  <c r="BN1510" i="4"/>
  <c r="BN1512" i="4"/>
  <c r="BN1514" i="4"/>
  <c r="BN1516" i="4"/>
  <c r="BN1518" i="4"/>
  <c r="BN1520" i="4"/>
  <c r="BN1522" i="4"/>
  <c r="BN1524" i="4"/>
  <c r="BN1526" i="4"/>
  <c r="BN1528" i="4"/>
  <c r="BN1530" i="4"/>
  <c r="BN1532" i="4"/>
  <c r="BN1534" i="4"/>
  <c r="BN1536" i="4"/>
  <c r="BN1538" i="4"/>
  <c r="BN1540" i="4"/>
  <c r="BN1542" i="4"/>
  <c r="BN1544" i="4"/>
  <c r="BN1546" i="4"/>
  <c r="BN1548" i="4"/>
  <c r="BN1550" i="4"/>
  <c r="BN1552" i="4"/>
  <c r="BN1554" i="4"/>
  <c r="BN1556" i="4"/>
  <c r="BN1558" i="4"/>
  <c r="BN1560" i="4"/>
  <c r="BN1562" i="4"/>
  <c r="BN1564" i="4"/>
  <c r="BN1566" i="4"/>
  <c r="BN1568" i="4"/>
  <c r="BN1570" i="4"/>
  <c r="BN1572" i="4"/>
  <c r="BN1574" i="4"/>
  <c r="BN1576" i="4"/>
  <c r="BN1578" i="4"/>
  <c r="BN1580" i="4"/>
  <c r="BN1582" i="4"/>
  <c r="BN1584" i="4"/>
  <c r="BN1586" i="4"/>
  <c r="BN1588" i="4"/>
  <c r="BN1590" i="4"/>
  <c r="BN1592" i="4"/>
  <c r="BN1594" i="4"/>
  <c r="BN1596" i="4"/>
  <c r="BN1598" i="4"/>
  <c r="BN1600" i="4"/>
  <c r="BN1602" i="4"/>
  <c r="BN1604" i="4"/>
  <c r="BN1606" i="4"/>
  <c r="BN1608" i="4"/>
  <c r="BN1610" i="4"/>
  <c r="BN1612" i="4"/>
  <c r="BN1614" i="4"/>
  <c r="BN1616" i="4"/>
  <c r="BN1618" i="4"/>
  <c r="BN1620" i="4"/>
  <c r="BN1622" i="4"/>
  <c r="BN1624" i="4"/>
  <c r="BN1626" i="4"/>
  <c r="BN1628" i="4"/>
  <c r="BN1630" i="4"/>
  <c r="BN1632" i="4"/>
  <c r="BN1634" i="4"/>
  <c r="BN1636" i="4"/>
  <c r="BN1638" i="4"/>
  <c r="BN1640" i="4"/>
  <c r="BN1642" i="4"/>
  <c r="BN1644" i="4"/>
  <c r="BN1646" i="4"/>
  <c r="BN1648" i="4"/>
  <c r="BN1650" i="4"/>
  <c r="BN1652" i="4"/>
  <c r="BN1654" i="4"/>
  <c r="BN1656" i="4"/>
  <c r="BN1658" i="4"/>
  <c r="BN1660" i="4"/>
  <c r="BN1662" i="4"/>
  <c r="BN1664" i="4"/>
  <c r="BN1666" i="4"/>
  <c r="BN1668" i="4"/>
  <c r="BN1670" i="4"/>
  <c r="BN1672" i="4"/>
  <c r="BN1674" i="4"/>
  <c r="BN1676" i="4"/>
  <c r="BN1678" i="4"/>
  <c r="BN1680" i="4"/>
  <c r="BN1682" i="4"/>
  <c r="BN1684" i="4"/>
  <c r="BN1686" i="4"/>
  <c r="BN1688" i="4"/>
  <c r="BN1690" i="4"/>
  <c r="BN1692" i="4"/>
  <c r="BN1694" i="4"/>
  <c r="BN1696" i="4"/>
  <c r="BN1698" i="4"/>
  <c r="BN1700" i="4"/>
  <c r="BN1702" i="4"/>
  <c r="BN1704" i="4"/>
  <c r="BN1706" i="4"/>
  <c r="BN1708" i="4"/>
  <c r="BN1710" i="4"/>
  <c r="BN1712" i="4"/>
  <c r="BN1714" i="4"/>
  <c r="BN1716" i="4"/>
  <c r="BN1718" i="4"/>
  <c r="BN1720" i="4"/>
  <c r="BN1722" i="4"/>
  <c r="BN1724" i="4"/>
  <c r="BN1726" i="4"/>
  <c r="BN1728" i="4"/>
  <c r="BN1730" i="4"/>
  <c r="BN1732" i="4"/>
  <c r="BN1734" i="4"/>
  <c r="BN1736" i="4"/>
  <c r="BN1738" i="4"/>
  <c r="BN1740" i="4"/>
  <c r="BN1742" i="4"/>
  <c r="BN1744" i="4"/>
  <c r="BN1746" i="4"/>
  <c r="BN1748" i="4"/>
  <c r="BN1750" i="4"/>
  <c r="BN1752" i="4"/>
  <c r="BN1754" i="4"/>
  <c r="BN1756" i="4"/>
  <c r="BN1758" i="4"/>
  <c r="BN1760" i="4"/>
  <c r="BN1762" i="4"/>
  <c r="BN1764" i="4"/>
  <c r="BN1766" i="4"/>
  <c r="BN1768" i="4"/>
  <c r="BN1770" i="4"/>
  <c r="BN1772" i="4"/>
  <c r="BN1774" i="4"/>
  <c r="BN1776" i="4"/>
  <c r="BN1778" i="4"/>
  <c r="BN1780" i="4"/>
  <c r="BN1782" i="4"/>
  <c r="BN1784" i="4"/>
  <c r="BN1786" i="4"/>
  <c r="BN1788" i="4"/>
  <c r="BN1790" i="4"/>
  <c r="BN1792" i="4"/>
  <c r="BN1794" i="4"/>
  <c r="BN1796" i="4"/>
  <c r="BN1798" i="4"/>
  <c r="BN1800" i="4"/>
  <c r="BN1802" i="4"/>
  <c r="BN1804" i="4"/>
  <c r="BN1806" i="4"/>
  <c r="BN1808" i="4"/>
  <c r="BN1810" i="4"/>
  <c r="BN1812" i="4"/>
  <c r="BN1814" i="4"/>
  <c r="BN1816" i="4"/>
  <c r="BN1818" i="4"/>
  <c r="BN1820" i="4"/>
  <c r="BN1822" i="4"/>
  <c r="BN1824" i="4"/>
  <c r="BN1826" i="4"/>
  <c r="BN1828" i="4"/>
  <c r="BN1830" i="4"/>
  <c r="BN1832" i="4"/>
  <c r="BN1834" i="4"/>
  <c r="BN1836" i="4"/>
  <c r="BN1838" i="4"/>
  <c r="BN1840" i="4"/>
  <c r="BN1842" i="4"/>
  <c r="BN1844" i="4"/>
  <c r="BN1846" i="4"/>
  <c r="BN1848" i="4"/>
  <c r="BN1850" i="4"/>
  <c r="BN1852" i="4"/>
  <c r="BN1854" i="4"/>
  <c r="BN1856" i="4"/>
  <c r="BN1858" i="4"/>
  <c r="BN1860" i="4"/>
  <c r="BN1862" i="4"/>
  <c r="BN1864" i="4"/>
  <c r="BN1866" i="4"/>
  <c r="BN1868" i="4"/>
  <c r="BN1870" i="4"/>
  <c r="BN1872" i="4"/>
  <c r="BN1874" i="4"/>
  <c r="BN1876" i="4"/>
  <c r="BN1878" i="4"/>
  <c r="BN1880" i="4"/>
  <c r="BN1882" i="4"/>
  <c r="BN1884" i="4"/>
  <c r="BN1886" i="4"/>
  <c r="BN1888" i="4"/>
  <c r="BN1890" i="4"/>
  <c r="BN1892" i="4"/>
  <c r="BN1894" i="4"/>
  <c r="BN1896" i="4"/>
  <c r="BN1898" i="4"/>
  <c r="BN1900" i="4"/>
  <c r="BN1902" i="4"/>
  <c r="BN1904" i="4"/>
  <c r="BN1906" i="4"/>
  <c r="BN1908" i="4"/>
  <c r="BN1910" i="4"/>
  <c r="BN1912" i="4"/>
  <c r="BN1914" i="4"/>
  <c r="BN1916" i="4"/>
  <c r="BN1918" i="4"/>
  <c r="BN1920" i="4"/>
  <c r="BN1922" i="4"/>
  <c r="BN1924" i="4"/>
  <c r="BN1926" i="4"/>
  <c r="BN1928" i="4"/>
  <c r="BN1930" i="4"/>
  <c r="BN1932" i="4"/>
  <c r="BN1934" i="4"/>
  <c r="BN1936" i="4"/>
  <c r="BN1938" i="4"/>
  <c r="BN1940" i="4"/>
  <c r="BN1942" i="4"/>
  <c r="BN1944" i="4"/>
  <c r="BN1946" i="4"/>
  <c r="BN1948" i="4"/>
  <c r="BN1950" i="4"/>
  <c r="BN1952" i="4"/>
  <c r="BN1954" i="4"/>
  <c r="BN1956" i="4"/>
  <c r="BN1958" i="4"/>
  <c r="BN1960" i="4"/>
  <c r="BN1962" i="4"/>
  <c r="BN1964" i="4"/>
  <c r="BN1966" i="4"/>
  <c r="BN1968" i="4"/>
  <c r="BN1970" i="4"/>
  <c r="BN1972" i="4"/>
  <c r="BN1974" i="4"/>
  <c r="BN1976" i="4"/>
  <c r="BN1978" i="4"/>
  <c r="BN1980" i="4"/>
  <c r="BN1982" i="4"/>
  <c r="BN1984" i="4"/>
  <c r="BN1986" i="4"/>
  <c r="BN1988" i="4"/>
  <c r="BN1990" i="4"/>
  <c r="BN1992" i="4"/>
  <c r="BN1994" i="4"/>
  <c r="BN1996" i="4"/>
  <c r="BN1998" i="4"/>
  <c r="BN2000" i="4"/>
  <c r="BN2002" i="4"/>
  <c r="BN2004" i="4"/>
  <c r="BN2006" i="4"/>
  <c r="BN2008" i="4"/>
  <c r="BN2010" i="4"/>
  <c r="BN2012" i="4"/>
  <c r="BN2014" i="4"/>
  <c r="BN2016" i="4"/>
  <c r="BN2018" i="4"/>
  <c r="BN2020" i="4"/>
  <c r="BN2022" i="4"/>
  <c r="BN2024" i="4"/>
  <c r="BN2026" i="4"/>
  <c r="BN2028" i="4"/>
  <c r="BN2030" i="4"/>
  <c r="BN2032" i="4"/>
  <c r="BN2034" i="4"/>
  <c r="BN2036" i="4"/>
  <c r="BN2038" i="4"/>
  <c r="BN2040" i="4"/>
  <c r="BN2042" i="4"/>
  <c r="BN2044" i="4"/>
  <c r="BN2046" i="4"/>
  <c r="BN2048" i="4"/>
  <c r="BN2050" i="4"/>
  <c r="BN2052" i="4"/>
  <c r="BN2054" i="4"/>
  <c r="BN2056" i="4"/>
  <c r="BN2058" i="4"/>
  <c r="BN2060" i="4"/>
  <c r="BN2062" i="4"/>
  <c r="BN2064" i="4"/>
  <c r="BN2066" i="4"/>
  <c r="BN2068" i="4"/>
  <c r="BN2070" i="4"/>
  <c r="BN2072" i="4"/>
  <c r="BN2074" i="4"/>
  <c r="BN2076" i="4"/>
  <c r="BN2078" i="4"/>
  <c r="BN2080" i="4"/>
  <c r="BN2082" i="4"/>
  <c r="BN2084" i="4"/>
  <c r="BN2086" i="4"/>
  <c r="BN2088" i="4"/>
  <c r="BN2090" i="4"/>
  <c r="BN2092" i="4"/>
  <c r="BN2094" i="4"/>
  <c r="BN2096" i="4"/>
  <c r="BN2098" i="4"/>
  <c r="BN2100" i="4"/>
  <c r="BN2102" i="4"/>
  <c r="BN2104" i="4"/>
  <c r="BN2106" i="4"/>
  <c r="BN2108" i="4"/>
  <c r="BN2110" i="4"/>
  <c r="BN2112" i="4"/>
  <c r="BN2114" i="4"/>
  <c r="BN2116" i="4"/>
  <c r="BN2118" i="4"/>
  <c r="BN2120" i="4"/>
  <c r="BN2122" i="4"/>
  <c r="BN2124" i="4"/>
  <c r="BN2126" i="4"/>
  <c r="BN2128" i="4"/>
  <c r="BN2130" i="4"/>
  <c r="BN2132" i="4"/>
  <c r="BN2134" i="4"/>
  <c r="BN2136" i="4"/>
  <c r="BN2138" i="4"/>
  <c r="BN2140" i="4"/>
  <c r="BN2142" i="4"/>
  <c r="BN2144" i="4"/>
  <c r="BN2146" i="4"/>
  <c r="BN2148" i="4"/>
  <c r="BN2150" i="4"/>
  <c r="BN2152" i="4"/>
  <c r="BN2154" i="4"/>
  <c r="BN2156" i="4"/>
  <c r="BN2158" i="4"/>
  <c r="BN2160" i="4"/>
  <c r="BN2162" i="4"/>
  <c r="BN2164" i="4"/>
  <c r="BN2166" i="4"/>
  <c r="BN2168" i="4"/>
  <c r="BN2170" i="4"/>
  <c r="BN2172" i="4"/>
  <c r="BN2174" i="4"/>
  <c r="BN2176" i="4"/>
  <c r="BN2178" i="4"/>
  <c r="BN2180" i="4"/>
  <c r="BN2182" i="4"/>
  <c r="BN2184" i="4"/>
  <c r="BN2186" i="4"/>
  <c r="BN2188" i="4"/>
  <c r="BN2190" i="4"/>
  <c r="BN2192" i="4"/>
  <c r="BN2194" i="4"/>
  <c r="BN2196" i="4"/>
  <c r="BN2198" i="4"/>
  <c r="BN2200" i="4"/>
  <c r="BN2202" i="4"/>
  <c r="BN2204" i="4"/>
  <c r="BN2206" i="4"/>
  <c r="BN2208" i="4"/>
  <c r="BN2210" i="4"/>
  <c r="BN2212" i="4"/>
  <c r="BN2214" i="4"/>
  <c r="BN2216" i="4"/>
  <c r="BN2218" i="4"/>
  <c r="BN2220" i="4"/>
  <c r="BN2222" i="4"/>
  <c r="BN2224" i="4"/>
  <c r="BN2226" i="4"/>
  <c r="BN2228" i="4"/>
  <c r="BN2230" i="4"/>
  <c r="BN2232" i="4"/>
  <c r="BN2234" i="4"/>
  <c r="BN2236" i="4"/>
  <c r="BN2238" i="4"/>
  <c r="BN2240" i="4"/>
  <c r="BN2242" i="4"/>
  <c r="BN2244" i="4"/>
  <c r="BN2246" i="4"/>
  <c r="BN2248" i="4"/>
  <c r="BN2250" i="4"/>
  <c r="BN2252" i="4"/>
  <c r="BN2254" i="4"/>
  <c r="BN2256" i="4"/>
  <c r="BN2258" i="4"/>
  <c r="BN2260" i="4"/>
  <c r="BN2262" i="4"/>
  <c r="BN2264" i="4"/>
  <c r="BN2266" i="4"/>
  <c r="BN2268" i="4"/>
  <c r="BN2270" i="4"/>
  <c r="BN2272" i="4"/>
  <c r="BN2274" i="4"/>
  <c r="BN2276" i="4"/>
  <c r="BN2278" i="4"/>
  <c r="BN2280" i="4"/>
  <c r="BN2282" i="4"/>
  <c r="BN2284" i="4"/>
  <c r="BN2286" i="4"/>
  <c r="BN2288" i="4"/>
  <c r="BN2290" i="4"/>
  <c r="BN2292" i="4"/>
  <c r="BN2294" i="4"/>
  <c r="BN2296" i="4"/>
  <c r="BN2298" i="4"/>
  <c r="BN2300" i="4"/>
  <c r="BN2302" i="4"/>
  <c r="BN2304" i="4"/>
  <c r="BN2306" i="4"/>
  <c r="BN2308" i="4"/>
  <c r="BN2310" i="4"/>
  <c r="BN2312" i="4"/>
  <c r="BN2314" i="4"/>
  <c r="BN2316" i="4"/>
  <c r="BN2318" i="4"/>
  <c r="BN2320" i="4"/>
  <c r="BN2322" i="4"/>
  <c r="BN2324" i="4"/>
  <c r="BN2326" i="4"/>
  <c r="BN2328" i="4"/>
  <c r="BN2330" i="4"/>
  <c r="BN2332" i="4"/>
  <c r="BN2334" i="4"/>
  <c r="BN2336" i="4"/>
  <c r="BN2338" i="4"/>
  <c r="BN2340" i="4"/>
  <c r="BN2342" i="4"/>
  <c r="BN2344" i="4"/>
  <c r="BN2346" i="4"/>
  <c r="BN2348" i="4"/>
  <c r="BN2350" i="4"/>
  <c r="BN2352" i="4"/>
  <c r="BN2354" i="4"/>
  <c r="BN2356" i="4"/>
  <c r="BN2358" i="4"/>
  <c r="BN2360" i="4"/>
  <c r="BN2362" i="4"/>
  <c r="BN2364" i="4"/>
  <c r="BN2366" i="4"/>
  <c r="BN2368" i="4"/>
  <c r="BN2370" i="4"/>
  <c r="BN2372" i="4"/>
  <c r="BN2374" i="4"/>
  <c r="BN2376" i="4"/>
  <c r="BN2378" i="4"/>
  <c r="BN2380" i="4"/>
  <c r="BN2382" i="4"/>
  <c r="BN2384" i="4"/>
  <c r="BN2386" i="4"/>
  <c r="BN2388" i="4"/>
  <c r="BN2390" i="4"/>
  <c r="BN2392" i="4"/>
  <c r="BN2394" i="4"/>
  <c r="BN2396" i="4"/>
  <c r="BN2398" i="4"/>
  <c r="BN2400" i="4"/>
  <c r="BN2402" i="4"/>
  <c r="BN2404" i="4"/>
  <c r="BN2406" i="4"/>
  <c r="BN2408" i="4"/>
  <c r="BN2410" i="4"/>
  <c r="BN2412" i="4"/>
  <c r="BN2414" i="4"/>
  <c r="BN2416" i="4"/>
  <c r="BN2418" i="4"/>
  <c r="BN2420" i="4"/>
  <c r="BN2422" i="4"/>
  <c r="BN2424" i="4"/>
  <c r="BN2426" i="4"/>
  <c r="BN2428" i="4"/>
  <c r="BN2430" i="4"/>
  <c r="BN2432" i="4"/>
  <c r="BN2434" i="4"/>
  <c r="BN2436" i="4"/>
  <c r="BN2438" i="4"/>
  <c r="BN2440" i="4"/>
  <c r="BN2442" i="4"/>
  <c r="BN2444" i="4"/>
  <c r="BN2446" i="4"/>
  <c r="BN2448" i="4"/>
  <c r="BN2450" i="4"/>
  <c r="BN2452" i="4"/>
  <c r="BN2454" i="4"/>
  <c r="BN2456" i="4"/>
  <c r="BN2458" i="4"/>
  <c r="BN2460" i="4"/>
  <c r="BN2462" i="4"/>
  <c r="BN2464" i="4"/>
  <c r="BN2466" i="4"/>
  <c r="BN2468" i="4"/>
  <c r="BN2470" i="4"/>
  <c r="BN2472" i="4"/>
  <c r="BN2474" i="4"/>
  <c r="BN2476" i="4"/>
  <c r="BN2478" i="4"/>
  <c r="BN2480" i="4"/>
  <c r="BN2482" i="4"/>
  <c r="BN2484" i="4"/>
  <c r="BN2486" i="4"/>
  <c r="BN2488" i="4"/>
  <c r="BN2490" i="4"/>
  <c r="BN2492" i="4"/>
  <c r="BN2494" i="4"/>
  <c r="BN2496" i="4"/>
  <c r="BN2498" i="4"/>
  <c r="BN2500" i="4"/>
  <c r="BN2502" i="4"/>
  <c r="BN2504" i="4"/>
  <c r="BN2506" i="4"/>
  <c r="BN2508" i="4"/>
  <c r="BN2510" i="4"/>
  <c r="BN2512" i="4"/>
  <c r="BN2514" i="4"/>
  <c r="BN2516" i="4"/>
  <c r="BN2518" i="4"/>
  <c r="BN2520" i="4"/>
  <c r="BN2522" i="4"/>
  <c r="BN2524" i="4"/>
  <c r="BN2526" i="4"/>
  <c r="BN2528" i="4"/>
  <c r="BN2530" i="4"/>
  <c r="BN2532" i="4"/>
  <c r="BN2534" i="4"/>
  <c r="BN2536" i="4"/>
  <c r="BN2538" i="4"/>
  <c r="BN2540" i="4"/>
  <c r="BN2542" i="4"/>
  <c r="BN2544" i="4"/>
  <c r="BN2546" i="4"/>
  <c r="BN2548" i="4"/>
  <c r="BN2550" i="4"/>
  <c r="BN2552" i="4"/>
  <c r="BN2554" i="4"/>
  <c r="BN2556" i="4"/>
  <c r="BN2558" i="4"/>
  <c r="BN2560" i="4"/>
  <c r="BN2562" i="4"/>
  <c r="BN2564" i="4"/>
  <c r="BN2566" i="4"/>
  <c r="BN2568" i="4"/>
  <c r="BN2570" i="4"/>
  <c r="BN2572" i="4"/>
  <c r="BN2574" i="4"/>
  <c r="BN2576" i="4"/>
  <c r="BN2578" i="4"/>
  <c r="BN2580" i="4"/>
  <c r="BN2582" i="4"/>
  <c r="BN2584" i="4"/>
  <c r="BN2586" i="4"/>
  <c r="BN2588" i="4"/>
  <c r="BN2590" i="4"/>
  <c r="BN2592" i="4"/>
  <c r="BN2594" i="4"/>
  <c r="BN2596" i="4"/>
  <c r="BN2598" i="4"/>
  <c r="BN2600" i="4"/>
  <c r="BN2602" i="4"/>
  <c r="BN2604" i="4"/>
  <c r="BN2606" i="4"/>
  <c r="BN2608" i="4"/>
  <c r="BN2610" i="4"/>
  <c r="BN2612" i="4"/>
  <c r="BN2614" i="4"/>
  <c r="BN2616" i="4"/>
  <c r="BN2618" i="4"/>
  <c r="BN2620" i="4"/>
  <c r="BN2622" i="4"/>
  <c r="BN2624" i="4"/>
  <c r="BN2626" i="4"/>
  <c r="BN2628" i="4"/>
  <c r="BN2630" i="4"/>
  <c r="BN2632" i="4"/>
  <c r="BN2634" i="4"/>
  <c r="BN2636" i="4"/>
  <c r="BN2638" i="4"/>
  <c r="BN2640" i="4"/>
  <c r="BN2642" i="4"/>
  <c r="BN2644" i="4"/>
  <c r="BN2646" i="4"/>
  <c r="BN2648" i="4"/>
  <c r="BN2650" i="4"/>
  <c r="BN2652" i="4"/>
  <c r="BN2654" i="4"/>
  <c r="BN2656" i="4"/>
  <c r="BN2658" i="4"/>
  <c r="BN2660" i="4"/>
  <c r="BN2662" i="4"/>
  <c r="BN2664" i="4"/>
  <c r="BN2666" i="4"/>
  <c r="BN2668" i="4"/>
  <c r="BN2670" i="4"/>
  <c r="BN2672" i="4"/>
  <c r="BN2674" i="4"/>
  <c r="BN2676" i="4"/>
  <c r="BN2678" i="4"/>
  <c r="BN2680" i="4"/>
  <c r="BN2682" i="4"/>
  <c r="BN2684" i="4"/>
  <c r="BN2686" i="4"/>
  <c r="BN2688" i="4"/>
  <c r="BN2690" i="4"/>
  <c r="BN2692" i="4"/>
  <c r="BN2694" i="4"/>
  <c r="BN2696" i="4"/>
  <c r="BN2698" i="4"/>
  <c r="BN2700" i="4"/>
  <c r="BN2702" i="4"/>
  <c r="BN2704" i="4"/>
  <c r="BN2706" i="4"/>
  <c r="BN2708" i="4"/>
  <c r="BN2710" i="4"/>
  <c r="BN2712" i="4"/>
  <c r="BN2714" i="4"/>
  <c r="BN2716" i="4"/>
  <c r="BN2718" i="4"/>
  <c r="BN2720" i="4"/>
  <c r="BN2722" i="4"/>
  <c r="BN2724" i="4"/>
  <c r="BN2726" i="4"/>
  <c r="BN2728" i="4"/>
  <c r="BN2730" i="4"/>
  <c r="BN2732" i="4"/>
  <c r="BN2734" i="4"/>
  <c r="BN2736" i="4"/>
  <c r="BN2738" i="4"/>
  <c r="BN2740" i="4"/>
  <c r="BN2742" i="4"/>
  <c r="BN2744" i="4"/>
  <c r="BN2746" i="4"/>
  <c r="BN2748" i="4"/>
  <c r="BN2750" i="4"/>
  <c r="BN2752" i="4"/>
  <c r="BN2754" i="4"/>
  <c r="BN2756" i="4"/>
  <c r="BN2758" i="4"/>
  <c r="BN2760" i="4"/>
  <c r="BN2762" i="4"/>
  <c r="BN2764" i="4"/>
  <c r="BN2766" i="4"/>
  <c r="BN2768" i="4"/>
  <c r="BN2770" i="4"/>
  <c r="BN2772" i="4"/>
  <c r="BN2774" i="4"/>
  <c r="BN2776" i="4"/>
  <c r="BN2778" i="4"/>
  <c r="BN2780" i="4"/>
  <c r="BN2782" i="4"/>
  <c r="BN2784" i="4"/>
  <c r="BN2786" i="4"/>
  <c r="BN2788" i="4"/>
  <c r="BN2790" i="4"/>
  <c r="BN2792" i="4"/>
  <c r="BN2794" i="4"/>
  <c r="BN2796" i="4"/>
  <c r="BN2798" i="4"/>
  <c r="BN2800" i="4"/>
  <c r="BN2802" i="4"/>
  <c r="BN2804" i="4"/>
  <c r="BN2806" i="4"/>
  <c r="BN2808" i="4"/>
  <c r="BN2810" i="4"/>
  <c r="BN2812" i="4"/>
  <c r="BN2814" i="4"/>
  <c r="BN2816" i="4"/>
  <c r="BN2818" i="4"/>
  <c r="BN2820" i="4"/>
  <c r="BN2822" i="4"/>
  <c r="BN2824" i="4"/>
  <c r="BN2826" i="4"/>
  <c r="BN2828" i="4"/>
  <c r="BN2830" i="4"/>
  <c r="BN2832" i="4"/>
  <c r="BN2834" i="4"/>
  <c r="BN2836" i="4"/>
  <c r="BN2838" i="4"/>
  <c r="BN2840" i="4"/>
  <c r="BN2842" i="4"/>
  <c r="BN2844" i="4"/>
  <c r="BN2846" i="4"/>
  <c r="BN2848" i="4"/>
  <c r="BN2850" i="4"/>
  <c r="BN2852" i="4"/>
  <c r="BN2854" i="4"/>
  <c r="BN2856" i="4"/>
  <c r="BN2858" i="4"/>
  <c r="BN2860" i="4"/>
  <c r="BN2862" i="4"/>
  <c r="BN2864" i="4"/>
  <c r="BN2866" i="4"/>
  <c r="BN2868" i="4"/>
  <c r="BN2870" i="4"/>
  <c r="BN2872" i="4"/>
  <c r="BN2874" i="4"/>
  <c r="BN2876" i="4"/>
  <c r="BN2878" i="4"/>
  <c r="BN2880" i="4"/>
  <c r="BN2882" i="4"/>
  <c r="BN2884" i="4"/>
  <c r="BN2886" i="4"/>
  <c r="BN2888" i="4"/>
  <c r="BN2890" i="4"/>
  <c r="BN2892" i="4"/>
  <c r="BN2894" i="4"/>
  <c r="BN2896" i="4"/>
  <c r="BN2898" i="4"/>
  <c r="BN2900" i="4"/>
  <c r="BN2902" i="4"/>
  <c r="BN2904" i="4"/>
  <c r="BN2906" i="4"/>
  <c r="BN2908" i="4"/>
  <c r="BN2910" i="4"/>
  <c r="BN2912" i="4"/>
  <c r="BN2914" i="4"/>
  <c r="BN2916" i="4"/>
  <c r="BN2918" i="4"/>
  <c r="BN2920" i="4"/>
  <c r="BN2922" i="4"/>
  <c r="BN2924" i="4"/>
  <c r="BN2926" i="4"/>
  <c r="BN2928" i="4"/>
  <c r="BN2930" i="4"/>
  <c r="BN2932" i="4"/>
  <c r="BN2934" i="4"/>
  <c r="BN2936" i="4"/>
  <c r="BN2938" i="4"/>
  <c r="BN2940" i="4"/>
  <c r="BN2942" i="4"/>
  <c r="BN2944" i="4"/>
  <c r="BN2946" i="4"/>
  <c r="BN2948" i="4"/>
  <c r="BN2950" i="4"/>
  <c r="BN2952" i="4"/>
  <c r="BN2954" i="4"/>
  <c r="BN2956" i="4"/>
  <c r="BN2958" i="4"/>
  <c r="BN2960" i="4"/>
  <c r="BN2962" i="4"/>
  <c r="BN2964" i="4"/>
  <c r="BN2966" i="4"/>
  <c r="BN2968" i="4"/>
  <c r="BN2970" i="4"/>
  <c r="BN2972" i="4"/>
  <c r="BN2974" i="4"/>
  <c r="BN2976" i="4"/>
  <c r="BN2978" i="4"/>
  <c r="BN2980" i="4"/>
  <c r="BN2982" i="4"/>
  <c r="BN2984" i="4"/>
  <c r="BN2986" i="4"/>
  <c r="BN2988" i="4"/>
  <c r="BN2990" i="4"/>
  <c r="BN2992" i="4"/>
  <c r="BN2994" i="4"/>
  <c r="BN2996" i="4"/>
  <c r="BN2998" i="4"/>
  <c r="BN3000" i="4"/>
  <c r="BN3002" i="4"/>
  <c r="BN3004" i="4"/>
  <c r="BN3006" i="4"/>
  <c r="BN33" i="4"/>
  <c r="BN47" i="4"/>
  <c r="BN49" i="4"/>
  <c r="BN51" i="4"/>
  <c r="BN53" i="4"/>
  <c r="BN55" i="4"/>
  <c r="BN57" i="4"/>
  <c r="BN59" i="4"/>
  <c r="BN61" i="4"/>
  <c r="BN63" i="4"/>
  <c r="BN65" i="4"/>
  <c r="BN67" i="4"/>
  <c r="BN69" i="4"/>
  <c r="BN71" i="4"/>
  <c r="BN73" i="4"/>
  <c r="BN75" i="4"/>
  <c r="BN77" i="4"/>
  <c r="BN79" i="4"/>
  <c r="BN81" i="4"/>
  <c r="BN83" i="4"/>
  <c r="BN85" i="4"/>
  <c r="BN87" i="4"/>
  <c r="BN89" i="4"/>
  <c r="BN91" i="4"/>
  <c r="BN93" i="4"/>
  <c r="BN95" i="4"/>
  <c r="BN97" i="4"/>
  <c r="BN99" i="4"/>
  <c r="BN101" i="4"/>
  <c r="BN103" i="4"/>
  <c r="BN105" i="4"/>
  <c r="BN107" i="4"/>
  <c r="BN109" i="4"/>
  <c r="BN111" i="4"/>
  <c r="BN113" i="4"/>
  <c r="BN115" i="4"/>
  <c r="BN117" i="4"/>
  <c r="BN119" i="4"/>
  <c r="BN121" i="4"/>
  <c r="BN123" i="4"/>
  <c r="BN125" i="4"/>
  <c r="BN127" i="4"/>
  <c r="BN129" i="4"/>
  <c r="BN131" i="4"/>
  <c r="BN133" i="4"/>
  <c r="BN135" i="4"/>
  <c r="BN137" i="4"/>
  <c r="BN139" i="4"/>
  <c r="BN141" i="4"/>
  <c r="BN143" i="4"/>
  <c r="BN145" i="4"/>
  <c r="BN147" i="4"/>
  <c r="BN149" i="4"/>
  <c r="BN151" i="4"/>
  <c r="BN153" i="4"/>
  <c r="BN155" i="4"/>
  <c r="BN157" i="4"/>
  <c r="BN159" i="4"/>
  <c r="BN161" i="4"/>
  <c r="BN163" i="4"/>
  <c r="BN165" i="4"/>
  <c r="BN167" i="4"/>
  <c r="BN169" i="4"/>
  <c r="BN171" i="4"/>
  <c r="BN173" i="4"/>
  <c r="BN175" i="4"/>
  <c r="BN177" i="4"/>
  <c r="BN179" i="4"/>
  <c r="BN181" i="4"/>
  <c r="BN183" i="4"/>
  <c r="BN185" i="4"/>
  <c r="BN187" i="4"/>
  <c r="BN189" i="4"/>
  <c r="BN191" i="4"/>
  <c r="BN193" i="4"/>
  <c r="BN195" i="4"/>
  <c r="BN197" i="4"/>
  <c r="BN199" i="4"/>
  <c r="BN201" i="4"/>
  <c r="BN203" i="4"/>
  <c r="BN205" i="4"/>
  <c r="BN207" i="4"/>
  <c r="BN209" i="4"/>
  <c r="BN211" i="4"/>
  <c r="BN213" i="4"/>
  <c r="BN215" i="4"/>
  <c r="BN217" i="4"/>
  <c r="BN219" i="4"/>
  <c r="BN221" i="4"/>
  <c r="BN223" i="4"/>
  <c r="BN225" i="4"/>
  <c r="BN227" i="4"/>
  <c r="BN229" i="4"/>
  <c r="BN231" i="4"/>
  <c r="BN233" i="4"/>
  <c r="BN235" i="4"/>
  <c r="BN237" i="4"/>
  <c r="BN239" i="4"/>
  <c r="BN241" i="4"/>
  <c r="BN243" i="4"/>
  <c r="BN245" i="4"/>
  <c r="BN247" i="4"/>
  <c r="BN249" i="4"/>
  <c r="BN251" i="4"/>
  <c r="BN253" i="4"/>
  <c r="BN255" i="4"/>
  <c r="BN257" i="4"/>
  <c r="BN259" i="4"/>
  <c r="BN261" i="4"/>
  <c r="BN263" i="4"/>
  <c r="BN265" i="4"/>
  <c r="BN267" i="4"/>
  <c r="BN269" i="4"/>
  <c r="BN271" i="4"/>
  <c r="BN273" i="4"/>
  <c r="BN275" i="4"/>
  <c r="BN277" i="4"/>
  <c r="BN279" i="4"/>
  <c r="BN281" i="4"/>
  <c r="BN283" i="4"/>
  <c r="BN285" i="4"/>
  <c r="BN287" i="4"/>
  <c r="BN289" i="4"/>
  <c r="BN291" i="4"/>
  <c r="BN293" i="4"/>
  <c r="BN295" i="4"/>
  <c r="BN297" i="4"/>
  <c r="BN299" i="4"/>
  <c r="BN301" i="4"/>
  <c r="BN303" i="4"/>
  <c r="BN305" i="4"/>
  <c r="BN307" i="4"/>
  <c r="BN309" i="4"/>
  <c r="BN311" i="4"/>
  <c r="BN313" i="4"/>
  <c r="BN315" i="4"/>
  <c r="BN317" i="4"/>
  <c r="BN319" i="4"/>
  <c r="BN321" i="4"/>
  <c r="BN323" i="4"/>
  <c r="BN325" i="4"/>
  <c r="BN327" i="4"/>
  <c r="BN329" i="4"/>
  <c r="BN331" i="4"/>
  <c r="BN333" i="4"/>
  <c r="BN335" i="4"/>
  <c r="BN337" i="4"/>
  <c r="BN339" i="4"/>
  <c r="BN341" i="4"/>
  <c r="BN343" i="4"/>
  <c r="BN345" i="4"/>
  <c r="BN347" i="4"/>
  <c r="BN349" i="4"/>
  <c r="BN351" i="4"/>
  <c r="BN353" i="4"/>
  <c r="BN355" i="4"/>
  <c r="BN357" i="4"/>
  <c r="BN359" i="4"/>
  <c r="BN361" i="4"/>
  <c r="BN363" i="4"/>
  <c r="BN365" i="4"/>
  <c r="BN367" i="4"/>
  <c r="BN369" i="4"/>
  <c r="BN371" i="4"/>
  <c r="BN373" i="4"/>
  <c r="BN375" i="4"/>
  <c r="BN377" i="4"/>
  <c r="BN379" i="4"/>
  <c r="BN381" i="4"/>
  <c r="BN383" i="4"/>
  <c r="BN385" i="4"/>
  <c r="BN387" i="4"/>
  <c r="BN389" i="4"/>
  <c r="BN391" i="4"/>
  <c r="BN393" i="4"/>
  <c r="BN395" i="4"/>
  <c r="BN397" i="4"/>
  <c r="BN399" i="4"/>
  <c r="BN401" i="4"/>
  <c r="BN403" i="4"/>
  <c r="BN405" i="4"/>
  <c r="BN407" i="4"/>
  <c r="BN409" i="4"/>
  <c r="BN411" i="4"/>
  <c r="BN413" i="4"/>
  <c r="BN415" i="4"/>
  <c r="BN417" i="4"/>
  <c r="BN419" i="4"/>
  <c r="BN421" i="4"/>
  <c r="BN423" i="4"/>
  <c r="BN425" i="4"/>
  <c r="BN427" i="4"/>
  <c r="BN429" i="4"/>
  <c r="BN431" i="4"/>
  <c r="BN433" i="4"/>
  <c r="BN435" i="4"/>
  <c r="BN437" i="4"/>
  <c r="BN439" i="4"/>
  <c r="BN441" i="4"/>
  <c r="BN443" i="4"/>
  <c r="BN445" i="4"/>
  <c r="BN447" i="4"/>
  <c r="BN449" i="4"/>
  <c r="BN451" i="4"/>
  <c r="BN453" i="4"/>
  <c r="BN455" i="4"/>
  <c r="BN457" i="4"/>
  <c r="BN459" i="4"/>
  <c r="BN461" i="4"/>
  <c r="BN463" i="4"/>
  <c r="BN465" i="4"/>
  <c r="BN467" i="4"/>
  <c r="BN469" i="4"/>
  <c r="BN471" i="4"/>
  <c r="BN473" i="4"/>
  <c r="BN475" i="4"/>
  <c r="BN477" i="4"/>
  <c r="BN479" i="4"/>
  <c r="BN481" i="4"/>
  <c r="BN483" i="4"/>
  <c r="BN485" i="4"/>
  <c r="BN487" i="4"/>
  <c r="BN489" i="4"/>
  <c r="BN491" i="4"/>
  <c r="BN493" i="4"/>
  <c r="BN495" i="4"/>
  <c r="BN497" i="4"/>
  <c r="BN499" i="4"/>
  <c r="BN501" i="4"/>
  <c r="BN503" i="4"/>
  <c r="BN505" i="4"/>
  <c r="BN507" i="4"/>
  <c r="BN509" i="4"/>
  <c r="BN511" i="4"/>
  <c r="BN513" i="4"/>
  <c r="BN515" i="4"/>
  <c r="BN517" i="4"/>
  <c r="BN519" i="4"/>
  <c r="BN521" i="4"/>
  <c r="BN523" i="4"/>
  <c r="BN525" i="4"/>
  <c r="BN527" i="4"/>
  <c r="BN529" i="4"/>
  <c r="BN531" i="4"/>
  <c r="BN533" i="4"/>
  <c r="BN535" i="4"/>
  <c r="BN537" i="4"/>
  <c r="BN539" i="4"/>
  <c r="BN541" i="4"/>
  <c r="BN543" i="4"/>
  <c r="BN545" i="4"/>
  <c r="BN547" i="4"/>
  <c r="BN549" i="4"/>
  <c r="BN551" i="4"/>
  <c r="BN553" i="4"/>
  <c r="BN555" i="4"/>
  <c r="BN557" i="4"/>
  <c r="BN559" i="4"/>
  <c r="BN561" i="4"/>
  <c r="BN563" i="4"/>
  <c r="BN565" i="4"/>
  <c r="BN567" i="4"/>
  <c r="BN569" i="4"/>
  <c r="BN571" i="4"/>
  <c r="BN573" i="4"/>
  <c r="BN575" i="4"/>
  <c r="BN577" i="4"/>
  <c r="BN579" i="4"/>
  <c r="BN581" i="4"/>
  <c r="BN583" i="4"/>
  <c r="BN585" i="4"/>
  <c r="BN587" i="4"/>
  <c r="BN589" i="4"/>
  <c r="BN591" i="4"/>
  <c r="BN593" i="4"/>
  <c r="BN595" i="4"/>
  <c r="BN597" i="4"/>
  <c r="BN599" i="4"/>
  <c r="BN601" i="4"/>
  <c r="BN603" i="4"/>
  <c r="BN605" i="4"/>
  <c r="BN607" i="4"/>
  <c r="BN609" i="4"/>
  <c r="BN611" i="4"/>
  <c r="BN613" i="4"/>
  <c r="BN615" i="4"/>
  <c r="BN617" i="4"/>
  <c r="BN619" i="4"/>
  <c r="BN621" i="4"/>
  <c r="BN623" i="4"/>
  <c r="BN625" i="4"/>
  <c r="BN627" i="4"/>
  <c r="BN629" i="4"/>
  <c r="BN631" i="4"/>
  <c r="BN633" i="4"/>
  <c r="BN635" i="4"/>
  <c r="BN637" i="4"/>
  <c r="BN639" i="4"/>
  <c r="BN641" i="4"/>
  <c r="BN643" i="4"/>
  <c r="BN645" i="4"/>
  <c r="BN647" i="4"/>
  <c r="BN649" i="4"/>
  <c r="BN651" i="4"/>
  <c r="BN653" i="4"/>
  <c r="BN655" i="4"/>
  <c r="BN657" i="4"/>
  <c r="BN659" i="4"/>
  <c r="BN661" i="4"/>
  <c r="BN663" i="4"/>
  <c r="BN665" i="4"/>
  <c r="BN667" i="4"/>
  <c r="BN669" i="4"/>
  <c r="BN671" i="4"/>
  <c r="BN673" i="4"/>
  <c r="BN675" i="4"/>
  <c r="BN677" i="4"/>
  <c r="BN679" i="4"/>
  <c r="BN681" i="4"/>
  <c r="BN683" i="4"/>
  <c r="BN685" i="4"/>
  <c r="BN687" i="4"/>
  <c r="BN689" i="4"/>
  <c r="BN691" i="4"/>
  <c r="BN693" i="4"/>
  <c r="BN695" i="4"/>
  <c r="BN697" i="4"/>
  <c r="BN699" i="4"/>
  <c r="BN701" i="4"/>
  <c r="BN703" i="4"/>
  <c r="BN705" i="4"/>
  <c r="BN707" i="4"/>
  <c r="BN709" i="4"/>
  <c r="BN711" i="4"/>
  <c r="BN713" i="4"/>
  <c r="BN715" i="4"/>
  <c r="BN717" i="4"/>
  <c r="BN719" i="4"/>
  <c r="BN721" i="4"/>
  <c r="BN723" i="4"/>
  <c r="BN725" i="4"/>
  <c r="BN727" i="4"/>
  <c r="BN729" i="4"/>
  <c r="BN731" i="4"/>
  <c r="BN733" i="4"/>
  <c r="BN735" i="4"/>
  <c r="BN737" i="4"/>
  <c r="BN739" i="4"/>
  <c r="BN741" i="4"/>
  <c r="BN743" i="4"/>
  <c r="BN745" i="4"/>
  <c r="BN747" i="4"/>
  <c r="BN749" i="4"/>
  <c r="BN751" i="4"/>
  <c r="BN753" i="4"/>
  <c r="BN755" i="4"/>
  <c r="BN757" i="4"/>
  <c r="BN759" i="4"/>
  <c r="BN761" i="4"/>
  <c r="BN763" i="4"/>
  <c r="BN765" i="4"/>
  <c r="BN767" i="4"/>
  <c r="BN769" i="4"/>
  <c r="BN771" i="4"/>
  <c r="BN773" i="4"/>
  <c r="BN775" i="4"/>
  <c r="BN777" i="4"/>
  <c r="BN779" i="4"/>
  <c r="BN781" i="4"/>
  <c r="BN783" i="4"/>
  <c r="BN785" i="4"/>
  <c r="BN787" i="4"/>
  <c r="BN789" i="4"/>
  <c r="BN791" i="4"/>
  <c r="BN793" i="4"/>
  <c r="BN795" i="4"/>
  <c r="BN797" i="4"/>
  <c r="BN799" i="4"/>
  <c r="BN801" i="4"/>
  <c r="BN803" i="4"/>
  <c r="BN805" i="4"/>
  <c r="BN807" i="4"/>
  <c r="BN809" i="4"/>
  <c r="BN811" i="4"/>
  <c r="BN813" i="4"/>
  <c r="BN815" i="4"/>
  <c r="BN817" i="4"/>
  <c r="BN819" i="4"/>
  <c r="BN821" i="4"/>
  <c r="BN823" i="4"/>
  <c r="BN825" i="4"/>
  <c r="BN827" i="4"/>
  <c r="BN829" i="4"/>
  <c r="BN831" i="4"/>
  <c r="BN833" i="4"/>
  <c r="BN835" i="4"/>
  <c r="BN837" i="4"/>
  <c r="BN839" i="4"/>
  <c r="BN841" i="4"/>
  <c r="BN843" i="4"/>
  <c r="BN845" i="4"/>
  <c r="BN847" i="4"/>
  <c r="BN849" i="4"/>
  <c r="BN851" i="4"/>
  <c r="BN853" i="4"/>
  <c r="BN855" i="4"/>
  <c r="BN857" i="4"/>
  <c r="BN859" i="4"/>
  <c r="BN861" i="4"/>
  <c r="BN863" i="4"/>
  <c r="BN865" i="4"/>
  <c r="BN867" i="4"/>
  <c r="BN869" i="4"/>
  <c r="BN871" i="4"/>
  <c r="BN873" i="4"/>
  <c r="BN875" i="4"/>
  <c r="BN877" i="4"/>
  <c r="BN879" i="4"/>
  <c r="BN881" i="4"/>
  <c r="BN883" i="4"/>
  <c r="BN885" i="4"/>
  <c r="BN887" i="4"/>
  <c r="BN889" i="4"/>
  <c r="BN891" i="4"/>
  <c r="BN893" i="4"/>
  <c r="BN895" i="4"/>
  <c r="BN897" i="4"/>
  <c r="BN899" i="4"/>
  <c r="BN901" i="4"/>
  <c r="BN903" i="4"/>
  <c r="BN905" i="4"/>
  <c r="BN907" i="4"/>
  <c r="BN909" i="4"/>
  <c r="BN911" i="4"/>
  <c r="BN913" i="4"/>
  <c r="BN915" i="4"/>
  <c r="BN917" i="4"/>
  <c r="BN919" i="4"/>
  <c r="BN921" i="4"/>
  <c r="BN923" i="4"/>
  <c r="BN925" i="4"/>
  <c r="BN927" i="4"/>
  <c r="BN929" i="4"/>
  <c r="BN931" i="4"/>
  <c r="BN933" i="4"/>
  <c r="BN935" i="4"/>
  <c r="BN937" i="4"/>
  <c r="BN939" i="4"/>
  <c r="BN941" i="4"/>
  <c r="BN943" i="4"/>
  <c r="BN945" i="4"/>
  <c r="BN947" i="4"/>
  <c r="BN949" i="4"/>
  <c r="BN951" i="4"/>
  <c r="BN953" i="4"/>
  <c r="BN955" i="4"/>
  <c r="BN957" i="4"/>
  <c r="BN959" i="4"/>
  <c r="BN961" i="4"/>
  <c r="BN963" i="4"/>
  <c r="BN965" i="4"/>
  <c r="BN967" i="4"/>
  <c r="BN969" i="4"/>
  <c r="BN971" i="4"/>
  <c r="BN973" i="4"/>
  <c r="BN975" i="4"/>
  <c r="BN977" i="4"/>
  <c r="BN979" i="4"/>
  <c r="BN981" i="4"/>
  <c r="BN983" i="4"/>
  <c r="BN985" i="4"/>
  <c r="BN987" i="4"/>
  <c r="BN989" i="4"/>
  <c r="BN991" i="4"/>
  <c r="BN993" i="4"/>
  <c r="BN995" i="4"/>
  <c r="BN997" i="4"/>
  <c r="BN999" i="4"/>
  <c r="BN1001" i="4"/>
  <c r="BN1003" i="4"/>
  <c r="BN1005" i="4"/>
  <c r="BN1007" i="4"/>
  <c r="BN1009" i="4"/>
  <c r="BN1011" i="4"/>
  <c r="BN1013" i="4"/>
  <c r="BN1015" i="4"/>
  <c r="BN1017" i="4"/>
  <c r="BN1019" i="4"/>
  <c r="BN1021" i="4"/>
  <c r="BN1023" i="4"/>
  <c r="BN1025" i="4"/>
  <c r="BN1027" i="4"/>
  <c r="BN1029" i="4"/>
  <c r="BN1031" i="4"/>
  <c r="BN1033" i="4"/>
  <c r="BN1035" i="4"/>
  <c r="BN1037" i="4"/>
  <c r="BN1039" i="4"/>
  <c r="BN1041" i="4"/>
  <c r="BN1043" i="4"/>
  <c r="BN1045" i="4"/>
  <c r="BN1047" i="4"/>
  <c r="BN1049" i="4"/>
  <c r="BN1051" i="4"/>
  <c r="BN1053" i="4"/>
  <c r="BN1055" i="4"/>
  <c r="BN1057" i="4"/>
  <c r="BN1059" i="4"/>
  <c r="BN1061" i="4"/>
  <c r="BN1063" i="4"/>
  <c r="BN1065" i="4"/>
  <c r="BN1067" i="4"/>
  <c r="BN1069" i="4"/>
  <c r="BN1071" i="4"/>
  <c r="BN1073" i="4"/>
  <c r="BN1075" i="4"/>
  <c r="BN1077" i="4"/>
  <c r="BN1079" i="4"/>
  <c r="BN1081" i="4"/>
  <c r="BN1083" i="4"/>
  <c r="BN1085" i="4"/>
  <c r="BN1087" i="4"/>
  <c r="BN1089" i="4"/>
  <c r="BN1091" i="4"/>
  <c r="BN1093" i="4"/>
  <c r="BN1095" i="4"/>
  <c r="BN1097" i="4"/>
  <c r="BN1099" i="4"/>
  <c r="BN1101" i="4"/>
  <c r="BN1103" i="4"/>
  <c r="BN1105" i="4"/>
  <c r="BN1107" i="4"/>
  <c r="BN1109" i="4"/>
  <c r="BN1111" i="4"/>
  <c r="BN1113" i="4"/>
  <c r="BN1115" i="4"/>
  <c r="BN1117" i="4"/>
  <c r="BN1119" i="4"/>
  <c r="BN1121" i="4"/>
  <c r="BN1123" i="4"/>
  <c r="BN1125" i="4"/>
  <c r="BN1127" i="4"/>
  <c r="BN1129" i="4"/>
  <c r="BN1131" i="4"/>
  <c r="BN1133" i="4"/>
  <c r="BN1135" i="4"/>
  <c r="BN1137" i="4"/>
  <c r="BN1139" i="4"/>
  <c r="BN1141" i="4"/>
  <c r="BN1143" i="4"/>
  <c r="BN1145" i="4"/>
  <c r="BN1147" i="4"/>
  <c r="BN1149" i="4"/>
  <c r="BN1151" i="4"/>
  <c r="BN1153" i="4"/>
  <c r="BN1155" i="4"/>
  <c r="BN1157" i="4"/>
  <c r="BN1159" i="4"/>
  <c r="BN1161" i="4"/>
  <c r="BN1163" i="4"/>
  <c r="BN1165" i="4"/>
  <c r="BN1167" i="4"/>
  <c r="BN1169" i="4"/>
  <c r="BN1171" i="4"/>
  <c r="BN1173" i="4"/>
  <c r="BN1175" i="4"/>
  <c r="BN1177" i="4"/>
  <c r="BN1179" i="4"/>
  <c r="BN1181" i="4"/>
  <c r="BN1183" i="4"/>
  <c r="BN1185" i="4"/>
  <c r="BN1187" i="4"/>
  <c r="BN1189" i="4"/>
  <c r="BN1191" i="4"/>
  <c r="BN1193" i="4"/>
  <c r="BN1195" i="4"/>
  <c r="BN1197" i="4"/>
  <c r="BN1199" i="4"/>
  <c r="BN1201" i="4"/>
  <c r="BN1203" i="4"/>
  <c r="BN1205" i="4"/>
  <c r="BN1207" i="4"/>
  <c r="BN1209" i="4"/>
  <c r="BN1211" i="4"/>
  <c r="BN1213" i="4"/>
  <c r="BN1215" i="4"/>
  <c r="BN1217" i="4"/>
  <c r="BN1219" i="4"/>
  <c r="BN1221" i="4"/>
  <c r="BN1223" i="4"/>
  <c r="BN1225" i="4"/>
  <c r="BN1227" i="4"/>
  <c r="BN1229" i="4"/>
  <c r="BN1231" i="4"/>
  <c r="BN1233" i="4"/>
  <c r="BN1235" i="4"/>
  <c r="BN1237" i="4"/>
  <c r="BN1239" i="4"/>
  <c r="BN1241" i="4"/>
  <c r="BN1243" i="4"/>
  <c r="BN1245" i="4"/>
  <c r="BN1247" i="4"/>
  <c r="BN1249" i="4"/>
  <c r="BN1251" i="4"/>
  <c r="BN1253" i="4"/>
  <c r="BN1255" i="4"/>
  <c r="BN1257" i="4"/>
  <c r="BN1259" i="4"/>
  <c r="BN1261" i="4"/>
  <c r="BN1263" i="4"/>
  <c r="BN1265" i="4"/>
  <c r="BN1267" i="4"/>
  <c r="BN1269" i="4"/>
  <c r="BN1271" i="4"/>
  <c r="BN1273" i="4"/>
  <c r="BN1275" i="4"/>
  <c r="BN1277" i="4"/>
  <c r="BN1279" i="4"/>
  <c r="BN1281" i="4"/>
  <c r="BN1283" i="4"/>
  <c r="BN1285" i="4"/>
  <c r="BN1287" i="4"/>
  <c r="BN1289" i="4"/>
  <c r="BN1291" i="4"/>
  <c r="BN1293" i="4"/>
  <c r="BN1295" i="4"/>
  <c r="BN1297" i="4"/>
  <c r="BN1299" i="4"/>
  <c r="BN1301" i="4"/>
  <c r="BN1303" i="4"/>
  <c r="BN1305" i="4"/>
  <c r="BN1307" i="4"/>
  <c r="BN1309" i="4"/>
  <c r="BN1311" i="4"/>
  <c r="BN1313" i="4"/>
  <c r="BN1315" i="4"/>
  <c r="BN1317" i="4"/>
  <c r="BN1319" i="4"/>
  <c r="BN1321" i="4"/>
  <c r="BN1323" i="4"/>
  <c r="BN1325" i="4"/>
  <c r="BN1327" i="4"/>
  <c r="BN1329" i="4"/>
  <c r="BN1331" i="4"/>
  <c r="BN1333" i="4"/>
  <c r="BN1335" i="4"/>
  <c r="BN1337" i="4"/>
  <c r="BN1339" i="4"/>
  <c r="BN1341" i="4"/>
  <c r="BN1343" i="4"/>
  <c r="BN1345" i="4"/>
  <c r="BN1347" i="4"/>
  <c r="BN1349" i="4"/>
  <c r="BN1351" i="4"/>
  <c r="BN1353" i="4"/>
  <c r="BN1355" i="4"/>
  <c r="BN1357" i="4"/>
  <c r="BN1359" i="4"/>
  <c r="BN1361" i="4"/>
  <c r="BN1363" i="4"/>
  <c r="BN1365" i="4"/>
  <c r="BN1367" i="4"/>
  <c r="BN1369" i="4"/>
  <c r="BN1371" i="4"/>
  <c r="BN1373" i="4"/>
  <c r="BN1375" i="4"/>
  <c r="BN1377" i="4"/>
  <c r="BN1379" i="4"/>
  <c r="BN1381" i="4"/>
  <c r="BN1383" i="4"/>
  <c r="BN1385" i="4"/>
  <c r="BN1387" i="4"/>
  <c r="BN1389" i="4"/>
  <c r="BN1391" i="4"/>
  <c r="BN1393" i="4"/>
  <c r="BN1395" i="4"/>
  <c r="BN1397" i="4"/>
  <c r="BN1399" i="4"/>
  <c r="BN1401" i="4"/>
  <c r="BN1403" i="4"/>
  <c r="BN1405" i="4"/>
  <c r="BN1407" i="4"/>
  <c r="BN1409" i="4"/>
  <c r="BN1411" i="4"/>
  <c r="BN1413" i="4"/>
  <c r="BN1415" i="4"/>
  <c r="BN1417" i="4"/>
  <c r="BN1419" i="4"/>
  <c r="BN1421" i="4"/>
  <c r="BN1423" i="4"/>
  <c r="BN1425" i="4"/>
  <c r="BN1427" i="4"/>
  <c r="BN1429" i="4"/>
  <c r="BN1431" i="4"/>
  <c r="BN1433" i="4"/>
  <c r="BN1435" i="4"/>
  <c r="BN1437" i="4"/>
  <c r="BN1439" i="4"/>
  <c r="BN1441" i="4"/>
  <c r="BN1443" i="4"/>
  <c r="BN1445" i="4"/>
  <c r="BN1447" i="4"/>
  <c r="BN1449" i="4"/>
  <c r="BN1451" i="4"/>
  <c r="BN1453" i="4"/>
  <c r="BN1455" i="4"/>
  <c r="BN1457" i="4"/>
  <c r="BN1459" i="4"/>
  <c r="BN1461" i="4"/>
  <c r="BN1463" i="4"/>
  <c r="BN1465" i="4"/>
  <c r="BN1467" i="4"/>
  <c r="BN1469" i="4"/>
  <c r="BN1471" i="4"/>
  <c r="BN1473" i="4"/>
  <c r="BN1475" i="4"/>
  <c r="BN1477" i="4"/>
  <c r="BN1479" i="4"/>
  <c r="BN1481" i="4"/>
  <c r="BN1483" i="4"/>
  <c r="BN1485" i="4"/>
  <c r="BN1487" i="4"/>
  <c r="BN1489" i="4"/>
  <c r="BN1491" i="4"/>
  <c r="BN1493" i="4"/>
  <c r="BN1495" i="4"/>
  <c r="BN1497" i="4"/>
  <c r="BN1499" i="4"/>
  <c r="BN1501" i="4"/>
  <c r="BN1503" i="4"/>
  <c r="BN1505" i="4"/>
  <c r="BN1507" i="4"/>
  <c r="BN1509" i="4"/>
  <c r="BN1511" i="4"/>
  <c r="BN1513" i="4"/>
  <c r="BN1515" i="4"/>
  <c r="BN1517" i="4"/>
  <c r="BN1519" i="4"/>
  <c r="BN1521" i="4"/>
  <c r="BN1523" i="4"/>
  <c r="BN1525" i="4"/>
  <c r="BN1527" i="4"/>
  <c r="BN1529" i="4"/>
  <c r="BN1531" i="4"/>
  <c r="BN1533" i="4"/>
  <c r="BN1535" i="4"/>
  <c r="BN1537" i="4"/>
  <c r="BN1539" i="4"/>
  <c r="BN1541" i="4"/>
  <c r="BN1543" i="4"/>
  <c r="BN1545" i="4"/>
  <c r="BN1547" i="4"/>
  <c r="BN1549" i="4"/>
  <c r="BN1551" i="4"/>
  <c r="BN1553" i="4"/>
  <c r="BN1555" i="4"/>
  <c r="BN1557" i="4"/>
  <c r="BN1559" i="4"/>
  <c r="BN1561" i="4"/>
  <c r="BN1563" i="4"/>
  <c r="BN1565" i="4"/>
  <c r="BN1567" i="4"/>
  <c r="BN1569" i="4"/>
  <c r="BN1571" i="4"/>
  <c r="BN1573" i="4"/>
  <c r="BN1575" i="4"/>
  <c r="BN1577" i="4"/>
  <c r="BN1579" i="4"/>
  <c r="BN1581" i="4"/>
  <c r="BN1583" i="4"/>
  <c r="BN1585" i="4"/>
  <c r="BN1587" i="4"/>
  <c r="BN1589" i="4"/>
  <c r="BN1591" i="4"/>
  <c r="BN1593" i="4"/>
  <c r="BN1595" i="4"/>
  <c r="BN1597" i="4"/>
  <c r="BN1599" i="4"/>
  <c r="BN1601" i="4"/>
  <c r="BN1603" i="4"/>
  <c r="BN1605" i="4"/>
  <c r="BN1607" i="4"/>
  <c r="BN1609" i="4"/>
  <c r="BN1611" i="4"/>
  <c r="BN1613" i="4"/>
  <c r="BN1615" i="4"/>
  <c r="BN1617" i="4"/>
  <c r="BN1619" i="4"/>
  <c r="BN1621" i="4"/>
  <c r="BN1623" i="4"/>
  <c r="BN1625" i="4"/>
  <c r="BN1627" i="4"/>
  <c r="BN1629" i="4"/>
  <c r="BN1631" i="4"/>
  <c r="BN1633" i="4"/>
  <c r="BN1635" i="4"/>
  <c r="BN1637" i="4"/>
  <c r="BN1639" i="4"/>
  <c r="BN1641" i="4"/>
  <c r="BN1643" i="4"/>
  <c r="BN1645" i="4"/>
  <c r="BN1647" i="4"/>
  <c r="BN1649" i="4"/>
  <c r="BN1651" i="4"/>
  <c r="BN1653" i="4"/>
  <c r="BN1655" i="4"/>
  <c r="BN1657" i="4"/>
  <c r="BN1659" i="4"/>
  <c r="BN1661" i="4"/>
  <c r="BN1663" i="4"/>
  <c r="BN1665" i="4"/>
  <c r="BN1667" i="4"/>
  <c r="BN1669" i="4"/>
  <c r="BN1671" i="4"/>
  <c r="BN1673" i="4"/>
  <c r="BN1675" i="4"/>
  <c r="BN1677" i="4"/>
  <c r="BN1679" i="4"/>
  <c r="BN1681" i="4"/>
  <c r="BN1683" i="4"/>
  <c r="BN1685" i="4"/>
  <c r="BN1687" i="4"/>
  <c r="BN1689" i="4"/>
  <c r="BN1691" i="4"/>
  <c r="BN1693" i="4"/>
  <c r="BN1695" i="4"/>
  <c r="BN1697" i="4"/>
  <c r="BN1699" i="4"/>
  <c r="BN1701" i="4"/>
  <c r="BN1703" i="4"/>
  <c r="BN1705" i="4"/>
  <c r="BN1707" i="4"/>
  <c r="BN1709" i="4"/>
  <c r="BN1711" i="4"/>
  <c r="BN1713" i="4"/>
  <c r="BN1715" i="4"/>
  <c r="BN1717" i="4"/>
  <c r="BN1719" i="4"/>
  <c r="BN1721" i="4"/>
  <c r="BN1723" i="4"/>
  <c r="BN1725" i="4"/>
  <c r="BN1727" i="4"/>
  <c r="BN1729" i="4"/>
  <c r="BN1731" i="4"/>
  <c r="BN1733" i="4"/>
  <c r="BN1735" i="4"/>
  <c r="BN1737" i="4"/>
  <c r="BN1739" i="4"/>
  <c r="BN1741" i="4"/>
  <c r="BN1743" i="4"/>
  <c r="BN1745" i="4"/>
  <c r="BN1747" i="4"/>
  <c r="BN1749" i="4"/>
  <c r="BN1751" i="4"/>
  <c r="BN1753" i="4"/>
  <c r="BN1755" i="4"/>
  <c r="BN1757" i="4"/>
  <c r="BN1759" i="4"/>
  <c r="BN1761" i="4"/>
  <c r="BN1763" i="4"/>
  <c r="BN1765" i="4"/>
  <c r="BN1767" i="4"/>
  <c r="BN1769" i="4"/>
  <c r="BN1771" i="4"/>
  <c r="BN1773" i="4"/>
  <c r="BN1775" i="4"/>
  <c r="BN1777" i="4"/>
  <c r="BN1779" i="4"/>
  <c r="BN1781" i="4"/>
  <c r="BN1783" i="4"/>
  <c r="BN1785" i="4"/>
  <c r="BN1787" i="4"/>
  <c r="BN1789" i="4"/>
  <c r="BN1791" i="4"/>
  <c r="BN1793" i="4"/>
  <c r="BN1795" i="4"/>
  <c r="BN1797" i="4"/>
  <c r="BN1799" i="4"/>
  <c r="BN1801" i="4"/>
  <c r="BN1803" i="4"/>
  <c r="BN1805" i="4"/>
  <c r="BN1807" i="4"/>
  <c r="BN1809" i="4"/>
  <c r="BN1811" i="4"/>
  <c r="BN1813" i="4"/>
  <c r="BN1815" i="4"/>
  <c r="BN1817" i="4"/>
  <c r="BN1819" i="4"/>
  <c r="BN1821" i="4"/>
  <c r="BN1823" i="4"/>
  <c r="BN1825" i="4"/>
  <c r="BN1827" i="4"/>
  <c r="BN1829" i="4"/>
  <c r="BN1831" i="4"/>
  <c r="BN1833" i="4"/>
  <c r="BN1835" i="4"/>
  <c r="BN1837" i="4"/>
  <c r="BN1839" i="4"/>
  <c r="BN1841" i="4"/>
  <c r="BN1843" i="4"/>
  <c r="BN1845" i="4"/>
  <c r="BN1847" i="4"/>
  <c r="BN1849" i="4"/>
  <c r="BN1851" i="4"/>
  <c r="BN1853" i="4"/>
  <c r="BN1855" i="4"/>
  <c r="BN1857" i="4"/>
  <c r="BN1859" i="4"/>
  <c r="BN1861" i="4"/>
  <c r="BN1863" i="4"/>
  <c r="BN1865" i="4"/>
  <c r="BN1867" i="4"/>
  <c r="BN1869" i="4"/>
  <c r="BN1871" i="4"/>
  <c r="BN1873" i="4"/>
  <c r="BN1875" i="4"/>
  <c r="BN1877" i="4"/>
  <c r="BN1879" i="4"/>
  <c r="BN1881" i="4"/>
  <c r="BN1883" i="4"/>
  <c r="BN1885" i="4"/>
  <c r="BN1887" i="4"/>
  <c r="BN1889" i="4"/>
  <c r="BN1891" i="4"/>
  <c r="BN1893" i="4"/>
  <c r="BN1895" i="4"/>
  <c r="BN1897" i="4"/>
  <c r="BN1899" i="4"/>
  <c r="BN1901" i="4"/>
  <c r="BN1903" i="4"/>
  <c r="BN1905" i="4"/>
  <c r="BN1907" i="4"/>
  <c r="BN1909" i="4"/>
  <c r="BN1911" i="4"/>
  <c r="BN1913" i="4"/>
  <c r="BN1915" i="4"/>
  <c r="BN1917" i="4"/>
  <c r="BN1919" i="4"/>
  <c r="BN1921" i="4"/>
  <c r="BN1923" i="4"/>
  <c r="BN1925" i="4"/>
  <c r="BN1927" i="4"/>
  <c r="BN1929" i="4"/>
  <c r="BN1931" i="4"/>
  <c r="BN1933" i="4"/>
  <c r="BN1935" i="4"/>
  <c r="BN1937" i="4"/>
  <c r="BN1939" i="4"/>
  <c r="BN1941" i="4"/>
  <c r="BN1943" i="4"/>
  <c r="BN1945" i="4"/>
  <c r="BN1947" i="4"/>
  <c r="BN1949" i="4"/>
  <c r="BN1951" i="4"/>
  <c r="BN1953" i="4"/>
  <c r="BN1955" i="4"/>
  <c r="BN1957" i="4"/>
  <c r="BN1959" i="4"/>
  <c r="BN1961" i="4"/>
  <c r="BN1963" i="4"/>
  <c r="BN1965" i="4"/>
  <c r="BN1967" i="4"/>
  <c r="BN1969" i="4"/>
  <c r="BN1971" i="4"/>
  <c r="BN1973" i="4"/>
  <c r="BN1975" i="4"/>
  <c r="BN1977" i="4"/>
  <c r="BN1979" i="4"/>
  <c r="BN1981" i="4"/>
  <c r="BN1983" i="4"/>
  <c r="BN1985" i="4"/>
  <c r="BN1987" i="4"/>
  <c r="BN1989" i="4"/>
  <c r="BN1991" i="4"/>
  <c r="BN1993" i="4"/>
  <c r="BN1995" i="4"/>
  <c r="BN1997" i="4"/>
  <c r="BN1999" i="4"/>
  <c r="BN2001" i="4"/>
  <c r="BN2003" i="4"/>
  <c r="BN2005" i="4"/>
  <c r="BN2007" i="4"/>
  <c r="BN2009" i="4"/>
  <c r="BN2011" i="4"/>
  <c r="BN2013" i="4"/>
  <c r="BN2015" i="4"/>
  <c r="BN2017" i="4"/>
  <c r="BN2019" i="4"/>
  <c r="BN2021" i="4"/>
  <c r="BN2023" i="4"/>
  <c r="BN2025" i="4"/>
  <c r="BN2027" i="4"/>
  <c r="BN2029" i="4"/>
  <c r="BN2031" i="4"/>
  <c r="BN2033" i="4"/>
  <c r="BN2035" i="4"/>
  <c r="BN2037" i="4"/>
  <c r="BN2039" i="4"/>
  <c r="BN2041" i="4"/>
  <c r="BN2043" i="4"/>
  <c r="BN2045" i="4"/>
  <c r="BN2047" i="4"/>
  <c r="BN2049" i="4"/>
  <c r="BN2051" i="4"/>
  <c r="BN2053" i="4"/>
  <c r="BN2055" i="4"/>
  <c r="BN2057" i="4"/>
  <c r="BN2059" i="4"/>
  <c r="BN2061" i="4"/>
  <c r="BN2063" i="4"/>
  <c r="BN2065" i="4"/>
  <c r="BN2067" i="4"/>
  <c r="BN2069" i="4"/>
  <c r="BN2071" i="4"/>
  <c r="BN2073" i="4"/>
  <c r="BN2075" i="4"/>
  <c r="BN2077" i="4"/>
  <c r="BN2079" i="4"/>
  <c r="BN2081" i="4"/>
  <c r="BN2083" i="4"/>
  <c r="BN2085" i="4"/>
  <c r="BN2087" i="4"/>
  <c r="BN2089" i="4"/>
  <c r="BN2091" i="4"/>
  <c r="BN2093" i="4"/>
  <c r="BN2095" i="4"/>
  <c r="BN2097" i="4"/>
  <c r="BN2099" i="4"/>
  <c r="BN2101" i="4"/>
  <c r="BN2103" i="4"/>
  <c r="BN2105" i="4"/>
  <c r="BN2107" i="4"/>
  <c r="BN2109" i="4"/>
  <c r="BN2111" i="4"/>
  <c r="BN2113" i="4"/>
  <c r="BN2115" i="4"/>
  <c r="BN2117" i="4"/>
  <c r="BN2119" i="4"/>
  <c r="BN2121" i="4"/>
  <c r="BN2123" i="4"/>
  <c r="BN2125" i="4"/>
  <c r="BN2127" i="4"/>
  <c r="BN2129" i="4"/>
  <c r="BN2131" i="4"/>
  <c r="BN2133" i="4"/>
  <c r="BN2135" i="4"/>
  <c r="BN2137" i="4"/>
  <c r="BN2139" i="4"/>
  <c r="BN2141" i="4"/>
  <c r="BN2143" i="4"/>
  <c r="BN2145" i="4"/>
  <c r="BN2147" i="4"/>
  <c r="BN2149" i="4"/>
  <c r="BN2151" i="4"/>
  <c r="BN2153" i="4"/>
  <c r="BN2155" i="4"/>
  <c r="BN2157" i="4"/>
  <c r="BN2159" i="4"/>
  <c r="BN2161" i="4"/>
  <c r="BN2163" i="4"/>
  <c r="BN2165" i="4"/>
  <c r="BN2167" i="4"/>
  <c r="BN2169" i="4"/>
  <c r="BN2171" i="4"/>
  <c r="BN2173" i="4"/>
  <c r="BN2175" i="4"/>
  <c r="BN2177" i="4"/>
  <c r="BN2179" i="4"/>
  <c r="BN2181" i="4"/>
  <c r="BN2183" i="4"/>
  <c r="BN2185" i="4"/>
  <c r="BN2187" i="4"/>
  <c r="BN2189" i="4"/>
  <c r="BN2191" i="4"/>
  <c r="BN2193" i="4"/>
  <c r="BN2195" i="4"/>
  <c r="BN2197" i="4"/>
  <c r="BN2199" i="4"/>
  <c r="BN2201" i="4"/>
  <c r="BN2203" i="4"/>
  <c r="BN2205" i="4"/>
  <c r="BN2207" i="4"/>
  <c r="BN2209" i="4"/>
  <c r="BN2211" i="4"/>
  <c r="BN2213" i="4"/>
  <c r="BN2215" i="4"/>
  <c r="BN2217" i="4"/>
  <c r="BN2219" i="4"/>
  <c r="BN2221" i="4"/>
  <c r="BN2223" i="4"/>
  <c r="BN2225" i="4"/>
  <c r="BN2227" i="4"/>
  <c r="BN2229" i="4"/>
  <c r="BN2231" i="4"/>
  <c r="BN2233" i="4"/>
  <c r="BN2235" i="4"/>
  <c r="BN2237" i="4"/>
  <c r="BN2239" i="4"/>
  <c r="BN2241" i="4"/>
  <c r="BN2243" i="4"/>
  <c r="BN2245" i="4"/>
  <c r="BN2247" i="4"/>
  <c r="BN2249" i="4"/>
  <c r="BN2251" i="4"/>
  <c r="BN2253" i="4"/>
  <c r="BN2255" i="4"/>
  <c r="BN2257" i="4"/>
  <c r="BN2259" i="4"/>
  <c r="BN2261" i="4"/>
  <c r="BN2263" i="4"/>
  <c r="BN2265" i="4"/>
  <c r="BN2267" i="4"/>
  <c r="BN2269" i="4"/>
  <c r="BN2271" i="4"/>
  <c r="BN2273" i="4"/>
  <c r="BN2275" i="4"/>
  <c r="BN2277" i="4"/>
  <c r="BN2279" i="4"/>
  <c r="BN2281" i="4"/>
  <c r="BN2283" i="4"/>
  <c r="BN2285" i="4"/>
  <c r="BN2287" i="4"/>
  <c r="BN2289" i="4"/>
  <c r="BN2291" i="4"/>
  <c r="BN2293" i="4"/>
  <c r="BN2295" i="4"/>
  <c r="BN2297" i="4"/>
  <c r="BN2299" i="4"/>
  <c r="BN2301" i="4"/>
  <c r="BN2303" i="4"/>
  <c r="BN2305" i="4"/>
  <c r="BN2307" i="4"/>
  <c r="BN2309" i="4"/>
  <c r="BN2311" i="4"/>
  <c r="BN2313" i="4"/>
  <c r="BN2315" i="4"/>
  <c r="BN2317" i="4"/>
  <c r="BN2319" i="4"/>
  <c r="BN2321" i="4"/>
  <c r="BN2323" i="4"/>
  <c r="BN2325" i="4"/>
  <c r="BN2327" i="4"/>
  <c r="BN2329" i="4"/>
  <c r="BN2331" i="4"/>
  <c r="BN2333" i="4"/>
  <c r="BN2335" i="4"/>
  <c r="BN2337" i="4"/>
  <c r="BN2339" i="4"/>
  <c r="BN2341" i="4"/>
  <c r="BN2343" i="4"/>
  <c r="BN2345" i="4"/>
  <c r="BN2347" i="4"/>
  <c r="BN2349" i="4"/>
  <c r="BN2351" i="4"/>
  <c r="BN2353" i="4"/>
  <c r="BN2355" i="4"/>
  <c r="BN2357" i="4"/>
  <c r="BN2359" i="4"/>
  <c r="BN2361" i="4"/>
  <c r="BN2363" i="4"/>
  <c r="BN2365" i="4"/>
  <c r="BN2367" i="4"/>
  <c r="BN2369" i="4"/>
  <c r="BN2371" i="4"/>
  <c r="BN2373" i="4"/>
  <c r="BN2375" i="4"/>
  <c r="BN2377" i="4"/>
  <c r="BN2379" i="4"/>
  <c r="BN2381" i="4"/>
  <c r="BN2383" i="4"/>
  <c r="BN2385" i="4"/>
  <c r="BN2387" i="4"/>
  <c r="BN2389" i="4"/>
  <c r="BN2391" i="4"/>
  <c r="BN2393" i="4"/>
  <c r="BN2395" i="4"/>
  <c r="BN2397" i="4"/>
  <c r="BN2399" i="4"/>
  <c r="BN2401" i="4"/>
  <c r="BN2403" i="4"/>
  <c r="BN2405" i="4"/>
  <c r="BN2407" i="4"/>
  <c r="BN2409" i="4"/>
  <c r="BN2411" i="4"/>
  <c r="BN2413" i="4"/>
  <c r="BN2415" i="4"/>
  <c r="BN2417" i="4"/>
  <c r="BN2419" i="4"/>
  <c r="BN2421" i="4"/>
  <c r="BN2423" i="4"/>
  <c r="BN2425" i="4"/>
  <c r="BN2427" i="4"/>
  <c r="BN2429" i="4"/>
  <c r="BN2431" i="4"/>
  <c r="BN2433" i="4"/>
  <c r="BN2435" i="4"/>
  <c r="BN2437" i="4"/>
  <c r="BN2439" i="4"/>
  <c r="BN2441" i="4"/>
  <c r="BN2443" i="4"/>
  <c r="BN2445" i="4"/>
  <c r="BN2447" i="4"/>
  <c r="BN2449" i="4"/>
  <c r="BN2451" i="4"/>
  <c r="BN2453" i="4"/>
  <c r="BN2455" i="4"/>
  <c r="BN2457" i="4"/>
  <c r="BN2459" i="4"/>
  <c r="BN2461" i="4"/>
  <c r="BN2463" i="4"/>
  <c r="BN2465" i="4"/>
  <c r="BN2467" i="4"/>
  <c r="BN2469" i="4"/>
  <c r="BN2471" i="4"/>
  <c r="BN2473" i="4"/>
  <c r="BN2475" i="4"/>
  <c r="BN2477" i="4"/>
  <c r="BN2479" i="4"/>
  <c r="BN2481" i="4"/>
  <c r="BN2483" i="4"/>
  <c r="BN2485" i="4"/>
  <c r="BN2487" i="4"/>
  <c r="BN2489" i="4"/>
  <c r="BN2491" i="4"/>
  <c r="BN2493" i="4"/>
  <c r="BN2495" i="4"/>
  <c r="BN2497" i="4"/>
  <c r="BN2499" i="4"/>
  <c r="BN2501" i="4"/>
  <c r="BN2503" i="4"/>
  <c r="BN2505" i="4"/>
  <c r="BN2507" i="4"/>
  <c r="BN2509" i="4"/>
  <c r="BN2511" i="4"/>
  <c r="BN2513" i="4"/>
  <c r="BN2515" i="4"/>
  <c r="BN2517" i="4"/>
  <c r="BN2519" i="4"/>
  <c r="BN2521" i="4"/>
  <c r="BN2523" i="4"/>
  <c r="BN2525" i="4"/>
  <c r="BN2527" i="4"/>
  <c r="BN2529" i="4"/>
  <c r="BN2531" i="4"/>
  <c r="BN2533" i="4"/>
  <c r="BN2535" i="4"/>
  <c r="BN2537" i="4"/>
  <c r="BN2539" i="4"/>
  <c r="BN2541" i="4"/>
  <c r="BN2543" i="4"/>
  <c r="BN2545" i="4"/>
  <c r="BN2547" i="4"/>
  <c r="BN2549" i="4"/>
  <c r="BN2551" i="4"/>
  <c r="BN2553" i="4"/>
  <c r="BN2555" i="4"/>
  <c r="BN2557" i="4"/>
  <c r="BN2559" i="4"/>
  <c r="BN2561" i="4"/>
  <c r="BN2563" i="4"/>
  <c r="BN2565" i="4"/>
  <c r="BN2567" i="4"/>
  <c r="BN2569" i="4"/>
  <c r="BN2571" i="4"/>
  <c r="BN2573" i="4"/>
  <c r="BN2575" i="4"/>
  <c r="BN2577" i="4"/>
  <c r="BN2579" i="4"/>
  <c r="BN2581" i="4"/>
  <c r="BN2583" i="4"/>
  <c r="BN2585" i="4"/>
  <c r="BN2587" i="4"/>
  <c r="BN2589" i="4"/>
  <c r="BN2591" i="4"/>
  <c r="BN2593" i="4"/>
  <c r="BN2595" i="4"/>
  <c r="BN2597" i="4"/>
  <c r="BN2599" i="4"/>
  <c r="BN2601" i="4"/>
  <c r="BN2603" i="4"/>
  <c r="BN2605" i="4"/>
  <c r="BN2607" i="4"/>
  <c r="BN2609" i="4"/>
  <c r="BN2611" i="4"/>
  <c r="BN2613" i="4"/>
  <c r="BN2615" i="4"/>
  <c r="BN2617" i="4"/>
  <c r="BN2619" i="4"/>
  <c r="BN2621" i="4"/>
  <c r="BN2623" i="4"/>
  <c r="BN2625" i="4"/>
  <c r="BN2627" i="4"/>
  <c r="BN2629" i="4"/>
  <c r="BN2631" i="4"/>
  <c r="BN2633" i="4"/>
  <c r="BN2635" i="4"/>
  <c r="BN2637" i="4"/>
  <c r="BN2639" i="4"/>
  <c r="BN2641" i="4"/>
  <c r="BN2643" i="4"/>
  <c r="BN2645" i="4"/>
  <c r="BN2647" i="4"/>
  <c r="BN2649" i="4"/>
  <c r="BN2651" i="4"/>
  <c r="BN2653" i="4"/>
  <c r="BN2655" i="4"/>
  <c r="BN2657" i="4"/>
  <c r="BN2659" i="4"/>
  <c r="BN2661" i="4"/>
  <c r="BN2663" i="4"/>
  <c r="BN2665" i="4"/>
  <c r="BN2667" i="4"/>
  <c r="BN2669" i="4"/>
  <c r="BN2671" i="4"/>
  <c r="BN2673" i="4"/>
  <c r="BN2675" i="4"/>
  <c r="BN2677" i="4"/>
  <c r="BN2679" i="4"/>
  <c r="BN2681" i="4"/>
  <c r="BN2683" i="4"/>
  <c r="BN2685" i="4"/>
  <c r="BN2687" i="4"/>
  <c r="BN2689" i="4"/>
  <c r="BN2691" i="4"/>
  <c r="BN2693" i="4"/>
  <c r="BN2695" i="4"/>
  <c r="BN2697" i="4"/>
  <c r="BN2699" i="4"/>
  <c r="BN2701" i="4"/>
  <c r="BN2703" i="4"/>
  <c r="BN2705" i="4"/>
  <c r="BN2707" i="4"/>
  <c r="BN2709" i="4"/>
  <c r="BN2711" i="4"/>
  <c r="BN2713" i="4"/>
  <c r="BN2715" i="4"/>
  <c r="BN2717" i="4"/>
  <c r="BN2719" i="4"/>
  <c r="BN2721" i="4"/>
  <c r="BN2723" i="4"/>
  <c r="BN2725" i="4"/>
  <c r="BN2727" i="4"/>
  <c r="BN2729" i="4"/>
  <c r="BN2731" i="4"/>
  <c r="BN2733" i="4"/>
  <c r="BN2735" i="4"/>
  <c r="BN2737" i="4"/>
  <c r="BN2739" i="4"/>
  <c r="BN2741" i="4"/>
  <c r="BN2743" i="4"/>
  <c r="BN2745" i="4"/>
  <c r="BN2747" i="4"/>
  <c r="BN2749" i="4"/>
  <c r="BN2751" i="4"/>
  <c r="BN2753" i="4"/>
  <c r="BN2755" i="4"/>
  <c r="BN2757" i="4"/>
  <c r="BN2759" i="4"/>
  <c r="BN2761" i="4"/>
  <c r="BN2763" i="4"/>
  <c r="BN2765" i="4"/>
  <c r="BN2767" i="4"/>
  <c r="BN2769" i="4"/>
  <c r="BN2771" i="4"/>
  <c r="BN2773" i="4"/>
  <c r="BN2775" i="4"/>
  <c r="BN2777" i="4"/>
  <c r="BN2779" i="4"/>
  <c r="BN2781" i="4"/>
  <c r="BN2783" i="4"/>
  <c r="BN2785" i="4"/>
  <c r="BN2787" i="4"/>
  <c r="BN2789" i="4"/>
  <c r="BN2791" i="4"/>
  <c r="BN2793" i="4"/>
  <c r="BN2795" i="4"/>
  <c r="BN2797" i="4"/>
  <c r="BN2799" i="4"/>
  <c r="BN2801" i="4"/>
  <c r="BN2803" i="4"/>
  <c r="BN2805" i="4"/>
  <c r="BN2807" i="4"/>
  <c r="BN2809" i="4"/>
  <c r="BN2811" i="4"/>
  <c r="BN2813" i="4"/>
  <c r="BN2815" i="4"/>
  <c r="BN2817" i="4"/>
  <c r="BN2819" i="4"/>
  <c r="BN2821" i="4"/>
  <c r="BN2823" i="4"/>
  <c r="BN2825" i="4"/>
  <c r="BN2827" i="4"/>
  <c r="BN2829" i="4"/>
  <c r="BN2831" i="4"/>
  <c r="BN2833" i="4"/>
  <c r="BN2835" i="4"/>
  <c r="BN2837" i="4"/>
  <c r="BN2839" i="4"/>
  <c r="BN2841" i="4"/>
  <c r="BN2843" i="4"/>
  <c r="BN2845" i="4"/>
  <c r="BN2847" i="4"/>
  <c r="BN2849" i="4"/>
  <c r="BN2851" i="4"/>
  <c r="BN2853" i="4"/>
  <c r="BN2855" i="4"/>
  <c r="BN2857" i="4"/>
  <c r="BN2859" i="4"/>
  <c r="BN2861" i="4"/>
  <c r="BN2863" i="4"/>
  <c r="BN2865" i="4"/>
  <c r="BN2867" i="4"/>
  <c r="BN2869" i="4"/>
  <c r="BN2871" i="4"/>
  <c r="BN2873" i="4"/>
  <c r="BN2875" i="4"/>
  <c r="BN2877" i="4"/>
  <c r="BN2879" i="4"/>
  <c r="BN2881" i="4"/>
  <c r="BN2883" i="4"/>
  <c r="BN2885" i="4"/>
  <c r="BN2887" i="4"/>
  <c r="BN2889" i="4"/>
  <c r="BN2891" i="4"/>
  <c r="BN2893" i="4"/>
  <c r="BN2895" i="4"/>
  <c r="BN2897" i="4"/>
  <c r="BN2899" i="4"/>
  <c r="BN2901" i="4"/>
  <c r="BN2903" i="4"/>
  <c r="BN2905" i="4"/>
  <c r="BN2907" i="4"/>
  <c r="BN2909" i="4"/>
  <c r="BN2911" i="4"/>
  <c r="BN2913" i="4"/>
  <c r="BN2915" i="4"/>
  <c r="BN2917" i="4"/>
  <c r="BN2919" i="4"/>
  <c r="BN2921" i="4"/>
  <c r="BN2923" i="4"/>
  <c r="BN2925" i="4"/>
  <c r="BN2927" i="4"/>
  <c r="BN2929" i="4"/>
  <c r="BN2931" i="4"/>
  <c r="BN2933" i="4"/>
  <c r="BN2935" i="4"/>
  <c r="BN2937" i="4"/>
  <c r="BN2939" i="4"/>
  <c r="BN2941" i="4"/>
  <c r="BN2943" i="4"/>
  <c r="BN2945" i="4"/>
  <c r="BN2947" i="4"/>
  <c r="BN2949" i="4"/>
  <c r="BN2951" i="4"/>
  <c r="BN2953" i="4"/>
  <c r="BN2955" i="4"/>
  <c r="BN2957" i="4"/>
  <c r="BN2959" i="4"/>
  <c r="BN2961" i="4"/>
  <c r="BN2963" i="4"/>
  <c r="BN2965" i="4"/>
  <c r="BN2967" i="4"/>
  <c r="BN2969" i="4"/>
  <c r="BN2971" i="4"/>
  <c r="BN2973" i="4"/>
  <c r="BN2975" i="4"/>
  <c r="BN2977" i="4"/>
  <c r="BN2979" i="4"/>
  <c r="BN2981" i="4"/>
  <c r="BN2983" i="4"/>
  <c r="BN2985" i="4"/>
  <c r="BN2987" i="4"/>
  <c r="BN2989" i="4"/>
  <c r="BN2991" i="4"/>
  <c r="BN2993" i="4"/>
  <c r="BN2995" i="4"/>
  <c r="BN2997" i="4"/>
  <c r="BN2999" i="4"/>
  <c r="BN3001" i="4"/>
  <c r="BN3003" i="4"/>
  <c r="BN3005" i="4"/>
  <c r="BF3006" i="4"/>
  <c r="BF3005" i="4"/>
  <c r="BF3004" i="4"/>
  <c r="BF3003" i="4"/>
  <c r="BF3002" i="4"/>
  <c r="BF3001" i="4"/>
  <c r="BF3000" i="4"/>
  <c r="BF2999" i="4"/>
  <c r="BF2998" i="4"/>
  <c r="BF2997" i="4"/>
  <c r="BF2996" i="4"/>
  <c r="BF2995" i="4"/>
  <c r="BF2994" i="4"/>
  <c r="BF2993" i="4"/>
  <c r="BF2992" i="4"/>
  <c r="BF2991" i="4"/>
  <c r="BF2990" i="4"/>
  <c r="BF2989" i="4"/>
  <c r="BF2988" i="4"/>
  <c r="BF2987" i="4"/>
  <c r="BF2986" i="4"/>
  <c r="BF2985" i="4"/>
  <c r="BF2984" i="4"/>
  <c r="BF2983" i="4"/>
  <c r="BF2982" i="4"/>
  <c r="BF2981" i="4"/>
  <c r="BF2980" i="4"/>
  <c r="BF2979" i="4"/>
  <c r="BF2978" i="4"/>
  <c r="BF2977" i="4"/>
  <c r="BF2976" i="4"/>
  <c r="BF2975" i="4"/>
  <c r="BF2974" i="4"/>
  <c r="BF2973" i="4"/>
  <c r="BF2972" i="4"/>
  <c r="BF2971" i="4"/>
  <c r="BF2970" i="4"/>
  <c r="BF2969" i="4"/>
  <c r="BF2968" i="4"/>
  <c r="BF2967" i="4"/>
  <c r="BF2966" i="4"/>
  <c r="BF2965" i="4"/>
  <c r="BF2964" i="4"/>
  <c r="BF2963" i="4"/>
  <c r="BF2962" i="4"/>
  <c r="BF2961" i="4"/>
  <c r="BF2960" i="4"/>
  <c r="BF2959" i="4"/>
  <c r="BF2958" i="4"/>
  <c r="BF2957" i="4"/>
  <c r="BF2956" i="4"/>
  <c r="BF2955" i="4"/>
  <c r="BF2954" i="4"/>
  <c r="BF2953" i="4"/>
  <c r="BF2952" i="4"/>
  <c r="BF2951" i="4"/>
  <c r="BF2950" i="4"/>
  <c r="BF2949" i="4"/>
  <c r="BF2948" i="4"/>
  <c r="BF2947" i="4"/>
  <c r="BF2946" i="4"/>
  <c r="BF2945" i="4"/>
  <c r="BF2944" i="4"/>
  <c r="BF2943" i="4"/>
  <c r="BF2942" i="4"/>
  <c r="BF2941" i="4"/>
  <c r="BF2940" i="4"/>
  <c r="BF2939" i="4"/>
  <c r="BF2938" i="4"/>
  <c r="BF2937" i="4"/>
  <c r="BF2936" i="4"/>
  <c r="BF2935" i="4"/>
  <c r="BF2934" i="4"/>
  <c r="BF2933" i="4"/>
  <c r="BF2932" i="4"/>
  <c r="BF2931" i="4"/>
  <c r="BF2930" i="4"/>
  <c r="BF2929" i="4"/>
  <c r="BF2928" i="4"/>
  <c r="BF2927" i="4"/>
  <c r="BF2926" i="4"/>
  <c r="BF2925" i="4"/>
  <c r="BF2924" i="4"/>
  <c r="BF2923" i="4"/>
  <c r="BF2922" i="4"/>
  <c r="BF2921" i="4"/>
  <c r="BF2920" i="4"/>
  <c r="BF2919" i="4"/>
  <c r="BF2918" i="4"/>
  <c r="BF2917" i="4"/>
  <c r="BF2916" i="4"/>
  <c r="BF2915" i="4"/>
  <c r="BF2914" i="4"/>
  <c r="BF2913" i="4"/>
  <c r="BF2912" i="4"/>
  <c r="BF2911" i="4"/>
  <c r="BF2910" i="4"/>
  <c r="BF2909" i="4"/>
  <c r="BF2908" i="4"/>
  <c r="BF2907" i="4"/>
  <c r="BF2906" i="4"/>
  <c r="BF2905" i="4"/>
  <c r="BF2904" i="4"/>
  <c r="BF2903" i="4"/>
  <c r="BF2902" i="4"/>
  <c r="BF2901" i="4"/>
  <c r="BF2900" i="4"/>
  <c r="BF2899" i="4"/>
  <c r="BF2898" i="4"/>
  <c r="BF2897" i="4"/>
  <c r="BF2896" i="4"/>
  <c r="BF2895" i="4"/>
  <c r="BF2894" i="4"/>
  <c r="BF2893" i="4"/>
  <c r="BF2892" i="4"/>
  <c r="BF2891" i="4"/>
  <c r="BF2890" i="4"/>
  <c r="BF2889" i="4"/>
  <c r="BF2888" i="4"/>
  <c r="BF2887" i="4"/>
  <c r="BF2886" i="4"/>
  <c r="BF2885" i="4"/>
  <c r="BF2884" i="4"/>
  <c r="BF2883" i="4"/>
  <c r="BF2882" i="4"/>
  <c r="BF2881" i="4"/>
  <c r="BF2880" i="4"/>
  <c r="BF2879" i="4"/>
  <c r="BF2878" i="4"/>
  <c r="BF2877" i="4"/>
  <c r="BF2876" i="4"/>
  <c r="BF2875" i="4"/>
  <c r="BF2874" i="4"/>
  <c r="BF2873" i="4"/>
  <c r="BF2872" i="4"/>
  <c r="BF2871" i="4"/>
  <c r="BF2870" i="4"/>
  <c r="BF2869" i="4"/>
  <c r="BF2868" i="4"/>
  <c r="BF2867" i="4"/>
  <c r="BF2866" i="4"/>
  <c r="BF2865" i="4"/>
  <c r="BF2864" i="4"/>
  <c r="BF2863" i="4"/>
  <c r="BF2862" i="4"/>
  <c r="BF2861" i="4"/>
  <c r="BF2860" i="4"/>
  <c r="BF2859" i="4"/>
  <c r="BF2858" i="4"/>
  <c r="BF2857" i="4"/>
  <c r="BF2856" i="4"/>
  <c r="BF2855" i="4"/>
  <c r="BF2854" i="4"/>
  <c r="BF2853" i="4"/>
  <c r="BF2852" i="4"/>
  <c r="BF2851" i="4"/>
  <c r="BF2850" i="4"/>
  <c r="BF2849" i="4"/>
  <c r="BF2848" i="4"/>
  <c r="BF2847" i="4"/>
  <c r="BF2846" i="4"/>
  <c r="BF2845" i="4"/>
  <c r="BF2844" i="4"/>
  <c r="BF2843" i="4"/>
  <c r="BF2842" i="4"/>
  <c r="BF2841" i="4"/>
  <c r="BF2840" i="4"/>
  <c r="BF2839" i="4"/>
  <c r="BF2838" i="4"/>
  <c r="BF2837" i="4"/>
  <c r="BF2836" i="4"/>
  <c r="BF2835" i="4"/>
  <c r="BF2834" i="4"/>
  <c r="BF2833" i="4"/>
  <c r="BF2832" i="4"/>
  <c r="BF2831" i="4"/>
  <c r="BF2830" i="4"/>
  <c r="BF2829" i="4"/>
  <c r="BF2828" i="4"/>
  <c r="BF2827" i="4"/>
  <c r="BF2826" i="4"/>
  <c r="BF2825" i="4"/>
  <c r="BF2824" i="4"/>
  <c r="BF2823" i="4"/>
  <c r="BF2822" i="4"/>
  <c r="BF2821" i="4"/>
  <c r="BF2820" i="4"/>
  <c r="BF2819" i="4"/>
  <c r="BF2818" i="4"/>
  <c r="BF2817" i="4"/>
  <c r="BF2816" i="4"/>
  <c r="BF2815" i="4"/>
  <c r="BF2814" i="4"/>
  <c r="BF2813" i="4"/>
  <c r="BF2812" i="4"/>
  <c r="BF2811" i="4"/>
  <c r="BF2810" i="4"/>
  <c r="BF2809" i="4"/>
  <c r="BF2808" i="4"/>
  <c r="BF2807" i="4"/>
  <c r="BF2806" i="4"/>
  <c r="BF2805" i="4"/>
  <c r="BF2804" i="4"/>
  <c r="BF2803" i="4"/>
  <c r="BF2802" i="4"/>
  <c r="BF2801" i="4"/>
  <c r="BF2800" i="4"/>
  <c r="BF2799" i="4"/>
  <c r="BF2798" i="4"/>
  <c r="BF2797" i="4"/>
  <c r="BF2796" i="4"/>
  <c r="BF2795" i="4"/>
  <c r="BF2794" i="4"/>
  <c r="BF2793" i="4"/>
  <c r="BF2792" i="4"/>
  <c r="BF2791" i="4"/>
  <c r="BF2790" i="4"/>
  <c r="BF2789" i="4"/>
  <c r="BF2788" i="4"/>
  <c r="BF2787" i="4"/>
  <c r="BF2786" i="4"/>
  <c r="BF2785" i="4"/>
  <c r="BF2784" i="4"/>
  <c r="BF2783" i="4"/>
  <c r="BF2782" i="4"/>
  <c r="BF2781" i="4"/>
  <c r="BF2780" i="4"/>
  <c r="BF2779" i="4"/>
  <c r="BF2778" i="4"/>
  <c r="BF2777" i="4"/>
  <c r="BF2776" i="4"/>
  <c r="BF2775" i="4"/>
  <c r="BF2774" i="4"/>
  <c r="BF2773" i="4"/>
  <c r="BF2772" i="4"/>
  <c r="BF2771" i="4"/>
  <c r="BF2770" i="4"/>
  <c r="BF2769" i="4"/>
  <c r="BF2768" i="4"/>
  <c r="BF2767" i="4"/>
  <c r="BF2766" i="4"/>
  <c r="BF2765" i="4"/>
  <c r="BF2764" i="4"/>
  <c r="BF2763" i="4"/>
  <c r="BF2762" i="4"/>
  <c r="BF2761" i="4"/>
  <c r="BF2760" i="4"/>
  <c r="BF2759" i="4"/>
  <c r="BF2758" i="4"/>
  <c r="BF2757" i="4"/>
  <c r="BF2756" i="4"/>
  <c r="BF2755" i="4"/>
  <c r="BF2754" i="4"/>
  <c r="BF2753" i="4"/>
  <c r="BF2752" i="4"/>
  <c r="BF2751" i="4"/>
  <c r="BF2750" i="4"/>
  <c r="BF2749" i="4"/>
  <c r="BF2748" i="4"/>
  <c r="BF2747" i="4"/>
  <c r="BF2746" i="4"/>
  <c r="BF2745" i="4"/>
  <c r="BF2744" i="4"/>
  <c r="BF2743" i="4"/>
  <c r="BF2742" i="4"/>
  <c r="BF2741" i="4"/>
  <c r="BF2740" i="4"/>
  <c r="BF2739" i="4"/>
  <c r="BF2738" i="4"/>
  <c r="BF2737" i="4"/>
  <c r="BF2736" i="4"/>
  <c r="BF2735" i="4"/>
  <c r="BF2734" i="4"/>
  <c r="BF2733" i="4"/>
  <c r="BF2732" i="4"/>
  <c r="BF2731" i="4"/>
  <c r="BF2730" i="4"/>
  <c r="BF2729" i="4"/>
  <c r="BF2728" i="4"/>
  <c r="BF2727" i="4"/>
  <c r="BF2726" i="4"/>
  <c r="BF2725" i="4"/>
  <c r="BF2724" i="4"/>
  <c r="BF2723" i="4"/>
  <c r="BF2722" i="4"/>
  <c r="BF2721" i="4"/>
  <c r="BF2720" i="4"/>
  <c r="BF2719" i="4"/>
  <c r="BF2718" i="4"/>
  <c r="BF2717" i="4"/>
  <c r="BF2716" i="4"/>
  <c r="BF2715" i="4"/>
  <c r="BF2714" i="4"/>
  <c r="BF2713" i="4"/>
  <c r="BF2712" i="4"/>
  <c r="BF2711" i="4"/>
  <c r="BF2710" i="4"/>
  <c r="BF2709" i="4"/>
  <c r="BF2708" i="4"/>
  <c r="BF2707" i="4"/>
  <c r="BF2706" i="4"/>
  <c r="BF2705" i="4"/>
  <c r="BF2704" i="4"/>
  <c r="BF2703" i="4"/>
  <c r="BF2702" i="4"/>
  <c r="BF2701" i="4"/>
  <c r="BF2700" i="4"/>
  <c r="BF2699" i="4"/>
  <c r="BF2698" i="4"/>
  <c r="BF2697" i="4"/>
  <c r="BF2696" i="4"/>
  <c r="BF2695" i="4"/>
  <c r="BF2694" i="4"/>
  <c r="BF2693" i="4"/>
  <c r="BF2692" i="4"/>
  <c r="BF2691" i="4"/>
  <c r="BF2690" i="4"/>
  <c r="BF2689" i="4"/>
  <c r="BF2688" i="4"/>
  <c r="BF2687" i="4"/>
  <c r="BF2686" i="4"/>
  <c r="BF2685" i="4"/>
  <c r="BF2684" i="4"/>
  <c r="BF2683" i="4"/>
  <c r="BF2682" i="4"/>
  <c r="BF2681" i="4"/>
  <c r="BF2680" i="4"/>
  <c r="BF2679" i="4"/>
  <c r="BF2678" i="4"/>
  <c r="BF2677" i="4"/>
  <c r="BF2676" i="4"/>
  <c r="BF2675" i="4"/>
  <c r="BF2674" i="4"/>
  <c r="BF2673" i="4"/>
  <c r="BF2672" i="4"/>
  <c r="BF2671" i="4"/>
  <c r="BF2670" i="4"/>
  <c r="BF2669" i="4"/>
  <c r="BF2668" i="4"/>
  <c r="BF2667" i="4"/>
  <c r="BF2666" i="4"/>
  <c r="BF2665" i="4"/>
  <c r="BF2664" i="4"/>
  <c r="BF2663" i="4"/>
  <c r="BF2662" i="4"/>
  <c r="BF2661" i="4"/>
  <c r="BF2660" i="4"/>
  <c r="BF2659" i="4"/>
  <c r="BF2658" i="4"/>
  <c r="BF2657" i="4"/>
  <c r="BF2656" i="4"/>
  <c r="BF2655" i="4"/>
  <c r="BF2654" i="4"/>
  <c r="BF2653" i="4"/>
  <c r="BF2652" i="4"/>
  <c r="BF2651" i="4"/>
  <c r="BF2650" i="4"/>
  <c r="BF2649" i="4"/>
  <c r="BF2648" i="4"/>
  <c r="BF2647" i="4"/>
  <c r="BF2646" i="4"/>
  <c r="BF2645" i="4"/>
  <c r="BF2644" i="4"/>
  <c r="BF2643" i="4"/>
  <c r="BF2642" i="4"/>
  <c r="BF2641" i="4"/>
  <c r="BF2640" i="4"/>
  <c r="BF2639" i="4"/>
  <c r="BF2638" i="4"/>
  <c r="BF2637" i="4"/>
  <c r="BF2636" i="4"/>
  <c r="BF2635" i="4"/>
  <c r="BF2634" i="4"/>
  <c r="BF2633" i="4"/>
  <c r="BF2632" i="4"/>
  <c r="BF2631" i="4"/>
  <c r="BF2630" i="4"/>
  <c r="BF2629" i="4"/>
  <c r="BF2628" i="4"/>
  <c r="BF2627" i="4"/>
  <c r="BF2626" i="4"/>
  <c r="BF2625" i="4"/>
  <c r="BF2624" i="4"/>
  <c r="BF2623" i="4"/>
  <c r="BF2622" i="4"/>
  <c r="BF2621" i="4"/>
  <c r="BF2620" i="4"/>
  <c r="BF2619" i="4"/>
  <c r="BF2618" i="4"/>
  <c r="BF2617" i="4"/>
  <c r="BF2616" i="4"/>
  <c r="BF2615" i="4"/>
  <c r="BF2614" i="4"/>
  <c r="BF2613" i="4"/>
  <c r="BF2612" i="4"/>
  <c r="BF2611" i="4"/>
  <c r="BF2610" i="4"/>
  <c r="BF2609" i="4"/>
  <c r="BF2608" i="4"/>
  <c r="BF2607" i="4"/>
  <c r="BF2606" i="4"/>
  <c r="BF2605" i="4"/>
  <c r="BF2604" i="4"/>
  <c r="BF2603" i="4"/>
  <c r="BF2602" i="4"/>
  <c r="BF2601" i="4"/>
  <c r="BF2600" i="4"/>
  <c r="BF2599" i="4"/>
  <c r="BF2598" i="4"/>
  <c r="BF2597" i="4"/>
  <c r="BF2596" i="4"/>
  <c r="BF2595" i="4"/>
  <c r="BF2594" i="4"/>
  <c r="BF2593" i="4"/>
  <c r="BF2592" i="4"/>
  <c r="BF2591" i="4"/>
  <c r="BF2590" i="4"/>
  <c r="BF2589" i="4"/>
  <c r="BF2588" i="4"/>
  <c r="BF2587" i="4"/>
  <c r="BF2586" i="4"/>
  <c r="BF2585" i="4"/>
  <c r="BF2584" i="4"/>
  <c r="BF2583" i="4"/>
  <c r="BF2582" i="4"/>
  <c r="BF2581" i="4"/>
  <c r="BF2580" i="4"/>
  <c r="BF2579" i="4"/>
  <c r="BF2578" i="4"/>
  <c r="BF2577" i="4"/>
  <c r="BF2576" i="4"/>
  <c r="BF2575" i="4"/>
  <c r="BF2574" i="4"/>
  <c r="BF2573" i="4"/>
  <c r="BF2572" i="4"/>
  <c r="BF2571" i="4"/>
  <c r="BF2570" i="4"/>
  <c r="BF2569" i="4"/>
  <c r="BF2568" i="4"/>
  <c r="BF2567" i="4"/>
  <c r="BF2566" i="4"/>
  <c r="BF2565" i="4"/>
  <c r="BF2564" i="4"/>
  <c r="BF2563" i="4"/>
  <c r="BF2562" i="4"/>
  <c r="BF2561" i="4"/>
  <c r="BF2560" i="4"/>
  <c r="BF2559" i="4"/>
  <c r="BF2558" i="4"/>
  <c r="BF2557" i="4"/>
  <c r="BF2556" i="4"/>
  <c r="BF2555" i="4"/>
  <c r="BF2554" i="4"/>
  <c r="BF2553" i="4"/>
  <c r="BF2552" i="4"/>
  <c r="BF2551" i="4"/>
  <c r="BF2550" i="4"/>
  <c r="BF2549" i="4"/>
  <c r="BF2548" i="4"/>
  <c r="BF2547" i="4"/>
  <c r="BF2546" i="4"/>
  <c r="BF2545" i="4"/>
  <c r="BF2544" i="4"/>
  <c r="BF2543" i="4"/>
  <c r="BF2542" i="4"/>
  <c r="BF2541" i="4"/>
  <c r="BF2540" i="4"/>
  <c r="BF2539" i="4"/>
  <c r="BF2538" i="4"/>
  <c r="BF2537" i="4"/>
  <c r="BF2536" i="4"/>
  <c r="BF2535" i="4"/>
  <c r="BF2534" i="4"/>
  <c r="BF2533" i="4"/>
  <c r="BF2532" i="4"/>
  <c r="BF2531" i="4"/>
  <c r="BF2530" i="4"/>
  <c r="BF2529" i="4"/>
  <c r="BF2528" i="4"/>
  <c r="BF2527" i="4"/>
  <c r="BF2526" i="4"/>
  <c r="BF2525" i="4"/>
  <c r="BF2524" i="4"/>
  <c r="BF2523" i="4"/>
  <c r="BF2522" i="4"/>
  <c r="BF2521" i="4"/>
  <c r="BF2520" i="4"/>
  <c r="BF2519" i="4"/>
  <c r="BF2518" i="4"/>
  <c r="BF2517" i="4"/>
  <c r="BF2516" i="4"/>
  <c r="BF2515" i="4"/>
  <c r="BF2514" i="4"/>
  <c r="BF2513" i="4"/>
  <c r="BF2512" i="4"/>
  <c r="BF2511" i="4"/>
  <c r="BF2510" i="4"/>
  <c r="BF2509" i="4"/>
  <c r="BF2508" i="4"/>
  <c r="BF2507" i="4"/>
  <c r="BF2506" i="4"/>
  <c r="BF2505" i="4"/>
  <c r="BF2504" i="4"/>
  <c r="BF2503" i="4"/>
  <c r="BF2502" i="4"/>
  <c r="BF2501" i="4"/>
  <c r="BF2500" i="4"/>
  <c r="BF2499" i="4"/>
  <c r="BF2498" i="4"/>
  <c r="BF2497" i="4"/>
  <c r="BF2496" i="4"/>
  <c r="BF2495" i="4"/>
  <c r="BF2494" i="4"/>
  <c r="BF2493" i="4"/>
  <c r="BF2492" i="4"/>
  <c r="BF2491" i="4"/>
  <c r="BF2490" i="4"/>
  <c r="BF2489" i="4"/>
  <c r="BF2488" i="4"/>
  <c r="BF2487" i="4"/>
  <c r="BF2486" i="4"/>
  <c r="BF2485" i="4"/>
  <c r="BF2484" i="4"/>
  <c r="BF2483" i="4"/>
  <c r="BF2482" i="4"/>
  <c r="BF2481" i="4"/>
  <c r="BF2480" i="4"/>
  <c r="BF2479" i="4"/>
  <c r="BF2478" i="4"/>
  <c r="BF2477" i="4"/>
  <c r="BF2476" i="4"/>
  <c r="BF2475" i="4"/>
  <c r="BF2474" i="4"/>
  <c r="BF2473" i="4"/>
  <c r="BF2472" i="4"/>
  <c r="BF2471" i="4"/>
  <c r="BF2470" i="4"/>
  <c r="BF2469" i="4"/>
  <c r="BF2468" i="4"/>
  <c r="BF2467" i="4"/>
  <c r="BF2466" i="4"/>
  <c r="BF2465" i="4"/>
  <c r="BF2464" i="4"/>
  <c r="BF2463" i="4"/>
  <c r="BF2462" i="4"/>
  <c r="BF2461" i="4"/>
  <c r="BF2460" i="4"/>
  <c r="BF2459" i="4"/>
  <c r="BF2458" i="4"/>
  <c r="BF2457" i="4"/>
  <c r="BF2456" i="4"/>
  <c r="BF2455" i="4"/>
  <c r="BF2454" i="4"/>
  <c r="BF2453" i="4"/>
  <c r="BF2452" i="4"/>
  <c r="BF2451" i="4"/>
  <c r="BF2450" i="4"/>
  <c r="BF2449" i="4"/>
  <c r="BF2448" i="4"/>
  <c r="BF2447" i="4"/>
  <c r="BF2446" i="4"/>
  <c r="BF2445" i="4"/>
  <c r="BF2444" i="4"/>
  <c r="BF2443" i="4"/>
  <c r="BF2442" i="4"/>
  <c r="BF2441" i="4"/>
  <c r="BF2440" i="4"/>
  <c r="BF2439" i="4"/>
  <c r="BF2438" i="4"/>
  <c r="BF2437" i="4"/>
  <c r="BF2436" i="4"/>
  <c r="BF2435" i="4"/>
  <c r="BF2434" i="4"/>
  <c r="BF2433" i="4"/>
  <c r="BF2432" i="4"/>
  <c r="BF2431" i="4"/>
  <c r="BF2430" i="4"/>
  <c r="BF2429" i="4"/>
  <c r="BF2428" i="4"/>
  <c r="BF2427" i="4"/>
  <c r="BF2426" i="4"/>
  <c r="BF2425" i="4"/>
  <c r="BF2424" i="4"/>
  <c r="BF2423" i="4"/>
  <c r="BF2422" i="4"/>
  <c r="BF2421" i="4"/>
  <c r="BF2420" i="4"/>
  <c r="BF2419" i="4"/>
  <c r="BF2418" i="4"/>
  <c r="BF2417" i="4"/>
  <c r="BF2416" i="4"/>
  <c r="BF2415" i="4"/>
  <c r="BF2414" i="4"/>
  <c r="BF2413" i="4"/>
  <c r="BF2412" i="4"/>
  <c r="BF2411" i="4"/>
  <c r="BF2410" i="4"/>
  <c r="BF2409" i="4"/>
  <c r="BF2408" i="4"/>
  <c r="BF2407" i="4"/>
  <c r="BF2406" i="4"/>
  <c r="BF2405" i="4"/>
  <c r="BF2404" i="4"/>
  <c r="BF2403" i="4"/>
  <c r="BF2402" i="4"/>
  <c r="BF2401" i="4"/>
  <c r="BF2400" i="4"/>
  <c r="BF2399" i="4"/>
  <c r="BF2398" i="4"/>
  <c r="BF2397" i="4"/>
  <c r="BF2396" i="4"/>
  <c r="BF2395" i="4"/>
  <c r="BF2394" i="4"/>
  <c r="BF2393" i="4"/>
  <c r="BF2392" i="4"/>
  <c r="BF2391" i="4"/>
  <c r="BF2390" i="4"/>
  <c r="BF2389" i="4"/>
  <c r="BF2388" i="4"/>
  <c r="BF2387" i="4"/>
  <c r="BF2386" i="4"/>
  <c r="BF2385" i="4"/>
  <c r="BF2384" i="4"/>
  <c r="BF2383" i="4"/>
  <c r="BF2382" i="4"/>
  <c r="BF2381" i="4"/>
  <c r="BF2380" i="4"/>
  <c r="BF2379" i="4"/>
  <c r="BF2378" i="4"/>
  <c r="BF2377" i="4"/>
  <c r="BF2376" i="4"/>
  <c r="BF2375" i="4"/>
  <c r="BF2374" i="4"/>
  <c r="BF2373" i="4"/>
  <c r="BF2372" i="4"/>
  <c r="BF2371" i="4"/>
  <c r="BF2370" i="4"/>
  <c r="BF2369" i="4"/>
  <c r="BF2368" i="4"/>
  <c r="BF2367" i="4"/>
  <c r="BF2366" i="4"/>
  <c r="BF2365" i="4"/>
  <c r="BF2364" i="4"/>
  <c r="BF2363" i="4"/>
  <c r="BF2362" i="4"/>
  <c r="BF2361" i="4"/>
  <c r="BF2360" i="4"/>
  <c r="BF2359" i="4"/>
  <c r="BF2358" i="4"/>
  <c r="BF2357" i="4"/>
  <c r="BF2356" i="4"/>
  <c r="BF2355" i="4"/>
  <c r="BF2354" i="4"/>
  <c r="BF2353" i="4"/>
  <c r="BF2352" i="4"/>
  <c r="BF2351" i="4"/>
  <c r="BF2350" i="4"/>
  <c r="BF2349" i="4"/>
  <c r="BF2348" i="4"/>
  <c r="BF2347" i="4"/>
  <c r="BF2346" i="4"/>
  <c r="BF2345" i="4"/>
  <c r="BF2344" i="4"/>
  <c r="BF2343" i="4"/>
  <c r="BF2342" i="4"/>
  <c r="BF2341" i="4"/>
  <c r="BF2340" i="4"/>
  <c r="BF2339" i="4"/>
  <c r="BF2338" i="4"/>
  <c r="BF2337" i="4"/>
  <c r="BF2336" i="4"/>
  <c r="BF2335" i="4"/>
  <c r="BF2334" i="4"/>
  <c r="BF2333" i="4"/>
  <c r="BF2332" i="4"/>
  <c r="BF2331" i="4"/>
  <c r="BF2330" i="4"/>
  <c r="BF2329" i="4"/>
  <c r="BF2328" i="4"/>
  <c r="BF2327" i="4"/>
  <c r="BF2326" i="4"/>
  <c r="BF2325" i="4"/>
  <c r="BF2324" i="4"/>
  <c r="BF2323" i="4"/>
  <c r="BF2322" i="4"/>
  <c r="BF2321" i="4"/>
  <c r="BF2320" i="4"/>
  <c r="BF2319" i="4"/>
  <c r="BF2318" i="4"/>
  <c r="BF2317" i="4"/>
  <c r="BF2316" i="4"/>
  <c r="BF2315" i="4"/>
  <c r="BF2314" i="4"/>
  <c r="BF2313" i="4"/>
  <c r="BF2312" i="4"/>
  <c r="BF2311" i="4"/>
  <c r="BF2310" i="4"/>
  <c r="BF2309" i="4"/>
  <c r="BF2308" i="4"/>
  <c r="BF2307" i="4"/>
  <c r="BF2306" i="4"/>
  <c r="BF2305" i="4"/>
  <c r="BF2304" i="4"/>
  <c r="BF2303" i="4"/>
  <c r="BF2302" i="4"/>
  <c r="BF2301" i="4"/>
  <c r="BF2300" i="4"/>
  <c r="BF2299" i="4"/>
  <c r="BF2298" i="4"/>
  <c r="BF2297" i="4"/>
  <c r="BF2296" i="4"/>
  <c r="BF2295" i="4"/>
  <c r="BF2294" i="4"/>
  <c r="BF2293" i="4"/>
  <c r="BF2292" i="4"/>
  <c r="BF2291" i="4"/>
  <c r="BF2290" i="4"/>
  <c r="BF2289" i="4"/>
  <c r="BF2288" i="4"/>
  <c r="BF2287" i="4"/>
  <c r="BF2286" i="4"/>
  <c r="BF2285" i="4"/>
  <c r="BF2284" i="4"/>
  <c r="BF2283" i="4"/>
  <c r="BF2282" i="4"/>
  <c r="BF2281" i="4"/>
  <c r="BF2280" i="4"/>
  <c r="BF2279" i="4"/>
  <c r="BF2278" i="4"/>
  <c r="BF2277" i="4"/>
  <c r="BF2276" i="4"/>
  <c r="BF2275" i="4"/>
  <c r="BF2274" i="4"/>
  <c r="BF2273" i="4"/>
  <c r="BF2272" i="4"/>
  <c r="BF2271" i="4"/>
  <c r="BF2270" i="4"/>
  <c r="BF2269" i="4"/>
  <c r="BF2268" i="4"/>
  <c r="BF2267" i="4"/>
  <c r="BF2266" i="4"/>
  <c r="BF2265" i="4"/>
  <c r="BF2264" i="4"/>
  <c r="BF2263" i="4"/>
  <c r="BF2262" i="4"/>
  <c r="BF2261" i="4"/>
  <c r="BF2260" i="4"/>
  <c r="BF2259" i="4"/>
  <c r="BF2258" i="4"/>
  <c r="BF2257" i="4"/>
  <c r="BF2256" i="4"/>
  <c r="BF2255" i="4"/>
  <c r="BF2254" i="4"/>
  <c r="BF2253" i="4"/>
  <c r="BF2252" i="4"/>
  <c r="BF2251" i="4"/>
  <c r="BF2250" i="4"/>
  <c r="BF2249" i="4"/>
  <c r="BF2248" i="4"/>
  <c r="BF2247" i="4"/>
  <c r="BF2246" i="4"/>
  <c r="BF2245" i="4"/>
  <c r="BF2244" i="4"/>
  <c r="BF2243" i="4"/>
  <c r="BF2242" i="4"/>
  <c r="BF2241" i="4"/>
  <c r="BF2240" i="4"/>
  <c r="BF2239" i="4"/>
  <c r="BF2238" i="4"/>
  <c r="BF2237" i="4"/>
  <c r="BF2236" i="4"/>
  <c r="BF2235" i="4"/>
  <c r="BF2234" i="4"/>
  <c r="BF2233" i="4"/>
  <c r="BF2232" i="4"/>
  <c r="BF2231" i="4"/>
  <c r="BF2230" i="4"/>
  <c r="BF2229" i="4"/>
  <c r="BF2228" i="4"/>
  <c r="BF2227" i="4"/>
  <c r="BF2226" i="4"/>
  <c r="BF2225" i="4"/>
  <c r="BF2224" i="4"/>
  <c r="BF2223" i="4"/>
  <c r="BF2222" i="4"/>
  <c r="BF2221" i="4"/>
  <c r="BF2220" i="4"/>
  <c r="BF2219" i="4"/>
  <c r="BF2218" i="4"/>
  <c r="BF2217" i="4"/>
  <c r="BF2216" i="4"/>
  <c r="BF2215" i="4"/>
  <c r="BF2214" i="4"/>
  <c r="BF2213" i="4"/>
  <c r="BF2212" i="4"/>
  <c r="BF2211" i="4"/>
  <c r="BF2210" i="4"/>
  <c r="BF2209" i="4"/>
  <c r="BF2208" i="4"/>
  <c r="BF2207" i="4"/>
  <c r="BF2206" i="4"/>
  <c r="BF2205" i="4"/>
  <c r="BF2204" i="4"/>
  <c r="BF2203" i="4"/>
  <c r="BF2202" i="4"/>
  <c r="BF2201" i="4"/>
  <c r="BF2200" i="4"/>
  <c r="BF2199" i="4"/>
  <c r="BF2198" i="4"/>
  <c r="BF2197" i="4"/>
  <c r="BF2196" i="4"/>
  <c r="BF2195" i="4"/>
  <c r="BF2194" i="4"/>
  <c r="BF2193" i="4"/>
  <c r="BF2192" i="4"/>
  <c r="BF2191" i="4"/>
  <c r="BF2190" i="4"/>
  <c r="BF2189" i="4"/>
  <c r="BF2188" i="4"/>
  <c r="BF2187" i="4"/>
  <c r="BF2186" i="4"/>
  <c r="BF2185" i="4"/>
  <c r="BF2184" i="4"/>
  <c r="BF2183" i="4"/>
  <c r="BF2182" i="4"/>
  <c r="BF2181" i="4"/>
  <c r="BF2180" i="4"/>
  <c r="BF2179" i="4"/>
  <c r="BF2178" i="4"/>
  <c r="BF2177" i="4"/>
  <c r="BF2176" i="4"/>
  <c r="BF2175" i="4"/>
  <c r="BF2174" i="4"/>
  <c r="BF2173" i="4"/>
  <c r="BF2172" i="4"/>
  <c r="BF2171" i="4"/>
  <c r="BF2170" i="4"/>
  <c r="BF2169" i="4"/>
  <c r="BF2168" i="4"/>
  <c r="BF2167" i="4"/>
  <c r="BF2166" i="4"/>
  <c r="BF2165" i="4"/>
  <c r="BF2164" i="4"/>
  <c r="BF2163" i="4"/>
  <c r="BF2162" i="4"/>
  <c r="BF2161" i="4"/>
  <c r="BF2160" i="4"/>
  <c r="BF2159" i="4"/>
  <c r="BF2158" i="4"/>
  <c r="BF2157" i="4"/>
  <c r="BF2156" i="4"/>
  <c r="BF2155" i="4"/>
  <c r="BF2154" i="4"/>
  <c r="BF2153" i="4"/>
  <c r="BF2152" i="4"/>
  <c r="BF2151" i="4"/>
  <c r="BF2150" i="4"/>
  <c r="BF2149" i="4"/>
  <c r="BF2148" i="4"/>
  <c r="BF2147" i="4"/>
  <c r="BF2146" i="4"/>
  <c r="BF2145" i="4"/>
  <c r="BF2144" i="4"/>
  <c r="BF2143" i="4"/>
  <c r="BF2142" i="4"/>
  <c r="BF2141" i="4"/>
  <c r="BF2140" i="4"/>
  <c r="BF2139" i="4"/>
  <c r="BF2138" i="4"/>
  <c r="BF2137" i="4"/>
  <c r="BF2136" i="4"/>
  <c r="BF2135" i="4"/>
  <c r="BF2134" i="4"/>
  <c r="BF2133" i="4"/>
  <c r="BF2132" i="4"/>
  <c r="BF2131" i="4"/>
  <c r="BF2130" i="4"/>
  <c r="BF2129" i="4"/>
  <c r="BF2128" i="4"/>
  <c r="BF2127" i="4"/>
  <c r="BF2126" i="4"/>
  <c r="BF2125" i="4"/>
  <c r="BF2124" i="4"/>
  <c r="BF2123" i="4"/>
  <c r="BF2122" i="4"/>
  <c r="BF2121" i="4"/>
  <c r="BF2120" i="4"/>
  <c r="BF2119" i="4"/>
  <c r="BF2118" i="4"/>
  <c r="BF2117" i="4"/>
  <c r="BF2116" i="4"/>
  <c r="BF2115" i="4"/>
  <c r="BF2114" i="4"/>
  <c r="BF2113" i="4"/>
  <c r="BF2112" i="4"/>
  <c r="BF2111" i="4"/>
  <c r="BF2110" i="4"/>
  <c r="BF2109" i="4"/>
  <c r="BF2108" i="4"/>
  <c r="BF2107" i="4"/>
  <c r="BF2106" i="4"/>
  <c r="BF2105" i="4"/>
  <c r="BF2104" i="4"/>
  <c r="BF2103" i="4"/>
  <c r="BF2102" i="4"/>
  <c r="BF2101" i="4"/>
  <c r="BF2100" i="4"/>
  <c r="BF2099" i="4"/>
  <c r="BF2098" i="4"/>
  <c r="BF2097" i="4"/>
  <c r="BF2096" i="4"/>
  <c r="BF2095" i="4"/>
  <c r="BF2094" i="4"/>
  <c r="BF2093" i="4"/>
  <c r="BF2092" i="4"/>
  <c r="BF2091" i="4"/>
  <c r="BF2090" i="4"/>
  <c r="BF2089" i="4"/>
  <c r="BF2088" i="4"/>
  <c r="BF2087" i="4"/>
  <c r="BF2086" i="4"/>
  <c r="BF2085" i="4"/>
  <c r="BF2084" i="4"/>
  <c r="BF2083" i="4"/>
  <c r="BF2082" i="4"/>
  <c r="BF2081" i="4"/>
  <c r="BF2080" i="4"/>
  <c r="BF2079" i="4"/>
  <c r="BF2078" i="4"/>
  <c r="BF2077" i="4"/>
  <c r="BF2076" i="4"/>
  <c r="BF2075" i="4"/>
  <c r="BF2074" i="4"/>
  <c r="BF2073" i="4"/>
  <c r="BF2072" i="4"/>
  <c r="BF2071" i="4"/>
  <c r="BF2070" i="4"/>
  <c r="BF2069" i="4"/>
  <c r="BF2068" i="4"/>
  <c r="BF2067" i="4"/>
  <c r="BF2066" i="4"/>
  <c r="BF2065" i="4"/>
  <c r="BF2064" i="4"/>
  <c r="BF2063" i="4"/>
  <c r="BF2062" i="4"/>
  <c r="BF2061" i="4"/>
  <c r="BF2060" i="4"/>
  <c r="BF2059" i="4"/>
  <c r="BF2058" i="4"/>
  <c r="BF2057" i="4"/>
  <c r="BF2056" i="4"/>
  <c r="BF2055" i="4"/>
  <c r="BF2054" i="4"/>
  <c r="BF2053" i="4"/>
  <c r="BF2052" i="4"/>
  <c r="BF2051" i="4"/>
  <c r="BF2050" i="4"/>
  <c r="BF2049" i="4"/>
  <c r="BF2048" i="4"/>
  <c r="BF2047" i="4"/>
  <c r="BF2046" i="4"/>
  <c r="BF2045" i="4"/>
  <c r="BF2044" i="4"/>
  <c r="BF2043" i="4"/>
  <c r="BF2042" i="4"/>
  <c r="BF2041" i="4"/>
  <c r="BF2040" i="4"/>
  <c r="BF2039" i="4"/>
  <c r="BF2038" i="4"/>
  <c r="BF2037" i="4"/>
  <c r="BF2036" i="4"/>
  <c r="BF2035" i="4"/>
  <c r="BF2034" i="4"/>
  <c r="BF2033" i="4"/>
  <c r="BF2032" i="4"/>
  <c r="BF2031" i="4"/>
  <c r="BF2030" i="4"/>
  <c r="BF2029" i="4"/>
  <c r="BF2028" i="4"/>
  <c r="BF2027" i="4"/>
  <c r="BF2026" i="4"/>
  <c r="BF2025" i="4"/>
  <c r="BF2024" i="4"/>
  <c r="BF2023" i="4"/>
  <c r="BF2022" i="4"/>
  <c r="BF2021" i="4"/>
  <c r="BF2020" i="4"/>
  <c r="BF2019" i="4"/>
  <c r="BF2018" i="4"/>
  <c r="BF2017" i="4"/>
  <c r="BF2016" i="4"/>
  <c r="BF2015" i="4"/>
  <c r="BF2014" i="4"/>
  <c r="BF2013" i="4"/>
  <c r="BF2012" i="4"/>
  <c r="BF2011" i="4"/>
  <c r="BF2010" i="4"/>
  <c r="BF2009" i="4"/>
  <c r="BF2008" i="4"/>
  <c r="BF2007" i="4"/>
  <c r="BF2006" i="4"/>
  <c r="BF2005" i="4"/>
  <c r="BF2004" i="4"/>
  <c r="BF2003" i="4"/>
  <c r="BF2002" i="4"/>
  <c r="BF2001" i="4"/>
  <c r="BF2000" i="4"/>
  <c r="BF1999" i="4"/>
  <c r="BF1998" i="4"/>
  <c r="BF1997" i="4"/>
  <c r="BF1996" i="4"/>
  <c r="BF1995" i="4"/>
  <c r="BF1994" i="4"/>
  <c r="BF1993" i="4"/>
  <c r="BF1992" i="4"/>
  <c r="BF1991" i="4"/>
  <c r="BF1990" i="4"/>
  <c r="BF1989" i="4"/>
  <c r="BF1988" i="4"/>
  <c r="BF1987" i="4"/>
  <c r="BF1986" i="4"/>
  <c r="BF1985" i="4"/>
  <c r="BF1984" i="4"/>
  <c r="BF1983" i="4"/>
  <c r="BF1982" i="4"/>
  <c r="BF1981" i="4"/>
  <c r="BF1980" i="4"/>
  <c r="BF1979" i="4"/>
  <c r="BF1978" i="4"/>
  <c r="BF1977" i="4"/>
  <c r="BF1976" i="4"/>
  <c r="BF1975" i="4"/>
  <c r="BF1974" i="4"/>
  <c r="BF1973" i="4"/>
  <c r="BF1972" i="4"/>
  <c r="BF1971" i="4"/>
  <c r="BF1970" i="4"/>
  <c r="BF1969" i="4"/>
  <c r="BF1968" i="4"/>
  <c r="BF1967" i="4"/>
  <c r="BF1966" i="4"/>
  <c r="BF1965" i="4"/>
  <c r="BF1964" i="4"/>
  <c r="BF1963" i="4"/>
  <c r="BF1962" i="4"/>
  <c r="BF1961" i="4"/>
  <c r="BF1960" i="4"/>
  <c r="BF1959" i="4"/>
  <c r="BF1958" i="4"/>
  <c r="BF1957" i="4"/>
  <c r="BF1956" i="4"/>
  <c r="BF1955" i="4"/>
  <c r="BF1954" i="4"/>
  <c r="BF1953" i="4"/>
  <c r="BF1952" i="4"/>
  <c r="BF1951" i="4"/>
  <c r="BF1950" i="4"/>
  <c r="BF1949" i="4"/>
  <c r="BF1948" i="4"/>
  <c r="BF1947" i="4"/>
  <c r="BF1946" i="4"/>
  <c r="BF1945" i="4"/>
  <c r="BF1944" i="4"/>
  <c r="BF1943" i="4"/>
  <c r="BF1942" i="4"/>
  <c r="BF1941" i="4"/>
  <c r="BF1940" i="4"/>
  <c r="BF1939" i="4"/>
  <c r="BF1938" i="4"/>
  <c r="BF1937" i="4"/>
  <c r="BF1936" i="4"/>
  <c r="BF1935" i="4"/>
  <c r="BF1934" i="4"/>
  <c r="BF1933" i="4"/>
  <c r="BF1932" i="4"/>
  <c r="BF1931" i="4"/>
  <c r="BF1930" i="4"/>
  <c r="BF1929" i="4"/>
  <c r="BF1928" i="4"/>
  <c r="BF1927" i="4"/>
  <c r="BF1926" i="4"/>
  <c r="BF1925" i="4"/>
  <c r="BF1924" i="4"/>
  <c r="BF1923" i="4"/>
  <c r="BF1922" i="4"/>
  <c r="BF1921" i="4"/>
  <c r="BF1920" i="4"/>
  <c r="BF1919" i="4"/>
  <c r="BF1918" i="4"/>
  <c r="BF1917" i="4"/>
  <c r="BF1916" i="4"/>
  <c r="BF1915" i="4"/>
  <c r="BF1914" i="4"/>
  <c r="BF1913" i="4"/>
  <c r="BF1912" i="4"/>
  <c r="BF1911" i="4"/>
  <c r="BF1910" i="4"/>
  <c r="BF1909" i="4"/>
  <c r="BF1908" i="4"/>
  <c r="BF1907" i="4"/>
  <c r="BF1906" i="4"/>
  <c r="BF1905" i="4"/>
  <c r="BF1904" i="4"/>
  <c r="BF1903" i="4"/>
  <c r="BF1902" i="4"/>
  <c r="BF1901" i="4"/>
  <c r="BF1900" i="4"/>
  <c r="BF1899" i="4"/>
  <c r="BF1898" i="4"/>
  <c r="BF1897" i="4"/>
  <c r="BF1896" i="4"/>
  <c r="BF1895" i="4"/>
  <c r="BF1894" i="4"/>
  <c r="BF1893" i="4"/>
  <c r="BF1892" i="4"/>
  <c r="BF1891" i="4"/>
  <c r="BF1890" i="4"/>
  <c r="BF1889" i="4"/>
  <c r="BF1888" i="4"/>
  <c r="BF1887" i="4"/>
  <c r="BF1886" i="4"/>
  <c r="BF1885" i="4"/>
  <c r="BF1884" i="4"/>
  <c r="BF1883" i="4"/>
  <c r="BF1882" i="4"/>
  <c r="BF1881" i="4"/>
  <c r="BF1880" i="4"/>
  <c r="BF1879" i="4"/>
  <c r="BF1878" i="4"/>
  <c r="BF1877" i="4"/>
  <c r="BF1876" i="4"/>
  <c r="BF1875" i="4"/>
  <c r="BF1874" i="4"/>
  <c r="BF1873" i="4"/>
  <c r="BF1872" i="4"/>
  <c r="BF1871" i="4"/>
  <c r="BF1870" i="4"/>
  <c r="BF1869" i="4"/>
  <c r="BF1868" i="4"/>
  <c r="BF1867" i="4"/>
  <c r="BF1866" i="4"/>
  <c r="BF1865" i="4"/>
  <c r="BF1864" i="4"/>
  <c r="BF1863" i="4"/>
  <c r="BF1862" i="4"/>
  <c r="BF1861" i="4"/>
  <c r="BF1860" i="4"/>
  <c r="BF1859" i="4"/>
  <c r="BF1858" i="4"/>
  <c r="BF1857" i="4"/>
  <c r="BF1856" i="4"/>
  <c r="BF1855" i="4"/>
  <c r="BF1854" i="4"/>
  <c r="BF1853" i="4"/>
  <c r="BF1852" i="4"/>
  <c r="BF1851" i="4"/>
  <c r="BF1850" i="4"/>
  <c r="BF1849" i="4"/>
  <c r="BF1848" i="4"/>
  <c r="BF1847" i="4"/>
  <c r="BF1846" i="4"/>
  <c r="BF1845" i="4"/>
  <c r="BF1844" i="4"/>
  <c r="BF1843" i="4"/>
  <c r="BF1842" i="4"/>
  <c r="BF1841" i="4"/>
  <c r="BF1840" i="4"/>
  <c r="BF1839" i="4"/>
  <c r="BF1838" i="4"/>
  <c r="BF1837" i="4"/>
  <c r="BF1836" i="4"/>
  <c r="BF1835" i="4"/>
  <c r="BF1834" i="4"/>
  <c r="BF1833" i="4"/>
  <c r="BF1832" i="4"/>
  <c r="BF1831" i="4"/>
  <c r="BF1830" i="4"/>
  <c r="BF1829" i="4"/>
  <c r="BF1828" i="4"/>
  <c r="BF1827" i="4"/>
  <c r="BF1826" i="4"/>
  <c r="BF1825" i="4"/>
  <c r="BF1824" i="4"/>
  <c r="BF1823" i="4"/>
  <c r="BF1822" i="4"/>
  <c r="BF1821" i="4"/>
  <c r="BF1820" i="4"/>
  <c r="BF1819" i="4"/>
  <c r="BF1818" i="4"/>
  <c r="BF1817" i="4"/>
  <c r="BF1816" i="4"/>
  <c r="BF1815" i="4"/>
  <c r="BF1814" i="4"/>
  <c r="BF1813" i="4"/>
  <c r="BF1812" i="4"/>
  <c r="BF1811" i="4"/>
  <c r="BF1810" i="4"/>
  <c r="BF1809" i="4"/>
  <c r="BF1808" i="4"/>
  <c r="BF1807" i="4"/>
  <c r="BF1806" i="4"/>
  <c r="BF1805" i="4"/>
  <c r="BF1804" i="4"/>
  <c r="BF1803" i="4"/>
  <c r="BF1802" i="4"/>
  <c r="BF1801" i="4"/>
  <c r="BF1800" i="4"/>
  <c r="BF1799" i="4"/>
  <c r="BF1798" i="4"/>
  <c r="BF1797" i="4"/>
  <c r="BF1796" i="4"/>
  <c r="BF1795" i="4"/>
  <c r="BF1794" i="4"/>
  <c r="BF1793" i="4"/>
  <c r="BF1792" i="4"/>
  <c r="BF1791" i="4"/>
  <c r="BF1790" i="4"/>
  <c r="BF1789" i="4"/>
  <c r="BF1788" i="4"/>
  <c r="BF1787" i="4"/>
  <c r="BF1786" i="4"/>
  <c r="BF1785" i="4"/>
  <c r="BF1784" i="4"/>
  <c r="BF1783" i="4"/>
  <c r="BF1782" i="4"/>
  <c r="BF1781" i="4"/>
  <c r="BF1780" i="4"/>
  <c r="BF1779" i="4"/>
  <c r="BF1778" i="4"/>
  <c r="BF1777" i="4"/>
  <c r="BF1776" i="4"/>
  <c r="BF1775" i="4"/>
  <c r="BF1774" i="4"/>
  <c r="BF1773" i="4"/>
  <c r="BF1772" i="4"/>
  <c r="BF1771" i="4"/>
  <c r="BF1770" i="4"/>
  <c r="BF1769" i="4"/>
  <c r="BF1768" i="4"/>
  <c r="BF1767" i="4"/>
  <c r="BF1766" i="4"/>
  <c r="BF1765" i="4"/>
  <c r="BF1764" i="4"/>
  <c r="BF1763" i="4"/>
  <c r="BF1762" i="4"/>
  <c r="BF1761" i="4"/>
  <c r="BF1760" i="4"/>
  <c r="BF1759" i="4"/>
  <c r="BF1758" i="4"/>
  <c r="BF1757" i="4"/>
  <c r="BF1756" i="4"/>
  <c r="BF1755" i="4"/>
  <c r="BF1754" i="4"/>
  <c r="BF1753" i="4"/>
  <c r="BF1752" i="4"/>
  <c r="BF1751" i="4"/>
  <c r="BF1750" i="4"/>
  <c r="BF1749" i="4"/>
  <c r="BF1748" i="4"/>
  <c r="BF1747" i="4"/>
  <c r="BF1746" i="4"/>
  <c r="BF1745" i="4"/>
  <c r="BF1744" i="4"/>
  <c r="BF1743" i="4"/>
  <c r="BF1742" i="4"/>
  <c r="BF1741" i="4"/>
  <c r="BF1740" i="4"/>
  <c r="BF1739" i="4"/>
  <c r="BF1738" i="4"/>
  <c r="BF1737" i="4"/>
  <c r="BF1736" i="4"/>
  <c r="BF1735" i="4"/>
  <c r="BF1734" i="4"/>
  <c r="BF1733" i="4"/>
  <c r="BF1732" i="4"/>
  <c r="BF1731" i="4"/>
  <c r="BF1730" i="4"/>
  <c r="BF1729" i="4"/>
  <c r="BF1728" i="4"/>
  <c r="BF1727" i="4"/>
  <c r="BF1726" i="4"/>
  <c r="BF1725" i="4"/>
  <c r="BF1724" i="4"/>
  <c r="BF1723" i="4"/>
  <c r="BF1722" i="4"/>
  <c r="BF1721" i="4"/>
  <c r="BF1720" i="4"/>
  <c r="BF1719" i="4"/>
  <c r="BF1718" i="4"/>
  <c r="BF1717" i="4"/>
  <c r="BF1716" i="4"/>
  <c r="BF1715" i="4"/>
  <c r="BF1714" i="4"/>
  <c r="BF1713" i="4"/>
  <c r="BF1712" i="4"/>
  <c r="BF1711" i="4"/>
  <c r="BF1710" i="4"/>
  <c r="BF1709" i="4"/>
  <c r="BF1708" i="4"/>
  <c r="BF1707" i="4"/>
  <c r="BF1706" i="4"/>
  <c r="BF1705" i="4"/>
  <c r="BF1704" i="4"/>
  <c r="BF1703" i="4"/>
  <c r="BF1702" i="4"/>
  <c r="BF1701" i="4"/>
  <c r="BF1700" i="4"/>
  <c r="BF1699" i="4"/>
  <c r="BF1698" i="4"/>
  <c r="BF1697" i="4"/>
  <c r="BF1696" i="4"/>
  <c r="BF1695" i="4"/>
  <c r="BF1694" i="4"/>
  <c r="BF1693" i="4"/>
  <c r="BF1692" i="4"/>
  <c r="BF1691" i="4"/>
  <c r="BF1690" i="4"/>
  <c r="BF1689" i="4"/>
  <c r="BF1688" i="4"/>
  <c r="BF1687" i="4"/>
  <c r="BF1686" i="4"/>
  <c r="BF1685" i="4"/>
  <c r="BF1684" i="4"/>
  <c r="BF1683" i="4"/>
  <c r="BF1682" i="4"/>
  <c r="BF1681" i="4"/>
  <c r="BF1680" i="4"/>
  <c r="BF1679" i="4"/>
  <c r="BF1678" i="4"/>
  <c r="BF1677" i="4"/>
  <c r="BF1676" i="4"/>
  <c r="BF1675" i="4"/>
  <c r="BF1674" i="4"/>
  <c r="BF1673" i="4"/>
  <c r="BF1672" i="4"/>
  <c r="BF1671" i="4"/>
  <c r="BF1670" i="4"/>
  <c r="BF1669" i="4"/>
  <c r="BF1668" i="4"/>
  <c r="BF1667" i="4"/>
  <c r="BF1666" i="4"/>
  <c r="BF1665" i="4"/>
  <c r="BF1664" i="4"/>
  <c r="BF1663" i="4"/>
  <c r="BF1662" i="4"/>
  <c r="BF1661" i="4"/>
  <c r="BF1660" i="4"/>
  <c r="BF1659" i="4"/>
  <c r="BF1658" i="4"/>
  <c r="BF1657" i="4"/>
  <c r="BF1656" i="4"/>
  <c r="BF1655" i="4"/>
  <c r="BF1654" i="4"/>
  <c r="BF1653" i="4"/>
  <c r="BF1652" i="4"/>
  <c r="BF1651" i="4"/>
  <c r="BF1650" i="4"/>
  <c r="BF1649" i="4"/>
  <c r="BF1648" i="4"/>
  <c r="BF1647" i="4"/>
  <c r="BF1646" i="4"/>
  <c r="BF1645" i="4"/>
  <c r="BF1644" i="4"/>
  <c r="BF1643" i="4"/>
  <c r="BF1642" i="4"/>
  <c r="BF1641" i="4"/>
  <c r="BF1640" i="4"/>
  <c r="BF1639" i="4"/>
  <c r="BF1638" i="4"/>
  <c r="BF1637" i="4"/>
  <c r="BF1636" i="4"/>
  <c r="BF1635" i="4"/>
  <c r="BF1634" i="4"/>
  <c r="BF1633" i="4"/>
  <c r="BF1632" i="4"/>
  <c r="BF1631" i="4"/>
  <c r="BF1630" i="4"/>
  <c r="BF1629" i="4"/>
  <c r="BF1628" i="4"/>
  <c r="BF1627" i="4"/>
  <c r="BF1626" i="4"/>
  <c r="BF1625" i="4"/>
  <c r="BF1624" i="4"/>
  <c r="BF1623" i="4"/>
  <c r="BF1622" i="4"/>
  <c r="BF1621" i="4"/>
  <c r="BF1620" i="4"/>
  <c r="BF1619" i="4"/>
  <c r="BF1618" i="4"/>
  <c r="BF1617" i="4"/>
  <c r="BF1616" i="4"/>
  <c r="BF1615" i="4"/>
  <c r="BF1614" i="4"/>
  <c r="BF1613" i="4"/>
  <c r="BF1612" i="4"/>
  <c r="BF1611" i="4"/>
  <c r="BF1610" i="4"/>
  <c r="BF1609" i="4"/>
  <c r="BF1608" i="4"/>
  <c r="BF1607" i="4"/>
  <c r="BF1606" i="4"/>
  <c r="BF1605" i="4"/>
  <c r="BF1604" i="4"/>
  <c r="BF1603" i="4"/>
  <c r="BF1602" i="4"/>
  <c r="BF1601" i="4"/>
  <c r="BF1600" i="4"/>
  <c r="BF1599" i="4"/>
  <c r="BF1598" i="4"/>
  <c r="BF1597" i="4"/>
  <c r="BF1596" i="4"/>
  <c r="BF1595" i="4"/>
  <c r="BF1594" i="4"/>
  <c r="BF1593" i="4"/>
  <c r="BF1592" i="4"/>
  <c r="BF1591" i="4"/>
  <c r="BF1590" i="4"/>
  <c r="BF1589" i="4"/>
  <c r="BF1588" i="4"/>
  <c r="BF1587" i="4"/>
  <c r="BF1586" i="4"/>
  <c r="BF1585" i="4"/>
  <c r="BF1584" i="4"/>
  <c r="BF1583" i="4"/>
  <c r="BF1582" i="4"/>
  <c r="BF1581" i="4"/>
  <c r="BF1580" i="4"/>
  <c r="BF1579" i="4"/>
  <c r="BF1578" i="4"/>
  <c r="BF1577" i="4"/>
  <c r="BF1576" i="4"/>
  <c r="BF1575" i="4"/>
  <c r="BF1574" i="4"/>
  <c r="BF1573" i="4"/>
  <c r="BF1572" i="4"/>
  <c r="BF1571" i="4"/>
  <c r="BF1570" i="4"/>
  <c r="BF1569" i="4"/>
  <c r="BF1568" i="4"/>
  <c r="BF1567" i="4"/>
  <c r="BF1566" i="4"/>
  <c r="BF1565" i="4"/>
  <c r="BF1564" i="4"/>
  <c r="BF1563" i="4"/>
  <c r="BF1562" i="4"/>
  <c r="BF1561" i="4"/>
  <c r="BF1560" i="4"/>
  <c r="BF1559" i="4"/>
  <c r="BF1558" i="4"/>
  <c r="BF1557" i="4"/>
  <c r="BF1556" i="4"/>
  <c r="BF1555" i="4"/>
  <c r="BF1554" i="4"/>
  <c r="BF1553" i="4"/>
  <c r="BF1552" i="4"/>
  <c r="BF1551" i="4"/>
  <c r="BF1550" i="4"/>
  <c r="BF1549" i="4"/>
  <c r="BF1548" i="4"/>
  <c r="BF1547" i="4"/>
  <c r="BF1546" i="4"/>
  <c r="BF1545" i="4"/>
  <c r="BF1544" i="4"/>
  <c r="BF1543" i="4"/>
  <c r="BF1542" i="4"/>
  <c r="BF1541" i="4"/>
  <c r="BF1540" i="4"/>
  <c r="BF1539" i="4"/>
  <c r="BF1538" i="4"/>
  <c r="BF1537" i="4"/>
  <c r="BF1536" i="4"/>
  <c r="BF1535" i="4"/>
  <c r="BF1534" i="4"/>
  <c r="BF1533" i="4"/>
  <c r="BF1532" i="4"/>
  <c r="BF1531" i="4"/>
  <c r="BF1530" i="4"/>
  <c r="BF1529" i="4"/>
  <c r="BF1528" i="4"/>
  <c r="BF1527" i="4"/>
  <c r="BF1526" i="4"/>
  <c r="BF1525" i="4"/>
  <c r="BF1524" i="4"/>
  <c r="BF1523" i="4"/>
  <c r="BF1522" i="4"/>
  <c r="BF1521" i="4"/>
  <c r="BF1520" i="4"/>
  <c r="BF1519" i="4"/>
  <c r="BF1518" i="4"/>
  <c r="BF1517" i="4"/>
  <c r="BF1516" i="4"/>
  <c r="BF1515" i="4"/>
  <c r="BF1514" i="4"/>
  <c r="BF1513" i="4"/>
  <c r="BF1512" i="4"/>
  <c r="BF1511" i="4"/>
  <c r="BF1510" i="4"/>
  <c r="BF1509" i="4"/>
  <c r="BF1508" i="4"/>
  <c r="BF1507" i="4"/>
  <c r="BF1506" i="4"/>
  <c r="BF1505" i="4"/>
  <c r="BF1504" i="4"/>
  <c r="BF1503" i="4"/>
  <c r="BF1502" i="4"/>
  <c r="BF1501" i="4"/>
  <c r="BF1500" i="4"/>
  <c r="BF1499" i="4"/>
  <c r="BF1498" i="4"/>
  <c r="BF1497" i="4"/>
  <c r="BF1496" i="4"/>
  <c r="BF1495" i="4"/>
  <c r="BF1494" i="4"/>
  <c r="BF1493" i="4"/>
  <c r="BF1492" i="4"/>
  <c r="BF1491" i="4"/>
  <c r="BF1490" i="4"/>
  <c r="BF1489" i="4"/>
  <c r="BF1488" i="4"/>
  <c r="BF1487" i="4"/>
  <c r="BF1486" i="4"/>
  <c r="BF1485" i="4"/>
  <c r="BF1484" i="4"/>
  <c r="BF1483" i="4"/>
  <c r="BF1482" i="4"/>
  <c r="BF1481" i="4"/>
  <c r="BF1480" i="4"/>
  <c r="BF1479" i="4"/>
  <c r="BF1478" i="4"/>
  <c r="BF1477" i="4"/>
  <c r="BF1476" i="4"/>
  <c r="BF1475" i="4"/>
  <c r="BF1474" i="4"/>
  <c r="BF1473" i="4"/>
  <c r="BF1472" i="4"/>
  <c r="BF1471" i="4"/>
  <c r="BF1470" i="4"/>
  <c r="BF1469" i="4"/>
  <c r="BF1468" i="4"/>
  <c r="BF1467" i="4"/>
  <c r="BF1466" i="4"/>
  <c r="BF1465" i="4"/>
  <c r="BF1464" i="4"/>
  <c r="BF1463" i="4"/>
  <c r="BF1462" i="4"/>
  <c r="BF1461" i="4"/>
  <c r="BF1460" i="4"/>
  <c r="BF1459" i="4"/>
  <c r="BF1458" i="4"/>
  <c r="BF1457" i="4"/>
  <c r="BF1456" i="4"/>
  <c r="BF1455" i="4"/>
  <c r="BF1454" i="4"/>
  <c r="BF1453" i="4"/>
  <c r="BF1452" i="4"/>
  <c r="BF1451" i="4"/>
  <c r="BF1450" i="4"/>
  <c r="BF1449" i="4"/>
  <c r="BF1448" i="4"/>
  <c r="BF1447" i="4"/>
  <c r="BF1446" i="4"/>
  <c r="BF1445" i="4"/>
  <c r="BF1444" i="4"/>
  <c r="BF1443" i="4"/>
  <c r="BF1442" i="4"/>
  <c r="BF1441" i="4"/>
  <c r="BF1440" i="4"/>
  <c r="BF1439" i="4"/>
  <c r="BF1438" i="4"/>
  <c r="BF1437" i="4"/>
  <c r="BF1436" i="4"/>
  <c r="BF1435" i="4"/>
  <c r="BF1434" i="4"/>
  <c r="BF1433" i="4"/>
  <c r="BF1432" i="4"/>
  <c r="BF1431" i="4"/>
  <c r="BF1430" i="4"/>
  <c r="BF1429" i="4"/>
  <c r="BF1428" i="4"/>
  <c r="BF1427" i="4"/>
  <c r="BF1426" i="4"/>
  <c r="BF1425" i="4"/>
  <c r="BF1424" i="4"/>
  <c r="BF1423" i="4"/>
  <c r="BF1422" i="4"/>
  <c r="BF1421" i="4"/>
  <c r="BF1420" i="4"/>
  <c r="BF1419" i="4"/>
  <c r="BF1418" i="4"/>
  <c r="BF1417" i="4"/>
  <c r="BF1416" i="4"/>
  <c r="BF1415" i="4"/>
  <c r="BF1414" i="4"/>
  <c r="BF1413" i="4"/>
  <c r="BF1412" i="4"/>
  <c r="BF1411" i="4"/>
  <c r="BF1410" i="4"/>
  <c r="BF1409" i="4"/>
  <c r="BF1408" i="4"/>
  <c r="BF1407" i="4"/>
  <c r="BF1406" i="4"/>
  <c r="BF1405" i="4"/>
  <c r="BF1404" i="4"/>
  <c r="BF1403" i="4"/>
  <c r="BF1402" i="4"/>
  <c r="BF1401" i="4"/>
  <c r="BF1400" i="4"/>
  <c r="BF1399" i="4"/>
  <c r="BF1398" i="4"/>
  <c r="BF1397" i="4"/>
  <c r="BF1396" i="4"/>
  <c r="BF1395" i="4"/>
  <c r="BF1394" i="4"/>
  <c r="BF1393" i="4"/>
  <c r="BF1392" i="4"/>
  <c r="BF1391" i="4"/>
  <c r="BF1390" i="4"/>
  <c r="BF1389" i="4"/>
  <c r="BF1388" i="4"/>
  <c r="BF1387" i="4"/>
  <c r="BF1386" i="4"/>
  <c r="BF1385" i="4"/>
  <c r="BF1384" i="4"/>
  <c r="BF1383" i="4"/>
  <c r="BF1382" i="4"/>
  <c r="BF1381" i="4"/>
  <c r="BF1380" i="4"/>
  <c r="BF1379" i="4"/>
  <c r="BF1378" i="4"/>
  <c r="BF1377" i="4"/>
  <c r="BF1376" i="4"/>
  <c r="BF1375" i="4"/>
  <c r="BF1374" i="4"/>
  <c r="BF1373" i="4"/>
  <c r="BF1372" i="4"/>
  <c r="BF1371" i="4"/>
  <c r="BF1370" i="4"/>
  <c r="BF1369" i="4"/>
  <c r="BF1368" i="4"/>
  <c r="BF1367" i="4"/>
  <c r="BF1366" i="4"/>
  <c r="BF1365" i="4"/>
  <c r="BF1364" i="4"/>
  <c r="BF1363" i="4"/>
  <c r="BF1362" i="4"/>
  <c r="BF1361" i="4"/>
  <c r="BF1360" i="4"/>
  <c r="BF1359" i="4"/>
  <c r="BF1358" i="4"/>
  <c r="BF1357" i="4"/>
  <c r="BF1356" i="4"/>
  <c r="BF1355" i="4"/>
  <c r="BF1354" i="4"/>
  <c r="BF1353" i="4"/>
  <c r="BF1352" i="4"/>
  <c r="BF1351" i="4"/>
  <c r="BF1350" i="4"/>
  <c r="BF1349" i="4"/>
  <c r="BF1348" i="4"/>
  <c r="BF1347" i="4"/>
  <c r="BF1346" i="4"/>
  <c r="BF1345" i="4"/>
  <c r="BF1344" i="4"/>
  <c r="BF1343" i="4"/>
  <c r="BF1342" i="4"/>
  <c r="BF1341" i="4"/>
  <c r="BF1340" i="4"/>
  <c r="BF1339" i="4"/>
  <c r="BF1338" i="4"/>
  <c r="BF1337" i="4"/>
  <c r="BF1336" i="4"/>
  <c r="BF1335" i="4"/>
  <c r="BF1334" i="4"/>
  <c r="BF1333" i="4"/>
  <c r="BF1332" i="4"/>
  <c r="BF1331" i="4"/>
  <c r="BF1330" i="4"/>
  <c r="BF1329" i="4"/>
  <c r="BF1328" i="4"/>
  <c r="BF1327" i="4"/>
  <c r="BF1326" i="4"/>
  <c r="BF1325" i="4"/>
  <c r="BF1324" i="4"/>
  <c r="BF1323" i="4"/>
  <c r="BF1322" i="4"/>
  <c r="BF1321" i="4"/>
  <c r="BF1320" i="4"/>
  <c r="BF1319" i="4"/>
  <c r="BF1318" i="4"/>
  <c r="BF1317" i="4"/>
  <c r="BF1316" i="4"/>
  <c r="BF1315" i="4"/>
  <c r="BF1314" i="4"/>
  <c r="BF1313" i="4"/>
  <c r="BF1312" i="4"/>
  <c r="BF1311" i="4"/>
  <c r="BF1310" i="4"/>
  <c r="BF1309" i="4"/>
  <c r="BF1308" i="4"/>
  <c r="BF1307" i="4"/>
  <c r="BF1306" i="4"/>
  <c r="BF1305" i="4"/>
  <c r="BF1304" i="4"/>
  <c r="BF1303" i="4"/>
  <c r="BF1302" i="4"/>
  <c r="BF1301" i="4"/>
  <c r="BF1300" i="4"/>
  <c r="BF1299" i="4"/>
  <c r="BF1298" i="4"/>
  <c r="BF1297" i="4"/>
  <c r="BF1296" i="4"/>
  <c r="BF1295" i="4"/>
  <c r="BF1294" i="4"/>
  <c r="BF1293" i="4"/>
  <c r="BF1292" i="4"/>
  <c r="BF1291" i="4"/>
  <c r="BF1290" i="4"/>
  <c r="BF1289" i="4"/>
  <c r="BF1288" i="4"/>
  <c r="BF1287" i="4"/>
  <c r="BF1286" i="4"/>
  <c r="BF1285" i="4"/>
  <c r="BF1284" i="4"/>
  <c r="BF1283" i="4"/>
  <c r="BF1282" i="4"/>
  <c r="BF1281" i="4"/>
  <c r="BF1280" i="4"/>
  <c r="BF1279" i="4"/>
  <c r="BF1278" i="4"/>
  <c r="BF1277" i="4"/>
  <c r="BF1276" i="4"/>
  <c r="BF1275" i="4"/>
  <c r="BF1274" i="4"/>
  <c r="BF1273" i="4"/>
  <c r="BF1272" i="4"/>
  <c r="BF1271" i="4"/>
  <c r="BF1270" i="4"/>
  <c r="BF1269" i="4"/>
  <c r="BF1268" i="4"/>
  <c r="BF1267" i="4"/>
  <c r="BF1266" i="4"/>
  <c r="BF1265" i="4"/>
  <c r="BF1264" i="4"/>
  <c r="BF1263" i="4"/>
  <c r="BF1262" i="4"/>
  <c r="BF1261" i="4"/>
  <c r="BF1260" i="4"/>
  <c r="BF1259" i="4"/>
  <c r="BF1258" i="4"/>
  <c r="BF1257" i="4"/>
  <c r="BF1256" i="4"/>
  <c r="BF1255" i="4"/>
  <c r="BF1254" i="4"/>
  <c r="BF1253" i="4"/>
  <c r="BF1252" i="4"/>
  <c r="BF1251" i="4"/>
  <c r="BF1250" i="4"/>
  <c r="BF1249" i="4"/>
  <c r="BF1248" i="4"/>
  <c r="BF1247" i="4"/>
  <c r="BF1246" i="4"/>
  <c r="BF1245" i="4"/>
  <c r="BF1244" i="4"/>
  <c r="BF1243" i="4"/>
  <c r="BF1242" i="4"/>
  <c r="BF1241" i="4"/>
  <c r="BF1240" i="4"/>
  <c r="BF1239" i="4"/>
  <c r="BF1238" i="4"/>
  <c r="BF1237" i="4"/>
  <c r="BF1236" i="4"/>
  <c r="BF1235" i="4"/>
  <c r="BF1234" i="4"/>
  <c r="BF1233" i="4"/>
  <c r="BF1232" i="4"/>
  <c r="BF1231" i="4"/>
  <c r="BF1230" i="4"/>
  <c r="BF1229" i="4"/>
  <c r="BF1228" i="4"/>
  <c r="BF1227" i="4"/>
  <c r="BF1226" i="4"/>
  <c r="BF1225" i="4"/>
  <c r="BF1224" i="4"/>
  <c r="BF1223" i="4"/>
  <c r="BF1222" i="4"/>
  <c r="BF1221" i="4"/>
  <c r="BF1220" i="4"/>
  <c r="BF1219" i="4"/>
  <c r="BF1218" i="4"/>
  <c r="BF1217" i="4"/>
  <c r="BF1216" i="4"/>
  <c r="BF1215" i="4"/>
  <c r="BF1214" i="4"/>
  <c r="BF1213" i="4"/>
  <c r="BF1212" i="4"/>
  <c r="BF1211" i="4"/>
  <c r="BF1210" i="4"/>
  <c r="BF1209" i="4"/>
  <c r="BF1208" i="4"/>
  <c r="BF1207" i="4"/>
  <c r="BF1206" i="4"/>
  <c r="BF1205" i="4"/>
  <c r="BF1204" i="4"/>
  <c r="BF1203" i="4"/>
  <c r="BF1202" i="4"/>
  <c r="BF1201" i="4"/>
  <c r="BF1200" i="4"/>
  <c r="BF1199" i="4"/>
  <c r="BF1198" i="4"/>
  <c r="BF1197" i="4"/>
  <c r="BF1196" i="4"/>
  <c r="BF1195" i="4"/>
  <c r="BF1194" i="4"/>
  <c r="BF1193" i="4"/>
  <c r="BF1192" i="4"/>
  <c r="BF1191" i="4"/>
  <c r="BF1190" i="4"/>
  <c r="BF1189" i="4"/>
  <c r="BF1188" i="4"/>
  <c r="BF1187" i="4"/>
  <c r="BF1186" i="4"/>
  <c r="BF1185" i="4"/>
  <c r="BF1184" i="4"/>
  <c r="BF1183" i="4"/>
  <c r="BF1182" i="4"/>
  <c r="BF1181" i="4"/>
  <c r="BF1180" i="4"/>
  <c r="BF1179" i="4"/>
  <c r="BF1178" i="4"/>
  <c r="BF1177" i="4"/>
  <c r="BF1176" i="4"/>
  <c r="BF1175" i="4"/>
  <c r="BF1174" i="4"/>
  <c r="BF1173" i="4"/>
  <c r="BF1172" i="4"/>
  <c r="BF1171" i="4"/>
  <c r="BF1170" i="4"/>
  <c r="BF1169" i="4"/>
  <c r="BF1168" i="4"/>
  <c r="BF1167" i="4"/>
  <c r="BF1166" i="4"/>
  <c r="BF1165" i="4"/>
  <c r="BF1164" i="4"/>
  <c r="BF1163" i="4"/>
  <c r="BF1162" i="4"/>
  <c r="BF1161" i="4"/>
  <c r="BF1160" i="4"/>
  <c r="BF1159" i="4"/>
  <c r="BF1158" i="4"/>
  <c r="BF1157" i="4"/>
  <c r="BF1156" i="4"/>
  <c r="BF1155" i="4"/>
  <c r="BF1154" i="4"/>
  <c r="BF1153" i="4"/>
  <c r="BF1152" i="4"/>
  <c r="BF1151" i="4"/>
  <c r="BF1150" i="4"/>
  <c r="BF1149" i="4"/>
  <c r="BF1148" i="4"/>
  <c r="BF1147" i="4"/>
  <c r="BF1146" i="4"/>
  <c r="BF1145" i="4"/>
  <c r="BF1144" i="4"/>
  <c r="BF1143" i="4"/>
  <c r="BF1142" i="4"/>
  <c r="BF1141" i="4"/>
  <c r="BF1140" i="4"/>
  <c r="BF1139" i="4"/>
  <c r="BF1138" i="4"/>
  <c r="BF1137" i="4"/>
  <c r="BF1136" i="4"/>
  <c r="BF1135" i="4"/>
  <c r="BF1134" i="4"/>
  <c r="BF1133" i="4"/>
  <c r="BF1132" i="4"/>
  <c r="BF1131" i="4"/>
  <c r="BF1130" i="4"/>
  <c r="BF1129" i="4"/>
  <c r="BF1128" i="4"/>
  <c r="BF1127" i="4"/>
  <c r="BF1126" i="4"/>
  <c r="BF1125" i="4"/>
  <c r="BF1124" i="4"/>
  <c r="BF1123" i="4"/>
  <c r="BF1122" i="4"/>
  <c r="BF1121" i="4"/>
  <c r="BF1120" i="4"/>
  <c r="BF1119" i="4"/>
  <c r="BF1118" i="4"/>
  <c r="BF1117" i="4"/>
  <c r="BF1116" i="4"/>
  <c r="BF1115" i="4"/>
  <c r="BF1114" i="4"/>
  <c r="BF1113" i="4"/>
  <c r="BF1112" i="4"/>
  <c r="BF1111" i="4"/>
  <c r="BF1110" i="4"/>
  <c r="BF1109" i="4"/>
  <c r="BF1108" i="4"/>
  <c r="BF1107" i="4"/>
  <c r="BF1106" i="4"/>
  <c r="BF1105" i="4"/>
  <c r="BF1104" i="4"/>
  <c r="BF1103" i="4"/>
  <c r="BF1102" i="4"/>
  <c r="BF1101" i="4"/>
  <c r="BF1100" i="4"/>
  <c r="BF1099" i="4"/>
  <c r="BF1098" i="4"/>
  <c r="BF1097" i="4"/>
  <c r="BF1096" i="4"/>
  <c r="BF1095" i="4"/>
  <c r="BF1094" i="4"/>
  <c r="BF1093" i="4"/>
  <c r="BF1092" i="4"/>
  <c r="BF1091" i="4"/>
  <c r="BF1090" i="4"/>
  <c r="BF1089" i="4"/>
  <c r="BF1088" i="4"/>
  <c r="BF1087" i="4"/>
  <c r="BF1086" i="4"/>
  <c r="BF1085" i="4"/>
  <c r="BF1084" i="4"/>
  <c r="BF1083" i="4"/>
  <c r="BF1082" i="4"/>
  <c r="BF1081" i="4"/>
  <c r="BF1080" i="4"/>
  <c r="BF1079" i="4"/>
  <c r="BF1078" i="4"/>
  <c r="BF1077" i="4"/>
  <c r="BF1076" i="4"/>
  <c r="BF1075" i="4"/>
  <c r="BF1074" i="4"/>
  <c r="BF1073" i="4"/>
  <c r="BF1072" i="4"/>
  <c r="BF1071" i="4"/>
  <c r="BF1070" i="4"/>
  <c r="BF1069" i="4"/>
  <c r="BF1068" i="4"/>
  <c r="BF1067" i="4"/>
  <c r="BF1066" i="4"/>
  <c r="BF1065" i="4"/>
  <c r="BF1064" i="4"/>
  <c r="BF1063" i="4"/>
  <c r="BF1062" i="4"/>
  <c r="BF1061" i="4"/>
  <c r="BF1060" i="4"/>
  <c r="BF1059" i="4"/>
  <c r="BF1058" i="4"/>
  <c r="BF1057" i="4"/>
  <c r="BF1056" i="4"/>
  <c r="BF1055" i="4"/>
  <c r="BF1054" i="4"/>
  <c r="BF1053" i="4"/>
  <c r="BF1052" i="4"/>
  <c r="BF1051" i="4"/>
  <c r="BF1050" i="4"/>
  <c r="BF1049" i="4"/>
  <c r="BF1048" i="4"/>
  <c r="BF1047" i="4"/>
  <c r="BF1046" i="4"/>
  <c r="BF1045" i="4"/>
  <c r="BF1044" i="4"/>
  <c r="BF1043" i="4"/>
  <c r="BF1042" i="4"/>
  <c r="BF1041" i="4"/>
  <c r="BF1040" i="4"/>
  <c r="BF1039" i="4"/>
  <c r="BF1038" i="4"/>
  <c r="BF1037" i="4"/>
  <c r="BF1036" i="4"/>
  <c r="BF1035" i="4"/>
  <c r="BF1034" i="4"/>
  <c r="BF1033" i="4"/>
  <c r="BF1032" i="4"/>
  <c r="BF1031" i="4"/>
  <c r="BF1030" i="4"/>
  <c r="BF1029" i="4"/>
  <c r="BF1028" i="4"/>
  <c r="BF1027" i="4"/>
  <c r="BF1026" i="4"/>
  <c r="BF1025" i="4"/>
  <c r="BF1024" i="4"/>
  <c r="BF1023" i="4"/>
  <c r="BF1022" i="4"/>
  <c r="BF1021" i="4"/>
  <c r="BF1020" i="4"/>
  <c r="BF1019" i="4"/>
  <c r="BF1018" i="4"/>
  <c r="BF1017" i="4"/>
  <c r="BF1016" i="4"/>
  <c r="BF1015" i="4"/>
  <c r="BF1014" i="4"/>
  <c r="BF1013" i="4"/>
  <c r="BF1012" i="4"/>
  <c r="BF1011" i="4"/>
  <c r="BF1010" i="4"/>
  <c r="BF1009" i="4"/>
  <c r="BF1008" i="4"/>
  <c r="BF1007" i="4"/>
  <c r="BF1006" i="4"/>
  <c r="BF1005" i="4"/>
  <c r="BF1004" i="4"/>
  <c r="BF1003" i="4"/>
  <c r="BF1002" i="4"/>
  <c r="BF1001" i="4"/>
  <c r="BF1000" i="4"/>
  <c r="BF999" i="4"/>
  <c r="BF998" i="4"/>
  <c r="BF997" i="4"/>
  <c r="BF996" i="4"/>
  <c r="BF995" i="4"/>
  <c r="BF994" i="4"/>
  <c r="BF993" i="4"/>
  <c r="BF992" i="4"/>
  <c r="BF991" i="4"/>
  <c r="BF990" i="4"/>
  <c r="BF989" i="4"/>
  <c r="BF988" i="4"/>
  <c r="BF987" i="4"/>
  <c r="BF986" i="4"/>
  <c r="BF985" i="4"/>
  <c r="BF984" i="4"/>
  <c r="BF983" i="4"/>
  <c r="BF982" i="4"/>
  <c r="BF981" i="4"/>
  <c r="BF980" i="4"/>
  <c r="BF979" i="4"/>
  <c r="BF978" i="4"/>
  <c r="BF977" i="4"/>
  <c r="BF976" i="4"/>
  <c r="BF975" i="4"/>
  <c r="BF974" i="4"/>
  <c r="BF973" i="4"/>
  <c r="BF972" i="4"/>
  <c r="BF971" i="4"/>
  <c r="BF970" i="4"/>
  <c r="BF969" i="4"/>
  <c r="BF968" i="4"/>
  <c r="BF967" i="4"/>
  <c r="BF966" i="4"/>
  <c r="BF965" i="4"/>
  <c r="BF964" i="4"/>
  <c r="BF963" i="4"/>
  <c r="BF962" i="4"/>
  <c r="BF961" i="4"/>
  <c r="BF960" i="4"/>
  <c r="BF959" i="4"/>
  <c r="BF958" i="4"/>
  <c r="BF957" i="4"/>
  <c r="BF956" i="4"/>
  <c r="BF955" i="4"/>
  <c r="BF954" i="4"/>
  <c r="BF953" i="4"/>
  <c r="BF952" i="4"/>
  <c r="BF951" i="4"/>
  <c r="BF950" i="4"/>
  <c r="BF949" i="4"/>
  <c r="BF948" i="4"/>
  <c r="BF947" i="4"/>
  <c r="BF946" i="4"/>
  <c r="BF945" i="4"/>
  <c r="BF944" i="4"/>
  <c r="BF943" i="4"/>
  <c r="BF942" i="4"/>
  <c r="BF941" i="4"/>
  <c r="BF940" i="4"/>
  <c r="BF939" i="4"/>
  <c r="BF938" i="4"/>
  <c r="BF937" i="4"/>
  <c r="BF936" i="4"/>
  <c r="BF935" i="4"/>
  <c r="BF934" i="4"/>
  <c r="BF933" i="4"/>
  <c r="BF932" i="4"/>
  <c r="BF931" i="4"/>
  <c r="BF930" i="4"/>
  <c r="BF929" i="4"/>
  <c r="BF928" i="4"/>
  <c r="BF927" i="4"/>
  <c r="BF926" i="4"/>
  <c r="BF925" i="4"/>
  <c r="BF924" i="4"/>
  <c r="BF923" i="4"/>
  <c r="BF922" i="4"/>
  <c r="BF921" i="4"/>
  <c r="BF920" i="4"/>
  <c r="BF919" i="4"/>
  <c r="BF918" i="4"/>
  <c r="BF917" i="4"/>
  <c r="BF916" i="4"/>
  <c r="BF915" i="4"/>
  <c r="BF914" i="4"/>
  <c r="BF913" i="4"/>
  <c r="BF912" i="4"/>
  <c r="BF911" i="4"/>
  <c r="BF910" i="4"/>
  <c r="BF909" i="4"/>
  <c r="BF908" i="4"/>
  <c r="BF907" i="4"/>
  <c r="BF906" i="4"/>
  <c r="BF905" i="4"/>
  <c r="BF904" i="4"/>
  <c r="BF903" i="4"/>
  <c r="BF902" i="4"/>
  <c r="BF901" i="4"/>
  <c r="BF900" i="4"/>
  <c r="BF899" i="4"/>
  <c r="BF898" i="4"/>
  <c r="BF897" i="4"/>
  <c r="BF896" i="4"/>
  <c r="BF895" i="4"/>
  <c r="BF894" i="4"/>
  <c r="BF893" i="4"/>
  <c r="BF892" i="4"/>
  <c r="BF891" i="4"/>
  <c r="BF890" i="4"/>
  <c r="BF889" i="4"/>
  <c r="BF888" i="4"/>
  <c r="BF887" i="4"/>
  <c r="BF886" i="4"/>
  <c r="BF885" i="4"/>
  <c r="BF884" i="4"/>
  <c r="BF883" i="4"/>
  <c r="BF882" i="4"/>
  <c r="BF881" i="4"/>
  <c r="BF880" i="4"/>
  <c r="BF879" i="4"/>
  <c r="BF878" i="4"/>
  <c r="BF877" i="4"/>
  <c r="BF876" i="4"/>
  <c r="BF875" i="4"/>
  <c r="BF874" i="4"/>
  <c r="BF873" i="4"/>
  <c r="BF872" i="4"/>
  <c r="BF871" i="4"/>
  <c r="BF870" i="4"/>
  <c r="BF869" i="4"/>
  <c r="BF868" i="4"/>
  <c r="BF867" i="4"/>
  <c r="BF866" i="4"/>
  <c r="BF865" i="4"/>
  <c r="BF864" i="4"/>
  <c r="BF863" i="4"/>
  <c r="BF862" i="4"/>
  <c r="BF861" i="4"/>
  <c r="BF860" i="4"/>
  <c r="BF859" i="4"/>
  <c r="BF858" i="4"/>
  <c r="BF857" i="4"/>
  <c r="BF856" i="4"/>
  <c r="BF855" i="4"/>
  <c r="BF854" i="4"/>
  <c r="BF853" i="4"/>
  <c r="BF852" i="4"/>
  <c r="BF851" i="4"/>
  <c r="BF850" i="4"/>
  <c r="BF849" i="4"/>
  <c r="BF848" i="4"/>
  <c r="BF847" i="4"/>
  <c r="BF846" i="4"/>
  <c r="BF845" i="4"/>
  <c r="BF844" i="4"/>
  <c r="BF843" i="4"/>
  <c r="BF842" i="4"/>
  <c r="BF841" i="4"/>
  <c r="BF840" i="4"/>
  <c r="BF839" i="4"/>
  <c r="BF838" i="4"/>
  <c r="BF837" i="4"/>
  <c r="BF836" i="4"/>
  <c r="BF835" i="4"/>
  <c r="BF834" i="4"/>
  <c r="BF833" i="4"/>
  <c r="BF832" i="4"/>
  <c r="BF831" i="4"/>
  <c r="BF830" i="4"/>
  <c r="BF829" i="4"/>
  <c r="BF828" i="4"/>
  <c r="BF827" i="4"/>
  <c r="BF826" i="4"/>
  <c r="BF825" i="4"/>
  <c r="BF824" i="4"/>
  <c r="BF823" i="4"/>
  <c r="BF822" i="4"/>
  <c r="BF821" i="4"/>
  <c r="BF820" i="4"/>
  <c r="BF819" i="4"/>
  <c r="BF818" i="4"/>
  <c r="BF817" i="4"/>
  <c r="BF816" i="4"/>
  <c r="BF815" i="4"/>
  <c r="BF814" i="4"/>
  <c r="BF813" i="4"/>
  <c r="BF812" i="4"/>
  <c r="BF811" i="4"/>
  <c r="BF810" i="4"/>
  <c r="BF809" i="4"/>
  <c r="BF808" i="4"/>
  <c r="BF807" i="4"/>
  <c r="BF806" i="4"/>
  <c r="BF805" i="4"/>
  <c r="BF804" i="4"/>
  <c r="BF803" i="4"/>
  <c r="BF802" i="4"/>
  <c r="BF801" i="4"/>
  <c r="BF800" i="4"/>
  <c r="BF799" i="4"/>
  <c r="BF798" i="4"/>
  <c r="BF797" i="4"/>
  <c r="BF796" i="4"/>
  <c r="BF795" i="4"/>
  <c r="BF794" i="4"/>
  <c r="BF793" i="4"/>
  <c r="BF792" i="4"/>
  <c r="BF791" i="4"/>
  <c r="BF790" i="4"/>
  <c r="BF789" i="4"/>
  <c r="BF788" i="4"/>
  <c r="BF787" i="4"/>
  <c r="BF786" i="4"/>
  <c r="BF785" i="4"/>
  <c r="BF784" i="4"/>
  <c r="BF783" i="4"/>
  <c r="BF782" i="4"/>
  <c r="BF781" i="4"/>
  <c r="BF780" i="4"/>
  <c r="BF779" i="4"/>
  <c r="BF778" i="4"/>
  <c r="BF777" i="4"/>
  <c r="BF776" i="4"/>
  <c r="BF775" i="4"/>
  <c r="BF774" i="4"/>
  <c r="BF773" i="4"/>
  <c r="BF772" i="4"/>
  <c r="BF771" i="4"/>
  <c r="BF770" i="4"/>
  <c r="BF769" i="4"/>
  <c r="BF768" i="4"/>
  <c r="BF767" i="4"/>
  <c r="BF766" i="4"/>
  <c r="BF765" i="4"/>
  <c r="BF764" i="4"/>
  <c r="BF763" i="4"/>
  <c r="BF762" i="4"/>
  <c r="BF761" i="4"/>
  <c r="BF760" i="4"/>
  <c r="BF759" i="4"/>
  <c r="BF758" i="4"/>
  <c r="BF757" i="4"/>
  <c r="BF756" i="4"/>
  <c r="BF755" i="4"/>
  <c r="BF754" i="4"/>
  <c r="BF753" i="4"/>
  <c r="BF752" i="4"/>
  <c r="BF751" i="4"/>
  <c r="BF750" i="4"/>
  <c r="BF749" i="4"/>
  <c r="BF748" i="4"/>
  <c r="BF747" i="4"/>
  <c r="BF746" i="4"/>
  <c r="BF745" i="4"/>
  <c r="BF744" i="4"/>
  <c r="BF743" i="4"/>
  <c r="BF742" i="4"/>
  <c r="BF741" i="4"/>
  <c r="BF740" i="4"/>
  <c r="BF739" i="4"/>
  <c r="BF738" i="4"/>
  <c r="BF737" i="4"/>
  <c r="BF736" i="4"/>
  <c r="BF735" i="4"/>
  <c r="BF734" i="4"/>
  <c r="BF733" i="4"/>
  <c r="BF732" i="4"/>
  <c r="BF731" i="4"/>
  <c r="BF730" i="4"/>
  <c r="BF729" i="4"/>
  <c r="BF728" i="4"/>
  <c r="BF727" i="4"/>
  <c r="BF726" i="4"/>
  <c r="BF725" i="4"/>
  <c r="BF724" i="4"/>
  <c r="BF723" i="4"/>
  <c r="BF722" i="4"/>
  <c r="BF721" i="4"/>
  <c r="BF720" i="4"/>
  <c r="BF719" i="4"/>
  <c r="BF718" i="4"/>
  <c r="BF717" i="4"/>
  <c r="BF716" i="4"/>
  <c r="BF715" i="4"/>
  <c r="BF714" i="4"/>
  <c r="BF713" i="4"/>
  <c r="BF712" i="4"/>
  <c r="BF711" i="4"/>
  <c r="BF710" i="4"/>
  <c r="BF709" i="4"/>
  <c r="BF708" i="4"/>
  <c r="BF707" i="4"/>
  <c r="BF706" i="4"/>
  <c r="BF705" i="4"/>
  <c r="BF704" i="4"/>
  <c r="BF703" i="4"/>
  <c r="BF702" i="4"/>
  <c r="BF701" i="4"/>
  <c r="BF700" i="4"/>
  <c r="BF699" i="4"/>
  <c r="BF698" i="4"/>
  <c r="BF697" i="4"/>
  <c r="BF696" i="4"/>
  <c r="BF695" i="4"/>
  <c r="BF694" i="4"/>
  <c r="BF693" i="4"/>
  <c r="BF692" i="4"/>
  <c r="BF691" i="4"/>
  <c r="BF690" i="4"/>
  <c r="BF689" i="4"/>
  <c r="BF688" i="4"/>
  <c r="BF687" i="4"/>
  <c r="BF686" i="4"/>
  <c r="BF685" i="4"/>
  <c r="BF684" i="4"/>
  <c r="BF683" i="4"/>
  <c r="BF682" i="4"/>
  <c r="BF681" i="4"/>
  <c r="BF680" i="4"/>
  <c r="BF679" i="4"/>
  <c r="BF678" i="4"/>
  <c r="BF677" i="4"/>
  <c r="BF676" i="4"/>
  <c r="BF675" i="4"/>
  <c r="BF674" i="4"/>
  <c r="BF673" i="4"/>
  <c r="BF672" i="4"/>
  <c r="BF671" i="4"/>
  <c r="BF670" i="4"/>
  <c r="BF669" i="4"/>
  <c r="BF668" i="4"/>
  <c r="BF667" i="4"/>
  <c r="BF666" i="4"/>
  <c r="BF665" i="4"/>
  <c r="BF664" i="4"/>
  <c r="BF663" i="4"/>
  <c r="BF662" i="4"/>
  <c r="BF661" i="4"/>
  <c r="BF660" i="4"/>
  <c r="BF659" i="4"/>
  <c r="BF658" i="4"/>
  <c r="BF657" i="4"/>
  <c r="BF656" i="4"/>
  <c r="BF655" i="4"/>
  <c r="BF654" i="4"/>
  <c r="BF653" i="4"/>
  <c r="BF652" i="4"/>
  <c r="BF651" i="4"/>
  <c r="BF650" i="4"/>
  <c r="BF649" i="4"/>
  <c r="BF648" i="4"/>
  <c r="BF647" i="4"/>
  <c r="BF646" i="4"/>
  <c r="BF645" i="4"/>
  <c r="BF644" i="4"/>
  <c r="BF643" i="4"/>
  <c r="BF642" i="4"/>
  <c r="BF641" i="4"/>
  <c r="BF640" i="4"/>
  <c r="BF639" i="4"/>
  <c r="BF638" i="4"/>
  <c r="BF637" i="4"/>
  <c r="BF636" i="4"/>
  <c r="BF635" i="4"/>
  <c r="BF634" i="4"/>
  <c r="BF633" i="4"/>
  <c r="BF632" i="4"/>
  <c r="BF631" i="4"/>
  <c r="BF630" i="4"/>
  <c r="BF629" i="4"/>
  <c r="BF628" i="4"/>
  <c r="BF627" i="4"/>
  <c r="BF626" i="4"/>
  <c r="BF625" i="4"/>
  <c r="BF624" i="4"/>
  <c r="BF623" i="4"/>
  <c r="BF622" i="4"/>
  <c r="BF621" i="4"/>
  <c r="BF620" i="4"/>
  <c r="BF619" i="4"/>
  <c r="BF618" i="4"/>
  <c r="BF617" i="4"/>
  <c r="BF616" i="4"/>
  <c r="BF615" i="4"/>
  <c r="BF614" i="4"/>
  <c r="BF613" i="4"/>
  <c r="BF612" i="4"/>
  <c r="BF611" i="4"/>
  <c r="BF610" i="4"/>
  <c r="BF609" i="4"/>
  <c r="BF608" i="4"/>
  <c r="BF607" i="4"/>
  <c r="BF606" i="4"/>
  <c r="BF605" i="4"/>
  <c r="BF604" i="4"/>
  <c r="BF603" i="4"/>
  <c r="BF602" i="4"/>
  <c r="BF601" i="4"/>
  <c r="BF600" i="4"/>
  <c r="BF599" i="4"/>
  <c r="BF598" i="4"/>
  <c r="BF597" i="4"/>
  <c r="BF596" i="4"/>
  <c r="BF595" i="4"/>
  <c r="BF594" i="4"/>
  <c r="BF593" i="4"/>
  <c r="BF592" i="4"/>
  <c r="BF591" i="4"/>
  <c r="BF590" i="4"/>
  <c r="BF589" i="4"/>
  <c r="BF588" i="4"/>
  <c r="BF587" i="4"/>
  <c r="BF586" i="4"/>
  <c r="BF585" i="4"/>
  <c r="BF584" i="4"/>
  <c r="BF583" i="4"/>
  <c r="BF582" i="4"/>
  <c r="BF581" i="4"/>
  <c r="BF580" i="4"/>
  <c r="BF579" i="4"/>
  <c r="BF578" i="4"/>
  <c r="BF577" i="4"/>
  <c r="BF576" i="4"/>
  <c r="BF575" i="4"/>
  <c r="BF574" i="4"/>
  <c r="BF573" i="4"/>
  <c r="BF572" i="4"/>
  <c r="BF571" i="4"/>
  <c r="BF570" i="4"/>
  <c r="BF569" i="4"/>
  <c r="BF568" i="4"/>
  <c r="BF567" i="4"/>
  <c r="BF566" i="4"/>
  <c r="BF565" i="4"/>
  <c r="BF564" i="4"/>
  <c r="BF563" i="4"/>
  <c r="BF562" i="4"/>
  <c r="BF561" i="4"/>
  <c r="BF560" i="4"/>
  <c r="BF559" i="4"/>
  <c r="BF558" i="4"/>
  <c r="BF557" i="4"/>
  <c r="BF556" i="4"/>
  <c r="BF555" i="4"/>
  <c r="BF554" i="4"/>
  <c r="BF553" i="4"/>
  <c r="BF552" i="4"/>
  <c r="BF551" i="4"/>
  <c r="BF550" i="4"/>
  <c r="BF549" i="4"/>
  <c r="BF548" i="4"/>
  <c r="BF547" i="4"/>
  <c r="BF546" i="4"/>
  <c r="BF545" i="4"/>
  <c r="BF544" i="4"/>
  <c r="BF543" i="4"/>
  <c r="BF542" i="4"/>
  <c r="BF541" i="4"/>
  <c r="BF540" i="4"/>
  <c r="BF539" i="4"/>
  <c r="BF538" i="4"/>
  <c r="BF537" i="4"/>
  <c r="BF536" i="4"/>
  <c r="BF535" i="4"/>
  <c r="BF534" i="4"/>
  <c r="BF533" i="4"/>
  <c r="BF532" i="4"/>
  <c r="BF531" i="4"/>
  <c r="BF530" i="4"/>
  <c r="BF529" i="4"/>
  <c r="BF528" i="4"/>
  <c r="BF527" i="4"/>
  <c r="BF526" i="4"/>
  <c r="BF525" i="4"/>
  <c r="BF524" i="4"/>
  <c r="BF523" i="4"/>
  <c r="BF522" i="4"/>
  <c r="BF521" i="4"/>
  <c r="BF520" i="4"/>
  <c r="BF519" i="4"/>
  <c r="BF518" i="4"/>
  <c r="BF517" i="4"/>
  <c r="BF516" i="4"/>
  <c r="BF515" i="4"/>
  <c r="BF514" i="4"/>
  <c r="BF513" i="4"/>
  <c r="BF512" i="4"/>
  <c r="BF511" i="4"/>
  <c r="BF510" i="4"/>
  <c r="BF509" i="4"/>
  <c r="BF508" i="4"/>
  <c r="BF507" i="4"/>
  <c r="BF506" i="4"/>
  <c r="BF505" i="4"/>
  <c r="BF504" i="4"/>
  <c r="BF503" i="4"/>
  <c r="BF502" i="4"/>
  <c r="BF501" i="4"/>
  <c r="BF500" i="4"/>
  <c r="BF499" i="4"/>
  <c r="BF498" i="4"/>
  <c r="BF497" i="4"/>
  <c r="BF496" i="4"/>
  <c r="BF495" i="4"/>
  <c r="BF494" i="4"/>
  <c r="BF493" i="4"/>
  <c r="BF492" i="4"/>
  <c r="BF491" i="4"/>
  <c r="BF490" i="4"/>
  <c r="BF489" i="4"/>
  <c r="BF488" i="4"/>
  <c r="BF487" i="4"/>
  <c r="BF486" i="4"/>
  <c r="BF485" i="4"/>
  <c r="BF484" i="4"/>
  <c r="BF483" i="4"/>
  <c r="BF482" i="4"/>
  <c r="BF481" i="4"/>
  <c r="BF480" i="4"/>
  <c r="BF479" i="4"/>
  <c r="BF478" i="4"/>
  <c r="BF477" i="4"/>
  <c r="BF476" i="4"/>
  <c r="BF475" i="4"/>
  <c r="BF474" i="4"/>
  <c r="BF473" i="4"/>
  <c r="BF472" i="4"/>
  <c r="BF471" i="4"/>
  <c r="BF470" i="4"/>
  <c r="BF469" i="4"/>
  <c r="BF468" i="4"/>
  <c r="BF467" i="4"/>
  <c r="BF466" i="4"/>
  <c r="BF465" i="4"/>
  <c r="BF464" i="4"/>
  <c r="BF463" i="4"/>
  <c r="BF462" i="4"/>
  <c r="BF461" i="4"/>
  <c r="BF460" i="4"/>
  <c r="BF459" i="4"/>
  <c r="BF458" i="4"/>
  <c r="BF457" i="4"/>
  <c r="BF456" i="4"/>
  <c r="BF455" i="4"/>
  <c r="BF454" i="4"/>
  <c r="BF453" i="4"/>
  <c r="BF452" i="4"/>
  <c r="BF451" i="4"/>
  <c r="BF450" i="4"/>
  <c r="BF449" i="4"/>
  <c r="BF448" i="4"/>
  <c r="BF447" i="4"/>
  <c r="BF446" i="4"/>
  <c r="BF445" i="4"/>
  <c r="BF444" i="4"/>
  <c r="BF443" i="4"/>
  <c r="BF442" i="4"/>
  <c r="BF441" i="4"/>
  <c r="BF440" i="4"/>
  <c r="BF439" i="4"/>
  <c r="BF438" i="4"/>
  <c r="BF437" i="4"/>
  <c r="BF436" i="4"/>
  <c r="BF435" i="4"/>
  <c r="BF434" i="4"/>
  <c r="BF433" i="4"/>
  <c r="BF432" i="4"/>
  <c r="BF431" i="4"/>
  <c r="BF430" i="4"/>
  <c r="BF429" i="4"/>
  <c r="BF428" i="4"/>
  <c r="BF427" i="4"/>
  <c r="BF426" i="4"/>
  <c r="BF425" i="4"/>
  <c r="BF424" i="4"/>
  <c r="BF423" i="4"/>
  <c r="BF422" i="4"/>
  <c r="BF421" i="4"/>
  <c r="BF420" i="4"/>
  <c r="BF419" i="4"/>
  <c r="BF418" i="4"/>
  <c r="BF417" i="4"/>
  <c r="BF416" i="4"/>
  <c r="BF415" i="4"/>
  <c r="BF414" i="4"/>
  <c r="BF413" i="4"/>
  <c r="BF412" i="4"/>
  <c r="BF411" i="4"/>
  <c r="BF410" i="4"/>
  <c r="BF409" i="4"/>
  <c r="BF408" i="4"/>
  <c r="BF407" i="4"/>
  <c r="BF406" i="4"/>
  <c r="BF405" i="4"/>
  <c r="BF404" i="4"/>
  <c r="BF403" i="4"/>
  <c r="BF402" i="4"/>
  <c r="BF401" i="4"/>
  <c r="BF400" i="4"/>
  <c r="BF399" i="4"/>
  <c r="BF398" i="4"/>
  <c r="BF397" i="4"/>
  <c r="BF396" i="4"/>
  <c r="BF395" i="4"/>
  <c r="BF394" i="4"/>
  <c r="BF393" i="4"/>
  <c r="BF392" i="4"/>
  <c r="BF391" i="4"/>
  <c r="BF390" i="4"/>
  <c r="BF389" i="4"/>
  <c r="BF388" i="4"/>
  <c r="BF387" i="4"/>
  <c r="BF386" i="4"/>
  <c r="BF385" i="4"/>
  <c r="BF384" i="4"/>
  <c r="BF383" i="4"/>
  <c r="BF382" i="4"/>
  <c r="BF381" i="4"/>
  <c r="BF380" i="4"/>
  <c r="BF379" i="4"/>
  <c r="BF378" i="4"/>
  <c r="BF377" i="4"/>
  <c r="BF376" i="4"/>
  <c r="BF375" i="4"/>
  <c r="BF374" i="4"/>
  <c r="BF373" i="4"/>
  <c r="BF372" i="4"/>
  <c r="BF371" i="4"/>
  <c r="BF370" i="4"/>
  <c r="BF369" i="4"/>
  <c r="BF368" i="4"/>
  <c r="BF367" i="4"/>
  <c r="BF366" i="4"/>
  <c r="BF365" i="4"/>
  <c r="BF364" i="4"/>
  <c r="BF363" i="4"/>
  <c r="BF362" i="4"/>
  <c r="BF361" i="4"/>
  <c r="BF360" i="4"/>
  <c r="BF359" i="4"/>
  <c r="BF358" i="4"/>
  <c r="BF357" i="4"/>
  <c r="BF356" i="4"/>
  <c r="BF355" i="4"/>
  <c r="BF354" i="4"/>
  <c r="BF353" i="4"/>
  <c r="BF352" i="4"/>
  <c r="BF351" i="4"/>
  <c r="BF350" i="4"/>
  <c r="BF349" i="4"/>
  <c r="BF348" i="4"/>
  <c r="BF347" i="4"/>
  <c r="BF346" i="4"/>
  <c r="BF345" i="4"/>
  <c r="BF344" i="4"/>
  <c r="BF343" i="4"/>
  <c r="BF342" i="4"/>
  <c r="BF341" i="4"/>
  <c r="BF340" i="4"/>
  <c r="BF339" i="4"/>
  <c r="BF338" i="4"/>
  <c r="BF337" i="4"/>
  <c r="BF336" i="4"/>
  <c r="BF335" i="4"/>
  <c r="BF334" i="4"/>
  <c r="BF333" i="4"/>
  <c r="BF332" i="4"/>
  <c r="BF331" i="4"/>
  <c r="BF330" i="4"/>
  <c r="BF329" i="4"/>
  <c r="BF328" i="4"/>
  <c r="BF327" i="4"/>
  <c r="BF326" i="4"/>
  <c r="BF325" i="4"/>
  <c r="BF324" i="4"/>
  <c r="BF323" i="4"/>
  <c r="BF322" i="4"/>
  <c r="BF321" i="4"/>
  <c r="BF320" i="4"/>
  <c r="BF319" i="4"/>
  <c r="BF318" i="4"/>
  <c r="BF317" i="4"/>
  <c r="BF316" i="4"/>
  <c r="BF315" i="4"/>
  <c r="BF314" i="4"/>
  <c r="BF313" i="4"/>
  <c r="BF312" i="4"/>
  <c r="BF311" i="4"/>
  <c r="BF310" i="4"/>
  <c r="BF309" i="4"/>
  <c r="BF308" i="4"/>
  <c r="BF307" i="4"/>
  <c r="BF306" i="4"/>
  <c r="BF305" i="4"/>
  <c r="BF304" i="4"/>
  <c r="BF303" i="4"/>
  <c r="BF302" i="4"/>
  <c r="BF301" i="4"/>
  <c r="BF300" i="4"/>
  <c r="BF299" i="4"/>
  <c r="BF298" i="4"/>
  <c r="BF297" i="4"/>
  <c r="BF296" i="4"/>
  <c r="BF295" i="4"/>
  <c r="BF294" i="4"/>
  <c r="BF293" i="4"/>
  <c r="BF292" i="4"/>
  <c r="BF291" i="4"/>
  <c r="BF290" i="4"/>
  <c r="BF289" i="4"/>
  <c r="BF288" i="4"/>
  <c r="BF287" i="4"/>
  <c r="BF286" i="4"/>
  <c r="BF285" i="4"/>
  <c r="BF284" i="4"/>
  <c r="BF283" i="4"/>
  <c r="BF282" i="4"/>
  <c r="BF281" i="4"/>
  <c r="BF280" i="4"/>
  <c r="BF279" i="4"/>
  <c r="BF278" i="4"/>
  <c r="BF277" i="4"/>
  <c r="BF276" i="4"/>
  <c r="BF275" i="4"/>
  <c r="BF274" i="4"/>
  <c r="BF273" i="4"/>
  <c r="BF272" i="4"/>
  <c r="BF271" i="4"/>
  <c r="BF270" i="4"/>
  <c r="BF269" i="4"/>
  <c r="BF268" i="4"/>
  <c r="BF267" i="4"/>
  <c r="BF266" i="4"/>
  <c r="BF265" i="4"/>
  <c r="BF264" i="4"/>
  <c r="BF263" i="4"/>
  <c r="BF262" i="4"/>
  <c r="BF261" i="4"/>
  <c r="BF260" i="4"/>
  <c r="BF259" i="4"/>
  <c r="BF258" i="4"/>
  <c r="BF257" i="4"/>
  <c r="BF256" i="4"/>
  <c r="BF255" i="4"/>
  <c r="BF254" i="4"/>
  <c r="BF253" i="4"/>
  <c r="BF252" i="4"/>
  <c r="BF251" i="4"/>
  <c r="BF250" i="4"/>
  <c r="BF249" i="4"/>
  <c r="BF248" i="4"/>
  <c r="BF247" i="4"/>
  <c r="BF246" i="4"/>
  <c r="BF245" i="4"/>
  <c r="BF244" i="4"/>
  <c r="BF243" i="4"/>
  <c r="BF242" i="4"/>
  <c r="BF241" i="4"/>
  <c r="BF240" i="4"/>
  <c r="BF239" i="4"/>
  <c r="BF238" i="4"/>
  <c r="BF237" i="4"/>
  <c r="BF236" i="4"/>
  <c r="BF235" i="4"/>
  <c r="BF234" i="4"/>
  <c r="BF233" i="4"/>
  <c r="BF232" i="4"/>
  <c r="BF231" i="4"/>
  <c r="BF230" i="4"/>
  <c r="BF229" i="4"/>
  <c r="BF228" i="4"/>
  <c r="BF227" i="4"/>
  <c r="BF226" i="4"/>
  <c r="BF225" i="4"/>
  <c r="BF224" i="4"/>
  <c r="BF223" i="4"/>
  <c r="BF222" i="4"/>
  <c r="BF221" i="4"/>
  <c r="BF220" i="4"/>
  <c r="BF219" i="4"/>
  <c r="BF218" i="4"/>
  <c r="BF217" i="4"/>
  <c r="BF216" i="4"/>
  <c r="BF215" i="4"/>
  <c r="BF214" i="4"/>
  <c r="BF213" i="4"/>
  <c r="BF212" i="4"/>
  <c r="BF211" i="4"/>
  <c r="BF210" i="4"/>
  <c r="BF209" i="4"/>
  <c r="BF208" i="4"/>
  <c r="BF207" i="4"/>
  <c r="BF206" i="4"/>
  <c r="BF205" i="4"/>
  <c r="BF204" i="4"/>
  <c r="BF203" i="4"/>
  <c r="BF202" i="4"/>
  <c r="BF201" i="4"/>
  <c r="BF200" i="4"/>
  <c r="BF199" i="4"/>
  <c r="BF198" i="4"/>
  <c r="BF197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8" i="4"/>
  <c r="BF167" i="4"/>
  <c r="BF166" i="4"/>
  <c r="BF165" i="4"/>
  <c r="BF164" i="4"/>
  <c r="BF163" i="4"/>
  <c r="BF162" i="4"/>
  <c r="BF161" i="4"/>
  <c r="BF160" i="4"/>
  <c r="BF159" i="4"/>
  <c r="BF158" i="4"/>
  <c r="BF157" i="4"/>
  <c r="BF156" i="4"/>
  <c r="BF155" i="4"/>
  <c r="BF154" i="4"/>
  <c r="BF153" i="4"/>
  <c r="BF152" i="4"/>
  <c r="BF151" i="4"/>
  <c r="BF150" i="4"/>
  <c r="BF149" i="4"/>
  <c r="BF148" i="4"/>
  <c r="BF147" i="4"/>
  <c r="BF146" i="4"/>
  <c r="BF145" i="4"/>
  <c r="BF144" i="4"/>
  <c r="BF143" i="4"/>
  <c r="BF142" i="4"/>
  <c r="BF141" i="4"/>
  <c r="BF140" i="4"/>
  <c r="BF139" i="4"/>
  <c r="BF138" i="4"/>
  <c r="BF137" i="4"/>
  <c r="BF136" i="4"/>
  <c r="BF135" i="4"/>
  <c r="BF134" i="4"/>
  <c r="BF133" i="4"/>
  <c r="BF132" i="4"/>
  <c r="BF131" i="4"/>
  <c r="BF130" i="4"/>
  <c r="BF129" i="4"/>
  <c r="BF128" i="4"/>
  <c r="BF127" i="4"/>
  <c r="BF126" i="4"/>
  <c r="BF125" i="4"/>
  <c r="BF124" i="4"/>
  <c r="BF123" i="4"/>
  <c r="BF122" i="4"/>
  <c r="BF121" i="4"/>
  <c r="BF120" i="4"/>
  <c r="BF119" i="4"/>
  <c r="BF118" i="4"/>
  <c r="BF117" i="4"/>
  <c r="BF116" i="4"/>
  <c r="BF115" i="4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4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2" i="4"/>
  <c r="BF21" i="4"/>
  <c r="BF20" i="4"/>
  <c r="BF19" i="4"/>
  <c r="BF18" i="4"/>
  <c r="BF17" i="4"/>
  <c r="BF16" i="4"/>
  <c r="BF15" i="4"/>
  <c r="BF14" i="4"/>
  <c r="BF13" i="4"/>
  <c r="BF12" i="4"/>
  <c r="BF11" i="4"/>
  <c r="BF10" i="4"/>
  <c r="BF9" i="4"/>
  <c r="BF8" i="4"/>
  <c r="BF7" i="4"/>
  <c r="BB3006" i="4"/>
  <c r="BE3006" i="4" s="1"/>
  <c r="BB3005" i="4"/>
  <c r="BE3005" i="4" s="1"/>
  <c r="BB3004" i="4"/>
  <c r="BE3004" i="4" s="1"/>
  <c r="BB3003" i="4"/>
  <c r="BE3003" i="4" s="1"/>
  <c r="BB3002" i="4"/>
  <c r="BE3002" i="4" s="1"/>
  <c r="BB3001" i="4"/>
  <c r="BE3001" i="4" s="1"/>
  <c r="BB3000" i="4"/>
  <c r="BE3000" i="4" s="1"/>
  <c r="BB2999" i="4"/>
  <c r="BE2999" i="4" s="1"/>
  <c r="BB2998" i="4"/>
  <c r="BE2998" i="4" s="1"/>
  <c r="BB2997" i="4"/>
  <c r="BE2997" i="4" s="1"/>
  <c r="BB2996" i="4"/>
  <c r="BE2996" i="4" s="1"/>
  <c r="BB2995" i="4"/>
  <c r="BE2995" i="4" s="1"/>
  <c r="BB2994" i="4"/>
  <c r="BE2994" i="4" s="1"/>
  <c r="BB2993" i="4"/>
  <c r="BE2993" i="4" s="1"/>
  <c r="BB2992" i="4"/>
  <c r="BE2992" i="4" s="1"/>
  <c r="BB2991" i="4"/>
  <c r="BE2991" i="4" s="1"/>
  <c r="BB2990" i="4"/>
  <c r="BE2990" i="4" s="1"/>
  <c r="BB2989" i="4"/>
  <c r="BE2989" i="4" s="1"/>
  <c r="BB2988" i="4"/>
  <c r="BE2988" i="4" s="1"/>
  <c r="BB2987" i="4"/>
  <c r="BE2987" i="4" s="1"/>
  <c r="BB2986" i="4"/>
  <c r="BE2986" i="4" s="1"/>
  <c r="BB2985" i="4"/>
  <c r="BE2985" i="4" s="1"/>
  <c r="BB2984" i="4"/>
  <c r="BE2984" i="4" s="1"/>
  <c r="BB2983" i="4"/>
  <c r="BE2983" i="4" s="1"/>
  <c r="BB2982" i="4"/>
  <c r="BE2982" i="4" s="1"/>
  <c r="BB2981" i="4"/>
  <c r="BE2981" i="4" s="1"/>
  <c r="BB2980" i="4"/>
  <c r="BE2980" i="4" s="1"/>
  <c r="BB2979" i="4"/>
  <c r="BE2979" i="4" s="1"/>
  <c r="BB2978" i="4"/>
  <c r="BE2978" i="4" s="1"/>
  <c r="BB2977" i="4"/>
  <c r="BE2977" i="4" s="1"/>
  <c r="BB2976" i="4"/>
  <c r="BE2976" i="4" s="1"/>
  <c r="BB2975" i="4"/>
  <c r="BE2975" i="4" s="1"/>
  <c r="BB2974" i="4"/>
  <c r="BE2974" i="4" s="1"/>
  <c r="BB2973" i="4"/>
  <c r="BE2973" i="4" s="1"/>
  <c r="BB2972" i="4"/>
  <c r="BE2972" i="4" s="1"/>
  <c r="BB2971" i="4"/>
  <c r="BE2971" i="4" s="1"/>
  <c r="BB2970" i="4"/>
  <c r="BE2970" i="4" s="1"/>
  <c r="BB2969" i="4"/>
  <c r="BE2969" i="4" s="1"/>
  <c r="BB2968" i="4"/>
  <c r="BE2968" i="4" s="1"/>
  <c r="BB2967" i="4"/>
  <c r="BE2967" i="4" s="1"/>
  <c r="BB2966" i="4"/>
  <c r="BE2966" i="4" s="1"/>
  <c r="BB2965" i="4"/>
  <c r="BE2965" i="4" s="1"/>
  <c r="BB2964" i="4"/>
  <c r="BE2964" i="4" s="1"/>
  <c r="BB2963" i="4"/>
  <c r="BE2963" i="4" s="1"/>
  <c r="BB2962" i="4"/>
  <c r="BE2962" i="4" s="1"/>
  <c r="BB2961" i="4"/>
  <c r="BE2961" i="4" s="1"/>
  <c r="BB2960" i="4"/>
  <c r="BE2960" i="4" s="1"/>
  <c r="BB2959" i="4"/>
  <c r="BE2959" i="4" s="1"/>
  <c r="BB2958" i="4"/>
  <c r="BE2958" i="4" s="1"/>
  <c r="BB2957" i="4"/>
  <c r="BE2957" i="4" s="1"/>
  <c r="BB2956" i="4"/>
  <c r="BE2956" i="4" s="1"/>
  <c r="BB2955" i="4"/>
  <c r="BE2955" i="4" s="1"/>
  <c r="BB2954" i="4"/>
  <c r="BE2954" i="4" s="1"/>
  <c r="BB2953" i="4"/>
  <c r="BE2953" i="4" s="1"/>
  <c r="BB2952" i="4"/>
  <c r="BE2952" i="4" s="1"/>
  <c r="BB2951" i="4"/>
  <c r="BE2951" i="4" s="1"/>
  <c r="BB2950" i="4"/>
  <c r="BE2950" i="4" s="1"/>
  <c r="BB2949" i="4"/>
  <c r="BE2949" i="4" s="1"/>
  <c r="BB2948" i="4"/>
  <c r="BE2948" i="4" s="1"/>
  <c r="BB2947" i="4"/>
  <c r="BE2947" i="4" s="1"/>
  <c r="BB2946" i="4"/>
  <c r="BE2946" i="4" s="1"/>
  <c r="BB2945" i="4"/>
  <c r="BE2945" i="4" s="1"/>
  <c r="BB2944" i="4"/>
  <c r="BE2944" i="4" s="1"/>
  <c r="BB2943" i="4"/>
  <c r="BE2943" i="4" s="1"/>
  <c r="BB2942" i="4"/>
  <c r="BE2942" i="4" s="1"/>
  <c r="BB2941" i="4"/>
  <c r="BE2941" i="4" s="1"/>
  <c r="BB2940" i="4"/>
  <c r="BE2940" i="4" s="1"/>
  <c r="BB2939" i="4"/>
  <c r="BE2939" i="4" s="1"/>
  <c r="BB2938" i="4"/>
  <c r="BE2938" i="4" s="1"/>
  <c r="BB2937" i="4"/>
  <c r="BE2937" i="4" s="1"/>
  <c r="BB2936" i="4"/>
  <c r="BE2936" i="4" s="1"/>
  <c r="BB2935" i="4"/>
  <c r="BE2935" i="4" s="1"/>
  <c r="BB2934" i="4"/>
  <c r="BE2934" i="4" s="1"/>
  <c r="BB2933" i="4"/>
  <c r="BE2933" i="4" s="1"/>
  <c r="BB2932" i="4"/>
  <c r="BE2932" i="4" s="1"/>
  <c r="BB2931" i="4"/>
  <c r="BE2931" i="4" s="1"/>
  <c r="BB2930" i="4"/>
  <c r="BE2930" i="4" s="1"/>
  <c r="BB2929" i="4"/>
  <c r="BE2929" i="4" s="1"/>
  <c r="BB2928" i="4"/>
  <c r="BE2928" i="4" s="1"/>
  <c r="BB2927" i="4"/>
  <c r="BE2927" i="4" s="1"/>
  <c r="BB2926" i="4"/>
  <c r="BE2926" i="4" s="1"/>
  <c r="BB2925" i="4"/>
  <c r="BE2925" i="4" s="1"/>
  <c r="BB2924" i="4"/>
  <c r="BE2924" i="4" s="1"/>
  <c r="BB2923" i="4"/>
  <c r="BE2923" i="4" s="1"/>
  <c r="BB2922" i="4"/>
  <c r="BE2922" i="4" s="1"/>
  <c r="BB2921" i="4"/>
  <c r="BE2921" i="4" s="1"/>
  <c r="BB2920" i="4"/>
  <c r="BE2920" i="4" s="1"/>
  <c r="BB2919" i="4"/>
  <c r="BE2919" i="4" s="1"/>
  <c r="BB2918" i="4"/>
  <c r="BE2918" i="4" s="1"/>
  <c r="BB2917" i="4"/>
  <c r="BE2917" i="4" s="1"/>
  <c r="BB2916" i="4"/>
  <c r="BE2916" i="4" s="1"/>
  <c r="BB2915" i="4"/>
  <c r="BE2915" i="4" s="1"/>
  <c r="BB2914" i="4"/>
  <c r="BE2914" i="4" s="1"/>
  <c r="BB2913" i="4"/>
  <c r="BE2913" i="4" s="1"/>
  <c r="BB2912" i="4"/>
  <c r="BE2912" i="4" s="1"/>
  <c r="BB2911" i="4"/>
  <c r="BE2911" i="4" s="1"/>
  <c r="BB2910" i="4"/>
  <c r="BE2910" i="4" s="1"/>
  <c r="BB2909" i="4"/>
  <c r="BE2909" i="4" s="1"/>
  <c r="BB2908" i="4"/>
  <c r="BE2908" i="4" s="1"/>
  <c r="BB2907" i="4"/>
  <c r="BE2907" i="4" s="1"/>
  <c r="BB2906" i="4"/>
  <c r="BE2906" i="4" s="1"/>
  <c r="BB2905" i="4"/>
  <c r="BE2905" i="4" s="1"/>
  <c r="BB2904" i="4"/>
  <c r="BE2904" i="4" s="1"/>
  <c r="BB2903" i="4"/>
  <c r="BE2903" i="4" s="1"/>
  <c r="BB2902" i="4"/>
  <c r="BE2902" i="4" s="1"/>
  <c r="BB2901" i="4"/>
  <c r="BE2901" i="4" s="1"/>
  <c r="BB2900" i="4"/>
  <c r="BE2900" i="4" s="1"/>
  <c r="BB2899" i="4"/>
  <c r="BE2899" i="4" s="1"/>
  <c r="BB2898" i="4"/>
  <c r="BE2898" i="4" s="1"/>
  <c r="BB2897" i="4"/>
  <c r="BE2897" i="4" s="1"/>
  <c r="BB2896" i="4"/>
  <c r="BE2896" i="4" s="1"/>
  <c r="BB2895" i="4"/>
  <c r="BE2895" i="4" s="1"/>
  <c r="BB2894" i="4"/>
  <c r="BE2894" i="4" s="1"/>
  <c r="BB2893" i="4"/>
  <c r="BE2893" i="4" s="1"/>
  <c r="BB2892" i="4"/>
  <c r="BE2892" i="4" s="1"/>
  <c r="BB2891" i="4"/>
  <c r="BE2891" i="4" s="1"/>
  <c r="BB2890" i="4"/>
  <c r="BE2890" i="4" s="1"/>
  <c r="BB2889" i="4"/>
  <c r="BE2889" i="4" s="1"/>
  <c r="BB2888" i="4"/>
  <c r="BE2888" i="4" s="1"/>
  <c r="BB2887" i="4"/>
  <c r="BE2887" i="4" s="1"/>
  <c r="BB2886" i="4"/>
  <c r="BE2886" i="4" s="1"/>
  <c r="BB2885" i="4"/>
  <c r="BE2885" i="4" s="1"/>
  <c r="BB2884" i="4"/>
  <c r="BE2884" i="4" s="1"/>
  <c r="BB2883" i="4"/>
  <c r="BE2883" i="4" s="1"/>
  <c r="BB2882" i="4"/>
  <c r="BE2882" i="4" s="1"/>
  <c r="BB2881" i="4"/>
  <c r="BE2881" i="4" s="1"/>
  <c r="BB2880" i="4"/>
  <c r="BE2880" i="4" s="1"/>
  <c r="BB2879" i="4"/>
  <c r="BE2879" i="4" s="1"/>
  <c r="BB2878" i="4"/>
  <c r="BE2878" i="4" s="1"/>
  <c r="BB2877" i="4"/>
  <c r="BE2877" i="4" s="1"/>
  <c r="BB2876" i="4"/>
  <c r="BE2876" i="4" s="1"/>
  <c r="BB2875" i="4"/>
  <c r="BE2875" i="4" s="1"/>
  <c r="BB2874" i="4"/>
  <c r="BE2874" i="4" s="1"/>
  <c r="BB2873" i="4"/>
  <c r="BE2873" i="4" s="1"/>
  <c r="BB2872" i="4"/>
  <c r="BE2872" i="4" s="1"/>
  <c r="BB2871" i="4"/>
  <c r="BE2871" i="4" s="1"/>
  <c r="BB2870" i="4"/>
  <c r="BE2870" i="4" s="1"/>
  <c r="BB2869" i="4"/>
  <c r="BE2869" i="4" s="1"/>
  <c r="BB2868" i="4"/>
  <c r="BE2868" i="4" s="1"/>
  <c r="BB2867" i="4"/>
  <c r="BE2867" i="4" s="1"/>
  <c r="BB2866" i="4"/>
  <c r="BE2866" i="4" s="1"/>
  <c r="BB2865" i="4"/>
  <c r="BE2865" i="4" s="1"/>
  <c r="BB2864" i="4"/>
  <c r="BE2864" i="4" s="1"/>
  <c r="BB2863" i="4"/>
  <c r="BE2863" i="4" s="1"/>
  <c r="BB2862" i="4"/>
  <c r="BE2862" i="4" s="1"/>
  <c r="BB2861" i="4"/>
  <c r="BE2861" i="4" s="1"/>
  <c r="BB2860" i="4"/>
  <c r="BE2860" i="4" s="1"/>
  <c r="BB2859" i="4"/>
  <c r="BE2859" i="4" s="1"/>
  <c r="BB2858" i="4"/>
  <c r="BE2858" i="4" s="1"/>
  <c r="BB2857" i="4"/>
  <c r="BE2857" i="4" s="1"/>
  <c r="BB2856" i="4"/>
  <c r="BE2856" i="4" s="1"/>
  <c r="BB2855" i="4"/>
  <c r="BE2855" i="4" s="1"/>
  <c r="BB2854" i="4"/>
  <c r="BE2854" i="4" s="1"/>
  <c r="BB2853" i="4"/>
  <c r="BE2853" i="4" s="1"/>
  <c r="BB2852" i="4"/>
  <c r="BE2852" i="4" s="1"/>
  <c r="BB2851" i="4"/>
  <c r="BE2851" i="4" s="1"/>
  <c r="BB2850" i="4"/>
  <c r="BE2850" i="4" s="1"/>
  <c r="BB2849" i="4"/>
  <c r="BE2849" i="4" s="1"/>
  <c r="BB2848" i="4"/>
  <c r="BE2848" i="4" s="1"/>
  <c r="BB2847" i="4"/>
  <c r="BE2847" i="4" s="1"/>
  <c r="BB2846" i="4"/>
  <c r="BE2846" i="4" s="1"/>
  <c r="BB2845" i="4"/>
  <c r="BE2845" i="4" s="1"/>
  <c r="BB2844" i="4"/>
  <c r="BE2844" i="4" s="1"/>
  <c r="BB2843" i="4"/>
  <c r="BE2843" i="4" s="1"/>
  <c r="BB2842" i="4"/>
  <c r="BE2842" i="4" s="1"/>
  <c r="BB2841" i="4"/>
  <c r="BE2841" i="4" s="1"/>
  <c r="BB2840" i="4"/>
  <c r="BE2840" i="4" s="1"/>
  <c r="BB2839" i="4"/>
  <c r="BE2839" i="4" s="1"/>
  <c r="BB2838" i="4"/>
  <c r="BE2838" i="4" s="1"/>
  <c r="BB2837" i="4"/>
  <c r="BE2837" i="4" s="1"/>
  <c r="BB2836" i="4"/>
  <c r="BE2836" i="4" s="1"/>
  <c r="BB2835" i="4"/>
  <c r="BE2835" i="4" s="1"/>
  <c r="BB2834" i="4"/>
  <c r="BE2834" i="4" s="1"/>
  <c r="BB2833" i="4"/>
  <c r="BE2833" i="4" s="1"/>
  <c r="BB2832" i="4"/>
  <c r="BE2832" i="4" s="1"/>
  <c r="BB2831" i="4"/>
  <c r="BE2831" i="4" s="1"/>
  <c r="BB2830" i="4"/>
  <c r="BE2830" i="4" s="1"/>
  <c r="BB2829" i="4"/>
  <c r="BE2829" i="4" s="1"/>
  <c r="BB2828" i="4"/>
  <c r="BE2828" i="4" s="1"/>
  <c r="BB2827" i="4"/>
  <c r="BE2827" i="4" s="1"/>
  <c r="BB2826" i="4"/>
  <c r="BE2826" i="4" s="1"/>
  <c r="BB2825" i="4"/>
  <c r="BE2825" i="4" s="1"/>
  <c r="BB2824" i="4"/>
  <c r="BE2824" i="4" s="1"/>
  <c r="BB2823" i="4"/>
  <c r="BE2823" i="4" s="1"/>
  <c r="BB2822" i="4"/>
  <c r="BE2822" i="4" s="1"/>
  <c r="BB2821" i="4"/>
  <c r="BE2821" i="4" s="1"/>
  <c r="BB2820" i="4"/>
  <c r="BE2820" i="4" s="1"/>
  <c r="BB2819" i="4"/>
  <c r="BE2819" i="4" s="1"/>
  <c r="BB2818" i="4"/>
  <c r="BE2818" i="4" s="1"/>
  <c r="BB2817" i="4"/>
  <c r="BE2817" i="4" s="1"/>
  <c r="BB2816" i="4"/>
  <c r="BE2816" i="4" s="1"/>
  <c r="BB2815" i="4"/>
  <c r="BE2815" i="4" s="1"/>
  <c r="BB2814" i="4"/>
  <c r="BE2814" i="4" s="1"/>
  <c r="BB2813" i="4"/>
  <c r="BE2813" i="4" s="1"/>
  <c r="BB2812" i="4"/>
  <c r="BE2812" i="4" s="1"/>
  <c r="BB2811" i="4"/>
  <c r="BE2811" i="4" s="1"/>
  <c r="BB2810" i="4"/>
  <c r="BE2810" i="4" s="1"/>
  <c r="BB2809" i="4"/>
  <c r="BE2809" i="4" s="1"/>
  <c r="BB2808" i="4"/>
  <c r="BE2808" i="4" s="1"/>
  <c r="BB2807" i="4"/>
  <c r="BE2807" i="4" s="1"/>
  <c r="BB2806" i="4"/>
  <c r="BE2806" i="4" s="1"/>
  <c r="BB2805" i="4"/>
  <c r="BE2805" i="4" s="1"/>
  <c r="BB2804" i="4"/>
  <c r="BE2804" i="4" s="1"/>
  <c r="BB2803" i="4"/>
  <c r="BE2803" i="4" s="1"/>
  <c r="BB2802" i="4"/>
  <c r="BE2802" i="4" s="1"/>
  <c r="BB2801" i="4"/>
  <c r="BE2801" i="4" s="1"/>
  <c r="BB2800" i="4"/>
  <c r="BE2800" i="4" s="1"/>
  <c r="BB2799" i="4"/>
  <c r="BE2799" i="4" s="1"/>
  <c r="BB2798" i="4"/>
  <c r="BE2798" i="4" s="1"/>
  <c r="BB2797" i="4"/>
  <c r="BE2797" i="4" s="1"/>
  <c r="BB2796" i="4"/>
  <c r="BE2796" i="4" s="1"/>
  <c r="BB2795" i="4"/>
  <c r="BE2795" i="4" s="1"/>
  <c r="BB2794" i="4"/>
  <c r="BE2794" i="4" s="1"/>
  <c r="BB2793" i="4"/>
  <c r="BE2793" i="4" s="1"/>
  <c r="BB2792" i="4"/>
  <c r="BE2792" i="4" s="1"/>
  <c r="BB2791" i="4"/>
  <c r="BE2791" i="4" s="1"/>
  <c r="BB2790" i="4"/>
  <c r="BE2790" i="4" s="1"/>
  <c r="BB2789" i="4"/>
  <c r="BE2789" i="4" s="1"/>
  <c r="BB2788" i="4"/>
  <c r="BE2788" i="4" s="1"/>
  <c r="BB2787" i="4"/>
  <c r="BE2787" i="4" s="1"/>
  <c r="BB2786" i="4"/>
  <c r="BE2786" i="4" s="1"/>
  <c r="BB2785" i="4"/>
  <c r="BE2785" i="4" s="1"/>
  <c r="BB2784" i="4"/>
  <c r="BE2784" i="4" s="1"/>
  <c r="BB2783" i="4"/>
  <c r="BE2783" i="4" s="1"/>
  <c r="BB2782" i="4"/>
  <c r="BE2782" i="4" s="1"/>
  <c r="BB2781" i="4"/>
  <c r="BE2781" i="4" s="1"/>
  <c r="BB2780" i="4"/>
  <c r="BE2780" i="4" s="1"/>
  <c r="BB2779" i="4"/>
  <c r="BE2779" i="4" s="1"/>
  <c r="BB2778" i="4"/>
  <c r="BE2778" i="4" s="1"/>
  <c r="BB2777" i="4"/>
  <c r="BE2777" i="4" s="1"/>
  <c r="BB2776" i="4"/>
  <c r="BE2776" i="4" s="1"/>
  <c r="BB2775" i="4"/>
  <c r="BE2775" i="4" s="1"/>
  <c r="BB2774" i="4"/>
  <c r="BE2774" i="4" s="1"/>
  <c r="BB2773" i="4"/>
  <c r="BE2773" i="4" s="1"/>
  <c r="BB2772" i="4"/>
  <c r="BE2772" i="4" s="1"/>
  <c r="BB2771" i="4"/>
  <c r="BE2771" i="4" s="1"/>
  <c r="BB2770" i="4"/>
  <c r="BE2770" i="4" s="1"/>
  <c r="BB2769" i="4"/>
  <c r="BE2769" i="4" s="1"/>
  <c r="BB2768" i="4"/>
  <c r="BE2768" i="4" s="1"/>
  <c r="BB2767" i="4"/>
  <c r="BE2767" i="4" s="1"/>
  <c r="BB2766" i="4"/>
  <c r="BE2766" i="4" s="1"/>
  <c r="BB2765" i="4"/>
  <c r="BE2765" i="4" s="1"/>
  <c r="BB2764" i="4"/>
  <c r="BE2764" i="4" s="1"/>
  <c r="BB2763" i="4"/>
  <c r="BE2763" i="4" s="1"/>
  <c r="BB2762" i="4"/>
  <c r="BE2762" i="4" s="1"/>
  <c r="BB2761" i="4"/>
  <c r="BE2761" i="4" s="1"/>
  <c r="BB2760" i="4"/>
  <c r="BE2760" i="4" s="1"/>
  <c r="BB2759" i="4"/>
  <c r="BE2759" i="4" s="1"/>
  <c r="BB2758" i="4"/>
  <c r="BE2758" i="4" s="1"/>
  <c r="BB2757" i="4"/>
  <c r="BE2757" i="4" s="1"/>
  <c r="BB2756" i="4"/>
  <c r="BE2756" i="4" s="1"/>
  <c r="BB2755" i="4"/>
  <c r="BE2755" i="4" s="1"/>
  <c r="BB2754" i="4"/>
  <c r="BE2754" i="4" s="1"/>
  <c r="BB2753" i="4"/>
  <c r="BE2753" i="4" s="1"/>
  <c r="BB2752" i="4"/>
  <c r="BE2752" i="4" s="1"/>
  <c r="BB2751" i="4"/>
  <c r="BE2751" i="4" s="1"/>
  <c r="BB2750" i="4"/>
  <c r="BE2750" i="4" s="1"/>
  <c r="BB2749" i="4"/>
  <c r="BE2749" i="4" s="1"/>
  <c r="BB2748" i="4"/>
  <c r="BE2748" i="4" s="1"/>
  <c r="BB2747" i="4"/>
  <c r="BE2747" i="4" s="1"/>
  <c r="BB2746" i="4"/>
  <c r="BE2746" i="4" s="1"/>
  <c r="BB2745" i="4"/>
  <c r="BE2745" i="4" s="1"/>
  <c r="BB2744" i="4"/>
  <c r="BE2744" i="4" s="1"/>
  <c r="BB2743" i="4"/>
  <c r="BE2743" i="4" s="1"/>
  <c r="BB2742" i="4"/>
  <c r="BE2742" i="4" s="1"/>
  <c r="BB2741" i="4"/>
  <c r="BE2741" i="4" s="1"/>
  <c r="BB2740" i="4"/>
  <c r="BE2740" i="4" s="1"/>
  <c r="BB2739" i="4"/>
  <c r="BE2739" i="4" s="1"/>
  <c r="BB2738" i="4"/>
  <c r="BE2738" i="4" s="1"/>
  <c r="BB2737" i="4"/>
  <c r="BE2737" i="4" s="1"/>
  <c r="BB2736" i="4"/>
  <c r="BE2736" i="4" s="1"/>
  <c r="BB2735" i="4"/>
  <c r="BE2735" i="4" s="1"/>
  <c r="BB2734" i="4"/>
  <c r="BE2734" i="4" s="1"/>
  <c r="BB2733" i="4"/>
  <c r="BE2733" i="4" s="1"/>
  <c r="BB2732" i="4"/>
  <c r="BE2732" i="4" s="1"/>
  <c r="BB2731" i="4"/>
  <c r="BE2731" i="4" s="1"/>
  <c r="BB2730" i="4"/>
  <c r="BE2730" i="4" s="1"/>
  <c r="BB2729" i="4"/>
  <c r="BE2729" i="4" s="1"/>
  <c r="BB2728" i="4"/>
  <c r="BE2728" i="4" s="1"/>
  <c r="BB2727" i="4"/>
  <c r="BE2727" i="4" s="1"/>
  <c r="BB2726" i="4"/>
  <c r="BE2726" i="4" s="1"/>
  <c r="BB2725" i="4"/>
  <c r="BE2725" i="4" s="1"/>
  <c r="BB2724" i="4"/>
  <c r="BE2724" i="4" s="1"/>
  <c r="BB2723" i="4"/>
  <c r="BE2723" i="4" s="1"/>
  <c r="BB2722" i="4"/>
  <c r="BE2722" i="4" s="1"/>
  <c r="BB2721" i="4"/>
  <c r="BE2721" i="4" s="1"/>
  <c r="BB2720" i="4"/>
  <c r="BE2720" i="4" s="1"/>
  <c r="BB2719" i="4"/>
  <c r="BE2719" i="4" s="1"/>
  <c r="BB2718" i="4"/>
  <c r="BE2718" i="4" s="1"/>
  <c r="BB2717" i="4"/>
  <c r="BE2717" i="4" s="1"/>
  <c r="BB2716" i="4"/>
  <c r="BE2716" i="4" s="1"/>
  <c r="BB2715" i="4"/>
  <c r="BE2715" i="4" s="1"/>
  <c r="BB2714" i="4"/>
  <c r="BE2714" i="4" s="1"/>
  <c r="BB2713" i="4"/>
  <c r="BE2713" i="4" s="1"/>
  <c r="BB2712" i="4"/>
  <c r="BE2712" i="4" s="1"/>
  <c r="BB2711" i="4"/>
  <c r="BE2711" i="4" s="1"/>
  <c r="BB2710" i="4"/>
  <c r="BE2710" i="4" s="1"/>
  <c r="BB2709" i="4"/>
  <c r="BE2709" i="4" s="1"/>
  <c r="BB2708" i="4"/>
  <c r="BE2708" i="4" s="1"/>
  <c r="BB2707" i="4"/>
  <c r="BE2707" i="4" s="1"/>
  <c r="BB2706" i="4"/>
  <c r="BE2706" i="4" s="1"/>
  <c r="BB2705" i="4"/>
  <c r="BE2705" i="4" s="1"/>
  <c r="BB2704" i="4"/>
  <c r="BE2704" i="4" s="1"/>
  <c r="BB2703" i="4"/>
  <c r="BE2703" i="4" s="1"/>
  <c r="BB2702" i="4"/>
  <c r="BE2702" i="4" s="1"/>
  <c r="BB2701" i="4"/>
  <c r="BE2701" i="4" s="1"/>
  <c r="BB2700" i="4"/>
  <c r="BE2700" i="4" s="1"/>
  <c r="BB2699" i="4"/>
  <c r="BE2699" i="4" s="1"/>
  <c r="BB2698" i="4"/>
  <c r="BE2698" i="4" s="1"/>
  <c r="BB2697" i="4"/>
  <c r="BE2697" i="4" s="1"/>
  <c r="BB2696" i="4"/>
  <c r="BE2696" i="4" s="1"/>
  <c r="BB2695" i="4"/>
  <c r="BE2695" i="4" s="1"/>
  <c r="BB2694" i="4"/>
  <c r="BE2694" i="4" s="1"/>
  <c r="BB2693" i="4"/>
  <c r="BE2693" i="4" s="1"/>
  <c r="BB2692" i="4"/>
  <c r="BE2692" i="4" s="1"/>
  <c r="BB2691" i="4"/>
  <c r="BE2691" i="4" s="1"/>
  <c r="BB2690" i="4"/>
  <c r="BE2690" i="4" s="1"/>
  <c r="BB2689" i="4"/>
  <c r="BE2689" i="4" s="1"/>
  <c r="BB2688" i="4"/>
  <c r="BE2688" i="4" s="1"/>
  <c r="BB2687" i="4"/>
  <c r="BE2687" i="4" s="1"/>
  <c r="BB2686" i="4"/>
  <c r="BE2686" i="4" s="1"/>
  <c r="BB2685" i="4"/>
  <c r="BE2685" i="4" s="1"/>
  <c r="BB2684" i="4"/>
  <c r="BE2684" i="4" s="1"/>
  <c r="BB2683" i="4"/>
  <c r="BE2683" i="4" s="1"/>
  <c r="BB2682" i="4"/>
  <c r="BE2682" i="4" s="1"/>
  <c r="BB2681" i="4"/>
  <c r="BE2681" i="4" s="1"/>
  <c r="BB2680" i="4"/>
  <c r="BE2680" i="4" s="1"/>
  <c r="BB2679" i="4"/>
  <c r="BE2679" i="4" s="1"/>
  <c r="BB2678" i="4"/>
  <c r="BE2678" i="4" s="1"/>
  <c r="BB2677" i="4"/>
  <c r="BE2677" i="4" s="1"/>
  <c r="BB2676" i="4"/>
  <c r="BE2676" i="4" s="1"/>
  <c r="BB2675" i="4"/>
  <c r="BE2675" i="4" s="1"/>
  <c r="BB2674" i="4"/>
  <c r="BE2674" i="4" s="1"/>
  <c r="BB2673" i="4"/>
  <c r="BE2673" i="4" s="1"/>
  <c r="BB2672" i="4"/>
  <c r="BE2672" i="4" s="1"/>
  <c r="BB2671" i="4"/>
  <c r="BE2671" i="4" s="1"/>
  <c r="BB2670" i="4"/>
  <c r="BE2670" i="4" s="1"/>
  <c r="BB2669" i="4"/>
  <c r="BE2669" i="4" s="1"/>
  <c r="BB2668" i="4"/>
  <c r="BE2668" i="4" s="1"/>
  <c r="BB2667" i="4"/>
  <c r="BE2667" i="4" s="1"/>
  <c r="BB2666" i="4"/>
  <c r="BE2666" i="4" s="1"/>
  <c r="BB2665" i="4"/>
  <c r="BE2665" i="4" s="1"/>
  <c r="BB2664" i="4"/>
  <c r="BE2664" i="4" s="1"/>
  <c r="BB2663" i="4"/>
  <c r="BE2663" i="4" s="1"/>
  <c r="BB2662" i="4"/>
  <c r="BE2662" i="4" s="1"/>
  <c r="BB2661" i="4"/>
  <c r="BE2661" i="4" s="1"/>
  <c r="BB2660" i="4"/>
  <c r="BE2660" i="4" s="1"/>
  <c r="BB2659" i="4"/>
  <c r="BE2659" i="4" s="1"/>
  <c r="BB2658" i="4"/>
  <c r="BE2658" i="4" s="1"/>
  <c r="BB2657" i="4"/>
  <c r="BE2657" i="4" s="1"/>
  <c r="BB2656" i="4"/>
  <c r="BE2656" i="4" s="1"/>
  <c r="BB2655" i="4"/>
  <c r="BE2655" i="4" s="1"/>
  <c r="BB2654" i="4"/>
  <c r="BE2654" i="4" s="1"/>
  <c r="BB2653" i="4"/>
  <c r="BE2653" i="4" s="1"/>
  <c r="BB2652" i="4"/>
  <c r="BE2652" i="4" s="1"/>
  <c r="BB2651" i="4"/>
  <c r="BE2651" i="4" s="1"/>
  <c r="BB2650" i="4"/>
  <c r="BE2650" i="4" s="1"/>
  <c r="BB2649" i="4"/>
  <c r="BE2649" i="4" s="1"/>
  <c r="BB2648" i="4"/>
  <c r="BE2648" i="4" s="1"/>
  <c r="BB2647" i="4"/>
  <c r="BE2647" i="4" s="1"/>
  <c r="BB2646" i="4"/>
  <c r="BE2646" i="4" s="1"/>
  <c r="BB2645" i="4"/>
  <c r="BE2645" i="4" s="1"/>
  <c r="BB2644" i="4"/>
  <c r="BE2644" i="4" s="1"/>
  <c r="BB2643" i="4"/>
  <c r="BE2643" i="4" s="1"/>
  <c r="BB2642" i="4"/>
  <c r="BE2642" i="4" s="1"/>
  <c r="BB2641" i="4"/>
  <c r="BE2641" i="4" s="1"/>
  <c r="BB2640" i="4"/>
  <c r="BE2640" i="4" s="1"/>
  <c r="BB2639" i="4"/>
  <c r="BE2639" i="4" s="1"/>
  <c r="BB2638" i="4"/>
  <c r="BE2638" i="4" s="1"/>
  <c r="BB2637" i="4"/>
  <c r="BE2637" i="4" s="1"/>
  <c r="BB2636" i="4"/>
  <c r="BE2636" i="4" s="1"/>
  <c r="BB2635" i="4"/>
  <c r="BE2635" i="4" s="1"/>
  <c r="BB2634" i="4"/>
  <c r="BE2634" i="4" s="1"/>
  <c r="BB2633" i="4"/>
  <c r="BE2633" i="4" s="1"/>
  <c r="BB2632" i="4"/>
  <c r="BE2632" i="4" s="1"/>
  <c r="BB2631" i="4"/>
  <c r="BE2631" i="4" s="1"/>
  <c r="BB2630" i="4"/>
  <c r="BE2630" i="4" s="1"/>
  <c r="BB2629" i="4"/>
  <c r="BE2629" i="4" s="1"/>
  <c r="BB2628" i="4"/>
  <c r="BE2628" i="4" s="1"/>
  <c r="BB2627" i="4"/>
  <c r="BE2627" i="4" s="1"/>
  <c r="BB2626" i="4"/>
  <c r="BE2626" i="4" s="1"/>
  <c r="BB2625" i="4"/>
  <c r="BE2625" i="4" s="1"/>
  <c r="BB2624" i="4"/>
  <c r="BE2624" i="4" s="1"/>
  <c r="BB2623" i="4"/>
  <c r="BE2623" i="4" s="1"/>
  <c r="BB2622" i="4"/>
  <c r="BE2622" i="4" s="1"/>
  <c r="BB2621" i="4"/>
  <c r="BE2621" i="4" s="1"/>
  <c r="BB2620" i="4"/>
  <c r="BE2620" i="4" s="1"/>
  <c r="BB2619" i="4"/>
  <c r="BE2619" i="4" s="1"/>
  <c r="BB2618" i="4"/>
  <c r="BE2618" i="4" s="1"/>
  <c r="BB2617" i="4"/>
  <c r="BE2617" i="4" s="1"/>
  <c r="BB2616" i="4"/>
  <c r="BE2616" i="4" s="1"/>
  <c r="BB2615" i="4"/>
  <c r="BE2615" i="4" s="1"/>
  <c r="BB2614" i="4"/>
  <c r="BE2614" i="4" s="1"/>
  <c r="BB2613" i="4"/>
  <c r="BE2613" i="4" s="1"/>
  <c r="BB2612" i="4"/>
  <c r="BE2612" i="4" s="1"/>
  <c r="BB2611" i="4"/>
  <c r="BE2611" i="4" s="1"/>
  <c r="BB2610" i="4"/>
  <c r="BE2610" i="4" s="1"/>
  <c r="BB2609" i="4"/>
  <c r="BE2609" i="4" s="1"/>
  <c r="BB2608" i="4"/>
  <c r="BE2608" i="4" s="1"/>
  <c r="BB2607" i="4"/>
  <c r="BE2607" i="4" s="1"/>
  <c r="BB2606" i="4"/>
  <c r="BE2606" i="4" s="1"/>
  <c r="BB2605" i="4"/>
  <c r="BE2605" i="4" s="1"/>
  <c r="BB2604" i="4"/>
  <c r="BE2604" i="4" s="1"/>
  <c r="BB2603" i="4"/>
  <c r="BE2603" i="4" s="1"/>
  <c r="BB2602" i="4"/>
  <c r="BE2602" i="4" s="1"/>
  <c r="BB2601" i="4"/>
  <c r="BE2601" i="4" s="1"/>
  <c r="BB2600" i="4"/>
  <c r="BE2600" i="4" s="1"/>
  <c r="BB2599" i="4"/>
  <c r="BE2599" i="4" s="1"/>
  <c r="BB2598" i="4"/>
  <c r="BE2598" i="4" s="1"/>
  <c r="BB2597" i="4"/>
  <c r="BE2597" i="4" s="1"/>
  <c r="BB2596" i="4"/>
  <c r="BE2596" i="4" s="1"/>
  <c r="BB2595" i="4"/>
  <c r="BE2595" i="4" s="1"/>
  <c r="BB2594" i="4"/>
  <c r="BE2594" i="4" s="1"/>
  <c r="BB2593" i="4"/>
  <c r="BE2593" i="4" s="1"/>
  <c r="BB2592" i="4"/>
  <c r="BE2592" i="4" s="1"/>
  <c r="BB2591" i="4"/>
  <c r="BE2591" i="4" s="1"/>
  <c r="BB2590" i="4"/>
  <c r="BE2590" i="4" s="1"/>
  <c r="BB2589" i="4"/>
  <c r="BE2589" i="4" s="1"/>
  <c r="BB2588" i="4"/>
  <c r="BE2588" i="4" s="1"/>
  <c r="BB2587" i="4"/>
  <c r="BE2587" i="4" s="1"/>
  <c r="BB2586" i="4"/>
  <c r="BE2586" i="4" s="1"/>
  <c r="BB2585" i="4"/>
  <c r="BE2585" i="4" s="1"/>
  <c r="BB2584" i="4"/>
  <c r="BE2584" i="4" s="1"/>
  <c r="BB2583" i="4"/>
  <c r="BE2583" i="4" s="1"/>
  <c r="BB2582" i="4"/>
  <c r="BE2582" i="4" s="1"/>
  <c r="BB2581" i="4"/>
  <c r="BE2581" i="4" s="1"/>
  <c r="BB2580" i="4"/>
  <c r="BE2580" i="4" s="1"/>
  <c r="BB2579" i="4"/>
  <c r="BE2579" i="4" s="1"/>
  <c r="BB2578" i="4"/>
  <c r="BE2578" i="4" s="1"/>
  <c r="BB2577" i="4"/>
  <c r="BE2577" i="4" s="1"/>
  <c r="BB2576" i="4"/>
  <c r="BE2576" i="4" s="1"/>
  <c r="BB2575" i="4"/>
  <c r="BE2575" i="4" s="1"/>
  <c r="BB2574" i="4"/>
  <c r="BE2574" i="4" s="1"/>
  <c r="BB2573" i="4"/>
  <c r="BE2573" i="4" s="1"/>
  <c r="BB2572" i="4"/>
  <c r="BE2572" i="4" s="1"/>
  <c r="BB2571" i="4"/>
  <c r="BE2571" i="4" s="1"/>
  <c r="BB2570" i="4"/>
  <c r="BE2570" i="4" s="1"/>
  <c r="BB2569" i="4"/>
  <c r="BE2569" i="4" s="1"/>
  <c r="BB2568" i="4"/>
  <c r="BE2568" i="4" s="1"/>
  <c r="BB2567" i="4"/>
  <c r="BE2567" i="4" s="1"/>
  <c r="BB2566" i="4"/>
  <c r="BE2566" i="4" s="1"/>
  <c r="BB2565" i="4"/>
  <c r="BE2565" i="4" s="1"/>
  <c r="BB2564" i="4"/>
  <c r="BE2564" i="4" s="1"/>
  <c r="BB2563" i="4"/>
  <c r="BE2563" i="4" s="1"/>
  <c r="BB2562" i="4"/>
  <c r="BE2562" i="4" s="1"/>
  <c r="BB2561" i="4"/>
  <c r="BE2561" i="4" s="1"/>
  <c r="BB2560" i="4"/>
  <c r="BE2560" i="4" s="1"/>
  <c r="BB2559" i="4"/>
  <c r="BE2559" i="4" s="1"/>
  <c r="BB2558" i="4"/>
  <c r="BE2558" i="4" s="1"/>
  <c r="BB2557" i="4"/>
  <c r="BE2557" i="4" s="1"/>
  <c r="BB2556" i="4"/>
  <c r="BE2556" i="4" s="1"/>
  <c r="BB2555" i="4"/>
  <c r="BE2555" i="4" s="1"/>
  <c r="BB2554" i="4"/>
  <c r="BE2554" i="4" s="1"/>
  <c r="BB2553" i="4"/>
  <c r="BE2553" i="4" s="1"/>
  <c r="BB2552" i="4"/>
  <c r="BE2552" i="4" s="1"/>
  <c r="BB2551" i="4"/>
  <c r="BE2551" i="4" s="1"/>
  <c r="BB2550" i="4"/>
  <c r="BE2550" i="4" s="1"/>
  <c r="BB2549" i="4"/>
  <c r="BE2549" i="4" s="1"/>
  <c r="BB2548" i="4"/>
  <c r="BE2548" i="4" s="1"/>
  <c r="BB2547" i="4"/>
  <c r="BE2547" i="4" s="1"/>
  <c r="BB2546" i="4"/>
  <c r="BE2546" i="4" s="1"/>
  <c r="BB2545" i="4"/>
  <c r="BE2545" i="4" s="1"/>
  <c r="BB2544" i="4"/>
  <c r="BE2544" i="4" s="1"/>
  <c r="BB2543" i="4"/>
  <c r="BE2543" i="4" s="1"/>
  <c r="BB2542" i="4"/>
  <c r="BE2542" i="4" s="1"/>
  <c r="BB2541" i="4"/>
  <c r="BE2541" i="4" s="1"/>
  <c r="BB2540" i="4"/>
  <c r="BE2540" i="4" s="1"/>
  <c r="BB2539" i="4"/>
  <c r="BE2539" i="4" s="1"/>
  <c r="BB2538" i="4"/>
  <c r="BE2538" i="4" s="1"/>
  <c r="BB2537" i="4"/>
  <c r="BE2537" i="4" s="1"/>
  <c r="BB2536" i="4"/>
  <c r="BE2536" i="4" s="1"/>
  <c r="BB2535" i="4"/>
  <c r="BE2535" i="4" s="1"/>
  <c r="BB2534" i="4"/>
  <c r="BE2534" i="4" s="1"/>
  <c r="BB2533" i="4"/>
  <c r="BE2533" i="4" s="1"/>
  <c r="BB2532" i="4"/>
  <c r="BE2532" i="4" s="1"/>
  <c r="BB2531" i="4"/>
  <c r="BE2531" i="4" s="1"/>
  <c r="BB2530" i="4"/>
  <c r="BE2530" i="4" s="1"/>
  <c r="BB2529" i="4"/>
  <c r="BE2529" i="4" s="1"/>
  <c r="BB2528" i="4"/>
  <c r="BE2528" i="4" s="1"/>
  <c r="BB2527" i="4"/>
  <c r="BE2527" i="4" s="1"/>
  <c r="BB2526" i="4"/>
  <c r="BE2526" i="4" s="1"/>
  <c r="BB2525" i="4"/>
  <c r="BE2525" i="4" s="1"/>
  <c r="BB2524" i="4"/>
  <c r="BE2524" i="4" s="1"/>
  <c r="BB2523" i="4"/>
  <c r="BE2523" i="4" s="1"/>
  <c r="BB2522" i="4"/>
  <c r="BE2522" i="4" s="1"/>
  <c r="BB2521" i="4"/>
  <c r="BE2521" i="4" s="1"/>
  <c r="BB2520" i="4"/>
  <c r="BE2520" i="4" s="1"/>
  <c r="BB2519" i="4"/>
  <c r="BE2519" i="4" s="1"/>
  <c r="BB2518" i="4"/>
  <c r="BE2518" i="4" s="1"/>
  <c r="BB2517" i="4"/>
  <c r="BE2517" i="4" s="1"/>
  <c r="BB2516" i="4"/>
  <c r="BE2516" i="4" s="1"/>
  <c r="BB2515" i="4"/>
  <c r="BE2515" i="4" s="1"/>
  <c r="BB2514" i="4"/>
  <c r="BE2514" i="4" s="1"/>
  <c r="BB2513" i="4"/>
  <c r="BE2513" i="4" s="1"/>
  <c r="BB2512" i="4"/>
  <c r="BE2512" i="4" s="1"/>
  <c r="BB2511" i="4"/>
  <c r="BE2511" i="4" s="1"/>
  <c r="BB2510" i="4"/>
  <c r="BE2510" i="4" s="1"/>
  <c r="BB2509" i="4"/>
  <c r="BE2509" i="4" s="1"/>
  <c r="BB2508" i="4"/>
  <c r="BE2508" i="4" s="1"/>
  <c r="BB2507" i="4"/>
  <c r="BE2507" i="4" s="1"/>
  <c r="BB2506" i="4"/>
  <c r="BE2506" i="4" s="1"/>
  <c r="BB2505" i="4"/>
  <c r="BE2505" i="4" s="1"/>
  <c r="BB2504" i="4"/>
  <c r="BE2504" i="4" s="1"/>
  <c r="BB2503" i="4"/>
  <c r="BE2503" i="4" s="1"/>
  <c r="BB2502" i="4"/>
  <c r="BE2502" i="4" s="1"/>
  <c r="BB2501" i="4"/>
  <c r="BE2501" i="4" s="1"/>
  <c r="BB2500" i="4"/>
  <c r="BE2500" i="4" s="1"/>
  <c r="BB2499" i="4"/>
  <c r="BE2499" i="4" s="1"/>
  <c r="BB2498" i="4"/>
  <c r="BE2498" i="4" s="1"/>
  <c r="BB2497" i="4"/>
  <c r="BE2497" i="4" s="1"/>
  <c r="BB2496" i="4"/>
  <c r="BE2496" i="4" s="1"/>
  <c r="BB2495" i="4"/>
  <c r="BE2495" i="4" s="1"/>
  <c r="BB2494" i="4"/>
  <c r="BE2494" i="4" s="1"/>
  <c r="BB2493" i="4"/>
  <c r="BE2493" i="4" s="1"/>
  <c r="BB2492" i="4"/>
  <c r="BE2492" i="4" s="1"/>
  <c r="BB2491" i="4"/>
  <c r="BE2491" i="4" s="1"/>
  <c r="BB2490" i="4"/>
  <c r="BE2490" i="4" s="1"/>
  <c r="BB2489" i="4"/>
  <c r="BE2489" i="4" s="1"/>
  <c r="BB2488" i="4"/>
  <c r="BE2488" i="4" s="1"/>
  <c r="BB2487" i="4"/>
  <c r="BE2487" i="4" s="1"/>
  <c r="BB2486" i="4"/>
  <c r="BE2486" i="4" s="1"/>
  <c r="BB2485" i="4"/>
  <c r="BE2485" i="4" s="1"/>
  <c r="BB2484" i="4"/>
  <c r="BE2484" i="4" s="1"/>
  <c r="BB2483" i="4"/>
  <c r="BE2483" i="4" s="1"/>
  <c r="BB2482" i="4"/>
  <c r="BE2482" i="4" s="1"/>
  <c r="BB2481" i="4"/>
  <c r="BE2481" i="4" s="1"/>
  <c r="BB2480" i="4"/>
  <c r="BE2480" i="4" s="1"/>
  <c r="BB2479" i="4"/>
  <c r="BE2479" i="4" s="1"/>
  <c r="BB2478" i="4"/>
  <c r="BE2478" i="4" s="1"/>
  <c r="BB2477" i="4"/>
  <c r="BE2477" i="4" s="1"/>
  <c r="BB2476" i="4"/>
  <c r="BE2476" i="4" s="1"/>
  <c r="BB2475" i="4"/>
  <c r="BE2475" i="4" s="1"/>
  <c r="BB2474" i="4"/>
  <c r="BE2474" i="4" s="1"/>
  <c r="BB2473" i="4"/>
  <c r="BE2473" i="4" s="1"/>
  <c r="BB2472" i="4"/>
  <c r="BE2472" i="4" s="1"/>
  <c r="BB2471" i="4"/>
  <c r="BE2471" i="4" s="1"/>
  <c r="BB2470" i="4"/>
  <c r="BE2470" i="4" s="1"/>
  <c r="BB2469" i="4"/>
  <c r="BE2469" i="4" s="1"/>
  <c r="BB2468" i="4"/>
  <c r="BE2468" i="4" s="1"/>
  <c r="BB2467" i="4"/>
  <c r="BE2467" i="4" s="1"/>
  <c r="BB2466" i="4"/>
  <c r="BE2466" i="4" s="1"/>
  <c r="BB2465" i="4"/>
  <c r="BE2465" i="4" s="1"/>
  <c r="BB2464" i="4"/>
  <c r="BE2464" i="4" s="1"/>
  <c r="BB2463" i="4"/>
  <c r="BE2463" i="4" s="1"/>
  <c r="BB2462" i="4"/>
  <c r="BE2462" i="4" s="1"/>
  <c r="BB2461" i="4"/>
  <c r="BE2461" i="4" s="1"/>
  <c r="BB2460" i="4"/>
  <c r="BE2460" i="4" s="1"/>
  <c r="BB2459" i="4"/>
  <c r="BE2459" i="4" s="1"/>
  <c r="BB2458" i="4"/>
  <c r="BE2458" i="4" s="1"/>
  <c r="BB2457" i="4"/>
  <c r="BE2457" i="4" s="1"/>
  <c r="BB2456" i="4"/>
  <c r="BE2456" i="4" s="1"/>
  <c r="BB2455" i="4"/>
  <c r="BE2455" i="4" s="1"/>
  <c r="BB2454" i="4"/>
  <c r="BE2454" i="4" s="1"/>
  <c r="BB2453" i="4"/>
  <c r="BE2453" i="4" s="1"/>
  <c r="BB2452" i="4"/>
  <c r="BE2452" i="4" s="1"/>
  <c r="BB2451" i="4"/>
  <c r="BE2451" i="4" s="1"/>
  <c r="BB2450" i="4"/>
  <c r="BE2450" i="4" s="1"/>
  <c r="BB2449" i="4"/>
  <c r="BE2449" i="4" s="1"/>
  <c r="BB2448" i="4"/>
  <c r="BE2448" i="4" s="1"/>
  <c r="BB2447" i="4"/>
  <c r="BE2447" i="4" s="1"/>
  <c r="BB2446" i="4"/>
  <c r="BE2446" i="4" s="1"/>
  <c r="BB2445" i="4"/>
  <c r="BE2445" i="4" s="1"/>
  <c r="BB2444" i="4"/>
  <c r="BE2444" i="4" s="1"/>
  <c r="BB2443" i="4"/>
  <c r="BE2443" i="4" s="1"/>
  <c r="BB2442" i="4"/>
  <c r="BE2442" i="4" s="1"/>
  <c r="BB2441" i="4"/>
  <c r="BE2441" i="4" s="1"/>
  <c r="BB2440" i="4"/>
  <c r="BE2440" i="4" s="1"/>
  <c r="BB2439" i="4"/>
  <c r="BE2439" i="4" s="1"/>
  <c r="BB2438" i="4"/>
  <c r="BE2438" i="4" s="1"/>
  <c r="BB2437" i="4"/>
  <c r="BE2437" i="4" s="1"/>
  <c r="BB2436" i="4"/>
  <c r="BE2436" i="4" s="1"/>
  <c r="BB2435" i="4"/>
  <c r="BE2435" i="4" s="1"/>
  <c r="BB2434" i="4"/>
  <c r="BE2434" i="4" s="1"/>
  <c r="BB2433" i="4"/>
  <c r="BE2433" i="4" s="1"/>
  <c r="BB2432" i="4"/>
  <c r="BE2432" i="4" s="1"/>
  <c r="BB2431" i="4"/>
  <c r="BE2431" i="4" s="1"/>
  <c r="BB2430" i="4"/>
  <c r="BE2430" i="4" s="1"/>
  <c r="BB2429" i="4"/>
  <c r="BE2429" i="4" s="1"/>
  <c r="BB2428" i="4"/>
  <c r="BE2428" i="4" s="1"/>
  <c r="BB2427" i="4"/>
  <c r="BE2427" i="4" s="1"/>
  <c r="BB2426" i="4"/>
  <c r="BE2426" i="4" s="1"/>
  <c r="BB2425" i="4"/>
  <c r="BE2425" i="4" s="1"/>
  <c r="BB2424" i="4"/>
  <c r="BE2424" i="4" s="1"/>
  <c r="BB2423" i="4"/>
  <c r="BE2423" i="4" s="1"/>
  <c r="BB2422" i="4"/>
  <c r="BE2422" i="4" s="1"/>
  <c r="BB2421" i="4"/>
  <c r="BE2421" i="4" s="1"/>
  <c r="BB2420" i="4"/>
  <c r="BE2420" i="4" s="1"/>
  <c r="BB2419" i="4"/>
  <c r="BE2419" i="4" s="1"/>
  <c r="BB2418" i="4"/>
  <c r="BE2418" i="4" s="1"/>
  <c r="BB2417" i="4"/>
  <c r="BE2417" i="4" s="1"/>
  <c r="BB2416" i="4"/>
  <c r="BE2416" i="4" s="1"/>
  <c r="BB2415" i="4"/>
  <c r="BE2415" i="4" s="1"/>
  <c r="BB2414" i="4"/>
  <c r="BE2414" i="4" s="1"/>
  <c r="BB2413" i="4"/>
  <c r="BE2413" i="4" s="1"/>
  <c r="BB2412" i="4"/>
  <c r="BE2412" i="4" s="1"/>
  <c r="BB2411" i="4"/>
  <c r="BE2411" i="4" s="1"/>
  <c r="BB2410" i="4"/>
  <c r="BE2410" i="4" s="1"/>
  <c r="BB2409" i="4"/>
  <c r="BE2409" i="4" s="1"/>
  <c r="BB2408" i="4"/>
  <c r="BE2408" i="4" s="1"/>
  <c r="BB2407" i="4"/>
  <c r="BE2407" i="4" s="1"/>
  <c r="BB2406" i="4"/>
  <c r="BE2406" i="4" s="1"/>
  <c r="BB2405" i="4"/>
  <c r="BE2405" i="4" s="1"/>
  <c r="BB2404" i="4"/>
  <c r="BE2404" i="4" s="1"/>
  <c r="BB2403" i="4"/>
  <c r="BE2403" i="4" s="1"/>
  <c r="BB2402" i="4"/>
  <c r="BE2402" i="4" s="1"/>
  <c r="BB2401" i="4"/>
  <c r="BE2401" i="4" s="1"/>
  <c r="BB2400" i="4"/>
  <c r="BE2400" i="4" s="1"/>
  <c r="BB2399" i="4"/>
  <c r="BE2399" i="4" s="1"/>
  <c r="BB2398" i="4"/>
  <c r="BE2398" i="4" s="1"/>
  <c r="BB2397" i="4"/>
  <c r="BE2397" i="4" s="1"/>
  <c r="BB2396" i="4"/>
  <c r="BE2396" i="4" s="1"/>
  <c r="BB2395" i="4"/>
  <c r="BE2395" i="4" s="1"/>
  <c r="BB2394" i="4"/>
  <c r="BE2394" i="4" s="1"/>
  <c r="BB2393" i="4"/>
  <c r="BE2393" i="4" s="1"/>
  <c r="BB2392" i="4"/>
  <c r="BE2392" i="4" s="1"/>
  <c r="BB2391" i="4"/>
  <c r="BE2391" i="4" s="1"/>
  <c r="BB2390" i="4"/>
  <c r="BE2390" i="4" s="1"/>
  <c r="BB2389" i="4"/>
  <c r="BE2389" i="4" s="1"/>
  <c r="BB2388" i="4"/>
  <c r="BE2388" i="4" s="1"/>
  <c r="BB2387" i="4"/>
  <c r="BE2387" i="4" s="1"/>
  <c r="BB2386" i="4"/>
  <c r="BE2386" i="4" s="1"/>
  <c r="BB2385" i="4"/>
  <c r="BE2385" i="4" s="1"/>
  <c r="BB2384" i="4"/>
  <c r="BE2384" i="4" s="1"/>
  <c r="BB2383" i="4"/>
  <c r="BE2383" i="4" s="1"/>
  <c r="BB2382" i="4"/>
  <c r="BE2382" i="4" s="1"/>
  <c r="BB2381" i="4"/>
  <c r="BE2381" i="4" s="1"/>
  <c r="BB2380" i="4"/>
  <c r="BE2380" i="4" s="1"/>
  <c r="BB2379" i="4"/>
  <c r="BE2379" i="4" s="1"/>
  <c r="BB2378" i="4"/>
  <c r="BE2378" i="4" s="1"/>
  <c r="BB2377" i="4"/>
  <c r="BE2377" i="4" s="1"/>
  <c r="BB2376" i="4"/>
  <c r="BE2376" i="4" s="1"/>
  <c r="BB2375" i="4"/>
  <c r="BE2375" i="4" s="1"/>
  <c r="BB2374" i="4"/>
  <c r="BE2374" i="4" s="1"/>
  <c r="BB2373" i="4"/>
  <c r="BE2373" i="4" s="1"/>
  <c r="BB2372" i="4"/>
  <c r="BE2372" i="4" s="1"/>
  <c r="BB2371" i="4"/>
  <c r="BE2371" i="4" s="1"/>
  <c r="BB2370" i="4"/>
  <c r="BE2370" i="4" s="1"/>
  <c r="BB2369" i="4"/>
  <c r="BE2369" i="4" s="1"/>
  <c r="BB2368" i="4"/>
  <c r="BE2368" i="4" s="1"/>
  <c r="BB2367" i="4"/>
  <c r="BE2367" i="4" s="1"/>
  <c r="BB2366" i="4"/>
  <c r="BE2366" i="4" s="1"/>
  <c r="BB2365" i="4"/>
  <c r="BE2365" i="4" s="1"/>
  <c r="BB2364" i="4"/>
  <c r="BE2364" i="4" s="1"/>
  <c r="BB2363" i="4"/>
  <c r="BE2363" i="4" s="1"/>
  <c r="BB2362" i="4"/>
  <c r="BE2362" i="4" s="1"/>
  <c r="BB2361" i="4"/>
  <c r="BE2361" i="4" s="1"/>
  <c r="BB2360" i="4"/>
  <c r="BE2360" i="4" s="1"/>
  <c r="BB2359" i="4"/>
  <c r="BE2359" i="4" s="1"/>
  <c r="BB2358" i="4"/>
  <c r="BE2358" i="4" s="1"/>
  <c r="BB2357" i="4"/>
  <c r="BE2357" i="4" s="1"/>
  <c r="BB2356" i="4"/>
  <c r="BE2356" i="4" s="1"/>
  <c r="BB2355" i="4"/>
  <c r="BE2355" i="4" s="1"/>
  <c r="BB2354" i="4"/>
  <c r="BE2354" i="4" s="1"/>
  <c r="BB2353" i="4"/>
  <c r="BE2353" i="4" s="1"/>
  <c r="BB2352" i="4"/>
  <c r="BE2352" i="4" s="1"/>
  <c r="BB2351" i="4"/>
  <c r="BE2351" i="4" s="1"/>
  <c r="BB2350" i="4"/>
  <c r="BE2350" i="4" s="1"/>
  <c r="BB2349" i="4"/>
  <c r="BE2349" i="4" s="1"/>
  <c r="BB2348" i="4"/>
  <c r="BE2348" i="4" s="1"/>
  <c r="BB2347" i="4"/>
  <c r="BE2347" i="4" s="1"/>
  <c r="BB2346" i="4"/>
  <c r="BE2346" i="4" s="1"/>
  <c r="BB2345" i="4"/>
  <c r="BE2345" i="4" s="1"/>
  <c r="BB2344" i="4"/>
  <c r="BE2344" i="4" s="1"/>
  <c r="BB2343" i="4"/>
  <c r="BE2343" i="4" s="1"/>
  <c r="BB2342" i="4"/>
  <c r="BE2342" i="4" s="1"/>
  <c r="BB2341" i="4"/>
  <c r="BE2341" i="4" s="1"/>
  <c r="BB2340" i="4"/>
  <c r="BE2340" i="4" s="1"/>
  <c r="BB2339" i="4"/>
  <c r="BE2339" i="4" s="1"/>
  <c r="BB2338" i="4"/>
  <c r="BE2338" i="4" s="1"/>
  <c r="BB2337" i="4"/>
  <c r="BE2337" i="4" s="1"/>
  <c r="BB2336" i="4"/>
  <c r="BE2336" i="4" s="1"/>
  <c r="BB2335" i="4"/>
  <c r="BE2335" i="4" s="1"/>
  <c r="BB2334" i="4"/>
  <c r="BE2334" i="4" s="1"/>
  <c r="BB2333" i="4"/>
  <c r="BE2333" i="4" s="1"/>
  <c r="BB2332" i="4"/>
  <c r="BE2332" i="4" s="1"/>
  <c r="BB2331" i="4"/>
  <c r="BE2331" i="4" s="1"/>
  <c r="BB2330" i="4"/>
  <c r="BE2330" i="4" s="1"/>
  <c r="BB2329" i="4"/>
  <c r="BE2329" i="4" s="1"/>
  <c r="BB2328" i="4"/>
  <c r="BE2328" i="4" s="1"/>
  <c r="BB2327" i="4"/>
  <c r="BE2327" i="4" s="1"/>
  <c r="BB2326" i="4"/>
  <c r="BE2326" i="4" s="1"/>
  <c r="BB2325" i="4"/>
  <c r="BE2325" i="4" s="1"/>
  <c r="BB2324" i="4"/>
  <c r="BE2324" i="4" s="1"/>
  <c r="BB2323" i="4"/>
  <c r="BE2323" i="4" s="1"/>
  <c r="BB2322" i="4"/>
  <c r="BE2322" i="4" s="1"/>
  <c r="BB2321" i="4"/>
  <c r="BE2321" i="4" s="1"/>
  <c r="BB2320" i="4"/>
  <c r="BE2320" i="4" s="1"/>
  <c r="BB2319" i="4"/>
  <c r="BE2319" i="4" s="1"/>
  <c r="BB2318" i="4"/>
  <c r="BE2318" i="4" s="1"/>
  <c r="BB2317" i="4"/>
  <c r="BE2317" i="4" s="1"/>
  <c r="BB2316" i="4"/>
  <c r="BE2316" i="4" s="1"/>
  <c r="BB2315" i="4"/>
  <c r="BE2315" i="4" s="1"/>
  <c r="BB2314" i="4"/>
  <c r="BE2314" i="4" s="1"/>
  <c r="BB2313" i="4"/>
  <c r="BE2313" i="4" s="1"/>
  <c r="BB2312" i="4"/>
  <c r="BE2312" i="4" s="1"/>
  <c r="BB2311" i="4"/>
  <c r="BE2311" i="4" s="1"/>
  <c r="BB2310" i="4"/>
  <c r="BE2310" i="4" s="1"/>
  <c r="BB2309" i="4"/>
  <c r="BE2309" i="4" s="1"/>
  <c r="BB2308" i="4"/>
  <c r="BE2308" i="4" s="1"/>
  <c r="BB2307" i="4"/>
  <c r="BE2307" i="4" s="1"/>
  <c r="BB2306" i="4"/>
  <c r="BE2306" i="4" s="1"/>
  <c r="BB2305" i="4"/>
  <c r="BE2305" i="4" s="1"/>
  <c r="BB2304" i="4"/>
  <c r="BE2304" i="4" s="1"/>
  <c r="BB2303" i="4"/>
  <c r="BE2303" i="4" s="1"/>
  <c r="BB2302" i="4"/>
  <c r="BE2302" i="4" s="1"/>
  <c r="BB2301" i="4"/>
  <c r="BE2301" i="4" s="1"/>
  <c r="BB2300" i="4"/>
  <c r="BE2300" i="4" s="1"/>
  <c r="BB2299" i="4"/>
  <c r="BE2299" i="4" s="1"/>
  <c r="BB2298" i="4"/>
  <c r="BE2298" i="4" s="1"/>
  <c r="BB2297" i="4"/>
  <c r="BE2297" i="4" s="1"/>
  <c r="BB2296" i="4"/>
  <c r="BE2296" i="4" s="1"/>
  <c r="BB2295" i="4"/>
  <c r="BE2295" i="4" s="1"/>
  <c r="BB2294" i="4"/>
  <c r="BE2294" i="4" s="1"/>
  <c r="BB2293" i="4"/>
  <c r="BE2293" i="4" s="1"/>
  <c r="BB2292" i="4"/>
  <c r="BE2292" i="4" s="1"/>
  <c r="BB2291" i="4"/>
  <c r="BE2291" i="4" s="1"/>
  <c r="BB2290" i="4"/>
  <c r="BE2290" i="4" s="1"/>
  <c r="BB2289" i="4"/>
  <c r="BE2289" i="4" s="1"/>
  <c r="BB2288" i="4"/>
  <c r="BE2288" i="4" s="1"/>
  <c r="BB2287" i="4"/>
  <c r="BE2287" i="4" s="1"/>
  <c r="BB2286" i="4"/>
  <c r="BE2286" i="4" s="1"/>
  <c r="BB2285" i="4"/>
  <c r="BE2285" i="4" s="1"/>
  <c r="BB2284" i="4"/>
  <c r="BE2284" i="4" s="1"/>
  <c r="BB2283" i="4"/>
  <c r="BE2283" i="4" s="1"/>
  <c r="BB2282" i="4"/>
  <c r="BE2282" i="4" s="1"/>
  <c r="BB2281" i="4"/>
  <c r="BE2281" i="4" s="1"/>
  <c r="BB2280" i="4"/>
  <c r="BE2280" i="4" s="1"/>
  <c r="BB2279" i="4"/>
  <c r="BE2279" i="4" s="1"/>
  <c r="BB2278" i="4"/>
  <c r="BE2278" i="4" s="1"/>
  <c r="BB2277" i="4"/>
  <c r="BE2277" i="4" s="1"/>
  <c r="BB2276" i="4"/>
  <c r="BE2276" i="4" s="1"/>
  <c r="BB2275" i="4"/>
  <c r="BE2275" i="4" s="1"/>
  <c r="BB2274" i="4"/>
  <c r="BE2274" i="4" s="1"/>
  <c r="BB2273" i="4"/>
  <c r="BE2273" i="4" s="1"/>
  <c r="BB2272" i="4"/>
  <c r="BE2272" i="4" s="1"/>
  <c r="BB2271" i="4"/>
  <c r="BE2271" i="4" s="1"/>
  <c r="BB2270" i="4"/>
  <c r="BE2270" i="4" s="1"/>
  <c r="BB2269" i="4"/>
  <c r="BE2269" i="4" s="1"/>
  <c r="BB2268" i="4"/>
  <c r="BE2268" i="4" s="1"/>
  <c r="BB2267" i="4"/>
  <c r="BE2267" i="4" s="1"/>
  <c r="BB2266" i="4"/>
  <c r="BE2266" i="4" s="1"/>
  <c r="BB2265" i="4"/>
  <c r="BE2265" i="4" s="1"/>
  <c r="BB2264" i="4"/>
  <c r="BE2264" i="4" s="1"/>
  <c r="BB2263" i="4"/>
  <c r="BE2263" i="4" s="1"/>
  <c r="BB2262" i="4"/>
  <c r="BE2262" i="4" s="1"/>
  <c r="BB2261" i="4"/>
  <c r="BE2261" i="4" s="1"/>
  <c r="BB2260" i="4"/>
  <c r="BE2260" i="4" s="1"/>
  <c r="BB2259" i="4"/>
  <c r="BE2259" i="4" s="1"/>
  <c r="BB2258" i="4"/>
  <c r="BE2258" i="4" s="1"/>
  <c r="BB2257" i="4"/>
  <c r="BE2257" i="4" s="1"/>
  <c r="BB2256" i="4"/>
  <c r="BE2256" i="4" s="1"/>
  <c r="BB2255" i="4"/>
  <c r="BE2255" i="4" s="1"/>
  <c r="BB2254" i="4"/>
  <c r="BE2254" i="4" s="1"/>
  <c r="BB2253" i="4"/>
  <c r="BE2253" i="4" s="1"/>
  <c r="BB2252" i="4"/>
  <c r="BE2252" i="4" s="1"/>
  <c r="BB2251" i="4"/>
  <c r="BE2251" i="4" s="1"/>
  <c r="BB2250" i="4"/>
  <c r="BE2250" i="4" s="1"/>
  <c r="BB2249" i="4"/>
  <c r="BE2249" i="4" s="1"/>
  <c r="BB2248" i="4"/>
  <c r="BE2248" i="4" s="1"/>
  <c r="BB2247" i="4"/>
  <c r="BE2247" i="4" s="1"/>
  <c r="BB2246" i="4"/>
  <c r="BE2246" i="4" s="1"/>
  <c r="BB2245" i="4"/>
  <c r="BE2245" i="4" s="1"/>
  <c r="BB2244" i="4"/>
  <c r="BE2244" i="4" s="1"/>
  <c r="BB2243" i="4"/>
  <c r="BE2243" i="4" s="1"/>
  <c r="BB2242" i="4"/>
  <c r="BE2242" i="4" s="1"/>
  <c r="BB2241" i="4"/>
  <c r="BE2241" i="4" s="1"/>
  <c r="BB2240" i="4"/>
  <c r="BE2240" i="4" s="1"/>
  <c r="BB2239" i="4"/>
  <c r="BE2239" i="4" s="1"/>
  <c r="BB2238" i="4"/>
  <c r="BE2238" i="4" s="1"/>
  <c r="BB2237" i="4"/>
  <c r="BE2237" i="4" s="1"/>
  <c r="BB2236" i="4"/>
  <c r="BE2236" i="4" s="1"/>
  <c r="BB2235" i="4"/>
  <c r="BE2235" i="4" s="1"/>
  <c r="BB2234" i="4"/>
  <c r="BE2234" i="4" s="1"/>
  <c r="BB2233" i="4"/>
  <c r="BE2233" i="4" s="1"/>
  <c r="BB2232" i="4"/>
  <c r="BE2232" i="4" s="1"/>
  <c r="BB2231" i="4"/>
  <c r="BE2231" i="4" s="1"/>
  <c r="BB2230" i="4"/>
  <c r="BE2230" i="4" s="1"/>
  <c r="BB2229" i="4"/>
  <c r="BE2229" i="4" s="1"/>
  <c r="BB2228" i="4"/>
  <c r="BE2228" i="4" s="1"/>
  <c r="BB2227" i="4"/>
  <c r="BE2227" i="4" s="1"/>
  <c r="BB2226" i="4"/>
  <c r="BE2226" i="4" s="1"/>
  <c r="BB2225" i="4"/>
  <c r="BE2225" i="4" s="1"/>
  <c r="BB2224" i="4"/>
  <c r="BE2224" i="4" s="1"/>
  <c r="BB2223" i="4"/>
  <c r="BE2223" i="4" s="1"/>
  <c r="BB2222" i="4"/>
  <c r="BE2222" i="4" s="1"/>
  <c r="BB2221" i="4"/>
  <c r="BE2221" i="4" s="1"/>
  <c r="BB2220" i="4"/>
  <c r="BE2220" i="4" s="1"/>
  <c r="BB2219" i="4"/>
  <c r="BE2219" i="4" s="1"/>
  <c r="BB2218" i="4"/>
  <c r="BE2218" i="4" s="1"/>
  <c r="BB2217" i="4"/>
  <c r="BE2217" i="4" s="1"/>
  <c r="BB2216" i="4"/>
  <c r="BE2216" i="4" s="1"/>
  <c r="BB2215" i="4"/>
  <c r="BE2215" i="4" s="1"/>
  <c r="BB2214" i="4"/>
  <c r="BE2214" i="4" s="1"/>
  <c r="BB2213" i="4"/>
  <c r="BE2213" i="4" s="1"/>
  <c r="BB2212" i="4"/>
  <c r="BE2212" i="4" s="1"/>
  <c r="BB2211" i="4"/>
  <c r="BE2211" i="4" s="1"/>
  <c r="BB2210" i="4"/>
  <c r="BE2210" i="4" s="1"/>
  <c r="BB2209" i="4"/>
  <c r="BE2209" i="4" s="1"/>
  <c r="BB2208" i="4"/>
  <c r="BE2208" i="4" s="1"/>
  <c r="BB2207" i="4"/>
  <c r="BE2207" i="4" s="1"/>
  <c r="BB2206" i="4"/>
  <c r="BE2206" i="4" s="1"/>
  <c r="BB2205" i="4"/>
  <c r="BE2205" i="4" s="1"/>
  <c r="BB2204" i="4"/>
  <c r="BE2204" i="4" s="1"/>
  <c r="BB2203" i="4"/>
  <c r="BE2203" i="4" s="1"/>
  <c r="BB2202" i="4"/>
  <c r="BE2202" i="4" s="1"/>
  <c r="BB2201" i="4"/>
  <c r="BE2201" i="4" s="1"/>
  <c r="BB2200" i="4"/>
  <c r="BE2200" i="4" s="1"/>
  <c r="BB2199" i="4"/>
  <c r="BE2199" i="4" s="1"/>
  <c r="BB2198" i="4"/>
  <c r="BE2198" i="4" s="1"/>
  <c r="BB2197" i="4"/>
  <c r="BE2197" i="4" s="1"/>
  <c r="BB2196" i="4"/>
  <c r="BE2196" i="4" s="1"/>
  <c r="BB2195" i="4"/>
  <c r="BE2195" i="4" s="1"/>
  <c r="BB2194" i="4"/>
  <c r="BE2194" i="4" s="1"/>
  <c r="BB2193" i="4"/>
  <c r="BE2193" i="4" s="1"/>
  <c r="BB2192" i="4"/>
  <c r="BE2192" i="4" s="1"/>
  <c r="BB2191" i="4"/>
  <c r="BE2191" i="4" s="1"/>
  <c r="BB2190" i="4"/>
  <c r="BE2190" i="4" s="1"/>
  <c r="BB2189" i="4"/>
  <c r="BE2189" i="4" s="1"/>
  <c r="BB2188" i="4"/>
  <c r="BE2188" i="4" s="1"/>
  <c r="BB2187" i="4"/>
  <c r="BE2187" i="4" s="1"/>
  <c r="BB2186" i="4"/>
  <c r="BE2186" i="4" s="1"/>
  <c r="BB2185" i="4"/>
  <c r="BE2185" i="4" s="1"/>
  <c r="BB2184" i="4"/>
  <c r="BE2184" i="4" s="1"/>
  <c r="BB2183" i="4"/>
  <c r="BE2183" i="4" s="1"/>
  <c r="BB2182" i="4"/>
  <c r="BE2182" i="4" s="1"/>
  <c r="BB2181" i="4"/>
  <c r="BE2181" i="4" s="1"/>
  <c r="BB2180" i="4"/>
  <c r="BE2180" i="4" s="1"/>
  <c r="BB2179" i="4"/>
  <c r="BE2179" i="4" s="1"/>
  <c r="BB2178" i="4"/>
  <c r="BE2178" i="4" s="1"/>
  <c r="BB2177" i="4"/>
  <c r="BE2177" i="4" s="1"/>
  <c r="BB2176" i="4"/>
  <c r="BE2176" i="4" s="1"/>
  <c r="BB2175" i="4"/>
  <c r="BE2175" i="4" s="1"/>
  <c r="BB2174" i="4"/>
  <c r="BE2174" i="4" s="1"/>
  <c r="BB2173" i="4"/>
  <c r="BE2173" i="4" s="1"/>
  <c r="BB2172" i="4"/>
  <c r="BE2172" i="4" s="1"/>
  <c r="BB2171" i="4"/>
  <c r="BE2171" i="4" s="1"/>
  <c r="BB2170" i="4"/>
  <c r="BE2170" i="4" s="1"/>
  <c r="BB2169" i="4"/>
  <c r="BE2169" i="4" s="1"/>
  <c r="BB2168" i="4"/>
  <c r="BE2168" i="4" s="1"/>
  <c r="BB2167" i="4"/>
  <c r="BE2167" i="4" s="1"/>
  <c r="BB2166" i="4"/>
  <c r="BE2166" i="4" s="1"/>
  <c r="BB2165" i="4"/>
  <c r="BE2165" i="4" s="1"/>
  <c r="BB2164" i="4"/>
  <c r="BE2164" i="4" s="1"/>
  <c r="BB2163" i="4"/>
  <c r="BE2163" i="4" s="1"/>
  <c r="BB2162" i="4"/>
  <c r="BE2162" i="4" s="1"/>
  <c r="BB2161" i="4"/>
  <c r="BE2161" i="4" s="1"/>
  <c r="BB2160" i="4"/>
  <c r="BE2160" i="4" s="1"/>
  <c r="BB2159" i="4"/>
  <c r="BE2159" i="4" s="1"/>
  <c r="BB2158" i="4"/>
  <c r="BE2158" i="4" s="1"/>
  <c r="BB2157" i="4"/>
  <c r="BE2157" i="4" s="1"/>
  <c r="BB2156" i="4"/>
  <c r="BE2156" i="4" s="1"/>
  <c r="BB2155" i="4"/>
  <c r="BE2155" i="4" s="1"/>
  <c r="BB2154" i="4"/>
  <c r="BE2154" i="4" s="1"/>
  <c r="BB2153" i="4"/>
  <c r="BE2153" i="4" s="1"/>
  <c r="BB2152" i="4"/>
  <c r="BE2152" i="4" s="1"/>
  <c r="BB2151" i="4"/>
  <c r="BE2151" i="4" s="1"/>
  <c r="BB2150" i="4"/>
  <c r="BE2150" i="4" s="1"/>
  <c r="BB2149" i="4"/>
  <c r="BE2149" i="4" s="1"/>
  <c r="BB2148" i="4"/>
  <c r="BE2148" i="4" s="1"/>
  <c r="BB2147" i="4"/>
  <c r="BE2147" i="4" s="1"/>
  <c r="BB2146" i="4"/>
  <c r="BE2146" i="4" s="1"/>
  <c r="BB2145" i="4"/>
  <c r="BE2145" i="4" s="1"/>
  <c r="BB2144" i="4"/>
  <c r="BE2144" i="4" s="1"/>
  <c r="BB2143" i="4"/>
  <c r="BE2143" i="4" s="1"/>
  <c r="BB2142" i="4"/>
  <c r="BE2142" i="4" s="1"/>
  <c r="BB2141" i="4"/>
  <c r="BE2141" i="4" s="1"/>
  <c r="BB2140" i="4"/>
  <c r="BE2140" i="4" s="1"/>
  <c r="BB2139" i="4"/>
  <c r="BE2139" i="4" s="1"/>
  <c r="BB2138" i="4"/>
  <c r="BE2138" i="4" s="1"/>
  <c r="BB2137" i="4"/>
  <c r="BE2137" i="4" s="1"/>
  <c r="BB2136" i="4"/>
  <c r="BE2136" i="4" s="1"/>
  <c r="BB2135" i="4"/>
  <c r="BE2135" i="4" s="1"/>
  <c r="BB2134" i="4"/>
  <c r="BE2134" i="4" s="1"/>
  <c r="BB2133" i="4"/>
  <c r="BE2133" i="4" s="1"/>
  <c r="BB2132" i="4"/>
  <c r="BE2132" i="4" s="1"/>
  <c r="BB2131" i="4"/>
  <c r="BE2131" i="4" s="1"/>
  <c r="BB2130" i="4"/>
  <c r="BE2130" i="4" s="1"/>
  <c r="BB2129" i="4"/>
  <c r="BE2129" i="4" s="1"/>
  <c r="BB2128" i="4"/>
  <c r="BE2128" i="4" s="1"/>
  <c r="BB2127" i="4"/>
  <c r="BE2127" i="4" s="1"/>
  <c r="BB2126" i="4"/>
  <c r="BE2126" i="4" s="1"/>
  <c r="BB2125" i="4"/>
  <c r="BE2125" i="4" s="1"/>
  <c r="BB2124" i="4"/>
  <c r="BE2124" i="4" s="1"/>
  <c r="BB2123" i="4"/>
  <c r="BE2123" i="4" s="1"/>
  <c r="BB2122" i="4"/>
  <c r="BE2122" i="4" s="1"/>
  <c r="BB2121" i="4"/>
  <c r="BE2121" i="4" s="1"/>
  <c r="BB2120" i="4"/>
  <c r="BE2120" i="4" s="1"/>
  <c r="BB2119" i="4"/>
  <c r="BE2119" i="4" s="1"/>
  <c r="BB2118" i="4"/>
  <c r="BE2118" i="4" s="1"/>
  <c r="BB2117" i="4"/>
  <c r="BE2117" i="4" s="1"/>
  <c r="BB2116" i="4"/>
  <c r="BE2116" i="4" s="1"/>
  <c r="BB2115" i="4"/>
  <c r="BE2115" i="4" s="1"/>
  <c r="BB2114" i="4"/>
  <c r="BE2114" i="4" s="1"/>
  <c r="BB2113" i="4"/>
  <c r="BE2113" i="4" s="1"/>
  <c r="BB2112" i="4"/>
  <c r="BE2112" i="4" s="1"/>
  <c r="BB2111" i="4"/>
  <c r="BE2111" i="4" s="1"/>
  <c r="BB2110" i="4"/>
  <c r="BE2110" i="4" s="1"/>
  <c r="BB2109" i="4"/>
  <c r="BE2109" i="4" s="1"/>
  <c r="BB2108" i="4"/>
  <c r="BE2108" i="4" s="1"/>
  <c r="BB2107" i="4"/>
  <c r="BE2107" i="4" s="1"/>
  <c r="BB2106" i="4"/>
  <c r="BE2106" i="4" s="1"/>
  <c r="BB2105" i="4"/>
  <c r="BE2105" i="4" s="1"/>
  <c r="BB2104" i="4"/>
  <c r="BE2104" i="4" s="1"/>
  <c r="BB2103" i="4"/>
  <c r="BE2103" i="4" s="1"/>
  <c r="BB2102" i="4"/>
  <c r="BE2102" i="4" s="1"/>
  <c r="BB2101" i="4"/>
  <c r="BE2101" i="4" s="1"/>
  <c r="BB2100" i="4"/>
  <c r="BE2100" i="4" s="1"/>
  <c r="BB2099" i="4"/>
  <c r="BE2099" i="4" s="1"/>
  <c r="BB2098" i="4"/>
  <c r="BE2098" i="4" s="1"/>
  <c r="BB2097" i="4"/>
  <c r="BE2097" i="4" s="1"/>
  <c r="BB2096" i="4"/>
  <c r="BE2096" i="4" s="1"/>
  <c r="BB2095" i="4"/>
  <c r="BE2095" i="4" s="1"/>
  <c r="BB2094" i="4"/>
  <c r="BE2094" i="4" s="1"/>
  <c r="BB2093" i="4"/>
  <c r="BE2093" i="4" s="1"/>
  <c r="BB2092" i="4"/>
  <c r="BE2092" i="4" s="1"/>
  <c r="BB2091" i="4"/>
  <c r="BE2091" i="4" s="1"/>
  <c r="BB2090" i="4"/>
  <c r="BE2090" i="4" s="1"/>
  <c r="BB2089" i="4"/>
  <c r="BE2089" i="4" s="1"/>
  <c r="BB2088" i="4"/>
  <c r="BE2088" i="4" s="1"/>
  <c r="BB2087" i="4"/>
  <c r="BE2087" i="4" s="1"/>
  <c r="BB2086" i="4"/>
  <c r="BE2086" i="4" s="1"/>
  <c r="BB2085" i="4"/>
  <c r="BE2085" i="4" s="1"/>
  <c r="BB2084" i="4"/>
  <c r="BE2084" i="4" s="1"/>
  <c r="BB2083" i="4"/>
  <c r="BE2083" i="4" s="1"/>
  <c r="BB2082" i="4"/>
  <c r="BE2082" i="4" s="1"/>
  <c r="BB2081" i="4"/>
  <c r="BE2081" i="4" s="1"/>
  <c r="BB2080" i="4"/>
  <c r="BE2080" i="4" s="1"/>
  <c r="BB2079" i="4"/>
  <c r="BE2079" i="4" s="1"/>
  <c r="BB2078" i="4"/>
  <c r="BE2078" i="4" s="1"/>
  <c r="BB2077" i="4"/>
  <c r="BE2077" i="4" s="1"/>
  <c r="BB2076" i="4"/>
  <c r="BE2076" i="4" s="1"/>
  <c r="BB2075" i="4"/>
  <c r="BE2075" i="4" s="1"/>
  <c r="BB2074" i="4"/>
  <c r="BE2074" i="4" s="1"/>
  <c r="BB2073" i="4"/>
  <c r="BE2073" i="4" s="1"/>
  <c r="BB2072" i="4"/>
  <c r="BE2072" i="4" s="1"/>
  <c r="BB2071" i="4"/>
  <c r="BE2071" i="4" s="1"/>
  <c r="BB2070" i="4"/>
  <c r="BE2070" i="4" s="1"/>
  <c r="BB2069" i="4"/>
  <c r="BE2069" i="4" s="1"/>
  <c r="BB2068" i="4"/>
  <c r="BE2068" i="4" s="1"/>
  <c r="BB2067" i="4"/>
  <c r="BE2067" i="4" s="1"/>
  <c r="BB2066" i="4"/>
  <c r="BE2066" i="4" s="1"/>
  <c r="BB2065" i="4"/>
  <c r="BE2065" i="4" s="1"/>
  <c r="BB2064" i="4"/>
  <c r="BE2064" i="4" s="1"/>
  <c r="BB2063" i="4"/>
  <c r="BE2063" i="4" s="1"/>
  <c r="BB2062" i="4"/>
  <c r="BE2062" i="4" s="1"/>
  <c r="BB2061" i="4"/>
  <c r="BE2061" i="4" s="1"/>
  <c r="BB2060" i="4"/>
  <c r="BE2060" i="4" s="1"/>
  <c r="BB2059" i="4"/>
  <c r="BE2059" i="4" s="1"/>
  <c r="BB2058" i="4"/>
  <c r="BE2058" i="4" s="1"/>
  <c r="BB2057" i="4"/>
  <c r="BE2057" i="4" s="1"/>
  <c r="BB2056" i="4"/>
  <c r="BE2056" i="4" s="1"/>
  <c r="BB2055" i="4"/>
  <c r="BE2055" i="4" s="1"/>
  <c r="BB2054" i="4"/>
  <c r="BE2054" i="4" s="1"/>
  <c r="BB2053" i="4"/>
  <c r="BE2053" i="4" s="1"/>
  <c r="BB2052" i="4"/>
  <c r="BE2052" i="4" s="1"/>
  <c r="BB2051" i="4"/>
  <c r="BE2051" i="4" s="1"/>
  <c r="BB2050" i="4"/>
  <c r="BE2050" i="4" s="1"/>
  <c r="BB2049" i="4"/>
  <c r="BE2049" i="4" s="1"/>
  <c r="BB2048" i="4"/>
  <c r="BE2048" i="4" s="1"/>
  <c r="BB2047" i="4"/>
  <c r="BE2047" i="4" s="1"/>
  <c r="BB2046" i="4"/>
  <c r="BE2046" i="4" s="1"/>
  <c r="BB2045" i="4"/>
  <c r="BE2045" i="4" s="1"/>
  <c r="BB2044" i="4"/>
  <c r="BE2044" i="4" s="1"/>
  <c r="BB2043" i="4"/>
  <c r="BE2043" i="4" s="1"/>
  <c r="BB2042" i="4"/>
  <c r="BE2042" i="4" s="1"/>
  <c r="BB2041" i="4"/>
  <c r="BE2041" i="4" s="1"/>
  <c r="BB2040" i="4"/>
  <c r="BE2040" i="4" s="1"/>
  <c r="BB2039" i="4"/>
  <c r="BE2039" i="4" s="1"/>
  <c r="BB2038" i="4"/>
  <c r="BE2038" i="4" s="1"/>
  <c r="BB2037" i="4"/>
  <c r="BE2037" i="4" s="1"/>
  <c r="BB2036" i="4"/>
  <c r="BE2036" i="4" s="1"/>
  <c r="BB2035" i="4"/>
  <c r="BE2035" i="4" s="1"/>
  <c r="BB2034" i="4"/>
  <c r="BE2034" i="4" s="1"/>
  <c r="BB2033" i="4"/>
  <c r="BE2033" i="4" s="1"/>
  <c r="BB2032" i="4"/>
  <c r="BE2032" i="4" s="1"/>
  <c r="BB2031" i="4"/>
  <c r="BE2031" i="4" s="1"/>
  <c r="BB2030" i="4"/>
  <c r="BE2030" i="4" s="1"/>
  <c r="BB2029" i="4"/>
  <c r="BE2029" i="4" s="1"/>
  <c r="BB2028" i="4"/>
  <c r="BE2028" i="4" s="1"/>
  <c r="BB2027" i="4"/>
  <c r="BE2027" i="4" s="1"/>
  <c r="BB2026" i="4"/>
  <c r="BE2026" i="4" s="1"/>
  <c r="BB2025" i="4"/>
  <c r="BE2025" i="4" s="1"/>
  <c r="BB2024" i="4"/>
  <c r="BE2024" i="4" s="1"/>
  <c r="BB2023" i="4"/>
  <c r="BE2023" i="4" s="1"/>
  <c r="BB2022" i="4"/>
  <c r="BE2022" i="4" s="1"/>
  <c r="BB2021" i="4"/>
  <c r="BE2021" i="4" s="1"/>
  <c r="BB2020" i="4"/>
  <c r="BE2020" i="4" s="1"/>
  <c r="BB2019" i="4"/>
  <c r="BE2019" i="4" s="1"/>
  <c r="BB2018" i="4"/>
  <c r="BE2018" i="4" s="1"/>
  <c r="BB2017" i="4"/>
  <c r="BE2017" i="4" s="1"/>
  <c r="BB2016" i="4"/>
  <c r="BE2016" i="4" s="1"/>
  <c r="BB2015" i="4"/>
  <c r="BE2015" i="4" s="1"/>
  <c r="BB2014" i="4"/>
  <c r="BE2014" i="4" s="1"/>
  <c r="BB2013" i="4"/>
  <c r="BE2013" i="4" s="1"/>
  <c r="BB2012" i="4"/>
  <c r="BE2012" i="4" s="1"/>
  <c r="BB2011" i="4"/>
  <c r="BE2011" i="4" s="1"/>
  <c r="BB2010" i="4"/>
  <c r="BE2010" i="4" s="1"/>
  <c r="BB2009" i="4"/>
  <c r="BE2009" i="4" s="1"/>
  <c r="BB2008" i="4"/>
  <c r="BE2008" i="4" s="1"/>
  <c r="BB2007" i="4"/>
  <c r="BE2007" i="4" s="1"/>
  <c r="BB2006" i="4"/>
  <c r="BE2006" i="4" s="1"/>
  <c r="BB2005" i="4"/>
  <c r="BE2005" i="4" s="1"/>
  <c r="BB2004" i="4"/>
  <c r="BE2004" i="4" s="1"/>
  <c r="BB2003" i="4"/>
  <c r="BE2003" i="4" s="1"/>
  <c r="BB2002" i="4"/>
  <c r="BE2002" i="4" s="1"/>
  <c r="BB2001" i="4"/>
  <c r="BE2001" i="4" s="1"/>
  <c r="BB2000" i="4"/>
  <c r="BE2000" i="4" s="1"/>
  <c r="BB1999" i="4"/>
  <c r="BE1999" i="4" s="1"/>
  <c r="BB1998" i="4"/>
  <c r="BE1998" i="4" s="1"/>
  <c r="BB1997" i="4"/>
  <c r="BE1997" i="4" s="1"/>
  <c r="BB1996" i="4"/>
  <c r="BE1996" i="4" s="1"/>
  <c r="BB1995" i="4"/>
  <c r="BE1995" i="4" s="1"/>
  <c r="BB1994" i="4"/>
  <c r="BE1994" i="4" s="1"/>
  <c r="BB1993" i="4"/>
  <c r="BE1993" i="4" s="1"/>
  <c r="BB1992" i="4"/>
  <c r="BE1992" i="4" s="1"/>
  <c r="BB1991" i="4"/>
  <c r="BE1991" i="4" s="1"/>
  <c r="BB1990" i="4"/>
  <c r="BE1990" i="4" s="1"/>
  <c r="BB1989" i="4"/>
  <c r="BE1989" i="4" s="1"/>
  <c r="BB1988" i="4"/>
  <c r="BE1988" i="4" s="1"/>
  <c r="BB1987" i="4"/>
  <c r="BE1987" i="4" s="1"/>
  <c r="BB1986" i="4"/>
  <c r="BE1986" i="4" s="1"/>
  <c r="BB1985" i="4"/>
  <c r="BE1985" i="4" s="1"/>
  <c r="BB1984" i="4"/>
  <c r="BE1984" i="4" s="1"/>
  <c r="BB1983" i="4"/>
  <c r="BE1983" i="4" s="1"/>
  <c r="BB1982" i="4"/>
  <c r="BE1982" i="4" s="1"/>
  <c r="BB1981" i="4"/>
  <c r="BE1981" i="4" s="1"/>
  <c r="BB1980" i="4"/>
  <c r="BE1980" i="4" s="1"/>
  <c r="BB1979" i="4"/>
  <c r="BE1979" i="4" s="1"/>
  <c r="BB1978" i="4"/>
  <c r="BE1978" i="4" s="1"/>
  <c r="BB1977" i="4"/>
  <c r="BE1977" i="4" s="1"/>
  <c r="BB1976" i="4"/>
  <c r="BE1976" i="4" s="1"/>
  <c r="BB1975" i="4"/>
  <c r="BE1975" i="4" s="1"/>
  <c r="BB1974" i="4"/>
  <c r="BE1974" i="4" s="1"/>
  <c r="BB1973" i="4"/>
  <c r="BE1973" i="4" s="1"/>
  <c r="BB1972" i="4"/>
  <c r="BE1972" i="4" s="1"/>
  <c r="BB1971" i="4"/>
  <c r="BE1971" i="4" s="1"/>
  <c r="BB1970" i="4"/>
  <c r="BE1970" i="4" s="1"/>
  <c r="BB1969" i="4"/>
  <c r="BE1969" i="4" s="1"/>
  <c r="BB1968" i="4"/>
  <c r="BE1968" i="4" s="1"/>
  <c r="BB1967" i="4"/>
  <c r="BE1967" i="4" s="1"/>
  <c r="BB1966" i="4"/>
  <c r="BE1966" i="4" s="1"/>
  <c r="BB1965" i="4"/>
  <c r="BE1965" i="4" s="1"/>
  <c r="BB1964" i="4"/>
  <c r="BE1964" i="4" s="1"/>
  <c r="BB1963" i="4"/>
  <c r="BE1963" i="4" s="1"/>
  <c r="BB1962" i="4"/>
  <c r="BE1962" i="4" s="1"/>
  <c r="BB1961" i="4"/>
  <c r="BE1961" i="4" s="1"/>
  <c r="BB1960" i="4"/>
  <c r="BE1960" i="4" s="1"/>
  <c r="BB1959" i="4"/>
  <c r="BE1959" i="4" s="1"/>
  <c r="BB1958" i="4"/>
  <c r="BE1958" i="4" s="1"/>
  <c r="BB1957" i="4"/>
  <c r="BE1957" i="4" s="1"/>
  <c r="BB1956" i="4"/>
  <c r="BE1956" i="4" s="1"/>
  <c r="BB1955" i="4"/>
  <c r="BE1955" i="4" s="1"/>
  <c r="BB1954" i="4"/>
  <c r="BE1954" i="4" s="1"/>
  <c r="BB1953" i="4"/>
  <c r="BE1953" i="4" s="1"/>
  <c r="BB1952" i="4"/>
  <c r="BE1952" i="4" s="1"/>
  <c r="BB1951" i="4"/>
  <c r="BE1951" i="4" s="1"/>
  <c r="BB1950" i="4"/>
  <c r="BE1950" i="4" s="1"/>
  <c r="BB1949" i="4"/>
  <c r="BE1949" i="4" s="1"/>
  <c r="BB1948" i="4"/>
  <c r="BE1948" i="4" s="1"/>
  <c r="BB1947" i="4"/>
  <c r="BE1947" i="4" s="1"/>
  <c r="BB1946" i="4"/>
  <c r="BE1946" i="4" s="1"/>
  <c r="BB1945" i="4"/>
  <c r="BE1945" i="4" s="1"/>
  <c r="BB1944" i="4"/>
  <c r="BE1944" i="4" s="1"/>
  <c r="BB1943" i="4"/>
  <c r="BE1943" i="4" s="1"/>
  <c r="BB1942" i="4"/>
  <c r="BE1942" i="4" s="1"/>
  <c r="BB1941" i="4"/>
  <c r="BE1941" i="4" s="1"/>
  <c r="BB1940" i="4"/>
  <c r="BE1940" i="4" s="1"/>
  <c r="BB1939" i="4"/>
  <c r="BE1939" i="4" s="1"/>
  <c r="BB1938" i="4"/>
  <c r="BE1938" i="4" s="1"/>
  <c r="BB1937" i="4"/>
  <c r="BE1937" i="4" s="1"/>
  <c r="BB1936" i="4"/>
  <c r="BE1936" i="4" s="1"/>
  <c r="BB1935" i="4"/>
  <c r="BE1935" i="4" s="1"/>
  <c r="BB1934" i="4"/>
  <c r="BE1934" i="4" s="1"/>
  <c r="BB1933" i="4"/>
  <c r="BE1933" i="4" s="1"/>
  <c r="BB1932" i="4"/>
  <c r="BE1932" i="4" s="1"/>
  <c r="BB1931" i="4"/>
  <c r="BE1931" i="4" s="1"/>
  <c r="BB1930" i="4"/>
  <c r="BE1930" i="4" s="1"/>
  <c r="BB1929" i="4"/>
  <c r="BE1929" i="4" s="1"/>
  <c r="BB1928" i="4"/>
  <c r="BE1928" i="4" s="1"/>
  <c r="BB1927" i="4"/>
  <c r="BE1927" i="4" s="1"/>
  <c r="BB1926" i="4"/>
  <c r="BE1926" i="4" s="1"/>
  <c r="BB1925" i="4"/>
  <c r="BE1925" i="4" s="1"/>
  <c r="BB1924" i="4"/>
  <c r="BE1924" i="4" s="1"/>
  <c r="BB1923" i="4"/>
  <c r="BE1923" i="4" s="1"/>
  <c r="BB1922" i="4"/>
  <c r="BE1922" i="4" s="1"/>
  <c r="BB1921" i="4"/>
  <c r="BE1921" i="4" s="1"/>
  <c r="BB1920" i="4"/>
  <c r="BE1920" i="4" s="1"/>
  <c r="BB1919" i="4"/>
  <c r="BE1919" i="4" s="1"/>
  <c r="BB1918" i="4"/>
  <c r="BE1918" i="4" s="1"/>
  <c r="BB1917" i="4"/>
  <c r="BE1917" i="4" s="1"/>
  <c r="BB1916" i="4"/>
  <c r="BE1916" i="4" s="1"/>
  <c r="BB1915" i="4"/>
  <c r="BE1915" i="4" s="1"/>
  <c r="BB1914" i="4"/>
  <c r="BE1914" i="4" s="1"/>
  <c r="BB1913" i="4"/>
  <c r="BE1913" i="4" s="1"/>
  <c r="BB1912" i="4"/>
  <c r="BE1912" i="4" s="1"/>
  <c r="BB1911" i="4"/>
  <c r="BE1911" i="4" s="1"/>
  <c r="BB1910" i="4"/>
  <c r="BE1910" i="4" s="1"/>
  <c r="BB1909" i="4"/>
  <c r="BE1909" i="4" s="1"/>
  <c r="BB1908" i="4"/>
  <c r="BE1908" i="4" s="1"/>
  <c r="BB1907" i="4"/>
  <c r="BE1907" i="4" s="1"/>
  <c r="BB1906" i="4"/>
  <c r="BE1906" i="4" s="1"/>
  <c r="BB1905" i="4"/>
  <c r="BE1905" i="4" s="1"/>
  <c r="BB1904" i="4"/>
  <c r="BE1904" i="4" s="1"/>
  <c r="BB1903" i="4"/>
  <c r="BE1903" i="4" s="1"/>
  <c r="BB1902" i="4"/>
  <c r="BE1902" i="4" s="1"/>
  <c r="BB1901" i="4"/>
  <c r="BE1901" i="4" s="1"/>
  <c r="BB1900" i="4"/>
  <c r="BE1900" i="4" s="1"/>
  <c r="BB1899" i="4"/>
  <c r="BE1899" i="4" s="1"/>
  <c r="BB1898" i="4"/>
  <c r="BE1898" i="4" s="1"/>
  <c r="BB1897" i="4"/>
  <c r="BE1897" i="4" s="1"/>
  <c r="BB1896" i="4"/>
  <c r="BE1896" i="4" s="1"/>
  <c r="BB1895" i="4"/>
  <c r="BE1895" i="4" s="1"/>
  <c r="BB1894" i="4"/>
  <c r="BE1894" i="4" s="1"/>
  <c r="BB1893" i="4"/>
  <c r="BE1893" i="4" s="1"/>
  <c r="BB1892" i="4"/>
  <c r="BE1892" i="4" s="1"/>
  <c r="BB1891" i="4"/>
  <c r="BE1891" i="4" s="1"/>
  <c r="BB1890" i="4"/>
  <c r="BE1890" i="4" s="1"/>
  <c r="BB1889" i="4"/>
  <c r="BE1889" i="4" s="1"/>
  <c r="BB1888" i="4"/>
  <c r="BE1888" i="4" s="1"/>
  <c r="BB1887" i="4"/>
  <c r="BE1887" i="4" s="1"/>
  <c r="BB1886" i="4"/>
  <c r="BE1886" i="4" s="1"/>
  <c r="BB1885" i="4"/>
  <c r="BE1885" i="4" s="1"/>
  <c r="BB1884" i="4"/>
  <c r="BE1884" i="4" s="1"/>
  <c r="BB1883" i="4"/>
  <c r="BE1883" i="4" s="1"/>
  <c r="BB1882" i="4"/>
  <c r="BE1882" i="4" s="1"/>
  <c r="BB1881" i="4"/>
  <c r="BE1881" i="4" s="1"/>
  <c r="BB1880" i="4"/>
  <c r="BE1880" i="4" s="1"/>
  <c r="BB1879" i="4"/>
  <c r="BE1879" i="4" s="1"/>
  <c r="BB1878" i="4"/>
  <c r="BE1878" i="4" s="1"/>
  <c r="BB1877" i="4"/>
  <c r="BE1877" i="4" s="1"/>
  <c r="BB1876" i="4"/>
  <c r="BE1876" i="4" s="1"/>
  <c r="BB1875" i="4"/>
  <c r="BE1875" i="4" s="1"/>
  <c r="BB1874" i="4"/>
  <c r="BE1874" i="4" s="1"/>
  <c r="BB1873" i="4"/>
  <c r="BE1873" i="4" s="1"/>
  <c r="BB1872" i="4"/>
  <c r="BE1872" i="4" s="1"/>
  <c r="BB1871" i="4"/>
  <c r="BE1871" i="4" s="1"/>
  <c r="BB1870" i="4"/>
  <c r="BE1870" i="4" s="1"/>
  <c r="BB1869" i="4"/>
  <c r="BE1869" i="4" s="1"/>
  <c r="BB1868" i="4"/>
  <c r="BE1868" i="4" s="1"/>
  <c r="BB1867" i="4"/>
  <c r="BE1867" i="4" s="1"/>
  <c r="BB1866" i="4"/>
  <c r="BE1866" i="4" s="1"/>
  <c r="BB1865" i="4"/>
  <c r="BE1865" i="4" s="1"/>
  <c r="BB1864" i="4"/>
  <c r="BE1864" i="4" s="1"/>
  <c r="BB1863" i="4"/>
  <c r="BE1863" i="4" s="1"/>
  <c r="BB1862" i="4"/>
  <c r="BE1862" i="4" s="1"/>
  <c r="BB1861" i="4"/>
  <c r="BE1861" i="4" s="1"/>
  <c r="BB1860" i="4"/>
  <c r="BE1860" i="4" s="1"/>
  <c r="BB1859" i="4"/>
  <c r="BE1859" i="4" s="1"/>
  <c r="BB1858" i="4"/>
  <c r="BE1858" i="4" s="1"/>
  <c r="BB1857" i="4"/>
  <c r="BE1857" i="4" s="1"/>
  <c r="BB1856" i="4"/>
  <c r="BE1856" i="4" s="1"/>
  <c r="BB1855" i="4"/>
  <c r="BE1855" i="4" s="1"/>
  <c r="BB1854" i="4"/>
  <c r="BE1854" i="4" s="1"/>
  <c r="BB1853" i="4"/>
  <c r="BE1853" i="4" s="1"/>
  <c r="BB1852" i="4"/>
  <c r="BE1852" i="4" s="1"/>
  <c r="BB1851" i="4"/>
  <c r="BE1851" i="4" s="1"/>
  <c r="BB1850" i="4"/>
  <c r="BE1850" i="4" s="1"/>
  <c r="BB1849" i="4"/>
  <c r="BE1849" i="4" s="1"/>
  <c r="BB1848" i="4"/>
  <c r="BE1848" i="4" s="1"/>
  <c r="BB1847" i="4"/>
  <c r="BE1847" i="4" s="1"/>
  <c r="BB1846" i="4"/>
  <c r="BE1846" i="4" s="1"/>
  <c r="BB1845" i="4"/>
  <c r="BE1845" i="4" s="1"/>
  <c r="BB1844" i="4"/>
  <c r="BE1844" i="4" s="1"/>
  <c r="BB1843" i="4"/>
  <c r="BE1843" i="4" s="1"/>
  <c r="BB1842" i="4"/>
  <c r="BE1842" i="4" s="1"/>
  <c r="BB1841" i="4"/>
  <c r="BE1841" i="4" s="1"/>
  <c r="BB1840" i="4"/>
  <c r="BE1840" i="4" s="1"/>
  <c r="BB1839" i="4"/>
  <c r="BE1839" i="4" s="1"/>
  <c r="BB1838" i="4"/>
  <c r="BE1838" i="4" s="1"/>
  <c r="BB1837" i="4"/>
  <c r="BE1837" i="4" s="1"/>
  <c r="BB1836" i="4"/>
  <c r="BE1836" i="4" s="1"/>
  <c r="BB1835" i="4"/>
  <c r="BE1835" i="4" s="1"/>
  <c r="BB1834" i="4"/>
  <c r="BE1834" i="4" s="1"/>
  <c r="BB1833" i="4"/>
  <c r="BE1833" i="4" s="1"/>
  <c r="BB1832" i="4"/>
  <c r="BE1832" i="4" s="1"/>
  <c r="BB1831" i="4"/>
  <c r="BE1831" i="4" s="1"/>
  <c r="BB1830" i="4"/>
  <c r="BE1830" i="4" s="1"/>
  <c r="BB1829" i="4"/>
  <c r="BE1829" i="4" s="1"/>
  <c r="BB1828" i="4"/>
  <c r="BE1828" i="4" s="1"/>
  <c r="BB1827" i="4"/>
  <c r="BE1827" i="4" s="1"/>
  <c r="BB1826" i="4"/>
  <c r="BE1826" i="4" s="1"/>
  <c r="BB1825" i="4"/>
  <c r="BE1825" i="4" s="1"/>
  <c r="BB1824" i="4"/>
  <c r="BE1824" i="4" s="1"/>
  <c r="BB1823" i="4"/>
  <c r="BE1823" i="4" s="1"/>
  <c r="BB1822" i="4"/>
  <c r="BE1822" i="4" s="1"/>
  <c r="BB1821" i="4"/>
  <c r="BE1821" i="4" s="1"/>
  <c r="BB1820" i="4"/>
  <c r="BE1820" i="4" s="1"/>
  <c r="BB1819" i="4"/>
  <c r="BE1819" i="4" s="1"/>
  <c r="BB1818" i="4"/>
  <c r="BE1818" i="4" s="1"/>
  <c r="BB1817" i="4"/>
  <c r="BE1817" i="4" s="1"/>
  <c r="BB1816" i="4"/>
  <c r="BE1816" i="4" s="1"/>
  <c r="BB1815" i="4"/>
  <c r="BE1815" i="4" s="1"/>
  <c r="BB1814" i="4"/>
  <c r="BE1814" i="4" s="1"/>
  <c r="BB1813" i="4"/>
  <c r="BE1813" i="4" s="1"/>
  <c r="BB1812" i="4"/>
  <c r="BE1812" i="4" s="1"/>
  <c r="BB1811" i="4"/>
  <c r="BE1811" i="4" s="1"/>
  <c r="BB1810" i="4"/>
  <c r="BE1810" i="4" s="1"/>
  <c r="BB1809" i="4"/>
  <c r="BE1809" i="4" s="1"/>
  <c r="BB1808" i="4"/>
  <c r="BE1808" i="4" s="1"/>
  <c r="BB1807" i="4"/>
  <c r="BE1807" i="4" s="1"/>
  <c r="BB1806" i="4"/>
  <c r="BE1806" i="4" s="1"/>
  <c r="BB1805" i="4"/>
  <c r="BE1805" i="4" s="1"/>
  <c r="BB1804" i="4"/>
  <c r="BE1804" i="4" s="1"/>
  <c r="BB1803" i="4"/>
  <c r="BE1803" i="4" s="1"/>
  <c r="BB1802" i="4"/>
  <c r="BE1802" i="4" s="1"/>
  <c r="BB1801" i="4"/>
  <c r="BE1801" i="4" s="1"/>
  <c r="BB1800" i="4"/>
  <c r="BE1800" i="4" s="1"/>
  <c r="BB1799" i="4"/>
  <c r="BE1799" i="4" s="1"/>
  <c r="BB1798" i="4"/>
  <c r="BE1798" i="4" s="1"/>
  <c r="BB1797" i="4"/>
  <c r="BE1797" i="4" s="1"/>
  <c r="BB1796" i="4"/>
  <c r="BE1796" i="4" s="1"/>
  <c r="BB1795" i="4"/>
  <c r="BE1795" i="4" s="1"/>
  <c r="BB1794" i="4"/>
  <c r="BE1794" i="4" s="1"/>
  <c r="BB1793" i="4"/>
  <c r="BE1793" i="4" s="1"/>
  <c r="BB1792" i="4"/>
  <c r="BE1792" i="4" s="1"/>
  <c r="BB1791" i="4"/>
  <c r="BE1791" i="4" s="1"/>
  <c r="BB1790" i="4"/>
  <c r="BE1790" i="4" s="1"/>
  <c r="BB1789" i="4"/>
  <c r="BE1789" i="4" s="1"/>
  <c r="BB1788" i="4"/>
  <c r="BE1788" i="4" s="1"/>
  <c r="BB1787" i="4"/>
  <c r="BE1787" i="4" s="1"/>
  <c r="BB1786" i="4"/>
  <c r="BE1786" i="4" s="1"/>
  <c r="BB1785" i="4"/>
  <c r="BE1785" i="4" s="1"/>
  <c r="BB1784" i="4"/>
  <c r="BE1784" i="4" s="1"/>
  <c r="BB1783" i="4"/>
  <c r="BE1783" i="4" s="1"/>
  <c r="BB1782" i="4"/>
  <c r="BE1782" i="4" s="1"/>
  <c r="BB1781" i="4"/>
  <c r="BE1781" i="4" s="1"/>
  <c r="BB1780" i="4"/>
  <c r="BE1780" i="4" s="1"/>
  <c r="BB1779" i="4"/>
  <c r="BE1779" i="4" s="1"/>
  <c r="BB1778" i="4"/>
  <c r="BE1778" i="4" s="1"/>
  <c r="BB1777" i="4"/>
  <c r="BE1777" i="4" s="1"/>
  <c r="BB1776" i="4"/>
  <c r="BE1776" i="4" s="1"/>
  <c r="BB1775" i="4"/>
  <c r="BE1775" i="4" s="1"/>
  <c r="BB1774" i="4"/>
  <c r="BE1774" i="4" s="1"/>
  <c r="BB1773" i="4"/>
  <c r="BE1773" i="4" s="1"/>
  <c r="BB1772" i="4"/>
  <c r="BE1772" i="4" s="1"/>
  <c r="BB1771" i="4"/>
  <c r="BE1771" i="4" s="1"/>
  <c r="BB1770" i="4"/>
  <c r="BE1770" i="4" s="1"/>
  <c r="BB1769" i="4"/>
  <c r="BE1769" i="4" s="1"/>
  <c r="BB1768" i="4"/>
  <c r="BE1768" i="4" s="1"/>
  <c r="BB1767" i="4"/>
  <c r="BE1767" i="4" s="1"/>
  <c r="BB1766" i="4"/>
  <c r="BE1766" i="4" s="1"/>
  <c r="BB1765" i="4"/>
  <c r="BE1765" i="4" s="1"/>
  <c r="BB1764" i="4"/>
  <c r="BE1764" i="4" s="1"/>
  <c r="BB1763" i="4"/>
  <c r="BE1763" i="4" s="1"/>
  <c r="BB1762" i="4"/>
  <c r="BE1762" i="4" s="1"/>
  <c r="BB1761" i="4"/>
  <c r="BE1761" i="4" s="1"/>
  <c r="BB1760" i="4"/>
  <c r="BE1760" i="4" s="1"/>
  <c r="BB1759" i="4"/>
  <c r="BE1759" i="4" s="1"/>
  <c r="BB1758" i="4"/>
  <c r="BE1758" i="4" s="1"/>
  <c r="BB1757" i="4"/>
  <c r="BE1757" i="4" s="1"/>
  <c r="BB1756" i="4"/>
  <c r="BE1756" i="4" s="1"/>
  <c r="BB1755" i="4"/>
  <c r="BE1755" i="4" s="1"/>
  <c r="BB1754" i="4"/>
  <c r="BE1754" i="4" s="1"/>
  <c r="BB1753" i="4"/>
  <c r="BE1753" i="4" s="1"/>
  <c r="BB1752" i="4"/>
  <c r="BE1752" i="4" s="1"/>
  <c r="BB1751" i="4"/>
  <c r="BE1751" i="4" s="1"/>
  <c r="BB1750" i="4"/>
  <c r="BE1750" i="4" s="1"/>
  <c r="BB1749" i="4"/>
  <c r="BE1749" i="4" s="1"/>
  <c r="BB1748" i="4"/>
  <c r="BE1748" i="4" s="1"/>
  <c r="BB1747" i="4"/>
  <c r="BE1747" i="4" s="1"/>
  <c r="BB1746" i="4"/>
  <c r="BE1746" i="4" s="1"/>
  <c r="BB1745" i="4"/>
  <c r="BE1745" i="4" s="1"/>
  <c r="BB1744" i="4"/>
  <c r="BE1744" i="4" s="1"/>
  <c r="BB1743" i="4"/>
  <c r="BE1743" i="4" s="1"/>
  <c r="BB1742" i="4"/>
  <c r="BE1742" i="4" s="1"/>
  <c r="BB1741" i="4"/>
  <c r="BE1741" i="4" s="1"/>
  <c r="BB1740" i="4"/>
  <c r="BE1740" i="4" s="1"/>
  <c r="BB1739" i="4"/>
  <c r="BE1739" i="4" s="1"/>
  <c r="BB1738" i="4"/>
  <c r="BE1738" i="4" s="1"/>
  <c r="BB1737" i="4"/>
  <c r="BE1737" i="4" s="1"/>
  <c r="BB1736" i="4"/>
  <c r="BE1736" i="4" s="1"/>
  <c r="BB1735" i="4"/>
  <c r="BE1735" i="4" s="1"/>
  <c r="BB1734" i="4"/>
  <c r="BE1734" i="4" s="1"/>
  <c r="BB1733" i="4"/>
  <c r="BE1733" i="4" s="1"/>
  <c r="BB1732" i="4"/>
  <c r="BE1732" i="4" s="1"/>
  <c r="BB1731" i="4"/>
  <c r="BE1731" i="4" s="1"/>
  <c r="BB1730" i="4"/>
  <c r="BE1730" i="4" s="1"/>
  <c r="BB1729" i="4"/>
  <c r="BE1729" i="4" s="1"/>
  <c r="BB1728" i="4"/>
  <c r="BE1728" i="4" s="1"/>
  <c r="BB1727" i="4"/>
  <c r="BE1727" i="4" s="1"/>
  <c r="BB1726" i="4"/>
  <c r="BE1726" i="4" s="1"/>
  <c r="BB1725" i="4"/>
  <c r="BE1725" i="4" s="1"/>
  <c r="BB1724" i="4"/>
  <c r="BE1724" i="4" s="1"/>
  <c r="BB1723" i="4"/>
  <c r="BE1723" i="4" s="1"/>
  <c r="BB1722" i="4"/>
  <c r="BE1722" i="4" s="1"/>
  <c r="BB1721" i="4"/>
  <c r="BE1721" i="4" s="1"/>
  <c r="BB1720" i="4"/>
  <c r="BE1720" i="4" s="1"/>
  <c r="BB1719" i="4"/>
  <c r="BE1719" i="4" s="1"/>
  <c r="BB1718" i="4"/>
  <c r="BE1718" i="4" s="1"/>
  <c r="BB1717" i="4"/>
  <c r="BE1717" i="4" s="1"/>
  <c r="BB1716" i="4"/>
  <c r="BE1716" i="4" s="1"/>
  <c r="BB1715" i="4"/>
  <c r="BE1715" i="4" s="1"/>
  <c r="BB1714" i="4"/>
  <c r="BE1714" i="4" s="1"/>
  <c r="BB1713" i="4"/>
  <c r="BE1713" i="4" s="1"/>
  <c r="BB1712" i="4"/>
  <c r="BE1712" i="4" s="1"/>
  <c r="BB1711" i="4"/>
  <c r="BE1711" i="4" s="1"/>
  <c r="BB1710" i="4"/>
  <c r="BE1710" i="4" s="1"/>
  <c r="BB1709" i="4"/>
  <c r="BE1709" i="4" s="1"/>
  <c r="BB1708" i="4"/>
  <c r="BE1708" i="4" s="1"/>
  <c r="BB1707" i="4"/>
  <c r="BE1707" i="4" s="1"/>
  <c r="BB1706" i="4"/>
  <c r="BE1706" i="4" s="1"/>
  <c r="BB1705" i="4"/>
  <c r="BE1705" i="4" s="1"/>
  <c r="BB1704" i="4"/>
  <c r="BE1704" i="4" s="1"/>
  <c r="BB1703" i="4"/>
  <c r="BE1703" i="4" s="1"/>
  <c r="BB1702" i="4"/>
  <c r="BE1702" i="4" s="1"/>
  <c r="BB1701" i="4"/>
  <c r="BE1701" i="4" s="1"/>
  <c r="BB1700" i="4"/>
  <c r="BE1700" i="4" s="1"/>
  <c r="BB1699" i="4"/>
  <c r="BE1699" i="4" s="1"/>
  <c r="BB1698" i="4"/>
  <c r="BE1698" i="4" s="1"/>
  <c r="BB1697" i="4"/>
  <c r="BE1697" i="4" s="1"/>
  <c r="BB1696" i="4"/>
  <c r="BE1696" i="4" s="1"/>
  <c r="BB1695" i="4"/>
  <c r="BE1695" i="4" s="1"/>
  <c r="BB1694" i="4"/>
  <c r="BE1694" i="4" s="1"/>
  <c r="BB1693" i="4"/>
  <c r="BE1693" i="4" s="1"/>
  <c r="BB1692" i="4"/>
  <c r="BE1692" i="4" s="1"/>
  <c r="BB1691" i="4"/>
  <c r="BE1691" i="4" s="1"/>
  <c r="BB1690" i="4"/>
  <c r="BE1690" i="4" s="1"/>
  <c r="BB1689" i="4"/>
  <c r="BE1689" i="4" s="1"/>
  <c r="BB1688" i="4"/>
  <c r="BE1688" i="4" s="1"/>
  <c r="BB1687" i="4"/>
  <c r="BE1687" i="4" s="1"/>
  <c r="BB1686" i="4"/>
  <c r="BE1686" i="4" s="1"/>
  <c r="BB1685" i="4"/>
  <c r="BE1685" i="4" s="1"/>
  <c r="BB1684" i="4"/>
  <c r="BE1684" i="4" s="1"/>
  <c r="BB1683" i="4"/>
  <c r="BE1683" i="4" s="1"/>
  <c r="BB1682" i="4"/>
  <c r="BE1682" i="4" s="1"/>
  <c r="BB1681" i="4"/>
  <c r="BE1681" i="4" s="1"/>
  <c r="BB1680" i="4"/>
  <c r="BE1680" i="4" s="1"/>
  <c r="BB1679" i="4"/>
  <c r="BE1679" i="4" s="1"/>
  <c r="BB1678" i="4"/>
  <c r="BE1678" i="4" s="1"/>
  <c r="BB1677" i="4"/>
  <c r="BE1677" i="4" s="1"/>
  <c r="BB1676" i="4"/>
  <c r="BE1676" i="4" s="1"/>
  <c r="BB1675" i="4"/>
  <c r="BE1675" i="4" s="1"/>
  <c r="BB1674" i="4"/>
  <c r="BE1674" i="4" s="1"/>
  <c r="BB1673" i="4"/>
  <c r="BE1673" i="4" s="1"/>
  <c r="BB1672" i="4"/>
  <c r="BE1672" i="4" s="1"/>
  <c r="BB1671" i="4"/>
  <c r="BE1671" i="4" s="1"/>
  <c r="BB1670" i="4"/>
  <c r="BE1670" i="4" s="1"/>
  <c r="BB1669" i="4"/>
  <c r="BE1669" i="4" s="1"/>
  <c r="BB1668" i="4"/>
  <c r="BE1668" i="4" s="1"/>
  <c r="BB1667" i="4"/>
  <c r="BE1667" i="4" s="1"/>
  <c r="BB1666" i="4"/>
  <c r="BE1666" i="4" s="1"/>
  <c r="BB1665" i="4"/>
  <c r="BE1665" i="4" s="1"/>
  <c r="BB1664" i="4"/>
  <c r="BE1664" i="4" s="1"/>
  <c r="BB1663" i="4"/>
  <c r="BE1663" i="4" s="1"/>
  <c r="BB1662" i="4"/>
  <c r="BE1662" i="4" s="1"/>
  <c r="BB1661" i="4"/>
  <c r="BE1661" i="4" s="1"/>
  <c r="BB1660" i="4"/>
  <c r="BE1660" i="4" s="1"/>
  <c r="BB1659" i="4"/>
  <c r="BE1659" i="4" s="1"/>
  <c r="BB1658" i="4"/>
  <c r="BE1658" i="4" s="1"/>
  <c r="BB1657" i="4"/>
  <c r="BE1657" i="4" s="1"/>
  <c r="BB1656" i="4"/>
  <c r="BE1656" i="4" s="1"/>
  <c r="BB1655" i="4"/>
  <c r="BE1655" i="4" s="1"/>
  <c r="BB1654" i="4"/>
  <c r="BE1654" i="4" s="1"/>
  <c r="BB1653" i="4"/>
  <c r="BE1653" i="4" s="1"/>
  <c r="BB1652" i="4"/>
  <c r="BE1652" i="4" s="1"/>
  <c r="BB1651" i="4"/>
  <c r="BE1651" i="4" s="1"/>
  <c r="BB1650" i="4"/>
  <c r="BE1650" i="4" s="1"/>
  <c r="BB1649" i="4"/>
  <c r="BE1649" i="4" s="1"/>
  <c r="BB1648" i="4"/>
  <c r="BE1648" i="4" s="1"/>
  <c r="BB1647" i="4"/>
  <c r="BE1647" i="4" s="1"/>
  <c r="BB1646" i="4"/>
  <c r="BE1646" i="4" s="1"/>
  <c r="BB1645" i="4"/>
  <c r="BE1645" i="4" s="1"/>
  <c r="BB1644" i="4"/>
  <c r="BE1644" i="4" s="1"/>
  <c r="BB1643" i="4"/>
  <c r="BE1643" i="4" s="1"/>
  <c r="BB1642" i="4"/>
  <c r="BE1642" i="4" s="1"/>
  <c r="BB1641" i="4"/>
  <c r="BE1641" i="4" s="1"/>
  <c r="BB1640" i="4"/>
  <c r="BE1640" i="4" s="1"/>
  <c r="BB1639" i="4"/>
  <c r="BE1639" i="4" s="1"/>
  <c r="BB1638" i="4"/>
  <c r="BE1638" i="4" s="1"/>
  <c r="BB1637" i="4"/>
  <c r="BE1637" i="4" s="1"/>
  <c r="BB1636" i="4"/>
  <c r="BE1636" i="4" s="1"/>
  <c r="BB1635" i="4"/>
  <c r="BE1635" i="4" s="1"/>
  <c r="BB1634" i="4"/>
  <c r="BE1634" i="4" s="1"/>
  <c r="BB1633" i="4"/>
  <c r="BE1633" i="4" s="1"/>
  <c r="BB1632" i="4"/>
  <c r="BE1632" i="4" s="1"/>
  <c r="BB1631" i="4"/>
  <c r="BE1631" i="4" s="1"/>
  <c r="BB1630" i="4"/>
  <c r="BE1630" i="4" s="1"/>
  <c r="BB1629" i="4"/>
  <c r="BE1629" i="4" s="1"/>
  <c r="BB1628" i="4"/>
  <c r="BE1628" i="4" s="1"/>
  <c r="BB1627" i="4"/>
  <c r="BE1627" i="4" s="1"/>
  <c r="BB1626" i="4"/>
  <c r="BE1626" i="4" s="1"/>
  <c r="BB1625" i="4"/>
  <c r="BE1625" i="4" s="1"/>
  <c r="BB1624" i="4"/>
  <c r="BE1624" i="4" s="1"/>
  <c r="BB1623" i="4"/>
  <c r="BE1623" i="4" s="1"/>
  <c r="BB1622" i="4"/>
  <c r="BE1622" i="4" s="1"/>
  <c r="BB1621" i="4"/>
  <c r="BE1621" i="4" s="1"/>
  <c r="BB1620" i="4"/>
  <c r="BE1620" i="4" s="1"/>
  <c r="BB1619" i="4"/>
  <c r="BE1619" i="4" s="1"/>
  <c r="BB1618" i="4"/>
  <c r="BE1618" i="4" s="1"/>
  <c r="BB1617" i="4"/>
  <c r="BE1617" i="4" s="1"/>
  <c r="BB1616" i="4"/>
  <c r="BE1616" i="4" s="1"/>
  <c r="BB1615" i="4"/>
  <c r="BE1615" i="4" s="1"/>
  <c r="BB1614" i="4"/>
  <c r="BE1614" i="4" s="1"/>
  <c r="BB1613" i="4"/>
  <c r="BE1613" i="4" s="1"/>
  <c r="BB1612" i="4"/>
  <c r="BE1612" i="4" s="1"/>
  <c r="BB1611" i="4"/>
  <c r="BE1611" i="4" s="1"/>
  <c r="BB1610" i="4"/>
  <c r="BE1610" i="4" s="1"/>
  <c r="BB1609" i="4"/>
  <c r="BE1609" i="4" s="1"/>
  <c r="BB1608" i="4"/>
  <c r="BE1608" i="4" s="1"/>
  <c r="BB1607" i="4"/>
  <c r="BE1607" i="4" s="1"/>
  <c r="BB1606" i="4"/>
  <c r="BE1606" i="4" s="1"/>
  <c r="BB1605" i="4"/>
  <c r="BE1605" i="4" s="1"/>
  <c r="BB1604" i="4"/>
  <c r="BE1604" i="4" s="1"/>
  <c r="BB1603" i="4"/>
  <c r="BE1603" i="4" s="1"/>
  <c r="BB1602" i="4"/>
  <c r="BE1602" i="4" s="1"/>
  <c r="BB1601" i="4"/>
  <c r="BE1601" i="4" s="1"/>
  <c r="BB1600" i="4"/>
  <c r="BE1600" i="4" s="1"/>
  <c r="BB1599" i="4"/>
  <c r="BE1599" i="4" s="1"/>
  <c r="BB1598" i="4"/>
  <c r="BE1598" i="4" s="1"/>
  <c r="BB1597" i="4"/>
  <c r="BE1597" i="4" s="1"/>
  <c r="BB1596" i="4"/>
  <c r="BE1596" i="4" s="1"/>
  <c r="BB1595" i="4"/>
  <c r="BE1595" i="4" s="1"/>
  <c r="BB1594" i="4"/>
  <c r="BE1594" i="4" s="1"/>
  <c r="BB1593" i="4"/>
  <c r="BE1593" i="4" s="1"/>
  <c r="BB1592" i="4"/>
  <c r="BE1592" i="4" s="1"/>
  <c r="BB1591" i="4"/>
  <c r="BE1591" i="4" s="1"/>
  <c r="BB1590" i="4"/>
  <c r="BE1590" i="4" s="1"/>
  <c r="BB1589" i="4"/>
  <c r="BE1589" i="4" s="1"/>
  <c r="BB1588" i="4"/>
  <c r="BE1588" i="4" s="1"/>
  <c r="BB1587" i="4"/>
  <c r="BE1587" i="4" s="1"/>
  <c r="BB1586" i="4"/>
  <c r="BE1586" i="4" s="1"/>
  <c r="BB1585" i="4"/>
  <c r="BE1585" i="4" s="1"/>
  <c r="BB1584" i="4"/>
  <c r="BE1584" i="4" s="1"/>
  <c r="BB1583" i="4"/>
  <c r="BE1583" i="4" s="1"/>
  <c r="BB1582" i="4"/>
  <c r="BE1582" i="4" s="1"/>
  <c r="BB1581" i="4"/>
  <c r="BE1581" i="4" s="1"/>
  <c r="BB1580" i="4"/>
  <c r="BE1580" i="4" s="1"/>
  <c r="BB1579" i="4"/>
  <c r="BE1579" i="4" s="1"/>
  <c r="BB1578" i="4"/>
  <c r="BE1578" i="4" s="1"/>
  <c r="BB1577" i="4"/>
  <c r="BE1577" i="4" s="1"/>
  <c r="BB1576" i="4"/>
  <c r="BE1576" i="4" s="1"/>
  <c r="BB1575" i="4"/>
  <c r="BE1575" i="4" s="1"/>
  <c r="BB1574" i="4"/>
  <c r="BE1574" i="4" s="1"/>
  <c r="BB1573" i="4"/>
  <c r="BE1573" i="4" s="1"/>
  <c r="BB1572" i="4"/>
  <c r="BE1572" i="4" s="1"/>
  <c r="BB1571" i="4"/>
  <c r="BE1571" i="4" s="1"/>
  <c r="BB1570" i="4"/>
  <c r="BE1570" i="4" s="1"/>
  <c r="BB1569" i="4"/>
  <c r="BE1569" i="4" s="1"/>
  <c r="BB1568" i="4"/>
  <c r="BE1568" i="4" s="1"/>
  <c r="BB1567" i="4"/>
  <c r="BE1567" i="4" s="1"/>
  <c r="BB1566" i="4"/>
  <c r="BE1566" i="4" s="1"/>
  <c r="BB1565" i="4"/>
  <c r="BE1565" i="4" s="1"/>
  <c r="BB1564" i="4"/>
  <c r="BE1564" i="4" s="1"/>
  <c r="BB1563" i="4"/>
  <c r="BE1563" i="4" s="1"/>
  <c r="BB1562" i="4"/>
  <c r="BE1562" i="4" s="1"/>
  <c r="BB1561" i="4"/>
  <c r="BE1561" i="4" s="1"/>
  <c r="BB1560" i="4"/>
  <c r="BE1560" i="4" s="1"/>
  <c r="BB1559" i="4"/>
  <c r="BE1559" i="4" s="1"/>
  <c r="BB1558" i="4"/>
  <c r="BE1558" i="4" s="1"/>
  <c r="BB1557" i="4"/>
  <c r="BE1557" i="4" s="1"/>
  <c r="BB1556" i="4"/>
  <c r="BE1556" i="4" s="1"/>
  <c r="BB1555" i="4"/>
  <c r="BE1555" i="4" s="1"/>
  <c r="BB1554" i="4"/>
  <c r="BE1554" i="4" s="1"/>
  <c r="BB1553" i="4"/>
  <c r="BE1553" i="4" s="1"/>
  <c r="BB1552" i="4"/>
  <c r="BE1552" i="4" s="1"/>
  <c r="BB1551" i="4"/>
  <c r="BE1551" i="4" s="1"/>
  <c r="BB1550" i="4"/>
  <c r="BE1550" i="4" s="1"/>
  <c r="BB1549" i="4"/>
  <c r="BE1549" i="4" s="1"/>
  <c r="BB1548" i="4"/>
  <c r="BE1548" i="4" s="1"/>
  <c r="BB1547" i="4"/>
  <c r="BE1547" i="4" s="1"/>
  <c r="BB1546" i="4"/>
  <c r="BE1546" i="4" s="1"/>
  <c r="BB1545" i="4"/>
  <c r="BE1545" i="4" s="1"/>
  <c r="BB1544" i="4"/>
  <c r="BE1544" i="4" s="1"/>
  <c r="BB1543" i="4"/>
  <c r="BE1543" i="4" s="1"/>
  <c r="BB1542" i="4"/>
  <c r="BE1542" i="4" s="1"/>
  <c r="BB1541" i="4"/>
  <c r="BE1541" i="4" s="1"/>
  <c r="BB1540" i="4"/>
  <c r="BE1540" i="4" s="1"/>
  <c r="BB1539" i="4"/>
  <c r="BE1539" i="4" s="1"/>
  <c r="BB1538" i="4"/>
  <c r="BE1538" i="4" s="1"/>
  <c r="BB1537" i="4"/>
  <c r="BE1537" i="4" s="1"/>
  <c r="BB1536" i="4"/>
  <c r="BE1536" i="4" s="1"/>
  <c r="BB1535" i="4"/>
  <c r="BE1535" i="4" s="1"/>
  <c r="BB1534" i="4"/>
  <c r="BE1534" i="4" s="1"/>
  <c r="BB1533" i="4"/>
  <c r="BE1533" i="4" s="1"/>
  <c r="BB1532" i="4"/>
  <c r="BE1532" i="4" s="1"/>
  <c r="BB1531" i="4"/>
  <c r="BE1531" i="4" s="1"/>
  <c r="BB1530" i="4"/>
  <c r="BE1530" i="4" s="1"/>
  <c r="BB1529" i="4"/>
  <c r="BE1529" i="4" s="1"/>
  <c r="BB1528" i="4"/>
  <c r="BE1528" i="4" s="1"/>
  <c r="BB1527" i="4"/>
  <c r="BE1527" i="4" s="1"/>
  <c r="BB1526" i="4"/>
  <c r="BE1526" i="4" s="1"/>
  <c r="BB1525" i="4"/>
  <c r="BE1525" i="4" s="1"/>
  <c r="BB1524" i="4"/>
  <c r="BE1524" i="4" s="1"/>
  <c r="BB1523" i="4"/>
  <c r="BE1523" i="4" s="1"/>
  <c r="BB1522" i="4"/>
  <c r="BE1522" i="4" s="1"/>
  <c r="BB1521" i="4"/>
  <c r="BE1521" i="4" s="1"/>
  <c r="BB1520" i="4"/>
  <c r="BE1520" i="4" s="1"/>
  <c r="BB1519" i="4"/>
  <c r="BE1519" i="4" s="1"/>
  <c r="BB1518" i="4"/>
  <c r="BE1518" i="4" s="1"/>
  <c r="BB1517" i="4"/>
  <c r="BE1517" i="4" s="1"/>
  <c r="BB1516" i="4"/>
  <c r="BE1516" i="4" s="1"/>
  <c r="BB1515" i="4"/>
  <c r="BE1515" i="4" s="1"/>
  <c r="BB1514" i="4"/>
  <c r="BE1514" i="4" s="1"/>
  <c r="BB1513" i="4"/>
  <c r="BE1513" i="4" s="1"/>
  <c r="BB1512" i="4"/>
  <c r="BE1512" i="4" s="1"/>
  <c r="BB1511" i="4"/>
  <c r="BE1511" i="4" s="1"/>
  <c r="BB1510" i="4"/>
  <c r="BE1510" i="4" s="1"/>
  <c r="BB1509" i="4"/>
  <c r="BE1509" i="4" s="1"/>
  <c r="BB1508" i="4"/>
  <c r="BE1508" i="4" s="1"/>
  <c r="BB1507" i="4"/>
  <c r="BE1507" i="4" s="1"/>
  <c r="BB1506" i="4"/>
  <c r="BE1506" i="4" s="1"/>
  <c r="BB1505" i="4"/>
  <c r="BE1505" i="4" s="1"/>
  <c r="BB1504" i="4"/>
  <c r="BE1504" i="4" s="1"/>
  <c r="BB1503" i="4"/>
  <c r="BE1503" i="4" s="1"/>
  <c r="BB1502" i="4"/>
  <c r="BE1502" i="4" s="1"/>
  <c r="BB1501" i="4"/>
  <c r="BE1501" i="4" s="1"/>
  <c r="BB1500" i="4"/>
  <c r="BE1500" i="4" s="1"/>
  <c r="BB1499" i="4"/>
  <c r="BE1499" i="4" s="1"/>
  <c r="BB1498" i="4"/>
  <c r="BE1498" i="4" s="1"/>
  <c r="BB1497" i="4"/>
  <c r="BE1497" i="4" s="1"/>
  <c r="BB1496" i="4"/>
  <c r="BE1496" i="4" s="1"/>
  <c r="BB1495" i="4"/>
  <c r="BE1495" i="4" s="1"/>
  <c r="BB1494" i="4"/>
  <c r="BE1494" i="4" s="1"/>
  <c r="BB1493" i="4"/>
  <c r="BE1493" i="4" s="1"/>
  <c r="BB1492" i="4"/>
  <c r="BE1492" i="4" s="1"/>
  <c r="BB1491" i="4"/>
  <c r="BE1491" i="4" s="1"/>
  <c r="BB1490" i="4"/>
  <c r="BE1490" i="4" s="1"/>
  <c r="BB1489" i="4"/>
  <c r="BE1489" i="4" s="1"/>
  <c r="BB1488" i="4"/>
  <c r="BE1488" i="4" s="1"/>
  <c r="BB1487" i="4"/>
  <c r="BE1487" i="4" s="1"/>
  <c r="BB1486" i="4"/>
  <c r="BE1486" i="4" s="1"/>
  <c r="BB1485" i="4"/>
  <c r="BE1485" i="4" s="1"/>
  <c r="BB1484" i="4"/>
  <c r="BE1484" i="4" s="1"/>
  <c r="BB1483" i="4"/>
  <c r="BE1483" i="4" s="1"/>
  <c r="BB1482" i="4"/>
  <c r="BE1482" i="4" s="1"/>
  <c r="BB1481" i="4"/>
  <c r="BE1481" i="4" s="1"/>
  <c r="BB1480" i="4"/>
  <c r="BE1480" i="4" s="1"/>
  <c r="BB1479" i="4"/>
  <c r="BE1479" i="4" s="1"/>
  <c r="BB1478" i="4"/>
  <c r="BE1478" i="4" s="1"/>
  <c r="BB1477" i="4"/>
  <c r="BE1477" i="4" s="1"/>
  <c r="BB1476" i="4"/>
  <c r="BE1476" i="4" s="1"/>
  <c r="BB1475" i="4"/>
  <c r="BE1475" i="4" s="1"/>
  <c r="BB1474" i="4"/>
  <c r="BE1474" i="4" s="1"/>
  <c r="BB1473" i="4"/>
  <c r="BE1473" i="4" s="1"/>
  <c r="BB1472" i="4"/>
  <c r="BE1472" i="4" s="1"/>
  <c r="BB1471" i="4"/>
  <c r="BE1471" i="4" s="1"/>
  <c r="BB1470" i="4"/>
  <c r="BE1470" i="4" s="1"/>
  <c r="BB1469" i="4"/>
  <c r="BE1469" i="4" s="1"/>
  <c r="BB1468" i="4"/>
  <c r="BE1468" i="4" s="1"/>
  <c r="BB1467" i="4"/>
  <c r="BE1467" i="4" s="1"/>
  <c r="BB1466" i="4"/>
  <c r="BE1466" i="4" s="1"/>
  <c r="BB1465" i="4"/>
  <c r="BE1465" i="4" s="1"/>
  <c r="BB1464" i="4"/>
  <c r="BE1464" i="4" s="1"/>
  <c r="BB1463" i="4"/>
  <c r="BE1463" i="4" s="1"/>
  <c r="BB1462" i="4"/>
  <c r="BE1462" i="4" s="1"/>
  <c r="BB1461" i="4"/>
  <c r="BE1461" i="4" s="1"/>
  <c r="BB1460" i="4"/>
  <c r="BE1460" i="4" s="1"/>
  <c r="BB1459" i="4"/>
  <c r="BE1459" i="4" s="1"/>
  <c r="BB1458" i="4"/>
  <c r="BE1458" i="4" s="1"/>
  <c r="BB1457" i="4"/>
  <c r="BE1457" i="4" s="1"/>
  <c r="BB1456" i="4"/>
  <c r="BE1456" i="4" s="1"/>
  <c r="BB1455" i="4"/>
  <c r="BE1455" i="4" s="1"/>
  <c r="BB1454" i="4"/>
  <c r="BE1454" i="4" s="1"/>
  <c r="BB1453" i="4"/>
  <c r="BE1453" i="4" s="1"/>
  <c r="BB1452" i="4"/>
  <c r="BE1452" i="4" s="1"/>
  <c r="BB1451" i="4"/>
  <c r="BE1451" i="4" s="1"/>
  <c r="BB1450" i="4"/>
  <c r="BE1450" i="4" s="1"/>
  <c r="BB1449" i="4"/>
  <c r="BE1449" i="4" s="1"/>
  <c r="BB1448" i="4"/>
  <c r="BE1448" i="4" s="1"/>
  <c r="BB1447" i="4"/>
  <c r="BE1447" i="4" s="1"/>
  <c r="BB1446" i="4"/>
  <c r="BE1446" i="4" s="1"/>
  <c r="BB1445" i="4"/>
  <c r="BE1445" i="4" s="1"/>
  <c r="BB1444" i="4"/>
  <c r="BE1444" i="4" s="1"/>
  <c r="BB1443" i="4"/>
  <c r="BE1443" i="4" s="1"/>
  <c r="BB1442" i="4"/>
  <c r="BE1442" i="4" s="1"/>
  <c r="BB1441" i="4"/>
  <c r="BE1441" i="4" s="1"/>
  <c r="BB1440" i="4"/>
  <c r="BE1440" i="4" s="1"/>
  <c r="BB1439" i="4"/>
  <c r="BE1439" i="4" s="1"/>
  <c r="BB1438" i="4"/>
  <c r="BE1438" i="4" s="1"/>
  <c r="BB1437" i="4"/>
  <c r="BE1437" i="4" s="1"/>
  <c r="BB1436" i="4"/>
  <c r="BE1436" i="4" s="1"/>
  <c r="BB1435" i="4"/>
  <c r="BE1435" i="4" s="1"/>
  <c r="BB1434" i="4"/>
  <c r="BE1434" i="4" s="1"/>
  <c r="BB1433" i="4"/>
  <c r="BE1433" i="4" s="1"/>
  <c r="BB1432" i="4"/>
  <c r="BE1432" i="4" s="1"/>
  <c r="BB1431" i="4"/>
  <c r="BE1431" i="4" s="1"/>
  <c r="BB1430" i="4"/>
  <c r="BE1430" i="4" s="1"/>
  <c r="BB1429" i="4"/>
  <c r="BE1429" i="4" s="1"/>
  <c r="BB1428" i="4"/>
  <c r="BE1428" i="4" s="1"/>
  <c r="BB1427" i="4"/>
  <c r="BE1427" i="4" s="1"/>
  <c r="BB1426" i="4"/>
  <c r="BE1426" i="4" s="1"/>
  <c r="BB1425" i="4"/>
  <c r="BE1425" i="4" s="1"/>
  <c r="BB1424" i="4"/>
  <c r="BE1424" i="4" s="1"/>
  <c r="BB1423" i="4"/>
  <c r="BE1423" i="4" s="1"/>
  <c r="BB1422" i="4"/>
  <c r="BE1422" i="4" s="1"/>
  <c r="BB1421" i="4"/>
  <c r="BE1421" i="4" s="1"/>
  <c r="BB1420" i="4"/>
  <c r="BE1420" i="4" s="1"/>
  <c r="BB1419" i="4"/>
  <c r="BE1419" i="4" s="1"/>
  <c r="BB1418" i="4"/>
  <c r="BE1418" i="4" s="1"/>
  <c r="BB1417" i="4"/>
  <c r="BE1417" i="4" s="1"/>
  <c r="BB1416" i="4"/>
  <c r="BE1416" i="4" s="1"/>
  <c r="BB1415" i="4"/>
  <c r="BE1415" i="4" s="1"/>
  <c r="BB1414" i="4"/>
  <c r="BE1414" i="4" s="1"/>
  <c r="BB1413" i="4"/>
  <c r="BE1413" i="4" s="1"/>
  <c r="BB1412" i="4"/>
  <c r="BE1412" i="4" s="1"/>
  <c r="BB1411" i="4"/>
  <c r="BE1411" i="4" s="1"/>
  <c r="BB1410" i="4"/>
  <c r="BE1410" i="4" s="1"/>
  <c r="BB1409" i="4"/>
  <c r="BE1409" i="4" s="1"/>
  <c r="BB1408" i="4"/>
  <c r="BE1408" i="4" s="1"/>
  <c r="BB1407" i="4"/>
  <c r="BE1407" i="4" s="1"/>
  <c r="BB1406" i="4"/>
  <c r="BE1406" i="4" s="1"/>
  <c r="BB1405" i="4"/>
  <c r="BE1405" i="4" s="1"/>
  <c r="BB1404" i="4"/>
  <c r="BE1404" i="4" s="1"/>
  <c r="BB1403" i="4"/>
  <c r="BE1403" i="4" s="1"/>
  <c r="BB1402" i="4"/>
  <c r="BE1402" i="4" s="1"/>
  <c r="BB1401" i="4"/>
  <c r="BE1401" i="4" s="1"/>
  <c r="BB1400" i="4"/>
  <c r="BE1400" i="4" s="1"/>
  <c r="BB1399" i="4"/>
  <c r="BE1399" i="4" s="1"/>
  <c r="BB1398" i="4"/>
  <c r="BE1398" i="4" s="1"/>
  <c r="BB1397" i="4"/>
  <c r="BE1397" i="4" s="1"/>
  <c r="BB1396" i="4"/>
  <c r="BE1396" i="4" s="1"/>
  <c r="BB1395" i="4"/>
  <c r="BE1395" i="4" s="1"/>
  <c r="BB1394" i="4"/>
  <c r="BE1394" i="4" s="1"/>
  <c r="BB1393" i="4"/>
  <c r="BE1393" i="4" s="1"/>
  <c r="BB1392" i="4"/>
  <c r="BE1392" i="4" s="1"/>
  <c r="BB1391" i="4"/>
  <c r="BE1391" i="4" s="1"/>
  <c r="BB1390" i="4"/>
  <c r="BE1390" i="4" s="1"/>
  <c r="BB1389" i="4"/>
  <c r="BE1389" i="4" s="1"/>
  <c r="BB1388" i="4"/>
  <c r="BE1388" i="4" s="1"/>
  <c r="BB1387" i="4"/>
  <c r="BE1387" i="4" s="1"/>
  <c r="BB1386" i="4"/>
  <c r="BE1386" i="4" s="1"/>
  <c r="BB1385" i="4"/>
  <c r="BE1385" i="4" s="1"/>
  <c r="BB1384" i="4"/>
  <c r="BE1384" i="4" s="1"/>
  <c r="BB1383" i="4"/>
  <c r="BE1383" i="4" s="1"/>
  <c r="BB1382" i="4"/>
  <c r="BE1382" i="4" s="1"/>
  <c r="BB1381" i="4"/>
  <c r="BE1381" i="4" s="1"/>
  <c r="BB1380" i="4"/>
  <c r="BE1380" i="4" s="1"/>
  <c r="BB1379" i="4"/>
  <c r="BE1379" i="4" s="1"/>
  <c r="BB1378" i="4"/>
  <c r="BE1378" i="4" s="1"/>
  <c r="BB1377" i="4"/>
  <c r="BE1377" i="4" s="1"/>
  <c r="BB1376" i="4"/>
  <c r="BE1376" i="4" s="1"/>
  <c r="BB1375" i="4"/>
  <c r="BE1375" i="4" s="1"/>
  <c r="BB1374" i="4"/>
  <c r="BE1374" i="4" s="1"/>
  <c r="BB1373" i="4"/>
  <c r="BE1373" i="4" s="1"/>
  <c r="BB1372" i="4"/>
  <c r="BE1372" i="4" s="1"/>
  <c r="BB1371" i="4"/>
  <c r="BE1371" i="4" s="1"/>
  <c r="BB1370" i="4"/>
  <c r="BE1370" i="4" s="1"/>
  <c r="BB1369" i="4"/>
  <c r="BE1369" i="4" s="1"/>
  <c r="BB1368" i="4"/>
  <c r="BE1368" i="4" s="1"/>
  <c r="BB1367" i="4"/>
  <c r="BE1367" i="4" s="1"/>
  <c r="BB1366" i="4"/>
  <c r="BE1366" i="4" s="1"/>
  <c r="BB1365" i="4"/>
  <c r="BE1365" i="4" s="1"/>
  <c r="BB1364" i="4"/>
  <c r="BE1364" i="4" s="1"/>
  <c r="BB1363" i="4"/>
  <c r="BE1363" i="4" s="1"/>
  <c r="BB1362" i="4"/>
  <c r="BE1362" i="4" s="1"/>
  <c r="BB1361" i="4"/>
  <c r="BE1361" i="4" s="1"/>
  <c r="BB1360" i="4"/>
  <c r="BE1360" i="4" s="1"/>
  <c r="BB1359" i="4"/>
  <c r="BE1359" i="4" s="1"/>
  <c r="BB1358" i="4"/>
  <c r="BE1358" i="4" s="1"/>
  <c r="BB1357" i="4"/>
  <c r="BE1357" i="4" s="1"/>
  <c r="BB1356" i="4"/>
  <c r="BE1356" i="4" s="1"/>
  <c r="BB1355" i="4"/>
  <c r="BE1355" i="4" s="1"/>
  <c r="BB1354" i="4"/>
  <c r="BE1354" i="4" s="1"/>
  <c r="BB1353" i="4"/>
  <c r="BE1353" i="4" s="1"/>
  <c r="BB1352" i="4"/>
  <c r="BE1352" i="4" s="1"/>
  <c r="BB1351" i="4"/>
  <c r="BE1351" i="4" s="1"/>
  <c r="BB1350" i="4"/>
  <c r="BE1350" i="4" s="1"/>
  <c r="BB1349" i="4"/>
  <c r="BE1349" i="4" s="1"/>
  <c r="BB1348" i="4"/>
  <c r="BE1348" i="4" s="1"/>
  <c r="BB1347" i="4"/>
  <c r="BE1347" i="4" s="1"/>
  <c r="BB1346" i="4"/>
  <c r="BE1346" i="4" s="1"/>
  <c r="BB1345" i="4"/>
  <c r="BE1345" i="4" s="1"/>
  <c r="BB1344" i="4"/>
  <c r="BE1344" i="4" s="1"/>
  <c r="BB1343" i="4"/>
  <c r="BE1343" i="4" s="1"/>
  <c r="BB1342" i="4"/>
  <c r="BE1342" i="4" s="1"/>
  <c r="BB1341" i="4"/>
  <c r="BE1341" i="4" s="1"/>
  <c r="BB1340" i="4"/>
  <c r="BE1340" i="4" s="1"/>
  <c r="BB1339" i="4"/>
  <c r="BE1339" i="4" s="1"/>
  <c r="BB1338" i="4"/>
  <c r="BE1338" i="4" s="1"/>
  <c r="BB1337" i="4"/>
  <c r="BE1337" i="4" s="1"/>
  <c r="BB1336" i="4"/>
  <c r="BE1336" i="4" s="1"/>
  <c r="BB1335" i="4"/>
  <c r="BE1335" i="4" s="1"/>
  <c r="BB1334" i="4"/>
  <c r="BE1334" i="4" s="1"/>
  <c r="BB1333" i="4"/>
  <c r="BE1333" i="4" s="1"/>
  <c r="BB1332" i="4"/>
  <c r="BE1332" i="4" s="1"/>
  <c r="BB1331" i="4"/>
  <c r="BE1331" i="4" s="1"/>
  <c r="BB1330" i="4"/>
  <c r="BE1330" i="4" s="1"/>
  <c r="BB1329" i="4"/>
  <c r="BE1329" i="4" s="1"/>
  <c r="BB1328" i="4"/>
  <c r="BE1328" i="4" s="1"/>
  <c r="BB1327" i="4"/>
  <c r="BE1327" i="4" s="1"/>
  <c r="BB1326" i="4"/>
  <c r="BE1326" i="4" s="1"/>
  <c r="BB1325" i="4"/>
  <c r="BE1325" i="4" s="1"/>
  <c r="BB1324" i="4"/>
  <c r="BE1324" i="4" s="1"/>
  <c r="BB1323" i="4"/>
  <c r="BE1323" i="4" s="1"/>
  <c r="BB1322" i="4"/>
  <c r="BE1322" i="4" s="1"/>
  <c r="BB1321" i="4"/>
  <c r="BE1321" i="4" s="1"/>
  <c r="BB1320" i="4"/>
  <c r="BE1320" i="4" s="1"/>
  <c r="BB1319" i="4"/>
  <c r="BE1319" i="4" s="1"/>
  <c r="BB1318" i="4"/>
  <c r="BE1318" i="4" s="1"/>
  <c r="BB1317" i="4"/>
  <c r="BE1317" i="4" s="1"/>
  <c r="BB1316" i="4"/>
  <c r="BE1316" i="4" s="1"/>
  <c r="BB1315" i="4"/>
  <c r="BE1315" i="4" s="1"/>
  <c r="BB1314" i="4"/>
  <c r="BE1314" i="4" s="1"/>
  <c r="BB1313" i="4"/>
  <c r="BE1313" i="4" s="1"/>
  <c r="BB1312" i="4"/>
  <c r="BE1312" i="4" s="1"/>
  <c r="BB1311" i="4"/>
  <c r="BE1311" i="4" s="1"/>
  <c r="BB1310" i="4"/>
  <c r="BE1310" i="4" s="1"/>
  <c r="BB1309" i="4"/>
  <c r="BE1309" i="4" s="1"/>
  <c r="BB1308" i="4"/>
  <c r="BE1308" i="4" s="1"/>
  <c r="BB1307" i="4"/>
  <c r="BE1307" i="4" s="1"/>
  <c r="BB1306" i="4"/>
  <c r="BE1306" i="4" s="1"/>
  <c r="BB1305" i="4"/>
  <c r="BE1305" i="4" s="1"/>
  <c r="BB1304" i="4"/>
  <c r="BE1304" i="4" s="1"/>
  <c r="BB1303" i="4"/>
  <c r="BE1303" i="4" s="1"/>
  <c r="BB1302" i="4"/>
  <c r="BE1302" i="4" s="1"/>
  <c r="BB1301" i="4"/>
  <c r="BE1301" i="4" s="1"/>
  <c r="BB1300" i="4"/>
  <c r="BE1300" i="4" s="1"/>
  <c r="BB1299" i="4"/>
  <c r="BE1299" i="4" s="1"/>
  <c r="BB1298" i="4"/>
  <c r="BE1298" i="4" s="1"/>
  <c r="BB1297" i="4"/>
  <c r="BE1297" i="4" s="1"/>
  <c r="BB1296" i="4"/>
  <c r="BE1296" i="4" s="1"/>
  <c r="BB1295" i="4"/>
  <c r="BE1295" i="4" s="1"/>
  <c r="BB1294" i="4"/>
  <c r="BE1294" i="4" s="1"/>
  <c r="BB1293" i="4"/>
  <c r="BE1293" i="4" s="1"/>
  <c r="BB1292" i="4"/>
  <c r="BE1292" i="4" s="1"/>
  <c r="BB1291" i="4"/>
  <c r="BE1291" i="4" s="1"/>
  <c r="BB1290" i="4"/>
  <c r="BE1290" i="4" s="1"/>
  <c r="BB1289" i="4"/>
  <c r="BE1289" i="4" s="1"/>
  <c r="BB1288" i="4"/>
  <c r="BE1288" i="4" s="1"/>
  <c r="BB1287" i="4"/>
  <c r="BE1287" i="4" s="1"/>
  <c r="BB1286" i="4"/>
  <c r="BE1286" i="4" s="1"/>
  <c r="BB1285" i="4"/>
  <c r="BE1285" i="4" s="1"/>
  <c r="BB1284" i="4"/>
  <c r="BE1284" i="4" s="1"/>
  <c r="BB1283" i="4"/>
  <c r="BE1283" i="4" s="1"/>
  <c r="BB1282" i="4"/>
  <c r="BE1282" i="4" s="1"/>
  <c r="BB1281" i="4"/>
  <c r="BE1281" i="4" s="1"/>
  <c r="BB1280" i="4"/>
  <c r="BE1280" i="4" s="1"/>
  <c r="BB1279" i="4"/>
  <c r="BE1279" i="4" s="1"/>
  <c r="BB1278" i="4"/>
  <c r="BE1278" i="4" s="1"/>
  <c r="BB1277" i="4"/>
  <c r="BE1277" i="4" s="1"/>
  <c r="BB1276" i="4"/>
  <c r="BE1276" i="4" s="1"/>
  <c r="BB1275" i="4"/>
  <c r="BE1275" i="4" s="1"/>
  <c r="BB1274" i="4"/>
  <c r="BE1274" i="4" s="1"/>
  <c r="BB1273" i="4"/>
  <c r="BE1273" i="4" s="1"/>
  <c r="BB1272" i="4"/>
  <c r="BE1272" i="4" s="1"/>
  <c r="BB1271" i="4"/>
  <c r="BE1271" i="4" s="1"/>
  <c r="BB1270" i="4"/>
  <c r="BE1270" i="4" s="1"/>
  <c r="BB1269" i="4"/>
  <c r="BE1269" i="4" s="1"/>
  <c r="BB1268" i="4"/>
  <c r="BE1268" i="4" s="1"/>
  <c r="BB1267" i="4"/>
  <c r="BE1267" i="4" s="1"/>
  <c r="BB1266" i="4"/>
  <c r="BE1266" i="4" s="1"/>
  <c r="BB1265" i="4"/>
  <c r="BE1265" i="4" s="1"/>
  <c r="BB1264" i="4"/>
  <c r="BE1264" i="4" s="1"/>
  <c r="BB1263" i="4"/>
  <c r="BE1263" i="4" s="1"/>
  <c r="BB1262" i="4"/>
  <c r="BE1262" i="4" s="1"/>
  <c r="BB1261" i="4"/>
  <c r="BE1261" i="4" s="1"/>
  <c r="BB1260" i="4"/>
  <c r="BE1260" i="4" s="1"/>
  <c r="BB1259" i="4"/>
  <c r="BE1259" i="4" s="1"/>
  <c r="BB1258" i="4"/>
  <c r="BE1258" i="4" s="1"/>
  <c r="BB1257" i="4"/>
  <c r="BE1257" i="4" s="1"/>
  <c r="BB1256" i="4"/>
  <c r="BE1256" i="4" s="1"/>
  <c r="BB1255" i="4"/>
  <c r="BE1255" i="4" s="1"/>
  <c r="BB1254" i="4"/>
  <c r="BE1254" i="4" s="1"/>
  <c r="BB1253" i="4"/>
  <c r="BE1253" i="4" s="1"/>
  <c r="BB1252" i="4"/>
  <c r="BE1252" i="4" s="1"/>
  <c r="BB1251" i="4"/>
  <c r="BE1251" i="4" s="1"/>
  <c r="BB1250" i="4"/>
  <c r="BE1250" i="4" s="1"/>
  <c r="BB1249" i="4"/>
  <c r="BE1249" i="4" s="1"/>
  <c r="BB1248" i="4"/>
  <c r="BE1248" i="4" s="1"/>
  <c r="BB1247" i="4"/>
  <c r="BE1247" i="4" s="1"/>
  <c r="BB1246" i="4"/>
  <c r="BE1246" i="4" s="1"/>
  <c r="BB1245" i="4"/>
  <c r="BE1245" i="4" s="1"/>
  <c r="BB1244" i="4"/>
  <c r="BE1244" i="4" s="1"/>
  <c r="BB1243" i="4"/>
  <c r="BE1243" i="4" s="1"/>
  <c r="BB1242" i="4"/>
  <c r="BE1242" i="4" s="1"/>
  <c r="BB1241" i="4"/>
  <c r="BE1241" i="4" s="1"/>
  <c r="BB1240" i="4"/>
  <c r="BE1240" i="4" s="1"/>
  <c r="BB1239" i="4"/>
  <c r="BE1239" i="4" s="1"/>
  <c r="BB1238" i="4"/>
  <c r="BE1238" i="4" s="1"/>
  <c r="BB1237" i="4"/>
  <c r="BE1237" i="4" s="1"/>
  <c r="BB1236" i="4"/>
  <c r="BE1236" i="4" s="1"/>
  <c r="BB1235" i="4"/>
  <c r="BE1235" i="4" s="1"/>
  <c r="BB1234" i="4"/>
  <c r="BE1234" i="4" s="1"/>
  <c r="BB1233" i="4"/>
  <c r="BE1233" i="4" s="1"/>
  <c r="BB1232" i="4"/>
  <c r="BE1232" i="4" s="1"/>
  <c r="BB1231" i="4"/>
  <c r="BE1231" i="4" s="1"/>
  <c r="BB1230" i="4"/>
  <c r="BE1230" i="4" s="1"/>
  <c r="BB1229" i="4"/>
  <c r="BE1229" i="4" s="1"/>
  <c r="BB1228" i="4"/>
  <c r="BE1228" i="4" s="1"/>
  <c r="BB1227" i="4"/>
  <c r="BE1227" i="4" s="1"/>
  <c r="BB1226" i="4"/>
  <c r="BE1226" i="4" s="1"/>
  <c r="BB1225" i="4"/>
  <c r="BE1225" i="4" s="1"/>
  <c r="BB1224" i="4"/>
  <c r="BE1224" i="4" s="1"/>
  <c r="BB1223" i="4"/>
  <c r="BE1223" i="4" s="1"/>
  <c r="BB1222" i="4"/>
  <c r="BE1222" i="4" s="1"/>
  <c r="BB1221" i="4"/>
  <c r="BE1221" i="4" s="1"/>
  <c r="BB1220" i="4"/>
  <c r="BE1220" i="4" s="1"/>
  <c r="BB1219" i="4"/>
  <c r="BE1219" i="4" s="1"/>
  <c r="BB1218" i="4"/>
  <c r="BE1218" i="4" s="1"/>
  <c r="BB1217" i="4"/>
  <c r="BE1217" i="4" s="1"/>
  <c r="BB1216" i="4"/>
  <c r="BE1216" i="4" s="1"/>
  <c r="BB1215" i="4"/>
  <c r="BE1215" i="4" s="1"/>
  <c r="BB1214" i="4"/>
  <c r="BE1214" i="4" s="1"/>
  <c r="BB1213" i="4"/>
  <c r="BE1213" i="4" s="1"/>
  <c r="BB1212" i="4"/>
  <c r="BE1212" i="4" s="1"/>
  <c r="BB1211" i="4"/>
  <c r="BE1211" i="4" s="1"/>
  <c r="BB1210" i="4"/>
  <c r="BE1210" i="4" s="1"/>
  <c r="BB1209" i="4"/>
  <c r="BE1209" i="4" s="1"/>
  <c r="BB1208" i="4"/>
  <c r="BE1208" i="4" s="1"/>
  <c r="BB1207" i="4"/>
  <c r="BE1207" i="4" s="1"/>
  <c r="BB1206" i="4"/>
  <c r="BE1206" i="4" s="1"/>
  <c r="BB1205" i="4"/>
  <c r="BE1205" i="4" s="1"/>
  <c r="BB1204" i="4"/>
  <c r="BE1204" i="4" s="1"/>
  <c r="BB1203" i="4"/>
  <c r="BE1203" i="4" s="1"/>
  <c r="BB1202" i="4"/>
  <c r="BE1202" i="4" s="1"/>
  <c r="BB1201" i="4"/>
  <c r="BE1201" i="4" s="1"/>
  <c r="BB1200" i="4"/>
  <c r="BE1200" i="4" s="1"/>
  <c r="BB1199" i="4"/>
  <c r="BE1199" i="4" s="1"/>
  <c r="BB1198" i="4"/>
  <c r="BE1198" i="4" s="1"/>
  <c r="BB1197" i="4"/>
  <c r="BE1197" i="4" s="1"/>
  <c r="BB1196" i="4"/>
  <c r="BE1196" i="4" s="1"/>
  <c r="BB1195" i="4"/>
  <c r="BE1195" i="4" s="1"/>
  <c r="BB1194" i="4"/>
  <c r="BE1194" i="4" s="1"/>
  <c r="BB1193" i="4"/>
  <c r="BE1193" i="4" s="1"/>
  <c r="BB1192" i="4"/>
  <c r="BE1192" i="4" s="1"/>
  <c r="BB1191" i="4"/>
  <c r="BE1191" i="4" s="1"/>
  <c r="BB1190" i="4"/>
  <c r="BE1190" i="4" s="1"/>
  <c r="BB1189" i="4"/>
  <c r="BE1189" i="4" s="1"/>
  <c r="BB1188" i="4"/>
  <c r="BE1188" i="4" s="1"/>
  <c r="BB1187" i="4"/>
  <c r="BE1187" i="4" s="1"/>
  <c r="BB1186" i="4"/>
  <c r="BE1186" i="4" s="1"/>
  <c r="BB1185" i="4"/>
  <c r="BE1185" i="4" s="1"/>
  <c r="BB1184" i="4"/>
  <c r="BE1184" i="4" s="1"/>
  <c r="BB1183" i="4"/>
  <c r="BE1183" i="4" s="1"/>
  <c r="BB1182" i="4"/>
  <c r="BE1182" i="4" s="1"/>
  <c r="BB1181" i="4"/>
  <c r="BE1181" i="4" s="1"/>
  <c r="BB1180" i="4"/>
  <c r="BE1180" i="4" s="1"/>
  <c r="BB1179" i="4"/>
  <c r="BE1179" i="4" s="1"/>
  <c r="BB1178" i="4"/>
  <c r="BE1178" i="4" s="1"/>
  <c r="BB1177" i="4"/>
  <c r="BE1177" i="4" s="1"/>
  <c r="BB1176" i="4"/>
  <c r="BE1176" i="4" s="1"/>
  <c r="BB1175" i="4"/>
  <c r="BE1175" i="4" s="1"/>
  <c r="BB1174" i="4"/>
  <c r="BE1174" i="4" s="1"/>
  <c r="BB1173" i="4"/>
  <c r="BE1173" i="4" s="1"/>
  <c r="BB1172" i="4"/>
  <c r="BE1172" i="4" s="1"/>
  <c r="BB1171" i="4"/>
  <c r="BE1171" i="4" s="1"/>
  <c r="BB1170" i="4"/>
  <c r="BE1170" i="4" s="1"/>
  <c r="BB1169" i="4"/>
  <c r="BE1169" i="4" s="1"/>
  <c r="BB1168" i="4"/>
  <c r="BE1168" i="4" s="1"/>
  <c r="BB1167" i="4"/>
  <c r="BE1167" i="4" s="1"/>
  <c r="BB1166" i="4"/>
  <c r="BE1166" i="4" s="1"/>
  <c r="BB1165" i="4"/>
  <c r="BE1165" i="4" s="1"/>
  <c r="BB1164" i="4"/>
  <c r="BE1164" i="4" s="1"/>
  <c r="BB1163" i="4"/>
  <c r="BE1163" i="4" s="1"/>
  <c r="BB1162" i="4"/>
  <c r="BE1162" i="4" s="1"/>
  <c r="BB1161" i="4"/>
  <c r="BE1161" i="4" s="1"/>
  <c r="BB1160" i="4"/>
  <c r="BE1160" i="4" s="1"/>
  <c r="BB1159" i="4"/>
  <c r="BE1159" i="4" s="1"/>
  <c r="BB1158" i="4"/>
  <c r="BE1158" i="4" s="1"/>
  <c r="BB1157" i="4"/>
  <c r="BE1157" i="4" s="1"/>
  <c r="BB1156" i="4"/>
  <c r="BE1156" i="4" s="1"/>
  <c r="BB1155" i="4"/>
  <c r="BE1155" i="4" s="1"/>
  <c r="BB1154" i="4"/>
  <c r="BE1154" i="4" s="1"/>
  <c r="BB1153" i="4"/>
  <c r="BE1153" i="4" s="1"/>
  <c r="BB1152" i="4"/>
  <c r="BE1152" i="4" s="1"/>
  <c r="BB1151" i="4"/>
  <c r="BE1151" i="4" s="1"/>
  <c r="BB1150" i="4"/>
  <c r="BE1150" i="4" s="1"/>
  <c r="BB1149" i="4"/>
  <c r="BE1149" i="4" s="1"/>
  <c r="BB1148" i="4"/>
  <c r="BE1148" i="4" s="1"/>
  <c r="BB1147" i="4"/>
  <c r="BE1147" i="4" s="1"/>
  <c r="BB1146" i="4"/>
  <c r="BE1146" i="4" s="1"/>
  <c r="BB1145" i="4"/>
  <c r="BE1145" i="4" s="1"/>
  <c r="BB1144" i="4"/>
  <c r="BE1144" i="4" s="1"/>
  <c r="BB1143" i="4"/>
  <c r="BE1143" i="4" s="1"/>
  <c r="BB1142" i="4"/>
  <c r="BE1142" i="4" s="1"/>
  <c r="BB1141" i="4"/>
  <c r="BE1141" i="4" s="1"/>
  <c r="BB1140" i="4"/>
  <c r="BE1140" i="4" s="1"/>
  <c r="BB1139" i="4"/>
  <c r="BE1139" i="4" s="1"/>
  <c r="BB1138" i="4"/>
  <c r="BE1138" i="4" s="1"/>
  <c r="BB1137" i="4"/>
  <c r="BE1137" i="4" s="1"/>
  <c r="BB1136" i="4"/>
  <c r="BE1136" i="4" s="1"/>
  <c r="BB1135" i="4"/>
  <c r="BE1135" i="4" s="1"/>
  <c r="BB1134" i="4"/>
  <c r="BE1134" i="4" s="1"/>
  <c r="BB1133" i="4"/>
  <c r="BE1133" i="4" s="1"/>
  <c r="BB1132" i="4"/>
  <c r="BE1132" i="4" s="1"/>
  <c r="BB1131" i="4"/>
  <c r="BE1131" i="4" s="1"/>
  <c r="BB1130" i="4"/>
  <c r="BE1130" i="4" s="1"/>
  <c r="BB1129" i="4"/>
  <c r="BE1129" i="4" s="1"/>
  <c r="BB1128" i="4"/>
  <c r="BE1128" i="4" s="1"/>
  <c r="BB1127" i="4"/>
  <c r="BE1127" i="4" s="1"/>
  <c r="BB1126" i="4"/>
  <c r="BE1126" i="4" s="1"/>
  <c r="BB1125" i="4"/>
  <c r="BE1125" i="4" s="1"/>
  <c r="BB1124" i="4"/>
  <c r="BE1124" i="4" s="1"/>
  <c r="BB1123" i="4"/>
  <c r="BE1123" i="4" s="1"/>
  <c r="BB1122" i="4"/>
  <c r="BE1122" i="4" s="1"/>
  <c r="BB1121" i="4"/>
  <c r="BE1121" i="4" s="1"/>
  <c r="BB1120" i="4"/>
  <c r="BE1120" i="4" s="1"/>
  <c r="BB1119" i="4"/>
  <c r="BE1119" i="4" s="1"/>
  <c r="BB1118" i="4"/>
  <c r="BE1118" i="4" s="1"/>
  <c r="BB1117" i="4"/>
  <c r="BE1117" i="4" s="1"/>
  <c r="BB1116" i="4"/>
  <c r="BE1116" i="4" s="1"/>
  <c r="BB1115" i="4"/>
  <c r="BE1115" i="4" s="1"/>
  <c r="BB1114" i="4"/>
  <c r="BE1114" i="4" s="1"/>
  <c r="BB1113" i="4"/>
  <c r="BE1113" i="4" s="1"/>
  <c r="BB1112" i="4"/>
  <c r="BE1112" i="4" s="1"/>
  <c r="BB1111" i="4"/>
  <c r="BE1111" i="4" s="1"/>
  <c r="BB1110" i="4"/>
  <c r="BE1110" i="4" s="1"/>
  <c r="BB1109" i="4"/>
  <c r="BE1109" i="4" s="1"/>
  <c r="BB1108" i="4"/>
  <c r="BE1108" i="4" s="1"/>
  <c r="BB1107" i="4"/>
  <c r="BE1107" i="4" s="1"/>
  <c r="BB1106" i="4"/>
  <c r="BE1106" i="4" s="1"/>
  <c r="BB1105" i="4"/>
  <c r="BE1105" i="4" s="1"/>
  <c r="BB1104" i="4"/>
  <c r="BE1104" i="4" s="1"/>
  <c r="BB1103" i="4"/>
  <c r="BE1103" i="4" s="1"/>
  <c r="BB1102" i="4"/>
  <c r="BE1102" i="4" s="1"/>
  <c r="BB1101" i="4"/>
  <c r="BE1101" i="4" s="1"/>
  <c r="BB1100" i="4"/>
  <c r="BE1100" i="4" s="1"/>
  <c r="BB1099" i="4"/>
  <c r="BE1099" i="4" s="1"/>
  <c r="BB1098" i="4"/>
  <c r="BE1098" i="4" s="1"/>
  <c r="BB1097" i="4"/>
  <c r="BE1097" i="4" s="1"/>
  <c r="BB1096" i="4"/>
  <c r="BE1096" i="4" s="1"/>
  <c r="BB1095" i="4"/>
  <c r="BE1095" i="4" s="1"/>
  <c r="BB1094" i="4"/>
  <c r="BE1094" i="4" s="1"/>
  <c r="BB1093" i="4"/>
  <c r="BE1093" i="4" s="1"/>
  <c r="BB1092" i="4"/>
  <c r="BE1092" i="4" s="1"/>
  <c r="BB1091" i="4"/>
  <c r="BE1091" i="4" s="1"/>
  <c r="BB1090" i="4"/>
  <c r="BE1090" i="4" s="1"/>
  <c r="BB1089" i="4"/>
  <c r="BE1089" i="4" s="1"/>
  <c r="BB1088" i="4"/>
  <c r="BE1088" i="4" s="1"/>
  <c r="BB1087" i="4"/>
  <c r="BE1087" i="4" s="1"/>
  <c r="BB1086" i="4"/>
  <c r="BE1086" i="4" s="1"/>
  <c r="BB1085" i="4"/>
  <c r="BE1085" i="4" s="1"/>
  <c r="BB1084" i="4"/>
  <c r="BE1084" i="4" s="1"/>
  <c r="BB1083" i="4"/>
  <c r="BE1083" i="4" s="1"/>
  <c r="BB1082" i="4"/>
  <c r="BE1082" i="4" s="1"/>
  <c r="BB1081" i="4"/>
  <c r="BE1081" i="4" s="1"/>
  <c r="BB1080" i="4"/>
  <c r="BE1080" i="4" s="1"/>
  <c r="BB1079" i="4"/>
  <c r="BE1079" i="4" s="1"/>
  <c r="BB1078" i="4"/>
  <c r="BE1078" i="4" s="1"/>
  <c r="BB1077" i="4"/>
  <c r="BE1077" i="4" s="1"/>
  <c r="BB1076" i="4"/>
  <c r="BE1076" i="4" s="1"/>
  <c r="BB1075" i="4"/>
  <c r="BE1075" i="4" s="1"/>
  <c r="BB1074" i="4"/>
  <c r="BE1074" i="4" s="1"/>
  <c r="BB1073" i="4"/>
  <c r="BE1073" i="4" s="1"/>
  <c r="BB1072" i="4"/>
  <c r="BE1072" i="4" s="1"/>
  <c r="BB1071" i="4"/>
  <c r="BE1071" i="4" s="1"/>
  <c r="BB1070" i="4"/>
  <c r="BE1070" i="4" s="1"/>
  <c r="BB1069" i="4"/>
  <c r="BE1069" i="4" s="1"/>
  <c r="BB1068" i="4"/>
  <c r="BE1068" i="4" s="1"/>
  <c r="BB1067" i="4"/>
  <c r="BE1067" i="4" s="1"/>
  <c r="BB1066" i="4"/>
  <c r="BE1066" i="4" s="1"/>
  <c r="BB1065" i="4"/>
  <c r="BE1065" i="4" s="1"/>
  <c r="BB1064" i="4"/>
  <c r="BE1064" i="4" s="1"/>
  <c r="BB1063" i="4"/>
  <c r="BE1063" i="4" s="1"/>
  <c r="BB1062" i="4"/>
  <c r="BE1062" i="4" s="1"/>
  <c r="BB1061" i="4"/>
  <c r="BE1061" i="4" s="1"/>
  <c r="BB1060" i="4"/>
  <c r="BE1060" i="4" s="1"/>
  <c r="BB1059" i="4"/>
  <c r="BE1059" i="4" s="1"/>
  <c r="BB1058" i="4"/>
  <c r="BE1058" i="4" s="1"/>
  <c r="BB1057" i="4"/>
  <c r="BE1057" i="4" s="1"/>
  <c r="BB1056" i="4"/>
  <c r="BE1056" i="4" s="1"/>
  <c r="BB1055" i="4"/>
  <c r="BE1055" i="4" s="1"/>
  <c r="BB1054" i="4"/>
  <c r="BE1054" i="4" s="1"/>
  <c r="BB1053" i="4"/>
  <c r="BE1053" i="4" s="1"/>
  <c r="BB1052" i="4"/>
  <c r="BE1052" i="4" s="1"/>
  <c r="BB1051" i="4"/>
  <c r="BE1051" i="4" s="1"/>
  <c r="BB1050" i="4"/>
  <c r="BE1050" i="4" s="1"/>
  <c r="BB1049" i="4"/>
  <c r="BE1049" i="4" s="1"/>
  <c r="BB1048" i="4"/>
  <c r="BE1048" i="4" s="1"/>
  <c r="BB1047" i="4"/>
  <c r="BE1047" i="4" s="1"/>
  <c r="BB1046" i="4"/>
  <c r="BE1046" i="4" s="1"/>
  <c r="BB1045" i="4"/>
  <c r="BE1045" i="4" s="1"/>
  <c r="BB1044" i="4"/>
  <c r="BE1044" i="4" s="1"/>
  <c r="BB1043" i="4"/>
  <c r="BE1043" i="4" s="1"/>
  <c r="BB1042" i="4"/>
  <c r="BE1042" i="4" s="1"/>
  <c r="BB1041" i="4"/>
  <c r="BE1041" i="4" s="1"/>
  <c r="BB1040" i="4"/>
  <c r="BE1040" i="4" s="1"/>
  <c r="BB1039" i="4"/>
  <c r="BE1039" i="4" s="1"/>
  <c r="BB1038" i="4"/>
  <c r="BE1038" i="4" s="1"/>
  <c r="BB1037" i="4"/>
  <c r="BE1037" i="4" s="1"/>
  <c r="BB1036" i="4"/>
  <c r="BE1036" i="4" s="1"/>
  <c r="BB1035" i="4"/>
  <c r="BE1035" i="4" s="1"/>
  <c r="BB1034" i="4"/>
  <c r="BE1034" i="4" s="1"/>
  <c r="BB1033" i="4"/>
  <c r="BE1033" i="4" s="1"/>
  <c r="BB1032" i="4"/>
  <c r="BE1032" i="4" s="1"/>
  <c r="BB1031" i="4"/>
  <c r="BE1031" i="4" s="1"/>
  <c r="BB1030" i="4"/>
  <c r="BE1030" i="4" s="1"/>
  <c r="BB1029" i="4"/>
  <c r="BE1029" i="4" s="1"/>
  <c r="BB1028" i="4"/>
  <c r="BE1028" i="4" s="1"/>
  <c r="BB1027" i="4"/>
  <c r="BE1027" i="4" s="1"/>
  <c r="BB1026" i="4"/>
  <c r="BE1026" i="4" s="1"/>
  <c r="BB1025" i="4"/>
  <c r="BE1025" i="4" s="1"/>
  <c r="BB1024" i="4"/>
  <c r="BE1024" i="4" s="1"/>
  <c r="BB1023" i="4"/>
  <c r="BE1023" i="4" s="1"/>
  <c r="BB1022" i="4"/>
  <c r="BE1022" i="4" s="1"/>
  <c r="BB1021" i="4"/>
  <c r="BE1021" i="4" s="1"/>
  <c r="BB1020" i="4"/>
  <c r="BE1020" i="4" s="1"/>
  <c r="BB1019" i="4"/>
  <c r="BE1019" i="4" s="1"/>
  <c r="BB1018" i="4"/>
  <c r="BE1018" i="4" s="1"/>
  <c r="BB1017" i="4"/>
  <c r="BE1017" i="4" s="1"/>
  <c r="BB1016" i="4"/>
  <c r="BE1016" i="4" s="1"/>
  <c r="BB1015" i="4"/>
  <c r="BE1015" i="4" s="1"/>
  <c r="BB1014" i="4"/>
  <c r="BE1014" i="4" s="1"/>
  <c r="BB1013" i="4"/>
  <c r="BE1013" i="4" s="1"/>
  <c r="BB1012" i="4"/>
  <c r="BE1012" i="4" s="1"/>
  <c r="BB1011" i="4"/>
  <c r="BE1011" i="4" s="1"/>
  <c r="BB1010" i="4"/>
  <c r="BE1010" i="4" s="1"/>
  <c r="BB1009" i="4"/>
  <c r="BE1009" i="4" s="1"/>
  <c r="BB1008" i="4"/>
  <c r="BE1008" i="4" s="1"/>
  <c r="BB1007" i="4"/>
  <c r="BE1007" i="4" s="1"/>
  <c r="BB1006" i="4"/>
  <c r="BE1006" i="4" s="1"/>
  <c r="BB1005" i="4"/>
  <c r="BE1005" i="4" s="1"/>
  <c r="BB1004" i="4"/>
  <c r="BE1004" i="4" s="1"/>
  <c r="BB1003" i="4"/>
  <c r="BE1003" i="4" s="1"/>
  <c r="BB1002" i="4"/>
  <c r="BE1002" i="4" s="1"/>
  <c r="BB1001" i="4"/>
  <c r="BE1001" i="4" s="1"/>
  <c r="BB1000" i="4"/>
  <c r="BE1000" i="4" s="1"/>
  <c r="BB999" i="4"/>
  <c r="BE999" i="4" s="1"/>
  <c r="BB998" i="4"/>
  <c r="BE998" i="4" s="1"/>
  <c r="BB997" i="4"/>
  <c r="BE997" i="4" s="1"/>
  <c r="BB996" i="4"/>
  <c r="BE996" i="4" s="1"/>
  <c r="BB995" i="4"/>
  <c r="BE995" i="4" s="1"/>
  <c r="BB994" i="4"/>
  <c r="BE994" i="4" s="1"/>
  <c r="BB993" i="4"/>
  <c r="BE993" i="4" s="1"/>
  <c r="BB992" i="4"/>
  <c r="BE992" i="4" s="1"/>
  <c r="BB991" i="4"/>
  <c r="BE991" i="4" s="1"/>
  <c r="BB990" i="4"/>
  <c r="BE990" i="4" s="1"/>
  <c r="BB989" i="4"/>
  <c r="BE989" i="4" s="1"/>
  <c r="BB988" i="4"/>
  <c r="BE988" i="4" s="1"/>
  <c r="BB987" i="4"/>
  <c r="BE987" i="4" s="1"/>
  <c r="BB986" i="4"/>
  <c r="BE986" i="4" s="1"/>
  <c r="BB985" i="4"/>
  <c r="BE985" i="4" s="1"/>
  <c r="BB984" i="4"/>
  <c r="BE984" i="4" s="1"/>
  <c r="BB983" i="4"/>
  <c r="BE983" i="4" s="1"/>
  <c r="BB982" i="4"/>
  <c r="BE982" i="4" s="1"/>
  <c r="BB981" i="4"/>
  <c r="BE981" i="4" s="1"/>
  <c r="BB980" i="4"/>
  <c r="BE980" i="4" s="1"/>
  <c r="BB979" i="4"/>
  <c r="BE979" i="4" s="1"/>
  <c r="BB978" i="4"/>
  <c r="BE978" i="4" s="1"/>
  <c r="BB977" i="4"/>
  <c r="BE977" i="4" s="1"/>
  <c r="BB976" i="4"/>
  <c r="BE976" i="4" s="1"/>
  <c r="BB975" i="4"/>
  <c r="BE975" i="4" s="1"/>
  <c r="BB974" i="4"/>
  <c r="BE974" i="4" s="1"/>
  <c r="BB973" i="4"/>
  <c r="BE973" i="4" s="1"/>
  <c r="BB972" i="4"/>
  <c r="BE972" i="4" s="1"/>
  <c r="BB971" i="4"/>
  <c r="BE971" i="4" s="1"/>
  <c r="BB970" i="4"/>
  <c r="BE970" i="4" s="1"/>
  <c r="BB969" i="4"/>
  <c r="BE969" i="4" s="1"/>
  <c r="BB968" i="4"/>
  <c r="BE968" i="4" s="1"/>
  <c r="BB967" i="4"/>
  <c r="BE967" i="4" s="1"/>
  <c r="BB966" i="4"/>
  <c r="BE966" i="4" s="1"/>
  <c r="BB965" i="4"/>
  <c r="BE965" i="4" s="1"/>
  <c r="BB964" i="4"/>
  <c r="BE964" i="4" s="1"/>
  <c r="BB963" i="4"/>
  <c r="BE963" i="4" s="1"/>
  <c r="BB962" i="4"/>
  <c r="BE962" i="4" s="1"/>
  <c r="BB961" i="4"/>
  <c r="BE961" i="4" s="1"/>
  <c r="BB960" i="4"/>
  <c r="BE960" i="4" s="1"/>
  <c r="BB959" i="4"/>
  <c r="BE959" i="4" s="1"/>
  <c r="BB958" i="4"/>
  <c r="BE958" i="4" s="1"/>
  <c r="BB957" i="4"/>
  <c r="BE957" i="4" s="1"/>
  <c r="BB956" i="4"/>
  <c r="BE956" i="4" s="1"/>
  <c r="BB955" i="4"/>
  <c r="BE955" i="4" s="1"/>
  <c r="BB954" i="4"/>
  <c r="BE954" i="4" s="1"/>
  <c r="BB953" i="4"/>
  <c r="BE953" i="4" s="1"/>
  <c r="BB952" i="4"/>
  <c r="BE952" i="4" s="1"/>
  <c r="BB951" i="4"/>
  <c r="BE951" i="4" s="1"/>
  <c r="BB950" i="4"/>
  <c r="BE950" i="4" s="1"/>
  <c r="BB949" i="4"/>
  <c r="BE949" i="4" s="1"/>
  <c r="BB948" i="4"/>
  <c r="BE948" i="4" s="1"/>
  <c r="BB947" i="4"/>
  <c r="BE947" i="4" s="1"/>
  <c r="BB946" i="4"/>
  <c r="BE946" i="4" s="1"/>
  <c r="BB945" i="4"/>
  <c r="BE945" i="4" s="1"/>
  <c r="BB944" i="4"/>
  <c r="BE944" i="4" s="1"/>
  <c r="BB943" i="4"/>
  <c r="BE943" i="4" s="1"/>
  <c r="BB942" i="4"/>
  <c r="BE942" i="4" s="1"/>
  <c r="BB941" i="4"/>
  <c r="BE941" i="4" s="1"/>
  <c r="BB940" i="4"/>
  <c r="BE940" i="4" s="1"/>
  <c r="BB939" i="4"/>
  <c r="BE939" i="4" s="1"/>
  <c r="BB938" i="4"/>
  <c r="BE938" i="4" s="1"/>
  <c r="BB937" i="4"/>
  <c r="BE937" i="4" s="1"/>
  <c r="BB936" i="4"/>
  <c r="BE936" i="4" s="1"/>
  <c r="BB935" i="4"/>
  <c r="BE935" i="4" s="1"/>
  <c r="BB934" i="4"/>
  <c r="BE934" i="4" s="1"/>
  <c r="BB933" i="4"/>
  <c r="BE933" i="4" s="1"/>
  <c r="BB932" i="4"/>
  <c r="BE932" i="4" s="1"/>
  <c r="BB931" i="4"/>
  <c r="BE931" i="4" s="1"/>
  <c r="BB930" i="4"/>
  <c r="BE930" i="4" s="1"/>
  <c r="BB929" i="4"/>
  <c r="BE929" i="4" s="1"/>
  <c r="BB928" i="4"/>
  <c r="BE928" i="4" s="1"/>
  <c r="BB927" i="4"/>
  <c r="BE927" i="4" s="1"/>
  <c r="BB926" i="4"/>
  <c r="BE926" i="4" s="1"/>
  <c r="BB925" i="4"/>
  <c r="BE925" i="4" s="1"/>
  <c r="BB924" i="4"/>
  <c r="BE924" i="4" s="1"/>
  <c r="BB923" i="4"/>
  <c r="BE923" i="4" s="1"/>
  <c r="BB922" i="4"/>
  <c r="BE922" i="4" s="1"/>
  <c r="BB921" i="4"/>
  <c r="BE921" i="4" s="1"/>
  <c r="BB920" i="4"/>
  <c r="BE920" i="4" s="1"/>
  <c r="BB919" i="4"/>
  <c r="BE919" i="4" s="1"/>
  <c r="BB918" i="4"/>
  <c r="BE918" i="4" s="1"/>
  <c r="BB917" i="4"/>
  <c r="BE917" i="4" s="1"/>
  <c r="BB916" i="4"/>
  <c r="BE916" i="4" s="1"/>
  <c r="BB915" i="4"/>
  <c r="BE915" i="4" s="1"/>
  <c r="BB914" i="4"/>
  <c r="BE914" i="4" s="1"/>
  <c r="BB913" i="4"/>
  <c r="BE913" i="4" s="1"/>
  <c r="BB912" i="4"/>
  <c r="BE912" i="4" s="1"/>
  <c r="BB911" i="4"/>
  <c r="BE911" i="4" s="1"/>
  <c r="BB910" i="4"/>
  <c r="BE910" i="4" s="1"/>
  <c r="BB909" i="4"/>
  <c r="BE909" i="4" s="1"/>
  <c r="BB908" i="4"/>
  <c r="BE908" i="4" s="1"/>
  <c r="BB907" i="4"/>
  <c r="BE907" i="4" s="1"/>
  <c r="BB906" i="4"/>
  <c r="BE906" i="4" s="1"/>
  <c r="BB905" i="4"/>
  <c r="BE905" i="4" s="1"/>
  <c r="BB904" i="4"/>
  <c r="BE904" i="4" s="1"/>
  <c r="BB903" i="4"/>
  <c r="BE903" i="4" s="1"/>
  <c r="BB902" i="4"/>
  <c r="BE902" i="4" s="1"/>
  <c r="BB901" i="4"/>
  <c r="BE901" i="4" s="1"/>
  <c r="BB900" i="4"/>
  <c r="BE900" i="4" s="1"/>
  <c r="BB899" i="4"/>
  <c r="BE899" i="4" s="1"/>
  <c r="BB898" i="4"/>
  <c r="BE898" i="4" s="1"/>
  <c r="BB897" i="4"/>
  <c r="BE897" i="4" s="1"/>
  <c r="BB896" i="4"/>
  <c r="BE896" i="4" s="1"/>
  <c r="BB895" i="4"/>
  <c r="BE895" i="4" s="1"/>
  <c r="BB894" i="4"/>
  <c r="BE894" i="4" s="1"/>
  <c r="BB893" i="4"/>
  <c r="BE893" i="4" s="1"/>
  <c r="BB892" i="4"/>
  <c r="BE892" i="4" s="1"/>
  <c r="BB891" i="4"/>
  <c r="BE891" i="4" s="1"/>
  <c r="BB890" i="4"/>
  <c r="BE890" i="4" s="1"/>
  <c r="BB889" i="4"/>
  <c r="BE889" i="4" s="1"/>
  <c r="BB888" i="4"/>
  <c r="BE888" i="4" s="1"/>
  <c r="BB887" i="4"/>
  <c r="BE887" i="4" s="1"/>
  <c r="BB886" i="4"/>
  <c r="BE886" i="4" s="1"/>
  <c r="BB885" i="4"/>
  <c r="BE885" i="4" s="1"/>
  <c r="BB884" i="4"/>
  <c r="BE884" i="4" s="1"/>
  <c r="BB883" i="4"/>
  <c r="BE883" i="4" s="1"/>
  <c r="BB882" i="4"/>
  <c r="BE882" i="4" s="1"/>
  <c r="BB881" i="4"/>
  <c r="BE881" i="4" s="1"/>
  <c r="BB880" i="4"/>
  <c r="BE880" i="4" s="1"/>
  <c r="BB879" i="4"/>
  <c r="BE879" i="4" s="1"/>
  <c r="BB878" i="4"/>
  <c r="BE878" i="4" s="1"/>
  <c r="BB877" i="4"/>
  <c r="BE877" i="4" s="1"/>
  <c r="BB876" i="4"/>
  <c r="BE876" i="4" s="1"/>
  <c r="BB875" i="4"/>
  <c r="BE875" i="4" s="1"/>
  <c r="BB874" i="4"/>
  <c r="BE874" i="4" s="1"/>
  <c r="BB873" i="4"/>
  <c r="BE873" i="4" s="1"/>
  <c r="BB872" i="4"/>
  <c r="BE872" i="4" s="1"/>
  <c r="BB871" i="4"/>
  <c r="BE871" i="4" s="1"/>
  <c r="BB870" i="4"/>
  <c r="BE870" i="4" s="1"/>
  <c r="BB869" i="4"/>
  <c r="BE869" i="4" s="1"/>
  <c r="BB868" i="4"/>
  <c r="BE868" i="4" s="1"/>
  <c r="BB867" i="4"/>
  <c r="BE867" i="4" s="1"/>
  <c r="BB866" i="4"/>
  <c r="BE866" i="4" s="1"/>
  <c r="BB865" i="4"/>
  <c r="BE865" i="4" s="1"/>
  <c r="BB864" i="4"/>
  <c r="BE864" i="4" s="1"/>
  <c r="BB863" i="4"/>
  <c r="BE863" i="4" s="1"/>
  <c r="BB862" i="4"/>
  <c r="BE862" i="4" s="1"/>
  <c r="BB861" i="4"/>
  <c r="BE861" i="4" s="1"/>
  <c r="BB860" i="4"/>
  <c r="BE860" i="4" s="1"/>
  <c r="BB859" i="4"/>
  <c r="BE859" i="4" s="1"/>
  <c r="BB858" i="4"/>
  <c r="BE858" i="4" s="1"/>
  <c r="BB857" i="4"/>
  <c r="BE857" i="4" s="1"/>
  <c r="BB856" i="4"/>
  <c r="BE856" i="4" s="1"/>
  <c r="BB855" i="4"/>
  <c r="BE855" i="4" s="1"/>
  <c r="BB854" i="4"/>
  <c r="BE854" i="4" s="1"/>
  <c r="BB853" i="4"/>
  <c r="BE853" i="4" s="1"/>
  <c r="BB852" i="4"/>
  <c r="BE852" i="4" s="1"/>
  <c r="BB851" i="4"/>
  <c r="BE851" i="4" s="1"/>
  <c r="BB850" i="4"/>
  <c r="BE850" i="4" s="1"/>
  <c r="BB849" i="4"/>
  <c r="BE849" i="4" s="1"/>
  <c r="BB848" i="4"/>
  <c r="BE848" i="4" s="1"/>
  <c r="BB847" i="4"/>
  <c r="BE847" i="4" s="1"/>
  <c r="BB846" i="4"/>
  <c r="BE846" i="4" s="1"/>
  <c r="BB845" i="4"/>
  <c r="BE845" i="4" s="1"/>
  <c r="BB844" i="4"/>
  <c r="BE844" i="4" s="1"/>
  <c r="BB843" i="4"/>
  <c r="BE843" i="4" s="1"/>
  <c r="BB842" i="4"/>
  <c r="BE842" i="4" s="1"/>
  <c r="BB841" i="4"/>
  <c r="BE841" i="4" s="1"/>
  <c r="BB840" i="4"/>
  <c r="BE840" i="4" s="1"/>
  <c r="BB839" i="4"/>
  <c r="BE839" i="4" s="1"/>
  <c r="BB838" i="4"/>
  <c r="BE838" i="4" s="1"/>
  <c r="BB837" i="4"/>
  <c r="BE837" i="4" s="1"/>
  <c r="BB836" i="4"/>
  <c r="BE836" i="4" s="1"/>
  <c r="BB835" i="4"/>
  <c r="BE835" i="4" s="1"/>
  <c r="BB834" i="4"/>
  <c r="BE834" i="4" s="1"/>
  <c r="BB833" i="4"/>
  <c r="BE833" i="4" s="1"/>
  <c r="BB832" i="4"/>
  <c r="BE832" i="4" s="1"/>
  <c r="BB831" i="4"/>
  <c r="BE831" i="4" s="1"/>
  <c r="BB830" i="4"/>
  <c r="BE830" i="4" s="1"/>
  <c r="BB829" i="4"/>
  <c r="BE829" i="4" s="1"/>
  <c r="BB828" i="4"/>
  <c r="BE828" i="4" s="1"/>
  <c r="BB827" i="4"/>
  <c r="BE827" i="4" s="1"/>
  <c r="BB826" i="4"/>
  <c r="BE826" i="4" s="1"/>
  <c r="BB825" i="4"/>
  <c r="BE825" i="4" s="1"/>
  <c r="BB824" i="4"/>
  <c r="BE824" i="4" s="1"/>
  <c r="BB823" i="4"/>
  <c r="BE823" i="4" s="1"/>
  <c r="BB822" i="4"/>
  <c r="BE822" i="4" s="1"/>
  <c r="BB821" i="4"/>
  <c r="BE821" i="4" s="1"/>
  <c r="BB820" i="4"/>
  <c r="BE820" i="4" s="1"/>
  <c r="BB819" i="4"/>
  <c r="BE819" i="4" s="1"/>
  <c r="BB818" i="4"/>
  <c r="BE818" i="4" s="1"/>
  <c r="BB817" i="4"/>
  <c r="BE817" i="4" s="1"/>
  <c r="BB816" i="4"/>
  <c r="BE816" i="4" s="1"/>
  <c r="BB815" i="4"/>
  <c r="BE815" i="4" s="1"/>
  <c r="BB814" i="4"/>
  <c r="BE814" i="4" s="1"/>
  <c r="BB813" i="4"/>
  <c r="BE813" i="4" s="1"/>
  <c r="BB812" i="4"/>
  <c r="BE812" i="4" s="1"/>
  <c r="BB811" i="4"/>
  <c r="BE811" i="4" s="1"/>
  <c r="BB810" i="4"/>
  <c r="BE810" i="4" s="1"/>
  <c r="BB809" i="4"/>
  <c r="BE809" i="4" s="1"/>
  <c r="BB808" i="4"/>
  <c r="BE808" i="4" s="1"/>
  <c r="BB807" i="4"/>
  <c r="BE807" i="4" s="1"/>
  <c r="BB806" i="4"/>
  <c r="BE806" i="4" s="1"/>
  <c r="BB805" i="4"/>
  <c r="BE805" i="4" s="1"/>
  <c r="BB804" i="4"/>
  <c r="BE804" i="4" s="1"/>
  <c r="BB803" i="4"/>
  <c r="BE803" i="4" s="1"/>
  <c r="BB802" i="4"/>
  <c r="BE802" i="4" s="1"/>
  <c r="BB801" i="4"/>
  <c r="BE801" i="4" s="1"/>
  <c r="BB800" i="4"/>
  <c r="BE800" i="4" s="1"/>
  <c r="BB799" i="4"/>
  <c r="BE799" i="4" s="1"/>
  <c r="BB798" i="4"/>
  <c r="BE798" i="4" s="1"/>
  <c r="BB797" i="4"/>
  <c r="BE797" i="4" s="1"/>
  <c r="BB796" i="4"/>
  <c r="BE796" i="4" s="1"/>
  <c r="BB795" i="4"/>
  <c r="BE795" i="4" s="1"/>
  <c r="BB794" i="4"/>
  <c r="BE794" i="4" s="1"/>
  <c r="BB793" i="4"/>
  <c r="BE793" i="4" s="1"/>
  <c r="BB792" i="4"/>
  <c r="BE792" i="4" s="1"/>
  <c r="BB791" i="4"/>
  <c r="BE791" i="4" s="1"/>
  <c r="BB790" i="4"/>
  <c r="BE790" i="4" s="1"/>
  <c r="BB789" i="4"/>
  <c r="BE789" i="4" s="1"/>
  <c r="BB788" i="4"/>
  <c r="BE788" i="4" s="1"/>
  <c r="BB787" i="4"/>
  <c r="BE787" i="4" s="1"/>
  <c r="BB786" i="4"/>
  <c r="BE786" i="4" s="1"/>
  <c r="BB785" i="4"/>
  <c r="BE785" i="4" s="1"/>
  <c r="BB784" i="4"/>
  <c r="BE784" i="4" s="1"/>
  <c r="BB783" i="4"/>
  <c r="BE783" i="4" s="1"/>
  <c r="BB782" i="4"/>
  <c r="BE782" i="4" s="1"/>
  <c r="BB781" i="4"/>
  <c r="BE781" i="4" s="1"/>
  <c r="BB780" i="4"/>
  <c r="BE780" i="4" s="1"/>
  <c r="BB779" i="4"/>
  <c r="BE779" i="4" s="1"/>
  <c r="BB778" i="4"/>
  <c r="BE778" i="4" s="1"/>
  <c r="BB777" i="4"/>
  <c r="BE777" i="4" s="1"/>
  <c r="BB776" i="4"/>
  <c r="BE776" i="4" s="1"/>
  <c r="BB775" i="4"/>
  <c r="BE775" i="4" s="1"/>
  <c r="BB774" i="4"/>
  <c r="BE774" i="4" s="1"/>
  <c r="BB773" i="4"/>
  <c r="BE773" i="4" s="1"/>
  <c r="BB772" i="4"/>
  <c r="BE772" i="4" s="1"/>
  <c r="BB771" i="4"/>
  <c r="BE771" i="4" s="1"/>
  <c r="BB770" i="4"/>
  <c r="BE770" i="4" s="1"/>
  <c r="BB769" i="4"/>
  <c r="BE769" i="4" s="1"/>
  <c r="BB768" i="4"/>
  <c r="BE768" i="4" s="1"/>
  <c r="BB767" i="4"/>
  <c r="BE767" i="4" s="1"/>
  <c r="BB766" i="4"/>
  <c r="BE766" i="4" s="1"/>
  <c r="BB765" i="4"/>
  <c r="BE765" i="4" s="1"/>
  <c r="BB764" i="4"/>
  <c r="BE764" i="4" s="1"/>
  <c r="BB763" i="4"/>
  <c r="BE763" i="4" s="1"/>
  <c r="BB762" i="4"/>
  <c r="BE762" i="4" s="1"/>
  <c r="BB761" i="4"/>
  <c r="BE761" i="4" s="1"/>
  <c r="BB760" i="4"/>
  <c r="BE760" i="4" s="1"/>
  <c r="BB759" i="4"/>
  <c r="BE759" i="4" s="1"/>
  <c r="BB758" i="4"/>
  <c r="BE758" i="4" s="1"/>
  <c r="BB757" i="4"/>
  <c r="BE757" i="4" s="1"/>
  <c r="BB756" i="4"/>
  <c r="BE756" i="4" s="1"/>
  <c r="BB755" i="4"/>
  <c r="BE755" i="4" s="1"/>
  <c r="BB754" i="4"/>
  <c r="BE754" i="4" s="1"/>
  <c r="BB753" i="4"/>
  <c r="BE753" i="4" s="1"/>
  <c r="BB752" i="4"/>
  <c r="BE752" i="4" s="1"/>
  <c r="BB751" i="4"/>
  <c r="BE751" i="4" s="1"/>
  <c r="BB750" i="4"/>
  <c r="BE750" i="4" s="1"/>
  <c r="BB749" i="4"/>
  <c r="BE749" i="4" s="1"/>
  <c r="BB748" i="4"/>
  <c r="BE748" i="4" s="1"/>
  <c r="BB747" i="4"/>
  <c r="BE747" i="4" s="1"/>
  <c r="BB746" i="4"/>
  <c r="BE746" i="4" s="1"/>
  <c r="BB745" i="4"/>
  <c r="BE745" i="4" s="1"/>
  <c r="BB744" i="4"/>
  <c r="BE744" i="4" s="1"/>
  <c r="BB743" i="4"/>
  <c r="BE743" i="4" s="1"/>
  <c r="BB742" i="4"/>
  <c r="BE742" i="4" s="1"/>
  <c r="BB741" i="4"/>
  <c r="BE741" i="4" s="1"/>
  <c r="BB740" i="4"/>
  <c r="BE740" i="4" s="1"/>
  <c r="BB739" i="4"/>
  <c r="BE739" i="4" s="1"/>
  <c r="BB738" i="4"/>
  <c r="BE738" i="4" s="1"/>
  <c r="BB737" i="4"/>
  <c r="BE737" i="4" s="1"/>
  <c r="BB736" i="4"/>
  <c r="BE736" i="4" s="1"/>
  <c r="BB735" i="4"/>
  <c r="BE735" i="4" s="1"/>
  <c r="BB734" i="4"/>
  <c r="BE734" i="4" s="1"/>
  <c r="BB733" i="4"/>
  <c r="BE733" i="4" s="1"/>
  <c r="BB732" i="4"/>
  <c r="BE732" i="4" s="1"/>
  <c r="BB731" i="4"/>
  <c r="BE731" i="4" s="1"/>
  <c r="BB730" i="4"/>
  <c r="BE730" i="4" s="1"/>
  <c r="BB729" i="4"/>
  <c r="BE729" i="4" s="1"/>
  <c r="BB728" i="4"/>
  <c r="BE728" i="4" s="1"/>
  <c r="BB727" i="4"/>
  <c r="BE727" i="4" s="1"/>
  <c r="BB726" i="4"/>
  <c r="BE726" i="4" s="1"/>
  <c r="BB725" i="4"/>
  <c r="BE725" i="4" s="1"/>
  <c r="BB724" i="4"/>
  <c r="BE724" i="4" s="1"/>
  <c r="BB723" i="4"/>
  <c r="BE723" i="4" s="1"/>
  <c r="BB722" i="4"/>
  <c r="BE722" i="4" s="1"/>
  <c r="BB721" i="4"/>
  <c r="BE721" i="4" s="1"/>
  <c r="BB720" i="4"/>
  <c r="BE720" i="4" s="1"/>
  <c r="BB719" i="4"/>
  <c r="BE719" i="4" s="1"/>
  <c r="BB718" i="4"/>
  <c r="BE718" i="4" s="1"/>
  <c r="BB717" i="4"/>
  <c r="BE717" i="4" s="1"/>
  <c r="BB716" i="4"/>
  <c r="BE716" i="4" s="1"/>
  <c r="BB715" i="4"/>
  <c r="BE715" i="4" s="1"/>
  <c r="BB714" i="4"/>
  <c r="BE714" i="4" s="1"/>
  <c r="BB713" i="4"/>
  <c r="BE713" i="4" s="1"/>
  <c r="BB712" i="4"/>
  <c r="BE712" i="4" s="1"/>
  <c r="BB711" i="4"/>
  <c r="BE711" i="4" s="1"/>
  <c r="BB710" i="4"/>
  <c r="BE710" i="4" s="1"/>
  <c r="BB709" i="4"/>
  <c r="BE709" i="4" s="1"/>
  <c r="BB708" i="4"/>
  <c r="BE708" i="4" s="1"/>
  <c r="BB707" i="4"/>
  <c r="BE707" i="4" s="1"/>
  <c r="BB706" i="4"/>
  <c r="BE706" i="4" s="1"/>
  <c r="BB705" i="4"/>
  <c r="BE705" i="4" s="1"/>
  <c r="BB704" i="4"/>
  <c r="BE704" i="4" s="1"/>
  <c r="BB703" i="4"/>
  <c r="BE703" i="4" s="1"/>
  <c r="BB702" i="4"/>
  <c r="BE702" i="4" s="1"/>
  <c r="BB701" i="4"/>
  <c r="BE701" i="4" s="1"/>
  <c r="BB700" i="4"/>
  <c r="BE700" i="4" s="1"/>
  <c r="BB699" i="4"/>
  <c r="BE699" i="4" s="1"/>
  <c r="BB698" i="4"/>
  <c r="BE698" i="4" s="1"/>
  <c r="BB697" i="4"/>
  <c r="BE697" i="4" s="1"/>
  <c r="BB696" i="4"/>
  <c r="BE696" i="4" s="1"/>
  <c r="BB695" i="4"/>
  <c r="BE695" i="4" s="1"/>
  <c r="BB694" i="4"/>
  <c r="BE694" i="4" s="1"/>
  <c r="BB693" i="4"/>
  <c r="BE693" i="4" s="1"/>
  <c r="BB692" i="4"/>
  <c r="BE692" i="4" s="1"/>
  <c r="BB691" i="4"/>
  <c r="BE691" i="4" s="1"/>
  <c r="BB690" i="4"/>
  <c r="BE690" i="4" s="1"/>
  <c r="BB689" i="4"/>
  <c r="BE689" i="4" s="1"/>
  <c r="BB688" i="4"/>
  <c r="BE688" i="4" s="1"/>
  <c r="BB687" i="4"/>
  <c r="BE687" i="4" s="1"/>
  <c r="BB686" i="4"/>
  <c r="BE686" i="4" s="1"/>
  <c r="BB685" i="4"/>
  <c r="BE685" i="4" s="1"/>
  <c r="BB684" i="4"/>
  <c r="BE684" i="4" s="1"/>
  <c r="BB683" i="4"/>
  <c r="BE683" i="4" s="1"/>
  <c r="BB682" i="4"/>
  <c r="BE682" i="4" s="1"/>
  <c r="BB681" i="4"/>
  <c r="BE681" i="4" s="1"/>
  <c r="BB680" i="4"/>
  <c r="BE680" i="4" s="1"/>
  <c r="BB679" i="4"/>
  <c r="BE679" i="4" s="1"/>
  <c r="BB678" i="4"/>
  <c r="BE678" i="4" s="1"/>
  <c r="BB677" i="4"/>
  <c r="BE677" i="4" s="1"/>
  <c r="BB676" i="4"/>
  <c r="BE676" i="4" s="1"/>
  <c r="BB675" i="4"/>
  <c r="BE675" i="4" s="1"/>
  <c r="BB674" i="4"/>
  <c r="BE674" i="4" s="1"/>
  <c r="BB673" i="4"/>
  <c r="BE673" i="4" s="1"/>
  <c r="BB672" i="4"/>
  <c r="BE672" i="4" s="1"/>
  <c r="BB671" i="4"/>
  <c r="BE671" i="4" s="1"/>
  <c r="BB670" i="4"/>
  <c r="BE670" i="4" s="1"/>
  <c r="BB669" i="4"/>
  <c r="BE669" i="4" s="1"/>
  <c r="BB668" i="4"/>
  <c r="BE668" i="4" s="1"/>
  <c r="BB667" i="4"/>
  <c r="BE667" i="4" s="1"/>
  <c r="BB666" i="4"/>
  <c r="BE666" i="4" s="1"/>
  <c r="BB665" i="4"/>
  <c r="BE665" i="4" s="1"/>
  <c r="BB664" i="4"/>
  <c r="BE664" i="4" s="1"/>
  <c r="BB663" i="4"/>
  <c r="BE663" i="4" s="1"/>
  <c r="BB662" i="4"/>
  <c r="BE662" i="4" s="1"/>
  <c r="BB661" i="4"/>
  <c r="BE661" i="4" s="1"/>
  <c r="BB660" i="4"/>
  <c r="BE660" i="4" s="1"/>
  <c r="BB659" i="4"/>
  <c r="BE659" i="4" s="1"/>
  <c r="BB658" i="4"/>
  <c r="BE658" i="4" s="1"/>
  <c r="BB657" i="4"/>
  <c r="BE657" i="4" s="1"/>
  <c r="BB656" i="4"/>
  <c r="BE656" i="4" s="1"/>
  <c r="BB655" i="4"/>
  <c r="BE655" i="4" s="1"/>
  <c r="BB654" i="4"/>
  <c r="BE654" i="4" s="1"/>
  <c r="BB653" i="4"/>
  <c r="BE653" i="4" s="1"/>
  <c r="BB652" i="4"/>
  <c r="BE652" i="4" s="1"/>
  <c r="BB651" i="4"/>
  <c r="BE651" i="4" s="1"/>
  <c r="BB650" i="4"/>
  <c r="BE650" i="4" s="1"/>
  <c r="BB649" i="4"/>
  <c r="BE649" i="4" s="1"/>
  <c r="BB648" i="4"/>
  <c r="BE648" i="4" s="1"/>
  <c r="BB647" i="4"/>
  <c r="BE647" i="4" s="1"/>
  <c r="BB646" i="4"/>
  <c r="BE646" i="4" s="1"/>
  <c r="BB645" i="4"/>
  <c r="BE645" i="4" s="1"/>
  <c r="BB644" i="4"/>
  <c r="BE644" i="4" s="1"/>
  <c r="BB643" i="4"/>
  <c r="BE643" i="4" s="1"/>
  <c r="BB642" i="4"/>
  <c r="BE642" i="4" s="1"/>
  <c r="BB641" i="4"/>
  <c r="BE641" i="4" s="1"/>
  <c r="BB640" i="4"/>
  <c r="BE640" i="4" s="1"/>
  <c r="BB639" i="4"/>
  <c r="BE639" i="4" s="1"/>
  <c r="BB638" i="4"/>
  <c r="BE638" i="4" s="1"/>
  <c r="BB637" i="4"/>
  <c r="BE637" i="4" s="1"/>
  <c r="BB636" i="4"/>
  <c r="BE636" i="4" s="1"/>
  <c r="BB635" i="4"/>
  <c r="BE635" i="4" s="1"/>
  <c r="BB634" i="4"/>
  <c r="BE634" i="4" s="1"/>
  <c r="BB633" i="4"/>
  <c r="BE633" i="4" s="1"/>
  <c r="BB632" i="4"/>
  <c r="BE632" i="4" s="1"/>
  <c r="BB631" i="4"/>
  <c r="BE631" i="4" s="1"/>
  <c r="BB630" i="4"/>
  <c r="BE630" i="4" s="1"/>
  <c r="BB629" i="4"/>
  <c r="BE629" i="4" s="1"/>
  <c r="BB628" i="4"/>
  <c r="BE628" i="4" s="1"/>
  <c r="BB627" i="4"/>
  <c r="BE627" i="4" s="1"/>
  <c r="BB626" i="4"/>
  <c r="BE626" i="4" s="1"/>
  <c r="BB625" i="4"/>
  <c r="BE625" i="4" s="1"/>
  <c r="BB624" i="4"/>
  <c r="BE624" i="4" s="1"/>
  <c r="BB623" i="4"/>
  <c r="BE623" i="4" s="1"/>
  <c r="BB622" i="4"/>
  <c r="BE622" i="4" s="1"/>
  <c r="BB621" i="4"/>
  <c r="BE621" i="4" s="1"/>
  <c r="BB620" i="4"/>
  <c r="BE620" i="4" s="1"/>
  <c r="BB619" i="4"/>
  <c r="BE619" i="4" s="1"/>
  <c r="BB618" i="4"/>
  <c r="BE618" i="4" s="1"/>
  <c r="BB617" i="4"/>
  <c r="BE617" i="4" s="1"/>
  <c r="BB616" i="4"/>
  <c r="BE616" i="4" s="1"/>
  <c r="BB615" i="4"/>
  <c r="BE615" i="4" s="1"/>
  <c r="BB614" i="4"/>
  <c r="BE614" i="4" s="1"/>
  <c r="BB613" i="4"/>
  <c r="BE613" i="4" s="1"/>
  <c r="BB612" i="4"/>
  <c r="BE612" i="4" s="1"/>
  <c r="BB611" i="4"/>
  <c r="BE611" i="4" s="1"/>
  <c r="BB610" i="4"/>
  <c r="BE610" i="4" s="1"/>
  <c r="BB609" i="4"/>
  <c r="BE609" i="4" s="1"/>
  <c r="BB608" i="4"/>
  <c r="BE608" i="4" s="1"/>
  <c r="BB607" i="4"/>
  <c r="BE607" i="4" s="1"/>
  <c r="BB606" i="4"/>
  <c r="BE606" i="4" s="1"/>
  <c r="BB605" i="4"/>
  <c r="BE605" i="4" s="1"/>
  <c r="BB604" i="4"/>
  <c r="BE604" i="4" s="1"/>
  <c r="BB603" i="4"/>
  <c r="BE603" i="4" s="1"/>
  <c r="BB602" i="4"/>
  <c r="BE602" i="4" s="1"/>
  <c r="BB601" i="4"/>
  <c r="BE601" i="4" s="1"/>
  <c r="BB600" i="4"/>
  <c r="BE600" i="4" s="1"/>
  <c r="BB599" i="4"/>
  <c r="BE599" i="4" s="1"/>
  <c r="BB598" i="4"/>
  <c r="BE598" i="4" s="1"/>
  <c r="BB597" i="4"/>
  <c r="BE597" i="4" s="1"/>
  <c r="BB596" i="4"/>
  <c r="BE596" i="4" s="1"/>
  <c r="BB595" i="4"/>
  <c r="BE595" i="4" s="1"/>
  <c r="BB594" i="4"/>
  <c r="BE594" i="4" s="1"/>
  <c r="BB593" i="4"/>
  <c r="BE593" i="4" s="1"/>
  <c r="BB592" i="4"/>
  <c r="BE592" i="4" s="1"/>
  <c r="BB591" i="4"/>
  <c r="BE591" i="4" s="1"/>
  <c r="BB590" i="4"/>
  <c r="BE590" i="4" s="1"/>
  <c r="BB589" i="4"/>
  <c r="BE589" i="4" s="1"/>
  <c r="BB588" i="4"/>
  <c r="BE588" i="4" s="1"/>
  <c r="BB587" i="4"/>
  <c r="BE587" i="4" s="1"/>
  <c r="BB586" i="4"/>
  <c r="BE586" i="4" s="1"/>
  <c r="BB585" i="4"/>
  <c r="BE585" i="4" s="1"/>
  <c r="BB584" i="4"/>
  <c r="BE584" i="4" s="1"/>
  <c r="BB583" i="4"/>
  <c r="BE583" i="4" s="1"/>
  <c r="BB582" i="4"/>
  <c r="BE582" i="4" s="1"/>
  <c r="BB581" i="4"/>
  <c r="BE581" i="4" s="1"/>
  <c r="BB580" i="4"/>
  <c r="BE580" i="4" s="1"/>
  <c r="BB579" i="4"/>
  <c r="BE579" i="4" s="1"/>
  <c r="BB578" i="4"/>
  <c r="BE578" i="4" s="1"/>
  <c r="BB577" i="4"/>
  <c r="BE577" i="4" s="1"/>
  <c r="BB576" i="4"/>
  <c r="BE576" i="4" s="1"/>
  <c r="BB575" i="4"/>
  <c r="BE575" i="4" s="1"/>
  <c r="BB574" i="4"/>
  <c r="BE574" i="4" s="1"/>
  <c r="BB573" i="4"/>
  <c r="BE573" i="4" s="1"/>
  <c r="BB572" i="4"/>
  <c r="BE572" i="4" s="1"/>
  <c r="BB571" i="4"/>
  <c r="BE571" i="4" s="1"/>
  <c r="BB570" i="4"/>
  <c r="BE570" i="4" s="1"/>
  <c r="BB569" i="4"/>
  <c r="BE569" i="4" s="1"/>
  <c r="BB568" i="4"/>
  <c r="BE568" i="4" s="1"/>
  <c r="BB567" i="4"/>
  <c r="BE567" i="4" s="1"/>
  <c r="BB566" i="4"/>
  <c r="BE566" i="4" s="1"/>
  <c r="BB565" i="4"/>
  <c r="BE565" i="4" s="1"/>
  <c r="BB564" i="4"/>
  <c r="BE564" i="4" s="1"/>
  <c r="BB563" i="4"/>
  <c r="BE563" i="4" s="1"/>
  <c r="BB562" i="4"/>
  <c r="BE562" i="4" s="1"/>
  <c r="BB561" i="4"/>
  <c r="BE561" i="4" s="1"/>
  <c r="BB560" i="4"/>
  <c r="BE560" i="4" s="1"/>
  <c r="BB559" i="4"/>
  <c r="BE559" i="4" s="1"/>
  <c r="BB558" i="4"/>
  <c r="BE558" i="4" s="1"/>
  <c r="BB557" i="4"/>
  <c r="BE557" i="4" s="1"/>
  <c r="BB556" i="4"/>
  <c r="BE556" i="4" s="1"/>
  <c r="BB555" i="4"/>
  <c r="BE555" i="4" s="1"/>
  <c r="BB554" i="4"/>
  <c r="BE554" i="4" s="1"/>
  <c r="BB553" i="4"/>
  <c r="BE553" i="4" s="1"/>
  <c r="BB552" i="4"/>
  <c r="BE552" i="4" s="1"/>
  <c r="BB551" i="4"/>
  <c r="BE551" i="4" s="1"/>
  <c r="BB550" i="4"/>
  <c r="BE550" i="4" s="1"/>
  <c r="BB549" i="4"/>
  <c r="BE549" i="4" s="1"/>
  <c r="BB548" i="4"/>
  <c r="BE548" i="4" s="1"/>
  <c r="BB547" i="4"/>
  <c r="BE547" i="4" s="1"/>
  <c r="BB546" i="4"/>
  <c r="BE546" i="4" s="1"/>
  <c r="BB545" i="4"/>
  <c r="BE545" i="4" s="1"/>
  <c r="BB544" i="4"/>
  <c r="BE544" i="4" s="1"/>
  <c r="BB543" i="4"/>
  <c r="BE543" i="4" s="1"/>
  <c r="BB542" i="4"/>
  <c r="BE542" i="4" s="1"/>
  <c r="BB541" i="4"/>
  <c r="BE541" i="4" s="1"/>
  <c r="BB540" i="4"/>
  <c r="BE540" i="4" s="1"/>
  <c r="BB539" i="4"/>
  <c r="BE539" i="4" s="1"/>
  <c r="BB538" i="4"/>
  <c r="BE538" i="4" s="1"/>
  <c r="BB537" i="4"/>
  <c r="BE537" i="4" s="1"/>
  <c r="BB536" i="4"/>
  <c r="BE536" i="4" s="1"/>
  <c r="BB535" i="4"/>
  <c r="BE535" i="4" s="1"/>
  <c r="BB534" i="4"/>
  <c r="BE534" i="4" s="1"/>
  <c r="BB533" i="4"/>
  <c r="BE533" i="4" s="1"/>
  <c r="BB532" i="4"/>
  <c r="BE532" i="4" s="1"/>
  <c r="BB531" i="4"/>
  <c r="BE531" i="4" s="1"/>
  <c r="BB530" i="4"/>
  <c r="BE530" i="4" s="1"/>
  <c r="BB529" i="4"/>
  <c r="BE529" i="4" s="1"/>
  <c r="BB528" i="4"/>
  <c r="BE528" i="4" s="1"/>
  <c r="BB527" i="4"/>
  <c r="BE527" i="4" s="1"/>
  <c r="BB526" i="4"/>
  <c r="BE526" i="4" s="1"/>
  <c r="BB525" i="4"/>
  <c r="BE525" i="4" s="1"/>
  <c r="BB524" i="4"/>
  <c r="BE524" i="4" s="1"/>
  <c r="BB523" i="4"/>
  <c r="BE523" i="4" s="1"/>
  <c r="BB522" i="4"/>
  <c r="BE522" i="4" s="1"/>
  <c r="BB521" i="4"/>
  <c r="BE521" i="4" s="1"/>
  <c r="BB520" i="4"/>
  <c r="BE520" i="4" s="1"/>
  <c r="BB519" i="4"/>
  <c r="BE519" i="4" s="1"/>
  <c r="BB518" i="4"/>
  <c r="BE518" i="4" s="1"/>
  <c r="BB517" i="4"/>
  <c r="BE517" i="4" s="1"/>
  <c r="BB516" i="4"/>
  <c r="BE516" i="4" s="1"/>
  <c r="BB515" i="4"/>
  <c r="BE515" i="4" s="1"/>
  <c r="BB514" i="4"/>
  <c r="BE514" i="4" s="1"/>
  <c r="BB513" i="4"/>
  <c r="BE513" i="4" s="1"/>
  <c r="BB512" i="4"/>
  <c r="BE512" i="4" s="1"/>
  <c r="BB511" i="4"/>
  <c r="BE511" i="4" s="1"/>
  <c r="BB510" i="4"/>
  <c r="BE510" i="4" s="1"/>
  <c r="BB509" i="4"/>
  <c r="BE509" i="4" s="1"/>
  <c r="BB508" i="4"/>
  <c r="BE508" i="4" s="1"/>
  <c r="BB507" i="4"/>
  <c r="BE507" i="4" s="1"/>
  <c r="BB506" i="4"/>
  <c r="BE506" i="4" s="1"/>
  <c r="BB505" i="4"/>
  <c r="BE505" i="4" s="1"/>
  <c r="BB504" i="4"/>
  <c r="BE504" i="4" s="1"/>
  <c r="BB503" i="4"/>
  <c r="BE503" i="4" s="1"/>
  <c r="BB502" i="4"/>
  <c r="BE502" i="4" s="1"/>
  <c r="BB501" i="4"/>
  <c r="BE501" i="4" s="1"/>
  <c r="BB500" i="4"/>
  <c r="BE500" i="4" s="1"/>
  <c r="BB499" i="4"/>
  <c r="BE499" i="4" s="1"/>
  <c r="BB498" i="4"/>
  <c r="BE498" i="4" s="1"/>
  <c r="BB497" i="4"/>
  <c r="BE497" i="4" s="1"/>
  <c r="BB496" i="4"/>
  <c r="BE496" i="4" s="1"/>
  <c r="BB495" i="4"/>
  <c r="BE495" i="4" s="1"/>
  <c r="BB494" i="4"/>
  <c r="BE494" i="4" s="1"/>
  <c r="BB493" i="4"/>
  <c r="BE493" i="4" s="1"/>
  <c r="BB492" i="4"/>
  <c r="BE492" i="4" s="1"/>
  <c r="BB491" i="4"/>
  <c r="BE491" i="4" s="1"/>
  <c r="BB490" i="4"/>
  <c r="BE490" i="4" s="1"/>
  <c r="BB489" i="4"/>
  <c r="BE489" i="4" s="1"/>
  <c r="BB488" i="4"/>
  <c r="BE488" i="4" s="1"/>
  <c r="BB487" i="4"/>
  <c r="BE487" i="4" s="1"/>
  <c r="BB486" i="4"/>
  <c r="BE486" i="4" s="1"/>
  <c r="BB485" i="4"/>
  <c r="BE485" i="4" s="1"/>
  <c r="BB484" i="4"/>
  <c r="BE484" i="4" s="1"/>
  <c r="BB483" i="4"/>
  <c r="BE483" i="4" s="1"/>
  <c r="BB482" i="4"/>
  <c r="BE482" i="4" s="1"/>
  <c r="BB481" i="4"/>
  <c r="BE481" i="4" s="1"/>
  <c r="BB480" i="4"/>
  <c r="BE480" i="4" s="1"/>
  <c r="BB479" i="4"/>
  <c r="BE479" i="4" s="1"/>
  <c r="BB478" i="4"/>
  <c r="BE478" i="4" s="1"/>
  <c r="BB477" i="4"/>
  <c r="BE477" i="4" s="1"/>
  <c r="BB476" i="4"/>
  <c r="BE476" i="4" s="1"/>
  <c r="BB475" i="4"/>
  <c r="BE475" i="4" s="1"/>
  <c r="BB474" i="4"/>
  <c r="BE474" i="4" s="1"/>
  <c r="BB473" i="4"/>
  <c r="BE473" i="4" s="1"/>
  <c r="BB472" i="4"/>
  <c r="BE472" i="4" s="1"/>
  <c r="BB471" i="4"/>
  <c r="BE471" i="4" s="1"/>
  <c r="BB470" i="4"/>
  <c r="BE470" i="4" s="1"/>
  <c r="BB469" i="4"/>
  <c r="BE469" i="4" s="1"/>
  <c r="BB468" i="4"/>
  <c r="BE468" i="4" s="1"/>
  <c r="BB467" i="4"/>
  <c r="BE467" i="4" s="1"/>
  <c r="BB466" i="4"/>
  <c r="BE466" i="4" s="1"/>
  <c r="BB465" i="4"/>
  <c r="BE465" i="4" s="1"/>
  <c r="BB464" i="4"/>
  <c r="BE464" i="4" s="1"/>
  <c r="BB463" i="4"/>
  <c r="BE463" i="4" s="1"/>
  <c r="BB462" i="4"/>
  <c r="BE462" i="4" s="1"/>
  <c r="BB461" i="4"/>
  <c r="BE461" i="4" s="1"/>
  <c r="BB460" i="4"/>
  <c r="BE460" i="4" s="1"/>
  <c r="BB459" i="4"/>
  <c r="BE459" i="4" s="1"/>
  <c r="BB458" i="4"/>
  <c r="BE458" i="4" s="1"/>
  <c r="BB457" i="4"/>
  <c r="BE457" i="4" s="1"/>
  <c r="BB456" i="4"/>
  <c r="BE456" i="4" s="1"/>
  <c r="BB455" i="4"/>
  <c r="BE455" i="4" s="1"/>
  <c r="BB454" i="4"/>
  <c r="BE454" i="4" s="1"/>
  <c r="BB453" i="4"/>
  <c r="BE453" i="4" s="1"/>
  <c r="BB452" i="4"/>
  <c r="BE452" i="4" s="1"/>
  <c r="BB451" i="4"/>
  <c r="BE451" i="4" s="1"/>
  <c r="BB450" i="4"/>
  <c r="BE450" i="4" s="1"/>
  <c r="BB449" i="4"/>
  <c r="BE449" i="4" s="1"/>
  <c r="BB448" i="4"/>
  <c r="BE448" i="4" s="1"/>
  <c r="BB447" i="4"/>
  <c r="BE447" i="4" s="1"/>
  <c r="BB446" i="4"/>
  <c r="BE446" i="4" s="1"/>
  <c r="BB445" i="4"/>
  <c r="BE445" i="4" s="1"/>
  <c r="BB444" i="4"/>
  <c r="BE444" i="4" s="1"/>
  <c r="BB443" i="4"/>
  <c r="BE443" i="4" s="1"/>
  <c r="BB442" i="4"/>
  <c r="BE442" i="4" s="1"/>
  <c r="BB441" i="4"/>
  <c r="BE441" i="4" s="1"/>
  <c r="BB440" i="4"/>
  <c r="BE440" i="4" s="1"/>
  <c r="BB439" i="4"/>
  <c r="BE439" i="4" s="1"/>
  <c r="BB438" i="4"/>
  <c r="BE438" i="4" s="1"/>
  <c r="BB437" i="4"/>
  <c r="BE437" i="4" s="1"/>
  <c r="BB436" i="4"/>
  <c r="BE436" i="4" s="1"/>
  <c r="BB435" i="4"/>
  <c r="BE435" i="4" s="1"/>
  <c r="BB434" i="4"/>
  <c r="BE434" i="4" s="1"/>
  <c r="BB433" i="4"/>
  <c r="BE433" i="4" s="1"/>
  <c r="BB432" i="4"/>
  <c r="BE432" i="4" s="1"/>
  <c r="BB431" i="4"/>
  <c r="BE431" i="4" s="1"/>
  <c r="BB430" i="4"/>
  <c r="BE430" i="4" s="1"/>
  <c r="BB429" i="4"/>
  <c r="BE429" i="4" s="1"/>
  <c r="BB428" i="4"/>
  <c r="BE428" i="4" s="1"/>
  <c r="BB427" i="4"/>
  <c r="BE427" i="4" s="1"/>
  <c r="BB426" i="4"/>
  <c r="BE426" i="4" s="1"/>
  <c r="BB425" i="4"/>
  <c r="BE425" i="4" s="1"/>
  <c r="BB424" i="4"/>
  <c r="BE424" i="4" s="1"/>
  <c r="BB423" i="4"/>
  <c r="BE423" i="4" s="1"/>
  <c r="BB422" i="4"/>
  <c r="BE422" i="4" s="1"/>
  <c r="BB421" i="4"/>
  <c r="BE421" i="4" s="1"/>
  <c r="BB420" i="4"/>
  <c r="BE420" i="4" s="1"/>
  <c r="BB419" i="4"/>
  <c r="BE419" i="4" s="1"/>
  <c r="BB418" i="4"/>
  <c r="BE418" i="4" s="1"/>
  <c r="BB417" i="4"/>
  <c r="BE417" i="4" s="1"/>
  <c r="BB416" i="4"/>
  <c r="BE416" i="4" s="1"/>
  <c r="BB415" i="4"/>
  <c r="BE415" i="4" s="1"/>
  <c r="BB414" i="4"/>
  <c r="BE414" i="4" s="1"/>
  <c r="BB413" i="4"/>
  <c r="BE413" i="4" s="1"/>
  <c r="BB412" i="4"/>
  <c r="BE412" i="4" s="1"/>
  <c r="BB411" i="4"/>
  <c r="BE411" i="4" s="1"/>
  <c r="BB410" i="4"/>
  <c r="BE410" i="4" s="1"/>
  <c r="BB409" i="4"/>
  <c r="BE409" i="4" s="1"/>
  <c r="BB408" i="4"/>
  <c r="BE408" i="4" s="1"/>
  <c r="BB407" i="4"/>
  <c r="BE407" i="4" s="1"/>
  <c r="BB406" i="4"/>
  <c r="BE406" i="4" s="1"/>
  <c r="BB405" i="4"/>
  <c r="BE405" i="4" s="1"/>
  <c r="BB404" i="4"/>
  <c r="BE404" i="4" s="1"/>
  <c r="BB403" i="4"/>
  <c r="BE403" i="4" s="1"/>
  <c r="BB402" i="4"/>
  <c r="BE402" i="4" s="1"/>
  <c r="BB401" i="4"/>
  <c r="BE401" i="4" s="1"/>
  <c r="BB400" i="4"/>
  <c r="BE400" i="4" s="1"/>
  <c r="BB399" i="4"/>
  <c r="BE399" i="4" s="1"/>
  <c r="BB398" i="4"/>
  <c r="BE398" i="4" s="1"/>
  <c r="BB397" i="4"/>
  <c r="BE397" i="4" s="1"/>
  <c r="BB396" i="4"/>
  <c r="BE396" i="4" s="1"/>
  <c r="BB395" i="4"/>
  <c r="BE395" i="4" s="1"/>
  <c r="BB394" i="4"/>
  <c r="BE394" i="4" s="1"/>
  <c r="BB393" i="4"/>
  <c r="BE393" i="4" s="1"/>
  <c r="BB392" i="4"/>
  <c r="BE392" i="4" s="1"/>
  <c r="BB391" i="4"/>
  <c r="BE391" i="4" s="1"/>
  <c r="BB390" i="4"/>
  <c r="BE390" i="4" s="1"/>
  <c r="BB389" i="4"/>
  <c r="BE389" i="4" s="1"/>
  <c r="BB388" i="4"/>
  <c r="BE388" i="4" s="1"/>
  <c r="BB387" i="4"/>
  <c r="BE387" i="4" s="1"/>
  <c r="BB386" i="4"/>
  <c r="BE386" i="4" s="1"/>
  <c r="BB385" i="4"/>
  <c r="BE385" i="4" s="1"/>
  <c r="BB384" i="4"/>
  <c r="BE384" i="4" s="1"/>
  <c r="BB383" i="4"/>
  <c r="BE383" i="4" s="1"/>
  <c r="BB382" i="4"/>
  <c r="BE382" i="4" s="1"/>
  <c r="BB381" i="4"/>
  <c r="BE381" i="4" s="1"/>
  <c r="BB380" i="4"/>
  <c r="BE380" i="4" s="1"/>
  <c r="BB379" i="4"/>
  <c r="BE379" i="4" s="1"/>
  <c r="BB378" i="4"/>
  <c r="BE378" i="4" s="1"/>
  <c r="BB377" i="4"/>
  <c r="BE377" i="4" s="1"/>
  <c r="BB376" i="4"/>
  <c r="BE376" i="4" s="1"/>
  <c r="BB375" i="4"/>
  <c r="BE375" i="4" s="1"/>
  <c r="BB374" i="4"/>
  <c r="BE374" i="4" s="1"/>
  <c r="BB373" i="4"/>
  <c r="BE373" i="4" s="1"/>
  <c r="BB372" i="4"/>
  <c r="BE372" i="4" s="1"/>
  <c r="BB371" i="4"/>
  <c r="BE371" i="4" s="1"/>
  <c r="BB370" i="4"/>
  <c r="BE370" i="4" s="1"/>
  <c r="BB369" i="4"/>
  <c r="BE369" i="4" s="1"/>
  <c r="BB368" i="4"/>
  <c r="BE368" i="4" s="1"/>
  <c r="BB367" i="4"/>
  <c r="BE367" i="4" s="1"/>
  <c r="BB366" i="4"/>
  <c r="BE366" i="4" s="1"/>
  <c r="BB365" i="4"/>
  <c r="BE365" i="4" s="1"/>
  <c r="BB364" i="4"/>
  <c r="BE364" i="4" s="1"/>
  <c r="BB363" i="4"/>
  <c r="BE363" i="4" s="1"/>
  <c r="BB362" i="4"/>
  <c r="BE362" i="4" s="1"/>
  <c r="BB361" i="4"/>
  <c r="BE361" i="4" s="1"/>
  <c r="BB360" i="4"/>
  <c r="BE360" i="4" s="1"/>
  <c r="BB359" i="4"/>
  <c r="BE359" i="4" s="1"/>
  <c r="BB358" i="4"/>
  <c r="BE358" i="4" s="1"/>
  <c r="BB357" i="4"/>
  <c r="BE357" i="4" s="1"/>
  <c r="BB356" i="4"/>
  <c r="BE356" i="4" s="1"/>
  <c r="BB355" i="4"/>
  <c r="BE355" i="4" s="1"/>
  <c r="BB354" i="4"/>
  <c r="BE354" i="4" s="1"/>
  <c r="BB353" i="4"/>
  <c r="BE353" i="4" s="1"/>
  <c r="BB352" i="4"/>
  <c r="BE352" i="4" s="1"/>
  <c r="BB351" i="4"/>
  <c r="BE351" i="4" s="1"/>
  <c r="BB350" i="4"/>
  <c r="BE350" i="4" s="1"/>
  <c r="BB349" i="4"/>
  <c r="BE349" i="4" s="1"/>
  <c r="BB348" i="4"/>
  <c r="BE348" i="4" s="1"/>
  <c r="BB347" i="4"/>
  <c r="BE347" i="4" s="1"/>
  <c r="BB346" i="4"/>
  <c r="BE346" i="4" s="1"/>
  <c r="BB345" i="4"/>
  <c r="BE345" i="4" s="1"/>
  <c r="BB344" i="4"/>
  <c r="BE344" i="4" s="1"/>
  <c r="BB343" i="4"/>
  <c r="BE343" i="4" s="1"/>
  <c r="BB342" i="4"/>
  <c r="BE342" i="4" s="1"/>
  <c r="BB341" i="4"/>
  <c r="BE341" i="4" s="1"/>
  <c r="BB340" i="4"/>
  <c r="BE340" i="4" s="1"/>
  <c r="BB339" i="4"/>
  <c r="BE339" i="4" s="1"/>
  <c r="BB338" i="4"/>
  <c r="BE338" i="4" s="1"/>
  <c r="BB337" i="4"/>
  <c r="BE337" i="4" s="1"/>
  <c r="BB336" i="4"/>
  <c r="BE336" i="4" s="1"/>
  <c r="BB335" i="4"/>
  <c r="BE335" i="4" s="1"/>
  <c r="BB334" i="4"/>
  <c r="BE334" i="4" s="1"/>
  <c r="BB333" i="4"/>
  <c r="BE333" i="4" s="1"/>
  <c r="BB332" i="4"/>
  <c r="BE332" i="4" s="1"/>
  <c r="BB331" i="4"/>
  <c r="BE331" i="4" s="1"/>
  <c r="BB330" i="4"/>
  <c r="BE330" i="4" s="1"/>
  <c r="BB329" i="4"/>
  <c r="BE329" i="4" s="1"/>
  <c r="BB328" i="4"/>
  <c r="BE328" i="4" s="1"/>
  <c r="BB327" i="4"/>
  <c r="BE327" i="4" s="1"/>
  <c r="BB326" i="4"/>
  <c r="BE326" i="4" s="1"/>
  <c r="BB325" i="4"/>
  <c r="BE325" i="4" s="1"/>
  <c r="BB324" i="4"/>
  <c r="BE324" i="4" s="1"/>
  <c r="BB323" i="4"/>
  <c r="BE323" i="4" s="1"/>
  <c r="BB322" i="4"/>
  <c r="BE322" i="4" s="1"/>
  <c r="BB321" i="4"/>
  <c r="BE321" i="4" s="1"/>
  <c r="BB320" i="4"/>
  <c r="BE320" i="4" s="1"/>
  <c r="BB319" i="4"/>
  <c r="BE319" i="4" s="1"/>
  <c r="BB318" i="4"/>
  <c r="BE318" i="4" s="1"/>
  <c r="BB317" i="4"/>
  <c r="BE317" i="4" s="1"/>
  <c r="BB316" i="4"/>
  <c r="BE316" i="4" s="1"/>
  <c r="BB315" i="4"/>
  <c r="BE315" i="4" s="1"/>
  <c r="BB314" i="4"/>
  <c r="BE314" i="4" s="1"/>
  <c r="BB313" i="4"/>
  <c r="BE313" i="4" s="1"/>
  <c r="BB312" i="4"/>
  <c r="BE312" i="4" s="1"/>
  <c r="BB311" i="4"/>
  <c r="BE311" i="4" s="1"/>
  <c r="BB310" i="4"/>
  <c r="BE310" i="4" s="1"/>
  <c r="BB309" i="4"/>
  <c r="BE309" i="4" s="1"/>
  <c r="BB308" i="4"/>
  <c r="BE308" i="4" s="1"/>
  <c r="BB307" i="4"/>
  <c r="BE307" i="4" s="1"/>
  <c r="BB306" i="4"/>
  <c r="BE306" i="4" s="1"/>
  <c r="BB305" i="4"/>
  <c r="BE305" i="4" s="1"/>
  <c r="BB304" i="4"/>
  <c r="BE304" i="4" s="1"/>
  <c r="BB303" i="4"/>
  <c r="BE303" i="4" s="1"/>
  <c r="BB302" i="4"/>
  <c r="BE302" i="4" s="1"/>
  <c r="BB301" i="4"/>
  <c r="BE301" i="4" s="1"/>
  <c r="BB300" i="4"/>
  <c r="BE300" i="4" s="1"/>
  <c r="BB299" i="4"/>
  <c r="BE299" i="4" s="1"/>
  <c r="BB298" i="4"/>
  <c r="BE298" i="4" s="1"/>
  <c r="BB297" i="4"/>
  <c r="BE297" i="4" s="1"/>
  <c r="BB296" i="4"/>
  <c r="BE296" i="4" s="1"/>
  <c r="BB295" i="4"/>
  <c r="BE295" i="4" s="1"/>
  <c r="BB294" i="4"/>
  <c r="BE294" i="4" s="1"/>
  <c r="BB293" i="4"/>
  <c r="BE293" i="4" s="1"/>
  <c r="BB292" i="4"/>
  <c r="BE292" i="4" s="1"/>
  <c r="BB291" i="4"/>
  <c r="BE291" i="4" s="1"/>
  <c r="BB290" i="4"/>
  <c r="BE290" i="4" s="1"/>
  <c r="BB289" i="4"/>
  <c r="BE289" i="4" s="1"/>
  <c r="BB288" i="4"/>
  <c r="BE288" i="4" s="1"/>
  <c r="BB287" i="4"/>
  <c r="BE287" i="4" s="1"/>
  <c r="BB286" i="4"/>
  <c r="BE286" i="4" s="1"/>
  <c r="BB285" i="4"/>
  <c r="BE285" i="4" s="1"/>
  <c r="BB284" i="4"/>
  <c r="BE284" i="4" s="1"/>
  <c r="BB283" i="4"/>
  <c r="BE283" i="4" s="1"/>
  <c r="BB282" i="4"/>
  <c r="BE282" i="4" s="1"/>
  <c r="BB281" i="4"/>
  <c r="BE281" i="4" s="1"/>
  <c r="BB280" i="4"/>
  <c r="BE280" i="4" s="1"/>
  <c r="BB279" i="4"/>
  <c r="BE279" i="4" s="1"/>
  <c r="BB278" i="4"/>
  <c r="BE278" i="4" s="1"/>
  <c r="BB277" i="4"/>
  <c r="BE277" i="4" s="1"/>
  <c r="BB276" i="4"/>
  <c r="BE276" i="4" s="1"/>
  <c r="BB275" i="4"/>
  <c r="BE275" i="4" s="1"/>
  <c r="BB274" i="4"/>
  <c r="BE274" i="4" s="1"/>
  <c r="BB273" i="4"/>
  <c r="BE273" i="4" s="1"/>
  <c r="BB272" i="4"/>
  <c r="BE272" i="4" s="1"/>
  <c r="BB271" i="4"/>
  <c r="BE271" i="4" s="1"/>
  <c r="BB270" i="4"/>
  <c r="BE270" i="4" s="1"/>
  <c r="BB269" i="4"/>
  <c r="BE269" i="4" s="1"/>
  <c r="BB268" i="4"/>
  <c r="BE268" i="4" s="1"/>
  <c r="BB267" i="4"/>
  <c r="BE267" i="4" s="1"/>
  <c r="BB266" i="4"/>
  <c r="BE266" i="4" s="1"/>
  <c r="BB265" i="4"/>
  <c r="BE265" i="4" s="1"/>
  <c r="BB264" i="4"/>
  <c r="BE264" i="4" s="1"/>
  <c r="BB263" i="4"/>
  <c r="BE263" i="4" s="1"/>
  <c r="BB262" i="4"/>
  <c r="BE262" i="4" s="1"/>
  <c r="BB261" i="4"/>
  <c r="BE261" i="4" s="1"/>
  <c r="BB260" i="4"/>
  <c r="BE260" i="4" s="1"/>
  <c r="BB259" i="4"/>
  <c r="BE259" i="4" s="1"/>
  <c r="BB258" i="4"/>
  <c r="BE258" i="4" s="1"/>
  <c r="BB257" i="4"/>
  <c r="BE257" i="4" s="1"/>
  <c r="BB256" i="4"/>
  <c r="BE256" i="4" s="1"/>
  <c r="BB255" i="4"/>
  <c r="BE255" i="4" s="1"/>
  <c r="BB254" i="4"/>
  <c r="BE254" i="4" s="1"/>
  <c r="BB253" i="4"/>
  <c r="BE253" i="4" s="1"/>
  <c r="BB252" i="4"/>
  <c r="BE252" i="4" s="1"/>
  <c r="BB251" i="4"/>
  <c r="BE251" i="4" s="1"/>
  <c r="BB250" i="4"/>
  <c r="BE250" i="4" s="1"/>
  <c r="BB249" i="4"/>
  <c r="BE249" i="4" s="1"/>
  <c r="BB248" i="4"/>
  <c r="BE248" i="4" s="1"/>
  <c r="BB247" i="4"/>
  <c r="BE247" i="4" s="1"/>
  <c r="BB246" i="4"/>
  <c r="BE246" i="4" s="1"/>
  <c r="BB245" i="4"/>
  <c r="BE245" i="4" s="1"/>
  <c r="BB244" i="4"/>
  <c r="BE244" i="4" s="1"/>
  <c r="BB243" i="4"/>
  <c r="BE243" i="4" s="1"/>
  <c r="BB242" i="4"/>
  <c r="BE242" i="4" s="1"/>
  <c r="BB241" i="4"/>
  <c r="BE241" i="4" s="1"/>
  <c r="BB240" i="4"/>
  <c r="BE240" i="4" s="1"/>
  <c r="BB239" i="4"/>
  <c r="BE239" i="4" s="1"/>
  <c r="BB238" i="4"/>
  <c r="BE238" i="4" s="1"/>
  <c r="BB237" i="4"/>
  <c r="BE237" i="4" s="1"/>
  <c r="BB236" i="4"/>
  <c r="BE236" i="4" s="1"/>
  <c r="BB235" i="4"/>
  <c r="BE235" i="4" s="1"/>
  <c r="BB234" i="4"/>
  <c r="BE234" i="4" s="1"/>
  <c r="BB233" i="4"/>
  <c r="BE233" i="4" s="1"/>
  <c r="BB232" i="4"/>
  <c r="BE232" i="4" s="1"/>
  <c r="BB231" i="4"/>
  <c r="BE231" i="4" s="1"/>
  <c r="BB230" i="4"/>
  <c r="BE230" i="4" s="1"/>
  <c r="BB229" i="4"/>
  <c r="BE229" i="4" s="1"/>
  <c r="BB228" i="4"/>
  <c r="BE228" i="4" s="1"/>
  <c r="BB227" i="4"/>
  <c r="BE227" i="4" s="1"/>
  <c r="BB226" i="4"/>
  <c r="BE226" i="4" s="1"/>
  <c r="BB225" i="4"/>
  <c r="BE225" i="4" s="1"/>
  <c r="BB224" i="4"/>
  <c r="BE224" i="4" s="1"/>
  <c r="BB223" i="4"/>
  <c r="BE223" i="4" s="1"/>
  <c r="BB222" i="4"/>
  <c r="BE222" i="4" s="1"/>
  <c r="BB221" i="4"/>
  <c r="BE221" i="4" s="1"/>
  <c r="BB220" i="4"/>
  <c r="BE220" i="4" s="1"/>
  <c r="BB219" i="4"/>
  <c r="BE219" i="4" s="1"/>
  <c r="BB218" i="4"/>
  <c r="BE218" i="4" s="1"/>
  <c r="BB217" i="4"/>
  <c r="BE217" i="4" s="1"/>
  <c r="BB216" i="4"/>
  <c r="BE216" i="4" s="1"/>
  <c r="BB215" i="4"/>
  <c r="BE215" i="4" s="1"/>
  <c r="BB214" i="4"/>
  <c r="BE214" i="4" s="1"/>
  <c r="BB213" i="4"/>
  <c r="BE213" i="4" s="1"/>
  <c r="BB212" i="4"/>
  <c r="BE212" i="4" s="1"/>
  <c r="BB211" i="4"/>
  <c r="BE211" i="4" s="1"/>
  <c r="BB210" i="4"/>
  <c r="BE210" i="4" s="1"/>
  <c r="BB209" i="4"/>
  <c r="BE209" i="4" s="1"/>
  <c r="BB208" i="4"/>
  <c r="BE208" i="4" s="1"/>
  <c r="BB207" i="4"/>
  <c r="BE207" i="4" s="1"/>
  <c r="BB206" i="4"/>
  <c r="BE206" i="4" s="1"/>
  <c r="BB205" i="4"/>
  <c r="BE205" i="4" s="1"/>
  <c r="BB204" i="4"/>
  <c r="BE204" i="4" s="1"/>
  <c r="BB203" i="4"/>
  <c r="BE203" i="4" s="1"/>
  <c r="BB202" i="4"/>
  <c r="BE202" i="4" s="1"/>
  <c r="BB201" i="4"/>
  <c r="BE201" i="4" s="1"/>
  <c r="BB200" i="4"/>
  <c r="BE200" i="4" s="1"/>
  <c r="BB199" i="4"/>
  <c r="BE199" i="4" s="1"/>
  <c r="BB198" i="4"/>
  <c r="BE198" i="4" s="1"/>
  <c r="BB197" i="4"/>
  <c r="BE197" i="4" s="1"/>
  <c r="BB196" i="4"/>
  <c r="BE196" i="4" s="1"/>
  <c r="BB195" i="4"/>
  <c r="BE195" i="4" s="1"/>
  <c r="BB194" i="4"/>
  <c r="BE194" i="4" s="1"/>
  <c r="BB193" i="4"/>
  <c r="BE193" i="4" s="1"/>
  <c r="BB192" i="4"/>
  <c r="BE192" i="4" s="1"/>
  <c r="BB191" i="4"/>
  <c r="BE191" i="4" s="1"/>
  <c r="BB190" i="4"/>
  <c r="BE190" i="4" s="1"/>
  <c r="BB189" i="4"/>
  <c r="BE189" i="4" s="1"/>
  <c r="BB188" i="4"/>
  <c r="BE188" i="4" s="1"/>
  <c r="BB187" i="4"/>
  <c r="BE187" i="4" s="1"/>
  <c r="BB186" i="4"/>
  <c r="BE186" i="4" s="1"/>
  <c r="BB185" i="4"/>
  <c r="BE185" i="4" s="1"/>
  <c r="BB184" i="4"/>
  <c r="BE184" i="4" s="1"/>
  <c r="BB183" i="4"/>
  <c r="BE183" i="4" s="1"/>
  <c r="BB182" i="4"/>
  <c r="BE182" i="4" s="1"/>
  <c r="BB181" i="4"/>
  <c r="BE181" i="4" s="1"/>
  <c r="BB180" i="4"/>
  <c r="BE180" i="4" s="1"/>
  <c r="BB179" i="4"/>
  <c r="BE179" i="4" s="1"/>
  <c r="BB178" i="4"/>
  <c r="BE178" i="4" s="1"/>
  <c r="BB177" i="4"/>
  <c r="BE177" i="4" s="1"/>
  <c r="BB176" i="4"/>
  <c r="BE176" i="4" s="1"/>
  <c r="BB175" i="4"/>
  <c r="BE175" i="4" s="1"/>
  <c r="BB174" i="4"/>
  <c r="BE174" i="4" s="1"/>
  <c r="BB173" i="4"/>
  <c r="BE173" i="4" s="1"/>
  <c r="BB172" i="4"/>
  <c r="BE172" i="4" s="1"/>
  <c r="BB171" i="4"/>
  <c r="BE171" i="4" s="1"/>
  <c r="BB170" i="4"/>
  <c r="BE170" i="4" s="1"/>
  <c r="BB169" i="4"/>
  <c r="BE169" i="4" s="1"/>
  <c r="BB168" i="4"/>
  <c r="BE168" i="4" s="1"/>
  <c r="BB167" i="4"/>
  <c r="BE167" i="4" s="1"/>
  <c r="BB166" i="4"/>
  <c r="BE166" i="4" s="1"/>
  <c r="BB165" i="4"/>
  <c r="BE165" i="4" s="1"/>
  <c r="BB164" i="4"/>
  <c r="BE164" i="4" s="1"/>
  <c r="BB163" i="4"/>
  <c r="BE163" i="4" s="1"/>
  <c r="BB162" i="4"/>
  <c r="BE162" i="4" s="1"/>
  <c r="BB161" i="4"/>
  <c r="BE161" i="4" s="1"/>
  <c r="BB160" i="4"/>
  <c r="BE160" i="4" s="1"/>
  <c r="BB159" i="4"/>
  <c r="BE159" i="4" s="1"/>
  <c r="BB158" i="4"/>
  <c r="BE158" i="4" s="1"/>
  <c r="BB157" i="4"/>
  <c r="BE157" i="4" s="1"/>
  <c r="BB156" i="4"/>
  <c r="BE156" i="4" s="1"/>
  <c r="BB155" i="4"/>
  <c r="BE155" i="4" s="1"/>
  <c r="BB154" i="4"/>
  <c r="BE154" i="4" s="1"/>
  <c r="BB153" i="4"/>
  <c r="BE153" i="4" s="1"/>
  <c r="BB152" i="4"/>
  <c r="BE152" i="4" s="1"/>
  <c r="BB151" i="4"/>
  <c r="BE151" i="4" s="1"/>
  <c r="BB150" i="4"/>
  <c r="BE150" i="4" s="1"/>
  <c r="BB149" i="4"/>
  <c r="BE149" i="4" s="1"/>
  <c r="BB148" i="4"/>
  <c r="BE148" i="4" s="1"/>
  <c r="BB147" i="4"/>
  <c r="BE147" i="4" s="1"/>
  <c r="BB146" i="4"/>
  <c r="BE146" i="4" s="1"/>
  <c r="BB145" i="4"/>
  <c r="BE145" i="4" s="1"/>
  <c r="BB144" i="4"/>
  <c r="BE144" i="4" s="1"/>
  <c r="BB143" i="4"/>
  <c r="BE143" i="4" s="1"/>
  <c r="BB142" i="4"/>
  <c r="BE142" i="4" s="1"/>
  <c r="BB141" i="4"/>
  <c r="BE141" i="4" s="1"/>
  <c r="BB140" i="4"/>
  <c r="BE140" i="4" s="1"/>
  <c r="BB139" i="4"/>
  <c r="BE139" i="4" s="1"/>
  <c r="BB138" i="4"/>
  <c r="BE138" i="4" s="1"/>
  <c r="BB137" i="4"/>
  <c r="BE137" i="4" s="1"/>
  <c r="BB136" i="4"/>
  <c r="BE136" i="4" s="1"/>
  <c r="BB135" i="4"/>
  <c r="BE135" i="4" s="1"/>
  <c r="BB134" i="4"/>
  <c r="BE134" i="4" s="1"/>
  <c r="BB133" i="4"/>
  <c r="BE133" i="4" s="1"/>
  <c r="BB132" i="4"/>
  <c r="BE132" i="4" s="1"/>
  <c r="BB131" i="4"/>
  <c r="BE131" i="4" s="1"/>
  <c r="BB130" i="4"/>
  <c r="BE130" i="4" s="1"/>
  <c r="BB129" i="4"/>
  <c r="BE129" i="4" s="1"/>
  <c r="BB128" i="4"/>
  <c r="BE128" i="4" s="1"/>
  <c r="BB127" i="4"/>
  <c r="BE127" i="4" s="1"/>
  <c r="BB126" i="4"/>
  <c r="BE126" i="4" s="1"/>
  <c r="BB125" i="4"/>
  <c r="BE125" i="4" s="1"/>
  <c r="BB124" i="4"/>
  <c r="BE124" i="4" s="1"/>
  <c r="BB123" i="4"/>
  <c r="BE123" i="4" s="1"/>
  <c r="BB122" i="4"/>
  <c r="BE122" i="4" s="1"/>
  <c r="BB121" i="4"/>
  <c r="BE121" i="4" s="1"/>
  <c r="BB120" i="4"/>
  <c r="BE120" i="4" s="1"/>
  <c r="BB119" i="4"/>
  <c r="BE119" i="4" s="1"/>
  <c r="BB118" i="4"/>
  <c r="BE118" i="4" s="1"/>
  <c r="BB117" i="4"/>
  <c r="BE117" i="4" s="1"/>
  <c r="BB116" i="4"/>
  <c r="BE116" i="4" s="1"/>
  <c r="BB115" i="4"/>
  <c r="BE115" i="4" s="1"/>
  <c r="BB114" i="4"/>
  <c r="BE114" i="4" s="1"/>
  <c r="BB113" i="4"/>
  <c r="BE113" i="4" s="1"/>
  <c r="BB112" i="4"/>
  <c r="BE112" i="4" s="1"/>
  <c r="BB111" i="4"/>
  <c r="BE111" i="4" s="1"/>
  <c r="BB110" i="4"/>
  <c r="BE110" i="4" s="1"/>
  <c r="BB109" i="4"/>
  <c r="BE109" i="4" s="1"/>
  <c r="BB108" i="4"/>
  <c r="BE108" i="4" s="1"/>
  <c r="BB107" i="4"/>
  <c r="BE107" i="4" s="1"/>
  <c r="BB106" i="4"/>
  <c r="BE106" i="4" s="1"/>
  <c r="BB105" i="4"/>
  <c r="BE105" i="4" s="1"/>
  <c r="BB104" i="4"/>
  <c r="BE104" i="4" s="1"/>
  <c r="BB103" i="4"/>
  <c r="BE103" i="4" s="1"/>
  <c r="BB102" i="4"/>
  <c r="BE102" i="4" s="1"/>
  <c r="BB101" i="4"/>
  <c r="BE101" i="4" s="1"/>
  <c r="BB100" i="4"/>
  <c r="BE100" i="4" s="1"/>
  <c r="BB99" i="4"/>
  <c r="BE99" i="4" s="1"/>
  <c r="BB98" i="4"/>
  <c r="BE98" i="4" s="1"/>
  <c r="BB97" i="4"/>
  <c r="BE97" i="4" s="1"/>
  <c r="BB96" i="4"/>
  <c r="BE96" i="4" s="1"/>
  <c r="BB95" i="4"/>
  <c r="BE95" i="4" s="1"/>
  <c r="BB94" i="4"/>
  <c r="BE94" i="4" s="1"/>
  <c r="BB93" i="4"/>
  <c r="BE93" i="4" s="1"/>
  <c r="BB92" i="4"/>
  <c r="BE92" i="4" s="1"/>
  <c r="BB91" i="4"/>
  <c r="BE91" i="4" s="1"/>
  <c r="BB90" i="4"/>
  <c r="BE90" i="4" s="1"/>
  <c r="BB89" i="4"/>
  <c r="BE89" i="4" s="1"/>
  <c r="BB88" i="4"/>
  <c r="BE88" i="4" s="1"/>
  <c r="BB87" i="4"/>
  <c r="BE87" i="4" s="1"/>
  <c r="BB86" i="4"/>
  <c r="BE86" i="4" s="1"/>
  <c r="BB85" i="4"/>
  <c r="BE85" i="4" s="1"/>
  <c r="BB84" i="4"/>
  <c r="BE84" i="4" s="1"/>
  <c r="BB83" i="4"/>
  <c r="BE83" i="4" s="1"/>
  <c r="BB82" i="4"/>
  <c r="BE82" i="4" s="1"/>
  <c r="BB81" i="4"/>
  <c r="BE81" i="4" s="1"/>
  <c r="BB80" i="4"/>
  <c r="BE80" i="4" s="1"/>
  <c r="BB79" i="4"/>
  <c r="BE79" i="4" s="1"/>
  <c r="BB78" i="4"/>
  <c r="BE78" i="4" s="1"/>
  <c r="BB77" i="4"/>
  <c r="BE77" i="4" s="1"/>
  <c r="BB76" i="4"/>
  <c r="BE76" i="4" s="1"/>
  <c r="BB75" i="4"/>
  <c r="BE75" i="4" s="1"/>
  <c r="BB74" i="4"/>
  <c r="BE74" i="4" s="1"/>
  <c r="BB73" i="4"/>
  <c r="BE73" i="4" s="1"/>
  <c r="BB72" i="4"/>
  <c r="BE72" i="4" s="1"/>
  <c r="BB71" i="4"/>
  <c r="BE71" i="4" s="1"/>
  <c r="BB70" i="4"/>
  <c r="BE70" i="4" s="1"/>
  <c r="BB69" i="4"/>
  <c r="BE69" i="4" s="1"/>
  <c r="BB68" i="4"/>
  <c r="BE68" i="4" s="1"/>
  <c r="BB67" i="4"/>
  <c r="BE67" i="4" s="1"/>
  <c r="BB66" i="4"/>
  <c r="BE66" i="4" s="1"/>
  <c r="BB65" i="4"/>
  <c r="BE65" i="4" s="1"/>
  <c r="BB64" i="4"/>
  <c r="BE64" i="4" s="1"/>
  <c r="BB63" i="4"/>
  <c r="BE63" i="4" s="1"/>
  <c r="BB62" i="4"/>
  <c r="BE62" i="4" s="1"/>
  <c r="BB61" i="4"/>
  <c r="BE61" i="4" s="1"/>
  <c r="BB60" i="4"/>
  <c r="BE60" i="4" s="1"/>
  <c r="BB59" i="4"/>
  <c r="BE59" i="4" s="1"/>
  <c r="BB58" i="4"/>
  <c r="BE58" i="4" s="1"/>
  <c r="BB57" i="4"/>
  <c r="BE57" i="4" s="1"/>
  <c r="BB56" i="4"/>
  <c r="BE56" i="4" s="1"/>
  <c r="BB55" i="4"/>
  <c r="BE55" i="4" s="1"/>
  <c r="BB54" i="4"/>
  <c r="BE54" i="4" s="1"/>
  <c r="BB53" i="4"/>
  <c r="BE53" i="4" s="1"/>
  <c r="BB52" i="4"/>
  <c r="BE52" i="4" s="1"/>
  <c r="BB51" i="4"/>
  <c r="BE51" i="4" s="1"/>
  <c r="BB50" i="4"/>
  <c r="BE50" i="4" s="1"/>
  <c r="BB49" i="4"/>
  <c r="BE49" i="4" s="1"/>
  <c r="BB48" i="4"/>
  <c r="BE48" i="4" s="1"/>
  <c r="BB47" i="4"/>
  <c r="BE47" i="4" s="1"/>
  <c r="BB46" i="4"/>
  <c r="BE46" i="4" s="1"/>
  <c r="BB45" i="4"/>
  <c r="BE45" i="4" s="1"/>
  <c r="BB44" i="4"/>
  <c r="BE44" i="4" s="1"/>
  <c r="BB43" i="4"/>
  <c r="BE43" i="4" s="1"/>
  <c r="BB42" i="4"/>
  <c r="BE42" i="4" s="1"/>
  <c r="BB41" i="4"/>
  <c r="BE41" i="4" s="1"/>
  <c r="BB40" i="4"/>
  <c r="BE40" i="4" s="1"/>
  <c r="BB39" i="4"/>
  <c r="BE39" i="4" s="1"/>
  <c r="BB38" i="4"/>
  <c r="BE38" i="4" s="1"/>
  <c r="BB37" i="4"/>
  <c r="BE37" i="4" s="1"/>
  <c r="BB36" i="4"/>
  <c r="BE36" i="4" s="1"/>
  <c r="BB35" i="4"/>
  <c r="BE35" i="4" s="1"/>
  <c r="BB34" i="4"/>
  <c r="BE34" i="4" s="1"/>
  <c r="BB33" i="4"/>
  <c r="BE33" i="4" s="1"/>
  <c r="BB32" i="4"/>
  <c r="BE32" i="4" s="1"/>
  <c r="BB31" i="4"/>
  <c r="BE31" i="4" s="1"/>
  <c r="BB30" i="4"/>
  <c r="BE30" i="4" s="1"/>
  <c r="BB29" i="4"/>
  <c r="BE29" i="4" s="1"/>
  <c r="BB28" i="4"/>
  <c r="BE28" i="4" s="1"/>
  <c r="BB27" i="4"/>
  <c r="BE27" i="4" s="1"/>
  <c r="BB26" i="4"/>
  <c r="BE26" i="4" s="1"/>
  <c r="BB25" i="4"/>
  <c r="BE25" i="4" s="1"/>
  <c r="BB24" i="4"/>
  <c r="BE24" i="4" s="1"/>
  <c r="BB23" i="4"/>
  <c r="BE23" i="4" s="1"/>
  <c r="BB22" i="4"/>
  <c r="BE22" i="4" s="1"/>
  <c r="BB21" i="4"/>
  <c r="BE21" i="4" s="1"/>
  <c r="BB20" i="4"/>
  <c r="BE20" i="4" s="1"/>
  <c r="BB19" i="4"/>
  <c r="BE19" i="4" s="1"/>
  <c r="BB18" i="4"/>
  <c r="BE18" i="4" s="1"/>
  <c r="BB17" i="4"/>
  <c r="BE17" i="4" s="1"/>
  <c r="BB16" i="4"/>
  <c r="BE16" i="4" s="1"/>
  <c r="BB15" i="4"/>
  <c r="BE15" i="4" s="1"/>
  <c r="BB14" i="4"/>
  <c r="BE14" i="4" s="1"/>
  <c r="BB13" i="4"/>
  <c r="BE13" i="4" s="1"/>
  <c r="BB12" i="4"/>
  <c r="BE12" i="4" s="1"/>
  <c r="BB11" i="4"/>
  <c r="BE11" i="4" s="1"/>
  <c r="BB10" i="4"/>
  <c r="BE10" i="4" s="1"/>
  <c r="BB9" i="4"/>
  <c r="BE9" i="4" s="1"/>
  <c r="BB8" i="4"/>
  <c r="BE8" i="4" s="1"/>
  <c r="BB7" i="4"/>
  <c r="BE7" i="4" s="1"/>
  <c r="BA3006" i="4"/>
  <c r="BD3006" i="4" s="1"/>
  <c r="BA3005" i="4"/>
  <c r="BD3005" i="4" s="1"/>
  <c r="BA3004" i="4"/>
  <c r="BD3004" i="4" s="1"/>
  <c r="BA3003" i="4"/>
  <c r="BD3003" i="4" s="1"/>
  <c r="BA3002" i="4"/>
  <c r="BD3002" i="4" s="1"/>
  <c r="BA3001" i="4"/>
  <c r="BD3001" i="4" s="1"/>
  <c r="BA3000" i="4"/>
  <c r="BD3000" i="4" s="1"/>
  <c r="BA2999" i="4"/>
  <c r="BD2999" i="4" s="1"/>
  <c r="BA2998" i="4"/>
  <c r="BD2998" i="4" s="1"/>
  <c r="BA2997" i="4"/>
  <c r="BD2997" i="4" s="1"/>
  <c r="BA2996" i="4"/>
  <c r="BD2996" i="4" s="1"/>
  <c r="BA2995" i="4"/>
  <c r="BD2995" i="4" s="1"/>
  <c r="BA2994" i="4"/>
  <c r="BD2994" i="4" s="1"/>
  <c r="BA2993" i="4"/>
  <c r="BD2993" i="4" s="1"/>
  <c r="BA2992" i="4"/>
  <c r="BD2992" i="4" s="1"/>
  <c r="BA2991" i="4"/>
  <c r="BD2991" i="4" s="1"/>
  <c r="BA2990" i="4"/>
  <c r="BD2990" i="4" s="1"/>
  <c r="BA2989" i="4"/>
  <c r="BD2989" i="4" s="1"/>
  <c r="BA2988" i="4"/>
  <c r="BD2988" i="4" s="1"/>
  <c r="BA2987" i="4"/>
  <c r="BD2987" i="4" s="1"/>
  <c r="BA2986" i="4"/>
  <c r="BD2986" i="4" s="1"/>
  <c r="BA2985" i="4"/>
  <c r="BD2985" i="4" s="1"/>
  <c r="BA2984" i="4"/>
  <c r="BD2984" i="4" s="1"/>
  <c r="BA2983" i="4"/>
  <c r="BD2983" i="4" s="1"/>
  <c r="BA2982" i="4"/>
  <c r="BD2982" i="4" s="1"/>
  <c r="BA2981" i="4"/>
  <c r="BD2981" i="4" s="1"/>
  <c r="BA2980" i="4"/>
  <c r="BD2980" i="4" s="1"/>
  <c r="BA2979" i="4"/>
  <c r="BD2979" i="4" s="1"/>
  <c r="BA2978" i="4"/>
  <c r="BD2978" i="4" s="1"/>
  <c r="BA2977" i="4"/>
  <c r="BD2977" i="4" s="1"/>
  <c r="BA2976" i="4"/>
  <c r="BD2976" i="4" s="1"/>
  <c r="BA2975" i="4"/>
  <c r="BD2975" i="4" s="1"/>
  <c r="BA2974" i="4"/>
  <c r="BD2974" i="4" s="1"/>
  <c r="BA2973" i="4"/>
  <c r="BD2973" i="4" s="1"/>
  <c r="BA2972" i="4"/>
  <c r="BD2972" i="4" s="1"/>
  <c r="BA2971" i="4"/>
  <c r="BD2971" i="4" s="1"/>
  <c r="BA2970" i="4"/>
  <c r="BD2970" i="4" s="1"/>
  <c r="BA2969" i="4"/>
  <c r="BD2969" i="4" s="1"/>
  <c r="BA2968" i="4"/>
  <c r="BD2968" i="4" s="1"/>
  <c r="BA2967" i="4"/>
  <c r="BD2967" i="4" s="1"/>
  <c r="BA2966" i="4"/>
  <c r="BD2966" i="4" s="1"/>
  <c r="BA2965" i="4"/>
  <c r="BD2965" i="4" s="1"/>
  <c r="BA2964" i="4"/>
  <c r="BD2964" i="4" s="1"/>
  <c r="BA2963" i="4"/>
  <c r="BD2963" i="4" s="1"/>
  <c r="BA2962" i="4"/>
  <c r="BD2962" i="4" s="1"/>
  <c r="BA2961" i="4"/>
  <c r="BD2961" i="4" s="1"/>
  <c r="BA2960" i="4"/>
  <c r="BD2960" i="4" s="1"/>
  <c r="BA2959" i="4"/>
  <c r="BD2959" i="4" s="1"/>
  <c r="BA2958" i="4"/>
  <c r="BD2958" i="4" s="1"/>
  <c r="BA2957" i="4"/>
  <c r="BD2957" i="4" s="1"/>
  <c r="BA2956" i="4"/>
  <c r="BD2956" i="4" s="1"/>
  <c r="BA2955" i="4"/>
  <c r="BD2955" i="4" s="1"/>
  <c r="BA2954" i="4"/>
  <c r="BD2954" i="4" s="1"/>
  <c r="BA2953" i="4"/>
  <c r="BD2953" i="4" s="1"/>
  <c r="BA2952" i="4"/>
  <c r="BD2952" i="4" s="1"/>
  <c r="BA2951" i="4"/>
  <c r="BD2951" i="4" s="1"/>
  <c r="BA2950" i="4"/>
  <c r="BD2950" i="4" s="1"/>
  <c r="BA2949" i="4"/>
  <c r="BD2949" i="4" s="1"/>
  <c r="BA2948" i="4"/>
  <c r="BD2948" i="4" s="1"/>
  <c r="BA2947" i="4"/>
  <c r="BD2947" i="4" s="1"/>
  <c r="BA2946" i="4"/>
  <c r="BD2946" i="4" s="1"/>
  <c r="BA2945" i="4"/>
  <c r="BD2945" i="4" s="1"/>
  <c r="BA2944" i="4"/>
  <c r="BD2944" i="4" s="1"/>
  <c r="BA2943" i="4"/>
  <c r="BD2943" i="4" s="1"/>
  <c r="BA2942" i="4"/>
  <c r="BD2942" i="4" s="1"/>
  <c r="BA2941" i="4"/>
  <c r="BD2941" i="4" s="1"/>
  <c r="BA2940" i="4"/>
  <c r="BD2940" i="4" s="1"/>
  <c r="BA2939" i="4"/>
  <c r="BD2939" i="4" s="1"/>
  <c r="BA2938" i="4"/>
  <c r="BD2938" i="4" s="1"/>
  <c r="BA2937" i="4"/>
  <c r="BD2937" i="4" s="1"/>
  <c r="BA2936" i="4"/>
  <c r="BD2936" i="4" s="1"/>
  <c r="BA2935" i="4"/>
  <c r="BD2935" i="4" s="1"/>
  <c r="BA2934" i="4"/>
  <c r="BD2934" i="4" s="1"/>
  <c r="BA2933" i="4"/>
  <c r="BD2933" i="4" s="1"/>
  <c r="BA2932" i="4"/>
  <c r="BD2932" i="4" s="1"/>
  <c r="BA2931" i="4"/>
  <c r="BD2931" i="4" s="1"/>
  <c r="BA2930" i="4"/>
  <c r="BD2930" i="4" s="1"/>
  <c r="BA2929" i="4"/>
  <c r="BD2929" i="4" s="1"/>
  <c r="BA2928" i="4"/>
  <c r="BD2928" i="4" s="1"/>
  <c r="BA2927" i="4"/>
  <c r="BD2927" i="4" s="1"/>
  <c r="BA2926" i="4"/>
  <c r="BD2926" i="4" s="1"/>
  <c r="BA2925" i="4"/>
  <c r="BD2925" i="4" s="1"/>
  <c r="BA2924" i="4"/>
  <c r="BD2924" i="4" s="1"/>
  <c r="BA2923" i="4"/>
  <c r="BD2923" i="4" s="1"/>
  <c r="BA2922" i="4"/>
  <c r="BD2922" i="4" s="1"/>
  <c r="BA2921" i="4"/>
  <c r="BD2921" i="4" s="1"/>
  <c r="BA2920" i="4"/>
  <c r="BD2920" i="4" s="1"/>
  <c r="BA2919" i="4"/>
  <c r="BD2919" i="4" s="1"/>
  <c r="BA2918" i="4"/>
  <c r="BD2918" i="4" s="1"/>
  <c r="BA2917" i="4"/>
  <c r="BD2917" i="4" s="1"/>
  <c r="BA2916" i="4"/>
  <c r="BD2916" i="4" s="1"/>
  <c r="BA2915" i="4"/>
  <c r="BD2915" i="4" s="1"/>
  <c r="BA2914" i="4"/>
  <c r="BD2914" i="4" s="1"/>
  <c r="BA2913" i="4"/>
  <c r="BD2913" i="4" s="1"/>
  <c r="BA2912" i="4"/>
  <c r="BD2912" i="4" s="1"/>
  <c r="BA2911" i="4"/>
  <c r="BD2911" i="4" s="1"/>
  <c r="BA2910" i="4"/>
  <c r="BD2910" i="4" s="1"/>
  <c r="BA2909" i="4"/>
  <c r="BD2909" i="4" s="1"/>
  <c r="BA2908" i="4"/>
  <c r="BD2908" i="4" s="1"/>
  <c r="BA2907" i="4"/>
  <c r="BD2907" i="4" s="1"/>
  <c r="BA2906" i="4"/>
  <c r="BD2906" i="4" s="1"/>
  <c r="BA2905" i="4"/>
  <c r="BD2905" i="4" s="1"/>
  <c r="BA2904" i="4"/>
  <c r="BD2904" i="4" s="1"/>
  <c r="BA2903" i="4"/>
  <c r="BD2903" i="4" s="1"/>
  <c r="BA2902" i="4"/>
  <c r="BD2902" i="4" s="1"/>
  <c r="BA2901" i="4"/>
  <c r="BD2901" i="4" s="1"/>
  <c r="BA2900" i="4"/>
  <c r="BD2900" i="4" s="1"/>
  <c r="BA2899" i="4"/>
  <c r="BD2899" i="4" s="1"/>
  <c r="BA2898" i="4"/>
  <c r="BD2898" i="4" s="1"/>
  <c r="BA2897" i="4"/>
  <c r="BD2897" i="4" s="1"/>
  <c r="BA2896" i="4"/>
  <c r="BD2896" i="4" s="1"/>
  <c r="BA2895" i="4"/>
  <c r="BD2895" i="4" s="1"/>
  <c r="BA2894" i="4"/>
  <c r="BD2894" i="4" s="1"/>
  <c r="BA2893" i="4"/>
  <c r="BD2893" i="4" s="1"/>
  <c r="BA2892" i="4"/>
  <c r="BD2892" i="4" s="1"/>
  <c r="BA2891" i="4"/>
  <c r="BD2891" i="4" s="1"/>
  <c r="BA2890" i="4"/>
  <c r="BD2890" i="4" s="1"/>
  <c r="BA2889" i="4"/>
  <c r="BD2889" i="4" s="1"/>
  <c r="BA2888" i="4"/>
  <c r="BD2888" i="4" s="1"/>
  <c r="BA2887" i="4"/>
  <c r="BD2887" i="4" s="1"/>
  <c r="BA2886" i="4"/>
  <c r="BD2886" i="4" s="1"/>
  <c r="BA2885" i="4"/>
  <c r="BD2885" i="4" s="1"/>
  <c r="BA2884" i="4"/>
  <c r="BD2884" i="4" s="1"/>
  <c r="BA2883" i="4"/>
  <c r="BD2883" i="4" s="1"/>
  <c r="BA2882" i="4"/>
  <c r="BD2882" i="4" s="1"/>
  <c r="BA2881" i="4"/>
  <c r="BD2881" i="4" s="1"/>
  <c r="BA2880" i="4"/>
  <c r="BD2880" i="4" s="1"/>
  <c r="BA2879" i="4"/>
  <c r="BD2879" i="4" s="1"/>
  <c r="BA2878" i="4"/>
  <c r="BD2878" i="4" s="1"/>
  <c r="BA2877" i="4"/>
  <c r="BD2877" i="4" s="1"/>
  <c r="BA2876" i="4"/>
  <c r="BD2876" i="4" s="1"/>
  <c r="BA2875" i="4"/>
  <c r="BD2875" i="4" s="1"/>
  <c r="BA2874" i="4"/>
  <c r="BD2874" i="4" s="1"/>
  <c r="BA2873" i="4"/>
  <c r="BD2873" i="4" s="1"/>
  <c r="BA2872" i="4"/>
  <c r="BD2872" i="4" s="1"/>
  <c r="BA2871" i="4"/>
  <c r="BD2871" i="4" s="1"/>
  <c r="BA2870" i="4"/>
  <c r="BD2870" i="4" s="1"/>
  <c r="BA2869" i="4"/>
  <c r="BD2869" i="4" s="1"/>
  <c r="BA2868" i="4"/>
  <c r="BD2868" i="4" s="1"/>
  <c r="BA2867" i="4"/>
  <c r="BD2867" i="4" s="1"/>
  <c r="BA2866" i="4"/>
  <c r="BD2866" i="4" s="1"/>
  <c r="BA2865" i="4"/>
  <c r="BD2865" i="4" s="1"/>
  <c r="BA2864" i="4"/>
  <c r="BD2864" i="4" s="1"/>
  <c r="BA2863" i="4"/>
  <c r="BD2863" i="4" s="1"/>
  <c r="BA2862" i="4"/>
  <c r="BD2862" i="4" s="1"/>
  <c r="BA2861" i="4"/>
  <c r="BD2861" i="4" s="1"/>
  <c r="BA2860" i="4"/>
  <c r="BD2860" i="4" s="1"/>
  <c r="BA2859" i="4"/>
  <c r="BD2859" i="4" s="1"/>
  <c r="BA2858" i="4"/>
  <c r="BD2858" i="4" s="1"/>
  <c r="BA2857" i="4"/>
  <c r="BD2857" i="4" s="1"/>
  <c r="BA2856" i="4"/>
  <c r="BD2856" i="4" s="1"/>
  <c r="BA2855" i="4"/>
  <c r="BD2855" i="4" s="1"/>
  <c r="BA2854" i="4"/>
  <c r="BD2854" i="4" s="1"/>
  <c r="BA2853" i="4"/>
  <c r="BD2853" i="4" s="1"/>
  <c r="BA2852" i="4"/>
  <c r="BD2852" i="4" s="1"/>
  <c r="BA2851" i="4"/>
  <c r="BD2851" i="4" s="1"/>
  <c r="BA2850" i="4"/>
  <c r="BD2850" i="4" s="1"/>
  <c r="BA2849" i="4"/>
  <c r="BD2849" i="4" s="1"/>
  <c r="BA2848" i="4"/>
  <c r="BD2848" i="4" s="1"/>
  <c r="BA2847" i="4"/>
  <c r="BD2847" i="4" s="1"/>
  <c r="BA2846" i="4"/>
  <c r="BD2846" i="4" s="1"/>
  <c r="BA2845" i="4"/>
  <c r="BD2845" i="4" s="1"/>
  <c r="BA2844" i="4"/>
  <c r="BD2844" i="4" s="1"/>
  <c r="BA2843" i="4"/>
  <c r="BD2843" i="4" s="1"/>
  <c r="BA2842" i="4"/>
  <c r="BD2842" i="4" s="1"/>
  <c r="BA2841" i="4"/>
  <c r="BD2841" i="4" s="1"/>
  <c r="BA2840" i="4"/>
  <c r="BD2840" i="4" s="1"/>
  <c r="BA2839" i="4"/>
  <c r="BD2839" i="4" s="1"/>
  <c r="BA2838" i="4"/>
  <c r="BD2838" i="4" s="1"/>
  <c r="BA2837" i="4"/>
  <c r="BD2837" i="4" s="1"/>
  <c r="BA2836" i="4"/>
  <c r="BD2836" i="4" s="1"/>
  <c r="BA2835" i="4"/>
  <c r="BD2835" i="4" s="1"/>
  <c r="BA2834" i="4"/>
  <c r="BD2834" i="4" s="1"/>
  <c r="BA2833" i="4"/>
  <c r="BD2833" i="4" s="1"/>
  <c r="BA2832" i="4"/>
  <c r="BD2832" i="4" s="1"/>
  <c r="BA2831" i="4"/>
  <c r="BD2831" i="4" s="1"/>
  <c r="BA2830" i="4"/>
  <c r="BD2830" i="4" s="1"/>
  <c r="BA2829" i="4"/>
  <c r="BD2829" i="4" s="1"/>
  <c r="BA2828" i="4"/>
  <c r="BD2828" i="4" s="1"/>
  <c r="BA2827" i="4"/>
  <c r="BD2827" i="4" s="1"/>
  <c r="BA2826" i="4"/>
  <c r="BD2826" i="4" s="1"/>
  <c r="BA2825" i="4"/>
  <c r="BD2825" i="4" s="1"/>
  <c r="BA2824" i="4"/>
  <c r="BD2824" i="4" s="1"/>
  <c r="BA2823" i="4"/>
  <c r="BD2823" i="4" s="1"/>
  <c r="BA2822" i="4"/>
  <c r="BD2822" i="4" s="1"/>
  <c r="BA2821" i="4"/>
  <c r="BD2821" i="4" s="1"/>
  <c r="BA2820" i="4"/>
  <c r="BD2820" i="4" s="1"/>
  <c r="BA2819" i="4"/>
  <c r="BD2819" i="4" s="1"/>
  <c r="BA2818" i="4"/>
  <c r="BD2818" i="4" s="1"/>
  <c r="BA2817" i="4"/>
  <c r="BD2817" i="4" s="1"/>
  <c r="BA2816" i="4"/>
  <c r="BD2816" i="4" s="1"/>
  <c r="BA2815" i="4"/>
  <c r="BD2815" i="4" s="1"/>
  <c r="BA2814" i="4"/>
  <c r="BD2814" i="4" s="1"/>
  <c r="BA2813" i="4"/>
  <c r="BD2813" i="4" s="1"/>
  <c r="BA2812" i="4"/>
  <c r="BD2812" i="4" s="1"/>
  <c r="BA2811" i="4"/>
  <c r="BD2811" i="4" s="1"/>
  <c r="BA2810" i="4"/>
  <c r="BD2810" i="4" s="1"/>
  <c r="BA2809" i="4"/>
  <c r="BD2809" i="4" s="1"/>
  <c r="BA2808" i="4"/>
  <c r="BD2808" i="4" s="1"/>
  <c r="BA2807" i="4"/>
  <c r="BD2807" i="4" s="1"/>
  <c r="BA2806" i="4"/>
  <c r="BD2806" i="4" s="1"/>
  <c r="BA2805" i="4"/>
  <c r="BD2805" i="4" s="1"/>
  <c r="BA2804" i="4"/>
  <c r="BD2804" i="4" s="1"/>
  <c r="BA2803" i="4"/>
  <c r="BD2803" i="4" s="1"/>
  <c r="BA2802" i="4"/>
  <c r="BD2802" i="4" s="1"/>
  <c r="BA2801" i="4"/>
  <c r="BD2801" i="4" s="1"/>
  <c r="BA2800" i="4"/>
  <c r="BD2800" i="4" s="1"/>
  <c r="BA2799" i="4"/>
  <c r="BD2799" i="4" s="1"/>
  <c r="BA2798" i="4"/>
  <c r="BD2798" i="4" s="1"/>
  <c r="BA2797" i="4"/>
  <c r="BD2797" i="4" s="1"/>
  <c r="BA2796" i="4"/>
  <c r="BD2796" i="4" s="1"/>
  <c r="BA2795" i="4"/>
  <c r="BD2795" i="4" s="1"/>
  <c r="BA2794" i="4"/>
  <c r="BD2794" i="4" s="1"/>
  <c r="BA2793" i="4"/>
  <c r="BD2793" i="4" s="1"/>
  <c r="BA2792" i="4"/>
  <c r="BD2792" i="4" s="1"/>
  <c r="BA2791" i="4"/>
  <c r="BD2791" i="4" s="1"/>
  <c r="BA2790" i="4"/>
  <c r="BD2790" i="4" s="1"/>
  <c r="BA2789" i="4"/>
  <c r="BD2789" i="4" s="1"/>
  <c r="BA2788" i="4"/>
  <c r="BD2788" i="4" s="1"/>
  <c r="BA2787" i="4"/>
  <c r="BD2787" i="4" s="1"/>
  <c r="BA2786" i="4"/>
  <c r="BD2786" i="4" s="1"/>
  <c r="BA2785" i="4"/>
  <c r="BD2785" i="4" s="1"/>
  <c r="BA2784" i="4"/>
  <c r="BD2784" i="4" s="1"/>
  <c r="BA2783" i="4"/>
  <c r="BD2783" i="4" s="1"/>
  <c r="BA2782" i="4"/>
  <c r="BD2782" i="4" s="1"/>
  <c r="BA2781" i="4"/>
  <c r="BD2781" i="4" s="1"/>
  <c r="BA2780" i="4"/>
  <c r="BD2780" i="4" s="1"/>
  <c r="BA2779" i="4"/>
  <c r="BD2779" i="4" s="1"/>
  <c r="BA2778" i="4"/>
  <c r="BD2778" i="4" s="1"/>
  <c r="BA2777" i="4"/>
  <c r="BD2777" i="4" s="1"/>
  <c r="BA2776" i="4"/>
  <c r="BD2776" i="4" s="1"/>
  <c r="BA2775" i="4"/>
  <c r="BD2775" i="4" s="1"/>
  <c r="BA2774" i="4"/>
  <c r="BD2774" i="4" s="1"/>
  <c r="BA2773" i="4"/>
  <c r="BD2773" i="4" s="1"/>
  <c r="BA2772" i="4"/>
  <c r="BD2772" i="4" s="1"/>
  <c r="BA2771" i="4"/>
  <c r="BD2771" i="4" s="1"/>
  <c r="BA2770" i="4"/>
  <c r="BD2770" i="4" s="1"/>
  <c r="BA2769" i="4"/>
  <c r="BD2769" i="4" s="1"/>
  <c r="BA2768" i="4"/>
  <c r="BD2768" i="4" s="1"/>
  <c r="BA2767" i="4"/>
  <c r="BD2767" i="4" s="1"/>
  <c r="BA2766" i="4"/>
  <c r="BD2766" i="4" s="1"/>
  <c r="BA2765" i="4"/>
  <c r="BD2765" i="4" s="1"/>
  <c r="BA2764" i="4"/>
  <c r="BD2764" i="4" s="1"/>
  <c r="BA2763" i="4"/>
  <c r="BD2763" i="4" s="1"/>
  <c r="BA2762" i="4"/>
  <c r="BD2762" i="4" s="1"/>
  <c r="BA2761" i="4"/>
  <c r="BD2761" i="4" s="1"/>
  <c r="BA2760" i="4"/>
  <c r="BD2760" i="4" s="1"/>
  <c r="BA2759" i="4"/>
  <c r="BD2759" i="4" s="1"/>
  <c r="BA2758" i="4"/>
  <c r="BD2758" i="4" s="1"/>
  <c r="BA2757" i="4"/>
  <c r="BD2757" i="4" s="1"/>
  <c r="BA2756" i="4"/>
  <c r="BD2756" i="4" s="1"/>
  <c r="BA2755" i="4"/>
  <c r="BD2755" i="4" s="1"/>
  <c r="BA2754" i="4"/>
  <c r="BD2754" i="4" s="1"/>
  <c r="BA2753" i="4"/>
  <c r="BD2753" i="4" s="1"/>
  <c r="BA2752" i="4"/>
  <c r="BD2752" i="4" s="1"/>
  <c r="BA2751" i="4"/>
  <c r="BD2751" i="4" s="1"/>
  <c r="BA2750" i="4"/>
  <c r="BD2750" i="4" s="1"/>
  <c r="BA2749" i="4"/>
  <c r="BD2749" i="4" s="1"/>
  <c r="BA2748" i="4"/>
  <c r="BD2748" i="4" s="1"/>
  <c r="BA2747" i="4"/>
  <c r="BD2747" i="4" s="1"/>
  <c r="BA2746" i="4"/>
  <c r="BD2746" i="4" s="1"/>
  <c r="BA2745" i="4"/>
  <c r="BD2745" i="4" s="1"/>
  <c r="BA2744" i="4"/>
  <c r="BD2744" i="4" s="1"/>
  <c r="BA2743" i="4"/>
  <c r="BD2743" i="4" s="1"/>
  <c r="BA2742" i="4"/>
  <c r="BD2742" i="4" s="1"/>
  <c r="BA2741" i="4"/>
  <c r="BD2741" i="4" s="1"/>
  <c r="BA2740" i="4"/>
  <c r="BD2740" i="4" s="1"/>
  <c r="BA2739" i="4"/>
  <c r="BD2739" i="4" s="1"/>
  <c r="BA2738" i="4"/>
  <c r="BD2738" i="4" s="1"/>
  <c r="BA2737" i="4"/>
  <c r="BD2737" i="4" s="1"/>
  <c r="BA2736" i="4"/>
  <c r="BD2736" i="4" s="1"/>
  <c r="BA2735" i="4"/>
  <c r="BD2735" i="4" s="1"/>
  <c r="BA2734" i="4"/>
  <c r="BD2734" i="4" s="1"/>
  <c r="BA2733" i="4"/>
  <c r="BD2733" i="4" s="1"/>
  <c r="BA2732" i="4"/>
  <c r="BD2732" i="4" s="1"/>
  <c r="BA2731" i="4"/>
  <c r="BD2731" i="4" s="1"/>
  <c r="BA2730" i="4"/>
  <c r="BD2730" i="4" s="1"/>
  <c r="BA2729" i="4"/>
  <c r="BD2729" i="4" s="1"/>
  <c r="BA2728" i="4"/>
  <c r="BD2728" i="4" s="1"/>
  <c r="BA2727" i="4"/>
  <c r="BD2727" i="4" s="1"/>
  <c r="BA2726" i="4"/>
  <c r="BD2726" i="4" s="1"/>
  <c r="BA2725" i="4"/>
  <c r="BD2725" i="4" s="1"/>
  <c r="BA2724" i="4"/>
  <c r="BD2724" i="4" s="1"/>
  <c r="BA2723" i="4"/>
  <c r="BD2723" i="4" s="1"/>
  <c r="BA2722" i="4"/>
  <c r="BD2722" i="4" s="1"/>
  <c r="BA2721" i="4"/>
  <c r="BD2721" i="4" s="1"/>
  <c r="BA2720" i="4"/>
  <c r="BD2720" i="4" s="1"/>
  <c r="BA2719" i="4"/>
  <c r="BD2719" i="4" s="1"/>
  <c r="BA2718" i="4"/>
  <c r="BD2718" i="4" s="1"/>
  <c r="BA2717" i="4"/>
  <c r="BD2717" i="4" s="1"/>
  <c r="BA2716" i="4"/>
  <c r="BD2716" i="4" s="1"/>
  <c r="BA2715" i="4"/>
  <c r="BD2715" i="4" s="1"/>
  <c r="BA2714" i="4"/>
  <c r="BD2714" i="4" s="1"/>
  <c r="BA2713" i="4"/>
  <c r="BD2713" i="4" s="1"/>
  <c r="BA2712" i="4"/>
  <c r="BD2712" i="4" s="1"/>
  <c r="BA2711" i="4"/>
  <c r="BD2711" i="4" s="1"/>
  <c r="BA2710" i="4"/>
  <c r="BD2710" i="4" s="1"/>
  <c r="BA2709" i="4"/>
  <c r="BD2709" i="4" s="1"/>
  <c r="BA2708" i="4"/>
  <c r="BD2708" i="4" s="1"/>
  <c r="BA2707" i="4"/>
  <c r="BD2707" i="4" s="1"/>
  <c r="BA2706" i="4"/>
  <c r="BD2706" i="4" s="1"/>
  <c r="BA2705" i="4"/>
  <c r="BD2705" i="4" s="1"/>
  <c r="BA2704" i="4"/>
  <c r="BD2704" i="4" s="1"/>
  <c r="BA2703" i="4"/>
  <c r="BD2703" i="4" s="1"/>
  <c r="BA2702" i="4"/>
  <c r="BD2702" i="4" s="1"/>
  <c r="BA2701" i="4"/>
  <c r="BD2701" i="4" s="1"/>
  <c r="BA2700" i="4"/>
  <c r="BD2700" i="4" s="1"/>
  <c r="BA2699" i="4"/>
  <c r="BD2699" i="4" s="1"/>
  <c r="BA2698" i="4"/>
  <c r="BD2698" i="4" s="1"/>
  <c r="BA2697" i="4"/>
  <c r="BD2697" i="4" s="1"/>
  <c r="BA2696" i="4"/>
  <c r="BD2696" i="4" s="1"/>
  <c r="BA2695" i="4"/>
  <c r="BD2695" i="4" s="1"/>
  <c r="BA2694" i="4"/>
  <c r="BD2694" i="4" s="1"/>
  <c r="BA2693" i="4"/>
  <c r="BD2693" i="4" s="1"/>
  <c r="BA2692" i="4"/>
  <c r="BD2692" i="4" s="1"/>
  <c r="BA2691" i="4"/>
  <c r="BD2691" i="4" s="1"/>
  <c r="BA2690" i="4"/>
  <c r="BD2690" i="4" s="1"/>
  <c r="BA2689" i="4"/>
  <c r="BD2689" i="4" s="1"/>
  <c r="BA2688" i="4"/>
  <c r="BD2688" i="4" s="1"/>
  <c r="BA2687" i="4"/>
  <c r="BD2687" i="4" s="1"/>
  <c r="BA2686" i="4"/>
  <c r="BD2686" i="4" s="1"/>
  <c r="BA2685" i="4"/>
  <c r="BD2685" i="4" s="1"/>
  <c r="BA2684" i="4"/>
  <c r="BD2684" i="4" s="1"/>
  <c r="BA2683" i="4"/>
  <c r="BD2683" i="4" s="1"/>
  <c r="BA2682" i="4"/>
  <c r="BD2682" i="4" s="1"/>
  <c r="BA2681" i="4"/>
  <c r="BD2681" i="4" s="1"/>
  <c r="BA2680" i="4"/>
  <c r="BD2680" i="4" s="1"/>
  <c r="BA2679" i="4"/>
  <c r="BD2679" i="4" s="1"/>
  <c r="BA2678" i="4"/>
  <c r="BD2678" i="4" s="1"/>
  <c r="BA2677" i="4"/>
  <c r="BD2677" i="4" s="1"/>
  <c r="BA2676" i="4"/>
  <c r="BD2676" i="4" s="1"/>
  <c r="BA2675" i="4"/>
  <c r="BD2675" i="4" s="1"/>
  <c r="BA2674" i="4"/>
  <c r="BD2674" i="4" s="1"/>
  <c r="BA2673" i="4"/>
  <c r="BD2673" i="4" s="1"/>
  <c r="BA2672" i="4"/>
  <c r="BD2672" i="4" s="1"/>
  <c r="BA2671" i="4"/>
  <c r="BD2671" i="4" s="1"/>
  <c r="BA2670" i="4"/>
  <c r="BD2670" i="4" s="1"/>
  <c r="BA2669" i="4"/>
  <c r="BD2669" i="4" s="1"/>
  <c r="BA2668" i="4"/>
  <c r="BD2668" i="4" s="1"/>
  <c r="BA2667" i="4"/>
  <c r="BD2667" i="4" s="1"/>
  <c r="BA2666" i="4"/>
  <c r="BD2666" i="4" s="1"/>
  <c r="BA2665" i="4"/>
  <c r="BD2665" i="4" s="1"/>
  <c r="BA2664" i="4"/>
  <c r="BD2664" i="4" s="1"/>
  <c r="BA2663" i="4"/>
  <c r="BD2663" i="4" s="1"/>
  <c r="BA2662" i="4"/>
  <c r="BD2662" i="4" s="1"/>
  <c r="BA2661" i="4"/>
  <c r="BD2661" i="4" s="1"/>
  <c r="BA2660" i="4"/>
  <c r="BD2660" i="4" s="1"/>
  <c r="BA2659" i="4"/>
  <c r="BD2659" i="4" s="1"/>
  <c r="BA2658" i="4"/>
  <c r="BD2658" i="4" s="1"/>
  <c r="BA2657" i="4"/>
  <c r="BD2657" i="4" s="1"/>
  <c r="BA2656" i="4"/>
  <c r="BD2656" i="4" s="1"/>
  <c r="BA2655" i="4"/>
  <c r="BD2655" i="4" s="1"/>
  <c r="BA2654" i="4"/>
  <c r="BD2654" i="4" s="1"/>
  <c r="BA2653" i="4"/>
  <c r="BD2653" i="4" s="1"/>
  <c r="BA2652" i="4"/>
  <c r="BD2652" i="4" s="1"/>
  <c r="BA2651" i="4"/>
  <c r="BD2651" i="4" s="1"/>
  <c r="BA2650" i="4"/>
  <c r="BD2650" i="4" s="1"/>
  <c r="BA2649" i="4"/>
  <c r="BD2649" i="4" s="1"/>
  <c r="BA2648" i="4"/>
  <c r="BD2648" i="4" s="1"/>
  <c r="BA2647" i="4"/>
  <c r="BD2647" i="4" s="1"/>
  <c r="BA2646" i="4"/>
  <c r="BD2646" i="4" s="1"/>
  <c r="BA2645" i="4"/>
  <c r="BD2645" i="4" s="1"/>
  <c r="BA2644" i="4"/>
  <c r="BD2644" i="4" s="1"/>
  <c r="BA2643" i="4"/>
  <c r="BD2643" i="4" s="1"/>
  <c r="BA2642" i="4"/>
  <c r="BD2642" i="4" s="1"/>
  <c r="BA2641" i="4"/>
  <c r="BD2641" i="4" s="1"/>
  <c r="BA2640" i="4"/>
  <c r="BD2640" i="4" s="1"/>
  <c r="BA2639" i="4"/>
  <c r="BD2639" i="4" s="1"/>
  <c r="BA2638" i="4"/>
  <c r="BD2638" i="4" s="1"/>
  <c r="BA2637" i="4"/>
  <c r="BD2637" i="4" s="1"/>
  <c r="BA2636" i="4"/>
  <c r="BD2636" i="4" s="1"/>
  <c r="BA2635" i="4"/>
  <c r="BD2635" i="4" s="1"/>
  <c r="BA2634" i="4"/>
  <c r="BD2634" i="4" s="1"/>
  <c r="BA2633" i="4"/>
  <c r="BD2633" i="4" s="1"/>
  <c r="BA2632" i="4"/>
  <c r="BD2632" i="4" s="1"/>
  <c r="BA2631" i="4"/>
  <c r="BD2631" i="4" s="1"/>
  <c r="BA2630" i="4"/>
  <c r="BD2630" i="4" s="1"/>
  <c r="BA2629" i="4"/>
  <c r="BD2629" i="4" s="1"/>
  <c r="BA2628" i="4"/>
  <c r="BD2628" i="4" s="1"/>
  <c r="BA2627" i="4"/>
  <c r="BD2627" i="4" s="1"/>
  <c r="BA2626" i="4"/>
  <c r="BD2626" i="4" s="1"/>
  <c r="BA2625" i="4"/>
  <c r="BD2625" i="4" s="1"/>
  <c r="BA2624" i="4"/>
  <c r="BD2624" i="4" s="1"/>
  <c r="BA2623" i="4"/>
  <c r="BD2623" i="4" s="1"/>
  <c r="BA2622" i="4"/>
  <c r="BD2622" i="4" s="1"/>
  <c r="BA2621" i="4"/>
  <c r="BD2621" i="4" s="1"/>
  <c r="BA2620" i="4"/>
  <c r="BD2620" i="4" s="1"/>
  <c r="BA2619" i="4"/>
  <c r="BD2619" i="4" s="1"/>
  <c r="BA2618" i="4"/>
  <c r="BD2618" i="4" s="1"/>
  <c r="BA2617" i="4"/>
  <c r="BD2617" i="4" s="1"/>
  <c r="BA2616" i="4"/>
  <c r="BD2616" i="4" s="1"/>
  <c r="BA2615" i="4"/>
  <c r="BD2615" i="4" s="1"/>
  <c r="BA2614" i="4"/>
  <c r="BD2614" i="4" s="1"/>
  <c r="BA2613" i="4"/>
  <c r="BD2613" i="4" s="1"/>
  <c r="BA2612" i="4"/>
  <c r="BD2612" i="4" s="1"/>
  <c r="BA2611" i="4"/>
  <c r="BD2611" i="4" s="1"/>
  <c r="BA2610" i="4"/>
  <c r="BD2610" i="4" s="1"/>
  <c r="BA2609" i="4"/>
  <c r="BD2609" i="4" s="1"/>
  <c r="BA2608" i="4"/>
  <c r="BD2608" i="4" s="1"/>
  <c r="BA2607" i="4"/>
  <c r="BD2607" i="4" s="1"/>
  <c r="BA2606" i="4"/>
  <c r="BD2606" i="4" s="1"/>
  <c r="BA2605" i="4"/>
  <c r="BD2605" i="4" s="1"/>
  <c r="BA2604" i="4"/>
  <c r="BD2604" i="4" s="1"/>
  <c r="BA2603" i="4"/>
  <c r="BD2603" i="4" s="1"/>
  <c r="BA2602" i="4"/>
  <c r="BD2602" i="4" s="1"/>
  <c r="BA2601" i="4"/>
  <c r="BD2601" i="4" s="1"/>
  <c r="BA2600" i="4"/>
  <c r="BD2600" i="4" s="1"/>
  <c r="BA2599" i="4"/>
  <c r="BD2599" i="4" s="1"/>
  <c r="BA2598" i="4"/>
  <c r="BD2598" i="4" s="1"/>
  <c r="BA2597" i="4"/>
  <c r="BD2597" i="4" s="1"/>
  <c r="BA2596" i="4"/>
  <c r="BD2596" i="4" s="1"/>
  <c r="BA2595" i="4"/>
  <c r="BD2595" i="4" s="1"/>
  <c r="BA2594" i="4"/>
  <c r="BD2594" i="4" s="1"/>
  <c r="BA2593" i="4"/>
  <c r="BD2593" i="4" s="1"/>
  <c r="BA2592" i="4"/>
  <c r="BD2592" i="4" s="1"/>
  <c r="BA2591" i="4"/>
  <c r="BD2591" i="4" s="1"/>
  <c r="BA2590" i="4"/>
  <c r="BD2590" i="4" s="1"/>
  <c r="BA2589" i="4"/>
  <c r="BD2589" i="4" s="1"/>
  <c r="BA2588" i="4"/>
  <c r="BD2588" i="4" s="1"/>
  <c r="BA2587" i="4"/>
  <c r="BD2587" i="4" s="1"/>
  <c r="BA2586" i="4"/>
  <c r="BD2586" i="4" s="1"/>
  <c r="BA2585" i="4"/>
  <c r="BD2585" i="4" s="1"/>
  <c r="BA2584" i="4"/>
  <c r="BD2584" i="4" s="1"/>
  <c r="BA2583" i="4"/>
  <c r="BD2583" i="4" s="1"/>
  <c r="BA2582" i="4"/>
  <c r="BD2582" i="4" s="1"/>
  <c r="BA2581" i="4"/>
  <c r="BD2581" i="4" s="1"/>
  <c r="BA2580" i="4"/>
  <c r="BD2580" i="4" s="1"/>
  <c r="BA2579" i="4"/>
  <c r="BD2579" i="4" s="1"/>
  <c r="BA2578" i="4"/>
  <c r="BD2578" i="4" s="1"/>
  <c r="BA2577" i="4"/>
  <c r="BD2577" i="4" s="1"/>
  <c r="BA2576" i="4"/>
  <c r="BD2576" i="4" s="1"/>
  <c r="BA2575" i="4"/>
  <c r="BD2575" i="4" s="1"/>
  <c r="BA2574" i="4"/>
  <c r="BD2574" i="4" s="1"/>
  <c r="BA2573" i="4"/>
  <c r="BD2573" i="4" s="1"/>
  <c r="BA2572" i="4"/>
  <c r="BD2572" i="4" s="1"/>
  <c r="BA2571" i="4"/>
  <c r="BD2571" i="4" s="1"/>
  <c r="BA2570" i="4"/>
  <c r="BD2570" i="4" s="1"/>
  <c r="BA2569" i="4"/>
  <c r="BD2569" i="4" s="1"/>
  <c r="BA2568" i="4"/>
  <c r="BD2568" i="4" s="1"/>
  <c r="BA2567" i="4"/>
  <c r="BD2567" i="4" s="1"/>
  <c r="BA2566" i="4"/>
  <c r="BD2566" i="4" s="1"/>
  <c r="BA2565" i="4"/>
  <c r="BD2565" i="4" s="1"/>
  <c r="BA2564" i="4"/>
  <c r="BD2564" i="4" s="1"/>
  <c r="BA2563" i="4"/>
  <c r="BD2563" i="4" s="1"/>
  <c r="BA2562" i="4"/>
  <c r="BD2562" i="4" s="1"/>
  <c r="BA2561" i="4"/>
  <c r="BD2561" i="4" s="1"/>
  <c r="BA2560" i="4"/>
  <c r="BD2560" i="4" s="1"/>
  <c r="BA2559" i="4"/>
  <c r="BD2559" i="4" s="1"/>
  <c r="BA2558" i="4"/>
  <c r="BD2558" i="4" s="1"/>
  <c r="BA2557" i="4"/>
  <c r="BD2557" i="4" s="1"/>
  <c r="BA2556" i="4"/>
  <c r="BD2556" i="4" s="1"/>
  <c r="BA2555" i="4"/>
  <c r="BD2555" i="4" s="1"/>
  <c r="BA2554" i="4"/>
  <c r="BD2554" i="4" s="1"/>
  <c r="BA2553" i="4"/>
  <c r="BD2553" i="4" s="1"/>
  <c r="BA2552" i="4"/>
  <c r="BD2552" i="4" s="1"/>
  <c r="BA2551" i="4"/>
  <c r="BD2551" i="4" s="1"/>
  <c r="BA2550" i="4"/>
  <c r="BD2550" i="4" s="1"/>
  <c r="BA2549" i="4"/>
  <c r="BD2549" i="4" s="1"/>
  <c r="BA2548" i="4"/>
  <c r="BD2548" i="4" s="1"/>
  <c r="BA2547" i="4"/>
  <c r="BD2547" i="4" s="1"/>
  <c r="BA2546" i="4"/>
  <c r="BD2546" i="4" s="1"/>
  <c r="BA2545" i="4"/>
  <c r="BD2545" i="4" s="1"/>
  <c r="BA2544" i="4"/>
  <c r="BD2544" i="4" s="1"/>
  <c r="BA2543" i="4"/>
  <c r="BD2543" i="4" s="1"/>
  <c r="BA2542" i="4"/>
  <c r="BD2542" i="4" s="1"/>
  <c r="BA2541" i="4"/>
  <c r="BD2541" i="4" s="1"/>
  <c r="BA2540" i="4"/>
  <c r="BD2540" i="4" s="1"/>
  <c r="BA2539" i="4"/>
  <c r="BD2539" i="4" s="1"/>
  <c r="BA2538" i="4"/>
  <c r="BD2538" i="4" s="1"/>
  <c r="BA2537" i="4"/>
  <c r="BD2537" i="4" s="1"/>
  <c r="BA2536" i="4"/>
  <c r="BD2536" i="4" s="1"/>
  <c r="BA2535" i="4"/>
  <c r="BD2535" i="4" s="1"/>
  <c r="BA2534" i="4"/>
  <c r="BD2534" i="4" s="1"/>
  <c r="BA2533" i="4"/>
  <c r="BD2533" i="4" s="1"/>
  <c r="BA2532" i="4"/>
  <c r="BD2532" i="4" s="1"/>
  <c r="BA2531" i="4"/>
  <c r="BD2531" i="4" s="1"/>
  <c r="BA2530" i="4"/>
  <c r="BD2530" i="4" s="1"/>
  <c r="BA2529" i="4"/>
  <c r="BD2529" i="4" s="1"/>
  <c r="BA2528" i="4"/>
  <c r="BD2528" i="4" s="1"/>
  <c r="BA2527" i="4"/>
  <c r="BD2527" i="4" s="1"/>
  <c r="BA2526" i="4"/>
  <c r="BD2526" i="4" s="1"/>
  <c r="BA2525" i="4"/>
  <c r="BD2525" i="4" s="1"/>
  <c r="BA2524" i="4"/>
  <c r="BD2524" i="4" s="1"/>
  <c r="BA2523" i="4"/>
  <c r="BD2523" i="4" s="1"/>
  <c r="BA2522" i="4"/>
  <c r="BD2522" i="4" s="1"/>
  <c r="BA2521" i="4"/>
  <c r="BD2521" i="4" s="1"/>
  <c r="BA2520" i="4"/>
  <c r="BD2520" i="4" s="1"/>
  <c r="BA2519" i="4"/>
  <c r="BD2519" i="4" s="1"/>
  <c r="BA2518" i="4"/>
  <c r="BD2518" i="4" s="1"/>
  <c r="BA2517" i="4"/>
  <c r="BD2517" i="4" s="1"/>
  <c r="BA2516" i="4"/>
  <c r="BD2516" i="4" s="1"/>
  <c r="BA2515" i="4"/>
  <c r="BD2515" i="4" s="1"/>
  <c r="BA2514" i="4"/>
  <c r="BD2514" i="4" s="1"/>
  <c r="BA2513" i="4"/>
  <c r="BD2513" i="4" s="1"/>
  <c r="BA2512" i="4"/>
  <c r="BD2512" i="4" s="1"/>
  <c r="BA2511" i="4"/>
  <c r="BD2511" i="4" s="1"/>
  <c r="BA2510" i="4"/>
  <c r="BD2510" i="4" s="1"/>
  <c r="BA2509" i="4"/>
  <c r="BD2509" i="4" s="1"/>
  <c r="BA2508" i="4"/>
  <c r="BD2508" i="4" s="1"/>
  <c r="BA2507" i="4"/>
  <c r="BD2507" i="4" s="1"/>
  <c r="BA2506" i="4"/>
  <c r="BD2506" i="4" s="1"/>
  <c r="BA2505" i="4"/>
  <c r="BD2505" i="4" s="1"/>
  <c r="BA2504" i="4"/>
  <c r="BD2504" i="4" s="1"/>
  <c r="BA2503" i="4"/>
  <c r="BD2503" i="4" s="1"/>
  <c r="BA2502" i="4"/>
  <c r="BD2502" i="4" s="1"/>
  <c r="BA2501" i="4"/>
  <c r="BD2501" i="4" s="1"/>
  <c r="BA2500" i="4"/>
  <c r="BD2500" i="4" s="1"/>
  <c r="BA2499" i="4"/>
  <c r="BD2499" i="4" s="1"/>
  <c r="BA2498" i="4"/>
  <c r="BD2498" i="4" s="1"/>
  <c r="BA2497" i="4"/>
  <c r="BD2497" i="4" s="1"/>
  <c r="BA2496" i="4"/>
  <c r="BD2496" i="4" s="1"/>
  <c r="BA2495" i="4"/>
  <c r="BD2495" i="4" s="1"/>
  <c r="BA2494" i="4"/>
  <c r="BD2494" i="4" s="1"/>
  <c r="BA2493" i="4"/>
  <c r="BD2493" i="4" s="1"/>
  <c r="BA2492" i="4"/>
  <c r="BD2492" i="4" s="1"/>
  <c r="BA2491" i="4"/>
  <c r="BD2491" i="4" s="1"/>
  <c r="BA2490" i="4"/>
  <c r="BD2490" i="4" s="1"/>
  <c r="BA2489" i="4"/>
  <c r="BD2489" i="4" s="1"/>
  <c r="BA2488" i="4"/>
  <c r="BD2488" i="4" s="1"/>
  <c r="BA2487" i="4"/>
  <c r="BD2487" i="4" s="1"/>
  <c r="BA2486" i="4"/>
  <c r="BD2486" i="4" s="1"/>
  <c r="BA2485" i="4"/>
  <c r="BD2485" i="4" s="1"/>
  <c r="BA2484" i="4"/>
  <c r="BD2484" i="4" s="1"/>
  <c r="BA2483" i="4"/>
  <c r="BD2483" i="4" s="1"/>
  <c r="BA2482" i="4"/>
  <c r="BD2482" i="4" s="1"/>
  <c r="BA2481" i="4"/>
  <c r="BD2481" i="4" s="1"/>
  <c r="BA2480" i="4"/>
  <c r="BD2480" i="4" s="1"/>
  <c r="BA2479" i="4"/>
  <c r="BD2479" i="4" s="1"/>
  <c r="BA2478" i="4"/>
  <c r="BD2478" i="4" s="1"/>
  <c r="BA2477" i="4"/>
  <c r="BD2477" i="4" s="1"/>
  <c r="BA2476" i="4"/>
  <c r="BD2476" i="4" s="1"/>
  <c r="BA2475" i="4"/>
  <c r="BD2475" i="4" s="1"/>
  <c r="BA2474" i="4"/>
  <c r="BD2474" i="4" s="1"/>
  <c r="BA2473" i="4"/>
  <c r="BD2473" i="4" s="1"/>
  <c r="BA2472" i="4"/>
  <c r="BD2472" i="4" s="1"/>
  <c r="BA2471" i="4"/>
  <c r="BD2471" i="4" s="1"/>
  <c r="BA2470" i="4"/>
  <c r="BD2470" i="4" s="1"/>
  <c r="BA2469" i="4"/>
  <c r="BD2469" i="4" s="1"/>
  <c r="BA2468" i="4"/>
  <c r="BD2468" i="4" s="1"/>
  <c r="BA2467" i="4"/>
  <c r="BD2467" i="4" s="1"/>
  <c r="BA2466" i="4"/>
  <c r="BD2466" i="4" s="1"/>
  <c r="BA2465" i="4"/>
  <c r="BD2465" i="4" s="1"/>
  <c r="BA2464" i="4"/>
  <c r="BD2464" i="4" s="1"/>
  <c r="BA2463" i="4"/>
  <c r="BD2463" i="4" s="1"/>
  <c r="BA2462" i="4"/>
  <c r="BD2462" i="4" s="1"/>
  <c r="BA2461" i="4"/>
  <c r="BD2461" i="4" s="1"/>
  <c r="BA2460" i="4"/>
  <c r="BD2460" i="4" s="1"/>
  <c r="BA2459" i="4"/>
  <c r="BD2459" i="4" s="1"/>
  <c r="BA2458" i="4"/>
  <c r="BD2458" i="4" s="1"/>
  <c r="BA2457" i="4"/>
  <c r="BD2457" i="4" s="1"/>
  <c r="BA2456" i="4"/>
  <c r="BD2456" i="4" s="1"/>
  <c r="BA2455" i="4"/>
  <c r="BD2455" i="4" s="1"/>
  <c r="BA2454" i="4"/>
  <c r="BD2454" i="4" s="1"/>
  <c r="BA2453" i="4"/>
  <c r="BD2453" i="4" s="1"/>
  <c r="BA2452" i="4"/>
  <c r="BD2452" i="4" s="1"/>
  <c r="BA2451" i="4"/>
  <c r="BD2451" i="4" s="1"/>
  <c r="BA2450" i="4"/>
  <c r="BD2450" i="4" s="1"/>
  <c r="BA2449" i="4"/>
  <c r="BD2449" i="4" s="1"/>
  <c r="BA2448" i="4"/>
  <c r="BD2448" i="4" s="1"/>
  <c r="BA2447" i="4"/>
  <c r="BD2447" i="4" s="1"/>
  <c r="BA2446" i="4"/>
  <c r="BD2446" i="4" s="1"/>
  <c r="BA2445" i="4"/>
  <c r="BD2445" i="4" s="1"/>
  <c r="BA2444" i="4"/>
  <c r="BD2444" i="4" s="1"/>
  <c r="BA2443" i="4"/>
  <c r="BD2443" i="4" s="1"/>
  <c r="BA2442" i="4"/>
  <c r="BD2442" i="4" s="1"/>
  <c r="BA2441" i="4"/>
  <c r="BD2441" i="4" s="1"/>
  <c r="BA2440" i="4"/>
  <c r="BD2440" i="4" s="1"/>
  <c r="BA2439" i="4"/>
  <c r="BD2439" i="4" s="1"/>
  <c r="BA2438" i="4"/>
  <c r="BD2438" i="4" s="1"/>
  <c r="BA2437" i="4"/>
  <c r="BD2437" i="4" s="1"/>
  <c r="BA2436" i="4"/>
  <c r="BD2436" i="4" s="1"/>
  <c r="BA2435" i="4"/>
  <c r="BD2435" i="4" s="1"/>
  <c r="BA2434" i="4"/>
  <c r="BD2434" i="4" s="1"/>
  <c r="BA2433" i="4"/>
  <c r="BD2433" i="4" s="1"/>
  <c r="BA2432" i="4"/>
  <c r="BD2432" i="4" s="1"/>
  <c r="BA2431" i="4"/>
  <c r="BD2431" i="4" s="1"/>
  <c r="BA2430" i="4"/>
  <c r="BD2430" i="4" s="1"/>
  <c r="BA2429" i="4"/>
  <c r="BD2429" i="4" s="1"/>
  <c r="BA2428" i="4"/>
  <c r="BD2428" i="4" s="1"/>
  <c r="BA2427" i="4"/>
  <c r="BD2427" i="4" s="1"/>
  <c r="BA2426" i="4"/>
  <c r="BD2426" i="4" s="1"/>
  <c r="BA2425" i="4"/>
  <c r="BD2425" i="4" s="1"/>
  <c r="BA2424" i="4"/>
  <c r="BD2424" i="4" s="1"/>
  <c r="BA2423" i="4"/>
  <c r="BD2423" i="4" s="1"/>
  <c r="BA2422" i="4"/>
  <c r="BD2422" i="4" s="1"/>
  <c r="BA2421" i="4"/>
  <c r="BD2421" i="4" s="1"/>
  <c r="BA2420" i="4"/>
  <c r="BD2420" i="4" s="1"/>
  <c r="BA2419" i="4"/>
  <c r="BD2419" i="4" s="1"/>
  <c r="BA2418" i="4"/>
  <c r="BD2418" i="4" s="1"/>
  <c r="BA2417" i="4"/>
  <c r="BD2417" i="4" s="1"/>
  <c r="BA2416" i="4"/>
  <c r="BD2416" i="4" s="1"/>
  <c r="BA2415" i="4"/>
  <c r="BD2415" i="4" s="1"/>
  <c r="BA2414" i="4"/>
  <c r="BD2414" i="4" s="1"/>
  <c r="BA2413" i="4"/>
  <c r="BD2413" i="4" s="1"/>
  <c r="BA2412" i="4"/>
  <c r="BD2412" i="4" s="1"/>
  <c r="BA2411" i="4"/>
  <c r="BD2411" i="4" s="1"/>
  <c r="BA2410" i="4"/>
  <c r="BD2410" i="4" s="1"/>
  <c r="BA2409" i="4"/>
  <c r="BD2409" i="4" s="1"/>
  <c r="BA2408" i="4"/>
  <c r="BD2408" i="4" s="1"/>
  <c r="BA2407" i="4"/>
  <c r="BD2407" i="4" s="1"/>
  <c r="BA2406" i="4"/>
  <c r="BD2406" i="4" s="1"/>
  <c r="BA2405" i="4"/>
  <c r="BD2405" i="4" s="1"/>
  <c r="BA2404" i="4"/>
  <c r="BD2404" i="4" s="1"/>
  <c r="BA2403" i="4"/>
  <c r="BD2403" i="4" s="1"/>
  <c r="BA2402" i="4"/>
  <c r="BD2402" i="4" s="1"/>
  <c r="BA2401" i="4"/>
  <c r="BD2401" i="4" s="1"/>
  <c r="BA2400" i="4"/>
  <c r="BD2400" i="4" s="1"/>
  <c r="BA2399" i="4"/>
  <c r="BD2399" i="4" s="1"/>
  <c r="BA2398" i="4"/>
  <c r="BD2398" i="4" s="1"/>
  <c r="BA2397" i="4"/>
  <c r="BD2397" i="4" s="1"/>
  <c r="BA2396" i="4"/>
  <c r="BD2396" i="4" s="1"/>
  <c r="BA2395" i="4"/>
  <c r="BD2395" i="4" s="1"/>
  <c r="BA2394" i="4"/>
  <c r="BD2394" i="4" s="1"/>
  <c r="BA2393" i="4"/>
  <c r="BD2393" i="4" s="1"/>
  <c r="BA2392" i="4"/>
  <c r="BD2392" i="4" s="1"/>
  <c r="BA2391" i="4"/>
  <c r="BD2391" i="4" s="1"/>
  <c r="BA2390" i="4"/>
  <c r="BD2390" i="4" s="1"/>
  <c r="BA2389" i="4"/>
  <c r="BD2389" i="4" s="1"/>
  <c r="BA2388" i="4"/>
  <c r="BD2388" i="4" s="1"/>
  <c r="BA2387" i="4"/>
  <c r="BD2387" i="4" s="1"/>
  <c r="BA2386" i="4"/>
  <c r="BD2386" i="4" s="1"/>
  <c r="BA2385" i="4"/>
  <c r="BD2385" i="4" s="1"/>
  <c r="BA2384" i="4"/>
  <c r="BD2384" i="4" s="1"/>
  <c r="BA2383" i="4"/>
  <c r="BD2383" i="4" s="1"/>
  <c r="BA2382" i="4"/>
  <c r="BD2382" i="4" s="1"/>
  <c r="BA2381" i="4"/>
  <c r="BD2381" i="4" s="1"/>
  <c r="BA2380" i="4"/>
  <c r="BD2380" i="4" s="1"/>
  <c r="BA2379" i="4"/>
  <c r="BD2379" i="4" s="1"/>
  <c r="BA2378" i="4"/>
  <c r="BD2378" i="4" s="1"/>
  <c r="BA2377" i="4"/>
  <c r="BD2377" i="4" s="1"/>
  <c r="BA2376" i="4"/>
  <c r="BD2376" i="4" s="1"/>
  <c r="BA2375" i="4"/>
  <c r="BD2375" i="4" s="1"/>
  <c r="BA2374" i="4"/>
  <c r="BD2374" i="4" s="1"/>
  <c r="BA2373" i="4"/>
  <c r="BD2373" i="4" s="1"/>
  <c r="BA2372" i="4"/>
  <c r="BD2372" i="4" s="1"/>
  <c r="BA2371" i="4"/>
  <c r="BD2371" i="4" s="1"/>
  <c r="BA2370" i="4"/>
  <c r="BD2370" i="4" s="1"/>
  <c r="BA2369" i="4"/>
  <c r="BD2369" i="4" s="1"/>
  <c r="BA2368" i="4"/>
  <c r="BD2368" i="4" s="1"/>
  <c r="BA2367" i="4"/>
  <c r="BD2367" i="4" s="1"/>
  <c r="BA2366" i="4"/>
  <c r="BD2366" i="4" s="1"/>
  <c r="BA2365" i="4"/>
  <c r="BD2365" i="4" s="1"/>
  <c r="BA2364" i="4"/>
  <c r="BD2364" i="4" s="1"/>
  <c r="BA2363" i="4"/>
  <c r="BD2363" i="4" s="1"/>
  <c r="BA2362" i="4"/>
  <c r="BD2362" i="4" s="1"/>
  <c r="BA2361" i="4"/>
  <c r="BD2361" i="4" s="1"/>
  <c r="BA2360" i="4"/>
  <c r="BD2360" i="4" s="1"/>
  <c r="BA2359" i="4"/>
  <c r="BD2359" i="4" s="1"/>
  <c r="BA2358" i="4"/>
  <c r="BD2358" i="4" s="1"/>
  <c r="BA2357" i="4"/>
  <c r="BD2357" i="4" s="1"/>
  <c r="BA2356" i="4"/>
  <c r="BD2356" i="4" s="1"/>
  <c r="BA2355" i="4"/>
  <c r="BD2355" i="4" s="1"/>
  <c r="BA2354" i="4"/>
  <c r="BD2354" i="4" s="1"/>
  <c r="BA2353" i="4"/>
  <c r="BD2353" i="4" s="1"/>
  <c r="BA2352" i="4"/>
  <c r="BD2352" i="4" s="1"/>
  <c r="BA2351" i="4"/>
  <c r="BD2351" i="4" s="1"/>
  <c r="BA2350" i="4"/>
  <c r="BD2350" i="4" s="1"/>
  <c r="BA2349" i="4"/>
  <c r="BD2349" i="4" s="1"/>
  <c r="BA2348" i="4"/>
  <c r="BD2348" i="4" s="1"/>
  <c r="BA2347" i="4"/>
  <c r="BD2347" i="4" s="1"/>
  <c r="BA2346" i="4"/>
  <c r="BD2346" i="4" s="1"/>
  <c r="BA2345" i="4"/>
  <c r="BD2345" i="4" s="1"/>
  <c r="BA2344" i="4"/>
  <c r="BD2344" i="4" s="1"/>
  <c r="BA2343" i="4"/>
  <c r="BD2343" i="4" s="1"/>
  <c r="BA2342" i="4"/>
  <c r="BD2342" i="4" s="1"/>
  <c r="BA2341" i="4"/>
  <c r="BD2341" i="4" s="1"/>
  <c r="BA2340" i="4"/>
  <c r="BD2340" i="4" s="1"/>
  <c r="BA2339" i="4"/>
  <c r="BD2339" i="4" s="1"/>
  <c r="BA2338" i="4"/>
  <c r="BD2338" i="4" s="1"/>
  <c r="BA2337" i="4"/>
  <c r="BD2337" i="4" s="1"/>
  <c r="BA2336" i="4"/>
  <c r="BD2336" i="4" s="1"/>
  <c r="BA2335" i="4"/>
  <c r="BD2335" i="4" s="1"/>
  <c r="BA2334" i="4"/>
  <c r="BD2334" i="4" s="1"/>
  <c r="BA2333" i="4"/>
  <c r="BD2333" i="4" s="1"/>
  <c r="BA2332" i="4"/>
  <c r="BD2332" i="4" s="1"/>
  <c r="BA2331" i="4"/>
  <c r="BD2331" i="4" s="1"/>
  <c r="BA2330" i="4"/>
  <c r="BD2330" i="4" s="1"/>
  <c r="BA2329" i="4"/>
  <c r="BD2329" i="4" s="1"/>
  <c r="BA2328" i="4"/>
  <c r="BD2328" i="4" s="1"/>
  <c r="BA2327" i="4"/>
  <c r="BD2327" i="4" s="1"/>
  <c r="BA2326" i="4"/>
  <c r="BD2326" i="4" s="1"/>
  <c r="BA2325" i="4"/>
  <c r="BD2325" i="4" s="1"/>
  <c r="BA2324" i="4"/>
  <c r="BD2324" i="4" s="1"/>
  <c r="BA2323" i="4"/>
  <c r="BD2323" i="4" s="1"/>
  <c r="BA2322" i="4"/>
  <c r="BD2322" i="4" s="1"/>
  <c r="BA2321" i="4"/>
  <c r="BD2321" i="4" s="1"/>
  <c r="BA2320" i="4"/>
  <c r="BD2320" i="4" s="1"/>
  <c r="BA2319" i="4"/>
  <c r="BD2319" i="4" s="1"/>
  <c r="BA2318" i="4"/>
  <c r="BD2318" i="4" s="1"/>
  <c r="BA2317" i="4"/>
  <c r="BD2317" i="4" s="1"/>
  <c r="BA2316" i="4"/>
  <c r="BD2316" i="4" s="1"/>
  <c r="BA2315" i="4"/>
  <c r="BD2315" i="4" s="1"/>
  <c r="BA2314" i="4"/>
  <c r="BD2314" i="4" s="1"/>
  <c r="BA2313" i="4"/>
  <c r="BD2313" i="4" s="1"/>
  <c r="BA2312" i="4"/>
  <c r="BD2312" i="4" s="1"/>
  <c r="BA2311" i="4"/>
  <c r="BD2311" i="4" s="1"/>
  <c r="BA2310" i="4"/>
  <c r="BD2310" i="4" s="1"/>
  <c r="BA2309" i="4"/>
  <c r="BD2309" i="4" s="1"/>
  <c r="BA2308" i="4"/>
  <c r="BD2308" i="4" s="1"/>
  <c r="BA2307" i="4"/>
  <c r="BD2307" i="4" s="1"/>
  <c r="BA2306" i="4"/>
  <c r="BD2306" i="4" s="1"/>
  <c r="BA2305" i="4"/>
  <c r="BD2305" i="4" s="1"/>
  <c r="BA2304" i="4"/>
  <c r="BD2304" i="4" s="1"/>
  <c r="BA2303" i="4"/>
  <c r="BD2303" i="4" s="1"/>
  <c r="BA2302" i="4"/>
  <c r="BD2302" i="4" s="1"/>
  <c r="BA2301" i="4"/>
  <c r="BD2301" i="4" s="1"/>
  <c r="BA2300" i="4"/>
  <c r="BD2300" i="4" s="1"/>
  <c r="BA2299" i="4"/>
  <c r="BD2299" i="4" s="1"/>
  <c r="BA2298" i="4"/>
  <c r="BD2298" i="4" s="1"/>
  <c r="BA2297" i="4"/>
  <c r="BD2297" i="4" s="1"/>
  <c r="BA2296" i="4"/>
  <c r="BD2296" i="4" s="1"/>
  <c r="BA2295" i="4"/>
  <c r="BD2295" i="4" s="1"/>
  <c r="BA2294" i="4"/>
  <c r="BD2294" i="4" s="1"/>
  <c r="BA2293" i="4"/>
  <c r="BD2293" i="4" s="1"/>
  <c r="BA2292" i="4"/>
  <c r="BD2292" i="4" s="1"/>
  <c r="BA2291" i="4"/>
  <c r="BD2291" i="4" s="1"/>
  <c r="BA2290" i="4"/>
  <c r="BD2290" i="4" s="1"/>
  <c r="BA2289" i="4"/>
  <c r="BD2289" i="4" s="1"/>
  <c r="BA2288" i="4"/>
  <c r="BD2288" i="4" s="1"/>
  <c r="BA2287" i="4"/>
  <c r="BD2287" i="4" s="1"/>
  <c r="BA2286" i="4"/>
  <c r="BD2286" i="4" s="1"/>
  <c r="BA2285" i="4"/>
  <c r="BD2285" i="4" s="1"/>
  <c r="BA2284" i="4"/>
  <c r="BD2284" i="4" s="1"/>
  <c r="BA2283" i="4"/>
  <c r="BD2283" i="4" s="1"/>
  <c r="BA2282" i="4"/>
  <c r="BD2282" i="4" s="1"/>
  <c r="BA2281" i="4"/>
  <c r="BD2281" i="4" s="1"/>
  <c r="BA2280" i="4"/>
  <c r="BD2280" i="4" s="1"/>
  <c r="BA2279" i="4"/>
  <c r="BD2279" i="4" s="1"/>
  <c r="BA2278" i="4"/>
  <c r="BD2278" i="4" s="1"/>
  <c r="BA2277" i="4"/>
  <c r="BD2277" i="4" s="1"/>
  <c r="BA2276" i="4"/>
  <c r="BD2276" i="4" s="1"/>
  <c r="BA2275" i="4"/>
  <c r="BD2275" i="4" s="1"/>
  <c r="BA2274" i="4"/>
  <c r="BD2274" i="4" s="1"/>
  <c r="BA2273" i="4"/>
  <c r="BD2273" i="4" s="1"/>
  <c r="BA2272" i="4"/>
  <c r="BD2272" i="4" s="1"/>
  <c r="BA2271" i="4"/>
  <c r="BD2271" i="4" s="1"/>
  <c r="BA2270" i="4"/>
  <c r="BD2270" i="4" s="1"/>
  <c r="BA2269" i="4"/>
  <c r="BD2269" i="4" s="1"/>
  <c r="BA2268" i="4"/>
  <c r="BD2268" i="4" s="1"/>
  <c r="BA2267" i="4"/>
  <c r="BD2267" i="4" s="1"/>
  <c r="BA2266" i="4"/>
  <c r="BD2266" i="4" s="1"/>
  <c r="BA2265" i="4"/>
  <c r="BD2265" i="4" s="1"/>
  <c r="BA2264" i="4"/>
  <c r="BD2264" i="4" s="1"/>
  <c r="BA2263" i="4"/>
  <c r="BD2263" i="4" s="1"/>
  <c r="BA2262" i="4"/>
  <c r="BD2262" i="4" s="1"/>
  <c r="BA2261" i="4"/>
  <c r="BD2261" i="4" s="1"/>
  <c r="BA2260" i="4"/>
  <c r="BD2260" i="4" s="1"/>
  <c r="BA2259" i="4"/>
  <c r="BD2259" i="4" s="1"/>
  <c r="BA2258" i="4"/>
  <c r="BD2258" i="4" s="1"/>
  <c r="BA2257" i="4"/>
  <c r="BD2257" i="4" s="1"/>
  <c r="BA2256" i="4"/>
  <c r="BD2256" i="4" s="1"/>
  <c r="BA2255" i="4"/>
  <c r="BD2255" i="4" s="1"/>
  <c r="BA2254" i="4"/>
  <c r="BD2254" i="4" s="1"/>
  <c r="BA2253" i="4"/>
  <c r="BD2253" i="4" s="1"/>
  <c r="BA2252" i="4"/>
  <c r="BD2252" i="4" s="1"/>
  <c r="BA2251" i="4"/>
  <c r="BD2251" i="4" s="1"/>
  <c r="BA2250" i="4"/>
  <c r="BD2250" i="4" s="1"/>
  <c r="BA2249" i="4"/>
  <c r="BD2249" i="4" s="1"/>
  <c r="BA2248" i="4"/>
  <c r="BD2248" i="4" s="1"/>
  <c r="BA2247" i="4"/>
  <c r="BD2247" i="4" s="1"/>
  <c r="BA2246" i="4"/>
  <c r="BD2246" i="4" s="1"/>
  <c r="BA2245" i="4"/>
  <c r="BD2245" i="4" s="1"/>
  <c r="BA2244" i="4"/>
  <c r="BD2244" i="4" s="1"/>
  <c r="BA2243" i="4"/>
  <c r="BD2243" i="4" s="1"/>
  <c r="BA2242" i="4"/>
  <c r="BD2242" i="4" s="1"/>
  <c r="BA2241" i="4"/>
  <c r="BD2241" i="4" s="1"/>
  <c r="BA2240" i="4"/>
  <c r="BD2240" i="4" s="1"/>
  <c r="BA2239" i="4"/>
  <c r="BD2239" i="4" s="1"/>
  <c r="BA2238" i="4"/>
  <c r="BD2238" i="4" s="1"/>
  <c r="BA2237" i="4"/>
  <c r="BD2237" i="4" s="1"/>
  <c r="BA2236" i="4"/>
  <c r="BD2236" i="4" s="1"/>
  <c r="BA2235" i="4"/>
  <c r="BD2235" i="4" s="1"/>
  <c r="BA2234" i="4"/>
  <c r="BD2234" i="4" s="1"/>
  <c r="BA2233" i="4"/>
  <c r="BD2233" i="4" s="1"/>
  <c r="BA2232" i="4"/>
  <c r="BD2232" i="4" s="1"/>
  <c r="BA2231" i="4"/>
  <c r="BD2231" i="4" s="1"/>
  <c r="BA2230" i="4"/>
  <c r="BD2230" i="4" s="1"/>
  <c r="BA2229" i="4"/>
  <c r="BD2229" i="4" s="1"/>
  <c r="BA2228" i="4"/>
  <c r="BD2228" i="4" s="1"/>
  <c r="BA2227" i="4"/>
  <c r="BD2227" i="4" s="1"/>
  <c r="BA2226" i="4"/>
  <c r="BD2226" i="4" s="1"/>
  <c r="BA2225" i="4"/>
  <c r="BD2225" i="4" s="1"/>
  <c r="BA2224" i="4"/>
  <c r="BD2224" i="4" s="1"/>
  <c r="BA2223" i="4"/>
  <c r="BD2223" i="4" s="1"/>
  <c r="BA2222" i="4"/>
  <c r="BD2222" i="4" s="1"/>
  <c r="BA2221" i="4"/>
  <c r="BD2221" i="4" s="1"/>
  <c r="BA2220" i="4"/>
  <c r="BD2220" i="4" s="1"/>
  <c r="BA2219" i="4"/>
  <c r="BD2219" i="4" s="1"/>
  <c r="BA2218" i="4"/>
  <c r="BD2218" i="4" s="1"/>
  <c r="BA2217" i="4"/>
  <c r="BD2217" i="4" s="1"/>
  <c r="BA2216" i="4"/>
  <c r="BD2216" i="4" s="1"/>
  <c r="BA2215" i="4"/>
  <c r="BD2215" i="4" s="1"/>
  <c r="BA2214" i="4"/>
  <c r="BD2214" i="4" s="1"/>
  <c r="BA2213" i="4"/>
  <c r="BD2213" i="4" s="1"/>
  <c r="BA2212" i="4"/>
  <c r="BD2212" i="4" s="1"/>
  <c r="BA2211" i="4"/>
  <c r="BD2211" i="4" s="1"/>
  <c r="BA2210" i="4"/>
  <c r="BD2210" i="4" s="1"/>
  <c r="BA2209" i="4"/>
  <c r="BD2209" i="4" s="1"/>
  <c r="BA2208" i="4"/>
  <c r="BD2208" i="4" s="1"/>
  <c r="BA2207" i="4"/>
  <c r="BD2207" i="4" s="1"/>
  <c r="BA2206" i="4"/>
  <c r="BD2206" i="4" s="1"/>
  <c r="BA2205" i="4"/>
  <c r="BD2205" i="4" s="1"/>
  <c r="BA2204" i="4"/>
  <c r="BD2204" i="4" s="1"/>
  <c r="BA2203" i="4"/>
  <c r="BD2203" i="4" s="1"/>
  <c r="BA2202" i="4"/>
  <c r="BD2202" i="4" s="1"/>
  <c r="BA2201" i="4"/>
  <c r="BD2201" i="4" s="1"/>
  <c r="BA2200" i="4"/>
  <c r="BD2200" i="4" s="1"/>
  <c r="BA2199" i="4"/>
  <c r="BD2199" i="4" s="1"/>
  <c r="BA2198" i="4"/>
  <c r="BD2198" i="4" s="1"/>
  <c r="BA2197" i="4"/>
  <c r="BD2197" i="4" s="1"/>
  <c r="BA2196" i="4"/>
  <c r="BD2196" i="4" s="1"/>
  <c r="BA2195" i="4"/>
  <c r="BD2195" i="4" s="1"/>
  <c r="BA2194" i="4"/>
  <c r="BD2194" i="4" s="1"/>
  <c r="BA2193" i="4"/>
  <c r="BD2193" i="4" s="1"/>
  <c r="BA2192" i="4"/>
  <c r="BD2192" i="4" s="1"/>
  <c r="BA2191" i="4"/>
  <c r="BD2191" i="4" s="1"/>
  <c r="BA2190" i="4"/>
  <c r="BD2190" i="4" s="1"/>
  <c r="BA2189" i="4"/>
  <c r="BD2189" i="4" s="1"/>
  <c r="BA2188" i="4"/>
  <c r="BD2188" i="4" s="1"/>
  <c r="BA2187" i="4"/>
  <c r="BD2187" i="4" s="1"/>
  <c r="BA2186" i="4"/>
  <c r="BD2186" i="4" s="1"/>
  <c r="BA2185" i="4"/>
  <c r="BD2185" i="4" s="1"/>
  <c r="BA2184" i="4"/>
  <c r="BD2184" i="4" s="1"/>
  <c r="BA2183" i="4"/>
  <c r="BD2183" i="4" s="1"/>
  <c r="BA2182" i="4"/>
  <c r="BD2182" i="4" s="1"/>
  <c r="BA2181" i="4"/>
  <c r="BD2181" i="4" s="1"/>
  <c r="BA2180" i="4"/>
  <c r="BD2180" i="4" s="1"/>
  <c r="BA2179" i="4"/>
  <c r="BD2179" i="4" s="1"/>
  <c r="BA2178" i="4"/>
  <c r="BD2178" i="4" s="1"/>
  <c r="BA2177" i="4"/>
  <c r="BD2177" i="4" s="1"/>
  <c r="BA2176" i="4"/>
  <c r="BD2176" i="4" s="1"/>
  <c r="BA2175" i="4"/>
  <c r="BD2175" i="4" s="1"/>
  <c r="BA2174" i="4"/>
  <c r="BD2174" i="4" s="1"/>
  <c r="BA2173" i="4"/>
  <c r="BD2173" i="4" s="1"/>
  <c r="BA2172" i="4"/>
  <c r="BD2172" i="4" s="1"/>
  <c r="BA2171" i="4"/>
  <c r="BD2171" i="4" s="1"/>
  <c r="BA2170" i="4"/>
  <c r="BD2170" i="4" s="1"/>
  <c r="BA2169" i="4"/>
  <c r="BD2169" i="4" s="1"/>
  <c r="BA2168" i="4"/>
  <c r="BD2168" i="4" s="1"/>
  <c r="BA2167" i="4"/>
  <c r="BD2167" i="4" s="1"/>
  <c r="BA2166" i="4"/>
  <c r="BD2166" i="4" s="1"/>
  <c r="BA2165" i="4"/>
  <c r="BD2165" i="4" s="1"/>
  <c r="BA2164" i="4"/>
  <c r="BD2164" i="4" s="1"/>
  <c r="BA2163" i="4"/>
  <c r="BD2163" i="4" s="1"/>
  <c r="BA2162" i="4"/>
  <c r="BD2162" i="4" s="1"/>
  <c r="BA2161" i="4"/>
  <c r="BD2161" i="4" s="1"/>
  <c r="BA2160" i="4"/>
  <c r="BD2160" i="4" s="1"/>
  <c r="BA2159" i="4"/>
  <c r="BD2159" i="4" s="1"/>
  <c r="BA2158" i="4"/>
  <c r="BD2158" i="4" s="1"/>
  <c r="BA2157" i="4"/>
  <c r="BD2157" i="4" s="1"/>
  <c r="BA2156" i="4"/>
  <c r="BD2156" i="4" s="1"/>
  <c r="BA2155" i="4"/>
  <c r="BD2155" i="4" s="1"/>
  <c r="BA2154" i="4"/>
  <c r="BD2154" i="4" s="1"/>
  <c r="BA2153" i="4"/>
  <c r="BD2153" i="4" s="1"/>
  <c r="BA2152" i="4"/>
  <c r="BD2152" i="4" s="1"/>
  <c r="BA2151" i="4"/>
  <c r="BD2151" i="4" s="1"/>
  <c r="BA2150" i="4"/>
  <c r="BD2150" i="4" s="1"/>
  <c r="BA2149" i="4"/>
  <c r="BD2149" i="4" s="1"/>
  <c r="BA2148" i="4"/>
  <c r="BD2148" i="4" s="1"/>
  <c r="BA2147" i="4"/>
  <c r="BD2147" i="4" s="1"/>
  <c r="BA2146" i="4"/>
  <c r="BD2146" i="4" s="1"/>
  <c r="BA2145" i="4"/>
  <c r="BD2145" i="4" s="1"/>
  <c r="BA2144" i="4"/>
  <c r="BD2144" i="4" s="1"/>
  <c r="BA2143" i="4"/>
  <c r="BD2143" i="4" s="1"/>
  <c r="BA2142" i="4"/>
  <c r="BD2142" i="4" s="1"/>
  <c r="BA2141" i="4"/>
  <c r="BD2141" i="4" s="1"/>
  <c r="BA2140" i="4"/>
  <c r="BD2140" i="4" s="1"/>
  <c r="BA2139" i="4"/>
  <c r="BD2139" i="4" s="1"/>
  <c r="BA2138" i="4"/>
  <c r="BD2138" i="4" s="1"/>
  <c r="BA2137" i="4"/>
  <c r="BD2137" i="4" s="1"/>
  <c r="BA2136" i="4"/>
  <c r="BD2136" i="4" s="1"/>
  <c r="BA2135" i="4"/>
  <c r="BD2135" i="4" s="1"/>
  <c r="BA2134" i="4"/>
  <c r="BD2134" i="4" s="1"/>
  <c r="BA2133" i="4"/>
  <c r="BD2133" i="4" s="1"/>
  <c r="BA2132" i="4"/>
  <c r="BD2132" i="4" s="1"/>
  <c r="BA2131" i="4"/>
  <c r="BD2131" i="4" s="1"/>
  <c r="BA2130" i="4"/>
  <c r="BD2130" i="4" s="1"/>
  <c r="BA2129" i="4"/>
  <c r="BD2129" i="4" s="1"/>
  <c r="BA2128" i="4"/>
  <c r="BD2128" i="4" s="1"/>
  <c r="BA2127" i="4"/>
  <c r="BD2127" i="4" s="1"/>
  <c r="BA2126" i="4"/>
  <c r="BD2126" i="4" s="1"/>
  <c r="BA2125" i="4"/>
  <c r="BD2125" i="4" s="1"/>
  <c r="BA2124" i="4"/>
  <c r="BD2124" i="4" s="1"/>
  <c r="BA2123" i="4"/>
  <c r="BD2123" i="4" s="1"/>
  <c r="BA2122" i="4"/>
  <c r="BD2122" i="4" s="1"/>
  <c r="BA2121" i="4"/>
  <c r="BD2121" i="4" s="1"/>
  <c r="BA2120" i="4"/>
  <c r="BD2120" i="4" s="1"/>
  <c r="BA2119" i="4"/>
  <c r="BD2119" i="4" s="1"/>
  <c r="BA2118" i="4"/>
  <c r="BD2118" i="4" s="1"/>
  <c r="BA2117" i="4"/>
  <c r="BD2117" i="4" s="1"/>
  <c r="BA2116" i="4"/>
  <c r="BD2116" i="4" s="1"/>
  <c r="BA2115" i="4"/>
  <c r="BD2115" i="4" s="1"/>
  <c r="BA2114" i="4"/>
  <c r="BD2114" i="4" s="1"/>
  <c r="BA2113" i="4"/>
  <c r="BD2113" i="4" s="1"/>
  <c r="BA2112" i="4"/>
  <c r="BD2112" i="4" s="1"/>
  <c r="BA2111" i="4"/>
  <c r="BD2111" i="4" s="1"/>
  <c r="BA2110" i="4"/>
  <c r="BD2110" i="4" s="1"/>
  <c r="BA2109" i="4"/>
  <c r="BD2109" i="4" s="1"/>
  <c r="BA2108" i="4"/>
  <c r="BD2108" i="4" s="1"/>
  <c r="BA2107" i="4"/>
  <c r="BD2107" i="4" s="1"/>
  <c r="BA2106" i="4"/>
  <c r="BD2106" i="4" s="1"/>
  <c r="BA2105" i="4"/>
  <c r="BD2105" i="4" s="1"/>
  <c r="BA2104" i="4"/>
  <c r="BD2104" i="4" s="1"/>
  <c r="BA2103" i="4"/>
  <c r="BD2103" i="4" s="1"/>
  <c r="BA2102" i="4"/>
  <c r="BD2102" i="4" s="1"/>
  <c r="BA2101" i="4"/>
  <c r="BD2101" i="4" s="1"/>
  <c r="BA2100" i="4"/>
  <c r="BD2100" i="4" s="1"/>
  <c r="BA2099" i="4"/>
  <c r="BD2099" i="4" s="1"/>
  <c r="BA2098" i="4"/>
  <c r="BD2098" i="4" s="1"/>
  <c r="BA2097" i="4"/>
  <c r="BD2097" i="4" s="1"/>
  <c r="BA2096" i="4"/>
  <c r="BD2096" i="4" s="1"/>
  <c r="BA2095" i="4"/>
  <c r="BD2095" i="4" s="1"/>
  <c r="BA2094" i="4"/>
  <c r="BD2094" i="4" s="1"/>
  <c r="BA2093" i="4"/>
  <c r="BD2093" i="4" s="1"/>
  <c r="BA2092" i="4"/>
  <c r="BD2092" i="4" s="1"/>
  <c r="BA2091" i="4"/>
  <c r="BD2091" i="4" s="1"/>
  <c r="BA2090" i="4"/>
  <c r="BD2090" i="4" s="1"/>
  <c r="BA2089" i="4"/>
  <c r="BD2089" i="4" s="1"/>
  <c r="BA2088" i="4"/>
  <c r="BD2088" i="4" s="1"/>
  <c r="BA2087" i="4"/>
  <c r="BD2087" i="4" s="1"/>
  <c r="BA2086" i="4"/>
  <c r="BD2086" i="4" s="1"/>
  <c r="BA2085" i="4"/>
  <c r="BD2085" i="4" s="1"/>
  <c r="BA2084" i="4"/>
  <c r="BD2084" i="4" s="1"/>
  <c r="BA2083" i="4"/>
  <c r="BD2083" i="4" s="1"/>
  <c r="BA2082" i="4"/>
  <c r="BD2082" i="4" s="1"/>
  <c r="BA2081" i="4"/>
  <c r="BD2081" i="4" s="1"/>
  <c r="BA2080" i="4"/>
  <c r="BD2080" i="4" s="1"/>
  <c r="BA2079" i="4"/>
  <c r="BD2079" i="4" s="1"/>
  <c r="BA2078" i="4"/>
  <c r="BD2078" i="4" s="1"/>
  <c r="BA2077" i="4"/>
  <c r="BD2077" i="4" s="1"/>
  <c r="BA2076" i="4"/>
  <c r="BD2076" i="4" s="1"/>
  <c r="BA2075" i="4"/>
  <c r="BD2075" i="4" s="1"/>
  <c r="BA2074" i="4"/>
  <c r="BD2074" i="4" s="1"/>
  <c r="BA2073" i="4"/>
  <c r="BD2073" i="4" s="1"/>
  <c r="BA2072" i="4"/>
  <c r="BD2072" i="4" s="1"/>
  <c r="BA2071" i="4"/>
  <c r="BD2071" i="4" s="1"/>
  <c r="BA2070" i="4"/>
  <c r="BD2070" i="4" s="1"/>
  <c r="BA2069" i="4"/>
  <c r="BD2069" i="4" s="1"/>
  <c r="BA2068" i="4"/>
  <c r="BD2068" i="4" s="1"/>
  <c r="BA2067" i="4"/>
  <c r="BD2067" i="4" s="1"/>
  <c r="BA2066" i="4"/>
  <c r="BD2066" i="4" s="1"/>
  <c r="BA2065" i="4"/>
  <c r="BD2065" i="4" s="1"/>
  <c r="BA2064" i="4"/>
  <c r="BD2064" i="4" s="1"/>
  <c r="BA2063" i="4"/>
  <c r="BD2063" i="4" s="1"/>
  <c r="BA2062" i="4"/>
  <c r="BD2062" i="4" s="1"/>
  <c r="BA2061" i="4"/>
  <c r="BD2061" i="4" s="1"/>
  <c r="BA2060" i="4"/>
  <c r="BD2060" i="4" s="1"/>
  <c r="BA2059" i="4"/>
  <c r="BD2059" i="4" s="1"/>
  <c r="BA2058" i="4"/>
  <c r="BD2058" i="4" s="1"/>
  <c r="BA2057" i="4"/>
  <c r="BD2057" i="4" s="1"/>
  <c r="BA2056" i="4"/>
  <c r="BD2056" i="4" s="1"/>
  <c r="BA2055" i="4"/>
  <c r="BD2055" i="4" s="1"/>
  <c r="BA2054" i="4"/>
  <c r="BD2054" i="4" s="1"/>
  <c r="BA2053" i="4"/>
  <c r="BD2053" i="4" s="1"/>
  <c r="BA2052" i="4"/>
  <c r="BD2052" i="4" s="1"/>
  <c r="BA2051" i="4"/>
  <c r="BD2051" i="4" s="1"/>
  <c r="BA2050" i="4"/>
  <c r="BD2050" i="4" s="1"/>
  <c r="BA2049" i="4"/>
  <c r="BD2049" i="4" s="1"/>
  <c r="BA2048" i="4"/>
  <c r="BD2048" i="4" s="1"/>
  <c r="BA2047" i="4"/>
  <c r="BD2047" i="4" s="1"/>
  <c r="BA2046" i="4"/>
  <c r="BD2046" i="4" s="1"/>
  <c r="BA2045" i="4"/>
  <c r="BD2045" i="4" s="1"/>
  <c r="BA2044" i="4"/>
  <c r="BD2044" i="4" s="1"/>
  <c r="BA2043" i="4"/>
  <c r="BD2043" i="4" s="1"/>
  <c r="BA2042" i="4"/>
  <c r="BD2042" i="4" s="1"/>
  <c r="BA2041" i="4"/>
  <c r="BD2041" i="4" s="1"/>
  <c r="BA2040" i="4"/>
  <c r="BD2040" i="4" s="1"/>
  <c r="BA2039" i="4"/>
  <c r="BD2039" i="4" s="1"/>
  <c r="BA2038" i="4"/>
  <c r="BD2038" i="4" s="1"/>
  <c r="BA2037" i="4"/>
  <c r="BD2037" i="4" s="1"/>
  <c r="BA2036" i="4"/>
  <c r="BD2036" i="4" s="1"/>
  <c r="BA2035" i="4"/>
  <c r="BD2035" i="4" s="1"/>
  <c r="BA2034" i="4"/>
  <c r="BD2034" i="4" s="1"/>
  <c r="BA2033" i="4"/>
  <c r="BD2033" i="4" s="1"/>
  <c r="BA2032" i="4"/>
  <c r="BD2032" i="4" s="1"/>
  <c r="BA2031" i="4"/>
  <c r="BD2031" i="4" s="1"/>
  <c r="BA2030" i="4"/>
  <c r="BD2030" i="4" s="1"/>
  <c r="BA2029" i="4"/>
  <c r="BD2029" i="4" s="1"/>
  <c r="BA2028" i="4"/>
  <c r="BD2028" i="4" s="1"/>
  <c r="BA2027" i="4"/>
  <c r="BD2027" i="4" s="1"/>
  <c r="BA2026" i="4"/>
  <c r="BD2026" i="4" s="1"/>
  <c r="BA2025" i="4"/>
  <c r="BD2025" i="4" s="1"/>
  <c r="BA2024" i="4"/>
  <c r="BD2024" i="4" s="1"/>
  <c r="BA2023" i="4"/>
  <c r="BD2023" i="4" s="1"/>
  <c r="BA2022" i="4"/>
  <c r="BD2022" i="4" s="1"/>
  <c r="BA2021" i="4"/>
  <c r="BD2021" i="4" s="1"/>
  <c r="BA2020" i="4"/>
  <c r="BD2020" i="4" s="1"/>
  <c r="BA2019" i="4"/>
  <c r="BD2019" i="4" s="1"/>
  <c r="BA2018" i="4"/>
  <c r="BD2018" i="4" s="1"/>
  <c r="BA2017" i="4"/>
  <c r="BD2017" i="4" s="1"/>
  <c r="BA2016" i="4"/>
  <c r="BD2016" i="4" s="1"/>
  <c r="BA2015" i="4"/>
  <c r="BD2015" i="4" s="1"/>
  <c r="BA2014" i="4"/>
  <c r="BD2014" i="4" s="1"/>
  <c r="BA2013" i="4"/>
  <c r="BD2013" i="4" s="1"/>
  <c r="BA2012" i="4"/>
  <c r="BD2012" i="4" s="1"/>
  <c r="BA2011" i="4"/>
  <c r="BD2011" i="4" s="1"/>
  <c r="BA2010" i="4"/>
  <c r="BD2010" i="4" s="1"/>
  <c r="BA2009" i="4"/>
  <c r="BD2009" i="4" s="1"/>
  <c r="BA2008" i="4"/>
  <c r="BD2008" i="4" s="1"/>
  <c r="BA2007" i="4"/>
  <c r="BD2007" i="4" s="1"/>
  <c r="BA2006" i="4"/>
  <c r="BD2006" i="4" s="1"/>
  <c r="BA2005" i="4"/>
  <c r="BD2005" i="4" s="1"/>
  <c r="BA2004" i="4"/>
  <c r="BD2004" i="4" s="1"/>
  <c r="BA2003" i="4"/>
  <c r="BD2003" i="4" s="1"/>
  <c r="BA2002" i="4"/>
  <c r="BD2002" i="4" s="1"/>
  <c r="BA2001" i="4"/>
  <c r="BD2001" i="4" s="1"/>
  <c r="BA2000" i="4"/>
  <c r="BD2000" i="4" s="1"/>
  <c r="BA1999" i="4"/>
  <c r="BD1999" i="4" s="1"/>
  <c r="BA1998" i="4"/>
  <c r="BD1998" i="4" s="1"/>
  <c r="BA1997" i="4"/>
  <c r="BD1997" i="4" s="1"/>
  <c r="BA1996" i="4"/>
  <c r="BD1996" i="4" s="1"/>
  <c r="BA1995" i="4"/>
  <c r="BD1995" i="4" s="1"/>
  <c r="BA1994" i="4"/>
  <c r="BD1994" i="4" s="1"/>
  <c r="BA1993" i="4"/>
  <c r="BD1993" i="4" s="1"/>
  <c r="BA1992" i="4"/>
  <c r="BD1992" i="4" s="1"/>
  <c r="BA1991" i="4"/>
  <c r="BD1991" i="4" s="1"/>
  <c r="BA1990" i="4"/>
  <c r="BD1990" i="4" s="1"/>
  <c r="BA1989" i="4"/>
  <c r="BD1989" i="4" s="1"/>
  <c r="BA1988" i="4"/>
  <c r="BD1988" i="4" s="1"/>
  <c r="BA1987" i="4"/>
  <c r="BD1987" i="4" s="1"/>
  <c r="BA1986" i="4"/>
  <c r="BD1986" i="4" s="1"/>
  <c r="BA1985" i="4"/>
  <c r="BD1985" i="4" s="1"/>
  <c r="BA1984" i="4"/>
  <c r="BD1984" i="4" s="1"/>
  <c r="BA1983" i="4"/>
  <c r="BD1983" i="4" s="1"/>
  <c r="BA1982" i="4"/>
  <c r="BD1982" i="4" s="1"/>
  <c r="BA1981" i="4"/>
  <c r="BD1981" i="4" s="1"/>
  <c r="BA1980" i="4"/>
  <c r="BD1980" i="4" s="1"/>
  <c r="BA1979" i="4"/>
  <c r="BD1979" i="4" s="1"/>
  <c r="BA1978" i="4"/>
  <c r="BD1978" i="4" s="1"/>
  <c r="BA1977" i="4"/>
  <c r="BD1977" i="4" s="1"/>
  <c r="BA1976" i="4"/>
  <c r="BD1976" i="4" s="1"/>
  <c r="BA1975" i="4"/>
  <c r="BD1975" i="4" s="1"/>
  <c r="BA1974" i="4"/>
  <c r="BD1974" i="4" s="1"/>
  <c r="BA1973" i="4"/>
  <c r="BD1973" i="4" s="1"/>
  <c r="BA1972" i="4"/>
  <c r="BD1972" i="4" s="1"/>
  <c r="BA1971" i="4"/>
  <c r="BD1971" i="4" s="1"/>
  <c r="BA1970" i="4"/>
  <c r="BD1970" i="4" s="1"/>
  <c r="BA1969" i="4"/>
  <c r="BD1969" i="4" s="1"/>
  <c r="BA1968" i="4"/>
  <c r="BD1968" i="4" s="1"/>
  <c r="BA1967" i="4"/>
  <c r="BD1967" i="4" s="1"/>
  <c r="BA1966" i="4"/>
  <c r="BD1966" i="4" s="1"/>
  <c r="BA1965" i="4"/>
  <c r="BD1965" i="4" s="1"/>
  <c r="BA1964" i="4"/>
  <c r="BD1964" i="4" s="1"/>
  <c r="BA1963" i="4"/>
  <c r="BD1963" i="4" s="1"/>
  <c r="BA1962" i="4"/>
  <c r="BD1962" i="4" s="1"/>
  <c r="BA1961" i="4"/>
  <c r="BD1961" i="4" s="1"/>
  <c r="BA1960" i="4"/>
  <c r="BD1960" i="4" s="1"/>
  <c r="BA1959" i="4"/>
  <c r="BD1959" i="4" s="1"/>
  <c r="BA1958" i="4"/>
  <c r="BD1958" i="4" s="1"/>
  <c r="BA1957" i="4"/>
  <c r="BD1957" i="4" s="1"/>
  <c r="BA1956" i="4"/>
  <c r="BD1956" i="4" s="1"/>
  <c r="BA1955" i="4"/>
  <c r="BD1955" i="4" s="1"/>
  <c r="BA1954" i="4"/>
  <c r="BD1954" i="4" s="1"/>
  <c r="BA1953" i="4"/>
  <c r="BD1953" i="4" s="1"/>
  <c r="BA1952" i="4"/>
  <c r="BD1952" i="4" s="1"/>
  <c r="BA1951" i="4"/>
  <c r="BD1951" i="4" s="1"/>
  <c r="BA1950" i="4"/>
  <c r="BD1950" i="4" s="1"/>
  <c r="BA1949" i="4"/>
  <c r="BD1949" i="4" s="1"/>
  <c r="BA1948" i="4"/>
  <c r="BD1948" i="4" s="1"/>
  <c r="BA1947" i="4"/>
  <c r="BD1947" i="4" s="1"/>
  <c r="BA1946" i="4"/>
  <c r="BD1946" i="4" s="1"/>
  <c r="BA1945" i="4"/>
  <c r="BD1945" i="4" s="1"/>
  <c r="BA1944" i="4"/>
  <c r="BD1944" i="4" s="1"/>
  <c r="BA1943" i="4"/>
  <c r="BD1943" i="4" s="1"/>
  <c r="BA1942" i="4"/>
  <c r="BD1942" i="4" s="1"/>
  <c r="BA1941" i="4"/>
  <c r="BD1941" i="4" s="1"/>
  <c r="BA1940" i="4"/>
  <c r="BD1940" i="4" s="1"/>
  <c r="BA1939" i="4"/>
  <c r="BD1939" i="4" s="1"/>
  <c r="BA1938" i="4"/>
  <c r="BD1938" i="4" s="1"/>
  <c r="BA1937" i="4"/>
  <c r="BD1937" i="4" s="1"/>
  <c r="BA1936" i="4"/>
  <c r="BD1936" i="4" s="1"/>
  <c r="BA1935" i="4"/>
  <c r="BD1935" i="4" s="1"/>
  <c r="BA1934" i="4"/>
  <c r="BD1934" i="4" s="1"/>
  <c r="BA1933" i="4"/>
  <c r="BD1933" i="4" s="1"/>
  <c r="BA1932" i="4"/>
  <c r="BD1932" i="4" s="1"/>
  <c r="BA1931" i="4"/>
  <c r="BD1931" i="4" s="1"/>
  <c r="BA1930" i="4"/>
  <c r="BD1930" i="4" s="1"/>
  <c r="BA1929" i="4"/>
  <c r="BD1929" i="4" s="1"/>
  <c r="BA1928" i="4"/>
  <c r="BD1928" i="4" s="1"/>
  <c r="BA1927" i="4"/>
  <c r="BD1927" i="4" s="1"/>
  <c r="BA1926" i="4"/>
  <c r="BD1926" i="4" s="1"/>
  <c r="BA1925" i="4"/>
  <c r="BD1925" i="4" s="1"/>
  <c r="BA1924" i="4"/>
  <c r="BD1924" i="4" s="1"/>
  <c r="BA1923" i="4"/>
  <c r="BD1923" i="4" s="1"/>
  <c r="BA1922" i="4"/>
  <c r="BD1922" i="4" s="1"/>
  <c r="BA1921" i="4"/>
  <c r="BD1921" i="4" s="1"/>
  <c r="BA1920" i="4"/>
  <c r="BD1920" i="4" s="1"/>
  <c r="BA1919" i="4"/>
  <c r="BD1919" i="4" s="1"/>
  <c r="BA1918" i="4"/>
  <c r="BD1918" i="4" s="1"/>
  <c r="BA1917" i="4"/>
  <c r="BD1917" i="4" s="1"/>
  <c r="BA1916" i="4"/>
  <c r="BD1916" i="4" s="1"/>
  <c r="BA1915" i="4"/>
  <c r="BD1915" i="4" s="1"/>
  <c r="BA1914" i="4"/>
  <c r="BD1914" i="4" s="1"/>
  <c r="BA1913" i="4"/>
  <c r="BD1913" i="4" s="1"/>
  <c r="BA1912" i="4"/>
  <c r="BD1912" i="4" s="1"/>
  <c r="BA1911" i="4"/>
  <c r="BD1911" i="4" s="1"/>
  <c r="BA1910" i="4"/>
  <c r="BD1910" i="4" s="1"/>
  <c r="BA1909" i="4"/>
  <c r="BD1909" i="4" s="1"/>
  <c r="BA1908" i="4"/>
  <c r="BD1908" i="4" s="1"/>
  <c r="BA1907" i="4"/>
  <c r="BD1907" i="4" s="1"/>
  <c r="BA1906" i="4"/>
  <c r="BD1906" i="4" s="1"/>
  <c r="BA1905" i="4"/>
  <c r="BD1905" i="4" s="1"/>
  <c r="BA1904" i="4"/>
  <c r="BD1904" i="4" s="1"/>
  <c r="BA1903" i="4"/>
  <c r="BD1903" i="4" s="1"/>
  <c r="BA1902" i="4"/>
  <c r="BD1902" i="4" s="1"/>
  <c r="BA1901" i="4"/>
  <c r="BD1901" i="4" s="1"/>
  <c r="BA1900" i="4"/>
  <c r="BD1900" i="4" s="1"/>
  <c r="BA1899" i="4"/>
  <c r="BD1899" i="4" s="1"/>
  <c r="BA1898" i="4"/>
  <c r="BD1898" i="4" s="1"/>
  <c r="BA1897" i="4"/>
  <c r="BD1897" i="4" s="1"/>
  <c r="BA1896" i="4"/>
  <c r="BD1896" i="4" s="1"/>
  <c r="BA1895" i="4"/>
  <c r="BD1895" i="4" s="1"/>
  <c r="BA1894" i="4"/>
  <c r="BD1894" i="4" s="1"/>
  <c r="BA1893" i="4"/>
  <c r="BD1893" i="4" s="1"/>
  <c r="BA1892" i="4"/>
  <c r="BD1892" i="4" s="1"/>
  <c r="BA1891" i="4"/>
  <c r="BD1891" i="4" s="1"/>
  <c r="BA1890" i="4"/>
  <c r="BD1890" i="4" s="1"/>
  <c r="BA1889" i="4"/>
  <c r="BD1889" i="4" s="1"/>
  <c r="BA1888" i="4"/>
  <c r="BD1888" i="4" s="1"/>
  <c r="BA1887" i="4"/>
  <c r="BD1887" i="4" s="1"/>
  <c r="BA1886" i="4"/>
  <c r="BD1886" i="4" s="1"/>
  <c r="BA1885" i="4"/>
  <c r="BD1885" i="4" s="1"/>
  <c r="BA1884" i="4"/>
  <c r="BD1884" i="4" s="1"/>
  <c r="BA1883" i="4"/>
  <c r="BD1883" i="4" s="1"/>
  <c r="BA1882" i="4"/>
  <c r="BD1882" i="4" s="1"/>
  <c r="BA1881" i="4"/>
  <c r="BD1881" i="4" s="1"/>
  <c r="BA1880" i="4"/>
  <c r="BD1880" i="4" s="1"/>
  <c r="BA1879" i="4"/>
  <c r="BD1879" i="4" s="1"/>
  <c r="BA1878" i="4"/>
  <c r="BD1878" i="4" s="1"/>
  <c r="BA1877" i="4"/>
  <c r="BD1877" i="4" s="1"/>
  <c r="BA1876" i="4"/>
  <c r="BD1876" i="4" s="1"/>
  <c r="BA1875" i="4"/>
  <c r="BD1875" i="4" s="1"/>
  <c r="BA1874" i="4"/>
  <c r="BD1874" i="4" s="1"/>
  <c r="BA1873" i="4"/>
  <c r="BD1873" i="4" s="1"/>
  <c r="BA1872" i="4"/>
  <c r="BD1872" i="4" s="1"/>
  <c r="BA1871" i="4"/>
  <c r="BD1871" i="4" s="1"/>
  <c r="BA1870" i="4"/>
  <c r="BD1870" i="4" s="1"/>
  <c r="BA1869" i="4"/>
  <c r="BD1869" i="4" s="1"/>
  <c r="BA1868" i="4"/>
  <c r="BD1868" i="4" s="1"/>
  <c r="BA1867" i="4"/>
  <c r="BD1867" i="4" s="1"/>
  <c r="BA1866" i="4"/>
  <c r="BD1866" i="4" s="1"/>
  <c r="BA1865" i="4"/>
  <c r="BD1865" i="4" s="1"/>
  <c r="BA1864" i="4"/>
  <c r="BD1864" i="4" s="1"/>
  <c r="BA1863" i="4"/>
  <c r="BD1863" i="4" s="1"/>
  <c r="BA1862" i="4"/>
  <c r="BD1862" i="4" s="1"/>
  <c r="BA1861" i="4"/>
  <c r="BD1861" i="4" s="1"/>
  <c r="BA1860" i="4"/>
  <c r="BD1860" i="4" s="1"/>
  <c r="BA1859" i="4"/>
  <c r="BD1859" i="4" s="1"/>
  <c r="BA1858" i="4"/>
  <c r="BD1858" i="4" s="1"/>
  <c r="BA1857" i="4"/>
  <c r="BD1857" i="4" s="1"/>
  <c r="BA1856" i="4"/>
  <c r="BD1856" i="4" s="1"/>
  <c r="BA1855" i="4"/>
  <c r="BD1855" i="4" s="1"/>
  <c r="BA1854" i="4"/>
  <c r="BD1854" i="4" s="1"/>
  <c r="BA1853" i="4"/>
  <c r="BD1853" i="4" s="1"/>
  <c r="BA1852" i="4"/>
  <c r="BD1852" i="4" s="1"/>
  <c r="BA1851" i="4"/>
  <c r="BD1851" i="4" s="1"/>
  <c r="BA1850" i="4"/>
  <c r="BD1850" i="4" s="1"/>
  <c r="BA1849" i="4"/>
  <c r="BD1849" i="4" s="1"/>
  <c r="BA1848" i="4"/>
  <c r="BD1848" i="4" s="1"/>
  <c r="BA1847" i="4"/>
  <c r="BD1847" i="4" s="1"/>
  <c r="BA1846" i="4"/>
  <c r="BD1846" i="4" s="1"/>
  <c r="BA1845" i="4"/>
  <c r="BD1845" i="4" s="1"/>
  <c r="BA1844" i="4"/>
  <c r="BD1844" i="4" s="1"/>
  <c r="BA1843" i="4"/>
  <c r="BD1843" i="4" s="1"/>
  <c r="BA1842" i="4"/>
  <c r="BD1842" i="4" s="1"/>
  <c r="BA1841" i="4"/>
  <c r="BD1841" i="4" s="1"/>
  <c r="BA1840" i="4"/>
  <c r="BD1840" i="4" s="1"/>
  <c r="BA1839" i="4"/>
  <c r="BD1839" i="4" s="1"/>
  <c r="BA1838" i="4"/>
  <c r="BD1838" i="4" s="1"/>
  <c r="BA1837" i="4"/>
  <c r="BD1837" i="4" s="1"/>
  <c r="BA1836" i="4"/>
  <c r="BD1836" i="4" s="1"/>
  <c r="BA1835" i="4"/>
  <c r="BD1835" i="4" s="1"/>
  <c r="BA1834" i="4"/>
  <c r="BD1834" i="4" s="1"/>
  <c r="BA1833" i="4"/>
  <c r="BD1833" i="4" s="1"/>
  <c r="BA1832" i="4"/>
  <c r="BD1832" i="4" s="1"/>
  <c r="BA1831" i="4"/>
  <c r="BD1831" i="4" s="1"/>
  <c r="BA1830" i="4"/>
  <c r="BD1830" i="4" s="1"/>
  <c r="BA1829" i="4"/>
  <c r="BD1829" i="4" s="1"/>
  <c r="BA1828" i="4"/>
  <c r="BD1828" i="4" s="1"/>
  <c r="BA1827" i="4"/>
  <c r="BD1827" i="4" s="1"/>
  <c r="BA1826" i="4"/>
  <c r="BD1826" i="4" s="1"/>
  <c r="BA1825" i="4"/>
  <c r="BD1825" i="4" s="1"/>
  <c r="BA1824" i="4"/>
  <c r="BD1824" i="4" s="1"/>
  <c r="BA1823" i="4"/>
  <c r="BD1823" i="4" s="1"/>
  <c r="BA1822" i="4"/>
  <c r="BD1822" i="4" s="1"/>
  <c r="BA1821" i="4"/>
  <c r="BD1821" i="4" s="1"/>
  <c r="BA1820" i="4"/>
  <c r="BD1820" i="4" s="1"/>
  <c r="BA1819" i="4"/>
  <c r="BD1819" i="4" s="1"/>
  <c r="BA1818" i="4"/>
  <c r="BD1818" i="4" s="1"/>
  <c r="BA1817" i="4"/>
  <c r="BD1817" i="4" s="1"/>
  <c r="BA1816" i="4"/>
  <c r="BD1816" i="4" s="1"/>
  <c r="BA1815" i="4"/>
  <c r="BD1815" i="4" s="1"/>
  <c r="BA1814" i="4"/>
  <c r="BD1814" i="4" s="1"/>
  <c r="BA1813" i="4"/>
  <c r="BD1813" i="4" s="1"/>
  <c r="BA1812" i="4"/>
  <c r="BD1812" i="4" s="1"/>
  <c r="BA1811" i="4"/>
  <c r="BD1811" i="4" s="1"/>
  <c r="BA1810" i="4"/>
  <c r="BD1810" i="4" s="1"/>
  <c r="BA1809" i="4"/>
  <c r="BD1809" i="4" s="1"/>
  <c r="BA1808" i="4"/>
  <c r="BD1808" i="4" s="1"/>
  <c r="BA1807" i="4"/>
  <c r="BD1807" i="4" s="1"/>
  <c r="BA1806" i="4"/>
  <c r="BD1806" i="4" s="1"/>
  <c r="BA1805" i="4"/>
  <c r="BD1805" i="4" s="1"/>
  <c r="BA1804" i="4"/>
  <c r="BD1804" i="4" s="1"/>
  <c r="BA1803" i="4"/>
  <c r="BD1803" i="4" s="1"/>
  <c r="BA1802" i="4"/>
  <c r="BD1802" i="4" s="1"/>
  <c r="BA1801" i="4"/>
  <c r="BD1801" i="4" s="1"/>
  <c r="BA1800" i="4"/>
  <c r="BD1800" i="4" s="1"/>
  <c r="BA1799" i="4"/>
  <c r="BD1799" i="4" s="1"/>
  <c r="BA1798" i="4"/>
  <c r="BD1798" i="4" s="1"/>
  <c r="BA1797" i="4"/>
  <c r="BD1797" i="4" s="1"/>
  <c r="BA1796" i="4"/>
  <c r="BD1796" i="4" s="1"/>
  <c r="BA1795" i="4"/>
  <c r="BD1795" i="4" s="1"/>
  <c r="BA1794" i="4"/>
  <c r="BD1794" i="4" s="1"/>
  <c r="BA1793" i="4"/>
  <c r="BD1793" i="4" s="1"/>
  <c r="BA1792" i="4"/>
  <c r="BD1792" i="4" s="1"/>
  <c r="BA1791" i="4"/>
  <c r="BD1791" i="4" s="1"/>
  <c r="BA1790" i="4"/>
  <c r="BD1790" i="4" s="1"/>
  <c r="BA1789" i="4"/>
  <c r="BD1789" i="4" s="1"/>
  <c r="BA1788" i="4"/>
  <c r="BD1788" i="4" s="1"/>
  <c r="BA1787" i="4"/>
  <c r="BD1787" i="4" s="1"/>
  <c r="BA1786" i="4"/>
  <c r="BD1786" i="4" s="1"/>
  <c r="BA1785" i="4"/>
  <c r="BD1785" i="4" s="1"/>
  <c r="BA1784" i="4"/>
  <c r="BD1784" i="4" s="1"/>
  <c r="BA1783" i="4"/>
  <c r="BD1783" i="4" s="1"/>
  <c r="BA1782" i="4"/>
  <c r="BD1782" i="4" s="1"/>
  <c r="BA1781" i="4"/>
  <c r="BD1781" i="4" s="1"/>
  <c r="BA1780" i="4"/>
  <c r="BD1780" i="4" s="1"/>
  <c r="BA1779" i="4"/>
  <c r="BD1779" i="4" s="1"/>
  <c r="BA1778" i="4"/>
  <c r="BD1778" i="4" s="1"/>
  <c r="BA1777" i="4"/>
  <c r="BD1777" i="4" s="1"/>
  <c r="BA1776" i="4"/>
  <c r="BD1776" i="4" s="1"/>
  <c r="BA1775" i="4"/>
  <c r="BD1775" i="4" s="1"/>
  <c r="BA1774" i="4"/>
  <c r="BD1774" i="4" s="1"/>
  <c r="BA1773" i="4"/>
  <c r="BD1773" i="4" s="1"/>
  <c r="BA1772" i="4"/>
  <c r="BD1772" i="4" s="1"/>
  <c r="BA1771" i="4"/>
  <c r="BD1771" i="4" s="1"/>
  <c r="BA1770" i="4"/>
  <c r="BD1770" i="4" s="1"/>
  <c r="BA1769" i="4"/>
  <c r="BD1769" i="4" s="1"/>
  <c r="BA1768" i="4"/>
  <c r="BD1768" i="4" s="1"/>
  <c r="BA1767" i="4"/>
  <c r="BD1767" i="4" s="1"/>
  <c r="BA1766" i="4"/>
  <c r="BD1766" i="4" s="1"/>
  <c r="BA1765" i="4"/>
  <c r="BD1765" i="4" s="1"/>
  <c r="BA1764" i="4"/>
  <c r="BD1764" i="4" s="1"/>
  <c r="BA1763" i="4"/>
  <c r="BD1763" i="4" s="1"/>
  <c r="BA1762" i="4"/>
  <c r="BD1762" i="4" s="1"/>
  <c r="BA1761" i="4"/>
  <c r="BD1761" i="4" s="1"/>
  <c r="BA1760" i="4"/>
  <c r="BD1760" i="4" s="1"/>
  <c r="BA1759" i="4"/>
  <c r="BD1759" i="4" s="1"/>
  <c r="BA1758" i="4"/>
  <c r="BD1758" i="4" s="1"/>
  <c r="BA1757" i="4"/>
  <c r="BD1757" i="4" s="1"/>
  <c r="BA1756" i="4"/>
  <c r="BD1756" i="4" s="1"/>
  <c r="BA1755" i="4"/>
  <c r="BD1755" i="4" s="1"/>
  <c r="BA1754" i="4"/>
  <c r="BD1754" i="4" s="1"/>
  <c r="BA1753" i="4"/>
  <c r="BD1753" i="4" s="1"/>
  <c r="BA1752" i="4"/>
  <c r="BD1752" i="4" s="1"/>
  <c r="BA1751" i="4"/>
  <c r="BD1751" i="4" s="1"/>
  <c r="BA1750" i="4"/>
  <c r="BD1750" i="4" s="1"/>
  <c r="BA1749" i="4"/>
  <c r="BD1749" i="4" s="1"/>
  <c r="BA1748" i="4"/>
  <c r="BD1748" i="4" s="1"/>
  <c r="BA1747" i="4"/>
  <c r="BD1747" i="4" s="1"/>
  <c r="BA1746" i="4"/>
  <c r="BD1746" i="4" s="1"/>
  <c r="BA1745" i="4"/>
  <c r="BD1745" i="4" s="1"/>
  <c r="BA1744" i="4"/>
  <c r="BD1744" i="4" s="1"/>
  <c r="BA1743" i="4"/>
  <c r="BD1743" i="4" s="1"/>
  <c r="BA1742" i="4"/>
  <c r="BD1742" i="4" s="1"/>
  <c r="BA1741" i="4"/>
  <c r="BD1741" i="4" s="1"/>
  <c r="BA1740" i="4"/>
  <c r="BD1740" i="4" s="1"/>
  <c r="BA1739" i="4"/>
  <c r="BD1739" i="4" s="1"/>
  <c r="BA1738" i="4"/>
  <c r="BD1738" i="4" s="1"/>
  <c r="BA1737" i="4"/>
  <c r="BD1737" i="4" s="1"/>
  <c r="BA1736" i="4"/>
  <c r="BD1736" i="4" s="1"/>
  <c r="BA1735" i="4"/>
  <c r="BD1735" i="4" s="1"/>
  <c r="BA1734" i="4"/>
  <c r="BD1734" i="4" s="1"/>
  <c r="BA1733" i="4"/>
  <c r="BD1733" i="4" s="1"/>
  <c r="BA1732" i="4"/>
  <c r="BD1732" i="4" s="1"/>
  <c r="BA1731" i="4"/>
  <c r="BD1731" i="4" s="1"/>
  <c r="BA1730" i="4"/>
  <c r="BD1730" i="4" s="1"/>
  <c r="BA1729" i="4"/>
  <c r="BD1729" i="4" s="1"/>
  <c r="BA1728" i="4"/>
  <c r="BD1728" i="4" s="1"/>
  <c r="BA1727" i="4"/>
  <c r="BD1727" i="4" s="1"/>
  <c r="BA1726" i="4"/>
  <c r="BD1726" i="4" s="1"/>
  <c r="BA1725" i="4"/>
  <c r="BD1725" i="4" s="1"/>
  <c r="BA1724" i="4"/>
  <c r="BD1724" i="4" s="1"/>
  <c r="BA1723" i="4"/>
  <c r="BD1723" i="4" s="1"/>
  <c r="BA1722" i="4"/>
  <c r="BD1722" i="4" s="1"/>
  <c r="BA1721" i="4"/>
  <c r="BD1721" i="4" s="1"/>
  <c r="BA1720" i="4"/>
  <c r="BD1720" i="4" s="1"/>
  <c r="BA1719" i="4"/>
  <c r="BD1719" i="4" s="1"/>
  <c r="BA1718" i="4"/>
  <c r="BD1718" i="4" s="1"/>
  <c r="BA1717" i="4"/>
  <c r="BD1717" i="4" s="1"/>
  <c r="BA1716" i="4"/>
  <c r="BD1716" i="4" s="1"/>
  <c r="BA1715" i="4"/>
  <c r="BD1715" i="4" s="1"/>
  <c r="BA1714" i="4"/>
  <c r="BD1714" i="4" s="1"/>
  <c r="BA1713" i="4"/>
  <c r="BD1713" i="4" s="1"/>
  <c r="BA1712" i="4"/>
  <c r="BD1712" i="4" s="1"/>
  <c r="BA1711" i="4"/>
  <c r="BD1711" i="4" s="1"/>
  <c r="BA1710" i="4"/>
  <c r="BD1710" i="4" s="1"/>
  <c r="BA1709" i="4"/>
  <c r="BD1709" i="4" s="1"/>
  <c r="BA1708" i="4"/>
  <c r="BD1708" i="4" s="1"/>
  <c r="BA1707" i="4"/>
  <c r="BD1707" i="4" s="1"/>
  <c r="BA1706" i="4"/>
  <c r="BD1706" i="4" s="1"/>
  <c r="BA1705" i="4"/>
  <c r="BD1705" i="4" s="1"/>
  <c r="BA1704" i="4"/>
  <c r="BD1704" i="4" s="1"/>
  <c r="BA1703" i="4"/>
  <c r="BD1703" i="4" s="1"/>
  <c r="BA1702" i="4"/>
  <c r="BD1702" i="4" s="1"/>
  <c r="BA1701" i="4"/>
  <c r="BD1701" i="4" s="1"/>
  <c r="BA1700" i="4"/>
  <c r="BD1700" i="4" s="1"/>
  <c r="BA1699" i="4"/>
  <c r="BD1699" i="4" s="1"/>
  <c r="BA1698" i="4"/>
  <c r="BD1698" i="4" s="1"/>
  <c r="BA1697" i="4"/>
  <c r="BD1697" i="4" s="1"/>
  <c r="BA1696" i="4"/>
  <c r="BD1696" i="4" s="1"/>
  <c r="BA1695" i="4"/>
  <c r="BD1695" i="4" s="1"/>
  <c r="BA1694" i="4"/>
  <c r="BD1694" i="4" s="1"/>
  <c r="BA1693" i="4"/>
  <c r="BD1693" i="4" s="1"/>
  <c r="BA1692" i="4"/>
  <c r="BD1692" i="4" s="1"/>
  <c r="BA1691" i="4"/>
  <c r="BD1691" i="4" s="1"/>
  <c r="BA1690" i="4"/>
  <c r="BD1690" i="4" s="1"/>
  <c r="BA1689" i="4"/>
  <c r="BD1689" i="4" s="1"/>
  <c r="BA1688" i="4"/>
  <c r="BD1688" i="4" s="1"/>
  <c r="BA1687" i="4"/>
  <c r="BD1687" i="4" s="1"/>
  <c r="BA1686" i="4"/>
  <c r="BD1686" i="4" s="1"/>
  <c r="BA1685" i="4"/>
  <c r="BD1685" i="4" s="1"/>
  <c r="BA1684" i="4"/>
  <c r="BD1684" i="4" s="1"/>
  <c r="BA1683" i="4"/>
  <c r="BD1683" i="4" s="1"/>
  <c r="BA1682" i="4"/>
  <c r="BD1682" i="4" s="1"/>
  <c r="BA1681" i="4"/>
  <c r="BD1681" i="4" s="1"/>
  <c r="BA1680" i="4"/>
  <c r="BD1680" i="4" s="1"/>
  <c r="BA1679" i="4"/>
  <c r="BD1679" i="4" s="1"/>
  <c r="BA1678" i="4"/>
  <c r="BD1678" i="4" s="1"/>
  <c r="BA1677" i="4"/>
  <c r="BD1677" i="4" s="1"/>
  <c r="BA1676" i="4"/>
  <c r="BD1676" i="4" s="1"/>
  <c r="BA1675" i="4"/>
  <c r="BD1675" i="4" s="1"/>
  <c r="BA1674" i="4"/>
  <c r="BD1674" i="4" s="1"/>
  <c r="BA1673" i="4"/>
  <c r="BD1673" i="4" s="1"/>
  <c r="BA1672" i="4"/>
  <c r="BD1672" i="4" s="1"/>
  <c r="BA1671" i="4"/>
  <c r="BD1671" i="4" s="1"/>
  <c r="BA1670" i="4"/>
  <c r="BD1670" i="4" s="1"/>
  <c r="BA1669" i="4"/>
  <c r="BD1669" i="4" s="1"/>
  <c r="BA1668" i="4"/>
  <c r="BD1668" i="4" s="1"/>
  <c r="BA1667" i="4"/>
  <c r="BD1667" i="4" s="1"/>
  <c r="BA1666" i="4"/>
  <c r="BD1666" i="4" s="1"/>
  <c r="BA1665" i="4"/>
  <c r="BD1665" i="4" s="1"/>
  <c r="BA1664" i="4"/>
  <c r="BD1664" i="4" s="1"/>
  <c r="BA1663" i="4"/>
  <c r="BD1663" i="4" s="1"/>
  <c r="BA1662" i="4"/>
  <c r="BD1662" i="4" s="1"/>
  <c r="BA1661" i="4"/>
  <c r="BD1661" i="4" s="1"/>
  <c r="BA1660" i="4"/>
  <c r="BD1660" i="4" s="1"/>
  <c r="BA1659" i="4"/>
  <c r="BD1659" i="4" s="1"/>
  <c r="BA1658" i="4"/>
  <c r="BD1658" i="4" s="1"/>
  <c r="BA1657" i="4"/>
  <c r="BD1657" i="4" s="1"/>
  <c r="BA1656" i="4"/>
  <c r="BD1656" i="4" s="1"/>
  <c r="BA1655" i="4"/>
  <c r="BD1655" i="4" s="1"/>
  <c r="BA1654" i="4"/>
  <c r="BD1654" i="4" s="1"/>
  <c r="BA1653" i="4"/>
  <c r="BD1653" i="4" s="1"/>
  <c r="BA1652" i="4"/>
  <c r="BD1652" i="4" s="1"/>
  <c r="BA1651" i="4"/>
  <c r="BD1651" i="4" s="1"/>
  <c r="BA1650" i="4"/>
  <c r="BD1650" i="4" s="1"/>
  <c r="BA1649" i="4"/>
  <c r="BD1649" i="4" s="1"/>
  <c r="BA1648" i="4"/>
  <c r="BD1648" i="4" s="1"/>
  <c r="BA1647" i="4"/>
  <c r="BD1647" i="4" s="1"/>
  <c r="BA1646" i="4"/>
  <c r="BD1646" i="4" s="1"/>
  <c r="BA1645" i="4"/>
  <c r="BD1645" i="4" s="1"/>
  <c r="BA1644" i="4"/>
  <c r="BD1644" i="4" s="1"/>
  <c r="BA1643" i="4"/>
  <c r="BD1643" i="4" s="1"/>
  <c r="BA1642" i="4"/>
  <c r="BD1642" i="4" s="1"/>
  <c r="BA1641" i="4"/>
  <c r="BD1641" i="4" s="1"/>
  <c r="BA1640" i="4"/>
  <c r="BD1640" i="4" s="1"/>
  <c r="BA1639" i="4"/>
  <c r="BD1639" i="4" s="1"/>
  <c r="BA1638" i="4"/>
  <c r="BD1638" i="4" s="1"/>
  <c r="BA1637" i="4"/>
  <c r="BD1637" i="4" s="1"/>
  <c r="BA1636" i="4"/>
  <c r="BD1636" i="4" s="1"/>
  <c r="BA1635" i="4"/>
  <c r="BD1635" i="4" s="1"/>
  <c r="BA1634" i="4"/>
  <c r="BD1634" i="4" s="1"/>
  <c r="BA1633" i="4"/>
  <c r="BD1633" i="4" s="1"/>
  <c r="BA1632" i="4"/>
  <c r="BD1632" i="4" s="1"/>
  <c r="BA1631" i="4"/>
  <c r="BD1631" i="4" s="1"/>
  <c r="BA1630" i="4"/>
  <c r="BD1630" i="4" s="1"/>
  <c r="BA1629" i="4"/>
  <c r="BD1629" i="4" s="1"/>
  <c r="BA1628" i="4"/>
  <c r="BD1628" i="4" s="1"/>
  <c r="BA1627" i="4"/>
  <c r="BD1627" i="4" s="1"/>
  <c r="BA1626" i="4"/>
  <c r="BD1626" i="4" s="1"/>
  <c r="BA1625" i="4"/>
  <c r="BD1625" i="4" s="1"/>
  <c r="BA1624" i="4"/>
  <c r="BD1624" i="4" s="1"/>
  <c r="BA1623" i="4"/>
  <c r="BD1623" i="4" s="1"/>
  <c r="BA1622" i="4"/>
  <c r="BD1622" i="4" s="1"/>
  <c r="BA1621" i="4"/>
  <c r="BD1621" i="4" s="1"/>
  <c r="BA1620" i="4"/>
  <c r="BD1620" i="4" s="1"/>
  <c r="BA1619" i="4"/>
  <c r="BD1619" i="4" s="1"/>
  <c r="BA1618" i="4"/>
  <c r="BD1618" i="4" s="1"/>
  <c r="BA1617" i="4"/>
  <c r="BD1617" i="4" s="1"/>
  <c r="BA1616" i="4"/>
  <c r="BD1616" i="4" s="1"/>
  <c r="BA1615" i="4"/>
  <c r="BD1615" i="4" s="1"/>
  <c r="BA1614" i="4"/>
  <c r="BD1614" i="4" s="1"/>
  <c r="BA1613" i="4"/>
  <c r="BD1613" i="4" s="1"/>
  <c r="BA1612" i="4"/>
  <c r="BD1612" i="4" s="1"/>
  <c r="BA1611" i="4"/>
  <c r="BD1611" i="4" s="1"/>
  <c r="BA1610" i="4"/>
  <c r="BD1610" i="4" s="1"/>
  <c r="BA1609" i="4"/>
  <c r="BD1609" i="4" s="1"/>
  <c r="BA1608" i="4"/>
  <c r="BD1608" i="4" s="1"/>
  <c r="BA1607" i="4"/>
  <c r="BD1607" i="4" s="1"/>
  <c r="BA1606" i="4"/>
  <c r="BD1606" i="4" s="1"/>
  <c r="BA1605" i="4"/>
  <c r="BD1605" i="4" s="1"/>
  <c r="BA1604" i="4"/>
  <c r="BD1604" i="4" s="1"/>
  <c r="BA1603" i="4"/>
  <c r="BD1603" i="4" s="1"/>
  <c r="BA1602" i="4"/>
  <c r="BD1602" i="4" s="1"/>
  <c r="BA1601" i="4"/>
  <c r="BD1601" i="4" s="1"/>
  <c r="BA1600" i="4"/>
  <c r="BD1600" i="4" s="1"/>
  <c r="BA1599" i="4"/>
  <c r="BD1599" i="4" s="1"/>
  <c r="BA1598" i="4"/>
  <c r="BD1598" i="4" s="1"/>
  <c r="BA1597" i="4"/>
  <c r="BD1597" i="4" s="1"/>
  <c r="BA1596" i="4"/>
  <c r="BD1596" i="4" s="1"/>
  <c r="BA1595" i="4"/>
  <c r="BD1595" i="4" s="1"/>
  <c r="BA1594" i="4"/>
  <c r="BD1594" i="4" s="1"/>
  <c r="BA1593" i="4"/>
  <c r="BD1593" i="4" s="1"/>
  <c r="BA1592" i="4"/>
  <c r="BD1592" i="4" s="1"/>
  <c r="BA1591" i="4"/>
  <c r="BD1591" i="4" s="1"/>
  <c r="BA1590" i="4"/>
  <c r="BD1590" i="4" s="1"/>
  <c r="BA1589" i="4"/>
  <c r="BD1589" i="4" s="1"/>
  <c r="BA1588" i="4"/>
  <c r="BD1588" i="4" s="1"/>
  <c r="BA1587" i="4"/>
  <c r="BD1587" i="4" s="1"/>
  <c r="BA1586" i="4"/>
  <c r="BD1586" i="4" s="1"/>
  <c r="BA1585" i="4"/>
  <c r="BD1585" i="4" s="1"/>
  <c r="BA1584" i="4"/>
  <c r="BD1584" i="4" s="1"/>
  <c r="BA1583" i="4"/>
  <c r="BD1583" i="4" s="1"/>
  <c r="BA1582" i="4"/>
  <c r="BD1582" i="4" s="1"/>
  <c r="BA1581" i="4"/>
  <c r="BD1581" i="4" s="1"/>
  <c r="BA1580" i="4"/>
  <c r="BD1580" i="4" s="1"/>
  <c r="BA1579" i="4"/>
  <c r="BD1579" i="4" s="1"/>
  <c r="BA1578" i="4"/>
  <c r="BD1578" i="4" s="1"/>
  <c r="BA1577" i="4"/>
  <c r="BD1577" i="4" s="1"/>
  <c r="BA1576" i="4"/>
  <c r="BD1576" i="4" s="1"/>
  <c r="BA1575" i="4"/>
  <c r="BD1575" i="4" s="1"/>
  <c r="BA1574" i="4"/>
  <c r="BD1574" i="4" s="1"/>
  <c r="BA1573" i="4"/>
  <c r="BD1573" i="4" s="1"/>
  <c r="BA1572" i="4"/>
  <c r="BD1572" i="4" s="1"/>
  <c r="BA1571" i="4"/>
  <c r="BD1571" i="4" s="1"/>
  <c r="BA1570" i="4"/>
  <c r="BD1570" i="4" s="1"/>
  <c r="BA1569" i="4"/>
  <c r="BD1569" i="4" s="1"/>
  <c r="BA1568" i="4"/>
  <c r="BD1568" i="4" s="1"/>
  <c r="BA1567" i="4"/>
  <c r="BD1567" i="4" s="1"/>
  <c r="BA1566" i="4"/>
  <c r="BD1566" i="4" s="1"/>
  <c r="BA1565" i="4"/>
  <c r="BD1565" i="4" s="1"/>
  <c r="BA1564" i="4"/>
  <c r="BD1564" i="4" s="1"/>
  <c r="BA1563" i="4"/>
  <c r="BD1563" i="4" s="1"/>
  <c r="BA1562" i="4"/>
  <c r="BD1562" i="4" s="1"/>
  <c r="BA1561" i="4"/>
  <c r="BD1561" i="4" s="1"/>
  <c r="BA1560" i="4"/>
  <c r="BD1560" i="4" s="1"/>
  <c r="BA1559" i="4"/>
  <c r="BD1559" i="4" s="1"/>
  <c r="BA1558" i="4"/>
  <c r="BD1558" i="4" s="1"/>
  <c r="BA1557" i="4"/>
  <c r="BD1557" i="4" s="1"/>
  <c r="BA1556" i="4"/>
  <c r="BD1556" i="4" s="1"/>
  <c r="BA1555" i="4"/>
  <c r="BD1555" i="4" s="1"/>
  <c r="BA1554" i="4"/>
  <c r="BD1554" i="4" s="1"/>
  <c r="BA1553" i="4"/>
  <c r="BD1553" i="4" s="1"/>
  <c r="BA1552" i="4"/>
  <c r="BD1552" i="4" s="1"/>
  <c r="BA1551" i="4"/>
  <c r="BD1551" i="4" s="1"/>
  <c r="BA1550" i="4"/>
  <c r="BD1550" i="4" s="1"/>
  <c r="BA1549" i="4"/>
  <c r="BD1549" i="4" s="1"/>
  <c r="BA1548" i="4"/>
  <c r="BD1548" i="4" s="1"/>
  <c r="BA1547" i="4"/>
  <c r="BD1547" i="4" s="1"/>
  <c r="BA1546" i="4"/>
  <c r="BD1546" i="4" s="1"/>
  <c r="BA1545" i="4"/>
  <c r="BD1545" i="4" s="1"/>
  <c r="BA1544" i="4"/>
  <c r="BD1544" i="4" s="1"/>
  <c r="BA1543" i="4"/>
  <c r="BD1543" i="4" s="1"/>
  <c r="BA1542" i="4"/>
  <c r="BD1542" i="4" s="1"/>
  <c r="BA1541" i="4"/>
  <c r="BD1541" i="4" s="1"/>
  <c r="BA1540" i="4"/>
  <c r="BD1540" i="4" s="1"/>
  <c r="BA1539" i="4"/>
  <c r="BD1539" i="4" s="1"/>
  <c r="BA1538" i="4"/>
  <c r="BD1538" i="4" s="1"/>
  <c r="BA1537" i="4"/>
  <c r="BD1537" i="4" s="1"/>
  <c r="BA1536" i="4"/>
  <c r="BD1536" i="4" s="1"/>
  <c r="BA1535" i="4"/>
  <c r="BD1535" i="4" s="1"/>
  <c r="BA1534" i="4"/>
  <c r="BD1534" i="4" s="1"/>
  <c r="BA1533" i="4"/>
  <c r="BD1533" i="4" s="1"/>
  <c r="BA1532" i="4"/>
  <c r="BD1532" i="4" s="1"/>
  <c r="BA1531" i="4"/>
  <c r="BD1531" i="4" s="1"/>
  <c r="BA1530" i="4"/>
  <c r="BD1530" i="4" s="1"/>
  <c r="BA1529" i="4"/>
  <c r="BD1529" i="4" s="1"/>
  <c r="BA1528" i="4"/>
  <c r="BD1528" i="4" s="1"/>
  <c r="BA1527" i="4"/>
  <c r="BD1527" i="4" s="1"/>
  <c r="BA1526" i="4"/>
  <c r="BD1526" i="4" s="1"/>
  <c r="BA1525" i="4"/>
  <c r="BD1525" i="4" s="1"/>
  <c r="BA1524" i="4"/>
  <c r="BD1524" i="4" s="1"/>
  <c r="BA1523" i="4"/>
  <c r="BD1523" i="4" s="1"/>
  <c r="BA1522" i="4"/>
  <c r="BD1522" i="4" s="1"/>
  <c r="BA1521" i="4"/>
  <c r="BD1521" i="4" s="1"/>
  <c r="BA1520" i="4"/>
  <c r="BD1520" i="4" s="1"/>
  <c r="BA1519" i="4"/>
  <c r="BD1519" i="4" s="1"/>
  <c r="BA1518" i="4"/>
  <c r="BD1518" i="4" s="1"/>
  <c r="BA1517" i="4"/>
  <c r="BD1517" i="4" s="1"/>
  <c r="BA1516" i="4"/>
  <c r="BD1516" i="4" s="1"/>
  <c r="BA1515" i="4"/>
  <c r="BD1515" i="4" s="1"/>
  <c r="BA1514" i="4"/>
  <c r="BD1514" i="4" s="1"/>
  <c r="BA1513" i="4"/>
  <c r="BD1513" i="4" s="1"/>
  <c r="BA1512" i="4"/>
  <c r="BD1512" i="4" s="1"/>
  <c r="BA1511" i="4"/>
  <c r="BD1511" i="4" s="1"/>
  <c r="BA1510" i="4"/>
  <c r="BD1510" i="4" s="1"/>
  <c r="BA1509" i="4"/>
  <c r="BD1509" i="4" s="1"/>
  <c r="BA1508" i="4"/>
  <c r="BD1508" i="4" s="1"/>
  <c r="BA1507" i="4"/>
  <c r="BD1507" i="4" s="1"/>
  <c r="BA1506" i="4"/>
  <c r="BD1506" i="4" s="1"/>
  <c r="BA1505" i="4"/>
  <c r="BD1505" i="4" s="1"/>
  <c r="BA1504" i="4"/>
  <c r="BD1504" i="4" s="1"/>
  <c r="BA1503" i="4"/>
  <c r="BD1503" i="4" s="1"/>
  <c r="BA1502" i="4"/>
  <c r="BD1502" i="4" s="1"/>
  <c r="BA1501" i="4"/>
  <c r="BD1501" i="4" s="1"/>
  <c r="BA1500" i="4"/>
  <c r="BD1500" i="4" s="1"/>
  <c r="BA1499" i="4"/>
  <c r="BD1499" i="4" s="1"/>
  <c r="BA1498" i="4"/>
  <c r="BD1498" i="4" s="1"/>
  <c r="BA1497" i="4"/>
  <c r="BD1497" i="4" s="1"/>
  <c r="BA1496" i="4"/>
  <c r="BD1496" i="4" s="1"/>
  <c r="BA1495" i="4"/>
  <c r="BD1495" i="4" s="1"/>
  <c r="BA1494" i="4"/>
  <c r="BD1494" i="4" s="1"/>
  <c r="BA1493" i="4"/>
  <c r="BD1493" i="4" s="1"/>
  <c r="BA1492" i="4"/>
  <c r="BD1492" i="4" s="1"/>
  <c r="BA1491" i="4"/>
  <c r="BD1491" i="4" s="1"/>
  <c r="BA1490" i="4"/>
  <c r="BD1490" i="4" s="1"/>
  <c r="BA1489" i="4"/>
  <c r="BD1489" i="4" s="1"/>
  <c r="BA1488" i="4"/>
  <c r="BD1488" i="4" s="1"/>
  <c r="BA1487" i="4"/>
  <c r="BD1487" i="4" s="1"/>
  <c r="BA1486" i="4"/>
  <c r="BD1486" i="4" s="1"/>
  <c r="BA1485" i="4"/>
  <c r="BD1485" i="4" s="1"/>
  <c r="BA1484" i="4"/>
  <c r="BD1484" i="4" s="1"/>
  <c r="BA1483" i="4"/>
  <c r="BD1483" i="4" s="1"/>
  <c r="BA1482" i="4"/>
  <c r="BD1482" i="4" s="1"/>
  <c r="BA1481" i="4"/>
  <c r="BD1481" i="4" s="1"/>
  <c r="BA1480" i="4"/>
  <c r="BD1480" i="4" s="1"/>
  <c r="BA1479" i="4"/>
  <c r="BD1479" i="4" s="1"/>
  <c r="BA1478" i="4"/>
  <c r="BD1478" i="4" s="1"/>
  <c r="BA1477" i="4"/>
  <c r="BD1477" i="4" s="1"/>
  <c r="BA1476" i="4"/>
  <c r="BD1476" i="4" s="1"/>
  <c r="BA1475" i="4"/>
  <c r="BD1475" i="4" s="1"/>
  <c r="BA1474" i="4"/>
  <c r="BD1474" i="4" s="1"/>
  <c r="BA1473" i="4"/>
  <c r="BD1473" i="4" s="1"/>
  <c r="BA1472" i="4"/>
  <c r="BD1472" i="4" s="1"/>
  <c r="BA1471" i="4"/>
  <c r="BD1471" i="4" s="1"/>
  <c r="BA1470" i="4"/>
  <c r="BD1470" i="4" s="1"/>
  <c r="BA1469" i="4"/>
  <c r="BD1469" i="4" s="1"/>
  <c r="BA1468" i="4"/>
  <c r="BD1468" i="4" s="1"/>
  <c r="BA1467" i="4"/>
  <c r="BD1467" i="4" s="1"/>
  <c r="BA1466" i="4"/>
  <c r="BD1466" i="4" s="1"/>
  <c r="BA1465" i="4"/>
  <c r="BD1465" i="4" s="1"/>
  <c r="BA1464" i="4"/>
  <c r="BD1464" i="4" s="1"/>
  <c r="BA1463" i="4"/>
  <c r="BD1463" i="4" s="1"/>
  <c r="BA1462" i="4"/>
  <c r="BD1462" i="4" s="1"/>
  <c r="BA1461" i="4"/>
  <c r="BD1461" i="4" s="1"/>
  <c r="BA1460" i="4"/>
  <c r="BD1460" i="4" s="1"/>
  <c r="BA1459" i="4"/>
  <c r="BD1459" i="4" s="1"/>
  <c r="BA1458" i="4"/>
  <c r="BD1458" i="4" s="1"/>
  <c r="BA1457" i="4"/>
  <c r="BD1457" i="4" s="1"/>
  <c r="BA1456" i="4"/>
  <c r="BD1456" i="4" s="1"/>
  <c r="BA1455" i="4"/>
  <c r="BD1455" i="4" s="1"/>
  <c r="BA1454" i="4"/>
  <c r="BD1454" i="4" s="1"/>
  <c r="BA1453" i="4"/>
  <c r="BD1453" i="4" s="1"/>
  <c r="BA1452" i="4"/>
  <c r="BD1452" i="4" s="1"/>
  <c r="BA1451" i="4"/>
  <c r="BD1451" i="4" s="1"/>
  <c r="BA1450" i="4"/>
  <c r="BD1450" i="4" s="1"/>
  <c r="BA1449" i="4"/>
  <c r="BD1449" i="4" s="1"/>
  <c r="BA1448" i="4"/>
  <c r="BD1448" i="4" s="1"/>
  <c r="BA1447" i="4"/>
  <c r="BD1447" i="4" s="1"/>
  <c r="BA1446" i="4"/>
  <c r="BD1446" i="4" s="1"/>
  <c r="BA1445" i="4"/>
  <c r="BD1445" i="4" s="1"/>
  <c r="BA1444" i="4"/>
  <c r="BD1444" i="4" s="1"/>
  <c r="BA1443" i="4"/>
  <c r="BD1443" i="4" s="1"/>
  <c r="BA1442" i="4"/>
  <c r="BD1442" i="4" s="1"/>
  <c r="BA1441" i="4"/>
  <c r="BD1441" i="4" s="1"/>
  <c r="BA1440" i="4"/>
  <c r="BD1440" i="4" s="1"/>
  <c r="BA1439" i="4"/>
  <c r="BD1439" i="4" s="1"/>
  <c r="BA1438" i="4"/>
  <c r="BD1438" i="4" s="1"/>
  <c r="BA1437" i="4"/>
  <c r="BD1437" i="4" s="1"/>
  <c r="BA1436" i="4"/>
  <c r="BD1436" i="4" s="1"/>
  <c r="BA1435" i="4"/>
  <c r="BD1435" i="4" s="1"/>
  <c r="BA1434" i="4"/>
  <c r="BD1434" i="4" s="1"/>
  <c r="BA1433" i="4"/>
  <c r="BD1433" i="4" s="1"/>
  <c r="BA1432" i="4"/>
  <c r="BD1432" i="4" s="1"/>
  <c r="BA1431" i="4"/>
  <c r="BD1431" i="4" s="1"/>
  <c r="BA1430" i="4"/>
  <c r="BD1430" i="4" s="1"/>
  <c r="BA1429" i="4"/>
  <c r="BD1429" i="4" s="1"/>
  <c r="BA1428" i="4"/>
  <c r="BD1428" i="4" s="1"/>
  <c r="BA1427" i="4"/>
  <c r="BD1427" i="4" s="1"/>
  <c r="BA1426" i="4"/>
  <c r="BD1426" i="4" s="1"/>
  <c r="BA1425" i="4"/>
  <c r="BD1425" i="4" s="1"/>
  <c r="BA1424" i="4"/>
  <c r="BD1424" i="4" s="1"/>
  <c r="BA1423" i="4"/>
  <c r="BD1423" i="4" s="1"/>
  <c r="BA1422" i="4"/>
  <c r="BD1422" i="4" s="1"/>
  <c r="BA1421" i="4"/>
  <c r="BD1421" i="4" s="1"/>
  <c r="BA1420" i="4"/>
  <c r="BD1420" i="4" s="1"/>
  <c r="BA1419" i="4"/>
  <c r="BD1419" i="4" s="1"/>
  <c r="BA1418" i="4"/>
  <c r="BD1418" i="4" s="1"/>
  <c r="BA1417" i="4"/>
  <c r="BD1417" i="4" s="1"/>
  <c r="BA1416" i="4"/>
  <c r="BD1416" i="4" s="1"/>
  <c r="BA1415" i="4"/>
  <c r="BD1415" i="4" s="1"/>
  <c r="BA1414" i="4"/>
  <c r="BD1414" i="4" s="1"/>
  <c r="BA1413" i="4"/>
  <c r="BD1413" i="4" s="1"/>
  <c r="BA1412" i="4"/>
  <c r="BD1412" i="4" s="1"/>
  <c r="BA1411" i="4"/>
  <c r="BD1411" i="4" s="1"/>
  <c r="BA1410" i="4"/>
  <c r="BD1410" i="4" s="1"/>
  <c r="BA1409" i="4"/>
  <c r="BD1409" i="4" s="1"/>
  <c r="BA1408" i="4"/>
  <c r="BD1408" i="4" s="1"/>
  <c r="BA1407" i="4"/>
  <c r="BD1407" i="4" s="1"/>
  <c r="BA1406" i="4"/>
  <c r="BD1406" i="4" s="1"/>
  <c r="BA1405" i="4"/>
  <c r="BD1405" i="4" s="1"/>
  <c r="BA1404" i="4"/>
  <c r="BD1404" i="4" s="1"/>
  <c r="BA1403" i="4"/>
  <c r="BD1403" i="4" s="1"/>
  <c r="BA1402" i="4"/>
  <c r="BD1402" i="4" s="1"/>
  <c r="BA1401" i="4"/>
  <c r="BD1401" i="4" s="1"/>
  <c r="BA1400" i="4"/>
  <c r="BD1400" i="4" s="1"/>
  <c r="BA1399" i="4"/>
  <c r="BD1399" i="4" s="1"/>
  <c r="BA1398" i="4"/>
  <c r="BD1398" i="4" s="1"/>
  <c r="BA1397" i="4"/>
  <c r="BD1397" i="4" s="1"/>
  <c r="BA1396" i="4"/>
  <c r="BD1396" i="4" s="1"/>
  <c r="BA1395" i="4"/>
  <c r="BD1395" i="4" s="1"/>
  <c r="BA1394" i="4"/>
  <c r="BD1394" i="4" s="1"/>
  <c r="BA1393" i="4"/>
  <c r="BD1393" i="4" s="1"/>
  <c r="BA1392" i="4"/>
  <c r="BD1392" i="4" s="1"/>
  <c r="BA1391" i="4"/>
  <c r="BD1391" i="4" s="1"/>
  <c r="BA1390" i="4"/>
  <c r="BD1390" i="4" s="1"/>
  <c r="BA1389" i="4"/>
  <c r="BD1389" i="4" s="1"/>
  <c r="BA1388" i="4"/>
  <c r="BD1388" i="4" s="1"/>
  <c r="BA1387" i="4"/>
  <c r="BD1387" i="4" s="1"/>
  <c r="BA1386" i="4"/>
  <c r="BD1386" i="4" s="1"/>
  <c r="BA1385" i="4"/>
  <c r="BD1385" i="4" s="1"/>
  <c r="BA1384" i="4"/>
  <c r="BD1384" i="4" s="1"/>
  <c r="BA1383" i="4"/>
  <c r="BD1383" i="4" s="1"/>
  <c r="BA1382" i="4"/>
  <c r="BD1382" i="4" s="1"/>
  <c r="BA1381" i="4"/>
  <c r="BD1381" i="4" s="1"/>
  <c r="BA1380" i="4"/>
  <c r="BD1380" i="4" s="1"/>
  <c r="BA1379" i="4"/>
  <c r="BD1379" i="4" s="1"/>
  <c r="BA1378" i="4"/>
  <c r="BD1378" i="4" s="1"/>
  <c r="BA1377" i="4"/>
  <c r="BD1377" i="4" s="1"/>
  <c r="BA1376" i="4"/>
  <c r="BD1376" i="4" s="1"/>
  <c r="BA1375" i="4"/>
  <c r="BD1375" i="4" s="1"/>
  <c r="BA1374" i="4"/>
  <c r="BD1374" i="4" s="1"/>
  <c r="BA1373" i="4"/>
  <c r="BD1373" i="4" s="1"/>
  <c r="BA1372" i="4"/>
  <c r="BD1372" i="4" s="1"/>
  <c r="BA1371" i="4"/>
  <c r="BD1371" i="4" s="1"/>
  <c r="BA1370" i="4"/>
  <c r="BD1370" i="4" s="1"/>
  <c r="BA1369" i="4"/>
  <c r="BD1369" i="4" s="1"/>
  <c r="BA1368" i="4"/>
  <c r="BD1368" i="4" s="1"/>
  <c r="BA1367" i="4"/>
  <c r="BD1367" i="4" s="1"/>
  <c r="BA1366" i="4"/>
  <c r="BD1366" i="4" s="1"/>
  <c r="BA1365" i="4"/>
  <c r="BD1365" i="4" s="1"/>
  <c r="BA1364" i="4"/>
  <c r="BD1364" i="4" s="1"/>
  <c r="BA1363" i="4"/>
  <c r="BD1363" i="4" s="1"/>
  <c r="BA1362" i="4"/>
  <c r="BD1362" i="4" s="1"/>
  <c r="BA1361" i="4"/>
  <c r="BD1361" i="4" s="1"/>
  <c r="BA1360" i="4"/>
  <c r="BD1360" i="4" s="1"/>
  <c r="BA1359" i="4"/>
  <c r="BD1359" i="4" s="1"/>
  <c r="BA1358" i="4"/>
  <c r="BD1358" i="4" s="1"/>
  <c r="BA1357" i="4"/>
  <c r="BD1357" i="4" s="1"/>
  <c r="BA1356" i="4"/>
  <c r="BD1356" i="4" s="1"/>
  <c r="BA1355" i="4"/>
  <c r="BD1355" i="4" s="1"/>
  <c r="BA1354" i="4"/>
  <c r="BD1354" i="4" s="1"/>
  <c r="BA1353" i="4"/>
  <c r="BD1353" i="4" s="1"/>
  <c r="BA1352" i="4"/>
  <c r="BD1352" i="4" s="1"/>
  <c r="BA1351" i="4"/>
  <c r="BD1351" i="4" s="1"/>
  <c r="BA1350" i="4"/>
  <c r="BD1350" i="4" s="1"/>
  <c r="BA1349" i="4"/>
  <c r="BD1349" i="4" s="1"/>
  <c r="BA1348" i="4"/>
  <c r="BD1348" i="4" s="1"/>
  <c r="BA1347" i="4"/>
  <c r="BD1347" i="4" s="1"/>
  <c r="BA1346" i="4"/>
  <c r="BD1346" i="4" s="1"/>
  <c r="BA1345" i="4"/>
  <c r="BD1345" i="4" s="1"/>
  <c r="BA1344" i="4"/>
  <c r="BD1344" i="4" s="1"/>
  <c r="BA1343" i="4"/>
  <c r="BD1343" i="4" s="1"/>
  <c r="BA1342" i="4"/>
  <c r="BD1342" i="4" s="1"/>
  <c r="BA1341" i="4"/>
  <c r="BD1341" i="4" s="1"/>
  <c r="BA1340" i="4"/>
  <c r="BD1340" i="4" s="1"/>
  <c r="BA1339" i="4"/>
  <c r="BD1339" i="4" s="1"/>
  <c r="BA1338" i="4"/>
  <c r="BD1338" i="4" s="1"/>
  <c r="BA1337" i="4"/>
  <c r="BD1337" i="4" s="1"/>
  <c r="BA1336" i="4"/>
  <c r="BD1336" i="4" s="1"/>
  <c r="BA1335" i="4"/>
  <c r="BD1335" i="4" s="1"/>
  <c r="BA1334" i="4"/>
  <c r="BD1334" i="4" s="1"/>
  <c r="BA1333" i="4"/>
  <c r="BD1333" i="4" s="1"/>
  <c r="BA1332" i="4"/>
  <c r="BD1332" i="4" s="1"/>
  <c r="BA1331" i="4"/>
  <c r="BD1331" i="4" s="1"/>
  <c r="BA1330" i="4"/>
  <c r="BD1330" i="4" s="1"/>
  <c r="BA1329" i="4"/>
  <c r="BD1329" i="4" s="1"/>
  <c r="BA1328" i="4"/>
  <c r="BD1328" i="4" s="1"/>
  <c r="BA1327" i="4"/>
  <c r="BD1327" i="4" s="1"/>
  <c r="BA1326" i="4"/>
  <c r="BD1326" i="4" s="1"/>
  <c r="BA1325" i="4"/>
  <c r="BD1325" i="4" s="1"/>
  <c r="BA1324" i="4"/>
  <c r="BD1324" i="4" s="1"/>
  <c r="BA1323" i="4"/>
  <c r="BD1323" i="4" s="1"/>
  <c r="BA1322" i="4"/>
  <c r="BD1322" i="4" s="1"/>
  <c r="BA1321" i="4"/>
  <c r="BD1321" i="4" s="1"/>
  <c r="BA1320" i="4"/>
  <c r="BD1320" i="4" s="1"/>
  <c r="BA1319" i="4"/>
  <c r="BD1319" i="4" s="1"/>
  <c r="BA1318" i="4"/>
  <c r="BD1318" i="4" s="1"/>
  <c r="BA1317" i="4"/>
  <c r="BD1317" i="4" s="1"/>
  <c r="BA1316" i="4"/>
  <c r="BD1316" i="4" s="1"/>
  <c r="BA1315" i="4"/>
  <c r="BD1315" i="4" s="1"/>
  <c r="BA1314" i="4"/>
  <c r="BD1314" i="4" s="1"/>
  <c r="BA1313" i="4"/>
  <c r="BD1313" i="4" s="1"/>
  <c r="BA1312" i="4"/>
  <c r="BD1312" i="4" s="1"/>
  <c r="BA1311" i="4"/>
  <c r="BD1311" i="4" s="1"/>
  <c r="BA1310" i="4"/>
  <c r="BD1310" i="4" s="1"/>
  <c r="BA1309" i="4"/>
  <c r="BD1309" i="4" s="1"/>
  <c r="BA1308" i="4"/>
  <c r="BD1308" i="4" s="1"/>
  <c r="BA1307" i="4"/>
  <c r="BD1307" i="4" s="1"/>
  <c r="BA1306" i="4"/>
  <c r="BD1306" i="4" s="1"/>
  <c r="BA1305" i="4"/>
  <c r="BD1305" i="4" s="1"/>
  <c r="BA1304" i="4"/>
  <c r="BD1304" i="4" s="1"/>
  <c r="BA1303" i="4"/>
  <c r="BD1303" i="4" s="1"/>
  <c r="BA1302" i="4"/>
  <c r="BD1302" i="4" s="1"/>
  <c r="BA1301" i="4"/>
  <c r="BD1301" i="4" s="1"/>
  <c r="BA1300" i="4"/>
  <c r="BD1300" i="4" s="1"/>
  <c r="BA1299" i="4"/>
  <c r="BD1299" i="4" s="1"/>
  <c r="BA1298" i="4"/>
  <c r="BD1298" i="4" s="1"/>
  <c r="BA1297" i="4"/>
  <c r="BD1297" i="4" s="1"/>
  <c r="BA1296" i="4"/>
  <c r="BD1296" i="4" s="1"/>
  <c r="BA1295" i="4"/>
  <c r="BD1295" i="4" s="1"/>
  <c r="BA1294" i="4"/>
  <c r="BD1294" i="4" s="1"/>
  <c r="BA1293" i="4"/>
  <c r="BD1293" i="4" s="1"/>
  <c r="BA1292" i="4"/>
  <c r="BD1292" i="4" s="1"/>
  <c r="BA1291" i="4"/>
  <c r="BD1291" i="4" s="1"/>
  <c r="BA1290" i="4"/>
  <c r="BD1290" i="4" s="1"/>
  <c r="BA1289" i="4"/>
  <c r="BD1289" i="4" s="1"/>
  <c r="BA1288" i="4"/>
  <c r="BD1288" i="4" s="1"/>
  <c r="BA1287" i="4"/>
  <c r="BD1287" i="4" s="1"/>
  <c r="BA1286" i="4"/>
  <c r="BD1286" i="4" s="1"/>
  <c r="BA1285" i="4"/>
  <c r="BD1285" i="4" s="1"/>
  <c r="BA1284" i="4"/>
  <c r="BD1284" i="4" s="1"/>
  <c r="BA1283" i="4"/>
  <c r="BD1283" i="4" s="1"/>
  <c r="BA1282" i="4"/>
  <c r="BD1282" i="4" s="1"/>
  <c r="BA1281" i="4"/>
  <c r="BD1281" i="4" s="1"/>
  <c r="BA1280" i="4"/>
  <c r="BD1280" i="4" s="1"/>
  <c r="BA1279" i="4"/>
  <c r="BD1279" i="4" s="1"/>
  <c r="BA1278" i="4"/>
  <c r="BD1278" i="4" s="1"/>
  <c r="BA1277" i="4"/>
  <c r="BD1277" i="4" s="1"/>
  <c r="BA1276" i="4"/>
  <c r="BD1276" i="4" s="1"/>
  <c r="BA1275" i="4"/>
  <c r="BD1275" i="4" s="1"/>
  <c r="BA1274" i="4"/>
  <c r="BD1274" i="4" s="1"/>
  <c r="BA1273" i="4"/>
  <c r="BD1273" i="4" s="1"/>
  <c r="BA1272" i="4"/>
  <c r="BD1272" i="4" s="1"/>
  <c r="BA1271" i="4"/>
  <c r="BD1271" i="4" s="1"/>
  <c r="BA1270" i="4"/>
  <c r="BD1270" i="4" s="1"/>
  <c r="BA1269" i="4"/>
  <c r="BD1269" i="4" s="1"/>
  <c r="BA1268" i="4"/>
  <c r="BD1268" i="4" s="1"/>
  <c r="BA1267" i="4"/>
  <c r="BD1267" i="4" s="1"/>
  <c r="BA1266" i="4"/>
  <c r="BD1266" i="4" s="1"/>
  <c r="BA1265" i="4"/>
  <c r="BD1265" i="4" s="1"/>
  <c r="BA1264" i="4"/>
  <c r="BD1264" i="4" s="1"/>
  <c r="BA1263" i="4"/>
  <c r="BD1263" i="4" s="1"/>
  <c r="BA1262" i="4"/>
  <c r="BD1262" i="4" s="1"/>
  <c r="BA1261" i="4"/>
  <c r="BD1261" i="4" s="1"/>
  <c r="BA1260" i="4"/>
  <c r="BD1260" i="4" s="1"/>
  <c r="BA1259" i="4"/>
  <c r="BD1259" i="4" s="1"/>
  <c r="BA1258" i="4"/>
  <c r="BD1258" i="4" s="1"/>
  <c r="BA1257" i="4"/>
  <c r="BD1257" i="4" s="1"/>
  <c r="BA1256" i="4"/>
  <c r="BD1256" i="4" s="1"/>
  <c r="BA1255" i="4"/>
  <c r="BD1255" i="4" s="1"/>
  <c r="BA1254" i="4"/>
  <c r="BD1254" i="4" s="1"/>
  <c r="BA1253" i="4"/>
  <c r="BD1253" i="4" s="1"/>
  <c r="BA1252" i="4"/>
  <c r="BD1252" i="4" s="1"/>
  <c r="BA1251" i="4"/>
  <c r="BD1251" i="4" s="1"/>
  <c r="BA1250" i="4"/>
  <c r="BD1250" i="4" s="1"/>
  <c r="BA1249" i="4"/>
  <c r="BD1249" i="4" s="1"/>
  <c r="BA1248" i="4"/>
  <c r="BD1248" i="4" s="1"/>
  <c r="BA1247" i="4"/>
  <c r="BD1247" i="4" s="1"/>
  <c r="BA1246" i="4"/>
  <c r="BD1246" i="4" s="1"/>
  <c r="BA1245" i="4"/>
  <c r="BD1245" i="4" s="1"/>
  <c r="BA1244" i="4"/>
  <c r="BD1244" i="4" s="1"/>
  <c r="BA1243" i="4"/>
  <c r="BD1243" i="4" s="1"/>
  <c r="BA1242" i="4"/>
  <c r="BD1242" i="4" s="1"/>
  <c r="BA1241" i="4"/>
  <c r="BD1241" i="4" s="1"/>
  <c r="BA1240" i="4"/>
  <c r="BD1240" i="4" s="1"/>
  <c r="BA1239" i="4"/>
  <c r="BD1239" i="4" s="1"/>
  <c r="BA1238" i="4"/>
  <c r="BD1238" i="4" s="1"/>
  <c r="BA1237" i="4"/>
  <c r="BD1237" i="4" s="1"/>
  <c r="BA1236" i="4"/>
  <c r="BD1236" i="4" s="1"/>
  <c r="BA1235" i="4"/>
  <c r="BD1235" i="4" s="1"/>
  <c r="BA1234" i="4"/>
  <c r="BD1234" i="4" s="1"/>
  <c r="BA1233" i="4"/>
  <c r="BD1233" i="4" s="1"/>
  <c r="BA1232" i="4"/>
  <c r="BD1232" i="4" s="1"/>
  <c r="BA1231" i="4"/>
  <c r="BD1231" i="4" s="1"/>
  <c r="BA1230" i="4"/>
  <c r="BD1230" i="4" s="1"/>
  <c r="BA1229" i="4"/>
  <c r="BD1229" i="4" s="1"/>
  <c r="BA1228" i="4"/>
  <c r="BD1228" i="4" s="1"/>
  <c r="BA1227" i="4"/>
  <c r="BD1227" i="4" s="1"/>
  <c r="BA1226" i="4"/>
  <c r="BD1226" i="4" s="1"/>
  <c r="BA1225" i="4"/>
  <c r="BD1225" i="4" s="1"/>
  <c r="BA1224" i="4"/>
  <c r="BD1224" i="4" s="1"/>
  <c r="BA1223" i="4"/>
  <c r="BD1223" i="4" s="1"/>
  <c r="BA1222" i="4"/>
  <c r="BD1222" i="4" s="1"/>
  <c r="BA1221" i="4"/>
  <c r="BD1221" i="4" s="1"/>
  <c r="BA1220" i="4"/>
  <c r="BD1220" i="4" s="1"/>
  <c r="BA1219" i="4"/>
  <c r="BD1219" i="4" s="1"/>
  <c r="BA1218" i="4"/>
  <c r="BD1218" i="4" s="1"/>
  <c r="BA1217" i="4"/>
  <c r="BD1217" i="4" s="1"/>
  <c r="BA1216" i="4"/>
  <c r="BD1216" i="4" s="1"/>
  <c r="BA1215" i="4"/>
  <c r="BD1215" i="4" s="1"/>
  <c r="BA1214" i="4"/>
  <c r="BD1214" i="4" s="1"/>
  <c r="BA1213" i="4"/>
  <c r="BD1213" i="4" s="1"/>
  <c r="BA1212" i="4"/>
  <c r="BD1212" i="4" s="1"/>
  <c r="BA1211" i="4"/>
  <c r="BD1211" i="4" s="1"/>
  <c r="BA1210" i="4"/>
  <c r="BD1210" i="4" s="1"/>
  <c r="BA1209" i="4"/>
  <c r="BD1209" i="4" s="1"/>
  <c r="BA1208" i="4"/>
  <c r="BD1208" i="4" s="1"/>
  <c r="BA1207" i="4"/>
  <c r="BD1207" i="4" s="1"/>
  <c r="BA1206" i="4"/>
  <c r="BD1206" i="4" s="1"/>
  <c r="BA1205" i="4"/>
  <c r="BD1205" i="4" s="1"/>
  <c r="BA1204" i="4"/>
  <c r="BD1204" i="4" s="1"/>
  <c r="BA1203" i="4"/>
  <c r="BD1203" i="4" s="1"/>
  <c r="BA1202" i="4"/>
  <c r="BD1202" i="4" s="1"/>
  <c r="BA1201" i="4"/>
  <c r="BD1201" i="4" s="1"/>
  <c r="BA1200" i="4"/>
  <c r="BD1200" i="4" s="1"/>
  <c r="BA1199" i="4"/>
  <c r="BD1199" i="4" s="1"/>
  <c r="BA1198" i="4"/>
  <c r="BD1198" i="4" s="1"/>
  <c r="BA1197" i="4"/>
  <c r="BD1197" i="4" s="1"/>
  <c r="BA1196" i="4"/>
  <c r="BD1196" i="4" s="1"/>
  <c r="BA1195" i="4"/>
  <c r="BD1195" i="4" s="1"/>
  <c r="BA1194" i="4"/>
  <c r="BD1194" i="4" s="1"/>
  <c r="BA1193" i="4"/>
  <c r="BD1193" i="4" s="1"/>
  <c r="BA1192" i="4"/>
  <c r="BD1192" i="4" s="1"/>
  <c r="BA1191" i="4"/>
  <c r="BD1191" i="4" s="1"/>
  <c r="BA1190" i="4"/>
  <c r="BD1190" i="4" s="1"/>
  <c r="BA1189" i="4"/>
  <c r="BD1189" i="4" s="1"/>
  <c r="BA1188" i="4"/>
  <c r="BD1188" i="4" s="1"/>
  <c r="BA1187" i="4"/>
  <c r="BD1187" i="4" s="1"/>
  <c r="BA1186" i="4"/>
  <c r="BD1186" i="4" s="1"/>
  <c r="BA1185" i="4"/>
  <c r="BD1185" i="4" s="1"/>
  <c r="BA1184" i="4"/>
  <c r="BD1184" i="4" s="1"/>
  <c r="BA1183" i="4"/>
  <c r="BD1183" i="4" s="1"/>
  <c r="BA1182" i="4"/>
  <c r="BD1182" i="4" s="1"/>
  <c r="BA1181" i="4"/>
  <c r="BD1181" i="4" s="1"/>
  <c r="BA1180" i="4"/>
  <c r="BD1180" i="4" s="1"/>
  <c r="BA1179" i="4"/>
  <c r="BD1179" i="4" s="1"/>
  <c r="BA1178" i="4"/>
  <c r="BD1178" i="4" s="1"/>
  <c r="BA1177" i="4"/>
  <c r="BD1177" i="4" s="1"/>
  <c r="BA1176" i="4"/>
  <c r="BD1176" i="4" s="1"/>
  <c r="BA1175" i="4"/>
  <c r="BD1175" i="4" s="1"/>
  <c r="BA1174" i="4"/>
  <c r="BD1174" i="4" s="1"/>
  <c r="BA1173" i="4"/>
  <c r="BD1173" i="4" s="1"/>
  <c r="BA1172" i="4"/>
  <c r="BD1172" i="4" s="1"/>
  <c r="BA1171" i="4"/>
  <c r="BD1171" i="4" s="1"/>
  <c r="BA1170" i="4"/>
  <c r="BD1170" i="4" s="1"/>
  <c r="BA1169" i="4"/>
  <c r="BD1169" i="4" s="1"/>
  <c r="BA1168" i="4"/>
  <c r="BD1168" i="4" s="1"/>
  <c r="BA1167" i="4"/>
  <c r="BD1167" i="4" s="1"/>
  <c r="BA1166" i="4"/>
  <c r="BD1166" i="4" s="1"/>
  <c r="BA1165" i="4"/>
  <c r="BD1165" i="4" s="1"/>
  <c r="BA1164" i="4"/>
  <c r="BD1164" i="4" s="1"/>
  <c r="BA1163" i="4"/>
  <c r="BD1163" i="4" s="1"/>
  <c r="BA1162" i="4"/>
  <c r="BD1162" i="4" s="1"/>
  <c r="BA1161" i="4"/>
  <c r="BD1161" i="4" s="1"/>
  <c r="BA1160" i="4"/>
  <c r="BD1160" i="4" s="1"/>
  <c r="BA1159" i="4"/>
  <c r="BD1159" i="4" s="1"/>
  <c r="BA1158" i="4"/>
  <c r="BD1158" i="4" s="1"/>
  <c r="BA1157" i="4"/>
  <c r="BD1157" i="4" s="1"/>
  <c r="BA1156" i="4"/>
  <c r="BD1156" i="4" s="1"/>
  <c r="BA1155" i="4"/>
  <c r="BD1155" i="4" s="1"/>
  <c r="BA1154" i="4"/>
  <c r="BD1154" i="4" s="1"/>
  <c r="BA1153" i="4"/>
  <c r="BD1153" i="4" s="1"/>
  <c r="BA1152" i="4"/>
  <c r="BD1152" i="4" s="1"/>
  <c r="BA1151" i="4"/>
  <c r="BD1151" i="4" s="1"/>
  <c r="BA1150" i="4"/>
  <c r="BD1150" i="4" s="1"/>
  <c r="BA1149" i="4"/>
  <c r="BD1149" i="4" s="1"/>
  <c r="BA1148" i="4"/>
  <c r="BD1148" i="4" s="1"/>
  <c r="BA1147" i="4"/>
  <c r="BD1147" i="4" s="1"/>
  <c r="BA1146" i="4"/>
  <c r="BD1146" i="4" s="1"/>
  <c r="BA1145" i="4"/>
  <c r="BD1145" i="4" s="1"/>
  <c r="BA1144" i="4"/>
  <c r="BD1144" i="4" s="1"/>
  <c r="BA1143" i="4"/>
  <c r="BD1143" i="4" s="1"/>
  <c r="BA1142" i="4"/>
  <c r="BD1142" i="4" s="1"/>
  <c r="BA1141" i="4"/>
  <c r="BD1141" i="4" s="1"/>
  <c r="BA1140" i="4"/>
  <c r="BD1140" i="4" s="1"/>
  <c r="BA1139" i="4"/>
  <c r="BD1139" i="4" s="1"/>
  <c r="BA1138" i="4"/>
  <c r="BD1138" i="4" s="1"/>
  <c r="BA1137" i="4"/>
  <c r="BD1137" i="4" s="1"/>
  <c r="BA1136" i="4"/>
  <c r="BD1136" i="4" s="1"/>
  <c r="BA1135" i="4"/>
  <c r="BD1135" i="4" s="1"/>
  <c r="BA1134" i="4"/>
  <c r="BD1134" i="4" s="1"/>
  <c r="BA1133" i="4"/>
  <c r="BD1133" i="4" s="1"/>
  <c r="BA1132" i="4"/>
  <c r="BD1132" i="4" s="1"/>
  <c r="BA1131" i="4"/>
  <c r="BD1131" i="4" s="1"/>
  <c r="BA1130" i="4"/>
  <c r="BD1130" i="4" s="1"/>
  <c r="BA1129" i="4"/>
  <c r="BD1129" i="4" s="1"/>
  <c r="BA1128" i="4"/>
  <c r="BD1128" i="4" s="1"/>
  <c r="BA1127" i="4"/>
  <c r="BD1127" i="4" s="1"/>
  <c r="BA1126" i="4"/>
  <c r="BD1126" i="4" s="1"/>
  <c r="BA1125" i="4"/>
  <c r="BD1125" i="4" s="1"/>
  <c r="BA1124" i="4"/>
  <c r="BD1124" i="4" s="1"/>
  <c r="BA1123" i="4"/>
  <c r="BD1123" i="4" s="1"/>
  <c r="BA1122" i="4"/>
  <c r="BD1122" i="4" s="1"/>
  <c r="BA1121" i="4"/>
  <c r="BD1121" i="4" s="1"/>
  <c r="BA1120" i="4"/>
  <c r="BD1120" i="4" s="1"/>
  <c r="BA1119" i="4"/>
  <c r="BD1119" i="4" s="1"/>
  <c r="BA1118" i="4"/>
  <c r="BD1118" i="4" s="1"/>
  <c r="BA1117" i="4"/>
  <c r="BD1117" i="4" s="1"/>
  <c r="BA1116" i="4"/>
  <c r="BD1116" i="4" s="1"/>
  <c r="BA1115" i="4"/>
  <c r="BD1115" i="4" s="1"/>
  <c r="BA1114" i="4"/>
  <c r="BD1114" i="4" s="1"/>
  <c r="BA1113" i="4"/>
  <c r="BD1113" i="4" s="1"/>
  <c r="BA1112" i="4"/>
  <c r="BD1112" i="4" s="1"/>
  <c r="BA1111" i="4"/>
  <c r="BD1111" i="4" s="1"/>
  <c r="BA1110" i="4"/>
  <c r="BD1110" i="4" s="1"/>
  <c r="BA1109" i="4"/>
  <c r="BD1109" i="4" s="1"/>
  <c r="BA1108" i="4"/>
  <c r="BD1108" i="4" s="1"/>
  <c r="BA1107" i="4"/>
  <c r="BD1107" i="4" s="1"/>
  <c r="BA1106" i="4"/>
  <c r="BD1106" i="4" s="1"/>
  <c r="BA1105" i="4"/>
  <c r="BD1105" i="4" s="1"/>
  <c r="BA1104" i="4"/>
  <c r="BD1104" i="4" s="1"/>
  <c r="BA1103" i="4"/>
  <c r="BD1103" i="4" s="1"/>
  <c r="BA1102" i="4"/>
  <c r="BD1102" i="4" s="1"/>
  <c r="BA1101" i="4"/>
  <c r="BD1101" i="4" s="1"/>
  <c r="BA1100" i="4"/>
  <c r="BD1100" i="4" s="1"/>
  <c r="BA1099" i="4"/>
  <c r="BD1099" i="4" s="1"/>
  <c r="BA1098" i="4"/>
  <c r="BD1098" i="4" s="1"/>
  <c r="BA1097" i="4"/>
  <c r="BD1097" i="4" s="1"/>
  <c r="BA1096" i="4"/>
  <c r="BD1096" i="4" s="1"/>
  <c r="BA1095" i="4"/>
  <c r="BD1095" i="4" s="1"/>
  <c r="BA1094" i="4"/>
  <c r="BD1094" i="4" s="1"/>
  <c r="BA1093" i="4"/>
  <c r="BD1093" i="4" s="1"/>
  <c r="BA1092" i="4"/>
  <c r="BD1092" i="4" s="1"/>
  <c r="BA1091" i="4"/>
  <c r="BD1091" i="4" s="1"/>
  <c r="BA1090" i="4"/>
  <c r="BD1090" i="4" s="1"/>
  <c r="BA1089" i="4"/>
  <c r="BD1089" i="4" s="1"/>
  <c r="BA1088" i="4"/>
  <c r="BD1088" i="4" s="1"/>
  <c r="BA1087" i="4"/>
  <c r="BD1087" i="4" s="1"/>
  <c r="BA1086" i="4"/>
  <c r="BD1086" i="4" s="1"/>
  <c r="BA1085" i="4"/>
  <c r="BD1085" i="4" s="1"/>
  <c r="BA1084" i="4"/>
  <c r="BD1084" i="4" s="1"/>
  <c r="BA1083" i="4"/>
  <c r="BD1083" i="4" s="1"/>
  <c r="BA1082" i="4"/>
  <c r="BD1082" i="4" s="1"/>
  <c r="BA1081" i="4"/>
  <c r="BD1081" i="4" s="1"/>
  <c r="BA1080" i="4"/>
  <c r="BD1080" i="4" s="1"/>
  <c r="BA1079" i="4"/>
  <c r="BD1079" i="4" s="1"/>
  <c r="BA1078" i="4"/>
  <c r="BD1078" i="4" s="1"/>
  <c r="BA1077" i="4"/>
  <c r="BD1077" i="4" s="1"/>
  <c r="BA1076" i="4"/>
  <c r="BD1076" i="4" s="1"/>
  <c r="BA1075" i="4"/>
  <c r="BD1075" i="4" s="1"/>
  <c r="BA1074" i="4"/>
  <c r="BD1074" i="4" s="1"/>
  <c r="BA1073" i="4"/>
  <c r="BD1073" i="4" s="1"/>
  <c r="BA1072" i="4"/>
  <c r="BD1072" i="4" s="1"/>
  <c r="BA1071" i="4"/>
  <c r="BD1071" i="4" s="1"/>
  <c r="BA1070" i="4"/>
  <c r="BD1070" i="4" s="1"/>
  <c r="BA1069" i="4"/>
  <c r="BD1069" i="4" s="1"/>
  <c r="BA1068" i="4"/>
  <c r="BD1068" i="4" s="1"/>
  <c r="BA1067" i="4"/>
  <c r="BD1067" i="4" s="1"/>
  <c r="BA1066" i="4"/>
  <c r="BD1066" i="4" s="1"/>
  <c r="BA1065" i="4"/>
  <c r="BD1065" i="4" s="1"/>
  <c r="BA1064" i="4"/>
  <c r="BD1064" i="4" s="1"/>
  <c r="BA1063" i="4"/>
  <c r="BD1063" i="4" s="1"/>
  <c r="BA1062" i="4"/>
  <c r="BD1062" i="4" s="1"/>
  <c r="BA1061" i="4"/>
  <c r="BD1061" i="4" s="1"/>
  <c r="BA1060" i="4"/>
  <c r="BD1060" i="4" s="1"/>
  <c r="BA1059" i="4"/>
  <c r="BD1059" i="4" s="1"/>
  <c r="BA1058" i="4"/>
  <c r="BD1058" i="4" s="1"/>
  <c r="BA1057" i="4"/>
  <c r="BD1057" i="4" s="1"/>
  <c r="BA1056" i="4"/>
  <c r="BD1056" i="4" s="1"/>
  <c r="BA1055" i="4"/>
  <c r="BD1055" i="4" s="1"/>
  <c r="BA1054" i="4"/>
  <c r="BD1054" i="4" s="1"/>
  <c r="BA1053" i="4"/>
  <c r="BD1053" i="4" s="1"/>
  <c r="BA1052" i="4"/>
  <c r="BD1052" i="4" s="1"/>
  <c r="BA1051" i="4"/>
  <c r="BD1051" i="4" s="1"/>
  <c r="BA1050" i="4"/>
  <c r="BD1050" i="4" s="1"/>
  <c r="BA1049" i="4"/>
  <c r="BD1049" i="4" s="1"/>
  <c r="BA1048" i="4"/>
  <c r="BD1048" i="4" s="1"/>
  <c r="BA1047" i="4"/>
  <c r="BD1047" i="4" s="1"/>
  <c r="BA1046" i="4"/>
  <c r="BD1046" i="4" s="1"/>
  <c r="BA1045" i="4"/>
  <c r="BD1045" i="4" s="1"/>
  <c r="BA1044" i="4"/>
  <c r="BD1044" i="4" s="1"/>
  <c r="BA1043" i="4"/>
  <c r="BD1043" i="4" s="1"/>
  <c r="BA1042" i="4"/>
  <c r="BD1042" i="4" s="1"/>
  <c r="BA1041" i="4"/>
  <c r="BD1041" i="4" s="1"/>
  <c r="BA1040" i="4"/>
  <c r="BD1040" i="4" s="1"/>
  <c r="BA1039" i="4"/>
  <c r="BD1039" i="4" s="1"/>
  <c r="BA1038" i="4"/>
  <c r="BD1038" i="4" s="1"/>
  <c r="BA1037" i="4"/>
  <c r="BD1037" i="4" s="1"/>
  <c r="BA1036" i="4"/>
  <c r="BD1036" i="4" s="1"/>
  <c r="BA1035" i="4"/>
  <c r="BD1035" i="4" s="1"/>
  <c r="BA1034" i="4"/>
  <c r="BD1034" i="4" s="1"/>
  <c r="BA1033" i="4"/>
  <c r="BD1033" i="4" s="1"/>
  <c r="BA1032" i="4"/>
  <c r="BD1032" i="4" s="1"/>
  <c r="BA1031" i="4"/>
  <c r="BD1031" i="4" s="1"/>
  <c r="BA1030" i="4"/>
  <c r="BD1030" i="4" s="1"/>
  <c r="BA1029" i="4"/>
  <c r="BD1029" i="4" s="1"/>
  <c r="BA1028" i="4"/>
  <c r="BD1028" i="4" s="1"/>
  <c r="BA1027" i="4"/>
  <c r="BD1027" i="4" s="1"/>
  <c r="BA1026" i="4"/>
  <c r="BD1026" i="4" s="1"/>
  <c r="BA1025" i="4"/>
  <c r="BD1025" i="4" s="1"/>
  <c r="BA1024" i="4"/>
  <c r="BD1024" i="4" s="1"/>
  <c r="BA1023" i="4"/>
  <c r="BD1023" i="4" s="1"/>
  <c r="BA1022" i="4"/>
  <c r="BD1022" i="4" s="1"/>
  <c r="BA1021" i="4"/>
  <c r="BD1021" i="4" s="1"/>
  <c r="BA1020" i="4"/>
  <c r="BD1020" i="4" s="1"/>
  <c r="BA1019" i="4"/>
  <c r="BD1019" i="4" s="1"/>
  <c r="BA1018" i="4"/>
  <c r="BD1018" i="4" s="1"/>
  <c r="BA1017" i="4"/>
  <c r="BD1017" i="4" s="1"/>
  <c r="BA1016" i="4"/>
  <c r="BD1016" i="4" s="1"/>
  <c r="BA1015" i="4"/>
  <c r="BD1015" i="4" s="1"/>
  <c r="BA1014" i="4"/>
  <c r="BD1014" i="4" s="1"/>
  <c r="BA1013" i="4"/>
  <c r="BD1013" i="4" s="1"/>
  <c r="BA1012" i="4"/>
  <c r="BD1012" i="4" s="1"/>
  <c r="BA1011" i="4"/>
  <c r="BD1011" i="4" s="1"/>
  <c r="BA1010" i="4"/>
  <c r="BD1010" i="4" s="1"/>
  <c r="BA1009" i="4"/>
  <c r="BD1009" i="4" s="1"/>
  <c r="BA1008" i="4"/>
  <c r="BD1008" i="4" s="1"/>
  <c r="BA1007" i="4"/>
  <c r="BD1007" i="4" s="1"/>
  <c r="BA1006" i="4"/>
  <c r="BD1006" i="4" s="1"/>
  <c r="BA1005" i="4"/>
  <c r="BD1005" i="4" s="1"/>
  <c r="BA1004" i="4"/>
  <c r="BD1004" i="4" s="1"/>
  <c r="BA1003" i="4"/>
  <c r="BD1003" i="4" s="1"/>
  <c r="BA1002" i="4"/>
  <c r="BD1002" i="4" s="1"/>
  <c r="BA1001" i="4"/>
  <c r="BD1001" i="4" s="1"/>
  <c r="BA1000" i="4"/>
  <c r="BD1000" i="4" s="1"/>
  <c r="BA999" i="4"/>
  <c r="BD999" i="4" s="1"/>
  <c r="BA998" i="4"/>
  <c r="BD998" i="4" s="1"/>
  <c r="BA997" i="4"/>
  <c r="BD997" i="4" s="1"/>
  <c r="BA996" i="4"/>
  <c r="BD996" i="4" s="1"/>
  <c r="BA995" i="4"/>
  <c r="BD995" i="4" s="1"/>
  <c r="BA994" i="4"/>
  <c r="BD994" i="4" s="1"/>
  <c r="BA993" i="4"/>
  <c r="BD993" i="4" s="1"/>
  <c r="BA992" i="4"/>
  <c r="BD992" i="4" s="1"/>
  <c r="BA991" i="4"/>
  <c r="BD991" i="4" s="1"/>
  <c r="BA990" i="4"/>
  <c r="BD990" i="4" s="1"/>
  <c r="BA989" i="4"/>
  <c r="BD989" i="4" s="1"/>
  <c r="BA988" i="4"/>
  <c r="BD988" i="4" s="1"/>
  <c r="BA987" i="4"/>
  <c r="BD987" i="4" s="1"/>
  <c r="BA986" i="4"/>
  <c r="BD986" i="4" s="1"/>
  <c r="BA985" i="4"/>
  <c r="BD985" i="4" s="1"/>
  <c r="BA984" i="4"/>
  <c r="BD984" i="4" s="1"/>
  <c r="BA983" i="4"/>
  <c r="BD983" i="4" s="1"/>
  <c r="BA982" i="4"/>
  <c r="BD982" i="4" s="1"/>
  <c r="BA981" i="4"/>
  <c r="BD981" i="4" s="1"/>
  <c r="BA980" i="4"/>
  <c r="BD980" i="4" s="1"/>
  <c r="BA979" i="4"/>
  <c r="BD979" i="4" s="1"/>
  <c r="BA978" i="4"/>
  <c r="BD978" i="4" s="1"/>
  <c r="BA977" i="4"/>
  <c r="BD977" i="4" s="1"/>
  <c r="BA976" i="4"/>
  <c r="BD976" i="4" s="1"/>
  <c r="BA975" i="4"/>
  <c r="BD975" i="4" s="1"/>
  <c r="BA974" i="4"/>
  <c r="BD974" i="4" s="1"/>
  <c r="BA973" i="4"/>
  <c r="BD973" i="4" s="1"/>
  <c r="BA972" i="4"/>
  <c r="BD972" i="4" s="1"/>
  <c r="BA971" i="4"/>
  <c r="BD971" i="4" s="1"/>
  <c r="BA970" i="4"/>
  <c r="BD970" i="4" s="1"/>
  <c r="BA969" i="4"/>
  <c r="BD969" i="4" s="1"/>
  <c r="BA968" i="4"/>
  <c r="BD968" i="4" s="1"/>
  <c r="BA967" i="4"/>
  <c r="BD967" i="4" s="1"/>
  <c r="BA966" i="4"/>
  <c r="BD966" i="4" s="1"/>
  <c r="BA965" i="4"/>
  <c r="BD965" i="4" s="1"/>
  <c r="BA964" i="4"/>
  <c r="BD964" i="4" s="1"/>
  <c r="BA963" i="4"/>
  <c r="BD963" i="4" s="1"/>
  <c r="BA962" i="4"/>
  <c r="BD962" i="4" s="1"/>
  <c r="BA961" i="4"/>
  <c r="BD961" i="4" s="1"/>
  <c r="BA960" i="4"/>
  <c r="BD960" i="4" s="1"/>
  <c r="BA959" i="4"/>
  <c r="BD959" i="4" s="1"/>
  <c r="BA958" i="4"/>
  <c r="BD958" i="4" s="1"/>
  <c r="BA957" i="4"/>
  <c r="BD957" i="4" s="1"/>
  <c r="BA956" i="4"/>
  <c r="BD956" i="4" s="1"/>
  <c r="BA955" i="4"/>
  <c r="BD955" i="4" s="1"/>
  <c r="BA954" i="4"/>
  <c r="BD954" i="4" s="1"/>
  <c r="BA953" i="4"/>
  <c r="BD953" i="4" s="1"/>
  <c r="BA952" i="4"/>
  <c r="BD952" i="4" s="1"/>
  <c r="BA951" i="4"/>
  <c r="BD951" i="4" s="1"/>
  <c r="BA950" i="4"/>
  <c r="BD950" i="4" s="1"/>
  <c r="BA949" i="4"/>
  <c r="BD949" i="4" s="1"/>
  <c r="BA948" i="4"/>
  <c r="BD948" i="4" s="1"/>
  <c r="BA947" i="4"/>
  <c r="BD947" i="4" s="1"/>
  <c r="BA946" i="4"/>
  <c r="BD946" i="4" s="1"/>
  <c r="BA945" i="4"/>
  <c r="BD945" i="4" s="1"/>
  <c r="BA944" i="4"/>
  <c r="BD944" i="4" s="1"/>
  <c r="BA943" i="4"/>
  <c r="BD943" i="4" s="1"/>
  <c r="BA942" i="4"/>
  <c r="BD942" i="4" s="1"/>
  <c r="BA941" i="4"/>
  <c r="BD941" i="4" s="1"/>
  <c r="BA940" i="4"/>
  <c r="BD940" i="4" s="1"/>
  <c r="BA939" i="4"/>
  <c r="BD939" i="4" s="1"/>
  <c r="BA938" i="4"/>
  <c r="BD938" i="4" s="1"/>
  <c r="BA937" i="4"/>
  <c r="BD937" i="4" s="1"/>
  <c r="BA936" i="4"/>
  <c r="BD936" i="4" s="1"/>
  <c r="BA935" i="4"/>
  <c r="BD935" i="4" s="1"/>
  <c r="BA934" i="4"/>
  <c r="BD934" i="4" s="1"/>
  <c r="BA933" i="4"/>
  <c r="BD933" i="4" s="1"/>
  <c r="BA932" i="4"/>
  <c r="BD932" i="4" s="1"/>
  <c r="BA931" i="4"/>
  <c r="BD931" i="4" s="1"/>
  <c r="BA930" i="4"/>
  <c r="BD930" i="4" s="1"/>
  <c r="BA929" i="4"/>
  <c r="BD929" i="4" s="1"/>
  <c r="BA928" i="4"/>
  <c r="BD928" i="4" s="1"/>
  <c r="BA927" i="4"/>
  <c r="BD927" i="4" s="1"/>
  <c r="BA926" i="4"/>
  <c r="BD926" i="4" s="1"/>
  <c r="BA925" i="4"/>
  <c r="BD925" i="4" s="1"/>
  <c r="BA924" i="4"/>
  <c r="BD924" i="4" s="1"/>
  <c r="BA923" i="4"/>
  <c r="BD923" i="4" s="1"/>
  <c r="BA922" i="4"/>
  <c r="BD922" i="4" s="1"/>
  <c r="BA921" i="4"/>
  <c r="BD921" i="4" s="1"/>
  <c r="BA920" i="4"/>
  <c r="BD920" i="4" s="1"/>
  <c r="BA919" i="4"/>
  <c r="BD919" i="4" s="1"/>
  <c r="BA918" i="4"/>
  <c r="BD918" i="4" s="1"/>
  <c r="BA917" i="4"/>
  <c r="BD917" i="4" s="1"/>
  <c r="BA916" i="4"/>
  <c r="BD916" i="4" s="1"/>
  <c r="BA915" i="4"/>
  <c r="BD915" i="4" s="1"/>
  <c r="BA914" i="4"/>
  <c r="BD914" i="4" s="1"/>
  <c r="BA913" i="4"/>
  <c r="BD913" i="4" s="1"/>
  <c r="BA912" i="4"/>
  <c r="BD912" i="4" s="1"/>
  <c r="BA911" i="4"/>
  <c r="BD911" i="4" s="1"/>
  <c r="BA910" i="4"/>
  <c r="BD910" i="4" s="1"/>
  <c r="BA909" i="4"/>
  <c r="BD909" i="4" s="1"/>
  <c r="BA908" i="4"/>
  <c r="BD908" i="4" s="1"/>
  <c r="BA907" i="4"/>
  <c r="BD907" i="4" s="1"/>
  <c r="BA906" i="4"/>
  <c r="BD906" i="4" s="1"/>
  <c r="BA905" i="4"/>
  <c r="BD905" i="4" s="1"/>
  <c r="BA904" i="4"/>
  <c r="BD904" i="4" s="1"/>
  <c r="BA903" i="4"/>
  <c r="BD903" i="4" s="1"/>
  <c r="BA902" i="4"/>
  <c r="BD902" i="4" s="1"/>
  <c r="BA901" i="4"/>
  <c r="BD901" i="4" s="1"/>
  <c r="BA900" i="4"/>
  <c r="BD900" i="4" s="1"/>
  <c r="BA899" i="4"/>
  <c r="BD899" i="4" s="1"/>
  <c r="BA898" i="4"/>
  <c r="BD898" i="4" s="1"/>
  <c r="BA897" i="4"/>
  <c r="BD897" i="4" s="1"/>
  <c r="BA896" i="4"/>
  <c r="BD896" i="4" s="1"/>
  <c r="BA895" i="4"/>
  <c r="BD895" i="4" s="1"/>
  <c r="BA894" i="4"/>
  <c r="BD894" i="4" s="1"/>
  <c r="BA893" i="4"/>
  <c r="BD893" i="4" s="1"/>
  <c r="BA892" i="4"/>
  <c r="BD892" i="4" s="1"/>
  <c r="BA891" i="4"/>
  <c r="BD891" i="4" s="1"/>
  <c r="BA890" i="4"/>
  <c r="BD890" i="4" s="1"/>
  <c r="BA889" i="4"/>
  <c r="BD889" i="4" s="1"/>
  <c r="BA888" i="4"/>
  <c r="BD888" i="4" s="1"/>
  <c r="BA887" i="4"/>
  <c r="BD887" i="4" s="1"/>
  <c r="BA886" i="4"/>
  <c r="BD886" i="4" s="1"/>
  <c r="BA885" i="4"/>
  <c r="BD885" i="4" s="1"/>
  <c r="BA884" i="4"/>
  <c r="BD884" i="4" s="1"/>
  <c r="BA883" i="4"/>
  <c r="BD883" i="4" s="1"/>
  <c r="BA882" i="4"/>
  <c r="BD882" i="4" s="1"/>
  <c r="BA881" i="4"/>
  <c r="BD881" i="4" s="1"/>
  <c r="BA880" i="4"/>
  <c r="BD880" i="4" s="1"/>
  <c r="BA879" i="4"/>
  <c r="BD879" i="4" s="1"/>
  <c r="BA878" i="4"/>
  <c r="BD878" i="4" s="1"/>
  <c r="BA877" i="4"/>
  <c r="BD877" i="4" s="1"/>
  <c r="BA876" i="4"/>
  <c r="BD876" i="4" s="1"/>
  <c r="BA875" i="4"/>
  <c r="BD875" i="4" s="1"/>
  <c r="BA874" i="4"/>
  <c r="BD874" i="4" s="1"/>
  <c r="BA873" i="4"/>
  <c r="BD873" i="4" s="1"/>
  <c r="BA872" i="4"/>
  <c r="BD872" i="4" s="1"/>
  <c r="BA871" i="4"/>
  <c r="BD871" i="4" s="1"/>
  <c r="BA870" i="4"/>
  <c r="BD870" i="4" s="1"/>
  <c r="BA869" i="4"/>
  <c r="BD869" i="4" s="1"/>
  <c r="BA868" i="4"/>
  <c r="BD868" i="4" s="1"/>
  <c r="BA867" i="4"/>
  <c r="BD867" i="4" s="1"/>
  <c r="BA866" i="4"/>
  <c r="BD866" i="4" s="1"/>
  <c r="BA865" i="4"/>
  <c r="BD865" i="4" s="1"/>
  <c r="BA864" i="4"/>
  <c r="BD864" i="4" s="1"/>
  <c r="BA863" i="4"/>
  <c r="BD863" i="4" s="1"/>
  <c r="BA862" i="4"/>
  <c r="BD862" i="4" s="1"/>
  <c r="BA861" i="4"/>
  <c r="BD861" i="4" s="1"/>
  <c r="BA860" i="4"/>
  <c r="BD860" i="4" s="1"/>
  <c r="BA859" i="4"/>
  <c r="BD859" i="4" s="1"/>
  <c r="BA858" i="4"/>
  <c r="BD858" i="4" s="1"/>
  <c r="BA857" i="4"/>
  <c r="BD857" i="4" s="1"/>
  <c r="BA856" i="4"/>
  <c r="BD856" i="4" s="1"/>
  <c r="BA855" i="4"/>
  <c r="BD855" i="4" s="1"/>
  <c r="BA854" i="4"/>
  <c r="BD854" i="4" s="1"/>
  <c r="BA853" i="4"/>
  <c r="BD853" i="4" s="1"/>
  <c r="BA852" i="4"/>
  <c r="BD852" i="4" s="1"/>
  <c r="BA851" i="4"/>
  <c r="BD851" i="4" s="1"/>
  <c r="BA850" i="4"/>
  <c r="BD850" i="4" s="1"/>
  <c r="BA849" i="4"/>
  <c r="BD849" i="4" s="1"/>
  <c r="BA848" i="4"/>
  <c r="BD848" i="4" s="1"/>
  <c r="BA847" i="4"/>
  <c r="BD847" i="4" s="1"/>
  <c r="BA846" i="4"/>
  <c r="BD846" i="4" s="1"/>
  <c r="BA845" i="4"/>
  <c r="BD845" i="4" s="1"/>
  <c r="BA844" i="4"/>
  <c r="BD844" i="4" s="1"/>
  <c r="BA843" i="4"/>
  <c r="BD843" i="4" s="1"/>
  <c r="BA842" i="4"/>
  <c r="BD842" i="4" s="1"/>
  <c r="BA841" i="4"/>
  <c r="BD841" i="4" s="1"/>
  <c r="BA840" i="4"/>
  <c r="BD840" i="4" s="1"/>
  <c r="BA839" i="4"/>
  <c r="BD839" i="4" s="1"/>
  <c r="BA838" i="4"/>
  <c r="BD838" i="4" s="1"/>
  <c r="BA837" i="4"/>
  <c r="BD837" i="4" s="1"/>
  <c r="BA836" i="4"/>
  <c r="BD836" i="4" s="1"/>
  <c r="BA835" i="4"/>
  <c r="BD835" i="4" s="1"/>
  <c r="BA834" i="4"/>
  <c r="BD834" i="4" s="1"/>
  <c r="BA833" i="4"/>
  <c r="BD833" i="4" s="1"/>
  <c r="BA832" i="4"/>
  <c r="BD832" i="4" s="1"/>
  <c r="BA831" i="4"/>
  <c r="BD831" i="4" s="1"/>
  <c r="BA830" i="4"/>
  <c r="BD830" i="4" s="1"/>
  <c r="BA829" i="4"/>
  <c r="BD829" i="4" s="1"/>
  <c r="BA828" i="4"/>
  <c r="BD828" i="4" s="1"/>
  <c r="BA827" i="4"/>
  <c r="BD827" i="4" s="1"/>
  <c r="BA826" i="4"/>
  <c r="BD826" i="4" s="1"/>
  <c r="BA825" i="4"/>
  <c r="BD825" i="4" s="1"/>
  <c r="BA824" i="4"/>
  <c r="BD824" i="4" s="1"/>
  <c r="BA823" i="4"/>
  <c r="BD823" i="4" s="1"/>
  <c r="BA822" i="4"/>
  <c r="BD822" i="4" s="1"/>
  <c r="BA821" i="4"/>
  <c r="BD821" i="4" s="1"/>
  <c r="BA820" i="4"/>
  <c r="BD820" i="4" s="1"/>
  <c r="BA819" i="4"/>
  <c r="BD819" i="4" s="1"/>
  <c r="BA818" i="4"/>
  <c r="BD818" i="4" s="1"/>
  <c r="BA817" i="4"/>
  <c r="BD817" i="4" s="1"/>
  <c r="BA816" i="4"/>
  <c r="BD816" i="4" s="1"/>
  <c r="BA815" i="4"/>
  <c r="BD815" i="4" s="1"/>
  <c r="BA814" i="4"/>
  <c r="BD814" i="4" s="1"/>
  <c r="BA813" i="4"/>
  <c r="BD813" i="4" s="1"/>
  <c r="BA812" i="4"/>
  <c r="BD812" i="4" s="1"/>
  <c r="BA811" i="4"/>
  <c r="BD811" i="4" s="1"/>
  <c r="BA810" i="4"/>
  <c r="BD810" i="4" s="1"/>
  <c r="BA809" i="4"/>
  <c r="BD809" i="4" s="1"/>
  <c r="BA808" i="4"/>
  <c r="BD808" i="4" s="1"/>
  <c r="BA807" i="4"/>
  <c r="BD807" i="4" s="1"/>
  <c r="BA806" i="4"/>
  <c r="BD806" i="4" s="1"/>
  <c r="BA805" i="4"/>
  <c r="BD805" i="4" s="1"/>
  <c r="BA804" i="4"/>
  <c r="BD804" i="4" s="1"/>
  <c r="BA803" i="4"/>
  <c r="BD803" i="4" s="1"/>
  <c r="BA802" i="4"/>
  <c r="BD802" i="4" s="1"/>
  <c r="BA801" i="4"/>
  <c r="BD801" i="4" s="1"/>
  <c r="BA800" i="4"/>
  <c r="BD800" i="4" s="1"/>
  <c r="BA799" i="4"/>
  <c r="BD799" i="4" s="1"/>
  <c r="BA798" i="4"/>
  <c r="BD798" i="4" s="1"/>
  <c r="BA797" i="4"/>
  <c r="BD797" i="4" s="1"/>
  <c r="BA796" i="4"/>
  <c r="BD796" i="4" s="1"/>
  <c r="BA795" i="4"/>
  <c r="BD795" i="4" s="1"/>
  <c r="BA794" i="4"/>
  <c r="BD794" i="4" s="1"/>
  <c r="BA793" i="4"/>
  <c r="BD793" i="4" s="1"/>
  <c r="BA792" i="4"/>
  <c r="BD792" i="4" s="1"/>
  <c r="BA791" i="4"/>
  <c r="BD791" i="4" s="1"/>
  <c r="BA790" i="4"/>
  <c r="BD790" i="4" s="1"/>
  <c r="BA789" i="4"/>
  <c r="BD789" i="4" s="1"/>
  <c r="BA788" i="4"/>
  <c r="BD788" i="4" s="1"/>
  <c r="BA787" i="4"/>
  <c r="BD787" i="4" s="1"/>
  <c r="BA786" i="4"/>
  <c r="BD786" i="4" s="1"/>
  <c r="BA785" i="4"/>
  <c r="BD785" i="4" s="1"/>
  <c r="BA784" i="4"/>
  <c r="BD784" i="4" s="1"/>
  <c r="BA783" i="4"/>
  <c r="BD783" i="4" s="1"/>
  <c r="BA782" i="4"/>
  <c r="BD782" i="4" s="1"/>
  <c r="BA781" i="4"/>
  <c r="BD781" i="4" s="1"/>
  <c r="BA780" i="4"/>
  <c r="BD780" i="4" s="1"/>
  <c r="BA779" i="4"/>
  <c r="BD779" i="4" s="1"/>
  <c r="BA778" i="4"/>
  <c r="BD778" i="4" s="1"/>
  <c r="BA777" i="4"/>
  <c r="BD777" i="4" s="1"/>
  <c r="BA776" i="4"/>
  <c r="BD776" i="4" s="1"/>
  <c r="BA775" i="4"/>
  <c r="BD775" i="4" s="1"/>
  <c r="BA774" i="4"/>
  <c r="BD774" i="4" s="1"/>
  <c r="BA773" i="4"/>
  <c r="BD773" i="4" s="1"/>
  <c r="BA772" i="4"/>
  <c r="BD772" i="4" s="1"/>
  <c r="BA771" i="4"/>
  <c r="BD771" i="4" s="1"/>
  <c r="BA770" i="4"/>
  <c r="BD770" i="4" s="1"/>
  <c r="BA769" i="4"/>
  <c r="BD769" i="4" s="1"/>
  <c r="BA768" i="4"/>
  <c r="BD768" i="4" s="1"/>
  <c r="BA767" i="4"/>
  <c r="BD767" i="4" s="1"/>
  <c r="BA766" i="4"/>
  <c r="BD766" i="4" s="1"/>
  <c r="BA765" i="4"/>
  <c r="BD765" i="4" s="1"/>
  <c r="BA764" i="4"/>
  <c r="BD764" i="4" s="1"/>
  <c r="BA763" i="4"/>
  <c r="BD763" i="4" s="1"/>
  <c r="BA762" i="4"/>
  <c r="BD762" i="4" s="1"/>
  <c r="BA761" i="4"/>
  <c r="BD761" i="4" s="1"/>
  <c r="BA760" i="4"/>
  <c r="BD760" i="4" s="1"/>
  <c r="BA759" i="4"/>
  <c r="BD759" i="4" s="1"/>
  <c r="BA758" i="4"/>
  <c r="BD758" i="4" s="1"/>
  <c r="BA757" i="4"/>
  <c r="BD757" i="4" s="1"/>
  <c r="BA756" i="4"/>
  <c r="BD756" i="4" s="1"/>
  <c r="BA755" i="4"/>
  <c r="BD755" i="4" s="1"/>
  <c r="BA754" i="4"/>
  <c r="BD754" i="4" s="1"/>
  <c r="BA753" i="4"/>
  <c r="BD753" i="4" s="1"/>
  <c r="BA752" i="4"/>
  <c r="BD752" i="4" s="1"/>
  <c r="BA751" i="4"/>
  <c r="BD751" i="4" s="1"/>
  <c r="BA750" i="4"/>
  <c r="BD750" i="4" s="1"/>
  <c r="BA749" i="4"/>
  <c r="BD749" i="4" s="1"/>
  <c r="BA748" i="4"/>
  <c r="BD748" i="4" s="1"/>
  <c r="BA747" i="4"/>
  <c r="BD747" i="4" s="1"/>
  <c r="BA746" i="4"/>
  <c r="BD746" i="4" s="1"/>
  <c r="BA745" i="4"/>
  <c r="BD745" i="4" s="1"/>
  <c r="BA744" i="4"/>
  <c r="BD744" i="4" s="1"/>
  <c r="BA743" i="4"/>
  <c r="BD743" i="4" s="1"/>
  <c r="BA742" i="4"/>
  <c r="BD742" i="4" s="1"/>
  <c r="BA741" i="4"/>
  <c r="BD741" i="4" s="1"/>
  <c r="BA740" i="4"/>
  <c r="BD740" i="4" s="1"/>
  <c r="BA739" i="4"/>
  <c r="BD739" i="4" s="1"/>
  <c r="BA738" i="4"/>
  <c r="BD738" i="4" s="1"/>
  <c r="BA737" i="4"/>
  <c r="BD737" i="4" s="1"/>
  <c r="BA736" i="4"/>
  <c r="BD736" i="4" s="1"/>
  <c r="BA735" i="4"/>
  <c r="BD735" i="4" s="1"/>
  <c r="BA734" i="4"/>
  <c r="BD734" i="4" s="1"/>
  <c r="BA733" i="4"/>
  <c r="BD733" i="4" s="1"/>
  <c r="BA732" i="4"/>
  <c r="BD732" i="4" s="1"/>
  <c r="BA731" i="4"/>
  <c r="BD731" i="4" s="1"/>
  <c r="BA730" i="4"/>
  <c r="BD730" i="4" s="1"/>
  <c r="BA729" i="4"/>
  <c r="BD729" i="4" s="1"/>
  <c r="BA728" i="4"/>
  <c r="BD728" i="4" s="1"/>
  <c r="BA727" i="4"/>
  <c r="BD727" i="4" s="1"/>
  <c r="BA726" i="4"/>
  <c r="BD726" i="4" s="1"/>
  <c r="BA725" i="4"/>
  <c r="BD725" i="4" s="1"/>
  <c r="BA724" i="4"/>
  <c r="BD724" i="4" s="1"/>
  <c r="BA723" i="4"/>
  <c r="BD723" i="4" s="1"/>
  <c r="BA722" i="4"/>
  <c r="BD722" i="4" s="1"/>
  <c r="BA721" i="4"/>
  <c r="BD721" i="4" s="1"/>
  <c r="BA720" i="4"/>
  <c r="BD720" i="4" s="1"/>
  <c r="BA719" i="4"/>
  <c r="BD719" i="4" s="1"/>
  <c r="BA718" i="4"/>
  <c r="BD718" i="4" s="1"/>
  <c r="BA717" i="4"/>
  <c r="BD717" i="4" s="1"/>
  <c r="BA716" i="4"/>
  <c r="BD716" i="4" s="1"/>
  <c r="BA715" i="4"/>
  <c r="BD715" i="4" s="1"/>
  <c r="BA714" i="4"/>
  <c r="BD714" i="4" s="1"/>
  <c r="BA713" i="4"/>
  <c r="BD713" i="4" s="1"/>
  <c r="BA712" i="4"/>
  <c r="BD712" i="4" s="1"/>
  <c r="BA711" i="4"/>
  <c r="BD711" i="4" s="1"/>
  <c r="BA710" i="4"/>
  <c r="BD710" i="4" s="1"/>
  <c r="BA709" i="4"/>
  <c r="BD709" i="4" s="1"/>
  <c r="BA708" i="4"/>
  <c r="BD708" i="4" s="1"/>
  <c r="BA707" i="4"/>
  <c r="BD707" i="4" s="1"/>
  <c r="BA706" i="4"/>
  <c r="BD706" i="4" s="1"/>
  <c r="BA705" i="4"/>
  <c r="BD705" i="4" s="1"/>
  <c r="BA704" i="4"/>
  <c r="BD704" i="4" s="1"/>
  <c r="BA703" i="4"/>
  <c r="BD703" i="4" s="1"/>
  <c r="BA702" i="4"/>
  <c r="BD702" i="4" s="1"/>
  <c r="BA701" i="4"/>
  <c r="BD701" i="4" s="1"/>
  <c r="BA700" i="4"/>
  <c r="BD700" i="4" s="1"/>
  <c r="BA699" i="4"/>
  <c r="BD699" i="4" s="1"/>
  <c r="BA698" i="4"/>
  <c r="BD698" i="4" s="1"/>
  <c r="BA697" i="4"/>
  <c r="BD697" i="4" s="1"/>
  <c r="BA696" i="4"/>
  <c r="BD696" i="4" s="1"/>
  <c r="BA695" i="4"/>
  <c r="BD695" i="4" s="1"/>
  <c r="BA694" i="4"/>
  <c r="BD694" i="4" s="1"/>
  <c r="BA693" i="4"/>
  <c r="BD693" i="4" s="1"/>
  <c r="BA692" i="4"/>
  <c r="BD692" i="4" s="1"/>
  <c r="BA691" i="4"/>
  <c r="BD691" i="4" s="1"/>
  <c r="BA690" i="4"/>
  <c r="BD690" i="4" s="1"/>
  <c r="BA689" i="4"/>
  <c r="BD689" i="4" s="1"/>
  <c r="BA688" i="4"/>
  <c r="BD688" i="4" s="1"/>
  <c r="BA687" i="4"/>
  <c r="BD687" i="4" s="1"/>
  <c r="BA686" i="4"/>
  <c r="BD686" i="4" s="1"/>
  <c r="BA685" i="4"/>
  <c r="BD685" i="4" s="1"/>
  <c r="BA684" i="4"/>
  <c r="BD684" i="4" s="1"/>
  <c r="BA683" i="4"/>
  <c r="BD683" i="4" s="1"/>
  <c r="BA682" i="4"/>
  <c r="BD682" i="4" s="1"/>
  <c r="BA681" i="4"/>
  <c r="BD681" i="4" s="1"/>
  <c r="BA680" i="4"/>
  <c r="BD680" i="4" s="1"/>
  <c r="BA679" i="4"/>
  <c r="BD679" i="4" s="1"/>
  <c r="BA678" i="4"/>
  <c r="BD678" i="4" s="1"/>
  <c r="BA677" i="4"/>
  <c r="BD677" i="4" s="1"/>
  <c r="BA676" i="4"/>
  <c r="BD676" i="4" s="1"/>
  <c r="BA675" i="4"/>
  <c r="BD675" i="4" s="1"/>
  <c r="BA674" i="4"/>
  <c r="BD674" i="4" s="1"/>
  <c r="BA673" i="4"/>
  <c r="BD673" i="4" s="1"/>
  <c r="BA672" i="4"/>
  <c r="BD672" i="4" s="1"/>
  <c r="BA671" i="4"/>
  <c r="BD671" i="4" s="1"/>
  <c r="BA670" i="4"/>
  <c r="BD670" i="4" s="1"/>
  <c r="BA669" i="4"/>
  <c r="BD669" i="4" s="1"/>
  <c r="BA668" i="4"/>
  <c r="BD668" i="4" s="1"/>
  <c r="BA667" i="4"/>
  <c r="BD667" i="4" s="1"/>
  <c r="BA666" i="4"/>
  <c r="BD666" i="4" s="1"/>
  <c r="BA665" i="4"/>
  <c r="BD665" i="4" s="1"/>
  <c r="BA664" i="4"/>
  <c r="BD664" i="4" s="1"/>
  <c r="BA663" i="4"/>
  <c r="BD663" i="4" s="1"/>
  <c r="BA662" i="4"/>
  <c r="BD662" i="4" s="1"/>
  <c r="BA661" i="4"/>
  <c r="BD661" i="4" s="1"/>
  <c r="BA660" i="4"/>
  <c r="BD660" i="4" s="1"/>
  <c r="BA659" i="4"/>
  <c r="BD659" i="4" s="1"/>
  <c r="BA658" i="4"/>
  <c r="BD658" i="4" s="1"/>
  <c r="BA657" i="4"/>
  <c r="BD657" i="4" s="1"/>
  <c r="BA656" i="4"/>
  <c r="BD656" i="4" s="1"/>
  <c r="BA655" i="4"/>
  <c r="BD655" i="4" s="1"/>
  <c r="BA654" i="4"/>
  <c r="BD654" i="4" s="1"/>
  <c r="BA653" i="4"/>
  <c r="BD653" i="4" s="1"/>
  <c r="BA652" i="4"/>
  <c r="BD652" i="4" s="1"/>
  <c r="BA651" i="4"/>
  <c r="BD651" i="4" s="1"/>
  <c r="BA650" i="4"/>
  <c r="BD650" i="4" s="1"/>
  <c r="BA649" i="4"/>
  <c r="BD649" i="4" s="1"/>
  <c r="BA648" i="4"/>
  <c r="BD648" i="4" s="1"/>
  <c r="BA647" i="4"/>
  <c r="BD647" i="4" s="1"/>
  <c r="BA646" i="4"/>
  <c r="BD646" i="4" s="1"/>
  <c r="BA645" i="4"/>
  <c r="BD645" i="4" s="1"/>
  <c r="BA644" i="4"/>
  <c r="BD644" i="4" s="1"/>
  <c r="BA643" i="4"/>
  <c r="BD643" i="4" s="1"/>
  <c r="BA642" i="4"/>
  <c r="BD642" i="4" s="1"/>
  <c r="BA641" i="4"/>
  <c r="BD641" i="4" s="1"/>
  <c r="BA640" i="4"/>
  <c r="BD640" i="4" s="1"/>
  <c r="BA639" i="4"/>
  <c r="BD639" i="4" s="1"/>
  <c r="BA638" i="4"/>
  <c r="BD638" i="4" s="1"/>
  <c r="BA637" i="4"/>
  <c r="BD637" i="4" s="1"/>
  <c r="BA636" i="4"/>
  <c r="BD636" i="4" s="1"/>
  <c r="BA635" i="4"/>
  <c r="BD635" i="4" s="1"/>
  <c r="BA634" i="4"/>
  <c r="BD634" i="4" s="1"/>
  <c r="BA633" i="4"/>
  <c r="BD633" i="4" s="1"/>
  <c r="BA632" i="4"/>
  <c r="BD632" i="4" s="1"/>
  <c r="BA631" i="4"/>
  <c r="BD631" i="4" s="1"/>
  <c r="BA630" i="4"/>
  <c r="BD630" i="4" s="1"/>
  <c r="BA629" i="4"/>
  <c r="BD629" i="4" s="1"/>
  <c r="BA628" i="4"/>
  <c r="BD628" i="4" s="1"/>
  <c r="BA627" i="4"/>
  <c r="BD627" i="4" s="1"/>
  <c r="BA626" i="4"/>
  <c r="BD626" i="4" s="1"/>
  <c r="BA625" i="4"/>
  <c r="BD625" i="4" s="1"/>
  <c r="BA624" i="4"/>
  <c r="BD624" i="4" s="1"/>
  <c r="BA623" i="4"/>
  <c r="BD623" i="4" s="1"/>
  <c r="BA622" i="4"/>
  <c r="BD622" i="4" s="1"/>
  <c r="BA621" i="4"/>
  <c r="BD621" i="4" s="1"/>
  <c r="BA620" i="4"/>
  <c r="BD620" i="4" s="1"/>
  <c r="BA619" i="4"/>
  <c r="BD619" i="4" s="1"/>
  <c r="BA618" i="4"/>
  <c r="BD618" i="4" s="1"/>
  <c r="BA617" i="4"/>
  <c r="BD617" i="4" s="1"/>
  <c r="BA616" i="4"/>
  <c r="BD616" i="4" s="1"/>
  <c r="BA615" i="4"/>
  <c r="BD615" i="4" s="1"/>
  <c r="BA614" i="4"/>
  <c r="BD614" i="4" s="1"/>
  <c r="BA613" i="4"/>
  <c r="BD613" i="4" s="1"/>
  <c r="BA612" i="4"/>
  <c r="BD612" i="4" s="1"/>
  <c r="BA611" i="4"/>
  <c r="BD611" i="4" s="1"/>
  <c r="BA610" i="4"/>
  <c r="BD610" i="4" s="1"/>
  <c r="BA609" i="4"/>
  <c r="BD609" i="4" s="1"/>
  <c r="BA608" i="4"/>
  <c r="BD608" i="4" s="1"/>
  <c r="BA607" i="4"/>
  <c r="BD607" i="4" s="1"/>
  <c r="BA606" i="4"/>
  <c r="BD606" i="4" s="1"/>
  <c r="BA605" i="4"/>
  <c r="BD605" i="4" s="1"/>
  <c r="BA604" i="4"/>
  <c r="BD604" i="4" s="1"/>
  <c r="BA603" i="4"/>
  <c r="BD603" i="4" s="1"/>
  <c r="BA602" i="4"/>
  <c r="BD602" i="4" s="1"/>
  <c r="BA601" i="4"/>
  <c r="BD601" i="4" s="1"/>
  <c r="BA600" i="4"/>
  <c r="BD600" i="4" s="1"/>
  <c r="BA599" i="4"/>
  <c r="BD599" i="4" s="1"/>
  <c r="BA598" i="4"/>
  <c r="BD598" i="4" s="1"/>
  <c r="BA597" i="4"/>
  <c r="BD597" i="4" s="1"/>
  <c r="BA596" i="4"/>
  <c r="BD596" i="4" s="1"/>
  <c r="BA595" i="4"/>
  <c r="BD595" i="4" s="1"/>
  <c r="BA594" i="4"/>
  <c r="BD594" i="4" s="1"/>
  <c r="BA593" i="4"/>
  <c r="BD593" i="4" s="1"/>
  <c r="BA592" i="4"/>
  <c r="BD592" i="4" s="1"/>
  <c r="BA591" i="4"/>
  <c r="BD591" i="4" s="1"/>
  <c r="BA590" i="4"/>
  <c r="BD590" i="4" s="1"/>
  <c r="BA589" i="4"/>
  <c r="BD589" i="4" s="1"/>
  <c r="BA588" i="4"/>
  <c r="BD588" i="4" s="1"/>
  <c r="BA587" i="4"/>
  <c r="BD587" i="4" s="1"/>
  <c r="BA586" i="4"/>
  <c r="BD586" i="4" s="1"/>
  <c r="BA585" i="4"/>
  <c r="BD585" i="4" s="1"/>
  <c r="BA584" i="4"/>
  <c r="BD584" i="4" s="1"/>
  <c r="BA583" i="4"/>
  <c r="BD583" i="4" s="1"/>
  <c r="BA582" i="4"/>
  <c r="BD582" i="4" s="1"/>
  <c r="BA581" i="4"/>
  <c r="BD581" i="4" s="1"/>
  <c r="BA580" i="4"/>
  <c r="BD580" i="4" s="1"/>
  <c r="BA579" i="4"/>
  <c r="BD579" i="4" s="1"/>
  <c r="BA578" i="4"/>
  <c r="BD578" i="4" s="1"/>
  <c r="BA577" i="4"/>
  <c r="BD577" i="4" s="1"/>
  <c r="BA576" i="4"/>
  <c r="BD576" i="4" s="1"/>
  <c r="BA575" i="4"/>
  <c r="BD575" i="4" s="1"/>
  <c r="BA574" i="4"/>
  <c r="BD574" i="4" s="1"/>
  <c r="BA573" i="4"/>
  <c r="BD573" i="4" s="1"/>
  <c r="BA572" i="4"/>
  <c r="BD572" i="4" s="1"/>
  <c r="BA571" i="4"/>
  <c r="BD571" i="4" s="1"/>
  <c r="BA570" i="4"/>
  <c r="BD570" i="4" s="1"/>
  <c r="BA569" i="4"/>
  <c r="BD569" i="4" s="1"/>
  <c r="BA568" i="4"/>
  <c r="BD568" i="4" s="1"/>
  <c r="BA567" i="4"/>
  <c r="BD567" i="4" s="1"/>
  <c r="BA566" i="4"/>
  <c r="BD566" i="4" s="1"/>
  <c r="BA565" i="4"/>
  <c r="BD565" i="4" s="1"/>
  <c r="BA564" i="4"/>
  <c r="BD564" i="4" s="1"/>
  <c r="BA563" i="4"/>
  <c r="BD563" i="4" s="1"/>
  <c r="BA562" i="4"/>
  <c r="BD562" i="4" s="1"/>
  <c r="BA561" i="4"/>
  <c r="BD561" i="4" s="1"/>
  <c r="BA560" i="4"/>
  <c r="BD560" i="4" s="1"/>
  <c r="BA559" i="4"/>
  <c r="BD559" i="4" s="1"/>
  <c r="BA558" i="4"/>
  <c r="BD558" i="4" s="1"/>
  <c r="BA557" i="4"/>
  <c r="BD557" i="4" s="1"/>
  <c r="BA556" i="4"/>
  <c r="BD556" i="4" s="1"/>
  <c r="BA555" i="4"/>
  <c r="BD555" i="4" s="1"/>
  <c r="BA554" i="4"/>
  <c r="BD554" i="4" s="1"/>
  <c r="BA553" i="4"/>
  <c r="BD553" i="4" s="1"/>
  <c r="BA552" i="4"/>
  <c r="BD552" i="4" s="1"/>
  <c r="BA551" i="4"/>
  <c r="BD551" i="4" s="1"/>
  <c r="BA550" i="4"/>
  <c r="BD550" i="4" s="1"/>
  <c r="BA549" i="4"/>
  <c r="BD549" i="4" s="1"/>
  <c r="BA548" i="4"/>
  <c r="BD548" i="4" s="1"/>
  <c r="BA547" i="4"/>
  <c r="BD547" i="4" s="1"/>
  <c r="BA546" i="4"/>
  <c r="BD546" i="4" s="1"/>
  <c r="BA545" i="4"/>
  <c r="BD545" i="4" s="1"/>
  <c r="BA544" i="4"/>
  <c r="BD544" i="4" s="1"/>
  <c r="BA543" i="4"/>
  <c r="BD543" i="4" s="1"/>
  <c r="BA542" i="4"/>
  <c r="BD542" i="4" s="1"/>
  <c r="BA541" i="4"/>
  <c r="BD541" i="4" s="1"/>
  <c r="BA540" i="4"/>
  <c r="BD540" i="4" s="1"/>
  <c r="BA539" i="4"/>
  <c r="BD539" i="4" s="1"/>
  <c r="BA538" i="4"/>
  <c r="BD538" i="4" s="1"/>
  <c r="BA537" i="4"/>
  <c r="BD537" i="4" s="1"/>
  <c r="BA536" i="4"/>
  <c r="BD536" i="4" s="1"/>
  <c r="BA535" i="4"/>
  <c r="BD535" i="4" s="1"/>
  <c r="BA534" i="4"/>
  <c r="BD534" i="4" s="1"/>
  <c r="BA533" i="4"/>
  <c r="BD533" i="4" s="1"/>
  <c r="BA532" i="4"/>
  <c r="BD532" i="4" s="1"/>
  <c r="BA531" i="4"/>
  <c r="BD531" i="4" s="1"/>
  <c r="BA530" i="4"/>
  <c r="BD530" i="4" s="1"/>
  <c r="BA529" i="4"/>
  <c r="BD529" i="4" s="1"/>
  <c r="BA528" i="4"/>
  <c r="BD528" i="4" s="1"/>
  <c r="BA527" i="4"/>
  <c r="BD527" i="4" s="1"/>
  <c r="BA526" i="4"/>
  <c r="BD526" i="4" s="1"/>
  <c r="BA525" i="4"/>
  <c r="BD525" i="4" s="1"/>
  <c r="BA524" i="4"/>
  <c r="BD524" i="4" s="1"/>
  <c r="BA523" i="4"/>
  <c r="BD523" i="4" s="1"/>
  <c r="BA522" i="4"/>
  <c r="BD522" i="4" s="1"/>
  <c r="BA521" i="4"/>
  <c r="BD521" i="4" s="1"/>
  <c r="BA520" i="4"/>
  <c r="BD520" i="4" s="1"/>
  <c r="BA519" i="4"/>
  <c r="BD519" i="4" s="1"/>
  <c r="BA518" i="4"/>
  <c r="BD518" i="4" s="1"/>
  <c r="BA517" i="4"/>
  <c r="BD517" i="4" s="1"/>
  <c r="BA516" i="4"/>
  <c r="BD516" i="4" s="1"/>
  <c r="BA515" i="4"/>
  <c r="BD515" i="4" s="1"/>
  <c r="BA514" i="4"/>
  <c r="BD514" i="4" s="1"/>
  <c r="BA513" i="4"/>
  <c r="BD513" i="4" s="1"/>
  <c r="BA512" i="4"/>
  <c r="BD512" i="4" s="1"/>
  <c r="BA511" i="4"/>
  <c r="BD511" i="4" s="1"/>
  <c r="BA510" i="4"/>
  <c r="BD510" i="4" s="1"/>
  <c r="BA509" i="4"/>
  <c r="BD509" i="4" s="1"/>
  <c r="BA508" i="4"/>
  <c r="BD508" i="4" s="1"/>
  <c r="BA507" i="4"/>
  <c r="BD507" i="4" s="1"/>
  <c r="BA506" i="4"/>
  <c r="BD506" i="4" s="1"/>
  <c r="BA505" i="4"/>
  <c r="BD505" i="4" s="1"/>
  <c r="BA504" i="4"/>
  <c r="BD504" i="4" s="1"/>
  <c r="BA503" i="4"/>
  <c r="BD503" i="4" s="1"/>
  <c r="BA502" i="4"/>
  <c r="BD502" i="4" s="1"/>
  <c r="BA501" i="4"/>
  <c r="BD501" i="4" s="1"/>
  <c r="BA500" i="4"/>
  <c r="BD500" i="4" s="1"/>
  <c r="BA499" i="4"/>
  <c r="BD499" i="4" s="1"/>
  <c r="BA498" i="4"/>
  <c r="BD498" i="4" s="1"/>
  <c r="BA497" i="4"/>
  <c r="BD497" i="4" s="1"/>
  <c r="BA496" i="4"/>
  <c r="BD496" i="4" s="1"/>
  <c r="BA495" i="4"/>
  <c r="BD495" i="4" s="1"/>
  <c r="BA494" i="4"/>
  <c r="BD494" i="4" s="1"/>
  <c r="BA493" i="4"/>
  <c r="BD493" i="4" s="1"/>
  <c r="BA492" i="4"/>
  <c r="BD492" i="4" s="1"/>
  <c r="BA491" i="4"/>
  <c r="BD491" i="4" s="1"/>
  <c r="BA490" i="4"/>
  <c r="BD490" i="4" s="1"/>
  <c r="BA489" i="4"/>
  <c r="BD489" i="4" s="1"/>
  <c r="BA488" i="4"/>
  <c r="BD488" i="4" s="1"/>
  <c r="BA487" i="4"/>
  <c r="BD487" i="4" s="1"/>
  <c r="BA486" i="4"/>
  <c r="BD486" i="4" s="1"/>
  <c r="BA485" i="4"/>
  <c r="BD485" i="4" s="1"/>
  <c r="BA484" i="4"/>
  <c r="BD484" i="4" s="1"/>
  <c r="BA483" i="4"/>
  <c r="BD483" i="4" s="1"/>
  <c r="BA482" i="4"/>
  <c r="BD482" i="4" s="1"/>
  <c r="BA481" i="4"/>
  <c r="BD481" i="4" s="1"/>
  <c r="BA480" i="4"/>
  <c r="BD480" i="4" s="1"/>
  <c r="BA479" i="4"/>
  <c r="BD479" i="4" s="1"/>
  <c r="BA478" i="4"/>
  <c r="BD478" i="4" s="1"/>
  <c r="BA477" i="4"/>
  <c r="BD477" i="4" s="1"/>
  <c r="BA476" i="4"/>
  <c r="BD476" i="4" s="1"/>
  <c r="BA475" i="4"/>
  <c r="BD475" i="4" s="1"/>
  <c r="BA474" i="4"/>
  <c r="BD474" i="4" s="1"/>
  <c r="BA473" i="4"/>
  <c r="BD473" i="4" s="1"/>
  <c r="BA472" i="4"/>
  <c r="BD472" i="4" s="1"/>
  <c r="BA471" i="4"/>
  <c r="BD471" i="4" s="1"/>
  <c r="BA470" i="4"/>
  <c r="BD470" i="4" s="1"/>
  <c r="BA469" i="4"/>
  <c r="BD469" i="4" s="1"/>
  <c r="BA468" i="4"/>
  <c r="BD468" i="4" s="1"/>
  <c r="BA467" i="4"/>
  <c r="BD467" i="4" s="1"/>
  <c r="BA466" i="4"/>
  <c r="BD466" i="4" s="1"/>
  <c r="BA465" i="4"/>
  <c r="BD465" i="4" s="1"/>
  <c r="BA464" i="4"/>
  <c r="BD464" i="4" s="1"/>
  <c r="BA463" i="4"/>
  <c r="BD463" i="4" s="1"/>
  <c r="BA462" i="4"/>
  <c r="BD462" i="4" s="1"/>
  <c r="BA461" i="4"/>
  <c r="BD461" i="4" s="1"/>
  <c r="BA460" i="4"/>
  <c r="BD460" i="4" s="1"/>
  <c r="BA459" i="4"/>
  <c r="BD459" i="4" s="1"/>
  <c r="BA458" i="4"/>
  <c r="BD458" i="4" s="1"/>
  <c r="BA457" i="4"/>
  <c r="BD457" i="4" s="1"/>
  <c r="BA456" i="4"/>
  <c r="BD456" i="4" s="1"/>
  <c r="BA455" i="4"/>
  <c r="BD455" i="4" s="1"/>
  <c r="BA454" i="4"/>
  <c r="BD454" i="4" s="1"/>
  <c r="BA453" i="4"/>
  <c r="BD453" i="4" s="1"/>
  <c r="BA452" i="4"/>
  <c r="BD452" i="4" s="1"/>
  <c r="BA451" i="4"/>
  <c r="BD451" i="4" s="1"/>
  <c r="BA450" i="4"/>
  <c r="BD450" i="4" s="1"/>
  <c r="BA449" i="4"/>
  <c r="BD449" i="4" s="1"/>
  <c r="BA448" i="4"/>
  <c r="BD448" i="4" s="1"/>
  <c r="BA447" i="4"/>
  <c r="BD447" i="4" s="1"/>
  <c r="BA446" i="4"/>
  <c r="BD446" i="4" s="1"/>
  <c r="BA445" i="4"/>
  <c r="BD445" i="4" s="1"/>
  <c r="BA444" i="4"/>
  <c r="BD444" i="4" s="1"/>
  <c r="BA443" i="4"/>
  <c r="BD443" i="4" s="1"/>
  <c r="BA442" i="4"/>
  <c r="BD442" i="4" s="1"/>
  <c r="BA441" i="4"/>
  <c r="BD441" i="4" s="1"/>
  <c r="BA440" i="4"/>
  <c r="BD440" i="4" s="1"/>
  <c r="BA439" i="4"/>
  <c r="BD439" i="4" s="1"/>
  <c r="BA438" i="4"/>
  <c r="BD438" i="4" s="1"/>
  <c r="BA437" i="4"/>
  <c r="BD437" i="4" s="1"/>
  <c r="BA436" i="4"/>
  <c r="BD436" i="4" s="1"/>
  <c r="BA435" i="4"/>
  <c r="BD435" i="4" s="1"/>
  <c r="BA434" i="4"/>
  <c r="BD434" i="4" s="1"/>
  <c r="BA433" i="4"/>
  <c r="BD433" i="4" s="1"/>
  <c r="BA432" i="4"/>
  <c r="BD432" i="4" s="1"/>
  <c r="BA431" i="4"/>
  <c r="BD431" i="4" s="1"/>
  <c r="BA430" i="4"/>
  <c r="BD430" i="4" s="1"/>
  <c r="BA429" i="4"/>
  <c r="BD429" i="4" s="1"/>
  <c r="BA428" i="4"/>
  <c r="BD428" i="4" s="1"/>
  <c r="BA427" i="4"/>
  <c r="BD427" i="4" s="1"/>
  <c r="BA426" i="4"/>
  <c r="BD426" i="4" s="1"/>
  <c r="BA425" i="4"/>
  <c r="BD425" i="4" s="1"/>
  <c r="BA424" i="4"/>
  <c r="BD424" i="4" s="1"/>
  <c r="BA423" i="4"/>
  <c r="BD423" i="4" s="1"/>
  <c r="BA422" i="4"/>
  <c r="BD422" i="4" s="1"/>
  <c r="BA421" i="4"/>
  <c r="BD421" i="4" s="1"/>
  <c r="BA420" i="4"/>
  <c r="BD420" i="4" s="1"/>
  <c r="BA419" i="4"/>
  <c r="BD419" i="4" s="1"/>
  <c r="BA418" i="4"/>
  <c r="BD418" i="4" s="1"/>
  <c r="BA417" i="4"/>
  <c r="BD417" i="4" s="1"/>
  <c r="BA416" i="4"/>
  <c r="BD416" i="4" s="1"/>
  <c r="BA415" i="4"/>
  <c r="BD415" i="4" s="1"/>
  <c r="BA414" i="4"/>
  <c r="BD414" i="4" s="1"/>
  <c r="BA413" i="4"/>
  <c r="BD413" i="4" s="1"/>
  <c r="BA412" i="4"/>
  <c r="BD412" i="4" s="1"/>
  <c r="BA411" i="4"/>
  <c r="BD411" i="4" s="1"/>
  <c r="BA410" i="4"/>
  <c r="BD410" i="4" s="1"/>
  <c r="BA409" i="4"/>
  <c r="BD409" i="4" s="1"/>
  <c r="BA408" i="4"/>
  <c r="BD408" i="4" s="1"/>
  <c r="BA407" i="4"/>
  <c r="BD407" i="4" s="1"/>
  <c r="BA406" i="4"/>
  <c r="BD406" i="4" s="1"/>
  <c r="BA405" i="4"/>
  <c r="BD405" i="4" s="1"/>
  <c r="BA404" i="4"/>
  <c r="BD404" i="4" s="1"/>
  <c r="BA403" i="4"/>
  <c r="BD403" i="4" s="1"/>
  <c r="BA402" i="4"/>
  <c r="BD402" i="4" s="1"/>
  <c r="BA401" i="4"/>
  <c r="BD401" i="4" s="1"/>
  <c r="BA400" i="4"/>
  <c r="BD400" i="4" s="1"/>
  <c r="BA399" i="4"/>
  <c r="BD399" i="4" s="1"/>
  <c r="BA398" i="4"/>
  <c r="BD398" i="4" s="1"/>
  <c r="BA397" i="4"/>
  <c r="BD397" i="4" s="1"/>
  <c r="BA396" i="4"/>
  <c r="BD396" i="4" s="1"/>
  <c r="BA395" i="4"/>
  <c r="BD395" i="4" s="1"/>
  <c r="BA394" i="4"/>
  <c r="BD394" i="4" s="1"/>
  <c r="BA393" i="4"/>
  <c r="BD393" i="4" s="1"/>
  <c r="BA392" i="4"/>
  <c r="BD392" i="4" s="1"/>
  <c r="BA391" i="4"/>
  <c r="BD391" i="4" s="1"/>
  <c r="BA390" i="4"/>
  <c r="BD390" i="4" s="1"/>
  <c r="BA389" i="4"/>
  <c r="BD389" i="4" s="1"/>
  <c r="BA388" i="4"/>
  <c r="BD388" i="4" s="1"/>
  <c r="BA387" i="4"/>
  <c r="BD387" i="4" s="1"/>
  <c r="BA386" i="4"/>
  <c r="BD386" i="4" s="1"/>
  <c r="BA385" i="4"/>
  <c r="BD385" i="4" s="1"/>
  <c r="BA384" i="4"/>
  <c r="BD384" i="4" s="1"/>
  <c r="BA383" i="4"/>
  <c r="BD383" i="4" s="1"/>
  <c r="BA382" i="4"/>
  <c r="BD382" i="4" s="1"/>
  <c r="BA381" i="4"/>
  <c r="BD381" i="4" s="1"/>
  <c r="BA380" i="4"/>
  <c r="BD380" i="4" s="1"/>
  <c r="BA379" i="4"/>
  <c r="BD379" i="4" s="1"/>
  <c r="BA378" i="4"/>
  <c r="BD378" i="4" s="1"/>
  <c r="BA377" i="4"/>
  <c r="BD377" i="4" s="1"/>
  <c r="BA376" i="4"/>
  <c r="BD376" i="4" s="1"/>
  <c r="BA375" i="4"/>
  <c r="BD375" i="4" s="1"/>
  <c r="BA374" i="4"/>
  <c r="BD374" i="4" s="1"/>
  <c r="BA373" i="4"/>
  <c r="BD373" i="4" s="1"/>
  <c r="BA372" i="4"/>
  <c r="BD372" i="4" s="1"/>
  <c r="BA371" i="4"/>
  <c r="BD371" i="4" s="1"/>
  <c r="BA370" i="4"/>
  <c r="BD370" i="4" s="1"/>
  <c r="BA369" i="4"/>
  <c r="BD369" i="4" s="1"/>
  <c r="BA368" i="4"/>
  <c r="BD368" i="4" s="1"/>
  <c r="BA367" i="4"/>
  <c r="BD367" i="4" s="1"/>
  <c r="BA366" i="4"/>
  <c r="BD366" i="4" s="1"/>
  <c r="BA365" i="4"/>
  <c r="BD365" i="4" s="1"/>
  <c r="BA364" i="4"/>
  <c r="BD364" i="4" s="1"/>
  <c r="BA363" i="4"/>
  <c r="BD363" i="4" s="1"/>
  <c r="BA362" i="4"/>
  <c r="BD362" i="4" s="1"/>
  <c r="BA361" i="4"/>
  <c r="BD361" i="4" s="1"/>
  <c r="BA360" i="4"/>
  <c r="BD360" i="4" s="1"/>
  <c r="BA359" i="4"/>
  <c r="BD359" i="4" s="1"/>
  <c r="BA358" i="4"/>
  <c r="BD358" i="4" s="1"/>
  <c r="BA357" i="4"/>
  <c r="BD357" i="4" s="1"/>
  <c r="BA356" i="4"/>
  <c r="BD356" i="4" s="1"/>
  <c r="BA355" i="4"/>
  <c r="BD355" i="4" s="1"/>
  <c r="BA354" i="4"/>
  <c r="BD354" i="4" s="1"/>
  <c r="BA353" i="4"/>
  <c r="BD353" i="4" s="1"/>
  <c r="BA352" i="4"/>
  <c r="BD352" i="4" s="1"/>
  <c r="BA351" i="4"/>
  <c r="BD351" i="4" s="1"/>
  <c r="BA350" i="4"/>
  <c r="BD350" i="4" s="1"/>
  <c r="BA349" i="4"/>
  <c r="BD349" i="4" s="1"/>
  <c r="BA348" i="4"/>
  <c r="BD348" i="4" s="1"/>
  <c r="BA347" i="4"/>
  <c r="BD347" i="4" s="1"/>
  <c r="BA346" i="4"/>
  <c r="BD346" i="4" s="1"/>
  <c r="BA345" i="4"/>
  <c r="BD345" i="4" s="1"/>
  <c r="BA344" i="4"/>
  <c r="BD344" i="4" s="1"/>
  <c r="BA343" i="4"/>
  <c r="BD343" i="4" s="1"/>
  <c r="BA342" i="4"/>
  <c r="BD342" i="4" s="1"/>
  <c r="BA341" i="4"/>
  <c r="BD341" i="4" s="1"/>
  <c r="BA340" i="4"/>
  <c r="BD340" i="4" s="1"/>
  <c r="BA339" i="4"/>
  <c r="BD339" i="4" s="1"/>
  <c r="BA338" i="4"/>
  <c r="BD338" i="4" s="1"/>
  <c r="BA337" i="4"/>
  <c r="BD337" i="4" s="1"/>
  <c r="BA336" i="4"/>
  <c r="BD336" i="4" s="1"/>
  <c r="BA335" i="4"/>
  <c r="BD335" i="4" s="1"/>
  <c r="BA334" i="4"/>
  <c r="BD334" i="4" s="1"/>
  <c r="BA333" i="4"/>
  <c r="BD333" i="4" s="1"/>
  <c r="BA332" i="4"/>
  <c r="BD332" i="4" s="1"/>
  <c r="BA331" i="4"/>
  <c r="BD331" i="4" s="1"/>
  <c r="BA330" i="4"/>
  <c r="BD330" i="4" s="1"/>
  <c r="BA329" i="4"/>
  <c r="BD329" i="4" s="1"/>
  <c r="BA328" i="4"/>
  <c r="BD328" i="4" s="1"/>
  <c r="BA327" i="4"/>
  <c r="BD327" i="4" s="1"/>
  <c r="BA326" i="4"/>
  <c r="BD326" i="4" s="1"/>
  <c r="BA325" i="4"/>
  <c r="BD325" i="4" s="1"/>
  <c r="BA324" i="4"/>
  <c r="BD324" i="4" s="1"/>
  <c r="BA323" i="4"/>
  <c r="BD323" i="4" s="1"/>
  <c r="BA322" i="4"/>
  <c r="BD322" i="4" s="1"/>
  <c r="BA321" i="4"/>
  <c r="BD321" i="4" s="1"/>
  <c r="BA320" i="4"/>
  <c r="BD320" i="4" s="1"/>
  <c r="BA319" i="4"/>
  <c r="BD319" i="4" s="1"/>
  <c r="BA318" i="4"/>
  <c r="BD318" i="4" s="1"/>
  <c r="BA317" i="4"/>
  <c r="BD317" i="4" s="1"/>
  <c r="BA316" i="4"/>
  <c r="BD316" i="4" s="1"/>
  <c r="BA315" i="4"/>
  <c r="BD315" i="4" s="1"/>
  <c r="BA314" i="4"/>
  <c r="BD314" i="4" s="1"/>
  <c r="BA313" i="4"/>
  <c r="BD313" i="4" s="1"/>
  <c r="BA312" i="4"/>
  <c r="BD312" i="4" s="1"/>
  <c r="BA311" i="4"/>
  <c r="BD311" i="4" s="1"/>
  <c r="BA310" i="4"/>
  <c r="BD310" i="4" s="1"/>
  <c r="BA309" i="4"/>
  <c r="BD309" i="4" s="1"/>
  <c r="BA308" i="4"/>
  <c r="BD308" i="4" s="1"/>
  <c r="BA307" i="4"/>
  <c r="BD307" i="4" s="1"/>
  <c r="BA306" i="4"/>
  <c r="BD306" i="4" s="1"/>
  <c r="BA305" i="4"/>
  <c r="BD305" i="4" s="1"/>
  <c r="BA304" i="4"/>
  <c r="BD304" i="4" s="1"/>
  <c r="BA303" i="4"/>
  <c r="BD303" i="4" s="1"/>
  <c r="BA302" i="4"/>
  <c r="BD302" i="4" s="1"/>
  <c r="BA301" i="4"/>
  <c r="BD301" i="4" s="1"/>
  <c r="BA300" i="4"/>
  <c r="BD300" i="4" s="1"/>
  <c r="BA299" i="4"/>
  <c r="BD299" i="4" s="1"/>
  <c r="BA298" i="4"/>
  <c r="BD298" i="4" s="1"/>
  <c r="BA297" i="4"/>
  <c r="BD297" i="4" s="1"/>
  <c r="BA296" i="4"/>
  <c r="BD296" i="4" s="1"/>
  <c r="BA295" i="4"/>
  <c r="BD295" i="4" s="1"/>
  <c r="BA294" i="4"/>
  <c r="BD294" i="4" s="1"/>
  <c r="BA293" i="4"/>
  <c r="BD293" i="4" s="1"/>
  <c r="BA292" i="4"/>
  <c r="BD292" i="4" s="1"/>
  <c r="BA291" i="4"/>
  <c r="BD291" i="4" s="1"/>
  <c r="BA290" i="4"/>
  <c r="BD290" i="4" s="1"/>
  <c r="BA289" i="4"/>
  <c r="BD289" i="4" s="1"/>
  <c r="BA288" i="4"/>
  <c r="BD288" i="4" s="1"/>
  <c r="BA287" i="4"/>
  <c r="BD287" i="4" s="1"/>
  <c r="BA286" i="4"/>
  <c r="BD286" i="4" s="1"/>
  <c r="BA285" i="4"/>
  <c r="BD285" i="4" s="1"/>
  <c r="BA284" i="4"/>
  <c r="BD284" i="4" s="1"/>
  <c r="BA283" i="4"/>
  <c r="BD283" i="4" s="1"/>
  <c r="BA282" i="4"/>
  <c r="BD282" i="4" s="1"/>
  <c r="BA281" i="4"/>
  <c r="BD281" i="4" s="1"/>
  <c r="BA280" i="4"/>
  <c r="BD280" i="4" s="1"/>
  <c r="BA279" i="4"/>
  <c r="BD279" i="4" s="1"/>
  <c r="BA278" i="4"/>
  <c r="BD278" i="4" s="1"/>
  <c r="BA277" i="4"/>
  <c r="BD277" i="4" s="1"/>
  <c r="BA276" i="4"/>
  <c r="BD276" i="4" s="1"/>
  <c r="BA275" i="4"/>
  <c r="BD275" i="4" s="1"/>
  <c r="BA274" i="4"/>
  <c r="BD274" i="4" s="1"/>
  <c r="BA273" i="4"/>
  <c r="BD273" i="4" s="1"/>
  <c r="BA272" i="4"/>
  <c r="BD272" i="4" s="1"/>
  <c r="BA271" i="4"/>
  <c r="BD271" i="4" s="1"/>
  <c r="BA270" i="4"/>
  <c r="BD270" i="4" s="1"/>
  <c r="BA269" i="4"/>
  <c r="BD269" i="4" s="1"/>
  <c r="BA268" i="4"/>
  <c r="BD268" i="4" s="1"/>
  <c r="BA267" i="4"/>
  <c r="BD267" i="4" s="1"/>
  <c r="BA266" i="4"/>
  <c r="BD266" i="4" s="1"/>
  <c r="BA265" i="4"/>
  <c r="BD265" i="4" s="1"/>
  <c r="BA264" i="4"/>
  <c r="BD264" i="4" s="1"/>
  <c r="BA263" i="4"/>
  <c r="BD263" i="4" s="1"/>
  <c r="BA262" i="4"/>
  <c r="BD262" i="4" s="1"/>
  <c r="BA261" i="4"/>
  <c r="BD261" i="4" s="1"/>
  <c r="BA260" i="4"/>
  <c r="BD260" i="4" s="1"/>
  <c r="BA259" i="4"/>
  <c r="BD259" i="4" s="1"/>
  <c r="BA258" i="4"/>
  <c r="BD258" i="4" s="1"/>
  <c r="BA257" i="4"/>
  <c r="BD257" i="4" s="1"/>
  <c r="BA256" i="4"/>
  <c r="BD256" i="4" s="1"/>
  <c r="BA255" i="4"/>
  <c r="BD255" i="4" s="1"/>
  <c r="BA254" i="4"/>
  <c r="BD254" i="4" s="1"/>
  <c r="BA253" i="4"/>
  <c r="BD253" i="4" s="1"/>
  <c r="BA252" i="4"/>
  <c r="BD252" i="4" s="1"/>
  <c r="BA251" i="4"/>
  <c r="BD251" i="4" s="1"/>
  <c r="BA250" i="4"/>
  <c r="BD250" i="4" s="1"/>
  <c r="BA249" i="4"/>
  <c r="BD249" i="4" s="1"/>
  <c r="BA248" i="4"/>
  <c r="BD248" i="4" s="1"/>
  <c r="BA247" i="4"/>
  <c r="BD247" i="4" s="1"/>
  <c r="BA246" i="4"/>
  <c r="BD246" i="4" s="1"/>
  <c r="BA245" i="4"/>
  <c r="BD245" i="4" s="1"/>
  <c r="BA244" i="4"/>
  <c r="BD244" i="4" s="1"/>
  <c r="BA243" i="4"/>
  <c r="BD243" i="4" s="1"/>
  <c r="BA242" i="4"/>
  <c r="BD242" i="4" s="1"/>
  <c r="BA241" i="4"/>
  <c r="BD241" i="4" s="1"/>
  <c r="BA240" i="4"/>
  <c r="BD240" i="4" s="1"/>
  <c r="BA239" i="4"/>
  <c r="BD239" i="4" s="1"/>
  <c r="BA238" i="4"/>
  <c r="BD238" i="4" s="1"/>
  <c r="BA237" i="4"/>
  <c r="BD237" i="4" s="1"/>
  <c r="BA236" i="4"/>
  <c r="BD236" i="4" s="1"/>
  <c r="BA235" i="4"/>
  <c r="BD235" i="4" s="1"/>
  <c r="BA234" i="4"/>
  <c r="BD234" i="4" s="1"/>
  <c r="BA233" i="4"/>
  <c r="BD233" i="4" s="1"/>
  <c r="BA232" i="4"/>
  <c r="BD232" i="4" s="1"/>
  <c r="BA231" i="4"/>
  <c r="BD231" i="4" s="1"/>
  <c r="BA230" i="4"/>
  <c r="BD230" i="4" s="1"/>
  <c r="BA229" i="4"/>
  <c r="BD229" i="4" s="1"/>
  <c r="BA228" i="4"/>
  <c r="BD228" i="4" s="1"/>
  <c r="BA227" i="4"/>
  <c r="BD227" i="4" s="1"/>
  <c r="BA226" i="4"/>
  <c r="BD226" i="4" s="1"/>
  <c r="BA225" i="4"/>
  <c r="BD225" i="4" s="1"/>
  <c r="BA224" i="4"/>
  <c r="BD224" i="4" s="1"/>
  <c r="BA223" i="4"/>
  <c r="BD223" i="4" s="1"/>
  <c r="BA222" i="4"/>
  <c r="BD222" i="4" s="1"/>
  <c r="BA221" i="4"/>
  <c r="BD221" i="4" s="1"/>
  <c r="BA220" i="4"/>
  <c r="BD220" i="4" s="1"/>
  <c r="BA219" i="4"/>
  <c r="BD219" i="4" s="1"/>
  <c r="BA218" i="4"/>
  <c r="BD218" i="4" s="1"/>
  <c r="BA217" i="4"/>
  <c r="BD217" i="4" s="1"/>
  <c r="BA216" i="4"/>
  <c r="BD216" i="4" s="1"/>
  <c r="BA215" i="4"/>
  <c r="BD215" i="4" s="1"/>
  <c r="BA214" i="4"/>
  <c r="BD214" i="4" s="1"/>
  <c r="BA213" i="4"/>
  <c r="BD213" i="4" s="1"/>
  <c r="BA212" i="4"/>
  <c r="BD212" i="4" s="1"/>
  <c r="BA211" i="4"/>
  <c r="BD211" i="4" s="1"/>
  <c r="BA210" i="4"/>
  <c r="BD210" i="4" s="1"/>
  <c r="BA209" i="4"/>
  <c r="BD209" i="4" s="1"/>
  <c r="BA208" i="4"/>
  <c r="BD208" i="4" s="1"/>
  <c r="BA207" i="4"/>
  <c r="BD207" i="4" s="1"/>
  <c r="BA206" i="4"/>
  <c r="BD206" i="4" s="1"/>
  <c r="BA205" i="4"/>
  <c r="BD205" i="4" s="1"/>
  <c r="BA204" i="4"/>
  <c r="BD204" i="4" s="1"/>
  <c r="BA203" i="4"/>
  <c r="BD203" i="4" s="1"/>
  <c r="BA202" i="4"/>
  <c r="BD202" i="4" s="1"/>
  <c r="BA201" i="4"/>
  <c r="BD201" i="4" s="1"/>
  <c r="BA200" i="4"/>
  <c r="BD200" i="4" s="1"/>
  <c r="BA199" i="4"/>
  <c r="BD199" i="4" s="1"/>
  <c r="BA198" i="4"/>
  <c r="BD198" i="4" s="1"/>
  <c r="BA197" i="4"/>
  <c r="BD197" i="4" s="1"/>
  <c r="BA196" i="4"/>
  <c r="BD196" i="4" s="1"/>
  <c r="BA195" i="4"/>
  <c r="BD195" i="4" s="1"/>
  <c r="BA194" i="4"/>
  <c r="BD194" i="4" s="1"/>
  <c r="BA193" i="4"/>
  <c r="BD193" i="4" s="1"/>
  <c r="BA192" i="4"/>
  <c r="BD192" i="4" s="1"/>
  <c r="BA191" i="4"/>
  <c r="BD191" i="4" s="1"/>
  <c r="BA190" i="4"/>
  <c r="BD190" i="4" s="1"/>
  <c r="BA189" i="4"/>
  <c r="BD189" i="4" s="1"/>
  <c r="BA188" i="4"/>
  <c r="BD188" i="4" s="1"/>
  <c r="BA187" i="4"/>
  <c r="BD187" i="4" s="1"/>
  <c r="BA186" i="4"/>
  <c r="BD186" i="4" s="1"/>
  <c r="BA185" i="4"/>
  <c r="BD185" i="4" s="1"/>
  <c r="BA184" i="4"/>
  <c r="BD184" i="4" s="1"/>
  <c r="BA183" i="4"/>
  <c r="BD183" i="4" s="1"/>
  <c r="BA182" i="4"/>
  <c r="BD182" i="4" s="1"/>
  <c r="BA181" i="4"/>
  <c r="BD181" i="4" s="1"/>
  <c r="BA180" i="4"/>
  <c r="BD180" i="4" s="1"/>
  <c r="BA179" i="4"/>
  <c r="BD179" i="4" s="1"/>
  <c r="BA178" i="4"/>
  <c r="BD178" i="4" s="1"/>
  <c r="BA177" i="4"/>
  <c r="BD177" i="4" s="1"/>
  <c r="BA176" i="4"/>
  <c r="BD176" i="4" s="1"/>
  <c r="BA175" i="4"/>
  <c r="BD175" i="4" s="1"/>
  <c r="BA174" i="4"/>
  <c r="BD174" i="4" s="1"/>
  <c r="BA173" i="4"/>
  <c r="BD173" i="4" s="1"/>
  <c r="BA172" i="4"/>
  <c r="BD172" i="4" s="1"/>
  <c r="BA171" i="4"/>
  <c r="BD171" i="4" s="1"/>
  <c r="BA170" i="4"/>
  <c r="BD170" i="4" s="1"/>
  <c r="BA169" i="4"/>
  <c r="BD169" i="4" s="1"/>
  <c r="BA168" i="4"/>
  <c r="BD168" i="4" s="1"/>
  <c r="BA167" i="4"/>
  <c r="BD167" i="4" s="1"/>
  <c r="BA166" i="4"/>
  <c r="BD166" i="4" s="1"/>
  <c r="BA165" i="4"/>
  <c r="BD165" i="4" s="1"/>
  <c r="BA164" i="4"/>
  <c r="BD164" i="4" s="1"/>
  <c r="BA163" i="4"/>
  <c r="BD163" i="4" s="1"/>
  <c r="BA162" i="4"/>
  <c r="BD162" i="4" s="1"/>
  <c r="BA161" i="4"/>
  <c r="BD161" i="4" s="1"/>
  <c r="BA160" i="4"/>
  <c r="BD160" i="4" s="1"/>
  <c r="BA159" i="4"/>
  <c r="BD159" i="4" s="1"/>
  <c r="BA158" i="4"/>
  <c r="BD158" i="4" s="1"/>
  <c r="BA157" i="4"/>
  <c r="BD157" i="4" s="1"/>
  <c r="BA156" i="4"/>
  <c r="BD156" i="4" s="1"/>
  <c r="BA155" i="4"/>
  <c r="BD155" i="4" s="1"/>
  <c r="BA154" i="4"/>
  <c r="BD154" i="4" s="1"/>
  <c r="BA153" i="4"/>
  <c r="BD153" i="4" s="1"/>
  <c r="BA152" i="4"/>
  <c r="BD152" i="4" s="1"/>
  <c r="BA151" i="4"/>
  <c r="BD151" i="4" s="1"/>
  <c r="BA150" i="4"/>
  <c r="BD150" i="4" s="1"/>
  <c r="BA149" i="4"/>
  <c r="BD149" i="4" s="1"/>
  <c r="BA148" i="4"/>
  <c r="BD148" i="4" s="1"/>
  <c r="BA147" i="4"/>
  <c r="BD147" i="4" s="1"/>
  <c r="BA146" i="4"/>
  <c r="BD146" i="4" s="1"/>
  <c r="BA145" i="4"/>
  <c r="BD145" i="4" s="1"/>
  <c r="BA144" i="4"/>
  <c r="BD144" i="4" s="1"/>
  <c r="BA143" i="4"/>
  <c r="BD143" i="4" s="1"/>
  <c r="BA142" i="4"/>
  <c r="BD142" i="4" s="1"/>
  <c r="BA141" i="4"/>
  <c r="BD141" i="4" s="1"/>
  <c r="BA140" i="4"/>
  <c r="BD140" i="4" s="1"/>
  <c r="BA139" i="4"/>
  <c r="BD139" i="4" s="1"/>
  <c r="BA138" i="4"/>
  <c r="BD138" i="4" s="1"/>
  <c r="BA137" i="4"/>
  <c r="BD137" i="4" s="1"/>
  <c r="BA136" i="4"/>
  <c r="BD136" i="4" s="1"/>
  <c r="BA135" i="4"/>
  <c r="BD135" i="4" s="1"/>
  <c r="BA134" i="4"/>
  <c r="BD134" i="4" s="1"/>
  <c r="BA133" i="4"/>
  <c r="BD133" i="4" s="1"/>
  <c r="BA132" i="4"/>
  <c r="BD132" i="4" s="1"/>
  <c r="BA131" i="4"/>
  <c r="BD131" i="4" s="1"/>
  <c r="BA130" i="4"/>
  <c r="BD130" i="4" s="1"/>
  <c r="BA129" i="4"/>
  <c r="BD129" i="4" s="1"/>
  <c r="BA128" i="4"/>
  <c r="BD128" i="4" s="1"/>
  <c r="BA127" i="4"/>
  <c r="BD127" i="4" s="1"/>
  <c r="BA126" i="4"/>
  <c r="BD126" i="4" s="1"/>
  <c r="BA125" i="4"/>
  <c r="BD125" i="4" s="1"/>
  <c r="BA124" i="4"/>
  <c r="BD124" i="4" s="1"/>
  <c r="BA123" i="4"/>
  <c r="BD123" i="4" s="1"/>
  <c r="BA122" i="4"/>
  <c r="BD122" i="4" s="1"/>
  <c r="BA121" i="4"/>
  <c r="BD121" i="4" s="1"/>
  <c r="BA120" i="4"/>
  <c r="BD120" i="4" s="1"/>
  <c r="BA119" i="4"/>
  <c r="BD119" i="4" s="1"/>
  <c r="BA118" i="4"/>
  <c r="BD118" i="4" s="1"/>
  <c r="BA117" i="4"/>
  <c r="BD117" i="4" s="1"/>
  <c r="BA116" i="4"/>
  <c r="BD116" i="4" s="1"/>
  <c r="BA115" i="4"/>
  <c r="BD115" i="4" s="1"/>
  <c r="BA114" i="4"/>
  <c r="BD114" i="4" s="1"/>
  <c r="BA113" i="4"/>
  <c r="BD113" i="4" s="1"/>
  <c r="BA112" i="4"/>
  <c r="BD112" i="4" s="1"/>
  <c r="BA111" i="4"/>
  <c r="BD111" i="4" s="1"/>
  <c r="BA110" i="4"/>
  <c r="BD110" i="4" s="1"/>
  <c r="BA109" i="4"/>
  <c r="BD109" i="4" s="1"/>
  <c r="BA108" i="4"/>
  <c r="BD108" i="4" s="1"/>
  <c r="BA107" i="4"/>
  <c r="BD107" i="4" s="1"/>
  <c r="BA106" i="4"/>
  <c r="BD106" i="4" s="1"/>
  <c r="BA105" i="4"/>
  <c r="BD105" i="4" s="1"/>
  <c r="BA104" i="4"/>
  <c r="BD104" i="4" s="1"/>
  <c r="BA103" i="4"/>
  <c r="BD103" i="4" s="1"/>
  <c r="BA102" i="4"/>
  <c r="BD102" i="4" s="1"/>
  <c r="BA101" i="4"/>
  <c r="BD101" i="4" s="1"/>
  <c r="BA100" i="4"/>
  <c r="BD100" i="4" s="1"/>
  <c r="BA99" i="4"/>
  <c r="BD99" i="4" s="1"/>
  <c r="BA98" i="4"/>
  <c r="BD98" i="4" s="1"/>
  <c r="BA97" i="4"/>
  <c r="BD97" i="4" s="1"/>
  <c r="BA96" i="4"/>
  <c r="BD96" i="4" s="1"/>
  <c r="BA95" i="4"/>
  <c r="BD95" i="4" s="1"/>
  <c r="BA94" i="4"/>
  <c r="BD94" i="4" s="1"/>
  <c r="BA93" i="4"/>
  <c r="BD93" i="4" s="1"/>
  <c r="BA92" i="4"/>
  <c r="BD92" i="4" s="1"/>
  <c r="BA91" i="4"/>
  <c r="BD91" i="4" s="1"/>
  <c r="BA90" i="4"/>
  <c r="BD90" i="4" s="1"/>
  <c r="BA89" i="4"/>
  <c r="BD89" i="4" s="1"/>
  <c r="BA88" i="4"/>
  <c r="BD88" i="4" s="1"/>
  <c r="BA87" i="4"/>
  <c r="BD87" i="4" s="1"/>
  <c r="BA86" i="4"/>
  <c r="BD86" i="4" s="1"/>
  <c r="BA85" i="4"/>
  <c r="BD85" i="4" s="1"/>
  <c r="BA84" i="4"/>
  <c r="BD84" i="4" s="1"/>
  <c r="BA83" i="4"/>
  <c r="BD83" i="4" s="1"/>
  <c r="BA82" i="4"/>
  <c r="BD82" i="4" s="1"/>
  <c r="BA81" i="4"/>
  <c r="BD81" i="4" s="1"/>
  <c r="BA80" i="4"/>
  <c r="BD80" i="4" s="1"/>
  <c r="BA79" i="4"/>
  <c r="BD79" i="4" s="1"/>
  <c r="BA78" i="4"/>
  <c r="BD78" i="4" s="1"/>
  <c r="BA77" i="4"/>
  <c r="BD77" i="4" s="1"/>
  <c r="BA76" i="4"/>
  <c r="BD76" i="4" s="1"/>
  <c r="BA75" i="4"/>
  <c r="BD75" i="4" s="1"/>
  <c r="BA74" i="4"/>
  <c r="BD74" i="4" s="1"/>
  <c r="BA73" i="4"/>
  <c r="BD73" i="4" s="1"/>
  <c r="BA72" i="4"/>
  <c r="BD72" i="4" s="1"/>
  <c r="BA71" i="4"/>
  <c r="BD71" i="4" s="1"/>
  <c r="BA70" i="4"/>
  <c r="BD70" i="4" s="1"/>
  <c r="BA69" i="4"/>
  <c r="BD69" i="4" s="1"/>
  <c r="BA68" i="4"/>
  <c r="BD68" i="4" s="1"/>
  <c r="BA67" i="4"/>
  <c r="BD67" i="4" s="1"/>
  <c r="BA66" i="4"/>
  <c r="BD66" i="4" s="1"/>
  <c r="BA65" i="4"/>
  <c r="BD65" i="4" s="1"/>
  <c r="BA64" i="4"/>
  <c r="BD64" i="4" s="1"/>
  <c r="BA63" i="4"/>
  <c r="BD63" i="4" s="1"/>
  <c r="BA62" i="4"/>
  <c r="BD62" i="4" s="1"/>
  <c r="BA61" i="4"/>
  <c r="BD61" i="4" s="1"/>
  <c r="BA60" i="4"/>
  <c r="BD60" i="4" s="1"/>
  <c r="BA59" i="4"/>
  <c r="BD59" i="4" s="1"/>
  <c r="BA58" i="4"/>
  <c r="BD58" i="4" s="1"/>
  <c r="BA57" i="4"/>
  <c r="BD57" i="4" s="1"/>
  <c r="BA56" i="4"/>
  <c r="BD56" i="4" s="1"/>
  <c r="BA55" i="4"/>
  <c r="BD55" i="4" s="1"/>
  <c r="BA54" i="4"/>
  <c r="BD54" i="4" s="1"/>
  <c r="BA53" i="4"/>
  <c r="BD53" i="4" s="1"/>
  <c r="BA52" i="4"/>
  <c r="BD52" i="4" s="1"/>
  <c r="BA51" i="4"/>
  <c r="BD51" i="4" s="1"/>
  <c r="BA50" i="4"/>
  <c r="BD50" i="4" s="1"/>
  <c r="BA49" i="4"/>
  <c r="BD49" i="4" s="1"/>
  <c r="BA48" i="4"/>
  <c r="BD48" i="4" s="1"/>
  <c r="BA47" i="4"/>
  <c r="BD47" i="4" s="1"/>
  <c r="BA46" i="4"/>
  <c r="BD46" i="4" s="1"/>
  <c r="BA45" i="4"/>
  <c r="BD45" i="4" s="1"/>
  <c r="BA44" i="4"/>
  <c r="BD44" i="4" s="1"/>
  <c r="BA43" i="4"/>
  <c r="BD43" i="4" s="1"/>
  <c r="BA42" i="4"/>
  <c r="BD42" i="4" s="1"/>
  <c r="BA41" i="4"/>
  <c r="BD41" i="4" s="1"/>
  <c r="BA40" i="4"/>
  <c r="BD40" i="4" s="1"/>
  <c r="BA39" i="4"/>
  <c r="BD39" i="4" s="1"/>
  <c r="BA38" i="4"/>
  <c r="BD38" i="4" s="1"/>
  <c r="BA37" i="4"/>
  <c r="BD37" i="4" s="1"/>
  <c r="BA36" i="4"/>
  <c r="BD36" i="4" s="1"/>
  <c r="BA35" i="4"/>
  <c r="BD35" i="4" s="1"/>
  <c r="BA34" i="4"/>
  <c r="BD34" i="4" s="1"/>
  <c r="BA33" i="4"/>
  <c r="BD33" i="4" s="1"/>
  <c r="BA32" i="4"/>
  <c r="BD32" i="4" s="1"/>
  <c r="BA31" i="4"/>
  <c r="BD31" i="4" s="1"/>
  <c r="BA30" i="4"/>
  <c r="BD30" i="4" s="1"/>
  <c r="BA29" i="4"/>
  <c r="BD29" i="4" s="1"/>
  <c r="BA28" i="4"/>
  <c r="BD28" i="4" s="1"/>
  <c r="BA27" i="4"/>
  <c r="BD27" i="4" s="1"/>
  <c r="BA26" i="4"/>
  <c r="BD26" i="4" s="1"/>
  <c r="BA25" i="4"/>
  <c r="BD25" i="4" s="1"/>
  <c r="BA24" i="4"/>
  <c r="BD24" i="4" s="1"/>
  <c r="BA23" i="4"/>
  <c r="BD23" i="4" s="1"/>
  <c r="BA22" i="4"/>
  <c r="BD22" i="4" s="1"/>
  <c r="BA21" i="4"/>
  <c r="BD21" i="4" s="1"/>
  <c r="BA20" i="4"/>
  <c r="BD20" i="4" s="1"/>
  <c r="BA19" i="4"/>
  <c r="BD19" i="4" s="1"/>
  <c r="BA18" i="4"/>
  <c r="BD18" i="4" s="1"/>
  <c r="BA17" i="4"/>
  <c r="BD17" i="4" s="1"/>
  <c r="BA16" i="4"/>
  <c r="BD16" i="4" s="1"/>
  <c r="BA15" i="4"/>
  <c r="BD15" i="4" s="1"/>
  <c r="BA14" i="4"/>
  <c r="BD14" i="4" s="1"/>
  <c r="BA13" i="4"/>
  <c r="BD13" i="4" s="1"/>
  <c r="BA12" i="4"/>
  <c r="BD12" i="4" s="1"/>
  <c r="BA11" i="4"/>
  <c r="BD11" i="4" s="1"/>
  <c r="BA10" i="4"/>
  <c r="BD10" i="4" s="1"/>
  <c r="BA9" i="4"/>
  <c r="BD9" i="4" s="1"/>
  <c r="BA8" i="4"/>
  <c r="BD8" i="4" s="1"/>
  <c r="BD7" i="4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205" i="17"/>
  <c r="B206" i="17"/>
  <c r="B207" i="17"/>
  <c r="B8" i="17"/>
  <c r="L6" i="5"/>
  <c r="R6" i="16"/>
  <c r="R5" i="16" s="1"/>
  <c r="V6" i="16"/>
  <c r="V5" i="16" s="1"/>
  <c r="Z6" i="16"/>
  <c r="Z5" i="16" s="1"/>
  <c r="AD6" i="16"/>
  <c r="AD5" i="16" s="1"/>
  <c r="AH6" i="16"/>
  <c r="AH5" i="16" s="1"/>
  <c r="AL6" i="16"/>
  <c r="AL5" i="16" s="1"/>
  <c r="AP6" i="16"/>
  <c r="AP5" i="16" s="1"/>
  <c r="AE6" i="16"/>
  <c r="AE5" i="16" s="1"/>
  <c r="AM6" i="16"/>
  <c r="AM5" i="16" s="1"/>
  <c r="AM7" i="16" s="1"/>
  <c r="T6" i="16"/>
  <c r="T5" i="16" s="1"/>
  <c r="AB6" i="16"/>
  <c r="AB5" i="16" s="1"/>
  <c r="AB7" i="16" s="1"/>
  <c r="AF6" i="16"/>
  <c r="AF5" i="16" s="1"/>
  <c r="AN6" i="16"/>
  <c r="AN5" i="16" s="1"/>
  <c r="U6" i="16"/>
  <c r="U5" i="16" s="1"/>
  <c r="Y6" i="16"/>
  <c r="Y5" i="16" s="1"/>
  <c r="AG5" i="16"/>
  <c r="AO6" i="16"/>
  <c r="AO5" i="16" s="1"/>
  <c r="AO7" i="16" s="1"/>
  <c r="S6" i="16"/>
  <c r="S5" i="16" s="1"/>
  <c r="W6" i="16"/>
  <c r="W5" i="16" s="1"/>
  <c r="AA6" i="16"/>
  <c r="AA5" i="16" s="1"/>
  <c r="AI6" i="16"/>
  <c r="AI5" i="16" s="1"/>
  <c r="AQ6" i="16"/>
  <c r="AQ5" i="16" s="1"/>
  <c r="AQ7" i="16" s="1"/>
  <c r="X6" i="16"/>
  <c r="X5" i="16" s="1"/>
  <c r="X7" i="16" s="1"/>
  <c r="AJ6" i="16"/>
  <c r="AJ5" i="16" s="1"/>
  <c r="AJ7" i="16" s="1"/>
  <c r="AR6" i="16"/>
  <c r="AR5" i="16" s="1"/>
  <c r="AC6" i="16"/>
  <c r="AC5" i="16" s="1"/>
  <c r="AK6" i="16"/>
  <c r="AK5" i="16" s="1"/>
  <c r="AS6" i="16"/>
  <c r="AS5" i="16" s="1"/>
  <c r="E10" i="5"/>
  <c r="U7" i="4"/>
  <c r="AW1327" i="4"/>
  <c r="AU1711" i="4"/>
  <c r="AY179" i="4"/>
  <c r="AY627" i="4"/>
  <c r="AW627" i="4"/>
  <c r="AV819" i="4"/>
  <c r="AX819" i="4"/>
  <c r="AU819" i="4"/>
  <c r="AV1139" i="4"/>
  <c r="AX1539" i="4"/>
  <c r="AY1539" i="4"/>
  <c r="AU206" i="4"/>
  <c r="AX206" i="4"/>
  <c r="AU334" i="4"/>
  <c r="AX334" i="4"/>
  <c r="AY1191" i="4"/>
  <c r="AW1191" i="4"/>
  <c r="AV1575" i="4"/>
  <c r="AY1575" i="4"/>
  <c r="AW1767" i="4"/>
  <c r="AX618" i="4"/>
  <c r="AY618" i="4"/>
  <c r="AV618" i="4"/>
  <c r="AX810" i="4"/>
  <c r="AW810" i="4"/>
  <c r="AX1002" i="4"/>
  <c r="AU1002" i="4"/>
  <c r="AW1002" i="4"/>
  <c r="AX1503" i="4"/>
  <c r="AY1503" i="4"/>
  <c r="AX91" i="4"/>
  <c r="AY91" i="4"/>
  <c r="AU91" i="4"/>
  <c r="AW283" i="4"/>
  <c r="AY539" i="4"/>
  <c r="AW539" i="4"/>
  <c r="AV731" i="4"/>
  <c r="AY731" i="4"/>
  <c r="AX731" i="4"/>
  <c r="AV923" i="4"/>
  <c r="AW923" i="4"/>
  <c r="AU923" i="4"/>
  <c r="AV1715" i="4"/>
  <c r="AY1715" i="4"/>
  <c r="AX2524" i="4"/>
  <c r="AY2524" i="4"/>
  <c r="AX71" i="4"/>
  <c r="AY71" i="4"/>
  <c r="AU71" i="4"/>
  <c r="AW327" i="4"/>
  <c r="AV327" i="4"/>
  <c r="AW423" i="4"/>
  <c r="AV423" i="4"/>
  <c r="AV551" i="4"/>
  <c r="AW551" i="4"/>
  <c r="AU551" i="4"/>
  <c r="AV647" i="4"/>
  <c r="AX647" i="4"/>
  <c r="AU647" i="4"/>
  <c r="AY743" i="4"/>
  <c r="AX743" i="4"/>
  <c r="AU839" i="4"/>
  <c r="AY839" i="4"/>
  <c r="AV935" i="4"/>
  <c r="AU935" i="4"/>
  <c r="AW935" i="4"/>
  <c r="AU1115" i="4"/>
  <c r="AX1307" i="4"/>
  <c r="AY1499" i="4"/>
  <c r="AU1499" i="4"/>
  <c r="AU1871" i="4"/>
  <c r="AW1871" i="4"/>
  <c r="AX2383" i="4"/>
  <c r="AV56" i="4"/>
  <c r="AY56" i="4"/>
  <c r="AW56" i="4"/>
  <c r="AV120" i="4"/>
  <c r="AY120" i="4"/>
  <c r="AW120" i="4"/>
  <c r="AU168" i="4"/>
  <c r="AX168" i="4"/>
  <c r="AY232" i="4"/>
  <c r="AU232" i="4"/>
  <c r="AV264" i="4"/>
  <c r="AY264" i="4"/>
  <c r="AW264" i="4"/>
  <c r="AV312" i="4"/>
  <c r="AX312" i="4"/>
  <c r="AW312" i="4"/>
  <c r="AU376" i="4"/>
  <c r="AX376" i="4"/>
  <c r="AY408" i="4"/>
  <c r="AU408" i="4"/>
  <c r="AX792" i="4"/>
  <c r="AY792" i="4"/>
  <c r="AV792" i="4"/>
  <c r="AX1112" i="4"/>
  <c r="AU1112" i="4"/>
  <c r="AW1112" i="4"/>
  <c r="AV1112" i="4"/>
  <c r="AY1112" i="4"/>
  <c r="AX1160" i="4"/>
  <c r="AU1160" i="4"/>
  <c r="AY1160" i="4"/>
  <c r="AW1160" i="4"/>
  <c r="AV1160" i="4"/>
  <c r="AX1304" i="4"/>
  <c r="AU1304" i="4"/>
  <c r="AW1304" i="4"/>
  <c r="AV1304" i="4"/>
  <c r="AY1304" i="4"/>
  <c r="AV1859" i="4"/>
  <c r="AX1955" i="4"/>
  <c r="AV2083" i="4"/>
  <c r="AW2179" i="4"/>
  <c r="AU2648" i="4"/>
  <c r="AW53" i="4"/>
  <c r="AV53" i="4"/>
  <c r="AX101" i="4"/>
  <c r="AU101" i="4"/>
  <c r="AY149" i="4"/>
  <c r="AW197" i="4"/>
  <c r="AV197" i="4"/>
  <c r="AX245" i="4"/>
  <c r="AW245" i="4"/>
  <c r="AU245" i="4"/>
  <c r="AX389" i="4"/>
  <c r="AW389" i="4"/>
  <c r="AU389" i="4"/>
  <c r="AX517" i="4"/>
  <c r="AU517" i="4"/>
  <c r="AY565" i="4"/>
  <c r="AU613" i="4"/>
  <c r="AX661" i="4"/>
  <c r="AV725" i="4"/>
  <c r="AW725" i="4"/>
  <c r="AY773" i="4"/>
  <c r="AY821" i="4"/>
  <c r="AW869" i="4"/>
  <c r="AV917" i="4"/>
  <c r="AU917" i="4"/>
  <c r="AU965" i="4"/>
  <c r="AX1029" i="4"/>
  <c r="AW1077" i="4"/>
  <c r="AV1125" i="4"/>
  <c r="AY1125" i="4"/>
  <c r="AX1173" i="4"/>
  <c r="AX1221" i="4"/>
  <c r="AW1269" i="4"/>
  <c r="AV1333" i="4"/>
  <c r="AU1333" i="4"/>
  <c r="AU1381" i="4"/>
  <c r="AY1429" i="4"/>
  <c r="AW1493" i="4"/>
  <c r="AV1541" i="4"/>
  <c r="AY1541" i="4"/>
  <c r="AU1573" i="4"/>
  <c r="AY1621" i="4"/>
  <c r="AW1669" i="4"/>
  <c r="AV1733" i="4"/>
  <c r="AY1733" i="4"/>
  <c r="AY1781" i="4"/>
  <c r="AW2177" i="4"/>
  <c r="AX2273" i="4"/>
  <c r="AW2612" i="4"/>
  <c r="AU2612" i="4"/>
  <c r="AV2740" i="4"/>
  <c r="AW2836" i="4"/>
  <c r="AY2932" i="4"/>
  <c r="AU2932" i="4"/>
  <c r="AX2478" i="4"/>
  <c r="AU2532" i="4"/>
  <c r="AW2733" i="4"/>
  <c r="AU2797" i="4"/>
  <c r="AY2530" i="4"/>
  <c r="AV2594" i="4"/>
  <c r="AW2706" i="4"/>
  <c r="AV2866" i="4"/>
  <c r="AX2994" i="4"/>
  <c r="AV354" i="4"/>
  <c r="AY354" i="4"/>
  <c r="AW354" i="4"/>
  <c r="AV1231" i="4"/>
  <c r="AY1231" i="4"/>
  <c r="AX1359" i="4"/>
  <c r="AV1487" i="4"/>
  <c r="AU1615" i="4"/>
  <c r="AX1615" i="4"/>
  <c r="AW1743" i="4"/>
  <c r="AX131" i="4"/>
  <c r="AY131" i="4"/>
  <c r="AU131" i="4"/>
  <c r="AX195" i="4"/>
  <c r="AW195" i="4"/>
  <c r="AU195" i="4"/>
  <c r="AW259" i="4"/>
  <c r="AV259" i="4"/>
  <c r="AV387" i="4"/>
  <c r="AX451" i="4"/>
  <c r="AV515" i="4"/>
  <c r="AU515" i="4"/>
  <c r="AV579" i="4"/>
  <c r="AY579" i="4"/>
  <c r="AU579" i="4"/>
  <c r="AV643" i="4"/>
  <c r="AX643" i="4"/>
  <c r="AU643" i="4"/>
  <c r="AW707" i="4"/>
  <c r="AX707" i="4"/>
  <c r="AY771" i="4"/>
  <c r="AW771" i="4"/>
  <c r="AV835" i="4"/>
  <c r="AX835" i="4"/>
  <c r="AW835" i="4"/>
  <c r="AV899" i="4"/>
  <c r="AY899" i="4"/>
  <c r="AW899" i="4"/>
  <c r="AU963" i="4"/>
  <c r="AY963" i="4"/>
  <c r="AX1043" i="4"/>
  <c r="AY1043" i="4"/>
  <c r="AX1171" i="4"/>
  <c r="AW1171" i="4"/>
  <c r="AU1299" i="4"/>
  <c r="AX1427" i="4"/>
  <c r="AU1571" i="4"/>
  <c r="AW1571" i="4"/>
  <c r="AV54" i="4"/>
  <c r="AY54" i="4"/>
  <c r="AW54" i="4"/>
  <c r="AV118" i="4"/>
  <c r="AY118" i="4"/>
  <c r="AW118" i="4"/>
  <c r="AU182" i="4"/>
  <c r="AX182" i="4"/>
  <c r="AY246" i="4"/>
  <c r="AU246" i="4"/>
  <c r="AV310" i="4"/>
  <c r="AY310" i="4"/>
  <c r="AW310" i="4"/>
  <c r="AY374" i="4"/>
  <c r="AU374" i="4"/>
  <c r="AW1018" i="4"/>
  <c r="AV1018" i="4"/>
  <c r="AW1079" i="4"/>
  <c r="AY1079" i="4"/>
  <c r="AW1143" i="4"/>
  <c r="AX1143" i="4"/>
  <c r="AV1271" i="4"/>
  <c r="AW1271" i="4"/>
  <c r="AY1335" i="4"/>
  <c r="AV1399" i="4"/>
  <c r="AU1463" i="4"/>
  <c r="AY1463" i="4"/>
  <c r="AX1527" i="4"/>
  <c r="AU1591" i="4"/>
  <c r="AW1655" i="4"/>
  <c r="AY1655" i="4"/>
  <c r="AV1783" i="4"/>
  <c r="AW1783" i="4"/>
  <c r="AW2496" i="4"/>
  <c r="AY122" i="4"/>
  <c r="AV378" i="4"/>
  <c r="AX378" i="4"/>
  <c r="AW378" i="4"/>
  <c r="AX498" i="4"/>
  <c r="AU498" i="4"/>
  <c r="AY498" i="4"/>
  <c r="AX634" i="4"/>
  <c r="AU634" i="4"/>
  <c r="AW634" i="4"/>
  <c r="AY634" i="4"/>
  <c r="AV634" i="4"/>
  <c r="AW698" i="4"/>
  <c r="AY698" i="4"/>
  <c r="AX762" i="4"/>
  <c r="AU762" i="4"/>
  <c r="AW762" i="4"/>
  <c r="AY762" i="4"/>
  <c r="AV762" i="4"/>
  <c r="AX826" i="4"/>
  <c r="AY826" i="4"/>
  <c r="AW826" i="4"/>
  <c r="AV826" i="4"/>
  <c r="AU826" i="4"/>
  <c r="AW954" i="4"/>
  <c r="AV954" i="4"/>
  <c r="AU1023" i="4"/>
  <c r="AX1023" i="4"/>
  <c r="AV1151" i="4"/>
  <c r="AU1151" i="4"/>
  <c r="AY1151" i="4"/>
  <c r="AV1279" i="4"/>
  <c r="AU1407" i="4"/>
  <c r="AW1407" i="4"/>
  <c r="AY1535" i="4"/>
  <c r="AU1663" i="4"/>
  <c r="AX1791" i="4"/>
  <c r="AW1791" i="4"/>
  <c r="AX107" i="4"/>
  <c r="AW107" i="4"/>
  <c r="AU107" i="4"/>
  <c r="AY171" i="4"/>
  <c r="AW299" i="4"/>
  <c r="AW363" i="4"/>
  <c r="AV363" i="4"/>
  <c r="AX427" i="4"/>
  <c r="AW427" i="4"/>
  <c r="AU427" i="4"/>
  <c r="AV491" i="4"/>
  <c r="AU491" i="4"/>
  <c r="AX491" i="4"/>
  <c r="AW555" i="4"/>
  <c r="AU555" i="4"/>
  <c r="AY619" i="4"/>
  <c r="AW619" i="4"/>
  <c r="AV683" i="4"/>
  <c r="AY683" i="4"/>
  <c r="AX683" i="4"/>
  <c r="AV747" i="4"/>
  <c r="AU747" i="4"/>
  <c r="AX747" i="4"/>
  <c r="AW811" i="4"/>
  <c r="AU811" i="4"/>
  <c r="AX875" i="4"/>
  <c r="AW875" i="4"/>
  <c r="AV939" i="4"/>
  <c r="AX939" i="4"/>
  <c r="AY939" i="4"/>
  <c r="AV1003" i="4"/>
  <c r="AU1003" i="4"/>
  <c r="AY1003" i="4"/>
  <c r="AU1123" i="4"/>
  <c r="AY1123" i="4"/>
  <c r="AX1251" i="4"/>
  <c r="AU1251" i="4"/>
  <c r="AX1379" i="4"/>
  <c r="AY1379" i="4"/>
  <c r="AU1491" i="4"/>
  <c r="AX1619" i="4"/>
  <c r="AY1747" i="4"/>
  <c r="AU1747" i="4"/>
  <c r="AX2567" i="4"/>
  <c r="AX2880" i="4"/>
  <c r="AY79" i="4"/>
  <c r="AV111" i="4"/>
  <c r="AX175" i="4"/>
  <c r="AW175" i="4"/>
  <c r="AU175" i="4"/>
  <c r="AY207" i="4"/>
  <c r="AV239" i="4"/>
  <c r="AY239" i="4"/>
  <c r="AX303" i="4"/>
  <c r="AW303" i="4"/>
  <c r="AU303" i="4"/>
  <c r="AV367" i="4"/>
  <c r="AW399" i="4"/>
  <c r="AX431" i="4"/>
  <c r="AU431" i="4"/>
  <c r="AU463" i="4"/>
  <c r="AY495" i="4"/>
  <c r="AW527" i="4"/>
  <c r="AY527" i="4"/>
  <c r="AV559" i="4"/>
  <c r="AW559" i="4"/>
  <c r="AU559" i="4"/>
  <c r="AV591" i="4"/>
  <c r="AX591" i="4"/>
  <c r="AU591" i="4"/>
  <c r="AY623" i="4"/>
  <c r="AX623" i="4"/>
  <c r="AW655" i="4"/>
  <c r="AY655" i="4"/>
  <c r="AV687" i="4"/>
  <c r="AW687" i="4"/>
  <c r="AU687" i="4"/>
  <c r="AV719" i="4"/>
  <c r="AX719" i="4"/>
  <c r="AU719" i="4"/>
  <c r="AY751" i="4"/>
  <c r="AX751" i="4"/>
  <c r="AW783" i="4"/>
  <c r="AY783" i="4"/>
  <c r="AV815" i="4"/>
  <c r="AU815" i="4"/>
  <c r="AW815" i="4"/>
  <c r="AV847" i="4"/>
  <c r="AX847" i="4"/>
  <c r="AW847" i="4"/>
  <c r="AY879" i="4"/>
  <c r="AX879" i="4"/>
  <c r="AU911" i="4"/>
  <c r="AY911" i="4"/>
  <c r="AV943" i="4"/>
  <c r="AU943" i="4"/>
  <c r="AW943" i="4"/>
  <c r="AV975" i="4"/>
  <c r="AX975" i="4"/>
  <c r="AW975" i="4"/>
  <c r="AW1067" i="4"/>
  <c r="AU1067" i="4"/>
  <c r="AX1131" i="4"/>
  <c r="AW1131" i="4"/>
  <c r="AV1195" i="4"/>
  <c r="AX1195" i="4"/>
  <c r="AY1195" i="4"/>
  <c r="AV1259" i="4"/>
  <c r="AU1259" i="4"/>
  <c r="AY1259" i="4"/>
  <c r="AW1323" i="4"/>
  <c r="AU1323" i="4"/>
  <c r="AW1387" i="4"/>
  <c r="AY1387" i="4"/>
  <c r="AV1515" i="4"/>
  <c r="AW1515" i="4"/>
  <c r="AY1515" i="4"/>
  <c r="AX1579" i="4"/>
  <c r="AU1579" i="4"/>
  <c r="AV1643" i="4"/>
  <c r="AW1643" i="4"/>
  <c r="AU1643" i="4"/>
  <c r="AX1707" i="4"/>
  <c r="AU1707" i="4"/>
  <c r="AV1771" i="4"/>
  <c r="AW1771" i="4"/>
  <c r="AY1771" i="4"/>
  <c r="AX1836" i="4"/>
  <c r="AW1836" i="4"/>
  <c r="AY1836" i="4"/>
  <c r="AU1836" i="4"/>
  <c r="AV1836" i="4"/>
  <c r="AX1034" i="4"/>
  <c r="AY1034" i="4"/>
  <c r="AV1034" i="4"/>
  <c r="AU1034" i="4"/>
  <c r="AW1034" i="4"/>
  <c r="AX1066" i="4"/>
  <c r="AY1066" i="4"/>
  <c r="AW1066" i="4"/>
  <c r="AX1098" i="4"/>
  <c r="AU1098" i="4"/>
  <c r="AW1098" i="4"/>
  <c r="AX1162" i="4"/>
  <c r="AY1162" i="4"/>
  <c r="AV1162" i="4"/>
  <c r="AU1162" i="4"/>
  <c r="AW1162" i="4"/>
  <c r="AY1194" i="4"/>
  <c r="AV1194" i="4"/>
  <c r="AX1226" i="4"/>
  <c r="AY1226" i="4"/>
  <c r="AV1226" i="4"/>
  <c r="AU1226" i="4"/>
  <c r="AW1226" i="4"/>
  <c r="AX1290" i="4"/>
  <c r="AY1290" i="4"/>
  <c r="AV1290" i="4"/>
  <c r="AU1290" i="4"/>
  <c r="AW1290" i="4"/>
  <c r="AX1386" i="4"/>
  <c r="AY1386" i="4"/>
  <c r="AV1386" i="4"/>
  <c r="AU1386" i="4"/>
  <c r="AW1386" i="4"/>
  <c r="AV1835" i="4"/>
  <c r="AW1835" i="4"/>
  <c r="AY1835" i="4"/>
  <c r="AV1959" i="4"/>
  <c r="AY1959" i="4"/>
  <c r="AX2023" i="4"/>
  <c r="AV2087" i="4"/>
  <c r="AU2151" i="4"/>
  <c r="AX2151" i="4"/>
  <c r="AW2343" i="4"/>
  <c r="AU2407" i="4"/>
  <c r="AV2471" i="4"/>
  <c r="AY2471" i="4"/>
  <c r="AW2471" i="4"/>
  <c r="AU2544" i="4"/>
  <c r="AX2656" i="4"/>
  <c r="AV2656" i="4"/>
  <c r="AX2800" i="4"/>
  <c r="AV1887" i="4"/>
  <c r="AU1887" i="4"/>
  <c r="AX1887" i="4"/>
  <c r="AW1887" i="4"/>
  <c r="AY1887" i="4"/>
  <c r="AV1951" i="4"/>
  <c r="AU1951" i="4"/>
  <c r="AX1951" i="4"/>
  <c r="AW1951" i="4"/>
  <c r="AY1951" i="4"/>
  <c r="AV2015" i="4"/>
  <c r="AU2015" i="4"/>
  <c r="AX2015" i="4"/>
  <c r="AW2015" i="4"/>
  <c r="AY2015" i="4"/>
  <c r="AV2079" i="4"/>
  <c r="AU2079" i="4"/>
  <c r="AX2079" i="4"/>
  <c r="AW2079" i="4"/>
  <c r="AY2079" i="4"/>
  <c r="AV2143" i="4"/>
  <c r="AU2143" i="4"/>
  <c r="AX2143" i="4"/>
  <c r="AW2143" i="4"/>
  <c r="AY2143" i="4"/>
  <c r="AV2335" i="4"/>
  <c r="AU2335" i="4"/>
  <c r="AX2335" i="4"/>
  <c r="AW2335" i="4"/>
  <c r="AY2335" i="4"/>
  <c r="AV2399" i="4"/>
  <c r="AU2399" i="4"/>
  <c r="AX2399" i="4"/>
  <c r="AW2399" i="4"/>
  <c r="AY2399" i="4"/>
  <c r="AV2463" i="4"/>
  <c r="AU2463" i="4"/>
  <c r="AX2463" i="4"/>
  <c r="AW2463" i="4"/>
  <c r="AY2463" i="4"/>
  <c r="AY2533" i="4"/>
  <c r="AU2640" i="4"/>
  <c r="AW2640" i="4"/>
  <c r="AU2768" i="4"/>
  <c r="AV76" i="4"/>
  <c r="AY76" i="4"/>
  <c r="AU76" i="4"/>
  <c r="AX76" i="4"/>
  <c r="AW76" i="4"/>
  <c r="AV92" i="4"/>
  <c r="AY92" i="4"/>
  <c r="AU92" i="4"/>
  <c r="AX92" i="4"/>
  <c r="AW92" i="4"/>
  <c r="AV124" i="4"/>
  <c r="AY124" i="4"/>
  <c r="AU124" i="4"/>
  <c r="AX124" i="4"/>
  <c r="AW124" i="4"/>
  <c r="AV140" i="4"/>
  <c r="AY140" i="4"/>
  <c r="AU140" i="4"/>
  <c r="AX140" i="4"/>
  <c r="AW140" i="4"/>
  <c r="AV172" i="4"/>
  <c r="AY172" i="4"/>
  <c r="AU172" i="4"/>
  <c r="AX172" i="4"/>
  <c r="AW172" i="4"/>
  <c r="AV204" i="4"/>
  <c r="AY204" i="4"/>
  <c r="AU204" i="4"/>
  <c r="AX204" i="4"/>
  <c r="AW204" i="4"/>
  <c r="AV252" i="4"/>
  <c r="AY252" i="4"/>
  <c r="AU252" i="4"/>
  <c r="AX252" i="4"/>
  <c r="AW252" i="4"/>
  <c r="AV300" i="4"/>
  <c r="AY300" i="4"/>
  <c r="AU300" i="4"/>
  <c r="AX300" i="4"/>
  <c r="AW300" i="4"/>
  <c r="AV332" i="4"/>
  <c r="AY332" i="4"/>
  <c r="AU332" i="4"/>
  <c r="AX332" i="4"/>
  <c r="AW332" i="4"/>
  <c r="AV348" i="4"/>
  <c r="AY348" i="4"/>
  <c r="AU348" i="4"/>
  <c r="AX348" i="4"/>
  <c r="AW348" i="4"/>
  <c r="AV380" i="4"/>
  <c r="AY380" i="4"/>
  <c r="AU380" i="4"/>
  <c r="AX380" i="4"/>
  <c r="AW380" i="4"/>
  <c r="AX1420" i="4"/>
  <c r="AW1420" i="4"/>
  <c r="AY1420" i="4"/>
  <c r="AV1420" i="4"/>
  <c r="AU1420" i="4"/>
  <c r="AX1452" i="4"/>
  <c r="AW1452" i="4"/>
  <c r="AY1452" i="4"/>
  <c r="AV1452" i="4"/>
  <c r="AU1452" i="4"/>
  <c r="AX1580" i="4"/>
  <c r="AW1580" i="4"/>
  <c r="AY1580" i="4"/>
  <c r="AV1580" i="4"/>
  <c r="AU1580" i="4"/>
  <c r="AX1676" i="4"/>
  <c r="AW1676" i="4"/>
  <c r="AY1676" i="4"/>
  <c r="AV1676" i="4"/>
  <c r="AU1676" i="4"/>
  <c r="AX1708" i="4"/>
  <c r="AW1708" i="4"/>
  <c r="AY1708" i="4"/>
  <c r="AU1708" i="4"/>
  <c r="AV1708" i="4"/>
  <c r="AX1838" i="4"/>
  <c r="AV1838" i="4"/>
  <c r="AY1838" i="4"/>
  <c r="AU1838" i="4"/>
  <c r="AW1838" i="4"/>
  <c r="AV1867" i="4"/>
  <c r="AX1867" i="4"/>
  <c r="AW1867" i="4"/>
  <c r="AU1867" i="4"/>
  <c r="AY1867" i="4"/>
  <c r="AV1899" i="4"/>
  <c r="AX1899" i="4"/>
  <c r="AW1899" i="4"/>
  <c r="AU1899" i="4"/>
  <c r="AY1899" i="4"/>
  <c r="AV1931" i="4"/>
  <c r="AX1931" i="4"/>
  <c r="AW1931" i="4"/>
  <c r="AU1931" i="4"/>
  <c r="AY1931" i="4"/>
  <c r="AX1963" i="4"/>
  <c r="AU1963" i="4"/>
  <c r="AV1995" i="4"/>
  <c r="AW1995" i="4"/>
  <c r="AY1995" i="4"/>
  <c r="AX2027" i="4"/>
  <c r="AU2027" i="4"/>
  <c r="AV2059" i="4"/>
  <c r="AW2059" i="4"/>
  <c r="AY2059" i="4"/>
  <c r="AX2091" i="4"/>
  <c r="AU2091" i="4"/>
  <c r="AV2123" i="4"/>
  <c r="AW2123" i="4"/>
  <c r="AY2123" i="4"/>
  <c r="AX2155" i="4"/>
  <c r="AU2155" i="4"/>
  <c r="AX2187" i="4"/>
  <c r="AV2219" i="4"/>
  <c r="AY2219" i="4"/>
  <c r="AU2251" i="4"/>
  <c r="AW2283" i="4"/>
  <c r="AX2315" i="4"/>
  <c r="AU2347" i="4"/>
  <c r="AW2379" i="4"/>
  <c r="AX2411" i="4"/>
  <c r="AV2443" i="4"/>
  <c r="AY2443" i="4"/>
  <c r="AU2475" i="4"/>
  <c r="AU2507" i="4"/>
  <c r="AX2549" i="4"/>
  <c r="AU2600" i="4"/>
  <c r="AV2600" i="4"/>
  <c r="AX2664" i="4"/>
  <c r="AY2664" i="4"/>
  <c r="AW2664" i="4"/>
  <c r="AU2728" i="4"/>
  <c r="AV2728" i="4"/>
  <c r="AV2792" i="4"/>
  <c r="AX2792" i="4"/>
  <c r="AU2792" i="4"/>
  <c r="AY2856" i="4"/>
  <c r="AX2856" i="4"/>
  <c r="AV2920" i="4"/>
  <c r="AU2920" i="4"/>
  <c r="AW2984" i="4"/>
  <c r="AX57" i="4"/>
  <c r="AW57" i="4"/>
  <c r="AV57" i="4"/>
  <c r="AU57" i="4"/>
  <c r="AY57" i="4"/>
  <c r="AX137" i="4"/>
  <c r="AW137" i="4"/>
  <c r="AV137" i="4"/>
  <c r="AU137" i="4"/>
  <c r="AY137" i="4"/>
  <c r="AX153" i="4"/>
  <c r="AW153" i="4"/>
  <c r="AV153" i="4"/>
  <c r="AU153" i="4"/>
  <c r="AY153" i="4"/>
  <c r="AX169" i="4"/>
  <c r="AW169" i="4"/>
  <c r="AV169" i="4"/>
  <c r="AU169" i="4"/>
  <c r="AY169" i="4"/>
  <c r="AX185" i="4"/>
  <c r="AW185" i="4"/>
  <c r="AV185" i="4"/>
  <c r="AU185" i="4"/>
  <c r="AY185" i="4"/>
  <c r="AX201" i="4"/>
  <c r="AW201" i="4"/>
  <c r="AV201" i="4"/>
  <c r="AU201" i="4"/>
  <c r="AY201" i="4"/>
  <c r="AX233" i="4"/>
  <c r="AW233" i="4"/>
  <c r="AV233" i="4"/>
  <c r="AU233" i="4"/>
  <c r="AY233" i="4"/>
  <c r="AX249" i="4"/>
  <c r="AW249" i="4"/>
  <c r="AV249" i="4"/>
  <c r="AU249" i="4"/>
  <c r="AY249" i="4"/>
  <c r="AX265" i="4"/>
  <c r="AW265" i="4"/>
  <c r="AV265" i="4"/>
  <c r="AU265" i="4"/>
  <c r="AY265" i="4"/>
  <c r="AX281" i="4"/>
  <c r="AW281" i="4"/>
  <c r="AV281" i="4"/>
  <c r="AU281" i="4"/>
  <c r="AY281" i="4"/>
  <c r="AX297" i="4"/>
  <c r="AW297" i="4"/>
  <c r="AV297" i="4"/>
  <c r="AU297" i="4"/>
  <c r="AY297" i="4"/>
  <c r="AX313" i="4"/>
  <c r="AW313" i="4"/>
  <c r="AV313" i="4"/>
  <c r="AU313" i="4"/>
  <c r="AY313" i="4"/>
  <c r="AX329" i="4"/>
  <c r="AW329" i="4"/>
  <c r="AV329" i="4"/>
  <c r="AU329" i="4"/>
  <c r="AY329" i="4"/>
  <c r="AX345" i="4"/>
  <c r="AW345" i="4"/>
  <c r="AV345" i="4"/>
  <c r="AU345" i="4"/>
  <c r="AY345" i="4"/>
  <c r="AX377" i="4"/>
  <c r="AW377" i="4"/>
  <c r="AV377" i="4"/>
  <c r="AU377" i="4"/>
  <c r="AY377" i="4"/>
  <c r="AV409" i="4"/>
  <c r="AU409" i="4"/>
  <c r="AY409" i="4"/>
  <c r="AX441" i="4"/>
  <c r="AW441" i="4"/>
  <c r="AV441" i="4"/>
  <c r="AU441" i="4"/>
  <c r="AY441" i="4"/>
  <c r="AV473" i="4"/>
  <c r="AU473" i="4"/>
  <c r="AX473" i="4"/>
  <c r="AW473" i="4"/>
  <c r="AY473" i="4"/>
  <c r="AV505" i="4"/>
  <c r="AU505" i="4"/>
  <c r="AX505" i="4"/>
  <c r="AW505" i="4"/>
  <c r="AY505" i="4"/>
  <c r="AX2500" i="4"/>
  <c r="AW2500" i="4"/>
  <c r="AV2500" i="4"/>
  <c r="AU2500" i="4"/>
  <c r="AY2500" i="4"/>
  <c r="AX2540" i="4"/>
  <c r="AW2540" i="4"/>
  <c r="AY2540" i="4"/>
  <c r="AV2540" i="4"/>
  <c r="AU2540" i="4"/>
  <c r="AV1845" i="4"/>
  <c r="AW1845" i="4"/>
  <c r="AY1845" i="4"/>
  <c r="AU1845" i="4"/>
  <c r="AX1845" i="4"/>
  <c r="AV1861" i="4"/>
  <c r="AW1861" i="4"/>
  <c r="AX1861" i="4"/>
  <c r="AU1861" i="4"/>
  <c r="AY1861" i="4"/>
  <c r="AV1877" i="4"/>
  <c r="AW1877" i="4"/>
  <c r="AY1877" i="4"/>
  <c r="AU1877" i="4"/>
  <c r="AX1877" i="4"/>
  <c r="AV1893" i="4"/>
  <c r="AW1893" i="4"/>
  <c r="AX1893" i="4"/>
  <c r="AU1893" i="4"/>
  <c r="AY1893" i="4"/>
  <c r="AV1909" i="4"/>
  <c r="AW1909" i="4"/>
  <c r="AY1909" i="4"/>
  <c r="AU1909" i="4"/>
  <c r="AX1909" i="4"/>
  <c r="AV1925" i="4"/>
  <c r="AW1925" i="4"/>
  <c r="AX1925" i="4"/>
  <c r="AU1925" i="4"/>
  <c r="AY1925" i="4"/>
  <c r="AV1941" i="4"/>
  <c r="AW1941" i="4"/>
  <c r="AY1941" i="4"/>
  <c r="AU1941" i="4"/>
  <c r="AX1941" i="4"/>
  <c r="AV1957" i="4"/>
  <c r="AW1957" i="4"/>
  <c r="AX1957" i="4"/>
  <c r="AU1957" i="4"/>
  <c r="AY1957" i="4"/>
  <c r="AV1973" i="4"/>
  <c r="AW1973" i="4"/>
  <c r="AY1973" i="4"/>
  <c r="AU1973" i="4"/>
  <c r="AX1973" i="4"/>
  <c r="AV1989" i="4"/>
  <c r="AW1989" i="4"/>
  <c r="AX1989" i="4"/>
  <c r="AU1989" i="4"/>
  <c r="AY1989" i="4"/>
  <c r="AV2005" i="4"/>
  <c r="AW2005" i="4"/>
  <c r="AY2005" i="4"/>
  <c r="AU2005" i="4"/>
  <c r="AX2005" i="4"/>
  <c r="AV2021" i="4"/>
  <c r="AW2021" i="4"/>
  <c r="AX2021" i="4"/>
  <c r="AU2021" i="4"/>
  <c r="AY2021" i="4"/>
  <c r="AV2037" i="4"/>
  <c r="AW2037" i="4"/>
  <c r="AY2037" i="4"/>
  <c r="AU2037" i="4"/>
  <c r="AX2037" i="4"/>
  <c r="AV2053" i="4"/>
  <c r="AW2053" i="4"/>
  <c r="AX2053" i="4"/>
  <c r="AU2053" i="4"/>
  <c r="AY2053" i="4"/>
  <c r="AV2069" i="4"/>
  <c r="AW2069" i="4"/>
  <c r="AY2069" i="4"/>
  <c r="AU2069" i="4"/>
  <c r="AX2069" i="4"/>
  <c r="AV2085" i="4"/>
  <c r="AW2085" i="4"/>
  <c r="AX2085" i="4"/>
  <c r="AU2085" i="4"/>
  <c r="AY2085" i="4"/>
  <c r="AV2101" i="4"/>
  <c r="AW2101" i="4"/>
  <c r="AY2101" i="4"/>
  <c r="AU2101" i="4"/>
  <c r="AX2101" i="4"/>
  <c r="AV2117" i="4"/>
  <c r="AW2117" i="4"/>
  <c r="AX2117" i="4"/>
  <c r="AU2117" i="4"/>
  <c r="AY2117" i="4"/>
  <c r="AV2133" i="4"/>
  <c r="AW2133" i="4"/>
  <c r="AY2133" i="4"/>
  <c r="AU2133" i="4"/>
  <c r="AX2133" i="4"/>
  <c r="AV2149" i="4"/>
  <c r="AW2149" i="4"/>
  <c r="AX2149" i="4"/>
  <c r="AU2149" i="4"/>
  <c r="AY2149" i="4"/>
  <c r="AV2165" i="4"/>
  <c r="AW2165" i="4"/>
  <c r="AY2165" i="4"/>
  <c r="AU2165" i="4"/>
  <c r="AX2165" i="4"/>
  <c r="AV2181" i="4"/>
  <c r="AW2181" i="4"/>
  <c r="AX2181" i="4"/>
  <c r="AU2181" i="4"/>
  <c r="AY2181" i="4"/>
  <c r="AV2197" i="4"/>
  <c r="AW2197" i="4"/>
  <c r="AY2197" i="4"/>
  <c r="AU2197" i="4"/>
  <c r="AX2197" i="4"/>
  <c r="AV2213" i="4"/>
  <c r="AW2213" i="4"/>
  <c r="AX2213" i="4"/>
  <c r="AU2213" i="4"/>
  <c r="AY2213" i="4"/>
  <c r="AV2229" i="4"/>
  <c r="AW2229" i="4"/>
  <c r="AY2229" i="4"/>
  <c r="AU2229" i="4"/>
  <c r="AX2229" i="4"/>
  <c r="AV2245" i="4"/>
  <c r="AW2245" i="4"/>
  <c r="AX2245" i="4"/>
  <c r="AU2245" i="4"/>
  <c r="AY2245" i="4"/>
  <c r="AV2261" i="4"/>
  <c r="AW2261" i="4"/>
  <c r="AY2261" i="4"/>
  <c r="AU2261" i="4"/>
  <c r="AX2261" i="4"/>
  <c r="AV2277" i="4"/>
  <c r="AW2277" i="4"/>
  <c r="AX2277" i="4"/>
  <c r="AU2277" i="4"/>
  <c r="AY2277" i="4"/>
  <c r="AV2293" i="4"/>
  <c r="AW2293" i="4"/>
  <c r="AY2293" i="4"/>
  <c r="AU2293" i="4"/>
  <c r="AX2293" i="4"/>
  <c r="AV2309" i="4"/>
  <c r="AW2309" i="4"/>
  <c r="AX2309" i="4"/>
  <c r="AU2309" i="4"/>
  <c r="AY2309" i="4"/>
  <c r="AW2325" i="4"/>
  <c r="AU2325" i="4"/>
  <c r="AV2341" i="4"/>
  <c r="AX2341" i="4"/>
  <c r="AY2341" i="4"/>
  <c r="AW2357" i="4"/>
  <c r="AX2357" i="4"/>
  <c r="AV2373" i="4"/>
  <c r="AX2373" i="4"/>
  <c r="AY2373" i="4"/>
  <c r="AW2389" i="4"/>
  <c r="AU2389" i="4"/>
  <c r="AV2405" i="4"/>
  <c r="AX2405" i="4"/>
  <c r="AY2405" i="4"/>
  <c r="AW2421" i="4"/>
  <c r="AX2421" i="4"/>
  <c r="AV2437" i="4"/>
  <c r="AX2437" i="4"/>
  <c r="AY2437" i="4"/>
  <c r="AW2453" i="4"/>
  <c r="AU2453" i="4"/>
  <c r="AV2469" i="4"/>
  <c r="AX2469" i="4"/>
  <c r="AY2469" i="4"/>
  <c r="AW2485" i="4"/>
  <c r="AX2485" i="4"/>
  <c r="AV2501" i="4"/>
  <c r="AX2501" i="4"/>
  <c r="AY2501" i="4"/>
  <c r="AU2520" i="4"/>
  <c r="AV2520" i="4"/>
  <c r="AW2541" i="4"/>
  <c r="AX2541" i="4"/>
  <c r="AV2563" i="4"/>
  <c r="AX2563" i="4"/>
  <c r="AU2563" i="4"/>
  <c r="AY2563" i="4"/>
  <c r="AW2563" i="4"/>
  <c r="AX2588" i="4"/>
  <c r="AW2588" i="4"/>
  <c r="AU2588" i="4"/>
  <c r="AV2588" i="4"/>
  <c r="AY2588" i="4"/>
  <c r="AX2620" i="4"/>
  <c r="AW2620" i="4"/>
  <c r="AU2620" i="4"/>
  <c r="AY2620" i="4"/>
  <c r="AV2620" i="4"/>
  <c r="AX2652" i="4"/>
  <c r="AW2652" i="4"/>
  <c r="AU2652" i="4"/>
  <c r="AV2652" i="4"/>
  <c r="AY2652" i="4"/>
  <c r="AX2684" i="4"/>
  <c r="AW2684" i="4"/>
  <c r="AU2684" i="4"/>
  <c r="AY2684" i="4"/>
  <c r="AV2684" i="4"/>
  <c r="AX2716" i="4"/>
  <c r="AW2716" i="4"/>
  <c r="AU2716" i="4"/>
  <c r="AV2716" i="4"/>
  <c r="AY2716" i="4"/>
  <c r="AV2748" i="4"/>
  <c r="AW2748" i="4"/>
  <c r="AX2748" i="4"/>
  <c r="AU2748" i="4"/>
  <c r="AY2748" i="4"/>
  <c r="AV2780" i="4"/>
  <c r="AW2780" i="4"/>
  <c r="AU2780" i="4"/>
  <c r="AY2780" i="4"/>
  <c r="AX2780" i="4"/>
  <c r="AV2812" i="4"/>
  <c r="AW2812" i="4"/>
  <c r="AY2812" i="4"/>
  <c r="AX2812" i="4"/>
  <c r="AU2812" i="4"/>
  <c r="AV2844" i="4"/>
  <c r="AW2844" i="4"/>
  <c r="AY2844" i="4"/>
  <c r="AX2844" i="4"/>
  <c r="AU2844" i="4"/>
  <c r="AV2876" i="4"/>
  <c r="AW2876" i="4"/>
  <c r="AX2876" i="4"/>
  <c r="AU2876" i="4"/>
  <c r="AY2876" i="4"/>
  <c r="AV2908" i="4"/>
  <c r="AW2908" i="4"/>
  <c r="AU2908" i="4"/>
  <c r="AX2908" i="4"/>
  <c r="AY2908" i="4"/>
  <c r="AV2940" i="4"/>
  <c r="AW2940" i="4"/>
  <c r="AY2940" i="4"/>
  <c r="AU2940" i="4"/>
  <c r="AX2940" i="4"/>
  <c r="AV2972" i="4"/>
  <c r="AW2972" i="4"/>
  <c r="AY2972" i="4"/>
  <c r="AX2972" i="4"/>
  <c r="AU2972" i="4"/>
  <c r="AV3004" i="4"/>
  <c r="AW3004" i="4"/>
  <c r="AX3004" i="4"/>
  <c r="AU3004" i="4"/>
  <c r="AY3004" i="4"/>
  <c r="AX2434" i="4"/>
  <c r="AY2434" i="4"/>
  <c r="AU2434" i="4"/>
  <c r="AV2434" i="4"/>
  <c r="AW2434" i="4"/>
  <c r="AX2450" i="4"/>
  <c r="AY2450" i="4"/>
  <c r="AW2450" i="4"/>
  <c r="AV2450" i="4"/>
  <c r="AU2450" i="4"/>
  <c r="AX2466" i="4"/>
  <c r="AY2466" i="4"/>
  <c r="AU2466" i="4"/>
  <c r="AW2466" i="4"/>
  <c r="AV2466" i="4"/>
  <c r="AX2482" i="4"/>
  <c r="AY2482" i="4"/>
  <c r="AW2482" i="4"/>
  <c r="AV2482" i="4"/>
  <c r="AU2482" i="4"/>
  <c r="AX2498" i="4"/>
  <c r="AU2498" i="4"/>
  <c r="AW2498" i="4"/>
  <c r="AX2516" i="4"/>
  <c r="AW2516" i="4"/>
  <c r="AY2516" i="4"/>
  <c r="AV2516" i="4"/>
  <c r="AU2516" i="4"/>
  <c r="AV2559" i="4"/>
  <c r="AU2559" i="4"/>
  <c r="AX2559" i="4"/>
  <c r="AW2559" i="4"/>
  <c r="AY2559" i="4"/>
  <c r="AW2581" i="4"/>
  <c r="AU2581" i="4"/>
  <c r="AV2613" i="4"/>
  <c r="AY2613" i="4"/>
  <c r="AU2613" i="4"/>
  <c r="AW2645" i="4"/>
  <c r="AU2645" i="4"/>
  <c r="AV2677" i="4"/>
  <c r="AY2677" i="4"/>
  <c r="AU2677" i="4"/>
  <c r="AW2709" i="4"/>
  <c r="AU2709" i="4"/>
  <c r="AV2741" i="4"/>
  <c r="AY2741" i="4"/>
  <c r="AU2741" i="4"/>
  <c r="AV2773" i="4"/>
  <c r="AW2773" i="4"/>
  <c r="AX2805" i="4"/>
  <c r="AW2805" i="4"/>
  <c r="AY2805" i="4"/>
  <c r="AV2837" i="4"/>
  <c r="AY2837" i="4"/>
  <c r="AX2869" i="4"/>
  <c r="AY2869" i="4"/>
  <c r="AU2869" i="4"/>
  <c r="AV2901" i="4"/>
  <c r="AW2901" i="4"/>
  <c r="AX2933" i="4"/>
  <c r="AY2933" i="4"/>
  <c r="AW2965" i="4"/>
  <c r="AY2997" i="4"/>
  <c r="AV2583" i="4"/>
  <c r="AU2583" i="4"/>
  <c r="AW2583" i="4"/>
  <c r="AX2583" i="4"/>
  <c r="AY2583" i="4"/>
  <c r="AV2599" i="4"/>
  <c r="AU2599" i="4"/>
  <c r="AY2599" i="4"/>
  <c r="AX2599" i="4"/>
  <c r="AW2599" i="4"/>
  <c r="AV2615" i="4"/>
  <c r="AU2615" i="4"/>
  <c r="AW2615" i="4"/>
  <c r="AY2615" i="4"/>
  <c r="AX2615" i="4"/>
  <c r="AV2631" i="4"/>
  <c r="AU2631" i="4"/>
  <c r="AY2631" i="4"/>
  <c r="AX2631" i="4"/>
  <c r="AW2631" i="4"/>
  <c r="AV2647" i="4"/>
  <c r="AU2647" i="4"/>
  <c r="AW2647" i="4"/>
  <c r="AX2647" i="4"/>
  <c r="AY2647" i="4"/>
  <c r="AV2663" i="4"/>
  <c r="AU2663" i="4"/>
  <c r="AY2663" i="4"/>
  <c r="AX2663" i="4"/>
  <c r="AW2663" i="4"/>
  <c r="AV2679" i="4"/>
  <c r="AU2679" i="4"/>
  <c r="AW2679" i="4"/>
  <c r="AY2679" i="4"/>
  <c r="AX2679" i="4"/>
  <c r="AV2695" i="4"/>
  <c r="AU2695" i="4"/>
  <c r="AY2695" i="4"/>
  <c r="AX2695" i="4"/>
  <c r="AW2695" i="4"/>
  <c r="AV2711" i="4"/>
  <c r="AU2711" i="4"/>
  <c r="AW2711" i="4"/>
  <c r="AX2711" i="4"/>
  <c r="AY2711" i="4"/>
  <c r="AV2727" i="4"/>
  <c r="AU2727" i="4"/>
  <c r="AY2727" i="4"/>
  <c r="AX2727" i="4"/>
  <c r="AW2727" i="4"/>
  <c r="AV2743" i="4"/>
  <c r="AU2743" i="4"/>
  <c r="AW2743" i="4"/>
  <c r="AY2743" i="4"/>
  <c r="AX2743" i="4"/>
  <c r="AX2759" i="4"/>
  <c r="AU2759" i="4"/>
  <c r="AY2759" i="4"/>
  <c r="AW2759" i="4"/>
  <c r="AV2759" i="4"/>
  <c r="AX2775" i="4"/>
  <c r="AU2775" i="4"/>
  <c r="AV2775" i="4"/>
  <c r="AW2775" i="4"/>
  <c r="AY2775" i="4"/>
  <c r="AX2791" i="4"/>
  <c r="AU2791" i="4"/>
  <c r="AY2791" i="4"/>
  <c r="AV2791" i="4"/>
  <c r="AW2791" i="4"/>
  <c r="AX2807" i="4"/>
  <c r="AU2807" i="4"/>
  <c r="AV2807" i="4"/>
  <c r="AW2807" i="4"/>
  <c r="AY2807" i="4"/>
  <c r="AX2823" i="4"/>
  <c r="AU2823" i="4"/>
  <c r="AY2823" i="4"/>
  <c r="AV2823" i="4"/>
  <c r="AW2823" i="4"/>
  <c r="AX2839" i="4"/>
  <c r="AU2839" i="4"/>
  <c r="AV2839" i="4"/>
  <c r="AY2839" i="4"/>
  <c r="AW2839" i="4"/>
  <c r="AX2855" i="4"/>
  <c r="AU2855" i="4"/>
  <c r="AY2855" i="4"/>
  <c r="AW2855" i="4"/>
  <c r="AV2855" i="4"/>
  <c r="AX2871" i="4"/>
  <c r="AU2871" i="4"/>
  <c r="AV2871" i="4"/>
  <c r="AY2871" i="4"/>
  <c r="AW2871" i="4"/>
  <c r="AX2887" i="4"/>
  <c r="AU2887" i="4"/>
  <c r="AY2887" i="4"/>
  <c r="AW2887" i="4"/>
  <c r="AV2887" i="4"/>
  <c r="AX2903" i="4"/>
  <c r="AU2903" i="4"/>
  <c r="AV2903" i="4"/>
  <c r="AW2903" i="4"/>
  <c r="AY2903" i="4"/>
  <c r="AX2919" i="4"/>
  <c r="AU2919" i="4"/>
  <c r="AY2919" i="4"/>
  <c r="AV2919" i="4"/>
  <c r="AW2919" i="4"/>
  <c r="AX2935" i="4"/>
  <c r="AU2935" i="4"/>
  <c r="AV2935" i="4"/>
  <c r="AY2935" i="4"/>
  <c r="AW2935" i="4"/>
  <c r="AX2951" i="4"/>
  <c r="AU2951" i="4"/>
  <c r="AY2951" i="4"/>
  <c r="AW2951" i="4"/>
  <c r="AV2951" i="4"/>
  <c r="AX2967" i="4"/>
  <c r="AU2967" i="4"/>
  <c r="AV2967" i="4"/>
  <c r="AY2967" i="4"/>
  <c r="AW2967" i="4"/>
  <c r="AX2983" i="4"/>
  <c r="AU2983" i="4"/>
  <c r="AY2983" i="4"/>
  <c r="AW2983" i="4"/>
  <c r="AV2983" i="4"/>
  <c r="AX2999" i="4"/>
  <c r="AU2999" i="4"/>
  <c r="AV2999" i="4"/>
  <c r="AY2999" i="4"/>
  <c r="AW2999" i="4"/>
  <c r="AV338" i="4"/>
  <c r="AY338" i="4"/>
  <c r="AU338" i="4"/>
  <c r="AX338" i="4"/>
  <c r="AW338" i="4"/>
  <c r="AX538" i="4"/>
  <c r="AU538" i="4"/>
  <c r="AW538" i="4"/>
  <c r="AY538" i="4"/>
  <c r="AV538" i="4"/>
  <c r="AV1199" i="4"/>
  <c r="AU1199" i="4"/>
  <c r="AY1199" i="4"/>
  <c r="AX1199" i="4"/>
  <c r="AW1199" i="4"/>
  <c r="AV1583" i="4"/>
  <c r="AU1583" i="4"/>
  <c r="AY1583" i="4"/>
  <c r="AX1583" i="4"/>
  <c r="AW1583" i="4"/>
  <c r="AV563" i="4"/>
  <c r="AY563" i="4"/>
  <c r="AW563" i="4"/>
  <c r="AX563" i="4"/>
  <c r="AU563" i="4"/>
  <c r="AV691" i="4"/>
  <c r="AY691" i="4"/>
  <c r="AW691" i="4"/>
  <c r="AX691" i="4"/>
  <c r="AU691" i="4"/>
  <c r="AV883" i="4"/>
  <c r="AX883" i="4"/>
  <c r="AY883" i="4"/>
  <c r="AW883" i="4"/>
  <c r="AU883" i="4"/>
  <c r="AV1015" i="4"/>
  <c r="AU1015" i="4"/>
  <c r="AW1015" i="4"/>
  <c r="AY1015" i="4"/>
  <c r="AX1015" i="4"/>
  <c r="AV1395" i="4"/>
  <c r="AX1395" i="4"/>
  <c r="AY1395" i="4"/>
  <c r="AW1395" i="4"/>
  <c r="AU1395" i="4"/>
  <c r="AV1795" i="4"/>
  <c r="AX1795" i="4"/>
  <c r="AU1795" i="4"/>
  <c r="AY1795" i="4"/>
  <c r="AW1795" i="4"/>
  <c r="AV78" i="4"/>
  <c r="AY78" i="4"/>
  <c r="AU78" i="4"/>
  <c r="AX78" i="4"/>
  <c r="AW78" i="4"/>
  <c r="AV302" i="4"/>
  <c r="AY302" i="4"/>
  <c r="AU302" i="4"/>
  <c r="AX302" i="4"/>
  <c r="AW302" i="4"/>
  <c r="AV1007" i="4"/>
  <c r="AU1007" i="4"/>
  <c r="AY1007" i="4"/>
  <c r="AX1007" i="4"/>
  <c r="AW1007" i="4"/>
  <c r="AV1127" i="4"/>
  <c r="AU1127" i="4"/>
  <c r="AY1127" i="4"/>
  <c r="AX1127" i="4"/>
  <c r="AW1127" i="4"/>
  <c r="AV1319" i="4"/>
  <c r="AU1319" i="4"/>
  <c r="AY1319" i="4"/>
  <c r="AX1319" i="4"/>
  <c r="AW1319" i="4"/>
  <c r="AV1511" i="4"/>
  <c r="AU1511" i="4"/>
  <c r="AY1511" i="4"/>
  <c r="AX1511" i="4"/>
  <c r="AW1511" i="4"/>
  <c r="AV1639" i="4"/>
  <c r="AU1639" i="4"/>
  <c r="AY1639" i="4"/>
  <c r="AX1639" i="4"/>
  <c r="AW1639" i="4"/>
  <c r="AV1831" i="4"/>
  <c r="AU1831" i="4"/>
  <c r="AY1831" i="4"/>
  <c r="AW1831" i="4"/>
  <c r="AX1831" i="4"/>
  <c r="AX2464" i="4"/>
  <c r="AU2464" i="4"/>
  <c r="AY2464" i="4"/>
  <c r="AW2464" i="4"/>
  <c r="AV2464" i="4"/>
  <c r="AV362" i="4"/>
  <c r="AY362" i="4"/>
  <c r="AU362" i="4"/>
  <c r="AX362" i="4"/>
  <c r="AW362" i="4"/>
  <c r="AX482" i="4"/>
  <c r="AU482" i="4"/>
  <c r="AW482" i="4"/>
  <c r="AV482" i="4"/>
  <c r="AY482" i="4"/>
  <c r="AV1119" i="4"/>
  <c r="AU1119" i="4"/>
  <c r="AX1119" i="4"/>
  <c r="AW1119" i="4"/>
  <c r="AY1119" i="4"/>
  <c r="AV1375" i="4"/>
  <c r="AU1375" i="4"/>
  <c r="AX1375" i="4"/>
  <c r="AW1375" i="4"/>
  <c r="AY1375" i="4"/>
  <c r="AV1759" i="4"/>
  <c r="AU1759" i="4"/>
  <c r="AX1759" i="4"/>
  <c r="AW1759" i="4"/>
  <c r="AY1759" i="4"/>
  <c r="AX219" i="4"/>
  <c r="AW219" i="4"/>
  <c r="AV219" i="4"/>
  <c r="AY219" i="4"/>
  <c r="AU219" i="4"/>
  <c r="AX411" i="4"/>
  <c r="AW411" i="4"/>
  <c r="AV411" i="4"/>
  <c r="AY411" i="4"/>
  <c r="AU411" i="4"/>
  <c r="AV475" i="4"/>
  <c r="AY475" i="4"/>
  <c r="AW475" i="4"/>
  <c r="AU475" i="4"/>
  <c r="AX475" i="4"/>
  <c r="AV667" i="4"/>
  <c r="AY667" i="4"/>
  <c r="AW667" i="4"/>
  <c r="AU667" i="4"/>
  <c r="AX667" i="4"/>
  <c r="AV859" i="4"/>
  <c r="AX859" i="4"/>
  <c r="AY859" i="4"/>
  <c r="AW859" i="4"/>
  <c r="AU859" i="4"/>
  <c r="AV987" i="4"/>
  <c r="AX987" i="4"/>
  <c r="AY987" i="4"/>
  <c r="AW987" i="4"/>
  <c r="AU987" i="4"/>
  <c r="AV1219" i="4"/>
  <c r="AX1219" i="4"/>
  <c r="AU1219" i="4"/>
  <c r="AY1219" i="4"/>
  <c r="AW1219" i="4"/>
  <c r="AV1587" i="4"/>
  <c r="AX1587" i="4"/>
  <c r="AY1587" i="4"/>
  <c r="AW1587" i="4"/>
  <c r="AU1587" i="4"/>
  <c r="AX103" i="4"/>
  <c r="AW103" i="4"/>
  <c r="AV103" i="4"/>
  <c r="AY103" i="4"/>
  <c r="AU103" i="4"/>
  <c r="AX263" i="4"/>
  <c r="AW263" i="4"/>
  <c r="AV263" i="4"/>
  <c r="AY263" i="4"/>
  <c r="AU263" i="4"/>
  <c r="AX359" i="4"/>
  <c r="AW359" i="4"/>
  <c r="AV359" i="4"/>
  <c r="AY359" i="4"/>
  <c r="AU359" i="4"/>
  <c r="AV455" i="4"/>
  <c r="AX455" i="4"/>
  <c r="AW455" i="4"/>
  <c r="AU455" i="4"/>
  <c r="AY455" i="4"/>
  <c r="AV519" i="4"/>
  <c r="AW519" i="4"/>
  <c r="AY519" i="4"/>
  <c r="AX519" i="4"/>
  <c r="AU519" i="4"/>
  <c r="AV583" i="4"/>
  <c r="AW583" i="4"/>
  <c r="AY583" i="4"/>
  <c r="AX583" i="4"/>
  <c r="AU583" i="4"/>
  <c r="AV679" i="4"/>
  <c r="AW679" i="4"/>
  <c r="AY679" i="4"/>
  <c r="AX679" i="4"/>
  <c r="AU679" i="4"/>
  <c r="AV775" i="4"/>
  <c r="AW775" i="4"/>
  <c r="AY775" i="4"/>
  <c r="AX775" i="4"/>
  <c r="AU775" i="4"/>
  <c r="AV871" i="4"/>
  <c r="AU871" i="4"/>
  <c r="AY871" i="4"/>
  <c r="AX871" i="4"/>
  <c r="AW871" i="4"/>
  <c r="AV967" i="4"/>
  <c r="AU967" i="4"/>
  <c r="AY967" i="4"/>
  <c r="AX967" i="4"/>
  <c r="AW967" i="4"/>
  <c r="AV1051" i="4"/>
  <c r="AX1051" i="4"/>
  <c r="AY1051" i="4"/>
  <c r="AW1051" i="4"/>
  <c r="AU1051" i="4"/>
  <c r="AV1243" i="4"/>
  <c r="AX1243" i="4"/>
  <c r="AY1243" i="4"/>
  <c r="AW1243" i="4"/>
  <c r="AU1243" i="4"/>
  <c r="AV1435" i="4"/>
  <c r="AX1435" i="4"/>
  <c r="AY1435" i="4"/>
  <c r="AW1435" i="4"/>
  <c r="AU1435" i="4"/>
  <c r="AV1627" i="4"/>
  <c r="AX1627" i="4"/>
  <c r="AU1627" i="4"/>
  <c r="AY1627" i="4"/>
  <c r="AW1627" i="4"/>
  <c r="AV1819" i="4"/>
  <c r="AX1819" i="4"/>
  <c r="AW1819" i="4"/>
  <c r="AY1819" i="4"/>
  <c r="AU1819" i="4"/>
  <c r="AV2944" i="4"/>
  <c r="AX2944" i="4"/>
  <c r="AU2944" i="4"/>
  <c r="AV1943" i="4"/>
  <c r="AU1943" i="4"/>
  <c r="AW1943" i="4"/>
  <c r="AX1943" i="4"/>
  <c r="AY1943" i="4"/>
  <c r="AV2071" i="4"/>
  <c r="AU2071" i="4"/>
  <c r="AW2071" i="4"/>
  <c r="AX2071" i="4"/>
  <c r="AY2071" i="4"/>
  <c r="AV2455" i="4"/>
  <c r="AU2455" i="4"/>
  <c r="AW2455" i="4"/>
  <c r="AX2455" i="4"/>
  <c r="AY2455" i="4"/>
  <c r="AU2624" i="4"/>
  <c r="AW2624" i="4"/>
  <c r="AV1999" i="4"/>
  <c r="AU1999" i="4"/>
  <c r="AY1999" i="4"/>
  <c r="AW1999" i="4"/>
  <c r="AX1999" i="4"/>
  <c r="AU2255" i="4"/>
  <c r="AV2447" i="4"/>
  <c r="AU2447" i="4"/>
  <c r="AY2447" i="4"/>
  <c r="AX2447" i="4"/>
  <c r="AW2447" i="4"/>
  <c r="AX2736" i="4"/>
  <c r="AV2736" i="4"/>
  <c r="AW2736" i="4"/>
  <c r="AV104" i="4"/>
  <c r="AY104" i="4"/>
  <c r="AU104" i="4"/>
  <c r="AX104" i="4"/>
  <c r="AW104" i="4"/>
  <c r="AV200" i="4"/>
  <c r="AY200" i="4"/>
  <c r="AU200" i="4"/>
  <c r="AX200" i="4"/>
  <c r="AW200" i="4"/>
  <c r="AV248" i="4"/>
  <c r="AY248" i="4"/>
  <c r="AU248" i="4"/>
  <c r="AX248" i="4"/>
  <c r="AW248" i="4"/>
  <c r="AV296" i="4"/>
  <c r="AY296" i="4"/>
  <c r="AU296" i="4"/>
  <c r="AX296" i="4"/>
  <c r="AW296" i="4"/>
  <c r="AX664" i="4"/>
  <c r="AV664" i="4"/>
  <c r="AY664" i="4"/>
  <c r="AW664" i="4"/>
  <c r="AU664" i="4"/>
  <c r="AX712" i="4"/>
  <c r="AV712" i="4"/>
  <c r="AY712" i="4"/>
  <c r="AW712" i="4"/>
  <c r="AU712" i="4"/>
  <c r="AX760" i="4"/>
  <c r="AV760" i="4"/>
  <c r="AY760" i="4"/>
  <c r="AW760" i="4"/>
  <c r="AU760" i="4"/>
  <c r="AX840" i="4"/>
  <c r="AU840" i="4"/>
  <c r="AY840" i="4"/>
  <c r="AW840" i="4"/>
  <c r="AV840" i="4"/>
  <c r="AX968" i="4"/>
  <c r="AU968" i="4"/>
  <c r="AY968" i="4"/>
  <c r="AW968" i="4"/>
  <c r="AV968" i="4"/>
  <c r="AX1096" i="4"/>
  <c r="AU1096" i="4"/>
  <c r="AY1096" i="4"/>
  <c r="AW1096" i="4"/>
  <c r="AV1096" i="4"/>
  <c r="AX1240" i="4"/>
  <c r="AU1240" i="4"/>
  <c r="AW1240" i="4"/>
  <c r="AV1240" i="4"/>
  <c r="AY1240" i="4"/>
  <c r="AX1288" i="4"/>
  <c r="AU1288" i="4"/>
  <c r="AY1288" i="4"/>
  <c r="AW1288" i="4"/>
  <c r="AV1288" i="4"/>
  <c r="AX1368" i="4"/>
  <c r="AU1368" i="4"/>
  <c r="AW1368" i="4"/>
  <c r="AV1368" i="4"/>
  <c r="AY1368" i="4"/>
  <c r="AX1416" i="4"/>
  <c r="AU1416" i="4"/>
  <c r="AY1416" i="4"/>
  <c r="AW1416" i="4"/>
  <c r="AV1416" i="4"/>
  <c r="AV1891" i="4"/>
  <c r="AX1891" i="4"/>
  <c r="AU1891" i="4"/>
  <c r="AW1891" i="4"/>
  <c r="AY1891" i="4"/>
  <c r="AX1987" i="4"/>
  <c r="AU1987" i="4"/>
  <c r="AW1987" i="4"/>
  <c r="AV2051" i="4"/>
  <c r="AX2051" i="4"/>
  <c r="AU2051" i="4"/>
  <c r="AY2051" i="4"/>
  <c r="AV2147" i="4"/>
  <c r="AX2147" i="4"/>
  <c r="AW2147" i="4"/>
  <c r="AY2147" i="4"/>
  <c r="AV2243" i="4"/>
  <c r="AX2243" i="4"/>
  <c r="AU2243" i="4"/>
  <c r="AW2243" i="4"/>
  <c r="AY2243" i="4"/>
  <c r="AX2339" i="4"/>
  <c r="AU2339" i="4"/>
  <c r="AW2339" i="4"/>
  <c r="AV2435" i="4"/>
  <c r="AX2435" i="4"/>
  <c r="AU2435" i="4"/>
  <c r="AW2435" i="4"/>
  <c r="AV2499" i="4"/>
  <c r="AX2499" i="4"/>
  <c r="AY2499" i="4"/>
  <c r="AW2499" i="4"/>
  <c r="AX2584" i="4"/>
  <c r="AW2584" i="4"/>
  <c r="AV2584" i="4"/>
  <c r="AY2584" i="4"/>
  <c r="AY2776" i="4"/>
  <c r="AW2776" i="4"/>
  <c r="AX2776" i="4"/>
  <c r="AV2968" i="4"/>
  <c r="AY2968" i="4"/>
  <c r="AW2968" i="4"/>
  <c r="AX2968" i="4"/>
  <c r="AX133" i="4"/>
  <c r="AW133" i="4"/>
  <c r="AV133" i="4"/>
  <c r="AY133" i="4"/>
  <c r="AU133" i="4"/>
  <c r="AX181" i="4"/>
  <c r="AW181" i="4"/>
  <c r="AV181" i="4"/>
  <c r="AY181" i="4"/>
  <c r="AU181" i="4"/>
  <c r="AX229" i="4"/>
  <c r="AW229" i="4"/>
  <c r="AV229" i="4"/>
  <c r="AY229" i="4"/>
  <c r="AU229" i="4"/>
  <c r="AX277" i="4"/>
  <c r="AW277" i="4"/>
  <c r="AV277" i="4"/>
  <c r="AY277" i="4"/>
  <c r="AU277" i="4"/>
  <c r="AX309" i="4"/>
  <c r="AW309" i="4"/>
  <c r="AV309" i="4"/>
  <c r="AY309" i="4"/>
  <c r="AU309" i="4"/>
  <c r="AX357" i="4"/>
  <c r="AW357" i="4"/>
  <c r="AV357" i="4"/>
  <c r="AY357" i="4"/>
  <c r="AU357" i="4"/>
  <c r="AX405" i="4"/>
  <c r="AW405" i="4"/>
  <c r="AV405" i="4"/>
  <c r="AY405" i="4"/>
  <c r="AU405" i="4"/>
  <c r="AX437" i="4"/>
  <c r="AW437" i="4"/>
  <c r="AV437" i="4"/>
  <c r="AY437" i="4"/>
  <c r="AU437" i="4"/>
  <c r="AV533" i="4"/>
  <c r="AX533" i="4"/>
  <c r="AU533" i="4"/>
  <c r="AY533" i="4"/>
  <c r="AW533" i="4"/>
  <c r="AV581" i="4"/>
  <c r="AX581" i="4"/>
  <c r="AU581" i="4"/>
  <c r="AY581" i="4"/>
  <c r="AW581" i="4"/>
  <c r="AV629" i="4"/>
  <c r="AX629" i="4"/>
  <c r="AU629" i="4"/>
  <c r="AY629" i="4"/>
  <c r="AW629" i="4"/>
  <c r="AV677" i="4"/>
  <c r="AX677" i="4"/>
  <c r="AU677" i="4"/>
  <c r="AY677" i="4"/>
  <c r="AW677" i="4"/>
  <c r="AV709" i="4"/>
  <c r="AX709" i="4"/>
  <c r="AU709" i="4"/>
  <c r="AY709" i="4"/>
  <c r="AW709" i="4"/>
  <c r="AV741" i="4"/>
  <c r="AX741" i="4"/>
  <c r="AU741" i="4"/>
  <c r="AY741" i="4"/>
  <c r="AW741" i="4"/>
  <c r="AV789" i="4"/>
  <c r="AW789" i="4"/>
  <c r="AX789" i="4"/>
  <c r="AU789" i="4"/>
  <c r="AY789" i="4"/>
  <c r="AV837" i="4"/>
  <c r="AW837" i="4"/>
  <c r="AX837" i="4"/>
  <c r="AU837" i="4"/>
  <c r="AY837" i="4"/>
  <c r="AV885" i="4"/>
  <c r="AW885" i="4"/>
  <c r="AY885" i="4"/>
  <c r="AX885" i="4"/>
  <c r="AU885" i="4"/>
  <c r="AV933" i="4"/>
  <c r="AW933" i="4"/>
  <c r="AX933" i="4"/>
  <c r="AU933" i="4"/>
  <c r="AY933" i="4"/>
  <c r="AV981" i="4"/>
  <c r="AW981" i="4"/>
  <c r="AY981" i="4"/>
  <c r="AX981" i="4"/>
  <c r="AU981" i="4"/>
  <c r="AV1013" i="4"/>
  <c r="AW1013" i="4"/>
  <c r="AY1013" i="4"/>
  <c r="AX1013" i="4"/>
  <c r="AU1013" i="4"/>
  <c r="AV1045" i="4"/>
  <c r="AW1045" i="4"/>
  <c r="AY1045" i="4"/>
  <c r="AX1045" i="4"/>
  <c r="AU1045" i="4"/>
  <c r="AV1093" i="4"/>
  <c r="AW1093" i="4"/>
  <c r="AX1093" i="4"/>
  <c r="AU1093" i="4"/>
  <c r="AY1093" i="4"/>
  <c r="AV1141" i="4"/>
  <c r="AW1141" i="4"/>
  <c r="AY1141" i="4"/>
  <c r="AX1141" i="4"/>
  <c r="AU1141" i="4"/>
  <c r="AV1189" i="4"/>
  <c r="AW1189" i="4"/>
  <c r="AX1189" i="4"/>
  <c r="AU1189" i="4"/>
  <c r="AY1189" i="4"/>
  <c r="AV1237" i="4"/>
  <c r="AW1237" i="4"/>
  <c r="AY1237" i="4"/>
  <c r="AX1237" i="4"/>
  <c r="AU1237" i="4"/>
  <c r="AV1285" i="4"/>
  <c r="AW1285" i="4"/>
  <c r="AX1285" i="4"/>
  <c r="AU1285" i="4"/>
  <c r="AY1285" i="4"/>
  <c r="AV1317" i="4"/>
  <c r="AW1317" i="4"/>
  <c r="AX1317" i="4"/>
  <c r="AU1317" i="4"/>
  <c r="AY1317" i="4"/>
  <c r="AV1365" i="4"/>
  <c r="AW1365" i="4"/>
  <c r="AY1365" i="4"/>
  <c r="AX1365" i="4"/>
  <c r="AU1365" i="4"/>
  <c r="AV1413" i="4"/>
  <c r="AW1413" i="4"/>
  <c r="AX1413" i="4"/>
  <c r="AU1413" i="4"/>
  <c r="AY1413" i="4"/>
  <c r="AV1461" i="4"/>
  <c r="AW1461" i="4"/>
  <c r="AY1461" i="4"/>
  <c r="AX1461" i="4"/>
  <c r="AU1461" i="4"/>
  <c r="AV1509" i="4"/>
  <c r="AW1509" i="4"/>
  <c r="AX1509" i="4"/>
  <c r="AU1509" i="4"/>
  <c r="AY1509" i="4"/>
  <c r="AV1557" i="4"/>
  <c r="AW1557" i="4"/>
  <c r="AY1557" i="4"/>
  <c r="AX1557" i="4"/>
  <c r="AU1557" i="4"/>
  <c r="AV1605" i="4"/>
  <c r="AW1605" i="4"/>
  <c r="AX1605" i="4"/>
  <c r="AY1605" i="4"/>
  <c r="AU1605" i="4"/>
  <c r="AV1637" i="4"/>
  <c r="AW1637" i="4"/>
  <c r="AX1637" i="4"/>
  <c r="AY1637" i="4"/>
  <c r="AU1637" i="4"/>
  <c r="AV1685" i="4"/>
  <c r="AW1685" i="4"/>
  <c r="AU1685" i="4"/>
  <c r="AY1685" i="4"/>
  <c r="AX1685" i="4"/>
  <c r="AV1717" i="4"/>
  <c r="AW1717" i="4"/>
  <c r="AX1717" i="4"/>
  <c r="AY1717" i="4"/>
  <c r="AU1717" i="4"/>
  <c r="AV1765" i="4"/>
  <c r="AW1765" i="4"/>
  <c r="AX1765" i="4"/>
  <c r="AY1765" i="4"/>
  <c r="AU1765" i="4"/>
  <c r="AV1813" i="4"/>
  <c r="AW1813" i="4"/>
  <c r="AU1813" i="4"/>
  <c r="AY1813" i="4"/>
  <c r="AX1813" i="4"/>
  <c r="AV1829" i="4"/>
  <c r="AW1829" i="4"/>
  <c r="AX1829" i="4"/>
  <c r="AY1829" i="4"/>
  <c r="AU1829" i="4"/>
  <c r="AX2572" i="4"/>
  <c r="AW2572" i="4"/>
  <c r="AY2572" i="4"/>
  <c r="AV2572" i="4"/>
  <c r="AU2572" i="4"/>
  <c r="AY2209" i="4"/>
  <c r="AX2209" i="4"/>
  <c r="AU2209" i="4"/>
  <c r="AV2241" i="4"/>
  <c r="AY2241" i="4"/>
  <c r="AX2241" i="4"/>
  <c r="AW2241" i="4"/>
  <c r="AV2289" i="4"/>
  <c r="AY2289" i="4"/>
  <c r="AU2289" i="4"/>
  <c r="AX2289" i="4"/>
  <c r="AV2321" i="4"/>
  <c r="AW2321" i="4"/>
  <c r="AU2321" i="4"/>
  <c r="AX2321" i="4"/>
  <c r="AV2515" i="4"/>
  <c r="AX2515" i="4"/>
  <c r="AY2515" i="4"/>
  <c r="AW2515" i="4"/>
  <c r="AU2515" i="4"/>
  <c r="AX2580" i="4"/>
  <c r="AW2580" i="4"/>
  <c r="AY2580" i="4"/>
  <c r="AV2580" i="4"/>
  <c r="AU2580" i="4"/>
  <c r="AX2644" i="4"/>
  <c r="AW2644" i="4"/>
  <c r="AY2644" i="4"/>
  <c r="AV2644" i="4"/>
  <c r="AU2644" i="4"/>
  <c r="AX2708" i="4"/>
  <c r="AW2708" i="4"/>
  <c r="AY2708" i="4"/>
  <c r="AV2708" i="4"/>
  <c r="AU2708" i="4"/>
  <c r="AV2804" i="4"/>
  <c r="AW2804" i="4"/>
  <c r="AY2804" i="4"/>
  <c r="AU2804" i="4"/>
  <c r="AX2804" i="4"/>
  <c r="AV2900" i="4"/>
  <c r="AW2900" i="4"/>
  <c r="AY2900" i="4"/>
  <c r="AU2900" i="4"/>
  <c r="AX2900" i="4"/>
  <c r="AV2996" i="4"/>
  <c r="AW2996" i="4"/>
  <c r="AY2996" i="4"/>
  <c r="AX2996" i="4"/>
  <c r="AU2996" i="4"/>
  <c r="AX2462" i="4"/>
  <c r="AV2462" i="4"/>
  <c r="AU2462" i="4"/>
  <c r="AY2462" i="4"/>
  <c r="AV2511" i="4"/>
  <c r="AU2511" i="4"/>
  <c r="AY2511" i="4"/>
  <c r="AX2511" i="4"/>
  <c r="AW2511" i="4"/>
  <c r="AV2575" i="4"/>
  <c r="AU2575" i="4"/>
  <c r="AY2575" i="4"/>
  <c r="AX2575" i="4"/>
  <c r="AW2575" i="4"/>
  <c r="AV2669" i="4"/>
  <c r="AY2669" i="4"/>
  <c r="AU2669" i="4"/>
  <c r="AV2765" i="4"/>
  <c r="AW2765" i="4"/>
  <c r="AX2861" i="4"/>
  <c r="AY2861" i="4"/>
  <c r="AW2861" i="4"/>
  <c r="AV2957" i="4"/>
  <c r="AU2957" i="4"/>
  <c r="AX2514" i="4"/>
  <c r="AY2514" i="4"/>
  <c r="AW2514" i="4"/>
  <c r="AV2514" i="4"/>
  <c r="AU2514" i="4"/>
  <c r="AX2562" i="4"/>
  <c r="AY2562" i="4"/>
  <c r="AU2562" i="4"/>
  <c r="AV2562" i="4"/>
  <c r="AW2562" i="4"/>
  <c r="AX2610" i="4"/>
  <c r="AY2610" i="4"/>
  <c r="AW2610" i="4"/>
  <c r="AV2610" i="4"/>
  <c r="AU2610" i="4"/>
  <c r="AX2626" i="4"/>
  <c r="AY2626" i="4"/>
  <c r="AU2626" i="4"/>
  <c r="AV2626" i="4"/>
  <c r="AW2626" i="4"/>
  <c r="AX2674" i="4"/>
  <c r="AY2674" i="4"/>
  <c r="AW2674" i="4"/>
  <c r="AV2674" i="4"/>
  <c r="AU2674" i="4"/>
  <c r="AX2722" i="4"/>
  <c r="AY2722" i="4"/>
  <c r="AU2722" i="4"/>
  <c r="AW2722" i="4"/>
  <c r="AV2722" i="4"/>
  <c r="AV2770" i="4"/>
  <c r="AX2770" i="4"/>
  <c r="AW2770" i="4"/>
  <c r="AY2770" i="4"/>
  <c r="AU2770" i="4"/>
  <c r="AV2818" i="4"/>
  <c r="AX2818" i="4"/>
  <c r="AU2818" i="4"/>
  <c r="AY2818" i="4"/>
  <c r="AW2818" i="4"/>
  <c r="AV2834" i="4"/>
  <c r="AX2834" i="4"/>
  <c r="AW2834" i="4"/>
  <c r="AY2834" i="4"/>
  <c r="AU2834" i="4"/>
  <c r="AV2882" i="4"/>
  <c r="AX2882" i="4"/>
  <c r="AY2882" i="4"/>
  <c r="AW2882" i="4"/>
  <c r="AU2882" i="4"/>
  <c r="AV2930" i="4"/>
  <c r="AX2930" i="4"/>
  <c r="AW2930" i="4"/>
  <c r="AU2930" i="4"/>
  <c r="AY2930" i="4"/>
  <c r="AV2978" i="4"/>
  <c r="AX2978" i="4"/>
  <c r="AY2978" i="4"/>
  <c r="AU2978" i="4"/>
  <c r="AW2978" i="4"/>
  <c r="AV2611" i="4"/>
  <c r="AX2611" i="4"/>
  <c r="AY2611" i="4"/>
  <c r="AW2611" i="4"/>
  <c r="AU2611" i="4"/>
  <c r="AV2643" i="4"/>
  <c r="AX2643" i="4"/>
  <c r="AY2643" i="4"/>
  <c r="AW2643" i="4"/>
  <c r="AU2643" i="4"/>
  <c r="AV2691" i="4"/>
  <c r="AX2691" i="4"/>
  <c r="AU2691" i="4"/>
  <c r="AY2691" i="4"/>
  <c r="AW2691" i="4"/>
  <c r="AV2739" i="4"/>
  <c r="AX2739" i="4"/>
  <c r="AY2739" i="4"/>
  <c r="AW2739" i="4"/>
  <c r="AU2739" i="4"/>
  <c r="AX2771" i="4"/>
  <c r="AW2771" i="4"/>
  <c r="AY2771" i="4"/>
  <c r="AV2771" i="4"/>
  <c r="AU2771" i="4"/>
  <c r="AX2819" i="4"/>
  <c r="AW2819" i="4"/>
  <c r="AU2819" i="4"/>
  <c r="AY2819" i="4"/>
  <c r="AV2819" i="4"/>
  <c r="AX2851" i="4"/>
  <c r="AW2851" i="4"/>
  <c r="AU2851" i="4"/>
  <c r="AV2851" i="4"/>
  <c r="AY2851" i="4"/>
  <c r="AX2883" i="4"/>
  <c r="AW2883" i="4"/>
  <c r="AU2883" i="4"/>
  <c r="AV2883" i="4"/>
  <c r="AY2883" i="4"/>
  <c r="AX2931" i="4"/>
  <c r="AW2931" i="4"/>
  <c r="AY2931" i="4"/>
  <c r="AV2931" i="4"/>
  <c r="AU2931" i="4"/>
  <c r="AX2963" i="4"/>
  <c r="AW2963" i="4"/>
  <c r="AY2963" i="4"/>
  <c r="AV2963" i="4"/>
  <c r="AU2963" i="4"/>
  <c r="AX2979" i="4"/>
  <c r="AW2979" i="4"/>
  <c r="AU2979" i="4"/>
  <c r="AV2979" i="4"/>
  <c r="AY2979" i="4"/>
  <c r="AV418" i="4"/>
  <c r="AY418" i="4"/>
  <c r="AU418" i="4"/>
  <c r="AX418" i="4"/>
  <c r="AW418" i="4"/>
  <c r="AX490" i="4"/>
  <c r="AU490" i="4"/>
  <c r="AW490" i="4"/>
  <c r="AY490" i="4"/>
  <c r="AV490" i="4"/>
  <c r="AV250" i="4"/>
  <c r="AY250" i="4"/>
  <c r="AU250" i="4"/>
  <c r="AX250" i="4"/>
  <c r="AW250" i="4"/>
  <c r="AY506" i="4"/>
  <c r="AX626" i="4"/>
  <c r="AU626" i="4"/>
  <c r="AW626" i="4"/>
  <c r="AV626" i="4"/>
  <c r="AY626" i="4"/>
  <c r="AV1011" i="4"/>
  <c r="AX1011" i="4"/>
  <c r="AY1011" i="4"/>
  <c r="AW1011" i="4"/>
  <c r="AU1011" i="4"/>
  <c r="AV1135" i="4"/>
  <c r="AU1135" i="4"/>
  <c r="AY1135" i="4"/>
  <c r="AX1135" i="4"/>
  <c r="AW1135" i="4"/>
  <c r="AV1263" i="4"/>
  <c r="AU1263" i="4"/>
  <c r="AY1263" i="4"/>
  <c r="AX1263" i="4"/>
  <c r="AW1263" i="4"/>
  <c r="AV1391" i="4"/>
  <c r="AU1391" i="4"/>
  <c r="AY1391" i="4"/>
  <c r="AX1391" i="4"/>
  <c r="AW1391" i="4"/>
  <c r="AV1519" i="4"/>
  <c r="AU1519" i="4"/>
  <c r="AY1519" i="4"/>
  <c r="AX1519" i="4"/>
  <c r="AW1519" i="4"/>
  <c r="AV1647" i="4"/>
  <c r="AU1647" i="4"/>
  <c r="AX1647" i="4"/>
  <c r="AW1647" i="4"/>
  <c r="AY1647" i="4"/>
  <c r="AV1775" i="4"/>
  <c r="AU1775" i="4"/>
  <c r="AW1775" i="4"/>
  <c r="AY1775" i="4"/>
  <c r="AX1775" i="4"/>
  <c r="AX147" i="4"/>
  <c r="AW147" i="4"/>
  <c r="AV147" i="4"/>
  <c r="AY147" i="4"/>
  <c r="AU147" i="4"/>
  <c r="AX211" i="4"/>
  <c r="AW211" i="4"/>
  <c r="AV211" i="4"/>
  <c r="AY211" i="4"/>
  <c r="AU211" i="4"/>
  <c r="AX275" i="4"/>
  <c r="AW275" i="4"/>
  <c r="AV275" i="4"/>
  <c r="AY275" i="4"/>
  <c r="AU275" i="4"/>
  <c r="AX339" i="4"/>
  <c r="AW339" i="4"/>
  <c r="AV339" i="4"/>
  <c r="AY339" i="4"/>
  <c r="AU339" i="4"/>
  <c r="AV531" i="4"/>
  <c r="AY531" i="4"/>
  <c r="AW531" i="4"/>
  <c r="AX531" i="4"/>
  <c r="AU531" i="4"/>
  <c r="AV595" i="4"/>
  <c r="AY595" i="4"/>
  <c r="AW595" i="4"/>
  <c r="AX595" i="4"/>
  <c r="AU595" i="4"/>
  <c r="AV659" i="4"/>
  <c r="AY659" i="4"/>
  <c r="AW659" i="4"/>
  <c r="AX659" i="4"/>
  <c r="AU659" i="4"/>
  <c r="AV723" i="4"/>
  <c r="AY723" i="4"/>
  <c r="AW723" i="4"/>
  <c r="AX723" i="4"/>
  <c r="AU723" i="4"/>
  <c r="AV787" i="4"/>
  <c r="AX787" i="4"/>
  <c r="AY787" i="4"/>
  <c r="AU787" i="4"/>
  <c r="AW787" i="4"/>
  <c r="AV851" i="4"/>
  <c r="AX851" i="4"/>
  <c r="AY851" i="4"/>
  <c r="AW851" i="4"/>
  <c r="AU851" i="4"/>
  <c r="AV915" i="4"/>
  <c r="AX915" i="4"/>
  <c r="AY915" i="4"/>
  <c r="AW915" i="4"/>
  <c r="AU915" i="4"/>
  <c r="AV979" i="4"/>
  <c r="AX979" i="4"/>
  <c r="AY979" i="4"/>
  <c r="AW979" i="4"/>
  <c r="AU979" i="4"/>
  <c r="AV1075" i="4"/>
  <c r="AX1075" i="4"/>
  <c r="AY1075" i="4"/>
  <c r="AW1075" i="4"/>
  <c r="AU1075" i="4"/>
  <c r="AV1203" i="4"/>
  <c r="AX1203" i="4"/>
  <c r="AY1203" i="4"/>
  <c r="AW1203" i="4"/>
  <c r="AU1203" i="4"/>
  <c r="AV1331" i="4"/>
  <c r="AX1331" i="4"/>
  <c r="AY1331" i="4"/>
  <c r="AW1331" i="4"/>
  <c r="AU1331" i="4"/>
  <c r="AV1459" i="4"/>
  <c r="AX1459" i="4"/>
  <c r="AY1459" i="4"/>
  <c r="AW1459" i="4"/>
  <c r="AU1459" i="4"/>
  <c r="AV1603" i="4"/>
  <c r="AX1603" i="4"/>
  <c r="AU1603" i="4"/>
  <c r="AW1603" i="4"/>
  <c r="AY1603" i="4"/>
  <c r="AV1731" i="4"/>
  <c r="AX1731" i="4"/>
  <c r="AU1731" i="4"/>
  <c r="AY1731" i="4"/>
  <c r="AW1731" i="4"/>
  <c r="AV62" i="4"/>
  <c r="AY62" i="4"/>
  <c r="AU62" i="4"/>
  <c r="AX62" i="4"/>
  <c r="AW62" i="4"/>
  <c r="AV94" i="4"/>
  <c r="AY94" i="4"/>
  <c r="AU94" i="4"/>
  <c r="AX94" i="4"/>
  <c r="AW94" i="4"/>
  <c r="AV126" i="4"/>
  <c r="AY126" i="4"/>
  <c r="AU126" i="4"/>
  <c r="AX126" i="4"/>
  <c r="AW126" i="4"/>
  <c r="AV158" i="4"/>
  <c r="AY158" i="4"/>
  <c r="AU158" i="4"/>
  <c r="AX158" i="4"/>
  <c r="AW158" i="4"/>
  <c r="AV190" i="4"/>
  <c r="AY190" i="4"/>
  <c r="AU190" i="4"/>
  <c r="AX190" i="4"/>
  <c r="AW190" i="4"/>
  <c r="AV222" i="4"/>
  <c r="AY222" i="4"/>
  <c r="AU222" i="4"/>
  <c r="AX222" i="4"/>
  <c r="AW222" i="4"/>
  <c r="AV254" i="4"/>
  <c r="AY254" i="4"/>
  <c r="AU254" i="4"/>
  <c r="AX254" i="4"/>
  <c r="AW254" i="4"/>
  <c r="AV286" i="4"/>
  <c r="AY286" i="4"/>
  <c r="AU286" i="4"/>
  <c r="AX286" i="4"/>
  <c r="AW286" i="4"/>
  <c r="AV318" i="4"/>
  <c r="AY318" i="4"/>
  <c r="AU318" i="4"/>
  <c r="AX318" i="4"/>
  <c r="AW318" i="4"/>
  <c r="AV350" i="4"/>
  <c r="AY350" i="4"/>
  <c r="AU350" i="4"/>
  <c r="AX350" i="4"/>
  <c r="AW350" i="4"/>
  <c r="AV382" i="4"/>
  <c r="AY382" i="4"/>
  <c r="AU382" i="4"/>
  <c r="AX382" i="4"/>
  <c r="AW382" i="4"/>
  <c r="AV1031" i="4"/>
  <c r="AU1031" i="4"/>
  <c r="AY1031" i="4"/>
  <c r="AX1031" i="4"/>
  <c r="AW1031" i="4"/>
  <c r="AV1095" i="4"/>
  <c r="AU1095" i="4"/>
  <c r="AY1095" i="4"/>
  <c r="AX1095" i="4"/>
  <c r="AW1095" i="4"/>
  <c r="AV1159" i="4"/>
  <c r="AU1159" i="4"/>
  <c r="AY1159" i="4"/>
  <c r="AX1159" i="4"/>
  <c r="AW1159" i="4"/>
  <c r="AV1223" i="4"/>
  <c r="AU1223" i="4"/>
  <c r="AY1223" i="4"/>
  <c r="AX1223" i="4"/>
  <c r="AW1223" i="4"/>
  <c r="AV1287" i="4"/>
  <c r="AU1287" i="4"/>
  <c r="AY1287" i="4"/>
  <c r="AX1287" i="4"/>
  <c r="AW1287" i="4"/>
  <c r="AV1351" i="4"/>
  <c r="AU1351" i="4"/>
  <c r="AY1351" i="4"/>
  <c r="AX1351" i="4"/>
  <c r="AW1351" i="4"/>
  <c r="AV1415" i="4"/>
  <c r="AU1415" i="4"/>
  <c r="AY1415" i="4"/>
  <c r="AX1415" i="4"/>
  <c r="AW1415" i="4"/>
  <c r="AV1479" i="4"/>
  <c r="AU1479" i="4"/>
  <c r="AY1479" i="4"/>
  <c r="AX1479" i="4"/>
  <c r="AW1479" i="4"/>
  <c r="AV1543" i="4"/>
  <c r="AU1543" i="4"/>
  <c r="AY1543" i="4"/>
  <c r="AX1543" i="4"/>
  <c r="AW1543" i="4"/>
  <c r="AV1607" i="4"/>
  <c r="AU1607" i="4"/>
  <c r="AY1607" i="4"/>
  <c r="AX1607" i="4"/>
  <c r="AW1607" i="4"/>
  <c r="AV1671" i="4"/>
  <c r="AU1671" i="4"/>
  <c r="AY1671" i="4"/>
  <c r="AX1671" i="4"/>
  <c r="AW1671" i="4"/>
  <c r="AV1735" i="4"/>
  <c r="AU1735" i="4"/>
  <c r="AY1735" i="4"/>
  <c r="AX1735" i="4"/>
  <c r="AW1735" i="4"/>
  <c r="AV1799" i="4"/>
  <c r="AU1799" i="4"/>
  <c r="AY1799" i="4"/>
  <c r="AX1799" i="4"/>
  <c r="AW1799" i="4"/>
  <c r="AV2535" i="4"/>
  <c r="AU2535" i="4"/>
  <c r="AY2535" i="4"/>
  <c r="AX2535" i="4"/>
  <c r="AW2535" i="4"/>
  <c r="AV2784" i="4"/>
  <c r="AX2784" i="4"/>
  <c r="AW2784" i="4"/>
  <c r="AU2784" i="4"/>
  <c r="AV138" i="4"/>
  <c r="AY138" i="4"/>
  <c r="AU138" i="4"/>
  <c r="AX138" i="4"/>
  <c r="AW138" i="4"/>
  <c r="AX450" i="4"/>
  <c r="AV450" i="4"/>
  <c r="AU450" i="4"/>
  <c r="AY450" i="4"/>
  <c r="AW450" i="4"/>
  <c r="AX514" i="4"/>
  <c r="AU514" i="4"/>
  <c r="AW514" i="4"/>
  <c r="AV514" i="4"/>
  <c r="AY514" i="4"/>
  <c r="AX714" i="4"/>
  <c r="AU714" i="4"/>
  <c r="AW714" i="4"/>
  <c r="AY714" i="4"/>
  <c r="AV714" i="4"/>
  <c r="AX778" i="4"/>
  <c r="AU778" i="4"/>
  <c r="AW778" i="4"/>
  <c r="AY778" i="4"/>
  <c r="AV778" i="4"/>
  <c r="AX842" i="4"/>
  <c r="AY842" i="4"/>
  <c r="AV842" i="4"/>
  <c r="AU842" i="4"/>
  <c r="AW842" i="4"/>
  <c r="AX970" i="4"/>
  <c r="AY970" i="4"/>
  <c r="AV970" i="4"/>
  <c r="AU970" i="4"/>
  <c r="AW970" i="4"/>
  <c r="AV1055" i="4"/>
  <c r="AU1055" i="4"/>
  <c r="AX1055" i="4"/>
  <c r="AW1055" i="4"/>
  <c r="AY1055" i="4"/>
  <c r="AV1183" i="4"/>
  <c r="AU1183" i="4"/>
  <c r="AX1183" i="4"/>
  <c r="AW1183" i="4"/>
  <c r="AY1183" i="4"/>
  <c r="AV1311" i="4"/>
  <c r="AU1311" i="4"/>
  <c r="AX1311" i="4"/>
  <c r="AW1311" i="4"/>
  <c r="AY1311" i="4"/>
  <c r="AV1439" i="4"/>
  <c r="AU1439" i="4"/>
  <c r="AX1439" i="4"/>
  <c r="AW1439" i="4"/>
  <c r="AY1439" i="4"/>
  <c r="AV1567" i="4"/>
  <c r="AU1567" i="4"/>
  <c r="AX1567" i="4"/>
  <c r="AW1567" i="4"/>
  <c r="AY1567" i="4"/>
  <c r="AV1695" i="4"/>
  <c r="AU1695" i="4"/>
  <c r="AX1695" i="4"/>
  <c r="AW1695" i="4"/>
  <c r="AY1695" i="4"/>
  <c r="AV1823" i="4"/>
  <c r="AU1823" i="4"/>
  <c r="AX1823" i="4"/>
  <c r="AW1823" i="4"/>
  <c r="AY1823" i="4"/>
  <c r="AX2448" i="4"/>
  <c r="AU2448" i="4"/>
  <c r="AV2448" i="4"/>
  <c r="AW2448" i="4"/>
  <c r="AY2448" i="4"/>
  <c r="AV2976" i="4"/>
  <c r="AY2976" i="4"/>
  <c r="AX2976" i="4"/>
  <c r="AW2976" i="4"/>
  <c r="AX59" i="4"/>
  <c r="AW59" i="4"/>
  <c r="AV59" i="4"/>
  <c r="AY59" i="4"/>
  <c r="AU59" i="4"/>
  <c r="AX123" i="4"/>
  <c r="AW123" i="4"/>
  <c r="AV123" i="4"/>
  <c r="AY123" i="4"/>
  <c r="AU123" i="4"/>
  <c r="AX187" i="4"/>
  <c r="AW187" i="4"/>
  <c r="AV187" i="4"/>
  <c r="AY187" i="4"/>
  <c r="AU187" i="4"/>
  <c r="AX251" i="4"/>
  <c r="AW251" i="4"/>
  <c r="AV251" i="4"/>
  <c r="AY251" i="4"/>
  <c r="AU251" i="4"/>
  <c r="AX315" i="4"/>
  <c r="AW315" i="4"/>
  <c r="AV315" i="4"/>
  <c r="AY315" i="4"/>
  <c r="AU315" i="4"/>
  <c r="AX379" i="4"/>
  <c r="AW379" i="4"/>
  <c r="AV379" i="4"/>
  <c r="AY379" i="4"/>
  <c r="AU379" i="4"/>
  <c r="AX443" i="4"/>
  <c r="AW443" i="4"/>
  <c r="AV443" i="4"/>
  <c r="AY443" i="4"/>
  <c r="AU443" i="4"/>
  <c r="AV507" i="4"/>
  <c r="AY507" i="4"/>
  <c r="AW507" i="4"/>
  <c r="AU507" i="4"/>
  <c r="AX507" i="4"/>
  <c r="AV571" i="4"/>
  <c r="AY571" i="4"/>
  <c r="AW571" i="4"/>
  <c r="AU571" i="4"/>
  <c r="AX571" i="4"/>
  <c r="AV635" i="4"/>
  <c r="AY635" i="4"/>
  <c r="AW635" i="4"/>
  <c r="AU635" i="4"/>
  <c r="AX635" i="4"/>
  <c r="AV699" i="4"/>
  <c r="AY699" i="4"/>
  <c r="AW699" i="4"/>
  <c r="AU699" i="4"/>
  <c r="AX699" i="4"/>
  <c r="AV763" i="4"/>
  <c r="AY763" i="4"/>
  <c r="AW763" i="4"/>
  <c r="AU763" i="4"/>
  <c r="AX763" i="4"/>
  <c r="AV827" i="4"/>
  <c r="AX827" i="4"/>
  <c r="AY827" i="4"/>
  <c r="AW827" i="4"/>
  <c r="AU827" i="4"/>
  <c r="AV891" i="4"/>
  <c r="AX891" i="4"/>
  <c r="AY891" i="4"/>
  <c r="AW891" i="4"/>
  <c r="AU891" i="4"/>
  <c r="AV955" i="4"/>
  <c r="AX955" i="4"/>
  <c r="AY955" i="4"/>
  <c r="AW955" i="4"/>
  <c r="AU955" i="4"/>
  <c r="AV1027" i="4"/>
  <c r="AX1027" i="4"/>
  <c r="AU1027" i="4"/>
  <c r="AY1027" i="4"/>
  <c r="AW1027" i="4"/>
  <c r="AV1155" i="4"/>
  <c r="AX1155" i="4"/>
  <c r="AU1155" i="4"/>
  <c r="AY1155" i="4"/>
  <c r="AW1155" i="4"/>
  <c r="AV1283" i="4"/>
  <c r="AX1283" i="4"/>
  <c r="AU1283" i="4"/>
  <c r="AY1283" i="4"/>
  <c r="AW1283" i="4"/>
  <c r="AV1411" i="4"/>
  <c r="AX1411" i="4"/>
  <c r="AU1411" i="4"/>
  <c r="AY1411" i="4"/>
  <c r="AW1411" i="4"/>
  <c r="AV1523" i="4"/>
  <c r="AX1523" i="4"/>
  <c r="AY1523" i="4"/>
  <c r="AW1523" i="4"/>
  <c r="AU1523" i="4"/>
  <c r="AV1651" i="4"/>
  <c r="AX1651" i="4"/>
  <c r="AY1651" i="4"/>
  <c r="AW1651" i="4"/>
  <c r="AU1651" i="4"/>
  <c r="AV1779" i="4"/>
  <c r="AX1779" i="4"/>
  <c r="AY1779" i="4"/>
  <c r="AU1779" i="4"/>
  <c r="AW1779" i="4"/>
  <c r="AX2456" i="4"/>
  <c r="AU2456" i="4"/>
  <c r="AW2456" i="4"/>
  <c r="AV2456" i="4"/>
  <c r="AY2456" i="4"/>
  <c r="AX55" i="4"/>
  <c r="AW55" i="4"/>
  <c r="AV55" i="4"/>
  <c r="AY55" i="4"/>
  <c r="AU55" i="4"/>
  <c r="AX87" i="4"/>
  <c r="AW87" i="4"/>
  <c r="AV87" i="4"/>
  <c r="AY87" i="4"/>
  <c r="AU87" i="4"/>
  <c r="AX119" i="4"/>
  <c r="AW119" i="4"/>
  <c r="AV119" i="4"/>
  <c r="AY119" i="4"/>
  <c r="AU119" i="4"/>
  <c r="AX151" i="4"/>
  <c r="AW151" i="4"/>
  <c r="AV151" i="4"/>
  <c r="AY151" i="4"/>
  <c r="AU151" i="4"/>
  <c r="AX215" i="4"/>
  <c r="AW215" i="4"/>
  <c r="AV215" i="4"/>
  <c r="AY215" i="4"/>
  <c r="AU215" i="4"/>
  <c r="AX247" i="4"/>
  <c r="AW247" i="4"/>
  <c r="AV247" i="4"/>
  <c r="AY247" i="4"/>
  <c r="AU247" i="4"/>
  <c r="AX343" i="4"/>
  <c r="AW343" i="4"/>
  <c r="AV343" i="4"/>
  <c r="AY343" i="4"/>
  <c r="AU343" i="4"/>
  <c r="AX375" i="4"/>
  <c r="AW375" i="4"/>
  <c r="AV375" i="4"/>
  <c r="AY375" i="4"/>
  <c r="AU375" i="4"/>
  <c r="AX407" i="4"/>
  <c r="AW407" i="4"/>
  <c r="AV407" i="4"/>
  <c r="AY407" i="4"/>
  <c r="AU407" i="4"/>
  <c r="AX439" i="4"/>
  <c r="AW439" i="4"/>
  <c r="AV439" i="4"/>
  <c r="AY439" i="4"/>
  <c r="AU439" i="4"/>
  <c r="AV471" i="4"/>
  <c r="AW471" i="4"/>
  <c r="AY471" i="4"/>
  <c r="AX471" i="4"/>
  <c r="AU471" i="4"/>
  <c r="AV503" i="4"/>
  <c r="AW503" i="4"/>
  <c r="AY503" i="4"/>
  <c r="AX503" i="4"/>
  <c r="AU503" i="4"/>
  <c r="AV535" i="4"/>
  <c r="AW535" i="4"/>
  <c r="AY535" i="4"/>
  <c r="AX535" i="4"/>
  <c r="AU535" i="4"/>
  <c r="AV567" i="4"/>
  <c r="AW567" i="4"/>
  <c r="AY567" i="4"/>
  <c r="AX567" i="4"/>
  <c r="AU567" i="4"/>
  <c r="AV599" i="4"/>
  <c r="AW599" i="4"/>
  <c r="AY599" i="4"/>
  <c r="AX599" i="4"/>
  <c r="AU599" i="4"/>
  <c r="AV631" i="4"/>
  <c r="AW631" i="4"/>
  <c r="AY631" i="4"/>
  <c r="AX631" i="4"/>
  <c r="AU631" i="4"/>
  <c r="AV663" i="4"/>
  <c r="AW663" i="4"/>
  <c r="AY663" i="4"/>
  <c r="AX663" i="4"/>
  <c r="AU663" i="4"/>
  <c r="AV695" i="4"/>
  <c r="AW695" i="4"/>
  <c r="AY695" i="4"/>
  <c r="AX695" i="4"/>
  <c r="AU695" i="4"/>
  <c r="AV727" i="4"/>
  <c r="AW727" i="4"/>
  <c r="AY727" i="4"/>
  <c r="AX727" i="4"/>
  <c r="AU727" i="4"/>
  <c r="AV759" i="4"/>
  <c r="AW759" i="4"/>
  <c r="AY759" i="4"/>
  <c r="AX759" i="4"/>
  <c r="AU759" i="4"/>
  <c r="AV791" i="4"/>
  <c r="AU791" i="4"/>
  <c r="AW791" i="4"/>
  <c r="AY791" i="4"/>
  <c r="AX791" i="4"/>
  <c r="AV823" i="4"/>
  <c r="AU823" i="4"/>
  <c r="AW823" i="4"/>
  <c r="AY823" i="4"/>
  <c r="AX823" i="4"/>
  <c r="AV855" i="4"/>
  <c r="AU855" i="4"/>
  <c r="AW855" i="4"/>
  <c r="AY855" i="4"/>
  <c r="AX855" i="4"/>
  <c r="AV887" i="4"/>
  <c r="AU887" i="4"/>
  <c r="AW887" i="4"/>
  <c r="AY887" i="4"/>
  <c r="AX887" i="4"/>
  <c r="AV919" i="4"/>
  <c r="AU919" i="4"/>
  <c r="AW919" i="4"/>
  <c r="AY919" i="4"/>
  <c r="AX919" i="4"/>
  <c r="AV951" i="4"/>
  <c r="AU951" i="4"/>
  <c r="AW951" i="4"/>
  <c r="AY951" i="4"/>
  <c r="AX951" i="4"/>
  <c r="AV983" i="4"/>
  <c r="AU983" i="4"/>
  <c r="AW983" i="4"/>
  <c r="AY983" i="4"/>
  <c r="AX983" i="4"/>
  <c r="AV1019" i="4"/>
  <c r="AX1019" i="4"/>
  <c r="AY1019" i="4"/>
  <c r="AW1019" i="4"/>
  <c r="AU1019" i="4"/>
  <c r="AV1083" i="4"/>
  <c r="AX1083" i="4"/>
  <c r="AY1083" i="4"/>
  <c r="AW1083" i="4"/>
  <c r="AU1083" i="4"/>
  <c r="AV1147" i="4"/>
  <c r="AX1147" i="4"/>
  <c r="AY1147" i="4"/>
  <c r="AW1147" i="4"/>
  <c r="AU1147" i="4"/>
  <c r="AV1211" i="4"/>
  <c r="AX1211" i="4"/>
  <c r="AY1211" i="4"/>
  <c r="AW1211" i="4"/>
  <c r="AU1211" i="4"/>
  <c r="AV1275" i="4"/>
  <c r="AX1275" i="4"/>
  <c r="AY1275" i="4"/>
  <c r="AW1275" i="4"/>
  <c r="AU1275" i="4"/>
  <c r="AV1339" i="4"/>
  <c r="AX1339" i="4"/>
  <c r="AY1339" i="4"/>
  <c r="AW1339" i="4"/>
  <c r="AU1339" i="4"/>
  <c r="AV1403" i="4"/>
  <c r="AX1403" i="4"/>
  <c r="AY1403" i="4"/>
  <c r="AW1403" i="4"/>
  <c r="AU1403" i="4"/>
  <c r="AV1467" i="4"/>
  <c r="AX1467" i="4"/>
  <c r="AY1467" i="4"/>
  <c r="AW1467" i="4"/>
  <c r="AU1467" i="4"/>
  <c r="AV1531" i="4"/>
  <c r="AX1531" i="4"/>
  <c r="AY1531" i="4"/>
  <c r="AW1531" i="4"/>
  <c r="AU1531" i="4"/>
  <c r="AV1595" i="4"/>
  <c r="AX1595" i="4"/>
  <c r="AW1595" i="4"/>
  <c r="AU1595" i="4"/>
  <c r="AY1595" i="4"/>
  <c r="AV1659" i="4"/>
  <c r="AX1659" i="4"/>
  <c r="AY1659" i="4"/>
  <c r="AW1659" i="4"/>
  <c r="AU1659" i="4"/>
  <c r="AV1723" i="4"/>
  <c r="AX1723" i="4"/>
  <c r="AU1723" i="4"/>
  <c r="AY1723" i="4"/>
  <c r="AW1723" i="4"/>
  <c r="AV1787" i="4"/>
  <c r="AX1787" i="4"/>
  <c r="AY1787" i="4"/>
  <c r="AU1787" i="4"/>
  <c r="AW1787" i="4"/>
  <c r="AX2504" i="4"/>
  <c r="AU2504" i="4"/>
  <c r="AY2504" i="4"/>
  <c r="AV2504" i="4"/>
  <c r="AV1847" i="4"/>
  <c r="AU1847" i="4"/>
  <c r="AW1847" i="4"/>
  <c r="AX1847" i="4"/>
  <c r="AY1847" i="4"/>
  <c r="AV1911" i="4"/>
  <c r="AU1911" i="4"/>
  <c r="AW1911" i="4"/>
  <c r="AX1911" i="4"/>
  <c r="AY1911" i="4"/>
  <c r="AV1975" i="4"/>
  <c r="AU1975" i="4"/>
  <c r="AW1975" i="4"/>
  <c r="AX1975" i="4"/>
  <c r="AY1975" i="4"/>
  <c r="AV2039" i="4"/>
  <c r="AU2039" i="4"/>
  <c r="AW2039" i="4"/>
  <c r="AX2039" i="4"/>
  <c r="AY2039" i="4"/>
  <c r="AV2103" i="4"/>
  <c r="AU2103" i="4"/>
  <c r="AW2103" i="4"/>
  <c r="AX2103" i="4"/>
  <c r="AY2103" i="4"/>
  <c r="AV2167" i="4"/>
  <c r="AU2167" i="4"/>
  <c r="AW2167" i="4"/>
  <c r="AX2167" i="4"/>
  <c r="AY2167" i="4"/>
  <c r="AV2359" i="4"/>
  <c r="AU2359" i="4"/>
  <c r="AW2359" i="4"/>
  <c r="AY2359" i="4"/>
  <c r="AX2359" i="4"/>
  <c r="AV2423" i="4"/>
  <c r="AU2423" i="4"/>
  <c r="AW2423" i="4"/>
  <c r="AY2423" i="4"/>
  <c r="AX2423" i="4"/>
  <c r="AV2487" i="4"/>
  <c r="AU2487" i="4"/>
  <c r="AW2487" i="4"/>
  <c r="AY2487" i="4"/>
  <c r="AX2487" i="4"/>
  <c r="AV2565" i="4"/>
  <c r="AW2565" i="4"/>
  <c r="AX2565" i="4"/>
  <c r="AU2565" i="4"/>
  <c r="AY2565" i="4"/>
  <c r="AX2688" i="4"/>
  <c r="AY2688" i="4"/>
  <c r="AW2688" i="4"/>
  <c r="AV2688" i="4"/>
  <c r="AY2864" i="4"/>
  <c r="AU2864" i="4"/>
  <c r="AW2864" i="4"/>
  <c r="AX2864" i="4"/>
  <c r="AX1422" i="4"/>
  <c r="AV1422" i="4"/>
  <c r="AY1422" i="4"/>
  <c r="AW1422" i="4"/>
  <c r="AU1422" i="4"/>
  <c r="AX1454" i="4"/>
  <c r="AV1454" i="4"/>
  <c r="AY1454" i="4"/>
  <c r="AW1454" i="4"/>
  <c r="AU1454" i="4"/>
  <c r="AY1550" i="4"/>
  <c r="AX1582" i="4"/>
  <c r="AV1582" i="4"/>
  <c r="AY1582" i="4"/>
  <c r="AW1582" i="4"/>
  <c r="AU1582" i="4"/>
  <c r="AX1646" i="4"/>
  <c r="AV1646" i="4"/>
  <c r="AU1646" i="4"/>
  <c r="AY1646" i="4"/>
  <c r="AW1646" i="4"/>
  <c r="AX1678" i="4"/>
  <c r="AV1678" i="4"/>
  <c r="AY1678" i="4"/>
  <c r="AU1678" i="4"/>
  <c r="AW1678" i="4"/>
  <c r="AX1710" i="4"/>
  <c r="AV1710" i="4"/>
  <c r="AW1710" i="4"/>
  <c r="AU1710" i="4"/>
  <c r="AY1710" i="4"/>
  <c r="AU1806" i="4"/>
  <c r="AV1903" i="4"/>
  <c r="AU1903" i="4"/>
  <c r="AY1903" i="4"/>
  <c r="AW1903" i="4"/>
  <c r="AX1903" i="4"/>
  <c r="AV1967" i="4"/>
  <c r="AU1967" i="4"/>
  <c r="AY1967" i="4"/>
  <c r="AW1967" i="4"/>
  <c r="AX1967" i="4"/>
  <c r="AV2031" i="4"/>
  <c r="AU2031" i="4"/>
  <c r="AY2031" i="4"/>
  <c r="AW2031" i="4"/>
  <c r="AX2031" i="4"/>
  <c r="AV2095" i="4"/>
  <c r="AU2095" i="4"/>
  <c r="AY2095" i="4"/>
  <c r="AW2095" i="4"/>
  <c r="AX2095" i="4"/>
  <c r="AV2159" i="4"/>
  <c r="AU2159" i="4"/>
  <c r="AY2159" i="4"/>
  <c r="AW2159" i="4"/>
  <c r="AX2159" i="4"/>
  <c r="AV2351" i="4"/>
  <c r="AU2351" i="4"/>
  <c r="AY2351" i="4"/>
  <c r="AW2351" i="4"/>
  <c r="AX2351" i="4"/>
  <c r="AV2415" i="4"/>
  <c r="AU2415" i="4"/>
  <c r="AY2415" i="4"/>
  <c r="AW2415" i="4"/>
  <c r="AX2415" i="4"/>
  <c r="AV2479" i="4"/>
  <c r="AU2479" i="4"/>
  <c r="AY2479" i="4"/>
  <c r="AW2479" i="4"/>
  <c r="AX2479" i="4"/>
  <c r="AV2555" i="4"/>
  <c r="AX2555" i="4"/>
  <c r="AY2555" i="4"/>
  <c r="AU2555" i="4"/>
  <c r="AW2555" i="4"/>
  <c r="AX2672" i="4"/>
  <c r="AU2672" i="4"/>
  <c r="AV2672" i="4"/>
  <c r="AY2672" i="4"/>
  <c r="AW2672" i="4"/>
  <c r="AV2832" i="4"/>
  <c r="AY2832" i="4"/>
  <c r="AU2832" i="4"/>
  <c r="AW2832" i="4"/>
  <c r="AX2832" i="4"/>
  <c r="AV48" i="4"/>
  <c r="AY48" i="4"/>
  <c r="AU48" i="4"/>
  <c r="AX48" i="4"/>
  <c r="AW48" i="4"/>
  <c r="AV64" i="4"/>
  <c r="AY64" i="4"/>
  <c r="AU64" i="4"/>
  <c r="AX64" i="4"/>
  <c r="AW64" i="4"/>
  <c r="AV80" i="4"/>
  <c r="AY80" i="4"/>
  <c r="AU80" i="4"/>
  <c r="AX80" i="4"/>
  <c r="AW80" i="4"/>
  <c r="AV96" i="4"/>
  <c r="AY96" i="4"/>
  <c r="AU96" i="4"/>
  <c r="AX96" i="4"/>
  <c r="AW96" i="4"/>
  <c r="AV144" i="4"/>
  <c r="AY144" i="4"/>
  <c r="AU144" i="4"/>
  <c r="AX144" i="4"/>
  <c r="AW144" i="4"/>
  <c r="AV160" i="4"/>
  <c r="AY160" i="4"/>
  <c r="AU160" i="4"/>
  <c r="AX160" i="4"/>
  <c r="AW160" i="4"/>
  <c r="AV176" i="4"/>
  <c r="AY176" i="4"/>
  <c r="AU176" i="4"/>
  <c r="AX176" i="4"/>
  <c r="AW176" i="4"/>
  <c r="AV192" i="4"/>
  <c r="AY192" i="4"/>
  <c r="AU192" i="4"/>
  <c r="AX192" i="4"/>
  <c r="AW192" i="4"/>
  <c r="AV224" i="4"/>
  <c r="AY224" i="4"/>
  <c r="AU224" i="4"/>
  <c r="AX224" i="4"/>
  <c r="AW224" i="4"/>
  <c r="AV272" i="4"/>
  <c r="AY272" i="4"/>
  <c r="AU272" i="4"/>
  <c r="AX272" i="4"/>
  <c r="AW272" i="4"/>
  <c r="AV288" i="4"/>
  <c r="AY288" i="4"/>
  <c r="AU288" i="4"/>
  <c r="AX288" i="4"/>
  <c r="AW288" i="4"/>
  <c r="AV304" i="4"/>
  <c r="AY304" i="4"/>
  <c r="AU304" i="4"/>
  <c r="AX304" i="4"/>
  <c r="AW304" i="4"/>
  <c r="AV320" i="4"/>
  <c r="AY320" i="4"/>
  <c r="AU320" i="4"/>
  <c r="AX320" i="4"/>
  <c r="AW320" i="4"/>
  <c r="AV336" i="4"/>
  <c r="AY336" i="4"/>
  <c r="AU336" i="4"/>
  <c r="AX336" i="4"/>
  <c r="AW336" i="4"/>
  <c r="AV352" i="4"/>
  <c r="AY352" i="4"/>
  <c r="AU352" i="4"/>
  <c r="AX352" i="4"/>
  <c r="AW352" i="4"/>
  <c r="AV384" i="4"/>
  <c r="AY384" i="4"/>
  <c r="AU384" i="4"/>
  <c r="AX384" i="4"/>
  <c r="AW384" i="4"/>
  <c r="AX448" i="4"/>
  <c r="AV448" i="4"/>
  <c r="AY448" i="4"/>
  <c r="AW448" i="4"/>
  <c r="AU448" i="4"/>
  <c r="AX464" i="4"/>
  <c r="AV464" i="4"/>
  <c r="AY464" i="4"/>
  <c r="AW464" i="4"/>
  <c r="AU464" i="4"/>
  <c r="AX480" i="4"/>
  <c r="AV480" i="4"/>
  <c r="AY480" i="4"/>
  <c r="AW480" i="4"/>
  <c r="AU480" i="4"/>
  <c r="AX496" i="4"/>
  <c r="AV496" i="4"/>
  <c r="AY496" i="4"/>
  <c r="AW496" i="4"/>
  <c r="AU496" i="4"/>
  <c r="AX512" i="4"/>
  <c r="AV512" i="4"/>
  <c r="AY512" i="4"/>
  <c r="AW512" i="4"/>
  <c r="AU512" i="4"/>
  <c r="AX528" i="4"/>
  <c r="AV528" i="4"/>
  <c r="AY528" i="4"/>
  <c r="AW528" i="4"/>
  <c r="AU528" i="4"/>
  <c r="AX544" i="4"/>
  <c r="AV544" i="4"/>
  <c r="AY544" i="4"/>
  <c r="AW544" i="4"/>
  <c r="AU544" i="4"/>
  <c r="AX576" i="4"/>
  <c r="AV576" i="4"/>
  <c r="AY576" i="4"/>
  <c r="AW576" i="4"/>
  <c r="AU576" i="4"/>
  <c r="AX608" i="4"/>
  <c r="AX624" i="4"/>
  <c r="AV624" i="4"/>
  <c r="AY624" i="4"/>
  <c r="AW624" i="4"/>
  <c r="AU624" i="4"/>
  <c r="AX640" i="4"/>
  <c r="AV640" i="4"/>
  <c r="AY640" i="4"/>
  <c r="AW640" i="4"/>
  <c r="AU640" i="4"/>
  <c r="AX672" i="4"/>
  <c r="AV672" i="4"/>
  <c r="AY672" i="4"/>
  <c r="AW672" i="4"/>
  <c r="AU672" i="4"/>
  <c r="AV1843" i="4"/>
  <c r="AX1843" i="4"/>
  <c r="AY1843" i="4"/>
  <c r="AW1843" i="4"/>
  <c r="AU1843" i="4"/>
  <c r="AV1875" i="4"/>
  <c r="AX1875" i="4"/>
  <c r="AY1875" i="4"/>
  <c r="AW1875" i="4"/>
  <c r="AU1875" i="4"/>
  <c r="AV1907" i="4"/>
  <c r="AX1907" i="4"/>
  <c r="AY1907" i="4"/>
  <c r="AW1907" i="4"/>
  <c r="AU1907" i="4"/>
  <c r="AV1939" i="4"/>
  <c r="AX1939" i="4"/>
  <c r="AY1939" i="4"/>
  <c r="AW1939" i="4"/>
  <c r="AU1939" i="4"/>
  <c r="AV1971" i="4"/>
  <c r="AX1971" i="4"/>
  <c r="AY1971" i="4"/>
  <c r="AW1971" i="4"/>
  <c r="AU1971" i="4"/>
  <c r="AV2003" i="4"/>
  <c r="AX2003" i="4"/>
  <c r="AY2003" i="4"/>
  <c r="AW2003" i="4"/>
  <c r="AU2003" i="4"/>
  <c r="AV2035" i="4"/>
  <c r="AX2035" i="4"/>
  <c r="AY2035" i="4"/>
  <c r="AW2035" i="4"/>
  <c r="AU2035" i="4"/>
  <c r="AV2067" i="4"/>
  <c r="AX2067" i="4"/>
  <c r="AY2067" i="4"/>
  <c r="AW2067" i="4"/>
  <c r="AU2067" i="4"/>
  <c r="AV2099" i="4"/>
  <c r="AX2099" i="4"/>
  <c r="AY2099" i="4"/>
  <c r="AW2099" i="4"/>
  <c r="AU2099" i="4"/>
  <c r="AV2131" i="4"/>
  <c r="AX2131" i="4"/>
  <c r="AY2131" i="4"/>
  <c r="AW2131" i="4"/>
  <c r="AU2131" i="4"/>
  <c r="AV2163" i="4"/>
  <c r="AX2163" i="4"/>
  <c r="AY2163" i="4"/>
  <c r="AW2163" i="4"/>
  <c r="AU2163" i="4"/>
  <c r="AV2195" i="4"/>
  <c r="AX2195" i="4"/>
  <c r="AY2195" i="4"/>
  <c r="AW2195" i="4"/>
  <c r="AU2195" i="4"/>
  <c r="AV2227" i="4"/>
  <c r="AX2227" i="4"/>
  <c r="AY2227" i="4"/>
  <c r="AW2227" i="4"/>
  <c r="AU2227" i="4"/>
  <c r="AV2259" i="4"/>
  <c r="AX2259" i="4"/>
  <c r="AY2259" i="4"/>
  <c r="AW2259" i="4"/>
  <c r="AU2259" i="4"/>
  <c r="AV2291" i="4"/>
  <c r="AX2291" i="4"/>
  <c r="AY2291" i="4"/>
  <c r="AW2291" i="4"/>
  <c r="AU2291" i="4"/>
  <c r="AV2323" i="4"/>
  <c r="AX2323" i="4"/>
  <c r="AY2323" i="4"/>
  <c r="AW2323" i="4"/>
  <c r="AU2323" i="4"/>
  <c r="AV2355" i="4"/>
  <c r="AX2355" i="4"/>
  <c r="AY2355" i="4"/>
  <c r="AW2355" i="4"/>
  <c r="AU2355" i="4"/>
  <c r="AV2387" i="4"/>
  <c r="AX2387" i="4"/>
  <c r="AY2387" i="4"/>
  <c r="AW2387" i="4"/>
  <c r="AU2387" i="4"/>
  <c r="AV2419" i="4"/>
  <c r="AX2419" i="4"/>
  <c r="AY2419" i="4"/>
  <c r="AW2419" i="4"/>
  <c r="AU2419" i="4"/>
  <c r="AV2451" i="4"/>
  <c r="AX2451" i="4"/>
  <c r="AY2451" i="4"/>
  <c r="AW2451" i="4"/>
  <c r="AU2451" i="4"/>
  <c r="AV2483" i="4"/>
  <c r="AX2483" i="4"/>
  <c r="AY2483" i="4"/>
  <c r="AW2483" i="4"/>
  <c r="AU2483" i="4"/>
  <c r="AV2517" i="4"/>
  <c r="AW2517" i="4"/>
  <c r="AY2517" i="4"/>
  <c r="AU2517" i="4"/>
  <c r="AX2517" i="4"/>
  <c r="AX2560" i="4"/>
  <c r="AU2560" i="4"/>
  <c r="AY2560" i="4"/>
  <c r="AW2560" i="4"/>
  <c r="AV2560" i="4"/>
  <c r="AX2616" i="4"/>
  <c r="AU2616" i="4"/>
  <c r="AW2616" i="4"/>
  <c r="AV2616" i="4"/>
  <c r="AY2616" i="4"/>
  <c r="AX2680" i="4"/>
  <c r="AU2680" i="4"/>
  <c r="AW2680" i="4"/>
  <c r="AV2680" i="4"/>
  <c r="AY2680" i="4"/>
  <c r="AX2744" i="4"/>
  <c r="AU2744" i="4"/>
  <c r="AW2744" i="4"/>
  <c r="AV2744" i="4"/>
  <c r="AY2744" i="4"/>
  <c r="AV2808" i="4"/>
  <c r="AY2808" i="4"/>
  <c r="AW2808" i="4"/>
  <c r="AX2808" i="4"/>
  <c r="AU2808" i="4"/>
  <c r="AV2872" i="4"/>
  <c r="AY2872" i="4"/>
  <c r="AW2872" i="4"/>
  <c r="AX2872" i="4"/>
  <c r="AU2872" i="4"/>
  <c r="AV2936" i="4"/>
  <c r="AY2936" i="4"/>
  <c r="AW2936" i="4"/>
  <c r="AX2936" i="4"/>
  <c r="AU2936" i="4"/>
  <c r="AV3000" i="4"/>
  <c r="AY3000" i="4"/>
  <c r="AW3000" i="4"/>
  <c r="AU3000" i="4"/>
  <c r="AX3000" i="4"/>
  <c r="AX61" i="4"/>
  <c r="AW61" i="4"/>
  <c r="AV61" i="4"/>
  <c r="AY61" i="4"/>
  <c r="AU61" i="4"/>
  <c r="AX109" i="4"/>
  <c r="AW109" i="4"/>
  <c r="AV109" i="4"/>
  <c r="AY109" i="4"/>
  <c r="AU109" i="4"/>
  <c r="AX125" i="4"/>
  <c r="AW125" i="4"/>
  <c r="AV125" i="4"/>
  <c r="AY125" i="4"/>
  <c r="AU125" i="4"/>
  <c r="AX189" i="4"/>
  <c r="AW189" i="4"/>
  <c r="AV189" i="4"/>
  <c r="AY189" i="4"/>
  <c r="AU189" i="4"/>
  <c r="AX205" i="4"/>
  <c r="AW205" i="4"/>
  <c r="AV205" i="4"/>
  <c r="AY205" i="4"/>
  <c r="AU205" i="4"/>
  <c r="AX237" i="4"/>
  <c r="AW237" i="4"/>
  <c r="AV237" i="4"/>
  <c r="AY237" i="4"/>
  <c r="AU237" i="4"/>
  <c r="AX253" i="4"/>
  <c r="AW253" i="4"/>
  <c r="AV253" i="4"/>
  <c r="AY253" i="4"/>
  <c r="AU253" i="4"/>
  <c r="AX269" i="4"/>
  <c r="AW269" i="4"/>
  <c r="AV269" i="4"/>
  <c r="AY269" i="4"/>
  <c r="AU269" i="4"/>
  <c r="AX317" i="4"/>
  <c r="AW317" i="4"/>
  <c r="AV317" i="4"/>
  <c r="AY317" i="4"/>
  <c r="AU317" i="4"/>
  <c r="AX349" i="4"/>
  <c r="AW349" i="4"/>
  <c r="AV349" i="4"/>
  <c r="AY349" i="4"/>
  <c r="AU349" i="4"/>
  <c r="AX365" i="4"/>
  <c r="AW365" i="4"/>
  <c r="AV365" i="4"/>
  <c r="AY365" i="4"/>
  <c r="AU365" i="4"/>
  <c r="AX381" i="4"/>
  <c r="AW381" i="4"/>
  <c r="AV381" i="4"/>
  <c r="AY381" i="4"/>
  <c r="AU381" i="4"/>
  <c r="AX397" i="4"/>
  <c r="AW397" i="4"/>
  <c r="AV397" i="4"/>
  <c r="AY397" i="4"/>
  <c r="AU397" i="4"/>
  <c r="AX429" i="4"/>
  <c r="AW429" i="4"/>
  <c r="AV429" i="4"/>
  <c r="AY429" i="4"/>
  <c r="AU429" i="4"/>
  <c r="AV493" i="4"/>
  <c r="AX493" i="4"/>
  <c r="AU493" i="4"/>
  <c r="AY493" i="4"/>
  <c r="AW493" i="4"/>
  <c r="AV509" i="4"/>
  <c r="AX509" i="4"/>
  <c r="AU509" i="4"/>
  <c r="AY509" i="4"/>
  <c r="AW509" i="4"/>
  <c r="AV525" i="4"/>
  <c r="AX525" i="4"/>
  <c r="AU525" i="4"/>
  <c r="AY525" i="4"/>
  <c r="AW525" i="4"/>
  <c r="AV541" i="4"/>
  <c r="AX541" i="4"/>
  <c r="AU541" i="4"/>
  <c r="AY541" i="4"/>
  <c r="AW541" i="4"/>
  <c r="AV557" i="4"/>
  <c r="AX557" i="4"/>
  <c r="AU557" i="4"/>
  <c r="AY557" i="4"/>
  <c r="AW557" i="4"/>
  <c r="AV573" i="4"/>
  <c r="AX573" i="4"/>
  <c r="AU573" i="4"/>
  <c r="AY573" i="4"/>
  <c r="AW573" i="4"/>
  <c r="AV589" i="4"/>
  <c r="AX589" i="4"/>
  <c r="AU589" i="4"/>
  <c r="AY589" i="4"/>
  <c r="AW589" i="4"/>
  <c r="AV605" i="4"/>
  <c r="AX605" i="4"/>
  <c r="AU605" i="4"/>
  <c r="AY605" i="4"/>
  <c r="AW605" i="4"/>
  <c r="AV621" i="4"/>
  <c r="AX621" i="4"/>
  <c r="AU621" i="4"/>
  <c r="AY621" i="4"/>
  <c r="AW621" i="4"/>
  <c r="AV637" i="4"/>
  <c r="AX637" i="4"/>
  <c r="AU637" i="4"/>
  <c r="AY637" i="4"/>
  <c r="AW637" i="4"/>
  <c r="AV653" i="4"/>
  <c r="AX653" i="4"/>
  <c r="AU653" i="4"/>
  <c r="AY653" i="4"/>
  <c r="AW653" i="4"/>
  <c r="AV669" i="4"/>
  <c r="AX669" i="4"/>
  <c r="AU669" i="4"/>
  <c r="AY669" i="4"/>
  <c r="AW669" i="4"/>
  <c r="AV685" i="4"/>
  <c r="AX685" i="4"/>
  <c r="AU685" i="4"/>
  <c r="AY685" i="4"/>
  <c r="AW685" i="4"/>
  <c r="AV701" i="4"/>
  <c r="AX701" i="4"/>
  <c r="AU701" i="4"/>
  <c r="AY701" i="4"/>
  <c r="AW701" i="4"/>
  <c r="AV717" i="4"/>
  <c r="AX717" i="4"/>
  <c r="AU717" i="4"/>
  <c r="AY717" i="4"/>
  <c r="AW717" i="4"/>
  <c r="AV733" i="4"/>
  <c r="AX733" i="4"/>
  <c r="AU733" i="4"/>
  <c r="AY733" i="4"/>
  <c r="AW733" i="4"/>
  <c r="AV749" i="4"/>
  <c r="AX749" i="4"/>
  <c r="AU749" i="4"/>
  <c r="AY749" i="4"/>
  <c r="AW749" i="4"/>
  <c r="AV765" i="4"/>
  <c r="AX765" i="4"/>
  <c r="AU765" i="4"/>
  <c r="AY765" i="4"/>
  <c r="AW765" i="4"/>
  <c r="AV781" i="4"/>
  <c r="AX781" i="4"/>
  <c r="AU781" i="4"/>
  <c r="AY781" i="4"/>
  <c r="AW781" i="4"/>
  <c r="AV797" i="4"/>
  <c r="AW797" i="4"/>
  <c r="AU797" i="4"/>
  <c r="AY797" i="4"/>
  <c r="AX797" i="4"/>
  <c r="AV813" i="4"/>
  <c r="AW813" i="4"/>
  <c r="AY813" i="4"/>
  <c r="AX813" i="4"/>
  <c r="AU813" i="4"/>
  <c r="AV829" i="4"/>
  <c r="AW829" i="4"/>
  <c r="AU829" i="4"/>
  <c r="AY829" i="4"/>
  <c r="AX829" i="4"/>
  <c r="AV845" i="4"/>
  <c r="AW845" i="4"/>
  <c r="AY845" i="4"/>
  <c r="AX845" i="4"/>
  <c r="AU845" i="4"/>
  <c r="AV861" i="4"/>
  <c r="AW861" i="4"/>
  <c r="AU861" i="4"/>
  <c r="AY861" i="4"/>
  <c r="AX861" i="4"/>
  <c r="AV877" i="4"/>
  <c r="AW877" i="4"/>
  <c r="AY877" i="4"/>
  <c r="AX877" i="4"/>
  <c r="AU877" i="4"/>
  <c r="AV893" i="4"/>
  <c r="AW893" i="4"/>
  <c r="AU893" i="4"/>
  <c r="AY893" i="4"/>
  <c r="AX893" i="4"/>
  <c r="AV909" i="4"/>
  <c r="AW909" i="4"/>
  <c r="AY909" i="4"/>
  <c r="AX909" i="4"/>
  <c r="AU909" i="4"/>
  <c r="AV925" i="4"/>
  <c r="AW925" i="4"/>
  <c r="AU925" i="4"/>
  <c r="AY925" i="4"/>
  <c r="AX925" i="4"/>
  <c r="AV941" i="4"/>
  <c r="AW941" i="4"/>
  <c r="AY941" i="4"/>
  <c r="AX941" i="4"/>
  <c r="AU941" i="4"/>
  <c r="AV957" i="4"/>
  <c r="AW957" i="4"/>
  <c r="AU957" i="4"/>
  <c r="AY957" i="4"/>
  <c r="AX957" i="4"/>
  <c r="AV973" i="4"/>
  <c r="AW973" i="4"/>
  <c r="AY973" i="4"/>
  <c r="AX973" i="4"/>
  <c r="AU973" i="4"/>
  <c r="AV989" i="4"/>
  <c r="AW989" i="4"/>
  <c r="AU989" i="4"/>
  <c r="AY989" i="4"/>
  <c r="AX989" i="4"/>
  <c r="AV1005" i="4"/>
  <c r="AW1005" i="4"/>
  <c r="AY1005" i="4"/>
  <c r="AX1005" i="4"/>
  <c r="AU1005" i="4"/>
  <c r="AV1021" i="4"/>
  <c r="AW1021" i="4"/>
  <c r="AU1021" i="4"/>
  <c r="AY1021" i="4"/>
  <c r="AX1021" i="4"/>
  <c r="AV1037" i="4"/>
  <c r="AW1037" i="4"/>
  <c r="AY1037" i="4"/>
  <c r="AX1037" i="4"/>
  <c r="AU1037" i="4"/>
  <c r="AV1053" i="4"/>
  <c r="AW1053" i="4"/>
  <c r="AU1053" i="4"/>
  <c r="AY1053" i="4"/>
  <c r="AX1053" i="4"/>
  <c r="AV1069" i="4"/>
  <c r="AW1069" i="4"/>
  <c r="AY1069" i="4"/>
  <c r="AX1069" i="4"/>
  <c r="AU1069" i="4"/>
  <c r="AV1085" i="4"/>
  <c r="AW1085" i="4"/>
  <c r="AU1085" i="4"/>
  <c r="AY1085" i="4"/>
  <c r="AX1085" i="4"/>
  <c r="AV1101" i="4"/>
  <c r="AW1101" i="4"/>
  <c r="AY1101" i="4"/>
  <c r="AX1101" i="4"/>
  <c r="AU1101" i="4"/>
  <c r="AV1117" i="4"/>
  <c r="AW1117" i="4"/>
  <c r="AU1117" i="4"/>
  <c r="AY1117" i="4"/>
  <c r="AX1117" i="4"/>
  <c r="AV1133" i="4"/>
  <c r="AW1133" i="4"/>
  <c r="AY1133" i="4"/>
  <c r="AX1133" i="4"/>
  <c r="AU1133" i="4"/>
  <c r="AV1149" i="4"/>
  <c r="AW1149" i="4"/>
  <c r="AU1149" i="4"/>
  <c r="AY1149" i="4"/>
  <c r="AX1149" i="4"/>
  <c r="AV1165" i="4"/>
  <c r="AW1165" i="4"/>
  <c r="AY1165" i="4"/>
  <c r="AX1165" i="4"/>
  <c r="AU1165" i="4"/>
  <c r="AV1181" i="4"/>
  <c r="AW1181" i="4"/>
  <c r="AU1181" i="4"/>
  <c r="AY1181" i="4"/>
  <c r="AX1181" i="4"/>
  <c r="AV1197" i="4"/>
  <c r="AW1197" i="4"/>
  <c r="AY1197" i="4"/>
  <c r="AX1197" i="4"/>
  <c r="AU1197" i="4"/>
  <c r="AV1213" i="4"/>
  <c r="AW1213" i="4"/>
  <c r="AU1213" i="4"/>
  <c r="AY1213" i="4"/>
  <c r="AX1213" i="4"/>
  <c r="AV1229" i="4"/>
  <c r="AW1229" i="4"/>
  <c r="AY1229" i="4"/>
  <c r="AX1229" i="4"/>
  <c r="AU1229" i="4"/>
  <c r="AV1245" i="4"/>
  <c r="AW1245" i="4"/>
  <c r="AU1245" i="4"/>
  <c r="AY1245" i="4"/>
  <c r="AX1245" i="4"/>
  <c r="AV1261" i="4"/>
  <c r="AW1261" i="4"/>
  <c r="AY1261" i="4"/>
  <c r="AX1261" i="4"/>
  <c r="AU1261" i="4"/>
  <c r="AV1277" i="4"/>
  <c r="AW1277" i="4"/>
  <c r="AU1277" i="4"/>
  <c r="AY1277" i="4"/>
  <c r="AX1277" i="4"/>
  <c r="AV1293" i="4"/>
  <c r="AW1293" i="4"/>
  <c r="AY1293" i="4"/>
  <c r="AX1293" i="4"/>
  <c r="AU1293" i="4"/>
  <c r="AV1309" i="4"/>
  <c r="AW1309" i="4"/>
  <c r="AU1309" i="4"/>
  <c r="AY1309" i="4"/>
  <c r="AX1309" i="4"/>
  <c r="AV1325" i="4"/>
  <c r="AW1325" i="4"/>
  <c r="AY1325" i="4"/>
  <c r="AX1325" i="4"/>
  <c r="AU1325" i="4"/>
  <c r="AV1341" i="4"/>
  <c r="AW1341" i="4"/>
  <c r="AU1341" i="4"/>
  <c r="AY1341" i="4"/>
  <c r="AX1341" i="4"/>
  <c r="AV1357" i="4"/>
  <c r="AW1357" i="4"/>
  <c r="AY1357" i="4"/>
  <c r="AX1357" i="4"/>
  <c r="AU1357" i="4"/>
  <c r="AV1373" i="4"/>
  <c r="AW1373" i="4"/>
  <c r="AU1373" i="4"/>
  <c r="AY1373" i="4"/>
  <c r="AX1373" i="4"/>
  <c r="AV1389" i="4"/>
  <c r="AW1389" i="4"/>
  <c r="AY1389" i="4"/>
  <c r="AX1389" i="4"/>
  <c r="AU1389" i="4"/>
  <c r="AV1405" i="4"/>
  <c r="AW1405" i="4"/>
  <c r="AU1405" i="4"/>
  <c r="AY1405" i="4"/>
  <c r="AX1405" i="4"/>
  <c r="AV1421" i="4"/>
  <c r="AW1421" i="4"/>
  <c r="AY1421" i="4"/>
  <c r="AX1421" i="4"/>
  <c r="AU1421" i="4"/>
  <c r="AV1437" i="4"/>
  <c r="AW1437" i="4"/>
  <c r="AU1437" i="4"/>
  <c r="AY1437" i="4"/>
  <c r="AX1437" i="4"/>
  <c r="AV1453" i="4"/>
  <c r="AW1453" i="4"/>
  <c r="AY1453" i="4"/>
  <c r="AX1453" i="4"/>
  <c r="AU1453" i="4"/>
  <c r="AV1469" i="4"/>
  <c r="AW1469" i="4"/>
  <c r="AU1469" i="4"/>
  <c r="AY1469" i="4"/>
  <c r="AX1469" i="4"/>
  <c r="AV1485" i="4"/>
  <c r="AW1485" i="4"/>
  <c r="AY1485" i="4"/>
  <c r="AX1485" i="4"/>
  <c r="AU1485" i="4"/>
  <c r="AV1501" i="4"/>
  <c r="AW1501" i="4"/>
  <c r="AU1501" i="4"/>
  <c r="AY1501" i="4"/>
  <c r="AX1501" i="4"/>
  <c r="AV1517" i="4"/>
  <c r="AW1517" i="4"/>
  <c r="AY1517" i="4"/>
  <c r="AX1517" i="4"/>
  <c r="AU1517" i="4"/>
  <c r="AV1533" i="4"/>
  <c r="AW1533" i="4"/>
  <c r="AU1533" i="4"/>
  <c r="AY1533" i="4"/>
  <c r="AX1533" i="4"/>
  <c r="AV1549" i="4"/>
  <c r="AW1549" i="4"/>
  <c r="AY1549" i="4"/>
  <c r="AX1549" i="4"/>
  <c r="AU1549" i="4"/>
  <c r="AV1565" i="4"/>
  <c r="AW1565" i="4"/>
  <c r="AU1565" i="4"/>
  <c r="AY1565" i="4"/>
  <c r="AX1565" i="4"/>
  <c r="AV1581" i="4"/>
  <c r="AW1581" i="4"/>
  <c r="AY1581" i="4"/>
  <c r="AX1581" i="4"/>
  <c r="AU1581" i="4"/>
  <c r="AV1597" i="4"/>
  <c r="AW1597" i="4"/>
  <c r="AU1597" i="4"/>
  <c r="AY1597" i="4"/>
  <c r="AX1597" i="4"/>
  <c r="AV1613" i="4"/>
  <c r="AW1613" i="4"/>
  <c r="AY1613" i="4"/>
  <c r="AX1613" i="4"/>
  <c r="AU1613" i="4"/>
  <c r="AV1629" i="4"/>
  <c r="AW1629" i="4"/>
  <c r="AU1629" i="4"/>
  <c r="AY1629" i="4"/>
  <c r="AX1629" i="4"/>
  <c r="AV1645" i="4"/>
  <c r="AW1645" i="4"/>
  <c r="AY1645" i="4"/>
  <c r="AX1645" i="4"/>
  <c r="AU1645" i="4"/>
  <c r="AV1661" i="4"/>
  <c r="AW1661" i="4"/>
  <c r="AU1661" i="4"/>
  <c r="AY1661" i="4"/>
  <c r="AX1661" i="4"/>
  <c r="AV1677" i="4"/>
  <c r="AW1677" i="4"/>
  <c r="AY1677" i="4"/>
  <c r="AU1677" i="4"/>
  <c r="AX1677" i="4"/>
  <c r="AV1693" i="4"/>
  <c r="AW1693" i="4"/>
  <c r="AU1693" i="4"/>
  <c r="AY1693" i="4"/>
  <c r="AX1693" i="4"/>
  <c r="AV1709" i="4"/>
  <c r="AW1709" i="4"/>
  <c r="AY1709" i="4"/>
  <c r="AX1709" i="4"/>
  <c r="AU1709" i="4"/>
  <c r="AV1725" i="4"/>
  <c r="AW1725" i="4"/>
  <c r="AU1725" i="4"/>
  <c r="AX1725" i="4"/>
  <c r="AY1725" i="4"/>
  <c r="AV1741" i="4"/>
  <c r="AW1741" i="4"/>
  <c r="AY1741" i="4"/>
  <c r="AU1741" i="4"/>
  <c r="AX1741" i="4"/>
  <c r="AV1757" i="4"/>
  <c r="AW1757" i="4"/>
  <c r="AU1757" i="4"/>
  <c r="AY1757" i="4"/>
  <c r="AX1757" i="4"/>
  <c r="AV1773" i="4"/>
  <c r="AW1773" i="4"/>
  <c r="AY1773" i="4"/>
  <c r="AX1773" i="4"/>
  <c r="AU1773" i="4"/>
  <c r="AV1789" i="4"/>
  <c r="AW1789" i="4"/>
  <c r="AU1789" i="4"/>
  <c r="AX1789" i="4"/>
  <c r="AY1789" i="4"/>
  <c r="AV1805" i="4"/>
  <c r="AW1805" i="4"/>
  <c r="AY1805" i="4"/>
  <c r="AU1805" i="4"/>
  <c r="AX1805" i="4"/>
  <c r="AV1821" i="4"/>
  <c r="AW1821" i="4"/>
  <c r="AU1821" i="4"/>
  <c r="AY1821" i="4"/>
  <c r="AX1821" i="4"/>
  <c r="AV1839" i="4"/>
  <c r="AU1839" i="4"/>
  <c r="AY1839" i="4"/>
  <c r="AW1839" i="4"/>
  <c r="AX1839" i="4"/>
  <c r="AX2508" i="4"/>
  <c r="AW2508" i="4"/>
  <c r="AY2508" i="4"/>
  <c r="AV2508" i="4"/>
  <c r="AU2508" i="4"/>
  <c r="AV2551" i="4"/>
  <c r="AU2551" i="4"/>
  <c r="AW2551" i="4"/>
  <c r="AY2551" i="4"/>
  <c r="AX2551" i="4"/>
  <c r="AY2665" i="4"/>
  <c r="AX1833" i="4"/>
  <c r="AY1881" i="4"/>
  <c r="AX1897" i="4"/>
  <c r="AV1961" i="4"/>
  <c r="AY2009" i="4"/>
  <c r="AU2057" i="4"/>
  <c r="AW2105" i="4"/>
  <c r="AX2153" i="4"/>
  <c r="AV2185" i="4"/>
  <c r="AY2185" i="4"/>
  <c r="AU2185" i="4"/>
  <c r="AW2185" i="4"/>
  <c r="AX2185" i="4"/>
  <c r="AV2201" i="4"/>
  <c r="AY2201" i="4"/>
  <c r="AX2201" i="4"/>
  <c r="AW2201" i="4"/>
  <c r="AU2201" i="4"/>
  <c r="AV2217" i="4"/>
  <c r="AY2217" i="4"/>
  <c r="AU2217" i="4"/>
  <c r="AW2217" i="4"/>
  <c r="AX2217" i="4"/>
  <c r="AV2233" i="4"/>
  <c r="AY2233" i="4"/>
  <c r="AX2233" i="4"/>
  <c r="AW2233" i="4"/>
  <c r="AU2233" i="4"/>
  <c r="AV2249" i="4"/>
  <c r="AY2249" i="4"/>
  <c r="AU2249" i="4"/>
  <c r="AW2249" i="4"/>
  <c r="AX2249" i="4"/>
  <c r="AV2265" i="4"/>
  <c r="AY2265" i="4"/>
  <c r="AX2265" i="4"/>
  <c r="AW2265" i="4"/>
  <c r="AU2265" i="4"/>
  <c r="AV2281" i="4"/>
  <c r="AY2281" i="4"/>
  <c r="AU2281" i="4"/>
  <c r="AW2281" i="4"/>
  <c r="AX2281" i="4"/>
  <c r="AV2297" i="4"/>
  <c r="AY2297" i="4"/>
  <c r="AX2297" i="4"/>
  <c r="AW2297" i="4"/>
  <c r="AU2297" i="4"/>
  <c r="AV2313" i="4"/>
  <c r="AY2313" i="4"/>
  <c r="AU2313" i="4"/>
  <c r="AW2313" i="4"/>
  <c r="AX2313" i="4"/>
  <c r="AV2345" i="4"/>
  <c r="AY2393" i="4"/>
  <c r="AU2441" i="4"/>
  <c r="AW2489" i="4"/>
  <c r="AV2525" i="4"/>
  <c r="AW2525" i="4"/>
  <c r="AU2525" i="4"/>
  <c r="AY2525" i="4"/>
  <c r="AX2525" i="4"/>
  <c r="AV2547" i="4"/>
  <c r="AX2547" i="4"/>
  <c r="AY2547" i="4"/>
  <c r="AW2547" i="4"/>
  <c r="AU2547" i="4"/>
  <c r="AX2568" i="4"/>
  <c r="AU2568" i="4"/>
  <c r="AY2568" i="4"/>
  <c r="AW2568" i="4"/>
  <c r="AV2568" i="4"/>
  <c r="AX2596" i="4"/>
  <c r="AW2596" i="4"/>
  <c r="AV2596" i="4"/>
  <c r="AU2596" i="4"/>
  <c r="AY2596" i="4"/>
  <c r="AX2628" i="4"/>
  <c r="AW2628" i="4"/>
  <c r="AV2628" i="4"/>
  <c r="AU2628" i="4"/>
  <c r="AY2628" i="4"/>
  <c r="AX2660" i="4"/>
  <c r="AW2660" i="4"/>
  <c r="AV2660" i="4"/>
  <c r="AU2660" i="4"/>
  <c r="AY2660" i="4"/>
  <c r="AX2692" i="4"/>
  <c r="AW2692" i="4"/>
  <c r="AV2692" i="4"/>
  <c r="AU2692" i="4"/>
  <c r="AY2692" i="4"/>
  <c r="AX2724" i="4"/>
  <c r="AW2724" i="4"/>
  <c r="AV2724" i="4"/>
  <c r="AU2724" i="4"/>
  <c r="AY2724" i="4"/>
  <c r="AV2756" i="4"/>
  <c r="AW2756" i="4"/>
  <c r="AU2756" i="4"/>
  <c r="AX2756" i="4"/>
  <c r="AY2756" i="4"/>
  <c r="AV2788" i="4"/>
  <c r="AW2788" i="4"/>
  <c r="AU2788" i="4"/>
  <c r="AX2788" i="4"/>
  <c r="AY2788" i="4"/>
  <c r="AV2820" i="4"/>
  <c r="AW2820" i="4"/>
  <c r="AU2820" i="4"/>
  <c r="AY2820" i="4"/>
  <c r="AX2820" i="4"/>
  <c r="AV2852" i="4"/>
  <c r="AW2852" i="4"/>
  <c r="AU2852" i="4"/>
  <c r="AY2852" i="4"/>
  <c r="AX2852" i="4"/>
  <c r="AV2884" i="4"/>
  <c r="AW2884" i="4"/>
  <c r="AU2884" i="4"/>
  <c r="AX2884" i="4"/>
  <c r="AY2884" i="4"/>
  <c r="AV2916" i="4"/>
  <c r="AW2916" i="4"/>
  <c r="AU2916" i="4"/>
  <c r="AY2916" i="4"/>
  <c r="AX2916" i="4"/>
  <c r="AV2948" i="4"/>
  <c r="AW2948" i="4"/>
  <c r="AU2948" i="4"/>
  <c r="AY2948" i="4"/>
  <c r="AX2948" i="4"/>
  <c r="AV2980" i="4"/>
  <c r="AW2980" i="4"/>
  <c r="AU2980" i="4"/>
  <c r="AY2980" i="4"/>
  <c r="AX2980" i="4"/>
  <c r="AX1942" i="4"/>
  <c r="AV1942" i="4"/>
  <c r="AU1942" i="4"/>
  <c r="AW1942" i="4"/>
  <c r="AY1942" i="4"/>
  <c r="AX2006" i="4"/>
  <c r="AV2006" i="4"/>
  <c r="AU2006" i="4"/>
  <c r="AW2006" i="4"/>
  <c r="AY2006" i="4"/>
  <c r="AX2070" i="4"/>
  <c r="AY2070" i="4"/>
  <c r="AX2438" i="4"/>
  <c r="AV2438" i="4"/>
  <c r="AY2438" i="4"/>
  <c r="AW2438" i="4"/>
  <c r="AU2438" i="4"/>
  <c r="AX2454" i="4"/>
  <c r="AV2454" i="4"/>
  <c r="AU2454" i="4"/>
  <c r="AY2454" i="4"/>
  <c r="AW2454" i="4"/>
  <c r="AX2470" i="4"/>
  <c r="AV2470" i="4"/>
  <c r="AY2470" i="4"/>
  <c r="AW2470" i="4"/>
  <c r="AU2470" i="4"/>
  <c r="AX2486" i="4"/>
  <c r="AV2486" i="4"/>
  <c r="AU2486" i="4"/>
  <c r="AW2486" i="4"/>
  <c r="AY2486" i="4"/>
  <c r="AV2543" i="4"/>
  <c r="AU2543" i="4"/>
  <c r="AY2543" i="4"/>
  <c r="AW2543" i="4"/>
  <c r="AX2543" i="4"/>
  <c r="AX2564" i="4"/>
  <c r="AW2564" i="4"/>
  <c r="AV2564" i="4"/>
  <c r="AU2564" i="4"/>
  <c r="AY2564" i="4"/>
  <c r="AV2589" i="4"/>
  <c r="AW2589" i="4"/>
  <c r="AU2589" i="4"/>
  <c r="AY2589" i="4"/>
  <c r="AX2589" i="4"/>
  <c r="AV2621" i="4"/>
  <c r="AW2621" i="4"/>
  <c r="AU2621" i="4"/>
  <c r="AX2621" i="4"/>
  <c r="AY2621" i="4"/>
  <c r="AV2653" i="4"/>
  <c r="AW2653" i="4"/>
  <c r="AU2653" i="4"/>
  <c r="AY2653" i="4"/>
  <c r="AX2653" i="4"/>
  <c r="AV2685" i="4"/>
  <c r="AW2685" i="4"/>
  <c r="AU2685" i="4"/>
  <c r="AX2685" i="4"/>
  <c r="AY2685" i="4"/>
  <c r="AV2717" i="4"/>
  <c r="AW2717" i="4"/>
  <c r="AU2717" i="4"/>
  <c r="AY2717" i="4"/>
  <c r="AX2717" i="4"/>
  <c r="AX2749" i="4"/>
  <c r="AV2749" i="4"/>
  <c r="AU2749" i="4"/>
  <c r="AY2749" i="4"/>
  <c r="AW2749" i="4"/>
  <c r="AX2781" i="4"/>
  <c r="AV2781" i="4"/>
  <c r="AU2781" i="4"/>
  <c r="AY2781" i="4"/>
  <c r="AW2781" i="4"/>
  <c r="AX2813" i="4"/>
  <c r="AV2813" i="4"/>
  <c r="AU2813" i="4"/>
  <c r="AW2813" i="4"/>
  <c r="AY2813" i="4"/>
  <c r="AX2845" i="4"/>
  <c r="AV2845" i="4"/>
  <c r="AU2845" i="4"/>
  <c r="AW2845" i="4"/>
  <c r="AY2845" i="4"/>
  <c r="AX2877" i="4"/>
  <c r="AV2877" i="4"/>
  <c r="AU2877" i="4"/>
  <c r="AY2877" i="4"/>
  <c r="AW2877" i="4"/>
  <c r="AX2909" i="4"/>
  <c r="AV2909" i="4"/>
  <c r="AU2909" i="4"/>
  <c r="AY2909" i="4"/>
  <c r="AW2909" i="4"/>
  <c r="AX2941" i="4"/>
  <c r="AV2941" i="4"/>
  <c r="AU2941" i="4"/>
  <c r="AW2941" i="4"/>
  <c r="AY2941" i="4"/>
  <c r="AX2973" i="4"/>
  <c r="AV2973" i="4"/>
  <c r="AU2973" i="4"/>
  <c r="AY2973" i="4"/>
  <c r="AW2973" i="4"/>
  <c r="AX3005" i="4"/>
  <c r="AV3005" i="4"/>
  <c r="AU3005" i="4"/>
  <c r="AY3005" i="4"/>
  <c r="AW3005" i="4"/>
  <c r="AX2522" i="4"/>
  <c r="AY2522" i="4"/>
  <c r="AW2522" i="4"/>
  <c r="AU2522" i="4"/>
  <c r="AV2522" i="4"/>
  <c r="AX2538" i="4"/>
  <c r="AY2538" i="4"/>
  <c r="AV2538" i="4"/>
  <c r="AU2538" i="4"/>
  <c r="AW2538" i="4"/>
  <c r="AX2554" i="4"/>
  <c r="AY2554" i="4"/>
  <c r="AW2554" i="4"/>
  <c r="AV2554" i="4"/>
  <c r="AU2554" i="4"/>
  <c r="AX2570" i="4"/>
  <c r="AY2570" i="4"/>
  <c r="AV2570" i="4"/>
  <c r="AU2570" i="4"/>
  <c r="AW2570" i="4"/>
  <c r="AX2586" i="4"/>
  <c r="AY2586" i="4"/>
  <c r="AW2586" i="4"/>
  <c r="AU2586" i="4"/>
  <c r="AV2586" i="4"/>
  <c r="AX2602" i="4"/>
  <c r="AY2602" i="4"/>
  <c r="AV2602" i="4"/>
  <c r="AU2602" i="4"/>
  <c r="AW2602" i="4"/>
  <c r="AX2618" i="4"/>
  <c r="AY2618" i="4"/>
  <c r="AW2618" i="4"/>
  <c r="AV2618" i="4"/>
  <c r="AU2618" i="4"/>
  <c r="AX2634" i="4"/>
  <c r="AY2634" i="4"/>
  <c r="AV2634" i="4"/>
  <c r="AU2634" i="4"/>
  <c r="AW2634" i="4"/>
  <c r="AX2650" i="4"/>
  <c r="AY2650" i="4"/>
  <c r="AW2650" i="4"/>
  <c r="AU2650" i="4"/>
  <c r="AV2650" i="4"/>
  <c r="AX2666" i="4"/>
  <c r="AY2666" i="4"/>
  <c r="AV2666" i="4"/>
  <c r="AU2666" i="4"/>
  <c r="AW2666" i="4"/>
  <c r="AX2682" i="4"/>
  <c r="AY2682" i="4"/>
  <c r="AW2682" i="4"/>
  <c r="AV2682" i="4"/>
  <c r="AU2682" i="4"/>
  <c r="AX2698" i="4"/>
  <c r="AY2698" i="4"/>
  <c r="AV2698" i="4"/>
  <c r="AU2698" i="4"/>
  <c r="AW2698" i="4"/>
  <c r="AX2714" i="4"/>
  <c r="AY2714" i="4"/>
  <c r="AW2714" i="4"/>
  <c r="AU2714" i="4"/>
  <c r="AV2714" i="4"/>
  <c r="AX2730" i="4"/>
  <c r="AY2730" i="4"/>
  <c r="AV2730" i="4"/>
  <c r="AU2730" i="4"/>
  <c r="AW2730" i="4"/>
  <c r="AX2746" i="4"/>
  <c r="AY2746" i="4"/>
  <c r="AW2746" i="4"/>
  <c r="AV2746" i="4"/>
  <c r="AU2746" i="4"/>
  <c r="AV2762" i="4"/>
  <c r="AX2762" i="4"/>
  <c r="AU2762" i="4"/>
  <c r="AY2762" i="4"/>
  <c r="AW2762" i="4"/>
  <c r="AV2778" i="4"/>
  <c r="AX2778" i="4"/>
  <c r="AY2778" i="4"/>
  <c r="AW2778" i="4"/>
  <c r="AU2778" i="4"/>
  <c r="AV2794" i="4"/>
  <c r="AX2794" i="4"/>
  <c r="AU2794" i="4"/>
  <c r="AW2794" i="4"/>
  <c r="AY2794" i="4"/>
  <c r="AV2810" i="4"/>
  <c r="AX2810" i="4"/>
  <c r="AY2810" i="4"/>
  <c r="AU2810" i="4"/>
  <c r="AW2810" i="4"/>
  <c r="AV2826" i="4"/>
  <c r="AX2826" i="4"/>
  <c r="AU2826" i="4"/>
  <c r="AW2826" i="4"/>
  <c r="AY2826" i="4"/>
  <c r="AV2842" i="4"/>
  <c r="AX2842" i="4"/>
  <c r="AY2842" i="4"/>
  <c r="AU2842" i="4"/>
  <c r="AW2842" i="4"/>
  <c r="AV2858" i="4"/>
  <c r="AX2858" i="4"/>
  <c r="AU2858" i="4"/>
  <c r="AY2858" i="4"/>
  <c r="AW2858" i="4"/>
  <c r="AV2874" i="4"/>
  <c r="AX2874" i="4"/>
  <c r="AY2874" i="4"/>
  <c r="AW2874" i="4"/>
  <c r="AU2874" i="4"/>
  <c r="AV2890" i="4"/>
  <c r="AX2890" i="4"/>
  <c r="AU2890" i="4"/>
  <c r="AY2890" i="4"/>
  <c r="AW2890" i="4"/>
  <c r="AV2906" i="4"/>
  <c r="AX2906" i="4"/>
  <c r="AY2906" i="4"/>
  <c r="AW2906" i="4"/>
  <c r="AU2906" i="4"/>
  <c r="AV2922" i="4"/>
  <c r="AX2922" i="4"/>
  <c r="AU2922" i="4"/>
  <c r="AW2922" i="4"/>
  <c r="AY2922" i="4"/>
  <c r="AV2938" i="4"/>
  <c r="AX2938" i="4"/>
  <c r="AY2938" i="4"/>
  <c r="AU2938" i="4"/>
  <c r="AW2938" i="4"/>
  <c r="AV2954" i="4"/>
  <c r="AX2954" i="4"/>
  <c r="AU2954" i="4"/>
  <c r="AY2954" i="4"/>
  <c r="AW2954" i="4"/>
  <c r="AV2970" i="4"/>
  <c r="AX2970" i="4"/>
  <c r="AY2970" i="4"/>
  <c r="AW2970" i="4"/>
  <c r="AU2970" i="4"/>
  <c r="AV2986" i="4"/>
  <c r="AX2986" i="4"/>
  <c r="AU2986" i="4"/>
  <c r="AY2986" i="4"/>
  <c r="AW2986" i="4"/>
  <c r="AV3002" i="4"/>
  <c r="AX3002" i="4"/>
  <c r="AY3002" i="4"/>
  <c r="AW3002" i="4"/>
  <c r="AU3002" i="4"/>
  <c r="AV2587" i="4"/>
  <c r="AX2587" i="4"/>
  <c r="AY2587" i="4"/>
  <c r="AW2587" i="4"/>
  <c r="AU2587" i="4"/>
  <c r="AV2603" i="4"/>
  <c r="AX2603" i="4"/>
  <c r="AW2603" i="4"/>
  <c r="AU2603" i="4"/>
  <c r="AY2603" i="4"/>
  <c r="AV2619" i="4"/>
  <c r="AX2619" i="4"/>
  <c r="AY2619" i="4"/>
  <c r="AU2619" i="4"/>
  <c r="AW2619" i="4"/>
  <c r="AV2635" i="4"/>
  <c r="AX2635" i="4"/>
  <c r="AW2635" i="4"/>
  <c r="AU2635" i="4"/>
  <c r="AY2635" i="4"/>
  <c r="AV2651" i="4"/>
  <c r="AX2651" i="4"/>
  <c r="AY2651" i="4"/>
  <c r="AW2651" i="4"/>
  <c r="AU2651" i="4"/>
  <c r="AV2667" i="4"/>
  <c r="AX2667" i="4"/>
  <c r="AW2667" i="4"/>
  <c r="AU2667" i="4"/>
  <c r="AY2667" i="4"/>
  <c r="AV2683" i="4"/>
  <c r="AX2683" i="4"/>
  <c r="AY2683" i="4"/>
  <c r="AU2683" i="4"/>
  <c r="AW2683" i="4"/>
  <c r="AV2699" i="4"/>
  <c r="AX2699" i="4"/>
  <c r="AW2699" i="4"/>
  <c r="AU2699" i="4"/>
  <c r="AY2699" i="4"/>
  <c r="AV2715" i="4"/>
  <c r="AX2715" i="4"/>
  <c r="AY2715" i="4"/>
  <c r="AW2715" i="4"/>
  <c r="AU2715" i="4"/>
  <c r="AV2731" i="4"/>
  <c r="AX2731" i="4"/>
  <c r="AW2731" i="4"/>
  <c r="AU2731" i="4"/>
  <c r="AY2731" i="4"/>
  <c r="AX2747" i="4"/>
  <c r="AW2747" i="4"/>
  <c r="AU2747" i="4"/>
  <c r="AV2747" i="4"/>
  <c r="AY2747" i="4"/>
  <c r="AX2763" i="4"/>
  <c r="AW2763" i="4"/>
  <c r="AV2763" i="4"/>
  <c r="AU2763" i="4"/>
  <c r="AY2763" i="4"/>
  <c r="AX2779" i="4"/>
  <c r="AW2779" i="4"/>
  <c r="AY2779" i="4"/>
  <c r="AU2779" i="4"/>
  <c r="AV2779" i="4"/>
  <c r="AX2795" i="4"/>
  <c r="AW2795" i="4"/>
  <c r="AV2795" i="4"/>
  <c r="AY2795" i="4"/>
  <c r="AU2795" i="4"/>
  <c r="AX2811" i="4"/>
  <c r="AW2811" i="4"/>
  <c r="AY2811" i="4"/>
  <c r="AV2811" i="4"/>
  <c r="AU2811" i="4"/>
  <c r="AX2827" i="4"/>
  <c r="AW2827" i="4"/>
  <c r="AV2827" i="4"/>
  <c r="AY2827" i="4"/>
  <c r="AU2827" i="4"/>
  <c r="AX2843" i="4"/>
  <c r="AW2843" i="4"/>
  <c r="AV2843" i="4"/>
  <c r="AU2843" i="4"/>
  <c r="AY2843" i="4"/>
  <c r="AX2859" i="4"/>
  <c r="AW2859" i="4"/>
  <c r="AV2859" i="4"/>
  <c r="AU2859" i="4"/>
  <c r="AY2859" i="4"/>
  <c r="AX2875" i="4"/>
  <c r="AW2875" i="4"/>
  <c r="AU2875" i="4"/>
  <c r="AY2875" i="4"/>
  <c r="AV2875" i="4"/>
  <c r="AX2891" i="4"/>
  <c r="AW2891" i="4"/>
  <c r="AV2891" i="4"/>
  <c r="AY2891" i="4"/>
  <c r="AU2891" i="4"/>
  <c r="AX2907" i="4"/>
  <c r="AW2907" i="4"/>
  <c r="AY2907" i="4"/>
  <c r="AV2907" i="4"/>
  <c r="AU2907" i="4"/>
  <c r="AX2923" i="4"/>
  <c r="AW2923" i="4"/>
  <c r="AV2923" i="4"/>
  <c r="AY2923" i="4"/>
  <c r="AU2923" i="4"/>
  <c r="AX2939" i="4"/>
  <c r="AW2939" i="4"/>
  <c r="AY2939" i="4"/>
  <c r="AV2939" i="4"/>
  <c r="AU2939" i="4"/>
  <c r="AX2955" i="4"/>
  <c r="AW2955" i="4"/>
  <c r="AV2955" i="4"/>
  <c r="AY2955" i="4"/>
  <c r="AU2955" i="4"/>
  <c r="AX2971" i="4"/>
  <c r="AW2971" i="4"/>
  <c r="AV2971" i="4"/>
  <c r="AU2971" i="4"/>
  <c r="AY2971" i="4"/>
  <c r="AX2987" i="4"/>
  <c r="AW2987" i="4"/>
  <c r="AV2987" i="4"/>
  <c r="AU2987" i="4"/>
  <c r="AY2987" i="4"/>
  <c r="AX3003" i="4"/>
  <c r="AW3003" i="4"/>
  <c r="AU3003" i="4"/>
  <c r="AV3003" i="4"/>
  <c r="AY3003" i="4"/>
  <c r="AX474" i="4"/>
  <c r="AU474" i="4"/>
  <c r="AW474" i="4"/>
  <c r="AY474" i="4"/>
  <c r="AV474" i="4"/>
  <c r="AV1071" i="4"/>
  <c r="AU1071" i="4"/>
  <c r="AY1071" i="4"/>
  <c r="AX1071" i="4"/>
  <c r="AW1071" i="4"/>
  <c r="AV1455" i="4"/>
  <c r="AU1455" i="4"/>
  <c r="AY1455" i="4"/>
  <c r="AX1455" i="4"/>
  <c r="AW1455" i="4"/>
  <c r="AX307" i="4"/>
  <c r="AW307" i="4"/>
  <c r="AV307" i="4"/>
  <c r="AY307" i="4"/>
  <c r="AU307" i="4"/>
  <c r="AX499" i="4"/>
  <c r="AV755" i="4"/>
  <c r="AY755" i="4"/>
  <c r="AW755" i="4"/>
  <c r="AX755" i="4"/>
  <c r="AU755" i="4"/>
  <c r="AV947" i="4"/>
  <c r="AX947" i="4"/>
  <c r="AY947" i="4"/>
  <c r="AW947" i="4"/>
  <c r="AU947" i="4"/>
  <c r="AV1267" i="4"/>
  <c r="AX1267" i="4"/>
  <c r="AY1267" i="4"/>
  <c r="AW1267" i="4"/>
  <c r="AU1267" i="4"/>
  <c r="AV1667" i="4"/>
  <c r="AX1667" i="4"/>
  <c r="AU1667" i="4"/>
  <c r="AW1667" i="4"/>
  <c r="AY1667" i="4"/>
  <c r="AV174" i="4"/>
  <c r="AY174" i="4"/>
  <c r="AU174" i="4"/>
  <c r="AX174" i="4"/>
  <c r="AW174" i="4"/>
  <c r="AV270" i="4"/>
  <c r="AY270" i="4"/>
  <c r="AU270" i="4"/>
  <c r="AX270" i="4"/>
  <c r="AW270" i="4"/>
  <c r="AV366" i="4"/>
  <c r="AW366" i="4"/>
  <c r="AV1063" i="4"/>
  <c r="AU1063" i="4"/>
  <c r="AY1063" i="4"/>
  <c r="AX1063" i="4"/>
  <c r="AW1063" i="4"/>
  <c r="AV1255" i="4"/>
  <c r="AU1255" i="4"/>
  <c r="AY1255" i="4"/>
  <c r="AX1255" i="4"/>
  <c r="AW1255" i="4"/>
  <c r="AV1447" i="4"/>
  <c r="AU1447" i="4"/>
  <c r="AY1447" i="4"/>
  <c r="AX1447" i="4"/>
  <c r="AW1447" i="4"/>
  <c r="AV1703" i="4"/>
  <c r="AU1703" i="4"/>
  <c r="AY1703" i="4"/>
  <c r="AW1703" i="4"/>
  <c r="AX1703" i="4"/>
  <c r="AX746" i="4"/>
  <c r="AU746" i="4"/>
  <c r="AW746" i="4"/>
  <c r="AY746" i="4"/>
  <c r="AV746" i="4"/>
  <c r="AV1247" i="4"/>
  <c r="AU1247" i="4"/>
  <c r="AX1247" i="4"/>
  <c r="AW1247" i="4"/>
  <c r="AY1247" i="4"/>
  <c r="AV1631" i="4"/>
  <c r="AU1631" i="4"/>
  <c r="AX1631" i="4"/>
  <c r="AY1631" i="4"/>
  <c r="AW1631" i="4"/>
  <c r="AX155" i="4"/>
  <c r="AW155" i="4"/>
  <c r="AV155" i="4"/>
  <c r="AY155" i="4"/>
  <c r="AU155" i="4"/>
  <c r="AY347" i="4"/>
  <c r="AV603" i="4"/>
  <c r="AY603" i="4"/>
  <c r="AW603" i="4"/>
  <c r="AU603" i="4"/>
  <c r="AX603" i="4"/>
  <c r="AV795" i="4"/>
  <c r="AX795" i="4"/>
  <c r="AY795" i="4"/>
  <c r="AW795" i="4"/>
  <c r="AU795" i="4"/>
  <c r="AV1091" i="4"/>
  <c r="AX1091" i="4"/>
  <c r="AU1091" i="4"/>
  <c r="AY1091" i="4"/>
  <c r="AW1091" i="4"/>
  <c r="AV1475" i="4"/>
  <c r="AX1475" i="4"/>
  <c r="AU1475" i="4"/>
  <c r="AY1475" i="4"/>
  <c r="AW1475" i="4"/>
  <c r="AV1827" i="4"/>
  <c r="AX1827" i="4"/>
  <c r="AU1827" i="4"/>
  <c r="AW1827" i="4"/>
  <c r="AY1827" i="4"/>
  <c r="AW2753" i="4"/>
  <c r="AX135" i="4"/>
  <c r="AW135" i="4"/>
  <c r="AV135" i="4"/>
  <c r="AY135" i="4"/>
  <c r="AU135" i="4"/>
  <c r="AX231" i="4"/>
  <c r="AW231" i="4"/>
  <c r="AV231" i="4"/>
  <c r="AY231" i="4"/>
  <c r="AU231" i="4"/>
  <c r="AW295" i="4"/>
  <c r="AX391" i="4"/>
  <c r="AW391" i="4"/>
  <c r="AV391" i="4"/>
  <c r="AY391" i="4"/>
  <c r="AU391" i="4"/>
  <c r="AV487" i="4"/>
  <c r="AW487" i="4"/>
  <c r="AY487" i="4"/>
  <c r="AX487" i="4"/>
  <c r="AU487" i="4"/>
  <c r="AV615" i="4"/>
  <c r="AW615" i="4"/>
  <c r="AY615" i="4"/>
  <c r="AX615" i="4"/>
  <c r="AU615" i="4"/>
  <c r="AV711" i="4"/>
  <c r="AW711" i="4"/>
  <c r="AY711" i="4"/>
  <c r="AX711" i="4"/>
  <c r="AU711" i="4"/>
  <c r="AV807" i="4"/>
  <c r="AU807" i="4"/>
  <c r="AY807" i="4"/>
  <c r="AX807" i="4"/>
  <c r="AW807" i="4"/>
  <c r="AV903" i="4"/>
  <c r="AU903" i="4"/>
  <c r="AY903" i="4"/>
  <c r="AX903" i="4"/>
  <c r="AW903" i="4"/>
  <c r="AV999" i="4"/>
  <c r="AU999" i="4"/>
  <c r="AY999" i="4"/>
  <c r="AX999" i="4"/>
  <c r="AW999" i="4"/>
  <c r="AV1179" i="4"/>
  <c r="AX1179" i="4"/>
  <c r="AY1179" i="4"/>
  <c r="AW1179" i="4"/>
  <c r="AU1179" i="4"/>
  <c r="AV1371" i="4"/>
  <c r="AX1371" i="4"/>
  <c r="AY1371" i="4"/>
  <c r="AW1371" i="4"/>
  <c r="AU1371" i="4"/>
  <c r="AV1563" i="4"/>
  <c r="AX1563" i="4"/>
  <c r="AY1563" i="4"/>
  <c r="AW1563" i="4"/>
  <c r="AU1563" i="4"/>
  <c r="AV1755" i="4"/>
  <c r="AX1755" i="4"/>
  <c r="AW1755" i="4"/>
  <c r="AY1755" i="4"/>
  <c r="AU1755" i="4"/>
  <c r="AV1879" i="4"/>
  <c r="AU1879" i="4"/>
  <c r="AW1879" i="4"/>
  <c r="AX1879" i="4"/>
  <c r="AY1879" i="4"/>
  <c r="AV2135" i="4"/>
  <c r="AU2135" i="4"/>
  <c r="AW2135" i="4"/>
  <c r="AX2135" i="4"/>
  <c r="AY2135" i="4"/>
  <c r="AV2327" i="4"/>
  <c r="AU2327" i="4"/>
  <c r="AW2327" i="4"/>
  <c r="AX2327" i="4"/>
  <c r="AY2327" i="4"/>
  <c r="AV2523" i="4"/>
  <c r="AX2523" i="4"/>
  <c r="AY2523" i="4"/>
  <c r="AW2523" i="4"/>
  <c r="AU2523" i="4"/>
  <c r="AV2992" i="4"/>
  <c r="AY2992" i="4"/>
  <c r="AU2992" i="4"/>
  <c r="AX2992" i="4"/>
  <c r="AW2992" i="4"/>
  <c r="AV1935" i="4"/>
  <c r="AU1935" i="4"/>
  <c r="AY1935" i="4"/>
  <c r="AW1935" i="4"/>
  <c r="AX1935" i="4"/>
  <c r="AV2063" i="4"/>
  <c r="AU2063" i="4"/>
  <c r="AY2063" i="4"/>
  <c r="AW2063" i="4"/>
  <c r="AX2063" i="4"/>
  <c r="AW2319" i="4"/>
  <c r="AX2512" i="4"/>
  <c r="AU2512" i="4"/>
  <c r="AV2512" i="4"/>
  <c r="AW2512" i="4"/>
  <c r="AY2512" i="4"/>
  <c r="AV2960" i="4"/>
  <c r="AY2960" i="4"/>
  <c r="AU2960" i="4"/>
  <c r="AW2960" i="4"/>
  <c r="AX2960" i="4"/>
  <c r="AV88" i="4"/>
  <c r="AY88" i="4"/>
  <c r="AU88" i="4"/>
  <c r="AX88" i="4"/>
  <c r="AW88" i="4"/>
  <c r="AV184" i="4"/>
  <c r="AY184" i="4"/>
  <c r="AU184" i="4"/>
  <c r="AX184" i="4"/>
  <c r="AW184" i="4"/>
  <c r="AX440" i="4"/>
  <c r="AX536" i="4"/>
  <c r="AV536" i="4"/>
  <c r="AY536" i="4"/>
  <c r="AW536" i="4"/>
  <c r="AU536" i="4"/>
  <c r="AV728" i="4"/>
  <c r="AX824" i="4"/>
  <c r="AU824" i="4"/>
  <c r="AW824" i="4"/>
  <c r="AV824" i="4"/>
  <c r="AY824" i="4"/>
  <c r="AX920" i="4"/>
  <c r="AU920" i="4"/>
  <c r="AW920" i="4"/>
  <c r="AV920" i="4"/>
  <c r="AY920" i="4"/>
  <c r="AX984" i="4"/>
  <c r="AU984" i="4"/>
  <c r="AW984" i="4"/>
  <c r="AV984" i="4"/>
  <c r="AY984" i="4"/>
  <c r="AX1032" i="4"/>
  <c r="AU1032" i="4"/>
  <c r="AY1032" i="4"/>
  <c r="AW1032" i="4"/>
  <c r="AV1032" i="4"/>
  <c r="AX1176" i="4"/>
  <c r="AY1176" i="4"/>
  <c r="AX1224" i="4"/>
  <c r="AU1224" i="4"/>
  <c r="AY1224" i="4"/>
  <c r="AW1224" i="4"/>
  <c r="AV1224" i="4"/>
  <c r="AV1923" i="4"/>
  <c r="AX1923" i="4"/>
  <c r="AU1923" i="4"/>
  <c r="AW1923" i="4"/>
  <c r="AY1923" i="4"/>
  <c r="AV2019" i="4"/>
  <c r="AX2019" i="4"/>
  <c r="AU2019" i="4"/>
  <c r="AW2019" i="4"/>
  <c r="AY2019" i="4"/>
  <c r="AV2115" i="4"/>
  <c r="AX2115" i="4"/>
  <c r="AU2115" i="4"/>
  <c r="AW2115" i="4"/>
  <c r="AY2115" i="4"/>
  <c r="AV2211" i="4"/>
  <c r="AX2211" i="4"/>
  <c r="AU2211" i="4"/>
  <c r="AW2211" i="4"/>
  <c r="AY2211" i="4"/>
  <c r="AV2307" i="4"/>
  <c r="AX2307" i="4"/>
  <c r="AU2307" i="4"/>
  <c r="AW2307" i="4"/>
  <c r="AY2307" i="4"/>
  <c r="AV2403" i="4"/>
  <c r="AX2403" i="4"/>
  <c r="AU2403" i="4"/>
  <c r="AW2403" i="4"/>
  <c r="AY2403" i="4"/>
  <c r="AV2539" i="4"/>
  <c r="AX2539" i="4"/>
  <c r="AW2539" i="4"/>
  <c r="AU2539" i="4"/>
  <c r="AY2539" i="4"/>
  <c r="AX2712" i="4"/>
  <c r="AU2712" i="4"/>
  <c r="AW2712" i="4"/>
  <c r="AV2712" i="4"/>
  <c r="AY2712" i="4"/>
  <c r="AV2904" i="4"/>
  <c r="AY2904" i="4"/>
  <c r="AW2904" i="4"/>
  <c r="AX2904" i="4"/>
  <c r="AU2904" i="4"/>
  <c r="AV2993" i="4"/>
  <c r="AX69" i="4"/>
  <c r="AW69" i="4"/>
  <c r="AV69" i="4"/>
  <c r="AY69" i="4"/>
  <c r="AU69" i="4"/>
  <c r="AX117" i="4"/>
  <c r="AW117" i="4"/>
  <c r="AV117" i="4"/>
  <c r="AY117" i="4"/>
  <c r="AU117" i="4"/>
  <c r="AY165" i="4"/>
  <c r="AX213" i="4"/>
  <c r="AW213" i="4"/>
  <c r="AV213" i="4"/>
  <c r="AY213" i="4"/>
  <c r="AU213" i="4"/>
  <c r="AX261" i="4"/>
  <c r="AW261" i="4"/>
  <c r="AV261" i="4"/>
  <c r="AY261" i="4"/>
  <c r="AU261" i="4"/>
  <c r="AX325" i="4"/>
  <c r="AW325" i="4"/>
  <c r="AV325" i="4"/>
  <c r="AY325" i="4"/>
  <c r="AU325" i="4"/>
  <c r="AX421" i="4"/>
  <c r="AW421" i="4"/>
  <c r="AV421" i="4"/>
  <c r="AY421" i="4"/>
  <c r="AU421" i="4"/>
  <c r="AV469" i="4"/>
  <c r="AX469" i="4"/>
  <c r="AY469" i="4"/>
  <c r="AW469" i="4"/>
  <c r="AU469" i="4"/>
  <c r="AV501" i="4"/>
  <c r="AX501" i="4"/>
  <c r="AU501" i="4"/>
  <c r="AY501" i="4"/>
  <c r="AW501" i="4"/>
  <c r="AV549" i="4"/>
  <c r="AX549" i="4"/>
  <c r="AU549" i="4"/>
  <c r="AY549" i="4"/>
  <c r="AW549" i="4"/>
  <c r="AV597" i="4"/>
  <c r="AX597" i="4"/>
  <c r="AU597" i="4"/>
  <c r="AY597" i="4"/>
  <c r="AW597" i="4"/>
  <c r="AV645" i="4"/>
  <c r="AX645" i="4"/>
  <c r="AU645" i="4"/>
  <c r="AY645" i="4"/>
  <c r="AW645" i="4"/>
  <c r="AV693" i="4"/>
  <c r="AX693" i="4"/>
  <c r="AU693" i="4"/>
  <c r="AY693" i="4"/>
  <c r="AW693" i="4"/>
  <c r="AV757" i="4"/>
  <c r="AX757" i="4"/>
  <c r="AU757" i="4"/>
  <c r="AY757" i="4"/>
  <c r="AW757" i="4"/>
  <c r="AV805" i="4"/>
  <c r="AW805" i="4"/>
  <c r="AX805" i="4"/>
  <c r="AU805" i="4"/>
  <c r="AY805" i="4"/>
  <c r="AV853" i="4"/>
  <c r="AW853" i="4"/>
  <c r="AY853" i="4"/>
  <c r="AX853" i="4"/>
  <c r="AU853" i="4"/>
  <c r="AV901" i="4"/>
  <c r="AW901" i="4"/>
  <c r="AX901" i="4"/>
  <c r="AU901" i="4"/>
  <c r="AY901" i="4"/>
  <c r="AV949" i="4"/>
  <c r="AW949" i="4"/>
  <c r="AY949" i="4"/>
  <c r="AX949" i="4"/>
  <c r="AU949" i="4"/>
  <c r="AV997" i="4"/>
  <c r="AW997" i="4"/>
  <c r="AX997" i="4"/>
  <c r="AU997" i="4"/>
  <c r="AY997" i="4"/>
  <c r="AV1061" i="4"/>
  <c r="AW1061" i="4"/>
  <c r="AX1061" i="4"/>
  <c r="AU1061" i="4"/>
  <c r="AY1061" i="4"/>
  <c r="AV1109" i="4"/>
  <c r="AW1109" i="4"/>
  <c r="AY1109" i="4"/>
  <c r="AX1109" i="4"/>
  <c r="AU1109" i="4"/>
  <c r="AV1157" i="4"/>
  <c r="AW1157" i="4"/>
  <c r="AX1157" i="4"/>
  <c r="AU1157" i="4"/>
  <c r="AY1157" i="4"/>
  <c r="AV1205" i="4"/>
  <c r="AW1205" i="4"/>
  <c r="AY1205" i="4"/>
  <c r="AX1205" i="4"/>
  <c r="AU1205" i="4"/>
  <c r="AV1253" i="4"/>
  <c r="AW1253" i="4"/>
  <c r="AX1253" i="4"/>
  <c r="AU1253" i="4"/>
  <c r="AY1253" i="4"/>
  <c r="AV1301" i="4"/>
  <c r="AW1301" i="4"/>
  <c r="AY1301" i="4"/>
  <c r="AX1301" i="4"/>
  <c r="AU1301" i="4"/>
  <c r="AV1349" i="4"/>
  <c r="AW1349" i="4"/>
  <c r="AX1349" i="4"/>
  <c r="AU1349" i="4"/>
  <c r="AY1349" i="4"/>
  <c r="AV1397" i="4"/>
  <c r="AW1397" i="4"/>
  <c r="AY1397" i="4"/>
  <c r="AX1397" i="4"/>
  <c r="AU1397" i="4"/>
  <c r="AV1445" i="4"/>
  <c r="AW1445" i="4"/>
  <c r="AX1445" i="4"/>
  <c r="AU1445" i="4"/>
  <c r="AY1445" i="4"/>
  <c r="AV1477" i="4"/>
  <c r="AW1477" i="4"/>
  <c r="AX1477" i="4"/>
  <c r="AU1477" i="4"/>
  <c r="AY1477" i="4"/>
  <c r="AV1525" i="4"/>
  <c r="AW1525" i="4"/>
  <c r="AY1525" i="4"/>
  <c r="AX1525" i="4"/>
  <c r="AU1525" i="4"/>
  <c r="AV1589" i="4"/>
  <c r="AW1589" i="4"/>
  <c r="AU1589" i="4"/>
  <c r="AY1589" i="4"/>
  <c r="AX1589" i="4"/>
  <c r="AV1653" i="4"/>
  <c r="AW1653" i="4"/>
  <c r="AY1653" i="4"/>
  <c r="AX1653" i="4"/>
  <c r="AU1653" i="4"/>
  <c r="AV1701" i="4"/>
  <c r="AW1701" i="4"/>
  <c r="AX1701" i="4"/>
  <c r="AY1701" i="4"/>
  <c r="AU1701" i="4"/>
  <c r="AV1749" i="4"/>
  <c r="AW1749" i="4"/>
  <c r="AY1749" i="4"/>
  <c r="AU1749" i="4"/>
  <c r="AX1749" i="4"/>
  <c r="AV1797" i="4"/>
  <c r="AW1797" i="4"/>
  <c r="AX1797" i="4"/>
  <c r="AU1797" i="4"/>
  <c r="AY1797" i="4"/>
  <c r="AV2633" i="4"/>
  <c r="AW2825" i="4"/>
  <c r="AY1889" i="4"/>
  <c r="AW1921" i="4"/>
  <c r="AW2033" i="4"/>
  <c r="AV2145" i="4"/>
  <c r="AV2193" i="4"/>
  <c r="AY2193" i="4"/>
  <c r="AW2193" i="4"/>
  <c r="AU2193" i="4"/>
  <c r="AX2193" i="4"/>
  <c r="AV2257" i="4"/>
  <c r="AY2257" i="4"/>
  <c r="AW2257" i="4"/>
  <c r="AU2257" i="4"/>
  <c r="AX2257" i="4"/>
  <c r="AV2305" i="4"/>
  <c r="AY2305" i="4"/>
  <c r="AX2305" i="4"/>
  <c r="AU2305" i="4"/>
  <c r="AW2305" i="4"/>
  <c r="AX2353" i="4"/>
  <c r="AW2449" i="4"/>
  <c r="AV2557" i="4"/>
  <c r="AW2557" i="4"/>
  <c r="AU2557" i="4"/>
  <c r="AX2557" i="4"/>
  <c r="AY2557" i="4"/>
  <c r="AX2676" i="4"/>
  <c r="AW2676" i="4"/>
  <c r="AY2676" i="4"/>
  <c r="AU2676" i="4"/>
  <c r="AV2676" i="4"/>
  <c r="AV2772" i="4"/>
  <c r="AW2772" i="4"/>
  <c r="AY2772" i="4"/>
  <c r="AU2772" i="4"/>
  <c r="AX2772" i="4"/>
  <c r="AV2868" i="4"/>
  <c r="AW2868" i="4"/>
  <c r="AY2868" i="4"/>
  <c r="AX2868" i="4"/>
  <c r="AU2868" i="4"/>
  <c r="AV2964" i="4"/>
  <c r="AW2964" i="4"/>
  <c r="AY2964" i="4"/>
  <c r="AX2964" i="4"/>
  <c r="AU2964" i="4"/>
  <c r="AX1902" i="4"/>
  <c r="AV1902" i="4"/>
  <c r="AY1902" i="4"/>
  <c r="AU1902" i="4"/>
  <c r="AW1902" i="4"/>
  <c r="AX2446" i="4"/>
  <c r="AV2446" i="4"/>
  <c r="AY2446" i="4"/>
  <c r="AU2446" i="4"/>
  <c r="AW2446" i="4"/>
  <c r="AX2494" i="4"/>
  <c r="AV2494" i="4"/>
  <c r="AW2494" i="4"/>
  <c r="AU2494" i="4"/>
  <c r="AY2494" i="4"/>
  <c r="AV2553" i="4"/>
  <c r="AV2605" i="4"/>
  <c r="AW2605" i="4"/>
  <c r="AY2605" i="4"/>
  <c r="AX2605" i="4"/>
  <c r="AU2605" i="4"/>
  <c r="AV2701" i="4"/>
  <c r="AW2701" i="4"/>
  <c r="AY2701" i="4"/>
  <c r="AX2701" i="4"/>
  <c r="AU2701" i="4"/>
  <c r="AX2829" i="4"/>
  <c r="AV2829" i="4"/>
  <c r="AY2829" i="4"/>
  <c r="AU2829" i="4"/>
  <c r="AW2829" i="4"/>
  <c r="AX2925" i="4"/>
  <c r="AV2925" i="4"/>
  <c r="AY2925" i="4"/>
  <c r="AW2925" i="4"/>
  <c r="AU2925" i="4"/>
  <c r="AX2546" i="4"/>
  <c r="AY2546" i="4"/>
  <c r="AW2546" i="4"/>
  <c r="AV2546" i="4"/>
  <c r="AU2546" i="4"/>
  <c r="AX2578" i="4"/>
  <c r="AY2578" i="4"/>
  <c r="AW2578" i="4"/>
  <c r="AV2578" i="4"/>
  <c r="AU2578" i="4"/>
  <c r="AX2642" i="4"/>
  <c r="AY2642" i="4"/>
  <c r="AW2642" i="4"/>
  <c r="AV2642" i="4"/>
  <c r="AU2642" i="4"/>
  <c r="AX2690" i="4"/>
  <c r="AY2690" i="4"/>
  <c r="AU2690" i="4"/>
  <c r="AV2690" i="4"/>
  <c r="AW2690" i="4"/>
  <c r="AX2738" i="4"/>
  <c r="AY2738" i="4"/>
  <c r="AW2738" i="4"/>
  <c r="AV2738" i="4"/>
  <c r="AU2738" i="4"/>
  <c r="AV2786" i="4"/>
  <c r="AX2786" i="4"/>
  <c r="AW2786" i="4"/>
  <c r="AU2786" i="4"/>
  <c r="AY2786" i="4"/>
  <c r="AV2850" i="4"/>
  <c r="AX2850" i="4"/>
  <c r="AY2850" i="4"/>
  <c r="AW2850" i="4"/>
  <c r="AU2850" i="4"/>
  <c r="AV2914" i="4"/>
  <c r="AX2914" i="4"/>
  <c r="AW2914" i="4"/>
  <c r="AU2914" i="4"/>
  <c r="AY2914" i="4"/>
  <c r="AV2962" i="4"/>
  <c r="AX2962" i="4"/>
  <c r="AW2962" i="4"/>
  <c r="AU2962" i="4"/>
  <c r="AY2962" i="4"/>
  <c r="AV2579" i="4"/>
  <c r="AX2579" i="4"/>
  <c r="AY2579" i="4"/>
  <c r="AW2579" i="4"/>
  <c r="AU2579" i="4"/>
  <c r="AV2627" i="4"/>
  <c r="AX2627" i="4"/>
  <c r="AU2627" i="4"/>
  <c r="AY2627" i="4"/>
  <c r="AW2627" i="4"/>
  <c r="AV2675" i="4"/>
  <c r="AX2675" i="4"/>
  <c r="AY2675" i="4"/>
  <c r="AW2675" i="4"/>
  <c r="AU2675" i="4"/>
  <c r="AV2723" i="4"/>
  <c r="AX2723" i="4"/>
  <c r="AU2723" i="4"/>
  <c r="AW2723" i="4"/>
  <c r="AY2723" i="4"/>
  <c r="AX2787" i="4"/>
  <c r="AW2787" i="4"/>
  <c r="AU2787" i="4"/>
  <c r="AY2787" i="4"/>
  <c r="AV2787" i="4"/>
  <c r="AX2899" i="4"/>
  <c r="AW2899" i="4"/>
  <c r="AY2899" i="4"/>
  <c r="AU2899" i="4"/>
  <c r="AV2899" i="4"/>
  <c r="AV74" i="4"/>
  <c r="AY74" i="4"/>
  <c r="AU74" i="4"/>
  <c r="AX74" i="4"/>
  <c r="AW74" i="4"/>
  <c r="AV202" i="4"/>
  <c r="AY202" i="4"/>
  <c r="AU202" i="4"/>
  <c r="AX202" i="4"/>
  <c r="AW202" i="4"/>
  <c r="AV266" i="4"/>
  <c r="AW266" i="4"/>
  <c r="AX386" i="4"/>
  <c r="AX458" i="4"/>
  <c r="AV458" i="4"/>
  <c r="AU458" i="4"/>
  <c r="AY458" i="4"/>
  <c r="AW458" i="4"/>
  <c r="AX522" i="4"/>
  <c r="AU522" i="4"/>
  <c r="AW522" i="4"/>
  <c r="AY522" i="4"/>
  <c r="AV522" i="4"/>
  <c r="AX578" i="4"/>
  <c r="AU578" i="4"/>
  <c r="AW578" i="4"/>
  <c r="AV578" i="4"/>
  <c r="AY578" i="4"/>
  <c r="AX642" i="4"/>
  <c r="AU642" i="4"/>
  <c r="AW642" i="4"/>
  <c r="AV642" i="4"/>
  <c r="AY642" i="4"/>
  <c r="AV1039" i="4"/>
  <c r="AU1039" i="4"/>
  <c r="AY1039" i="4"/>
  <c r="AX1039" i="4"/>
  <c r="AW1039" i="4"/>
  <c r="AV1167" i="4"/>
  <c r="AU1167" i="4"/>
  <c r="AY1167" i="4"/>
  <c r="AX1167" i="4"/>
  <c r="AW1167" i="4"/>
  <c r="AV1295" i="4"/>
  <c r="AU1295" i="4"/>
  <c r="AY1295" i="4"/>
  <c r="AX1295" i="4"/>
  <c r="AW1295" i="4"/>
  <c r="AV1423" i="4"/>
  <c r="AU1423" i="4"/>
  <c r="AY1423" i="4"/>
  <c r="AX1423" i="4"/>
  <c r="AW1423" i="4"/>
  <c r="AV1551" i="4"/>
  <c r="AU1551" i="4"/>
  <c r="AY1551" i="4"/>
  <c r="AX1551" i="4"/>
  <c r="AW1551" i="4"/>
  <c r="AV1679" i="4"/>
  <c r="AU1679" i="4"/>
  <c r="AX1679" i="4"/>
  <c r="AY1679" i="4"/>
  <c r="AW1679" i="4"/>
  <c r="AV1807" i="4"/>
  <c r="AU1807" i="4"/>
  <c r="AX1807" i="4"/>
  <c r="AY1807" i="4"/>
  <c r="AW1807" i="4"/>
  <c r="AX99" i="4"/>
  <c r="AW99" i="4"/>
  <c r="AV99" i="4"/>
  <c r="AY99" i="4"/>
  <c r="AU99" i="4"/>
  <c r="AV163" i="4"/>
  <c r="AX227" i="4"/>
  <c r="AW227" i="4"/>
  <c r="AV227" i="4"/>
  <c r="AY227" i="4"/>
  <c r="AU227" i="4"/>
  <c r="AX291" i="4"/>
  <c r="AU291" i="4"/>
  <c r="AX355" i="4"/>
  <c r="AW355" i="4"/>
  <c r="AV355" i="4"/>
  <c r="AY355" i="4"/>
  <c r="AU355" i="4"/>
  <c r="AX419" i="4"/>
  <c r="AW419" i="4"/>
  <c r="AV419" i="4"/>
  <c r="AY419" i="4"/>
  <c r="AU419" i="4"/>
  <c r="AV483" i="4"/>
  <c r="AY483" i="4"/>
  <c r="AW483" i="4"/>
  <c r="AX483" i="4"/>
  <c r="AU483" i="4"/>
  <c r="AV547" i="4"/>
  <c r="AY547" i="4"/>
  <c r="AW547" i="4"/>
  <c r="AX547" i="4"/>
  <c r="AU547" i="4"/>
  <c r="AV611" i="4"/>
  <c r="AY611" i="4"/>
  <c r="AW611" i="4"/>
  <c r="AX611" i="4"/>
  <c r="AU611" i="4"/>
  <c r="AV675" i="4"/>
  <c r="AY675" i="4"/>
  <c r="AW675" i="4"/>
  <c r="AX675" i="4"/>
  <c r="AU675" i="4"/>
  <c r="AV739" i="4"/>
  <c r="AY739" i="4"/>
  <c r="AW739" i="4"/>
  <c r="AX739" i="4"/>
  <c r="AU739" i="4"/>
  <c r="AV803" i="4"/>
  <c r="AX803" i="4"/>
  <c r="AU803" i="4"/>
  <c r="AY803" i="4"/>
  <c r="AW803" i="4"/>
  <c r="AV867" i="4"/>
  <c r="AX867" i="4"/>
  <c r="AU867" i="4"/>
  <c r="AY867" i="4"/>
  <c r="AW867" i="4"/>
  <c r="AV931" i="4"/>
  <c r="AX931" i="4"/>
  <c r="AU931" i="4"/>
  <c r="AY931" i="4"/>
  <c r="AW931" i="4"/>
  <c r="AV995" i="4"/>
  <c r="AX995" i="4"/>
  <c r="AU995" i="4"/>
  <c r="AY995" i="4"/>
  <c r="AW995" i="4"/>
  <c r="AV1107" i="4"/>
  <c r="AX1107" i="4"/>
  <c r="AY1107" i="4"/>
  <c r="AW1107" i="4"/>
  <c r="AU1107" i="4"/>
  <c r="AV1235" i="4"/>
  <c r="AX1235" i="4"/>
  <c r="AY1235" i="4"/>
  <c r="AW1235" i="4"/>
  <c r="AU1235" i="4"/>
  <c r="AV1363" i="4"/>
  <c r="AX1363" i="4"/>
  <c r="AY1363" i="4"/>
  <c r="AW1363" i="4"/>
  <c r="AU1363" i="4"/>
  <c r="AV1507" i="4"/>
  <c r="AX1507" i="4"/>
  <c r="AU1507" i="4"/>
  <c r="AY1507" i="4"/>
  <c r="AW1507" i="4"/>
  <c r="AV1635" i="4"/>
  <c r="AX1635" i="4"/>
  <c r="AU1635" i="4"/>
  <c r="AY1635" i="4"/>
  <c r="AW1635" i="4"/>
  <c r="AV1763" i="4"/>
  <c r="AX1763" i="4"/>
  <c r="AU1763" i="4"/>
  <c r="AW1763" i="4"/>
  <c r="AY1763" i="4"/>
  <c r="AU102" i="4"/>
  <c r="AV166" i="4"/>
  <c r="AY166" i="4"/>
  <c r="AU166" i="4"/>
  <c r="AX166" i="4"/>
  <c r="AW166" i="4"/>
  <c r="AV198" i="4"/>
  <c r="AY198" i="4"/>
  <c r="AU198" i="4"/>
  <c r="AX198" i="4"/>
  <c r="AW198" i="4"/>
  <c r="AX230" i="4"/>
  <c r="AV262" i="4"/>
  <c r="AY262" i="4"/>
  <c r="AU262" i="4"/>
  <c r="AX262" i="4"/>
  <c r="AW262" i="4"/>
  <c r="AV294" i="4"/>
  <c r="AY294" i="4"/>
  <c r="AU294" i="4"/>
  <c r="AX294" i="4"/>
  <c r="AW294" i="4"/>
  <c r="AV358" i="4"/>
  <c r="AW358" i="4"/>
  <c r="AV1047" i="4"/>
  <c r="AU1047" i="4"/>
  <c r="AW1047" i="4"/>
  <c r="AY1047" i="4"/>
  <c r="AX1047" i="4"/>
  <c r="AV1111" i="4"/>
  <c r="AU1111" i="4"/>
  <c r="AW1111" i="4"/>
  <c r="AY1111" i="4"/>
  <c r="AX1111" i="4"/>
  <c r="AV1175" i="4"/>
  <c r="AU1175" i="4"/>
  <c r="AW1175" i="4"/>
  <c r="AY1175" i="4"/>
  <c r="AX1175" i="4"/>
  <c r="AV1239" i="4"/>
  <c r="AU1239" i="4"/>
  <c r="AW1239" i="4"/>
  <c r="AY1239" i="4"/>
  <c r="AX1239" i="4"/>
  <c r="AV1303" i="4"/>
  <c r="AU1303" i="4"/>
  <c r="AW1303" i="4"/>
  <c r="AY1303" i="4"/>
  <c r="AX1303" i="4"/>
  <c r="AV1367" i="4"/>
  <c r="AU1367" i="4"/>
  <c r="AW1367" i="4"/>
  <c r="AY1367" i="4"/>
  <c r="AX1367" i="4"/>
  <c r="AV1431" i="4"/>
  <c r="AU1431" i="4"/>
  <c r="AW1431" i="4"/>
  <c r="AY1431" i="4"/>
  <c r="AX1431" i="4"/>
  <c r="AV1495" i="4"/>
  <c r="AU1495" i="4"/>
  <c r="AW1495" i="4"/>
  <c r="AY1495" i="4"/>
  <c r="AX1495" i="4"/>
  <c r="AV1559" i="4"/>
  <c r="AU1559" i="4"/>
  <c r="AW1559" i="4"/>
  <c r="AY1559" i="4"/>
  <c r="AX1559" i="4"/>
  <c r="AV1623" i="4"/>
  <c r="AU1623" i="4"/>
  <c r="AW1623" i="4"/>
  <c r="AY1623" i="4"/>
  <c r="AX1623" i="4"/>
  <c r="AV1687" i="4"/>
  <c r="AU1687" i="4"/>
  <c r="AW1687" i="4"/>
  <c r="AX1687" i="4"/>
  <c r="AY1687" i="4"/>
  <c r="AV1751" i="4"/>
  <c r="AU1751" i="4"/>
  <c r="AW1751" i="4"/>
  <c r="AX1751" i="4"/>
  <c r="AY1751" i="4"/>
  <c r="AV1815" i="4"/>
  <c r="AU1815" i="4"/>
  <c r="AW1815" i="4"/>
  <c r="AX1815" i="4"/>
  <c r="AY1815" i="4"/>
  <c r="AY2304" i="4"/>
  <c r="AX2432" i="4"/>
  <c r="AU2432" i="4"/>
  <c r="AY2432" i="4"/>
  <c r="AW2432" i="4"/>
  <c r="AV2432" i="4"/>
  <c r="AV2577" i="4"/>
  <c r="AV2912" i="4"/>
  <c r="AY2912" i="4"/>
  <c r="AX2912" i="4"/>
  <c r="AW2912" i="4"/>
  <c r="AU2912" i="4"/>
  <c r="AV90" i="4"/>
  <c r="AY90" i="4"/>
  <c r="AU90" i="4"/>
  <c r="AX90" i="4"/>
  <c r="AW90" i="4"/>
  <c r="AX154" i="4"/>
  <c r="AV346" i="4"/>
  <c r="AY346" i="4"/>
  <c r="AU346" i="4"/>
  <c r="AX346" i="4"/>
  <c r="AW346" i="4"/>
  <c r="AV410" i="4"/>
  <c r="AY410" i="4"/>
  <c r="AU410" i="4"/>
  <c r="AX410" i="4"/>
  <c r="AW410" i="4"/>
  <c r="AX466" i="4"/>
  <c r="AV466" i="4"/>
  <c r="AU466" i="4"/>
  <c r="AY466" i="4"/>
  <c r="AW466" i="4"/>
  <c r="AX530" i="4"/>
  <c r="AU530" i="4"/>
  <c r="AW530" i="4"/>
  <c r="AV530" i="4"/>
  <c r="AY530" i="4"/>
  <c r="AW602" i="4"/>
  <c r="AX666" i="4"/>
  <c r="AU666" i="4"/>
  <c r="AW666" i="4"/>
  <c r="AY666" i="4"/>
  <c r="AV666" i="4"/>
  <c r="AX730" i="4"/>
  <c r="AV730" i="4"/>
  <c r="AX794" i="4"/>
  <c r="AY794" i="4"/>
  <c r="AV794" i="4"/>
  <c r="AU794" i="4"/>
  <c r="AW794" i="4"/>
  <c r="AX858" i="4"/>
  <c r="AY858" i="4"/>
  <c r="AW858" i="4"/>
  <c r="AV858" i="4"/>
  <c r="AU858" i="4"/>
  <c r="AX922" i="4"/>
  <c r="AY922" i="4"/>
  <c r="AW922" i="4"/>
  <c r="AV922" i="4"/>
  <c r="AU922" i="4"/>
  <c r="AX986" i="4"/>
  <c r="AY986" i="4"/>
  <c r="AW986" i="4"/>
  <c r="AV986" i="4"/>
  <c r="AU986" i="4"/>
  <c r="AV1087" i="4"/>
  <c r="AU1087" i="4"/>
  <c r="AX1087" i="4"/>
  <c r="AW1087" i="4"/>
  <c r="AY1087" i="4"/>
  <c r="AV1215" i="4"/>
  <c r="AU1215" i="4"/>
  <c r="AX1215" i="4"/>
  <c r="AW1215" i="4"/>
  <c r="AY1215" i="4"/>
  <c r="AV1343" i="4"/>
  <c r="AU1343" i="4"/>
  <c r="AX1343" i="4"/>
  <c r="AW1343" i="4"/>
  <c r="AY1343" i="4"/>
  <c r="AV1471" i="4"/>
  <c r="AU1471" i="4"/>
  <c r="AX1471" i="4"/>
  <c r="AW1471" i="4"/>
  <c r="AY1471" i="4"/>
  <c r="AV1599" i="4"/>
  <c r="AU1599" i="4"/>
  <c r="AX1599" i="4"/>
  <c r="AY1599" i="4"/>
  <c r="AW1599" i="4"/>
  <c r="AV1727" i="4"/>
  <c r="AU1727" i="4"/>
  <c r="AX1727" i="4"/>
  <c r="AY1727" i="4"/>
  <c r="AW1727" i="4"/>
  <c r="AX2480" i="4"/>
  <c r="AU2480" i="4"/>
  <c r="AV2480" i="4"/>
  <c r="AY2480" i="4"/>
  <c r="AW2480" i="4"/>
  <c r="AV2673" i="4"/>
  <c r="AX139" i="4"/>
  <c r="AW139" i="4"/>
  <c r="AV139" i="4"/>
  <c r="AY139" i="4"/>
  <c r="AU139" i="4"/>
  <c r="AX203" i="4"/>
  <c r="AW203" i="4"/>
  <c r="AV203" i="4"/>
  <c r="AY203" i="4"/>
  <c r="AU203" i="4"/>
  <c r="AX267" i="4"/>
  <c r="AW267" i="4"/>
  <c r="AV267" i="4"/>
  <c r="AY267" i="4"/>
  <c r="AU267" i="4"/>
  <c r="AX331" i="4"/>
  <c r="AW331" i="4"/>
  <c r="AV331" i="4"/>
  <c r="AY331" i="4"/>
  <c r="AU331" i="4"/>
  <c r="AX395" i="4"/>
  <c r="AW395" i="4"/>
  <c r="AV395" i="4"/>
  <c r="AY395" i="4"/>
  <c r="AU395" i="4"/>
  <c r="AV459" i="4"/>
  <c r="AX459" i="4"/>
  <c r="AW459" i="4"/>
  <c r="AU459" i="4"/>
  <c r="AY459" i="4"/>
  <c r="AV523" i="4"/>
  <c r="AY523" i="4"/>
  <c r="AW523" i="4"/>
  <c r="AU523" i="4"/>
  <c r="AX523" i="4"/>
  <c r="AV587" i="4"/>
  <c r="AY587" i="4"/>
  <c r="AW587" i="4"/>
  <c r="AU587" i="4"/>
  <c r="AX587" i="4"/>
  <c r="AV651" i="4"/>
  <c r="AY651" i="4"/>
  <c r="AW651" i="4"/>
  <c r="AU651" i="4"/>
  <c r="AX651" i="4"/>
  <c r="AV715" i="4"/>
  <c r="AY715" i="4"/>
  <c r="AW715" i="4"/>
  <c r="AU715" i="4"/>
  <c r="AX715" i="4"/>
  <c r="AV779" i="4"/>
  <c r="AY779" i="4"/>
  <c r="AW779" i="4"/>
  <c r="AU779" i="4"/>
  <c r="AX779" i="4"/>
  <c r="AV843" i="4"/>
  <c r="AX843" i="4"/>
  <c r="AW843" i="4"/>
  <c r="AU843" i="4"/>
  <c r="AY843" i="4"/>
  <c r="AV907" i="4"/>
  <c r="AX907" i="4"/>
  <c r="AW907" i="4"/>
  <c r="AU907" i="4"/>
  <c r="AY907" i="4"/>
  <c r="AV971" i="4"/>
  <c r="AX971" i="4"/>
  <c r="AW971" i="4"/>
  <c r="AU971" i="4"/>
  <c r="AY971" i="4"/>
  <c r="AV1059" i="4"/>
  <c r="AX1059" i="4"/>
  <c r="AU1059" i="4"/>
  <c r="AY1059" i="4"/>
  <c r="AW1059" i="4"/>
  <c r="AV1187" i="4"/>
  <c r="AX1187" i="4"/>
  <c r="AU1187" i="4"/>
  <c r="AY1187" i="4"/>
  <c r="AW1187" i="4"/>
  <c r="AV1315" i="4"/>
  <c r="AX1315" i="4"/>
  <c r="AU1315" i="4"/>
  <c r="AY1315" i="4"/>
  <c r="AW1315" i="4"/>
  <c r="AV1443" i="4"/>
  <c r="AX1443" i="4"/>
  <c r="AU1443" i="4"/>
  <c r="AY1443" i="4"/>
  <c r="AW1443" i="4"/>
  <c r="AV1555" i="4"/>
  <c r="AX1555" i="4"/>
  <c r="AY1555" i="4"/>
  <c r="AW1555" i="4"/>
  <c r="AU1555" i="4"/>
  <c r="AV1683" i="4"/>
  <c r="AX1683" i="4"/>
  <c r="AY1683" i="4"/>
  <c r="AW1683" i="4"/>
  <c r="AU1683" i="4"/>
  <c r="AV1811" i="4"/>
  <c r="AX1811" i="4"/>
  <c r="AY1811" i="4"/>
  <c r="AW1811" i="4"/>
  <c r="AU1811" i="4"/>
  <c r="AX2488" i="4"/>
  <c r="AU2488" i="4"/>
  <c r="AW2488" i="4"/>
  <c r="AV2488" i="4"/>
  <c r="AY2488" i="4"/>
  <c r="AX63" i="4"/>
  <c r="AW63" i="4"/>
  <c r="AV63" i="4"/>
  <c r="AY63" i="4"/>
  <c r="AU63" i="4"/>
  <c r="AX95" i="4"/>
  <c r="AW95" i="4"/>
  <c r="AV95" i="4"/>
  <c r="AY95" i="4"/>
  <c r="AU95" i="4"/>
  <c r="AX127" i="4"/>
  <c r="AW127" i="4"/>
  <c r="AV127" i="4"/>
  <c r="AY127" i="4"/>
  <c r="AU127" i="4"/>
  <c r="AV159" i="4"/>
  <c r="AX191" i="4"/>
  <c r="AW191" i="4"/>
  <c r="AV191" i="4"/>
  <c r="AY191" i="4"/>
  <c r="AU191" i="4"/>
  <c r="AX223" i="4"/>
  <c r="AW223" i="4"/>
  <c r="AV223" i="4"/>
  <c r="AY223" i="4"/>
  <c r="AU223" i="4"/>
  <c r="AX255" i="4"/>
  <c r="AW255" i="4"/>
  <c r="AV255" i="4"/>
  <c r="AY255" i="4"/>
  <c r="AU255" i="4"/>
  <c r="AV287" i="4"/>
  <c r="AX319" i="4"/>
  <c r="AW319" i="4"/>
  <c r="AV319" i="4"/>
  <c r="AY319" i="4"/>
  <c r="AU319" i="4"/>
  <c r="AX351" i="4"/>
  <c r="AW351" i="4"/>
  <c r="AV351" i="4"/>
  <c r="AY351" i="4"/>
  <c r="AU351" i="4"/>
  <c r="AY383" i="4"/>
  <c r="AV415" i="4"/>
  <c r="AX447" i="4"/>
  <c r="AW447" i="4"/>
  <c r="AV479" i="4"/>
  <c r="AW479" i="4"/>
  <c r="AU479" i="4"/>
  <c r="AV511" i="4"/>
  <c r="AX511" i="4"/>
  <c r="AU511" i="4"/>
  <c r="AV543" i="4"/>
  <c r="AW543" i="4"/>
  <c r="AY543" i="4"/>
  <c r="AX543" i="4"/>
  <c r="AU543" i="4"/>
  <c r="AV575" i="4"/>
  <c r="AW575" i="4"/>
  <c r="AY575" i="4"/>
  <c r="AX575" i="4"/>
  <c r="AU575" i="4"/>
  <c r="AV607" i="4"/>
  <c r="AW607" i="4"/>
  <c r="AY607" i="4"/>
  <c r="AX607" i="4"/>
  <c r="AU607" i="4"/>
  <c r="AV639" i="4"/>
  <c r="AW639" i="4"/>
  <c r="AY639" i="4"/>
  <c r="AX639" i="4"/>
  <c r="AU639" i="4"/>
  <c r="AV671" i="4"/>
  <c r="AW671" i="4"/>
  <c r="AY671" i="4"/>
  <c r="AX671" i="4"/>
  <c r="AU671" i="4"/>
  <c r="AV703" i="4"/>
  <c r="AW703" i="4"/>
  <c r="AY703" i="4"/>
  <c r="AX703" i="4"/>
  <c r="AU703" i="4"/>
  <c r="AV735" i="4"/>
  <c r="AW735" i="4"/>
  <c r="AY735" i="4"/>
  <c r="AX735" i="4"/>
  <c r="AU735" i="4"/>
  <c r="AV767" i="4"/>
  <c r="AW767" i="4"/>
  <c r="AY767" i="4"/>
  <c r="AX767" i="4"/>
  <c r="AU767" i="4"/>
  <c r="AV799" i="4"/>
  <c r="AU799" i="4"/>
  <c r="AX799" i="4"/>
  <c r="AW799" i="4"/>
  <c r="AY799" i="4"/>
  <c r="AV831" i="4"/>
  <c r="AU831" i="4"/>
  <c r="AX831" i="4"/>
  <c r="AW831" i="4"/>
  <c r="AY831" i="4"/>
  <c r="AV863" i="4"/>
  <c r="AU863" i="4"/>
  <c r="AX863" i="4"/>
  <c r="AW863" i="4"/>
  <c r="AY863" i="4"/>
  <c r="AV895" i="4"/>
  <c r="AU895" i="4"/>
  <c r="AX895" i="4"/>
  <c r="AW895" i="4"/>
  <c r="AY895" i="4"/>
  <c r="AV927" i="4"/>
  <c r="AU927" i="4"/>
  <c r="AX927" i="4"/>
  <c r="AW927" i="4"/>
  <c r="AY927" i="4"/>
  <c r="AV959" i="4"/>
  <c r="AU959" i="4"/>
  <c r="AX959" i="4"/>
  <c r="AW959" i="4"/>
  <c r="AY959" i="4"/>
  <c r="AV991" i="4"/>
  <c r="AU991" i="4"/>
  <c r="AX991" i="4"/>
  <c r="AW991" i="4"/>
  <c r="AY991" i="4"/>
  <c r="AV1035" i="4"/>
  <c r="AX1035" i="4"/>
  <c r="AW1035" i="4"/>
  <c r="AU1035" i="4"/>
  <c r="AY1035" i="4"/>
  <c r="AV1099" i="4"/>
  <c r="AX1099" i="4"/>
  <c r="AW1099" i="4"/>
  <c r="AU1099" i="4"/>
  <c r="AY1099" i="4"/>
  <c r="AV1163" i="4"/>
  <c r="AX1163" i="4"/>
  <c r="AW1163" i="4"/>
  <c r="AU1163" i="4"/>
  <c r="AY1163" i="4"/>
  <c r="AV1227" i="4"/>
  <c r="AX1227" i="4"/>
  <c r="AW1227" i="4"/>
  <c r="AU1227" i="4"/>
  <c r="AY1227" i="4"/>
  <c r="AV1291" i="4"/>
  <c r="AX1291" i="4"/>
  <c r="AW1291" i="4"/>
  <c r="AU1291" i="4"/>
  <c r="AY1291" i="4"/>
  <c r="AV1355" i="4"/>
  <c r="AX1355" i="4"/>
  <c r="AW1355" i="4"/>
  <c r="AU1355" i="4"/>
  <c r="AY1355" i="4"/>
  <c r="AV1419" i="4"/>
  <c r="AX1419" i="4"/>
  <c r="AW1419" i="4"/>
  <c r="AU1419" i="4"/>
  <c r="AY1419" i="4"/>
  <c r="AV1483" i="4"/>
  <c r="AX1483" i="4"/>
  <c r="AW1483" i="4"/>
  <c r="AU1483" i="4"/>
  <c r="AY1483" i="4"/>
  <c r="AV1547" i="4"/>
  <c r="AX1547" i="4"/>
  <c r="AW1547" i="4"/>
  <c r="AU1547" i="4"/>
  <c r="AY1547" i="4"/>
  <c r="AV1611" i="4"/>
  <c r="AX1611" i="4"/>
  <c r="AW1611" i="4"/>
  <c r="AU1611" i="4"/>
  <c r="AY1611" i="4"/>
  <c r="AV1675" i="4"/>
  <c r="AX1675" i="4"/>
  <c r="AW1675" i="4"/>
  <c r="AY1675" i="4"/>
  <c r="AU1675" i="4"/>
  <c r="AV1739" i="4"/>
  <c r="AX1739" i="4"/>
  <c r="AW1739" i="4"/>
  <c r="AY1739" i="4"/>
  <c r="AU1739" i="4"/>
  <c r="AV1803" i="4"/>
  <c r="AX1803" i="4"/>
  <c r="AW1803" i="4"/>
  <c r="AY1803" i="4"/>
  <c r="AU1803" i="4"/>
  <c r="AV2816" i="4"/>
  <c r="AY2816" i="4"/>
  <c r="AX2816" i="4"/>
  <c r="AW2816" i="4"/>
  <c r="AU2816" i="4"/>
  <c r="AX1050" i="4"/>
  <c r="AV1050" i="4"/>
  <c r="AU1050" i="4"/>
  <c r="AX1082" i="4"/>
  <c r="AY1082" i="4"/>
  <c r="AW1082" i="4"/>
  <c r="AV1082" i="4"/>
  <c r="AU1082" i="4"/>
  <c r="AX1114" i="4"/>
  <c r="AY1114" i="4"/>
  <c r="AW1114" i="4"/>
  <c r="AV1114" i="4"/>
  <c r="AU1114" i="4"/>
  <c r="AX1146" i="4"/>
  <c r="AY1146" i="4"/>
  <c r="AW1146" i="4"/>
  <c r="AV1146" i="4"/>
  <c r="AU1146" i="4"/>
  <c r="AX1178" i="4"/>
  <c r="AV1178" i="4"/>
  <c r="AU1178" i="4"/>
  <c r="AX1210" i="4"/>
  <c r="AY1210" i="4"/>
  <c r="AW1210" i="4"/>
  <c r="AV1210" i="4"/>
  <c r="AU1210" i="4"/>
  <c r="AX1242" i="4"/>
  <c r="AY1242" i="4"/>
  <c r="AW1242" i="4"/>
  <c r="AV1242" i="4"/>
  <c r="AU1242" i="4"/>
  <c r="AX1274" i="4"/>
  <c r="AY1274" i="4"/>
  <c r="AW1274" i="4"/>
  <c r="AV1274" i="4"/>
  <c r="AU1274" i="4"/>
  <c r="AX1306" i="4"/>
  <c r="AY1306" i="4"/>
  <c r="AW1306" i="4"/>
  <c r="AV1306" i="4"/>
  <c r="AU1306" i="4"/>
  <c r="AW1338" i="4"/>
  <c r="AV1338" i="4"/>
  <c r="AX1370" i="4"/>
  <c r="AY1370" i="4"/>
  <c r="AW1370" i="4"/>
  <c r="AV1370" i="4"/>
  <c r="AU1370" i="4"/>
  <c r="AX1402" i="4"/>
  <c r="AY1402" i="4"/>
  <c r="AW1402" i="4"/>
  <c r="AV1402" i="4"/>
  <c r="AU1402" i="4"/>
  <c r="AV1863" i="4"/>
  <c r="AU1863" i="4"/>
  <c r="AY1863" i="4"/>
  <c r="AX1863" i="4"/>
  <c r="AW1863" i="4"/>
  <c r="AV1927" i="4"/>
  <c r="AU1927" i="4"/>
  <c r="AY1927" i="4"/>
  <c r="AX1927" i="4"/>
  <c r="AW1927" i="4"/>
  <c r="AV1991" i="4"/>
  <c r="AU1991" i="4"/>
  <c r="AY1991" i="4"/>
  <c r="AX1991" i="4"/>
  <c r="AW1991" i="4"/>
  <c r="AV2055" i="4"/>
  <c r="AU2055" i="4"/>
  <c r="AY2055" i="4"/>
  <c r="AX2055" i="4"/>
  <c r="AW2055" i="4"/>
  <c r="AV2119" i="4"/>
  <c r="AU2119" i="4"/>
  <c r="AY2119" i="4"/>
  <c r="AX2119" i="4"/>
  <c r="AW2119" i="4"/>
  <c r="AY2183" i="4"/>
  <c r="AX2183" i="4"/>
  <c r="AU2247" i="4"/>
  <c r="AY2247" i="4"/>
  <c r="AV2311" i="4"/>
  <c r="AU2311" i="4"/>
  <c r="AY2311" i="4"/>
  <c r="AW2311" i="4"/>
  <c r="AV2375" i="4"/>
  <c r="AU2375" i="4"/>
  <c r="AY2375" i="4"/>
  <c r="AX2375" i="4"/>
  <c r="AW2375" i="4"/>
  <c r="AV2439" i="4"/>
  <c r="AU2439" i="4"/>
  <c r="AY2439" i="4"/>
  <c r="AX2439" i="4"/>
  <c r="AW2439" i="4"/>
  <c r="AV2503" i="4"/>
  <c r="AU2503" i="4"/>
  <c r="AY2503" i="4"/>
  <c r="AX2503" i="4"/>
  <c r="AW2503" i="4"/>
  <c r="AX2592" i="4"/>
  <c r="AU2592" i="4"/>
  <c r="AY2592" i="4"/>
  <c r="AW2592" i="4"/>
  <c r="AV2592" i="4"/>
  <c r="AX2720" i="4"/>
  <c r="AU2720" i="4"/>
  <c r="AY2720" i="4"/>
  <c r="AW2720" i="4"/>
  <c r="AV2720" i="4"/>
  <c r="AV2928" i="4"/>
  <c r="AY2928" i="4"/>
  <c r="AU2928" i="4"/>
  <c r="AX2928" i="4"/>
  <c r="AW2928" i="4"/>
  <c r="AV1855" i="4"/>
  <c r="AU1855" i="4"/>
  <c r="AX1855" i="4"/>
  <c r="AW1855" i="4"/>
  <c r="AY1855" i="4"/>
  <c r="AV1919" i="4"/>
  <c r="AU1919" i="4"/>
  <c r="AX1919" i="4"/>
  <c r="AW1919" i="4"/>
  <c r="AY1919" i="4"/>
  <c r="AV1983" i="4"/>
  <c r="AU1983" i="4"/>
  <c r="AX1983" i="4"/>
  <c r="AW1983" i="4"/>
  <c r="AY1983" i="4"/>
  <c r="AV2047" i="4"/>
  <c r="AU2047" i="4"/>
  <c r="AX2047" i="4"/>
  <c r="AW2047" i="4"/>
  <c r="AY2047" i="4"/>
  <c r="AV2111" i="4"/>
  <c r="AU2111" i="4"/>
  <c r="AX2111" i="4"/>
  <c r="AW2111" i="4"/>
  <c r="AY2111" i="4"/>
  <c r="AV2175" i="4"/>
  <c r="AU2175" i="4"/>
  <c r="AX2175" i="4"/>
  <c r="AW2175" i="4"/>
  <c r="AY2175" i="4"/>
  <c r="AV2239" i="4"/>
  <c r="AU2239" i="4"/>
  <c r="AX2239" i="4"/>
  <c r="AW2239" i="4"/>
  <c r="AY2239" i="4"/>
  <c r="AV2303" i="4"/>
  <c r="AU2303" i="4"/>
  <c r="AX2303" i="4"/>
  <c r="AW2303" i="4"/>
  <c r="AY2303" i="4"/>
  <c r="AV2367" i="4"/>
  <c r="AU2367" i="4"/>
  <c r="AX2367" i="4"/>
  <c r="AW2367" i="4"/>
  <c r="AY2367" i="4"/>
  <c r="AV2431" i="4"/>
  <c r="AU2431" i="4"/>
  <c r="AX2431" i="4"/>
  <c r="AW2431" i="4"/>
  <c r="AY2431" i="4"/>
  <c r="AV2495" i="4"/>
  <c r="AU2495" i="4"/>
  <c r="AX2495" i="4"/>
  <c r="AW2495" i="4"/>
  <c r="AY2495" i="4"/>
  <c r="AX2576" i="4"/>
  <c r="AU2576" i="4"/>
  <c r="AV2576" i="4"/>
  <c r="AW2576" i="4"/>
  <c r="AY2576" i="4"/>
  <c r="AX2704" i="4"/>
  <c r="AU2704" i="4"/>
  <c r="AV2704" i="4"/>
  <c r="AW2704" i="4"/>
  <c r="AY2704" i="4"/>
  <c r="AV2896" i="4"/>
  <c r="AY2896" i="4"/>
  <c r="AU2896" i="4"/>
  <c r="AX2896" i="4"/>
  <c r="AW2896" i="4"/>
  <c r="AY2785" i="4"/>
  <c r="AV2785" i="4"/>
  <c r="AX2913" i="4"/>
  <c r="AY2913" i="4"/>
  <c r="AU2913" i="4"/>
  <c r="AW2913" i="4"/>
  <c r="AV2913" i="4"/>
  <c r="AV52" i="4"/>
  <c r="AY52" i="4"/>
  <c r="AU52" i="4"/>
  <c r="AX52" i="4"/>
  <c r="AW52" i="4"/>
  <c r="AV100" i="4"/>
  <c r="AY100" i="4"/>
  <c r="AU100" i="4"/>
  <c r="AX100" i="4"/>
  <c r="AW100" i="4"/>
  <c r="AV116" i="4"/>
  <c r="AY116" i="4"/>
  <c r="AU116" i="4"/>
  <c r="AX116" i="4"/>
  <c r="AW116" i="4"/>
  <c r="AV164" i="4"/>
  <c r="AY164" i="4"/>
  <c r="AU164" i="4"/>
  <c r="AX164" i="4"/>
  <c r="AW164" i="4"/>
  <c r="AV180" i="4"/>
  <c r="AY180" i="4"/>
  <c r="AU180" i="4"/>
  <c r="AX180" i="4"/>
  <c r="AW180" i="4"/>
  <c r="AV196" i="4"/>
  <c r="AY196" i="4"/>
  <c r="AU196" i="4"/>
  <c r="AX196" i="4"/>
  <c r="AW196" i="4"/>
  <c r="AV228" i="4"/>
  <c r="AY228" i="4"/>
  <c r="AU228" i="4"/>
  <c r="AX228" i="4"/>
  <c r="AW228" i="4"/>
  <c r="AV244" i="4"/>
  <c r="AY244" i="4"/>
  <c r="AU244" i="4"/>
  <c r="AX244" i="4"/>
  <c r="AW244" i="4"/>
  <c r="AV260" i="4"/>
  <c r="AY260" i="4"/>
  <c r="AU260" i="4"/>
  <c r="AX260" i="4"/>
  <c r="AW260" i="4"/>
  <c r="AV292" i="4"/>
  <c r="AY292" i="4"/>
  <c r="AU292" i="4"/>
  <c r="AX292" i="4"/>
  <c r="AW292" i="4"/>
  <c r="AV308" i="4"/>
  <c r="AY308" i="4"/>
  <c r="AU308" i="4"/>
  <c r="AX308" i="4"/>
  <c r="AW308" i="4"/>
  <c r="AV1851" i="4"/>
  <c r="AX1851" i="4"/>
  <c r="AY1851" i="4"/>
  <c r="AU1851" i="4"/>
  <c r="AW1851" i="4"/>
  <c r="AV1883" i="4"/>
  <c r="AX1883" i="4"/>
  <c r="AY1883" i="4"/>
  <c r="AU1883" i="4"/>
  <c r="AW1883" i="4"/>
  <c r="AV1915" i="4"/>
  <c r="AX1915" i="4"/>
  <c r="AY1915" i="4"/>
  <c r="AU1915" i="4"/>
  <c r="AW1915" i="4"/>
  <c r="AV1947" i="4"/>
  <c r="AX1947" i="4"/>
  <c r="AY1947" i="4"/>
  <c r="AU1947" i="4"/>
  <c r="AW1947" i="4"/>
  <c r="AV1979" i="4"/>
  <c r="AX1979" i="4"/>
  <c r="AY1979" i="4"/>
  <c r="AU1979" i="4"/>
  <c r="AW1979" i="4"/>
  <c r="AV2011" i="4"/>
  <c r="AX2011" i="4"/>
  <c r="AY2011" i="4"/>
  <c r="AU2011" i="4"/>
  <c r="AW2011" i="4"/>
  <c r="AV2043" i="4"/>
  <c r="AX2043" i="4"/>
  <c r="AY2043" i="4"/>
  <c r="AU2043" i="4"/>
  <c r="AW2043" i="4"/>
  <c r="AV2075" i="4"/>
  <c r="AX2075" i="4"/>
  <c r="AY2075" i="4"/>
  <c r="AU2075" i="4"/>
  <c r="AW2075" i="4"/>
  <c r="AV2107" i="4"/>
  <c r="AX2107" i="4"/>
  <c r="AY2107" i="4"/>
  <c r="AU2107" i="4"/>
  <c r="AW2107" i="4"/>
  <c r="AV2139" i="4"/>
  <c r="AX2139" i="4"/>
  <c r="AY2139" i="4"/>
  <c r="AU2139" i="4"/>
  <c r="AW2139" i="4"/>
  <c r="AV2171" i="4"/>
  <c r="AX2171" i="4"/>
  <c r="AY2171" i="4"/>
  <c r="AU2171" i="4"/>
  <c r="AW2171" i="4"/>
  <c r="AV2203" i="4"/>
  <c r="AX2203" i="4"/>
  <c r="AY2203" i="4"/>
  <c r="AU2203" i="4"/>
  <c r="AW2203" i="4"/>
  <c r="AV2235" i="4"/>
  <c r="AX2235" i="4"/>
  <c r="AY2235" i="4"/>
  <c r="AU2235" i="4"/>
  <c r="AW2235" i="4"/>
  <c r="AV2267" i="4"/>
  <c r="AX2267" i="4"/>
  <c r="AY2267" i="4"/>
  <c r="AU2267" i="4"/>
  <c r="AW2267" i="4"/>
  <c r="AV2299" i="4"/>
  <c r="AX2299" i="4"/>
  <c r="AY2299" i="4"/>
  <c r="AU2299" i="4"/>
  <c r="AW2299" i="4"/>
  <c r="AV2331" i="4"/>
  <c r="AX2331" i="4"/>
  <c r="AY2331" i="4"/>
  <c r="AW2331" i="4"/>
  <c r="AU2331" i="4"/>
  <c r="AV2363" i="4"/>
  <c r="AX2363" i="4"/>
  <c r="AY2363" i="4"/>
  <c r="AU2363" i="4"/>
  <c r="AW2363" i="4"/>
  <c r="AV2395" i="4"/>
  <c r="AX2395" i="4"/>
  <c r="AY2395" i="4"/>
  <c r="AW2395" i="4"/>
  <c r="AU2395" i="4"/>
  <c r="AV2427" i="4"/>
  <c r="AX2427" i="4"/>
  <c r="AY2427" i="4"/>
  <c r="AU2427" i="4"/>
  <c r="AW2427" i="4"/>
  <c r="AV2459" i="4"/>
  <c r="AX2459" i="4"/>
  <c r="AY2459" i="4"/>
  <c r="AW2459" i="4"/>
  <c r="AU2459" i="4"/>
  <c r="AV2491" i="4"/>
  <c r="AX2491" i="4"/>
  <c r="AY2491" i="4"/>
  <c r="AU2491" i="4"/>
  <c r="AW2491" i="4"/>
  <c r="AX2528" i="4"/>
  <c r="AU2528" i="4"/>
  <c r="AY2528" i="4"/>
  <c r="AW2528" i="4"/>
  <c r="AV2528" i="4"/>
  <c r="AV2571" i="4"/>
  <c r="AX2571" i="4"/>
  <c r="AW2571" i="4"/>
  <c r="AU2571" i="4"/>
  <c r="AY2571" i="4"/>
  <c r="AX2632" i="4"/>
  <c r="AU2632" i="4"/>
  <c r="AY2632" i="4"/>
  <c r="AW2632" i="4"/>
  <c r="AV2632" i="4"/>
  <c r="AX2696" i="4"/>
  <c r="AU2696" i="4"/>
  <c r="AY2696" i="4"/>
  <c r="AW2696" i="4"/>
  <c r="AV2696" i="4"/>
  <c r="AV2760" i="4"/>
  <c r="AY2760" i="4"/>
  <c r="AX2760" i="4"/>
  <c r="AU2760" i="4"/>
  <c r="AW2760" i="4"/>
  <c r="AV2824" i="4"/>
  <c r="AY2824" i="4"/>
  <c r="AW2824" i="4"/>
  <c r="AU2824" i="4"/>
  <c r="AX2824" i="4"/>
  <c r="AV2888" i="4"/>
  <c r="AY2888" i="4"/>
  <c r="AX2888" i="4"/>
  <c r="AW2888" i="4"/>
  <c r="AU2888" i="4"/>
  <c r="AV2952" i="4"/>
  <c r="AY2952" i="4"/>
  <c r="AW2952" i="4"/>
  <c r="AU2952" i="4"/>
  <c r="AX2952" i="4"/>
  <c r="AX2833" i="4"/>
  <c r="AY2833" i="4"/>
  <c r="AV2833" i="4"/>
  <c r="AW2833" i="4"/>
  <c r="AU2833" i="4"/>
  <c r="AX2961" i="4"/>
  <c r="AY2961" i="4"/>
  <c r="AV2961" i="4"/>
  <c r="AW2961" i="4"/>
  <c r="AU2961" i="4"/>
  <c r="AX49" i="4"/>
  <c r="AW49" i="4"/>
  <c r="AV49" i="4"/>
  <c r="AU49" i="4"/>
  <c r="AY49" i="4"/>
  <c r="AX65" i="4"/>
  <c r="AW65" i="4"/>
  <c r="AV65" i="4"/>
  <c r="AU65" i="4"/>
  <c r="AY65" i="4"/>
  <c r="AX81" i="4"/>
  <c r="AW81" i="4"/>
  <c r="AV81" i="4"/>
  <c r="AU81" i="4"/>
  <c r="AY81" i="4"/>
  <c r="AX97" i="4"/>
  <c r="AW97" i="4"/>
  <c r="AV97" i="4"/>
  <c r="AU97" i="4"/>
  <c r="AY97" i="4"/>
  <c r="AX113" i="4"/>
  <c r="AW113" i="4"/>
  <c r="AV113" i="4"/>
  <c r="AU113" i="4"/>
  <c r="AY113" i="4"/>
  <c r="AX129" i="4"/>
  <c r="AW129" i="4"/>
  <c r="AV129" i="4"/>
  <c r="AU129" i="4"/>
  <c r="AY129" i="4"/>
  <c r="AX145" i="4"/>
  <c r="AW145" i="4"/>
  <c r="AV145" i="4"/>
  <c r="AU145" i="4"/>
  <c r="AY145" i="4"/>
  <c r="AX177" i="4"/>
  <c r="AW177" i="4"/>
  <c r="AV177" i="4"/>
  <c r="AU177" i="4"/>
  <c r="AY177" i="4"/>
  <c r="AX193" i="4"/>
  <c r="AW193" i="4"/>
  <c r="AV193" i="4"/>
  <c r="AU193" i="4"/>
  <c r="AY193" i="4"/>
  <c r="AX209" i="4"/>
  <c r="AW209" i="4"/>
  <c r="AV209" i="4"/>
  <c r="AU209" i="4"/>
  <c r="AY209" i="4"/>
  <c r="AX241" i="4"/>
  <c r="AW241" i="4"/>
  <c r="AV241" i="4"/>
  <c r="AU241" i="4"/>
  <c r="AY241" i="4"/>
  <c r="AX257" i="4"/>
  <c r="AW257" i="4"/>
  <c r="AV257" i="4"/>
  <c r="AU257" i="4"/>
  <c r="AY257" i="4"/>
  <c r="AX273" i="4"/>
  <c r="AW273" i="4"/>
  <c r="AV273" i="4"/>
  <c r="AU273" i="4"/>
  <c r="AY273" i="4"/>
  <c r="AX289" i="4"/>
  <c r="AW289" i="4"/>
  <c r="AV289" i="4"/>
  <c r="AU289" i="4"/>
  <c r="AY289" i="4"/>
  <c r="AX305" i="4"/>
  <c r="AW305" i="4"/>
  <c r="AV305" i="4"/>
  <c r="AU305" i="4"/>
  <c r="AY305" i="4"/>
  <c r="AX321" i="4"/>
  <c r="AW321" i="4"/>
  <c r="AV321" i="4"/>
  <c r="AU321" i="4"/>
  <c r="AY321" i="4"/>
  <c r="AX353" i="4"/>
  <c r="AW353" i="4"/>
  <c r="AV353" i="4"/>
  <c r="AU353" i="4"/>
  <c r="AY353" i="4"/>
  <c r="AX369" i="4"/>
  <c r="AW369" i="4"/>
  <c r="AV369" i="4"/>
  <c r="AU369" i="4"/>
  <c r="AY369" i="4"/>
  <c r="AX385" i="4"/>
  <c r="AW385" i="4"/>
  <c r="AV385" i="4"/>
  <c r="AU385" i="4"/>
  <c r="AY385" i="4"/>
  <c r="AX401" i="4"/>
  <c r="AW401" i="4"/>
  <c r="AV401" i="4"/>
  <c r="AU401" i="4"/>
  <c r="AY401" i="4"/>
  <c r="AX417" i="4"/>
  <c r="AW417" i="4"/>
  <c r="AV417" i="4"/>
  <c r="AU417" i="4"/>
  <c r="AY417" i="4"/>
  <c r="AX433" i="4"/>
  <c r="AW433" i="4"/>
  <c r="AV433" i="4"/>
  <c r="AU433" i="4"/>
  <c r="AY433" i="4"/>
  <c r="AV449" i="4"/>
  <c r="AX449" i="4"/>
  <c r="AY449" i="4"/>
  <c r="AW449" i="4"/>
  <c r="AU449" i="4"/>
  <c r="AV465" i="4"/>
  <c r="AX465" i="4"/>
  <c r="AY465" i="4"/>
  <c r="AW465" i="4"/>
  <c r="AU465" i="4"/>
  <c r="AV481" i="4"/>
  <c r="AU481" i="4"/>
  <c r="AX481" i="4"/>
  <c r="AY481" i="4"/>
  <c r="AW481" i="4"/>
  <c r="AV497" i="4"/>
  <c r="AU497" i="4"/>
  <c r="AX497" i="4"/>
  <c r="AY497" i="4"/>
  <c r="AW497" i="4"/>
  <c r="AV513" i="4"/>
  <c r="AU513" i="4"/>
  <c r="AX513" i="4"/>
  <c r="AY513" i="4"/>
  <c r="AW513" i="4"/>
  <c r="AV529" i="4"/>
  <c r="AU529" i="4"/>
  <c r="AX529" i="4"/>
  <c r="AY529" i="4"/>
  <c r="AW529" i="4"/>
  <c r="AV545" i="4"/>
  <c r="AU545" i="4"/>
  <c r="AX545" i="4"/>
  <c r="AY545" i="4"/>
  <c r="AW545" i="4"/>
  <c r="AV561" i="4"/>
  <c r="AU561" i="4"/>
  <c r="AX561" i="4"/>
  <c r="AY561" i="4"/>
  <c r="AW561" i="4"/>
  <c r="AV577" i="4"/>
  <c r="AU577" i="4"/>
  <c r="AX577" i="4"/>
  <c r="AY577" i="4"/>
  <c r="AW577" i="4"/>
  <c r="AV593" i="4"/>
  <c r="AU593" i="4"/>
  <c r="AX593" i="4"/>
  <c r="AY593" i="4"/>
  <c r="AW593" i="4"/>
  <c r="AV609" i="4"/>
  <c r="AU609" i="4"/>
  <c r="AX609" i="4"/>
  <c r="AY609" i="4"/>
  <c r="AW609" i="4"/>
  <c r="AV625" i="4"/>
  <c r="AU625" i="4"/>
  <c r="AX625" i="4"/>
  <c r="AY625" i="4"/>
  <c r="AW625" i="4"/>
  <c r="AV641" i="4"/>
  <c r="AU641" i="4"/>
  <c r="AX641" i="4"/>
  <c r="AY641" i="4"/>
  <c r="AW641" i="4"/>
  <c r="AV657" i="4"/>
  <c r="AU657" i="4"/>
  <c r="AX657" i="4"/>
  <c r="AY657" i="4"/>
  <c r="AW657" i="4"/>
  <c r="AV673" i="4"/>
  <c r="AU673" i="4"/>
  <c r="AX673" i="4"/>
  <c r="AY673" i="4"/>
  <c r="AW673" i="4"/>
  <c r="AV689" i="4"/>
  <c r="AU689" i="4"/>
  <c r="AX689" i="4"/>
  <c r="AY689" i="4"/>
  <c r="AW689" i="4"/>
  <c r="AV705" i="4"/>
  <c r="AU705" i="4"/>
  <c r="AX705" i="4"/>
  <c r="AY705" i="4"/>
  <c r="AW705" i="4"/>
  <c r="AV721" i="4"/>
  <c r="AU721" i="4"/>
  <c r="AX721" i="4"/>
  <c r="AY721" i="4"/>
  <c r="AW721" i="4"/>
  <c r="AV737" i="4"/>
  <c r="AU737" i="4"/>
  <c r="AX737" i="4"/>
  <c r="AY737" i="4"/>
  <c r="AW737" i="4"/>
  <c r="AV753" i="4"/>
  <c r="AU753" i="4"/>
  <c r="AX753" i="4"/>
  <c r="AY753" i="4"/>
  <c r="AW753" i="4"/>
  <c r="AV769" i="4"/>
  <c r="AU769" i="4"/>
  <c r="AX769" i="4"/>
  <c r="AY769" i="4"/>
  <c r="AW769" i="4"/>
  <c r="AV785" i="4"/>
  <c r="AY785" i="4"/>
  <c r="AW785" i="4"/>
  <c r="AX785" i="4"/>
  <c r="AU785" i="4"/>
  <c r="AV801" i="4"/>
  <c r="AY801" i="4"/>
  <c r="AX801" i="4"/>
  <c r="AW801" i="4"/>
  <c r="AU801" i="4"/>
  <c r="AV817" i="4"/>
  <c r="AY817" i="4"/>
  <c r="AW817" i="4"/>
  <c r="AU817" i="4"/>
  <c r="AX817" i="4"/>
  <c r="AV833" i="4"/>
  <c r="AY833" i="4"/>
  <c r="AX833" i="4"/>
  <c r="AW833" i="4"/>
  <c r="AU833" i="4"/>
  <c r="AV849" i="4"/>
  <c r="AY849" i="4"/>
  <c r="AW849" i="4"/>
  <c r="AU849" i="4"/>
  <c r="AX849" i="4"/>
  <c r="AV865" i="4"/>
  <c r="AY865" i="4"/>
  <c r="AX865" i="4"/>
  <c r="AW865" i="4"/>
  <c r="AU865" i="4"/>
  <c r="AV881" i="4"/>
  <c r="AY881" i="4"/>
  <c r="AW881" i="4"/>
  <c r="AU881" i="4"/>
  <c r="AX881" i="4"/>
  <c r="AV897" i="4"/>
  <c r="AY897" i="4"/>
  <c r="AX897" i="4"/>
  <c r="AW897" i="4"/>
  <c r="AU897" i="4"/>
  <c r="AV913" i="4"/>
  <c r="AY913" i="4"/>
  <c r="AW913" i="4"/>
  <c r="AU913" i="4"/>
  <c r="AX913" i="4"/>
  <c r="AV929" i="4"/>
  <c r="AY929" i="4"/>
  <c r="AX929" i="4"/>
  <c r="AW929" i="4"/>
  <c r="AU929" i="4"/>
  <c r="AV945" i="4"/>
  <c r="AY945" i="4"/>
  <c r="AW945" i="4"/>
  <c r="AU945" i="4"/>
  <c r="AX945" i="4"/>
  <c r="AV961" i="4"/>
  <c r="AY961" i="4"/>
  <c r="AX961" i="4"/>
  <c r="AW961" i="4"/>
  <c r="AU961" i="4"/>
  <c r="AV977" i="4"/>
  <c r="AY977" i="4"/>
  <c r="AW977" i="4"/>
  <c r="AU977" i="4"/>
  <c r="AX977" i="4"/>
  <c r="AV993" i="4"/>
  <c r="AY993" i="4"/>
  <c r="AX993" i="4"/>
  <c r="AW993" i="4"/>
  <c r="AU993" i="4"/>
  <c r="AV1009" i="4"/>
  <c r="AY1009" i="4"/>
  <c r="AW1009" i="4"/>
  <c r="AU1009" i="4"/>
  <c r="AX1009" i="4"/>
  <c r="AV1025" i="4"/>
  <c r="AY1025" i="4"/>
  <c r="AX1025" i="4"/>
  <c r="AW1025" i="4"/>
  <c r="AU1025" i="4"/>
  <c r="AV1041" i="4"/>
  <c r="AY1041" i="4"/>
  <c r="AW1041" i="4"/>
  <c r="AU1041" i="4"/>
  <c r="AX1041" i="4"/>
  <c r="AV1057" i="4"/>
  <c r="AY1057" i="4"/>
  <c r="AX1057" i="4"/>
  <c r="AW1057" i="4"/>
  <c r="AU1057" i="4"/>
  <c r="AV1073" i="4"/>
  <c r="AY1073" i="4"/>
  <c r="AW1073" i="4"/>
  <c r="AU1073" i="4"/>
  <c r="AX1073" i="4"/>
  <c r="AV1089" i="4"/>
  <c r="AY1089" i="4"/>
  <c r="AX1089" i="4"/>
  <c r="AW1089" i="4"/>
  <c r="AU1089" i="4"/>
  <c r="AV1105" i="4"/>
  <c r="AY1105" i="4"/>
  <c r="AW1105" i="4"/>
  <c r="AU1105" i="4"/>
  <c r="AX1105" i="4"/>
  <c r="AV1121" i="4"/>
  <c r="AY1121" i="4"/>
  <c r="AX1121" i="4"/>
  <c r="AW1121" i="4"/>
  <c r="AU1121" i="4"/>
  <c r="AV1137" i="4"/>
  <c r="AY1137" i="4"/>
  <c r="AW1137" i="4"/>
  <c r="AU1137" i="4"/>
  <c r="AX1137" i="4"/>
  <c r="AV1153" i="4"/>
  <c r="AY1153" i="4"/>
  <c r="AX1153" i="4"/>
  <c r="AW1153" i="4"/>
  <c r="AU1153" i="4"/>
  <c r="AV1169" i="4"/>
  <c r="AY1169" i="4"/>
  <c r="AW1169" i="4"/>
  <c r="AU1169" i="4"/>
  <c r="AX1169" i="4"/>
  <c r="AV1185" i="4"/>
  <c r="AY1185" i="4"/>
  <c r="AX1185" i="4"/>
  <c r="AW1185" i="4"/>
  <c r="AU1185" i="4"/>
  <c r="AV1201" i="4"/>
  <c r="AY1201" i="4"/>
  <c r="AW1201" i="4"/>
  <c r="AU1201" i="4"/>
  <c r="AX1201" i="4"/>
  <c r="AV1217" i="4"/>
  <c r="AY1217" i="4"/>
  <c r="AX1217" i="4"/>
  <c r="AW1217" i="4"/>
  <c r="AU1217" i="4"/>
  <c r="AV1233" i="4"/>
  <c r="AY1233" i="4"/>
  <c r="AW1233" i="4"/>
  <c r="AU1233" i="4"/>
  <c r="AX1233" i="4"/>
  <c r="AV1249" i="4"/>
  <c r="AY1249" i="4"/>
  <c r="AX1249" i="4"/>
  <c r="AW1249" i="4"/>
  <c r="AU1249" i="4"/>
  <c r="AV1265" i="4"/>
  <c r="AY1265" i="4"/>
  <c r="AW1265" i="4"/>
  <c r="AU1265" i="4"/>
  <c r="AX1265" i="4"/>
  <c r="AV1281" i="4"/>
  <c r="AY1281" i="4"/>
  <c r="AX1281" i="4"/>
  <c r="AW1281" i="4"/>
  <c r="AU1281" i="4"/>
  <c r="AV1297" i="4"/>
  <c r="AY1297" i="4"/>
  <c r="AW1297" i="4"/>
  <c r="AU1297" i="4"/>
  <c r="AX1297" i="4"/>
  <c r="AV1313" i="4"/>
  <c r="AY1313" i="4"/>
  <c r="AX1313" i="4"/>
  <c r="AW1313" i="4"/>
  <c r="AU1313" i="4"/>
  <c r="AV1329" i="4"/>
  <c r="AY1329" i="4"/>
  <c r="AW1329" i="4"/>
  <c r="AU1329" i="4"/>
  <c r="AX1329" i="4"/>
  <c r="AV1345" i="4"/>
  <c r="AY1345" i="4"/>
  <c r="AX1345" i="4"/>
  <c r="AW1345" i="4"/>
  <c r="AU1345" i="4"/>
  <c r="AV1361" i="4"/>
  <c r="AY1361" i="4"/>
  <c r="AW1361" i="4"/>
  <c r="AU1361" i="4"/>
  <c r="AX1361" i="4"/>
  <c r="AV1377" i="4"/>
  <c r="AY1377" i="4"/>
  <c r="AX1377" i="4"/>
  <c r="AW1377" i="4"/>
  <c r="AU1377" i="4"/>
  <c r="AV1393" i="4"/>
  <c r="AY1393" i="4"/>
  <c r="AW1393" i="4"/>
  <c r="AU1393" i="4"/>
  <c r="AX1393" i="4"/>
  <c r="AV1409" i="4"/>
  <c r="AY1409" i="4"/>
  <c r="AX1409" i="4"/>
  <c r="AW1409" i="4"/>
  <c r="AU1409" i="4"/>
  <c r="AV1425" i="4"/>
  <c r="AY1425" i="4"/>
  <c r="AW1425" i="4"/>
  <c r="AU1425" i="4"/>
  <c r="AX1425" i="4"/>
  <c r="AV1441" i="4"/>
  <c r="AY1441" i="4"/>
  <c r="AX1441" i="4"/>
  <c r="AW1441" i="4"/>
  <c r="AU1441" i="4"/>
  <c r="AV1457" i="4"/>
  <c r="AY1457" i="4"/>
  <c r="AW1457" i="4"/>
  <c r="AU1457" i="4"/>
  <c r="AX1457" i="4"/>
  <c r="AV1473" i="4"/>
  <c r="AY1473" i="4"/>
  <c r="AX1473" i="4"/>
  <c r="AW1473" i="4"/>
  <c r="AU1473" i="4"/>
  <c r="AV1489" i="4"/>
  <c r="AY1489" i="4"/>
  <c r="AW1489" i="4"/>
  <c r="AU1489" i="4"/>
  <c r="AX1489" i="4"/>
  <c r="AV1505" i="4"/>
  <c r="AY1505" i="4"/>
  <c r="AX1505" i="4"/>
  <c r="AW1505" i="4"/>
  <c r="AU1505" i="4"/>
  <c r="AV1521" i="4"/>
  <c r="AY1521" i="4"/>
  <c r="AW1521" i="4"/>
  <c r="AU1521" i="4"/>
  <c r="AX1521" i="4"/>
  <c r="AV1537" i="4"/>
  <c r="AY1537" i="4"/>
  <c r="AX1537" i="4"/>
  <c r="AW1537" i="4"/>
  <c r="AU1537" i="4"/>
  <c r="AV1553" i="4"/>
  <c r="AY1553" i="4"/>
  <c r="AW1553" i="4"/>
  <c r="AU1553" i="4"/>
  <c r="AX1553" i="4"/>
  <c r="AV1569" i="4"/>
  <c r="AY1569" i="4"/>
  <c r="AX1569" i="4"/>
  <c r="AW1569" i="4"/>
  <c r="AU1569" i="4"/>
  <c r="AV1585" i="4"/>
  <c r="AY1585" i="4"/>
  <c r="AW1585" i="4"/>
  <c r="AX1585" i="4"/>
  <c r="AU1585" i="4"/>
  <c r="AV1601" i="4"/>
  <c r="AY1601" i="4"/>
  <c r="AX1601" i="4"/>
  <c r="AW1601" i="4"/>
  <c r="AU1601" i="4"/>
  <c r="AV1617" i="4"/>
  <c r="AY1617" i="4"/>
  <c r="AW1617" i="4"/>
  <c r="AX1617" i="4"/>
  <c r="AU1617" i="4"/>
  <c r="AV1633" i="4"/>
  <c r="AY1633" i="4"/>
  <c r="AW1633" i="4"/>
  <c r="AU1633" i="4"/>
  <c r="AX1633" i="4"/>
  <c r="AV1649" i="4"/>
  <c r="AY1649" i="4"/>
  <c r="AW1649" i="4"/>
  <c r="AU1649" i="4"/>
  <c r="AX1649" i="4"/>
  <c r="AV1665" i="4"/>
  <c r="AY1665" i="4"/>
  <c r="AW1665" i="4"/>
  <c r="AU1665" i="4"/>
  <c r="AX1665" i="4"/>
  <c r="AV1681" i="4"/>
  <c r="AY1681" i="4"/>
  <c r="AW1681" i="4"/>
  <c r="AU1681" i="4"/>
  <c r="AX1681" i="4"/>
  <c r="AV1697" i="4"/>
  <c r="AY1697" i="4"/>
  <c r="AX1697" i="4"/>
  <c r="AU1697" i="4"/>
  <c r="AW1697" i="4"/>
  <c r="AV1713" i="4"/>
  <c r="AY1713" i="4"/>
  <c r="AW1713" i="4"/>
  <c r="AX1713" i="4"/>
  <c r="AU1713" i="4"/>
  <c r="AV1729" i="4"/>
  <c r="AY1729" i="4"/>
  <c r="AW1729" i="4"/>
  <c r="AU1729" i="4"/>
  <c r="AX1729" i="4"/>
  <c r="AV1745" i="4"/>
  <c r="AY1745" i="4"/>
  <c r="AW1745" i="4"/>
  <c r="AU1745" i="4"/>
  <c r="AX1745" i="4"/>
  <c r="AV1761" i="4"/>
  <c r="AY1761" i="4"/>
  <c r="AU1761" i="4"/>
  <c r="AX1761" i="4"/>
  <c r="AW1761" i="4"/>
  <c r="AV1777" i="4"/>
  <c r="AY1777" i="4"/>
  <c r="AW1777" i="4"/>
  <c r="AX1777" i="4"/>
  <c r="AU1777" i="4"/>
  <c r="AV1793" i="4"/>
  <c r="AY1793" i="4"/>
  <c r="AW1793" i="4"/>
  <c r="AX1793" i="4"/>
  <c r="AU1793" i="4"/>
  <c r="AV1809" i="4"/>
  <c r="AY1809" i="4"/>
  <c r="AW1809" i="4"/>
  <c r="AU1809" i="4"/>
  <c r="AX1809" i="4"/>
  <c r="AV1825" i="4"/>
  <c r="AY1825" i="4"/>
  <c r="AX1825" i="4"/>
  <c r="AU1825" i="4"/>
  <c r="AW1825" i="4"/>
  <c r="AX1940" i="4"/>
  <c r="AW1940" i="4"/>
  <c r="AY1940" i="4"/>
  <c r="AU1940" i="4"/>
  <c r="AV1940" i="4"/>
  <c r="AX2004" i="4"/>
  <c r="AW2004" i="4"/>
  <c r="AY2004" i="4"/>
  <c r="AU2004" i="4"/>
  <c r="AV2004" i="4"/>
  <c r="AX2452" i="4"/>
  <c r="AW2452" i="4"/>
  <c r="AY2452" i="4"/>
  <c r="AV2452" i="4"/>
  <c r="AU2452" i="4"/>
  <c r="AX2484" i="4"/>
  <c r="AW2484" i="4"/>
  <c r="AY2484" i="4"/>
  <c r="AU2484" i="4"/>
  <c r="AV2484" i="4"/>
  <c r="AV2519" i="4"/>
  <c r="AU2519" i="4"/>
  <c r="AW2519" i="4"/>
  <c r="AX2519" i="4"/>
  <c r="AY2519" i="4"/>
  <c r="AV2561" i="4"/>
  <c r="AY2561" i="4"/>
  <c r="AX2561" i="4"/>
  <c r="AW2561" i="4"/>
  <c r="AU2561" i="4"/>
  <c r="AV2617" i="4"/>
  <c r="AY2617" i="4"/>
  <c r="AX2617" i="4"/>
  <c r="AW2617" i="4"/>
  <c r="AU2617" i="4"/>
  <c r="AV2681" i="4"/>
  <c r="AY2681" i="4"/>
  <c r="AX2681" i="4"/>
  <c r="AW2681" i="4"/>
  <c r="AU2681" i="4"/>
  <c r="AV2745" i="4"/>
  <c r="AY2745" i="4"/>
  <c r="AX2745" i="4"/>
  <c r="AW2745" i="4"/>
  <c r="AU2745" i="4"/>
  <c r="AX2809" i="4"/>
  <c r="AY2809" i="4"/>
  <c r="AW2809" i="4"/>
  <c r="AV2809" i="4"/>
  <c r="AU2809" i="4"/>
  <c r="AX2873" i="4"/>
  <c r="AY2873" i="4"/>
  <c r="AW2873" i="4"/>
  <c r="AV2873" i="4"/>
  <c r="AU2873" i="4"/>
  <c r="AX2937" i="4"/>
  <c r="AY2937" i="4"/>
  <c r="AW2937" i="4"/>
  <c r="AU2937" i="4"/>
  <c r="AV2937" i="4"/>
  <c r="AX3001" i="4"/>
  <c r="AY3001" i="4"/>
  <c r="AW3001" i="4"/>
  <c r="AV3001" i="4"/>
  <c r="AU3001" i="4"/>
  <c r="AV1837" i="4"/>
  <c r="AW1837" i="4"/>
  <c r="AY1837" i="4"/>
  <c r="AX1837" i="4"/>
  <c r="AU1837" i="4"/>
  <c r="AV1853" i="4"/>
  <c r="AW1853" i="4"/>
  <c r="AU1853" i="4"/>
  <c r="AX1853" i="4"/>
  <c r="AY1853" i="4"/>
  <c r="AV1869" i="4"/>
  <c r="AW1869" i="4"/>
  <c r="AY1869" i="4"/>
  <c r="AX1869" i="4"/>
  <c r="AU1869" i="4"/>
  <c r="AV1885" i="4"/>
  <c r="AW1885" i="4"/>
  <c r="AU1885" i="4"/>
  <c r="AX1885" i="4"/>
  <c r="AY1885" i="4"/>
  <c r="AV1901" i="4"/>
  <c r="AW1901" i="4"/>
  <c r="AY1901" i="4"/>
  <c r="AX1901" i="4"/>
  <c r="AU1901" i="4"/>
  <c r="AV1917" i="4"/>
  <c r="AW1917" i="4"/>
  <c r="AU1917" i="4"/>
  <c r="AX1917" i="4"/>
  <c r="AY1917" i="4"/>
  <c r="AV1933" i="4"/>
  <c r="AW1933" i="4"/>
  <c r="AY1933" i="4"/>
  <c r="AX1933" i="4"/>
  <c r="AU1933" i="4"/>
  <c r="AV1949" i="4"/>
  <c r="AW1949" i="4"/>
  <c r="AU1949" i="4"/>
  <c r="AX1949" i="4"/>
  <c r="AY1949" i="4"/>
  <c r="AV1965" i="4"/>
  <c r="AW1965" i="4"/>
  <c r="AY1965" i="4"/>
  <c r="AX1965" i="4"/>
  <c r="AU1965" i="4"/>
  <c r="AV1981" i="4"/>
  <c r="AW1981" i="4"/>
  <c r="AU1981" i="4"/>
  <c r="AX1981" i="4"/>
  <c r="AY1981" i="4"/>
  <c r="AV1997" i="4"/>
  <c r="AW1997" i="4"/>
  <c r="AY1997" i="4"/>
  <c r="AX1997" i="4"/>
  <c r="AU1997" i="4"/>
  <c r="AV2013" i="4"/>
  <c r="AW2013" i="4"/>
  <c r="AU2013" i="4"/>
  <c r="AX2013" i="4"/>
  <c r="AY2013" i="4"/>
  <c r="AV2029" i="4"/>
  <c r="AW2029" i="4"/>
  <c r="AY2029" i="4"/>
  <c r="AX2029" i="4"/>
  <c r="AU2029" i="4"/>
  <c r="AV2045" i="4"/>
  <c r="AW2045" i="4"/>
  <c r="AU2045" i="4"/>
  <c r="AX2045" i="4"/>
  <c r="AY2045" i="4"/>
  <c r="AV2061" i="4"/>
  <c r="AW2061" i="4"/>
  <c r="AY2061" i="4"/>
  <c r="AX2061" i="4"/>
  <c r="AU2061" i="4"/>
  <c r="AV2077" i="4"/>
  <c r="AW2077" i="4"/>
  <c r="AU2077" i="4"/>
  <c r="AX2077" i="4"/>
  <c r="AY2077" i="4"/>
  <c r="AV2093" i="4"/>
  <c r="AW2093" i="4"/>
  <c r="AY2093" i="4"/>
  <c r="AX2093" i="4"/>
  <c r="AU2093" i="4"/>
  <c r="AV2109" i="4"/>
  <c r="AW2109" i="4"/>
  <c r="AU2109" i="4"/>
  <c r="AX2109" i="4"/>
  <c r="AY2109" i="4"/>
  <c r="AV2125" i="4"/>
  <c r="AW2125" i="4"/>
  <c r="AY2125" i="4"/>
  <c r="AX2125" i="4"/>
  <c r="AU2125" i="4"/>
  <c r="AV2141" i="4"/>
  <c r="AW2141" i="4"/>
  <c r="AU2141" i="4"/>
  <c r="AX2141" i="4"/>
  <c r="AY2141" i="4"/>
  <c r="AV2157" i="4"/>
  <c r="AW2157" i="4"/>
  <c r="AY2157" i="4"/>
  <c r="AX2157" i="4"/>
  <c r="AU2157" i="4"/>
  <c r="AV2173" i="4"/>
  <c r="AW2173" i="4"/>
  <c r="AU2173" i="4"/>
  <c r="AX2173" i="4"/>
  <c r="AY2173" i="4"/>
  <c r="AV2189" i="4"/>
  <c r="AW2189" i="4"/>
  <c r="AY2189" i="4"/>
  <c r="AX2189" i="4"/>
  <c r="AU2189" i="4"/>
  <c r="AV2205" i="4"/>
  <c r="AW2205" i="4"/>
  <c r="AU2205" i="4"/>
  <c r="AX2205" i="4"/>
  <c r="AY2205" i="4"/>
  <c r="AV2221" i="4"/>
  <c r="AW2221" i="4"/>
  <c r="AY2221" i="4"/>
  <c r="AX2221" i="4"/>
  <c r="AU2221" i="4"/>
  <c r="AV2237" i="4"/>
  <c r="AW2237" i="4"/>
  <c r="AU2237" i="4"/>
  <c r="AX2237" i="4"/>
  <c r="AY2237" i="4"/>
  <c r="AV2253" i="4"/>
  <c r="AW2253" i="4"/>
  <c r="AY2253" i="4"/>
  <c r="AX2253" i="4"/>
  <c r="AU2253" i="4"/>
  <c r="AV2269" i="4"/>
  <c r="AW2269" i="4"/>
  <c r="AU2269" i="4"/>
  <c r="AX2269" i="4"/>
  <c r="AY2269" i="4"/>
  <c r="AV2285" i="4"/>
  <c r="AW2285" i="4"/>
  <c r="AY2285" i="4"/>
  <c r="AX2285" i="4"/>
  <c r="AU2285" i="4"/>
  <c r="AV2301" i="4"/>
  <c r="AW2301" i="4"/>
  <c r="AU2301" i="4"/>
  <c r="AX2301" i="4"/>
  <c r="AY2301" i="4"/>
  <c r="AV2317" i="4"/>
  <c r="AW2317" i="4"/>
  <c r="AY2317" i="4"/>
  <c r="AX2317" i="4"/>
  <c r="AU2317" i="4"/>
  <c r="AV2333" i="4"/>
  <c r="AW2333" i="4"/>
  <c r="AU2333" i="4"/>
  <c r="AY2333" i="4"/>
  <c r="AX2333" i="4"/>
  <c r="AV2349" i="4"/>
  <c r="AW2349" i="4"/>
  <c r="AY2349" i="4"/>
  <c r="AX2349" i="4"/>
  <c r="AU2349" i="4"/>
  <c r="AV2365" i="4"/>
  <c r="AW2365" i="4"/>
  <c r="AU2365" i="4"/>
  <c r="AX2365" i="4"/>
  <c r="AY2365" i="4"/>
  <c r="AV2381" i="4"/>
  <c r="AW2381" i="4"/>
  <c r="AY2381" i="4"/>
  <c r="AX2381" i="4"/>
  <c r="AU2381" i="4"/>
  <c r="AV2397" i="4"/>
  <c r="AW2397" i="4"/>
  <c r="AU2397" i="4"/>
  <c r="AY2397" i="4"/>
  <c r="AX2397" i="4"/>
  <c r="AV2413" i="4"/>
  <c r="AW2413" i="4"/>
  <c r="AY2413" i="4"/>
  <c r="AX2413" i="4"/>
  <c r="AU2413" i="4"/>
  <c r="AV2429" i="4"/>
  <c r="AW2429" i="4"/>
  <c r="AU2429" i="4"/>
  <c r="AX2429" i="4"/>
  <c r="AY2429" i="4"/>
  <c r="AV2445" i="4"/>
  <c r="AW2445" i="4"/>
  <c r="AY2445" i="4"/>
  <c r="AX2445" i="4"/>
  <c r="AU2445" i="4"/>
  <c r="AV2461" i="4"/>
  <c r="AW2461" i="4"/>
  <c r="AU2461" i="4"/>
  <c r="AY2461" i="4"/>
  <c r="AX2461" i="4"/>
  <c r="AV2477" i="4"/>
  <c r="AW2477" i="4"/>
  <c r="AY2477" i="4"/>
  <c r="AX2477" i="4"/>
  <c r="AU2477" i="4"/>
  <c r="AV2493" i="4"/>
  <c r="AW2493" i="4"/>
  <c r="AU2493" i="4"/>
  <c r="AX2493" i="4"/>
  <c r="AY2493" i="4"/>
  <c r="AV2509" i="4"/>
  <c r="AW2509" i="4"/>
  <c r="AY2509" i="4"/>
  <c r="AX2509" i="4"/>
  <c r="AU2509" i="4"/>
  <c r="AV2531" i="4"/>
  <c r="AX2531" i="4"/>
  <c r="AU2531" i="4"/>
  <c r="AW2531" i="4"/>
  <c r="AY2531" i="4"/>
  <c r="AX2552" i="4"/>
  <c r="AU2552" i="4"/>
  <c r="AW2552" i="4"/>
  <c r="AV2552" i="4"/>
  <c r="AY2552" i="4"/>
  <c r="AV2573" i="4"/>
  <c r="AW2573" i="4"/>
  <c r="AY2573" i="4"/>
  <c r="AX2573" i="4"/>
  <c r="AU2573" i="4"/>
  <c r="AX2604" i="4"/>
  <c r="AW2604" i="4"/>
  <c r="AY2604" i="4"/>
  <c r="AV2604" i="4"/>
  <c r="AU2604" i="4"/>
  <c r="AX2636" i="4"/>
  <c r="AW2636" i="4"/>
  <c r="AY2636" i="4"/>
  <c r="AV2636" i="4"/>
  <c r="AU2636" i="4"/>
  <c r="AX2668" i="4"/>
  <c r="AW2668" i="4"/>
  <c r="AY2668" i="4"/>
  <c r="AV2668" i="4"/>
  <c r="AU2668" i="4"/>
  <c r="AX2700" i="4"/>
  <c r="AW2700" i="4"/>
  <c r="AY2700" i="4"/>
  <c r="AV2700" i="4"/>
  <c r="AU2700" i="4"/>
  <c r="AX2732" i="4"/>
  <c r="AW2732" i="4"/>
  <c r="AY2732" i="4"/>
  <c r="AV2732" i="4"/>
  <c r="AU2732" i="4"/>
  <c r="AV2764" i="4"/>
  <c r="AW2764" i="4"/>
  <c r="AX2764" i="4"/>
  <c r="AU2764" i="4"/>
  <c r="AY2764" i="4"/>
  <c r="AV2796" i="4"/>
  <c r="AW2796" i="4"/>
  <c r="AX2796" i="4"/>
  <c r="AY2796" i="4"/>
  <c r="AU2796" i="4"/>
  <c r="AV2828" i="4"/>
  <c r="AW2828" i="4"/>
  <c r="AX2828" i="4"/>
  <c r="AY2828" i="4"/>
  <c r="AU2828" i="4"/>
  <c r="AV2860" i="4"/>
  <c r="AW2860" i="4"/>
  <c r="AX2860" i="4"/>
  <c r="AY2860" i="4"/>
  <c r="AU2860" i="4"/>
  <c r="AV2892" i="4"/>
  <c r="AW2892" i="4"/>
  <c r="AX2892" i="4"/>
  <c r="AU2892" i="4"/>
  <c r="AY2892" i="4"/>
  <c r="AV2924" i="4"/>
  <c r="AW2924" i="4"/>
  <c r="AX2924" i="4"/>
  <c r="AU2924" i="4"/>
  <c r="AY2924" i="4"/>
  <c r="AV2956" i="4"/>
  <c r="AW2956" i="4"/>
  <c r="AX2956" i="4"/>
  <c r="AY2956" i="4"/>
  <c r="AU2956" i="4"/>
  <c r="AV2988" i="4"/>
  <c r="AW2988" i="4"/>
  <c r="AX2988" i="4"/>
  <c r="AY2988" i="4"/>
  <c r="AU2988" i="4"/>
  <c r="AX2442" i="4"/>
  <c r="AY2442" i="4"/>
  <c r="AV2442" i="4"/>
  <c r="AU2442" i="4"/>
  <c r="AW2442" i="4"/>
  <c r="AX2458" i="4"/>
  <c r="AY2458" i="4"/>
  <c r="AW2458" i="4"/>
  <c r="AU2458" i="4"/>
  <c r="AV2458" i="4"/>
  <c r="AX2474" i="4"/>
  <c r="AY2474" i="4"/>
  <c r="AV2474" i="4"/>
  <c r="AU2474" i="4"/>
  <c r="AW2474" i="4"/>
  <c r="AX2490" i="4"/>
  <c r="AY2490" i="4"/>
  <c r="AW2490" i="4"/>
  <c r="AV2490" i="4"/>
  <c r="AU2490" i="4"/>
  <c r="AX2506" i="4"/>
  <c r="AY2506" i="4"/>
  <c r="AV2506" i="4"/>
  <c r="AU2506" i="4"/>
  <c r="AW2506" i="4"/>
  <c r="AV2527" i="4"/>
  <c r="AU2527" i="4"/>
  <c r="AX2527" i="4"/>
  <c r="AW2527" i="4"/>
  <c r="AY2527" i="4"/>
  <c r="AX2548" i="4"/>
  <c r="AW2548" i="4"/>
  <c r="AY2548" i="4"/>
  <c r="AU2548" i="4"/>
  <c r="AV2548" i="4"/>
  <c r="AV2569" i="4"/>
  <c r="AY2569" i="4"/>
  <c r="AU2569" i="4"/>
  <c r="AW2569" i="4"/>
  <c r="AX2569" i="4"/>
  <c r="AV2597" i="4"/>
  <c r="AW2597" i="4"/>
  <c r="AX2597" i="4"/>
  <c r="AU2597" i="4"/>
  <c r="AY2597" i="4"/>
  <c r="AV2629" i="4"/>
  <c r="AW2629" i="4"/>
  <c r="AX2629" i="4"/>
  <c r="AU2629" i="4"/>
  <c r="AY2629" i="4"/>
  <c r="AV2661" i="4"/>
  <c r="AW2661" i="4"/>
  <c r="AX2661" i="4"/>
  <c r="AU2661" i="4"/>
  <c r="AY2661" i="4"/>
  <c r="AV2693" i="4"/>
  <c r="AW2693" i="4"/>
  <c r="AX2693" i="4"/>
  <c r="AU2693" i="4"/>
  <c r="AY2693" i="4"/>
  <c r="AV2725" i="4"/>
  <c r="AW2725" i="4"/>
  <c r="AX2725" i="4"/>
  <c r="AU2725" i="4"/>
  <c r="AY2725" i="4"/>
  <c r="AX2757" i="4"/>
  <c r="AV2757" i="4"/>
  <c r="AW2757" i="4"/>
  <c r="AY2757" i="4"/>
  <c r="AU2757" i="4"/>
  <c r="AX2789" i="4"/>
  <c r="AV2789" i="4"/>
  <c r="AW2789" i="4"/>
  <c r="AY2789" i="4"/>
  <c r="AU2789" i="4"/>
  <c r="AX2821" i="4"/>
  <c r="AV2821" i="4"/>
  <c r="AW2821" i="4"/>
  <c r="AU2821" i="4"/>
  <c r="AY2821" i="4"/>
  <c r="AX2853" i="4"/>
  <c r="AV2853" i="4"/>
  <c r="AW2853" i="4"/>
  <c r="AY2853" i="4"/>
  <c r="AU2853" i="4"/>
  <c r="AX2885" i="4"/>
  <c r="AV2885" i="4"/>
  <c r="AW2885" i="4"/>
  <c r="AY2885" i="4"/>
  <c r="AU2885" i="4"/>
  <c r="AX2917" i="4"/>
  <c r="AV2917" i="4"/>
  <c r="AW2917" i="4"/>
  <c r="AY2917" i="4"/>
  <c r="AU2917" i="4"/>
  <c r="AX2949" i="4"/>
  <c r="AV2949" i="4"/>
  <c r="AW2949" i="4"/>
  <c r="AU2949" i="4"/>
  <c r="AY2949" i="4"/>
  <c r="AX2981" i="4"/>
  <c r="AV2981" i="4"/>
  <c r="AW2981" i="4"/>
  <c r="AU2981" i="4"/>
  <c r="AY2981" i="4"/>
  <c r="AX2510" i="4"/>
  <c r="AV2510" i="4"/>
  <c r="AY2510" i="4"/>
  <c r="AU2510" i="4"/>
  <c r="AW2510" i="4"/>
  <c r="AX2526" i="4"/>
  <c r="AV2526" i="4"/>
  <c r="AW2526" i="4"/>
  <c r="AU2526" i="4"/>
  <c r="AY2526" i="4"/>
  <c r="AX2542" i="4"/>
  <c r="AV2542" i="4"/>
  <c r="AY2542" i="4"/>
  <c r="AW2542" i="4"/>
  <c r="AU2542" i="4"/>
  <c r="AX2558" i="4"/>
  <c r="AV2558" i="4"/>
  <c r="AW2558" i="4"/>
  <c r="AU2558" i="4"/>
  <c r="AY2558" i="4"/>
  <c r="AX2574" i="4"/>
  <c r="AV2574" i="4"/>
  <c r="AY2574" i="4"/>
  <c r="AU2574" i="4"/>
  <c r="AW2574" i="4"/>
  <c r="AX2590" i="4"/>
  <c r="AV2590" i="4"/>
  <c r="AW2590" i="4"/>
  <c r="AU2590" i="4"/>
  <c r="AY2590" i="4"/>
  <c r="AX2606" i="4"/>
  <c r="AV2606" i="4"/>
  <c r="AY2606" i="4"/>
  <c r="AW2606" i="4"/>
  <c r="AU2606" i="4"/>
  <c r="AX2622" i="4"/>
  <c r="AV2622" i="4"/>
  <c r="AW2622" i="4"/>
  <c r="AU2622" i="4"/>
  <c r="AY2622" i="4"/>
  <c r="AX2638" i="4"/>
  <c r="AV2638" i="4"/>
  <c r="AY2638" i="4"/>
  <c r="AU2638" i="4"/>
  <c r="AW2638" i="4"/>
  <c r="AX2654" i="4"/>
  <c r="AV2654" i="4"/>
  <c r="AW2654" i="4"/>
  <c r="AU2654" i="4"/>
  <c r="AY2654" i="4"/>
  <c r="AX2670" i="4"/>
  <c r="AV2670" i="4"/>
  <c r="AY2670" i="4"/>
  <c r="AW2670" i="4"/>
  <c r="AU2670" i="4"/>
  <c r="AX2686" i="4"/>
  <c r="AV2686" i="4"/>
  <c r="AW2686" i="4"/>
  <c r="AU2686" i="4"/>
  <c r="AY2686" i="4"/>
  <c r="AX2702" i="4"/>
  <c r="AV2702" i="4"/>
  <c r="AY2702" i="4"/>
  <c r="AU2702" i="4"/>
  <c r="AW2702" i="4"/>
  <c r="AX2718" i="4"/>
  <c r="AV2718" i="4"/>
  <c r="AW2718" i="4"/>
  <c r="AU2718" i="4"/>
  <c r="AY2718" i="4"/>
  <c r="AX2734" i="4"/>
  <c r="AV2734" i="4"/>
  <c r="AY2734" i="4"/>
  <c r="AW2734" i="4"/>
  <c r="AU2734" i="4"/>
  <c r="AV2750" i="4"/>
  <c r="AU2750" i="4"/>
  <c r="AW2750" i="4"/>
  <c r="AX2750" i="4"/>
  <c r="AY2750" i="4"/>
  <c r="AV2766" i="4"/>
  <c r="AU2766" i="4"/>
  <c r="AY2766" i="4"/>
  <c r="AW2766" i="4"/>
  <c r="AX2766" i="4"/>
  <c r="AV2782" i="4"/>
  <c r="AU2782" i="4"/>
  <c r="AW2782" i="4"/>
  <c r="AY2782" i="4"/>
  <c r="AX2782" i="4"/>
  <c r="AV2798" i="4"/>
  <c r="AU2798" i="4"/>
  <c r="AY2798" i="4"/>
  <c r="AX2798" i="4"/>
  <c r="AW2798" i="4"/>
  <c r="AV2814" i="4"/>
  <c r="AU2814" i="4"/>
  <c r="AW2814" i="4"/>
  <c r="AY2814" i="4"/>
  <c r="AX2814" i="4"/>
  <c r="AV2830" i="4"/>
  <c r="AU2830" i="4"/>
  <c r="AY2830" i="4"/>
  <c r="AX2830" i="4"/>
  <c r="AW2830" i="4"/>
  <c r="AV2846" i="4"/>
  <c r="AU2846" i="4"/>
  <c r="AW2846" i="4"/>
  <c r="AX2846" i="4"/>
  <c r="AY2846" i="4"/>
  <c r="AV2862" i="4"/>
  <c r="AU2862" i="4"/>
  <c r="AY2862" i="4"/>
  <c r="AW2862" i="4"/>
  <c r="AX2862" i="4"/>
  <c r="AV2878" i="4"/>
  <c r="AU2878" i="4"/>
  <c r="AW2878" i="4"/>
  <c r="AY2878" i="4"/>
  <c r="AX2878" i="4"/>
  <c r="AV2894" i="4"/>
  <c r="AU2894" i="4"/>
  <c r="AY2894" i="4"/>
  <c r="AX2894" i="4"/>
  <c r="AW2894" i="4"/>
  <c r="AV2910" i="4"/>
  <c r="AU2910" i="4"/>
  <c r="AW2910" i="4"/>
  <c r="AY2910" i="4"/>
  <c r="AX2910" i="4"/>
  <c r="AV2926" i="4"/>
  <c r="AU2926" i="4"/>
  <c r="AY2926" i="4"/>
  <c r="AX2926" i="4"/>
  <c r="AW2926" i="4"/>
  <c r="AV2942" i="4"/>
  <c r="AU2942" i="4"/>
  <c r="AW2942" i="4"/>
  <c r="AY2942" i="4"/>
  <c r="AX2942" i="4"/>
  <c r="AV2958" i="4"/>
  <c r="AU2958" i="4"/>
  <c r="AY2958" i="4"/>
  <c r="AX2958" i="4"/>
  <c r="AW2958" i="4"/>
  <c r="AV2974" i="4"/>
  <c r="AU2974" i="4"/>
  <c r="AW2974" i="4"/>
  <c r="AX2974" i="4"/>
  <c r="AY2974" i="4"/>
  <c r="AV2990" i="4"/>
  <c r="AU2990" i="4"/>
  <c r="AY2990" i="4"/>
  <c r="AW2990" i="4"/>
  <c r="AX2990" i="4"/>
  <c r="AV3006" i="4"/>
  <c r="AU3006" i="4"/>
  <c r="AW3006" i="4"/>
  <c r="AX3006" i="4"/>
  <c r="AY3006" i="4"/>
  <c r="AV2591" i="4"/>
  <c r="AU2591" i="4"/>
  <c r="AX2591" i="4"/>
  <c r="AW2591" i="4"/>
  <c r="AY2591" i="4"/>
  <c r="AV2607" i="4"/>
  <c r="AU2607" i="4"/>
  <c r="AY2607" i="4"/>
  <c r="AW2607" i="4"/>
  <c r="AX2607" i="4"/>
  <c r="AV2623" i="4"/>
  <c r="AU2623" i="4"/>
  <c r="AX2623" i="4"/>
  <c r="AW2623" i="4"/>
  <c r="AY2623" i="4"/>
  <c r="AV2639" i="4"/>
  <c r="AU2639" i="4"/>
  <c r="AY2639" i="4"/>
  <c r="AX2639" i="4"/>
  <c r="AW2639" i="4"/>
  <c r="AV2655" i="4"/>
  <c r="AU2655" i="4"/>
  <c r="AX2655" i="4"/>
  <c r="AW2655" i="4"/>
  <c r="AY2655" i="4"/>
  <c r="AV2671" i="4"/>
  <c r="AU2671" i="4"/>
  <c r="AY2671" i="4"/>
  <c r="AW2671" i="4"/>
  <c r="AX2671" i="4"/>
  <c r="AV2687" i="4"/>
  <c r="AU2687" i="4"/>
  <c r="AX2687" i="4"/>
  <c r="AW2687" i="4"/>
  <c r="AY2687" i="4"/>
  <c r="AV2703" i="4"/>
  <c r="AU2703" i="4"/>
  <c r="AY2703" i="4"/>
  <c r="AX2703" i="4"/>
  <c r="AW2703" i="4"/>
  <c r="AV2719" i="4"/>
  <c r="AU2719" i="4"/>
  <c r="AX2719" i="4"/>
  <c r="AW2719" i="4"/>
  <c r="AY2719" i="4"/>
  <c r="AV2735" i="4"/>
  <c r="AU2735" i="4"/>
  <c r="AY2735" i="4"/>
  <c r="AW2735" i="4"/>
  <c r="AX2735" i="4"/>
  <c r="AX2751" i="4"/>
  <c r="AU2751" i="4"/>
  <c r="AW2751" i="4"/>
  <c r="AY2751" i="4"/>
  <c r="AV2751" i="4"/>
  <c r="AX2767" i="4"/>
  <c r="AU2767" i="4"/>
  <c r="AW2767" i="4"/>
  <c r="AV2767" i="4"/>
  <c r="AY2767" i="4"/>
  <c r="AX2783" i="4"/>
  <c r="AU2783" i="4"/>
  <c r="AW2783" i="4"/>
  <c r="AV2783" i="4"/>
  <c r="AY2783" i="4"/>
  <c r="AX2799" i="4"/>
  <c r="AU2799" i="4"/>
  <c r="AV2799" i="4"/>
  <c r="AY2799" i="4"/>
  <c r="AW2799" i="4"/>
  <c r="AX2815" i="4"/>
  <c r="AU2815" i="4"/>
  <c r="AW2815" i="4"/>
  <c r="AY2815" i="4"/>
  <c r="AV2815" i="4"/>
  <c r="AX2831" i="4"/>
  <c r="AU2831" i="4"/>
  <c r="AY2831" i="4"/>
  <c r="AW2831" i="4"/>
  <c r="AV2831" i="4"/>
  <c r="AX2847" i="4"/>
  <c r="AU2847" i="4"/>
  <c r="AW2847" i="4"/>
  <c r="AY2847" i="4"/>
  <c r="AV2847" i="4"/>
  <c r="AX2863" i="4"/>
  <c r="AU2863" i="4"/>
  <c r="AY2863" i="4"/>
  <c r="AW2863" i="4"/>
  <c r="AV2863" i="4"/>
  <c r="AX2879" i="4"/>
  <c r="AU2879" i="4"/>
  <c r="AW2879" i="4"/>
  <c r="AY2879" i="4"/>
  <c r="AV2879" i="4"/>
  <c r="AX2895" i="4"/>
  <c r="AU2895" i="4"/>
  <c r="AW2895" i="4"/>
  <c r="AV2895" i="4"/>
  <c r="AY2895" i="4"/>
  <c r="AX2911" i="4"/>
  <c r="AU2911" i="4"/>
  <c r="AW2911" i="4"/>
  <c r="AV2911" i="4"/>
  <c r="AY2911" i="4"/>
  <c r="AX2927" i="4"/>
  <c r="AU2927" i="4"/>
  <c r="AV2927" i="4"/>
  <c r="AW2927" i="4"/>
  <c r="AY2927" i="4"/>
  <c r="AX2943" i="4"/>
  <c r="AU2943" i="4"/>
  <c r="AW2943" i="4"/>
  <c r="AV2943" i="4"/>
  <c r="AY2943" i="4"/>
  <c r="AX2959" i="4"/>
  <c r="AU2959" i="4"/>
  <c r="AY2959" i="4"/>
  <c r="AV2959" i="4"/>
  <c r="AW2959" i="4"/>
  <c r="AX2975" i="4"/>
  <c r="AU2975" i="4"/>
  <c r="AW2975" i="4"/>
  <c r="AY2975" i="4"/>
  <c r="AV2975" i="4"/>
  <c r="AX2991" i="4"/>
  <c r="AU2991" i="4"/>
  <c r="AY2991" i="4"/>
  <c r="AW2991" i="4"/>
  <c r="AV2991" i="4"/>
  <c r="O10" i="16"/>
  <c r="O11" i="16"/>
  <c r="O12" i="16"/>
  <c r="O13" i="16"/>
  <c r="O14" i="16"/>
  <c r="O15" i="16"/>
  <c r="O16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O38" i="16"/>
  <c r="O9" i="16"/>
  <c r="BN21" i="4" l="1"/>
  <c r="AT33" i="4"/>
  <c r="AT41" i="4"/>
  <c r="BN43" i="4"/>
  <c r="AT28" i="4"/>
  <c r="AT30" i="4"/>
  <c r="AU2993" i="4"/>
  <c r="AX2993" i="4"/>
  <c r="AY2689" i="4"/>
  <c r="AW2689" i="4"/>
  <c r="AW2673" i="4"/>
  <c r="AX2673" i="4"/>
  <c r="AU2633" i="4"/>
  <c r="AX2633" i="4"/>
  <c r="AW2577" i="4"/>
  <c r="AX2577" i="4"/>
  <c r="AX2553" i="4"/>
  <c r="AU2553" i="4"/>
  <c r="AY2545" i="4"/>
  <c r="AU2545" i="4"/>
  <c r="AY2497" i="4"/>
  <c r="AW2497" i="4"/>
  <c r="AV2473" i="4"/>
  <c r="AW2473" i="4"/>
  <c r="AX2449" i="4"/>
  <c r="AV2449" i="4"/>
  <c r="AV2409" i="4"/>
  <c r="AW2409" i="4"/>
  <c r="AY2401" i="4"/>
  <c r="AU2401" i="4"/>
  <c r="AV2353" i="4"/>
  <c r="AW2353" i="4"/>
  <c r="AW2502" i="4"/>
  <c r="AY2502" i="4"/>
  <c r="AY2319" i="4"/>
  <c r="AU2319" i="4"/>
  <c r="AX2247" i="4"/>
  <c r="AV2247" i="4"/>
  <c r="AW2247" i="4"/>
  <c r="AV2183" i="4"/>
  <c r="AW2183" i="4"/>
  <c r="AU2183" i="4"/>
  <c r="AU2492" i="4"/>
  <c r="AW2492" i="4"/>
  <c r="AY2492" i="4"/>
  <c r="AV2169" i="4"/>
  <c r="AW2169" i="4"/>
  <c r="AY2153" i="4"/>
  <c r="AV2153" i="4"/>
  <c r="AY2145" i="4"/>
  <c r="AX2145" i="4"/>
  <c r="AW2145" i="4"/>
  <c r="AX2137" i="4"/>
  <c r="AY2137" i="4"/>
  <c r="AW2121" i="4"/>
  <c r="AU2121" i="4"/>
  <c r="AY2089" i="4"/>
  <c r="AV2089" i="4"/>
  <c r="AX2089" i="4"/>
  <c r="AX2081" i="4"/>
  <c r="AY2081" i="4"/>
  <c r="AU2081" i="4"/>
  <c r="AX2073" i="4"/>
  <c r="AY2073" i="4"/>
  <c r="AV2041" i="4"/>
  <c r="AW2041" i="4"/>
  <c r="AU2033" i="4"/>
  <c r="AX2033" i="4"/>
  <c r="AV2033" i="4"/>
  <c r="AY2025" i="4"/>
  <c r="AV2025" i="4"/>
  <c r="AX2025" i="4"/>
  <c r="AW1993" i="4"/>
  <c r="AU1993" i="4"/>
  <c r="AV1985" i="4"/>
  <c r="AY1985" i="4"/>
  <c r="AU1985" i="4"/>
  <c r="AV1977" i="4"/>
  <c r="AW1977" i="4"/>
  <c r="AY1961" i="4"/>
  <c r="AX1961" i="4"/>
  <c r="AX1945" i="4"/>
  <c r="AY1945" i="4"/>
  <c r="AW1929" i="4"/>
  <c r="AU1929" i="4"/>
  <c r="AY1921" i="4"/>
  <c r="AV1921" i="4"/>
  <c r="AX1921" i="4"/>
  <c r="AV1913" i="4"/>
  <c r="AW1913" i="4"/>
  <c r="AY1897" i="4"/>
  <c r="AV1897" i="4"/>
  <c r="AU1897" i="4"/>
  <c r="AX1889" i="4"/>
  <c r="AU1889" i="4"/>
  <c r="AX1881" i="4"/>
  <c r="AW1881" i="4"/>
  <c r="AY1865" i="4"/>
  <c r="AX1865" i="4"/>
  <c r="AU1841" i="4"/>
  <c r="AV1841" i="4"/>
  <c r="AW1841" i="4"/>
  <c r="AX1841" i="4"/>
  <c r="AW1241" i="4"/>
  <c r="AX1241" i="4"/>
  <c r="AW511" i="4"/>
  <c r="AY511" i="4"/>
  <c r="AV499" i="4"/>
  <c r="AU499" i="4"/>
  <c r="AY499" i="4"/>
  <c r="AW499" i="4"/>
  <c r="AY479" i="4"/>
  <c r="AX479" i="4"/>
  <c r="AU447" i="4"/>
  <c r="AV447" i="4"/>
  <c r="AY447" i="4"/>
  <c r="AY415" i="4"/>
  <c r="AX415" i="4"/>
  <c r="AU415" i="4"/>
  <c r="AW415" i="4"/>
  <c r="AX383" i="4"/>
  <c r="AU383" i="4"/>
  <c r="AW383" i="4"/>
  <c r="AV383" i="4"/>
  <c r="AX347" i="4"/>
  <c r="AU347" i="4"/>
  <c r="AW347" i="4"/>
  <c r="AV347" i="4"/>
  <c r="AW291" i="4"/>
  <c r="AV291" i="4"/>
  <c r="AY291" i="4"/>
  <c r="AY163" i="4"/>
  <c r="AX163" i="4"/>
  <c r="AU163" i="4"/>
  <c r="AW163" i="4"/>
  <c r="AV19" i="4"/>
  <c r="AU19" i="4"/>
  <c r="AW21" i="4"/>
  <c r="AU21" i="4"/>
  <c r="AX102" i="4"/>
  <c r="AV102" i="4"/>
  <c r="AW102" i="4"/>
  <c r="AY102" i="4"/>
  <c r="AY152" i="4"/>
  <c r="AU152" i="4"/>
  <c r="AV154" i="4"/>
  <c r="AW154" i="4"/>
  <c r="AY154" i="4"/>
  <c r="AU154" i="4"/>
  <c r="AY159" i="4"/>
  <c r="AX159" i="4"/>
  <c r="AU159" i="4"/>
  <c r="AW159" i="4"/>
  <c r="AX165" i="4"/>
  <c r="AU165" i="4"/>
  <c r="AW165" i="4"/>
  <c r="AV165" i="4"/>
  <c r="AV230" i="4"/>
  <c r="AW230" i="4"/>
  <c r="AY230" i="4"/>
  <c r="AU230" i="4"/>
  <c r="AV243" i="4"/>
  <c r="AY243" i="4"/>
  <c r="AY266" i="4"/>
  <c r="AU266" i="4"/>
  <c r="AX266" i="4"/>
  <c r="AY287" i="4"/>
  <c r="AX287" i="4"/>
  <c r="AU287" i="4"/>
  <c r="AW287" i="4"/>
  <c r="AV295" i="4"/>
  <c r="AY295" i="4"/>
  <c r="AX295" i="4"/>
  <c r="AU295" i="4"/>
  <c r="AX301" i="4"/>
  <c r="AV301" i="4"/>
  <c r="AU301" i="4"/>
  <c r="AX333" i="4"/>
  <c r="AV333" i="4"/>
  <c r="AU333" i="4"/>
  <c r="AY358" i="4"/>
  <c r="AU358" i="4"/>
  <c r="AX358" i="4"/>
  <c r="AU360" i="4"/>
  <c r="AY360" i="4"/>
  <c r="AY366" i="4"/>
  <c r="AU366" i="4"/>
  <c r="AX366" i="4"/>
  <c r="AV386" i="4"/>
  <c r="AW386" i="4"/>
  <c r="AY386" i="4"/>
  <c r="AU386" i="4"/>
  <c r="AV440" i="4"/>
  <c r="AW440" i="4"/>
  <c r="AY440" i="4"/>
  <c r="AU440" i="4"/>
  <c r="AV442" i="4"/>
  <c r="AW442" i="4"/>
  <c r="AV461" i="4"/>
  <c r="AY461" i="4"/>
  <c r="AU461" i="4"/>
  <c r="AY602" i="4"/>
  <c r="AX602" i="4"/>
  <c r="AV602" i="4"/>
  <c r="AU602" i="4"/>
  <c r="AX610" i="4"/>
  <c r="AY610" i="4"/>
  <c r="AY728" i="4"/>
  <c r="AW728" i="4"/>
  <c r="AX728" i="4"/>
  <c r="AU728" i="4"/>
  <c r="AU730" i="4"/>
  <c r="AW730" i="4"/>
  <c r="AY730" i="4"/>
  <c r="AY1050" i="4"/>
  <c r="AW1050" i="4"/>
  <c r="AU1176" i="4"/>
  <c r="AW1176" i="4"/>
  <c r="AV1176" i="4"/>
  <c r="AY1178" i="4"/>
  <c r="AW1178" i="4"/>
  <c r="AX1338" i="4"/>
  <c r="AU1338" i="4"/>
  <c r="AY1338" i="4"/>
  <c r="AX1486" i="4"/>
  <c r="AU1486" i="4"/>
  <c r="AX1774" i="4"/>
  <c r="AU1774" i="4"/>
  <c r="AV2070" i="4"/>
  <c r="AU2070" i="4"/>
  <c r="AW2070" i="4"/>
  <c r="AW2304" i="4"/>
  <c r="AX2304" i="4"/>
  <c r="AV2304" i="4"/>
  <c r="AU2304" i="4"/>
  <c r="AW2957" i="4"/>
  <c r="AX2957" i="4"/>
  <c r="AV2861" i="4"/>
  <c r="AY2765" i="4"/>
  <c r="AX2669" i="4"/>
  <c r="AW2997" i="4"/>
  <c r="AV2965" i="4"/>
  <c r="AU2901" i="4"/>
  <c r="AX2901" i="4"/>
  <c r="AV2869" i="4"/>
  <c r="AU2837" i="4"/>
  <c r="AU2805" i="4"/>
  <c r="AU2773" i="4"/>
  <c r="AX2773" i="4"/>
  <c r="AW2741" i="4"/>
  <c r="AY2709" i="4"/>
  <c r="AX2677" i="4"/>
  <c r="AX2645" i="4"/>
  <c r="AV2645" i="4"/>
  <c r="AW2613" i="4"/>
  <c r="AY2581" i="4"/>
  <c r="AY2498" i="4"/>
  <c r="AY2541" i="4"/>
  <c r="AW2501" i="4"/>
  <c r="AY2485" i="4"/>
  <c r="AU2469" i="4"/>
  <c r="AX2453" i="4"/>
  <c r="AV2453" i="4"/>
  <c r="AW2437" i="4"/>
  <c r="AY2421" i="4"/>
  <c r="AU2405" i="4"/>
  <c r="AX2389" i="4"/>
  <c r="AV2389" i="4"/>
  <c r="AW2373" i="4"/>
  <c r="AY2357" i="4"/>
  <c r="AU2341" i="4"/>
  <c r="AX2325" i="4"/>
  <c r="AV2325" i="4"/>
  <c r="AW2549" i="4"/>
  <c r="AY2315" i="4"/>
  <c r="AV2187" i="4"/>
  <c r="AY2989" i="4"/>
  <c r="AY2637" i="4"/>
  <c r="AU2765" i="4"/>
  <c r="AX2997" i="4"/>
  <c r="AW2933" i="4"/>
  <c r="AW2837" i="4"/>
  <c r="AX2709" i="4"/>
  <c r="AX2581" i="4"/>
  <c r="AU2541" i="4"/>
  <c r="AU2485" i="4"/>
  <c r="AU2421" i="4"/>
  <c r="AU2357" i="4"/>
  <c r="AV2533" i="4"/>
  <c r="AX2797" i="4"/>
  <c r="AX2391" i="4"/>
  <c r="AU2391" i="4"/>
  <c r="AV2343" i="4"/>
  <c r="AY2343" i="4"/>
  <c r="AX2740" i="4"/>
  <c r="AY2740" i="4"/>
  <c r="AW2556" i="4"/>
  <c r="AY2556" i="4"/>
  <c r="AV2127" i="4"/>
  <c r="AX2127" i="4"/>
  <c r="AY2087" i="4"/>
  <c r="AW2087" i="4"/>
  <c r="AU1895" i="4"/>
  <c r="AX1895" i="4"/>
  <c r="AV1743" i="4"/>
  <c r="AX1743" i="4"/>
  <c r="AU1719" i="4"/>
  <c r="AY1719" i="4"/>
  <c r="AU1535" i="4"/>
  <c r="AV1535" i="4"/>
  <c r="AX1535" i="4"/>
  <c r="AU1527" i="4"/>
  <c r="AV1527" i="4"/>
  <c r="AW1527" i="4"/>
  <c r="AU1503" i="4"/>
  <c r="AV1503" i="4"/>
  <c r="AU1487" i="4"/>
  <c r="AY1487" i="4"/>
  <c r="AW1487" i="4"/>
  <c r="AU1399" i="4"/>
  <c r="AW1399" i="4"/>
  <c r="AX1399" i="4"/>
  <c r="AV1383" i="4"/>
  <c r="AU1383" i="4"/>
  <c r="AX1383" i="4"/>
  <c r="AV1359" i="4"/>
  <c r="AU1359" i="4"/>
  <c r="AV1335" i="4"/>
  <c r="AU1335" i="4"/>
  <c r="AU1327" i="4"/>
  <c r="AV1327" i="4"/>
  <c r="AY1327" i="4"/>
  <c r="AU1279" i="4"/>
  <c r="AX1279" i="4"/>
  <c r="AY1279" i="4"/>
  <c r="AU1271" i="4"/>
  <c r="AX1271" i="4"/>
  <c r="AU1231" i="4"/>
  <c r="AW1231" i="4"/>
  <c r="AV1207" i="4"/>
  <c r="AU1207" i="4"/>
  <c r="AY1207" i="4"/>
  <c r="AU1191" i="4"/>
  <c r="AV1191" i="4"/>
  <c r="AX1151" i="4"/>
  <c r="AW1151" i="4"/>
  <c r="AU1143" i="4"/>
  <c r="AV1143" i="4"/>
  <c r="AV1103" i="4"/>
  <c r="AU1103" i="4"/>
  <c r="AX1103" i="4"/>
  <c r="AV1079" i="4"/>
  <c r="AX1079" i="4"/>
  <c r="AU1079" i="4"/>
  <c r="AW1023" i="4"/>
  <c r="AV1023" i="4"/>
  <c r="AY1023" i="4"/>
  <c r="AU975" i="4"/>
  <c r="AY975" i="4"/>
  <c r="AY943" i="4"/>
  <c r="AX943" i="4"/>
  <c r="AY935" i="4"/>
  <c r="AX935" i="4"/>
  <c r="AX911" i="4"/>
  <c r="AV911" i="4"/>
  <c r="AW911" i="4"/>
  <c r="AV879" i="4"/>
  <c r="AW879" i="4"/>
  <c r="AU879" i="4"/>
  <c r="AU847" i="4"/>
  <c r="AY847" i="4"/>
  <c r="AX839" i="4"/>
  <c r="AV839" i="4"/>
  <c r="AW839" i="4"/>
  <c r="AY815" i="4"/>
  <c r="AX815" i="4"/>
  <c r="AX783" i="4"/>
  <c r="AV783" i="4"/>
  <c r="AU783" i="4"/>
  <c r="AV751" i="4"/>
  <c r="AU751" i="4"/>
  <c r="AW751" i="4"/>
  <c r="AV743" i="4"/>
  <c r="AU743" i="4"/>
  <c r="AW743" i="4"/>
  <c r="AW719" i="4"/>
  <c r="AY719" i="4"/>
  <c r="AY687" i="4"/>
  <c r="AX687" i="4"/>
  <c r="AX655" i="4"/>
  <c r="AV655" i="4"/>
  <c r="AU655" i="4"/>
  <c r="AW647" i="4"/>
  <c r="AY647" i="4"/>
  <c r="AV623" i="4"/>
  <c r="AU623" i="4"/>
  <c r="AW623" i="4"/>
  <c r="AW591" i="4"/>
  <c r="AY591" i="4"/>
  <c r="AY559" i="4"/>
  <c r="AX559" i="4"/>
  <c r="AY551" i="4"/>
  <c r="AX551" i="4"/>
  <c r="AX527" i="4"/>
  <c r="AV527" i="4"/>
  <c r="AU527" i="4"/>
  <c r="AY423" i="4"/>
  <c r="AX423" i="4"/>
  <c r="AU423" i="4"/>
  <c r="AV303" i="4"/>
  <c r="AY303" i="4"/>
  <c r="AV195" i="4"/>
  <c r="AY195" i="4"/>
  <c r="AV175" i="4"/>
  <c r="AY175" i="4"/>
  <c r="AY53" i="4"/>
  <c r="AX53" i="4"/>
  <c r="AU53" i="4"/>
  <c r="AU118" i="4"/>
  <c r="AX118" i="4"/>
  <c r="AU120" i="4"/>
  <c r="AX120" i="4"/>
  <c r="AX232" i="4"/>
  <c r="AV232" i="4"/>
  <c r="AW232" i="4"/>
  <c r="AX246" i="4"/>
  <c r="AV246" i="4"/>
  <c r="AW246" i="4"/>
  <c r="AV334" i="4"/>
  <c r="AW334" i="4"/>
  <c r="AY334" i="4"/>
  <c r="AX374" i="4"/>
  <c r="AV374" i="4"/>
  <c r="AW374" i="4"/>
  <c r="AV376" i="4"/>
  <c r="AW376" i="4"/>
  <c r="AY376" i="4"/>
  <c r="AY378" i="4"/>
  <c r="AU378" i="4"/>
  <c r="AV389" i="4"/>
  <c r="AY389" i="4"/>
  <c r="AU618" i="4"/>
  <c r="AW618" i="4"/>
  <c r="AU792" i="4"/>
  <c r="AW792" i="4"/>
  <c r="AX954" i="4"/>
  <c r="AU954" i="4"/>
  <c r="AY954" i="4"/>
  <c r="AV1066" i="4"/>
  <c r="AU1066" i="4"/>
  <c r="AY1098" i="4"/>
  <c r="AV1098" i="4"/>
  <c r="AU1194" i="4"/>
  <c r="AX1194" i="4"/>
  <c r="AW1194" i="4"/>
  <c r="AW2993" i="4"/>
  <c r="AY2993" i="4"/>
  <c r="AY2985" i="4"/>
  <c r="AW2985" i="4"/>
  <c r="AU2985" i="4"/>
  <c r="AV2985" i="4"/>
  <c r="AW2929" i="4"/>
  <c r="AV2929" i="4"/>
  <c r="AU2929" i="4"/>
  <c r="AU2921" i="4"/>
  <c r="AX2921" i="4"/>
  <c r="AW2921" i="4"/>
  <c r="AY2921" i="4"/>
  <c r="AV2921" i="4"/>
  <c r="AV2881" i="4"/>
  <c r="AY2881" i="4"/>
  <c r="AU2881" i="4"/>
  <c r="AW2857" i="4"/>
  <c r="AY2857" i="4"/>
  <c r="AV2857" i="4"/>
  <c r="AX2857" i="4"/>
  <c r="AX2825" i="4"/>
  <c r="AV2825" i="4"/>
  <c r="AU2825" i="4"/>
  <c r="AX2801" i="4"/>
  <c r="AY2801" i="4"/>
  <c r="AU2801" i="4"/>
  <c r="AX2793" i="4"/>
  <c r="AV2793" i="4"/>
  <c r="AU2793" i="4"/>
  <c r="AY2793" i="4"/>
  <c r="AW2793" i="4"/>
  <c r="AX2785" i="4"/>
  <c r="AW2785" i="4"/>
  <c r="AU2785" i="4"/>
  <c r="AY2753" i="4"/>
  <c r="AV2753" i="4"/>
  <c r="AU2753" i="4"/>
  <c r="AY2729" i="4"/>
  <c r="AX2729" i="4"/>
  <c r="AV2729" i="4"/>
  <c r="AU2729" i="4"/>
  <c r="AX2721" i="4"/>
  <c r="AU2721" i="4"/>
  <c r="AV2721" i="4"/>
  <c r="AX2689" i="4"/>
  <c r="AV2689" i="4"/>
  <c r="AU2689" i="4"/>
  <c r="AY2673" i="4"/>
  <c r="AU2673" i="4"/>
  <c r="AU2665" i="4"/>
  <c r="AV2665" i="4"/>
  <c r="AW2665" i="4"/>
  <c r="AX2665" i="4"/>
  <c r="AY2633" i="4"/>
  <c r="AW2633" i="4"/>
  <c r="AW2625" i="4"/>
  <c r="AX2625" i="4"/>
  <c r="AW2609" i="4"/>
  <c r="AY2609" i="4"/>
  <c r="AX2601" i="4"/>
  <c r="AY2601" i="4"/>
  <c r="AV2601" i="4"/>
  <c r="AU2601" i="4"/>
  <c r="AW2601" i="4"/>
  <c r="AX2593" i="4"/>
  <c r="AU2593" i="4"/>
  <c r="AV2593" i="4"/>
  <c r="AW2593" i="4"/>
  <c r="AU2577" i="4"/>
  <c r="AY2577" i="4"/>
  <c r="AY2553" i="4"/>
  <c r="AW2553" i="4"/>
  <c r="AW2545" i="4"/>
  <c r="AV2545" i="4"/>
  <c r="AX2545" i="4"/>
  <c r="AX2521" i="4"/>
  <c r="AW2521" i="4"/>
  <c r="AV2521" i="4"/>
  <c r="AU2521" i="4"/>
  <c r="AW2505" i="4"/>
  <c r="AV2505" i="4"/>
  <c r="AX2505" i="4"/>
  <c r="AY2505" i="4"/>
  <c r="AX2497" i="4"/>
  <c r="AV2497" i="4"/>
  <c r="AU2497" i="4"/>
  <c r="AV2489" i="4"/>
  <c r="AU2489" i="4"/>
  <c r="AY2489" i="4"/>
  <c r="AX2489" i="4"/>
  <c r="AY2473" i="4"/>
  <c r="AU2473" i="4"/>
  <c r="AX2473" i="4"/>
  <c r="AX2457" i="4"/>
  <c r="AW2457" i="4"/>
  <c r="AV2457" i="4"/>
  <c r="AU2457" i="4"/>
  <c r="AU2449" i="4"/>
  <c r="AY2449" i="4"/>
  <c r="AW2441" i="4"/>
  <c r="AV2441" i="4"/>
  <c r="AX2441" i="4"/>
  <c r="AY2441" i="4"/>
  <c r="AV2425" i="4"/>
  <c r="AU2425" i="4"/>
  <c r="AY2425" i="4"/>
  <c r="AX2425" i="4"/>
  <c r="AW2417" i="4"/>
  <c r="AU2417" i="4"/>
  <c r="AY2409" i="4"/>
  <c r="AU2409" i="4"/>
  <c r="AX2409" i="4"/>
  <c r="AV2401" i="4"/>
  <c r="AW2401" i="4"/>
  <c r="AX2401" i="4"/>
  <c r="AX2393" i="4"/>
  <c r="AW2393" i="4"/>
  <c r="AV2393" i="4"/>
  <c r="AU2393" i="4"/>
  <c r="AW2377" i="4"/>
  <c r="AV2377" i="4"/>
  <c r="AX2377" i="4"/>
  <c r="AY2377" i="4"/>
  <c r="AV2361" i="4"/>
  <c r="AU2361" i="4"/>
  <c r="AY2361" i="4"/>
  <c r="AX2361" i="4"/>
  <c r="AY2353" i="4"/>
  <c r="AU2353" i="4"/>
  <c r="AY2345" i="4"/>
  <c r="AU2345" i="4"/>
  <c r="AX2345" i="4"/>
  <c r="AX2329" i="4"/>
  <c r="AW2329" i="4"/>
  <c r="AV2329" i="4"/>
  <c r="AU2329" i="4"/>
  <c r="AV2934" i="4"/>
  <c r="AX2934" i="4"/>
  <c r="AX2838" i="4"/>
  <c r="AU2838" i="4"/>
  <c r="AY2726" i="4"/>
  <c r="AU2726" i="4"/>
  <c r="AV2295" i="4"/>
  <c r="AY2295" i="4"/>
  <c r="AU2295" i="4"/>
  <c r="AW2295" i="4"/>
  <c r="AU2287" i="4"/>
  <c r="AY2287" i="4"/>
  <c r="AW2287" i="4"/>
  <c r="AX2255" i="4"/>
  <c r="AV2255" i="4"/>
  <c r="AU2231" i="4"/>
  <c r="AW2231" i="4"/>
  <c r="AX2231" i="4"/>
  <c r="AY2223" i="4"/>
  <c r="AW2223" i="4"/>
  <c r="AV2223" i="4"/>
  <c r="AX2223" i="4"/>
  <c r="AU2191" i="4"/>
  <c r="AY2191" i="4"/>
  <c r="AY2476" i="4"/>
  <c r="AX2476" i="4"/>
  <c r="AU2476" i="4"/>
  <c r="AY2460" i="4"/>
  <c r="AX2460" i="4"/>
  <c r="AV2444" i="4"/>
  <c r="AW2444" i="4"/>
  <c r="AW2161" i="4"/>
  <c r="AU2161" i="4"/>
  <c r="AW2113" i="4"/>
  <c r="AV2113" i="4"/>
  <c r="AY2065" i="4"/>
  <c r="AX2065" i="4"/>
  <c r="AY2017" i="4"/>
  <c r="AX2017" i="4"/>
  <c r="AV1953" i="4"/>
  <c r="AU1953" i="4"/>
  <c r="AW1953" i="4"/>
  <c r="AV1905" i="4"/>
  <c r="AY1905" i="4"/>
  <c r="AU1865" i="4"/>
  <c r="AV1865" i="4"/>
  <c r="AW1849" i="4"/>
  <c r="AY1849" i="4"/>
  <c r="AV1833" i="4"/>
  <c r="AW1833" i="4"/>
  <c r="AU1833" i="4"/>
  <c r="AU1769" i="4"/>
  <c r="AX1769" i="4"/>
  <c r="AY1721" i="4"/>
  <c r="AX1721" i="4"/>
  <c r="AY1593" i="4"/>
  <c r="AX1593" i="4"/>
  <c r="AU1513" i="4"/>
  <c r="AX1513" i="4"/>
  <c r="AY1465" i="4"/>
  <c r="AX1465" i="4"/>
  <c r="AU1193" i="4"/>
  <c r="AY1193" i="4"/>
  <c r="AW985" i="4"/>
  <c r="AX985" i="4"/>
  <c r="AU937" i="4"/>
  <c r="AY937" i="4"/>
  <c r="AW729" i="4"/>
  <c r="AX729" i="4"/>
  <c r="AU681" i="4"/>
  <c r="AV681" i="4"/>
  <c r="AW521" i="4"/>
  <c r="AX521" i="4"/>
  <c r="AX467" i="4"/>
  <c r="AW467" i="4"/>
  <c r="AU467" i="4"/>
  <c r="AV403" i="4"/>
  <c r="AY403" i="4"/>
  <c r="AX403" i="4"/>
  <c r="AU403" i="4"/>
  <c r="AW371" i="4"/>
  <c r="AV371" i="4"/>
  <c r="AX311" i="4"/>
  <c r="AU311" i="4"/>
  <c r="AW311" i="4"/>
  <c r="AV311" i="4"/>
  <c r="AY183" i="4"/>
  <c r="AX183" i="4"/>
  <c r="AU183" i="4"/>
  <c r="AW183" i="4"/>
  <c r="AV58" i="4"/>
  <c r="AW58" i="4"/>
  <c r="AY58" i="4"/>
  <c r="AU58" i="4"/>
  <c r="AY83" i="4"/>
  <c r="AX83" i="4"/>
  <c r="AU83" i="4"/>
  <c r="AW83" i="4"/>
  <c r="AX85" i="4"/>
  <c r="AY85" i="4"/>
  <c r="AU85" i="4"/>
  <c r="AV112" i="4"/>
  <c r="AW112" i="4"/>
  <c r="AY112" i="4"/>
  <c r="AU112" i="4"/>
  <c r="AY115" i="4"/>
  <c r="AU115" i="4"/>
  <c r="AX128" i="4"/>
  <c r="AV128" i="4"/>
  <c r="AW128" i="4"/>
  <c r="AY128" i="4"/>
  <c r="AY142" i="4"/>
  <c r="AU142" i="4"/>
  <c r="AV167" i="4"/>
  <c r="AY167" i="4"/>
  <c r="AY173" i="4"/>
  <c r="AX173" i="4"/>
  <c r="AU173" i="4"/>
  <c r="AW173" i="4"/>
  <c r="AU208" i="4"/>
  <c r="AX208" i="4"/>
  <c r="AV208" i="4"/>
  <c r="AW208" i="4"/>
  <c r="AY238" i="4"/>
  <c r="AW238" i="4"/>
  <c r="AV240" i="4"/>
  <c r="AW240" i="4"/>
  <c r="AY240" i="4"/>
  <c r="AU240" i="4"/>
  <c r="AX256" i="4"/>
  <c r="AV256" i="4"/>
  <c r="AW256" i="4"/>
  <c r="AY256" i="4"/>
  <c r="AW301" i="4"/>
  <c r="AY301" i="4"/>
  <c r="AY333" i="4"/>
  <c r="AW333" i="4"/>
  <c r="AV368" i="4"/>
  <c r="AW368" i="4"/>
  <c r="AY368" i="4"/>
  <c r="AU368" i="4"/>
  <c r="AU370" i="4"/>
  <c r="AX370" i="4"/>
  <c r="AV370" i="4"/>
  <c r="AW370" i="4"/>
  <c r="AU416" i="4"/>
  <c r="AX416" i="4"/>
  <c r="AV416" i="4"/>
  <c r="AW416" i="4"/>
  <c r="AY442" i="4"/>
  <c r="AU442" i="4"/>
  <c r="AX442" i="4"/>
  <c r="AX461" i="4"/>
  <c r="AW461" i="4"/>
  <c r="AX504" i="4"/>
  <c r="AV504" i="4"/>
  <c r="AX506" i="4"/>
  <c r="AV506" i="4"/>
  <c r="AU506" i="4"/>
  <c r="AW506" i="4"/>
  <c r="AV608" i="4"/>
  <c r="AY608" i="4"/>
  <c r="AW608" i="4"/>
  <c r="AU610" i="4"/>
  <c r="AW610" i="4"/>
  <c r="AV610" i="4"/>
  <c r="AX906" i="4"/>
  <c r="AW906" i="4"/>
  <c r="AY906" i="4"/>
  <c r="AV906" i="4"/>
  <c r="AW1048" i="4"/>
  <c r="AV1048" i="4"/>
  <c r="AV1486" i="4"/>
  <c r="AY1486" i="4"/>
  <c r="AW1486" i="4"/>
  <c r="AX1518" i="4"/>
  <c r="AU1518" i="4"/>
  <c r="AV1518" i="4"/>
  <c r="AY1518" i="4"/>
  <c r="AW1550" i="4"/>
  <c r="AX1550" i="4"/>
  <c r="AU1550" i="4"/>
  <c r="AV1550" i="4"/>
  <c r="AU1742" i="4"/>
  <c r="AY1742" i="4"/>
  <c r="AX1742" i="4"/>
  <c r="AW1742" i="4"/>
  <c r="AV1774" i="4"/>
  <c r="AW1774" i="4"/>
  <c r="AY1774" i="4"/>
  <c r="AX1806" i="4"/>
  <c r="AW1806" i="4"/>
  <c r="AV1806" i="4"/>
  <c r="AY1806" i="4"/>
  <c r="AY2178" i="4"/>
  <c r="AU2178" i="4"/>
  <c r="AW2306" i="4"/>
  <c r="AX2306" i="4"/>
  <c r="AU2145" i="4"/>
  <c r="AW2081" i="4"/>
  <c r="AV2081" i="4"/>
  <c r="AY2033" i="4"/>
  <c r="AX1985" i="4"/>
  <c r="AU1921" i="4"/>
  <c r="AW1889" i="4"/>
  <c r="AV1889" i="4"/>
  <c r="AY1841" i="4"/>
  <c r="AV2492" i="4"/>
  <c r="AX2492" i="4"/>
  <c r="AX2319" i="4"/>
  <c r="AV2319" i="4"/>
  <c r="AV2502" i="4"/>
  <c r="AX2169" i="4"/>
  <c r="AW2153" i="4"/>
  <c r="AU2137" i="4"/>
  <c r="AV2137" i="4"/>
  <c r="AY2121" i="4"/>
  <c r="AX2105" i="4"/>
  <c r="AW2089" i="4"/>
  <c r="AU2073" i="4"/>
  <c r="AV2073" i="4"/>
  <c r="AY2057" i="4"/>
  <c r="AX2041" i="4"/>
  <c r="AW2025" i="4"/>
  <c r="AU2009" i="4"/>
  <c r="AV2009" i="4"/>
  <c r="AY1993" i="4"/>
  <c r="AX1977" i="4"/>
  <c r="AW1961" i="4"/>
  <c r="AU1945" i="4"/>
  <c r="AV1945" i="4"/>
  <c r="AY1929" i="4"/>
  <c r="AX1913" i="4"/>
  <c r="AW1897" i="4"/>
  <c r="AU1881" i="4"/>
  <c r="AV1881" i="4"/>
  <c r="AU1849" i="4"/>
  <c r="AY1833" i="4"/>
  <c r="AY2444" i="4"/>
  <c r="AY2231" i="4"/>
  <c r="AW403" i="4"/>
  <c r="AU2113" i="4"/>
  <c r="AY1857" i="4"/>
  <c r="AX2263" i="4"/>
  <c r="AX115" i="4"/>
  <c r="AW1641" i="4"/>
  <c r="AU2502" i="4"/>
  <c r="AX2502" i="4"/>
  <c r="AY2169" i="4"/>
  <c r="AU2153" i="4"/>
  <c r="AW2137" i="4"/>
  <c r="AX2121" i="4"/>
  <c r="AV2121" i="4"/>
  <c r="AY2105" i="4"/>
  <c r="AU2089" i="4"/>
  <c r="AW2073" i="4"/>
  <c r="AX2057" i="4"/>
  <c r="AV2057" i="4"/>
  <c r="AY2041" i="4"/>
  <c r="AU2025" i="4"/>
  <c r="AW2009" i="4"/>
  <c r="AX1993" i="4"/>
  <c r="AV1993" i="4"/>
  <c r="AY1977" i="4"/>
  <c r="AU1961" i="4"/>
  <c r="AW1945" i="4"/>
  <c r="AX1929" i="4"/>
  <c r="AV1929" i="4"/>
  <c r="AY1913" i="4"/>
  <c r="AV2476" i="4"/>
  <c r="AX2444" i="4"/>
  <c r="AX2287" i="4"/>
  <c r="AV2231" i="4"/>
  <c r="AV2065" i="4"/>
  <c r="AW1985" i="4"/>
  <c r="AU2169" i="4"/>
  <c r="AU2105" i="4"/>
  <c r="AU2041" i="4"/>
  <c r="AU1977" i="4"/>
  <c r="AU1913" i="4"/>
  <c r="AW1865" i="4"/>
  <c r="AV1849" i="4"/>
  <c r="AW2476" i="4"/>
  <c r="AV2287" i="4"/>
  <c r="AY467" i="4"/>
  <c r="AW1969" i="4"/>
  <c r="AV2460" i="4"/>
  <c r="AY2953" i="4"/>
  <c r="AV2953" i="4"/>
  <c r="AV2865" i="4"/>
  <c r="AY2865" i="4"/>
  <c r="AU2761" i="4"/>
  <c r="AY2761" i="4"/>
  <c r="AW2737" i="4"/>
  <c r="AV2737" i="4"/>
  <c r="AX2737" i="4"/>
  <c r="AU2649" i="4"/>
  <c r="AX2649" i="4"/>
  <c r="AW2537" i="4"/>
  <c r="AU2537" i="4"/>
  <c r="AY2465" i="4"/>
  <c r="AV2465" i="4"/>
  <c r="AW2369" i="4"/>
  <c r="AV2369" i="4"/>
  <c r="AX2369" i="4"/>
  <c r="AU2982" i="4"/>
  <c r="AV2982" i="4"/>
  <c r="AX2966" i="4"/>
  <c r="AU2966" i="4"/>
  <c r="AU2918" i="4"/>
  <c r="AV2918" i="4"/>
  <c r="AW2918" i="4"/>
  <c r="AV2870" i="4"/>
  <c r="AX2870" i="4"/>
  <c r="AU2854" i="4"/>
  <c r="AY2854" i="4"/>
  <c r="AY2822" i="4"/>
  <c r="AX2822" i="4"/>
  <c r="AV2806" i="4"/>
  <c r="AX2806" i="4"/>
  <c r="AY2774" i="4"/>
  <c r="AU2774" i="4"/>
  <c r="AY2758" i="4"/>
  <c r="AX2758" i="4"/>
  <c r="AV2263" i="4"/>
  <c r="AY2263" i="4"/>
  <c r="AU2263" i="4"/>
  <c r="AY2255" i="4"/>
  <c r="AW2255" i="4"/>
  <c r="AV2215" i="4"/>
  <c r="AW2215" i="4"/>
  <c r="AW2191" i="4"/>
  <c r="AV2191" i="4"/>
  <c r="AX2191" i="4"/>
  <c r="AW2460" i="4"/>
  <c r="AU2460" i="4"/>
  <c r="AV2161" i="4"/>
  <c r="AX2161" i="4"/>
  <c r="AY2161" i="4"/>
  <c r="AY2113" i="4"/>
  <c r="AX2113" i="4"/>
  <c r="AW2065" i="4"/>
  <c r="AU2065" i="4"/>
  <c r="AU2017" i="4"/>
  <c r="AV2017" i="4"/>
  <c r="AW2017" i="4"/>
  <c r="AV1969" i="4"/>
  <c r="AX1969" i="4"/>
  <c r="AY1969" i="4"/>
  <c r="AY1953" i="4"/>
  <c r="AX1953" i="4"/>
  <c r="AW1905" i="4"/>
  <c r="AU1905" i="4"/>
  <c r="AU1857" i="4"/>
  <c r="AV1857" i="4"/>
  <c r="AW1857" i="4"/>
  <c r="AU1817" i="4"/>
  <c r="AW1817" i="4"/>
  <c r="AV1801" i="4"/>
  <c r="AY1801" i="4"/>
  <c r="AU1753" i="4"/>
  <c r="AW1753" i="4"/>
  <c r="AV1737" i="4"/>
  <c r="AY1737" i="4"/>
  <c r="AX1737" i="4"/>
  <c r="AU1705" i="4"/>
  <c r="AX1705" i="4"/>
  <c r="AV1689" i="4"/>
  <c r="AU1689" i="4"/>
  <c r="AX1673" i="4"/>
  <c r="AV1673" i="4"/>
  <c r="AY1657" i="4"/>
  <c r="AX1657" i="4"/>
  <c r="AW1625" i="4"/>
  <c r="AU1625" i="4"/>
  <c r="AV1609" i="4"/>
  <c r="AY1609" i="4"/>
  <c r="AW1609" i="4"/>
  <c r="AU1577" i="4"/>
  <c r="AX1577" i="4"/>
  <c r="AV1561" i="4"/>
  <c r="AW1561" i="4"/>
  <c r="AW1545" i="4"/>
  <c r="AV1545" i="4"/>
  <c r="AY1529" i="4"/>
  <c r="AX1529" i="4"/>
  <c r="AW1497" i="4"/>
  <c r="AU1497" i="4"/>
  <c r="AV1481" i="4"/>
  <c r="AY1481" i="4"/>
  <c r="AW1481" i="4"/>
  <c r="AU1449" i="4"/>
  <c r="AX1449" i="4"/>
  <c r="AX1433" i="4"/>
  <c r="AW1433" i="4"/>
  <c r="AW1417" i="4"/>
  <c r="AV1417" i="4"/>
  <c r="AX1417" i="4"/>
  <c r="AY1385" i="4"/>
  <c r="AU1385" i="4"/>
  <c r="AW1369" i="4"/>
  <c r="AX1369" i="4"/>
  <c r="AV1337" i="4"/>
  <c r="AY1337" i="4"/>
  <c r="AU1321" i="4"/>
  <c r="AY1321" i="4"/>
  <c r="AX1305" i="4"/>
  <c r="AW1305" i="4"/>
  <c r="AW1289" i="4"/>
  <c r="AV1289" i="4"/>
  <c r="AY1257" i="4"/>
  <c r="AU1257" i="4"/>
  <c r="AV1209" i="4"/>
  <c r="AY1209" i="4"/>
  <c r="AU1209" i="4"/>
  <c r="AX1177" i="4"/>
  <c r="AW1177" i="4"/>
  <c r="AW1161" i="4"/>
  <c r="AV1161" i="4"/>
  <c r="AX1161" i="4"/>
  <c r="AY1129" i="4"/>
  <c r="AU1129" i="4"/>
  <c r="AW1113" i="4"/>
  <c r="AX1113" i="4"/>
  <c r="AV1081" i="4"/>
  <c r="AY1081" i="4"/>
  <c r="AU1065" i="4"/>
  <c r="AY1065" i="4"/>
  <c r="AX1049" i="4"/>
  <c r="AW1049" i="4"/>
  <c r="AW1033" i="4"/>
  <c r="AV1033" i="4"/>
  <c r="AY1001" i="4"/>
  <c r="AU1001" i="4"/>
  <c r="AV953" i="4"/>
  <c r="AY953" i="4"/>
  <c r="AU953" i="4"/>
  <c r="AX921" i="4"/>
  <c r="AW921" i="4"/>
  <c r="AW905" i="4"/>
  <c r="AV905" i="4"/>
  <c r="AX905" i="4"/>
  <c r="AY873" i="4"/>
  <c r="AU873" i="4"/>
  <c r="AW857" i="4"/>
  <c r="AX857" i="4"/>
  <c r="AV825" i="4"/>
  <c r="AY825" i="4"/>
  <c r="AU809" i="4"/>
  <c r="AY809" i="4"/>
  <c r="AX793" i="4"/>
  <c r="AU793" i="4"/>
  <c r="AY777" i="4"/>
  <c r="AV777" i="4"/>
  <c r="AU745" i="4"/>
  <c r="AX745" i="4"/>
  <c r="AV697" i="4"/>
  <c r="AU697" i="4"/>
  <c r="AY697" i="4"/>
  <c r="AX649" i="4"/>
  <c r="AW649" i="4"/>
  <c r="AU601" i="4"/>
  <c r="AX601" i="4"/>
  <c r="AV569" i="4"/>
  <c r="AY569" i="4"/>
  <c r="AY553" i="4"/>
  <c r="AV553" i="4"/>
  <c r="AU553" i="4"/>
  <c r="AY489" i="4"/>
  <c r="AV489" i="4"/>
  <c r="AU489" i="4"/>
  <c r="AW457" i="4"/>
  <c r="AY457" i="4"/>
  <c r="AU435" i="4"/>
  <c r="AX435" i="4"/>
  <c r="AX393" i="4"/>
  <c r="AY393" i="4"/>
  <c r="AY371" i="4"/>
  <c r="AX371" i="4"/>
  <c r="AU371" i="4"/>
  <c r="AV361" i="4"/>
  <c r="AU361" i="4"/>
  <c r="AY73" i="4"/>
  <c r="AX73" i="4"/>
  <c r="AW85" i="4"/>
  <c r="AV85" i="4"/>
  <c r="AW115" i="4"/>
  <c r="AV115" i="4"/>
  <c r="AX142" i="4"/>
  <c r="AV142" i="4"/>
  <c r="AW142" i="4"/>
  <c r="AX152" i="4"/>
  <c r="AV152" i="4"/>
  <c r="AW152" i="4"/>
  <c r="AV156" i="4"/>
  <c r="AW156" i="4"/>
  <c r="AX167" i="4"/>
  <c r="AU167" i="4"/>
  <c r="AW167" i="4"/>
  <c r="AW236" i="4"/>
  <c r="AV236" i="4"/>
  <c r="AU238" i="4"/>
  <c r="AX238" i="4"/>
  <c r="AX243" i="4"/>
  <c r="AU243" i="4"/>
  <c r="AW243" i="4"/>
  <c r="AX360" i="4"/>
  <c r="AV360" i="4"/>
  <c r="AW360" i="4"/>
  <c r="AY504" i="4"/>
  <c r="AW504" i="4"/>
  <c r="AY674" i="4"/>
  <c r="AX674" i="4"/>
  <c r="AX1048" i="4"/>
  <c r="AY1048" i="4"/>
  <c r="AU1048" i="4"/>
  <c r="AV2178" i="4"/>
  <c r="AX2178" i="4"/>
  <c r="AW2178" i="4"/>
  <c r="AU2306" i="4"/>
  <c r="AV2306" i="4"/>
  <c r="AX2465" i="4"/>
  <c r="AW2761" i="4"/>
  <c r="AY2998" i="4"/>
  <c r="AU2902" i="4"/>
  <c r="AW2790" i="4"/>
  <c r="AY2982" i="4"/>
  <c r="AX2886" i="4"/>
  <c r="AV2790" i="4"/>
  <c r="AY2417" i="4"/>
  <c r="AY2817" i="4"/>
  <c r="AX2950" i="4"/>
  <c r="AV2854" i="4"/>
  <c r="AW2742" i="4"/>
  <c r="AW2840" i="4"/>
  <c r="AX2840" i="4"/>
  <c r="AX2177" i="4"/>
  <c r="AV2177" i="4"/>
  <c r="AY2478" i="4"/>
  <c r="AU2478" i="4"/>
  <c r="AU2083" i="4"/>
  <c r="AY2083" i="4"/>
  <c r="AU1859" i="4"/>
  <c r="AY1859" i="4"/>
  <c r="AX1699" i="4"/>
  <c r="AW1699" i="4"/>
  <c r="AX1691" i="4"/>
  <c r="AU1691" i="4"/>
  <c r="AX1571" i="4"/>
  <c r="AV1571" i="4"/>
  <c r="AX1499" i="4"/>
  <c r="AV1499" i="4"/>
  <c r="AX1491" i="4"/>
  <c r="AV1491" i="4"/>
  <c r="AY1491" i="4"/>
  <c r="AV1451" i="4"/>
  <c r="AX1451" i="4"/>
  <c r="AU1451" i="4"/>
  <c r="AV1427" i="4"/>
  <c r="AW1427" i="4"/>
  <c r="AX1387" i="4"/>
  <c r="AV1387" i="4"/>
  <c r="AV1347" i="4"/>
  <c r="AX1347" i="4"/>
  <c r="AY1347" i="4"/>
  <c r="AV1323" i="4"/>
  <c r="AY1323" i="4"/>
  <c r="AX1323" i="4"/>
  <c r="AV1307" i="4"/>
  <c r="AW1307" i="4"/>
  <c r="AX1299" i="4"/>
  <c r="AV1299" i="4"/>
  <c r="AY1299" i="4"/>
  <c r="AX1259" i="4"/>
  <c r="AW1259" i="4"/>
  <c r="AY1251" i="4"/>
  <c r="AV1251" i="4"/>
  <c r="AW1251" i="4"/>
  <c r="AW1195" i="4"/>
  <c r="AU1195" i="4"/>
  <c r="AX1139" i="4"/>
  <c r="AY1139" i="4"/>
  <c r="AU1139" i="4"/>
  <c r="AU1131" i="4"/>
  <c r="AV1131" i="4"/>
  <c r="AY1131" i="4"/>
  <c r="AV1123" i="4"/>
  <c r="AW1123" i="4"/>
  <c r="AX1123" i="4"/>
  <c r="AX1115" i="4"/>
  <c r="AV1115" i="4"/>
  <c r="AY1115" i="4"/>
  <c r="AV1067" i="4"/>
  <c r="AY1067" i="4"/>
  <c r="AX1067" i="4"/>
  <c r="AW1043" i="4"/>
  <c r="AV1043" i="4"/>
  <c r="AU1043" i="4"/>
  <c r="AX1003" i="4"/>
  <c r="AW1003" i="4"/>
  <c r="AV963" i="4"/>
  <c r="AW963" i="4"/>
  <c r="AX963" i="4"/>
  <c r="AW939" i="4"/>
  <c r="AU939" i="4"/>
  <c r="AX923" i="4"/>
  <c r="AY923" i="4"/>
  <c r="AX899" i="4"/>
  <c r="AU899" i="4"/>
  <c r="AU875" i="4"/>
  <c r="AV875" i="4"/>
  <c r="AY875" i="4"/>
  <c r="AU835" i="4"/>
  <c r="AY835" i="4"/>
  <c r="AY819" i="4"/>
  <c r="AW819" i="4"/>
  <c r="AV811" i="4"/>
  <c r="AY811" i="4"/>
  <c r="AX811" i="4"/>
  <c r="AX771" i="4"/>
  <c r="AV771" i="4"/>
  <c r="AU771" i="4"/>
  <c r="AY747" i="4"/>
  <c r="AW747" i="4"/>
  <c r="AW731" i="4"/>
  <c r="AU731" i="4"/>
  <c r="AV707" i="4"/>
  <c r="AU707" i="4"/>
  <c r="AY707" i="4"/>
  <c r="AW683" i="4"/>
  <c r="AU683" i="4"/>
  <c r="AY643" i="4"/>
  <c r="AW643" i="4"/>
  <c r="AX627" i="4"/>
  <c r="AV627" i="4"/>
  <c r="AU627" i="4"/>
  <c r="AU619" i="4"/>
  <c r="AV619" i="4"/>
  <c r="AX619" i="4"/>
  <c r="AW579" i="4"/>
  <c r="AX579" i="4"/>
  <c r="AV555" i="4"/>
  <c r="AX555" i="4"/>
  <c r="AY555" i="4"/>
  <c r="AU539" i="4"/>
  <c r="AV539" i="4"/>
  <c r="AX539" i="4"/>
  <c r="AY491" i="4"/>
  <c r="AW491" i="4"/>
  <c r="AV427" i="4"/>
  <c r="AY427" i="4"/>
  <c r="AY363" i="4"/>
  <c r="AX363" i="4"/>
  <c r="AU363" i="4"/>
  <c r="AY327" i="4"/>
  <c r="AX327" i="4"/>
  <c r="AU327" i="4"/>
  <c r="AY259" i="4"/>
  <c r="AX259" i="4"/>
  <c r="AU259" i="4"/>
  <c r="AX239" i="4"/>
  <c r="AU239" i="4"/>
  <c r="AW239" i="4"/>
  <c r="AW131" i="4"/>
  <c r="AV131" i="4"/>
  <c r="AV107" i="4"/>
  <c r="AY107" i="4"/>
  <c r="AW91" i="4"/>
  <c r="AV91" i="4"/>
  <c r="AW71" i="4"/>
  <c r="AV71" i="4"/>
  <c r="AU54" i="4"/>
  <c r="AX54" i="4"/>
  <c r="AU56" i="4"/>
  <c r="AX56" i="4"/>
  <c r="AV168" i="4"/>
  <c r="AW168" i="4"/>
  <c r="AY168" i="4"/>
  <c r="AV182" i="4"/>
  <c r="AW182" i="4"/>
  <c r="AY182" i="4"/>
  <c r="AY197" i="4"/>
  <c r="AX197" i="4"/>
  <c r="AU197" i="4"/>
  <c r="AV206" i="4"/>
  <c r="AW206" i="4"/>
  <c r="AY206" i="4"/>
  <c r="AV245" i="4"/>
  <c r="AY245" i="4"/>
  <c r="AU264" i="4"/>
  <c r="AX264" i="4"/>
  <c r="AU310" i="4"/>
  <c r="AX310" i="4"/>
  <c r="AY312" i="4"/>
  <c r="AU312" i="4"/>
  <c r="AU354" i="4"/>
  <c r="AX354" i="4"/>
  <c r="AX408" i="4"/>
  <c r="AV408" i="4"/>
  <c r="AW408" i="4"/>
  <c r="AW498" i="4"/>
  <c r="AV498" i="4"/>
  <c r="AY517" i="4"/>
  <c r="AV517" i="4"/>
  <c r="AW517" i="4"/>
  <c r="AX698" i="4"/>
  <c r="AV698" i="4"/>
  <c r="AU698" i="4"/>
  <c r="AY1002" i="4"/>
  <c r="AV1002" i="4"/>
  <c r="AX1018" i="4"/>
  <c r="AU1018" i="4"/>
  <c r="AY1018" i="4"/>
  <c r="AX2969" i="4"/>
  <c r="AY2969" i="4"/>
  <c r="AX2841" i="4"/>
  <c r="AV2841" i="4"/>
  <c r="AY2585" i="4"/>
  <c r="AW2585" i="4"/>
  <c r="AY2710" i="4"/>
  <c r="AX2710" i="4"/>
  <c r="AW2710" i="4"/>
  <c r="AX2694" i="4"/>
  <c r="AU2694" i="4"/>
  <c r="AV2694" i="4"/>
  <c r="AV2678" i="4"/>
  <c r="AU2678" i="4"/>
  <c r="AY2662" i="4"/>
  <c r="AW2662" i="4"/>
  <c r="AY2646" i="4"/>
  <c r="AX2646" i="4"/>
  <c r="AW2646" i="4"/>
  <c r="AX2630" i="4"/>
  <c r="AU2630" i="4"/>
  <c r="AV2630" i="4"/>
  <c r="AV2614" i="4"/>
  <c r="AU2614" i="4"/>
  <c r="AY2598" i="4"/>
  <c r="AW2598" i="4"/>
  <c r="AY2582" i="4"/>
  <c r="AX2582" i="4"/>
  <c r="AW2582" i="4"/>
  <c r="AX2566" i="4"/>
  <c r="AU2566" i="4"/>
  <c r="AV2566" i="4"/>
  <c r="AV2550" i="4"/>
  <c r="AU2550" i="4"/>
  <c r="AY2534" i="4"/>
  <c r="AW2534" i="4"/>
  <c r="AY2518" i="4"/>
  <c r="AX2518" i="4"/>
  <c r="AW2518" i="4"/>
  <c r="AU2468" i="4"/>
  <c r="AX2468" i="4"/>
  <c r="AY2468" i="4"/>
  <c r="AX2436" i="4"/>
  <c r="AY2436" i="4"/>
  <c r="AW2436" i="4"/>
  <c r="AY1817" i="4"/>
  <c r="AX1817" i="4"/>
  <c r="AU1801" i="4"/>
  <c r="AW1801" i="4"/>
  <c r="AW1785" i="4"/>
  <c r="AV1785" i="4"/>
  <c r="AU1785" i="4"/>
  <c r="AV1769" i="4"/>
  <c r="AW1769" i="4"/>
  <c r="AY1769" i="4"/>
  <c r="AY1753" i="4"/>
  <c r="AX1753" i="4"/>
  <c r="AU1737" i="4"/>
  <c r="AW1737" i="4"/>
  <c r="AW1721" i="4"/>
  <c r="AV1721" i="4"/>
  <c r="AU1721" i="4"/>
  <c r="AV1705" i="4"/>
  <c r="AW1705" i="4"/>
  <c r="AY1705" i="4"/>
  <c r="AY1689" i="4"/>
  <c r="AX1689" i="4"/>
  <c r="AU1673" i="4"/>
  <c r="AW1673" i="4"/>
  <c r="AU1657" i="4"/>
  <c r="AV1657" i="4"/>
  <c r="AW1657" i="4"/>
  <c r="AV1641" i="4"/>
  <c r="AX1641" i="4"/>
  <c r="AY1641" i="4"/>
  <c r="AY1625" i="4"/>
  <c r="AX1625" i="4"/>
  <c r="AU1609" i="4"/>
  <c r="AX1609" i="4"/>
  <c r="AW1593" i="4"/>
  <c r="AV1593" i="4"/>
  <c r="AU1593" i="4"/>
  <c r="AV1577" i="4"/>
  <c r="AW1577" i="4"/>
  <c r="AY1577" i="4"/>
  <c r="AY1561" i="4"/>
  <c r="AX1561" i="4"/>
  <c r="AU1545" i="4"/>
  <c r="AX1545" i="4"/>
  <c r="AW1529" i="4"/>
  <c r="AV1529" i="4"/>
  <c r="AU1529" i="4"/>
  <c r="AV1513" i="4"/>
  <c r="AW1513" i="4"/>
  <c r="AY1513" i="4"/>
  <c r="AY1497" i="4"/>
  <c r="AX1497" i="4"/>
  <c r="AU1481" i="4"/>
  <c r="AX1481" i="4"/>
  <c r="AW1465" i="4"/>
  <c r="AV1465" i="4"/>
  <c r="AU1465" i="4"/>
  <c r="AV1449" i="4"/>
  <c r="AW1449" i="4"/>
  <c r="AY1449" i="4"/>
  <c r="AY1401" i="4"/>
  <c r="AU1401" i="4"/>
  <c r="AV1353" i="4"/>
  <c r="AX1353" i="4"/>
  <c r="AY1273" i="4"/>
  <c r="AU1273" i="4"/>
  <c r="AV1225" i="4"/>
  <c r="AX1225" i="4"/>
  <c r="AY1145" i="4"/>
  <c r="AU1145" i="4"/>
  <c r="AV1097" i="4"/>
  <c r="AX1097" i="4"/>
  <c r="AY1017" i="4"/>
  <c r="AU1017" i="4"/>
  <c r="AV969" i="4"/>
  <c r="AX969" i="4"/>
  <c r="AY889" i="4"/>
  <c r="AU889" i="4"/>
  <c r="AV841" i="4"/>
  <c r="AX841" i="4"/>
  <c r="AU761" i="4"/>
  <c r="AY761" i="4"/>
  <c r="AV713" i="4"/>
  <c r="AW713" i="4"/>
  <c r="AY2929" i="4"/>
  <c r="AV2801" i="4"/>
  <c r="AW2881" i="4"/>
  <c r="AX2881" i="4"/>
  <c r="AY2721" i="4"/>
  <c r="AU2625" i="4"/>
  <c r="AU2465" i="4"/>
  <c r="AX2417" i="4"/>
  <c r="AV2417" i="4"/>
  <c r="AY2369" i="4"/>
  <c r="AX2953" i="4"/>
  <c r="AX2761" i="4"/>
  <c r="AW2865" i="4"/>
  <c r="AW2998" i="4"/>
  <c r="AW2982" i="4"/>
  <c r="AY2966" i="4"/>
  <c r="AV2966" i="4"/>
  <c r="AU2950" i="4"/>
  <c r="AY2934" i="4"/>
  <c r="AY2918" i="4"/>
  <c r="AX2902" i="4"/>
  <c r="AV2902" i="4"/>
  <c r="AU2886" i="4"/>
  <c r="AW2870" i="4"/>
  <c r="AW2854" i="4"/>
  <c r="AY2838" i="4"/>
  <c r="AV2838" i="4"/>
  <c r="AU2822" i="4"/>
  <c r="AY2806" i="4"/>
  <c r="AY2790" i="4"/>
  <c r="AW2774" i="4"/>
  <c r="AV2774" i="4"/>
  <c r="AU2758" i="4"/>
  <c r="AU2742" i="4"/>
  <c r="AW2726" i="4"/>
  <c r="AV2710" i="4"/>
  <c r="AW2678" i="4"/>
  <c r="AX2662" i="4"/>
  <c r="AY2630" i="4"/>
  <c r="AU2598" i="4"/>
  <c r="AV2582" i="4"/>
  <c r="AW2550" i="4"/>
  <c r="AX2534" i="4"/>
  <c r="AV2537" i="4"/>
  <c r="AV2649" i="4"/>
  <c r="AW2468" i="4"/>
  <c r="AY2271" i="4"/>
  <c r="AU2998" i="4"/>
  <c r="AX2982" i="4"/>
  <c r="AW2966" i="4"/>
  <c r="AW2950" i="4"/>
  <c r="AV2950" i="4"/>
  <c r="AU2934" i="4"/>
  <c r="AX2918" i="4"/>
  <c r="AW2902" i="4"/>
  <c r="AY2886" i="4"/>
  <c r="AV2886" i="4"/>
  <c r="AU2870" i="4"/>
  <c r="AX2854" i="4"/>
  <c r="AW2838" i="4"/>
  <c r="AW2822" i="4"/>
  <c r="AV2822" i="4"/>
  <c r="AU2806" i="4"/>
  <c r="AX2790" i="4"/>
  <c r="AX2774" i="4"/>
  <c r="AW2758" i="4"/>
  <c r="AV2758" i="4"/>
  <c r="AV2742" i="4"/>
  <c r="AV2726" i="4"/>
  <c r="AW2694" i="4"/>
  <c r="AX2678" i="4"/>
  <c r="AU2646" i="4"/>
  <c r="AY2614" i="4"/>
  <c r="AV2598" i="4"/>
  <c r="AW2566" i="4"/>
  <c r="AX2550" i="4"/>
  <c r="AU2518" i="4"/>
  <c r="AU2436" i="4"/>
  <c r="AV1817" i="4"/>
  <c r="AX1785" i="4"/>
  <c r="AW2801" i="4"/>
  <c r="AW2721" i="4"/>
  <c r="AY2625" i="4"/>
  <c r="AW2953" i="4"/>
  <c r="AV2761" i="4"/>
  <c r="AX2865" i="4"/>
  <c r="AX2998" i="4"/>
  <c r="AW2934" i="4"/>
  <c r="AY2870" i="4"/>
  <c r="AW2806" i="4"/>
  <c r="AY2742" i="4"/>
  <c r="AX2726" i="4"/>
  <c r="AY2694" i="4"/>
  <c r="AU2662" i="4"/>
  <c r="AV2646" i="4"/>
  <c r="AW2614" i="4"/>
  <c r="AX2598" i="4"/>
  <c r="AY2566" i="4"/>
  <c r="AU2534" i="4"/>
  <c r="AV2518" i="4"/>
  <c r="AW2713" i="4"/>
  <c r="AV2436" i="4"/>
  <c r="AV2529" i="4"/>
  <c r="AY2529" i="4"/>
  <c r="AV2001" i="4"/>
  <c r="AX2001" i="4"/>
  <c r="AV1433" i="4"/>
  <c r="AY1433" i="4"/>
  <c r="AY1417" i="4"/>
  <c r="AU1417" i="4"/>
  <c r="AX1401" i="4"/>
  <c r="AW1401" i="4"/>
  <c r="AX1385" i="4"/>
  <c r="AV1385" i="4"/>
  <c r="AW1385" i="4"/>
  <c r="AV1369" i="4"/>
  <c r="AU1369" i="4"/>
  <c r="AY1369" i="4"/>
  <c r="AY1353" i="4"/>
  <c r="AU1353" i="4"/>
  <c r="AX1337" i="4"/>
  <c r="AW1337" i="4"/>
  <c r="AX1321" i="4"/>
  <c r="AV1321" i="4"/>
  <c r="AW1321" i="4"/>
  <c r="AV1305" i="4"/>
  <c r="AU1305" i="4"/>
  <c r="AY1305" i="4"/>
  <c r="AY1289" i="4"/>
  <c r="AU1289" i="4"/>
  <c r="AX1273" i="4"/>
  <c r="AW1273" i="4"/>
  <c r="AX1257" i="4"/>
  <c r="AV1257" i="4"/>
  <c r="AW1257" i="4"/>
  <c r="AV1241" i="4"/>
  <c r="AU1241" i="4"/>
  <c r="AY1241" i="4"/>
  <c r="AY1225" i="4"/>
  <c r="AU1225" i="4"/>
  <c r="AX1209" i="4"/>
  <c r="AW1209" i="4"/>
  <c r="AX1193" i="4"/>
  <c r="AV1193" i="4"/>
  <c r="AW1193" i="4"/>
  <c r="AV1177" i="4"/>
  <c r="AU1177" i="4"/>
  <c r="AY1177" i="4"/>
  <c r="AY1161" i="4"/>
  <c r="AU1161" i="4"/>
  <c r="AX1145" i="4"/>
  <c r="AW1145" i="4"/>
  <c r="AX1129" i="4"/>
  <c r="AV1129" i="4"/>
  <c r="AW1129" i="4"/>
  <c r="AV1113" i="4"/>
  <c r="AU1113" i="4"/>
  <c r="AY1113" i="4"/>
  <c r="AY1097" i="4"/>
  <c r="AU1097" i="4"/>
  <c r="AX1081" i="4"/>
  <c r="AW1081" i="4"/>
  <c r="AX1065" i="4"/>
  <c r="AV1065" i="4"/>
  <c r="AW1065" i="4"/>
  <c r="AV1049" i="4"/>
  <c r="AU1049" i="4"/>
  <c r="AY1049" i="4"/>
  <c r="AY1033" i="4"/>
  <c r="AU1033" i="4"/>
  <c r="AX1017" i="4"/>
  <c r="AW1017" i="4"/>
  <c r="AX1001" i="4"/>
  <c r="AV1001" i="4"/>
  <c r="AW1001" i="4"/>
  <c r="AV985" i="4"/>
  <c r="AU985" i="4"/>
  <c r="AY985" i="4"/>
  <c r="AY969" i="4"/>
  <c r="AU969" i="4"/>
  <c r="AX953" i="4"/>
  <c r="AW953" i="4"/>
  <c r="AX937" i="4"/>
  <c r="AV937" i="4"/>
  <c r="AW937" i="4"/>
  <c r="AV921" i="4"/>
  <c r="AU921" i="4"/>
  <c r="AY921" i="4"/>
  <c r="AY905" i="4"/>
  <c r="AU905" i="4"/>
  <c r="AX889" i="4"/>
  <c r="AW889" i="4"/>
  <c r="AX873" i="4"/>
  <c r="AV873" i="4"/>
  <c r="AW873" i="4"/>
  <c r="AV857" i="4"/>
  <c r="AU857" i="4"/>
  <c r="AY857" i="4"/>
  <c r="AY841" i="4"/>
  <c r="AU841" i="4"/>
  <c r="AX825" i="4"/>
  <c r="AW825" i="4"/>
  <c r="AX809" i="4"/>
  <c r="AV809" i="4"/>
  <c r="AW809" i="4"/>
  <c r="AV793" i="4"/>
  <c r="AW793" i="4"/>
  <c r="AY793" i="4"/>
  <c r="AU777" i="4"/>
  <c r="AX777" i="4"/>
  <c r="AX761" i="4"/>
  <c r="AW761" i="4"/>
  <c r="AW745" i="4"/>
  <c r="AV745" i="4"/>
  <c r="AY745" i="4"/>
  <c r="AV729" i="4"/>
  <c r="AY729" i="4"/>
  <c r="AU729" i="4"/>
  <c r="AU713" i="4"/>
  <c r="AX713" i="4"/>
  <c r="AX697" i="4"/>
  <c r="AW697" i="4"/>
  <c r="AX681" i="4"/>
  <c r="AW681" i="4"/>
  <c r="AY681" i="4"/>
  <c r="AU665" i="4"/>
  <c r="AX665" i="4"/>
  <c r="AW633" i="4"/>
  <c r="AY633" i="4"/>
  <c r="AV617" i="4"/>
  <c r="AU617" i="4"/>
  <c r="AX585" i="4"/>
  <c r="AW585" i="4"/>
  <c r="AU537" i="4"/>
  <c r="AX537" i="4"/>
  <c r="AW425" i="4"/>
  <c r="AY425" i="4"/>
  <c r="AX323" i="4"/>
  <c r="AU323" i="4"/>
  <c r="AX217" i="4"/>
  <c r="AY217" i="4"/>
  <c r="AX67" i="4"/>
  <c r="AU67" i="4"/>
  <c r="AV110" i="4"/>
  <c r="AW110" i="4"/>
  <c r="AV186" i="4"/>
  <c r="AW186" i="4"/>
  <c r="AX293" i="4"/>
  <c r="AU293" i="4"/>
  <c r="AV316" i="4"/>
  <c r="AW316" i="4"/>
  <c r="AY2977" i="4"/>
  <c r="AW2977" i="4"/>
  <c r="AX2769" i="4"/>
  <c r="AY2769" i="4"/>
  <c r="AV2705" i="4"/>
  <c r="AY2705" i="4"/>
  <c r="AY2481" i="4"/>
  <c r="AW2481" i="4"/>
  <c r="AY2433" i="4"/>
  <c r="AX2433" i="4"/>
  <c r="AU2433" i="4"/>
  <c r="AV2385" i="4"/>
  <c r="AY2385" i="4"/>
  <c r="AU2385" i="4"/>
  <c r="AY2337" i="4"/>
  <c r="AW2337" i="4"/>
  <c r="AV2337" i="4"/>
  <c r="AV2279" i="4"/>
  <c r="AW2279" i="4"/>
  <c r="AU2279" i="4"/>
  <c r="AY2279" i="4"/>
  <c r="AU2271" i="4"/>
  <c r="AX2271" i="4"/>
  <c r="AW2271" i="4"/>
  <c r="AU2215" i="4"/>
  <c r="AY2215" i="4"/>
  <c r="AX2215" i="4"/>
  <c r="AX2207" i="4"/>
  <c r="AW2207" i="4"/>
  <c r="AV2207" i="4"/>
  <c r="AY2207" i="4"/>
  <c r="AX2199" i="4"/>
  <c r="AV2199" i="4"/>
  <c r="AY2199" i="4"/>
  <c r="AU2199" i="4"/>
  <c r="AW2129" i="4"/>
  <c r="AU2129" i="4"/>
  <c r="AV2129" i="4"/>
  <c r="AX2129" i="4"/>
  <c r="AU2097" i="4"/>
  <c r="AV2097" i="4"/>
  <c r="AX2097" i="4"/>
  <c r="AY2097" i="4"/>
  <c r="AV2049" i="4"/>
  <c r="AW2049" i="4"/>
  <c r="AY2049" i="4"/>
  <c r="AX2049" i="4"/>
  <c r="AY2001" i="4"/>
  <c r="AW2001" i="4"/>
  <c r="AU2001" i="4"/>
  <c r="AW1937" i="4"/>
  <c r="AU1937" i="4"/>
  <c r="AV1937" i="4"/>
  <c r="AX1937" i="4"/>
  <c r="AU1873" i="4"/>
  <c r="AV1873" i="4"/>
  <c r="AX1873" i="4"/>
  <c r="AY1873" i="4"/>
  <c r="AW665" i="4"/>
  <c r="AV665" i="4"/>
  <c r="AY665" i="4"/>
  <c r="AV649" i="4"/>
  <c r="AY649" i="4"/>
  <c r="AU649" i="4"/>
  <c r="AU633" i="4"/>
  <c r="AX633" i="4"/>
  <c r="AX617" i="4"/>
  <c r="AW617" i="4"/>
  <c r="AW601" i="4"/>
  <c r="AV601" i="4"/>
  <c r="AY601" i="4"/>
  <c r="AV585" i="4"/>
  <c r="AY585" i="4"/>
  <c r="AU585" i="4"/>
  <c r="AU569" i="4"/>
  <c r="AX569" i="4"/>
  <c r="AX553" i="4"/>
  <c r="AW553" i="4"/>
  <c r="AW537" i="4"/>
  <c r="AV537" i="4"/>
  <c r="AY537" i="4"/>
  <c r="AV521" i="4"/>
  <c r="AY521" i="4"/>
  <c r="AU521" i="4"/>
  <c r="AX489" i="4"/>
  <c r="AW489" i="4"/>
  <c r="AV457" i="4"/>
  <c r="AU457" i="4"/>
  <c r="AX457" i="4"/>
  <c r="AW435" i="4"/>
  <c r="AV435" i="4"/>
  <c r="AY435" i="4"/>
  <c r="AV425" i="4"/>
  <c r="AU425" i="4"/>
  <c r="AV393" i="4"/>
  <c r="AU393" i="4"/>
  <c r="AX361" i="4"/>
  <c r="AY361" i="4"/>
  <c r="AW361" i="4"/>
  <c r="AV335" i="4"/>
  <c r="AY335" i="4"/>
  <c r="AX335" i="4"/>
  <c r="AU335" i="4"/>
  <c r="AW323" i="4"/>
  <c r="AV323" i="4"/>
  <c r="AY323" i="4"/>
  <c r="AX271" i="4"/>
  <c r="AU271" i="4"/>
  <c r="AW271" i="4"/>
  <c r="AV271" i="4"/>
  <c r="AY235" i="4"/>
  <c r="AX235" i="4"/>
  <c r="AU235" i="4"/>
  <c r="AW235" i="4"/>
  <c r="AW217" i="4"/>
  <c r="AV217" i="4"/>
  <c r="AU217" i="4"/>
  <c r="AY199" i="4"/>
  <c r="AX199" i="4"/>
  <c r="AU199" i="4"/>
  <c r="AW199" i="4"/>
  <c r="AX143" i="4"/>
  <c r="AU143" i="4"/>
  <c r="AW143" i="4"/>
  <c r="AV143" i="4"/>
  <c r="AU105" i="4"/>
  <c r="AX105" i="4"/>
  <c r="AY105" i="4"/>
  <c r="AW105" i="4"/>
  <c r="AX89" i="4"/>
  <c r="AY89" i="4"/>
  <c r="AW89" i="4"/>
  <c r="AV89" i="4"/>
  <c r="AW67" i="4"/>
  <c r="AV67" i="4"/>
  <c r="AY67" i="4"/>
  <c r="AY47" i="4"/>
  <c r="AX47" i="4"/>
  <c r="AU47" i="4"/>
  <c r="AW47" i="4"/>
  <c r="AX60" i="4"/>
  <c r="AV60" i="4"/>
  <c r="AW60" i="4"/>
  <c r="AY60" i="4"/>
  <c r="AW73" i="4"/>
  <c r="AV73" i="4"/>
  <c r="AU73" i="4"/>
  <c r="AV108" i="4"/>
  <c r="AW108" i="4"/>
  <c r="AY108" i="4"/>
  <c r="AU108" i="4"/>
  <c r="AY110" i="4"/>
  <c r="AU110" i="4"/>
  <c r="AX110" i="4"/>
  <c r="AY156" i="4"/>
  <c r="AU156" i="4"/>
  <c r="AX156" i="4"/>
  <c r="AY186" i="4"/>
  <c r="AU186" i="4"/>
  <c r="AX186" i="4"/>
  <c r="AX188" i="4"/>
  <c r="AV188" i="4"/>
  <c r="AW188" i="4"/>
  <c r="AY188" i="4"/>
  <c r="AY236" i="4"/>
  <c r="AU236" i="4"/>
  <c r="AX236" i="4"/>
  <c r="AX268" i="4"/>
  <c r="AV268" i="4"/>
  <c r="AW268" i="4"/>
  <c r="AY268" i="4"/>
  <c r="AW293" i="4"/>
  <c r="AV293" i="4"/>
  <c r="AY293" i="4"/>
  <c r="AV314" i="4"/>
  <c r="AW314" i="4"/>
  <c r="AY314" i="4"/>
  <c r="AU314" i="4"/>
  <c r="AY316" i="4"/>
  <c r="AU316" i="4"/>
  <c r="AX316" i="4"/>
  <c r="AX341" i="4"/>
  <c r="AU341" i="4"/>
  <c r="AW341" i="4"/>
  <c r="AV341" i="4"/>
  <c r="AU434" i="4"/>
  <c r="AX434" i="4"/>
  <c r="AV434" i="4"/>
  <c r="AW434" i="4"/>
  <c r="AY453" i="4"/>
  <c r="AW453" i="4"/>
  <c r="AV453" i="4"/>
  <c r="AU453" i="4"/>
  <c r="AW546" i="4"/>
  <c r="AV546" i="4"/>
  <c r="AX546" i="4"/>
  <c r="AY546" i="4"/>
  <c r="AX594" i="4"/>
  <c r="AY594" i="4"/>
  <c r="AU594" i="4"/>
  <c r="AW594" i="4"/>
  <c r="AU674" i="4"/>
  <c r="AW674" i="4"/>
  <c r="AV674" i="4"/>
  <c r="AV856" i="4"/>
  <c r="AX856" i="4"/>
  <c r="AY856" i="4"/>
  <c r="AU856" i="4"/>
  <c r="AY904" i="4"/>
  <c r="AW904" i="4"/>
  <c r="AX904" i="4"/>
  <c r="AV904" i="4"/>
  <c r="AU1322" i="4"/>
  <c r="AX1322" i="4"/>
  <c r="AW1322" i="4"/>
  <c r="AY1322" i="4"/>
  <c r="AY1352" i="4"/>
  <c r="AW1352" i="4"/>
  <c r="AX1352" i="4"/>
  <c r="AV1352" i="4"/>
  <c r="AV1354" i="4"/>
  <c r="AU1354" i="4"/>
  <c r="AX1354" i="4"/>
  <c r="AW1354" i="4"/>
  <c r="AV1548" i="4"/>
  <c r="AX1548" i="4"/>
  <c r="AU1548" i="4"/>
  <c r="AW1548" i="4"/>
  <c r="AV1804" i="4"/>
  <c r="AX1804" i="4"/>
  <c r="AU1804" i="4"/>
  <c r="AW1804" i="4"/>
  <c r="AY30" i="4"/>
  <c r="BN41" i="4"/>
  <c r="BN29" i="4"/>
  <c r="BN45" i="4"/>
  <c r="BN27" i="4"/>
  <c r="AT45" i="4"/>
  <c r="AV41" i="4"/>
  <c r="AU41" i="4"/>
  <c r="AT32" i="4"/>
  <c r="AA41" i="4"/>
  <c r="AA43" i="4"/>
  <c r="AC31" i="4"/>
  <c r="AC39" i="4"/>
  <c r="AC34" i="4"/>
  <c r="AA29" i="4"/>
  <c r="AA33" i="4"/>
  <c r="BN39" i="4"/>
  <c r="BN31" i="4"/>
  <c r="BN36" i="4"/>
  <c r="AT36" i="4"/>
  <c r="AT38" i="4"/>
  <c r="AY38" i="4" s="1"/>
  <c r="BN40" i="4"/>
  <c r="BN42" i="4"/>
  <c r="AT44" i="4"/>
  <c r="AU44" i="4" s="1"/>
  <c r="AT46" i="4"/>
  <c r="AU46" i="4" s="1"/>
  <c r="AC33" i="4"/>
  <c r="AC28" i="4"/>
  <c r="AC36" i="4"/>
  <c r="AA30" i="4"/>
  <c r="AC44" i="4"/>
  <c r="AC46" i="4"/>
  <c r="AC35" i="4"/>
  <c r="AC30" i="4"/>
  <c r="AC38" i="4"/>
  <c r="AA31" i="4"/>
  <c r="AA35" i="4"/>
  <c r="BN35" i="4"/>
  <c r="BN32" i="4"/>
  <c r="AT37" i="4"/>
  <c r="AW37" i="4" s="1"/>
  <c r="AT39" i="4"/>
  <c r="AX39" i="4" s="1"/>
  <c r="AC43" i="4"/>
  <c r="AC37" i="4"/>
  <c r="AC40" i="4"/>
  <c r="AC42" i="4"/>
  <c r="AC27" i="4"/>
  <c r="AC22" i="4"/>
  <c r="AT40" i="4"/>
  <c r="AW40" i="4" s="1"/>
  <c r="AW41" i="4"/>
  <c r="BN44" i="4"/>
  <c r="BN46" i="4"/>
  <c r="BN38" i="4"/>
  <c r="BN30" i="4"/>
  <c r="AT29" i="4"/>
  <c r="AY29" i="4" s="1"/>
  <c r="AY41" i="4"/>
  <c r="AX41" i="4"/>
  <c r="AW2707" i="4"/>
  <c r="AY2507" i="4"/>
  <c r="AV2379" i="4"/>
  <c r="AV2768" i="4"/>
  <c r="AU2225" i="4"/>
  <c r="AW2803" i="4"/>
  <c r="AV2840" i="4"/>
  <c r="V16" i="4"/>
  <c r="V15" i="4"/>
  <c r="AC19" i="4"/>
  <c r="AC25" i="4"/>
  <c r="V14" i="4"/>
  <c r="V13" i="4"/>
  <c r="AY21" i="4"/>
  <c r="AY23" i="4"/>
  <c r="AW19" i="4"/>
  <c r="AX21" i="4"/>
  <c r="AV23" i="4"/>
  <c r="AX19" i="4"/>
  <c r="BN25" i="4"/>
  <c r="AT25" i="4"/>
  <c r="AX25" i="4" s="1"/>
  <c r="AC23" i="4"/>
  <c r="AC20" i="4"/>
  <c r="AC26" i="4"/>
  <c r="AV21" i="4"/>
  <c r="AW23" i="4"/>
  <c r="AY19" i="4"/>
  <c r="AC21" i="4"/>
  <c r="AC18" i="4"/>
  <c r="AU23" i="4"/>
  <c r="BN20" i="4"/>
  <c r="BN22" i="4"/>
  <c r="BN24" i="4"/>
  <c r="AT17" i="4"/>
  <c r="AY17" i="4" s="1"/>
  <c r="AC24" i="4"/>
  <c r="AC17" i="4"/>
  <c r="BN17" i="4"/>
  <c r="BN23" i="4"/>
  <c r="BN19" i="4"/>
  <c r="AT15" i="4"/>
  <c r="AT14" i="4"/>
  <c r="AX14" i="4" s="1"/>
  <c r="AT16" i="4"/>
  <c r="AX16" i="4" s="1"/>
  <c r="AC14" i="4"/>
  <c r="BN16" i="4"/>
  <c r="AC15" i="4"/>
  <c r="AC16" i="4"/>
  <c r="D31" i="8"/>
  <c r="D39" i="8"/>
  <c r="D35" i="8"/>
  <c r="R10" i="7"/>
  <c r="D9" i="15"/>
  <c r="E9" i="15" s="1"/>
  <c r="F9" i="15" s="1"/>
  <c r="G9" i="15" s="1"/>
  <c r="D10" i="15"/>
  <c r="E10" i="15" s="1"/>
  <c r="F10" i="15" s="1"/>
  <c r="G10" i="15" s="1"/>
  <c r="D8" i="15"/>
  <c r="D11" i="15"/>
  <c r="E11" i="15" s="1"/>
  <c r="F11" i="15" s="1"/>
  <c r="G11" i="15" s="1"/>
  <c r="D12" i="15"/>
  <c r="E12" i="15" s="1"/>
  <c r="F12" i="15" s="1"/>
  <c r="G12" i="15" s="1"/>
  <c r="AY2995" i="4"/>
  <c r="AV2995" i="4"/>
  <c r="AW2947" i="4"/>
  <c r="AY2947" i="4"/>
  <c r="AV2915" i="4"/>
  <c r="AX2915" i="4"/>
  <c r="AW2867" i="4"/>
  <c r="AU2867" i="4"/>
  <c r="AX2835" i="4"/>
  <c r="AY2835" i="4"/>
  <c r="AX2755" i="4"/>
  <c r="AU2755" i="4"/>
  <c r="AV2755" i="4"/>
  <c r="AU2659" i="4"/>
  <c r="AY2659" i="4"/>
  <c r="AX2595" i="4"/>
  <c r="AW2595" i="4"/>
  <c r="AX2507" i="4"/>
  <c r="AW2507" i="4"/>
  <c r="AV2994" i="4"/>
  <c r="AY2994" i="4"/>
  <c r="AX2946" i="4"/>
  <c r="AV2946" i="4"/>
  <c r="AU2946" i="4"/>
  <c r="AY2946" i="4"/>
  <c r="AV2898" i="4"/>
  <c r="AX2898" i="4"/>
  <c r="AX2866" i="4"/>
  <c r="AW2866" i="4"/>
  <c r="AU2866" i="4"/>
  <c r="AV2802" i="4"/>
  <c r="AX2802" i="4"/>
  <c r="AU2802" i="4"/>
  <c r="AX2754" i="4"/>
  <c r="AU2754" i="4"/>
  <c r="AV2754" i="4"/>
  <c r="AV2706" i="4"/>
  <c r="AX2706" i="4"/>
  <c r="AU2706" i="4"/>
  <c r="AY2706" i="4"/>
  <c r="AX2658" i="4"/>
  <c r="AV2658" i="4"/>
  <c r="AY2658" i="4"/>
  <c r="AU2658" i="4"/>
  <c r="AY2594" i="4"/>
  <c r="AU2594" i="4"/>
  <c r="AW2594" i="4"/>
  <c r="AU2530" i="4"/>
  <c r="AW2530" i="4"/>
  <c r="AX2530" i="4"/>
  <c r="AV2530" i="4"/>
  <c r="AW2315" i="4"/>
  <c r="AU2315" i="4"/>
  <c r="AU2283" i="4"/>
  <c r="AV2283" i="4"/>
  <c r="AY2283" i="4"/>
  <c r="AW2275" i="4"/>
  <c r="AV2275" i="4"/>
  <c r="AY2275" i="4"/>
  <c r="AX2275" i="4"/>
  <c r="AV2251" i="4"/>
  <c r="AY2251" i="4"/>
  <c r="AX2251" i="4"/>
  <c r="AX2219" i="4"/>
  <c r="AW2219" i="4"/>
  <c r="AW2187" i="4"/>
  <c r="AU2187" i="4"/>
  <c r="AV2179" i="4"/>
  <c r="AY2179" i="4"/>
  <c r="AX2179" i="4"/>
  <c r="AU2179" i="4"/>
  <c r="AX2496" i="4"/>
  <c r="AV2496" i="4"/>
  <c r="AU2496" i="4"/>
  <c r="AY2496" i="4"/>
  <c r="AV2472" i="4"/>
  <c r="AX2472" i="4"/>
  <c r="AW2472" i="4"/>
  <c r="AU2472" i="4"/>
  <c r="AX2440" i="4"/>
  <c r="AV2440" i="4"/>
  <c r="AU2440" i="4"/>
  <c r="AY2440" i="4"/>
  <c r="AV1781" i="4"/>
  <c r="AU1781" i="4"/>
  <c r="AW1781" i="4"/>
  <c r="AX1781" i="4"/>
  <c r="AW1733" i="4"/>
  <c r="AX1733" i="4"/>
  <c r="AU1733" i="4"/>
  <c r="AX1669" i="4"/>
  <c r="AU1669" i="4"/>
  <c r="AV1669" i="4"/>
  <c r="AY1669" i="4"/>
  <c r="AX1621" i="4"/>
  <c r="AV1621" i="4"/>
  <c r="AU1621" i="4"/>
  <c r="AW1621" i="4"/>
  <c r="AV1573" i="4"/>
  <c r="AY1573" i="4"/>
  <c r="AW1573" i="4"/>
  <c r="AX1573" i="4"/>
  <c r="AW1541" i="4"/>
  <c r="AX1541" i="4"/>
  <c r="AU1541" i="4"/>
  <c r="AY1493" i="4"/>
  <c r="AX1493" i="4"/>
  <c r="AV1493" i="4"/>
  <c r="AU1493" i="4"/>
  <c r="AX1429" i="4"/>
  <c r="AV1429" i="4"/>
  <c r="AU1429" i="4"/>
  <c r="AW1429" i="4"/>
  <c r="AV1381" i="4"/>
  <c r="AY1381" i="4"/>
  <c r="AW1381" i="4"/>
  <c r="AX1381" i="4"/>
  <c r="AW1333" i="4"/>
  <c r="AY1333" i="4"/>
  <c r="AX1333" i="4"/>
  <c r="AY1269" i="4"/>
  <c r="AX1269" i="4"/>
  <c r="AV1269" i="4"/>
  <c r="AU1269" i="4"/>
  <c r="AU1221" i="4"/>
  <c r="AV1221" i="4"/>
  <c r="AY1221" i="4"/>
  <c r="AW1221" i="4"/>
  <c r="AV1173" i="4"/>
  <c r="AU1173" i="4"/>
  <c r="AW1173" i="4"/>
  <c r="AY1173" i="4"/>
  <c r="AW1125" i="4"/>
  <c r="AX1125" i="4"/>
  <c r="AU1125" i="4"/>
  <c r="AY1077" i="4"/>
  <c r="AX1077" i="4"/>
  <c r="AV1077" i="4"/>
  <c r="AU1077" i="4"/>
  <c r="AU1029" i="4"/>
  <c r="AV1029" i="4"/>
  <c r="AY1029" i="4"/>
  <c r="AW1029" i="4"/>
  <c r="AV965" i="4"/>
  <c r="AY965" i="4"/>
  <c r="AW965" i="4"/>
  <c r="AX965" i="4"/>
  <c r="AW917" i="4"/>
  <c r="AY917" i="4"/>
  <c r="AX917" i="4"/>
  <c r="AX869" i="4"/>
  <c r="AU869" i="4"/>
  <c r="AV869" i="4"/>
  <c r="AY869" i="4"/>
  <c r="AX821" i="4"/>
  <c r="AV821" i="4"/>
  <c r="AU821" i="4"/>
  <c r="AW821" i="4"/>
  <c r="AV773" i="4"/>
  <c r="AW773" i="4"/>
  <c r="AX773" i="4"/>
  <c r="AU773" i="4"/>
  <c r="AX725" i="4"/>
  <c r="AU725" i="4"/>
  <c r="AY725" i="4"/>
  <c r="AU661" i="4"/>
  <c r="AY661" i="4"/>
  <c r="AV661" i="4"/>
  <c r="AW661" i="4"/>
  <c r="AY613" i="4"/>
  <c r="AV613" i="4"/>
  <c r="AW613" i="4"/>
  <c r="AX613" i="4"/>
  <c r="AV565" i="4"/>
  <c r="AW565" i="4"/>
  <c r="AX565" i="4"/>
  <c r="AU565" i="4"/>
  <c r="AY515" i="4"/>
  <c r="AW515" i="4"/>
  <c r="AX515" i="4"/>
  <c r="AX495" i="4"/>
  <c r="AV495" i="4"/>
  <c r="AU495" i="4"/>
  <c r="AW495" i="4"/>
  <c r="AV463" i="4"/>
  <c r="AY463" i="4"/>
  <c r="AX463" i="4"/>
  <c r="AW463" i="4"/>
  <c r="AW451" i="4"/>
  <c r="AU451" i="4"/>
  <c r="AV451" i="4"/>
  <c r="AY451" i="4"/>
  <c r="AW431" i="4"/>
  <c r="AV431" i="4"/>
  <c r="AY431" i="4"/>
  <c r="AW409" i="4"/>
  <c r="AU399" i="4"/>
  <c r="AX399" i="4"/>
  <c r="AW367" i="4"/>
  <c r="AV207" i="4"/>
  <c r="AW111" i="4"/>
  <c r="AV79" i="4"/>
  <c r="AU299" i="4"/>
  <c r="AX299" i="4"/>
  <c r="AV171" i="4"/>
  <c r="AW122" i="4"/>
  <c r="AV122" i="4"/>
  <c r="AW387" i="4"/>
  <c r="AV149" i="4"/>
  <c r="AY101" i="4"/>
  <c r="AU283" i="4"/>
  <c r="AX283" i="4"/>
  <c r="AU810" i="4"/>
  <c r="AV179" i="4"/>
  <c r="AY399" i="4"/>
  <c r="AU367" i="4"/>
  <c r="AX367" i="4"/>
  <c r="AW207" i="4"/>
  <c r="AU111" i="4"/>
  <c r="AX111" i="4"/>
  <c r="AW79" i="4"/>
  <c r="AY299" i="4"/>
  <c r="AW171" i="4"/>
  <c r="AX122" i="4"/>
  <c r="AU387" i="4"/>
  <c r="AX387" i="4"/>
  <c r="AW149" i="4"/>
  <c r="AV101" i="4"/>
  <c r="AY283" i="4"/>
  <c r="AV810" i="4"/>
  <c r="AW179" i="4"/>
  <c r="AU207" i="4"/>
  <c r="AU79" i="4"/>
  <c r="AU171" i="4"/>
  <c r="AU149" i="4"/>
  <c r="AU179" i="4"/>
  <c r="BI8" i="4"/>
  <c r="BI9" i="4"/>
  <c r="C23" i="5" s="1"/>
  <c r="BI11" i="4"/>
  <c r="C25" i="5" s="1"/>
  <c r="BI10" i="4"/>
  <c r="C24" i="5" s="1"/>
  <c r="P56" i="8"/>
  <c r="O12" i="7"/>
  <c r="O13" i="7"/>
  <c r="P55" i="8"/>
  <c r="F32" i="8"/>
  <c r="W16" i="7"/>
  <c r="P58" i="8"/>
  <c r="Y10" i="7"/>
  <c r="P53" i="8"/>
  <c r="AX2945" i="4"/>
  <c r="AV2945" i="4"/>
  <c r="AY2905" i="4"/>
  <c r="AW2905" i="4"/>
  <c r="AY2897" i="4"/>
  <c r="AX2897" i="4"/>
  <c r="AX2889" i="4"/>
  <c r="AV2889" i="4"/>
  <c r="AX2849" i="4"/>
  <c r="AV2849" i="4"/>
  <c r="AW2817" i="4"/>
  <c r="AX2817" i="4"/>
  <c r="AV2817" i="4"/>
  <c r="AY2777" i="4"/>
  <c r="AV2777" i="4"/>
  <c r="AU2737" i="4"/>
  <c r="AY2737" i="4"/>
  <c r="AV2713" i="4"/>
  <c r="AU2713" i="4"/>
  <c r="AX2713" i="4"/>
  <c r="AY2697" i="4"/>
  <c r="AV2697" i="4"/>
  <c r="AY2657" i="4"/>
  <c r="AV2657" i="4"/>
  <c r="AY2649" i="4"/>
  <c r="AW2649" i="4"/>
  <c r="AV2641" i="4"/>
  <c r="AY2641" i="4"/>
  <c r="AV2609" i="4"/>
  <c r="AX2609" i="4"/>
  <c r="AX2585" i="4"/>
  <c r="AV2585" i="4"/>
  <c r="AU2585" i="4"/>
  <c r="AX2537" i="4"/>
  <c r="AY2537" i="4"/>
  <c r="AY2513" i="4"/>
  <c r="AX2513" i="4"/>
  <c r="AV2475" i="4"/>
  <c r="AY2475" i="4"/>
  <c r="AW2475" i="4"/>
  <c r="AW2467" i="4"/>
  <c r="AY2467" i="4"/>
  <c r="AX2443" i="4"/>
  <c r="AU2443" i="4"/>
  <c r="AW2411" i="4"/>
  <c r="AV2411" i="4"/>
  <c r="AY2411" i="4"/>
  <c r="AU2379" i="4"/>
  <c r="AX2379" i="4"/>
  <c r="AV2347" i="4"/>
  <c r="AY2347" i="4"/>
  <c r="AW2347" i="4"/>
  <c r="AV2339" i="4"/>
  <c r="AY2339" i="4"/>
  <c r="AU2984" i="4"/>
  <c r="AV2984" i="4"/>
  <c r="AX2984" i="4"/>
  <c r="AY2944" i="4"/>
  <c r="AW2944" i="4"/>
  <c r="AW2920" i="4"/>
  <c r="AY2920" i="4"/>
  <c r="AW2880" i="4"/>
  <c r="AV2880" i="4"/>
  <c r="AV2856" i="4"/>
  <c r="AW2856" i="4"/>
  <c r="AU2856" i="4"/>
  <c r="AW2848" i="4"/>
  <c r="AV2848" i="4"/>
  <c r="AY2792" i="4"/>
  <c r="AW2792" i="4"/>
  <c r="AV2776" i="4"/>
  <c r="AU2776" i="4"/>
  <c r="AY2768" i="4"/>
  <c r="AX2768" i="4"/>
  <c r="AX2752" i="4"/>
  <c r="AV2752" i="4"/>
  <c r="AY2736" i="4"/>
  <c r="AU2736" i="4"/>
  <c r="AY2728" i="4"/>
  <c r="AX2728" i="4"/>
  <c r="AW2728" i="4"/>
  <c r="AV2664" i="4"/>
  <c r="AU2664" i="4"/>
  <c r="AV2640" i="4"/>
  <c r="AX2640" i="4"/>
  <c r="AY2640" i="4"/>
  <c r="AX2624" i="4"/>
  <c r="AV2624" i="4"/>
  <c r="AY2624" i="4"/>
  <c r="AX2600" i="4"/>
  <c r="AW2600" i="4"/>
  <c r="AY2600" i="4"/>
  <c r="AW2536" i="4"/>
  <c r="AX2536" i="4"/>
  <c r="AX2520" i="4"/>
  <c r="AY2520" i="4"/>
  <c r="AW2520" i="4"/>
  <c r="AW2273" i="4"/>
  <c r="AV2273" i="4"/>
  <c r="AV2209" i="4"/>
  <c r="AW2209" i="4"/>
  <c r="AW2155" i="4"/>
  <c r="AV2155" i="4"/>
  <c r="AY2155" i="4"/>
  <c r="AY1987" i="4"/>
  <c r="AX2123" i="4"/>
  <c r="AW2091" i="4"/>
  <c r="AU2059" i="4"/>
  <c r="AY2027" i="4"/>
  <c r="AV2027" i="4"/>
  <c r="AX1995" i="4"/>
  <c r="AW1963" i="4"/>
  <c r="AY2091" i="4"/>
  <c r="AY1963" i="4"/>
  <c r="AW2893" i="4"/>
  <c r="R6" i="7"/>
  <c r="R7" i="7"/>
  <c r="R25" i="7"/>
  <c r="O7" i="7"/>
  <c r="W10" i="7"/>
  <c r="W11" i="7"/>
  <c r="Y16" i="7"/>
  <c r="K47" i="8"/>
  <c r="R51" i="8"/>
  <c r="R54" i="8"/>
  <c r="R49" i="8"/>
  <c r="F39" i="8"/>
  <c r="R52" i="8"/>
  <c r="O10" i="7"/>
  <c r="W13" i="7"/>
  <c r="Y6" i="7"/>
  <c r="Y8" i="7"/>
  <c r="K51" i="8"/>
  <c r="K54" i="8"/>
  <c r="K57" i="8"/>
  <c r="K52" i="8"/>
  <c r="F31" i="8"/>
  <c r="O6" i="7"/>
  <c r="O15" i="7"/>
  <c r="W6" i="7"/>
  <c r="W8" i="7"/>
  <c r="Y13" i="7"/>
  <c r="K53" i="8"/>
  <c r="R47" i="8"/>
  <c r="P50" i="8"/>
  <c r="R57" i="8"/>
  <c r="P48" i="8"/>
  <c r="AG7" i="4"/>
  <c r="AH7" i="4" s="1"/>
  <c r="AI7" i="4" s="1"/>
  <c r="AU28" i="4"/>
  <c r="AX28" i="4"/>
  <c r="AV28" i="4"/>
  <c r="AW28" i="4"/>
  <c r="AY28" i="4"/>
  <c r="AW33" i="4"/>
  <c r="AV33" i="4"/>
  <c r="AU33" i="4"/>
  <c r="AX33" i="4"/>
  <c r="AY33" i="4"/>
  <c r="AV72" i="4"/>
  <c r="AW72" i="4"/>
  <c r="AY72" i="4"/>
  <c r="AU72" i="4"/>
  <c r="AX72" i="4"/>
  <c r="AV121" i="4"/>
  <c r="AU121" i="4"/>
  <c r="AX121" i="4"/>
  <c r="AY121" i="4"/>
  <c r="AW121" i="4"/>
  <c r="AU284" i="4"/>
  <c r="AX284" i="4"/>
  <c r="AV284" i="4"/>
  <c r="AW284" i="4"/>
  <c r="AY284" i="4"/>
  <c r="AU330" i="4"/>
  <c r="AX330" i="4"/>
  <c r="AV330" i="4"/>
  <c r="AW330" i="4"/>
  <c r="AY330" i="4"/>
  <c r="AX658" i="4"/>
  <c r="AY658" i="4"/>
  <c r="AU658" i="4"/>
  <c r="AW658" i="4"/>
  <c r="AV658" i="4"/>
  <c r="AW17" i="4"/>
  <c r="AX136" i="4"/>
  <c r="AV136" i="4"/>
  <c r="AW136" i="4"/>
  <c r="AY136" i="4"/>
  <c r="AU136" i="4"/>
  <c r="AU220" i="4"/>
  <c r="AX220" i="4"/>
  <c r="AV220" i="4"/>
  <c r="AW220" i="4"/>
  <c r="AY220" i="4"/>
  <c r="AW225" i="4"/>
  <c r="AV225" i="4"/>
  <c r="AU225" i="4"/>
  <c r="AY225" i="4"/>
  <c r="AX225" i="4"/>
  <c r="AW279" i="4"/>
  <c r="AV279" i="4"/>
  <c r="AY279" i="4"/>
  <c r="AX279" i="4"/>
  <c r="AU279" i="4"/>
  <c r="AU402" i="4"/>
  <c r="AX402" i="4"/>
  <c r="AV402" i="4"/>
  <c r="AW402" i="4"/>
  <c r="AY402" i="4"/>
  <c r="AU570" i="4"/>
  <c r="AW570" i="4"/>
  <c r="AY570" i="4"/>
  <c r="AX570" i="4"/>
  <c r="AV570" i="4"/>
  <c r="AW75" i="4"/>
  <c r="AV75" i="4"/>
  <c r="AY75" i="4"/>
  <c r="AX75" i="4"/>
  <c r="AU75" i="4"/>
  <c r="AW161" i="4"/>
  <c r="AV161" i="4"/>
  <c r="AU161" i="4"/>
  <c r="AX161" i="4"/>
  <c r="AY161" i="4"/>
  <c r="AX890" i="4"/>
  <c r="AU890" i="4"/>
  <c r="AY890" i="4"/>
  <c r="AW890" i="4"/>
  <c r="AV890" i="4"/>
  <c r="AT24" i="4"/>
  <c r="AT26" i="4"/>
  <c r="AT35" i="4"/>
  <c r="AT132" i="4"/>
  <c r="AT134" i="4"/>
  <c r="AT141" i="4"/>
  <c r="AT280" i="4"/>
  <c r="AT282" i="4"/>
  <c r="AT394" i="4"/>
  <c r="AT400" i="4"/>
  <c r="AT413" i="4"/>
  <c r="AT874" i="4"/>
  <c r="AT888" i="4"/>
  <c r="AT68" i="4"/>
  <c r="AT70" i="4"/>
  <c r="AT77" i="4"/>
  <c r="AT216" i="4"/>
  <c r="AT218" i="4"/>
  <c r="AT324" i="4"/>
  <c r="AT326" i="4"/>
  <c r="AT328" i="4"/>
  <c r="AT337" i="4"/>
  <c r="AT562" i="4"/>
  <c r="AT568" i="4"/>
  <c r="AT650" i="4"/>
  <c r="AT656" i="4"/>
  <c r="AT477" i="4"/>
  <c r="AT586" i="4"/>
  <c r="AT592" i="4"/>
  <c r="AT632" i="4"/>
  <c r="AT1130" i="4"/>
  <c r="AT1258" i="4"/>
  <c r="AT1614" i="4"/>
  <c r="AT1870" i="4"/>
  <c r="AT20" i="4"/>
  <c r="AT22" i="4"/>
  <c r="AT31" i="4"/>
  <c r="AT42" i="4"/>
  <c r="AT51" i="4"/>
  <c r="AT84" i="4"/>
  <c r="AT86" i="4"/>
  <c r="AT93" i="4"/>
  <c r="AT106" i="4"/>
  <c r="AT148" i="4"/>
  <c r="AT150" i="4"/>
  <c r="AT157" i="4"/>
  <c r="AT170" i="4"/>
  <c r="AT212" i="4"/>
  <c r="AT214" i="4"/>
  <c r="AT221" i="4"/>
  <c r="AT234" i="4"/>
  <c r="AT276" i="4"/>
  <c r="AT278" i="4"/>
  <c r="AT285" i="4"/>
  <c r="AT298" i="4"/>
  <c r="AT342" i="4"/>
  <c r="AT344" i="4"/>
  <c r="AT364" i="4"/>
  <c r="AT373" i="4"/>
  <c r="AT426" i="4"/>
  <c r="AT432" i="4"/>
  <c r="AT445" i="4"/>
  <c r="AT472" i="4"/>
  <c r="AT485" i="4"/>
  <c r="AT554" i="4"/>
  <c r="AT560" i="4"/>
  <c r="AT600" i="4"/>
  <c r="AT682" i="4"/>
  <c r="AT696" i="4"/>
  <c r="AT776" i="4"/>
  <c r="AT938" i="4"/>
  <c r="AT952" i="4"/>
  <c r="AT10" i="4"/>
  <c r="AY10" i="4" s="1"/>
  <c r="AT12" i="4"/>
  <c r="AY12" i="4" s="1"/>
  <c r="BN14" i="4"/>
  <c r="AT18" i="4"/>
  <c r="AT27" i="4"/>
  <c r="AT34" i="4"/>
  <c r="AT43" i="4"/>
  <c r="AT50" i="4"/>
  <c r="AT66" i="4"/>
  <c r="AT82" i="4"/>
  <c r="AT98" i="4"/>
  <c r="AT114" i="4"/>
  <c r="AT130" i="4"/>
  <c r="AT146" i="4"/>
  <c r="AT162" i="4"/>
  <c r="AT178" i="4"/>
  <c r="AT194" i="4"/>
  <c r="AT210" i="4"/>
  <c r="AT226" i="4"/>
  <c r="AT242" i="4"/>
  <c r="AT258" i="4"/>
  <c r="AT274" i="4"/>
  <c r="AT290" i="4"/>
  <c r="AT306" i="4"/>
  <c r="AT322" i="4"/>
  <c r="AT340" i="4"/>
  <c r="AT356" i="4"/>
  <c r="AT372" i="4"/>
  <c r="AT388" i="4"/>
  <c r="AT392" i="4"/>
  <c r="AT424" i="4"/>
  <c r="AT456" i="4"/>
  <c r="AT488" i="4"/>
  <c r="AT520" i="4"/>
  <c r="AT552" i="4"/>
  <c r="AT584" i="4"/>
  <c r="AT616" i="4"/>
  <c r="AT648" i="4"/>
  <c r="AT680" i="4"/>
  <c r="AT744" i="4"/>
  <c r="AT808" i="4"/>
  <c r="AT872" i="4"/>
  <c r="AT936" i="4"/>
  <c r="AT1000" i="4"/>
  <c r="AT1064" i="4"/>
  <c r="AT1128" i="4"/>
  <c r="AT1192" i="4"/>
  <c r="AT1256" i="4"/>
  <c r="AT1320" i="4"/>
  <c r="AT1384" i="4"/>
  <c r="AT1484" i="4"/>
  <c r="AT1612" i="4"/>
  <c r="AT1740" i="4"/>
  <c r="AT1868" i="4"/>
  <c r="AT2068" i="4"/>
  <c r="D41" i="8"/>
  <c r="D37" i="8"/>
  <c r="D33" i="8"/>
  <c r="AT2372" i="4"/>
  <c r="F36" i="8"/>
  <c r="AT1016" i="4"/>
  <c r="AT1080" i="4"/>
  <c r="AT1144" i="4"/>
  <c r="AT1208" i="4"/>
  <c r="AT1272" i="4"/>
  <c r="AT1336" i="4"/>
  <c r="AT1400" i="4"/>
  <c r="AT1516" i="4"/>
  <c r="AT1644" i="4"/>
  <c r="AT1772" i="4"/>
  <c r="AT1900" i="4"/>
  <c r="AT2176" i="4"/>
  <c r="R17" i="7"/>
  <c r="R12" i="7"/>
  <c r="R8" i="7"/>
  <c r="BN12" i="4"/>
  <c r="BN9" i="4"/>
  <c r="X7" i="4"/>
  <c r="AG2830" i="4"/>
  <c r="AH2830" i="4" s="1"/>
  <c r="AI2830" i="4" s="1"/>
  <c r="AK2830" i="4" s="1"/>
  <c r="C9" i="6"/>
  <c r="D8" i="6" s="1"/>
  <c r="D15" i="8" s="1"/>
  <c r="AG10" i="4"/>
  <c r="AH10" i="4" s="1"/>
  <c r="AI10" i="4" s="1"/>
  <c r="AJ10" i="4" s="1"/>
  <c r="W10" i="4"/>
  <c r="Z27" i="4"/>
  <c r="W29" i="4"/>
  <c r="Z30" i="4"/>
  <c r="Z32" i="4"/>
  <c r="W12" i="4"/>
  <c r="Z28" i="4"/>
  <c r="Z29" i="4"/>
  <c r="Z31" i="4"/>
  <c r="Z33" i="4"/>
  <c r="Z35" i="4"/>
  <c r="Z37" i="4"/>
  <c r="Z39" i="4"/>
  <c r="Z41" i="4"/>
  <c r="Z43" i="4"/>
  <c r="Z45" i="4"/>
  <c r="Z47" i="4"/>
  <c r="Z49" i="4"/>
  <c r="Z51" i="4"/>
  <c r="Z53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2" i="4"/>
  <c r="Z94" i="4"/>
  <c r="Z96" i="4"/>
  <c r="Z98" i="4"/>
  <c r="Z100" i="4"/>
  <c r="Z102" i="4"/>
  <c r="W104" i="4"/>
  <c r="Z105" i="4"/>
  <c r="Z107" i="4"/>
  <c r="Z109" i="4"/>
  <c r="Z111" i="4"/>
  <c r="Z113" i="4"/>
  <c r="Z115" i="4"/>
  <c r="Z117" i="4"/>
  <c r="Z119" i="4"/>
  <c r="Z120" i="4"/>
  <c r="Z122" i="4"/>
  <c r="Z124" i="4"/>
  <c r="Z126" i="4"/>
  <c r="Z127" i="4"/>
  <c r="Z129" i="4"/>
  <c r="Z131" i="4"/>
  <c r="Z133" i="4"/>
  <c r="Z135" i="4"/>
  <c r="Z137" i="4"/>
  <c r="Z139" i="4"/>
  <c r="Z36" i="4"/>
  <c r="Z40" i="4"/>
  <c r="Z44" i="4"/>
  <c r="Z48" i="4"/>
  <c r="Z52" i="4"/>
  <c r="W56" i="4"/>
  <c r="W58" i="4"/>
  <c r="W60" i="4"/>
  <c r="W62" i="4"/>
  <c r="W64" i="4"/>
  <c r="W66" i="4"/>
  <c r="W68" i="4"/>
  <c r="W70" i="4"/>
  <c r="W72" i="4"/>
  <c r="W74" i="4"/>
  <c r="W76" i="4"/>
  <c r="W78" i="4"/>
  <c r="W80" i="4"/>
  <c r="W82" i="4"/>
  <c r="W84" i="4"/>
  <c r="W86" i="4"/>
  <c r="W88" i="4"/>
  <c r="W90" i="4"/>
  <c r="Z93" i="4"/>
  <c r="Z97" i="4"/>
  <c r="Z34" i="4"/>
  <c r="Z38" i="4"/>
  <c r="Z42" i="4"/>
  <c r="Z46" i="4"/>
  <c r="Z50" i="4"/>
  <c r="Z54" i="4"/>
  <c r="X57" i="4"/>
  <c r="X59" i="4"/>
  <c r="X61" i="4"/>
  <c r="X63" i="4"/>
  <c r="X65" i="4"/>
  <c r="X67" i="4"/>
  <c r="X69" i="4"/>
  <c r="X71" i="4"/>
  <c r="X73" i="4"/>
  <c r="X75" i="4"/>
  <c r="X77" i="4"/>
  <c r="X79" i="4"/>
  <c r="X81" i="4"/>
  <c r="X83" i="4"/>
  <c r="X85" i="4"/>
  <c r="X87" i="4"/>
  <c r="X89" i="4"/>
  <c r="Z91" i="4"/>
  <c r="Z95" i="4"/>
  <c r="Z99" i="4"/>
  <c r="Z103" i="4"/>
  <c r="Z106" i="4"/>
  <c r="Z110" i="4"/>
  <c r="Z114" i="4"/>
  <c r="Z118" i="4"/>
  <c r="Z121" i="4"/>
  <c r="Z125" i="4"/>
  <c r="Z128" i="4"/>
  <c r="Z132" i="4"/>
  <c r="Z136" i="4"/>
  <c r="Z140" i="4"/>
  <c r="Z142" i="4"/>
  <c r="Z143" i="4"/>
  <c r="Z145" i="4"/>
  <c r="Z147" i="4"/>
  <c r="Z149" i="4"/>
  <c r="Z151" i="4"/>
  <c r="Z153" i="4"/>
  <c r="Z155" i="4"/>
  <c r="Z157" i="4"/>
  <c r="W159" i="4"/>
  <c r="Z160" i="4"/>
  <c r="Z162" i="4"/>
  <c r="Z164" i="4"/>
  <c r="Z166" i="4"/>
  <c r="Z168" i="4"/>
  <c r="Z170" i="4"/>
  <c r="Z172" i="4"/>
  <c r="Z174" i="4"/>
  <c r="Z175" i="4"/>
  <c r="Z177" i="4"/>
  <c r="Z179" i="4"/>
  <c r="Z181" i="4"/>
  <c r="Z183" i="4"/>
  <c r="Z185" i="4"/>
  <c r="Z187" i="4"/>
  <c r="Z189" i="4"/>
  <c r="W191" i="4"/>
  <c r="Z192" i="4"/>
  <c r="Z194" i="4"/>
  <c r="Z196" i="4"/>
  <c r="Z198" i="4"/>
  <c r="Z200" i="4"/>
  <c r="Z202" i="4"/>
  <c r="Z204" i="4"/>
  <c r="Z206" i="4"/>
  <c r="Z207" i="4"/>
  <c r="Z209" i="4"/>
  <c r="Z211" i="4"/>
  <c r="Z213" i="4"/>
  <c r="Z216" i="4"/>
  <c r="Z218" i="4"/>
  <c r="Z220" i="4"/>
  <c r="Z222" i="4"/>
  <c r="Z224" i="4"/>
  <c r="Z226" i="4"/>
  <c r="Z228" i="4"/>
  <c r="Z230" i="4"/>
  <c r="Z232" i="4"/>
  <c r="Z234" i="4"/>
  <c r="Z236" i="4"/>
  <c r="Z238" i="4"/>
  <c r="Z240" i="4"/>
  <c r="Z242" i="4"/>
  <c r="Z244" i="4"/>
  <c r="Z245" i="4"/>
  <c r="Z247" i="4"/>
  <c r="Z249" i="4"/>
  <c r="Z251" i="4"/>
  <c r="W253" i="4"/>
  <c r="Z254" i="4"/>
  <c r="Z256" i="4"/>
  <c r="Z258" i="4"/>
  <c r="Z260" i="4"/>
  <c r="Z261" i="4"/>
  <c r="Z263" i="4"/>
  <c r="Z265" i="4"/>
  <c r="Z267" i="4"/>
  <c r="W269" i="4"/>
  <c r="Z270" i="4"/>
  <c r="Z272" i="4"/>
  <c r="Z274" i="4"/>
  <c r="Z276" i="4"/>
  <c r="Z277" i="4"/>
  <c r="Z279" i="4"/>
  <c r="Z281" i="4"/>
  <c r="Z283" i="4"/>
  <c r="W285" i="4"/>
  <c r="Z286" i="4"/>
  <c r="Z288" i="4"/>
  <c r="Z290" i="4"/>
  <c r="Z292" i="4"/>
  <c r="Z293" i="4"/>
  <c r="Z295" i="4"/>
  <c r="Z297" i="4"/>
  <c r="Z299" i="4"/>
  <c r="W301" i="4"/>
  <c r="Z302" i="4"/>
  <c r="Z304" i="4"/>
  <c r="Z306" i="4"/>
  <c r="Z308" i="4"/>
  <c r="Z310" i="4"/>
  <c r="Z312" i="4"/>
  <c r="Z314" i="4"/>
  <c r="Z316" i="4"/>
  <c r="Z318" i="4"/>
  <c r="Z320" i="4"/>
  <c r="Z322" i="4"/>
  <c r="Z324" i="4"/>
  <c r="Z326" i="4"/>
  <c r="Z328" i="4"/>
  <c r="Z330" i="4"/>
  <c r="W332" i="4"/>
  <c r="Z333" i="4"/>
  <c r="Z335" i="4"/>
  <c r="Z337" i="4"/>
  <c r="Z339" i="4"/>
  <c r="Z340" i="4"/>
  <c r="Z342" i="4"/>
  <c r="Z344" i="4"/>
  <c r="Z346" i="4"/>
  <c r="W348" i="4"/>
  <c r="Z349" i="4"/>
  <c r="Z351" i="4"/>
  <c r="Z353" i="4"/>
  <c r="Z355" i="4"/>
  <c r="Z356" i="4"/>
  <c r="Z358" i="4"/>
  <c r="Z360" i="4"/>
  <c r="Z362" i="4"/>
  <c r="W364" i="4"/>
  <c r="Z365" i="4"/>
  <c r="Z367" i="4"/>
  <c r="Z369" i="4"/>
  <c r="Z371" i="4"/>
  <c r="Z372" i="4"/>
  <c r="Z374" i="4"/>
  <c r="Z104" i="4"/>
  <c r="Z112" i="4"/>
  <c r="W120" i="4"/>
  <c r="W127" i="4"/>
  <c r="Z134" i="4"/>
  <c r="Z141" i="4"/>
  <c r="Z144" i="4"/>
  <c r="Z148" i="4"/>
  <c r="Z152" i="4"/>
  <c r="Z156" i="4"/>
  <c r="Z159" i="4"/>
  <c r="Z163" i="4"/>
  <c r="Z167" i="4"/>
  <c r="Z171" i="4"/>
  <c r="W175" i="4"/>
  <c r="Z178" i="4"/>
  <c r="Z182" i="4"/>
  <c r="Z186" i="4"/>
  <c r="Z190" i="4"/>
  <c r="Z193" i="4"/>
  <c r="Z197" i="4"/>
  <c r="Z201" i="4"/>
  <c r="Z205" i="4"/>
  <c r="Z208" i="4"/>
  <c r="Z212" i="4"/>
  <c r="Z217" i="4"/>
  <c r="Z221" i="4"/>
  <c r="Z225" i="4"/>
  <c r="Z229" i="4"/>
  <c r="Z233" i="4"/>
  <c r="Z237" i="4"/>
  <c r="Z241" i="4"/>
  <c r="W245" i="4"/>
  <c r="Z248" i="4"/>
  <c r="Z252" i="4"/>
  <c r="Z255" i="4"/>
  <c r="Z259" i="4"/>
  <c r="Z262" i="4"/>
  <c r="Z266" i="4"/>
  <c r="Z269" i="4"/>
  <c r="Z273" i="4"/>
  <c r="W277" i="4"/>
  <c r="Z280" i="4"/>
  <c r="Z284" i="4"/>
  <c r="Z287" i="4"/>
  <c r="Z291" i="4"/>
  <c r="Z294" i="4"/>
  <c r="Z298" i="4"/>
  <c r="Z301" i="4"/>
  <c r="Z305" i="4"/>
  <c r="Z309" i="4"/>
  <c r="Z313" i="4"/>
  <c r="Z317" i="4"/>
  <c r="Z321" i="4"/>
  <c r="Z325" i="4"/>
  <c r="Z329" i="4"/>
  <c r="Z332" i="4"/>
  <c r="Z336" i="4"/>
  <c r="W340" i="4"/>
  <c r="Z343" i="4"/>
  <c r="Z347" i="4"/>
  <c r="Z350" i="4"/>
  <c r="Z354" i="4"/>
  <c r="Z357" i="4"/>
  <c r="Z361" i="4"/>
  <c r="Z364" i="4"/>
  <c r="Z368" i="4"/>
  <c r="W372" i="4"/>
  <c r="Z101" i="4"/>
  <c r="Z108" i="4"/>
  <c r="Z116" i="4"/>
  <c r="Z123" i="4"/>
  <c r="Z130" i="4"/>
  <c r="Z138" i="4"/>
  <c r="W143" i="4"/>
  <c r="Z146" i="4"/>
  <c r="Z150" i="4"/>
  <c r="Z154" i="4"/>
  <c r="Z158" i="4"/>
  <c r="Z161" i="4"/>
  <c r="Z165" i="4"/>
  <c r="Z169" i="4"/>
  <c r="Z173" i="4"/>
  <c r="Z176" i="4"/>
  <c r="Z180" i="4"/>
  <c r="Z184" i="4"/>
  <c r="Z188" i="4"/>
  <c r="Z191" i="4"/>
  <c r="Z195" i="4"/>
  <c r="Z199" i="4"/>
  <c r="Z203" i="4"/>
  <c r="W207" i="4"/>
  <c r="Z210" i="4"/>
  <c r="Z214" i="4"/>
  <c r="Z215" i="4"/>
  <c r="Z219" i="4"/>
  <c r="Z223" i="4"/>
  <c r="Z227" i="4"/>
  <c r="Z231" i="4"/>
  <c r="Z235" i="4"/>
  <c r="Z239" i="4"/>
  <c r="Z243" i="4"/>
  <c r="Z246" i="4"/>
  <c r="Z250" i="4"/>
  <c r="Z253" i="4"/>
  <c r="Z257" i="4"/>
  <c r="W261" i="4"/>
  <c r="Z264" i="4"/>
  <c r="Z268" i="4"/>
  <c r="Z271" i="4"/>
  <c r="Z275" i="4"/>
  <c r="Z278" i="4"/>
  <c r="Z282" i="4"/>
  <c r="Z285" i="4"/>
  <c r="Z289" i="4"/>
  <c r="W293" i="4"/>
  <c r="Z296" i="4"/>
  <c r="Z300" i="4"/>
  <c r="Z303" i="4"/>
  <c r="Z307" i="4"/>
  <c r="Z311" i="4"/>
  <c r="Z315" i="4"/>
  <c r="Z319" i="4"/>
  <c r="Z323" i="4"/>
  <c r="Z327" i="4"/>
  <c r="Z331" i="4"/>
  <c r="Z334" i="4"/>
  <c r="Z338" i="4"/>
  <c r="Z341" i="4"/>
  <c r="Z345" i="4"/>
  <c r="Z348" i="4"/>
  <c r="Z352" i="4"/>
  <c r="W356" i="4"/>
  <c r="Z359" i="4"/>
  <c r="Z363" i="4"/>
  <c r="Z366" i="4"/>
  <c r="Z370" i="4"/>
  <c r="Z373" i="4"/>
  <c r="Z376" i="4"/>
  <c r="Z378" i="4"/>
  <c r="W380" i="4"/>
  <c r="Z381" i="4"/>
  <c r="Z383" i="4"/>
  <c r="Z385" i="4"/>
  <c r="Z387" i="4"/>
  <c r="Z388" i="4"/>
  <c r="Z390" i="4"/>
  <c r="Z392" i="4"/>
  <c r="Z394" i="4"/>
  <c r="W396" i="4"/>
  <c r="Z397" i="4"/>
  <c r="Z399" i="4"/>
  <c r="Z401" i="4"/>
  <c r="Z403" i="4"/>
  <c r="Z404" i="4"/>
  <c r="Z406" i="4"/>
  <c r="Z408" i="4"/>
  <c r="Z410" i="4"/>
  <c r="W412" i="4"/>
  <c r="Z413" i="4"/>
  <c r="Z415" i="4"/>
  <c r="Z417" i="4"/>
  <c r="Z419" i="4"/>
  <c r="Z420" i="4"/>
  <c r="Z422" i="4"/>
  <c r="Z424" i="4"/>
  <c r="Z426" i="4"/>
  <c r="W428" i="4"/>
  <c r="Z429" i="4"/>
  <c r="Z431" i="4"/>
  <c r="Z433" i="4"/>
  <c r="Z435" i="4"/>
  <c r="Z436" i="4"/>
  <c r="Z438" i="4"/>
  <c r="Z440" i="4"/>
  <c r="Z442" i="4"/>
  <c r="W444" i="4"/>
  <c r="Z445" i="4"/>
  <c r="Z447" i="4"/>
  <c r="Z449" i="4"/>
  <c r="Z451" i="4"/>
  <c r="Z452" i="4"/>
  <c r="Z454" i="4"/>
  <c r="Z456" i="4"/>
  <c r="Z458" i="4"/>
  <c r="W460" i="4"/>
  <c r="Z461" i="4"/>
  <c r="Z463" i="4"/>
  <c r="Z465" i="4"/>
  <c r="Z467" i="4"/>
  <c r="Z468" i="4"/>
  <c r="Z470" i="4"/>
  <c r="Z472" i="4"/>
  <c r="Z474" i="4"/>
  <c r="W476" i="4"/>
  <c r="Z477" i="4"/>
  <c r="Z479" i="4"/>
  <c r="Z481" i="4"/>
  <c r="Z483" i="4"/>
  <c r="Z484" i="4"/>
  <c r="Z486" i="4"/>
  <c r="Z488" i="4"/>
  <c r="Z490" i="4"/>
  <c r="W492" i="4"/>
  <c r="Z493" i="4"/>
  <c r="Z495" i="4"/>
  <c r="Z497" i="4"/>
  <c r="Z499" i="4"/>
  <c r="Z500" i="4"/>
  <c r="Z502" i="4"/>
  <c r="Z504" i="4"/>
  <c r="Z506" i="4"/>
  <c r="W508" i="4"/>
  <c r="Z509" i="4"/>
  <c r="Z511" i="4"/>
  <c r="Z513" i="4"/>
  <c r="Z515" i="4"/>
  <c r="Z516" i="4"/>
  <c r="Z518" i="4"/>
  <c r="Z520" i="4"/>
  <c r="Z522" i="4"/>
  <c r="W524" i="4"/>
  <c r="Z525" i="4"/>
  <c r="Z527" i="4"/>
  <c r="Z529" i="4"/>
  <c r="Z531" i="4"/>
  <c r="Z532" i="4"/>
  <c r="Z534" i="4"/>
  <c r="Z536" i="4"/>
  <c r="Z538" i="4"/>
  <c r="W540" i="4"/>
  <c r="Z541" i="4"/>
  <c r="Z543" i="4"/>
  <c r="Z545" i="4"/>
  <c r="Z547" i="4"/>
  <c r="Z548" i="4"/>
  <c r="Z550" i="4"/>
  <c r="Z552" i="4"/>
  <c r="W554" i="4"/>
  <c r="Z555" i="4"/>
  <c r="Z557" i="4"/>
  <c r="Z558" i="4"/>
  <c r="Z560" i="4"/>
  <c r="W562" i="4"/>
  <c r="Z563" i="4"/>
  <c r="Z565" i="4"/>
  <c r="Z566" i="4"/>
  <c r="Z568" i="4"/>
  <c r="W570" i="4"/>
  <c r="Z571" i="4"/>
  <c r="Z573" i="4"/>
  <c r="Z574" i="4"/>
  <c r="X576" i="4"/>
  <c r="W577" i="4"/>
  <c r="X578" i="4"/>
  <c r="W579" i="4"/>
  <c r="X580" i="4"/>
  <c r="W581" i="4"/>
  <c r="X582" i="4"/>
  <c r="W583" i="4"/>
  <c r="X584" i="4"/>
  <c r="W585" i="4"/>
  <c r="X586" i="4"/>
  <c r="W587" i="4"/>
  <c r="X588" i="4"/>
  <c r="W589" i="4"/>
  <c r="X590" i="4"/>
  <c r="W591" i="4"/>
  <c r="X592" i="4"/>
  <c r="W593" i="4"/>
  <c r="X594" i="4"/>
  <c r="W595" i="4"/>
  <c r="X596" i="4"/>
  <c r="W597" i="4"/>
  <c r="X598" i="4"/>
  <c r="W599" i="4"/>
  <c r="X600" i="4"/>
  <c r="W601" i="4"/>
  <c r="X602" i="4"/>
  <c r="W603" i="4"/>
  <c r="X604" i="4"/>
  <c r="W605" i="4"/>
  <c r="X606" i="4"/>
  <c r="W607" i="4"/>
  <c r="X608" i="4"/>
  <c r="W609" i="4"/>
  <c r="X610" i="4"/>
  <c r="W611" i="4"/>
  <c r="X612" i="4"/>
  <c r="W613" i="4"/>
  <c r="X614" i="4"/>
  <c r="W615" i="4"/>
  <c r="X616" i="4"/>
  <c r="W617" i="4"/>
  <c r="X618" i="4"/>
  <c r="W619" i="4"/>
  <c r="X620" i="4"/>
  <c r="W621" i="4"/>
  <c r="X622" i="4"/>
  <c r="W623" i="4"/>
  <c r="W624" i="4"/>
  <c r="Z625" i="4"/>
  <c r="Z627" i="4"/>
  <c r="Z628" i="4"/>
  <c r="Z630" i="4"/>
  <c r="W632" i="4"/>
  <c r="Z633" i="4"/>
  <c r="Z635" i="4"/>
  <c r="Z636" i="4"/>
  <c r="Z638" i="4"/>
  <c r="W640" i="4"/>
  <c r="Z641" i="4"/>
  <c r="Z643" i="4"/>
  <c r="Z644" i="4"/>
  <c r="Z646" i="4"/>
  <c r="W648" i="4"/>
  <c r="Z649" i="4"/>
  <c r="Z651" i="4"/>
  <c r="Z652" i="4"/>
  <c r="Z654" i="4"/>
  <c r="W656" i="4"/>
  <c r="Z657" i="4"/>
  <c r="Z659" i="4"/>
  <c r="Z660" i="4"/>
  <c r="Z662" i="4"/>
  <c r="W664" i="4"/>
  <c r="Z665" i="4"/>
  <c r="Z667" i="4"/>
  <c r="Z668" i="4"/>
  <c r="Z670" i="4"/>
  <c r="W672" i="4"/>
  <c r="Z673" i="4"/>
  <c r="Z675" i="4"/>
  <c r="Z676" i="4"/>
  <c r="Z678" i="4"/>
  <c r="W680" i="4"/>
  <c r="Z681" i="4"/>
  <c r="Z683" i="4"/>
  <c r="Z684" i="4"/>
  <c r="Z686" i="4"/>
  <c r="W688" i="4"/>
  <c r="Z689" i="4"/>
  <c r="Z691" i="4"/>
  <c r="Z692" i="4"/>
  <c r="Z694" i="4"/>
  <c r="W696" i="4"/>
  <c r="Z697" i="4"/>
  <c r="Z699" i="4"/>
  <c r="Z700" i="4"/>
  <c r="Z702" i="4"/>
  <c r="W704" i="4"/>
  <c r="Z705" i="4"/>
  <c r="Z707" i="4"/>
  <c r="Z708" i="4"/>
  <c r="Z710" i="4"/>
  <c r="W712" i="4"/>
  <c r="Z713" i="4"/>
  <c r="Z715" i="4"/>
  <c r="Z716" i="4"/>
  <c r="Z718" i="4"/>
  <c r="W720" i="4"/>
  <c r="Z721" i="4"/>
  <c r="Z723" i="4"/>
  <c r="Z724" i="4"/>
  <c r="Z726" i="4"/>
  <c r="W728" i="4"/>
  <c r="Z729" i="4"/>
  <c r="Z731" i="4"/>
  <c r="Z732" i="4"/>
  <c r="Z734" i="4"/>
  <c r="W736" i="4"/>
  <c r="Z737" i="4"/>
  <c r="Z739" i="4"/>
  <c r="Z740" i="4"/>
  <c r="Z742" i="4"/>
  <c r="W744" i="4"/>
  <c r="Z745" i="4"/>
  <c r="Z747" i="4"/>
  <c r="Z748" i="4"/>
  <c r="Z750" i="4"/>
  <c r="W752" i="4"/>
  <c r="Z753" i="4"/>
  <c r="Z755" i="4"/>
  <c r="Z756" i="4"/>
  <c r="Z758" i="4"/>
  <c r="W760" i="4"/>
  <c r="Z761" i="4"/>
  <c r="Z763" i="4"/>
  <c r="Z764" i="4"/>
  <c r="Z766" i="4"/>
  <c r="W768" i="4"/>
  <c r="Z769" i="4"/>
  <c r="Z771" i="4"/>
  <c r="Z772" i="4"/>
  <c r="Z774" i="4"/>
  <c r="W776" i="4"/>
  <c r="Z777" i="4"/>
  <c r="Z779" i="4"/>
  <c r="Z780" i="4"/>
  <c r="Z782" i="4"/>
  <c r="W784" i="4"/>
  <c r="Z785" i="4"/>
  <c r="Z787" i="4"/>
  <c r="Z788" i="4"/>
  <c r="Z790" i="4"/>
  <c r="Z375" i="4"/>
  <c r="Z379" i="4"/>
  <c r="Z382" i="4"/>
  <c r="Z386" i="4"/>
  <c r="Z389" i="4"/>
  <c r="Z393" i="4"/>
  <c r="Z396" i="4"/>
  <c r="Z400" i="4"/>
  <c r="W404" i="4"/>
  <c r="Z407" i="4"/>
  <c r="Z411" i="4"/>
  <c r="Z414" i="4"/>
  <c r="Z418" i="4"/>
  <c r="Z421" i="4"/>
  <c r="Z425" i="4"/>
  <c r="Z428" i="4"/>
  <c r="Z432" i="4"/>
  <c r="W436" i="4"/>
  <c r="Z439" i="4"/>
  <c r="Z443" i="4"/>
  <c r="Z446" i="4"/>
  <c r="Z450" i="4"/>
  <c r="Z453" i="4"/>
  <c r="Z457" i="4"/>
  <c r="Z460" i="4"/>
  <c r="Z464" i="4"/>
  <c r="W468" i="4"/>
  <c r="Z471" i="4"/>
  <c r="Z475" i="4"/>
  <c r="Z478" i="4"/>
  <c r="Z482" i="4"/>
  <c r="Z485" i="4"/>
  <c r="Z489" i="4"/>
  <c r="Z492" i="4"/>
  <c r="Z496" i="4"/>
  <c r="W500" i="4"/>
  <c r="Z503" i="4"/>
  <c r="Z507" i="4"/>
  <c r="Z510" i="4"/>
  <c r="Z514" i="4"/>
  <c r="Z517" i="4"/>
  <c r="Z521" i="4"/>
  <c r="Z524" i="4"/>
  <c r="Z528" i="4"/>
  <c r="W532" i="4"/>
  <c r="Z535" i="4"/>
  <c r="Z539" i="4"/>
  <c r="Z542" i="4"/>
  <c r="Z546" i="4"/>
  <c r="Z549" i="4"/>
  <c r="Z553" i="4"/>
  <c r="Z556" i="4"/>
  <c r="Z559" i="4"/>
  <c r="Z562" i="4"/>
  <c r="W566" i="4"/>
  <c r="Z569" i="4"/>
  <c r="Z572" i="4"/>
  <c r="Z575" i="4"/>
  <c r="Z577" i="4"/>
  <c r="Z579" i="4"/>
  <c r="Z581" i="4"/>
  <c r="Z583" i="4"/>
  <c r="Z585" i="4"/>
  <c r="Z587" i="4"/>
  <c r="Z589" i="4"/>
  <c r="Z591" i="4"/>
  <c r="Z593" i="4"/>
  <c r="Z595" i="4"/>
  <c r="Z597" i="4"/>
  <c r="Z599" i="4"/>
  <c r="Z601" i="4"/>
  <c r="Z603" i="4"/>
  <c r="Z605" i="4"/>
  <c r="Z607" i="4"/>
  <c r="Z609" i="4"/>
  <c r="Z611" i="4"/>
  <c r="Z613" i="4"/>
  <c r="Z615" i="4"/>
  <c r="Z617" i="4"/>
  <c r="Z619" i="4"/>
  <c r="Z621" i="4"/>
  <c r="Z623" i="4"/>
  <c r="Z626" i="4"/>
  <c r="Z629" i="4"/>
  <c r="Z632" i="4"/>
  <c r="Z377" i="4"/>
  <c r="Z384" i="4"/>
  <c r="Z391" i="4"/>
  <c r="Z398" i="4"/>
  <c r="Z405" i="4"/>
  <c r="Z412" i="4"/>
  <c r="W420" i="4"/>
  <c r="Z427" i="4"/>
  <c r="Z434" i="4"/>
  <c r="Z441" i="4"/>
  <c r="Z448" i="4"/>
  <c r="Z455" i="4"/>
  <c r="Z462" i="4"/>
  <c r="Z469" i="4"/>
  <c r="Z476" i="4"/>
  <c r="W484" i="4"/>
  <c r="Z491" i="4"/>
  <c r="Z498" i="4"/>
  <c r="Z505" i="4"/>
  <c r="Z512" i="4"/>
  <c r="Z519" i="4"/>
  <c r="Z526" i="4"/>
  <c r="Z533" i="4"/>
  <c r="Z540" i="4"/>
  <c r="W548" i="4"/>
  <c r="Z554" i="4"/>
  <c r="Z561" i="4"/>
  <c r="Z567" i="4"/>
  <c r="W574" i="4"/>
  <c r="Z578" i="4"/>
  <c r="Z582" i="4"/>
  <c r="Z586" i="4"/>
  <c r="Z590" i="4"/>
  <c r="Z594" i="4"/>
  <c r="Z598" i="4"/>
  <c r="Z602" i="4"/>
  <c r="Z606" i="4"/>
  <c r="Z610" i="4"/>
  <c r="Z614" i="4"/>
  <c r="Z618" i="4"/>
  <c r="Z622" i="4"/>
  <c r="W628" i="4"/>
  <c r="Z634" i="4"/>
  <c r="Z637" i="4"/>
  <c r="Z640" i="4"/>
  <c r="W644" i="4"/>
  <c r="Z647" i="4"/>
  <c r="Z650" i="4"/>
  <c r="Z653" i="4"/>
  <c r="Z656" i="4"/>
  <c r="W660" i="4"/>
  <c r="Z663" i="4"/>
  <c r="Z666" i="4"/>
  <c r="Z669" i="4"/>
  <c r="Z672" i="4"/>
  <c r="W676" i="4"/>
  <c r="Z679" i="4"/>
  <c r="Z682" i="4"/>
  <c r="Z685" i="4"/>
  <c r="Z688" i="4"/>
  <c r="W692" i="4"/>
  <c r="Z695" i="4"/>
  <c r="Z698" i="4"/>
  <c r="Z701" i="4"/>
  <c r="Z704" i="4"/>
  <c r="W708" i="4"/>
  <c r="Z711" i="4"/>
  <c r="Z714" i="4"/>
  <c r="Z717" i="4"/>
  <c r="Z720" i="4"/>
  <c r="W724" i="4"/>
  <c r="Z727" i="4"/>
  <c r="Z730" i="4"/>
  <c r="Z733" i="4"/>
  <c r="Z380" i="4"/>
  <c r="W388" i="4"/>
  <c r="Z395" i="4"/>
  <c r="Z402" i="4"/>
  <c r="Z409" i="4"/>
  <c r="Z416" i="4"/>
  <c r="Z423" i="4"/>
  <c r="Z430" i="4"/>
  <c r="Z437" i="4"/>
  <c r="Z444" i="4"/>
  <c r="W452" i="4"/>
  <c r="Z459" i="4"/>
  <c r="Z466" i="4"/>
  <c r="Z473" i="4"/>
  <c r="Z480" i="4"/>
  <c r="Z487" i="4"/>
  <c r="Z494" i="4"/>
  <c r="Z501" i="4"/>
  <c r="Z508" i="4"/>
  <c r="W516" i="4"/>
  <c r="Z523" i="4"/>
  <c r="Z530" i="4"/>
  <c r="Z537" i="4"/>
  <c r="Z544" i="4"/>
  <c r="Z551" i="4"/>
  <c r="W558" i="4"/>
  <c r="Z564" i="4"/>
  <c r="Z570" i="4"/>
  <c r="Z576" i="4"/>
  <c r="Z580" i="4"/>
  <c r="Z584" i="4"/>
  <c r="Z588" i="4"/>
  <c r="Z592" i="4"/>
  <c r="Z596" i="4"/>
  <c r="Z600" i="4"/>
  <c r="Z604" i="4"/>
  <c r="Z608" i="4"/>
  <c r="Z612" i="4"/>
  <c r="Z616" i="4"/>
  <c r="Z620" i="4"/>
  <c r="Z624" i="4"/>
  <c r="Z631" i="4"/>
  <c r="W636" i="4"/>
  <c r="Z639" i="4"/>
  <c r="Z642" i="4"/>
  <c r="Z645" i="4"/>
  <c r="Z648" i="4"/>
  <c r="W652" i="4"/>
  <c r="Z655" i="4"/>
  <c r="Z658" i="4"/>
  <c r="Z661" i="4"/>
  <c r="Z664" i="4"/>
  <c r="W668" i="4"/>
  <c r="Z671" i="4"/>
  <c r="Z674" i="4"/>
  <c r="Z677" i="4"/>
  <c r="Z680" i="4"/>
  <c r="W684" i="4"/>
  <c r="Z687" i="4"/>
  <c r="Z690" i="4"/>
  <c r="Z693" i="4"/>
  <c r="Z696" i="4"/>
  <c r="W700" i="4"/>
  <c r="Z703" i="4"/>
  <c r="Z706" i="4"/>
  <c r="Z709" i="4"/>
  <c r="Z712" i="4"/>
  <c r="W716" i="4"/>
  <c r="Z719" i="4"/>
  <c r="Z722" i="4"/>
  <c r="Z725" i="4"/>
  <c r="Z728" i="4"/>
  <c r="W732" i="4"/>
  <c r="Z735" i="4"/>
  <c r="Z738" i="4"/>
  <c r="Z741" i="4"/>
  <c r="Z744" i="4"/>
  <c r="W748" i="4"/>
  <c r="Z751" i="4"/>
  <c r="Z754" i="4"/>
  <c r="Z757" i="4"/>
  <c r="Z760" i="4"/>
  <c r="W764" i="4"/>
  <c r="Z767" i="4"/>
  <c r="Z770" i="4"/>
  <c r="Z773" i="4"/>
  <c r="Z776" i="4"/>
  <c r="W780" i="4"/>
  <c r="Z783" i="4"/>
  <c r="Z786" i="4"/>
  <c r="Z789" i="4"/>
  <c r="W792" i="4"/>
  <c r="Z793" i="4"/>
  <c r="Z795" i="4"/>
  <c r="Z796" i="4"/>
  <c r="Z798" i="4"/>
  <c r="W800" i="4"/>
  <c r="Z801" i="4"/>
  <c r="Z803" i="4"/>
  <c r="Z804" i="4"/>
  <c r="Z806" i="4"/>
  <c r="W808" i="4"/>
  <c r="Z809" i="4"/>
  <c r="Z811" i="4"/>
  <c r="Z812" i="4"/>
  <c r="Z814" i="4"/>
  <c r="W816" i="4"/>
  <c r="Z817" i="4"/>
  <c r="Z819" i="4"/>
  <c r="Z820" i="4"/>
  <c r="Z822" i="4"/>
  <c r="W824" i="4"/>
  <c r="Z825" i="4"/>
  <c r="Z827" i="4"/>
  <c r="Z828" i="4"/>
  <c r="Z830" i="4"/>
  <c r="W832" i="4"/>
  <c r="Z833" i="4"/>
  <c r="Z835" i="4"/>
  <c r="Z836" i="4"/>
  <c r="Z838" i="4"/>
  <c r="W840" i="4"/>
  <c r="Z841" i="4"/>
  <c r="Z843" i="4"/>
  <c r="Z844" i="4"/>
  <c r="Z846" i="4"/>
  <c r="W848" i="4"/>
  <c r="Z849" i="4"/>
  <c r="Z851" i="4"/>
  <c r="Z852" i="4"/>
  <c r="Z854" i="4"/>
  <c r="W856" i="4"/>
  <c r="Z857" i="4"/>
  <c r="Z859" i="4"/>
  <c r="Z860" i="4"/>
  <c r="Z862" i="4"/>
  <c r="W864" i="4"/>
  <c r="Z865" i="4"/>
  <c r="Z867" i="4"/>
  <c r="Z868" i="4"/>
  <c r="Z870" i="4"/>
  <c r="W872" i="4"/>
  <c r="Z873" i="4"/>
  <c r="Z875" i="4"/>
  <c r="Z876" i="4"/>
  <c r="Z878" i="4"/>
  <c r="W880" i="4"/>
  <c r="Z881" i="4"/>
  <c r="Z883" i="4"/>
  <c r="Z884" i="4"/>
  <c r="Z885" i="4"/>
  <c r="Z886" i="4"/>
  <c r="Z887" i="4"/>
  <c r="Z888" i="4"/>
  <c r="Z889" i="4"/>
  <c r="Z890" i="4"/>
  <c r="Z891" i="4"/>
  <c r="Z892" i="4"/>
  <c r="Z893" i="4"/>
  <c r="Z894" i="4"/>
  <c r="Z895" i="4"/>
  <c r="Z896" i="4"/>
  <c r="Z897" i="4"/>
  <c r="Z898" i="4"/>
  <c r="Z899" i="4"/>
  <c r="Z900" i="4"/>
  <c r="X901" i="4"/>
  <c r="W902" i="4"/>
  <c r="Z902" i="4"/>
  <c r="X903" i="4"/>
  <c r="W904" i="4"/>
  <c r="Z904" i="4"/>
  <c r="X905" i="4"/>
  <c r="W906" i="4"/>
  <c r="Z906" i="4"/>
  <c r="X907" i="4"/>
  <c r="W908" i="4"/>
  <c r="Z908" i="4"/>
  <c r="X909" i="4"/>
  <c r="W910" i="4"/>
  <c r="Z910" i="4"/>
  <c r="X911" i="4"/>
  <c r="W912" i="4"/>
  <c r="Z912" i="4"/>
  <c r="X913" i="4"/>
  <c r="W914" i="4"/>
  <c r="Z914" i="4"/>
  <c r="X915" i="4"/>
  <c r="W916" i="4"/>
  <c r="Z916" i="4"/>
  <c r="X917" i="4"/>
  <c r="W918" i="4"/>
  <c r="Z918" i="4"/>
  <c r="X919" i="4"/>
  <c r="W920" i="4"/>
  <c r="Z920" i="4"/>
  <c r="X921" i="4"/>
  <c r="W922" i="4"/>
  <c r="Z922" i="4"/>
  <c r="X923" i="4"/>
  <c r="W924" i="4"/>
  <c r="Z924" i="4"/>
  <c r="X925" i="4"/>
  <c r="W926" i="4"/>
  <c r="Z926" i="4"/>
  <c r="X927" i="4"/>
  <c r="W928" i="4"/>
  <c r="Z928" i="4"/>
  <c r="X929" i="4"/>
  <c r="W930" i="4"/>
  <c r="Z930" i="4"/>
  <c r="X931" i="4"/>
  <c r="W932" i="4"/>
  <c r="Z932" i="4"/>
  <c r="X933" i="4"/>
  <c r="W934" i="4"/>
  <c r="Z934" i="4"/>
  <c r="X935" i="4"/>
  <c r="W936" i="4"/>
  <c r="Z936" i="4"/>
  <c r="X937" i="4"/>
  <c r="W938" i="4"/>
  <c r="Z938" i="4"/>
  <c r="X939" i="4"/>
  <c r="W940" i="4"/>
  <c r="Z940" i="4"/>
  <c r="X941" i="4"/>
  <c r="W942" i="4"/>
  <c r="Z942" i="4"/>
  <c r="X943" i="4"/>
  <c r="W944" i="4"/>
  <c r="Z944" i="4"/>
  <c r="X945" i="4"/>
  <c r="W946" i="4"/>
  <c r="Z946" i="4"/>
  <c r="X947" i="4"/>
  <c r="W948" i="4"/>
  <c r="Z948" i="4"/>
  <c r="X949" i="4"/>
  <c r="W950" i="4"/>
  <c r="Z950" i="4"/>
  <c r="X951" i="4"/>
  <c r="W952" i="4"/>
  <c r="Z952" i="4"/>
  <c r="X953" i="4"/>
  <c r="W954" i="4"/>
  <c r="Z954" i="4"/>
  <c r="X955" i="4"/>
  <c r="W956" i="4"/>
  <c r="Z956" i="4"/>
  <c r="X957" i="4"/>
  <c r="W958" i="4"/>
  <c r="Z958" i="4"/>
  <c r="X959" i="4"/>
  <c r="W960" i="4"/>
  <c r="Z960" i="4"/>
  <c r="X961" i="4"/>
  <c r="W962" i="4"/>
  <c r="Z962" i="4"/>
  <c r="X963" i="4"/>
  <c r="W964" i="4"/>
  <c r="Z964" i="4"/>
  <c r="X965" i="4"/>
  <c r="W966" i="4"/>
  <c r="Z966" i="4"/>
  <c r="X967" i="4"/>
  <c r="W968" i="4"/>
  <c r="Z968" i="4"/>
  <c r="X969" i="4"/>
  <c r="W970" i="4"/>
  <c r="Z970" i="4"/>
  <c r="X971" i="4"/>
  <c r="W972" i="4"/>
  <c r="Z972" i="4"/>
  <c r="X973" i="4"/>
  <c r="W974" i="4"/>
  <c r="Z974" i="4"/>
  <c r="X975" i="4"/>
  <c r="W976" i="4"/>
  <c r="Z976" i="4"/>
  <c r="X977" i="4"/>
  <c r="W978" i="4"/>
  <c r="Z978" i="4"/>
  <c r="X979" i="4"/>
  <c r="W980" i="4"/>
  <c r="Z980" i="4"/>
  <c r="X981" i="4"/>
  <c r="W982" i="4"/>
  <c r="Z982" i="4"/>
  <c r="X983" i="4"/>
  <c r="W984" i="4"/>
  <c r="Z984" i="4"/>
  <c r="X985" i="4"/>
  <c r="W986" i="4"/>
  <c r="Z987" i="4"/>
  <c r="Z988" i="4"/>
  <c r="W990" i="4"/>
  <c r="Z991" i="4"/>
  <c r="Z992" i="4"/>
  <c r="W994" i="4"/>
  <c r="Z995" i="4"/>
  <c r="Z996" i="4"/>
  <c r="W998" i="4"/>
  <c r="Z999" i="4"/>
  <c r="Z1000" i="4"/>
  <c r="W1002" i="4"/>
  <c r="Z1003" i="4"/>
  <c r="Z1004" i="4"/>
  <c r="W1006" i="4"/>
  <c r="Z1007" i="4"/>
  <c r="Z1008" i="4"/>
  <c r="W1010" i="4"/>
  <c r="Z1011" i="4"/>
  <c r="Z1012" i="4"/>
  <c r="W1014" i="4"/>
  <c r="Z1015" i="4"/>
  <c r="Z1016" i="4"/>
  <c r="W1018" i="4"/>
  <c r="Z1019" i="4"/>
  <c r="Z1020" i="4"/>
  <c r="W1022" i="4"/>
  <c r="Z1023" i="4"/>
  <c r="Z1024" i="4"/>
  <c r="W1026" i="4"/>
  <c r="Z1027" i="4"/>
  <c r="Z1028" i="4"/>
  <c r="W1030" i="4"/>
  <c r="Z1031" i="4"/>
  <c r="Z1032" i="4"/>
  <c r="W1034" i="4"/>
  <c r="Z1035" i="4"/>
  <c r="Z1036" i="4"/>
  <c r="W1038" i="4"/>
  <c r="Z1039" i="4"/>
  <c r="Z1040" i="4"/>
  <c r="W1042" i="4"/>
  <c r="Z1043" i="4"/>
  <c r="Z1044" i="4"/>
  <c r="W1046" i="4"/>
  <c r="Z1047" i="4"/>
  <c r="Z1048" i="4"/>
  <c r="W1050" i="4"/>
  <c r="Z1051" i="4"/>
  <c r="Z1052" i="4"/>
  <c r="W1054" i="4"/>
  <c r="Z1055" i="4"/>
  <c r="Z1056" i="4"/>
  <c r="W1058" i="4"/>
  <c r="Z1059" i="4"/>
  <c r="Z1060" i="4"/>
  <c r="W1062" i="4"/>
  <c r="Z1063" i="4"/>
  <c r="Z1064" i="4"/>
  <c r="W1066" i="4"/>
  <c r="Z1067" i="4"/>
  <c r="Z1068" i="4"/>
  <c r="W1070" i="4"/>
  <c r="Z1071" i="4"/>
  <c r="Z1072" i="4"/>
  <c r="W1074" i="4"/>
  <c r="Z1075" i="4"/>
  <c r="Z1076" i="4"/>
  <c r="W1078" i="4"/>
  <c r="Z1079" i="4"/>
  <c r="Z1080" i="4"/>
  <c r="W1082" i="4"/>
  <c r="Z1083" i="4"/>
  <c r="Z1084" i="4"/>
  <c r="W1086" i="4"/>
  <c r="Z1087" i="4"/>
  <c r="Z1088" i="4"/>
  <c r="W1090" i="4"/>
  <c r="Z1091" i="4"/>
  <c r="Z1092" i="4"/>
  <c r="W1094" i="4"/>
  <c r="Z1095" i="4"/>
  <c r="Z1096" i="4"/>
  <c r="W1098" i="4"/>
  <c r="Z1099" i="4"/>
  <c r="Z1100" i="4"/>
  <c r="W1102" i="4"/>
  <c r="Z1103" i="4"/>
  <c r="Z1104" i="4"/>
  <c r="W1106" i="4"/>
  <c r="Z1107" i="4"/>
  <c r="Z1108" i="4"/>
  <c r="W1110" i="4"/>
  <c r="Z1111" i="4"/>
  <c r="Z1112" i="4"/>
  <c r="W1114" i="4"/>
  <c r="Z1115" i="4"/>
  <c r="Z1116" i="4"/>
  <c r="W1118" i="4"/>
  <c r="Z1119" i="4"/>
  <c r="Z1120" i="4"/>
  <c r="W1122" i="4"/>
  <c r="Z1123" i="4"/>
  <c r="Z1124" i="4"/>
  <c r="W1126" i="4"/>
  <c r="Z1127" i="4"/>
  <c r="Z1128" i="4"/>
  <c r="W1130" i="4"/>
  <c r="Z1131" i="4"/>
  <c r="Z1132" i="4"/>
  <c r="W1134" i="4"/>
  <c r="Z1135" i="4"/>
  <c r="Z1136" i="4"/>
  <c r="W1138" i="4"/>
  <c r="Z1139" i="4"/>
  <c r="Z1140" i="4"/>
  <c r="W1142" i="4"/>
  <c r="Z1143" i="4"/>
  <c r="Z1144" i="4"/>
  <c r="W1146" i="4"/>
  <c r="Z1147" i="4"/>
  <c r="Z1148" i="4"/>
  <c r="W1150" i="4"/>
  <c r="Z1151" i="4"/>
  <c r="Z1152" i="4"/>
  <c r="W1154" i="4"/>
  <c r="Z1155" i="4"/>
  <c r="Z1156" i="4"/>
  <c r="W1158" i="4"/>
  <c r="Z1159" i="4"/>
  <c r="Z1160" i="4"/>
  <c r="W1162" i="4"/>
  <c r="Z1163" i="4"/>
  <c r="Z1164" i="4"/>
  <c r="W1166" i="4"/>
  <c r="Z1167" i="4"/>
  <c r="Z1168" i="4"/>
  <c r="W1170" i="4"/>
  <c r="Z1171" i="4"/>
  <c r="Z1172" i="4"/>
  <c r="W1174" i="4"/>
  <c r="Z1175" i="4"/>
  <c r="Z1176" i="4"/>
  <c r="W1178" i="4"/>
  <c r="Z1179" i="4"/>
  <c r="Z1180" i="4"/>
  <c r="W1182" i="4"/>
  <c r="Z1183" i="4"/>
  <c r="Z1184" i="4"/>
  <c r="W1186" i="4"/>
  <c r="Z1187" i="4"/>
  <c r="Z1188" i="4"/>
  <c r="W1190" i="4"/>
  <c r="Z1191" i="4"/>
  <c r="Z1192" i="4"/>
  <c r="W1194" i="4"/>
  <c r="Z1195" i="4"/>
  <c r="Z1196" i="4"/>
  <c r="W1198" i="4"/>
  <c r="Z1199" i="4"/>
  <c r="Z1200" i="4"/>
  <c r="W1202" i="4"/>
  <c r="Z1203" i="4"/>
  <c r="Z1204" i="4"/>
  <c r="W1206" i="4"/>
  <c r="Z1207" i="4"/>
  <c r="Z1208" i="4"/>
  <c r="W1210" i="4"/>
  <c r="Z1211" i="4"/>
  <c r="Z1212" i="4"/>
  <c r="W1214" i="4"/>
  <c r="Z1215" i="4"/>
  <c r="Z1216" i="4"/>
  <c r="W1218" i="4"/>
  <c r="Z1219" i="4"/>
  <c r="Z1220" i="4"/>
  <c r="W1222" i="4"/>
  <c r="Z1223" i="4"/>
  <c r="Z1224" i="4"/>
  <c r="W1226" i="4"/>
  <c r="Z1227" i="4"/>
  <c r="Z1228" i="4"/>
  <c r="W1230" i="4"/>
  <c r="Z1231" i="4"/>
  <c r="Z1232" i="4"/>
  <c r="W1234" i="4"/>
  <c r="Z1235" i="4"/>
  <c r="Z1236" i="4"/>
  <c r="W1238" i="4"/>
  <c r="Z1239" i="4"/>
  <c r="Z1240" i="4"/>
  <c r="W1242" i="4"/>
  <c r="Z1243" i="4"/>
  <c r="Z1244" i="4"/>
  <c r="W1246" i="4"/>
  <c r="Z1247" i="4"/>
  <c r="Z1248" i="4"/>
  <c r="W1250" i="4"/>
  <c r="Z1251" i="4"/>
  <c r="Z1252" i="4"/>
  <c r="W1254" i="4"/>
  <c r="Z1255" i="4"/>
  <c r="Z1256" i="4"/>
  <c r="W1258" i="4"/>
  <c r="Z1259" i="4"/>
  <c r="Z1260" i="4"/>
  <c r="W1262" i="4"/>
  <c r="Z1263" i="4"/>
  <c r="Z1264" i="4"/>
  <c r="W1266" i="4"/>
  <c r="Z1267" i="4"/>
  <c r="Z1268" i="4"/>
  <c r="W1270" i="4"/>
  <c r="Z1271" i="4"/>
  <c r="Z1272" i="4"/>
  <c r="W1274" i="4"/>
  <c r="Z1275" i="4"/>
  <c r="Z1276" i="4"/>
  <c r="W1278" i="4"/>
  <c r="Z1279" i="4"/>
  <c r="Z1280" i="4"/>
  <c r="W1282" i="4"/>
  <c r="Z1283" i="4"/>
  <c r="Z1284" i="4"/>
  <c r="W1286" i="4"/>
  <c r="Z1287" i="4"/>
  <c r="Z1288" i="4"/>
  <c r="W1290" i="4"/>
  <c r="Z1291" i="4"/>
  <c r="Z1292" i="4"/>
  <c r="W1294" i="4"/>
  <c r="Z1295" i="4"/>
  <c r="Z1296" i="4"/>
  <c r="W1298" i="4"/>
  <c r="Z1299" i="4"/>
  <c r="Z1300" i="4"/>
  <c r="W1302" i="4"/>
  <c r="Z1303" i="4"/>
  <c r="Z1304" i="4"/>
  <c r="W1306" i="4"/>
  <c r="Z1307" i="4"/>
  <c r="Z1308" i="4"/>
  <c r="W1310" i="4"/>
  <c r="Z1311" i="4"/>
  <c r="Z1312" i="4"/>
  <c r="W1314" i="4"/>
  <c r="Z1315" i="4"/>
  <c r="Z1316" i="4"/>
  <c r="W1318" i="4"/>
  <c r="Z1319" i="4"/>
  <c r="Z1320" i="4"/>
  <c r="W1322" i="4"/>
  <c r="Z1323" i="4"/>
  <c r="Z1324" i="4"/>
  <c r="W1326" i="4"/>
  <c r="Z1327" i="4"/>
  <c r="Z1328" i="4"/>
  <c r="W1330" i="4"/>
  <c r="Z1331" i="4"/>
  <c r="Z1332" i="4"/>
  <c r="W1334" i="4"/>
  <c r="Z1335" i="4"/>
  <c r="Z1336" i="4"/>
  <c r="W1338" i="4"/>
  <c r="Z1339" i="4"/>
  <c r="Z1340" i="4"/>
  <c r="W1342" i="4"/>
  <c r="Z1343" i="4"/>
  <c r="Z1344" i="4"/>
  <c r="W1346" i="4"/>
  <c r="Z1347" i="4"/>
  <c r="Z1348" i="4"/>
  <c r="W1350" i="4"/>
  <c r="Z1351" i="4"/>
  <c r="Z1352" i="4"/>
  <c r="W1354" i="4"/>
  <c r="Z1355" i="4"/>
  <c r="Z1356" i="4"/>
  <c r="W1358" i="4"/>
  <c r="Z1359" i="4"/>
  <c r="Z1360" i="4"/>
  <c r="W1362" i="4"/>
  <c r="Z1363" i="4"/>
  <c r="Z1364" i="4"/>
  <c r="W1366" i="4"/>
  <c r="Z1367" i="4"/>
  <c r="Z1368" i="4"/>
  <c r="W1370" i="4"/>
  <c r="Z1371" i="4"/>
  <c r="Z1372" i="4"/>
  <c r="W1374" i="4"/>
  <c r="Z1375" i="4"/>
  <c r="Z1376" i="4"/>
  <c r="W1378" i="4"/>
  <c r="Z1379" i="4"/>
  <c r="Z1380" i="4"/>
  <c r="W1382" i="4"/>
  <c r="Z1383" i="4"/>
  <c r="Z1384" i="4"/>
  <c r="W1386" i="4"/>
  <c r="Z1387" i="4"/>
  <c r="Z1388" i="4"/>
  <c r="W1390" i="4"/>
  <c r="Z1391" i="4"/>
  <c r="Z1392" i="4"/>
  <c r="W1394" i="4"/>
  <c r="Z1395" i="4"/>
  <c r="Z1396" i="4"/>
  <c r="W1398" i="4"/>
  <c r="Z1399" i="4"/>
  <c r="Z1400" i="4"/>
  <c r="W1402" i="4"/>
  <c r="Z1403" i="4"/>
  <c r="Z1404" i="4"/>
  <c r="W1406" i="4"/>
  <c r="Z1407" i="4"/>
  <c r="Z1408" i="4"/>
  <c r="W1410" i="4"/>
  <c r="Z1411" i="4"/>
  <c r="Z1412" i="4"/>
  <c r="W1414" i="4"/>
  <c r="Z1415" i="4"/>
  <c r="Z1416" i="4"/>
  <c r="W1418" i="4"/>
  <c r="Z1419" i="4"/>
  <c r="Z1420" i="4"/>
  <c r="W1422" i="4"/>
  <c r="Z1423" i="4"/>
  <c r="Z1424" i="4"/>
  <c r="W1426" i="4"/>
  <c r="Z1427" i="4"/>
  <c r="Z1428" i="4"/>
  <c r="W1430" i="4"/>
  <c r="Z1431" i="4"/>
  <c r="Z1432" i="4"/>
  <c r="W1434" i="4"/>
  <c r="Z1435" i="4"/>
  <c r="Z1436" i="4"/>
  <c r="W1438" i="4"/>
  <c r="Z1439" i="4"/>
  <c r="Z1440" i="4"/>
  <c r="W1442" i="4"/>
  <c r="Z1443" i="4"/>
  <c r="Z1444" i="4"/>
  <c r="W1446" i="4"/>
  <c r="Z1447" i="4"/>
  <c r="Z1448" i="4"/>
  <c r="W1450" i="4"/>
  <c r="Z1451" i="4"/>
  <c r="Z1452" i="4"/>
  <c r="W1454" i="4"/>
  <c r="Z1455" i="4"/>
  <c r="Z1456" i="4"/>
  <c r="W1458" i="4"/>
  <c r="Z1459" i="4"/>
  <c r="Z1460" i="4"/>
  <c r="W1462" i="4"/>
  <c r="Z1463" i="4"/>
  <c r="Z1464" i="4"/>
  <c r="W1466" i="4"/>
  <c r="Z1467" i="4"/>
  <c r="Z1468" i="4"/>
  <c r="W1470" i="4"/>
  <c r="Z1471" i="4"/>
  <c r="Z1472" i="4"/>
  <c r="W1474" i="4"/>
  <c r="Z1475" i="4"/>
  <c r="Z1476" i="4"/>
  <c r="W1478" i="4"/>
  <c r="Z1479" i="4"/>
  <c r="Z1480" i="4"/>
  <c r="W1482" i="4"/>
  <c r="Z1483" i="4"/>
  <c r="Z1484" i="4"/>
  <c r="W1486" i="4"/>
  <c r="Z1487" i="4"/>
  <c r="Z1488" i="4"/>
  <c r="W1490" i="4"/>
  <c r="Z1491" i="4"/>
  <c r="Z1492" i="4"/>
  <c r="W1494" i="4"/>
  <c r="Z1495" i="4"/>
  <c r="Z1496" i="4"/>
  <c r="W1498" i="4"/>
  <c r="Z1499" i="4"/>
  <c r="Z1500" i="4"/>
  <c r="W1502" i="4"/>
  <c r="Z1503" i="4"/>
  <c r="W740" i="4"/>
  <c r="Z746" i="4"/>
  <c r="Z752" i="4"/>
  <c r="Z759" i="4"/>
  <c r="Z765" i="4"/>
  <c r="W772" i="4"/>
  <c r="Z778" i="4"/>
  <c r="Z784" i="4"/>
  <c r="Z791" i="4"/>
  <c r="Z794" i="4"/>
  <c r="Z797" i="4"/>
  <c r="Z800" i="4"/>
  <c r="W804" i="4"/>
  <c r="Z807" i="4"/>
  <c r="Z810" i="4"/>
  <c r="Z813" i="4"/>
  <c r="Z816" i="4"/>
  <c r="W820" i="4"/>
  <c r="Z823" i="4"/>
  <c r="Z826" i="4"/>
  <c r="Z829" i="4"/>
  <c r="Z832" i="4"/>
  <c r="W836" i="4"/>
  <c r="Z839" i="4"/>
  <c r="Z842" i="4"/>
  <c r="Z845" i="4"/>
  <c r="Z848" i="4"/>
  <c r="W852" i="4"/>
  <c r="Z855" i="4"/>
  <c r="Z858" i="4"/>
  <c r="Z861" i="4"/>
  <c r="Z864" i="4"/>
  <c r="W868" i="4"/>
  <c r="Z871" i="4"/>
  <c r="Z874" i="4"/>
  <c r="Z877" i="4"/>
  <c r="Z880" i="4"/>
  <c r="W884" i="4"/>
  <c r="W886" i="4"/>
  <c r="W888" i="4"/>
  <c r="W890" i="4"/>
  <c r="W892" i="4"/>
  <c r="W894" i="4"/>
  <c r="W896" i="4"/>
  <c r="W898" i="4"/>
  <c r="W900" i="4"/>
  <c r="Z901" i="4"/>
  <c r="W903" i="4"/>
  <c r="X904" i="4"/>
  <c r="Z905" i="4"/>
  <c r="W907" i="4"/>
  <c r="X908" i="4"/>
  <c r="Z909" i="4"/>
  <c r="W911" i="4"/>
  <c r="X912" i="4"/>
  <c r="Z913" i="4"/>
  <c r="W915" i="4"/>
  <c r="X916" i="4"/>
  <c r="Z917" i="4"/>
  <c r="W919" i="4"/>
  <c r="X920" i="4"/>
  <c r="Z921" i="4"/>
  <c r="W923" i="4"/>
  <c r="X924" i="4"/>
  <c r="Z925" i="4"/>
  <c r="W927" i="4"/>
  <c r="X928" i="4"/>
  <c r="Z929" i="4"/>
  <c r="W931" i="4"/>
  <c r="X932" i="4"/>
  <c r="Z933" i="4"/>
  <c r="W935" i="4"/>
  <c r="X936" i="4"/>
  <c r="Z937" i="4"/>
  <c r="W939" i="4"/>
  <c r="X940" i="4"/>
  <c r="Z941" i="4"/>
  <c r="W943" i="4"/>
  <c r="X944" i="4"/>
  <c r="Z945" i="4"/>
  <c r="W947" i="4"/>
  <c r="X948" i="4"/>
  <c r="Z949" i="4"/>
  <c r="W951" i="4"/>
  <c r="X952" i="4"/>
  <c r="Z953" i="4"/>
  <c r="W955" i="4"/>
  <c r="X956" i="4"/>
  <c r="Z957" i="4"/>
  <c r="W959" i="4"/>
  <c r="X960" i="4"/>
  <c r="Z961" i="4"/>
  <c r="W963" i="4"/>
  <c r="X964" i="4"/>
  <c r="Z965" i="4"/>
  <c r="W967" i="4"/>
  <c r="X968" i="4"/>
  <c r="Z969" i="4"/>
  <c r="W971" i="4"/>
  <c r="X972" i="4"/>
  <c r="Z973" i="4"/>
  <c r="W975" i="4"/>
  <c r="X976" i="4"/>
  <c r="Z977" i="4"/>
  <c r="W979" i="4"/>
  <c r="X980" i="4"/>
  <c r="Z981" i="4"/>
  <c r="W983" i="4"/>
  <c r="X984" i="4"/>
  <c r="Z985" i="4"/>
  <c r="W988" i="4"/>
  <c r="Z990" i="4"/>
  <c r="Z993" i="4"/>
  <c r="W996" i="4"/>
  <c r="Z998" i="4"/>
  <c r="Z1001" i="4"/>
  <c r="W1004" i="4"/>
  <c r="Z1006" i="4"/>
  <c r="Z1009" i="4"/>
  <c r="W1012" i="4"/>
  <c r="Z1014" i="4"/>
  <c r="Z1017" i="4"/>
  <c r="W1020" i="4"/>
  <c r="Z1022" i="4"/>
  <c r="Z1025" i="4"/>
  <c r="W1028" i="4"/>
  <c r="Z1030" i="4"/>
  <c r="Z1033" i="4"/>
  <c r="W1036" i="4"/>
  <c r="Z1038" i="4"/>
  <c r="Z1041" i="4"/>
  <c r="W1044" i="4"/>
  <c r="Z1046" i="4"/>
  <c r="Z1049" i="4"/>
  <c r="W1052" i="4"/>
  <c r="Z1054" i="4"/>
  <c r="Z1057" i="4"/>
  <c r="W1060" i="4"/>
  <c r="Z1062" i="4"/>
  <c r="Z1065" i="4"/>
  <c r="W1068" i="4"/>
  <c r="Z1070" i="4"/>
  <c r="Z1073" i="4"/>
  <c r="W1076" i="4"/>
  <c r="Z1078" i="4"/>
  <c r="Z1081" i="4"/>
  <c r="W1084" i="4"/>
  <c r="Z1086" i="4"/>
  <c r="Z1089" i="4"/>
  <c r="W1092" i="4"/>
  <c r="Z1094" i="4"/>
  <c r="Z1097" i="4"/>
  <c r="W1100" i="4"/>
  <c r="Z1102" i="4"/>
  <c r="Z1105" i="4"/>
  <c r="W1108" i="4"/>
  <c r="Z1110" i="4"/>
  <c r="Z1113" i="4"/>
  <c r="W1116" i="4"/>
  <c r="Z1118" i="4"/>
  <c r="Z1121" i="4"/>
  <c r="W1124" i="4"/>
  <c r="Z1126" i="4"/>
  <c r="Z1129" i="4"/>
  <c r="W1132" i="4"/>
  <c r="Z1134" i="4"/>
  <c r="Z1137" i="4"/>
  <c r="W1140" i="4"/>
  <c r="Z1142" i="4"/>
  <c r="Z1145" i="4"/>
  <c r="W1148" i="4"/>
  <c r="Z1150" i="4"/>
  <c r="Z1153" i="4"/>
  <c r="W1156" i="4"/>
  <c r="Z1158" i="4"/>
  <c r="Z1161" i="4"/>
  <c r="W1164" i="4"/>
  <c r="Z1166" i="4"/>
  <c r="Z1169" i="4"/>
  <c r="W1172" i="4"/>
  <c r="Z1174" i="4"/>
  <c r="Z1177" i="4"/>
  <c r="W1180" i="4"/>
  <c r="Z1182" i="4"/>
  <c r="Z1185" i="4"/>
  <c r="W1188" i="4"/>
  <c r="Z1190" i="4"/>
  <c r="Z1193" i="4"/>
  <c r="W1196" i="4"/>
  <c r="Z1198" i="4"/>
  <c r="Z1201" i="4"/>
  <c r="W1204" i="4"/>
  <c r="Z1206" i="4"/>
  <c r="Z1209" i="4"/>
  <c r="W1212" i="4"/>
  <c r="Z1214" i="4"/>
  <c r="Z1217" i="4"/>
  <c r="W1220" i="4"/>
  <c r="Z1222" i="4"/>
  <c r="Z1225" i="4"/>
  <c r="W1228" i="4"/>
  <c r="Z1230" i="4"/>
  <c r="Z1233" i="4"/>
  <c r="W1236" i="4"/>
  <c r="Z1238" i="4"/>
  <c r="Z1241" i="4"/>
  <c r="W1244" i="4"/>
  <c r="Z1246" i="4"/>
  <c r="Z1249" i="4"/>
  <c r="W1252" i="4"/>
  <c r="Z1254" i="4"/>
  <c r="Z1257" i="4"/>
  <c r="W1260" i="4"/>
  <c r="Z1262" i="4"/>
  <c r="Z1265" i="4"/>
  <c r="W1268" i="4"/>
  <c r="Z1270" i="4"/>
  <c r="Z1273" i="4"/>
  <c r="W1276" i="4"/>
  <c r="Z1278" i="4"/>
  <c r="Z1281" i="4"/>
  <c r="W1284" i="4"/>
  <c r="Z1286" i="4"/>
  <c r="Z1289" i="4"/>
  <c r="W1292" i="4"/>
  <c r="Z1294" i="4"/>
  <c r="Z1297" i="4"/>
  <c r="W1300" i="4"/>
  <c r="Z1302" i="4"/>
  <c r="Z1305" i="4"/>
  <c r="W1308" i="4"/>
  <c r="Z1310" i="4"/>
  <c r="Z1313" i="4"/>
  <c r="W1316" i="4"/>
  <c r="Z1318" i="4"/>
  <c r="Z1321" i="4"/>
  <c r="W1324" i="4"/>
  <c r="Z1326" i="4"/>
  <c r="Z1329" i="4"/>
  <c r="W1332" i="4"/>
  <c r="Z1334" i="4"/>
  <c r="Z1337" i="4"/>
  <c r="W1340" i="4"/>
  <c r="Z1342" i="4"/>
  <c r="Z1345" i="4"/>
  <c r="W1348" i="4"/>
  <c r="Z1350" i="4"/>
  <c r="Z1353" i="4"/>
  <c r="W1356" i="4"/>
  <c r="Z1358" i="4"/>
  <c r="Z1361" i="4"/>
  <c r="W1364" i="4"/>
  <c r="Z1366" i="4"/>
  <c r="Z1369" i="4"/>
  <c r="W1372" i="4"/>
  <c r="Z1374" i="4"/>
  <c r="Z1377" i="4"/>
  <c r="W1380" i="4"/>
  <c r="Z1382" i="4"/>
  <c r="Z1385" i="4"/>
  <c r="W1388" i="4"/>
  <c r="Z1390" i="4"/>
  <c r="Z1393" i="4"/>
  <c r="W1396" i="4"/>
  <c r="Z1398" i="4"/>
  <c r="Z1401" i="4"/>
  <c r="W1404" i="4"/>
  <c r="Z1406" i="4"/>
  <c r="Z1409" i="4"/>
  <c r="W1412" i="4"/>
  <c r="Z1414" i="4"/>
  <c r="Z1417" i="4"/>
  <c r="W1420" i="4"/>
  <c r="Z1422" i="4"/>
  <c r="Z1425" i="4"/>
  <c r="W1428" i="4"/>
  <c r="Z1430" i="4"/>
  <c r="Z1433" i="4"/>
  <c r="W1436" i="4"/>
  <c r="Z1438" i="4"/>
  <c r="Z1441" i="4"/>
  <c r="W1444" i="4"/>
  <c r="Z1446" i="4"/>
  <c r="Z1449" i="4"/>
  <c r="W1452" i="4"/>
  <c r="Z1454" i="4"/>
  <c r="Z1457" i="4"/>
  <c r="W1460" i="4"/>
  <c r="Z1462" i="4"/>
  <c r="Z1465" i="4"/>
  <c r="W1468" i="4"/>
  <c r="Z1470" i="4"/>
  <c r="Z1473" i="4"/>
  <c r="W1476" i="4"/>
  <c r="Z1478" i="4"/>
  <c r="Z1481" i="4"/>
  <c r="W1484" i="4"/>
  <c r="Z1486" i="4"/>
  <c r="Z1489" i="4"/>
  <c r="W1492" i="4"/>
  <c r="Z1494" i="4"/>
  <c r="Z1497" i="4"/>
  <c r="W1500" i="4"/>
  <c r="Z1502" i="4"/>
  <c r="Z1504" i="4"/>
  <c r="W1506" i="4"/>
  <c r="Z1507" i="4"/>
  <c r="Z1508" i="4"/>
  <c r="W1510" i="4"/>
  <c r="Z1511" i="4"/>
  <c r="Z1512" i="4"/>
  <c r="W1514" i="4"/>
  <c r="W1515" i="4"/>
  <c r="Z1515" i="4"/>
  <c r="X1516" i="4"/>
  <c r="W1517" i="4"/>
  <c r="Z1517" i="4"/>
  <c r="X1518" i="4"/>
  <c r="W1519" i="4"/>
  <c r="Z1519" i="4"/>
  <c r="X1520" i="4"/>
  <c r="W1521" i="4"/>
  <c r="Z1521" i="4"/>
  <c r="X1522" i="4"/>
  <c r="W1523" i="4"/>
  <c r="Z1523" i="4"/>
  <c r="X1524" i="4"/>
  <c r="W1525" i="4"/>
  <c r="Z1525" i="4"/>
  <c r="X1526" i="4"/>
  <c r="W1527" i="4"/>
  <c r="Z1527" i="4"/>
  <c r="X1528" i="4"/>
  <c r="W1529" i="4"/>
  <c r="Z1529" i="4"/>
  <c r="X1530" i="4"/>
  <c r="W1531" i="4"/>
  <c r="Z1531" i="4"/>
  <c r="X1532" i="4"/>
  <c r="W1533" i="4"/>
  <c r="Z1533" i="4"/>
  <c r="X1534" i="4"/>
  <c r="W1535" i="4"/>
  <c r="Z1535" i="4"/>
  <c r="X1536" i="4"/>
  <c r="W1537" i="4"/>
  <c r="Z1537" i="4"/>
  <c r="X1538" i="4"/>
  <c r="W1539" i="4"/>
  <c r="Z1539" i="4"/>
  <c r="X1540" i="4"/>
  <c r="W1541" i="4"/>
  <c r="Z1541" i="4"/>
  <c r="X1542" i="4"/>
  <c r="W1543" i="4"/>
  <c r="Z1543" i="4"/>
  <c r="X1544" i="4"/>
  <c r="W1545" i="4"/>
  <c r="Z1545" i="4"/>
  <c r="X1546" i="4"/>
  <c r="W1547" i="4"/>
  <c r="Z1547" i="4"/>
  <c r="X1548" i="4"/>
  <c r="W1549" i="4"/>
  <c r="Z1549" i="4"/>
  <c r="X1550" i="4"/>
  <c r="W1551" i="4"/>
  <c r="Z1551" i="4"/>
  <c r="X1552" i="4"/>
  <c r="W1553" i="4"/>
  <c r="Z1553" i="4"/>
  <c r="X1554" i="4"/>
  <c r="W1555" i="4"/>
  <c r="Z1555" i="4"/>
  <c r="X1556" i="4"/>
  <c r="W1557" i="4"/>
  <c r="Z1557" i="4"/>
  <c r="X1558" i="4"/>
  <c r="W1559" i="4"/>
  <c r="Z1559" i="4"/>
  <c r="X1560" i="4"/>
  <c r="W1561" i="4"/>
  <c r="Z1561" i="4"/>
  <c r="X1562" i="4"/>
  <c r="W1563" i="4"/>
  <c r="Z1563" i="4"/>
  <c r="X1564" i="4"/>
  <c r="W1565" i="4"/>
  <c r="Z1565" i="4"/>
  <c r="X1566" i="4"/>
  <c r="W1567" i="4"/>
  <c r="Z1567" i="4"/>
  <c r="X1568" i="4"/>
  <c r="W1569" i="4"/>
  <c r="Z1569" i="4"/>
  <c r="X1570" i="4"/>
  <c r="W1571" i="4"/>
  <c r="Z1571" i="4"/>
  <c r="X1572" i="4"/>
  <c r="W1573" i="4"/>
  <c r="Z1573" i="4"/>
  <c r="X1574" i="4"/>
  <c r="W1575" i="4"/>
  <c r="Z1575" i="4"/>
  <c r="X1576" i="4"/>
  <c r="W1577" i="4"/>
  <c r="Z1577" i="4"/>
  <c r="X1578" i="4"/>
  <c r="W1579" i="4"/>
  <c r="Z1579" i="4"/>
  <c r="X1580" i="4"/>
  <c r="W1581" i="4"/>
  <c r="Z1581" i="4"/>
  <c r="X1582" i="4"/>
  <c r="W1583" i="4"/>
  <c r="Z1583" i="4"/>
  <c r="X1584" i="4"/>
  <c r="W1585" i="4"/>
  <c r="Z1585" i="4"/>
  <c r="X1586" i="4"/>
  <c r="W1587" i="4"/>
  <c r="Z1587" i="4"/>
  <c r="X1588" i="4"/>
  <c r="W1589" i="4"/>
  <c r="Z1589" i="4"/>
  <c r="X1590" i="4"/>
  <c r="W1591" i="4"/>
  <c r="Z1591" i="4"/>
  <c r="X1592" i="4"/>
  <c r="W1593" i="4"/>
  <c r="Z1593" i="4"/>
  <c r="X1594" i="4"/>
  <c r="W1595" i="4"/>
  <c r="Z1595" i="4"/>
  <c r="X1596" i="4"/>
  <c r="W1597" i="4"/>
  <c r="Z1597" i="4"/>
  <c r="X1598" i="4"/>
  <c r="W1599" i="4"/>
  <c r="Z1599" i="4"/>
  <c r="X1600" i="4"/>
  <c r="W1601" i="4"/>
  <c r="Z1601" i="4"/>
  <c r="X1602" i="4"/>
  <c r="W1603" i="4"/>
  <c r="Z1603" i="4"/>
  <c r="X1604" i="4"/>
  <c r="W1605" i="4"/>
  <c r="Z1605" i="4"/>
  <c r="X1606" i="4"/>
  <c r="W1607" i="4"/>
  <c r="Z1607" i="4"/>
  <c r="X1608" i="4"/>
  <c r="W1609" i="4"/>
  <c r="Z1609" i="4"/>
  <c r="X1610" i="4"/>
  <c r="W1611" i="4"/>
  <c r="Z1611" i="4"/>
  <c r="X1612" i="4"/>
  <c r="W1613" i="4"/>
  <c r="Z1613" i="4"/>
  <c r="X1614" i="4"/>
  <c r="W1615" i="4"/>
  <c r="Z1615" i="4"/>
  <c r="X1616" i="4"/>
  <c r="W1617" i="4"/>
  <c r="Z1617" i="4"/>
  <c r="X1618" i="4"/>
  <c r="W1619" i="4"/>
  <c r="Z1619" i="4"/>
  <c r="X1620" i="4"/>
  <c r="W1621" i="4"/>
  <c r="Z1621" i="4"/>
  <c r="X1622" i="4"/>
  <c r="W1623" i="4"/>
  <c r="Z1623" i="4"/>
  <c r="X1624" i="4"/>
  <c r="W1625" i="4"/>
  <c r="Z1625" i="4"/>
  <c r="X1626" i="4"/>
  <c r="W1627" i="4"/>
  <c r="Z1627" i="4"/>
  <c r="X1628" i="4"/>
  <c r="W1629" i="4"/>
  <c r="Z1629" i="4"/>
  <c r="X1630" i="4"/>
  <c r="W1631" i="4"/>
  <c r="Z1631" i="4"/>
  <c r="X1632" i="4"/>
  <c r="W1633" i="4"/>
  <c r="Z1633" i="4"/>
  <c r="X1634" i="4"/>
  <c r="W1635" i="4"/>
  <c r="Z1635" i="4"/>
  <c r="X1636" i="4"/>
  <c r="W1637" i="4"/>
  <c r="Z1637" i="4"/>
  <c r="X1638" i="4"/>
  <c r="W1639" i="4"/>
  <c r="Z1639" i="4"/>
  <c r="X1640" i="4"/>
  <c r="W1641" i="4"/>
  <c r="Z1641" i="4"/>
  <c r="X1642" i="4"/>
  <c r="W1643" i="4"/>
  <c r="Z1643" i="4"/>
  <c r="X1644" i="4"/>
  <c r="W1645" i="4"/>
  <c r="Z1645" i="4"/>
  <c r="X1646" i="4"/>
  <c r="W1647" i="4"/>
  <c r="Z1647" i="4"/>
  <c r="X1648" i="4"/>
  <c r="W1649" i="4"/>
  <c r="Z1649" i="4"/>
  <c r="X1650" i="4"/>
  <c r="W1651" i="4"/>
  <c r="Z1651" i="4"/>
  <c r="X1652" i="4"/>
  <c r="W1653" i="4"/>
  <c r="Z1653" i="4"/>
  <c r="X1654" i="4"/>
  <c r="W1655" i="4"/>
  <c r="Z1655" i="4"/>
  <c r="X1656" i="4"/>
  <c r="W1657" i="4"/>
  <c r="Z1657" i="4"/>
  <c r="X1658" i="4"/>
  <c r="W1659" i="4"/>
  <c r="Z1659" i="4"/>
  <c r="X1660" i="4"/>
  <c r="W1661" i="4"/>
  <c r="Z1661" i="4"/>
  <c r="X1662" i="4"/>
  <c r="W1663" i="4"/>
  <c r="Z1663" i="4"/>
  <c r="X1664" i="4"/>
  <c r="W1665" i="4"/>
  <c r="Z1665" i="4"/>
  <c r="X1666" i="4"/>
  <c r="W1667" i="4"/>
  <c r="Z1667" i="4"/>
  <c r="X1668" i="4"/>
  <c r="W1669" i="4"/>
  <c r="Z1669" i="4"/>
  <c r="X1670" i="4"/>
  <c r="W1671" i="4"/>
  <c r="Z1671" i="4"/>
  <c r="X1672" i="4"/>
  <c r="W1673" i="4"/>
  <c r="Z1673" i="4"/>
  <c r="X1674" i="4"/>
  <c r="W1675" i="4"/>
  <c r="Z1675" i="4"/>
  <c r="X1676" i="4"/>
  <c r="W1677" i="4"/>
  <c r="Z1677" i="4"/>
  <c r="X1678" i="4"/>
  <c r="W1679" i="4"/>
  <c r="Z1679" i="4"/>
  <c r="X1680" i="4"/>
  <c r="W1681" i="4"/>
  <c r="Z1681" i="4"/>
  <c r="X1682" i="4"/>
  <c r="W1683" i="4"/>
  <c r="Z1683" i="4"/>
  <c r="X1684" i="4"/>
  <c r="W1685" i="4"/>
  <c r="Z1685" i="4"/>
  <c r="X1686" i="4"/>
  <c r="W1687" i="4"/>
  <c r="Z1687" i="4"/>
  <c r="X1688" i="4"/>
  <c r="W1689" i="4"/>
  <c r="Z1689" i="4"/>
  <c r="X1690" i="4"/>
  <c r="W1691" i="4"/>
  <c r="Z1691" i="4"/>
  <c r="X1692" i="4"/>
  <c r="W1693" i="4"/>
  <c r="Z1693" i="4"/>
  <c r="X1694" i="4"/>
  <c r="W1695" i="4"/>
  <c r="Z1695" i="4"/>
  <c r="X1696" i="4"/>
  <c r="W1697" i="4"/>
  <c r="Z1697" i="4"/>
  <c r="X1698" i="4"/>
  <c r="W1699" i="4"/>
  <c r="Z1699" i="4"/>
  <c r="X1700" i="4"/>
  <c r="W1701" i="4"/>
  <c r="Z1701" i="4"/>
  <c r="X1702" i="4"/>
  <c r="W1703" i="4"/>
  <c r="Z1703" i="4"/>
  <c r="X1704" i="4"/>
  <c r="W1705" i="4"/>
  <c r="Z1705" i="4"/>
  <c r="X1706" i="4"/>
  <c r="W1707" i="4"/>
  <c r="Z1707" i="4"/>
  <c r="X1708" i="4"/>
  <c r="W1709" i="4"/>
  <c r="Z1709" i="4"/>
  <c r="X1710" i="4"/>
  <c r="W1711" i="4"/>
  <c r="Z1711" i="4"/>
  <c r="X1712" i="4"/>
  <c r="W1713" i="4"/>
  <c r="Z1713" i="4"/>
  <c r="X1714" i="4"/>
  <c r="W1715" i="4"/>
  <c r="Z1715" i="4"/>
  <c r="X1716" i="4"/>
  <c r="W1717" i="4"/>
  <c r="Z1717" i="4"/>
  <c r="X1718" i="4"/>
  <c r="W1719" i="4"/>
  <c r="Z1719" i="4"/>
  <c r="X1720" i="4"/>
  <c r="W1721" i="4"/>
  <c r="Z1721" i="4"/>
  <c r="X1722" i="4"/>
  <c r="W1723" i="4"/>
  <c r="Z1723" i="4"/>
  <c r="X1724" i="4"/>
  <c r="W1725" i="4"/>
  <c r="Z1725" i="4"/>
  <c r="X1726" i="4"/>
  <c r="W1727" i="4"/>
  <c r="Z1727" i="4"/>
  <c r="X1728" i="4"/>
  <c r="W1729" i="4"/>
  <c r="Z1729" i="4"/>
  <c r="X1730" i="4"/>
  <c r="W1731" i="4"/>
  <c r="Z1731" i="4"/>
  <c r="X1732" i="4"/>
  <c r="W1733" i="4"/>
  <c r="Z1733" i="4"/>
  <c r="X1734" i="4"/>
  <c r="W1735" i="4"/>
  <c r="Z1735" i="4"/>
  <c r="X1736" i="4"/>
  <c r="W1737" i="4"/>
  <c r="Z1737" i="4"/>
  <c r="X1738" i="4"/>
  <c r="W1739" i="4"/>
  <c r="W1740" i="4"/>
  <c r="W1741" i="4"/>
  <c r="W1742" i="4"/>
  <c r="W1743" i="4"/>
  <c r="W1744" i="4"/>
  <c r="W1745" i="4"/>
  <c r="Z1746" i="4"/>
  <c r="Z1747" i="4"/>
  <c r="W1749" i="4"/>
  <c r="Z1750" i="4"/>
  <c r="Z1751" i="4"/>
  <c r="W1753" i="4"/>
  <c r="Z1754" i="4"/>
  <c r="Z1755" i="4"/>
  <c r="W1757" i="4"/>
  <c r="Z1758" i="4"/>
  <c r="Z1759" i="4"/>
  <c r="W1761" i="4"/>
  <c r="Z1762" i="4"/>
  <c r="Z1763" i="4"/>
  <c r="W1765" i="4"/>
  <c r="Z1766" i="4"/>
  <c r="Z1767" i="4"/>
  <c r="W1769" i="4"/>
  <c r="Z1770" i="4"/>
  <c r="Z1771" i="4"/>
  <c r="W1773" i="4"/>
  <c r="Z1774" i="4"/>
  <c r="Z1775" i="4"/>
  <c r="W1777" i="4"/>
  <c r="Z1778" i="4"/>
  <c r="Z1779" i="4"/>
  <c r="W1781" i="4"/>
  <c r="Z1782" i="4"/>
  <c r="Z1783" i="4"/>
  <c r="W1785" i="4"/>
  <c r="Z1786" i="4"/>
  <c r="Z1787" i="4"/>
  <c r="W1789" i="4"/>
  <c r="Z1790" i="4"/>
  <c r="Z1791" i="4"/>
  <c r="W1793" i="4"/>
  <c r="Z1794" i="4"/>
  <c r="Z1795" i="4"/>
  <c r="W1797" i="4"/>
  <c r="Z1798" i="4"/>
  <c r="Z1799" i="4"/>
  <c r="W1801" i="4"/>
  <c r="Z1802" i="4"/>
  <c r="Z1803" i="4"/>
  <c r="W1805" i="4"/>
  <c r="Z1806" i="4"/>
  <c r="Z1807" i="4"/>
  <c r="W1809" i="4"/>
  <c r="Z1810" i="4"/>
  <c r="Z1811" i="4"/>
  <c r="W1813" i="4"/>
  <c r="Z1814" i="4"/>
  <c r="Z1815" i="4"/>
  <c r="W1817" i="4"/>
  <c r="Z1818" i="4"/>
  <c r="Z1819" i="4"/>
  <c r="W1821" i="4"/>
  <c r="Z1822" i="4"/>
  <c r="Z1823" i="4"/>
  <c r="W1825" i="4"/>
  <c r="Z1826" i="4"/>
  <c r="Z1827" i="4"/>
  <c r="W1829" i="4"/>
  <c r="Z1830" i="4"/>
  <c r="Z1831" i="4"/>
  <c r="W1833" i="4"/>
  <c r="Z1834" i="4"/>
  <c r="Z1835" i="4"/>
  <c r="W1837" i="4"/>
  <c r="Z1838" i="4"/>
  <c r="Z1839" i="4"/>
  <c r="W1841" i="4"/>
  <c r="Z1842" i="4"/>
  <c r="Z1843" i="4"/>
  <c r="W1845" i="4"/>
  <c r="Z1846" i="4"/>
  <c r="Z1847" i="4"/>
  <c r="W1849" i="4"/>
  <c r="Z1850" i="4"/>
  <c r="Z1851" i="4"/>
  <c r="W1853" i="4"/>
  <c r="Z1854" i="4"/>
  <c r="Z1855" i="4"/>
  <c r="W1857" i="4"/>
  <c r="Z1858" i="4"/>
  <c r="Z1859" i="4"/>
  <c r="W1861" i="4"/>
  <c r="Z1862" i="4"/>
  <c r="Z1863" i="4"/>
  <c r="W1865" i="4"/>
  <c r="Z1866" i="4"/>
  <c r="Z1867" i="4"/>
  <c r="W1869" i="4"/>
  <c r="Z1870" i="4"/>
  <c r="Z1871" i="4"/>
  <c r="W1873" i="4"/>
  <c r="Z1874" i="4"/>
  <c r="Z1875" i="4"/>
  <c r="W1877" i="4"/>
  <c r="Z1878" i="4"/>
  <c r="Z1879" i="4"/>
  <c r="W1881" i="4"/>
  <c r="Z1882" i="4"/>
  <c r="Z1883" i="4"/>
  <c r="W1885" i="4"/>
  <c r="Z1886" i="4"/>
  <c r="Z1887" i="4"/>
  <c r="W1889" i="4"/>
  <c r="Z1890" i="4"/>
  <c r="Z1891" i="4"/>
  <c r="W1893" i="4"/>
  <c r="Z1894" i="4"/>
  <c r="Z1895" i="4"/>
  <c r="W1897" i="4"/>
  <c r="Z1898" i="4"/>
  <c r="Z1899" i="4"/>
  <c r="W1901" i="4"/>
  <c r="Z1902" i="4"/>
  <c r="Z1903" i="4"/>
  <c r="W1905" i="4"/>
  <c r="Z1906" i="4"/>
  <c r="Z1907" i="4"/>
  <c r="W1909" i="4"/>
  <c r="Z1910" i="4"/>
  <c r="Z1911" i="4"/>
  <c r="W1913" i="4"/>
  <c r="Z1914" i="4"/>
  <c r="Z1915" i="4"/>
  <c r="W1917" i="4"/>
  <c r="Z1918" i="4"/>
  <c r="Z1919" i="4"/>
  <c r="W1921" i="4"/>
  <c r="Z1922" i="4"/>
  <c r="Z1923" i="4"/>
  <c r="W1925" i="4"/>
  <c r="Z1926" i="4"/>
  <c r="Z1927" i="4"/>
  <c r="W1929" i="4"/>
  <c r="Z1930" i="4"/>
  <c r="Z1931" i="4"/>
  <c r="W1933" i="4"/>
  <c r="Z1934" i="4"/>
  <c r="Z1935" i="4"/>
  <c r="W1937" i="4"/>
  <c r="Z1938" i="4"/>
  <c r="Z1939" i="4"/>
  <c r="W1941" i="4"/>
  <c r="Z1942" i="4"/>
  <c r="Z1943" i="4"/>
  <c r="W1945" i="4"/>
  <c r="Z1946" i="4"/>
  <c r="Z1947" i="4"/>
  <c r="W1949" i="4"/>
  <c r="Z1950" i="4"/>
  <c r="Z1951" i="4"/>
  <c r="W1953" i="4"/>
  <c r="Z1954" i="4"/>
  <c r="Z1955" i="4"/>
  <c r="W1957" i="4"/>
  <c r="Z1958" i="4"/>
  <c r="Z1959" i="4"/>
  <c r="W1961" i="4"/>
  <c r="Z1962" i="4"/>
  <c r="Z1963" i="4"/>
  <c r="W1965" i="4"/>
  <c r="Z1966" i="4"/>
  <c r="Z1967" i="4"/>
  <c r="W1969" i="4"/>
  <c r="Z1970" i="4"/>
  <c r="Z1971" i="4"/>
  <c r="W1973" i="4"/>
  <c r="Z1974" i="4"/>
  <c r="Z1975" i="4"/>
  <c r="W1977" i="4"/>
  <c r="Z1978" i="4"/>
  <c r="Z1979" i="4"/>
  <c r="W1981" i="4"/>
  <c r="Z1982" i="4"/>
  <c r="Z1983" i="4"/>
  <c r="W1985" i="4"/>
  <c r="Z1986" i="4"/>
  <c r="Z1987" i="4"/>
  <c r="W1989" i="4"/>
  <c r="Z1990" i="4"/>
  <c r="Z1991" i="4"/>
  <c r="W1993" i="4"/>
  <c r="Z1994" i="4"/>
  <c r="Z1995" i="4"/>
  <c r="W1997" i="4"/>
  <c r="Z1998" i="4"/>
  <c r="Z1999" i="4"/>
  <c r="W2001" i="4"/>
  <c r="Z2002" i="4"/>
  <c r="Z2003" i="4"/>
  <c r="W2005" i="4"/>
  <c r="Z2006" i="4"/>
  <c r="Z2007" i="4"/>
  <c r="W2009" i="4"/>
  <c r="Z2010" i="4"/>
  <c r="Z2011" i="4"/>
  <c r="W2013" i="4"/>
  <c r="Z2014" i="4"/>
  <c r="Z2015" i="4"/>
  <c r="W2017" i="4"/>
  <c r="Z2018" i="4"/>
  <c r="Z2019" i="4"/>
  <c r="W2021" i="4"/>
  <c r="Z2022" i="4"/>
  <c r="Z2023" i="4"/>
  <c r="W2025" i="4"/>
  <c r="Z2026" i="4"/>
  <c r="Z2027" i="4"/>
  <c r="W2029" i="4"/>
  <c r="Z2030" i="4"/>
  <c r="Z2031" i="4"/>
  <c r="W2033" i="4"/>
  <c r="Z2034" i="4"/>
  <c r="Z2035" i="4"/>
  <c r="W2037" i="4"/>
  <c r="Z2038" i="4"/>
  <c r="Z2039" i="4"/>
  <c r="W2041" i="4"/>
  <c r="Z2042" i="4"/>
  <c r="Z2043" i="4"/>
  <c r="W2045" i="4"/>
  <c r="Z2046" i="4"/>
  <c r="Z2047" i="4"/>
  <c r="W2049" i="4"/>
  <c r="Z2050" i="4"/>
  <c r="Z2051" i="4"/>
  <c r="W2053" i="4"/>
  <c r="Z2054" i="4"/>
  <c r="Z2055" i="4"/>
  <c r="W2057" i="4"/>
  <c r="Z2058" i="4"/>
  <c r="Z2059" i="4"/>
  <c r="W2061" i="4"/>
  <c r="Z2062" i="4"/>
  <c r="Z2063" i="4"/>
  <c r="W2065" i="4"/>
  <c r="Z2066" i="4"/>
  <c r="Z2067" i="4"/>
  <c r="W2069" i="4"/>
  <c r="Z2070" i="4"/>
  <c r="Z2071" i="4"/>
  <c r="W2073" i="4"/>
  <c r="Z2074" i="4"/>
  <c r="Z2075" i="4"/>
  <c r="W2077" i="4"/>
  <c r="Z2078" i="4"/>
  <c r="Z2079" i="4"/>
  <c r="W2081" i="4"/>
  <c r="Z2082" i="4"/>
  <c r="Z2083" i="4"/>
  <c r="W2085" i="4"/>
  <c r="Z2086" i="4"/>
  <c r="Z2087" i="4"/>
  <c r="W2089" i="4"/>
  <c r="Z2090" i="4"/>
  <c r="Z2091" i="4"/>
  <c r="W2093" i="4"/>
  <c r="Z2094" i="4"/>
  <c r="Z2095" i="4"/>
  <c r="W2097" i="4"/>
  <c r="Z2098" i="4"/>
  <c r="Z2099" i="4"/>
  <c r="W2101" i="4"/>
  <c r="Z2102" i="4"/>
  <c r="Z2103" i="4"/>
  <c r="W2105" i="4"/>
  <c r="Z2106" i="4"/>
  <c r="Z2107" i="4"/>
  <c r="W2109" i="4"/>
  <c r="Z2110" i="4"/>
  <c r="Z2111" i="4"/>
  <c r="W2113" i="4"/>
  <c r="Z2114" i="4"/>
  <c r="Z2115" i="4"/>
  <c r="W2117" i="4"/>
  <c r="Z2118" i="4"/>
  <c r="Z2119" i="4"/>
  <c r="W2121" i="4"/>
  <c r="Z2122" i="4"/>
  <c r="Z2123" i="4"/>
  <c r="W2125" i="4"/>
  <c r="Z2126" i="4"/>
  <c r="Z2127" i="4"/>
  <c r="W2129" i="4"/>
  <c r="Z2130" i="4"/>
  <c r="Z2131" i="4"/>
  <c r="W2133" i="4"/>
  <c r="Z2134" i="4"/>
  <c r="Z2135" i="4"/>
  <c r="W2137" i="4"/>
  <c r="Z2138" i="4"/>
  <c r="Z2139" i="4"/>
  <c r="W2141" i="4"/>
  <c r="Z2142" i="4"/>
  <c r="Z2143" i="4"/>
  <c r="W2145" i="4"/>
  <c r="Z2146" i="4"/>
  <c r="Z2147" i="4"/>
  <c r="W2149" i="4"/>
  <c r="Z2150" i="4"/>
  <c r="Z2151" i="4"/>
  <c r="W2153" i="4"/>
  <c r="Z2154" i="4"/>
  <c r="Z2155" i="4"/>
  <c r="W2157" i="4"/>
  <c r="Z2158" i="4"/>
  <c r="Z2159" i="4"/>
  <c r="W2161" i="4"/>
  <c r="Z2162" i="4"/>
  <c r="Z2163" i="4"/>
  <c r="W2165" i="4"/>
  <c r="Z2166" i="4"/>
  <c r="Z2167" i="4"/>
  <c r="W2169" i="4"/>
  <c r="Z2170" i="4"/>
  <c r="Z2171" i="4"/>
  <c r="W2173" i="4"/>
  <c r="Z2174" i="4"/>
  <c r="Z2175" i="4"/>
  <c r="W2177" i="4"/>
  <c r="Z2178" i="4"/>
  <c r="Z2179" i="4"/>
  <c r="W2181" i="4"/>
  <c r="Z2182" i="4"/>
  <c r="Z2183" i="4"/>
  <c r="W2185" i="4"/>
  <c r="Z2186" i="4"/>
  <c r="Z2187" i="4"/>
  <c r="W2189" i="4"/>
  <c r="Z2190" i="4"/>
  <c r="Z2191" i="4"/>
  <c r="W2193" i="4"/>
  <c r="Z2194" i="4"/>
  <c r="Z2195" i="4"/>
  <c r="W2197" i="4"/>
  <c r="Z2198" i="4"/>
  <c r="Z2199" i="4"/>
  <c r="W2201" i="4"/>
  <c r="Z2202" i="4"/>
  <c r="Z2203" i="4"/>
  <c r="W2205" i="4"/>
  <c r="Z2206" i="4"/>
  <c r="Z2207" i="4"/>
  <c r="W2209" i="4"/>
  <c r="Z2210" i="4"/>
  <c r="Z2211" i="4"/>
  <c r="W2213" i="4"/>
  <c r="Z2214" i="4"/>
  <c r="Z2215" i="4"/>
  <c r="W2217" i="4"/>
  <c r="Z2218" i="4"/>
  <c r="Z2219" i="4"/>
  <c r="W2221" i="4"/>
  <c r="Z2222" i="4"/>
  <c r="Z2223" i="4"/>
  <c r="W2225" i="4"/>
  <c r="Z2226" i="4"/>
  <c r="Z2227" i="4"/>
  <c r="W2229" i="4"/>
  <c r="Z2230" i="4"/>
  <c r="Z2231" i="4"/>
  <c r="W2233" i="4"/>
  <c r="Z2234" i="4"/>
  <c r="Z2235" i="4"/>
  <c r="W2237" i="4"/>
  <c r="Z2238" i="4"/>
  <c r="Z2239" i="4"/>
  <c r="W2241" i="4"/>
  <c r="Z2242" i="4"/>
  <c r="Z2243" i="4"/>
  <c r="W2245" i="4"/>
  <c r="Z2246" i="4"/>
  <c r="Z2247" i="4"/>
  <c r="W2249" i="4"/>
  <c r="Z2250" i="4"/>
  <c r="Z2251" i="4"/>
  <c r="W2253" i="4"/>
  <c r="Z2254" i="4"/>
  <c r="Z2255" i="4"/>
  <c r="W2257" i="4"/>
  <c r="Z2258" i="4"/>
  <c r="Z2259" i="4"/>
  <c r="W2261" i="4"/>
  <c r="Z2262" i="4"/>
  <c r="Z2263" i="4"/>
  <c r="W2265" i="4"/>
  <c r="Z2266" i="4"/>
  <c r="Z2267" i="4"/>
  <c r="W2269" i="4"/>
  <c r="Z2270" i="4"/>
  <c r="Z2271" i="4"/>
  <c r="W2273" i="4"/>
  <c r="Z2274" i="4"/>
  <c r="Z2275" i="4"/>
  <c r="W2277" i="4"/>
  <c r="Z2278" i="4"/>
  <c r="Z2279" i="4"/>
  <c r="W2281" i="4"/>
  <c r="Z2282" i="4"/>
  <c r="Z2283" i="4"/>
  <c r="W2285" i="4"/>
  <c r="Z2286" i="4"/>
  <c r="Z2287" i="4"/>
  <c r="W2289" i="4"/>
  <c r="Z2290" i="4"/>
  <c r="Z2291" i="4"/>
  <c r="W2293" i="4"/>
  <c r="Z2294" i="4"/>
  <c r="Z2295" i="4"/>
  <c r="W2297" i="4"/>
  <c r="Z2298" i="4"/>
  <c r="Z2299" i="4"/>
  <c r="W2301" i="4"/>
  <c r="Z2302" i="4"/>
  <c r="Z2303" i="4"/>
  <c r="W2305" i="4"/>
  <c r="Z2306" i="4"/>
  <c r="Z2307" i="4"/>
  <c r="W2309" i="4"/>
  <c r="Z2310" i="4"/>
  <c r="Z2311" i="4"/>
  <c r="W2313" i="4"/>
  <c r="Z2314" i="4"/>
  <c r="Z2315" i="4"/>
  <c r="W2317" i="4"/>
  <c r="Z2318" i="4"/>
  <c r="Z2319" i="4"/>
  <c r="W2321" i="4"/>
  <c r="Z2322" i="4"/>
  <c r="Z2323" i="4"/>
  <c r="W2325" i="4"/>
  <c r="Z2326" i="4"/>
  <c r="Z2327" i="4"/>
  <c r="W2329" i="4"/>
  <c r="Z2330" i="4"/>
  <c r="Z2331" i="4"/>
  <c r="W2333" i="4"/>
  <c r="Z2334" i="4"/>
  <c r="Z2335" i="4"/>
  <c r="W2337" i="4"/>
  <c r="Z2338" i="4"/>
  <c r="Z2339" i="4"/>
  <c r="W2341" i="4"/>
  <c r="Z2342" i="4"/>
  <c r="Z2343" i="4"/>
  <c r="W2345" i="4"/>
  <c r="Z2346" i="4"/>
  <c r="Z2347" i="4"/>
  <c r="W2349" i="4"/>
  <c r="Z2350" i="4"/>
  <c r="Z2351" i="4"/>
  <c r="W2353" i="4"/>
  <c r="Z2354" i="4"/>
  <c r="Z2355" i="4"/>
  <c r="W2357" i="4"/>
  <c r="Z2358" i="4"/>
  <c r="Z2359" i="4"/>
  <c r="W2361" i="4"/>
  <c r="Z2362" i="4"/>
  <c r="Z2363" i="4"/>
  <c r="W2365" i="4"/>
  <c r="Z2366" i="4"/>
  <c r="Z2367" i="4"/>
  <c r="W2369" i="4"/>
  <c r="Z2370" i="4"/>
  <c r="Z2371" i="4"/>
  <c r="W2373" i="4"/>
  <c r="Z2374" i="4"/>
  <c r="Z2375" i="4"/>
  <c r="W2377" i="4"/>
  <c r="Z2378" i="4"/>
  <c r="Z2379" i="4"/>
  <c r="W2381" i="4"/>
  <c r="Z2382" i="4"/>
  <c r="Z2383" i="4"/>
  <c r="W2385" i="4"/>
  <c r="Z2386" i="4"/>
  <c r="Z2387" i="4"/>
  <c r="W2389" i="4"/>
  <c r="Z2390" i="4"/>
  <c r="Z2391" i="4"/>
  <c r="W2393" i="4"/>
  <c r="Z2394" i="4"/>
  <c r="Z2395" i="4"/>
  <c r="W2397" i="4"/>
  <c r="Z2398" i="4"/>
  <c r="Z2399" i="4"/>
  <c r="W2401" i="4"/>
  <c r="Z2402" i="4"/>
  <c r="Z2403" i="4"/>
  <c r="W2405" i="4"/>
  <c r="Z2406" i="4"/>
  <c r="Z2407" i="4"/>
  <c r="W2409" i="4"/>
  <c r="Z2410" i="4"/>
  <c r="Z2411" i="4"/>
  <c r="W2413" i="4"/>
  <c r="Z2414" i="4"/>
  <c r="Z2415" i="4"/>
  <c r="W2417" i="4"/>
  <c r="Z2418" i="4"/>
  <c r="Z2419" i="4"/>
  <c r="W2421" i="4"/>
  <c r="Z2422" i="4"/>
  <c r="Z2423" i="4"/>
  <c r="W2425" i="4"/>
  <c r="Z2426" i="4"/>
  <c r="Z2427" i="4"/>
  <c r="W2429" i="4"/>
  <c r="Z2430" i="4"/>
  <c r="Z2431" i="4"/>
  <c r="W2433" i="4"/>
  <c r="Z2434" i="4"/>
  <c r="Z2435" i="4"/>
  <c r="W2437" i="4"/>
  <c r="Z2438" i="4"/>
  <c r="Z2439" i="4"/>
  <c r="W2441" i="4"/>
  <c r="Z2442" i="4"/>
  <c r="Z2443" i="4"/>
  <c r="W2445" i="4"/>
  <c r="Z2446" i="4"/>
  <c r="Z2447" i="4"/>
  <c r="W2449" i="4"/>
  <c r="Z2450" i="4"/>
  <c r="Z2451" i="4"/>
  <c r="W2453" i="4"/>
  <c r="Z2454" i="4"/>
  <c r="Z2455" i="4"/>
  <c r="Z743" i="4"/>
  <c r="W756" i="4"/>
  <c r="Z768" i="4"/>
  <c r="Z781" i="4"/>
  <c r="Z792" i="4"/>
  <c r="Z799" i="4"/>
  <c r="Z805" i="4"/>
  <c r="W812" i="4"/>
  <c r="Z818" i="4"/>
  <c r="Z824" i="4"/>
  <c r="Z831" i="4"/>
  <c r="Z837" i="4"/>
  <c r="W844" i="4"/>
  <c r="Z850" i="4"/>
  <c r="Z856" i="4"/>
  <c r="Z863" i="4"/>
  <c r="Z869" i="4"/>
  <c r="W876" i="4"/>
  <c r="Z882" i="4"/>
  <c r="X887" i="4"/>
  <c r="X891" i="4"/>
  <c r="X895" i="4"/>
  <c r="X899" i="4"/>
  <c r="X902" i="4"/>
  <c r="W905" i="4"/>
  <c r="Z907" i="4"/>
  <c r="X910" i="4"/>
  <c r="W913" i="4"/>
  <c r="Z915" i="4"/>
  <c r="X918" i="4"/>
  <c r="W921" i="4"/>
  <c r="Z923" i="4"/>
  <c r="X926" i="4"/>
  <c r="W929" i="4"/>
  <c r="Z931" i="4"/>
  <c r="X934" i="4"/>
  <c r="W937" i="4"/>
  <c r="Z939" i="4"/>
  <c r="X942" i="4"/>
  <c r="W945" i="4"/>
  <c r="Z947" i="4"/>
  <c r="X950" i="4"/>
  <c r="W953" i="4"/>
  <c r="Z955" i="4"/>
  <c r="X958" i="4"/>
  <c r="W961" i="4"/>
  <c r="Z963" i="4"/>
  <c r="X966" i="4"/>
  <c r="W969" i="4"/>
  <c r="Z971" i="4"/>
  <c r="X974" i="4"/>
  <c r="W977" i="4"/>
  <c r="Z979" i="4"/>
  <c r="X982" i="4"/>
  <c r="W985" i="4"/>
  <c r="Z989" i="4"/>
  <c r="Z994" i="4"/>
  <c r="W1000" i="4"/>
  <c r="Z1005" i="4"/>
  <c r="Z1010" i="4"/>
  <c r="W1016" i="4"/>
  <c r="Z1021" i="4"/>
  <c r="Z1026" i="4"/>
  <c r="W1032" i="4"/>
  <c r="Z1037" i="4"/>
  <c r="Z1042" i="4"/>
  <c r="W1048" i="4"/>
  <c r="Z1053" i="4"/>
  <c r="Z1058" i="4"/>
  <c r="W1064" i="4"/>
  <c r="Z1069" i="4"/>
  <c r="Z1074" i="4"/>
  <c r="W1080" i="4"/>
  <c r="Z1085" i="4"/>
  <c r="Z1090" i="4"/>
  <c r="W1096" i="4"/>
  <c r="Z1101" i="4"/>
  <c r="Z1106" i="4"/>
  <c r="W1112" i="4"/>
  <c r="Z1117" i="4"/>
  <c r="Z1122" i="4"/>
  <c r="W1128" i="4"/>
  <c r="Z1133" i="4"/>
  <c r="Z1138" i="4"/>
  <c r="W1144" i="4"/>
  <c r="Z1149" i="4"/>
  <c r="Z1154" i="4"/>
  <c r="W1160" i="4"/>
  <c r="Z1165" i="4"/>
  <c r="Z1170" i="4"/>
  <c r="W1176" i="4"/>
  <c r="Z1181" i="4"/>
  <c r="Z1186" i="4"/>
  <c r="W1192" i="4"/>
  <c r="Z1197" i="4"/>
  <c r="Z1202" i="4"/>
  <c r="W1208" i="4"/>
  <c r="Z1213" i="4"/>
  <c r="Z1218" i="4"/>
  <c r="W1224" i="4"/>
  <c r="Z1229" i="4"/>
  <c r="Z1234" i="4"/>
  <c r="W1240" i="4"/>
  <c r="Z1245" i="4"/>
  <c r="Z1250" i="4"/>
  <c r="W1256" i="4"/>
  <c r="Z1261" i="4"/>
  <c r="Z1266" i="4"/>
  <c r="W1272" i="4"/>
  <c r="Z1277" i="4"/>
  <c r="Z1282" i="4"/>
  <c r="W1288" i="4"/>
  <c r="Z1293" i="4"/>
  <c r="Z1298" i="4"/>
  <c r="W1304" i="4"/>
  <c r="Z1309" i="4"/>
  <c r="Z1314" i="4"/>
  <c r="W1320" i="4"/>
  <c r="Z1325" i="4"/>
  <c r="Z1330" i="4"/>
  <c r="W1336" i="4"/>
  <c r="Z1341" i="4"/>
  <c r="Z1346" i="4"/>
  <c r="W1352" i="4"/>
  <c r="Z1357" i="4"/>
  <c r="Z1362" i="4"/>
  <c r="W1368" i="4"/>
  <c r="Z1373" i="4"/>
  <c r="Z1378" i="4"/>
  <c r="W1384" i="4"/>
  <c r="Z1389" i="4"/>
  <c r="Z1394" i="4"/>
  <c r="W1400" i="4"/>
  <c r="Z1405" i="4"/>
  <c r="Z1410" i="4"/>
  <c r="W1416" i="4"/>
  <c r="Z1421" i="4"/>
  <c r="Z1426" i="4"/>
  <c r="W1432" i="4"/>
  <c r="Z1437" i="4"/>
  <c r="Z1442" i="4"/>
  <c r="W1448" i="4"/>
  <c r="Z1453" i="4"/>
  <c r="Z1458" i="4"/>
  <c r="W1464" i="4"/>
  <c r="Z1469" i="4"/>
  <c r="Z1474" i="4"/>
  <c r="W1480" i="4"/>
  <c r="Z1485" i="4"/>
  <c r="Z1490" i="4"/>
  <c r="W1496" i="4"/>
  <c r="Z1501" i="4"/>
  <c r="Z1505" i="4"/>
  <c r="W1508" i="4"/>
  <c r="Z1510" i="4"/>
  <c r="Z1513" i="4"/>
  <c r="X1515" i="4"/>
  <c r="Z1516" i="4"/>
  <c r="W1518" i="4"/>
  <c r="X1519" i="4"/>
  <c r="Z1520" i="4"/>
  <c r="W1522" i="4"/>
  <c r="X1523" i="4"/>
  <c r="Z1524" i="4"/>
  <c r="W1526" i="4"/>
  <c r="X1527" i="4"/>
  <c r="Z1528" i="4"/>
  <c r="W1530" i="4"/>
  <c r="X1531" i="4"/>
  <c r="Z1532" i="4"/>
  <c r="W1534" i="4"/>
  <c r="X1535" i="4"/>
  <c r="Z1536" i="4"/>
  <c r="W1538" i="4"/>
  <c r="X1539" i="4"/>
  <c r="Z1540" i="4"/>
  <c r="W1542" i="4"/>
  <c r="X1543" i="4"/>
  <c r="Z1544" i="4"/>
  <c r="W1546" i="4"/>
  <c r="X1547" i="4"/>
  <c r="Z1548" i="4"/>
  <c r="W1550" i="4"/>
  <c r="X1551" i="4"/>
  <c r="Z1552" i="4"/>
  <c r="W1554" i="4"/>
  <c r="X1555" i="4"/>
  <c r="Z1556" i="4"/>
  <c r="W1558" i="4"/>
  <c r="X1559" i="4"/>
  <c r="Z1560" i="4"/>
  <c r="W1562" i="4"/>
  <c r="X1563" i="4"/>
  <c r="Z1564" i="4"/>
  <c r="W1566" i="4"/>
  <c r="X1567" i="4"/>
  <c r="Z1568" i="4"/>
  <c r="W1570" i="4"/>
  <c r="X1571" i="4"/>
  <c r="Z1572" i="4"/>
  <c r="W1574" i="4"/>
  <c r="X1575" i="4"/>
  <c r="Z1576" i="4"/>
  <c r="W1578" i="4"/>
  <c r="X1579" i="4"/>
  <c r="Z1580" i="4"/>
  <c r="W1582" i="4"/>
  <c r="X1583" i="4"/>
  <c r="Z1584" i="4"/>
  <c r="W1586" i="4"/>
  <c r="X1587" i="4"/>
  <c r="Z1588" i="4"/>
  <c r="W1590" i="4"/>
  <c r="X1591" i="4"/>
  <c r="Z1592" i="4"/>
  <c r="W1594" i="4"/>
  <c r="X1595" i="4"/>
  <c r="Z1596" i="4"/>
  <c r="W1598" i="4"/>
  <c r="X1599" i="4"/>
  <c r="Z1600" i="4"/>
  <c r="W1602" i="4"/>
  <c r="X1603" i="4"/>
  <c r="Z1604" i="4"/>
  <c r="W1606" i="4"/>
  <c r="X1607" i="4"/>
  <c r="Z1608" i="4"/>
  <c r="W1610" i="4"/>
  <c r="X1611" i="4"/>
  <c r="Z1612" i="4"/>
  <c r="W1614" i="4"/>
  <c r="X1615" i="4"/>
  <c r="Z1616" i="4"/>
  <c r="W1618" i="4"/>
  <c r="X1619" i="4"/>
  <c r="Z1620" i="4"/>
  <c r="W1622" i="4"/>
  <c r="X1623" i="4"/>
  <c r="Z1624" i="4"/>
  <c r="W1626" i="4"/>
  <c r="X1627" i="4"/>
  <c r="Z1628" i="4"/>
  <c r="W1630" i="4"/>
  <c r="X1631" i="4"/>
  <c r="Z1632" i="4"/>
  <c r="W1634" i="4"/>
  <c r="X1635" i="4"/>
  <c r="Z1636" i="4"/>
  <c r="W1638" i="4"/>
  <c r="X1639" i="4"/>
  <c r="Z1640" i="4"/>
  <c r="W1642" i="4"/>
  <c r="X1643" i="4"/>
  <c r="Z1644" i="4"/>
  <c r="W1646" i="4"/>
  <c r="X1647" i="4"/>
  <c r="Z1648" i="4"/>
  <c r="W1650" i="4"/>
  <c r="X1651" i="4"/>
  <c r="Z1652" i="4"/>
  <c r="W1654" i="4"/>
  <c r="X1655" i="4"/>
  <c r="Z1656" i="4"/>
  <c r="W1658" i="4"/>
  <c r="X1659" i="4"/>
  <c r="Z1660" i="4"/>
  <c r="W1662" i="4"/>
  <c r="X1663" i="4"/>
  <c r="Z1664" i="4"/>
  <c r="W1666" i="4"/>
  <c r="X1667" i="4"/>
  <c r="Z1668" i="4"/>
  <c r="W1670" i="4"/>
  <c r="X1671" i="4"/>
  <c r="Z1672" i="4"/>
  <c r="W1674" i="4"/>
  <c r="X1675" i="4"/>
  <c r="Z1676" i="4"/>
  <c r="W1678" i="4"/>
  <c r="X1679" i="4"/>
  <c r="Z1680" i="4"/>
  <c r="W1682" i="4"/>
  <c r="X1683" i="4"/>
  <c r="Z1684" i="4"/>
  <c r="W1686" i="4"/>
  <c r="X1687" i="4"/>
  <c r="Z1688" i="4"/>
  <c r="W1690" i="4"/>
  <c r="X1691" i="4"/>
  <c r="Z1692" i="4"/>
  <c r="W1694" i="4"/>
  <c r="X1695" i="4"/>
  <c r="Z1696" i="4"/>
  <c r="W1698" i="4"/>
  <c r="X1699" i="4"/>
  <c r="Z1700" i="4"/>
  <c r="W1702" i="4"/>
  <c r="X1703" i="4"/>
  <c r="Z1704" i="4"/>
  <c r="W1706" i="4"/>
  <c r="X1707" i="4"/>
  <c r="Z1708" i="4"/>
  <c r="W1710" i="4"/>
  <c r="X1711" i="4"/>
  <c r="Z1712" i="4"/>
  <c r="W1714" i="4"/>
  <c r="X1715" i="4"/>
  <c r="Z1716" i="4"/>
  <c r="W1718" i="4"/>
  <c r="X1719" i="4"/>
  <c r="Z1720" i="4"/>
  <c r="W1722" i="4"/>
  <c r="X1723" i="4"/>
  <c r="Z1724" i="4"/>
  <c r="W1726" i="4"/>
  <c r="X1727" i="4"/>
  <c r="Z1728" i="4"/>
  <c r="W1730" i="4"/>
  <c r="X1731" i="4"/>
  <c r="Z1732" i="4"/>
  <c r="W1734" i="4"/>
  <c r="X1735" i="4"/>
  <c r="Z1736" i="4"/>
  <c r="W1738" i="4"/>
  <c r="Z1739" i="4"/>
  <c r="Z1741" i="4"/>
  <c r="Z1743" i="4"/>
  <c r="Z1745" i="4"/>
  <c r="Z1748" i="4"/>
  <c r="W1751" i="4"/>
  <c r="Z1753" i="4"/>
  <c r="Z1756" i="4"/>
  <c r="W1759" i="4"/>
  <c r="Z1761" i="4"/>
  <c r="Z1764" i="4"/>
  <c r="W1767" i="4"/>
  <c r="Z1769" i="4"/>
  <c r="Z1772" i="4"/>
  <c r="W1775" i="4"/>
  <c r="Z1777" i="4"/>
  <c r="Z1780" i="4"/>
  <c r="W1783" i="4"/>
  <c r="Z1785" i="4"/>
  <c r="Z1788" i="4"/>
  <c r="W1791" i="4"/>
  <c r="Z1793" i="4"/>
  <c r="Z1796" i="4"/>
  <c r="W1799" i="4"/>
  <c r="Z1801" i="4"/>
  <c r="Z1804" i="4"/>
  <c r="W1807" i="4"/>
  <c r="Z1809" i="4"/>
  <c r="Z1812" i="4"/>
  <c r="W1815" i="4"/>
  <c r="Z1817" i="4"/>
  <c r="Z1820" i="4"/>
  <c r="W1823" i="4"/>
  <c r="Z1825" i="4"/>
  <c r="Z1828" i="4"/>
  <c r="W1831" i="4"/>
  <c r="Z1833" i="4"/>
  <c r="Z1836" i="4"/>
  <c r="W1839" i="4"/>
  <c r="Z1841" i="4"/>
  <c r="Z1844" i="4"/>
  <c r="W1847" i="4"/>
  <c r="Z1849" i="4"/>
  <c r="Z1852" i="4"/>
  <c r="W1855" i="4"/>
  <c r="Z1857" i="4"/>
  <c r="Z1860" i="4"/>
  <c r="W1863" i="4"/>
  <c r="Z1865" i="4"/>
  <c r="Z1868" i="4"/>
  <c r="W1871" i="4"/>
  <c r="Z1873" i="4"/>
  <c r="Z1876" i="4"/>
  <c r="W1879" i="4"/>
  <c r="Z1881" i="4"/>
  <c r="Z1884" i="4"/>
  <c r="W1887" i="4"/>
  <c r="Z1889" i="4"/>
  <c r="Z1892" i="4"/>
  <c r="W1895" i="4"/>
  <c r="Z1897" i="4"/>
  <c r="Z1900" i="4"/>
  <c r="W1903" i="4"/>
  <c r="Z1905" i="4"/>
  <c r="Z1908" i="4"/>
  <c r="W1911" i="4"/>
  <c r="Z1913" i="4"/>
  <c r="Z1916" i="4"/>
  <c r="W1919" i="4"/>
  <c r="Z1921" i="4"/>
  <c r="Z1924" i="4"/>
  <c r="W1927" i="4"/>
  <c r="Z1929" i="4"/>
  <c r="Z1932" i="4"/>
  <c r="W1935" i="4"/>
  <c r="Z1937" i="4"/>
  <c r="Z1940" i="4"/>
  <c r="W1943" i="4"/>
  <c r="Z1945" i="4"/>
  <c r="Z1948" i="4"/>
  <c r="W1951" i="4"/>
  <c r="Z1953" i="4"/>
  <c r="Z1956" i="4"/>
  <c r="W1959" i="4"/>
  <c r="Z1961" i="4"/>
  <c r="Z1964" i="4"/>
  <c r="W1967" i="4"/>
  <c r="Z1969" i="4"/>
  <c r="Z1972" i="4"/>
  <c r="W1975" i="4"/>
  <c r="Z1977" i="4"/>
  <c r="Z1980" i="4"/>
  <c r="W1983" i="4"/>
  <c r="Z1985" i="4"/>
  <c r="Z1988" i="4"/>
  <c r="W1991" i="4"/>
  <c r="Z1993" i="4"/>
  <c r="Z1996" i="4"/>
  <c r="W1999" i="4"/>
  <c r="Z2001" i="4"/>
  <c r="Z2004" i="4"/>
  <c r="W2007" i="4"/>
  <c r="Z2009" i="4"/>
  <c r="Z2012" i="4"/>
  <c r="W2015" i="4"/>
  <c r="Z2017" i="4"/>
  <c r="Z2020" i="4"/>
  <c r="W2023" i="4"/>
  <c r="Z2025" i="4"/>
  <c r="Z2028" i="4"/>
  <c r="W2031" i="4"/>
  <c r="Z2033" i="4"/>
  <c r="Z2036" i="4"/>
  <c r="W2039" i="4"/>
  <c r="Z2041" i="4"/>
  <c r="Z2044" i="4"/>
  <c r="W2047" i="4"/>
  <c r="Z2049" i="4"/>
  <c r="Z2052" i="4"/>
  <c r="W2055" i="4"/>
  <c r="Z2057" i="4"/>
  <c r="Z2060" i="4"/>
  <c r="W2063" i="4"/>
  <c r="Z2065" i="4"/>
  <c r="Z2068" i="4"/>
  <c r="W2071" i="4"/>
  <c r="Z2073" i="4"/>
  <c r="Z2076" i="4"/>
  <c r="W2079" i="4"/>
  <c r="Z2081" i="4"/>
  <c r="Z2084" i="4"/>
  <c r="W2087" i="4"/>
  <c r="Z2089" i="4"/>
  <c r="Z2092" i="4"/>
  <c r="W2095" i="4"/>
  <c r="Z2097" i="4"/>
  <c r="Z2100" i="4"/>
  <c r="W2103" i="4"/>
  <c r="Z2105" i="4"/>
  <c r="Z2108" i="4"/>
  <c r="W2111" i="4"/>
  <c r="Z2113" i="4"/>
  <c r="Z2116" i="4"/>
  <c r="W2119" i="4"/>
  <c r="Z2121" i="4"/>
  <c r="Z2124" i="4"/>
  <c r="W2127" i="4"/>
  <c r="Z2129" i="4"/>
  <c r="Z2132" i="4"/>
  <c r="W2135" i="4"/>
  <c r="Z2137" i="4"/>
  <c r="Z2140" i="4"/>
  <c r="W2143" i="4"/>
  <c r="Z2145" i="4"/>
  <c r="Z2148" i="4"/>
  <c r="W2151" i="4"/>
  <c r="Z2153" i="4"/>
  <c r="Z2156" i="4"/>
  <c r="W2159" i="4"/>
  <c r="Z2161" i="4"/>
  <c r="Z2164" i="4"/>
  <c r="W2167" i="4"/>
  <c r="Z2169" i="4"/>
  <c r="Z2172" i="4"/>
  <c r="W2175" i="4"/>
  <c r="Z2177" i="4"/>
  <c r="Z2180" i="4"/>
  <c r="W2183" i="4"/>
  <c r="Z2185" i="4"/>
  <c r="Z2188" i="4"/>
  <c r="W2191" i="4"/>
  <c r="Z2193" i="4"/>
  <c r="Z2196" i="4"/>
  <c r="W2199" i="4"/>
  <c r="Z2201" i="4"/>
  <c r="Z2204" i="4"/>
  <c r="W2207" i="4"/>
  <c r="Z2209" i="4"/>
  <c r="Z2212" i="4"/>
  <c r="W2215" i="4"/>
  <c r="Z2217" i="4"/>
  <c r="Z2220" i="4"/>
  <c r="W2223" i="4"/>
  <c r="Z2225" i="4"/>
  <c r="Z2228" i="4"/>
  <c r="W2231" i="4"/>
  <c r="Z2233" i="4"/>
  <c r="Z2236" i="4"/>
  <c r="W2239" i="4"/>
  <c r="Z2241" i="4"/>
  <c r="Z2244" i="4"/>
  <c r="W2247" i="4"/>
  <c r="Z2249" i="4"/>
  <c r="Z2252" i="4"/>
  <c r="W2255" i="4"/>
  <c r="Z2257" i="4"/>
  <c r="Z2260" i="4"/>
  <c r="W2263" i="4"/>
  <c r="Z2265" i="4"/>
  <c r="Z2268" i="4"/>
  <c r="W2271" i="4"/>
  <c r="Z2273" i="4"/>
  <c r="Z2276" i="4"/>
  <c r="W2279" i="4"/>
  <c r="Z2281" i="4"/>
  <c r="Z2284" i="4"/>
  <c r="W2287" i="4"/>
  <c r="Z2289" i="4"/>
  <c r="Z2292" i="4"/>
  <c r="W2295" i="4"/>
  <c r="Z2297" i="4"/>
  <c r="Z2300" i="4"/>
  <c r="W2303" i="4"/>
  <c r="Z2305" i="4"/>
  <c r="Z2308" i="4"/>
  <c r="W2311" i="4"/>
  <c r="Z2313" i="4"/>
  <c r="Z2316" i="4"/>
  <c r="W2319" i="4"/>
  <c r="Z2321" i="4"/>
  <c r="Z2324" i="4"/>
  <c r="W2327" i="4"/>
  <c r="Z2329" i="4"/>
  <c r="Z2332" i="4"/>
  <c r="W2335" i="4"/>
  <c r="Z2337" i="4"/>
  <c r="Z2340" i="4"/>
  <c r="W2343" i="4"/>
  <c r="Z2345" i="4"/>
  <c r="Z2348" i="4"/>
  <c r="W2351" i="4"/>
  <c r="Z2353" i="4"/>
  <c r="Z2356" i="4"/>
  <c r="W2359" i="4"/>
  <c r="Z2361" i="4"/>
  <c r="Z2364" i="4"/>
  <c r="W2367" i="4"/>
  <c r="Z2369" i="4"/>
  <c r="Z2372" i="4"/>
  <c r="W2375" i="4"/>
  <c r="Z2377" i="4"/>
  <c r="Z2380" i="4"/>
  <c r="W2383" i="4"/>
  <c r="Z2385" i="4"/>
  <c r="Z2388" i="4"/>
  <c r="W2391" i="4"/>
  <c r="Z2393" i="4"/>
  <c r="Z2396" i="4"/>
  <c r="W2399" i="4"/>
  <c r="Z2401" i="4"/>
  <c r="Z2404" i="4"/>
  <c r="W2407" i="4"/>
  <c r="Z2409" i="4"/>
  <c r="Z2412" i="4"/>
  <c r="W2415" i="4"/>
  <c r="Z2417" i="4"/>
  <c r="Z2420" i="4"/>
  <c r="W2423" i="4"/>
  <c r="Z2425" i="4"/>
  <c r="Z2428" i="4"/>
  <c r="W2431" i="4"/>
  <c r="Z2433" i="4"/>
  <c r="Z2436" i="4"/>
  <c r="W2439" i="4"/>
  <c r="Z2441" i="4"/>
  <c r="Z2444" i="4"/>
  <c r="W2447" i="4"/>
  <c r="Z2449" i="4"/>
  <c r="Z2452" i="4"/>
  <c r="W2455" i="4"/>
  <c r="W2457" i="4"/>
  <c r="Z2458" i="4"/>
  <c r="Z2459" i="4"/>
  <c r="W2461" i="4"/>
  <c r="Z2462" i="4"/>
  <c r="Z2463" i="4"/>
  <c r="W2465" i="4"/>
  <c r="Z2466" i="4"/>
  <c r="Z2467" i="4"/>
  <c r="W2469" i="4"/>
  <c r="Z2470" i="4"/>
  <c r="Z2471" i="4"/>
  <c r="W2473" i="4"/>
  <c r="Z2474" i="4"/>
  <c r="Z2475" i="4"/>
  <c r="W2477" i="4"/>
  <c r="Z2478" i="4"/>
  <c r="Z2479" i="4"/>
  <c r="W2481" i="4"/>
  <c r="Z2482" i="4"/>
  <c r="Z2483" i="4"/>
  <c r="W2485" i="4"/>
  <c r="Z2486" i="4"/>
  <c r="Z2487" i="4"/>
  <c r="W2489" i="4"/>
  <c r="Z2490" i="4"/>
  <c r="Z2491" i="4"/>
  <c r="W2493" i="4"/>
  <c r="Z2494" i="4"/>
  <c r="Z2495" i="4"/>
  <c r="W2497" i="4"/>
  <c r="Z2498" i="4"/>
  <c r="Z2499" i="4"/>
  <c r="W2501" i="4"/>
  <c r="Z2502" i="4"/>
  <c r="Z2503" i="4"/>
  <c r="W2505" i="4"/>
  <c r="Z2506" i="4"/>
  <c r="Z2507" i="4"/>
  <c r="W2509" i="4"/>
  <c r="Z2510" i="4"/>
  <c r="Z2511" i="4"/>
  <c r="W2513" i="4"/>
  <c r="Z2514" i="4"/>
  <c r="Z2515" i="4"/>
  <c r="W2517" i="4"/>
  <c r="Z2518" i="4"/>
  <c r="Z2519" i="4"/>
  <c r="W2521" i="4"/>
  <c r="Z2522" i="4"/>
  <c r="Z2523" i="4"/>
  <c r="W2525" i="4"/>
  <c r="Z2526" i="4"/>
  <c r="Z2527" i="4"/>
  <c r="W2529" i="4"/>
  <c r="Z2530" i="4"/>
  <c r="Z2531" i="4"/>
  <c r="W2533" i="4"/>
  <c r="Z2534" i="4"/>
  <c r="Z2535" i="4"/>
  <c r="W2537" i="4"/>
  <c r="Z2538" i="4"/>
  <c r="Z2539" i="4"/>
  <c r="W2541" i="4"/>
  <c r="Z2542" i="4"/>
  <c r="Z2543" i="4"/>
  <c r="W2545" i="4"/>
  <c r="Z2546" i="4"/>
  <c r="Z2547" i="4"/>
  <c r="W2549" i="4"/>
  <c r="Z2550" i="4"/>
  <c r="Z2551" i="4"/>
  <c r="W2553" i="4"/>
  <c r="Z2554" i="4"/>
  <c r="Z2555" i="4"/>
  <c r="W2557" i="4"/>
  <c r="Z2558" i="4"/>
  <c r="Z2559" i="4"/>
  <c r="W2561" i="4"/>
  <c r="Z2562" i="4"/>
  <c r="Z2563" i="4"/>
  <c r="W2565" i="4"/>
  <c r="Z2566" i="4"/>
  <c r="Z2567" i="4"/>
  <c r="W2569" i="4"/>
  <c r="Z2570" i="4"/>
  <c r="Z2571" i="4"/>
  <c r="W2573" i="4"/>
  <c r="Z2574" i="4"/>
  <c r="Z2575" i="4"/>
  <c r="W2577" i="4"/>
  <c r="Z2578" i="4"/>
  <c r="Z2579" i="4"/>
  <c r="W2581" i="4"/>
  <c r="Z2582" i="4"/>
  <c r="Z2583" i="4"/>
  <c r="W2585" i="4"/>
  <c r="Z2586" i="4"/>
  <c r="Z2587" i="4"/>
  <c r="W2589" i="4"/>
  <c r="Z2590" i="4"/>
  <c r="Z2591" i="4"/>
  <c r="W2593" i="4"/>
  <c r="Z2594" i="4"/>
  <c r="Z2595" i="4"/>
  <c r="W2597" i="4"/>
  <c r="Z2598" i="4"/>
  <c r="Z2599" i="4"/>
  <c r="W2601" i="4"/>
  <c r="Z2602" i="4"/>
  <c r="Z2603" i="4"/>
  <c r="W2605" i="4"/>
  <c r="Z2606" i="4"/>
  <c r="Z2607" i="4"/>
  <c r="W2609" i="4"/>
  <c r="Z2610" i="4"/>
  <c r="Z2611" i="4"/>
  <c r="W2613" i="4"/>
  <c r="Z2614" i="4"/>
  <c r="Z2615" i="4"/>
  <c r="W2617" i="4"/>
  <c r="Z2618" i="4"/>
  <c r="Z2619" i="4"/>
  <c r="W2621" i="4"/>
  <c r="Z2622" i="4"/>
  <c r="Z2623" i="4"/>
  <c r="W2625" i="4"/>
  <c r="Z2626" i="4"/>
  <c r="Z2627" i="4"/>
  <c r="W2629" i="4"/>
  <c r="Z2630" i="4"/>
  <c r="Z2631" i="4"/>
  <c r="W2633" i="4"/>
  <c r="Z2634" i="4"/>
  <c r="Z2635" i="4"/>
  <c r="W2637" i="4"/>
  <c r="Z2638" i="4"/>
  <c r="Z2639" i="4"/>
  <c r="W2641" i="4"/>
  <c r="Z2642" i="4"/>
  <c r="Z2643" i="4"/>
  <c r="W2645" i="4"/>
  <c r="Z2646" i="4"/>
  <c r="Z2647" i="4"/>
  <c r="W2649" i="4"/>
  <c r="Z2650" i="4"/>
  <c r="Z2651" i="4"/>
  <c r="W2653" i="4"/>
  <c r="Z2654" i="4"/>
  <c r="Z2655" i="4"/>
  <c r="W2657" i="4"/>
  <c r="Z2658" i="4"/>
  <c r="Z2659" i="4"/>
  <c r="W2661" i="4"/>
  <c r="Z2662" i="4"/>
  <c r="Z2663" i="4"/>
  <c r="W2665" i="4"/>
  <c r="Z2666" i="4"/>
  <c r="Z2667" i="4"/>
  <c r="W2669" i="4"/>
  <c r="Z2670" i="4"/>
  <c r="Z2671" i="4"/>
  <c r="W2673" i="4"/>
  <c r="Z2674" i="4"/>
  <c r="Z2675" i="4"/>
  <c r="W2677" i="4"/>
  <c r="Z2678" i="4"/>
  <c r="Z2679" i="4"/>
  <c r="W2681" i="4"/>
  <c r="Z2682" i="4"/>
  <c r="Z2683" i="4"/>
  <c r="W2685" i="4"/>
  <c r="Z2686" i="4"/>
  <c r="Z2687" i="4"/>
  <c r="W2689" i="4"/>
  <c r="Z2690" i="4"/>
  <c r="Z2691" i="4"/>
  <c r="W2693" i="4"/>
  <c r="Z2694" i="4"/>
  <c r="Z2695" i="4"/>
  <c r="W2697" i="4"/>
  <c r="Z2698" i="4"/>
  <c r="Z2699" i="4"/>
  <c r="W2701" i="4"/>
  <c r="Z2702" i="4"/>
  <c r="Z2703" i="4"/>
  <c r="W2705" i="4"/>
  <c r="Z2706" i="4"/>
  <c r="Z2707" i="4"/>
  <c r="W2709" i="4"/>
  <c r="Z2710" i="4"/>
  <c r="Z2711" i="4"/>
  <c r="W2713" i="4"/>
  <c r="Z2714" i="4"/>
  <c r="Z2715" i="4"/>
  <c r="W2717" i="4"/>
  <c r="Z2718" i="4"/>
  <c r="Z2719" i="4"/>
  <c r="W2721" i="4"/>
  <c r="Z2722" i="4"/>
  <c r="Z2723" i="4"/>
  <c r="W2725" i="4"/>
  <c r="Z2726" i="4"/>
  <c r="Z2727" i="4"/>
  <c r="W2729" i="4"/>
  <c r="Z2730" i="4"/>
  <c r="Z2731" i="4"/>
  <c r="W2733" i="4"/>
  <c r="Z2734" i="4"/>
  <c r="Z2735" i="4"/>
  <c r="W2737" i="4"/>
  <c r="Z2738" i="4"/>
  <c r="Z2739" i="4"/>
  <c r="W2741" i="4"/>
  <c r="Z2742" i="4"/>
  <c r="Z2743" i="4"/>
  <c r="W2745" i="4"/>
  <c r="Z2746" i="4"/>
  <c r="Z2747" i="4"/>
  <c r="W2749" i="4"/>
  <c r="Z2750" i="4"/>
  <c r="Z2751" i="4"/>
  <c r="W2753" i="4"/>
  <c r="Z2754" i="4"/>
  <c r="Z2755" i="4"/>
  <c r="W2757" i="4"/>
  <c r="Z2758" i="4"/>
  <c r="Z2759" i="4"/>
  <c r="W2761" i="4"/>
  <c r="Z2762" i="4"/>
  <c r="Z2763" i="4"/>
  <c r="W2765" i="4"/>
  <c r="Z2766" i="4"/>
  <c r="Z2767" i="4"/>
  <c r="W2769" i="4"/>
  <c r="Z2770" i="4"/>
  <c r="Z2771" i="4"/>
  <c r="W2773" i="4"/>
  <c r="Z2774" i="4"/>
  <c r="Z2775" i="4"/>
  <c r="W2777" i="4"/>
  <c r="Z2778" i="4"/>
  <c r="Z2779" i="4"/>
  <c r="W2781" i="4"/>
  <c r="Z2782" i="4"/>
  <c r="Z2783" i="4"/>
  <c r="W2785" i="4"/>
  <c r="Z2786" i="4"/>
  <c r="Z2787" i="4"/>
  <c r="W2789" i="4"/>
  <c r="Z2790" i="4"/>
  <c r="Z2791" i="4"/>
  <c r="W2793" i="4"/>
  <c r="Z2794" i="4"/>
  <c r="Z2795" i="4"/>
  <c r="X2796" i="4"/>
  <c r="W2797" i="4"/>
  <c r="Z2797" i="4"/>
  <c r="X2798" i="4"/>
  <c r="W2799" i="4"/>
  <c r="Z2799" i="4"/>
  <c r="X2800" i="4"/>
  <c r="W2801" i="4"/>
  <c r="Z2801" i="4"/>
  <c r="X2802" i="4"/>
  <c r="W2803" i="4"/>
  <c r="Z2803" i="4"/>
  <c r="X2804" i="4"/>
  <c r="W2805" i="4"/>
  <c r="Z2805" i="4"/>
  <c r="X2806" i="4"/>
  <c r="W2807" i="4"/>
  <c r="Z2807" i="4"/>
  <c r="X2808" i="4"/>
  <c r="W2809" i="4"/>
  <c r="Z2809" i="4"/>
  <c r="X2810" i="4"/>
  <c r="W2811" i="4"/>
  <c r="Z2811" i="4"/>
  <c r="X2812" i="4"/>
  <c r="W2813" i="4"/>
  <c r="Z2813" i="4"/>
  <c r="X2814" i="4"/>
  <c r="W2815" i="4"/>
  <c r="Z2815" i="4"/>
  <c r="X2816" i="4"/>
  <c r="W2817" i="4"/>
  <c r="Z2817" i="4"/>
  <c r="X2818" i="4"/>
  <c r="W2819" i="4"/>
  <c r="Z2819" i="4"/>
  <c r="X2820" i="4"/>
  <c r="W2821" i="4"/>
  <c r="Z2821" i="4"/>
  <c r="X2822" i="4"/>
  <c r="W2823" i="4"/>
  <c r="Z2823" i="4"/>
  <c r="X2824" i="4"/>
  <c r="W2825" i="4"/>
  <c r="Z2825" i="4"/>
  <c r="X2826" i="4"/>
  <c r="W2827" i="4"/>
  <c r="Z2827" i="4"/>
  <c r="X2828" i="4"/>
  <c r="W2829" i="4"/>
  <c r="Z2829" i="4"/>
  <c r="X2830" i="4"/>
  <c r="W2831" i="4"/>
  <c r="Z2831" i="4"/>
  <c r="X2832" i="4"/>
  <c r="W2833" i="4"/>
  <c r="Z2833" i="4"/>
  <c r="X2834" i="4"/>
  <c r="W2835" i="4"/>
  <c r="Z2835" i="4"/>
  <c r="X2836" i="4"/>
  <c r="W2837" i="4"/>
  <c r="Z2837" i="4"/>
  <c r="X2838" i="4"/>
  <c r="W2839" i="4"/>
  <c r="Z2839" i="4"/>
  <c r="X2840" i="4"/>
  <c r="W2841" i="4"/>
  <c r="Z2841" i="4"/>
  <c r="X2842" i="4"/>
  <c r="W2843" i="4"/>
  <c r="Z2843" i="4"/>
  <c r="X2844" i="4"/>
  <c r="W2845" i="4"/>
  <c r="Z2845" i="4"/>
  <c r="X2846" i="4"/>
  <c r="W2847" i="4"/>
  <c r="Z2847" i="4"/>
  <c r="X2848" i="4"/>
  <c r="W2849" i="4"/>
  <c r="Z2849" i="4"/>
  <c r="X2850" i="4"/>
  <c r="W2851" i="4"/>
  <c r="Z2851" i="4"/>
  <c r="X2852" i="4"/>
  <c r="W2853" i="4"/>
  <c r="Z2853" i="4"/>
  <c r="X2854" i="4"/>
  <c r="W2855" i="4"/>
  <c r="Z2855" i="4"/>
  <c r="X2856" i="4"/>
  <c r="W2857" i="4"/>
  <c r="Z2857" i="4"/>
  <c r="X2858" i="4"/>
  <c r="W2859" i="4"/>
  <c r="Z2859" i="4"/>
  <c r="X2860" i="4"/>
  <c r="W2861" i="4"/>
  <c r="Z2861" i="4"/>
  <c r="X2862" i="4"/>
  <c r="W2863" i="4"/>
  <c r="Z2863" i="4"/>
  <c r="X2864" i="4"/>
  <c r="W2865" i="4"/>
  <c r="Z2865" i="4"/>
  <c r="X2866" i="4"/>
  <c r="W2867" i="4"/>
  <c r="Z2867" i="4"/>
  <c r="X2868" i="4"/>
  <c r="W2869" i="4"/>
  <c r="Z2869" i="4"/>
  <c r="X2870" i="4"/>
  <c r="W2871" i="4"/>
  <c r="Z2871" i="4"/>
  <c r="X2872" i="4"/>
  <c r="W2873" i="4"/>
  <c r="Z2873" i="4"/>
  <c r="X2874" i="4"/>
  <c r="W2875" i="4"/>
  <c r="Z2875" i="4"/>
  <c r="X2876" i="4"/>
  <c r="W2877" i="4"/>
  <c r="Z2877" i="4"/>
  <c r="X2878" i="4"/>
  <c r="W2879" i="4"/>
  <c r="Z2879" i="4"/>
  <c r="X2880" i="4"/>
  <c r="W2881" i="4"/>
  <c r="Z2881" i="4"/>
  <c r="X2882" i="4"/>
  <c r="W2883" i="4"/>
  <c r="Z2883" i="4"/>
  <c r="X2884" i="4"/>
  <c r="W2885" i="4"/>
  <c r="Z2885" i="4"/>
  <c r="X2886" i="4"/>
  <c r="W2887" i="4"/>
  <c r="Z2887" i="4"/>
  <c r="X2888" i="4"/>
  <c r="W2889" i="4"/>
  <c r="Z2889" i="4"/>
  <c r="X2890" i="4"/>
  <c r="W2891" i="4"/>
  <c r="Z2891" i="4"/>
  <c r="X2892" i="4"/>
  <c r="W2893" i="4"/>
  <c r="Z2893" i="4"/>
  <c r="X2894" i="4"/>
  <c r="W2895" i="4"/>
  <c r="Z2895" i="4"/>
  <c r="X2896" i="4"/>
  <c r="W2897" i="4"/>
  <c r="Z2897" i="4"/>
  <c r="X2898" i="4"/>
  <c r="W2899" i="4"/>
  <c r="Z2899" i="4"/>
  <c r="X2900" i="4"/>
  <c r="W2901" i="4"/>
  <c r="Z2901" i="4"/>
  <c r="X2902" i="4"/>
  <c r="W2903" i="4"/>
  <c r="Z2903" i="4"/>
  <c r="X2904" i="4"/>
  <c r="W2905" i="4"/>
  <c r="Z2905" i="4"/>
  <c r="X2906" i="4"/>
  <c r="W2907" i="4"/>
  <c r="Z2907" i="4"/>
  <c r="X2908" i="4"/>
  <c r="W2909" i="4"/>
  <c r="Z2909" i="4"/>
  <c r="X2910" i="4"/>
  <c r="W2911" i="4"/>
  <c r="Z2911" i="4"/>
  <c r="X2912" i="4"/>
  <c r="W2913" i="4"/>
  <c r="Z2913" i="4"/>
  <c r="X2914" i="4"/>
  <c r="W2915" i="4"/>
  <c r="Z2915" i="4"/>
  <c r="X2916" i="4"/>
  <c r="W2917" i="4"/>
  <c r="Z2917" i="4"/>
  <c r="X2918" i="4"/>
  <c r="W2919" i="4"/>
  <c r="Z2919" i="4"/>
  <c r="X2920" i="4"/>
  <c r="W2921" i="4"/>
  <c r="Z2921" i="4"/>
  <c r="X2922" i="4"/>
  <c r="W2923" i="4"/>
  <c r="Z2923" i="4"/>
  <c r="X2924" i="4"/>
  <c r="W2925" i="4"/>
  <c r="Z2925" i="4"/>
  <c r="X2926" i="4"/>
  <c r="W2927" i="4"/>
  <c r="Z2927" i="4"/>
  <c r="X2928" i="4"/>
  <c r="W2929" i="4"/>
  <c r="Z2929" i="4"/>
  <c r="X2930" i="4"/>
  <c r="W2931" i="4"/>
  <c r="Z2931" i="4"/>
  <c r="X2932" i="4"/>
  <c r="W2933" i="4"/>
  <c r="Z2933" i="4"/>
  <c r="X2934" i="4"/>
  <c r="W2935" i="4"/>
  <c r="Z2935" i="4"/>
  <c r="X2936" i="4"/>
  <c r="W2937" i="4"/>
  <c r="Z2937" i="4"/>
  <c r="X2938" i="4"/>
  <c r="W2939" i="4"/>
  <c r="Z2939" i="4"/>
  <c r="X2940" i="4"/>
  <c r="W2941" i="4"/>
  <c r="Z2941" i="4"/>
  <c r="X2942" i="4"/>
  <c r="W2943" i="4"/>
  <c r="Z2943" i="4"/>
  <c r="X2944" i="4"/>
  <c r="W2945" i="4"/>
  <c r="Z2945" i="4"/>
  <c r="X2946" i="4"/>
  <c r="W2947" i="4"/>
  <c r="Z2947" i="4"/>
  <c r="X2948" i="4"/>
  <c r="W2949" i="4"/>
  <c r="Z2949" i="4"/>
  <c r="X2950" i="4"/>
  <c r="W2951" i="4"/>
  <c r="Z2951" i="4"/>
  <c r="X2952" i="4"/>
  <c r="W2953" i="4"/>
  <c r="Z2953" i="4"/>
  <c r="X2954" i="4"/>
  <c r="W2955" i="4"/>
  <c r="Z2955" i="4"/>
  <c r="X2956" i="4"/>
  <c r="W2957" i="4"/>
  <c r="Z2957" i="4"/>
  <c r="X2958" i="4"/>
  <c r="W2959" i="4"/>
  <c r="Z2959" i="4"/>
  <c r="X2960" i="4"/>
  <c r="W2961" i="4"/>
  <c r="Z2961" i="4"/>
  <c r="X2962" i="4"/>
  <c r="W2963" i="4"/>
  <c r="Z2963" i="4"/>
  <c r="X2964" i="4"/>
  <c r="W2965" i="4"/>
  <c r="Z2965" i="4"/>
  <c r="X2966" i="4"/>
  <c r="W2967" i="4"/>
  <c r="Z2967" i="4"/>
  <c r="X2968" i="4"/>
  <c r="W2969" i="4"/>
  <c r="Z2969" i="4"/>
  <c r="X2970" i="4"/>
  <c r="W2971" i="4"/>
  <c r="Z2971" i="4"/>
  <c r="X2972" i="4"/>
  <c r="W2973" i="4"/>
  <c r="Z2973" i="4"/>
  <c r="X2974" i="4"/>
  <c r="W2975" i="4"/>
  <c r="Z2975" i="4"/>
  <c r="X2976" i="4"/>
  <c r="W2977" i="4"/>
  <c r="Z2977" i="4"/>
  <c r="X2978" i="4"/>
  <c r="W2979" i="4"/>
  <c r="Z2979" i="4"/>
  <c r="X2980" i="4"/>
  <c r="W2981" i="4"/>
  <c r="Z2981" i="4"/>
  <c r="X2982" i="4"/>
  <c r="W2983" i="4"/>
  <c r="Z2983" i="4"/>
  <c r="X2984" i="4"/>
  <c r="W2985" i="4"/>
  <c r="Z2985" i="4"/>
  <c r="X2986" i="4"/>
  <c r="W2987" i="4"/>
  <c r="Z2987" i="4"/>
  <c r="X2988" i="4"/>
  <c r="W2989" i="4"/>
  <c r="Z2989" i="4"/>
  <c r="X2990" i="4"/>
  <c r="W2991" i="4"/>
  <c r="Z2991" i="4"/>
  <c r="X2992" i="4"/>
  <c r="W2993" i="4"/>
  <c r="Z2993" i="4"/>
  <c r="X2994" i="4"/>
  <c r="W2995" i="4"/>
  <c r="Z2995" i="4"/>
  <c r="X2996" i="4"/>
  <c r="W2997" i="4"/>
  <c r="Z2997" i="4"/>
  <c r="X2998" i="4"/>
  <c r="W2999" i="4"/>
  <c r="Z2999" i="4"/>
  <c r="X3000" i="4"/>
  <c r="W3001" i="4"/>
  <c r="Z3001" i="4"/>
  <c r="X3002" i="4"/>
  <c r="W3003" i="4"/>
  <c r="Z3003" i="4"/>
  <c r="W3004" i="4"/>
  <c r="Z3004" i="4"/>
  <c r="X3005" i="4"/>
  <c r="W3006" i="4"/>
  <c r="Z3006" i="4"/>
  <c r="AG15" i="4"/>
  <c r="AH15" i="4" s="1"/>
  <c r="AI15" i="4" s="1"/>
  <c r="AG17" i="4"/>
  <c r="AH17" i="4" s="1"/>
  <c r="AI17" i="4" s="1"/>
  <c r="AG19" i="4"/>
  <c r="AH19" i="4" s="1"/>
  <c r="AI19" i="4" s="1"/>
  <c r="AG21" i="4"/>
  <c r="AH21" i="4" s="1"/>
  <c r="AI21" i="4" s="1"/>
  <c r="AG23" i="4"/>
  <c r="AH23" i="4" s="1"/>
  <c r="AI23" i="4" s="1"/>
  <c r="AG25" i="4"/>
  <c r="AH25" i="4" s="1"/>
  <c r="AI25" i="4" s="1"/>
  <c r="AG27" i="4"/>
  <c r="AH27" i="4" s="1"/>
  <c r="AI27" i="4" s="1"/>
  <c r="AG29" i="4"/>
  <c r="AH29" i="4" s="1"/>
  <c r="AI29" i="4" s="1"/>
  <c r="AG31" i="4"/>
  <c r="AH31" i="4" s="1"/>
  <c r="AI31" i="4" s="1"/>
  <c r="AG33" i="4"/>
  <c r="AH33" i="4" s="1"/>
  <c r="AI33" i="4" s="1"/>
  <c r="AG35" i="4"/>
  <c r="AH35" i="4" s="1"/>
  <c r="AI35" i="4" s="1"/>
  <c r="AG37" i="4"/>
  <c r="AH37" i="4" s="1"/>
  <c r="AI37" i="4" s="1"/>
  <c r="AG39" i="4"/>
  <c r="AH39" i="4" s="1"/>
  <c r="AI39" i="4" s="1"/>
  <c r="AG41" i="4"/>
  <c r="AH41" i="4" s="1"/>
  <c r="AI41" i="4" s="1"/>
  <c r="AG43" i="4"/>
  <c r="AH43" i="4" s="1"/>
  <c r="AI43" i="4" s="1"/>
  <c r="AG45" i="4"/>
  <c r="AH45" i="4" s="1"/>
  <c r="AI45" i="4" s="1"/>
  <c r="AG47" i="4"/>
  <c r="AH47" i="4" s="1"/>
  <c r="AI47" i="4" s="1"/>
  <c r="AG49" i="4"/>
  <c r="AH49" i="4" s="1"/>
  <c r="AI49" i="4" s="1"/>
  <c r="AG51" i="4"/>
  <c r="AH51" i="4" s="1"/>
  <c r="AI51" i="4" s="1"/>
  <c r="AG53" i="4"/>
  <c r="AH53" i="4" s="1"/>
  <c r="AI53" i="4" s="1"/>
  <c r="AG55" i="4"/>
  <c r="AH55" i="4" s="1"/>
  <c r="AI55" i="4" s="1"/>
  <c r="AG57" i="4"/>
  <c r="AH57" i="4" s="1"/>
  <c r="AI57" i="4" s="1"/>
  <c r="AG59" i="4"/>
  <c r="AH59" i="4" s="1"/>
  <c r="AI59" i="4" s="1"/>
  <c r="AG61" i="4"/>
  <c r="AH61" i="4" s="1"/>
  <c r="AI61" i="4" s="1"/>
  <c r="AG63" i="4"/>
  <c r="AH63" i="4" s="1"/>
  <c r="AI63" i="4" s="1"/>
  <c r="AG65" i="4"/>
  <c r="AH65" i="4" s="1"/>
  <c r="AI65" i="4" s="1"/>
  <c r="AG67" i="4"/>
  <c r="AH67" i="4" s="1"/>
  <c r="AI67" i="4" s="1"/>
  <c r="AG69" i="4"/>
  <c r="AH69" i="4" s="1"/>
  <c r="AI69" i="4" s="1"/>
  <c r="AG71" i="4"/>
  <c r="AH71" i="4" s="1"/>
  <c r="AI71" i="4" s="1"/>
  <c r="AG73" i="4"/>
  <c r="AH73" i="4" s="1"/>
  <c r="AI73" i="4" s="1"/>
  <c r="AG75" i="4"/>
  <c r="AH75" i="4" s="1"/>
  <c r="AI75" i="4" s="1"/>
  <c r="AG77" i="4"/>
  <c r="AH77" i="4" s="1"/>
  <c r="AI77" i="4" s="1"/>
  <c r="AG79" i="4"/>
  <c r="AH79" i="4" s="1"/>
  <c r="AI79" i="4" s="1"/>
  <c r="AG81" i="4"/>
  <c r="AH81" i="4" s="1"/>
  <c r="AI81" i="4" s="1"/>
  <c r="AG83" i="4"/>
  <c r="AH83" i="4" s="1"/>
  <c r="AI83" i="4" s="1"/>
  <c r="AG85" i="4"/>
  <c r="AH85" i="4" s="1"/>
  <c r="AI85" i="4" s="1"/>
  <c r="AG87" i="4"/>
  <c r="AH87" i="4" s="1"/>
  <c r="AI87" i="4" s="1"/>
  <c r="AG89" i="4"/>
  <c r="AH89" i="4" s="1"/>
  <c r="AI89" i="4" s="1"/>
  <c r="AG91" i="4"/>
  <c r="AH91" i="4" s="1"/>
  <c r="AI91" i="4" s="1"/>
  <c r="AG93" i="4"/>
  <c r="AH93" i="4" s="1"/>
  <c r="AI93" i="4" s="1"/>
  <c r="AG95" i="4"/>
  <c r="AH95" i="4" s="1"/>
  <c r="AI95" i="4" s="1"/>
  <c r="AG97" i="4"/>
  <c r="AH97" i="4" s="1"/>
  <c r="AI97" i="4" s="1"/>
  <c r="AG99" i="4"/>
  <c r="AH99" i="4" s="1"/>
  <c r="AI99" i="4" s="1"/>
  <c r="AG101" i="4"/>
  <c r="AH101" i="4" s="1"/>
  <c r="AI101" i="4" s="1"/>
  <c r="AG103" i="4"/>
  <c r="AH103" i="4" s="1"/>
  <c r="AI103" i="4" s="1"/>
  <c r="AG105" i="4"/>
  <c r="AH105" i="4" s="1"/>
  <c r="AI105" i="4" s="1"/>
  <c r="AG107" i="4"/>
  <c r="AH107" i="4" s="1"/>
  <c r="AI107" i="4" s="1"/>
  <c r="AG109" i="4"/>
  <c r="AH109" i="4" s="1"/>
  <c r="AI109" i="4" s="1"/>
  <c r="AG111" i="4"/>
  <c r="AH111" i="4" s="1"/>
  <c r="AI111" i="4" s="1"/>
  <c r="AG113" i="4"/>
  <c r="AH113" i="4" s="1"/>
  <c r="AI113" i="4" s="1"/>
  <c r="AG115" i="4"/>
  <c r="AH115" i="4" s="1"/>
  <c r="AI115" i="4" s="1"/>
  <c r="AG117" i="4"/>
  <c r="AH117" i="4" s="1"/>
  <c r="AI117" i="4" s="1"/>
  <c r="AG119" i="4"/>
  <c r="AH119" i="4" s="1"/>
  <c r="AI119" i="4" s="1"/>
  <c r="AG121" i="4"/>
  <c r="AH121" i="4" s="1"/>
  <c r="AI121" i="4" s="1"/>
  <c r="AG123" i="4"/>
  <c r="AH123" i="4" s="1"/>
  <c r="AI123" i="4" s="1"/>
  <c r="AG125" i="4"/>
  <c r="AH125" i="4" s="1"/>
  <c r="AI125" i="4" s="1"/>
  <c r="AG127" i="4"/>
  <c r="AH127" i="4" s="1"/>
  <c r="AI127" i="4" s="1"/>
  <c r="AG129" i="4"/>
  <c r="AH129" i="4" s="1"/>
  <c r="AI129" i="4" s="1"/>
  <c r="AG131" i="4"/>
  <c r="AH131" i="4" s="1"/>
  <c r="AI131" i="4" s="1"/>
  <c r="AG133" i="4"/>
  <c r="AH133" i="4" s="1"/>
  <c r="AI133" i="4" s="1"/>
  <c r="AG135" i="4"/>
  <c r="AH135" i="4" s="1"/>
  <c r="AI135" i="4" s="1"/>
  <c r="AG137" i="4"/>
  <c r="AH137" i="4" s="1"/>
  <c r="AI137" i="4" s="1"/>
  <c r="AG139" i="4"/>
  <c r="AH139" i="4" s="1"/>
  <c r="AI139" i="4" s="1"/>
  <c r="AG141" i="4"/>
  <c r="AH141" i="4" s="1"/>
  <c r="AI141" i="4" s="1"/>
  <c r="AG143" i="4"/>
  <c r="AH143" i="4" s="1"/>
  <c r="AI143" i="4" s="1"/>
  <c r="AG145" i="4"/>
  <c r="AH145" i="4" s="1"/>
  <c r="AI145" i="4" s="1"/>
  <c r="AG147" i="4"/>
  <c r="AH147" i="4" s="1"/>
  <c r="AI147" i="4" s="1"/>
  <c r="AG149" i="4"/>
  <c r="AH149" i="4" s="1"/>
  <c r="AI149" i="4" s="1"/>
  <c r="AG151" i="4"/>
  <c r="AH151" i="4" s="1"/>
  <c r="AI151" i="4" s="1"/>
  <c r="AG153" i="4"/>
  <c r="AH153" i="4" s="1"/>
  <c r="AI153" i="4" s="1"/>
  <c r="AG155" i="4"/>
  <c r="AH155" i="4" s="1"/>
  <c r="AI155" i="4" s="1"/>
  <c r="AG157" i="4"/>
  <c r="AH157" i="4" s="1"/>
  <c r="AI157" i="4" s="1"/>
  <c r="AG159" i="4"/>
  <c r="AH159" i="4" s="1"/>
  <c r="AI159" i="4" s="1"/>
  <c r="AG161" i="4"/>
  <c r="AH161" i="4" s="1"/>
  <c r="AI161" i="4" s="1"/>
  <c r="AG163" i="4"/>
  <c r="AH163" i="4" s="1"/>
  <c r="AI163" i="4" s="1"/>
  <c r="AG165" i="4"/>
  <c r="AH165" i="4" s="1"/>
  <c r="AI165" i="4" s="1"/>
  <c r="AG167" i="4"/>
  <c r="AH167" i="4" s="1"/>
  <c r="AI167" i="4" s="1"/>
  <c r="AG169" i="4"/>
  <c r="AH169" i="4" s="1"/>
  <c r="AI169" i="4" s="1"/>
  <c r="AG171" i="4"/>
  <c r="AH171" i="4" s="1"/>
  <c r="AI171" i="4" s="1"/>
  <c r="AG173" i="4"/>
  <c r="AH173" i="4" s="1"/>
  <c r="AI173" i="4" s="1"/>
  <c r="AG175" i="4"/>
  <c r="AH175" i="4" s="1"/>
  <c r="AI175" i="4" s="1"/>
  <c r="AG177" i="4"/>
  <c r="AH177" i="4" s="1"/>
  <c r="AI177" i="4" s="1"/>
  <c r="AG179" i="4"/>
  <c r="AH179" i="4" s="1"/>
  <c r="AI179" i="4" s="1"/>
  <c r="AG181" i="4"/>
  <c r="AH181" i="4" s="1"/>
  <c r="AI181" i="4" s="1"/>
  <c r="AG183" i="4"/>
  <c r="AH183" i="4" s="1"/>
  <c r="AI183" i="4" s="1"/>
  <c r="AG185" i="4"/>
  <c r="AH185" i="4" s="1"/>
  <c r="AI185" i="4" s="1"/>
  <c r="AG187" i="4"/>
  <c r="AH187" i="4" s="1"/>
  <c r="AI187" i="4" s="1"/>
  <c r="AG189" i="4"/>
  <c r="AH189" i="4" s="1"/>
  <c r="AI189" i="4" s="1"/>
  <c r="AG191" i="4"/>
  <c r="AH191" i="4" s="1"/>
  <c r="AI191" i="4" s="1"/>
  <c r="AG193" i="4"/>
  <c r="AH193" i="4" s="1"/>
  <c r="AI193" i="4" s="1"/>
  <c r="AG195" i="4"/>
  <c r="AH195" i="4" s="1"/>
  <c r="AI195" i="4" s="1"/>
  <c r="AG197" i="4"/>
  <c r="AH197" i="4" s="1"/>
  <c r="AI197" i="4" s="1"/>
  <c r="AG199" i="4"/>
  <c r="AH199" i="4" s="1"/>
  <c r="AI199" i="4" s="1"/>
  <c r="AG201" i="4"/>
  <c r="AH201" i="4" s="1"/>
  <c r="AI201" i="4" s="1"/>
  <c r="AG203" i="4"/>
  <c r="AH203" i="4" s="1"/>
  <c r="AI203" i="4" s="1"/>
  <c r="AG205" i="4"/>
  <c r="AH205" i="4" s="1"/>
  <c r="AI205" i="4" s="1"/>
  <c r="AG207" i="4"/>
  <c r="AH207" i="4" s="1"/>
  <c r="AI207" i="4" s="1"/>
  <c r="AG209" i="4"/>
  <c r="AH209" i="4" s="1"/>
  <c r="AI209" i="4" s="1"/>
  <c r="AG211" i="4"/>
  <c r="AH211" i="4" s="1"/>
  <c r="AI211" i="4" s="1"/>
  <c r="AG213" i="4"/>
  <c r="AH213" i="4" s="1"/>
  <c r="AI213" i="4" s="1"/>
  <c r="AG215" i="4"/>
  <c r="AH215" i="4" s="1"/>
  <c r="AI215" i="4" s="1"/>
  <c r="AG217" i="4"/>
  <c r="AH217" i="4" s="1"/>
  <c r="AI217" i="4" s="1"/>
  <c r="AG219" i="4"/>
  <c r="AH219" i="4" s="1"/>
  <c r="AI219" i="4" s="1"/>
  <c r="AG221" i="4"/>
  <c r="AH221" i="4" s="1"/>
  <c r="AI221" i="4" s="1"/>
  <c r="AG223" i="4"/>
  <c r="AH223" i="4" s="1"/>
  <c r="AI223" i="4" s="1"/>
  <c r="AG225" i="4"/>
  <c r="AH225" i="4" s="1"/>
  <c r="AI225" i="4" s="1"/>
  <c r="AG227" i="4"/>
  <c r="AH227" i="4" s="1"/>
  <c r="AI227" i="4" s="1"/>
  <c r="AG229" i="4"/>
  <c r="AH229" i="4" s="1"/>
  <c r="AI229" i="4" s="1"/>
  <c r="AG231" i="4"/>
  <c r="AH231" i="4" s="1"/>
  <c r="AI231" i="4" s="1"/>
  <c r="AG233" i="4"/>
  <c r="AH233" i="4" s="1"/>
  <c r="AI233" i="4" s="1"/>
  <c r="AG235" i="4"/>
  <c r="AH235" i="4" s="1"/>
  <c r="AI235" i="4" s="1"/>
  <c r="AG237" i="4"/>
  <c r="AH237" i="4" s="1"/>
  <c r="AI237" i="4" s="1"/>
  <c r="AG239" i="4"/>
  <c r="AH239" i="4" s="1"/>
  <c r="AI239" i="4" s="1"/>
  <c r="AG241" i="4"/>
  <c r="AH241" i="4" s="1"/>
  <c r="AI241" i="4" s="1"/>
  <c r="AG243" i="4"/>
  <c r="AH243" i="4" s="1"/>
  <c r="AI243" i="4" s="1"/>
  <c r="AG245" i="4"/>
  <c r="AH245" i="4" s="1"/>
  <c r="AI245" i="4" s="1"/>
  <c r="AG247" i="4"/>
  <c r="AH247" i="4" s="1"/>
  <c r="AI247" i="4" s="1"/>
  <c r="AG249" i="4"/>
  <c r="AH249" i="4" s="1"/>
  <c r="AI249" i="4" s="1"/>
  <c r="AG251" i="4"/>
  <c r="AH251" i="4" s="1"/>
  <c r="AI251" i="4" s="1"/>
  <c r="AG253" i="4"/>
  <c r="AH253" i="4" s="1"/>
  <c r="AI253" i="4" s="1"/>
  <c r="AG255" i="4"/>
  <c r="AH255" i="4" s="1"/>
  <c r="AI255" i="4" s="1"/>
  <c r="AG257" i="4"/>
  <c r="AH257" i="4" s="1"/>
  <c r="AI257" i="4" s="1"/>
  <c r="AG259" i="4"/>
  <c r="AH259" i="4" s="1"/>
  <c r="AI259" i="4" s="1"/>
  <c r="AG261" i="4"/>
  <c r="AH261" i="4" s="1"/>
  <c r="AI261" i="4" s="1"/>
  <c r="AG263" i="4"/>
  <c r="AH263" i="4" s="1"/>
  <c r="AI263" i="4" s="1"/>
  <c r="AG265" i="4"/>
  <c r="AH265" i="4" s="1"/>
  <c r="AI265" i="4" s="1"/>
  <c r="AG267" i="4"/>
  <c r="AH267" i="4" s="1"/>
  <c r="AI267" i="4" s="1"/>
  <c r="AG269" i="4"/>
  <c r="AH269" i="4" s="1"/>
  <c r="AI269" i="4" s="1"/>
  <c r="AG271" i="4"/>
  <c r="AH271" i="4" s="1"/>
  <c r="AI271" i="4" s="1"/>
  <c r="AG273" i="4"/>
  <c r="AH273" i="4" s="1"/>
  <c r="AI273" i="4" s="1"/>
  <c r="AG275" i="4"/>
  <c r="AH275" i="4" s="1"/>
  <c r="AI275" i="4" s="1"/>
  <c r="AG277" i="4"/>
  <c r="AH277" i="4" s="1"/>
  <c r="AI277" i="4" s="1"/>
  <c r="AG279" i="4"/>
  <c r="AH279" i="4" s="1"/>
  <c r="AI279" i="4" s="1"/>
  <c r="AG281" i="4"/>
  <c r="AH281" i="4" s="1"/>
  <c r="AI281" i="4" s="1"/>
  <c r="AG283" i="4"/>
  <c r="AH283" i="4" s="1"/>
  <c r="AI283" i="4" s="1"/>
  <c r="AG285" i="4"/>
  <c r="AH285" i="4" s="1"/>
  <c r="AI285" i="4" s="1"/>
  <c r="AG287" i="4"/>
  <c r="AH287" i="4" s="1"/>
  <c r="AI287" i="4" s="1"/>
  <c r="AG289" i="4"/>
  <c r="AH289" i="4" s="1"/>
  <c r="AI289" i="4" s="1"/>
  <c r="AG291" i="4"/>
  <c r="AH291" i="4" s="1"/>
  <c r="AI291" i="4" s="1"/>
  <c r="AG293" i="4"/>
  <c r="AH293" i="4" s="1"/>
  <c r="AI293" i="4" s="1"/>
  <c r="AG295" i="4"/>
  <c r="AH295" i="4" s="1"/>
  <c r="AI295" i="4" s="1"/>
  <c r="AG297" i="4"/>
  <c r="AH297" i="4" s="1"/>
  <c r="AI297" i="4" s="1"/>
  <c r="AG299" i="4"/>
  <c r="AH299" i="4" s="1"/>
  <c r="AI299" i="4" s="1"/>
  <c r="AG301" i="4"/>
  <c r="AH301" i="4" s="1"/>
  <c r="AI301" i="4" s="1"/>
  <c r="AG303" i="4"/>
  <c r="AH303" i="4" s="1"/>
  <c r="AI303" i="4" s="1"/>
  <c r="AG305" i="4"/>
  <c r="AH305" i="4" s="1"/>
  <c r="AI305" i="4" s="1"/>
  <c r="AG307" i="4"/>
  <c r="AH307" i="4" s="1"/>
  <c r="AI307" i="4" s="1"/>
  <c r="AG309" i="4"/>
  <c r="AH309" i="4" s="1"/>
  <c r="AI309" i="4" s="1"/>
  <c r="AG311" i="4"/>
  <c r="AH311" i="4" s="1"/>
  <c r="AI311" i="4" s="1"/>
  <c r="AG313" i="4"/>
  <c r="AH313" i="4" s="1"/>
  <c r="AI313" i="4" s="1"/>
  <c r="AG315" i="4"/>
  <c r="AH315" i="4" s="1"/>
  <c r="AI315" i="4" s="1"/>
  <c r="AG317" i="4"/>
  <c r="AH317" i="4" s="1"/>
  <c r="AI317" i="4" s="1"/>
  <c r="AG319" i="4"/>
  <c r="AH319" i="4" s="1"/>
  <c r="AI319" i="4" s="1"/>
  <c r="AG321" i="4"/>
  <c r="AH321" i="4" s="1"/>
  <c r="AI321" i="4" s="1"/>
  <c r="AG323" i="4"/>
  <c r="AH323" i="4" s="1"/>
  <c r="AI323" i="4" s="1"/>
  <c r="AG325" i="4"/>
  <c r="AH325" i="4" s="1"/>
  <c r="AI325" i="4" s="1"/>
  <c r="AG327" i="4"/>
  <c r="AH327" i="4" s="1"/>
  <c r="AI327" i="4" s="1"/>
  <c r="AG329" i="4"/>
  <c r="AH329" i="4" s="1"/>
  <c r="AI329" i="4" s="1"/>
  <c r="AG331" i="4"/>
  <c r="AH331" i="4" s="1"/>
  <c r="AI331" i="4" s="1"/>
  <c r="AG333" i="4"/>
  <c r="AH333" i="4" s="1"/>
  <c r="AI333" i="4" s="1"/>
  <c r="AG335" i="4"/>
  <c r="AH335" i="4" s="1"/>
  <c r="AI335" i="4" s="1"/>
  <c r="AG337" i="4"/>
  <c r="AH337" i="4" s="1"/>
  <c r="AI337" i="4" s="1"/>
  <c r="AG339" i="4"/>
  <c r="AH339" i="4" s="1"/>
  <c r="AI339" i="4" s="1"/>
  <c r="AG341" i="4"/>
  <c r="AH341" i="4" s="1"/>
  <c r="AI341" i="4" s="1"/>
  <c r="AG343" i="4"/>
  <c r="AH343" i="4" s="1"/>
  <c r="AI343" i="4" s="1"/>
  <c r="AG345" i="4"/>
  <c r="AH345" i="4" s="1"/>
  <c r="AI345" i="4" s="1"/>
  <c r="AG347" i="4"/>
  <c r="AH347" i="4" s="1"/>
  <c r="AI347" i="4" s="1"/>
  <c r="AG349" i="4"/>
  <c r="AH349" i="4" s="1"/>
  <c r="AI349" i="4" s="1"/>
  <c r="AG351" i="4"/>
  <c r="AH351" i="4" s="1"/>
  <c r="AI351" i="4" s="1"/>
  <c r="AG353" i="4"/>
  <c r="AH353" i="4" s="1"/>
  <c r="AI353" i="4" s="1"/>
  <c r="AG355" i="4"/>
  <c r="AH355" i="4" s="1"/>
  <c r="AI355" i="4" s="1"/>
  <c r="AG357" i="4"/>
  <c r="AH357" i="4" s="1"/>
  <c r="AI357" i="4" s="1"/>
  <c r="AG359" i="4"/>
  <c r="AH359" i="4" s="1"/>
  <c r="AI359" i="4" s="1"/>
  <c r="AG361" i="4"/>
  <c r="AH361" i="4" s="1"/>
  <c r="AI361" i="4" s="1"/>
  <c r="AG363" i="4"/>
  <c r="AH363" i="4" s="1"/>
  <c r="AI363" i="4" s="1"/>
  <c r="AG365" i="4"/>
  <c r="AH365" i="4" s="1"/>
  <c r="AI365" i="4" s="1"/>
  <c r="AG367" i="4"/>
  <c r="AH367" i="4" s="1"/>
  <c r="AI367" i="4" s="1"/>
  <c r="AG369" i="4"/>
  <c r="AH369" i="4" s="1"/>
  <c r="AI369" i="4" s="1"/>
  <c r="AG371" i="4"/>
  <c r="AH371" i="4" s="1"/>
  <c r="AI371" i="4" s="1"/>
  <c r="AG373" i="4"/>
  <c r="AH373" i="4" s="1"/>
  <c r="AI373" i="4" s="1"/>
  <c r="AG375" i="4"/>
  <c r="AH375" i="4" s="1"/>
  <c r="AI375" i="4" s="1"/>
  <c r="AG377" i="4"/>
  <c r="AH377" i="4" s="1"/>
  <c r="AI377" i="4" s="1"/>
  <c r="AG379" i="4"/>
  <c r="AH379" i="4" s="1"/>
  <c r="AI379" i="4" s="1"/>
  <c r="AG381" i="4"/>
  <c r="AH381" i="4" s="1"/>
  <c r="AI381" i="4" s="1"/>
  <c r="AG383" i="4"/>
  <c r="AH383" i="4" s="1"/>
  <c r="AI383" i="4" s="1"/>
  <c r="AG385" i="4"/>
  <c r="AH385" i="4" s="1"/>
  <c r="AI385" i="4" s="1"/>
  <c r="AG387" i="4"/>
  <c r="AH387" i="4" s="1"/>
  <c r="AI387" i="4" s="1"/>
  <c r="AG389" i="4"/>
  <c r="AH389" i="4" s="1"/>
  <c r="AI389" i="4" s="1"/>
  <c r="AG391" i="4"/>
  <c r="AH391" i="4" s="1"/>
  <c r="AI391" i="4" s="1"/>
  <c r="AG393" i="4"/>
  <c r="AH393" i="4" s="1"/>
  <c r="AI393" i="4" s="1"/>
  <c r="AG395" i="4"/>
  <c r="AH395" i="4" s="1"/>
  <c r="AI395" i="4" s="1"/>
  <c r="AG397" i="4"/>
  <c r="AH397" i="4" s="1"/>
  <c r="AI397" i="4" s="1"/>
  <c r="AG399" i="4"/>
  <c r="AH399" i="4" s="1"/>
  <c r="AI399" i="4" s="1"/>
  <c r="AG401" i="4"/>
  <c r="AH401" i="4" s="1"/>
  <c r="AI401" i="4" s="1"/>
  <c r="AG403" i="4"/>
  <c r="AH403" i="4" s="1"/>
  <c r="AI403" i="4" s="1"/>
  <c r="AG405" i="4"/>
  <c r="AH405" i="4" s="1"/>
  <c r="AI405" i="4" s="1"/>
  <c r="AG407" i="4"/>
  <c r="AH407" i="4" s="1"/>
  <c r="AI407" i="4" s="1"/>
  <c r="AG409" i="4"/>
  <c r="AH409" i="4" s="1"/>
  <c r="AI409" i="4" s="1"/>
  <c r="AG411" i="4"/>
  <c r="AH411" i="4" s="1"/>
  <c r="AI411" i="4" s="1"/>
  <c r="AG413" i="4"/>
  <c r="AH413" i="4" s="1"/>
  <c r="AI413" i="4" s="1"/>
  <c r="AG415" i="4"/>
  <c r="AH415" i="4" s="1"/>
  <c r="AI415" i="4" s="1"/>
  <c r="AG417" i="4"/>
  <c r="AH417" i="4" s="1"/>
  <c r="AI417" i="4" s="1"/>
  <c r="AG419" i="4"/>
  <c r="AH419" i="4" s="1"/>
  <c r="AI419" i="4" s="1"/>
  <c r="AG421" i="4"/>
  <c r="AH421" i="4" s="1"/>
  <c r="AI421" i="4" s="1"/>
  <c r="AG423" i="4"/>
  <c r="AH423" i="4" s="1"/>
  <c r="AI423" i="4" s="1"/>
  <c r="AG425" i="4"/>
  <c r="AH425" i="4" s="1"/>
  <c r="AI425" i="4" s="1"/>
  <c r="AG427" i="4"/>
  <c r="AH427" i="4" s="1"/>
  <c r="AI427" i="4" s="1"/>
  <c r="AG429" i="4"/>
  <c r="AH429" i="4" s="1"/>
  <c r="AI429" i="4" s="1"/>
  <c r="AG431" i="4"/>
  <c r="AH431" i="4" s="1"/>
  <c r="AI431" i="4" s="1"/>
  <c r="AG433" i="4"/>
  <c r="AH433" i="4" s="1"/>
  <c r="AI433" i="4" s="1"/>
  <c r="AG435" i="4"/>
  <c r="AH435" i="4" s="1"/>
  <c r="AI435" i="4" s="1"/>
  <c r="AG437" i="4"/>
  <c r="AH437" i="4" s="1"/>
  <c r="AI437" i="4" s="1"/>
  <c r="AG439" i="4"/>
  <c r="AH439" i="4" s="1"/>
  <c r="AI439" i="4" s="1"/>
  <c r="AG441" i="4"/>
  <c r="AH441" i="4" s="1"/>
  <c r="AI441" i="4" s="1"/>
  <c r="AG443" i="4"/>
  <c r="AH443" i="4" s="1"/>
  <c r="AI443" i="4" s="1"/>
  <c r="AG445" i="4"/>
  <c r="AH445" i="4" s="1"/>
  <c r="AI445" i="4" s="1"/>
  <c r="AG447" i="4"/>
  <c r="AH447" i="4" s="1"/>
  <c r="AI447" i="4" s="1"/>
  <c r="AG449" i="4"/>
  <c r="AH449" i="4" s="1"/>
  <c r="AI449" i="4" s="1"/>
  <c r="AG451" i="4"/>
  <c r="AH451" i="4" s="1"/>
  <c r="AI451" i="4" s="1"/>
  <c r="AG453" i="4"/>
  <c r="AH453" i="4" s="1"/>
  <c r="AI453" i="4" s="1"/>
  <c r="AG455" i="4"/>
  <c r="AH455" i="4" s="1"/>
  <c r="AI455" i="4" s="1"/>
  <c r="AG457" i="4"/>
  <c r="AH457" i="4" s="1"/>
  <c r="AI457" i="4" s="1"/>
  <c r="AG459" i="4"/>
  <c r="AH459" i="4" s="1"/>
  <c r="AI459" i="4" s="1"/>
  <c r="AG461" i="4"/>
  <c r="AH461" i="4" s="1"/>
  <c r="AI461" i="4" s="1"/>
  <c r="AG463" i="4"/>
  <c r="AH463" i="4" s="1"/>
  <c r="AI463" i="4" s="1"/>
  <c r="AG465" i="4"/>
  <c r="AH465" i="4" s="1"/>
  <c r="AI465" i="4" s="1"/>
  <c r="AG467" i="4"/>
  <c r="AH467" i="4" s="1"/>
  <c r="AI467" i="4" s="1"/>
  <c r="AG469" i="4"/>
  <c r="AH469" i="4" s="1"/>
  <c r="AI469" i="4" s="1"/>
  <c r="AG471" i="4"/>
  <c r="AH471" i="4" s="1"/>
  <c r="AI471" i="4" s="1"/>
  <c r="AG473" i="4"/>
  <c r="AH473" i="4" s="1"/>
  <c r="AI473" i="4" s="1"/>
  <c r="AG475" i="4"/>
  <c r="AH475" i="4" s="1"/>
  <c r="AI475" i="4" s="1"/>
  <c r="AG477" i="4"/>
  <c r="AH477" i="4" s="1"/>
  <c r="AI477" i="4" s="1"/>
  <c r="AG479" i="4"/>
  <c r="AH479" i="4" s="1"/>
  <c r="AI479" i="4" s="1"/>
  <c r="AG481" i="4"/>
  <c r="AH481" i="4" s="1"/>
  <c r="AI481" i="4" s="1"/>
  <c r="AG483" i="4"/>
  <c r="AH483" i="4" s="1"/>
  <c r="AI483" i="4" s="1"/>
  <c r="AG485" i="4"/>
  <c r="AH485" i="4" s="1"/>
  <c r="AI485" i="4" s="1"/>
  <c r="AG487" i="4"/>
  <c r="AH487" i="4" s="1"/>
  <c r="AI487" i="4" s="1"/>
  <c r="AG489" i="4"/>
  <c r="AH489" i="4" s="1"/>
  <c r="AI489" i="4" s="1"/>
  <c r="AG491" i="4"/>
  <c r="AH491" i="4" s="1"/>
  <c r="AI491" i="4" s="1"/>
  <c r="AG493" i="4"/>
  <c r="AH493" i="4" s="1"/>
  <c r="AI493" i="4" s="1"/>
  <c r="AG495" i="4"/>
  <c r="AH495" i="4" s="1"/>
  <c r="AI495" i="4" s="1"/>
  <c r="AG497" i="4"/>
  <c r="AH497" i="4" s="1"/>
  <c r="AI497" i="4" s="1"/>
  <c r="AG499" i="4"/>
  <c r="AH499" i="4" s="1"/>
  <c r="AI499" i="4" s="1"/>
  <c r="AG501" i="4"/>
  <c r="AH501" i="4" s="1"/>
  <c r="AI501" i="4" s="1"/>
  <c r="AG503" i="4"/>
  <c r="AH503" i="4" s="1"/>
  <c r="AI503" i="4" s="1"/>
  <c r="AG505" i="4"/>
  <c r="AH505" i="4" s="1"/>
  <c r="AI505" i="4" s="1"/>
  <c r="AG507" i="4"/>
  <c r="AH507" i="4" s="1"/>
  <c r="AI507" i="4" s="1"/>
  <c r="AG509" i="4"/>
  <c r="AH509" i="4" s="1"/>
  <c r="AI509" i="4" s="1"/>
  <c r="AG511" i="4"/>
  <c r="AH511" i="4" s="1"/>
  <c r="AI511" i="4" s="1"/>
  <c r="AG513" i="4"/>
  <c r="AH513" i="4" s="1"/>
  <c r="AI513" i="4" s="1"/>
  <c r="AG515" i="4"/>
  <c r="AH515" i="4" s="1"/>
  <c r="AI515" i="4" s="1"/>
  <c r="AG517" i="4"/>
  <c r="AH517" i="4" s="1"/>
  <c r="AI517" i="4" s="1"/>
  <c r="AG519" i="4"/>
  <c r="AH519" i="4" s="1"/>
  <c r="AI519" i="4" s="1"/>
  <c r="AG521" i="4"/>
  <c r="AH521" i="4" s="1"/>
  <c r="AI521" i="4" s="1"/>
  <c r="AG523" i="4"/>
  <c r="AH523" i="4" s="1"/>
  <c r="AI523" i="4" s="1"/>
  <c r="AG525" i="4"/>
  <c r="AH525" i="4" s="1"/>
  <c r="AI525" i="4" s="1"/>
  <c r="AG527" i="4"/>
  <c r="AH527" i="4" s="1"/>
  <c r="AI527" i="4" s="1"/>
  <c r="AG529" i="4"/>
  <c r="AH529" i="4" s="1"/>
  <c r="AI529" i="4" s="1"/>
  <c r="AG531" i="4"/>
  <c r="AH531" i="4" s="1"/>
  <c r="AI531" i="4" s="1"/>
  <c r="AG533" i="4"/>
  <c r="AH533" i="4" s="1"/>
  <c r="AI533" i="4" s="1"/>
  <c r="AG535" i="4"/>
  <c r="AH535" i="4" s="1"/>
  <c r="AI535" i="4" s="1"/>
  <c r="AG537" i="4"/>
  <c r="AH537" i="4" s="1"/>
  <c r="AI537" i="4" s="1"/>
  <c r="AG539" i="4"/>
  <c r="AH539" i="4" s="1"/>
  <c r="AI539" i="4" s="1"/>
  <c r="AG541" i="4"/>
  <c r="AH541" i="4" s="1"/>
  <c r="AI541" i="4" s="1"/>
  <c r="AG543" i="4"/>
  <c r="AH543" i="4" s="1"/>
  <c r="AI543" i="4" s="1"/>
  <c r="AG545" i="4"/>
  <c r="AH545" i="4" s="1"/>
  <c r="AI545" i="4" s="1"/>
  <c r="AG547" i="4"/>
  <c r="AH547" i="4" s="1"/>
  <c r="AI547" i="4" s="1"/>
  <c r="AG549" i="4"/>
  <c r="AH549" i="4" s="1"/>
  <c r="AI549" i="4" s="1"/>
  <c r="AG551" i="4"/>
  <c r="AH551" i="4" s="1"/>
  <c r="AI551" i="4" s="1"/>
  <c r="AG553" i="4"/>
  <c r="AH553" i="4" s="1"/>
  <c r="AI553" i="4" s="1"/>
  <c r="AG555" i="4"/>
  <c r="AH555" i="4" s="1"/>
  <c r="AI555" i="4" s="1"/>
  <c r="AG557" i="4"/>
  <c r="AH557" i="4" s="1"/>
  <c r="AI557" i="4" s="1"/>
  <c r="AG559" i="4"/>
  <c r="AH559" i="4" s="1"/>
  <c r="AI559" i="4" s="1"/>
  <c r="AG561" i="4"/>
  <c r="AH561" i="4" s="1"/>
  <c r="AI561" i="4" s="1"/>
  <c r="AG563" i="4"/>
  <c r="AH563" i="4" s="1"/>
  <c r="AI563" i="4" s="1"/>
  <c r="AG565" i="4"/>
  <c r="AH565" i="4" s="1"/>
  <c r="AI565" i="4" s="1"/>
  <c r="AG567" i="4"/>
  <c r="AH567" i="4" s="1"/>
  <c r="AI567" i="4" s="1"/>
  <c r="AG569" i="4"/>
  <c r="AH569" i="4" s="1"/>
  <c r="AI569" i="4" s="1"/>
  <c r="AG571" i="4"/>
  <c r="AH571" i="4" s="1"/>
  <c r="AI571" i="4" s="1"/>
  <c r="AG573" i="4"/>
  <c r="AH573" i="4" s="1"/>
  <c r="AI573" i="4" s="1"/>
  <c r="AG575" i="4"/>
  <c r="AH575" i="4" s="1"/>
  <c r="AI575" i="4" s="1"/>
  <c r="AG577" i="4"/>
  <c r="AH577" i="4" s="1"/>
  <c r="AI577" i="4" s="1"/>
  <c r="AG579" i="4"/>
  <c r="AH579" i="4" s="1"/>
  <c r="AI579" i="4" s="1"/>
  <c r="AG581" i="4"/>
  <c r="AH581" i="4" s="1"/>
  <c r="AI581" i="4" s="1"/>
  <c r="AG583" i="4"/>
  <c r="AH583" i="4" s="1"/>
  <c r="AI583" i="4" s="1"/>
  <c r="AG585" i="4"/>
  <c r="AH585" i="4" s="1"/>
  <c r="AI585" i="4" s="1"/>
  <c r="AG587" i="4"/>
  <c r="AH587" i="4" s="1"/>
  <c r="AI587" i="4" s="1"/>
  <c r="AG589" i="4"/>
  <c r="AH589" i="4" s="1"/>
  <c r="AI589" i="4" s="1"/>
  <c r="AG591" i="4"/>
  <c r="AH591" i="4" s="1"/>
  <c r="AI591" i="4" s="1"/>
  <c r="AG593" i="4"/>
  <c r="AH593" i="4" s="1"/>
  <c r="AI593" i="4" s="1"/>
  <c r="AG595" i="4"/>
  <c r="AH595" i="4" s="1"/>
  <c r="AI595" i="4" s="1"/>
  <c r="AG597" i="4"/>
  <c r="AH597" i="4" s="1"/>
  <c r="AI597" i="4" s="1"/>
  <c r="AG599" i="4"/>
  <c r="AH599" i="4" s="1"/>
  <c r="AI599" i="4" s="1"/>
  <c r="AG601" i="4"/>
  <c r="AH601" i="4" s="1"/>
  <c r="AI601" i="4" s="1"/>
  <c r="AG603" i="4"/>
  <c r="AH603" i="4" s="1"/>
  <c r="AI603" i="4" s="1"/>
  <c r="AG605" i="4"/>
  <c r="AH605" i="4" s="1"/>
  <c r="AI605" i="4" s="1"/>
  <c r="AG607" i="4"/>
  <c r="AH607" i="4" s="1"/>
  <c r="AI607" i="4" s="1"/>
  <c r="AG609" i="4"/>
  <c r="AH609" i="4" s="1"/>
  <c r="AI609" i="4" s="1"/>
  <c r="AG611" i="4"/>
  <c r="AH611" i="4" s="1"/>
  <c r="AI611" i="4" s="1"/>
  <c r="AG613" i="4"/>
  <c r="AH613" i="4" s="1"/>
  <c r="AI613" i="4" s="1"/>
  <c r="AG615" i="4"/>
  <c r="AH615" i="4" s="1"/>
  <c r="AI615" i="4" s="1"/>
  <c r="AG617" i="4"/>
  <c r="AH617" i="4" s="1"/>
  <c r="AI617" i="4" s="1"/>
  <c r="AG619" i="4"/>
  <c r="AH619" i="4" s="1"/>
  <c r="AI619" i="4" s="1"/>
  <c r="AG621" i="4"/>
  <c r="AH621" i="4" s="1"/>
  <c r="AI621" i="4" s="1"/>
  <c r="AG623" i="4"/>
  <c r="AH623" i="4" s="1"/>
  <c r="AI623" i="4" s="1"/>
  <c r="AG625" i="4"/>
  <c r="AH625" i="4" s="1"/>
  <c r="AI625" i="4" s="1"/>
  <c r="AG627" i="4"/>
  <c r="AH627" i="4" s="1"/>
  <c r="AI627" i="4" s="1"/>
  <c r="AG629" i="4"/>
  <c r="AH629" i="4" s="1"/>
  <c r="AI629" i="4" s="1"/>
  <c r="AG631" i="4"/>
  <c r="AH631" i="4" s="1"/>
  <c r="AI631" i="4" s="1"/>
  <c r="AG633" i="4"/>
  <c r="AH633" i="4" s="1"/>
  <c r="AI633" i="4" s="1"/>
  <c r="AG635" i="4"/>
  <c r="AH635" i="4" s="1"/>
  <c r="AI635" i="4" s="1"/>
  <c r="AG637" i="4"/>
  <c r="AH637" i="4" s="1"/>
  <c r="AI637" i="4" s="1"/>
  <c r="AG639" i="4"/>
  <c r="AH639" i="4" s="1"/>
  <c r="AI639" i="4" s="1"/>
  <c r="AG641" i="4"/>
  <c r="AH641" i="4" s="1"/>
  <c r="AI641" i="4" s="1"/>
  <c r="AG643" i="4"/>
  <c r="AH643" i="4" s="1"/>
  <c r="AI643" i="4" s="1"/>
  <c r="AG645" i="4"/>
  <c r="AH645" i="4" s="1"/>
  <c r="AI645" i="4" s="1"/>
  <c r="AG647" i="4"/>
  <c r="AH647" i="4" s="1"/>
  <c r="AI647" i="4" s="1"/>
  <c r="AG649" i="4"/>
  <c r="AH649" i="4" s="1"/>
  <c r="AI649" i="4" s="1"/>
  <c r="AG651" i="4"/>
  <c r="AH651" i="4" s="1"/>
  <c r="AI651" i="4" s="1"/>
  <c r="AG653" i="4"/>
  <c r="AH653" i="4" s="1"/>
  <c r="AI653" i="4" s="1"/>
  <c r="AG655" i="4"/>
  <c r="AH655" i="4" s="1"/>
  <c r="AI655" i="4" s="1"/>
  <c r="AG657" i="4"/>
  <c r="AH657" i="4" s="1"/>
  <c r="AI657" i="4" s="1"/>
  <c r="AG659" i="4"/>
  <c r="AH659" i="4" s="1"/>
  <c r="AI659" i="4" s="1"/>
  <c r="AG661" i="4"/>
  <c r="AH661" i="4" s="1"/>
  <c r="AI661" i="4" s="1"/>
  <c r="AG663" i="4"/>
  <c r="AH663" i="4" s="1"/>
  <c r="AI663" i="4" s="1"/>
  <c r="AG665" i="4"/>
  <c r="AH665" i="4" s="1"/>
  <c r="AI665" i="4" s="1"/>
  <c r="AG667" i="4"/>
  <c r="AH667" i="4" s="1"/>
  <c r="AI667" i="4" s="1"/>
  <c r="AG669" i="4"/>
  <c r="AH669" i="4" s="1"/>
  <c r="AI669" i="4" s="1"/>
  <c r="AG671" i="4"/>
  <c r="AH671" i="4" s="1"/>
  <c r="AI671" i="4" s="1"/>
  <c r="AG673" i="4"/>
  <c r="AH673" i="4" s="1"/>
  <c r="AI673" i="4" s="1"/>
  <c r="AG675" i="4"/>
  <c r="AH675" i="4" s="1"/>
  <c r="AI675" i="4" s="1"/>
  <c r="AG677" i="4"/>
  <c r="AH677" i="4" s="1"/>
  <c r="AI677" i="4" s="1"/>
  <c r="AG679" i="4"/>
  <c r="AH679" i="4" s="1"/>
  <c r="AI679" i="4" s="1"/>
  <c r="AG681" i="4"/>
  <c r="AH681" i="4" s="1"/>
  <c r="AI681" i="4" s="1"/>
  <c r="AG683" i="4"/>
  <c r="AH683" i="4" s="1"/>
  <c r="AI683" i="4" s="1"/>
  <c r="AG685" i="4"/>
  <c r="AH685" i="4" s="1"/>
  <c r="AI685" i="4" s="1"/>
  <c r="AG687" i="4"/>
  <c r="AH687" i="4" s="1"/>
  <c r="AI687" i="4" s="1"/>
  <c r="AG689" i="4"/>
  <c r="AH689" i="4" s="1"/>
  <c r="AI689" i="4" s="1"/>
  <c r="AG691" i="4"/>
  <c r="AH691" i="4" s="1"/>
  <c r="AI691" i="4" s="1"/>
  <c r="AG693" i="4"/>
  <c r="AH693" i="4" s="1"/>
  <c r="AI693" i="4" s="1"/>
  <c r="AG695" i="4"/>
  <c r="AH695" i="4" s="1"/>
  <c r="AI695" i="4" s="1"/>
  <c r="AG697" i="4"/>
  <c r="AH697" i="4" s="1"/>
  <c r="AI697" i="4" s="1"/>
  <c r="AG699" i="4"/>
  <c r="AH699" i="4" s="1"/>
  <c r="AI699" i="4" s="1"/>
  <c r="AG701" i="4"/>
  <c r="AH701" i="4" s="1"/>
  <c r="AI701" i="4" s="1"/>
  <c r="AG703" i="4"/>
  <c r="AH703" i="4" s="1"/>
  <c r="AI703" i="4" s="1"/>
  <c r="AG705" i="4"/>
  <c r="AH705" i="4" s="1"/>
  <c r="AI705" i="4" s="1"/>
  <c r="AG707" i="4"/>
  <c r="AH707" i="4" s="1"/>
  <c r="AI707" i="4" s="1"/>
  <c r="AG709" i="4"/>
  <c r="AH709" i="4" s="1"/>
  <c r="AI709" i="4" s="1"/>
  <c r="AG711" i="4"/>
  <c r="AH711" i="4" s="1"/>
  <c r="AI711" i="4" s="1"/>
  <c r="AG713" i="4"/>
  <c r="AH713" i="4" s="1"/>
  <c r="AI713" i="4" s="1"/>
  <c r="AG715" i="4"/>
  <c r="AH715" i="4" s="1"/>
  <c r="AI715" i="4" s="1"/>
  <c r="AG717" i="4"/>
  <c r="AH717" i="4" s="1"/>
  <c r="AI717" i="4" s="1"/>
  <c r="AG719" i="4"/>
  <c r="AH719" i="4" s="1"/>
  <c r="AI719" i="4" s="1"/>
  <c r="AG721" i="4"/>
  <c r="AH721" i="4" s="1"/>
  <c r="AI721" i="4" s="1"/>
  <c r="AG723" i="4"/>
  <c r="AH723" i="4" s="1"/>
  <c r="AI723" i="4" s="1"/>
  <c r="AG725" i="4"/>
  <c r="AH725" i="4" s="1"/>
  <c r="AI725" i="4" s="1"/>
  <c r="AG727" i="4"/>
  <c r="AH727" i="4" s="1"/>
  <c r="AI727" i="4" s="1"/>
  <c r="AG729" i="4"/>
  <c r="AH729" i="4" s="1"/>
  <c r="AI729" i="4" s="1"/>
  <c r="AG731" i="4"/>
  <c r="AH731" i="4" s="1"/>
  <c r="AI731" i="4" s="1"/>
  <c r="AG733" i="4"/>
  <c r="AH733" i="4" s="1"/>
  <c r="AI733" i="4" s="1"/>
  <c r="AG735" i="4"/>
  <c r="AH735" i="4" s="1"/>
  <c r="AI735" i="4" s="1"/>
  <c r="AG737" i="4"/>
  <c r="AH737" i="4" s="1"/>
  <c r="AI737" i="4" s="1"/>
  <c r="AG739" i="4"/>
  <c r="AH739" i="4" s="1"/>
  <c r="AI739" i="4" s="1"/>
  <c r="AG741" i="4"/>
  <c r="AH741" i="4" s="1"/>
  <c r="AI741" i="4" s="1"/>
  <c r="AG743" i="4"/>
  <c r="AH743" i="4" s="1"/>
  <c r="AI743" i="4" s="1"/>
  <c r="AG745" i="4"/>
  <c r="AH745" i="4" s="1"/>
  <c r="AI745" i="4" s="1"/>
  <c r="AG747" i="4"/>
  <c r="AH747" i="4" s="1"/>
  <c r="AI747" i="4" s="1"/>
  <c r="AG749" i="4"/>
  <c r="AH749" i="4" s="1"/>
  <c r="AI749" i="4" s="1"/>
  <c r="AG751" i="4"/>
  <c r="AH751" i="4" s="1"/>
  <c r="AI751" i="4" s="1"/>
  <c r="AG753" i="4"/>
  <c r="AH753" i="4" s="1"/>
  <c r="AI753" i="4" s="1"/>
  <c r="AG755" i="4"/>
  <c r="AH755" i="4" s="1"/>
  <c r="AI755" i="4" s="1"/>
  <c r="AG757" i="4"/>
  <c r="AH757" i="4" s="1"/>
  <c r="AI757" i="4" s="1"/>
  <c r="AG759" i="4"/>
  <c r="AH759" i="4" s="1"/>
  <c r="AI759" i="4" s="1"/>
  <c r="AG761" i="4"/>
  <c r="AH761" i="4" s="1"/>
  <c r="AI761" i="4" s="1"/>
  <c r="AG763" i="4"/>
  <c r="AH763" i="4" s="1"/>
  <c r="AI763" i="4" s="1"/>
  <c r="AG765" i="4"/>
  <c r="AH765" i="4" s="1"/>
  <c r="AI765" i="4" s="1"/>
  <c r="AG767" i="4"/>
  <c r="AH767" i="4" s="1"/>
  <c r="AI767" i="4" s="1"/>
  <c r="AG769" i="4"/>
  <c r="AH769" i="4" s="1"/>
  <c r="AI769" i="4" s="1"/>
  <c r="AG771" i="4"/>
  <c r="AH771" i="4" s="1"/>
  <c r="AI771" i="4" s="1"/>
  <c r="AG773" i="4"/>
  <c r="AH773" i="4" s="1"/>
  <c r="AI773" i="4" s="1"/>
  <c r="AG775" i="4"/>
  <c r="AH775" i="4" s="1"/>
  <c r="AI775" i="4" s="1"/>
  <c r="AG777" i="4"/>
  <c r="AH777" i="4" s="1"/>
  <c r="AI777" i="4" s="1"/>
  <c r="AG779" i="4"/>
  <c r="AH779" i="4" s="1"/>
  <c r="AI779" i="4" s="1"/>
  <c r="AG781" i="4"/>
  <c r="AH781" i="4" s="1"/>
  <c r="AI781" i="4" s="1"/>
  <c r="AG783" i="4"/>
  <c r="AH783" i="4" s="1"/>
  <c r="AI783" i="4" s="1"/>
  <c r="AG785" i="4"/>
  <c r="AH785" i="4" s="1"/>
  <c r="AI785" i="4" s="1"/>
  <c r="AG787" i="4"/>
  <c r="AH787" i="4" s="1"/>
  <c r="AI787" i="4" s="1"/>
  <c r="AG789" i="4"/>
  <c r="AH789" i="4" s="1"/>
  <c r="AI789" i="4" s="1"/>
  <c r="AG791" i="4"/>
  <c r="AH791" i="4" s="1"/>
  <c r="AI791" i="4" s="1"/>
  <c r="AG793" i="4"/>
  <c r="AH793" i="4" s="1"/>
  <c r="AI793" i="4" s="1"/>
  <c r="AG795" i="4"/>
  <c r="AH795" i="4" s="1"/>
  <c r="AI795" i="4" s="1"/>
  <c r="AG797" i="4"/>
  <c r="AH797" i="4" s="1"/>
  <c r="AI797" i="4" s="1"/>
  <c r="AG799" i="4"/>
  <c r="AH799" i="4" s="1"/>
  <c r="AI799" i="4" s="1"/>
  <c r="AG801" i="4"/>
  <c r="AH801" i="4" s="1"/>
  <c r="AI801" i="4" s="1"/>
  <c r="AG803" i="4"/>
  <c r="AH803" i="4" s="1"/>
  <c r="AI803" i="4" s="1"/>
  <c r="AG805" i="4"/>
  <c r="AH805" i="4" s="1"/>
  <c r="AI805" i="4" s="1"/>
  <c r="AG807" i="4"/>
  <c r="AH807" i="4" s="1"/>
  <c r="AI807" i="4" s="1"/>
  <c r="AG809" i="4"/>
  <c r="AH809" i="4" s="1"/>
  <c r="AI809" i="4" s="1"/>
  <c r="AG811" i="4"/>
  <c r="AH811" i="4" s="1"/>
  <c r="AI811" i="4" s="1"/>
  <c r="AG813" i="4"/>
  <c r="AH813" i="4" s="1"/>
  <c r="AI813" i="4" s="1"/>
  <c r="AG815" i="4"/>
  <c r="AH815" i="4" s="1"/>
  <c r="AI815" i="4" s="1"/>
  <c r="AG817" i="4"/>
  <c r="AH817" i="4" s="1"/>
  <c r="AI817" i="4" s="1"/>
  <c r="AG819" i="4"/>
  <c r="AH819" i="4" s="1"/>
  <c r="AI819" i="4" s="1"/>
  <c r="AG821" i="4"/>
  <c r="AH821" i="4" s="1"/>
  <c r="AI821" i="4" s="1"/>
  <c r="AG823" i="4"/>
  <c r="AH823" i="4" s="1"/>
  <c r="AI823" i="4" s="1"/>
  <c r="AG825" i="4"/>
  <c r="AH825" i="4" s="1"/>
  <c r="AI825" i="4" s="1"/>
  <c r="AG827" i="4"/>
  <c r="AH827" i="4" s="1"/>
  <c r="AI827" i="4" s="1"/>
  <c r="AG829" i="4"/>
  <c r="AH829" i="4" s="1"/>
  <c r="AI829" i="4" s="1"/>
  <c r="AG831" i="4"/>
  <c r="AH831" i="4" s="1"/>
  <c r="AI831" i="4" s="1"/>
  <c r="AG833" i="4"/>
  <c r="AH833" i="4" s="1"/>
  <c r="AI833" i="4" s="1"/>
  <c r="AG835" i="4"/>
  <c r="AH835" i="4" s="1"/>
  <c r="AI835" i="4" s="1"/>
  <c r="AG837" i="4"/>
  <c r="AH837" i="4" s="1"/>
  <c r="AI837" i="4" s="1"/>
  <c r="AG839" i="4"/>
  <c r="AH839" i="4" s="1"/>
  <c r="AI839" i="4" s="1"/>
  <c r="AG841" i="4"/>
  <c r="AH841" i="4" s="1"/>
  <c r="AI841" i="4" s="1"/>
  <c r="AG843" i="4"/>
  <c r="AH843" i="4" s="1"/>
  <c r="AI843" i="4" s="1"/>
  <c r="AG845" i="4"/>
  <c r="AH845" i="4" s="1"/>
  <c r="AI845" i="4" s="1"/>
  <c r="AG847" i="4"/>
  <c r="AH847" i="4" s="1"/>
  <c r="AI847" i="4" s="1"/>
  <c r="AG849" i="4"/>
  <c r="AH849" i="4" s="1"/>
  <c r="AI849" i="4" s="1"/>
  <c r="AG851" i="4"/>
  <c r="AH851" i="4" s="1"/>
  <c r="AI851" i="4" s="1"/>
  <c r="AG853" i="4"/>
  <c r="AH853" i="4" s="1"/>
  <c r="AI853" i="4" s="1"/>
  <c r="AG855" i="4"/>
  <c r="AH855" i="4" s="1"/>
  <c r="AI855" i="4" s="1"/>
  <c r="AG857" i="4"/>
  <c r="AH857" i="4" s="1"/>
  <c r="AI857" i="4" s="1"/>
  <c r="AG859" i="4"/>
  <c r="AH859" i="4" s="1"/>
  <c r="AI859" i="4" s="1"/>
  <c r="AG861" i="4"/>
  <c r="AH861" i="4" s="1"/>
  <c r="AI861" i="4" s="1"/>
  <c r="AG863" i="4"/>
  <c r="AH863" i="4" s="1"/>
  <c r="AI863" i="4" s="1"/>
  <c r="AG865" i="4"/>
  <c r="AH865" i="4" s="1"/>
  <c r="AI865" i="4" s="1"/>
  <c r="AG867" i="4"/>
  <c r="AH867" i="4" s="1"/>
  <c r="AI867" i="4" s="1"/>
  <c r="AG869" i="4"/>
  <c r="AH869" i="4" s="1"/>
  <c r="AI869" i="4" s="1"/>
  <c r="AG871" i="4"/>
  <c r="AH871" i="4" s="1"/>
  <c r="AI871" i="4" s="1"/>
  <c r="AG873" i="4"/>
  <c r="AH873" i="4" s="1"/>
  <c r="AI873" i="4" s="1"/>
  <c r="AG875" i="4"/>
  <c r="AH875" i="4" s="1"/>
  <c r="AI875" i="4" s="1"/>
  <c r="AG877" i="4"/>
  <c r="AH877" i="4" s="1"/>
  <c r="AI877" i="4" s="1"/>
  <c r="AG879" i="4"/>
  <c r="AH879" i="4" s="1"/>
  <c r="AI879" i="4" s="1"/>
  <c r="AG881" i="4"/>
  <c r="AH881" i="4" s="1"/>
  <c r="AI881" i="4" s="1"/>
  <c r="AG883" i="4"/>
  <c r="AH883" i="4" s="1"/>
  <c r="AI883" i="4" s="1"/>
  <c r="AG885" i="4"/>
  <c r="AH885" i="4" s="1"/>
  <c r="AI885" i="4" s="1"/>
  <c r="AG887" i="4"/>
  <c r="AH887" i="4" s="1"/>
  <c r="AI887" i="4" s="1"/>
  <c r="AG889" i="4"/>
  <c r="AH889" i="4" s="1"/>
  <c r="AI889" i="4" s="1"/>
  <c r="AG891" i="4"/>
  <c r="AH891" i="4" s="1"/>
  <c r="AI891" i="4" s="1"/>
  <c r="AG893" i="4"/>
  <c r="AH893" i="4" s="1"/>
  <c r="AI893" i="4" s="1"/>
  <c r="AG895" i="4"/>
  <c r="AH895" i="4" s="1"/>
  <c r="AI895" i="4" s="1"/>
  <c r="AG897" i="4"/>
  <c r="AH897" i="4" s="1"/>
  <c r="AI897" i="4" s="1"/>
  <c r="AG899" i="4"/>
  <c r="AH899" i="4" s="1"/>
  <c r="AI899" i="4" s="1"/>
  <c r="AG901" i="4"/>
  <c r="AH901" i="4" s="1"/>
  <c r="AI901" i="4" s="1"/>
  <c r="AG903" i="4"/>
  <c r="AH903" i="4" s="1"/>
  <c r="AI903" i="4" s="1"/>
  <c r="AG905" i="4"/>
  <c r="AH905" i="4" s="1"/>
  <c r="AI905" i="4" s="1"/>
  <c r="AG907" i="4"/>
  <c r="AH907" i="4" s="1"/>
  <c r="AI907" i="4" s="1"/>
  <c r="AG909" i="4"/>
  <c r="AH909" i="4" s="1"/>
  <c r="AI909" i="4" s="1"/>
  <c r="AG911" i="4"/>
  <c r="AH911" i="4" s="1"/>
  <c r="AI911" i="4" s="1"/>
  <c r="AG913" i="4"/>
  <c r="AH913" i="4" s="1"/>
  <c r="AI913" i="4" s="1"/>
  <c r="AG915" i="4"/>
  <c r="AH915" i="4" s="1"/>
  <c r="AI915" i="4" s="1"/>
  <c r="AG917" i="4"/>
  <c r="AH917" i="4" s="1"/>
  <c r="AI917" i="4" s="1"/>
  <c r="AG919" i="4"/>
  <c r="AH919" i="4" s="1"/>
  <c r="AI919" i="4" s="1"/>
  <c r="AG921" i="4"/>
  <c r="AH921" i="4" s="1"/>
  <c r="AI921" i="4" s="1"/>
  <c r="AG923" i="4"/>
  <c r="AH923" i="4" s="1"/>
  <c r="AI923" i="4" s="1"/>
  <c r="AG925" i="4"/>
  <c r="AH925" i="4" s="1"/>
  <c r="AI925" i="4" s="1"/>
  <c r="AG927" i="4"/>
  <c r="AH927" i="4" s="1"/>
  <c r="AI927" i="4" s="1"/>
  <c r="AG929" i="4"/>
  <c r="AH929" i="4" s="1"/>
  <c r="AI929" i="4" s="1"/>
  <c r="AG931" i="4"/>
  <c r="AH931" i="4" s="1"/>
  <c r="AI931" i="4" s="1"/>
  <c r="AG933" i="4"/>
  <c r="AH933" i="4" s="1"/>
  <c r="AI933" i="4" s="1"/>
  <c r="AG935" i="4"/>
  <c r="AH935" i="4" s="1"/>
  <c r="AI935" i="4" s="1"/>
  <c r="AG937" i="4"/>
  <c r="AH937" i="4" s="1"/>
  <c r="AI937" i="4" s="1"/>
  <c r="AG939" i="4"/>
  <c r="AH939" i="4" s="1"/>
  <c r="AI939" i="4" s="1"/>
  <c r="AG941" i="4"/>
  <c r="AH941" i="4" s="1"/>
  <c r="AI941" i="4" s="1"/>
  <c r="AG943" i="4"/>
  <c r="AH943" i="4" s="1"/>
  <c r="AI943" i="4" s="1"/>
  <c r="AG945" i="4"/>
  <c r="AH945" i="4" s="1"/>
  <c r="AI945" i="4" s="1"/>
  <c r="AG947" i="4"/>
  <c r="AH947" i="4" s="1"/>
  <c r="AI947" i="4" s="1"/>
  <c r="AG949" i="4"/>
  <c r="AH949" i="4" s="1"/>
  <c r="AI949" i="4" s="1"/>
  <c r="AG951" i="4"/>
  <c r="AH951" i="4" s="1"/>
  <c r="AI951" i="4" s="1"/>
  <c r="AG953" i="4"/>
  <c r="AH953" i="4" s="1"/>
  <c r="AI953" i="4" s="1"/>
  <c r="AG955" i="4"/>
  <c r="AH955" i="4" s="1"/>
  <c r="AI955" i="4" s="1"/>
  <c r="AG957" i="4"/>
  <c r="AH957" i="4" s="1"/>
  <c r="AI957" i="4" s="1"/>
  <c r="AG959" i="4"/>
  <c r="AH959" i="4" s="1"/>
  <c r="AI959" i="4" s="1"/>
  <c r="AG961" i="4"/>
  <c r="AH961" i="4" s="1"/>
  <c r="AI961" i="4" s="1"/>
  <c r="AG963" i="4"/>
  <c r="AH963" i="4" s="1"/>
  <c r="AI963" i="4" s="1"/>
  <c r="AG965" i="4"/>
  <c r="AH965" i="4" s="1"/>
  <c r="AI965" i="4" s="1"/>
  <c r="AG967" i="4"/>
  <c r="AH967" i="4" s="1"/>
  <c r="AI967" i="4" s="1"/>
  <c r="AG969" i="4"/>
  <c r="AH969" i="4" s="1"/>
  <c r="AI969" i="4" s="1"/>
  <c r="AG971" i="4"/>
  <c r="AH971" i="4" s="1"/>
  <c r="AI971" i="4" s="1"/>
  <c r="AG973" i="4"/>
  <c r="AH973" i="4" s="1"/>
  <c r="AI973" i="4" s="1"/>
  <c r="AG975" i="4"/>
  <c r="AH975" i="4" s="1"/>
  <c r="AI975" i="4" s="1"/>
  <c r="AG977" i="4"/>
  <c r="AH977" i="4" s="1"/>
  <c r="AI977" i="4" s="1"/>
  <c r="AG979" i="4"/>
  <c r="AH979" i="4" s="1"/>
  <c r="AI979" i="4" s="1"/>
  <c r="AG981" i="4"/>
  <c r="AH981" i="4" s="1"/>
  <c r="AI981" i="4" s="1"/>
  <c r="AG983" i="4"/>
  <c r="AH983" i="4" s="1"/>
  <c r="AI983" i="4" s="1"/>
  <c r="AG985" i="4"/>
  <c r="AH985" i="4" s="1"/>
  <c r="AI985" i="4" s="1"/>
  <c r="AG987" i="4"/>
  <c r="AH987" i="4" s="1"/>
  <c r="AI987" i="4" s="1"/>
  <c r="AG989" i="4"/>
  <c r="AH989" i="4" s="1"/>
  <c r="AI989" i="4" s="1"/>
  <c r="AG991" i="4"/>
  <c r="AH991" i="4" s="1"/>
  <c r="AI991" i="4" s="1"/>
  <c r="AG993" i="4"/>
  <c r="AH993" i="4" s="1"/>
  <c r="AI993" i="4" s="1"/>
  <c r="AG995" i="4"/>
  <c r="AH995" i="4" s="1"/>
  <c r="AI995" i="4" s="1"/>
  <c r="AG997" i="4"/>
  <c r="AH997" i="4" s="1"/>
  <c r="AI997" i="4" s="1"/>
  <c r="AG999" i="4"/>
  <c r="AH999" i="4" s="1"/>
  <c r="AI999" i="4" s="1"/>
  <c r="AG1001" i="4"/>
  <c r="AH1001" i="4" s="1"/>
  <c r="AI1001" i="4" s="1"/>
  <c r="AG1003" i="4"/>
  <c r="AH1003" i="4" s="1"/>
  <c r="AI1003" i="4" s="1"/>
  <c r="AG1005" i="4"/>
  <c r="AH1005" i="4" s="1"/>
  <c r="AI1005" i="4" s="1"/>
  <c r="AG1007" i="4"/>
  <c r="AH1007" i="4" s="1"/>
  <c r="AI1007" i="4" s="1"/>
  <c r="AG1009" i="4"/>
  <c r="AH1009" i="4" s="1"/>
  <c r="AI1009" i="4" s="1"/>
  <c r="AG1011" i="4"/>
  <c r="AH1011" i="4" s="1"/>
  <c r="AI1011" i="4" s="1"/>
  <c r="AG1013" i="4"/>
  <c r="AH1013" i="4" s="1"/>
  <c r="AI1013" i="4" s="1"/>
  <c r="AG1015" i="4"/>
  <c r="AH1015" i="4" s="1"/>
  <c r="AI1015" i="4" s="1"/>
  <c r="AG1017" i="4"/>
  <c r="AH1017" i="4" s="1"/>
  <c r="AI1017" i="4" s="1"/>
  <c r="AG1019" i="4"/>
  <c r="AH1019" i="4" s="1"/>
  <c r="AI1019" i="4" s="1"/>
  <c r="AG1021" i="4"/>
  <c r="AH1021" i="4" s="1"/>
  <c r="AI1021" i="4" s="1"/>
  <c r="AG1023" i="4"/>
  <c r="AH1023" i="4" s="1"/>
  <c r="AI1023" i="4" s="1"/>
  <c r="AG1025" i="4"/>
  <c r="AH1025" i="4" s="1"/>
  <c r="AI1025" i="4" s="1"/>
  <c r="AG1027" i="4"/>
  <c r="AH1027" i="4" s="1"/>
  <c r="AI1027" i="4" s="1"/>
  <c r="AG1029" i="4"/>
  <c r="AH1029" i="4" s="1"/>
  <c r="AI1029" i="4" s="1"/>
  <c r="AG1031" i="4"/>
  <c r="AH1031" i="4" s="1"/>
  <c r="AI1031" i="4" s="1"/>
  <c r="AG1033" i="4"/>
  <c r="AH1033" i="4" s="1"/>
  <c r="AI1033" i="4" s="1"/>
  <c r="AG1035" i="4"/>
  <c r="AH1035" i="4" s="1"/>
  <c r="AI1035" i="4" s="1"/>
  <c r="AG1037" i="4"/>
  <c r="AH1037" i="4" s="1"/>
  <c r="AI1037" i="4" s="1"/>
  <c r="AG1039" i="4"/>
  <c r="AH1039" i="4" s="1"/>
  <c r="AI1039" i="4" s="1"/>
  <c r="AG1041" i="4"/>
  <c r="AH1041" i="4" s="1"/>
  <c r="AI1041" i="4" s="1"/>
  <c r="AG1043" i="4"/>
  <c r="AH1043" i="4" s="1"/>
  <c r="AI1043" i="4" s="1"/>
  <c r="AG1045" i="4"/>
  <c r="AH1045" i="4" s="1"/>
  <c r="AI1045" i="4" s="1"/>
  <c r="AG1047" i="4"/>
  <c r="AH1047" i="4" s="1"/>
  <c r="AI1047" i="4" s="1"/>
  <c r="AG1049" i="4"/>
  <c r="AH1049" i="4" s="1"/>
  <c r="AI1049" i="4" s="1"/>
  <c r="AG1051" i="4"/>
  <c r="AH1051" i="4" s="1"/>
  <c r="AI1051" i="4" s="1"/>
  <c r="AG1053" i="4"/>
  <c r="AH1053" i="4" s="1"/>
  <c r="AI1053" i="4" s="1"/>
  <c r="AG1055" i="4"/>
  <c r="AH1055" i="4" s="1"/>
  <c r="AI1055" i="4" s="1"/>
  <c r="AG1057" i="4"/>
  <c r="AH1057" i="4" s="1"/>
  <c r="AI1057" i="4" s="1"/>
  <c r="AG1059" i="4"/>
  <c r="AH1059" i="4" s="1"/>
  <c r="AI1059" i="4" s="1"/>
  <c r="AG1061" i="4"/>
  <c r="AH1061" i="4" s="1"/>
  <c r="AI1061" i="4" s="1"/>
  <c r="AG1063" i="4"/>
  <c r="AH1063" i="4" s="1"/>
  <c r="AI1063" i="4" s="1"/>
  <c r="AG1065" i="4"/>
  <c r="AH1065" i="4" s="1"/>
  <c r="AI1065" i="4" s="1"/>
  <c r="AG1067" i="4"/>
  <c r="AH1067" i="4" s="1"/>
  <c r="AI1067" i="4" s="1"/>
  <c r="AG1069" i="4"/>
  <c r="AH1069" i="4" s="1"/>
  <c r="AI1069" i="4" s="1"/>
  <c r="AG1071" i="4"/>
  <c r="AH1071" i="4" s="1"/>
  <c r="AI1071" i="4" s="1"/>
  <c r="AG1073" i="4"/>
  <c r="AH1073" i="4" s="1"/>
  <c r="AI1073" i="4" s="1"/>
  <c r="AG1075" i="4"/>
  <c r="AH1075" i="4" s="1"/>
  <c r="AI1075" i="4" s="1"/>
  <c r="AG1077" i="4"/>
  <c r="AH1077" i="4" s="1"/>
  <c r="AI1077" i="4" s="1"/>
  <c r="AG1079" i="4"/>
  <c r="AH1079" i="4" s="1"/>
  <c r="AI1079" i="4" s="1"/>
  <c r="AG1081" i="4"/>
  <c r="AH1081" i="4" s="1"/>
  <c r="AI1081" i="4" s="1"/>
  <c r="AG1083" i="4"/>
  <c r="AH1083" i="4" s="1"/>
  <c r="AI1083" i="4" s="1"/>
  <c r="AG1085" i="4"/>
  <c r="AH1085" i="4" s="1"/>
  <c r="AI1085" i="4" s="1"/>
  <c r="AG1087" i="4"/>
  <c r="AH1087" i="4" s="1"/>
  <c r="AI1087" i="4" s="1"/>
  <c r="AG1089" i="4"/>
  <c r="AH1089" i="4" s="1"/>
  <c r="AI1089" i="4" s="1"/>
  <c r="AG1091" i="4"/>
  <c r="AH1091" i="4" s="1"/>
  <c r="AI1091" i="4" s="1"/>
  <c r="AG1093" i="4"/>
  <c r="AH1093" i="4" s="1"/>
  <c r="AI1093" i="4" s="1"/>
  <c r="AG1095" i="4"/>
  <c r="AH1095" i="4" s="1"/>
  <c r="AI1095" i="4" s="1"/>
  <c r="AG1097" i="4"/>
  <c r="AH1097" i="4" s="1"/>
  <c r="AI1097" i="4" s="1"/>
  <c r="AG1099" i="4"/>
  <c r="AH1099" i="4" s="1"/>
  <c r="AI1099" i="4" s="1"/>
  <c r="AG1101" i="4"/>
  <c r="AH1101" i="4" s="1"/>
  <c r="AI1101" i="4" s="1"/>
  <c r="AG1103" i="4"/>
  <c r="AH1103" i="4" s="1"/>
  <c r="AI1103" i="4" s="1"/>
  <c r="AG1105" i="4"/>
  <c r="AH1105" i="4" s="1"/>
  <c r="AI1105" i="4" s="1"/>
  <c r="AG1107" i="4"/>
  <c r="AH1107" i="4" s="1"/>
  <c r="AI1107" i="4" s="1"/>
  <c r="AG1109" i="4"/>
  <c r="AH1109" i="4" s="1"/>
  <c r="AI1109" i="4" s="1"/>
  <c r="AG1111" i="4"/>
  <c r="AH1111" i="4" s="1"/>
  <c r="AI1111" i="4" s="1"/>
  <c r="AG1113" i="4"/>
  <c r="AH1113" i="4" s="1"/>
  <c r="AI1113" i="4" s="1"/>
  <c r="AG1115" i="4"/>
  <c r="AH1115" i="4" s="1"/>
  <c r="AI1115" i="4" s="1"/>
  <c r="AG1117" i="4"/>
  <c r="AH1117" i="4" s="1"/>
  <c r="AI1117" i="4" s="1"/>
  <c r="AG1119" i="4"/>
  <c r="AH1119" i="4" s="1"/>
  <c r="AI1119" i="4" s="1"/>
  <c r="AG1121" i="4"/>
  <c r="AH1121" i="4" s="1"/>
  <c r="AI1121" i="4" s="1"/>
  <c r="AG1123" i="4"/>
  <c r="AH1123" i="4" s="1"/>
  <c r="AI1123" i="4" s="1"/>
  <c r="AG1125" i="4"/>
  <c r="AH1125" i="4" s="1"/>
  <c r="AI1125" i="4" s="1"/>
  <c r="AG1127" i="4"/>
  <c r="AH1127" i="4" s="1"/>
  <c r="AI1127" i="4" s="1"/>
  <c r="AG1129" i="4"/>
  <c r="AH1129" i="4" s="1"/>
  <c r="AI1129" i="4" s="1"/>
  <c r="AG1131" i="4"/>
  <c r="AH1131" i="4" s="1"/>
  <c r="AI1131" i="4" s="1"/>
  <c r="AG1133" i="4"/>
  <c r="AH1133" i="4" s="1"/>
  <c r="AI1133" i="4" s="1"/>
  <c r="AG1135" i="4"/>
  <c r="AH1135" i="4" s="1"/>
  <c r="AI1135" i="4" s="1"/>
  <c r="AG1137" i="4"/>
  <c r="AH1137" i="4" s="1"/>
  <c r="AI1137" i="4" s="1"/>
  <c r="AG1139" i="4"/>
  <c r="AH1139" i="4" s="1"/>
  <c r="AI1139" i="4" s="1"/>
  <c r="AG1141" i="4"/>
  <c r="AH1141" i="4" s="1"/>
  <c r="AI1141" i="4" s="1"/>
  <c r="AG1143" i="4"/>
  <c r="AH1143" i="4" s="1"/>
  <c r="AI1143" i="4" s="1"/>
  <c r="AG1145" i="4"/>
  <c r="AH1145" i="4" s="1"/>
  <c r="AI1145" i="4" s="1"/>
  <c r="AG1147" i="4"/>
  <c r="AH1147" i="4" s="1"/>
  <c r="AI1147" i="4" s="1"/>
  <c r="AG1149" i="4"/>
  <c r="AH1149" i="4" s="1"/>
  <c r="AI1149" i="4" s="1"/>
  <c r="AG1151" i="4"/>
  <c r="AH1151" i="4" s="1"/>
  <c r="AI1151" i="4" s="1"/>
  <c r="AG1153" i="4"/>
  <c r="AH1153" i="4" s="1"/>
  <c r="AI1153" i="4" s="1"/>
  <c r="AG1155" i="4"/>
  <c r="AH1155" i="4" s="1"/>
  <c r="AI1155" i="4" s="1"/>
  <c r="AG1157" i="4"/>
  <c r="AH1157" i="4" s="1"/>
  <c r="AI1157" i="4" s="1"/>
  <c r="AG1159" i="4"/>
  <c r="AH1159" i="4" s="1"/>
  <c r="AI1159" i="4" s="1"/>
  <c r="AG1161" i="4"/>
  <c r="AH1161" i="4" s="1"/>
  <c r="AI1161" i="4" s="1"/>
  <c r="AG1163" i="4"/>
  <c r="AH1163" i="4" s="1"/>
  <c r="AI1163" i="4" s="1"/>
  <c r="AG1165" i="4"/>
  <c r="AH1165" i="4" s="1"/>
  <c r="AI1165" i="4" s="1"/>
  <c r="AG1167" i="4"/>
  <c r="AH1167" i="4" s="1"/>
  <c r="AI1167" i="4" s="1"/>
  <c r="AG1169" i="4"/>
  <c r="AH1169" i="4" s="1"/>
  <c r="AI1169" i="4" s="1"/>
  <c r="AG1171" i="4"/>
  <c r="AH1171" i="4" s="1"/>
  <c r="AI1171" i="4" s="1"/>
  <c r="AG1173" i="4"/>
  <c r="AH1173" i="4" s="1"/>
  <c r="AI1173" i="4" s="1"/>
  <c r="AG1175" i="4"/>
  <c r="AH1175" i="4" s="1"/>
  <c r="AI1175" i="4" s="1"/>
  <c r="AG1177" i="4"/>
  <c r="AH1177" i="4" s="1"/>
  <c r="AI1177" i="4" s="1"/>
  <c r="AG1179" i="4"/>
  <c r="AH1179" i="4" s="1"/>
  <c r="AI1179" i="4" s="1"/>
  <c r="AG1181" i="4"/>
  <c r="AH1181" i="4" s="1"/>
  <c r="AI1181" i="4" s="1"/>
  <c r="AG1183" i="4"/>
  <c r="AH1183" i="4" s="1"/>
  <c r="AI1183" i="4" s="1"/>
  <c r="AG1185" i="4"/>
  <c r="AH1185" i="4" s="1"/>
  <c r="AI1185" i="4" s="1"/>
  <c r="AG1187" i="4"/>
  <c r="AH1187" i="4" s="1"/>
  <c r="AI1187" i="4" s="1"/>
  <c r="AG1189" i="4"/>
  <c r="AH1189" i="4" s="1"/>
  <c r="AI1189" i="4" s="1"/>
  <c r="AG1191" i="4"/>
  <c r="AH1191" i="4" s="1"/>
  <c r="AI1191" i="4" s="1"/>
  <c r="AG1193" i="4"/>
  <c r="AH1193" i="4" s="1"/>
  <c r="AI1193" i="4" s="1"/>
  <c r="AG1195" i="4"/>
  <c r="AH1195" i="4" s="1"/>
  <c r="AI1195" i="4" s="1"/>
  <c r="AG1197" i="4"/>
  <c r="AH1197" i="4" s="1"/>
  <c r="AI1197" i="4" s="1"/>
  <c r="AG1199" i="4"/>
  <c r="AH1199" i="4" s="1"/>
  <c r="AI1199" i="4" s="1"/>
  <c r="AG1201" i="4"/>
  <c r="AH1201" i="4" s="1"/>
  <c r="AI1201" i="4" s="1"/>
  <c r="AG1203" i="4"/>
  <c r="AH1203" i="4" s="1"/>
  <c r="AI1203" i="4" s="1"/>
  <c r="AG1205" i="4"/>
  <c r="AH1205" i="4" s="1"/>
  <c r="AI1205" i="4" s="1"/>
  <c r="AG1207" i="4"/>
  <c r="AH1207" i="4" s="1"/>
  <c r="AI1207" i="4" s="1"/>
  <c r="AG1209" i="4"/>
  <c r="AH1209" i="4" s="1"/>
  <c r="AI1209" i="4" s="1"/>
  <c r="AG1211" i="4"/>
  <c r="AH1211" i="4" s="1"/>
  <c r="AI1211" i="4" s="1"/>
  <c r="AG1213" i="4"/>
  <c r="AH1213" i="4" s="1"/>
  <c r="AI1213" i="4" s="1"/>
  <c r="AG1215" i="4"/>
  <c r="AH1215" i="4" s="1"/>
  <c r="AI1215" i="4" s="1"/>
  <c r="AG1217" i="4"/>
  <c r="AH1217" i="4" s="1"/>
  <c r="AI1217" i="4" s="1"/>
  <c r="AG1219" i="4"/>
  <c r="AH1219" i="4" s="1"/>
  <c r="AI1219" i="4" s="1"/>
  <c r="AG1221" i="4"/>
  <c r="AH1221" i="4" s="1"/>
  <c r="AI1221" i="4" s="1"/>
  <c r="AG1223" i="4"/>
  <c r="AH1223" i="4" s="1"/>
  <c r="AI1223" i="4" s="1"/>
  <c r="AG1225" i="4"/>
  <c r="AH1225" i="4" s="1"/>
  <c r="AI1225" i="4" s="1"/>
  <c r="AG1227" i="4"/>
  <c r="AH1227" i="4" s="1"/>
  <c r="AI1227" i="4" s="1"/>
  <c r="AG1229" i="4"/>
  <c r="AH1229" i="4" s="1"/>
  <c r="AI1229" i="4" s="1"/>
  <c r="AG1231" i="4"/>
  <c r="AH1231" i="4" s="1"/>
  <c r="AI1231" i="4" s="1"/>
  <c r="AG1233" i="4"/>
  <c r="AH1233" i="4" s="1"/>
  <c r="AI1233" i="4" s="1"/>
  <c r="AG1235" i="4"/>
  <c r="AH1235" i="4" s="1"/>
  <c r="AI1235" i="4" s="1"/>
  <c r="AG1237" i="4"/>
  <c r="AH1237" i="4" s="1"/>
  <c r="AI1237" i="4" s="1"/>
  <c r="AG1239" i="4"/>
  <c r="AH1239" i="4" s="1"/>
  <c r="AI1239" i="4" s="1"/>
  <c r="AG1241" i="4"/>
  <c r="AH1241" i="4" s="1"/>
  <c r="AI1241" i="4" s="1"/>
  <c r="AG1243" i="4"/>
  <c r="AH1243" i="4" s="1"/>
  <c r="AI1243" i="4" s="1"/>
  <c r="AG1245" i="4"/>
  <c r="AH1245" i="4" s="1"/>
  <c r="AI1245" i="4" s="1"/>
  <c r="AG1247" i="4"/>
  <c r="AH1247" i="4" s="1"/>
  <c r="AI1247" i="4" s="1"/>
  <c r="AG1249" i="4"/>
  <c r="AH1249" i="4" s="1"/>
  <c r="AI1249" i="4" s="1"/>
  <c r="AG1251" i="4"/>
  <c r="AH1251" i="4" s="1"/>
  <c r="AI1251" i="4" s="1"/>
  <c r="AG1253" i="4"/>
  <c r="AH1253" i="4" s="1"/>
  <c r="AI1253" i="4" s="1"/>
  <c r="AG1255" i="4"/>
  <c r="AH1255" i="4" s="1"/>
  <c r="AI1255" i="4" s="1"/>
  <c r="AG1257" i="4"/>
  <c r="AH1257" i="4" s="1"/>
  <c r="AI1257" i="4" s="1"/>
  <c r="AG1259" i="4"/>
  <c r="AH1259" i="4" s="1"/>
  <c r="AI1259" i="4" s="1"/>
  <c r="AG1261" i="4"/>
  <c r="AH1261" i="4" s="1"/>
  <c r="AI1261" i="4" s="1"/>
  <c r="AG1263" i="4"/>
  <c r="AH1263" i="4" s="1"/>
  <c r="AI1263" i="4" s="1"/>
  <c r="AG1265" i="4"/>
  <c r="AH1265" i="4" s="1"/>
  <c r="AI1265" i="4" s="1"/>
  <c r="AG1267" i="4"/>
  <c r="AH1267" i="4" s="1"/>
  <c r="AI1267" i="4" s="1"/>
  <c r="AG1269" i="4"/>
  <c r="AH1269" i="4" s="1"/>
  <c r="AI1269" i="4" s="1"/>
  <c r="AG1271" i="4"/>
  <c r="AH1271" i="4" s="1"/>
  <c r="AI1271" i="4" s="1"/>
  <c r="AG1273" i="4"/>
  <c r="AH1273" i="4" s="1"/>
  <c r="AI1273" i="4" s="1"/>
  <c r="AG1275" i="4"/>
  <c r="AH1275" i="4" s="1"/>
  <c r="AI1275" i="4" s="1"/>
  <c r="AG1277" i="4"/>
  <c r="AH1277" i="4" s="1"/>
  <c r="AI1277" i="4" s="1"/>
  <c r="AG1279" i="4"/>
  <c r="AH1279" i="4" s="1"/>
  <c r="AI1279" i="4" s="1"/>
  <c r="AG1281" i="4"/>
  <c r="AH1281" i="4" s="1"/>
  <c r="AI1281" i="4" s="1"/>
  <c r="AG1283" i="4"/>
  <c r="AH1283" i="4" s="1"/>
  <c r="AI1283" i="4" s="1"/>
  <c r="AG1285" i="4"/>
  <c r="AH1285" i="4" s="1"/>
  <c r="AI1285" i="4" s="1"/>
  <c r="AG1287" i="4"/>
  <c r="AH1287" i="4" s="1"/>
  <c r="AI1287" i="4" s="1"/>
  <c r="AG1289" i="4"/>
  <c r="AH1289" i="4" s="1"/>
  <c r="AI1289" i="4" s="1"/>
  <c r="AG1291" i="4"/>
  <c r="AH1291" i="4" s="1"/>
  <c r="AI1291" i="4" s="1"/>
  <c r="AG1293" i="4"/>
  <c r="AH1293" i="4" s="1"/>
  <c r="AI1293" i="4" s="1"/>
  <c r="AG1295" i="4"/>
  <c r="AH1295" i="4" s="1"/>
  <c r="AI1295" i="4" s="1"/>
  <c r="AG1297" i="4"/>
  <c r="AH1297" i="4" s="1"/>
  <c r="AI1297" i="4" s="1"/>
  <c r="AG1299" i="4"/>
  <c r="AH1299" i="4" s="1"/>
  <c r="AI1299" i="4" s="1"/>
  <c r="AG1301" i="4"/>
  <c r="AH1301" i="4" s="1"/>
  <c r="AI1301" i="4" s="1"/>
  <c r="AG1303" i="4"/>
  <c r="AH1303" i="4" s="1"/>
  <c r="AI1303" i="4" s="1"/>
  <c r="AG1305" i="4"/>
  <c r="AH1305" i="4" s="1"/>
  <c r="AI1305" i="4" s="1"/>
  <c r="AG1307" i="4"/>
  <c r="AH1307" i="4" s="1"/>
  <c r="AI1307" i="4" s="1"/>
  <c r="AG1309" i="4"/>
  <c r="AH1309" i="4" s="1"/>
  <c r="AI1309" i="4" s="1"/>
  <c r="AG1311" i="4"/>
  <c r="AH1311" i="4" s="1"/>
  <c r="AI1311" i="4" s="1"/>
  <c r="AG1313" i="4"/>
  <c r="AH1313" i="4" s="1"/>
  <c r="AI1313" i="4" s="1"/>
  <c r="AG1315" i="4"/>
  <c r="AH1315" i="4" s="1"/>
  <c r="AI1315" i="4" s="1"/>
  <c r="AG1317" i="4"/>
  <c r="AH1317" i="4" s="1"/>
  <c r="AI1317" i="4" s="1"/>
  <c r="AG1319" i="4"/>
  <c r="AH1319" i="4" s="1"/>
  <c r="AI1319" i="4" s="1"/>
  <c r="AG1321" i="4"/>
  <c r="AH1321" i="4" s="1"/>
  <c r="AI1321" i="4" s="1"/>
  <c r="AG1323" i="4"/>
  <c r="AH1323" i="4" s="1"/>
  <c r="AI1323" i="4" s="1"/>
  <c r="AG1325" i="4"/>
  <c r="AH1325" i="4" s="1"/>
  <c r="AI1325" i="4" s="1"/>
  <c r="AG1327" i="4"/>
  <c r="AH1327" i="4" s="1"/>
  <c r="AI1327" i="4" s="1"/>
  <c r="AG1329" i="4"/>
  <c r="AH1329" i="4" s="1"/>
  <c r="AI1329" i="4" s="1"/>
  <c r="AG1331" i="4"/>
  <c r="AH1331" i="4" s="1"/>
  <c r="AI1331" i="4" s="1"/>
  <c r="AG1333" i="4"/>
  <c r="AH1333" i="4" s="1"/>
  <c r="AI1333" i="4" s="1"/>
  <c r="AG1335" i="4"/>
  <c r="AH1335" i="4" s="1"/>
  <c r="AI1335" i="4" s="1"/>
  <c r="AG1337" i="4"/>
  <c r="AH1337" i="4" s="1"/>
  <c r="AI1337" i="4" s="1"/>
  <c r="AG1339" i="4"/>
  <c r="AH1339" i="4" s="1"/>
  <c r="AI1339" i="4" s="1"/>
  <c r="AG1341" i="4"/>
  <c r="AH1341" i="4" s="1"/>
  <c r="AI1341" i="4" s="1"/>
  <c r="AG1343" i="4"/>
  <c r="AH1343" i="4" s="1"/>
  <c r="AI1343" i="4" s="1"/>
  <c r="AG1345" i="4"/>
  <c r="AH1345" i="4" s="1"/>
  <c r="AI1345" i="4" s="1"/>
  <c r="AG1347" i="4"/>
  <c r="AH1347" i="4" s="1"/>
  <c r="AI1347" i="4" s="1"/>
  <c r="AG1349" i="4"/>
  <c r="AH1349" i="4" s="1"/>
  <c r="AI1349" i="4" s="1"/>
  <c r="AG1351" i="4"/>
  <c r="AH1351" i="4" s="1"/>
  <c r="AI1351" i="4" s="1"/>
  <c r="AG1353" i="4"/>
  <c r="AH1353" i="4" s="1"/>
  <c r="AI1353" i="4" s="1"/>
  <c r="AG1355" i="4"/>
  <c r="AH1355" i="4" s="1"/>
  <c r="AI1355" i="4" s="1"/>
  <c r="AG1357" i="4"/>
  <c r="AH1357" i="4" s="1"/>
  <c r="AI1357" i="4" s="1"/>
  <c r="AG1359" i="4"/>
  <c r="AH1359" i="4" s="1"/>
  <c r="AI1359" i="4" s="1"/>
  <c r="AG1361" i="4"/>
  <c r="AH1361" i="4" s="1"/>
  <c r="AI1361" i="4" s="1"/>
  <c r="AG1363" i="4"/>
  <c r="AH1363" i="4" s="1"/>
  <c r="AI1363" i="4" s="1"/>
  <c r="AG1365" i="4"/>
  <c r="AH1365" i="4" s="1"/>
  <c r="AI1365" i="4" s="1"/>
  <c r="AG1367" i="4"/>
  <c r="AH1367" i="4" s="1"/>
  <c r="AI1367" i="4" s="1"/>
  <c r="AG1369" i="4"/>
  <c r="AH1369" i="4" s="1"/>
  <c r="AI1369" i="4" s="1"/>
  <c r="AG1371" i="4"/>
  <c r="AH1371" i="4" s="1"/>
  <c r="AI1371" i="4" s="1"/>
  <c r="AG1373" i="4"/>
  <c r="AH1373" i="4" s="1"/>
  <c r="AI1373" i="4" s="1"/>
  <c r="AG1375" i="4"/>
  <c r="AH1375" i="4" s="1"/>
  <c r="AI1375" i="4" s="1"/>
  <c r="AG1377" i="4"/>
  <c r="AH1377" i="4" s="1"/>
  <c r="AI1377" i="4" s="1"/>
  <c r="AG1379" i="4"/>
  <c r="AH1379" i="4" s="1"/>
  <c r="AI1379" i="4" s="1"/>
  <c r="AG1381" i="4"/>
  <c r="AH1381" i="4" s="1"/>
  <c r="AI1381" i="4" s="1"/>
  <c r="AG1383" i="4"/>
  <c r="AH1383" i="4" s="1"/>
  <c r="AI1383" i="4" s="1"/>
  <c r="AG1385" i="4"/>
  <c r="AH1385" i="4" s="1"/>
  <c r="AI1385" i="4" s="1"/>
  <c r="AG1387" i="4"/>
  <c r="AH1387" i="4" s="1"/>
  <c r="AI1387" i="4" s="1"/>
  <c r="AG1389" i="4"/>
  <c r="AH1389" i="4" s="1"/>
  <c r="AI1389" i="4" s="1"/>
  <c r="AG1391" i="4"/>
  <c r="AH1391" i="4" s="1"/>
  <c r="AI1391" i="4" s="1"/>
  <c r="AG1393" i="4"/>
  <c r="AH1393" i="4" s="1"/>
  <c r="AI1393" i="4" s="1"/>
  <c r="AG1395" i="4"/>
  <c r="AH1395" i="4" s="1"/>
  <c r="AI1395" i="4" s="1"/>
  <c r="AG1397" i="4"/>
  <c r="AH1397" i="4" s="1"/>
  <c r="AI1397" i="4" s="1"/>
  <c r="AG1399" i="4"/>
  <c r="AH1399" i="4" s="1"/>
  <c r="AI1399" i="4" s="1"/>
  <c r="AG1401" i="4"/>
  <c r="AH1401" i="4" s="1"/>
  <c r="AI1401" i="4" s="1"/>
  <c r="AG1403" i="4"/>
  <c r="AH1403" i="4" s="1"/>
  <c r="AI1403" i="4" s="1"/>
  <c r="AG1405" i="4"/>
  <c r="AH1405" i="4" s="1"/>
  <c r="AI1405" i="4" s="1"/>
  <c r="AG1407" i="4"/>
  <c r="AH1407" i="4" s="1"/>
  <c r="AI1407" i="4" s="1"/>
  <c r="AG1409" i="4"/>
  <c r="AH1409" i="4" s="1"/>
  <c r="AI1409" i="4" s="1"/>
  <c r="AG1411" i="4"/>
  <c r="AH1411" i="4" s="1"/>
  <c r="AI1411" i="4" s="1"/>
  <c r="AG1413" i="4"/>
  <c r="AH1413" i="4" s="1"/>
  <c r="AI1413" i="4" s="1"/>
  <c r="AG1415" i="4"/>
  <c r="AH1415" i="4" s="1"/>
  <c r="AI1415" i="4" s="1"/>
  <c r="AG1417" i="4"/>
  <c r="AH1417" i="4" s="1"/>
  <c r="AI1417" i="4" s="1"/>
  <c r="AG1419" i="4"/>
  <c r="AH1419" i="4" s="1"/>
  <c r="AI1419" i="4" s="1"/>
  <c r="AG1421" i="4"/>
  <c r="AH1421" i="4" s="1"/>
  <c r="AI1421" i="4" s="1"/>
  <c r="AG1423" i="4"/>
  <c r="AH1423" i="4" s="1"/>
  <c r="AI1423" i="4" s="1"/>
  <c r="AG1425" i="4"/>
  <c r="AH1425" i="4" s="1"/>
  <c r="AI1425" i="4" s="1"/>
  <c r="AG1427" i="4"/>
  <c r="AH1427" i="4" s="1"/>
  <c r="AI1427" i="4" s="1"/>
  <c r="AG1429" i="4"/>
  <c r="AH1429" i="4" s="1"/>
  <c r="AI1429" i="4" s="1"/>
  <c r="AG1431" i="4"/>
  <c r="AH1431" i="4" s="1"/>
  <c r="AI1431" i="4" s="1"/>
  <c r="AG1433" i="4"/>
  <c r="AH1433" i="4" s="1"/>
  <c r="AI1433" i="4" s="1"/>
  <c r="AG1435" i="4"/>
  <c r="AH1435" i="4" s="1"/>
  <c r="AI1435" i="4" s="1"/>
  <c r="AG1437" i="4"/>
  <c r="AH1437" i="4" s="1"/>
  <c r="AI1437" i="4" s="1"/>
  <c r="AG1439" i="4"/>
  <c r="AH1439" i="4" s="1"/>
  <c r="AI1439" i="4" s="1"/>
  <c r="AG1441" i="4"/>
  <c r="AH1441" i="4" s="1"/>
  <c r="AI1441" i="4" s="1"/>
  <c r="AG1443" i="4"/>
  <c r="AH1443" i="4" s="1"/>
  <c r="AI1443" i="4" s="1"/>
  <c r="AG1445" i="4"/>
  <c r="AH1445" i="4" s="1"/>
  <c r="AI1445" i="4" s="1"/>
  <c r="AG1447" i="4"/>
  <c r="AH1447" i="4" s="1"/>
  <c r="AI1447" i="4" s="1"/>
  <c r="AG1449" i="4"/>
  <c r="AH1449" i="4" s="1"/>
  <c r="AI1449" i="4" s="1"/>
  <c r="AG1451" i="4"/>
  <c r="AH1451" i="4" s="1"/>
  <c r="AI1451" i="4" s="1"/>
  <c r="AG1453" i="4"/>
  <c r="AH1453" i="4" s="1"/>
  <c r="AI1453" i="4" s="1"/>
  <c r="AG1455" i="4"/>
  <c r="AH1455" i="4" s="1"/>
  <c r="AI1455" i="4" s="1"/>
  <c r="AG1457" i="4"/>
  <c r="AH1457" i="4" s="1"/>
  <c r="AI1457" i="4" s="1"/>
  <c r="AG1459" i="4"/>
  <c r="AH1459" i="4" s="1"/>
  <c r="AI1459" i="4" s="1"/>
  <c r="AG1461" i="4"/>
  <c r="AH1461" i="4" s="1"/>
  <c r="AI1461" i="4" s="1"/>
  <c r="AG1463" i="4"/>
  <c r="AH1463" i="4" s="1"/>
  <c r="AI1463" i="4" s="1"/>
  <c r="AG1465" i="4"/>
  <c r="AH1465" i="4" s="1"/>
  <c r="AI1465" i="4" s="1"/>
  <c r="AG1467" i="4"/>
  <c r="AH1467" i="4" s="1"/>
  <c r="AI1467" i="4" s="1"/>
  <c r="AG1469" i="4"/>
  <c r="AH1469" i="4" s="1"/>
  <c r="AI1469" i="4" s="1"/>
  <c r="AG1471" i="4"/>
  <c r="AH1471" i="4" s="1"/>
  <c r="AI1471" i="4" s="1"/>
  <c r="AG1473" i="4"/>
  <c r="AH1473" i="4" s="1"/>
  <c r="AI1473" i="4" s="1"/>
  <c r="AG1475" i="4"/>
  <c r="AH1475" i="4" s="1"/>
  <c r="AI1475" i="4" s="1"/>
  <c r="AG1477" i="4"/>
  <c r="AH1477" i="4" s="1"/>
  <c r="AI1477" i="4" s="1"/>
  <c r="AG1479" i="4"/>
  <c r="AH1479" i="4" s="1"/>
  <c r="AI1479" i="4" s="1"/>
  <c r="AG1481" i="4"/>
  <c r="AH1481" i="4" s="1"/>
  <c r="AI1481" i="4" s="1"/>
  <c r="AG1483" i="4"/>
  <c r="AH1483" i="4" s="1"/>
  <c r="AI1483" i="4" s="1"/>
  <c r="AG1485" i="4"/>
  <c r="AH1485" i="4" s="1"/>
  <c r="AI1485" i="4" s="1"/>
  <c r="AG1487" i="4"/>
  <c r="AH1487" i="4" s="1"/>
  <c r="AI1487" i="4" s="1"/>
  <c r="AG1489" i="4"/>
  <c r="AH1489" i="4" s="1"/>
  <c r="AI1489" i="4" s="1"/>
  <c r="AG1491" i="4"/>
  <c r="AH1491" i="4" s="1"/>
  <c r="AI1491" i="4" s="1"/>
  <c r="AG1493" i="4"/>
  <c r="AH1493" i="4" s="1"/>
  <c r="AI1493" i="4" s="1"/>
  <c r="AG1495" i="4"/>
  <c r="AH1495" i="4" s="1"/>
  <c r="AI1495" i="4" s="1"/>
  <c r="AG1497" i="4"/>
  <c r="AH1497" i="4" s="1"/>
  <c r="AI1497" i="4" s="1"/>
  <c r="AG1499" i="4"/>
  <c r="AH1499" i="4" s="1"/>
  <c r="AI1499" i="4" s="1"/>
  <c r="AG1501" i="4"/>
  <c r="AH1501" i="4" s="1"/>
  <c r="AI1501" i="4" s="1"/>
  <c r="AG1503" i="4"/>
  <c r="AH1503" i="4" s="1"/>
  <c r="AI1503" i="4" s="1"/>
  <c r="AG1505" i="4"/>
  <c r="AH1505" i="4" s="1"/>
  <c r="AI1505" i="4" s="1"/>
  <c r="AG1507" i="4"/>
  <c r="AH1507" i="4" s="1"/>
  <c r="AI1507" i="4" s="1"/>
  <c r="AG1509" i="4"/>
  <c r="AH1509" i="4" s="1"/>
  <c r="AI1509" i="4" s="1"/>
  <c r="AG1511" i="4"/>
  <c r="AH1511" i="4" s="1"/>
  <c r="AI1511" i="4" s="1"/>
  <c r="AG1513" i="4"/>
  <c r="AH1513" i="4" s="1"/>
  <c r="AI1513" i="4" s="1"/>
  <c r="AG1515" i="4"/>
  <c r="AH1515" i="4" s="1"/>
  <c r="AI1515" i="4" s="1"/>
  <c r="AG1517" i="4"/>
  <c r="AH1517" i="4" s="1"/>
  <c r="AI1517" i="4" s="1"/>
  <c r="AG1519" i="4"/>
  <c r="AH1519" i="4" s="1"/>
  <c r="AI1519" i="4" s="1"/>
  <c r="AG1521" i="4"/>
  <c r="AH1521" i="4" s="1"/>
  <c r="AI1521" i="4" s="1"/>
  <c r="AG1523" i="4"/>
  <c r="AH1523" i="4" s="1"/>
  <c r="AI1523" i="4" s="1"/>
  <c r="AG1525" i="4"/>
  <c r="AH1525" i="4" s="1"/>
  <c r="AI1525" i="4" s="1"/>
  <c r="AG1527" i="4"/>
  <c r="AH1527" i="4" s="1"/>
  <c r="AI1527" i="4" s="1"/>
  <c r="AG1529" i="4"/>
  <c r="AH1529" i="4" s="1"/>
  <c r="AI1529" i="4" s="1"/>
  <c r="AG1531" i="4"/>
  <c r="AH1531" i="4" s="1"/>
  <c r="AI1531" i="4" s="1"/>
  <c r="AG1533" i="4"/>
  <c r="AH1533" i="4" s="1"/>
  <c r="AI1533" i="4" s="1"/>
  <c r="AG1535" i="4"/>
  <c r="AH1535" i="4" s="1"/>
  <c r="AI1535" i="4" s="1"/>
  <c r="AG1537" i="4"/>
  <c r="AH1537" i="4" s="1"/>
  <c r="AI1537" i="4" s="1"/>
  <c r="AG1539" i="4"/>
  <c r="AH1539" i="4" s="1"/>
  <c r="AI1539" i="4" s="1"/>
  <c r="AG1541" i="4"/>
  <c r="AH1541" i="4" s="1"/>
  <c r="AI1541" i="4" s="1"/>
  <c r="AG1543" i="4"/>
  <c r="AH1543" i="4" s="1"/>
  <c r="AI1543" i="4" s="1"/>
  <c r="AG1545" i="4"/>
  <c r="AH1545" i="4" s="1"/>
  <c r="AI1545" i="4" s="1"/>
  <c r="AG1547" i="4"/>
  <c r="AH1547" i="4" s="1"/>
  <c r="AI1547" i="4" s="1"/>
  <c r="AG1549" i="4"/>
  <c r="AH1549" i="4" s="1"/>
  <c r="AI1549" i="4" s="1"/>
  <c r="AG1551" i="4"/>
  <c r="AH1551" i="4" s="1"/>
  <c r="AI1551" i="4" s="1"/>
  <c r="AG1553" i="4"/>
  <c r="AH1553" i="4" s="1"/>
  <c r="AI1553" i="4" s="1"/>
  <c r="AG1555" i="4"/>
  <c r="AH1555" i="4" s="1"/>
  <c r="AI1555" i="4" s="1"/>
  <c r="AG1557" i="4"/>
  <c r="AH1557" i="4" s="1"/>
  <c r="AI1557" i="4" s="1"/>
  <c r="AG1559" i="4"/>
  <c r="AH1559" i="4" s="1"/>
  <c r="AI1559" i="4" s="1"/>
  <c r="AG1561" i="4"/>
  <c r="AH1561" i="4" s="1"/>
  <c r="AI1561" i="4" s="1"/>
  <c r="AG1563" i="4"/>
  <c r="AH1563" i="4" s="1"/>
  <c r="AI1563" i="4" s="1"/>
  <c r="AG1565" i="4"/>
  <c r="AH1565" i="4" s="1"/>
  <c r="AI1565" i="4" s="1"/>
  <c r="AG1567" i="4"/>
  <c r="AH1567" i="4" s="1"/>
  <c r="AI1567" i="4" s="1"/>
  <c r="AG1569" i="4"/>
  <c r="AH1569" i="4" s="1"/>
  <c r="AI1569" i="4" s="1"/>
  <c r="AG1571" i="4"/>
  <c r="AH1571" i="4" s="1"/>
  <c r="AI1571" i="4" s="1"/>
  <c r="AG1573" i="4"/>
  <c r="AH1573" i="4" s="1"/>
  <c r="AI1573" i="4" s="1"/>
  <c r="AG1575" i="4"/>
  <c r="AH1575" i="4" s="1"/>
  <c r="AI1575" i="4" s="1"/>
  <c r="AG1577" i="4"/>
  <c r="AH1577" i="4" s="1"/>
  <c r="AI1577" i="4" s="1"/>
  <c r="AG1579" i="4"/>
  <c r="AH1579" i="4" s="1"/>
  <c r="AI1579" i="4" s="1"/>
  <c r="AG1581" i="4"/>
  <c r="AH1581" i="4" s="1"/>
  <c r="AI1581" i="4" s="1"/>
  <c r="AG1583" i="4"/>
  <c r="AH1583" i="4" s="1"/>
  <c r="AI1583" i="4" s="1"/>
  <c r="AG1585" i="4"/>
  <c r="AH1585" i="4" s="1"/>
  <c r="AI1585" i="4" s="1"/>
  <c r="AG1587" i="4"/>
  <c r="AH1587" i="4" s="1"/>
  <c r="AI1587" i="4" s="1"/>
  <c r="AG1589" i="4"/>
  <c r="AH1589" i="4" s="1"/>
  <c r="AI1589" i="4" s="1"/>
  <c r="AG1591" i="4"/>
  <c r="AH1591" i="4" s="1"/>
  <c r="AI1591" i="4" s="1"/>
  <c r="AG1593" i="4"/>
  <c r="AH1593" i="4" s="1"/>
  <c r="AI1593" i="4" s="1"/>
  <c r="AG1595" i="4"/>
  <c r="AH1595" i="4" s="1"/>
  <c r="AI1595" i="4" s="1"/>
  <c r="AG1597" i="4"/>
  <c r="AH1597" i="4" s="1"/>
  <c r="AI1597" i="4" s="1"/>
  <c r="AG1599" i="4"/>
  <c r="AH1599" i="4" s="1"/>
  <c r="AI1599" i="4" s="1"/>
  <c r="AG1601" i="4"/>
  <c r="AH1601" i="4" s="1"/>
  <c r="AI1601" i="4" s="1"/>
  <c r="AG1603" i="4"/>
  <c r="AH1603" i="4" s="1"/>
  <c r="AI1603" i="4" s="1"/>
  <c r="AG1605" i="4"/>
  <c r="AH1605" i="4" s="1"/>
  <c r="AI1605" i="4" s="1"/>
  <c r="AG1607" i="4"/>
  <c r="AH1607" i="4" s="1"/>
  <c r="AI1607" i="4" s="1"/>
  <c r="AG1609" i="4"/>
  <c r="AH1609" i="4" s="1"/>
  <c r="AI1609" i="4" s="1"/>
  <c r="AG1611" i="4"/>
  <c r="AH1611" i="4" s="1"/>
  <c r="AI1611" i="4" s="1"/>
  <c r="AG1613" i="4"/>
  <c r="AH1613" i="4" s="1"/>
  <c r="AI1613" i="4" s="1"/>
  <c r="AG1615" i="4"/>
  <c r="AH1615" i="4" s="1"/>
  <c r="AI1615" i="4" s="1"/>
  <c r="AG1617" i="4"/>
  <c r="AH1617" i="4" s="1"/>
  <c r="AI1617" i="4" s="1"/>
  <c r="AG1619" i="4"/>
  <c r="AH1619" i="4" s="1"/>
  <c r="AI1619" i="4" s="1"/>
  <c r="AG1621" i="4"/>
  <c r="AH1621" i="4" s="1"/>
  <c r="AI1621" i="4" s="1"/>
  <c r="AG1623" i="4"/>
  <c r="AH1623" i="4" s="1"/>
  <c r="AI1623" i="4" s="1"/>
  <c r="AG1625" i="4"/>
  <c r="AH1625" i="4" s="1"/>
  <c r="AI1625" i="4" s="1"/>
  <c r="AG1627" i="4"/>
  <c r="AH1627" i="4" s="1"/>
  <c r="AI1627" i="4" s="1"/>
  <c r="AG1629" i="4"/>
  <c r="AH1629" i="4" s="1"/>
  <c r="AI1629" i="4" s="1"/>
  <c r="AG1631" i="4"/>
  <c r="AH1631" i="4" s="1"/>
  <c r="AI1631" i="4" s="1"/>
  <c r="AG1633" i="4"/>
  <c r="AH1633" i="4" s="1"/>
  <c r="AI1633" i="4" s="1"/>
  <c r="AG1635" i="4"/>
  <c r="AH1635" i="4" s="1"/>
  <c r="AI1635" i="4" s="1"/>
  <c r="AG1637" i="4"/>
  <c r="AH1637" i="4" s="1"/>
  <c r="AI1637" i="4" s="1"/>
  <c r="AG1639" i="4"/>
  <c r="AH1639" i="4" s="1"/>
  <c r="AI1639" i="4" s="1"/>
  <c r="AG1641" i="4"/>
  <c r="AH1641" i="4" s="1"/>
  <c r="AI1641" i="4" s="1"/>
  <c r="AG1643" i="4"/>
  <c r="AH1643" i="4" s="1"/>
  <c r="AI1643" i="4" s="1"/>
  <c r="AG1645" i="4"/>
  <c r="AH1645" i="4" s="1"/>
  <c r="AI1645" i="4" s="1"/>
  <c r="AG1647" i="4"/>
  <c r="AH1647" i="4" s="1"/>
  <c r="AI1647" i="4" s="1"/>
  <c r="AG1649" i="4"/>
  <c r="AH1649" i="4" s="1"/>
  <c r="AI1649" i="4" s="1"/>
  <c r="AG1651" i="4"/>
  <c r="AH1651" i="4" s="1"/>
  <c r="AI1651" i="4" s="1"/>
  <c r="AG1653" i="4"/>
  <c r="AH1653" i="4" s="1"/>
  <c r="AI1653" i="4" s="1"/>
  <c r="AG1655" i="4"/>
  <c r="AH1655" i="4" s="1"/>
  <c r="AI1655" i="4" s="1"/>
  <c r="AG1657" i="4"/>
  <c r="AH1657" i="4" s="1"/>
  <c r="AI1657" i="4" s="1"/>
  <c r="AG1659" i="4"/>
  <c r="AH1659" i="4" s="1"/>
  <c r="AI1659" i="4" s="1"/>
  <c r="AG1661" i="4"/>
  <c r="AH1661" i="4" s="1"/>
  <c r="AI1661" i="4" s="1"/>
  <c r="AG1663" i="4"/>
  <c r="AH1663" i="4" s="1"/>
  <c r="AI1663" i="4" s="1"/>
  <c r="AG1665" i="4"/>
  <c r="AH1665" i="4" s="1"/>
  <c r="AI1665" i="4" s="1"/>
  <c r="AG1667" i="4"/>
  <c r="AH1667" i="4" s="1"/>
  <c r="AI1667" i="4" s="1"/>
  <c r="AG1669" i="4"/>
  <c r="AH1669" i="4" s="1"/>
  <c r="AI1669" i="4" s="1"/>
  <c r="AG1671" i="4"/>
  <c r="AH1671" i="4" s="1"/>
  <c r="AI1671" i="4" s="1"/>
  <c r="AG1673" i="4"/>
  <c r="AH1673" i="4" s="1"/>
  <c r="AI1673" i="4" s="1"/>
  <c r="AG1675" i="4"/>
  <c r="AH1675" i="4" s="1"/>
  <c r="AI1675" i="4" s="1"/>
  <c r="AG1677" i="4"/>
  <c r="AH1677" i="4" s="1"/>
  <c r="AI1677" i="4" s="1"/>
  <c r="AG1679" i="4"/>
  <c r="AH1679" i="4" s="1"/>
  <c r="AI1679" i="4" s="1"/>
  <c r="AG1681" i="4"/>
  <c r="AH1681" i="4" s="1"/>
  <c r="AI1681" i="4" s="1"/>
  <c r="AG1683" i="4"/>
  <c r="AH1683" i="4" s="1"/>
  <c r="AI1683" i="4" s="1"/>
  <c r="AG1685" i="4"/>
  <c r="AH1685" i="4" s="1"/>
  <c r="AI1685" i="4" s="1"/>
  <c r="AG1687" i="4"/>
  <c r="AH1687" i="4" s="1"/>
  <c r="AI1687" i="4" s="1"/>
  <c r="AG1689" i="4"/>
  <c r="AH1689" i="4" s="1"/>
  <c r="AI1689" i="4" s="1"/>
  <c r="AG1691" i="4"/>
  <c r="AH1691" i="4" s="1"/>
  <c r="AI1691" i="4" s="1"/>
  <c r="AG1693" i="4"/>
  <c r="AH1693" i="4" s="1"/>
  <c r="AI1693" i="4" s="1"/>
  <c r="AG1695" i="4"/>
  <c r="AH1695" i="4" s="1"/>
  <c r="AI1695" i="4" s="1"/>
  <c r="AG1697" i="4"/>
  <c r="AH1697" i="4" s="1"/>
  <c r="AI1697" i="4" s="1"/>
  <c r="AG1699" i="4"/>
  <c r="AH1699" i="4" s="1"/>
  <c r="AI1699" i="4" s="1"/>
  <c r="AG1701" i="4"/>
  <c r="AH1701" i="4" s="1"/>
  <c r="AI1701" i="4" s="1"/>
  <c r="AG1703" i="4"/>
  <c r="AH1703" i="4" s="1"/>
  <c r="AI1703" i="4" s="1"/>
  <c r="AG1705" i="4"/>
  <c r="AH1705" i="4" s="1"/>
  <c r="AI1705" i="4" s="1"/>
  <c r="AG1707" i="4"/>
  <c r="AH1707" i="4" s="1"/>
  <c r="AI1707" i="4" s="1"/>
  <c r="AG1709" i="4"/>
  <c r="AH1709" i="4" s="1"/>
  <c r="AI1709" i="4" s="1"/>
  <c r="AG1711" i="4"/>
  <c r="AH1711" i="4" s="1"/>
  <c r="AI1711" i="4" s="1"/>
  <c r="AG1713" i="4"/>
  <c r="AH1713" i="4" s="1"/>
  <c r="AI1713" i="4" s="1"/>
  <c r="AG1715" i="4"/>
  <c r="AH1715" i="4" s="1"/>
  <c r="AI1715" i="4" s="1"/>
  <c r="AG1717" i="4"/>
  <c r="AH1717" i="4" s="1"/>
  <c r="AI1717" i="4" s="1"/>
  <c r="AG1719" i="4"/>
  <c r="AH1719" i="4" s="1"/>
  <c r="AI1719" i="4" s="1"/>
  <c r="AG1721" i="4"/>
  <c r="AH1721" i="4" s="1"/>
  <c r="AI1721" i="4" s="1"/>
  <c r="AG1723" i="4"/>
  <c r="AH1723" i="4" s="1"/>
  <c r="AI1723" i="4" s="1"/>
  <c r="AG1725" i="4"/>
  <c r="AH1725" i="4" s="1"/>
  <c r="AI1725" i="4" s="1"/>
  <c r="AG1727" i="4"/>
  <c r="AH1727" i="4" s="1"/>
  <c r="AI1727" i="4" s="1"/>
  <c r="AG1729" i="4"/>
  <c r="AH1729" i="4" s="1"/>
  <c r="AI1729" i="4" s="1"/>
  <c r="AG1731" i="4"/>
  <c r="AH1731" i="4" s="1"/>
  <c r="AI1731" i="4" s="1"/>
  <c r="AG1733" i="4"/>
  <c r="AH1733" i="4" s="1"/>
  <c r="AI1733" i="4" s="1"/>
  <c r="AG1735" i="4"/>
  <c r="AH1735" i="4" s="1"/>
  <c r="AI1735" i="4" s="1"/>
  <c r="AG1737" i="4"/>
  <c r="AH1737" i="4" s="1"/>
  <c r="AI1737" i="4" s="1"/>
  <c r="AG1739" i="4"/>
  <c r="AH1739" i="4" s="1"/>
  <c r="AI1739" i="4" s="1"/>
  <c r="AG1741" i="4"/>
  <c r="AH1741" i="4" s="1"/>
  <c r="AI1741" i="4" s="1"/>
  <c r="AG1743" i="4"/>
  <c r="AH1743" i="4" s="1"/>
  <c r="AI1743" i="4" s="1"/>
  <c r="AG1745" i="4"/>
  <c r="AH1745" i="4" s="1"/>
  <c r="AI1745" i="4" s="1"/>
  <c r="AG1747" i="4"/>
  <c r="AH1747" i="4" s="1"/>
  <c r="AI1747" i="4" s="1"/>
  <c r="AG1749" i="4"/>
  <c r="AH1749" i="4" s="1"/>
  <c r="AI1749" i="4" s="1"/>
  <c r="AG1751" i="4"/>
  <c r="AH1751" i="4" s="1"/>
  <c r="AI1751" i="4" s="1"/>
  <c r="AG1753" i="4"/>
  <c r="AH1753" i="4" s="1"/>
  <c r="AI1753" i="4" s="1"/>
  <c r="AG1755" i="4"/>
  <c r="AH1755" i="4" s="1"/>
  <c r="AI1755" i="4" s="1"/>
  <c r="AG1757" i="4"/>
  <c r="AH1757" i="4" s="1"/>
  <c r="AI1757" i="4" s="1"/>
  <c r="AG1759" i="4"/>
  <c r="AH1759" i="4" s="1"/>
  <c r="AI1759" i="4" s="1"/>
  <c r="AG1761" i="4"/>
  <c r="AH1761" i="4" s="1"/>
  <c r="AI1761" i="4" s="1"/>
  <c r="AG1763" i="4"/>
  <c r="AH1763" i="4" s="1"/>
  <c r="AI1763" i="4" s="1"/>
  <c r="AG1765" i="4"/>
  <c r="AH1765" i="4" s="1"/>
  <c r="AI1765" i="4" s="1"/>
  <c r="AG1767" i="4"/>
  <c r="AH1767" i="4" s="1"/>
  <c r="AI1767" i="4" s="1"/>
  <c r="AG1769" i="4"/>
  <c r="AH1769" i="4" s="1"/>
  <c r="AI1769" i="4" s="1"/>
  <c r="AG1771" i="4"/>
  <c r="AH1771" i="4" s="1"/>
  <c r="AI1771" i="4" s="1"/>
  <c r="AG1773" i="4"/>
  <c r="AH1773" i="4" s="1"/>
  <c r="AI1773" i="4" s="1"/>
  <c r="AG1775" i="4"/>
  <c r="AH1775" i="4" s="1"/>
  <c r="AI1775" i="4" s="1"/>
  <c r="AG1777" i="4"/>
  <c r="AH1777" i="4" s="1"/>
  <c r="AI1777" i="4" s="1"/>
  <c r="AG1779" i="4"/>
  <c r="AH1779" i="4" s="1"/>
  <c r="AI1779" i="4" s="1"/>
  <c r="AG1781" i="4"/>
  <c r="AH1781" i="4" s="1"/>
  <c r="AI1781" i="4" s="1"/>
  <c r="AG1783" i="4"/>
  <c r="AH1783" i="4" s="1"/>
  <c r="AI1783" i="4" s="1"/>
  <c r="AG1785" i="4"/>
  <c r="AH1785" i="4" s="1"/>
  <c r="AI1785" i="4" s="1"/>
  <c r="AG1787" i="4"/>
  <c r="AH1787" i="4" s="1"/>
  <c r="AI1787" i="4" s="1"/>
  <c r="AG1789" i="4"/>
  <c r="AH1789" i="4" s="1"/>
  <c r="AI1789" i="4" s="1"/>
  <c r="AG1791" i="4"/>
  <c r="AH1791" i="4" s="1"/>
  <c r="AI1791" i="4" s="1"/>
  <c r="AG1793" i="4"/>
  <c r="AH1793" i="4" s="1"/>
  <c r="AI1793" i="4" s="1"/>
  <c r="AG1795" i="4"/>
  <c r="AH1795" i="4" s="1"/>
  <c r="AI1795" i="4" s="1"/>
  <c r="AG1797" i="4"/>
  <c r="AH1797" i="4" s="1"/>
  <c r="AI1797" i="4" s="1"/>
  <c r="AG1799" i="4"/>
  <c r="AH1799" i="4" s="1"/>
  <c r="AI1799" i="4" s="1"/>
  <c r="AG1801" i="4"/>
  <c r="AH1801" i="4" s="1"/>
  <c r="AI1801" i="4" s="1"/>
  <c r="AG1803" i="4"/>
  <c r="AH1803" i="4" s="1"/>
  <c r="AI1803" i="4" s="1"/>
  <c r="AG1805" i="4"/>
  <c r="AH1805" i="4" s="1"/>
  <c r="AI1805" i="4" s="1"/>
  <c r="AG1807" i="4"/>
  <c r="AH1807" i="4" s="1"/>
  <c r="AI1807" i="4" s="1"/>
  <c r="AG1809" i="4"/>
  <c r="AH1809" i="4" s="1"/>
  <c r="AI1809" i="4" s="1"/>
  <c r="AG1811" i="4"/>
  <c r="AH1811" i="4" s="1"/>
  <c r="AI1811" i="4" s="1"/>
  <c r="AG1813" i="4"/>
  <c r="AH1813" i="4" s="1"/>
  <c r="AI1813" i="4" s="1"/>
  <c r="AG1815" i="4"/>
  <c r="AH1815" i="4" s="1"/>
  <c r="AI1815" i="4" s="1"/>
  <c r="AG1817" i="4"/>
  <c r="AH1817" i="4" s="1"/>
  <c r="AI1817" i="4" s="1"/>
  <c r="AG1819" i="4"/>
  <c r="AH1819" i="4" s="1"/>
  <c r="AI1819" i="4" s="1"/>
  <c r="AG1821" i="4"/>
  <c r="AH1821" i="4" s="1"/>
  <c r="AI1821" i="4" s="1"/>
  <c r="AG1823" i="4"/>
  <c r="AH1823" i="4" s="1"/>
  <c r="AI1823" i="4" s="1"/>
  <c r="AG1825" i="4"/>
  <c r="AH1825" i="4" s="1"/>
  <c r="AI1825" i="4" s="1"/>
  <c r="AG1827" i="4"/>
  <c r="AH1827" i="4" s="1"/>
  <c r="AI1827" i="4" s="1"/>
  <c r="AG1829" i="4"/>
  <c r="AH1829" i="4" s="1"/>
  <c r="AI1829" i="4" s="1"/>
  <c r="AG1831" i="4"/>
  <c r="AH1831" i="4" s="1"/>
  <c r="AI1831" i="4" s="1"/>
  <c r="AG1833" i="4"/>
  <c r="AH1833" i="4" s="1"/>
  <c r="AI1833" i="4" s="1"/>
  <c r="AG1835" i="4"/>
  <c r="AH1835" i="4" s="1"/>
  <c r="AI1835" i="4" s="1"/>
  <c r="AG1837" i="4"/>
  <c r="AH1837" i="4" s="1"/>
  <c r="AI1837" i="4" s="1"/>
  <c r="AG1839" i="4"/>
  <c r="AH1839" i="4" s="1"/>
  <c r="AI1839" i="4" s="1"/>
  <c r="AG1841" i="4"/>
  <c r="AH1841" i="4" s="1"/>
  <c r="AI1841" i="4" s="1"/>
  <c r="AG1843" i="4"/>
  <c r="AH1843" i="4" s="1"/>
  <c r="AI1843" i="4" s="1"/>
  <c r="AG1845" i="4"/>
  <c r="AH1845" i="4" s="1"/>
  <c r="AI1845" i="4" s="1"/>
  <c r="AG1847" i="4"/>
  <c r="AH1847" i="4" s="1"/>
  <c r="AI1847" i="4" s="1"/>
  <c r="AG1849" i="4"/>
  <c r="AH1849" i="4" s="1"/>
  <c r="AI1849" i="4" s="1"/>
  <c r="AG1851" i="4"/>
  <c r="AH1851" i="4" s="1"/>
  <c r="AI1851" i="4" s="1"/>
  <c r="AG1853" i="4"/>
  <c r="AH1853" i="4" s="1"/>
  <c r="AI1853" i="4" s="1"/>
  <c r="AG1855" i="4"/>
  <c r="AH1855" i="4" s="1"/>
  <c r="AI1855" i="4" s="1"/>
  <c r="AG1857" i="4"/>
  <c r="AH1857" i="4" s="1"/>
  <c r="AI1857" i="4" s="1"/>
  <c r="AG1859" i="4"/>
  <c r="AH1859" i="4" s="1"/>
  <c r="AI1859" i="4" s="1"/>
  <c r="AG1861" i="4"/>
  <c r="AH1861" i="4" s="1"/>
  <c r="AI1861" i="4" s="1"/>
  <c r="AG1863" i="4"/>
  <c r="AH1863" i="4" s="1"/>
  <c r="AI1863" i="4" s="1"/>
  <c r="AG1865" i="4"/>
  <c r="AH1865" i="4" s="1"/>
  <c r="AI1865" i="4" s="1"/>
  <c r="AG1867" i="4"/>
  <c r="AH1867" i="4" s="1"/>
  <c r="AI1867" i="4" s="1"/>
  <c r="AG1869" i="4"/>
  <c r="AH1869" i="4" s="1"/>
  <c r="AI1869" i="4" s="1"/>
  <c r="AG1871" i="4"/>
  <c r="AH1871" i="4" s="1"/>
  <c r="AI1871" i="4" s="1"/>
  <c r="AG1873" i="4"/>
  <c r="AH1873" i="4" s="1"/>
  <c r="AI1873" i="4" s="1"/>
  <c r="AG1875" i="4"/>
  <c r="AH1875" i="4" s="1"/>
  <c r="AI1875" i="4" s="1"/>
  <c r="AG1877" i="4"/>
  <c r="AH1877" i="4" s="1"/>
  <c r="AI1877" i="4" s="1"/>
  <c r="AG1879" i="4"/>
  <c r="AH1879" i="4" s="1"/>
  <c r="AI1879" i="4" s="1"/>
  <c r="AG1881" i="4"/>
  <c r="AH1881" i="4" s="1"/>
  <c r="AI1881" i="4" s="1"/>
  <c r="AG1883" i="4"/>
  <c r="AH1883" i="4" s="1"/>
  <c r="AI1883" i="4" s="1"/>
  <c r="AG1885" i="4"/>
  <c r="AH1885" i="4" s="1"/>
  <c r="AI1885" i="4" s="1"/>
  <c r="AG1887" i="4"/>
  <c r="AH1887" i="4" s="1"/>
  <c r="AI1887" i="4" s="1"/>
  <c r="AG1889" i="4"/>
  <c r="AH1889" i="4" s="1"/>
  <c r="AI1889" i="4" s="1"/>
  <c r="AG1891" i="4"/>
  <c r="AH1891" i="4" s="1"/>
  <c r="AI1891" i="4" s="1"/>
  <c r="AG1893" i="4"/>
  <c r="AH1893" i="4" s="1"/>
  <c r="AI1893" i="4" s="1"/>
  <c r="AG1895" i="4"/>
  <c r="AH1895" i="4" s="1"/>
  <c r="AI1895" i="4" s="1"/>
  <c r="AG1897" i="4"/>
  <c r="AH1897" i="4" s="1"/>
  <c r="AI1897" i="4" s="1"/>
  <c r="AG1899" i="4"/>
  <c r="AH1899" i="4" s="1"/>
  <c r="AI1899" i="4" s="1"/>
  <c r="AG1901" i="4"/>
  <c r="AH1901" i="4" s="1"/>
  <c r="AI1901" i="4" s="1"/>
  <c r="AG1903" i="4"/>
  <c r="AH1903" i="4" s="1"/>
  <c r="AI1903" i="4" s="1"/>
  <c r="AG1905" i="4"/>
  <c r="AH1905" i="4" s="1"/>
  <c r="AI1905" i="4" s="1"/>
  <c r="AG1907" i="4"/>
  <c r="AH1907" i="4" s="1"/>
  <c r="AI1907" i="4" s="1"/>
  <c r="AG1909" i="4"/>
  <c r="AH1909" i="4" s="1"/>
  <c r="AI1909" i="4" s="1"/>
  <c r="AG1911" i="4"/>
  <c r="AH1911" i="4" s="1"/>
  <c r="AI1911" i="4" s="1"/>
  <c r="AG1913" i="4"/>
  <c r="AH1913" i="4" s="1"/>
  <c r="AI1913" i="4" s="1"/>
  <c r="AG1915" i="4"/>
  <c r="AH1915" i="4" s="1"/>
  <c r="AI1915" i="4" s="1"/>
  <c r="AG1917" i="4"/>
  <c r="AH1917" i="4" s="1"/>
  <c r="AI1917" i="4" s="1"/>
  <c r="AG1919" i="4"/>
  <c r="AH1919" i="4" s="1"/>
  <c r="AI1919" i="4" s="1"/>
  <c r="AG1921" i="4"/>
  <c r="AH1921" i="4" s="1"/>
  <c r="AI1921" i="4" s="1"/>
  <c r="AG1923" i="4"/>
  <c r="AH1923" i="4" s="1"/>
  <c r="AI1923" i="4" s="1"/>
  <c r="AG1925" i="4"/>
  <c r="AH1925" i="4" s="1"/>
  <c r="AI1925" i="4" s="1"/>
  <c r="AG1927" i="4"/>
  <c r="AH1927" i="4" s="1"/>
  <c r="AI1927" i="4" s="1"/>
  <c r="AG1929" i="4"/>
  <c r="AH1929" i="4" s="1"/>
  <c r="AI1929" i="4" s="1"/>
  <c r="AG1931" i="4"/>
  <c r="AH1931" i="4" s="1"/>
  <c r="AI1931" i="4" s="1"/>
  <c r="AG1933" i="4"/>
  <c r="AH1933" i="4" s="1"/>
  <c r="AI1933" i="4" s="1"/>
  <c r="AG1935" i="4"/>
  <c r="AH1935" i="4" s="1"/>
  <c r="AI1935" i="4" s="1"/>
  <c r="AG1937" i="4"/>
  <c r="AH1937" i="4" s="1"/>
  <c r="AI1937" i="4" s="1"/>
  <c r="AG1939" i="4"/>
  <c r="AH1939" i="4" s="1"/>
  <c r="AI1939" i="4" s="1"/>
  <c r="AG1941" i="4"/>
  <c r="AH1941" i="4" s="1"/>
  <c r="AI1941" i="4" s="1"/>
  <c r="AG1943" i="4"/>
  <c r="AH1943" i="4" s="1"/>
  <c r="AI1943" i="4" s="1"/>
  <c r="AG1945" i="4"/>
  <c r="AH1945" i="4" s="1"/>
  <c r="AI1945" i="4" s="1"/>
  <c r="AG1947" i="4"/>
  <c r="AH1947" i="4" s="1"/>
  <c r="AI1947" i="4" s="1"/>
  <c r="AG1949" i="4"/>
  <c r="AH1949" i="4" s="1"/>
  <c r="AI1949" i="4" s="1"/>
  <c r="AG1951" i="4"/>
  <c r="AH1951" i="4" s="1"/>
  <c r="AI1951" i="4" s="1"/>
  <c r="AG1953" i="4"/>
  <c r="AH1953" i="4" s="1"/>
  <c r="AI1953" i="4" s="1"/>
  <c r="AG1955" i="4"/>
  <c r="AH1955" i="4" s="1"/>
  <c r="AI1955" i="4" s="1"/>
  <c r="AG1957" i="4"/>
  <c r="AH1957" i="4" s="1"/>
  <c r="AI1957" i="4" s="1"/>
  <c r="AG1959" i="4"/>
  <c r="AH1959" i="4" s="1"/>
  <c r="AI1959" i="4" s="1"/>
  <c r="AG1961" i="4"/>
  <c r="AH1961" i="4" s="1"/>
  <c r="AI1961" i="4" s="1"/>
  <c r="AG1963" i="4"/>
  <c r="AH1963" i="4" s="1"/>
  <c r="AI1963" i="4" s="1"/>
  <c r="AG1965" i="4"/>
  <c r="AH1965" i="4" s="1"/>
  <c r="AI1965" i="4" s="1"/>
  <c r="AG1967" i="4"/>
  <c r="AH1967" i="4" s="1"/>
  <c r="AI1967" i="4" s="1"/>
  <c r="AG1969" i="4"/>
  <c r="AH1969" i="4" s="1"/>
  <c r="AI1969" i="4" s="1"/>
  <c r="AG1971" i="4"/>
  <c r="AH1971" i="4" s="1"/>
  <c r="AI1971" i="4" s="1"/>
  <c r="AG1973" i="4"/>
  <c r="AH1973" i="4" s="1"/>
  <c r="AI1973" i="4" s="1"/>
  <c r="AG1975" i="4"/>
  <c r="AH1975" i="4" s="1"/>
  <c r="AI1975" i="4" s="1"/>
  <c r="AG1977" i="4"/>
  <c r="AH1977" i="4" s="1"/>
  <c r="AI1977" i="4" s="1"/>
  <c r="AG1979" i="4"/>
  <c r="AH1979" i="4" s="1"/>
  <c r="AI1979" i="4" s="1"/>
  <c r="AG1981" i="4"/>
  <c r="AH1981" i="4" s="1"/>
  <c r="AI1981" i="4" s="1"/>
  <c r="AG1983" i="4"/>
  <c r="AH1983" i="4" s="1"/>
  <c r="AI1983" i="4" s="1"/>
  <c r="AG1985" i="4"/>
  <c r="AH1985" i="4" s="1"/>
  <c r="AI1985" i="4" s="1"/>
  <c r="AG1987" i="4"/>
  <c r="AH1987" i="4" s="1"/>
  <c r="AI1987" i="4" s="1"/>
  <c r="AG1989" i="4"/>
  <c r="AH1989" i="4" s="1"/>
  <c r="AI1989" i="4" s="1"/>
  <c r="AG1991" i="4"/>
  <c r="AH1991" i="4" s="1"/>
  <c r="AI1991" i="4" s="1"/>
  <c r="AG1993" i="4"/>
  <c r="AH1993" i="4" s="1"/>
  <c r="AI1993" i="4" s="1"/>
  <c r="AG1995" i="4"/>
  <c r="AH1995" i="4" s="1"/>
  <c r="AI1995" i="4" s="1"/>
  <c r="AG1997" i="4"/>
  <c r="AH1997" i="4" s="1"/>
  <c r="AI1997" i="4" s="1"/>
  <c r="AG1999" i="4"/>
  <c r="AH1999" i="4" s="1"/>
  <c r="AI1999" i="4" s="1"/>
  <c r="AG2001" i="4"/>
  <c r="AH2001" i="4" s="1"/>
  <c r="AI2001" i="4" s="1"/>
  <c r="AG2003" i="4"/>
  <c r="AH2003" i="4" s="1"/>
  <c r="AI2003" i="4" s="1"/>
  <c r="AG2005" i="4"/>
  <c r="AH2005" i="4" s="1"/>
  <c r="AI2005" i="4" s="1"/>
  <c r="AG2007" i="4"/>
  <c r="AH2007" i="4" s="1"/>
  <c r="AI2007" i="4" s="1"/>
  <c r="AG2009" i="4"/>
  <c r="AH2009" i="4" s="1"/>
  <c r="AI2009" i="4" s="1"/>
  <c r="AG2011" i="4"/>
  <c r="AH2011" i="4" s="1"/>
  <c r="AI2011" i="4" s="1"/>
  <c r="AG2013" i="4"/>
  <c r="AH2013" i="4" s="1"/>
  <c r="AI2013" i="4" s="1"/>
  <c r="AG2015" i="4"/>
  <c r="AH2015" i="4" s="1"/>
  <c r="AI2015" i="4" s="1"/>
  <c r="AG2017" i="4"/>
  <c r="AH2017" i="4" s="1"/>
  <c r="AI2017" i="4" s="1"/>
  <c r="AG2019" i="4"/>
  <c r="AH2019" i="4" s="1"/>
  <c r="AI2019" i="4" s="1"/>
  <c r="AG2021" i="4"/>
  <c r="AH2021" i="4" s="1"/>
  <c r="AI2021" i="4" s="1"/>
  <c r="AG2023" i="4"/>
  <c r="AH2023" i="4" s="1"/>
  <c r="AI2023" i="4" s="1"/>
  <c r="AG2025" i="4"/>
  <c r="AH2025" i="4" s="1"/>
  <c r="AI2025" i="4" s="1"/>
  <c r="AG2027" i="4"/>
  <c r="AH2027" i="4" s="1"/>
  <c r="AI2027" i="4" s="1"/>
  <c r="AG2029" i="4"/>
  <c r="AH2029" i="4" s="1"/>
  <c r="AI2029" i="4" s="1"/>
  <c r="AG2031" i="4"/>
  <c r="AH2031" i="4" s="1"/>
  <c r="AI2031" i="4" s="1"/>
  <c r="AG2033" i="4"/>
  <c r="AH2033" i="4" s="1"/>
  <c r="AI2033" i="4" s="1"/>
  <c r="AG2035" i="4"/>
  <c r="AH2035" i="4" s="1"/>
  <c r="AI2035" i="4" s="1"/>
  <c r="AG2037" i="4"/>
  <c r="AH2037" i="4" s="1"/>
  <c r="AI2037" i="4" s="1"/>
  <c r="AG2039" i="4"/>
  <c r="AH2039" i="4" s="1"/>
  <c r="AI2039" i="4" s="1"/>
  <c r="AG2041" i="4"/>
  <c r="AH2041" i="4" s="1"/>
  <c r="AI2041" i="4" s="1"/>
  <c r="AG2043" i="4"/>
  <c r="AH2043" i="4" s="1"/>
  <c r="AI2043" i="4" s="1"/>
  <c r="AG2045" i="4"/>
  <c r="AH2045" i="4" s="1"/>
  <c r="AI2045" i="4" s="1"/>
  <c r="AG2047" i="4"/>
  <c r="AH2047" i="4" s="1"/>
  <c r="AI2047" i="4" s="1"/>
  <c r="AG2049" i="4"/>
  <c r="AH2049" i="4" s="1"/>
  <c r="AI2049" i="4" s="1"/>
  <c r="AG2051" i="4"/>
  <c r="AH2051" i="4" s="1"/>
  <c r="AI2051" i="4" s="1"/>
  <c r="AG2053" i="4"/>
  <c r="AH2053" i="4" s="1"/>
  <c r="AI2053" i="4" s="1"/>
  <c r="AG2055" i="4"/>
  <c r="AH2055" i="4" s="1"/>
  <c r="AI2055" i="4" s="1"/>
  <c r="AG2057" i="4"/>
  <c r="AH2057" i="4" s="1"/>
  <c r="AI2057" i="4" s="1"/>
  <c r="AG2059" i="4"/>
  <c r="AH2059" i="4" s="1"/>
  <c r="AI2059" i="4" s="1"/>
  <c r="AG2061" i="4"/>
  <c r="AH2061" i="4" s="1"/>
  <c r="AI2061" i="4" s="1"/>
  <c r="AG2063" i="4"/>
  <c r="AH2063" i="4" s="1"/>
  <c r="AI2063" i="4" s="1"/>
  <c r="AG2065" i="4"/>
  <c r="AH2065" i="4" s="1"/>
  <c r="AI2065" i="4" s="1"/>
  <c r="AG2067" i="4"/>
  <c r="AH2067" i="4" s="1"/>
  <c r="AI2067" i="4" s="1"/>
  <c r="AG2069" i="4"/>
  <c r="AH2069" i="4" s="1"/>
  <c r="AI2069" i="4" s="1"/>
  <c r="AG2071" i="4"/>
  <c r="AH2071" i="4" s="1"/>
  <c r="AI2071" i="4" s="1"/>
  <c r="AG2073" i="4"/>
  <c r="AH2073" i="4" s="1"/>
  <c r="AI2073" i="4" s="1"/>
  <c r="AG2075" i="4"/>
  <c r="AH2075" i="4" s="1"/>
  <c r="AI2075" i="4" s="1"/>
  <c r="AG2077" i="4"/>
  <c r="AH2077" i="4" s="1"/>
  <c r="AI2077" i="4" s="1"/>
  <c r="AG2079" i="4"/>
  <c r="AH2079" i="4" s="1"/>
  <c r="AI2079" i="4" s="1"/>
  <c r="AG2081" i="4"/>
  <c r="AH2081" i="4" s="1"/>
  <c r="AI2081" i="4" s="1"/>
  <c r="AG2083" i="4"/>
  <c r="AH2083" i="4" s="1"/>
  <c r="AI2083" i="4" s="1"/>
  <c r="AG2085" i="4"/>
  <c r="AH2085" i="4" s="1"/>
  <c r="AI2085" i="4" s="1"/>
  <c r="AG2087" i="4"/>
  <c r="AH2087" i="4" s="1"/>
  <c r="AI2087" i="4" s="1"/>
  <c r="AG2089" i="4"/>
  <c r="AH2089" i="4" s="1"/>
  <c r="AI2089" i="4" s="1"/>
  <c r="AG2091" i="4"/>
  <c r="AH2091" i="4" s="1"/>
  <c r="AI2091" i="4" s="1"/>
  <c r="AG2093" i="4"/>
  <c r="AH2093" i="4" s="1"/>
  <c r="AI2093" i="4" s="1"/>
  <c r="AG2095" i="4"/>
  <c r="AH2095" i="4" s="1"/>
  <c r="AI2095" i="4" s="1"/>
  <c r="AG2097" i="4"/>
  <c r="AH2097" i="4" s="1"/>
  <c r="AI2097" i="4" s="1"/>
  <c r="AG2099" i="4"/>
  <c r="AH2099" i="4" s="1"/>
  <c r="AI2099" i="4" s="1"/>
  <c r="AG2101" i="4"/>
  <c r="AH2101" i="4" s="1"/>
  <c r="AI2101" i="4" s="1"/>
  <c r="AG2103" i="4"/>
  <c r="AH2103" i="4" s="1"/>
  <c r="AI2103" i="4" s="1"/>
  <c r="AG2105" i="4"/>
  <c r="AH2105" i="4" s="1"/>
  <c r="AI2105" i="4" s="1"/>
  <c r="AG2107" i="4"/>
  <c r="AH2107" i="4" s="1"/>
  <c r="AI2107" i="4" s="1"/>
  <c r="AG2109" i="4"/>
  <c r="AH2109" i="4" s="1"/>
  <c r="AI2109" i="4" s="1"/>
  <c r="AG2111" i="4"/>
  <c r="AH2111" i="4" s="1"/>
  <c r="AI2111" i="4" s="1"/>
  <c r="AG2113" i="4"/>
  <c r="AH2113" i="4" s="1"/>
  <c r="AI2113" i="4" s="1"/>
  <c r="AG2115" i="4"/>
  <c r="AH2115" i="4" s="1"/>
  <c r="AI2115" i="4" s="1"/>
  <c r="AG2117" i="4"/>
  <c r="AH2117" i="4" s="1"/>
  <c r="AI2117" i="4" s="1"/>
  <c r="AG2119" i="4"/>
  <c r="AH2119" i="4" s="1"/>
  <c r="AI2119" i="4" s="1"/>
  <c r="AG2121" i="4"/>
  <c r="AH2121" i="4" s="1"/>
  <c r="AI2121" i="4" s="1"/>
  <c r="AG2123" i="4"/>
  <c r="AH2123" i="4" s="1"/>
  <c r="AI2123" i="4" s="1"/>
  <c r="AG2125" i="4"/>
  <c r="AH2125" i="4" s="1"/>
  <c r="AI2125" i="4" s="1"/>
  <c r="AG2127" i="4"/>
  <c r="AH2127" i="4" s="1"/>
  <c r="AI2127" i="4" s="1"/>
  <c r="AG2129" i="4"/>
  <c r="AH2129" i="4" s="1"/>
  <c r="AI2129" i="4" s="1"/>
  <c r="AG2131" i="4"/>
  <c r="AH2131" i="4" s="1"/>
  <c r="AI2131" i="4" s="1"/>
  <c r="AG2133" i="4"/>
  <c r="AH2133" i="4" s="1"/>
  <c r="AI2133" i="4" s="1"/>
  <c r="AG2135" i="4"/>
  <c r="AH2135" i="4" s="1"/>
  <c r="AI2135" i="4" s="1"/>
  <c r="AG2137" i="4"/>
  <c r="AH2137" i="4" s="1"/>
  <c r="AI2137" i="4" s="1"/>
  <c r="AG2139" i="4"/>
  <c r="AH2139" i="4" s="1"/>
  <c r="AI2139" i="4" s="1"/>
  <c r="AG2141" i="4"/>
  <c r="AH2141" i="4" s="1"/>
  <c r="AI2141" i="4" s="1"/>
  <c r="AG2143" i="4"/>
  <c r="AH2143" i="4" s="1"/>
  <c r="AI2143" i="4" s="1"/>
  <c r="AG2145" i="4"/>
  <c r="AH2145" i="4" s="1"/>
  <c r="AI2145" i="4" s="1"/>
  <c r="AG2147" i="4"/>
  <c r="AH2147" i="4" s="1"/>
  <c r="AI2147" i="4" s="1"/>
  <c r="AG2149" i="4"/>
  <c r="AH2149" i="4" s="1"/>
  <c r="AI2149" i="4" s="1"/>
  <c r="AG2151" i="4"/>
  <c r="AH2151" i="4" s="1"/>
  <c r="AI2151" i="4" s="1"/>
  <c r="AG2153" i="4"/>
  <c r="AH2153" i="4" s="1"/>
  <c r="AI2153" i="4" s="1"/>
  <c r="AG2155" i="4"/>
  <c r="AH2155" i="4" s="1"/>
  <c r="AI2155" i="4" s="1"/>
  <c r="AG2157" i="4"/>
  <c r="AH2157" i="4" s="1"/>
  <c r="AI2157" i="4" s="1"/>
  <c r="AG2159" i="4"/>
  <c r="AH2159" i="4" s="1"/>
  <c r="AI2159" i="4" s="1"/>
  <c r="AG2161" i="4"/>
  <c r="AH2161" i="4" s="1"/>
  <c r="AI2161" i="4" s="1"/>
  <c r="AG2163" i="4"/>
  <c r="AH2163" i="4" s="1"/>
  <c r="AI2163" i="4" s="1"/>
  <c r="AG2165" i="4"/>
  <c r="AH2165" i="4" s="1"/>
  <c r="AI2165" i="4" s="1"/>
  <c r="AG2167" i="4"/>
  <c r="AH2167" i="4" s="1"/>
  <c r="AI2167" i="4" s="1"/>
  <c r="AG2169" i="4"/>
  <c r="AH2169" i="4" s="1"/>
  <c r="AI2169" i="4" s="1"/>
  <c r="AG2171" i="4"/>
  <c r="AH2171" i="4" s="1"/>
  <c r="AI2171" i="4" s="1"/>
  <c r="AG2173" i="4"/>
  <c r="AH2173" i="4" s="1"/>
  <c r="AI2173" i="4" s="1"/>
  <c r="AG2175" i="4"/>
  <c r="AH2175" i="4" s="1"/>
  <c r="AI2175" i="4" s="1"/>
  <c r="AG2177" i="4"/>
  <c r="AH2177" i="4" s="1"/>
  <c r="AI2177" i="4" s="1"/>
  <c r="AG2179" i="4"/>
  <c r="AH2179" i="4" s="1"/>
  <c r="AI2179" i="4" s="1"/>
  <c r="AG2181" i="4"/>
  <c r="AH2181" i="4" s="1"/>
  <c r="AI2181" i="4" s="1"/>
  <c r="AG2183" i="4"/>
  <c r="AH2183" i="4" s="1"/>
  <c r="AI2183" i="4" s="1"/>
  <c r="AG2185" i="4"/>
  <c r="AH2185" i="4" s="1"/>
  <c r="AI2185" i="4" s="1"/>
  <c r="AG2187" i="4"/>
  <c r="AH2187" i="4" s="1"/>
  <c r="AI2187" i="4" s="1"/>
  <c r="AG2189" i="4"/>
  <c r="AH2189" i="4" s="1"/>
  <c r="AI2189" i="4" s="1"/>
  <c r="AG2191" i="4"/>
  <c r="AH2191" i="4" s="1"/>
  <c r="AI2191" i="4" s="1"/>
  <c r="AG2193" i="4"/>
  <c r="AH2193" i="4" s="1"/>
  <c r="AI2193" i="4" s="1"/>
  <c r="AG2195" i="4"/>
  <c r="AH2195" i="4" s="1"/>
  <c r="AI2195" i="4" s="1"/>
  <c r="AG2197" i="4"/>
  <c r="AH2197" i="4" s="1"/>
  <c r="AI2197" i="4" s="1"/>
  <c r="AG2199" i="4"/>
  <c r="AH2199" i="4" s="1"/>
  <c r="AI2199" i="4" s="1"/>
  <c r="AG2201" i="4"/>
  <c r="AH2201" i="4" s="1"/>
  <c r="AI2201" i="4" s="1"/>
  <c r="AG2203" i="4"/>
  <c r="AH2203" i="4" s="1"/>
  <c r="AI2203" i="4" s="1"/>
  <c r="AG2205" i="4"/>
  <c r="AH2205" i="4" s="1"/>
  <c r="AI2205" i="4" s="1"/>
  <c r="AG2207" i="4"/>
  <c r="AH2207" i="4" s="1"/>
  <c r="AI2207" i="4" s="1"/>
  <c r="AG2209" i="4"/>
  <c r="AH2209" i="4" s="1"/>
  <c r="AI2209" i="4" s="1"/>
  <c r="AG2211" i="4"/>
  <c r="AH2211" i="4" s="1"/>
  <c r="AI2211" i="4" s="1"/>
  <c r="AG2213" i="4"/>
  <c r="AH2213" i="4" s="1"/>
  <c r="AI2213" i="4" s="1"/>
  <c r="AG2215" i="4"/>
  <c r="AH2215" i="4" s="1"/>
  <c r="AI2215" i="4" s="1"/>
  <c r="AG2217" i="4"/>
  <c r="AH2217" i="4" s="1"/>
  <c r="AI2217" i="4" s="1"/>
  <c r="AG2219" i="4"/>
  <c r="AH2219" i="4" s="1"/>
  <c r="AI2219" i="4" s="1"/>
  <c r="AG2221" i="4"/>
  <c r="AH2221" i="4" s="1"/>
  <c r="AI2221" i="4" s="1"/>
  <c r="AG2223" i="4"/>
  <c r="AH2223" i="4" s="1"/>
  <c r="AI2223" i="4" s="1"/>
  <c r="AG2225" i="4"/>
  <c r="AH2225" i="4" s="1"/>
  <c r="AI2225" i="4" s="1"/>
  <c r="AG2227" i="4"/>
  <c r="AH2227" i="4" s="1"/>
  <c r="AI2227" i="4" s="1"/>
  <c r="AG2229" i="4"/>
  <c r="AH2229" i="4" s="1"/>
  <c r="AI2229" i="4" s="1"/>
  <c r="AG2231" i="4"/>
  <c r="AH2231" i="4" s="1"/>
  <c r="AI2231" i="4" s="1"/>
  <c r="AG2233" i="4"/>
  <c r="AH2233" i="4" s="1"/>
  <c r="AI2233" i="4" s="1"/>
  <c r="AG2235" i="4"/>
  <c r="AH2235" i="4" s="1"/>
  <c r="AI2235" i="4" s="1"/>
  <c r="AG2237" i="4"/>
  <c r="AH2237" i="4" s="1"/>
  <c r="AI2237" i="4" s="1"/>
  <c r="AG2239" i="4"/>
  <c r="AH2239" i="4" s="1"/>
  <c r="AI2239" i="4" s="1"/>
  <c r="AG2241" i="4"/>
  <c r="AH2241" i="4" s="1"/>
  <c r="AI2241" i="4" s="1"/>
  <c r="AG2243" i="4"/>
  <c r="AH2243" i="4" s="1"/>
  <c r="AI2243" i="4" s="1"/>
  <c r="AG2245" i="4"/>
  <c r="AH2245" i="4" s="1"/>
  <c r="AI2245" i="4" s="1"/>
  <c r="AG2247" i="4"/>
  <c r="AH2247" i="4" s="1"/>
  <c r="AI2247" i="4" s="1"/>
  <c r="AG2249" i="4"/>
  <c r="AH2249" i="4" s="1"/>
  <c r="AI2249" i="4" s="1"/>
  <c r="AG2251" i="4"/>
  <c r="AH2251" i="4" s="1"/>
  <c r="AI2251" i="4" s="1"/>
  <c r="AG2253" i="4"/>
  <c r="AH2253" i="4" s="1"/>
  <c r="AI2253" i="4" s="1"/>
  <c r="AG2255" i="4"/>
  <c r="AH2255" i="4" s="1"/>
  <c r="AI2255" i="4" s="1"/>
  <c r="AG2257" i="4"/>
  <c r="AH2257" i="4" s="1"/>
  <c r="AI2257" i="4" s="1"/>
  <c r="AG2259" i="4"/>
  <c r="AH2259" i="4" s="1"/>
  <c r="AI2259" i="4" s="1"/>
  <c r="AG2261" i="4"/>
  <c r="AH2261" i="4" s="1"/>
  <c r="AI2261" i="4" s="1"/>
  <c r="AG2263" i="4"/>
  <c r="AH2263" i="4" s="1"/>
  <c r="AI2263" i="4" s="1"/>
  <c r="AG2265" i="4"/>
  <c r="AH2265" i="4" s="1"/>
  <c r="AI2265" i="4" s="1"/>
  <c r="AG2267" i="4"/>
  <c r="AH2267" i="4" s="1"/>
  <c r="AI2267" i="4" s="1"/>
  <c r="AG2269" i="4"/>
  <c r="AH2269" i="4" s="1"/>
  <c r="AI2269" i="4" s="1"/>
  <c r="AG2271" i="4"/>
  <c r="AH2271" i="4" s="1"/>
  <c r="AI2271" i="4" s="1"/>
  <c r="AG2273" i="4"/>
  <c r="AH2273" i="4" s="1"/>
  <c r="AI2273" i="4" s="1"/>
  <c r="AG2275" i="4"/>
  <c r="AH2275" i="4" s="1"/>
  <c r="AI2275" i="4" s="1"/>
  <c r="AG2277" i="4"/>
  <c r="AH2277" i="4" s="1"/>
  <c r="AI2277" i="4" s="1"/>
  <c r="AG2279" i="4"/>
  <c r="AH2279" i="4" s="1"/>
  <c r="AI2279" i="4" s="1"/>
  <c r="AG2281" i="4"/>
  <c r="AH2281" i="4" s="1"/>
  <c r="AI2281" i="4" s="1"/>
  <c r="AG2283" i="4"/>
  <c r="AH2283" i="4" s="1"/>
  <c r="AI2283" i="4" s="1"/>
  <c r="AG2285" i="4"/>
  <c r="AH2285" i="4" s="1"/>
  <c r="AI2285" i="4" s="1"/>
  <c r="AG2287" i="4"/>
  <c r="AH2287" i="4" s="1"/>
  <c r="AI2287" i="4" s="1"/>
  <c r="AG2289" i="4"/>
  <c r="AH2289" i="4" s="1"/>
  <c r="AI2289" i="4" s="1"/>
  <c r="AG2291" i="4"/>
  <c r="AH2291" i="4" s="1"/>
  <c r="AI2291" i="4" s="1"/>
  <c r="AG2293" i="4"/>
  <c r="AH2293" i="4" s="1"/>
  <c r="AI2293" i="4" s="1"/>
  <c r="AG2295" i="4"/>
  <c r="AH2295" i="4" s="1"/>
  <c r="AI2295" i="4" s="1"/>
  <c r="AG2297" i="4"/>
  <c r="AH2297" i="4" s="1"/>
  <c r="AI2297" i="4" s="1"/>
  <c r="AG2299" i="4"/>
  <c r="AH2299" i="4" s="1"/>
  <c r="AI2299" i="4" s="1"/>
  <c r="AG2301" i="4"/>
  <c r="AH2301" i="4" s="1"/>
  <c r="AI2301" i="4" s="1"/>
  <c r="AG2303" i="4"/>
  <c r="AH2303" i="4" s="1"/>
  <c r="AI2303" i="4" s="1"/>
  <c r="AG2305" i="4"/>
  <c r="AH2305" i="4" s="1"/>
  <c r="AI2305" i="4" s="1"/>
  <c r="AG2307" i="4"/>
  <c r="AH2307" i="4" s="1"/>
  <c r="AI2307" i="4" s="1"/>
  <c r="AG2309" i="4"/>
  <c r="AH2309" i="4" s="1"/>
  <c r="AI2309" i="4" s="1"/>
  <c r="AG2311" i="4"/>
  <c r="AH2311" i="4" s="1"/>
  <c r="AI2311" i="4" s="1"/>
  <c r="AG2313" i="4"/>
  <c r="AH2313" i="4" s="1"/>
  <c r="AI2313" i="4" s="1"/>
  <c r="AG2315" i="4"/>
  <c r="AH2315" i="4" s="1"/>
  <c r="AI2315" i="4" s="1"/>
  <c r="AG2317" i="4"/>
  <c r="AH2317" i="4" s="1"/>
  <c r="AI2317" i="4" s="1"/>
  <c r="AG2319" i="4"/>
  <c r="AH2319" i="4" s="1"/>
  <c r="AI2319" i="4" s="1"/>
  <c r="AG2321" i="4"/>
  <c r="AH2321" i="4" s="1"/>
  <c r="AI2321" i="4" s="1"/>
  <c r="AG2323" i="4"/>
  <c r="AH2323" i="4" s="1"/>
  <c r="AI2323" i="4" s="1"/>
  <c r="AG2325" i="4"/>
  <c r="AH2325" i="4" s="1"/>
  <c r="AI2325" i="4" s="1"/>
  <c r="AG2327" i="4"/>
  <c r="AH2327" i="4" s="1"/>
  <c r="AI2327" i="4" s="1"/>
  <c r="AG2329" i="4"/>
  <c r="AH2329" i="4" s="1"/>
  <c r="AI2329" i="4" s="1"/>
  <c r="AG2331" i="4"/>
  <c r="AH2331" i="4" s="1"/>
  <c r="AI2331" i="4" s="1"/>
  <c r="AG2333" i="4"/>
  <c r="AH2333" i="4" s="1"/>
  <c r="AI2333" i="4" s="1"/>
  <c r="AG2335" i="4"/>
  <c r="AH2335" i="4" s="1"/>
  <c r="AI2335" i="4" s="1"/>
  <c r="AG2337" i="4"/>
  <c r="AH2337" i="4" s="1"/>
  <c r="AI2337" i="4" s="1"/>
  <c r="AG2339" i="4"/>
  <c r="AH2339" i="4" s="1"/>
  <c r="AI2339" i="4" s="1"/>
  <c r="AG2341" i="4"/>
  <c r="AH2341" i="4" s="1"/>
  <c r="AI2341" i="4" s="1"/>
  <c r="AG2343" i="4"/>
  <c r="AH2343" i="4" s="1"/>
  <c r="AI2343" i="4" s="1"/>
  <c r="AG2345" i="4"/>
  <c r="AH2345" i="4" s="1"/>
  <c r="AI2345" i="4" s="1"/>
  <c r="AG2347" i="4"/>
  <c r="AH2347" i="4" s="1"/>
  <c r="AI2347" i="4" s="1"/>
  <c r="AG2349" i="4"/>
  <c r="AH2349" i="4" s="1"/>
  <c r="AI2349" i="4" s="1"/>
  <c r="AG2351" i="4"/>
  <c r="AH2351" i="4" s="1"/>
  <c r="AI2351" i="4" s="1"/>
  <c r="AG2353" i="4"/>
  <c r="AH2353" i="4" s="1"/>
  <c r="AI2353" i="4" s="1"/>
  <c r="AG2355" i="4"/>
  <c r="AH2355" i="4" s="1"/>
  <c r="AI2355" i="4" s="1"/>
  <c r="AG2357" i="4"/>
  <c r="AH2357" i="4" s="1"/>
  <c r="AI2357" i="4" s="1"/>
  <c r="AG2359" i="4"/>
  <c r="AH2359" i="4" s="1"/>
  <c r="AI2359" i="4" s="1"/>
  <c r="AG2361" i="4"/>
  <c r="AH2361" i="4" s="1"/>
  <c r="AI2361" i="4" s="1"/>
  <c r="AG2363" i="4"/>
  <c r="AH2363" i="4" s="1"/>
  <c r="AI2363" i="4" s="1"/>
  <c r="AG2365" i="4"/>
  <c r="AH2365" i="4" s="1"/>
  <c r="AI2365" i="4" s="1"/>
  <c r="AG2367" i="4"/>
  <c r="AH2367" i="4" s="1"/>
  <c r="AI2367" i="4" s="1"/>
  <c r="AG2369" i="4"/>
  <c r="AH2369" i="4" s="1"/>
  <c r="AI2369" i="4" s="1"/>
  <c r="AG2371" i="4"/>
  <c r="AH2371" i="4" s="1"/>
  <c r="AI2371" i="4" s="1"/>
  <c r="AG2373" i="4"/>
  <c r="AH2373" i="4" s="1"/>
  <c r="AI2373" i="4" s="1"/>
  <c r="AG2375" i="4"/>
  <c r="AH2375" i="4" s="1"/>
  <c r="AI2375" i="4" s="1"/>
  <c r="AG2377" i="4"/>
  <c r="AH2377" i="4" s="1"/>
  <c r="AI2377" i="4" s="1"/>
  <c r="AG2379" i="4"/>
  <c r="AH2379" i="4" s="1"/>
  <c r="AI2379" i="4" s="1"/>
  <c r="AG2381" i="4"/>
  <c r="AH2381" i="4" s="1"/>
  <c r="AI2381" i="4" s="1"/>
  <c r="AG2383" i="4"/>
  <c r="AH2383" i="4" s="1"/>
  <c r="AI2383" i="4" s="1"/>
  <c r="AG2385" i="4"/>
  <c r="AH2385" i="4" s="1"/>
  <c r="AI2385" i="4" s="1"/>
  <c r="AG2387" i="4"/>
  <c r="AH2387" i="4" s="1"/>
  <c r="AI2387" i="4" s="1"/>
  <c r="AG2389" i="4"/>
  <c r="AH2389" i="4" s="1"/>
  <c r="AI2389" i="4" s="1"/>
  <c r="AG2391" i="4"/>
  <c r="AH2391" i="4" s="1"/>
  <c r="AI2391" i="4" s="1"/>
  <c r="AG2393" i="4"/>
  <c r="AH2393" i="4" s="1"/>
  <c r="AI2393" i="4" s="1"/>
  <c r="AG2395" i="4"/>
  <c r="AH2395" i="4" s="1"/>
  <c r="AI2395" i="4" s="1"/>
  <c r="AG2397" i="4"/>
  <c r="AH2397" i="4" s="1"/>
  <c r="AI2397" i="4" s="1"/>
  <c r="AG2399" i="4"/>
  <c r="AH2399" i="4" s="1"/>
  <c r="AI2399" i="4" s="1"/>
  <c r="AG2401" i="4"/>
  <c r="AH2401" i="4" s="1"/>
  <c r="AI2401" i="4" s="1"/>
  <c r="AG2403" i="4"/>
  <c r="AH2403" i="4" s="1"/>
  <c r="AI2403" i="4" s="1"/>
  <c r="AG2405" i="4"/>
  <c r="AH2405" i="4" s="1"/>
  <c r="AI2405" i="4" s="1"/>
  <c r="AG2407" i="4"/>
  <c r="AH2407" i="4" s="1"/>
  <c r="AI2407" i="4" s="1"/>
  <c r="AG2409" i="4"/>
  <c r="AH2409" i="4" s="1"/>
  <c r="AI2409" i="4" s="1"/>
  <c r="AG2411" i="4"/>
  <c r="AH2411" i="4" s="1"/>
  <c r="AI2411" i="4" s="1"/>
  <c r="AG2413" i="4"/>
  <c r="AH2413" i="4" s="1"/>
  <c r="AI2413" i="4" s="1"/>
  <c r="AG2415" i="4"/>
  <c r="AH2415" i="4" s="1"/>
  <c r="AI2415" i="4" s="1"/>
  <c r="AG2417" i="4"/>
  <c r="AH2417" i="4" s="1"/>
  <c r="AI2417" i="4" s="1"/>
  <c r="AG2419" i="4"/>
  <c r="AH2419" i="4" s="1"/>
  <c r="AI2419" i="4" s="1"/>
  <c r="AG2421" i="4"/>
  <c r="AH2421" i="4" s="1"/>
  <c r="AI2421" i="4" s="1"/>
  <c r="AG2423" i="4"/>
  <c r="AH2423" i="4" s="1"/>
  <c r="AI2423" i="4" s="1"/>
  <c r="AG2425" i="4"/>
  <c r="AH2425" i="4" s="1"/>
  <c r="AI2425" i="4" s="1"/>
  <c r="AG2427" i="4"/>
  <c r="AH2427" i="4" s="1"/>
  <c r="AI2427" i="4" s="1"/>
  <c r="AG2429" i="4"/>
  <c r="AH2429" i="4" s="1"/>
  <c r="AI2429" i="4" s="1"/>
  <c r="AG2431" i="4"/>
  <c r="AH2431" i="4" s="1"/>
  <c r="AI2431" i="4" s="1"/>
  <c r="AG2433" i="4"/>
  <c r="AH2433" i="4" s="1"/>
  <c r="AI2433" i="4" s="1"/>
  <c r="AG2435" i="4"/>
  <c r="AH2435" i="4" s="1"/>
  <c r="AI2435" i="4" s="1"/>
  <c r="AG2437" i="4"/>
  <c r="AH2437" i="4" s="1"/>
  <c r="AI2437" i="4" s="1"/>
  <c r="AG2439" i="4"/>
  <c r="AH2439" i="4" s="1"/>
  <c r="AI2439" i="4" s="1"/>
  <c r="AG2441" i="4"/>
  <c r="AH2441" i="4" s="1"/>
  <c r="AI2441" i="4" s="1"/>
  <c r="AG2443" i="4"/>
  <c r="AH2443" i="4" s="1"/>
  <c r="AI2443" i="4" s="1"/>
  <c r="AG2445" i="4"/>
  <c r="AH2445" i="4" s="1"/>
  <c r="AI2445" i="4" s="1"/>
  <c r="AG2447" i="4"/>
  <c r="AH2447" i="4" s="1"/>
  <c r="AI2447" i="4" s="1"/>
  <c r="AG2449" i="4"/>
  <c r="AH2449" i="4" s="1"/>
  <c r="AI2449" i="4" s="1"/>
  <c r="AG2451" i="4"/>
  <c r="AH2451" i="4" s="1"/>
  <c r="AI2451" i="4" s="1"/>
  <c r="AG2453" i="4"/>
  <c r="AH2453" i="4" s="1"/>
  <c r="AI2453" i="4" s="1"/>
  <c r="AG2455" i="4"/>
  <c r="AH2455" i="4" s="1"/>
  <c r="AI2455" i="4" s="1"/>
  <c r="AG2457" i="4"/>
  <c r="AH2457" i="4" s="1"/>
  <c r="AI2457" i="4" s="1"/>
  <c r="AG2459" i="4"/>
  <c r="AH2459" i="4" s="1"/>
  <c r="AI2459" i="4" s="1"/>
  <c r="AG2461" i="4"/>
  <c r="AH2461" i="4" s="1"/>
  <c r="AI2461" i="4" s="1"/>
  <c r="AG2463" i="4"/>
  <c r="AH2463" i="4" s="1"/>
  <c r="AI2463" i="4" s="1"/>
  <c r="AG2465" i="4"/>
  <c r="AH2465" i="4" s="1"/>
  <c r="AI2465" i="4" s="1"/>
  <c r="AG2467" i="4"/>
  <c r="AH2467" i="4" s="1"/>
  <c r="AI2467" i="4" s="1"/>
  <c r="AG2469" i="4"/>
  <c r="AH2469" i="4" s="1"/>
  <c r="AI2469" i="4" s="1"/>
  <c r="AG2471" i="4"/>
  <c r="AH2471" i="4" s="1"/>
  <c r="AI2471" i="4" s="1"/>
  <c r="AG2473" i="4"/>
  <c r="AH2473" i="4" s="1"/>
  <c r="AI2473" i="4" s="1"/>
  <c r="AG2475" i="4"/>
  <c r="AH2475" i="4" s="1"/>
  <c r="AI2475" i="4" s="1"/>
  <c r="AG2477" i="4"/>
  <c r="AH2477" i="4" s="1"/>
  <c r="AI2477" i="4" s="1"/>
  <c r="AG2479" i="4"/>
  <c r="AH2479" i="4" s="1"/>
  <c r="AI2479" i="4" s="1"/>
  <c r="AG2481" i="4"/>
  <c r="AH2481" i="4" s="1"/>
  <c r="AI2481" i="4" s="1"/>
  <c r="AG2483" i="4"/>
  <c r="AH2483" i="4" s="1"/>
  <c r="AI2483" i="4" s="1"/>
  <c r="AG2485" i="4"/>
  <c r="AH2485" i="4" s="1"/>
  <c r="AI2485" i="4" s="1"/>
  <c r="AG2487" i="4"/>
  <c r="AH2487" i="4" s="1"/>
  <c r="AI2487" i="4" s="1"/>
  <c r="AG2489" i="4"/>
  <c r="AH2489" i="4" s="1"/>
  <c r="AI2489" i="4" s="1"/>
  <c r="AG2491" i="4"/>
  <c r="AH2491" i="4" s="1"/>
  <c r="AI2491" i="4" s="1"/>
  <c r="AG2493" i="4"/>
  <c r="AH2493" i="4" s="1"/>
  <c r="AI2493" i="4" s="1"/>
  <c r="AG2495" i="4"/>
  <c r="AH2495" i="4" s="1"/>
  <c r="AI2495" i="4" s="1"/>
  <c r="AG2497" i="4"/>
  <c r="AH2497" i="4" s="1"/>
  <c r="AI2497" i="4" s="1"/>
  <c r="AG2499" i="4"/>
  <c r="AH2499" i="4" s="1"/>
  <c r="AI2499" i="4" s="1"/>
  <c r="AG2501" i="4"/>
  <c r="AH2501" i="4" s="1"/>
  <c r="AI2501" i="4" s="1"/>
  <c r="AG2503" i="4"/>
  <c r="AH2503" i="4" s="1"/>
  <c r="AI2503" i="4" s="1"/>
  <c r="AG2505" i="4"/>
  <c r="AH2505" i="4" s="1"/>
  <c r="AI2505" i="4" s="1"/>
  <c r="AG2507" i="4"/>
  <c r="AH2507" i="4" s="1"/>
  <c r="AI2507" i="4" s="1"/>
  <c r="AG2509" i="4"/>
  <c r="AH2509" i="4" s="1"/>
  <c r="AI2509" i="4" s="1"/>
  <c r="AG2511" i="4"/>
  <c r="AH2511" i="4" s="1"/>
  <c r="AI2511" i="4" s="1"/>
  <c r="AG2513" i="4"/>
  <c r="AH2513" i="4" s="1"/>
  <c r="AI2513" i="4" s="1"/>
  <c r="AG2515" i="4"/>
  <c r="AH2515" i="4" s="1"/>
  <c r="AI2515" i="4" s="1"/>
  <c r="AG2517" i="4"/>
  <c r="AH2517" i="4" s="1"/>
  <c r="AI2517" i="4" s="1"/>
  <c r="AG2519" i="4"/>
  <c r="AH2519" i="4" s="1"/>
  <c r="AI2519" i="4" s="1"/>
  <c r="AG2521" i="4"/>
  <c r="AH2521" i="4" s="1"/>
  <c r="AI2521" i="4" s="1"/>
  <c r="AG2523" i="4"/>
  <c r="AH2523" i="4" s="1"/>
  <c r="AI2523" i="4" s="1"/>
  <c r="AG2525" i="4"/>
  <c r="AH2525" i="4" s="1"/>
  <c r="AI2525" i="4" s="1"/>
  <c r="AG2527" i="4"/>
  <c r="AH2527" i="4" s="1"/>
  <c r="AI2527" i="4" s="1"/>
  <c r="AG2529" i="4"/>
  <c r="AH2529" i="4" s="1"/>
  <c r="AI2529" i="4" s="1"/>
  <c r="AG2531" i="4"/>
  <c r="AH2531" i="4" s="1"/>
  <c r="AI2531" i="4" s="1"/>
  <c r="AG2533" i="4"/>
  <c r="AH2533" i="4" s="1"/>
  <c r="AI2533" i="4" s="1"/>
  <c r="AG2535" i="4"/>
  <c r="AH2535" i="4" s="1"/>
  <c r="AI2535" i="4" s="1"/>
  <c r="AG2537" i="4"/>
  <c r="AH2537" i="4" s="1"/>
  <c r="AI2537" i="4" s="1"/>
  <c r="AG2539" i="4"/>
  <c r="AH2539" i="4" s="1"/>
  <c r="AI2539" i="4" s="1"/>
  <c r="AG2541" i="4"/>
  <c r="AH2541" i="4" s="1"/>
  <c r="AI2541" i="4" s="1"/>
  <c r="AG2543" i="4"/>
  <c r="AH2543" i="4" s="1"/>
  <c r="AI2543" i="4" s="1"/>
  <c r="AG2545" i="4"/>
  <c r="AH2545" i="4" s="1"/>
  <c r="AI2545" i="4" s="1"/>
  <c r="AG2547" i="4"/>
  <c r="AH2547" i="4" s="1"/>
  <c r="AI2547" i="4" s="1"/>
  <c r="AG2549" i="4"/>
  <c r="AH2549" i="4" s="1"/>
  <c r="AI2549" i="4" s="1"/>
  <c r="AG2551" i="4"/>
  <c r="AH2551" i="4" s="1"/>
  <c r="AI2551" i="4" s="1"/>
  <c r="AG2553" i="4"/>
  <c r="AH2553" i="4" s="1"/>
  <c r="AI2553" i="4" s="1"/>
  <c r="AG2555" i="4"/>
  <c r="AH2555" i="4" s="1"/>
  <c r="AI2555" i="4" s="1"/>
  <c r="AG2557" i="4"/>
  <c r="AH2557" i="4" s="1"/>
  <c r="AI2557" i="4" s="1"/>
  <c r="AG2559" i="4"/>
  <c r="AH2559" i="4" s="1"/>
  <c r="AI2559" i="4" s="1"/>
  <c r="AG2561" i="4"/>
  <c r="AH2561" i="4" s="1"/>
  <c r="AI2561" i="4" s="1"/>
  <c r="AG2563" i="4"/>
  <c r="AH2563" i="4" s="1"/>
  <c r="AI2563" i="4" s="1"/>
  <c r="AG2565" i="4"/>
  <c r="AH2565" i="4" s="1"/>
  <c r="AI2565" i="4" s="1"/>
  <c r="AG2567" i="4"/>
  <c r="AH2567" i="4" s="1"/>
  <c r="AI2567" i="4" s="1"/>
  <c r="AG2569" i="4"/>
  <c r="AH2569" i="4" s="1"/>
  <c r="AI2569" i="4" s="1"/>
  <c r="AG2571" i="4"/>
  <c r="AH2571" i="4" s="1"/>
  <c r="AI2571" i="4" s="1"/>
  <c r="AG2573" i="4"/>
  <c r="AH2573" i="4" s="1"/>
  <c r="AI2573" i="4" s="1"/>
  <c r="AG2575" i="4"/>
  <c r="AH2575" i="4" s="1"/>
  <c r="AI2575" i="4" s="1"/>
  <c r="AG2577" i="4"/>
  <c r="AH2577" i="4" s="1"/>
  <c r="AI2577" i="4" s="1"/>
  <c r="AG2579" i="4"/>
  <c r="AH2579" i="4" s="1"/>
  <c r="AI2579" i="4" s="1"/>
  <c r="AG2581" i="4"/>
  <c r="AH2581" i="4" s="1"/>
  <c r="AI2581" i="4" s="1"/>
  <c r="AG2583" i="4"/>
  <c r="AH2583" i="4" s="1"/>
  <c r="AI2583" i="4" s="1"/>
  <c r="AG2585" i="4"/>
  <c r="AH2585" i="4" s="1"/>
  <c r="AI2585" i="4" s="1"/>
  <c r="AG2587" i="4"/>
  <c r="AH2587" i="4" s="1"/>
  <c r="AI2587" i="4" s="1"/>
  <c r="AG2589" i="4"/>
  <c r="AH2589" i="4" s="1"/>
  <c r="AI2589" i="4" s="1"/>
  <c r="AG2591" i="4"/>
  <c r="AH2591" i="4" s="1"/>
  <c r="AI2591" i="4" s="1"/>
  <c r="AG2593" i="4"/>
  <c r="AH2593" i="4" s="1"/>
  <c r="AI2593" i="4" s="1"/>
  <c r="AG2596" i="4"/>
  <c r="AH2596" i="4" s="1"/>
  <c r="AI2596" i="4" s="1"/>
  <c r="AG2600" i="4"/>
  <c r="AH2600" i="4" s="1"/>
  <c r="AI2600" i="4" s="1"/>
  <c r="AG2604" i="4"/>
  <c r="AH2604" i="4" s="1"/>
  <c r="AI2604" i="4" s="1"/>
  <c r="AG2608" i="4"/>
  <c r="AH2608" i="4" s="1"/>
  <c r="AI2608" i="4" s="1"/>
  <c r="AG2612" i="4"/>
  <c r="AH2612" i="4" s="1"/>
  <c r="AI2612" i="4" s="1"/>
  <c r="AG2616" i="4"/>
  <c r="AH2616" i="4" s="1"/>
  <c r="AI2616" i="4" s="1"/>
  <c r="AG2620" i="4"/>
  <c r="AH2620" i="4" s="1"/>
  <c r="AI2620" i="4" s="1"/>
  <c r="AG2624" i="4"/>
  <c r="AH2624" i="4" s="1"/>
  <c r="AI2624" i="4" s="1"/>
  <c r="AG2628" i="4"/>
  <c r="AH2628" i="4" s="1"/>
  <c r="AI2628" i="4" s="1"/>
  <c r="AG2632" i="4"/>
  <c r="AH2632" i="4" s="1"/>
  <c r="AI2632" i="4" s="1"/>
  <c r="AG2636" i="4"/>
  <c r="AH2636" i="4" s="1"/>
  <c r="AI2636" i="4" s="1"/>
  <c r="AG2640" i="4"/>
  <c r="AH2640" i="4" s="1"/>
  <c r="AI2640" i="4" s="1"/>
  <c r="AG2644" i="4"/>
  <c r="AH2644" i="4" s="1"/>
  <c r="AI2644" i="4" s="1"/>
  <c r="AG2648" i="4"/>
  <c r="AH2648" i="4" s="1"/>
  <c r="AI2648" i="4" s="1"/>
  <c r="AG2652" i="4"/>
  <c r="AH2652" i="4" s="1"/>
  <c r="AI2652" i="4" s="1"/>
  <c r="AG2656" i="4"/>
  <c r="AH2656" i="4" s="1"/>
  <c r="AI2656" i="4" s="1"/>
  <c r="AG2660" i="4"/>
  <c r="AH2660" i="4" s="1"/>
  <c r="AI2660" i="4" s="1"/>
  <c r="AG2664" i="4"/>
  <c r="AH2664" i="4" s="1"/>
  <c r="AI2664" i="4" s="1"/>
  <c r="AG2668" i="4"/>
  <c r="AH2668" i="4" s="1"/>
  <c r="AI2668" i="4" s="1"/>
  <c r="AG2672" i="4"/>
  <c r="AH2672" i="4" s="1"/>
  <c r="AI2672" i="4" s="1"/>
  <c r="AG2676" i="4"/>
  <c r="AH2676" i="4" s="1"/>
  <c r="AI2676" i="4" s="1"/>
  <c r="AG2680" i="4"/>
  <c r="AH2680" i="4" s="1"/>
  <c r="AI2680" i="4" s="1"/>
  <c r="AG2684" i="4"/>
  <c r="AH2684" i="4" s="1"/>
  <c r="AI2684" i="4" s="1"/>
  <c r="AG2688" i="4"/>
  <c r="AH2688" i="4" s="1"/>
  <c r="AI2688" i="4" s="1"/>
  <c r="AG2692" i="4"/>
  <c r="AH2692" i="4" s="1"/>
  <c r="AI2692" i="4" s="1"/>
  <c r="AG2696" i="4"/>
  <c r="AH2696" i="4" s="1"/>
  <c r="AI2696" i="4" s="1"/>
  <c r="AG2700" i="4"/>
  <c r="AH2700" i="4" s="1"/>
  <c r="AI2700" i="4" s="1"/>
  <c r="AG2704" i="4"/>
  <c r="AH2704" i="4" s="1"/>
  <c r="AI2704" i="4" s="1"/>
  <c r="AG2708" i="4"/>
  <c r="AH2708" i="4" s="1"/>
  <c r="AI2708" i="4" s="1"/>
  <c r="AG2712" i="4"/>
  <c r="AH2712" i="4" s="1"/>
  <c r="AI2712" i="4" s="1"/>
  <c r="AG2716" i="4"/>
  <c r="AH2716" i="4" s="1"/>
  <c r="AI2716" i="4" s="1"/>
  <c r="AG2720" i="4"/>
  <c r="AH2720" i="4" s="1"/>
  <c r="AI2720" i="4" s="1"/>
  <c r="AG2724" i="4"/>
  <c r="AH2724" i="4" s="1"/>
  <c r="AI2724" i="4" s="1"/>
  <c r="AG2728" i="4"/>
  <c r="AH2728" i="4" s="1"/>
  <c r="AI2728" i="4" s="1"/>
  <c r="AG2732" i="4"/>
  <c r="AH2732" i="4" s="1"/>
  <c r="AI2732" i="4" s="1"/>
  <c r="AG2736" i="4"/>
  <c r="AH2736" i="4" s="1"/>
  <c r="AI2736" i="4" s="1"/>
  <c r="AG2740" i="4"/>
  <c r="AH2740" i="4" s="1"/>
  <c r="AI2740" i="4" s="1"/>
  <c r="AG2744" i="4"/>
  <c r="AH2744" i="4" s="1"/>
  <c r="AI2744" i="4" s="1"/>
  <c r="AG2748" i="4"/>
  <c r="AH2748" i="4" s="1"/>
  <c r="AI2748" i="4" s="1"/>
  <c r="AG2752" i="4"/>
  <c r="AH2752" i="4" s="1"/>
  <c r="AI2752" i="4" s="1"/>
  <c r="AG2756" i="4"/>
  <c r="AH2756" i="4" s="1"/>
  <c r="AI2756" i="4" s="1"/>
  <c r="AG2760" i="4"/>
  <c r="AH2760" i="4" s="1"/>
  <c r="AI2760" i="4" s="1"/>
  <c r="AG2764" i="4"/>
  <c r="AH2764" i="4" s="1"/>
  <c r="AI2764" i="4" s="1"/>
  <c r="AG2768" i="4"/>
  <c r="AH2768" i="4" s="1"/>
  <c r="AI2768" i="4" s="1"/>
  <c r="AG2772" i="4"/>
  <c r="AH2772" i="4" s="1"/>
  <c r="AI2772" i="4" s="1"/>
  <c r="AG2776" i="4"/>
  <c r="AH2776" i="4" s="1"/>
  <c r="AI2776" i="4" s="1"/>
  <c r="AG2780" i="4"/>
  <c r="AH2780" i="4" s="1"/>
  <c r="AI2780" i="4" s="1"/>
  <c r="AG2784" i="4"/>
  <c r="AH2784" i="4" s="1"/>
  <c r="AI2784" i="4" s="1"/>
  <c r="AG2788" i="4"/>
  <c r="AH2788" i="4" s="1"/>
  <c r="AI2788" i="4" s="1"/>
  <c r="AG2792" i="4"/>
  <c r="AH2792" i="4" s="1"/>
  <c r="AI2792" i="4" s="1"/>
  <c r="AG2795" i="4"/>
  <c r="AH2795" i="4" s="1"/>
  <c r="AI2795" i="4" s="1"/>
  <c r="AG2797" i="4"/>
  <c r="AH2797" i="4" s="1"/>
  <c r="AI2797" i="4" s="1"/>
  <c r="AG2799" i="4"/>
  <c r="AH2799" i="4" s="1"/>
  <c r="AI2799" i="4" s="1"/>
  <c r="AG2801" i="4"/>
  <c r="AH2801" i="4" s="1"/>
  <c r="AI2801" i="4" s="1"/>
  <c r="AG2803" i="4"/>
  <c r="AH2803" i="4" s="1"/>
  <c r="AI2803" i="4" s="1"/>
  <c r="AG2805" i="4"/>
  <c r="AH2805" i="4" s="1"/>
  <c r="AI2805" i="4" s="1"/>
  <c r="AG2807" i="4"/>
  <c r="AH2807" i="4" s="1"/>
  <c r="AI2807" i="4" s="1"/>
  <c r="AG2809" i="4"/>
  <c r="AH2809" i="4" s="1"/>
  <c r="AI2809" i="4" s="1"/>
  <c r="AG2811" i="4"/>
  <c r="AH2811" i="4" s="1"/>
  <c r="AI2811" i="4" s="1"/>
  <c r="AG2813" i="4"/>
  <c r="AH2813" i="4" s="1"/>
  <c r="AI2813" i="4" s="1"/>
  <c r="AG2815" i="4"/>
  <c r="AH2815" i="4" s="1"/>
  <c r="AI2815" i="4" s="1"/>
  <c r="AG2817" i="4"/>
  <c r="AH2817" i="4" s="1"/>
  <c r="AI2817" i="4" s="1"/>
  <c r="AG2819" i="4"/>
  <c r="AH2819" i="4" s="1"/>
  <c r="AI2819" i="4" s="1"/>
  <c r="AG2821" i="4"/>
  <c r="AH2821" i="4" s="1"/>
  <c r="AI2821" i="4" s="1"/>
  <c r="AG2823" i="4"/>
  <c r="AH2823" i="4" s="1"/>
  <c r="AI2823" i="4" s="1"/>
  <c r="AG2825" i="4"/>
  <c r="AH2825" i="4" s="1"/>
  <c r="AI2825" i="4" s="1"/>
  <c r="AG2827" i="4"/>
  <c r="AH2827" i="4" s="1"/>
  <c r="AI2827" i="4" s="1"/>
  <c r="AG2829" i="4"/>
  <c r="AH2829" i="4" s="1"/>
  <c r="AI2829" i="4" s="1"/>
  <c r="AG2832" i="4"/>
  <c r="AH2832" i="4" s="1"/>
  <c r="AI2832" i="4" s="1"/>
  <c r="AG2834" i="4"/>
  <c r="AH2834" i="4" s="1"/>
  <c r="AI2834" i="4" s="1"/>
  <c r="AG2836" i="4"/>
  <c r="AH2836" i="4" s="1"/>
  <c r="AI2836" i="4" s="1"/>
  <c r="AG2838" i="4"/>
  <c r="AH2838" i="4" s="1"/>
  <c r="AI2838" i="4" s="1"/>
  <c r="AG2840" i="4"/>
  <c r="AH2840" i="4" s="1"/>
  <c r="AI2840" i="4" s="1"/>
  <c r="AG2842" i="4"/>
  <c r="AH2842" i="4" s="1"/>
  <c r="AI2842" i="4" s="1"/>
  <c r="AG2844" i="4"/>
  <c r="AH2844" i="4" s="1"/>
  <c r="AI2844" i="4" s="1"/>
  <c r="AG2846" i="4"/>
  <c r="AH2846" i="4" s="1"/>
  <c r="AI2846" i="4" s="1"/>
  <c r="AG2848" i="4"/>
  <c r="AH2848" i="4" s="1"/>
  <c r="AI2848" i="4" s="1"/>
  <c r="AG2850" i="4"/>
  <c r="AH2850" i="4" s="1"/>
  <c r="AI2850" i="4" s="1"/>
  <c r="AG2852" i="4"/>
  <c r="AH2852" i="4" s="1"/>
  <c r="AI2852" i="4" s="1"/>
  <c r="AG2854" i="4"/>
  <c r="AH2854" i="4" s="1"/>
  <c r="AI2854" i="4" s="1"/>
  <c r="AG2856" i="4"/>
  <c r="AH2856" i="4" s="1"/>
  <c r="AI2856" i="4" s="1"/>
  <c r="AG2858" i="4"/>
  <c r="AH2858" i="4" s="1"/>
  <c r="AI2858" i="4" s="1"/>
  <c r="AG2860" i="4"/>
  <c r="AH2860" i="4" s="1"/>
  <c r="AI2860" i="4" s="1"/>
  <c r="AG2862" i="4"/>
  <c r="AH2862" i="4" s="1"/>
  <c r="AI2862" i="4" s="1"/>
  <c r="AG2864" i="4"/>
  <c r="AH2864" i="4" s="1"/>
  <c r="AI2864" i="4" s="1"/>
  <c r="AG2867" i="4"/>
  <c r="AH2867" i="4" s="1"/>
  <c r="AI2867" i="4" s="1"/>
  <c r="AG2869" i="4"/>
  <c r="AH2869" i="4" s="1"/>
  <c r="AI2869" i="4" s="1"/>
  <c r="AG2871" i="4"/>
  <c r="AH2871" i="4" s="1"/>
  <c r="AI2871" i="4" s="1"/>
  <c r="AG2873" i="4"/>
  <c r="AH2873" i="4" s="1"/>
  <c r="AI2873" i="4" s="1"/>
  <c r="AG2875" i="4"/>
  <c r="AH2875" i="4" s="1"/>
  <c r="AI2875" i="4" s="1"/>
  <c r="AG2877" i="4"/>
  <c r="AH2877" i="4" s="1"/>
  <c r="AI2877" i="4" s="1"/>
  <c r="AG2879" i="4"/>
  <c r="AH2879" i="4" s="1"/>
  <c r="AI2879" i="4" s="1"/>
  <c r="Z736" i="4"/>
  <c r="Z762" i="4"/>
  <c r="W788" i="4"/>
  <c r="Z802" i="4"/>
  <c r="Z815" i="4"/>
  <c r="W828" i="4"/>
  <c r="Z840" i="4"/>
  <c r="Z853" i="4"/>
  <c r="Z866" i="4"/>
  <c r="Z879" i="4"/>
  <c r="X889" i="4"/>
  <c r="X897" i="4"/>
  <c r="Z903" i="4"/>
  <c r="W909" i="4"/>
  <c r="X914" i="4"/>
  <c r="Z919" i="4"/>
  <c r="W925" i="4"/>
  <c r="X930" i="4"/>
  <c r="Z935" i="4"/>
  <c r="W941" i="4"/>
  <c r="X946" i="4"/>
  <c r="Z951" i="4"/>
  <c r="W957" i="4"/>
  <c r="X962" i="4"/>
  <c r="Z967" i="4"/>
  <c r="W973" i="4"/>
  <c r="X978" i="4"/>
  <c r="Z983" i="4"/>
  <c r="W992" i="4"/>
  <c r="Z1002" i="4"/>
  <c r="Z1013" i="4"/>
  <c r="W1024" i="4"/>
  <c r="Z1034" i="4"/>
  <c r="Z1045" i="4"/>
  <c r="W1056" i="4"/>
  <c r="Z1066" i="4"/>
  <c r="Z1077" i="4"/>
  <c r="W1088" i="4"/>
  <c r="Z1098" i="4"/>
  <c r="Z1109" i="4"/>
  <c r="W1120" i="4"/>
  <c r="Z1130" i="4"/>
  <c r="Z1141" i="4"/>
  <c r="W1152" i="4"/>
  <c r="Z1162" i="4"/>
  <c r="Z1173" i="4"/>
  <c r="W1184" i="4"/>
  <c r="Z1194" i="4"/>
  <c r="Z1205" i="4"/>
  <c r="W1216" i="4"/>
  <c r="Z1226" i="4"/>
  <c r="Z1237" i="4"/>
  <c r="W1248" i="4"/>
  <c r="Z1258" i="4"/>
  <c r="Z1269" i="4"/>
  <c r="W1280" i="4"/>
  <c r="Z1290" i="4"/>
  <c r="Z1301" i="4"/>
  <c r="W1312" i="4"/>
  <c r="Z1322" i="4"/>
  <c r="Z1333" i="4"/>
  <c r="W1344" i="4"/>
  <c r="Z1354" i="4"/>
  <c r="Z1365" i="4"/>
  <c r="W1376" i="4"/>
  <c r="Z1386" i="4"/>
  <c r="Z1397" i="4"/>
  <c r="W1408" i="4"/>
  <c r="Z1418" i="4"/>
  <c r="Z1429" i="4"/>
  <c r="W1440" i="4"/>
  <c r="Z1450" i="4"/>
  <c r="Z1461" i="4"/>
  <c r="W1472" i="4"/>
  <c r="Z1482" i="4"/>
  <c r="Z1493" i="4"/>
  <c r="W1504" i="4"/>
  <c r="Z1509" i="4"/>
  <c r="Z1514" i="4"/>
  <c r="X1517" i="4"/>
  <c r="W1520" i="4"/>
  <c r="Z1522" i="4"/>
  <c r="X1525" i="4"/>
  <c r="W1528" i="4"/>
  <c r="Z1530" i="4"/>
  <c r="X1533" i="4"/>
  <c r="W1536" i="4"/>
  <c r="Z1538" i="4"/>
  <c r="X1541" i="4"/>
  <c r="W1544" i="4"/>
  <c r="Z1546" i="4"/>
  <c r="X1549" i="4"/>
  <c r="W1552" i="4"/>
  <c r="Z1554" i="4"/>
  <c r="X1557" i="4"/>
  <c r="W1560" i="4"/>
  <c r="Z1562" i="4"/>
  <c r="X1565" i="4"/>
  <c r="W1568" i="4"/>
  <c r="Z1570" i="4"/>
  <c r="X1573" i="4"/>
  <c r="W1576" i="4"/>
  <c r="Z1578" i="4"/>
  <c r="X1581" i="4"/>
  <c r="W1584" i="4"/>
  <c r="Z1586" i="4"/>
  <c r="X1589" i="4"/>
  <c r="W1592" i="4"/>
  <c r="Z1594" i="4"/>
  <c r="X1597" i="4"/>
  <c r="W1600" i="4"/>
  <c r="Z1602" i="4"/>
  <c r="X1605" i="4"/>
  <c r="W1608" i="4"/>
  <c r="Z1610" i="4"/>
  <c r="X1613" i="4"/>
  <c r="W1616" i="4"/>
  <c r="Z1618" i="4"/>
  <c r="X1621" i="4"/>
  <c r="W1624" i="4"/>
  <c r="Z1626" i="4"/>
  <c r="X1629" i="4"/>
  <c r="W1632" i="4"/>
  <c r="Z1634" i="4"/>
  <c r="X1637" i="4"/>
  <c r="W1640" i="4"/>
  <c r="Z1642" i="4"/>
  <c r="X1645" i="4"/>
  <c r="W1648" i="4"/>
  <c r="Z1650" i="4"/>
  <c r="X1653" i="4"/>
  <c r="W1656" i="4"/>
  <c r="Z1658" i="4"/>
  <c r="X1661" i="4"/>
  <c r="W1664" i="4"/>
  <c r="Z1666" i="4"/>
  <c r="X1669" i="4"/>
  <c r="W1672" i="4"/>
  <c r="Z1674" i="4"/>
  <c r="X1677" i="4"/>
  <c r="W1680" i="4"/>
  <c r="Z1682" i="4"/>
  <c r="X1685" i="4"/>
  <c r="W1688" i="4"/>
  <c r="Z1690" i="4"/>
  <c r="X1693" i="4"/>
  <c r="W1696" i="4"/>
  <c r="Z1698" i="4"/>
  <c r="X1701" i="4"/>
  <c r="W1704" i="4"/>
  <c r="Z1706" i="4"/>
  <c r="X1709" i="4"/>
  <c r="W1712" i="4"/>
  <c r="Z1714" i="4"/>
  <c r="X1717" i="4"/>
  <c r="W1720" i="4"/>
  <c r="Z1722" i="4"/>
  <c r="X1725" i="4"/>
  <c r="W1728" i="4"/>
  <c r="Z1730" i="4"/>
  <c r="X1733" i="4"/>
  <c r="W1736" i="4"/>
  <c r="Z1738" i="4"/>
  <c r="Z1742" i="4"/>
  <c r="W1747" i="4"/>
  <c r="Z1752" i="4"/>
  <c r="Z1757" i="4"/>
  <c r="W1763" i="4"/>
  <c r="Z1768" i="4"/>
  <c r="Z749" i="4"/>
  <c r="Z775" i="4"/>
  <c r="W796" i="4"/>
  <c r="Z808" i="4"/>
  <c r="Z821" i="4"/>
  <c r="Z834" i="4"/>
  <c r="Z847" i="4"/>
  <c r="W860" i="4"/>
  <c r="Z872" i="4"/>
  <c r="X885" i="4"/>
  <c r="X893" i="4"/>
  <c r="W901" i="4"/>
  <c r="X906" i="4"/>
  <c r="Z911" i="4"/>
  <c r="W917" i="4"/>
  <c r="X922" i="4"/>
  <c r="Z927" i="4"/>
  <c r="W933" i="4"/>
  <c r="X938" i="4"/>
  <c r="Z943" i="4"/>
  <c r="W949" i="4"/>
  <c r="X954" i="4"/>
  <c r="Z959" i="4"/>
  <c r="W965" i="4"/>
  <c r="X970" i="4"/>
  <c r="Z975" i="4"/>
  <c r="W981" i="4"/>
  <c r="Z986" i="4"/>
  <c r="Z997" i="4"/>
  <c r="W1008" i="4"/>
  <c r="Z1018" i="4"/>
  <c r="Z1029" i="4"/>
  <c r="W1040" i="4"/>
  <c r="Z1050" i="4"/>
  <c r="Z1061" i="4"/>
  <c r="W1072" i="4"/>
  <c r="Z1082" i="4"/>
  <c r="Z1093" i="4"/>
  <c r="W1104" i="4"/>
  <c r="Z1114" i="4"/>
  <c r="Z1125" i="4"/>
  <c r="W1136" i="4"/>
  <c r="Z1146" i="4"/>
  <c r="Z1157" i="4"/>
  <c r="W1168" i="4"/>
  <c r="Z1178" i="4"/>
  <c r="Z1189" i="4"/>
  <c r="W1200" i="4"/>
  <c r="Z1210" i="4"/>
  <c r="Z1221" i="4"/>
  <c r="W1232" i="4"/>
  <c r="Z1242" i="4"/>
  <c r="Z1253" i="4"/>
  <c r="W1264" i="4"/>
  <c r="Z1274" i="4"/>
  <c r="Z1285" i="4"/>
  <c r="W1296" i="4"/>
  <c r="Z1306" i="4"/>
  <c r="Z1317" i="4"/>
  <c r="W1328" i="4"/>
  <c r="Z1338" i="4"/>
  <c r="Z1349" i="4"/>
  <c r="W1360" i="4"/>
  <c r="Z1370" i="4"/>
  <c r="Z1381" i="4"/>
  <c r="W1392" i="4"/>
  <c r="Z1402" i="4"/>
  <c r="Z1413" i="4"/>
  <c r="W1424" i="4"/>
  <c r="Z1434" i="4"/>
  <c r="Z1445" i="4"/>
  <c r="W1456" i="4"/>
  <c r="Z1466" i="4"/>
  <c r="Z1477" i="4"/>
  <c r="W1488" i="4"/>
  <c r="Z1498" i="4"/>
  <c r="Z1506" i="4"/>
  <c r="W1512" i="4"/>
  <c r="W1516" i="4"/>
  <c r="Z1518" i="4"/>
  <c r="X1521" i="4"/>
  <c r="W1524" i="4"/>
  <c r="Z1526" i="4"/>
  <c r="X1529" i="4"/>
  <c r="W1532" i="4"/>
  <c r="Z1534" i="4"/>
  <c r="X1537" i="4"/>
  <c r="W1540" i="4"/>
  <c r="Z1542" i="4"/>
  <c r="X1545" i="4"/>
  <c r="W1548" i="4"/>
  <c r="Z1550" i="4"/>
  <c r="X1553" i="4"/>
  <c r="W1556" i="4"/>
  <c r="Z1558" i="4"/>
  <c r="X1561" i="4"/>
  <c r="W1564" i="4"/>
  <c r="Z1566" i="4"/>
  <c r="X1569" i="4"/>
  <c r="W1572" i="4"/>
  <c r="Z1574" i="4"/>
  <c r="X1577" i="4"/>
  <c r="W1580" i="4"/>
  <c r="Z1582" i="4"/>
  <c r="X1585" i="4"/>
  <c r="W1588" i="4"/>
  <c r="Z1590" i="4"/>
  <c r="X1593" i="4"/>
  <c r="W1596" i="4"/>
  <c r="Z1598" i="4"/>
  <c r="X1601" i="4"/>
  <c r="W1604" i="4"/>
  <c r="Z1606" i="4"/>
  <c r="X1609" i="4"/>
  <c r="W1612" i="4"/>
  <c r="Z1614" i="4"/>
  <c r="X1617" i="4"/>
  <c r="W1620" i="4"/>
  <c r="Z1622" i="4"/>
  <c r="X1625" i="4"/>
  <c r="W1628" i="4"/>
  <c r="Z1630" i="4"/>
  <c r="X1633" i="4"/>
  <c r="W1636" i="4"/>
  <c r="Z1638" i="4"/>
  <c r="X1641" i="4"/>
  <c r="W1644" i="4"/>
  <c r="Z1646" i="4"/>
  <c r="X1649" i="4"/>
  <c r="W1652" i="4"/>
  <c r="Z1654" i="4"/>
  <c r="X1657" i="4"/>
  <c r="W1660" i="4"/>
  <c r="Z1662" i="4"/>
  <c r="X1665" i="4"/>
  <c r="W1668" i="4"/>
  <c r="Z1670" i="4"/>
  <c r="X1673" i="4"/>
  <c r="W1676" i="4"/>
  <c r="Z1678" i="4"/>
  <c r="X1681" i="4"/>
  <c r="W1684" i="4"/>
  <c r="Z1686" i="4"/>
  <c r="X1689" i="4"/>
  <c r="W1692" i="4"/>
  <c r="Z1694" i="4"/>
  <c r="X1697" i="4"/>
  <c r="W1700" i="4"/>
  <c r="Z1702" i="4"/>
  <c r="X1705" i="4"/>
  <c r="W1708" i="4"/>
  <c r="Z1710" i="4"/>
  <c r="X1713" i="4"/>
  <c r="W1716" i="4"/>
  <c r="Z1718" i="4"/>
  <c r="X1721" i="4"/>
  <c r="W1724" i="4"/>
  <c r="Z1726" i="4"/>
  <c r="X1729" i="4"/>
  <c r="W1732" i="4"/>
  <c r="Z1734" i="4"/>
  <c r="X1737" i="4"/>
  <c r="Z1740" i="4"/>
  <c r="Z1744" i="4"/>
  <c r="Z1749" i="4"/>
  <c r="W1755" i="4"/>
  <c r="Z1760" i="4"/>
  <c r="Z1765" i="4"/>
  <c r="W1771" i="4"/>
  <c r="Z1776" i="4"/>
  <c r="Z1781" i="4"/>
  <c r="W1787" i="4"/>
  <c r="Z1792" i="4"/>
  <c r="Z1797" i="4"/>
  <c r="W1803" i="4"/>
  <c r="Z1808" i="4"/>
  <c r="Z1813" i="4"/>
  <c r="W1819" i="4"/>
  <c r="Z1824" i="4"/>
  <c r="Z1829" i="4"/>
  <c r="W1835" i="4"/>
  <c r="Z1840" i="4"/>
  <c r="Z1845" i="4"/>
  <c r="W1851" i="4"/>
  <c r="Z1856" i="4"/>
  <c r="Z1861" i="4"/>
  <c r="W1867" i="4"/>
  <c r="Z1872" i="4"/>
  <c r="Z1877" i="4"/>
  <c r="W1883" i="4"/>
  <c r="Z1888" i="4"/>
  <c r="Z1893" i="4"/>
  <c r="W1899" i="4"/>
  <c r="Z1904" i="4"/>
  <c r="Z1909" i="4"/>
  <c r="W1915" i="4"/>
  <c r="Z1920" i="4"/>
  <c r="Z1925" i="4"/>
  <c r="W1931" i="4"/>
  <c r="Z1936" i="4"/>
  <c r="Z1941" i="4"/>
  <c r="W1947" i="4"/>
  <c r="Z1952" i="4"/>
  <c r="Z1957" i="4"/>
  <c r="W1963" i="4"/>
  <c r="Z1968" i="4"/>
  <c r="Z1973" i="4"/>
  <c r="W1979" i="4"/>
  <c r="Z1984" i="4"/>
  <c r="Z1989" i="4"/>
  <c r="W1995" i="4"/>
  <c r="Z2000" i="4"/>
  <c r="Z2005" i="4"/>
  <c r="W2011" i="4"/>
  <c r="Z2016" i="4"/>
  <c r="Z2021" i="4"/>
  <c r="W2027" i="4"/>
  <c r="Z2032" i="4"/>
  <c r="Z2037" i="4"/>
  <c r="W2043" i="4"/>
  <c r="Z2048" i="4"/>
  <c r="Z2053" i="4"/>
  <c r="W2059" i="4"/>
  <c r="Z2064" i="4"/>
  <c r="Z2069" i="4"/>
  <c r="W2075" i="4"/>
  <c r="Z2080" i="4"/>
  <c r="Z2085" i="4"/>
  <c r="W2091" i="4"/>
  <c r="Z2096" i="4"/>
  <c r="Z2101" i="4"/>
  <c r="W2107" i="4"/>
  <c r="Z2112" i="4"/>
  <c r="Z2117" i="4"/>
  <c r="W2123" i="4"/>
  <c r="Z2128" i="4"/>
  <c r="Z2133" i="4"/>
  <c r="W2139" i="4"/>
  <c r="Z2144" i="4"/>
  <c r="Z2149" i="4"/>
  <c r="W2155" i="4"/>
  <c r="Z2160" i="4"/>
  <c r="Z2165" i="4"/>
  <c r="W2171" i="4"/>
  <c r="Z2176" i="4"/>
  <c r="Z2181" i="4"/>
  <c r="W2187" i="4"/>
  <c r="Z2192" i="4"/>
  <c r="Z2197" i="4"/>
  <c r="W2203" i="4"/>
  <c r="Z2208" i="4"/>
  <c r="Z2213" i="4"/>
  <c r="W2219" i="4"/>
  <c r="Z2224" i="4"/>
  <c r="Z2229" i="4"/>
  <c r="W2235" i="4"/>
  <c r="Z2240" i="4"/>
  <c r="Z2245" i="4"/>
  <c r="W2251" i="4"/>
  <c r="Z2256" i="4"/>
  <c r="Z2261" i="4"/>
  <c r="W2267" i="4"/>
  <c r="Z2272" i="4"/>
  <c r="Z2277" i="4"/>
  <c r="W2283" i="4"/>
  <c r="Z2288" i="4"/>
  <c r="Z2293" i="4"/>
  <c r="W2299" i="4"/>
  <c r="Z2304" i="4"/>
  <c r="Z2309" i="4"/>
  <c r="W2315" i="4"/>
  <c r="Z2320" i="4"/>
  <c r="Z2325" i="4"/>
  <c r="W2331" i="4"/>
  <c r="Z2336" i="4"/>
  <c r="Z2341" i="4"/>
  <c r="W2347" i="4"/>
  <c r="Z2352" i="4"/>
  <c r="Z2357" i="4"/>
  <c r="W2363" i="4"/>
  <c r="Z2368" i="4"/>
  <c r="Z2373" i="4"/>
  <c r="W2379" i="4"/>
  <c r="Z2384" i="4"/>
  <c r="Z2389" i="4"/>
  <c r="W2395" i="4"/>
  <c r="Z2400" i="4"/>
  <c r="Z2405" i="4"/>
  <c r="W2411" i="4"/>
  <c r="Z2416" i="4"/>
  <c r="Z2421" i="4"/>
  <c r="W2427" i="4"/>
  <c r="Z2432" i="4"/>
  <c r="Z2437" i="4"/>
  <c r="W2443" i="4"/>
  <c r="Z2448" i="4"/>
  <c r="Z2453" i="4"/>
  <c r="Z2457" i="4"/>
  <c r="Z2460" i="4"/>
  <c r="W2463" i="4"/>
  <c r="Z2465" i="4"/>
  <c r="Z2468" i="4"/>
  <c r="W2471" i="4"/>
  <c r="Z2473" i="4"/>
  <c r="Z2476" i="4"/>
  <c r="W2479" i="4"/>
  <c r="Z2481" i="4"/>
  <c r="Z2484" i="4"/>
  <c r="W2487" i="4"/>
  <c r="Z2489" i="4"/>
  <c r="Z2492" i="4"/>
  <c r="W2495" i="4"/>
  <c r="Z2497" i="4"/>
  <c r="Z2500" i="4"/>
  <c r="W2503" i="4"/>
  <c r="Z2505" i="4"/>
  <c r="Z2508" i="4"/>
  <c r="W2511" i="4"/>
  <c r="Z2513" i="4"/>
  <c r="Z2516" i="4"/>
  <c r="W2519" i="4"/>
  <c r="Z2521" i="4"/>
  <c r="Z2524" i="4"/>
  <c r="W2527" i="4"/>
  <c r="Z2529" i="4"/>
  <c r="Z2532" i="4"/>
  <c r="W2535" i="4"/>
  <c r="Z2537" i="4"/>
  <c r="Z2540" i="4"/>
  <c r="W2543" i="4"/>
  <c r="Z2545" i="4"/>
  <c r="Z2548" i="4"/>
  <c r="W2551" i="4"/>
  <c r="Z2553" i="4"/>
  <c r="Z2556" i="4"/>
  <c r="W2559" i="4"/>
  <c r="Z2561" i="4"/>
  <c r="Z2564" i="4"/>
  <c r="W2567" i="4"/>
  <c r="Z2569" i="4"/>
  <c r="Z2572" i="4"/>
  <c r="W2575" i="4"/>
  <c r="Z2577" i="4"/>
  <c r="Z2580" i="4"/>
  <c r="W2583" i="4"/>
  <c r="Z2585" i="4"/>
  <c r="Z2588" i="4"/>
  <c r="W2591" i="4"/>
  <c r="Z2593" i="4"/>
  <c r="Z2596" i="4"/>
  <c r="W2599" i="4"/>
  <c r="Z2601" i="4"/>
  <c r="Z2604" i="4"/>
  <c r="W2607" i="4"/>
  <c r="Z2609" i="4"/>
  <c r="Z2612" i="4"/>
  <c r="W2615" i="4"/>
  <c r="Z2617" i="4"/>
  <c r="Z2620" i="4"/>
  <c r="W2623" i="4"/>
  <c r="Z2625" i="4"/>
  <c r="Z2628" i="4"/>
  <c r="W2631" i="4"/>
  <c r="Z2633" i="4"/>
  <c r="Z2636" i="4"/>
  <c r="W2639" i="4"/>
  <c r="Z2641" i="4"/>
  <c r="Z2644" i="4"/>
  <c r="W2647" i="4"/>
  <c r="Z2649" i="4"/>
  <c r="Z2652" i="4"/>
  <c r="W2655" i="4"/>
  <c r="Z2657" i="4"/>
  <c r="Z2660" i="4"/>
  <c r="W2663" i="4"/>
  <c r="Z2665" i="4"/>
  <c r="Z2668" i="4"/>
  <c r="W2671" i="4"/>
  <c r="Z2673" i="4"/>
  <c r="Z2676" i="4"/>
  <c r="W2679" i="4"/>
  <c r="Z2681" i="4"/>
  <c r="Z2684" i="4"/>
  <c r="W2687" i="4"/>
  <c r="Z2689" i="4"/>
  <c r="Z2692" i="4"/>
  <c r="W2695" i="4"/>
  <c r="Z2697" i="4"/>
  <c r="Z2700" i="4"/>
  <c r="W2703" i="4"/>
  <c r="Z2705" i="4"/>
  <c r="Z2708" i="4"/>
  <c r="W2711" i="4"/>
  <c r="Z2713" i="4"/>
  <c r="Z2716" i="4"/>
  <c r="W2719" i="4"/>
  <c r="Z2721" i="4"/>
  <c r="Z2724" i="4"/>
  <c r="W2727" i="4"/>
  <c r="Z2729" i="4"/>
  <c r="Z2732" i="4"/>
  <c r="W2735" i="4"/>
  <c r="Z2737" i="4"/>
  <c r="Z2740" i="4"/>
  <c r="W2743" i="4"/>
  <c r="Z2745" i="4"/>
  <c r="Z2748" i="4"/>
  <c r="W2751" i="4"/>
  <c r="Z2753" i="4"/>
  <c r="Z2756" i="4"/>
  <c r="W2759" i="4"/>
  <c r="Z2761" i="4"/>
  <c r="Z2764" i="4"/>
  <c r="W2767" i="4"/>
  <c r="Z2769" i="4"/>
  <c r="Z2772" i="4"/>
  <c r="W2775" i="4"/>
  <c r="Z2777" i="4"/>
  <c r="Z2780" i="4"/>
  <c r="W2783" i="4"/>
  <c r="Z2785" i="4"/>
  <c r="Z1773" i="4"/>
  <c r="W1779" i="4"/>
  <c r="Z1784" i="4"/>
  <c r="Z1789" i="4"/>
  <c r="W1795" i="4"/>
  <c r="Z1800" i="4"/>
  <c r="Z1805" i="4"/>
  <c r="W1811" i="4"/>
  <c r="Z1816" i="4"/>
  <c r="Z1821" i="4"/>
  <c r="W1827" i="4"/>
  <c r="Z1832" i="4"/>
  <c r="Z1837" i="4"/>
  <c r="W1843" i="4"/>
  <c r="Z1848" i="4"/>
  <c r="Z1853" i="4"/>
  <c r="W1859" i="4"/>
  <c r="Z1864" i="4"/>
  <c r="Z1869" i="4"/>
  <c r="W1875" i="4"/>
  <c r="Z1880" i="4"/>
  <c r="Z1885" i="4"/>
  <c r="W1891" i="4"/>
  <c r="Z1896" i="4"/>
  <c r="Z1901" i="4"/>
  <c r="W1907" i="4"/>
  <c r="Z1912" i="4"/>
  <c r="Z1917" i="4"/>
  <c r="W1923" i="4"/>
  <c r="Z1928" i="4"/>
  <c r="Z1933" i="4"/>
  <c r="W1939" i="4"/>
  <c r="Z1944" i="4"/>
  <c r="Z1949" i="4"/>
  <c r="W1955" i="4"/>
  <c r="Z1960" i="4"/>
  <c r="Z1965" i="4"/>
  <c r="W1971" i="4"/>
  <c r="Z1976" i="4"/>
  <c r="Z1981" i="4"/>
  <c r="W1987" i="4"/>
  <c r="Z1992" i="4"/>
  <c r="Z1997" i="4"/>
  <c r="W2003" i="4"/>
  <c r="Z2008" i="4"/>
  <c r="Z2013" i="4"/>
  <c r="W2019" i="4"/>
  <c r="Z2024" i="4"/>
  <c r="Z2029" i="4"/>
  <c r="W2035" i="4"/>
  <c r="Z2040" i="4"/>
  <c r="Z2045" i="4"/>
  <c r="W2051" i="4"/>
  <c r="Z2056" i="4"/>
  <c r="Z2061" i="4"/>
  <c r="W2067" i="4"/>
  <c r="Z2072" i="4"/>
  <c r="Z2077" i="4"/>
  <c r="W2083" i="4"/>
  <c r="Z2088" i="4"/>
  <c r="Z2093" i="4"/>
  <c r="W2099" i="4"/>
  <c r="Z2104" i="4"/>
  <c r="Z2109" i="4"/>
  <c r="W2115" i="4"/>
  <c r="Z2120" i="4"/>
  <c r="Z2125" i="4"/>
  <c r="W2131" i="4"/>
  <c r="Z2136" i="4"/>
  <c r="Z2141" i="4"/>
  <c r="W2147" i="4"/>
  <c r="Z2152" i="4"/>
  <c r="Z2157" i="4"/>
  <c r="W2163" i="4"/>
  <c r="Z2168" i="4"/>
  <c r="Z2173" i="4"/>
  <c r="W2179" i="4"/>
  <c r="Z2184" i="4"/>
  <c r="Z2189" i="4"/>
  <c r="W2195" i="4"/>
  <c r="Z2200" i="4"/>
  <c r="Z2205" i="4"/>
  <c r="W2211" i="4"/>
  <c r="Z2216" i="4"/>
  <c r="Z2221" i="4"/>
  <c r="W2227" i="4"/>
  <c r="Z2232" i="4"/>
  <c r="Z2237" i="4"/>
  <c r="W2243" i="4"/>
  <c r="Z2248" i="4"/>
  <c r="Z2253" i="4"/>
  <c r="W2259" i="4"/>
  <c r="Z2264" i="4"/>
  <c r="Z2269" i="4"/>
  <c r="W2275" i="4"/>
  <c r="Z2280" i="4"/>
  <c r="Z2285" i="4"/>
  <c r="W2291" i="4"/>
  <c r="Z2296" i="4"/>
  <c r="Z2301" i="4"/>
  <c r="W2307" i="4"/>
  <c r="Z2312" i="4"/>
  <c r="Z2317" i="4"/>
  <c r="W2323" i="4"/>
  <c r="Z2328" i="4"/>
  <c r="Z2333" i="4"/>
  <c r="W2339" i="4"/>
  <c r="Z2344" i="4"/>
  <c r="Z2349" i="4"/>
  <c r="W2355" i="4"/>
  <c r="Z2360" i="4"/>
  <c r="Z2365" i="4"/>
  <c r="W2371" i="4"/>
  <c r="Z2376" i="4"/>
  <c r="Z2381" i="4"/>
  <c r="W2387" i="4"/>
  <c r="Z2392" i="4"/>
  <c r="Z2397" i="4"/>
  <c r="W2403" i="4"/>
  <c r="Z2408" i="4"/>
  <c r="Z2413" i="4"/>
  <c r="W2419" i="4"/>
  <c r="Z2424" i="4"/>
  <c r="Z2429" i="4"/>
  <c r="W2435" i="4"/>
  <c r="Z2440" i="4"/>
  <c r="Z2445" i="4"/>
  <c r="W2451" i="4"/>
  <c r="Z2456" i="4"/>
  <c r="W2459" i="4"/>
  <c r="Z2461" i="4"/>
  <c r="Z2464" i="4"/>
  <c r="W2467" i="4"/>
  <c r="Z2469" i="4"/>
  <c r="Z2472" i="4"/>
  <c r="W2475" i="4"/>
  <c r="Z2477" i="4"/>
  <c r="Z2480" i="4"/>
  <c r="W2483" i="4"/>
  <c r="Z2485" i="4"/>
  <c r="Z2488" i="4"/>
  <c r="W2491" i="4"/>
  <c r="Z2493" i="4"/>
  <c r="Z2496" i="4"/>
  <c r="W2499" i="4"/>
  <c r="Z2501" i="4"/>
  <c r="Z2504" i="4"/>
  <c r="W2507" i="4"/>
  <c r="Z2509" i="4"/>
  <c r="Z2512" i="4"/>
  <c r="W2515" i="4"/>
  <c r="Z2517" i="4"/>
  <c r="Z2520" i="4"/>
  <c r="W2523" i="4"/>
  <c r="Z2525" i="4"/>
  <c r="Z2528" i="4"/>
  <c r="W2531" i="4"/>
  <c r="Z2533" i="4"/>
  <c r="Z2536" i="4"/>
  <c r="W2539" i="4"/>
  <c r="Z2541" i="4"/>
  <c r="Z2544" i="4"/>
  <c r="W2547" i="4"/>
  <c r="Z2549" i="4"/>
  <c r="Z2552" i="4"/>
  <c r="W2555" i="4"/>
  <c r="Z2557" i="4"/>
  <c r="Z2560" i="4"/>
  <c r="W2563" i="4"/>
  <c r="Z2565" i="4"/>
  <c r="Z2568" i="4"/>
  <c r="W2571" i="4"/>
  <c r="Z2573" i="4"/>
  <c r="Z2576" i="4"/>
  <c r="W2579" i="4"/>
  <c r="Z2581" i="4"/>
  <c r="Z2584" i="4"/>
  <c r="W2587" i="4"/>
  <c r="Z2589" i="4"/>
  <c r="Z2592" i="4"/>
  <c r="W2595" i="4"/>
  <c r="Z2597" i="4"/>
  <c r="Z2600" i="4"/>
  <c r="W2603" i="4"/>
  <c r="Z2605" i="4"/>
  <c r="Z2608" i="4"/>
  <c r="W2611" i="4"/>
  <c r="Z2613" i="4"/>
  <c r="Z2616" i="4"/>
  <c r="W2619" i="4"/>
  <c r="Z2621" i="4"/>
  <c r="Z2624" i="4"/>
  <c r="W2627" i="4"/>
  <c r="Z2629" i="4"/>
  <c r="Z2632" i="4"/>
  <c r="W2635" i="4"/>
  <c r="Z2637" i="4"/>
  <c r="Z2640" i="4"/>
  <c r="W2643" i="4"/>
  <c r="Z2645" i="4"/>
  <c r="Z2648" i="4"/>
  <c r="W2651" i="4"/>
  <c r="Z2653" i="4"/>
  <c r="Z2656" i="4"/>
  <c r="W2659" i="4"/>
  <c r="Z2661" i="4"/>
  <c r="Z2664" i="4"/>
  <c r="W2667" i="4"/>
  <c r="Z2669" i="4"/>
  <c r="Z2672" i="4"/>
  <c r="W2675" i="4"/>
  <c r="Z2677" i="4"/>
  <c r="Z2680" i="4"/>
  <c r="W2683" i="4"/>
  <c r="Z2685" i="4"/>
  <c r="Z2688" i="4"/>
  <c r="W2691" i="4"/>
  <c r="Z2693" i="4"/>
  <c r="Z2696" i="4"/>
  <c r="W2699" i="4"/>
  <c r="Z2701" i="4"/>
  <c r="Z2704" i="4"/>
  <c r="W2707" i="4"/>
  <c r="Z2709" i="4"/>
  <c r="Z2712" i="4"/>
  <c r="W2715" i="4"/>
  <c r="Z2717" i="4"/>
  <c r="Z2720" i="4"/>
  <c r="W2723" i="4"/>
  <c r="Z2725" i="4"/>
  <c r="Z2728" i="4"/>
  <c r="W2731" i="4"/>
  <c r="Z2733" i="4"/>
  <c r="Z2736" i="4"/>
  <c r="W2739" i="4"/>
  <c r="Z2741" i="4"/>
  <c r="Z2744" i="4"/>
  <c r="W2747" i="4"/>
  <c r="Z2749" i="4"/>
  <c r="Z2752" i="4"/>
  <c r="W2755" i="4"/>
  <c r="Z2757" i="4"/>
  <c r="Z2760" i="4"/>
  <c r="W2763" i="4"/>
  <c r="Z2765" i="4"/>
  <c r="Z2768" i="4"/>
  <c r="W2771" i="4"/>
  <c r="Z2773" i="4"/>
  <c r="Z2776" i="4"/>
  <c r="W2779" i="4"/>
  <c r="Z2781" i="4"/>
  <c r="Z2784" i="4"/>
  <c r="W2787" i="4"/>
  <c r="Z2789" i="4"/>
  <c r="Z2792" i="4"/>
  <c r="W2795" i="4"/>
  <c r="Z2796" i="4"/>
  <c r="W2798" i="4"/>
  <c r="X2799" i="4"/>
  <c r="Z2800" i="4"/>
  <c r="W2802" i="4"/>
  <c r="X2803" i="4"/>
  <c r="Z2804" i="4"/>
  <c r="W2806" i="4"/>
  <c r="X2807" i="4"/>
  <c r="Z2808" i="4"/>
  <c r="W2810" i="4"/>
  <c r="X2811" i="4"/>
  <c r="Z2812" i="4"/>
  <c r="W2814" i="4"/>
  <c r="X2815" i="4"/>
  <c r="Z2816" i="4"/>
  <c r="W2818" i="4"/>
  <c r="X2819" i="4"/>
  <c r="Z2820" i="4"/>
  <c r="W2822" i="4"/>
  <c r="X2823" i="4"/>
  <c r="Z2824" i="4"/>
  <c r="W2826" i="4"/>
  <c r="X2827" i="4"/>
  <c r="Z2828" i="4"/>
  <c r="W2830" i="4"/>
  <c r="X2831" i="4"/>
  <c r="Z2832" i="4"/>
  <c r="W2834" i="4"/>
  <c r="X2835" i="4"/>
  <c r="Z2836" i="4"/>
  <c r="W2838" i="4"/>
  <c r="X2839" i="4"/>
  <c r="Z2840" i="4"/>
  <c r="W2842" i="4"/>
  <c r="X2843" i="4"/>
  <c r="Z2844" i="4"/>
  <c r="W2846" i="4"/>
  <c r="X2847" i="4"/>
  <c r="Z2848" i="4"/>
  <c r="W2850" i="4"/>
  <c r="X2851" i="4"/>
  <c r="Z2852" i="4"/>
  <c r="W2854" i="4"/>
  <c r="X2855" i="4"/>
  <c r="Z2856" i="4"/>
  <c r="W2858" i="4"/>
  <c r="X2859" i="4"/>
  <c r="Z2860" i="4"/>
  <c r="W2862" i="4"/>
  <c r="X2863" i="4"/>
  <c r="Z2864" i="4"/>
  <c r="W2866" i="4"/>
  <c r="X2867" i="4"/>
  <c r="Z2868" i="4"/>
  <c r="W2870" i="4"/>
  <c r="X2871" i="4"/>
  <c r="Z2872" i="4"/>
  <c r="W2874" i="4"/>
  <c r="X2875" i="4"/>
  <c r="Z2876" i="4"/>
  <c r="W2878" i="4"/>
  <c r="X2879" i="4"/>
  <c r="Z2880" i="4"/>
  <c r="W2882" i="4"/>
  <c r="X2883" i="4"/>
  <c r="Z2884" i="4"/>
  <c r="W2886" i="4"/>
  <c r="X2887" i="4"/>
  <c r="Z2888" i="4"/>
  <c r="W2890" i="4"/>
  <c r="X2891" i="4"/>
  <c r="Z2892" i="4"/>
  <c r="W2894" i="4"/>
  <c r="X2895" i="4"/>
  <c r="Z2896" i="4"/>
  <c r="W2898" i="4"/>
  <c r="X2899" i="4"/>
  <c r="Z2900" i="4"/>
  <c r="W2902" i="4"/>
  <c r="X2903" i="4"/>
  <c r="Z2904" i="4"/>
  <c r="W2906" i="4"/>
  <c r="X2907" i="4"/>
  <c r="Z2908" i="4"/>
  <c r="W2910" i="4"/>
  <c r="X2911" i="4"/>
  <c r="Z2912" i="4"/>
  <c r="W2914" i="4"/>
  <c r="X2915" i="4"/>
  <c r="Z2916" i="4"/>
  <c r="W2918" i="4"/>
  <c r="X2919" i="4"/>
  <c r="Z2920" i="4"/>
  <c r="W2922" i="4"/>
  <c r="X2923" i="4"/>
  <c r="Z2924" i="4"/>
  <c r="W2926" i="4"/>
  <c r="X2927" i="4"/>
  <c r="Z2928" i="4"/>
  <c r="W2930" i="4"/>
  <c r="X2931" i="4"/>
  <c r="Z2932" i="4"/>
  <c r="W2934" i="4"/>
  <c r="X2935" i="4"/>
  <c r="Z2936" i="4"/>
  <c r="W2938" i="4"/>
  <c r="X2939" i="4"/>
  <c r="Z2940" i="4"/>
  <c r="W2942" i="4"/>
  <c r="X2943" i="4"/>
  <c r="Z2944" i="4"/>
  <c r="W2946" i="4"/>
  <c r="X2947" i="4"/>
  <c r="Z2948" i="4"/>
  <c r="W2950" i="4"/>
  <c r="X2951" i="4"/>
  <c r="Z2952" i="4"/>
  <c r="W2954" i="4"/>
  <c r="X2955" i="4"/>
  <c r="Z2956" i="4"/>
  <c r="W2958" i="4"/>
  <c r="X2959" i="4"/>
  <c r="Z2960" i="4"/>
  <c r="W2962" i="4"/>
  <c r="X2963" i="4"/>
  <c r="Z2964" i="4"/>
  <c r="W2966" i="4"/>
  <c r="X2967" i="4"/>
  <c r="Z2968" i="4"/>
  <c r="W2970" i="4"/>
  <c r="X2971" i="4"/>
  <c r="Z2972" i="4"/>
  <c r="W2974" i="4"/>
  <c r="X2975" i="4"/>
  <c r="Z2976" i="4"/>
  <c r="W2978" i="4"/>
  <c r="X2979" i="4"/>
  <c r="Z2980" i="4"/>
  <c r="W2982" i="4"/>
  <c r="X2983" i="4"/>
  <c r="Z2984" i="4"/>
  <c r="W2986" i="4"/>
  <c r="X2987" i="4"/>
  <c r="Z2988" i="4"/>
  <c r="W2990" i="4"/>
  <c r="X2991" i="4"/>
  <c r="Z2992" i="4"/>
  <c r="W2994" i="4"/>
  <c r="X2995" i="4"/>
  <c r="Z2996" i="4"/>
  <c r="W2998" i="4"/>
  <c r="X2999" i="4"/>
  <c r="Z3000" i="4"/>
  <c r="W3002" i="4"/>
  <c r="X3003" i="4"/>
  <c r="X3004" i="4"/>
  <c r="Z3005" i="4"/>
  <c r="AG18" i="4"/>
  <c r="AH18" i="4" s="1"/>
  <c r="AI18" i="4" s="1"/>
  <c r="AG22" i="4"/>
  <c r="AH22" i="4" s="1"/>
  <c r="AI22" i="4" s="1"/>
  <c r="AG26" i="4"/>
  <c r="AH26" i="4" s="1"/>
  <c r="AI26" i="4" s="1"/>
  <c r="AG30" i="4"/>
  <c r="AH30" i="4" s="1"/>
  <c r="AI30" i="4" s="1"/>
  <c r="AG34" i="4"/>
  <c r="AH34" i="4" s="1"/>
  <c r="AI34" i="4" s="1"/>
  <c r="AG38" i="4"/>
  <c r="AH38" i="4" s="1"/>
  <c r="AI38" i="4" s="1"/>
  <c r="AG42" i="4"/>
  <c r="AH42" i="4" s="1"/>
  <c r="AI42" i="4" s="1"/>
  <c r="AG46" i="4"/>
  <c r="AH46" i="4" s="1"/>
  <c r="AI46" i="4" s="1"/>
  <c r="AG50" i="4"/>
  <c r="AH50" i="4" s="1"/>
  <c r="AI50" i="4" s="1"/>
  <c r="AG54" i="4"/>
  <c r="AH54" i="4" s="1"/>
  <c r="AI54" i="4" s="1"/>
  <c r="AG58" i="4"/>
  <c r="AH58" i="4" s="1"/>
  <c r="AI58" i="4" s="1"/>
  <c r="AG62" i="4"/>
  <c r="AH62" i="4" s="1"/>
  <c r="AI62" i="4" s="1"/>
  <c r="AG66" i="4"/>
  <c r="AH66" i="4" s="1"/>
  <c r="AI66" i="4" s="1"/>
  <c r="AG70" i="4"/>
  <c r="AH70" i="4" s="1"/>
  <c r="AI70" i="4" s="1"/>
  <c r="AG74" i="4"/>
  <c r="AH74" i="4" s="1"/>
  <c r="AI74" i="4" s="1"/>
  <c r="AG78" i="4"/>
  <c r="AH78" i="4" s="1"/>
  <c r="AI78" i="4" s="1"/>
  <c r="AG82" i="4"/>
  <c r="AH82" i="4" s="1"/>
  <c r="AI82" i="4" s="1"/>
  <c r="AG86" i="4"/>
  <c r="AH86" i="4" s="1"/>
  <c r="AI86" i="4" s="1"/>
  <c r="AG90" i="4"/>
  <c r="AH90" i="4" s="1"/>
  <c r="AI90" i="4" s="1"/>
  <c r="AG94" i="4"/>
  <c r="AH94" i="4" s="1"/>
  <c r="AI94" i="4" s="1"/>
  <c r="AG98" i="4"/>
  <c r="AH98" i="4" s="1"/>
  <c r="AI98" i="4" s="1"/>
  <c r="AG102" i="4"/>
  <c r="AH102" i="4" s="1"/>
  <c r="AI102" i="4" s="1"/>
  <c r="AG106" i="4"/>
  <c r="AH106" i="4" s="1"/>
  <c r="AI106" i="4" s="1"/>
  <c r="AG110" i="4"/>
  <c r="AH110" i="4" s="1"/>
  <c r="AI110" i="4" s="1"/>
  <c r="AG114" i="4"/>
  <c r="AH114" i="4" s="1"/>
  <c r="AI114" i="4" s="1"/>
  <c r="AG118" i="4"/>
  <c r="AH118" i="4" s="1"/>
  <c r="AI118" i="4" s="1"/>
  <c r="AG122" i="4"/>
  <c r="AH122" i="4" s="1"/>
  <c r="AI122" i="4" s="1"/>
  <c r="AG126" i="4"/>
  <c r="AH126" i="4" s="1"/>
  <c r="AI126" i="4" s="1"/>
  <c r="AG130" i="4"/>
  <c r="AH130" i="4" s="1"/>
  <c r="AI130" i="4" s="1"/>
  <c r="AG134" i="4"/>
  <c r="AH134" i="4" s="1"/>
  <c r="AI134" i="4" s="1"/>
  <c r="AG138" i="4"/>
  <c r="AH138" i="4" s="1"/>
  <c r="AI138" i="4" s="1"/>
  <c r="AG142" i="4"/>
  <c r="AH142" i="4" s="1"/>
  <c r="AI142" i="4" s="1"/>
  <c r="AG146" i="4"/>
  <c r="AH146" i="4" s="1"/>
  <c r="AI146" i="4" s="1"/>
  <c r="AG150" i="4"/>
  <c r="AH150" i="4" s="1"/>
  <c r="AI150" i="4" s="1"/>
  <c r="AG154" i="4"/>
  <c r="AH154" i="4" s="1"/>
  <c r="AI154" i="4" s="1"/>
  <c r="AG158" i="4"/>
  <c r="AH158" i="4" s="1"/>
  <c r="AI158" i="4" s="1"/>
  <c r="AG162" i="4"/>
  <c r="AH162" i="4" s="1"/>
  <c r="AI162" i="4" s="1"/>
  <c r="AG166" i="4"/>
  <c r="AH166" i="4" s="1"/>
  <c r="AI166" i="4" s="1"/>
  <c r="AG170" i="4"/>
  <c r="AH170" i="4" s="1"/>
  <c r="AI170" i="4" s="1"/>
  <c r="AG174" i="4"/>
  <c r="AH174" i="4" s="1"/>
  <c r="AI174" i="4" s="1"/>
  <c r="AG178" i="4"/>
  <c r="AH178" i="4" s="1"/>
  <c r="AI178" i="4" s="1"/>
  <c r="AG182" i="4"/>
  <c r="AH182" i="4" s="1"/>
  <c r="AI182" i="4" s="1"/>
  <c r="AG186" i="4"/>
  <c r="AH186" i="4" s="1"/>
  <c r="AI186" i="4" s="1"/>
  <c r="AG190" i="4"/>
  <c r="AH190" i="4" s="1"/>
  <c r="AI190" i="4" s="1"/>
  <c r="AG194" i="4"/>
  <c r="AH194" i="4" s="1"/>
  <c r="AI194" i="4" s="1"/>
  <c r="AG198" i="4"/>
  <c r="AH198" i="4" s="1"/>
  <c r="AI198" i="4" s="1"/>
  <c r="AG202" i="4"/>
  <c r="AH202" i="4" s="1"/>
  <c r="AI202" i="4" s="1"/>
  <c r="AG206" i="4"/>
  <c r="AH206" i="4" s="1"/>
  <c r="AI206" i="4" s="1"/>
  <c r="AG210" i="4"/>
  <c r="AH210" i="4" s="1"/>
  <c r="AI210" i="4" s="1"/>
  <c r="AG214" i="4"/>
  <c r="AH214" i="4" s="1"/>
  <c r="AI214" i="4" s="1"/>
  <c r="AG218" i="4"/>
  <c r="AH218" i="4" s="1"/>
  <c r="AI218" i="4" s="1"/>
  <c r="AG222" i="4"/>
  <c r="AH222" i="4" s="1"/>
  <c r="AI222" i="4" s="1"/>
  <c r="AG226" i="4"/>
  <c r="AH226" i="4" s="1"/>
  <c r="AI226" i="4" s="1"/>
  <c r="AG230" i="4"/>
  <c r="AH230" i="4" s="1"/>
  <c r="AI230" i="4" s="1"/>
  <c r="AG234" i="4"/>
  <c r="AH234" i="4" s="1"/>
  <c r="AI234" i="4" s="1"/>
  <c r="AG238" i="4"/>
  <c r="AH238" i="4" s="1"/>
  <c r="AI238" i="4" s="1"/>
  <c r="AG242" i="4"/>
  <c r="AH242" i="4" s="1"/>
  <c r="AI242" i="4" s="1"/>
  <c r="AG246" i="4"/>
  <c r="AH246" i="4" s="1"/>
  <c r="AI246" i="4" s="1"/>
  <c r="AG250" i="4"/>
  <c r="AH250" i="4" s="1"/>
  <c r="AI250" i="4" s="1"/>
  <c r="AG254" i="4"/>
  <c r="AH254" i="4" s="1"/>
  <c r="AI254" i="4" s="1"/>
  <c r="AG258" i="4"/>
  <c r="AH258" i="4" s="1"/>
  <c r="AI258" i="4" s="1"/>
  <c r="AG262" i="4"/>
  <c r="AH262" i="4" s="1"/>
  <c r="AI262" i="4" s="1"/>
  <c r="AG266" i="4"/>
  <c r="AH266" i="4" s="1"/>
  <c r="AI266" i="4" s="1"/>
  <c r="AG270" i="4"/>
  <c r="AH270" i="4" s="1"/>
  <c r="AI270" i="4" s="1"/>
  <c r="AG274" i="4"/>
  <c r="AH274" i="4" s="1"/>
  <c r="AI274" i="4" s="1"/>
  <c r="AG278" i="4"/>
  <c r="AH278" i="4" s="1"/>
  <c r="AI278" i="4" s="1"/>
  <c r="AG282" i="4"/>
  <c r="AH282" i="4" s="1"/>
  <c r="AI282" i="4" s="1"/>
  <c r="AG286" i="4"/>
  <c r="AH286" i="4" s="1"/>
  <c r="AI286" i="4" s="1"/>
  <c r="AG290" i="4"/>
  <c r="AH290" i="4" s="1"/>
  <c r="AI290" i="4" s="1"/>
  <c r="AG294" i="4"/>
  <c r="AH294" i="4" s="1"/>
  <c r="AI294" i="4" s="1"/>
  <c r="AG298" i="4"/>
  <c r="AH298" i="4" s="1"/>
  <c r="AI298" i="4" s="1"/>
  <c r="AG302" i="4"/>
  <c r="AH302" i="4" s="1"/>
  <c r="AI302" i="4" s="1"/>
  <c r="AG306" i="4"/>
  <c r="AH306" i="4" s="1"/>
  <c r="AI306" i="4" s="1"/>
  <c r="AG310" i="4"/>
  <c r="AH310" i="4" s="1"/>
  <c r="AI310" i="4" s="1"/>
  <c r="AG314" i="4"/>
  <c r="AH314" i="4" s="1"/>
  <c r="AI314" i="4" s="1"/>
  <c r="AG318" i="4"/>
  <c r="AH318" i="4" s="1"/>
  <c r="AI318" i="4" s="1"/>
  <c r="AG322" i="4"/>
  <c r="AH322" i="4" s="1"/>
  <c r="AI322" i="4" s="1"/>
  <c r="AG326" i="4"/>
  <c r="AH326" i="4" s="1"/>
  <c r="AI326" i="4" s="1"/>
  <c r="AG330" i="4"/>
  <c r="AH330" i="4" s="1"/>
  <c r="AI330" i="4" s="1"/>
  <c r="AG334" i="4"/>
  <c r="AH334" i="4" s="1"/>
  <c r="AI334" i="4" s="1"/>
  <c r="AG338" i="4"/>
  <c r="AH338" i="4" s="1"/>
  <c r="AI338" i="4" s="1"/>
  <c r="AG342" i="4"/>
  <c r="AH342" i="4" s="1"/>
  <c r="AI342" i="4" s="1"/>
  <c r="AG346" i="4"/>
  <c r="AH346" i="4" s="1"/>
  <c r="AI346" i="4" s="1"/>
  <c r="AG350" i="4"/>
  <c r="AH350" i="4" s="1"/>
  <c r="AI350" i="4" s="1"/>
  <c r="AG354" i="4"/>
  <c r="AH354" i="4" s="1"/>
  <c r="AI354" i="4" s="1"/>
  <c r="AG358" i="4"/>
  <c r="AH358" i="4" s="1"/>
  <c r="AI358" i="4" s="1"/>
  <c r="AG362" i="4"/>
  <c r="AH362" i="4" s="1"/>
  <c r="AI362" i="4" s="1"/>
  <c r="AG366" i="4"/>
  <c r="AH366" i="4" s="1"/>
  <c r="AI366" i="4" s="1"/>
  <c r="AG370" i="4"/>
  <c r="AH370" i="4" s="1"/>
  <c r="AI370" i="4" s="1"/>
  <c r="AG374" i="4"/>
  <c r="AH374" i="4" s="1"/>
  <c r="AI374" i="4" s="1"/>
  <c r="AG378" i="4"/>
  <c r="AH378" i="4" s="1"/>
  <c r="AI378" i="4" s="1"/>
  <c r="AG382" i="4"/>
  <c r="AH382" i="4" s="1"/>
  <c r="AI382" i="4" s="1"/>
  <c r="AG386" i="4"/>
  <c r="AH386" i="4" s="1"/>
  <c r="AI386" i="4" s="1"/>
  <c r="AG390" i="4"/>
  <c r="AH390" i="4" s="1"/>
  <c r="AI390" i="4" s="1"/>
  <c r="AG394" i="4"/>
  <c r="AH394" i="4" s="1"/>
  <c r="AI394" i="4" s="1"/>
  <c r="AG398" i="4"/>
  <c r="AH398" i="4" s="1"/>
  <c r="AI398" i="4" s="1"/>
  <c r="AG402" i="4"/>
  <c r="AH402" i="4" s="1"/>
  <c r="AI402" i="4" s="1"/>
  <c r="AG406" i="4"/>
  <c r="AH406" i="4" s="1"/>
  <c r="AI406" i="4" s="1"/>
  <c r="AG410" i="4"/>
  <c r="AH410" i="4" s="1"/>
  <c r="AI410" i="4" s="1"/>
  <c r="AG414" i="4"/>
  <c r="AH414" i="4" s="1"/>
  <c r="AI414" i="4" s="1"/>
  <c r="AG418" i="4"/>
  <c r="AH418" i="4" s="1"/>
  <c r="AI418" i="4" s="1"/>
  <c r="AG422" i="4"/>
  <c r="AH422" i="4" s="1"/>
  <c r="AI422" i="4" s="1"/>
  <c r="AG426" i="4"/>
  <c r="AH426" i="4" s="1"/>
  <c r="AI426" i="4" s="1"/>
  <c r="AG430" i="4"/>
  <c r="AH430" i="4" s="1"/>
  <c r="AI430" i="4" s="1"/>
  <c r="AG434" i="4"/>
  <c r="AH434" i="4" s="1"/>
  <c r="AI434" i="4" s="1"/>
  <c r="AG438" i="4"/>
  <c r="AH438" i="4" s="1"/>
  <c r="AI438" i="4" s="1"/>
  <c r="AG442" i="4"/>
  <c r="AH442" i="4" s="1"/>
  <c r="AI442" i="4" s="1"/>
  <c r="AG446" i="4"/>
  <c r="AH446" i="4" s="1"/>
  <c r="AI446" i="4" s="1"/>
  <c r="AG450" i="4"/>
  <c r="AH450" i="4" s="1"/>
  <c r="AI450" i="4" s="1"/>
  <c r="AG454" i="4"/>
  <c r="AH454" i="4" s="1"/>
  <c r="AI454" i="4" s="1"/>
  <c r="AG458" i="4"/>
  <c r="AH458" i="4" s="1"/>
  <c r="AI458" i="4" s="1"/>
  <c r="AG462" i="4"/>
  <c r="AH462" i="4" s="1"/>
  <c r="AI462" i="4" s="1"/>
  <c r="AG466" i="4"/>
  <c r="AH466" i="4" s="1"/>
  <c r="AI466" i="4" s="1"/>
  <c r="AG470" i="4"/>
  <c r="AH470" i="4" s="1"/>
  <c r="AI470" i="4" s="1"/>
  <c r="AG474" i="4"/>
  <c r="AH474" i="4" s="1"/>
  <c r="AI474" i="4" s="1"/>
  <c r="AG478" i="4"/>
  <c r="AH478" i="4" s="1"/>
  <c r="AI478" i="4" s="1"/>
  <c r="AG482" i="4"/>
  <c r="AH482" i="4" s="1"/>
  <c r="AI482" i="4" s="1"/>
  <c r="AG486" i="4"/>
  <c r="AH486" i="4" s="1"/>
  <c r="AI486" i="4" s="1"/>
  <c r="AG490" i="4"/>
  <c r="AH490" i="4" s="1"/>
  <c r="AI490" i="4" s="1"/>
  <c r="AG494" i="4"/>
  <c r="AH494" i="4" s="1"/>
  <c r="AI494" i="4" s="1"/>
  <c r="AG498" i="4"/>
  <c r="AH498" i="4" s="1"/>
  <c r="AI498" i="4" s="1"/>
  <c r="AG502" i="4"/>
  <c r="AH502" i="4" s="1"/>
  <c r="AI502" i="4" s="1"/>
  <c r="AG506" i="4"/>
  <c r="AH506" i="4" s="1"/>
  <c r="AI506" i="4" s="1"/>
  <c r="AG510" i="4"/>
  <c r="AH510" i="4" s="1"/>
  <c r="AI510" i="4" s="1"/>
  <c r="AG514" i="4"/>
  <c r="AH514" i="4" s="1"/>
  <c r="AI514" i="4" s="1"/>
  <c r="AG518" i="4"/>
  <c r="AH518" i="4" s="1"/>
  <c r="AI518" i="4" s="1"/>
  <c r="AG522" i="4"/>
  <c r="AH522" i="4" s="1"/>
  <c r="AI522" i="4" s="1"/>
  <c r="AG526" i="4"/>
  <c r="AH526" i="4" s="1"/>
  <c r="AI526" i="4" s="1"/>
  <c r="AG530" i="4"/>
  <c r="AH530" i="4" s="1"/>
  <c r="AI530" i="4" s="1"/>
  <c r="AG534" i="4"/>
  <c r="AH534" i="4" s="1"/>
  <c r="AI534" i="4" s="1"/>
  <c r="AG538" i="4"/>
  <c r="AH538" i="4" s="1"/>
  <c r="AI538" i="4" s="1"/>
  <c r="AG542" i="4"/>
  <c r="AH542" i="4" s="1"/>
  <c r="AI542" i="4" s="1"/>
  <c r="AG546" i="4"/>
  <c r="AH546" i="4" s="1"/>
  <c r="AI546" i="4" s="1"/>
  <c r="AG550" i="4"/>
  <c r="AH550" i="4" s="1"/>
  <c r="AI550" i="4" s="1"/>
  <c r="AG554" i="4"/>
  <c r="AH554" i="4" s="1"/>
  <c r="AI554" i="4" s="1"/>
  <c r="AG558" i="4"/>
  <c r="AH558" i="4" s="1"/>
  <c r="AI558" i="4" s="1"/>
  <c r="AG562" i="4"/>
  <c r="AH562" i="4" s="1"/>
  <c r="AI562" i="4" s="1"/>
  <c r="AG566" i="4"/>
  <c r="AH566" i="4" s="1"/>
  <c r="AI566" i="4" s="1"/>
  <c r="AG570" i="4"/>
  <c r="AH570" i="4" s="1"/>
  <c r="AI570" i="4" s="1"/>
  <c r="AG574" i="4"/>
  <c r="AH574" i="4" s="1"/>
  <c r="AI574" i="4" s="1"/>
  <c r="AG578" i="4"/>
  <c r="AH578" i="4" s="1"/>
  <c r="AI578" i="4" s="1"/>
  <c r="AG582" i="4"/>
  <c r="AH582" i="4" s="1"/>
  <c r="AI582" i="4" s="1"/>
  <c r="AG586" i="4"/>
  <c r="AH586" i="4" s="1"/>
  <c r="AI586" i="4" s="1"/>
  <c r="AG590" i="4"/>
  <c r="AH590" i="4" s="1"/>
  <c r="AI590" i="4" s="1"/>
  <c r="AG594" i="4"/>
  <c r="AH594" i="4" s="1"/>
  <c r="AI594" i="4" s="1"/>
  <c r="AG598" i="4"/>
  <c r="AH598" i="4" s="1"/>
  <c r="AI598" i="4" s="1"/>
  <c r="AG602" i="4"/>
  <c r="AH602" i="4" s="1"/>
  <c r="AI602" i="4" s="1"/>
  <c r="AG606" i="4"/>
  <c r="AH606" i="4" s="1"/>
  <c r="AI606" i="4" s="1"/>
  <c r="AG610" i="4"/>
  <c r="AH610" i="4" s="1"/>
  <c r="AI610" i="4" s="1"/>
  <c r="AG614" i="4"/>
  <c r="AH614" i="4" s="1"/>
  <c r="AI614" i="4" s="1"/>
  <c r="AG618" i="4"/>
  <c r="AH618" i="4" s="1"/>
  <c r="AI618" i="4" s="1"/>
  <c r="AG622" i="4"/>
  <c r="AH622" i="4" s="1"/>
  <c r="AI622" i="4" s="1"/>
  <c r="AG626" i="4"/>
  <c r="AH626" i="4" s="1"/>
  <c r="AI626" i="4" s="1"/>
  <c r="AG630" i="4"/>
  <c r="AH630" i="4" s="1"/>
  <c r="AI630" i="4" s="1"/>
  <c r="AG634" i="4"/>
  <c r="AH634" i="4" s="1"/>
  <c r="AI634" i="4" s="1"/>
  <c r="AG638" i="4"/>
  <c r="AH638" i="4" s="1"/>
  <c r="AI638" i="4" s="1"/>
  <c r="AG642" i="4"/>
  <c r="AH642" i="4" s="1"/>
  <c r="AI642" i="4" s="1"/>
  <c r="AG646" i="4"/>
  <c r="AH646" i="4" s="1"/>
  <c r="AI646" i="4" s="1"/>
  <c r="AG650" i="4"/>
  <c r="AH650" i="4" s="1"/>
  <c r="AI650" i="4" s="1"/>
  <c r="AG654" i="4"/>
  <c r="AH654" i="4" s="1"/>
  <c r="AI654" i="4" s="1"/>
  <c r="AG658" i="4"/>
  <c r="AH658" i="4" s="1"/>
  <c r="AI658" i="4" s="1"/>
  <c r="AG662" i="4"/>
  <c r="AH662" i="4" s="1"/>
  <c r="AI662" i="4" s="1"/>
  <c r="AG666" i="4"/>
  <c r="AH666" i="4" s="1"/>
  <c r="AI666" i="4" s="1"/>
  <c r="AG670" i="4"/>
  <c r="AH670" i="4" s="1"/>
  <c r="AI670" i="4" s="1"/>
  <c r="AG674" i="4"/>
  <c r="AH674" i="4" s="1"/>
  <c r="AI674" i="4" s="1"/>
  <c r="AG678" i="4"/>
  <c r="AH678" i="4" s="1"/>
  <c r="AI678" i="4" s="1"/>
  <c r="AG682" i="4"/>
  <c r="AH682" i="4" s="1"/>
  <c r="AI682" i="4" s="1"/>
  <c r="AG686" i="4"/>
  <c r="AH686" i="4" s="1"/>
  <c r="AI686" i="4" s="1"/>
  <c r="AG690" i="4"/>
  <c r="AH690" i="4" s="1"/>
  <c r="AI690" i="4" s="1"/>
  <c r="AG694" i="4"/>
  <c r="AH694" i="4" s="1"/>
  <c r="AI694" i="4" s="1"/>
  <c r="AG698" i="4"/>
  <c r="AH698" i="4" s="1"/>
  <c r="AI698" i="4" s="1"/>
  <c r="AG702" i="4"/>
  <c r="AH702" i="4" s="1"/>
  <c r="AI702" i="4" s="1"/>
  <c r="AG706" i="4"/>
  <c r="AH706" i="4" s="1"/>
  <c r="AI706" i="4" s="1"/>
  <c r="AG710" i="4"/>
  <c r="AH710" i="4" s="1"/>
  <c r="AI710" i="4" s="1"/>
  <c r="AG714" i="4"/>
  <c r="AH714" i="4" s="1"/>
  <c r="AI714" i="4" s="1"/>
  <c r="AG718" i="4"/>
  <c r="AH718" i="4" s="1"/>
  <c r="AI718" i="4" s="1"/>
  <c r="AG722" i="4"/>
  <c r="AH722" i="4" s="1"/>
  <c r="AI722" i="4" s="1"/>
  <c r="AG726" i="4"/>
  <c r="AH726" i="4" s="1"/>
  <c r="AI726" i="4" s="1"/>
  <c r="AG730" i="4"/>
  <c r="AH730" i="4" s="1"/>
  <c r="AI730" i="4" s="1"/>
  <c r="AG734" i="4"/>
  <c r="AH734" i="4" s="1"/>
  <c r="AI734" i="4" s="1"/>
  <c r="AG738" i="4"/>
  <c r="AH738" i="4" s="1"/>
  <c r="AI738" i="4" s="1"/>
  <c r="AG742" i="4"/>
  <c r="AH742" i="4" s="1"/>
  <c r="AI742" i="4" s="1"/>
  <c r="AG746" i="4"/>
  <c r="AH746" i="4" s="1"/>
  <c r="AI746" i="4" s="1"/>
  <c r="AG750" i="4"/>
  <c r="AH750" i="4" s="1"/>
  <c r="AI750" i="4" s="1"/>
  <c r="AG754" i="4"/>
  <c r="AH754" i="4" s="1"/>
  <c r="AI754" i="4" s="1"/>
  <c r="AG758" i="4"/>
  <c r="AH758" i="4" s="1"/>
  <c r="AI758" i="4" s="1"/>
  <c r="AG762" i="4"/>
  <c r="AH762" i="4" s="1"/>
  <c r="AI762" i="4" s="1"/>
  <c r="AG766" i="4"/>
  <c r="AH766" i="4" s="1"/>
  <c r="AI766" i="4" s="1"/>
  <c r="AG770" i="4"/>
  <c r="AH770" i="4" s="1"/>
  <c r="AI770" i="4" s="1"/>
  <c r="AG774" i="4"/>
  <c r="AH774" i="4" s="1"/>
  <c r="AI774" i="4" s="1"/>
  <c r="AG778" i="4"/>
  <c r="AH778" i="4" s="1"/>
  <c r="AI778" i="4" s="1"/>
  <c r="AG782" i="4"/>
  <c r="AH782" i="4" s="1"/>
  <c r="AI782" i="4" s="1"/>
  <c r="AG786" i="4"/>
  <c r="AH786" i="4" s="1"/>
  <c r="AI786" i="4" s="1"/>
  <c r="AG790" i="4"/>
  <c r="AH790" i="4" s="1"/>
  <c r="AI790" i="4" s="1"/>
  <c r="AG794" i="4"/>
  <c r="AH794" i="4" s="1"/>
  <c r="AI794" i="4" s="1"/>
  <c r="AG798" i="4"/>
  <c r="AH798" i="4" s="1"/>
  <c r="AI798" i="4" s="1"/>
  <c r="AG802" i="4"/>
  <c r="AH802" i="4" s="1"/>
  <c r="AI802" i="4" s="1"/>
  <c r="AG806" i="4"/>
  <c r="AH806" i="4" s="1"/>
  <c r="AI806" i="4" s="1"/>
  <c r="AG810" i="4"/>
  <c r="AH810" i="4" s="1"/>
  <c r="AI810" i="4" s="1"/>
  <c r="AG814" i="4"/>
  <c r="AH814" i="4" s="1"/>
  <c r="AI814" i="4" s="1"/>
  <c r="AG818" i="4"/>
  <c r="AH818" i="4" s="1"/>
  <c r="AI818" i="4" s="1"/>
  <c r="AG822" i="4"/>
  <c r="AH822" i="4" s="1"/>
  <c r="AI822" i="4" s="1"/>
  <c r="AG826" i="4"/>
  <c r="AH826" i="4" s="1"/>
  <c r="AI826" i="4" s="1"/>
  <c r="AG830" i="4"/>
  <c r="AH830" i="4" s="1"/>
  <c r="AI830" i="4" s="1"/>
  <c r="AG834" i="4"/>
  <c r="AH834" i="4" s="1"/>
  <c r="AI834" i="4" s="1"/>
  <c r="AG838" i="4"/>
  <c r="AH838" i="4" s="1"/>
  <c r="AI838" i="4" s="1"/>
  <c r="AG842" i="4"/>
  <c r="AH842" i="4" s="1"/>
  <c r="AI842" i="4" s="1"/>
  <c r="AG846" i="4"/>
  <c r="AH846" i="4" s="1"/>
  <c r="AI846" i="4" s="1"/>
  <c r="AG850" i="4"/>
  <c r="AH850" i="4" s="1"/>
  <c r="AI850" i="4" s="1"/>
  <c r="AG854" i="4"/>
  <c r="AH854" i="4" s="1"/>
  <c r="AI854" i="4" s="1"/>
  <c r="AG858" i="4"/>
  <c r="AH858" i="4" s="1"/>
  <c r="AI858" i="4" s="1"/>
  <c r="AG862" i="4"/>
  <c r="AH862" i="4" s="1"/>
  <c r="AI862" i="4" s="1"/>
  <c r="AG866" i="4"/>
  <c r="AH866" i="4" s="1"/>
  <c r="AI866" i="4" s="1"/>
  <c r="AG870" i="4"/>
  <c r="AH870" i="4" s="1"/>
  <c r="AI870" i="4" s="1"/>
  <c r="AG874" i="4"/>
  <c r="AH874" i="4" s="1"/>
  <c r="AI874" i="4" s="1"/>
  <c r="AG878" i="4"/>
  <c r="AH878" i="4" s="1"/>
  <c r="AI878" i="4" s="1"/>
  <c r="AG882" i="4"/>
  <c r="AH882" i="4" s="1"/>
  <c r="AI882" i="4" s="1"/>
  <c r="AG886" i="4"/>
  <c r="AH886" i="4" s="1"/>
  <c r="AI886" i="4" s="1"/>
  <c r="AG890" i="4"/>
  <c r="AH890" i="4" s="1"/>
  <c r="AI890" i="4" s="1"/>
  <c r="AG894" i="4"/>
  <c r="AH894" i="4" s="1"/>
  <c r="AI894" i="4" s="1"/>
  <c r="AG898" i="4"/>
  <c r="AH898" i="4" s="1"/>
  <c r="AI898" i="4" s="1"/>
  <c r="AG902" i="4"/>
  <c r="AH902" i="4" s="1"/>
  <c r="AI902" i="4" s="1"/>
  <c r="AG906" i="4"/>
  <c r="AH906" i="4" s="1"/>
  <c r="AI906" i="4" s="1"/>
  <c r="AG910" i="4"/>
  <c r="AH910" i="4" s="1"/>
  <c r="AI910" i="4" s="1"/>
  <c r="AG914" i="4"/>
  <c r="AH914" i="4" s="1"/>
  <c r="AI914" i="4" s="1"/>
  <c r="AG918" i="4"/>
  <c r="AH918" i="4" s="1"/>
  <c r="AI918" i="4" s="1"/>
  <c r="AG922" i="4"/>
  <c r="AH922" i="4" s="1"/>
  <c r="AI922" i="4" s="1"/>
  <c r="AG926" i="4"/>
  <c r="AH926" i="4" s="1"/>
  <c r="AI926" i="4" s="1"/>
  <c r="AG930" i="4"/>
  <c r="AH930" i="4" s="1"/>
  <c r="AI930" i="4" s="1"/>
  <c r="AG934" i="4"/>
  <c r="AH934" i="4" s="1"/>
  <c r="AI934" i="4" s="1"/>
  <c r="AG938" i="4"/>
  <c r="AH938" i="4" s="1"/>
  <c r="AI938" i="4" s="1"/>
  <c r="AG942" i="4"/>
  <c r="AH942" i="4" s="1"/>
  <c r="AI942" i="4" s="1"/>
  <c r="AG946" i="4"/>
  <c r="AH946" i="4" s="1"/>
  <c r="AI946" i="4" s="1"/>
  <c r="AG950" i="4"/>
  <c r="AH950" i="4" s="1"/>
  <c r="AI950" i="4" s="1"/>
  <c r="AG954" i="4"/>
  <c r="AH954" i="4" s="1"/>
  <c r="AI954" i="4" s="1"/>
  <c r="AG958" i="4"/>
  <c r="AH958" i="4" s="1"/>
  <c r="AI958" i="4" s="1"/>
  <c r="AG962" i="4"/>
  <c r="AH962" i="4" s="1"/>
  <c r="AI962" i="4" s="1"/>
  <c r="AG966" i="4"/>
  <c r="AH966" i="4" s="1"/>
  <c r="AI966" i="4" s="1"/>
  <c r="AG970" i="4"/>
  <c r="AH970" i="4" s="1"/>
  <c r="AI970" i="4" s="1"/>
  <c r="AG974" i="4"/>
  <c r="AH974" i="4" s="1"/>
  <c r="AI974" i="4" s="1"/>
  <c r="AG978" i="4"/>
  <c r="AH978" i="4" s="1"/>
  <c r="AI978" i="4" s="1"/>
  <c r="AG982" i="4"/>
  <c r="AH982" i="4" s="1"/>
  <c r="AI982" i="4" s="1"/>
  <c r="AG986" i="4"/>
  <c r="AH986" i="4" s="1"/>
  <c r="AI986" i="4" s="1"/>
  <c r="AG990" i="4"/>
  <c r="AH990" i="4" s="1"/>
  <c r="AI990" i="4" s="1"/>
  <c r="AG994" i="4"/>
  <c r="AH994" i="4" s="1"/>
  <c r="AI994" i="4" s="1"/>
  <c r="AG998" i="4"/>
  <c r="AH998" i="4" s="1"/>
  <c r="AI998" i="4" s="1"/>
  <c r="AG1002" i="4"/>
  <c r="AH1002" i="4" s="1"/>
  <c r="AI1002" i="4" s="1"/>
  <c r="AG1006" i="4"/>
  <c r="AH1006" i="4" s="1"/>
  <c r="AI1006" i="4" s="1"/>
  <c r="AG1010" i="4"/>
  <c r="AH1010" i="4" s="1"/>
  <c r="AI1010" i="4" s="1"/>
  <c r="AG1014" i="4"/>
  <c r="AH1014" i="4" s="1"/>
  <c r="AI1014" i="4" s="1"/>
  <c r="AG1018" i="4"/>
  <c r="AH1018" i="4" s="1"/>
  <c r="AI1018" i="4" s="1"/>
  <c r="AG1022" i="4"/>
  <c r="AH1022" i="4" s="1"/>
  <c r="AI1022" i="4" s="1"/>
  <c r="AG1026" i="4"/>
  <c r="AH1026" i="4" s="1"/>
  <c r="AI1026" i="4" s="1"/>
  <c r="AG1030" i="4"/>
  <c r="AH1030" i="4" s="1"/>
  <c r="AI1030" i="4" s="1"/>
  <c r="AG1034" i="4"/>
  <c r="AH1034" i="4" s="1"/>
  <c r="AI1034" i="4" s="1"/>
  <c r="AG1038" i="4"/>
  <c r="AH1038" i="4" s="1"/>
  <c r="AI1038" i="4" s="1"/>
  <c r="AG1042" i="4"/>
  <c r="AH1042" i="4" s="1"/>
  <c r="AI1042" i="4" s="1"/>
  <c r="AG1046" i="4"/>
  <c r="AH1046" i="4" s="1"/>
  <c r="AI1046" i="4" s="1"/>
  <c r="AG1050" i="4"/>
  <c r="AH1050" i="4" s="1"/>
  <c r="AI1050" i="4" s="1"/>
  <c r="AG1054" i="4"/>
  <c r="AH1054" i="4" s="1"/>
  <c r="AI1054" i="4" s="1"/>
  <c r="AG1058" i="4"/>
  <c r="AH1058" i="4" s="1"/>
  <c r="AI1058" i="4" s="1"/>
  <c r="AG1062" i="4"/>
  <c r="AH1062" i="4" s="1"/>
  <c r="AI1062" i="4" s="1"/>
  <c r="AG1066" i="4"/>
  <c r="AH1066" i="4" s="1"/>
  <c r="AI1066" i="4" s="1"/>
  <c r="AG1070" i="4"/>
  <c r="AH1070" i="4" s="1"/>
  <c r="AI1070" i="4" s="1"/>
  <c r="AG1074" i="4"/>
  <c r="AH1074" i="4" s="1"/>
  <c r="AI1074" i="4" s="1"/>
  <c r="AG1078" i="4"/>
  <c r="AH1078" i="4" s="1"/>
  <c r="AI1078" i="4" s="1"/>
  <c r="AG1082" i="4"/>
  <c r="AH1082" i="4" s="1"/>
  <c r="AI1082" i="4" s="1"/>
  <c r="AG1086" i="4"/>
  <c r="AH1086" i="4" s="1"/>
  <c r="AI1086" i="4" s="1"/>
  <c r="AG1090" i="4"/>
  <c r="AH1090" i="4" s="1"/>
  <c r="AI1090" i="4" s="1"/>
  <c r="AG1094" i="4"/>
  <c r="AH1094" i="4" s="1"/>
  <c r="AI1094" i="4" s="1"/>
  <c r="AG1098" i="4"/>
  <c r="AH1098" i="4" s="1"/>
  <c r="AI1098" i="4" s="1"/>
  <c r="AG1102" i="4"/>
  <c r="AH1102" i="4" s="1"/>
  <c r="AI1102" i="4" s="1"/>
  <c r="AG1106" i="4"/>
  <c r="AH1106" i="4" s="1"/>
  <c r="AI1106" i="4" s="1"/>
  <c r="AG1110" i="4"/>
  <c r="AH1110" i="4" s="1"/>
  <c r="AI1110" i="4" s="1"/>
  <c r="AG1114" i="4"/>
  <c r="AH1114" i="4" s="1"/>
  <c r="AI1114" i="4" s="1"/>
  <c r="AG1118" i="4"/>
  <c r="AH1118" i="4" s="1"/>
  <c r="AI1118" i="4" s="1"/>
  <c r="AG1122" i="4"/>
  <c r="AH1122" i="4" s="1"/>
  <c r="AI1122" i="4" s="1"/>
  <c r="AG1126" i="4"/>
  <c r="AH1126" i="4" s="1"/>
  <c r="AI1126" i="4" s="1"/>
  <c r="AG1130" i="4"/>
  <c r="AH1130" i="4" s="1"/>
  <c r="AI1130" i="4" s="1"/>
  <c r="AG1134" i="4"/>
  <c r="AH1134" i="4" s="1"/>
  <c r="AI1134" i="4" s="1"/>
  <c r="AG1138" i="4"/>
  <c r="AH1138" i="4" s="1"/>
  <c r="AI1138" i="4" s="1"/>
  <c r="AG1142" i="4"/>
  <c r="AH1142" i="4" s="1"/>
  <c r="AI1142" i="4" s="1"/>
  <c r="AG1146" i="4"/>
  <c r="AH1146" i="4" s="1"/>
  <c r="AI1146" i="4" s="1"/>
  <c r="AG1150" i="4"/>
  <c r="AH1150" i="4" s="1"/>
  <c r="AI1150" i="4" s="1"/>
  <c r="AG1154" i="4"/>
  <c r="AH1154" i="4" s="1"/>
  <c r="AI1154" i="4" s="1"/>
  <c r="AG1158" i="4"/>
  <c r="AH1158" i="4" s="1"/>
  <c r="AI1158" i="4" s="1"/>
  <c r="AG1162" i="4"/>
  <c r="AH1162" i="4" s="1"/>
  <c r="AI1162" i="4" s="1"/>
  <c r="AG1166" i="4"/>
  <c r="AH1166" i="4" s="1"/>
  <c r="AI1166" i="4" s="1"/>
  <c r="AG1170" i="4"/>
  <c r="AH1170" i="4" s="1"/>
  <c r="AI1170" i="4" s="1"/>
  <c r="AG1174" i="4"/>
  <c r="AH1174" i="4" s="1"/>
  <c r="AI1174" i="4" s="1"/>
  <c r="AG1178" i="4"/>
  <c r="AH1178" i="4" s="1"/>
  <c r="AI1178" i="4" s="1"/>
  <c r="AG1182" i="4"/>
  <c r="AH1182" i="4" s="1"/>
  <c r="AI1182" i="4" s="1"/>
  <c r="AG1186" i="4"/>
  <c r="AH1186" i="4" s="1"/>
  <c r="AI1186" i="4" s="1"/>
  <c r="AG1190" i="4"/>
  <c r="AH1190" i="4" s="1"/>
  <c r="AI1190" i="4" s="1"/>
  <c r="AG1194" i="4"/>
  <c r="AH1194" i="4" s="1"/>
  <c r="AI1194" i="4" s="1"/>
  <c r="AG1198" i="4"/>
  <c r="AH1198" i="4" s="1"/>
  <c r="AI1198" i="4" s="1"/>
  <c r="AG1202" i="4"/>
  <c r="AH1202" i="4" s="1"/>
  <c r="AI1202" i="4" s="1"/>
  <c r="AG1206" i="4"/>
  <c r="AH1206" i="4" s="1"/>
  <c r="AI1206" i="4" s="1"/>
  <c r="AG1210" i="4"/>
  <c r="AH1210" i="4" s="1"/>
  <c r="AI1210" i="4" s="1"/>
  <c r="AG1214" i="4"/>
  <c r="AH1214" i="4" s="1"/>
  <c r="AI1214" i="4" s="1"/>
  <c r="AG1218" i="4"/>
  <c r="AH1218" i="4" s="1"/>
  <c r="AI1218" i="4" s="1"/>
  <c r="AG1222" i="4"/>
  <c r="AH1222" i="4" s="1"/>
  <c r="AI1222" i="4" s="1"/>
  <c r="AG1226" i="4"/>
  <c r="AH1226" i="4" s="1"/>
  <c r="AI1226" i="4" s="1"/>
  <c r="AG1230" i="4"/>
  <c r="AH1230" i="4" s="1"/>
  <c r="AI1230" i="4" s="1"/>
  <c r="AG1234" i="4"/>
  <c r="AH1234" i="4" s="1"/>
  <c r="AI1234" i="4" s="1"/>
  <c r="AG1238" i="4"/>
  <c r="AH1238" i="4" s="1"/>
  <c r="AI1238" i="4" s="1"/>
  <c r="AG1242" i="4"/>
  <c r="AH1242" i="4" s="1"/>
  <c r="AI1242" i="4" s="1"/>
  <c r="AG1246" i="4"/>
  <c r="AH1246" i="4" s="1"/>
  <c r="AI1246" i="4" s="1"/>
  <c r="AG1250" i="4"/>
  <c r="AH1250" i="4" s="1"/>
  <c r="AI1250" i="4" s="1"/>
  <c r="AG1254" i="4"/>
  <c r="AH1254" i="4" s="1"/>
  <c r="AI1254" i="4" s="1"/>
  <c r="AG1258" i="4"/>
  <c r="AH1258" i="4" s="1"/>
  <c r="AI1258" i="4" s="1"/>
  <c r="AG1262" i="4"/>
  <c r="AH1262" i="4" s="1"/>
  <c r="AI1262" i="4" s="1"/>
  <c r="AG1266" i="4"/>
  <c r="AH1266" i="4" s="1"/>
  <c r="AI1266" i="4" s="1"/>
  <c r="AG1270" i="4"/>
  <c r="AH1270" i="4" s="1"/>
  <c r="AI1270" i="4" s="1"/>
  <c r="AG1274" i="4"/>
  <c r="AH1274" i="4" s="1"/>
  <c r="AI1274" i="4" s="1"/>
  <c r="AG1278" i="4"/>
  <c r="AH1278" i="4" s="1"/>
  <c r="AI1278" i="4" s="1"/>
  <c r="AG1282" i="4"/>
  <c r="AH1282" i="4" s="1"/>
  <c r="AI1282" i="4" s="1"/>
  <c r="AG1286" i="4"/>
  <c r="AH1286" i="4" s="1"/>
  <c r="AI1286" i="4" s="1"/>
  <c r="AG1290" i="4"/>
  <c r="AH1290" i="4" s="1"/>
  <c r="AI1290" i="4" s="1"/>
  <c r="AG1294" i="4"/>
  <c r="AH1294" i="4" s="1"/>
  <c r="AI1294" i="4" s="1"/>
  <c r="AG1298" i="4"/>
  <c r="AH1298" i="4" s="1"/>
  <c r="AI1298" i="4" s="1"/>
  <c r="AG1302" i="4"/>
  <c r="AH1302" i="4" s="1"/>
  <c r="AI1302" i="4" s="1"/>
  <c r="AG1306" i="4"/>
  <c r="AH1306" i="4" s="1"/>
  <c r="AI1306" i="4" s="1"/>
  <c r="AG1310" i="4"/>
  <c r="AH1310" i="4" s="1"/>
  <c r="AI1310" i="4" s="1"/>
  <c r="AG1314" i="4"/>
  <c r="AH1314" i="4" s="1"/>
  <c r="AI1314" i="4" s="1"/>
  <c r="AG1318" i="4"/>
  <c r="AH1318" i="4" s="1"/>
  <c r="AI1318" i="4" s="1"/>
  <c r="AG1322" i="4"/>
  <c r="AH1322" i="4" s="1"/>
  <c r="AI1322" i="4" s="1"/>
  <c r="AG1326" i="4"/>
  <c r="AH1326" i="4" s="1"/>
  <c r="AI1326" i="4" s="1"/>
  <c r="AG1330" i="4"/>
  <c r="AH1330" i="4" s="1"/>
  <c r="AI1330" i="4" s="1"/>
  <c r="AG1334" i="4"/>
  <c r="AH1334" i="4" s="1"/>
  <c r="AI1334" i="4" s="1"/>
  <c r="AG1338" i="4"/>
  <c r="AH1338" i="4" s="1"/>
  <c r="AI1338" i="4" s="1"/>
  <c r="AG1342" i="4"/>
  <c r="AH1342" i="4" s="1"/>
  <c r="AI1342" i="4" s="1"/>
  <c r="AG1346" i="4"/>
  <c r="AH1346" i="4" s="1"/>
  <c r="AI1346" i="4" s="1"/>
  <c r="AG1350" i="4"/>
  <c r="AH1350" i="4" s="1"/>
  <c r="AI1350" i="4" s="1"/>
  <c r="AG1354" i="4"/>
  <c r="AH1354" i="4" s="1"/>
  <c r="AI1354" i="4" s="1"/>
  <c r="AG1358" i="4"/>
  <c r="AH1358" i="4" s="1"/>
  <c r="AI1358" i="4" s="1"/>
  <c r="AG1362" i="4"/>
  <c r="AH1362" i="4" s="1"/>
  <c r="AI1362" i="4" s="1"/>
  <c r="AG1366" i="4"/>
  <c r="AH1366" i="4" s="1"/>
  <c r="AI1366" i="4" s="1"/>
  <c r="AG1370" i="4"/>
  <c r="AH1370" i="4" s="1"/>
  <c r="AI1370" i="4" s="1"/>
  <c r="AG1374" i="4"/>
  <c r="AH1374" i="4" s="1"/>
  <c r="AI1374" i="4" s="1"/>
  <c r="AG1378" i="4"/>
  <c r="AH1378" i="4" s="1"/>
  <c r="AI1378" i="4" s="1"/>
  <c r="AG1382" i="4"/>
  <c r="AH1382" i="4" s="1"/>
  <c r="AI1382" i="4" s="1"/>
  <c r="AG1386" i="4"/>
  <c r="AH1386" i="4" s="1"/>
  <c r="AI1386" i="4" s="1"/>
  <c r="AG1390" i="4"/>
  <c r="AH1390" i="4" s="1"/>
  <c r="AI1390" i="4" s="1"/>
  <c r="AG1394" i="4"/>
  <c r="AH1394" i="4" s="1"/>
  <c r="AI1394" i="4" s="1"/>
  <c r="AG1398" i="4"/>
  <c r="AH1398" i="4" s="1"/>
  <c r="AI1398" i="4" s="1"/>
  <c r="AG1402" i="4"/>
  <c r="AH1402" i="4" s="1"/>
  <c r="AI1402" i="4" s="1"/>
  <c r="AG1406" i="4"/>
  <c r="AH1406" i="4" s="1"/>
  <c r="AI1406" i="4" s="1"/>
  <c r="AG1410" i="4"/>
  <c r="AH1410" i="4" s="1"/>
  <c r="AI1410" i="4" s="1"/>
  <c r="AG1414" i="4"/>
  <c r="AH1414" i="4" s="1"/>
  <c r="AI1414" i="4" s="1"/>
  <c r="AG1418" i="4"/>
  <c r="AH1418" i="4" s="1"/>
  <c r="AI1418" i="4" s="1"/>
  <c r="AG1422" i="4"/>
  <c r="AH1422" i="4" s="1"/>
  <c r="AI1422" i="4" s="1"/>
  <c r="AG1426" i="4"/>
  <c r="AH1426" i="4" s="1"/>
  <c r="AI1426" i="4" s="1"/>
  <c r="AG1430" i="4"/>
  <c r="AH1430" i="4" s="1"/>
  <c r="AI1430" i="4" s="1"/>
  <c r="AG1434" i="4"/>
  <c r="AH1434" i="4" s="1"/>
  <c r="AI1434" i="4" s="1"/>
  <c r="AG1438" i="4"/>
  <c r="AH1438" i="4" s="1"/>
  <c r="AI1438" i="4" s="1"/>
  <c r="AG1442" i="4"/>
  <c r="AH1442" i="4" s="1"/>
  <c r="AI1442" i="4" s="1"/>
  <c r="AG1446" i="4"/>
  <c r="AH1446" i="4" s="1"/>
  <c r="AI1446" i="4" s="1"/>
  <c r="AG1450" i="4"/>
  <c r="AH1450" i="4" s="1"/>
  <c r="AI1450" i="4" s="1"/>
  <c r="AG1454" i="4"/>
  <c r="AH1454" i="4" s="1"/>
  <c r="AI1454" i="4" s="1"/>
  <c r="AG1458" i="4"/>
  <c r="AH1458" i="4" s="1"/>
  <c r="AI1458" i="4" s="1"/>
  <c r="AG1462" i="4"/>
  <c r="AH1462" i="4" s="1"/>
  <c r="AI1462" i="4" s="1"/>
  <c r="AG1466" i="4"/>
  <c r="AH1466" i="4" s="1"/>
  <c r="AI1466" i="4" s="1"/>
  <c r="AG1470" i="4"/>
  <c r="AH1470" i="4" s="1"/>
  <c r="AI1470" i="4" s="1"/>
  <c r="AG1474" i="4"/>
  <c r="AH1474" i="4" s="1"/>
  <c r="AI1474" i="4" s="1"/>
  <c r="AG1478" i="4"/>
  <c r="AH1478" i="4" s="1"/>
  <c r="AI1478" i="4" s="1"/>
  <c r="AG1482" i="4"/>
  <c r="AH1482" i="4" s="1"/>
  <c r="AI1482" i="4" s="1"/>
  <c r="AG1486" i="4"/>
  <c r="AH1486" i="4" s="1"/>
  <c r="AI1486" i="4" s="1"/>
  <c r="AG1490" i="4"/>
  <c r="AH1490" i="4" s="1"/>
  <c r="AI1490" i="4" s="1"/>
  <c r="AG1494" i="4"/>
  <c r="AH1494" i="4" s="1"/>
  <c r="AI1494" i="4" s="1"/>
  <c r="AG1498" i="4"/>
  <c r="AH1498" i="4" s="1"/>
  <c r="AI1498" i="4" s="1"/>
  <c r="AG1502" i="4"/>
  <c r="AH1502" i="4" s="1"/>
  <c r="AI1502" i="4" s="1"/>
  <c r="AG1506" i="4"/>
  <c r="AH1506" i="4" s="1"/>
  <c r="AI1506" i="4" s="1"/>
  <c r="AG1510" i="4"/>
  <c r="AH1510" i="4" s="1"/>
  <c r="AI1510" i="4" s="1"/>
  <c r="AG1514" i="4"/>
  <c r="AH1514" i="4" s="1"/>
  <c r="AI1514" i="4" s="1"/>
  <c r="AG1518" i="4"/>
  <c r="AH1518" i="4" s="1"/>
  <c r="AI1518" i="4" s="1"/>
  <c r="AG1522" i="4"/>
  <c r="AH1522" i="4" s="1"/>
  <c r="AI1522" i="4" s="1"/>
  <c r="AG1526" i="4"/>
  <c r="AH1526" i="4" s="1"/>
  <c r="AI1526" i="4" s="1"/>
  <c r="AG1530" i="4"/>
  <c r="AH1530" i="4" s="1"/>
  <c r="AI1530" i="4" s="1"/>
  <c r="AG1534" i="4"/>
  <c r="AH1534" i="4" s="1"/>
  <c r="AI1534" i="4" s="1"/>
  <c r="AG1538" i="4"/>
  <c r="AH1538" i="4" s="1"/>
  <c r="AI1538" i="4" s="1"/>
  <c r="AG1542" i="4"/>
  <c r="AH1542" i="4" s="1"/>
  <c r="AI1542" i="4" s="1"/>
  <c r="AG1546" i="4"/>
  <c r="AH1546" i="4" s="1"/>
  <c r="AI1546" i="4" s="1"/>
  <c r="AG1550" i="4"/>
  <c r="AH1550" i="4" s="1"/>
  <c r="AI1550" i="4" s="1"/>
  <c r="AG1554" i="4"/>
  <c r="AH1554" i="4" s="1"/>
  <c r="AI1554" i="4" s="1"/>
  <c r="AG1558" i="4"/>
  <c r="AH1558" i="4" s="1"/>
  <c r="AI1558" i="4" s="1"/>
  <c r="AG1562" i="4"/>
  <c r="AH1562" i="4" s="1"/>
  <c r="AI1562" i="4" s="1"/>
  <c r="AG1566" i="4"/>
  <c r="AH1566" i="4" s="1"/>
  <c r="AI1566" i="4" s="1"/>
  <c r="AG1570" i="4"/>
  <c r="AH1570" i="4" s="1"/>
  <c r="AI1570" i="4" s="1"/>
  <c r="AG1574" i="4"/>
  <c r="AH1574" i="4" s="1"/>
  <c r="AI1574" i="4" s="1"/>
  <c r="AG1578" i="4"/>
  <c r="AH1578" i="4" s="1"/>
  <c r="AI1578" i="4" s="1"/>
  <c r="AG1582" i="4"/>
  <c r="AH1582" i="4" s="1"/>
  <c r="AI1582" i="4" s="1"/>
  <c r="AG1586" i="4"/>
  <c r="AH1586" i="4" s="1"/>
  <c r="AI1586" i="4" s="1"/>
  <c r="AG1590" i="4"/>
  <c r="AH1590" i="4" s="1"/>
  <c r="AI1590" i="4" s="1"/>
  <c r="AG1594" i="4"/>
  <c r="AH1594" i="4" s="1"/>
  <c r="AI1594" i="4" s="1"/>
  <c r="AG1598" i="4"/>
  <c r="AH1598" i="4" s="1"/>
  <c r="AI1598" i="4" s="1"/>
  <c r="AG1602" i="4"/>
  <c r="AH1602" i="4" s="1"/>
  <c r="AI1602" i="4" s="1"/>
  <c r="AG1606" i="4"/>
  <c r="AH1606" i="4" s="1"/>
  <c r="AI1606" i="4" s="1"/>
  <c r="AG1610" i="4"/>
  <c r="AH1610" i="4" s="1"/>
  <c r="AI1610" i="4" s="1"/>
  <c r="AG1614" i="4"/>
  <c r="AH1614" i="4" s="1"/>
  <c r="AI1614" i="4" s="1"/>
  <c r="AG1618" i="4"/>
  <c r="AH1618" i="4" s="1"/>
  <c r="AI1618" i="4" s="1"/>
  <c r="AG1622" i="4"/>
  <c r="AH1622" i="4" s="1"/>
  <c r="AI1622" i="4" s="1"/>
  <c r="AG1626" i="4"/>
  <c r="AH1626" i="4" s="1"/>
  <c r="AI1626" i="4" s="1"/>
  <c r="AG1630" i="4"/>
  <c r="AH1630" i="4" s="1"/>
  <c r="AI1630" i="4" s="1"/>
  <c r="AG1634" i="4"/>
  <c r="AH1634" i="4" s="1"/>
  <c r="AI1634" i="4" s="1"/>
  <c r="AG1638" i="4"/>
  <c r="AH1638" i="4" s="1"/>
  <c r="AI1638" i="4" s="1"/>
  <c r="AG1642" i="4"/>
  <c r="AH1642" i="4" s="1"/>
  <c r="AI1642" i="4" s="1"/>
  <c r="AG1646" i="4"/>
  <c r="AH1646" i="4" s="1"/>
  <c r="AI1646" i="4" s="1"/>
  <c r="AG1650" i="4"/>
  <c r="AH1650" i="4" s="1"/>
  <c r="AI1650" i="4" s="1"/>
  <c r="AG1654" i="4"/>
  <c r="AH1654" i="4" s="1"/>
  <c r="AI1654" i="4" s="1"/>
  <c r="AG1658" i="4"/>
  <c r="AH1658" i="4" s="1"/>
  <c r="AI1658" i="4" s="1"/>
  <c r="Z2788" i="4"/>
  <c r="W2791" i="4"/>
  <c r="Z2793" i="4"/>
  <c r="W2796" i="4"/>
  <c r="X2797" i="4"/>
  <c r="Z2798" i="4"/>
  <c r="W2800" i="4"/>
  <c r="X2801" i="4"/>
  <c r="Z2802" i="4"/>
  <c r="W2804" i="4"/>
  <c r="X2805" i="4"/>
  <c r="Z2806" i="4"/>
  <c r="W2808" i="4"/>
  <c r="X2809" i="4"/>
  <c r="Z2810" i="4"/>
  <c r="W2812" i="4"/>
  <c r="X2813" i="4"/>
  <c r="Z2814" i="4"/>
  <c r="W2816" i="4"/>
  <c r="X2817" i="4"/>
  <c r="Z2818" i="4"/>
  <c r="W2820" i="4"/>
  <c r="X2821" i="4"/>
  <c r="Z2822" i="4"/>
  <c r="W2824" i="4"/>
  <c r="X2825" i="4"/>
  <c r="Z2826" i="4"/>
  <c r="W2828" i="4"/>
  <c r="X2829" i="4"/>
  <c r="Z2830" i="4"/>
  <c r="W2832" i="4"/>
  <c r="X2833" i="4"/>
  <c r="Z2834" i="4"/>
  <c r="W2836" i="4"/>
  <c r="X2837" i="4"/>
  <c r="Z2838" i="4"/>
  <c r="W2840" i="4"/>
  <c r="X2841" i="4"/>
  <c r="Z2842" i="4"/>
  <c r="W2844" i="4"/>
  <c r="X2845" i="4"/>
  <c r="Z2846" i="4"/>
  <c r="W2848" i="4"/>
  <c r="X2849" i="4"/>
  <c r="Z2850" i="4"/>
  <c r="W2852" i="4"/>
  <c r="X2853" i="4"/>
  <c r="Z2854" i="4"/>
  <c r="W2856" i="4"/>
  <c r="X2857" i="4"/>
  <c r="Z2858" i="4"/>
  <c r="W2860" i="4"/>
  <c r="X2861" i="4"/>
  <c r="Z2862" i="4"/>
  <c r="W2864" i="4"/>
  <c r="X2865" i="4"/>
  <c r="Z2866" i="4"/>
  <c r="W2868" i="4"/>
  <c r="X2869" i="4"/>
  <c r="Z2870" i="4"/>
  <c r="W2872" i="4"/>
  <c r="X2873" i="4"/>
  <c r="Z2874" i="4"/>
  <c r="W2876" i="4"/>
  <c r="X2877" i="4"/>
  <c r="Z2878" i="4"/>
  <c r="W2880" i="4"/>
  <c r="X2881" i="4"/>
  <c r="Z2882" i="4"/>
  <c r="W2884" i="4"/>
  <c r="X2885" i="4"/>
  <c r="Z2886" i="4"/>
  <c r="W2888" i="4"/>
  <c r="X2889" i="4"/>
  <c r="Z2890" i="4"/>
  <c r="W2892" i="4"/>
  <c r="X2893" i="4"/>
  <c r="Z2894" i="4"/>
  <c r="W2896" i="4"/>
  <c r="X2897" i="4"/>
  <c r="Z2898" i="4"/>
  <c r="W2900" i="4"/>
  <c r="X2901" i="4"/>
  <c r="Z2902" i="4"/>
  <c r="W2904" i="4"/>
  <c r="X2905" i="4"/>
  <c r="Z2906" i="4"/>
  <c r="W2908" i="4"/>
  <c r="X2909" i="4"/>
  <c r="Z2910" i="4"/>
  <c r="W2912" i="4"/>
  <c r="X2913" i="4"/>
  <c r="Z2914" i="4"/>
  <c r="W2916" i="4"/>
  <c r="X2917" i="4"/>
  <c r="Z2918" i="4"/>
  <c r="W2920" i="4"/>
  <c r="X2921" i="4"/>
  <c r="Z2922" i="4"/>
  <c r="W2924" i="4"/>
  <c r="X2925" i="4"/>
  <c r="Z2926" i="4"/>
  <c r="W2928" i="4"/>
  <c r="X2929" i="4"/>
  <c r="Z2930" i="4"/>
  <c r="W2932" i="4"/>
  <c r="X2933" i="4"/>
  <c r="Z2934" i="4"/>
  <c r="W2936" i="4"/>
  <c r="X2937" i="4"/>
  <c r="Z2938" i="4"/>
  <c r="W2940" i="4"/>
  <c r="X2941" i="4"/>
  <c r="Z2942" i="4"/>
  <c r="W2944" i="4"/>
  <c r="X2945" i="4"/>
  <c r="Z2946" i="4"/>
  <c r="W2948" i="4"/>
  <c r="X2949" i="4"/>
  <c r="Z2950" i="4"/>
  <c r="W2952" i="4"/>
  <c r="X2953" i="4"/>
  <c r="Z2954" i="4"/>
  <c r="W2956" i="4"/>
  <c r="X2957" i="4"/>
  <c r="Z2958" i="4"/>
  <c r="W2960" i="4"/>
  <c r="X2961" i="4"/>
  <c r="Z2962" i="4"/>
  <c r="W2964" i="4"/>
  <c r="X2965" i="4"/>
  <c r="Z2966" i="4"/>
  <c r="W2968" i="4"/>
  <c r="X2969" i="4"/>
  <c r="Z2970" i="4"/>
  <c r="W2972" i="4"/>
  <c r="X2973" i="4"/>
  <c r="Z2974" i="4"/>
  <c r="W2976" i="4"/>
  <c r="X2977" i="4"/>
  <c r="Z2978" i="4"/>
  <c r="W2980" i="4"/>
  <c r="X2981" i="4"/>
  <c r="Z2982" i="4"/>
  <c r="W2984" i="4"/>
  <c r="X2985" i="4"/>
  <c r="Z2986" i="4"/>
  <c r="W2988" i="4"/>
  <c r="X2989" i="4"/>
  <c r="Z2990" i="4"/>
  <c r="W2992" i="4"/>
  <c r="X2993" i="4"/>
  <c r="Z2994" i="4"/>
  <c r="W2996" i="4"/>
  <c r="X2997" i="4"/>
  <c r="Z2998" i="4"/>
  <c r="W3000" i="4"/>
  <c r="X3001" i="4"/>
  <c r="Z3002" i="4"/>
  <c r="W3005" i="4"/>
  <c r="X3006" i="4"/>
  <c r="AG16" i="4"/>
  <c r="AH16" i="4" s="1"/>
  <c r="AI16" i="4" s="1"/>
  <c r="AG20" i="4"/>
  <c r="AH20" i="4" s="1"/>
  <c r="AI20" i="4" s="1"/>
  <c r="AG24" i="4"/>
  <c r="AH24" i="4" s="1"/>
  <c r="AI24" i="4" s="1"/>
  <c r="AG28" i="4"/>
  <c r="AH28" i="4" s="1"/>
  <c r="AI28" i="4" s="1"/>
  <c r="AG32" i="4"/>
  <c r="AH32" i="4" s="1"/>
  <c r="AI32" i="4" s="1"/>
  <c r="AG36" i="4"/>
  <c r="AH36" i="4" s="1"/>
  <c r="AI36" i="4" s="1"/>
  <c r="AG40" i="4"/>
  <c r="AH40" i="4" s="1"/>
  <c r="AI40" i="4" s="1"/>
  <c r="AG44" i="4"/>
  <c r="AH44" i="4" s="1"/>
  <c r="AI44" i="4" s="1"/>
  <c r="AG48" i="4"/>
  <c r="AH48" i="4" s="1"/>
  <c r="AI48" i="4" s="1"/>
  <c r="AG52" i="4"/>
  <c r="AH52" i="4" s="1"/>
  <c r="AI52" i="4" s="1"/>
  <c r="AG56" i="4"/>
  <c r="AH56" i="4" s="1"/>
  <c r="AI56" i="4" s="1"/>
  <c r="AG60" i="4"/>
  <c r="AH60" i="4" s="1"/>
  <c r="AI60" i="4" s="1"/>
  <c r="AG64" i="4"/>
  <c r="AH64" i="4" s="1"/>
  <c r="AI64" i="4" s="1"/>
  <c r="AG68" i="4"/>
  <c r="AH68" i="4" s="1"/>
  <c r="AI68" i="4" s="1"/>
  <c r="AG72" i="4"/>
  <c r="AH72" i="4" s="1"/>
  <c r="AI72" i="4" s="1"/>
  <c r="AG76" i="4"/>
  <c r="AH76" i="4" s="1"/>
  <c r="AI76" i="4" s="1"/>
  <c r="AG80" i="4"/>
  <c r="AH80" i="4" s="1"/>
  <c r="AI80" i="4" s="1"/>
  <c r="AG84" i="4"/>
  <c r="AH84" i="4" s="1"/>
  <c r="AI84" i="4" s="1"/>
  <c r="AG88" i="4"/>
  <c r="AH88" i="4" s="1"/>
  <c r="AI88" i="4" s="1"/>
  <c r="AG92" i="4"/>
  <c r="AH92" i="4" s="1"/>
  <c r="AI92" i="4" s="1"/>
  <c r="AG96" i="4"/>
  <c r="AH96" i="4" s="1"/>
  <c r="AI96" i="4" s="1"/>
  <c r="AG100" i="4"/>
  <c r="AH100" i="4" s="1"/>
  <c r="AI100" i="4" s="1"/>
  <c r="AG104" i="4"/>
  <c r="AH104" i="4" s="1"/>
  <c r="AI104" i="4" s="1"/>
  <c r="AG108" i="4"/>
  <c r="AH108" i="4" s="1"/>
  <c r="AI108" i="4" s="1"/>
  <c r="AG112" i="4"/>
  <c r="AH112" i="4" s="1"/>
  <c r="AI112" i="4" s="1"/>
  <c r="AG116" i="4"/>
  <c r="AH116" i="4" s="1"/>
  <c r="AI116" i="4" s="1"/>
  <c r="AG120" i="4"/>
  <c r="AH120" i="4" s="1"/>
  <c r="AI120" i="4" s="1"/>
  <c r="AG124" i="4"/>
  <c r="AH124" i="4" s="1"/>
  <c r="AI124" i="4" s="1"/>
  <c r="AG128" i="4"/>
  <c r="AH128" i="4" s="1"/>
  <c r="AI128" i="4" s="1"/>
  <c r="AG132" i="4"/>
  <c r="AH132" i="4" s="1"/>
  <c r="AI132" i="4" s="1"/>
  <c r="AG136" i="4"/>
  <c r="AH136" i="4" s="1"/>
  <c r="AI136" i="4" s="1"/>
  <c r="AG140" i="4"/>
  <c r="AH140" i="4" s="1"/>
  <c r="AI140" i="4" s="1"/>
  <c r="AG144" i="4"/>
  <c r="AH144" i="4" s="1"/>
  <c r="AI144" i="4" s="1"/>
  <c r="AG148" i="4"/>
  <c r="AH148" i="4" s="1"/>
  <c r="AI148" i="4" s="1"/>
  <c r="AG152" i="4"/>
  <c r="AH152" i="4" s="1"/>
  <c r="AI152" i="4" s="1"/>
  <c r="AG156" i="4"/>
  <c r="AH156" i="4" s="1"/>
  <c r="AI156" i="4" s="1"/>
  <c r="AG160" i="4"/>
  <c r="AH160" i="4" s="1"/>
  <c r="AI160" i="4" s="1"/>
  <c r="AG164" i="4"/>
  <c r="AH164" i="4" s="1"/>
  <c r="AI164" i="4" s="1"/>
  <c r="AG168" i="4"/>
  <c r="AH168" i="4" s="1"/>
  <c r="AI168" i="4" s="1"/>
  <c r="AG172" i="4"/>
  <c r="AH172" i="4" s="1"/>
  <c r="AI172" i="4" s="1"/>
  <c r="AG176" i="4"/>
  <c r="AH176" i="4" s="1"/>
  <c r="AI176" i="4" s="1"/>
  <c r="AG180" i="4"/>
  <c r="AH180" i="4" s="1"/>
  <c r="AI180" i="4" s="1"/>
  <c r="AG184" i="4"/>
  <c r="AH184" i="4" s="1"/>
  <c r="AI184" i="4" s="1"/>
  <c r="AG188" i="4"/>
  <c r="AH188" i="4" s="1"/>
  <c r="AI188" i="4" s="1"/>
  <c r="AG192" i="4"/>
  <c r="AH192" i="4" s="1"/>
  <c r="AI192" i="4" s="1"/>
  <c r="AG196" i="4"/>
  <c r="AH196" i="4" s="1"/>
  <c r="AI196" i="4" s="1"/>
  <c r="AG200" i="4"/>
  <c r="AH200" i="4" s="1"/>
  <c r="AI200" i="4" s="1"/>
  <c r="AG204" i="4"/>
  <c r="AH204" i="4" s="1"/>
  <c r="AI204" i="4" s="1"/>
  <c r="AG208" i="4"/>
  <c r="AH208" i="4" s="1"/>
  <c r="AI208" i="4" s="1"/>
  <c r="AG212" i="4"/>
  <c r="AH212" i="4" s="1"/>
  <c r="AI212" i="4" s="1"/>
  <c r="AG216" i="4"/>
  <c r="AH216" i="4" s="1"/>
  <c r="AI216" i="4" s="1"/>
  <c r="AG220" i="4"/>
  <c r="AH220" i="4" s="1"/>
  <c r="AI220" i="4" s="1"/>
  <c r="AG224" i="4"/>
  <c r="AH224" i="4" s="1"/>
  <c r="AI224" i="4" s="1"/>
  <c r="AG228" i="4"/>
  <c r="AH228" i="4" s="1"/>
  <c r="AI228" i="4" s="1"/>
  <c r="AG232" i="4"/>
  <c r="AH232" i="4" s="1"/>
  <c r="AI232" i="4" s="1"/>
  <c r="AG236" i="4"/>
  <c r="AH236" i="4" s="1"/>
  <c r="AI236" i="4" s="1"/>
  <c r="AG240" i="4"/>
  <c r="AH240" i="4" s="1"/>
  <c r="AI240" i="4" s="1"/>
  <c r="AG244" i="4"/>
  <c r="AH244" i="4" s="1"/>
  <c r="AI244" i="4" s="1"/>
  <c r="AG248" i="4"/>
  <c r="AH248" i="4" s="1"/>
  <c r="AI248" i="4" s="1"/>
  <c r="AG252" i="4"/>
  <c r="AH252" i="4" s="1"/>
  <c r="AI252" i="4" s="1"/>
  <c r="AG256" i="4"/>
  <c r="AH256" i="4" s="1"/>
  <c r="AI256" i="4" s="1"/>
  <c r="AG260" i="4"/>
  <c r="AH260" i="4" s="1"/>
  <c r="AI260" i="4" s="1"/>
  <c r="AG264" i="4"/>
  <c r="AH264" i="4" s="1"/>
  <c r="AI264" i="4" s="1"/>
  <c r="AG268" i="4"/>
  <c r="AH268" i="4" s="1"/>
  <c r="AI268" i="4" s="1"/>
  <c r="AG272" i="4"/>
  <c r="AH272" i="4" s="1"/>
  <c r="AI272" i="4" s="1"/>
  <c r="AG276" i="4"/>
  <c r="AH276" i="4" s="1"/>
  <c r="AI276" i="4" s="1"/>
  <c r="AG280" i="4"/>
  <c r="AH280" i="4" s="1"/>
  <c r="AI280" i="4" s="1"/>
  <c r="AG284" i="4"/>
  <c r="AH284" i="4" s="1"/>
  <c r="AI284" i="4" s="1"/>
  <c r="AG288" i="4"/>
  <c r="AH288" i="4" s="1"/>
  <c r="AI288" i="4" s="1"/>
  <c r="AG292" i="4"/>
  <c r="AH292" i="4" s="1"/>
  <c r="AI292" i="4" s="1"/>
  <c r="AG296" i="4"/>
  <c r="AH296" i="4" s="1"/>
  <c r="AI296" i="4" s="1"/>
  <c r="AG300" i="4"/>
  <c r="AH300" i="4" s="1"/>
  <c r="AI300" i="4" s="1"/>
  <c r="AG304" i="4"/>
  <c r="AH304" i="4" s="1"/>
  <c r="AI304" i="4" s="1"/>
  <c r="AG308" i="4"/>
  <c r="AH308" i="4" s="1"/>
  <c r="AI308" i="4" s="1"/>
  <c r="AG312" i="4"/>
  <c r="AH312" i="4" s="1"/>
  <c r="AI312" i="4" s="1"/>
  <c r="AG316" i="4"/>
  <c r="AH316" i="4" s="1"/>
  <c r="AI316" i="4" s="1"/>
  <c r="AG320" i="4"/>
  <c r="AH320" i="4" s="1"/>
  <c r="AI320" i="4" s="1"/>
  <c r="AG324" i="4"/>
  <c r="AH324" i="4" s="1"/>
  <c r="AI324" i="4" s="1"/>
  <c r="AG328" i="4"/>
  <c r="AH328" i="4" s="1"/>
  <c r="AI328" i="4" s="1"/>
  <c r="AG332" i="4"/>
  <c r="AH332" i="4" s="1"/>
  <c r="AI332" i="4" s="1"/>
  <c r="AG336" i="4"/>
  <c r="AH336" i="4" s="1"/>
  <c r="AI336" i="4" s="1"/>
  <c r="AG340" i="4"/>
  <c r="AH340" i="4" s="1"/>
  <c r="AI340" i="4" s="1"/>
  <c r="AG344" i="4"/>
  <c r="AH344" i="4" s="1"/>
  <c r="AI344" i="4" s="1"/>
  <c r="AG348" i="4"/>
  <c r="AH348" i="4" s="1"/>
  <c r="AI348" i="4" s="1"/>
  <c r="AG352" i="4"/>
  <c r="AH352" i="4" s="1"/>
  <c r="AI352" i="4" s="1"/>
  <c r="AG356" i="4"/>
  <c r="AH356" i="4" s="1"/>
  <c r="AI356" i="4" s="1"/>
  <c r="AG360" i="4"/>
  <c r="AH360" i="4" s="1"/>
  <c r="AI360" i="4" s="1"/>
  <c r="AG364" i="4"/>
  <c r="AH364" i="4" s="1"/>
  <c r="AI364" i="4" s="1"/>
  <c r="AG368" i="4"/>
  <c r="AH368" i="4" s="1"/>
  <c r="AI368" i="4" s="1"/>
  <c r="AG372" i="4"/>
  <c r="AH372" i="4" s="1"/>
  <c r="AI372" i="4" s="1"/>
  <c r="AG376" i="4"/>
  <c r="AH376" i="4" s="1"/>
  <c r="AI376" i="4" s="1"/>
  <c r="AG380" i="4"/>
  <c r="AH380" i="4" s="1"/>
  <c r="AI380" i="4" s="1"/>
  <c r="AG384" i="4"/>
  <c r="AH384" i="4" s="1"/>
  <c r="AI384" i="4" s="1"/>
  <c r="AG388" i="4"/>
  <c r="AH388" i="4" s="1"/>
  <c r="AI388" i="4" s="1"/>
  <c r="AG392" i="4"/>
  <c r="AH392" i="4" s="1"/>
  <c r="AI392" i="4" s="1"/>
  <c r="AG396" i="4"/>
  <c r="AH396" i="4" s="1"/>
  <c r="AI396" i="4" s="1"/>
  <c r="AG400" i="4"/>
  <c r="AH400" i="4" s="1"/>
  <c r="AI400" i="4" s="1"/>
  <c r="AG404" i="4"/>
  <c r="AH404" i="4" s="1"/>
  <c r="AI404" i="4" s="1"/>
  <c r="AG408" i="4"/>
  <c r="AH408" i="4" s="1"/>
  <c r="AI408" i="4" s="1"/>
  <c r="AG412" i="4"/>
  <c r="AH412" i="4" s="1"/>
  <c r="AI412" i="4" s="1"/>
  <c r="AG416" i="4"/>
  <c r="AH416" i="4" s="1"/>
  <c r="AI416" i="4" s="1"/>
  <c r="AG420" i="4"/>
  <c r="AH420" i="4" s="1"/>
  <c r="AI420" i="4" s="1"/>
  <c r="AG424" i="4"/>
  <c r="AH424" i="4" s="1"/>
  <c r="AI424" i="4" s="1"/>
  <c r="AG428" i="4"/>
  <c r="AH428" i="4" s="1"/>
  <c r="AI428" i="4" s="1"/>
  <c r="AG432" i="4"/>
  <c r="AH432" i="4" s="1"/>
  <c r="AI432" i="4" s="1"/>
  <c r="AG436" i="4"/>
  <c r="AH436" i="4" s="1"/>
  <c r="AI436" i="4" s="1"/>
  <c r="AG440" i="4"/>
  <c r="AH440" i="4" s="1"/>
  <c r="AI440" i="4" s="1"/>
  <c r="AG444" i="4"/>
  <c r="AH444" i="4" s="1"/>
  <c r="AI444" i="4" s="1"/>
  <c r="AG448" i="4"/>
  <c r="AH448" i="4" s="1"/>
  <c r="AI448" i="4" s="1"/>
  <c r="AG452" i="4"/>
  <c r="AH452" i="4" s="1"/>
  <c r="AI452" i="4" s="1"/>
  <c r="AG456" i="4"/>
  <c r="AH456" i="4" s="1"/>
  <c r="AI456" i="4" s="1"/>
  <c r="AG460" i="4"/>
  <c r="AH460" i="4" s="1"/>
  <c r="AI460" i="4" s="1"/>
  <c r="AG464" i="4"/>
  <c r="AH464" i="4" s="1"/>
  <c r="AI464" i="4" s="1"/>
  <c r="AG468" i="4"/>
  <c r="AH468" i="4" s="1"/>
  <c r="AI468" i="4" s="1"/>
  <c r="AG472" i="4"/>
  <c r="AH472" i="4" s="1"/>
  <c r="AI472" i="4" s="1"/>
  <c r="AG476" i="4"/>
  <c r="AH476" i="4" s="1"/>
  <c r="AI476" i="4" s="1"/>
  <c r="AG480" i="4"/>
  <c r="AH480" i="4" s="1"/>
  <c r="AI480" i="4" s="1"/>
  <c r="AG484" i="4"/>
  <c r="AH484" i="4" s="1"/>
  <c r="AI484" i="4" s="1"/>
  <c r="AG488" i="4"/>
  <c r="AH488" i="4" s="1"/>
  <c r="AI488" i="4" s="1"/>
  <c r="AG492" i="4"/>
  <c r="AH492" i="4" s="1"/>
  <c r="AI492" i="4" s="1"/>
  <c r="AG496" i="4"/>
  <c r="AH496" i="4" s="1"/>
  <c r="AI496" i="4" s="1"/>
  <c r="AG500" i="4"/>
  <c r="AH500" i="4" s="1"/>
  <c r="AI500" i="4" s="1"/>
  <c r="AG504" i="4"/>
  <c r="AH504" i="4" s="1"/>
  <c r="AI504" i="4" s="1"/>
  <c r="AG508" i="4"/>
  <c r="AH508" i="4" s="1"/>
  <c r="AI508" i="4" s="1"/>
  <c r="AG512" i="4"/>
  <c r="AH512" i="4" s="1"/>
  <c r="AI512" i="4" s="1"/>
  <c r="AG516" i="4"/>
  <c r="AH516" i="4" s="1"/>
  <c r="AI516" i="4" s="1"/>
  <c r="AG520" i="4"/>
  <c r="AH520" i="4" s="1"/>
  <c r="AI520" i="4" s="1"/>
  <c r="AG524" i="4"/>
  <c r="AH524" i="4" s="1"/>
  <c r="AI524" i="4" s="1"/>
  <c r="AG528" i="4"/>
  <c r="AH528" i="4" s="1"/>
  <c r="AI528" i="4" s="1"/>
  <c r="AG532" i="4"/>
  <c r="AH532" i="4" s="1"/>
  <c r="AI532" i="4" s="1"/>
  <c r="AG536" i="4"/>
  <c r="AH536" i="4" s="1"/>
  <c r="AI536" i="4" s="1"/>
  <c r="AG540" i="4"/>
  <c r="AH540" i="4" s="1"/>
  <c r="AI540" i="4" s="1"/>
  <c r="AG544" i="4"/>
  <c r="AH544" i="4" s="1"/>
  <c r="AI544" i="4" s="1"/>
  <c r="AG548" i="4"/>
  <c r="AH548" i="4" s="1"/>
  <c r="AI548" i="4" s="1"/>
  <c r="AG552" i="4"/>
  <c r="AH552" i="4" s="1"/>
  <c r="AI552" i="4" s="1"/>
  <c r="AG556" i="4"/>
  <c r="AH556" i="4" s="1"/>
  <c r="AI556" i="4" s="1"/>
  <c r="AG560" i="4"/>
  <c r="AH560" i="4" s="1"/>
  <c r="AI560" i="4" s="1"/>
  <c r="AG564" i="4"/>
  <c r="AH564" i="4" s="1"/>
  <c r="AI564" i="4" s="1"/>
  <c r="AG568" i="4"/>
  <c r="AH568" i="4" s="1"/>
  <c r="AI568" i="4" s="1"/>
  <c r="AG572" i="4"/>
  <c r="AH572" i="4" s="1"/>
  <c r="AI572" i="4" s="1"/>
  <c r="AG576" i="4"/>
  <c r="AH576" i="4" s="1"/>
  <c r="AI576" i="4" s="1"/>
  <c r="AG580" i="4"/>
  <c r="AH580" i="4" s="1"/>
  <c r="AI580" i="4" s="1"/>
  <c r="AG584" i="4"/>
  <c r="AH584" i="4" s="1"/>
  <c r="AI584" i="4" s="1"/>
  <c r="AG588" i="4"/>
  <c r="AH588" i="4" s="1"/>
  <c r="AI588" i="4" s="1"/>
  <c r="AG592" i="4"/>
  <c r="AH592" i="4" s="1"/>
  <c r="AI592" i="4" s="1"/>
  <c r="AG596" i="4"/>
  <c r="AH596" i="4" s="1"/>
  <c r="AI596" i="4" s="1"/>
  <c r="AG600" i="4"/>
  <c r="AH600" i="4" s="1"/>
  <c r="AI600" i="4" s="1"/>
  <c r="AG604" i="4"/>
  <c r="AH604" i="4" s="1"/>
  <c r="AI604" i="4" s="1"/>
  <c r="AG608" i="4"/>
  <c r="AH608" i="4" s="1"/>
  <c r="AI608" i="4" s="1"/>
  <c r="AG612" i="4"/>
  <c r="AH612" i="4" s="1"/>
  <c r="AI612" i="4" s="1"/>
  <c r="AG616" i="4"/>
  <c r="AH616" i="4" s="1"/>
  <c r="AI616" i="4" s="1"/>
  <c r="AG620" i="4"/>
  <c r="AH620" i="4" s="1"/>
  <c r="AI620" i="4" s="1"/>
  <c r="AG624" i="4"/>
  <c r="AH624" i="4" s="1"/>
  <c r="AI624" i="4" s="1"/>
  <c r="AG628" i="4"/>
  <c r="AH628" i="4" s="1"/>
  <c r="AI628" i="4" s="1"/>
  <c r="AG632" i="4"/>
  <c r="AH632" i="4" s="1"/>
  <c r="AI632" i="4" s="1"/>
  <c r="AG636" i="4"/>
  <c r="AH636" i="4" s="1"/>
  <c r="AI636" i="4" s="1"/>
  <c r="AG640" i="4"/>
  <c r="AH640" i="4" s="1"/>
  <c r="AI640" i="4" s="1"/>
  <c r="AG644" i="4"/>
  <c r="AH644" i="4" s="1"/>
  <c r="AI644" i="4" s="1"/>
  <c r="AG648" i="4"/>
  <c r="AH648" i="4" s="1"/>
  <c r="AI648" i="4" s="1"/>
  <c r="AG652" i="4"/>
  <c r="AH652" i="4" s="1"/>
  <c r="AI652" i="4" s="1"/>
  <c r="AG656" i="4"/>
  <c r="AH656" i="4" s="1"/>
  <c r="AI656" i="4" s="1"/>
  <c r="AG660" i="4"/>
  <c r="AH660" i="4" s="1"/>
  <c r="AI660" i="4" s="1"/>
  <c r="AG664" i="4"/>
  <c r="AH664" i="4" s="1"/>
  <c r="AI664" i="4" s="1"/>
  <c r="AG668" i="4"/>
  <c r="AH668" i="4" s="1"/>
  <c r="AI668" i="4" s="1"/>
  <c r="AG672" i="4"/>
  <c r="AH672" i="4" s="1"/>
  <c r="AI672" i="4" s="1"/>
  <c r="AG676" i="4"/>
  <c r="AH676" i="4" s="1"/>
  <c r="AI676" i="4" s="1"/>
  <c r="AG680" i="4"/>
  <c r="AH680" i="4" s="1"/>
  <c r="AI680" i="4" s="1"/>
  <c r="AG684" i="4"/>
  <c r="AH684" i="4" s="1"/>
  <c r="AI684" i="4" s="1"/>
  <c r="AG688" i="4"/>
  <c r="AH688" i="4" s="1"/>
  <c r="AI688" i="4" s="1"/>
  <c r="AG692" i="4"/>
  <c r="AH692" i="4" s="1"/>
  <c r="AI692" i="4" s="1"/>
  <c r="AG696" i="4"/>
  <c r="AH696" i="4" s="1"/>
  <c r="AI696" i="4" s="1"/>
  <c r="AG700" i="4"/>
  <c r="AH700" i="4" s="1"/>
  <c r="AI700" i="4" s="1"/>
  <c r="AG704" i="4"/>
  <c r="AH704" i="4" s="1"/>
  <c r="AI704" i="4" s="1"/>
  <c r="AG708" i="4"/>
  <c r="AH708" i="4" s="1"/>
  <c r="AI708" i="4" s="1"/>
  <c r="AG712" i="4"/>
  <c r="AH712" i="4" s="1"/>
  <c r="AI712" i="4" s="1"/>
  <c r="AG716" i="4"/>
  <c r="AH716" i="4" s="1"/>
  <c r="AI716" i="4" s="1"/>
  <c r="AG720" i="4"/>
  <c r="AH720" i="4" s="1"/>
  <c r="AI720" i="4" s="1"/>
  <c r="AG724" i="4"/>
  <c r="AH724" i="4" s="1"/>
  <c r="AI724" i="4" s="1"/>
  <c r="AG728" i="4"/>
  <c r="AH728" i="4" s="1"/>
  <c r="AI728" i="4" s="1"/>
  <c r="AG732" i="4"/>
  <c r="AH732" i="4" s="1"/>
  <c r="AI732" i="4" s="1"/>
  <c r="AG736" i="4"/>
  <c r="AH736" i="4" s="1"/>
  <c r="AI736" i="4" s="1"/>
  <c r="AG740" i="4"/>
  <c r="AH740" i="4" s="1"/>
  <c r="AI740" i="4" s="1"/>
  <c r="AG744" i="4"/>
  <c r="AH744" i="4" s="1"/>
  <c r="AI744" i="4" s="1"/>
  <c r="AG748" i="4"/>
  <c r="AH748" i="4" s="1"/>
  <c r="AI748" i="4" s="1"/>
  <c r="AG752" i="4"/>
  <c r="AH752" i="4" s="1"/>
  <c r="AI752" i="4" s="1"/>
  <c r="AG756" i="4"/>
  <c r="AH756" i="4" s="1"/>
  <c r="AI756" i="4" s="1"/>
  <c r="AG760" i="4"/>
  <c r="AH760" i="4" s="1"/>
  <c r="AI760" i="4" s="1"/>
  <c r="AG764" i="4"/>
  <c r="AH764" i="4" s="1"/>
  <c r="AI764" i="4" s="1"/>
  <c r="AG768" i="4"/>
  <c r="AH768" i="4" s="1"/>
  <c r="AI768" i="4" s="1"/>
  <c r="AG772" i="4"/>
  <c r="AH772" i="4" s="1"/>
  <c r="AI772" i="4" s="1"/>
  <c r="AG776" i="4"/>
  <c r="AH776" i="4" s="1"/>
  <c r="AI776" i="4" s="1"/>
  <c r="AG780" i="4"/>
  <c r="AH780" i="4" s="1"/>
  <c r="AI780" i="4" s="1"/>
  <c r="AG784" i="4"/>
  <c r="AH784" i="4" s="1"/>
  <c r="AI784" i="4" s="1"/>
  <c r="AG788" i="4"/>
  <c r="AH788" i="4" s="1"/>
  <c r="AI788" i="4" s="1"/>
  <c r="AG792" i="4"/>
  <c r="AH792" i="4" s="1"/>
  <c r="AI792" i="4" s="1"/>
  <c r="AG796" i="4"/>
  <c r="AH796" i="4" s="1"/>
  <c r="AI796" i="4" s="1"/>
  <c r="AG800" i="4"/>
  <c r="AH800" i="4" s="1"/>
  <c r="AI800" i="4" s="1"/>
  <c r="AG804" i="4"/>
  <c r="AH804" i="4" s="1"/>
  <c r="AI804" i="4" s="1"/>
  <c r="AG808" i="4"/>
  <c r="AH808" i="4" s="1"/>
  <c r="AI808" i="4" s="1"/>
  <c r="AG812" i="4"/>
  <c r="AH812" i="4" s="1"/>
  <c r="AI812" i="4" s="1"/>
  <c r="AG816" i="4"/>
  <c r="AH816" i="4" s="1"/>
  <c r="AI816" i="4" s="1"/>
  <c r="AG820" i="4"/>
  <c r="AH820" i="4" s="1"/>
  <c r="AI820" i="4" s="1"/>
  <c r="AG824" i="4"/>
  <c r="AH824" i="4" s="1"/>
  <c r="AI824" i="4" s="1"/>
  <c r="AG828" i="4"/>
  <c r="AH828" i="4" s="1"/>
  <c r="AI828" i="4" s="1"/>
  <c r="AG832" i="4"/>
  <c r="AH832" i="4" s="1"/>
  <c r="AI832" i="4" s="1"/>
  <c r="AG836" i="4"/>
  <c r="AH836" i="4" s="1"/>
  <c r="AI836" i="4" s="1"/>
  <c r="AG840" i="4"/>
  <c r="AH840" i="4" s="1"/>
  <c r="AI840" i="4" s="1"/>
  <c r="AG844" i="4"/>
  <c r="AH844" i="4" s="1"/>
  <c r="AI844" i="4" s="1"/>
  <c r="AG848" i="4"/>
  <c r="AH848" i="4" s="1"/>
  <c r="AI848" i="4" s="1"/>
  <c r="AG852" i="4"/>
  <c r="AH852" i="4" s="1"/>
  <c r="AI852" i="4" s="1"/>
  <c r="AG856" i="4"/>
  <c r="AH856" i="4" s="1"/>
  <c r="AI856" i="4" s="1"/>
  <c r="AG860" i="4"/>
  <c r="AH860" i="4" s="1"/>
  <c r="AI860" i="4" s="1"/>
  <c r="AG864" i="4"/>
  <c r="AH864" i="4" s="1"/>
  <c r="AI864" i="4" s="1"/>
  <c r="AG868" i="4"/>
  <c r="AH868" i="4" s="1"/>
  <c r="AI868" i="4" s="1"/>
  <c r="AG872" i="4"/>
  <c r="AH872" i="4" s="1"/>
  <c r="AI872" i="4" s="1"/>
  <c r="AG876" i="4"/>
  <c r="AH876" i="4" s="1"/>
  <c r="AI876" i="4" s="1"/>
  <c r="AG880" i="4"/>
  <c r="AH880" i="4" s="1"/>
  <c r="AI880" i="4" s="1"/>
  <c r="AG884" i="4"/>
  <c r="AH884" i="4" s="1"/>
  <c r="AI884" i="4" s="1"/>
  <c r="AG888" i="4"/>
  <c r="AH888" i="4" s="1"/>
  <c r="AI888" i="4" s="1"/>
  <c r="AG892" i="4"/>
  <c r="AH892" i="4" s="1"/>
  <c r="AI892" i="4" s="1"/>
  <c r="AG896" i="4"/>
  <c r="AH896" i="4" s="1"/>
  <c r="AI896" i="4" s="1"/>
  <c r="AG900" i="4"/>
  <c r="AH900" i="4" s="1"/>
  <c r="AI900" i="4" s="1"/>
  <c r="AG904" i="4"/>
  <c r="AH904" i="4" s="1"/>
  <c r="AI904" i="4" s="1"/>
  <c r="AG908" i="4"/>
  <c r="AH908" i="4" s="1"/>
  <c r="AI908" i="4" s="1"/>
  <c r="AG912" i="4"/>
  <c r="AH912" i="4" s="1"/>
  <c r="AI912" i="4" s="1"/>
  <c r="AG916" i="4"/>
  <c r="AH916" i="4" s="1"/>
  <c r="AI916" i="4" s="1"/>
  <c r="AG920" i="4"/>
  <c r="AH920" i="4" s="1"/>
  <c r="AI920" i="4" s="1"/>
  <c r="AG924" i="4"/>
  <c r="AH924" i="4" s="1"/>
  <c r="AI924" i="4" s="1"/>
  <c r="AG928" i="4"/>
  <c r="AH928" i="4" s="1"/>
  <c r="AI928" i="4" s="1"/>
  <c r="AG932" i="4"/>
  <c r="AH932" i="4" s="1"/>
  <c r="AI932" i="4" s="1"/>
  <c r="AG936" i="4"/>
  <c r="AH936" i="4" s="1"/>
  <c r="AI936" i="4" s="1"/>
  <c r="AG940" i="4"/>
  <c r="AH940" i="4" s="1"/>
  <c r="AI940" i="4" s="1"/>
  <c r="AG944" i="4"/>
  <c r="AH944" i="4" s="1"/>
  <c r="AI944" i="4" s="1"/>
  <c r="AG948" i="4"/>
  <c r="AH948" i="4" s="1"/>
  <c r="AI948" i="4" s="1"/>
  <c r="AG952" i="4"/>
  <c r="AH952" i="4" s="1"/>
  <c r="AI952" i="4" s="1"/>
  <c r="AG956" i="4"/>
  <c r="AH956" i="4" s="1"/>
  <c r="AI956" i="4" s="1"/>
  <c r="AG960" i="4"/>
  <c r="AH960" i="4" s="1"/>
  <c r="AI960" i="4" s="1"/>
  <c r="AG964" i="4"/>
  <c r="AH964" i="4" s="1"/>
  <c r="AI964" i="4" s="1"/>
  <c r="AG968" i="4"/>
  <c r="AH968" i="4" s="1"/>
  <c r="AI968" i="4" s="1"/>
  <c r="AG972" i="4"/>
  <c r="AH972" i="4" s="1"/>
  <c r="AI972" i="4" s="1"/>
  <c r="AG976" i="4"/>
  <c r="AH976" i="4" s="1"/>
  <c r="AI976" i="4" s="1"/>
  <c r="AG980" i="4"/>
  <c r="AH980" i="4" s="1"/>
  <c r="AI980" i="4" s="1"/>
  <c r="AG984" i="4"/>
  <c r="AH984" i="4" s="1"/>
  <c r="AI984" i="4" s="1"/>
  <c r="AG988" i="4"/>
  <c r="AH988" i="4" s="1"/>
  <c r="AI988" i="4" s="1"/>
  <c r="AG992" i="4"/>
  <c r="AH992" i="4" s="1"/>
  <c r="AI992" i="4" s="1"/>
  <c r="AG996" i="4"/>
  <c r="AH996" i="4" s="1"/>
  <c r="AI996" i="4" s="1"/>
  <c r="AG1000" i="4"/>
  <c r="AH1000" i="4" s="1"/>
  <c r="AI1000" i="4" s="1"/>
  <c r="AG1004" i="4"/>
  <c r="AH1004" i="4" s="1"/>
  <c r="AI1004" i="4" s="1"/>
  <c r="AG1008" i="4"/>
  <c r="AH1008" i="4" s="1"/>
  <c r="AI1008" i="4" s="1"/>
  <c r="AG1012" i="4"/>
  <c r="AH1012" i="4" s="1"/>
  <c r="AI1012" i="4" s="1"/>
  <c r="AG1016" i="4"/>
  <c r="AH1016" i="4" s="1"/>
  <c r="AI1016" i="4" s="1"/>
  <c r="AG1020" i="4"/>
  <c r="AH1020" i="4" s="1"/>
  <c r="AI1020" i="4" s="1"/>
  <c r="AG1024" i="4"/>
  <c r="AH1024" i="4" s="1"/>
  <c r="AI1024" i="4" s="1"/>
  <c r="AG1028" i="4"/>
  <c r="AH1028" i="4" s="1"/>
  <c r="AI1028" i="4" s="1"/>
  <c r="AG1032" i="4"/>
  <c r="AH1032" i="4" s="1"/>
  <c r="AI1032" i="4" s="1"/>
  <c r="AG1036" i="4"/>
  <c r="AH1036" i="4" s="1"/>
  <c r="AI1036" i="4" s="1"/>
  <c r="AG1040" i="4"/>
  <c r="AH1040" i="4" s="1"/>
  <c r="AI1040" i="4" s="1"/>
  <c r="AG1044" i="4"/>
  <c r="AH1044" i="4" s="1"/>
  <c r="AI1044" i="4" s="1"/>
  <c r="AG1048" i="4"/>
  <c r="AH1048" i="4" s="1"/>
  <c r="AI1048" i="4" s="1"/>
  <c r="AG1052" i="4"/>
  <c r="AH1052" i="4" s="1"/>
  <c r="AI1052" i="4" s="1"/>
  <c r="AG1056" i="4"/>
  <c r="AH1056" i="4" s="1"/>
  <c r="AI1056" i="4" s="1"/>
  <c r="AG1060" i="4"/>
  <c r="AH1060" i="4" s="1"/>
  <c r="AI1060" i="4" s="1"/>
  <c r="AG1064" i="4"/>
  <c r="AH1064" i="4" s="1"/>
  <c r="AI1064" i="4" s="1"/>
  <c r="AG1068" i="4"/>
  <c r="AH1068" i="4" s="1"/>
  <c r="AI1068" i="4" s="1"/>
  <c r="AG1072" i="4"/>
  <c r="AH1072" i="4" s="1"/>
  <c r="AI1072" i="4" s="1"/>
  <c r="AG1076" i="4"/>
  <c r="AH1076" i="4" s="1"/>
  <c r="AI1076" i="4" s="1"/>
  <c r="AG1080" i="4"/>
  <c r="AH1080" i="4" s="1"/>
  <c r="AI1080" i="4" s="1"/>
  <c r="AG1084" i="4"/>
  <c r="AH1084" i="4" s="1"/>
  <c r="AI1084" i="4" s="1"/>
  <c r="AG1088" i="4"/>
  <c r="AH1088" i="4" s="1"/>
  <c r="AI1088" i="4" s="1"/>
  <c r="AG1092" i="4"/>
  <c r="AH1092" i="4" s="1"/>
  <c r="AI1092" i="4" s="1"/>
  <c r="AG1096" i="4"/>
  <c r="AH1096" i="4" s="1"/>
  <c r="AI1096" i="4" s="1"/>
  <c r="AG1100" i="4"/>
  <c r="AH1100" i="4" s="1"/>
  <c r="AI1100" i="4" s="1"/>
  <c r="AG1104" i="4"/>
  <c r="AH1104" i="4" s="1"/>
  <c r="AI1104" i="4" s="1"/>
  <c r="AG1108" i="4"/>
  <c r="AH1108" i="4" s="1"/>
  <c r="AI1108" i="4" s="1"/>
  <c r="AG1112" i="4"/>
  <c r="AH1112" i="4" s="1"/>
  <c r="AI1112" i="4" s="1"/>
  <c r="AG1116" i="4"/>
  <c r="AH1116" i="4" s="1"/>
  <c r="AI1116" i="4" s="1"/>
  <c r="AG1120" i="4"/>
  <c r="AH1120" i="4" s="1"/>
  <c r="AI1120" i="4" s="1"/>
  <c r="AG1124" i="4"/>
  <c r="AH1124" i="4" s="1"/>
  <c r="AI1124" i="4" s="1"/>
  <c r="AG1128" i="4"/>
  <c r="AH1128" i="4" s="1"/>
  <c r="AI1128" i="4" s="1"/>
  <c r="AG1132" i="4"/>
  <c r="AH1132" i="4" s="1"/>
  <c r="AI1132" i="4" s="1"/>
  <c r="AG1136" i="4"/>
  <c r="AH1136" i="4" s="1"/>
  <c r="AI1136" i="4" s="1"/>
  <c r="AG1140" i="4"/>
  <c r="AH1140" i="4" s="1"/>
  <c r="AI1140" i="4" s="1"/>
  <c r="AG1144" i="4"/>
  <c r="AH1144" i="4" s="1"/>
  <c r="AI1144" i="4" s="1"/>
  <c r="AG1148" i="4"/>
  <c r="AH1148" i="4" s="1"/>
  <c r="AI1148" i="4" s="1"/>
  <c r="AG1152" i="4"/>
  <c r="AH1152" i="4" s="1"/>
  <c r="AI1152" i="4" s="1"/>
  <c r="AG1156" i="4"/>
  <c r="AH1156" i="4" s="1"/>
  <c r="AI1156" i="4" s="1"/>
  <c r="AG1160" i="4"/>
  <c r="AH1160" i="4" s="1"/>
  <c r="AI1160" i="4" s="1"/>
  <c r="AG1164" i="4"/>
  <c r="AH1164" i="4" s="1"/>
  <c r="AI1164" i="4" s="1"/>
  <c r="AG1168" i="4"/>
  <c r="AH1168" i="4" s="1"/>
  <c r="AI1168" i="4" s="1"/>
  <c r="AG1172" i="4"/>
  <c r="AH1172" i="4" s="1"/>
  <c r="AI1172" i="4" s="1"/>
  <c r="AG1176" i="4"/>
  <c r="AH1176" i="4" s="1"/>
  <c r="AI1176" i="4" s="1"/>
  <c r="AG1180" i="4"/>
  <c r="AH1180" i="4" s="1"/>
  <c r="AI1180" i="4" s="1"/>
  <c r="AG1184" i="4"/>
  <c r="AH1184" i="4" s="1"/>
  <c r="AI1184" i="4" s="1"/>
  <c r="AG1188" i="4"/>
  <c r="AH1188" i="4" s="1"/>
  <c r="AI1188" i="4" s="1"/>
  <c r="AG1192" i="4"/>
  <c r="AH1192" i="4" s="1"/>
  <c r="AI1192" i="4" s="1"/>
  <c r="AG1196" i="4"/>
  <c r="AH1196" i="4" s="1"/>
  <c r="AI1196" i="4" s="1"/>
  <c r="AG1200" i="4"/>
  <c r="AH1200" i="4" s="1"/>
  <c r="AI1200" i="4" s="1"/>
  <c r="AG1204" i="4"/>
  <c r="AH1204" i="4" s="1"/>
  <c r="AI1204" i="4" s="1"/>
  <c r="AG1208" i="4"/>
  <c r="AH1208" i="4" s="1"/>
  <c r="AI1208" i="4" s="1"/>
  <c r="AG1212" i="4"/>
  <c r="AH1212" i="4" s="1"/>
  <c r="AI1212" i="4" s="1"/>
  <c r="AG1216" i="4"/>
  <c r="AH1216" i="4" s="1"/>
  <c r="AI1216" i="4" s="1"/>
  <c r="AG1220" i="4"/>
  <c r="AH1220" i="4" s="1"/>
  <c r="AI1220" i="4" s="1"/>
  <c r="AG1224" i="4"/>
  <c r="AH1224" i="4" s="1"/>
  <c r="AI1224" i="4" s="1"/>
  <c r="AG1228" i="4"/>
  <c r="AH1228" i="4" s="1"/>
  <c r="AI1228" i="4" s="1"/>
  <c r="AG1232" i="4"/>
  <c r="AH1232" i="4" s="1"/>
  <c r="AI1232" i="4" s="1"/>
  <c r="AG1236" i="4"/>
  <c r="AH1236" i="4" s="1"/>
  <c r="AI1236" i="4" s="1"/>
  <c r="AG1240" i="4"/>
  <c r="AH1240" i="4" s="1"/>
  <c r="AI1240" i="4" s="1"/>
  <c r="AG1244" i="4"/>
  <c r="AH1244" i="4" s="1"/>
  <c r="AI1244" i="4" s="1"/>
  <c r="AG1248" i="4"/>
  <c r="AH1248" i="4" s="1"/>
  <c r="AI1248" i="4" s="1"/>
  <c r="AG1252" i="4"/>
  <c r="AH1252" i="4" s="1"/>
  <c r="AI1252" i="4" s="1"/>
  <c r="AG1256" i="4"/>
  <c r="AH1256" i="4" s="1"/>
  <c r="AI1256" i="4" s="1"/>
  <c r="AG1260" i="4"/>
  <c r="AH1260" i="4" s="1"/>
  <c r="AI1260" i="4" s="1"/>
  <c r="AG1264" i="4"/>
  <c r="AH1264" i="4" s="1"/>
  <c r="AI1264" i="4" s="1"/>
  <c r="AG1268" i="4"/>
  <c r="AH1268" i="4" s="1"/>
  <c r="AI1268" i="4" s="1"/>
  <c r="AG1272" i="4"/>
  <c r="AH1272" i="4" s="1"/>
  <c r="AI1272" i="4" s="1"/>
  <c r="AG1276" i="4"/>
  <c r="AH1276" i="4" s="1"/>
  <c r="AI1276" i="4" s="1"/>
  <c r="AG1280" i="4"/>
  <c r="AH1280" i="4" s="1"/>
  <c r="AI1280" i="4" s="1"/>
  <c r="AG1284" i="4"/>
  <c r="AH1284" i="4" s="1"/>
  <c r="AI1284" i="4" s="1"/>
  <c r="AG1288" i="4"/>
  <c r="AH1288" i="4" s="1"/>
  <c r="AI1288" i="4" s="1"/>
  <c r="AG1292" i="4"/>
  <c r="AH1292" i="4" s="1"/>
  <c r="AI1292" i="4" s="1"/>
  <c r="AG1296" i="4"/>
  <c r="AH1296" i="4" s="1"/>
  <c r="AI1296" i="4" s="1"/>
  <c r="AG1300" i="4"/>
  <c r="AH1300" i="4" s="1"/>
  <c r="AI1300" i="4" s="1"/>
  <c r="AG1304" i="4"/>
  <c r="AH1304" i="4" s="1"/>
  <c r="AI1304" i="4" s="1"/>
  <c r="AG1308" i="4"/>
  <c r="AH1308" i="4" s="1"/>
  <c r="AI1308" i="4" s="1"/>
  <c r="AG1312" i="4"/>
  <c r="AH1312" i="4" s="1"/>
  <c r="AI1312" i="4" s="1"/>
  <c r="AG1316" i="4"/>
  <c r="AH1316" i="4" s="1"/>
  <c r="AI1316" i="4" s="1"/>
  <c r="AG1320" i="4"/>
  <c r="AH1320" i="4" s="1"/>
  <c r="AI1320" i="4" s="1"/>
  <c r="AG1324" i="4"/>
  <c r="AH1324" i="4" s="1"/>
  <c r="AI1324" i="4" s="1"/>
  <c r="AG1328" i="4"/>
  <c r="AH1328" i="4" s="1"/>
  <c r="AI1328" i="4" s="1"/>
  <c r="AG1332" i="4"/>
  <c r="AH1332" i="4" s="1"/>
  <c r="AI1332" i="4" s="1"/>
  <c r="AG1336" i="4"/>
  <c r="AH1336" i="4" s="1"/>
  <c r="AI1336" i="4" s="1"/>
  <c r="AG1340" i="4"/>
  <c r="AH1340" i="4" s="1"/>
  <c r="AI1340" i="4" s="1"/>
  <c r="AG1344" i="4"/>
  <c r="AH1344" i="4" s="1"/>
  <c r="AI1344" i="4" s="1"/>
  <c r="AG1348" i="4"/>
  <c r="AH1348" i="4" s="1"/>
  <c r="AI1348" i="4" s="1"/>
  <c r="AG1352" i="4"/>
  <c r="AH1352" i="4" s="1"/>
  <c r="AI1352" i="4" s="1"/>
  <c r="AG1356" i="4"/>
  <c r="AH1356" i="4" s="1"/>
  <c r="AI1356" i="4" s="1"/>
  <c r="AG1360" i="4"/>
  <c r="AH1360" i="4" s="1"/>
  <c r="AI1360" i="4" s="1"/>
  <c r="AG1364" i="4"/>
  <c r="AH1364" i="4" s="1"/>
  <c r="AI1364" i="4" s="1"/>
  <c r="AG1368" i="4"/>
  <c r="AH1368" i="4" s="1"/>
  <c r="AI1368" i="4" s="1"/>
  <c r="AG1372" i="4"/>
  <c r="AH1372" i="4" s="1"/>
  <c r="AI1372" i="4" s="1"/>
  <c r="AG1376" i="4"/>
  <c r="AH1376" i="4" s="1"/>
  <c r="AI1376" i="4" s="1"/>
  <c r="AG1380" i="4"/>
  <c r="AH1380" i="4" s="1"/>
  <c r="AI1380" i="4" s="1"/>
  <c r="AG1384" i="4"/>
  <c r="AH1384" i="4" s="1"/>
  <c r="AI1384" i="4" s="1"/>
  <c r="AG1388" i="4"/>
  <c r="AH1388" i="4" s="1"/>
  <c r="AI1388" i="4" s="1"/>
  <c r="AG1392" i="4"/>
  <c r="AH1392" i="4" s="1"/>
  <c r="AI1392" i="4" s="1"/>
  <c r="AG1396" i="4"/>
  <c r="AH1396" i="4" s="1"/>
  <c r="AI1396" i="4" s="1"/>
  <c r="AG1400" i="4"/>
  <c r="AH1400" i="4" s="1"/>
  <c r="AI1400" i="4" s="1"/>
  <c r="AG1404" i="4"/>
  <c r="AH1404" i="4" s="1"/>
  <c r="AI1404" i="4" s="1"/>
  <c r="AG1408" i="4"/>
  <c r="AH1408" i="4" s="1"/>
  <c r="AI1408" i="4" s="1"/>
  <c r="AG1412" i="4"/>
  <c r="AH1412" i="4" s="1"/>
  <c r="AI1412" i="4" s="1"/>
  <c r="AG1416" i="4"/>
  <c r="AH1416" i="4" s="1"/>
  <c r="AI1416" i="4" s="1"/>
  <c r="AG1420" i="4"/>
  <c r="AH1420" i="4" s="1"/>
  <c r="AI1420" i="4" s="1"/>
  <c r="AG1424" i="4"/>
  <c r="AH1424" i="4" s="1"/>
  <c r="AI1424" i="4" s="1"/>
  <c r="AG1428" i="4"/>
  <c r="AH1428" i="4" s="1"/>
  <c r="AI1428" i="4" s="1"/>
  <c r="AG1432" i="4"/>
  <c r="AH1432" i="4" s="1"/>
  <c r="AI1432" i="4" s="1"/>
  <c r="AG1436" i="4"/>
  <c r="AH1436" i="4" s="1"/>
  <c r="AI1436" i="4" s="1"/>
  <c r="AG1440" i="4"/>
  <c r="AH1440" i="4" s="1"/>
  <c r="AI1440" i="4" s="1"/>
  <c r="AG1444" i="4"/>
  <c r="AH1444" i="4" s="1"/>
  <c r="AI1444" i="4" s="1"/>
  <c r="AG1448" i="4"/>
  <c r="AH1448" i="4" s="1"/>
  <c r="AI1448" i="4" s="1"/>
  <c r="AG1452" i="4"/>
  <c r="AH1452" i="4" s="1"/>
  <c r="AI1452" i="4" s="1"/>
  <c r="AG1456" i="4"/>
  <c r="AH1456" i="4" s="1"/>
  <c r="AI1456" i="4" s="1"/>
  <c r="AG1460" i="4"/>
  <c r="AH1460" i="4" s="1"/>
  <c r="AI1460" i="4" s="1"/>
  <c r="AG1464" i="4"/>
  <c r="AH1464" i="4" s="1"/>
  <c r="AI1464" i="4" s="1"/>
  <c r="AG1468" i="4"/>
  <c r="AH1468" i="4" s="1"/>
  <c r="AI1468" i="4" s="1"/>
  <c r="AG1472" i="4"/>
  <c r="AH1472" i="4" s="1"/>
  <c r="AI1472" i="4" s="1"/>
  <c r="AG1476" i="4"/>
  <c r="AH1476" i="4" s="1"/>
  <c r="AI1476" i="4" s="1"/>
  <c r="AG1480" i="4"/>
  <c r="AH1480" i="4" s="1"/>
  <c r="AI1480" i="4" s="1"/>
  <c r="AG1484" i="4"/>
  <c r="AH1484" i="4" s="1"/>
  <c r="AI1484" i="4" s="1"/>
  <c r="AG1488" i="4"/>
  <c r="AH1488" i="4" s="1"/>
  <c r="AI1488" i="4" s="1"/>
  <c r="AG1492" i="4"/>
  <c r="AH1492" i="4" s="1"/>
  <c r="AI1492" i="4" s="1"/>
  <c r="AG1496" i="4"/>
  <c r="AH1496" i="4" s="1"/>
  <c r="AI1496" i="4" s="1"/>
  <c r="AG1500" i="4"/>
  <c r="AH1500" i="4" s="1"/>
  <c r="AI1500" i="4" s="1"/>
  <c r="AG1504" i="4"/>
  <c r="AH1504" i="4" s="1"/>
  <c r="AI1504" i="4" s="1"/>
  <c r="AG1508" i="4"/>
  <c r="AH1508" i="4" s="1"/>
  <c r="AI1508" i="4" s="1"/>
  <c r="AG1512" i="4"/>
  <c r="AH1512" i="4" s="1"/>
  <c r="AI1512" i="4" s="1"/>
  <c r="AG1516" i="4"/>
  <c r="AH1516" i="4" s="1"/>
  <c r="AI1516" i="4" s="1"/>
  <c r="AG1520" i="4"/>
  <c r="AH1520" i="4" s="1"/>
  <c r="AI1520" i="4" s="1"/>
  <c r="AG1524" i="4"/>
  <c r="AH1524" i="4" s="1"/>
  <c r="AI1524" i="4" s="1"/>
  <c r="AG1528" i="4"/>
  <c r="AH1528" i="4" s="1"/>
  <c r="AI1528" i="4" s="1"/>
  <c r="AG1532" i="4"/>
  <c r="AH1532" i="4" s="1"/>
  <c r="AI1532" i="4" s="1"/>
  <c r="AG1536" i="4"/>
  <c r="AH1536" i="4" s="1"/>
  <c r="AI1536" i="4" s="1"/>
  <c r="AG1540" i="4"/>
  <c r="AH1540" i="4" s="1"/>
  <c r="AI1540" i="4" s="1"/>
  <c r="AG1544" i="4"/>
  <c r="AH1544" i="4" s="1"/>
  <c r="AI1544" i="4" s="1"/>
  <c r="AG1548" i="4"/>
  <c r="AH1548" i="4" s="1"/>
  <c r="AI1548" i="4" s="1"/>
  <c r="AG1552" i="4"/>
  <c r="AH1552" i="4" s="1"/>
  <c r="AI1552" i="4" s="1"/>
  <c r="AG1556" i="4"/>
  <c r="AH1556" i="4" s="1"/>
  <c r="AI1556" i="4" s="1"/>
  <c r="AG1560" i="4"/>
  <c r="AH1560" i="4" s="1"/>
  <c r="AI1560" i="4" s="1"/>
  <c r="AG1564" i="4"/>
  <c r="AH1564" i="4" s="1"/>
  <c r="AI1564" i="4" s="1"/>
  <c r="AG1568" i="4"/>
  <c r="AH1568" i="4" s="1"/>
  <c r="AI1568" i="4" s="1"/>
  <c r="AG1572" i="4"/>
  <c r="AH1572" i="4" s="1"/>
  <c r="AI1572" i="4" s="1"/>
  <c r="AG1576" i="4"/>
  <c r="AH1576" i="4" s="1"/>
  <c r="AI1576" i="4" s="1"/>
  <c r="AG1580" i="4"/>
  <c r="AH1580" i="4" s="1"/>
  <c r="AI1580" i="4" s="1"/>
  <c r="AG1584" i="4"/>
  <c r="AH1584" i="4" s="1"/>
  <c r="AI1584" i="4" s="1"/>
  <c r="AG1588" i="4"/>
  <c r="AH1588" i="4" s="1"/>
  <c r="AI1588" i="4" s="1"/>
  <c r="AG1592" i="4"/>
  <c r="AH1592" i="4" s="1"/>
  <c r="AI1592" i="4" s="1"/>
  <c r="AG1596" i="4"/>
  <c r="AH1596" i="4" s="1"/>
  <c r="AI1596" i="4" s="1"/>
  <c r="AG1600" i="4"/>
  <c r="AH1600" i="4" s="1"/>
  <c r="AI1600" i="4" s="1"/>
  <c r="AG1604" i="4"/>
  <c r="AH1604" i="4" s="1"/>
  <c r="AI1604" i="4" s="1"/>
  <c r="AG1608" i="4"/>
  <c r="AH1608" i="4" s="1"/>
  <c r="AI1608" i="4" s="1"/>
  <c r="AG1612" i="4"/>
  <c r="AH1612" i="4" s="1"/>
  <c r="AI1612" i="4" s="1"/>
  <c r="AG1616" i="4"/>
  <c r="AH1616" i="4" s="1"/>
  <c r="AI1616" i="4" s="1"/>
  <c r="AG1620" i="4"/>
  <c r="AH1620" i="4" s="1"/>
  <c r="AI1620" i="4" s="1"/>
  <c r="AG1624" i="4"/>
  <c r="AH1624" i="4" s="1"/>
  <c r="AI1624" i="4" s="1"/>
  <c r="AG1628" i="4"/>
  <c r="AH1628" i="4" s="1"/>
  <c r="AI1628" i="4" s="1"/>
  <c r="AG1632" i="4"/>
  <c r="AH1632" i="4" s="1"/>
  <c r="AI1632" i="4" s="1"/>
  <c r="AG1636" i="4"/>
  <c r="AH1636" i="4" s="1"/>
  <c r="AI1636" i="4" s="1"/>
  <c r="AG1640" i="4"/>
  <c r="AH1640" i="4" s="1"/>
  <c r="AI1640" i="4" s="1"/>
  <c r="AG1644" i="4"/>
  <c r="AH1644" i="4" s="1"/>
  <c r="AI1644" i="4" s="1"/>
  <c r="AG1648" i="4"/>
  <c r="AH1648" i="4" s="1"/>
  <c r="AI1648" i="4" s="1"/>
  <c r="AG1652" i="4"/>
  <c r="AH1652" i="4" s="1"/>
  <c r="AI1652" i="4" s="1"/>
  <c r="AG1656" i="4"/>
  <c r="AH1656" i="4" s="1"/>
  <c r="AI1656" i="4" s="1"/>
  <c r="AG1660" i="4"/>
  <c r="AH1660" i="4" s="1"/>
  <c r="AI1660" i="4" s="1"/>
  <c r="AG1664" i="4"/>
  <c r="AH1664" i="4" s="1"/>
  <c r="AI1664" i="4" s="1"/>
  <c r="AG1668" i="4"/>
  <c r="AH1668" i="4" s="1"/>
  <c r="AI1668" i="4" s="1"/>
  <c r="AG1672" i="4"/>
  <c r="AH1672" i="4" s="1"/>
  <c r="AI1672" i="4" s="1"/>
  <c r="AG1676" i="4"/>
  <c r="AH1676" i="4" s="1"/>
  <c r="AI1676" i="4" s="1"/>
  <c r="AG1680" i="4"/>
  <c r="AH1680" i="4" s="1"/>
  <c r="AI1680" i="4" s="1"/>
  <c r="AG1684" i="4"/>
  <c r="AH1684" i="4" s="1"/>
  <c r="AI1684" i="4" s="1"/>
  <c r="AG1688" i="4"/>
  <c r="AH1688" i="4" s="1"/>
  <c r="AI1688" i="4" s="1"/>
  <c r="AG1692" i="4"/>
  <c r="AH1692" i="4" s="1"/>
  <c r="AI1692" i="4" s="1"/>
  <c r="AG1696" i="4"/>
  <c r="AH1696" i="4" s="1"/>
  <c r="AI1696" i="4" s="1"/>
  <c r="AG1700" i="4"/>
  <c r="AH1700" i="4" s="1"/>
  <c r="AI1700" i="4" s="1"/>
  <c r="AG1704" i="4"/>
  <c r="AH1704" i="4" s="1"/>
  <c r="AI1704" i="4" s="1"/>
  <c r="AG1708" i="4"/>
  <c r="AH1708" i="4" s="1"/>
  <c r="AI1708" i="4" s="1"/>
  <c r="AG1712" i="4"/>
  <c r="AH1712" i="4" s="1"/>
  <c r="AI1712" i="4" s="1"/>
  <c r="AG1716" i="4"/>
  <c r="AH1716" i="4" s="1"/>
  <c r="AI1716" i="4" s="1"/>
  <c r="AG1720" i="4"/>
  <c r="AH1720" i="4" s="1"/>
  <c r="AI1720" i="4" s="1"/>
  <c r="AG1724" i="4"/>
  <c r="AH1724" i="4" s="1"/>
  <c r="AI1724" i="4" s="1"/>
  <c r="AG1728" i="4"/>
  <c r="AH1728" i="4" s="1"/>
  <c r="AI1728" i="4" s="1"/>
  <c r="AG1732" i="4"/>
  <c r="AH1732" i="4" s="1"/>
  <c r="AI1732" i="4" s="1"/>
  <c r="AG1736" i="4"/>
  <c r="AH1736" i="4" s="1"/>
  <c r="AI1736" i="4" s="1"/>
  <c r="AG1740" i="4"/>
  <c r="AH1740" i="4" s="1"/>
  <c r="AI1740" i="4" s="1"/>
  <c r="AG1744" i="4"/>
  <c r="AH1744" i="4" s="1"/>
  <c r="AI1744" i="4" s="1"/>
  <c r="AG1748" i="4"/>
  <c r="AH1748" i="4" s="1"/>
  <c r="AI1748" i="4" s="1"/>
  <c r="AG1752" i="4"/>
  <c r="AH1752" i="4" s="1"/>
  <c r="AI1752" i="4" s="1"/>
  <c r="AG1756" i="4"/>
  <c r="AH1756" i="4" s="1"/>
  <c r="AI1756" i="4" s="1"/>
  <c r="AG1760" i="4"/>
  <c r="AH1760" i="4" s="1"/>
  <c r="AI1760" i="4" s="1"/>
  <c r="AG1764" i="4"/>
  <c r="AH1764" i="4" s="1"/>
  <c r="AI1764" i="4" s="1"/>
  <c r="AG1768" i="4"/>
  <c r="AH1768" i="4" s="1"/>
  <c r="AI1768" i="4" s="1"/>
  <c r="AG1772" i="4"/>
  <c r="AH1772" i="4" s="1"/>
  <c r="AI1772" i="4" s="1"/>
  <c r="AG1776" i="4"/>
  <c r="AH1776" i="4" s="1"/>
  <c r="AI1776" i="4" s="1"/>
  <c r="AG1780" i="4"/>
  <c r="AH1780" i="4" s="1"/>
  <c r="AI1780" i="4" s="1"/>
  <c r="AG1784" i="4"/>
  <c r="AH1784" i="4" s="1"/>
  <c r="AI1784" i="4" s="1"/>
  <c r="AG1788" i="4"/>
  <c r="AH1788" i="4" s="1"/>
  <c r="AI1788" i="4" s="1"/>
  <c r="AG1792" i="4"/>
  <c r="AH1792" i="4" s="1"/>
  <c r="AI1792" i="4" s="1"/>
  <c r="AG1796" i="4"/>
  <c r="AH1796" i="4" s="1"/>
  <c r="AI1796" i="4" s="1"/>
  <c r="AG1800" i="4"/>
  <c r="AH1800" i="4" s="1"/>
  <c r="AI1800" i="4" s="1"/>
  <c r="AG1804" i="4"/>
  <c r="AH1804" i="4" s="1"/>
  <c r="AI1804" i="4" s="1"/>
  <c r="AG1808" i="4"/>
  <c r="AH1808" i="4" s="1"/>
  <c r="AI1808" i="4" s="1"/>
  <c r="AG1812" i="4"/>
  <c r="AH1812" i="4" s="1"/>
  <c r="AI1812" i="4" s="1"/>
  <c r="AG1816" i="4"/>
  <c r="AH1816" i="4" s="1"/>
  <c r="AI1816" i="4" s="1"/>
  <c r="AG1820" i="4"/>
  <c r="AH1820" i="4" s="1"/>
  <c r="AI1820" i="4" s="1"/>
  <c r="AG1824" i="4"/>
  <c r="AH1824" i="4" s="1"/>
  <c r="AI1824" i="4" s="1"/>
  <c r="AG1828" i="4"/>
  <c r="AH1828" i="4" s="1"/>
  <c r="AI1828" i="4" s="1"/>
  <c r="AG1832" i="4"/>
  <c r="AH1832" i="4" s="1"/>
  <c r="AI1832" i="4" s="1"/>
  <c r="AG1836" i="4"/>
  <c r="AH1836" i="4" s="1"/>
  <c r="AI1836" i="4" s="1"/>
  <c r="AG1840" i="4"/>
  <c r="AH1840" i="4" s="1"/>
  <c r="AI1840" i="4" s="1"/>
  <c r="AG1844" i="4"/>
  <c r="AH1844" i="4" s="1"/>
  <c r="AI1844" i="4" s="1"/>
  <c r="AG1848" i="4"/>
  <c r="AH1848" i="4" s="1"/>
  <c r="AI1848" i="4" s="1"/>
  <c r="AG1852" i="4"/>
  <c r="AH1852" i="4" s="1"/>
  <c r="AI1852" i="4" s="1"/>
  <c r="AG1856" i="4"/>
  <c r="AH1856" i="4" s="1"/>
  <c r="AI1856" i="4" s="1"/>
  <c r="AG1860" i="4"/>
  <c r="AH1860" i="4" s="1"/>
  <c r="AI1860" i="4" s="1"/>
  <c r="AG1864" i="4"/>
  <c r="AH1864" i="4" s="1"/>
  <c r="AI1864" i="4" s="1"/>
  <c r="AG1868" i="4"/>
  <c r="AH1868" i="4" s="1"/>
  <c r="AI1868" i="4" s="1"/>
  <c r="AG1872" i="4"/>
  <c r="AH1872" i="4" s="1"/>
  <c r="AI1872" i="4" s="1"/>
  <c r="AG1876" i="4"/>
  <c r="AH1876" i="4" s="1"/>
  <c r="AI1876" i="4" s="1"/>
  <c r="AG1880" i="4"/>
  <c r="AH1880" i="4" s="1"/>
  <c r="AI1880" i="4" s="1"/>
  <c r="AG1884" i="4"/>
  <c r="AH1884" i="4" s="1"/>
  <c r="AI1884" i="4" s="1"/>
  <c r="AG1888" i="4"/>
  <c r="AH1888" i="4" s="1"/>
  <c r="AI1888" i="4" s="1"/>
  <c r="AG1892" i="4"/>
  <c r="AH1892" i="4" s="1"/>
  <c r="AI1892" i="4" s="1"/>
  <c r="AG1896" i="4"/>
  <c r="AH1896" i="4" s="1"/>
  <c r="AI1896" i="4" s="1"/>
  <c r="AG1900" i="4"/>
  <c r="AH1900" i="4" s="1"/>
  <c r="AI1900" i="4" s="1"/>
  <c r="AG1904" i="4"/>
  <c r="AH1904" i="4" s="1"/>
  <c r="AI1904" i="4" s="1"/>
  <c r="AG1908" i="4"/>
  <c r="AH1908" i="4" s="1"/>
  <c r="AI1908" i="4" s="1"/>
  <c r="AG1912" i="4"/>
  <c r="AH1912" i="4" s="1"/>
  <c r="AI1912" i="4" s="1"/>
  <c r="AG1916" i="4"/>
  <c r="AH1916" i="4" s="1"/>
  <c r="AI1916" i="4" s="1"/>
  <c r="AG1920" i="4"/>
  <c r="AH1920" i="4" s="1"/>
  <c r="AI1920" i="4" s="1"/>
  <c r="AG1924" i="4"/>
  <c r="AH1924" i="4" s="1"/>
  <c r="AI1924" i="4" s="1"/>
  <c r="AG1928" i="4"/>
  <c r="AH1928" i="4" s="1"/>
  <c r="AI1928" i="4" s="1"/>
  <c r="AG1932" i="4"/>
  <c r="AH1932" i="4" s="1"/>
  <c r="AI1932" i="4" s="1"/>
  <c r="AG1936" i="4"/>
  <c r="AH1936" i="4" s="1"/>
  <c r="AI1936" i="4" s="1"/>
  <c r="AG1940" i="4"/>
  <c r="AH1940" i="4" s="1"/>
  <c r="AI1940" i="4" s="1"/>
  <c r="AG1944" i="4"/>
  <c r="AH1944" i="4" s="1"/>
  <c r="AI1944" i="4" s="1"/>
  <c r="AG1948" i="4"/>
  <c r="AH1948" i="4" s="1"/>
  <c r="AI1948" i="4" s="1"/>
  <c r="AG1952" i="4"/>
  <c r="AH1952" i="4" s="1"/>
  <c r="AI1952" i="4" s="1"/>
  <c r="AG1956" i="4"/>
  <c r="AH1956" i="4" s="1"/>
  <c r="AI1956" i="4" s="1"/>
  <c r="AG1960" i="4"/>
  <c r="AH1960" i="4" s="1"/>
  <c r="AI1960" i="4" s="1"/>
  <c r="AG1964" i="4"/>
  <c r="AH1964" i="4" s="1"/>
  <c r="AI1964" i="4" s="1"/>
  <c r="AG1968" i="4"/>
  <c r="AH1968" i="4" s="1"/>
  <c r="AI1968" i="4" s="1"/>
  <c r="AG1972" i="4"/>
  <c r="AH1972" i="4" s="1"/>
  <c r="AI1972" i="4" s="1"/>
  <c r="AG1976" i="4"/>
  <c r="AH1976" i="4" s="1"/>
  <c r="AI1976" i="4" s="1"/>
  <c r="AG1980" i="4"/>
  <c r="AH1980" i="4" s="1"/>
  <c r="AI1980" i="4" s="1"/>
  <c r="AG1984" i="4"/>
  <c r="AH1984" i="4" s="1"/>
  <c r="AI1984" i="4" s="1"/>
  <c r="AG1988" i="4"/>
  <c r="AH1988" i="4" s="1"/>
  <c r="AI1988" i="4" s="1"/>
  <c r="AG1992" i="4"/>
  <c r="AH1992" i="4" s="1"/>
  <c r="AI1992" i="4" s="1"/>
  <c r="AG1996" i="4"/>
  <c r="AH1996" i="4" s="1"/>
  <c r="AI1996" i="4" s="1"/>
  <c r="AG2000" i="4"/>
  <c r="AH2000" i="4" s="1"/>
  <c r="AI2000" i="4" s="1"/>
  <c r="AG2004" i="4"/>
  <c r="AH2004" i="4" s="1"/>
  <c r="AI2004" i="4" s="1"/>
  <c r="AG2008" i="4"/>
  <c r="AH2008" i="4" s="1"/>
  <c r="AI2008" i="4" s="1"/>
  <c r="AG2012" i="4"/>
  <c r="AH2012" i="4" s="1"/>
  <c r="AI2012" i="4" s="1"/>
  <c r="AG2016" i="4"/>
  <c r="AH2016" i="4" s="1"/>
  <c r="AI2016" i="4" s="1"/>
  <c r="AG2020" i="4"/>
  <c r="AH2020" i="4" s="1"/>
  <c r="AI2020" i="4" s="1"/>
  <c r="AG2024" i="4"/>
  <c r="AH2024" i="4" s="1"/>
  <c r="AI2024" i="4" s="1"/>
  <c r="AG2028" i="4"/>
  <c r="AH2028" i="4" s="1"/>
  <c r="AI2028" i="4" s="1"/>
  <c r="AG2032" i="4"/>
  <c r="AH2032" i="4" s="1"/>
  <c r="AI2032" i="4" s="1"/>
  <c r="AG2036" i="4"/>
  <c r="AH2036" i="4" s="1"/>
  <c r="AI2036" i="4" s="1"/>
  <c r="AG2040" i="4"/>
  <c r="AH2040" i="4" s="1"/>
  <c r="AI2040" i="4" s="1"/>
  <c r="AG2044" i="4"/>
  <c r="AH2044" i="4" s="1"/>
  <c r="AI2044" i="4" s="1"/>
  <c r="AG2048" i="4"/>
  <c r="AH2048" i="4" s="1"/>
  <c r="AI2048" i="4" s="1"/>
  <c r="AG2052" i="4"/>
  <c r="AH2052" i="4" s="1"/>
  <c r="AI2052" i="4" s="1"/>
  <c r="AG2056" i="4"/>
  <c r="AH2056" i="4" s="1"/>
  <c r="AI2056" i="4" s="1"/>
  <c r="AG2060" i="4"/>
  <c r="AH2060" i="4" s="1"/>
  <c r="AI2060" i="4" s="1"/>
  <c r="AG2064" i="4"/>
  <c r="AH2064" i="4" s="1"/>
  <c r="AI2064" i="4" s="1"/>
  <c r="AG2068" i="4"/>
  <c r="AH2068" i="4" s="1"/>
  <c r="AI2068" i="4" s="1"/>
  <c r="AG2072" i="4"/>
  <c r="AH2072" i="4" s="1"/>
  <c r="AI2072" i="4" s="1"/>
  <c r="AG2076" i="4"/>
  <c r="AH2076" i="4" s="1"/>
  <c r="AI2076" i="4" s="1"/>
  <c r="AG2080" i="4"/>
  <c r="AH2080" i="4" s="1"/>
  <c r="AI2080" i="4" s="1"/>
  <c r="AG2084" i="4"/>
  <c r="AH2084" i="4" s="1"/>
  <c r="AI2084" i="4" s="1"/>
  <c r="AG2088" i="4"/>
  <c r="AH2088" i="4" s="1"/>
  <c r="AI2088" i="4" s="1"/>
  <c r="AG2092" i="4"/>
  <c r="AH2092" i="4" s="1"/>
  <c r="AI2092" i="4" s="1"/>
  <c r="AG2096" i="4"/>
  <c r="AH2096" i="4" s="1"/>
  <c r="AI2096" i="4" s="1"/>
  <c r="AG2100" i="4"/>
  <c r="AH2100" i="4" s="1"/>
  <c r="AI2100" i="4" s="1"/>
  <c r="AG2104" i="4"/>
  <c r="AH2104" i="4" s="1"/>
  <c r="AI2104" i="4" s="1"/>
  <c r="AG2108" i="4"/>
  <c r="AH2108" i="4" s="1"/>
  <c r="AI2108" i="4" s="1"/>
  <c r="AG2112" i="4"/>
  <c r="AH2112" i="4" s="1"/>
  <c r="AI2112" i="4" s="1"/>
  <c r="AG2116" i="4"/>
  <c r="AH2116" i="4" s="1"/>
  <c r="AI2116" i="4" s="1"/>
  <c r="AG2120" i="4"/>
  <c r="AH2120" i="4" s="1"/>
  <c r="AI2120" i="4" s="1"/>
  <c r="AG2124" i="4"/>
  <c r="AH2124" i="4" s="1"/>
  <c r="AI2124" i="4" s="1"/>
  <c r="AG2128" i="4"/>
  <c r="AH2128" i="4" s="1"/>
  <c r="AI2128" i="4" s="1"/>
  <c r="AG2132" i="4"/>
  <c r="AH2132" i="4" s="1"/>
  <c r="AI2132" i="4" s="1"/>
  <c r="AG2136" i="4"/>
  <c r="AH2136" i="4" s="1"/>
  <c r="AI2136" i="4" s="1"/>
  <c r="AG2140" i="4"/>
  <c r="AH2140" i="4" s="1"/>
  <c r="AI2140" i="4" s="1"/>
  <c r="AG2144" i="4"/>
  <c r="AH2144" i="4" s="1"/>
  <c r="AI2144" i="4" s="1"/>
  <c r="AG2148" i="4"/>
  <c r="AH2148" i="4" s="1"/>
  <c r="AI2148" i="4" s="1"/>
  <c r="AG2152" i="4"/>
  <c r="AH2152" i="4" s="1"/>
  <c r="AI2152" i="4" s="1"/>
  <c r="AG2156" i="4"/>
  <c r="AH2156" i="4" s="1"/>
  <c r="AI2156" i="4" s="1"/>
  <c r="AG2160" i="4"/>
  <c r="AH2160" i="4" s="1"/>
  <c r="AI2160" i="4" s="1"/>
  <c r="AG2164" i="4"/>
  <c r="AH2164" i="4" s="1"/>
  <c r="AI2164" i="4" s="1"/>
  <c r="AG2168" i="4"/>
  <c r="AH2168" i="4" s="1"/>
  <c r="AI2168" i="4" s="1"/>
  <c r="AG2172" i="4"/>
  <c r="AH2172" i="4" s="1"/>
  <c r="AI2172" i="4" s="1"/>
  <c r="AG2176" i="4"/>
  <c r="AH2176" i="4" s="1"/>
  <c r="AI2176" i="4" s="1"/>
  <c r="AG2180" i="4"/>
  <c r="AH2180" i="4" s="1"/>
  <c r="AI2180" i="4" s="1"/>
  <c r="AG2184" i="4"/>
  <c r="AH2184" i="4" s="1"/>
  <c r="AI2184" i="4" s="1"/>
  <c r="AG2188" i="4"/>
  <c r="AH2188" i="4" s="1"/>
  <c r="AI2188" i="4" s="1"/>
  <c r="AG2192" i="4"/>
  <c r="AH2192" i="4" s="1"/>
  <c r="AI2192" i="4" s="1"/>
  <c r="AG2196" i="4"/>
  <c r="AH2196" i="4" s="1"/>
  <c r="AI2196" i="4" s="1"/>
  <c r="AG2200" i="4"/>
  <c r="AH2200" i="4" s="1"/>
  <c r="AI2200" i="4" s="1"/>
  <c r="AG2204" i="4"/>
  <c r="AH2204" i="4" s="1"/>
  <c r="AI2204" i="4" s="1"/>
  <c r="AG2208" i="4"/>
  <c r="AH2208" i="4" s="1"/>
  <c r="AI2208" i="4" s="1"/>
  <c r="AG2212" i="4"/>
  <c r="AH2212" i="4" s="1"/>
  <c r="AI2212" i="4" s="1"/>
  <c r="AG2216" i="4"/>
  <c r="AH2216" i="4" s="1"/>
  <c r="AI2216" i="4" s="1"/>
  <c r="AG2220" i="4"/>
  <c r="AH2220" i="4" s="1"/>
  <c r="AI2220" i="4" s="1"/>
  <c r="AG2224" i="4"/>
  <c r="AH2224" i="4" s="1"/>
  <c r="AI2224" i="4" s="1"/>
  <c r="AG2228" i="4"/>
  <c r="AH2228" i="4" s="1"/>
  <c r="AI2228" i="4" s="1"/>
  <c r="AG2232" i="4"/>
  <c r="AH2232" i="4" s="1"/>
  <c r="AI2232" i="4" s="1"/>
  <c r="AG2236" i="4"/>
  <c r="AH2236" i="4" s="1"/>
  <c r="AI2236" i="4" s="1"/>
  <c r="AG2240" i="4"/>
  <c r="AH2240" i="4" s="1"/>
  <c r="AI2240" i="4" s="1"/>
  <c r="AG2244" i="4"/>
  <c r="AH2244" i="4" s="1"/>
  <c r="AI2244" i="4" s="1"/>
  <c r="AG2248" i="4"/>
  <c r="AH2248" i="4" s="1"/>
  <c r="AI2248" i="4" s="1"/>
  <c r="AG2252" i="4"/>
  <c r="AH2252" i="4" s="1"/>
  <c r="AI2252" i="4" s="1"/>
  <c r="AG2256" i="4"/>
  <c r="AH2256" i="4" s="1"/>
  <c r="AI2256" i="4" s="1"/>
  <c r="AG2260" i="4"/>
  <c r="AH2260" i="4" s="1"/>
  <c r="AI2260" i="4" s="1"/>
  <c r="AG2264" i="4"/>
  <c r="AH2264" i="4" s="1"/>
  <c r="AI2264" i="4" s="1"/>
  <c r="AG2268" i="4"/>
  <c r="AH2268" i="4" s="1"/>
  <c r="AI2268" i="4" s="1"/>
  <c r="AG2272" i="4"/>
  <c r="AH2272" i="4" s="1"/>
  <c r="AI2272" i="4" s="1"/>
  <c r="AG2276" i="4"/>
  <c r="AH2276" i="4" s="1"/>
  <c r="AI2276" i="4" s="1"/>
  <c r="AG2280" i="4"/>
  <c r="AH2280" i="4" s="1"/>
  <c r="AI2280" i="4" s="1"/>
  <c r="AG2284" i="4"/>
  <c r="AH2284" i="4" s="1"/>
  <c r="AI2284" i="4" s="1"/>
  <c r="AG2288" i="4"/>
  <c r="AH2288" i="4" s="1"/>
  <c r="AI2288" i="4" s="1"/>
  <c r="AG2292" i="4"/>
  <c r="AH2292" i="4" s="1"/>
  <c r="AI2292" i="4" s="1"/>
  <c r="AG2296" i="4"/>
  <c r="AH2296" i="4" s="1"/>
  <c r="AI2296" i="4" s="1"/>
  <c r="AG2300" i="4"/>
  <c r="AH2300" i="4" s="1"/>
  <c r="AI2300" i="4" s="1"/>
  <c r="AG2304" i="4"/>
  <c r="AH2304" i="4" s="1"/>
  <c r="AI2304" i="4" s="1"/>
  <c r="AG2308" i="4"/>
  <c r="AH2308" i="4" s="1"/>
  <c r="AI2308" i="4" s="1"/>
  <c r="AG2312" i="4"/>
  <c r="AH2312" i="4" s="1"/>
  <c r="AI2312" i="4" s="1"/>
  <c r="AG2316" i="4"/>
  <c r="AH2316" i="4" s="1"/>
  <c r="AI2316" i="4" s="1"/>
  <c r="AG2320" i="4"/>
  <c r="AH2320" i="4" s="1"/>
  <c r="AI2320" i="4" s="1"/>
  <c r="AG2324" i="4"/>
  <c r="AH2324" i="4" s="1"/>
  <c r="AI2324" i="4" s="1"/>
  <c r="AG2328" i="4"/>
  <c r="AH2328" i="4" s="1"/>
  <c r="AI2328" i="4" s="1"/>
  <c r="AG2332" i="4"/>
  <c r="AH2332" i="4" s="1"/>
  <c r="AI2332" i="4" s="1"/>
  <c r="AG2336" i="4"/>
  <c r="AH2336" i="4" s="1"/>
  <c r="AI2336" i="4" s="1"/>
  <c r="AG2340" i="4"/>
  <c r="AH2340" i="4" s="1"/>
  <c r="AI2340" i="4" s="1"/>
  <c r="AG2344" i="4"/>
  <c r="AH2344" i="4" s="1"/>
  <c r="AI2344" i="4" s="1"/>
  <c r="AG2348" i="4"/>
  <c r="AH2348" i="4" s="1"/>
  <c r="AI2348" i="4" s="1"/>
  <c r="AG2352" i="4"/>
  <c r="AH2352" i="4" s="1"/>
  <c r="AI2352" i="4" s="1"/>
  <c r="AG2356" i="4"/>
  <c r="AH2356" i="4" s="1"/>
  <c r="AI2356" i="4" s="1"/>
  <c r="AG2360" i="4"/>
  <c r="AH2360" i="4" s="1"/>
  <c r="AI2360" i="4" s="1"/>
  <c r="AG2364" i="4"/>
  <c r="AH2364" i="4" s="1"/>
  <c r="AI2364" i="4" s="1"/>
  <c r="AG2368" i="4"/>
  <c r="AH2368" i="4" s="1"/>
  <c r="AI2368" i="4" s="1"/>
  <c r="AG2372" i="4"/>
  <c r="AH2372" i="4" s="1"/>
  <c r="AI2372" i="4" s="1"/>
  <c r="AG2376" i="4"/>
  <c r="AH2376" i="4" s="1"/>
  <c r="AI2376" i="4" s="1"/>
  <c r="AG2380" i="4"/>
  <c r="AH2380" i="4" s="1"/>
  <c r="AI2380" i="4" s="1"/>
  <c r="AG2384" i="4"/>
  <c r="AH2384" i="4" s="1"/>
  <c r="AI2384" i="4" s="1"/>
  <c r="AG2388" i="4"/>
  <c r="AH2388" i="4" s="1"/>
  <c r="AI2388" i="4" s="1"/>
  <c r="AG2392" i="4"/>
  <c r="AH2392" i="4" s="1"/>
  <c r="AI2392" i="4" s="1"/>
  <c r="AG2396" i="4"/>
  <c r="AH2396" i="4" s="1"/>
  <c r="AI2396" i="4" s="1"/>
  <c r="AG2400" i="4"/>
  <c r="AH2400" i="4" s="1"/>
  <c r="AI2400" i="4" s="1"/>
  <c r="AG2404" i="4"/>
  <c r="AH2404" i="4" s="1"/>
  <c r="AI2404" i="4" s="1"/>
  <c r="AG2408" i="4"/>
  <c r="AH2408" i="4" s="1"/>
  <c r="AI2408" i="4" s="1"/>
  <c r="AG2412" i="4"/>
  <c r="AH2412" i="4" s="1"/>
  <c r="AI2412" i="4" s="1"/>
  <c r="AG2416" i="4"/>
  <c r="AH2416" i="4" s="1"/>
  <c r="AI2416" i="4" s="1"/>
  <c r="AG2420" i="4"/>
  <c r="AH2420" i="4" s="1"/>
  <c r="AI2420" i="4" s="1"/>
  <c r="AG2424" i="4"/>
  <c r="AH2424" i="4" s="1"/>
  <c r="AI2424" i="4" s="1"/>
  <c r="AG2428" i="4"/>
  <c r="AH2428" i="4" s="1"/>
  <c r="AI2428" i="4" s="1"/>
  <c r="AG2432" i="4"/>
  <c r="AH2432" i="4" s="1"/>
  <c r="AI2432" i="4" s="1"/>
  <c r="AG2436" i="4"/>
  <c r="AH2436" i="4" s="1"/>
  <c r="AI2436" i="4" s="1"/>
  <c r="AG2440" i="4"/>
  <c r="AH2440" i="4" s="1"/>
  <c r="AI2440" i="4" s="1"/>
  <c r="AG2444" i="4"/>
  <c r="AH2444" i="4" s="1"/>
  <c r="AI2444" i="4" s="1"/>
  <c r="AG2448" i="4"/>
  <c r="AH2448" i="4" s="1"/>
  <c r="AI2448" i="4" s="1"/>
  <c r="AG2452" i="4"/>
  <c r="AH2452" i="4" s="1"/>
  <c r="AI2452" i="4" s="1"/>
  <c r="AG2456" i="4"/>
  <c r="AH2456" i="4" s="1"/>
  <c r="AI2456" i="4" s="1"/>
  <c r="AG2460" i="4"/>
  <c r="AH2460" i="4" s="1"/>
  <c r="AI2460" i="4" s="1"/>
  <c r="AG2464" i="4"/>
  <c r="AH2464" i="4" s="1"/>
  <c r="AI2464" i="4" s="1"/>
  <c r="AG2468" i="4"/>
  <c r="AH2468" i="4" s="1"/>
  <c r="AI2468" i="4" s="1"/>
  <c r="AG2472" i="4"/>
  <c r="AH2472" i="4" s="1"/>
  <c r="AI2472" i="4" s="1"/>
  <c r="AG2476" i="4"/>
  <c r="AH2476" i="4" s="1"/>
  <c r="AI2476" i="4" s="1"/>
  <c r="AG2480" i="4"/>
  <c r="AH2480" i="4" s="1"/>
  <c r="AI2480" i="4" s="1"/>
  <c r="AG2484" i="4"/>
  <c r="AH2484" i="4" s="1"/>
  <c r="AI2484" i="4" s="1"/>
  <c r="AG2488" i="4"/>
  <c r="AH2488" i="4" s="1"/>
  <c r="AI2488" i="4" s="1"/>
  <c r="AG2492" i="4"/>
  <c r="AH2492" i="4" s="1"/>
  <c r="AI2492" i="4" s="1"/>
  <c r="AG2496" i="4"/>
  <c r="AH2496" i="4" s="1"/>
  <c r="AI2496" i="4" s="1"/>
  <c r="AG2500" i="4"/>
  <c r="AH2500" i="4" s="1"/>
  <c r="AI2500" i="4" s="1"/>
  <c r="AG2504" i="4"/>
  <c r="AH2504" i="4" s="1"/>
  <c r="AI2504" i="4" s="1"/>
  <c r="AG2508" i="4"/>
  <c r="AH2508" i="4" s="1"/>
  <c r="AI2508" i="4" s="1"/>
  <c r="AG2512" i="4"/>
  <c r="AH2512" i="4" s="1"/>
  <c r="AI2512" i="4" s="1"/>
  <c r="AG2516" i="4"/>
  <c r="AH2516" i="4" s="1"/>
  <c r="AI2516" i="4" s="1"/>
  <c r="AG2520" i="4"/>
  <c r="AH2520" i="4" s="1"/>
  <c r="AI2520" i="4" s="1"/>
  <c r="AG2524" i="4"/>
  <c r="AH2524" i="4" s="1"/>
  <c r="AI2524" i="4" s="1"/>
  <c r="AG2528" i="4"/>
  <c r="AH2528" i="4" s="1"/>
  <c r="AI2528" i="4" s="1"/>
  <c r="AG2532" i="4"/>
  <c r="AH2532" i="4" s="1"/>
  <c r="AI2532" i="4" s="1"/>
  <c r="AG2536" i="4"/>
  <c r="AH2536" i="4" s="1"/>
  <c r="AI2536" i="4" s="1"/>
  <c r="AG2540" i="4"/>
  <c r="AH2540" i="4" s="1"/>
  <c r="AI2540" i="4" s="1"/>
  <c r="AG2544" i="4"/>
  <c r="AH2544" i="4" s="1"/>
  <c r="AI2544" i="4" s="1"/>
  <c r="AG2548" i="4"/>
  <c r="AH2548" i="4" s="1"/>
  <c r="AI2548" i="4" s="1"/>
  <c r="AG2552" i="4"/>
  <c r="AH2552" i="4" s="1"/>
  <c r="AI2552" i="4" s="1"/>
  <c r="AG2556" i="4"/>
  <c r="AH2556" i="4" s="1"/>
  <c r="AI2556" i="4" s="1"/>
  <c r="AG2560" i="4"/>
  <c r="AH2560" i="4" s="1"/>
  <c r="AI2560" i="4" s="1"/>
  <c r="AG2564" i="4"/>
  <c r="AH2564" i="4" s="1"/>
  <c r="AI2564" i="4" s="1"/>
  <c r="AG2568" i="4"/>
  <c r="AH2568" i="4" s="1"/>
  <c r="AI2568" i="4" s="1"/>
  <c r="AG2572" i="4"/>
  <c r="AH2572" i="4" s="1"/>
  <c r="AI2572" i="4" s="1"/>
  <c r="AG2576" i="4"/>
  <c r="AH2576" i="4" s="1"/>
  <c r="AI2576" i="4" s="1"/>
  <c r="AG2580" i="4"/>
  <c r="AH2580" i="4" s="1"/>
  <c r="AI2580" i="4" s="1"/>
  <c r="AG2584" i="4"/>
  <c r="AH2584" i="4" s="1"/>
  <c r="AI2584" i="4" s="1"/>
  <c r="AG2588" i="4"/>
  <c r="AH2588" i="4" s="1"/>
  <c r="AI2588" i="4" s="1"/>
  <c r="AG2592" i="4"/>
  <c r="AH2592" i="4" s="1"/>
  <c r="AI2592" i="4" s="1"/>
  <c r="AG2598" i="4"/>
  <c r="AH2598" i="4" s="1"/>
  <c r="AI2598" i="4" s="1"/>
  <c r="AG2606" i="4"/>
  <c r="AH2606" i="4" s="1"/>
  <c r="AI2606" i="4" s="1"/>
  <c r="AG2614" i="4"/>
  <c r="AH2614" i="4" s="1"/>
  <c r="AI2614" i="4" s="1"/>
  <c r="AG2622" i="4"/>
  <c r="AH2622" i="4" s="1"/>
  <c r="AI2622" i="4" s="1"/>
  <c r="AG2630" i="4"/>
  <c r="AH2630" i="4" s="1"/>
  <c r="AI2630" i="4" s="1"/>
  <c r="AG2638" i="4"/>
  <c r="AH2638" i="4" s="1"/>
  <c r="AI2638" i="4" s="1"/>
  <c r="AG2646" i="4"/>
  <c r="AH2646" i="4" s="1"/>
  <c r="AI2646" i="4" s="1"/>
  <c r="AG2654" i="4"/>
  <c r="AH2654" i="4" s="1"/>
  <c r="AI2654" i="4" s="1"/>
  <c r="AG2662" i="4"/>
  <c r="AH2662" i="4" s="1"/>
  <c r="AI2662" i="4" s="1"/>
  <c r="AG2670" i="4"/>
  <c r="AH2670" i="4" s="1"/>
  <c r="AI2670" i="4" s="1"/>
  <c r="AG2678" i="4"/>
  <c r="AH2678" i="4" s="1"/>
  <c r="AI2678" i="4" s="1"/>
  <c r="AG2686" i="4"/>
  <c r="AH2686" i="4" s="1"/>
  <c r="AI2686" i="4" s="1"/>
  <c r="AG2694" i="4"/>
  <c r="AH2694" i="4" s="1"/>
  <c r="AI2694" i="4" s="1"/>
  <c r="AG2702" i="4"/>
  <c r="AH2702" i="4" s="1"/>
  <c r="AI2702" i="4" s="1"/>
  <c r="AG2710" i="4"/>
  <c r="AH2710" i="4" s="1"/>
  <c r="AI2710" i="4" s="1"/>
  <c r="AG2718" i="4"/>
  <c r="AH2718" i="4" s="1"/>
  <c r="AI2718" i="4" s="1"/>
  <c r="AG2726" i="4"/>
  <c r="AH2726" i="4" s="1"/>
  <c r="AI2726" i="4" s="1"/>
  <c r="AG2734" i="4"/>
  <c r="AH2734" i="4" s="1"/>
  <c r="AI2734" i="4" s="1"/>
  <c r="AG2742" i="4"/>
  <c r="AH2742" i="4" s="1"/>
  <c r="AI2742" i="4" s="1"/>
  <c r="AG2750" i="4"/>
  <c r="AH2750" i="4" s="1"/>
  <c r="AI2750" i="4" s="1"/>
  <c r="AG2758" i="4"/>
  <c r="AH2758" i="4" s="1"/>
  <c r="AI2758" i="4" s="1"/>
  <c r="AG2766" i="4"/>
  <c r="AH2766" i="4" s="1"/>
  <c r="AI2766" i="4" s="1"/>
  <c r="AG2774" i="4"/>
  <c r="AH2774" i="4" s="1"/>
  <c r="AI2774" i="4" s="1"/>
  <c r="AG2782" i="4"/>
  <c r="AH2782" i="4" s="1"/>
  <c r="AI2782" i="4" s="1"/>
  <c r="AG2790" i="4"/>
  <c r="AH2790" i="4" s="1"/>
  <c r="AI2790" i="4" s="1"/>
  <c r="AG2796" i="4"/>
  <c r="AH2796" i="4" s="1"/>
  <c r="AI2796" i="4" s="1"/>
  <c r="AG2800" i="4"/>
  <c r="AH2800" i="4" s="1"/>
  <c r="AI2800" i="4" s="1"/>
  <c r="AG2804" i="4"/>
  <c r="AH2804" i="4" s="1"/>
  <c r="AI2804" i="4" s="1"/>
  <c r="AG2808" i="4"/>
  <c r="AH2808" i="4" s="1"/>
  <c r="AI2808" i="4" s="1"/>
  <c r="AG2812" i="4"/>
  <c r="AH2812" i="4" s="1"/>
  <c r="AI2812" i="4" s="1"/>
  <c r="AG2816" i="4"/>
  <c r="AH2816" i="4" s="1"/>
  <c r="AI2816" i="4" s="1"/>
  <c r="AG2820" i="4"/>
  <c r="AH2820" i="4" s="1"/>
  <c r="AI2820" i="4" s="1"/>
  <c r="AG2824" i="4"/>
  <c r="AH2824" i="4" s="1"/>
  <c r="AI2824" i="4" s="1"/>
  <c r="AG2828" i="4"/>
  <c r="AH2828" i="4" s="1"/>
  <c r="AI2828" i="4" s="1"/>
  <c r="AG2833" i="4"/>
  <c r="AH2833" i="4" s="1"/>
  <c r="AI2833" i="4" s="1"/>
  <c r="AG2837" i="4"/>
  <c r="AH2837" i="4" s="1"/>
  <c r="AI2837" i="4" s="1"/>
  <c r="AG2841" i="4"/>
  <c r="AH2841" i="4" s="1"/>
  <c r="AI2841" i="4" s="1"/>
  <c r="AG2845" i="4"/>
  <c r="AH2845" i="4" s="1"/>
  <c r="AI2845" i="4" s="1"/>
  <c r="AG2849" i="4"/>
  <c r="AH2849" i="4" s="1"/>
  <c r="AI2849" i="4" s="1"/>
  <c r="AG2853" i="4"/>
  <c r="AH2853" i="4" s="1"/>
  <c r="AI2853" i="4" s="1"/>
  <c r="AG2857" i="4"/>
  <c r="AH2857" i="4" s="1"/>
  <c r="AI2857" i="4" s="1"/>
  <c r="AG2861" i="4"/>
  <c r="AH2861" i="4" s="1"/>
  <c r="AI2861" i="4" s="1"/>
  <c r="AG2865" i="4"/>
  <c r="AH2865" i="4" s="1"/>
  <c r="AI2865" i="4" s="1"/>
  <c r="AG2868" i="4"/>
  <c r="AH2868" i="4" s="1"/>
  <c r="AI2868" i="4" s="1"/>
  <c r="AG2872" i="4"/>
  <c r="AH2872" i="4" s="1"/>
  <c r="AI2872" i="4" s="1"/>
  <c r="AG2876" i="4"/>
  <c r="AH2876" i="4" s="1"/>
  <c r="AI2876" i="4" s="1"/>
  <c r="AG2880" i="4"/>
  <c r="AH2880" i="4" s="1"/>
  <c r="AI2880" i="4" s="1"/>
  <c r="AG2882" i="4"/>
  <c r="AH2882" i="4" s="1"/>
  <c r="AI2882" i="4" s="1"/>
  <c r="AG2884" i="4"/>
  <c r="AH2884" i="4" s="1"/>
  <c r="AI2884" i="4" s="1"/>
  <c r="AG2886" i="4"/>
  <c r="AH2886" i="4" s="1"/>
  <c r="AI2886" i="4" s="1"/>
  <c r="AG2888" i="4"/>
  <c r="AH2888" i="4" s="1"/>
  <c r="AI2888" i="4" s="1"/>
  <c r="AG2890" i="4"/>
  <c r="AH2890" i="4" s="1"/>
  <c r="AI2890" i="4" s="1"/>
  <c r="AG2892" i="4"/>
  <c r="AH2892" i="4" s="1"/>
  <c r="AI2892" i="4" s="1"/>
  <c r="AG2894" i="4"/>
  <c r="AH2894" i="4" s="1"/>
  <c r="AI2894" i="4" s="1"/>
  <c r="AG2896" i="4"/>
  <c r="AH2896" i="4" s="1"/>
  <c r="AI2896" i="4" s="1"/>
  <c r="AG2898" i="4"/>
  <c r="AH2898" i="4" s="1"/>
  <c r="AI2898" i="4" s="1"/>
  <c r="AG2900" i="4"/>
  <c r="AH2900" i="4" s="1"/>
  <c r="AI2900" i="4" s="1"/>
  <c r="AG2902" i="4"/>
  <c r="AH2902" i="4" s="1"/>
  <c r="AI2902" i="4" s="1"/>
  <c r="AG2904" i="4"/>
  <c r="AH2904" i="4" s="1"/>
  <c r="AI2904" i="4" s="1"/>
  <c r="AG2906" i="4"/>
  <c r="AH2906" i="4" s="1"/>
  <c r="AI2906" i="4" s="1"/>
  <c r="AG2908" i="4"/>
  <c r="AH2908" i="4" s="1"/>
  <c r="AI2908" i="4" s="1"/>
  <c r="AG2910" i="4"/>
  <c r="AH2910" i="4" s="1"/>
  <c r="AI2910" i="4" s="1"/>
  <c r="AG2912" i="4"/>
  <c r="AH2912" i="4" s="1"/>
  <c r="AI2912" i="4" s="1"/>
  <c r="AG2914" i="4"/>
  <c r="AH2914" i="4" s="1"/>
  <c r="AI2914" i="4" s="1"/>
  <c r="AG2916" i="4"/>
  <c r="AH2916" i="4" s="1"/>
  <c r="AI2916" i="4" s="1"/>
  <c r="AG2919" i="4"/>
  <c r="AH2919" i="4" s="1"/>
  <c r="AI2919" i="4" s="1"/>
  <c r="AG2923" i="4"/>
  <c r="AH2923" i="4" s="1"/>
  <c r="AI2923" i="4" s="1"/>
  <c r="AG2927" i="4"/>
  <c r="AH2927" i="4" s="1"/>
  <c r="AI2927" i="4" s="1"/>
  <c r="AG2931" i="4"/>
  <c r="AH2931" i="4" s="1"/>
  <c r="AI2931" i="4" s="1"/>
  <c r="AG2933" i="4"/>
  <c r="AH2933" i="4" s="1"/>
  <c r="AI2933" i="4" s="1"/>
  <c r="AG2935" i="4"/>
  <c r="AH2935" i="4" s="1"/>
  <c r="AI2935" i="4" s="1"/>
  <c r="AG2937" i="4"/>
  <c r="AH2937" i="4" s="1"/>
  <c r="AI2937" i="4" s="1"/>
  <c r="AG2939" i="4"/>
  <c r="AH2939" i="4" s="1"/>
  <c r="AI2939" i="4" s="1"/>
  <c r="AG2941" i="4"/>
  <c r="AH2941" i="4" s="1"/>
  <c r="AI2941" i="4" s="1"/>
  <c r="AG2943" i="4"/>
  <c r="AH2943" i="4" s="1"/>
  <c r="AI2943" i="4" s="1"/>
  <c r="AG2945" i="4"/>
  <c r="AH2945" i="4" s="1"/>
  <c r="AI2945" i="4" s="1"/>
  <c r="AG2947" i="4"/>
  <c r="AH2947" i="4" s="1"/>
  <c r="AI2947" i="4" s="1"/>
  <c r="AG2949" i="4"/>
  <c r="AH2949" i="4" s="1"/>
  <c r="AI2949" i="4" s="1"/>
  <c r="AG2951" i="4"/>
  <c r="AH2951" i="4" s="1"/>
  <c r="AI2951" i="4" s="1"/>
  <c r="AG2953" i="4"/>
  <c r="AH2953" i="4" s="1"/>
  <c r="AI2953" i="4" s="1"/>
  <c r="AG2955" i="4"/>
  <c r="AH2955" i="4" s="1"/>
  <c r="AI2955" i="4" s="1"/>
  <c r="AG2957" i="4"/>
  <c r="AH2957" i="4" s="1"/>
  <c r="AI2957" i="4" s="1"/>
  <c r="AG2959" i="4"/>
  <c r="AH2959" i="4" s="1"/>
  <c r="AI2959" i="4" s="1"/>
  <c r="AG2961" i="4"/>
  <c r="AH2961" i="4" s="1"/>
  <c r="AI2961" i="4" s="1"/>
  <c r="AG2963" i="4"/>
  <c r="AH2963" i="4" s="1"/>
  <c r="AI2963" i="4" s="1"/>
  <c r="AG2965" i="4"/>
  <c r="AH2965" i="4" s="1"/>
  <c r="AI2965" i="4" s="1"/>
  <c r="AG2967" i="4"/>
  <c r="AH2967" i="4" s="1"/>
  <c r="AI2967" i="4" s="1"/>
  <c r="AG2969" i="4"/>
  <c r="AH2969" i="4" s="1"/>
  <c r="AI2969" i="4" s="1"/>
  <c r="AG2971" i="4"/>
  <c r="AH2971" i="4" s="1"/>
  <c r="AI2971" i="4" s="1"/>
  <c r="AG2973" i="4"/>
  <c r="AH2973" i="4" s="1"/>
  <c r="AI2973" i="4" s="1"/>
  <c r="AG2975" i="4"/>
  <c r="AH2975" i="4" s="1"/>
  <c r="AI2975" i="4" s="1"/>
  <c r="AG2977" i="4"/>
  <c r="AH2977" i="4" s="1"/>
  <c r="AI2977" i="4" s="1"/>
  <c r="AG2979" i="4"/>
  <c r="AH2979" i="4" s="1"/>
  <c r="AI2979" i="4" s="1"/>
  <c r="AG2981" i="4"/>
  <c r="AH2981" i="4" s="1"/>
  <c r="AI2981" i="4" s="1"/>
  <c r="AG2983" i="4"/>
  <c r="AH2983" i="4" s="1"/>
  <c r="AI2983" i="4" s="1"/>
  <c r="AG2985" i="4"/>
  <c r="AH2985" i="4" s="1"/>
  <c r="AI2985" i="4" s="1"/>
  <c r="AG2987" i="4"/>
  <c r="AH2987" i="4" s="1"/>
  <c r="AI2987" i="4" s="1"/>
  <c r="AG2989" i="4"/>
  <c r="AH2989" i="4" s="1"/>
  <c r="AI2989" i="4" s="1"/>
  <c r="AG2991" i="4"/>
  <c r="AH2991" i="4" s="1"/>
  <c r="AI2991" i="4" s="1"/>
  <c r="AG2993" i="4"/>
  <c r="AH2993" i="4" s="1"/>
  <c r="AI2993" i="4" s="1"/>
  <c r="AG2997" i="4"/>
  <c r="AH2997" i="4" s="1"/>
  <c r="AI2997" i="4" s="1"/>
  <c r="AG3001" i="4"/>
  <c r="AH3001" i="4" s="1"/>
  <c r="AI3001" i="4" s="1"/>
  <c r="AG3003" i="4"/>
  <c r="AH3003" i="4" s="1"/>
  <c r="AI3003" i="4" s="1"/>
  <c r="AG3005" i="4"/>
  <c r="AH3005" i="4" s="1"/>
  <c r="AI3005" i="4" s="1"/>
  <c r="AG1662" i="4"/>
  <c r="AH1662" i="4" s="1"/>
  <c r="AI1662" i="4" s="1"/>
  <c r="AG1666" i="4"/>
  <c r="AH1666" i="4" s="1"/>
  <c r="AI1666" i="4" s="1"/>
  <c r="AG1670" i="4"/>
  <c r="AH1670" i="4" s="1"/>
  <c r="AI1670" i="4" s="1"/>
  <c r="AG1674" i="4"/>
  <c r="AH1674" i="4" s="1"/>
  <c r="AI1674" i="4" s="1"/>
  <c r="AG1678" i="4"/>
  <c r="AH1678" i="4" s="1"/>
  <c r="AI1678" i="4" s="1"/>
  <c r="AG1682" i="4"/>
  <c r="AH1682" i="4" s="1"/>
  <c r="AI1682" i="4" s="1"/>
  <c r="AG1686" i="4"/>
  <c r="AH1686" i="4" s="1"/>
  <c r="AI1686" i="4" s="1"/>
  <c r="AG1690" i="4"/>
  <c r="AH1690" i="4" s="1"/>
  <c r="AI1690" i="4" s="1"/>
  <c r="AG1694" i="4"/>
  <c r="AH1694" i="4" s="1"/>
  <c r="AI1694" i="4" s="1"/>
  <c r="AG1698" i="4"/>
  <c r="AH1698" i="4" s="1"/>
  <c r="AI1698" i="4" s="1"/>
  <c r="AG1702" i="4"/>
  <c r="AH1702" i="4" s="1"/>
  <c r="AI1702" i="4" s="1"/>
  <c r="AG1706" i="4"/>
  <c r="AH1706" i="4" s="1"/>
  <c r="AI1706" i="4" s="1"/>
  <c r="AG1710" i="4"/>
  <c r="AH1710" i="4" s="1"/>
  <c r="AI1710" i="4" s="1"/>
  <c r="AG1714" i="4"/>
  <c r="AH1714" i="4" s="1"/>
  <c r="AI1714" i="4" s="1"/>
  <c r="AG1718" i="4"/>
  <c r="AH1718" i="4" s="1"/>
  <c r="AI1718" i="4" s="1"/>
  <c r="AG1722" i="4"/>
  <c r="AH1722" i="4" s="1"/>
  <c r="AI1722" i="4" s="1"/>
  <c r="AG1726" i="4"/>
  <c r="AH1726" i="4" s="1"/>
  <c r="AI1726" i="4" s="1"/>
  <c r="AG1730" i="4"/>
  <c r="AH1730" i="4" s="1"/>
  <c r="AI1730" i="4" s="1"/>
  <c r="AG1734" i="4"/>
  <c r="AH1734" i="4" s="1"/>
  <c r="AI1734" i="4" s="1"/>
  <c r="AG1738" i="4"/>
  <c r="AH1738" i="4" s="1"/>
  <c r="AI1738" i="4" s="1"/>
  <c r="AG1742" i="4"/>
  <c r="AH1742" i="4" s="1"/>
  <c r="AI1742" i="4" s="1"/>
  <c r="AG1746" i="4"/>
  <c r="AH1746" i="4" s="1"/>
  <c r="AI1746" i="4" s="1"/>
  <c r="AG1750" i="4"/>
  <c r="AH1750" i="4" s="1"/>
  <c r="AI1750" i="4" s="1"/>
  <c r="AG1754" i="4"/>
  <c r="AH1754" i="4" s="1"/>
  <c r="AI1754" i="4" s="1"/>
  <c r="AG1758" i="4"/>
  <c r="AH1758" i="4" s="1"/>
  <c r="AI1758" i="4" s="1"/>
  <c r="AG1762" i="4"/>
  <c r="AH1762" i="4" s="1"/>
  <c r="AI1762" i="4" s="1"/>
  <c r="AG1766" i="4"/>
  <c r="AH1766" i="4" s="1"/>
  <c r="AI1766" i="4" s="1"/>
  <c r="AG1770" i="4"/>
  <c r="AH1770" i="4" s="1"/>
  <c r="AI1770" i="4" s="1"/>
  <c r="AG1774" i="4"/>
  <c r="AH1774" i="4" s="1"/>
  <c r="AI1774" i="4" s="1"/>
  <c r="AG1778" i="4"/>
  <c r="AH1778" i="4" s="1"/>
  <c r="AI1778" i="4" s="1"/>
  <c r="AG1782" i="4"/>
  <c r="AH1782" i="4" s="1"/>
  <c r="AI1782" i="4" s="1"/>
  <c r="AG1786" i="4"/>
  <c r="AH1786" i="4" s="1"/>
  <c r="AI1786" i="4" s="1"/>
  <c r="AG1790" i="4"/>
  <c r="AH1790" i="4" s="1"/>
  <c r="AI1790" i="4" s="1"/>
  <c r="AG1794" i="4"/>
  <c r="AH1794" i="4" s="1"/>
  <c r="AI1794" i="4" s="1"/>
  <c r="AG1798" i="4"/>
  <c r="AH1798" i="4" s="1"/>
  <c r="AI1798" i="4" s="1"/>
  <c r="AG1802" i="4"/>
  <c r="AH1802" i="4" s="1"/>
  <c r="AI1802" i="4" s="1"/>
  <c r="AG1806" i="4"/>
  <c r="AH1806" i="4" s="1"/>
  <c r="AI1806" i="4" s="1"/>
  <c r="AG1810" i="4"/>
  <c r="AH1810" i="4" s="1"/>
  <c r="AI1810" i="4" s="1"/>
  <c r="AG1814" i="4"/>
  <c r="AH1814" i="4" s="1"/>
  <c r="AI1814" i="4" s="1"/>
  <c r="AG1818" i="4"/>
  <c r="AH1818" i="4" s="1"/>
  <c r="AI1818" i="4" s="1"/>
  <c r="AG1822" i="4"/>
  <c r="AH1822" i="4" s="1"/>
  <c r="AI1822" i="4" s="1"/>
  <c r="AG1826" i="4"/>
  <c r="AH1826" i="4" s="1"/>
  <c r="AI1826" i="4" s="1"/>
  <c r="AG1830" i="4"/>
  <c r="AH1830" i="4" s="1"/>
  <c r="AI1830" i="4" s="1"/>
  <c r="AG1834" i="4"/>
  <c r="AH1834" i="4" s="1"/>
  <c r="AI1834" i="4" s="1"/>
  <c r="AG1838" i="4"/>
  <c r="AH1838" i="4" s="1"/>
  <c r="AI1838" i="4" s="1"/>
  <c r="AG1842" i="4"/>
  <c r="AH1842" i="4" s="1"/>
  <c r="AI1842" i="4" s="1"/>
  <c r="AG1846" i="4"/>
  <c r="AH1846" i="4" s="1"/>
  <c r="AI1846" i="4" s="1"/>
  <c r="AG1850" i="4"/>
  <c r="AH1850" i="4" s="1"/>
  <c r="AI1850" i="4" s="1"/>
  <c r="AG1854" i="4"/>
  <c r="AH1854" i="4" s="1"/>
  <c r="AI1854" i="4" s="1"/>
  <c r="AG1858" i="4"/>
  <c r="AH1858" i="4" s="1"/>
  <c r="AI1858" i="4" s="1"/>
  <c r="AG1862" i="4"/>
  <c r="AH1862" i="4" s="1"/>
  <c r="AI1862" i="4" s="1"/>
  <c r="AG1866" i="4"/>
  <c r="AH1866" i="4" s="1"/>
  <c r="AI1866" i="4" s="1"/>
  <c r="AG1870" i="4"/>
  <c r="AH1870" i="4" s="1"/>
  <c r="AI1870" i="4" s="1"/>
  <c r="AG1874" i="4"/>
  <c r="AH1874" i="4" s="1"/>
  <c r="AI1874" i="4" s="1"/>
  <c r="AG1878" i="4"/>
  <c r="AH1878" i="4" s="1"/>
  <c r="AI1878" i="4" s="1"/>
  <c r="AG1882" i="4"/>
  <c r="AH1882" i="4" s="1"/>
  <c r="AI1882" i="4" s="1"/>
  <c r="AG1886" i="4"/>
  <c r="AH1886" i="4" s="1"/>
  <c r="AI1886" i="4" s="1"/>
  <c r="AG1890" i="4"/>
  <c r="AH1890" i="4" s="1"/>
  <c r="AI1890" i="4" s="1"/>
  <c r="AG1894" i="4"/>
  <c r="AH1894" i="4" s="1"/>
  <c r="AI1894" i="4" s="1"/>
  <c r="AG1898" i="4"/>
  <c r="AH1898" i="4" s="1"/>
  <c r="AI1898" i="4" s="1"/>
  <c r="AG1902" i="4"/>
  <c r="AH1902" i="4" s="1"/>
  <c r="AI1902" i="4" s="1"/>
  <c r="AG1906" i="4"/>
  <c r="AH1906" i="4" s="1"/>
  <c r="AI1906" i="4" s="1"/>
  <c r="AG1910" i="4"/>
  <c r="AH1910" i="4" s="1"/>
  <c r="AI1910" i="4" s="1"/>
  <c r="AG1914" i="4"/>
  <c r="AH1914" i="4" s="1"/>
  <c r="AI1914" i="4" s="1"/>
  <c r="AG1918" i="4"/>
  <c r="AH1918" i="4" s="1"/>
  <c r="AI1918" i="4" s="1"/>
  <c r="AG1922" i="4"/>
  <c r="AH1922" i="4" s="1"/>
  <c r="AI1922" i="4" s="1"/>
  <c r="AG1926" i="4"/>
  <c r="AH1926" i="4" s="1"/>
  <c r="AI1926" i="4" s="1"/>
  <c r="AG1930" i="4"/>
  <c r="AH1930" i="4" s="1"/>
  <c r="AI1930" i="4" s="1"/>
  <c r="AG1934" i="4"/>
  <c r="AH1934" i="4" s="1"/>
  <c r="AI1934" i="4" s="1"/>
  <c r="AG1938" i="4"/>
  <c r="AH1938" i="4" s="1"/>
  <c r="AI1938" i="4" s="1"/>
  <c r="AG1942" i="4"/>
  <c r="AH1942" i="4" s="1"/>
  <c r="AI1942" i="4" s="1"/>
  <c r="AG1946" i="4"/>
  <c r="AH1946" i="4" s="1"/>
  <c r="AI1946" i="4" s="1"/>
  <c r="AG1950" i="4"/>
  <c r="AH1950" i="4" s="1"/>
  <c r="AI1950" i="4" s="1"/>
  <c r="AG1954" i="4"/>
  <c r="AH1954" i="4" s="1"/>
  <c r="AI1954" i="4" s="1"/>
  <c r="AG1958" i="4"/>
  <c r="AH1958" i="4" s="1"/>
  <c r="AI1958" i="4" s="1"/>
  <c r="AG1962" i="4"/>
  <c r="AH1962" i="4" s="1"/>
  <c r="AI1962" i="4" s="1"/>
  <c r="AG1966" i="4"/>
  <c r="AH1966" i="4" s="1"/>
  <c r="AI1966" i="4" s="1"/>
  <c r="AG1970" i="4"/>
  <c r="AH1970" i="4" s="1"/>
  <c r="AI1970" i="4" s="1"/>
  <c r="AG1974" i="4"/>
  <c r="AH1974" i="4" s="1"/>
  <c r="AI1974" i="4" s="1"/>
  <c r="AG1978" i="4"/>
  <c r="AH1978" i="4" s="1"/>
  <c r="AI1978" i="4" s="1"/>
  <c r="AG1982" i="4"/>
  <c r="AH1982" i="4" s="1"/>
  <c r="AI1982" i="4" s="1"/>
  <c r="AG1986" i="4"/>
  <c r="AH1986" i="4" s="1"/>
  <c r="AI1986" i="4" s="1"/>
  <c r="AG1990" i="4"/>
  <c r="AH1990" i="4" s="1"/>
  <c r="AI1990" i="4" s="1"/>
  <c r="AG1994" i="4"/>
  <c r="AH1994" i="4" s="1"/>
  <c r="AI1994" i="4" s="1"/>
  <c r="AG1998" i="4"/>
  <c r="AH1998" i="4" s="1"/>
  <c r="AI1998" i="4" s="1"/>
  <c r="AG2002" i="4"/>
  <c r="AH2002" i="4" s="1"/>
  <c r="AI2002" i="4" s="1"/>
  <c r="AG2006" i="4"/>
  <c r="AH2006" i="4" s="1"/>
  <c r="AI2006" i="4" s="1"/>
  <c r="AG2010" i="4"/>
  <c r="AH2010" i="4" s="1"/>
  <c r="AI2010" i="4" s="1"/>
  <c r="AG2014" i="4"/>
  <c r="AH2014" i="4" s="1"/>
  <c r="AI2014" i="4" s="1"/>
  <c r="AG2018" i="4"/>
  <c r="AH2018" i="4" s="1"/>
  <c r="AI2018" i="4" s="1"/>
  <c r="AG2022" i="4"/>
  <c r="AH2022" i="4" s="1"/>
  <c r="AI2022" i="4" s="1"/>
  <c r="AG2026" i="4"/>
  <c r="AH2026" i="4" s="1"/>
  <c r="AI2026" i="4" s="1"/>
  <c r="AG2030" i="4"/>
  <c r="AH2030" i="4" s="1"/>
  <c r="AI2030" i="4" s="1"/>
  <c r="AG2034" i="4"/>
  <c r="AH2034" i="4" s="1"/>
  <c r="AI2034" i="4" s="1"/>
  <c r="AG2038" i="4"/>
  <c r="AH2038" i="4" s="1"/>
  <c r="AI2038" i="4" s="1"/>
  <c r="AG2042" i="4"/>
  <c r="AH2042" i="4" s="1"/>
  <c r="AI2042" i="4" s="1"/>
  <c r="AG2046" i="4"/>
  <c r="AH2046" i="4" s="1"/>
  <c r="AI2046" i="4" s="1"/>
  <c r="AG2050" i="4"/>
  <c r="AH2050" i="4" s="1"/>
  <c r="AI2050" i="4" s="1"/>
  <c r="AG2054" i="4"/>
  <c r="AH2054" i="4" s="1"/>
  <c r="AI2054" i="4" s="1"/>
  <c r="AG2058" i="4"/>
  <c r="AH2058" i="4" s="1"/>
  <c r="AI2058" i="4" s="1"/>
  <c r="AG2062" i="4"/>
  <c r="AH2062" i="4" s="1"/>
  <c r="AI2062" i="4" s="1"/>
  <c r="AG2066" i="4"/>
  <c r="AH2066" i="4" s="1"/>
  <c r="AI2066" i="4" s="1"/>
  <c r="AG2070" i="4"/>
  <c r="AH2070" i="4" s="1"/>
  <c r="AI2070" i="4" s="1"/>
  <c r="AG2074" i="4"/>
  <c r="AH2074" i="4" s="1"/>
  <c r="AI2074" i="4" s="1"/>
  <c r="AG2078" i="4"/>
  <c r="AH2078" i="4" s="1"/>
  <c r="AI2078" i="4" s="1"/>
  <c r="AG2082" i="4"/>
  <c r="AH2082" i="4" s="1"/>
  <c r="AI2082" i="4" s="1"/>
  <c r="AG2086" i="4"/>
  <c r="AH2086" i="4" s="1"/>
  <c r="AI2086" i="4" s="1"/>
  <c r="AG2090" i="4"/>
  <c r="AH2090" i="4" s="1"/>
  <c r="AI2090" i="4" s="1"/>
  <c r="AG2094" i="4"/>
  <c r="AH2094" i="4" s="1"/>
  <c r="AI2094" i="4" s="1"/>
  <c r="AG2098" i="4"/>
  <c r="AH2098" i="4" s="1"/>
  <c r="AI2098" i="4" s="1"/>
  <c r="AG2102" i="4"/>
  <c r="AH2102" i="4" s="1"/>
  <c r="AI2102" i="4" s="1"/>
  <c r="AG2106" i="4"/>
  <c r="AH2106" i="4" s="1"/>
  <c r="AI2106" i="4" s="1"/>
  <c r="AG2110" i="4"/>
  <c r="AH2110" i="4" s="1"/>
  <c r="AI2110" i="4" s="1"/>
  <c r="AG2114" i="4"/>
  <c r="AH2114" i="4" s="1"/>
  <c r="AI2114" i="4" s="1"/>
  <c r="AG2118" i="4"/>
  <c r="AH2118" i="4" s="1"/>
  <c r="AI2118" i="4" s="1"/>
  <c r="AG2122" i="4"/>
  <c r="AH2122" i="4" s="1"/>
  <c r="AI2122" i="4" s="1"/>
  <c r="AG2126" i="4"/>
  <c r="AH2126" i="4" s="1"/>
  <c r="AI2126" i="4" s="1"/>
  <c r="AG2130" i="4"/>
  <c r="AH2130" i="4" s="1"/>
  <c r="AI2130" i="4" s="1"/>
  <c r="AG2134" i="4"/>
  <c r="AH2134" i="4" s="1"/>
  <c r="AI2134" i="4" s="1"/>
  <c r="AG2138" i="4"/>
  <c r="AH2138" i="4" s="1"/>
  <c r="AI2138" i="4" s="1"/>
  <c r="AG2142" i="4"/>
  <c r="AH2142" i="4" s="1"/>
  <c r="AI2142" i="4" s="1"/>
  <c r="AG2146" i="4"/>
  <c r="AH2146" i="4" s="1"/>
  <c r="AI2146" i="4" s="1"/>
  <c r="AG2150" i="4"/>
  <c r="AH2150" i="4" s="1"/>
  <c r="AI2150" i="4" s="1"/>
  <c r="AG2154" i="4"/>
  <c r="AH2154" i="4" s="1"/>
  <c r="AI2154" i="4" s="1"/>
  <c r="AG2158" i="4"/>
  <c r="AH2158" i="4" s="1"/>
  <c r="AI2158" i="4" s="1"/>
  <c r="AG2162" i="4"/>
  <c r="AH2162" i="4" s="1"/>
  <c r="AI2162" i="4" s="1"/>
  <c r="AG2166" i="4"/>
  <c r="AH2166" i="4" s="1"/>
  <c r="AI2166" i="4" s="1"/>
  <c r="AG2170" i="4"/>
  <c r="AH2170" i="4" s="1"/>
  <c r="AI2170" i="4" s="1"/>
  <c r="AG2174" i="4"/>
  <c r="AH2174" i="4" s="1"/>
  <c r="AI2174" i="4" s="1"/>
  <c r="AG2178" i="4"/>
  <c r="AH2178" i="4" s="1"/>
  <c r="AI2178" i="4" s="1"/>
  <c r="AG2182" i="4"/>
  <c r="AH2182" i="4" s="1"/>
  <c r="AI2182" i="4" s="1"/>
  <c r="AG2186" i="4"/>
  <c r="AH2186" i="4" s="1"/>
  <c r="AI2186" i="4" s="1"/>
  <c r="AG2190" i="4"/>
  <c r="AH2190" i="4" s="1"/>
  <c r="AI2190" i="4" s="1"/>
  <c r="AG2194" i="4"/>
  <c r="AH2194" i="4" s="1"/>
  <c r="AI2194" i="4" s="1"/>
  <c r="AG2198" i="4"/>
  <c r="AH2198" i="4" s="1"/>
  <c r="AI2198" i="4" s="1"/>
  <c r="AG2202" i="4"/>
  <c r="AH2202" i="4" s="1"/>
  <c r="AI2202" i="4" s="1"/>
  <c r="AG2206" i="4"/>
  <c r="AH2206" i="4" s="1"/>
  <c r="AI2206" i="4" s="1"/>
  <c r="AG2210" i="4"/>
  <c r="AH2210" i="4" s="1"/>
  <c r="AI2210" i="4" s="1"/>
  <c r="AG2214" i="4"/>
  <c r="AH2214" i="4" s="1"/>
  <c r="AI2214" i="4" s="1"/>
  <c r="AG2218" i="4"/>
  <c r="AH2218" i="4" s="1"/>
  <c r="AI2218" i="4" s="1"/>
  <c r="AG2222" i="4"/>
  <c r="AH2222" i="4" s="1"/>
  <c r="AI2222" i="4" s="1"/>
  <c r="AG2226" i="4"/>
  <c r="AH2226" i="4" s="1"/>
  <c r="AI2226" i="4" s="1"/>
  <c r="AG2230" i="4"/>
  <c r="AH2230" i="4" s="1"/>
  <c r="AI2230" i="4" s="1"/>
  <c r="AG2234" i="4"/>
  <c r="AH2234" i="4" s="1"/>
  <c r="AI2234" i="4" s="1"/>
  <c r="AG2238" i="4"/>
  <c r="AH2238" i="4" s="1"/>
  <c r="AI2238" i="4" s="1"/>
  <c r="AG2242" i="4"/>
  <c r="AH2242" i="4" s="1"/>
  <c r="AI2242" i="4" s="1"/>
  <c r="AG2246" i="4"/>
  <c r="AH2246" i="4" s="1"/>
  <c r="AI2246" i="4" s="1"/>
  <c r="AG2250" i="4"/>
  <c r="AH2250" i="4" s="1"/>
  <c r="AI2250" i="4" s="1"/>
  <c r="AG2254" i="4"/>
  <c r="AH2254" i="4" s="1"/>
  <c r="AI2254" i="4" s="1"/>
  <c r="AG2258" i="4"/>
  <c r="AH2258" i="4" s="1"/>
  <c r="AI2258" i="4" s="1"/>
  <c r="AG2262" i="4"/>
  <c r="AH2262" i="4" s="1"/>
  <c r="AI2262" i="4" s="1"/>
  <c r="AG2266" i="4"/>
  <c r="AH2266" i="4" s="1"/>
  <c r="AI2266" i="4" s="1"/>
  <c r="AG2270" i="4"/>
  <c r="AH2270" i="4" s="1"/>
  <c r="AI2270" i="4" s="1"/>
  <c r="AG2274" i="4"/>
  <c r="AH2274" i="4" s="1"/>
  <c r="AI2274" i="4" s="1"/>
  <c r="AG2278" i="4"/>
  <c r="AH2278" i="4" s="1"/>
  <c r="AI2278" i="4" s="1"/>
  <c r="AG2282" i="4"/>
  <c r="AH2282" i="4" s="1"/>
  <c r="AI2282" i="4" s="1"/>
  <c r="AG2286" i="4"/>
  <c r="AH2286" i="4" s="1"/>
  <c r="AI2286" i="4" s="1"/>
  <c r="AG2290" i="4"/>
  <c r="AH2290" i="4" s="1"/>
  <c r="AI2290" i="4" s="1"/>
  <c r="AG2294" i="4"/>
  <c r="AH2294" i="4" s="1"/>
  <c r="AI2294" i="4" s="1"/>
  <c r="AG2298" i="4"/>
  <c r="AH2298" i="4" s="1"/>
  <c r="AI2298" i="4" s="1"/>
  <c r="AG2302" i="4"/>
  <c r="AH2302" i="4" s="1"/>
  <c r="AI2302" i="4" s="1"/>
  <c r="AG2306" i="4"/>
  <c r="AH2306" i="4" s="1"/>
  <c r="AI2306" i="4" s="1"/>
  <c r="AG2310" i="4"/>
  <c r="AH2310" i="4" s="1"/>
  <c r="AI2310" i="4" s="1"/>
  <c r="AG2314" i="4"/>
  <c r="AH2314" i="4" s="1"/>
  <c r="AI2314" i="4" s="1"/>
  <c r="AG2318" i="4"/>
  <c r="AH2318" i="4" s="1"/>
  <c r="AI2318" i="4" s="1"/>
  <c r="AG2322" i="4"/>
  <c r="AH2322" i="4" s="1"/>
  <c r="AI2322" i="4" s="1"/>
  <c r="AG2326" i="4"/>
  <c r="AH2326" i="4" s="1"/>
  <c r="AI2326" i="4" s="1"/>
  <c r="AG2330" i="4"/>
  <c r="AH2330" i="4" s="1"/>
  <c r="AI2330" i="4" s="1"/>
  <c r="AG2334" i="4"/>
  <c r="AH2334" i="4" s="1"/>
  <c r="AI2334" i="4" s="1"/>
  <c r="AG2338" i="4"/>
  <c r="AH2338" i="4" s="1"/>
  <c r="AI2338" i="4" s="1"/>
  <c r="AG2342" i="4"/>
  <c r="AH2342" i="4" s="1"/>
  <c r="AI2342" i="4" s="1"/>
  <c r="AG2346" i="4"/>
  <c r="AH2346" i="4" s="1"/>
  <c r="AI2346" i="4" s="1"/>
  <c r="AG2350" i="4"/>
  <c r="AH2350" i="4" s="1"/>
  <c r="AI2350" i="4" s="1"/>
  <c r="AG2354" i="4"/>
  <c r="AH2354" i="4" s="1"/>
  <c r="AI2354" i="4" s="1"/>
  <c r="AG2358" i="4"/>
  <c r="AH2358" i="4" s="1"/>
  <c r="AI2358" i="4" s="1"/>
  <c r="AG2362" i="4"/>
  <c r="AH2362" i="4" s="1"/>
  <c r="AI2362" i="4" s="1"/>
  <c r="AG2366" i="4"/>
  <c r="AH2366" i="4" s="1"/>
  <c r="AI2366" i="4" s="1"/>
  <c r="AG2370" i="4"/>
  <c r="AH2370" i="4" s="1"/>
  <c r="AI2370" i="4" s="1"/>
  <c r="AG2374" i="4"/>
  <c r="AH2374" i="4" s="1"/>
  <c r="AI2374" i="4" s="1"/>
  <c r="AG2378" i="4"/>
  <c r="AH2378" i="4" s="1"/>
  <c r="AI2378" i="4" s="1"/>
  <c r="AG2382" i="4"/>
  <c r="AH2382" i="4" s="1"/>
  <c r="AI2382" i="4" s="1"/>
  <c r="AG2386" i="4"/>
  <c r="AH2386" i="4" s="1"/>
  <c r="AI2386" i="4" s="1"/>
  <c r="AG2390" i="4"/>
  <c r="AH2390" i="4" s="1"/>
  <c r="AI2390" i="4" s="1"/>
  <c r="AG2394" i="4"/>
  <c r="AH2394" i="4" s="1"/>
  <c r="AI2394" i="4" s="1"/>
  <c r="AG2398" i="4"/>
  <c r="AH2398" i="4" s="1"/>
  <c r="AI2398" i="4" s="1"/>
  <c r="AG2402" i="4"/>
  <c r="AH2402" i="4" s="1"/>
  <c r="AI2402" i="4" s="1"/>
  <c r="AG2406" i="4"/>
  <c r="AH2406" i="4" s="1"/>
  <c r="AI2406" i="4" s="1"/>
  <c r="AG2410" i="4"/>
  <c r="AH2410" i="4" s="1"/>
  <c r="AI2410" i="4" s="1"/>
  <c r="AG2414" i="4"/>
  <c r="AH2414" i="4" s="1"/>
  <c r="AI2414" i="4" s="1"/>
  <c r="AG2418" i="4"/>
  <c r="AH2418" i="4" s="1"/>
  <c r="AI2418" i="4" s="1"/>
  <c r="AG2422" i="4"/>
  <c r="AH2422" i="4" s="1"/>
  <c r="AI2422" i="4" s="1"/>
  <c r="AG2426" i="4"/>
  <c r="AH2426" i="4" s="1"/>
  <c r="AI2426" i="4" s="1"/>
  <c r="AG2430" i="4"/>
  <c r="AH2430" i="4" s="1"/>
  <c r="AI2430" i="4" s="1"/>
  <c r="AG2434" i="4"/>
  <c r="AH2434" i="4" s="1"/>
  <c r="AI2434" i="4" s="1"/>
  <c r="AG2438" i="4"/>
  <c r="AH2438" i="4" s="1"/>
  <c r="AI2438" i="4" s="1"/>
  <c r="AG2442" i="4"/>
  <c r="AH2442" i="4" s="1"/>
  <c r="AI2442" i="4" s="1"/>
  <c r="AG2446" i="4"/>
  <c r="AH2446" i="4" s="1"/>
  <c r="AI2446" i="4" s="1"/>
  <c r="AG2450" i="4"/>
  <c r="AH2450" i="4" s="1"/>
  <c r="AI2450" i="4" s="1"/>
  <c r="AG2454" i="4"/>
  <c r="AH2454" i="4" s="1"/>
  <c r="AI2454" i="4" s="1"/>
  <c r="AG2458" i="4"/>
  <c r="AH2458" i="4" s="1"/>
  <c r="AI2458" i="4" s="1"/>
  <c r="AG2462" i="4"/>
  <c r="AH2462" i="4" s="1"/>
  <c r="AI2462" i="4" s="1"/>
  <c r="AG2466" i="4"/>
  <c r="AH2466" i="4" s="1"/>
  <c r="AI2466" i="4" s="1"/>
  <c r="AG2470" i="4"/>
  <c r="AH2470" i="4" s="1"/>
  <c r="AI2470" i="4" s="1"/>
  <c r="AG2474" i="4"/>
  <c r="AH2474" i="4" s="1"/>
  <c r="AI2474" i="4" s="1"/>
  <c r="AG2478" i="4"/>
  <c r="AH2478" i="4" s="1"/>
  <c r="AI2478" i="4" s="1"/>
  <c r="AG2482" i="4"/>
  <c r="AH2482" i="4" s="1"/>
  <c r="AI2482" i="4" s="1"/>
  <c r="AG2486" i="4"/>
  <c r="AH2486" i="4" s="1"/>
  <c r="AI2486" i="4" s="1"/>
  <c r="AG2490" i="4"/>
  <c r="AH2490" i="4" s="1"/>
  <c r="AI2490" i="4" s="1"/>
  <c r="AG2494" i="4"/>
  <c r="AH2494" i="4" s="1"/>
  <c r="AI2494" i="4" s="1"/>
  <c r="AG2498" i="4"/>
  <c r="AH2498" i="4" s="1"/>
  <c r="AI2498" i="4" s="1"/>
  <c r="AG2502" i="4"/>
  <c r="AH2502" i="4" s="1"/>
  <c r="AI2502" i="4" s="1"/>
  <c r="AG2506" i="4"/>
  <c r="AH2506" i="4" s="1"/>
  <c r="AI2506" i="4" s="1"/>
  <c r="AG2510" i="4"/>
  <c r="AH2510" i="4" s="1"/>
  <c r="AI2510" i="4" s="1"/>
  <c r="AG2514" i="4"/>
  <c r="AH2514" i="4" s="1"/>
  <c r="AI2514" i="4" s="1"/>
  <c r="AG2518" i="4"/>
  <c r="AH2518" i="4" s="1"/>
  <c r="AI2518" i="4" s="1"/>
  <c r="AG2522" i="4"/>
  <c r="AH2522" i="4" s="1"/>
  <c r="AI2522" i="4" s="1"/>
  <c r="AG2526" i="4"/>
  <c r="AH2526" i="4" s="1"/>
  <c r="AI2526" i="4" s="1"/>
  <c r="AG2530" i="4"/>
  <c r="AH2530" i="4" s="1"/>
  <c r="AI2530" i="4" s="1"/>
  <c r="AG2534" i="4"/>
  <c r="AH2534" i="4" s="1"/>
  <c r="AI2534" i="4" s="1"/>
  <c r="AG2538" i="4"/>
  <c r="AH2538" i="4" s="1"/>
  <c r="AI2538" i="4" s="1"/>
  <c r="AG2542" i="4"/>
  <c r="AH2542" i="4" s="1"/>
  <c r="AI2542" i="4" s="1"/>
  <c r="AG2546" i="4"/>
  <c r="AH2546" i="4" s="1"/>
  <c r="AI2546" i="4" s="1"/>
  <c r="AG2550" i="4"/>
  <c r="AH2550" i="4" s="1"/>
  <c r="AI2550" i="4" s="1"/>
  <c r="AG2554" i="4"/>
  <c r="AH2554" i="4" s="1"/>
  <c r="AI2554" i="4" s="1"/>
  <c r="AG2558" i="4"/>
  <c r="AH2558" i="4" s="1"/>
  <c r="AI2558" i="4" s="1"/>
  <c r="AG2562" i="4"/>
  <c r="AH2562" i="4" s="1"/>
  <c r="AI2562" i="4" s="1"/>
  <c r="AG2566" i="4"/>
  <c r="AH2566" i="4" s="1"/>
  <c r="AI2566" i="4" s="1"/>
  <c r="AG2570" i="4"/>
  <c r="AH2570" i="4" s="1"/>
  <c r="AI2570" i="4" s="1"/>
  <c r="AG2574" i="4"/>
  <c r="AH2574" i="4" s="1"/>
  <c r="AI2574" i="4" s="1"/>
  <c r="AG2578" i="4"/>
  <c r="AH2578" i="4" s="1"/>
  <c r="AI2578" i="4" s="1"/>
  <c r="AG2582" i="4"/>
  <c r="AH2582" i="4" s="1"/>
  <c r="AI2582" i="4" s="1"/>
  <c r="AG2586" i="4"/>
  <c r="AH2586" i="4" s="1"/>
  <c r="AI2586" i="4" s="1"/>
  <c r="AG2590" i="4"/>
  <c r="AH2590" i="4" s="1"/>
  <c r="AI2590" i="4" s="1"/>
  <c r="AG2594" i="4"/>
  <c r="AH2594" i="4" s="1"/>
  <c r="AI2594" i="4" s="1"/>
  <c r="AG2602" i="4"/>
  <c r="AH2602" i="4" s="1"/>
  <c r="AI2602" i="4" s="1"/>
  <c r="AG2610" i="4"/>
  <c r="AH2610" i="4" s="1"/>
  <c r="AI2610" i="4" s="1"/>
  <c r="AG2618" i="4"/>
  <c r="AH2618" i="4" s="1"/>
  <c r="AI2618" i="4" s="1"/>
  <c r="AG2626" i="4"/>
  <c r="AH2626" i="4" s="1"/>
  <c r="AI2626" i="4" s="1"/>
  <c r="AG2634" i="4"/>
  <c r="AH2634" i="4" s="1"/>
  <c r="AI2634" i="4" s="1"/>
  <c r="AG2642" i="4"/>
  <c r="AH2642" i="4" s="1"/>
  <c r="AI2642" i="4" s="1"/>
  <c r="AG2650" i="4"/>
  <c r="AH2650" i="4" s="1"/>
  <c r="AI2650" i="4" s="1"/>
  <c r="AG2658" i="4"/>
  <c r="AH2658" i="4" s="1"/>
  <c r="AI2658" i="4" s="1"/>
  <c r="AG2666" i="4"/>
  <c r="AH2666" i="4" s="1"/>
  <c r="AI2666" i="4" s="1"/>
  <c r="AG2674" i="4"/>
  <c r="AH2674" i="4" s="1"/>
  <c r="AI2674" i="4" s="1"/>
  <c r="AG2682" i="4"/>
  <c r="AH2682" i="4" s="1"/>
  <c r="AI2682" i="4" s="1"/>
  <c r="AG2690" i="4"/>
  <c r="AH2690" i="4" s="1"/>
  <c r="AI2690" i="4" s="1"/>
  <c r="AG2698" i="4"/>
  <c r="AH2698" i="4" s="1"/>
  <c r="AI2698" i="4" s="1"/>
  <c r="AG2706" i="4"/>
  <c r="AH2706" i="4" s="1"/>
  <c r="AI2706" i="4" s="1"/>
  <c r="AG2714" i="4"/>
  <c r="AH2714" i="4" s="1"/>
  <c r="AI2714" i="4" s="1"/>
  <c r="AG2722" i="4"/>
  <c r="AH2722" i="4" s="1"/>
  <c r="AI2722" i="4" s="1"/>
  <c r="AG2730" i="4"/>
  <c r="AH2730" i="4" s="1"/>
  <c r="AI2730" i="4" s="1"/>
  <c r="AG2738" i="4"/>
  <c r="AH2738" i="4" s="1"/>
  <c r="AI2738" i="4" s="1"/>
  <c r="AG2746" i="4"/>
  <c r="AH2746" i="4" s="1"/>
  <c r="AI2746" i="4" s="1"/>
  <c r="AG2754" i="4"/>
  <c r="AH2754" i="4" s="1"/>
  <c r="AI2754" i="4" s="1"/>
  <c r="AG2762" i="4"/>
  <c r="AH2762" i="4" s="1"/>
  <c r="AI2762" i="4" s="1"/>
  <c r="AG2770" i="4"/>
  <c r="AH2770" i="4" s="1"/>
  <c r="AI2770" i="4" s="1"/>
  <c r="AG2778" i="4"/>
  <c r="AH2778" i="4" s="1"/>
  <c r="AI2778" i="4" s="1"/>
  <c r="AG2786" i="4"/>
  <c r="AH2786" i="4" s="1"/>
  <c r="AI2786" i="4" s="1"/>
  <c r="AG2794" i="4"/>
  <c r="AH2794" i="4" s="1"/>
  <c r="AI2794" i="4" s="1"/>
  <c r="AG2798" i="4"/>
  <c r="AH2798" i="4" s="1"/>
  <c r="AI2798" i="4" s="1"/>
  <c r="AG2802" i="4"/>
  <c r="AH2802" i="4" s="1"/>
  <c r="AI2802" i="4" s="1"/>
  <c r="AG2806" i="4"/>
  <c r="AH2806" i="4" s="1"/>
  <c r="AI2806" i="4" s="1"/>
  <c r="AG2810" i="4"/>
  <c r="AH2810" i="4" s="1"/>
  <c r="AI2810" i="4" s="1"/>
  <c r="AG2814" i="4"/>
  <c r="AH2814" i="4" s="1"/>
  <c r="AI2814" i="4" s="1"/>
  <c r="AG2818" i="4"/>
  <c r="AH2818" i="4" s="1"/>
  <c r="AI2818" i="4" s="1"/>
  <c r="AG2822" i="4"/>
  <c r="AH2822" i="4" s="1"/>
  <c r="AI2822" i="4" s="1"/>
  <c r="AG2826" i="4"/>
  <c r="AH2826" i="4" s="1"/>
  <c r="AI2826" i="4" s="1"/>
  <c r="AG2831" i="4"/>
  <c r="AH2831" i="4" s="1"/>
  <c r="AI2831" i="4" s="1"/>
  <c r="AG2835" i="4"/>
  <c r="AH2835" i="4" s="1"/>
  <c r="AI2835" i="4" s="1"/>
  <c r="AG2839" i="4"/>
  <c r="AH2839" i="4" s="1"/>
  <c r="AI2839" i="4" s="1"/>
  <c r="AG2843" i="4"/>
  <c r="AH2843" i="4" s="1"/>
  <c r="AI2843" i="4" s="1"/>
  <c r="AG2847" i="4"/>
  <c r="AH2847" i="4" s="1"/>
  <c r="AI2847" i="4" s="1"/>
  <c r="AG2851" i="4"/>
  <c r="AH2851" i="4" s="1"/>
  <c r="AI2851" i="4" s="1"/>
  <c r="AG2855" i="4"/>
  <c r="AH2855" i="4" s="1"/>
  <c r="AI2855" i="4" s="1"/>
  <c r="AG2859" i="4"/>
  <c r="AH2859" i="4" s="1"/>
  <c r="AI2859" i="4" s="1"/>
  <c r="AG2863" i="4"/>
  <c r="AH2863" i="4" s="1"/>
  <c r="AI2863" i="4" s="1"/>
  <c r="AG2866" i="4"/>
  <c r="AH2866" i="4" s="1"/>
  <c r="AI2866" i="4" s="1"/>
  <c r="AG2870" i="4"/>
  <c r="AH2870" i="4" s="1"/>
  <c r="AI2870" i="4" s="1"/>
  <c r="AG2874" i="4"/>
  <c r="AH2874" i="4" s="1"/>
  <c r="AI2874" i="4" s="1"/>
  <c r="AG2878" i="4"/>
  <c r="AH2878" i="4" s="1"/>
  <c r="AI2878" i="4" s="1"/>
  <c r="AG2881" i="4"/>
  <c r="AH2881" i="4" s="1"/>
  <c r="AI2881" i="4" s="1"/>
  <c r="AG2883" i="4"/>
  <c r="AH2883" i="4" s="1"/>
  <c r="AI2883" i="4" s="1"/>
  <c r="AG2885" i="4"/>
  <c r="AH2885" i="4" s="1"/>
  <c r="AI2885" i="4" s="1"/>
  <c r="AG2887" i="4"/>
  <c r="AH2887" i="4" s="1"/>
  <c r="AI2887" i="4" s="1"/>
  <c r="AG2889" i="4"/>
  <c r="AH2889" i="4" s="1"/>
  <c r="AI2889" i="4" s="1"/>
  <c r="AG2891" i="4"/>
  <c r="AH2891" i="4" s="1"/>
  <c r="AI2891" i="4" s="1"/>
  <c r="AG2893" i="4"/>
  <c r="AH2893" i="4" s="1"/>
  <c r="AI2893" i="4" s="1"/>
  <c r="AG2895" i="4"/>
  <c r="AH2895" i="4" s="1"/>
  <c r="AI2895" i="4" s="1"/>
  <c r="AG2897" i="4"/>
  <c r="AH2897" i="4" s="1"/>
  <c r="AI2897" i="4" s="1"/>
  <c r="AG2899" i="4"/>
  <c r="AH2899" i="4" s="1"/>
  <c r="AI2899" i="4" s="1"/>
  <c r="AG2901" i="4"/>
  <c r="AH2901" i="4" s="1"/>
  <c r="AI2901" i="4" s="1"/>
  <c r="AG2903" i="4"/>
  <c r="AH2903" i="4" s="1"/>
  <c r="AI2903" i="4" s="1"/>
  <c r="AG2905" i="4"/>
  <c r="AH2905" i="4" s="1"/>
  <c r="AI2905" i="4" s="1"/>
  <c r="AG2907" i="4"/>
  <c r="AH2907" i="4" s="1"/>
  <c r="AI2907" i="4" s="1"/>
  <c r="AG2909" i="4"/>
  <c r="AH2909" i="4" s="1"/>
  <c r="AI2909" i="4" s="1"/>
  <c r="AG2911" i="4"/>
  <c r="AH2911" i="4" s="1"/>
  <c r="AI2911" i="4" s="1"/>
  <c r="AG2913" i="4"/>
  <c r="AH2913" i="4" s="1"/>
  <c r="AI2913" i="4" s="1"/>
  <c r="AG2915" i="4"/>
  <c r="AH2915" i="4" s="1"/>
  <c r="AI2915" i="4" s="1"/>
  <c r="AG2917" i="4"/>
  <c r="AH2917" i="4" s="1"/>
  <c r="AI2917" i="4" s="1"/>
  <c r="AG2921" i="4"/>
  <c r="AH2921" i="4" s="1"/>
  <c r="AI2921" i="4" s="1"/>
  <c r="AG2925" i="4"/>
  <c r="AH2925" i="4" s="1"/>
  <c r="AI2925" i="4" s="1"/>
  <c r="AG2929" i="4"/>
  <c r="AH2929" i="4" s="1"/>
  <c r="AI2929" i="4" s="1"/>
  <c r="AG2932" i="4"/>
  <c r="AH2932" i="4" s="1"/>
  <c r="AI2932" i="4" s="1"/>
  <c r="AG2934" i="4"/>
  <c r="AH2934" i="4" s="1"/>
  <c r="AI2934" i="4" s="1"/>
  <c r="AG2936" i="4"/>
  <c r="AH2936" i="4" s="1"/>
  <c r="AI2936" i="4" s="1"/>
  <c r="AG2938" i="4"/>
  <c r="AH2938" i="4" s="1"/>
  <c r="AI2938" i="4" s="1"/>
  <c r="AG2940" i="4"/>
  <c r="AH2940" i="4" s="1"/>
  <c r="AI2940" i="4" s="1"/>
  <c r="AG2942" i="4"/>
  <c r="AH2942" i="4" s="1"/>
  <c r="AI2942" i="4" s="1"/>
  <c r="AG2944" i="4"/>
  <c r="AH2944" i="4" s="1"/>
  <c r="AI2944" i="4" s="1"/>
  <c r="AG2946" i="4"/>
  <c r="AH2946" i="4" s="1"/>
  <c r="AI2946" i="4" s="1"/>
  <c r="AG2948" i="4"/>
  <c r="AH2948" i="4" s="1"/>
  <c r="AI2948" i="4" s="1"/>
  <c r="AG2950" i="4"/>
  <c r="AH2950" i="4" s="1"/>
  <c r="AI2950" i="4" s="1"/>
  <c r="AG2952" i="4"/>
  <c r="AH2952" i="4" s="1"/>
  <c r="AI2952" i="4" s="1"/>
  <c r="AG2954" i="4"/>
  <c r="AH2954" i="4" s="1"/>
  <c r="AI2954" i="4" s="1"/>
  <c r="AG2956" i="4"/>
  <c r="AH2956" i="4" s="1"/>
  <c r="AI2956" i="4" s="1"/>
  <c r="AG2958" i="4"/>
  <c r="AH2958" i="4" s="1"/>
  <c r="AI2958" i="4" s="1"/>
  <c r="AG2960" i="4"/>
  <c r="AH2960" i="4" s="1"/>
  <c r="AI2960" i="4" s="1"/>
  <c r="AG2962" i="4"/>
  <c r="AH2962" i="4" s="1"/>
  <c r="AI2962" i="4" s="1"/>
  <c r="AG2964" i="4"/>
  <c r="AH2964" i="4" s="1"/>
  <c r="AI2964" i="4" s="1"/>
  <c r="AG2966" i="4"/>
  <c r="AH2966" i="4" s="1"/>
  <c r="AI2966" i="4" s="1"/>
  <c r="AG2968" i="4"/>
  <c r="AH2968" i="4" s="1"/>
  <c r="AI2968" i="4" s="1"/>
  <c r="AG2970" i="4"/>
  <c r="AH2970" i="4" s="1"/>
  <c r="AI2970" i="4" s="1"/>
  <c r="AG2972" i="4"/>
  <c r="AH2972" i="4" s="1"/>
  <c r="AI2972" i="4" s="1"/>
  <c r="AG2974" i="4"/>
  <c r="AH2974" i="4" s="1"/>
  <c r="AI2974" i="4" s="1"/>
  <c r="AG2976" i="4"/>
  <c r="AH2976" i="4" s="1"/>
  <c r="AI2976" i="4" s="1"/>
  <c r="AG2978" i="4"/>
  <c r="AH2978" i="4" s="1"/>
  <c r="AI2978" i="4" s="1"/>
  <c r="AG2980" i="4"/>
  <c r="AH2980" i="4" s="1"/>
  <c r="AI2980" i="4" s="1"/>
  <c r="AG2982" i="4"/>
  <c r="AH2982" i="4" s="1"/>
  <c r="AI2982" i="4" s="1"/>
  <c r="AG2984" i="4"/>
  <c r="AH2984" i="4" s="1"/>
  <c r="AI2984" i="4" s="1"/>
  <c r="AG2986" i="4"/>
  <c r="AH2986" i="4" s="1"/>
  <c r="AI2986" i="4" s="1"/>
  <c r="AG2988" i="4"/>
  <c r="AH2988" i="4" s="1"/>
  <c r="AI2988" i="4" s="1"/>
  <c r="AG2990" i="4"/>
  <c r="AH2990" i="4" s="1"/>
  <c r="AI2990" i="4" s="1"/>
  <c r="AG2992" i="4"/>
  <c r="AH2992" i="4" s="1"/>
  <c r="AI2992" i="4" s="1"/>
  <c r="AG2995" i="4"/>
  <c r="AH2995" i="4" s="1"/>
  <c r="AI2995" i="4" s="1"/>
  <c r="AG2999" i="4"/>
  <c r="AH2999" i="4" s="1"/>
  <c r="AI2999" i="4" s="1"/>
  <c r="AG3002" i="4"/>
  <c r="AH3002" i="4" s="1"/>
  <c r="AI3002" i="4" s="1"/>
  <c r="AG3004" i="4"/>
  <c r="AH3004" i="4" s="1"/>
  <c r="AI3004" i="4" s="1"/>
  <c r="AG3006" i="4"/>
  <c r="AH3006" i="4" s="1"/>
  <c r="AI3006" i="4" s="1"/>
  <c r="AG2787" i="4"/>
  <c r="AH2787" i="4" s="1"/>
  <c r="AI2787" i="4" s="1"/>
  <c r="AG2783" i="4"/>
  <c r="AH2783" i="4" s="1"/>
  <c r="AI2783" i="4" s="1"/>
  <c r="W2774" i="4"/>
  <c r="W2758" i="4"/>
  <c r="W2742" i="4"/>
  <c r="W2726" i="4"/>
  <c r="W2710" i="4"/>
  <c r="W2694" i="4"/>
  <c r="W2678" i="4"/>
  <c r="W2662" i="4"/>
  <c r="W2646" i="4"/>
  <c r="W2630" i="4"/>
  <c r="AG2615" i="4"/>
  <c r="AH2615" i="4" s="1"/>
  <c r="AI2615" i="4" s="1"/>
  <c r="W2598" i="4"/>
  <c r="W2582" i="4"/>
  <c r="W2566" i="4"/>
  <c r="W2550" i="4"/>
  <c r="W2534" i="4"/>
  <c r="W2518" i="4"/>
  <c r="W2502" i="4"/>
  <c r="W2486" i="4"/>
  <c r="W2470" i="4"/>
  <c r="W2446" i="4"/>
  <c r="W2414" i="4"/>
  <c r="W2382" i="4"/>
  <c r="W2350" i="4"/>
  <c r="W2318" i="4"/>
  <c r="W2286" i="4"/>
  <c r="W2254" i="4"/>
  <c r="W2222" i="4"/>
  <c r="W2190" i="4"/>
  <c r="W2158" i="4"/>
  <c r="W2126" i="4"/>
  <c r="W2094" i="4"/>
  <c r="W2062" i="4"/>
  <c r="W2030" i="4"/>
  <c r="W1998" i="4"/>
  <c r="W1966" i="4"/>
  <c r="W1934" i="4"/>
  <c r="W1902" i="4"/>
  <c r="W1870" i="4"/>
  <c r="W1838" i="4"/>
  <c r="W1806" i="4"/>
  <c r="W1774" i="4"/>
  <c r="W2778" i="4"/>
  <c r="W2762" i="4"/>
  <c r="W2746" i="4"/>
  <c r="W2730" i="4"/>
  <c r="W2714" i="4"/>
  <c r="W2698" i="4"/>
  <c r="W2682" i="4"/>
  <c r="AG2667" i="4"/>
  <c r="AH2667" i="4" s="1"/>
  <c r="AI2667" i="4" s="1"/>
  <c r="W2658" i="4"/>
  <c r="W2642" i="4"/>
  <c r="W2634" i="4"/>
  <c r="AG2619" i="4"/>
  <c r="AH2619" i="4" s="1"/>
  <c r="AI2619" i="4" s="1"/>
  <c r="AG2603" i="4"/>
  <c r="AH2603" i="4" s="1"/>
  <c r="AI2603" i="4" s="1"/>
  <c r="W2594" i="4"/>
  <c r="W2578" i="4"/>
  <c r="W2562" i="4"/>
  <c r="W2546" i="4"/>
  <c r="W2530" i="4"/>
  <c r="W2514" i="4"/>
  <c r="W2498" i="4"/>
  <c r="W2482" i="4"/>
  <c r="W2466" i="4"/>
  <c r="W2454" i="4"/>
  <c r="W2422" i="4"/>
  <c r="W2390" i="4"/>
  <c r="W2358" i="4"/>
  <c r="W2326" i="4"/>
  <c r="W2294" i="4"/>
  <c r="W2262" i="4"/>
  <c r="W2230" i="4"/>
  <c r="W2198" i="4"/>
  <c r="W2166" i="4"/>
  <c r="W2134" i="4"/>
  <c r="W2102" i="4"/>
  <c r="W2070" i="4"/>
  <c r="W2038" i="4"/>
  <c r="W2006" i="4"/>
  <c r="W1974" i="4"/>
  <c r="W1942" i="4"/>
  <c r="W1910" i="4"/>
  <c r="W1878" i="4"/>
  <c r="W1846" i="4"/>
  <c r="W1814" i="4"/>
  <c r="W1782" i="4"/>
  <c r="W1750" i="4"/>
  <c r="W9" i="4"/>
  <c r="AG2994" i="4"/>
  <c r="AH2994" i="4" s="1"/>
  <c r="AI2994" i="4" s="1"/>
  <c r="W2788" i="4"/>
  <c r="W2780" i="4"/>
  <c r="W2776" i="4"/>
  <c r="AG2769" i="4"/>
  <c r="AH2769" i="4" s="1"/>
  <c r="AI2769" i="4" s="1"/>
  <c r="AG2761" i="4"/>
  <c r="AH2761" i="4" s="1"/>
  <c r="AI2761" i="4" s="1"/>
  <c r="AG2753" i="4"/>
  <c r="AH2753" i="4" s="1"/>
  <c r="AI2753" i="4" s="1"/>
  <c r="AG2745" i="4"/>
  <c r="AH2745" i="4" s="1"/>
  <c r="AI2745" i="4" s="1"/>
  <c r="AG2737" i="4"/>
  <c r="AH2737" i="4" s="1"/>
  <c r="AI2737" i="4" s="1"/>
  <c r="AG2729" i="4"/>
  <c r="AH2729" i="4" s="1"/>
  <c r="AI2729" i="4" s="1"/>
  <c r="AG2721" i="4"/>
  <c r="AH2721" i="4" s="1"/>
  <c r="AI2721" i="4" s="1"/>
  <c r="AG2713" i="4"/>
  <c r="AH2713" i="4" s="1"/>
  <c r="AI2713" i="4" s="1"/>
  <c r="AG2705" i="4"/>
  <c r="AH2705" i="4" s="1"/>
  <c r="AI2705" i="4" s="1"/>
  <c r="AG2697" i="4"/>
  <c r="AH2697" i="4" s="1"/>
  <c r="AI2697" i="4" s="1"/>
  <c r="AG2689" i="4"/>
  <c r="AH2689" i="4" s="1"/>
  <c r="AI2689" i="4" s="1"/>
  <c r="AG2681" i="4"/>
  <c r="AH2681" i="4" s="1"/>
  <c r="AI2681" i="4" s="1"/>
  <c r="AG2673" i="4"/>
  <c r="AH2673" i="4" s="1"/>
  <c r="AI2673" i="4" s="1"/>
  <c r="W2668" i="4"/>
  <c r="AG2661" i="4"/>
  <c r="AH2661" i="4" s="1"/>
  <c r="AI2661" i="4" s="1"/>
  <c r="AG2653" i="4"/>
  <c r="AH2653" i="4" s="1"/>
  <c r="AI2653" i="4" s="1"/>
  <c r="AG2645" i="4"/>
  <c r="AH2645" i="4" s="1"/>
  <c r="AI2645" i="4" s="1"/>
  <c r="W2636" i="4"/>
  <c r="W2632" i="4"/>
  <c r="W2628" i="4"/>
  <c r="W2620" i="4"/>
  <c r="W2612" i="4"/>
  <c r="W2604" i="4"/>
  <c r="W2596" i="4"/>
  <c r="W2588" i="4"/>
  <c r="W2580" i="4"/>
  <c r="W2572" i="4"/>
  <c r="W2564" i="4"/>
  <c r="W2556" i="4"/>
  <c r="W2548" i="4"/>
  <c r="W2540" i="4"/>
  <c r="W2532" i="4"/>
  <c r="W2524" i="4"/>
  <c r="W2516" i="4"/>
  <c r="W2508" i="4"/>
  <c r="W2500" i="4"/>
  <c r="W2492" i="4"/>
  <c r="W2484" i="4"/>
  <c r="W2476" i="4"/>
  <c r="W2468" i="4"/>
  <c r="W2460" i="4"/>
  <c r="W2450" i="4"/>
  <c r="W2434" i="4"/>
  <c r="W2418" i="4"/>
  <c r="W2402" i="4"/>
  <c r="W2386" i="4"/>
  <c r="W2370" i="4"/>
  <c r="W2354" i="4"/>
  <c r="W2338" i="4"/>
  <c r="W2322" i="4"/>
  <c r="W2306" i="4"/>
  <c r="W2290" i="4"/>
  <c r="W2274" i="4"/>
  <c r="W2258" i="4"/>
  <c r="W2242" i="4"/>
  <c r="W2226" i="4"/>
  <c r="W2210" i="4"/>
  <c r="W2194" i="4"/>
  <c r="W2178" i="4"/>
  <c r="W2162" i="4"/>
  <c r="W2146" i="4"/>
  <c r="W2130" i="4"/>
  <c r="W2114" i="4"/>
  <c r="W2098" i="4"/>
  <c r="W2082" i="4"/>
  <c r="W2066" i="4"/>
  <c r="W2050" i="4"/>
  <c r="W2034" i="4"/>
  <c r="W2018" i="4"/>
  <c r="W2002" i="4"/>
  <c r="W1986" i="4"/>
  <c r="W1970" i="4"/>
  <c r="W1954" i="4"/>
  <c r="W1938" i="4"/>
  <c r="W1922" i="4"/>
  <c r="W1906" i="4"/>
  <c r="W1890" i="4"/>
  <c r="W1874" i="4"/>
  <c r="W1858" i="4"/>
  <c r="W1842" i="4"/>
  <c r="W1826" i="4"/>
  <c r="W1810" i="4"/>
  <c r="W1794" i="4"/>
  <c r="W1778" i="4"/>
  <c r="W1762" i="4"/>
  <c r="W1746" i="4"/>
  <c r="W2448" i="4"/>
  <c r="W2440" i="4"/>
  <c r="W2432" i="4"/>
  <c r="W2424" i="4"/>
  <c r="W2416" i="4"/>
  <c r="W2408" i="4"/>
  <c r="W2400" i="4"/>
  <c r="W2392" i="4"/>
  <c r="W2384" i="4"/>
  <c r="W2376" i="4"/>
  <c r="W2368" i="4"/>
  <c r="W2360" i="4"/>
  <c r="W2352" i="4"/>
  <c r="W2344" i="4"/>
  <c r="W2336" i="4"/>
  <c r="W2328" i="4"/>
  <c r="W2320" i="4"/>
  <c r="W2312" i="4"/>
  <c r="W2304" i="4"/>
  <c r="W2296" i="4"/>
  <c r="W2288" i="4"/>
  <c r="W2280" i="4"/>
  <c r="W2272" i="4"/>
  <c r="W2264" i="4"/>
  <c r="W2256" i="4"/>
  <c r="W2248" i="4"/>
  <c r="W2240" i="4"/>
  <c r="W2232" i="4"/>
  <c r="W2224" i="4"/>
  <c r="W2216" i="4"/>
  <c r="W2208" i="4"/>
  <c r="W2200" i="4"/>
  <c r="W2192" i="4"/>
  <c r="W2184" i="4"/>
  <c r="W2176" i="4"/>
  <c r="W2168" i="4"/>
  <c r="W2160" i="4"/>
  <c r="W2152" i="4"/>
  <c r="W2144" i="4"/>
  <c r="W2136" i="4"/>
  <c r="W2128" i="4"/>
  <c r="W2120" i="4"/>
  <c r="W2112" i="4"/>
  <c r="W2104" i="4"/>
  <c r="W2096" i="4"/>
  <c r="W2088" i="4"/>
  <c r="W2080" i="4"/>
  <c r="W2072" i="4"/>
  <c r="W2064" i="4"/>
  <c r="W2056" i="4"/>
  <c r="W2048" i="4"/>
  <c r="W2040" i="4"/>
  <c r="W2032" i="4"/>
  <c r="W2024" i="4"/>
  <c r="W2016" i="4"/>
  <c r="W2008" i="4"/>
  <c r="W2000" i="4"/>
  <c r="W1992" i="4"/>
  <c r="W1984" i="4"/>
  <c r="W1976" i="4"/>
  <c r="W1968" i="4"/>
  <c r="W1960" i="4"/>
  <c r="W1952" i="4"/>
  <c r="W1944" i="4"/>
  <c r="W1936" i="4"/>
  <c r="W1928" i="4"/>
  <c r="W1920" i="4"/>
  <c r="W1912" i="4"/>
  <c r="W1904" i="4"/>
  <c r="W1896" i="4"/>
  <c r="W1888" i="4"/>
  <c r="W1880" i="4"/>
  <c r="W1872" i="4"/>
  <c r="W1864" i="4"/>
  <c r="W1856" i="4"/>
  <c r="W1848" i="4"/>
  <c r="W1840" i="4"/>
  <c r="W1832" i="4"/>
  <c r="W1824" i="4"/>
  <c r="W1816" i="4"/>
  <c r="W1808" i="4"/>
  <c r="W1800" i="4"/>
  <c r="W1792" i="4"/>
  <c r="W1784" i="4"/>
  <c r="W1776" i="4"/>
  <c r="W1768" i="4"/>
  <c r="W1760" i="4"/>
  <c r="W1752" i="4"/>
  <c r="W371" i="4"/>
  <c r="W276" i="4"/>
  <c r="W355" i="4"/>
  <c r="W260" i="4"/>
  <c r="W347" i="4"/>
  <c r="W300" i="4"/>
  <c r="W268" i="4"/>
  <c r="W14" i="4"/>
  <c r="W28" i="4"/>
  <c r="W27" i="4"/>
  <c r="W35" i="4"/>
  <c r="W44" i="4"/>
  <c r="W54" i="4"/>
  <c r="W59" i="4"/>
  <c r="W61" i="4"/>
  <c r="W63" i="4"/>
  <c r="W65" i="4"/>
  <c r="W67" i="4"/>
  <c r="W69" i="4"/>
  <c r="W71" i="4"/>
  <c r="W73" i="4"/>
  <c r="W75" i="4"/>
  <c r="W77" i="4"/>
  <c r="W79" i="4"/>
  <c r="W81" i="4"/>
  <c r="W83" i="4"/>
  <c r="W85" i="4"/>
  <c r="W87" i="4"/>
  <c r="W89" i="4"/>
  <c r="W94" i="4"/>
  <c r="W102" i="4"/>
  <c r="W110" i="4"/>
  <c r="W118" i="4"/>
  <c r="W125" i="4"/>
  <c r="W133" i="4"/>
  <c r="W141" i="4"/>
  <c r="W149" i="4"/>
  <c r="W157" i="4"/>
  <c r="W165" i="4"/>
  <c r="W173" i="4"/>
  <c r="W181" i="4"/>
  <c r="W189" i="4"/>
  <c r="W197" i="4"/>
  <c r="W205" i="4"/>
  <c r="W213" i="4"/>
  <c r="X216" i="4"/>
  <c r="W33" i="4"/>
  <c r="W92" i="4"/>
  <c r="W108" i="4"/>
  <c r="W131" i="4"/>
  <c r="W147" i="4"/>
  <c r="W163" i="4"/>
  <c r="W179" i="4"/>
  <c r="W195" i="4"/>
  <c r="W211" i="4"/>
  <c r="W216" i="4"/>
  <c r="W218" i="4"/>
  <c r="W220" i="4"/>
  <c r="W222" i="4"/>
  <c r="W224" i="4"/>
  <c r="W226" i="4"/>
  <c r="W228" i="4"/>
  <c r="W230" i="4"/>
  <c r="W232" i="4"/>
  <c r="W234" i="4"/>
  <c r="W236" i="4"/>
  <c r="W238" i="4"/>
  <c r="W240" i="4"/>
  <c r="W247" i="4"/>
  <c r="W255" i="4"/>
  <c r="W263" i="4"/>
  <c r="W271" i="4"/>
  <c r="W279" i="4"/>
  <c r="W287" i="4"/>
  <c r="W295" i="4"/>
  <c r="W303" i="4"/>
  <c r="W305" i="4"/>
  <c r="W307" i="4"/>
  <c r="W309" i="4"/>
  <c r="W311" i="4"/>
  <c r="W313" i="4"/>
  <c r="W315" i="4"/>
  <c r="W317" i="4"/>
  <c r="W319" i="4"/>
  <c r="W321" i="4"/>
  <c r="W323" i="4"/>
  <c r="W325" i="4"/>
  <c r="W327" i="4"/>
  <c r="W329" i="4"/>
  <c r="W334" i="4"/>
  <c r="W342" i="4"/>
  <c r="W350" i="4"/>
  <c r="W358" i="4"/>
  <c r="W366" i="4"/>
  <c r="W374" i="4"/>
  <c r="W382" i="4"/>
  <c r="W390" i="4"/>
  <c r="W398" i="4"/>
  <c r="W406" i="4"/>
  <c r="W414" i="4"/>
  <c r="W422" i="4"/>
  <c r="W430" i="4"/>
  <c r="W438" i="4"/>
  <c r="W446" i="4"/>
  <c r="W454" i="4"/>
  <c r="W462" i="4"/>
  <c r="W470" i="4"/>
  <c r="W478" i="4"/>
  <c r="W486" i="4"/>
  <c r="W494" i="4"/>
  <c r="W502" i="4"/>
  <c r="W510" i="4"/>
  <c r="W518" i="4"/>
  <c r="W526" i="4"/>
  <c r="W534" i="4"/>
  <c r="W542" i="4"/>
  <c r="W550" i="4"/>
  <c r="X898" i="4"/>
  <c r="X896" i="4"/>
  <c r="X894" i="4"/>
  <c r="X892" i="4"/>
  <c r="X890" i="4"/>
  <c r="X888" i="4"/>
  <c r="X886" i="4"/>
  <c r="W878" i="4"/>
  <c r="W870" i="4"/>
  <c r="W862" i="4"/>
  <c r="W854" i="4"/>
  <c r="W846" i="4"/>
  <c r="W838" i="4"/>
  <c r="W830" i="4"/>
  <c r="W822" i="4"/>
  <c r="W814" i="4"/>
  <c r="W806" i="4"/>
  <c r="W798" i="4"/>
  <c r="W790" i="4"/>
  <c r="W782" i="4"/>
  <c r="W774" i="4"/>
  <c r="W766" i="4"/>
  <c r="W758" i="4"/>
  <c r="W750" i="4"/>
  <c r="W742" i="4"/>
  <c r="W734" i="4"/>
  <c r="W726" i="4"/>
  <c r="W718" i="4"/>
  <c r="W710" i="4"/>
  <c r="W702" i="4"/>
  <c r="W694" i="4"/>
  <c r="W686" i="4"/>
  <c r="W678" i="4"/>
  <c r="W670" i="4"/>
  <c r="W662" i="4"/>
  <c r="W654" i="4"/>
  <c r="W646" i="4"/>
  <c r="W638" i="4"/>
  <c r="W630" i="4"/>
  <c r="W622" i="4"/>
  <c r="W620" i="4"/>
  <c r="W618" i="4"/>
  <c r="W616" i="4"/>
  <c r="W614" i="4"/>
  <c r="W612" i="4"/>
  <c r="W610" i="4"/>
  <c r="W608" i="4"/>
  <c r="W606" i="4"/>
  <c r="W604" i="4"/>
  <c r="W602" i="4"/>
  <c r="W600" i="4"/>
  <c r="W598" i="4"/>
  <c r="W596" i="4"/>
  <c r="W594" i="4"/>
  <c r="W592" i="4"/>
  <c r="W590" i="4"/>
  <c r="W588" i="4"/>
  <c r="W586" i="4"/>
  <c r="W584" i="4"/>
  <c r="W582" i="4"/>
  <c r="W580" i="4"/>
  <c r="W578" i="4"/>
  <c r="W576" i="4"/>
  <c r="W568" i="4"/>
  <c r="W560" i="4"/>
  <c r="W552" i="4"/>
  <c r="W536" i="4"/>
  <c r="W520" i="4"/>
  <c r="W504" i="4"/>
  <c r="W488" i="4"/>
  <c r="W472" i="4"/>
  <c r="W456" i="4"/>
  <c r="W440" i="4"/>
  <c r="W424" i="4"/>
  <c r="W408" i="4"/>
  <c r="W392" i="4"/>
  <c r="W376" i="4"/>
  <c r="W367" i="4"/>
  <c r="W359" i="4"/>
  <c r="W351" i="4"/>
  <c r="W343" i="4"/>
  <c r="W335" i="4"/>
  <c r="X327" i="4"/>
  <c r="X325" i="4"/>
  <c r="X323" i="4"/>
  <c r="X321" i="4"/>
  <c r="X319" i="4"/>
  <c r="X317" i="4"/>
  <c r="X315" i="4"/>
  <c r="X313" i="4"/>
  <c r="X311" i="4"/>
  <c r="X309" i="4"/>
  <c r="X307" i="4"/>
  <c r="X305" i="4"/>
  <c r="W297" i="4"/>
  <c r="W289" i="4"/>
  <c r="W281" i="4"/>
  <c r="W273" i="4"/>
  <c r="W265" i="4"/>
  <c r="W257" i="4"/>
  <c r="W249" i="4"/>
  <c r="W241" i="4"/>
  <c r="W239" i="4"/>
  <c r="W237" i="4"/>
  <c r="W235" i="4"/>
  <c r="W233" i="4"/>
  <c r="W231" i="4"/>
  <c r="W229" i="4"/>
  <c r="W227" i="4"/>
  <c r="W225" i="4"/>
  <c r="W223" i="4"/>
  <c r="W221" i="4"/>
  <c r="W219" i="4"/>
  <c r="W199" i="4"/>
  <c r="W167" i="4"/>
  <c r="W135" i="4"/>
  <c r="W96" i="4"/>
  <c r="W37" i="4"/>
  <c r="W373" i="4"/>
  <c r="W365" i="4"/>
  <c r="W357" i="4"/>
  <c r="W349" i="4"/>
  <c r="W341" i="4"/>
  <c r="W333" i="4"/>
  <c r="W298" i="4"/>
  <c r="W290" i="4"/>
  <c r="W282" i="4"/>
  <c r="W274" i="4"/>
  <c r="W266" i="4"/>
  <c r="W258" i="4"/>
  <c r="W250" i="4"/>
  <c r="W242" i="4"/>
  <c r="W32" i="4"/>
  <c r="W40" i="4"/>
  <c r="W34" i="4"/>
  <c r="W26" i="4"/>
  <c r="W22" i="4"/>
  <c r="W18" i="4"/>
  <c r="X39" i="4"/>
  <c r="X41" i="4"/>
  <c r="X35" i="4"/>
  <c r="X31" i="4"/>
  <c r="X27" i="4"/>
  <c r="AG2998" i="4"/>
  <c r="AH2998" i="4" s="1"/>
  <c r="AI2998" i="4" s="1"/>
  <c r="AG2928" i="4"/>
  <c r="AH2928" i="4" s="1"/>
  <c r="AI2928" i="4" s="1"/>
  <c r="AG2924" i="4"/>
  <c r="AH2924" i="4" s="1"/>
  <c r="AI2924" i="4" s="1"/>
  <c r="AG2920" i="4"/>
  <c r="AH2920" i="4" s="1"/>
  <c r="AI2920" i="4" s="1"/>
  <c r="X40" i="4"/>
  <c r="X38" i="4"/>
  <c r="X36" i="4"/>
  <c r="X34" i="4"/>
  <c r="X32" i="4"/>
  <c r="X30" i="4"/>
  <c r="X28" i="4"/>
  <c r="X2794" i="4"/>
  <c r="X2786" i="4"/>
  <c r="X2772" i="4"/>
  <c r="X2764" i="4"/>
  <c r="X2756" i="4"/>
  <c r="X2748" i="4"/>
  <c r="X2740" i="4"/>
  <c r="X2732" i="4"/>
  <c r="X2724" i="4"/>
  <c r="X2716" i="4"/>
  <c r="X2708" i="4"/>
  <c r="X2700" i="4"/>
  <c r="X2692" i="4"/>
  <c r="X2684" i="4"/>
  <c r="X2676" i="4"/>
  <c r="X2664" i="4"/>
  <c r="X2656" i="4"/>
  <c r="X2648" i="4"/>
  <c r="X2640" i="4"/>
  <c r="X2626" i="4"/>
  <c r="X2618" i="4"/>
  <c r="X2610" i="4"/>
  <c r="X2602" i="4"/>
  <c r="AG2791" i="4"/>
  <c r="AH2791" i="4" s="1"/>
  <c r="AI2791" i="4" s="1"/>
  <c r="AG2775" i="4"/>
  <c r="AH2775" i="4" s="1"/>
  <c r="AI2775" i="4" s="1"/>
  <c r="W2766" i="4"/>
  <c r="W2750" i="4"/>
  <c r="W2734" i="4"/>
  <c r="W2718" i="4"/>
  <c r="W2702" i="4"/>
  <c r="W2686" i="4"/>
  <c r="W2670" i="4"/>
  <c r="W2654" i="4"/>
  <c r="AG2631" i="4"/>
  <c r="AH2631" i="4" s="1"/>
  <c r="AI2631" i="4" s="1"/>
  <c r="AG2623" i="4"/>
  <c r="AH2623" i="4" s="1"/>
  <c r="AI2623" i="4" s="1"/>
  <c r="AG2607" i="4"/>
  <c r="AH2607" i="4" s="1"/>
  <c r="AI2607" i="4" s="1"/>
  <c r="W2590" i="4"/>
  <c r="W2574" i="4"/>
  <c r="W2558" i="4"/>
  <c r="W2542" i="4"/>
  <c r="W2526" i="4"/>
  <c r="W2510" i="4"/>
  <c r="W2494" i="4"/>
  <c r="W2478" i="4"/>
  <c r="W2462" i="4"/>
  <c r="W2430" i="4"/>
  <c r="W2398" i="4"/>
  <c r="W2366" i="4"/>
  <c r="W2334" i="4"/>
  <c r="W2302" i="4"/>
  <c r="W2270" i="4"/>
  <c r="W2238" i="4"/>
  <c r="W2206" i="4"/>
  <c r="W2174" i="4"/>
  <c r="W2142" i="4"/>
  <c r="W2110" i="4"/>
  <c r="W2078" i="4"/>
  <c r="W2046" i="4"/>
  <c r="W2014" i="4"/>
  <c r="W1982" i="4"/>
  <c r="W1950" i="4"/>
  <c r="W1918" i="4"/>
  <c r="W1886" i="4"/>
  <c r="W1854" i="4"/>
  <c r="W1822" i="4"/>
  <c r="W1790" i="4"/>
  <c r="AG2779" i="4"/>
  <c r="AH2779" i="4" s="1"/>
  <c r="AI2779" i="4" s="1"/>
  <c r="W2770" i="4"/>
  <c r="W2754" i="4"/>
  <c r="W2738" i="4"/>
  <c r="W2722" i="4"/>
  <c r="W2706" i="4"/>
  <c r="W2690" i="4"/>
  <c r="W2674" i="4"/>
  <c r="W2666" i="4"/>
  <c r="W2650" i="4"/>
  <c r="AG2635" i="4"/>
  <c r="AH2635" i="4" s="1"/>
  <c r="AI2635" i="4" s="1"/>
  <c r="AG2627" i="4"/>
  <c r="AH2627" i="4" s="1"/>
  <c r="AI2627" i="4" s="1"/>
  <c r="AG2611" i="4"/>
  <c r="AH2611" i="4" s="1"/>
  <c r="AI2611" i="4" s="1"/>
  <c r="AG2595" i="4"/>
  <c r="AH2595" i="4" s="1"/>
  <c r="AI2595" i="4" s="1"/>
  <c r="W2586" i="4"/>
  <c r="W2570" i="4"/>
  <c r="W2554" i="4"/>
  <c r="W2538" i="4"/>
  <c r="W2522" i="4"/>
  <c r="W2506" i="4"/>
  <c r="W2490" i="4"/>
  <c r="W2474" i="4"/>
  <c r="W2458" i="4"/>
  <c r="W2438" i="4"/>
  <c r="W2406" i="4"/>
  <c r="W2374" i="4"/>
  <c r="W2342" i="4"/>
  <c r="W2310" i="4"/>
  <c r="W2278" i="4"/>
  <c r="W2246" i="4"/>
  <c r="W2214" i="4"/>
  <c r="W2182" i="4"/>
  <c r="W2150" i="4"/>
  <c r="W2118" i="4"/>
  <c r="W2086" i="4"/>
  <c r="W2054" i="4"/>
  <c r="W2022" i="4"/>
  <c r="W1990" i="4"/>
  <c r="W1958" i="4"/>
  <c r="W1926" i="4"/>
  <c r="W1894" i="4"/>
  <c r="W1862" i="4"/>
  <c r="W1830" i="4"/>
  <c r="W1798" i="4"/>
  <c r="W1766" i="4"/>
  <c r="W1758" i="4"/>
  <c r="AG2996" i="4"/>
  <c r="AH2996" i="4" s="1"/>
  <c r="AI2996" i="4" s="1"/>
  <c r="W2792" i="4"/>
  <c r="W2784" i="4"/>
  <c r="AG2777" i="4"/>
  <c r="AH2777" i="4" s="1"/>
  <c r="AI2777" i="4" s="1"/>
  <c r="AG2773" i="4"/>
  <c r="AH2773" i="4" s="1"/>
  <c r="AI2773" i="4" s="1"/>
  <c r="AG2765" i="4"/>
  <c r="AH2765" i="4" s="1"/>
  <c r="AI2765" i="4" s="1"/>
  <c r="AG2757" i="4"/>
  <c r="AH2757" i="4" s="1"/>
  <c r="AI2757" i="4" s="1"/>
  <c r="AG2749" i="4"/>
  <c r="AH2749" i="4" s="1"/>
  <c r="AI2749" i="4" s="1"/>
  <c r="AG2741" i="4"/>
  <c r="AH2741" i="4" s="1"/>
  <c r="AI2741" i="4" s="1"/>
  <c r="AG2733" i="4"/>
  <c r="AH2733" i="4" s="1"/>
  <c r="AI2733" i="4" s="1"/>
  <c r="AG2725" i="4"/>
  <c r="AH2725" i="4" s="1"/>
  <c r="AI2725" i="4" s="1"/>
  <c r="AG2717" i="4"/>
  <c r="AH2717" i="4" s="1"/>
  <c r="AI2717" i="4" s="1"/>
  <c r="AG2709" i="4"/>
  <c r="AH2709" i="4" s="1"/>
  <c r="AI2709" i="4" s="1"/>
  <c r="AG2701" i="4"/>
  <c r="AH2701" i="4" s="1"/>
  <c r="AI2701" i="4" s="1"/>
  <c r="AG2693" i="4"/>
  <c r="AH2693" i="4" s="1"/>
  <c r="AI2693" i="4" s="1"/>
  <c r="AG2685" i="4"/>
  <c r="AH2685" i="4" s="1"/>
  <c r="AI2685" i="4" s="1"/>
  <c r="AG2677" i="4"/>
  <c r="AH2677" i="4" s="1"/>
  <c r="AI2677" i="4" s="1"/>
  <c r="AG2669" i="4"/>
  <c r="AH2669" i="4" s="1"/>
  <c r="AI2669" i="4" s="1"/>
  <c r="AG2665" i="4"/>
  <c r="AH2665" i="4" s="1"/>
  <c r="AI2665" i="4" s="1"/>
  <c r="AG2657" i="4"/>
  <c r="AH2657" i="4" s="1"/>
  <c r="AI2657" i="4" s="1"/>
  <c r="AG2649" i="4"/>
  <c r="AH2649" i="4" s="1"/>
  <c r="AI2649" i="4" s="1"/>
  <c r="AG2641" i="4"/>
  <c r="AH2641" i="4" s="1"/>
  <c r="AI2641" i="4" s="1"/>
  <c r="AG2633" i="4"/>
  <c r="AH2633" i="4" s="1"/>
  <c r="AI2633" i="4" s="1"/>
  <c r="AG2629" i="4"/>
  <c r="AH2629" i="4" s="1"/>
  <c r="AI2629" i="4" s="1"/>
  <c r="W2624" i="4"/>
  <c r="W2616" i="4"/>
  <c r="W2608" i="4"/>
  <c r="AG2597" i="4"/>
  <c r="AH2597" i="4" s="1"/>
  <c r="AI2597" i="4" s="1"/>
  <c r="W2592" i="4"/>
  <c r="W2584" i="4"/>
  <c r="W2576" i="4"/>
  <c r="W2568" i="4"/>
  <c r="W2560" i="4"/>
  <c r="W2552" i="4"/>
  <c r="W2544" i="4"/>
  <c r="W2536" i="4"/>
  <c r="W2528" i="4"/>
  <c r="W2520" i="4"/>
  <c r="W2512" i="4"/>
  <c r="W2504" i="4"/>
  <c r="W2496" i="4"/>
  <c r="W2488" i="4"/>
  <c r="W2480" i="4"/>
  <c r="W2472" i="4"/>
  <c r="W2464" i="4"/>
  <c r="W2456" i="4"/>
  <c r="W2442" i="4"/>
  <c r="W2426" i="4"/>
  <c r="W2410" i="4"/>
  <c r="W2394" i="4"/>
  <c r="W2378" i="4"/>
  <c r="W2362" i="4"/>
  <c r="W2346" i="4"/>
  <c r="W2330" i="4"/>
  <c r="W2314" i="4"/>
  <c r="W2298" i="4"/>
  <c r="W2282" i="4"/>
  <c r="W2266" i="4"/>
  <c r="W2250" i="4"/>
  <c r="W2234" i="4"/>
  <c r="W2218" i="4"/>
  <c r="W2202" i="4"/>
  <c r="W2186" i="4"/>
  <c r="W2170" i="4"/>
  <c r="W2154" i="4"/>
  <c r="W2138" i="4"/>
  <c r="W2122" i="4"/>
  <c r="W2106" i="4"/>
  <c r="W2090" i="4"/>
  <c r="W2074" i="4"/>
  <c r="W2058" i="4"/>
  <c r="W2042" i="4"/>
  <c r="W2026" i="4"/>
  <c r="W2010" i="4"/>
  <c r="W1994" i="4"/>
  <c r="W1978" i="4"/>
  <c r="W1962" i="4"/>
  <c r="W1946" i="4"/>
  <c r="W1930" i="4"/>
  <c r="W1914" i="4"/>
  <c r="W1898" i="4"/>
  <c r="W1882" i="4"/>
  <c r="W1866" i="4"/>
  <c r="W1850" i="4"/>
  <c r="W1834" i="4"/>
  <c r="W1818" i="4"/>
  <c r="W1802" i="4"/>
  <c r="W1786" i="4"/>
  <c r="W1770" i="4"/>
  <c r="W1754" i="4"/>
  <c r="W2452" i="4"/>
  <c r="W2444" i="4"/>
  <c r="W2436" i="4"/>
  <c r="W2428" i="4"/>
  <c r="W2420" i="4"/>
  <c r="W2412" i="4"/>
  <c r="W2404" i="4"/>
  <c r="W2396" i="4"/>
  <c r="W2388" i="4"/>
  <c r="W2380" i="4"/>
  <c r="W2372" i="4"/>
  <c r="W2364" i="4"/>
  <c r="W2356" i="4"/>
  <c r="W2348" i="4"/>
  <c r="W2340" i="4"/>
  <c r="W2332" i="4"/>
  <c r="W2324" i="4"/>
  <c r="W2316" i="4"/>
  <c r="W2308" i="4"/>
  <c r="W2300" i="4"/>
  <c r="W2292" i="4"/>
  <c r="W2284" i="4"/>
  <c r="W2276" i="4"/>
  <c r="W2268" i="4"/>
  <c r="W2260" i="4"/>
  <c r="W2252" i="4"/>
  <c r="W2244" i="4"/>
  <c r="W2236" i="4"/>
  <c r="W2228" i="4"/>
  <c r="W2220" i="4"/>
  <c r="W2212" i="4"/>
  <c r="W2204" i="4"/>
  <c r="W2196" i="4"/>
  <c r="W2188" i="4"/>
  <c r="W2180" i="4"/>
  <c r="W2172" i="4"/>
  <c r="W2164" i="4"/>
  <c r="W2156" i="4"/>
  <c r="W2148" i="4"/>
  <c r="W2140" i="4"/>
  <c r="W2132" i="4"/>
  <c r="W2124" i="4"/>
  <c r="W2116" i="4"/>
  <c r="W2108" i="4"/>
  <c r="W2100" i="4"/>
  <c r="W2092" i="4"/>
  <c r="W2084" i="4"/>
  <c r="W2076" i="4"/>
  <c r="W2068" i="4"/>
  <c r="W2060" i="4"/>
  <c r="W2052" i="4"/>
  <c r="W2044" i="4"/>
  <c r="W2036" i="4"/>
  <c r="W2028" i="4"/>
  <c r="W2020" i="4"/>
  <c r="W2012" i="4"/>
  <c r="W2004" i="4"/>
  <c r="W1996" i="4"/>
  <c r="W1988" i="4"/>
  <c r="W1980" i="4"/>
  <c r="W1972" i="4"/>
  <c r="W1964" i="4"/>
  <c r="W1956" i="4"/>
  <c r="W1948" i="4"/>
  <c r="W1940" i="4"/>
  <c r="W1932" i="4"/>
  <c r="W1924" i="4"/>
  <c r="W1916" i="4"/>
  <c r="W1908" i="4"/>
  <c r="W1900" i="4"/>
  <c r="W1892" i="4"/>
  <c r="W1884" i="4"/>
  <c r="W1876" i="4"/>
  <c r="W1868" i="4"/>
  <c r="W1860" i="4"/>
  <c r="W1852" i="4"/>
  <c r="W1844" i="4"/>
  <c r="W1836" i="4"/>
  <c r="W1828" i="4"/>
  <c r="W1820" i="4"/>
  <c r="W1812" i="4"/>
  <c r="W1804" i="4"/>
  <c r="W1796" i="4"/>
  <c r="W1788" i="4"/>
  <c r="W1780" i="4"/>
  <c r="W1772" i="4"/>
  <c r="W1764" i="4"/>
  <c r="W1756" i="4"/>
  <c r="W1748" i="4"/>
  <c r="W339" i="4"/>
  <c r="W244" i="4"/>
  <c r="W292" i="4"/>
  <c r="W363" i="4"/>
  <c r="W331" i="4"/>
  <c r="W284" i="4"/>
  <c r="W252" i="4"/>
  <c r="X900" i="4"/>
  <c r="W16" i="4"/>
  <c r="W31" i="4"/>
  <c r="W41" i="4"/>
  <c r="W50" i="4"/>
  <c r="X58" i="4"/>
  <c r="X60" i="4"/>
  <c r="X62" i="4"/>
  <c r="X64" i="4"/>
  <c r="X66" i="4"/>
  <c r="X68" i="4"/>
  <c r="X70" i="4"/>
  <c r="X72" i="4"/>
  <c r="X74" i="4"/>
  <c r="X76" i="4"/>
  <c r="X78" i="4"/>
  <c r="X80" i="4"/>
  <c r="X82" i="4"/>
  <c r="X84" i="4"/>
  <c r="X86" i="4"/>
  <c r="X88" i="4"/>
  <c r="X90" i="4"/>
  <c r="W98" i="4"/>
  <c r="W106" i="4"/>
  <c r="W114" i="4"/>
  <c r="W122" i="4"/>
  <c r="W129" i="4"/>
  <c r="W137" i="4"/>
  <c r="W145" i="4"/>
  <c r="W153" i="4"/>
  <c r="W161" i="4"/>
  <c r="W169" i="4"/>
  <c r="W177" i="4"/>
  <c r="W185" i="4"/>
  <c r="W193" i="4"/>
  <c r="W201" i="4"/>
  <c r="W209" i="4"/>
  <c r="W215" i="4"/>
  <c r="W217" i="4"/>
  <c r="W52" i="4"/>
  <c r="W100" i="4"/>
  <c r="W116" i="4"/>
  <c r="W139" i="4"/>
  <c r="W155" i="4"/>
  <c r="W171" i="4"/>
  <c r="W187" i="4"/>
  <c r="W203" i="4"/>
  <c r="X215" i="4"/>
  <c r="X217" i="4"/>
  <c r="X219" i="4"/>
  <c r="X221" i="4"/>
  <c r="X223" i="4"/>
  <c r="X225" i="4"/>
  <c r="X227" i="4"/>
  <c r="X229" i="4"/>
  <c r="X231" i="4"/>
  <c r="X233" i="4"/>
  <c r="X235" i="4"/>
  <c r="X237" i="4"/>
  <c r="X239" i="4"/>
  <c r="W243" i="4"/>
  <c r="W251" i="4"/>
  <c r="W259" i="4"/>
  <c r="W267" i="4"/>
  <c r="W275" i="4"/>
  <c r="W283" i="4"/>
  <c r="W291" i="4"/>
  <c r="W299" i="4"/>
  <c r="X304" i="4"/>
  <c r="X306" i="4"/>
  <c r="X308" i="4"/>
  <c r="X310" i="4"/>
  <c r="X312" i="4"/>
  <c r="X314" i="4"/>
  <c r="X316" i="4"/>
  <c r="X318" i="4"/>
  <c r="X320" i="4"/>
  <c r="X322" i="4"/>
  <c r="X324" i="4"/>
  <c r="X326" i="4"/>
  <c r="X328" i="4"/>
  <c r="W330" i="4"/>
  <c r="W338" i="4"/>
  <c r="W346" i="4"/>
  <c r="W354" i="4"/>
  <c r="W362" i="4"/>
  <c r="W370" i="4"/>
  <c r="W378" i="4"/>
  <c r="W386" i="4"/>
  <c r="W394" i="4"/>
  <c r="W402" i="4"/>
  <c r="W410" i="4"/>
  <c r="W418" i="4"/>
  <c r="W426" i="4"/>
  <c r="W434" i="4"/>
  <c r="W442" i="4"/>
  <c r="W450" i="4"/>
  <c r="W458" i="4"/>
  <c r="W466" i="4"/>
  <c r="W474" i="4"/>
  <c r="W482" i="4"/>
  <c r="W490" i="4"/>
  <c r="W498" i="4"/>
  <c r="W506" i="4"/>
  <c r="W514" i="4"/>
  <c r="W522" i="4"/>
  <c r="W530" i="4"/>
  <c r="W538" i="4"/>
  <c r="W546" i="4"/>
  <c r="W899" i="4"/>
  <c r="W897" i="4"/>
  <c r="W895" i="4"/>
  <c r="W893" i="4"/>
  <c r="W891" i="4"/>
  <c r="W889" i="4"/>
  <c r="W887" i="4"/>
  <c r="W882" i="4"/>
  <c r="W874" i="4"/>
  <c r="W866" i="4"/>
  <c r="W858" i="4"/>
  <c r="W850" i="4"/>
  <c r="W842" i="4"/>
  <c r="W834" i="4"/>
  <c r="W826" i="4"/>
  <c r="W818" i="4"/>
  <c r="W810" i="4"/>
  <c r="W802" i="4"/>
  <c r="W794" i="4"/>
  <c r="W786" i="4"/>
  <c r="W778" i="4"/>
  <c r="W770" i="4"/>
  <c r="W762" i="4"/>
  <c r="W754" i="4"/>
  <c r="W746" i="4"/>
  <c r="W738" i="4"/>
  <c r="W730" i="4"/>
  <c r="W722" i="4"/>
  <c r="W714" i="4"/>
  <c r="W706" i="4"/>
  <c r="W698" i="4"/>
  <c r="W690" i="4"/>
  <c r="W682" i="4"/>
  <c r="W674" i="4"/>
  <c r="W666" i="4"/>
  <c r="W658" i="4"/>
  <c r="W650" i="4"/>
  <c r="W642" i="4"/>
  <c r="W634" i="4"/>
  <c r="W626" i="4"/>
  <c r="X621" i="4"/>
  <c r="X619" i="4"/>
  <c r="X617" i="4"/>
  <c r="X615" i="4"/>
  <c r="X613" i="4"/>
  <c r="X611" i="4"/>
  <c r="X609" i="4"/>
  <c r="X607" i="4"/>
  <c r="X605" i="4"/>
  <c r="X603" i="4"/>
  <c r="X601" i="4"/>
  <c r="X599" i="4"/>
  <c r="X597" i="4"/>
  <c r="X595" i="4"/>
  <c r="X593" i="4"/>
  <c r="X591" i="4"/>
  <c r="X589" i="4"/>
  <c r="X587" i="4"/>
  <c r="X585" i="4"/>
  <c r="X583" i="4"/>
  <c r="X581" i="4"/>
  <c r="X579" i="4"/>
  <c r="X577" i="4"/>
  <c r="W572" i="4"/>
  <c r="W564" i="4"/>
  <c r="W556" i="4"/>
  <c r="W544" i="4"/>
  <c r="W528" i="4"/>
  <c r="W512" i="4"/>
  <c r="W496" i="4"/>
  <c r="W480" i="4"/>
  <c r="W464" i="4"/>
  <c r="W448" i="4"/>
  <c r="W432" i="4"/>
  <c r="W416" i="4"/>
  <c r="W400" i="4"/>
  <c r="W384" i="4"/>
  <c r="W368" i="4"/>
  <c r="W360" i="4"/>
  <c r="W352" i="4"/>
  <c r="W344" i="4"/>
  <c r="W336" i="4"/>
  <c r="W328" i="4"/>
  <c r="W326" i="4"/>
  <c r="W324" i="4"/>
  <c r="W322" i="4"/>
  <c r="W320" i="4"/>
  <c r="W318" i="4"/>
  <c r="W316" i="4"/>
  <c r="W314" i="4"/>
  <c r="W312" i="4"/>
  <c r="W310" i="4"/>
  <c r="W308" i="4"/>
  <c r="W306" i="4"/>
  <c r="W304" i="4"/>
  <c r="W296" i="4"/>
  <c r="W288" i="4"/>
  <c r="W280" i="4"/>
  <c r="W272" i="4"/>
  <c r="W264" i="4"/>
  <c r="W256" i="4"/>
  <c r="W248" i="4"/>
  <c r="X240" i="4"/>
  <c r="X238" i="4"/>
  <c r="X236" i="4"/>
  <c r="X234" i="4"/>
  <c r="X232" i="4"/>
  <c r="X230" i="4"/>
  <c r="X228" i="4"/>
  <c r="X226" i="4"/>
  <c r="X224" i="4"/>
  <c r="X222" i="4"/>
  <c r="X220" i="4"/>
  <c r="X218" i="4"/>
  <c r="W183" i="4"/>
  <c r="W151" i="4"/>
  <c r="W112" i="4"/>
  <c r="W48" i="4"/>
  <c r="W36" i="4"/>
  <c r="W369" i="4"/>
  <c r="W361" i="4"/>
  <c r="W353" i="4"/>
  <c r="W345" i="4"/>
  <c r="W337" i="4"/>
  <c r="W302" i="4"/>
  <c r="W294" i="4"/>
  <c r="W286" i="4"/>
  <c r="W278" i="4"/>
  <c r="W270" i="4"/>
  <c r="W262" i="4"/>
  <c r="W254" i="4"/>
  <c r="W246" i="4"/>
  <c r="W42" i="4"/>
  <c r="W46" i="4"/>
  <c r="W38" i="4"/>
  <c r="W30" i="4"/>
  <c r="W24" i="4"/>
  <c r="W20" i="4"/>
  <c r="W39" i="4"/>
  <c r="X37" i="4"/>
  <c r="X33" i="4"/>
  <c r="X29" i="4"/>
  <c r="AG3000" i="4"/>
  <c r="AH3000" i="4" s="1"/>
  <c r="AI3000" i="4" s="1"/>
  <c r="AG2930" i="4"/>
  <c r="AH2930" i="4" s="1"/>
  <c r="AI2930" i="4" s="1"/>
  <c r="AG2926" i="4"/>
  <c r="AH2926" i="4" s="1"/>
  <c r="AI2926" i="4" s="1"/>
  <c r="AG2922" i="4"/>
  <c r="AH2922" i="4" s="1"/>
  <c r="AI2922" i="4" s="1"/>
  <c r="AL2922" i="4" s="1"/>
  <c r="AG2918" i="4"/>
  <c r="AH2918" i="4" s="1"/>
  <c r="AI2918" i="4" s="1"/>
  <c r="AJ2918" i="4" s="1"/>
  <c r="X2790" i="4"/>
  <c r="X2782" i="4"/>
  <c r="X2768" i="4"/>
  <c r="X2760" i="4"/>
  <c r="X2752" i="4"/>
  <c r="X2744" i="4"/>
  <c r="X2736" i="4"/>
  <c r="X2728" i="4"/>
  <c r="X2720" i="4"/>
  <c r="X2712" i="4"/>
  <c r="X2704" i="4"/>
  <c r="X2696" i="4"/>
  <c r="X2688" i="4"/>
  <c r="X2680" i="4"/>
  <c r="X2672" i="4"/>
  <c r="X2660" i="4"/>
  <c r="X2652" i="4"/>
  <c r="X2644" i="4"/>
  <c r="X2638" i="4"/>
  <c r="X2622" i="4"/>
  <c r="X2614" i="4"/>
  <c r="X2606" i="4"/>
  <c r="X2600" i="4"/>
  <c r="AG2789" i="4"/>
  <c r="AH2789" i="4" s="1"/>
  <c r="AI2789" i="4" s="1"/>
  <c r="AG2781" i="4"/>
  <c r="AH2781" i="4" s="1"/>
  <c r="AI2781" i="4" s="1"/>
  <c r="AG2767" i="4"/>
  <c r="AH2767" i="4" s="1"/>
  <c r="AI2767" i="4" s="1"/>
  <c r="AG2759" i="4"/>
  <c r="AH2759" i="4" s="1"/>
  <c r="AI2759" i="4" s="1"/>
  <c r="AG2751" i="4"/>
  <c r="AH2751" i="4" s="1"/>
  <c r="AI2751" i="4" s="1"/>
  <c r="AG2743" i="4"/>
  <c r="AH2743" i="4" s="1"/>
  <c r="AI2743" i="4" s="1"/>
  <c r="AG2735" i="4"/>
  <c r="AH2735" i="4" s="1"/>
  <c r="AI2735" i="4" s="1"/>
  <c r="AG2727" i="4"/>
  <c r="AH2727" i="4" s="1"/>
  <c r="AI2727" i="4" s="1"/>
  <c r="AG2719" i="4"/>
  <c r="AH2719" i="4" s="1"/>
  <c r="AI2719" i="4" s="1"/>
  <c r="AG2711" i="4"/>
  <c r="AH2711" i="4" s="1"/>
  <c r="AI2711" i="4" s="1"/>
  <c r="AG2703" i="4"/>
  <c r="AH2703" i="4" s="1"/>
  <c r="AI2703" i="4" s="1"/>
  <c r="AG2695" i="4"/>
  <c r="AH2695" i="4" s="1"/>
  <c r="AI2695" i="4" s="1"/>
  <c r="AG2687" i="4"/>
  <c r="AH2687" i="4" s="1"/>
  <c r="AI2687" i="4" s="1"/>
  <c r="AG2679" i="4"/>
  <c r="AH2679" i="4" s="1"/>
  <c r="AI2679" i="4" s="1"/>
  <c r="AG2671" i="4"/>
  <c r="AH2671" i="4" s="1"/>
  <c r="AI2671" i="4" s="1"/>
  <c r="AG2659" i="4"/>
  <c r="AH2659" i="4" s="1"/>
  <c r="AI2659" i="4" s="1"/>
  <c r="AG2651" i="4"/>
  <c r="AH2651" i="4" s="1"/>
  <c r="AI2651" i="4" s="1"/>
  <c r="AG2643" i="4"/>
  <c r="AH2643" i="4" s="1"/>
  <c r="AI2643" i="4" s="1"/>
  <c r="AG2637" i="4"/>
  <c r="AH2637" i="4" s="1"/>
  <c r="AI2637" i="4" s="1"/>
  <c r="AG2621" i="4"/>
  <c r="AH2621" i="4" s="1"/>
  <c r="AI2621" i="4" s="1"/>
  <c r="AG2613" i="4"/>
  <c r="AH2613" i="4" s="1"/>
  <c r="AI2613" i="4" s="1"/>
  <c r="AG2605" i="4"/>
  <c r="AH2605" i="4" s="1"/>
  <c r="AI2605" i="4" s="1"/>
  <c r="AG2599" i="4"/>
  <c r="AH2599" i="4" s="1"/>
  <c r="AI2599" i="4" s="1"/>
  <c r="X2795" i="4"/>
  <c r="X2793" i="4"/>
  <c r="W2790" i="4"/>
  <c r="X2787" i="4"/>
  <c r="X2785" i="4"/>
  <c r="W2782" i="4"/>
  <c r="X2779" i="4"/>
  <c r="X2775" i="4"/>
  <c r="W2772" i="4"/>
  <c r="X2769" i="4"/>
  <c r="X2767" i="4"/>
  <c r="W2764" i="4"/>
  <c r="X2761" i="4"/>
  <c r="X2759" i="4"/>
  <c r="W2756" i="4"/>
  <c r="X2753" i="4"/>
  <c r="X2751" i="4"/>
  <c r="W2748" i="4"/>
  <c r="X2745" i="4"/>
  <c r="X2743" i="4"/>
  <c r="W2740" i="4"/>
  <c r="X2737" i="4"/>
  <c r="X2735" i="4"/>
  <c r="W2732" i="4"/>
  <c r="X2729" i="4"/>
  <c r="X2727" i="4"/>
  <c r="W2724" i="4"/>
  <c r="X2721" i="4"/>
  <c r="X2719" i="4"/>
  <c r="W2716" i="4"/>
  <c r="X2713" i="4"/>
  <c r="X2711" i="4"/>
  <c r="W2708" i="4"/>
  <c r="X2705" i="4"/>
  <c r="X2703" i="4"/>
  <c r="W2700" i="4"/>
  <c r="X2697" i="4"/>
  <c r="X2695" i="4"/>
  <c r="W2692" i="4"/>
  <c r="X2689" i="4"/>
  <c r="X2687" i="4"/>
  <c r="W2684" i="4"/>
  <c r="X2681" i="4"/>
  <c r="X2679" i="4"/>
  <c r="W2676" i="4"/>
  <c r="X2673" i="4"/>
  <c r="X2671" i="4"/>
  <c r="X2667" i="4"/>
  <c r="W2664" i="4"/>
  <c r="X2661" i="4"/>
  <c r="X2659" i="4"/>
  <c r="W2656" i="4"/>
  <c r="X2653" i="4"/>
  <c r="X2651" i="4"/>
  <c r="W2648" i="4"/>
  <c r="X2645" i="4"/>
  <c r="X2643" i="4"/>
  <c r="W2640" i="4"/>
  <c r="W2638" i="4"/>
  <c r="X2635" i="4"/>
  <c r="X2631" i="4"/>
  <c r="X2627" i="4"/>
  <c r="X2625" i="4"/>
  <c r="W2622" i="4"/>
  <c r="X2619" i="4"/>
  <c r="X2617" i="4"/>
  <c r="W2614" i="4"/>
  <c r="X2611" i="4"/>
  <c r="X2609" i="4"/>
  <c r="W2606" i="4"/>
  <c r="X2603" i="4"/>
  <c r="X2601" i="4"/>
  <c r="X2599" i="4"/>
  <c r="X2595" i="4"/>
  <c r="X2591" i="4"/>
  <c r="X2587" i="4"/>
  <c r="X2583" i="4"/>
  <c r="X2579" i="4"/>
  <c r="X2575" i="4"/>
  <c r="X2571" i="4"/>
  <c r="X2567" i="4"/>
  <c r="X2563" i="4"/>
  <c r="X2559" i="4"/>
  <c r="X2555" i="4"/>
  <c r="X2551" i="4"/>
  <c r="X2547" i="4"/>
  <c r="X2543" i="4"/>
  <c r="X2539" i="4"/>
  <c r="X2535" i="4"/>
  <c r="X2531" i="4"/>
  <c r="X2527" i="4"/>
  <c r="X2523" i="4"/>
  <c r="X2519" i="4"/>
  <c r="X2515" i="4"/>
  <c r="X2511" i="4"/>
  <c r="X2507" i="4"/>
  <c r="X2503" i="4"/>
  <c r="X2499" i="4"/>
  <c r="X2495" i="4"/>
  <c r="X2491" i="4"/>
  <c r="X2487" i="4"/>
  <c r="X2483" i="4"/>
  <c r="X2479" i="4"/>
  <c r="X2475" i="4"/>
  <c r="X2471" i="4"/>
  <c r="X2467" i="4"/>
  <c r="X2463" i="4"/>
  <c r="X2459" i="4"/>
  <c r="X2455" i="4"/>
  <c r="X2451" i="4"/>
  <c r="X2447" i="4"/>
  <c r="X2443" i="4"/>
  <c r="X2439" i="4"/>
  <c r="X2435" i="4"/>
  <c r="X2431" i="4"/>
  <c r="X2427" i="4"/>
  <c r="X2423" i="4"/>
  <c r="X2419" i="4"/>
  <c r="X2415" i="4"/>
  <c r="X2411" i="4"/>
  <c r="X2407" i="4"/>
  <c r="X2403" i="4"/>
  <c r="X2399" i="4"/>
  <c r="X2395" i="4"/>
  <c r="X2391" i="4"/>
  <c r="X2387" i="4"/>
  <c r="X2383" i="4"/>
  <c r="X2379" i="4"/>
  <c r="X2375" i="4"/>
  <c r="X2371" i="4"/>
  <c r="X2367" i="4"/>
  <c r="X2363" i="4"/>
  <c r="X2359" i="4"/>
  <c r="X2355" i="4"/>
  <c r="X2351" i="4"/>
  <c r="X2347" i="4"/>
  <c r="X2343" i="4"/>
  <c r="X2339" i="4"/>
  <c r="X2335" i="4"/>
  <c r="X2331" i="4"/>
  <c r="X2327" i="4"/>
  <c r="X2323" i="4"/>
  <c r="X2319" i="4"/>
  <c r="X2315" i="4"/>
  <c r="X2311" i="4"/>
  <c r="X2307" i="4"/>
  <c r="X2303" i="4"/>
  <c r="X2299" i="4"/>
  <c r="X2295" i="4"/>
  <c r="X2291" i="4"/>
  <c r="X2287" i="4"/>
  <c r="X2283" i="4"/>
  <c r="X2279" i="4"/>
  <c r="X2275" i="4"/>
  <c r="X2271" i="4"/>
  <c r="X2267" i="4"/>
  <c r="X2263" i="4"/>
  <c r="X2259" i="4"/>
  <c r="X2255" i="4"/>
  <c r="X2251" i="4"/>
  <c r="X2247" i="4"/>
  <c r="X2243" i="4"/>
  <c r="X2239" i="4"/>
  <c r="X2235" i="4"/>
  <c r="X2231" i="4"/>
  <c r="X2227" i="4"/>
  <c r="X2223" i="4"/>
  <c r="X2219" i="4"/>
  <c r="X2215" i="4"/>
  <c r="X2211" i="4"/>
  <c r="X2207" i="4"/>
  <c r="X2203" i="4"/>
  <c r="X2199" i="4"/>
  <c r="X2195" i="4"/>
  <c r="X2191" i="4"/>
  <c r="X2187" i="4"/>
  <c r="X2183" i="4"/>
  <c r="X2179" i="4"/>
  <c r="X2175" i="4"/>
  <c r="X2171" i="4"/>
  <c r="X2167" i="4"/>
  <c r="X2163" i="4"/>
  <c r="X2159" i="4"/>
  <c r="X2155" i="4"/>
  <c r="X2151" i="4"/>
  <c r="X2147" i="4"/>
  <c r="X2143" i="4"/>
  <c r="X2139" i="4"/>
  <c r="X2135" i="4"/>
  <c r="X2131" i="4"/>
  <c r="X2127" i="4"/>
  <c r="X2123" i="4"/>
  <c r="X2119" i="4"/>
  <c r="X2115" i="4"/>
  <c r="X2111" i="4"/>
  <c r="X2107" i="4"/>
  <c r="X2103" i="4"/>
  <c r="X2099" i="4"/>
  <c r="X2095" i="4"/>
  <c r="X2091" i="4"/>
  <c r="X2087" i="4"/>
  <c r="X2083" i="4"/>
  <c r="X2079" i="4"/>
  <c r="X2075" i="4"/>
  <c r="X2071" i="4"/>
  <c r="X2067" i="4"/>
  <c r="X2063" i="4"/>
  <c r="X2059" i="4"/>
  <c r="X2055" i="4"/>
  <c r="X2051" i="4"/>
  <c r="X2047" i="4"/>
  <c r="X2043" i="4"/>
  <c r="X2039" i="4"/>
  <c r="X2035" i="4"/>
  <c r="X2031" i="4"/>
  <c r="X2027" i="4"/>
  <c r="X2023" i="4"/>
  <c r="X2019" i="4"/>
  <c r="X2015" i="4"/>
  <c r="X2011" i="4"/>
  <c r="X2007" i="4"/>
  <c r="X2003" i="4"/>
  <c r="X1999" i="4"/>
  <c r="X1995" i="4"/>
  <c r="X1991" i="4"/>
  <c r="X1987" i="4"/>
  <c r="X1983" i="4"/>
  <c r="X1979" i="4"/>
  <c r="X1975" i="4"/>
  <c r="X1971" i="4"/>
  <c r="X1967" i="4"/>
  <c r="X1963" i="4"/>
  <c r="X1959" i="4"/>
  <c r="X1955" i="4"/>
  <c r="X1951" i="4"/>
  <c r="X1947" i="4"/>
  <c r="X1943" i="4"/>
  <c r="X1939" i="4"/>
  <c r="X1935" i="4"/>
  <c r="X1931" i="4"/>
  <c r="X1927" i="4"/>
  <c r="X1923" i="4"/>
  <c r="X1919" i="4"/>
  <c r="X1915" i="4"/>
  <c r="X1911" i="4"/>
  <c r="X1907" i="4"/>
  <c r="X1903" i="4"/>
  <c r="X1899" i="4"/>
  <c r="X1895" i="4"/>
  <c r="X1891" i="4"/>
  <c r="X1887" i="4"/>
  <c r="X1883" i="4"/>
  <c r="X1879" i="4"/>
  <c r="X1875" i="4"/>
  <c r="X1871" i="4"/>
  <c r="X1867" i="4"/>
  <c r="X1863" i="4"/>
  <c r="X1859" i="4"/>
  <c r="X1855" i="4"/>
  <c r="X1851" i="4"/>
  <c r="X1847" i="4"/>
  <c r="X1843" i="4"/>
  <c r="X1839" i="4"/>
  <c r="X1835" i="4"/>
  <c r="X1831" i="4"/>
  <c r="X1827" i="4"/>
  <c r="X1823" i="4"/>
  <c r="X1819" i="4"/>
  <c r="X1815" i="4"/>
  <c r="X1811" i="4"/>
  <c r="X1807" i="4"/>
  <c r="X1803" i="4"/>
  <c r="AG2785" i="4"/>
  <c r="AH2785" i="4" s="1"/>
  <c r="AI2785" i="4" s="1"/>
  <c r="AG2763" i="4"/>
  <c r="AH2763" i="4" s="1"/>
  <c r="AI2763" i="4" s="1"/>
  <c r="AG2747" i="4"/>
  <c r="AH2747" i="4" s="1"/>
  <c r="AI2747" i="4" s="1"/>
  <c r="AG2731" i="4"/>
  <c r="AH2731" i="4" s="1"/>
  <c r="AI2731" i="4" s="1"/>
  <c r="AG2715" i="4"/>
  <c r="AH2715" i="4" s="1"/>
  <c r="AI2715" i="4" s="1"/>
  <c r="AG2699" i="4"/>
  <c r="AH2699" i="4" s="1"/>
  <c r="AI2699" i="4" s="1"/>
  <c r="AG2683" i="4"/>
  <c r="AH2683" i="4" s="1"/>
  <c r="AI2683" i="4" s="1"/>
  <c r="AG2663" i="4"/>
  <c r="AH2663" i="4" s="1"/>
  <c r="AI2663" i="4" s="1"/>
  <c r="AG2647" i="4"/>
  <c r="AH2647" i="4" s="1"/>
  <c r="AI2647" i="4" s="1"/>
  <c r="AG2625" i="4"/>
  <c r="AH2625" i="4" s="1"/>
  <c r="AI2625" i="4" s="1"/>
  <c r="AG2609" i="4"/>
  <c r="AH2609" i="4" s="1"/>
  <c r="AI2609" i="4" s="1"/>
  <c r="W2794" i="4"/>
  <c r="X2789" i="4"/>
  <c r="X2783" i="4"/>
  <c r="X2777" i="4"/>
  <c r="X2771" i="4"/>
  <c r="X2765" i="4"/>
  <c r="W2760" i="4"/>
  <c r="X2755" i="4"/>
  <c r="X2749" i="4"/>
  <c r="W2744" i="4"/>
  <c r="X2739" i="4"/>
  <c r="X2733" i="4"/>
  <c r="W2728" i="4"/>
  <c r="X2723" i="4"/>
  <c r="X2717" i="4"/>
  <c r="W2712" i="4"/>
  <c r="X2707" i="4"/>
  <c r="X2701" i="4"/>
  <c r="W2696" i="4"/>
  <c r="X2691" i="4"/>
  <c r="X2685" i="4"/>
  <c r="W2680" i="4"/>
  <c r="X2675" i="4"/>
  <c r="X2669" i="4"/>
  <c r="X2663" i="4"/>
  <c r="X2657" i="4"/>
  <c r="W2652" i="4"/>
  <c r="X2647" i="4"/>
  <c r="X2641" i="4"/>
  <c r="X2637" i="4"/>
  <c r="X2629" i="4"/>
  <c r="X2623" i="4"/>
  <c r="W2618" i="4"/>
  <c r="X2613" i="4"/>
  <c r="X2607" i="4"/>
  <c r="W2602" i="4"/>
  <c r="X2597" i="4"/>
  <c r="X2589" i="4"/>
  <c r="X2581" i="4"/>
  <c r="X2573" i="4"/>
  <c r="X2565" i="4"/>
  <c r="X2557" i="4"/>
  <c r="X2549" i="4"/>
  <c r="X2541" i="4"/>
  <c r="X2533" i="4"/>
  <c r="X2525" i="4"/>
  <c r="X2517" i="4"/>
  <c r="X2509" i="4"/>
  <c r="X2501" i="4"/>
  <c r="X2493" i="4"/>
  <c r="X2485" i="4"/>
  <c r="X2477" i="4"/>
  <c r="X2469" i="4"/>
  <c r="X2461" i="4"/>
  <c r="X2453" i="4"/>
  <c r="X2445" i="4"/>
  <c r="X2437" i="4"/>
  <c r="X2429" i="4"/>
  <c r="X2421" i="4"/>
  <c r="X2413" i="4"/>
  <c r="X2405" i="4"/>
  <c r="X2397" i="4"/>
  <c r="X2389" i="4"/>
  <c r="X2381" i="4"/>
  <c r="X2373" i="4"/>
  <c r="X2365" i="4"/>
  <c r="X2357" i="4"/>
  <c r="X2349" i="4"/>
  <c r="X2341" i="4"/>
  <c r="X2333" i="4"/>
  <c r="X2325" i="4"/>
  <c r="X2317" i="4"/>
  <c r="X2309" i="4"/>
  <c r="X2301" i="4"/>
  <c r="X2293" i="4"/>
  <c r="X2285" i="4"/>
  <c r="X2277" i="4"/>
  <c r="X2269" i="4"/>
  <c r="X2261" i="4"/>
  <c r="X2253" i="4"/>
  <c r="X2245" i="4"/>
  <c r="X2237" i="4"/>
  <c r="X2229" i="4"/>
  <c r="X2221" i="4"/>
  <c r="X2213" i="4"/>
  <c r="X2205" i="4"/>
  <c r="X2197" i="4"/>
  <c r="X2189" i="4"/>
  <c r="X2181" i="4"/>
  <c r="X2173" i="4"/>
  <c r="X2165" i="4"/>
  <c r="X2157" i="4"/>
  <c r="X2149" i="4"/>
  <c r="X2141" i="4"/>
  <c r="X2133" i="4"/>
  <c r="X2125" i="4"/>
  <c r="X2117" i="4"/>
  <c r="X2109" i="4"/>
  <c r="X2101" i="4"/>
  <c r="X2093" i="4"/>
  <c r="X2085" i="4"/>
  <c r="X2077" i="4"/>
  <c r="X2069" i="4"/>
  <c r="X2061" i="4"/>
  <c r="X2053" i="4"/>
  <c r="X2045" i="4"/>
  <c r="X2037" i="4"/>
  <c r="X2029" i="4"/>
  <c r="X2021" i="4"/>
  <c r="X2013" i="4"/>
  <c r="X2005" i="4"/>
  <c r="X1997" i="4"/>
  <c r="X1989" i="4"/>
  <c r="X1981" i="4"/>
  <c r="X1973" i="4"/>
  <c r="X1965" i="4"/>
  <c r="X1957" i="4"/>
  <c r="X1949" i="4"/>
  <c r="X1941" i="4"/>
  <c r="X1933" i="4"/>
  <c r="X1925" i="4"/>
  <c r="X1917" i="4"/>
  <c r="X1909" i="4"/>
  <c r="X1901" i="4"/>
  <c r="X1893" i="4"/>
  <c r="X1885" i="4"/>
  <c r="X1877" i="4"/>
  <c r="X1869" i="4"/>
  <c r="X1861" i="4"/>
  <c r="X1853" i="4"/>
  <c r="X1845" i="4"/>
  <c r="X1837" i="4"/>
  <c r="X1829" i="4"/>
  <c r="X1821" i="4"/>
  <c r="X1813" i="4"/>
  <c r="X1805" i="4"/>
  <c r="X1799" i="4"/>
  <c r="X1795" i="4"/>
  <c r="X1791" i="4"/>
  <c r="X1787" i="4"/>
  <c r="X1783" i="4"/>
  <c r="X1779" i="4"/>
  <c r="X1775" i="4"/>
  <c r="X1771" i="4"/>
  <c r="X1767" i="4"/>
  <c r="X1763" i="4"/>
  <c r="X1759" i="4"/>
  <c r="X1755" i="4"/>
  <c r="X1751" i="4"/>
  <c r="X1747" i="4"/>
  <c r="X2792" i="4"/>
  <c r="X2784" i="4"/>
  <c r="X2778" i="4"/>
  <c r="X2774" i="4"/>
  <c r="X2766" i="4"/>
  <c r="X2758" i="4"/>
  <c r="X2750" i="4"/>
  <c r="X2742" i="4"/>
  <c r="X2734" i="4"/>
  <c r="X2726" i="4"/>
  <c r="X2718" i="4"/>
  <c r="X2710" i="4"/>
  <c r="X2702" i="4"/>
  <c r="X2694" i="4"/>
  <c r="X2686" i="4"/>
  <c r="X2678" i="4"/>
  <c r="X2670" i="4"/>
  <c r="X2666" i="4"/>
  <c r="X2658" i="4"/>
  <c r="X2650" i="4"/>
  <c r="X2642" i="4"/>
  <c r="X2634" i="4"/>
  <c r="X2630" i="4"/>
  <c r="X2624" i="4"/>
  <c r="X2616" i="4"/>
  <c r="X2608" i="4"/>
  <c r="X2598" i="4"/>
  <c r="X2594" i="4"/>
  <c r="X2590" i="4"/>
  <c r="X2586" i="4"/>
  <c r="X2582" i="4"/>
  <c r="X2578" i="4"/>
  <c r="X2574" i="4"/>
  <c r="X2570" i="4"/>
  <c r="X2566" i="4"/>
  <c r="X2562" i="4"/>
  <c r="X2558" i="4"/>
  <c r="X2554" i="4"/>
  <c r="X2550" i="4"/>
  <c r="X2546" i="4"/>
  <c r="X2542" i="4"/>
  <c r="X2538" i="4"/>
  <c r="X2534" i="4"/>
  <c r="X2530" i="4"/>
  <c r="X2526" i="4"/>
  <c r="X2522" i="4"/>
  <c r="X2518" i="4"/>
  <c r="X2514" i="4"/>
  <c r="X2510" i="4"/>
  <c r="X2506" i="4"/>
  <c r="X2502" i="4"/>
  <c r="X2498" i="4"/>
  <c r="X2494" i="4"/>
  <c r="X2490" i="4"/>
  <c r="X2486" i="4"/>
  <c r="X2482" i="4"/>
  <c r="X2478" i="4"/>
  <c r="X2474" i="4"/>
  <c r="X2470" i="4"/>
  <c r="X2466" i="4"/>
  <c r="X2462" i="4"/>
  <c r="X2458" i="4"/>
  <c r="X2454" i="4"/>
  <c r="X2450" i="4"/>
  <c r="X2446" i="4"/>
  <c r="X2442" i="4"/>
  <c r="X2438" i="4"/>
  <c r="X2434" i="4"/>
  <c r="X2430" i="4"/>
  <c r="X2426" i="4"/>
  <c r="X2422" i="4"/>
  <c r="X2418" i="4"/>
  <c r="X2414" i="4"/>
  <c r="X2410" i="4"/>
  <c r="X2406" i="4"/>
  <c r="X2402" i="4"/>
  <c r="X2398" i="4"/>
  <c r="X2394" i="4"/>
  <c r="X2390" i="4"/>
  <c r="X2386" i="4"/>
  <c r="X2382" i="4"/>
  <c r="X2378" i="4"/>
  <c r="X2374" i="4"/>
  <c r="X2370" i="4"/>
  <c r="X2366" i="4"/>
  <c r="X2362" i="4"/>
  <c r="X2358" i="4"/>
  <c r="X2354" i="4"/>
  <c r="X2350" i="4"/>
  <c r="X2346" i="4"/>
  <c r="X2342" i="4"/>
  <c r="X2338" i="4"/>
  <c r="X2334" i="4"/>
  <c r="X2330" i="4"/>
  <c r="X2326" i="4"/>
  <c r="X2322" i="4"/>
  <c r="X2318" i="4"/>
  <c r="X2314" i="4"/>
  <c r="X2310" i="4"/>
  <c r="X2306" i="4"/>
  <c r="X2302" i="4"/>
  <c r="X2298" i="4"/>
  <c r="X2294" i="4"/>
  <c r="X2290" i="4"/>
  <c r="X2286" i="4"/>
  <c r="X2282" i="4"/>
  <c r="X2278" i="4"/>
  <c r="X2274" i="4"/>
  <c r="X2270" i="4"/>
  <c r="X2266" i="4"/>
  <c r="X2262" i="4"/>
  <c r="X2258" i="4"/>
  <c r="X2254" i="4"/>
  <c r="X2250" i="4"/>
  <c r="X2246" i="4"/>
  <c r="X2242" i="4"/>
  <c r="X2238" i="4"/>
  <c r="X2234" i="4"/>
  <c r="X2230" i="4"/>
  <c r="X2226" i="4"/>
  <c r="X2222" i="4"/>
  <c r="X2218" i="4"/>
  <c r="X2214" i="4"/>
  <c r="X2210" i="4"/>
  <c r="X2206" i="4"/>
  <c r="X2202" i="4"/>
  <c r="X2198" i="4"/>
  <c r="X2194" i="4"/>
  <c r="X2190" i="4"/>
  <c r="X2186" i="4"/>
  <c r="X2182" i="4"/>
  <c r="X2178" i="4"/>
  <c r="X2174" i="4"/>
  <c r="X2170" i="4"/>
  <c r="X2166" i="4"/>
  <c r="X2162" i="4"/>
  <c r="X2158" i="4"/>
  <c r="X2154" i="4"/>
  <c r="X2150" i="4"/>
  <c r="X2146" i="4"/>
  <c r="X2142" i="4"/>
  <c r="X2138" i="4"/>
  <c r="X2134" i="4"/>
  <c r="X2130" i="4"/>
  <c r="X2126" i="4"/>
  <c r="X2122" i="4"/>
  <c r="X2118" i="4"/>
  <c r="X2114" i="4"/>
  <c r="X2110" i="4"/>
  <c r="X2106" i="4"/>
  <c r="X2102" i="4"/>
  <c r="X2098" i="4"/>
  <c r="X2094" i="4"/>
  <c r="X2090" i="4"/>
  <c r="X2086" i="4"/>
  <c r="X2082" i="4"/>
  <c r="X2078" i="4"/>
  <c r="X2074" i="4"/>
  <c r="X2070" i="4"/>
  <c r="X2066" i="4"/>
  <c r="X2062" i="4"/>
  <c r="X2058" i="4"/>
  <c r="X2054" i="4"/>
  <c r="X2050" i="4"/>
  <c r="X2046" i="4"/>
  <c r="X2042" i="4"/>
  <c r="X2038" i="4"/>
  <c r="X2034" i="4"/>
  <c r="X2030" i="4"/>
  <c r="X2026" i="4"/>
  <c r="X2022" i="4"/>
  <c r="X2018" i="4"/>
  <c r="X2014" i="4"/>
  <c r="X2010" i="4"/>
  <c r="X2006" i="4"/>
  <c r="X2002" i="4"/>
  <c r="X1998" i="4"/>
  <c r="X1994" i="4"/>
  <c r="X1990" i="4"/>
  <c r="X1986" i="4"/>
  <c r="X1982" i="4"/>
  <c r="X1978" i="4"/>
  <c r="X1974" i="4"/>
  <c r="X1970" i="4"/>
  <c r="X1966" i="4"/>
  <c r="X1962" i="4"/>
  <c r="X1958" i="4"/>
  <c r="X1954" i="4"/>
  <c r="X1950" i="4"/>
  <c r="X1946" i="4"/>
  <c r="X1942" i="4"/>
  <c r="X1938" i="4"/>
  <c r="X1934" i="4"/>
  <c r="X1930" i="4"/>
  <c r="X1926" i="4"/>
  <c r="X1922" i="4"/>
  <c r="X1918" i="4"/>
  <c r="X1914" i="4"/>
  <c r="X1910" i="4"/>
  <c r="X1906" i="4"/>
  <c r="X1902" i="4"/>
  <c r="X1898" i="4"/>
  <c r="X1894" i="4"/>
  <c r="X1890" i="4"/>
  <c r="X1886" i="4"/>
  <c r="X1882" i="4"/>
  <c r="X1878" i="4"/>
  <c r="X1874" i="4"/>
  <c r="X1870" i="4"/>
  <c r="X1866" i="4"/>
  <c r="X1862" i="4"/>
  <c r="X1858" i="4"/>
  <c r="X1854" i="4"/>
  <c r="X1850" i="4"/>
  <c r="X1846" i="4"/>
  <c r="X1842" i="4"/>
  <c r="X1838" i="4"/>
  <c r="X1834" i="4"/>
  <c r="X1830" i="4"/>
  <c r="X1826" i="4"/>
  <c r="X1822" i="4"/>
  <c r="X1818" i="4"/>
  <c r="X1814" i="4"/>
  <c r="X1810" i="4"/>
  <c r="X1806" i="4"/>
  <c r="X1802" i="4"/>
  <c r="X1798" i="4"/>
  <c r="X1794" i="4"/>
  <c r="X1790" i="4"/>
  <c r="X1786" i="4"/>
  <c r="X1782" i="4"/>
  <c r="X1778" i="4"/>
  <c r="X1774" i="4"/>
  <c r="X1770" i="4"/>
  <c r="X1766" i="4"/>
  <c r="X1762" i="4"/>
  <c r="X1758" i="4"/>
  <c r="X1754" i="4"/>
  <c r="X1750" i="4"/>
  <c r="X1746" i="4"/>
  <c r="X1743" i="4"/>
  <c r="X1741" i="4"/>
  <c r="X1739" i="4"/>
  <c r="X1511" i="4"/>
  <c r="X1507" i="4"/>
  <c r="X1503" i="4"/>
  <c r="X1499" i="4"/>
  <c r="X1495" i="4"/>
  <c r="X1491" i="4"/>
  <c r="X1487" i="4"/>
  <c r="X1483" i="4"/>
  <c r="X1479" i="4"/>
  <c r="X1475" i="4"/>
  <c r="X1471" i="4"/>
  <c r="X1467" i="4"/>
  <c r="X1463" i="4"/>
  <c r="X1459" i="4"/>
  <c r="X1455" i="4"/>
  <c r="X1451" i="4"/>
  <c r="X1447" i="4"/>
  <c r="X1443" i="4"/>
  <c r="X1439" i="4"/>
  <c r="X1435" i="4"/>
  <c r="X1431" i="4"/>
  <c r="X1427" i="4"/>
  <c r="X1423" i="4"/>
  <c r="X1419" i="4"/>
  <c r="X1415" i="4"/>
  <c r="X1411" i="4"/>
  <c r="X1407" i="4"/>
  <c r="X1403" i="4"/>
  <c r="X1399" i="4"/>
  <c r="X1395" i="4"/>
  <c r="X1391" i="4"/>
  <c r="X1387" i="4"/>
  <c r="X1383" i="4"/>
  <c r="X1379" i="4"/>
  <c r="X1375" i="4"/>
  <c r="X1371" i="4"/>
  <c r="X1367" i="4"/>
  <c r="X1363" i="4"/>
  <c r="X1359" i="4"/>
  <c r="X1355" i="4"/>
  <c r="X1351" i="4"/>
  <c r="X1347" i="4"/>
  <c r="X1343" i="4"/>
  <c r="X1339" i="4"/>
  <c r="X1335" i="4"/>
  <c r="X1331" i="4"/>
  <c r="X1327" i="4"/>
  <c r="X1323" i="4"/>
  <c r="X1319" i="4"/>
  <c r="X1315" i="4"/>
  <c r="X1311" i="4"/>
  <c r="X1307" i="4"/>
  <c r="X1303" i="4"/>
  <c r="X1299" i="4"/>
  <c r="X1295" i="4"/>
  <c r="X1291" i="4"/>
  <c r="X1287" i="4"/>
  <c r="X1283" i="4"/>
  <c r="X1279" i="4"/>
  <c r="X1275" i="4"/>
  <c r="X1271" i="4"/>
  <c r="X1267" i="4"/>
  <c r="X1263" i="4"/>
  <c r="X1259" i="4"/>
  <c r="X1255" i="4"/>
  <c r="X1251" i="4"/>
  <c r="X1247" i="4"/>
  <c r="X1243" i="4"/>
  <c r="X1239" i="4"/>
  <c r="X1235" i="4"/>
  <c r="X1231" i="4"/>
  <c r="X1227" i="4"/>
  <c r="X1223" i="4"/>
  <c r="X1219" i="4"/>
  <c r="X1215" i="4"/>
  <c r="X1211" i="4"/>
  <c r="X1207" i="4"/>
  <c r="X1203" i="4"/>
  <c r="X1199" i="4"/>
  <c r="X1195" i="4"/>
  <c r="X1191" i="4"/>
  <c r="X1187" i="4"/>
  <c r="X1183" i="4"/>
  <c r="X1179" i="4"/>
  <c r="X1175" i="4"/>
  <c r="X1171" i="4"/>
  <c r="X1167" i="4"/>
  <c r="X1163" i="4"/>
  <c r="X1159" i="4"/>
  <c r="X1155" i="4"/>
  <c r="X1151" i="4"/>
  <c r="X1147" i="4"/>
  <c r="X1143" i="4"/>
  <c r="X1139" i="4"/>
  <c r="X1135" i="4"/>
  <c r="X1131" i="4"/>
  <c r="X1127" i="4"/>
  <c r="X1123" i="4"/>
  <c r="X1119" i="4"/>
  <c r="X1115" i="4"/>
  <c r="X1111" i="4"/>
  <c r="X1107" i="4"/>
  <c r="X1103" i="4"/>
  <c r="X1099" i="4"/>
  <c r="X1095" i="4"/>
  <c r="X1091" i="4"/>
  <c r="X1087" i="4"/>
  <c r="X1083" i="4"/>
  <c r="X1079" i="4"/>
  <c r="X1075" i="4"/>
  <c r="X1071" i="4"/>
  <c r="X1067" i="4"/>
  <c r="X1063" i="4"/>
  <c r="X1059" i="4"/>
  <c r="X1055" i="4"/>
  <c r="X1051" i="4"/>
  <c r="X1047" i="4"/>
  <c r="X1043" i="4"/>
  <c r="X1039" i="4"/>
  <c r="X1035" i="4"/>
  <c r="X1031" i="4"/>
  <c r="X1027" i="4"/>
  <c r="X1023" i="4"/>
  <c r="X1019" i="4"/>
  <c r="X1015" i="4"/>
  <c r="X1011" i="4"/>
  <c r="X1007" i="4"/>
  <c r="X1003" i="4"/>
  <c r="X999" i="4"/>
  <c r="X995" i="4"/>
  <c r="X991" i="4"/>
  <c r="X987" i="4"/>
  <c r="W1513" i="4"/>
  <c r="W1511" i="4"/>
  <c r="W1509" i="4"/>
  <c r="W1507" i="4"/>
  <c r="W1505" i="4"/>
  <c r="W1503" i="4"/>
  <c r="W1501" i="4"/>
  <c r="W1499" i="4"/>
  <c r="W1497" i="4"/>
  <c r="W1495" i="4"/>
  <c r="W1493" i="4"/>
  <c r="W1491" i="4"/>
  <c r="W1489" i="4"/>
  <c r="W1487" i="4"/>
  <c r="W1485" i="4"/>
  <c r="W1483" i="4"/>
  <c r="W1481" i="4"/>
  <c r="W1479" i="4"/>
  <c r="W1477" i="4"/>
  <c r="W1475" i="4"/>
  <c r="W1473" i="4"/>
  <c r="W1471" i="4"/>
  <c r="W1469" i="4"/>
  <c r="W1467" i="4"/>
  <c r="W1465" i="4"/>
  <c r="W1463" i="4"/>
  <c r="W1461" i="4"/>
  <c r="W1459" i="4"/>
  <c r="W1457" i="4"/>
  <c r="W1455" i="4"/>
  <c r="W1453" i="4"/>
  <c r="W1451" i="4"/>
  <c r="W1449" i="4"/>
  <c r="W1447" i="4"/>
  <c r="W1445" i="4"/>
  <c r="W1443" i="4"/>
  <c r="W1441" i="4"/>
  <c r="W1439" i="4"/>
  <c r="W1437" i="4"/>
  <c r="W1435" i="4"/>
  <c r="W1433" i="4"/>
  <c r="W1431" i="4"/>
  <c r="W1429" i="4"/>
  <c r="W1427" i="4"/>
  <c r="W1425" i="4"/>
  <c r="W1423" i="4"/>
  <c r="W1421" i="4"/>
  <c r="W1419" i="4"/>
  <c r="W1417" i="4"/>
  <c r="W1415" i="4"/>
  <c r="W1413" i="4"/>
  <c r="W1411" i="4"/>
  <c r="W1409" i="4"/>
  <c r="W1407" i="4"/>
  <c r="W1405" i="4"/>
  <c r="W1403" i="4"/>
  <c r="W1401" i="4"/>
  <c r="W1399" i="4"/>
  <c r="W1397" i="4"/>
  <c r="W1395" i="4"/>
  <c r="W1393" i="4"/>
  <c r="W1391" i="4"/>
  <c r="W1389" i="4"/>
  <c r="W1387" i="4"/>
  <c r="W1385" i="4"/>
  <c r="W1383" i="4"/>
  <c r="W1381" i="4"/>
  <c r="W1379" i="4"/>
  <c r="W1377" i="4"/>
  <c r="W1375" i="4"/>
  <c r="W1373" i="4"/>
  <c r="W1371" i="4"/>
  <c r="W1369" i="4"/>
  <c r="W1367" i="4"/>
  <c r="W1365" i="4"/>
  <c r="W1363" i="4"/>
  <c r="W1361" i="4"/>
  <c r="W1359" i="4"/>
  <c r="W1357" i="4"/>
  <c r="W1355" i="4"/>
  <c r="W1353" i="4"/>
  <c r="W1351" i="4"/>
  <c r="W1349" i="4"/>
  <c r="W1347" i="4"/>
  <c r="W1345" i="4"/>
  <c r="W1343" i="4"/>
  <c r="W1341" i="4"/>
  <c r="W1339" i="4"/>
  <c r="W1337" i="4"/>
  <c r="W1335" i="4"/>
  <c r="W1333" i="4"/>
  <c r="W1331" i="4"/>
  <c r="W1329" i="4"/>
  <c r="W1327" i="4"/>
  <c r="W1325" i="4"/>
  <c r="W1323" i="4"/>
  <c r="W1321" i="4"/>
  <c r="W1319" i="4"/>
  <c r="W1317" i="4"/>
  <c r="W1315" i="4"/>
  <c r="W1313" i="4"/>
  <c r="W1311" i="4"/>
  <c r="W1309" i="4"/>
  <c r="W1307" i="4"/>
  <c r="W1305" i="4"/>
  <c r="W1303" i="4"/>
  <c r="W1301" i="4"/>
  <c r="W1299" i="4"/>
  <c r="W1297" i="4"/>
  <c r="W1295" i="4"/>
  <c r="W1293" i="4"/>
  <c r="W1291" i="4"/>
  <c r="W1289" i="4"/>
  <c r="W1287" i="4"/>
  <c r="W1285" i="4"/>
  <c r="W1283" i="4"/>
  <c r="W1281" i="4"/>
  <c r="W1279" i="4"/>
  <c r="W1277" i="4"/>
  <c r="W1275" i="4"/>
  <c r="W1273" i="4"/>
  <c r="W1271" i="4"/>
  <c r="W1269" i="4"/>
  <c r="W1267" i="4"/>
  <c r="W1265" i="4"/>
  <c r="W1263" i="4"/>
  <c r="W1261" i="4"/>
  <c r="W1259" i="4"/>
  <c r="W1257" i="4"/>
  <c r="W1255" i="4"/>
  <c r="W1253" i="4"/>
  <c r="W1251" i="4"/>
  <c r="W1249" i="4"/>
  <c r="W1247" i="4"/>
  <c r="W1245" i="4"/>
  <c r="W1243" i="4"/>
  <c r="W1241" i="4"/>
  <c r="W1239" i="4"/>
  <c r="W1237" i="4"/>
  <c r="W1235" i="4"/>
  <c r="W1233" i="4"/>
  <c r="W1231" i="4"/>
  <c r="W1229" i="4"/>
  <c r="W1227" i="4"/>
  <c r="W1225" i="4"/>
  <c r="W1223" i="4"/>
  <c r="W1221" i="4"/>
  <c r="W1219" i="4"/>
  <c r="W1217" i="4"/>
  <c r="W1215" i="4"/>
  <c r="W1213" i="4"/>
  <c r="W1211" i="4"/>
  <c r="W1209" i="4"/>
  <c r="W1207" i="4"/>
  <c r="W1205" i="4"/>
  <c r="W1203" i="4"/>
  <c r="W1201" i="4"/>
  <c r="W1199" i="4"/>
  <c r="W1197" i="4"/>
  <c r="W1195" i="4"/>
  <c r="W1193" i="4"/>
  <c r="W1191" i="4"/>
  <c r="W1189" i="4"/>
  <c r="W1187" i="4"/>
  <c r="W1185" i="4"/>
  <c r="W1183" i="4"/>
  <c r="W1181" i="4"/>
  <c r="W1179" i="4"/>
  <c r="W1177" i="4"/>
  <c r="W1175" i="4"/>
  <c r="W1173" i="4"/>
  <c r="W1171" i="4"/>
  <c r="W1169" i="4"/>
  <c r="W1167" i="4"/>
  <c r="W1165" i="4"/>
  <c r="W1163" i="4"/>
  <c r="W1161" i="4"/>
  <c r="W1159" i="4"/>
  <c r="W1157" i="4"/>
  <c r="W1155" i="4"/>
  <c r="W1153" i="4"/>
  <c r="W1151" i="4"/>
  <c r="W1149" i="4"/>
  <c r="W1147" i="4"/>
  <c r="W1145" i="4"/>
  <c r="W1143" i="4"/>
  <c r="W1141" i="4"/>
  <c r="W1139" i="4"/>
  <c r="W1137" i="4"/>
  <c r="W1135" i="4"/>
  <c r="W1133" i="4"/>
  <c r="W1131" i="4"/>
  <c r="W1129" i="4"/>
  <c r="W1127" i="4"/>
  <c r="W1125" i="4"/>
  <c r="W1123" i="4"/>
  <c r="W1121" i="4"/>
  <c r="W1119" i="4"/>
  <c r="W1117" i="4"/>
  <c r="W1115" i="4"/>
  <c r="W1113" i="4"/>
  <c r="W1111" i="4"/>
  <c r="W1109" i="4"/>
  <c r="W1107" i="4"/>
  <c r="W1105" i="4"/>
  <c r="W1103" i="4"/>
  <c r="W1101" i="4"/>
  <c r="W1099" i="4"/>
  <c r="W1097" i="4"/>
  <c r="W1095" i="4"/>
  <c r="W1093" i="4"/>
  <c r="W1091" i="4"/>
  <c r="W1089" i="4"/>
  <c r="W1087" i="4"/>
  <c r="W1085" i="4"/>
  <c r="W1083" i="4"/>
  <c r="W1081" i="4"/>
  <c r="W1079" i="4"/>
  <c r="W1077" i="4"/>
  <c r="W1075" i="4"/>
  <c r="W1073" i="4"/>
  <c r="W1071" i="4"/>
  <c r="W1069" i="4"/>
  <c r="W1067" i="4"/>
  <c r="W1065" i="4"/>
  <c r="W1063" i="4"/>
  <c r="W1061" i="4"/>
  <c r="W1059" i="4"/>
  <c r="W1057" i="4"/>
  <c r="W1055" i="4"/>
  <c r="W1053" i="4"/>
  <c r="W1051" i="4"/>
  <c r="W1049" i="4"/>
  <c r="W1047" i="4"/>
  <c r="W1045" i="4"/>
  <c r="W1043" i="4"/>
  <c r="W1041" i="4"/>
  <c r="W1039" i="4"/>
  <c r="W1037" i="4"/>
  <c r="W1035" i="4"/>
  <c r="W1033" i="4"/>
  <c r="W1031" i="4"/>
  <c r="W1029" i="4"/>
  <c r="W1027" i="4"/>
  <c r="W1025" i="4"/>
  <c r="W1023" i="4"/>
  <c r="W1021" i="4"/>
  <c r="W1019" i="4"/>
  <c r="W1017" i="4"/>
  <c r="W1015" i="4"/>
  <c r="W1013" i="4"/>
  <c r="W1011" i="4"/>
  <c r="W1009" i="4"/>
  <c r="W1007" i="4"/>
  <c r="W1005" i="4"/>
  <c r="W1003" i="4"/>
  <c r="W1001" i="4"/>
  <c r="W999" i="4"/>
  <c r="W997" i="4"/>
  <c r="W995" i="4"/>
  <c r="W993" i="4"/>
  <c r="W991" i="4"/>
  <c r="W989" i="4"/>
  <c r="W987" i="4"/>
  <c r="X986" i="4"/>
  <c r="X883" i="4"/>
  <c r="X879" i="4"/>
  <c r="X875" i="4"/>
  <c r="X871" i="4"/>
  <c r="X867" i="4"/>
  <c r="X863" i="4"/>
  <c r="X859" i="4"/>
  <c r="X855" i="4"/>
  <c r="X851" i="4"/>
  <c r="X847" i="4"/>
  <c r="X843" i="4"/>
  <c r="X839" i="4"/>
  <c r="X835" i="4"/>
  <c r="X831" i="4"/>
  <c r="X827" i="4"/>
  <c r="X823" i="4"/>
  <c r="X819" i="4"/>
  <c r="X815" i="4"/>
  <c r="X811" i="4"/>
  <c r="X807" i="4"/>
  <c r="X803" i="4"/>
  <c r="X799" i="4"/>
  <c r="X795" i="4"/>
  <c r="X791" i="4"/>
  <c r="X787" i="4"/>
  <c r="X783" i="4"/>
  <c r="X779" i="4"/>
  <c r="X775" i="4"/>
  <c r="X771" i="4"/>
  <c r="X767" i="4"/>
  <c r="X763" i="4"/>
  <c r="X759" i="4"/>
  <c r="X755" i="4"/>
  <c r="X751" i="4"/>
  <c r="X747" i="4"/>
  <c r="X743" i="4"/>
  <c r="X739" i="4"/>
  <c r="X735" i="4"/>
  <c r="X731" i="4"/>
  <c r="X727" i="4"/>
  <c r="X723" i="4"/>
  <c r="X719" i="4"/>
  <c r="X715" i="4"/>
  <c r="X711" i="4"/>
  <c r="X707" i="4"/>
  <c r="X703" i="4"/>
  <c r="X699" i="4"/>
  <c r="X695" i="4"/>
  <c r="X691" i="4"/>
  <c r="X687" i="4"/>
  <c r="X683" i="4"/>
  <c r="X679" i="4"/>
  <c r="X675" i="4"/>
  <c r="X671" i="4"/>
  <c r="X667" i="4"/>
  <c r="X663" i="4"/>
  <c r="X659" i="4"/>
  <c r="X655" i="4"/>
  <c r="X651" i="4"/>
  <c r="X647" i="4"/>
  <c r="X643" i="4"/>
  <c r="X639" i="4"/>
  <c r="X635" i="4"/>
  <c r="X631" i="4"/>
  <c r="X627" i="4"/>
  <c r="W885" i="4"/>
  <c r="W883" i="4"/>
  <c r="W881" i="4"/>
  <c r="W879" i="4"/>
  <c r="W877" i="4"/>
  <c r="W875" i="4"/>
  <c r="W873" i="4"/>
  <c r="W871" i="4"/>
  <c r="W869" i="4"/>
  <c r="W867" i="4"/>
  <c r="W865" i="4"/>
  <c r="W863" i="4"/>
  <c r="W861" i="4"/>
  <c r="W859" i="4"/>
  <c r="W857" i="4"/>
  <c r="W855" i="4"/>
  <c r="W853" i="4"/>
  <c r="W851" i="4"/>
  <c r="W849" i="4"/>
  <c r="W847" i="4"/>
  <c r="W845" i="4"/>
  <c r="W843" i="4"/>
  <c r="W841" i="4"/>
  <c r="W839" i="4"/>
  <c r="W837" i="4"/>
  <c r="W835" i="4"/>
  <c r="W833" i="4"/>
  <c r="W831" i="4"/>
  <c r="W829" i="4"/>
  <c r="W827" i="4"/>
  <c r="W825" i="4"/>
  <c r="W823" i="4"/>
  <c r="W821" i="4"/>
  <c r="W819" i="4"/>
  <c r="W817" i="4"/>
  <c r="W815" i="4"/>
  <c r="W813" i="4"/>
  <c r="W811" i="4"/>
  <c r="W809" i="4"/>
  <c r="W807" i="4"/>
  <c r="W805" i="4"/>
  <c r="W803" i="4"/>
  <c r="W801" i="4"/>
  <c r="W799" i="4"/>
  <c r="W797" i="4"/>
  <c r="W795" i="4"/>
  <c r="W793" i="4"/>
  <c r="W791" i="4"/>
  <c r="W789" i="4"/>
  <c r="W787" i="4"/>
  <c r="W785" i="4"/>
  <c r="W783" i="4"/>
  <c r="W781" i="4"/>
  <c r="W779" i="4"/>
  <c r="W777" i="4"/>
  <c r="W775" i="4"/>
  <c r="W773" i="4"/>
  <c r="W771" i="4"/>
  <c r="W769" i="4"/>
  <c r="W767" i="4"/>
  <c r="W765" i="4"/>
  <c r="W763" i="4"/>
  <c r="W761" i="4"/>
  <c r="W759" i="4"/>
  <c r="W757" i="4"/>
  <c r="W755" i="4"/>
  <c r="W753" i="4"/>
  <c r="W751" i="4"/>
  <c r="W749" i="4"/>
  <c r="W747" i="4"/>
  <c r="W745" i="4"/>
  <c r="W743" i="4"/>
  <c r="W741" i="4"/>
  <c r="W739" i="4"/>
  <c r="W737" i="4"/>
  <c r="W735" i="4"/>
  <c r="W733" i="4"/>
  <c r="W731" i="4"/>
  <c r="W729" i="4"/>
  <c r="W727" i="4"/>
  <c r="W725" i="4"/>
  <c r="W723" i="4"/>
  <c r="W721" i="4"/>
  <c r="W719" i="4"/>
  <c r="W717" i="4"/>
  <c r="W715" i="4"/>
  <c r="W713" i="4"/>
  <c r="W711" i="4"/>
  <c r="W709" i="4"/>
  <c r="W707" i="4"/>
  <c r="W705" i="4"/>
  <c r="W703" i="4"/>
  <c r="W701" i="4"/>
  <c r="W699" i="4"/>
  <c r="W697" i="4"/>
  <c r="W695" i="4"/>
  <c r="W693" i="4"/>
  <c r="W691" i="4"/>
  <c r="W689" i="4"/>
  <c r="W687" i="4"/>
  <c r="W685" i="4"/>
  <c r="W683" i="4"/>
  <c r="W681" i="4"/>
  <c r="W679" i="4"/>
  <c r="W677" i="4"/>
  <c r="W675" i="4"/>
  <c r="W673" i="4"/>
  <c r="W671" i="4"/>
  <c r="W669" i="4"/>
  <c r="W667" i="4"/>
  <c r="W665" i="4"/>
  <c r="W663" i="4"/>
  <c r="W661" i="4"/>
  <c r="W659" i="4"/>
  <c r="W657" i="4"/>
  <c r="W655" i="4"/>
  <c r="W653" i="4"/>
  <c r="W651" i="4"/>
  <c r="W649" i="4"/>
  <c r="W647" i="4"/>
  <c r="W645" i="4"/>
  <c r="W643" i="4"/>
  <c r="W641" i="4"/>
  <c r="W639" i="4"/>
  <c r="W637" i="4"/>
  <c r="W635" i="4"/>
  <c r="W633" i="4"/>
  <c r="W631" i="4"/>
  <c r="W629" i="4"/>
  <c r="W627" i="4"/>
  <c r="W625" i="4"/>
  <c r="X623" i="4"/>
  <c r="X575" i="4"/>
  <c r="X571" i="4"/>
  <c r="X567" i="4"/>
  <c r="X563" i="4"/>
  <c r="X559" i="4"/>
  <c r="X555" i="4"/>
  <c r="X551" i="4"/>
  <c r="X547" i="4"/>
  <c r="X543" i="4"/>
  <c r="X539" i="4"/>
  <c r="X535" i="4"/>
  <c r="X531" i="4"/>
  <c r="X527" i="4"/>
  <c r="X523" i="4"/>
  <c r="X519" i="4"/>
  <c r="X515" i="4"/>
  <c r="X511" i="4"/>
  <c r="X507" i="4"/>
  <c r="X503" i="4"/>
  <c r="X499" i="4"/>
  <c r="X495" i="4"/>
  <c r="X491" i="4"/>
  <c r="X487" i="4"/>
  <c r="X483" i="4"/>
  <c r="X479" i="4"/>
  <c r="X475" i="4"/>
  <c r="X471" i="4"/>
  <c r="X467" i="4"/>
  <c r="X463" i="4"/>
  <c r="X457" i="4"/>
  <c r="X453" i="4"/>
  <c r="X449" i="4"/>
  <c r="X445" i="4"/>
  <c r="X441" i="4"/>
  <c r="X437" i="4"/>
  <c r="X433" i="4"/>
  <c r="X429" i="4"/>
  <c r="X425" i="4"/>
  <c r="X421" i="4"/>
  <c r="X417" i="4"/>
  <c r="X413" i="4"/>
  <c r="X409" i="4"/>
  <c r="X405" i="4"/>
  <c r="X401" i="4"/>
  <c r="X397" i="4"/>
  <c r="X393" i="4"/>
  <c r="X389" i="4"/>
  <c r="X385" i="4"/>
  <c r="X381" i="4"/>
  <c r="X377" i="4"/>
  <c r="W575" i="4"/>
  <c r="W573" i="4"/>
  <c r="W571" i="4"/>
  <c r="W569" i="4"/>
  <c r="W567" i="4"/>
  <c r="W565" i="4"/>
  <c r="W563" i="4"/>
  <c r="W561" i="4"/>
  <c r="W559" i="4"/>
  <c r="W557" i="4"/>
  <c r="W555" i="4"/>
  <c r="W553" i="4"/>
  <c r="W551" i="4"/>
  <c r="W549" i="4"/>
  <c r="W547" i="4"/>
  <c r="W545" i="4"/>
  <c r="W543" i="4"/>
  <c r="W541" i="4"/>
  <c r="W539" i="4"/>
  <c r="W537" i="4"/>
  <c r="W535" i="4"/>
  <c r="W533" i="4"/>
  <c r="W531" i="4"/>
  <c r="W529" i="4"/>
  <c r="W527" i="4"/>
  <c r="W525" i="4"/>
  <c r="W523" i="4"/>
  <c r="W521" i="4"/>
  <c r="W519" i="4"/>
  <c r="W517" i="4"/>
  <c r="W515" i="4"/>
  <c r="W513" i="4"/>
  <c r="W511" i="4"/>
  <c r="W509" i="4"/>
  <c r="W507" i="4"/>
  <c r="W505" i="4"/>
  <c r="W503" i="4"/>
  <c r="W501" i="4"/>
  <c r="W499" i="4"/>
  <c r="W497" i="4"/>
  <c r="W495" i="4"/>
  <c r="W493" i="4"/>
  <c r="W491" i="4"/>
  <c r="W489" i="4"/>
  <c r="W487" i="4"/>
  <c r="W485" i="4"/>
  <c r="W483" i="4"/>
  <c r="W481" i="4"/>
  <c r="W479" i="4"/>
  <c r="W477" i="4"/>
  <c r="W475" i="4"/>
  <c r="W473" i="4"/>
  <c r="W471" i="4"/>
  <c r="W469" i="4"/>
  <c r="W467" i="4"/>
  <c r="W465" i="4"/>
  <c r="W463" i="4"/>
  <c r="W461" i="4"/>
  <c r="W459" i="4"/>
  <c r="W455" i="4"/>
  <c r="W451" i="4"/>
  <c r="W447" i="4"/>
  <c r="W443" i="4"/>
  <c r="W439" i="4"/>
  <c r="W435" i="4"/>
  <c r="W431" i="4"/>
  <c r="W427" i="4"/>
  <c r="W423" i="4"/>
  <c r="W419" i="4"/>
  <c r="W415" i="4"/>
  <c r="W411" i="4"/>
  <c r="W407" i="4"/>
  <c r="W403" i="4"/>
  <c r="W399" i="4"/>
  <c r="W395" i="4"/>
  <c r="W391" i="4"/>
  <c r="W387" i="4"/>
  <c r="W383" i="4"/>
  <c r="W379" i="4"/>
  <c r="W375" i="4"/>
  <c r="X458" i="4"/>
  <c r="X454" i="4"/>
  <c r="X450" i="4"/>
  <c r="X446" i="4"/>
  <c r="X442" i="4"/>
  <c r="X438" i="4"/>
  <c r="X434" i="4"/>
  <c r="X430" i="4"/>
  <c r="X426" i="4"/>
  <c r="X422" i="4"/>
  <c r="X418" i="4"/>
  <c r="X414" i="4"/>
  <c r="X410" i="4"/>
  <c r="X406" i="4"/>
  <c r="X402" i="4"/>
  <c r="X398" i="4"/>
  <c r="X394" i="4"/>
  <c r="X390" i="4"/>
  <c r="X386" i="4"/>
  <c r="X382" i="4"/>
  <c r="X378" i="4"/>
  <c r="X374" i="4"/>
  <c r="X370" i="4"/>
  <c r="X366" i="4"/>
  <c r="X362" i="4"/>
  <c r="X358" i="4"/>
  <c r="X354" i="4"/>
  <c r="X350" i="4"/>
  <c r="X346" i="4"/>
  <c r="X342" i="4"/>
  <c r="X338" i="4"/>
  <c r="X334" i="4"/>
  <c r="X330" i="4"/>
  <c r="X371" i="4"/>
  <c r="X367" i="4"/>
  <c r="X363" i="4"/>
  <c r="X359" i="4"/>
  <c r="X355" i="4"/>
  <c r="X351" i="4"/>
  <c r="X347" i="4"/>
  <c r="X343" i="4"/>
  <c r="X339" i="4"/>
  <c r="X335" i="4"/>
  <c r="X331" i="4"/>
  <c r="X301" i="4"/>
  <c r="X297" i="4"/>
  <c r="X293" i="4"/>
  <c r="X289" i="4"/>
  <c r="X285" i="4"/>
  <c r="X281" i="4"/>
  <c r="X277" i="4"/>
  <c r="X273" i="4"/>
  <c r="X269" i="4"/>
  <c r="X265" i="4"/>
  <c r="X261" i="4"/>
  <c r="X257" i="4"/>
  <c r="X253" i="4"/>
  <c r="X249" i="4"/>
  <c r="X245" i="4"/>
  <c r="X241" i="4"/>
  <c r="X300" i="4"/>
  <c r="X296" i="4"/>
  <c r="X292" i="4"/>
  <c r="X288" i="4"/>
  <c r="X284" i="4"/>
  <c r="X280" i="4"/>
  <c r="X276" i="4"/>
  <c r="X272" i="4"/>
  <c r="X268" i="4"/>
  <c r="X264" i="4"/>
  <c r="X260" i="4"/>
  <c r="X256" i="4"/>
  <c r="X252" i="4"/>
  <c r="X248" i="4"/>
  <c r="X244" i="4"/>
  <c r="X214" i="4"/>
  <c r="X210" i="4"/>
  <c r="X206" i="4"/>
  <c r="X202" i="4"/>
  <c r="X198" i="4"/>
  <c r="X194" i="4"/>
  <c r="X190" i="4"/>
  <c r="X186" i="4"/>
  <c r="X182" i="4"/>
  <c r="X178" i="4"/>
  <c r="X174" i="4"/>
  <c r="X170" i="4"/>
  <c r="X166" i="4"/>
  <c r="X162" i="4"/>
  <c r="X158" i="4"/>
  <c r="X154" i="4"/>
  <c r="X148" i="4"/>
  <c r="X144" i="4"/>
  <c r="X140" i="4"/>
  <c r="X136" i="4"/>
  <c r="W214" i="4"/>
  <c r="W212" i="4"/>
  <c r="W210" i="4"/>
  <c r="W208" i="4"/>
  <c r="W206" i="4"/>
  <c r="W204" i="4"/>
  <c r="W202" i="4"/>
  <c r="W200" i="4"/>
  <c r="W198" i="4"/>
  <c r="W196" i="4"/>
  <c r="W194" i="4"/>
  <c r="W192" i="4"/>
  <c r="W190" i="4"/>
  <c r="W188" i="4"/>
  <c r="W186" i="4"/>
  <c r="W184" i="4"/>
  <c r="W182" i="4"/>
  <c r="W180" i="4"/>
  <c r="W178" i="4"/>
  <c r="W176" i="4"/>
  <c r="W174" i="4"/>
  <c r="W172" i="4"/>
  <c r="W170" i="4"/>
  <c r="W168" i="4"/>
  <c r="W166" i="4"/>
  <c r="W164" i="4"/>
  <c r="W162" i="4"/>
  <c r="W160" i="4"/>
  <c r="W158" i="4"/>
  <c r="W156" i="4"/>
  <c r="W154" i="4"/>
  <c r="W152" i="4"/>
  <c r="W150" i="4"/>
  <c r="W146" i="4"/>
  <c r="W142" i="4"/>
  <c r="W138" i="4"/>
  <c r="X132" i="4"/>
  <c r="X128" i="4"/>
  <c r="X124" i="4"/>
  <c r="W123" i="4"/>
  <c r="W119" i="4"/>
  <c r="W115" i="4"/>
  <c r="W111" i="4"/>
  <c r="W107" i="4"/>
  <c r="X149" i="4"/>
  <c r="X145" i="4"/>
  <c r="X141" i="4"/>
  <c r="X137" i="4"/>
  <c r="W134" i="4"/>
  <c r="W132" i="4"/>
  <c r="W130" i="4"/>
  <c r="W128" i="4"/>
  <c r="W126" i="4"/>
  <c r="W124" i="4"/>
  <c r="W121" i="4"/>
  <c r="W117" i="4"/>
  <c r="W113" i="4"/>
  <c r="W109" i="4"/>
  <c r="X103" i="4"/>
  <c r="X99" i="4"/>
  <c r="X95" i="4"/>
  <c r="X91" i="4"/>
  <c r="X120" i="4"/>
  <c r="X116" i="4"/>
  <c r="X112" i="4"/>
  <c r="X108" i="4"/>
  <c r="W105" i="4"/>
  <c r="W103" i="4"/>
  <c r="W101" i="4"/>
  <c r="W99" i="4"/>
  <c r="W97" i="4"/>
  <c r="W95" i="4"/>
  <c r="W93" i="4"/>
  <c r="W91" i="4"/>
  <c r="X55" i="4"/>
  <c r="X51" i="4"/>
  <c r="X47" i="4"/>
  <c r="X43" i="4"/>
  <c r="X56" i="4"/>
  <c r="X54" i="4"/>
  <c r="X52" i="4"/>
  <c r="X50" i="4"/>
  <c r="X48" i="4"/>
  <c r="X46" i="4"/>
  <c r="X44" i="4"/>
  <c r="X42" i="4"/>
  <c r="X25" i="4"/>
  <c r="X23" i="4"/>
  <c r="X21" i="4"/>
  <c r="X19" i="4"/>
  <c r="X17" i="4"/>
  <c r="X15" i="4"/>
  <c r="AC12" i="4"/>
  <c r="X11" i="4"/>
  <c r="X26" i="4"/>
  <c r="W23" i="4"/>
  <c r="X22" i="4"/>
  <c r="W19" i="4"/>
  <c r="X18" i="4"/>
  <c r="W15" i="4"/>
  <c r="S15" i="4" s="1"/>
  <c r="X14" i="4"/>
  <c r="V12" i="4"/>
  <c r="W11" i="4"/>
  <c r="AG2793" i="4"/>
  <c r="AH2793" i="4" s="1"/>
  <c r="AI2793" i="4" s="1"/>
  <c r="AG2771" i="4"/>
  <c r="AH2771" i="4" s="1"/>
  <c r="AI2771" i="4" s="1"/>
  <c r="AG2755" i="4"/>
  <c r="AH2755" i="4" s="1"/>
  <c r="AI2755" i="4" s="1"/>
  <c r="AG2739" i="4"/>
  <c r="AH2739" i="4" s="1"/>
  <c r="AI2739" i="4" s="1"/>
  <c r="AG2723" i="4"/>
  <c r="AH2723" i="4" s="1"/>
  <c r="AI2723" i="4" s="1"/>
  <c r="AG2707" i="4"/>
  <c r="AH2707" i="4" s="1"/>
  <c r="AI2707" i="4" s="1"/>
  <c r="AG2691" i="4"/>
  <c r="AH2691" i="4" s="1"/>
  <c r="AI2691" i="4" s="1"/>
  <c r="AG2675" i="4"/>
  <c r="AH2675" i="4" s="1"/>
  <c r="AI2675" i="4" s="1"/>
  <c r="AG2655" i="4"/>
  <c r="AH2655" i="4" s="1"/>
  <c r="AI2655" i="4" s="1"/>
  <c r="AG2639" i="4"/>
  <c r="AH2639" i="4" s="1"/>
  <c r="AI2639" i="4" s="1"/>
  <c r="AG2617" i="4"/>
  <c r="AH2617" i="4" s="1"/>
  <c r="AI2617" i="4" s="1"/>
  <c r="AG2601" i="4"/>
  <c r="AH2601" i="4" s="1"/>
  <c r="AI2601" i="4" s="1"/>
  <c r="X2791" i="4"/>
  <c r="W2786" i="4"/>
  <c r="X2781" i="4"/>
  <c r="X2773" i="4"/>
  <c r="W2768" i="4"/>
  <c r="X2763" i="4"/>
  <c r="X2757" i="4"/>
  <c r="W2752" i="4"/>
  <c r="X2747" i="4"/>
  <c r="X2741" i="4"/>
  <c r="W2736" i="4"/>
  <c r="X2731" i="4"/>
  <c r="X2725" i="4"/>
  <c r="W2720" i="4"/>
  <c r="X2715" i="4"/>
  <c r="X2709" i="4"/>
  <c r="W2704" i="4"/>
  <c r="X2699" i="4"/>
  <c r="X2693" i="4"/>
  <c r="W2688" i="4"/>
  <c r="X2683" i="4"/>
  <c r="X2677" i="4"/>
  <c r="W2672" i="4"/>
  <c r="X2665" i="4"/>
  <c r="W2660" i="4"/>
  <c r="X2655" i="4"/>
  <c r="X2649" i="4"/>
  <c r="W2644" i="4"/>
  <c r="X2639" i="4"/>
  <c r="X2633" i="4"/>
  <c r="W2626" i="4"/>
  <c r="X2621" i="4"/>
  <c r="X2615" i="4"/>
  <c r="W2610" i="4"/>
  <c r="X2605" i="4"/>
  <c r="W2600" i="4"/>
  <c r="X2593" i="4"/>
  <c r="X2585" i="4"/>
  <c r="X2577" i="4"/>
  <c r="X2569" i="4"/>
  <c r="X2561" i="4"/>
  <c r="X2553" i="4"/>
  <c r="X2545" i="4"/>
  <c r="X2537" i="4"/>
  <c r="X2529" i="4"/>
  <c r="X2521" i="4"/>
  <c r="X2513" i="4"/>
  <c r="X2505" i="4"/>
  <c r="X2497" i="4"/>
  <c r="X2489" i="4"/>
  <c r="X2481" i="4"/>
  <c r="X2473" i="4"/>
  <c r="X2465" i="4"/>
  <c r="X2457" i="4"/>
  <c r="X2449" i="4"/>
  <c r="X2441" i="4"/>
  <c r="X2433" i="4"/>
  <c r="X2425" i="4"/>
  <c r="X2417" i="4"/>
  <c r="X2409" i="4"/>
  <c r="X2401" i="4"/>
  <c r="X2393" i="4"/>
  <c r="X2385" i="4"/>
  <c r="X2377" i="4"/>
  <c r="X2369" i="4"/>
  <c r="X2361" i="4"/>
  <c r="X2353" i="4"/>
  <c r="X2345" i="4"/>
  <c r="X2337" i="4"/>
  <c r="X2329" i="4"/>
  <c r="X2321" i="4"/>
  <c r="X2313" i="4"/>
  <c r="X2305" i="4"/>
  <c r="X2297" i="4"/>
  <c r="X2289" i="4"/>
  <c r="X2281" i="4"/>
  <c r="X2273" i="4"/>
  <c r="X2265" i="4"/>
  <c r="X2257" i="4"/>
  <c r="X2249" i="4"/>
  <c r="X2241" i="4"/>
  <c r="X2233" i="4"/>
  <c r="X2225" i="4"/>
  <c r="X2217" i="4"/>
  <c r="X2209" i="4"/>
  <c r="X2201" i="4"/>
  <c r="X2193" i="4"/>
  <c r="X2185" i="4"/>
  <c r="X2177" i="4"/>
  <c r="X2169" i="4"/>
  <c r="X2161" i="4"/>
  <c r="X2153" i="4"/>
  <c r="X2145" i="4"/>
  <c r="X2137" i="4"/>
  <c r="X2129" i="4"/>
  <c r="X2121" i="4"/>
  <c r="X2113" i="4"/>
  <c r="X2105" i="4"/>
  <c r="X2097" i="4"/>
  <c r="X2089" i="4"/>
  <c r="X2081" i="4"/>
  <c r="X2073" i="4"/>
  <c r="X2065" i="4"/>
  <c r="X2057" i="4"/>
  <c r="X2049" i="4"/>
  <c r="X2041" i="4"/>
  <c r="X2033" i="4"/>
  <c r="X2025" i="4"/>
  <c r="X2017" i="4"/>
  <c r="X2009" i="4"/>
  <c r="X2001" i="4"/>
  <c r="X1993" i="4"/>
  <c r="X1985" i="4"/>
  <c r="X1977" i="4"/>
  <c r="X1969" i="4"/>
  <c r="X1961" i="4"/>
  <c r="X1953" i="4"/>
  <c r="X1945" i="4"/>
  <c r="X1937" i="4"/>
  <c r="X1929" i="4"/>
  <c r="X1921" i="4"/>
  <c r="X1913" i="4"/>
  <c r="X1905" i="4"/>
  <c r="X1897" i="4"/>
  <c r="X1889" i="4"/>
  <c r="X1881" i="4"/>
  <c r="X1873" i="4"/>
  <c r="X1865" i="4"/>
  <c r="X1857" i="4"/>
  <c r="X1849" i="4"/>
  <c r="X1841" i="4"/>
  <c r="X1833" i="4"/>
  <c r="X1825" i="4"/>
  <c r="X1817" i="4"/>
  <c r="X1809" i="4"/>
  <c r="X1801" i="4"/>
  <c r="X1797" i="4"/>
  <c r="X1793" i="4"/>
  <c r="X1789" i="4"/>
  <c r="X1785" i="4"/>
  <c r="X1781" i="4"/>
  <c r="X1777" i="4"/>
  <c r="X1773" i="4"/>
  <c r="X1769" i="4"/>
  <c r="X1765" i="4"/>
  <c r="X1761" i="4"/>
  <c r="X1757" i="4"/>
  <c r="X1753" i="4"/>
  <c r="X1749" i="4"/>
  <c r="X1745" i="4"/>
  <c r="X2788" i="4"/>
  <c r="X2780" i="4"/>
  <c r="X2776" i="4"/>
  <c r="X2770" i="4"/>
  <c r="X2762" i="4"/>
  <c r="X2754" i="4"/>
  <c r="X2746" i="4"/>
  <c r="X2738" i="4"/>
  <c r="X2730" i="4"/>
  <c r="X2722" i="4"/>
  <c r="X2714" i="4"/>
  <c r="X2706" i="4"/>
  <c r="X2698" i="4"/>
  <c r="X2690" i="4"/>
  <c r="X2682" i="4"/>
  <c r="X2674" i="4"/>
  <c r="X2668" i="4"/>
  <c r="X2662" i="4"/>
  <c r="X2654" i="4"/>
  <c r="X2646" i="4"/>
  <c r="X2636" i="4"/>
  <c r="X2632" i="4"/>
  <c r="X2628" i="4"/>
  <c r="X2620" i="4"/>
  <c r="X2612" i="4"/>
  <c r="X2604" i="4"/>
  <c r="X2596" i="4"/>
  <c r="X2592" i="4"/>
  <c r="X2588" i="4"/>
  <c r="X2584" i="4"/>
  <c r="X2580" i="4"/>
  <c r="X2576" i="4"/>
  <c r="X2572" i="4"/>
  <c r="X2568" i="4"/>
  <c r="X2564" i="4"/>
  <c r="X2560" i="4"/>
  <c r="X2556" i="4"/>
  <c r="X2552" i="4"/>
  <c r="X2548" i="4"/>
  <c r="X2544" i="4"/>
  <c r="X2540" i="4"/>
  <c r="X2536" i="4"/>
  <c r="X2532" i="4"/>
  <c r="X2528" i="4"/>
  <c r="X2524" i="4"/>
  <c r="X2520" i="4"/>
  <c r="X2516" i="4"/>
  <c r="X2512" i="4"/>
  <c r="X2508" i="4"/>
  <c r="X2504" i="4"/>
  <c r="X2500" i="4"/>
  <c r="X2496" i="4"/>
  <c r="X2492" i="4"/>
  <c r="X2488" i="4"/>
  <c r="X2484" i="4"/>
  <c r="X2480" i="4"/>
  <c r="X2476" i="4"/>
  <c r="X2472" i="4"/>
  <c r="X2468" i="4"/>
  <c r="X2464" i="4"/>
  <c r="X2460" i="4"/>
  <c r="X2456" i="4"/>
  <c r="X2452" i="4"/>
  <c r="X2448" i="4"/>
  <c r="X2444" i="4"/>
  <c r="X2440" i="4"/>
  <c r="X2436" i="4"/>
  <c r="X2432" i="4"/>
  <c r="X2428" i="4"/>
  <c r="X2424" i="4"/>
  <c r="X2420" i="4"/>
  <c r="X2416" i="4"/>
  <c r="X2412" i="4"/>
  <c r="X2408" i="4"/>
  <c r="X2404" i="4"/>
  <c r="X2400" i="4"/>
  <c r="X2396" i="4"/>
  <c r="X2392" i="4"/>
  <c r="X2388" i="4"/>
  <c r="X2384" i="4"/>
  <c r="X2380" i="4"/>
  <c r="X2376" i="4"/>
  <c r="X2372" i="4"/>
  <c r="X2368" i="4"/>
  <c r="X2364" i="4"/>
  <c r="X2360" i="4"/>
  <c r="X2356" i="4"/>
  <c r="X2352" i="4"/>
  <c r="X2348" i="4"/>
  <c r="X2344" i="4"/>
  <c r="X2340" i="4"/>
  <c r="X2336" i="4"/>
  <c r="X2332" i="4"/>
  <c r="X2328" i="4"/>
  <c r="X2324" i="4"/>
  <c r="X2320" i="4"/>
  <c r="X2316" i="4"/>
  <c r="X2312" i="4"/>
  <c r="X2308" i="4"/>
  <c r="X2304" i="4"/>
  <c r="X2300" i="4"/>
  <c r="X2296" i="4"/>
  <c r="X2292" i="4"/>
  <c r="X2288" i="4"/>
  <c r="X2284" i="4"/>
  <c r="X2280" i="4"/>
  <c r="X2276" i="4"/>
  <c r="X2272" i="4"/>
  <c r="X2268" i="4"/>
  <c r="X2264" i="4"/>
  <c r="X2260" i="4"/>
  <c r="X2256" i="4"/>
  <c r="X2252" i="4"/>
  <c r="X2248" i="4"/>
  <c r="X2244" i="4"/>
  <c r="X2240" i="4"/>
  <c r="X2236" i="4"/>
  <c r="X2232" i="4"/>
  <c r="X2228" i="4"/>
  <c r="X2224" i="4"/>
  <c r="X2220" i="4"/>
  <c r="X2216" i="4"/>
  <c r="X2212" i="4"/>
  <c r="X2208" i="4"/>
  <c r="X2204" i="4"/>
  <c r="X2200" i="4"/>
  <c r="X2196" i="4"/>
  <c r="X2192" i="4"/>
  <c r="X2188" i="4"/>
  <c r="X2184" i="4"/>
  <c r="X2180" i="4"/>
  <c r="X2176" i="4"/>
  <c r="X2172" i="4"/>
  <c r="X2168" i="4"/>
  <c r="X2164" i="4"/>
  <c r="X2160" i="4"/>
  <c r="X2156" i="4"/>
  <c r="X2152" i="4"/>
  <c r="X2148" i="4"/>
  <c r="X2144" i="4"/>
  <c r="X2140" i="4"/>
  <c r="X2136" i="4"/>
  <c r="X2132" i="4"/>
  <c r="X2128" i="4"/>
  <c r="X2124" i="4"/>
  <c r="X2120" i="4"/>
  <c r="X2116" i="4"/>
  <c r="X2112" i="4"/>
  <c r="X2108" i="4"/>
  <c r="X2104" i="4"/>
  <c r="X2100" i="4"/>
  <c r="X2096" i="4"/>
  <c r="X2092" i="4"/>
  <c r="X2088" i="4"/>
  <c r="X2084" i="4"/>
  <c r="X2080" i="4"/>
  <c r="X2076" i="4"/>
  <c r="X2072" i="4"/>
  <c r="X2068" i="4"/>
  <c r="X2064" i="4"/>
  <c r="X2060" i="4"/>
  <c r="X2056" i="4"/>
  <c r="X2052" i="4"/>
  <c r="X2048" i="4"/>
  <c r="X2044" i="4"/>
  <c r="X2040" i="4"/>
  <c r="X2036" i="4"/>
  <c r="X2032" i="4"/>
  <c r="X2028" i="4"/>
  <c r="X2024" i="4"/>
  <c r="X2020" i="4"/>
  <c r="X2016" i="4"/>
  <c r="X2012" i="4"/>
  <c r="X2008" i="4"/>
  <c r="X2004" i="4"/>
  <c r="X2000" i="4"/>
  <c r="X1996" i="4"/>
  <c r="X1992" i="4"/>
  <c r="X1988" i="4"/>
  <c r="X1984" i="4"/>
  <c r="X1980" i="4"/>
  <c r="X1976" i="4"/>
  <c r="X1972" i="4"/>
  <c r="X1968" i="4"/>
  <c r="X1964" i="4"/>
  <c r="X1960" i="4"/>
  <c r="X1956" i="4"/>
  <c r="X1952" i="4"/>
  <c r="X1948" i="4"/>
  <c r="X1944" i="4"/>
  <c r="X1940" i="4"/>
  <c r="X1936" i="4"/>
  <c r="X1932" i="4"/>
  <c r="X1928" i="4"/>
  <c r="X1924" i="4"/>
  <c r="X1920" i="4"/>
  <c r="X1916" i="4"/>
  <c r="X1912" i="4"/>
  <c r="X1908" i="4"/>
  <c r="X1904" i="4"/>
  <c r="X1900" i="4"/>
  <c r="X1896" i="4"/>
  <c r="X1892" i="4"/>
  <c r="X1888" i="4"/>
  <c r="X1884" i="4"/>
  <c r="X1880" i="4"/>
  <c r="X1876" i="4"/>
  <c r="X1872" i="4"/>
  <c r="X1868" i="4"/>
  <c r="X1864" i="4"/>
  <c r="X1860" i="4"/>
  <c r="X1856" i="4"/>
  <c r="X1852" i="4"/>
  <c r="X1848" i="4"/>
  <c r="X1844" i="4"/>
  <c r="X1840" i="4"/>
  <c r="X1836" i="4"/>
  <c r="X1832" i="4"/>
  <c r="X1828" i="4"/>
  <c r="X1824" i="4"/>
  <c r="X1820" i="4"/>
  <c r="X1816" i="4"/>
  <c r="X1812" i="4"/>
  <c r="X1808" i="4"/>
  <c r="X1804" i="4"/>
  <c r="X1800" i="4"/>
  <c r="X1796" i="4"/>
  <c r="X1792" i="4"/>
  <c r="X1788" i="4"/>
  <c r="X1784" i="4"/>
  <c r="X1780" i="4"/>
  <c r="X1776" i="4"/>
  <c r="X1772" i="4"/>
  <c r="X1768" i="4"/>
  <c r="X1764" i="4"/>
  <c r="X1760" i="4"/>
  <c r="X1756" i="4"/>
  <c r="X1752" i="4"/>
  <c r="X1748" i="4"/>
  <c r="X1744" i="4"/>
  <c r="X1742" i="4"/>
  <c r="X1740" i="4"/>
  <c r="X1513" i="4"/>
  <c r="X1509" i="4"/>
  <c r="X1505" i="4"/>
  <c r="X1501" i="4"/>
  <c r="X1497" i="4"/>
  <c r="X1493" i="4"/>
  <c r="X1489" i="4"/>
  <c r="X1485" i="4"/>
  <c r="X1481" i="4"/>
  <c r="X1477" i="4"/>
  <c r="X1473" i="4"/>
  <c r="X1469" i="4"/>
  <c r="X1465" i="4"/>
  <c r="X1461" i="4"/>
  <c r="X1457" i="4"/>
  <c r="X1453" i="4"/>
  <c r="X1449" i="4"/>
  <c r="X1445" i="4"/>
  <c r="X1441" i="4"/>
  <c r="X1437" i="4"/>
  <c r="X1433" i="4"/>
  <c r="X1429" i="4"/>
  <c r="X1425" i="4"/>
  <c r="X1421" i="4"/>
  <c r="X1417" i="4"/>
  <c r="X1413" i="4"/>
  <c r="X1409" i="4"/>
  <c r="X1405" i="4"/>
  <c r="X1401" i="4"/>
  <c r="X1397" i="4"/>
  <c r="X1393" i="4"/>
  <c r="X1389" i="4"/>
  <c r="X1385" i="4"/>
  <c r="X1381" i="4"/>
  <c r="X1377" i="4"/>
  <c r="X1373" i="4"/>
  <c r="X1369" i="4"/>
  <c r="X1365" i="4"/>
  <c r="X1361" i="4"/>
  <c r="X1357" i="4"/>
  <c r="X1353" i="4"/>
  <c r="X1349" i="4"/>
  <c r="X1345" i="4"/>
  <c r="X1341" i="4"/>
  <c r="X1337" i="4"/>
  <c r="X1333" i="4"/>
  <c r="X1329" i="4"/>
  <c r="X1325" i="4"/>
  <c r="X1321" i="4"/>
  <c r="X1317" i="4"/>
  <c r="X1313" i="4"/>
  <c r="X1309" i="4"/>
  <c r="X1305" i="4"/>
  <c r="X1301" i="4"/>
  <c r="X1297" i="4"/>
  <c r="X1293" i="4"/>
  <c r="X1289" i="4"/>
  <c r="X1285" i="4"/>
  <c r="X1281" i="4"/>
  <c r="X1277" i="4"/>
  <c r="X1273" i="4"/>
  <c r="X1269" i="4"/>
  <c r="X1265" i="4"/>
  <c r="X1261" i="4"/>
  <c r="X1257" i="4"/>
  <c r="X1253" i="4"/>
  <c r="X1249" i="4"/>
  <c r="X1245" i="4"/>
  <c r="X1241" i="4"/>
  <c r="X1237" i="4"/>
  <c r="X1233" i="4"/>
  <c r="X1229" i="4"/>
  <c r="X1225" i="4"/>
  <c r="X1221" i="4"/>
  <c r="X1217" i="4"/>
  <c r="X1213" i="4"/>
  <c r="X1209" i="4"/>
  <c r="X1205" i="4"/>
  <c r="X1201" i="4"/>
  <c r="X1197" i="4"/>
  <c r="X1193" i="4"/>
  <c r="X1189" i="4"/>
  <c r="X1185" i="4"/>
  <c r="X1181" i="4"/>
  <c r="X1177" i="4"/>
  <c r="X1173" i="4"/>
  <c r="X1169" i="4"/>
  <c r="X1165" i="4"/>
  <c r="X1161" i="4"/>
  <c r="X1157" i="4"/>
  <c r="X1153" i="4"/>
  <c r="X1149" i="4"/>
  <c r="X1145" i="4"/>
  <c r="X1141" i="4"/>
  <c r="X1137" i="4"/>
  <c r="X1133" i="4"/>
  <c r="X1129" i="4"/>
  <c r="X1125" i="4"/>
  <c r="X1121" i="4"/>
  <c r="X1117" i="4"/>
  <c r="X1113" i="4"/>
  <c r="X1109" i="4"/>
  <c r="X1105" i="4"/>
  <c r="X1101" i="4"/>
  <c r="X1097" i="4"/>
  <c r="X1093" i="4"/>
  <c r="X1089" i="4"/>
  <c r="X1085" i="4"/>
  <c r="X1081" i="4"/>
  <c r="X1077" i="4"/>
  <c r="X1073" i="4"/>
  <c r="X1069" i="4"/>
  <c r="X1065" i="4"/>
  <c r="X1061" i="4"/>
  <c r="X1057" i="4"/>
  <c r="X1053" i="4"/>
  <c r="X1049" i="4"/>
  <c r="X1045" i="4"/>
  <c r="X1041" i="4"/>
  <c r="X1037" i="4"/>
  <c r="X1033" i="4"/>
  <c r="X1029" i="4"/>
  <c r="X1025" i="4"/>
  <c r="X1021" i="4"/>
  <c r="X1017" i="4"/>
  <c r="X1013" i="4"/>
  <c r="X1009" i="4"/>
  <c r="X1005" i="4"/>
  <c r="X1001" i="4"/>
  <c r="X997" i="4"/>
  <c r="X993" i="4"/>
  <c r="X989" i="4"/>
  <c r="X1514" i="4"/>
  <c r="X1512" i="4"/>
  <c r="X1510" i="4"/>
  <c r="X1508" i="4"/>
  <c r="X1506" i="4"/>
  <c r="X1504" i="4"/>
  <c r="X1502" i="4"/>
  <c r="X1500" i="4"/>
  <c r="X1498" i="4"/>
  <c r="X1496" i="4"/>
  <c r="X1494" i="4"/>
  <c r="X1492" i="4"/>
  <c r="X1490" i="4"/>
  <c r="X1488" i="4"/>
  <c r="X1486" i="4"/>
  <c r="X1484" i="4"/>
  <c r="X1482" i="4"/>
  <c r="X1480" i="4"/>
  <c r="X1478" i="4"/>
  <c r="X1476" i="4"/>
  <c r="X1474" i="4"/>
  <c r="X1472" i="4"/>
  <c r="X1470" i="4"/>
  <c r="X1468" i="4"/>
  <c r="X1466" i="4"/>
  <c r="X1464" i="4"/>
  <c r="X1462" i="4"/>
  <c r="X1460" i="4"/>
  <c r="X1458" i="4"/>
  <c r="X1456" i="4"/>
  <c r="X1454" i="4"/>
  <c r="X1452" i="4"/>
  <c r="X1450" i="4"/>
  <c r="X1448" i="4"/>
  <c r="X1446" i="4"/>
  <c r="X1444" i="4"/>
  <c r="X1442" i="4"/>
  <c r="X1440" i="4"/>
  <c r="X1438" i="4"/>
  <c r="X1436" i="4"/>
  <c r="X1434" i="4"/>
  <c r="X1432" i="4"/>
  <c r="X1430" i="4"/>
  <c r="X1428" i="4"/>
  <c r="X1426" i="4"/>
  <c r="X1424" i="4"/>
  <c r="X1422" i="4"/>
  <c r="X1420" i="4"/>
  <c r="X1418" i="4"/>
  <c r="X1416" i="4"/>
  <c r="X1414" i="4"/>
  <c r="X1412" i="4"/>
  <c r="X1410" i="4"/>
  <c r="X1408" i="4"/>
  <c r="X1406" i="4"/>
  <c r="X1404" i="4"/>
  <c r="X1402" i="4"/>
  <c r="X1400" i="4"/>
  <c r="X1398" i="4"/>
  <c r="X1396" i="4"/>
  <c r="X1394" i="4"/>
  <c r="X1392" i="4"/>
  <c r="X1390" i="4"/>
  <c r="X1388" i="4"/>
  <c r="X1386" i="4"/>
  <c r="X1384" i="4"/>
  <c r="X1382" i="4"/>
  <c r="X1380" i="4"/>
  <c r="X1378" i="4"/>
  <c r="X1376" i="4"/>
  <c r="X1374" i="4"/>
  <c r="X1372" i="4"/>
  <c r="X1370" i="4"/>
  <c r="X1368" i="4"/>
  <c r="X1366" i="4"/>
  <c r="X1364" i="4"/>
  <c r="X1362" i="4"/>
  <c r="X1360" i="4"/>
  <c r="X1358" i="4"/>
  <c r="X1356" i="4"/>
  <c r="X1354" i="4"/>
  <c r="X1352" i="4"/>
  <c r="X1350" i="4"/>
  <c r="X1348" i="4"/>
  <c r="X1346" i="4"/>
  <c r="X1344" i="4"/>
  <c r="X1342" i="4"/>
  <c r="X1340" i="4"/>
  <c r="X1338" i="4"/>
  <c r="X1336" i="4"/>
  <c r="X1334" i="4"/>
  <c r="X1332" i="4"/>
  <c r="X1330" i="4"/>
  <c r="X1328" i="4"/>
  <c r="X1326" i="4"/>
  <c r="X1324" i="4"/>
  <c r="X1322" i="4"/>
  <c r="X1320" i="4"/>
  <c r="X1318" i="4"/>
  <c r="X1316" i="4"/>
  <c r="X1314" i="4"/>
  <c r="X1312" i="4"/>
  <c r="X1310" i="4"/>
  <c r="X1308" i="4"/>
  <c r="X1306" i="4"/>
  <c r="X1304" i="4"/>
  <c r="X1302" i="4"/>
  <c r="X1300" i="4"/>
  <c r="X1298" i="4"/>
  <c r="X1296" i="4"/>
  <c r="X1294" i="4"/>
  <c r="X1292" i="4"/>
  <c r="X1290" i="4"/>
  <c r="X1288" i="4"/>
  <c r="X1286" i="4"/>
  <c r="X1284" i="4"/>
  <c r="X1282" i="4"/>
  <c r="X1280" i="4"/>
  <c r="X1278" i="4"/>
  <c r="X1276" i="4"/>
  <c r="X1274" i="4"/>
  <c r="X1272" i="4"/>
  <c r="X1270" i="4"/>
  <c r="X1268" i="4"/>
  <c r="X1266" i="4"/>
  <c r="X1264" i="4"/>
  <c r="X1262" i="4"/>
  <c r="X1260" i="4"/>
  <c r="X1258" i="4"/>
  <c r="X1256" i="4"/>
  <c r="X1254" i="4"/>
  <c r="X1252" i="4"/>
  <c r="X1250" i="4"/>
  <c r="X1248" i="4"/>
  <c r="X1246" i="4"/>
  <c r="X1244" i="4"/>
  <c r="X1242" i="4"/>
  <c r="X1240" i="4"/>
  <c r="X1238" i="4"/>
  <c r="X1236" i="4"/>
  <c r="X1234" i="4"/>
  <c r="X1232" i="4"/>
  <c r="X1230" i="4"/>
  <c r="X1228" i="4"/>
  <c r="X1226" i="4"/>
  <c r="X1224" i="4"/>
  <c r="X1222" i="4"/>
  <c r="X1220" i="4"/>
  <c r="X1218" i="4"/>
  <c r="X1216" i="4"/>
  <c r="X1214" i="4"/>
  <c r="X1212" i="4"/>
  <c r="X1210" i="4"/>
  <c r="X1208" i="4"/>
  <c r="X1206" i="4"/>
  <c r="X1204" i="4"/>
  <c r="X1202" i="4"/>
  <c r="X1200" i="4"/>
  <c r="X1198" i="4"/>
  <c r="X1196" i="4"/>
  <c r="X1194" i="4"/>
  <c r="X1192" i="4"/>
  <c r="X1190" i="4"/>
  <c r="X1188" i="4"/>
  <c r="X1186" i="4"/>
  <c r="X1184" i="4"/>
  <c r="X1182" i="4"/>
  <c r="X1180" i="4"/>
  <c r="X1178" i="4"/>
  <c r="X1176" i="4"/>
  <c r="X1174" i="4"/>
  <c r="X1172" i="4"/>
  <c r="X1170" i="4"/>
  <c r="X1168" i="4"/>
  <c r="X1166" i="4"/>
  <c r="X1164" i="4"/>
  <c r="X1162" i="4"/>
  <c r="X1160" i="4"/>
  <c r="X1158" i="4"/>
  <c r="X1156" i="4"/>
  <c r="X1154" i="4"/>
  <c r="X1152" i="4"/>
  <c r="X1150" i="4"/>
  <c r="X1148" i="4"/>
  <c r="X1146" i="4"/>
  <c r="X1144" i="4"/>
  <c r="X1142" i="4"/>
  <c r="X1140" i="4"/>
  <c r="X1138" i="4"/>
  <c r="X1136" i="4"/>
  <c r="X1134" i="4"/>
  <c r="X1132" i="4"/>
  <c r="X1130" i="4"/>
  <c r="X1128" i="4"/>
  <c r="X1126" i="4"/>
  <c r="X1124" i="4"/>
  <c r="X1122" i="4"/>
  <c r="X1120" i="4"/>
  <c r="X1118" i="4"/>
  <c r="X1116" i="4"/>
  <c r="X1114" i="4"/>
  <c r="X1112" i="4"/>
  <c r="X1110" i="4"/>
  <c r="X1108" i="4"/>
  <c r="X1106" i="4"/>
  <c r="X1104" i="4"/>
  <c r="X1102" i="4"/>
  <c r="X1100" i="4"/>
  <c r="X1098" i="4"/>
  <c r="X1096" i="4"/>
  <c r="X1094" i="4"/>
  <c r="X1092" i="4"/>
  <c r="X1090" i="4"/>
  <c r="X1088" i="4"/>
  <c r="X1086" i="4"/>
  <c r="X1084" i="4"/>
  <c r="X1082" i="4"/>
  <c r="X1080" i="4"/>
  <c r="X1078" i="4"/>
  <c r="X1076" i="4"/>
  <c r="X1074" i="4"/>
  <c r="X1072" i="4"/>
  <c r="X1070" i="4"/>
  <c r="X1068" i="4"/>
  <c r="X1066" i="4"/>
  <c r="X1064" i="4"/>
  <c r="X1062" i="4"/>
  <c r="X1060" i="4"/>
  <c r="X1058" i="4"/>
  <c r="X1056" i="4"/>
  <c r="X1054" i="4"/>
  <c r="X1052" i="4"/>
  <c r="X1050" i="4"/>
  <c r="X1048" i="4"/>
  <c r="X1046" i="4"/>
  <c r="X1044" i="4"/>
  <c r="X1042" i="4"/>
  <c r="X1040" i="4"/>
  <c r="X1038" i="4"/>
  <c r="X1036" i="4"/>
  <c r="X1034" i="4"/>
  <c r="X1032" i="4"/>
  <c r="X1030" i="4"/>
  <c r="X1028" i="4"/>
  <c r="X1026" i="4"/>
  <c r="X1024" i="4"/>
  <c r="X1022" i="4"/>
  <c r="X1020" i="4"/>
  <c r="X1018" i="4"/>
  <c r="X1016" i="4"/>
  <c r="X1014" i="4"/>
  <c r="X1012" i="4"/>
  <c r="X1010" i="4"/>
  <c r="X1008" i="4"/>
  <c r="X1006" i="4"/>
  <c r="X1004" i="4"/>
  <c r="X1002" i="4"/>
  <c r="X1000" i="4"/>
  <c r="X998" i="4"/>
  <c r="X996" i="4"/>
  <c r="X994" i="4"/>
  <c r="X992" i="4"/>
  <c r="X990" i="4"/>
  <c r="X988" i="4"/>
  <c r="X881" i="4"/>
  <c r="X877" i="4"/>
  <c r="X873" i="4"/>
  <c r="X869" i="4"/>
  <c r="X865" i="4"/>
  <c r="X861" i="4"/>
  <c r="X857" i="4"/>
  <c r="X853" i="4"/>
  <c r="X849" i="4"/>
  <c r="X845" i="4"/>
  <c r="X841" i="4"/>
  <c r="X837" i="4"/>
  <c r="X833" i="4"/>
  <c r="X829" i="4"/>
  <c r="X825" i="4"/>
  <c r="X821" i="4"/>
  <c r="X817" i="4"/>
  <c r="X813" i="4"/>
  <c r="X809" i="4"/>
  <c r="X805" i="4"/>
  <c r="X801" i="4"/>
  <c r="X797" i="4"/>
  <c r="X793" i="4"/>
  <c r="X789" i="4"/>
  <c r="X785" i="4"/>
  <c r="X781" i="4"/>
  <c r="X777" i="4"/>
  <c r="X773" i="4"/>
  <c r="X769" i="4"/>
  <c r="X765" i="4"/>
  <c r="X761" i="4"/>
  <c r="X757" i="4"/>
  <c r="X753" i="4"/>
  <c r="X749" i="4"/>
  <c r="X745" i="4"/>
  <c r="X741" i="4"/>
  <c r="X737" i="4"/>
  <c r="X733" i="4"/>
  <c r="X729" i="4"/>
  <c r="X725" i="4"/>
  <c r="X721" i="4"/>
  <c r="X717" i="4"/>
  <c r="X713" i="4"/>
  <c r="X709" i="4"/>
  <c r="X705" i="4"/>
  <c r="X701" i="4"/>
  <c r="X697" i="4"/>
  <c r="X693" i="4"/>
  <c r="X689" i="4"/>
  <c r="X685" i="4"/>
  <c r="X681" i="4"/>
  <c r="X677" i="4"/>
  <c r="X673" i="4"/>
  <c r="X669" i="4"/>
  <c r="X665" i="4"/>
  <c r="X661" i="4"/>
  <c r="X657" i="4"/>
  <c r="X653" i="4"/>
  <c r="X649" i="4"/>
  <c r="X645" i="4"/>
  <c r="X641" i="4"/>
  <c r="X637" i="4"/>
  <c r="X633" i="4"/>
  <c r="X629" i="4"/>
  <c r="X625" i="4"/>
  <c r="X884" i="4"/>
  <c r="X882" i="4"/>
  <c r="X880" i="4"/>
  <c r="X878" i="4"/>
  <c r="X876" i="4"/>
  <c r="X874" i="4"/>
  <c r="X872" i="4"/>
  <c r="X870" i="4"/>
  <c r="X868" i="4"/>
  <c r="X866" i="4"/>
  <c r="X864" i="4"/>
  <c r="X862" i="4"/>
  <c r="X860" i="4"/>
  <c r="X858" i="4"/>
  <c r="X856" i="4"/>
  <c r="X854" i="4"/>
  <c r="X852" i="4"/>
  <c r="X850" i="4"/>
  <c r="X848" i="4"/>
  <c r="X846" i="4"/>
  <c r="X844" i="4"/>
  <c r="X842" i="4"/>
  <c r="X840" i="4"/>
  <c r="X838" i="4"/>
  <c r="X836" i="4"/>
  <c r="X834" i="4"/>
  <c r="X832" i="4"/>
  <c r="X830" i="4"/>
  <c r="X828" i="4"/>
  <c r="X826" i="4"/>
  <c r="X824" i="4"/>
  <c r="X822" i="4"/>
  <c r="X820" i="4"/>
  <c r="X818" i="4"/>
  <c r="X816" i="4"/>
  <c r="X814" i="4"/>
  <c r="X812" i="4"/>
  <c r="X810" i="4"/>
  <c r="X808" i="4"/>
  <c r="X806" i="4"/>
  <c r="X804" i="4"/>
  <c r="X802" i="4"/>
  <c r="X800" i="4"/>
  <c r="X798" i="4"/>
  <c r="X796" i="4"/>
  <c r="X794" i="4"/>
  <c r="X792" i="4"/>
  <c r="X790" i="4"/>
  <c r="X788" i="4"/>
  <c r="X786" i="4"/>
  <c r="X784" i="4"/>
  <c r="X782" i="4"/>
  <c r="X780" i="4"/>
  <c r="X778" i="4"/>
  <c r="X776" i="4"/>
  <c r="X774" i="4"/>
  <c r="X772" i="4"/>
  <c r="X770" i="4"/>
  <c r="X768" i="4"/>
  <c r="X766" i="4"/>
  <c r="X764" i="4"/>
  <c r="X762" i="4"/>
  <c r="X760" i="4"/>
  <c r="X758" i="4"/>
  <c r="X756" i="4"/>
  <c r="X754" i="4"/>
  <c r="X752" i="4"/>
  <c r="X750" i="4"/>
  <c r="X748" i="4"/>
  <c r="X746" i="4"/>
  <c r="X744" i="4"/>
  <c r="X742" i="4"/>
  <c r="X740" i="4"/>
  <c r="X738" i="4"/>
  <c r="X736" i="4"/>
  <c r="X734" i="4"/>
  <c r="X732" i="4"/>
  <c r="X730" i="4"/>
  <c r="X728" i="4"/>
  <c r="X726" i="4"/>
  <c r="X724" i="4"/>
  <c r="X722" i="4"/>
  <c r="X720" i="4"/>
  <c r="X718" i="4"/>
  <c r="X716" i="4"/>
  <c r="X714" i="4"/>
  <c r="X712" i="4"/>
  <c r="X710" i="4"/>
  <c r="X708" i="4"/>
  <c r="X706" i="4"/>
  <c r="X704" i="4"/>
  <c r="X702" i="4"/>
  <c r="X700" i="4"/>
  <c r="X698" i="4"/>
  <c r="X696" i="4"/>
  <c r="X694" i="4"/>
  <c r="X692" i="4"/>
  <c r="X690" i="4"/>
  <c r="X688" i="4"/>
  <c r="X686" i="4"/>
  <c r="X684" i="4"/>
  <c r="X682" i="4"/>
  <c r="X680" i="4"/>
  <c r="X678" i="4"/>
  <c r="X676" i="4"/>
  <c r="X674" i="4"/>
  <c r="X672" i="4"/>
  <c r="X670" i="4"/>
  <c r="X668" i="4"/>
  <c r="X666" i="4"/>
  <c r="X664" i="4"/>
  <c r="X662" i="4"/>
  <c r="X660" i="4"/>
  <c r="X658" i="4"/>
  <c r="X656" i="4"/>
  <c r="X654" i="4"/>
  <c r="X652" i="4"/>
  <c r="X650" i="4"/>
  <c r="X648" i="4"/>
  <c r="X646" i="4"/>
  <c r="X644" i="4"/>
  <c r="X642" i="4"/>
  <c r="X640" i="4"/>
  <c r="X638" i="4"/>
  <c r="X636" i="4"/>
  <c r="X634" i="4"/>
  <c r="X632" i="4"/>
  <c r="X630" i="4"/>
  <c r="X628" i="4"/>
  <c r="X626" i="4"/>
  <c r="X624" i="4"/>
  <c r="X573" i="4"/>
  <c r="X569" i="4"/>
  <c r="X565" i="4"/>
  <c r="X561" i="4"/>
  <c r="X557" i="4"/>
  <c r="X553" i="4"/>
  <c r="X549" i="4"/>
  <c r="X545" i="4"/>
  <c r="X541" i="4"/>
  <c r="X537" i="4"/>
  <c r="X533" i="4"/>
  <c r="X529" i="4"/>
  <c r="X525" i="4"/>
  <c r="X521" i="4"/>
  <c r="X517" i="4"/>
  <c r="X513" i="4"/>
  <c r="X509" i="4"/>
  <c r="X505" i="4"/>
  <c r="X501" i="4"/>
  <c r="X497" i="4"/>
  <c r="X493" i="4"/>
  <c r="X489" i="4"/>
  <c r="X485" i="4"/>
  <c r="X481" i="4"/>
  <c r="X477" i="4"/>
  <c r="X473" i="4"/>
  <c r="X469" i="4"/>
  <c r="X465" i="4"/>
  <c r="X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X574" i="4"/>
  <c r="X572" i="4"/>
  <c r="X570" i="4"/>
  <c r="X568" i="4"/>
  <c r="X566" i="4"/>
  <c r="X564" i="4"/>
  <c r="X562" i="4"/>
  <c r="X560" i="4"/>
  <c r="X558" i="4"/>
  <c r="X556" i="4"/>
  <c r="X554" i="4"/>
  <c r="X552" i="4"/>
  <c r="X550" i="4"/>
  <c r="X548" i="4"/>
  <c r="X546" i="4"/>
  <c r="X544" i="4"/>
  <c r="X542" i="4"/>
  <c r="X540" i="4"/>
  <c r="X538" i="4"/>
  <c r="X536" i="4"/>
  <c r="X534" i="4"/>
  <c r="X532" i="4"/>
  <c r="X530" i="4"/>
  <c r="X528" i="4"/>
  <c r="X526" i="4"/>
  <c r="X524" i="4"/>
  <c r="X522" i="4"/>
  <c r="X520" i="4"/>
  <c r="X518" i="4"/>
  <c r="X516" i="4"/>
  <c r="X514" i="4"/>
  <c r="X512" i="4"/>
  <c r="X510" i="4"/>
  <c r="X508" i="4"/>
  <c r="X506" i="4"/>
  <c r="X504" i="4"/>
  <c r="X502" i="4"/>
  <c r="X500" i="4"/>
  <c r="X498" i="4"/>
  <c r="X496" i="4"/>
  <c r="X494" i="4"/>
  <c r="X492" i="4"/>
  <c r="X490" i="4"/>
  <c r="X488" i="4"/>
  <c r="X486" i="4"/>
  <c r="X484" i="4"/>
  <c r="X482" i="4"/>
  <c r="X480" i="4"/>
  <c r="X478" i="4"/>
  <c r="X476" i="4"/>
  <c r="X474" i="4"/>
  <c r="X472" i="4"/>
  <c r="X470" i="4"/>
  <c r="X468" i="4"/>
  <c r="X466" i="4"/>
  <c r="X464" i="4"/>
  <c r="X462" i="4"/>
  <c r="X459" i="4"/>
  <c r="X455" i="4"/>
  <c r="X451" i="4"/>
  <c r="X447" i="4"/>
  <c r="X443" i="4"/>
  <c r="X439" i="4"/>
  <c r="X435" i="4"/>
  <c r="X431" i="4"/>
  <c r="X427" i="4"/>
  <c r="X423" i="4"/>
  <c r="X419" i="4"/>
  <c r="X415" i="4"/>
  <c r="X411" i="4"/>
  <c r="X407" i="4"/>
  <c r="X403" i="4"/>
  <c r="X399" i="4"/>
  <c r="X395" i="4"/>
  <c r="X391" i="4"/>
  <c r="X387" i="4"/>
  <c r="X383" i="4"/>
  <c r="X379" i="4"/>
  <c r="X375" i="4"/>
  <c r="X460" i="4"/>
  <c r="X456" i="4"/>
  <c r="X452" i="4"/>
  <c r="X448" i="4"/>
  <c r="X444" i="4"/>
  <c r="X440" i="4"/>
  <c r="X436" i="4"/>
  <c r="X432" i="4"/>
  <c r="X428" i="4"/>
  <c r="X424" i="4"/>
  <c r="X420" i="4"/>
  <c r="X416" i="4"/>
  <c r="X412" i="4"/>
  <c r="X408" i="4"/>
  <c r="X404" i="4"/>
  <c r="X400" i="4"/>
  <c r="X396" i="4"/>
  <c r="X392" i="4"/>
  <c r="X388" i="4"/>
  <c r="X384" i="4"/>
  <c r="X380" i="4"/>
  <c r="X376" i="4"/>
  <c r="X372" i="4"/>
  <c r="X368" i="4"/>
  <c r="X364" i="4"/>
  <c r="X360" i="4"/>
  <c r="X356" i="4"/>
  <c r="X352" i="4"/>
  <c r="X348" i="4"/>
  <c r="X344" i="4"/>
  <c r="X340" i="4"/>
  <c r="X336" i="4"/>
  <c r="X332" i="4"/>
  <c r="X373" i="4"/>
  <c r="X369" i="4"/>
  <c r="X365" i="4"/>
  <c r="X361" i="4"/>
  <c r="X357" i="4"/>
  <c r="X353" i="4"/>
  <c r="X349" i="4"/>
  <c r="X345" i="4"/>
  <c r="X341" i="4"/>
  <c r="X337" i="4"/>
  <c r="X333" i="4"/>
  <c r="X303" i="4"/>
  <c r="X299" i="4"/>
  <c r="X295" i="4"/>
  <c r="X291" i="4"/>
  <c r="X287" i="4"/>
  <c r="X283" i="4"/>
  <c r="X279" i="4"/>
  <c r="X275" i="4"/>
  <c r="X271" i="4"/>
  <c r="X267" i="4"/>
  <c r="X263" i="4"/>
  <c r="X259" i="4"/>
  <c r="X255" i="4"/>
  <c r="X251" i="4"/>
  <c r="X247" i="4"/>
  <c r="X243" i="4"/>
  <c r="X329" i="4"/>
  <c r="X302" i="4"/>
  <c r="X298" i="4"/>
  <c r="X294" i="4"/>
  <c r="X290" i="4"/>
  <c r="X286" i="4"/>
  <c r="X282" i="4"/>
  <c r="X278" i="4"/>
  <c r="X274" i="4"/>
  <c r="X270" i="4"/>
  <c r="X266" i="4"/>
  <c r="X262" i="4"/>
  <c r="X258" i="4"/>
  <c r="X254" i="4"/>
  <c r="X250" i="4"/>
  <c r="X246" i="4"/>
  <c r="X242" i="4"/>
  <c r="X212" i="4"/>
  <c r="X208" i="4"/>
  <c r="X204" i="4"/>
  <c r="X200" i="4"/>
  <c r="X196" i="4"/>
  <c r="X192" i="4"/>
  <c r="X188" i="4"/>
  <c r="X184" i="4"/>
  <c r="X180" i="4"/>
  <c r="X176" i="4"/>
  <c r="X172" i="4"/>
  <c r="X168" i="4"/>
  <c r="X164" i="4"/>
  <c r="X160" i="4"/>
  <c r="X156" i="4"/>
  <c r="X152" i="4"/>
  <c r="W148" i="4"/>
  <c r="W144" i="4"/>
  <c r="W140" i="4"/>
  <c r="W136" i="4"/>
  <c r="X213" i="4"/>
  <c r="X211" i="4"/>
  <c r="X209" i="4"/>
  <c r="X207" i="4"/>
  <c r="X205" i="4"/>
  <c r="X203" i="4"/>
  <c r="X201" i="4"/>
  <c r="X199" i="4"/>
  <c r="X197" i="4"/>
  <c r="X195" i="4"/>
  <c r="X193" i="4"/>
  <c r="X191" i="4"/>
  <c r="X189" i="4"/>
  <c r="X187" i="4"/>
  <c r="X185" i="4"/>
  <c r="X183" i="4"/>
  <c r="X181" i="4"/>
  <c r="X179" i="4"/>
  <c r="X177" i="4"/>
  <c r="X175" i="4"/>
  <c r="X173" i="4"/>
  <c r="X171" i="4"/>
  <c r="X169" i="4"/>
  <c r="X167" i="4"/>
  <c r="X165" i="4"/>
  <c r="X163" i="4"/>
  <c r="X161" i="4"/>
  <c r="X159" i="4"/>
  <c r="X157" i="4"/>
  <c r="X155" i="4"/>
  <c r="X153" i="4"/>
  <c r="X150" i="4"/>
  <c r="X146" i="4"/>
  <c r="X142" i="4"/>
  <c r="X138" i="4"/>
  <c r="X134" i="4"/>
  <c r="X130" i="4"/>
  <c r="X126" i="4"/>
  <c r="X123" i="4"/>
  <c r="X119" i="4"/>
  <c r="X115" i="4"/>
  <c r="X111" i="4"/>
  <c r="X107" i="4"/>
  <c r="X151" i="4"/>
  <c r="X147" i="4"/>
  <c r="X143" i="4"/>
  <c r="X139" i="4"/>
  <c r="X135" i="4"/>
  <c r="X133" i="4"/>
  <c r="X131" i="4"/>
  <c r="X129" i="4"/>
  <c r="X127" i="4"/>
  <c r="X125" i="4"/>
  <c r="X121" i="4"/>
  <c r="X117" i="4"/>
  <c r="X113" i="4"/>
  <c r="X109" i="4"/>
  <c r="X105" i="4"/>
  <c r="X101" i="4"/>
  <c r="X97" i="4"/>
  <c r="X93" i="4"/>
  <c r="X122" i="4"/>
  <c r="X118" i="4"/>
  <c r="X114" i="4"/>
  <c r="X110" i="4"/>
  <c r="X106" i="4"/>
  <c r="X104" i="4"/>
  <c r="X102" i="4"/>
  <c r="X100" i="4"/>
  <c r="X98" i="4"/>
  <c r="X96" i="4"/>
  <c r="X94" i="4"/>
  <c r="X92" i="4"/>
  <c r="X53" i="4"/>
  <c r="X49" i="4"/>
  <c r="X45" i="4"/>
  <c r="W57" i="4"/>
  <c r="W55" i="4"/>
  <c r="W53" i="4"/>
  <c r="W51" i="4"/>
  <c r="W49" i="4"/>
  <c r="W47" i="4"/>
  <c r="W45" i="4"/>
  <c r="W43" i="4"/>
  <c r="X13" i="4"/>
  <c r="V11" i="4"/>
  <c r="S11" i="4" s="1"/>
  <c r="W25" i="4"/>
  <c r="X24" i="4"/>
  <c r="W21" i="4"/>
  <c r="X20" i="4"/>
  <c r="W17" i="4"/>
  <c r="X16" i="4"/>
  <c r="W13" i="4"/>
  <c r="S13" i="4" s="1"/>
  <c r="X12" i="4"/>
  <c r="V10" i="4"/>
  <c r="V8" i="4"/>
  <c r="V9" i="4"/>
  <c r="S9" i="4" s="1"/>
  <c r="AC13" i="4"/>
  <c r="BN13" i="4"/>
  <c r="AX13" i="4"/>
  <c r="AW13" i="4"/>
  <c r="AY13" i="4"/>
  <c r="AV13" i="4"/>
  <c r="AU13" i="4"/>
  <c r="BN10" i="4"/>
  <c r="AG12" i="4"/>
  <c r="AH12" i="4" s="1"/>
  <c r="AI12" i="4" s="1"/>
  <c r="AG13" i="4"/>
  <c r="AH13" i="4" s="1"/>
  <c r="AI13" i="4" s="1"/>
  <c r="AG14" i="4"/>
  <c r="AH14" i="4" s="1"/>
  <c r="AI14" i="4" s="1"/>
  <c r="AC9" i="4"/>
  <c r="AX15" i="4"/>
  <c r="AV15" i="4"/>
  <c r="AU15" i="4"/>
  <c r="AW2995" i="4"/>
  <c r="AU2995" i="4"/>
  <c r="AX2947" i="4"/>
  <c r="AU2947" i="4"/>
  <c r="AV2947" i="4"/>
  <c r="AW2915" i="4"/>
  <c r="AY2915" i="4"/>
  <c r="AX2867" i="4"/>
  <c r="AY2867" i="4"/>
  <c r="AV2867" i="4"/>
  <c r="AW2835" i="4"/>
  <c r="AV2835" i="4"/>
  <c r="AX2803" i="4"/>
  <c r="AY2803" i="4"/>
  <c r="AU2803" i="4"/>
  <c r="AW2755" i="4"/>
  <c r="AY2755" i="4"/>
  <c r="AV2707" i="4"/>
  <c r="AY2707" i="4"/>
  <c r="AU2707" i="4"/>
  <c r="AX2659" i="4"/>
  <c r="AW2659" i="4"/>
  <c r="AV2595" i="4"/>
  <c r="AU2595" i="4"/>
  <c r="AY2595" i="4"/>
  <c r="AV2567" i="4"/>
  <c r="AY2567" i="4"/>
  <c r="AW2567" i="4"/>
  <c r="AU2471" i="4"/>
  <c r="AX2471" i="4"/>
  <c r="AV2407" i="4"/>
  <c r="AY2407" i="4"/>
  <c r="AW2407" i="4"/>
  <c r="AV2371" i="4"/>
  <c r="AW2371" i="4"/>
  <c r="AU2343" i="4"/>
  <c r="AX2343" i="4"/>
  <c r="AW2932" i="4"/>
  <c r="AX2932" i="4"/>
  <c r="AY2880" i="4"/>
  <c r="AU2880" i="4"/>
  <c r="AY2848" i="4"/>
  <c r="AU2848" i="4"/>
  <c r="AY2840" i="4"/>
  <c r="AU2840" i="4"/>
  <c r="AV2836" i="4"/>
  <c r="AY2836" i="4"/>
  <c r="AU2836" i="4"/>
  <c r="AV2800" i="4"/>
  <c r="AU2800" i="4"/>
  <c r="AW2800" i="4"/>
  <c r="AW2740" i="4"/>
  <c r="AU2740" i="4"/>
  <c r="AU2656" i="4"/>
  <c r="AW2656" i="4"/>
  <c r="AX2648" i="4"/>
  <c r="AW2648" i="4"/>
  <c r="AY2648" i="4"/>
  <c r="AX2612" i="4"/>
  <c r="AY2612" i="4"/>
  <c r="AV2612" i="4"/>
  <c r="AX2608" i="4"/>
  <c r="AW2608" i="4"/>
  <c r="AX2556" i="4"/>
  <c r="AU2556" i="4"/>
  <c r="AV2556" i="4"/>
  <c r="AX2544" i="4"/>
  <c r="AV2544" i="4"/>
  <c r="AW2544" i="4"/>
  <c r="AU2536" i="4"/>
  <c r="AV2536" i="4"/>
  <c r="AX2532" i="4"/>
  <c r="AV2532" i="4"/>
  <c r="AY2532" i="4"/>
  <c r="AY2273" i="4"/>
  <c r="AU2273" i="4"/>
  <c r="AV2225" i="4"/>
  <c r="AW2225" i="4"/>
  <c r="AX2225" i="4"/>
  <c r="AY2177" i="4"/>
  <c r="AU2177" i="4"/>
  <c r="AV2478" i="4"/>
  <c r="AW2478" i="4"/>
  <c r="AV2151" i="4"/>
  <c r="AY2151" i="4"/>
  <c r="AW2151" i="4"/>
  <c r="AU2127" i="4"/>
  <c r="AY2127" i="4"/>
  <c r="AU2087" i="4"/>
  <c r="AX2087" i="4"/>
  <c r="AX2083" i="4"/>
  <c r="AW2083" i="4"/>
  <c r="AV2023" i="4"/>
  <c r="AY2023" i="4"/>
  <c r="AW2023" i="4"/>
  <c r="AV2007" i="4"/>
  <c r="AU2007" i="4"/>
  <c r="AU1959" i="4"/>
  <c r="AX1959" i="4"/>
  <c r="AV1955" i="4"/>
  <c r="AU1955" i="4"/>
  <c r="AY1955" i="4"/>
  <c r="AV1895" i="4"/>
  <c r="AY1895" i="4"/>
  <c r="AW1895" i="4"/>
  <c r="AV1871" i="4"/>
  <c r="AY1871" i="4"/>
  <c r="AX1871" i="4"/>
  <c r="AX1859" i="4"/>
  <c r="AW1859" i="4"/>
  <c r="AX1835" i="4"/>
  <c r="AU1835" i="4"/>
  <c r="AU1791" i="4"/>
  <c r="AY1791" i="4"/>
  <c r="AU1783" i="4"/>
  <c r="AY1783" i="4"/>
  <c r="AX1771" i="4"/>
  <c r="AU1771" i="4"/>
  <c r="AV1767" i="4"/>
  <c r="AY1767" i="4"/>
  <c r="AX1767" i="4"/>
  <c r="AX1747" i="4"/>
  <c r="AW1747" i="4"/>
  <c r="AU1743" i="4"/>
  <c r="AY1743" i="4"/>
  <c r="AV1719" i="4"/>
  <c r="AW1719" i="4"/>
  <c r="AX1719" i="4"/>
  <c r="AX1715" i="4"/>
  <c r="AU1715" i="4"/>
  <c r="AV1711" i="4"/>
  <c r="AY1711" i="4"/>
  <c r="AX1711" i="4"/>
  <c r="AV1707" i="4"/>
  <c r="AW1707" i="4"/>
  <c r="AY1707" i="4"/>
  <c r="AV1699" i="4"/>
  <c r="AU1699" i="4"/>
  <c r="AY1699" i="4"/>
  <c r="AV1691" i="4"/>
  <c r="AW1691" i="4"/>
  <c r="AY1691" i="4"/>
  <c r="AV1663" i="4"/>
  <c r="AX1663" i="4"/>
  <c r="AY1663" i="4"/>
  <c r="AU1655" i="4"/>
  <c r="AX1655" i="4"/>
  <c r="AX1643" i="4"/>
  <c r="AY1643" i="4"/>
  <c r="AV1619" i="4"/>
  <c r="AY1619" i="4"/>
  <c r="AW1619" i="4"/>
  <c r="AV1615" i="4"/>
  <c r="AY1615" i="4"/>
  <c r="AW1615" i="4"/>
  <c r="AV1591" i="4"/>
  <c r="AW1591" i="4"/>
  <c r="AX1591" i="4"/>
  <c r="AV1579" i="4"/>
  <c r="AW1579" i="4"/>
  <c r="AY1579" i="4"/>
  <c r="AU1575" i="4"/>
  <c r="AX1575" i="4"/>
  <c r="AU1515" i="4"/>
  <c r="AY1451" i="4"/>
  <c r="AW1451" i="4"/>
  <c r="AU1387" i="4"/>
  <c r="AW1491" i="4"/>
  <c r="AW1379" i="4"/>
  <c r="AU1379" i="4"/>
  <c r="AW1535" i="4"/>
  <c r="AY1407" i="4"/>
  <c r="AX1407" i="4"/>
  <c r="AW1279" i="4"/>
  <c r="AY1527" i="4"/>
  <c r="AX1463" i="4"/>
  <c r="AW1463" i="4"/>
  <c r="AY1399" i="4"/>
  <c r="AX1335" i="4"/>
  <c r="AW1335" i="4"/>
  <c r="AY1271" i="4"/>
  <c r="AX1207" i="4"/>
  <c r="AW1207" i="4"/>
  <c r="AY1143" i="4"/>
  <c r="AY1571" i="4"/>
  <c r="AU1427" i="4"/>
  <c r="AY1427" i="4"/>
  <c r="AW1299" i="4"/>
  <c r="AU1171" i="4"/>
  <c r="AY1171" i="4"/>
  <c r="AX1487" i="4"/>
  <c r="AW1359" i="4"/>
  <c r="AY1359" i="4"/>
  <c r="AX1231" i="4"/>
  <c r="AW1103" i="4"/>
  <c r="AY1103" i="4"/>
  <c r="AW1499" i="4"/>
  <c r="AU1307" i="4"/>
  <c r="AY1307" i="4"/>
  <c r="AW1115" i="4"/>
  <c r="AW1347" i="4"/>
  <c r="AU1347" i="4"/>
  <c r="AW1503" i="4"/>
  <c r="AW1383" i="4"/>
  <c r="AY1383" i="4"/>
  <c r="AX1191" i="4"/>
  <c r="AW1539" i="4"/>
  <c r="AU1539" i="4"/>
  <c r="AW1139" i="4"/>
  <c r="AX1327" i="4"/>
  <c r="AT688" i="4"/>
  <c r="AT690" i="4"/>
  <c r="AT704" i="4"/>
  <c r="AT706" i="4"/>
  <c r="AT720" i="4"/>
  <c r="AT722" i="4"/>
  <c r="AT736" i="4"/>
  <c r="AT738" i="4"/>
  <c r="AT752" i="4"/>
  <c r="AT754" i="4"/>
  <c r="AT768" i="4"/>
  <c r="AT770" i="4"/>
  <c r="AT784" i="4"/>
  <c r="AT786" i="4"/>
  <c r="AT800" i="4"/>
  <c r="AT802" i="4"/>
  <c r="AT816" i="4"/>
  <c r="AT818" i="4"/>
  <c r="AT832" i="4"/>
  <c r="AT834" i="4"/>
  <c r="AT848" i="4"/>
  <c r="AT850" i="4"/>
  <c r="AT864" i="4"/>
  <c r="AT866" i="4"/>
  <c r="AT880" i="4"/>
  <c r="AT882" i="4"/>
  <c r="AT896" i="4"/>
  <c r="AT898" i="4"/>
  <c r="AT912" i="4"/>
  <c r="AT914" i="4"/>
  <c r="AT928" i="4"/>
  <c r="AT930" i="4"/>
  <c r="AT944" i="4"/>
  <c r="AT946" i="4"/>
  <c r="AT960" i="4"/>
  <c r="AT962" i="4"/>
  <c r="AT976" i="4"/>
  <c r="AT978" i="4"/>
  <c r="AT992" i="4"/>
  <c r="AT994" i="4"/>
  <c r="AT1008" i="4"/>
  <c r="AT1010" i="4"/>
  <c r="AT1024" i="4"/>
  <c r="AT1026" i="4"/>
  <c r="AT1040" i="4"/>
  <c r="AT1042" i="4"/>
  <c r="AT1056" i="4"/>
  <c r="AT1058" i="4"/>
  <c r="AT1072" i="4"/>
  <c r="AT1074" i="4"/>
  <c r="AT1088" i="4"/>
  <c r="AT1090" i="4"/>
  <c r="AT1104" i="4"/>
  <c r="AT1106" i="4"/>
  <c r="AT1120" i="4"/>
  <c r="AT1122" i="4"/>
  <c r="AT1136" i="4"/>
  <c r="AT1138" i="4"/>
  <c r="AT1152" i="4"/>
  <c r="AT1154" i="4"/>
  <c r="AT1168" i="4"/>
  <c r="AT1170" i="4"/>
  <c r="AT1184" i="4"/>
  <c r="AT1186" i="4"/>
  <c r="AT1200" i="4"/>
  <c r="AT1202" i="4"/>
  <c r="AT1216" i="4"/>
  <c r="AT1218" i="4"/>
  <c r="AT1232" i="4"/>
  <c r="AT1234" i="4"/>
  <c r="AT1248" i="4"/>
  <c r="AT1250" i="4"/>
  <c r="AT1264" i="4"/>
  <c r="AT1266" i="4"/>
  <c r="AT1280" i="4"/>
  <c r="AT1282" i="4"/>
  <c r="AT1296" i="4"/>
  <c r="AT1298" i="4"/>
  <c r="AT1312" i="4"/>
  <c r="AT1314" i="4"/>
  <c r="AT1328" i="4"/>
  <c r="AT1330" i="4"/>
  <c r="AT1344" i="4"/>
  <c r="AT1346" i="4"/>
  <c r="AT1360" i="4"/>
  <c r="AT1362" i="4"/>
  <c r="AT1376" i="4"/>
  <c r="AT1378" i="4"/>
  <c r="AT1392" i="4"/>
  <c r="AT1394" i="4"/>
  <c r="AT1408" i="4"/>
  <c r="AT1410" i="4"/>
  <c r="AT1436" i="4"/>
  <c r="AT1438" i="4"/>
  <c r="AT1468" i="4"/>
  <c r="AT1470" i="4"/>
  <c r="AT1500" i="4"/>
  <c r="AT1502" i="4"/>
  <c r="AT1532" i="4"/>
  <c r="AT1534" i="4"/>
  <c r="AT1564" i="4"/>
  <c r="AT1566" i="4"/>
  <c r="AT1596" i="4"/>
  <c r="AT1598" i="4"/>
  <c r="AT1628" i="4"/>
  <c r="AT1630" i="4"/>
  <c r="AT1660" i="4"/>
  <c r="AT1662" i="4"/>
  <c r="AT1692" i="4"/>
  <c r="AT1694" i="4"/>
  <c r="AT1724" i="4"/>
  <c r="AT1726" i="4"/>
  <c r="AT1756" i="4"/>
  <c r="AT1758" i="4"/>
  <c r="AT1788" i="4"/>
  <c r="AT1790" i="4"/>
  <c r="AT1820" i="4"/>
  <c r="AT1822" i="4"/>
  <c r="AT1852" i="4"/>
  <c r="AT1854" i="4"/>
  <c r="AT1884" i="4"/>
  <c r="AT1886" i="4"/>
  <c r="AT1916" i="4"/>
  <c r="AT1918" i="4"/>
  <c r="AT1972" i="4"/>
  <c r="AT1974" i="4"/>
  <c r="AT2036" i="4"/>
  <c r="AT2038" i="4"/>
  <c r="AT2112" i="4"/>
  <c r="AT2114" i="4"/>
  <c r="AT2240" i="4"/>
  <c r="AT2242" i="4"/>
  <c r="AT2370" i="4"/>
  <c r="AT2428" i="4"/>
  <c r="AT2412" i="4"/>
  <c r="AT2396" i="4"/>
  <c r="AT2380" i="4"/>
  <c r="AT2364" i="4"/>
  <c r="AT2348" i="4"/>
  <c r="AT2330" i="4"/>
  <c r="AT2314" i="4"/>
  <c r="AT2298" i="4"/>
  <c r="AT2282" i="4"/>
  <c r="AT2266" i="4"/>
  <c r="AT2250" i="4"/>
  <c r="AT2234" i="4"/>
  <c r="AT2218" i="4"/>
  <c r="AT2202" i="4"/>
  <c r="AT2186" i="4"/>
  <c r="AT2170" i="4"/>
  <c r="AT2154" i="4"/>
  <c r="AT2138" i="4"/>
  <c r="AT2122" i="4"/>
  <c r="AT2106" i="4"/>
  <c r="AT2090" i="4"/>
  <c r="AT2082" i="4"/>
  <c r="AT2074" i="4"/>
  <c r="AT2066" i="4"/>
  <c r="AT2058" i="4"/>
  <c r="AT2050" i="4"/>
  <c r="AT2042" i="4"/>
  <c r="AT2034" i="4"/>
  <c r="AT2026" i="4"/>
  <c r="AT2018" i="4"/>
  <c r="AT2010" i="4"/>
  <c r="AT2002" i="4"/>
  <c r="AT1994" i="4"/>
  <c r="AT1986" i="4"/>
  <c r="AT1978" i="4"/>
  <c r="AT1970" i="4"/>
  <c r="AT1962" i="4"/>
  <c r="AT1954" i="4"/>
  <c r="AT1946" i="4"/>
  <c r="AT1938" i="4"/>
  <c r="AT1930" i="4"/>
  <c r="AT2420" i="4"/>
  <c r="AT2388" i="4"/>
  <c r="AT2356" i="4"/>
  <c r="AT2322" i="4"/>
  <c r="AT2290" i="4"/>
  <c r="AT2258" i="4"/>
  <c r="AT2226" i="4"/>
  <c r="AT2194" i="4"/>
  <c r="AT2162" i="4"/>
  <c r="AT2130" i="4"/>
  <c r="AT2098" i="4"/>
  <c r="AT2078" i="4"/>
  <c r="AT2062" i="4"/>
  <c r="AT2046" i="4"/>
  <c r="AT2030" i="4"/>
  <c r="AT2014" i="4"/>
  <c r="AT1998" i="4"/>
  <c r="AT1982" i="4"/>
  <c r="AT1966" i="4"/>
  <c r="AT1950" i="4"/>
  <c r="AT1934" i="4"/>
  <c r="AT1922" i="4"/>
  <c r="AT1914" i="4"/>
  <c r="AT1906" i="4"/>
  <c r="AT1898" i="4"/>
  <c r="AT1890" i="4"/>
  <c r="AT1882" i="4"/>
  <c r="AT1874" i="4"/>
  <c r="AT1866" i="4"/>
  <c r="AT1858" i="4"/>
  <c r="AT1850" i="4"/>
  <c r="AT1842" i="4"/>
  <c r="AT1834" i="4"/>
  <c r="AT1826" i="4"/>
  <c r="AT1818" i="4"/>
  <c r="AT1810" i="4"/>
  <c r="AT1802" i="4"/>
  <c r="AT1794" i="4"/>
  <c r="AT1786" i="4"/>
  <c r="AT1778" i="4"/>
  <c r="AT1770" i="4"/>
  <c r="AT1762" i="4"/>
  <c r="AT1754" i="4"/>
  <c r="AT1746" i="4"/>
  <c r="AT1738" i="4"/>
  <c r="AT1730" i="4"/>
  <c r="AT1722" i="4"/>
  <c r="AT1714" i="4"/>
  <c r="AT1706" i="4"/>
  <c r="AT1698" i="4"/>
  <c r="AT1690" i="4"/>
  <c r="AT1682" i="4"/>
  <c r="AT1674" i="4"/>
  <c r="AT1666" i="4"/>
  <c r="AT1658" i="4"/>
  <c r="AT1650" i="4"/>
  <c r="AT1642" i="4"/>
  <c r="AT1634" i="4"/>
  <c r="AT1626" i="4"/>
  <c r="AT1618" i="4"/>
  <c r="AT1610" i="4"/>
  <c r="AT1602" i="4"/>
  <c r="AT1594" i="4"/>
  <c r="AT1586" i="4"/>
  <c r="AT1578" i="4"/>
  <c r="AT1570" i="4"/>
  <c r="AT1562" i="4"/>
  <c r="AT1554" i="4"/>
  <c r="AT1546" i="4"/>
  <c r="AT1538" i="4"/>
  <c r="AT1530" i="4"/>
  <c r="AT1522" i="4"/>
  <c r="AT1514" i="4"/>
  <c r="AT1506" i="4"/>
  <c r="AT1498" i="4"/>
  <c r="AT1490" i="4"/>
  <c r="AT1482" i="4"/>
  <c r="AT1474" i="4"/>
  <c r="AT1466" i="4"/>
  <c r="AT1458" i="4"/>
  <c r="AT1450" i="4"/>
  <c r="AT1442" i="4"/>
  <c r="AT1434" i="4"/>
  <c r="AT1426" i="4"/>
  <c r="AT1418" i="4"/>
  <c r="AT2404" i="4"/>
  <c r="AT2338" i="4"/>
  <c r="AT2274" i="4"/>
  <c r="AT2210" i="4"/>
  <c r="AT2146" i="4"/>
  <c r="AT2086" i="4"/>
  <c r="AT2054" i="4"/>
  <c r="AT2022" i="4"/>
  <c r="AT1990" i="4"/>
  <c r="AT1958" i="4"/>
  <c r="AT1926" i="4"/>
  <c r="AT1910" i="4"/>
  <c r="AT1894" i="4"/>
  <c r="AT1878" i="4"/>
  <c r="AT1862" i="4"/>
  <c r="AT1846" i="4"/>
  <c r="AT1830" i="4"/>
  <c r="AT1814" i="4"/>
  <c r="AT1798" i="4"/>
  <c r="AT1782" i="4"/>
  <c r="AT1766" i="4"/>
  <c r="AT1750" i="4"/>
  <c r="AT1734" i="4"/>
  <c r="AT1718" i="4"/>
  <c r="AT1702" i="4"/>
  <c r="AT1686" i="4"/>
  <c r="AT1670" i="4"/>
  <c r="AT1654" i="4"/>
  <c r="AT1638" i="4"/>
  <c r="AT1622" i="4"/>
  <c r="AT1606" i="4"/>
  <c r="AT1590" i="4"/>
  <c r="AT1574" i="4"/>
  <c r="AT1558" i="4"/>
  <c r="AT1542" i="4"/>
  <c r="AT1526" i="4"/>
  <c r="AT1510" i="4"/>
  <c r="AT1494" i="4"/>
  <c r="AT1478" i="4"/>
  <c r="AT1462" i="4"/>
  <c r="AT1446" i="4"/>
  <c r="AT1430" i="4"/>
  <c r="AT1414" i="4"/>
  <c r="AT1406" i="4"/>
  <c r="AT1398" i="4"/>
  <c r="AT1390" i="4"/>
  <c r="AT1382" i="4"/>
  <c r="AT1374" i="4"/>
  <c r="AT1366" i="4"/>
  <c r="AT1358" i="4"/>
  <c r="AT1350" i="4"/>
  <c r="AT1342" i="4"/>
  <c r="AT1334" i="4"/>
  <c r="AT1326" i="4"/>
  <c r="AT1318" i="4"/>
  <c r="AT1310" i="4"/>
  <c r="AT1302" i="4"/>
  <c r="AT1294" i="4"/>
  <c r="AT1286" i="4"/>
  <c r="AT1278" i="4"/>
  <c r="AT1270" i="4"/>
  <c r="AT1262" i="4"/>
  <c r="AT1254" i="4"/>
  <c r="AT1246" i="4"/>
  <c r="AT1238" i="4"/>
  <c r="AT1230" i="4"/>
  <c r="AT1222" i="4"/>
  <c r="AT1214" i="4"/>
  <c r="AT1206" i="4"/>
  <c r="AT1198" i="4"/>
  <c r="AT1190" i="4"/>
  <c r="AT1182" i="4"/>
  <c r="AT1174" i="4"/>
  <c r="AT1166" i="4"/>
  <c r="AT1158" i="4"/>
  <c r="AT1150" i="4"/>
  <c r="AT1142" i="4"/>
  <c r="AT1134" i="4"/>
  <c r="AT1126" i="4"/>
  <c r="AT1118" i="4"/>
  <c r="AT1110" i="4"/>
  <c r="AT1102" i="4"/>
  <c r="AT1094" i="4"/>
  <c r="AT1086" i="4"/>
  <c r="AT1078" i="4"/>
  <c r="AT1070" i="4"/>
  <c r="AT1062" i="4"/>
  <c r="AT1054" i="4"/>
  <c r="AT1046" i="4"/>
  <c r="AT1038" i="4"/>
  <c r="AT1030" i="4"/>
  <c r="AT1022" i="4"/>
  <c r="AT1014" i="4"/>
  <c r="AT1006" i="4"/>
  <c r="AT998" i="4"/>
  <c r="AT990" i="4"/>
  <c r="AT982" i="4"/>
  <c r="AT974" i="4"/>
  <c r="AT966" i="4"/>
  <c r="AT958" i="4"/>
  <c r="AT950" i="4"/>
  <c r="AT942" i="4"/>
  <c r="AT934" i="4"/>
  <c r="AT926" i="4"/>
  <c r="AT918" i="4"/>
  <c r="AT910" i="4"/>
  <c r="AT902" i="4"/>
  <c r="AT894" i="4"/>
  <c r="AT886" i="4"/>
  <c r="AT878" i="4"/>
  <c r="AT870" i="4"/>
  <c r="AT862" i="4"/>
  <c r="AT854" i="4"/>
  <c r="AT846" i="4"/>
  <c r="AT838" i="4"/>
  <c r="AT830" i="4"/>
  <c r="AT822" i="4"/>
  <c r="AT814" i="4"/>
  <c r="AT806" i="4"/>
  <c r="AT798" i="4"/>
  <c r="AT790" i="4"/>
  <c r="AT782" i="4"/>
  <c r="AT774" i="4"/>
  <c r="AT766" i="4"/>
  <c r="AT758" i="4"/>
  <c r="AT750" i="4"/>
  <c r="AT742" i="4"/>
  <c r="AT734" i="4"/>
  <c r="AT726" i="4"/>
  <c r="AT718" i="4"/>
  <c r="AT710" i="4"/>
  <c r="AT702" i="4"/>
  <c r="AT694" i="4"/>
  <c r="AT686" i="4"/>
  <c r="AT678" i="4"/>
  <c r="AT670" i="4"/>
  <c r="AT662" i="4"/>
  <c r="AT654" i="4"/>
  <c r="AT646" i="4"/>
  <c r="AT638" i="4"/>
  <c r="AT630" i="4"/>
  <c r="AT622" i="4"/>
  <c r="AT614" i="4"/>
  <c r="AT606" i="4"/>
  <c r="AT598" i="4"/>
  <c r="AT590" i="4"/>
  <c r="AT582" i="4"/>
  <c r="AT574" i="4"/>
  <c r="AT566" i="4"/>
  <c r="AT558" i="4"/>
  <c r="AT550" i="4"/>
  <c r="AT542" i="4"/>
  <c r="AT534" i="4"/>
  <c r="AT526" i="4"/>
  <c r="AT518" i="4"/>
  <c r="AT510" i="4"/>
  <c r="AT502" i="4"/>
  <c r="AT494" i="4"/>
  <c r="AT486" i="4"/>
  <c r="AT478" i="4"/>
  <c r="AT470" i="4"/>
  <c r="AT462" i="4"/>
  <c r="AT454" i="4"/>
  <c r="AT446" i="4"/>
  <c r="AT438" i="4"/>
  <c r="AT430" i="4"/>
  <c r="AT422" i="4"/>
  <c r="AT414" i="4"/>
  <c r="AT406" i="4"/>
  <c r="AT398" i="4"/>
  <c r="AT390" i="4"/>
  <c r="AT396" i="4"/>
  <c r="AT404" i="4"/>
  <c r="AT412" i="4"/>
  <c r="AT420" i="4"/>
  <c r="AT428" i="4"/>
  <c r="AT436" i="4"/>
  <c r="AT444" i="4"/>
  <c r="AT452" i="4"/>
  <c r="AT460" i="4"/>
  <c r="AT468" i="4"/>
  <c r="AT476" i="4"/>
  <c r="AT484" i="4"/>
  <c r="AT492" i="4"/>
  <c r="AT500" i="4"/>
  <c r="AT508" i="4"/>
  <c r="AT516" i="4"/>
  <c r="AT524" i="4"/>
  <c r="AT532" i="4"/>
  <c r="AT540" i="4"/>
  <c r="AT548" i="4"/>
  <c r="AT556" i="4"/>
  <c r="AT564" i="4"/>
  <c r="AT572" i="4"/>
  <c r="AT580" i="4"/>
  <c r="AT588" i="4"/>
  <c r="AT596" i="4"/>
  <c r="AT604" i="4"/>
  <c r="AT612" i="4"/>
  <c r="AT620" i="4"/>
  <c r="AT628" i="4"/>
  <c r="AT636" i="4"/>
  <c r="AT644" i="4"/>
  <c r="AT652" i="4"/>
  <c r="AT660" i="4"/>
  <c r="AT668" i="4"/>
  <c r="AT676" i="4"/>
  <c r="AT684" i="4"/>
  <c r="AT692" i="4"/>
  <c r="AT700" i="4"/>
  <c r="AT708" i="4"/>
  <c r="AT716" i="4"/>
  <c r="AT724" i="4"/>
  <c r="AT732" i="4"/>
  <c r="AT740" i="4"/>
  <c r="AT748" i="4"/>
  <c r="AT756" i="4"/>
  <c r="AT764" i="4"/>
  <c r="AT772" i="4"/>
  <c r="AT780" i="4"/>
  <c r="AT788" i="4"/>
  <c r="AT796" i="4"/>
  <c r="AT804" i="4"/>
  <c r="AT812" i="4"/>
  <c r="AT820" i="4"/>
  <c r="AT828" i="4"/>
  <c r="AT836" i="4"/>
  <c r="AT844" i="4"/>
  <c r="AT852" i="4"/>
  <c r="AT860" i="4"/>
  <c r="AT868" i="4"/>
  <c r="AT876" i="4"/>
  <c r="AT884" i="4"/>
  <c r="AT892" i="4"/>
  <c r="AT900" i="4"/>
  <c r="AT908" i="4"/>
  <c r="AT916" i="4"/>
  <c r="AT924" i="4"/>
  <c r="AT932" i="4"/>
  <c r="AT940" i="4"/>
  <c r="AT948" i="4"/>
  <c r="AT956" i="4"/>
  <c r="AT964" i="4"/>
  <c r="AT972" i="4"/>
  <c r="AT980" i="4"/>
  <c r="AT988" i="4"/>
  <c r="AT996" i="4"/>
  <c r="AT1004" i="4"/>
  <c r="AT1012" i="4"/>
  <c r="AT1020" i="4"/>
  <c r="AT1028" i="4"/>
  <c r="AT1036" i="4"/>
  <c r="AT1044" i="4"/>
  <c r="AT1052" i="4"/>
  <c r="AT1060" i="4"/>
  <c r="AT1068" i="4"/>
  <c r="AT1076" i="4"/>
  <c r="AT1084" i="4"/>
  <c r="AT1092" i="4"/>
  <c r="AT1100" i="4"/>
  <c r="AT1108" i="4"/>
  <c r="AT1116" i="4"/>
  <c r="AT1124" i="4"/>
  <c r="AT1132" i="4"/>
  <c r="AT1140" i="4"/>
  <c r="AT1148" i="4"/>
  <c r="AT1156" i="4"/>
  <c r="AT1164" i="4"/>
  <c r="AT1172" i="4"/>
  <c r="AT1180" i="4"/>
  <c r="AT1188" i="4"/>
  <c r="AT1196" i="4"/>
  <c r="AT1204" i="4"/>
  <c r="AT1212" i="4"/>
  <c r="AT1220" i="4"/>
  <c r="AT1228" i="4"/>
  <c r="AT1236" i="4"/>
  <c r="AT1244" i="4"/>
  <c r="AT1252" i="4"/>
  <c r="AT1260" i="4"/>
  <c r="AT1268" i="4"/>
  <c r="AT1276" i="4"/>
  <c r="AT1284" i="4"/>
  <c r="AT1292" i="4"/>
  <c r="AT1300" i="4"/>
  <c r="AT1308" i="4"/>
  <c r="AT1316" i="4"/>
  <c r="AT1324" i="4"/>
  <c r="AT1332" i="4"/>
  <c r="AT1340" i="4"/>
  <c r="AT1348" i="4"/>
  <c r="AT1356" i="4"/>
  <c r="AT1364" i="4"/>
  <c r="AT1372" i="4"/>
  <c r="AT1380" i="4"/>
  <c r="AT1388" i="4"/>
  <c r="AT1396" i="4"/>
  <c r="AT1404" i="4"/>
  <c r="AT1412" i="4"/>
  <c r="AT1428" i="4"/>
  <c r="AT1444" i="4"/>
  <c r="AT1460" i="4"/>
  <c r="AT1476" i="4"/>
  <c r="AT1492" i="4"/>
  <c r="AT1508" i="4"/>
  <c r="AT1524" i="4"/>
  <c r="AT1540" i="4"/>
  <c r="AT1556" i="4"/>
  <c r="AT1572" i="4"/>
  <c r="AT1588" i="4"/>
  <c r="AT1604" i="4"/>
  <c r="AT1620" i="4"/>
  <c r="AT1636" i="4"/>
  <c r="AT1652" i="4"/>
  <c r="AT1668" i="4"/>
  <c r="AT1684" i="4"/>
  <c r="AT1700" i="4"/>
  <c r="AT1716" i="4"/>
  <c r="AT1732" i="4"/>
  <c r="AT1748" i="4"/>
  <c r="AT1764" i="4"/>
  <c r="AT1780" i="4"/>
  <c r="AT1796" i="4"/>
  <c r="AT1812" i="4"/>
  <c r="AT1828" i="4"/>
  <c r="AT1844" i="4"/>
  <c r="AT1860" i="4"/>
  <c r="AT1876" i="4"/>
  <c r="AT1892" i="4"/>
  <c r="AT1908" i="4"/>
  <c r="AT1924" i="4"/>
  <c r="AT1956" i="4"/>
  <c r="AT1988" i="4"/>
  <c r="AT2020" i="4"/>
  <c r="AT2052" i="4"/>
  <c r="AT2084" i="4"/>
  <c r="AT2144" i="4"/>
  <c r="AT2208" i="4"/>
  <c r="AT2272" i="4"/>
  <c r="AT2336" i="4"/>
  <c r="AT2402" i="4"/>
  <c r="AT1424" i="4"/>
  <c r="AT1432" i="4"/>
  <c r="AT1440" i="4"/>
  <c r="AT1448" i="4"/>
  <c r="AT1456" i="4"/>
  <c r="AT1464" i="4"/>
  <c r="AT1472" i="4"/>
  <c r="AT1480" i="4"/>
  <c r="AT1488" i="4"/>
  <c r="AT1496" i="4"/>
  <c r="AT1504" i="4"/>
  <c r="AT1512" i="4"/>
  <c r="AT1520" i="4"/>
  <c r="AT1528" i="4"/>
  <c r="AT1536" i="4"/>
  <c r="AT1544" i="4"/>
  <c r="AT1552" i="4"/>
  <c r="AT1560" i="4"/>
  <c r="AT1568" i="4"/>
  <c r="AT1576" i="4"/>
  <c r="AT1584" i="4"/>
  <c r="AT1592" i="4"/>
  <c r="AT1600" i="4"/>
  <c r="AT1608" i="4"/>
  <c r="AT1616" i="4"/>
  <c r="AT1624" i="4"/>
  <c r="AT1632" i="4"/>
  <c r="AT1640" i="4"/>
  <c r="AT1648" i="4"/>
  <c r="AT1656" i="4"/>
  <c r="AT1664" i="4"/>
  <c r="AT1672" i="4"/>
  <c r="AT1680" i="4"/>
  <c r="AT1688" i="4"/>
  <c r="AT1696" i="4"/>
  <c r="AT1704" i="4"/>
  <c r="AT1712" i="4"/>
  <c r="AT1720" i="4"/>
  <c r="AT1728" i="4"/>
  <c r="AT1736" i="4"/>
  <c r="AT1744" i="4"/>
  <c r="AT1752" i="4"/>
  <c r="AT1760" i="4"/>
  <c r="AT1768" i="4"/>
  <c r="AT1776" i="4"/>
  <c r="AT1784" i="4"/>
  <c r="AT1792" i="4"/>
  <c r="AT1800" i="4"/>
  <c r="AT1808" i="4"/>
  <c r="AT1816" i="4"/>
  <c r="AT1824" i="4"/>
  <c r="AT1832" i="4"/>
  <c r="AT1840" i="4"/>
  <c r="AT1848" i="4"/>
  <c r="AT1856" i="4"/>
  <c r="AT1864" i="4"/>
  <c r="AT1872" i="4"/>
  <c r="AT1880" i="4"/>
  <c r="AT1888" i="4"/>
  <c r="AT1896" i="4"/>
  <c r="AT1904" i="4"/>
  <c r="AT1912" i="4"/>
  <c r="AT1920" i="4"/>
  <c r="AT1932" i="4"/>
  <c r="AT1948" i="4"/>
  <c r="AT1964" i="4"/>
  <c r="AT1980" i="4"/>
  <c r="AT1996" i="4"/>
  <c r="AT2012" i="4"/>
  <c r="AT2028" i="4"/>
  <c r="AT2044" i="4"/>
  <c r="AT2060" i="4"/>
  <c r="AT2076" i="4"/>
  <c r="AT2092" i="4"/>
  <c r="AT2096" i="4"/>
  <c r="AT2128" i="4"/>
  <c r="AT2160" i="4"/>
  <c r="AT2192" i="4"/>
  <c r="AT2224" i="4"/>
  <c r="AT2256" i="4"/>
  <c r="AT2288" i="4"/>
  <c r="AT2320" i="4"/>
  <c r="AT2354" i="4"/>
  <c r="AT2386" i="4"/>
  <c r="AT2418" i="4"/>
  <c r="AT1928" i="4"/>
  <c r="AT1936" i="4"/>
  <c r="AT1944" i="4"/>
  <c r="AT1952" i="4"/>
  <c r="AT1960" i="4"/>
  <c r="AT1968" i="4"/>
  <c r="AT1976" i="4"/>
  <c r="AT1984" i="4"/>
  <c r="AT1992" i="4"/>
  <c r="AT2000" i="4"/>
  <c r="AT2008" i="4"/>
  <c r="AT2016" i="4"/>
  <c r="AT2024" i="4"/>
  <c r="AT2032" i="4"/>
  <c r="AT2040" i="4"/>
  <c r="AT2048" i="4"/>
  <c r="AT2056" i="4"/>
  <c r="AT2064" i="4"/>
  <c r="AT2072" i="4"/>
  <c r="AT2080" i="4"/>
  <c r="AT2088" i="4"/>
  <c r="AT2104" i="4"/>
  <c r="AT2120" i="4"/>
  <c r="AT2136" i="4"/>
  <c r="AT2152" i="4"/>
  <c r="AT2168" i="4"/>
  <c r="AT2184" i="4"/>
  <c r="AT2200" i="4"/>
  <c r="AT2216" i="4"/>
  <c r="AT2232" i="4"/>
  <c r="AT2248" i="4"/>
  <c r="AT2264" i="4"/>
  <c r="AT2280" i="4"/>
  <c r="AT2296" i="4"/>
  <c r="AT2312" i="4"/>
  <c r="AT2328" i="4"/>
  <c r="AT2344" i="4"/>
  <c r="AT2346" i="4"/>
  <c r="AT2362" i="4"/>
  <c r="AT2378" i="4"/>
  <c r="AT2394" i="4"/>
  <c r="AT2410" i="4"/>
  <c r="AT2426" i="4"/>
  <c r="AT2424" i="4"/>
  <c r="AT2416" i="4"/>
  <c r="AT2408" i="4"/>
  <c r="AT2400" i="4"/>
  <c r="AT2392" i="4"/>
  <c r="AT2384" i="4"/>
  <c r="AT2376" i="4"/>
  <c r="AT2368" i="4"/>
  <c r="AT2360" i="4"/>
  <c r="AT2352" i="4"/>
  <c r="AT2342" i="4"/>
  <c r="AT2334" i="4"/>
  <c r="AT2326" i="4"/>
  <c r="AT2318" i="4"/>
  <c r="AT2310" i="4"/>
  <c r="AT2302" i="4"/>
  <c r="AT2294" i="4"/>
  <c r="AT2286" i="4"/>
  <c r="AT2278" i="4"/>
  <c r="AT2270" i="4"/>
  <c r="AT2262" i="4"/>
  <c r="AT2254" i="4"/>
  <c r="AT2246" i="4"/>
  <c r="AT2238" i="4"/>
  <c r="AT2230" i="4"/>
  <c r="AT2222" i="4"/>
  <c r="AT2214" i="4"/>
  <c r="AT2206" i="4"/>
  <c r="AT2198" i="4"/>
  <c r="AT2190" i="4"/>
  <c r="AT2182" i="4"/>
  <c r="AT2174" i="4"/>
  <c r="AT2166" i="4"/>
  <c r="AT2158" i="4"/>
  <c r="AT2150" i="4"/>
  <c r="AT2142" i="4"/>
  <c r="AT2134" i="4"/>
  <c r="AT2126" i="4"/>
  <c r="AT2118" i="4"/>
  <c r="AT2110" i="4"/>
  <c r="AT2102" i="4"/>
  <c r="AT2094" i="4"/>
  <c r="AT2100" i="4"/>
  <c r="AT2108" i="4"/>
  <c r="AT2116" i="4"/>
  <c r="AT2124" i="4"/>
  <c r="AT2132" i="4"/>
  <c r="AT2140" i="4"/>
  <c r="AT2148" i="4"/>
  <c r="AT2156" i="4"/>
  <c r="AT2164" i="4"/>
  <c r="AT2172" i="4"/>
  <c r="AT2180" i="4"/>
  <c r="AT2188" i="4"/>
  <c r="AT2196" i="4"/>
  <c r="AT2204" i="4"/>
  <c r="AT2212" i="4"/>
  <c r="AT2220" i="4"/>
  <c r="AT2228" i="4"/>
  <c r="AT2236" i="4"/>
  <c r="AT2244" i="4"/>
  <c r="AT2252" i="4"/>
  <c r="AT2260" i="4"/>
  <c r="AT2268" i="4"/>
  <c r="AT2276" i="4"/>
  <c r="AT2284" i="4"/>
  <c r="AT2292" i="4"/>
  <c r="AT2300" i="4"/>
  <c r="AT2308" i="4"/>
  <c r="AT2316" i="4"/>
  <c r="AT2324" i="4"/>
  <c r="AT2332" i="4"/>
  <c r="AT2340" i="4"/>
  <c r="AT2350" i="4"/>
  <c r="AT2358" i="4"/>
  <c r="AT2366" i="4"/>
  <c r="AT2374" i="4"/>
  <c r="AT2382" i="4"/>
  <c r="AT2390" i="4"/>
  <c r="AT2398" i="4"/>
  <c r="AT2406" i="4"/>
  <c r="AT2414" i="4"/>
  <c r="AT2422" i="4"/>
  <c r="AT2430" i="4"/>
  <c r="AU2997" i="4"/>
  <c r="AY2965" i="4"/>
  <c r="AU2965" i="4"/>
  <c r="AU2933" i="4"/>
  <c r="AV2969" i="4"/>
  <c r="AV2905" i="4"/>
  <c r="AX2905" i="4"/>
  <c r="AY2841" i="4"/>
  <c r="AW2777" i="4"/>
  <c r="AV2897" i="4"/>
  <c r="AU2769" i="4"/>
  <c r="AU2977" i="4"/>
  <c r="AX2977" i="4"/>
  <c r="AY2849" i="4"/>
  <c r="AX2533" i="4"/>
  <c r="AX2657" i="4"/>
  <c r="AU2705" i="4"/>
  <c r="AU2994" i="4"/>
  <c r="AW2994" i="4"/>
  <c r="AW2946" i="4"/>
  <c r="AU2898" i="4"/>
  <c r="AW2898" i="4"/>
  <c r="AY2866" i="4"/>
  <c r="AY2802" i="4"/>
  <c r="AW2802" i="4"/>
  <c r="AW2754" i="4"/>
  <c r="AU2989" i="4"/>
  <c r="AX2989" i="4"/>
  <c r="AV2893" i="4"/>
  <c r="AY2797" i="4"/>
  <c r="AX2733" i="4"/>
  <c r="AU2637" i="4"/>
  <c r="AV2637" i="4"/>
  <c r="AX2481" i="4"/>
  <c r="AV2481" i="4"/>
  <c r="AW2433" i="4"/>
  <c r="AX2385" i="4"/>
  <c r="AW2385" i="4"/>
  <c r="AU2337" i="4"/>
  <c r="AY2889" i="4"/>
  <c r="AU2697" i="4"/>
  <c r="AU2529" i="4"/>
  <c r="AY2945" i="4"/>
  <c r="AW2513" i="4"/>
  <c r="AU2641" i="4"/>
  <c r="AU2969" i="4"/>
  <c r="AW2969" i="4"/>
  <c r="AU2905" i="4"/>
  <c r="AU2841" i="4"/>
  <c r="AW2841" i="4"/>
  <c r="AU2777" i="4"/>
  <c r="AU2897" i="4"/>
  <c r="AW2769" i="4"/>
  <c r="AV2769" i="4"/>
  <c r="AU2549" i="4"/>
  <c r="AY2549" i="4"/>
  <c r="AV2977" i="4"/>
  <c r="AU2849" i="4"/>
  <c r="AW2849" i="4"/>
  <c r="AU2533" i="4"/>
  <c r="AU2657" i="4"/>
  <c r="AX2705" i="4"/>
  <c r="AW2705" i="4"/>
  <c r="AW2989" i="4"/>
  <c r="AU2893" i="4"/>
  <c r="AY2893" i="4"/>
  <c r="AW2797" i="4"/>
  <c r="AU2733" i="4"/>
  <c r="AY2733" i="4"/>
  <c r="AX2637" i="4"/>
  <c r="AU2481" i="4"/>
  <c r="AW2889" i="4"/>
  <c r="AU2889" i="4"/>
  <c r="AW2697" i="4"/>
  <c r="AW2529" i="4"/>
  <c r="AX2529" i="4"/>
  <c r="AU2945" i="4"/>
  <c r="AW2945" i="4"/>
  <c r="AU2513" i="4"/>
  <c r="AX2641" i="4"/>
  <c r="AW2641" i="4"/>
  <c r="D42" i="8"/>
  <c r="D40" i="8"/>
  <c r="D38" i="8"/>
  <c r="D36" i="8"/>
  <c r="D34" i="8"/>
  <c r="G34" i="8" s="1"/>
  <c r="D32" i="8"/>
  <c r="AV14" i="4"/>
  <c r="AV2467" i="4"/>
  <c r="AU2467" i="4"/>
  <c r="AV2391" i="4"/>
  <c r="AW2391" i="4"/>
  <c r="AY2391" i="4"/>
  <c r="AV2383" i="4"/>
  <c r="AY2383" i="4"/>
  <c r="AW2383" i="4"/>
  <c r="AX2371" i="4"/>
  <c r="AY2371" i="4"/>
  <c r="AY2752" i="4"/>
  <c r="AW2752" i="4"/>
  <c r="AU2608" i="4"/>
  <c r="AY2608" i="4"/>
  <c r="AW2524" i="4"/>
  <c r="AV2524" i="4"/>
  <c r="AW2127" i="4"/>
  <c r="AY2007" i="4"/>
  <c r="AW2007" i="4"/>
  <c r="AW10" i="4"/>
  <c r="S19" i="4"/>
  <c r="S23" i="4"/>
  <c r="C22" i="5"/>
  <c r="BI17" i="4"/>
  <c r="F24" i="5" s="1"/>
  <c r="BI16" i="4"/>
  <c r="F23" i="5" s="1"/>
  <c r="BI14" i="4"/>
  <c r="F21" i="5" s="1"/>
  <c r="AG11" i="4"/>
  <c r="AH11" i="4" s="1"/>
  <c r="AI11" i="4" s="1"/>
  <c r="BI15" i="4"/>
  <c r="F22" i="5" s="1"/>
  <c r="BN11" i="4"/>
  <c r="AT9" i="4"/>
  <c r="AV9" i="4" s="1"/>
  <c r="AT11" i="4"/>
  <c r="AK10" i="4"/>
  <c r="S14" i="4"/>
  <c r="S18" i="4"/>
  <c r="S22" i="4"/>
  <c r="S26" i="4"/>
  <c r="AM10" i="4"/>
  <c r="X50" i="16"/>
  <c r="S17" i="4"/>
  <c r="S21" i="4"/>
  <c r="S25" i="4"/>
  <c r="R13" i="7"/>
  <c r="R31" i="7"/>
  <c r="R11" i="7"/>
  <c r="R32" i="7"/>
  <c r="R30" i="7"/>
  <c r="R28" i="7"/>
  <c r="R26" i="7"/>
  <c r="R24" i="7"/>
  <c r="R23" i="7"/>
  <c r="R21" i="7"/>
  <c r="R20" i="7"/>
  <c r="R19" i="7"/>
  <c r="R27" i="7"/>
  <c r="R9" i="7"/>
  <c r="R18" i="7"/>
  <c r="R35" i="7"/>
  <c r="R33" i="7"/>
  <c r="R29" i="7"/>
  <c r="R16" i="7"/>
  <c r="R14" i="7"/>
  <c r="AC11" i="4"/>
  <c r="AD12" i="4"/>
  <c r="Z12" i="4" s="1"/>
  <c r="AD13" i="4"/>
  <c r="AD16" i="4"/>
  <c r="Z16" i="4" s="1"/>
  <c r="AD17" i="4"/>
  <c r="Z17" i="4" s="1"/>
  <c r="AD20" i="4"/>
  <c r="Z20" i="4" s="1"/>
  <c r="AD21" i="4"/>
  <c r="Z21" i="4" s="1"/>
  <c r="AD24" i="4"/>
  <c r="AD25" i="4"/>
  <c r="AA25" i="4" s="1"/>
  <c r="AD42" i="4"/>
  <c r="AD43" i="4"/>
  <c r="AD46" i="4"/>
  <c r="AD47" i="4"/>
  <c r="AD50" i="4"/>
  <c r="AD51" i="4"/>
  <c r="AD54" i="4"/>
  <c r="AD55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4" i="4"/>
  <c r="AD95" i="4"/>
  <c r="AD98" i="4"/>
  <c r="AD99" i="4"/>
  <c r="AD102" i="4"/>
  <c r="AD103" i="4"/>
  <c r="AD106" i="4"/>
  <c r="AD107" i="4"/>
  <c r="AD110" i="4"/>
  <c r="AD111" i="4"/>
  <c r="AD114" i="4"/>
  <c r="AD115" i="4"/>
  <c r="AD118" i="4"/>
  <c r="AD119" i="4"/>
  <c r="AD122" i="4"/>
  <c r="AD10" i="4"/>
  <c r="AD11" i="4"/>
  <c r="AD14" i="4"/>
  <c r="AA14" i="4" s="1"/>
  <c r="AD15" i="4"/>
  <c r="Z15" i="4" s="1"/>
  <c r="AD18" i="4"/>
  <c r="Z18" i="4" s="1"/>
  <c r="AD19" i="4"/>
  <c r="Z19" i="4" s="1"/>
  <c r="AD22" i="4"/>
  <c r="AA22" i="4" s="1"/>
  <c r="AD23" i="4"/>
  <c r="Z23" i="4" s="1"/>
  <c r="AD26" i="4"/>
  <c r="Z26" i="4" s="1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4" i="4"/>
  <c r="AD45" i="4"/>
  <c r="AD48" i="4"/>
  <c r="AD49" i="4"/>
  <c r="AD52" i="4"/>
  <c r="AD53" i="4"/>
  <c r="AD56" i="4"/>
  <c r="AD92" i="4"/>
  <c r="AD93" i="4"/>
  <c r="AD96" i="4"/>
  <c r="AD97" i="4"/>
  <c r="AD100" i="4"/>
  <c r="AD101" i="4"/>
  <c r="AD104" i="4"/>
  <c r="AD105" i="4"/>
  <c r="AD108" i="4"/>
  <c r="AD109" i="4"/>
  <c r="AD112" i="4"/>
  <c r="AD113" i="4"/>
  <c r="AD116" i="4"/>
  <c r="AD117" i="4"/>
  <c r="AD120" i="4"/>
  <c r="AD121" i="4"/>
  <c r="AD125" i="4"/>
  <c r="AD126" i="4"/>
  <c r="AD129" i="4"/>
  <c r="AD130" i="4"/>
  <c r="AD133" i="4"/>
  <c r="AD134" i="4"/>
  <c r="AD137" i="4"/>
  <c r="AD138" i="4"/>
  <c r="AD141" i="4"/>
  <c r="AD142" i="4"/>
  <c r="AD145" i="4"/>
  <c r="AD146" i="4"/>
  <c r="AD149" i="4"/>
  <c r="AD150" i="4"/>
  <c r="AD153" i="4"/>
  <c r="AD154" i="4"/>
  <c r="AD157" i="4"/>
  <c r="AD158" i="4"/>
  <c r="AD161" i="4"/>
  <c r="AD162" i="4"/>
  <c r="AD165" i="4"/>
  <c r="AD166" i="4"/>
  <c r="AD169" i="4"/>
  <c r="AD170" i="4"/>
  <c r="AD173" i="4"/>
  <c r="AD174" i="4"/>
  <c r="AD177" i="4"/>
  <c r="AD178" i="4"/>
  <c r="AD181" i="4"/>
  <c r="AD182" i="4"/>
  <c r="AD185" i="4"/>
  <c r="AD186" i="4"/>
  <c r="AD189" i="4"/>
  <c r="AD190" i="4"/>
  <c r="AD193" i="4"/>
  <c r="AD194" i="4"/>
  <c r="AD197" i="4"/>
  <c r="AD123" i="4"/>
  <c r="AD124" i="4"/>
  <c r="AD127" i="4"/>
  <c r="AD128" i="4"/>
  <c r="AD131" i="4"/>
  <c r="AD132" i="4"/>
  <c r="AD135" i="4"/>
  <c r="AD136" i="4"/>
  <c r="AD139" i="4"/>
  <c r="AD140" i="4"/>
  <c r="AD143" i="4"/>
  <c r="AD144" i="4"/>
  <c r="AD147" i="4"/>
  <c r="AD148" i="4"/>
  <c r="AD151" i="4"/>
  <c r="AD152" i="4"/>
  <c r="AD155" i="4"/>
  <c r="AD156" i="4"/>
  <c r="AD159" i="4"/>
  <c r="AD160" i="4"/>
  <c r="AD163" i="4"/>
  <c r="AD164" i="4"/>
  <c r="AD167" i="4"/>
  <c r="AD168" i="4"/>
  <c r="AD171" i="4"/>
  <c r="AD172" i="4"/>
  <c r="AD175" i="4"/>
  <c r="AD176" i="4"/>
  <c r="AD179" i="4"/>
  <c r="AD180" i="4"/>
  <c r="AD183" i="4"/>
  <c r="AD184" i="4"/>
  <c r="AD187" i="4"/>
  <c r="AD188" i="4"/>
  <c r="AD191" i="4"/>
  <c r="AD192" i="4"/>
  <c r="AD195" i="4"/>
  <c r="AD196" i="4"/>
  <c r="AD198" i="4"/>
  <c r="AD201" i="4"/>
  <c r="AD202" i="4"/>
  <c r="AD205" i="4"/>
  <c r="AD206" i="4"/>
  <c r="AD209" i="4"/>
  <c r="AD210" i="4"/>
  <c r="AD213" i="4"/>
  <c r="AD214" i="4"/>
  <c r="AD241" i="4"/>
  <c r="AD242" i="4"/>
  <c r="AD245" i="4"/>
  <c r="AD246" i="4"/>
  <c r="AD249" i="4"/>
  <c r="AD250" i="4"/>
  <c r="AD253" i="4"/>
  <c r="AD254" i="4"/>
  <c r="AD257" i="4"/>
  <c r="AD258" i="4"/>
  <c r="AD261" i="4"/>
  <c r="AD262" i="4"/>
  <c r="AD265" i="4"/>
  <c r="AD266" i="4"/>
  <c r="AD269" i="4"/>
  <c r="AD270" i="4"/>
  <c r="AD273" i="4"/>
  <c r="AD274" i="4"/>
  <c r="AD277" i="4"/>
  <c r="AD278" i="4"/>
  <c r="AD281" i="4"/>
  <c r="AD282" i="4"/>
  <c r="AD285" i="4"/>
  <c r="AD286" i="4"/>
  <c r="AD289" i="4"/>
  <c r="AD290" i="4"/>
  <c r="AD293" i="4"/>
  <c r="AD294" i="4"/>
  <c r="AD297" i="4"/>
  <c r="AD298" i="4"/>
  <c r="AD301" i="4"/>
  <c r="AD302" i="4"/>
  <c r="AD304" i="4"/>
  <c r="AD305" i="4"/>
  <c r="AD306" i="4"/>
  <c r="AD307" i="4"/>
  <c r="AD308" i="4"/>
  <c r="AD309" i="4"/>
  <c r="AD199" i="4"/>
  <c r="AD200" i="4"/>
  <c r="AD203" i="4"/>
  <c r="AD204" i="4"/>
  <c r="AD207" i="4"/>
  <c r="AD208" i="4"/>
  <c r="AD211" i="4"/>
  <c r="AD212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3" i="4"/>
  <c r="AD244" i="4"/>
  <c r="AD247" i="4"/>
  <c r="AD248" i="4"/>
  <c r="AD251" i="4"/>
  <c r="AD252" i="4"/>
  <c r="AD255" i="4"/>
  <c r="AD256" i="4"/>
  <c r="AD259" i="4"/>
  <c r="AD260" i="4"/>
  <c r="AD263" i="4"/>
  <c r="AD264" i="4"/>
  <c r="AD267" i="4"/>
  <c r="AD268" i="4"/>
  <c r="AD271" i="4"/>
  <c r="AD272" i="4"/>
  <c r="AD275" i="4"/>
  <c r="AD276" i="4"/>
  <c r="AD279" i="4"/>
  <c r="AD280" i="4"/>
  <c r="AD283" i="4"/>
  <c r="AD284" i="4"/>
  <c r="AD287" i="4"/>
  <c r="AD288" i="4"/>
  <c r="AD291" i="4"/>
  <c r="AD292" i="4"/>
  <c r="AD295" i="4"/>
  <c r="AD296" i="4"/>
  <c r="AD299" i="4"/>
  <c r="AD300" i="4"/>
  <c r="AD303" i="4"/>
  <c r="AD329" i="4"/>
  <c r="AD332" i="4"/>
  <c r="AD333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36" i="4"/>
  <c r="AD337" i="4"/>
  <c r="AD340" i="4"/>
  <c r="AD341" i="4"/>
  <c r="AD344" i="4"/>
  <c r="AD345" i="4"/>
  <c r="AD348" i="4"/>
  <c r="AD349" i="4"/>
  <c r="AD352" i="4"/>
  <c r="AD353" i="4"/>
  <c r="AD356" i="4"/>
  <c r="AD357" i="4"/>
  <c r="AD360" i="4"/>
  <c r="AD361" i="4"/>
  <c r="AD364" i="4"/>
  <c r="AD365" i="4"/>
  <c r="AD368" i="4"/>
  <c r="AD369" i="4"/>
  <c r="AD372" i="4"/>
  <c r="AD373" i="4"/>
  <c r="AD376" i="4"/>
  <c r="AD377" i="4"/>
  <c r="AD380" i="4"/>
  <c r="AD381" i="4"/>
  <c r="AD384" i="4"/>
  <c r="AD385" i="4"/>
  <c r="AD388" i="4"/>
  <c r="AD389" i="4"/>
  <c r="AD392" i="4"/>
  <c r="AD393" i="4"/>
  <c r="AD396" i="4"/>
  <c r="AD397" i="4"/>
  <c r="AD400" i="4"/>
  <c r="AD401" i="4"/>
  <c r="AD404" i="4"/>
  <c r="AD405" i="4"/>
  <c r="AD408" i="4"/>
  <c r="AD409" i="4"/>
  <c r="AD412" i="4"/>
  <c r="AD413" i="4"/>
  <c r="AD416" i="4"/>
  <c r="AD417" i="4"/>
  <c r="AD420" i="4"/>
  <c r="AD421" i="4"/>
  <c r="AD424" i="4"/>
  <c r="AD425" i="4"/>
  <c r="AD428" i="4"/>
  <c r="AD429" i="4"/>
  <c r="AD432" i="4"/>
  <c r="AD433" i="4"/>
  <c r="AD436" i="4"/>
  <c r="AD437" i="4"/>
  <c r="AD440" i="4"/>
  <c r="AD441" i="4"/>
  <c r="AD444" i="4"/>
  <c r="AD445" i="4"/>
  <c r="AD448" i="4"/>
  <c r="AD449" i="4"/>
  <c r="AD452" i="4"/>
  <c r="AD453" i="4"/>
  <c r="AD456" i="4"/>
  <c r="AD457" i="4"/>
  <c r="AD460" i="4"/>
  <c r="AD461" i="4"/>
  <c r="AD464" i="4"/>
  <c r="AD465" i="4"/>
  <c r="AD468" i="4"/>
  <c r="AD469" i="4"/>
  <c r="AD472" i="4"/>
  <c r="AD473" i="4"/>
  <c r="AD476" i="4"/>
  <c r="AD477" i="4"/>
  <c r="AD480" i="4"/>
  <c r="AD481" i="4"/>
  <c r="AD484" i="4"/>
  <c r="AD485" i="4"/>
  <c r="AD488" i="4"/>
  <c r="AD489" i="4"/>
  <c r="AD492" i="4"/>
  <c r="AD493" i="4"/>
  <c r="AD496" i="4"/>
  <c r="AD497" i="4"/>
  <c r="AD500" i="4"/>
  <c r="AD501" i="4"/>
  <c r="AD504" i="4"/>
  <c r="AD505" i="4"/>
  <c r="AD508" i="4"/>
  <c r="AD509" i="4"/>
  <c r="AD512" i="4"/>
  <c r="AD513" i="4"/>
  <c r="AD516" i="4"/>
  <c r="AD517" i="4"/>
  <c r="AD520" i="4"/>
  <c r="AD521" i="4"/>
  <c r="AD524" i="4"/>
  <c r="AD525" i="4"/>
  <c r="AD528" i="4"/>
  <c r="AD529" i="4"/>
  <c r="AD532" i="4"/>
  <c r="AD533" i="4"/>
  <c r="AD536" i="4"/>
  <c r="AD537" i="4"/>
  <c r="AD540" i="4"/>
  <c r="AD541" i="4"/>
  <c r="AD544" i="4"/>
  <c r="AD545" i="4"/>
  <c r="AD548" i="4"/>
  <c r="AD549" i="4"/>
  <c r="AD552" i="4"/>
  <c r="AD553" i="4"/>
  <c r="AD556" i="4"/>
  <c r="AD557" i="4"/>
  <c r="AD560" i="4"/>
  <c r="AD561" i="4"/>
  <c r="AD564" i="4"/>
  <c r="AD565" i="4"/>
  <c r="AD568" i="4"/>
  <c r="AD569" i="4"/>
  <c r="AD572" i="4"/>
  <c r="AD573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330" i="4"/>
  <c r="AD331" i="4"/>
  <c r="AD334" i="4"/>
  <c r="AD335" i="4"/>
  <c r="AD338" i="4"/>
  <c r="AD339" i="4"/>
  <c r="AD342" i="4"/>
  <c r="AD343" i="4"/>
  <c r="AD346" i="4"/>
  <c r="AD347" i="4"/>
  <c r="AD350" i="4"/>
  <c r="AD351" i="4"/>
  <c r="AD354" i="4"/>
  <c r="AD355" i="4"/>
  <c r="AD358" i="4"/>
  <c r="AD359" i="4"/>
  <c r="AD362" i="4"/>
  <c r="AD363" i="4"/>
  <c r="AD366" i="4"/>
  <c r="AD367" i="4"/>
  <c r="AD370" i="4"/>
  <c r="AD371" i="4"/>
  <c r="AD374" i="4"/>
  <c r="AD375" i="4"/>
  <c r="AD378" i="4"/>
  <c r="AD379" i="4"/>
  <c r="AD382" i="4"/>
  <c r="AD383" i="4"/>
  <c r="AD386" i="4"/>
  <c r="AD387" i="4"/>
  <c r="AD390" i="4"/>
  <c r="AD391" i="4"/>
  <c r="AD394" i="4"/>
  <c r="AD395" i="4"/>
  <c r="AD398" i="4"/>
  <c r="AD399" i="4"/>
  <c r="AD402" i="4"/>
  <c r="AD403" i="4"/>
  <c r="AD406" i="4"/>
  <c r="AD407" i="4"/>
  <c r="AD410" i="4"/>
  <c r="AD411" i="4"/>
  <c r="AD414" i="4"/>
  <c r="AD415" i="4"/>
  <c r="AD418" i="4"/>
  <c r="AD419" i="4"/>
  <c r="AD422" i="4"/>
  <c r="AD423" i="4"/>
  <c r="AD426" i="4"/>
  <c r="AD427" i="4"/>
  <c r="AD430" i="4"/>
  <c r="AD431" i="4"/>
  <c r="AD434" i="4"/>
  <c r="AD435" i="4"/>
  <c r="AD438" i="4"/>
  <c r="AD439" i="4"/>
  <c r="AD442" i="4"/>
  <c r="AD443" i="4"/>
  <c r="AD446" i="4"/>
  <c r="AD447" i="4"/>
  <c r="AD450" i="4"/>
  <c r="AD451" i="4"/>
  <c r="AD454" i="4"/>
  <c r="AD455" i="4"/>
  <c r="AD458" i="4"/>
  <c r="AD459" i="4"/>
  <c r="AD462" i="4"/>
  <c r="AD463" i="4"/>
  <c r="AD466" i="4"/>
  <c r="AD467" i="4"/>
  <c r="AD470" i="4"/>
  <c r="AD471" i="4"/>
  <c r="AD474" i="4"/>
  <c r="AD475" i="4"/>
  <c r="AD478" i="4"/>
  <c r="AD479" i="4"/>
  <c r="AD482" i="4"/>
  <c r="AD483" i="4"/>
  <c r="AD486" i="4"/>
  <c r="AD487" i="4"/>
  <c r="AD490" i="4"/>
  <c r="AD491" i="4"/>
  <c r="AD494" i="4"/>
  <c r="AD495" i="4"/>
  <c r="AD498" i="4"/>
  <c r="AD499" i="4"/>
  <c r="AD502" i="4"/>
  <c r="AD503" i="4"/>
  <c r="AD506" i="4"/>
  <c r="AD507" i="4"/>
  <c r="AD510" i="4"/>
  <c r="AD511" i="4"/>
  <c r="AD514" i="4"/>
  <c r="AD515" i="4"/>
  <c r="AD518" i="4"/>
  <c r="AD519" i="4"/>
  <c r="AD522" i="4"/>
  <c r="AD523" i="4"/>
  <c r="AD526" i="4"/>
  <c r="AD527" i="4"/>
  <c r="AD530" i="4"/>
  <c r="AD531" i="4"/>
  <c r="AD534" i="4"/>
  <c r="AD535" i="4"/>
  <c r="AD538" i="4"/>
  <c r="AD539" i="4"/>
  <c r="AD542" i="4"/>
  <c r="AD543" i="4"/>
  <c r="AD546" i="4"/>
  <c r="AD547" i="4"/>
  <c r="AD550" i="4"/>
  <c r="AD551" i="4"/>
  <c r="AD554" i="4"/>
  <c r="AD555" i="4"/>
  <c r="AD558" i="4"/>
  <c r="AD559" i="4"/>
  <c r="AD562" i="4"/>
  <c r="AD563" i="4"/>
  <c r="AD566" i="4"/>
  <c r="AD567" i="4"/>
  <c r="AD570" i="4"/>
  <c r="AD571" i="4"/>
  <c r="AD574" i="4"/>
  <c r="AD623" i="4"/>
  <c r="AD626" i="4"/>
  <c r="AD627" i="4"/>
  <c r="AD630" i="4"/>
  <c r="AD631" i="4"/>
  <c r="AD634" i="4"/>
  <c r="AD635" i="4"/>
  <c r="AD638" i="4"/>
  <c r="AD639" i="4"/>
  <c r="AD642" i="4"/>
  <c r="AD643" i="4"/>
  <c r="AD646" i="4"/>
  <c r="AD647" i="4"/>
  <c r="AD650" i="4"/>
  <c r="AD651" i="4"/>
  <c r="AD654" i="4"/>
  <c r="AD655" i="4"/>
  <c r="AD658" i="4"/>
  <c r="AD659" i="4"/>
  <c r="AD662" i="4"/>
  <c r="AD663" i="4"/>
  <c r="AD666" i="4"/>
  <c r="AD667" i="4"/>
  <c r="AD670" i="4"/>
  <c r="AD671" i="4"/>
  <c r="AD674" i="4"/>
  <c r="AD675" i="4"/>
  <c r="AD678" i="4"/>
  <c r="AD679" i="4"/>
  <c r="AD682" i="4"/>
  <c r="AD683" i="4"/>
  <c r="AD686" i="4"/>
  <c r="AD687" i="4"/>
  <c r="AD690" i="4"/>
  <c r="AD691" i="4"/>
  <c r="AD694" i="4"/>
  <c r="AD695" i="4"/>
  <c r="AD698" i="4"/>
  <c r="AD699" i="4"/>
  <c r="AD702" i="4"/>
  <c r="AD703" i="4"/>
  <c r="AD706" i="4"/>
  <c r="AD707" i="4"/>
  <c r="AD710" i="4"/>
  <c r="AD711" i="4"/>
  <c r="AD714" i="4"/>
  <c r="AD715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718" i="4"/>
  <c r="AD719" i="4"/>
  <c r="AD722" i="4"/>
  <c r="AD723" i="4"/>
  <c r="AD726" i="4"/>
  <c r="AD727" i="4"/>
  <c r="AD730" i="4"/>
  <c r="AD731" i="4"/>
  <c r="AD734" i="4"/>
  <c r="AD735" i="4"/>
  <c r="AD738" i="4"/>
  <c r="AD739" i="4"/>
  <c r="AD742" i="4"/>
  <c r="AD743" i="4"/>
  <c r="AD746" i="4"/>
  <c r="AD747" i="4"/>
  <c r="AD750" i="4"/>
  <c r="AD751" i="4"/>
  <c r="AD754" i="4"/>
  <c r="AD755" i="4"/>
  <c r="AD758" i="4"/>
  <c r="AD759" i="4"/>
  <c r="AD762" i="4"/>
  <c r="AD763" i="4"/>
  <c r="AD766" i="4"/>
  <c r="AD767" i="4"/>
  <c r="AD770" i="4"/>
  <c r="AD771" i="4"/>
  <c r="AD774" i="4"/>
  <c r="AD775" i="4"/>
  <c r="AD778" i="4"/>
  <c r="AD779" i="4"/>
  <c r="AD782" i="4"/>
  <c r="AD783" i="4"/>
  <c r="AD786" i="4"/>
  <c r="AD787" i="4"/>
  <c r="AD790" i="4"/>
  <c r="AD791" i="4"/>
  <c r="AD794" i="4"/>
  <c r="AD795" i="4"/>
  <c r="AD798" i="4"/>
  <c r="AD799" i="4"/>
  <c r="AD802" i="4"/>
  <c r="AD803" i="4"/>
  <c r="AD806" i="4"/>
  <c r="AD807" i="4"/>
  <c r="AD810" i="4"/>
  <c r="AD811" i="4"/>
  <c r="AD814" i="4"/>
  <c r="AD815" i="4"/>
  <c r="AD818" i="4"/>
  <c r="AD819" i="4"/>
  <c r="AD822" i="4"/>
  <c r="AD823" i="4"/>
  <c r="AD826" i="4"/>
  <c r="AD827" i="4"/>
  <c r="AD830" i="4"/>
  <c r="AD831" i="4"/>
  <c r="AD834" i="4"/>
  <c r="AD835" i="4"/>
  <c r="AD838" i="4"/>
  <c r="AD839" i="4"/>
  <c r="AD842" i="4"/>
  <c r="AD843" i="4"/>
  <c r="AD846" i="4"/>
  <c r="AD847" i="4"/>
  <c r="AD850" i="4"/>
  <c r="AD851" i="4"/>
  <c r="AD854" i="4"/>
  <c r="AD855" i="4"/>
  <c r="AD858" i="4"/>
  <c r="AD859" i="4"/>
  <c r="AD862" i="4"/>
  <c r="AD863" i="4"/>
  <c r="AD866" i="4"/>
  <c r="AD867" i="4"/>
  <c r="AD870" i="4"/>
  <c r="AD871" i="4"/>
  <c r="AD874" i="4"/>
  <c r="AD875" i="4"/>
  <c r="AD878" i="4"/>
  <c r="AD879" i="4"/>
  <c r="AD882" i="4"/>
  <c r="AD883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0" i="4"/>
  <c r="AD901" i="4"/>
  <c r="AD902" i="4"/>
  <c r="AD903" i="4"/>
  <c r="AD904" i="4"/>
  <c r="AD905" i="4"/>
  <c r="AD906" i="4"/>
  <c r="AD907" i="4"/>
  <c r="AD908" i="4"/>
  <c r="AD909" i="4"/>
  <c r="AD910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927" i="4"/>
  <c r="AD928" i="4"/>
  <c r="AD929" i="4"/>
  <c r="AD930" i="4"/>
  <c r="AD931" i="4"/>
  <c r="AD932" i="4"/>
  <c r="AD933" i="4"/>
  <c r="AD934" i="4"/>
  <c r="AD935" i="4"/>
  <c r="AD936" i="4"/>
  <c r="AD937" i="4"/>
  <c r="AD938" i="4"/>
  <c r="AD939" i="4"/>
  <c r="AD940" i="4"/>
  <c r="AD624" i="4"/>
  <c r="AD625" i="4"/>
  <c r="AD628" i="4"/>
  <c r="AD629" i="4"/>
  <c r="AD632" i="4"/>
  <c r="AD633" i="4"/>
  <c r="AD636" i="4"/>
  <c r="AD637" i="4"/>
  <c r="AD640" i="4"/>
  <c r="AD641" i="4"/>
  <c r="AD644" i="4"/>
  <c r="AD645" i="4"/>
  <c r="AD648" i="4"/>
  <c r="AD649" i="4"/>
  <c r="AD652" i="4"/>
  <c r="AD653" i="4"/>
  <c r="AD656" i="4"/>
  <c r="AD657" i="4"/>
  <c r="AD660" i="4"/>
  <c r="AD661" i="4"/>
  <c r="AD664" i="4"/>
  <c r="AD665" i="4"/>
  <c r="AD668" i="4"/>
  <c r="AD669" i="4"/>
  <c r="AD672" i="4"/>
  <c r="AD673" i="4"/>
  <c r="AD676" i="4"/>
  <c r="AD677" i="4"/>
  <c r="AD680" i="4"/>
  <c r="AD681" i="4"/>
  <c r="AD684" i="4"/>
  <c r="AD685" i="4"/>
  <c r="AD688" i="4"/>
  <c r="AD689" i="4"/>
  <c r="AD692" i="4"/>
  <c r="AD693" i="4"/>
  <c r="AD696" i="4"/>
  <c r="AD697" i="4"/>
  <c r="AD700" i="4"/>
  <c r="AD701" i="4"/>
  <c r="AD704" i="4"/>
  <c r="AD705" i="4"/>
  <c r="AD708" i="4"/>
  <c r="AD709" i="4"/>
  <c r="AD712" i="4"/>
  <c r="AD713" i="4"/>
  <c r="AD716" i="4"/>
  <c r="AD717" i="4"/>
  <c r="AD720" i="4"/>
  <c r="AD721" i="4"/>
  <c r="AD724" i="4"/>
  <c r="AD725" i="4"/>
  <c r="AD728" i="4"/>
  <c r="AD729" i="4"/>
  <c r="AD732" i="4"/>
  <c r="AD733" i="4"/>
  <c r="AD736" i="4"/>
  <c r="AD737" i="4"/>
  <c r="AD740" i="4"/>
  <c r="AD741" i="4"/>
  <c r="AD744" i="4"/>
  <c r="AD745" i="4"/>
  <c r="AD748" i="4"/>
  <c r="AD749" i="4"/>
  <c r="AD752" i="4"/>
  <c r="AD753" i="4"/>
  <c r="AD756" i="4"/>
  <c r="AD757" i="4"/>
  <c r="AD760" i="4"/>
  <c r="AD761" i="4"/>
  <c r="AD764" i="4"/>
  <c r="AD765" i="4"/>
  <c r="AD768" i="4"/>
  <c r="AD769" i="4"/>
  <c r="AD772" i="4"/>
  <c r="AD773" i="4"/>
  <c r="AD776" i="4"/>
  <c r="AD777" i="4"/>
  <c r="AD780" i="4"/>
  <c r="AD781" i="4"/>
  <c r="AD784" i="4"/>
  <c r="AD785" i="4"/>
  <c r="AD788" i="4"/>
  <c r="AD789" i="4"/>
  <c r="AD792" i="4"/>
  <c r="AD793" i="4"/>
  <c r="AD796" i="4"/>
  <c r="AD797" i="4"/>
  <c r="AD800" i="4"/>
  <c r="AD801" i="4"/>
  <c r="AD804" i="4"/>
  <c r="AD805" i="4"/>
  <c r="AD808" i="4"/>
  <c r="AD809" i="4"/>
  <c r="AD812" i="4"/>
  <c r="AD813" i="4"/>
  <c r="AD816" i="4"/>
  <c r="AD817" i="4"/>
  <c r="AD820" i="4"/>
  <c r="AD821" i="4"/>
  <c r="AD824" i="4"/>
  <c r="AD825" i="4"/>
  <c r="AD828" i="4"/>
  <c r="AD829" i="4"/>
  <c r="AD832" i="4"/>
  <c r="AD833" i="4"/>
  <c r="AD836" i="4"/>
  <c r="AD837" i="4"/>
  <c r="AD840" i="4"/>
  <c r="AD841" i="4"/>
  <c r="AD844" i="4"/>
  <c r="AD845" i="4"/>
  <c r="AD848" i="4"/>
  <c r="AD849" i="4"/>
  <c r="AD852" i="4"/>
  <c r="AD853" i="4"/>
  <c r="AD856" i="4"/>
  <c r="AD857" i="4"/>
  <c r="AD860" i="4"/>
  <c r="AD861" i="4"/>
  <c r="AD864" i="4"/>
  <c r="AD865" i="4"/>
  <c r="AD868" i="4"/>
  <c r="AD869" i="4"/>
  <c r="AD872" i="4"/>
  <c r="AD873" i="4"/>
  <c r="AD876" i="4"/>
  <c r="AD877" i="4"/>
  <c r="AD880" i="4"/>
  <c r="AD881" i="4"/>
  <c r="AD884" i="4"/>
  <c r="AD986" i="4"/>
  <c r="AD987" i="4"/>
  <c r="AD990" i="4"/>
  <c r="AD991" i="4"/>
  <c r="AD994" i="4"/>
  <c r="AD995" i="4"/>
  <c r="AD998" i="4"/>
  <c r="AD999" i="4"/>
  <c r="AD1002" i="4"/>
  <c r="AD1003" i="4"/>
  <c r="AD1006" i="4"/>
  <c r="AD1007" i="4"/>
  <c r="AD1010" i="4"/>
  <c r="AD1011" i="4"/>
  <c r="AD1014" i="4"/>
  <c r="AD1015" i="4"/>
  <c r="AD1018" i="4"/>
  <c r="AD1019" i="4"/>
  <c r="AD1022" i="4"/>
  <c r="AD1023" i="4"/>
  <c r="AD1026" i="4"/>
  <c r="AD1027" i="4"/>
  <c r="AD1030" i="4"/>
  <c r="AD1031" i="4"/>
  <c r="AD1034" i="4"/>
  <c r="AD1035" i="4"/>
  <c r="AD1038" i="4"/>
  <c r="AD1039" i="4"/>
  <c r="AD1042" i="4"/>
  <c r="AD1043" i="4"/>
  <c r="AD1046" i="4"/>
  <c r="AD1047" i="4"/>
  <c r="AD1050" i="4"/>
  <c r="AD1051" i="4"/>
  <c r="AD1054" i="4"/>
  <c r="AD1055" i="4"/>
  <c r="AD1058" i="4"/>
  <c r="AD1059" i="4"/>
  <c r="AD1062" i="4"/>
  <c r="AD1063" i="4"/>
  <c r="AD1066" i="4"/>
  <c r="AD1067" i="4"/>
  <c r="AD1070" i="4"/>
  <c r="AD1071" i="4"/>
  <c r="AD1074" i="4"/>
  <c r="AD1075" i="4"/>
  <c r="AD1078" i="4"/>
  <c r="AD1079" i="4"/>
  <c r="AD1082" i="4"/>
  <c r="AD1083" i="4"/>
  <c r="AD1086" i="4"/>
  <c r="AD1087" i="4"/>
  <c r="AD1090" i="4"/>
  <c r="AD1091" i="4"/>
  <c r="AD1094" i="4"/>
  <c r="AD1095" i="4"/>
  <c r="AD1098" i="4"/>
  <c r="AD1099" i="4"/>
  <c r="AD1102" i="4"/>
  <c r="AD1103" i="4"/>
  <c r="AD1106" i="4"/>
  <c r="AD1107" i="4"/>
  <c r="AD1110" i="4"/>
  <c r="AD1111" i="4"/>
  <c r="AD1114" i="4"/>
  <c r="AD1115" i="4"/>
  <c r="AD1118" i="4"/>
  <c r="AD1119" i="4"/>
  <c r="AD1122" i="4"/>
  <c r="AD1123" i="4"/>
  <c r="AD1126" i="4"/>
  <c r="AD1127" i="4"/>
  <c r="AD1130" i="4"/>
  <c r="AD1131" i="4"/>
  <c r="AD1134" i="4"/>
  <c r="AD1135" i="4"/>
  <c r="AD1138" i="4"/>
  <c r="AD1139" i="4"/>
  <c r="AD1142" i="4"/>
  <c r="AD1143" i="4"/>
  <c r="AD1146" i="4"/>
  <c r="AD1147" i="4"/>
  <c r="AD1150" i="4"/>
  <c r="AD1151" i="4"/>
  <c r="AD1154" i="4"/>
  <c r="AD1155" i="4"/>
  <c r="AD1158" i="4"/>
  <c r="AD1159" i="4"/>
  <c r="AD1162" i="4"/>
  <c r="AD1163" i="4"/>
  <c r="AD1166" i="4"/>
  <c r="AD1167" i="4"/>
  <c r="AD1170" i="4"/>
  <c r="AD1171" i="4"/>
  <c r="AD1174" i="4"/>
  <c r="AD1175" i="4"/>
  <c r="AD1178" i="4"/>
  <c r="AD1179" i="4"/>
  <c r="AD1182" i="4"/>
  <c r="AD1183" i="4"/>
  <c r="AD1186" i="4"/>
  <c r="AD1187" i="4"/>
  <c r="AD1190" i="4"/>
  <c r="AD1191" i="4"/>
  <c r="AD1194" i="4"/>
  <c r="AD1195" i="4"/>
  <c r="AD1198" i="4"/>
  <c r="AD1199" i="4"/>
  <c r="AD1202" i="4"/>
  <c r="AD1203" i="4"/>
  <c r="AD1206" i="4"/>
  <c r="AD1207" i="4"/>
  <c r="AD1210" i="4"/>
  <c r="AD1211" i="4"/>
  <c r="AD1214" i="4"/>
  <c r="AD1215" i="4"/>
  <c r="AD1218" i="4"/>
  <c r="AD1219" i="4"/>
  <c r="AD1222" i="4"/>
  <c r="AD1223" i="4"/>
  <c r="AD1226" i="4"/>
  <c r="AD1227" i="4"/>
  <c r="AD1230" i="4"/>
  <c r="AD1231" i="4"/>
  <c r="AD1234" i="4"/>
  <c r="AD1235" i="4"/>
  <c r="AD1238" i="4"/>
  <c r="AD1239" i="4"/>
  <c r="AD1242" i="4"/>
  <c r="AD1243" i="4"/>
  <c r="AD1246" i="4"/>
  <c r="AD1247" i="4"/>
  <c r="AD1250" i="4"/>
  <c r="AD1251" i="4"/>
  <c r="AD1254" i="4"/>
  <c r="AD1255" i="4"/>
  <c r="AD1258" i="4"/>
  <c r="AD1259" i="4"/>
  <c r="AD1262" i="4"/>
  <c r="AD1263" i="4"/>
  <c r="AD1266" i="4"/>
  <c r="AD1267" i="4"/>
  <c r="AD1270" i="4"/>
  <c r="AD1271" i="4"/>
  <c r="AD1274" i="4"/>
  <c r="AD1275" i="4"/>
  <c r="AD1278" i="4"/>
  <c r="AD1279" i="4"/>
  <c r="AD1282" i="4"/>
  <c r="AD1283" i="4"/>
  <c r="AD1286" i="4"/>
  <c r="AD1287" i="4"/>
  <c r="AD1290" i="4"/>
  <c r="AD1291" i="4"/>
  <c r="AD1294" i="4"/>
  <c r="AD1295" i="4"/>
  <c r="AD1298" i="4"/>
  <c r="AD1299" i="4"/>
  <c r="AD1302" i="4"/>
  <c r="AD1303" i="4"/>
  <c r="AD1306" i="4"/>
  <c r="AD1307" i="4"/>
  <c r="AD1310" i="4"/>
  <c r="AD1311" i="4"/>
  <c r="AD1314" i="4"/>
  <c r="AD1315" i="4"/>
  <c r="AD1318" i="4"/>
  <c r="AD1319" i="4"/>
  <c r="AD1322" i="4"/>
  <c r="AD1323" i="4"/>
  <c r="AD1326" i="4"/>
  <c r="AD1327" i="4"/>
  <c r="AD1330" i="4"/>
  <c r="AD1331" i="4"/>
  <c r="AD1334" i="4"/>
  <c r="AD1335" i="4"/>
  <c r="AD1338" i="4"/>
  <c r="AD1339" i="4"/>
  <c r="AD1342" i="4"/>
  <c r="AD1343" i="4"/>
  <c r="AD1346" i="4"/>
  <c r="AD1347" i="4"/>
  <c r="AD1350" i="4"/>
  <c r="AD1351" i="4"/>
  <c r="AD1354" i="4"/>
  <c r="AD1355" i="4"/>
  <c r="AD1358" i="4"/>
  <c r="AD1359" i="4"/>
  <c r="AD1362" i="4"/>
  <c r="AD1363" i="4"/>
  <c r="AD1366" i="4"/>
  <c r="AD1367" i="4"/>
  <c r="AD1370" i="4"/>
  <c r="AD1371" i="4"/>
  <c r="AD1374" i="4"/>
  <c r="AD1375" i="4"/>
  <c r="AD1378" i="4"/>
  <c r="AD1379" i="4"/>
  <c r="AD1382" i="4"/>
  <c r="AD1383" i="4"/>
  <c r="AD1386" i="4"/>
  <c r="AD1387" i="4"/>
  <c r="AD1390" i="4"/>
  <c r="AD1391" i="4"/>
  <c r="AD1394" i="4"/>
  <c r="AD1395" i="4"/>
  <c r="AD1398" i="4"/>
  <c r="AD1399" i="4"/>
  <c r="AD1402" i="4"/>
  <c r="AD1403" i="4"/>
  <c r="AD1406" i="4"/>
  <c r="AD1407" i="4"/>
  <c r="AD1410" i="4"/>
  <c r="AD1411" i="4"/>
  <c r="AD1414" i="4"/>
  <c r="AD1415" i="4"/>
  <c r="AD1418" i="4"/>
  <c r="AD1419" i="4"/>
  <c r="AD1422" i="4"/>
  <c r="AD1423" i="4"/>
  <c r="AD1426" i="4"/>
  <c r="AD1427" i="4"/>
  <c r="AD1430" i="4"/>
  <c r="AD1431" i="4"/>
  <c r="AD1434" i="4"/>
  <c r="AD1435" i="4"/>
  <c r="AD1438" i="4"/>
  <c r="AD1439" i="4"/>
  <c r="AD1442" i="4"/>
  <c r="AD1443" i="4"/>
  <c r="AD1446" i="4"/>
  <c r="AD1447" i="4"/>
  <c r="AD1450" i="4"/>
  <c r="AD1451" i="4"/>
  <c r="AD1454" i="4"/>
  <c r="AD1455" i="4"/>
  <c r="AD1458" i="4"/>
  <c r="AD1459" i="4"/>
  <c r="AD1462" i="4"/>
  <c r="AD1463" i="4"/>
  <c r="AD1466" i="4"/>
  <c r="AD1467" i="4"/>
  <c r="AD1470" i="4"/>
  <c r="AD1471" i="4"/>
  <c r="AD1474" i="4"/>
  <c r="AD1475" i="4"/>
  <c r="AD1478" i="4"/>
  <c r="AD1479" i="4"/>
  <c r="AD1482" i="4"/>
  <c r="AD1483" i="4"/>
  <c r="AD1486" i="4"/>
  <c r="AD1487" i="4"/>
  <c r="AD1490" i="4"/>
  <c r="AD1491" i="4"/>
  <c r="AD1494" i="4"/>
  <c r="AD1495" i="4"/>
  <c r="AD1498" i="4"/>
  <c r="AD1499" i="4"/>
  <c r="AD1502" i="4"/>
  <c r="AD1503" i="4"/>
  <c r="AD1506" i="4"/>
  <c r="AD1507" i="4"/>
  <c r="AD1510" i="4"/>
  <c r="AD1511" i="4"/>
  <c r="AD1514" i="4"/>
  <c r="AD1515" i="4"/>
  <c r="AD1516" i="4"/>
  <c r="AD1517" i="4"/>
  <c r="AD1518" i="4"/>
  <c r="AD1519" i="4"/>
  <c r="AD1520" i="4"/>
  <c r="AD1521" i="4"/>
  <c r="AD1522" i="4"/>
  <c r="AD1523" i="4"/>
  <c r="AD1524" i="4"/>
  <c r="AD1525" i="4"/>
  <c r="AD1526" i="4"/>
  <c r="AD1527" i="4"/>
  <c r="AD1528" i="4"/>
  <c r="AD1529" i="4"/>
  <c r="AD1530" i="4"/>
  <c r="AD1531" i="4"/>
  <c r="AD1532" i="4"/>
  <c r="AD1533" i="4"/>
  <c r="AD1534" i="4"/>
  <c r="AD1535" i="4"/>
  <c r="AD1536" i="4"/>
  <c r="AD1537" i="4"/>
  <c r="AD1538" i="4"/>
  <c r="AD1539" i="4"/>
  <c r="AD1540" i="4"/>
  <c r="AD1541" i="4"/>
  <c r="AD1542" i="4"/>
  <c r="AD1543" i="4"/>
  <c r="AD1544" i="4"/>
  <c r="AD1545" i="4"/>
  <c r="AD1546" i="4"/>
  <c r="AD1547" i="4"/>
  <c r="AD1548" i="4"/>
  <c r="AD1549" i="4"/>
  <c r="AD1550" i="4"/>
  <c r="AD1551" i="4"/>
  <c r="AD1552" i="4"/>
  <c r="AD1553" i="4"/>
  <c r="AD1554" i="4"/>
  <c r="AD1555" i="4"/>
  <c r="AD1556" i="4"/>
  <c r="AD1557" i="4"/>
  <c r="AD1558" i="4"/>
  <c r="AD1559" i="4"/>
  <c r="AD1560" i="4"/>
  <c r="AD1561" i="4"/>
  <c r="AD1562" i="4"/>
  <c r="AD1563" i="4"/>
  <c r="AD1564" i="4"/>
  <c r="AD1565" i="4"/>
  <c r="AD1566" i="4"/>
  <c r="AD1567" i="4"/>
  <c r="AD1568" i="4"/>
  <c r="AD1569" i="4"/>
  <c r="AD1570" i="4"/>
  <c r="AD1571" i="4"/>
  <c r="AD1572" i="4"/>
  <c r="AD1573" i="4"/>
  <c r="AD1574" i="4"/>
  <c r="AD1575" i="4"/>
  <c r="AD1576" i="4"/>
  <c r="AD1577" i="4"/>
  <c r="AD1578" i="4"/>
  <c r="AD1579" i="4"/>
  <c r="AD1580" i="4"/>
  <c r="AD1581" i="4"/>
  <c r="AD1582" i="4"/>
  <c r="AD1583" i="4"/>
  <c r="AD1584" i="4"/>
  <c r="AD1585" i="4"/>
  <c r="AD1586" i="4"/>
  <c r="AD1587" i="4"/>
  <c r="AD1588" i="4"/>
  <c r="AD1589" i="4"/>
  <c r="AD1590" i="4"/>
  <c r="AD1591" i="4"/>
  <c r="AD1592" i="4"/>
  <c r="AD1593" i="4"/>
  <c r="AD1594" i="4"/>
  <c r="AD1595" i="4"/>
  <c r="AD1596" i="4"/>
  <c r="AD941" i="4"/>
  <c r="AD942" i="4"/>
  <c r="AD943" i="4"/>
  <c r="AD944" i="4"/>
  <c r="AD945" i="4"/>
  <c r="AD946" i="4"/>
  <c r="AD947" i="4"/>
  <c r="AD948" i="4"/>
  <c r="AD949" i="4"/>
  <c r="AD950" i="4"/>
  <c r="AD951" i="4"/>
  <c r="AD952" i="4"/>
  <c r="AD953" i="4"/>
  <c r="AD954" i="4"/>
  <c r="AD955" i="4"/>
  <c r="AD956" i="4"/>
  <c r="AD957" i="4"/>
  <c r="AD958" i="4"/>
  <c r="AD959" i="4"/>
  <c r="AD960" i="4"/>
  <c r="AD961" i="4"/>
  <c r="AD962" i="4"/>
  <c r="AD963" i="4"/>
  <c r="AD964" i="4"/>
  <c r="AD965" i="4"/>
  <c r="AD966" i="4"/>
  <c r="AD967" i="4"/>
  <c r="AD968" i="4"/>
  <c r="AD969" i="4"/>
  <c r="AD970" i="4"/>
  <c r="AD971" i="4"/>
  <c r="AD972" i="4"/>
  <c r="AD973" i="4"/>
  <c r="AD974" i="4"/>
  <c r="AD975" i="4"/>
  <c r="AD976" i="4"/>
  <c r="AD977" i="4"/>
  <c r="AD978" i="4"/>
  <c r="AD979" i="4"/>
  <c r="AD980" i="4"/>
  <c r="AD981" i="4"/>
  <c r="AD982" i="4"/>
  <c r="AD983" i="4"/>
  <c r="AD984" i="4"/>
  <c r="AD985" i="4"/>
  <c r="AD988" i="4"/>
  <c r="AD989" i="4"/>
  <c r="AD992" i="4"/>
  <c r="AD993" i="4"/>
  <c r="AD996" i="4"/>
  <c r="AD997" i="4"/>
  <c r="AD1000" i="4"/>
  <c r="AD1001" i="4"/>
  <c r="AD1004" i="4"/>
  <c r="AD1005" i="4"/>
  <c r="AD1008" i="4"/>
  <c r="AD1009" i="4"/>
  <c r="AD1012" i="4"/>
  <c r="AD1013" i="4"/>
  <c r="AD1016" i="4"/>
  <c r="AD1017" i="4"/>
  <c r="AD1020" i="4"/>
  <c r="AD1021" i="4"/>
  <c r="AD1024" i="4"/>
  <c r="AD1025" i="4"/>
  <c r="AD1028" i="4"/>
  <c r="AD1029" i="4"/>
  <c r="AD1032" i="4"/>
  <c r="AD1033" i="4"/>
  <c r="AD1036" i="4"/>
  <c r="AD1037" i="4"/>
  <c r="AD1040" i="4"/>
  <c r="AD1041" i="4"/>
  <c r="AD1044" i="4"/>
  <c r="AD1045" i="4"/>
  <c r="AD1048" i="4"/>
  <c r="AD1049" i="4"/>
  <c r="AD1052" i="4"/>
  <c r="AD1053" i="4"/>
  <c r="AD1056" i="4"/>
  <c r="AD1057" i="4"/>
  <c r="AD1060" i="4"/>
  <c r="AD1061" i="4"/>
  <c r="AD1064" i="4"/>
  <c r="AD1065" i="4"/>
  <c r="AD1068" i="4"/>
  <c r="AD1069" i="4"/>
  <c r="AD1072" i="4"/>
  <c r="AD1073" i="4"/>
  <c r="AD1076" i="4"/>
  <c r="AD1077" i="4"/>
  <c r="AD1080" i="4"/>
  <c r="AD1081" i="4"/>
  <c r="AD1084" i="4"/>
  <c r="AD1085" i="4"/>
  <c r="AD1088" i="4"/>
  <c r="AD1089" i="4"/>
  <c r="AD1092" i="4"/>
  <c r="AD1093" i="4"/>
  <c r="AD1096" i="4"/>
  <c r="AD1097" i="4"/>
  <c r="AD1100" i="4"/>
  <c r="AD1101" i="4"/>
  <c r="AD1104" i="4"/>
  <c r="AD1105" i="4"/>
  <c r="AD1108" i="4"/>
  <c r="AD1109" i="4"/>
  <c r="AD1112" i="4"/>
  <c r="AD1113" i="4"/>
  <c r="AD1116" i="4"/>
  <c r="AD1117" i="4"/>
  <c r="AD1120" i="4"/>
  <c r="AD1121" i="4"/>
  <c r="AD1124" i="4"/>
  <c r="AD1125" i="4"/>
  <c r="AD1128" i="4"/>
  <c r="AD1129" i="4"/>
  <c r="AD1132" i="4"/>
  <c r="AD1133" i="4"/>
  <c r="AD1136" i="4"/>
  <c r="AD1137" i="4"/>
  <c r="AD1140" i="4"/>
  <c r="AD1141" i="4"/>
  <c r="AD1144" i="4"/>
  <c r="AD1145" i="4"/>
  <c r="AD1148" i="4"/>
  <c r="AD1149" i="4"/>
  <c r="AD1152" i="4"/>
  <c r="AD1153" i="4"/>
  <c r="AD1156" i="4"/>
  <c r="AD1157" i="4"/>
  <c r="AD1160" i="4"/>
  <c r="AD1161" i="4"/>
  <c r="AD1164" i="4"/>
  <c r="AD1165" i="4"/>
  <c r="AD1168" i="4"/>
  <c r="AD1169" i="4"/>
  <c r="AD1172" i="4"/>
  <c r="AD1173" i="4"/>
  <c r="AD1176" i="4"/>
  <c r="AD1177" i="4"/>
  <c r="AD1180" i="4"/>
  <c r="AD1181" i="4"/>
  <c r="AD1184" i="4"/>
  <c r="AD1185" i="4"/>
  <c r="AD1188" i="4"/>
  <c r="AD1189" i="4"/>
  <c r="AD1192" i="4"/>
  <c r="AD1193" i="4"/>
  <c r="AD1196" i="4"/>
  <c r="AD1197" i="4"/>
  <c r="AD1200" i="4"/>
  <c r="AD1201" i="4"/>
  <c r="AD1204" i="4"/>
  <c r="AD1205" i="4"/>
  <c r="AD1208" i="4"/>
  <c r="AD1209" i="4"/>
  <c r="AD1212" i="4"/>
  <c r="AD1213" i="4"/>
  <c r="AD1216" i="4"/>
  <c r="AD1217" i="4"/>
  <c r="AD1220" i="4"/>
  <c r="AD1221" i="4"/>
  <c r="AD1224" i="4"/>
  <c r="AD1225" i="4"/>
  <c r="AD1228" i="4"/>
  <c r="AD1229" i="4"/>
  <c r="AD1232" i="4"/>
  <c r="AD1233" i="4"/>
  <c r="AD1236" i="4"/>
  <c r="AD1237" i="4"/>
  <c r="AD1240" i="4"/>
  <c r="AD1241" i="4"/>
  <c r="AD1244" i="4"/>
  <c r="AD1245" i="4"/>
  <c r="AD1248" i="4"/>
  <c r="AD1249" i="4"/>
  <c r="AD1252" i="4"/>
  <c r="AD1253" i="4"/>
  <c r="AD1256" i="4"/>
  <c r="AD1257" i="4"/>
  <c r="AD1260" i="4"/>
  <c r="AD1261" i="4"/>
  <c r="AD1264" i="4"/>
  <c r="AD1265" i="4"/>
  <c r="AD1268" i="4"/>
  <c r="AD1269" i="4"/>
  <c r="AD1272" i="4"/>
  <c r="AD1273" i="4"/>
  <c r="AD1276" i="4"/>
  <c r="AD1277" i="4"/>
  <c r="AD1280" i="4"/>
  <c r="AD1281" i="4"/>
  <c r="AD1284" i="4"/>
  <c r="AD1285" i="4"/>
  <c r="AD1288" i="4"/>
  <c r="AD1289" i="4"/>
  <c r="AD1292" i="4"/>
  <c r="AD1293" i="4"/>
  <c r="AD1296" i="4"/>
  <c r="AD1297" i="4"/>
  <c r="AD1300" i="4"/>
  <c r="AD1301" i="4"/>
  <c r="AD1304" i="4"/>
  <c r="AD1305" i="4"/>
  <c r="AD1308" i="4"/>
  <c r="AD1309" i="4"/>
  <c r="AD1312" i="4"/>
  <c r="AD1313" i="4"/>
  <c r="AD1316" i="4"/>
  <c r="AD1317" i="4"/>
  <c r="AD1320" i="4"/>
  <c r="AD1321" i="4"/>
  <c r="AD1324" i="4"/>
  <c r="AD1325" i="4"/>
  <c r="AD1328" i="4"/>
  <c r="AD1329" i="4"/>
  <c r="AD1332" i="4"/>
  <c r="AD1333" i="4"/>
  <c r="AD1336" i="4"/>
  <c r="AD1337" i="4"/>
  <c r="AD1340" i="4"/>
  <c r="AD1341" i="4"/>
  <c r="AD1344" i="4"/>
  <c r="AD1345" i="4"/>
  <c r="AD1348" i="4"/>
  <c r="AD1349" i="4"/>
  <c r="AD1352" i="4"/>
  <c r="AD1353" i="4"/>
  <c r="AD1356" i="4"/>
  <c r="AD1357" i="4"/>
  <c r="AD1360" i="4"/>
  <c r="AD1361" i="4"/>
  <c r="AD1364" i="4"/>
  <c r="AD1365" i="4"/>
  <c r="AD1368" i="4"/>
  <c r="AD1369" i="4"/>
  <c r="AD1372" i="4"/>
  <c r="AD1373" i="4"/>
  <c r="AD1376" i="4"/>
  <c r="AD1377" i="4"/>
  <c r="AD1380" i="4"/>
  <c r="AD1381" i="4"/>
  <c r="AD1384" i="4"/>
  <c r="AD1385" i="4"/>
  <c r="AD1388" i="4"/>
  <c r="AD1389" i="4"/>
  <c r="AD1392" i="4"/>
  <c r="AD1393" i="4"/>
  <c r="AD1396" i="4"/>
  <c r="AD1397" i="4"/>
  <c r="AD1400" i="4"/>
  <c r="AD1401" i="4"/>
  <c r="AD1404" i="4"/>
  <c r="AD1405" i="4"/>
  <c r="AD1408" i="4"/>
  <c r="AD1409" i="4"/>
  <c r="AD1412" i="4"/>
  <c r="AD1413" i="4"/>
  <c r="AD1416" i="4"/>
  <c r="AD1417" i="4"/>
  <c r="AD1420" i="4"/>
  <c r="AD1421" i="4"/>
  <c r="AD1424" i="4"/>
  <c r="AD1425" i="4"/>
  <c r="AD1428" i="4"/>
  <c r="AD1429" i="4"/>
  <c r="AD1432" i="4"/>
  <c r="AD1433" i="4"/>
  <c r="AD1436" i="4"/>
  <c r="AD1437" i="4"/>
  <c r="AD1440" i="4"/>
  <c r="AD1441" i="4"/>
  <c r="AD1444" i="4"/>
  <c r="AD1445" i="4"/>
  <c r="AD1448" i="4"/>
  <c r="AD1449" i="4"/>
  <c r="AD1452" i="4"/>
  <c r="AD1453" i="4"/>
  <c r="AD1456" i="4"/>
  <c r="AD1457" i="4"/>
  <c r="AD1460" i="4"/>
  <c r="AD1461" i="4"/>
  <c r="AD1464" i="4"/>
  <c r="AD1465" i="4"/>
  <c r="AD1468" i="4"/>
  <c r="AD1469" i="4"/>
  <c r="AD1472" i="4"/>
  <c r="AD1473" i="4"/>
  <c r="AD1476" i="4"/>
  <c r="AD1477" i="4"/>
  <c r="AD1480" i="4"/>
  <c r="AD1481" i="4"/>
  <c r="AD1484" i="4"/>
  <c r="AD1485" i="4"/>
  <c r="AD1488" i="4"/>
  <c r="AD1489" i="4"/>
  <c r="AD1492" i="4"/>
  <c r="AD1493" i="4"/>
  <c r="AD1496" i="4"/>
  <c r="AD1497" i="4"/>
  <c r="AD1500" i="4"/>
  <c r="AD1501" i="4"/>
  <c r="AD1504" i="4"/>
  <c r="AD1505" i="4"/>
  <c r="AD1508" i="4"/>
  <c r="AD1509" i="4"/>
  <c r="AD1512" i="4"/>
  <c r="AD1513" i="4"/>
  <c r="AD1597" i="4"/>
  <c r="AD1598" i="4"/>
  <c r="AD1599" i="4"/>
  <c r="AD1600" i="4"/>
  <c r="AD1601" i="4"/>
  <c r="AD1602" i="4"/>
  <c r="AD1603" i="4"/>
  <c r="AD1604" i="4"/>
  <c r="AD1605" i="4"/>
  <c r="AD1606" i="4"/>
  <c r="AD1607" i="4"/>
  <c r="AD1608" i="4"/>
  <c r="AD1609" i="4"/>
  <c r="AD1610" i="4"/>
  <c r="AD1611" i="4"/>
  <c r="AD1612" i="4"/>
  <c r="AD1613" i="4"/>
  <c r="AD1614" i="4"/>
  <c r="AD1615" i="4"/>
  <c r="AD1616" i="4"/>
  <c r="AD1617" i="4"/>
  <c r="AD1618" i="4"/>
  <c r="AD1619" i="4"/>
  <c r="AD1620" i="4"/>
  <c r="AD1621" i="4"/>
  <c r="AD1622" i="4"/>
  <c r="AD1623" i="4"/>
  <c r="AD1624" i="4"/>
  <c r="AD1625" i="4"/>
  <c r="AD1626" i="4"/>
  <c r="AD1627" i="4"/>
  <c r="AD1628" i="4"/>
  <c r="AD1629" i="4"/>
  <c r="AD1630" i="4"/>
  <c r="AD1631" i="4"/>
  <c r="AD1632" i="4"/>
  <c r="AD1633" i="4"/>
  <c r="AD1634" i="4"/>
  <c r="AD1635" i="4"/>
  <c r="AD1636" i="4"/>
  <c r="AD1637" i="4"/>
  <c r="AD1638" i="4"/>
  <c r="AD1639" i="4"/>
  <c r="AD1640" i="4"/>
  <c r="AD1641" i="4"/>
  <c r="AD1642" i="4"/>
  <c r="AD1643" i="4"/>
  <c r="AD1644" i="4"/>
  <c r="AD1645" i="4"/>
  <c r="AD1646" i="4"/>
  <c r="AD1647" i="4"/>
  <c r="AD1648" i="4"/>
  <c r="AD1649" i="4"/>
  <c r="AD1650" i="4"/>
  <c r="AD1651" i="4"/>
  <c r="AD1652" i="4"/>
  <c r="AD1653" i="4"/>
  <c r="AD1654" i="4"/>
  <c r="AD1655" i="4"/>
  <c r="AD1656" i="4"/>
  <c r="AD1657" i="4"/>
  <c r="AD1658" i="4"/>
  <c r="AD1659" i="4"/>
  <c r="AD1660" i="4"/>
  <c r="AD1661" i="4"/>
  <c r="AD1662" i="4"/>
  <c r="AD1663" i="4"/>
  <c r="AD1664" i="4"/>
  <c r="AD1665" i="4"/>
  <c r="AD1666" i="4"/>
  <c r="AD1667" i="4"/>
  <c r="AD1668" i="4"/>
  <c r="AD1669" i="4"/>
  <c r="AD1670" i="4"/>
  <c r="AD1671" i="4"/>
  <c r="AD1672" i="4"/>
  <c r="AD1673" i="4"/>
  <c r="AD1674" i="4"/>
  <c r="AD1675" i="4"/>
  <c r="AD1676" i="4"/>
  <c r="AD1677" i="4"/>
  <c r="AD1678" i="4"/>
  <c r="AD1679" i="4"/>
  <c r="AD1680" i="4"/>
  <c r="AD1681" i="4"/>
  <c r="AD1682" i="4"/>
  <c r="AD1683" i="4"/>
  <c r="AD1684" i="4"/>
  <c r="AD1685" i="4"/>
  <c r="AD1686" i="4"/>
  <c r="AD1687" i="4"/>
  <c r="AD1688" i="4"/>
  <c r="AD1689" i="4"/>
  <c r="AD1690" i="4"/>
  <c r="AD1691" i="4"/>
  <c r="AD1692" i="4"/>
  <c r="AD1693" i="4"/>
  <c r="AD1694" i="4"/>
  <c r="AD1695" i="4"/>
  <c r="AD1696" i="4"/>
  <c r="AD1697" i="4"/>
  <c r="AD1698" i="4"/>
  <c r="AD1699" i="4"/>
  <c r="AD1700" i="4"/>
  <c r="AD1701" i="4"/>
  <c r="AD1702" i="4"/>
  <c r="AD1703" i="4"/>
  <c r="AD1704" i="4"/>
  <c r="AD1705" i="4"/>
  <c r="AD1706" i="4"/>
  <c r="AD1707" i="4"/>
  <c r="AD1708" i="4"/>
  <c r="AD1709" i="4"/>
  <c r="AD1710" i="4"/>
  <c r="AD1711" i="4"/>
  <c r="AD1712" i="4"/>
  <c r="AD1713" i="4"/>
  <c r="AD1714" i="4"/>
  <c r="AD1715" i="4"/>
  <c r="AD1716" i="4"/>
  <c r="AD1717" i="4"/>
  <c r="AD1718" i="4"/>
  <c r="AD1719" i="4"/>
  <c r="AD1720" i="4"/>
  <c r="AD1721" i="4"/>
  <c r="AD1722" i="4"/>
  <c r="AD1723" i="4"/>
  <c r="AD1724" i="4"/>
  <c r="AD1725" i="4"/>
  <c r="AD1726" i="4"/>
  <c r="AD1727" i="4"/>
  <c r="AD1728" i="4"/>
  <c r="AD1729" i="4"/>
  <c r="AD1730" i="4"/>
  <c r="AD1731" i="4"/>
  <c r="AD1732" i="4"/>
  <c r="AD1733" i="4"/>
  <c r="AD1734" i="4"/>
  <c r="AD1735" i="4"/>
  <c r="AD1736" i="4"/>
  <c r="AD1737" i="4"/>
  <c r="AD1738" i="4"/>
  <c r="AD1740" i="4"/>
  <c r="AD1742" i="4"/>
  <c r="AD1744" i="4"/>
  <c r="AD1747" i="4"/>
  <c r="AD1748" i="4"/>
  <c r="AD1751" i="4"/>
  <c r="AD1752" i="4"/>
  <c r="AD1755" i="4"/>
  <c r="AD1756" i="4"/>
  <c r="AD1759" i="4"/>
  <c r="AD1760" i="4"/>
  <c r="AD1763" i="4"/>
  <c r="AD1764" i="4"/>
  <c r="AD1767" i="4"/>
  <c r="AD1768" i="4"/>
  <c r="AD1771" i="4"/>
  <c r="AD1772" i="4"/>
  <c r="AD1775" i="4"/>
  <c r="AD1776" i="4"/>
  <c r="AD1779" i="4"/>
  <c r="AD1780" i="4"/>
  <c r="AD1783" i="4"/>
  <c r="AD1784" i="4"/>
  <c r="AD1787" i="4"/>
  <c r="AD1788" i="4"/>
  <c r="AD1791" i="4"/>
  <c r="AD1792" i="4"/>
  <c r="AD1795" i="4"/>
  <c r="AD1796" i="4"/>
  <c r="AD1799" i="4"/>
  <c r="AD1800" i="4"/>
  <c r="AD1803" i="4"/>
  <c r="AD1804" i="4"/>
  <c r="AD1807" i="4"/>
  <c r="AD1808" i="4"/>
  <c r="AD1811" i="4"/>
  <c r="AD1812" i="4"/>
  <c r="AD1815" i="4"/>
  <c r="AD1816" i="4"/>
  <c r="AD1819" i="4"/>
  <c r="AD1820" i="4"/>
  <c r="AD1823" i="4"/>
  <c r="AD1824" i="4"/>
  <c r="AD1827" i="4"/>
  <c r="AD1828" i="4"/>
  <c r="AD1831" i="4"/>
  <c r="AD1832" i="4"/>
  <c r="AD1835" i="4"/>
  <c r="AD1836" i="4"/>
  <c r="AD1839" i="4"/>
  <c r="AD1840" i="4"/>
  <c r="AD1843" i="4"/>
  <c r="AD1844" i="4"/>
  <c r="AD1847" i="4"/>
  <c r="AD1848" i="4"/>
  <c r="AD1851" i="4"/>
  <c r="AD1852" i="4"/>
  <c r="AD1855" i="4"/>
  <c r="AD1856" i="4"/>
  <c r="AD1859" i="4"/>
  <c r="AD1860" i="4"/>
  <c r="AD1863" i="4"/>
  <c r="AD1864" i="4"/>
  <c r="AD1867" i="4"/>
  <c r="AD1868" i="4"/>
  <c r="AD1871" i="4"/>
  <c r="AD1872" i="4"/>
  <c r="AD1875" i="4"/>
  <c r="AD1876" i="4"/>
  <c r="AD1879" i="4"/>
  <c r="AD1880" i="4"/>
  <c r="AD1883" i="4"/>
  <c r="AD1884" i="4"/>
  <c r="AD1887" i="4"/>
  <c r="AD1888" i="4"/>
  <c r="AD1891" i="4"/>
  <c r="AD1892" i="4"/>
  <c r="AD1895" i="4"/>
  <c r="AD1896" i="4"/>
  <c r="AD1899" i="4"/>
  <c r="AD1900" i="4"/>
  <c r="AD1903" i="4"/>
  <c r="AD1904" i="4"/>
  <c r="AD1907" i="4"/>
  <c r="AD1908" i="4"/>
  <c r="AD1911" i="4"/>
  <c r="AD1912" i="4"/>
  <c r="AD1915" i="4"/>
  <c r="AD1916" i="4"/>
  <c r="AD1919" i="4"/>
  <c r="AD1920" i="4"/>
  <c r="AD1923" i="4"/>
  <c r="AD1924" i="4"/>
  <c r="AD1927" i="4"/>
  <c r="AD1928" i="4"/>
  <c r="AD1931" i="4"/>
  <c r="AD1932" i="4"/>
  <c r="AD1935" i="4"/>
  <c r="AD1936" i="4"/>
  <c r="AD1939" i="4"/>
  <c r="AD1940" i="4"/>
  <c r="AD1943" i="4"/>
  <c r="AD1944" i="4"/>
  <c r="AD1947" i="4"/>
  <c r="AD1948" i="4"/>
  <c r="AD1951" i="4"/>
  <c r="AD1952" i="4"/>
  <c r="AD1955" i="4"/>
  <c r="AD1956" i="4"/>
  <c r="AD1959" i="4"/>
  <c r="AD1960" i="4"/>
  <c r="AD1963" i="4"/>
  <c r="AD1964" i="4"/>
  <c r="AD1967" i="4"/>
  <c r="AD1968" i="4"/>
  <c r="AD1971" i="4"/>
  <c r="AD1972" i="4"/>
  <c r="AD1975" i="4"/>
  <c r="AD1976" i="4"/>
  <c r="AD1979" i="4"/>
  <c r="AD1980" i="4"/>
  <c r="AD1983" i="4"/>
  <c r="AD1984" i="4"/>
  <c r="AD1987" i="4"/>
  <c r="AD1988" i="4"/>
  <c r="AD1991" i="4"/>
  <c r="AD1992" i="4"/>
  <c r="AD1995" i="4"/>
  <c r="AD1996" i="4"/>
  <c r="AD1999" i="4"/>
  <c r="AD2000" i="4"/>
  <c r="AD2003" i="4"/>
  <c r="AD2004" i="4"/>
  <c r="AD2007" i="4"/>
  <c r="AD2008" i="4"/>
  <c r="AD2011" i="4"/>
  <c r="AD2012" i="4"/>
  <c r="AD2015" i="4"/>
  <c r="AD2016" i="4"/>
  <c r="AD2019" i="4"/>
  <c r="AD2020" i="4"/>
  <c r="AD2023" i="4"/>
  <c r="AD2024" i="4"/>
  <c r="AD2027" i="4"/>
  <c r="AD2028" i="4"/>
  <c r="AD2031" i="4"/>
  <c r="AD2032" i="4"/>
  <c r="AD2035" i="4"/>
  <c r="AD2036" i="4"/>
  <c r="AD2039" i="4"/>
  <c r="AD2040" i="4"/>
  <c r="AD2043" i="4"/>
  <c r="AD2044" i="4"/>
  <c r="AD2047" i="4"/>
  <c r="AD2048" i="4"/>
  <c r="AD2051" i="4"/>
  <c r="AD2052" i="4"/>
  <c r="AD2055" i="4"/>
  <c r="AD2056" i="4"/>
  <c r="AD2059" i="4"/>
  <c r="AD2060" i="4"/>
  <c r="AD2063" i="4"/>
  <c r="AD2064" i="4"/>
  <c r="AD2067" i="4"/>
  <c r="AD2068" i="4"/>
  <c r="AD2071" i="4"/>
  <c r="AD2072" i="4"/>
  <c r="AD2075" i="4"/>
  <c r="AD2076" i="4"/>
  <c r="AD2079" i="4"/>
  <c r="AD2080" i="4"/>
  <c r="AD2083" i="4"/>
  <c r="AD2084" i="4"/>
  <c r="AD2087" i="4"/>
  <c r="AD2088" i="4"/>
  <c r="AD2091" i="4"/>
  <c r="AD2092" i="4"/>
  <c r="AD2095" i="4"/>
  <c r="AD2096" i="4"/>
  <c r="AD2099" i="4"/>
  <c r="AD2100" i="4"/>
  <c r="AD2103" i="4"/>
  <c r="AD2104" i="4"/>
  <c r="AD2107" i="4"/>
  <c r="AD2108" i="4"/>
  <c r="AD2111" i="4"/>
  <c r="AD2112" i="4"/>
  <c r="AD2115" i="4"/>
  <c r="AD2116" i="4"/>
  <c r="AD2119" i="4"/>
  <c r="AD2120" i="4"/>
  <c r="AD2123" i="4"/>
  <c r="AD2124" i="4"/>
  <c r="AD2127" i="4"/>
  <c r="AD2128" i="4"/>
  <c r="AD2131" i="4"/>
  <c r="AD2132" i="4"/>
  <c r="AD2135" i="4"/>
  <c r="AD2136" i="4"/>
  <c r="AD2139" i="4"/>
  <c r="AD2140" i="4"/>
  <c r="AD2143" i="4"/>
  <c r="AD2144" i="4"/>
  <c r="AD2147" i="4"/>
  <c r="AD2148" i="4"/>
  <c r="AD2151" i="4"/>
  <c r="AD2152" i="4"/>
  <c r="AD2155" i="4"/>
  <c r="AD2156" i="4"/>
  <c r="AD2159" i="4"/>
  <c r="AD2160" i="4"/>
  <c r="AD2163" i="4"/>
  <c r="AD2164" i="4"/>
  <c r="AD2167" i="4"/>
  <c r="AD2168" i="4"/>
  <c r="AD2171" i="4"/>
  <c r="AD2172" i="4"/>
  <c r="AD2175" i="4"/>
  <c r="AD2176" i="4"/>
  <c r="AD2179" i="4"/>
  <c r="AD2180" i="4"/>
  <c r="AD2183" i="4"/>
  <c r="AD2184" i="4"/>
  <c r="AD2187" i="4"/>
  <c r="AD2188" i="4"/>
  <c r="AD2191" i="4"/>
  <c r="AD2192" i="4"/>
  <c r="AD2195" i="4"/>
  <c r="AD2196" i="4"/>
  <c r="AD2199" i="4"/>
  <c r="AD2200" i="4"/>
  <c r="AD2203" i="4"/>
  <c r="AD2204" i="4"/>
  <c r="AD2207" i="4"/>
  <c r="AD2208" i="4"/>
  <c r="AD2211" i="4"/>
  <c r="AD2212" i="4"/>
  <c r="AD2215" i="4"/>
  <c r="AD2216" i="4"/>
  <c r="AD2219" i="4"/>
  <c r="AD2220" i="4"/>
  <c r="AD2223" i="4"/>
  <c r="AD2224" i="4"/>
  <c r="AD1739" i="4"/>
  <c r="AD1741" i="4"/>
  <c r="AD1743" i="4"/>
  <c r="AD1745" i="4"/>
  <c r="AD1746" i="4"/>
  <c r="AD1749" i="4"/>
  <c r="AD1750" i="4"/>
  <c r="AD1753" i="4"/>
  <c r="AD1754" i="4"/>
  <c r="AD1757" i="4"/>
  <c r="AD1758" i="4"/>
  <c r="AD1761" i="4"/>
  <c r="AD1762" i="4"/>
  <c r="AD1765" i="4"/>
  <c r="AD1766" i="4"/>
  <c r="AD1769" i="4"/>
  <c r="AD1770" i="4"/>
  <c r="AD1773" i="4"/>
  <c r="AD1774" i="4"/>
  <c r="AD1777" i="4"/>
  <c r="AD1778" i="4"/>
  <c r="AD1781" i="4"/>
  <c r="AD1782" i="4"/>
  <c r="AD1785" i="4"/>
  <c r="AD1786" i="4"/>
  <c r="AD1789" i="4"/>
  <c r="AD1790" i="4"/>
  <c r="AD1793" i="4"/>
  <c r="AD1794" i="4"/>
  <c r="AD1797" i="4"/>
  <c r="AD1798" i="4"/>
  <c r="AD1801" i="4"/>
  <c r="AD1802" i="4"/>
  <c r="AD1805" i="4"/>
  <c r="AD1806" i="4"/>
  <c r="AD1809" i="4"/>
  <c r="AD1810" i="4"/>
  <c r="AD1813" i="4"/>
  <c r="AD1814" i="4"/>
  <c r="AD1817" i="4"/>
  <c r="AD1818" i="4"/>
  <c r="AD1821" i="4"/>
  <c r="AD1822" i="4"/>
  <c r="AD1825" i="4"/>
  <c r="AD1826" i="4"/>
  <c r="AD1829" i="4"/>
  <c r="AD1830" i="4"/>
  <c r="AD1833" i="4"/>
  <c r="AD1834" i="4"/>
  <c r="AD1837" i="4"/>
  <c r="AD1838" i="4"/>
  <c r="AD1841" i="4"/>
  <c r="AD1842" i="4"/>
  <c r="AD1845" i="4"/>
  <c r="AD1846" i="4"/>
  <c r="AD1849" i="4"/>
  <c r="AD1850" i="4"/>
  <c r="AD1853" i="4"/>
  <c r="AD1854" i="4"/>
  <c r="AD1857" i="4"/>
  <c r="AD1858" i="4"/>
  <c r="AD1861" i="4"/>
  <c r="AD1862" i="4"/>
  <c r="AD1865" i="4"/>
  <c r="AD1866" i="4"/>
  <c r="AD1869" i="4"/>
  <c r="AD1870" i="4"/>
  <c r="AD1873" i="4"/>
  <c r="AD1874" i="4"/>
  <c r="AD1877" i="4"/>
  <c r="AD1878" i="4"/>
  <c r="AD1881" i="4"/>
  <c r="AD1882" i="4"/>
  <c r="AD1885" i="4"/>
  <c r="AD1886" i="4"/>
  <c r="AD1889" i="4"/>
  <c r="AD1890" i="4"/>
  <c r="AD1893" i="4"/>
  <c r="AD1894" i="4"/>
  <c r="AD1897" i="4"/>
  <c r="AD1898" i="4"/>
  <c r="AD1901" i="4"/>
  <c r="AD1902" i="4"/>
  <c r="AD1905" i="4"/>
  <c r="AD1906" i="4"/>
  <c r="AD1909" i="4"/>
  <c r="AD1910" i="4"/>
  <c r="AD1913" i="4"/>
  <c r="AD1914" i="4"/>
  <c r="AD1917" i="4"/>
  <c r="AD1918" i="4"/>
  <c r="AD1921" i="4"/>
  <c r="AD1922" i="4"/>
  <c r="AD1925" i="4"/>
  <c r="AD1926" i="4"/>
  <c r="AD1929" i="4"/>
  <c r="AD1930" i="4"/>
  <c r="AD1933" i="4"/>
  <c r="AD1934" i="4"/>
  <c r="AD1937" i="4"/>
  <c r="AD1938" i="4"/>
  <c r="AD1941" i="4"/>
  <c r="AD1942" i="4"/>
  <c r="AD1945" i="4"/>
  <c r="AD1946" i="4"/>
  <c r="AD1949" i="4"/>
  <c r="AD1950" i="4"/>
  <c r="AD1953" i="4"/>
  <c r="AD1954" i="4"/>
  <c r="AD1957" i="4"/>
  <c r="AD1958" i="4"/>
  <c r="AD1961" i="4"/>
  <c r="AD1962" i="4"/>
  <c r="AD1965" i="4"/>
  <c r="AD1966" i="4"/>
  <c r="AD1969" i="4"/>
  <c r="AD1970" i="4"/>
  <c r="AD1973" i="4"/>
  <c r="AD1974" i="4"/>
  <c r="AD1977" i="4"/>
  <c r="AD1978" i="4"/>
  <c r="AD1981" i="4"/>
  <c r="AD1982" i="4"/>
  <c r="AD1985" i="4"/>
  <c r="AD1986" i="4"/>
  <c r="AD1989" i="4"/>
  <c r="AD1990" i="4"/>
  <c r="AD1993" i="4"/>
  <c r="AD1994" i="4"/>
  <c r="AD1997" i="4"/>
  <c r="AD1998" i="4"/>
  <c r="AD2001" i="4"/>
  <c r="AD2002" i="4"/>
  <c r="AD2005" i="4"/>
  <c r="AD2006" i="4"/>
  <c r="AD2009" i="4"/>
  <c r="AD2010" i="4"/>
  <c r="AD2013" i="4"/>
  <c r="AD2014" i="4"/>
  <c r="AD2017" i="4"/>
  <c r="AD2018" i="4"/>
  <c r="AD2021" i="4"/>
  <c r="AD2022" i="4"/>
  <c r="AD2025" i="4"/>
  <c r="AD2026" i="4"/>
  <c r="AD2029" i="4"/>
  <c r="AD2030" i="4"/>
  <c r="AD2033" i="4"/>
  <c r="AD2034" i="4"/>
  <c r="AD2037" i="4"/>
  <c r="AD2038" i="4"/>
  <c r="AD2041" i="4"/>
  <c r="AD2042" i="4"/>
  <c r="AD2045" i="4"/>
  <c r="AD2046" i="4"/>
  <c r="AD2049" i="4"/>
  <c r="AD2050" i="4"/>
  <c r="AD2053" i="4"/>
  <c r="AD2054" i="4"/>
  <c r="AD2057" i="4"/>
  <c r="AD2058" i="4"/>
  <c r="AD2061" i="4"/>
  <c r="AD2062" i="4"/>
  <c r="AD2065" i="4"/>
  <c r="AD2066" i="4"/>
  <c r="AD2069" i="4"/>
  <c r="AD2070" i="4"/>
  <c r="AD2073" i="4"/>
  <c r="AD2074" i="4"/>
  <c r="AD2077" i="4"/>
  <c r="AD2078" i="4"/>
  <c r="AD2081" i="4"/>
  <c r="AD2082" i="4"/>
  <c r="AD2085" i="4"/>
  <c r="AD2086" i="4"/>
  <c r="AD2089" i="4"/>
  <c r="AD2090" i="4"/>
  <c r="AD2093" i="4"/>
  <c r="AD2094" i="4"/>
  <c r="AD2097" i="4"/>
  <c r="AD2098" i="4"/>
  <c r="AD2101" i="4"/>
  <c r="AD2102" i="4"/>
  <c r="AD2105" i="4"/>
  <c r="AD2106" i="4"/>
  <c r="AD2109" i="4"/>
  <c r="AD2110" i="4"/>
  <c r="AD2113" i="4"/>
  <c r="AD2114" i="4"/>
  <c r="AD2117" i="4"/>
  <c r="AD2118" i="4"/>
  <c r="AD2121" i="4"/>
  <c r="AD2122" i="4"/>
  <c r="AD2125" i="4"/>
  <c r="AD2126" i="4"/>
  <c r="AD2129" i="4"/>
  <c r="AD2130" i="4"/>
  <c r="AD2133" i="4"/>
  <c r="AD2134" i="4"/>
  <c r="AD2137" i="4"/>
  <c r="AD2138" i="4"/>
  <c r="AD2141" i="4"/>
  <c r="AD2142" i="4"/>
  <c r="AD2145" i="4"/>
  <c r="AD2146" i="4"/>
  <c r="AD2149" i="4"/>
  <c r="AD2150" i="4"/>
  <c r="AD2153" i="4"/>
  <c r="AD2154" i="4"/>
  <c r="AD2157" i="4"/>
  <c r="AD2158" i="4"/>
  <c r="AD2161" i="4"/>
  <c r="AD2162" i="4"/>
  <c r="AD2165" i="4"/>
  <c r="AD2166" i="4"/>
  <c r="AD2169" i="4"/>
  <c r="AD2170" i="4"/>
  <c r="AD2173" i="4"/>
  <c r="AD2174" i="4"/>
  <c r="AD2177" i="4"/>
  <c r="AD2178" i="4"/>
  <c r="AD2181" i="4"/>
  <c r="AD2182" i="4"/>
  <c r="AD2185" i="4"/>
  <c r="AD2186" i="4"/>
  <c r="AD2189" i="4"/>
  <c r="AD2190" i="4"/>
  <c r="AD2193" i="4"/>
  <c r="AD2194" i="4"/>
  <c r="AD2197" i="4"/>
  <c r="AD2198" i="4"/>
  <c r="AD2201" i="4"/>
  <c r="AD2202" i="4"/>
  <c r="AD2205" i="4"/>
  <c r="AD2206" i="4"/>
  <c r="AD2209" i="4"/>
  <c r="AD2210" i="4"/>
  <c r="AD2213" i="4"/>
  <c r="AD2214" i="4"/>
  <c r="AD2217" i="4"/>
  <c r="AD2218" i="4"/>
  <c r="AD2221" i="4"/>
  <c r="AD2222" i="4"/>
  <c r="AD2225" i="4"/>
  <c r="AD2226" i="4"/>
  <c r="AD2229" i="4"/>
  <c r="AD2230" i="4"/>
  <c r="AD2233" i="4"/>
  <c r="AD2234" i="4"/>
  <c r="AD2237" i="4"/>
  <c r="AD2238" i="4"/>
  <c r="AD2241" i="4"/>
  <c r="AD2242" i="4"/>
  <c r="AD2245" i="4"/>
  <c r="AD2246" i="4"/>
  <c r="AD2249" i="4"/>
  <c r="AD2250" i="4"/>
  <c r="AD2253" i="4"/>
  <c r="AD2254" i="4"/>
  <c r="AD2257" i="4"/>
  <c r="AD2258" i="4"/>
  <c r="AD2261" i="4"/>
  <c r="AD2262" i="4"/>
  <c r="AD2265" i="4"/>
  <c r="AD2266" i="4"/>
  <c r="AD2269" i="4"/>
  <c r="AD2270" i="4"/>
  <c r="AD2273" i="4"/>
  <c r="AD2274" i="4"/>
  <c r="AD2277" i="4"/>
  <c r="AD2278" i="4"/>
  <c r="AD2281" i="4"/>
  <c r="AD2282" i="4"/>
  <c r="AD2285" i="4"/>
  <c r="AD2286" i="4"/>
  <c r="AD2289" i="4"/>
  <c r="AD2290" i="4"/>
  <c r="AD2293" i="4"/>
  <c r="AD2294" i="4"/>
  <c r="AD2297" i="4"/>
  <c r="AD2298" i="4"/>
  <c r="AD2301" i="4"/>
  <c r="AD2302" i="4"/>
  <c r="AD2305" i="4"/>
  <c r="AD2306" i="4"/>
  <c r="AD2309" i="4"/>
  <c r="AD2310" i="4"/>
  <c r="AD2313" i="4"/>
  <c r="AD2314" i="4"/>
  <c r="AD2317" i="4"/>
  <c r="AD2318" i="4"/>
  <c r="AD2321" i="4"/>
  <c r="AD2322" i="4"/>
  <c r="AD2325" i="4"/>
  <c r="AD2326" i="4"/>
  <c r="AD2329" i="4"/>
  <c r="AD2330" i="4"/>
  <c r="AD2333" i="4"/>
  <c r="AD2334" i="4"/>
  <c r="AD2337" i="4"/>
  <c r="AD2338" i="4"/>
  <c r="AD2341" i="4"/>
  <c r="AD2342" i="4"/>
  <c r="AD2345" i="4"/>
  <c r="AD2346" i="4"/>
  <c r="AD2349" i="4"/>
  <c r="AD2350" i="4"/>
  <c r="AD2353" i="4"/>
  <c r="AD2354" i="4"/>
  <c r="AD2357" i="4"/>
  <c r="AD2358" i="4"/>
  <c r="AD2361" i="4"/>
  <c r="AD2362" i="4"/>
  <c r="AD2365" i="4"/>
  <c r="AD2366" i="4"/>
  <c r="AD2369" i="4"/>
  <c r="AD2370" i="4"/>
  <c r="AD2373" i="4"/>
  <c r="AD2374" i="4"/>
  <c r="AD2377" i="4"/>
  <c r="AD2378" i="4"/>
  <c r="AD2381" i="4"/>
  <c r="AD2382" i="4"/>
  <c r="AD2385" i="4"/>
  <c r="AD2386" i="4"/>
  <c r="AD2389" i="4"/>
  <c r="AD2390" i="4"/>
  <c r="AD2393" i="4"/>
  <c r="AD2394" i="4"/>
  <c r="AD2397" i="4"/>
  <c r="AD2398" i="4"/>
  <c r="AD2401" i="4"/>
  <c r="AD2402" i="4"/>
  <c r="AD2405" i="4"/>
  <c r="AD2406" i="4"/>
  <c r="AD2409" i="4"/>
  <c r="AD2410" i="4"/>
  <c r="AD2413" i="4"/>
  <c r="AD2414" i="4"/>
  <c r="AD2417" i="4"/>
  <c r="AD2418" i="4"/>
  <c r="AD2227" i="4"/>
  <c r="AD2228" i="4"/>
  <c r="AD2231" i="4"/>
  <c r="AD2232" i="4"/>
  <c r="AD2235" i="4"/>
  <c r="AD2236" i="4"/>
  <c r="AD2239" i="4"/>
  <c r="AD2240" i="4"/>
  <c r="AD2243" i="4"/>
  <c r="AD2244" i="4"/>
  <c r="AD2247" i="4"/>
  <c r="AD2248" i="4"/>
  <c r="AD2251" i="4"/>
  <c r="AD2252" i="4"/>
  <c r="AD2255" i="4"/>
  <c r="AD2256" i="4"/>
  <c r="AD2259" i="4"/>
  <c r="AD2260" i="4"/>
  <c r="AD2263" i="4"/>
  <c r="AD2264" i="4"/>
  <c r="AD2267" i="4"/>
  <c r="AD2268" i="4"/>
  <c r="AD2271" i="4"/>
  <c r="AD2272" i="4"/>
  <c r="AD2275" i="4"/>
  <c r="AD2276" i="4"/>
  <c r="AD2279" i="4"/>
  <c r="AD2280" i="4"/>
  <c r="AD2283" i="4"/>
  <c r="AD2284" i="4"/>
  <c r="AD2287" i="4"/>
  <c r="AD2288" i="4"/>
  <c r="AD2291" i="4"/>
  <c r="AD2292" i="4"/>
  <c r="AD2295" i="4"/>
  <c r="AD2296" i="4"/>
  <c r="AD2299" i="4"/>
  <c r="AD2300" i="4"/>
  <c r="AD2303" i="4"/>
  <c r="AD2304" i="4"/>
  <c r="AD2307" i="4"/>
  <c r="AD2308" i="4"/>
  <c r="AD2311" i="4"/>
  <c r="AD2312" i="4"/>
  <c r="AD2315" i="4"/>
  <c r="AD2316" i="4"/>
  <c r="AD2319" i="4"/>
  <c r="AD2320" i="4"/>
  <c r="AD2323" i="4"/>
  <c r="AD2324" i="4"/>
  <c r="AD2327" i="4"/>
  <c r="AD2328" i="4"/>
  <c r="AD2331" i="4"/>
  <c r="AD2332" i="4"/>
  <c r="AD2335" i="4"/>
  <c r="AD2336" i="4"/>
  <c r="AD2339" i="4"/>
  <c r="AD2340" i="4"/>
  <c r="AD2343" i="4"/>
  <c r="AD2344" i="4"/>
  <c r="AD2347" i="4"/>
  <c r="AD2348" i="4"/>
  <c r="AD2351" i="4"/>
  <c r="AD2352" i="4"/>
  <c r="AD2355" i="4"/>
  <c r="AD2356" i="4"/>
  <c r="AD2359" i="4"/>
  <c r="AD2360" i="4"/>
  <c r="AD2363" i="4"/>
  <c r="AD2364" i="4"/>
  <c r="AD2367" i="4"/>
  <c r="AD2368" i="4"/>
  <c r="AD2371" i="4"/>
  <c r="AD2372" i="4"/>
  <c r="AD2375" i="4"/>
  <c r="AD2376" i="4"/>
  <c r="AD2379" i="4"/>
  <c r="AD2380" i="4"/>
  <c r="AD2383" i="4"/>
  <c r="AD2384" i="4"/>
  <c r="AD2387" i="4"/>
  <c r="AD2388" i="4"/>
  <c r="AD2391" i="4"/>
  <c r="AD2392" i="4"/>
  <c r="AD2395" i="4"/>
  <c r="AD2396" i="4"/>
  <c r="AD2399" i="4"/>
  <c r="AD2400" i="4"/>
  <c r="AD2403" i="4"/>
  <c r="AD2404" i="4"/>
  <c r="AD2407" i="4"/>
  <c r="AD2408" i="4"/>
  <c r="AD2411" i="4"/>
  <c r="AD2412" i="4"/>
  <c r="AD2415" i="4"/>
  <c r="AD2416" i="4"/>
  <c r="AD2419" i="4"/>
  <c r="AD2420" i="4"/>
  <c r="AD2423" i="4"/>
  <c r="AD2424" i="4"/>
  <c r="AD2427" i="4"/>
  <c r="AD2428" i="4"/>
  <c r="AD2431" i="4"/>
  <c r="AD2432" i="4"/>
  <c r="AD2435" i="4"/>
  <c r="AD2436" i="4"/>
  <c r="AD2439" i="4"/>
  <c r="AD2440" i="4"/>
  <c r="AD2443" i="4"/>
  <c r="AD2444" i="4"/>
  <c r="AD2447" i="4"/>
  <c r="AD2448" i="4"/>
  <c r="AD2451" i="4"/>
  <c r="AD2452" i="4"/>
  <c r="AD2455" i="4"/>
  <c r="AD2456" i="4"/>
  <c r="AD2459" i="4"/>
  <c r="AD2460" i="4"/>
  <c r="AD2463" i="4"/>
  <c r="AD2464" i="4"/>
  <c r="AD2467" i="4"/>
  <c r="AD2468" i="4"/>
  <c r="AD2471" i="4"/>
  <c r="AD2472" i="4"/>
  <c r="AD2475" i="4"/>
  <c r="AD2476" i="4"/>
  <c r="AD2479" i="4"/>
  <c r="AD2480" i="4"/>
  <c r="AD2483" i="4"/>
  <c r="AD2484" i="4"/>
  <c r="AD2487" i="4"/>
  <c r="AD2488" i="4"/>
  <c r="AD2491" i="4"/>
  <c r="AD2492" i="4"/>
  <c r="AD2495" i="4"/>
  <c r="AD2496" i="4"/>
  <c r="AD2499" i="4"/>
  <c r="AD2500" i="4"/>
  <c r="AD2503" i="4"/>
  <c r="AD2504" i="4"/>
  <c r="AD2507" i="4"/>
  <c r="AD2508" i="4"/>
  <c r="AD2511" i="4"/>
  <c r="AD2512" i="4"/>
  <c r="AD2515" i="4"/>
  <c r="AD2516" i="4"/>
  <c r="AD2519" i="4"/>
  <c r="AD2520" i="4"/>
  <c r="AD2523" i="4"/>
  <c r="AD2524" i="4"/>
  <c r="AD2527" i="4"/>
  <c r="AD2528" i="4"/>
  <c r="AD2531" i="4"/>
  <c r="AD2532" i="4"/>
  <c r="AD2535" i="4"/>
  <c r="AD2536" i="4"/>
  <c r="AD2539" i="4"/>
  <c r="AD2540" i="4"/>
  <c r="AD2543" i="4"/>
  <c r="AD2544" i="4"/>
  <c r="AD2547" i="4"/>
  <c r="AD2548" i="4"/>
  <c r="AD2551" i="4"/>
  <c r="AD2552" i="4"/>
  <c r="AD2555" i="4"/>
  <c r="AD2556" i="4"/>
  <c r="AD2559" i="4"/>
  <c r="AD2560" i="4"/>
  <c r="AD2563" i="4"/>
  <c r="AD2564" i="4"/>
  <c r="AD2567" i="4"/>
  <c r="AD2568" i="4"/>
  <c r="AD2571" i="4"/>
  <c r="AD2572" i="4"/>
  <c r="AD2575" i="4"/>
  <c r="AD2576" i="4"/>
  <c r="AD2579" i="4"/>
  <c r="AD2580" i="4"/>
  <c r="AD2583" i="4"/>
  <c r="AD2584" i="4"/>
  <c r="AD2587" i="4"/>
  <c r="AD2588" i="4"/>
  <c r="AD2591" i="4"/>
  <c r="AD2592" i="4"/>
  <c r="AD2595" i="4"/>
  <c r="AD2596" i="4"/>
  <c r="AD2599" i="4"/>
  <c r="AD2600" i="4"/>
  <c r="AD2603" i="4"/>
  <c r="AD2604" i="4"/>
  <c r="AD2607" i="4"/>
  <c r="AD2608" i="4"/>
  <c r="AD2611" i="4"/>
  <c r="AD2612" i="4"/>
  <c r="AD2615" i="4"/>
  <c r="AD2616" i="4"/>
  <c r="AD2619" i="4"/>
  <c r="AD2620" i="4"/>
  <c r="AD2623" i="4"/>
  <c r="AD2624" i="4"/>
  <c r="AD2627" i="4"/>
  <c r="AD2628" i="4"/>
  <c r="AD2631" i="4"/>
  <c r="AD2632" i="4"/>
  <c r="AD2635" i="4"/>
  <c r="AD2636" i="4"/>
  <c r="AD2639" i="4"/>
  <c r="AD2640" i="4"/>
  <c r="AD2643" i="4"/>
  <c r="AD2644" i="4"/>
  <c r="AD2647" i="4"/>
  <c r="AD2648" i="4"/>
  <c r="AD2651" i="4"/>
  <c r="AD2652" i="4"/>
  <c r="AD2655" i="4"/>
  <c r="AD2656" i="4"/>
  <c r="AD2659" i="4"/>
  <c r="AD2660" i="4"/>
  <c r="AD2663" i="4"/>
  <c r="AD2664" i="4"/>
  <c r="AD2667" i="4"/>
  <c r="AD2668" i="4"/>
  <c r="AD2671" i="4"/>
  <c r="AD2672" i="4"/>
  <c r="AD2675" i="4"/>
  <c r="AD2676" i="4"/>
  <c r="AD2679" i="4"/>
  <c r="AD2680" i="4"/>
  <c r="AD2683" i="4"/>
  <c r="AD2684" i="4"/>
  <c r="AD2687" i="4"/>
  <c r="AD2688" i="4"/>
  <c r="AD2691" i="4"/>
  <c r="AD2692" i="4"/>
  <c r="AD2695" i="4"/>
  <c r="AD2696" i="4"/>
  <c r="AD2699" i="4"/>
  <c r="AD2700" i="4"/>
  <c r="AD2703" i="4"/>
  <c r="AD2704" i="4"/>
  <c r="AD2707" i="4"/>
  <c r="AD2708" i="4"/>
  <c r="AD2711" i="4"/>
  <c r="AD2712" i="4"/>
  <c r="AD2715" i="4"/>
  <c r="AD2716" i="4"/>
  <c r="AD2719" i="4"/>
  <c r="AD2720" i="4"/>
  <c r="AD2723" i="4"/>
  <c r="AD2724" i="4"/>
  <c r="AD2727" i="4"/>
  <c r="AD2728" i="4"/>
  <c r="AD2731" i="4"/>
  <c r="AD2732" i="4"/>
  <c r="AD2735" i="4"/>
  <c r="AD2736" i="4"/>
  <c r="AD2739" i="4"/>
  <c r="AD2740" i="4"/>
  <c r="AD2743" i="4"/>
  <c r="AD2744" i="4"/>
  <c r="AD2747" i="4"/>
  <c r="AD2748" i="4"/>
  <c r="AD2751" i="4"/>
  <c r="AD2752" i="4"/>
  <c r="AD2755" i="4"/>
  <c r="AD2756" i="4"/>
  <c r="AD2759" i="4"/>
  <c r="AD2760" i="4"/>
  <c r="AD2763" i="4"/>
  <c r="AD2764" i="4"/>
  <c r="AD2767" i="4"/>
  <c r="AD2768" i="4"/>
  <c r="AD2771" i="4"/>
  <c r="AD2772" i="4"/>
  <c r="AD2775" i="4"/>
  <c r="AD2776" i="4"/>
  <c r="AD2779" i="4"/>
  <c r="AD2780" i="4"/>
  <c r="AD2783" i="4"/>
  <c r="AD2784" i="4"/>
  <c r="AD2787" i="4"/>
  <c r="AD2788" i="4"/>
  <c r="AD2791" i="4"/>
  <c r="AD2792" i="4"/>
  <c r="AD2795" i="4"/>
  <c r="AD2796" i="4"/>
  <c r="AD2797" i="4"/>
  <c r="AD2798" i="4"/>
  <c r="AD2799" i="4"/>
  <c r="AD2800" i="4"/>
  <c r="AD2801" i="4"/>
  <c r="AD2802" i="4"/>
  <c r="AD2803" i="4"/>
  <c r="AD2804" i="4"/>
  <c r="AD2805" i="4"/>
  <c r="AD2806" i="4"/>
  <c r="AD2807" i="4"/>
  <c r="AD2808" i="4"/>
  <c r="AD2809" i="4"/>
  <c r="AD2810" i="4"/>
  <c r="AD2811" i="4"/>
  <c r="AD2812" i="4"/>
  <c r="AD2813" i="4"/>
  <c r="AD2814" i="4"/>
  <c r="AD2815" i="4"/>
  <c r="AD2816" i="4"/>
  <c r="AD2817" i="4"/>
  <c r="AD2818" i="4"/>
  <c r="AD2819" i="4"/>
  <c r="AD2820" i="4"/>
  <c r="AD2821" i="4"/>
  <c r="AD2822" i="4"/>
  <c r="AD2823" i="4"/>
  <c r="AD2824" i="4"/>
  <c r="AD2825" i="4"/>
  <c r="AD2826" i="4"/>
  <c r="AD2827" i="4"/>
  <c r="AD2828" i="4"/>
  <c r="AD2829" i="4"/>
  <c r="AD2830" i="4"/>
  <c r="AD2831" i="4"/>
  <c r="AD2832" i="4"/>
  <c r="AD2833" i="4"/>
  <c r="AD2834" i="4"/>
  <c r="AD2835" i="4"/>
  <c r="AD2836" i="4"/>
  <c r="AD2837" i="4"/>
  <c r="AD2838" i="4"/>
  <c r="AD2839" i="4"/>
  <c r="AD2840" i="4"/>
  <c r="AD2841" i="4"/>
  <c r="AD2842" i="4"/>
  <c r="AD2843" i="4"/>
  <c r="AD2844" i="4"/>
  <c r="AD2845" i="4"/>
  <c r="AD2846" i="4"/>
  <c r="AD2847" i="4"/>
  <c r="AD2848" i="4"/>
  <c r="AD2849" i="4"/>
  <c r="AD2850" i="4"/>
  <c r="AD2851" i="4"/>
  <c r="AD2852" i="4"/>
  <c r="AD2853" i="4"/>
  <c r="AD2854" i="4"/>
  <c r="AD2855" i="4"/>
  <c r="AD2856" i="4"/>
  <c r="AD2857" i="4"/>
  <c r="AD2858" i="4"/>
  <c r="AD2859" i="4"/>
  <c r="AD2860" i="4"/>
  <c r="AD2861" i="4"/>
  <c r="AD2862" i="4"/>
  <c r="AD2863" i="4"/>
  <c r="AD2864" i="4"/>
  <c r="AD2865" i="4"/>
  <c r="AD2866" i="4"/>
  <c r="AD2867" i="4"/>
  <c r="AD2868" i="4"/>
  <c r="AD2869" i="4"/>
  <c r="AD2871" i="4"/>
  <c r="AD2873" i="4"/>
  <c r="AD2875" i="4"/>
  <c r="AD2877" i="4"/>
  <c r="AD2879" i="4"/>
  <c r="AD2881" i="4"/>
  <c r="AD2883" i="4"/>
  <c r="AD2885" i="4"/>
  <c r="AD2887" i="4"/>
  <c r="AD2889" i="4"/>
  <c r="AD2891" i="4"/>
  <c r="AD2895" i="4"/>
  <c r="AD2899" i="4"/>
  <c r="AD2903" i="4"/>
  <c r="AD2905" i="4"/>
  <c r="AD2907" i="4"/>
  <c r="AD2909" i="4"/>
  <c r="AD2911" i="4"/>
  <c r="AD2913" i="4"/>
  <c r="AD2915" i="4"/>
  <c r="AD2917" i="4"/>
  <c r="AD2919" i="4"/>
  <c r="AD2921" i="4"/>
  <c r="AD2923" i="4"/>
  <c r="AD2925" i="4"/>
  <c r="AD2927" i="4"/>
  <c r="AD2928" i="4"/>
  <c r="AD2930" i="4"/>
  <c r="AD2932" i="4"/>
  <c r="AD2934" i="4"/>
  <c r="AD2936" i="4"/>
  <c r="AD2938" i="4"/>
  <c r="AD2940" i="4"/>
  <c r="AD2942" i="4"/>
  <c r="AD2944" i="4"/>
  <c r="AD2946" i="4"/>
  <c r="AD2948" i="4"/>
  <c r="AD2950" i="4"/>
  <c r="AD2952" i="4"/>
  <c r="AD2954" i="4"/>
  <c r="AD2956" i="4"/>
  <c r="AD2958" i="4"/>
  <c r="AD2960" i="4"/>
  <c r="AD2963" i="4"/>
  <c r="AD2965" i="4"/>
  <c r="AD2967" i="4"/>
  <c r="AD2969" i="4"/>
  <c r="AD2971" i="4"/>
  <c r="AD2973" i="4"/>
  <c r="AD2975" i="4"/>
  <c r="AD2979" i="4"/>
  <c r="AD2981" i="4"/>
  <c r="AD2983" i="4"/>
  <c r="AD2985" i="4"/>
  <c r="AD2987" i="4"/>
  <c r="AD2989" i="4"/>
  <c r="AD2992" i="4"/>
  <c r="AD3003" i="4"/>
  <c r="AD3004" i="4"/>
  <c r="AD2421" i="4"/>
  <c r="AD2422" i="4"/>
  <c r="AD2425" i="4"/>
  <c r="AD2426" i="4"/>
  <c r="AD2429" i="4"/>
  <c r="AD2430" i="4"/>
  <c r="AD2433" i="4"/>
  <c r="AD2434" i="4"/>
  <c r="AD2437" i="4"/>
  <c r="AD2438" i="4"/>
  <c r="AD2441" i="4"/>
  <c r="AD2442" i="4"/>
  <c r="AD2445" i="4"/>
  <c r="AD2446" i="4"/>
  <c r="AD2449" i="4"/>
  <c r="AD2450" i="4"/>
  <c r="AD2453" i="4"/>
  <c r="AD2454" i="4"/>
  <c r="AD2457" i="4"/>
  <c r="AD2458" i="4"/>
  <c r="AD2461" i="4"/>
  <c r="AD2462" i="4"/>
  <c r="AD2465" i="4"/>
  <c r="AD2466" i="4"/>
  <c r="AD2469" i="4"/>
  <c r="AD2470" i="4"/>
  <c r="AD2473" i="4"/>
  <c r="AD2474" i="4"/>
  <c r="AD2477" i="4"/>
  <c r="AD2478" i="4"/>
  <c r="AD2481" i="4"/>
  <c r="AD2482" i="4"/>
  <c r="AD2485" i="4"/>
  <c r="AD2486" i="4"/>
  <c r="AD2489" i="4"/>
  <c r="AD2490" i="4"/>
  <c r="AD2493" i="4"/>
  <c r="AD2494" i="4"/>
  <c r="AD2497" i="4"/>
  <c r="AD2498" i="4"/>
  <c r="AD2501" i="4"/>
  <c r="AD2502" i="4"/>
  <c r="AD2505" i="4"/>
  <c r="AD2506" i="4"/>
  <c r="AD2509" i="4"/>
  <c r="AD2510" i="4"/>
  <c r="AD2513" i="4"/>
  <c r="AD2514" i="4"/>
  <c r="AD2517" i="4"/>
  <c r="AD2518" i="4"/>
  <c r="AD2521" i="4"/>
  <c r="AD2522" i="4"/>
  <c r="AD2525" i="4"/>
  <c r="AD2526" i="4"/>
  <c r="AD2529" i="4"/>
  <c r="AD2530" i="4"/>
  <c r="AD2533" i="4"/>
  <c r="AD2534" i="4"/>
  <c r="AD2537" i="4"/>
  <c r="AD2538" i="4"/>
  <c r="AD2541" i="4"/>
  <c r="AD2542" i="4"/>
  <c r="AD2545" i="4"/>
  <c r="AD2546" i="4"/>
  <c r="AD2549" i="4"/>
  <c r="AD2550" i="4"/>
  <c r="AD2553" i="4"/>
  <c r="AD2554" i="4"/>
  <c r="AD2557" i="4"/>
  <c r="AD2558" i="4"/>
  <c r="AD2561" i="4"/>
  <c r="AD2562" i="4"/>
  <c r="AD2565" i="4"/>
  <c r="AD2566" i="4"/>
  <c r="AD2569" i="4"/>
  <c r="AD2570" i="4"/>
  <c r="AD2573" i="4"/>
  <c r="AD2574" i="4"/>
  <c r="AD2577" i="4"/>
  <c r="AD2578" i="4"/>
  <c r="AD2581" i="4"/>
  <c r="AD2582" i="4"/>
  <c r="AD2585" i="4"/>
  <c r="AD2586" i="4"/>
  <c r="AD2589" i="4"/>
  <c r="AD2590" i="4"/>
  <c r="AD2593" i="4"/>
  <c r="AD2594" i="4"/>
  <c r="AD2597" i="4"/>
  <c r="AD2598" i="4"/>
  <c r="AD2601" i="4"/>
  <c r="AD2602" i="4"/>
  <c r="AD2605" i="4"/>
  <c r="AD2606" i="4"/>
  <c r="AD2609" i="4"/>
  <c r="AD2610" i="4"/>
  <c r="AD2613" i="4"/>
  <c r="AD2614" i="4"/>
  <c r="AD2617" i="4"/>
  <c r="AD2618" i="4"/>
  <c r="AD2621" i="4"/>
  <c r="AD2622" i="4"/>
  <c r="AD2625" i="4"/>
  <c r="AD2626" i="4"/>
  <c r="AD2629" i="4"/>
  <c r="AD2630" i="4"/>
  <c r="AD2633" i="4"/>
  <c r="AD2634" i="4"/>
  <c r="AD2637" i="4"/>
  <c r="AD2638" i="4"/>
  <c r="AD2641" i="4"/>
  <c r="AD2642" i="4"/>
  <c r="AD2645" i="4"/>
  <c r="AD2646" i="4"/>
  <c r="AD2649" i="4"/>
  <c r="AD2650" i="4"/>
  <c r="AD2653" i="4"/>
  <c r="AD2654" i="4"/>
  <c r="AD2657" i="4"/>
  <c r="AD2658" i="4"/>
  <c r="AD2661" i="4"/>
  <c r="AD2662" i="4"/>
  <c r="AD2665" i="4"/>
  <c r="AD2666" i="4"/>
  <c r="AD2669" i="4"/>
  <c r="AD2670" i="4"/>
  <c r="AD2673" i="4"/>
  <c r="AD2674" i="4"/>
  <c r="AD2677" i="4"/>
  <c r="AD2678" i="4"/>
  <c r="AD2681" i="4"/>
  <c r="AD2682" i="4"/>
  <c r="AD2685" i="4"/>
  <c r="AD2686" i="4"/>
  <c r="AD2689" i="4"/>
  <c r="AD2690" i="4"/>
  <c r="AD2693" i="4"/>
  <c r="AD2694" i="4"/>
  <c r="AD2697" i="4"/>
  <c r="AD2698" i="4"/>
  <c r="AD2701" i="4"/>
  <c r="AD2702" i="4"/>
  <c r="AD2705" i="4"/>
  <c r="AD2706" i="4"/>
  <c r="AD2709" i="4"/>
  <c r="AD2710" i="4"/>
  <c r="AD2713" i="4"/>
  <c r="AD2714" i="4"/>
  <c r="AD2717" i="4"/>
  <c r="AD2718" i="4"/>
  <c r="AD2721" i="4"/>
  <c r="AD2722" i="4"/>
  <c r="AD2725" i="4"/>
  <c r="AD2726" i="4"/>
  <c r="AD2729" i="4"/>
  <c r="AD2730" i="4"/>
  <c r="AD2733" i="4"/>
  <c r="AD2734" i="4"/>
  <c r="AD2737" i="4"/>
  <c r="AD2738" i="4"/>
  <c r="AD2741" i="4"/>
  <c r="AD2742" i="4"/>
  <c r="AD2745" i="4"/>
  <c r="AD2746" i="4"/>
  <c r="AD2749" i="4"/>
  <c r="AD2750" i="4"/>
  <c r="AD2753" i="4"/>
  <c r="AD2754" i="4"/>
  <c r="AD2757" i="4"/>
  <c r="AD2758" i="4"/>
  <c r="AD2761" i="4"/>
  <c r="AD2762" i="4"/>
  <c r="AD2765" i="4"/>
  <c r="AD2766" i="4"/>
  <c r="AD2769" i="4"/>
  <c r="AD2770" i="4"/>
  <c r="AD2773" i="4"/>
  <c r="AD2774" i="4"/>
  <c r="AD2777" i="4"/>
  <c r="AD2778" i="4"/>
  <c r="AD2781" i="4"/>
  <c r="AD2782" i="4"/>
  <c r="AD2785" i="4"/>
  <c r="AD2786" i="4"/>
  <c r="AD2789" i="4"/>
  <c r="AD2790" i="4"/>
  <c r="AD2793" i="4"/>
  <c r="AD2794" i="4"/>
  <c r="AD8" i="4"/>
  <c r="AD9" i="4"/>
  <c r="AD2870" i="4"/>
  <c r="AD2872" i="4"/>
  <c r="AD2874" i="4"/>
  <c r="AD2876" i="4"/>
  <c r="AD2878" i="4"/>
  <c r="AD2880" i="4"/>
  <c r="AD2882" i="4"/>
  <c r="AD2884" i="4"/>
  <c r="AD2886" i="4"/>
  <c r="AD2888" i="4"/>
  <c r="AD2890" i="4"/>
  <c r="AD2892" i="4"/>
  <c r="AD2893" i="4"/>
  <c r="AD2894" i="4"/>
  <c r="AD2896" i="4"/>
  <c r="AD2897" i="4"/>
  <c r="AD2898" i="4"/>
  <c r="AD2900" i="4"/>
  <c r="AD2901" i="4"/>
  <c r="AD2902" i="4"/>
  <c r="AD2904" i="4"/>
  <c r="AD2906" i="4"/>
  <c r="AD2908" i="4"/>
  <c r="AD2910" i="4"/>
  <c r="AD2912" i="4"/>
  <c r="AD2914" i="4"/>
  <c r="AD2916" i="4"/>
  <c r="AD2918" i="4"/>
  <c r="AD2920" i="4"/>
  <c r="AD2922" i="4"/>
  <c r="AD2924" i="4"/>
  <c r="AD2926" i="4"/>
  <c r="AD2929" i="4"/>
  <c r="AD2931" i="4"/>
  <c r="AD2933" i="4"/>
  <c r="AD2935" i="4"/>
  <c r="AD2937" i="4"/>
  <c r="AD2939" i="4"/>
  <c r="AD2941" i="4"/>
  <c r="AD2943" i="4"/>
  <c r="AD2945" i="4"/>
  <c r="AD2947" i="4"/>
  <c r="AD2949" i="4"/>
  <c r="AD2951" i="4"/>
  <c r="AD2953" i="4"/>
  <c r="AD2955" i="4"/>
  <c r="AD2957" i="4"/>
  <c r="AD2959" i="4"/>
  <c r="AD2961" i="4"/>
  <c r="AD2962" i="4"/>
  <c r="AD2964" i="4"/>
  <c r="AD2966" i="4"/>
  <c r="AD2968" i="4"/>
  <c r="AD2970" i="4"/>
  <c r="AD2972" i="4"/>
  <c r="AD2974" i="4"/>
  <c r="AD2976" i="4"/>
  <c r="AD2977" i="4"/>
  <c r="AD2978" i="4"/>
  <c r="AD2980" i="4"/>
  <c r="AD2982" i="4"/>
  <c r="AD2984" i="4"/>
  <c r="AD2986" i="4"/>
  <c r="AD2988" i="4"/>
  <c r="AD2990" i="4"/>
  <c r="AD2991" i="4"/>
  <c r="AD2993" i="4"/>
  <c r="AD2994" i="4"/>
  <c r="AD2995" i="4"/>
  <c r="AD2996" i="4"/>
  <c r="AD2997" i="4"/>
  <c r="AD2998" i="4"/>
  <c r="AD2999" i="4"/>
  <c r="AD3000" i="4"/>
  <c r="AD3001" i="4"/>
  <c r="AD3002" i="4"/>
  <c r="AD3005" i="4"/>
  <c r="AD3006" i="4"/>
  <c r="AG8" i="4"/>
  <c r="AH8" i="4" s="1"/>
  <c r="AI8" i="4" s="1"/>
  <c r="AK8" i="4" s="1"/>
  <c r="AG9" i="4"/>
  <c r="AH9" i="4" s="1"/>
  <c r="AI9" i="4" s="1"/>
  <c r="AK9" i="4" s="1"/>
  <c r="AC10" i="4"/>
  <c r="Z10" i="4" s="1"/>
  <c r="BI18" i="4"/>
  <c r="F25" i="5" s="1"/>
  <c r="BI7" i="4"/>
  <c r="C21" i="5" s="1"/>
  <c r="C16" i="8"/>
  <c r="BN8" i="4"/>
  <c r="AD7" i="4"/>
  <c r="AC7" i="4"/>
  <c r="AT8" i="4"/>
  <c r="D12" i="5"/>
  <c r="F41" i="8"/>
  <c r="F40" i="8"/>
  <c r="F42" i="8"/>
  <c r="R48" i="8"/>
  <c r="W8" i="4"/>
  <c r="X8" i="4"/>
  <c r="AC8" i="4"/>
  <c r="X10" i="4"/>
  <c r="X18" i="16"/>
  <c r="AQ143" i="16"/>
  <c r="AQ110" i="16"/>
  <c r="X185" i="16"/>
  <c r="AQ89" i="16"/>
  <c r="X142" i="16"/>
  <c r="AQ158" i="16"/>
  <c r="AQ160" i="16"/>
  <c r="AQ97" i="16"/>
  <c r="AQ123" i="16"/>
  <c r="AQ200" i="16"/>
  <c r="AQ64" i="16"/>
  <c r="AQ198" i="16"/>
  <c r="AQ18" i="16"/>
  <c r="X70" i="16"/>
  <c r="X132" i="16"/>
  <c r="X57" i="16"/>
  <c r="X55" i="16"/>
  <c r="X8" i="16"/>
  <c r="X166" i="16"/>
  <c r="X149" i="16"/>
  <c r="X114" i="16"/>
  <c r="X205" i="16"/>
  <c r="X16" i="16"/>
  <c r="AQ10" i="16"/>
  <c r="AJ40" i="16"/>
  <c r="AJ19" i="16"/>
  <c r="AJ70" i="16"/>
  <c r="AJ107" i="16"/>
  <c r="AJ203" i="16"/>
  <c r="AJ204" i="16"/>
  <c r="AQ86" i="16"/>
  <c r="AQ207" i="16"/>
  <c r="AQ70" i="16"/>
  <c r="AQ204" i="16"/>
  <c r="AQ117" i="16"/>
  <c r="AQ60" i="16"/>
  <c r="AQ65" i="16"/>
  <c r="AQ47" i="16"/>
  <c r="AQ190" i="16"/>
  <c r="X38" i="16"/>
  <c r="X161" i="16"/>
  <c r="X117" i="16"/>
  <c r="X27" i="16"/>
  <c r="X28" i="16"/>
  <c r="X136" i="16"/>
  <c r="X203" i="16"/>
  <c r="X102" i="16"/>
  <c r="X10" i="16"/>
  <c r="X116" i="16"/>
  <c r="X100" i="16"/>
  <c r="X20" i="16"/>
  <c r="X122" i="16"/>
  <c r="X65" i="16"/>
  <c r="X61" i="16"/>
  <c r="X144" i="16"/>
  <c r="X127" i="16"/>
  <c r="X128" i="16"/>
  <c r="X111" i="16"/>
  <c r="X189" i="16"/>
  <c r="X59" i="16"/>
  <c r="X112" i="16"/>
  <c r="X178" i="16"/>
  <c r="X109" i="16"/>
  <c r="X139" i="16"/>
  <c r="X72" i="16"/>
  <c r="X22" i="16"/>
  <c r="X192" i="16"/>
  <c r="X206" i="16"/>
  <c r="X167" i="16"/>
  <c r="X54" i="16"/>
  <c r="X33" i="16"/>
  <c r="X21" i="16"/>
  <c r="X186" i="16"/>
  <c r="X125" i="16"/>
  <c r="X147" i="16"/>
  <c r="X80" i="16"/>
  <c r="AJ179" i="16"/>
  <c r="AQ52" i="16"/>
  <c r="AJ20" i="16"/>
  <c r="AJ120" i="16"/>
  <c r="AJ30" i="16"/>
  <c r="AJ87" i="16"/>
  <c r="AJ175" i="16"/>
  <c r="AJ14" i="16"/>
  <c r="AQ8" i="16"/>
  <c r="AQ139" i="16"/>
  <c r="AQ201" i="16"/>
  <c r="AQ50" i="16"/>
  <c r="AQ121" i="16"/>
  <c r="AQ83" i="16"/>
  <c r="AQ63" i="16"/>
  <c r="AQ131" i="16"/>
  <c r="AQ181" i="16"/>
  <c r="AQ104" i="16"/>
  <c r="AQ138" i="16"/>
  <c r="AQ75" i="16"/>
  <c r="AQ25" i="16"/>
  <c r="AQ203" i="16"/>
  <c r="AQ66" i="16"/>
  <c r="AQ57" i="16"/>
  <c r="AQ24" i="16"/>
  <c r="AQ188" i="16"/>
  <c r="AQ109" i="16"/>
  <c r="AJ8" i="16"/>
  <c r="AJ180" i="16"/>
  <c r="AJ71" i="16"/>
  <c r="AJ135" i="16"/>
  <c r="AJ88" i="16"/>
  <c r="AJ84" i="16"/>
  <c r="AJ33" i="16"/>
  <c r="AJ173" i="16"/>
  <c r="AJ118" i="16"/>
  <c r="AJ53" i="16"/>
  <c r="AJ185" i="16"/>
  <c r="AJ146" i="16"/>
  <c r="AJ81" i="16"/>
  <c r="X32" i="16"/>
  <c r="X42" i="16"/>
  <c r="X48" i="16"/>
  <c r="X66" i="16"/>
  <c r="X115" i="16"/>
  <c r="X88" i="16"/>
  <c r="X154" i="16"/>
  <c r="X179" i="16"/>
  <c r="X140" i="16"/>
  <c r="X19" i="16"/>
  <c r="X35" i="16"/>
  <c r="X53" i="16"/>
  <c r="X68" i="16"/>
  <c r="X98" i="16"/>
  <c r="X135" i="16"/>
  <c r="X110" i="16"/>
  <c r="X103" i="16"/>
  <c r="X199" i="16"/>
  <c r="X174" i="16"/>
  <c r="X177" i="16"/>
  <c r="X96" i="16"/>
  <c r="X197" i="16"/>
  <c r="X24" i="16"/>
  <c r="X29" i="16"/>
  <c r="X25" i="16"/>
  <c r="X44" i="16"/>
  <c r="X107" i="16"/>
  <c r="X75" i="16"/>
  <c r="X146" i="16"/>
  <c r="X171" i="16"/>
  <c r="X124" i="16"/>
  <c r="X82" i="16"/>
  <c r="X207" i="16"/>
  <c r="X200" i="16"/>
  <c r="X47" i="16"/>
  <c r="X159" i="16"/>
  <c r="X198" i="16"/>
  <c r="X184" i="16"/>
  <c r="X40" i="16"/>
  <c r="X150" i="16"/>
  <c r="X193" i="16"/>
  <c r="X164" i="16"/>
  <c r="X60" i="16"/>
  <c r="X63" i="16"/>
  <c r="X201" i="16"/>
  <c r="X180" i="16"/>
  <c r="X165" i="16"/>
  <c r="X118" i="16"/>
  <c r="W7" i="16"/>
  <c r="W157" i="16" s="1"/>
  <c r="AN7" i="16"/>
  <c r="AN22" i="16" s="1"/>
  <c r="AP7" i="16"/>
  <c r="AP20" i="16" s="1"/>
  <c r="Z7" i="16"/>
  <c r="Z146" i="16" s="1"/>
  <c r="AN2830" i="4"/>
  <c r="AJ12" i="16"/>
  <c r="AJ54" i="16"/>
  <c r="AJ75" i="16"/>
  <c r="AJ167" i="16"/>
  <c r="AJ206" i="16"/>
  <c r="AJ188" i="16"/>
  <c r="AJ16" i="16"/>
  <c r="AJ76" i="16"/>
  <c r="AJ143" i="16"/>
  <c r="AJ121" i="16"/>
  <c r="AJ178" i="16"/>
  <c r="AJ108" i="16"/>
  <c r="AJ28" i="16"/>
  <c r="AJ44" i="16"/>
  <c r="AJ115" i="16"/>
  <c r="AJ154" i="16"/>
  <c r="AJ136" i="16"/>
  <c r="AJ132" i="16"/>
  <c r="AJ31" i="16"/>
  <c r="AJ170" i="16"/>
  <c r="AJ79" i="16"/>
  <c r="AJ148" i="16"/>
  <c r="AJ163" i="16"/>
  <c r="AJ78" i="16"/>
  <c r="AJ15" i="16"/>
  <c r="AJ35" i="16"/>
  <c r="AJ49" i="16"/>
  <c r="AJ72" i="16"/>
  <c r="AJ102" i="16"/>
  <c r="AJ139" i="16"/>
  <c r="AJ114" i="16"/>
  <c r="AJ113" i="16"/>
  <c r="AJ199" i="16"/>
  <c r="AJ174" i="16"/>
  <c r="AJ165" i="16"/>
  <c r="AJ97" i="16"/>
  <c r="AJ193" i="16"/>
  <c r="AJ24" i="16"/>
  <c r="AJ25" i="16"/>
  <c r="AJ21" i="16"/>
  <c r="AJ62" i="16"/>
  <c r="AJ111" i="16"/>
  <c r="AJ82" i="16"/>
  <c r="AJ150" i="16"/>
  <c r="AJ171" i="16"/>
  <c r="AJ128" i="16"/>
  <c r="AJ74" i="16"/>
  <c r="AJ201" i="16"/>
  <c r="AJ196" i="16"/>
  <c r="AJ10" i="16"/>
  <c r="AJ26" i="16"/>
  <c r="AJ57" i="16"/>
  <c r="AJ80" i="16"/>
  <c r="AJ67" i="16"/>
  <c r="AJ147" i="16"/>
  <c r="AJ122" i="16"/>
  <c r="AJ129" i="16"/>
  <c r="AJ50" i="16"/>
  <c r="AJ182" i="16"/>
  <c r="AJ181" i="16"/>
  <c r="AJ124" i="16"/>
  <c r="AJ116" i="16"/>
  <c r="AJ68" i="16"/>
  <c r="AJ105" i="16"/>
  <c r="AJ58" i="16"/>
  <c r="AJ61" i="16"/>
  <c r="AJ126" i="16"/>
  <c r="AJ189" i="16"/>
  <c r="AJ51" i="16"/>
  <c r="AJ66" i="16"/>
  <c r="AJ202" i="16"/>
  <c r="AJ38" i="16"/>
  <c r="AJ89" i="16"/>
  <c r="AJ99" i="16"/>
  <c r="AJ168" i="16"/>
  <c r="AJ207" i="16"/>
  <c r="AQ15" i="16"/>
  <c r="AQ19" i="16"/>
  <c r="AQ28" i="16"/>
  <c r="AQ20" i="16"/>
  <c r="AQ98" i="16"/>
  <c r="AQ162" i="16"/>
  <c r="AQ141" i="16"/>
  <c r="AQ152" i="16"/>
  <c r="AQ119" i="16"/>
  <c r="AQ205" i="16"/>
  <c r="AQ39" i="16"/>
  <c r="AQ195" i="16"/>
  <c r="AQ14" i="16"/>
  <c r="AQ34" i="16"/>
  <c r="AQ56" i="16"/>
  <c r="AQ71" i="16"/>
  <c r="AQ93" i="16"/>
  <c r="AQ134" i="16"/>
  <c r="AQ113" i="16"/>
  <c r="AQ100" i="16"/>
  <c r="AQ194" i="16"/>
  <c r="AQ177" i="16"/>
  <c r="AA7" i="16"/>
  <c r="AA153" i="16" s="1"/>
  <c r="S7" i="16"/>
  <c r="S89" i="16" s="1"/>
  <c r="U7" i="16"/>
  <c r="U154" i="16" s="1"/>
  <c r="T7" i="16"/>
  <c r="T197" i="16" s="1"/>
  <c r="AL7" i="16"/>
  <c r="AL88" i="16" s="1"/>
  <c r="AJ18" i="16"/>
  <c r="AJ36" i="16"/>
  <c r="AJ39" i="16"/>
  <c r="AJ42" i="16"/>
  <c r="AJ65" i="16"/>
  <c r="AJ56" i="16"/>
  <c r="AJ41" i="16"/>
  <c r="AJ86" i="16"/>
  <c r="AJ85" i="16"/>
  <c r="AJ123" i="16"/>
  <c r="AJ155" i="16"/>
  <c r="AJ95" i="16"/>
  <c r="AJ130" i="16"/>
  <c r="AJ162" i="16"/>
  <c r="AJ145" i="16"/>
  <c r="AJ183" i="16"/>
  <c r="AJ92" i="16"/>
  <c r="AJ152" i="16"/>
  <c r="AJ190" i="16"/>
  <c r="AJ109" i="16"/>
  <c r="AJ197" i="16"/>
  <c r="AJ184" i="16"/>
  <c r="AJ156" i="16"/>
  <c r="AJ59" i="16"/>
  <c r="AJ176" i="16"/>
  <c r="AJ9" i="16"/>
  <c r="AJ23" i="16"/>
  <c r="AJ43" i="16"/>
  <c r="AJ46" i="16"/>
  <c r="AJ69" i="16"/>
  <c r="AJ60" i="16"/>
  <c r="AJ55" i="16"/>
  <c r="AJ90" i="16"/>
  <c r="AJ91" i="16"/>
  <c r="AJ127" i="16"/>
  <c r="AJ159" i="16"/>
  <c r="AJ100" i="16"/>
  <c r="AJ134" i="16"/>
  <c r="AJ83" i="16"/>
  <c r="AJ153" i="16"/>
  <c r="AJ187" i="16"/>
  <c r="AJ103" i="16"/>
  <c r="AJ160" i="16"/>
  <c r="AJ194" i="16"/>
  <c r="AJ125" i="16"/>
  <c r="AJ205" i="16"/>
  <c r="AJ200" i="16"/>
  <c r="AJ164" i="16"/>
  <c r="AJ117" i="16"/>
  <c r="AJ192" i="16"/>
  <c r="AJ13" i="16"/>
  <c r="AJ27" i="16"/>
  <c r="AJ47" i="16"/>
  <c r="AJ22" i="16"/>
  <c r="AJ73" i="16"/>
  <c r="AJ64" i="16"/>
  <c r="AJ63" i="16"/>
  <c r="AJ94" i="16"/>
  <c r="AJ96" i="16"/>
  <c r="AJ131" i="16"/>
  <c r="AJ48" i="16"/>
  <c r="AJ106" i="16"/>
  <c r="AJ138" i="16"/>
  <c r="AJ93" i="16"/>
  <c r="AJ161" i="16"/>
  <c r="AJ191" i="16"/>
  <c r="AJ104" i="16"/>
  <c r="AJ166" i="16"/>
  <c r="AJ198" i="16"/>
  <c r="AJ141" i="16"/>
  <c r="AJ133" i="16"/>
  <c r="AJ29" i="16"/>
  <c r="AJ172" i="16"/>
  <c r="AJ149" i="16"/>
  <c r="AJ11" i="16"/>
  <c r="AJ45" i="16"/>
  <c r="AJ98" i="16"/>
  <c r="AJ110" i="16"/>
  <c r="AJ195" i="16"/>
  <c r="AJ157" i="16"/>
  <c r="AJ177" i="16"/>
  <c r="AJ34" i="16"/>
  <c r="AJ37" i="16"/>
  <c r="AJ151" i="16"/>
  <c r="AJ137" i="16"/>
  <c r="AJ186" i="16"/>
  <c r="AJ140" i="16"/>
  <c r="AJ17" i="16"/>
  <c r="AJ77" i="16"/>
  <c r="AJ101" i="16"/>
  <c r="AJ142" i="16"/>
  <c r="AJ112" i="16"/>
  <c r="AJ169" i="16"/>
  <c r="AJ32" i="16"/>
  <c r="AJ52" i="16"/>
  <c r="AJ119" i="16"/>
  <c r="AJ158" i="16"/>
  <c r="AJ144" i="16"/>
  <c r="AQ170" i="16"/>
  <c r="AQ49" i="16"/>
  <c r="AQ187" i="16"/>
  <c r="AQ144" i="16"/>
  <c r="AQ62" i="16"/>
  <c r="AQ155" i="16"/>
  <c r="AQ202" i="16"/>
  <c r="AQ101" i="16"/>
  <c r="AQ9" i="16"/>
  <c r="AQ169" i="16"/>
  <c r="AQ126" i="16"/>
  <c r="AQ26" i="16"/>
  <c r="AQ84" i="16"/>
  <c r="AQ107" i="16"/>
  <c r="AQ116" i="16"/>
  <c r="AQ135" i="16"/>
  <c r="AQ166" i="16"/>
  <c r="AQ149" i="16"/>
  <c r="AQ73" i="16"/>
  <c r="AQ106" i="16"/>
  <c r="AQ53" i="16"/>
  <c r="AQ43" i="16"/>
  <c r="AQ32" i="16"/>
  <c r="AQ27" i="16"/>
  <c r="AQ81" i="16"/>
  <c r="AQ115" i="16"/>
  <c r="AQ196" i="16"/>
  <c r="AQ127" i="16"/>
  <c r="AQ145" i="16"/>
  <c r="AQ103" i="16"/>
  <c r="AQ37" i="16"/>
  <c r="AQ23" i="16"/>
  <c r="AQ94" i="16"/>
  <c r="AQ173" i="16"/>
  <c r="AQ90" i="16"/>
  <c r="AQ130" i="16"/>
  <c r="AQ67" i="16"/>
  <c r="AQ30" i="16"/>
  <c r="AU4" i="16"/>
  <c r="AU6" i="16" s="1"/>
  <c r="AU5" i="16" s="1"/>
  <c r="AT4" i="16"/>
  <c r="AT6" i="16" s="1"/>
  <c r="AT5" i="16" s="1"/>
  <c r="AR7" i="16"/>
  <c r="AR147" i="16" s="1"/>
  <c r="X204" i="16"/>
  <c r="AI7" i="16"/>
  <c r="AH7" i="16"/>
  <c r="AH37" i="16" s="1"/>
  <c r="AS7" i="16"/>
  <c r="AS78" i="16" s="1"/>
  <c r="AG7" i="16"/>
  <c r="AG42" i="16" s="1"/>
  <c r="V7" i="16"/>
  <c r="V136" i="16" s="1"/>
  <c r="AF7" i="16"/>
  <c r="AF42" i="16" s="1"/>
  <c r="AV4" i="16"/>
  <c r="AV6" i="16" s="1"/>
  <c r="AV5" i="16" s="1"/>
  <c r="AC7" i="16"/>
  <c r="AC11" i="16" s="1"/>
  <c r="X143" i="16"/>
  <c r="Y7" i="16"/>
  <c r="Y14" i="16" s="1"/>
  <c r="AO83" i="16"/>
  <c r="AO170" i="16"/>
  <c r="AO9" i="16"/>
  <c r="AO133" i="16"/>
  <c r="AO104" i="16"/>
  <c r="AO25" i="16"/>
  <c r="AO197" i="16"/>
  <c r="AO97" i="16"/>
  <c r="AO85" i="16"/>
  <c r="AO29" i="16"/>
  <c r="AO38" i="16"/>
  <c r="AO26" i="16"/>
  <c r="AO59" i="16"/>
  <c r="AO108" i="16"/>
  <c r="AO71" i="16"/>
  <c r="AO147" i="16"/>
  <c r="AO168" i="16"/>
  <c r="AO141" i="16"/>
  <c r="AO130" i="16"/>
  <c r="AO137" i="16"/>
  <c r="AO154" i="16"/>
  <c r="AO19" i="16"/>
  <c r="AO31" i="16"/>
  <c r="AO58" i="16"/>
  <c r="AO46" i="16"/>
  <c r="AO56" i="16"/>
  <c r="AO144" i="16"/>
  <c r="AO119" i="16"/>
  <c r="AO118" i="16"/>
  <c r="AO204" i="16"/>
  <c r="AO187" i="16"/>
  <c r="AO106" i="16"/>
  <c r="AO169" i="16"/>
  <c r="AO165" i="16"/>
  <c r="AO37" i="16"/>
  <c r="AO43" i="16"/>
  <c r="AO53" i="16"/>
  <c r="AO75" i="16"/>
  <c r="AO116" i="16"/>
  <c r="AO84" i="16"/>
  <c r="AO155" i="16"/>
  <c r="AO176" i="16"/>
  <c r="AO157" i="16"/>
  <c r="AO162" i="16"/>
  <c r="AO189" i="16"/>
  <c r="AO182" i="16"/>
  <c r="AO121" i="16"/>
  <c r="AO202" i="16"/>
  <c r="AO196" i="16"/>
  <c r="AO111" i="16"/>
  <c r="AO99" i="16"/>
  <c r="AO49" i="16"/>
  <c r="AO11" i="16"/>
  <c r="AO198" i="16"/>
  <c r="AO159" i="16"/>
  <c r="AO47" i="16"/>
  <c r="AO163" i="16"/>
  <c r="AO105" i="16"/>
  <c r="AO143" i="16"/>
  <c r="AO82" i="16"/>
  <c r="AO174" i="16"/>
  <c r="AO127" i="16"/>
  <c r="AO66" i="16"/>
  <c r="AO15" i="16"/>
  <c r="AO23" i="16"/>
  <c r="AO54" i="16"/>
  <c r="AO77" i="16"/>
  <c r="AO103" i="16"/>
  <c r="AO140" i="16"/>
  <c r="AO115" i="16"/>
  <c r="AO110" i="16"/>
  <c r="AO200" i="16"/>
  <c r="AO183" i="16"/>
  <c r="AO93" i="16"/>
  <c r="AO161" i="16"/>
  <c r="AO153" i="16"/>
  <c r="AO33" i="16"/>
  <c r="AO39" i="16"/>
  <c r="AO41" i="16"/>
  <c r="AO67" i="16"/>
  <c r="AO112" i="16"/>
  <c r="AO80" i="16"/>
  <c r="AO151" i="16"/>
  <c r="AO172" i="16"/>
  <c r="AO149" i="16"/>
  <c r="AO146" i="16"/>
  <c r="AO173" i="16"/>
  <c r="AO166" i="16"/>
  <c r="AO10" i="16"/>
  <c r="AO40" i="16"/>
  <c r="AO62" i="16"/>
  <c r="AO52" i="16"/>
  <c r="AO72" i="16"/>
  <c r="AO148" i="16"/>
  <c r="AO123" i="16"/>
  <c r="AO126" i="16"/>
  <c r="AO86" i="16"/>
  <c r="AO191" i="16"/>
  <c r="AO138" i="16"/>
  <c r="AO177" i="16"/>
  <c r="AO181" i="16"/>
  <c r="AO145" i="16"/>
  <c r="AO179" i="16"/>
  <c r="AO98" i="16"/>
  <c r="AO136" i="16"/>
  <c r="AO73" i="16"/>
  <c r="AO32" i="16"/>
  <c r="AB170" i="16"/>
  <c r="AB22" i="16"/>
  <c r="AB109" i="16"/>
  <c r="AB175" i="16"/>
  <c r="AB90" i="16"/>
  <c r="AB112" i="16"/>
  <c r="AB99" i="16"/>
  <c r="AB24" i="16"/>
  <c r="AB35" i="16"/>
  <c r="AB25" i="16"/>
  <c r="AB61" i="16"/>
  <c r="AB50" i="16"/>
  <c r="AB80" i="16"/>
  <c r="AB70" i="16"/>
  <c r="AB41" i="16"/>
  <c r="AB104" i="16"/>
  <c r="AB135" i="16"/>
  <c r="AB58" i="16"/>
  <c r="AB114" i="16"/>
  <c r="AB146" i="16"/>
  <c r="AB105" i="16"/>
  <c r="AB163" i="16"/>
  <c r="AB195" i="16"/>
  <c r="AB120" i="16"/>
  <c r="AB174" i="16"/>
  <c r="AB206" i="16"/>
  <c r="AB189" i="16"/>
  <c r="AB124" i="16"/>
  <c r="AB116" i="16"/>
  <c r="AB204" i="16"/>
  <c r="AB108" i="16"/>
  <c r="AB14" i="16"/>
  <c r="AB28" i="16"/>
  <c r="AB26" i="16"/>
  <c r="AB33" i="16"/>
  <c r="AB65" i="16"/>
  <c r="AB52" i="16"/>
  <c r="AB49" i="16"/>
  <c r="AB78" i="16"/>
  <c r="AB59" i="16"/>
  <c r="AB107" i="16"/>
  <c r="AB139" i="16"/>
  <c r="AB79" i="16"/>
  <c r="AB118" i="16"/>
  <c r="AB150" i="16"/>
  <c r="AB113" i="16"/>
  <c r="AB167" i="16"/>
  <c r="AB199" i="16"/>
  <c r="AB128" i="16"/>
  <c r="AB178" i="16"/>
  <c r="AB91" i="16"/>
  <c r="AB197" i="16"/>
  <c r="AB156" i="16"/>
  <c r="AB132" i="16"/>
  <c r="AB207" i="16"/>
  <c r="AB140" i="16"/>
  <c r="AB18" i="16"/>
  <c r="AB32" i="16"/>
  <c r="AB34" i="16"/>
  <c r="AB42" i="16"/>
  <c r="AB69" i="16"/>
  <c r="AB56" i="16"/>
  <c r="AB55" i="16"/>
  <c r="AB86" i="16"/>
  <c r="AB71" i="16"/>
  <c r="AB111" i="16"/>
  <c r="AB143" i="16"/>
  <c r="AB87" i="16"/>
  <c r="AB122" i="16"/>
  <c r="AB154" i="16"/>
  <c r="AB121" i="16"/>
  <c r="AB171" i="16"/>
  <c r="AB203" i="16"/>
  <c r="AB136" i="16"/>
  <c r="AB182" i="16"/>
  <c r="AB117" i="16"/>
  <c r="AB205" i="16"/>
  <c r="AB176" i="16"/>
  <c r="AB148" i="16"/>
  <c r="AB101" i="16"/>
  <c r="AB168" i="16"/>
  <c r="AB184" i="16"/>
  <c r="AB75" i="16"/>
  <c r="AB66" i="16"/>
  <c r="AB126" i="16"/>
  <c r="AB82" i="16"/>
  <c r="AB73" i="16"/>
  <c r="AB9" i="16"/>
  <c r="AB8" i="16"/>
  <c r="AB110" i="16"/>
  <c r="AB31" i="16"/>
  <c r="AB201" i="16"/>
  <c r="AB96" i="16"/>
  <c r="AB133" i="16"/>
  <c r="AB92" i="16"/>
  <c r="AB46" i="16"/>
  <c r="AB193" i="16"/>
  <c r="AB142" i="16"/>
  <c r="AB44" i="16"/>
  <c r="AB10" i="16"/>
  <c r="AB12" i="16"/>
  <c r="AB39" i="16"/>
  <c r="AB30" i="16"/>
  <c r="AB77" i="16"/>
  <c r="AB64" i="16"/>
  <c r="AB38" i="16"/>
  <c r="AB94" i="16"/>
  <c r="AB83" i="16"/>
  <c r="AB119" i="16"/>
  <c r="AB151" i="16"/>
  <c r="AB97" i="16"/>
  <c r="AB130" i="16"/>
  <c r="AB162" i="16"/>
  <c r="AB137" i="16"/>
  <c r="AB179" i="16"/>
  <c r="AB74" i="16"/>
  <c r="AB152" i="16"/>
  <c r="AB190" i="16"/>
  <c r="AB149" i="16"/>
  <c r="AB125" i="16"/>
  <c r="AB200" i="16"/>
  <c r="AB172" i="16"/>
  <c r="AB141" i="16"/>
  <c r="AB11" i="16"/>
  <c r="AB17" i="16"/>
  <c r="AB23" i="16"/>
  <c r="AB43" i="16"/>
  <c r="AB45" i="16"/>
  <c r="AB81" i="16"/>
  <c r="AB68" i="16"/>
  <c r="AB48" i="16"/>
  <c r="AB98" i="16"/>
  <c r="AB88" i="16"/>
  <c r="AB123" i="16"/>
  <c r="AB155" i="16"/>
  <c r="AB103" i="16"/>
  <c r="AB134" i="16"/>
  <c r="AB67" i="16"/>
  <c r="AB145" i="16"/>
  <c r="AB183" i="16"/>
  <c r="AB84" i="16"/>
  <c r="AB160" i="16"/>
  <c r="AB194" i="16"/>
  <c r="AB165" i="16"/>
  <c r="AB157" i="16"/>
  <c r="AB21" i="16"/>
  <c r="AB180" i="16"/>
  <c r="AB169" i="16"/>
  <c r="AB15" i="16"/>
  <c r="AB16" i="16"/>
  <c r="AB27" i="16"/>
  <c r="AB47" i="16"/>
  <c r="AB53" i="16"/>
  <c r="AB29" i="16"/>
  <c r="AB72" i="16"/>
  <c r="AB54" i="16"/>
  <c r="AB102" i="16"/>
  <c r="AB93" i="16"/>
  <c r="AB127" i="16"/>
  <c r="AB159" i="16"/>
  <c r="AB106" i="16"/>
  <c r="AB138" i="16"/>
  <c r="AB85" i="16"/>
  <c r="AB153" i="16"/>
  <c r="AB187" i="16"/>
  <c r="AB95" i="16"/>
  <c r="AB166" i="16"/>
  <c r="AB198" i="16"/>
  <c r="AB173" i="16"/>
  <c r="AB177" i="16"/>
  <c r="AB89" i="16"/>
  <c r="AB188" i="16"/>
  <c r="AB185" i="16"/>
  <c r="AB164" i="16"/>
  <c r="AB186" i="16"/>
  <c r="AB129" i="16"/>
  <c r="AB147" i="16"/>
  <c r="AB63" i="16"/>
  <c r="AB37" i="16"/>
  <c r="AM74" i="16"/>
  <c r="AM109" i="16"/>
  <c r="AM34" i="16"/>
  <c r="AM180" i="16"/>
  <c r="AM14" i="16"/>
  <c r="AM19" i="16"/>
  <c r="AM52" i="16"/>
  <c r="AM71" i="16"/>
  <c r="AM54" i="16"/>
  <c r="AM146" i="16"/>
  <c r="AM113" i="16"/>
  <c r="AM108" i="16"/>
  <c r="AM202" i="16"/>
  <c r="AM181" i="16"/>
  <c r="AM200" i="16"/>
  <c r="AM90" i="16"/>
  <c r="AM196" i="16"/>
  <c r="AM27" i="16"/>
  <c r="AM28" i="16"/>
  <c r="AM39" i="16"/>
  <c r="AM65" i="16"/>
  <c r="AM118" i="16"/>
  <c r="AM81" i="16"/>
  <c r="AM149" i="16"/>
  <c r="AM174" i="16"/>
  <c r="AM139" i="16"/>
  <c r="AM128" i="16"/>
  <c r="AM61" i="16"/>
  <c r="AM199" i="16"/>
  <c r="AM9" i="16"/>
  <c r="AM29" i="16"/>
  <c r="AM60" i="16"/>
  <c r="AM79" i="16"/>
  <c r="AM83" i="16"/>
  <c r="AM154" i="16"/>
  <c r="AM121" i="16"/>
  <c r="AM124" i="16"/>
  <c r="AM38" i="16"/>
  <c r="AM189" i="16"/>
  <c r="AM33" i="16"/>
  <c r="AM127" i="16"/>
  <c r="AM151" i="16"/>
  <c r="AM155" i="16"/>
  <c r="AM126" i="16"/>
  <c r="AM35" i="16"/>
  <c r="AM183" i="16"/>
  <c r="AM166" i="16"/>
  <c r="AM43" i="16"/>
  <c r="AM143" i="16"/>
  <c r="AM193" i="16"/>
  <c r="AM132" i="16"/>
  <c r="AM158" i="16"/>
  <c r="AM44" i="16"/>
  <c r="AM37" i="16"/>
  <c r="AM67" i="16"/>
  <c r="AM177" i="16"/>
  <c r="AM101" i="16"/>
  <c r="AM23" i="16"/>
  <c r="AM20" i="16"/>
  <c r="AM24" i="16"/>
  <c r="AM57" i="16"/>
  <c r="AM114" i="16"/>
  <c r="AM78" i="16"/>
  <c r="AM145" i="16"/>
  <c r="AM170" i="16"/>
  <c r="AM131" i="16"/>
  <c r="AM112" i="16"/>
  <c r="AM204" i="16"/>
  <c r="AM191" i="16"/>
  <c r="AM18" i="16"/>
  <c r="AM21" i="16"/>
  <c r="AM56" i="16"/>
  <c r="AM75" i="16"/>
  <c r="AM70" i="16"/>
  <c r="AM150" i="16"/>
  <c r="AM117" i="16"/>
  <c r="AM116" i="16"/>
  <c r="AM206" i="16"/>
  <c r="AM185" i="16"/>
  <c r="AM207" i="16"/>
  <c r="AM111" i="16"/>
  <c r="AM119" i="16"/>
  <c r="AM31" i="16"/>
  <c r="AM36" i="16"/>
  <c r="AM47" i="16"/>
  <c r="AM73" i="16"/>
  <c r="AM122" i="16"/>
  <c r="AM87" i="16"/>
  <c r="AM153" i="16"/>
  <c r="AM178" i="16"/>
  <c r="AM147" i="16"/>
  <c r="AM144" i="16"/>
  <c r="AM100" i="16"/>
  <c r="AM91" i="16"/>
  <c r="AM135" i="16"/>
  <c r="AM157" i="16"/>
  <c r="AM51" i="16"/>
  <c r="AM62" i="16"/>
  <c r="AM69" i="16"/>
  <c r="AM15" i="16"/>
  <c r="AM163" i="16"/>
  <c r="AM82" i="16"/>
  <c r="AM84" i="16"/>
  <c r="AM125" i="16"/>
  <c r="AM88" i="16"/>
  <c r="AM64" i="16"/>
  <c r="AM13" i="16"/>
  <c r="V7" i="4"/>
  <c r="W7" i="4"/>
  <c r="AK7" i="16"/>
  <c r="AK81" i="16" s="1"/>
  <c r="AQ31" i="16"/>
  <c r="AQ13" i="16"/>
  <c r="AQ35" i="16"/>
  <c r="AQ36" i="16"/>
  <c r="AQ45" i="16"/>
  <c r="AQ68" i="16"/>
  <c r="AQ51" i="16"/>
  <c r="AQ21" i="16"/>
  <c r="AQ69" i="16"/>
  <c r="AQ58" i="16"/>
  <c r="AQ114" i="16"/>
  <c r="AQ146" i="16"/>
  <c r="AQ91" i="16"/>
  <c r="AQ125" i="16"/>
  <c r="AQ157" i="16"/>
  <c r="AQ120" i="16"/>
  <c r="AQ174" i="16"/>
  <c r="AQ206" i="16"/>
  <c r="AQ151" i="16"/>
  <c r="AQ189" i="16"/>
  <c r="AQ148" i="16"/>
  <c r="AQ108" i="16"/>
  <c r="AQ175" i="16"/>
  <c r="AQ163" i="16"/>
  <c r="AQ124" i="16"/>
  <c r="AQ167" i="16"/>
  <c r="AQ17" i="16"/>
  <c r="AQ11" i="16"/>
  <c r="AQ42" i="16"/>
  <c r="AQ29" i="16"/>
  <c r="AQ72" i="16"/>
  <c r="AQ55" i="16"/>
  <c r="AQ48" i="16"/>
  <c r="AQ77" i="16"/>
  <c r="AQ74" i="16"/>
  <c r="AQ118" i="16"/>
  <c r="AQ150" i="16"/>
  <c r="AQ96" i="16"/>
  <c r="AQ129" i="16"/>
  <c r="AQ161" i="16"/>
  <c r="AQ128" i="16"/>
  <c r="AQ178" i="16"/>
  <c r="AQ88" i="16"/>
  <c r="AQ159" i="16"/>
  <c r="AQ193" i="16"/>
  <c r="AQ164" i="16"/>
  <c r="AQ140" i="16"/>
  <c r="AQ191" i="16"/>
  <c r="AQ171" i="16"/>
  <c r="AQ156" i="16"/>
  <c r="AQ183" i="16"/>
  <c r="AQ12" i="16"/>
  <c r="AQ22" i="16"/>
  <c r="AQ46" i="16"/>
  <c r="AQ38" i="16"/>
  <c r="AQ76" i="16"/>
  <c r="AQ59" i="16"/>
  <c r="AQ54" i="16"/>
  <c r="AQ82" i="16"/>
  <c r="AQ87" i="16"/>
  <c r="AQ122" i="16"/>
  <c r="AQ154" i="16"/>
  <c r="AQ102" i="16"/>
  <c r="AQ133" i="16"/>
  <c r="AQ40" i="16"/>
  <c r="AQ136" i="16"/>
  <c r="AQ182" i="16"/>
  <c r="AQ99" i="16"/>
  <c r="AQ165" i="16"/>
  <c r="AQ197" i="16"/>
  <c r="AQ172" i="16"/>
  <c r="AQ176" i="16"/>
  <c r="AQ78" i="16"/>
  <c r="AQ179" i="16"/>
  <c r="AQ168" i="16"/>
  <c r="AQ199" i="16"/>
  <c r="AQ44" i="16"/>
  <c r="AQ85" i="16"/>
  <c r="AQ105" i="16"/>
  <c r="AQ186" i="16"/>
  <c r="AQ180" i="16"/>
  <c r="AQ184" i="16"/>
  <c r="AQ33" i="16"/>
  <c r="AQ79" i="16"/>
  <c r="AQ142" i="16"/>
  <c r="AQ112" i="16"/>
  <c r="AQ185" i="16"/>
  <c r="AQ147" i="16"/>
  <c r="AQ16" i="16"/>
  <c r="AQ80" i="16"/>
  <c r="AQ92" i="16"/>
  <c r="AQ137" i="16"/>
  <c r="AQ111" i="16"/>
  <c r="AQ192" i="16"/>
  <c r="AQ41" i="16"/>
  <c r="AQ132" i="16"/>
  <c r="AQ153" i="16"/>
  <c r="AQ61" i="16"/>
  <c r="AQ95" i="16"/>
  <c r="AE7" i="16"/>
  <c r="AE38" i="16" s="1"/>
  <c r="AD7" i="16"/>
  <c r="AD70" i="16" s="1"/>
  <c r="X14" i="16"/>
  <c r="X182" i="16"/>
  <c r="X30" i="16"/>
  <c r="X176" i="16"/>
  <c r="X62" i="16"/>
  <c r="X15" i="16"/>
  <c r="X12" i="16"/>
  <c r="X31" i="16"/>
  <c r="X51" i="16"/>
  <c r="X49" i="16"/>
  <c r="X81" i="16"/>
  <c r="X64" i="16"/>
  <c r="X67" i="16"/>
  <c r="X94" i="16"/>
  <c r="X95" i="16"/>
  <c r="X131" i="16"/>
  <c r="X163" i="16"/>
  <c r="X106" i="16"/>
  <c r="X138" i="16"/>
  <c r="X92" i="16"/>
  <c r="X157" i="16"/>
  <c r="X195" i="16"/>
  <c r="X108" i="16"/>
  <c r="X170" i="16"/>
  <c r="X202" i="16"/>
  <c r="X9" i="16"/>
  <c r="X36" i="16"/>
  <c r="X39" i="16"/>
  <c r="X46" i="16"/>
  <c r="X69" i="16"/>
  <c r="X52" i="16"/>
  <c r="X34" i="16"/>
  <c r="X74" i="16"/>
  <c r="X78" i="16"/>
  <c r="X119" i="16"/>
  <c r="X151" i="16"/>
  <c r="X93" i="16"/>
  <c r="X126" i="16"/>
  <c r="X158" i="16"/>
  <c r="X133" i="16"/>
  <c r="X183" i="16"/>
  <c r="X79" i="16"/>
  <c r="X148" i="16"/>
  <c r="X190" i="16"/>
  <c r="X129" i="16"/>
  <c r="X121" i="16"/>
  <c r="X172" i="16"/>
  <c r="X160" i="16"/>
  <c r="X105" i="16"/>
  <c r="X196" i="16"/>
  <c r="X13" i="16"/>
  <c r="X23" i="16"/>
  <c r="X43" i="16"/>
  <c r="X26" i="16"/>
  <c r="X73" i="16"/>
  <c r="X56" i="16"/>
  <c r="X45" i="16"/>
  <c r="X86" i="16"/>
  <c r="X84" i="16"/>
  <c r="X123" i="16"/>
  <c r="X155" i="16"/>
  <c r="X99" i="16"/>
  <c r="X130" i="16"/>
  <c r="X162" i="16"/>
  <c r="X141" i="16"/>
  <c r="X187" i="16"/>
  <c r="X91" i="16"/>
  <c r="X156" i="16"/>
  <c r="X194" i="16"/>
  <c r="X145" i="16"/>
  <c r="X153" i="16"/>
  <c r="X188" i="16"/>
  <c r="X168" i="16"/>
  <c r="X137" i="16"/>
  <c r="X17" i="16"/>
  <c r="X77" i="16"/>
  <c r="X89" i="16"/>
  <c r="X134" i="16"/>
  <c r="X101" i="16"/>
  <c r="X169" i="16"/>
  <c r="X85" i="16"/>
  <c r="X181" i="16"/>
  <c r="X37" i="16"/>
  <c r="X58" i="16"/>
  <c r="X83" i="16"/>
  <c r="X175" i="16"/>
  <c r="X87" i="16"/>
  <c r="X120" i="16"/>
  <c r="X71" i="16"/>
  <c r="X11" i="16"/>
  <c r="X41" i="16"/>
  <c r="X90" i="16"/>
  <c r="X104" i="16"/>
  <c r="X191" i="16"/>
  <c r="X113" i="16"/>
  <c r="X152" i="16"/>
  <c r="X97" i="16"/>
  <c r="X173" i="16"/>
  <c r="X76" i="16"/>
  <c r="AO14" i="16"/>
  <c r="AO180" i="16"/>
  <c r="AO205" i="16"/>
  <c r="AO57" i="16"/>
  <c r="AO89" i="16"/>
  <c r="AO120" i="16"/>
  <c r="AO122" i="16"/>
  <c r="AO114" i="16"/>
  <c r="AO164" i="16"/>
  <c r="AO55" i="16"/>
  <c r="AO51" i="16"/>
  <c r="AO30" i="16"/>
  <c r="AO185" i="16"/>
  <c r="AO195" i="16"/>
  <c r="AO134" i="16"/>
  <c r="AO152" i="16"/>
  <c r="AO60" i="16"/>
  <c r="AO44" i="16"/>
  <c r="AO8" i="16"/>
  <c r="AO18" i="16"/>
  <c r="AO20" i="16"/>
  <c r="AO48" i="16"/>
  <c r="AO27" i="16"/>
  <c r="AO70" i="16"/>
  <c r="AO61" i="16"/>
  <c r="AO68" i="16"/>
  <c r="AO87" i="16"/>
  <c r="AO90" i="16"/>
  <c r="AO124" i="16"/>
  <c r="AO156" i="16"/>
  <c r="AO94" i="16"/>
  <c r="AO131" i="16"/>
  <c r="AO35" i="16"/>
  <c r="AO142" i="16"/>
  <c r="AO184" i="16"/>
  <c r="AO109" i="16"/>
  <c r="AO167" i="16"/>
  <c r="AO199" i="16"/>
  <c r="AO178" i="16"/>
  <c r="AO190" i="16"/>
  <c r="AO92" i="16"/>
  <c r="AO193" i="16"/>
  <c r="AO63" i="16"/>
  <c r="AO12" i="16"/>
  <c r="AO13" i="16"/>
  <c r="AO24" i="16"/>
  <c r="AO17" i="16"/>
  <c r="AO36" i="16"/>
  <c r="AO74" i="16"/>
  <c r="AO65" i="16"/>
  <c r="AO45" i="16"/>
  <c r="AO91" i="16"/>
  <c r="AO96" i="16"/>
  <c r="AO128" i="16"/>
  <c r="AO160" i="16"/>
  <c r="AO100" i="16"/>
  <c r="AO135" i="16"/>
  <c r="AO79" i="16"/>
  <c r="AO150" i="16"/>
  <c r="AO188" i="16"/>
  <c r="AO117" i="16"/>
  <c r="AO171" i="16"/>
  <c r="AO203" i="16"/>
  <c r="AO186" i="16"/>
  <c r="AO206" i="16"/>
  <c r="AO113" i="16"/>
  <c r="AO201" i="16"/>
  <c r="AO76" i="16"/>
  <c r="AO16" i="16"/>
  <c r="AO21" i="16"/>
  <c r="AO28" i="16"/>
  <c r="AO22" i="16"/>
  <c r="AO42" i="16"/>
  <c r="AO78" i="16"/>
  <c r="AO69" i="16"/>
  <c r="AO50" i="16"/>
  <c r="AO95" i="16"/>
  <c r="AO101" i="16"/>
  <c r="AO132" i="16"/>
  <c r="AO34" i="16"/>
  <c r="AO107" i="16"/>
  <c r="AO139" i="16"/>
  <c r="AO88" i="16"/>
  <c r="AO158" i="16"/>
  <c r="AO192" i="16"/>
  <c r="AO125" i="16"/>
  <c r="AO175" i="16"/>
  <c r="AO64" i="16"/>
  <c r="AO194" i="16"/>
  <c r="AO207" i="16"/>
  <c r="AO129" i="16"/>
  <c r="AO81" i="16"/>
  <c r="AO102" i="16"/>
  <c r="AB20" i="16"/>
  <c r="AB181" i="16"/>
  <c r="AB57" i="16"/>
  <c r="AB131" i="16"/>
  <c r="AB191" i="16"/>
  <c r="AB19" i="16"/>
  <c r="AB100" i="16"/>
  <c r="AB76" i="16"/>
  <c r="AB192" i="16"/>
  <c r="AB144" i="16"/>
  <c r="AB158" i="16"/>
  <c r="AB115" i="16"/>
  <c r="AB60" i="16"/>
  <c r="AB36" i="16"/>
  <c r="AB196" i="16"/>
  <c r="AB202" i="16"/>
  <c r="AB161" i="16"/>
  <c r="AB40" i="16"/>
  <c r="AB62" i="16"/>
  <c r="AB51" i="16"/>
  <c r="AB13" i="16"/>
  <c r="AM10" i="16"/>
  <c r="AM96" i="16"/>
  <c r="AM192" i="16"/>
  <c r="AM48" i="16"/>
  <c r="AM142" i="16"/>
  <c r="AM198" i="16"/>
  <c r="AM8" i="16"/>
  <c r="AM17" i="16"/>
  <c r="AM22" i="16"/>
  <c r="AM42" i="16"/>
  <c r="AM45" i="16"/>
  <c r="AM68" i="16"/>
  <c r="AM55" i="16"/>
  <c r="AM49" i="16"/>
  <c r="AM89" i="16"/>
  <c r="AM94" i="16"/>
  <c r="AM130" i="16"/>
  <c r="AM162" i="16"/>
  <c r="AM98" i="16"/>
  <c r="AM129" i="16"/>
  <c r="AM161" i="16"/>
  <c r="AM140" i="16"/>
  <c r="AM186" i="16"/>
  <c r="AM95" i="16"/>
  <c r="AM165" i="16"/>
  <c r="AM197" i="16"/>
  <c r="AM168" i="16"/>
  <c r="AM104" i="16"/>
  <c r="AM171" i="16"/>
  <c r="AM159" i="16"/>
  <c r="AM120" i="16"/>
  <c r="AM179" i="16"/>
  <c r="AM12" i="16"/>
  <c r="AM26" i="16"/>
  <c r="AM46" i="16"/>
  <c r="AM25" i="16"/>
  <c r="AM72" i="16"/>
  <c r="AM59" i="16"/>
  <c r="AM58" i="16"/>
  <c r="AM93" i="16"/>
  <c r="AM99" i="16"/>
  <c r="AM134" i="16"/>
  <c r="AM32" i="16"/>
  <c r="AM103" i="16"/>
  <c r="AM133" i="16"/>
  <c r="AM77" i="16"/>
  <c r="AM148" i="16"/>
  <c r="AM190" i="16"/>
  <c r="AM107" i="16"/>
  <c r="AM169" i="16"/>
  <c r="AM201" i="16"/>
  <c r="AM176" i="16"/>
  <c r="AM136" i="16"/>
  <c r="AM187" i="16"/>
  <c r="AM167" i="16"/>
  <c r="AM152" i="16"/>
  <c r="AM195" i="16"/>
  <c r="AM16" i="16"/>
  <c r="AM30" i="16"/>
  <c r="AM50" i="16"/>
  <c r="AM40" i="16"/>
  <c r="AM76" i="16"/>
  <c r="AM63" i="16"/>
  <c r="AM66" i="16"/>
  <c r="AM97" i="16"/>
  <c r="AM106" i="16"/>
  <c r="AM138" i="16"/>
  <c r="AM53" i="16"/>
  <c r="AM105" i="16"/>
  <c r="AM137" i="16"/>
  <c r="AM86" i="16"/>
  <c r="AM156" i="16"/>
  <c r="AM194" i="16"/>
  <c r="AM115" i="16"/>
  <c r="AM173" i="16"/>
  <c r="AM205" i="16"/>
  <c r="AM184" i="16"/>
  <c r="AM172" i="16"/>
  <c r="AM203" i="16"/>
  <c r="AM175" i="16"/>
  <c r="AM164" i="16"/>
  <c r="AM102" i="16"/>
  <c r="AM160" i="16"/>
  <c r="AM182" i="16"/>
  <c r="AM92" i="16"/>
  <c r="AM85" i="16"/>
  <c r="AM41" i="16"/>
  <c r="AM188" i="16"/>
  <c r="AM123" i="16"/>
  <c r="AM141" i="16"/>
  <c r="AM110" i="16"/>
  <c r="AM80" i="16"/>
  <c r="AM11" i="16"/>
  <c r="R7" i="16"/>
  <c r="R59" i="16" s="1"/>
  <c r="AT7" i="4"/>
  <c r="O16" i="7"/>
  <c r="O8" i="7"/>
  <c r="O11" i="7"/>
  <c r="O14" i="7"/>
  <c r="O17" i="7"/>
  <c r="O9" i="7"/>
  <c r="W14" i="7"/>
  <c r="W17" i="7"/>
  <c r="W9" i="7"/>
  <c r="W12" i="7"/>
  <c r="W15" i="7"/>
  <c r="W7" i="7"/>
  <c r="Y14" i="7"/>
  <c r="Y17" i="7"/>
  <c r="Y9" i="7"/>
  <c r="Y12" i="7"/>
  <c r="Y15" i="7"/>
  <c r="Y7" i="7"/>
  <c r="F35" i="8"/>
  <c r="F33" i="8"/>
  <c r="F38" i="8"/>
  <c r="K49" i="8"/>
  <c r="K55" i="8"/>
  <c r="P47" i="8"/>
  <c r="P51" i="8"/>
  <c r="R55" i="8"/>
  <c r="K58" i="8"/>
  <c r="K50" i="8"/>
  <c r="P54" i="8"/>
  <c r="R58" i="8"/>
  <c r="R50" i="8"/>
  <c r="P57" i="8"/>
  <c r="P49" i="8"/>
  <c r="R53" i="8"/>
  <c r="K56" i="8"/>
  <c r="K48" i="8"/>
  <c r="P52" i="8"/>
  <c r="R56" i="8"/>
  <c r="F37" i="8"/>
  <c r="R22" i="7"/>
  <c r="R34" i="7"/>
  <c r="R15" i="7"/>
  <c r="AU30" i="4" l="1"/>
  <c r="AW30" i="4"/>
  <c r="AV30" i="4"/>
  <c r="AX30" i="4"/>
  <c r="G39" i="8"/>
  <c r="AW14" i="4"/>
  <c r="AU14" i="4"/>
  <c r="AY14" i="4"/>
  <c r="AX17" i="4"/>
  <c r="AU17" i="4"/>
  <c r="AV17" i="4"/>
  <c r="AX37" i="4"/>
  <c r="AU37" i="4"/>
  <c r="AX46" i="4"/>
  <c r="AV38" i="4"/>
  <c r="AU39" i="4"/>
  <c r="AV44" i="4"/>
  <c r="AW38" i="4"/>
  <c r="AW39" i="4"/>
  <c r="AW44" i="4"/>
  <c r="AY45" i="4"/>
  <c r="AX45" i="4"/>
  <c r="AU45" i="4"/>
  <c r="AW45" i="4"/>
  <c r="AV45" i="4"/>
  <c r="AV39" i="4"/>
  <c r="AY39" i="4"/>
  <c r="AV37" i="4"/>
  <c r="AY37" i="4"/>
  <c r="AY46" i="4"/>
  <c r="AV46" i="4"/>
  <c r="AW46" i="4"/>
  <c r="AY44" i="4"/>
  <c r="AX44" i="4"/>
  <c r="AX38" i="4"/>
  <c r="AU38" i="4"/>
  <c r="AV36" i="4"/>
  <c r="AW36" i="4"/>
  <c r="AY36" i="4"/>
  <c r="AU36" i="4"/>
  <c r="AX36" i="4"/>
  <c r="AU32" i="4"/>
  <c r="AX32" i="4"/>
  <c r="AV32" i="4"/>
  <c r="AW32" i="4"/>
  <c r="AY32" i="4"/>
  <c r="AV40" i="4"/>
  <c r="AY40" i="4"/>
  <c r="AU40" i="4"/>
  <c r="AX40" i="4"/>
  <c r="G36" i="8"/>
  <c r="AU29" i="4"/>
  <c r="AV29" i="4"/>
  <c r="AX29" i="4"/>
  <c r="AW29" i="4"/>
  <c r="G35" i="8"/>
  <c r="AX10" i="4"/>
  <c r="AV10" i="4"/>
  <c r="AV12" i="4"/>
  <c r="AU10" i="4"/>
  <c r="AW12" i="4"/>
  <c r="AA20" i="4"/>
  <c r="AA16" i="4"/>
  <c r="AA23" i="4"/>
  <c r="AA15" i="4"/>
  <c r="AA18" i="4"/>
  <c r="AA17" i="4"/>
  <c r="AA21" i="4"/>
  <c r="Z14" i="4"/>
  <c r="Z22" i="4"/>
  <c r="AA19" i="4"/>
  <c r="Z13" i="4"/>
  <c r="S12" i="4"/>
  <c r="AY25" i="4"/>
  <c r="AV25" i="4"/>
  <c r="AU25" i="4"/>
  <c r="AW25" i="4"/>
  <c r="AA24" i="4"/>
  <c r="AA26" i="4"/>
  <c r="Z24" i="4"/>
  <c r="Z25" i="4"/>
  <c r="AX12" i="4"/>
  <c r="S10" i="4"/>
  <c r="AU12" i="4"/>
  <c r="AY16" i="4"/>
  <c r="AW16" i="4"/>
  <c r="AV16" i="4"/>
  <c r="AU16" i="4"/>
  <c r="AW15" i="4"/>
  <c r="AY15" i="4"/>
  <c r="Z9" i="4"/>
  <c r="S16" i="4"/>
  <c r="G31" i="8"/>
  <c r="AL10" i="4"/>
  <c r="AN10" i="4"/>
  <c r="AM2830" i="4"/>
  <c r="AL2830" i="4"/>
  <c r="AJ2830" i="4"/>
  <c r="AJ7" i="22"/>
  <c r="AI7" i="22" s="1"/>
  <c r="AJ8" i="22"/>
  <c r="AI8" i="22" s="1"/>
  <c r="E8" i="15"/>
  <c r="AJ9" i="22"/>
  <c r="AI9" i="22" s="1"/>
  <c r="AJ6" i="22"/>
  <c r="AI6" i="22" s="1"/>
  <c r="AJ5" i="22"/>
  <c r="AI5" i="22" s="1"/>
  <c r="AA10" i="4"/>
  <c r="G42" i="8"/>
  <c r="G41" i="8"/>
  <c r="G37" i="8"/>
  <c r="G40" i="8"/>
  <c r="AM9" i="4"/>
  <c r="AW1900" i="4"/>
  <c r="AY1900" i="4"/>
  <c r="AV1900" i="4"/>
  <c r="AX1900" i="4"/>
  <c r="AU1900" i="4"/>
  <c r="AV1400" i="4"/>
  <c r="AX1400" i="4"/>
  <c r="AY1400" i="4"/>
  <c r="AU1400" i="4"/>
  <c r="AW1400" i="4"/>
  <c r="AV1144" i="4"/>
  <c r="AX1144" i="4"/>
  <c r="AY1144" i="4"/>
  <c r="AU1144" i="4"/>
  <c r="AW1144" i="4"/>
  <c r="AU2372" i="4"/>
  <c r="AX2372" i="4"/>
  <c r="AY2372" i="4"/>
  <c r="AW2372" i="4"/>
  <c r="AV2372" i="4"/>
  <c r="AY2068" i="4"/>
  <c r="AU2068" i="4"/>
  <c r="AX2068" i="4"/>
  <c r="AV2068" i="4"/>
  <c r="AW2068" i="4"/>
  <c r="AW1484" i="4"/>
  <c r="AY1484" i="4"/>
  <c r="AV1484" i="4"/>
  <c r="AX1484" i="4"/>
  <c r="AU1484" i="4"/>
  <c r="AY1192" i="4"/>
  <c r="AW1192" i="4"/>
  <c r="AX1192" i="4"/>
  <c r="AV1192" i="4"/>
  <c r="AU1192" i="4"/>
  <c r="AX936" i="4"/>
  <c r="AV936" i="4"/>
  <c r="AU936" i="4"/>
  <c r="AY936" i="4"/>
  <c r="AW936" i="4"/>
  <c r="AX680" i="4"/>
  <c r="AU680" i="4"/>
  <c r="AV680" i="4"/>
  <c r="AY680" i="4"/>
  <c r="AW680" i="4"/>
  <c r="AV552" i="4"/>
  <c r="AY552" i="4"/>
  <c r="AW552" i="4"/>
  <c r="AX552" i="4"/>
  <c r="AU552" i="4"/>
  <c r="AV424" i="4"/>
  <c r="AW424" i="4"/>
  <c r="AY424" i="4"/>
  <c r="AU424" i="4"/>
  <c r="AX424" i="4"/>
  <c r="AV356" i="4"/>
  <c r="AW356" i="4"/>
  <c r="AY356" i="4"/>
  <c r="AU356" i="4"/>
  <c r="AX356" i="4"/>
  <c r="AY290" i="4"/>
  <c r="AU290" i="4"/>
  <c r="AX290" i="4"/>
  <c r="AV290" i="4"/>
  <c r="AW290" i="4"/>
  <c r="AX226" i="4"/>
  <c r="AV226" i="4"/>
  <c r="AW226" i="4"/>
  <c r="AY226" i="4"/>
  <c r="AU226" i="4"/>
  <c r="AY162" i="4"/>
  <c r="AU162" i="4"/>
  <c r="AX162" i="4"/>
  <c r="AV162" i="4"/>
  <c r="AW162" i="4"/>
  <c r="AY98" i="4"/>
  <c r="AU98" i="4"/>
  <c r="AX98" i="4"/>
  <c r="AV98" i="4"/>
  <c r="AW98" i="4"/>
  <c r="AV43" i="4"/>
  <c r="AY43" i="4"/>
  <c r="AX43" i="4"/>
  <c r="AU43" i="4"/>
  <c r="AW43" i="4"/>
  <c r="AV938" i="4"/>
  <c r="AU938" i="4"/>
  <c r="AX938" i="4"/>
  <c r="AW938" i="4"/>
  <c r="AY938" i="4"/>
  <c r="AX600" i="4"/>
  <c r="AU600" i="4"/>
  <c r="AV600" i="4"/>
  <c r="AY600" i="4"/>
  <c r="AW600" i="4"/>
  <c r="AW472" i="4"/>
  <c r="AX472" i="4"/>
  <c r="AU472" i="4"/>
  <c r="AV472" i="4"/>
  <c r="AY472" i="4"/>
  <c r="AX373" i="4"/>
  <c r="AU373" i="4"/>
  <c r="AW373" i="4"/>
  <c r="AV373" i="4"/>
  <c r="AY373" i="4"/>
  <c r="AV298" i="4"/>
  <c r="AW298" i="4"/>
  <c r="AY298" i="4"/>
  <c r="AU298" i="4"/>
  <c r="AX298" i="4"/>
  <c r="AV234" i="4"/>
  <c r="AW234" i="4"/>
  <c r="AY234" i="4"/>
  <c r="AU234" i="4"/>
  <c r="AX234" i="4"/>
  <c r="AX170" i="4"/>
  <c r="AV170" i="4"/>
  <c r="AW170" i="4"/>
  <c r="AY170" i="4"/>
  <c r="AU170" i="4"/>
  <c r="AU106" i="4"/>
  <c r="AX106" i="4"/>
  <c r="AV106" i="4"/>
  <c r="AW106" i="4"/>
  <c r="AY106" i="4"/>
  <c r="AW51" i="4"/>
  <c r="AV51" i="4"/>
  <c r="AY51" i="4"/>
  <c r="AX51" i="4"/>
  <c r="AU51" i="4"/>
  <c r="AY20" i="4"/>
  <c r="AU20" i="4"/>
  <c r="AX20" i="4"/>
  <c r="AV20" i="4"/>
  <c r="AW20" i="4"/>
  <c r="AU1130" i="4"/>
  <c r="AX1130" i="4"/>
  <c r="AW1130" i="4"/>
  <c r="AY1130" i="4"/>
  <c r="AV1130" i="4"/>
  <c r="AV477" i="4"/>
  <c r="AW477" i="4"/>
  <c r="AX477" i="4"/>
  <c r="AU477" i="4"/>
  <c r="AY477" i="4"/>
  <c r="AX562" i="4"/>
  <c r="AY562" i="4"/>
  <c r="AU562" i="4"/>
  <c r="AW562" i="4"/>
  <c r="AV562" i="4"/>
  <c r="AU324" i="4"/>
  <c r="AX324" i="4"/>
  <c r="AV324" i="4"/>
  <c r="AW324" i="4"/>
  <c r="AY324" i="4"/>
  <c r="AY70" i="4"/>
  <c r="AU70" i="4"/>
  <c r="AX70" i="4"/>
  <c r="AV70" i="4"/>
  <c r="AW70" i="4"/>
  <c r="AX413" i="4"/>
  <c r="AU413" i="4"/>
  <c r="AW413" i="4"/>
  <c r="AV413" i="4"/>
  <c r="AY413" i="4"/>
  <c r="AV280" i="4"/>
  <c r="AW280" i="4"/>
  <c r="AY280" i="4"/>
  <c r="AU280" i="4"/>
  <c r="AX280" i="4"/>
  <c r="AX35" i="4"/>
  <c r="AU35" i="4"/>
  <c r="AW35" i="4"/>
  <c r="AV35" i="4"/>
  <c r="AY35" i="4"/>
  <c r="AX1772" i="4"/>
  <c r="AV1772" i="4"/>
  <c r="AW1772" i="4"/>
  <c r="AY1772" i="4"/>
  <c r="AU1772" i="4"/>
  <c r="AV1336" i="4"/>
  <c r="AX1336" i="4"/>
  <c r="AY1336" i="4"/>
  <c r="AU1336" i="4"/>
  <c r="AW1336" i="4"/>
  <c r="AX1080" i="4"/>
  <c r="AY1080" i="4"/>
  <c r="AU1080" i="4"/>
  <c r="AW1080" i="4"/>
  <c r="AV1080" i="4"/>
  <c r="AY1868" i="4"/>
  <c r="AV1868" i="4"/>
  <c r="AX1868" i="4"/>
  <c r="AU1868" i="4"/>
  <c r="AW1868" i="4"/>
  <c r="AY1384" i="4"/>
  <c r="AW1384" i="4"/>
  <c r="AX1384" i="4"/>
  <c r="AV1384" i="4"/>
  <c r="AU1384" i="4"/>
  <c r="AW1128" i="4"/>
  <c r="AX1128" i="4"/>
  <c r="AV1128" i="4"/>
  <c r="AU1128" i="4"/>
  <c r="AY1128" i="4"/>
  <c r="AX872" i="4"/>
  <c r="AV872" i="4"/>
  <c r="AU872" i="4"/>
  <c r="AY872" i="4"/>
  <c r="AW872" i="4"/>
  <c r="AW648" i="4"/>
  <c r="AX648" i="4"/>
  <c r="AU648" i="4"/>
  <c r="AV648" i="4"/>
  <c r="AY648" i="4"/>
  <c r="AX520" i="4"/>
  <c r="AU520" i="4"/>
  <c r="AV520" i="4"/>
  <c r="AY520" i="4"/>
  <c r="AW520" i="4"/>
  <c r="AU392" i="4"/>
  <c r="AX392" i="4"/>
  <c r="AV392" i="4"/>
  <c r="AW392" i="4"/>
  <c r="AY392" i="4"/>
  <c r="AY340" i="4"/>
  <c r="AU340" i="4"/>
  <c r="AX340" i="4"/>
  <c r="AV340" i="4"/>
  <c r="AW340" i="4"/>
  <c r="AY274" i="4"/>
  <c r="AU274" i="4"/>
  <c r="AX274" i="4"/>
  <c r="AV274" i="4"/>
  <c r="AW274" i="4"/>
  <c r="AU210" i="4"/>
  <c r="AX210" i="4"/>
  <c r="AV210" i="4"/>
  <c r="AW210" i="4"/>
  <c r="AY210" i="4"/>
  <c r="AV146" i="4"/>
  <c r="AW146" i="4"/>
  <c r="AY146" i="4"/>
  <c r="AU146" i="4"/>
  <c r="AX146" i="4"/>
  <c r="AX82" i="4"/>
  <c r="AV82" i="4"/>
  <c r="AW82" i="4"/>
  <c r="AY82" i="4"/>
  <c r="AU82" i="4"/>
  <c r="AV34" i="4"/>
  <c r="AW34" i="4"/>
  <c r="AY34" i="4"/>
  <c r="AU34" i="4"/>
  <c r="AX34" i="4"/>
  <c r="AY776" i="4"/>
  <c r="AW776" i="4"/>
  <c r="AX776" i="4"/>
  <c r="AU776" i="4"/>
  <c r="AV776" i="4"/>
  <c r="AX560" i="4"/>
  <c r="AU560" i="4"/>
  <c r="AV560" i="4"/>
  <c r="AY560" i="4"/>
  <c r="AW560" i="4"/>
  <c r="AV445" i="4"/>
  <c r="AY445" i="4"/>
  <c r="AX445" i="4"/>
  <c r="AU445" i="4"/>
  <c r="AW445" i="4"/>
  <c r="AY364" i="4"/>
  <c r="AU364" i="4"/>
  <c r="AX364" i="4"/>
  <c r="AV364" i="4"/>
  <c r="AW364" i="4"/>
  <c r="AX285" i="4"/>
  <c r="AU285" i="4"/>
  <c r="AW285" i="4"/>
  <c r="AV285" i="4"/>
  <c r="AY285" i="4"/>
  <c r="AX221" i="4"/>
  <c r="AU221" i="4"/>
  <c r="AW221" i="4"/>
  <c r="AV221" i="4"/>
  <c r="AY221" i="4"/>
  <c r="AX157" i="4"/>
  <c r="AU157" i="4"/>
  <c r="AW157" i="4"/>
  <c r="AV157" i="4"/>
  <c r="AY157" i="4"/>
  <c r="AX93" i="4"/>
  <c r="AU93" i="4"/>
  <c r="AW93" i="4"/>
  <c r="AV93" i="4"/>
  <c r="AY93" i="4"/>
  <c r="AU42" i="4"/>
  <c r="AX42" i="4"/>
  <c r="AV42" i="4"/>
  <c r="AW42" i="4"/>
  <c r="AY42" i="4"/>
  <c r="AV1870" i="4"/>
  <c r="AY1870" i="4"/>
  <c r="AU1870" i="4"/>
  <c r="AX1870" i="4"/>
  <c r="AW1870" i="4"/>
  <c r="AV632" i="4"/>
  <c r="AY632" i="4"/>
  <c r="AW632" i="4"/>
  <c r="AX632" i="4"/>
  <c r="AU632" i="4"/>
  <c r="AY656" i="4"/>
  <c r="AW656" i="4"/>
  <c r="AX656" i="4"/>
  <c r="AU656" i="4"/>
  <c r="AV656" i="4"/>
  <c r="AV337" i="4"/>
  <c r="AU337" i="4"/>
  <c r="AX337" i="4"/>
  <c r="AY337" i="4"/>
  <c r="AW337" i="4"/>
  <c r="AX218" i="4"/>
  <c r="AV218" i="4"/>
  <c r="AW218" i="4"/>
  <c r="AY218" i="4"/>
  <c r="AU218" i="4"/>
  <c r="AU68" i="4"/>
  <c r="AX68" i="4"/>
  <c r="AV68" i="4"/>
  <c r="AW68" i="4"/>
  <c r="AY68" i="4"/>
  <c r="AU400" i="4"/>
  <c r="AX400" i="4"/>
  <c r="AV400" i="4"/>
  <c r="AW400" i="4"/>
  <c r="AY400" i="4"/>
  <c r="AW141" i="4"/>
  <c r="AV141" i="4"/>
  <c r="AY141" i="4"/>
  <c r="AX141" i="4"/>
  <c r="AU141" i="4"/>
  <c r="AV26" i="4"/>
  <c r="AW26" i="4"/>
  <c r="AY26" i="4"/>
  <c r="AU26" i="4"/>
  <c r="AX26" i="4"/>
  <c r="Z8" i="4"/>
  <c r="AX1644" i="4"/>
  <c r="AU1644" i="4"/>
  <c r="AW1644" i="4"/>
  <c r="AY1644" i="4"/>
  <c r="AV1644" i="4"/>
  <c r="AX1272" i="4"/>
  <c r="AY1272" i="4"/>
  <c r="AU1272" i="4"/>
  <c r="AW1272" i="4"/>
  <c r="AV1272" i="4"/>
  <c r="AW1016" i="4"/>
  <c r="AV1016" i="4"/>
  <c r="AX1016" i="4"/>
  <c r="AY1016" i="4"/>
  <c r="AU1016" i="4"/>
  <c r="AW1740" i="4"/>
  <c r="AY1740" i="4"/>
  <c r="AV1740" i="4"/>
  <c r="AX1740" i="4"/>
  <c r="AU1740" i="4"/>
  <c r="AW1320" i="4"/>
  <c r="AX1320" i="4"/>
  <c r="AV1320" i="4"/>
  <c r="AU1320" i="4"/>
  <c r="AY1320" i="4"/>
  <c r="AY1064" i="4"/>
  <c r="AW1064" i="4"/>
  <c r="AX1064" i="4"/>
  <c r="AV1064" i="4"/>
  <c r="AU1064" i="4"/>
  <c r="AW808" i="4"/>
  <c r="AX808" i="4"/>
  <c r="AV808" i="4"/>
  <c r="AU808" i="4"/>
  <c r="AY808" i="4"/>
  <c r="AY616" i="4"/>
  <c r="AW616" i="4"/>
  <c r="AX616" i="4"/>
  <c r="AU616" i="4"/>
  <c r="AV616" i="4"/>
  <c r="AX488" i="4"/>
  <c r="AU488" i="4"/>
  <c r="AV488" i="4"/>
  <c r="AY488" i="4"/>
  <c r="AW488" i="4"/>
  <c r="AU388" i="4"/>
  <c r="AX388" i="4"/>
  <c r="AV388" i="4"/>
  <c r="AW388" i="4"/>
  <c r="AY388" i="4"/>
  <c r="AY322" i="4"/>
  <c r="AU322" i="4"/>
  <c r="AX322" i="4"/>
  <c r="AV322" i="4"/>
  <c r="AW322" i="4"/>
  <c r="AX258" i="4"/>
  <c r="AV258" i="4"/>
  <c r="AW258" i="4"/>
  <c r="AY258" i="4"/>
  <c r="AU258" i="4"/>
  <c r="AV194" i="4"/>
  <c r="AW194" i="4"/>
  <c r="AY194" i="4"/>
  <c r="AU194" i="4"/>
  <c r="AX194" i="4"/>
  <c r="AV130" i="4"/>
  <c r="AW130" i="4"/>
  <c r="AY130" i="4"/>
  <c r="AU130" i="4"/>
  <c r="AX130" i="4"/>
  <c r="AU66" i="4"/>
  <c r="AX66" i="4"/>
  <c r="AV66" i="4"/>
  <c r="AW66" i="4"/>
  <c r="AY66" i="4"/>
  <c r="AY27" i="4"/>
  <c r="AX27" i="4"/>
  <c r="AU27" i="4"/>
  <c r="AW27" i="4"/>
  <c r="AV27" i="4"/>
  <c r="AV696" i="4"/>
  <c r="AY696" i="4"/>
  <c r="AW696" i="4"/>
  <c r="AX696" i="4"/>
  <c r="AU696" i="4"/>
  <c r="AX554" i="4"/>
  <c r="AV554" i="4"/>
  <c r="AU554" i="4"/>
  <c r="AW554" i="4"/>
  <c r="AY554" i="4"/>
  <c r="AV432" i="4"/>
  <c r="AW432" i="4"/>
  <c r="AY432" i="4"/>
  <c r="AU432" i="4"/>
  <c r="AX432" i="4"/>
  <c r="AX344" i="4"/>
  <c r="AV344" i="4"/>
  <c r="AW344" i="4"/>
  <c r="AY344" i="4"/>
  <c r="AU344" i="4"/>
  <c r="AY278" i="4"/>
  <c r="AU278" i="4"/>
  <c r="AX278" i="4"/>
  <c r="AV278" i="4"/>
  <c r="AW278" i="4"/>
  <c r="AX214" i="4"/>
  <c r="AV214" i="4"/>
  <c r="AW214" i="4"/>
  <c r="AY214" i="4"/>
  <c r="AU214" i="4"/>
  <c r="AY150" i="4"/>
  <c r="AU150" i="4"/>
  <c r="AX150" i="4"/>
  <c r="AV150" i="4"/>
  <c r="AW150" i="4"/>
  <c r="AX86" i="4"/>
  <c r="AV86" i="4"/>
  <c r="AW86" i="4"/>
  <c r="AY86" i="4"/>
  <c r="AU86" i="4"/>
  <c r="AW31" i="4"/>
  <c r="AV31" i="4"/>
  <c r="AY31" i="4"/>
  <c r="AX31" i="4"/>
  <c r="AU31" i="4"/>
  <c r="AU1614" i="4"/>
  <c r="AX1614" i="4"/>
  <c r="AY1614" i="4"/>
  <c r="AV1614" i="4"/>
  <c r="AW1614" i="4"/>
  <c r="AY592" i="4"/>
  <c r="AW592" i="4"/>
  <c r="AX592" i="4"/>
  <c r="AU592" i="4"/>
  <c r="AV592" i="4"/>
  <c r="AU650" i="4"/>
  <c r="AW650" i="4"/>
  <c r="AY650" i="4"/>
  <c r="AX650" i="4"/>
  <c r="AV650" i="4"/>
  <c r="AU328" i="4"/>
  <c r="AX328" i="4"/>
  <c r="AV328" i="4"/>
  <c r="AW328" i="4"/>
  <c r="AY328" i="4"/>
  <c r="AY216" i="4"/>
  <c r="AU216" i="4"/>
  <c r="AX216" i="4"/>
  <c r="AW216" i="4"/>
  <c r="AV216" i="4"/>
  <c r="AU888" i="4"/>
  <c r="AW888" i="4"/>
  <c r="AV888" i="4"/>
  <c r="AX888" i="4"/>
  <c r="AY888" i="4"/>
  <c r="AY394" i="4"/>
  <c r="AU394" i="4"/>
  <c r="AX394" i="4"/>
  <c r="AV394" i="4"/>
  <c r="AW394" i="4"/>
  <c r="AX134" i="4"/>
  <c r="AV134" i="4"/>
  <c r="AW134" i="4"/>
  <c r="AY134" i="4"/>
  <c r="AU134" i="4"/>
  <c r="AY24" i="4"/>
  <c r="AU24" i="4"/>
  <c r="AX24" i="4"/>
  <c r="AV24" i="4"/>
  <c r="AW24" i="4"/>
  <c r="AY2176" i="4"/>
  <c r="AW2176" i="4"/>
  <c r="AX2176" i="4"/>
  <c r="AV2176" i="4"/>
  <c r="AU2176" i="4"/>
  <c r="AX1516" i="4"/>
  <c r="AU1516" i="4"/>
  <c r="AW1516" i="4"/>
  <c r="AY1516" i="4"/>
  <c r="AV1516" i="4"/>
  <c r="AV1208" i="4"/>
  <c r="AX1208" i="4"/>
  <c r="AY1208" i="4"/>
  <c r="AU1208" i="4"/>
  <c r="AW1208" i="4"/>
  <c r="AW1612" i="4"/>
  <c r="AY1612" i="4"/>
  <c r="AV1612" i="4"/>
  <c r="AX1612" i="4"/>
  <c r="AU1612" i="4"/>
  <c r="AY1256" i="4"/>
  <c r="AW1256" i="4"/>
  <c r="AX1256" i="4"/>
  <c r="AV1256" i="4"/>
  <c r="AU1256" i="4"/>
  <c r="AW1000" i="4"/>
  <c r="AX1000" i="4"/>
  <c r="AV1000" i="4"/>
  <c r="AU1000" i="4"/>
  <c r="AY1000" i="4"/>
  <c r="AX744" i="4"/>
  <c r="AU744" i="4"/>
  <c r="AV744" i="4"/>
  <c r="AY744" i="4"/>
  <c r="AW744" i="4"/>
  <c r="AW584" i="4"/>
  <c r="AX584" i="4"/>
  <c r="AU584" i="4"/>
  <c r="AV584" i="4"/>
  <c r="AY584" i="4"/>
  <c r="AV456" i="4"/>
  <c r="AY456" i="4"/>
  <c r="AW456" i="4"/>
  <c r="AX456" i="4"/>
  <c r="AU456" i="4"/>
  <c r="AX372" i="4"/>
  <c r="AV372" i="4"/>
  <c r="AW372" i="4"/>
  <c r="AY372" i="4"/>
  <c r="AU372" i="4"/>
  <c r="AV306" i="4"/>
  <c r="AW306" i="4"/>
  <c r="AY306" i="4"/>
  <c r="AU306" i="4"/>
  <c r="AX306" i="4"/>
  <c r="AU242" i="4"/>
  <c r="AX242" i="4"/>
  <c r="AV242" i="4"/>
  <c r="AW242" i="4"/>
  <c r="AY242" i="4"/>
  <c r="AU178" i="4"/>
  <c r="AX178" i="4"/>
  <c r="AV178" i="4"/>
  <c r="AW178" i="4"/>
  <c r="AY178" i="4"/>
  <c r="AX114" i="4"/>
  <c r="AV114" i="4"/>
  <c r="AW114" i="4"/>
  <c r="AY114" i="4"/>
  <c r="AU114" i="4"/>
  <c r="AY50" i="4"/>
  <c r="AU50" i="4"/>
  <c r="AX50" i="4"/>
  <c r="AV50" i="4"/>
  <c r="AW50" i="4"/>
  <c r="AY18" i="4"/>
  <c r="AU18" i="4"/>
  <c r="AX18" i="4"/>
  <c r="AW18" i="4"/>
  <c r="AV18" i="4"/>
  <c r="AX952" i="4"/>
  <c r="AY952" i="4"/>
  <c r="AU952" i="4"/>
  <c r="AW952" i="4"/>
  <c r="AV952" i="4"/>
  <c r="AX682" i="4"/>
  <c r="AV682" i="4"/>
  <c r="AU682" i="4"/>
  <c r="AW682" i="4"/>
  <c r="AY682" i="4"/>
  <c r="AU485" i="4"/>
  <c r="AY485" i="4"/>
  <c r="AV485" i="4"/>
  <c r="AW485" i="4"/>
  <c r="AX485" i="4"/>
  <c r="AU426" i="4"/>
  <c r="AX426" i="4"/>
  <c r="AV426" i="4"/>
  <c r="AW426" i="4"/>
  <c r="AY426" i="4"/>
  <c r="AX342" i="4"/>
  <c r="AV342" i="4"/>
  <c r="AW342" i="4"/>
  <c r="AY342" i="4"/>
  <c r="AU342" i="4"/>
  <c r="AY276" i="4"/>
  <c r="AU276" i="4"/>
  <c r="AX276" i="4"/>
  <c r="AV276" i="4"/>
  <c r="AW276" i="4"/>
  <c r="AY212" i="4"/>
  <c r="AU212" i="4"/>
  <c r="AX212" i="4"/>
  <c r="AV212" i="4"/>
  <c r="AW212" i="4"/>
  <c r="AY148" i="4"/>
  <c r="AU148" i="4"/>
  <c r="AX148" i="4"/>
  <c r="AV148" i="4"/>
  <c r="AW148" i="4"/>
  <c r="AY84" i="4"/>
  <c r="AU84" i="4"/>
  <c r="AX84" i="4"/>
  <c r="AW84" i="4"/>
  <c r="AV84" i="4"/>
  <c r="AY22" i="4"/>
  <c r="AU22" i="4"/>
  <c r="AX22" i="4"/>
  <c r="AV22" i="4"/>
  <c r="AW22" i="4"/>
  <c r="AU1258" i="4"/>
  <c r="AX1258" i="4"/>
  <c r="AW1258" i="4"/>
  <c r="AY1258" i="4"/>
  <c r="AV1258" i="4"/>
  <c r="AW586" i="4"/>
  <c r="AY586" i="4"/>
  <c r="AX586" i="4"/>
  <c r="AV586" i="4"/>
  <c r="AU586" i="4"/>
  <c r="AY568" i="4"/>
  <c r="AW568" i="4"/>
  <c r="AX568" i="4"/>
  <c r="AU568" i="4"/>
  <c r="AV568" i="4"/>
  <c r="AY326" i="4"/>
  <c r="AU326" i="4"/>
  <c r="AX326" i="4"/>
  <c r="AV326" i="4"/>
  <c r="AW326" i="4"/>
  <c r="AW77" i="4"/>
  <c r="AV77" i="4"/>
  <c r="AY77" i="4"/>
  <c r="AX77" i="4"/>
  <c r="AU77" i="4"/>
  <c r="AU874" i="4"/>
  <c r="AX874" i="4"/>
  <c r="AW874" i="4"/>
  <c r="AY874" i="4"/>
  <c r="AV874" i="4"/>
  <c r="AU282" i="4"/>
  <c r="AX282" i="4"/>
  <c r="AV282" i="4"/>
  <c r="AW282" i="4"/>
  <c r="AY282" i="4"/>
  <c r="AU132" i="4"/>
  <c r="AX132" i="4"/>
  <c r="AV132" i="4"/>
  <c r="AW132" i="4"/>
  <c r="AY132" i="4"/>
  <c r="AA11" i="4"/>
  <c r="Z11" i="4"/>
  <c r="AA12" i="4"/>
  <c r="AK2617" i="4"/>
  <c r="AJ2617" i="4"/>
  <c r="AN2617" i="4"/>
  <c r="AM2617" i="4"/>
  <c r="AL2617" i="4"/>
  <c r="AK2655" i="4"/>
  <c r="AJ2655" i="4"/>
  <c r="AN2655" i="4"/>
  <c r="AM2655" i="4"/>
  <c r="AL2655" i="4"/>
  <c r="AK2691" i="4"/>
  <c r="AJ2691" i="4"/>
  <c r="AN2691" i="4"/>
  <c r="AM2691" i="4"/>
  <c r="AL2691" i="4"/>
  <c r="AM2723" i="4"/>
  <c r="AL2723" i="4"/>
  <c r="AK2723" i="4"/>
  <c r="AJ2723" i="4"/>
  <c r="AN2723" i="4"/>
  <c r="AK2755" i="4"/>
  <c r="AJ2755" i="4"/>
  <c r="AN2755" i="4"/>
  <c r="AM2755" i="4"/>
  <c r="AL2755" i="4"/>
  <c r="AM2793" i="4"/>
  <c r="AL2793" i="4"/>
  <c r="AK2793" i="4"/>
  <c r="AJ2793" i="4"/>
  <c r="AN2793" i="4"/>
  <c r="AK2609" i="4"/>
  <c r="AJ2609" i="4"/>
  <c r="AN2609" i="4"/>
  <c r="AM2609" i="4"/>
  <c r="AL2609" i="4"/>
  <c r="AK2647" i="4"/>
  <c r="AJ2647" i="4"/>
  <c r="AN2647" i="4"/>
  <c r="AM2647" i="4"/>
  <c r="AL2647" i="4"/>
  <c r="AK2683" i="4"/>
  <c r="AJ2683" i="4"/>
  <c r="AN2683" i="4"/>
  <c r="AM2683" i="4"/>
  <c r="AL2683" i="4"/>
  <c r="AM2715" i="4"/>
  <c r="AL2715" i="4"/>
  <c r="AK2715" i="4"/>
  <c r="AJ2715" i="4"/>
  <c r="AN2715" i="4"/>
  <c r="AM2747" i="4"/>
  <c r="AL2747" i="4"/>
  <c r="AK2747" i="4"/>
  <c r="AJ2747" i="4"/>
  <c r="AN2747" i="4"/>
  <c r="AM2785" i="4"/>
  <c r="AL2785" i="4"/>
  <c r="AK2785" i="4"/>
  <c r="AJ2785" i="4"/>
  <c r="AN2785" i="4"/>
  <c r="AM2605" i="4"/>
  <c r="AL2605" i="4"/>
  <c r="AK2605" i="4"/>
  <c r="AJ2605" i="4"/>
  <c r="AN2605" i="4"/>
  <c r="AK2621" i="4"/>
  <c r="AJ2621" i="4"/>
  <c r="AN2621" i="4"/>
  <c r="AM2621" i="4"/>
  <c r="AL2621" i="4"/>
  <c r="AK2643" i="4"/>
  <c r="AJ2643" i="4"/>
  <c r="AN2643" i="4"/>
  <c r="AM2643" i="4"/>
  <c r="AL2643" i="4"/>
  <c r="AK2659" i="4"/>
  <c r="AJ2659" i="4"/>
  <c r="AN2659" i="4"/>
  <c r="AM2659" i="4"/>
  <c r="AL2659" i="4"/>
  <c r="AK2679" i="4"/>
  <c r="AJ2679" i="4"/>
  <c r="AN2679" i="4"/>
  <c r="AM2679" i="4"/>
  <c r="AL2679" i="4"/>
  <c r="AK2695" i="4"/>
  <c r="AJ2695" i="4"/>
  <c r="AN2695" i="4"/>
  <c r="AM2695" i="4"/>
  <c r="AL2695" i="4"/>
  <c r="AM2711" i="4"/>
  <c r="AL2711" i="4"/>
  <c r="AK2711" i="4"/>
  <c r="AJ2711" i="4"/>
  <c r="AN2711" i="4"/>
  <c r="AM2727" i="4"/>
  <c r="AL2727" i="4"/>
  <c r="AK2727" i="4"/>
  <c r="AJ2727" i="4"/>
  <c r="AN2727" i="4"/>
  <c r="AM2743" i="4"/>
  <c r="AL2743" i="4"/>
  <c r="AK2743" i="4"/>
  <c r="AJ2743" i="4"/>
  <c r="AN2743" i="4"/>
  <c r="AK2759" i="4"/>
  <c r="AJ2759" i="4"/>
  <c r="AN2759" i="4"/>
  <c r="AM2759" i="4"/>
  <c r="AL2759" i="4"/>
  <c r="AM2781" i="4"/>
  <c r="AL2781" i="4"/>
  <c r="AK2781" i="4"/>
  <c r="AJ2781" i="4"/>
  <c r="AN2781" i="4"/>
  <c r="AJ2922" i="4"/>
  <c r="AM2922" i="4"/>
  <c r="AN2922" i="4"/>
  <c r="AK2922" i="4"/>
  <c r="AL2930" i="4"/>
  <c r="AJ2930" i="4"/>
  <c r="AM2930" i="4"/>
  <c r="AN2930" i="4"/>
  <c r="AK2930" i="4"/>
  <c r="AK2633" i="4"/>
  <c r="AJ2633" i="4"/>
  <c r="AN2633" i="4"/>
  <c r="AM2633" i="4"/>
  <c r="AL2633" i="4"/>
  <c r="AM2649" i="4"/>
  <c r="AL2649" i="4"/>
  <c r="AK2649" i="4"/>
  <c r="AJ2649" i="4"/>
  <c r="AN2649" i="4"/>
  <c r="AM2665" i="4"/>
  <c r="AL2665" i="4"/>
  <c r="AK2665" i="4"/>
  <c r="AJ2665" i="4"/>
  <c r="AN2665" i="4"/>
  <c r="AM2677" i="4"/>
  <c r="AL2677" i="4"/>
  <c r="AK2677" i="4"/>
  <c r="AJ2677" i="4"/>
  <c r="AN2677" i="4"/>
  <c r="AM2693" i="4"/>
  <c r="AL2693" i="4"/>
  <c r="AK2693" i="4"/>
  <c r="AJ2693" i="4"/>
  <c r="AN2693" i="4"/>
  <c r="AK2709" i="4"/>
  <c r="AJ2709" i="4"/>
  <c r="AN2709" i="4"/>
  <c r="AM2709" i="4"/>
  <c r="AL2709" i="4"/>
  <c r="AK2725" i="4"/>
  <c r="AJ2725" i="4"/>
  <c r="AN2725" i="4"/>
  <c r="AM2725" i="4"/>
  <c r="AL2725" i="4"/>
  <c r="AK2741" i="4"/>
  <c r="AJ2741" i="4"/>
  <c r="AN2741" i="4"/>
  <c r="AM2741" i="4"/>
  <c r="AL2741" i="4"/>
  <c r="AM2757" i="4"/>
  <c r="AL2757" i="4"/>
  <c r="AK2757" i="4"/>
  <c r="AJ2757" i="4"/>
  <c r="AN2757" i="4"/>
  <c r="AM2773" i="4"/>
  <c r="AL2773" i="4"/>
  <c r="AK2773" i="4"/>
  <c r="AJ2773" i="4"/>
  <c r="AN2773" i="4"/>
  <c r="AL2996" i="4"/>
  <c r="AM2996" i="4"/>
  <c r="AJ2996" i="4"/>
  <c r="AK2996" i="4"/>
  <c r="AN2996" i="4"/>
  <c r="AK2611" i="4"/>
  <c r="AJ2611" i="4"/>
  <c r="AN2611" i="4"/>
  <c r="AM2611" i="4"/>
  <c r="AL2611" i="4"/>
  <c r="AK2635" i="4"/>
  <c r="AJ2635" i="4"/>
  <c r="AN2635" i="4"/>
  <c r="AM2635" i="4"/>
  <c r="AL2635" i="4"/>
  <c r="AK2779" i="4"/>
  <c r="AJ2779" i="4"/>
  <c r="AN2779" i="4"/>
  <c r="AM2779" i="4"/>
  <c r="AL2779" i="4"/>
  <c r="AK2623" i="4"/>
  <c r="AJ2623" i="4"/>
  <c r="AN2623" i="4"/>
  <c r="AM2623" i="4"/>
  <c r="AL2623" i="4"/>
  <c r="AK2775" i="4"/>
  <c r="AJ2775" i="4"/>
  <c r="AN2775" i="4"/>
  <c r="AM2775" i="4"/>
  <c r="AL2775" i="4"/>
  <c r="AL2920" i="4"/>
  <c r="AJ2920" i="4"/>
  <c r="AN2920" i="4"/>
  <c r="AM2920" i="4"/>
  <c r="AK2920" i="4"/>
  <c r="AL2928" i="4"/>
  <c r="AJ2928" i="4"/>
  <c r="AN2928" i="4"/>
  <c r="AM2928" i="4"/>
  <c r="AK2928" i="4"/>
  <c r="AM2653" i="4"/>
  <c r="AL2653" i="4"/>
  <c r="AK2653" i="4"/>
  <c r="AJ2653" i="4"/>
  <c r="AN2653" i="4"/>
  <c r="AM2681" i="4"/>
  <c r="AL2681" i="4"/>
  <c r="AK2681" i="4"/>
  <c r="AJ2681" i="4"/>
  <c r="AN2681" i="4"/>
  <c r="AM2697" i="4"/>
  <c r="AL2697" i="4"/>
  <c r="AK2697" i="4"/>
  <c r="AJ2697" i="4"/>
  <c r="AN2697" i="4"/>
  <c r="AK2713" i="4"/>
  <c r="AJ2713" i="4"/>
  <c r="AN2713" i="4"/>
  <c r="AM2713" i="4"/>
  <c r="AL2713" i="4"/>
  <c r="AK2729" i="4"/>
  <c r="AJ2729" i="4"/>
  <c r="AN2729" i="4"/>
  <c r="AM2729" i="4"/>
  <c r="AL2729" i="4"/>
  <c r="AK2745" i="4"/>
  <c r="AJ2745" i="4"/>
  <c r="AN2745" i="4"/>
  <c r="AM2745" i="4"/>
  <c r="AL2745" i="4"/>
  <c r="AM2761" i="4"/>
  <c r="AL2761" i="4"/>
  <c r="AK2761" i="4"/>
  <c r="AJ2761" i="4"/>
  <c r="AN2761" i="4"/>
  <c r="AK2619" i="4"/>
  <c r="AJ2619" i="4"/>
  <c r="AN2619" i="4"/>
  <c r="AM2619" i="4"/>
  <c r="AL2619" i="4"/>
  <c r="AK2667" i="4"/>
  <c r="AJ2667" i="4"/>
  <c r="AN2667" i="4"/>
  <c r="AM2667" i="4"/>
  <c r="AL2667" i="4"/>
  <c r="AK2783" i="4"/>
  <c r="AJ2783" i="4"/>
  <c r="AN2783" i="4"/>
  <c r="AM2783" i="4"/>
  <c r="AL2783" i="4"/>
  <c r="AL3006" i="4"/>
  <c r="AM3006" i="4"/>
  <c r="AJ3006" i="4"/>
  <c r="AK3006" i="4"/>
  <c r="AN3006" i="4"/>
  <c r="AL3002" i="4"/>
  <c r="AM3002" i="4"/>
  <c r="AJ3002" i="4"/>
  <c r="AK3002" i="4"/>
  <c r="AN3002" i="4"/>
  <c r="AJ2995" i="4"/>
  <c r="AL2995" i="4"/>
  <c r="AN2995" i="4"/>
  <c r="AM2995" i="4"/>
  <c r="AK2995" i="4"/>
  <c r="AL2990" i="4"/>
  <c r="AM2990" i="4"/>
  <c r="AJ2990" i="4"/>
  <c r="AK2990" i="4"/>
  <c r="AN2990" i="4"/>
  <c r="AJ2986" i="4"/>
  <c r="AN2986" i="4"/>
  <c r="AM2986" i="4"/>
  <c r="AL2986" i="4"/>
  <c r="AK2986" i="4"/>
  <c r="AJ2982" i="4"/>
  <c r="AN2982" i="4"/>
  <c r="AM2982" i="4"/>
  <c r="AL2982" i="4"/>
  <c r="AK2982" i="4"/>
  <c r="AJ2978" i="4"/>
  <c r="AN2978" i="4"/>
  <c r="AM2978" i="4"/>
  <c r="AL2978" i="4"/>
  <c r="AK2978" i="4"/>
  <c r="AJ2974" i="4"/>
  <c r="AN2974" i="4"/>
  <c r="AM2974" i="4"/>
  <c r="AL2974" i="4"/>
  <c r="AK2974" i="4"/>
  <c r="AJ2970" i="4"/>
  <c r="AN2970" i="4"/>
  <c r="AM2970" i="4"/>
  <c r="AL2970" i="4"/>
  <c r="AK2970" i="4"/>
  <c r="AJ2966" i="4"/>
  <c r="AN2966" i="4"/>
  <c r="AM2966" i="4"/>
  <c r="AL2966" i="4"/>
  <c r="AK2966" i="4"/>
  <c r="AJ2962" i="4"/>
  <c r="AN2962" i="4"/>
  <c r="AM2962" i="4"/>
  <c r="AL2962" i="4"/>
  <c r="AK2962" i="4"/>
  <c r="AJ2958" i="4"/>
  <c r="AN2958" i="4"/>
  <c r="AM2958" i="4"/>
  <c r="AL2958" i="4"/>
  <c r="AK2958" i="4"/>
  <c r="AJ2954" i="4"/>
  <c r="AN2954" i="4"/>
  <c r="AM2954" i="4"/>
  <c r="AL2954" i="4"/>
  <c r="AK2954" i="4"/>
  <c r="AJ2950" i="4"/>
  <c r="AN2950" i="4"/>
  <c r="AM2950" i="4"/>
  <c r="AL2950" i="4"/>
  <c r="AK2950" i="4"/>
  <c r="AJ2946" i="4"/>
  <c r="AN2946" i="4"/>
  <c r="AM2946" i="4"/>
  <c r="AL2946" i="4"/>
  <c r="AK2946" i="4"/>
  <c r="AJ2942" i="4"/>
  <c r="AN2942" i="4"/>
  <c r="AM2942" i="4"/>
  <c r="AL2942" i="4"/>
  <c r="AK2942" i="4"/>
  <c r="AJ2938" i="4"/>
  <c r="AN2938" i="4"/>
  <c r="AM2938" i="4"/>
  <c r="AL2938" i="4"/>
  <c r="AK2938" i="4"/>
  <c r="AJ2934" i="4"/>
  <c r="AN2934" i="4"/>
  <c r="AM2934" i="4"/>
  <c r="AL2934" i="4"/>
  <c r="AK2934" i="4"/>
  <c r="AJ2929" i="4"/>
  <c r="AL2929" i="4"/>
  <c r="AN2929" i="4"/>
  <c r="AK2929" i="4"/>
  <c r="AM2929" i="4"/>
  <c r="AL2921" i="4"/>
  <c r="AN2921" i="4"/>
  <c r="AJ2921" i="4"/>
  <c r="AK2921" i="4"/>
  <c r="AM2921" i="4"/>
  <c r="AJ2915" i="4"/>
  <c r="AL2915" i="4"/>
  <c r="AN2915" i="4"/>
  <c r="AM2915" i="4"/>
  <c r="AK2915" i="4"/>
  <c r="AL2911" i="4"/>
  <c r="AN2911" i="4"/>
  <c r="AJ2911" i="4"/>
  <c r="AM2911" i="4"/>
  <c r="AK2911" i="4"/>
  <c r="AJ2907" i="4"/>
  <c r="AL2907" i="4"/>
  <c r="AN2907" i="4"/>
  <c r="AM2907" i="4"/>
  <c r="AK2907" i="4"/>
  <c r="AL2903" i="4"/>
  <c r="AJ2903" i="4"/>
  <c r="AN2903" i="4"/>
  <c r="AM2903" i="4"/>
  <c r="AK2903" i="4"/>
  <c r="AL2899" i="4"/>
  <c r="AJ2899" i="4"/>
  <c r="AN2899" i="4"/>
  <c r="AM2899" i="4"/>
  <c r="AK2899" i="4"/>
  <c r="AL2895" i="4"/>
  <c r="AM2895" i="4"/>
  <c r="AJ2895" i="4"/>
  <c r="AK2895" i="4"/>
  <c r="AN2895" i="4"/>
  <c r="AJ2891" i="4"/>
  <c r="AN2891" i="4"/>
  <c r="AM2891" i="4"/>
  <c r="AL2891" i="4"/>
  <c r="AK2891" i="4"/>
  <c r="AJ2887" i="4"/>
  <c r="AN2887" i="4"/>
  <c r="AM2887" i="4"/>
  <c r="AL2887" i="4"/>
  <c r="AK2887" i="4"/>
  <c r="AJ2883" i="4"/>
  <c r="AN2883" i="4"/>
  <c r="AM2883" i="4"/>
  <c r="AL2883" i="4"/>
  <c r="AK2883" i="4"/>
  <c r="AL2878" i="4"/>
  <c r="AK2878" i="4"/>
  <c r="AJ2878" i="4"/>
  <c r="AN2878" i="4"/>
  <c r="AM2878" i="4"/>
  <c r="AJ2870" i="4"/>
  <c r="AL2870" i="4"/>
  <c r="AN2870" i="4"/>
  <c r="AK2870" i="4"/>
  <c r="AM2870" i="4"/>
  <c r="AL2863" i="4"/>
  <c r="AK2863" i="4"/>
  <c r="AN2863" i="4"/>
  <c r="AM2863" i="4"/>
  <c r="AJ2863" i="4"/>
  <c r="AJ2855" i="4"/>
  <c r="AL2855" i="4"/>
  <c r="AN2855" i="4"/>
  <c r="AK2855" i="4"/>
  <c r="AM2855" i="4"/>
  <c r="AJ2847" i="4"/>
  <c r="AL2847" i="4"/>
  <c r="AN2847" i="4"/>
  <c r="AK2847" i="4"/>
  <c r="AM2847" i="4"/>
  <c r="AJ2839" i="4"/>
  <c r="AL2839" i="4"/>
  <c r="AN2839" i="4"/>
  <c r="AM2839" i="4"/>
  <c r="AK2839" i="4"/>
  <c r="AL2831" i="4"/>
  <c r="AJ2831" i="4"/>
  <c r="AN2831" i="4"/>
  <c r="AM2831" i="4"/>
  <c r="AK2831" i="4"/>
  <c r="AK2822" i="4"/>
  <c r="AJ2822" i="4"/>
  <c r="AN2822" i="4"/>
  <c r="AM2822" i="4"/>
  <c r="AL2822" i="4"/>
  <c r="AK2814" i="4"/>
  <c r="AJ2814" i="4"/>
  <c r="AN2814" i="4"/>
  <c r="AM2814" i="4"/>
  <c r="AL2814" i="4"/>
  <c r="AK2806" i="4"/>
  <c r="AJ2806" i="4"/>
  <c r="AN2806" i="4"/>
  <c r="AM2806" i="4"/>
  <c r="AL2806" i="4"/>
  <c r="AK2798" i="4"/>
  <c r="AJ2798" i="4"/>
  <c r="AN2798" i="4"/>
  <c r="AM2798" i="4"/>
  <c r="AL2798" i="4"/>
  <c r="AK2786" i="4"/>
  <c r="AJ2786" i="4"/>
  <c r="AN2786" i="4"/>
  <c r="AM2786" i="4"/>
  <c r="AL2786" i="4"/>
  <c r="AK2770" i="4"/>
  <c r="AJ2770" i="4"/>
  <c r="AN2770" i="4"/>
  <c r="AM2770" i="4"/>
  <c r="AL2770" i="4"/>
  <c r="AK2754" i="4"/>
  <c r="AJ2754" i="4"/>
  <c r="AN2754" i="4"/>
  <c r="AM2754" i="4"/>
  <c r="AL2754" i="4"/>
  <c r="AM2738" i="4"/>
  <c r="AL2738" i="4"/>
  <c r="AK2738" i="4"/>
  <c r="AJ2738" i="4"/>
  <c r="AN2738" i="4"/>
  <c r="AM2722" i="4"/>
  <c r="AL2722" i="4"/>
  <c r="AK2722" i="4"/>
  <c r="AJ2722" i="4"/>
  <c r="AN2722" i="4"/>
  <c r="AK2706" i="4"/>
  <c r="AJ2706" i="4"/>
  <c r="AN2706" i="4"/>
  <c r="AM2706" i="4"/>
  <c r="AL2706" i="4"/>
  <c r="AK2690" i="4"/>
  <c r="AJ2690" i="4"/>
  <c r="AN2690" i="4"/>
  <c r="AM2690" i="4"/>
  <c r="AL2690" i="4"/>
  <c r="AK2674" i="4"/>
  <c r="AJ2674" i="4"/>
  <c r="AN2674" i="4"/>
  <c r="AM2674" i="4"/>
  <c r="AL2674" i="4"/>
  <c r="AK2658" i="4"/>
  <c r="AJ2658" i="4"/>
  <c r="AN2658" i="4"/>
  <c r="AM2658" i="4"/>
  <c r="AL2658" i="4"/>
  <c r="AM2642" i="4"/>
  <c r="AL2642" i="4"/>
  <c r="AK2642" i="4"/>
  <c r="AJ2642" i="4"/>
  <c r="AN2642" i="4"/>
  <c r="AM2626" i="4"/>
  <c r="AL2626" i="4"/>
  <c r="AK2626" i="4"/>
  <c r="AJ2626" i="4"/>
  <c r="AN2626" i="4"/>
  <c r="AM2610" i="4"/>
  <c r="AL2610" i="4"/>
  <c r="AK2610" i="4"/>
  <c r="AJ2610" i="4"/>
  <c r="AN2610" i="4"/>
  <c r="AK2594" i="4"/>
  <c r="AJ2594" i="4"/>
  <c r="AN2594" i="4"/>
  <c r="AM2594" i="4"/>
  <c r="AL2594" i="4"/>
  <c r="AK2586" i="4"/>
  <c r="AJ2586" i="4"/>
  <c r="AN2586" i="4"/>
  <c r="AM2586" i="4"/>
  <c r="AL2586" i="4"/>
  <c r="AK2578" i="4"/>
  <c r="AJ2578" i="4"/>
  <c r="AN2578" i="4"/>
  <c r="AM2578" i="4"/>
  <c r="AL2578" i="4"/>
  <c r="AK2570" i="4"/>
  <c r="AJ2570" i="4"/>
  <c r="AN2570" i="4"/>
  <c r="AM2570" i="4"/>
  <c r="AL2570" i="4"/>
  <c r="AK2562" i="4"/>
  <c r="AJ2562" i="4"/>
  <c r="AN2562" i="4"/>
  <c r="AM2562" i="4"/>
  <c r="AL2562" i="4"/>
  <c r="AK2554" i="4"/>
  <c r="AJ2554" i="4"/>
  <c r="AN2554" i="4"/>
  <c r="AM2554" i="4"/>
  <c r="AL2554" i="4"/>
  <c r="AK2546" i="4"/>
  <c r="AJ2546" i="4"/>
  <c r="AN2546" i="4"/>
  <c r="AM2546" i="4"/>
  <c r="AL2546" i="4"/>
  <c r="AK2538" i="4"/>
  <c r="AJ2538" i="4"/>
  <c r="AN2538" i="4"/>
  <c r="AM2538" i="4"/>
  <c r="AL2538" i="4"/>
  <c r="AK2530" i="4"/>
  <c r="AJ2530" i="4"/>
  <c r="AN2530" i="4"/>
  <c r="AM2530" i="4"/>
  <c r="AL2530" i="4"/>
  <c r="AK2522" i="4"/>
  <c r="AJ2522" i="4"/>
  <c r="AN2522" i="4"/>
  <c r="AM2522" i="4"/>
  <c r="AL2522" i="4"/>
  <c r="AK2514" i="4"/>
  <c r="AJ2514" i="4"/>
  <c r="AN2514" i="4"/>
  <c r="AM2514" i="4"/>
  <c r="AL2514" i="4"/>
  <c r="AK2506" i="4"/>
  <c r="AJ2506" i="4"/>
  <c r="AN2506" i="4"/>
  <c r="AM2506" i="4"/>
  <c r="AL2506" i="4"/>
  <c r="AK2498" i="4"/>
  <c r="AJ2498" i="4"/>
  <c r="AN2498" i="4"/>
  <c r="AM2498" i="4"/>
  <c r="AL2498" i="4"/>
  <c r="AK2490" i="4"/>
  <c r="AJ2490" i="4"/>
  <c r="AN2490" i="4"/>
  <c r="AM2490" i="4"/>
  <c r="AL2490" i="4"/>
  <c r="AK2482" i="4"/>
  <c r="AJ2482" i="4"/>
  <c r="AN2482" i="4"/>
  <c r="AM2482" i="4"/>
  <c r="AL2482" i="4"/>
  <c r="AK2474" i="4"/>
  <c r="AJ2474" i="4"/>
  <c r="AN2474" i="4"/>
  <c r="AM2474" i="4"/>
  <c r="AL2474" i="4"/>
  <c r="AK2466" i="4"/>
  <c r="AJ2466" i="4"/>
  <c r="AN2466" i="4"/>
  <c r="AM2466" i="4"/>
  <c r="AL2466" i="4"/>
  <c r="AK2458" i="4"/>
  <c r="AJ2458" i="4"/>
  <c r="AN2458" i="4"/>
  <c r="AM2458" i="4"/>
  <c r="AL2458" i="4"/>
  <c r="AK2450" i="4"/>
  <c r="AJ2450" i="4"/>
  <c r="AN2450" i="4"/>
  <c r="AM2450" i="4"/>
  <c r="AL2450" i="4"/>
  <c r="AK2442" i="4"/>
  <c r="AJ2442" i="4"/>
  <c r="AN2442" i="4"/>
  <c r="AM2442" i="4"/>
  <c r="AL2442" i="4"/>
  <c r="AK2434" i="4"/>
  <c r="AJ2434" i="4"/>
  <c r="AN2434" i="4"/>
  <c r="AM2434" i="4"/>
  <c r="AL2434" i="4"/>
  <c r="AJ2426" i="4"/>
  <c r="AN2426" i="4"/>
  <c r="AK2426" i="4"/>
  <c r="AL2426" i="4"/>
  <c r="AM2426" i="4"/>
  <c r="AJ2418" i="4"/>
  <c r="AN2418" i="4"/>
  <c r="AK2418" i="4"/>
  <c r="AL2418" i="4"/>
  <c r="AM2418" i="4"/>
  <c r="AJ2410" i="4"/>
  <c r="AN2410" i="4"/>
  <c r="AK2410" i="4"/>
  <c r="AL2410" i="4"/>
  <c r="AM2410" i="4"/>
  <c r="AJ2402" i="4"/>
  <c r="AN2402" i="4"/>
  <c r="AK2402" i="4"/>
  <c r="AL2402" i="4"/>
  <c r="AM2402" i="4"/>
  <c r="AJ2394" i="4"/>
  <c r="AN2394" i="4"/>
  <c r="AK2394" i="4"/>
  <c r="AL2394" i="4"/>
  <c r="AM2394" i="4"/>
  <c r="AJ2386" i="4"/>
  <c r="AN2386" i="4"/>
  <c r="AK2386" i="4"/>
  <c r="AL2386" i="4"/>
  <c r="AM2386" i="4"/>
  <c r="AJ2378" i="4"/>
  <c r="AN2378" i="4"/>
  <c r="AK2378" i="4"/>
  <c r="AL2378" i="4"/>
  <c r="AM2378" i="4"/>
  <c r="AJ2370" i="4"/>
  <c r="AN2370" i="4"/>
  <c r="AK2370" i="4"/>
  <c r="AL2370" i="4"/>
  <c r="AM2370" i="4"/>
  <c r="AJ2362" i="4"/>
  <c r="AN2362" i="4"/>
  <c r="AK2362" i="4"/>
  <c r="AL2362" i="4"/>
  <c r="AM2362" i="4"/>
  <c r="AJ2354" i="4"/>
  <c r="AN2354" i="4"/>
  <c r="AK2354" i="4"/>
  <c r="AL2354" i="4"/>
  <c r="AM2354" i="4"/>
  <c r="AJ2346" i="4"/>
  <c r="AN2346" i="4"/>
  <c r="AK2346" i="4"/>
  <c r="AL2346" i="4"/>
  <c r="AM2346" i="4"/>
  <c r="AJ2338" i="4"/>
  <c r="AN2338" i="4"/>
  <c r="AK2338" i="4"/>
  <c r="AL2338" i="4"/>
  <c r="AM2338" i="4"/>
  <c r="AJ2330" i="4"/>
  <c r="AN2330" i="4"/>
  <c r="AK2330" i="4"/>
  <c r="AL2330" i="4"/>
  <c r="AM2330" i="4"/>
  <c r="AJ2322" i="4"/>
  <c r="AN2322" i="4"/>
  <c r="AK2322" i="4"/>
  <c r="AL2322" i="4"/>
  <c r="AM2322" i="4"/>
  <c r="AJ2314" i="4"/>
  <c r="AN2314" i="4"/>
  <c r="AK2314" i="4"/>
  <c r="AL2314" i="4"/>
  <c r="AM2314" i="4"/>
  <c r="AJ2306" i="4"/>
  <c r="AN2306" i="4"/>
  <c r="AK2306" i="4"/>
  <c r="AL2306" i="4"/>
  <c r="AM2306" i="4"/>
  <c r="AJ2298" i="4"/>
  <c r="AN2298" i="4"/>
  <c r="AK2298" i="4"/>
  <c r="AL2298" i="4"/>
  <c r="AM2298" i="4"/>
  <c r="AJ2290" i="4"/>
  <c r="AN2290" i="4"/>
  <c r="AK2290" i="4"/>
  <c r="AL2290" i="4"/>
  <c r="AM2290" i="4"/>
  <c r="AJ2282" i="4"/>
  <c r="AN2282" i="4"/>
  <c r="AK2282" i="4"/>
  <c r="AL2282" i="4"/>
  <c r="AM2282" i="4"/>
  <c r="AJ2274" i="4"/>
  <c r="AN2274" i="4"/>
  <c r="AK2274" i="4"/>
  <c r="AL2274" i="4"/>
  <c r="AM2274" i="4"/>
  <c r="AJ2266" i="4"/>
  <c r="AN2266" i="4"/>
  <c r="AK2266" i="4"/>
  <c r="AL2266" i="4"/>
  <c r="AM2266" i="4"/>
  <c r="AL2258" i="4"/>
  <c r="AK2258" i="4"/>
  <c r="AJ2258" i="4"/>
  <c r="AN2258" i="4"/>
  <c r="AM2258" i="4"/>
  <c r="AL2250" i="4"/>
  <c r="AK2250" i="4"/>
  <c r="AJ2250" i="4"/>
  <c r="AN2250" i="4"/>
  <c r="AM2250" i="4"/>
  <c r="AL2242" i="4"/>
  <c r="AK2242" i="4"/>
  <c r="AJ2242" i="4"/>
  <c r="AN2242" i="4"/>
  <c r="AM2242" i="4"/>
  <c r="AL2234" i="4"/>
  <c r="AK2234" i="4"/>
  <c r="AJ2234" i="4"/>
  <c r="AN2234" i="4"/>
  <c r="AM2234" i="4"/>
  <c r="AL2226" i="4"/>
  <c r="AK2226" i="4"/>
  <c r="AJ2226" i="4"/>
  <c r="AN2226" i="4"/>
  <c r="AM2226" i="4"/>
  <c r="AL2218" i="4"/>
  <c r="AK2218" i="4"/>
  <c r="AJ2218" i="4"/>
  <c r="AN2218" i="4"/>
  <c r="AM2218" i="4"/>
  <c r="AL2210" i="4"/>
  <c r="AK2210" i="4"/>
  <c r="AJ2210" i="4"/>
  <c r="AN2210" i="4"/>
  <c r="AM2210" i="4"/>
  <c r="AL2202" i="4"/>
  <c r="AK2202" i="4"/>
  <c r="AJ2202" i="4"/>
  <c r="AN2202" i="4"/>
  <c r="AM2202" i="4"/>
  <c r="AL2194" i="4"/>
  <c r="AK2194" i="4"/>
  <c r="AJ2194" i="4"/>
  <c r="AN2194" i="4"/>
  <c r="AM2194" i="4"/>
  <c r="AL2186" i="4"/>
  <c r="AK2186" i="4"/>
  <c r="AJ2186" i="4"/>
  <c r="AN2186" i="4"/>
  <c r="AM2186" i="4"/>
  <c r="AL2178" i="4"/>
  <c r="AK2178" i="4"/>
  <c r="AJ2178" i="4"/>
  <c r="AN2178" i="4"/>
  <c r="AM2178" i="4"/>
  <c r="AL2170" i="4"/>
  <c r="AK2170" i="4"/>
  <c r="AJ2170" i="4"/>
  <c r="AN2170" i="4"/>
  <c r="AM2170" i="4"/>
  <c r="AL2162" i="4"/>
  <c r="AK2162" i="4"/>
  <c r="AJ2162" i="4"/>
  <c r="AN2162" i="4"/>
  <c r="AM2162" i="4"/>
  <c r="AL2154" i="4"/>
  <c r="AK2154" i="4"/>
  <c r="AJ2154" i="4"/>
  <c r="AN2154" i="4"/>
  <c r="AM2154" i="4"/>
  <c r="AL2146" i="4"/>
  <c r="AK2146" i="4"/>
  <c r="AJ2146" i="4"/>
  <c r="AN2146" i="4"/>
  <c r="AM2146" i="4"/>
  <c r="AL2138" i="4"/>
  <c r="AK2138" i="4"/>
  <c r="AJ2138" i="4"/>
  <c r="AN2138" i="4"/>
  <c r="AM2138" i="4"/>
  <c r="AL2130" i="4"/>
  <c r="AK2130" i="4"/>
  <c r="AJ2130" i="4"/>
  <c r="AN2130" i="4"/>
  <c r="AM2130" i="4"/>
  <c r="AL2122" i="4"/>
  <c r="AK2122" i="4"/>
  <c r="AJ2122" i="4"/>
  <c r="AN2122" i="4"/>
  <c r="AM2122" i="4"/>
  <c r="AL2114" i="4"/>
  <c r="AK2114" i="4"/>
  <c r="AJ2114" i="4"/>
  <c r="AN2114" i="4"/>
  <c r="AM2114" i="4"/>
  <c r="AL2106" i="4"/>
  <c r="AK2106" i="4"/>
  <c r="AJ2106" i="4"/>
  <c r="AN2106" i="4"/>
  <c r="AM2106" i="4"/>
  <c r="AL2098" i="4"/>
  <c r="AK2098" i="4"/>
  <c r="AJ2098" i="4"/>
  <c r="AN2098" i="4"/>
  <c r="AM2098" i="4"/>
  <c r="AL2090" i="4"/>
  <c r="AK2090" i="4"/>
  <c r="AJ2090" i="4"/>
  <c r="AN2090" i="4"/>
  <c r="AM2090" i="4"/>
  <c r="AL2082" i="4"/>
  <c r="AK2082" i="4"/>
  <c r="AJ2082" i="4"/>
  <c r="AN2082" i="4"/>
  <c r="AM2082" i="4"/>
  <c r="AL2074" i="4"/>
  <c r="AK2074" i="4"/>
  <c r="AJ2074" i="4"/>
  <c r="AN2074" i="4"/>
  <c r="AM2074" i="4"/>
  <c r="AL2066" i="4"/>
  <c r="AK2066" i="4"/>
  <c r="AJ2066" i="4"/>
  <c r="AN2066" i="4"/>
  <c r="AM2066" i="4"/>
  <c r="AL2058" i="4"/>
  <c r="AK2058" i="4"/>
  <c r="AJ2058" i="4"/>
  <c r="AN2058" i="4"/>
  <c r="AM2058" i="4"/>
  <c r="AL2050" i="4"/>
  <c r="AK2050" i="4"/>
  <c r="AJ2050" i="4"/>
  <c r="AN2050" i="4"/>
  <c r="AM2050" i="4"/>
  <c r="AL2042" i="4"/>
  <c r="AK2042" i="4"/>
  <c r="AJ2042" i="4"/>
  <c r="AN2042" i="4"/>
  <c r="AM2042" i="4"/>
  <c r="AL2034" i="4"/>
  <c r="AK2034" i="4"/>
  <c r="AJ2034" i="4"/>
  <c r="AN2034" i="4"/>
  <c r="AM2034" i="4"/>
  <c r="AL2026" i="4"/>
  <c r="AK2026" i="4"/>
  <c r="AJ2026" i="4"/>
  <c r="AN2026" i="4"/>
  <c r="AM2026" i="4"/>
  <c r="AL2018" i="4"/>
  <c r="AK2018" i="4"/>
  <c r="AJ2018" i="4"/>
  <c r="AN2018" i="4"/>
  <c r="AM2018" i="4"/>
  <c r="AL2010" i="4"/>
  <c r="AK2010" i="4"/>
  <c r="AJ2010" i="4"/>
  <c r="AN2010" i="4"/>
  <c r="AM2010" i="4"/>
  <c r="AL2002" i="4"/>
  <c r="AK2002" i="4"/>
  <c r="AJ2002" i="4"/>
  <c r="AN2002" i="4"/>
  <c r="AM2002" i="4"/>
  <c r="AL1994" i="4"/>
  <c r="AK1994" i="4"/>
  <c r="AJ1994" i="4"/>
  <c r="AN1994" i="4"/>
  <c r="AM1994" i="4"/>
  <c r="AL1986" i="4"/>
  <c r="AK1986" i="4"/>
  <c r="AJ1986" i="4"/>
  <c r="AN1986" i="4"/>
  <c r="AM1986" i="4"/>
  <c r="AL1978" i="4"/>
  <c r="AK1978" i="4"/>
  <c r="AJ1978" i="4"/>
  <c r="AN1978" i="4"/>
  <c r="AM1978" i="4"/>
  <c r="AL1970" i="4"/>
  <c r="AK1970" i="4"/>
  <c r="AJ1970" i="4"/>
  <c r="AN1970" i="4"/>
  <c r="AM1970" i="4"/>
  <c r="AL1962" i="4"/>
  <c r="AK1962" i="4"/>
  <c r="AJ1962" i="4"/>
  <c r="AN1962" i="4"/>
  <c r="AM1962" i="4"/>
  <c r="AL1954" i="4"/>
  <c r="AK1954" i="4"/>
  <c r="AJ1954" i="4"/>
  <c r="AN1954" i="4"/>
  <c r="AM1954" i="4"/>
  <c r="AL1946" i="4"/>
  <c r="AK1946" i="4"/>
  <c r="AJ1946" i="4"/>
  <c r="AN1946" i="4"/>
  <c r="AM1946" i="4"/>
  <c r="AL1938" i="4"/>
  <c r="AK1938" i="4"/>
  <c r="AJ1938" i="4"/>
  <c r="AN1938" i="4"/>
  <c r="AM1938" i="4"/>
  <c r="AL1930" i="4"/>
  <c r="AK1930" i="4"/>
  <c r="AJ1930" i="4"/>
  <c r="AN1930" i="4"/>
  <c r="AM1930" i="4"/>
  <c r="AL1922" i="4"/>
  <c r="AK1922" i="4"/>
  <c r="AJ1922" i="4"/>
  <c r="AN1922" i="4"/>
  <c r="AM1922" i="4"/>
  <c r="AL1914" i="4"/>
  <c r="AK1914" i="4"/>
  <c r="AJ1914" i="4"/>
  <c r="AN1914" i="4"/>
  <c r="AM1914" i="4"/>
  <c r="AL1906" i="4"/>
  <c r="AK1906" i="4"/>
  <c r="AJ1906" i="4"/>
  <c r="AN1906" i="4"/>
  <c r="AM1906" i="4"/>
  <c r="AL1898" i="4"/>
  <c r="AK1898" i="4"/>
  <c r="AJ1898" i="4"/>
  <c r="AN1898" i="4"/>
  <c r="AM1898" i="4"/>
  <c r="AL1890" i="4"/>
  <c r="AK1890" i="4"/>
  <c r="AJ1890" i="4"/>
  <c r="AN1890" i="4"/>
  <c r="AM1890" i="4"/>
  <c r="AL1882" i="4"/>
  <c r="AK1882" i="4"/>
  <c r="AJ1882" i="4"/>
  <c r="AN1882" i="4"/>
  <c r="AM1882" i="4"/>
  <c r="AL1874" i="4"/>
  <c r="AK1874" i="4"/>
  <c r="AJ1874" i="4"/>
  <c r="AN1874" i="4"/>
  <c r="AM1874" i="4"/>
  <c r="AL1866" i="4"/>
  <c r="AK1866" i="4"/>
  <c r="AJ1866" i="4"/>
  <c r="AN1866" i="4"/>
  <c r="AM1866" i="4"/>
  <c r="AL1858" i="4"/>
  <c r="AK1858" i="4"/>
  <c r="AJ1858" i="4"/>
  <c r="AN1858" i="4"/>
  <c r="AM1858" i="4"/>
  <c r="AL1850" i="4"/>
  <c r="AK1850" i="4"/>
  <c r="AJ1850" i="4"/>
  <c r="AN1850" i="4"/>
  <c r="AM1850" i="4"/>
  <c r="AL1842" i="4"/>
  <c r="AK1842" i="4"/>
  <c r="AJ1842" i="4"/>
  <c r="AN1842" i="4"/>
  <c r="AM1842" i="4"/>
  <c r="AL1834" i="4"/>
  <c r="AK1834" i="4"/>
  <c r="AJ1834" i="4"/>
  <c r="AN1834" i="4"/>
  <c r="AM1834" i="4"/>
  <c r="AL1826" i="4"/>
  <c r="AK1826" i="4"/>
  <c r="AJ1826" i="4"/>
  <c r="AN1826" i="4"/>
  <c r="AM1826" i="4"/>
  <c r="AL1818" i="4"/>
  <c r="AK1818" i="4"/>
  <c r="AJ1818" i="4"/>
  <c r="AN1818" i="4"/>
  <c r="AM1818" i="4"/>
  <c r="AL1810" i="4"/>
  <c r="AK1810" i="4"/>
  <c r="AJ1810" i="4"/>
  <c r="AN1810" i="4"/>
  <c r="AM1810" i="4"/>
  <c r="AL1802" i="4"/>
  <c r="AK1802" i="4"/>
  <c r="AJ1802" i="4"/>
  <c r="AN1802" i="4"/>
  <c r="AM1802" i="4"/>
  <c r="AL1794" i="4"/>
  <c r="AK1794" i="4"/>
  <c r="AJ1794" i="4"/>
  <c r="AN1794" i="4"/>
  <c r="AM1794" i="4"/>
  <c r="AL1786" i="4"/>
  <c r="AK1786" i="4"/>
  <c r="AJ1786" i="4"/>
  <c r="AN1786" i="4"/>
  <c r="AM1786" i="4"/>
  <c r="AL1778" i="4"/>
  <c r="AK1778" i="4"/>
  <c r="AJ1778" i="4"/>
  <c r="AN1778" i="4"/>
  <c r="AM1778" i="4"/>
  <c r="AL1770" i="4"/>
  <c r="AK1770" i="4"/>
  <c r="AJ1770" i="4"/>
  <c r="AN1770" i="4"/>
  <c r="AM1770" i="4"/>
  <c r="AL1762" i="4"/>
  <c r="AK1762" i="4"/>
  <c r="AJ1762" i="4"/>
  <c r="AN1762" i="4"/>
  <c r="AM1762" i="4"/>
  <c r="AL1754" i="4"/>
  <c r="AK1754" i="4"/>
  <c r="AJ1754" i="4"/>
  <c r="AN1754" i="4"/>
  <c r="AM1754" i="4"/>
  <c r="AL1746" i="4"/>
  <c r="AK1746" i="4"/>
  <c r="AJ1746" i="4"/>
  <c r="AN1746" i="4"/>
  <c r="AM1746" i="4"/>
  <c r="AL1738" i="4"/>
  <c r="AK1738" i="4"/>
  <c r="AJ1738" i="4"/>
  <c r="AN1738" i="4"/>
  <c r="AM1738" i="4"/>
  <c r="AL1730" i="4"/>
  <c r="AK1730" i="4"/>
  <c r="AJ1730" i="4"/>
  <c r="AN1730" i="4"/>
  <c r="AM1730" i="4"/>
  <c r="AL1722" i="4"/>
  <c r="AK1722" i="4"/>
  <c r="AJ1722" i="4"/>
  <c r="AN1722" i="4"/>
  <c r="AM1722" i="4"/>
  <c r="AL1714" i="4"/>
  <c r="AK1714" i="4"/>
  <c r="AJ1714" i="4"/>
  <c r="AN1714" i="4"/>
  <c r="AM1714" i="4"/>
  <c r="AJ1706" i="4"/>
  <c r="AN1706" i="4"/>
  <c r="AM1706" i="4"/>
  <c r="AL1706" i="4"/>
  <c r="AK1706" i="4"/>
  <c r="AJ1698" i="4"/>
  <c r="AN1698" i="4"/>
  <c r="AM1698" i="4"/>
  <c r="AL1698" i="4"/>
  <c r="AK1698" i="4"/>
  <c r="AJ1690" i="4"/>
  <c r="AN1690" i="4"/>
  <c r="AM1690" i="4"/>
  <c r="AL1690" i="4"/>
  <c r="AK1690" i="4"/>
  <c r="AJ1682" i="4"/>
  <c r="AN1682" i="4"/>
  <c r="AM1682" i="4"/>
  <c r="AL1682" i="4"/>
  <c r="AK1682" i="4"/>
  <c r="AJ1674" i="4"/>
  <c r="AN1674" i="4"/>
  <c r="AM1674" i="4"/>
  <c r="AL1674" i="4"/>
  <c r="AK1674" i="4"/>
  <c r="AJ1666" i="4"/>
  <c r="AN1666" i="4"/>
  <c r="AM1666" i="4"/>
  <c r="AL1666" i="4"/>
  <c r="AK1666" i="4"/>
  <c r="AJ3005" i="4"/>
  <c r="AL3005" i="4"/>
  <c r="AN3005" i="4"/>
  <c r="AM3005" i="4"/>
  <c r="AK3005" i="4"/>
  <c r="AL3001" i="4"/>
  <c r="AN3001" i="4"/>
  <c r="AJ3001" i="4"/>
  <c r="AM3001" i="4"/>
  <c r="AK3001" i="4"/>
  <c r="AL2993" i="4"/>
  <c r="AN2993" i="4"/>
  <c r="AJ2993" i="4"/>
  <c r="AM2993" i="4"/>
  <c r="AK2993" i="4"/>
  <c r="AN2989" i="4"/>
  <c r="AJ2989" i="4"/>
  <c r="AL2989" i="4"/>
  <c r="AM2989" i="4"/>
  <c r="AK2989" i="4"/>
  <c r="AL2985" i="4"/>
  <c r="AK2985" i="4"/>
  <c r="AJ2985" i="4"/>
  <c r="AN2985" i="4"/>
  <c r="AM2985" i="4"/>
  <c r="AL2981" i="4"/>
  <c r="AK2981" i="4"/>
  <c r="AJ2981" i="4"/>
  <c r="AN2981" i="4"/>
  <c r="AM2981" i="4"/>
  <c r="AL2977" i="4"/>
  <c r="AK2977" i="4"/>
  <c r="AJ2977" i="4"/>
  <c r="AN2977" i="4"/>
  <c r="AM2977" i="4"/>
  <c r="AL2973" i="4"/>
  <c r="AK2973" i="4"/>
  <c r="AJ2973" i="4"/>
  <c r="AN2973" i="4"/>
  <c r="AM2973" i="4"/>
  <c r="AL2969" i="4"/>
  <c r="AK2969" i="4"/>
  <c r="AJ2969" i="4"/>
  <c r="AN2969" i="4"/>
  <c r="AM2969" i="4"/>
  <c r="AL2965" i="4"/>
  <c r="AK2965" i="4"/>
  <c r="AJ2965" i="4"/>
  <c r="AN2965" i="4"/>
  <c r="AM2965" i="4"/>
  <c r="AL2961" i="4"/>
  <c r="AK2961" i="4"/>
  <c r="AJ2961" i="4"/>
  <c r="AN2961" i="4"/>
  <c r="AM2961" i="4"/>
  <c r="AL2957" i="4"/>
  <c r="AK2957" i="4"/>
  <c r="AJ2957" i="4"/>
  <c r="AN2957" i="4"/>
  <c r="AM2957" i="4"/>
  <c r="AL2953" i="4"/>
  <c r="AK2953" i="4"/>
  <c r="AJ2953" i="4"/>
  <c r="AN2953" i="4"/>
  <c r="AM2953" i="4"/>
  <c r="AL2949" i="4"/>
  <c r="AK2949" i="4"/>
  <c r="AJ2949" i="4"/>
  <c r="AN2949" i="4"/>
  <c r="AM2949" i="4"/>
  <c r="AL2945" i="4"/>
  <c r="AK2945" i="4"/>
  <c r="AJ2945" i="4"/>
  <c r="AN2945" i="4"/>
  <c r="AM2945" i="4"/>
  <c r="AL2941" i="4"/>
  <c r="AK2941" i="4"/>
  <c r="AJ2941" i="4"/>
  <c r="AN2941" i="4"/>
  <c r="AM2941" i="4"/>
  <c r="AL2937" i="4"/>
  <c r="AK2937" i="4"/>
  <c r="AJ2937" i="4"/>
  <c r="AN2937" i="4"/>
  <c r="AM2937" i="4"/>
  <c r="AL2933" i="4"/>
  <c r="AN2933" i="4"/>
  <c r="AJ2933" i="4"/>
  <c r="AK2933" i="4"/>
  <c r="AM2933" i="4"/>
  <c r="AL2927" i="4"/>
  <c r="AN2927" i="4"/>
  <c r="AJ2927" i="4"/>
  <c r="AM2927" i="4"/>
  <c r="AK2927" i="4"/>
  <c r="AL2919" i="4"/>
  <c r="AN2919" i="4"/>
  <c r="AJ2919" i="4"/>
  <c r="AM2919" i="4"/>
  <c r="AK2919" i="4"/>
  <c r="AL2914" i="4"/>
  <c r="AJ2914" i="4"/>
  <c r="AM2914" i="4"/>
  <c r="AN2914" i="4"/>
  <c r="AK2914" i="4"/>
  <c r="AJ2910" i="4"/>
  <c r="AL2910" i="4"/>
  <c r="AM2910" i="4"/>
  <c r="AN2910" i="4"/>
  <c r="AK2910" i="4"/>
  <c r="AL2906" i="4"/>
  <c r="AJ2906" i="4"/>
  <c r="AM2906" i="4"/>
  <c r="AN2906" i="4"/>
  <c r="AK2906" i="4"/>
  <c r="AJ2902" i="4"/>
  <c r="AL2902" i="4"/>
  <c r="AM2902" i="4"/>
  <c r="AN2902" i="4"/>
  <c r="AK2902" i="4"/>
  <c r="AJ2898" i="4"/>
  <c r="AL2898" i="4"/>
  <c r="AN2898" i="4"/>
  <c r="AM2898" i="4"/>
  <c r="AK2898" i="4"/>
  <c r="AL2894" i="4"/>
  <c r="AK2894" i="4"/>
  <c r="AJ2894" i="4"/>
  <c r="AN2894" i="4"/>
  <c r="AM2894" i="4"/>
  <c r="AL2890" i="4"/>
  <c r="AK2890" i="4"/>
  <c r="AJ2890" i="4"/>
  <c r="AN2890" i="4"/>
  <c r="AM2890" i="4"/>
  <c r="AL2886" i="4"/>
  <c r="AK2886" i="4"/>
  <c r="AJ2886" i="4"/>
  <c r="AN2886" i="4"/>
  <c r="AM2886" i="4"/>
  <c r="AL2882" i="4"/>
  <c r="AK2882" i="4"/>
  <c r="AJ2882" i="4"/>
  <c r="AN2882" i="4"/>
  <c r="AM2882" i="4"/>
  <c r="AJ2876" i="4"/>
  <c r="AN2876" i="4"/>
  <c r="AL2876" i="4"/>
  <c r="AK2876" i="4"/>
  <c r="AM2876" i="4"/>
  <c r="AJ2868" i="4"/>
  <c r="AL2868" i="4"/>
  <c r="AN2868" i="4"/>
  <c r="AK2868" i="4"/>
  <c r="AM2868" i="4"/>
  <c r="AL2861" i="4"/>
  <c r="AK2861" i="4"/>
  <c r="AN2861" i="4"/>
  <c r="AM2861" i="4"/>
  <c r="AJ2861" i="4"/>
  <c r="AJ2853" i="4"/>
  <c r="AL2853" i="4"/>
  <c r="AN2853" i="4"/>
  <c r="AK2853" i="4"/>
  <c r="AM2853" i="4"/>
  <c r="AJ2845" i="4"/>
  <c r="AL2845" i="4"/>
  <c r="AN2845" i="4"/>
  <c r="AK2845" i="4"/>
  <c r="AM2845" i="4"/>
  <c r="AJ2837" i="4"/>
  <c r="AL2837" i="4"/>
  <c r="AN2837" i="4"/>
  <c r="AK2837" i="4"/>
  <c r="AM2837" i="4"/>
  <c r="AM2828" i="4"/>
  <c r="AL2828" i="4"/>
  <c r="AK2828" i="4"/>
  <c r="AJ2828" i="4"/>
  <c r="AN2828" i="4"/>
  <c r="AM2820" i="4"/>
  <c r="AL2820" i="4"/>
  <c r="AK2820" i="4"/>
  <c r="AJ2820" i="4"/>
  <c r="AN2820" i="4"/>
  <c r="AM2812" i="4"/>
  <c r="AL2812" i="4"/>
  <c r="AK2812" i="4"/>
  <c r="AJ2812" i="4"/>
  <c r="AN2812" i="4"/>
  <c r="AM2804" i="4"/>
  <c r="AL2804" i="4"/>
  <c r="AK2804" i="4"/>
  <c r="AJ2804" i="4"/>
  <c r="AN2804" i="4"/>
  <c r="AM2796" i="4"/>
  <c r="AL2796" i="4"/>
  <c r="AK2796" i="4"/>
  <c r="AJ2796" i="4"/>
  <c r="AN2796" i="4"/>
  <c r="AK2782" i="4"/>
  <c r="AJ2782" i="4"/>
  <c r="AN2782" i="4"/>
  <c r="AM2782" i="4"/>
  <c r="AL2782" i="4"/>
  <c r="AK2766" i="4"/>
  <c r="AJ2766" i="4"/>
  <c r="AN2766" i="4"/>
  <c r="AM2766" i="4"/>
  <c r="AL2766" i="4"/>
  <c r="AM2750" i="4"/>
  <c r="AL2750" i="4"/>
  <c r="AK2750" i="4"/>
  <c r="AJ2750" i="4"/>
  <c r="AN2750" i="4"/>
  <c r="AM2734" i="4"/>
  <c r="AL2734" i="4"/>
  <c r="AK2734" i="4"/>
  <c r="AJ2734" i="4"/>
  <c r="AN2734" i="4"/>
  <c r="AM2718" i="4"/>
  <c r="AL2718" i="4"/>
  <c r="AK2718" i="4"/>
  <c r="AJ2718" i="4"/>
  <c r="AN2718" i="4"/>
  <c r="AK2702" i="4"/>
  <c r="AJ2702" i="4"/>
  <c r="AN2702" i="4"/>
  <c r="AM2702" i="4"/>
  <c r="AL2702" i="4"/>
  <c r="AK2686" i="4"/>
  <c r="AJ2686" i="4"/>
  <c r="AN2686" i="4"/>
  <c r="AM2686" i="4"/>
  <c r="AL2686" i="4"/>
  <c r="AK2670" i="4"/>
  <c r="AJ2670" i="4"/>
  <c r="AN2670" i="4"/>
  <c r="AM2670" i="4"/>
  <c r="AL2670" i="4"/>
  <c r="AK2654" i="4"/>
  <c r="AJ2654" i="4"/>
  <c r="AN2654" i="4"/>
  <c r="AM2654" i="4"/>
  <c r="AL2654" i="4"/>
  <c r="AM2638" i="4"/>
  <c r="AL2638" i="4"/>
  <c r="AK2638" i="4"/>
  <c r="AJ2638" i="4"/>
  <c r="AN2638" i="4"/>
  <c r="AM2622" i="4"/>
  <c r="AL2622" i="4"/>
  <c r="AK2622" i="4"/>
  <c r="AJ2622" i="4"/>
  <c r="AN2622" i="4"/>
  <c r="AK2606" i="4"/>
  <c r="AJ2606" i="4"/>
  <c r="AN2606" i="4"/>
  <c r="AM2606" i="4"/>
  <c r="AL2606" i="4"/>
  <c r="AK2592" i="4"/>
  <c r="AJ2592" i="4"/>
  <c r="AN2592" i="4"/>
  <c r="AM2592" i="4"/>
  <c r="AL2592" i="4"/>
  <c r="AK2584" i="4"/>
  <c r="AJ2584" i="4"/>
  <c r="AN2584" i="4"/>
  <c r="AM2584" i="4"/>
  <c r="AL2584" i="4"/>
  <c r="AK2576" i="4"/>
  <c r="AJ2576" i="4"/>
  <c r="AN2576" i="4"/>
  <c r="AM2576" i="4"/>
  <c r="AL2576" i="4"/>
  <c r="AK2568" i="4"/>
  <c r="AJ2568" i="4"/>
  <c r="AN2568" i="4"/>
  <c r="AM2568" i="4"/>
  <c r="AL2568" i="4"/>
  <c r="AK2560" i="4"/>
  <c r="AJ2560" i="4"/>
  <c r="AN2560" i="4"/>
  <c r="AM2560" i="4"/>
  <c r="AL2560" i="4"/>
  <c r="AK2552" i="4"/>
  <c r="AJ2552" i="4"/>
  <c r="AN2552" i="4"/>
  <c r="AM2552" i="4"/>
  <c r="AL2552" i="4"/>
  <c r="AK2544" i="4"/>
  <c r="AJ2544" i="4"/>
  <c r="AN2544" i="4"/>
  <c r="AM2544" i="4"/>
  <c r="AL2544" i="4"/>
  <c r="AK2536" i="4"/>
  <c r="AJ2536" i="4"/>
  <c r="AN2536" i="4"/>
  <c r="AM2536" i="4"/>
  <c r="AL2536" i="4"/>
  <c r="AK2528" i="4"/>
  <c r="AJ2528" i="4"/>
  <c r="AN2528" i="4"/>
  <c r="AM2528" i="4"/>
  <c r="AL2528" i="4"/>
  <c r="AK2520" i="4"/>
  <c r="AJ2520" i="4"/>
  <c r="AN2520" i="4"/>
  <c r="AM2520" i="4"/>
  <c r="AL2520" i="4"/>
  <c r="AK2512" i="4"/>
  <c r="AJ2512" i="4"/>
  <c r="AN2512" i="4"/>
  <c r="AM2512" i="4"/>
  <c r="AL2512" i="4"/>
  <c r="AK2504" i="4"/>
  <c r="AJ2504" i="4"/>
  <c r="AN2504" i="4"/>
  <c r="AM2504" i="4"/>
  <c r="AL2504" i="4"/>
  <c r="AK2496" i="4"/>
  <c r="AJ2496" i="4"/>
  <c r="AN2496" i="4"/>
  <c r="AM2496" i="4"/>
  <c r="AL2496" i="4"/>
  <c r="AK2488" i="4"/>
  <c r="AJ2488" i="4"/>
  <c r="AN2488" i="4"/>
  <c r="AM2488" i="4"/>
  <c r="AL2488" i="4"/>
  <c r="AK2480" i="4"/>
  <c r="AJ2480" i="4"/>
  <c r="AN2480" i="4"/>
  <c r="AM2480" i="4"/>
  <c r="AL2480" i="4"/>
  <c r="AK2472" i="4"/>
  <c r="AJ2472" i="4"/>
  <c r="AN2472" i="4"/>
  <c r="AM2472" i="4"/>
  <c r="AL2472" i="4"/>
  <c r="AK2464" i="4"/>
  <c r="AJ2464" i="4"/>
  <c r="AN2464" i="4"/>
  <c r="AM2464" i="4"/>
  <c r="AL2464" i="4"/>
  <c r="AK2456" i="4"/>
  <c r="AJ2456" i="4"/>
  <c r="AN2456" i="4"/>
  <c r="AM2456" i="4"/>
  <c r="AL2456" i="4"/>
  <c r="AK2448" i="4"/>
  <c r="AJ2448" i="4"/>
  <c r="AN2448" i="4"/>
  <c r="AM2448" i="4"/>
  <c r="AL2448" i="4"/>
  <c r="AK2440" i="4"/>
  <c r="AJ2440" i="4"/>
  <c r="AN2440" i="4"/>
  <c r="AM2440" i="4"/>
  <c r="AL2440" i="4"/>
  <c r="AK2432" i="4"/>
  <c r="AJ2432" i="4"/>
  <c r="AN2432" i="4"/>
  <c r="AM2432" i="4"/>
  <c r="AL2432" i="4"/>
  <c r="AL2424" i="4"/>
  <c r="AM2424" i="4"/>
  <c r="AJ2424" i="4"/>
  <c r="AN2424" i="4"/>
  <c r="AK2424" i="4"/>
  <c r="AL2416" i="4"/>
  <c r="AM2416" i="4"/>
  <c r="AJ2416" i="4"/>
  <c r="AN2416" i="4"/>
  <c r="AK2416" i="4"/>
  <c r="AL2408" i="4"/>
  <c r="AM2408" i="4"/>
  <c r="AJ2408" i="4"/>
  <c r="AN2408" i="4"/>
  <c r="AK2408" i="4"/>
  <c r="AL2400" i="4"/>
  <c r="AM2400" i="4"/>
  <c r="AJ2400" i="4"/>
  <c r="AN2400" i="4"/>
  <c r="AK2400" i="4"/>
  <c r="AL2392" i="4"/>
  <c r="AM2392" i="4"/>
  <c r="AJ2392" i="4"/>
  <c r="AN2392" i="4"/>
  <c r="AK2392" i="4"/>
  <c r="AL2384" i="4"/>
  <c r="AM2384" i="4"/>
  <c r="AJ2384" i="4"/>
  <c r="AN2384" i="4"/>
  <c r="AK2384" i="4"/>
  <c r="AL2376" i="4"/>
  <c r="AM2376" i="4"/>
  <c r="AJ2376" i="4"/>
  <c r="AN2376" i="4"/>
  <c r="AK2376" i="4"/>
  <c r="AL2368" i="4"/>
  <c r="AM2368" i="4"/>
  <c r="AJ2368" i="4"/>
  <c r="AN2368" i="4"/>
  <c r="AK2368" i="4"/>
  <c r="AL2360" i="4"/>
  <c r="AM2360" i="4"/>
  <c r="AJ2360" i="4"/>
  <c r="AN2360" i="4"/>
  <c r="AK2360" i="4"/>
  <c r="AL2352" i="4"/>
  <c r="AM2352" i="4"/>
  <c r="AJ2352" i="4"/>
  <c r="AN2352" i="4"/>
  <c r="AK2352" i="4"/>
  <c r="AL2344" i="4"/>
  <c r="AM2344" i="4"/>
  <c r="AJ2344" i="4"/>
  <c r="AN2344" i="4"/>
  <c r="AK2344" i="4"/>
  <c r="AL2336" i="4"/>
  <c r="AM2336" i="4"/>
  <c r="AJ2336" i="4"/>
  <c r="AN2336" i="4"/>
  <c r="AK2336" i="4"/>
  <c r="AL2328" i="4"/>
  <c r="AM2328" i="4"/>
  <c r="AJ2328" i="4"/>
  <c r="AN2328" i="4"/>
  <c r="AK2328" i="4"/>
  <c r="AL2320" i="4"/>
  <c r="AM2320" i="4"/>
  <c r="AJ2320" i="4"/>
  <c r="AN2320" i="4"/>
  <c r="AK2320" i="4"/>
  <c r="AL2312" i="4"/>
  <c r="AM2312" i="4"/>
  <c r="AJ2312" i="4"/>
  <c r="AN2312" i="4"/>
  <c r="AK2312" i="4"/>
  <c r="AL2304" i="4"/>
  <c r="AM2304" i="4"/>
  <c r="AJ2304" i="4"/>
  <c r="AN2304" i="4"/>
  <c r="AK2304" i="4"/>
  <c r="AL2296" i="4"/>
  <c r="AM2296" i="4"/>
  <c r="AJ2296" i="4"/>
  <c r="AN2296" i="4"/>
  <c r="AK2296" i="4"/>
  <c r="AL2288" i="4"/>
  <c r="AM2288" i="4"/>
  <c r="AJ2288" i="4"/>
  <c r="AN2288" i="4"/>
  <c r="AK2288" i="4"/>
  <c r="AL2280" i="4"/>
  <c r="AM2280" i="4"/>
  <c r="AJ2280" i="4"/>
  <c r="AN2280" i="4"/>
  <c r="AK2280" i="4"/>
  <c r="AL2272" i="4"/>
  <c r="AM2272" i="4"/>
  <c r="AJ2272" i="4"/>
  <c r="AN2272" i="4"/>
  <c r="AK2272" i="4"/>
  <c r="AJ2264" i="4"/>
  <c r="AN2264" i="4"/>
  <c r="AM2264" i="4"/>
  <c r="AL2264" i="4"/>
  <c r="AK2264" i="4"/>
  <c r="AJ2256" i="4"/>
  <c r="AN2256" i="4"/>
  <c r="AM2256" i="4"/>
  <c r="AL2256" i="4"/>
  <c r="AK2256" i="4"/>
  <c r="AJ2248" i="4"/>
  <c r="AN2248" i="4"/>
  <c r="AM2248" i="4"/>
  <c r="AL2248" i="4"/>
  <c r="AK2248" i="4"/>
  <c r="AJ2240" i="4"/>
  <c r="AN2240" i="4"/>
  <c r="AM2240" i="4"/>
  <c r="AL2240" i="4"/>
  <c r="AK2240" i="4"/>
  <c r="AJ2232" i="4"/>
  <c r="AN2232" i="4"/>
  <c r="AM2232" i="4"/>
  <c r="AL2232" i="4"/>
  <c r="AK2232" i="4"/>
  <c r="AJ2224" i="4"/>
  <c r="AN2224" i="4"/>
  <c r="AM2224" i="4"/>
  <c r="AL2224" i="4"/>
  <c r="AK2224" i="4"/>
  <c r="AJ2216" i="4"/>
  <c r="AN2216" i="4"/>
  <c r="AM2216" i="4"/>
  <c r="AL2216" i="4"/>
  <c r="AK2216" i="4"/>
  <c r="AJ2208" i="4"/>
  <c r="AN2208" i="4"/>
  <c r="AM2208" i="4"/>
  <c r="AL2208" i="4"/>
  <c r="AK2208" i="4"/>
  <c r="AJ2200" i="4"/>
  <c r="AN2200" i="4"/>
  <c r="AM2200" i="4"/>
  <c r="AL2200" i="4"/>
  <c r="AK2200" i="4"/>
  <c r="AJ2192" i="4"/>
  <c r="AN2192" i="4"/>
  <c r="AM2192" i="4"/>
  <c r="AL2192" i="4"/>
  <c r="AK2192" i="4"/>
  <c r="AJ2184" i="4"/>
  <c r="AN2184" i="4"/>
  <c r="AM2184" i="4"/>
  <c r="AL2184" i="4"/>
  <c r="AK2184" i="4"/>
  <c r="AJ2176" i="4"/>
  <c r="AN2176" i="4"/>
  <c r="AM2176" i="4"/>
  <c r="AL2176" i="4"/>
  <c r="AK2176" i="4"/>
  <c r="AJ2168" i="4"/>
  <c r="AN2168" i="4"/>
  <c r="AM2168" i="4"/>
  <c r="AL2168" i="4"/>
  <c r="AK2168" i="4"/>
  <c r="AJ2160" i="4"/>
  <c r="AN2160" i="4"/>
  <c r="AM2160" i="4"/>
  <c r="AL2160" i="4"/>
  <c r="AK2160" i="4"/>
  <c r="AJ2152" i="4"/>
  <c r="AN2152" i="4"/>
  <c r="AM2152" i="4"/>
  <c r="AL2152" i="4"/>
  <c r="AK2152" i="4"/>
  <c r="AJ2144" i="4"/>
  <c r="AN2144" i="4"/>
  <c r="AM2144" i="4"/>
  <c r="AL2144" i="4"/>
  <c r="AK2144" i="4"/>
  <c r="AJ2136" i="4"/>
  <c r="AN2136" i="4"/>
  <c r="AM2136" i="4"/>
  <c r="AL2136" i="4"/>
  <c r="AK2136" i="4"/>
  <c r="AJ2128" i="4"/>
  <c r="AN2128" i="4"/>
  <c r="AM2128" i="4"/>
  <c r="AL2128" i="4"/>
  <c r="AK2128" i="4"/>
  <c r="AJ2120" i="4"/>
  <c r="AN2120" i="4"/>
  <c r="AM2120" i="4"/>
  <c r="AL2120" i="4"/>
  <c r="AK2120" i="4"/>
  <c r="AJ2112" i="4"/>
  <c r="AN2112" i="4"/>
  <c r="AM2112" i="4"/>
  <c r="AL2112" i="4"/>
  <c r="AK2112" i="4"/>
  <c r="AJ2104" i="4"/>
  <c r="AN2104" i="4"/>
  <c r="AM2104" i="4"/>
  <c r="AL2104" i="4"/>
  <c r="AK2104" i="4"/>
  <c r="AJ2096" i="4"/>
  <c r="AN2096" i="4"/>
  <c r="AM2096" i="4"/>
  <c r="AL2096" i="4"/>
  <c r="AK2096" i="4"/>
  <c r="AL2088" i="4"/>
  <c r="AK2088" i="4"/>
  <c r="AJ2088" i="4"/>
  <c r="AN2088" i="4"/>
  <c r="AM2088" i="4"/>
  <c r="AL2080" i="4"/>
  <c r="AK2080" i="4"/>
  <c r="AJ2080" i="4"/>
  <c r="AN2080" i="4"/>
  <c r="AM2080" i="4"/>
  <c r="AL2072" i="4"/>
  <c r="AK2072" i="4"/>
  <c r="AJ2072" i="4"/>
  <c r="AN2072" i="4"/>
  <c r="AM2072" i="4"/>
  <c r="AL2064" i="4"/>
  <c r="AK2064" i="4"/>
  <c r="AJ2064" i="4"/>
  <c r="AN2064" i="4"/>
  <c r="AM2064" i="4"/>
  <c r="AL2056" i="4"/>
  <c r="AK2056" i="4"/>
  <c r="AJ2056" i="4"/>
  <c r="AN2056" i="4"/>
  <c r="AM2056" i="4"/>
  <c r="AL2048" i="4"/>
  <c r="AK2048" i="4"/>
  <c r="AJ2048" i="4"/>
  <c r="AN2048" i="4"/>
  <c r="AM2048" i="4"/>
  <c r="AL2040" i="4"/>
  <c r="AK2040" i="4"/>
  <c r="AJ2040" i="4"/>
  <c r="AN2040" i="4"/>
  <c r="AM2040" i="4"/>
  <c r="AL2032" i="4"/>
  <c r="AK2032" i="4"/>
  <c r="AJ2032" i="4"/>
  <c r="AN2032" i="4"/>
  <c r="AM2032" i="4"/>
  <c r="AL2024" i="4"/>
  <c r="AK2024" i="4"/>
  <c r="AJ2024" i="4"/>
  <c r="AN2024" i="4"/>
  <c r="AM2024" i="4"/>
  <c r="AL2016" i="4"/>
  <c r="AK2016" i="4"/>
  <c r="AJ2016" i="4"/>
  <c r="AN2016" i="4"/>
  <c r="AM2016" i="4"/>
  <c r="AL2008" i="4"/>
  <c r="AK2008" i="4"/>
  <c r="AJ2008" i="4"/>
  <c r="AN2008" i="4"/>
  <c r="AM2008" i="4"/>
  <c r="AL2000" i="4"/>
  <c r="AK2000" i="4"/>
  <c r="AJ2000" i="4"/>
  <c r="AN2000" i="4"/>
  <c r="AM2000" i="4"/>
  <c r="AL1992" i="4"/>
  <c r="AK1992" i="4"/>
  <c r="AJ1992" i="4"/>
  <c r="AN1992" i="4"/>
  <c r="AM1992" i="4"/>
  <c r="AL1984" i="4"/>
  <c r="AK1984" i="4"/>
  <c r="AJ1984" i="4"/>
  <c r="AN1984" i="4"/>
  <c r="AM1984" i="4"/>
  <c r="AL1976" i="4"/>
  <c r="AK1976" i="4"/>
  <c r="AJ1976" i="4"/>
  <c r="AN1976" i="4"/>
  <c r="AM1976" i="4"/>
  <c r="AL1968" i="4"/>
  <c r="AK1968" i="4"/>
  <c r="AJ1968" i="4"/>
  <c r="AN1968" i="4"/>
  <c r="AM1968" i="4"/>
  <c r="AL1960" i="4"/>
  <c r="AK1960" i="4"/>
  <c r="AJ1960" i="4"/>
  <c r="AN1960" i="4"/>
  <c r="AM1960" i="4"/>
  <c r="AL1952" i="4"/>
  <c r="AK1952" i="4"/>
  <c r="AJ1952" i="4"/>
  <c r="AN1952" i="4"/>
  <c r="AM1952" i="4"/>
  <c r="AL1944" i="4"/>
  <c r="AK1944" i="4"/>
  <c r="AJ1944" i="4"/>
  <c r="AN1944" i="4"/>
  <c r="AM1944" i="4"/>
  <c r="AL1936" i="4"/>
  <c r="AK1936" i="4"/>
  <c r="AJ1936" i="4"/>
  <c r="AN1936" i="4"/>
  <c r="AM1936" i="4"/>
  <c r="AL1928" i="4"/>
  <c r="AK1928" i="4"/>
  <c r="AJ1928" i="4"/>
  <c r="AN1928" i="4"/>
  <c r="AM1928" i="4"/>
  <c r="AL1920" i="4"/>
  <c r="AK1920" i="4"/>
  <c r="AJ1920" i="4"/>
  <c r="AN1920" i="4"/>
  <c r="AM1920" i="4"/>
  <c r="AL1912" i="4"/>
  <c r="AK1912" i="4"/>
  <c r="AJ1912" i="4"/>
  <c r="AN1912" i="4"/>
  <c r="AM1912" i="4"/>
  <c r="AL1904" i="4"/>
  <c r="AK1904" i="4"/>
  <c r="AJ1904" i="4"/>
  <c r="AN1904" i="4"/>
  <c r="AM1904" i="4"/>
  <c r="AL1896" i="4"/>
  <c r="AK1896" i="4"/>
  <c r="AJ1896" i="4"/>
  <c r="AN1896" i="4"/>
  <c r="AM1896" i="4"/>
  <c r="AL1888" i="4"/>
  <c r="AK1888" i="4"/>
  <c r="AJ1888" i="4"/>
  <c r="AN1888" i="4"/>
  <c r="AM1888" i="4"/>
  <c r="AL1880" i="4"/>
  <c r="AK1880" i="4"/>
  <c r="AJ1880" i="4"/>
  <c r="AN1880" i="4"/>
  <c r="AM1880" i="4"/>
  <c r="AL1872" i="4"/>
  <c r="AK1872" i="4"/>
  <c r="AJ1872" i="4"/>
  <c r="AN1872" i="4"/>
  <c r="AM1872" i="4"/>
  <c r="AL1864" i="4"/>
  <c r="AK1864" i="4"/>
  <c r="AJ1864" i="4"/>
  <c r="AN1864" i="4"/>
  <c r="AM1864" i="4"/>
  <c r="AL1856" i="4"/>
  <c r="AK1856" i="4"/>
  <c r="AJ1856" i="4"/>
  <c r="AN1856" i="4"/>
  <c r="AM1856" i="4"/>
  <c r="AL1848" i="4"/>
  <c r="AK1848" i="4"/>
  <c r="AJ1848" i="4"/>
  <c r="AN1848" i="4"/>
  <c r="AM1848" i="4"/>
  <c r="AL1840" i="4"/>
  <c r="AK1840" i="4"/>
  <c r="AJ1840" i="4"/>
  <c r="AN1840" i="4"/>
  <c r="AM1840" i="4"/>
  <c r="AL1832" i="4"/>
  <c r="AK1832" i="4"/>
  <c r="AJ1832" i="4"/>
  <c r="AN1832" i="4"/>
  <c r="AM1832" i="4"/>
  <c r="AL1824" i="4"/>
  <c r="AK1824" i="4"/>
  <c r="AJ1824" i="4"/>
  <c r="AN1824" i="4"/>
  <c r="AM1824" i="4"/>
  <c r="AL1816" i="4"/>
  <c r="AK1816" i="4"/>
  <c r="AJ1816" i="4"/>
  <c r="AN1816" i="4"/>
  <c r="AM1816" i="4"/>
  <c r="AL1808" i="4"/>
  <c r="AK1808" i="4"/>
  <c r="AJ1808" i="4"/>
  <c r="AN1808" i="4"/>
  <c r="AM1808" i="4"/>
  <c r="AL1800" i="4"/>
  <c r="AK1800" i="4"/>
  <c r="AJ1800" i="4"/>
  <c r="AN1800" i="4"/>
  <c r="AM1800" i="4"/>
  <c r="AL1792" i="4"/>
  <c r="AK1792" i="4"/>
  <c r="AJ1792" i="4"/>
  <c r="AN1792" i="4"/>
  <c r="AM1792" i="4"/>
  <c r="AL1784" i="4"/>
  <c r="AK1784" i="4"/>
  <c r="AJ1784" i="4"/>
  <c r="AN1784" i="4"/>
  <c r="AM1784" i="4"/>
  <c r="AL1776" i="4"/>
  <c r="AK1776" i="4"/>
  <c r="AJ1776" i="4"/>
  <c r="AN1776" i="4"/>
  <c r="AM1776" i="4"/>
  <c r="AL1768" i="4"/>
  <c r="AK1768" i="4"/>
  <c r="AJ1768" i="4"/>
  <c r="AN1768" i="4"/>
  <c r="AM1768" i="4"/>
  <c r="AL1760" i="4"/>
  <c r="AK1760" i="4"/>
  <c r="AJ1760" i="4"/>
  <c r="AN1760" i="4"/>
  <c r="AM1760" i="4"/>
  <c r="AL1752" i="4"/>
  <c r="AK1752" i="4"/>
  <c r="AJ1752" i="4"/>
  <c r="AN1752" i="4"/>
  <c r="AM1752" i="4"/>
  <c r="AL1744" i="4"/>
  <c r="AK1744" i="4"/>
  <c r="AJ1744" i="4"/>
  <c r="AN1744" i="4"/>
  <c r="AM1744" i="4"/>
  <c r="AL1736" i="4"/>
  <c r="AK1736" i="4"/>
  <c r="AJ1736" i="4"/>
  <c r="AN1736" i="4"/>
  <c r="AM1736" i="4"/>
  <c r="AL1728" i="4"/>
  <c r="AK1728" i="4"/>
  <c r="AJ1728" i="4"/>
  <c r="AN1728" i="4"/>
  <c r="AM1728" i="4"/>
  <c r="AL1720" i="4"/>
  <c r="AK1720" i="4"/>
  <c r="AJ1720" i="4"/>
  <c r="AN1720" i="4"/>
  <c r="AM1720" i="4"/>
  <c r="AL1712" i="4"/>
  <c r="AK1712" i="4"/>
  <c r="AJ1712" i="4"/>
  <c r="AN1712" i="4"/>
  <c r="AM1712" i="4"/>
  <c r="AL1704" i="4"/>
  <c r="AK1704" i="4"/>
  <c r="AJ1704" i="4"/>
  <c r="AN1704" i="4"/>
  <c r="AM1704" i="4"/>
  <c r="AL1696" i="4"/>
  <c r="AK1696" i="4"/>
  <c r="AJ1696" i="4"/>
  <c r="AN1696" i="4"/>
  <c r="AM1696" i="4"/>
  <c r="AL1688" i="4"/>
  <c r="AK1688" i="4"/>
  <c r="AJ1688" i="4"/>
  <c r="AN1688" i="4"/>
  <c r="AM1688" i="4"/>
  <c r="AL1680" i="4"/>
  <c r="AK1680" i="4"/>
  <c r="AJ1680" i="4"/>
  <c r="AN1680" i="4"/>
  <c r="AM1680" i="4"/>
  <c r="AL1672" i="4"/>
  <c r="AK1672" i="4"/>
  <c r="AJ1672" i="4"/>
  <c r="AN1672" i="4"/>
  <c r="AM1672" i="4"/>
  <c r="AL1664" i="4"/>
  <c r="AK1664" i="4"/>
  <c r="AJ1664" i="4"/>
  <c r="AN1664" i="4"/>
  <c r="AM1664" i="4"/>
  <c r="AL1656" i="4"/>
  <c r="AK1656" i="4"/>
  <c r="AJ1656" i="4"/>
  <c r="AN1656" i="4"/>
  <c r="AM1656" i="4"/>
  <c r="AL1648" i="4"/>
  <c r="AK1648" i="4"/>
  <c r="AJ1648" i="4"/>
  <c r="AN1648" i="4"/>
  <c r="AM1648" i="4"/>
  <c r="AL1640" i="4"/>
  <c r="AK1640" i="4"/>
  <c r="AJ1640" i="4"/>
  <c r="AN1640" i="4"/>
  <c r="AM1640" i="4"/>
  <c r="AL1632" i="4"/>
  <c r="AK1632" i="4"/>
  <c r="AJ1632" i="4"/>
  <c r="AN1632" i="4"/>
  <c r="AM1632" i="4"/>
  <c r="AL1624" i="4"/>
  <c r="AK1624" i="4"/>
  <c r="AJ1624" i="4"/>
  <c r="AN1624" i="4"/>
  <c r="AM1624" i="4"/>
  <c r="AL1616" i="4"/>
  <c r="AK1616" i="4"/>
  <c r="AJ1616" i="4"/>
  <c r="AN1616" i="4"/>
  <c r="AM1616" i="4"/>
  <c r="AL1608" i="4"/>
  <c r="AK1608" i="4"/>
  <c r="AJ1608" i="4"/>
  <c r="AN1608" i="4"/>
  <c r="AM1608" i="4"/>
  <c r="AL1600" i="4"/>
  <c r="AK1600" i="4"/>
  <c r="AJ1600" i="4"/>
  <c r="AN1600" i="4"/>
  <c r="AM1600" i="4"/>
  <c r="AL1592" i="4"/>
  <c r="AK1592" i="4"/>
  <c r="AJ1592" i="4"/>
  <c r="AN1592" i="4"/>
  <c r="AM1592" i="4"/>
  <c r="AL1584" i="4"/>
  <c r="AK1584" i="4"/>
  <c r="AJ1584" i="4"/>
  <c r="AN1584" i="4"/>
  <c r="AM1584" i="4"/>
  <c r="AL1576" i="4"/>
  <c r="AK1576" i="4"/>
  <c r="AJ1576" i="4"/>
  <c r="AN1576" i="4"/>
  <c r="AM1576" i="4"/>
  <c r="AL1568" i="4"/>
  <c r="AK1568" i="4"/>
  <c r="AJ1568" i="4"/>
  <c r="AN1568" i="4"/>
  <c r="AM1568" i="4"/>
  <c r="AL1560" i="4"/>
  <c r="AK1560" i="4"/>
  <c r="AJ1560" i="4"/>
  <c r="AN1560" i="4"/>
  <c r="AM1560" i="4"/>
  <c r="AK1552" i="4"/>
  <c r="AL1552" i="4"/>
  <c r="AM1552" i="4"/>
  <c r="AJ1552" i="4"/>
  <c r="AN1552" i="4"/>
  <c r="AK1544" i="4"/>
  <c r="AL1544" i="4"/>
  <c r="AM1544" i="4"/>
  <c r="AJ1544" i="4"/>
  <c r="AN1544" i="4"/>
  <c r="AK1536" i="4"/>
  <c r="AL1536" i="4"/>
  <c r="AM1536" i="4"/>
  <c r="AJ1536" i="4"/>
  <c r="AN1536" i="4"/>
  <c r="AK1528" i="4"/>
  <c r="AL1528" i="4"/>
  <c r="AM1528" i="4"/>
  <c r="AJ1528" i="4"/>
  <c r="AN1528" i="4"/>
  <c r="AK1520" i="4"/>
  <c r="AL1520" i="4"/>
  <c r="AM1520" i="4"/>
  <c r="AJ1520" i="4"/>
  <c r="AN1520" i="4"/>
  <c r="AK1512" i="4"/>
  <c r="AL1512" i="4"/>
  <c r="AM1512" i="4"/>
  <c r="AJ1512" i="4"/>
  <c r="AN1512" i="4"/>
  <c r="AK1504" i="4"/>
  <c r="AL1504" i="4"/>
  <c r="AM1504" i="4"/>
  <c r="AJ1504" i="4"/>
  <c r="AN1504" i="4"/>
  <c r="AK1496" i="4"/>
  <c r="AL1496" i="4"/>
  <c r="AM1496" i="4"/>
  <c r="AJ1496" i="4"/>
  <c r="AN1496" i="4"/>
  <c r="AK1488" i="4"/>
  <c r="AL1488" i="4"/>
  <c r="AM1488" i="4"/>
  <c r="AJ1488" i="4"/>
  <c r="AN1488" i="4"/>
  <c r="AK1480" i="4"/>
  <c r="AL1480" i="4"/>
  <c r="AM1480" i="4"/>
  <c r="AJ1480" i="4"/>
  <c r="AN1480" i="4"/>
  <c r="AK1472" i="4"/>
  <c r="AL1472" i="4"/>
  <c r="AM1472" i="4"/>
  <c r="AJ1472" i="4"/>
  <c r="AN1472" i="4"/>
  <c r="AK1464" i="4"/>
  <c r="AL1464" i="4"/>
  <c r="AM1464" i="4"/>
  <c r="AJ1464" i="4"/>
  <c r="AN1464" i="4"/>
  <c r="AK1456" i="4"/>
  <c r="AL1456" i="4"/>
  <c r="AM1456" i="4"/>
  <c r="AJ1456" i="4"/>
  <c r="AN1456" i="4"/>
  <c r="AK1448" i="4"/>
  <c r="AL1448" i="4"/>
  <c r="AM1448" i="4"/>
  <c r="AJ1448" i="4"/>
  <c r="AN1448" i="4"/>
  <c r="AK1440" i="4"/>
  <c r="AL1440" i="4"/>
  <c r="AM1440" i="4"/>
  <c r="AJ1440" i="4"/>
  <c r="AN1440" i="4"/>
  <c r="AK1432" i="4"/>
  <c r="AL1432" i="4"/>
  <c r="AM1432" i="4"/>
  <c r="AJ1432" i="4"/>
  <c r="AN1432" i="4"/>
  <c r="AK1424" i="4"/>
  <c r="AL1424" i="4"/>
  <c r="AM1424" i="4"/>
  <c r="AJ1424" i="4"/>
  <c r="AN1424" i="4"/>
  <c r="AK1416" i="4"/>
  <c r="AL1416" i="4"/>
  <c r="AM1416" i="4"/>
  <c r="AJ1416" i="4"/>
  <c r="AN1416" i="4"/>
  <c r="AK1408" i="4"/>
  <c r="AL1408" i="4"/>
  <c r="AM1408" i="4"/>
  <c r="AJ1408" i="4"/>
  <c r="AN1408" i="4"/>
  <c r="AK1400" i="4"/>
  <c r="AL1400" i="4"/>
  <c r="AM1400" i="4"/>
  <c r="AJ1400" i="4"/>
  <c r="AN1400" i="4"/>
  <c r="AJ1392" i="4"/>
  <c r="AN1392" i="4"/>
  <c r="AK1392" i="4"/>
  <c r="AL1392" i="4"/>
  <c r="AM1392" i="4"/>
  <c r="AJ1384" i="4"/>
  <c r="AN1384" i="4"/>
  <c r="AK1384" i="4"/>
  <c r="AL1384" i="4"/>
  <c r="AM1384" i="4"/>
  <c r="AJ1376" i="4"/>
  <c r="AN1376" i="4"/>
  <c r="AK1376" i="4"/>
  <c r="AL1376" i="4"/>
  <c r="AM1376" i="4"/>
  <c r="AJ1368" i="4"/>
  <c r="AN1368" i="4"/>
  <c r="AK1368" i="4"/>
  <c r="AL1368" i="4"/>
  <c r="AM1368" i="4"/>
  <c r="AJ1360" i="4"/>
  <c r="AN1360" i="4"/>
  <c r="AK1360" i="4"/>
  <c r="AL1360" i="4"/>
  <c r="AM1360" i="4"/>
  <c r="AJ1352" i="4"/>
  <c r="AN1352" i="4"/>
  <c r="AK1352" i="4"/>
  <c r="AL1352" i="4"/>
  <c r="AM1352" i="4"/>
  <c r="AJ1344" i="4"/>
  <c r="AN1344" i="4"/>
  <c r="AK1344" i="4"/>
  <c r="AL1344" i="4"/>
  <c r="AM1344" i="4"/>
  <c r="AJ1336" i="4"/>
  <c r="AN1336" i="4"/>
  <c r="AK1336" i="4"/>
  <c r="AL1336" i="4"/>
  <c r="AM1336" i="4"/>
  <c r="AJ1328" i="4"/>
  <c r="AN1328" i="4"/>
  <c r="AK1328" i="4"/>
  <c r="AL1328" i="4"/>
  <c r="AM1328" i="4"/>
  <c r="AJ1320" i="4"/>
  <c r="AN1320" i="4"/>
  <c r="AK1320" i="4"/>
  <c r="AL1320" i="4"/>
  <c r="AM1320" i="4"/>
  <c r="AJ1312" i="4"/>
  <c r="AN1312" i="4"/>
  <c r="AK1312" i="4"/>
  <c r="AL1312" i="4"/>
  <c r="AM1312" i="4"/>
  <c r="AJ1304" i="4"/>
  <c r="AN1304" i="4"/>
  <c r="AK1304" i="4"/>
  <c r="AL1304" i="4"/>
  <c r="AM1304" i="4"/>
  <c r="AJ1296" i="4"/>
  <c r="AN1296" i="4"/>
  <c r="AK1296" i="4"/>
  <c r="AL1296" i="4"/>
  <c r="AM1296" i="4"/>
  <c r="AJ1288" i="4"/>
  <c r="AN1288" i="4"/>
  <c r="AK1288" i="4"/>
  <c r="AL1288" i="4"/>
  <c r="AM1288" i="4"/>
  <c r="AJ1280" i="4"/>
  <c r="AN1280" i="4"/>
  <c r="AK1280" i="4"/>
  <c r="AL1280" i="4"/>
  <c r="AM1280" i="4"/>
  <c r="AJ1272" i="4"/>
  <c r="AN1272" i="4"/>
  <c r="AK1272" i="4"/>
  <c r="AL1272" i="4"/>
  <c r="AM1272" i="4"/>
  <c r="AJ1264" i="4"/>
  <c r="AN1264" i="4"/>
  <c r="AK1264" i="4"/>
  <c r="AL1264" i="4"/>
  <c r="AM1264" i="4"/>
  <c r="AJ1256" i="4"/>
  <c r="AN1256" i="4"/>
  <c r="AK1256" i="4"/>
  <c r="AL1256" i="4"/>
  <c r="AM1256" i="4"/>
  <c r="AJ1248" i="4"/>
  <c r="AN1248" i="4"/>
  <c r="AK1248" i="4"/>
  <c r="AL1248" i="4"/>
  <c r="AM1248" i="4"/>
  <c r="AJ1240" i="4"/>
  <c r="AN1240" i="4"/>
  <c r="AK1240" i="4"/>
  <c r="AL1240" i="4"/>
  <c r="AM1240" i="4"/>
  <c r="AJ1232" i="4"/>
  <c r="AN1232" i="4"/>
  <c r="AK1232" i="4"/>
  <c r="AL1232" i="4"/>
  <c r="AM1232" i="4"/>
  <c r="AJ1224" i="4"/>
  <c r="AN1224" i="4"/>
  <c r="AK1224" i="4"/>
  <c r="AL1224" i="4"/>
  <c r="AM1224" i="4"/>
  <c r="AJ1216" i="4"/>
  <c r="AN1216" i="4"/>
  <c r="AK1216" i="4"/>
  <c r="AL1216" i="4"/>
  <c r="AM1216" i="4"/>
  <c r="AK1208" i="4"/>
  <c r="AJ1208" i="4"/>
  <c r="AN1208" i="4"/>
  <c r="AM1208" i="4"/>
  <c r="AL1208" i="4"/>
  <c r="AK1200" i="4"/>
  <c r="AJ1200" i="4"/>
  <c r="AN1200" i="4"/>
  <c r="AM1200" i="4"/>
  <c r="AL1200" i="4"/>
  <c r="AK1192" i="4"/>
  <c r="AJ1192" i="4"/>
  <c r="AN1192" i="4"/>
  <c r="AM1192" i="4"/>
  <c r="AL1192" i="4"/>
  <c r="AK1184" i="4"/>
  <c r="AJ1184" i="4"/>
  <c r="AN1184" i="4"/>
  <c r="AM1184" i="4"/>
  <c r="AL1184" i="4"/>
  <c r="AK1176" i="4"/>
  <c r="AJ1176" i="4"/>
  <c r="AN1176" i="4"/>
  <c r="AM1176" i="4"/>
  <c r="AL1176" i="4"/>
  <c r="AK1168" i="4"/>
  <c r="AJ1168" i="4"/>
  <c r="AN1168" i="4"/>
  <c r="AM1168" i="4"/>
  <c r="AL1168" i="4"/>
  <c r="AK1160" i="4"/>
  <c r="AJ1160" i="4"/>
  <c r="AN1160" i="4"/>
  <c r="AM1160" i="4"/>
  <c r="AL1160" i="4"/>
  <c r="AK1152" i="4"/>
  <c r="AJ1152" i="4"/>
  <c r="AN1152" i="4"/>
  <c r="AM1152" i="4"/>
  <c r="AL1152" i="4"/>
  <c r="AK1144" i="4"/>
  <c r="AJ1144" i="4"/>
  <c r="AN1144" i="4"/>
  <c r="AM1144" i="4"/>
  <c r="AL1144" i="4"/>
  <c r="AK1136" i="4"/>
  <c r="AJ1136" i="4"/>
  <c r="AN1136" i="4"/>
  <c r="AM1136" i="4"/>
  <c r="AL1136" i="4"/>
  <c r="AK1128" i="4"/>
  <c r="AJ1128" i="4"/>
  <c r="AN1128" i="4"/>
  <c r="AM1128" i="4"/>
  <c r="AL1128" i="4"/>
  <c r="AK1120" i="4"/>
  <c r="AJ1120" i="4"/>
  <c r="AN1120" i="4"/>
  <c r="AM1120" i="4"/>
  <c r="AL1120" i="4"/>
  <c r="AK1112" i="4"/>
  <c r="AJ1112" i="4"/>
  <c r="AN1112" i="4"/>
  <c r="AM1112" i="4"/>
  <c r="AL1112" i="4"/>
  <c r="AK1104" i="4"/>
  <c r="AJ1104" i="4"/>
  <c r="AN1104" i="4"/>
  <c r="AM1104" i="4"/>
  <c r="AL1104" i="4"/>
  <c r="AK1096" i="4"/>
  <c r="AJ1096" i="4"/>
  <c r="AN1096" i="4"/>
  <c r="AM1096" i="4"/>
  <c r="AL1096" i="4"/>
  <c r="AK1088" i="4"/>
  <c r="AJ1088" i="4"/>
  <c r="AN1088" i="4"/>
  <c r="AM1088" i="4"/>
  <c r="AL1088" i="4"/>
  <c r="AK1080" i="4"/>
  <c r="AJ1080" i="4"/>
  <c r="AN1080" i="4"/>
  <c r="AM1080" i="4"/>
  <c r="AL1080" i="4"/>
  <c r="AK1072" i="4"/>
  <c r="AJ1072" i="4"/>
  <c r="AN1072" i="4"/>
  <c r="AM1072" i="4"/>
  <c r="AL1072" i="4"/>
  <c r="AK1064" i="4"/>
  <c r="AJ1064" i="4"/>
  <c r="AN1064" i="4"/>
  <c r="AM1064" i="4"/>
  <c r="AL1064" i="4"/>
  <c r="AK1056" i="4"/>
  <c r="AJ1056" i="4"/>
  <c r="AN1056" i="4"/>
  <c r="AM1056" i="4"/>
  <c r="AL1056" i="4"/>
  <c r="AK1048" i="4"/>
  <c r="AJ1048" i="4"/>
  <c r="AN1048" i="4"/>
  <c r="AM1048" i="4"/>
  <c r="AL1048" i="4"/>
  <c r="AK1040" i="4"/>
  <c r="AJ1040" i="4"/>
  <c r="AN1040" i="4"/>
  <c r="AM1040" i="4"/>
  <c r="AL1040" i="4"/>
  <c r="AK1032" i="4"/>
  <c r="AJ1032" i="4"/>
  <c r="AN1032" i="4"/>
  <c r="AM1032" i="4"/>
  <c r="AL1032" i="4"/>
  <c r="AK1024" i="4"/>
  <c r="AJ1024" i="4"/>
  <c r="AN1024" i="4"/>
  <c r="AM1024" i="4"/>
  <c r="AL1024" i="4"/>
  <c r="AK1016" i="4"/>
  <c r="AJ1016" i="4"/>
  <c r="AN1016" i="4"/>
  <c r="AM1016" i="4"/>
  <c r="AL1016" i="4"/>
  <c r="AK1008" i="4"/>
  <c r="AJ1008" i="4"/>
  <c r="AN1008" i="4"/>
  <c r="AM1008" i="4"/>
  <c r="AL1008" i="4"/>
  <c r="AK1000" i="4"/>
  <c r="AJ1000" i="4"/>
  <c r="AN1000" i="4"/>
  <c r="AM1000" i="4"/>
  <c r="AL1000" i="4"/>
  <c r="AK992" i="4"/>
  <c r="AJ992" i="4"/>
  <c r="AN992" i="4"/>
  <c r="AM992" i="4"/>
  <c r="AL992" i="4"/>
  <c r="AK984" i="4"/>
  <c r="AJ984" i="4"/>
  <c r="AN984" i="4"/>
  <c r="AM984" i="4"/>
  <c r="AL984" i="4"/>
  <c r="AK976" i="4"/>
  <c r="AJ976" i="4"/>
  <c r="AN976" i="4"/>
  <c r="AM976" i="4"/>
  <c r="AL976" i="4"/>
  <c r="AK968" i="4"/>
  <c r="AJ968" i="4"/>
  <c r="AN968" i="4"/>
  <c r="AM968" i="4"/>
  <c r="AL968" i="4"/>
  <c r="AK960" i="4"/>
  <c r="AJ960" i="4"/>
  <c r="AN960" i="4"/>
  <c r="AM960" i="4"/>
  <c r="AL960" i="4"/>
  <c r="AK952" i="4"/>
  <c r="AJ952" i="4"/>
  <c r="AN952" i="4"/>
  <c r="AM952" i="4"/>
  <c r="AL952" i="4"/>
  <c r="AK944" i="4"/>
  <c r="AJ944" i="4"/>
  <c r="AN944" i="4"/>
  <c r="AM944" i="4"/>
  <c r="AL944" i="4"/>
  <c r="AK936" i="4"/>
  <c r="AJ936" i="4"/>
  <c r="AN936" i="4"/>
  <c r="AM936" i="4"/>
  <c r="AL936" i="4"/>
  <c r="AK928" i="4"/>
  <c r="AJ928" i="4"/>
  <c r="AN928" i="4"/>
  <c r="AM928" i="4"/>
  <c r="AL928" i="4"/>
  <c r="AJ920" i="4"/>
  <c r="AN920" i="4"/>
  <c r="AM920" i="4"/>
  <c r="AL920" i="4"/>
  <c r="AK920" i="4"/>
  <c r="AJ912" i="4"/>
  <c r="AN912" i="4"/>
  <c r="AM912" i="4"/>
  <c r="AL912" i="4"/>
  <c r="AK912" i="4"/>
  <c r="AJ904" i="4"/>
  <c r="AN904" i="4"/>
  <c r="AM904" i="4"/>
  <c r="AL904" i="4"/>
  <c r="AK904" i="4"/>
  <c r="AJ896" i="4"/>
  <c r="AN896" i="4"/>
  <c r="AM896" i="4"/>
  <c r="AL896" i="4"/>
  <c r="AK896" i="4"/>
  <c r="AJ888" i="4"/>
  <c r="AN888" i="4"/>
  <c r="AM888" i="4"/>
  <c r="AL888" i="4"/>
  <c r="AK888" i="4"/>
  <c r="AJ880" i="4"/>
  <c r="AN880" i="4"/>
  <c r="AM880" i="4"/>
  <c r="AL880" i="4"/>
  <c r="AK880" i="4"/>
  <c r="AJ872" i="4"/>
  <c r="AN872" i="4"/>
  <c r="AM872" i="4"/>
  <c r="AL872" i="4"/>
  <c r="AK872" i="4"/>
  <c r="AJ864" i="4"/>
  <c r="AN864" i="4"/>
  <c r="AM864" i="4"/>
  <c r="AL864" i="4"/>
  <c r="AK864" i="4"/>
  <c r="AJ856" i="4"/>
  <c r="AN856" i="4"/>
  <c r="AM856" i="4"/>
  <c r="AL856" i="4"/>
  <c r="AK856" i="4"/>
  <c r="AJ848" i="4"/>
  <c r="AN848" i="4"/>
  <c r="AM848" i="4"/>
  <c r="AL848" i="4"/>
  <c r="AK848" i="4"/>
  <c r="AM840" i="4"/>
  <c r="AJ840" i="4"/>
  <c r="AN840" i="4"/>
  <c r="AL840" i="4"/>
  <c r="AK840" i="4"/>
  <c r="AM832" i="4"/>
  <c r="AJ832" i="4"/>
  <c r="AN832" i="4"/>
  <c r="AL832" i="4"/>
  <c r="AK832" i="4"/>
  <c r="AM824" i="4"/>
  <c r="AJ824" i="4"/>
  <c r="AN824" i="4"/>
  <c r="AL824" i="4"/>
  <c r="AK824" i="4"/>
  <c r="AM816" i="4"/>
  <c r="AJ816" i="4"/>
  <c r="AN816" i="4"/>
  <c r="AL816" i="4"/>
  <c r="AK816" i="4"/>
  <c r="AM808" i="4"/>
  <c r="AJ808" i="4"/>
  <c r="AN808" i="4"/>
  <c r="AL808" i="4"/>
  <c r="AK808" i="4"/>
  <c r="AM800" i="4"/>
  <c r="AJ800" i="4"/>
  <c r="AN800" i="4"/>
  <c r="AL800" i="4"/>
  <c r="AK800" i="4"/>
  <c r="AM792" i="4"/>
  <c r="AJ792" i="4"/>
  <c r="AN792" i="4"/>
  <c r="AL792" i="4"/>
  <c r="AK792" i="4"/>
  <c r="AM784" i="4"/>
  <c r="AJ784" i="4"/>
  <c r="AN784" i="4"/>
  <c r="AL784" i="4"/>
  <c r="AK784" i="4"/>
  <c r="AM776" i="4"/>
  <c r="AL776" i="4"/>
  <c r="AK776" i="4"/>
  <c r="AJ776" i="4"/>
  <c r="AN776" i="4"/>
  <c r="AM768" i="4"/>
  <c r="AL768" i="4"/>
  <c r="AK768" i="4"/>
  <c r="AJ768" i="4"/>
  <c r="AN768" i="4"/>
  <c r="AM760" i="4"/>
  <c r="AL760" i="4"/>
  <c r="AK760" i="4"/>
  <c r="AJ760" i="4"/>
  <c r="AN760" i="4"/>
  <c r="AM752" i="4"/>
  <c r="AL752" i="4"/>
  <c r="AK752" i="4"/>
  <c r="AJ752" i="4"/>
  <c r="AN752" i="4"/>
  <c r="AM744" i="4"/>
  <c r="AL744" i="4"/>
  <c r="AK744" i="4"/>
  <c r="AJ744" i="4"/>
  <c r="AN744" i="4"/>
  <c r="AM736" i="4"/>
  <c r="AL736" i="4"/>
  <c r="AK736" i="4"/>
  <c r="AJ736" i="4"/>
  <c r="AN736" i="4"/>
  <c r="AM728" i="4"/>
  <c r="AL728" i="4"/>
  <c r="AK728" i="4"/>
  <c r="AJ728" i="4"/>
  <c r="AN728" i="4"/>
  <c r="AM720" i="4"/>
  <c r="AL720" i="4"/>
  <c r="AK720" i="4"/>
  <c r="AJ720" i="4"/>
  <c r="AN720" i="4"/>
  <c r="AM712" i="4"/>
  <c r="AL712" i="4"/>
  <c r="AK712" i="4"/>
  <c r="AJ712" i="4"/>
  <c r="AN712" i="4"/>
  <c r="AM704" i="4"/>
  <c r="AL704" i="4"/>
  <c r="AK704" i="4"/>
  <c r="AJ704" i="4"/>
  <c r="AN704" i="4"/>
  <c r="AM696" i="4"/>
  <c r="AL696" i="4"/>
  <c r="AK696" i="4"/>
  <c r="AJ696" i="4"/>
  <c r="AN696" i="4"/>
  <c r="AM688" i="4"/>
  <c r="AL688" i="4"/>
  <c r="AK688" i="4"/>
  <c r="AJ688" i="4"/>
  <c r="AN688" i="4"/>
  <c r="AM680" i="4"/>
  <c r="AL680" i="4"/>
  <c r="AK680" i="4"/>
  <c r="AJ680" i="4"/>
  <c r="AN680" i="4"/>
  <c r="AM672" i="4"/>
  <c r="AL672" i="4"/>
  <c r="AK672" i="4"/>
  <c r="AJ672" i="4"/>
  <c r="AN672" i="4"/>
  <c r="AM664" i="4"/>
  <c r="AL664" i="4"/>
  <c r="AK664" i="4"/>
  <c r="AJ664" i="4"/>
  <c r="AN664" i="4"/>
  <c r="AM656" i="4"/>
  <c r="AL656" i="4"/>
  <c r="AK656" i="4"/>
  <c r="AJ656" i="4"/>
  <c r="AN656" i="4"/>
  <c r="AM648" i="4"/>
  <c r="AL648" i="4"/>
  <c r="AK648" i="4"/>
  <c r="AJ648" i="4"/>
  <c r="AN648" i="4"/>
  <c r="AM640" i="4"/>
  <c r="AL640" i="4"/>
  <c r="AK640" i="4"/>
  <c r="AJ640" i="4"/>
  <c r="AN640" i="4"/>
  <c r="AM632" i="4"/>
  <c r="AL632" i="4"/>
  <c r="AK632" i="4"/>
  <c r="AJ632" i="4"/>
  <c r="AN632" i="4"/>
  <c r="AM624" i="4"/>
  <c r="AL624" i="4"/>
  <c r="AK624" i="4"/>
  <c r="AJ624" i="4"/>
  <c r="AN624" i="4"/>
  <c r="AM616" i="4"/>
  <c r="AL616" i="4"/>
  <c r="AK616" i="4"/>
  <c r="AJ616" i="4"/>
  <c r="AN616" i="4"/>
  <c r="AM608" i="4"/>
  <c r="AL608" i="4"/>
  <c r="AK608" i="4"/>
  <c r="AJ608" i="4"/>
  <c r="AN608" i="4"/>
  <c r="AM600" i="4"/>
  <c r="AL600" i="4"/>
  <c r="AK600" i="4"/>
  <c r="AJ600" i="4"/>
  <c r="AN600" i="4"/>
  <c r="AL592" i="4"/>
  <c r="AJ592" i="4"/>
  <c r="AN592" i="4"/>
  <c r="AM592" i="4"/>
  <c r="AK592" i="4"/>
  <c r="AM584" i="4"/>
  <c r="AL584" i="4"/>
  <c r="AJ584" i="4"/>
  <c r="AN584" i="4"/>
  <c r="AK584" i="4"/>
  <c r="AM576" i="4"/>
  <c r="AL576" i="4"/>
  <c r="AJ576" i="4"/>
  <c r="AN576" i="4"/>
  <c r="AK576" i="4"/>
  <c r="AM568" i="4"/>
  <c r="AL568" i="4"/>
  <c r="AJ568" i="4"/>
  <c r="AN568" i="4"/>
  <c r="AK568" i="4"/>
  <c r="AM560" i="4"/>
  <c r="AL560" i="4"/>
  <c r="AJ560" i="4"/>
  <c r="AN560" i="4"/>
  <c r="AK560" i="4"/>
  <c r="AM552" i="4"/>
  <c r="AL552" i="4"/>
  <c r="AJ552" i="4"/>
  <c r="AN552" i="4"/>
  <c r="AK552" i="4"/>
  <c r="AM544" i="4"/>
  <c r="AL544" i="4"/>
  <c r="AJ544" i="4"/>
  <c r="AN544" i="4"/>
  <c r="AK544" i="4"/>
  <c r="AM536" i="4"/>
  <c r="AL536" i="4"/>
  <c r="AJ536" i="4"/>
  <c r="AN536" i="4"/>
  <c r="AK536" i="4"/>
  <c r="AM528" i="4"/>
  <c r="AL528" i="4"/>
  <c r="AJ528" i="4"/>
  <c r="AN528" i="4"/>
  <c r="AK528" i="4"/>
  <c r="AM520" i="4"/>
  <c r="AL520" i="4"/>
  <c r="AK520" i="4"/>
  <c r="AJ520" i="4"/>
  <c r="AN520" i="4"/>
  <c r="AM512" i="4"/>
  <c r="AL512" i="4"/>
  <c r="AK512" i="4"/>
  <c r="AJ512" i="4"/>
  <c r="AN512" i="4"/>
  <c r="AM504" i="4"/>
  <c r="AL504" i="4"/>
  <c r="AK504" i="4"/>
  <c r="AJ504" i="4"/>
  <c r="AN504" i="4"/>
  <c r="AM496" i="4"/>
  <c r="AL496" i="4"/>
  <c r="AK496" i="4"/>
  <c r="AJ496" i="4"/>
  <c r="AN496" i="4"/>
  <c r="AM488" i="4"/>
  <c r="AL488" i="4"/>
  <c r="AK488" i="4"/>
  <c r="AJ488" i="4"/>
  <c r="AN488" i="4"/>
  <c r="AM480" i="4"/>
  <c r="AL480" i="4"/>
  <c r="AK480" i="4"/>
  <c r="AJ480" i="4"/>
  <c r="AN480" i="4"/>
  <c r="AM472" i="4"/>
  <c r="AL472" i="4"/>
  <c r="AK472" i="4"/>
  <c r="AJ472" i="4"/>
  <c r="AN472" i="4"/>
  <c r="AM464" i="4"/>
  <c r="AL464" i="4"/>
  <c r="AK464" i="4"/>
  <c r="AJ464" i="4"/>
  <c r="AN464" i="4"/>
  <c r="AM456" i="4"/>
  <c r="AL456" i="4"/>
  <c r="AK456" i="4"/>
  <c r="AJ456" i="4"/>
  <c r="AN456" i="4"/>
  <c r="AM448" i="4"/>
  <c r="AL448" i="4"/>
  <c r="AK448" i="4"/>
  <c r="AJ448" i="4"/>
  <c r="AN448" i="4"/>
  <c r="AK440" i="4"/>
  <c r="AJ440" i="4"/>
  <c r="AN440" i="4"/>
  <c r="AM440" i="4"/>
  <c r="AL440" i="4"/>
  <c r="AK432" i="4"/>
  <c r="AJ432" i="4"/>
  <c r="AN432" i="4"/>
  <c r="AM432" i="4"/>
  <c r="AL432" i="4"/>
  <c r="AK424" i="4"/>
  <c r="AJ424" i="4"/>
  <c r="AN424" i="4"/>
  <c r="AM424" i="4"/>
  <c r="AL424" i="4"/>
  <c r="AL416" i="4"/>
  <c r="AJ416" i="4"/>
  <c r="AN416" i="4"/>
  <c r="AK416" i="4"/>
  <c r="AM416" i="4"/>
  <c r="AJ408" i="4"/>
  <c r="AL408" i="4"/>
  <c r="AN408" i="4"/>
  <c r="AK408" i="4"/>
  <c r="AM408" i="4"/>
  <c r="AL400" i="4"/>
  <c r="AN400" i="4"/>
  <c r="AJ400" i="4"/>
  <c r="AK400" i="4"/>
  <c r="AM400" i="4"/>
  <c r="AJ392" i="4"/>
  <c r="AL392" i="4"/>
  <c r="AN392" i="4"/>
  <c r="AK392" i="4"/>
  <c r="AM392" i="4"/>
  <c r="AJ384" i="4"/>
  <c r="AL384" i="4"/>
  <c r="AN384" i="4"/>
  <c r="AK384" i="4"/>
  <c r="AM384" i="4"/>
  <c r="AL376" i="4"/>
  <c r="AN376" i="4"/>
  <c r="AJ376" i="4"/>
  <c r="AK376" i="4"/>
  <c r="AM376" i="4"/>
  <c r="AL368" i="4"/>
  <c r="AK368" i="4"/>
  <c r="AJ368" i="4"/>
  <c r="AN368" i="4"/>
  <c r="AM368" i="4"/>
  <c r="AL360" i="4"/>
  <c r="AK360" i="4"/>
  <c r="AJ360" i="4"/>
  <c r="AN360" i="4"/>
  <c r="AM360" i="4"/>
  <c r="AL352" i="4"/>
  <c r="AK352" i="4"/>
  <c r="AJ352" i="4"/>
  <c r="AN352" i="4"/>
  <c r="AM352" i="4"/>
  <c r="AL344" i="4"/>
  <c r="AK344" i="4"/>
  <c r="AJ344" i="4"/>
  <c r="AN344" i="4"/>
  <c r="AM344" i="4"/>
  <c r="AL336" i="4"/>
  <c r="AK336" i="4"/>
  <c r="AJ336" i="4"/>
  <c r="AN336" i="4"/>
  <c r="AM336" i="4"/>
  <c r="AL328" i="4"/>
  <c r="AK328" i="4"/>
  <c r="AJ328" i="4"/>
  <c r="AN328" i="4"/>
  <c r="AM328" i="4"/>
  <c r="AL320" i="4"/>
  <c r="AK320" i="4"/>
  <c r="AJ320" i="4"/>
  <c r="AN320" i="4"/>
  <c r="AM320" i="4"/>
  <c r="AL312" i="4"/>
  <c r="AK312" i="4"/>
  <c r="AJ312" i="4"/>
  <c r="AN312" i="4"/>
  <c r="AM312" i="4"/>
  <c r="AL304" i="4"/>
  <c r="AK304" i="4"/>
  <c r="AJ304" i="4"/>
  <c r="AN304" i="4"/>
  <c r="AM304" i="4"/>
  <c r="AL296" i="4"/>
  <c r="AK296" i="4"/>
  <c r="AJ296" i="4"/>
  <c r="AN296" i="4"/>
  <c r="AM296" i="4"/>
  <c r="AL288" i="4"/>
  <c r="AK288" i="4"/>
  <c r="AJ288" i="4"/>
  <c r="AN288" i="4"/>
  <c r="AM288" i="4"/>
  <c r="AM280" i="4"/>
  <c r="AJ280" i="4"/>
  <c r="AN280" i="4"/>
  <c r="AK280" i="4"/>
  <c r="AL280" i="4"/>
  <c r="AL272" i="4"/>
  <c r="AK272" i="4"/>
  <c r="AJ272" i="4"/>
  <c r="AN272" i="4"/>
  <c r="AM272" i="4"/>
  <c r="AL264" i="4"/>
  <c r="AK264" i="4"/>
  <c r="AJ264" i="4"/>
  <c r="AN264" i="4"/>
  <c r="AM264" i="4"/>
  <c r="AL256" i="4"/>
  <c r="AK256" i="4"/>
  <c r="AJ256" i="4"/>
  <c r="AN256" i="4"/>
  <c r="AM256" i="4"/>
  <c r="AL248" i="4"/>
  <c r="AK248" i="4"/>
  <c r="AJ248" i="4"/>
  <c r="AN248" i="4"/>
  <c r="AM248" i="4"/>
  <c r="AL240" i="4"/>
  <c r="AK240" i="4"/>
  <c r="AJ240" i="4"/>
  <c r="AN240" i="4"/>
  <c r="AM240" i="4"/>
  <c r="AL232" i="4"/>
  <c r="AK232" i="4"/>
  <c r="AJ232" i="4"/>
  <c r="AN232" i="4"/>
  <c r="AM232" i="4"/>
  <c r="AL224" i="4"/>
  <c r="AM224" i="4"/>
  <c r="AJ224" i="4"/>
  <c r="AN224" i="4"/>
  <c r="AK224" i="4"/>
  <c r="AL216" i="4"/>
  <c r="AM216" i="4"/>
  <c r="AJ216" i="4"/>
  <c r="AN216" i="4"/>
  <c r="AK216" i="4"/>
  <c r="AL208" i="4"/>
  <c r="AM208" i="4"/>
  <c r="AJ208" i="4"/>
  <c r="AN208" i="4"/>
  <c r="AK208" i="4"/>
  <c r="AL200" i="4"/>
  <c r="AM200" i="4"/>
  <c r="AJ200" i="4"/>
  <c r="AN200" i="4"/>
  <c r="AK200" i="4"/>
  <c r="AL192" i="4"/>
  <c r="AM192" i="4"/>
  <c r="AJ192" i="4"/>
  <c r="AN192" i="4"/>
  <c r="AK192" i="4"/>
  <c r="AL184" i="4"/>
  <c r="AM184" i="4"/>
  <c r="AJ184" i="4"/>
  <c r="AN184" i="4"/>
  <c r="AK184" i="4"/>
  <c r="AJ176" i="4"/>
  <c r="AN176" i="4"/>
  <c r="AM176" i="4"/>
  <c r="AL176" i="4"/>
  <c r="AK176" i="4"/>
  <c r="AJ168" i="4"/>
  <c r="AN168" i="4"/>
  <c r="AM168" i="4"/>
  <c r="AL168" i="4"/>
  <c r="AK168" i="4"/>
  <c r="AJ160" i="4"/>
  <c r="AN160" i="4"/>
  <c r="AM160" i="4"/>
  <c r="AL160" i="4"/>
  <c r="AK160" i="4"/>
  <c r="AJ152" i="4"/>
  <c r="AN152" i="4"/>
  <c r="AM152" i="4"/>
  <c r="AL152" i="4"/>
  <c r="AK152" i="4"/>
  <c r="AM144" i="4"/>
  <c r="AJ144" i="4"/>
  <c r="AN144" i="4"/>
  <c r="AL144" i="4"/>
  <c r="AK144" i="4"/>
  <c r="AM136" i="4"/>
  <c r="AL136" i="4"/>
  <c r="AJ136" i="4"/>
  <c r="AN136" i="4"/>
  <c r="AK136" i="4"/>
  <c r="AJ128" i="4"/>
  <c r="AN128" i="4"/>
  <c r="AM128" i="4"/>
  <c r="AL128" i="4"/>
  <c r="AK128" i="4"/>
  <c r="AJ120" i="4"/>
  <c r="AN120" i="4"/>
  <c r="AM120" i="4"/>
  <c r="AL120" i="4"/>
  <c r="AK120" i="4"/>
  <c r="AJ112" i="4"/>
  <c r="AN112" i="4"/>
  <c r="AM112" i="4"/>
  <c r="AL112" i="4"/>
  <c r="AK112" i="4"/>
  <c r="AJ104" i="4"/>
  <c r="AN104" i="4"/>
  <c r="AM104" i="4"/>
  <c r="AL104" i="4"/>
  <c r="AK104" i="4"/>
  <c r="AK96" i="4"/>
  <c r="AM96" i="4"/>
  <c r="AL96" i="4"/>
  <c r="AJ96" i="4"/>
  <c r="AN96" i="4"/>
  <c r="AM88" i="4"/>
  <c r="AL88" i="4"/>
  <c r="AK88" i="4"/>
  <c r="AJ88" i="4"/>
  <c r="AN88" i="4"/>
  <c r="AM80" i="4"/>
  <c r="AL80" i="4"/>
  <c r="AK80" i="4"/>
  <c r="AJ80" i="4"/>
  <c r="AN80" i="4"/>
  <c r="AM72" i="4"/>
  <c r="AL72" i="4"/>
  <c r="AK72" i="4"/>
  <c r="AJ72" i="4"/>
  <c r="AN72" i="4"/>
  <c r="AM64" i="4"/>
  <c r="AL64" i="4"/>
  <c r="AK64" i="4"/>
  <c r="AJ64" i="4"/>
  <c r="AN64" i="4"/>
  <c r="AM56" i="4"/>
  <c r="AL56" i="4"/>
  <c r="AK56" i="4"/>
  <c r="AJ56" i="4"/>
  <c r="AN56" i="4"/>
  <c r="AN48" i="4"/>
  <c r="AJ48" i="4"/>
  <c r="AL48" i="4"/>
  <c r="AM48" i="4"/>
  <c r="AK48" i="4"/>
  <c r="AN40" i="4"/>
  <c r="AJ40" i="4"/>
  <c r="AL40" i="4"/>
  <c r="AM40" i="4"/>
  <c r="AK40" i="4"/>
  <c r="AL32" i="4"/>
  <c r="AK32" i="4"/>
  <c r="AJ32" i="4"/>
  <c r="AN32" i="4"/>
  <c r="AM32" i="4"/>
  <c r="AJ24" i="4"/>
  <c r="AL24" i="4"/>
  <c r="AN24" i="4"/>
  <c r="AK24" i="4"/>
  <c r="AM24" i="4"/>
  <c r="AN16" i="4"/>
  <c r="AJ16" i="4"/>
  <c r="AL16" i="4"/>
  <c r="AK16" i="4"/>
  <c r="AM16" i="4"/>
  <c r="AJ1658" i="4"/>
  <c r="AN1658" i="4"/>
  <c r="AM1658" i="4"/>
  <c r="AL1658" i="4"/>
  <c r="AK1658" i="4"/>
  <c r="AJ1650" i="4"/>
  <c r="AN1650" i="4"/>
  <c r="AM1650" i="4"/>
  <c r="AL1650" i="4"/>
  <c r="AK1650" i="4"/>
  <c r="AJ1642" i="4"/>
  <c r="AN1642" i="4"/>
  <c r="AM1642" i="4"/>
  <c r="AL1642" i="4"/>
  <c r="AK1642" i="4"/>
  <c r="AJ1634" i="4"/>
  <c r="AN1634" i="4"/>
  <c r="AM1634" i="4"/>
  <c r="AL1634" i="4"/>
  <c r="AK1634" i="4"/>
  <c r="AJ1626" i="4"/>
  <c r="AN1626" i="4"/>
  <c r="AM1626" i="4"/>
  <c r="AL1626" i="4"/>
  <c r="AK1626" i="4"/>
  <c r="AJ1618" i="4"/>
  <c r="AN1618" i="4"/>
  <c r="AM1618" i="4"/>
  <c r="AL1618" i="4"/>
  <c r="AK1618" i="4"/>
  <c r="AJ1610" i="4"/>
  <c r="AN1610" i="4"/>
  <c r="AM1610" i="4"/>
  <c r="AL1610" i="4"/>
  <c r="AK1610" i="4"/>
  <c r="AJ1602" i="4"/>
  <c r="AN1602" i="4"/>
  <c r="AM1602" i="4"/>
  <c r="AL1602" i="4"/>
  <c r="AK1602" i="4"/>
  <c r="AJ1594" i="4"/>
  <c r="AN1594" i="4"/>
  <c r="AM1594" i="4"/>
  <c r="AL1594" i="4"/>
  <c r="AK1594" i="4"/>
  <c r="AJ1586" i="4"/>
  <c r="AN1586" i="4"/>
  <c r="AM1586" i="4"/>
  <c r="AL1586" i="4"/>
  <c r="AK1586" i="4"/>
  <c r="AJ1578" i="4"/>
  <c r="AN1578" i="4"/>
  <c r="AM1578" i="4"/>
  <c r="AL1578" i="4"/>
  <c r="AK1578" i="4"/>
  <c r="AJ1570" i="4"/>
  <c r="AN1570" i="4"/>
  <c r="AM1570" i="4"/>
  <c r="AL1570" i="4"/>
  <c r="AK1570" i="4"/>
  <c r="AJ1562" i="4"/>
  <c r="AN1562" i="4"/>
  <c r="AM1562" i="4"/>
  <c r="AL1562" i="4"/>
  <c r="AK1562" i="4"/>
  <c r="AJ1554" i="4"/>
  <c r="AN1554" i="4"/>
  <c r="AM1554" i="4"/>
  <c r="AL1554" i="4"/>
  <c r="AK1554" i="4"/>
  <c r="AK1546" i="4"/>
  <c r="AL1546" i="4"/>
  <c r="AM1546" i="4"/>
  <c r="AJ1546" i="4"/>
  <c r="AN1546" i="4"/>
  <c r="AK1538" i="4"/>
  <c r="AL1538" i="4"/>
  <c r="AM1538" i="4"/>
  <c r="AJ1538" i="4"/>
  <c r="AN1538" i="4"/>
  <c r="AK1530" i="4"/>
  <c r="AL1530" i="4"/>
  <c r="AM1530" i="4"/>
  <c r="AJ1530" i="4"/>
  <c r="AN1530" i="4"/>
  <c r="AK1522" i="4"/>
  <c r="AL1522" i="4"/>
  <c r="AM1522" i="4"/>
  <c r="AJ1522" i="4"/>
  <c r="AN1522" i="4"/>
  <c r="AK1514" i="4"/>
  <c r="AL1514" i="4"/>
  <c r="AM1514" i="4"/>
  <c r="AJ1514" i="4"/>
  <c r="AN1514" i="4"/>
  <c r="AK1506" i="4"/>
  <c r="AL1506" i="4"/>
  <c r="AM1506" i="4"/>
  <c r="AJ1506" i="4"/>
  <c r="AN1506" i="4"/>
  <c r="AK1498" i="4"/>
  <c r="AL1498" i="4"/>
  <c r="AM1498" i="4"/>
  <c r="AJ1498" i="4"/>
  <c r="AN1498" i="4"/>
  <c r="AK1490" i="4"/>
  <c r="AL1490" i="4"/>
  <c r="AM1490" i="4"/>
  <c r="AJ1490" i="4"/>
  <c r="AN1490" i="4"/>
  <c r="AK1482" i="4"/>
  <c r="AL1482" i="4"/>
  <c r="AM1482" i="4"/>
  <c r="AJ1482" i="4"/>
  <c r="AN1482" i="4"/>
  <c r="AK1474" i="4"/>
  <c r="AL1474" i="4"/>
  <c r="AM1474" i="4"/>
  <c r="AJ1474" i="4"/>
  <c r="AN1474" i="4"/>
  <c r="AK1466" i="4"/>
  <c r="AL1466" i="4"/>
  <c r="AM1466" i="4"/>
  <c r="AJ1466" i="4"/>
  <c r="AN1466" i="4"/>
  <c r="AK1458" i="4"/>
  <c r="AL1458" i="4"/>
  <c r="AM1458" i="4"/>
  <c r="AJ1458" i="4"/>
  <c r="AN1458" i="4"/>
  <c r="AK1450" i="4"/>
  <c r="AL1450" i="4"/>
  <c r="AM1450" i="4"/>
  <c r="AJ1450" i="4"/>
  <c r="AN1450" i="4"/>
  <c r="AK1442" i="4"/>
  <c r="AL1442" i="4"/>
  <c r="AM1442" i="4"/>
  <c r="AJ1442" i="4"/>
  <c r="AN1442" i="4"/>
  <c r="AK1434" i="4"/>
  <c r="AL1434" i="4"/>
  <c r="AM1434" i="4"/>
  <c r="AJ1434" i="4"/>
  <c r="AN1434" i="4"/>
  <c r="AK1426" i="4"/>
  <c r="AL1426" i="4"/>
  <c r="AM1426" i="4"/>
  <c r="AJ1426" i="4"/>
  <c r="AN1426" i="4"/>
  <c r="AK1418" i="4"/>
  <c r="AL1418" i="4"/>
  <c r="AM1418" i="4"/>
  <c r="AJ1418" i="4"/>
  <c r="AN1418" i="4"/>
  <c r="AK1410" i="4"/>
  <c r="AL1410" i="4"/>
  <c r="AM1410" i="4"/>
  <c r="AJ1410" i="4"/>
  <c r="AN1410" i="4"/>
  <c r="AK1402" i="4"/>
  <c r="AL1402" i="4"/>
  <c r="AM1402" i="4"/>
  <c r="AJ1402" i="4"/>
  <c r="AN1402" i="4"/>
  <c r="AL1394" i="4"/>
  <c r="AM1394" i="4"/>
  <c r="AJ1394" i="4"/>
  <c r="AN1394" i="4"/>
  <c r="AK1394" i="4"/>
  <c r="AL1386" i="4"/>
  <c r="AM1386" i="4"/>
  <c r="AJ1386" i="4"/>
  <c r="AN1386" i="4"/>
  <c r="AK1386" i="4"/>
  <c r="AL1378" i="4"/>
  <c r="AM1378" i="4"/>
  <c r="AJ1378" i="4"/>
  <c r="AN1378" i="4"/>
  <c r="AK1378" i="4"/>
  <c r="AL1370" i="4"/>
  <c r="AM1370" i="4"/>
  <c r="AJ1370" i="4"/>
  <c r="AN1370" i="4"/>
  <c r="AK1370" i="4"/>
  <c r="AL1362" i="4"/>
  <c r="AM1362" i="4"/>
  <c r="AJ1362" i="4"/>
  <c r="AN1362" i="4"/>
  <c r="AK1362" i="4"/>
  <c r="AL1354" i="4"/>
  <c r="AM1354" i="4"/>
  <c r="AJ1354" i="4"/>
  <c r="AN1354" i="4"/>
  <c r="AK1354" i="4"/>
  <c r="AL1346" i="4"/>
  <c r="AM1346" i="4"/>
  <c r="AJ1346" i="4"/>
  <c r="AN1346" i="4"/>
  <c r="AK1346" i="4"/>
  <c r="AL1338" i="4"/>
  <c r="AM1338" i="4"/>
  <c r="AJ1338" i="4"/>
  <c r="AN1338" i="4"/>
  <c r="AK1338" i="4"/>
  <c r="AL1330" i="4"/>
  <c r="AM1330" i="4"/>
  <c r="AJ1330" i="4"/>
  <c r="AN1330" i="4"/>
  <c r="AK1330" i="4"/>
  <c r="AL1322" i="4"/>
  <c r="AM1322" i="4"/>
  <c r="AJ1322" i="4"/>
  <c r="AN1322" i="4"/>
  <c r="AK1322" i="4"/>
  <c r="AL1314" i="4"/>
  <c r="AM1314" i="4"/>
  <c r="AJ1314" i="4"/>
  <c r="AN1314" i="4"/>
  <c r="AK1314" i="4"/>
  <c r="AL1306" i="4"/>
  <c r="AM1306" i="4"/>
  <c r="AJ1306" i="4"/>
  <c r="AN1306" i="4"/>
  <c r="AK1306" i="4"/>
  <c r="AL1298" i="4"/>
  <c r="AM1298" i="4"/>
  <c r="AJ1298" i="4"/>
  <c r="AN1298" i="4"/>
  <c r="AK1298" i="4"/>
  <c r="AL1290" i="4"/>
  <c r="AM1290" i="4"/>
  <c r="AJ1290" i="4"/>
  <c r="AN1290" i="4"/>
  <c r="AK1290" i="4"/>
  <c r="AL1282" i="4"/>
  <c r="AM1282" i="4"/>
  <c r="AJ1282" i="4"/>
  <c r="AN1282" i="4"/>
  <c r="AK1282" i="4"/>
  <c r="AL1274" i="4"/>
  <c r="AM1274" i="4"/>
  <c r="AJ1274" i="4"/>
  <c r="AN1274" i="4"/>
  <c r="AK1274" i="4"/>
  <c r="AL1266" i="4"/>
  <c r="AM1266" i="4"/>
  <c r="AJ1266" i="4"/>
  <c r="AN1266" i="4"/>
  <c r="AK1266" i="4"/>
  <c r="AL1258" i="4"/>
  <c r="AM1258" i="4"/>
  <c r="AJ1258" i="4"/>
  <c r="AN1258" i="4"/>
  <c r="AK1258" i="4"/>
  <c r="AL1250" i="4"/>
  <c r="AM1250" i="4"/>
  <c r="AJ1250" i="4"/>
  <c r="AN1250" i="4"/>
  <c r="AK1250" i="4"/>
  <c r="AL1242" i="4"/>
  <c r="AM1242" i="4"/>
  <c r="AJ1242" i="4"/>
  <c r="AN1242" i="4"/>
  <c r="AK1242" i="4"/>
  <c r="AL1234" i="4"/>
  <c r="AM1234" i="4"/>
  <c r="AJ1234" i="4"/>
  <c r="AN1234" i="4"/>
  <c r="AK1234" i="4"/>
  <c r="AL1226" i="4"/>
  <c r="AM1226" i="4"/>
  <c r="AJ1226" i="4"/>
  <c r="AN1226" i="4"/>
  <c r="AK1226" i="4"/>
  <c r="AL1218" i="4"/>
  <c r="AM1218" i="4"/>
  <c r="AJ1218" i="4"/>
  <c r="AN1218" i="4"/>
  <c r="AK1218" i="4"/>
  <c r="AM1210" i="4"/>
  <c r="AL1210" i="4"/>
  <c r="AK1210" i="4"/>
  <c r="AJ1210" i="4"/>
  <c r="AN1210" i="4"/>
  <c r="AM1202" i="4"/>
  <c r="AL1202" i="4"/>
  <c r="AK1202" i="4"/>
  <c r="AJ1202" i="4"/>
  <c r="AN1202" i="4"/>
  <c r="AM1194" i="4"/>
  <c r="AL1194" i="4"/>
  <c r="AK1194" i="4"/>
  <c r="AJ1194" i="4"/>
  <c r="AN1194" i="4"/>
  <c r="AM1186" i="4"/>
  <c r="AL1186" i="4"/>
  <c r="AK1186" i="4"/>
  <c r="AJ1186" i="4"/>
  <c r="AN1186" i="4"/>
  <c r="AM1178" i="4"/>
  <c r="AL1178" i="4"/>
  <c r="AK1178" i="4"/>
  <c r="AJ1178" i="4"/>
  <c r="AN1178" i="4"/>
  <c r="AM1170" i="4"/>
  <c r="AL1170" i="4"/>
  <c r="AK1170" i="4"/>
  <c r="AJ1170" i="4"/>
  <c r="AN1170" i="4"/>
  <c r="AM1162" i="4"/>
  <c r="AL1162" i="4"/>
  <c r="AK1162" i="4"/>
  <c r="AJ1162" i="4"/>
  <c r="AN1162" i="4"/>
  <c r="AM1154" i="4"/>
  <c r="AL1154" i="4"/>
  <c r="AK1154" i="4"/>
  <c r="AJ1154" i="4"/>
  <c r="AN1154" i="4"/>
  <c r="AM1146" i="4"/>
  <c r="AL1146" i="4"/>
  <c r="AK1146" i="4"/>
  <c r="AJ1146" i="4"/>
  <c r="AN1146" i="4"/>
  <c r="AM1138" i="4"/>
  <c r="AL1138" i="4"/>
  <c r="AK1138" i="4"/>
  <c r="AJ1138" i="4"/>
  <c r="AN1138" i="4"/>
  <c r="AM1130" i="4"/>
  <c r="AL1130" i="4"/>
  <c r="AK1130" i="4"/>
  <c r="AJ1130" i="4"/>
  <c r="AN1130" i="4"/>
  <c r="AM1122" i="4"/>
  <c r="AL1122" i="4"/>
  <c r="AK1122" i="4"/>
  <c r="AJ1122" i="4"/>
  <c r="AN1122" i="4"/>
  <c r="AM1114" i="4"/>
  <c r="AL1114" i="4"/>
  <c r="AK1114" i="4"/>
  <c r="AJ1114" i="4"/>
  <c r="AN1114" i="4"/>
  <c r="AM1106" i="4"/>
  <c r="AL1106" i="4"/>
  <c r="AK1106" i="4"/>
  <c r="AJ1106" i="4"/>
  <c r="AN1106" i="4"/>
  <c r="AM1098" i="4"/>
  <c r="AL1098" i="4"/>
  <c r="AK1098" i="4"/>
  <c r="AJ1098" i="4"/>
  <c r="AN1098" i="4"/>
  <c r="AM1090" i="4"/>
  <c r="AL1090" i="4"/>
  <c r="AK1090" i="4"/>
  <c r="AJ1090" i="4"/>
  <c r="AN1090" i="4"/>
  <c r="AM1082" i="4"/>
  <c r="AL1082" i="4"/>
  <c r="AK1082" i="4"/>
  <c r="AJ1082" i="4"/>
  <c r="AN1082" i="4"/>
  <c r="AM1074" i="4"/>
  <c r="AL1074" i="4"/>
  <c r="AK1074" i="4"/>
  <c r="AJ1074" i="4"/>
  <c r="AN1074" i="4"/>
  <c r="AM1066" i="4"/>
  <c r="AL1066" i="4"/>
  <c r="AK1066" i="4"/>
  <c r="AJ1066" i="4"/>
  <c r="AN1066" i="4"/>
  <c r="AM1058" i="4"/>
  <c r="AL1058" i="4"/>
  <c r="AK1058" i="4"/>
  <c r="AJ1058" i="4"/>
  <c r="AN1058" i="4"/>
  <c r="AM1050" i="4"/>
  <c r="AL1050" i="4"/>
  <c r="AK1050" i="4"/>
  <c r="AJ1050" i="4"/>
  <c r="AN1050" i="4"/>
  <c r="AM1042" i="4"/>
  <c r="AL1042" i="4"/>
  <c r="AK1042" i="4"/>
  <c r="AJ1042" i="4"/>
  <c r="AN1042" i="4"/>
  <c r="AM1034" i="4"/>
  <c r="AL1034" i="4"/>
  <c r="AK1034" i="4"/>
  <c r="AJ1034" i="4"/>
  <c r="AN1034" i="4"/>
  <c r="AM1026" i="4"/>
  <c r="AL1026" i="4"/>
  <c r="AK1026" i="4"/>
  <c r="AJ1026" i="4"/>
  <c r="AN1026" i="4"/>
  <c r="AM1018" i="4"/>
  <c r="AL1018" i="4"/>
  <c r="AK1018" i="4"/>
  <c r="AJ1018" i="4"/>
  <c r="AN1018" i="4"/>
  <c r="AM1010" i="4"/>
  <c r="AL1010" i="4"/>
  <c r="AK1010" i="4"/>
  <c r="AJ1010" i="4"/>
  <c r="AN1010" i="4"/>
  <c r="AM1002" i="4"/>
  <c r="AL1002" i="4"/>
  <c r="AK1002" i="4"/>
  <c r="AJ1002" i="4"/>
  <c r="AN1002" i="4"/>
  <c r="AM994" i="4"/>
  <c r="AL994" i="4"/>
  <c r="AK994" i="4"/>
  <c r="AJ994" i="4"/>
  <c r="AN994" i="4"/>
  <c r="AM986" i="4"/>
  <c r="AL986" i="4"/>
  <c r="AK986" i="4"/>
  <c r="AJ986" i="4"/>
  <c r="AN986" i="4"/>
  <c r="AM978" i="4"/>
  <c r="AL978" i="4"/>
  <c r="AK978" i="4"/>
  <c r="AJ978" i="4"/>
  <c r="AN978" i="4"/>
  <c r="AM970" i="4"/>
  <c r="AL970" i="4"/>
  <c r="AK970" i="4"/>
  <c r="AJ970" i="4"/>
  <c r="AN970" i="4"/>
  <c r="AM962" i="4"/>
  <c r="AL962" i="4"/>
  <c r="AK962" i="4"/>
  <c r="AJ962" i="4"/>
  <c r="AN962" i="4"/>
  <c r="AM954" i="4"/>
  <c r="AL954" i="4"/>
  <c r="AK954" i="4"/>
  <c r="AJ954" i="4"/>
  <c r="AN954" i="4"/>
  <c r="AM946" i="4"/>
  <c r="AL946" i="4"/>
  <c r="AK946" i="4"/>
  <c r="AJ946" i="4"/>
  <c r="AN946" i="4"/>
  <c r="AM938" i="4"/>
  <c r="AL938" i="4"/>
  <c r="AK938" i="4"/>
  <c r="AJ938" i="4"/>
  <c r="AN938" i="4"/>
  <c r="AM930" i="4"/>
  <c r="AL930" i="4"/>
  <c r="AK930" i="4"/>
  <c r="AJ930" i="4"/>
  <c r="AN930" i="4"/>
  <c r="AL922" i="4"/>
  <c r="AK922" i="4"/>
  <c r="AJ922" i="4"/>
  <c r="AN922" i="4"/>
  <c r="AM922" i="4"/>
  <c r="AL914" i="4"/>
  <c r="AK914" i="4"/>
  <c r="AJ914" i="4"/>
  <c r="AN914" i="4"/>
  <c r="AM914" i="4"/>
  <c r="AL906" i="4"/>
  <c r="AK906" i="4"/>
  <c r="AJ906" i="4"/>
  <c r="AN906" i="4"/>
  <c r="AM906" i="4"/>
  <c r="AL898" i="4"/>
  <c r="AK898" i="4"/>
  <c r="AJ898" i="4"/>
  <c r="AN898" i="4"/>
  <c r="AM898" i="4"/>
  <c r="AL890" i="4"/>
  <c r="AK890" i="4"/>
  <c r="AJ890" i="4"/>
  <c r="AN890" i="4"/>
  <c r="AM890" i="4"/>
  <c r="AL882" i="4"/>
  <c r="AK882" i="4"/>
  <c r="AJ882" i="4"/>
  <c r="AN882" i="4"/>
  <c r="AM882" i="4"/>
  <c r="AL874" i="4"/>
  <c r="AK874" i="4"/>
  <c r="AJ874" i="4"/>
  <c r="AN874" i="4"/>
  <c r="AM874" i="4"/>
  <c r="AL866" i="4"/>
  <c r="AK866" i="4"/>
  <c r="AJ866" i="4"/>
  <c r="AN866" i="4"/>
  <c r="AM866" i="4"/>
  <c r="AL858" i="4"/>
  <c r="AK858" i="4"/>
  <c r="AJ858" i="4"/>
  <c r="AN858" i="4"/>
  <c r="AM858" i="4"/>
  <c r="AL850" i="4"/>
  <c r="AK850" i="4"/>
  <c r="AJ850" i="4"/>
  <c r="AN850" i="4"/>
  <c r="AM850" i="4"/>
  <c r="AM842" i="4"/>
  <c r="AJ842" i="4"/>
  <c r="AN842" i="4"/>
  <c r="AL842" i="4"/>
  <c r="AK842" i="4"/>
  <c r="AM834" i="4"/>
  <c r="AJ834" i="4"/>
  <c r="AN834" i="4"/>
  <c r="AL834" i="4"/>
  <c r="AK834" i="4"/>
  <c r="AM826" i="4"/>
  <c r="AJ826" i="4"/>
  <c r="AN826" i="4"/>
  <c r="AL826" i="4"/>
  <c r="AK826" i="4"/>
  <c r="AM818" i="4"/>
  <c r="AJ818" i="4"/>
  <c r="AN818" i="4"/>
  <c r="AL818" i="4"/>
  <c r="AK818" i="4"/>
  <c r="AM810" i="4"/>
  <c r="AJ810" i="4"/>
  <c r="AN810" i="4"/>
  <c r="AL810" i="4"/>
  <c r="AK810" i="4"/>
  <c r="AM802" i="4"/>
  <c r="AJ802" i="4"/>
  <c r="AN802" i="4"/>
  <c r="AL802" i="4"/>
  <c r="AK802" i="4"/>
  <c r="AM794" i="4"/>
  <c r="AJ794" i="4"/>
  <c r="AN794" i="4"/>
  <c r="AL794" i="4"/>
  <c r="AK794" i="4"/>
  <c r="AM786" i="4"/>
  <c r="AJ786" i="4"/>
  <c r="AN786" i="4"/>
  <c r="AL786" i="4"/>
  <c r="AK786" i="4"/>
  <c r="AK778" i="4"/>
  <c r="AJ778" i="4"/>
  <c r="AN778" i="4"/>
  <c r="AM778" i="4"/>
  <c r="AL778" i="4"/>
  <c r="AK770" i="4"/>
  <c r="AJ770" i="4"/>
  <c r="AN770" i="4"/>
  <c r="AM770" i="4"/>
  <c r="AL770" i="4"/>
  <c r="AK762" i="4"/>
  <c r="AJ762" i="4"/>
  <c r="AN762" i="4"/>
  <c r="AM762" i="4"/>
  <c r="AL762" i="4"/>
  <c r="AK754" i="4"/>
  <c r="AJ754" i="4"/>
  <c r="AN754" i="4"/>
  <c r="AM754" i="4"/>
  <c r="AL754" i="4"/>
  <c r="AK746" i="4"/>
  <c r="AJ746" i="4"/>
  <c r="AN746" i="4"/>
  <c r="AM746" i="4"/>
  <c r="AL746" i="4"/>
  <c r="AK738" i="4"/>
  <c r="AJ738" i="4"/>
  <c r="AN738" i="4"/>
  <c r="AM738" i="4"/>
  <c r="AL738" i="4"/>
  <c r="AK730" i="4"/>
  <c r="AJ730" i="4"/>
  <c r="AN730" i="4"/>
  <c r="AM730" i="4"/>
  <c r="AL730" i="4"/>
  <c r="AK722" i="4"/>
  <c r="AJ722" i="4"/>
  <c r="AN722" i="4"/>
  <c r="AM722" i="4"/>
  <c r="AL722" i="4"/>
  <c r="AK714" i="4"/>
  <c r="AJ714" i="4"/>
  <c r="AN714" i="4"/>
  <c r="AM714" i="4"/>
  <c r="AL714" i="4"/>
  <c r="AK706" i="4"/>
  <c r="AJ706" i="4"/>
  <c r="AN706" i="4"/>
  <c r="AM706" i="4"/>
  <c r="AL706" i="4"/>
  <c r="AK698" i="4"/>
  <c r="AJ698" i="4"/>
  <c r="AN698" i="4"/>
  <c r="AM698" i="4"/>
  <c r="AL698" i="4"/>
  <c r="AK690" i="4"/>
  <c r="AJ690" i="4"/>
  <c r="AN690" i="4"/>
  <c r="AM690" i="4"/>
  <c r="AL690" i="4"/>
  <c r="AK682" i="4"/>
  <c r="AJ682" i="4"/>
  <c r="AN682" i="4"/>
  <c r="AM682" i="4"/>
  <c r="AL682" i="4"/>
  <c r="AK674" i="4"/>
  <c r="AJ674" i="4"/>
  <c r="AN674" i="4"/>
  <c r="AM674" i="4"/>
  <c r="AL674" i="4"/>
  <c r="AK666" i="4"/>
  <c r="AJ666" i="4"/>
  <c r="AN666" i="4"/>
  <c r="AM666" i="4"/>
  <c r="AL666" i="4"/>
  <c r="AK658" i="4"/>
  <c r="AJ658" i="4"/>
  <c r="AN658" i="4"/>
  <c r="AM658" i="4"/>
  <c r="AL658" i="4"/>
  <c r="AK650" i="4"/>
  <c r="AJ650" i="4"/>
  <c r="AN650" i="4"/>
  <c r="AM650" i="4"/>
  <c r="AL650" i="4"/>
  <c r="AK642" i="4"/>
  <c r="AJ642" i="4"/>
  <c r="AN642" i="4"/>
  <c r="AM642" i="4"/>
  <c r="AL642" i="4"/>
  <c r="AK634" i="4"/>
  <c r="AJ634" i="4"/>
  <c r="AN634" i="4"/>
  <c r="AM634" i="4"/>
  <c r="AL634" i="4"/>
  <c r="AK626" i="4"/>
  <c r="AJ626" i="4"/>
  <c r="AN626" i="4"/>
  <c r="AM626" i="4"/>
  <c r="AL626" i="4"/>
  <c r="AK618" i="4"/>
  <c r="AJ618" i="4"/>
  <c r="AN618" i="4"/>
  <c r="AM618" i="4"/>
  <c r="AL618" i="4"/>
  <c r="AK610" i="4"/>
  <c r="AJ610" i="4"/>
  <c r="AN610" i="4"/>
  <c r="AM610" i="4"/>
  <c r="AL610" i="4"/>
  <c r="AM602" i="4"/>
  <c r="AL602" i="4"/>
  <c r="AK602" i="4"/>
  <c r="AJ602" i="4"/>
  <c r="AN602" i="4"/>
  <c r="AM594" i="4"/>
  <c r="AL594" i="4"/>
  <c r="AK594" i="4"/>
  <c r="AJ594" i="4"/>
  <c r="AN594" i="4"/>
  <c r="AM586" i="4"/>
  <c r="AL586" i="4"/>
  <c r="AJ586" i="4"/>
  <c r="AN586" i="4"/>
  <c r="AK586" i="4"/>
  <c r="AM578" i="4"/>
  <c r="AL578" i="4"/>
  <c r="AJ578" i="4"/>
  <c r="AN578" i="4"/>
  <c r="AK578" i="4"/>
  <c r="AM570" i="4"/>
  <c r="AL570" i="4"/>
  <c r="AJ570" i="4"/>
  <c r="AN570" i="4"/>
  <c r="AK570" i="4"/>
  <c r="AM562" i="4"/>
  <c r="AL562" i="4"/>
  <c r="AJ562" i="4"/>
  <c r="AN562" i="4"/>
  <c r="AK562" i="4"/>
  <c r="AM554" i="4"/>
  <c r="AL554" i="4"/>
  <c r="AJ554" i="4"/>
  <c r="AN554" i="4"/>
  <c r="AK554" i="4"/>
  <c r="AM546" i="4"/>
  <c r="AL546" i="4"/>
  <c r="AJ546" i="4"/>
  <c r="AN546" i="4"/>
  <c r="AK546" i="4"/>
  <c r="AM538" i="4"/>
  <c r="AL538" i="4"/>
  <c r="AJ538" i="4"/>
  <c r="AN538" i="4"/>
  <c r="AK538" i="4"/>
  <c r="AM530" i="4"/>
  <c r="AL530" i="4"/>
  <c r="AJ530" i="4"/>
  <c r="AN530" i="4"/>
  <c r="AK530" i="4"/>
  <c r="AK522" i="4"/>
  <c r="AJ522" i="4"/>
  <c r="AN522" i="4"/>
  <c r="AM522" i="4"/>
  <c r="AL522" i="4"/>
  <c r="AK514" i="4"/>
  <c r="AJ514" i="4"/>
  <c r="AN514" i="4"/>
  <c r="AM514" i="4"/>
  <c r="AL514" i="4"/>
  <c r="AK506" i="4"/>
  <c r="AJ506" i="4"/>
  <c r="AN506" i="4"/>
  <c r="AM506" i="4"/>
  <c r="AL506" i="4"/>
  <c r="AK498" i="4"/>
  <c r="AJ498" i="4"/>
  <c r="AN498" i="4"/>
  <c r="AM498" i="4"/>
  <c r="AL498" i="4"/>
  <c r="AK490" i="4"/>
  <c r="AJ490" i="4"/>
  <c r="AN490" i="4"/>
  <c r="AM490" i="4"/>
  <c r="AL490" i="4"/>
  <c r="AK482" i="4"/>
  <c r="AJ482" i="4"/>
  <c r="AN482" i="4"/>
  <c r="AM482" i="4"/>
  <c r="AL482" i="4"/>
  <c r="AK474" i="4"/>
  <c r="AJ474" i="4"/>
  <c r="AN474" i="4"/>
  <c r="AM474" i="4"/>
  <c r="AL474" i="4"/>
  <c r="AK466" i="4"/>
  <c r="AJ466" i="4"/>
  <c r="AN466" i="4"/>
  <c r="AM466" i="4"/>
  <c r="AL466" i="4"/>
  <c r="AK458" i="4"/>
  <c r="AJ458" i="4"/>
  <c r="AN458" i="4"/>
  <c r="AM458" i="4"/>
  <c r="AL458" i="4"/>
  <c r="AK450" i="4"/>
  <c r="AJ450" i="4"/>
  <c r="AN450" i="4"/>
  <c r="AM450" i="4"/>
  <c r="AL450" i="4"/>
  <c r="AK442" i="4"/>
  <c r="AJ442" i="4"/>
  <c r="AN442" i="4"/>
  <c r="AM442" i="4"/>
  <c r="AL442" i="4"/>
  <c r="AK434" i="4"/>
  <c r="AJ434" i="4"/>
  <c r="AN434" i="4"/>
  <c r="AM434" i="4"/>
  <c r="AL434" i="4"/>
  <c r="AK426" i="4"/>
  <c r="AJ426" i="4"/>
  <c r="AN426" i="4"/>
  <c r="AM426" i="4"/>
  <c r="AL426" i="4"/>
  <c r="AL418" i="4"/>
  <c r="AJ418" i="4"/>
  <c r="AN418" i="4"/>
  <c r="AK418" i="4"/>
  <c r="AM418" i="4"/>
  <c r="AJ410" i="4"/>
  <c r="AL410" i="4"/>
  <c r="AN410" i="4"/>
  <c r="AK410" i="4"/>
  <c r="AM410" i="4"/>
  <c r="AL402" i="4"/>
  <c r="AJ402" i="4"/>
  <c r="AN402" i="4"/>
  <c r="AK402" i="4"/>
  <c r="AM402" i="4"/>
  <c r="AL394" i="4"/>
  <c r="AJ394" i="4"/>
  <c r="AN394" i="4"/>
  <c r="AK394" i="4"/>
  <c r="AM394" i="4"/>
  <c r="AJ386" i="4"/>
  <c r="AL386" i="4"/>
  <c r="AN386" i="4"/>
  <c r="AK386" i="4"/>
  <c r="AM386" i="4"/>
  <c r="AJ378" i="4"/>
  <c r="AL378" i="4"/>
  <c r="AN378" i="4"/>
  <c r="AK378" i="4"/>
  <c r="AM378" i="4"/>
  <c r="AJ370" i="4"/>
  <c r="AN370" i="4"/>
  <c r="AM370" i="4"/>
  <c r="AL370" i="4"/>
  <c r="AK370" i="4"/>
  <c r="AJ362" i="4"/>
  <c r="AN362" i="4"/>
  <c r="AM362" i="4"/>
  <c r="AL362" i="4"/>
  <c r="AK362" i="4"/>
  <c r="AJ354" i="4"/>
  <c r="AN354" i="4"/>
  <c r="AM354" i="4"/>
  <c r="AL354" i="4"/>
  <c r="AK354" i="4"/>
  <c r="AJ346" i="4"/>
  <c r="AN346" i="4"/>
  <c r="AM346" i="4"/>
  <c r="AL346" i="4"/>
  <c r="AK346" i="4"/>
  <c r="AJ338" i="4"/>
  <c r="AN338" i="4"/>
  <c r="AM338" i="4"/>
  <c r="AL338" i="4"/>
  <c r="AK338" i="4"/>
  <c r="AJ330" i="4"/>
  <c r="AN330" i="4"/>
  <c r="AM330" i="4"/>
  <c r="AL330" i="4"/>
  <c r="AK330" i="4"/>
  <c r="AJ322" i="4"/>
  <c r="AN322" i="4"/>
  <c r="AM322" i="4"/>
  <c r="AL322" i="4"/>
  <c r="AK322" i="4"/>
  <c r="AJ314" i="4"/>
  <c r="AN314" i="4"/>
  <c r="AM314" i="4"/>
  <c r="AL314" i="4"/>
  <c r="AK314" i="4"/>
  <c r="AJ306" i="4"/>
  <c r="AN306" i="4"/>
  <c r="AM306" i="4"/>
  <c r="AL306" i="4"/>
  <c r="AK306" i="4"/>
  <c r="AJ298" i="4"/>
  <c r="AN298" i="4"/>
  <c r="AM298" i="4"/>
  <c r="AL298" i="4"/>
  <c r="AK298" i="4"/>
  <c r="AJ290" i="4"/>
  <c r="AN290" i="4"/>
  <c r="AM290" i="4"/>
  <c r="AL290" i="4"/>
  <c r="AK290" i="4"/>
  <c r="AM282" i="4"/>
  <c r="AJ282" i="4"/>
  <c r="AN282" i="4"/>
  <c r="AK282" i="4"/>
  <c r="AL282" i="4"/>
  <c r="AJ274" i="4"/>
  <c r="AN274" i="4"/>
  <c r="AM274" i="4"/>
  <c r="AL274" i="4"/>
  <c r="AK274" i="4"/>
  <c r="AJ266" i="4"/>
  <c r="AN266" i="4"/>
  <c r="AM266" i="4"/>
  <c r="AL266" i="4"/>
  <c r="AK266" i="4"/>
  <c r="AJ258" i="4"/>
  <c r="AN258" i="4"/>
  <c r="AM258" i="4"/>
  <c r="AL258" i="4"/>
  <c r="AK258" i="4"/>
  <c r="AJ250" i="4"/>
  <c r="AN250" i="4"/>
  <c r="AM250" i="4"/>
  <c r="AL250" i="4"/>
  <c r="AK250" i="4"/>
  <c r="AJ242" i="4"/>
  <c r="AN242" i="4"/>
  <c r="AM242" i="4"/>
  <c r="AL242" i="4"/>
  <c r="AK242" i="4"/>
  <c r="AJ234" i="4"/>
  <c r="AN234" i="4"/>
  <c r="AM234" i="4"/>
  <c r="AL234" i="4"/>
  <c r="AK234" i="4"/>
  <c r="AJ226" i="4"/>
  <c r="AN226" i="4"/>
  <c r="AK226" i="4"/>
  <c r="AL226" i="4"/>
  <c r="AM226" i="4"/>
  <c r="AJ218" i="4"/>
  <c r="AN218" i="4"/>
  <c r="AK218" i="4"/>
  <c r="AL218" i="4"/>
  <c r="AM218" i="4"/>
  <c r="AJ210" i="4"/>
  <c r="AN210" i="4"/>
  <c r="AK210" i="4"/>
  <c r="AL210" i="4"/>
  <c r="AM210" i="4"/>
  <c r="AJ202" i="4"/>
  <c r="AN202" i="4"/>
  <c r="AK202" i="4"/>
  <c r="AL202" i="4"/>
  <c r="AM202" i="4"/>
  <c r="AJ194" i="4"/>
  <c r="AN194" i="4"/>
  <c r="AK194" i="4"/>
  <c r="AL194" i="4"/>
  <c r="AM194" i="4"/>
  <c r="AJ186" i="4"/>
  <c r="AN186" i="4"/>
  <c r="AK186" i="4"/>
  <c r="AL186" i="4"/>
  <c r="AM186" i="4"/>
  <c r="AL178" i="4"/>
  <c r="AK178" i="4"/>
  <c r="AJ178" i="4"/>
  <c r="AN178" i="4"/>
  <c r="AM178" i="4"/>
  <c r="AL170" i="4"/>
  <c r="AK170" i="4"/>
  <c r="AJ170" i="4"/>
  <c r="AN170" i="4"/>
  <c r="AM170" i="4"/>
  <c r="AL162" i="4"/>
  <c r="AK162" i="4"/>
  <c r="AJ162" i="4"/>
  <c r="AN162" i="4"/>
  <c r="AM162" i="4"/>
  <c r="AL154" i="4"/>
  <c r="AK154" i="4"/>
  <c r="AJ154" i="4"/>
  <c r="AN154" i="4"/>
  <c r="AM154" i="4"/>
  <c r="AL146" i="4"/>
  <c r="AK146" i="4"/>
  <c r="AJ146" i="4"/>
  <c r="AN146" i="4"/>
  <c r="AM146" i="4"/>
  <c r="AM138" i="4"/>
  <c r="AL138" i="4"/>
  <c r="AJ138" i="4"/>
  <c r="AN138" i="4"/>
  <c r="AK138" i="4"/>
  <c r="AL130" i="4"/>
  <c r="AK130" i="4"/>
  <c r="AJ130" i="4"/>
  <c r="AN130" i="4"/>
  <c r="AM130" i="4"/>
  <c r="AL122" i="4"/>
  <c r="AK122" i="4"/>
  <c r="AJ122" i="4"/>
  <c r="AN122" i="4"/>
  <c r="AM122" i="4"/>
  <c r="AJ114" i="4"/>
  <c r="AN114" i="4"/>
  <c r="AM114" i="4"/>
  <c r="AL114" i="4"/>
  <c r="AK114" i="4"/>
  <c r="AJ106" i="4"/>
  <c r="AN106" i="4"/>
  <c r="AM106" i="4"/>
  <c r="AL106" i="4"/>
  <c r="AK106" i="4"/>
  <c r="AK98" i="4"/>
  <c r="AM98" i="4"/>
  <c r="AL98" i="4"/>
  <c r="AJ98" i="4"/>
  <c r="AN98" i="4"/>
  <c r="AK90" i="4"/>
  <c r="AJ90" i="4"/>
  <c r="AN90" i="4"/>
  <c r="AM90" i="4"/>
  <c r="AL90" i="4"/>
  <c r="AM82" i="4"/>
  <c r="AL82" i="4"/>
  <c r="AK82" i="4"/>
  <c r="AJ82" i="4"/>
  <c r="AN82" i="4"/>
  <c r="AM74" i="4"/>
  <c r="AL74" i="4"/>
  <c r="AK74" i="4"/>
  <c r="AJ74" i="4"/>
  <c r="AN74" i="4"/>
  <c r="AM66" i="4"/>
  <c r="AL66" i="4"/>
  <c r="AK66" i="4"/>
  <c r="AJ66" i="4"/>
  <c r="AN66" i="4"/>
  <c r="AM58" i="4"/>
  <c r="AL58" i="4"/>
  <c r="AK58" i="4"/>
  <c r="AJ58" i="4"/>
  <c r="AN58" i="4"/>
  <c r="AJ50" i="4"/>
  <c r="AL50" i="4"/>
  <c r="AN50" i="4"/>
  <c r="AM50" i="4"/>
  <c r="AK50" i="4"/>
  <c r="AJ42" i="4"/>
  <c r="AL42" i="4"/>
  <c r="AN42" i="4"/>
  <c r="AM42" i="4"/>
  <c r="AK42" i="4"/>
  <c r="AJ34" i="4"/>
  <c r="AL34" i="4"/>
  <c r="AN34" i="4"/>
  <c r="AM34" i="4"/>
  <c r="AK34" i="4"/>
  <c r="AJ26" i="4"/>
  <c r="AL26" i="4"/>
  <c r="AN26" i="4"/>
  <c r="AK26" i="4"/>
  <c r="AM26" i="4"/>
  <c r="AJ18" i="4"/>
  <c r="AL18" i="4"/>
  <c r="AN18" i="4"/>
  <c r="AK18" i="4"/>
  <c r="AM18" i="4"/>
  <c r="AJ2877" i="4"/>
  <c r="AM2877" i="4"/>
  <c r="AK2877" i="4"/>
  <c r="AN2877" i="4"/>
  <c r="AL2877" i="4"/>
  <c r="AL2873" i="4"/>
  <c r="AK2873" i="4"/>
  <c r="AN2873" i="4"/>
  <c r="AM2873" i="4"/>
  <c r="AJ2873" i="4"/>
  <c r="AL2869" i="4"/>
  <c r="AK2869" i="4"/>
  <c r="AN2869" i="4"/>
  <c r="AM2869" i="4"/>
  <c r="AJ2869" i="4"/>
  <c r="AN2864" i="4"/>
  <c r="AJ2864" i="4"/>
  <c r="AL2864" i="4"/>
  <c r="AK2864" i="4"/>
  <c r="AM2864" i="4"/>
  <c r="AJ2860" i="4"/>
  <c r="AL2860" i="4"/>
  <c r="AN2860" i="4"/>
  <c r="AK2860" i="4"/>
  <c r="AM2860" i="4"/>
  <c r="AL2856" i="4"/>
  <c r="AK2856" i="4"/>
  <c r="AJ2856" i="4"/>
  <c r="AM2856" i="4"/>
  <c r="AN2856" i="4"/>
  <c r="AL2852" i="4"/>
  <c r="AK2852" i="4"/>
  <c r="AJ2852" i="4"/>
  <c r="AM2852" i="4"/>
  <c r="AN2852" i="4"/>
  <c r="AL2848" i="4"/>
  <c r="AK2848" i="4"/>
  <c r="AJ2848" i="4"/>
  <c r="AM2848" i="4"/>
  <c r="AN2848" i="4"/>
  <c r="AL2844" i="4"/>
  <c r="AK2844" i="4"/>
  <c r="AJ2844" i="4"/>
  <c r="AM2844" i="4"/>
  <c r="AN2844" i="4"/>
  <c r="AL2840" i="4"/>
  <c r="AJ2840" i="4"/>
  <c r="AN2840" i="4"/>
  <c r="AM2840" i="4"/>
  <c r="AK2840" i="4"/>
  <c r="AL2836" i="4"/>
  <c r="AJ2836" i="4"/>
  <c r="AN2836" i="4"/>
  <c r="AM2836" i="4"/>
  <c r="AK2836" i="4"/>
  <c r="AL2832" i="4"/>
  <c r="AJ2832" i="4"/>
  <c r="AN2832" i="4"/>
  <c r="AM2832" i="4"/>
  <c r="AK2832" i="4"/>
  <c r="AK2827" i="4"/>
  <c r="AJ2827" i="4"/>
  <c r="AN2827" i="4"/>
  <c r="AM2827" i="4"/>
  <c r="AL2827" i="4"/>
  <c r="AK2823" i="4"/>
  <c r="AJ2823" i="4"/>
  <c r="AN2823" i="4"/>
  <c r="AM2823" i="4"/>
  <c r="AL2823" i="4"/>
  <c r="AM2819" i="4"/>
  <c r="AL2819" i="4"/>
  <c r="AK2819" i="4"/>
  <c r="AJ2819" i="4"/>
  <c r="AN2819" i="4"/>
  <c r="AK2815" i="4"/>
  <c r="AJ2815" i="4"/>
  <c r="AN2815" i="4"/>
  <c r="AM2815" i="4"/>
  <c r="AL2815" i="4"/>
  <c r="AM2811" i="4"/>
  <c r="AL2811" i="4"/>
  <c r="AK2811" i="4"/>
  <c r="AJ2811" i="4"/>
  <c r="AN2811" i="4"/>
  <c r="AK2807" i="4"/>
  <c r="AJ2807" i="4"/>
  <c r="AN2807" i="4"/>
  <c r="AM2807" i="4"/>
  <c r="AL2807" i="4"/>
  <c r="AK2803" i="4"/>
  <c r="AJ2803" i="4"/>
  <c r="AN2803" i="4"/>
  <c r="AM2803" i="4"/>
  <c r="AL2803" i="4"/>
  <c r="AK2799" i="4"/>
  <c r="AJ2799" i="4"/>
  <c r="AN2799" i="4"/>
  <c r="AM2799" i="4"/>
  <c r="AL2799" i="4"/>
  <c r="AK2795" i="4"/>
  <c r="AJ2795" i="4"/>
  <c r="AN2795" i="4"/>
  <c r="AM2795" i="4"/>
  <c r="AL2795" i="4"/>
  <c r="AM2788" i="4"/>
  <c r="AL2788" i="4"/>
  <c r="AK2788" i="4"/>
  <c r="AJ2788" i="4"/>
  <c r="AN2788" i="4"/>
  <c r="AM2780" i="4"/>
  <c r="AL2780" i="4"/>
  <c r="AK2780" i="4"/>
  <c r="AJ2780" i="4"/>
  <c r="AN2780" i="4"/>
  <c r="AM2772" i="4"/>
  <c r="AL2772" i="4"/>
  <c r="AK2772" i="4"/>
  <c r="AJ2772" i="4"/>
  <c r="AN2772" i="4"/>
  <c r="AM2764" i="4"/>
  <c r="AL2764" i="4"/>
  <c r="AK2764" i="4"/>
  <c r="AJ2764" i="4"/>
  <c r="AN2764" i="4"/>
  <c r="AM2756" i="4"/>
  <c r="AL2756" i="4"/>
  <c r="AK2756" i="4"/>
  <c r="AJ2756" i="4"/>
  <c r="AN2756" i="4"/>
  <c r="AK2748" i="4"/>
  <c r="AJ2748" i="4"/>
  <c r="AN2748" i="4"/>
  <c r="AM2748" i="4"/>
  <c r="AL2748" i="4"/>
  <c r="AK2740" i="4"/>
  <c r="AJ2740" i="4"/>
  <c r="AN2740" i="4"/>
  <c r="AM2740" i="4"/>
  <c r="AL2740" i="4"/>
  <c r="AK2732" i="4"/>
  <c r="AJ2732" i="4"/>
  <c r="AN2732" i="4"/>
  <c r="AM2732" i="4"/>
  <c r="AL2732" i="4"/>
  <c r="AK2724" i="4"/>
  <c r="AJ2724" i="4"/>
  <c r="AN2724" i="4"/>
  <c r="AM2724" i="4"/>
  <c r="AL2724" i="4"/>
  <c r="AK2716" i="4"/>
  <c r="AJ2716" i="4"/>
  <c r="AN2716" i="4"/>
  <c r="AM2716" i="4"/>
  <c r="AL2716" i="4"/>
  <c r="AM2708" i="4"/>
  <c r="AL2708" i="4"/>
  <c r="AK2708" i="4"/>
  <c r="AJ2708" i="4"/>
  <c r="AN2708" i="4"/>
  <c r="AM2700" i="4"/>
  <c r="AL2700" i="4"/>
  <c r="AK2700" i="4"/>
  <c r="AJ2700" i="4"/>
  <c r="AN2700" i="4"/>
  <c r="AM2692" i="4"/>
  <c r="AL2692" i="4"/>
  <c r="AK2692" i="4"/>
  <c r="AJ2692" i="4"/>
  <c r="AN2692" i="4"/>
  <c r="AM2684" i="4"/>
  <c r="AL2684" i="4"/>
  <c r="AK2684" i="4"/>
  <c r="AJ2684" i="4"/>
  <c r="AN2684" i="4"/>
  <c r="AM2676" i="4"/>
  <c r="AL2676" i="4"/>
  <c r="AK2676" i="4"/>
  <c r="AJ2676" i="4"/>
  <c r="AN2676" i="4"/>
  <c r="AM2668" i="4"/>
  <c r="AL2668" i="4"/>
  <c r="AK2668" i="4"/>
  <c r="AJ2668" i="4"/>
  <c r="AN2668" i="4"/>
  <c r="AM2660" i="4"/>
  <c r="AL2660" i="4"/>
  <c r="AK2660" i="4"/>
  <c r="AJ2660" i="4"/>
  <c r="AN2660" i="4"/>
  <c r="AM2652" i="4"/>
  <c r="AL2652" i="4"/>
  <c r="AK2652" i="4"/>
  <c r="AJ2652" i="4"/>
  <c r="AN2652" i="4"/>
  <c r="AM2644" i="4"/>
  <c r="AL2644" i="4"/>
  <c r="AK2644" i="4"/>
  <c r="AJ2644" i="4"/>
  <c r="AN2644" i="4"/>
  <c r="AM2636" i="4"/>
  <c r="AL2636" i="4"/>
  <c r="AK2636" i="4"/>
  <c r="AJ2636" i="4"/>
  <c r="AN2636" i="4"/>
  <c r="AM2628" i="4"/>
  <c r="AL2628" i="4"/>
  <c r="AK2628" i="4"/>
  <c r="AJ2628" i="4"/>
  <c r="AN2628" i="4"/>
  <c r="AM2620" i="4"/>
  <c r="AL2620" i="4"/>
  <c r="AK2620" i="4"/>
  <c r="AJ2620" i="4"/>
  <c r="AN2620" i="4"/>
  <c r="AM2612" i="4"/>
  <c r="AL2612" i="4"/>
  <c r="AK2612" i="4"/>
  <c r="AJ2612" i="4"/>
  <c r="AN2612" i="4"/>
  <c r="AK2604" i="4"/>
  <c r="AJ2604" i="4"/>
  <c r="AN2604" i="4"/>
  <c r="AM2604" i="4"/>
  <c r="AL2604" i="4"/>
  <c r="AK2596" i="4"/>
  <c r="AJ2596" i="4"/>
  <c r="AN2596" i="4"/>
  <c r="AM2596" i="4"/>
  <c r="AL2596" i="4"/>
  <c r="AM2591" i="4"/>
  <c r="AL2591" i="4"/>
  <c r="AK2591" i="4"/>
  <c r="AJ2591" i="4"/>
  <c r="AN2591" i="4"/>
  <c r="AM2587" i="4"/>
  <c r="AL2587" i="4"/>
  <c r="AK2587" i="4"/>
  <c r="AJ2587" i="4"/>
  <c r="AN2587" i="4"/>
  <c r="AM2583" i="4"/>
  <c r="AL2583" i="4"/>
  <c r="AK2583" i="4"/>
  <c r="AJ2583" i="4"/>
  <c r="AN2583" i="4"/>
  <c r="AM2579" i="4"/>
  <c r="AL2579" i="4"/>
  <c r="AK2579" i="4"/>
  <c r="AJ2579" i="4"/>
  <c r="AN2579" i="4"/>
  <c r="AM2575" i="4"/>
  <c r="AL2575" i="4"/>
  <c r="AK2575" i="4"/>
  <c r="AJ2575" i="4"/>
  <c r="AN2575" i="4"/>
  <c r="AM2571" i="4"/>
  <c r="AL2571" i="4"/>
  <c r="AK2571" i="4"/>
  <c r="AJ2571" i="4"/>
  <c r="AN2571" i="4"/>
  <c r="AM2567" i="4"/>
  <c r="AL2567" i="4"/>
  <c r="AK2567" i="4"/>
  <c r="AJ2567" i="4"/>
  <c r="AN2567" i="4"/>
  <c r="AM2563" i="4"/>
  <c r="AL2563" i="4"/>
  <c r="AK2563" i="4"/>
  <c r="AJ2563" i="4"/>
  <c r="AN2563" i="4"/>
  <c r="AM2559" i="4"/>
  <c r="AL2559" i="4"/>
  <c r="AK2559" i="4"/>
  <c r="AJ2559" i="4"/>
  <c r="AN2559" i="4"/>
  <c r="AM2555" i="4"/>
  <c r="AL2555" i="4"/>
  <c r="AK2555" i="4"/>
  <c r="AJ2555" i="4"/>
  <c r="AN2555" i="4"/>
  <c r="AM2551" i="4"/>
  <c r="AL2551" i="4"/>
  <c r="AK2551" i="4"/>
  <c r="AJ2551" i="4"/>
  <c r="AN2551" i="4"/>
  <c r="AM2547" i="4"/>
  <c r="AL2547" i="4"/>
  <c r="AK2547" i="4"/>
  <c r="AJ2547" i="4"/>
  <c r="AN2547" i="4"/>
  <c r="AM2543" i="4"/>
  <c r="AL2543" i="4"/>
  <c r="AK2543" i="4"/>
  <c r="AJ2543" i="4"/>
  <c r="AN2543" i="4"/>
  <c r="AM2539" i="4"/>
  <c r="AL2539" i="4"/>
  <c r="AK2539" i="4"/>
  <c r="AJ2539" i="4"/>
  <c r="AN2539" i="4"/>
  <c r="AM2535" i="4"/>
  <c r="AL2535" i="4"/>
  <c r="AK2535" i="4"/>
  <c r="AJ2535" i="4"/>
  <c r="AN2535" i="4"/>
  <c r="AM2531" i="4"/>
  <c r="AL2531" i="4"/>
  <c r="AK2531" i="4"/>
  <c r="AJ2531" i="4"/>
  <c r="AN2531" i="4"/>
  <c r="AM2527" i="4"/>
  <c r="AL2527" i="4"/>
  <c r="AK2527" i="4"/>
  <c r="AJ2527" i="4"/>
  <c r="AN2527" i="4"/>
  <c r="AM2523" i="4"/>
  <c r="AL2523" i="4"/>
  <c r="AK2523" i="4"/>
  <c r="AJ2523" i="4"/>
  <c r="AN2523" i="4"/>
  <c r="AM2519" i="4"/>
  <c r="AL2519" i="4"/>
  <c r="AK2519" i="4"/>
  <c r="AJ2519" i="4"/>
  <c r="AN2519" i="4"/>
  <c r="AM2515" i="4"/>
  <c r="AL2515" i="4"/>
  <c r="AK2515" i="4"/>
  <c r="AJ2515" i="4"/>
  <c r="AN2515" i="4"/>
  <c r="AM2511" i="4"/>
  <c r="AL2511" i="4"/>
  <c r="AK2511" i="4"/>
  <c r="AJ2511" i="4"/>
  <c r="AN2511" i="4"/>
  <c r="AM2507" i="4"/>
  <c r="AL2507" i="4"/>
  <c r="AK2507" i="4"/>
  <c r="AJ2507" i="4"/>
  <c r="AN2507" i="4"/>
  <c r="AM2503" i="4"/>
  <c r="AL2503" i="4"/>
  <c r="AK2503" i="4"/>
  <c r="AJ2503" i="4"/>
  <c r="AN2503" i="4"/>
  <c r="AM2499" i="4"/>
  <c r="AL2499" i="4"/>
  <c r="AK2499" i="4"/>
  <c r="AJ2499" i="4"/>
  <c r="AN2499" i="4"/>
  <c r="AM2495" i="4"/>
  <c r="AL2495" i="4"/>
  <c r="AK2495" i="4"/>
  <c r="AJ2495" i="4"/>
  <c r="AN2495" i="4"/>
  <c r="AM2491" i="4"/>
  <c r="AL2491" i="4"/>
  <c r="AK2491" i="4"/>
  <c r="AJ2491" i="4"/>
  <c r="AN2491" i="4"/>
  <c r="AM2487" i="4"/>
  <c r="AL2487" i="4"/>
  <c r="AK2487" i="4"/>
  <c r="AJ2487" i="4"/>
  <c r="AN2487" i="4"/>
  <c r="AM2483" i="4"/>
  <c r="AL2483" i="4"/>
  <c r="AK2483" i="4"/>
  <c r="AJ2483" i="4"/>
  <c r="AN2483" i="4"/>
  <c r="AM2479" i="4"/>
  <c r="AL2479" i="4"/>
  <c r="AK2479" i="4"/>
  <c r="AJ2479" i="4"/>
  <c r="AN2479" i="4"/>
  <c r="AM2475" i="4"/>
  <c r="AL2475" i="4"/>
  <c r="AK2475" i="4"/>
  <c r="AJ2475" i="4"/>
  <c r="AN2475" i="4"/>
  <c r="AM2471" i="4"/>
  <c r="AL2471" i="4"/>
  <c r="AK2471" i="4"/>
  <c r="AJ2471" i="4"/>
  <c r="AN2471" i="4"/>
  <c r="AM2467" i="4"/>
  <c r="AL2467" i="4"/>
  <c r="AK2467" i="4"/>
  <c r="AJ2467" i="4"/>
  <c r="AN2467" i="4"/>
  <c r="AM2463" i="4"/>
  <c r="AL2463" i="4"/>
  <c r="AK2463" i="4"/>
  <c r="AJ2463" i="4"/>
  <c r="AN2463" i="4"/>
  <c r="AM2459" i="4"/>
  <c r="AL2459" i="4"/>
  <c r="AK2459" i="4"/>
  <c r="AJ2459" i="4"/>
  <c r="AN2459" i="4"/>
  <c r="AM2455" i="4"/>
  <c r="AL2455" i="4"/>
  <c r="AK2455" i="4"/>
  <c r="AJ2455" i="4"/>
  <c r="AN2455" i="4"/>
  <c r="AM2451" i="4"/>
  <c r="AL2451" i="4"/>
  <c r="AK2451" i="4"/>
  <c r="AJ2451" i="4"/>
  <c r="AN2451" i="4"/>
  <c r="AM2447" i="4"/>
  <c r="AL2447" i="4"/>
  <c r="AK2447" i="4"/>
  <c r="AJ2447" i="4"/>
  <c r="AN2447" i="4"/>
  <c r="AM2443" i="4"/>
  <c r="AL2443" i="4"/>
  <c r="AK2443" i="4"/>
  <c r="AJ2443" i="4"/>
  <c r="AN2443" i="4"/>
  <c r="AM2439" i="4"/>
  <c r="AL2439" i="4"/>
  <c r="AK2439" i="4"/>
  <c r="AJ2439" i="4"/>
  <c r="AN2439" i="4"/>
  <c r="AM2435" i="4"/>
  <c r="AL2435" i="4"/>
  <c r="AK2435" i="4"/>
  <c r="AJ2435" i="4"/>
  <c r="AN2435" i="4"/>
  <c r="AM2431" i="4"/>
  <c r="AL2431" i="4"/>
  <c r="AK2431" i="4"/>
  <c r="AJ2431" i="4"/>
  <c r="AN2431" i="4"/>
  <c r="AM2427" i="4"/>
  <c r="AL2427" i="4"/>
  <c r="AK2427" i="4"/>
  <c r="AJ2427" i="4"/>
  <c r="AN2427" i="4"/>
  <c r="AL2423" i="4"/>
  <c r="AM2423" i="4"/>
  <c r="AJ2423" i="4"/>
  <c r="AN2423" i="4"/>
  <c r="AK2423" i="4"/>
  <c r="AL2419" i="4"/>
  <c r="AM2419" i="4"/>
  <c r="AJ2419" i="4"/>
  <c r="AN2419" i="4"/>
  <c r="AK2419" i="4"/>
  <c r="AL2415" i="4"/>
  <c r="AM2415" i="4"/>
  <c r="AJ2415" i="4"/>
  <c r="AN2415" i="4"/>
  <c r="AK2415" i="4"/>
  <c r="AL2411" i="4"/>
  <c r="AM2411" i="4"/>
  <c r="AJ2411" i="4"/>
  <c r="AN2411" i="4"/>
  <c r="AK2411" i="4"/>
  <c r="AL2407" i="4"/>
  <c r="AM2407" i="4"/>
  <c r="AJ2407" i="4"/>
  <c r="AN2407" i="4"/>
  <c r="AK2407" i="4"/>
  <c r="AL2403" i="4"/>
  <c r="AM2403" i="4"/>
  <c r="AJ2403" i="4"/>
  <c r="AN2403" i="4"/>
  <c r="AK2403" i="4"/>
  <c r="AL2399" i="4"/>
  <c r="AM2399" i="4"/>
  <c r="AJ2399" i="4"/>
  <c r="AN2399" i="4"/>
  <c r="AK2399" i="4"/>
  <c r="AL2395" i="4"/>
  <c r="AM2395" i="4"/>
  <c r="AJ2395" i="4"/>
  <c r="AN2395" i="4"/>
  <c r="AK2395" i="4"/>
  <c r="AL2391" i="4"/>
  <c r="AM2391" i="4"/>
  <c r="AJ2391" i="4"/>
  <c r="AN2391" i="4"/>
  <c r="AK2391" i="4"/>
  <c r="AL2387" i="4"/>
  <c r="AM2387" i="4"/>
  <c r="AJ2387" i="4"/>
  <c r="AN2387" i="4"/>
  <c r="AK2387" i="4"/>
  <c r="AL2383" i="4"/>
  <c r="AM2383" i="4"/>
  <c r="AJ2383" i="4"/>
  <c r="AN2383" i="4"/>
  <c r="AK2383" i="4"/>
  <c r="AL2379" i="4"/>
  <c r="AM2379" i="4"/>
  <c r="AJ2379" i="4"/>
  <c r="AN2379" i="4"/>
  <c r="AK2379" i="4"/>
  <c r="AL2375" i="4"/>
  <c r="AM2375" i="4"/>
  <c r="AJ2375" i="4"/>
  <c r="AN2375" i="4"/>
  <c r="AK2375" i="4"/>
  <c r="AL2371" i="4"/>
  <c r="AM2371" i="4"/>
  <c r="AJ2371" i="4"/>
  <c r="AN2371" i="4"/>
  <c r="AK2371" i="4"/>
  <c r="AL2367" i="4"/>
  <c r="AM2367" i="4"/>
  <c r="AJ2367" i="4"/>
  <c r="AN2367" i="4"/>
  <c r="AK2367" i="4"/>
  <c r="AL2363" i="4"/>
  <c r="AM2363" i="4"/>
  <c r="AJ2363" i="4"/>
  <c r="AN2363" i="4"/>
  <c r="AK2363" i="4"/>
  <c r="AL2359" i="4"/>
  <c r="AM2359" i="4"/>
  <c r="AJ2359" i="4"/>
  <c r="AN2359" i="4"/>
  <c r="AK2359" i="4"/>
  <c r="AL2355" i="4"/>
  <c r="AM2355" i="4"/>
  <c r="AJ2355" i="4"/>
  <c r="AN2355" i="4"/>
  <c r="AK2355" i="4"/>
  <c r="AL2351" i="4"/>
  <c r="AM2351" i="4"/>
  <c r="AJ2351" i="4"/>
  <c r="AN2351" i="4"/>
  <c r="AK2351" i="4"/>
  <c r="AL2347" i="4"/>
  <c r="AM2347" i="4"/>
  <c r="AJ2347" i="4"/>
  <c r="AN2347" i="4"/>
  <c r="AK2347" i="4"/>
  <c r="AL2343" i="4"/>
  <c r="AM2343" i="4"/>
  <c r="AJ2343" i="4"/>
  <c r="AN2343" i="4"/>
  <c r="AK2343" i="4"/>
  <c r="AL2339" i="4"/>
  <c r="AM2339" i="4"/>
  <c r="AJ2339" i="4"/>
  <c r="AN2339" i="4"/>
  <c r="AK2339" i="4"/>
  <c r="AL2335" i="4"/>
  <c r="AM2335" i="4"/>
  <c r="AJ2335" i="4"/>
  <c r="AN2335" i="4"/>
  <c r="AK2335" i="4"/>
  <c r="AL2331" i="4"/>
  <c r="AM2331" i="4"/>
  <c r="AJ2331" i="4"/>
  <c r="AN2331" i="4"/>
  <c r="AK2331" i="4"/>
  <c r="AL2327" i="4"/>
  <c r="AM2327" i="4"/>
  <c r="AJ2327" i="4"/>
  <c r="AN2327" i="4"/>
  <c r="AK2327" i="4"/>
  <c r="AL2323" i="4"/>
  <c r="AM2323" i="4"/>
  <c r="AJ2323" i="4"/>
  <c r="AN2323" i="4"/>
  <c r="AK2323" i="4"/>
  <c r="AL2319" i="4"/>
  <c r="AM2319" i="4"/>
  <c r="AJ2319" i="4"/>
  <c r="AN2319" i="4"/>
  <c r="AK2319" i="4"/>
  <c r="AL2315" i="4"/>
  <c r="AM2315" i="4"/>
  <c r="AJ2315" i="4"/>
  <c r="AN2315" i="4"/>
  <c r="AK2315" i="4"/>
  <c r="AL2311" i="4"/>
  <c r="AM2311" i="4"/>
  <c r="AJ2311" i="4"/>
  <c r="AN2311" i="4"/>
  <c r="AK2311" i="4"/>
  <c r="AL2307" i="4"/>
  <c r="AM2307" i="4"/>
  <c r="AJ2307" i="4"/>
  <c r="AN2307" i="4"/>
  <c r="AK2307" i="4"/>
  <c r="AL2303" i="4"/>
  <c r="AM2303" i="4"/>
  <c r="AJ2303" i="4"/>
  <c r="AN2303" i="4"/>
  <c r="AK2303" i="4"/>
  <c r="AL2299" i="4"/>
  <c r="AM2299" i="4"/>
  <c r="AJ2299" i="4"/>
  <c r="AN2299" i="4"/>
  <c r="AK2299" i="4"/>
  <c r="AL2295" i="4"/>
  <c r="AM2295" i="4"/>
  <c r="AJ2295" i="4"/>
  <c r="AN2295" i="4"/>
  <c r="AK2295" i="4"/>
  <c r="AL2291" i="4"/>
  <c r="AM2291" i="4"/>
  <c r="AJ2291" i="4"/>
  <c r="AN2291" i="4"/>
  <c r="AK2291" i="4"/>
  <c r="AL2287" i="4"/>
  <c r="AM2287" i="4"/>
  <c r="AJ2287" i="4"/>
  <c r="AN2287" i="4"/>
  <c r="AK2287" i="4"/>
  <c r="AL2283" i="4"/>
  <c r="AM2283" i="4"/>
  <c r="AJ2283" i="4"/>
  <c r="AN2283" i="4"/>
  <c r="AK2283" i="4"/>
  <c r="AL2279" i="4"/>
  <c r="AM2279" i="4"/>
  <c r="AJ2279" i="4"/>
  <c r="AN2279" i="4"/>
  <c r="AK2279" i="4"/>
  <c r="AL2275" i="4"/>
  <c r="AM2275" i="4"/>
  <c r="AJ2275" i="4"/>
  <c r="AN2275" i="4"/>
  <c r="AK2275" i="4"/>
  <c r="AL2271" i="4"/>
  <c r="AM2271" i="4"/>
  <c r="AJ2271" i="4"/>
  <c r="AN2271" i="4"/>
  <c r="AK2271" i="4"/>
  <c r="AL2267" i="4"/>
  <c r="AM2267" i="4"/>
  <c r="AJ2267" i="4"/>
  <c r="AN2267" i="4"/>
  <c r="AK2267" i="4"/>
  <c r="AJ2263" i="4"/>
  <c r="AN2263" i="4"/>
  <c r="AM2263" i="4"/>
  <c r="AL2263" i="4"/>
  <c r="AK2263" i="4"/>
  <c r="AJ2259" i="4"/>
  <c r="AN2259" i="4"/>
  <c r="AM2259" i="4"/>
  <c r="AL2259" i="4"/>
  <c r="AK2259" i="4"/>
  <c r="AJ2255" i="4"/>
  <c r="AN2255" i="4"/>
  <c r="AM2255" i="4"/>
  <c r="AL2255" i="4"/>
  <c r="AK2255" i="4"/>
  <c r="AJ2251" i="4"/>
  <c r="AN2251" i="4"/>
  <c r="AM2251" i="4"/>
  <c r="AL2251" i="4"/>
  <c r="AK2251" i="4"/>
  <c r="AJ2247" i="4"/>
  <c r="AN2247" i="4"/>
  <c r="AM2247" i="4"/>
  <c r="AL2247" i="4"/>
  <c r="AK2247" i="4"/>
  <c r="AJ2243" i="4"/>
  <c r="AN2243" i="4"/>
  <c r="AM2243" i="4"/>
  <c r="AL2243" i="4"/>
  <c r="AK2243" i="4"/>
  <c r="AJ2239" i="4"/>
  <c r="AN2239" i="4"/>
  <c r="AM2239" i="4"/>
  <c r="AL2239" i="4"/>
  <c r="AK2239" i="4"/>
  <c r="AJ2235" i="4"/>
  <c r="AN2235" i="4"/>
  <c r="AM2235" i="4"/>
  <c r="AL2235" i="4"/>
  <c r="AK2235" i="4"/>
  <c r="AJ2231" i="4"/>
  <c r="AN2231" i="4"/>
  <c r="AM2231" i="4"/>
  <c r="AL2231" i="4"/>
  <c r="AK2231" i="4"/>
  <c r="AJ2227" i="4"/>
  <c r="AN2227" i="4"/>
  <c r="AM2227" i="4"/>
  <c r="AL2227" i="4"/>
  <c r="AK2227" i="4"/>
  <c r="AJ2223" i="4"/>
  <c r="AN2223" i="4"/>
  <c r="AM2223" i="4"/>
  <c r="AL2223" i="4"/>
  <c r="AK2223" i="4"/>
  <c r="AJ2219" i="4"/>
  <c r="AN2219" i="4"/>
  <c r="AM2219" i="4"/>
  <c r="AL2219" i="4"/>
  <c r="AK2219" i="4"/>
  <c r="AJ2215" i="4"/>
  <c r="AN2215" i="4"/>
  <c r="AM2215" i="4"/>
  <c r="AL2215" i="4"/>
  <c r="AK2215" i="4"/>
  <c r="AJ2211" i="4"/>
  <c r="AN2211" i="4"/>
  <c r="AM2211" i="4"/>
  <c r="AL2211" i="4"/>
  <c r="AK2211" i="4"/>
  <c r="AJ2207" i="4"/>
  <c r="AN2207" i="4"/>
  <c r="AM2207" i="4"/>
  <c r="AL2207" i="4"/>
  <c r="AK2207" i="4"/>
  <c r="AJ2203" i="4"/>
  <c r="AN2203" i="4"/>
  <c r="AM2203" i="4"/>
  <c r="AL2203" i="4"/>
  <c r="AK2203" i="4"/>
  <c r="AJ2199" i="4"/>
  <c r="AN2199" i="4"/>
  <c r="AM2199" i="4"/>
  <c r="AL2199" i="4"/>
  <c r="AK2199" i="4"/>
  <c r="AJ2195" i="4"/>
  <c r="AN2195" i="4"/>
  <c r="AM2195" i="4"/>
  <c r="AL2195" i="4"/>
  <c r="AK2195" i="4"/>
  <c r="AJ2191" i="4"/>
  <c r="AN2191" i="4"/>
  <c r="AM2191" i="4"/>
  <c r="AL2191" i="4"/>
  <c r="AK2191" i="4"/>
  <c r="AJ2187" i="4"/>
  <c r="AN2187" i="4"/>
  <c r="AM2187" i="4"/>
  <c r="AL2187" i="4"/>
  <c r="AK2187" i="4"/>
  <c r="AJ2183" i="4"/>
  <c r="AN2183" i="4"/>
  <c r="AM2183" i="4"/>
  <c r="AL2183" i="4"/>
  <c r="AK2183" i="4"/>
  <c r="AJ2179" i="4"/>
  <c r="AN2179" i="4"/>
  <c r="AM2179" i="4"/>
  <c r="AL2179" i="4"/>
  <c r="AK2179" i="4"/>
  <c r="AJ2175" i="4"/>
  <c r="AN2175" i="4"/>
  <c r="AM2175" i="4"/>
  <c r="AL2175" i="4"/>
  <c r="AK2175" i="4"/>
  <c r="AJ2171" i="4"/>
  <c r="AN2171" i="4"/>
  <c r="AM2171" i="4"/>
  <c r="AL2171" i="4"/>
  <c r="AK2171" i="4"/>
  <c r="AJ2167" i="4"/>
  <c r="AN2167" i="4"/>
  <c r="AM2167" i="4"/>
  <c r="AL2167" i="4"/>
  <c r="AK2167" i="4"/>
  <c r="AJ2163" i="4"/>
  <c r="AN2163" i="4"/>
  <c r="AM2163" i="4"/>
  <c r="AL2163" i="4"/>
  <c r="AK2163" i="4"/>
  <c r="AJ2159" i="4"/>
  <c r="AN2159" i="4"/>
  <c r="AM2159" i="4"/>
  <c r="AL2159" i="4"/>
  <c r="AK2159" i="4"/>
  <c r="AJ2155" i="4"/>
  <c r="AN2155" i="4"/>
  <c r="AM2155" i="4"/>
  <c r="AL2155" i="4"/>
  <c r="AK2155" i="4"/>
  <c r="AJ2151" i="4"/>
  <c r="AN2151" i="4"/>
  <c r="AM2151" i="4"/>
  <c r="AL2151" i="4"/>
  <c r="AK2151" i="4"/>
  <c r="AJ2147" i="4"/>
  <c r="AN2147" i="4"/>
  <c r="AM2147" i="4"/>
  <c r="AL2147" i="4"/>
  <c r="AK2147" i="4"/>
  <c r="AJ2143" i="4"/>
  <c r="AN2143" i="4"/>
  <c r="AM2143" i="4"/>
  <c r="AL2143" i="4"/>
  <c r="AK2143" i="4"/>
  <c r="AJ2139" i="4"/>
  <c r="AN2139" i="4"/>
  <c r="AM2139" i="4"/>
  <c r="AL2139" i="4"/>
  <c r="AK2139" i="4"/>
  <c r="AJ2135" i="4"/>
  <c r="AN2135" i="4"/>
  <c r="AM2135" i="4"/>
  <c r="AL2135" i="4"/>
  <c r="AK2135" i="4"/>
  <c r="AJ2131" i="4"/>
  <c r="AN2131" i="4"/>
  <c r="AM2131" i="4"/>
  <c r="AL2131" i="4"/>
  <c r="AK2131" i="4"/>
  <c r="AJ2127" i="4"/>
  <c r="AN2127" i="4"/>
  <c r="AM2127" i="4"/>
  <c r="AL2127" i="4"/>
  <c r="AK2127" i="4"/>
  <c r="AJ2123" i="4"/>
  <c r="AN2123" i="4"/>
  <c r="AM2123" i="4"/>
  <c r="AL2123" i="4"/>
  <c r="AK2123" i="4"/>
  <c r="AJ2119" i="4"/>
  <c r="AN2119" i="4"/>
  <c r="AM2119" i="4"/>
  <c r="AL2119" i="4"/>
  <c r="AK2119" i="4"/>
  <c r="AJ2115" i="4"/>
  <c r="AN2115" i="4"/>
  <c r="AM2115" i="4"/>
  <c r="AL2115" i="4"/>
  <c r="AK2115" i="4"/>
  <c r="AJ2111" i="4"/>
  <c r="AN2111" i="4"/>
  <c r="AM2111" i="4"/>
  <c r="AL2111" i="4"/>
  <c r="AK2111" i="4"/>
  <c r="AJ2107" i="4"/>
  <c r="AN2107" i="4"/>
  <c r="AM2107" i="4"/>
  <c r="AL2107" i="4"/>
  <c r="AK2107" i="4"/>
  <c r="AJ2103" i="4"/>
  <c r="AN2103" i="4"/>
  <c r="AM2103" i="4"/>
  <c r="AL2103" i="4"/>
  <c r="AK2103" i="4"/>
  <c r="AJ2099" i="4"/>
  <c r="AN2099" i="4"/>
  <c r="AM2099" i="4"/>
  <c r="AL2099" i="4"/>
  <c r="AK2099" i="4"/>
  <c r="AJ2095" i="4"/>
  <c r="AN2095" i="4"/>
  <c r="AM2095" i="4"/>
  <c r="AL2095" i="4"/>
  <c r="AK2095" i="4"/>
  <c r="AJ2091" i="4"/>
  <c r="AN2091" i="4"/>
  <c r="AM2091" i="4"/>
  <c r="AL2091" i="4"/>
  <c r="AK2091" i="4"/>
  <c r="AJ2087" i="4"/>
  <c r="AN2087" i="4"/>
  <c r="AM2087" i="4"/>
  <c r="AL2087" i="4"/>
  <c r="AK2087" i="4"/>
  <c r="AJ2083" i="4"/>
  <c r="AN2083" i="4"/>
  <c r="AM2083" i="4"/>
  <c r="AL2083" i="4"/>
  <c r="AK2083" i="4"/>
  <c r="AJ2079" i="4"/>
  <c r="AN2079" i="4"/>
  <c r="AM2079" i="4"/>
  <c r="AL2079" i="4"/>
  <c r="AK2079" i="4"/>
  <c r="AJ2075" i="4"/>
  <c r="AN2075" i="4"/>
  <c r="AM2075" i="4"/>
  <c r="AL2075" i="4"/>
  <c r="AK2075" i="4"/>
  <c r="AJ2071" i="4"/>
  <c r="AN2071" i="4"/>
  <c r="AM2071" i="4"/>
  <c r="AL2071" i="4"/>
  <c r="AK2071" i="4"/>
  <c r="AJ2067" i="4"/>
  <c r="AN2067" i="4"/>
  <c r="AM2067" i="4"/>
  <c r="AL2067" i="4"/>
  <c r="AK2067" i="4"/>
  <c r="AJ2063" i="4"/>
  <c r="AN2063" i="4"/>
  <c r="AM2063" i="4"/>
  <c r="AL2063" i="4"/>
  <c r="AK2063" i="4"/>
  <c r="AJ2059" i="4"/>
  <c r="AN2059" i="4"/>
  <c r="AM2059" i="4"/>
  <c r="AL2059" i="4"/>
  <c r="AK2059" i="4"/>
  <c r="AJ2055" i="4"/>
  <c r="AN2055" i="4"/>
  <c r="AM2055" i="4"/>
  <c r="AL2055" i="4"/>
  <c r="AK2055" i="4"/>
  <c r="AJ2051" i="4"/>
  <c r="AN2051" i="4"/>
  <c r="AM2051" i="4"/>
  <c r="AL2051" i="4"/>
  <c r="AK2051" i="4"/>
  <c r="AJ2047" i="4"/>
  <c r="AN2047" i="4"/>
  <c r="AM2047" i="4"/>
  <c r="AL2047" i="4"/>
  <c r="AK2047" i="4"/>
  <c r="AJ2043" i="4"/>
  <c r="AN2043" i="4"/>
  <c r="AM2043" i="4"/>
  <c r="AL2043" i="4"/>
  <c r="AK2043" i="4"/>
  <c r="AJ2039" i="4"/>
  <c r="AN2039" i="4"/>
  <c r="AM2039" i="4"/>
  <c r="AL2039" i="4"/>
  <c r="AK2039" i="4"/>
  <c r="AJ2035" i="4"/>
  <c r="AN2035" i="4"/>
  <c r="AM2035" i="4"/>
  <c r="AL2035" i="4"/>
  <c r="AK2035" i="4"/>
  <c r="AJ2031" i="4"/>
  <c r="AN2031" i="4"/>
  <c r="AM2031" i="4"/>
  <c r="AL2031" i="4"/>
  <c r="AK2031" i="4"/>
  <c r="AJ2027" i="4"/>
  <c r="AN2027" i="4"/>
  <c r="AM2027" i="4"/>
  <c r="AL2027" i="4"/>
  <c r="AK2027" i="4"/>
  <c r="AJ2023" i="4"/>
  <c r="AN2023" i="4"/>
  <c r="AM2023" i="4"/>
  <c r="AL2023" i="4"/>
  <c r="AK2023" i="4"/>
  <c r="AJ2019" i="4"/>
  <c r="AN2019" i="4"/>
  <c r="AM2019" i="4"/>
  <c r="AL2019" i="4"/>
  <c r="AK2019" i="4"/>
  <c r="AJ2015" i="4"/>
  <c r="AN2015" i="4"/>
  <c r="AM2015" i="4"/>
  <c r="AL2015" i="4"/>
  <c r="AK2015" i="4"/>
  <c r="AJ2011" i="4"/>
  <c r="AN2011" i="4"/>
  <c r="AM2011" i="4"/>
  <c r="AL2011" i="4"/>
  <c r="AK2011" i="4"/>
  <c r="AJ2007" i="4"/>
  <c r="AN2007" i="4"/>
  <c r="AM2007" i="4"/>
  <c r="AL2007" i="4"/>
  <c r="AK2007" i="4"/>
  <c r="AJ2003" i="4"/>
  <c r="AN2003" i="4"/>
  <c r="AM2003" i="4"/>
  <c r="AL2003" i="4"/>
  <c r="AK2003" i="4"/>
  <c r="AJ1999" i="4"/>
  <c r="AN1999" i="4"/>
  <c r="AM1999" i="4"/>
  <c r="AL1999" i="4"/>
  <c r="AK1999" i="4"/>
  <c r="AJ1995" i="4"/>
  <c r="AN1995" i="4"/>
  <c r="AM1995" i="4"/>
  <c r="AL1995" i="4"/>
  <c r="AK1995" i="4"/>
  <c r="AJ1991" i="4"/>
  <c r="AN1991" i="4"/>
  <c r="AM1991" i="4"/>
  <c r="AL1991" i="4"/>
  <c r="AK1991" i="4"/>
  <c r="AJ1987" i="4"/>
  <c r="AN1987" i="4"/>
  <c r="AM1987" i="4"/>
  <c r="AL1987" i="4"/>
  <c r="AK1987" i="4"/>
  <c r="AJ1983" i="4"/>
  <c r="AN1983" i="4"/>
  <c r="AM1983" i="4"/>
  <c r="AL1983" i="4"/>
  <c r="AK1983" i="4"/>
  <c r="AJ1979" i="4"/>
  <c r="AN1979" i="4"/>
  <c r="AM1979" i="4"/>
  <c r="AL1979" i="4"/>
  <c r="AK1979" i="4"/>
  <c r="AJ1975" i="4"/>
  <c r="AN1975" i="4"/>
  <c r="AM1975" i="4"/>
  <c r="AL1975" i="4"/>
  <c r="AK1975" i="4"/>
  <c r="AJ1971" i="4"/>
  <c r="AN1971" i="4"/>
  <c r="AM1971" i="4"/>
  <c r="AL1971" i="4"/>
  <c r="AK1971" i="4"/>
  <c r="AJ1967" i="4"/>
  <c r="AN1967" i="4"/>
  <c r="AM1967" i="4"/>
  <c r="AL1967" i="4"/>
  <c r="AK1967" i="4"/>
  <c r="AJ1963" i="4"/>
  <c r="AN1963" i="4"/>
  <c r="AM1963" i="4"/>
  <c r="AL1963" i="4"/>
  <c r="AK1963" i="4"/>
  <c r="AJ1959" i="4"/>
  <c r="AN1959" i="4"/>
  <c r="AM1959" i="4"/>
  <c r="AL1959" i="4"/>
  <c r="AK1959" i="4"/>
  <c r="AJ1955" i="4"/>
  <c r="AN1955" i="4"/>
  <c r="AM1955" i="4"/>
  <c r="AL1955" i="4"/>
  <c r="AK1955" i="4"/>
  <c r="AJ1951" i="4"/>
  <c r="AN1951" i="4"/>
  <c r="AM1951" i="4"/>
  <c r="AL1951" i="4"/>
  <c r="AK1951" i="4"/>
  <c r="AJ1947" i="4"/>
  <c r="AN1947" i="4"/>
  <c r="AM1947" i="4"/>
  <c r="AL1947" i="4"/>
  <c r="AK1947" i="4"/>
  <c r="AJ1943" i="4"/>
  <c r="AN1943" i="4"/>
  <c r="AM1943" i="4"/>
  <c r="AL1943" i="4"/>
  <c r="AK1943" i="4"/>
  <c r="AJ1939" i="4"/>
  <c r="AN1939" i="4"/>
  <c r="AM1939" i="4"/>
  <c r="AL1939" i="4"/>
  <c r="AK1939" i="4"/>
  <c r="AJ1935" i="4"/>
  <c r="AN1935" i="4"/>
  <c r="AM1935" i="4"/>
  <c r="AL1935" i="4"/>
  <c r="AK1935" i="4"/>
  <c r="AJ1931" i="4"/>
  <c r="AN1931" i="4"/>
  <c r="AM1931" i="4"/>
  <c r="AL1931" i="4"/>
  <c r="AK1931" i="4"/>
  <c r="AJ1927" i="4"/>
  <c r="AN1927" i="4"/>
  <c r="AM1927" i="4"/>
  <c r="AL1927" i="4"/>
  <c r="AK1927" i="4"/>
  <c r="AJ1923" i="4"/>
  <c r="AN1923" i="4"/>
  <c r="AM1923" i="4"/>
  <c r="AL1923" i="4"/>
  <c r="AK1923" i="4"/>
  <c r="AJ1919" i="4"/>
  <c r="AN1919" i="4"/>
  <c r="AM1919" i="4"/>
  <c r="AL1919" i="4"/>
  <c r="AK1919" i="4"/>
  <c r="AJ1915" i="4"/>
  <c r="AN1915" i="4"/>
  <c r="AM1915" i="4"/>
  <c r="AL1915" i="4"/>
  <c r="AK1915" i="4"/>
  <c r="AJ1911" i="4"/>
  <c r="AN1911" i="4"/>
  <c r="AM1911" i="4"/>
  <c r="AL1911" i="4"/>
  <c r="AK1911" i="4"/>
  <c r="AJ1907" i="4"/>
  <c r="AN1907" i="4"/>
  <c r="AM1907" i="4"/>
  <c r="AL1907" i="4"/>
  <c r="AK1907" i="4"/>
  <c r="AJ1903" i="4"/>
  <c r="AN1903" i="4"/>
  <c r="AM1903" i="4"/>
  <c r="AL1903" i="4"/>
  <c r="AK1903" i="4"/>
  <c r="AJ1899" i="4"/>
  <c r="AN1899" i="4"/>
  <c r="AM1899" i="4"/>
  <c r="AL1899" i="4"/>
  <c r="AK1899" i="4"/>
  <c r="AJ1895" i="4"/>
  <c r="AN1895" i="4"/>
  <c r="AM1895" i="4"/>
  <c r="AL1895" i="4"/>
  <c r="AK1895" i="4"/>
  <c r="AJ1891" i="4"/>
  <c r="AN1891" i="4"/>
  <c r="AM1891" i="4"/>
  <c r="AL1891" i="4"/>
  <c r="AK1891" i="4"/>
  <c r="AJ1887" i="4"/>
  <c r="AN1887" i="4"/>
  <c r="AM1887" i="4"/>
  <c r="AL1887" i="4"/>
  <c r="AK1887" i="4"/>
  <c r="AJ1883" i="4"/>
  <c r="AN1883" i="4"/>
  <c r="AM1883" i="4"/>
  <c r="AL1883" i="4"/>
  <c r="AK1883" i="4"/>
  <c r="AJ1879" i="4"/>
  <c r="AN1879" i="4"/>
  <c r="AM1879" i="4"/>
  <c r="AL1879" i="4"/>
  <c r="AK1879" i="4"/>
  <c r="AJ1875" i="4"/>
  <c r="AN1875" i="4"/>
  <c r="AM1875" i="4"/>
  <c r="AL1875" i="4"/>
  <c r="AK1875" i="4"/>
  <c r="AJ1871" i="4"/>
  <c r="AN1871" i="4"/>
  <c r="AM1871" i="4"/>
  <c r="AL1871" i="4"/>
  <c r="AK1871" i="4"/>
  <c r="AJ1867" i="4"/>
  <c r="AN1867" i="4"/>
  <c r="AM1867" i="4"/>
  <c r="AL1867" i="4"/>
  <c r="AK1867" i="4"/>
  <c r="AJ1863" i="4"/>
  <c r="AN1863" i="4"/>
  <c r="AM1863" i="4"/>
  <c r="AL1863" i="4"/>
  <c r="AK1863" i="4"/>
  <c r="AJ1859" i="4"/>
  <c r="AN1859" i="4"/>
  <c r="AM1859" i="4"/>
  <c r="AL1859" i="4"/>
  <c r="AK1859" i="4"/>
  <c r="AJ1855" i="4"/>
  <c r="AN1855" i="4"/>
  <c r="AM1855" i="4"/>
  <c r="AL1855" i="4"/>
  <c r="AK1855" i="4"/>
  <c r="AJ1851" i="4"/>
  <c r="AN1851" i="4"/>
  <c r="AM1851" i="4"/>
  <c r="AL1851" i="4"/>
  <c r="AK1851" i="4"/>
  <c r="AJ1847" i="4"/>
  <c r="AN1847" i="4"/>
  <c r="AM1847" i="4"/>
  <c r="AL1847" i="4"/>
  <c r="AK1847" i="4"/>
  <c r="AJ1843" i="4"/>
  <c r="AN1843" i="4"/>
  <c r="AM1843" i="4"/>
  <c r="AL1843" i="4"/>
  <c r="AK1843" i="4"/>
  <c r="AJ1839" i="4"/>
  <c r="AN1839" i="4"/>
  <c r="AM1839" i="4"/>
  <c r="AL1839" i="4"/>
  <c r="AK1839" i="4"/>
  <c r="AJ1835" i="4"/>
  <c r="AN1835" i="4"/>
  <c r="AM1835" i="4"/>
  <c r="AL1835" i="4"/>
  <c r="AK1835" i="4"/>
  <c r="AJ1831" i="4"/>
  <c r="AN1831" i="4"/>
  <c r="AM1831" i="4"/>
  <c r="AL1831" i="4"/>
  <c r="AK1831" i="4"/>
  <c r="AJ1827" i="4"/>
  <c r="AN1827" i="4"/>
  <c r="AM1827" i="4"/>
  <c r="AL1827" i="4"/>
  <c r="AK1827" i="4"/>
  <c r="AJ1823" i="4"/>
  <c r="AN1823" i="4"/>
  <c r="AM1823" i="4"/>
  <c r="AL1823" i="4"/>
  <c r="AK1823" i="4"/>
  <c r="AJ1819" i="4"/>
  <c r="AN1819" i="4"/>
  <c r="AM1819" i="4"/>
  <c r="AL1819" i="4"/>
  <c r="AK1819" i="4"/>
  <c r="AJ1815" i="4"/>
  <c r="AN1815" i="4"/>
  <c r="AM1815" i="4"/>
  <c r="AL1815" i="4"/>
  <c r="AK1815" i="4"/>
  <c r="AJ1811" i="4"/>
  <c r="AN1811" i="4"/>
  <c r="AM1811" i="4"/>
  <c r="AL1811" i="4"/>
  <c r="AK1811" i="4"/>
  <c r="AJ1807" i="4"/>
  <c r="AN1807" i="4"/>
  <c r="AM1807" i="4"/>
  <c r="AL1807" i="4"/>
  <c r="AK1807" i="4"/>
  <c r="AJ1803" i="4"/>
  <c r="AN1803" i="4"/>
  <c r="AM1803" i="4"/>
  <c r="AL1803" i="4"/>
  <c r="AK1803" i="4"/>
  <c r="AJ1799" i="4"/>
  <c r="AN1799" i="4"/>
  <c r="AM1799" i="4"/>
  <c r="AL1799" i="4"/>
  <c r="AK1799" i="4"/>
  <c r="AJ1795" i="4"/>
  <c r="AN1795" i="4"/>
  <c r="AM1795" i="4"/>
  <c r="AL1795" i="4"/>
  <c r="AK1795" i="4"/>
  <c r="AJ1791" i="4"/>
  <c r="AN1791" i="4"/>
  <c r="AM1791" i="4"/>
  <c r="AL1791" i="4"/>
  <c r="AK1791" i="4"/>
  <c r="AJ1787" i="4"/>
  <c r="AN1787" i="4"/>
  <c r="AM1787" i="4"/>
  <c r="AL1787" i="4"/>
  <c r="AK1787" i="4"/>
  <c r="AJ1783" i="4"/>
  <c r="AN1783" i="4"/>
  <c r="AM1783" i="4"/>
  <c r="AL1783" i="4"/>
  <c r="AK1783" i="4"/>
  <c r="AJ1779" i="4"/>
  <c r="AN1779" i="4"/>
  <c r="AM1779" i="4"/>
  <c r="AL1779" i="4"/>
  <c r="AK1779" i="4"/>
  <c r="AJ1775" i="4"/>
  <c r="AN1775" i="4"/>
  <c r="AM1775" i="4"/>
  <c r="AL1775" i="4"/>
  <c r="AK1775" i="4"/>
  <c r="AJ1771" i="4"/>
  <c r="AN1771" i="4"/>
  <c r="AM1771" i="4"/>
  <c r="AL1771" i="4"/>
  <c r="AK1771" i="4"/>
  <c r="AJ1767" i="4"/>
  <c r="AN1767" i="4"/>
  <c r="AM1767" i="4"/>
  <c r="AL1767" i="4"/>
  <c r="AK1767" i="4"/>
  <c r="AJ1763" i="4"/>
  <c r="AN1763" i="4"/>
  <c r="AM1763" i="4"/>
  <c r="AL1763" i="4"/>
  <c r="AK1763" i="4"/>
  <c r="AJ1759" i="4"/>
  <c r="AN1759" i="4"/>
  <c r="AM1759" i="4"/>
  <c r="AL1759" i="4"/>
  <c r="AK1759" i="4"/>
  <c r="AJ1755" i="4"/>
  <c r="AN1755" i="4"/>
  <c r="AM1755" i="4"/>
  <c r="AL1755" i="4"/>
  <c r="AK1755" i="4"/>
  <c r="AJ1751" i="4"/>
  <c r="AN1751" i="4"/>
  <c r="AM1751" i="4"/>
  <c r="AL1751" i="4"/>
  <c r="AK1751" i="4"/>
  <c r="AJ1747" i="4"/>
  <c r="AN1747" i="4"/>
  <c r="AM1747" i="4"/>
  <c r="AL1747" i="4"/>
  <c r="AK1747" i="4"/>
  <c r="AJ1743" i="4"/>
  <c r="AN1743" i="4"/>
  <c r="AM1743" i="4"/>
  <c r="AL1743" i="4"/>
  <c r="AK1743" i="4"/>
  <c r="AJ1739" i="4"/>
  <c r="AN1739" i="4"/>
  <c r="AM1739" i="4"/>
  <c r="AL1739" i="4"/>
  <c r="AK1739" i="4"/>
  <c r="AJ1735" i="4"/>
  <c r="AN1735" i="4"/>
  <c r="AM1735" i="4"/>
  <c r="AL1735" i="4"/>
  <c r="AK1735" i="4"/>
  <c r="AJ1731" i="4"/>
  <c r="AN1731" i="4"/>
  <c r="AM1731" i="4"/>
  <c r="AL1731" i="4"/>
  <c r="AK1731" i="4"/>
  <c r="AJ1727" i="4"/>
  <c r="AN1727" i="4"/>
  <c r="AM1727" i="4"/>
  <c r="AL1727" i="4"/>
  <c r="AK1727" i="4"/>
  <c r="AJ1723" i="4"/>
  <c r="AN1723" i="4"/>
  <c r="AM1723" i="4"/>
  <c r="AL1723" i="4"/>
  <c r="AK1723" i="4"/>
  <c r="AJ1719" i="4"/>
  <c r="AN1719" i="4"/>
  <c r="AM1719" i="4"/>
  <c r="AL1719" i="4"/>
  <c r="AK1719" i="4"/>
  <c r="AJ1715" i="4"/>
  <c r="AN1715" i="4"/>
  <c r="AM1715" i="4"/>
  <c r="AL1715" i="4"/>
  <c r="AK1715" i="4"/>
  <c r="AJ1711" i="4"/>
  <c r="AN1711" i="4"/>
  <c r="AM1711" i="4"/>
  <c r="AL1711" i="4"/>
  <c r="AK1711" i="4"/>
  <c r="AL1707" i="4"/>
  <c r="AK1707" i="4"/>
  <c r="AJ1707" i="4"/>
  <c r="AN1707" i="4"/>
  <c r="AM1707" i="4"/>
  <c r="AL1703" i="4"/>
  <c r="AK1703" i="4"/>
  <c r="AJ1703" i="4"/>
  <c r="AN1703" i="4"/>
  <c r="AM1703" i="4"/>
  <c r="AL1699" i="4"/>
  <c r="AK1699" i="4"/>
  <c r="AJ1699" i="4"/>
  <c r="AN1699" i="4"/>
  <c r="AM1699" i="4"/>
  <c r="AL1695" i="4"/>
  <c r="AK1695" i="4"/>
  <c r="AJ1695" i="4"/>
  <c r="AN1695" i="4"/>
  <c r="AM1695" i="4"/>
  <c r="AL1691" i="4"/>
  <c r="AK1691" i="4"/>
  <c r="AJ1691" i="4"/>
  <c r="AN1691" i="4"/>
  <c r="AM1691" i="4"/>
  <c r="AL1687" i="4"/>
  <c r="AK1687" i="4"/>
  <c r="AJ1687" i="4"/>
  <c r="AN1687" i="4"/>
  <c r="AM1687" i="4"/>
  <c r="AL1683" i="4"/>
  <c r="AK1683" i="4"/>
  <c r="AJ1683" i="4"/>
  <c r="AN1683" i="4"/>
  <c r="AM1683" i="4"/>
  <c r="AL1679" i="4"/>
  <c r="AK1679" i="4"/>
  <c r="AJ1679" i="4"/>
  <c r="AN1679" i="4"/>
  <c r="AM1679" i="4"/>
  <c r="AL1675" i="4"/>
  <c r="AK1675" i="4"/>
  <c r="AJ1675" i="4"/>
  <c r="AN1675" i="4"/>
  <c r="AM1675" i="4"/>
  <c r="AL1671" i="4"/>
  <c r="AK1671" i="4"/>
  <c r="AJ1671" i="4"/>
  <c r="AN1671" i="4"/>
  <c r="AM1671" i="4"/>
  <c r="AL1667" i="4"/>
  <c r="AK1667" i="4"/>
  <c r="AJ1667" i="4"/>
  <c r="AN1667" i="4"/>
  <c r="AM1667" i="4"/>
  <c r="AL1663" i="4"/>
  <c r="AK1663" i="4"/>
  <c r="AJ1663" i="4"/>
  <c r="AN1663" i="4"/>
  <c r="AM1663" i="4"/>
  <c r="AL1659" i="4"/>
  <c r="AK1659" i="4"/>
  <c r="AJ1659" i="4"/>
  <c r="AN1659" i="4"/>
  <c r="AM1659" i="4"/>
  <c r="AL1655" i="4"/>
  <c r="AK1655" i="4"/>
  <c r="AJ1655" i="4"/>
  <c r="AN1655" i="4"/>
  <c r="AM1655" i="4"/>
  <c r="AL1651" i="4"/>
  <c r="AK1651" i="4"/>
  <c r="AJ1651" i="4"/>
  <c r="AN1651" i="4"/>
  <c r="AM1651" i="4"/>
  <c r="AL1647" i="4"/>
  <c r="AK1647" i="4"/>
  <c r="AJ1647" i="4"/>
  <c r="AN1647" i="4"/>
  <c r="AM1647" i="4"/>
  <c r="AL1643" i="4"/>
  <c r="AK1643" i="4"/>
  <c r="AJ1643" i="4"/>
  <c r="AN1643" i="4"/>
  <c r="AM1643" i="4"/>
  <c r="AL1639" i="4"/>
  <c r="AK1639" i="4"/>
  <c r="AJ1639" i="4"/>
  <c r="AN1639" i="4"/>
  <c r="AM1639" i="4"/>
  <c r="AL1635" i="4"/>
  <c r="AK1635" i="4"/>
  <c r="AJ1635" i="4"/>
  <c r="AN1635" i="4"/>
  <c r="AM1635" i="4"/>
  <c r="AL1631" i="4"/>
  <c r="AK1631" i="4"/>
  <c r="AJ1631" i="4"/>
  <c r="AN1631" i="4"/>
  <c r="AM1631" i="4"/>
  <c r="AL1627" i="4"/>
  <c r="AK1627" i="4"/>
  <c r="AJ1627" i="4"/>
  <c r="AN1627" i="4"/>
  <c r="AM1627" i="4"/>
  <c r="AL1623" i="4"/>
  <c r="AK1623" i="4"/>
  <c r="AJ1623" i="4"/>
  <c r="AN1623" i="4"/>
  <c r="AM1623" i="4"/>
  <c r="AL1619" i="4"/>
  <c r="AK1619" i="4"/>
  <c r="AJ1619" i="4"/>
  <c r="AN1619" i="4"/>
  <c r="AM1619" i="4"/>
  <c r="AL1615" i="4"/>
  <c r="AK1615" i="4"/>
  <c r="AJ1615" i="4"/>
  <c r="AN1615" i="4"/>
  <c r="AM1615" i="4"/>
  <c r="AL1611" i="4"/>
  <c r="AK1611" i="4"/>
  <c r="AJ1611" i="4"/>
  <c r="AN1611" i="4"/>
  <c r="AM1611" i="4"/>
  <c r="AL1607" i="4"/>
  <c r="AK1607" i="4"/>
  <c r="AJ1607" i="4"/>
  <c r="AN1607" i="4"/>
  <c r="AM1607" i="4"/>
  <c r="AL1603" i="4"/>
  <c r="AK1603" i="4"/>
  <c r="AJ1603" i="4"/>
  <c r="AN1603" i="4"/>
  <c r="AM1603" i="4"/>
  <c r="AL1599" i="4"/>
  <c r="AK1599" i="4"/>
  <c r="AJ1599" i="4"/>
  <c r="AN1599" i="4"/>
  <c r="AM1599" i="4"/>
  <c r="AL1595" i="4"/>
  <c r="AK1595" i="4"/>
  <c r="AJ1595" i="4"/>
  <c r="AN1595" i="4"/>
  <c r="AM1595" i="4"/>
  <c r="AL1591" i="4"/>
  <c r="AK1591" i="4"/>
  <c r="AJ1591" i="4"/>
  <c r="AN1591" i="4"/>
  <c r="AM1591" i="4"/>
  <c r="AL1587" i="4"/>
  <c r="AK1587" i="4"/>
  <c r="AJ1587" i="4"/>
  <c r="AN1587" i="4"/>
  <c r="AM1587" i="4"/>
  <c r="AL1583" i="4"/>
  <c r="AK1583" i="4"/>
  <c r="AJ1583" i="4"/>
  <c r="AN1583" i="4"/>
  <c r="AM1583" i="4"/>
  <c r="AL1579" i="4"/>
  <c r="AK1579" i="4"/>
  <c r="AJ1579" i="4"/>
  <c r="AN1579" i="4"/>
  <c r="AM1579" i="4"/>
  <c r="AL1575" i="4"/>
  <c r="AK1575" i="4"/>
  <c r="AJ1575" i="4"/>
  <c r="AN1575" i="4"/>
  <c r="AM1575" i="4"/>
  <c r="AL1571" i="4"/>
  <c r="AK1571" i="4"/>
  <c r="AJ1571" i="4"/>
  <c r="AN1571" i="4"/>
  <c r="AM1571" i="4"/>
  <c r="AL1567" i="4"/>
  <c r="AK1567" i="4"/>
  <c r="AJ1567" i="4"/>
  <c r="AN1567" i="4"/>
  <c r="AM1567" i="4"/>
  <c r="AL1563" i="4"/>
  <c r="AK1563" i="4"/>
  <c r="AJ1563" i="4"/>
  <c r="AN1563" i="4"/>
  <c r="AM1563" i="4"/>
  <c r="AL1559" i="4"/>
  <c r="AK1559" i="4"/>
  <c r="AJ1559" i="4"/>
  <c r="AN1559" i="4"/>
  <c r="AM1559" i="4"/>
  <c r="AL1555" i="4"/>
  <c r="AK1555" i="4"/>
  <c r="AJ1555" i="4"/>
  <c r="AN1555" i="4"/>
  <c r="AM1555" i="4"/>
  <c r="AK1551" i="4"/>
  <c r="AL1551" i="4"/>
  <c r="AM1551" i="4"/>
  <c r="AJ1551" i="4"/>
  <c r="AN1551" i="4"/>
  <c r="AK1547" i="4"/>
  <c r="AL1547" i="4"/>
  <c r="AM1547" i="4"/>
  <c r="AJ1547" i="4"/>
  <c r="AN1547" i="4"/>
  <c r="AK1543" i="4"/>
  <c r="AL1543" i="4"/>
  <c r="AM1543" i="4"/>
  <c r="AJ1543" i="4"/>
  <c r="AN1543" i="4"/>
  <c r="AK1539" i="4"/>
  <c r="AL1539" i="4"/>
  <c r="AM1539" i="4"/>
  <c r="AJ1539" i="4"/>
  <c r="AN1539" i="4"/>
  <c r="AK1535" i="4"/>
  <c r="AL1535" i="4"/>
  <c r="AM1535" i="4"/>
  <c r="AJ1535" i="4"/>
  <c r="AN1535" i="4"/>
  <c r="AK1531" i="4"/>
  <c r="AL1531" i="4"/>
  <c r="AM1531" i="4"/>
  <c r="AJ1531" i="4"/>
  <c r="AN1531" i="4"/>
  <c r="AK1527" i="4"/>
  <c r="AL1527" i="4"/>
  <c r="AM1527" i="4"/>
  <c r="AJ1527" i="4"/>
  <c r="AN1527" i="4"/>
  <c r="AK1523" i="4"/>
  <c r="AL1523" i="4"/>
  <c r="AM1523" i="4"/>
  <c r="AJ1523" i="4"/>
  <c r="AN1523" i="4"/>
  <c r="AK1519" i="4"/>
  <c r="AL1519" i="4"/>
  <c r="AM1519" i="4"/>
  <c r="AJ1519" i="4"/>
  <c r="AN1519" i="4"/>
  <c r="AK1515" i="4"/>
  <c r="AL1515" i="4"/>
  <c r="AM1515" i="4"/>
  <c r="AJ1515" i="4"/>
  <c r="AN1515" i="4"/>
  <c r="AK1511" i="4"/>
  <c r="AL1511" i="4"/>
  <c r="AM1511" i="4"/>
  <c r="AJ1511" i="4"/>
  <c r="AN1511" i="4"/>
  <c r="AK1507" i="4"/>
  <c r="AL1507" i="4"/>
  <c r="AM1507" i="4"/>
  <c r="AJ1507" i="4"/>
  <c r="AN1507" i="4"/>
  <c r="AK1503" i="4"/>
  <c r="AL1503" i="4"/>
  <c r="AM1503" i="4"/>
  <c r="AJ1503" i="4"/>
  <c r="AN1503" i="4"/>
  <c r="AK1499" i="4"/>
  <c r="AL1499" i="4"/>
  <c r="AM1499" i="4"/>
  <c r="AJ1499" i="4"/>
  <c r="AN1499" i="4"/>
  <c r="AK1495" i="4"/>
  <c r="AL1495" i="4"/>
  <c r="AM1495" i="4"/>
  <c r="AJ1495" i="4"/>
  <c r="AN1495" i="4"/>
  <c r="AK1491" i="4"/>
  <c r="AL1491" i="4"/>
  <c r="AM1491" i="4"/>
  <c r="AJ1491" i="4"/>
  <c r="AN1491" i="4"/>
  <c r="AK1487" i="4"/>
  <c r="AL1487" i="4"/>
  <c r="AM1487" i="4"/>
  <c r="AJ1487" i="4"/>
  <c r="AN1487" i="4"/>
  <c r="AK1483" i="4"/>
  <c r="AL1483" i="4"/>
  <c r="AM1483" i="4"/>
  <c r="AJ1483" i="4"/>
  <c r="AN1483" i="4"/>
  <c r="AK1479" i="4"/>
  <c r="AL1479" i="4"/>
  <c r="AM1479" i="4"/>
  <c r="AJ1479" i="4"/>
  <c r="AN1479" i="4"/>
  <c r="AK1475" i="4"/>
  <c r="AL1475" i="4"/>
  <c r="AM1475" i="4"/>
  <c r="AJ1475" i="4"/>
  <c r="AN1475" i="4"/>
  <c r="AK1471" i="4"/>
  <c r="AL1471" i="4"/>
  <c r="AM1471" i="4"/>
  <c r="AJ1471" i="4"/>
  <c r="AN1471" i="4"/>
  <c r="AK1467" i="4"/>
  <c r="AL1467" i="4"/>
  <c r="AM1467" i="4"/>
  <c r="AJ1467" i="4"/>
  <c r="AN1467" i="4"/>
  <c r="AK1463" i="4"/>
  <c r="AL1463" i="4"/>
  <c r="AM1463" i="4"/>
  <c r="AJ1463" i="4"/>
  <c r="AN1463" i="4"/>
  <c r="AK1459" i="4"/>
  <c r="AL1459" i="4"/>
  <c r="AM1459" i="4"/>
  <c r="AJ1459" i="4"/>
  <c r="AN1459" i="4"/>
  <c r="AK1455" i="4"/>
  <c r="AL1455" i="4"/>
  <c r="AM1455" i="4"/>
  <c r="AJ1455" i="4"/>
  <c r="AN1455" i="4"/>
  <c r="AK1451" i="4"/>
  <c r="AL1451" i="4"/>
  <c r="AM1451" i="4"/>
  <c r="AJ1451" i="4"/>
  <c r="AN1451" i="4"/>
  <c r="AK1447" i="4"/>
  <c r="AL1447" i="4"/>
  <c r="AM1447" i="4"/>
  <c r="AJ1447" i="4"/>
  <c r="AN1447" i="4"/>
  <c r="AK1443" i="4"/>
  <c r="AL1443" i="4"/>
  <c r="AM1443" i="4"/>
  <c r="AJ1443" i="4"/>
  <c r="AN1443" i="4"/>
  <c r="AK1439" i="4"/>
  <c r="AL1439" i="4"/>
  <c r="AM1439" i="4"/>
  <c r="AJ1439" i="4"/>
  <c r="AN1439" i="4"/>
  <c r="AK1435" i="4"/>
  <c r="AL1435" i="4"/>
  <c r="AM1435" i="4"/>
  <c r="AJ1435" i="4"/>
  <c r="AN1435" i="4"/>
  <c r="AK1431" i="4"/>
  <c r="AL1431" i="4"/>
  <c r="AM1431" i="4"/>
  <c r="AJ1431" i="4"/>
  <c r="AN1431" i="4"/>
  <c r="AK1427" i="4"/>
  <c r="AL1427" i="4"/>
  <c r="AM1427" i="4"/>
  <c r="AJ1427" i="4"/>
  <c r="AN1427" i="4"/>
  <c r="AK1423" i="4"/>
  <c r="AL1423" i="4"/>
  <c r="AM1423" i="4"/>
  <c r="AJ1423" i="4"/>
  <c r="AN1423" i="4"/>
  <c r="AK1419" i="4"/>
  <c r="AL1419" i="4"/>
  <c r="AM1419" i="4"/>
  <c r="AJ1419" i="4"/>
  <c r="AN1419" i="4"/>
  <c r="AK1415" i="4"/>
  <c r="AL1415" i="4"/>
  <c r="AM1415" i="4"/>
  <c r="AJ1415" i="4"/>
  <c r="AN1415" i="4"/>
  <c r="AK1411" i="4"/>
  <c r="AL1411" i="4"/>
  <c r="AM1411" i="4"/>
  <c r="AJ1411" i="4"/>
  <c r="AN1411" i="4"/>
  <c r="AK1407" i="4"/>
  <c r="AL1407" i="4"/>
  <c r="AM1407" i="4"/>
  <c r="AJ1407" i="4"/>
  <c r="AN1407" i="4"/>
  <c r="AK1403" i="4"/>
  <c r="AL1403" i="4"/>
  <c r="AM1403" i="4"/>
  <c r="AJ1403" i="4"/>
  <c r="AN1403" i="4"/>
  <c r="AK1399" i="4"/>
  <c r="AL1399" i="4"/>
  <c r="AM1399" i="4"/>
  <c r="AJ1399" i="4"/>
  <c r="AN1399" i="4"/>
  <c r="AL1395" i="4"/>
  <c r="AM1395" i="4"/>
  <c r="AJ1395" i="4"/>
  <c r="AN1395" i="4"/>
  <c r="AK1395" i="4"/>
  <c r="AL1391" i="4"/>
  <c r="AM1391" i="4"/>
  <c r="AJ1391" i="4"/>
  <c r="AN1391" i="4"/>
  <c r="AK1391" i="4"/>
  <c r="AL1387" i="4"/>
  <c r="AM1387" i="4"/>
  <c r="AJ1387" i="4"/>
  <c r="AN1387" i="4"/>
  <c r="AK1387" i="4"/>
  <c r="AL1383" i="4"/>
  <c r="AM1383" i="4"/>
  <c r="AJ1383" i="4"/>
  <c r="AN1383" i="4"/>
  <c r="AK1383" i="4"/>
  <c r="AL1379" i="4"/>
  <c r="AM1379" i="4"/>
  <c r="AJ1379" i="4"/>
  <c r="AN1379" i="4"/>
  <c r="AK1379" i="4"/>
  <c r="AL1375" i="4"/>
  <c r="AM1375" i="4"/>
  <c r="AJ1375" i="4"/>
  <c r="AN1375" i="4"/>
  <c r="AK1375" i="4"/>
  <c r="AL1371" i="4"/>
  <c r="AM1371" i="4"/>
  <c r="AJ1371" i="4"/>
  <c r="AN1371" i="4"/>
  <c r="AK1371" i="4"/>
  <c r="AL1367" i="4"/>
  <c r="AM1367" i="4"/>
  <c r="AJ1367" i="4"/>
  <c r="AN1367" i="4"/>
  <c r="AK1367" i="4"/>
  <c r="AL1363" i="4"/>
  <c r="AM1363" i="4"/>
  <c r="AJ1363" i="4"/>
  <c r="AN1363" i="4"/>
  <c r="AK1363" i="4"/>
  <c r="AL1359" i="4"/>
  <c r="AM1359" i="4"/>
  <c r="AJ1359" i="4"/>
  <c r="AN1359" i="4"/>
  <c r="AK1359" i="4"/>
  <c r="AL1355" i="4"/>
  <c r="AM1355" i="4"/>
  <c r="AJ1355" i="4"/>
  <c r="AN1355" i="4"/>
  <c r="AK1355" i="4"/>
  <c r="AL1351" i="4"/>
  <c r="AM1351" i="4"/>
  <c r="AJ1351" i="4"/>
  <c r="AN1351" i="4"/>
  <c r="AK1351" i="4"/>
  <c r="AL1347" i="4"/>
  <c r="AM1347" i="4"/>
  <c r="AJ1347" i="4"/>
  <c r="AN1347" i="4"/>
  <c r="AK1347" i="4"/>
  <c r="AL1343" i="4"/>
  <c r="AM1343" i="4"/>
  <c r="AJ1343" i="4"/>
  <c r="AN1343" i="4"/>
  <c r="AK1343" i="4"/>
  <c r="AL1339" i="4"/>
  <c r="AM1339" i="4"/>
  <c r="AJ1339" i="4"/>
  <c r="AN1339" i="4"/>
  <c r="AK1339" i="4"/>
  <c r="AL1335" i="4"/>
  <c r="AM1335" i="4"/>
  <c r="AJ1335" i="4"/>
  <c r="AN1335" i="4"/>
  <c r="AK1335" i="4"/>
  <c r="AL1331" i="4"/>
  <c r="AM1331" i="4"/>
  <c r="AJ1331" i="4"/>
  <c r="AN1331" i="4"/>
  <c r="AK1331" i="4"/>
  <c r="AL1327" i="4"/>
  <c r="AM1327" i="4"/>
  <c r="AJ1327" i="4"/>
  <c r="AN1327" i="4"/>
  <c r="AK1327" i="4"/>
  <c r="AL1323" i="4"/>
  <c r="AM1323" i="4"/>
  <c r="AJ1323" i="4"/>
  <c r="AN1323" i="4"/>
  <c r="AK1323" i="4"/>
  <c r="AL1319" i="4"/>
  <c r="AM1319" i="4"/>
  <c r="AJ1319" i="4"/>
  <c r="AN1319" i="4"/>
  <c r="AK1319" i="4"/>
  <c r="AL1315" i="4"/>
  <c r="AM1315" i="4"/>
  <c r="AJ1315" i="4"/>
  <c r="AN1315" i="4"/>
  <c r="AK1315" i="4"/>
  <c r="AL1311" i="4"/>
  <c r="AM1311" i="4"/>
  <c r="AJ1311" i="4"/>
  <c r="AN1311" i="4"/>
  <c r="AK1311" i="4"/>
  <c r="AL1307" i="4"/>
  <c r="AM1307" i="4"/>
  <c r="AJ1307" i="4"/>
  <c r="AN1307" i="4"/>
  <c r="AK1307" i="4"/>
  <c r="AL1303" i="4"/>
  <c r="AM1303" i="4"/>
  <c r="AJ1303" i="4"/>
  <c r="AN1303" i="4"/>
  <c r="AK1303" i="4"/>
  <c r="AL1299" i="4"/>
  <c r="AM1299" i="4"/>
  <c r="AJ1299" i="4"/>
  <c r="AN1299" i="4"/>
  <c r="AK1299" i="4"/>
  <c r="AL1295" i="4"/>
  <c r="AM1295" i="4"/>
  <c r="AJ1295" i="4"/>
  <c r="AN1295" i="4"/>
  <c r="AK1295" i="4"/>
  <c r="AL1291" i="4"/>
  <c r="AM1291" i="4"/>
  <c r="AJ1291" i="4"/>
  <c r="AN1291" i="4"/>
  <c r="AK1291" i="4"/>
  <c r="AL1287" i="4"/>
  <c r="AM1287" i="4"/>
  <c r="AJ1287" i="4"/>
  <c r="AN1287" i="4"/>
  <c r="AK1287" i="4"/>
  <c r="AL1283" i="4"/>
  <c r="AM1283" i="4"/>
  <c r="AJ1283" i="4"/>
  <c r="AN1283" i="4"/>
  <c r="AK1283" i="4"/>
  <c r="AL1279" i="4"/>
  <c r="AM1279" i="4"/>
  <c r="AJ1279" i="4"/>
  <c r="AN1279" i="4"/>
  <c r="AK1279" i="4"/>
  <c r="AL1275" i="4"/>
  <c r="AM1275" i="4"/>
  <c r="AJ1275" i="4"/>
  <c r="AN1275" i="4"/>
  <c r="AK1275" i="4"/>
  <c r="AL1271" i="4"/>
  <c r="AM1271" i="4"/>
  <c r="AJ1271" i="4"/>
  <c r="AN1271" i="4"/>
  <c r="AK1271" i="4"/>
  <c r="AL1267" i="4"/>
  <c r="AM1267" i="4"/>
  <c r="AJ1267" i="4"/>
  <c r="AN1267" i="4"/>
  <c r="AK1267" i="4"/>
  <c r="AL1263" i="4"/>
  <c r="AM1263" i="4"/>
  <c r="AJ1263" i="4"/>
  <c r="AN1263" i="4"/>
  <c r="AK1263" i="4"/>
  <c r="AL1259" i="4"/>
  <c r="AM1259" i="4"/>
  <c r="AJ1259" i="4"/>
  <c r="AN1259" i="4"/>
  <c r="AK1259" i="4"/>
  <c r="AL1255" i="4"/>
  <c r="AM1255" i="4"/>
  <c r="AJ1255" i="4"/>
  <c r="AN1255" i="4"/>
  <c r="AK1255" i="4"/>
  <c r="AL1251" i="4"/>
  <c r="AM1251" i="4"/>
  <c r="AJ1251" i="4"/>
  <c r="AN1251" i="4"/>
  <c r="AK1251" i="4"/>
  <c r="AL1247" i="4"/>
  <c r="AM1247" i="4"/>
  <c r="AJ1247" i="4"/>
  <c r="AN1247" i="4"/>
  <c r="AK1247" i="4"/>
  <c r="AL1243" i="4"/>
  <c r="AM1243" i="4"/>
  <c r="AJ1243" i="4"/>
  <c r="AN1243" i="4"/>
  <c r="AK1243" i="4"/>
  <c r="AL1239" i="4"/>
  <c r="AM1239" i="4"/>
  <c r="AJ1239" i="4"/>
  <c r="AN1239" i="4"/>
  <c r="AK1239" i="4"/>
  <c r="AL1235" i="4"/>
  <c r="AM1235" i="4"/>
  <c r="AJ1235" i="4"/>
  <c r="AN1235" i="4"/>
  <c r="AK1235" i="4"/>
  <c r="AL1231" i="4"/>
  <c r="AM1231" i="4"/>
  <c r="AJ1231" i="4"/>
  <c r="AN1231" i="4"/>
  <c r="AK1231" i="4"/>
  <c r="AL1227" i="4"/>
  <c r="AM1227" i="4"/>
  <c r="AJ1227" i="4"/>
  <c r="AN1227" i="4"/>
  <c r="AK1227" i="4"/>
  <c r="AL1223" i="4"/>
  <c r="AM1223" i="4"/>
  <c r="AJ1223" i="4"/>
  <c r="AN1223" i="4"/>
  <c r="AK1223" i="4"/>
  <c r="AL1219" i="4"/>
  <c r="AM1219" i="4"/>
  <c r="AJ1219" i="4"/>
  <c r="AN1219" i="4"/>
  <c r="AK1219" i="4"/>
  <c r="AL1215" i="4"/>
  <c r="AM1215" i="4"/>
  <c r="AJ1215" i="4"/>
  <c r="AN1215" i="4"/>
  <c r="AK1215" i="4"/>
  <c r="AM1211" i="4"/>
  <c r="AL1211" i="4"/>
  <c r="AK1211" i="4"/>
  <c r="AJ1211" i="4"/>
  <c r="AN1211" i="4"/>
  <c r="AM1207" i="4"/>
  <c r="AL1207" i="4"/>
  <c r="AK1207" i="4"/>
  <c r="AJ1207" i="4"/>
  <c r="AN1207" i="4"/>
  <c r="AM1203" i="4"/>
  <c r="AL1203" i="4"/>
  <c r="AK1203" i="4"/>
  <c r="AJ1203" i="4"/>
  <c r="AN1203" i="4"/>
  <c r="AM1199" i="4"/>
  <c r="AL1199" i="4"/>
  <c r="AK1199" i="4"/>
  <c r="AJ1199" i="4"/>
  <c r="AN1199" i="4"/>
  <c r="AM1195" i="4"/>
  <c r="AL1195" i="4"/>
  <c r="AK1195" i="4"/>
  <c r="AJ1195" i="4"/>
  <c r="AN1195" i="4"/>
  <c r="AM1191" i="4"/>
  <c r="AL1191" i="4"/>
  <c r="AK1191" i="4"/>
  <c r="AJ1191" i="4"/>
  <c r="AN1191" i="4"/>
  <c r="AM1187" i="4"/>
  <c r="AL1187" i="4"/>
  <c r="AK1187" i="4"/>
  <c r="AJ1187" i="4"/>
  <c r="AN1187" i="4"/>
  <c r="AM1183" i="4"/>
  <c r="AL1183" i="4"/>
  <c r="AK1183" i="4"/>
  <c r="AJ1183" i="4"/>
  <c r="AN1183" i="4"/>
  <c r="AM1179" i="4"/>
  <c r="AL1179" i="4"/>
  <c r="AK1179" i="4"/>
  <c r="AJ1179" i="4"/>
  <c r="AN1179" i="4"/>
  <c r="AM1175" i="4"/>
  <c r="AL1175" i="4"/>
  <c r="AK1175" i="4"/>
  <c r="AJ1175" i="4"/>
  <c r="AN1175" i="4"/>
  <c r="AM1171" i="4"/>
  <c r="AL1171" i="4"/>
  <c r="AK1171" i="4"/>
  <c r="AJ1171" i="4"/>
  <c r="AN1171" i="4"/>
  <c r="AM1167" i="4"/>
  <c r="AL1167" i="4"/>
  <c r="AK1167" i="4"/>
  <c r="AJ1167" i="4"/>
  <c r="AN1167" i="4"/>
  <c r="AM1163" i="4"/>
  <c r="AL1163" i="4"/>
  <c r="AK1163" i="4"/>
  <c r="AJ1163" i="4"/>
  <c r="AN1163" i="4"/>
  <c r="AM1159" i="4"/>
  <c r="AL1159" i="4"/>
  <c r="AK1159" i="4"/>
  <c r="AJ1159" i="4"/>
  <c r="AN1159" i="4"/>
  <c r="AM1155" i="4"/>
  <c r="AL1155" i="4"/>
  <c r="AK1155" i="4"/>
  <c r="AJ1155" i="4"/>
  <c r="AN1155" i="4"/>
  <c r="AM1151" i="4"/>
  <c r="AL1151" i="4"/>
  <c r="AK1151" i="4"/>
  <c r="AJ1151" i="4"/>
  <c r="AN1151" i="4"/>
  <c r="AM1147" i="4"/>
  <c r="AL1147" i="4"/>
  <c r="AK1147" i="4"/>
  <c r="AJ1147" i="4"/>
  <c r="AN1147" i="4"/>
  <c r="AM1143" i="4"/>
  <c r="AL1143" i="4"/>
  <c r="AK1143" i="4"/>
  <c r="AJ1143" i="4"/>
  <c r="AN1143" i="4"/>
  <c r="AM1139" i="4"/>
  <c r="AL1139" i="4"/>
  <c r="AK1139" i="4"/>
  <c r="AJ1139" i="4"/>
  <c r="AN1139" i="4"/>
  <c r="AM1135" i="4"/>
  <c r="AL1135" i="4"/>
  <c r="AK1135" i="4"/>
  <c r="AJ1135" i="4"/>
  <c r="AN1135" i="4"/>
  <c r="AM1131" i="4"/>
  <c r="AL1131" i="4"/>
  <c r="AK1131" i="4"/>
  <c r="AJ1131" i="4"/>
  <c r="AN1131" i="4"/>
  <c r="AM1127" i="4"/>
  <c r="AL1127" i="4"/>
  <c r="AK1127" i="4"/>
  <c r="AJ1127" i="4"/>
  <c r="AN1127" i="4"/>
  <c r="AM1123" i="4"/>
  <c r="AL1123" i="4"/>
  <c r="AK1123" i="4"/>
  <c r="AJ1123" i="4"/>
  <c r="AN1123" i="4"/>
  <c r="AM1119" i="4"/>
  <c r="AL1119" i="4"/>
  <c r="AK1119" i="4"/>
  <c r="AJ1119" i="4"/>
  <c r="AN1119" i="4"/>
  <c r="AM1115" i="4"/>
  <c r="AL1115" i="4"/>
  <c r="AK1115" i="4"/>
  <c r="AJ1115" i="4"/>
  <c r="AN1115" i="4"/>
  <c r="AM1111" i="4"/>
  <c r="AL1111" i="4"/>
  <c r="AK1111" i="4"/>
  <c r="AJ1111" i="4"/>
  <c r="AN1111" i="4"/>
  <c r="AM1107" i="4"/>
  <c r="AL1107" i="4"/>
  <c r="AK1107" i="4"/>
  <c r="AJ1107" i="4"/>
  <c r="AN1107" i="4"/>
  <c r="AM1103" i="4"/>
  <c r="AL1103" i="4"/>
  <c r="AK1103" i="4"/>
  <c r="AJ1103" i="4"/>
  <c r="AN1103" i="4"/>
  <c r="AM1099" i="4"/>
  <c r="AL1099" i="4"/>
  <c r="AK1099" i="4"/>
  <c r="AJ1099" i="4"/>
  <c r="AN1099" i="4"/>
  <c r="AM1095" i="4"/>
  <c r="AL1095" i="4"/>
  <c r="AK1095" i="4"/>
  <c r="AJ1095" i="4"/>
  <c r="AN1095" i="4"/>
  <c r="AM1091" i="4"/>
  <c r="AL1091" i="4"/>
  <c r="AK1091" i="4"/>
  <c r="AJ1091" i="4"/>
  <c r="AN1091" i="4"/>
  <c r="AM1087" i="4"/>
  <c r="AL1087" i="4"/>
  <c r="AK1087" i="4"/>
  <c r="AJ1087" i="4"/>
  <c r="AN1087" i="4"/>
  <c r="AM1083" i="4"/>
  <c r="AL1083" i="4"/>
  <c r="AK1083" i="4"/>
  <c r="AJ1083" i="4"/>
  <c r="AN1083" i="4"/>
  <c r="AM1079" i="4"/>
  <c r="AL1079" i="4"/>
  <c r="AK1079" i="4"/>
  <c r="AJ1079" i="4"/>
  <c r="AN1079" i="4"/>
  <c r="AM1075" i="4"/>
  <c r="AL1075" i="4"/>
  <c r="AK1075" i="4"/>
  <c r="AJ1075" i="4"/>
  <c r="AN1075" i="4"/>
  <c r="AM1071" i="4"/>
  <c r="AL1071" i="4"/>
  <c r="AK1071" i="4"/>
  <c r="AJ1071" i="4"/>
  <c r="AN1071" i="4"/>
  <c r="AM1067" i="4"/>
  <c r="AL1067" i="4"/>
  <c r="AK1067" i="4"/>
  <c r="AJ1067" i="4"/>
  <c r="AN1067" i="4"/>
  <c r="AM1063" i="4"/>
  <c r="AL1063" i="4"/>
  <c r="AK1063" i="4"/>
  <c r="AJ1063" i="4"/>
  <c r="AN1063" i="4"/>
  <c r="AM1059" i="4"/>
  <c r="AL1059" i="4"/>
  <c r="AK1059" i="4"/>
  <c r="AJ1059" i="4"/>
  <c r="AN1059" i="4"/>
  <c r="AM1055" i="4"/>
  <c r="AL1055" i="4"/>
  <c r="AK1055" i="4"/>
  <c r="AJ1055" i="4"/>
  <c r="AN1055" i="4"/>
  <c r="AM1051" i="4"/>
  <c r="AL1051" i="4"/>
  <c r="AK1051" i="4"/>
  <c r="AJ1051" i="4"/>
  <c r="AN1051" i="4"/>
  <c r="AM1047" i="4"/>
  <c r="AL1047" i="4"/>
  <c r="AK1047" i="4"/>
  <c r="AJ1047" i="4"/>
  <c r="AN1047" i="4"/>
  <c r="AM1043" i="4"/>
  <c r="AL1043" i="4"/>
  <c r="AK1043" i="4"/>
  <c r="AJ1043" i="4"/>
  <c r="AN1043" i="4"/>
  <c r="AM1039" i="4"/>
  <c r="AL1039" i="4"/>
  <c r="AK1039" i="4"/>
  <c r="AJ1039" i="4"/>
  <c r="AN1039" i="4"/>
  <c r="AM1035" i="4"/>
  <c r="AL1035" i="4"/>
  <c r="AK1035" i="4"/>
  <c r="AJ1035" i="4"/>
  <c r="AN1035" i="4"/>
  <c r="AM1031" i="4"/>
  <c r="AL1031" i="4"/>
  <c r="AK1031" i="4"/>
  <c r="AJ1031" i="4"/>
  <c r="AN1031" i="4"/>
  <c r="AM1027" i="4"/>
  <c r="AL1027" i="4"/>
  <c r="AK1027" i="4"/>
  <c r="AJ1027" i="4"/>
  <c r="AN1027" i="4"/>
  <c r="AM1023" i="4"/>
  <c r="AL1023" i="4"/>
  <c r="AK1023" i="4"/>
  <c r="AJ1023" i="4"/>
  <c r="AN1023" i="4"/>
  <c r="AM1019" i="4"/>
  <c r="AL1019" i="4"/>
  <c r="AK1019" i="4"/>
  <c r="AJ1019" i="4"/>
  <c r="AN1019" i="4"/>
  <c r="AM1015" i="4"/>
  <c r="AL1015" i="4"/>
  <c r="AK1015" i="4"/>
  <c r="AJ1015" i="4"/>
  <c r="AN1015" i="4"/>
  <c r="AM1011" i="4"/>
  <c r="AL1011" i="4"/>
  <c r="AK1011" i="4"/>
  <c r="AJ1011" i="4"/>
  <c r="AN1011" i="4"/>
  <c r="AM1007" i="4"/>
  <c r="AL1007" i="4"/>
  <c r="AK1007" i="4"/>
  <c r="AJ1007" i="4"/>
  <c r="AN1007" i="4"/>
  <c r="AM1003" i="4"/>
  <c r="AL1003" i="4"/>
  <c r="AK1003" i="4"/>
  <c r="AJ1003" i="4"/>
  <c r="AN1003" i="4"/>
  <c r="AM999" i="4"/>
  <c r="AL999" i="4"/>
  <c r="AK999" i="4"/>
  <c r="AJ999" i="4"/>
  <c r="AN999" i="4"/>
  <c r="AM995" i="4"/>
  <c r="AL995" i="4"/>
  <c r="AK995" i="4"/>
  <c r="AJ995" i="4"/>
  <c r="AN995" i="4"/>
  <c r="AM991" i="4"/>
  <c r="AL991" i="4"/>
  <c r="AK991" i="4"/>
  <c r="AJ991" i="4"/>
  <c r="AN991" i="4"/>
  <c r="AM987" i="4"/>
  <c r="AL987" i="4"/>
  <c r="AK987" i="4"/>
  <c r="AJ987" i="4"/>
  <c r="AN987" i="4"/>
  <c r="AM983" i="4"/>
  <c r="AL983" i="4"/>
  <c r="AK983" i="4"/>
  <c r="AJ983" i="4"/>
  <c r="AN983" i="4"/>
  <c r="AM979" i="4"/>
  <c r="AL979" i="4"/>
  <c r="AK979" i="4"/>
  <c r="AJ979" i="4"/>
  <c r="AN979" i="4"/>
  <c r="AM975" i="4"/>
  <c r="AL975" i="4"/>
  <c r="AK975" i="4"/>
  <c r="AJ975" i="4"/>
  <c r="AN975" i="4"/>
  <c r="AM971" i="4"/>
  <c r="AL971" i="4"/>
  <c r="AK971" i="4"/>
  <c r="AJ971" i="4"/>
  <c r="AN971" i="4"/>
  <c r="AM967" i="4"/>
  <c r="AL967" i="4"/>
  <c r="AK967" i="4"/>
  <c r="AJ967" i="4"/>
  <c r="AN967" i="4"/>
  <c r="AM963" i="4"/>
  <c r="AL963" i="4"/>
  <c r="AK963" i="4"/>
  <c r="AJ963" i="4"/>
  <c r="AN963" i="4"/>
  <c r="AM959" i="4"/>
  <c r="AL959" i="4"/>
  <c r="AK959" i="4"/>
  <c r="AJ959" i="4"/>
  <c r="AN959" i="4"/>
  <c r="AM955" i="4"/>
  <c r="AL955" i="4"/>
  <c r="AK955" i="4"/>
  <c r="AJ955" i="4"/>
  <c r="AN955" i="4"/>
  <c r="AM951" i="4"/>
  <c r="AL951" i="4"/>
  <c r="AK951" i="4"/>
  <c r="AJ951" i="4"/>
  <c r="AN951" i="4"/>
  <c r="AM947" i="4"/>
  <c r="AL947" i="4"/>
  <c r="AK947" i="4"/>
  <c r="AJ947" i="4"/>
  <c r="AN947" i="4"/>
  <c r="AM943" i="4"/>
  <c r="AL943" i="4"/>
  <c r="AK943" i="4"/>
  <c r="AJ943" i="4"/>
  <c r="AN943" i="4"/>
  <c r="AM939" i="4"/>
  <c r="AL939" i="4"/>
  <c r="AK939" i="4"/>
  <c r="AJ939" i="4"/>
  <c r="AN939" i="4"/>
  <c r="AM935" i="4"/>
  <c r="AL935" i="4"/>
  <c r="AK935" i="4"/>
  <c r="AJ935" i="4"/>
  <c r="AN935" i="4"/>
  <c r="AM931" i="4"/>
  <c r="AL931" i="4"/>
  <c r="AK931" i="4"/>
  <c r="AJ931" i="4"/>
  <c r="AN931" i="4"/>
  <c r="AM927" i="4"/>
  <c r="AL927" i="4"/>
  <c r="AK927" i="4"/>
  <c r="AJ927" i="4"/>
  <c r="AN927" i="4"/>
  <c r="AL923" i="4"/>
  <c r="AK923" i="4"/>
  <c r="AJ923" i="4"/>
  <c r="AN923" i="4"/>
  <c r="AM923" i="4"/>
  <c r="AL919" i="4"/>
  <c r="AK919" i="4"/>
  <c r="AJ919" i="4"/>
  <c r="AN919" i="4"/>
  <c r="AM919" i="4"/>
  <c r="AL915" i="4"/>
  <c r="AK915" i="4"/>
  <c r="AJ915" i="4"/>
  <c r="AN915" i="4"/>
  <c r="AM915" i="4"/>
  <c r="AL911" i="4"/>
  <c r="AK911" i="4"/>
  <c r="AJ911" i="4"/>
  <c r="AN911" i="4"/>
  <c r="AM911" i="4"/>
  <c r="AL907" i="4"/>
  <c r="AK907" i="4"/>
  <c r="AJ907" i="4"/>
  <c r="AN907" i="4"/>
  <c r="AM907" i="4"/>
  <c r="AL903" i="4"/>
  <c r="AK903" i="4"/>
  <c r="AJ903" i="4"/>
  <c r="AN903" i="4"/>
  <c r="AM903" i="4"/>
  <c r="AL899" i="4"/>
  <c r="AK899" i="4"/>
  <c r="AJ899" i="4"/>
  <c r="AN899" i="4"/>
  <c r="AM899" i="4"/>
  <c r="AL895" i="4"/>
  <c r="AK895" i="4"/>
  <c r="AJ895" i="4"/>
  <c r="AN895" i="4"/>
  <c r="AM895" i="4"/>
  <c r="AL891" i="4"/>
  <c r="AK891" i="4"/>
  <c r="AJ891" i="4"/>
  <c r="AN891" i="4"/>
  <c r="AM891" i="4"/>
  <c r="AL887" i="4"/>
  <c r="AK887" i="4"/>
  <c r="AJ887" i="4"/>
  <c r="AN887" i="4"/>
  <c r="AM887" i="4"/>
  <c r="AL883" i="4"/>
  <c r="AK883" i="4"/>
  <c r="AJ883" i="4"/>
  <c r="AN883" i="4"/>
  <c r="AM883" i="4"/>
  <c r="AL879" i="4"/>
  <c r="AK879" i="4"/>
  <c r="AJ879" i="4"/>
  <c r="AN879" i="4"/>
  <c r="AM879" i="4"/>
  <c r="AL875" i="4"/>
  <c r="AK875" i="4"/>
  <c r="AJ875" i="4"/>
  <c r="AN875" i="4"/>
  <c r="AM875" i="4"/>
  <c r="AL871" i="4"/>
  <c r="AK871" i="4"/>
  <c r="AJ871" i="4"/>
  <c r="AN871" i="4"/>
  <c r="AM871" i="4"/>
  <c r="AL867" i="4"/>
  <c r="AK867" i="4"/>
  <c r="AJ867" i="4"/>
  <c r="AN867" i="4"/>
  <c r="AM867" i="4"/>
  <c r="AL863" i="4"/>
  <c r="AK863" i="4"/>
  <c r="AJ863" i="4"/>
  <c r="AN863" i="4"/>
  <c r="AM863" i="4"/>
  <c r="AL859" i="4"/>
  <c r="AK859" i="4"/>
  <c r="AJ859" i="4"/>
  <c r="AN859" i="4"/>
  <c r="AM859" i="4"/>
  <c r="AL855" i="4"/>
  <c r="AK855" i="4"/>
  <c r="AJ855" i="4"/>
  <c r="AN855" i="4"/>
  <c r="AM855" i="4"/>
  <c r="AL851" i="4"/>
  <c r="AK851" i="4"/>
  <c r="AJ851" i="4"/>
  <c r="AN851" i="4"/>
  <c r="AM851" i="4"/>
  <c r="AL847" i="4"/>
  <c r="AK847" i="4"/>
  <c r="AJ847" i="4"/>
  <c r="AN847" i="4"/>
  <c r="AM847" i="4"/>
  <c r="AL843" i="4"/>
  <c r="AK843" i="4"/>
  <c r="AJ843" i="4"/>
  <c r="AN843" i="4"/>
  <c r="AM843" i="4"/>
  <c r="AM839" i="4"/>
  <c r="AL839" i="4"/>
  <c r="AK839" i="4"/>
  <c r="AJ839" i="4"/>
  <c r="AN839" i="4"/>
  <c r="AM835" i="4"/>
  <c r="AL835" i="4"/>
  <c r="AK835" i="4"/>
  <c r="AJ835" i="4"/>
  <c r="AN835" i="4"/>
  <c r="AM831" i="4"/>
  <c r="AL831" i="4"/>
  <c r="AK831" i="4"/>
  <c r="AJ831" i="4"/>
  <c r="AN831" i="4"/>
  <c r="AM827" i="4"/>
  <c r="AL827" i="4"/>
  <c r="AK827" i="4"/>
  <c r="AJ827" i="4"/>
  <c r="AN827" i="4"/>
  <c r="AM823" i="4"/>
  <c r="AL823" i="4"/>
  <c r="AK823" i="4"/>
  <c r="AJ823" i="4"/>
  <c r="AN823" i="4"/>
  <c r="AM819" i="4"/>
  <c r="AL819" i="4"/>
  <c r="AK819" i="4"/>
  <c r="AJ819" i="4"/>
  <c r="AN819" i="4"/>
  <c r="AM815" i="4"/>
  <c r="AL815" i="4"/>
  <c r="AK815" i="4"/>
  <c r="AJ815" i="4"/>
  <c r="AN815" i="4"/>
  <c r="AM811" i="4"/>
  <c r="AL811" i="4"/>
  <c r="AK811" i="4"/>
  <c r="AJ811" i="4"/>
  <c r="AN811" i="4"/>
  <c r="AM807" i="4"/>
  <c r="AL807" i="4"/>
  <c r="AK807" i="4"/>
  <c r="AJ807" i="4"/>
  <c r="AN807" i="4"/>
  <c r="AM803" i="4"/>
  <c r="AL803" i="4"/>
  <c r="AK803" i="4"/>
  <c r="AJ803" i="4"/>
  <c r="AN803" i="4"/>
  <c r="AM799" i="4"/>
  <c r="AL799" i="4"/>
  <c r="AK799" i="4"/>
  <c r="AJ799" i="4"/>
  <c r="AN799" i="4"/>
  <c r="AM795" i="4"/>
  <c r="AL795" i="4"/>
  <c r="AK795" i="4"/>
  <c r="AJ795" i="4"/>
  <c r="AN795" i="4"/>
  <c r="AM791" i="4"/>
  <c r="AL791" i="4"/>
  <c r="AK791" i="4"/>
  <c r="AJ791" i="4"/>
  <c r="AN791" i="4"/>
  <c r="AM787" i="4"/>
  <c r="AL787" i="4"/>
  <c r="AK787" i="4"/>
  <c r="AJ787" i="4"/>
  <c r="AN787" i="4"/>
  <c r="AM783" i="4"/>
  <c r="AL783" i="4"/>
  <c r="AK783" i="4"/>
  <c r="AJ783" i="4"/>
  <c r="AN783" i="4"/>
  <c r="AK779" i="4"/>
  <c r="AJ779" i="4"/>
  <c r="AN779" i="4"/>
  <c r="AM779" i="4"/>
  <c r="AL779" i="4"/>
  <c r="AK775" i="4"/>
  <c r="AJ775" i="4"/>
  <c r="AN775" i="4"/>
  <c r="AM775" i="4"/>
  <c r="AL775" i="4"/>
  <c r="AK771" i="4"/>
  <c r="AJ771" i="4"/>
  <c r="AN771" i="4"/>
  <c r="AM771" i="4"/>
  <c r="AL771" i="4"/>
  <c r="AK767" i="4"/>
  <c r="AJ767" i="4"/>
  <c r="AN767" i="4"/>
  <c r="AM767" i="4"/>
  <c r="AL767" i="4"/>
  <c r="AK763" i="4"/>
  <c r="AJ763" i="4"/>
  <c r="AN763" i="4"/>
  <c r="AM763" i="4"/>
  <c r="AL763" i="4"/>
  <c r="AK759" i="4"/>
  <c r="AJ759" i="4"/>
  <c r="AN759" i="4"/>
  <c r="AM759" i="4"/>
  <c r="AL759" i="4"/>
  <c r="AK755" i="4"/>
  <c r="AJ755" i="4"/>
  <c r="AN755" i="4"/>
  <c r="AM755" i="4"/>
  <c r="AL755" i="4"/>
  <c r="AK751" i="4"/>
  <c r="AJ751" i="4"/>
  <c r="AN751" i="4"/>
  <c r="AM751" i="4"/>
  <c r="AL751" i="4"/>
  <c r="AK747" i="4"/>
  <c r="AJ747" i="4"/>
  <c r="AN747" i="4"/>
  <c r="AM747" i="4"/>
  <c r="AL747" i="4"/>
  <c r="AK743" i="4"/>
  <c r="AJ743" i="4"/>
  <c r="AN743" i="4"/>
  <c r="AM743" i="4"/>
  <c r="AL743" i="4"/>
  <c r="AK739" i="4"/>
  <c r="AJ739" i="4"/>
  <c r="AN739" i="4"/>
  <c r="AM739" i="4"/>
  <c r="AL739" i="4"/>
  <c r="AK735" i="4"/>
  <c r="AJ735" i="4"/>
  <c r="AN735" i="4"/>
  <c r="AM735" i="4"/>
  <c r="AL735" i="4"/>
  <c r="AK731" i="4"/>
  <c r="AJ731" i="4"/>
  <c r="AN731" i="4"/>
  <c r="AM731" i="4"/>
  <c r="AL731" i="4"/>
  <c r="AK727" i="4"/>
  <c r="AJ727" i="4"/>
  <c r="AN727" i="4"/>
  <c r="AM727" i="4"/>
  <c r="AL727" i="4"/>
  <c r="AK723" i="4"/>
  <c r="AJ723" i="4"/>
  <c r="AN723" i="4"/>
  <c r="AM723" i="4"/>
  <c r="AL723" i="4"/>
  <c r="AK719" i="4"/>
  <c r="AJ719" i="4"/>
  <c r="AN719" i="4"/>
  <c r="AM719" i="4"/>
  <c r="AL719" i="4"/>
  <c r="AK715" i="4"/>
  <c r="AJ715" i="4"/>
  <c r="AN715" i="4"/>
  <c r="AM715" i="4"/>
  <c r="AL715" i="4"/>
  <c r="AK711" i="4"/>
  <c r="AJ711" i="4"/>
  <c r="AN711" i="4"/>
  <c r="AM711" i="4"/>
  <c r="AL711" i="4"/>
  <c r="AK707" i="4"/>
  <c r="AJ707" i="4"/>
  <c r="AN707" i="4"/>
  <c r="AM707" i="4"/>
  <c r="AL707" i="4"/>
  <c r="AK703" i="4"/>
  <c r="AJ703" i="4"/>
  <c r="AN703" i="4"/>
  <c r="AM703" i="4"/>
  <c r="AL703" i="4"/>
  <c r="AK699" i="4"/>
  <c r="AJ699" i="4"/>
  <c r="AN699" i="4"/>
  <c r="AM699" i="4"/>
  <c r="AL699" i="4"/>
  <c r="AK695" i="4"/>
  <c r="AJ695" i="4"/>
  <c r="AN695" i="4"/>
  <c r="AM695" i="4"/>
  <c r="AL695" i="4"/>
  <c r="AK691" i="4"/>
  <c r="AJ691" i="4"/>
  <c r="AN691" i="4"/>
  <c r="AM691" i="4"/>
  <c r="AL691" i="4"/>
  <c r="AK687" i="4"/>
  <c r="AJ687" i="4"/>
  <c r="AN687" i="4"/>
  <c r="AM687" i="4"/>
  <c r="AL687" i="4"/>
  <c r="AK683" i="4"/>
  <c r="AJ683" i="4"/>
  <c r="AN683" i="4"/>
  <c r="AM683" i="4"/>
  <c r="AL683" i="4"/>
  <c r="AK679" i="4"/>
  <c r="AJ679" i="4"/>
  <c r="AN679" i="4"/>
  <c r="AM679" i="4"/>
  <c r="AL679" i="4"/>
  <c r="AK675" i="4"/>
  <c r="AJ675" i="4"/>
  <c r="AN675" i="4"/>
  <c r="AM675" i="4"/>
  <c r="AL675" i="4"/>
  <c r="AK671" i="4"/>
  <c r="AJ671" i="4"/>
  <c r="AN671" i="4"/>
  <c r="AM671" i="4"/>
  <c r="AL671" i="4"/>
  <c r="AK667" i="4"/>
  <c r="AJ667" i="4"/>
  <c r="AN667" i="4"/>
  <c r="AM667" i="4"/>
  <c r="AL667" i="4"/>
  <c r="AK663" i="4"/>
  <c r="AJ663" i="4"/>
  <c r="AN663" i="4"/>
  <c r="AM663" i="4"/>
  <c r="AL663" i="4"/>
  <c r="AK659" i="4"/>
  <c r="AJ659" i="4"/>
  <c r="AN659" i="4"/>
  <c r="AM659" i="4"/>
  <c r="AL659" i="4"/>
  <c r="AK655" i="4"/>
  <c r="AJ655" i="4"/>
  <c r="AN655" i="4"/>
  <c r="AM655" i="4"/>
  <c r="AL655" i="4"/>
  <c r="AK651" i="4"/>
  <c r="AJ651" i="4"/>
  <c r="AN651" i="4"/>
  <c r="AM651" i="4"/>
  <c r="AL651" i="4"/>
  <c r="AK647" i="4"/>
  <c r="AJ647" i="4"/>
  <c r="AN647" i="4"/>
  <c r="AM647" i="4"/>
  <c r="AL647" i="4"/>
  <c r="AK643" i="4"/>
  <c r="AJ643" i="4"/>
  <c r="AN643" i="4"/>
  <c r="AM643" i="4"/>
  <c r="AL643" i="4"/>
  <c r="AK639" i="4"/>
  <c r="AJ639" i="4"/>
  <c r="AN639" i="4"/>
  <c r="AM639" i="4"/>
  <c r="AL639" i="4"/>
  <c r="AK635" i="4"/>
  <c r="AJ635" i="4"/>
  <c r="AN635" i="4"/>
  <c r="AM635" i="4"/>
  <c r="AL635" i="4"/>
  <c r="AK631" i="4"/>
  <c r="AJ631" i="4"/>
  <c r="AN631" i="4"/>
  <c r="AM631" i="4"/>
  <c r="AL631" i="4"/>
  <c r="AK627" i="4"/>
  <c r="AJ627" i="4"/>
  <c r="AN627" i="4"/>
  <c r="AM627" i="4"/>
  <c r="AL627" i="4"/>
  <c r="AK623" i="4"/>
  <c r="AJ623" i="4"/>
  <c r="AN623" i="4"/>
  <c r="AM623" i="4"/>
  <c r="AL623" i="4"/>
  <c r="AK619" i="4"/>
  <c r="AJ619" i="4"/>
  <c r="AN619" i="4"/>
  <c r="AM619" i="4"/>
  <c r="AL619" i="4"/>
  <c r="AK615" i="4"/>
  <c r="AJ615" i="4"/>
  <c r="AN615" i="4"/>
  <c r="AM615" i="4"/>
  <c r="AL615" i="4"/>
  <c r="AK611" i="4"/>
  <c r="AJ611" i="4"/>
  <c r="AN611" i="4"/>
  <c r="AM611" i="4"/>
  <c r="AL611" i="4"/>
  <c r="AK607" i="4"/>
  <c r="AJ607" i="4"/>
  <c r="AN607" i="4"/>
  <c r="AM607" i="4"/>
  <c r="AL607" i="4"/>
  <c r="AK603" i="4"/>
  <c r="AJ603" i="4"/>
  <c r="AN603" i="4"/>
  <c r="AM603" i="4"/>
  <c r="AL603" i="4"/>
  <c r="AK599" i="4"/>
  <c r="AJ599" i="4"/>
  <c r="AN599" i="4"/>
  <c r="AM599" i="4"/>
  <c r="AL599" i="4"/>
  <c r="AK595" i="4"/>
  <c r="AJ595" i="4"/>
  <c r="AN595" i="4"/>
  <c r="AM595" i="4"/>
  <c r="AL595" i="4"/>
  <c r="AM591" i="4"/>
  <c r="AJ591" i="4"/>
  <c r="AN591" i="4"/>
  <c r="AK591" i="4"/>
  <c r="AL591" i="4"/>
  <c r="AM587" i="4"/>
  <c r="AJ587" i="4"/>
  <c r="AN587" i="4"/>
  <c r="AK587" i="4"/>
  <c r="AL587" i="4"/>
  <c r="AM583" i="4"/>
  <c r="AJ583" i="4"/>
  <c r="AN583" i="4"/>
  <c r="AK583" i="4"/>
  <c r="AL583" i="4"/>
  <c r="AM579" i="4"/>
  <c r="AJ579" i="4"/>
  <c r="AN579" i="4"/>
  <c r="AK579" i="4"/>
  <c r="AL579" i="4"/>
  <c r="AM575" i="4"/>
  <c r="AJ575" i="4"/>
  <c r="AN575" i="4"/>
  <c r="AK575" i="4"/>
  <c r="AL575" i="4"/>
  <c r="AM571" i="4"/>
  <c r="AJ571" i="4"/>
  <c r="AN571" i="4"/>
  <c r="AK571" i="4"/>
  <c r="AL571" i="4"/>
  <c r="AM567" i="4"/>
  <c r="AJ567" i="4"/>
  <c r="AN567" i="4"/>
  <c r="AK567" i="4"/>
  <c r="AL567" i="4"/>
  <c r="AM563" i="4"/>
  <c r="AJ563" i="4"/>
  <c r="AN563" i="4"/>
  <c r="AK563" i="4"/>
  <c r="AL563" i="4"/>
  <c r="AM559" i="4"/>
  <c r="AJ559" i="4"/>
  <c r="AN559" i="4"/>
  <c r="AK559" i="4"/>
  <c r="AL559" i="4"/>
  <c r="AM555" i="4"/>
  <c r="AJ555" i="4"/>
  <c r="AN555" i="4"/>
  <c r="AK555" i="4"/>
  <c r="AL555" i="4"/>
  <c r="AM551" i="4"/>
  <c r="AJ551" i="4"/>
  <c r="AN551" i="4"/>
  <c r="AK551" i="4"/>
  <c r="AL551" i="4"/>
  <c r="AM547" i="4"/>
  <c r="AJ547" i="4"/>
  <c r="AN547" i="4"/>
  <c r="AK547" i="4"/>
  <c r="AL547" i="4"/>
  <c r="AM543" i="4"/>
  <c r="AJ543" i="4"/>
  <c r="AN543" i="4"/>
  <c r="AK543" i="4"/>
  <c r="AL543" i="4"/>
  <c r="AM539" i="4"/>
  <c r="AJ539" i="4"/>
  <c r="AN539" i="4"/>
  <c r="AK539" i="4"/>
  <c r="AL539" i="4"/>
  <c r="AM535" i="4"/>
  <c r="AJ535" i="4"/>
  <c r="AN535" i="4"/>
  <c r="AK535" i="4"/>
  <c r="AL535" i="4"/>
  <c r="AM531" i="4"/>
  <c r="AJ531" i="4"/>
  <c r="AN531" i="4"/>
  <c r="AK531" i="4"/>
  <c r="AL531" i="4"/>
  <c r="AK527" i="4"/>
  <c r="AJ527" i="4"/>
  <c r="AN527" i="4"/>
  <c r="AM527" i="4"/>
  <c r="AL527" i="4"/>
  <c r="AK523" i="4"/>
  <c r="AJ523" i="4"/>
  <c r="AN523" i="4"/>
  <c r="AM523" i="4"/>
  <c r="AL523" i="4"/>
  <c r="AK519" i="4"/>
  <c r="AJ519" i="4"/>
  <c r="AN519" i="4"/>
  <c r="AM519" i="4"/>
  <c r="AL519" i="4"/>
  <c r="AK515" i="4"/>
  <c r="AJ515" i="4"/>
  <c r="AN515" i="4"/>
  <c r="AM515" i="4"/>
  <c r="AL515" i="4"/>
  <c r="AK511" i="4"/>
  <c r="AJ511" i="4"/>
  <c r="AN511" i="4"/>
  <c r="AM511" i="4"/>
  <c r="AL511" i="4"/>
  <c r="AK507" i="4"/>
  <c r="AJ507" i="4"/>
  <c r="AN507" i="4"/>
  <c r="AM507" i="4"/>
  <c r="AL507" i="4"/>
  <c r="AK503" i="4"/>
  <c r="AJ503" i="4"/>
  <c r="AN503" i="4"/>
  <c r="AM503" i="4"/>
  <c r="AL503" i="4"/>
  <c r="AK499" i="4"/>
  <c r="AJ499" i="4"/>
  <c r="AN499" i="4"/>
  <c r="AM499" i="4"/>
  <c r="AL499" i="4"/>
  <c r="AK495" i="4"/>
  <c r="AJ495" i="4"/>
  <c r="AN495" i="4"/>
  <c r="AM495" i="4"/>
  <c r="AL495" i="4"/>
  <c r="AK491" i="4"/>
  <c r="AJ491" i="4"/>
  <c r="AN491" i="4"/>
  <c r="AM491" i="4"/>
  <c r="AL491" i="4"/>
  <c r="AK487" i="4"/>
  <c r="AJ487" i="4"/>
  <c r="AN487" i="4"/>
  <c r="AM487" i="4"/>
  <c r="AL487" i="4"/>
  <c r="AK483" i="4"/>
  <c r="AJ483" i="4"/>
  <c r="AN483" i="4"/>
  <c r="AM483" i="4"/>
  <c r="AL483" i="4"/>
  <c r="AK479" i="4"/>
  <c r="AJ479" i="4"/>
  <c r="AN479" i="4"/>
  <c r="AM479" i="4"/>
  <c r="AL479" i="4"/>
  <c r="AK475" i="4"/>
  <c r="AJ475" i="4"/>
  <c r="AN475" i="4"/>
  <c r="AM475" i="4"/>
  <c r="AL475" i="4"/>
  <c r="AK471" i="4"/>
  <c r="AJ471" i="4"/>
  <c r="AN471" i="4"/>
  <c r="AM471" i="4"/>
  <c r="AL471" i="4"/>
  <c r="AK467" i="4"/>
  <c r="AJ467" i="4"/>
  <c r="AN467" i="4"/>
  <c r="AM467" i="4"/>
  <c r="AL467" i="4"/>
  <c r="AK463" i="4"/>
  <c r="AJ463" i="4"/>
  <c r="AN463" i="4"/>
  <c r="AM463" i="4"/>
  <c r="AL463" i="4"/>
  <c r="AK459" i="4"/>
  <c r="AJ459" i="4"/>
  <c r="AN459" i="4"/>
  <c r="AM459" i="4"/>
  <c r="AL459" i="4"/>
  <c r="AK455" i="4"/>
  <c r="AJ455" i="4"/>
  <c r="AN455" i="4"/>
  <c r="AM455" i="4"/>
  <c r="AL455" i="4"/>
  <c r="AK451" i="4"/>
  <c r="AJ451" i="4"/>
  <c r="AN451" i="4"/>
  <c r="AM451" i="4"/>
  <c r="AL451" i="4"/>
  <c r="AK447" i="4"/>
  <c r="AJ447" i="4"/>
  <c r="AN447" i="4"/>
  <c r="AM447" i="4"/>
  <c r="AL447" i="4"/>
  <c r="AM443" i="4"/>
  <c r="AL443" i="4"/>
  <c r="AK443" i="4"/>
  <c r="AJ443" i="4"/>
  <c r="AN443" i="4"/>
  <c r="AM439" i="4"/>
  <c r="AL439" i="4"/>
  <c r="AK439" i="4"/>
  <c r="AJ439" i="4"/>
  <c r="AN439" i="4"/>
  <c r="AM435" i="4"/>
  <c r="AL435" i="4"/>
  <c r="AK435" i="4"/>
  <c r="AJ435" i="4"/>
  <c r="AN435" i="4"/>
  <c r="AM431" i="4"/>
  <c r="AL431" i="4"/>
  <c r="AK431" i="4"/>
  <c r="AJ431" i="4"/>
  <c r="AN431" i="4"/>
  <c r="AM427" i="4"/>
  <c r="AL427" i="4"/>
  <c r="AK427" i="4"/>
  <c r="AJ427" i="4"/>
  <c r="AN427" i="4"/>
  <c r="AM423" i="4"/>
  <c r="AL423" i="4"/>
  <c r="AK423" i="4"/>
  <c r="AJ423" i="4"/>
  <c r="AN423" i="4"/>
  <c r="AL419" i="4"/>
  <c r="AM419" i="4"/>
  <c r="AN419" i="4"/>
  <c r="AK419" i="4"/>
  <c r="AJ419" i="4"/>
  <c r="AL415" i="4"/>
  <c r="AM415" i="4"/>
  <c r="AN415" i="4"/>
  <c r="AK415" i="4"/>
  <c r="AJ415" i="4"/>
  <c r="AL411" i="4"/>
  <c r="AM411" i="4"/>
  <c r="AN411" i="4"/>
  <c r="AK411" i="4"/>
  <c r="AJ411" i="4"/>
  <c r="AL407" i="4"/>
  <c r="AM407" i="4"/>
  <c r="AN407" i="4"/>
  <c r="AK407" i="4"/>
  <c r="AJ407" i="4"/>
  <c r="AL403" i="4"/>
  <c r="AM403" i="4"/>
  <c r="AN403" i="4"/>
  <c r="AK403" i="4"/>
  <c r="AJ403" i="4"/>
  <c r="AL399" i="4"/>
  <c r="AM399" i="4"/>
  <c r="AN399" i="4"/>
  <c r="AK399" i="4"/>
  <c r="AJ399" i="4"/>
  <c r="AL395" i="4"/>
  <c r="AM395" i="4"/>
  <c r="AN395" i="4"/>
  <c r="AK395" i="4"/>
  <c r="AJ395" i="4"/>
  <c r="AL391" i="4"/>
  <c r="AM391" i="4"/>
  <c r="AN391" i="4"/>
  <c r="AK391" i="4"/>
  <c r="AJ391" i="4"/>
  <c r="AL387" i="4"/>
  <c r="AM387" i="4"/>
  <c r="AN387" i="4"/>
  <c r="AK387" i="4"/>
  <c r="AJ387" i="4"/>
  <c r="AL383" i="4"/>
  <c r="AM383" i="4"/>
  <c r="AN383" i="4"/>
  <c r="AK383" i="4"/>
  <c r="AJ383" i="4"/>
  <c r="AL379" i="4"/>
  <c r="AM379" i="4"/>
  <c r="AN379" i="4"/>
  <c r="AK379" i="4"/>
  <c r="AJ379" i="4"/>
  <c r="AL375" i="4"/>
  <c r="AM375" i="4"/>
  <c r="AN375" i="4"/>
  <c r="AK375" i="4"/>
  <c r="AJ375" i="4"/>
  <c r="AL371" i="4"/>
  <c r="AK371" i="4"/>
  <c r="AJ371" i="4"/>
  <c r="AN371" i="4"/>
  <c r="AM371" i="4"/>
  <c r="AL367" i="4"/>
  <c r="AK367" i="4"/>
  <c r="AJ367" i="4"/>
  <c r="AN367" i="4"/>
  <c r="AM367" i="4"/>
  <c r="AL363" i="4"/>
  <c r="AK363" i="4"/>
  <c r="AJ363" i="4"/>
  <c r="AN363" i="4"/>
  <c r="AM363" i="4"/>
  <c r="AL359" i="4"/>
  <c r="AK359" i="4"/>
  <c r="AJ359" i="4"/>
  <c r="AN359" i="4"/>
  <c r="AM359" i="4"/>
  <c r="AL355" i="4"/>
  <c r="AK355" i="4"/>
  <c r="AJ355" i="4"/>
  <c r="AN355" i="4"/>
  <c r="AM355" i="4"/>
  <c r="AL351" i="4"/>
  <c r="AK351" i="4"/>
  <c r="AJ351" i="4"/>
  <c r="AN351" i="4"/>
  <c r="AM351" i="4"/>
  <c r="AL347" i="4"/>
  <c r="AK347" i="4"/>
  <c r="AJ347" i="4"/>
  <c r="AN347" i="4"/>
  <c r="AM347" i="4"/>
  <c r="AL343" i="4"/>
  <c r="AK343" i="4"/>
  <c r="AJ343" i="4"/>
  <c r="AN343" i="4"/>
  <c r="AM343" i="4"/>
  <c r="AL339" i="4"/>
  <c r="AK339" i="4"/>
  <c r="AJ339" i="4"/>
  <c r="AN339" i="4"/>
  <c r="AM339" i="4"/>
  <c r="AL335" i="4"/>
  <c r="AK335" i="4"/>
  <c r="AJ335" i="4"/>
  <c r="AN335" i="4"/>
  <c r="AM335" i="4"/>
  <c r="AL331" i="4"/>
  <c r="AK331" i="4"/>
  <c r="AJ331" i="4"/>
  <c r="AN331" i="4"/>
  <c r="AM331" i="4"/>
  <c r="AL327" i="4"/>
  <c r="AK327" i="4"/>
  <c r="AJ327" i="4"/>
  <c r="AN327" i="4"/>
  <c r="AM327" i="4"/>
  <c r="AL323" i="4"/>
  <c r="AK323" i="4"/>
  <c r="AJ323" i="4"/>
  <c r="AN323" i="4"/>
  <c r="AM323" i="4"/>
  <c r="AL319" i="4"/>
  <c r="AK319" i="4"/>
  <c r="AJ319" i="4"/>
  <c r="AN319" i="4"/>
  <c r="AM319" i="4"/>
  <c r="AL315" i="4"/>
  <c r="AK315" i="4"/>
  <c r="AJ315" i="4"/>
  <c r="AN315" i="4"/>
  <c r="AM315" i="4"/>
  <c r="AL311" i="4"/>
  <c r="AK311" i="4"/>
  <c r="AJ311" i="4"/>
  <c r="AN311" i="4"/>
  <c r="AM311" i="4"/>
  <c r="AL307" i="4"/>
  <c r="AK307" i="4"/>
  <c r="AJ307" i="4"/>
  <c r="AN307" i="4"/>
  <c r="AM307" i="4"/>
  <c r="AL303" i="4"/>
  <c r="AK303" i="4"/>
  <c r="AJ303" i="4"/>
  <c r="AN303" i="4"/>
  <c r="AM303" i="4"/>
  <c r="AL299" i="4"/>
  <c r="AK299" i="4"/>
  <c r="AJ299" i="4"/>
  <c r="AN299" i="4"/>
  <c r="AM299" i="4"/>
  <c r="AL295" i="4"/>
  <c r="AK295" i="4"/>
  <c r="AJ295" i="4"/>
  <c r="AN295" i="4"/>
  <c r="AM295" i="4"/>
  <c r="AL291" i="4"/>
  <c r="AK291" i="4"/>
  <c r="AJ291" i="4"/>
  <c r="AN291" i="4"/>
  <c r="AM291" i="4"/>
  <c r="AL287" i="4"/>
  <c r="AK287" i="4"/>
  <c r="AJ287" i="4"/>
  <c r="AN287" i="4"/>
  <c r="AM287" i="4"/>
  <c r="AL283" i="4"/>
  <c r="AK283" i="4"/>
  <c r="AJ283" i="4"/>
  <c r="AN283" i="4"/>
  <c r="AM283" i="4"/>
  <c r="AM279" i="4"/>
  <c r="AL279" i="4"/>
  <c r="AJ279" i="4"/>
  <c r="AN279" i="4"/>
  <c r="AK279" i="4"/>
  <c r="AM275" i="4"/>
  <c r="AL275" i="4"/>
  <c r="AJ275" i="4"/>
  <c r="AN275" i="4"/>
  <c r="AK275" i="4"/>
  <c r="AL271" i="4"/>
  <c r="AK271" i="4"/>
  <c r="AJ271" i="4"/>
  <c r="AN271" i="4"/>
  <c r="AM271" i="4"/>
  <c r="AL267" i="4"/>
  <c r="AK267" i="4"/>
  <c r="AJ267" i="4"/>
  <c r="AN267" i="4"/>
  <c r="AM267" i="4"/>
  <c r="AL263" i="4"/>
  <c r="AK263" i="4"/>
  <c r="AJ263" i="4"/>
  <c r="AN263" i="4"/>
  <c r="AM263" i="4"/>
  <c r="AL259" i="4"/>
  <c r="AK259" i="4"/>
  <c r="AJ259" i="4"/>
  <c r="AN259" i="4"/>
  <c r="AM259" i="4"/>
  <c r="AL255" i="4"/>
  <c r="AK255" i="4"/>
  <c r="AJ255" i="4"/>
  <c r="AN255" i="4"/>
  <c r="AM255" i="4"/>
  <c r="AL251" i="4"/>
  <c r="AK251" i="4"/>
  <c r="AJ251" i="4"/>
  <c r="AN251" i="4"/>
  <c r="AM251" i="4"/>
  <c r="AL247" i="4"/>
  <c r="AK247" i="4"/>
  <c r="AJ247" i="4"/>
  <c r="AN247" i="4"/>
  <c r="AM247" i="4"/>
  <c r="AL243" i="4"/>
  <c r="AK243" i="4"/>
  <c r="AJ243" i="4"/>
  <c r="AN243" i="4"/>
  <c r="AM243" i="4"/>
  <c r="AL239" i="4"/>
  <c r="AK239" i="4"/>
  <c r="AJ239" i="4"/>
  <c r="AN239" i="4"/>
  <c r="AM239" i="4"/>
  <c r="AL235" i="4"/>
  <c r="AK235" i="4"/>
  <c r="AJ235" i="4"/>
  <c r="AN235" i="4"/>
  <c r="AM235" i="4"/>
  <c r="AL231" i="4"/>
  <c r="AK231" i="4"/>
  <c r="AJ231" i="4"/>
  <c r="AN231" i="4"/>
  <c r="AM231" i="4"/>
  <c r="AL227" i="4"/>
  <c r="AK227" i="4"/>
  <c r="AJ227" i="4"/>
  <c r="AN227" i="4"/>
  <c r="AM227" i="4"/>
  <c r="AL223" i="4"/>
  <c r="AM223" i="4"/>
  <c r="AJ223" i="4"/>
  <c r="AN223" i="4"/>
  <c r="AK223" i="4"/>
  <c r="AL219" i="4"/>
  <c r="AM219" i="4"/>
  <c r="AJ219" i="4"/>
  <c r="AN219" i="4"/>
  <c r="AK219" i="4"/>
  <c r="AL215" i="4"/>
  <c r="AM215" i="4"/>
  <c r="AJ215" i="4"/>
  <c r="AN215" i="4"/>
  <c r="AK215" i="4"/>
  <c r="AL211" i="4"/>
  <c r="AM211" i="4"/>
  <c r="AJ211" i="4"/>
  <c r="AN211" i="4"/>
  <c r="AK211" i="4"/>
  <c r="AL207" i="4"/>
  <c r="AM207" i="4"/>
  <c r="AJ207" i="4"/>
  <c r="AN207" i="4"/>
  <c r="AK207" i="4"/>
  <c r="AL203" i="4"/>
  <c r="AM203" i="4"/>
  <c r="AJ203" i="4"/>
  <c r="AN203" i="4"/>
  <c r="AK203" i="4"/>
  <c r="AL199" i="4"/>
  <c r="AM199" i="4"/>
  <c r="AJ199" i="4"/>
  <c r="AN199" i="4"/>
  <c r="AK199" i="4"/>
  <c r="AL195" i="4"/>
  <c r="AM195" i="4"/>
  <c r="AJ195" i="4"/>
  <c r="AN195" i="4"/>
  <c r="AK195" i="4"/>
  <c r="AL191" i="4"/>
  <c r="AM191" i="4"/>
  <c r="AJ191" i="4"/>
  <c r="AN191" i="4"/>
  <c r="AK191" i="4"/>
  <c r="AL187" i="4"/>
  <c r="AM187" i="4"/>
  <c r="AJ187" i="4"/>
  <c r="AN187" i="4"/>
  <c r="AK187" i="4"/>
  <c r="AL183" i="4"/>
  <c r="AM183" i="4"/>
  <c r="AJ183" i="4"/>
  <c r="AN183" i="4"/>
  <c r="AK183" i="4"/>
  <c r="AJ179" i="4"/>
  <c r="AN179" i="4"/>
  <c r="AM179" i="4"/>
  <c r="AL179" i="4"/>
  <c r="AK179" i="4"/>
  <c r="AJ175" i="4"/>
  <c r="AN175" i="4"/>
  <c r="AM175" i="4"/>
  <c r="AL175" i="4"/>
  <c r="AK175" i="4"/>
  <c r="AJ171" i="4"/>
  <c r="AN171" i="4"/>
  <c r="AM171" i="4"/>
  <c r="AL171" i="4"/>
  <c r="AK171" i="4"/>
  <c r="AJ167" i="4"/>
  <c r="AN167" i="4"/>
  <c r="AM167" i="4"/>
  <c r="AL167" i="4"/>
  <c r="AK167" i="4"/>
  <c r="AJ163" i="4"/>
  <c r="AN163" i="4"/>
  <c r="AM163" i="4"/>
  <c r="AL163" i="4"/>
  <c r="AK163" i="4"/>
  <c r="AJ159" i="4"/>
  <c r="AN159" i="4"/>
  <c r="AM159" i="4"/>
  <c r="AL159" i="4"/>
  <c r="AK159" i="4"/>
  <c r="AJ155" i="4"/>
  <c r="AN155" i="4"/>
  <c r="AM155" i="4"/>
  <c r="AL155" i="4"/>
  <c r="AK155" i="4"/>
  <c r="AJ151" i="4"/>
  <c r="AN151" i="4"/>
  <c r="AM151" i="4"/>
  <c r="AL151" i="4"/>
  <c r="AK151" i="4"/>
  <c r="AJ147" i="4"/>
  <c r="AN147" i="4"/>
  <c r="AM147" i="4"/>
  <c r="AL147" i="4"/>
  <c r="AK147" i="4"/>
  <c r="AM143" i="4"/>
  <c r="AJ143" i="4"/>
  <c r="AN143" i="4"/>
  <c r="AK143" i="4"/>
  <c r="AL143" i="4"/>
  <c r="AM139" i="4"/>
  <c r="AJ139" i="4"/>
  <c r="AN139" i="4"/>
  <c r="AK139" i="4"/>
  <c r="AL139" i="4"/>
  <c r="AM135" i="4"/>
  <c r="AJ135" i="4"/>
  <c r="AN135" i="4"/>
  <c r="AK135" i="4"/>
  <c r="AL135" i="4"/>
  <c r="AJ131" i="4"/>
  <c r="AN131" i="4"/>
  <c r="AM131" i="4"/>
  <c r="AL131" i="4"/>
  <c r="AK131" i="4"/>
  <c r="AJ127" i="4"/>
  <c r="AN127" i="4"/>
  <c r="AM127" i="4"/>
  <c r="AL127" i="4"/>
  <c r="AK127" i="4"/>
  <c r="AJ123" i="4"/>
  <c r="AN123" i="4"/>
  <c r="AM123" i="4"/>
  <c r="AL123" i="4"/>
  <c r="AK123" i="4"/>
  <c r="AL119" i="4"/>
  <c r="AK119" i="4"/>
  <c r="AJ119" i="4"/>
  <c r="AN119" i="4"/>
  <c r="AM119" i="4"/>
  <c r="AL115" i="4"/>
  <c r="AK115" i="4"/>
  <c r="AJ115" i="4"/>
  <c r="AN115" i="4"/>
  <c r="AM115" i="4"/>
  <c r="AL111" i="4"/>
  <c r="AK111" i="4"/>
  <c r="AJ111" i="4"/>
  <c r="AN111" i="4"/>
  <c r="AM111" i="4"/>
  <c r="AL107" i="4"/>
  <c r="AK107" i="4"/>
  <c r="AJ107" i="4"/>
  <c r="AN107" i="4"/>
  <c r="AM107" i="4"/>
  <c r="AL103" i="4"/>
  <c r="AK103" i="4"/>
  <c r="AJ103" i="4"/>
  <c r="AN103" i="4"/>
  <c r="AM103" i="4"/>
  <c r="AK99" i="4"/>
  <c r="AM99" i="4"/>
  <c r="AJ99" i="4"/>
  <c r="AN99" i="4"/>
  <c r="AL99" i="4"/>
  <c r="AM95" i="4"/>
  <c r="AK95" i="4"/>
  <c r="AL95" i="4"/>
  <c r="AJ95" i="4"/>
  <c r="AN95" i="4"/>
  <c r="AM91" i="4"/>
  <c r="AL91" i="4"/>
  <c r="AK91" i="4"/>
  <c r="AJ91" i="4"/>
  <c r="AN91" i="4"/>
  <c r="AK87" i="4"/>
  <c r="AJ87" i="4"/>
  <c r="AN87" i="4"/>
  <c r="AM87" i="4"/>
  <c r="AL87" i="4"/>
  <c r="AK83" i="4"/>
  <c r="AJ83" i="4"/>
  <c r="AN83" i="4"/>
  <c r="AM83" i="4"/>
  <c r="AL83" i="4"/>
  <c r="AK79" i="4"/>
  <c r="AJ79" i="4"/>
  <c r="AN79" i="4"/>
  <c r="AM79" i="4"/>
  <c r="AL79" i="4"/>
  <c r="AK75" i="4"/>
  <c r="AJ75" i="4"/>
  <c r="AN75" i="4"/>
  <c r="AM75" i="4"/>
  <c r="AL75" i="4"/>
  <c r="AK71" i="4"/>
  <c r="AJ71" i="4"/>
  <c r="AN71" i="4"/>
  <c r="AM71" i="4"/>
  <c r="AL71" i="4"/>
  <c r="AK67" i="4"/>
  <c r="AJ67" i="4"/>
  <c r="AN67" i="4"/>
  <c r="AM67" i="4"/>
  <c r="AL67" i="4"/>
  <c r="AK63" i="4"/>
  <c r="AJ63" i="4"/>
  <c r="AN63" i="4"/>
  <c r="AM63" i="4"/>
  <c r="AL63" i="4"/>
  <c r="AK59" i="4"/>
  <c r="AJ59" i="4"/>
  <c r="AN59" i="4"/>
  <c r="AM59" i="4"/>
  <c r="AL59" i="4"/>
  <c r="AK55" i="4"/>
  <c r="AJ55" i="4"/>
  <c r="AN55" i="4"/>
  <c r="AM55" i="4"/>
  <c r="AL55" i="4"/>
  <c r="AK51" i="4"/>
  <c r="AJ51" i="4"/>
  <c r="AN51" i="4"/>
  <c r="AM51" i="4"/>
  <c r="AL51" i="4"/>
  <c r="AL47" i="4"/>
  <c r="AM47" i="4"/>
  <c r="AJ47" i="4"/>
  <c r="AK47" i="4"/>
  <c r="AN47" i="4"/>
  <c r="AL43" i="4"/>
  <c r="AM43" i="4"/>
  <c r="AJ43" i="4"/>
  <c r="AK43" i="4"/>
  <c r="AN43" i="4"/>
  <c r="AL39" i="4"/>
  <c r="AM39" i="4"/>
  <c r="AJ39" i="4"/>
  <c r="AK39" i="4"/>
  <c r="AN39" i="4"/>
  <c r="AL35" i="4"/>
  <c r="AM35" i="4"/>
  <c r="AJ35" i="4"/>
  <c r="AK35" i="4"/>
  <c r="AN35" i="4"/>
  <c r="AM31" i="4"/>
  <c r="AN31" i="4"/>
  <c r="AK31" i="4"/>
  <c r="AJ31" i="4"/>
  <c r="AL31" i="4"/>
  <c r="AM27" i="4"/>
  <c r="AN27" i="4"/>
  <c r="AK27" i="4"/>
  <c r="AJ27" i="4"/>
  <c r="AL27" i="4"/>
  <c r="AM23" i="4"/>
  <c r="AN23" i="4"/>
  <c r="AK23" i="4"/>
  <c r="AJ23" i="4"/>
  <c r="AL23" i="4"/>
  <c r="AM19" i="4"/>
  <c r="AN19" i="4"/>
  <c r="AK19" i="4"/>
  <c r="AJ19" i="4"/>
  <c r="AL19" i="4"/>
  <c r="AM15" i="4"/>
  <c r="AN15" i="4"/>
  <c r="AK15" i="4"/>
  <c r="AJ15" i="4"/>
  <c r="AL15" i="4"/>
  <c r="AA13" i="4"/>
  <c r="AM2601" i="4"/>
  <c r="AL2601" i="4"/>
  <c r="AK2601" i="4"/>
  <c r="AJ2601" i="4"/>
  <c r="AN2601" i="4"/>
  <c r="AK2639" i="4"/>
  <c r="AJ2639" i="4"/>
  <c r="AN2639" i="4"/>
  <c r="AM2639" i="4"/>
  <c r="AL2639" i="4"/>
  <c r="AK2675" i="4"/>
  <c r="AJ2675" i="4"/>
  <c r="AN2675" i="4"/>
  <c r="AM2675" i="4"/>
  <c r="AL2675" i="4"/>
  <c r="AK2707" i="4"/>
  <c r="AJ2707" i="4"/>
  <c r="AN2707" i="4"/>
  <c r="AM2707" i="4"/>
  <c r="AL2707" i="4"/>
  <c r="AM2739" i="4"/>
  <c r="AL2739" i="4"/>
  <c r="AK2739" i="4"/>
  <c r="AJ2739" i="4"/>
  <c r="AN2739" i="4"/>
  <c r="AK2771" i="4"/>
  <c r="AJ2771" i="4"/>
  <c r="AN2771" i="4"/>
  <c r="AM2771" i="4"/>
  <c r="AL2771" i="4"/>
  <c r="AK2625" i="4"/>
  <c r="AJ2625" i="4"/>
  <c r="AN2625" i="4"/>
  <c r="AM2625" i="4"/>
  <c r="AL2625" i="4"/>
  <c r="AM2663" i="4"/>
  <c r="AL2663" i="4"/>
  <c r="AK2663" i="4"/>
  <c r="AJ2663" i="4"/>
  <c r="AN2663" i="4"/>
  <c r="AK2699" i="4"/>
  <c r="AJ2699" i="4"/>
  <c r="AN2699" i="4"/>
  <c r="AM2699" i="4"/>
  <c r="AL2699" i="4"/>
  <c r="AM2731" i="4"/>
  <c r="AL2731" i="4"/>
  <c r="AK2731" i="4"/>
  <c r="AJ2731" i="4"/>
  <c r="AN2731" i="4"/>
  <c r="AK2763" i="4"/>
  <c r="AJ2763" i="4"/>
  <c r="AN2763" i="4"/>
  <c r="AM2763" i="4"/>
  <c r="AL2763" i="4"/>
  <c r="AM2599" i="4"/>
  <c r="AL2599" i="4"/>
  <c r="AK2599" i="4"/>
  <c r="AJ2599" i="4"/>
  <c r="AN2599" i="4"/>
  <c r="AK2613" i="4"/>
  <c r="AJ2613" i="4"/>
  <c r="AN2613" i="4"/>
  <c r="AM2613" i="4"/>
  <c r="AL2613" i="4"/>
  <c r="AK2637" i="4"/>
  <c r="AJ2637" i="4"/>
  <c r="AN2637" i="4"/>
  <c r="AM2637" i="4"/>
  <c r="AL2637" i="4"/>
  <c r="AK2651" i="4"/>
  <c r="AJ2651" i="4"/>
  <c r="AN2651" i="4"/>
  <c r="AM2651" i="4"/>
  <c r="AL2651" i="4"/>
  <c r="AK2671" i="4"/>
  <c r="AJ2671" i="4"/>
  <c r="AN2671" i="4"/>
  <c r="AM2671" i="4"/>
  <c r="AL2671" i="4"/>
  <c r="AK2687" i="4"/>
  <c r="AJ2687" i="4"/>
  <c r="AN2687" i="4"/>
  <c r="AM2687" i="4"/>
  <c r="AL2687" i="4"/>
  <c r="AK2703" i="4"/>
  <c r="AJ2703" i="4"/>
  <c r="AN2703" i="4"/>
  <c r="AM2703" i="4"/>
  <c r="AL2703" i="4"/>
  <c r="AM2719" i="4"/>
  <c r="AL2719" i="4"/>
  <c r="AK2719" i="4"/>
  <c r="AJ2719" i="4"/>
  <c r="AN2719" i="4"/>
  <c r="AM2735" i="4"/>
  <c r="AL2735" i="4"/>
  <c r="AK2735" i="4"/>
  <c r="AJ2735" i="4"/>
  <c r="AN2735" i="4"/>
  <c r="AM2751" i="4"/>
  <c r="AL2751" i="4"/>
  <c r="AK2751" i="4"/>
  <c r="AJ2751" i="4"/>
  <c r="AN2751" i="4"/>
  <c r="AK2767" i="4"/>
  <c r="AJ2767" i="4"/>
  <c r="AN2767" i="4"/>
  <c r="AM2767" i="4"/>
  <c r="AL2767" i="4"/>
  <c r="AM2789" i="4"/>
  <c r="AL2789" i="4"/>
  <c r="AK2789" i="4"/>
  <c r="AJ2789" i="4"/>
  <c r="AN2789" i="4"/>
  <c r="AL2918" i="4"/>
  <c r="AM2918" i="4"/>
  <c r="AN2918" i="4"/>
  <c r="AK2918" i="4"/>
  <c r="AL2926" i="4"/>
  <c r="AJ2926" i="4"/>
  <c r="AM2926" i="4"/>
  <c r="AN2926" i="4"/>
  <c r="AK2926" i="4"/>
  <c r="AL3000" i="4"/>
  <c r="AM3000" i="4"/>
  <c r="AJ3000" i="4"/>
  <c r="AK3000" i="4"/>
  <c r="AN3000" i="4"/>
  <c r="AM2597" i="4"/>
  <c r="AL2597" i="4"/>
  <c r="AK2597" i="4"/>
  <c r="AJ2597" i="4"/>
  <c r="AN2597" i="4"/>
  <c r="AK2629" i="4"/>
  <c r="AJ2629" i="4"/>
  <c r="AN2629" i="4"/>
  <c r="AM2629" i="4"/>
  <c r="AL2629" i="4"/>
  <c r="AK2641" i="4"/>
  <c r="AJ2641" i="4"/>
  <c r="AN2641" i="4"/>
  <c r="AM2641" i="4"/>
  <c r="AL2641" i="4"/>
  <c r="AM2657" i="4"/>
  <c r="AL2657" i="4"/>
  <c r="AK2657" i="4"/>
  <c r="AJ2657" i="4"/>
  <c r="AN2657" i="4"/>
  <c r="AM2669" i="4"/>
  <c r="AL2669" i="4"/>
  <c r="AK2669" i="4"/>
  <c r="AJ2669" i="4"/>
  <c r="AN2669" i="4"/>
  <c r="AM2685" i="4"/>
  <c r="AL2685" i="4"/>
  <c r="AK2685" i="4"/>
  <c r="AJ2685" i="4"/>
  <c r="AN2685" i="4"/>
  <c r="AM2701" i="4"/>
  <c r="AL2701" i="4"/>
  <c r="AK2701" i="4"/>
  <c r="AJ2701" i="4"/>
  <c r="AN2701" i="4"/>
  <c r="AK2717" i="4"/>
  <c r="AJ2717" i="4"/>
  <c r="AN2717" i="4"/>
  <c r="AM2717" i="4"/>
  <c r="AL2717" i="4"/>
  <c r="AK2733" i="4"/>
  <c r="AJ2733" i="4"/>
  <c r="AN2733" i="4"/>
  <c r="AM2733" i="4"/>
  <c r="AL2733" i="4"/>
  <c r="AK2749" i="4"/>
  <c r="AJ2749" i="4"/>
  <c r="AN2749" i="4"/>
  <c r="AM2749" i="4"/>
  <c r="AL2749" i="4"/>
  <c r="AM2765" i="4"/>
  <c r="AL2765" i="4"/>
  <c r="AK2765" i="4"/>
  <c r="AJ2765" i="4"/>
  <c r="AN2765" i="4"/>
  <c r="AM2777" i="4"/>
  <c r="AL2777" i="4"/>
  <c r="AK2777" i="4"/>
  <c r="AJ2777" i="4"/>
  <c r="AN2777" i="4"/>
  <c r="AM2595" i="4"/>
  <c r="AL2595" i="4"/>
  <c r="AK2595" i="4"/>
  <c r="AJ2595" i="4"/>
  <c r="AN2595" i="4"/>
  <c r="AK2627" i="4"/>
  <c r="AJ2627" i="4"/>
  <c r="AN2627" i="4"/>
  <c r="AM2627" i="4"/>
  <c r="AL2627" i="4"/>
  <c r="AK2607" i="4"/>
  <c r="AJ2607" i="4"/>
  <c r="AN2607" i="4"/>
  <c r="AM2607" i="4"/>
  <c r="AL2607" i="4"/>
  <c r="AK2631" i="4"/>
  <c r="AJ2631" i="4"/>
  <c r="AN2631" i="4"/>
  <c r="AM2631" i="4"/>
  <c r="AL2631" i="4"/>
  <c r="AK2791" i="4"/>
  <c r="AJ2791" i="4"/>
  <c r="AN2791" i="4"/>
  <c r="AM2791" i="4"/>
  <c r="AL2791" i="4"/>
  <c r="AL2924" i="4"/>
  <c r="AJ2924" i="4"/>
  <c r="AN2924" i="4"/>
  <c r="AM2924" i="4"/>
  <c r="AK2924" i="4"/>
  <c r="AL2998" i="4"/>
  <c r="AM2998" i="4"/>
  <c r="AJ2998" i="4"/>
  <c r="AK2998" i="4"/>
  <c r="AN2998" i="4"/>
  <c r="AK2645" i="4"/>
  <c r="AJ2645" i="4"/>
  <c r="AN2645" i="4"/>
  <c r="AM2645" i="4"/>
  <c r="AL2645" i="4"/>
  <c r="AM2661" i="4"/>
  <c r="AL2661" i="4"/>
  <c r="AK2661" i="4"/>
  <c r="AJ2661" i="4"/>
  <c r="AN2661" i="4"/>
  <c r="AM2673" i="4"/>
  <c r="AL2673" i="4"/>
  <c r="AK2673" i="4"/>
  <c r="AJ2673" i="4"/>
  <c r="AN2673" i="4"/>
  <c r="AM2689" i="4"/>
  <c r="AL2689" i="4"/>
  <c r="AK2689" i="4"/>
  <c r="AJ2689" i="4"/>
  <c r="AN2689" i="4"/>
  <c r="AM2705" i="4"/>
  <c r="AL2705" i="4"/>
  <c r="AK2705" i="4"/>
  <c r="AJ2705" i="4"/>
  <c r="AN2705" i="4"/>
  <c r="AK2721" i="4"/>
  <c r="AJ2721" i="4"/>
  <c r="AN2721" i="4"/>
  <c r="AM2721" i="4"/>
  <c r="AL2721" i="4"/>
  <c r="AK2737" i="4"/>
  <c r="AJ2737" i="4"/>
  <c r="AN2737" i="4"/>
  <c r="AM2737" i="4"/>
  <c r="AL2737" i="4"/>
  <c r="AM2753" i="4"/>
  <c r="AL2753" i="4"/>
  <c r="AK2753" i="4"/>
  <c r="AJ2753" i="4"/>
  <c r="AN2753" i="4"/>
  <c r="AM2769" i="4"/>
  <c r="AL2769" i="4"/>
  <c r="AK2769" i="4"/>
  <c r="AJ2769" i="4"/>
  <c r="AN2769" i="4"/>
  <c r="AL2994" i="4"/>
  <c r="AM2994" i="4"/>
  <c r="AJ2994" i="4"/>
  <c r="AK2994" i="4"/>
  <c r="AN2994" i="4"/>
  <c r="AM2603" i="4"/>
  <c r="AL2603" i="4"/>
  <c r="AK2603" i="4"/>
  <c r="AJ2603" i="4"/>
  <c r="AN2603" i="4"/>
  <c r="AK2615" i="4"/>
  <c r="AJ2615" i="4"/>
  <c r="AN2615" i="4"/>
  <c r="AM2615" i="4"/>
  <c r="AL2615" i="4"/>
  <c r="AK2787" i="4"/>
  <c r="AJ2787" i="4"/>
  <c r="AN2787" i="4"/>
  <c r="AM2787" i="4"/>
  <c r="AL2787" i="4"/>
  <c r="AL3004" i="4"/>
  <c r="AM3004" i="4"/>
  <c r="AJ3004" i="4"/>
  <c r="AK3004" i="4"/>
  <c r="AN3004" i="4"/>
  <c r="AL2999" i="4"/>
  <c r="AN2999" i="4"/>
  <c r="AJ2999" i="4"/>
  <c r="AM2999" i="4"/>
  <c r="AK2999" i="4"/>
  <c r="AL2992" i="4"/>
  <c r="AM2992" i="4"/>
  <c r="AJ2992" i="4"/>
  <c r="AK2992" i="4"/>
  <c r="AN2992" i="4"/>
  <c r="AL2988" i="4"/>
  <c r="AM2988" i="4"/>
  <c r="AJ2988" i="4"/>
  <c r="AK2988" i="4"/>
  <c r="AN2988" i="4"/>
  <c r="AJ2984" i="4"/>
  <c r="AN2984" i="4"/>
  <c r="AM2984" i="4"/>
  <c r="AL2984" i="4"/>
  <c r="AK2984" i="4"/>
  <c r="AJ2980" i="4"/>
  <c r="AN2980" i="4"/>
  <c r="AM2980" i="4"/>
  <c r="AL2980" i="4"/>
  <c r="AK2980" i="4"/>
  <c r="AJ2976" i="4"/>
  <c r="AN2976" i="4"/>
  <c r="AM2976" i="4"/>
  <c r="AL2976" i="4"/>
  <c r="AK2976" i="4"/>
  <c r="AJ2972" i="4"/>
  <c r="AN2972" i="4"/>
  <c r="AM2972" i="4"/>
  <c r="AL2972" i="4"/>
  <c r="AK2972" i="4"/>
  <c r="AJ2968" i="4"/>
  <c r="AN2968" i="4"/>
  <c r="AM2968" i="4"/>
  <c r="AL2968" i="4"/>
  <c r="AK2968" i="4"/>
  <c r="AJ2964" i="4"/>
  <c r="AN2964" i="4"/>
  <c r="AM2964" i="4"/>
  <c r="AL2964" i="4"/>
  <c r="AK2964" i="4"/>
  <c r="AJ2960" i="4"/>
  <c r="AN2960" i="4"/>
  <c r="AM2960" i="4"/>
  <c r="AL2960" i="4"/>
  <c r="AK2960" i="4"/>
  <c r="AJ2956" i="4"/>
  <c r="AN2956" i="4"/>
  <c r="AM2956" i="4"/>
  <c r="AL2956" i="4"/>
  <c r="AK2956" i="4"/>
  <c r="AJ2952" i="4"/>
  <c r="AN2952" i="4"/>
  <c r="AM2952" i="4"/>
  <c r="AL2952" i="4"/>
  <c r="AK2952" i="4"/>
  <c r="AJ2948" i="4"/>
  <c r="AN2948" i="4"/>
  <c r="AM2948" i="4"/>
  <c r="AL2948" i="4"/>
  <c r="AK2948" i="4"/>
  <c r="AJ2944" i="4"/>
  <c r="AN2944" i="4"/>
  <c r="AM2944" i="4"/>
  <c r="AL2944" i="4"/>
  <c r="AK2944" i="4"/>
  <c r="AJ2940" i="4"/>
  <c r="AN2940" i="4"/>
  <c r="AM2940" i="4"/>
  <c r="AL2940" i="4"/>
  <c r="AK2940" i="4"/>
  <c r="AJ2936" i="4"/>
  <c r="AN2936" i="4"/>
  <c r="AM2936" i="4"/>
  <c r="AL2936" i="4"/>
  <c r="AK2936" i="4"/>
  <c r="AL2932" i="4"/>
  <c r="AJ2932" i="4"/>
  <c r="AN2932" i="4"/>
  <c r="AM2932" i="4"/>
  <c r="AK2932" i="4"/>
  <c r="AL2925" i="4"/>
  <c r="AJ2925" i="4"/>
  <c r="AN2925" i="4"/>
  <c r="AK2925" i="4"/>
  <c r="AM2925" i="4"/>
  <c r="AL2917" i="4"/>
  <c r="AJ2917" i="4"/>
  <c r="AN2917" i="4"/>
  <c r="AK2917" i="4"/>
  <c r="AM2917" i="4"/>
  <c r="AL2913" i="4"/>
  <c r="AN2913" i="4"/>
  <c r="AJ2913" i="4"/>
  <c r="AK2913" i="4"/>
  <c r="AM2913" i="4"/>
  <c r="AL2909" i="4"/>
  <c r="AJ2909" i="4"/>
  <c r="AN2909" i="4"/>
  <c r="AK2909" i="4"/>
  <c r="AM2909" i="4"/>
  <c r="AJ2905" i="4"/>
  <c r="AL2905" i="4"/>
  <c r="AN2905" i="4"/>
  <c r="AK2905" i="4"/>
  <c r="AM2905" i="4"/>
  <c r="AJ2901" i="4"/>
  <c r="AN2901" i="4"/>
  <c r="AL2901" i="4"/>
  <c r="AK2901" i="4"/>
  <c r="AM2901" i="4"/>
  <c r="AL2897" i="4"/>
  <c r="AM2897" i="4"/>
  <c r="AJ2897" i="4"/>
  <c r="AK2897" i="4"/>
  <c r="AN2897" i="4"/>
  <c r="AJ2893" i="4"/>
  <c r="AN2893" i="4"/>
  <c r="AM2893" i="4"/>
  <c r="AL2893" i="4"/>
  <c r="AK2893" i="4"/>
  <c r="AJ2889" i="4"/>
  <c r="AN2889" i="4"/>
  <c r="AM2889" i="4"/>
  <c r="AL2889" i="4"/>
  <c r="AK2889" i="4"/>
  <c r="AJ2885" i="4"/>
  <c r="AN2885" i="4"/>
  <c r="AM2885" i="4"/>
  <c r="AL2885" i="4"/>
  <c r="AK2885" i="4"/>
  <c r="AJ2881" i="4"/>
  <c r="AN2881" i="4"/>
  <c r="AM2881" i="4"/>
  <c r="AL2881" i="4"/>
  <c r="AK2881" i="4"/>
  <c r="AN2874" i="4"/>
  <c r="AJ2874" i="4"/>
  <c r="AL2874" i="4"/>
  <c r="AK2874" i="4"/>
  <c r="AM2874" i="4"/>
  <c r="AN2866" i="4"/>
  <c r="AJ2866" i="4"/>
  <c r="AL2866" i="4"/>
  <c r="AK2866" i="4"/>
  <c r="AM2866" i="4"/>
  <c r="AJ2859" i="4"/>
  <c r="AM2859" i="4"/>
  <c r="AN2859" i="4"/>
  <c r="AK2859" i="4"/>
  <c r="AL2859" i="4"/>
  <c r="AJ2851" i="4"/>
  <c r="AL2851" i="4"/>
  <c r="AN2851" i="4"/>
  <c r="AK2851" i="4"/>
  <c r="AM2851" i="4"/>
  <c r="AL2843" i="4"/>
  <c r="AN2843" i="4"/>
  <c r="AJ2843" i="4"/>
  <c r="AK2843" i="4"/>
  <c r="AM2843" i="4"/>
  <c r="AL2835" i="4"/>
  <c r="AJ2835" i="4"/>
  <c r="AN2835" i="4"/>
  <c r="AM2835" i="4"/>
  <c r="AK2835" i="4"/>
  <c r="AK2826" i="4"/>
  <c r="AJ2826" i="4"/>
  <c r="AN2826" i="4"/>
  <c r="AM2826" i="4"/>
  <c r="AL2826" i="4"/>
  <c r="AK2818" i="4"/>
  <c r="AJ2818" i="4"/>
  <c r="AN2818" i="4"/>
  <c r="AM2818" i="4"/>
  <c r="AL2818" i="4"/>
  <c r="AK2810" i="4"/>
  <c r="AJ2810" i="4"/>
  <c r="AN2810" i="4"/>
  <c r="AM2810" i="4"/>
  <c r="AL2810" i="4"/>
  <c r="AK2802" i="4"/>
  <c r="AJ2802" i="4"/>
  <c r="AN2802" i="4"/>
  <c r="AM2802" i="4"/>
  <c r="AL2802" i="4"/>
  <c r="AK2794" i="4"/>
  <c r="AJ2794" i="4"/>
  <c r="AN2794" i="4"/>
  <c r="AM2794" i="4"/>
  <c r="AL2794" i="4"/>
  <c r="AK2778" i="4"/>
  <c r="AJ2778" i="4"/>
  <c r="AN2778" i="4"/>
  <c r="AM2778" i="4"/>
  <c r="AL2778" i="4"/>
  <c r="AK2762" i="4"/>
  <c r="AJ2762" i="4"/>
  <c r="AN2762" i="4"/>
  <c r="AM2762" i="4"/>
  <c r="AL2762" i="4"/>
  <c r="AM2746" i="4"/>
  <c r="AL2746" i="4"/>
  <c r="AK2746" i="4"/>
  <c r="AJ2746" i="4"/>
  <c r="AN2746" i="4"/>
  <c r="AM2730" i="4"/>
  <c r="AL2730" i="4"/>
  <c r="AK2730" i="4"/>
  <c r="AJ2730" i="4"/>
  <c r="AN2730" i="4"/>
  <c r="AM2714" i="4"/>
  <c r="AL2714" i="4"/>
  <c r="AK2714" i="4"/>
  <c r="AJ2714" i="4"/>
  <c r="AN2714" i="4"/>
  <c r="AK2698" i="4"/>
  <c r="AJ2698" i="4"/>
  <c r="AN2698" i="4"/>
  <c r="AM2698" i="4"/>
  <c r="AL2698" i="4"/>
  <c r="AK2682" i="4"/>
  <c r="AJ2682" i="4"/>
  <c r="AN2682" i="4"/>
  <c r="AM2682" i="4"/>
  <c r="AL2682" i="4"/>
  <c r="AK2666" i="4"/>
  <c r="AJ2666" i="4"/>
  <c r="AN2666" i="4"/>
  <c r="AM2666" i="4"/>
  <c r="AL2666" i="4"/>
  <c r="AK2650" i="4"/>
  <c r="AJ2650" i="4"/>
  <c r="AN2650" i="4"/>
  <c r="AM2650" i="4"/>
  <c r="AL2650" i="4"/>
  <c r="AM2634" i="4"/>
  <c r="AL2634" i="4"/>
  <c r="AK2634" i="4"/>
  <c r="AJ2634" i="4"/>
  <c r="AN2634" i="4"/>
  <c r="AM2618" i="4"/>
  <c r="AL2618" i="4"/>
  <c r="AK2618" i="4"/>
  <c r="AJ2618" i="4"/>
  <c r="AN2618" i="4"/>
  <c r="AK2602" i="4"/>
  <c r="AJ2602" i="4"/>
  <c r="AN2602" i="4"/>
  <c r="AM2602" i="4"/>
  <c r="AL2602" i="4"/>
  <c r="AK2590" i="4"/>
  <c r="AJ2590" i="4"/>
  <c r="AN2590" i="4"/>
  <c r="AM2590" i="4"/>
  <c r="AL2590" i="4"/>
  <c r="AK2582" i="4"/>
  <c r="AJ2582" i="4"/>
  <c r="AN2582" i="4"/>
  <c r="AM2582" i="4"/>
  <c r="AL2582" i="4"/>
  <c r="AK2574" i="4"/>
  <c r="AJ2574" i="4"/>
  <c r="AN2574" i="4"/>
  <c r="AM2574" i="4"/>
  <c r="AL2574" i="4"/>
  <c r="AK2566" i="4"/>
  <c r="AJ2566" i="4"/>
  <c r="AN2566" i="4"/>
  <c r="AM2566" i="4"/>
  <c r="AL2566" i="4"/>
  <c r="AK2558" i="4"/>
  <c r="AJ2558" i="4"/>
  <c r="AN2558" i="4"/>
  <c r="AM2558" i="4"/>
  <c r="AL2558" i="4"/>
  <c r="AK2550" i="4"/>
  <c r="AJ2550" i="4"/>
  <c r="AN2550" i="4"/>
  <c r="AM2550" i="4"/>
  <c r="AL2550" i="4"/>
  <c r="AK2542" i="4"/>
  <c r="AJ2542" i="4"/>
  <c r="AN2542" i="4"/>
  <c r="AM2542" i="4"/>
  <c r="AL2542" i="4"/>
  <c r="AK2534" i="4"/>
  <c r="AJ2534" i="4"/>
  <c r="AN2534" i="4"/>
  <c r="AM2534" i="4"/>
  <c r="AL2534" i="4"/>
  <c r="AK2526" i="4"/>
  <c r="AJ2526" i="4"/>
  <c r="AN2526" i="4"/>
  <c r="AM2526" i="4"/>
  <c r="AL2526" i="4"/>
  <c r="AK2518" i="4"/>
  <c r="AJ2518" i="4"/>
  <c r="AN2518" i="4"/>
  <c r="AM2518" i="4"/>
  <c r="AL2518" i="4"/>
  <c r="AK2510" i="4"/>
  <c r="AJ2510" i="4"/>
  <c r="AN2510" i="4"/>
  <c r="AM2510" i="4"/>
  <c r="AL2510" i="4"/>
  <c r="AK2502" i="4"/>
  <c r="AJ2502" i="4"/>
  <c r="AN2502" i="4"/>
  <c r="AM2502" i="4"/>
  <c r="AL2502" i="4"/>
  <c r="AK2494" i="4"/>
  <c r="AJ2494" i="4"/>
  <c r="AN2494" i="4"/>
  <c r="AM2494" i="4"/>
  <c r="AL2494" i="4"/>
  <c r="AK2486" i="4"/>
  <c r="AJ2486" i="4"/>
  <c r="AN2486" i="4"/>
  <c r="AM2486" i="4"/>
  <c r="AL2486" i="4"/>
  <c r="AK2478" i="4"/>
  <c r="AJ2478" i="4"/>
  <c r="AN2478" i="4"/>
  <c r="AM2478" i="4"/>
  <c r="AL2478" i="4"/>
  <c r="AK2470" i="4"/>
  <c r="AJ2470" i="4"/>
  <c r="AN2470" i="4"/>
  <c r="AM2470" i="4"/>
  <c r="AL2470" i="4"/>
  <c r="AK2462" i="4"/>
  <c r="AJ2462" i="4"/>
  <c r="AN2462" i="4"/>
  <c r="AM2462" i="4"/>
  <c r="AL2462" i="4"/>
  <c r="AK2454" i="4"/>
  <c r="AJ2454" i="4"/>
  <c r="AN2454" i="4"/>
  <c r="AM2454" i="4"/>
  <c r="AL2454" i="4"/>
  <c r="AK2446" i="4"/>
  <c r="AJ2446" i="4"/>
  <c r="AN2446" i="4"/>
  <c r="AM2446" i="4"/>
  <c r="AL2446" i="4"/>
  <c r="AK2438" i="4"/>
  <c r="AJ2438" i="4"/>
  <c r="AN2438" i="4"/>
  <c r="AM2438" i="4"/>
  <c r="AL2438" i="4"/>
  <c r="AK2430" i="4"/>
  <c r="AJ2430" i="4"/>
  <c r="AN2430" i="4"/>
  <c r="AM2430" i="4"/>
  <c r="AL2430" i="4"/>
  <c r="AJ2422" i="4"/>
  <c r="AN2422" i="4"/>
  <c r="AK2422" i="4"/>
  <c r="AL2422" i="4"/>
  <c r="AM2422" i="4"/>
  <c r="AJ2414" i="4"/>
  <c r="AN2414" i="4"/>
  <c r="AK2414" i="4"/>
  <c r="AL2414" i="4"/>
  <c r="AM2414" i="4"/>
  <c r="AJ2406" i="4"/>
  <c r="AN2406" i="4"/>
  <c r="AK2406" i="4"/>
  <c r="AL2406" i="4"/>
  <c r="AM2406" i="4"/>
  <c r="AJ2398" i="4"/>
  <c r="AN2398" i="4"/>
  <c r="AK2398" i="4"/>
  <c r="AL2398" i="4"/>
  <c r="AM2398" i="4"/>
  <c r="AJ2390" i="4"/>
  <c r="AN2390" i="4"/>
  <c r="AK2390" i="4"/>
  <c r="AL2390" i="4"/>
  <c r="AM2390" i="4"/>
  <c r="AJ2382" i="4"/>
  <c r="AN2382" i="4"/>
  <c r="AK2382" i="4"/>
  <c r="AL2382" i="4"/>
  <c r="AM2382" i="4"/>
  <c r="AJ2374" i="4"/>
  <c r="AN2374" i="4"/>
  <c r="AK2374" i="4"/>
  <c r="AL2374" i="4"/>
  <c r="AM2374" i="4"/>
  <c r="AJ2366" i="4"/>
  <c r="AN2366" i="4"/>
  <c r="AK2366" i="4"/>
  <c r="AL2366" i="4"/>
  <c r="AM2366" i="4"/>
  <c r="AJ2358" i="4"/>
  <c r="AN2358" i="4"/>
  <c r="AK2358" i="4"/>
  <c r="AL2358" i="4"/>
  <c r="AM2358" i="4"/>
  <c r="AJ2350" i="4"/>
  <c r="AN2350" i="4"/>
  <c r="AK2350" i="4"/>
  <c r="AL2350" i="4"/>
  <c r="AM2350" i="4"/>
  <c r="AJ2342" i="4"/>
  <c r="AN2342" i="4"/>
  <c r="AK2342" i="4"/>
  <c r="AL2342" i="4"/>
  <c r="AM2342" i="4"/>
  <c r="AJ2334" i="4"/>
  <c r="AN2334" i="4"/>
  <c r="AK2334" i="4"/>
  <c r="AL2334" i="4"/>
  <c r="AM2334" i="4"/>
  <c r="AJ2326" i="4"/>
  <c r="AN2326" i="4"/>
  <c r="AK2326" i="4"/>
  <c r="AL2326" i="4"/>
  <c r="AM2326" i="4"/>
  <c r="AJ2318" i="4"/>
  <c r="AN2318" i="4"/>
  <c r="AK2318" i="4"/>
  <c r="AL2318" i="4"/>
  <c r="AM2318" i="4"/>
  <c r="AJ2310" i="4"/>
  <c r="AN2310" i="4"/>
  <c r="AK2310" i="4"/>
  <c r="AL2310" i="4"/>
  <c r="AM2310" i="4"/>
  <c r="AJ2302" i="4"/>
  <c r="AN2302" i="4"/>
  <c r="AK2302" i="4"/>
  <c r="AL2302" i="4"/>
  <c r="AM2302" i="4"/>
  <c r="AJ2294" i="4"/>
  <c r="AN2294" i="4"/>
  <c r="AK2294" i="4"/>
  <c r="AL2294" i="4"/>
  <c r="AM2294" i="4"/>
  <c r="AJ2286" i="4"/>
  <c r="AN2286" i="4"/>
  <c r="AK2286" i="4"/>
  <c r="AL2286" i="4"/>
  <c r="AM2286" i="4"/>
  <c r="AJ2278" i="4"/>
  <c r="AN2278" i="4"/>
  <c r="AK2278" i="4"/>
  <c r="AL2278" i="4"/>
  <c r="AM2278" i="4"/>
  <c r="AJ2270" i="4"/>
  <c r="AN2270" i="4"/>
  <c r="AK2270" i="4"/>
  <c r="AL2270" i="4"/>
  <c r="AM2270" i="4"/>
  <c r="AL2262" i="4"/>
  <c r="AK2262" i="4"/>
  <c r="AJ2262" i="4"/>
  <c r="AN2262" i="4"/>
  <c r="AM2262" i="4"/>
  <c r="AL2254" i="4"/>
  <c r="AK2254" i="4"/>
  <c r="AJ2254" i="4"/>
  <c r="AN2254" i="4"/>
  <c r="AM2254" i="4"/>
  <c r="AL2246" i="4"/>
  <c r="AK2246" i="4"/>
  <c r="AJ2246" i="4"/>
  <c r="AN2246" i="4"/>
  <c r="AM2246" i="4"/>
  <c r="AL2238" i="4"/>
  <c r="AK2238" i="4"/>
  <c r="AJ2238" i="4"/>
  <c r="AN2238" i="4"/>
  <c r="AM2238" i="4"/>
  <c r="AL2230" i="4"/>
  <c r="AK2230" i="4"/>
  <c r="AJ2230" i="4"/>
  <c r="AN2230" i="4"/>
  <c r="AM2230" i="4"/>
  <c r="AL2222" i="4"/>
  <c r="AK2222" i="4"/>
  <c r="AJ2222" i="4"/>
  <c r="AN2222" i="4"/>
  <c r="AM2222" i="4"/>
  <c r="AL2214" i="4"/>
  <c r="AK2214" i="4"/>
  <c r="AJ2214" i="4"/>
  <c r="AN2214" i="4"/>
  <c r="AM2214" i="4"/>
  <c r="AL2206" i="4"/>
  <c r="AK2206" i="4"/>
  <c r="AJ2206" i="4"/>
  <c r="AN2206" i="4"/>
  <c r="AM2206" i="4"/>
  <c r="AL2198" i="4"/>
  <c r="AK2198" i="4"/>
  <c r="AJ2198" i="4"/>
  <c r="AN2198" i="4"/>
  <c r="AM2198" i="4"/>
  <c r="AL2190" i="4"/>
  <c r="AK2190" i="4"/>
  <c r="AJ2190" i="4"/>
  <c r="AN2190" i="4"/>
  <c r="AM2190" i="4"/>
  <c r="AL2182" i="4"/>
  <c r="AK2182" i="4"/>
  <c r="AJ2182" i="4"/>
  <c r="AN2182" i="4"/>
  <c r="AM2182" i="4"/>
  <c r="AL2174" i="4"/>
  <c r="AK2174" i="4"/>
  <c r="AJ2174" i="4"/>
  <c r="AN2174" i="4"/>
  <c r="AM2174" i="4"/>
  <c r="AL2166" i="4"/>
  <c r="AK2166" i="4"/>
  <c r="AJ2166" i="4"/>
  <c r="AN2166" i="4"/>
  <c r="AM2166" i="4"/>
  <c r="AL2158" i="4"/>
  <c r="AK2158" i="4"/>
  <c r="AJ2158" i="4"/>
  <c r="AN2158" i="4"/>
  <c r="AM2158" i="4"/>
  <c r="AL2150" i="4"/>
  <c r="AK2150" i="4"/>
  <c r="AJ2150" i="4"/>
  <c r="AN2150" i="4"/>
  <c r="AM2150" i="4"/>
  <c r="AL2142" i="4"/>
  <c r="AK2142" i="4"/>
  <c r="AJ2142" i="4"/>
  <c r="AN2142" i="4"/>
  <c r="AM2142" i="4"/>
  <c r="AL2134" i="4"/>
  <c r="AK2134" i="4"/>
  <c r="AJ2134" i="4"/>
  <c r="AN2134" i="4"/>
  <c r="AM2134" i="4"/>
  <c r="AL2126" i="4"/>
  <c r="AK2126" i="4"/>
  <c r="AJ2126" i="4"/>
  <c r="AN2126" i="4"/>
  <c r="AM2126" i="4"/>
  <c r="AL2118" i="4"/>
  <c r="AK2118" i="4"/>
  <c r="AJ2118" i="4"/>
  <c r="AN2118" i="4"/>
  <c r="AM2118" i="4"/>
  <c r="AL2110" i="4"/>
  <c r="AK2110" i="4"/>
  <c r="AJ2110" i="4"/>
  <c r="AN2110" i="4"/>
  <c r="AM2110" i="4"/>
  <c r="AL2102" i="4"/>
  <c r="AK2102" i="4"/>
  <c r="AJ2102" i="4"/>
  <c r="AN2102" i="4"/>
  <c r="AM2102" i="4"/>
  <c r="AL2094" i="4"/>
  <c r="AK2094" i="4"/>
  <c r="AJ2094" i="4"/>
  <c r="AN2094" i="4"/>
  <c r="AM2094" i="4"/>
  <c r="AL2086" i="4"/>
  <c r="AK2086" i="4"/>
  <c r="AJ2086" i="4"/>
  <c r="AN2086" i="4"/>
  <c r="AM2086" i="4"/>
  <c r="AL2078" i="4"/>
  <c r="AK2078" i="4"/>
  <c r="AJ2078" i="4"/>
  <c r="AN2078" i="4"/>
  <c r="AM2078" i="4"/>
  <c r="AL2070" i="4"/>
  <c r="AK2070" i="4"/>
  <c r="AJ2070" i="4"/>
  <c r="AN2070" i="4"/>
  <c r="AM2070" i="4"/>
  <c r="AL2062" i="4"/>
  <c r="AK2062" i="4"/>
  <c r="AJ2062" i="4"/>
  <c r="AN2062" i="4"/>
  <c r="AM2062" i="4"/>
  <c r="AL2054" i="4"/>
  <c r="AK2054" i="4"/>
  <c r="AJ2054" i="4"/>
  <c r="AN2054" i="4"/>
  <c r="AM2054" i="4"/>
  <c r="AL2046" i="4"/>
  <c r="AK2046" i="4"/>
  <c r="AJ2046" i="4"/>
  <c r="AN2046" i="4"/>
  <c r="AM2046" i="4"/>
  <c r="AL2038" i="4"/>
  <c r="AK2038" i="4"/>
  <c r="AJ2038" i="4"/>
  <c r="AN2038" i="4"/>
  <c r="AM2038" i="4"/>
  <c r="AL2030" i="4"/>
  <c r="AK2030" i="4"/>
  <c r="AJ2030" i="4"/>
  <c r="AN2030" i="4"/>
  <c r="AM2030" i="4"/>
  <c r="AL2022" i="4"/>
  <c r="AK2022" i="4"/>
  <c r="AJ2022" i="4"/>
  <c r="AN2022" i="4"/>
  <c r="AM2022" i="4"/>
  <c r="AL2014" i="4"/>
  <c r="AK2014" i="4"/>
  <c r="AJ2014" i="4"/>
  <c r="AN2014" i="4"/>
  <c r="AM2014" i="4"/>
  <c r="AL2006" i="4"/>
  <c r="AK2006" i="4"/>
  <c r="AJ2006" i="4"/>
  <c r="AN2006" i="4"/>
  <c r="AM2006" i="4"/>
  <c r="AL1998" i="4"/>
  <c r="AK1998" i="4"/>
  <c r="AJ1998" i="4"/>
  <c r="AN1998" i="4"/>
  <c r="AM1998" i="4"/>
  <c r="AL1990" i="4"/>
  <c r="AK1990" i="4"/>
  <c r="AJ1990" i="4"/>
  <c r="AN1990" i="4"/>
  <c r="AM1990" i="4"/>
  <c r="AL1982" i="4"/>
  <c r="AK1982" i="4"/>
  <c r="AJ1982" i="4"/>
  <c r="AN1982" i="4"/>
  <c r="AM1982" i="4"/>
  <c r="AL1974" i="4"/>
  <c r="AK1974" i="4"/>
  <c r="AJ1974" i="4"/>
  <c r="AN1974" i="4"/>
  <c r="AM1974" i="4"/>
  <c r="AL1966" i="4"/>
  <c r="AK1966" i="4"/>
  <c r="AJ1966" i="4"/>
  <c r="AN1966" i="4"/>
  <c r="AM1966" i="4"/>
  <c r="AL1958" i="4"/>
  <c r="AK1958" i="4"/>
  <c r="AJ1958" i="4"/>
  <c r="AN1958" i="4"/>
  <c r="AM1958" i="4"/>
  <c r="AL1950" i="4"/>
  <c r="AK1950" i="4"/>
  <c r="AJ1950" i="4"/>
  <c r="AN1950" i="4"/>
  <c r="AM1950" i="4"/>
  <c r="AL1942" i="4"/>
  <c r="AK1942" i="4"/>
  <c r="AJ1942" i="4"/>
  <c r="AN1942" i="4"/>
  <c r="AM1942" i="4"/>
  <c r="AL1934" i="4"/>
  <c r="AK1934" i="4"/>
  <c r="AJ1934" i="4"/>
  <c r="AN1934" i="4"/>
  <c r="AM1934" i="4"/>
  <c r="AL1926" i="4"/>
  <c r="AK1926" i="4"/>
  <c r="AJ1926" i="4"/>
  <c r="AN1926" i="4"/>
  <c r="AM1926" i="4"/>
  <c r="AL1918" i="4"/>
  <c r="AK1918" i="4"/>
  <c r="AJ1918" i="4"/>
  <c r="AN1918" i="4"/>
  <c r="AM1918" i="4"/>
  <c r="AL1910" i="4"/>
  <c r="AK1910" i="4"/>
  <c r="AJ1910" i="4"/>
  <c r="AN1910" i="4"/>
  <c r="AM1910" i="4"/>
  <c r="AL1902" i="4"/>
  <c r="AK1902" i="4"/>
  <c r="AJ1902" i="4"/>
  <c r="AN1902" i="4"/>
  <c r="AM1902" i="4"/>
  <c r="AL1894" i="4"/>
  <c r="AK1894" i="4"/>
  <c r="AJ1894" i="4"/>
  <c r="AN1894" i="4"/>
  <c r="AM1894" i="4"/>
  <c r="AL1886" i="4"/>
  <c r="AK1886" i="4"/>
  <c r="AJ1886" i="4"/>
  <c r="AN1886" i="4"/>
  <c r="AM1886" i="4"/>
  <c r="AL1878" i="4"/>
  <c r="AK1878" i="4"/>
  <c r="AJ1878" i="4"/>
  <c r="AN1878" i="4"/>
  <c r="AM1878" i="4"/>
  <c r="AL1870" i="4"/>
  <c r="AK1870" i="4"/>
  <c r="AJ1870" i="4"/>
  <c r="AN1870" i="4"/>
  <c r="AM1870" i="4"/>
  <c r="AL1862" i="4"/>
  <c r="AK1862" i="4"/>
  <c r="AJ1862" i="4"/>
  <c r="AN1862" i="4"/>
  <c r="AM1862" i="4"/>
  <c r="AL1854" i="4"/>
  <c r="AK1854" i="4"/>
  <c r="AJ1854" i="4"/>
  <c r="AN1854" i="4"/>
  <c r="AM1854" i="4"/>
  <c r="AL1846" i="4"/>
  <c r="AK1846" i="4"/>
  <c r="AJ1846" i="4"/>
  <c r="AN1846" i="4"/>
  <c r="AM1846" i="4"/>
  <c r="AL1838" i="4"/>
  <c r="AK1838" i="4"/>
  <c r="AJ1838" i="4"/>
  <c r="AN1838" i="4"/>
  <c r="AM1838" i="4"/>
  <c r="AL1830" i="4"/>
  <c r="AK1830" i="4"/>
  <c r="AJ1830" i="4"/>
  <c r="AN1830" i="4"/>
  <c r="AM1830" i="4"/>
  <c r="AL1822" i="4"/>
  <c r="AK1822" i="4"/>
  <c r="AJ1822" i="4"/>
  <c r="AN1822" i="4"/>
  <c r="AM1822" i="4"/>
  <c r="AL1814" i="4"/>
  <c r="AK1814" i="4"/>
  <c r="AJ1814" i="4"/>
  <c r="AN1814" i="4"/>
  <c r="AM1814" i="4"/>
  <c r="AL1806" i="4"/>
  <c r="AK1806" i="4"/>
  <c r="AJ1806" i="4"/>
  <c r="AN1806" i="4"/>
  <c r="AM1806" i="4"/>
  <c r="AL1798" i="4"/>
  <c r="AK1798" i="4"/>
  <c r="AJ1798" i="4"/>
  <c r="AN1798" i="4"/>
  <c r="AM1798" i="4"/>
  <c r="AL1790" i="4"/>
  <c r="AK1790" i="4"/>
  <c r="AJ1790" i="4"/>
  <c r="AN1790" i="4"/>
  <c r="AM1790" i="4"/>
  <c r="AL1782" i="4"/>
  <c r="AK1782" i="4"/>
  <c r="AJ1782" i="4"/>
  <c r="AN1782" i="4"/>
  <c r="AM1782" i="4"/>
  <c r="AL1774" i="4"/>
  <c r="AK1774" i="4"/>
  <c r="AJ1774" i="4"/>
  <c r="AN1774" i="4"/>
  <c r="AM1774" i="4"/>
  <c r="AL1766" i="4"/>
  <c r="AK1766" i="4"/>
  <c r="AJ1766" i="4"/>
  <c r="AN1766" i="4"/>
  <c r="AM1766" i="4"/>
  <c r="AL1758" i="4"/>
  <c r="AK1758" i="4"/>
  <c r="AJ1758" i="4"/>
  <c r="AN1758" i="4"/>
  <c r="AM1758" i="4"/>
  <c r="AL1750" i="4"/>
  <c r="AK1750" i="4"/>
  <c r="AJ1750" i="4"/>
  <c r="AN1750" i="4"/>
  <c r="AM1750" i="4"/>
  <c r="AL1742" i="4"/>
  <c r="AK1742" i="4"/>
  <c r="AJ1742" i="4"/>
  <c r="AN1742" i="4"/>
  <c r="AM1742" i="4"/>
  <c r="AL1734" i="4"/>
  <c r="AK1734" i="4"/>
  <c r="AJ1734" i="4"/>
  <c r="AN1734" i="4"/>
  <c r="AM1734" i="4"/>
  <c r="AL1726" i="4"/>
  <c r="AK1726" i="4"/>
  <c r="AJ1726" i="4"/>
  <c r="AN1726" i="4"/>
  <c r="AM1726" i="4"/>
  <c r="AL1718" i="4"/>
  <c r="AK1718" i="4"/>
  <c r="AJ1718" i="4"/>
  <c r="AN1718" i="4"/>
  <c r="AM1718" i="4"/>
  <c r="AL1710" i="4"/>
  <c r="AK1710" i="4"/>
  <c r="AJ1710" i="4"/>
  <c r="AN1710" i="4"/>
  <c r="AM1710" i="4"/>
  <c r="AJ1702" i="4"/>
  <c r="AN1702" i="4"/>
  <c r="AM1702" i="4"/>
  <c r="AL1702" i="4"/>
  <c r="AK1702" i="4"/>
  <c r="AJ1694" i="4"/>
  <c r="AN1694" i="4"/>
  <c r="AM1694" i="4"/>
  <c r="AL1694" i="4"/>
  <c r="AK1694" i="4"/>
  <c r="AJ1686" i="4"/>
  <c r="AN1686" i="4"/>
  <c r="AM1686" i="4"/>
  <c r="AL1686" i="4"/>
  <c r="AK1686" i="4"/>
  <c r="AJ1678" i="4"/>
  <c r="AN1678" i="4"/>
  <c r="AM1678" i="4"/>
  <c r="AL1678" i="4"/>
  <c r="AK1678" i="4"/>
  <c r="AJ1670" i="4"/>
  <c r="AN1670" i="4"/>
  <c r="AM1670" i="4"/>
  <c r="AL1670" i="4"/>
  <c r="AK1670" i="4"/>
  <c r="AJ1662" i="4"/>
  <c r="AN1662" i="4"/>
  <c r="AM1662" i="4"/>
  <c r="AL1662" i="4"/>
  <c r="AK1662" i="4"/>
  <c r="AL3003" i="4"/>
  <c r="AN3003" i="4"/>
  <c r="AJ3003" i="4"/>
  <c r="AM3003" i="4"/>
  <c r="AK3003" i="4"/>
  <c r="AJ2997" i="4"/>
  <c r="AL2997" i="4"/>
  <c r="AN2997" i="4"/>
  <c r="AM2997" i="4"/>
  <c r="AK2997" i="4"/>
  <c r="AJ2991" i="4"/>
  <c r="AL2991" i="4"/>
  <c r="AN2991" i="4"/>
  <c r="AM2991" i="4"/>
  <c r="AK2991" i="4"/>
  <c r="AN2987" i="4"/>
  <c r="AK2987" i="4"/>
  <c r="AJ2987" i="4"/>
  <c r="AM2987" i="4"/>
  <c r="AL2987" i="4"/>
  <c r="AL2983" i="4"/>
  <c r="AK2983" i="4"/>
  <c r="AJ2983" i="4"/>
  <c r="AN2983" i="4"/>
  <c r="AM2983" i="4"/>
  <c r="AL2979" i="4"/>
  <c r="AK2979" i="4"/>
  <c r="AJ2979" i="4"/>
  <c r="AN2979" i="4"/>
  <c r="AM2979" i="4"/>
  <c r="AL2975" i="4"/>
  <c r="AK2975" i="4"/>
  <c r="AJ2975" i="4"/>
  <c r="AN2975" i="4"/>
  <c r="AM2975" i="4"/>
  <c r="AL2971" i="4"/>
  <c r="AK2971" i="4"/>
  <c r="AJ2971" i="4"/>
  <c r="AN2971" i="4"/>
  <c r="AM2971" i="4"/>
  <c r="AL2967" i="4"/>
  <c r="AK2967" i="4"/>
  <c r="AJ2967" i="4"/>
  <c r="AN2967" i="4"/>
  <c r="AM2967" i="4"/>
  <c r="AL2963" i="4"/>
  <c r="AK2963" i="4"/>
  <c r="AJ2963" i="4"/>
  <c r="AN2963" i="4"/>
  <c r="AM2963" i="4"/>
  <c r="AL2959" i="4"/>
  <c r="AK2959" i="4"/>
  <c r="AJ2959" i="4"/>
  <c r="AN2959" i="4"/>
  <c r="AM2959" i="4"/>
  <c r="AL2955" i="4"/>
  <c r="AK2955" i="4"/>
  <c r="AJ2955" i="4"/>
  <c r="AN2955" i="4"/>
  <c r="AM2955" i="4"/>
  <c r="AL2951" i="4"/>
  <c r="AK2951" i="4"/>
  <c r="AJ2951" i="4"/>
  <c r="AN2951" i="4"/>
  <c r="AM2951" i="4"/>
  <c r="AL2947" i="4"/>
  <c r="AK2947" i="4"/>
  <c r="AJ2947" i="4"/>
  <c r="AN2947" i="4"/>
  <c r="AM2947" i="4"/>
  <c r="AL2943" i="4"/>
  <c r="AK2943" i="4"/>
  <c r="AJ2943" i="4"/>
  <c r="AN2943" i="4"/>
  <c r="AM2943" i="4"/>
  <c r="AL2939" i="4"/>
  <c r="AK2939" i="4"/>
  <c r="AJ2939" i="4"/>
  <c r="AN2939" i="4"/>
  <c r="AM2939" i="4"/>
  <c r="AL2935" i="4"/>
  <c r="AK2935" i="4"/>
  <c r="AJ2935" i="4"/>
  <c r="AN2935" i="4"/>
  <c r="AM2935" i="4"/>
  <c r="AJ2931" i="4"/>
  <c r="AN2931" i="4"/>
  <c r="AL2931" i="4"/>
  <c r="AM2931" i="4"/>
  <c r="AK2931" i="4"/>
  <c r="AL2923" i="4"/>
  <c r="AN2923" i="4"/>
  <c r="AJ2923" i="4"/>
  <c r="AM2923" i="4"/>
  <c r="AK2923" i="4"/>
  <c r="AL2916" i="4"/>
  <c r="AJ2916" i="4"/>
  <c r="AN2916" i="4"/>
  <c r="AM2916" i="4"/>
  <c r="AK2916" i="4"/>
  <c r="AJ2912" i="4"/>
  <c r="AL2912" i="4"/>
  <c r="AN2912" i="4"/>
  <c r="AM2912" i="4"/>
  <c r="AK2912" i="4"/>
  <c r="AL2908" i="4"/>
  <c r="AJ2908" i="4"/>
  <c r="AN2908" i="4"/>
  <c r="AM2908" i="4"/>
  <c r="AK2908" i="4"/>
  <c r="AJ2904" i="4"/>
  <c r="AL2904" i="4"/>
  <c r="AN2904" i="4"/>
  <c r="AM2904" i="4"/>
  <c r="AK2904" i="4"/>
  <c r="AJ2900" i="4"/>
  <c r="AL2900" i="4"/>
  <c r="AN2900" i="4"/>
  <c r="AM2900" i="4"/>
  <c r="AK2900" i="4"/>
  <c r="AL2896" i="4"/>
  <c r="AN2896" i="4"/>
  <c r="AJ2896" i="4"/>
  <c r="AM2896" i="4"/>
  <c r="AK2896" i="4"/>
  <c r="AL2892" i="4"/>
  <c r="AK2892" i="4"/>
  <c r="AJ2892" i="4"/>
  <c r="AN2892" i="4"/>
  <c r="AM2892" i="4"/>
  <c r="AL2888" i="4"/>
  <c r="AK2888" i="4"/>
  <c r="AJ2888" i="4"/>
  <c r="AN2888" i="4"/>
  <c r="AM2888" i="4"/>
  <c r="AL2884" i="4"/>
  <c r="AK2884" i="4"/>
  <c r="AJ2884" i="4"/>
  <c r="AN2884" i="4"/>
  <c r="AM2884" i="4"/>
  <c r="AL2880" i="4"/>
  <c r="AK2880" i="4"/>
  <c r="AJ2880" i="4"/>
  <c r="AN2880" i="4"/>
  <c r="AM2880" i="4"/>
  <c r="AN2872" i="4"/>
  <c r="AJ2872" i="4"/>
  <c r="AL2872" i="4"/>
  <c r="AK2872" i="4"/>
  <c r="AM2872" i="4"/>
  <c r="AL2865" i="4"/>
  <c r="AK2865" i="4"/>
  <c r="AN2865" i="4"/>
  <c r="AM2865" i="4"/>
  <c r="AJ2865" i="4"/>
  <c r="AJ2857" i="4"/>
  <c r="AL2857" i="4"/>
  <c r="AN2857" i="4"/>
  <c r="AK2857" i="4"/>
  <c r="AM2857" i="4"/>
  <c r="AJ2849" i="4"/>
  <c r="AL2849" i="4"/>
  <c r="AN2849" i="4"/>
  <c r="AK2849" i="4"/>
  <c r="AM2849" i="4"/>
  <c r="AL2841" i="4"/>
  <c r="AN2841" i="4"/>
  <c r="AJ2841" i="4"/>
  <c r="AK2841" i="4"/>
  <c r="AM2841" i="4"/>
  <c r="AL2833" i="4"/>
  <c r="AJ2833" i="4"/>
  <c r="AN2833" i="4"/>
  <c r="AK2833" i="4"/>
  <c r="AM2833" i="4"/>
  <c r="AM2824" i="4"/>
  <c r="AL2824" i="4"/>
  <c r="AK2824" i="4"/>
  <c r="AJ2824" i="4"/>
  <c r="AN2824" i="4"/>
  <c r="AM2816" i="4"/>
  <c r="AL2816" i="4"/>
  <c r="AK2816" i="4"/>
  <c r="AJ2816" i="4"/>
  <c r="AN2816" i="4"/>
  <c r="AM2808" i="4"/>
  <c r="AL2808" i="4"/>
  <c r="AK2808" i="4"/>
  <c r="AJ2808" i="4"/>
  <c r="AN2808" i="4"/>
  <c r="AM2800" i="4"/>
  <c r="AL2800" i="4"/>
  <c r="AK2800" i="4"/>
  <c r="AJ2800" i="4"/>
  <c r="AN2800" i="4"/>
  <c r="AK2790" i="4"/>
  <c r="AJ2790" i="4"/>
  <c r="AN2790" i="4"/>
  <c r="AM2790" i="4"/>
  <c r="AL2790" i="4"/>
  <c r="AK2774" i="4"/>
  <c r="AJ2774" i="4"/>
  <c r="AN2774" i="4"/>
  <c r="AM2774" i="4"/>
  <c r="AL2774" i="4"/>
  <c r="AK2758" i="4"/>
  <c r="AJ2758" i="4"/>
  <c r="AN2758" i="4"/>
  <c r="AM2758" i="4"/>
  <c r="AL2758" i="4"/>
  <c r="AM2742" i="4"/>
  <c r="AL2742" i="4"/>
  <c r="AK2742" i="4"/>
  <c r="AJ2742" i="4"/>
  <c r="AN2742" i="4"/>
  <c r="AM2726" i="4"/>
  <c r="AL2726" i="4"/>
  <c r="AK2726" i="4"/>
  <c r="AJ2726" i="4"/>
  <c r="AN2726" i="4"/>
  <c r="AM2710" i="4"/>
  <c r="AL2710" i="4"/>
  <c r="AK2710" i="4"/>
  <c r="AJ2710" i="4"/>
  <c r="AN2710" i="4"/>
  <c r="AK2694" i="4"/>
  <c r="AJ2694" i="4"/>
  <c r="AN2694" i="4"/>
  <c r="AM2694" i="4"/>
  <c r="AL2694" i="4"/>
  <c r="AK2678" i="4"/>
  <c r="AJ2678" i="4"/>
  <c r="AN2678" i="4"/>
  <c r="AM2678" i="4"/>
  <c r="AL2678" i="4"/>
  <c r="AK2662" i="4"/>
  <c r="AJ2662" i="4"/>
  <c r="AN2662" i="4"/>
  <c r="AM2662" i="4"/>
  <c r="AL2662" i="4"/>
  <c r="AM2646" i="4"/>
  <c r="AL2646" i="4"/>
  <c r="AK2646" i="4"/>
  <c r="AJ2646" i="4"/>
  <c r="AN2646" i="4"/>
  <c r="AM2630" i="4"/>
  <c r="AL2630" i="4"/>
  <c r="AK2630" i="4"/>
  <c r="AJ2630" i="4"/>
  <c r="AN2630" i="4"/>
  <c r="AM2614" i="4"/>
  <c r="AL2614" i="4"/>
  <c r="AK2614" i="4"/>
  <c r="AJ2614" i="4"/>
  <c r="AN2614" i="4"/>
  <c r="AK2598" i="4"/>
  <c r="AJ2598" i="4"/>
  <c r="AN2598" i="4"/>
  <c r="AM2598" i="4"/>
  <c r="AL2598" i="4"/>
  <c r="AK2588" i="4"/>
  <c r="AJ2588" i="4"/>
  <c r="AN2588" i="4"/>
  <c r="AM2588" i="4"/>
  <c r="AL2588" i="4"/>
  <c r="AK2580" i="4"/>
  <c r="AJ2580" i="4"/>
  <c r="AN2580" i="4"/>
  <c r="AM2580" i="4"/>
  <c r="AL2580" i="4"/>
  <c r="AK2572" i="4"/>
  <c r="AJ2572" i="4"/>
  <c r="AN2572" i="4"/>
  <c r="AM2572" i="4"/>
  <c r="AL2572" i="4"/>
  <c r="AK2564" i="4"/>
  <c r="AJ2564" i="4"/>
  <c r="AN2564" i="4"/>
  <c r="AM2564" i="4"/>
  <c r="AL2564" i="4"/>
  <c r="AK2556" i="4"/>
  <c r="AJ2556" i="4"/>
  <c r="AN2556" i="4"/>
  <c r="AM2556" i="4"/>
  <c r="AL2556" i="4"/>
  <c r="AK2548" i="4"/>
  <c r="AJ2548" i="4"/>
  <c r="AN2548" i="4"/>
  <c r="AM2548" i="4"/>
  <c r="AL2548" i="4"/>
  <c r="AK2540" i="4"/>
  <c r="AJ2540" i="4"/>
  <c r="AN2540" i="4"/>
  <c r="AM2540" i="4"/>
  <c r="AL2540" i="4"/>
  <c r="AK2532" i="4"/>
  <c r="AJ2532" i="4"/>
  <c r="AN2532" i="4"/>
  <c r="AM2532" i="4"/>
  <c r="AL2532" i="4"/>
  <c r="AK2524" i="4"/>
  <c r="AJ2524" i="4"/>
  <c r="AN2524" i="4"/>
  <c r="AM2524" i="4"/>
  <c r="AL2524" i="4"/>
  <c r="AK2516" i="4"/>
  <c r="AJ2516" i="4"/>
  <c r="AN2516" i="4"/>
  <c r="AM2516" i="4"/>
  <c r="AL2516" i="4"/>
  <c r="AK2508" i="4"/>
  <c r="AJ2508" i="4"/>
  <c r="AN2508" i="4"/>
  <c r="AM2508" i="4"/>
  <c r="AL2508" i="4"/>
  <c r="AK2500" i="4"/>
  <c r="AJ2500" i="4"/>
  <c r="AN2500" i="4"/>
  <c r="AM2500" i="4"/>
  <c r="AL2500" i="4"/>
  <c r="AK2492" i="4"/>
  <c r="AJ2492" i="4"/>
  <c r="AN2492" i="4"/>
  <c r="AM2492" i="4"/>
  <c r="AL2492" i="4"/>
  <c r="AK2484" i="4"/>
  <c r="AJ2484" i="4"/>
  <c r="AN2484" i="4"/>
  <c r="AM2484" i="4"/>
  <c r="AL2484" i="4"/>
  <c r="AK2476" i="4"/>
  <c r="AJ2476" i="4"/>
  <c r="AN2476" i="4"/>
  <c r="AM2476" i="4"/>
  <c r="AL2476" i="4"/>
  <c r="AK2468" i="4"/>
  <c r="AJ2468" i="4"/>
  <c r="AN2468" i="4"/>
  <c r="AM2468" i="4"/>
  <c r="AL2468" i="4"/>
  <c r="AK2460" i="4"/>
  <c r="AJ2460" i="4"/>
  <c r="AN2460" i="4"/>
  <c r="AM2460" i="4"/>
  <c r="AL2460" i="4"/>
  <c r="AK2452" i="4"/>
  <c r="AJ2452" i="4"/>
  <c r="AN2452" i="4"/>
  <c r="AM2452" i="4"/>
  <c r="AL2452" i="4"/>
  <c r="AK2444" i="4"/>
  <c r="AJ2444" i="4"/>
  <c r="AN2444" i="4"/>
  <c r="AM2444" i="4"/>
  <c r="AL2444" i="4"/>
  <c r="AK2436" i="4"/>
  <c r="AJ2436" i="4"/>
  <c r="AN2436" i="4"/>
  <c r="AM2436" i="4"/>
  <c r="AL2436" i="4"/>
  <c r="AK2428" i="4"/>
  <c r="AJ2428" i="4"/>
  <c r="AN2428" i="4"/>
  <c r="AM2428" i="4"/>
  <c r="AL2428" i="4"/>
  <c r="AL2420" i="4"/>
  <c r="AM2420" i="4"/>
  <c r="AJ2420" i="4"/>
  <c r="AN2420" i="4"/>
  <c r="AK2420" i="4"/>
  <c r="AL2412" i="4"/>
  <c r="AM2412" i="4"/>
  <c r="AJ2412" i="4"/>
  <c r="AN2412" i="4"/>
  <c r="AK2412" i="4"/>
  <c r="AL2404" i="4"/>
  <c r="AM2404" i="4"/>
  <c r="AJ2404" i="4"/>
  <c r="AN2404" i="4"/>
  <c r="AK2404" i="4"/>
  <c r="AL2396" i="4"/>
  <c r="AM2396" i="4"/>
  <c r="AJ2396" i="4"/>
  <c r="AN2396" i="4"/>
  <c r="AK2396" i="4"/>
  <c r="AL2388" i="4"/>
  <c r="AM2388" i="4"/>
  <c r="AJ2388" i="4"/>
  <c r="AN2388" i="4"/>
  <c r="AK2388" i="4"/>
  <c r="AL2380" i="4"/>
  <c r="AM2380" i="4"/>
  <c r="AJ2380" i="4"/>
  <c r="AN2380" i="4"/>
  <c r="AK2380" i="4"/>
  <c r="AL2372" i="4"/>
  <c r="AM2372" i="4"/>
  <c r="AJ2372" i="4"/>
  <c r="AN2372" i="4"/>
  <c r="AK2372" i="4"/>
  <c r="AL2364" i="4"/>
  <c r="AM2364" i="4"/>
  <c r="AJ2364" i="4"/>
  <c r="AN2364" i="4"/>
  <c r="AK2364" i="4"/>
  <c r="AL2356" i="4"/>
  <c r="AM2356" i="4"/>
  <c r="AJ2356" i="4"/>
  <c r="AN2356" i="4"/>
  <c r="AK2356" i="4"/>
  <c r="AL2348" i="4"/>
  <c r="AM2348" i="4"/>
  <c r="AJ2348" i="4"/>
  <c r="AN2348" i="4"/>
  <c r="AK2348" i="4"/>
  <c r="AL2340" i="4"/>
  <c r="AM2340" i="4"/>
  <c r="AJ2340" i="4"/>
  <c r="AN2340" i="4"/>
  <c r="AK2340" i="4"/>
  <c r="AL2332" i="4"/>
  <c r="AM2332" i="4"/>
  <c r="AJ2332" i="4"/>
  <c r="AN2332" i="4"/>
  <c r="AK2332" i="4"/>
  <c r="AL2324" i="4"/>
  <c r="AM2324" i="4"/>
  <c r="AJ2324" i="4"/>
  <c r="AN2324" i="4"/>
  <c r="AK2324" i="4"/>
  <c r="AL2316" i="4"/>
  <c r="AM2316" i="4"/>
  <c r="AJ2316" i="4"/>
  <c r="AN2316" i="4"/>
  <c r="AK2316" i="4"/>
  <c r="AL2308" i="4"/>
  <c r="AM2308" i="4"/>
  <c r="AJ2308" i="4"/>
  <c r="AN2308" i="4"/>
  <c r="AK2308" i="4"/>
  <c r="AL2300" i="4"/>
  <c r="AM2300" i="4"/>
  <c r="AJ2300" i="4"/>
  <c r="AN2300" i="4"/>
  <c r="AK2300" i="4"/>
  <c r="AL2292" i="4"/>
  <c r="AM2292" i="4"/>
  <c r="AJ2292" i="4"/>
  <c r="AN2292" i="4"/>
  <c r="AK2292" i="4"/>
  <c r="AL2284" i="4"/>
  <c r="AM2284" i="4"/>
  <c r="AJ2284" i="4"/>
  <c r="AN2284" i="4"/>
  <c r="AK2284" i="4"/>
  <c r="AL2276" i="4"/>
  <c r="AM2276" i="4"/>
  <c r="AJ2276" i="4"/>
  <c r="AN2276" i="4"/>
  <c r="AK2276" i="4"/>
  <c r="AL2268" i="4"/>
  <c r="AM2268" i="4"/>
  <c r="AJ2268" i="4"/>
  <c r="AN2268" i="4"/>
  <c r="AK2268" i="4"/>
  <c r="AJ2260" i="4"/>
  <c r="AN2260" i="4"/>
  <c r="AM2260" i="4"/>
  <c r="AL2260" i="4"/>
  <c r="AK2260" i="4"/>
  <c r="AJ2252" i="4"/>
  <c r="AN2252" i="4"/>
  <c r="AM2252" i="4"/>
  <c r="AL2252" i="4"/>
  <c r="AK2252" i="4"/>
  <c r="AJ2244" i="4"/>
  <c r="AN2244" i="4"/>
  <c r="AM2244" i="4"/>
  <c r="AL2244" i="4"/>
  <c r="AK2244" i="4"/>
  <c r="AJ2236" i="4"/>
  <c r="AN2236" i="4"/>
  <c r="AM2236" i="4"/>
  <c r="AL2236" i="4"/>
  <c r="AK2236" i="4"/>
  <c r="AJ2228" i="4"/>
  <c r="AN2228" i="4"/>
  <c r="AM2228" i="4"/>
  <c r="AL2228" i="4"/>
  <c r="AK2228" i="4"/>
  <c r="AJ2220" i="4"/>
  <c r="AN2220" i="4"/>
  <c r="AM2220" i="4"/>
  <c r="AL2220" i="4"/>
  <c r="AK2220" i="4"/>
  <c r="AJ2212" i="4"/>
  <c r="AN2212" i="4"/>
  <c r="AM2212" i="4"/>
  <c r="AL2212" i="4"/>
  <c r="AK2212" i="4"/>
  <c r="AJ2204" i="4"/>
  <c r="AN2204" i="4"/>
  <c r="AM2204" i="4"/>
  <c r="AL2204" i="4"/>
  <c r="AK2204" i="4"/>
  <c r="AJ2196" i="4"/>
  <c r="AN2196" i="4"/>
  <c r="AM2196" i="4"/>
  <c r="AL2196" i="4"/>
  <c r="AK2196" i="4"/>
  <c r="AJ2188" i="4"/>
  <c r="AN2188" i="4"/>
  <c r="AM2188" i="4"/>
  <c r="AL2188" i="4"/>
  <c r="AK2188" i="4"/>
  <c r="AJ2180" i="4"/>
  <c r="AN2180" i="4"/>
  <c r="AM2180" i="4"/>
  <c r="AL2180" i="4"/>
  <c r="AK2180" i="4"/>
  <c r="AJ2172" i="4"/>
  <c r="AN2172" i="4"/>
  <c r="AM2172" i="4"/>
  <c r="AL2172" i="4"/>
  <c r="AK2172" i="4"/>
  <c r="AJ2164" i="4"/>
  <c r="AN2164" i="4"/>
  <c r="AM2164" i="4"/>
  <c r="AL2164" i="4"/>
  <c r="AK2164" i="4"/>
  <c r="AJ2156" i="4"/>
  <c r="AN2156" i="4"/>
  <c r="AM2156" i="4"/>
  <c r="AL2156" i="4"/>
  <c r="AK2156" i="4"/>
  <c r="AJ2148" i="4"/>
  <c r="AN2148" i="4"/>
  <c r="AM2148" i="4"/>
  <c r="AL2148" i="4"/>
  <c r="AK2148" i="4"/>
  <c r="AJ2140" i="4"/>
  <c r="AN2140" i="4"/>
  <c r="AM2140" i="4"/>
  <c r="AL2140" i="4"/>
  <c r="AK2140" i="4"/>
  <c r="AJ2132" i="4"/>
  <c r="AN2132" i="4"/>
  <c r="AM2132" i="4"/>
  <c r="AL2132" i="4"/>
  <c r="AK2132" i="4"/>
  <c r="AJ2124" i="4"/>
  <c r="AN2124" i="4"/>
  <c r="AM2124" i="4"/>
  <c r="AL2124" i="4"/>
  <c r="AK2124" i="4"/>
  <c r="AJ2116" i="4"/>
  <c r="AN2116" i="4"/>
  <c r="AM2116" i="4"/>
  <c r="AL2116" i="4"/>
  <c r="AK2116" i="4"/>
  <c r="AJ2108" i="4"/>
  <c r="AN2108" i="4"/>
  <c r="AM2108" i="4"/>
  <c r="AL2108" i="4"/>
  <c r="AK2108" i="4"/>
  <c r="AJ2100" i="4"/>
  <c r="AN2100" i="4"/>
  <c r="AM2100" i="4"/>
  <c r="AL2100" i="4"/>
  <c r="AK2100" i="4"/>
  <c r="AJ2092" i="4"/>
  <c r="AN2092" i="4"/>
  <c r="AM2092" i="4"/>
  <c r="AL2092" i="4"/>
  <c r="AK2092" i="4"/>
  <c r="AL2084" i="4"/>
  <c r="AK2084" i="4"/>
  <c r="AJ2084" i="4"/>
  <c r="AN2084" i="4"/>
  <c r="AM2084" i="4"/>
  <c r="AL2076" i="4"/>
  <c r="AK2076" i="4"/>
  <c r="AJ2076" i="4"/>
  <c r="AN2076" i="4"/>
  <c r="AM2076" i="4"/>
  <c r="AL2068" i="4"/>
  <c r="AK2068" i="4"/>
  <c r="AJ2068" i="4"/>
  <c r="AN2068" i="4"/>
  <c r="AM2068" i="4"/>
  <c r="AL2060" i="4"/>
  <c r="AK2060" i="4"/>
  <c r="AJ2060" i="4"/>
  <c r="AN2060" i="4"/>
  <c r="AM2060" i="4"/>
  <c r="AL2052" i="4"/>
  <c r="AK2052" i="4"/>
  <c r="AJ2052" i="4"/>
  <c r="AN2052" i="4"/>
  <c r="AM2052" i="4"/>
  <c r="AL2044" i="4"/>
  <c r="AK2044" i="4"/>
  <c r="AJ2044" i="4"/>
  <c r="AN2044" i="4"/>
  <c r="AM2044" i="4"/>
  <c r="AL2036" i="4"/>
  <c r="AK2036" i="4"/>
  <c r="AJ2036" i="4"/>
  <c r="AN2036" i="4"/>
  <c r="AM2036" i="4"/>
  <c r="AL2028" i="4"/>
  <c r="AK2028" i="4"/>
  <c r="AJ2028" i="4"/>
  <c r="AN2028" i="4"/>
  <c r="AM2028" i="4"/>
  <c r="AL2020" i="4"/>
  <c r="AK2020" i="4"/>
  <c r="AJ2020" i="4"/>
  <c r="AN2020" i="4"/>
  <c r="AM2020" i="4"/>
  <c r="AL2012" i="4"/>
  <c r="AK2012" i="4"/>
  <c r="AJ2012" i="4"/>
  <c r="AN2012" i="4"/>
  <c r="AM2012" i="4"/>
  <c r="AL2004" i="4"/>
  <c r="AK2004" i="4"/>
  <c r="AJ2004" i="4"/>
  <c r="AN2004" i="4"/>
  <c r="AM2004" i="4"/>
  <c r="AL1996" i="4"/>
  <c r="AK1996" i="4"/>
  <c r="AJ1996" i="4"/>
  <c r="AN1996" i="4"/>
  <c r="AM1996" i="4"/>
  <c r="AL1988" i="4"/>
  <c r="AK1988" i="4"/>
  <c r="AJ1988" i="4"/>
  <c r="AN1988" i="4"/>
  <c r="AM1988" i="4"/>
  <c r="AL1980" i="4"/>
  <c r="AK1980" i="4"/>
  <c r="AJ1980" i="4"/>
  <c r="AN1980" i="4"/>
  <c r="AM1980" i="4"/>
  <c r="AL1972" i="4"/>
  <c r="AK1972" i="4"/>
  <c r="AJ1972" i="4"/>
  <c r="AN1972" i="4"/>
  <c r="AM1972" i="4"/>
  <c r="AL1964" i="4"/>
  <c r="AK1964" i="4"/>
  <c r="AJ1964" i="4"/>
  <c r="AN1964" i="4"/>
  <c r="AM1964" i="4"/>
  <c r="AL1956" i="4"/>
  <c r="AK1956" i="4"/>
  <c r="AJ1956" i="4"/>
  <c r="AN1956" i="4"/>
  <c r="AM1956" i="4"/>
  <c r="AL1948" i="4"/>
  <c r="AK1948" i="4"/>
  <c r="AJ1948" i="4"/>
  <c r="AN1948" i="4"/>
  <c r="AM1948" i="4"/>
  <c r="AL1940" i="4"/>
  <c r="AK1940" i="4"/>
  <c r="AJ1940" i="4"/>
  <c r="AN1940" i="4"/>
  <c r="AM1940" i="4"/>
  <c r="AL1932" i="4"/>
  <c r="AK1932" i="4"/>
  <c r="AJ1932" i="4"/>
  <c r="AN1932" i="4"/>
  <c r="AM1932" i="4"/>
  <c r="AL1924" i="4"/>
  <c r="AK1924" i="4"/>
  <c r="AJ1924" i="4"/>
  <c r="AN1924" i="4"/>
  <c r="AM1924" i="4"/>
  <c r="AL1916" i="4"/>
  <c r="AK1916" i="4"/>
  <c r="AJ1916" i="4"/>
  <c r="AN1916" i="4"/>
  <c r="AM1916" i="4"/>
  <c r="AL1908" i="4"/>
  <c r="AK1908" i="4"/>
  <c r="AJ1908" i="4"/>
  <c r="AN1908" i="4"/>
  <c r="AM1908" i="4"/>
  <c r="AL1900" i="4"/>
  <c r="AK1900" i="4"/>
  <c r="AJ1900" i="4"/>
  <c r="AN1900" i="4"/>
  <c r="AM1900" i="4"/>
  <c r="AL1892" i="4"/>
  <c r="AK1892" i="4"/>
  <c r="AJ1892" i="4"/>
  <c r="AN1892" i="4"/>
  <c r="AM1892" i="4"/>
  <c r="AL1884" i="4"/>
  <c r="AK1884" i="4"/>
  <c r="AJ1884" i="4"/>
  <c r="AN1884" i="4"/>
  <c r="AM1884" i="4"/>
  <c r="AL1876" i="4"/>
  <c r="AK1876" i="4"/>
  <c r="AJ1876" i="4"/>
  <c r="AN1876" i="4"/>
  <c r="AM1876" i="4"/>
  <c r="AL1868" i="4"/>
  <c r="AK1868" i="4"/>
  <c r="AJ1868" i="4"/>
  <c r="AN1868" i="4"/>
  <c r="AM1868" i="4"/>
  <c r="AL1860" i="4"/>
  <c r="AK1860" i="4"/>
  <c r="AJ1860" i="4"/>
  <c r="AN1860" i="4"/>
  <c r="AM1860" i="4"/>
  <c r="AL1852" i="4"/>
  <c r="AK1852" i="4"/>
  <c r="AJ1852" i="4"/>
  <c r="AN1852" i="4"/>
  <c r="AM1852" i="4"/>
  <c r="AL1844" i="4"/>
  <c r="AK1844" i="4"/>
  <c r="AJ1844" i="4"/>
  <c r="AN1844" i="4"/>
  <c r="AM1844" i="4"/>
  <c r="AL1836" i="4"/>
  <c r="AK1836" i="4"/>
  <c r="AJ1836" i="4"/>
  <c r="AN1836" i="4"/>
  <c r="AM1836" i="4"/>
  <c r="AL1828" i="4"/>
  <c r="AK1828" i="4"/>
  <c r="AJ1828" i="4"/>
  <c r="AN1828" i="4"/>
  <c r="AM1828" i="4"/>
  <c r="AL1820" i="4"/>
  <c r="AK1820" i="4"/>
  <c r="AJ1820" i="4"/>
  <c r="AN1820" i="4"/>
  <c r="AM1820" i="4"/>
  <c r="AL1812" i="4"/>
  <c r="AK1812" i="4"/>
  <c r="AJ1812" i="4"/>
  <c r="AN1812" i="4"/>
  <c r="AM1812" i="4"/>
  <c r="AL1804" i="4"/>
  <c r="AK1804" i="4"/>
  <c r="AJ1804" i="4"/>
  <c r="AN1804" i="4"/>
  <c r="AM1804" i="4"/>
  <c r="AL1796" i="4"/>
  <c r="AK1796" i="4"/>
  <c r="AJ1796" i="4"/>
  <c r="AN1796" i="4"/>
  <c r="AM1796" i="4"/>
  <c r="AL1788" i="4"/>
  <c r="AK1788" i="4"/>
  <c r="AJ1788" i="4"/>
  <c r="AN1788" i="4"/>
  <c r="AM1788" i="4"/>
  <c r="AL1780" i="4"/>
  <c r="AK1780" i="4"/>
  <c r="AJ1780" i="4"/>
  <c r="AN1780" i="4"/>
  <c r="AM1780" i="4"/>
  <c r="AL1772" i="4"/>
  <c r="AK1772" i="4"/>
  <c r="AJ1772" i="4"/>
  <c r="AN1772" i="4"/>
  <c r="AM1772" i="4"/>
  <c r="AL1764" i="4"/>
  <c r="AK1764" i="4"/>
  <c r="AJ1764" i="4"/>
  <c r="AN1764" i="4"/>
  <c r="AM1764" i="4"/>
  <c r="AL1756" i="4"/>
  <c r="AK1756" i="4"/>
  <c r="AJ1756" i="4"/>
  <c r="AN1756" i="4"/>
  <c r="AM1756" i="4"/>
  <c r="AL1748" i="4"/>
  <c r="AK1748" i="4"/>
  <c r="AJ1748" i="4"/>
  <c r="AN1748" i="4"/>
  <c r="AM1748" i="4"/>
  <c r="AL1740" i="4"/>
  <c r="AK1740" i="4"/>
  <c r="AJ1740" i="4"/>
  <c r="AN1740" i="4"/>
  <c r="AM1740" i="4"/>
  <c r="AL1732" i="4"/>
  <c r="AK1732" i="4"/>
  <c r="AJ1732" i="4"/>
  <c r="AN1732" i="4"/>
  <c r="AM1732" i="4"/>
  <c r="AL1724" i="4"/>
  <c r="AK1724" i="4"/>
  <c r="AJ1724" i="4"/>
  <c r="AN1724" i="4"/>
  <c r="AM1724" i="4"/>
  <c r="AL1716" i="4"/>
  <c r="AK1716" i="4"/>
  <c r="AJ1716" i="4"/>
  <c r="AN1716" i="4"/>
  <c r="AM1716" i="4"/>
  <c r="AL1708" i="4"/>
  <c r="AN1708" i="4"/>
  <c r="AJ1708" i="4"/>
  <c r="AK1708" i="4"/>
  <c r="AM1708" i="4"/>
  <c r="AL1700" i="4"/>
  <c r="AK1700" i="4"/>
  <c r="AJ1700" i="4"/>
  <c r="AN1700" i="4"/>
  <c r="AM1700" i="4"/>
  <c r="AL1692" i="4"/>
  <c r="AK1692" i="4"/>
  <c r="AJ1692" i="4"/>
  <c r="AN1692" i="4"/>
  <c r="AM1692" i="4"/>
  <c r="AL1684" i="4"/>
  <c r="AK1684" i="4"/>
  <c r="AJ1684" i="4"/>
  <c r="AN1684" i="4"/>
  <c r="AM1684" i="4"/>
  <c r="AL1676" i="4"/>
  <c r="AK1676" i="4"/>
  <c r="AJ1676" i="4"/>
  <c r="AN1676" i="4"/>
  <c r="AM1676" i="4"/>
  <c r="AL1668" i="4"/>
  <c r="AK1668" i="4"/>
  <c r="AJ1668" i="4"/>
  <c r="AN1668" i="4"/>
  <c r="AM1668" i="4"/>
  <c r="AL1660" i="4"/>
  <c r="AK1660" i="4"/>
  <c r="AJ1660" i="4"/>
  <c r="AN1660" i="4"/>
  <c r="AM1660" i="4"/>
  <c r="AL1652" i="4"/>
  <c r="AK1652" i="4"/>
  <c r="AJ1652" i="4"/>
  <c r="AN1652" i="4"/>
  <c r="AM1652" i="4"/>
  <c r="AL1644" i="4"/>
  <c r="AK1644" i="4"/>
  <c r="AJ1644" i="4"/>
  <c r="AN1644" i="4"/>
  <c r="AM1644" i="4"/>
  <c r="AL1636" i="4"/>
  <c r="AK1636" i="4"/>
  <c r="AJ1636" i="4"/>
  <c r="AN1636" i="4"/>
  <c r="AM1636" i="4"/>
  <c r="AL1628" i="4"/>
  <c r="AK1628" i="4"/>
  <c r="AJ1628" i="4"/>
  <c r="AN1628" i="4"/>
  <c r="AM1628" i="4"/>
  <c r="AL1620" i="4"/>
  <c r="AK1620" i="4"/>
  <c r="AJ1620" i="4"/>
  <c r="AN1620" i="4"/>
  <c r="AM1620" i="4"/>
  <c r="AL1612" i="4"/>
  <c r="AK1612" i="4"/>
  <c r="AJ1612" i="4"/>
  <c r="AN1612" i="4"/>
  <c r="AM1612" i="4"/>
  <c r="AL1604" i="4"/>
  <c r="AK1604" i="4"/>
  <c r="AJ1604" i="4"/>
  <c r="AN1604" i="4"/>
  <c r="AM1604" i="4"/>
  <c r="AL1596" i="4"/>
  <c r="AK1596" i="4"/>
  <c r="AJ1596" i="4"/>
  <c r="AN1596" i="4"/>
  <c r="AM1596" i="4"/>
  <c r="AL1588" i="4"/>
  <c r="AK1588" i="4"/>
  <c r="AJ1588" i="4"/>
  <c r="AN1588" i="4"/>
  <c r="AM1588" i="4"/>
  <c r="AL1580" i="4"/>
  <c r="AK1580" i="4"/>
  <c r="AJ1580" i="4"/>
  <c r="AN1580" i="4"/>
  <c r="AM1580" i="4"/>
  <c r="AL1572" i="4"/>
  <c r="AK1572" i="4"/>
  <c r="AJ1572" i="4"/>
  <c r="AN1572" i="4"/>
  <c r="AM1572" i="4"/>
  <c r="AL1564" i="4"/>
  <c r="AK1564" i="4"/>
  <c r="AJ1564" i="4"/>
  <c r="AN1564" i="4"/>
  <c r="AM1564" i="4"/>
  <c r="AL1556" i="4"/>
  <c r="AK1556" i="4"/>
  <c r="AJ1556" i="4"/>
  <c r="AN1556" i="4"/>
  <c r="AM1556" i="4"/>
  <c r="AK1548" i="4"/>
  <c r="AL1548" i="4"/>
  <c r="AM1548" i="4"/>
  <c r="AJ1548" i="4"/>
  <c r="AN1548" i="4"/>
  <c r="AK1540" i="4"/>
  <c r="AL1540" i="4"/>
  <c r="AM1540" i="4"/>
  <c r="AJ1540" i="4"/>
  <c r="AN1540" i="4"/>
  <c r="AK1532" i="4"/>
  <c r="AL1532" i="4"/>
  <c r="AM1532" i="4"/>
  <c r="AJ1532" i="4"/>
  <c r="AN1532" i="4"/>
  <c r="AK1524" i="4"/>
  <c r="AL1524" i="4"/>
  <c r="AM1524" i="4"/>
  <c r="AJ1524" i="4"/>
  <c r="AN1524" i="4"/>
  <c r="AK1516" i="4"/>
  <c r="AL1516" i="4"/>
  <c r="AM1516" i="4"/>
  <c r="AJ1516" i="4"/>
  <c r="AN1516" i="4"/>
  <c r="AK1508" i="4"/>
  <c r="AL1508" i="4"/>
  <c r="AM1508" i="4"/>
  <c r="AJ1508" i="4"/>
  <c r="AN1508" i="4"/>
  <c r="AK1500" i="4"/>
  <c r="AL1500" i="4"/>
  <c r="AM1500" i="4"/>
  <c r="AJ1500" i="4"/>
  <c r="AN1500" i="4"/>
  <c r="AK1492" i="4"/>
  <c r="AL1492" i="4"/>
  <c r="AM1492" i="4"/>
  <c r="AJ1492" i="4"/>
  <c r="AN1492" i="4"/>
  <c r="AK1484" i="4"/>
  <c r="AL1484" i="4"/>
  <c r="AM1484" i="4"/>
  <c r="AJ1484" i="4"/>
  <c r="AN1484" i="4"/>
  <c r="AK1476" i="4"/>
  <c r="AL1476" i="4"/>
  <c r="AM1476" i="4"/>
  <c r="AJ1476" i="4"/>
  <c r="AN1476" i="4"/>
  <c r="AK1468" i="4"/>
  <c r="AL1468" i="4"/>
  <c r="AM1468" i="4"/>
  <c r="AJ1468" i="4"/>
  <c r="AN1468" i="4"/>
  <c r="AK1460" i="4"/>
  <c r="AL1460" i="4"/>
  <c r="AM1460" i="4"/>
  <c r="AJ1460" i="4"/>
  <c r="AN1460" i="4"/>
  <c r="AK1452" i="4"/>
  <c r="AL1452" i="4"/>
  <c r="AM1452" i="4"/>
  <c r="AJ1452" i="4"/>
  <c r="AN1452" i="4"/>
  <c r="AK1444" i="4"/>
  <c r="AL1444" i="4"/>
  <c r="AM1444" i="4"/>
  <c r="AJ1444" i="4"/>
  <c r="AN1444" i="4"/>
  <c r="AK1436" i="4"/>
  <c r="AL1436" i="4"/>
  <c r="AM1436" i="4"/>
  <c r="AJ1436" i="4"/>
  <c r="AN1436" i="4"/>
  <c r="AK1428" i="4"/>
  <c r="AL1428" i="4"/>
  <c r="AM1428" i="4"/>
  <c r="AJ1428" i="4"/>
  <c r="AN1428" i="4"/>
  <c r="AK1420" i="4"/>
  <c r="AL1420" i="4"/>
  <c r="AM1420" i="4"/>
  <c r="AJ1420" i="4"/>
  <c r="AN1420" i="4"/>
  <c r="AK1412" i="4"/>
  <c r="AL1412" i="4"/>
  <c r="AM1412" i="4"/>
  <c r="AJ1412" i="4"/>
  <c r="AN1412" i="4"/>
  <c r="AK1404" i="4"/>
  <c r="AL1404" i="4"/>
  <c r="AM1404" i="4"/>
  <c r="AJ1404" i="4"/>
  <c r="AN1404" i="4"/>
  <c r="AJ1396" i="4"/>
  <c r="AN1396" i="4"/>
  <c r="AK1396" i="4"/>
  <c r="AL1396" i="4"/>
  <c r="AM1396" i="4"/>
  <c r="AJ1388" i="4"/>
  <c r="AN1388" i="4"/>
  <c r="AK1388" i="4"/>
  <c r="AL1388" i="4"/>
  <c r="AM1388" i="4"/>
  <c r="AJ1380" i="4"/>
  <c r="AN1380" i="4"/>
  <c r="AK1380" i="4"/>
  <c r="AL1380" i="4"/>
  <c r="AM1380" i="4"/>
  <c r="AJ1372" i="4"/>
  <c r="AN1372" i="4"/>
  <c r="AK1372" i="4"/>
  <c r="AL1372" i="4"/>
  <c r="AM1372" i="4"/>
  <c r="AJ1364" i="4"/>
  <c r="AN1364" i="4"/>
  <c r="AK1364" i="4"/>
  <c r="AL1364" i="4"/>
  <c r="AM1364" i="4"/>
  <c r="AJ1356" i="4"/>
  <c r="AN1356" i="4"/>
  <c r="AK1356" i="4"/>
  <c r="AL1356" i="4"/>
  <c r="AM1356" i="4"/>
  <c r="AJ1348" i="4"/>
  <c r="AN1348" i="4"/>
  <c r="AK1348" i="4"/>
  <c r="AL1348" i="4"/>
  <c r="AM1348" i="4"/>
  <c r="AJ1340" i="4"/>
  <c r="AN1340" i="4"/>
  <c r="AK1340" i="4"/>
  <c r="AL1340" i="4"/>
  <c r="AM1340" i="4"/>
  <c r="AJ1332" i="4"/>
  <c r="AN1332" i="4"/>
  <c r="AK1332" i="4"/>
  <c r="AL1332" i="4"/>
  <c r="AM1332" i="4"/>
  <c r="AJ1324" i="4"/>
  <c r="AN1324" i="4"/>
  <c r="AK1324" i="4"/>
  <c r="AL1324" i="4"/>
  <c r="AM1324" i="4"/>
  <c r="AJ1316" i="4"/>
  <c r="AN1316" i="4"/>
  <c r="AK1316" i="4"/>
  <c r="AL1316" i="4"/>
  <c r="AM1316" i="4"/>
  <c r="AJ1308" i="4"/>
  <c r="AN1308" i="4"/>
  <c r="AK1308" i="4"/>
  <c r="AL1308" i="4"/>
  <c r="AM1308" i="4"/>
  <c r="AJ1300" i="4"/>
  <c r="AN1300" i="4"/>
  <c r="AK1300" i="4"/>
  <c r="AL1300" i="4"/>
  <c r="AM1300" i="4"/>
  <c r="AJ1292" i="4"/>
  <c r="AN1292" i="4"/>
  <c r="AK1292" i="4"/>
  <c r="AL1292" i="4"/>
  <c r="AM1292" i="4"/>
  <c r="AJ1284" i="4"/>
  <c r="AN1284" i="4"/>
  <c r="AK1284" i="4"/>
  <c r="AL1284" i="4"/>
  <c r="AM1284" i="4"/>
  <c r="AJ1276" i="4"/>
  <c r="AN1276" i="4"/>
  <c r="AK1276" i="4"/>
  <c r="AL1276" i="4"/>
  <c r="AM1276" i="4"/>
  <c r="AJ1268" i="4"/>
  <c r="AN1268" i="4"/>
  <c r="AK1268" i="4"/>
  <c r="AL1268" i="4"/>
  <c r="AM1268" i="4"/>
  <c r="AJ1260" i="4"/>
  <c r="AN1260" i="4"/>
  <c r="AK1260" i="4"/>
  <c r="AL1260" i="4"/>
  <c r="AM1260" i="4"/>
  <c r="AJ1252" i="4"/>
  <c r="AN1252" i="4"/>
  <c r="AK1252" i="4"/>
  <c r="AL1252" i="4"/>
  <c r="AM1252" i="4"/>
  <c r="AJ1244" i="4"/>
  <c r="AN1244" i="4"/>
  <c r="AK1244" i="4"/>
  <c r="AL1244" i="4"/>
  <c r="AM1244" i="4"/>
  <c r="AJ1236" i="4"/>
  <c r="AN1236" i="4"/>
  <c r="AK1236" i="4"/>
  <c r="AL1236" i="4"/>
  <c r="AM1236" i="4"/>
  <c r="AJ1228" i="4"/>
  <c r="AN1228" i="4"/>
  <c r="AK1228" i="4"/>
  <c r="AL1228" i="4"/>
  <c r="AM1228" i="4"/>
  <c r="AJ1220" i="4"/>
  <c r="AN1220" i="4"/>
  <c r="AK1220" i="4"/>
  <c r="AL1220" i="4"/>
  <c r="AM1220" i="4"/>
  <c r="AJ1212" i="4"/>
  <c r="AN1212" i="4"/>
  <c r="AK1212" i="4"/>
  <c r="AL1212" i="4"/>
  <c r="AM1212" i="4"/>
  <c r="AK1204" i="4"/>
  <c r="AJ1204" i="4"/>
  <c r="AN1204" i="4"/>
  <c r="AM1204" i="4"/>
  <c r="AL1204" i="4"/>
  <c r="AK1196" i="4"/>
  <c r="AJ1196" i="4"/>
  <c r="AN1196" i="4"/>
  <c r="AM1196" i="4"/>
  <c r="AL1196" i="4"/>
  <c r="AK1188" i="4"/>
  <c r="AJ1188" i="4"/>
  <c r="AN1188" i="4"/>
  <c r="AM1188" i="4"/>
  <c r="AL1188" i="4"/>
  <c r="AK1180" i="4"/>
  <c r="AJ1180" i="4"/>
  <c r="AN1180" i="4"/>
  <c r="AM1180" i="4"/>
  <c r="AL1180" i="4"/>
  <c r="AK1172" i="4"/>
  <c r="AJ1172" i="4"/>
  <c r="AN1172" i="4"/>
  <c r="AM1172" i="4"/>
  <c r="AL1172" i="4"/>
  <c r="AK1164" i="4"/>
  <c r="AJ1164" i="4"/>
  <c r="AN1164" i="4"/>
  <c r="AM1164" i="4"/>
  <c r="AL1164" i="4"/>
  <c r="AK1156" i="4"/>
  <c r="AJ1156" i="4"/>
  <c r="AN1156" i="4"/>
  <c r="AM1156" i="4"/>
  <c r="AL1156" i="4"/>
  <c r="AK1148" i="4"/>
  <c r="AJ1148" i="4"/>
  <c r="AN1148" i="4"/>
  <c r="AM1148" i="4"/>
  <c r="AL1148" i="4"/>
  <c r="AK1140" i="4"/>
  <c r="AJ1140" i="4"/>
  <c r="AN1140" i="4"/>
  <c r="AM1140" i="4"/>
  <c r="AL1140" i="4"/>
  <c r="AK1132" i="4"/>
  <c r="AJ1132" i="4"/>
  <c r="AN1132" i="4"/>
  <c r="AM1132" i="4"/>
  <c r="AL1132" i="4"/>
  <c r="AK1124" i="4"/>
  <c r="AJ1124" i="4"/>
  <c r="AN1124" i="4"/>
  <c r="AM1124" i="4"/>
  <c r="AL1124" i="4"/>
  <c r="AK1116" i="4"/>
  <c r="AJ1116" i="4"/>
  <c r="AN1116" i="4"/>
  <c r="AM1116" i="4"/>
  <c r="AL1116" i="4"/>
  <c r="AK1108" i="4"/>
  <c r="AJ1108" i="4"/>
  <c r="AN1108" i="4"/>
  <c r="AM1108" i="4"/>
  <c r="AL1108" i="4"/>
  <c r="AK1100" i="4"/>
  <c r="AJ1100" i="4"/>
  <c r="AN1100" i="4"/>
  <c r="AM1100" i="4"/>
  <c r="AL1100" i="4"/>
  <c r="AK1092" i="4"/>
  <c r="AJ1092" i="4"/>
  <c r="AN1092" i="4"/>
  <c r="AM1092" i="4"/>
  <c r="AL1092" i="4"/>
  <c r="AK1084" i="4"/>
  <c r="AJ1084" i="4"/>
  <c r="AN1084" i="4"/>
  <c r="AM1084" i="4"/>
  <c r="AL1084" i="4"/>
  <c r="AK1076" i="4"/>
  <c r="AJ1076" i="4"/>
  <c r="AN1076" i="4"/>
  <c r="AM1076" i="4"/>
  <c r="AL1076" i="4"/>
  <c r="AK1068" i="4"/>
  <c r="AJ1068" i="4"/>
  <c r="AN1068" i="4"/>
  <c r="AM1068" i="4"/>
  <c r="AL1068" i="4"/>
  <c r="AK1060" i="4"/>
  <c r="AJ1060" i="4"/>
  <c r="AN1060" i="4"/>
  <c r="AM1060" i="4"/>
  <c r="AL1060" i="4"/>
  <c r="AK1052" i="4"/>
  <c r="AJ1052" i="4"/>
  <c r="AN1052" i="4"/>
  <c r="AM1052" i="4"/>
  <c r="AL1052" i="4"/>
  <c r="AK1044" i="4"/>
  <c r="AJ1044" i="4"/>
  <c r="AN1044" i="4"/>
  <c r="AM1044" i="4"/>
  <c r="AL1044" i="4"/>
  <c r="AK1036" i="4"/>
  <c r="AJ1036" i="4"/>
  <c r="AN1036" i="4"/>
  <c r="AM1036" i="4"/>
  <c r="AL1036" i="4"/>
  <c r="AK1028" i="4"/>
  <c r="AJ1028" i="4"/>
  <c r="AN1028" i="4"/>
  <c r="AM1028" i="4"/>
  <c r="AL1028" i="4"/>
  <c r="AK1020" i="4"/>
  <c r="AJ1020" i="4"/>
  <c r="AN1020" i="4"/>
  <c r="AM1020" i="4"/>
  <c r="AL1020" i="4"/>
  <c r="AK1012" i="4"/>
  <c r="AJ1012" i="4"/>
  <c r="AN1012" i="4"/>
  <c r="AM1012" i="4"/>
  <c r="AL1012" i="4"/>
  <c r="AK1004" i="4"/>
  <c r="AJ1004" i="4"/>
  <c r="AN1004" i="4"/>
  <c r="AM1004" i="4"/>
  <c r="AL1004" i="4"/>
  <c r="AK996" i="4"/>
  <c r="AJ996" i="4"/>
  <c r="AN996" i="4"/>
  <c r="AM996" i="4"/>
  <c r="AL996" i="4"/>
  <c r="AK988" i="4"/>
  <c r="AJ988" i="4"/>
  <c r="AN988" i="4"/>
  <c r="AM988" i="4"/>
  <c r="AL988" i="4"/>
  <c r="AK980" i="4"/>
  <c r="AJ980" i="4"/>
  <c r="AN980" i="4"/>
  <c r="AM980" i="4"/>
  <c r="AL980" i="4"/>
  <c r="AK972" i="4"/>
  <c r="AJ972" i="4"/>
  <c r="AN972" i="4"/>
  <c r="AM972" i="4"/>
  <c r="AL972" i="4"/>
  <c r="AK964" i="4"/>
  <c r="AJ964" i="4"/>
  <c r="AN964" i="4"/>
  <c r="AM964" i="4"/>
  <c r="AL964" i="4"/>
  <c r="AK956" i="4"/>
  <c r="AJ956" i="4"/>
  <c r="AN956" i="4"/>
  <c r="AM956" i="4"/>
  <c r="AL956" i="4"/>
  <c r="AK948" i="4"/>
  <c r="AJ948" i="4"/>
  <c r="AN948" i="4"/>
  <c r="AM948" i="4"/>
  <c r="AL948" i="4"/>
  <c r="AK940" i="4"/>
  <c r="AJ940" i="4"/>
  <c r="AN940" i="4"/>
  <c r="AM940" i="4"/>
  <c r="AL940" i="4"/>
  <c r="AK932" i="4"/>
  <c r="AJ932" i="4"/>
  <c r="AN932" i="4"/>
  <c r="AM932" i="4"/>
  <c r="AL932" i="4"/>
  <c r="AJ924" i="4"/>
  <c r="AN924" i="4"/>
  <c r="AM924" i="4"/>
  <c r="AL924" i="4"/>
  <c r="AK924" i="4"/>
  <c r="AJ916" i="4"/>
  <c r="AN916" i="4"/>
  <c r="AM916" i="4"/>
  <c r="AL916" i="4"/>
  <c r="AK916" i="4"/>
  <c r="AJ908" i="4"/>
  <c r="AN908" i="4"/>
  <c r="AM908" i="4"/>
  <c r="AL908" i="4"/>
  <c r="AK908" i="4"/>
  <c r="AJ900" i="4"/>
  <c r="AN900" i="4"/>
  <c r="AM900" i="4"/>
  <c r="AL900" i="4"/>
  <c r="AK900" i="4"/>
  <c r="AJ892" i="4"/>
  <c r="AN892" i="4"/>
  <c r="AM892" i="4"/>
  <c r="AL892" i="4"/>
  <c r="AK892" i="4"/>
  <c r="AJ884" i="4"/>
  <c r="AN884" i="4"/>
  <c r="AM884" i="4"/>
  <c r="AL884" i="4"/>
  <c r="AK884" i="4"/>
  <c r="AJ876" i="4"/>
  <c r="AN876" i="4"/>
  <c r="AM876" i="4"/>
  <c r="AL876" i="4"/>
  <c r="AK876" i="4"/>
  <c r="AJ868" i="4"/>
  <c r="AN868" i="4"/>
  <c r="AM868" i="4"/>
  <c r="AL868" i="4"/>
  <c r="AK868" i="4"/>
  <c r="AJ860" i="4"/>
  <c r="AN860" i="4"/>
  <c r="AM860" i="4"/>
  <c r="AL860" i="4"/>
  <c r="AK860" i="4"/>
  <c r="AJ852" i="4"/>
  <c r="AN852" i="4"/>
  <c r="AM852" i="4"/>
  <c r="AL852" i="4"/>
  <c r="AK852" i="4"/>
  <c r="AJ844" i="4"/>
  <c r="AN844" i="4"/>
  <c r="AM844" i="4"/>
  <c r="AL844" i="4"/>
  <c r="AK844" i="4"/>
  <c r="AM836" i="4"/>
  <c r="AJ836" i="4"/>
  <c r="AN836" i="4"/>
  <c r="AL836" i="4"/>
  <c r="AK836" i="4"/>
  <c r="AM828" i="4"/>
  <c r="AJ828" i="4"/>
  <c r="AN828" i="4"/>
  <c r="AL828" i="4"/>
  <c r="AK828" i="4"/>
  <c r="AM820" i="4"/>
  <c r="AJ820" i="4"/>
  <c r="AN820" i="4"/>
  <c r="AL820" i="4"/>
  <c r="AK820" i="4"/>
  <c r="AM812" i="4"/>
  <c r="AJ812" i="4"/>
  <c r="AN812" i="4"/>
  <c r="AL812" i="4"/>
  <c r="AK812" i="4"/>
  <c r="AM804" i="4"/>
  <c r="AJ804" i="4"/>
  <c r="AN804" i="4"/>
  <c r="AL804" i="4"/>
  <c r="AK804" i="4"/>
  <c r="AM796" i="4"/>
  <c r="AJ796" i="4"/>
  <c r="AN796" i="4"/>
  <c r="AL796" i="4"/>
  <c r="AK796" i="4"/>
  <c r="AM788" i="4"/>
  <c r="AJ788" i="4"/>
  <c r="AN788" i="4"/>
  <c r="AL788" i="4"/>
  <c r="AK788" i="4"/>
  <c r="AM780" i="4"/>
  <c r="AL780" i="4"/>
  <c r="AK780" i="4"/>
  <c r="AJ780" i="4"/>
  <c r="AN780" i="4"/>
  <c r="AM772" i="4"/>
  <c r="AL772" i="4"/>
  <c r="AK772" i="4"/>
  <c r="AJ772" i="4"/>
  <c r="AN772" i="4"/>
  <c r="AM764" i="4"/>
  <c r="AL764" i="4"/>
  <c r="AK764" i="4"/>
  <c r="AJ764" i="4"/>
  <c r="AN764" i="4"/>
  <c r="AM756" i="4"/>
  <c r="AL756" i="4"/>
  <c r="AK756" i="4"/>
  <c r="AJ756" i="4"/>
  <c r="AN756" i="4"/>
  <c r="AM748" i="4"/>
  <c r="AL748" i="4"/>
  <c r="AK748" i="4"/>
  <c r="AJ748" i="4"/>
  <c r="AN748" i="4"/>
  <c r="AM740" i="4"/>
  <c r="AL740" i="4"/>
  <c r="AK740" i="4"/>
  <c r="AJ740" i="4"/>
  <c r="AN740" i="4"/>
  <c r="AM732" i="4"/>
  <c r="AL732" i="4"/>
  <c r="AK732" i="4"/>
  <c r="AJ732" i="4"/>
  <c r="AN732" i="4"/>
  <c r="AM724" i="4"/>
  <c r="AL724" i="4"/>
  <c r="AK724" i="4"/>
  <c r="AJ724" i="4"/>
  <c r="AN724" i="4"/>
  <c r="AM716" i="4"/>
  <c r="AL716" i="4"/>
  <c r="AK716" i="4"/>
  <c r="AJ716" i="4"/>
  <c r="AN716" i="4"/>
  <c r="AM708" i="4"/>
  <c r="AL708" i="4"/>
  <c r="AK708" i="4"/>
  <c r="AJ708" i="4"/>
  <c r="AN708" i="4"/>
  <c r="AM700" i="4"/>
  <c r="AL700" i="4"/>
  <c r="AK700" i="4"/>
  <c r="AJ700" i="4"/>
  <c r="AN700" i="4"/>
  <c r="AM692" i="4"/>
  <c r="AL692" i="4"/>
  <c r="AK692" i="4"/>
  <c r="AJ692" i="4"/>
  <c r="AN692" i="4"/>
  <c r="AM684" i="4"/>
  <c r="AL684" i="4"/>
  <c r="AK684" i="4"/>
  <c r="AJ684" i="4"/>
  <c r="AN684" i="4"/>
  <c r="AM676" i="4"/>
  <c r="AL676" i="4"/>
  <c r="AK676" i="4"/>
  <c r="AJ676" i="4"/>
  <c r="AN676" i="4"/>
  <c r="AM668" i="4"/>
  <c r="AL668" i="4"/>
  <c r="AK668" i="4"/>
  <c r="AJ668" i="4"/>
  <c r="AN668" i="4"/>
  <c r="AM660" i="4"/>
  <c r="AL660" i="4"/>
  <c r="AK660" i="4"/>
  <c r="AJ660" i="4"/>
  <c r="AN660" i="4"/>
  <c r="AM652" i="4"/>
  <c r="AL652" i="4"/>
  <c r="AK652" i="4"/>
  <c r="AJ652" i="4"/>
  <c r="AN652" i="4"/>
  <c r="AM644" i="4"/>
  <c r="AL644" i="4"/>
  <c r="AK644" i="4"/>
  <c r="AJ644" i="4"/>
  <c r="AN644" i="4"/>
  <c r="AM636" i="4"/>
  <c r="AL636" i="4"/>
  <c r="AK636" i="4"/>
  <c r="AJ636" i="4"/>
  <c r="AN636" i="4"/>
  <c r="AM628" i="4"/>
  <c r="AL628" i="4"/>
  <c r="AK628" i="4"/>
  <c r="AJ628" i="4"/>
  <c r="AN628" i="4"/>
  <c r="AM620" i="4"/>
  <c r="AL620" i="4"/>
  <c r="AK620" i="4"/>
  <c r="AJ620" i="4"/>
  <c r="AN620" i="4"/>
  <c r="AM612" i="4"/>
  <c r="AL612" i="4"/>
  <c r="AK612" i="4"/>
  <c r="AJ612" i="4"/>
  <c r="AN612" i="4"/>
  <c r="AM604" i="4"/>
  <c r="AL604" i="4"/>
  <c r="AK604" i="4"/>
  <c r="AJ604" i="4"/>
  <c r="AN604" i="4"/>
  <c r="AM596" i="4"/>
  <c r="AL596" i="4"/>
  <c r="AK596" i="4"/>
  <c r="AJ596" i="4"/>
  <c r="AN596" i="4"/>
  <c r="AM588" i="4"/>
  <c r="AL588" i="4"/>
  <c r="AJ588" i="4"/>
  <c r="AN588" i="4"/>
  <c r="AK588" i="4"/>
  <c r="AM580" i="4"/>
  <c r="AL580" i="4"/>
  <c r="AJ580" i="4"/>
  <c r="AN580" i="4"/>
  <c r="AK580" i="4"/>
  <c r="AM572" i="4"/>
  <c r="AL572" i="4"/>
  <c r="AJ572" i="4"/>
  <c r="AN572" i="4"/>
  <c r="AK572" i="4"/>
  <c r="AM564" i="4"/>
  <c r="AL564" i="4"/>
  <c r="AJ564" i="4"/>
  <c r="AN564" i="4"/>
  <c r="AK564" i="4"/>
  <c r="AM556" i="4"/>
  <c r="AL556" i="4"/>
  <c r="AJ556" i="4"/>
  <c r="AN556" i="4"/>
  <c r="AK556" i="4"/>
  <c r="AM548" i="4"/>
  <c r="AL548" i="4"/>
  <c r="AJ548" i="4"/>
  <c r="AN548" i="4"/>
  <c r="AK548" i="4"/>
  <c r="AM540" i="4"/>
  <c r="AL540" i="4"/>
  <c r="AJ540" i="4"/>
  <c r="AN540" i="4"/>
  <c r="AK540" i="4"/>
  <c r="AM532" i="4"/>
  <c r="AL532" i="4"/>
  <c r="AJ532" i="4"/>
  <c r="AN532" i="4"/>
  <c r="AK532" i="4"/>
  <c r="AM524" i="4"/>
  <c r="AL524" i="4"/>
  <c r="AK524" i="4"/>
  <c r="AJ524" i="4"/>
  <c r="AN524" i="4"/>
  <c r="AM516" i="4"/>
  <c r="AL516" i="4"/>
  <c r="AK516" i="4"/>
  <c r="AJ516" i="4"/>
  <c r="AN516" i="4"/>
  <c r="AM508" i="4"/>
  <c r="AL508" i="4"/>
  <c r="AK508" i="4"/>
  <c r="AJ508" i="4"/>
  <c r="AN508" i="4"/>
  <c r="AM500" i="4"/>
  <c r="AL500" i="4"/>
  <c r="AK500" i="4"/>
  <c r="AJ500" i="4"/>
  <c r="AN500" i="4"/>
  <c r="AM492" i="4"/>
  <c r="AL492" i="4"/>
  <c r="AK492" i="4"/>
  <c r="AJ492" i="4"/>
  <c r="AN492" i="4"/>
  <c r="AM484" i="4"/>
  <c r="AL484" i="4"/>
  <c r="AK484" i="4"/>
  <c r="AJ484" i="4"/>
  <c r="AN484" i="4"/>
  <c r="AM476" i="4"/>
  <c r="AL476" i="4"/>
  <c r="AK476" i="4"/>
  <c r="AJ476" i="4"/>
  <c r="AN476" i="4"/>
  <c r="AM468" i="4"/>
  <c r="AL468" i="4"/>
  <c r="AK468" i="4"/>
  <c r="AJ468" i="4"/>
  <c r="AN468" i="4"/>
  <c r="AM460" i="4"/>
  <c r="AL460" i="4"/>
  <c r="AK460" i="4"/>
  <c r="AJ460" i="4"/>
  <c r="AN460" i="4"/>
  <c r="AM452" i="4"/>
  <c r="AL452" i="4"/>
  <c r="AK452" i="4"/>
  <c r="AJ452" i="4"/>
  <c r="AN452" i="4"/>
  <c r="AK444" i="4"/>
  <c r="AJ444" i="4"/>
  <c r="AN444" i="4"/>
  <c r="AM444" i="4"/>
  <c r="AL444" i="4"/>
  <c r="AK436" i="4"/>
  <c r="AJ436" i="4"/>
  <c r="AN436" i="4"/>
  <c r="AM436" i="4"/>
  <c r="AL436" i="4"/>
  <c r="AK428" i="4"/>
  <c r="AJ428" i="4"/>
  <c r="AN428" i="4"/>
  <c r="AM428" i="4"/>
  <c r="AL428" i="4"/>
  <c r="AL420" i="4"/>
  <c r="AJ420" i="4"/>
  <c r="AN420" i="4"/>
  <c r="AK420" i="4"/>
  <c r="AM420" i="4"/>
  <c r="AJ412" i="4"/>
  <c r="AL412" i="4"/>
  <c r="AN412" i="4"/>
  <c r="AK412" i="4"/>
  <c r="AM412" i="4"/>
  <c r="AL404" i="4"/>
  <c r="AJ404" i="4"/>
  <c r="AN404" i="4"/>
  <c r="AK404" i="4"/>
  <c r="AM404" i="4"/>
  <c r="AL396" i="4"/>
  <c r="AJ396" i="4"/>
  <c r="AN396" i="4"/>
  <c r="AK396" i="4"/>
  <c r="AM396" i="4"/>
  <c r="AL388" i="4"/>
  <c r="AJ388" i="4"/>
  <c r="AN388" i="4"/>
  <c r="AK388" i="4"/>
  <c r="AM388" i="4"/>
  <c r="AJ380" i="4"/>
  <c r="AL380" i="4"/>
  <c r="AN380" i="4"/>
  <c r="AK380" i="4"/>
  <c r="AM380" i="4"/>
  <c r="AL372" i="4"/>
  <c r="AK372" i="4"/>
  <c r="AJ372" i="4"/>
  <c r="AN372" i="4"/>
  <c r="AM372" i="4"/>
  <c r="AL364" i="4"/>
  <c r="AK364" i="4"/>
  <c r="AJ364" i="4"/>
  <c r="AN364" i="4"/>
  <c r="AM364" i="4"/>
  <c r="AL356" i="4"/>
  <c r="AK356" i="4"/>
  <c r="AJ356" i="4"/>
  <c r="AN356" i="4"/>
  <c r="AM356" i="4"/>
  <c r="AL348" i="4"/>
  <c r="AK348" i="4"/>
  <c r="AJ348" i="4"/>
  <c r="AN348" i="4"/>
  <c r="AM348" i="4"/>
  <c r="AL340" i="4"/>
  <c r="AK340" i="4"/>
  <c r="AJ340" i="4"/>
  <c r="AN340" i="4"/>
  <c r="AM340" i="4"/>
  <c r="AL332" i="4"/>
  <c r="AK332" i="4"/>
  <c r="AJ332" i="4"/>
  <c r="AN332" i="4"/>
  <c r="AM332" i="4"/>
  <c r="AL324" i="4"/>
  <c r="AK324" i="4"/>
  <c r="AJ324" i="4"/>
  <c r="AN324" i="4"/>
  <c r="AM324" i="4"/>
  <c r="AL316" i="4"/>
  <c r="AK316" i="4"/>
  <c r="AJ316" i="4"/>
  <c r="AN316" i="4"/>
  <c r="AM316" i="4"/>
  <c r="AL308" i="4"/>
  <c r="AK308" i="4"/>
  <c r="AJ308" i="4"/>
  <c r="AN308" i="4"/>
  <c r="AM308" i="4"/>
  <c r="AL300" i="4"/>
  <c r="AK300" i="4"/>
  <c r="AJ300" i="4"/>
  <c r="AN300" i="4"/>
  <c r="AM300" i="4"/>
  <c r="AL292" i="4"/>
  <c r="AK292" i="4"/>
  <c r="AJ292" i="4"/>
  <c r="AN292" i="4"/>
  <c r="AM292" i="4"/>
  <c r="AL284" i="4"/>
  <c r="AK284" i="4"/>
  <c r="AJ284" i="4"/>
  <c r="AN284" i="4"/>
  <c r="AM284" i="4"/>
  <c r="AM276" i="4"/>
  <c r="AJ276" i="4"/>
  <c r="AN276" i="4"/>
  <c r="AK276" i="4"/>
  <c r="AL276" i="4"/>
  <c r="AL268" i="4"/>
  <c r="AK268" i="4"/>
  <c r="AJ268" i="4"/>
  <c r="AN268" i="4"/>
  <c r="AM268" i="4"/>
  <c r="AL260" i="4"/>
  <c r="AK260" i="4"/>
  <c r="AJ260" i="4"/>
  <c r="AN260" i="4"/>
  <c r="AM260" i="4"/>
  <c r="AL252" i="4"/>
  <c r="AK252" i="4"/>
  <c r="AJ252" i="4"/>
  <c r="AN252" i="4"/>
  <c r="AM252" i="4"/>
  <c r="AL244" i="4"/>
  <c r="AK244" i="4"/>
  <c r="AJ244" i="4"/>
  <c r="AN244" i="4"/>
  <c r="AM244" i="4"/>
  <c r="AL236" i="4"/>
  <c r="AK236" i="4"/>
  <c r="AJ236" i="4"/>
  <c r="AN236" i="4"/>
  <c r="AM236" i="4"/>
  <c r="AL228" i="4"/>
  <c r="AK228" i="4"/>
  <c r="AJ228" i="4"/>
  <c r="AN228" i="4"/>
  <c r="AM228" i="4"/>
  <c r="AL220" i="4"/>
  <c r="AM220" i="4"/>
  <c r="AJ220" i="4"/>
  <c r="AN220" i="4"/>
  <c r="AK220" i="4"/>
  <c r="AL212" i="4"/>
  <c r="AM212" i="4"/>
  <c r="AJ212" i="4"/>
  <c r="AN212" i="4"/>
  <c r="AK212" i="4"/>
  <c r="AL204" i="4"/>
  <c r="AM204" i="4"/>
  <c r="AJ204" i="4"/>
  <c r="AN204" i="4"/>
  <c r="AK204" i="4"/>
  <c r="AL196" i="4"/>
  <c r="AM196" i="4"/>
  <c r="AJ196" i="4"/>
  <c r="AN196" i="4"/>
  <c r="AK196" i="4"/>
  <c r="AL188" i="4"/>
  <c r="AM188" i="4"/>
  <c r="AJ188" i="4"/>
  <c r="AN188" i="4"/>
  <c r="AK188" i="4"/>
  <c r="AJ180" i="4"/>
  <c r="AN180" i="4"/>
  <c r="AM180" i="4"/>
  <c r="AL180" i="4"/>
  <c r="AK180" i="4"/>
  <c r="AJ172" i="4"/>
  <c r="AN172" i="4"/>
  <c r="AM172" i="4"/>
  <c r="AL172" i="4"/>
  <c r="AK172" i="4"/>
  <c r="AJ164" i="4"/>
  <c r="AN164" i="4"/>
  <c r="AM164" i="4"/>
  <c r="AL164" i="4"/>
  <c r="AK164" i="4"/>
  <c r="AJ156" i="4"/>
  <c r="AN156" i="4"/>
  <c r="AM156" i="4"/>
  <c r="AL156" i="4"/>
  <c r="AK156" i="4"/>
  <c r="AJ148" i="4"/>
  <c r="AN148" i="4"/>
  <c r="AM148" i="4"/>
  <c r="AL148" i="4"/>
  <c r="AK148" i="4"/>
  <c r="AM140" i="4"/>
  <c r="AL140" i="4"/>
  <c r="AJ140" i="4"/>
  <c r="AN140" i="4"/>
  <c r="AK140" i="4"/>
  <c r="AJ132" i="4"/>
  <c r="AN132" i="4"/>
  <c r="AM132" i="4"/>
  <c r="AL132" i="4"/>
  <c r="AK132" i="4"/>
  <c r="AJ124" i="4"/>
  <c r="AN124" i="4"/>
  <c r="AM124" i="4"/>
  <c r="AL124" i="4"/>
  <c r="AK124" i="4"/>
  <c r="AJ116" i="4"/>
  <c r="AN116" i="4"/>
  <c r="AM116" i="4"/>
  <c r="AL116" i="4"/>
  <c r="AK116" i="4"/>
  <c r="AJ108" i="4"/>
  <c r="AN108" i="4"/>
  <c r="AM108" i="4"/>
  <c r="AL108" i="4"/>
  <c r="AK108" i="4"/>
  <c r="AK100" i="4"/>
  <c r="AM100" i="4"/>
  <c r="AL100" i="4"/>
  <c r="AJ100" i="4"/>
  <c r="AN100" i="4"/>
  <c r="AM92" i="4"/>
  <c r="AL92" i="4"/>
  <c r="AK92" i="4"/>
  <c r="AJ92" i="4"/>
  <c r="AN92" i="4"/>
  <c r="AM84" i="4"/>
  <c r="AL84" i="4"/>
  <c r="AK84" i="4"/>
  <c r="AJ84" i="4"/>
  <c r="AN84" i="4"/>
  <c r="AM76" i="4"/>
  <c r="AL76" i="4"/>
  <c r="AK76" i="4"/>
  <c r="AJ76" i="4"/>
  <c r="AN76" i="4"/>
  <c r="AM68" i="4"/>
  <c r="AL68" i="4"/>
  <c r="AK68" i="4"/>
  <c r="AJ68" i="4"/>
  <c r="AN68" i="4"/>
  <c r="AM60" i="4"/>
  <c r="AL60" i="4"/>
  <c r="AK60" i="4"/>
  <c r="AJ60" i="4"/>
  <c r="AN60" i="4"/>
  <c r="AM52" i="4"/>
  <c r="AL52" i="4"/>
  <c r="AK52" i="4"/>
  <c r="AJ52" i="4"/>
  <c r="AN52" i="4"/>
  <c r="AJ44" i="4"/>
  <c r="AL44" i="4"/>
  <c r="AN44" i="4"/>
  <c r="AM44" i="4"/>
  <c r="AK44" i="4"/>
  <c r="AJ36" i="4"/>
  <c r="AL36" i="4"/>
  <c r="AN36" i="4"/>
  <c r="AM36" i="4"/>
  <c r="AK36" i="4"/>
  <c r="AN28" i="4"/>
  <c r="AJ28" i="4"/>
  <c r="AL28" i="4"/>
  <c r="AK28" i="4"/>
  <c r="AM28" i="4"/>
  <c r="AJ20" i="4"/>
  <c r="AL20" i="4"/>
  <c r="AN20" i="4"/>
  <c r="AK20" i="4"/>
  <c r="AM20" i="4"/>
  <c r="AJ1654" i="4"/>
  <c r="AN1654" i="4"/>
  <c r="AM1654" i="4"/>
  <c r="AL1654" i="4"/>
  <c r="AK1654" i="4"/>
  <c r="AJ1646" i="4"/>
  <c r="AN1646" i="4"/>
  <c r="AM1646" i="4"/>
  <c r="AL1646" i="4"/>
  <c r="AK1646" i="4"/>
  <c r="AJ1638" i="4"/>
  <c r="AN1638" i="4"/>
  <c r="AM1638" i="4"/>
  <c r="AL1638" i="4"/>
  <c r="AK1638" i="4"/>
  <c r="AJ1630" i="4"/>
  <c r="AN1630" i="4"/>
  <c r="AM1630" i="4"/>
  <c r="AL1630" i="4"/>
  <c r="AK1630" i="4"/>
  <c r="AJ1622" i="4"/>
  <c r="AN1622" i="4"/>
  <c r="AM1622" i="4"/>
  <c r="AL1622" i="4"/>
  <c r="AK1622" i="4"/>
  <c r="AJ1614" i="4"/>
  <c r="AN1614" i="4"/>
  <c r="AM1614" i="4"/>
  <c r="AL1614" i="4"/>
  <c r="AK1614" i="4"/>
  <c r="AJ1606" i="4"/>
  <c r="AN1606" i="4"/>
  <c r="AM1606" i="4"/>
  <c r="AL1606" i="4"/>
  <c r="AK1606" i="4"/>
  <c r="AJ1598" i="4"/>
  <c r="AN1598" i="4"/>
  <c r="AM1598" i="4"/>
  <c r="AL1598" i="4"/>
  <c r="AK1598" i="4"/>
  <c r="AJ1590" i="4"/>
  <c r="AN1590" i="4"/>
  <c r="AM1590" i="4"/>
  <c r="AL1590" i="4"/>
  <c r="AK1590" i="4"/>
  <c r="AJ1582" i="4"/>
  <c r="AN1582" i="4"/>
  <c r="AM1582" i="4"/>
  <c r="AL1582" i="4"/>
  <c r="AK1582" i="4"/>
  <c r="AJ1574" i="4"/>
  <c r="AN1574" i="4"/>
  <c r="AM1574" i="4"/>
  <c r="AL1574" i="4"/>
  <c r="AK1574" i="4"/>
  <c r="AJ1566" i="4"/>
  <c r="AN1566" i="4"/>
  <c r="AM1566" i="4"/>
  <c r="AL1566" i="4"/>
  <c r="AK1566" i="4"/>
  <c r="AJ1558" i="4"/>
  <c r="AN1558" i="4"/>
  <c r="AM1558" i="4"/>
  <c r="AL1558" i="4"/>
  <c r="AK1558" i="4"/>
  <c r="AK1550" i="4"/>
  <c r="AL1550" i="4"/>
  <c r="AM1550" i="4"/>
  <c r="AJ1550" i="4"/>
  <c r="AN1550" i="4"/>
  <c r="AK1542" i="4"/>
  <c r="AL1542" i="4"/>
  <c r="AM1542" i="4"/>
  <c r="AJ1542" i="4"/>
  <c r="AN1542" i="4"/>
  <c r="AK1534" i="4"/>
  <c r="AL1534" i="4"/>
  <c r="AM1534" i="4"/>
  <c r="AJ1534" i="4"/>
  <c r="AN1534" i="4"/>
  <c r="AK1526" i="4"/>
  <c r="AL1526" i="4"/>
  <c r="AM1526" i="4"/>
  <c r="AJ1526" i="4"/>
  <c r="AN1526" i="4"/>
  <c r="AK1518" i="4"/>
  <c r="AL1518" i="4"/>
  <c r="AM1518" i="4"/>
  <c r="AJ1518" i="4"/>
  <c r="AN1518" i="4"/>
  <c r="AK1510" i="4"/>
  <c r="AL1510" i="4"/>
  <c r="AM1510" i="4"/>
  <c r="AJ1510" i="4"/>
  <c r="AN1510" i="4"/>
  <c r="AK1502" i="4"/>
  <c r="AL1502" i="4"/>
  <c r="AM1502" i="4"/>
  <c r="AJ1502" i="4"/>
  <c r="AN1502" i="4"/>
  <c r="AK1494" i="4"/>
  <c r="AL1494" i="4"/>
  <c r="AM1494" i="4"/>
  <c r="AJ1494" i="4"/>
  <c r="AN1494" i="4"/>
  <c r="AK1486" i="4"/>
  <c r="AL1486" i="4"/>
  <c r="AM1486" i="4"/>
  <c r="AJ1486" i="4"/>
  <c r="AN1486" i="4"/>
  <c r="AK1478" i="4"/>
  <c r="AL1478" i="4"/>
  <c r="AM1478" i="4"/>
  <c r="AJ1478" i="4"/>
  <c r="AN1478" i="4"/>
  <c r="AK1470" i="4"/>
  <c r="AL1470" i="4"/>
  <c r="AM1470" i="4"/>
  <c r="AJ1470" i="4"/>
  <c r="AN1470" i="4"/>
  <c r="AK1462" i="4"/>
  <c r="AL1462" i="4"/>
  <c r="AM1462" i="4"/>
  <c r="AJ1462" i="4"/>
  <c r="AN1462" i="4"/>
  <c r="AK1454" i="4"/>
  <c r="AL1454" i="4"/>
  <c r="AM1454" i="4"/>
  <c r="AJ1454" i="4"/>
  <c r="AN1454" i="4"/>
  <c r="AK1446" i="4"/>
  <c r="AL1446" i="4"/>
  <c r="AM1446" i="4"/>
  <c r="AJ1446" i="4"/>
  <c r="AN1446" i="4"/>
  <c r="AK1438" i="4"/>
  <c r="AL1438" i="4"/>
  <c r="AM1438" i="4"/>
  <c r="AJ1438" i="4"/>
  <c r="AN1438" i="4"/>
  <c r="AK1430" i="4"/>
  <c r="AL1430" i="4"/>
  <c r="AM1430" i="4"/>
  <c r="AJ1430" i="4"/>
  <c r="AN1430" i="4"/>
  <c r="AK1422" i="4"/>
  <c r="AL1422" i="4"/>
  <c r="AM1422" i="4"/>
  <c r="AJ1422" i="4"/>
  <c r="AN1422" i="4"/>
  <c r="AK1414" i="4"/>
  <c r="AL1414" i="4"/>
  <c r="AM1414" i="4"/>
  <c r="AJ1414" i="4"/>
  <c r="AN1414" i="4"/>
  <c r="AK1406" i="4"/>
  <c r="AL1406" i="4"/>
  <c r="AM1406" i="4"/>
  <c r="AJ1406" i="4"/>
  <c r="AN1406" i="4"/>
  <c r="AK1398" i="4"/>
  <c r="AL1398" i="4"/>
  <c r="AM1398" i="4"/>
  <c r="AJ1398" i="4"/>
  <c r="AN1398" i="4"/>
  <c r="AL1390" i="4"/>
  <c r="AM1390" i="4"/>
  <c r="AJ1390" i="4"/>
  <c r="AN1390" i="4"/>
  <c r="AK1390" i="4"/>
  <c r="AL1382" i="4"/>
  <c r="AM1382" i="4"/>
  <c r="AJ1382" i="4"/>
  <c r="AN1382" i="4"/>
  <c r="AK1382" i="4"/>
  <c r="AL1374" i="4"/>
  <c r="AM1374" i="4"/>
  <c r="AJ1374" i="4"/>
  <c r="AN1374" i="4"/>
  <c r="AK1374" i="4"/>
  <c r="AL1366" i="4"/>
  <c r="AM1366" i="4"/>
  <c r="AJ1366" i="4"/>
  <c r="AN1366" i="4"/>
  <c r="AK1366" i="4"/>
  <c r="AL1358" i="4"/>
  <c r="AM1358" i="4"/>
  <c r="AJ1358" i="4"/>
  <c r="AN1358" i="4"/>
  <c r="AK1358" i="4"/>
  <c r="AL1350" i="4"/>
  <c r="AM1350" i="4"/>
  <c r="AJ1350" i="4"/>
  <c r="AN1350" i="4"/>
  <c r="AK1350" i="4"/>
  <c r="AL1342" i="4"/>
  <c r="AM1342" i="4"/>
  <c r="AJ1342" i="4"/>
  <c r="AN1342" i="4"/>
  <c r="AK1342" i="4"/>
  <c r="AL1334" i="4"/>
  <c r="AM1334" i="4"/>
  <c r="AJ1334" i="4"/>
  <c r="AN1334" i="4"/>
  <c r="AK1334" i="4"/>
  <c r="AL1326" i="4"/>
  <c r="AM1326" i="4"/>
  <c r="AJ1326" i="4"/>
  <c r="AN1326" i="4"/>
  <c r="AK1326" i="4"/>
  <c r="AL1318" i="4"/>
  <c r="AM1318" i="4"/>
  <c r="AJ1318" i="4"/>
  <c r="AN1318" i="4"/>
  <c r="AK1318" i="4"/>
  <c r="AL1310" i="4"/>
  <c r="AM1310" i="4"/>
  <c r="AJ1310" i="4"/>
  <c r="AN1310" i="4"/>
  <c r="AK1310" i="4"/>
  <c r="AL1302" i="4"/>
  <c r="AM1302" i="4"/>
  <c r="AJ1302" i="4"/>
  <c r="AN1302" i="4"/>
  <c r="AK1302" i="4"/>
  <c r="AL1294" i="4"/>
  <c r="AM1294" i="4"/>
  <c r="AJ1294" i="4"/>
  <c r="AN1294" i="4"/>
  <c r="AK1294" i="4"/>
  <c r="AL1286" i="4"/>
  <c r="AM1286" i="4"/>
  <c r="AJ1286" i="4"/>
  <c r="AN1286" i="4"/>
  <c r="AK1286" i="4"/>
  <c r="AL1278" i="4"/>
  <c r="AM1278" i="4"/>
  <c r="AJ1278" i="4"/>
  <c r="AN1278" i="4"/>
  <c r="AK1278" i="4"/>
  <c r="AL1270" i="4"/>
  <c r="AM1270" i="4"/>
  <c r="AJ1270" i="4"/>
  <c r="AN1270" i="4"/>
  <c r="AK1270" i="4"/>
  <c r="AL1262" i="4"/>
  <c r="AM1262" i="4"/>
  <c r="AJ1262" i="4"/>
  <c r="AN1262" i="4"/>
  <c r="AK1262" i="4"/>
  <c r="AL1254" i="4"/>
  <c r="AM1254" i="4"/>
  <c r="AJ1254" i="4"/>
  <c r="AN1254" i="4"/>
  <c r="AK1254" i="4"/>
  <c r="AL1246" i="4"/>
  <c r="AM1246" i="4"/>
  <c r="AJ1246" i="4"/>
  <c r="AN1246" i="4"/>
  <c r="AK1246" i="4"/>
  <c r="AL1238" i="4"/>
  <c r="AM1238" i="4"/>
  <c r="AJ1238" i="4"/>
  <c r="AN1238" i="4"/>
  <c r="AK1238" i="4"/>
  <c r="AL1230" i="4"/>
  <c r="AM1230" i="4"/>
  <c r="AJ1230" i="4"/>
  <c r="AN1230" i="4"/>
  <c r="AK1230" i="4"/>
  <c r="AL1222" i="4"/>
  <c r="AM1222" i="4"/>
  <c r="AJ1222" i="4"/>
  <c r="AN1222" i="4"/>
  <c r="AK1222" i="4"/>
  <c r="AL1214" i="4"/>
  <c r="AM1214" i="4"/>
  <c r="AJ1214" i="4"/>
  <c r="AN1214" i="4"/>
  <c r="AK1214" i="4"/>
  <c r="AM1206" i="4"/>
  <c r="AL1206" i="4"/>
  <c r="AK1206" i="4"/>
  <c r="AJ1206" i="4"/>
  <c r="AN1206" i="4"/>
  <c r="AM1198" i="4"/>
  <c r="AL1198" i="4"/>
  <c r="AK1198" i="4"/>
  <c r="AJ1198" i="4"/>
  <c r="AN1198" i="4"/>
  <c r="AM1190" i="4"/>
  <c r="AL1190" i="4"/>
  <c r="AK1190" i="4"/>
  <c r="AJ1190" i="4"/>
  <c r="AN1190" i="4"/>
  <c r="AM1182" i="4"/>
  <c r="AL1182" i="4"/>
  <c r="AK1182" i="4"/>
  <c r="AJ1182" i="4"/>
  <c r="AN1182" i="4"/>
  <c r="AM1174" i="4"/>
  <c r="AL1174" i="4"/>
  <c r="AK1174" i="4"/>
  <c r="AJ1174" i="4"/>
  <c r="AN1174" i="4"/>
  <c r="AM1166" i="4"/>
  <c r="AL1166" i="4"/>
  <c r="AK1166" i="4"/>
  <c r="AJ1166" i="4"/>
  <c r="AN1166" i="4"/>
  <c r="AM1158" i="4"/>
  <c r="AL1158" i="4"/>
  <c r="AK1158" i="4"/>
  <c r="AJ1158" i="4"/>
  <c r="AN1158" i="4"/>
  <c r="AM1150" i="4"/>
  <c r="AL1150" i="4"/>
  <c r="AK1150" i="4"/>
  <c r="AJ1150" i="4"/>
  <c r="AN1150" i="4"/>
  <c r="AM1142" i="4"/>
  <c r="AL1142" i="4"/>
  <c r="AK1142" i="4"/>
  <c r="AJ1142" i="4"/>
  <c r="AN1142" i="4"/>
  <c r="AM1134" i="4"/>
  <c r="AL1134" i="4"/>
  <c r="AK1134" i="4"/>
  <c r="AJ1134" i="4"/>
  <c r="AN1134" i="4"/>
  <c r="AM1126" i="4"/>
  <c r="AL1126" i="4"/>
  <c r="AK1126" i="4"/>
  <c r="AJ1126" i="4"/>
  <c r="AN1126" i="4"/>
  <c r="AM1118" i="4"/>
  <c r="AL1118" i="4"/>
  <c r="AK1118" i="4"/>
  <c r="AJ1118" i="4"/>
  <c r="AN1118" i="4"/>
  <c r="AM1110" i="4"/>
  <c r="AL1110" i="4"/>
  <c r="AK1110" i="4"/>
  <c r="AJ1110" i="4"/>
  <c r="AN1110" i="4"/>
  <c r="AM1102" i="4"/>
  <c r="AL1102" i="4"/>
  <c r="AK1102" i="4"/>
  <c r="AJ1102" i="4"/>
  <c r="AN1102" i="4"/>
  <c r="AM1094" i="4"/>
  <c r="AL1094" i="4"/>
  <c r="AK1094" i="4"/>
  <c r="AJ1094" i="4"/>
  <c r="AN1094" i="4"/>
  <c r="AM1086" i="4"/>
  <c r="AL1086" i="4"/>
  <c r="AK1086" i="4"/>
  <c r="AJ1086" i="4"/>
  <c r="AN1086" i="4"/>
  <c r="AM1078" i="4"/>
  <c r="AL1078" i="4"/>
  <c r="AK1078" i="4"/>
  <c r="AJ1078" i="4"/>
  <c r="AN1078" i="4"/>
  <c r="AM1070" i="4"/>
  <c r="AL1070" i="4"/>
  <c r="AK1070" i="4"/>
  <c r="AJ1070" i="4"/>
  <c r="AN1070" i="4"/>
  <c r="AM1062" i="4"/>
  <c r="AL1062" i="4"/>
  <c r="AK1062" i="4"/>
  <c r="AJ1062" i="4"/>
  <c r="AN1062" i="4"/>
  <c r="AM1054" i="4"/>
  <c r="AL1054" i="4"/>
  <c r="AK1054" i="4"/>
  <c r="AJ1054" i="4"/>
  <c r="AN1054" i="4"/>
  <c r="AM1046" i="4"/>
  <c r="AL1046" i="4"/>
  <c r="AK1046" i="4"/>
  <c r="AJ1046" i="4"/>
  <c r="AN1046" i="4"/>
  <c r="AM1038" i="4"/>
  <c r="AL1038" i="4"/>
  <c r="AK1038" i="4"/>
  <c r="AJ1038" i="4"/>
  <c r="AN1038" i="4"/>
  <c r="AM1030" i="4"/>
  <c r="AL1030" i="4"/>
  <c r="AK1030" i="4"/>
  <c r="AJ1030" i="4"/>
  <c r="AN1030" i="4"/>
  <c r="AM1022" i="4"/>
  <c r="AL1022" i="4"/>
  <c r="AK1022" i="4"/>
  <c r="AJ1022" i="4"/>
  <c r="AN1022" i="4"/>
  <c r="AM1014" i="4"/>
  <c r="AL1014" i="4"/>
  <c r="AK1014" i="4"/>
  <c r="AJ1014" i="4"/>
  <c r="AN1014" i="4"/>
  <c r="AM1006" i="4"/>
  <c r="AL1006" i="4"/>
  <c r="AK1006" i="4"/>
  <c r="AJ1006" i="4"/>
  <c r="AN1006" i="4"/>
  <c r="AM998" i="4"/>
  <c r="AL998" i="4"/>
  <c r="AK998" i="4"/>
  <c r="AJ998" i="4"/>
  <c r="AN998" i="4"/>
  <c r="AM990" i="4"/>
  <c r="AL990" i="4"/>
  <c r="AK990" i="4"/>
  <c r="AJ990" i="4"/>
  <c r="AN990" i="4"/>
  <c r="AM982" i="4"/>
  <c r="AL982" i="4"/>
  <c r="AK982" i="4"/>
  <c r="AJ982" i="4"/>
  <c r="AN982" i="4"/>
  <c r="AM974" i="4"/>
  <c r="AL974" i="4"/>
  <c r="AK974" i="4"/>
  <c r="AJ974" i="4"/>
  <c r="AN974" i="4"/>
  <c r="AM966" i="4"/>
  <c r="AL966" i="4"/>
  <c r="AK966" i="4"/>
  <c r="AJ966" i="4"/>
  <c r="AN966" i="4"/>
  <c r="AM958" i="4"/>
  <c r="AL958" i="4"/>
  <c r="AK958" i="4"/>
  <c r="AJ958" i="4"/>
  <c r="AN958" i="4"/>
  <c r="AM950" i="4"/>
  <c r="AL950" i="4"/>
  <c r="AK950" i="4"/>
  <c r="AJ950" i="4"/>
  <c r="AN950" i="4"/>
  <c r="AM942" i="4"/>
  <c r="AL942" i="4"/>
  <c r="AK942" i="4"/>
  <c r="AJ942" i="4"/>
  <c r="AN942" i="4"/>
  <c r="AM934" i="4"/>
  <c r="AL934" i="4"/>
  <c r="AK934" i="4"/>
  <c r="AJ934" i="4"/>
  <c r="AN934" i="4"/>
  <c r="AK926" i="4"/>
  <c r="AL926" i="4"/>
  <c r="AJ926" i="4"/>
  <c r="AM926" i="4"/>
  <c r="AN926" i="4"/>
  <c r="AL918" i="4"/>
  <c r="AK918" i="4"/>
  <c r="AJ918" i="4"/>
  <c r="AN918" i="4"/>
  <c r="AM918" i="4"/>
  <c r="AL910" i="4"/>
  <c r="AK910" i="4"/>
  <c r="AJ910" i="4"/>
  <c r="AN910" i="4"/>
  <c r="AM910" i="4"/>
  <c r="AL902" i="4"/>
  <c r="AK902" i="4"/>
  <c r="AJ902" i="4"/>
  <c r="AN902" i="4"/>
  <c r="AM902" i="4"/>
  <c r="AL894" i="4"/>
  <c r="AK894" i="4"/>
  <c r="AJ894" i="4"/>
  <c r="AN894" i="4"/>
  <c r="AM894" i="4"/>
  <c r="AL886" i="4"/>
  <c r="AK886" i="4"/>
  <c r="AJ886" i="4"/>
  <c r="AN886" i="4"/>
  <c r="AM886" i="4"/>
  <c r="AL878" i="4"/>
  <c r="AK878" i="4"/>
  <c r="AJ878" i="4"/>
  <c r="AN878" i="4"/>
  <c r="AM878" i="4"/>
  <c r="AL870" i="4"/>
  <c r="AK870" i="4"/>
  <c r="AJ870" i="4"/>
  <c r="AN870" i="4"/>
  <c r="AM870" i="4"/>
  <c r="AL862" i="4"/>
  <c r="AK862" i="4"/>
  <c r="AJ862" i="4"/>
  <c r="AN862" i="4"/>
  <c r="AM862" i="4"/>
  <c r="AL854" i="4"/>
  <c r="AK854" i="4"/>
  <c r="AJ854" i="4"/>
  <c r="AN854" i="4"/>
  <c r="AM854" i="4"/>
  <c r="AL846" i="4"/>
  <c r="AK846" i="4"/>
  <c r="AJ846" i="4"/>
  <c r="AN846" i="4"/>
  <c r="AM846" i="4"/>
  <c r="AM838" i="4"/>
  <c r="AJ838" i="4"/>
  <c r="AN838" i="4"/>
  <c r="AL838" i="4"/>
  <c r="AK838" i="4"/>
  <c r="AM830" i="4"/>
  <c r="AJ830" i="4"/>
  <c r="AN830" i="4"/>
  <c r="AL830" i="4"/>
  <c r="AK830" i="4"/>
  <c r="AM822" i="4"/>
  <c r="AJ822" i="4"/>
  <c r="AN822" i="4"/>
  <c r="AL822" i="4"/>
  <c r="AK822" i="4"/>
  <c r="AM814" i="4"/>
  <c r="AJ814" i="4"/>
  <c r="AN814" i="4"/>
  <c r="AL814" i="4"/>
  <c r="AK814" i="4"/>
  <c r="AM806" i="4"/>
  <c r="AJ806" i="4"/>
  <c r="AN806" i="4"/>
  <c r="AL806" i="4"/>
  <c r="AK806" i="4"/>
  <c r="AM798" i="4"/>
  <c r="AJ798" i="4"/>
  <c r="AN798" i="4"/>
  <c r="AL798" i="4"/>
  <c r="AK798" i="4"/>
  <c r="AM790" i="4"/>
  <c r="AJ790" i="4"/>
  <c r="AN790" i="4"/>
  <c r="AL790" i="4"/>
  <c r="AK790" i="4"/>
  <c r="AK782" i="4"/>
  <c r="AJ782" i="4"/>
  <c r="AN782" i="4"/>
  <c r="AM782" i="4"/>
  <c r="AL782" i="4"/>
  <c r="AK774" i="4"/>
  <c r="AJ774" i="4"/>
  <c r="AN774" i="4"/>
  <c r="AM774" i="4"/>
  <c r="AL774" i="4"/>
  <c r="AK766" i="4"/>
  <c r="AJ766" i="4"/>
  <c r="AN766" i="4"/>
  <c r="AM766" i="4"/>
  <c r="AL766" i="4"/>
  <c r="AK758" i="4"/>
  <c r="AJ758" i="4"/>
  <c r="AN758" i="4"/>
  <c r="AM758" i="4"/>
  <c r="AL758" i="4"/>
  <c r="AK750" i="4"/>
  <c r="AJ750" i="4"/>
  <c r="AN750" i="4"/>
  <c r="AM750" i="4"/>
  <c r="AL750" i="4"/>
  <c r="AK742" i="4"/>
  <c r="AJ742" i="4"/>
  <c r="AN742" i="4"/>
  <c r="AM742" i="4"/>
  <c r="AL742" i="4"/>
  <c r="AK734" i="4"/>
  <c r="AJ734" i="4"/>
  <c r="AN734" i="4"/>
  <c r="AM734" i="4"/>
  <c r="AL734" i="4"/>
  <c r="AK726" i="4"/>
  <c r="AJ726" i="4"/>
  <c r="AN726" i="4"/>
  <c r="AM726" i="4"/>
  <c r="AL726" i="4"/>
  <c r="AK718" i="4"/>
  <c r="AJ718" i="4"/>
  <c r="AN718" i="4"/>
  <c r="AM718" i="4"/>
  <c r="AL718" i="4"/>
  <c r="AK710" i="4"/>
  <c r="AJ710" i="4"/>
  <c r="AN710" i="4"/>
  <c r="AM710" i="4"/>
  <c r="AL710" i="4"/>
  <c r="AK702" i="4"/>
  <c r="AJ702" i="4"/>
  <c r="AN702" i="4"/>
  <c r="AM702" i="4"/>
  <c r="AL702" i="4"/>
  <c r="AK694" i="4"/>
  <c r="AJ694" i="4"/>
  <c r="AN694" i="4"/>
  <c r="AM694" i="4"/>
  <c r="AL694" i="4"/>
  <c r="AK686" i="4"/>
  <c r="AJ686" i="4"/>
  <c r="AN686" i="4"/>
  <c r="AM686" i="4"/>
  <c r="AL686" i="4"/>
  <c r="AK678" i="4"/>
  <c r="AJ678" i="4"/>
  <c r="AN678" i="4"/>
  <c r="AM678" i="4"/>
  <c r="AL678" i="4"/>
  <c r="AK670" i="4"/>
  <c r="AJ670" i="4"/>
  <c r="AN670" i="4"/>
  <c r="AM670" i="4"/>
  <c r="AL670" i="4"/>
  <c r="AK662" i="4"/>
  <c r="AJ662" i="4"/>
  <c r="AN662" i="4"/>
  <c r="AM662" i="4"/>
  <c r="AL662" i="4"/>
  <c r="AK654" i="4"/>
  <c r="AJ654" i="4"/>
  <c r="AN654" i="4"/>
  <c r="AM654" i="4"/>
  <c r="AL654" i="4"/>
  <c r="AK646" i="4"/>
  <c r="AJ646" i="4"/>
  <c r="AN646" i="4"/>
  <c r="AM646" i="4"/>
  <c r="AL646" i="4"/>
  <c r="AK638" i="4"/>
  <c r="AJ638" i="4"/>
  <c r="AN638" i="4"/>
  <c r="AM638" i="4"/>
  <c r="AL638" i="4"/>
  <c r="AK630" i="4"/>
  <c r="AJ630" i="4"/>
  <c r="AN630" i="4"/>
  <c r="AM630" i="4"/>
  <c r="AL630" i="4"/>
  <c r="AK622" i="4"/>
  <c r="AJ622" i="4"/>
  <c r="AN622" i="4"/>
  <c r="AM622" i="4"/>
  <c r="AL622" i="4"/>
  <c r="AK614" i="4"/>
  <c r="AJ614" i="4"/>
  <c r="AN614" i="4"/>
  <c r="AM614" i="4"/>
  <c r="AL614" i="4"/>
  <c r="AK606" i="4"/>
  <c r="AJ606" i="4"/>
  <c r="AN606" i="4"/>
  <c r="AM606" i="4"/>
  <c r="AL606" i="4"/>
  <c r="AM598" i="4"/>
  <c r="AL598" i="4"/>
  <c r="AK598" i="4"/>
  <c r="AJ598" i="4"/>
  <c r="AN598" i="4"/>
  <c r="AM590" i="4"/>
  <c r="AL590" i="4"/>
  <c r="AJ590" i="4"/>
  <c r="AN590" i="4"/>
  <c r="AK590" i="4"/>
  <c r="AM582" i="4"/>
  <c r="AL582" i="4"/>
  <c r="AJ582" i="4"/>
  <c r="AN582" i="4"/>
  <c r="AK582" i="4"/>
  <c r="AM574" i="4"/>
  <c r="AL574" i="4"/>
  <c r="AJ574" i="4"/>
  <c r="AN574" i="4"/>
  <c r="AK574" i="4"/>
  <c r="AM566" i="4"/>
  <c r="AL566" i="4"/>
  <c r="AJ566" i="4"/>
  <c r="AN566" i="4"/>
  <c r="AK566" i="4"/>
  <c r="AM558" i="4"/>
  <c r="AL558" i="4"/>
  <c r="AJ558" i="4"/>
  <c r="AN558" i="4"/>
  <c r="AK558" i="4"/>
  <c r="AM550" i="4"/>
  <c r="AL550" i="4"/>
  <c r="AJ550" i="4"/>
  <c r="AN550" i="4"/>
  <c r="AK550" i="4"/>
  <c r="AM542" i="4"/>
  <c r="AL542" i="4"/>
  <c r="AJ542" i="4"/>
  <c r="AN542" i="4"/>
  <c r="AK542" i="4"/>
  <c r="AM534" i="4"/>
  <c r="AL534" i="4"/>
  <c r="AJ534" i="4"/>
  <c r="AN534" i="4"/>
  <c r="AK534" i="4"/>
  <c r="AK526" i="4"/>
  <c r="AJ526" i="4"/>
  <c r="AN526" i="4"/>
  <c r="AM526" i="4"/>
  <c r="AL526" i="4"/>
  <c r="AK518" i="4"/>
  <c r="AJ518" i="4"/>
  <c r="AN518" i="4"/>
  <c r="AM518" i="4"/>
  <c r="AL518" i="4"/>
  <c r="AK510" i="4"/>
  <c r="AJ510" i="4"/>
  <c r="AN510" i="4"/>
  <c r="AM510" i="4"/>
  <c r="AL510" i="4"/>
  <c r="AK502" i="4"/>
  <c r="AJ502" i="4"/>
  <c r="AN502" i="4"/>
  <c r="AM502" i="4"/>
  <c r="AL502" i="4"/>
  <c r="AK494" i="4"/>
  <c r="AJ494" i="4"/>
  <c r="AN494" i="4"/>
  <c r="AM494" i="4"/>
  <c r="AL494" i="4"/>
  <c r="AK486" i="4"/>
  <c r="AJ486" i="4"/>
  <c r="AN486" i="4"/>
  <c r="AM486" i="4"/>
  <c r="AL486" i="4"/>
  <c r="AK478" i="4"/>
  <c r="AJ478" i="4"/>
  <c r="AN478" i="4"/>
  <c r="AM478" i="4"/>
  <c r="AL478" i="4"/>
  <c r="AK470" i="4"/>
  <c r="AJ470" i="4"/>
  <c r="AN470" i="4"/>
  <c r="AM470" i="4"/>
  <c r="AL470" i="4"/>
  <c r="AK462" i="4"/>
  <c r="AJ462" i="4"/>
  <c r="AN462" i="4"/>
  <c r="AM462" i="4"/>
  <c r="AL462" i="4"/>
  <c r="AK454" i="4"/>
  <c r="AJ454" i="4"/>
  <c r="AN454" i="4"/>
  <c r="AM454" i="4"/>
  <c r="AL454" i="4"/>
  <c r="AK446" i="4"/>
  <c r="AJ446" i="4"/>
  <c r="AN446" i="4"/>
  <c r="AM446" i="4"/>
  <c r="AL446" i="4"/>
  <c r="AK438" i="4"/>
  <c r="AJ438" i="4"/>
  <c r="AN438" i="4"/>
  <c r="AM438" i="4"/>
  <c r="AL438" i="4"/>
  <c r="AK430" i="4"/>
  <c r="AJ430" i="4"/>
  <c r="AN430" i="4"/>
  <c r="AM430" i="4"/>
  <c r="AL430" i="4"/>
  <c r="AK422" i="4"/>
  <c r="AJ422" i="4"/>
  <c r="AN422" i="4"/>
  <c r="AM422" i="4"/>
  <c r="AL422" i="4"/>
  <c r="AL414" i="4"/>
  <c r="AN414" i="4"/>
  <c r="AJ414" i="4"/>
  <c r="AK414" i="4"/>
  <c r="AM414" i="4"/>
  <c r="AJ406" i="4"/>
  <c r="AL406" i="4"/>
  <c r="AN406" i="4"/>
  <c r="AK406" i="4"/>
  <c r="AM406" i="4"/>
  <c r="AJ398" i="4"/>
  <c r="AL398" i="4"/>
  <c r="AN398" i="4"/>
  <c r="AK398" i="4"/>
  <c r="AM398" i="4"/>
  <c r="AL390" i="4"/>
  <c r="AJ390" i="4"/>
  <c r="AN390" i="4"/>
  <c r="AK390" i="4"/>
  <c r="AM390" i="4"/>
  <c r="AJ382" i="4"/>
  <c r="AL382" i="4"/>
  <c r="AN382" i="4"/>
  <c r="AK382" i="4"/>
  <c r="AM382" i="4"/>
  <c r="AL374" i="4"/>
  <c r="AJ374" i="4"/>
  <c r="AN374" i="4"/>
  <c r="AK374" i="4"/>
  <c r="AM374" i="4"/>
  <c r="AJ366" i="4"/>
  <c r="AN366" i="4"/>
  <c r="AM366" i="4"/>
  <c r="AL366" i="4"/>
  <c r="AK366" i="4"/>
  <c r="AJ358" i="4"/>
  <c r="AN358" i="4"/>
  <c r="AM358" i="4"/>
  <c r="AL358" i="4"/>
  <c r="AK358" i="4"/>
  <c r="AJ350" i="4"/>
  <c r="AN350" i="4"/>
  <c r="AM350" i="4"/>
  <c r="AL350" i="4"/>
  <c r="AK350" i="4"/>
  <c r="AJ342" i="4"/>
  <c r="AN342" i="4"/>
  <c r="AM342" i="4"/>
  <c r="AL342" i="4"/>
  <c r="AK342" i="4"/>
  <c r="AJ334" i="4"/>
  <c r="AN334" i="4"/>
  <c r="AM334" i="4"/>
  <c r="AL334" i="4"/>
  <c r="AK334" i="4"/>
  <c r="AJ326" i="4"/>
  <c r="AN326" i="4"/>
  <c r="AM326" i="4"/>
  <c r="AL326" i="4"/>
  <c r="AK326" i="4"/>
  <c r="AJ318" i="4"/>
  <c r="AN318" i="4"/>
  <c r="AM318" i="4"/>
  <c r="AL318" i="4"/>
  <c r="AK318" i="4"/>
  <c r="AJ310" i="4"/>
  <c r="AN310" i="4"/>
  <c r="AM310" i="4"/>
  <c r="AL310" i="4"/>
  <c r="AK310" i="4"/>
  <c r="AJ302" i="4"/>
  <c r="AN302" i="4"/>
  <c r="AM302" i="4"/>
  <c r="AL302" i="4"/>
  <c r="AK302" i="4"/>
  <c r="AJ294" i="4"/>
  <c r="AN294" i="4"/>
  <c r="AM294" i="4"/>
  <c r="AL294" i="4"/>
  <c r="AK294" i="4"/>
  <c r="AJ286" i="4"/>
  <c r="AN286" i="4"/>
  <c r="AM286" i="4"/>
  <c r="AL286" i="4"/>
  <c r="AK286" i="4"/>
  <c r="AM278" i="4"/>
  <c r="AJ278" i="4"/>
  <c r="AN278" i="4"/>
  <c r="AK278" i="4"/>
  <c r="AL278" i="4"/>
  <c r="AJ270" i="4"/>
  <c r="AN270" i="4"/>
  <c r="AM270" i="4"/>
  <c r="AL270" i="4"/>
  <c r="AK270" i="4"/>
  <c r="AJ262" i="4"/>
  <c r="AN262" i="4"/>
  <c r="AM262" i="4"/>
  <c r="AL262" i="4"/>
  <c r="AK262" i="4"/>
  <c r="AJ254" i="4"/>
  <c r="AN254" i="4"/>
  <c r="AM254" i="4"/>
  <c r="AL254" i="4"/>
  <c r="AK254" i="4"/>
  <c r="AJ246" i="4"/>
  <c r="AN246" i="4"/>
  <c r="AM246" i="4"/>
  <c r="AL246" i="4"/>
  <c r="AK246" i="4"/>
  <c r="AJ238" i="4"/>
  <c r="AN238" i="4"/>
  <c r="AM238" i="4"/>
  <c r="AL238" i="4"/>
  <c r="AK238" i="4"/>
  <c r="AJ230" i="4"/>
  <c r="AN230" i="4"/>
  <c r="AM230" i="4"/>
  <c r="AL230" i="4"/>
  <c r="AK230" i="4"/>
  <c r="AJ222" i="4"/>
  <c r="AN222" i="4"/>
  <c r="AK222" i="4"/>
  <c r="AL222" i="4"/>
  <c r="AM222" i="4"/>
  <c r="AJ214" i="4"/>
  <c r="AN214" i="4"/>
  <c r="AK214" i="4"/>
  <c r="AL214" i="4"/>
  <c r="AM214" i="4"/>
  <c r="AJ206" i="4"/>
  <c r="AN206" i="4"/>
  <c r="AK206" i="4"/>
  <c r="AL206" i="4"/>
  <c r="AM206" i="4"/>
  <c r="AJ198" i="4"/>
  <c r="AN198" i="4"/>
  <c r="AK198" i="4"/>
  <c r="AL198" i="4"/>
  <c r="AM198" i="4"/>
  <c r="AJ190" i="4"/>
  <c r="AN190" i="4"/>
  <c r="AK190" i="4"/>
  <c r="AL190" i="4"/>
  <c r="AM190" i="4"/>
  <c r="AJ182" i="4"/>
  <c r="AN182" i="4"/>
  <c r="AM182" i="4"/>
  <c r="AL182" i="4"/>
  <c r="AK182" i="4"/>
  <c r="AL174" i="4"/>
  <c r="AK174" i="4"/>
  <c r="AJ174" i="4"/>
  <c r="AN174" i="4"/>
  <c r="AM174" i="4"/>
  <c r="AL166" i="4"/>
  <c r="AK166" i="4"/>
  <c r="AJ166" i="4"/>
  <c r="AN166" i="4"/>
  <c r="AM166" i="4"/>
  <c r="AL158" i="4"/>
  <c r="AK158" i="4"/>
  <c r="AJ158" i="4"/>
  <c r="AN158" i="4"/>
  <c r="AM158" i="4"/>
  <c r="AL150" i="4"/>
  <c r="AK150" i="4"/>
  <c r="AJ150" i="4"/>
  <c r="AN150" i="4"/>
  <c r="AM150" i="4"/>
  <c r="AM142" i="4"/>
  <c r="AL142" i="4"/>
  <c r="AJ142" i="4"/>
  <c r="AN142" i="4"/>
  <c r="AK142" i="4"/>
  <c r="AL134" i="4"/>
  <c r="AK134" i="4"/>
  <c r="AJ134" i="4"/>
  <c r="AN134" i="4"/>
  <c r="AM134" i="4"/>
  <c r="AL126" i="4"/>
  <c r="AK126" i="4"/>
  <c r="AJ126" i="4"/>
  <c r="AN126" i="4"/>
  <c r="AM126" i="4"/>
  <c r="AJ118" i="4"/>
  <c r="AN118" i="4"/>
  <c r="AM118" i="4"/>
  <c r="AL118" i="4"/>
  <c r="AK118" i="4"/>
  <c r="AJ110" i="4"/>
  <c r="AN110" i="4"/>
  <c r="AM110" i="4"/>
  <c r="AL110" i="4"/>
  <c r="AK110" i="4"/>
  <c r="AJ102" i="4"/>
  <c r="AN102" i="4"/>
  <c r="AM102" i="4"/>
  <c r="AL102" i="4"/>
  <c r="AK102" i="4"/>
  <c r="AK94" i="4"/>
  <c r="AJ94" i="4"/>
  <c r="AN94" i="4"/>
  <c r="AM94" i="4"/>
  <c r="AL94" i="4"/>
  <c r="AM86" i="4"/>
  <c r="AL86" i="4"/>
  <c r="AK86" i="4"/>
  <c r="AJ86" i="4"/>
  <c r="AN86" i="4"/>
  <c r="AM78" i="4"/>
  <c r="AL78" i="4"/>
  <c r="AK78" i="4"/>
  <c r="AJ78" i="4"/>
  <c r="AN78" i="4"/>
  <c r="AM70" i="4"/>
  <c r="AL70" i="4"/>
  <c r="AK70" i="4"/>
  <c r="AJ70" i="4"/>
  <c r="AN70" i="4"/>
  <c r="AM62" i="4"/>
  <c r="AL62" i="4"/>
  <c r="AK62" i="4"/>
  <c r="AJ62" i="4"/>
  <c r="AN62" i="4"/>
  <c r="AM54" i="4"/>
  <c r="AL54" i="4"/>
  <c r="AK54" i="4"/>
  <c r="AJ54" i="4"/>
  <c r="AN54" i="4"/>
  <c r="AN46" i="4"/>
  <c r="AJ46" i="4"/>
  <c r="AL46" i="4"/>
  <c r="AM46" i="4"/>
  <c r="AK46" i="4"/>
  <c r="AN38" i="4"/>
  <c r="AJ38" i="4"/>
  <c r="AL38" i="4"/>
  <c r="AM38" i="4"/>
  <c r="AK38" i="4"/>
  <c r="AL30" i="4"/>
  <c r="AJ30" i="4"/>
  <c r="AN30" i="4"/>
  <c r="AK30" i="4"/>
  <c r="AM30" i="4"/>
  <c r="AL22" i="4"/>
  <c r="AJ22" i="4"/>
  <c r="AN22" i="4"/>
  <c r="AK22" i="4"/>
  <c r="AM22" i="4"/>
  <c r="AJ2879" i="4"/>
  <c r="AN2879" i="4"/>
  <c r="AM2879" i="4"/>
  <c r="AL2879" i="4"/>
  <c r="AK2879" i="4"/>
  <c r="AL2875" i="4"/>
  <c r="AK2875" i="4"/>
  <c r="AN2875" i="4"/>
  <c r="AM2875" i="4"/>
  <c r="AJ2875" i="4"/>
  <c r="AL2871" i="4"/>
  <c r="AK2871" i="4"/>
  <c r="AN2871" i="4"/>
  <c r="AM2871" i="4"/>
  <c r="AJ2871" i="4"/>
  <c r="AL2867" i="4"/>
  <c r="AK2867" i="4"/>
  <c r="AN2867" i="4"/>
  <c r="AM2867" i="4"/>
  <c r="AJ2867" i="4"/>
  <c r="AJ2862" i="4"/>
  <c r="AL2862" i="4"/>
  <c r="AN2862" i="4"/>
  <c r="AK2862" i="4"/>
  <c r="AM2862" i="4"/>
  <c r="AL2858" i="4"/>
  <c r="AK2858" i="4"/>
  <c r="AJ2858" i="4"/>
  <c r="AM2858" i="4"/>
  <c r="AN2858" i="4"/>
  <c r="AL2854" i="4"/>
  <c r="AK2854" i="4"/>
  <c r="AJ2854" i="4"/>
  <c r="AM2854" i="4"/>
  <c r="AN2854" i="4"/>
  <c r="AL2850" i="4"/>
  <c r="AK2850" i="4"/>
  <c r="AJ2850" i="4"/>
  <c r="AM2850" i="4"/>
  <c r="AN2850" i="4"/>
  <c r="AL2846" i="4"/>
  <c r="AK2846" i="4"/>
  <c r="AJ2846" i="4"/>
  <c r="AM2846" i="4"/>
  <c r="AN2846" i="4"/>
  <c r="AL2842" i="4"/>
  <c r="AK2842" i="4"/>
  <c r="AJ2842" i="4"/>
  <c r="AM2842" i="4"/>
  <c r="AN2842" i="4"/>
  <c r="AL2838" i="4"/>
  <c r="AJ2838" i="4"/>
  <c r="AM2838" i="4"/>
  <c r="AN2838" i="4"/>
  <c r="AK2838" i="4"/>
  <c r="AL2834" i="4"/>
  <c r="AJ2834" i="4"/>
  <c r="AM2834" i="4"/>
  <c r="AN2834" i="4"/>
  <c r="AK2834" i="4"/>
  <c r="AM2829" i="4"/>
  <c r="AL2829" i="4"/>
  <c r="AK2829" i="4"/>
  <c r="AJ2829" i="4"/>
  <c r="AN2829" i="4"/>
  <c r="AM2825" i="4"/>
  <c r="AL2825" i="4"/>
  <c r="AK2825" i="4"/>
  <c r="AJ2825" i="4"/>
  <c r="AN2825" i="4"/>
  <c r="AK2821" i="4"/>
  <c r="AJ2821" i="4"/>
  <c r="AN2821" i="4"/>
  <c r="AM2821" i="4"/>
  <c r="AL2821" i="4"/>
  <c r="AM2817" i="4"/>
  <c r="AL2817" i="4"/>
  <c r="AK2817" i="4"/>
  <c r="AJ2817" i="4"/>
  <c r="AN2817" i="4"/>
  <c r="AK2813" i="4"/>
  <c r="AJ2813" i="4"/>
  <c r="AN2813" i="4"/>
  <c r="AM2813" i="4"/>
  <c r="AL2813" i="4"/>
  <c r="AM2809" i="4"/>
  <c r="AL2809" i="4"/>
  <c r="AK2809" i="4"/>
  <c r="AJ2809" i="4"/>
  <c r="AN2809" i="4"/>
  <c r="AM2805" i="4"/>
  <c r="AL2805" i="4"/>
  <c r="AK2805" i="4"/>
  <c r="AJ2805" i="4"/>
  <c r="AN2805" i="4"/>
  <c r="AM2801" i="4"/>
  <c r="AL2801" i="4"/>
  <c r="AK2801" i="4"/>
  <c r="AJ2801" i="4"/>
  <c r="AN2801" i="4"/>
  <c r="AM2797" i="4"/>
  <c r="AL2797" i="4"/>
  <c r="AK2797" i="4"/>
  <c r="AJ2797" i="4"/>
  <c r="AN2797" i="4"/>
  <c r="AM2792" i="4"/>
  <c r="AL2792" i="4"/>
  <c r="AK2792" i="4"/>
  <c r="AJ2792" i="4"/>
  <c r="AN2792" i="4"/>
  <c r="AM2784" i="4"/>
  <c r="AL2784" i="4"/>
  <c r="AK2784" i="4"/>
  <c r="AJ2784" i="4"/>
  <c r="AN2784" i="4"/>
  <c r="AM2776" i="4"/>
  <c r="AL2776" i="4"/>
  <c r="AK2776" i="4"/>
  <c r="AJ2776" i="4"/>
  <c r="AN2776" i="4"/>
  <c r="AM2768" i="4"/>
  <c r="AL2768" i="4"/>
  <c r="AK2768" i="4"/>
  <c r="AJ2768" i="4"/>
  <c r="AN2768" i="4"/>
  <c r="AM2760" i="4"/>
  <c r="AL2760" i="4"/>
  <c r="AK2760" i="4"/>
  <c r="AJ2760" i="4"/>
  <c r="AN2760" i="4"/>
  <c r="AK2752" i="4"/>
  <c r="AJ2752" i="4"/>
  <c r="AN2752" i="4"/>
  <c r="AM2752" i="4"/>
  <c r="AL2752" i="4"/>
  <c r="AK2744" i="4"/>
  <c r="AJ2744" i="4"/>
  <c r="AN2744" i="4"/>
  <c r="AM2744" i="4"/>
  <c r="AL2744" i="4"/>
  <c r="AK2736" i="4"/>
  <c r="AJ2736" i="4"/>
  <c r="AN2736" i="4"/>
  <c r="AM2736" i="4"/>
  <c r="AL2736" i="4"/>
  <c r="AK2728" i="4"/>
  <c r="AJ2728" i="4"/>
  <c r="AN2728" i="4"/>
  <c r="AM2728" i="4"/>
  <c r="AL2728" i="4"/>
  <c r="AK2720" i="4"/>
  <c r="AJ2720" i="4"/>
  <c r="AN2720" i="4"/>
  <c r="AM2720" i="4"/>
  <c r="AL2720" i="4"/>
  <c r="AK2712" i="4"/>
  <c r="AJ2712" i="4"/>
  <c r="AN2712" i="4"/>
  <c r="AM2712" i="4"/>
  <c r="AL2712" i="4"/>
  <c r="AM2704" i="4"/>
  <c r="AL2704" i="4"/>
  <c r="AK2704" i="4"/>
  <c r="AJ2704" i="4"/>
  <c r="AN2704" i="4"/>
  <c r="AM2696" i="4"/>
  <c r="AL2696" i="4"/>
  <c r="AK2696" i="4"/>
  <c r="AJ2696" i="4"/>
  <c r="AN2696" i="4"/>
  <c r="AM2688" i="4"/>
  <c r="AL2688" i="4"/>
  <c r="AK2688" i="4"/>
  <c r="AJ2688" i="4"/>
  <c r="AN2688" i="4"/>
  <c r="AM2680" i="4"/>
  <c r="AL2680" i="4"/>
  <c r="AK2680" i="4"/>
  <c r="AJ2680" i="4"/>
  <c r="AN2680" i="4"/>
  <c r="AM2672" i="4"/>
  <c r="AL2672" i="4"/>
  <c r="AK2672" i="4"/>
  <c r="AJ2672" i="4"/>
  <c r="AN2672" i="4"/>
  <c r="AK2664" i="4"/>
  <c r="AJ2664" i="4"/>
  <c r="AN2664" i="4"/>
  <c r="AM2664" i="4"/>
  <c r="AL2664" i="4"/>
  <c r="AM2656" i="4"/>
  <c r="AL2656" i="4"/>
  <c r="AK2656" i="4"/>
  <c r="AJ2656" i="4"/>
  <c r="AN2656" i="4"/>
  <c r="AM2648" i="4"/>
  <c r="AL2648" i="4"/>
  <c r="AK2648" i="4"/>
  <c r="AJ2648" i="4"/>
  <c r="AN2648" i="4"/>
  <c r="AM2640" i="4"/>
  <c r="AL2640" i="4"/>
  <c r="AK2640" i="4"/>
  <c r="AJ2640" i="4"/>
  <c r="AN2640" i="4"/>
  <c r="AM2632" i="4"/>
  <c r="AL2632" i="4"/>
  <c r="AK2632" i="4"/>
  <c r="AJ2632" i="4"/>
  <c r="AN2632" i="4"/>
  <c r="AM2624" i="4"/>
  <c r="AL2624" i="4"/>
  <c r="AK2624" i="4"/>
  <c r="AJ2624" i="4"/>
  <c r="AN2624" i="4"/>
  <c r="AM2616" i="4"/>
  <c r="AL2616" i="4"/>
  <c r="AK2616" i="4"/>
  <c r="AJ2616" i="4"/>
  <c r="AN2616" i="4"/>
  <c r="AM2608" i="4"/>
  <c r="AL2608" i="4"/>
  <c r="AK2608" i="4"/>
  <c r="AJ2608" i="4"/>
  <c r="AN2608" i="4"/>
  <c r="AK2600" i="4"/>
  <c r="AJ2600" i="4"/>
  <c r="AN2600" i="4"/>
  <c r="AM2600" i="4"/>
  <c r="AL2600" i="4"/>
  <c r="AM2593" i="4"/>
  <c r="AL2593" i="4"/>
  <c r="AK2593" i="4"/>
  <c r="AJ2593" i="4"/>
  <c r="AN2593" i="4"/>
  <c r="AM2589" i="4"/>
  <c r="AL2589" i="4"/>
  <c r="AK2589" i="4"/>
  <c r="AJ2589" i="4"/>
  <c r="AN2589" i="4"/>
  <c r="AM2585" i="4"/>
  <c r="AL2585" i="4"/>
  <c r="AK2585" i="4"/>
  <c r="AJ2585" i="4"/>
  <c r="AN2585" i="4"/>
  <c r="AM2581" i="4"/>
  <c r="AL2581" i="4"/>
  <c r="AK2581" i="4"/>
  <c r="AJ2581" i="4"/>
  <c r="AN2581" i="4"/>
  <c r="AM2577" i="4"/>
  <c r="AL2577" i="4"/>
  <c r="AK2577" i="4"/>
  <c r="AJ2577" i="4"/>
  <c r="AN2577" i="4"/>
  <c r="AM2573" i="4"/>
  <c r="AL2573" i="4"/>
  <c r="AK2573" i="4"/>
  <c r="AJ2573" i="4"/>
  <c r="AN2573" i="4"/>
  <c r="AM2569" i="4"/>
  <c r="AL2569" i="4"/>
  <c r="AK2569" i="4"/>
  <c r="AJ2569" i="4"/>
  <c r="AN2569" i="4"/>
  <c r="AM2565" i="4"/>
  <c r="AL2565" i="4"/>
  <c r="AK2565" i="4"/>
  <c r="AJ2565" i="4"/>
  <c r="AN2565" i="4"/>
  <c r="AM2561" i="4"/>
  <c r="AL2561" i="4"/>
  <c r="AK2561" i="4"/>
  <c r="AJ2561" i="4"/>
  <c r="AN2561" i="4"/>
  <c r="AM2557" i="4"/>
  <c r="AL2557" i="4"/>
  <c r="AK2557" i="4"/>
  <c r="AJ2557" i="4"/>
  <c r="AN2557" i="4"/>
  <c r="AM2553" i="4"/>
  <c r="AL2553" i="4"/>
  <c r="AK2553" i="4"/>
  <c r="AJ2553" i="4"/>
  <c r="AN2553" i="4"/>
  <c r="AM2549" i="4"/>
  <c r="AL2549" i="4"/>
  <c r="AK2549" i="4"/>
  <c r="AJ2549" i="4"/>
  <c r="AN2549" i="4"/>
  <c r="AM2545" i="4"/>
  <c r="AL2545" i="4"/>
  <c r="AK2545" i="4"/>
  <c r="AJ2545" i="4"/>
  <c r="AN2545" i="4"/>
  <c r="AM2541" i="4"/>
  <c r="AL2541" i="4"/>
  <c r="AK2541" i="4"/>
  <c r="AJ2541" i="4"/>
  <c r="AN2541" i="4"/>
  <c r="AM2537" i="4"/>
  <c r="AL2537" i="4"/>
  <c r="AK2537" i="4"/>
  <c r="AJ2537" i="4"/>
  <c r="AN2537" i="4"/>
  <c r="AM2533" i="4"/>
  <c r="AL2533" i="4"/>
  <c r="AK2533" i="4"/>
  <c r="AJ2533" i="4"/>
  <c r="AN2533" i="4"/>
  <c r="AM2529" i="4"/>
  <c r="AL2529" i="4"/>
  <c r="AK2529" i="4"/>
  <c r="AJ2529" i="4"/>
  <c r="AN2529" i="4"/>
  <c r="AM2525" i="4"/>
  <c r="AL2525" i="4"/>
  <c r="AK2525" i="4"/>
  <c r="AJ2525" i="4"/>
  <c r="AN2525" i="4"/>
  <c r="AM2521" i="4"/>
  <c r="AL2521" i="4"/>
  <c r="AK2521" i="4"/>
  <c r="AJ2521" i="4"/>
  <c r="AN2521" i="4"/>
  <c r="AM2517" i="4"/>
  <c r="AL2517" i="4"/>
  <c r="AK2517" i="4"/>
  <c r="AJ2517" i="4"/>
  <c r="AN2517" i="4"/>
  <c r="AM2513" i="4"/>
  <c r="AL2513" i="4"/>
  <c r="AK2513" i="4"/>
  <c r="AJ2513" i="4"/>
  <c r="AN2513" i="4"/>
  <c r="AM2509" i="4"/>
  <c r="AL2509" i="4"/>
  <c r="AK2509" i="4"/>
  <c r="AJ2509" i="4"/>
  <c r="AN2509" i="4"/>
  <c r="AM2505" i="4"/>
  <c r="AL2505" i="4"/>
  <c r="AK2505" i="4"/>
  <c r="AJ2505" i="4"/>
  <c r="AN2505" i="4"/>
  <c r="AM2501" i="4"/>
  <c r="AL2501" i="4"/>
  <c r="AK2501" i="4"/>
  <c r="AJ2501" i="4"/>
  <c r="AN2501" i="4"/>
  <c r="AM2497" i="4"/>
  <c r="AL2497" i="4"/>
  <c r="AK2497" i="4"/>
  <c r="AJ2497" i="4"/>
  <c r="AN2497" i="4"/>
  <c r="AM2493" i="4"/>
  <c r="AL2493" i="4"/>
  <c r="AK2493" i="4"/>
  <c r="AJ2493" i="4"/>
  <c r="AN2493" i="4"/>
  <c r="AM2489" i="4"/>
  <c r="AL2489" i="4"/>
  <c r="AK2489" i="4"/>
  <c r="AJ2489" i="4"/>
  <c r="AN2489" i="4"/>
  <c r="AM2485" i="4"/>
  <c r="AL2485" i="4"/>
  <c r="AK2485" i="4"/>
  <c r="AJ2485" i="4"/>
  <c r="AN2485" i="4"/>
  <c r="AM2481" i="4"/>
  <c r="AL2481" i="4"/>
  <c r="AK2481" i="4"/>
  <c r="AJ2481" i="4"/>
  <c r="AN2481" i="4"/>
  <c r="AM2477" i="4"/>
  <c r="AL2477" i="4"/>
  <c r="AK2477" i="4"/>
  <c r="AJ2477" i="4"/>
  <c r="AN2477" i="4"/>
  <c r="AM2473" i="4"/>
  <c r="AL2473" i="4"/>
  <c r="AK2473" i="4"/>
  <c r="AJ2473" i="4"/>
  <c r="AN2473" i="4"/>
  <c r="AM2469" i="4"/>
  <c r="AL2469" i="4"/>
  <c r="AK2469" i="4"/>
  <c r="AJ2469" i="4"/>
  <c r="AN2469" i="4"/>
  <c r="AM2465" i="4"/>
  <c r="AL2465" i="4"/>
  <c r="AK2465" i="4"/>
  <c r="AJ2465" i="4"/>
  <c r="AN2465" i="4"/>
  <c r="AM2461" i="4"/>
  <c r="AL2461" i="4"/>
  <c r="AK2461" i="4"/>
  <c r="AJ2461" i="4"/>
  <c r="AN2461" i="4"/>
  <c r="AM2457" i="4"/>
  <c r="AL2457" i="4"/>
  <c r="AK2457" i="4"/>
  <c r="AJ2457" i="4"/>
  <c r="AN2457" i="4"/>
  <c r="AM2453" i="4"/>
  <c r="AL2453" i="4"/>
  <c r="AK2453" i="4"/>
  <c r="AJ2453" i="4"/>
  <c r="AN2453" i="4"/>
  <c r="AM2449" i="4"/>
  <c r="AL2449" i="4"/>
  <c r="AK2449" i="4"/>
  <c r="AJ2449" i="4"/>
  <c r="AN2449" i="4"/>
  <c r="AM2445" i="4"/>
  <c r="AL2445" i="4"/>
  <c r="AK2445" i="4"/>
  <c r="AJ2445" i="4"/>
  <c r="AN2445" i="4"/>
  <c r="AM2441" i="4"/>
  <c r="AL2441" i="4"/>
  <c r="AK2441" i="4"/>
  <c r="AJ2441" i="4"/>
  <c r="AN2441" i="4"/>
  <c r="AM2437" i="4"/>
  <c r="AL2437" i="4"/>
  <c r="AK2437" i="4"/>
  <c r="AJ2437" i="4"/>
  <c r="AN2437" i="4"/>
  <c r="AM2433" i="4"/>
  <c r="AL2433" i="4"/>
  <c r="AK2433" i="4"/>
  <c r="AJ2433" i="4"/>
  <c r="AN2433" i="4"/>
  <c r="AM2429" i="4"/>
  <c r="AL2429" i="4"/>
  <c r="AK2429" i="4"/>
  <c r="AJ2429" i="4"/>
  <c r="AN2429" i="4"/>
  <c r="AJ2425" i="4"/>
  <c r="AN2425" i="4"/>
  <c r="AK2425" i="4"/>
  <c r="AL2425" i="4"/>
  <c r="AM2425" i="4"/>
  <c r="AJ2421" i="4"/>
  <c r="AN2421" i="4"/>
  <c r="AK2421" i="4"/>
  <c r="AL2421" i="4"/>
  <c r="AM2421" i="4"/>
  <c r="AJ2417" i="4"/>
  <c r="AN2417" i="4"/>
  <c r="AK2417" i="4"/>
  <c r="AL2417" i="4"/>
  <c r="AM2417" i="4"/>
  <c r="AJ2413" i="4"/>
  <c r="AN2413" i="4"/>
  <c r="AK2413" i="4"/>
  <c r="AL2413" i="4"/>
  <c r="AM2413" i="4"/>
  <c r="AJ2409" i="4"/>
  <c r="AN2409" i="4"/>
  <c r="AK2409" i="4"/>
  <c r="AL2409" i="4"/>
  <c r="AM2409" i="4"/>
  <c r="AJ2405" i="4"/>
  <c r="AN2405" i="4"/>
  <c r="AK2405" i="4"/>
  <c r="AL2405" i="4"/>
  <c r="AM2405" i="4"/>
  <c r="AJ2401" i="4"/>
  <c r="AN2401" i="4"/>
  <c r="AK2401" i="4"/>
  <c r="AL2401" i="4"/>
  <c r="AM2401" i="4"/>
  <c r="AJ2397" i="4"/>
  <c r="AN2397" i="4"/>
  <c r="AK2397" i="4"/>
  <c r="AL2397" i="4"/>
  <c r="AM2397" i="4"/>
  <c r="AJ2393" i="4"/>
  <c r="AN2393" i="4"/>
  <c r="AK2393" i="4"/>
  <c r="AL2393" i="4"/>
  <c r="AM2393" i="4"/>
  <c r="AJ2389" i="4"/>
  <c r="AN2389" i="4"/>
  <c r="AK2389" i="4"/>
  <c r="AL2389" i="4"/>
  <c r="AM2389" i="4"/>
  <c r="AJ2385" i="4"/>
  <c r="AN2385" i="4"/>
  <c r="AK2385" i="4"/>
  <c r="AL2385" i="4"/>
  <c r="AM2385" i="4"/>
  <c r="AJ2381" i="4"/>
  <c r="AN2381" i="4"/>
  <c r="AK2381" i="4"/>
  <c r="AL2381" i="4"/>
  <c r="AM2381" i="4"/>
  <c r="AJ2377" i="4"/>
  <c r="AN2377" i="4"/>
  <c r="AK2377" i="4"/>
  <c r="AL2377" i="4"/>
  <c r="AM2377" i="4"/>
  <c r="AJ2373" i="4"/>
  <c r="AN2373" i="4"/>
  <c r="AK2373" i="4"/>
  <c r="AL2373" i="4"/>
  <c r="AM2373" i="4"/>
  <c r="AJ2369" i="4"/>
  <c r="AN2369" i="4"/>
  <c r="AK2369" i="4"/>
  <c r="AL2369" i="4"/>
  <c r="AM2369" i="4"/>
  <c r="AJ2365" i="4"/>
  <c r="AN2365" i="4"/>
  <c r="AK2365" i="4"/>
  <c r="AL2365" i="4"/>
  <c r="AM2365" i="4"/>
  <c r="AJ2361" i="4"/>
  <c r="AN2361" i="4"/>
  <c r="AK2361" i="4"/>
  <c r="AL2361" i="4"/>
  <c r="AM2361" i="4"/>
  <c r="AJ2357" i="4"/>
  <c r="AN2357" i="4"/>
  <c r="AK2357" i="4"/>
  <c r="AL2357" i="4"/>
  <c r="AM2357" i="4"/>
  <c r="AJ2353" i="4"/>
  <c r="AN2353" i="4"/>
  <c r="AK2353" i="4"/>
  <c r="AL2353" i="4"/>
  <c r="AM2353" i="4"/>
  <c r="AJ2349" i="4"/>
  <c r="AN2349" i="4"/>
  <c r="AK2349" i="4"/>
  <c r="AL2349" i="4"/>
  <c r="AM2349" i="4"/>
  <c r="AJ2345" i="4"/>
  <c r="AN2345" i="4"/>
  <c r="AK2345" i="4"/>
  <c r="AL2345" i="4"/>
  <c r="AM2345" i="4"/>
  <c r="AJ2341" i="4"/>
  <c r="AN2341" i="4"/>
  <c r="AK2341" i="4"/>
  <c r="AL2341" i="4"/>
  <c r="AM2341" i="4"/>
  <c r="AJ2337" i="4"/>
  <c r="AN2337" i="4"/>
  <c r="AK2337" i="4"/>
  <c r="AL2337" i="4"/>
  <c r="AM2337" i="4"/>
  <c r="AJ2333" i="4"/>
  <c r="AN2333" i="4"/>
  <c r="AK2333" i="4"/>
  <c r="AL2333" i="4"/>
  <c r="AM2333" i="4"/>
  <c r="AJ2329" i="4"/>
  <c r="AN2329" i="4"/>
  <c r="AK2329" i="4"/>
  <c r="AL2329" i="4"/>
  <c r="AM2329" i="4"/>
  <c r="AJ2325" i="4"/>
  <c r="AN2325" i="4"/>
  <c r="AK2325" i="4"/>
  <c r="AL2325" i="4"/>
  <c r="AM2325" i="4"/>
  <c r="AJ2321" i="4"/>
  <c r="AN2321" i="4"/>
  <c r="AK2321" i="4"/>
  <c r="AL2321" i="4"/>
  <c r="AM2321" i="4"/>
  <c r="AJ2317" i="4"/>
  <c r="AN2317" i="4"/>
  <c r="AK2317" i="4"/>
  <c r="AL2317" i="4"/>
  <c r="AM2317" i="4"/>
  <c r="AJ2313" i="4"/>
  <c r="AN2313" i="4"/>
  <c r="AK2313" i="4"/>
  <c r="AL2313" i="4"/>
  <c r="AM2313" i="4"/>
  <c r="AJ2309" i="4"/>
  <c r="AN2309" i="4"/>
  <c r="AK2309" i="4"/>
  <c r="AL2309" i="4"/>
  <c r="AM2309" i="4"/>
  <c r="AJ2305" i="4"/>
  <c r="AN2305" i="4"/>
  <c r="AK2305" i="4"/>
  <c r="AL2305" i="4"/>
  <c r="AM2305" i="4"/>
  <c r="AJ2301" i="4"/>
  <c r="AN2301" i="4"/>
  <c r="AK2301" i="4"/>
  <c r="AL2301" i="4"/>
  <c r="AM2301" i="4"/>
  <c r="AJ2297" i="4"/>
  <c r="AN2297" i="4"/>
  <c r="AK2297" i="4"/>
  <c r="AL2297" i="4"/>
  <c r="AM2297" i="4"/>
  <c r="AJ2293" i="4"/>
  <c r="AN2293" i="4"/>
  <c r="AK2293" i="4"/>
  <c r="AL2293" i="4"/>
  <c r="AM2293" i="4"/>
  <c r="AJ2289" i="4"/>
  <c r="AN2289" i="4"/>
  <c r="AK2289" i="4"/>
  <c r="AL2289" i="4"/>
  <c r="AM2289" i="4"/>
  <c r="AJ2285" i="4"/>
  <c r="AN2285" i="4"/>
  <c r="AK2285" i="4"/>
  <c r="AL2285" i="4"/>
  <c r="AM2285" i="4"/>
  <c r="AJ2281" i="4"/>
  <c r="AN2281" i="4"/>
  <c r="AK2281" i="4"/>
  <c r="AL2281" i="4"/>
  <c r="AM2281" i="4"/>
  <c r="AJ2277" i="4"/>
  <c r="AN2277" i="4"/>
  <c r="AK2277" i="4"/>
  <c r="AL2277" i="4"/>
  <c r="AM2277" i="4"/>
  <c r="AJ2273" i="4"/>
  <c r="AN2273" i="4"/>
  <c r="AK2273" i="4"/>
  <c r="AL2273" i="4"/>
  <c r="AM2273" i="4"/>
  <c r="AJ2269" i="4"/>
  <c r="AN2269" i="4"/>
  <c r="AK2269" i="4"/>
  <c r="AL2269" i="4"/>
  <c r="AM2269" i="4"/>
  <c r="AL2265" i="4"/>
  <c r="AK2265" i="4"/>
  <c r="AJ2265" i="4"/>
  <c r="AN2265" i="4"/>
  <c r="AM2265" i="4"/>
  <c r="AL2261" i="4"/>
  <c r="AK2261" i="4"/>
  <c r="AJ2261" i="4"/>
  <c r="AN2261" i="4"/>
  <c r="AM2261" i="4"/>
  <c r="AL2257" i="4"/>
  <c r="AK2257" i="4"/>
  <c r="AJ2257" i="4"/>
  <c r="AN2257" i="4"/>
  <c r="AM2257" i="4"/>
  <c r="AL2253" i="4"/>
  <c r="AK2253" i="4"/>
  <c r="AJ2253" i="4"/>
  <c r="AN2253" i="4"/>
  <c r="AM2253" i="4"/>
  <c r="AL2249" i="4"/>
  <c r="AK2249" i="4"/>
  <c r="AJ2249" i="4"/>
  <c r="AN2249" i="4"/>
  <c r="AM2249" i="4"/>
  <c r="AL2245" i="4"/>
  <c r="AK2245" i="4"/>
  <c r="AJ2245" i="4"/>
  <c r="AN2245" i="4"/>
  <c r="AM2245" i="4"/>
  <c r="AL2241" i="4"/>
  <c r="AK2241" i="4"/>
  <c r="AJ2241" i="4"/>
  <c r="AN2241" i="4"/>
  <c r="AM2241" i="4"/>
  <c r="AL2237" i="4"/>
  <c r="AK2237" i="4"/>
  <c r="AJ2237" i="4"/>
  <c r="AN2237" i="4"/>
  <c r="AM2237" i="4"/>
  <c r="AL2233" i="4"/>
  <c r="AK2233" i="4"/>
  <c r="AJ2233" i="4"/>
  <c r="AN2233" i="4"/>
  <c r="AM2233" i="4"/>
  <c r="AL2229" i="4"/>
  <c r="AK2229" i="4"/>
  <c r="AJ2229" i="4"/>
  <c r="AN2229" i="4"/>
  <c r="AM2229" i="4"/>
  <c r="AL2225" i="4"/>
  <c r="AK2225" i="4"/>
  <c r="AJ2225" i="4"/>
  <c r="AN2225" i="4"/>
  <c r="AM2225" i="4"/>
  <c r="AL2221" i="4"/>
  <c r="AK2221" i="4"/>
  <c r="AJ2221" i="4"/>
  <c r="AN2221" i="4"/>
  <c r="AM2221" i="4"/>
  <c r="AL2217" i="4"/>
  <c r="AK2217" i="4"/>
  <c r="AJ2217" i="4"/>
  <c r="AN2217" i="4"/>
  <c r="AM2217" i="4"/>
  <c r="AL2213" i="4"/>
  <c r="AK2213" i="4"/>
  <c r="AJ2213" i="4"/>
  <c r="AN2213" i="4"/>
  <c r="AM2213" i="4"/>
  <c r="AL2209" i="4"/>
  <c r="AK2209" i="4"/>
  <c r="AJ2209" i="4"/>
  <c r="AN2209" i="4"/>
  <c r="AM2209" i="4"/>
  <c r="AL2205" i="4"/>
  <c r="AK2205" i="4"/>
  <c r="AJ2205" i="4"/>
  <c r="AN2205" i="4"/>
  <c r="AM2205" i="4"/>
  <c r="AL2201" i="4"/>
  <c r="AK2201" i="4"/>
  <c r="AJ2201" i="4"/>
  <c r="AN2201" i="4"/>
  <c r="AM2201" i="4"/>
  <c r="AL2197" i="4"/>
  <c r="AK2197" i="4"/>
  <c r="AJ2197" i="4"/>
  <c r="AN2197" i="4"/>
  <c r="AM2197" i="4"/>
  <c r="AL2193" i="4"/>
  <c r="AK2193" i="4"/>
  <c r="AJ2193" i="4"/>
  <c r="AN2193" i="4"/>
  <c r="AM2193" i="4"/>
  <c r="AL2189" i="4"/>
  <c r="AK2189" i="4"/>
  <c r="AJ2189" i="4"/>
  <c r="AN2189" i="4"/>
  <c r="AM2189" i="4"/>
  <c r="AL2185" i="4"/>
  <c r="AK2185" i="4"/>
  <c r="AJ2185" i="4"/>
  <c r="AN2185" i="4"/>
  <c r="AM2185" i="4"/>
  <c r="AL2181" i="4"/>
  <c r="AK2181" i="4"/>
  <c r="AJ2181" i="4"/>
  <c r="AN2181" i="4"/>
  <c r="AM2181" i="4"/>
  <c r="AL2177" i="4"/>
  <c r="AK2177" i="4"/>
  <c r="AJ2177" i="4"/>
  <c r="AN2177" i="4"/>
  <c r="AM2177" i="4"/>
  <c r="AL2173" i="4"/>
  <c r="AK2173" i="4"/>
  <c r="AJ2173" i="4"/>
  <c r="AN2173" i="4"/>
  <c r="AM2173" i="4"/>
  <c r="AL2169" i="4"/>
  <c r="AK2169" i="4"/>
  <c r="AJ2169" i="4"/>
  <c r="AN2169" i="4"/>
  <c r="AM2169" i="4"/>
  <c r="AL2165" i="4"/>
  <c r="AK2165" i="4"/>
  <c r="AJ2165" i="4"/>
  <c r="AN2165" i="4"/>
  <c r="AM2165" i="4"/>
  <c r="AL2161" i="4"/>
  <c r="AK2161" i="4"/>
  <c r="AJ2161" i="4"/>
  <c r="AN2161" i="4"/>
  <c r="AM2161" i="4"/>
  <c r="AL2157" i="4"/>
  <c r="AK2157" i="4"/>
  <c r="AJ2157" i="4"/>
  <c r="AN2157" i="4"/>
  <c r="AM2157" i="4"/>
  <c r="AL2153" i="4"/>
  <c r="AK2153" i="4"/>
  <c r="AJ2153" i="4"/>
  <c r="AN2153" i="4"/>
  <c r="AM2153" i="4"/>
  <c r="AL2149" i="4"/>
  <c r="AK2149" i="4"/>
  <c r="AJ2149" i="4"/>
  <c r="AN2149" i="4"/>
  <c r="AM2149" i="4"/>
  <c r="AL2145" i="4"/>
  <c r="AK2145" i="4"/>
  <c r="AJ2145" i="4"/>
  <c r="AN2145" i="4"/>
  <c r="AM2145" i="4"/>
  <c r="AL2141" i="4"/>
  <c r="AK2141" i="4"/>
  <c r="AJ2141" i="4"/>
  <c r="AN2141" i="4"/>
  <c r="AM2141" i="4"/>
  <c r="AL2137" i="4"/>
  <c r="AK2137" i="4"/>
  <c r="AJ2137" i="4"/>
  <c r="AN2137" i="4"/>
  <c r="AM2137" i="4"/>
  <c r="AL2133" i="4"/>
  <c r="AK2133" i="4"/>
  <c r="AJ2133" i="4"/>
  <c r="AN2133" i="4"/>
  <c r="AM2133" i="4"/>
  <c r="AL2129" i="4"/>
  <c r="AK2129" i="4"/>
  <c r="AJ2129" i="4"/>
  <c r="AN2129" i="4"/>
  <c r="AM2129" i="4"/>
  <c r="AL2125" i="4"/>
  <c r="AK2125" i="4"/>
  <c r="AJ2125" i="4"/>
  <c r="AN2125" i="4"/>
  <c r="AM2125" i="4"/>
  <c r="AL2121" i="4"/>
  <c r="AK2121" i="4"/>
  <c r="AJ2121" i="4"/>
  <c r="AN2121" i="4"/>
  <c r="AM2121" i="4"/>
  <c r="AL2117" i="4"/>
  <c r="AK2117" i="4"/>
  <c r="AJ2117" i="4"/>
  <c r="AN2117" i="4"/>
  <c r="AM2117" i="4"/>
  <c r="AL2113" i="4"/>
  <c r="AK2113" i="4"/>
  <c r="AJ2113" i="4"/>
  <c r="AN2113" i="4"/>
  <c r="AM2113" i="4"/>
  <c r="AL2109" i="4"/>
  <c r="AK2109" i="4"/>
  <c r="AJ2109" i="4"/>
  <c r="AN2109" i="4"/>
  <c r="AM2109" i="4"/>
  <c r="AL2105" i="4"/>
  <c r="AK2105" i="4"/>
  <c r="AJ2105" i="4"/>
  <c r="AN2105" i="4"/>
  <c r="AM2105" i="4"/>
  <c r="AL2101" i="4"/>
  <c r="AK2101" i="4"/>
  <c r="AJ2101" i="4"/>
  <c r="AN2101" i="4"/>
  <c r="AM2101" i="4"/>
  <c r="AL2097" i="4"/>
  <c r="AK2097" i="4"/>
  <c r="AJ2097" i="4"/>
  <c r="AN2097" i="4"/>
  <c r="AM2097" i="4"/>
  <c r="AL2093" i="4"/>
  <c r="AK2093" i="4"/>
  <c r="AJ2093" i="4"/>
  <c r="AN2093" i="4"/>
  <c r="AM2093" i="4"/>
  <c r="AJ2089" i="4"/>
  <c r="AN2089" i="4"/>
  <c r="AM2089" i="4"/>
  <c r="AL2089" i="4"/>
  <c r="AK2089" i="4"/>
  <c r="AJ2085" i="4"/>
  <c r="AN2085" i="4"/>
  <c r="AM2085" i="4"/>
  <c r="AL2085" i="4"/>
  <c r="AK2085" i="4"/>
  <c r="AJ2081" i="4"/>
  <c r="AN2081" i="4"/>
  <c r="AM2081" i="4"/>
  <c r="AL2081" i="4"/>
  <c r="AK2081" i="4"/>
  <c r="AJ2077" i="4"/>
  <c r="AN2077" i="4"/>
  <c r="AM2077" i="4"/>
  <c r="AL2077" i="4"/>
  <c r="AK2077" i="4"/>
  <c r="AJ2073" i="4"/>
  <c r="AN2073" i="4"/>
  <c r="AM2073" i="4"/>
  <c r="AL2073" i="4"/>
  <c r="AK2073" i="4"/>
  <c r="AJ2069" i="4"/>
  <c r="AN2069" i="4"/>
  <c r="AM2069" i="4"/>
  <c r="AL2069" i="4"/>
  <c r="AK2069" i="4"/>
  <c r="AJ2065" i="4"/>
  <c r="AN2065" i="4"/>
  <c r="AM2065" i="4"/>
  <c r="AL2065" i="4"/>
  <c r="AK2065" i="4"/>
  <c r="AJ2061" i="4"/>
  <c r="AN2061" i="4"/>
  <c r="AM2061" i="4"/>
  <c r="AL2061" i="4"/>
  <c r="AK2061" i="4"/>
  <c r="AJ2057" i="4"/>
  <c r="AN2057" i="4"/>
  <c r="AM2057" i="4"/>
  <c r="AL2057" i="4"/>
  <c r="AK2057" i="4"/>
  <c r="AJ2053" i="4"/>
  <c r="AN2053" i="4"/>
  <c r="AM2053" i="4"/>
  <c r="AL2053" i="4"/>
  <c r="AK2053" i="4"/>
  <c r="AJ2049" i="4"/>
  <c r="AN2049" i="4"/>
  <c r="AM2049" i="4"/>
  <c r="AL2049" i="4"/>
  <c r="AK2049" i="4"/>
  <c r="AJ2045" i="4"/>
  <c r="AN2045" i="4"/>
  <c r="AM2045" i="4"/>
  <c r="AL2045" i="4"/>
  <c r="AK2045" i="4"/>
  <c r="AJ2041" i="4"/>
  <c r="AN2041" i="4"/>
  <c r="AM2041" i="4"/>
  <c r="AL2041" i="4"/>
  <c r="AK2041" i="4"/>
  <c r="AJ2037" i="4"/>
  <c r="AN2037" i="4"/>
  <c r="AM2037" i="4"/>
  <c r="AL2037" i="4"/>
  <c r="AK2037" i="4"/>
  <c r="AJ2033" i="4"/>
  <c r="AN2033" i="4"/>
  <c r="AM2033" i="4"/>
  <c r="AL2033" i="4"/>
  <c r="AK2033" i="4"/>
  <c r="AJ2029" i="4"/>
  <c r="AN2029" i="4"/>
  <c r="AM2029" i="4"/>
  <c r="AL2029" i="4"/>
  <c r="AK2029" i="4"/>
  <c r="AJ2025" i="4"/>
  <c r="AN2025" i="4"/>
  <c r="AM2025" i="4"/>
  <c r="AL2025" i="4"/>
  <c r="AK2025" i="4"/>
  <c r="AJ2021" i="4"/>
  <c r="AN2021" i="4"/>
  <c r="AM2021" i="4"/>
  <c r="AL2021" i="4"/>
  <c r="AK2021" i="4"/>
  <c r="AJ2017" i="4"/>
  <c r="AN2017" i="4"/>
  <c r="AM2017" i="4"/>
  <c r="AL2017" i="4"/>
  <c r="AK2017" i="4"/>
  <c r="AJ2013" i="4"/>
  <c r="AN2013" i="4"/>
  <c r="AM2013" i="4"/>
  <c r="AL2013" i="4"/>
  <c r="AK2013" i="4"/>
  <c r="AJ2009" i="4"/>
  <c r="AN2009" i="4"/>
  <c r="AM2009" i="4"/>
  <c r="AL2009" i="4"/>
  <c r="AK2009" i="4"/>
  <c r="AJ2005" i="4"/>
  <c r="AN2005" i="4"/>
  <c r="AM2005" i="4"/>
  <c r="AL2005" i="4"/>
  <c r="AK2005" i="4"/>
  <c r="AJ2001" i="4"/>
  <c r="AN2001" i="4"/>
  <c r="AM2001" i="4"/>
  <c r="AL2001" i="4"/>
  <c r="AK2001" i="4"/>
  <c r="AJ1997" i="4"/>
  <c r="AN1997" i="4"/>
  <c r="AM1997" i="4"/>
  <c r="AL1997" i="4"/>
  <c r="AK1997" i="4"/>
  <c r="AJ1993" i="4"/>
  <c r="AN1993" i="4"/>
  <c r="AM1993" i="4"/>
  <c r="AL1993" i="4"/>
  <c r="AK1993" i="4"/>
  <c r="AJ1989" i="4"/>
  <c r="AN1989" i="4"/>
  <c r="AM1989" i="4"/>
  <c r="AL1989" i="4"/>
  <c r="AK1989" i="4"/>
  <c r="AJ1985" i="4"/>
  <c r="AN1985" i="4"/>
  <c r="AM1985" i="4"/>
  <c r="AL1985" i="4"/>
  <c r="AK1985" i="4"/>
  <c r="AJ1981" i="4"/>
  <c r="AN1981" i="4"/>
  <c r="AM1981" i="4"/>
  <c r="AL1981" i="4"/>
  <c r="AK1981" i="4"/>
  <c r="AJ1977" i="4"/>
  <c r="AN1977" i="4"/>
  <c r="AM1977" i="4"/>
  <c r="AL1977" i="4"/>
  <c r="AK1977" i="4"/>
  <c r="AJ1973" i="4"/>
  <c r="AN1973" i="4"/>
  <c r="AM1973" i="4"/>
  <c r="AL1973" i="4"/>
  <c r="AK1973" i="4"/>
  <c r="AJ1969" i="4"/>
  <c r="AN1969" i="4"/>
  <c r="AM1969" i="4"/>
  <c r="AL1969" i="4"/>
  <c r="AK1969" i="4"/>
  <c r="AJ1965" i="4"/>
  <c r="AN1965" i="4"/>
  <c r="AM1965" i="4"/>
  <c r="AL1965" i="4"/>
  <c r="AK1965" i="4"/>
  <c r="AJ1961" i="4"/>
  <c r="AN1961" i="4"/>
  <c r="AM1961" i="4"/>
  <c r="AL1961" i="4"/>
  <c r="AK1961" i="4"/>
  <c r="AJ1957" i="4"/>
  <c r="AN1957" i="4"/>
  <c r="AM1957" i="4"/>
  <c r="AL1957" i="4"/>
  <c r="AK1957" i="4"/>
  <c r="AJ1953" i="4"/>
  <c r="AN1953" i="4"/>
  <c r="AM1953" i="4"/>
  <c r="AL1953" i="4"/>
  <c r="AK1953" i="4"/>
  <c r="AJ1949" i="4"/>
  <c r="AN1949" i="4"/>
  <c r="AM1949" i="4"/>
  <c r="AL1949" i="4"/>
  <c r="AK1949" i="4"/>
  <c r="AJ1945" i="4"/>
  <c r="AN1945" i="4"/>
  <c r="AM1945" i="4"/>
  <c r="AL1945" i="4"/>
  <c r="AK1945" i="4"/>
  <c r="AJ1941" i="4"/>
  <c r="AN1941" i="4"/>
  <c r="AM1941" i="4"/>
  <c r="AL1941" i="4"/>
  <c r="AK1941" i="4"/>
  <c r="AJ1937" i="4"/>
  <c r="AN1937" i="4"/>
  <c r="AM1937" i="4"/>
  <c r="AL1937" i="4"/>
  <c r="AK1937" i="4"/>
  <c r="AJ1933" i="4"/>
  <c r="AN1933" i="4"/>
  <c r="AM1933" i="4"/>
  <c r="AL1933" i="4"/>
  <c r="AK1933" i="4"/>
  <c r="AJ1929" i="4"/>
  <c r="AN1929" i="4"/>
  <c r="AM1929" i="4"/>
  <c r="AL1929" i="4"/>
  <c r="AK1929" i="4"/>
  <c r="AJ1925" i="4"/>
  <c r="AN1925" i="4"/>
  <c r="AM1925" i="4"/>
  <c r="AL1925" i="4"/>
  <c r="AK1925" i="4"/>
  <c r="AJ1921" i="4"/>
  <c r="AN1921" i="4"/>
  <c r="AM1921" i="4"/>
  <c r="AL1921" i="4"/>
  <c r="AK1921" i="4"/>
  <c r="AJ1917" i="4"/>
  <c r="AN1917" i="4"/>
  <c r="AM1917" i="4"/>
  <c r="AL1917" i="4"/>
  <c r="AK1917" i="4"/>
  <c r="AJ1913" i="4"/>
  <c r="AN1913" i="4"/>
  <c r="AM1913" i="4"/>
  <c r="AL1913" i="4"/>
  <c r="AK1913" i="4"/>
  <c r="AJ1909" i="4"/>
  <c r="AN1909" i="4"/>
  <c r="AM1909" i="4"/>
  <c r="AL1909" i="4"/>
  <c r="AK1909" i="4"/>
  <c r="AJ1905" i="4"/>
  <c r="AN1905" i="4"/>
  <c r="AM1905" i="4"/>
  <c r="AL1905" i="4"/>
  <c r="AK1905" i="4"/>
  <c r="AJ1901" i="4"/>
  <c r="AN1901" i="4"/>
  <c r="AM1901" i="4"/>
  <c r="AL1901" i="4"/>
  <c r="AK1901" i="4"/>
  <c r="AJ1897" i="4"/>
  <c r="AN1897" i="4"/>
  <c r="AM1897" i="4"/>
  <c r="AL1897" i="4"/>
  <c r="AK1897" i="4"/>
  <c r="AJ1893" i="4"/>
  <c r="AN1893" i="4"/>
  <c r="AM1893" i="4"/>
  <c r="AL1893" i="4"/>
  <c r="AK1893" i="4"/>
  <c r="AJ1889" i="4"/>
  <c r="AN1889" i="4"/>
  <c r="AM1889" i="4"/>
  <c r="AL1889" i="4"/>
  <c r="AK1889" i="4"/>
  <c r="AJ1885" i="4"/>
  <c r="AN1885" i="4"/>
  <c r="AM1885" i="4"/>
  <c r="AL1885" i="4"/>
  <c r="AK1885" i="4"/>
  <c r="AJ1881" i="4"/>
  <c r="AN1881" i="4"/>
  <c r="AM1881" i="4"/>
  <c r="AL1881" i="4"/>
  <c r="AK1881" i="4"/>
  <c r="AJ1877" i="4"/>
  <c r="AN1877" i="4"/>
  <c r="AM1877" i="4"/>
  <c r="AL1877" i="4"/>
  <c r="AK1877" i="4"/>
  <c r="AJ1873" i="4"/>
  <c r="AN1873" i="4"/>
  <c r="AM1873" i="4"/>
  <c r="AL1873" i="4"/>
  <c r="AK1873" i="4"/>
  <c r="AJ1869" i="4"/>
  <c r="AN1869" i="4"/>
  <c r="AM1869" i="4"/>
  <c r="AL1869" i="4"/>
  <c r="AK1869" i="4"/>
  <c r="AJ1865" i="4"/>
  <c r="AN1865" i="4"/>
  <c r="AM1865" i="4"/>
  <c r="AL1865" i="4"/>
  <c r="AK1865" i="4"/>
  <c r="AJ1861" i="4"/>
  <c r="AN1861" i="4"/>
  <c r="AM1861" i="4"/>
  <c r="AL1861" i="4"/>
  <c r="AK1861" i="4"/>
  <c r="AJ1857" i="4"/>
  <c r="AN1857" i="4"/>
  <c r="AM1857" i="4"/>
  <c r="AL1857" i="4"/>
  <c r="AK1857" i="4"/>
  <c r="AJ1853" i="4"/>
  <c r="AN1853" i="4"/>
  <c r="AM1853" i="4"/>
  <c r="AL1853" i="4"/>
  <c r="AK1853" i="4"/>
  <c r="AJ1849" i="4"/>
  <c r="AN1849" i="4"/>
  <c r="AM1849" i="4"/>
  <c r="AL1849" i="4"/>
  <c r="AK1849" i="4"/>
  <c r="AJ1845" i="4"/>
  <c r="AN1845" i="4"/>
  <c r="AM1845" i="4"/>
  <c r="AL1845" i="4"/>
  <c r="AK1845" i="4"/>
  <c r="AJ1841" i="4"/>
  <c r="AN1841" i="4"/>
  <c r="AM1841" i="4"/>
  <c r="AL1841" i="4"/>
  <c r="AK1841" i="4"/>
  <c r="AJ1837" i="4"/>
  <c r="AN1837" i="4"/>
  <c r="AM1837" i="4"/>
  <c r="AL1837" i="4"/>
  <c r="AK1837" i="4"/>
  <c r="AJ1833" i="4"/>
  <c r="AN1833" i="4"/>
  <c r="AM1833" i="4"/>
  <c r="AL1833" i="4"/>
  <c r="AK1833" i="4"/>
  <c r="AJ1829" i="4"/>
  <c r="AN1829" i="4"/>
  <c r="AM1829" i="4"/>
  <c r="AL1829" i="4"/>
  <c r="AK1829" i="4"/>
  <c r="AJ1825" i="4"/>
  <c r="AN1825" i="4"/>
  <c r="AM1825" i="4"/>
  <c r="AL1825" i="4"/>
  <c r="AK1825" i="4"/>
  <c r="AJ1821" i="4"/>
  <c r="AN1821" i="4"/>
  <c r="AM1821" i="4"/>
  <c r="AL1821" i="4"/>
  <c r="AK1821" i="4"/>
  <c r="AJ1817" i="4"/>
  <c r="AN1817" i="4"/>
  <c r="AM1817" i="4"/>
  <c r="AL1817" i="4"/>
  <c r="AK1817" i="4"/>
  <c r="AJ1813" i="4"/>
  <c r="AN1813" i="4"/>
  <c r="AM1813" i="4"/>
  <c r="AL1813" i="4"/>
  <c r="AK1813" i="4"/>
  <c r="AJ1809" i="4"/>
  <c r="AN1809" i="4"/>
  <c r="AM1809" i="4"/>
  <c r="AL1809" i="4"/>
  <c r="AK1809" i="4"/>
  <c r="AJ1805" i="4"/>
  <c r="AN1805" i="4"/>
  <c r="AM1805" i="4"/>
  <c r="AL1805" i="4"/>
  <c r="AK1805" i="4"/>
  <c r="AJ1801" i="4"/>
  <c r="AN1801" i="4"/>
  <c r="AM1801" i="4"/>
  <c r="AL1801" i="4"/>
  <c r="AK1801" i="4"/>
  <c r="AJ1797" i="4"/>
  <c r="AN1797" i="4"/>
  <c r="AM1797" i="4"/>
  <c r="AL1797" i="4"/>
  <c r="AK1797" i="4"/>
  <c r="AJ1793" i="4"/>
  <c r="AN1793" i="4"/>
  <c r="AM1793" i="4"/>
  <c r="AL1793" i="4"/>
  <c r="AK1793" i="4"/>
  <c r="AJ1789" i="4"/>
  <c r="AN1789" i="4"/>
  <c r="AM1789" i="4"/>
  <c r="AL1789" i="4"/>
  <c r="AK1789" i="4"/>
  <c r="AJ1785" i="4"/>
  <c r="AN1785" i="4"/>
  <c r="AM1785" i="4"/>
  <c r="AL1785" i="4"/>
  <c r="AK1785" i="4"/>
  <c r="AJ1781" i="4"/>
  <c r="AN1781" i="4"/>
  <c r="AM1781" i="4"/>
  <c r="AL1781" i="4"/>
  <c r="AK1781" i="4"/>
  <c r="AJ1777" i="4"/>
  <c r="AN1777" i="4"/>
  <c r="AM1777" i="4"/>
  <c r="AL1777" i="4"/>
  <c r="AK1777" i="4"/>
  <c r="AJ1773" i="4"/>
  <c r="AN1773" i="4"/>
  <c r="AM1773" i="4"/>
  <c r="AL1773" i="4"/>
  <c r="AK1773" i="4"/>
  <c r="AJ1769" i="4"/>
  <c r="AN1769" i="4"/>
  <c r="AM1769" i="4"/>
  <c r="AL1769" i="4"/>
  <c r="AK1769" i="4"/>
  <c r="AJ1765" i="4"/>
  <c r="AN1765" i="4"/>
  <c r="AM1765" i="4"/>
  <c r="AL1765" i="4"/>
  <c r="AK1765" i="4"/>
  <c r="AJ1761" i="4"/>
  <c r="AN1761" i="4"/>
  <c r="AM1761" i="4"/>
  <c r="AL1761" i="4"/>
  <c r="AK1761" i="4"/>
  <c r="AJ1757" i="4"/>
  <c r="AN1757" i="4"/>
  <c r="AM1757" i="4"/>
  <c r="AL1757" i="4"/>
  <c r="AK1757" i="4"/>
  <c r="AJ1753" i="4"/>
  <c r="AN1753" i="4"/>
  <c r="AM1753" i="4"/>
  <c r="AL1753" i="4"/>
  <c r="AK1753" i="4"/>
  <c r="AJ1749" i="4"/>
  <c r="AN1749" i="4"/>
  <c r="AM1749" i="4"/>
  <c r="AL1749" i="4"/>
  <c r="AK1749" i="4"/>
  <c r="AJ1745" i="4"/>
  <c r="AN1745" i="4"/>
  <c r="AM1745" i="4"/>
  <c r="AL1745" i="4"/>
  <c r="AK1745" i="4"/>
  <c r="AJ1741" i="4"/>
  <c r="AN1741" i="4"/>
  <c r="AM1741" i="4"/>
  <c r="AL1741" i="4"/>
  <c r="AK1741" i="4"/>
  <c r="AJ1737" i="4"/>
  <c r="AN1737" i="4"/>
  <c r="AM1737" i="4"/>
  <c r="AL1737" i="4"/>
  <c r="AK1737" i="4"/>
  <c r="AJ1733" i="4"/>
  <c r="AN1733" i="4"/>
  <c r="AM1733" i="4"/>
  <c r="AL1733" i="4"/>
  <c r="AK1733" i="4"/>
  <c r="AJ1729" i="4"/>
  <c r="AN1729" i="4"/>
  <c r="AM1729" i="4"/>
  <c r="AL1729" i="4"/>
  <c r="AK1729" i="4"/>
  <c r="AJ1725" i="4"/>
  <c r="AN1725" i="4"/>
  <c r="AM1725" i="4"/>
  <c r="AL1725" i="4"/>
  <c r="AK1725" i="4"/>
  <c r="AJ1721" i="4"/>
  <c r="AN1721" i="4"/>
  <c r="AM1721" i="4"/>
  <c r="AL1721" i="4"/>
  <c r="AK1721" i="4"/>
  <c r="AJ1717" i="4"/>
  <c r="AN1717" i="4"/>
  <c r="AM1717" i="4"/>
  <c r="AL1717" i="4"/>
  <c r="AK1717" i="4"/>
  <c r="AJ1713" i="4"/>
  <c r="AN1713" i="4"/>
  <c r="AM1713" i="4"/>
  <c r="AL1713" i="4"/>
  <c r="AK1713" i="4"/>
  <c r="AJ1709" i="4"/>
  <c r="AN1709" i="4"/>
  <c r="AM1709" i="4"/>
  <c r="AL1709" i="4"/>
  <c r="AK1709" i="4"/>
  <c r="AJ1705" i="4"/>
  <c r="AN1705" i="4"/>
  <c r="AM1705" i="4"/>
  <c r="AL1705" i="4"/>
  <c r="AK1705" i="4"/>
  <c r="AJ1701" i="4"/>
  <c r="AN1701" i="4"/>
  <c r="AM1701" i="4"/>
  <c r="AL1701" i="4"/>
  <c r="AK1701" i="4"/>
  <c r="AJ1697" i="4"/>
  <c r="AN1697" i="4"/>
  <c r="AM1697" i="4"/>
  <c r="AL1697" i="4"/>
  <c r="AK1697" i="4"/>
  <c r="AJ1693" i="4"/>
  <c r="AN1693" i="4"/>
  <c r="AM1693" i="4"/>
  <c r="AL1693" i="4"/>
  <c r="AK1693" i="4"/>
  <c r="AJ1689" i="4"/>
  <c r="AN1689" i="4"/>
  <c r="AM1689" i="4"/>
  <c r="AL1689" i="4"/>
  <c r="AK1689" i="4"/>
  <c r="AJ1685" i="4"/>
  <c r="AN1685" i="4"/>
  <c r="AM1685" i="4"/>
  <c r="AL1685" i="4"/>
  <c r="AK1685" i="4"/>
  <c r="AJ1681" i="4"/>
  <c r="AN1681" i="4"/>
  <c r="AM1681" i="4"/>
  <c r="AL1681" i="4"/>
  <c r="AK1681" i="4"/>
  <c r="AJ1677" i="4"/>
  <c r="AN1677" i="4"/>
  <c r="AM1677" i="4"/>
  <c r="AL1677" i="4"/>
  <c r="AK1677" i="4"/>
  <c r="AJ1673" i="4"/>
  <c r="AN1673" i="4"/>
  <c r="AM1673" i="4"/>
  <c r="AL1673" i="4"/>
  <c r="AK1673" i="4"/>
  <c r="AJ1669" i="4"/>
  <c r="AN1669" i="4"/>
  <c r="AM1669" i="4"/>
  <c r="AL1669" i="4"/>
  <c r="AK1669" i="4"/>
  <c r="AJ1665" i="4"/>
  <c r="AN1665" i="4"/>
  <c r="AM1665" i="4"/>
  <c r="AL1665" i="4"/>
  <c r="AK1665" i="4"/>
  <c r="AJ1661" i="4"/>
  <c r="AN1661" i="4"/>
  <c r="AM1661" i="4"/>
  <c r="AL1661" i="4"/>
  <c r="AK1661" i="4"/>
  <c r="AJ1657" i="4"/>
  <c r="AN1657" i="4"/>
  <c r="AM1657" i="4"/>
  <c r="AL1657" i="4"/>
  <c r="AK1657" i="4"/>
  <c r="AJ1653" i="4"/>
  <c r="AN1653" i="4"/>
  <c r="AM1653" i="4"/>
  <c r="AL1653" i="4"/>
  <c r="AK1653" i="4"/>
  <c r="AJ1649" i="4"/>
  <c r="AN1649" i="4"/>
  <c r="AM1649" i="4"/>
  <c r="AL1649" i="4"/>
  <c r="AK1649" i="4"/>
  <c r="AJ1645" i="4"/>
  <c r="AN1645" i="4"/>
  <c r="AM1645" i="4"/>
  <c r="AL1645" i="4"/>
  <c r="AK1645" i="4"/>
  <c r="AJ1641" i="4"/>
  <c r="AN1641" i="4"/>
  <c r="AM1641" i="4"/>
  <c r="AL1641" i="4"/>
  <c r="AK1641" i="4"/>
  <c r="AJ1637" i="4"/>
  <c r="AN1637" i="4"/>
  <c r="AM1637" i="4"/>
  <c r="AL1637" i="4"/>
  <c r="AK1637" i="4"/>
  <c r="AJ1633" i="4"/>
  <c r="AN1633" i="4"/>
  <c r="AM1633" i="4"/>
  <c r="AL1633" i="4"/>
  <c r="AK1633" i="4"/>
  <c r="AJ1629" i="4"/>
  <c r="AN1629" i="4"/>
  <c r="AM1629" i="4"/>
  <c r="AL1629" i="4"/>
  <c r="AK1629" i="4"/>
  <c r="AJ1625" i="4"/>
  <c r="AN1625" i="4"/>
  <c r="AM1625" i="4"/>
  <c r="AL1625" i="4"/>
  <c r="AK1625" i="4"/>
  <c r="AJ1621" i="4"/>
  <c r="AN1621" i="4"/>
  <c r="AM1621" i="4"/>
  <c r="AL1621" i="4"/>
  <c r="AK1621" i="4"/>
  <c r="AJ1617" i="4"/>
  <c r="AN1617" i="4"/>
  <c r="AM1617" i="4"/>
  <c r="AL1617" i="4"/>
  <c r="AK1617" i="4"/>
  <c r="AJ1613" i="4"/>
  <c r="AN1613" i="4"/>
  <c r="AM1613" i="4"/>
  <c r="AL1613" i="4"/>
  <c r="AK1613" i="4"/>
  <c r="AJ1609" i="4"/>
  <c r="AN1609" i="4"/>
  <c r="AM1609" i="4"/>
  <c r="AL1609" i="4"/>
  <c r="AK1609" i="4"/>
  <c r="AJ1605" i="4"/>
  <c r="AN1605" i="4"/>
  <c r="AM1605" i="4"/>
  <c r="AL1605" i="4"/>
  <c r="AK1605" i="4"/>
  <c r="AJ1601" i="4"/>
  <c r="AN1601" i="4"/>
  <c r="AM1601" i="4"/>
  <c r="AL1601" i="4"/>
  <c r="AK1601" i="4"/>
  <c r="AJ1597" i="4"/>
  <c r="AN1597" i="4"/>
  <c r="AM1597" i="4"/>
  <c r="AL1597" i="4"/>
  <c r="AK1597" i="4"/>
  <c r="AJ1593" i="4"/>
  <c r="AN1593" i="4"/>
  <c r="AM1593" i="4"/>
  <c r="AL1593" i="4"/>
  <c r="AK1593" i="4"/>
  <c r="AJ1589" i="4"/>
  <c r="AN1589" i="4"/>
  <c r="AM1589" i="4"/>
  <c r="AL1589" i="4"/>
  <c r="AK1589" i="4"/>
  <c r="AJ1585" i="4"/>
  <c r="AN1585" i="4"/>
  <c r="AM1585" i="4"/>
  <c r="AL1585" i="4"/>
  <c r="AK1585" i="4"/>
  <c r="AJ1581" i="4"/>
  <c r="AN1581" i="4"/>
  <c r="AM1581" i="4"/>
  <c r="AL1581" i="4"/>
  <c r="AK1581" i="4"/>
  <c r="AJ1577" i="4"/>
  <c r="AN1577" i="4"/>
  <c r="AM1577" i="4"/>
  <c r="AL1577" i="4"/>
  <c r="AK1577" i="4"/>
  <c r="AJ1573" i="4"/>
  <c r="AN1573" i="4"/>
  <c r="AM1573" i="4"/>
  <c r="AL1573" i="4"/>
  <c r="AK1573" i="4"/>
  <c r="AJ1569" i="4"/>
  <c r="AN1569" i="4"/>
  <c r="AM1569" i="4"/>
  <c r="AL1569" i="4"/>
  <c r="AK1569" i="4"/>
  <c r="AJ1565" i="4"/>
  <c r="AN1565" i="4"/>
  <c r="AM1565" i="4"/>
  <c r="AL1565" i="4"/>
  <c r="AK1565" i="4"/>
  <c r="AJ1561" i="4"/>
  <c r="AN1561" i="4"/>
  <c r="AM1561" i="4"/>
  <c r="AL1561" i="4"/>
  <c r="AK1561" i="4"/>
  <c r="AJ1557" i="4"/>
  <c r="AN1557" i="4"/>
  <c r="AM1557" i="4"/>
  <c r="AL1557" i="4"/>
  <c r="AK1557" i="4"/>
  <c r="AK1553" i="4"/>
  <c r="AL1553" i="4"/>
  <c r="AM1553" i="4"/>
  <c r="AJ1553" i="4"/>
  <c r="AN1553" i="4"/>
  <c r="AK1549" i="4"/>
  <c r="AL1549" i="4"/>
  <c r="AM1549" i="4"/>
  <c r="AJ1549" i="4"/>
  <c r="AN1549" i="4"/>
  <c r="AK1545" i="4"/>
  <c r="AL1545" i="4"/>
  <c r="AM1545" i="4"/>
  <c r="AJ1545" i="4"/>
  <c r="AN1545" i="4"/>
  <c r="AK1541" i="4"/>
  <c r="AL1541" i="4"/>
  <c r="AM1541" i="4"/>
  <c r="AJ1541" i="4"/>
  <c r="AN1541" i="4"/>
  <c r="AK1537" i="4"/>
  <c r="AL1537" i="4"/>
  <c r="AM1537" i="4"/>
  <c r="AJ1537" i="4"/>
  <c r="AN1537" i="4"/>
  <c r="AK1533" i="4"/>
  <c r="AL1533" i="4"/>
  <c r="AM1533" i="4"/>
  <c r="AJ1533" i="4"/>
  <c r="AN1533" i="4"/>
  <c r="AK1529" i="4"/>
  <c r="AL1529" i="4"/>
  <c r="AM1529" i="4"/>
  <c r="AJ1529" i="4"/>
  <c r="AN1529" i="4"/>
  <c r="AK1525" i="4"/>
  <c r="AL1525" i="4"/>
  <c r="AM1525" i="4"/>
  <c r="AJ1525" i="4"/>
  <c r="AN1525" i="4"/>
  <c r="AK1521" i="4"/>
  <c r="AL1521" i="4"/>
  <c r="AM1521" i="4"/>
  <c r="AJ1521" i="4"/>
  <c r="AN1521" i="4"/>
  <c r="AK1517" i="4"/>
  <c r="AL1517" i="4"/>
  <c r="AM1517" i="4"/>
  <c r="AJ1517" i="4"/>
  <c r="AN1517" i="4"/>
  <c r="AK1513" i="4"/>
  <c r="AL1513" i="4"/>
  <c r="AM1513" i="4"/>
  <c r="AJ1513" i="4"/>
  <c r="AN1513" i="4"/>
  <c r="AK1509" i="4"/>
  <c r="AL1509" i="4"/>
  <c r="AM1509" i="4"/>
  <c r="AJ1509" i="4"/>
  <c r="AN1509" i="4"/>
  <c r="AK1505" i="4"/>
  <c r="AL1505" i="4"/>
  <c r="AM1505" i="4"/>
  <c r="AJ1505" i="4"/>
  <c r="AN1505" i="4"/>
  <c r="AK1501" i="4"/>
  <c r="AL1501" i="4"/>
  <c r="AM1501" i="4"/>
  <c r="AJ1501" i="4"/>
  <c r="AN1501" i="4"/>
  <c r="AK1497" i="4"/>
  <c r="AL1497" i="4"/>
  <c r="AM1497" i="4"/>
  <c r="AJ1497" i="4"/>
  <c r="AN1497" i="4"/>
  <c r="AK1493" i="4"/>
  <c r="AL1493" i="4"/>
  <c r="AM1493" i="4"/>
  <c r="AJ1493" i="4"/>
  <c r="AN1493" i="4"/>
  <c r="AK1489" i="4"/>
  <c r="AL1489" i="4"/>
  <c r="AM1489" i="4"/>
  <c r="AJ1489" i="4"/>
  <c r="AN1489" i="4"/>
  <c r="AK1485" i="4"/>
  <c r="AL1485" i="4"/>
  <c r="AM1485" i="4"/>
  <c r="AJ1485" i="4"/>
  <c r="AN1485" i="4"/>
  <c r="AK1481" i="4"/>
  <c r="AL1481" i="4"/>
  <c r="AM1481" i="4"/>
  <c r="AJ1481" i="4"/>
  <c r="AN1481" i="4"/>
  <c r="AK1477" i="4"/>
  <c r="AL1477" i="4"/>
  <c r="AM1477" i="4"/>
  <c r="AJ1477" i="4"/>
  <c r="AN1477" i="4"/>
  <c r="AK1473" i="4"/>
  <c r="AL1473" i="4"/>
  <c r="AM1473" i="4"/>
  <c r="AJ1473" i="4"/>
  <c r="AN1473" i="4"/>
  <c r="AK1469" i="4"/>
  <c r="AL1469" i="4"/>
  <c r="AM1469" i="4"/>
  <c r="AJ1469" i="4"/>
  <c r="AN1469" i="4"/>
  <c r="AK1465" i="4"/>
  <c r="AL1465" i="4"/>
  <c r="AM1465" i="4"/>
  <c r="AJ1465" i="4"/>
  <c r="AN1465" i="4"/>
  <c r="AK1461" i="4"/>
  <c r="AL1461" i="4"/>
  <c r="AM1461" i="4"/>
  <c r="AJ1461" i="4"/>
  <c r="AN1461" i="4"/>
  <c r="AK1457" i="4"/>
  <c r="AL1457" i="4"/>
  <c r="AM1457" i="4"/>
  <c r="AJ1457" i="4"/>
  <c r="AN1457" i="4"/>
  <c r="AK1453" i="4"/>
  <c r="AL1453" i="4"/>
  <c r="AM1453" i="4"/>
  <c r="AJ1453" i="4"/>
  <c r="AN1453" i="4"/>
  <c r="AK1449" i="4"/>
  <c r="AL1449" i="4"/>
  <c r="AM1449" i="4"/>
  <c r="AJ1449" i="4"/>
  <c r="AN1449" i="4"/>
  <c r="AK1445" i="4"/>
  <c r="AL1445" i="4"/>
  <c r="AM1445" i="4"/>
  <c r="AJ1445" i="4"/>
  <c r="AN1445" i="4"/>
  <c r="AK1441" i="4"/>
  <c r="AL1441" i="4"/>
  <c r="AM1441" i="4"/>
  <c r="AJ1441" i="4"/>
  <c r="AN1441" i="4"/>
  <c r="AK1437" i="4"/>
  <c r="AL1437" i="4"/>
  <c r="AM1437" i="4"/>
  <c r="AJ1437" i="4"/>
  <c r="AN1437" i="4"/>
  <c r="AK1433" i="4"/>
  <c r="AL1433" i="4"/>
  <c r="AM1433" i="4"/>
  <c r="AJ1433" i="4"/>
  <c r="AN1433" i="4"/>
  <c r="AK1429" i="4"/>
  <c r="AL1429" i="4"/>
  <c r="AM1429" i="4"/>
  <c r="AJ1429" i="4"/>
  <c r="AN1429" i="4"/>
  <c r="AK1425" i="4"/>
  <c r="AL1425" i="4"/>
  <c r="AM1425" i="4"/>
  <c r="AJ1425" i="4"/>
  <c r="AN1425" i="4"/>
  <c r="AK1421" i="4"/>
  <c r="AL1421" i="4"/>
  <c r="AM1421" i="4"/>
  <c r="AJ1421" i="4"/>
  <c r="AN1421" i="4"/>
  <c r="AK1417" i="4"/>
  <c r="AL1417" i="4"/>
  <c r="AM1417" i="4"/>
  <c r="AJ1417" i="4"/>
  <c r="AN1417" i="4"/>
  <c r="AK1413" i="4"/>
  <c r="AL1413" i="4"/>
  <c r="AM1413" i="4"/>
  <c r="AJ1413" i="4"/>
  <c r="AN1413" i="4"/>
  <c r="AK1409" i="4"/>
  <c r="AL1409" i="4"/>
  <c r="AM1409" i="4"/>
  <c r="AJ1409" i="4"/>
  <c r="AN1409" i="4"/>
  <c r="AK1405" i="4"/>
  <c r="AL1405" i="4"/>
  <c r="AM1405" i="4"/>
  <c r="AJ1405" i="4"/>
  <c r="AN1405" i="4"/>
  <c r="AK1401" i="4"/>
  <c r="AL1401" i="4"/>
  <c r="AM1401" i="4"/>
  <c r="AJ1401" i="4"/>
  <c r="AN1401" i="4"/>
  <c r="AK1397" i="4"/>
  <c r="AL1397" i="4"/>
  <c r="AM1397" i="4"/>
  <c r="AJ1397" i="4"/>
  <c r="AN1397" i="4"/>
  <c r="AJ1393" i="4"/>
  <c r="AN1393" i="4"/>
  <c r="AK1393" i="4"/>
  <c r="AL1393" i="4"/>
  <c r="AM1393" i="4"/>
  <c r="AJ1389" i="4"/>
  <c r="AN1389" i="4"/>
  <c r="AK1389" i="4"/>
  <c r="AL1389" i="4"/>
  <c r="AM1389" i="4"/>
  <c r="AJ1385" i="4"/>
  <c r="AN1385" i="4"/>
  <c r="AK1385" i="4"/>
  <c r="AL1385" i="4"/>
  <c r="AM1385" i="4"/>
  <c r="AJ1381" i="4"/>
  <c r="AN1381" i="4"/>
  <c r="AK1381" i="4"/>
  <c r="AL1381" i="4"/>
  <c r="AM1381" i="4"/>
  <c r="AJ1377" i="4"/>
  <c r="AN1377" i="4"/>
  <c r="AK1377" i="4"/>
  <c r="AL1377" i="4"/>
  <c r="AM1377" i="4"/>
  <c r="AJ1373" i="4"/>
  <c r="AN1373" i="4"/>
  <c r="AK1373" i="4"/>
  <c r="AL1373" i="4"/>
  <c r="AM1373" i="4"/>
  <c r="AJ1369" i="4"/>
  <c r="AN1369" i="4"/>
  <c r="AK1369" i="4"/>
  <c r="AL1369" i="4"/>
  <c r="AM1369" i="4"/>
  <c r="AJ1365" i="4"/>
  <c r="AN1365" i="4"/>
  <c r="AK1365" i="4"/>
  <c r="AL1365" i="4"/>
  <c r="AM1365" i="4"/>
  <c r="AJ1361" i="4"/>
  <c r="AN1361" i="4"/>
  <c r="AK1361" i="4"/>
  <c r="AL1361" i="4"/>
  <c r="AM1361" i="4"/>
  <c r="AJ1357" i="4"/>
  <c r="AN1357" i="4"/>
  <c r="AK1357" i="4"/>
  <c r="AL1357" i="4"/>
  <c r="AM1357" i="4"/>
  <c r="AJ1353" i="4"/>
  <c r="AN1353" i="4"/>
  <c r="AK1353" i="4"/>
  <c r="AL1353" i="4"/>
  <c r="AM1353" i="4"/>
  <c r="AJ1349" i="4"/>
  <c r="AN1349" i="4"/>
  <c r="AK1349" i="4"/>
  <c r="AL1349" i="4"/>
  <c r="AM1349" i="4"/>
  <c r="AJ1345" i="4"/>
  <c r="AN1345" i="4"/>
  <c r="AK1345" i="4"/>
  <c r="AL1345" i="4"/>
  <c r="AM1345" i="4"/>
  <c r="AJ1341" i="4"/>
  <c r="AN1341" i="4"/>
  <c r="AK1341" i="4"/>
  <c r="AL1341" i="4"/>
  <c r="AM1341" i="4"/>
  <c r="AJ1337" i="4"/>
  <c r="AN1337" i="4"/>
  <c r="AK1337" i="4"/>
  <c r="AL1337" i="4"/>
  <c r="AM1337" i="4"/>
  <c r="AJ1333" i="4"/>
  <c r="AN1333" i="4"/>
  <c r="AK1333" i="4"/>
  <c r="AL1333" i="4"/>
  <c r="AM1333" i="4"/>
  <c r="AJ1329" i="4"/>
  <c r="AN1329" i="4"/>
  <c r="AK1329" i="4"/>
  <c r="AL1329" i="4"/>
  <c r="AM1329" i="4"/>
  <c r="AJ1325" i="4"/>
  <c r="AN1325" i="4"/>
  <c r="AK1325" i="4"/>
  <c r="AL1325" i="4"/>
  <c r="AM1325" i="4"/>
  <c r="AJ1321" i="4"/>
  <c r="AN1321" i="4"/>
  <c r="AK1321" i="4"/>
  <c r="AL1321" i="4"/>
  <c r="AM1321" i="4"/>
  <c r="AJ1317" i="4"/>
  <c r="AN1317" i="4"/>
  <c r="AK1317" i="4"/>
  <c r="AL1317" i="4"/>
  <c r="AM1317" i="4"/>
  <c r="AJ1313" i="4"/>
  <c r="AN1313" i="4"/>
  <c r="AK1313" i="4"/>
  <c r="AL1313" i="4"/>
  <c r="AM1313" i="4"/>
  <c r="AJ1309" i="4"/>
  <c r="AN1309" i="4"/>
  <c r="AK1309" i="4"/>
  <c r="AL1309" i="4"/>
  <c r="AM1309" i="4"/>
  <c r="AJ1305" i="4"/>
  <c r="AN1305" i="4"/>
  <c r="AK1305" i="4"/>
  <c r="AL1305" i="4"/>
  <c r="AM1305" i="4"/>
  <c r="AJ1301" i="4"/>
  <c r="AN1301" i="4"/>
  <c r="AK1301" i="4"/>
  <c r="AL1301" i="4"/>
  <c r="AM1301" i="4"/>
  <c r="AJ1297" i="4"/>
  <c r="AN1297" i="4"/>
  <c r="AK1297" i="4"/>
  <c r="AL1297" i="4"/>
  <c r="AM1297" i="4"/>
  <c r="AJ1293" i="4"/>
  <c r="AN1293" i="4"/>
  <c r="AK1293" i="4"/>
  <c r="AL1293" i="4"/>
  <c r="AM1293" i="4"/>
  <c r="AJ1289" i="4"/>
  <c r="AN1289" i="4"/>
  <c r="AK1289" i="4"/>
  <c r="AL1289" i="4"/>
  <c r="AM1289" i="4"/>
  <c r="AJ1285" i="4"/>
  <c r="AN1285" i="4"/>
  <c r="AK1285" i="4"/>
  <c r="AL1285" i="4"/>
  <c r="AM1285" i="4"/>
  <c r="AJ1281" i="4"/>
  <c r="AN1281" i="4"/>
  <c r="AK1281" i="4"/>
  <c r="AL1281" i="4"/>
  <c r="AM1281" i="4"/>
  <c r="AJ1277" i="4"/>
  <c r="AN1277" i="4"/>
  <c r="AK1277" i="4"/>
  <c r="AL1277" i="4"/>
  <c r="AM1277" i="4"/>
  <c r="AJ1273" i="4"/>
  <c r="AN1273" i="4"/>
  <c r="AK1273" i="4"/>
  <c r="AL1273" i="4"/>
  <c r="AM1273" i="4"/>
  <c r="AJ1269" i="4"/>
  <c r="AN1269" i="4"/>
  <c r="AK1269" i="4"/>
  <c r="AL1269" i="4"/>
  <c r="AM1269" i="4"/>
  <c r="AJ1265" i="4"/>
  <c r="AN1265" i="4"/>
  <c r="AK1265" i="4"/>
  <c r="AL1265" i="4"/>
  <c r="AM1265" i="4"/>
  <c r="AJ1261" i="4"/>
  <c r="AN1261" i="4"/>
  <c r="AK1261" i="4"/>
  <c r="AL1261" i="4"/>
  <c r="AM1261" i="4"/>
  <c r="AJ1257" i="4"/>
  <c r="AN1257" i="4"/>
  <c r="AK1257" i="4"/>
  <c r="AL1257" i="4"/>
  <c r="AM1257" i="4"/>
  <c r="AJ1253" i="4"/>
  <c r="AN1253" i="4"/>
  <c r="AK1253" i="4"/>
  <c r="AL1253" i="4"/>
  <c r="AM1253" i="4"/>
  <c r="AJ1249" i="4"/>
  <c r="AN1249" i="4"/>
  <c r="AK1249" i="4"/>
  <c r="AL1249" i="4"/>
  <c r="AM1249" i="4"/>
  <c r="AJ1245" i="4"/>
  <c r="AN1245" i="4"/>
  <c r="AK1245" i="4"/>
  <c r="AL1245" i="4"/>
  <c r="AM1245" i="4"/>
  <c r="AJ1241" i="4"/>
  <c r="AN1241" i="4"/>
  <c r="AK1241" i="4"/>
  <c r="AL1241" i="4"/>
  <c r="AM1241" i="4"/>
  <c r="AJ1237" i="4"/>
  <c r="AN1237" i="4"/>
  <c r="AK1237" i="4"/>
  <c r="AL1237" i="4"/>
  <c r="AM1237" i="4"/>
  <c r="AJ1233" i="4"/>
  <c r="AN1233" i="4"/>
  <c r="AK1233" i="4"/>
  <c r="AL1233" i="4"/>
  <c r="AM1233" i="4"/>
  <c r="AJ1229" i="4"/>
  <c r="AN1229" i="4"/>
  <c r="AK1229" i="4"/>
  <c r="AL1229" i="4"/>
  <c r="AM1229" i="4"/>
  <c r="AJ1225" i="4"/>
  <c r="AN1225" i="4"/>
  <c r="AK1225" i="4"/>
  <c r="AL1225" i="4"/>
  <c r="AM1225" i="4"/>
  <c r="AJ1221" i="4"/>
  <c r="AN1221" i="4"/>
  <c r="AK1221" i="4"/>
  <c r="AL1221" i="4"/>
  <c r="AM1221" i="4"/>
  <c r="AJ1217" i="4"/>
  <c r="AN1217" i="4"/>
  <c r="AK1217" i="4"/>
  <c r="AL1217" i="4"/>
  <c r="AM1217" i="4"/>
  <c r="AJ1213" i="4"/>
  <c r="AN1213" i="4"/>
  <c r="AK1213" i="4"/>
  <c r="AL1213" i="4"/>
  <c r="AM1213" i="4"/>
  <c r="AK1209" i="4"/>
  <c r="AJ1209" i="4"/>
  <c r="AN1209" i="4"/>
  <c r="AM1209" i="4"/>
  <c r="AL1209" i="4"/>
  <c r="AK1205" i="4"/>
  <c r="AJ1205" i="4"/>
  <c r="AN1205" i="4"/>
  <c r="AM1205" i="4"/>
  <c r="AL1205" i="4"/>
  <c r="AK1201" i="4"/>
  <c r="AJ1201" i="4"/>
  <c r="AN1201" i="4"/>
  <c r="AM1201" i="4"/>
  <c r="AL1201" i="4"/>
  <c r="AK1197" i="4"/>
  <c r="AJ1197" i="4"/>
  <c r="AN1197" i="4"/>
  <c r="AM1197" i="4"/>
  <c r="AL1197" i="4"/>
  <c r="AK1193" i="4"/>
  <c r="AJ1193" i="4"/>
  <c r="AN1193" i="4"/>
  <c r="AM1193" i="4"/>
  <c r="AL1193" i="4"/>
  <c r="AK1189" i="4"/>
  <c r="AJ1189" i="4"/>
  <c r="AN1189" i="4"/>
  <c r="AM1189" i="4"/>
  <c r="AL1189" i="4"/>
  <c r="AK1185" i="4"/>
  <c r="AJ1185" i="4"/>
  <c r="AN1185" i="4"/>
  <c r="AM1185" i="4"/>
  <c r="AL1185" i="4"/>
  <c r="AK1181" i="4"/>
  <c r="AJ1181" i="4"/>
  <c r="AN1181" i="4"/>
  <c r="AM1181" i="4"/>
  <c r="AL1181" i="4"/>
  <c r="AK1177" i="4"/>
  <c r="AJ1177" i="4"/>
  <c r="AN1177" i="4"/>
  <c r="AM1177" i="4"/>
  <c r="AL1177" i="4"/>
  <c r="AK1173" i="4"/>
  <c r="AJ1173" i="4"/>
  <c r="AN1173" i="4"/>
  <c r="AM1173" i="4"/>
  <c r="AL1173" i="4"/>
  <c r="AK1169" i="4"/>
  <c r="AJ1169" i="4"/>
  <c r="AN1169" i="4"/>
  <c r="AM1169" i="4"/>
  <c r="AL1169" i="4"/>
  <c r="AK1165" i="4"/>
  <c r="AJ1165" i="4"/>
  <c r="AN1165" i="4"/>
  <c r="AM1165" i="4"/>
  <c r="AL1165" i="4"/>
  <c r="AK1161" i="4"/>
  <c r="AJ1161" i="4"/>
  <c r="AN1161" i="4"/>
  <c r="AM1161" i="4"/>
  <c r="AL1161" i="4"/>
  <c r="AK1157" i="4"/>
  <c r="AJ1157" i="4"/>
  <c r="AN1157" i="4"/>
  <c r="AM1157" i="4"/>
  <c r="AL1157" i="4"/>
  <c r="AK1153" i="4"/>
  <c r="AJ1153" i="4"/>
  <c r="AN1153" i="4"/>
  <c r="AM1153" i="4"/>
  <c r="AL1153" i="4"/>
  <c r="AK1149" i="4"/>
  <c r="AJ1149" i="4"/>
  <c r="AN1149" i="4"/>
  <c r="AM1149" i="4"/>
  <c r="AL1149" i="4"/>
  <c r="AK1145" i="4"/>
  <c r="AJ1145" i="4"/>
  <c r="AN1145" i="4"/>
  <c r="AM1145" i="4"/>
  <c r="AL1145" i="4"/>
  <c r="AK1141" i="4"/>
  <c r="AJ1141" i="4"/>
  <c r="AN1141" i="4"/>
  <c r="AM1141" i="4"/>
  <c r="AL1141" i="4"/>
  <c r="AK1137" i="4"/>
  <c r="AJ1137" i="4"/>
  <c r="AN1137" i="4"/>
  <c r="AM1137" i="4"/>
  <c r="AL1137" i="4"/>
  <c r="AK1133" i="4"/>
  <c r="AJ1133" i="4"/>
  <c r="AN1133" i="4"/>
  <c r="AM1133" i="4"/>
  <c r="AL1133" i="4"/>
  <c r="AK1129" i="4"/>
  <c r="AJ1129" i="4"/>
  <c r="AN1129" i="4"/>
  <c r="AM1129" i="4"/>
  <c r="AL1129" i="4"/>
  <c r="AK1125" i="4"/>
  <c r="AJ1125" i="4"/>
  <c r="AN1125" i="4"/>
  <c r="AM1125" i="4"/>
  <c r="AL1125" i="4"/>
  <c r="AK1121" i="4"/>
  <c r="AJ1121" i="4"/>
  <c r="AN1121" i="4"/>
  <c r="AM1121" i="4"/>
  <c r="AL1121" i="4"/>
  <c r="AK1117" i="4"/>
  <c r="AJ1117" i="4"/>
  <c r="AN1117" i="4"/>
  <c r="AM1117" i="4"/>
  <c r="AL1117" i="4"/>
  <c r="AK1113" i="4"/>
  <c r="AJ1113" i="4"/>
  <c r="AN1113" i="4"/>
  <c r="AM1113" i="4"/>
  <c r="AL1113" i="4"/>
  <c r="AK1109" i="4"/>
  <c r="AJ1109" i="4"/>
  <c r="AN1109" i="4"/>
  <c r="AM1109" i="4"/>
  <c r="AL1109" i="4"/>
  <c r="AK1105" i="4"/>
  <c r="AJ1105" i="4"/>
  <c r="AN1105" i="4"/>
  <c r="AM1105" i="4"/>
  <c r="AL1105" i="4"/>
  <c r="AK1101" i="4"/>
  <c r="AJ1101" i="4"/>
  <c r="AN1101" i="4"/>
  <c r="AM1101" i="4"/>
  <c r="AL1101" i="4"/>
  <c r="AK1097" i="4"/>
  <c r="AJ1097" i="4"/>
  <c r="AN1097" i="4"/>
  <c r="AM1097" i="4"/>
  <c r="AL1097" i="4"/>
  <c r="AK1093" i="4"/>
  <c r="AJ1093" i="4"/>
  <c r="AN1093" i="4"/>
  <c r="AM1093" i="4"/>
  <c r="AL1093" i="4"/>
  <c r="AK1089" i="4"/>
  <c r="AJ1089" i="4"/>
  <c r="AN1089" i="4"/>
  <c r="AM1089" i="4"/>
  <c r="AL1089" i="4"/>
  <c r="AK1085" i="4"/>
  <c r="AJ1085" i="4"/>
  <c r="AN1085" i="4"/>
  <c r="AM1085" i="4"/>
  <c r="AL1085" i="4"/>
  <c r="AK1081" i="4"/>
  <c r="AJ1081" i="4"/>
  <c r="AN1081" i="4"/>
  <c r="AM1081" i="4"/>
  <c r="AL1081" i="4"/>
  <c r="AK1077" i="4"/>
  <c r="AJ1077" i="4"/>
  <c r="AN1077" i="4"/>
  <c r="AM1077" i="4"/>
  <c r="AL1077" i="4"/>
  <c r="AK1073" i="4"/>
  <c r="AJ1073" i="4"/>
  <c r="AN1073" i="4"/>
  <c r="AM1073" i="4"/>
  <c r="AL1073" i="4"/>
  <c r="AK1069" i="4"/>
  <c r="AJ1069" i="4"/>
  <c r="AN1069" i="4"/>
  <c r="AM1069" i="4"/>
  <c r="AL1069" i="4"/>
  <c r="AK1065" i="4"/>
  <c r="AJ1065" i="4"/>
  <c r="AN1065" i="4"/>
  <c r="AM1065" i="4"/>
  <c r="AL1065" i="4"/>
  <c r="AK1061" i="4"/>
  <c r="AJ1061" i="4"/>
  <c r="AN1061" i="4"/>
  <c r="AM1061" i="4"/>
  <c r="AL1061" i="4"/>
  <c r="AK1057" i="4"/>
  <c r="AJ1057" i="4"/>
  <c r="AN1057" i="4"/>
  <c r="AM1057" i="4"/>
  <c r="AL1057" i="4"/>
  <c r="AK1053" i="4"/>
  <c r="AJ1053" i="4"/>
  <c r="AN1053" i="4"/>
  <c r="AM1053" i="4"/>
  <c r="AL1053" i="4"/>
  <c r="AK1049" i="4"/>
  <c r="AJ1049" i="4"/>
  <c r="AN1049" i="4"/>
  <c r="AM1049" i="4"/>
  <c r="AL1049" i="4"/>
  <c r="AK1045" i="4"/>
  <c r="AJ1045" i="4"/>
  <c r="AN1045" i="4"/>
  <c r="AM1045" i="4"/>
  <c r="AL1045" i="4"/>
  <c r="AK1041" i="4"/>
  <c r="AJ1041" i="4"/>
  <c r="AN1041" i="4"/>
  <c r="AM1041" i="4"/>
  <c r="AL1041" i="4"/>
  <c r="AK1037" i="4"/>
  <c r="AJ1037" i="4"/>
  <c r="AN1037" i="4"/>
  <c r="AM1037" i="4"/>
  <c r="AL1037" i="4"/>
  <c r="AK1033" i="4"/>
  <c r="AJ1033" i="4"/>
  <c r="AN1033" i="4"/>
  <c r="AM1033" i="4"/>
  <c r="AL1033" i="4"/>
  <c r="AK1029" i="4"/>
  <c r="AJ1029" i="4"/>
  <c r="AN1029" i="4"/>
  <c r="AM1029" i="4"/>
  <c r="AL1029" i="4"/>
  <c r="AK1025" i="4"/>
  <c r="AJ1025" i="4"/>
  <c r="AN1025" i="4"/>
  <c r="AM1025" i="4"/>
  <c r="AL1025" i="4"/>
  <c r="AK1021" i="4"/>
  <c r="AJ1021" i="4"/>
  <c r="AN1021" i="4"/>
  <c r="AM1021" i="4"/>
  <c r="AL1021" i="4"/>
  <c r="AK1017" i="4"/>
  <c r="AJ1017" i="4"/>
  <c r="AN1017" i="4"/>
  <c r="AM1017" i="4"/>
  <c r="AL1017" i="4"/>
  <c r="AK1013" i="4"/>
  <c r="AJ1013" i="4"/>
  <c r="AN1013" i="4"/>
  <c r="AM1013" i="4"/>
  <c r="AL1013" i="4"/>
  <c r="AK1009" i="4"/>
  <c r="AJ1009" i="4"/>
  <c r="AN1009" i="4"/>
  <c r="AM1009" i="4"/>
  <c r="AL1009" i="4"/>
  <c r="AK1005" i="4"/>
  <c r="AJ1005" i="4"/>
  <c r="AN1005" i="4"/>
  <c r="AM1005" i="4"/>
  <c r="AL1005" i="4"/>
  <c r="AK1001" i="4"/>
  <c r="AJ1001" i="4"/>
  <c r="AN1001" i="4"/>
  <c r="AM1001" i="4"/>
  <c r="AL1001" i="4"/>
  <c r="AK997" i="4"/>
  <c r="AJ997" i="4"/>
  <c r="AN997" i="4"/>
  <c r="AM997" i="4"/>
  <c r="AL997" i="4"/>
  <c r="AK993" i="4"/>
  <c r="AJ993" i="4"/>
  <c r="AN993" i="4"/>
  <c r="AM993" i="4"/>
  <c r="AL993" i="4"/>
  <c r="AK989" i="4"/>
  <c r="AJ989" i="4"/>
  <c r="AN989" i="4"/>
  <c r="AM989" i="4"/>
  <c r="AL989" i="4"/>
  <c r="AK985" i="4"/>
  <c r="AJ985" i="4"/>
  <c r="AN985" i="4"/>
  <c r="AM985" i="4"/>
  <c r="AL985" i="4"/>
  <c r="AK981" i="4"/>
  <c r="AJ981" i="4"/>
  <c r="AN981" i="4"/>
  <c r="AM981" i="4"/>
  <c r="AL981" i="4"/>
  <c r="AK977" i="4"/>
  <c r="AJ977" i="4"/>
  <c r="AN977" i="4"/>
  <c r="AM977" i="4"/>
  <c r="AL977" i="4"/>
  <c r="AK973" i="4"/>
  <c r="AJ973" i="4"/>
  <c r="AN973" i="4"/>
  <c r="AM973" i="4"/>
  <c r="AL973" i="4"/>
  <c r="AK969" i="4"/>
  <c r="AJ969" i="4"/>
  <c r="AN969" i="4"/>
  <c r="AM969" i="4"/>
  <c r="AL969" i="4"/>
  <c r="AK965" i="4"/>
  <c r="AJ965" i="4"/>
  <c r="AN965" i="4"/>
  <c r="AM965" i="4"/>
  <c r="AL965" i="4"/>
  <c r="AK961" i="4"/>
  <c r="AJ961" i="4"/>
  <c r="AN961" i="4"/>
  <c r="AM961" i="4"/>
  <c r="AL961" i="4"/>
  <c r="AK957" i="4"/>
  <c r="AJ957" i="4"/>
  <c r="AN957" i="4"/>
  <c r="AM957" i="4"/>
  <c r="AL957" i="4"/>
  <c r="AK953" i="4"/>
  <c r="AJ953" i="4"/>
  <c r="AN953" i="4"/>
  <c r="AM953" i="4"/>
  <c r="AL953" i="4"/>
  <c r="AK949" i="4"/>
  <c r="AJ949" i="4"/>
  <c r="AN949" i="4"/>
  <c r="AM949" i="4"/>
  <c r="AL949" i="4"/>
  <c r="AK945" i="4"/>
  <c r="AJ945" i="4"/>
  <c r="AN945" i="4"/>
  <c r="AM945" i="4"/>
  <c r="AL945" i="4"/>
  <c r="AK941" i="4"/>
  <c r="AJ941" i="4"/>
  <c r="AN941" i="4"/>
  <c r="AM941" i="4"/>
  <c r="AL941" i="4"/>
  <c r="AK937" i="4"/>
  <c r="AJ937" i="4"/>
  <c r="AN937" i="4"/>
  <c r="AM937" i="4"/>
  <c r="AL937" i="4"/>
  <c r="AK933" i="4"/>
  <c r="AJ933" i="4"/>
  <c r="AN933" i="4"/>
  <c r="AM933" i="4"/>
  <c r="AL933" i="4"/>
  <c r="AK929" i="4"/>
  <c r="AJ929" i="4"/>
  <c r="AN929" i="4"/>
  <c r="AM929" i="4"/>
  <c r="AL929" i="4"/>
  <c r="AJ925" i="4"/>
  <c r="AN925" i="4"/>
  <c r="AM925" i="4"/>
  <c r="AL925" i="4"/>
  <c r="AK925" i="4"/>
  <c r="AJ921" i="4"/>
  <c r="AN921" i="4"/>
  <c r="AM921" i="4"/>
  <c r="AL921" i="4"/>
  <c r="AK921" i="4"/>
  <c r="AJ917" i="4"/>
  <c r="AN917" i="4"/>
  <c r="AM917" i="4"/>
  <c r="AL917" i="4"/>
  <c r="AK917" i="4"/>
  <c r="AJ913" i="4"/>
  <c r="AN913" i="4"/>
  <c r="AM913" i="4"/>
  <c r="AL913" i="4"/>
  <c r="AK913" i="4"/>
  <c r="AJ909" i="4"/>
  <c r="AN909" i="4"/>
  <c r="AM909" i="4"/>
  <c r="AL909" i="4"/>
  <c r="AK909" i="4"/>
  <c r="AJ905" i="4"/>
  <c r="AN905" i="4"/>
  <c r="AM905" i="4"/>
  <c r="AL905" i="4"/>
  <c r="AK905" i="4"/>
  <c r="AJ901" i="4"/>
  <c r="AN901" i="4"/>
  <c r="AM901" i="4"/>
  <c r="AL901" i="4"/>
  <c r="AK901" i="4"/>
  <c r="AJ897" i="4"/>
  <c r="AN897" i="4"/>
  <c r="AM897" i="4"/>
  <c r="AL897" i="4"/>
  <c r="AK897" i="4"/>
  <c r="AJ893" i="4"/>
  <c r="AN893" i="4"/>
  <c r="AM893" i="4"/>
  <c r="AL893" i="4"/>
  <c r="AK893" i="4"/>
  <c r="AJ889" i="4"/>
  <c r="AN889" i="4"/>
  <c r="AM889" i="4"/>
  <c r="AL889" i="4"/>
  <c r="AK889" i="4"/>
  <c r="AJ885" i="4"/>
  <c r="AN885" i="4"/>
  <c r="AM885" i="4"/>
  <c r="AL885" i="4"/>
  <c r="AK885" i="4"/>
  <c r="AJ881" i="4"/>
  <c r="AN881" i="4"/>
  <c r="AM881" i="4"/>
  <c r="AL881" i="4"/>
  <c r="AK881" i="4"/>
  <c r="AJ877" i="4"/>
  <c r="AN877" i="4"/>
  <c r="AM877" i="4"/>
  <c r="AL877" i="4"/>
  <c r="AK877" i="4"/>
  <c r="AJ873" i="4"/>
  <c r="AN873" i="4"/>
  <c r="AM873" i="4"/>
  <c r="AL873" i="4"/>
  <c r="AK873" i="4"/>
  <c r="AJ869" i="4"/>
  <c r="AN869" i="4"/>
  <c r="AM869" i="4"/>
  <c r="AL869" i="4"/>
  <c r="AK869" i="4"/>
  <c r="AJ865" i="4"/>
  <c r="AN865" i="4"/>
  <c r="AM865" i="4"/>
  <c r="AL865" i="4"/>
  <c r="AK865" i="4"/>
  <c r="AJ861" i="4"/>
  <c r="AN861" i="4"/>
  <c r="AM861" i="4"/>
  <c r="AL861" i="4"/>
  <c r="AK861" i="4"/>
  <c r="AJ857" i="4"/>
  <c r="AN857" i="4"/>
  <c r="AM857" i="4"/>
  <c r="AL857" i="4"/>
  <c r="AK857" i="4"/>
  <c r="AJ853" i="4"/>
  <c r="AN853" i="4"/>
  <c r="AM853" i="4"/>
  <c r="AL853" i="4"/>
  <c r="AK853" i="4"/>
  <c r="AJ849" i="4"/>
  <c r="AN849" i="4"/>
  <c r="AM849" i="4"/>
  <c r="AL849" i="4"/>
  <c r="AK849" i="4"/>
  <c r="AJ845" i="4"/>
  <c r="AN845" i="4"/>
  <c r="AM845" i="4"/>
  <c r="AL845" i="4"/>
  <c r="AK845" i="4"/>
  <c r="AM841" i="4"/>
  <c r="AL841" i="4"/>
  <c r="AK841" i="4"/>
  <c r="AJ841" i="4"/>
  <c r="AN841" i="4"/>
  <c r="AM837" i="4"/>
  <c r="AL837" i="4"/>
  <c r="AK837" i="4"/>
  <c r="AJ837" i="4"/>
  <c r="AN837" i="4"/>
  <c r="AM833" i="4"/>
  <c r="AL833" i="4"/>
  <c r="AK833" i="4"/>
  <c r="AJ833" i="4"/>
  <c r="AN833" i="4"/>
  <c r="AM829" i="4"/>
  <c r="AL829" i="4"/>
  <c r="AK829" i="4"/>
  <c r="AJ829" i="4"/>
  <c r="AN829" i="4"/>
  <c r="AM825" i="4"/>
  <c r="AL825" i="4"/>
  <c r="AK825" i="4"/>
  <c r="AJ825" i="4"/>
  <c r="AN825" i="4"/>
  <c r="AM821" i="4"/>
  <c r="AL821" i="4"/>
  <c r="AK821" i="4"/>
  <c r="AJ821" i="4"/>
  <c r="AN821" i="4"/>
  <c r="AM817" i="4"/>
  <c r="AL817" i="4"/>
  <c r="AK817" i="4"/>
  <c r="AJ817" i="4"/>
  <c r="AN817" i="4"/>
  <c r="AM813" i="4"/>
  <c r="AL813" i="4"/>
  <c r="AK813" i="4"/>
  <c r="AJ813" i="4"/>
  <c r="AN813" i="4"/>
  <c r="AM809" i="4"/>
  <c r="AL809" i="4"/>
  <c r="AK809" i="4"/>
  <c r="AJ809" i="4"/>
  <c r="AN809" i="4"/>
  <c r="AM805" i="4"/>
  <c r="AL805" i="4"/>
  <c r="AK805" i="4"/>
  <c r="AJ805" i="4"/>
  <c r="AN805" i="4"/>
  <c r="AM801" i="4"/>
  <c r="AL801" i="4"/>
  <c r="AK801" i="4"/>
  <c r="AJ801" i="4"/>
  <c r="AN801" i="4"/>
  <c r="AM797" i="4"/>
  <c r="AL797" i="4"/>
  <c r="AK797" i="4"/>
  <c r="AJ797" i="4"/>
  <c r="AN797" i="4"/>
  <c r="AM793" i="4"/>
  <c r="AL793" i="4"/>
  <c r="AK793" i="4"/>
  <c r="AJ793" i="4"/>
  <c r="AN793" i="4"/>
  <c r="AM789" i="4"/>
  <c r="AL789" i="4"/>
  <c r="AK789" i="4"/>
  <c r="AJ789" i="4"/>
  <c r="AN789" i="4"/>
  <c r="AM785" i="4"/>
  <c r="AL785" i="4"/>
  <c r="AK785" i="4"/>
  <c r="AJ785" i="4"/>
  <c r="AN785" i="4"/>
  <c r="AM781" i="4"/>
  <c r="AL781" i="4"/>
  <c r="AK781" i="4"/>
  <c r="AJ781" i="4"/>
  <c r="AN781" i="4"/>
  <c r="AM777" i="4"/>
  <c r="AL777" i="4"/>
  <c r="AK777" i="4"/>
  <c r="AJ777" i="4"/>
  <c r="AN777" i="4"/>
  <c r="AM773" i="4"/>
  <c r="AL773" i="4"/>
  <c r="AK773" i="4"/>
  <c r="AJ773" i="4"/>
  <c r="AN773" i="4"/>
  <c r="AM769" i="4"/>
  <c r="AL769" i="4"/>
  <c r="AK769" i="4"/>
  <c r="AJ769" i="4"/>
  <c r="AN769" i="4"/>
  <c r="AM765" i="4"/>
  <c r="AL765" i="4"/>
  <c r="AK765" i="4"/>
  <c r="AJ765" i="4"/>
  <c r="AN765" i="4"/>
  <c r="AM761" i="4"/>
  <c r="AL761" i="4"/>
  <c r="AK761" i="4"/>
  <c r="AJ761" i="4"/>
  <c r="AN761" i="4"/>
  <c r="AM757" i="4"/>
  <c r="AL757" i="4"/>
  <c r="AK757" i="4"/>
  <c r="AJ757" i="4"/>
  <c r="AN757" i="4"/>
  <c r="AM753" i="4"/>
  <c r="AL753" i="4"/>
  <c r="AK753" i="4"/>
  <c r="AJ753" i="4"/>
  <c r="AN753" i="4"/>
  <c r="AM749" i="4"/>
  <c r="AL749" i="4"/>
  <c r="AK749" i="4"/>
  <c r="AJ749" i="4"/>
  <c r="AN749" i="4"/>
  <c r="AM745" i="4"/>
  <c r="AL745" i="4"/>
  <c r="AK745" i="4"/>
  <c r="AJ745" i="4"/>
  <c r="AN745" i="4"/>
  <c r="AM741" i="4"/>
  <c r="AL741" i="4"/>
  <c r="AK741" i="4"/>
  <c r="AJ741" i="4"/>
  <c r="AN741" i="4"/>
  <c r="AM737" i="4"/>
  <c r="AL737" i="4"/>
  <c r="AK737" i="4"/>
  <c r="AJ737" i="4"/>
  <c r="AN737" i="4"/>
  <c r="AM733" i="4"/>
  <c r="AL733" i="4"/>
  <c r="AK733" i="4"/>
  <c r="AJ733" i="4"/>
  <c r="AN733" i="4"/>
  <c r="AM729" i="4"/>
  <c r="AL729" i="4"/>
  <c r="AK729" i="4"/>
  <c r="AJ729" i="4"/>
  <c r="AN729" i="4"/>
  <c r="AM725" i="4"/>
  <c r="AL725" i="4"/>
  <c r="AK725" i="4"/>
  <c r="AJ725" i="4"/>
  <c r="AN725" i="4"/>
  <c r="AM721" i="4"/>
  <c r="AL721" i="4"/>
  <c r="AK721" i="4"/>
  <c r="AJ721" i="4"/>
  <c r="AN721" i="4"/>
  <c r="AM717" i="4"/>
  <c r="AL717" i="4"/>
  <c r="AK717" i="4"/>
  <c r="AJ717" i="4"/>
  <c r="AN717" i="4"/>
  <c r="AM713" i="4"/>
  <c r="AL713" i="4"/>
  <c r="AK713" i="4"/>
  <c r="AJ713" i="4"/>
  <c r="AN713" i="4"/>
  <c r="AM709" i="4"/>
  <c r="AL709" i="4"/>
  <c r="AK709" i="4"/>
  <c r="AJ709" i="4"/>
  <c r="AN709" i="4"/>
  <c r="AM705" i="4"/>
  <c r="AL705" i="4"/>
  <c r="AK705" i="4"/>
  <c r="AJ705" i="4"/>
  <c r="AN705" i="4"/>
  <c r="AM701" i="4"/>
  <c r="AL701" i="4"/>
  <c r="AK701" i="4"/>
  <c r="AJ701" i="4"/>
  <c r="AN701" i="4"/>
  <c r="AM697" i="4"/>
  <c r="AL697" i="4"/>
  <c r="AK697" i="4"/>
  <c r="AJ697" i="4"/>
  <c r="AN697" i="4"/>
  <c r="AM693" i="4"/>
  <c r="AL693" i="4"/>
  <c r="AK693" i="4"/>
  <c r="AJ693" i="4"/>
  <c r="AN693" i="4"/>
  <c r="AM689" i="4"/>
  <c r="AL689" i="4"/>
  <c r="AK689" i="4"/>
  <c r="AJ689" i="4"/>
  <c r="AN689" i="4"/>
  <c r="AM685" i="4"/>
  <c r="AL685" i="4"/>
  <c r="AK685" i="4"/>
  <c r="AJ685" i="4"/>
  <c r="AN685" i="4"/>
  <c r="AM681" i="4"/>
  <c r="AL681" i="4"/>
  <c r="AK681" i="4"/>
  <c r="AJ681" i="4"/>
  <c r="AN681" i="4"/>
  <c r="AM677" i="4"/>
  <c r="AL677" i="4"/>
  <c r="AK677" i="4"/>
  <c r="AJ677" i="4"/>
  <c r="AN677" i="4"/>
  <c r="AM673" i="4"/>
  <c r="AL673" i="4"/>
  <c r="AK673" i="4"/>
  <c r="AJ673" i="4"/>
  <c r="AN673" i="4"/>
  <c r="AM669" i="4"/>
  <c r="AL669" i="4"/>
  <c r="AK669" i="4"/>
  <c r="AJ669" i="4"/>
  <c r="AN669" i="4"/>
  <c r="AM665" i="4"/>
  <c r="AL665" i="4"/>
  <c r="AK665" i="4"/>
  <c r="AJ665" i="4"/>
  <c r="AN665" i="4"/>
  <c r="AM661" i="4"/>
  <c r="AL661" i="4"/>
  <c r="AK661" i="4"/>
  <c r="AJ661" i="4"/>
  <c r="AN661" i="4"/>
  <c r="AM657" i="4"/>
  <c r="AL657" i="4"/>
  <c r="AK657" i="4"/>
  <c r="AJ657" i="4"/>
  <c r="AN657" i="4"/>
  <c r="AM653" i="4"/>
  <c r="AL653" i="4"/>
  <c r="AK653" i="4"/>
  <c r="AJ653" i="4"/>
  <c r="AN653" i="4"/>
  <c r="AM649" i="4"/>
  <c r="AL649" i="4"/>
  <c r="AK649" i="4"/>
  <c r="AJ649" i="4"/>
  <c r="AN649" i="4"/>
  <c r="AM645" i="4"/>
  <c r="AL645" i="4"/>
  <c r="AK645" i="4"/>
  <c r="AJ645" i="4"/>
  <c r="AN645" i="4"/>
  <c r="AM641" i="4"/>
  <c r="AL641" i="4"/>
  <c r="AK641" i="4"/>
  <c r="AJ641" i="4"/>
  <c r="AN641" i="4"/>
  <c r="AM637" i="4"/>
  <c r="AL637" i="4"/>
  <c r="AK637" i="4"/>
  <c r="AJ637" i="4"/>
  <c r="AN637" i="4"/>
  <c r="AM633" i="4"/>
  <c r="AL633" i="4"/>
  <c r="AK633" i="4"/>
  <c r="AJ633" i="4"/>
  <c r="AN633" i="4"/>
  <c r="AM629" i="4"/>
  <c r="AL629" i="4"/>
  <c r="AK629" i="4"/>
  <c r="AJ629" i="4"/>
  <c r="AN629" i="4"/>
  <c r="AM625" i="4"/>
  <c r="AL625" i="4"/>
  <c r="AK625" i="4"/>
  <c r="AJ625" i="4"/>
  <c r="AN625" i="4"/>
  <c r="AM621" i="4"/>
  <c r="AL621" i="4"/>
  <c r="AK621" i="4"/>
  <c r="AJ621" i="4"/>
  <c r="AN621" i="4"/>
  <c r="AM617" i="4"/>
  <c r="AL617" i="4"/>
  <c r="AK617" i="4"/>
  <c r="AJ617" i="4"/>
  <c r="AN617" i="4"/>
  <c r="AM613" i="4"/>
  <c r="AL613" i="4"/>
  <c r="AK613" i="4"/>
  <c r="AJ613" i="4"/>
  <c r="AN613" i="4"/>
  <c r="AM609" i="4"/>
  <c r="AL609" i="4"/>
  <c r="AK609" i="4"/>
  <c r="AJ609" i="4"/>
  <c r="AN609" i="4"/>
  <c r="AM605" i="4"/>
  <c r="AL605" i="4"/>
  <c r="AK605" i="4"/>
  <c r="AJ605" i="4"/>
  <c r="AN605" i="4"/>
  <c r="AK601" i="4"/>
  <c r="AJ601" i="4"/>
  <c r="AN601" i="4"/>
  <c r="AM601" i="4"/>
  <c r="AL601" i="4"/>
  <c r="AK597" i="4"/>
  <c r="AJ597" i="4"/>
  <c r="AN597" i="4"/>
  <c r="AM597" i="4"/>
  <c r="AL597" i="4"/>
  <c r="AK593" i="4"/>
  <c r="AJ593" i="4"/>
  <c r="AN593" i="4"/>
  <c r="AM593" i="4"/>
  <c r="AL593" i="4"/>
  <c r="AM589" i="4"/>
  <c r="AJ589" i="4"/>
  <c r="AN589" i="4"/>
  <c r="AK589" i="4"/>
  <c r="AL589" i="4"/>
  <c r="AM585" i="4"/>
  <c r="AJ585" i="4"/>
  <c r="AN585" i="4"/>
  <c r="AK585" i="4"/>
  <c r="AL585" i="4"/>
  <c r="AM581" i="4"/>
  <c r="AJ581" i="4"/>
  <c r="AN581" i="4"/>
  <c r="AK581" i="4"/>
  <c r="AL581" i="4"/>
  <c r="AM577" i="4"/>
  <c r="AJ577" i="4"/>
  <c r="AN577" i="4"/>
  <c r="AK577" i="4"/>
  <c r="AL577" i="4"/>
  <c r="AM573" i="4"/>
  <c r="AJ573" i="4"/>
  <c r="AN573" i="4"/>
  <c r="AK573" i="4"/>
  <c r="AL573" i="4"/>
  <c r="AM569" i="4"/>
  <c r="AJ569" i="4"/>
  <c r="AN569" i="4"/>
  <c r="AK569" i="4"/>
  <c r="AL569" i="4"/>
  <c r="AM565" i="4"/>
  <c r="AJ565" i="4"/>
  <c r="AN565" i="4"/>
  <c r="AK565" i="4"/>
  <c r="AL565" i="4"/>
  <c r="AM561" i="4"/>
  <c r="AJ561" i="4"/>
  <c r="AN561" i="4"/>
  <c r="AK561" i="4"/>
  <c r="AL561" i="4"/>
  <c r="AM557" i="4"/>
  <c r="AJ557" i="4"/>
  <c r="AN557" i="4"/>
  <c r="AK557" i="4"/>
  <c r="AL557" i="4"/>
  <c r="AM553" i="4"/>
  <c r="AJ553" i="4"/>
  <c r="AN553" i="4"/>
  <c r="AK553" i="4"/>
  <c r="AL553" i="4"/>
  <c r="AM549" i="4"/>
  <c r="AJ549" i="4"/>
  <c r="AN549" i="4"/>
  <c r="AK549" i="4"/>
  <c r="AL549" i="4"/>
  <c r="AM545" i="4"/>
  <c r="AJ545" i="4"/>
  <c r="AN545" i="4"/>
  <c r="AK545" i="4"/>
  <c r="AL545" i="4"/>
  <c r="AM541" i="4"/>
  <c r="AJ541" i="4"/>
  <c r="AN541" i="4"/>
  <c r="AK541" i="4"/>
  <c r="AL541" i="4"/>
  <c r="AM537" i="4"/>
  <c r="AJ537" i="4"/>
  <c r="AN537" i="4"/>
  <c r="AK537" i="4"/>
  <c r="AL537" i="4"/>
  <c r="AM533" i="4"/>
  <c r="AJ533" i="4"/>
  <c r="AN533" i="4"/>
  <c r="AK533" i="4"/>
  <c r="AL533" i="4"/>
  <c r="AM529" i="4"/>
  <c r="AJ529" i="4"/>
  <c r="AN529" i="4"/>
  <c r="AK529" i="4"/>
  <c r="AL529" i="4"/>
  <c r="AM525" i="4"/>
  <c r="AL525" i="4"/>
  <c r="AK525" i="4"/>
  <c r="AJ525" i="4"/>
  <c r="AN525" i="4"/>
  <c r="AM521" i="4"/>
  <c r="AL521" i="4"/>
  <c r="AK521" i="4"/>
  <c r="AJ521" i="4"/>
  <c r="AN521" i="4"/>
  <c r="AM517" i="4"/>
  <c r="AL517" i="4"/>
  <c r="AK517" i="4"/>
  <c r="AJ517" i="4"/>
  <c r="AN517" i="4"/>
  <c r="AM513" i="4"/>
  <c r="AL513" i="4"/>
  <c r="AK513" i="4"/>
  <c r="AJ513" i="4"/>
  <c r="AN513" i="4"/>
  <c r="AM509" i="4"/>
  <c r="AL509" i="4"/>
  <c r="AK509" i="4"/>
  <c r="AJ509" i="4"/>
  <c r="AN509" i="4"/>
  <c r="AM505" i="4"/>
  <c r="AL505" i="4"/>
  <c r="AK505" i="4"/>
  <c r="AJ505" i="4"/>
  <c r="AN505" i="4"/>
  <c r="AM501" i="4"/>
  <c r="AL501" i="4"/>
  <c r="AK501" i="4"/>
  <c r="AJ501" i="4"/>
  <c r="AN501" i="4"/>
  <c r="AM497" i="4"/>
  <c r="AL497" i="4"/>
  <c r="AK497" i="4"/>
  <c r="AJ497" i="4"/>
  <c r="AN497" i="4"/>
  <c r="AM493" i="4"/>
  <c r="AL493" i="4"/>
  <c r="AK493" i="4"/>
  <c r="AJ493" i="4"/>
  <c r="AN493" i="4"/>
  <c r="AM489" i="4"/>
  <c r="AL489" i="4"/>
  <c r="AK489" i="4"/>
  <c r="AJ489" i="4"/>
  <c r="AN489" i="4"/>
  <c r="AM485" i="4"/>
  <c r="AL485" i="4"/>
  <c r="AK485" i="4"/>
  <c r="AJ485" i="4"/>
  <c r="AN485" i="4"/>
  <c r="AM481" i="4"/>
  <c r="AL481" i="4"/>
  <c r="AK481" i="4"/>
  <c r="AJ481" i="4"/>
  <c r="AN481" i="4"/>
  <c r="AM477" i="4"/>
  <c r="AL477" i="4"/>
  <c r="AK477" i="4"/>
  <c r="AJ477" i="4"/>
  <c r="AN477" i="4"/>
  <c r="AM473" i="4"/>
  <c r="AL473" i="4"/>
  <c r="AK473" i="4"/>
  <c r="AJ473" i="4"/>
  <c r="AN473" i="4"/>
  <c r="AM469" i="4"/>
  <c r="AL469" i="4"/>
  <c r="AK469" i="4"/>
  <c r="AJ469" i="4"/>
  <c r="AN469" i="4"/>
  <c r="AM465" i="4"/>
  <c r="AL465" i="4"/>
  <c r="AK465" i="4"/>
  <c r="AJ465" i="4"/>
  <c r="AN465" i="4"/>
  <c r="AM461" i="4"/>
  <c r="AL461" i="4"/>
  <c r="AK461" i="4"/>
  <c r="AJ461" i="4"/>
  <c r="AN461" i="4"/>
  <c r="AM457" i="4"/>
  <c r="AL457" i="4"/>
  <c r="AK457" i="4"/>
  <c r="AJ457" i="4"/>
  <c r="AN457" i="4"/>
  <c r="AM453" i="4"/>
  <c r="AL453" i="4"/>
  <c r="AK453" i="4"/>
  <c r="AJ453" i="4"/>
  <c r="AN453" i="4"/>
  <c r="AM449" i="4"/>
  <c r="AL449" i="4"/>
  <c r="AK449" i="4"/>
  <c r="AJ449" i="4"/>
  <c r="AN449" i="4"/>
  <c r="AM445" i="4"/>
  <c r="AL445" i="4"/>
  <c r="AK445" i="4"/>
  <c r="AJ445" i="4"/>
  <c r="AN445" i="4"/>
  <c r="AM441" i="4"/>
  <c r="AL441" i="4"/>
  <c r="AK441" i="4"/>
  <c r="AJ441" i="4"/>
  <c r="AN441" i="4"/>
  <c r="AM437" i="4"/>
  <c r="AL437" i="4"/>
  <c r="AK437" i="4"/>
  <c r="AJ437" i="4"/>
  <c r="AN437" i="4"/>
  <c r="AM433" i="4"/>
  <c r="AL433" i="4"/>
  <c r="AK433" i="4"/>
  <c r="AJ433" i="4"/>
  <c r="AN433" i="4"/>
  <c r="AM429" i="4"/>
  <c r="AL429" i="4"/>
  <c r="AK429" i="4"/>
  <c r="AJ429" i="4"/>
  <c r="AN429" i="4"/>
  <c r="AM425" i="4"/>
  <c r="AL425" i="4"/>
  <c r="AK425" i="4"/>
  <c r="AJ425" i="4"/>
  <c r="AN425" i="4"/>
  <c r="AM421" i="4"/>
  <c r="AL421" i="4"/>
  <c r="AK421" i="4"/>
  <c r="AJ421" i="4"/>
  <c r="AN421" i="4"/>
  <c r="AL417" i="4"/>
  <c r="AM417" i="4"/>
  <c r="AN417" i="4"/>
  <c r="AK417" i="4"/>
  <c r="AJ417" i="4"/>
  <c r="AL413" i="4"/>
  <c r="AM413" i="4"/>
  <c r="AN413" i="4"/>
  <c r="AK413" i="4"/>
  <c r="AJ413" i="4"/>
  <c r="AL409" i="4"/>
  <c r="AM409" i="4"/>
  <c r="AN409" i="4"/>
  <c r="AK409" i="4"/>
  <c r="AJ409" i="4"/>
  <c r="AL405" i="4"/>
  <c r="AM405" i="4"/>
  <c r="AN405" i="4"/>
  <c r="AK405" i="4"/>
  <c r="AJ405" i="4"/>
  <c r="AL401" i="4"/>
  <c r="AM401" i="4"/>
  <c r="AN401" i="4"/>
  <c r="AK401" i="4"/>
  <c r="AJ401" i="4"/>
  <c r="AL397" i="4"/>
  <c r="AM397" i="4"/>
  <c r="AN397" i="4"/>
  <c r="AK397" i="4"/>
  <c r="AJ397" i="4"/>
  <c r="AL393" i="4"/>
  <c r="AM393" i="4"/>
  <c r="AN393" i="4"/>
  <c r="AK393" i="4"/>
  <c r="AJ393" i="4"/>
  <c r="AL389" i="4"/>
  <c r="AM389" i="4"/>
  <c r="AN389" i="4"/>
  <c r="AK389" i="4"/>
  <c r="AJ389" i="4"/>
  <c r="AL385" i="4"/>
  <c r="AM385" i="4"/>
  <c r="AN385" i="4"/>
  <c r="AK385" i="4"/>
  <c r="AJ385" i="4"/>
  <c r="AL381" i="4"/>
  <c r="AM381" i="4"/>
  <c r="AN381" i="4"/>
  <c r="AK381" i="4"/>
  <c r="AJ381" i="4"/>
  <c r="AL377" i="4"/>
  <c r="AM377" i="4"/>
  <c r="AN377" i="4"/>
  <c r="AK377" i="4"/>
  <c r="AJ377" i="4"/>
  <c r="AJ373" i="4"/>
  <c r="AK373" i="4"/>
  <c r="AM373" i="4"/>
  <c r="AL373" i="4"/>
  <c r="AN373" i="4"/>
  <c r="AJ369" i="4"/>
  <c r="AN369" i="4"/>
  <c r="AM369" i="4"/>
  <c r="AL369" i="4"/>
  <c r="AK369" i="4"/>
  <c r="AJ365" i="4"/>
  <c r="AN365" i="4"/>
  <c r="AM365" i="4"/>
  <c r="AL365" i="4"/>
  <c r="AK365" i="4"/>
  <c r="AJ361" i="4"/>
  <c r="AN361" i="4"/>
  <c r="AM361" i="4"/>
  <c r="AL361" i="4"/>
  <c r="AK361" i="4"/>
  <c r="AJ357" i="4"/>
  <c r="AN357" i="4"/>
  <c r="AM357" i="4"/>
  <c r="AL357" i="4"/>
  <c r="AK357" i="4"/>
  <c r="AJ353" i="4"/>
  <c r="AN353" i="4"/>
  <c r="AM353" i="4"/>
  <c r="AL353" i="4"/>
  <c r="AK353" i="4"/>
  <c r="AJ349" i="4"/>
  <c r="AN349" i="4"/>
  <c r="AM349" i="4"/>
  <c r="AL349" i="4"/>
  <c r="AK349" i="4"/>
  <c r="AJ345" i="4"/>
  <c r="AN345" i="4"/>
  <c r="AM345" i="4"/>
  <c r="AL345" i="4"/>
  <c r="AK345" i="4"/>
  <c r="AJ341" i="4"/>
  <c r="AN341" i="4"/>
  <c r="AM341" i="4"/>
  <c r="AL341" i="4"/>
  <c r="AK341" i="4"/>
  <c r="AJ337" i="4"/>
  <c r="AN337" i="4"/>
  <c r="AM337" i="4"/>
  <c r="AL337" i="4"/>
  <c r="AK337" i="4"/>
  <c r="AJ333" i="4"/>
  <c r="AN333" i="4"/>
  <c r="AM333" i="4"/>
  <c r="AL333" i="4"/>
  <c r="AK333" i="4"/>
  <c r="AJ329" i="4"/>
  <c r="AN329" i="4"/>
  <c r="AM329" i="4"/>
  <c r="AL329" i="4"/>
  <c r="AK329" i="4"/>
  <c r="AJ325" i="4"/>
  <c r="AN325" i="4"/>
  <c r="AM325" i="4"/>
  <c r="AL325" i="4"/>
  <c r="AK325" i="4"/>
  <c r="AJ321" i="4"/>
  <c r="AN321" i="4"/>
  <c r="AM321" i="4"/>
  <c r="AL321" i="4"/>
  <c r="AK321" i="4"/>
  <c r="AJ317" i="4"/>
  <c r="AN317" i="4"/>
  <c r="AM317" i="4"/>
  <c r="AL317" i="4"/>
  <c r="AK317" i="4"/>
  <c r="AJ313" i="4"/>
  <c r="AN313" i="4"/>
  <c r="AM313" i="4"/>
  <c r="AL313" i="4"/>
  <c r="AK313" i="4"/>
  <c r="AJ309" i="4"/>
  <c r="AN309" i="4"/>
  <c r="AM309" i="4"/>
  <c r="AL309" i="4"/>
  <c r="AK309" i="4"/>
  <c r="AJ305" i="4"/>
  <c r="AN305" i="4"/>
  <c r="AM305" i="4"/>
  <c r="AL305" i="4"/>
  <c r="AK305" i="4"/>
  <c r="AJ301" i="4"/>
  <c r="AN301" i="4"/>
  <c r="AM301" i="4"/>
  <c r="AL301" i="4"/>
  <c r="AK301" i="4"/>
  <c r="AJ297" i="4"/>
  <c r="AN297" i="4"/>
  <c r="AM297" i="4"/>
  <c r="AL297" i="4"/>
  <c r="AK297" i="4"/>
  <c r="AJ293" i="4"/>
  <c r="AN293" i="4"/>
  <c r="AM293" i="4"/>
  <c r="AL293" i="4"/>
  <c r="AK293" i="4"/>
  <c r="AJ289" i="4"/>
  <c r="AN289" i="4"/>
  <c r="AM289" i="4"/>
  <c r="AL289" i="4"/>
  <c r="AK289" i="4"/>
  <c r="AJ285" i="4"/>
  <c r="AN285" i="4"/>
  <c r="AM285" i="4"/>
  <c r="AL285" i="4"/>
  <c r="AK285" i="4"/>
  <c r="AM281" i="4"/>
  <c r="AL281" i="4"/>
  <c r="AJ281" i="4"/>
  <c r="AN281" i="4"/>
  <c r="AK281" i="4"/>
  <c r="AM277" i="4"/>
  <c r="AL277" i="4"/>
  <c r="AJ277" i="4"/>
  <c r="AN277" i="4"/>
  <c r="AK277" i="4"/>
  <c r="AJ273" i="4"/>
  <c r="AN273" i="4"/>
  <c r="AM273" i="4"/>
  <c r="AL273" i="4"/>
  <c r="AK273" i="4"/>
  <c r="AJ269" i="4"/>
  <c r="AN269" i="4"/>
  <c r="AM269" i="4"/>
  <c r="AL269" i="4"/>
  <c r="AK269" i="4"/>
  <c r="AJ265" i="4"/>
  <c r="AN265" i="4"/>
  <c r="AM265" i="4"/>
  <c r="AL265" i="4"/>
  <c r="AK265" i="4"/>
  <c r="AJ261" i="4"/>
  <c r="AN261" i="4"/>
  <c r="AM261" i="4"/>
  <c r="AL261" i="4"/>
  <c r="AK261" i="4"/>
  <c r="AJ257" i="4"/>
  <c r="AN257" i="4"/>
  <c r="AM257" i="4"/>
  <c r="AL257" i="4"/>
  <c r="AK257" i="4"/>
  <c r="AJ253" i="4"/>
  <c r="AN253" i="4"/>
  <c r="AM253" i="4"/>
  <c r="AL253" i="4"/>
  <c r="AK253" i="4"/>
  <c r="AJ249" i="4"/>
  <c r="AN249" i="4"/>
  <c r="AM249" i="4"/>
  <c r="AL249" i="4"/>
  <c r="AK249" i="4"/>
  <c r="AJ245" i="4"/>
  <c r="AN245" i="4"/>
  <c r="AM245" i="4"/>
  <c r="AL245" i="4"/>
  <c r="AK245" i="4"/>
  <c r="AJ241" i="4"/>
  <c r="AN241" i="4"/>
  <c r="AM241" i="4"/>
  <c r="AL241" i="4"/>
  <c r="AK241" i="4"/>
  <c r="AJ237" i="4"/>
  <c r="AN237" i="4"/>
  <c r="AM237" i="4"/>
  <c r="AL237" i="4"/>
  <c r="AK237" i="4"/>
  <c r="AJ233" i="4"/>
  <c r="AN233" i="4"/>
  <c r="AM233" i="4"/>
  <c r="AL233" i="4"/>
  <c r="AK233" i="4"/>
  <c r="AJ229" i="4"/>
  <c r="AN229" i="4"/>
  <c r="AM229" i="4"/>
  <c r="AL229" i="4"/>
  <c r="AK229" i="4"/>
  <c r="AJ225" i="4"/>
  <c r="AN225" i="4"/>
  <c r="AK225" i="4"/>
  <c r="AL225" i="4"/>
  <c r="AM225" i="4"/>
  <c r="AJ221" i="4"/>
  <c r="AN221" i="4"/>
  <c r="AK221" i="4"/>
  <c r="AL221" i="4"/>
  <c r="AM221" i="4"/>
  <c r="AJ217" i="4"/>
  <c r="AN217" i="4"/>
  <c r="AK217" i="4"/>
  <c r="AL217" i="4"/>
  <c r="AM217" i="4"/>
  <c r="AJ213" i="4"/>
  <c r="AN213" i="4"/>
  <c r="AK213" i="4"/>
  <c r="AL213" i="4"/>
  <c r="AM213" i="4"/>
  <c r="AJ209" i="4"/>
  <c r="AN209" i="4"/>
  <c r="AK209" i="4"/>
  <c r="AL209" i="4"/>
  <c r="AM209" i="4"/>
  <c r="AJ205" i="4"/>
  <c r="AN205" i="4"/>
  <c r="AK205" i="4"/>
  <c r="AL205" i="4"/>
  <c r="AM205" i="4"/>
  <c r="AJ201" i="4"/>
  <c r="AN201" i="4"/>
  <c r="AK201" i="4"/>
  <c r="AL201" i="4"/>
  <c r="AM201" i="4"/>
  <c r="AJ197" i="4"/>
  <c r="AN197" i="4"/>
  <c r="AK197" i="4"/>
  <c r="AL197" i="4"/>
  <c r="AM197" i="4"/>
  <c r="AJ193" i="4"/>
  <c r="AN193" i="4"/>
  <c r="AK193" i="4"/>
  <c r="AL193" i="4"/>
  <c r="AM193" i="4"/>
  <c r="AJ189" i="4"/>
  <c r="AN189" i="4"/>
  <c r="AK189" i="4"/>
  <c r="AL189" i="4"/>
  <c r="AM189" i="4"/>
  <c r="AJ185" i="4"/>
  <c r="AN185" i="4"/>
  <c r="AK185" i="4"/>
  <c r="AL185" i="4"/>
  <c r="AM185" i="4"/>
  <c r="AL181" i="4"/>
  <c r="AK181" i="4"/>
  <c r="AJ181" i="4"/>
  <c r="AN181" i="4"/>
  <c r="AM181" i="4"/>
  <c r="AL177" i="4"/>
  <c r="AK177" i="4"/>
  <c r="AJ177" i="4"/>
  <c r="AN177" i="4"/>
  <c r="AM177" i="4"/>
  <c r="AL173" i="4"/>
  <c r="AK173" i="4"/>
  <c r="AJ173" i="4"/>
  <c r="AN173" i="4"/>
  <c r="AM173" i="4"/>
  <c r="AL169" i="4"/>
  <c r="AK169" i="4"/>
  <c r="AJ169" i="4"/>
  <c r="AN169" i="4"/>
  <c r="AM169" i="4"/>
  <c r="AL165" i="4"/>
  <c r="AK165" i="4"/>
  <c r="AJ165" i="4"/>
  <c r="AN165" i="4"/>
  <c r="AM165" i="4"/>
  <c r="AL161" i="4"/>
  <c r="AK161" i="4"/>
  <c r="AJ161" i="4"/>
  <c r="AN161" i="4"/>
  <c r="AM161" i="4"/>
  <c r="AL157" i="4"/>
  <c r="AK157" i="4"/>
  <c r="AJ157" i="4"/>
  <c r="AN157" i="4"/>
  <c r="AM157" i="4"/>
  <c r="AL153" i="4"/>
  <c r="AK153" i="4"/>
  <c r="AJ153" i="4"/>
  <c r="AN153" i="4"/>
  <c r="AM153" i="4"/>
  <c r="AL149" i="4"/>
  <c r="AK149" i="4"/>
  <c r="AJ149" i="4"/>
  <c r="AN149" i="4"/>
  <c r="AM149" i="4"/>
  <c r="AL145" i="4"/>
  <c r="AK145" i="4"/>
  <c r="AJ145" i="4"/>
  <c r="AN145" i="4"/>
  <c r="AM145" i="4"/>
  <c r="AM141" i="4"/>
  <c r="AJ141" i="4"/>
  <c r="AN141" i="4"/>
  <c r="AK141" i="4"/>
  <c r="AL141" i="4"/>
  <c r="AM137" i="4"/>
  <c r="AJ137" i="4"/>
  <c r="AN137" i="4"/>
  <c r="AK137" i="4"/>
  <c r="AL137" i="4"/>
  <c r="AL133" i="4"/>
  <c r="AK133" i="4"/>
  <c r="AJ133" i="4"/>
  <c r="AN133" i="4"/>
  <c r="AM133" i="4"/>
  <c r="AL129" i="4"/>
  <c r="AK129" i="4"/>
  <c r="AJ129" i="4"/>
  <c r="AN129" i="4"/>
  <c r="AM129" i="4"/>
  <c r="AL125" i="4"/>
  <c r="AK125" i="4"/>
  <c r="AJ125" i="4"/>
  <c r="AN125" i="4"/>
  <c r="AM125" i="4"/>
  <c r="AL121" i="4"/>
  <c r="AK121" i="4"/>
  <c r="AJ121" i="4"/>
  <c r="AN121" i="4"/>
  <c r="AM121" i="4"/>
  <c r="AL117" i="4"/>
  <c r="AK117" i="4"/>
  <c r="AJ117" i="4"/>
  <c r="AN117" i="4"/>
  <c r="AM117" i="4"/>
  <c r="AL113" i="4"/>
  <c r="AK113" i="4"/>
  <c r="AJ113" i="4"/>
  <c r="AN113" i="4"/>
  <c r="AM113" i="4"/>
  <c r="AL109" i="4"/>
  <c r="AK109" i="4"/>
  <c r="AJ109" i="4"/>
  <c r="AN109" i="4"/>
  <c r="AM109" i="4"/>
  <c r="AL105" i="4"/>
  <c r="AK105" i="4"/>
  <c r="AJ105" i="4"/>
  <c r="AN105" i="4"/>
  <c r="AM105" i="4"/>
  <c r="AL101" i="4"/>
  <c r="AK101" i="4"/>
  <c r="AJ101" i="4"/>
  <c r="AN101" i="4"/>
  <c r="AM101" i="4"/>
  <c r="AM97" i="4"/>
  <c r="AK97" i="4"/>
  <c r="AJ97" i="4"/>
  <c r="AN97" i="4"/>
  <c r="AL97" i="4"/>
  <c r="AK93" i="4"/>
  <c r="AJ93" i="4"/>
  <c r="AN93" i="4"/>
  <c r="AM93" i="4"/>
  <c r="AL93" i="4"/>
  <c r="AK89" i="4"/>
  <c r="AJ89" i="4"/>
  <c r="AN89" i="4"/>
  <c r="AM89" i="4"/>
  <c r="AL89" i="4"/>
  <c r="AK85" i="4"/>
  <c r="AJ85" i="4"/>
  <c r="AN85" i="4"/>
  <c r="AM85" i="4"/>
  <c r="AL85" i="4"/>
  <c r="AK81" i="4"/>
  <c r="AJ81" i="4"/>
  <c r="AN81" i="4"/>
  <c r="AM81" i="4"/>
  <c r="AL81" i="4"/>
  <c r="AK77" i="4"/>
  <c r="AJ77" i="4"/>
  <c r="AN77" i="4"/>
  <c r="AM77" i="4"/>
  <c r="AL77" i="4"/>
  <c r="AK73" i="4"/>
  <c r="AJ73" i="4"/>
  <c r="AN73" i="4"/>
  <c r="AM73" i="4"/>
  <c r="AL73" i="4"/>
  <c r="AK69" i="4"/>
  <c r="AJ69" i="4"/>
  <c r="AN69" i="4"/>
  <c r="AM69" i="4"/>
  <c r="AL69" i="4"/>
  <c r="AK65" i="4"/>
  <c r="AJ65" i="4"/>
  <c r="AN65" i="4"/>
  <c r="AM65" i="4"/>
  <c r="AL65" i="4"/>
  <c r="AK61" i="4"/>
  <c r="AJ61" i="4"/>
  <c r="AN61" i="4"/>
  <c r="AM61" i="4"/>
  <c r="AL61" i="4"/>
  <c r="AK57" i="4"/>
  <c r="AJ57" i="4"/>
  <c r="AN57" i="4"/>
  <c r="AM57" i="4"/>
  <c r="AL57" i="4"/>
  <c r="AK53" i="4"/>
  <c r="AJ53" i="4"/>
  <c r="AN53" i="4"/>
  <c r="AM53" i="4"/>
  <c r="AL53" i="4"/>
  <c r="AL49" i="4"/>
  <c r="AM49" i="4"/>
  <c r="AJ49" i="4"/>
  <c r="AK49" i="4"/>
  <c r="AN49" i="4"/>
  <c r="AL45" i="4"/>
  <c r="AM45" i="4"/>
  <c r="AJ45" i="4"/>
  <c r="AK45" i="4"/>
  <c r="AN45" i="4"/>
  <c r="AL41" i="4"/>
  <c r="AM41" i="4"/>
  <c r="AJ41" i="4"/>
  <c r="AK41" i="4"/>
  <c r="AN41" i="4"/>
  <c r="AL37" i="4"/>
  <c r="AM37" i="4"/>
  <c r="AJ37" i="4"/>
  <c r="AK37" i="4"/>
  <c r="AN37" i="4"/>
  <c r="AL33" i="4"/>
  <c r="AM33" i="4"/>
  <c r="AJ33" i="4"/>
  <c r="AK33" i="4"/>
  <c r="AN33" i="4"/>
  <c r="AM29" i="4"/>
  <c r="AN29" i="4"/>
  <c r="AL29" i="4"/>
  <c r="AK29" i="4"/>
  <c r="AJ29" i="4"/>
  <c r="AM25" i="4"/>
  <c r="AN25" i="4"/>
  <c r="AL25" i="4"/>
  <c r="AK25" i="4"/>
  <c r="AJ25" i="4"/>
  <c r="AM21" i="4"/>
  <c r="AN21" i="4"/>
  <c r="AL21" i="4"/>
  <c r="AK21" i="4"/>
  <c r="AJ21" i="4"/>
  <c r="AM17" i="4"/>
  <c r="AN17" i="4"/>
  <c r="AL17" i="4"/>
  <c r="AK17" i="4"/>
  <c r="AJ17" i="4"/>
  <c r="AJ14" i="4"/>
  <c r="AL14" i="4"/>
  <c r="AN14" i="4"/>
  <c r="AM14" i="4"/>
  <c r="AK14" i="4"/>
  <c r="AJ12" i="4"/>
  <c r="AL12" i="4"/>
  <c r="AK12" i="4"/>
  <c r="AN12" i="4"/>
  <c r="AM12" i="4"/>
  <c r="AJ13" i="4"/>
  <c r="AM13" i="4"/>
  <c r="AN13" i="4"/>
  <c r="AL13" i="4"/>
  <c r="AK13" i="4"/>
  <c r="B812" i="6"/>
  <c r="AY2426" i="4"/>
  <c r="AV2426" i="4"/>
  <c r="AW2426" i="4"/>
  <c r="AX2426" i="4"/>
  <c r="AU2426" i="4"/>
  <c r="AY2394" i="4"/>
  <c r="AU2394" i="4"/>
  <c r="AX2394" i="4"/>
  <c r="AV2394" i="4"/>
  <c r="AW2394" i="4"/>
  <c r="AY2362" i="4"/>
  <c r="AV2362" i="4"/>
  <c r="AW2362" i="4"/>
  <c r="AU2362" i="4"/>
  <c r="AX2362" i="4"/>
  <c r="AX2344" i="4"/>
  <c r="AY2344" i="4"/>
  <c r="AW2344" i="4"/>
  <c r="AV2344" i="4"/>
  <c r="AU2344" i="4"/>
  <c r="AX2312" i="4"/>
  <c r="AY2312" i="4"/>
  <c r="AW2312" i="4"/>
  <c r="AU2312" i="4"/>
  <c r="AV2312" i="4"/>
  <c r="AX2280" i="4"/>
  <c r="AY2280" i="4"/>
  <c r="AW2280" i="4"/>
  <c r="AU2280" i="4"/>
  <c r="AV2280" i="4"/>
  <c r="AX2248" i="4"/>
  <c r="AY2248" i="4"/>
  <c r="AW2248" i="4"/>
  <c r="AV2248" i="4"/>
  <c r="AU2248" i="4"/>
  <c r="AU2216" i="4"/>
  <c r="AV2216" i="4"/>
  <c r="AX2216" i="4"/>
  <c r="AW2216" i="4"/>
  <c r="AY2216" i="4"/>
  <c r="AX2184" i="4"/>
  <c r="AY2184" i="4"/>
  <c r="AW2184" i="4"/>
  <c r="AU2184" i="4"/>
  <c r="AV2184" i="4"/>
  <c r="AU2152" i="4"/>
  <c r="AV2152" i="4"/>
  <c r="AW2152" i="4"/>
  <c r="AY2152" i="4"/>
  <c r="AX2152" i="4"/>
  <c r="AU2120" i="4"/>
  <c r="AV2120" i="4"/>
  <c r="AY2120" i="4"/>
  <c r="AX2120" i="4"/>
  <c r="AW2120" i="4"/>
  <c r="AX2088" i="4"/>
  <c r="AY2088" i="4"/>
  <c r="AW2088" i="4"/>
  <c r="AU2088" i="4"/>
  <c r="AV2088" i="4"/>
  <c r="AX2072" i="4"/>
  <c r="AW2072" i="4"/>
  <c r="AY2072" i="4"/>
  <c r="AU2072" i="4"/>
  <c r="AV2072" i="4"/>
  <c r="AU2056" i="4"/>
  <c r="AV2056" i="4"/>
  <c r="AY2056" i="4"/>
  <c r="AX2056" i="4"/>
  <c r="AW2056" i="4"/>
  <c r="AU2040" i="4"/>
  <c r="AV2040" i="4"/>
  <c r="AW2040" i="4"/>
  <c r="AY2040" i="4"/>
  <c r="AX2040" i="4"/>
  <c r="AX2024" i="4"/>
  <c r="AY2024" i="4"/>
  <c r="AW2024" i="4"/>
  <c r="AU2024" i="4"/>
  <c r="AV2024" i="4"/>
  <c r="AX2008" i="4"/>
  <c r="AW2008" i="4"/>
  <c r="AY2008" i="4"/>
  <c r="AV2008" i="4"/>
  <c r="AU2008" i="4"/>
  <c r="AX1992" i="4"/>
  <c r="AY1992" i="4"/>
  <c r="AW1992" i="4"/>
  <c r="AU1992" i="4"/>
  <c r="AV1992" i="4"/>
  <c r="AU1976" i="4"/>
  <c r="AV1976" i="4"/>
  <c r="AX1976" i="4"/>
  <c r="AY1976" i="4"/>
  <c r="AW1976" i="4"/>
  <c r="AU1960" i="4"/>
  <c r="AV1960" i="4"/>
  <c r="AY1960" i="4"/>
  <c r="AW1960" i="4"/>
  <c r="AX1960" i="4"/>
  <c r="AX1944" i="4"/>
  <c r="AW1944" i="4"/>
  <c r="AY1944" i="4"/>
  <c r="AU1944" i="4"/>
  <c r="AV1944" i="4"/>
  <c r="AU1928" i="4"/>
  <c r="AV1928" i="4"/>
  <c r="AY1928" i="4"/>
  <c r="AX1928" i="4"/>
  <c r="AW1928" i="4"/>
  <c r="AX2386" i="4"/>
  <c r="AW2386" i="4"/>
  <c r="AU2386" i="4"/>
  <c r="AY2386" i="4"/>
  <c r="AV2386" i="4"/>
  <c r="AU2320" i="4"/>
  <c r="AW2320" i="4"/>
  <c r="AX2320" i="4"/>
  <c r="AY2320" i="4"/>
  <c r="AV2320" i="4"/>
  <c r="AX2256" i="4"/>
  <c r="AV2256" i="4"/>
  <c r="AY2256" i="4"/>
  <c r="AW2256" i="4"/>
  <c r="AU2256" i="4"/>
  <c r="AU2192" i="4"/>
  <c r="AW2192" i="4"/>
  <c r="AV2192" i="4"/>
  <c r="AX2192" i="4"/>
  <c r="AY2192" i="4"/>
  <c r="AU2128" i="4"/>
  <c r="AW2128" i="4"/>
  <c r="AX2128" i="4"/>
  <c r="AY2128" i="4"/>
  <c r="AV2128" i="4"/>
  <c r="AW2092" i="4"/>
  <c r="AV2092" i="4"/>
  <c r="AX2092" i="4"/>
  <c r="AU2092" i="4"/>
  <c r="AY2092" i="4"/>
  <c r="AX2060" i="4"/>
  <c r="AY2060" i="4"/>
  <c r="AU2060" i="4"/>
  <c r="AV2060" i="4"/>
  <c r="AW2060" i="4"/>
  <c r="AW2028" i="4"/>
  <c r="AV2028" i="4"/>
  <c r="AX2028" i="4"/>
  <c r="AY2028" i="4"/>
  <c r="AU2028" i="4"/>
  <c r="AX1996" i="4"/>
  <c r="AY1996" i="4"/>
  <c r="AU1996" i="4"/>
  <c r="AV1996" i="4"/>
  <c r="AW1996" i="4"/>
  <c r="AW1964" i="4"/>
  <c r="AV1964" i="4"/>
  <c r="AY1964" i="4"/>
  <c r="AX1964" i="4"/>
  <c r="AU1964" i="4"/>
  <c r="AX1932" i="4"/>
  <c r="AY1932" i="4"/>
  <c r="AU1932" i="4"/>
  <c r="AW1932" i="4"/>
  <c r="AV1932" i="4"/>
  <c r="AU1912" i="4"/>
  <c r="AV1912" i="4"/>
  <c r="AW1912" i="4"/>
  <c r="AX1912" i="4"/>
  <c r="AY1912" i="4"/>
  <c r="AU1896" i="4"/>
  <c r="AV1896" i="4"/>
  <c r="AX1896" i="4"/>
  <c r="AW1896" i="4"/>
  <c r="AY1896" i="4"/>
  <c r="AX1880" i="4"/>
  <c r="AW1880" i="4"/>
  <c r="AY1880" i="4"/>
  <c r="AV1880" i="4"/>
  <c r="AU1880" i="4"/>
  <c r="AU1864" i="4"/>
  <c r="AV1864" i="4"/>
  <c r="AW1864" i="4"/>
  <c r="AY1864" i="4"/>
  <c r="AX1864" i="4"/>
  <c r="AU1848" i="4"/>
  <c r="AV1848" i="4"/>
  <c r="AX1848" i="4"/>
  <c r="AY1848" i="4"/>
  <c r="AW1848" i="4"/>
  <c r="AU1832" i="4"/>
  <c r="AY1832" i="4"/>
  <c r="AW1832" i="4"/>
  <c r="AV1832" i="4"/>
  <c r="AX1832" i="4"/>
  <c r="AX1816" i="4"/>
  <c r="AW1816" i="4"/>
  <c r="AY1816" i="4"/>
  <c r="AV1816" i="4"/>
  <c r="AU1816" i="4"/>
  <c r="AX1800" i="4"/>
  <c r="AW1800" i="4"/>
  <c r="AV1800" i="4"/>
  <c r="AU1800" i="4"/>
  <c r="AY1800" i="4"/>
  <c r="AU1784" i="4"/>
  <c r="AY1784" i="4"/>
  <c r="AX1784" i="4"/>
  <c r="AV1784" i="4"/>
  <c r="AW1784" i="4"/>
  <c r="AX1768" i="4"/>
  <c r="AY1768" i="4"/>
  <c r="AW1768" i="4"/>
  <c r="AV1768" i="4"/>
  <c r="AU1768" i="4"/>
  <c r="AU1752" i="4"/>
  <c r="AV1752" i="4"/>
  <c r="AW1752" i="4"/>
  <c r="AX1752" i="4"/>
  <c r="AY1752" i="4"/>
  <c r="AX1736" i="4"/>
  <c r="AW1736" i="4"/>
  <c r="AV1736" i="4"/>
  <c r="AU1736" i="4"/>
  <c r="AY1736" i="4"/>
  <c r="AU1720" i="4"/>
  <c r="AY1720" i="4"/>
  <c r="AW1720" i="4"/>
  <c r="AX1720" i="4"/>
  <c r="AV1720" i="4"/>
  <c r="AX1704" i="4"/>
  <c r="AV1704" i="4"/>
  <c r="AW1704" i="4"/>
  <c r="AY1704" i="4"/>
  <c r="AU1704" i="4"/>
  <c r="AU1688" i="4"/>
  <c r="AV1688" i="4"/>
  <c r="AW1688" i="4"/>
  <c r="AX1688" i="4"/>
  <c r="AY1688" i="4"/>
  <c r="AX1672" i="4"/>
  <c r="AW1672" i="4"/>
  <c r="AY1672" i="4"/>
  <c r="AU1672" i="4"/>
  <c r="AV1672" i="4"/>
  <c r="AU1656" i="4"/>
  <c r="AY1656" i="4"/>
  <c r="AX1656" i="4"/>
  <c r="AV1656" i="4"/>
  <c r="AW1656" i="4"/>
  <c r="AX1640" i="4"/>
  <c r="AY1640" i="4"/>
  <c r="AV1640" i="4"/>
  <c r="AW1640" i="4"/>
  <c r="AU1640" i="4"/>
  <c r="AU1624" i="4"/>
  <c r="AY1624" i="4"/>
  <c r="AX1624" i="4"/>
  <c r="AW1624" i="4"/>
  <c r="AV1624" i="4"/>
  <c r="AX1608" i="4"/>
  <c r="AV1608" i="4"/>
  <c r="AW1608" i="4"/>
  <c r="AU1608" i="4"/>
  <c r="AY1608" i="4"/>
  <c r="AU1592" i="4"/>
  <c r="AV1592" i="4"/>
  <c r="AX1592" i="4"/>
  <c r="AY1592" i="4"/>
  <c r="AW1592" i="4"/>
  <c r="AX1576" i="4"/>
  <c r="AY1576" i="4"/>
  <c r="AV1576" i="4"/>
  <c r="AW1576" i="4"/>
  <c r="AU1576" i="4"/>
  <c r="AU1560" i="4"/>
  <c r="AV1560" i="4"/>
  <c r="AW1560" i="4"/>
  <c r="AX1560" i="4"/>
  <c r="AY1560" i="4"/>
  <c r="AX1544" i="4"/>
  <c r="AY1544" i="4"/>
  <c r="AV1544" i="4"/>
  <c r="AU1544" i="4"/>
  <c r="AW1544" i="4"/>
  <c r="AU1528" i="4"/>
  <c r="AV1528" i="4"/>
  <c r="AW1528" i="4"/>
  <c r="AX1528" i="4"/>
  <c r="AY1528" i="4"/>
  <c r="AX1512" i="4"/>
  <c r="AY1512" i="4"/>
  <c r="AV1512" i="4"/>
  <c r="AW1512" i="4"/>
  <c r="AU1512" i="4"/>
  <c r="AU1496" i="4"/>
  <c r="AV1496" i="4"/>
  <c r="AW1496" i="4"/>
  <c r="AX1496" i="4"/>
  <c r="AY1496" i="4"/>
  <c r="AX1480" i="4"/>
  <c r="AY1480" i="4"/>
  <c r="AV1480" i="4"/>
  <c r="AU1480" i="4"/>
  <c r="AW1480" i="4"/>
  <c r="AX1464" i="4"/>
  <c r="AW1464" i="4"/>
  <c r="AY1464" i="4"/>
  <c r="AV1464" i="4"/>
  <c r="AU1464" i="4"/>
  <c r="AU1448" i="4"/>
  <c r="AW1448" i="4"/>
  <c r="AX1448" i="4"/>
  <c r="AV1448" i="4"/>
  <c r="AY1448" i="4"/>
  <c r="AU1432" i="4"/>
  <c r="AV1432" i="4"/>
  <c r="AY1432" i="4"/>
  <c r="AW1432" i="4"/>
  <c r="AX1432" i="4"/>
  <c r="AY2402" i="4"/>
  <c r="AW2402" i="4"/>
  <c r="AX2402" i="4"/>
  <c r="AV2402" i="4"/>
  <c r="AU2402" i="4"/>
  <c r="AU2272" i="4"/>
  <c r="AW2272" i="4"/>
  <c r="AY2272" i="4"/>
  <c r="AX2272" i="4"/>
  <c r="AV2272" i="4"/>
  <c r="AX2144" i="4"/>
  <c r="AY2144" i="4"/>
  <c r="AV2144" i="4"/>
  <c r="AU2144" i="4"/>
  <c r="AW2144" i="4"/>
  <c r="AX2052" i="4"/>
  <c r="AV2052" i="4"/>
  <c r="AY2052" i="4"/>
  <c r="AU2052" i="4"/>
  <c r="AW2052" i="4"/>
  <c r="AX1988" i="4"/>
  <c r="AV1988" i="4"/>
  <c r="AY1988" i="4"/>
  <c r="AW1988" i="4"/>
  <c r="AU1988" i="4"/>
  <c r="AX1924" i="4"/>
  <c r="AV1924" i="4"/>
  <c r="AY1924" i="4"/>
  <c r="AU1924" i="4"/>
  <c r="AW1924" i="4"/>
  <c r="AW1892" i="4"/>
  <c r="AU1892" i="4"/>
  <c r="AX1892" i="4"/>
  <c r="AY1892" i="4"/>
  <c r="AV1892" i="4"/>
  <c r="AX1860" i="4"/>
  <c r="AV1860" i="4"/>
  <c r="AY1860" i="4"/>
  <c r="AW1860" i="4"/>
  <c r="AU1860" i="4"/>
  <c r="AX1828" i="4"/>
  <c r="AV1828" i="4"/>
  <c r="AY1828" i="4"/>
  <c r="AU1828" i="4"/>
  <c r="AW1828" i="4"/>
  <c r="AX1796" i="4"/>
  <c r="AV1796" i="4"/>
  <c r="AU1796" i="4"/>
  <c r="AW1796" i="4"/>
  <c r="AY1796" i="4"/>
  <c r="AX1764" i="4"/>
  <c r="AV1764" i="4"/>
  <c r="AY1764" i="4"/>
  <c r="AU1764" i="4"/>
  <c r="AW1764" i="4"/>
  <c r="AX1732" i="4"/>
  <c r="AV1732" i="4"/>
  <c r="AU1732" i="4"/>
  <c r="AW1732" i="4"/>
  <c r="AY1732" i="4"/>
  <c r="AX1700" i="4"/>
  <c r="AV1700" i="4"/>
  <c r="AY1700" i="4"/>
  <c r="AU1700" i="4"/>
  <c r="AW1700" i="4"/>
  <c r="AX1668" i="4"/>
  <c r="AV1668" i="4"/>
  <c r="AU1668" i="4"/>
  <c r="AW1668" i="4"/>
  <c r="AY1668" i="4"/>
  <c r="AX1636" i="4"/>
  <c r="AV1636" i="4"/>
  <c r="AU1636" i="4"/>
  <c r="AY1636" i="4"/>
  <c r="AW1636" i="4"/>
  <c r="AX1604" i="4"/>
  <c r="AV1604" i="4"/>
  <c r="AU1604" i="4"/>
  <c r="AW1604" i="4"/>
  <c r="AY1604" i="4"/>
  <c r="AX1572" i="4"/>
  <c r="AV1572" i="4"/>
  <c r="AY1572" i="4"/>
  <c r="AU1572" i="4"/>
  <c r="AW1572" i="4"/>
  <c r="AX1540" i="4"/>
  <c r="AV1540" i="4"/>
  <c r="AY1540" i="4"/>
  <c r="AW1540" i="4"/>
  <c r="AU1540" i="4"/>
  <c r="AX1508" i="4"/>
  <c r="AV1508" i="4"/>
  <c r="AY1508" i="4"/>
  <c r="AU1508" i="4"/>
  <c r="AW1508" i="4"/>
  <c r="AW1476" i="4"/>
  <c r="AX1476" i="4"/>
  <c r="AV1476" i="4"/>
  <c r="AY1476" i="4"/>
  <c r="AU1476" i="4"/>
  <c r="AU1444" i="4"/>
  <c r="AX1444" i="4"/>
  <c r="AV1444" i="4"/>
  <c r="AY1444" i="4"/>
  <c r="AW1444" i="4"/>
  <c r="AU1412" i="4"/>
  <c r="AX1412" i="4"/>
  <c r="AV1412" i="4"/>
  <c r="AY1412" i="4"/>
  <c r="AW1412" i="4"/>
  <c r="AX1396" i="4"/>
  <c r="AY1396" i="4"/>
  <c r="AU1396" i="4"/>
  <c r="AV1396" i="4"/>
  <c r="AW1396" i="4"/>
  <c r="AW1380" i="4"/>
  <c r="AU1380" i="4"/>
  <c r="AV1380" i="4"/>
  <c r="AX1380" i="4"/>
  <c r="AY1380" i="4"/>
  <c r="AX1364" i="4"/>
  <c r="AY1364" i="4"/>
  <c r="AU1364" i="4"/>
  <c r="AW1364" i="4"/>
  <c r="AV1364" i="4"/>
  <c r="AW1348" i="4"/>
  <c r="AU1348" i="4"/>
  <c r="AX1348" i="4"/>
  <c r="AV1348" i="4"/>
  <c r="AY1348" i="4"/>
  <c r="AX1332" i="4"/>
  <c r="AY1332" i="4"/>
  <c r="AU1332" i="4"/>
  <c r="AV1332" i="4"/>
  <c r="AW1332" i="4"/>
  <c r="AW1316" i="4"/>
  <c r="AU1316" i="4"/>
  <c r="AV1316" i="4"/>
  <c r="AX1316" i="4"/>
  <c r="AY1316" i="4"/>
  <c r="AX1300" i="4"/>
  <c r="AY1300" i="4"/>
  <c r="AU1300" i="4"/>
  <c r="AW1300" i="4"/>
  <c r="AV1300" i="4"/>
  <c r="AW1284" i="4"/>
  <c r="AU1284" i="4"/>
  <c r="AY1284" i="4"/>
  <c r="AV1284" i="4"/>
  <c r="AX1284" i="4"/>
  <c r="AX1268" i="4"/>
  <c r="AY1268" i="4"/>
  <c r="AU1268" i="4"/>
  <c r="AW1268" i="4"/>
  <c r="AV1268" i="4"/>
  <c r="AW1252" i="4"/>
  <c r="AU1252" i="4"/>
  <c r="AX1252" i="4"/>
  <c r="AY1252" i="4"/>
  <c r="AV1252" i="4"/>
  <c r="AX1236" i="4"/>
  <c r="AY1236" i="4"/>
  <c r="AU1236" i="4"/>
  <c r="AV1236" i="4"/>
  <c r="AW1236" i="4"/>
  <c r="AW1220" i="4"/>
  <c r="AU1220" i="4"/>
  <c r="AX1220" i="4"/>
  <c r="AV1220" i="4"/>
  <c r="AY1220" i="4"/>
  <c r="AX1204" i="4"/>
  <c r="AY1204" i="4"/>
  <c r="AU1204" i="4"/>
  <c r="AV1204" i="4"/>
  <c r="AW1204" i="4"/>
  <c r="AW1188" i="4"/>
  <c r="AU1188" i="4"/>
  <c r="AX1188" i="4"/>
  <c r="AY1188" i="4"/>
  <c r="AV1188" i="4"/>
  <c r="AX1172" i="4"/>
  <c r="AY1172" i="4"/>
  <c r="AU1172" i="4"/>
  <c r="AV1172" i="4"/>
  <c r="AW1172" i="4"/>
  <c r="AW1156" i="4"/>
  <c r="AU1156" i="4"/>
  <c r="AX1156" i="4"/>
  <c r="AV1156" i="4"/>
  <c r="AY1156" i="4"/>
  <c r="AX1140" i="4"/>
  <c r="AY1140" i="4"/>
  <c r="AU1140" i="4"/>
  <c r="AV1140" i="4"/>
  <c r="AW1140" i="4"/>
  <c r="AW1124" i="4"/>
  <c r="AU1124" i="4"/>
  <c r="AV1124" i="4"/>
  <c r="AX1124" i="4"/>
  <c r="AY1124" i="4"/>
  <c r="AX1108" i="4"/>
  <c r="AY1108" i="4"/>
  <c r="AU1108" i="4"/>
  <c r="AW1108" i="4"/>
  <c r="AV1108" i="4"/>
  <c r="AW1092" i="4"/>
  <c r="AU1092" i="4"/>
  <c r="AX1092" i="4"/>
  <c r="AV1092" i="4"/>
  <c r="AY1092" i="4"/>
  <c r="AX1076" i="4"/>
  <c r="AY1076" i="4"/>
  <c r="AU1076" i="4"/>
  <c r="AV1076" i="4"/>
  <c r="AW1076" i="4"/>
  <c r="AW1060" i="4"/>
  <c r="AU1060" i="4"/>
  <c r="AV1060" i="4"/>
  <c r="AX1060" i="4"/>
  <c r="AY1060" i="4"/>
  <c r="AX1044" i="4"/>
  <c r="AY1044" i="4"/>
  <c r="AU1044" i="4"/>
  <c r="AW1044" i="4"/>
  <c r="AV1044" i="4"/>
  <c r="AW1028" i="4"/>
  <c r="AU1028" i="4"/>
  <c r="AX1028" i="4"/>
  <c r="AV1028" i="4"/>
  <c r="AY1028" i="4"/>
  <c r="AX1012" i="4"/>
  <c r="AY1012" i="4"/>
  <c r="AU1012" i="4"/>
  <c r="AV1012" i="4"/>
  <c r="AW1012" i="4"/>
  <c r="AW996" i="4"/>
  <c r="AU996" i="4"/>
  <c r="AX996" i="4"/>
  <c r="AY996" i="4"/>
  <c r="AV996" i="4"/>
  <c r="AX980" i="4"/>
  <c r="AY980" i="4"/>
  <c r="AU980" i="4"/>
  <c r="AV980" i="4"/>
  <c r="AW980" i="4"/>
  <c r="AW964" i="4"/>
  <c r="AU964" i="4"/>
  <c r="AV964" i="4"/>
  <c r="AX964" i="4"/>
  <c r="AY964" i="4"/>
  <c r="AX948" i="4"/>
  <c r="AY948" i="4"/>
  <c r="AU948" i="4"/>
  <c r="AW948" i="4"/>
  <c r="AV948" i="4"/>
  <c r="AW932" i="4"/>
  <c r="AU932" i="4"/>
  <c r="AX932" i="4"/>
  <c r="AY932" i="4"/>
  <c r="AV932" i="4"/>
  <c r="AX916" i="4"/>
  <c r="AY916" i="4"/>
  <c r="AU916" i="4"/>
  <c r="AV916" i="4"/>
  <c r="AW916" i="4"/>
  <c r="AW900" i="4"/>
  <c r="AU900" i="4"/>
  <c r="AX900" i="4"/>
  <c r="AV900" i="4"/>
  <c r="AY900" i="4"/>
  <c r="AX884" i="4"/>
  <c r="AY884" i="4"/>
  <c r="AU884" i="4"/>
  <c r="AV884" i="4"/>
  <c r="AW884" i="4"/>
  <c r="AW868" i="4"/>
  <c r="AU868" i="4"/>
  <c r="AV868" i="4"/>
  <c r="AX868" i="4"/>
  <c r="AY868" i="4"/>
  <c r="AX852" i="4"/>
  <c r="AY852" i="4"/>
  <c r="AU852" i="4"/>
  <c r="AW852" i="4"/>
  <c r="AV852" i="4"/>
  <c r="AW836" i="4"/>
  <c r="AU836" i="4"/>
  <c r="AX836" i="4"/>
  <c r="AV836" i="4"/>
  <c r="AY836" i="4"/>
  <c r="AX820" i="4"/>
  <c r="AY820" i="4"/>
  <c r="AU820" i="4"/>
  <c r="AV820" i="4"/>
  <c r="AW820" i="4"/>
  <c r="AW804" i="4"/>
  <c r="AU804" i="4"/>
  <c r="AV804" i="4"/>
  <c r="AX804" i="4"/>
  <c r="AY804" i="4"/>
  <c r="AX788" i="4"/>
  <c r="AV788" i="4"/>
  <c r="AU788" i="4"/>
  <c r="AW788" i="4"/>
  <c r="AY788" i="4"/>
  <c r="AY772" i="4"/>
  <c r="AU772" i="4"/>
  <c r="AW772" i="4"/>
  <c r="AV772" i="4"/>
  <c r="AX772" i="4"/>
  <c r="AX756" i="4"/>
  <c r="AV756" i="4"/>
  <c r="AW756" i="4"/>
  <c r="AY756" i="4"/>
  <c r="AU756" i="4"/>
  <c r="AY740" i="4"/>
  <c r="AU740" i="4"/>
  <c r="AX740" i="4"/>
  <c r="AW740" i="4"/>
  <c r="AV740" i="4"/>
  <c r="AX724" i="4"/>
  <c r="AV724" i="4"/>
  <c r="AW724" i="4"/>
  <c r="AU724" i="4"/>
  <c r="AY724" i="4"/>
  <c r="AY708" i="4"/>
  <c r="AU708" i="4"/>
  <c r="AX708" i="4"/>
  <c r="AV708" i="4"/>
  <c r="AW708" i="4"/>
  <c r="AX692" i="4"/>
  <c r="AV692" i="4"/>
  <c r="AW692" i="4"/>
  <c r="AU692" i="4"/>
  <c r="AY692" i="4"/>
  <c r="AY676" i="4"/>
  <c r="AU676" i="4"/>
  <c r="AV676" i="4"/>
  <c r="AX676" i="4"/>
  <c r="AW676" i="4"/>
  <c r="AX660" i="4"/>
  <c r="AV660" i="4"/>
  <c r="AW660" i="4"/>
  <c r="AY660" i="4"/>
  <c r="AU660" i="4"/>
  <c r="AY644" i="4"/>
  <c r="AU644" i="4"/>
  <c r="AX644" i="4"/>
  <c r="AV644" i="4"/>
  <c r="AW644" i="4"/>
  <c r="AX628" i="4"/>
  <c r="AV628" i="4"/>
  <c r="AW628" i="4"/>
  <c r="AU628" i="4"/>
  <c r="AY628" i="4"/>
  <c r="AY612" i="4"/>
  <c r="AU612" i="4"/>
  <c r="AV612" i="4"/>
  <c r="AX612" i="4"/>
  <c r="AW612" i="4"/>
  <c r="AX596" i="4"/>
  <c r="AV596" i="4"/>
  <c r="AW596" i="4"/>
  <c r="AY596" i="4"/>
  <c r="AU596" i="4"/>
  <c r="AY580" i="4"/>
  <c r="AU580" i="4"/>
  <c r="AW580" i="4"/>
  <c r="AV580" i="4"/>
  <c r="AX580" i="4"/>
  <c r="AX564" i="4"/>
  <c r="AV564" i="4"/>
  <c r="AW564" i="4"/>
  <c r="AY564" i="4"/>
  <c r="AU564" i="4"/>
  <c r="AY548" i="4"/>
  <c r="AU548" i="4"/>
  <c r="AV548" i="4"/>
  <c r="AX548" i="4"/>
  <c r="AW548" i="4"/>
  <c r="AX532" i="4"/>
  <c r="AV532" i="4"/>
  <c r="AW532" i="4"/>
  <c r="AY532" i="4"/>
  <c r="AU532" i="4"/>
  <c r="AY516" i="4"/>
  <c r="AU516" i="4"/>
  <c r="AX516" i="4"/>
  <c r="AV516" i="4"/>
  <c r="AW516" i="4"/>
  <c r="AX500" i="4"/>
  <c r="AV500" i="4"/>
  <c r="AW500" i="4"/>
  <c r="AU500" i="4"/>
  <c r="AY500" i="4"/>
  <c r="AY484" i="4"/>
  <c r="AU484" i="4"/>
  <c r="AV484" i="4"/>
  <c r="AX484" i="4"/>
  <c r="AW484" i="4"/>
  <c r="AX468" i="4"/>
  <c r="AY468" i="4"/>
  <c r="AU468" i="4"/>
  <c r="AV468" i="4"/>
  <c r="AW468" i="4"/>
  <c r="AV452" i="4"/>
  <c r="AW452" i="4"/>
  <c r="AX452" i="4"/>
  <c r="AY452" i="4"/>
  <c r="AU452" i="4"/>
  <c r="AV436" i="4"/>
  <c r="AU436" i="4"/>
  <c r="AW436" i="4"/>
  <c r="AX436" i="4"/>
  <c r="AY436" i="4"/>
  <c r="AY420" i="4"/>
  <c r="AX420" i="4"/>
  <c r="AV420" i="4"/>
  <c r="AW420" i="4"/>
  <c r="AU420" i="4"/>
  <c r="AV404" i="4"/>
  <c r="AU404" i="4"/>
  <c r="AW404" i="4"/>
  <c r="AY404" i="4"/>
  <c r="AX404" i="4"/>
  <c r="AY390" i="4"/>
  <c r="AX390" i="4"/>
  <c r="AV390" i="4"/>
  <c r="AW390" i="4"/>
  <c r="AU390" i="4"/>
  <c r="AV406" i="4"/>
  <c r="AU406" i="4"/>
  <c r="AW406" i="4"/>
  <c r="AX406" i="4"/>
  <c r="AY406" i="4"/>
  <c r="AV422" i="4"/>
  <c r="AU422" i="4"/>
  <c r="AW422" i="4"/>
  <c r="AY422" i="4"/>
  <c r="AX422" i="4"/>
  <c r="AY438" i="4"/>
  <c r="AX438" i="4"/>
  <c r="AU438" i="4"/>
  <c r="AV438" i="4"/>
  <c r="AW438" i="4"/>
  <c r="AV454" i="4"/>
  <c r="AY454" i="4"/>
  <c r="AW454" i="4"/>
  <c r="AU454" i="4"/>
  <c r="AX454" i="4"/>
  <c r="AX470" i="4"/>
  <c r="AU470" i="4"/>
  <c r="AW470" i="4"/>
  <c r="AV470" i="4"/>
  <c r="AY470" i="4"/>
  <c r="AX486" i="4"/>
  <c r="AU486" i="4"/>
  <c r="AV486" i="4"/>
  <c r="AW486" i="4"/>
  <c r="AY486" i="4"/>
  <c r="AW502" i="4"/>
  <c r="AY502" i="4"/>
  <c r="AX502" i="4"/>
  <c r="AV502" i="4"/>
  <c r="AU502" i="4"/>
  <c r="AW518" i="4"/>
  <c r="AY518" i="4"/>
  <c r="AU518" i="4"/>
  <c r="AX518" i="4"/>
  <c r="AV518" i="4"/>
  <c r="AX534" i="4"/>
  <c r="AU534" i="4"/>
  <c r="AV534" i="4"/>
  <c r="AY534" i="4"/>
  <c r="AW534" i="4"/>
  <c r="AX550" i="4"/>
  <c r="AU550" i="4"/>
  <c r="AV550" i="4"/>
  <c r="AY550" i="4"/>
  <c r="AW550" i="4"/>
  <c r="AW566" i="4"/>
  <c r="AY566" i="4"/>
  <c r="AU566" i="4"/>
  <c r="AX566" i="4"/>
  <c r="AV566" i="4"/>
  <c r="AW582" i="4"/>
  <c r="AY582" i="4"/>
  <c r="AX582" i="4"/>
  <c r="AU582" i="4"/>
  <c r="AV582" i="4"/>
  <c r="AX598" i="4"/>
  <c r="AU598" i="4"/>
  <c r="AV598" i="4"/>
  <c r="AW598" i="4"/>
  <c r="AY598" i="4"/>
  <c r="AX614" i="4"/>
  <c r="AU614" i="4"/>
  <c r="AV614" i="4"/>
  <c r="AW614" i="4"/>
  <c r="AY614" i="4"/>
  <c r="AW630" i="4"/>
  <c r="AY630" i="4"/>
  <c r="AX630" i="4"/>
  <c r="AV630" i="4"/>
  <c r="AU630" i="4"/>
  <c r="AW646" i="4"/>
  <c r="AY646" i="4"/>
  <c r="AU646" i="4"/>
  <c r="AX646" i="4"/>
  <c r="AV646" i="4"/>
  <c r="AX662" i="4"/>
  <c r="AU662" i="4"/>
  <c r="AV662" i="4"/>
  <c r="AY662" i="4"/>
  <c r="AW662" i="4"/>
  <c r="AX678" i="4"/>
  <c r="AU678" i="4"/>
  <c r="AV678" i="4"/>
  <c r="AY678" i="4"/>
  <c r="AW678" i="4"/>
  <c r="AW694" i="4"/>
  <c r="AY694" i="4"/>
  <c r="AU694" i="4"/>
  <c r="AX694" i="4"/>
  <c r="AV694" i="4"/>
  <c r="AW710" i="4"/>
  <c r="AY710" i="4"/>
  <c r="AX710" i="4"/>
  <c r="AU710" i="4"/>
  <c r="AV710" i="4"/>
  <c r="AX726" i="4"/>
  <c r="AU726" i="4"/>
  <c r="AV726" i="4"/>
  <c r="AW726" i="4"/>
  <c r="AY726" i="4"/>
  <c r="AX742" i="4"/>
  <c r="AU742" i="4"/>
  <c r="AV742" i="4"/>
  <c r="AW742" i="4"/>
  <c r="AY742" i="4"/>
  <c r="AW758" i="4"/>
  <c r="AY758" i="4"/>
  <c r="AX758" i="4"/>
  <c r="AV758" i="4"/>
  <c r="AU758" i="4"/>
  <c r="AW774" i="4"/>
  <c r="AY774" i="4"/>
  <c r="AU774" i="4"/>
  <c r="AX774" i="4"/>
  <c r="AV774" i="4"/>
  <c r="AX790" i="4"/>
  <c r="AU790" i="4"/>
  <c r="AW790" i="4"/>
  <c r="AY790" i="4"/>
  <c r="AV790" i="4"/>
  <c r="AX806" i="4"/>
  <c r="AY806" i="4"/>
  <c r="AU806" i="4"/>
  <c r="AW806" i="4"/>
  <c r="AV806" i="4"/>
  <c r="AV822" i="4"/>
  <c r="AY822" i="4"/>
  <c r="AU822" i="4"/>
  <c r="AX822" i="4"/>
  <c r="AW822" i="4"/>
  <c r="AV838" i="4"/>
  <c r="AW838" i="4"/>
  <c r="AX838" i="4"/>
  <c r="AY838" i="4"/>
  <c r="AU838" i="4"/>
  <c r="AX854" i="4"/>
  <c r="AU854" i="4"/>
  <c r="AW854" i="4"/>
  <c r="AV854" i="4"/>
  <c r="AY854" i="4"/>
  <c r="AX870" i="4"/>
  <c r="AY870" i="4"/>
  <c r="AU870" i="4"/>
  <c r="AW870" i="4"/>
  <c r="AV870" i="4"/>
  <c r="AV886" i="4"/>
  <c r="AY886" i="4"/>
  <c r="AX886" i="4"/>
  <c r="AW886" i="4"/>
  <c r="AU886" i="4"/>
  <c r="AV902" i="4"/>
  <c r="AW902" i="4"/>
  <c r="AX902" i="4"/>
  <c r="AU902" i="4"/>
  <c r="AY902" i="4"/>
  <c r="AX918" i="4"/>
  <c r="AU918" i="4"/>
  <c r="AW918" i="4"/>
  <c r="AY918" i="4"/>
  <c r="AV918" i="4"/>
  <c r="AX934" i="4"/>
  <c r="AY934" i="4"/>
  <c r="AU934" i="4"/>
  <c r="AV934" i="4"/>
  <c r="AW934" i="4"/>
  <c r="AV950" i="4"/>
  <c r="AY950" i="4"/>
  <c r="AU950" i="4"/>
  <c r="AX950" i="4"/>
  <c r="AW950" i="4"/>
  <c r="AV966" i="4"/>
  <c r="AW966" i="4"/>
  <c r="AU966" i="4"/>
  <c r="AY966" i="4"/>
  <c r="AX966" i="4"/>
  <c r="AX982" i="4"/>
  <c r="AU982" i="4"/>
  <c r="AW982" i="4"/>
  <c r="AV982" i="4"/>
  <c r="AY982" i="4"/>
  <c r="AX998" i="4"/>
  <c r="AY998" i="4"/>
  <c r="AU998" i="4"/>
  <c r="AV998" i="4"/>
  <c r="AW998" i="4"/>
  <c r="AX1014" i="4"/>
  <c r="AU1014" i="4"/>
  <c r="AW1014" i="4"/>
  <c r="AY1014" i="4"/>
  <c r="AV1014" i="4"/>
  <c r="AV1030" i="4"/>
  <c r="AW1030" i="4"/>
  <c r="AX1030" i="4"/>
  <c r="AU1030" i="4"/>
  <c r="AY1030" i="4"/>
  <c r="AV1046" i="4"/>
  <c r="AY1046" i="4"/>
  <c r="AX1046" i="4"/>
  <c r="AU1046" i="4"/>
  <c r="AW1046" i="4"/>
  <c r="AX1062" i="4"/>
  <c r="AY1062" i="4"/>
  <c r="AU1062" i="4"/>
  <c r="AW1062" i="4"/>
  <c r="AV1062" i="4"/>
  <c r="AX1078" i="4"/>
  <c r="AU1078" i="4"/>
  <c r="AW1078" i="4"/>
  <c r="AV1078" i="4"/>
  <c r="AY1078" i="4"/>
  <c r="AV1094" i="4"/>
  <c r="AW1094" i="4"/>
  <c r="AY1094" i="4"/>
  <c r="AU1094" i="4"/>
  <c r="AX1094" i="4"/>
  <c r="AV1110" i="4"/>
  <c r="AY1110" i="4"/>
  <c r="AU1110" i="4"/>
  <c r="AX1110" i="4"/>
  <c r="AW1110" i="4"/>
  <c r="AX1126" i="4"/>
  <c r="AY1126" i="4"/>
  <c r="AU1126" i="4"/>
  <c r="AV1126" i="4"/>
  <c r="AW1126" i="4"/>
  <c r="AX1142" i="4"/>
  <c r="AU1142" i="4"/>
  <c r="AW1142" i="4"/>
  <c r="AY1142" i="4"/>
  <c r="AV1142" i="4"/>
  <c r="AV1158" i="4"/>
  <c r="AW1158" i="4"/>
  <c r="AX1158" i="4"/>
  <c r="AU1158" i="4"/>
  <c r="AY1158" i="4"/>
  <c r="AV1174" i="4"/>
  <c r="AY1174" i="4"/>
  <c r="AX1174" i="4"/>
  <c r="AU1174" i="4"/>
  <c r="AW1174" i="4"/>
  <c r="AX1190" i="4"/>
  <c r="AY1190" i="4"/>
  <c r="AU1190" i="4"/>
  <c r="AW1190" i="4"/>
  <c r="AV1190" i="4"/>
  <c r="AX1206" i="4"/>
  <c r="AU1206" i="4"/>
  <c r="AW1206" i="4"/>
  <c r="AV1206" i="4"/>
  <c r="AY1206" i="4"/>
  <c r="AV1222" i="4"/>
  <c r="AW1222" i="4"/>
  <c r="AY1222" i="4"/>
  <c r="AX1222" i="4"/>
  <c r="AU1222" i="4"/>
  <c r="AV1238" i="4"/>
  <c r="AY1238" i="4"/>
  <c r="AU1238" i="4"/>
  <c r="AX1238" i="4"/>
  <c r="AW1238" i="4"/>
  <c r="AX1254" i="4"/>
  <c r="AY1254" i="4"/>
  <c r="AU1254" i="4"/>
  <c r="AV1254" i="4"/>
  <c r="AW1254" i="4"/>
  <c r="AX1270" i="4"/>
  <c r="AU1270" i="4"/>
  <c r="AW1270" i="4"/>
  <c r="AY1270" i="4"/>
  <c r="AV1270" i="4"/>
  <c r="AV1286" i="4"/>
  <c r="AW1286" i="4"/>
  <c r="AX1286" i="4"/>
  <c r="AU1286" i="4"/>
  <c r="AY1286" i="4"/>
  <c r="AV1302" i="4"/>
  <c r="AY1302" i="4"/>
  <c r="AW1302" i="4"/>
  <c r="AU1302" i="4"/>
  <c r="AX1302" i="4"/>
  <c r="AX1318" i="4"/>
  <c r="AY1318" i="4"/>
  <c r="AU1318" i="4"/>
  <c r="AW1318" i="4"/>
  <c r="AV1318" i="4"/>
  <c r="AX1334" i="4"/>
  <c r="AU1334" i="4"/>
  <c r="AW1334" i="4"/>
  <c r="AV1334" i="4"/>
  <c r="AY1334" i="4"/>
  <c r="AV1350" i="4"/>
  <c r="AW1350" i="4"/>
  <c r="AY1350" i="4"/>
  <c r="AU1350" i="4"/>
  <c r="AX1350" i="4"/>
  <c r="AV1366" i="4"/>
  <c r="AY1366" i="4"/>
  <c r="AU1366" i="4"/>
  <c r="AX1366" i="4"/>
  <c r="AW1366" i="4"/>
  <c r="AX1382" i="4"/>
  <c r="AY1382" i="4"/>
  <c r="AU1382" i="4"/>
  <c r="AV1382" i="4"/>
  <c r="AW1382" i="4"/>
  <c r="AX1398" i="4"/>
  <c r="AU1398" i="4"/>
  <c r="AW1398" i="4"/>
  <c r="AY1398" i="4"/>
  <c r="AV1398" i="4"/>
  <c r="AV1414" i="4"/>
  <c r="AW1414" i="4"/>
  <c r="AX1414" i="4"/>
  <c r="AU1414" i="4"/>
  <c r="AY1414" i="4"/>
  <c r="AX1446" i="4"/>
  <c r="AY1446" i="4"/>
  <c r="AU1446" i="4"/>
  <c r="AW1446" i="4"/>
  <c r="AV1446" i="4"/>
  <c r="AV1478" i="4"/>
  <c r="AW1478" i="4"/>
  <c r="AY1478" i="4"/>
  <c r="AX1478" i="4"/>
  <c r="AU1478" i="4"/>
  <c r="AX1510" i="4"/>
  <c r="AY1510" i="4"/>
  <c r="AU1510" i="4"/>
  <c r="AV1510" i="4"/>
  <c r="AW1510" i="4"/>
  <c r="AV1542" i="4"/>
  <c r="AW1542" i="4"/>
  <c r="AX1542" i="4"/>
  <c r="AU1542" i="4"/>
  <c r="AY1542" i="4"/>
  <c r="AX1574" i="4"/>
  <c r="AY1574" i="4"/>
  <c r="AU1574" i="4"/>
  <c r="AW1574" i="4"/>
  <c r="AV1574" i="4"/>
  <c r="AV1606" i="4"/>
  <c r="AW1606" i="4"/>
  <c r="AY1606" i="4"/>
  <c r="AU1606" i="4"/>
  <c r="AX1606" i="4"/>
  <c r="AX1638" i="4"/>
  <c r="AY1638" i="4"/>
  <c r="AW1638" i="4"/>
  <c r="AV1638" i="4"/>
  <c r="AU1638" i="4"/>
  <c r="AV1670" i="4"/>
  <c r="AU1670" i="4"/>
  <c r="AX1670" i="4"/>
  <c r="AW1670" i="4"/>
  <c r="AY1670" i="4"/>
  <c r="AX1702" i="4"/>
  <c r="AY1702" i="4"/>
  <c r="AU1702" i="4"/>
  <c r="AW1702" i="4"/>
  <c r="AV1702" i="4"/>
  <c r="AV1734" i="4"/>
  <c r="AU1734" i="4"/>
  <c r="AY1734" i="4"/>
  <c r="AX1734" i="4"/>
  <c r="AW1734" i="4"/>
  <c r="AX1766" i="4"/>
  <c r="AY1766" i="4"/>
  <c r="AU1766" i="4"/>
  <c r="AV1766" i="4"/>
  <c r="AW1766" i="4"/>
  <c r="AX1798" i="4"/>
  <c r="AY1798" i="4"/>
  <c r="AW1798" i="4"/>
  <c r="AU1798" i="4"/>
  <c r="AV1798" i="4"/>
  <c r="AV1830" i="4"/>
  <c r="AW1830" i="4"/>
  <c r="AY1830" i="4"/>
  <c r="AX1830" i="4"/>
  <c r="AU1830" i="4"/>
  <c r="AX1862" i="4"/>
  <c r="AY1862" i="4"/>
  <c r="AU1862" i="4"/>
  <c r="AW1862" i="4"/>
  <c r="AV1862" i="4"/>
  <c r="AX1894" i="4"/>
  <c r="AY1894" i="4"/>
  <c r="AU1894" i="4"/>
  <c r="AV1894" i="4"/>
  <c r="AW1894" i="4"/>
  <c r="AX1926" i="4"/>
  <c r="AY1926" i="4"/>
  <c r="AU1926" i="4"/>
  <c r="AV1926" i="4"/>
  <c r="AW1926" i="4"/>
  <c r="AX1990" i="4"/>
  <c r="AY1990" i="4"/>
  <c r="AU1990" i="4"/>
  <c r="AW1990" i="4"/>
  <c r="AV1990" i="4"/>
  <c r="AX2054" i="4"/>
  <c r="AY2054" i="4"/>
  <c r="AU2054" i="4"/>
  <c r="AV2054" i="4"/>
  <c r="AW2054" i="4"/>
  <c r="AY2146" i="4"/>
  <c r="AV2146" i="4"/>
  <c r="AX2146" i="4"/>
  <c r="AW2146" i="4"/>
  <c r="AU2146" i="4"/>
  <c r="AY2274" i="4"/>
  <c r="AV2274" i="4"/>
  <c r="AX2274" i="4"/>
  <c r="AW2274" i="4"/>
  <c r="AU2274" i="4"/>
  <c r="AW2404" i="4"/>
  <c r="AU2404" i="4"/>
  <c r="AV2404" i="4"/>
  <c r="AX2404" i="4"/>
  <c r="AY2404" i="4"/>
  <c r="AY1426" i="4"/>
  <c r="AV1426" i="4"/>
  <c r="AX1426" i="4"/>
  <c r="AW1426" i="4"/>
  <c r="AU1426" i="4"/>
  <c r="AX1442" i="4"/>
  <c r="AU1442" i="4"/>
  <c r="AV1442" i="4"/>
  <c r="AW1442" i="4"/>
  <c r="AY1442" i="4"/>
  <c r="AX1458" i="4"/>
  <c r="AW1458" i="4"/>
  <c r="AU1458" i="4"/>
  <c r="AV1458" i="4"/>
  <c r="AY1458" i="4"/>
  <c r="AY1474" i="4"/>
  <c r="AW1474" i="4"/>
  <c r="AU1474" i="4"/>
  <c r="AX1474" i="4"/>
  <c r="AV1474" i="4"/>
  <c r="AY1490" i="4"/>
  <c r="AV1490" i="4"/>
  <c r="AX1490" i="4"/>
  <c r="AU1490" i="4"/>
  <c r="AW1490" i="4"/>
  <c r="AY1506" i="4"/>
  <c r="AW1506" i="4"/>
  <c r="AX1506" i="4"/>
  <c r="AU1506" i="4"/>
  <c r="AV1506" i="4"/>
  <c r="AX1522" i="4"/>
  <c r="AW1522" i="4"/>
  <c r="AU1522" i="4"/>
  <c r="AY1522" i="4"/>
  <c r="AV1522" i="4"/>
  <c r="AY1538" i="4"/>
  <c r="AW1538" i="4"/>
  <c r="AU1538" i="4"/>
  <c r="AX1538" i="4"/>
  <c r="AV1538" i="4"/>
  <c r="AY1554" i="4"/>
  <c r="AV1554" i="4"/>
  <c r="AU1554" i="4"/>
  <c r="AW1554" i="4"/>
  <c r="AX1554" i="4"/>
  <c r="AX1570" i="4"/>
  <c r="AU1570" i="4"/>
  <c r="AV1570" i="4"/>
  <c r="AY1570" i="4"/>
  <c r="AW1570" i="4"/>
  <c r="AX1586" i="4"/>
  <c r="AW1586" i="4"/>
  <c r="AV1586" i="4"/>
  <c r="AY1586" i="4"/>
  <c r="AU1586" i="4"/>
  <c r="AX1602" i="4"/>
  <c r="AU1602" i="4"/>
  <c r="AV1602" i="4"/>
  <c r="AY1602" i="4"/>
  <c r="AW1602" i="4"/>
  <c r="AY1618" i="4"/>
  <c r="AV1618" i="4"/>
  <c r="AW1618" i="4"/>
  <c r="AX1618" i="4"/>
  <c r="AU1618" i="4"/>
  <c r="AY1634" i="4"/>
  <c r="AW1634" i="4"/>
  <c r="AX1634" i="4"/>
  <c r="AV1634" i="4"/>
  <c r="AU1634" i="4"/>
  <c r="AX1650" i="4"/>
  <c r="AW1650" i="4"/>
  <c r="AU1650" i="4"/>
  <c r="AV1650" i="4"/>
  <c r="AY1650" i="4"/>
  <c r="AX1666" i="4"/>
  <c r="AU1666" i="4"/>
  <c r="AV1666" i="4"/>
  <c r="AY1666" i="4"/>
  <c r="AW1666" i="4"/>
  <c r="AY1682" i="4"/>
  <c r="AU1682" i="4"/>
  <c r="AV1682" i="4"/>
  <c r="AW1682" i="4"/>
  <c r="AX1682" i="4"/>
  <c r="AY1698" i="4"/>
  <c r="AW1698" i="4"/>
  <c r="AU1698" i="4"/>
  <c r="AX1698" i="4"/>
  <c r="AV1698" i="4"/>
  <c r="AX1714" i="4"/>
  <c r="AW1714" i="4"/>
  <c r="AU1714" i="4"/>
  <c r="AY1714" i="4"/>
  <c r="AV1714" i="4"/>
  <c r="AX1730" i="4"/>
  <c r="AU1730" i="4"/>
  <c r="AW1730" i="4"/>
  <c r="AV1730" i="4"/>
  <c r="AY1730" i="4"/>
  <c r="AY1746" i="4"/>
  <c r="AU1746" i="4"/>
  <c r="AW1746" i="4"/>
  <c r="AX1746" i="4"/>
  <c r="AV1746" i="4"/>
  <c r="AX1762" i="4"/>
  <c r="AU1762" i="4"/>
  <c r="AV1762" i="4"/>
  <c r="AW1762" i="4"/>
  <c r="AY1762" i="4"/>
  <c r="AX1778" i="4"/>
  <c r="AW1778" i="4"/>
  <c r="AU1778" i="4"/>
  <c r="AV1778" i="4"/>
  <c r="AY1778" i="4"/>
  <c r="AY1794" i="4"/>
  <c r="AV1794" i="4"/>
  <c r="AX1794" i="4"/>
  <c r="AW1794" i="4"/>
  <c r="AU1794" i="4"/>
  <c r="AY1810" i="4"/>
  <c r="AU1810" i="4"/>
  <c r="AV1810" i="4"/>
  <c r="AW1810" i="4"/>
  <c r="AX1810" i="4"/>
  <c r="AY1826" i="4"/>
  <c r="AW1826" i="4"/>
  <c r="AU1826" i="4"/>
  <c r="AX1826" i="4"/>
  <c r="AV1826" i="4"/>
  <c r="AX1842" i="4"/>
  <c r="AW1842" i="4"/>
  <c r="AU1842" i="4"/>
  <c r="AY1842" i="4"/>
  <c r="AV1842" i="4"/>
  <c r="AY1858" i="4"/>
  <c r="AV1858" i="4"/>
  <c r="AU1858" i="4"/>
  <c r="AW1858" i="4"/>
  <c r="AX1858" i="4"/>
  <c r="AX1874" i="4"/>
  <c r="AW1874" i="4"/>
  <c r="AU1874" i="4"/>
  <c r="AY1874" i="4"/>
  <c r="AV1874" i="4"/>
  <c r="AY1890" i="4"/>
  <c r="AV1890" i="4"/>
  <c r="AX1890" i="4"/>
  <c r="AW1890" i="4"/>
  <c r="AU1890" i="4"/>
  <c r="AX1906" i="4"/>
  <c r="AW1906" i="4"/>
  <c r="AU1906" i="4"/>
  <c r="AV1906" i="4"/>
  <c r="AY1906" i="4"/>
  <c r="AY1922" i="4"/>
  <c r="AV1922" i="4"/>
  <c r="AU1922" i="4"/>
  <c r="AX1922" i="4"/>
  <c r="AW1922" i="4"/>
  <c r="AV1950" i="4"/>
  <c r="AU1950" i="4"/>
  <c r="AY1950" i="4"/>
  <c r="AW1950" i="4"/>
  <c r="AX1950" i="4"/>
  <c r="AX1982" i="4"/>
  <c r="AW1982" i="4"/>
  <c r="AY1982" i="4"/>
  <c r="AU1982" i="4"/>
  <c r="AV1982" i="4"/>
  <c r="AV2014" i="4"/>
  <c r="AU2014" i="4"/>
  <c r="AX2014" i="4"/>
  <c r="AW2014" i="4"/>
  <c r="AY2014" i="4"/>
  <c r="AV2046" i="4"/>
  <c r="AU2046" i="4"/>
  <c r="AW2046" i="4"/>
  <c r="AX2046" i="4"/>
  <c r="AY2046" i="4"/>
  <c r="AX2078" i="4"/>
  <c r="AW2078" i="4"/>
  <c r="AY2078" i="4"/>
  <c r="AV2078" i="4"/>
  <c r="AU2078" i="4"/>
  <c r="AX2130" i="4"/>
  <c r="AW2130" i="4"/>
  <c r="AU2130" i="4"/>
  <c r="AY2130" i="4"/>
  <c r="AV2130" i="4"/>
  <c r="AX2194" i="4"/>
  <c r="AW2194" i="4"/>
  <c r="AU2194" i="4"/>
  <c r="AY2194" i="4"/>
  <c r="AV2194" i="4"/>
  <c r="AX2258" i="4"/>
  <c r="AW2258" i="4"/>
  <c r="AU2258" i="4"/>
  <c r="AY2258" i="4"/>
  <c r="AV2258" i="4"/>
  <c r="AX2322" i="4"/>
  <c r="AW2322" i="4"/>
  <c r="AU2322" i="4"/>
  <c r="AY2322" i="4"/>
  <c r="AV2322" i="4"/>
  <c r="AW2388" i="4"/>
  <c r="AV2388" i="4"/>
  <c r="AX2388" i="4"/>
  <c r="AU2388" i="4"/>
  <c r="AY2388" i="4"/>
  <c r="AX1930" i="4"/>
  <c r="AV1930" i="4"/>
  <c r="AW1930" i="4"/>
  <c r="AY1930" i="4"/>
  <c r="AU1930" i="4"/>
  <c r="AY1946" i="4"/>
  <c r="AU1946" i="4"/>
  <c r="AX1946" i="4"/>
  <c r="AV1946" i="4"/>
  <c r="AW1946" i="4"/>
  <c r="AX1962" i="4"/>
  <c r="AV1962" i="4"/>
  <c r="AW1962" i="4"/>
  <c r="AU1962" i="4"/>
  <c r="AY1962" i="4"/>
  <c r="AY1978" i="4"/>
  <c r="AU1978" i="4"/>
  <c r="AW1978" i="4"/>
  <c r="AV1978" i="4"/>
  <c r="AX1978" i="4"/>
  <c r="AX1994" i="4"/>
  <c r="AV1994" i="4"/>
  <c r="AW1994" i="4"/>
  <c r="AY1994" i="4"/>
  <c r="AU1994" i="4"/>
  <c r="AY2010" i="4"/>
  <c r="AU2010" i="4"/>
  <c r="AX2010" i="4"/>
  <c r="AV2010" i="4"/>
  <c r="AW2010" i="4"/>
  <c r="AX2026" i="4"/>
  <c r="AV2026" i="4"/>
  <c r="AW2026" i="4"/>
  <c r="AU2026" i="4"/>
  <c r="AY2026" i="4"/>
  <c r="AY2042" i="4"/>
  <c r="AU2042" i="4"/>
  <c r="AW2042" i="4"/>
  <c r="AV2042" i="4"/>
  <c r="AX2042" i="4"/>
  <c r="AX2058" i="4"/>
  <c r="AV2058" i="4"/>
  <c r="AW2058" i="4"/>
  <c r="AY2058" i="4"/>
  <c r="AU2058" i="4"/>
  <c r="AY2074" i="4"/>
  <c r="AU2074" i="4"/>
  <c r="AX2074" i="4"/>
  <c r="AV2074" i="4"/>
  <c r="AW2074" i="4"/>
  <c r="AX2090" i="4"/>
  <c r="AV2090" i="4"/>
  <c r="AW2090" i="4"/>
  <c r="AU2090" i="4"/>
  <c r="AY2090" i="4"/>
  <c r="AX2122" i="4"/>
  <c r="AV2122" i="4"/>
  <c r="AW2122" i="4"/>
  <c r="AY2122" i="4"/>
  <c r="AU2122" i="4"/>
  <c r="AX2154" i="4"/>
  <c r="AV2154" i="4"/>
  <c r="AW2154" i="4"/>
  <c r="AU2154" i="4"/>
  <c r="AY2154" i="4"/>
  <c r="AX2186" i="4"/>
  <c r="AV2186" i="4"/>
  <c r="AW2186" i="4"/>
  <c r="AY2186" i="4"/>
  <c r="AU2186" i="4"/>
  <c r="AX2218" i="4"/>
  <c r="AV2218" i="4"/>
  <c r="AW2218" i="4"/>
  <c r="AU2218" i="4"/>
  <c r="AY2218" i="4"/>
  <c r="AX2250" i="4"/>
  <c r="AV2250" i="4"/>
  <c r="AW2250" i="4"/>
  <c r="AY2250" i="4"/>
  <c r="AU2250" i="4"/>
  <c r="AX2282" i="4"/>
  <c r="AV2282" i="4"/>
  <c r="AW2282" i="4"/>
  <c r="AU2282" i="4"/>
  <c r="AY2282" i="4"/>
  <c r="AX2314" i="4"/>
  <c r="AV2314" i="4"/>
  <c r="AW2314" i="4"/>
  <c r="AY2314" i="4"/>
  <c r="AU2314" i="4"/>
  <c r="AX2348" i="4"/>
  <c r="AY2348" i="4"/>
  <c r="AU2348" i="4"/>
  <c r="AW2348" i="4"/>
  <c r="AV2348" i="4"/>
  <c r="AW2380" i="4"/>
  <c r="AV2380" i="4"/>
  <c r="AY2380" i="4"/>
  <c r="AX2380" i="4"/>
  <c r="AU2380" i="4"/>
  <c r="AX2412" i="4"/>
  <c r="AY2412" i="4"/>
  <c r="AU2412" i="4"/>
  <c r="AW2412" i="4"/>
  <c r="AV2412" i="4"/>
  <c r="AY2370" i="4"/>
  <c r="AV2370" i="4"/>
  <c r="AU2370" i="4"/>
  <c r="AW2370" i="4"/>
  <c r="AX2370" i="4"/>
  <c r="AU2240" i="4"/>
  <c r="AW2240" i="4"/>
  <c r="AX2240" i="4"/>
  <c r="AV2240" i="4"/>
  <c r="AY2240" i="4"/>
  <c r="AX2112" i="4"/>
  <c r="AY2112" i="4"/>
  <c r="AV2112" i="4"/>
  <c r="AU2112" i="4"/>
  <c r="AW2112" i="4"/>
  <c r="AX2036" i="4"/>
  <c r="AY2036" i="4"/>
  <c r="AV2036" i="4"/>
  <c r="AU2036" i="4"/>
  <c r="AW2036" i="4"/>
  <c r="AX1972" i="4"/>
  <c r="AY1972" i="4"/>
  <c r="AV1972" i="4"/>
  <c r="AW1972" i="4"/>
  <c r="AU1972" i="4"/>
  <c r="AW1916" i="4"/>
  <c r="AV1916" i="4"/>
  <c r="AU1916" i="4"/>
  <c r="AX1916" i="4"/>
  <c r="AY1916" i="4"/>
  <c r="AW1884" i="4"/>
  <c r="AV1884" i="4"/>
  <c r="AU1884" i="4"/>
  <c r="AX1884" i="4"/>
  <c r="AY1884" i="4"/>
  <c r="AW1852" i="4"/>
  <c r="AV1852" i="4"/>
  <c r="AX1852" i="4"/>
  <c r="AY1852" i="4"/>
  <c r="AU1852" i="4"/>
  <c r="AW1820" i="4"/>
  <c r="AV1820" i="4"/>
  <c r="AU1820" i="4"/>
  <c r="AX1820" i="4"/>
  <c r="AY1820" i="4"/>
  <c r="AW1788" i="4"/>
  <c r="AY1788" i="4"/>
  <c r="AU1788" i="4"/>
  <c r="AV1788" i="4"/>
  <c r="AX1788" i="4"/>
  <c r="AW1756" i="4"/>
  <c r="AV1756" i="4"/>
  <c r="AU1756" i="4"/>
  <c r="AX1756" i="4"/>
  <c r="AY1756" i="4"/>
  <c r="AW1724" i="4"/>
  <c r="AY1724" i="4"/>
  <c r="AU1724" i="4"/>
  <c r="AV1724" i="4"/>
  <c r="AX1724" i="4"/>
  <c r="AW1692" i="4"/>
  <c r="AV1692" i="4"/>
  <c r="AU1692" i="4"/>
  <c r="AX1692" i="4"/>
  <c r="AY1692" i="4"/>
  <c r="AW1660" i="4"/>
  <c r="AV1660" i="4"/>
  <c r="AU1660" i="4"/>
  <c r="AY1660" i="4"/>
  <c r="AX1660" i="4"/>
  <c r="AW1628" i="4"/>
  <c r="AY1628" i="4"/>
  <c r="AU1628" i="4"/>
  <c r="AX1628" i="4"/>
  <c r="AV1628" i="4"/>
  <c r="AW1596" i="4"/>
  <c r="AY1596" i="4"/>
  <c r="AU1596" i="4"/>
  <c r="AV1596" i="4"/>
  <c r="AX1596" i="4"/>
  <c r="AW1564" i="4"/>
  <c r="AY1564" i="4"/>
  <c r="AU1564" i="4"/>
  <c r="AX1564" i="4"/>
  <c r="AV1564" i="4"/>
  <c r="AW1532" i="4"/>
  <c r="AY1532" i="4"/>
  <c r="AU1532" i="4"/>
  <c r="AV1532" i="4"/>
  <c r="AX1532" i="4"/>
  <c r="AW1500" i="4"/>
  <c r="AY1500" i="4"/>
  <c r="AU1500" i="4"/>
  <c r="AX1500" i="4"/>
  <c r="AV1500" i="4"/>
  <c r="AW1468" i="4"/>
  <c r="AY1468" i="4"/>
  <c r="AU1468" i="4"/>
  <c r="AV1468" i="4"/>
  <c r="AX1468" i="4"/>
  <c r="AW1436" i="4"/>
  <c r="AY1436" i="4"/>
  <c r="AU1436" i="4"/>
  <c r="AX1436" i="4"/>
  <c r="AV1436" i="4"/>
  <c r="AX1408" i="4"/>
  <c r="AY1408" i="4"/>
  <c r="AV1408" i="4"/>
  <c r="AU1408" i="4"/>
  <c r="AW1408" i="4"/>
  <c r="AU1392" i="4"/>
  <c r="AY1392" i="4"/>
  <c r="AX1392" i="4"/>
  <c r="AV1392" i="4"/>
  <c r="AW1392" i="4"/>
  <c r="AX1376" i="4"/>
  <c r="AY1376" i="4"/>
  <c r="AV1376" i="4"/>
  <c r="AW1376" i="4"/>
  <c r="AU1376" i="4"/>
  <c r="AU1360" i="4"/>
  <c r="AY1360" i="4"/>
  <c r="AV1360" i="4"/>
  <c r="AX1360" i="4"/>
  <c r="AW1360" i="4"/>
  <c r="AX1344" i="4"/>
  <c r="AY1344" i="4"/>
  <c r="AV1344" i="4"/>
  <c r="AU1344" i="4"/>
  <c r="AW1344" i="4"/>
  <c r="AU1328" i="4"/>
  <c r="AY1328" i="4"/>
  <c r="AW1328" i="4"/>
  <c r="AV1328" i="4"/>
  <c r="AX1328" i="4"/>
  <c r="AX1312" i="4"/>
  <c r="AY1312" i="4"/>
  <c r="AV1312" i="4"/>
  <c r="AW1312" i="4"/>
  <c r="AU1312" i="4"/>
  <c r="AU1296" i="4"/>
  <c r="AY1296" i="4"/>
  <c r="AV1296" i="4"/>
  <c r="AX1296" i="4"/>
  <c r="AW1296" i="4"/>
  <c r="AX1280" i="4"/>
  <c r="AY1280" i="4"/>
  <c r="AV1280" i="4"/>
  <c r="AU1280" i="4"/>
  <c r="AW1280" i="4"/>
  <c r="AU1264" i="4"/>
  <c r="AY1264" i="4"/>
  <c r="AW1264" i="4"/>
  <c r="AV1264" i="4"/>
  <c r="AX1264" i="4"/>
  <c r="AX1248" i="4"/>
  <c r="AY1248" i="4"/>
  <c r="AV1248" i="4"/>
  <c r="AU1248" i="4"/>
  <c r="AW1248" i="4"/>
  <c r="AU1232" i="4"/>
  <c r="AY1232" i="4"/>
  <c r="AX1232" i="4"/>
  <c r="AW1232" i="4"/>
  <c r="AV1232" i="4"/>
  <c r="AX1216" i="4"/>
  <c r="AY1216" i="4"/>
  <c r="AV1216" i="4"/>
  <c r="AW1216" i="4"/>
  <c r="AU1216" i="4"/>
  <c r="AU1200" i="4"/>
  <c r="AY1200" i="4"/>
  <c r="AV1200" i="4"/>
  <c r="AX1200" i="4"/>
  <c r="AW1200" i="4"/>
  <c r="AX1184" i="4"/>
  <c r="AY1184" i="4"/>
  <c r="AV1184" i="4"/>
  <c r="AU1184" i="4"/>
  <c r="AW1184" i="4"/>
  <c r="AU1168" i="4"/>
  <c r="AY1168" i="4"/>
  <c r="AX1168" i="4"/>
  <c r="AW1168" i="4"/>
  <c r="AV1168" i="4"/>
  <c r="AX1152" i="4"/>
  <c r="AY1152" i="4"/>
  <c r="AV1152" i="4"/>
  <c r="AW1152" i="4"/>
  <c r="AU1152" i="4"/>
  <c r="AU1136" i="4"/>
  <c r="AY1136" i="4"/>
  <c r="AX1136" i="4"/>
  <c r="AV1136" i="4"/>
  <c r="AW1136" i="4"/>
  <c r="AX1120" i="4"/>
  <c r="AY1120" i="4"/>
  <c r="AV1120" i="4"/>
  <c r="AW1120" i="4"/>
  <c r="AU1120" i="4"/>
  <c r="AU1104" i="4"/>
  <c r="AY1104" i="4"/>
  <c r="AV1104" i="4"/>
  <c r="AX1104" i="4"/>
  <c r="AW1104" i="4"/>
  <c r="AX1088" i="4"/>
  <c r="AY1088" i="4"/>
  <c r="AV1088" i="4"/>
  <c r="AU1088" i="4"/>
  <c r="AW1088" i="4"/>
  <c r="AU1072" i="4"/>
  <c r="AY1072" i="4"/>
  <c r="AW1072" i="4"/>
  <c r="AV1072" i="4"/>
  <c r="AX1072" i="4"/>
  <c r="AX1056" i="4"/>
  <c r="AY1056" i="4"/>
  <c r="AV1056" i="4"/>
  <c r="AU1056" i="4"/>
  <c r="AW1056" i="4"/>
  <c r="AU1040" i="4"/>
  <c r="AY1040" i="4"/>
  <c r="AV1040" i="4"/>
  <c r="AX1040" i="4"/>
  <c r="AW1040" i="4"/>
  <c r="AX1024" i="4"/>
  <c r="AY1024" i="4"/>
  <c r="AV1024" i="4"/>
  <c r="AU1024" i="4"/>
  <c r="AW1024" i="4"/>
  <c r="AU1008" i="4"/>
  <c r="AY1008" i="4"/>
  <c r="AX1008" i="4"/>
  <c r="AV1008" i="4"/>
  <c r="AW1008" i="4"/>
  <c r="AX992" i="4"/>
  <c r="AY992" i="4"/>
  <c r="AV992" i="4"/>
  <c r="AW992" i="4"/>
  <c r="AU992" i="4"/>
  <c r="AU976" i="4"/>
  <c r="AY976" i="4"/>
  <c r="AV976" i="4"/>
  <c r="AX976" i="4"/>
  <c r="AW976" i="4"/>
  <c r="AX960" i="4"/>
  <c r="AY960" i="4"/>
  <c r="AV960" i="4"/>
  <c r="AU960" i="4"/>
  <c r="AW960" i="4"/>
  <c r="AU944" i="4"/>
  <c r="AY944" i="4"/>
  <c r="AX944" i="4"/>
  <c r="AV944" i="4"/>
  <c r="AW944" i="4"/>
  <c r="AX928" i="4"/>
  <c r="AY928" i="4"/>
  <c r="AV928" i="4"/>
  <c r="AW928" i="4"/>
  <c r="AU928" i="4"/>
  <c r="AU912" i="4"/>
  <c r="AY912" i="4"/>
  <c r="AV912" i="4"/>
  <c r="AX912" i="4"/>
  <c r="AW912" i="4"/>
  <c r="AX896" i="4"/>
  <c r="AY896" i="4"/>
  <c r="AV896" i="4"/>
  <c r="AU896" i="4"/>
  <c r="AW896" i="4"/>
  <c r="AU880" i="4"/>
  <c r="AY880" i="4"/>
  <c r="AX880" i="4"/>
  <c r="AV880" i="4"/>
  <c r="AW880" i="4"/>
  <c r="AX864" i="4"/>
  <c r="AY864" i="4"/>
  <c r="AV864" i="4"/>
  <c r="AW864" i="4"/>
  <c r="AU864" i="4"/>
  <c r="AU848" i="4"/>
  <c r="AY848" i="4"/>
  <c r="AV848" i="4"/>
  <c r="AX848" i="4"/>
  <c r="AW848" i="4"/>
  <c r="AX832" i="4"/>
  <c r="AY832" i="4"/>
  <c r="AV832" i="4"/>
  <c r="AU832" i="4"/>
  <c r="AW832" i="4"/>
  <c r="AU816" i="4"/>
  <c r="AY816" i="4"/>
  <c r="AX816" i="4"/>
  <c r="AV816" i="4"/>
  <c r="AW816" i="4"/>
  <c r="AX800" i="4"/>
  <c r="AY800" i="4"/>
  <c r="AV800" i="4"/>
  <c r="AW800" i="4"/>
  <c r="AU800" i="4"/>
  <c r="AV784" i="4"/>
  <c r="AW784" i="4"/>
  <c r="AY784" i="4"/>
  <c r="AX784" i="4"/>
  <c r="AU784" i="4"/>
  <c r="AX768" i="4"/>
  <c r="AY768" i="4"/>
  <c r="AU768" i="4"/>
  <c r="AV768" i="4"/>
  <c r="AW768" i="4"/>
  <c r="AV752" i="4"/>
  <c r="AW752" i="4"/>
  <c r="AX752" i="4"/>
  <c r="AY752" i="4"/>
  <c r="AU752" i="4"/>
  <c r="AX736" i="4"/>
  <c r="AY736" i="4"/>
  <c r="AU736" i="4"/>
  <c r="AW736" i="4"/>
  <c r="AV736" i="4"/>
  <c r="AV720" i="4"/>
  <c r="AW720" i="4"/>
  <c r="AY720" i="4"/>
  <c r="AX720" i="4"/>
  <c r="AU720" i="4"/>
  <c r="AX704" i="4"/>
  <c r="AY704" i="4"/>
  <c r="AU704" i="4"/>
  <c r="AV704" i="4"/>
  <c r="AW704" i="4"/>
  <c r="AV688" i="4"/>
  <c r="AW688" i="4"/>
  <c r="AX688" i="4"/>
  <c r="AY688" i="4"/>
  <c r="AU688" i="4"/>
  <c r="AX2410" i="4"/>
  <c r="AV2410" i="4"/>
  <c r="AW2410" i="4"/>
  <c r="AU2410" i="4"/>
  <c r="AY2410" i="4"/>
  <c r="AX2378" i="4"/>
  <c r="AV2378" i="4"/>
  <c r="AW2378" i="4"/>
  <c r="AY2378" i="4"/>
  <c r="AU2378" i="4"/>
  <c r="AX2346" i="4"/>
  <c r="AV2346" i="4"/>
  <c r="AW2346" i="4"/>
  <c r="AU2346" i="4"/>
  <c r="AY2346" i="4"/>
  <c r="AX2328" i="4"/>
  <c r="AW2328" i="4"/>
  <c r="AY2328" i="4"/>
  <c r="AV2328" i="4"/>
  <c r="AU2328" i="4"/>
  <c r="AU2296" i="4"/>
  <c r="AV2296" i="4"/>
  <c r="AX2296" i="4"/>
  <c r="AY2296" i="4"/>
  <c r="AW2296" i="4"/>
  <c r="AU2264" i="4"/>
  <c r="AV2264" i="4"/>
  <c r="AW2264" i="4"/>
  <c r="AX2264" i="4"/>
  <c r="AY2264" i="4"/>
  <c r="AX2232" i="4"/>
  <c r="AW2232" i="4"/>
  <c r="AY2232" i="4"/>
  <c r="AU2232" i="4"/>
  <c r="AV2232" i="4"/>
  <c r="AU2200" i="4"/>
  <c r="AV2200" i="4"/>
  <c r="AW2200" i="4"/>
  <c r="AX2200" i="4"/>
  <c r="AY2200" i="4"/>
  <c r="AX2168" i="4"/>
  <c r="AW2168" i="4"/>
  <c r="AY2168" i="4"/>
  <c r="AU2168" i="4"/>
  <c r="AV2168" i="4"/>
  <c r="AX2136" i="4"/>
  <c r="AW2136" i="4"/>
  <c r="AY2136" i="4"/>
  <c r="AU2136" i="4"/>
  <c r="AV2136" i="4"/>
  <c r="AU2104" i="4"/>
  <c r="AV2104" i="4"/>
  <c r="AY2104" i="4"/>
  <c r="AW2104" i="4"/>
  <c r="AX2104" i="4"/>
  <c r="AU2080" i="4"/>
  <c r="AW2080" i="4"/>
  <c r="AY2080" i="4"/>
  <c r="AX2080" i="4"/>
  <c r="AV2080" i="4"/>
  <c r="AX2064" i="4"/>
  <c r="AV2064" i="4"/>
  <c r="AY2064" i="4"/>
  <c r="AW2064" i="4"/>
  <c r="AU2064" i="4"/>
  <c r="AU2048" i="4"/>
  <c r="AW2048" i="4"/>
  <c r="AX2048" i="4"/>
  <c r="AY2048" i="4"/>
  <c r="AV2048" i="4"/>
  <c r="AU2032" i="4"/>
  <c r="AW2032" i="4"/>
  <c r="AX2032" i="4"/>
  <c r="AY2032" i="4"/>
  <c r="AV2032" i="4"/>
  <c r="AU2016" i="4"/>
  <c r="AW2016" i="4"/>
  <c r="AX2016" i="4"/>
  <c r="AY2016" i="4"/>
  <c r="AV2016" i="4"/>
  <c r="AX2000" i="4"/>
  <c r="AV2000" i="4"/>
  <c r="AY2000" i="4"/>
  <c r="AW2000" i="4"/>
  <c r="AU2000" i="4"/>
  <c r="AU1984" i="4"/>
  <c r="AW1984" i="4"/>
  <c r="AY1984" i="4"/>
  <c r="AX1984" i="4"/>
  <c r="AV1984" i="4"/>
  <c r="AU1968" i="4"/>
  <c r="AW1968" i="4"/>
  <c r="AX1968" i="4"/>
  <c r="AV1968" i="4"/>
  <c r="AY1968" i="4"/>
  <c r="AX1952" i="4"/>
  <c r="AY1952" i="4"/>
  <c r="AV1952" i="4"/>
  <c r="AW1952" i="4"/>
  <c r="AU1952" i="4"/>
  <c r="AX1936" i="4"/>
  <c r="AV1936" i="4"/>
  <c r="AY1936" i="4"/>
  <c r="AU1936" i="4"/>
  <c r="AW1936" i="4"/>
  <c r="AX2418" i="4"/>
  <c r="AW2418" i="4"/>
  <c r="AU2418" i="4"/>
  <c r="AV2418" i="4"/>
  <c r="AY2418" i="4"/>
  <c r="AX2354" i="4"/>
  <c r="AW2354" i="4"/>
  <c r="AU2354" i="4"/>
  <c r="AV2354" i="4"/>
  <c r="AY2354" i="4"/>
  <c r="AU2288" i="4"/>
  <c r="AW2288" i="4"/>
  <c r="AV2288" i="4"/>
  <c r="AX2288" i="4"/>
  <c r="AY2288" i="4"/>
  <c r="AU2224" i="4"/>
  <c r="AW2224" i="4"/>
  <c r="AV2224" i="4"/>
  <c r="AY2224" i="4"/>
  <c r="AX2224" i="4"/>
  <c r="AU2160" i="4"/>
  <c r="AW2160" i="4"/>
  <c r="AX2160" i="4"/>
  <c r="AV2160" i="4"/>
  <c r="AY2160" i="4"/>
  <c r="AX2096" i="4"/>
  <c r="AV2096" i="4"/>
  <c r="AY2096" i="4"/>
  <c r="AW2096" i="4"/>
  <c r="AU2096" i="4"/>
  <c r="AW2076" i="4"/>
  <c r="AV2076" i="4"/>
  <c r="AU2076" i="4"/>
  <c r="AX2076" i="4"/>
  <c r="AY2076" i="4"/>
  <c r="AW2044" i="4"/>
  <c r="AV2044" i="4"/>
  <c r="AX2044" i="4"/>
  <c r="AY2044" i="4"/>
  <c r="AU2044" i="4"/>
  <c r="AX2012" i="4"/>
  <c r="AU2012" i="4"/>
  <c r="AY2012" i="4"/>
  <c r="AW2012" i="4"/>
  <c r="AV2012" i="4"/>
  <c r="AX1980" i="4"/>
  <c r="AU1980" i="4"/>
  <c r="AY1980" i="4"/>
  <c r="AW1980" i="4"/>
  <c r="AV1980" i="4"/>
  <c r="AX1948" i="4"/>
  <c r="AU1948" i="4"/>
  <c r="AY1948" i="4"/>
  <c r="AW1948" i="4"/>
  <c r="AV1948" i="4"/>
  <c r="AX1920" i="4"/>
  <c r="AY1920" i="4"/>
  <c r="AV1920" i="4"/>
  <c r="AW1920" i="4"/>
  <c r="AU1920" i="4"/>
  <c r="AX1904" i="4"/>
  <c r="AV1904" i="4"/>
  <c r="AY1904" i="4"/>
  <c r="AW1904" i="4"/>
  <c r="AU1904" i="4"/>
  <c r="AX1888" i="4"/>
  <c r="AY1888" i="4"/>
  <c r="AV1888" i="4"/>
  <c r="AW1888" i="4"/>
  <c r="AU1888" i="4"/>
  <c r="AU1872" i="4"/>
  <c r="AW1872" i="4"/>
  <c r="AX1872" i="4"/>
  <c r="AV1872" i="4"/>
  <c r="AY1872" i="4"/>
  <c r="AX1856" i="4"/>
  <c r="AY1856" i="4"/>
  <c r="AV1856" i="4"/>
  <c r="AU1856" i="4"/>
  <c r="AW1856" i="4"/>
  <c r="AX1840" i="4"/>
  <c r="AV1840" i="4"/>
  <c r="AY1840" i="4"/>
  <c r="AW1840" i="4"/>
  <c r="AU1840" i="4"/>
  <c r="AX1824" i="4"/>
  <c r="AY1824" i="4"/>
  <c r="AW1824" i="4"/>
  <c r="AV1824" i="4"/>
  <c r="AU1824" i="4"/>
  <c r="AU1808" i="4"/>
  <c r="AW1808" i="4"/>
  <c r="AV1808" i="4"/>
  <c r="AX1808" i="4"/>
  <c r="AY1808" i="4"/>
  <c r="AX1792" i="4"/>
  <c r="AY1792" i="4"/>
  <c r="AV1792" i="4"/>
  <c r="AU1792" i="4"/>
  <c r="AW1792" i="4"/>
  <c r="AU1776" i="4"/>
  <c r="AY1776" i="4"/>
  <c r="AX1776" i="4"/>
  <c r="AV1776" i="4"/>
  <c r="AW1776" i="4"/>
  <c r="AX1760" i="4"/>
  <c r="AY1760" i="4"/>
  <c r="AW1760" i="4"/>
  <c r="AV1760" i="4"/>
  <c r="AU1760" i="4"/>
  <c r="AU1744" i="4"/>
  <c r="AW1744" i="4"/>
  <c r="AV1744" i="4"/>
  <c r="AX1744" i="4"/>
  <c r="AY1744" i="4"/>
  <c r="AX1728" i="4"/>
  <c r="AY1728" i="4"/>
  <c r="AV1728" i="4"/>
  <c r="AU1728" i="4"/>
  <c r="AW1728" i="4"/>
  <c r="AU1712" i="4"/>
  <c r="AY1712" i="4"/>
  <c r="AW1712" i="4"/>
  <c r="AV1712" i="4"/>
  <c r="AX1712" i="4"/>
  <c r="AX1696" i="4"/>
  <c r="AY1696" i="4"/>
  <c r="AW1696" i="4"/>
  <c r="AV1696" i="4"/>
  <c r="AU1696" i="4"/>
  <c r="AU1680" i="4"/>
  <c r="AW1680" i="4"/>
  <c r="AV1680" i="4"/>
  <c r="AX1680" i="4"/>
  <c r="AY1680" i="4"/>
  <c r="AX1664" i="4"/>
  <c r="AY1664" i="4"/>
  <c r="AV1664" i="4"/>
  <c r="AU1664" i="4"/>
  <c r="AW1664" i="4"/>
  <c r="AU1648" i="4"/>
  <c r="AY1648" i="4"/>
  <c r="AW1648" i="4"/>
  <c r="AV1648" i="4"/>
  <c r="AX1648" i="4"/>
  <c r="AX1632" i="4"/>
  <c r="AY1632" i="4"/>
  <c r="AV1632" i="4"/>
  <c r="AU1632" i="4"/>
  <c r="AW1632" i="4"/>
  <c r="AU1616" i="4"/>
  <c r="AY1616" i="4"/>
  <c r="AX1616" i="4"/>
  <c r="AW1616" i="4"/>
  <c r="AV1616" i="4"/>
  <c r="AX1600" i="4"/>
  <c r="AY1600" i="4"/>
  <c r="AW1600" i="4"/>
  <c r="AV1600" i="4"/>
  <c r="AU1600" i="4"/>
  <c r="AU1584" i="4"/>
  <c r="AW1584" i="4"/>
  <c r="AX1584" i="4"/>
  <c r="AV1584" i="4"/>
  <c r="AY1584" i="4"/>
  <c r="AX1568" i="4"/>
  <c r="AY1568" i="4"/>
  <c r="AV1568" i="4"/>
  <c r="AW1568" i="4"/>
  <c r="AU1568" i="4"/>
  <c r="AU1552" i="4"/>
  <c r="AY1552" i="4"/>
  <c r="AX1552" i="4"/>
  <c r="AW1552" i="4"/>
  <c r="AV1552" i="4"/>
  <c r="AX1536" i="4"/>
  <c r="AY1536" i="4"/>
  <c r="AV1536" i="4"/>
  <c r="AW1536" i="4"/>
  <c r="AU1536" i="4"/>
  <c r="AU1520" i="4"/>
  <c r="AY1520" i="4"/>
  <c r="AX1520" i="4"/>
  <c r="AV1520" i="4"/>
  <c r="AW1520" i="4"/>
  <c r="AX1504" i="4"/>
  <c r="AY1504" i="4"/>
  <c r="AV1504" i="4"/>
  <c r="AW1504" i="4"/>
  <c r="AU1504" i="4"/>
  <c r="AU1488" i="4"/>
  <c r="AY1488" i="4"/>
  <c r="AV1488" i="4"/>
  <c r="AX1488" i="4"/>
  <c r="AW1488" i="4"/>
  <c r="AX1472" i="4"/>
  <c r="AY1472" i="4"/>
  <c r="AV1472" i="4"/>
  <c r="AU1472" i="4"/>
  <c r="AW1472" i="4"/>
  <c r="AU1456" i="4"/>
  <c r="AY1456" i="4"/>
  <c r="AX1456" i="4"/>
  <c r="AV1456" i="4"/>
  <c r="AW1456" i="4"/>
  <c r="AX1440" i="4"/>
  <c r="AY1440" i="4"/>
  <c r="AV1440" i="4"/>
  <c r="AW1440" i="4"/>
  <c r="AU1440" i="4"/>
  <c r="AU1424" i="4"/>
  <c r="AY1424" i="4"/>
  <c r="AV1424" i="4"/>
  <c r="AX1424" i="4"/>
  <c r="AW1424" i="4"/>
  <c r="AU2336" i="4"/>
  <c r="AW2336" i="4"/>
  <c r="AX2336" i="4"/>
  <c r="AY2336" i="4"/>
  <c r="AV2336" i="4"/>
  <c r="AX2208" i="4"/>
  <c r="AY2208" i="4"/>
  <c r="AV2208" i="4"/>
  <c r="AU2208" i="4"/>
  <c r="AW2208" i="4"/>
  <c r="AW2084" i="4"/>
  <c r="AU2084" i="4"/>
  <c r="AV2084" i="4"/>
  <c r="AY2084" i="4"/>
  <c r="AX2084" i="4"/>
  <c r="AW2020" i="4"/>
  <c r="AU2020" i="4"/>
  <c r="AX2020" i="4"/>
  <c r="AY2020" i="4"/>
  <c r="AV2020" i="4"/>
  <c r="AW1956" i="4"/>
  <c r="AU1956" i="4"/>
  <c r="AV1956" i="4"/>
  <c r="AX1956" i="4"/>
  <c r="AY1956" i="4"/>
  <c r="AX1908" i="4"/>
  <c r="AY1908" i="4"/>
  <c r="AV1908" i="4"/>
  <c r="AU1908" i="4"/>
  <c r="AW1908" i="4"/>
  <c r="AW1876" i="4"/>
  <c r="AU1876" i="4"/>
  <c r="AX1876" i="4"/>
  <c r="AV1876" i="4"/>
  <c r="AY1876" i="4"/>
  <c r="AX1844" i="4"/>
  <c r="AY1844" i="4"/>
  <c r="AV1844" i="4"/>
  <c r="AW1844" i="4"/>
  <c r="AU1844" i="4"/>
  <c r="AW1812" i="4"/>
  <c r="AY1812" i="4"/>
  <c r="AX1812" i="4"/>
  <c r="AU1812" i="4"/>
  <c r="AV1812" i="4"/>
  <c r="AW1780" i="4"/>
  <c r="AY1780" i="4"/>
  <c r="AU1780" i="4"/>
  <c r="AX1780" i="4"/>
  <c r="AV1780" i="4"/>
  <c r="AW1748" i="4"/>
  <c r="AU1748" i="4"/>
  <c r="AX1748" i="4"/>
  <c r="AY1748" i="4"/>
  <c r="AV1748" i="4"/>
  <c r="AW1716" i="4"/>
  <c r="AU1716" i="4"/>
  <c r="AY1716" i="4"/>
  <c r="AX1716" i="4"/>
  <c r="AV1716" i="4"/>
  <c r="AW1684" i="4"/>
  <c r="AY1684" i="4"/>
  <c r="AX1684" i="4"/>
  <c r="AU1684" i="4"/>
  <c r="AV1684" i="4"/>
  <c r="AW1652" i="4"/>
  <c r="AU1652" i="4"/>
  <c r="AV1652" i="4"/>
  <c r="AX1652" i="4"/>
  <c r="AY1652" i="4"/>
  <c r="AW1620" i="4"/>
  <c r="AV1620" i="4"/>
  <c r="AX1620" i="4"/>
  <c r="AU1620" i="4"/>
  <c r="AY1620" i="4"/>
  <c r="AW1588" i="4"/>
  <c r="AV1588" i="4"/>
  <c r="AY1588" i="4"/>
  <c r="AX1588" i="4"/>
  <c r="AU1588" i="4"/>
  <c r="AW1556" i="4"/>
  <c r="AV1556" i="4"/>
  <c r="AX1556" i="4"/>
  <c r="AU1556" i="4"/>
  <c r="AY1556" i="4"/>
  <c r="AW1524" i="4"/>
  <c r="AV1524" i="4"/>
  <c r="AY1524" i="4"/>
  <c r="AX1524" i="4"/>
  <c r="AU1524" i="4"/>
  <c r="AX1492" i="4"/>
  <c r="AW1492" i="4"/>
  <c r="AV1492" i="4"/>
  <c r="AY1492" i="4"/>
  <c r="AU1492" i="4"/>
  <c r="AY1460" i="4"/>
  <c r="AW1460" i="4"/>
  <c r="AV1460" i="4"/>
  <c r="AX1460" i="4"/>
  <c r="AU1460" i="4"/>
  <c r="AY1428" i="4"/>
  <c r="AW1428" i="4"/>
  <c r="AV1428" i="4"/>
  <c r="AX1428" i="4"/>
  <c r="AU1428" i="4"/>
  <c r="AW1404" i="4"/>
  <c r="AY1404" i="4"/>
  <c r="AU1404" i="4"/>
  <c r="AV1404" i="4"/>
  <c r="AX1404" i="4"/>
  <c r="AX1388" i="4"/>
  <c r="AY1388" i="4"/>
  <c r="AU1388" i="4"/>
  <c r="AV1388" i="4"/>
  <c r="AW1388" i="4"/>
  <c r="AW1372" i="4"/>
  <c r="AY1372" i="4"/>
  <c r="AX1372" i="4"/>
  <c r="AV1372" i="4"/>
  <c r="AU1372" i="4"/>
  <c r="AX1356" i="4"/>
  <c r="AY1356" i="4"/>
  <c r="AU1356" i="4"/>
  <c r="AW1356" i="4"/>
  <c r="AV1356" i="4"/>
  <c r="AW1340" i="4"/>
  <c r="AY1340" i="4"/>
  <c r="AU1340" i="4"/>
  <c r="AX1340" i="4"/>
  <c r="AV1340" i="4"/>
  <c r="AX1324" i="4"/>
  <c r="AY1324" i="4"/>
  <c r="AU1324" i="4"/>
  <c r="AV1324" i="4"/>
  <c r="AW1324" i="4"/>
  <c r="AW1308" i="4"/>
  <c r="AY1308" i="4"/>
  <c r="AX1308" i="4"/>
  <c r="AV1308" i="4"/>
  <c r="AU1308" i="4"/>
  <c r="AX1292" i="4"/>
  <c r="AY1292" i="4"/>
  <c r="AU1292" i="4"/>
  <c r="AW1292" i="4"/>
  <c r="AV1292" i="4"/>
  <c r="AW1276" i="4"/>
  <c r="AY1276" i="4"/>
  <c r="AU1276" i="4"/>
  <c r="AV1276" i="4"/>
  <c r="AX1276" i="4"/>
  <c r="AX1260" i="4"/>
  <c r="AY1260" i="4"/>
  <c r="AU1260" i="4"/>
  <c r="AV1260" i="4"/>
  <c r="AW1260" i="4"/>
  <c r="AW1244" i="4"/>
  <c r="AY1244" i="4"/>
  <c r="AX1244" i="4"/>
  <c r="AV1244" i="4"/>
  <c r="AU1244" i="4"/>
  <c r="AX1228" i="4"/>
  <c r="AY1228" i="4"/>
  <c r="AU1228" i="4"/>
  <c r="AW1228" i="4"/>
  <c r="AV1228" i="4"/>
  <c r="AW1212" i="4"/>
  <c r="AY1212" i="4"/>
  <c r="AU1212" i="4"/>
  <c r="AX1212" i="4"/>
  <c r="AV1212" i="4"/>
  <c r="AX1196" i="4"/>
  <c r="AY1196" i="4"/>
  <c r="AU1196" i="4"/>
  <c r="AV1196" i="4"/>
  <c r="AW1196" i="4"/>
  <c r="AW1180" i="4"/>
  <c r="AY1180" i="4"/>
  <c r="AX1180" i="4"/>
  <c r="AV1180" i="4"/>
  <c r="AU1180" i="4"/>
  <c r="AX1164" i="4"/>
  <c r="AY1164" i="4"/>
  <c r="AU1164" i="4"/>
  <c r="AW1164" i="4"/>
  <c r="AV1164" i="4"/>
  <c r="AW1148" i="4"/>
  <c r="AY1148" i="4"/>
  <c r="AU1148" i="4"/>
  <c r="AV1148" i="4"/>
  <c r="AX1148" i="4"/>
  <c r="AX1132" i="4"/>
  <c r="AY1132" i="4"/>
  <c r="AU1132" i="4"/>
  <c r="AV1132" i="4"/>
  <c r="AW1132" i="4"/>
  <c r="AW1116" i="4"/>
  <c r="AY1116" i="4"/>
  <c r="AX1116" i="4"/>
  <c r="AV1116" i="4"/>
  <c r="AU1116" i="4"/>
  <c r="AX1100" i="4"/>
  <c r="AY1100" i="4"/>
  <c r="AU1100" i="4"/>
  <c r="AW1100" i="4"/>
  <c r="AV1100" i="4"/>
  <c r="AW1084" i="4"/>
  <c r="AY1084" i="4"/>
  <c r="AU1084" i="4"/>
  <c r="AX1084" i="4"/>
  <c r="AV1084" i="4"/>
  <c r="AX1068" i="4"/>
  <c r="AY1068" i="4"/>
  <c r="AU1068" i="4"/>
  <c r="AV1068" i="4"/>
  <c r="AW1068" i="4"/>
  <c r="AW1052" i="4"/>
  <c r="AY1052" i="4"/>
  <c r="AX1052" i="4"/>
  <c r="AV1052" i="4"/>
  <c r="AU1052" i="4"/>
  <c r="AX1036" i="4"/>
  <c r="AY1036" i="4"/>
  <c r="AU1036" i="4"/>
  <c r="AW1036" i="4"/>
  <c r="AV1036" i="4"/>
  <c r="AW1020" i="4"/>
  <c r="AY1020" i="4"/>
  <c r="AU1020" i="4"/>
  <c r="AV1020" i="4"/>
  <c r="AX1020" i="4"/>
  <c r="AX1004" i="4"/>
  <c r="AY1004" i="4"/>
  <c r="AU1004" i="4"/>
  <c r="AV1004" i="4"/>
  <c r="AW1004" i="4"/>
  <c r="AW988" i="4"/>
  <c r="AY988" i="4"/>
  <c r="AX988" i="4"/>
  <c r="AV988" i="4"/>
  <c r="AU988" i="4"/>
  <c r="AX972" i="4"/>
  <c r="AY972" i="4"/>
  <c r="AU972" i="4"/>
  <c r="AW972" i="4"/>
  <c r="AV972" i="4"/>
  <c r="AW956" i="4"/>
  <c r="AY956" i="4"/>
  <c r="AU956" i="4"/>
  <c r="AX956" i="4"/>
  <c r="AV956" i="4"/>
  <c r="AX940" i="4"/>
  <c r="AY940" i="4"/>
  <c r="AU940" i="4"/>
  <c r="AV940" i="4"/>
  <c r="AW940" i="4"/>
  <c r="AW924" i="4"/>
  <c r="AY924" i="4"/>
  <c r="AX924" i="4"/>
  <c r="AV924" i="4"/>
  <c r="AU924" i="4"/>
  <c r="AX908" i="4"/>
  <c r="AY908" i="4"/>
  <c r="AU908" i="4"/>
  <c r="AW908" i="4"/>
  <c r="AV908" i="4"/>
  <c r="AW892" i="4"/>
  <c r="AY892" i="4"/>
  <c r="AU892" i="4"/>
  <c r="AV892" i="4"/>
  <c r="AX892" i="4"/>
  <c r="AX876" i="4"/>
  <c r="AY876" i="4"/>
  <c r="AU876" i="4"/>
  <c r="AV876" i="4"/>
  <c r="AW876" i="4"/>
  <c r="AW860" i="4"/>
  <c r="AY860" i="4"/>
  <c r="AX860" i="4"/>
  <c r="AV860" i="4"/>
  <c r="AU860" i="4"/>
  <c r="AX844" i="4"/>
  <c r="AY844" i="4"/>
  <c r="AU844" i="4"/>
  <c r="AW844" i="4"/>
  <c r="AV844" i="4"/>
  <c r="AW828" i="4"/>
  <c r="AY828" i="4"/>
  <c r="AU828" i="4"/>
  <c r="AX828" i="4"/>
  <c r="AV828" i="4"/>
  <c r="AX812" i="4"/>
  <c r="AY812" i="4"/>
  <c r="AU812" i="4"/>
  <c r="AV812" i="4"/>
  <c r="AW812" i="4"/>
  <c r="AW796" i="4"/>
  <c r="AY796" i="4"/>
  <c r="AX796" i="4"/>
  <c r="AV796" i="4"/>
  <c r="AU796" i="4"/>
  <c r="AX780" i="4"/>
  <c r="AV780" i="4"/>
  <c r="AU780" i="4"/>
  <c r="AY780" i="4"/>
  <c r="AW780" i="4"/>
  <c r="AY764" i="4"/>
  <c r="AW764" i="4"/>
  <c r="AV764" i="4"/>
  <c r="AU764" i="4"/>
  <c r="AX764" i="4"/>
  <c r="AX748" i="4"/>
  <c r="AV748" i="4"/>
  <c r="AU748" i="4"/>
  <c r="AW748" i="4"/>
  <c r="AY748" i="4"/>
  <c r="AY732" i="4"/>
  <c r="AW732" i="4"/>
  <c r="AX732" i="4"/>
  <c r="AU732" i="4"/>
  <c r="AV732" i="4"/>
  <c r="AX716" i="4"/>
  <c r="AV716" i="4"/>
  <c r="AU716" i="4"/>
  <c r="AY716" i="4"/>
  <c r="AW716" i="4"/>
  <c r="AY700" i="4"/>
  <c r="AW700" i="4"/>
  <c r="AV700" i="4"/>
  <c r="AX700" i="4"/>
  <c r="AU700" i="4"/>
  <c r="AX684" i="4"/>
  <c r="AV684" i="4"/>
  <c r="AU684" i="4"/>
  <c r="AW684" i="4"/>
  <c r="AY684" i="4"/>
  <c r="AY668" i="4"/>
  <c r="AW668" i="4"/>
  <c r="AX668" i="4"/>
  <c r="AU668" i="4"/>
  <c r="AV668" i="4"/>
  <c r="AX652" i="4"/>
  <c r="AV652" i="4"/>
  <c r="AU652" i="4"/>
  <c r="AY652" i="4"/>
  <c r="AW652" i="4"/>
  <c r="AY636" i="4"/>
  <c r="AW636" i="4"/>
  <c r="AV636" i="4"/>
  <c r="AU636" i="4"/>
  <c r="AX636" i="4"/>
  <c r="AX620" i="4"/>
  <c r="AV620" i="4"/>
  <c r="AU620" i="4"/>
  <c r="AW620" i="4"/>
  <c r="AY620" i="4"/>
  <c r="AY604" i="4"/>
  <c r="AW604" i="4"/>
  <c r="AX604" i="4"/>
  <c r="AU604" i="4"/>
  <c r="AV604" i="4"/>
  <c r="AX588" i="4"/>
  <c r="AV588" i="4"/>
  <c r="AU588" i="4"/>
  <c r="AY588" i="4"/>
  <c r="AW588" i="4"/>
  <c r="AY572" i="4"/>
  <c r="AW572" i="4"/>
  <c r="AV572" i="4"/>
  <c r="AX572" i="4"/>
  <c r="AU572" i="4"/>
  <c r="AX556" i="4"/>
  <c r="AV556" i="4"/>
  <c r="AU556" i="4"/>
  <c r="AW556" i="4"/>
  <c r="AY556" i="4"/>
  <c r="AY540" i="4"/>
  <c r="AW540" i="4"/>
  <c r="AX540" i="4"/>
  <c r="AU540" i="4"/>
  <c r="AV540" i="4"/>
  <c r="AX524" i="4"/>
  <c r="AV524" i="4"/>
  <c r="AU524" i="4"/>
  <c r="AY524" i="4"/>
  <c r="AW524" i="4"/>
  <c r="AY508" i="4"/>
  <c r="AW508" i="4"/>
  <c r="AV508" i="4"/>
  <c r="AU508" i="4"/>
  <c r="AX508" i="4"/>
  <c r="AX492" i="4"/>
  <c r="AV492" i="4"/>
  <c r="AU492" i="4"/>
  <c r="AW492" i="4"/>
  <c r="AY492" i="4"/>
  <c r="AY476" i="4"/>
  <c r="AW476" i="4"/>
  <c r="AX476" i="4"/>
  <c r="AU476" i="4"/>
  <c r="AV476" i="4"/>
  <c r="AX460" i="4"/>
  <c r="AY460" i="4"/>
  <c r="AU460" i="4"/>
  <c r="AV460" i="4"/>
  <c r="AW460" i="4"/>
  <c r="AY444" i="4"/>
  <c r="AX444" i="4"/>
  <c r="AU444" i="4"/>
  <c r="AV444" i="4"/>
  <c r="AW444" i="4"/>
  <c r="AV428" i="4"/>
  <c r="AU428" i="4"/>
  <c r="AW428" i="4"/>
  <c r="AX428" i="4"/>
  <c r="AY428" i="4"/>
  <c r="AY412" i="4"/>
  <c r="AX412" i="4"/>
  <c r="AV412" i="4"/>
  <c r="AW412" i="4"/>
  <c r="AU412" i="4"/>
  <c r="AV396" i="4"/>
  <c r="AU396" i="4"/>
  <c r="AW396" i="4"/>
  <c r="AY396" i="4"/>
  <c r="AX396" i="4"/>
  <c r="AY398" i="4"/>
  <c r="AX398" i="4"/>
  <c r="AV398" i="4"/>
  <c r="AW398" i="4"/>
  <c r="AU398" i="4"/>
  <c r="AV414" i="4"/>
  <c r="AU414" i="4"/>
  <c r="AW414" i="4"/>
  <c r="AX414" i="4"/>
  <c r="AY414" i="4"/>
  <c r="AY430" i="4"/>
  <c r="AX430" i="4"/>
  <c r="AV430" i="4"/>
  <c r="AW430" i="4"/>
  <c r="AU430" i="4"/>
  <c r="AV446" i="4"/>
  <c r="AY446" i="4"/>
  <c r="AW446" i="4"/>
  <c r="AU446" i="4"/>
  <c r="AX446" i="4"/>
  <c r="AX462" i="4"/>
  <c r="AU462" i="4"/>
  <c r="AW462" i="4"/>
  <c r="AV462" i="4"/>
  <c r="AY462" i="4"/>
  <c r="AX478" i="4"/>
  <c r="AU478" i="4"/>
  <c r="AV478" i="4"/>
  <c r="AW478" i="4"/>
  <c r="AY478" i="4"/>
  <c r="AX494" i="4"/>
  <c r="AU494" i="4"/>
  <c r="AV494" i="4"/>
  <c r="AY494" i="4"/>
  <c r="AW494" i="4"/>
  <c r="AW510" i="4"/>
  <c r="AY510" i="4"/>
  <c r="AX510" i="4"/>
  <c r="AV510" i="4"/>
  <c r="AU510" i="4"/>
  <c r="AX526" i="4"/>
  <c r="AU526" i="4"/>
  <c r="AV526" i="4"/>
  <c r="AY526" i="4"/>
  <c r="AW526" i="4"/>
  <c r="AX542" i="4"/>
  <c r="AU542" i="4"/>
  <c r="AV542" i="4"/>
  <c r="AW542" i="4"/>
  <c r="AY542" i="4"/>
  <c r="AW558" i="4"/>
  <c r="AY558" i="4"/>
  <c r="AU558" i="4"/>
  <c r="AX558" i="4"/>
  <c r="AV558" i="4"/>
  <c r="AW574" i="4"/>
  <c r="AY574" i="4"/>
  <c r="AU574" i="4"/>
  <c r="AX574" i="4"/>
  <c r="AV574" i="4"/>
  <c r="AW590" i="4"/>
  <c r="AY590" i="4"/>
  <c r="AU590" i="4"/>
  <c r="AX590" i="4"/>
  <c r="AV590" i="4"/>
  <c r="AX606" i="4"/>
  <c r="AU606" i="4"/>
  <c r="AV606" i="4"/>
  <c r="AY606" i="4"/>
  <c r="AW606" i="4"/>
  <c r="AX622" i="4"/>
  <c r="AU622" i="4"/>
  <c r="AV622" i="4"/>
  <c r="AW622" i="4"/>
  <c r="AY622" i="4"/>
  <c r="AW638" i="4"/>
  <c r="AY638" i="4"/>
  <c r="AX638" i="4"/>
  <c r="AV638" i="4"/>
  <c r="AU638" i="4"/>
  <c r="AW654" i="4"/>
  <c r="AY654" i="4"/>
  <c r="AU654" i="4"/>
  <c r="AX654" i="4"/>
  <c r="AV654" i="4"/>
  <c r="AX670" i="4"/>
  <c r="AU670" i="4"/>
  <c r="AV670" i="4"/>
  <c r="AY670" i="4"/>
  <c r="AW670" i="4"/>
  <c r="AX686" i="4"/>
  <c r="AU686" i="4"/>
  <c r="AV686" i="4"/>
  <c r="AY686" i="4"/>
  <c r="AW686" i="4"/>
  <c r="AW702" i="4"/>
  <c r="AY702" i="4"/>
  <c r="AX702" i="4"/>
  <c r="AU702" i="4"/>
  <c r="AV702" i="4"/>
  <c r="AW718" i="4"/>
  <c r="AY718" i="4"/>
  <c r="AX718" i="4"/>
  <c r="AV718" i="4"/>
  <c r="AU718" i="4"/>
  <c r="AX734" i="4"/>
  <c r="AU734" i="4"/>
  <c r="AV734" i="4"/>
  <c r="AW734" i="4"/>
  <c r="AY734" i="4"/>
  <c r="AW750" i="4"/>
  <c r="AY750" i="4"/>
  <c r="AX750" i="4"/>
  <c r="AU750" i="4"/>
  <c r="AV750" i="4"/>
  <c r="AW766" i="4"/>
  <c r="AY766" i="4"/>
  <c r="AU766" i="4"/>
  <c r="AX766" i="4"/>
  <c r="AV766" i="4"/>
  <c r="AX782" i="4"/>
  <c r="AU782" i="4"/>
  <c r="AV782" i="4"/>
  <c r="AW782" i="4"/>
  <c r="AY782" i="4"/>
  <c r="AX798" i="4"/>
  <c r="AW798" i="4"/>
  <c r="AY798" i="4"/>
  <c r="AU798" i="4"/>
  <c r="AV798" i="4"/>
  <c r="AX814" i="4"/>
  <c r="AY814" i="4"/>
  <c r="AU814" i="4"/>
  <c r="AW814" i="4"/>
  <c r="AV814" i="4"/>
  <c r="AV830" i="4"/>
  <c r="AU830" i="4"/>
  <c r="AX830" i="4"/>
  <c r="AW830" i="4"/>
  <c r="AY830" i="4"/>
  <c r="AX846" i="4"/>
  <c r="AY846" i="4"/>
  <c r="AU846" i="4"/>
  <c r="AW846" i="4"/>
  <c r="AV846" i="4"/>
  <c r="AX862" i="4"/>
  <c r="AW862" i="4"/>
  <c r="AY862" i="4"/>
  <c r="AV862" i="4"/>
  <c r="AU862" i="4"/>
  <c r="AV878" i="4"/>
  <c r="AW878" i="4"/>
  <c r="AX878" i="4"/>
  <c r="AU878" i="4"/>
  <c r="AY878" i="4"/>
  <c r="AV894" i="4"/>
  <c r="AU894" i="4"/>
  <c r="AW894" i="4"/>
  <c r="AX894" i="4"/>
  <c r="AY894" i="4"/>
  <c r="AV910" i="4"/>
  <c r="AW910" i="4"/>
  <c r="AY910" i="4"/>
  <c r="AX910" i="4"/>
  <c r="AU910" i="4"/>
  <c r="AX926" i="4"/>
  <c r="AW926" i="4"/>
  <c r="AY926" i="4"/>
  <c r="AU926" i="4"/>
  <c r="AV926" i="4"/>
  <c r="AV942" i="4"/>
  <c r="AW942" i="4"/>
  <c r="AX942" i="4"/>
  <c r="AU942" i="4"/>
  <c r="AY942" i="4"/>
  <c r="AV958" i="4"/>
  <c r="AU958" i="4"/>
  <c r="AX958" i="4"/>
  <c r="AW958" i="4"/>
  <c r="AY958" i="4"/>
  <c r="AX974" i="4"/>
  <c r="AY974" i="4"/>
  <c r="AU974" i="4"/>
  <c r="AW974" i="4"/>
  <c r="AV974" i="4"/>
  <c r="AX990" i="4"/>
  <c r="AW990" i="4"/>
  <c r="AY990" i="4"/>
  <c r="AV990" i="4"/>
  <c r="AU990" i="4"/>
  <c r="AX1006" i="4"/>
  <c r="AY1006" i="4"/>
  <c r="AU1006" i="4"/>
  <c r="AW1006" i="4"/>
  <c r="AV1006" i="4"/>
  <c r="AX1022" i="4"/>
  <c r="AW1022" i="4"/>
  <c r="AY1022" i="4"/>
  <c r="AV1022" i="4"/>
  <c r="AU1022" i="4"/>
  <c r="AV1038" i="4"/>
  <c r="AW1038" i="4"/>
  <c r="AY1038" i="4"/>
  <c r="AX1038" i="4"/>
  <c r="AU1038" i="4"/>
  <c r="AX1054" i="4"/>
  <c r="AW1054" i="4"/>
  <c r="AY1054" i="4"/>
  <c r="AV1054" i="4"/>
  <c r="AU1054" i="4"/>
  <c r="AX1070" i="4"/>
  <c r="AY1070" i="4"/>
  <c r="AU1070" i="4"/>
  <c r="AW1070" i="4"/>
  <c r="AV1070" i="4"/>
  <c r="AV1086" i="4"/>
  <c r="AU1086" i="4"/>
  <c r="AW1086" i="4"/>
  <c r="AX1086" i="4"/>
  <c r="AY1086" i="4"/>
  <c r="AV1102" i="4"/>
  <c r="AW1102" i="4"/>
  <c r="AX1102" i="4"/>
  <c r="AY1102" i="4"/>
  <c r="AU1102" i="4"/>
  <c r="AV1118" i="4"/>
  <c r="AU1118" i="4"/>
  <c r="AW1118" i="4"/>
  <c r="AX1118" i="4"/>
  <c r="AY1118" i="4"/>
  <c r="AX1134" i="4"/>
  <c r="AY1134" i="4"/>
  <c r="AU1134" i="4"/>
  <c r="AW1134" i="4"/>
  <c r="AV1134" i="4"/>
  <c r="AV1150" i="4"/>
  <c r="AU1150" i="4"/>
  <c r="AX1150" i="4"/>
  <c r="AY1150" i="4"/>
  <c r="AW1150" i="4"/>
  <c r="AV1166" i="4"/>
  <c r="AW1166" i="4"/>
  <c r="AX1166" i="4"/>
  <c r="AU1166" i="4"/>
  <c r="AY1166" i="4"/>
  <c r="AX1182" i="4"/>
  <c r="AW1182" i="4"/>
  <c r="AY1182" i="4"/>
  <c r="AV1182" i="4"/>
  <c r="AU1182" i="4"/>
  <c r="AX1198" i="4"/>
  <c r="AY1198" i="4"/>
  <c r="AU1198" i="4"/>
  <c r="AW1198" i="4"/>
  <c r="AV1198" i="4"/>
  <c r="AX1214" i="4"/>
  <c r="AW1214" i="4"/>
  <c r="AY1214" i="4"/>
  <c r="AU1214" i="4"/>
  <c r="AV1214" i="4"/>
  <c r="AV1230" i="4"/>
  <c r="AW1230" i="4"/>
  <c r="AX1230" i="4"/>
  <c r="AY1230" i="4"/>
  <c r="AU1230" i="4"/>
  <c r="AX1246" i="4"/>
  <c r="AW1246" i="4"/>
  <c r="AY1246" i="4"/>
  <c r="AU1246" i="4"/>
  <c r="AV1246" i="4"/>
  <c r="AX1262" i="4"/>
  <c r="AY1262" i="4"/>
  <c r="AU1262" i="4"/>
  <c r="AV1262" i="4"/>
  <c r="AW1262" i="4"/>
  <c r="AV1278" i="4"/>
  <c r="AU1278" i="4"/>
  <c r="AX1278" i="4"/>
  <c r="AY1278" i="4"/>
  <c r="AW1278" i="4"/>
  <c r="AV1294" i="4"/>
  <c r="AW1294" i="4"/>
  <c r="AY1294" i="4"/>
  <c r="AX1294" i="4"/>
  <c r="AU1294" i="4"/>
  <c r="AV1310" i="4"/>
  <c r="AU1310" i="4"/>
  <c r="AX1310" i="4"/>
  <c r="AW1310" i="4"/>
  <c r="AY1310" i="4"/>
  <c r="AX1326" i="4"/>
  <c r="AY1326" i="4"/>
  <c r="AU1326" i="4"/>
  <c r="AW1326" i="4"/>
  <c r="AV1326" i="4"/>
  <c r="AV1342" i="4"/>
  <c r="AU1342" i="4"/>
  <c r="AW1342" i="4"/>
  <c r="AX1342" i="4"/>
  <c r="AY1342" i="4"/>
  <c r="AV1358" i="4"/>
  <c r="AW1358" i="4"/>
  <c r="AX1358" i="4"/>
  <c r="AY1358" i="4"/>
  <c r="AU1358" i="4"/>
  <c r="AX1374" i="4"/>
  <c r="AW1374" i="4"/>
  <c r="AY1374" i="4"/>
  <c r="AU1374" i="4"/>
  <c r="AV1374" i="4"/>
  <c r="AX1390" i="4"/>
  <c r="AY1390" i="4"/>
  <c r="AU1390" i="4"/>
  <c r="AW1390" i="4"/>
  <c r="AV1390" i="4"/>
  <c r="AX1406" i="4"/>
  <c r="AW1406" i="4"/>
  <c r="AY1406" i="4"/>
  <c r="AU1406" i="4"/>
  <c r="AV1406" i="4"/>
  <c r="AV1430" i="4"/>
  <c r="AY1430" i="4"/>
  <c r="AW1430" i="4"/>
  <c r="AU1430" i="4"/>
  <c r="AX1430" i="4"/>
  <c r="AX1462" i="4"/>
  <c r="AU1462" i="4"/>
  <c r="AW1462" i="4"/>
  <c r="AV1462" i="4"/>
  <c r="AY1462" i="4"/>
  <c r="AV1494" i="4"/>
  <c r="AY1494" i="4"/>
  <c r="AU1494" i="4"/>
  <c r="AX1494" i="4"/>
  <c r="AW1494" i="4"/>
  <c r="AX1526" i="4"/>
  <c r="AU1526" i="4"/>
  <c r="AW1526" i="4"/>
  <c r="AY1526" i="4"/>
  <c r="AV1526" i="4"/>
  <c r="AV1558" i="4"/>
  <c r="AY1558" i="4"/>
  <c r="AW1558" i="4"/>
  <c r="AU1558" i="4"/>
  <c r="AX1558" i="4"/>
  <c r="AX1590" i="4"/>
  <c r="AU1590" i="4"/>
  <c r="AW1590" i="4"/>
  <c r="AV1590" i="4"/>
  <c r="AY1590" i="4"/>
  <c r="AV1622" i="4"/>
  <c r="AW1622" i="4"/>
  <c r="AU1622" i="4"/>
  <c r="AX1622" i="4"/>
  <c r="AY1622" i="4"/>
  <c r="AX1654" i="4"/>
  <c r="AU1654" i="4"/>
  <c r="AW1654" i="4"/>
  <c r="AY1654" i="4"/>
  <c r="AV1654" i="4"/>
  <c r="AV1686" i="4"/>
  <c r="AY1686" i="4"/>
  <c r="AW1686" i="4"/>
  <c r="AU1686" i="4"/>
  <c r="AX1686" i="4"/>
  <c r="AX1718" i="4"/>
  <c r="AU1718" i="4"/>
  <c r="AY1718" i="4"/>
  <c r="AV1718" i="4"/>
  <c r="AW1718" i="4"/>
  <c r="AV1750" i="4"/>
  <c r="AY1750" i="4"/>
  <c r="AU1750" i="4"/>
  <c r="AX1750" i="4"/>
  <c r="AW1750" i="4"/>
  <c r="AX1782" i="4"/>
  <c r="AU1782" i="4"/>
  <c r="AY1782" i="4"/>
  <c r="AW1782" i="4"/>
  <c r="AV1782" i="4"/>
  <c r="AV1814" i="4"/>
  <c r="AY1814" i="4"/>
  <c r="AX1814" i="4"/>
  <c r="AU1814" i="4"/>
  <c r="AW1814" i="4"/>
  <c r="AV1846" i="4"/>
  <c r="AW1846" i="4"/>
  <c r="AX1846" i="4"/>
  <c r="AY1846" i="4"/>
  <c r="AU1846" i="4"/>
  <c r="AV1878" i="4"/>
  <c r="AW1878" i="4"/>
  <c r="AU1878" i="4"/>
  <c r="AX1878" i="4"/>
  <c r="AY1878" i="4"/>
  <c r="AV1910" i="4"/>
  <c r="AW1910" i="4"/>
  <c r="AX1910" i="4"/>
  <c r="AY1910" i="4"/>
  <c r="AU1910" i="4"/>
  <c r="AX1958" i="4"/>
  <c r="AY1958" i="4"/>
  <c r="AU1958" i="4"/>
  <c r="AW1958" i="4"/>
  <c r="AV1958" i="4"/>
  <c r="AX2022" i="4"/>
  <c r="AY2022" i="4"/>
  <c r="AU2022" i="4"/>
  <c r="AW2022" i="4"/>
  <c r="AV2022" i="4"/>
  <c r="AX2086" i="4"/>
  <c r="AY2086" i="4"/>
  <c r="AU2086" i="4"/>
  <c r="AV2086" i="4"/>
  <c r="AW2086" i="4"/>
  <c r="AY2210" i="4"/>
  <c r="AV2210" i="4"/>
  <c r="AX2210" i="4"/>
  <c r="AW2210" i="4"/>
  <c r="AU2210" i="4"/>
  <c r="AY2338" i="4"/>
  <c r="AW2338" i="4"/>
  <c r="AX2338" i="4"/>
  <c r="AV2338" i="4"/>
  <c r="AU2338" i="4"/>
  <c r="AX1418" i="4"/>
  <c r="AV1418" i="4"/>
  <c r="AW1418" i="4"/>
  <c r="AY1418" i="4"/>
  <c r="AU1418" i="4"/>
  <c r="AY1434" i="4"/>
  <c r="AV1434" i="4"/>
  <c r="AX1434" i="4"/>
  <c r="AU1434" i="4"/>
  <c r="AW1434" i="4"/>
  <c r="AY1450" i="4"/>
  <c r="AU1450" i="4"/>
  <c r="AX1450" i="4"/>
  <c r="AW1450" i="4"/>
  <c r="AV1450" i="4"/>
  <c r="AX1466" i="4"/>
  <c r="AW1466" i="4"/>
  <c r="AU1466" i="4"/>
  <c r="AY1466" i="4"/>
  <c r="AV1466" i="4"/>
  <c r="AX1482" i="4"/>
  <c r="AV1482" i="4"/>
  <c r="AW1482" i="4"/>
  <c r="AU1482" i="4"/>
  <c r="AY1482" i="4"/>
  <c r="AY1498" i="4"/>
  <c r="AV1498" i="4"/>
  <c r="AU1498" i="4"/>
  <c r="AW1498" i="4"/>
  <c r="AX1498" i="4"/>
  <c r="AY1514" i="4"/>
  <c r="AU1514" i="4"/>
  <c r="AV1514" i="4"/>
  <c r="AX1514" i="4"/>
  <c r="AW1514" i="4"/>
  <c r="AX1530" i="4"/>
  <c r="AW1530" i="4"/>
  <c r="AU1530" i="4"/>
  <c r="AY1530" i="4"/>
  <c r="AV1530" i="4"/>
  <c r="AX1546" i="4"/>
  <c r="AV1546" i="4"/>
  <c r="AW1546" i="4"/>
  <c r="AY1546" i="4"/>
  <c r="AU1546" i="4"/>
  <c r="AY1562" i="4"/>
  <c r="AV1562" i="4"/>
  <c r="AW1562" i="4"/>
  <c r="AX1562" i="4"/>
  <c r="AU1562" i="4"/>
  <c r="AY1578" i="4"/>
  <c r="AU1578" i="4"/>
  <c r="AX1578" i="4"/>
  <c r="AW1578" i="4"/>
  <c r="AV1578" i="4"/>
  <c r="AX1594" i="4"/>
  <c r="AU1594" i="4"/>
  <c r="AV1594" i="4"/>
  <c r="AW1594" i="4"/>
  <c r="AY1594" i="4"/>
  <c r="AX1610" i="4"/>
  <c r="AV1610" i="4"/>
  <c r="AU1610" i="4"/>
  <c r="AW1610" i="4"/>
  <c r="AY1610" i="4"/>
  <c r="AY1626" i="4"/>
  <c r="AV1626" i="4"/>
  <c r="AU1626" i="4"/>
  <c r="AW1626" i="4"/>
  <c r="AX1626" i="4"/>
  <c r="AY1642" i="4"/>
  <c r="AW1642" i="4"/>
  <c r="AV1642" i="4"/>
  <c r="AU1642" i="4"/>
  <c r="AX1642" i="4"/>
  <c r="AX1658" i="4"/>
  <c r="AW1658" i="4"/>
  <c r="AU1658" i="4"/>
  <c r="AY1658" i="4"/>
  <c r="AV1658" i="4"/>
  <c r="AX1674" i="4"/>
  <c r="AV1674" i="4"/>
  <c r="AW1674" i="4"/>
  <c r="AY1674" i="4"/>
  <c r="AU1674" i="4"/>
  <c r="AY1690" i="4"/>
  <c r="AW1690" i="4"/>
  <c r="AU1690" i="4"/>
  <c r="AX1690" i="4"/>
  <c r="AV1690" i="4"/>
  <c r="AY1706" i="4"/>
  <c r="AW1706" i="4"/>
  <c r="AX1706" i="4"/>
  <c r="AU1706" i="4"/>
  <c r="AV1706" i="4"/>
  <c r="AX1722" i="4"/>
  <c r="AV1722" i="4"/>
  <c r="AU1722" i="4"/>
  <c r="AW1722" i="4"/>
  <c r="AY1722" i="4"/>
  <c r="AX1738" i="4"/>
  <c r="AV1738" i="4"/>
  <c r="AW1738" i="4"/>
  <c r="AU1738" i="4"/>
  <c r="AY1738" i="4"/>
  <c r="AY1754" i="4"/>
  <c r="AU1754" i="4"/>
  <c r="AX1754" i="4"/>
  <c r="AW1754" i="4"/>
  <c r="AV1754" i="4"/>
  <c r="AY1770" i="4"/>
  <c r="AW1770" i="4"/>
  <c r="AV1770" i="4"/>
  <c r="AX1770" i="4"/>
  <c r="AU1770" i="4"/>
  <c r="AX1786" i="4"/>
  <c r="AV1786" i="4"/>
  <c r="AW1786" i="4"/>
  <c r="AY1786" i="4"/>
  <c r="AU1786" i="4"/>
  <c r="AX1802" i="4"/>
  <c r="AV1802" i="4"/>
  <c r="AW1802" i="4"/>
  <c r="AY1802" i="4"/>
  <c r="AU1802" i="4"/>
  <c r="AY1818" i="4"/>
  <c r="AW1818" i="4"/>
  <c r="AU1818" i="4"/>
  <c r="AX1818" i="4"/>
  <c r="AV1818" i="4"/>
  <c r="AY1834" i="4"/>
  <c r="AW1834" i="4"/>
  <c r="AV1834" i="4"/>
  <c r="AU1834" i="4"/>
  <c r="AX1834" i="4"/>
  <c r="AY1850" i="4"/>
  <c r="AU1850" i="4"/>
  <c r="AW1850" i="4"/>
  <c r="AV1850" i="4"/>
  <c r="AX1850" i="4"/>
  <c r="AX1866" i="4"/>
  <c r="AV1866" i="4"/>
  <c r="AW1866" i="4"/>
  <c r="AY1866" i="4"/>
  <c r="AU1866" i="4"/>
  <c r="AY1882" i="4"/>
  <c r="AU1882" i="4"/>
  <c r="AX1882" i="4"/>
  <c r="AV1882" i="4"/>
  <c r="AW1882" i="4"/>
  <c r="AX1898" i="4"/>
  <c r="AV1898" i="4"/>
  <c r="AW1898" i="4"/>
  <c r="AU1898" i="4"/>
  <c r="AY1898" i="4"/>
  <c r="AY1914" i="4"/>
  <c r="AU1914" i="4"/>
  <c r="AW1914" i="4"/>
  <c r="AV1914" i="4"/>
  <c r="AX1914" i="4"/>
  <c r="AV1934" i="4"/>
  <c r="AU1934" i="4"/>
  <c r="AY1934" i="4"/>
  <c r="AX1934" i="4"/>
  <c r="AW1934" i="4"/>
  <c r="AX1966" i="4"/>
  <c r="AY1966" i="4"/>
  <c r="AW1966" i="4"/>
  <c r="AU1966" i="4"/>
  <c r="AV1966" i="4"/>
  <c r="AX1998" i="4"/>
  <c r="AY1998" i="4"/>
  <c r="AW1998" i="4"/>
  <c r="AV1998" i="4"/>
  <c r="AU1998" i="4"/>
  <c r="AV2030" i="4"/>
  <c r="AU2030" i="4"/>
  <c r="AY2030" i="4"/>
  <c r="AX2030" i="4"/>
  <c r="AW2030" i="4"/>
  <c r="AX2062" i="4"/>
  <c r="AY2062" i="4"/>
  <c r="AW2062" i="4"/>
  <c r="AU2062" i="4"/>
  <c r="AV2062" i="4"/>
  <c r="AX2098" i="4"/>
  <c r="AW2098" i="4"/>
  <c r="AU2098" i="4"/>
  <c r="AV2098" i="4"/>
  <c r="AY2098" i="4"/>
  <c r="AX2162" i="4"/>
  <c r="AW2162" i="4"/>
  <c r="AU2162" i="4"/>
  <c r="AV2162" i="4"/>
  <c r="AY2162" i="4"/>
  <c r="AX2226" i="4"/>
  <c r="AW2226" i="4"/>
  <c r="AU2226" i="4"/>
  <c r="AV2226" i="4"/>
  <c r="AY2226" i="4"/>
  <c r="AX2290" i="4"/>
  <c r="AW2290" i="4"/>
  <c r="AU2290" i="4"/>
  <c r="AV2290" i="4"/>
  <c r="AY2290" i="4"/>
  <c r="AX2356" i="4"/>
  <c r="AY2356" i="4"/>
  <c r="AV2356" i="4"/>
  <c r="AW2356" i="4"/>
  <c r="AU2356" i="4"/>
  <c r="AX2420" i="4"/>
  <c r="AY2420" i="4"/>
  <c r="AV2420" i="4"/>
  <c r="AU2420" i="4"/>
  <c r="AW2420" i="4"/>
  <c r="AX1938" i="4"/>
  <c r="AW1938" i="4"/>
  <c r="AU1938" i="4"/>
  <c r="AY1938" i="4"/>
  <c r="AV1938" i="4"/>
  <c r="AY1954" i="4"/>
  <c r="AV1954" i="4"/>
  <c r="AX1954" i="4"/>
  <c r="AW1954" i="4"/>
  <c r="AU1954" i="4"/>
  <c r="AX1970" i="4"/>
  <c r="AW1970" i="4"/>
  <c r="AU1970" i="4"/>
  <c r="AV1970" i="4"/>
  <c r="AY1970" i="4"/>
  <c r="AY1986" i="4"/>
  <c r="AV1986" i="4"/>
  <c r="AU1986" i="4"/>
  <c r="AW1986" i="4"/>
  <c r="AX1986" i="4"/>
  <c r="AX2002" i="4"/>
  <c r="AW2002" i="4"/>
  <c r="AU2002" i="4"/>
  <c r="AY2002" i="4"/>
  <c r="AV2002" i="4"/>
  <c r="AY2018" i="4"/>
  <c r="AV2018" i="4"/>
  <c r="AX2018" i="4"/>
  <c r="AW2018" i="4"/>
  <c r="AU2018" i="4"/>
  <c r="AX2034" i="4"/>
  <c r="AW2034" i="4"/>
  <c r="AU2034" i="4"/>
  <c r="AV2034" i="4"/>
  <c r="AY2034" i="4"/>
  <c r="AY2050" i="4"/>
  <c r="AV2050" i="4"/>
  <c r="AU2050" i="4"/>
  <c r="AX2050" i="4"/>
  <c r="AW2050" i="4"/>
  <c r="AX2066" i="4"/>
  <c r="AW2066" i="4"/>
  <c r="AU2066" i="4"/>
  <c r="AY2066" i="4"/>
  <c r="AV2066" i="4"/>
  <c r="AY2082" i="4"/>
  <c r="AV2082" i="4"/>
  <c r="AX2082" i="4"/>
  <c r="AW2082" i="4"/>
  <c r="AU2082" i="4"/>
  <c r="AY2106" i="4"/>
  <c r="AU2106" i="4"/>
  <c r="AW2106" i="4"/>
  <c r="AX2106" i="4"/>
  <c r="AV2106" i="4"/>
  <c r="AY2138" i="4"/>
  <c r="AU2138" i="4"/>
  <c r="AX2138" i="4"/>
  <c r="AV2138" i="4"/>
  <c r="AW2138" i="4"/>
  <c r="AY2170" i="4"/>
  <c r="AU2170" i="4"/>
  <c r="AW2170" i="4"/>
  <c r="AV2170" i="4"/>
  <c r="AX2170" i="4"/>
  <c r="AY2202" i="4"/>
  <c r="AU2202" i="4"/>
  <c r="AX2202" i="4"/>
  <c r="AV2202" i="4"/>
  <c r="AW2202" i="4"/>
  <c r="AY2234" i="4"/>
  <c r="AU2234" i="4"/>
  <c r="AW2234" i="4"/>
  <c r="AV2234" i="4"/>
  <c r="AX2234" i="4"/>
  <c r="AY2266" i="4"/>
  <c r="AU2266" i="4"/>
  <c r="AX2266" i="4"/>
  <c r="AV2266" i="4"/>
  <c r="AW2266" i="4"/>
  <c r="AY2298" i="4"/>
  <c r="AU2298" i="4"/>
  <c r="AW2298" i="4"/>
  <c r="AX2298" i="4"/>
  <c r="AV2298" i="4"/>
  <c r="AY2330" i="4"/>
  <c r="AU2330" i="4"/>
  <c r="AX2330" i="4"/>
  <c r="AV2330" i="4"/>
  <c r="AW2330" i="4"/>
  <c r="AX2364" i="4"/>
  <c r="AU2364" i="4"/>
  <c r="AV2364" i="4"/>
  <c r="AY2364" i="4"/>
  <c r="AW2364" i="4"/>
  <c r="AX2396" i="4"/>
  <c r="AU2396" i="4"/>
  <c r="AY2396" i="4"/>
  <c r="AV2396" i="4"/>
  <c r="AW2396" i="4"/>
  <c r="AW2428" i="4"/>
  <c r="AY2428" i="4"/>
  <c r="AX2428" i="4"/>
  <c r="AV2428" i="4"/>
  <c r="AU2428" i="4"/>
  <c r="AY2242" i="4"/>
  <c r="AV2242" i="4"/>
  <c r="AU2242" i="4"/>
  <c r="AX2242" i="4"/>
  <c r="AW2242" i="4"/>
  <c r="AY2114" i="4"/>
  <c r="AV2114" i="4"/>
  <c r="AU2114" i="4"/>
  <c r="AW2114" i="4"/>
  <c r="AX2114" i="4"/>
  <c r="AV2038" i="4"/>
  <c r="AW2038" i="4"/>
  <c r="AX2038" i="4"/>
  <c r="AY2038" i="4"/>
  <c r="AU2038" i="4"/>
  <c r="AV1974" i="4"/>
  <c r="AW1974" i="4"/>
  <c r="AU1974" i="4"/>
  <c r="AX1974" i="4"/>
  <c r="AY1974" i="4"/>
  <c r="AV1918" i="4"/>
  <c r="AU1918" i="4"/>
  <c r="AX1918" i="4"/>
  <c r="AY1918" i="4"/>
  <c r="AW1918" i="4"/>
  <c r="AX1886" i="4"/>
  <c r="AW1886" i="4"/>
  <c r="AY1886" i="4"/>
  <c r="AU1886" i="4"/>
  <c r="AV1886" i="4"/>
  <c r="AV1854" i="4"/>
  <c r="AU1854" i="4"/>
  <c r="AY1854" i="4"/>
  <c r="AW1854" i="4"/>
  <c r="AX1854" i="4"/>
  <c r="AX1822" i="4"/>
  <c r="AW1822" i="4"/>
  <c r="AU1822" i="4"/>
  <c r="AV1822" i="4"/>
  <c r="AY1822" i="4"/>
  <c r="AV1790" i="4"/>
  <c r="AU1790" i="4"/>
  <c r="AW1790" i="4"/>
  <c r="AX1790" i="4"/>
  <c r="AY1790" i="4"/>
  <c r="AV1758" i="4"/>
  <c r="AY1758" i="4"/>
  <c r="AW1758" i="4"/>
  <c r="AX1758" i="4"/>
  <c r="AU1758" i="4"/>
  <c r="AV1726" i="4"/>
  <c r="AU1726" i="4"/>
  <c r="AX1726" i="4"/>
  <c r="AW1726" i="4"/>
  <c r="AY1726" i="4"/>
  <c r="AX1694" i="4"/>
  <c r="AW1694" i="4"/>
  <c r="AU1694" i="4"/>
  <c r="AY1694" i="4"/>
  <c r="AV1694" i="4"/>
  <c r="AX1662" i="4"/>
  <c r="AW1662" i="4"/>
  <c r="AU1662" i="4"/>
  <c r="AY1662" i="4"/>
  <c r="AV1662" i="4"/>
  <c r="AX1630" i="4"/>
  <c r="AW1630" i="4"/>
  <c r="AY1630" i="4"/>
  <c r="AU1630" i="4"/>
  <c r="AV1630" i="4"/>
  <c r="AV1598" i="4"/>
  <c r="AY1598" i="4"/>
  <c r="AX1598" i="4"/>
  <c r="AU1598" i="4"/>
  <c r="AW1598" i="4"/>
  <c r="AX1566" i="4"/>
  <c r="AW1566" i="4"/>
  <c r="AY1566" i="4"/>
  <c r="AV1566" i="4"/>
  <c r="AU1566" i="4"/>
  <c r="AV1534" i="4"/>
  <c r="AU1534" i="4"/>
  <c r="AX1534" i="4"/>
  <c r="AY1534" i="4"/>
  <c r="AW1534" i="4"/>
  <c r="AV1502" i="4"/>
  <c r="AU1502" i="4"/>
  <c r="AX1502" i="4"/>
  <c r="AY1502" i="4"/>
  <c r="AW1502" i="4"/>
  <c r="AV1470" i="4"/>
  <c r="AU1470" i="4"/>
  <c r="AW1470" i="4"/>
  <c r="AX1470" i="4"/>
  <c r="AY1470" i="4"/>
  <c r="AX1438" i="4"/>
  <c r="AW1438" i="4"/>
  <c r="AY1438" i="4"/>
  <c r="AV1438" i="4"/>
  <c r="AU1438" i="4"/>
  <c r="AX1410" i="4"/>
  <c r="AU1410" i="4"/>
  <c r="AV1410" i="4"/>
  <c r="AW1410" i="4"/>
  <c r="AY1410" i="4"/>
  <c r="AX1394" i="4"/>
  <c r="AW1394" i="4"/>
  <c r="AU1394" i="4"/>
  <c r="AV1394" i="4"/>
  <c r="AY1394" i="4"/>
  <c r="AX1378" i="4"/>
  <c r="AU1378" i="4"/>
  <c r="AV1378" i="4"/>
  <c r="AW1378" i="4"/>
  <c r="AY1378" i="4"/>
  <c r="AY1362" i="4"/>
  <c r="AV1362" i="4"/>
  <c r="AW1362" i="4"/>
  <c r="AX1362" i="4"/>
  <c r="AU1362" i="4"/>
  <c r="AY1346" i="4"/>
  <c r="AW1346" i="4"/>
  <c r="AX1346" i="4"/>
  <c r="AV1346" i="4"/>
  <c r="AU1346" i="4"/>
  <c r="AX1330" i="4"/>
  <c r="AW1330" i="4"/>
  <c r="AU1330" i="4"/>
  <c r="AY1330" i="4"/>
  <c r="AV1330" i="4"/>
  <c r="AY1314" i="4"/>
  <c r="AW1314" i="4"/>
  <c r="AU1314" i="4"/>
  <c r="AX1314" i="4"/>
  <c r="AV1314" i="4"/>
  <c r="AY1298" i="4"/>
  <c r="AV1298" i="4"/>
  <c r="AX1298" i="4"/>
  <c r="AW1298" i="4"/>
  <c r="AU1298" i="4"/>
  <c r="AY1282" i="4"/>
  <c r="AW1282" i="4"/>
  <c r="AX1282" i="4"/>
  <c r="AV1282" i="4"/>
  <c r="AU1282" i="4"/>
  <c r="AX1266" i="4"/>
  <c r="AW1266" i="4"/>
  <c r="AU1266" i="4"/>
  <c r="AV1266" i="4"/>
  <c r="AY1266" i="4"/>
  <c r="AX1250" i="4"/>
  <c r="AU1250" i="4"/>
  <c r="AV1250" i="4"/>
  <c r="AY1250" i="4"/>
  <c r="AW1250" i="4"/>
  <c r="AY1234" i="4"/>
  <c r="AV1234" i="4"/>
  <c r="AX1234" i="4"/>
  <c r="AU1234" i="4"/>
  <c r="AW1234" i="4"/>
  <c r="AX1218" i="4"/>
  <c r="AU1218" i="4"/>
  <c r="AV1218" i="4"/>
  <c r="AY1218" i="4"/>
  <c r="AW1218" i="4"/>
  <c r="AX1202" i="4"/>
  <c r="AW1202" i="4"/>
  <c r="AU1202" i="4"/>
  <c r="AV1202" i="4"/>
  <c r="AY1202" i="4"/>
  <c r="AX1186" i="4"/>
  <c r="AU1186" i="4"/>
  <c r="AV1186" i="4"/>
  <c r="AY1186" i="4"/>
  <c r="AW1186" i="4"/>
  <c r="AY1170" i="4"/>
  <c r="AV1170" i="4"/>
  <c r="AX1170" i="4"/>
  <c r="AW1170" i="4"/>
  <c r="AU1170" i="4"/>
  <c r="AY1154" i="4"/>
  <c r="AW1154" i="4"/>
  <c r="AU1154" i="4"/>
  <c r="AX1154" i="4"/>
  <c r="AV1154" i="4"/>
  <c r="AX1138" i="4"/>
  <c r="AW1138" i="4"/>
  <c r="AU1138" i="4"/>
  <c r="AV1138" i="4"/>
  <c r="AY1138" i="4"/>
  <c r="AY1122" i="4"/>
  <c r="AW1122" i="4"/>
  <c r="AV1122" i="4"/>
  <c r="AU1122" i="4"/>
  <c r="AX1122" i="4"/>
  <c r="AY1106" i="4"/>
  <c r="AV1106" i="4"/>
  <c r="AW1106" i="4"/>
  <c r="AX1106" i="4"/>
  <c r="AU1106" i="4"/>
  <c r="AY1090" i="4"/>
  <c r="AW1090" i="4"/>
  <c r="AU1090" i="4"/>
  <c r="AX1090" i="4"/>
  <c r="AV1090" i="4"/>
  <c r="AX1074" i="4"/>
  <c r="AW1074" i="4"/>
  <c r="AU1074" i="4"/>
  <c r="AY1074" i="4"/>
  <c r="AV1074" i="4"/>
  <c r="AX1058" i="4"/>
  <c r="AU1058" i="4"/>
  <c r="AV1058" i="4"/>
  <c r="AW1058" i="4"/>
  <c r="AY1058" i="4"/>
  <c r="AY1042" i="4"/>
  <c r="AV1042" i="4"/>
  <c r="AX1042" i="4"/>
  <c r="AW1042" i="4"/>
  <c r="AU1042" i="4"/>
  <c r="AX1026" i="4"/>
  <c r="AU1026" i="4"/>
  <c r="AV1026" i="4"/>
  <c r="AY1026" i="4"/>
  <c r="AW1026" i="4"/>
  <c r="AY1010" i="4"/>
  <c r="AV1010" i="4"/>
  <c r="AX1010" i="4"/>
  <c r="AU1010" i="4"/>
  <c r="AW1010" i="4"/>
  <c r="AY994" i="4"/>
  <c r="AW994" i="4"/>
  <c r="AU994" i="4"/>
  <c r="AX994" i="4"/>
  <c r="AV994" i="4"/>
  <c r="AX978" i="4"/>
  <c r="AW978" i="4"/>
  <c r="AU978" i="4"/>
  <c r="AY978" i="4"/>
  <c r="AV978" i="4"/>
  <c r="AY962" i="4"/>
  <c r="AW962" i="4"/>
  <c r="AX962" i="4"/>
  <c r="AV962" i="4"/>
  <c r="AU962" i="4"/>
  <c r="AY946" i="4"/>
  <c r="AV946" i="4"/>
  <c r="AX946" i="4"/>
  <c r="AW946" i="4"/>
  <c r="AU946" i="4"/>
  <c r="AX930" i="4"/>
  <c r="AU930" i="4"/>
  <c r="AV930" i="4"/>
  <c r="AY930" i="4"/>
  <c r="AW930" i="4"/>
  <c r="AX914" i="4"/>
  <c r="AW914" i="4"/>
  <c r="AU914" i="4"/>
  <c r="AY914" i="4"/>
  <c r="AV914" i="4"/>
  <c r="AX898" i="4"/>
  <c r="AU898" i="4"/>
  <c r="AV898" i="4"/>
  <c r="AY898" i="4"/>
  <c r="AW898" i="4"/>
  <c r="AX882" i="4"/>
  <c r="AW882" i="4"/>
  <c r="AU882" i="4"/>
  <c r="AV882" i="4"/>
  <c r="AY882" i="4"/>
  <c r="AX866" i="4"/>
  <c r="AU866" i="4"/>
  <c r="AV866" i="4"/>
  <c r="AW866" i="4"/>
  <c r="AY866" i="4"/>
  <c r="AY850" i="4"/>
  <c r="AV850" i="4"/>
  <c r="AX850" i="4"/>
  <c r="AU850" i="4"/>
  <c r="AW850" i="4"/>
  <c r="AY834" i="4"/>
  <c r="AW834" i="4"/>
  <c r="AV834" i="4"/>
  <c r="AU834" i="4"/>
  <c r="AX834" i="4"/>
  <c r="AY818" i="4"/>
  <c r="AV818" i="4"/>
  <c r="AW818" i="4"/>
  <c r="AX818" i="4"/>
  <c r="AU818" i="4"/>
  <c r="AY802" i="4"/>
  <c r="AW802" i="4"/>
  <c r="AX802" i="4"/>
  <c r="AV802" i="4"/>
  <c r="AU802" i="4"/>
  <c r="AY786" i="4"/>
  <c r="AU786" i="4"/>
  <c r="AW786" i="4"/>
  <c r="AX786" i="4"/>
  <c r="AV786" i="4"/>
  <c r="AX770" i="4"/>
  <c r="AW770" i="4"/>
  <c r="AY770" i="4"/>
  <c r="AV770" i="4"/>
  <c r="AU770" i="4"/>
  <c r="AX754" i="4"/>
  <c r="AW754" i="4"/>
  <c r="AY754" i="4"/>
  <c r="AU754" i="4"/>
  <c r="AV754" i="4"/>
  <c r="AU738" i="4"/>
  <c r="AV738" i="4"/>
  <c r="AX738" i="4"/>
  <c r="AY738" i="4"/>
  <c r="AW738" i="4"/>
  <c r="AU722" i="4"/>
  <c r="AV722" i="4"/>
  <c r="AW722" i="4"/>
  <c r="AX722" i="4"/>
  <c r="AY722" i="4"/>
  <c r="AU706" i="4"/>
  <c r="AV706" i="4"/>
  <c r="AX706" i="4"/>
  <c r="AY706" i="4"/>
  <c r="AW706" i="4"/>
  <c r="AU690" i="4"/>
  <c r="AV690" i="4"/>
  <c r="AY690" i="4"/>
  <c r="AW690" i="4"/>
  <c r="AX690" i="4"/>
  <c r="AX2422" i="4"/>
  <c r="AU2422" i="4"/>
  <c r="AY2422" i="4"/>
  <c r="AV2422" i="4"/>
  <c r="AW2422" i="4"/>
  <c r="AV2406" i="4"/>
  <c r="AW2406" i="4"/>
  <c r="AX2406" i="4"/>
  <c r="AY2406" i="4"/>
  <c r="AU2406" i="4"/>
  <c r="AX2390" i="4"/>
  <c r="AU2390" i="4"/>
  <c r="AW2390" i="4"/>
  <c r="AV2390" i="4"/>
  <c r="AY2390" i="4"/>
  <c r="AV2374" i="4"/>
  <c r="AW2374" i="4"/>
  <c r="AX2374" i="4"/>
  <c r="AY2374" i="4"/>
  <c r="AU2374" i="4"/>
  <c r="AX2358" i="4"/>
  <c r="AU2358" i="4"/>
  <c r="AY2358" i="4"/>
  <c r="AV2358" i="4"/>
  <c r="AW2358" i="4"/>
  <c r="AW2340" i="4"/>
  <c r="AU2340" i="4"/>
  <c r="AX2340" i="4"/>
  <c r="AV2340" i="4"/>
  <c r="AY2340" i="4"/>
  <c r="AX2324" i="4"/>
  <c r="AY2324" i="4"/>
  <c r="AV2324" i="4"/>
  <c r="AW2324" i="4"/>
  <c r="AU2324" i="4"/>
  <c r="AX2308" i="4"/>
  <c r="AV2308" i="4"/>
  <c r="AY2308" i="4"/>
  <c r="AW2308" i="4"/>
  <c r="AU2308" i="4"/>
  <c r="AW2292" i="4"/>
  <c r="AU2292" i="4"/>
  <c r="AX2292" i="4"/>
  <c r="AY2292" i="4"/>
  <c r="AV2292" i="4"/>
  <c r="AW2276" i="4"/>
  <c r="AU2276" i="4"/>
  <c r="AX2276" i="4"/>
  <c r="AV2276" i="4"/>
  <c r="AY2276" i="4"/>
  <c r="AX2260" i="4"/>
  <c r="AY2260" i="4"/>
  <c r="AV2260" i="4"/>
  <c r="AW2260" i="4"/>
  <c r="AU2260" i="4"/>
  <c r="AX2244" i="4"/>
  <c r="AV2244" i="4"/>
  <c r="AY2244" i="4"/>
  <c r="AW2244" i="4"/>
  <c r="AU2244" i="4"/>
  <c r="AW2228" i="4"/>
  <c r="AU2228" i="4"/>
  <c r="AX2228" i="4"/>
  <c r="AY2228" i="4"/>
  <c r="AV2228" i="4"/>
  <c r="AW2212" i="4"/>
  <c r="AU2212" i="4"/>
  <c r="AX2212" i="4"/>
  <c r="AV2212" i="4"/>
  <c r="AY2212" i="4"/>
  <c r="AX2196" i="4"/>
  <c r="AY2196" i="4"/>
  <c r="AV2196" i="4"/>
  <c r="AW2196" i="4"/>
  <c r="AU2196" i="4"/>
  <c r="AX2180" i="4"/>
  <c r="AV2180" i="4"/>
  <c r="AY2180" i="4"/>
  <c r="AW2180" i="4"/>
  <c r="AU2180" i="4"/>
  <c r="AW2164" i="4"/>
  <c r="AU2164" i="4"/>
  <c r="AX2164" i="4"/>
  <c r="AY2164" i="4"/>
  <c r="AV2164" i="4"/>
  <c r="AW2148" i="4"/>
  <c r="AU2148" i="4"/>
  <c r="AX2148" i="4"/>
  <c r="AV2148" i="4"/>
  <c r="AY2148" i="4"/>
  <c r="AX2132" i="4"/>
  <c r="AY2132" i="4"/>
  <c r="AV2132" i="4"/>
  <c r="AW2132" i="4"/>
  <c r="AU2132" i="4"/>
  <c r="AX2116" i="4"/>
  <c r="AV2116" i="4"/>
  <c r="AY2116" i="4"/>
  <c r="AW2116" i="4"/>
  <c r="AU2116" i="4"/>
  <c r="AW2100" i="4"/>
  <c r="AU2100" i="4"/>
  <c r="AX2100" i="4"/>
  <c r="AY2100" i="4"/>
  <c r="AV2100" i="4"/>
  <c r="AX2102" i="4"/>
  <c r="AU2102" i="4"/>
  <c r="AY2102" i="4"/>
  <c r="AV2102" i="4"/>
  <c r="AW2102" i="4"/>
  <c r="AV2118" i="4"/>
  <c r="AW2118" i="4"/>
  <c r="AX2118" i="4"/>
  <c r="AY2118" i="4"/>
  <c r="AU2118" i="4"/>
  <c r="AX2134" i="4"/>
  <c r="AU2134" i="4"/>
  <c r="AY2134" i="4"/>
  <c r="AV2134" i="4"/>
  <c r="AW2134" i="4"/>
  <c r="AV2150" i="4"/>
  <c r="AW2150" i="4"/>
  <c r="AX2150" i="4"/>
  <c r="AY2150" i="4"/>
  <c r="AU2150" i="4"/>
  <c r="AX2166" i="4"/>
  <c r="AU2166" i="4"/>
  <c r="AY2166" i="4"/>
  <c r="AV2166" i="4"/>
  <c r="AW2166" i="4"/>
  <c r="AV2182" i="4"/>
  <c r="AW2182" i="4"/>
  <c r="AX2182" i="4"/>
  <c r="AY2182" i="4"/>
  <c r="AU2182" i="4"/>
  <c r="AX2198" i="4"/>
  <c r="AU2198" i="4"/>
  <c r="AY2198" i="4"/>
  <c r="AV2198" i="4"/>
  <c r="AW2198" i="4"/>
  <c r="AV2214" i="4"/>
  <c r="AW2214" i="4"/>
  <c r="AX2214" i="4"/>
  <c r="AY2214" i="4"/>
  <c r="AU2214" i="4"/>
  <c r="AX2230" i="4"/>
  <c r="AU2230" i="4"/>
  <c r="AY2230" i="4"/>
  <c r="AV2230" i="4"/>
  <c r="AW2230" i="4"/>
  <c r="AV2246" i="4"/>
  <c r="AW2246" i="4"/>
  <c r="AX2246" i="4"/>
  <c r="AY2246" i="4"/>
  <c r="AU2246" i="4"/>
  <c r="AX2262" i="4"/>
  <c r="AU2262" i="4"/>
  <c r="AY2262" i="4"/>
  <c r="AV2262" i="4"/>
  <c r="AW2262" i="4"/>
  <c r="AV2278" i="4"/>
  <c r="AW2278" i="4"/>
  <c r="AX2278" i="4"/>
  <c r="AY2278" i="4"/>
  <c r="AU2278" i="4"/>
  <c r="AX2294" i="4"/>
  <c r="AU2294" i="4"/>
  <c r="AY2294" i="4"/>
  <c r="AV2294" i="4"/>
  <c r="AW2294" i="4"/>
  <c r="AV2310" i="4"/>
  <c r="AW2310" i="4"/>
  <c r="AX2310" i="4"/>
  <c r="AY2310" i="4"/>
  <c r="AU2310" i="4"/>
  <c r="AX2326" i="4"/>
  <c r="AU2326" i="4"/>
  <c r="AY2326" i="4"/>
  <c r="AV2326" i="4"/>
  <c r="AW2326" i="4"/>
  <c r="AV2342" i="4"/>
  <c r="AW2342" i="4"/>
  <c r="AX2342" i="4"/>
  <c r="AY2342" i="4"/>
  <c r="AU2342" i="4"/>
  <c r="AU2360" i="4"/>
  <c r="AV2360" i="4"/>
  <c r="AX2360" i="4"/>
  <c r="AW2360" i="4"/>
  <c r="AY2360" i="4"/>
  <c r="AU2376" i="4"/>
  <c r="AW2376" i="4"/>
  <c r="AX2376" i="4"/>
  <c r="AV2376" i="4"/>
  <c r="AY2376" i="4"/>
  <c r="AX2392" i="4"/>
  <c r="AW2392" i="4"/>
  <c r="AY2392" i="4"/>
  <c r="AU2392" i="4"/>
  <c r="AV2392" i="4"/>
  <c r="AX2408" i="4"/>
  <c r="AY2408" i="4"/>
  <c r="AW2408" i="4"/>
  <c r="AU2408" i="4"/>
  <c r="AV2408" i="4"/>
  <c r="AX2424" i="4"/>
  <c r="AW2424" i="4"/>
  <c r="AY2424" i="4"/>
  <c r="AU2424" i="4"/>
  <c r="AV2424" i="4"/>
  <c r="AX2430" i="4"/>
  <c r="AV2430" i="4"/>
  <c r="AU2430" i="4"/>
  <c r="AY2430" i="4"/>
  <c r="AW2430" i="4"/>
  <c r="AX2414" i="4"/>
  <c r="AY2414" i="4"/>
  <c r="AU2414" i="4"/>
  <c r="AV2414" i="4"/>
  <c r="AW2414" i="4"/>
  <c r="AX2398" i="4"/>
  <c r="AW2398" i="4"/>
  <c r="AY2398" i="4"/>
  <c r="AV2398" i="4"/>
  <c r="AU2398" i="4"/>
  <c r="AV2382" i="4"/>
  <c r="AU2382" i="4"/>
  <c r="AX2382" i="4"/>
  <c r="AY2382" i="4"/>
  <c r="AW2382" i="4"/>
  <c r="AV2366" i="4"/>
  <c r="AU2366" i="4"/>
  <c r="AX2366" i="4"/>
  <c r="AW2366" i="4"/>
  <c r="AY2366" i="4"/>
  <c r="AV2350" i="4"/>
  <c r="AW2350" i="4"/>
  <c r="AX2350" i="4"/>
  <c r="AY2350" i="4"/>
  <c r="AU2350" i="4"/>
  <c r="AX2332" i="4"/>
  <c r="AU2332" i="4"/>
  <c r="AY2332" i="4"/>
  <c r="AW2332" i="4"/>
  <c r="AV2332" i="4"/>
  <c r="AX2316" i="4"/>
  <c r="AY2316" i="4"/>
  <c r="AU2316" i="4"/>
  <c r="AW2316" i="4"/>
  <c r="AV2316" i="4"/>
  <c r="AX2300" i="4"/>
  <c r="AU2300" i="4"/>
  <c r="AY2300" i="4"/>
  <c r="AW2300" i="4"/>
  <c r="AV2300" i="4"/>
  <c r="AW2284" i="4"/>
  <c r="AV2284" i="4"/>
  <c r="AX2284" i="4"/>
  <c r="AY2284" i="4"/>
  <c r="AU2284" i="4"/>
  <c r="AW2268" i="4"/>
  <c r="AV2268" i="4"/>
  <c r="AX2268" i="4"/>
  <c r="AU2268" i="4"/>
  <c r="AY2268" i="4"/>
  <c r="AX2252" i="4"/>
  <c r="AY2252" i="4"/>
  <c r="AU2252" i="4"/>
  <c r="AW2252" i="4"/>
  <c r="AV2252" i="4"/>
  <c r="AW2236" i="4"/>
  <c r="AV2236" i="4"/>
  <c r="AX2236" i="4"/>
  <c r="AU2236" i="4"/>
  <c r="AY2236" i="4"/>
  <c r="AW2220" i="4"/>
  <c r="AV2220" i="4"/>
  <c r="AX2220" i="4"/>
  <c r="AY2220" i="4"/>
  <c r="AU2220" i="4"/>
  <c r="AW2204" i="4"/>
  <c r="AV2204" i="4"/>
  <c r="AX2204" i="4"/>
  <c r="AU2204" i="4"/>
  <c r="AY2204" i="4"/>
  <c r="AX2188" i="4"/>
  <c r="AY2188" i="4"/>
  <c r="AU2188" i="4"/>
  <c r="AW2188" i="4"/>
  <c r="AV2188" i="4"/>
  <c r="AX2172" i="4"/>
  <c r="AU2172" i="4"/>
  <c r="AY2172" i="4"/>
  <c r="AW2172" i="4"/>
  <c r="AV2172" i="4"/>
  <c r="AW2156" i="4"/>
  <c r="AV2156" i="4"/>
  <c r="AX2156" i="4"/>
  <c r="AY2156" i="4"/>
  <c r="AU2156" i="4"/>
  <c r="AX2140" i="4"/>
  <c r="AU2140" i="4"/>
  <c r="AY2140" i="4"/>
  <c r="AW2140" i="4"/>
  <c r="AV2140" i="4"/>
  <c r="AX2124" i="4"/>
  <c r="AY2124" i="4"/>
  <c r="AU2124" i="4"/>
  <c r="AW2124" i="4"/>
  <c r="AV2124" i="4"/>
  <c r="AW2108" i="4"/>
  <c r="AV2108" i="4"/>
  <c r="AX2108" i="4"/>
  <c r="AU2108" i="4"/>
  <c r="AY2108" i="4"/>
  <c r="AX2094" i="4"/>
  <c r="AY2094" i="4"/>
  <c r="AW2094" i="4"/>
  <c r="AV2094" i="4"/>
  <c r="AU2094" i="4"/>
  <c r="AV2110" i="4"/>
  <c r="AU2110" i="4"/>
  <c r="AX2110" i="4"/>
  <c r="AW2110" i="4"/>
  <c r="AY2110" i="4"/>
  <c r="AX2126" i="4"/>
  <c r="AY2126" i="4"/>
  <c r="AW2126" i="4"/>
  <c r="AV2126" i="4"/>
  <c r="AU2126" i="4"/>
  <c r="AX2142" i="4"/>
  <c r="AW2142" i="4"/>
  <c r="AY2142" i="4"/>
  <c r="AV2142" i="4"/>
  <c r="AU2142" i="4"/>
  <c r="AV2158" i="4"/>
  <c r="AU2158" i="4"/>
  <c r="AX2158" i="4"/>
  <c r="AY2158" i="4"/>
  <c r="AW2158" i="4"/>
  <c r="AV2174" i="4"/>
  <c r="AU2174" i="4"/>
  <c r="AX2174" i="4"/>
  <c r="AW2174" i="4"/>
  <c r="AY2174" i="4"/>
  <c r="AV2190" i="4"/>
  <c r="AU2190" i="4"/>
  <c r="AX2190" i="4"/>
  <c r="AY2190" i="4"/>
  <c r="AW2190" i="4"/>
  <c r="AX2206" i="4"/>
  <c r="AW2206" i="4"/>
  <c r="AY2206" i="4"/>
  <c r="AV2206" i="4"/>
  <c r="AU2206" i="4"/>
  <c r="AX2222" i="4"/>
  <c r="AY2222" i="4"/>
  <c r="AW2222" i="4"/>
  <c r="AV2222" i="4"/>
  <c r="AU2222" i="4"/>
  <c r="AX2238" i="4"/>
  <c r="AW2238" i="4"/>
  <c r="AY2238" i="4"/>
  <c r="AV2238" i="4"/>
  <c r="AU2238" i="4"/>
  <c r="AV2254" i="4"/>
  <c r="AU2254" i="4"/>
  <c r="AX2254" i="4"/>
  <c r="AY2254" i="4"/>
  <c r="AW2254" i="4"/>
  <c r="AV2270" i="4"/>
  <c r="AU2270" i="4"/>
  <c r="AX2270" i="4"/>
  <c r="AW2270" i="4"/>
  <c r="AY2270" i="4"/>
  <c r="AV2286" i="4"/>
  <c r="AU2286" i="4"/>
  <c r="AX2286" i="4"/>
  <c r="AY2286" i="4"/>
  <c r="AW2286" i="4"/>
  <c r="AX2302" i="4"/>
  <c r="AW2302" i="4"/>
  <c r="AY2302" i="4"/>
  <c r="AV2302" i="4"/>
  <c r="AU2302" i="4"/>
  <c r="AX2318" i="4"/>
  <c r="AY2318" i="4"/>
  <c r="AW2318" i="4"/>
  <c r="AV2318" i="4"/>
  <c r="AU2318" i="4"/>
  <c r="AX2334" i="4"/>
  <c r="AW2334" i="4"/>
  <c r="AY2334" i="4"/>
  <c r="AV2334" i="4"/>
  <c r="AU2334" i="4"/>
  <c r="AU2352" i="4"/>
  <c r="AY2352" i="4"/>
  <c r="AX2352" i="4"/>
  <c r="AV2352" i="4"/>
  <c r="AW2352" i="4"/>
  <c r="AX2368" i="4"/>
  <c r="AY2368" i="4"/>
  <c r="AV2368" i="4"/>
  <c r="AU2368" i="4"/>
  <c r="AW2368" i="4"/>
  <c r="AX2384" i="4"/>
  <c r="AV2384" i="4"/>
  <c r="AY2384" i="4"/>
  <c r="AU2384" i="4"/>
  <c r="AW2384" i="4"/>
  <c r="AU2400" i="4"/>
  <c r="AW2400" i="4"/>
  <c r="AX2400" i="4"/>
  <c r="AV2400" i="4"/>
  <c r="AY2400" i="4"/>
  <c r="AU2416" i="4"/>
  <c r="AY2416" i="4"/>
  <c r="AX2416" i="4"/>
  <c r="AV2416" i="4"/>
  <c r="AW2416" i="4"/>
  <c r="G38" i="8"/>
  <c r="D43" i="8"/>
  <c r="G32" i="8"/>
  <c r="AY9" i="4"/>
  <c r="AP67" i="16"/>
  <c r="B740" i="6"/>
  <c r="AM8" i="4"/>
  <c r="AA8" i="4"/>
  <c r="B276" i="6"/>
  <c r="C276" i="6" s="1"/>
  <c r="B397" i="6"/>
  <c r="AN36" i="16"/>
  <c r="AN59" i="16"/>
  <c r="Z7" i="4"/>
  <c r="AN23" i="16"/>
  <c r="AN145" i="16"/>
  <c r="Z109" i="16"/>
  <c r="AX9" i="4"/>
  <c r="AU9" i="4"/>
  <c r="AW9" i="4"/>
  <c r="AJ11" i="4"/>
  <c r="AM11" i="4"/>
  <c r="AN11" i="4"/>
  <c r="AK11" i="4"/>
  <c r="AL11" i="4"/>
  <c r="B126" i="6"/>
  <c r="Z52" i="16"/>
  <c r="AN174" i="16"/>
  <c r="AN151" i="16"/>
  <c r="AN37" i="16"/>
  <c r="Z149" i="16"/>
  <c r="Z84" i="16"/>
  <c r="AN205" i="16"/>
  <c r="AN192" i="16"/>
  <c r="B150" i="6"/>
  <c r="B685" i="6"/>
  <c r="B182" i="6"/>
  <c r="B500" i="6"/>
  <c r="B794" i="6"/>
  <c r="AN8" i="4"/>
  <c r="AN9" i="4"/>
  <c r="AX11" i="4"/>
  <c r="AV11" i="4"/>
  <c r="AU11" i="4"/>
  <c r="AW11" i="4"/>
  <c r="AY11" i="4"/>
  <c r="AH156" i="16"/>
  <c r="AN62" i="16"/>
  <c r="AN123" i="16"/>
  <c r="AN202" i="16"/>
  <c r="AN38" i="16"/>
  <c r="AN88" i="16"/>
  <c r="AN85" i="16"/>
  <c r="Z139" i="16"/>
  <c r="Z125" i="16"/>
  <c r="Z50" i="16"/>
  <c r="AN140" i="16"/>
  <c r="AA9" i="4"/>
  <c r="W129" i="16"/>
  <c r="AP134" i="16"/>
  <c r="AA7" i="4"/>
  <c r="AP115" i="16"/>
  <c r="AP129" i="16"/>
  <c r="S8" i="4"/>
  <c r="AP181" i="16"/>
  <c r="AP100" i="16"/>
  <c r="AP22" i="16"/>
  <c r="AP167" i="16"/>
  <c r="W160" i="16"/>
  <c r="W67" i="16"/>
  <c r="AP10" i="16"/>
  <c r="Z119" i="16"/>
  <c r="AN127" i="16"/>
  <c r="AN204" i="16"/>
  <c r="AN87" i="16"/>
  <c r="AN60" i="16"/>
  <c r="AN168" i="16"/>
  <c r="AN149" i="16"/>
  <c r="AN50" i="16"/>
  <c r="AN121" i="16"/>
  <c r="AN183" i="16"/>
  <c r="AN66" i="16"/>
  <c r="AN8" i="16"/>
  <c r="AN124" i="16"/>
  <c r="Z182" i="16"/>
  <c r="Z203" i="16"/>
  <c r="Z163" i="16"/>
  <c r="Z147" i="16"/>
  <c r="Z101" i="16"/>
  <c r="Z70" i="16"/>
  <c r="Z8" i="16"/>
  <c r="AN40" i="16"/>
  <c r="AN120" i="16"/>
  <c r="AN131" i="16"/>
  <c r="AH195" i="16"/>
  <c r="AN104" i="16"/>
  <c r="AN117" i="16"/>
  <c r="AN67" i="16"/>
  <c r="AN102" i="16"/>
  <c r="AN12" i="16"/>
  <c r="AN194" i="16"/>
  <c r="B434" i="6"/>
  <c r="AP186" i="16"/>
  <c r="AP177" i="16"/>
  <c r="AP17" i="16"/>
  <c r="AP102" i="16"/>
  <c r="AP176" i="16"/>
  <c r="AP25" i="16"/>
  <c r="AP21" i="16"/>
  <c r="W181" i="16"/>
  <c r="W60" i="16"/>
  <c r="W119" i="16"/>
  <c r="AP147" i="16"/>
  <c r="AP114" i="16"/>
  <c r="B1011" i="6"/>
  <c r="B757" i="6"/>
  <c r="B611" i="6"/>
  <c r="B167" i="6"/>
  <c r="B105" i="6"/>
  <c r="B110" i="6"/>
  <c r="B209" i="6"/>
  <c r="B394" i="6"/>
  <c r="AL8" i="4"/>
  <c r="AJ8" i="4"/>
  <c r="AL9" i="4"/>
  <c r="AJ9" i="4"/>
  <c r="AV8" i="4"/>
  <c r="AU8" i="4"/>
  <c r="AW8" i="4"/>
  <c r="AY8" i="4"/>
  <c r="AX8" i="4"/>
  <c r="AH63" i="16"/>
  <c r="AH145" i="16"/>
  <c r="AA71" i="16"/>
  <c r="AP68" i="16"/>
  <c r="AP194" i="16"/>
  <c r="AP191" i="16"/>
  <c r="AP142" i="16"/>
  <c r="AP116" i="16"/>
  <c r="AP51" i="16"/>
  <c r="AP175" i="16"/>
  <c r="AP144" i="16"/>
  <c r="AP79" i="16"/>
  <c r="AP206" i="16"/>
  <c r="AP111" i="16"/>
  <c r="AP66" i="16"/>
  <c r="AP88" i="16"/>
  <c r="AP78" i="16"/>
  <c r="W118" i="16"/>
  <c r="W105" i="16"/>
  <c r="W103" i="16"/>
  <c r="W152" i="16"/>
  <c r="W38" i="16"/>
  <c r="AP55" i="16"/>
  <c r="AP168" i="16"/>
  <c r="AP149" i="16"/>
  <c r="AP44" i="16"/>
  <c r="AP160" i="16"/>
  <c r="AP159" i="16"/>
  <c r="AP39" i="16"/>
  <c r="AP32" i="16"/>
  <c r="AP145" i="16"/>
  <c r="AP192" i="16"/>
  <c r="AP38" i="16"/>
  <c r="AP117" i="16"/>
  <c r="AP164" i="16"/>
  <c r="AP15" i="16"/>
  <c r="AP57" i="16"/>
  <c r="AP8" i="16"/>
  <c r="AP76" i="16"/>
  <c r="AP185" i="16"/>
  <c r="AP202" i="16"/>
  <c r="AP47" i="16"/>
  <c r="AP151" i="16"/>
  <c r="AP130" i="16"/>
  <c r="AP58" i="16"/>
  <c r="AP89" i="16"/>
  <c r="AP174" i="16"/>
  <c r="AP154" i="16"/>
  <c r="AP77" i="16"/>
  <c r="AP103" i="16"/>
  <c r="AP120" i="16"/>
  <c r="AP24" i="16"/>
  <c r="AP179" i="16"/>
  <c r="AP104" i="16"/>
  <c r="AP37" i="16"/>
  <c r="AP14" i="16"/>
  <c r="AP18" i="16"/>
  <c r="AP75" i="16"/>
  <c r="AP46" i="16"/>
  <c r="AP97" i="16"/>
  <c r="AP161" i="16"/>
  <c r="AP140" i="16"/>
  <c r="AP169" i="16"/>
  <c r="AP126" i="16"/>
  <c r="AP83" i="16"/>
  <c r="AP139" i="16"/>
  <c r="AP170" i="16"/>
  <c r="AP13" i="16"/>
  <c r="AP29" i="16"/>
  <c r="AP50" i="16"/>
  <c r="AP70" i="16"/>
  <c r="AP96" i="16"/>
  <c r="AP133" i="16"/>
  <c r="AP112" i="16"/>
  <c r="AP119" i="16"/>
  <c r="AP205" i="16"/>
  <c r="AP180" i="16"/>
  <c r="AP195" i="16"/>
  <c r="AP207" i="16"/>
  <c r="AP199" i="16"/>
  <c r="AP26" i="16"/>
  <c r="AP31" i="16"/>
  <c r="AP27" i="16"/>
  <c r="AP60" i="16"/>
  <c r="AP105" i="16"/>
  <c r="AP72" i="16"/>
  <c r="AP148" i="16"/>
  <c r="W42" i="16"/>
  <c r="W10" i="16"/>
  <c r="W52" i="16"/>
  <c r="W89" i="16"/>
  <c r="W92" i="16"/>
  <c r="W178" i="16"/>
  <c r="W128" i="16"/>
  <c r="W136" i="16"/>
  <c r="W36" i="16"/>
  <c r="W15" i="16"/>
  <c r="W158" i="16"/>
  <c r="W132" i="16"/>
  <c r="W189" i="16"/>
  <c r="W167" i="16"/>
  <c r="W29" i="16"/>
  <c r="W75" i="16"/>
  <c r="W130" i="16"/>
  <c r="W62" i="16"/>
  <c r="W163" i="16"/>
  <c r="W171" i="16"/>
  <c r="W64" i="16"/>
  <c r="W168" i="16"/>
  <c r="W150" i="16"/>
  <c r="W45" i="16"/>
  <c r="W197" i="16"/>
  <c r="W112" i="16"/>
  <c r="W174" i="16"/>
  <c r="AP40" i="16"/>
  <c r="AP85" i="16"/>
  <c r="AP131" i="16"/>
  <c r="AP122" i="16"/>
  <c r="AP64" i="16"/>
  <c r="AP203" i="16"/>
  <c r="AP184" i="16"/>
  <c r="AP35" i="16"/>
  <c r="AP127" i="16"/>
  <c r="AP137" i="16"/>
  <c r="AP74" i="16"/>
  <c r="AP33" i="16"/>
  <c r="AP178" i="16"/>
  <c r="AP94" i="16"/>
  <c r="AP173" i="16"/>
  <c r="AP56" i="16"/>
  <c r="AP52" i="16"/>
  <c r="AP23" i="16"/>
  <c r="AP183" i="16"/>
  <c r="AP187" i="16"/>
  <c r="AP201" i="16"/>
  <c r="AP108" i="16"/>
  <c r="AP92" i="16"/>
  <c r="AP43" i="16"/>
  <c r="AP9" i="16"/>
  <c r="AP197" i="16"/>
  <c r="AP188" i="16"/>
  <c r="AP12" i="16"/>
  <c r="W85" i="16"/>
  <c r="W53" i="16"/>
  <c r="W20" i="16"/>
  <c r="W180" i="16"/>
  <c r="W186" i="16"/>
  <c r="W97" i="16"/>
  <c r="W18" i="16"/>
  <c r="W90" i="16"/>
  <c r="W94" i="16"/>
  <c r="W23" i="16"/>
  <c r="W147" i="16"/>
  <c r="W122" i="16"/>
  <c r="W34" i="16"/>
  <c r="AP121" i="16"/>
  <c r="AP196" i="16"/>
  <c r="AP41" i="16"/>
  <c r="AP90" i="16"/>
  <c r="AP99" i="16"/>
  <c r="AP138" i="16"/>
  <c r="AP54" i="16"/>
  <c r="AP143" i="16"/>
  <c r="AP125" i="16"/>
  <c r="AH128" i="16"/>
  <c r="AH199" i="16"/>
  <c r="AH34" i="16"/>
  <c r="AH198" i="16"/>
  <c r="U83" i="16"/>
  <c r="V66" i="16"/>
  <c r="Z51" i="16"/>
  <c r="Z166" i="16"/>
  <c r="Z201" i="16"/>
  <c r="Z183" i="16"/>
  <c r="Z173" i="16"/>
  <c r="Z167" i="16"/>
  <c r="Z169" i="16"/>
  <c r="Z193" i="16"/>
  <c r="Z92" i="16"/>
  <c r="Z117" i="16"/>
  <c r="Z10" i="16"/>
  <c r="Z28" i="16"/>
  <c r="AN150" i="16"/>
  <c r="AN112" i="16"/>
  <c r="AN72" i="16"/>
  <c r="AN167" i="16"/>
  <c r="AN80" i="16"/>
  <c r="AN75" i="16"/>
  <c r="AN19" i="16"/>
  <c r="AN100" i="16"/>
  <c r="AN182" i="16"/>
  <c r="AN27" i="16"/>
  <c r="AH174" i="16"/>
  <c r="AH80" i="16"/>
  <c r="AH83" i="16"/>
  <c r="AH16" i="16"/>
  <c r="AH134" i="16"/>
  <c r="AH117" i="16"/>
  <c r="AH176" i="16"/>
  <c r="AH14" i="16"/>
  <c r="AH188" i="16"/>
  <c r="AL48" i="16"/>
  <c r="U138" i="16"/>
  <c r="U10" i="16"/>
  <c r="B337" i="6"/>
  <c r="Z37" i="16"/>
  <c r="AH73" i="16"/>
  <c r="AH95" i="16"/>
  <c r="AH184" i="16"/>
  <c r="AH135" i="16"/>
  <c r="AH153" i="16"/>
  <c r="AH53" i="16"/>
  <c r="AH32" i="16"/>
  <c r="AH186" i="16"/>
  <c r="AH97" i="16"/>
  <c r="AH177" i="16"/>
  <c r="AH93" i="16"/>
  <c r="AH51" i="16"/>
  <c r="AH207" i="16"/>
  <c r="AH119" i="16"/>
  <c r="AH78" i="16"/>
  <c r="AH74" i="16"/>
  <c r="AN64" i="16"/>
  <c r="AN97" i="16"/>
  <c r="AN165" i="16"/>
  <c r="AN169" i="16"/>
  <c r="AN191" i="16"/>
  <c r="AN99" i="16"/>
  <c r="AN86" i="16"/>
  <c r="AN46" i="16"/>
  <c r="AN180" i="16"/>
  <c r="AN173" i="16"/>
  <c r="AN108" i="16"/>
  <c r="AN130" i="16"/>
  <c r="AN71" i="16"/>
  <c r="AN69" i="16"/>
  <c r="AN18" i="16"/>
  <c r="AN172" i="16"/>
  <c r="AN166" i="16"/>
  <c r="AN158" i="16"/>
  <c r="AN115" i="16"/>
  <c r="AN52" i="16"/>
  <c r="AN28" i="16"/>
  <c r="AN34" i="16"/>
  <c r="AN152" i="16"/>
  <c r="AN78" i="16"/>
  <c r="AN10" i="16"/>
  <c r="V193" i="16"/>
  <c r="AL163" i="16"/>
  <c r="U133" i="16"/>
  <c r="U205" i="16"/>
  <c r="U204" i="16"/>
  <c r="AA137" i="16"/>
  <c r="AA30" i="16"/>
  <c r="Z205" i="16"/>
  <c r="Z185" i="16"/>
  <c r="Z165" i="16"/>
  <c r="Z130" i="16"/>
  <c r="Z188" i="16"/>
  <c r="Z156" i="16"/>
  <c r="Z71" i="16"/>
  <c r="Z207" i="16"/>
  <c r="Z168" i="16"/>
  <c r="Z128" i="16"/>
  <c r="Z25" i="16"/>
  <c r="Z206" i="16"/>
  <c r="Z164" i="16"/>
  <c r="Z124" i="16"/>
  <c r="Z34" i="16"/>
  <c r="Z83" i="16"/>
  <c r="Z121" i="16"/>
  <c r="Z74" i="16"/>
  <c r="Z21" i="16"/>
  <c r="Z88" i="16"/>
  <c r="Z43" i="16"/>
  <c r="Z113" i="16"/>
  <c r="Z66" i="16"/>
  <c r="Z38" i="16"/>
  <c r="AN148" i="16"/>
  <c r="AN107" i="16"/>
  <c r="AN20" i="16"/>
  <c r="AN186" i="16"/>
  <c r="AN135" i="16"/>
  <c r="AN31" i="16"/>
  <c r="AN92" i="16"/>
  <c r="AN54" i="16"/>
  <c r="AN47" i="16"/>
  <c r="AN144" i="16"/>
  <c r="AN201" i="16"/>
  <c r="AN118" i="16"/>
  <c r="AN57" i="16"/>
  <c r="AN82" i="16"/>
  <c r="AN146" i="16"/>
  <c r="AN25" i="16"/>
  <c r="AN101" i="16"/>
  <c r="AN109" i="16"/>
  <c r="AN68" i="16"/>
  <c r="U151" i="16"/>
  <c r="B59" i="6"/>
  <c r="B961" i="6"/>
  <c r="B896" i="6"/>
  <c r="B607" i="6"/>
  <c r="B594" i="6"/>
  <c r="B561" i="6"/>
  <c r="B944" i="6"/>
  <c r="B604" i="6"/>
  <c r="B347" i="6"/>
  <c r="B58" i="6"/>
  <c r="B416" i="6"/>
  <c r="B447" i="6"/>
  <c r="B589" i="6"/>
  <c r="B451" i="6"/>
  <c r="B682" i="6"/>
  <c r="B289" i="6"/>
  <c r="B702" i="6"/>
  <c r="C702" i="6" s="1"/>
  <c r="W86" i="16"/>
  <c r="W153" i="16"/>
  <c r="W48" i="16"/>
  <c r="W183" i="16"/>
  <c r="W148" i="16"/>
  <c r="W43" i="16"/>
  <c r="W143" i="16"/>
  <c r="W116" i="16"/>
  <c r="W58" i="16"/>
  <c r="W196" i="16"/>
  <c r="W190" i="16"/>
  <c r="W101" i="16"/>
  <c r="W9" i="16"/>
  <c r="W175" i="16"/>
  <c r="W172" i="16"/>
  <c r="W193" i="16"/>
  <c r="W100" i="16"/>
  <c r="W140" i="16"/>
  <c r="W133" i="16"/>
  <c r="W162" i="16"/>
  <c r="W99" i="16"/>
  <c r="W32" i="16"/>
  <c r="W39" i="16"/>
  <c r="W41" i="16"/>
  <c r="W27" i="16"/>
  <c r="W164" i="16"/>
  <c r="W151" i="16"/>
  <c r="W144" i="16"/>
  <c r="W155" i="16"/>
  <c r="W182" i="16"/>
  <c r="W161" i="16"/>
  <c r="W98" i="16"/>
  <c r="W126" i="16"/>
  <c r="W93" i="16"/>
  <c r="W71" i="16"/>
  <c r="W56" i="16"/>
  <c r="W21" i="16"/>
  <c r="W14" i="16"/>
  <c r="W159" i="16"/>
  <c r="W120" i="16"/>
  <c r="W185" i="16"/>
  <c r="W61" i="16"/>
  <c r="W124" i="16"/>
  <c r="W125" i="16"/>
  <c r="W154" i="16"/>
  <c r="W88" i="16"/>
  <c r="W66" i="16"/>
  <c r="W24" i="16"/>
  <c r="W28" i="16"/>
  <c r="W11" i="16"/>
  <c r="AP141" i="16"/>
  <c r="AP135" i="16"/>
  <c r="AP171" i="16"/>
  <c r="AP193" i="16"/>
  <c r="AP101" i="16"/>
  <c r="AP84" i="16"/>
  <c r="AP28" i="16"/>
  <c r="AP182" i="16"/>
  <c r="AP69" i="16"/>
  <c r="AP98" i="16"/>
  <c r="AP128" i="16"/>
  <c r="AP82" i="16"/>
  <c r="AP63" i="16"/>
  <c r="AP11" i="16"/>
  <c r="AP106" i="16"/>
  <c r="AP158" i="16"/>
  <c r="AP156" i="16"/>
  <c r="AP113" i="16"/>
  <c r="AP42" i="16"/>
  <c r="AP34" i="16"/>
  <c r="AP62" i="16"/>
  <c r="AP190" i="16"/>
  <c r="AP53" i="16"/>
  <c r="AP45" i="16"/>
  <c r="AP123" i="16"/>
  <c r="AP163" i="16"/>
  <c r="AP189" i="16"/>
  <c r="AP95" i="16"/>
  <c r="AP81" i="16"/>
  <c r="AP48" i="16"/>
  <c r="AP166" i="16"/>
  <c r="AP65" i="16"/>
  <c r="AP87" i="16"/>
  <c r="AP124" i="16"/>
  <c r="AP73" i="16"/>
  <c r="AP59" i="16"/>
  <c r="AP16" i="16"/>
  <c r="AP172" i="16"/>
  <c r="B387" i="6"/>
  <c r="B61" i="6"/>
  <c r="B34" i="6"/>
  <c r="B986" i="6"/>
  <c r="B727" i="6"/>
  <c r="B540" i="6"/>
  <c r="B190" i="6"/>
  <c r="B184" i="6"/>
  <c r="B646" i="6"/>
  <c r="B555" i="6"/>
  <c r="B505" i="6"/>
  <c r="C505" i="6" s="1"/>
  <c r="B458" i="6"/>
  <c r="B94" i="6"/>
  <c r="C94" i="6" s="1"/>
  <c r="B583" i="6"/>
  <c r="B240" i="6"/>
  <c r="B680" i="6"/>
  <c r="B207" i="6"/>
  <c r="B157" i="6"/>
  <c r="B450" i="6"/>
  <c r="H450" i="6" s="1"/>
  <c r="B83" i="6"/>
  <c r="B388" i="6"/>
  <c r="B462" i="6"/>
  <c r="B1004" i="6"/>
  <c r="B88" i="6"/>
  <c r="B67" i="6"/>
  <c r="B840" i="6"/>
  <c r="B306" i="6"/>
  <c r="B264" i="6"/>
  <c r="B700" i="6"/>
  <c r="B382" i="6"/>
  <c r="B81" i="6"/>
  <c r="B102" i="6"/>
  <c r="B149" i="6"/>
  <c r="B527" i="6"/>
  <c r="B52" i="6"/>
  <c r="AI16" i="16"/>
  <c r="AI41" i="16"/>
  <c r="B175" i="6"/>
  <c r="B573" i="6"/>
  <c r="B571" i="6"/>
  <c r="B546" i="6"/>
  <c r="B521" i="6"/>
  <c r="B499" i="6"/>
  <c r="C499" i="6" s="1"/>
  <c r="B474" i="6"/>
  <c r="B449" i="6"/>
  <c r="B677" i="6"/>
  <c r="B292" i="6"/>
  <c r="B846" i="6"/>
  <c r="B384" i="6"/>
  <c r="B743" i="6"/>
  <c r="B696" i="6"/>
  <c r="B844" i="6"/>
  <c r="B95" i="6"/>
  <c r="B198" i="6"/>
  <c r="B237" i="6"/>
  <c r="B107" i="6"/>
  <c r="B146" i="6"/>
  <c r="B995" i="6"/>
  <c r="B163" i="6"/>
  <c r="B1009" i="6"/>
  <c r="B49" i="6"/>
  <c r="B788" i="6"/>
  <c r="B965" i="6"/>
  <c r="B981" i="6"/>
  <c r="B624" i="6"/>
  <c r="B133" i="6"/>
  <c r="B437" i="6"/>
  <c r="B168" i="6"/>
  <c r="B719" i="6"/>
  <c r="B694" i="6"/>
  <c r="B669" i="6"/>
  <c r="B731" i="6"/>
  <c r="B834" i="6"/>
  <c r="B617" i="6"/>
  <c r="B595" i="6"/>
  <c r="B570" i="6"/>
  <c r="B673" i="6"/>
  <c r="B119" i="6"/>
  <c r="B76" i="6"/>
  <c r="B864" i="6"/>
  <c r="B160" i="6"/>
  <c r="B103" i="6"/>
  <c r="B792" i="6"/>
  <c r="B940" i="6"/>
  <c r="B114" i="6"/>
  <c r="B273" i="6"/>
  <c r="B517" i="6"/>
  <c r="B383" i="6"/>
  <c r="B587" i="6"/>
  <c r="B259" i="6"/>
  <c r="B910" i="6"/>
  <c r="B779" i="6"/>
  <c r="B711" i="6"/>
  <c r="B946" i="6"/>
  <c r="B200" i="6"/>
  <c r="B53" i="6"/>
  <c r="B997" i="6"/>
  <c r="B600" i="6"/>
  <c r="B37" i="6"/>
  <c r="B258" i="6"/>
  <c r="B270" i="6"/>
  <c r="B491" i="6"/>
  <c r="C491" i="6" s="1"/>
  <c r="B172" i="6"/>
  <c r="B891" i="6"/>
  <c r="Z186" i="16"/>
  <c r="Z105" i="16"/>
  <c r="Z82" i="16"/>
  <c r="Z134" i="16"/>
  <c r="Z118" i="16"/>
  <c r="Z11" i="16"/>
  <c r="Z41" i="16"/>
  <c r="Z75" i="16"/>
  <c r="Z35" i="16"/>
  <c r="Z57" i="16"/>
  <c r="Z15" i="16"/>
  <c r="Z45" i="16"/>
  <c r="Z79" i="16"/>
  <c r="Z36" i="16"/>
  <c r="Z80" i="16"/>
  <c r="Z19" i="16"/>
  <c r="Z49" i="16"/>
  <c r="Z18" i="16"/>
  <c r="Z46" i="16"/>
  <c r="Z86" i="16"/>
  <c r="Z153" i="16"/>
  <c r="Z136" i="16"/>
  <c r="Z159" i="16"/>
  <c r="Z110" i="16"/>
  <c r="Z62" i="16"/>
  <c r="Z161" i="16"/>
  <c r="Z65" i="16"/>
  <c r="Z72" i="16"/>
  <c r="Z196" i="16"/>
  <c r="Z123" i="16"/>
  <c r="Z162" i="16"/>
  <c r="Z198" i="16"/>
  <c r="Z78" i="16"/>
  <c r="Z56" i="16"/>
  <c r="Z94" i="16"/>
  <c r="Z93" i="16"/>
  <c r="Z200" i="16"/>
  <c r="Z155" i="16"/>
  <c r="Z170" i="16"/>
  <c r="Z16" i="16"/>
  <c r="Z39" i="16"/>
  <c r="Z112" i="16"/>
  <c r="Z151" i="16"/>
  <c r="Z150" i="16"/>
  <c r="Z115" i="16"/>
  <c r="Z174" i="16"/>
  <c r="Z107" i="16"/>
  <c r="Z91" i="16"/>
  <c r="Z131" i="16"/>
  <c r="Z133" i="16"/>
  <c r="Z179" i="16"/>
  <c r="Z157" i="16"/>
  <c r="Z99" i="16"/>
  <c r="Z191" i="16"/>
  <c r="AN58" i="16"/>
  <c r="AN77" i="16"/>
  <c r="AN143" i="16"/>
  <c r="AN11" i="16"/>
  <c r="AN41" i="16"/>
  <c r="AN94" i="16"/>
  <c r="AN110" i="16"/>
  <c r="AN199" i="16"/>
  <c r="AN185" i="16"/>
  <c r="AN197" i="16"/>
  <c r="AN16" i="16"/>
  <c r="AN44" i="16"/>
  <c r="AN70" i="16"/>
  <c r="AN171" i="16"/>
  <c r="AN103" i="16"/>
  <c r="AN200" i="16"/>
  <c r="AN35" i="16"/>
  <c r="AN76" i="16"/>
  <c r="AN139" i="16"/>
  <c r="AN125" i="16"/>
  <c r="AN190" i="16"/>
  <c r="AN128" i="16"/>
  <c r="AN159" i="16"/>
  <c r="AN133" i="16"/>
  <c r="AN17" i="16"/>
  <c r="AN81" i="16"/>
  <c r="AN95" i="16"/>
  <c r="AN142" i="16"/>
  <c r="AN132" i="16"/>
  <c r="AN33" i="16"/>
  <c r="AN15" i="16"/>
  <c r="AN53" i="16"/>
  <c r="AN98" i="16"/>
  <c r="AN114" i="16"/>
  <c r="AN203" i="16"/>
  <c r="AN193" i="16"/>
  <c r="AN91" i="16"/>
  <c r="AN21" i="16"/>
  <c r="AN49" i="16"/>
  <c r="AN79" i="16"/>
  <c r="AN175" i="16"/>
  <c r="AN113" i="16"/>
  <c r="AN207" i="16"/>
  <c r="AN163" i="16"/>
  <c r="AN89" i="16"/>
  <c r="AN184" i="16"/>
  <c r="AN138" i="16"/>
  <c r="AN43" i="16"/>
  <c r="AN13" i="16"/>
  <c r="AN105" i="16"/>
  <c r="AN122" i="16"/>
  <c r="AN61" i="16"/>
  <c r="AN14" i="16"/>
  <c r="AN30" i="16"/>
  <c r="AN65" i="16"/>
  <c r="AN45" i="16"/>
  <c r="AN55" i="16"/>
  <c r="AN147" i="16"/>
  <c r="AN126" i="16"/>
  <c r="AN141" i="16"/>
  <c r="AN96" i="16"/>
  <c r="AN198" i="16"/>
  <c r="AN137" i="16"/>
  <c r="AN160" i="16"/>
  <c r="AN164" i="16"/>
  <c r="AN32" i="16"/>
  <c r="AN42" i="16"/>
  <c r="AN56" i="16"/>
  <c r="AN74" i="16"/>
  <c r="AN119" i="16"/>
  <c r="AN93" i="16"/>
  <c r="AN162" i="16"/>
  <c r="AN187" i="16"/>
  <c r="AN170" i="16"/>
  <c r="AN161" i="16"/>
  <c r="AN188" i="16"/>
  <c r="AN153" i="16"/>
  <c r="AN9" i="16"/>
  <c r="AN39" i="16"/>
  <c r="AN73" i="16"/>
  <c r="AN51" i="16"/>
  <c r="AN84" i="16"/>
  <c r="AN155" i="16"/>
  <c r="AN134" i="16"/>
  <c r="AN157" i="16"/>
  <c r="AN116" i="16"/>
  <c r="AN206" i="16"/>
  <c r="AN189" i="16"/>
  <c r="AN176" i="16"/>
  <c r="AN196" i="16"/>
  <c r="AN178" i="16"/>
  <c r="B495" i="6"/>
  <c r="B893" i="6"/>
  <c r="B866" i="6"/>
  <c r="B819" i="6"/>
  <c r="B769" i="6"/>
  <c r="B548" i="6"/>
  <c r="B704" i="6"/>
  <c r="B1016" i="6"/>
  <c r="B543" i="6"/>
  <c r="B493" i="6"/>
  <c r="B466" i="6"/>
  <c r="B419" i="6"/>
  <c r="B369" i="6"/>
  <c r="B148" i="6"/>
  <c r="B860" i="6"/>
  <c r="B375" i="6"/>
  <c r="B502" i="6"/>
  <c r="B283" i="6"/>
  <c r="B425" i="6"/>
  <c r="B378" i="6"/>
  <c r="B33" i="6"/>
  <c r="B30" i="6"/>
  <c r="B772" i="6"/>
  <c r="B263" i="6"/>
  <c r="B544" i="6"/>
  <c r="B373" i="6"/>
  <c r="B280" i="6"/>
  <c r="B191" i="6"/>
  <c r="B395" i="6"/>
  <c r="B810" i="6"/>
  <c r="B85" i="6"/>
  <c r="B412" i="6"/>
  <c r="B515" i="6"/>
  <c r="B528" i="6"/>
  <c r="B575" i="6"/>
  <c r="B498" i="6"/>
  <c r="B145" i="6"/>
  <c r="B780" i="6"/>
  <c r="B690" i="6"/>
  <c r="B551" i="6"/>
  <c r="C551" i="6" s="1"/>
  <c r="B178" i="6"/>
  <c r="B396" i="6"/>
  <c r="B593" i="6"/>
  <c r="B456" i="6"/>
  <c r="B720" i="6"/>
  <c r="B116" i="6"/>
  <c r="B426" i="6"/>
  <c r="B473" i="6"/>
  <c r="B754" i="6"/>
  <c r="C754" i="6" s="1"/>
  <c r="B781" i="6"/>
  <c r="B831" i="6"/>
  <c r="B46" i="6"/>
  <c r="B784" i="6"/>
  <c r="B764" i="6"/>
  <c r="B948" i="6"/>
  <c r="B470" i="6"/>
  <c r="B815" i="6"/>
  <c r="B841" i="6"/>
  <c r="B926" i="6"/>
  <c r="C926" i="6" s="1"/>
  <c r="B732" i="6"/>
  <c r="B518" i="6"/>
  <c r="B441" i="6"/>
  <c r="B357" i="6"/>
  <c r="B181" i="6"/>
  <c r="B477" i="6"/>
  <c r="C477" i="6" s="1"/>
  <c r="B403" i="6"/>
  <c r="B87" i="6"/>
  <c r="B452" i="6"/>
  <c r="B316" i="6"/>
  <c r="B748" i="6"/>
  <c r="B857" i="6"/>
  <c r="B80" i="6"/>
  <c r="B465" i="6"/>
  <c r="B525" i="6"/>
  <c r="C525" i="6" s="1"/>
  <c r="B572" i="6"/>
  <c r="B874" i="6"/>
  <c r="B255" i="6"/>
  <c r="B742" i="6"/>
  <c r="B55" i="6"/>
  <c r="B884" i="6"/>
  <c r="B985" i="6"/>
  <c r="B806" i="6"/>
  <c r="B956" i="6"/>
  <c r="B180" i="6"/>
  <c r="B234" i="6"/>
  <c r="B793" i="6"/>
  <c r="B75" i="6"/>
  <c r="B77" i="6"/>
  <c r="B358" i="6"/>
  <c r="B261" i="6"/>
  <c r="B302" i="6"/>
  <c r="B631" i="6"/>
  <c r="B1012" i="6"/>
  <c r="B298" i="6"/>
  <c r="B89" i="6"/>
  <c r="B422" i="6"/>
  <c r="B284" i="6"/>
  <c r="B318" i="6"/>
  <c r="B536" i="6"/>
  <c r="B117" i="6"/>
  <c r="B622" i="6"/>
  <c r="B108" i="6"/>
  <c r="B32" i="6"/>
  <c r="B288" i="6"/>
  <c r="B608" i="6"/>
  <c r="B405" i="6"/>
  <c r="B519" i="6"/>
  <c r="C519" i="6" s="1"/>
  <c r="B444" i="6"/>
  <c r="B773" i="6"/>
  <c r="B132" i="6"/>
  <c r="B545" i="6"/>
  <c r="C545" i="6" s="1"/>
  <c r="B801" i="6"/>
  <c r="B314" i="6"/>
  <c r="B826" i="6"/>
  <c r="B339" i="6"/>
  <c r="B851" i="6"/>
  <c r="B361" i="6"/>
  <c r="B873" i="6"/>
  <c r="B642" i="6"/>
  <c r="B27" i="6"/>
  <c r="B603" i="6"/>
  <c r="B923" i="6"/>
  <c r="B413" i="6"/>
  <c r="B925" i="6"/>
  <c r="B438" i="6"/>
  <c r="B950" i="6"/>
  <c r="B463" i="6"/>
  <c r="B975" i="6"/>
  <c r="B510" i="6"/>
  <c r="B424" i="6"/>
  <c r="B936" i="6"/>
  <c r="B430" i="6"/>
  <c r="D430" i="6" s="1"/>
  <c r="B156" i="6"/>
  <c r="H156" i="6" s="1"/>
  <c r="B48" i="6"/>
  <c r="B432" i="6"/>
  <c r="B752" i="6"/>
  <c r="B469" i="6"/>
  <c r="B782" i="6"/>
  <c r="B476" i="6"/>
  <c r="B84" i="6"/>
  <c r="B532" i="6"/>
  <c r="B101" i="6"/>
  <c r="B151" i="6"/>
  <c r="B305" i="6"/>
  <c r="B753" i="6"/>
  <c r="B202" i="6"/>
  <c r="B906" i="6"/>
  <c r="D906" i="6" s="1"/>
  <c r="B355" i="6"/>
  <c r="B803" i="6"/>
  <c r="B249" i="6"/>
  <c r="B953" i="6"/>
  <c r="B402" i="6"/>
  <c r="C402" i="6" s="1"/>
  <c r="B850" i="6"/>
  <c r="B299" i="6"/>
  <c r="B1003" i="6"/>
  <c r="B429" i="6"/>
  <c r="B941" i="6"/>
  <c r="B454" i="6"/>
  <c r="B902" i="6"/>
  <c r="B351" i="6"/>
  <c r="B863" i="6"/>
  <c r="B567" i="6"/>
  <c r="B440" i="6"/>
  <c r="H440" i="6" s="1"/>
  <c r="B952" i="6"/>
  <c r="B750" i="6"/>
  <c r="B428" i="6"/>
  <c r="B128" i="6"/>
  <c r="B640" i="6"/>
  <c r="B789" i="6"/>
  <c r="B903" i="6"/>
  <c r="B36" i="6"/>
  <c r="B484" i="6"/>
  <c r="B996" i="6"/>
  <c r="B670" i="6"/>
  <c r="B193" i="6"/>
  <c r="B705" i="6"/>
  <c r="B218" i="6"/>
  <c r="B730" i="6"/>
  <c r="B243" i="6"/>
  <c r="B755" i="6"/>
  <c r="B265" i="6"/>
  <c r="B777" i="6"/>
  <c r="B290" i="6"/>
  <c r="B802" i="6"/>
  <c r="B315" i="6"/>
  <c r="B827" i="6"/>
  <c r="B317" i="6"/>
  <c r="B829" i="6"/>
  <c r="B662" i="6"/>
  <c r="B687" i="6"/>
  <c r="C687" i="6" s="1"/>
  <c r="D926" i="6"/>
  <c r="H926" i="6"/>
  <c r="AI128" i="16"/>
  <c r="AI200" i="16"/>
  <c r="AF137" i="16"/>
  <c r="AK155" i="16"/>
  <c r="Z140" i="16"/>
  <c r="Z132" i="16"/>
  <c r="Z126" i="16"/>
  <c r="Z40" i="16"/>
  <c r="W137" i="16"/>
  <c r="Y77" i="16"/>
  <c r="AI108" i="16"/>
  <c r="AI117" i="16"/>
  <c r="AI55" i="16"/>
  <c r="T190" i="16"/>
  <c r="AR12" i="16"/>
  <c r="AK89" i="16"/>
  <c r="AK56" i="16"/>
  <c r="AI72" i="16"/>
  <c r="AI83" i="16"/>
  <c r="AI188" i="16"/>
  <c r="AI64" i="16"/>
  <c r="AI145" i="16"/>
  <c r="AI109" i="16"/>
  <c r="V110" i="16"/>
  <c r="AL70" i="16"/>
  <c r="AE126" i="16"/>
  <c r="U79" i="16"/>
  <c r="U141" i="16"/>
  <c r="U41" i="16"/>
  <c r="U176" i="16"/>
  <c r="U177" i="16"/>
  <c r="U68" i="16"/>
  <c r="AA85" i="16"/>
  <c r="AA155" i="16"/>
  <c r="AA136" i="16"/>
  <c r="AK74" i="16"/>
  <c r="AK141" i="16"/>
  <c r="AK162" i="16"/>
  <c r="AS118" i="16"/>
  <c r="U102" i="16"/>
  <c r="U149" i="16"/>
  <c r="AI51" i="16"/>
  <c r="AA119" i="16"/>
  <c r="T9" i="16"/>
  <c r="AG181" i="16"/>
  <c r="Y200" i="16"/>
  <c r="T100" i="16"/>
  <c r="AF192" i="16"/>
  <c r="AF122" i="16"/>
  <c r="S204" i="16"/>
  <c r="W81" i="16"/>
  <c r="Y157" i="16"/>
  <c r="Y108" i="16"/>
  <c r="AL99" i="16"/>
  <c r="AL155" i="16"/>
  <c r="AE29" i="16"/>
  <c r="AF83" i="16"/>
  <c r="U189" i="16"/>
  <c r="U146" i="16"/>
  <c r="U52" i="16"/>
  <c r="U187" i="16"/>
  <c r="U156" i="16"/>
  <c r="U48" i="16"/>
  <c r="U94" i="16"/>
  <c r="U96" i="16"/>
  <c r="U38" i="16"/>
  <c r="U182" i="16"/>
  <c r="U127" i="16"/>
  <c r="U70" i="16"/>
  <c r="AG36" i="16"/>
  <c r="AA124" i="16"/>
  <c r="AA80" i="16"/>
  <c r="AA66" i="16"/>
  <c r="AA147" i="16"/>
  <c r="AA19" i="16"/>
  <c r="AA128" i="16"/>
  <c r="AA62" i="16"/>
  <c r="U196" i="16"/>
  <c r="U32" i="16"/>
  <c r="U31" i="16"/>
  <c r="AA111" i="16"/>
  <c r="Z90" i="16"/>
  <c r="Z160" i="16"/>
  <c r="Z116" i="16"/>
  <c r="Z172" i="16"/>
  <c r="Z32" i="16"/>
  <c r="Z9" i="16"/>
  <c r="Z142" i="16"/>
  <c r="Z30" i="16"/>
  <c r="Z42" i="16"/>
  <c r="AP30" i="16"/>
  <c r="W195" i="16"/>
  <c r="W55" i="16"/>
  <c r="AI126" i="16"/>
  <c r="AI203" i="16"/>
  <c r="AI174" i="16"/>
  <c r="AI97" i="16"/>
  <c r="AI115" i="16"/>
  <c r="AI202" i="16"/>
  <c r="AI82" i="16"/>
  <c r="AI9" i="16"/>
  <c r="AI127" i="16"/>
  <c r="AI114" i="16"/>
  <c r="AI31" i="16"/>
  <c r="AI14" i="16"/>
  <c r="AE189" i="16"/>
  <c r="T187" i="16"/>
  <c r="T25" i="16"/>
  <c r="Y162" i="16"/>
  <c r="Y125" i="16"/>
  <c r="Y195" i="16"/>
  <c r="Y105" i="16"/>
  <c r="Y58" i="16"/>
  <c r="Y45" i="16"/>
  <c r="V99" i="16"/>
  <c r="V150" i="16"/>
  <c r="V130" i="16"/>
  <c r="V57" i="16"/>
  <c r="AH109" i="16"/>
  <c r="AH13" i="16"/>
  <c r="AH157" i="16"/>
  <c r="AH148" i="16"/>
  <c r="AH111" i="16"/>
  <c r="AH17" i="16"/>
  <c r="AH55" i="16"/>
  <c r="AH65" i="16"/>
  <c r="AH120" i="16"/>
  <c r="AH205" i="16"/>
  <c r="AH179" i="16"/>
  <c r="AH114" i="16"/>
  <c r="AH31" i="16"/>
  <c r="AH84" i="16"/>
  <c r="AE143" i="16"/>
  <c r="AE104" i="16"/>
  <c r="AE24" i="16"/>
  <c r="AE154" i="16"/>
  <c r="AE15" i="16"/>
  <c r="AE155" i="16"/>
  <c r="AI26" i="16"/>
  <c r="AI130" i="16"/>
  <c r="AI102" i="16"/>
  <c r="AI148" i="16"/>
  <c r="AI172" i="16"/>
  <c r="AI56" i="16"/>
  <c r="AI32" i="16"/>
  <c r="AI89" i="16"/>
  <c r="AI65" i="16"/>
  <c r="AI166" i="16"/>
  <c r="AI29" i="16"/>
  <c r="AI187" i="16"/>
  <c r="AI33" i="16"/>
  <c r="AI62" i="16"/>
  <c r="AI150" i="16"/>
  <c r="AI112" i="16"/>
  <c r="AI181" i="16"/>
  <c r="AI107" i="16"/>
  <c r="AI19" i="16"/>
  <c r="AI63" i="16"/>
  <c r="AI122" i="16"/>
  <c r="AI153" i="16"/>
  <c r="AI143" i="16"/>
  <c r="AI96" i="16"/>
  <c r="AI204" i="16"/>
  <c r="AI151" i="16"/>
  <c r="AI22" i="16"/>
  <c r="AI17" i="16"/>
  <c r="AR102" i="16"/>
  <c r="AR96" i="16"/>
  <c r="AR155" i="16"/>
  <c r="T130" i="16"/>
  <c r="T37" i="16"/>
  <c r="T125" i="16"/>
  <c r="T159" i="16"/>
  <c r="T115" i="16"/>
  <c r="T108" i="16"/>
  <c r="Z87" i="16"/>
  <c r="Z190" i="16"/>
  <c r="Z199" i="16"/>
  <c r="Z171" i="16"/>
  <c r="Z181" i="16"/>
  <c r="Z129" i="16"/>
  <c r="Z154" i="16"/>
  <c r="Z108" i="16"/>
  <c r="Z122" i="16"/>
  <c r="Z95" i="16"/>
  <c r="Z152" i="16"/>
  <c r="Z58" i="16"/>
  <c r="Z68" i="16"/>
  <c r="Z97" i="16"/>
  <c r="Z22" i="16"/>
  <c r="AP157" i="16"/>
  <c r="AP146" i="16"/>
  <c r="W80" i="16"/>
  <c r="W202" i="16"/>
  <c r="W78" i="16"/>
  <c r="W91" i="16"/>
  <c r="B1007" i="6"/>
  <c r="R142" i="16"/>
  <c r="R104" i="16"/>
  <c r="R58" i="16"/>
  <c r="R46" i="16"/>
  <c r="AF57" i="16"/>
  <c r="AF129" i="16"/>
  <c r="AF91" i="16"/>
  <c r="AF30" i="16"/>
  <c r="AF102" i="16"/>
  <c r="AF49" i="16"/>
  <c r="AL50" i="16"/>
  <c r="AL120" i="16"/>
  <c r="AL43" i="16"/>
  <c r="AL8" i="16"/>
  <c r="AL189" i="16"/>
  <c r="AL42" i="16"/>
  <c r="AL182" i="16"/>
  <c r="AL95" i="16"/>
  <c r="AL61" i="16"/>
  <c r="R115" i="16"/>
  <c r="R27" i="16"/>
  <c r="T84" i="16"/>
  <c r="T82" i="16"/>
  <c r="T207" i="16"/>
  <c r="T192" i="16"/>
  <c r="T86" i="16"/>
  <c r="T179" i="16"/>
  <c r="T93" i="16"/>
  <c r="T29" i="16"/>
  <c r="T137" i="16"/>
  <c r="T156" i="16"/>
  <c r="T15" i="16"/>
  <c r="T41" i="16"/>
  <c r="S109" i="16"/>
  <c r="S201" i="16"/>
  <c r="S163" i="16"/>
  <c r="H519" i="6"/>
  <c r="E519" i="6"/>
  <c r="D519" i="6"/>
  <c r="F545" i="6"/>
  <c r="H545" i="6"/>
  <c r="E545" i="6"/>
  <c r="B308" i="6"/>
  <c r="B665" i="6"/>
  <c r="B558" i="6"/>
  <c r="B849" i="6"/>
  <c r="B1023" i="6"/>
  <c r="B648" i="6"/>
  <c r="F926" i="6"/>
  <c r="B205" i="6"/>
  <c r="B131" i="6"/>
  <c r="B581" i="6"/>
  <c r="B971" i="6"/>
  <c r="B767" i="6"/>
  <c r="B912" i="6"/>
  <c r="B821" i="6"/>
  <c r="B976" i="6"/>
  <c r="B485" i="6"/>
  <c r="C485" i="6" s="1"/>
  <c r="B657" i="6"/>
  <c r="B707" i="6"/>
  <c r="B523" i="6"/>
  <c r="B550" i="6"/>
  <c r="B759" i="6"/>
  <c r="B60" i="6"/>
  <c r="B741" i="6"/>
  <c r="B490" i="6"/>
  <c r="B281" i="6"/>
  <c r="B127" i="6"/>
  <c r="B584" i="6"/>
  <c r="B592" i="6"/>
  <c r="B199" i="6"/>
  <c r="B529" i="6"/>
  <c r="B835" i="6"/>
  <c r="B882" i="6"/>
  <c r="B907" i="6"/>
  <c r="B166" i="6"/>
  <c r="F166" i="6" s="1"/>
  <c r="B92" i="6"/>
  <c r="B152" i="6"/>
  <c r="B408" i="6"/>
  <c r="B856" i="6"/>
  <c r="B359" i="6"/>
  <c r="B709" i="6"/>
  <c r="B800" i="6"/>
  <c r="B206" i="6"/>
  <c r="B196" i="6"/>
  <c r="B644" i="6"/>
  <c r="B900" i="6"/>
  <c r="B549" i="6"/>
  <c r="B542" i="6"/>
  <c r="H542" i="6" s="1"/>
  <c r="B599" i="6"/>
  <c r="B161" i="6"/>
  <c r="B865" i="6"/>
  <c r="B890" i="6"/>
  <c r="B915" i="6"/>
  <c r="B937" i="6"/>
  <c r="B962" i="6"/>
  <c r="B987" i="6"/>
  <c r="B989" i="6"/>
  <c r="B1014" i="6"/>
  <c r="B140" i="6"/>
  <c r="B488" i="6"/>
  <c r="B942" i="6"/>
  <c r="B304" i="6"/>
  <c r="B668" i="6"/>
  <c r="B596" i="6"/>
  <c r="B407" i="6"/>
  <c r="B817" i="6"/>
  <c r="B842" i="6"/>
  <c r="E842" i="6" s="1"/>
  <c r="B867" i="6"/>
  <c r="B889" i="6"/>
  <c r="B914" i="6"/>
  <c r="C914" i="6" s="1"/>
  <c r="B939" i="6"/>
  <c r="B1005" i="6"/>
  <c r="B966" i="6"/>
  <c r="E966" i="6" s="1"/>
  <c r="B188" i="6"/>
  <c r="B504" i="6"/>
  <c r="B1006" i="6"/>
  <c r="C1006" i="6" s="1"/>
  <c r="B192" i="6"/>
  <c r="B78" i="6"/>
  <c r="B439" i="6"/>
  <c r="B165" i="6"/>
  <c r="B257" i="6"/>
  <c r="B282" i="6"/>
  <c r="B307" i="6"/>
  <c r="B329" i="6"/>
  <c r="B354" i="6"/>
  <c r="B379" i="6"/>
  <c r="B381" i="6"/>
  <c r="B790" i="6"/>
  <c r="B982" i="6"/>
  <c r="AN106" i="16"/>
  <c r="AN63" i="16"/>
  <c r="B398" i="6"/>
  <c r="B656" i="6"/>
  <c r="B751" i="6"/>
  <c r="B239" i="6"/>
  <c r="B726" i="6"/>
  <c r="B214" i="6"/>
  <c r="B492" i="6"/>
  <c r="B303" i="6"/>
  <c r="B278" i="6"/>
  <c r="B637" i="6"/>
  <c r="B125" i="6"/>
  <c r="B635" i="6"/>
  <c r="B123" i="6"/>
  <c r="C123" i="6" s="1"/>
  <c r="B610" i="6"/>
  <c r="B98" i="6"/>
  <c r="B585" i="6"/>
  <c r="B73" i="6"/>
  <c r="B563" i="6"/>
  <c r="C563" i="6" s="1"/>
  <c r="B51" i="6"/>
  <c r="B538" i="6"/>
  <c r="B26" i="6"/>
  <c r="B513" i="6"/>
  <c r="C513" i="6" s="1"/>
  <c r="B983" i="6"/>
  <c r="B933" i="6"/>
  <c r="B804" i="6"/>
  <c r="B228" i="6"/>
  <c r="B389" i="6"/>
  <c r="B135" i="6"/>
  <c r="B960" i="6"/>
  <c r="B448" i="6"/>
  <c r="B1022" i="6"/>
  <c r="B999" i="6"/>
  <c r="B1013" i="6"/>
  <c r="B760" i="6"/>
  <c r="B248" i="6"/>
  <c r="B652" i="6"/>
  <c r="B799" i="6"/>
  <c r="B287" i="6"/>
  <c r="B710" i="6"/>
  <c r="B262" i="6"/>
  <c r="H262" i="6" s="1"/>
  <c r="B749" i="6"/>
  <c r="B173" i="6"/>
  <c r="B747" i="6"/>
  <c r="B171" i="6"/>
  <c r="B658" i="6"/>
  <c r="B210" i="6"/>
  <c r="B697" i="6"/>
  <c r="B185" i="6"/>
  <c r="B675" i="6"/>
  <c r="B99" i="6"/>
  <c r="B650" i="6"/>
  <c r="B74" i="6"/>
  <c r="B625" i="6"/>
  <c r="B113" i="6"/>
  <c r="B350" i="6"/>
  <c r="B852" i="6"/>
  <c r="B340" i="6"/>
  <c r="B574" i="6"/>
  <c r="B839" i="6"/>
  <c r="B816" i="6"/>
  <c r="B503" i="6"/>
  <c r="B935" i="6"/>
  <c r="B174" i="6"/>
  <c r="B744" i="6"/>
  <c r="B232" i="6"/>
  <c r="B796" i="6"/>
  <c r="B783" i="6"/>
  <c r="B271" i="6"/>
  <c r="B758" i="6"/>
  <c r="B246" i="6"/>
  <c r="B733" i="6"/>
  <c r="B221" i="6"/>
  <c r="B539" i="6"/>
  <c r="B155" i="6"/>
  <c r="B514" i="6"/>
  <c r="B130" i="6"/>
  <c r="B681" i="6"/>
  <c r="B169" i="6"/>
  <c r="B659" i="6"/>
  <c r="B147" i="6"/>
  <c r="B634" i="6"/>
  <c r="G634" i="6" s="1"/>
  <c r="B122" i="6"/>
  <c r="B417" i="6"/>
  <c r="B511" i="6"/>
  <c r="G505" i="6"/>
  <c r="E505" i="6"/>
  <c r="G499" i="6"/>
  <c r="F499" i="6"/>
  <c r="E499" i="6"/>
  <c r="AE159" i="16"/>
  <c r="AE161" i="16"/>
  <c r="AE47" i="16"/>
  <c r="AE151" i="16"/>
  <c r="AE124" i="16"/>
  <c r="AE79" i="16"/>
  <c r="AE50" i="16"/>
  <c r="AE201" i="16"/>
  <c r="AE70" i="16"/>
  <c r="AE153" i="16"/>
  <c r="AE9" i="16"/>
  <c r="AR170" i="16"/>
  <c r="AR58" i="16"/>
  <c r="AR46" i="16"/>
  <c r="AF12" i="16"/>
  <c r="AF10" i="16"/>
  <c r="AF45" i="16"/>
  <c r="AF88" i="16"/>
  <c r="AF144" i="16"/>
  <c r="AF82" i="16"/>
  <c r="AF183" i="16"/>
  <c r="AF145" i="16"/>
  <c r="AF76" i="16"/>
  <c r="AF203" i="16"/>
  <c r="AF190" i="16"/>
  <c r="AF157" i="16"/>
  <c r="AF107" i="16"/>
  <c r="AG75" i="16"/>
  <c r="AG161" i="16"/>
  <c r="AG53" i="16"/>
  <c r="AG135" i="16"/>
  <c r="AG186" i="16"/>
  <c r="AS113" i="16"/>
  <c r="AS123" i="16"/>
  <c r="T42" i="16"/>
  <c r="T143" i="16"/>
  <c r="T73" i="16"/>
  <c r="S143" i="16"/>
  <c r="S67" i="16"/>
  <c r="S197" i="16"/>
  <c r="S99" i="16"/>
  <c r="S187" i="16"/>
  <c r="AE135" i="16"/>
  <c r="AR95" i="16"/>
  <c r="AR151" i="16"/>
  <c r="AR41" i="16"/>
  <c r="AR51" i="16"/>
  <c r="AR106" i="16"/>
  <c r="AR37" i="16"/>
  <c r="AR198" i="16"/>
  <c r="AR135" i="16"/>
  <c r="AR206" i="16"/>
  <c r="G902" i="6"/>
  <c r="E902" i="6"/>
  <c r="H966" i="6"/>
  <c r="E926" i="6"/>
  <c r="B230" i="6"/>
  <c r="B203" i="6"/>
  <c r="B153" i="6"/>
  <c r="B106" i="6"/>
  <c r="B820" i="6"/>
  <c r="B341" i="6"/>
  <c r="B998" i="6"/>
  <c r="B921" i="6"/>
  <c r="B279" i="6"/>
  <c r="B717" i="6"/>
  <c r="B643" i="6"/>
  <c r="B136" i="6"/>
  <c r="B712" i="6"/>
  <c r="B814" i="6"/>
  <c r="B208" i="6"/>
  <c r="B654" i="6"/>
  <c r="B628" i="6"/>
  <c r="B535" i="6"/>
  <c r="B401" i="6"/>
  <c r="B170" i="6"/>
  <c r="B195" i="6"/>
  <c r="B217" i="6"/>
  <c r="B1010" i="6"/>
  <c r="B28" i="6"/>
  <c r="B38" i="6"/>
  <c r="B63" i="6"/>
  <c r="B236" i="6"/>
  <c r="B520" i="6"/>
  <c r="B39" i="6"/>
  <c r="B887" i="6"/>
  <c r="B692" i="6"/>
  <c r="B791" i="6"/>
  <c r="B977" i="6"/>
  <c r="B1002" i="6"/>
  <c r="B25" i="6"/>
  <c r="B562" i="6"/>
  <c r="D562" i="6" s="1"/>
  <c r="B614" i="6"/>
  <c r="B639" i="6"/>
  <c r="B72" i="6"/>
  <c r="B268" i="6"/>
  <c r="B336" i="6"/>
  <c r="B848" i="6"/>
  <c r="B142" i="6"/>
  <c r="B972" i="6"/>
  <c r="B24" i="6"/>
  <c r="B42" i="6"/>
  <c r="B323" i="6"/>
  <c r="B345" i="6"/>
  <c r="B370" i="6"/>
  <c r="B139" i="6"/>
  <c r="B651" i="6"/>
  <c r="B141" i="6"/>
  <c r="B653" i="6"/>
  <c r="B678" i="6"/>
  <c r="B703" i="6"/>
  <c r="B460" i="6"/>
  <c r="B951" i="6"/>
  <c r="B216" i="6"/>
  <c r="B344" i="6"/>
  <c r="B472" i="6"/>
  <c r="B728" i="6"/>
  <c r="E728" i="6" s="1"/>
  <c r="B984" i="6"/>
  <c r="B885" i="6"/>
  <c r="B871" i="6"/>
  <c r="B828" i="6"/>
  <c r="B247" i="6"/>
  <c r="B672" i="6"/>
  <c r="B928" i="6"/>
  <c r="B661" i="6"/>
  <c r="B718" i="6"/>
  <c r="B68" i="6"/>
  <c r="B324" i="6"/>
  <c r="B580" i="6"/>
  <c r="B708" i="6"/>
  <c r="B836" i="6"/>
  <c r="B964" i="6"/>
  <c r="B293" i="6"/>
  <c r="B805" i="6"/>
  <c r="B286" i="6"/>
  <c r="B798" i="6"/>
  <c r="F798" i="6" s="1"/>
  <c r="B343" i="6"/>
  <c r="B855" i="6"/>
  <c r="B97" i="6"/>
  <c r="B225" i="6"/>
  <c r="B353" i="6"/>
  <c r="B481" i="6"/>
  <c r="B993" i="6"/>
  <c r="B250" i="6"/>
  <c r="B506" i="6"/>
  <c r="B762" i="6"/>
  <c r="B1018" i="6"/>
  <c r="D1018" i="6" s="1"/>
  <c r="B275" i="6"/>
  <c r="B531" i="6"/>
  <c r="C531" i="6" s="1"/>
  <c r="B787" i="6"/>
  <c r="B41" i="6"/>
  <c r="B297" i="6"/>
  <c r="B553" i="6"/>
  <c r="B809" i="6"/>
  <c r="B66" i="6"/>
  <c r="B194" i="6"/>
  <c r="B386" i="6"/>
  <c r="B770" i="6"/>
  <c r="B91" i="6"/>
  <c r="B219" i="6"/>
  <c r="B411" i="6"/>
  <c r="B859" i="6"/>
  <c r="B93" i="6"/>
  <c r="B349" i="6"/>
  <c r="B605" i="6"/>
  <c r="B861" i="6"/>
  <c r="B118" i="6"/>
  <c r="B374" i="6"/>
  <c r="B630" i="6"/>
  <c r="B886" i="6"/>
  <c r="B143" i="6"/>
  <c r="B399" i="6"/>
  <c r="B655" i="6"/>
  <c r="B911" i="6"/>
  <c r="B508" i="6"/>
  <c r="B645" i="6"/>
  <c r="B104" i="6"/>
  <c r="B360" i="6"/>
  <c r="B616" i="6"/>
  <c r="B872" i="6"/>
  <c r="B693" i="6"/>
  <c r="B686" i="6"/>
  <c r="B423" i="6"/>
  <c r="B364" i="6"/>
  <c r="D364" i="6" s="1"/>
  <c r="B901" i="6"/>
  <c r="B112" i="6"/>
  <c r="B560" i="6"/>
  <c r="B213" i="6"/>
  <c r="B327" i="6"/>
  <c r="B300" i="6"/>
  <c r="B197" i="6"/>
  <c r="B1015" i="6"/>
  <c r="B212" i="6"/>
  <c r="B468" i="6"/>
  <c r="B724" i="6"/>
  <c r="B980" i="6"/>
  <c r="B869" i="6"/>
  <c r="B862" i="6"/>
  <c r="B919" i="6"/>
  <c r="B241" i="6"/>
  <c r="B497" i="6"/>
  <c r="B689" i="6"/>
  <c r="B945" i="6"/>
  <c r="B266" i="6"/>
  <c r="E266" i="6" s="1"/>
  <c r="B522" i="6"/>
  <c r="B714" i="6"/>
  <c r="B970" i="6"/>
  <c r="E970" i="6" s="1"/>
  <c r="B291" i="6"/>
  <c r="B547" i="6"/>
  <c r="B739" i="6"/>
  <c r="B57" i="6"/>
  <c r="B313" i="6"/>
  <c r="B569" i="6"/>
  <c r="C569" i="6" s="1"/>
  <c r="B761" i="6"/>
  <c r="B82" i="6"/>
  <c r="C82" i="6" s="1"/>
  <c r="B338" i="6"/>
  <c r="B530" i="6"/>
  <c r="B786" i="6"/>
  <c r="B43" i="6"/>
  <c r="B363" i="6"/>
  <c r="B619" i="6"/>
  <c r="B811" i="6"/>
  <c r="B45" i="6"/>
  <c r="B365" i="6"/>
  <c r="C365" i="6" s="1"/>
  <c r="B621" i="6"/>
  <c r="B877" i="6"/>
  <c r="B134" i="6"/>
  <c r="B390" i="6"/>
  <c r="B582" i="6"/>
  <c r="B838" i="6"/>
  <c r="H838" i="6" s="1"/>
  <c r="B159" i="6"/>
  <c r="B415" i="6"/>
  <c r="B671" i="6"/>
  <c r="B927" i="6"/>
  <c r="B380" i="6"/>
  <c r="B69" i="6"/>
  <c r="B120" i="6"/>
  <c r="B376" i="6"/>
  <c r="B632" i="6"/>
  <c r="B888" i="6"/>
  <c r="B501" i="6"/>
  <c r="B494" i="6"/>
  <c r="B487" i="6"/>
  <c r="B220" i="6"/>
  <c r="B325" i="6"/>
  <c r="B64" i="6"/>
  <c r="B320" i="6"/>
  <c r="B576" i="6"/>
  <c r="B832" i="6"/>
  <c r="B533" i="6"/>
  <c r="B590" i="6"/>
  <c r="B647" i="6"/>
  <c r="B716" i="6"/>
  <c r="B62" i="6"/>
  <c r="D62" i="6" s="1"/>
  <c r="B100" i="6"/>
  <c r="B420" i="6"/>
  <c r="C420" i="6" s="1"/>
  <c r="B676" i="6"/>
  <c r="B932" i="6"/>
  <c r="B421" i="6"/>
  <c r="B414" i="6"/>
  <c r="B471" i="6"/>
  <c r="B129" i="6"/>
  <c r="B385" i="6"/>
  <c r="B641" i="6"/>
  <c r="B897" i="6"/>
  <c r="B154" i="6"/>
  <c r="B410" i="6"/>
  <c r="B666" i="6"/>
  <c r="B922" i="6"/>
  <c r="H922" i="6" s="1"/>
  <c r="B179" i="6"/>
  <c r="B435" i="6"/>
  <c r="B691" i="6"/>
  <c r="B947" i="6"/>
  <c r="B201" i="6"/>
  <c r="B457" i="6"/>
  <c r="B713" i="6"/>
  <c r="B969" i="6"/>
  <c r="B226" i="6"/>
  <c r="B482" i="6"/>
  <c r="B738" i="6"/>
  <c r="B994" i="6"/>
  <c r="E994" i="6" s="1"/>
  <c r="B251" i="6"/>
  <c r="B507" i="6"/>
  <c r="B763" i="6"/>
  <c r="B1019" i="6"/>
  <c r="B253" i="6"/>
  <c r="B509" i="6"/>
  <c r="B765" i="6"/>
  <c r="B1021" i="6"/>
  <c r="B534" i="6"/>
  <c r="B47" i="6"/>
  <c r="B559" i="6"/>
  <c r="B486" i="6"/>
  <c r="B904" i="6"/>
  <c r="E904" i="6" s="1"/>
  <c r="B86" i="6"/>
  <c r="B342" i="6"/>
  <c r="F342" i="6" s="1"/>
  <c r="B598" i="6"/>
  <c r="B854" i="6"/>
  <c r="F854" i="6" s="1"/>
  <c r="B111" i="6"/>
  <c r="B367" i="6"/>
  <c r="C367" i="6" s="1"/>
  <c r="B623" i="6"/>
  <c r="B879" i="6"/>
  <c r="E879" i="6" s="1"/>
  <c r="B409" i="6"/>
  <c r="B461" i="6"/>
  <c r="D461" i="6" s="1"/>
  <c r="B459" i="6"/>
  <c r="AN179" i="16"/>
  <c r="W139" i="16"/>
  <c r="W200" i="16"/>
  <c r="W70" i="16"/>
  <c r="W192" i="16"/>
  <c r="W117" i="16"/>
  <c r="W76" i="16"/>
  <c r="W145" i="16"/>
  <c r="W203" i="16"/>
  <c r="W19" i="16"/>
  <c r="F514" i="6"/>
  <c r="R114" i="16"/>
  <c r="R116" i="16"/>
  <c r="R160" i="16"/>
  <c r="R143" i="16"/>
  <c r="R197" i="16"/>
  <c r="R12" i="16"/>
  <c r="AI53" i="16"/>
  <c r="AI139" i="16"/>
  <c r="AI67" i="16"/>
  <c r="AI157" i="16"/>
  <c r="AI131" i="16"/>
  <c r="AI125" i="16"/>
  <c r="AI147" i="16"/>
  <c r="AI123" i="16"/>
  <c r="AI196" i="16"/>
  <c r="AI185" i="16"/>
  <c r="AI206" i="16"/>
  <c r="AI120" i="16"/>
  <c r="AI121" i="16"/>
  <c r="AI154" i="16"/>
  <c r="AI84" i="16"/>
  <c r="AI39" i="16"/>
  <c r="AI68" i="16"/>
  <c r="AI38" i="16"/>
  <c r="AI13" i="16"/>
  <c r="AI195" i="16"/>
  <c r="AI57" i="16"/>
  <c r="AI58" i="16"/>
  <c r="AI135" i="16"/>
  <c r="AI170" i="16"/>
  <c r="AI149" i="16"/>
  <c r="AI74" i="16"/>
  <c r="AI118" i="16"/>
  <c r="AI93" i="16"/>
  <c r="AI59" i="16"/>
  <c r="AI37" i="16"/>
  <c r="AI35" i="16"/>
  <c r="AI192" i="16"/>
  <c r="AI86" i="16"/>
  <c r="AI180" i="16"/>
  <c r="AI177" i="16"/>
  <c r="AI198" i="16"/>
  <c r="AI104" i="16"/>
  <c r="AI113" i="16"/>
  <c r="AI146" i="16"/>
  <c r="AI78" i="16"/>
  <c r="AI54" i="16"/>
  <c r="AI60" i="16"/>
  <c r="AI25" i="16"/>
  <c r="AI18" i="16"/>
  <c r="AI66" i="16"/>
  <c r="AI194" i="16"/>
  <c r="AI176" i="16"/>
  <c r="AL127" i="16"/>
  <c r="AL52" i="16"/>
  <c r="AL67" i="16"/>
  <c r="AL168" i="16"/>
  <c r="AL129" i="16"/>
  <c r="AL33" i="16"/>
  <c r="AL196" i="16"/>
  <c r="AL157" i="16"/>
  <c r="AL49" i="16"/>
  <c r="AL143" i="16"/>
  <c r="AL97" i="16"/>
  <c r="AL24" i="16"/>
  <c r="AL172" i="16"/>
  <c r="U153" i="16"/>
  <c r="U168" i="16"/>
  <c r="U157" i="16"/>
  <c r="U51" i="16"/>
  <c r="U200" i="16"/>
  <c r="U19" i="16"/>
  <c r="U198" i="16"/>
  <c r="U59" i="16"/>
  <c r="U135" i="16"/>
  <c r="U86" i="16"/>
  <c r="U78" i="16"/>
  <c r="U18" i="16"/>
  <c r="U202" i="16"/>
  <c r="U137" i="16"/>
  <c r="U163" i="16"/>
  <c r="U120" i="16"/>
  <c r="U65" i="16"/>
  <c r="U20" i="16"/>
  <c r="U109" i="16"/>
  <c r="U179" i="16"/>
  <c r="U122" i="16"/>
  <c r="U148" i="16"/>
  <c r="U64" i="16"/>
  <c r="U40" i="16"/>
  <c r="U60" i="16"/>
  <c r="AG108" i="16"/>
  <c r="AG107" i="16"/>
  <c r="AG166" i="16"/>
  <c r="AG74" i="16"/>
  <c r="AG27" i="16"/>
  <c r="AG50" i="16"/>
  <c r="S176" i="16"/>
  <c r="S207" i="16"/>
  <c r="S82" i="16"/>
  <c r="S10" i="16"/>
  <c r="S73" i="16"/>
  <c r="S97" i="16"/>
  <c r="S58" i="16"/>
  <c r="S36" i="16"/>
  <c r="AS34" i="16"/>
  <c r="AS194" i="16"/>
  <c r="V65" i="16"/>
  <c r="V139" i="16"/>
  <c r="U82" i="16"/>
  <c r="U15" i="16"/>
  <c r="U161" i="16"/>
  <c r="U175" i="16"/>
  <c r="U185" i="16"/>
  <c r="AI190" i="16"/>
  <c r="AI10" i="16"/>
  <c r="AI100" i="16"/>
  <c r="AI159" i="16"/>
  <c r="S188" i="16"/>
  <c r="AG179" i="16"/>
  <c r="AG19" i="16"/>
  <c r="AG110" i="16"/>
  <c r="AG43" i="16"/>
  <c r="AG20" i="16"/>
  <c r="AG128" i="16"/>
  <c r="AG163" i="16"/>
  <c r="AG18" i="16"/>
  <c r="AG98" i="16"/>
  <c r="AG109" i="16"/>
  <c r="AG12" i="16"/>
  <c r="AG103" i="16"/>
  <c r="AG188" i="16"/>
  <c r="AG79" i="16"/>
  <c r="AG191" i="16"/>
  <c r="AS126" i="16"/>
  <c r="AS15" i="16"/>
  <c r="AS131" i="16"/>
  <c r="AS151" i="16"/>
  <c r="AS46" i="16"/>
  <c r="AS198" i="16"/>
  <c r="AS88" i="16"/>
  <c r="AI103" i="16"/>
  <c r="AI71" i="16"/>
  <c r="AI161" i="16"/>
  <c r="AI167" i="16"/>
  <c r="AI80" i="16"/>
  <c r="AI133" i="16"/>
  <c r="AI132" i="16"/>
  <c r="AI52" i="16"/>
  <c r="AI105" i="16"/>
  <c r="AI164" i="16"/>
  <c r="AL115" i="16"/>
  <c r="AL134" i="16"/>
  <c r="AL139" i="16"/>
  <c r="AL152" i="16"/>
  <c r="AL51" i="16"/>
  <c r="AL118" i="16"/>
  <c r="AL25" i="16"/>
  <c r="AL62" i="16"/>
  <c r="AL121" i="16"/>
  <c r="AL160" i="16"/>
  <c r="AL162" i="16"/>
  <c r="AL202" i="16"/>
  <c r="AL10" i="16"/>
  <c r="AL75" i="16"/>
  <c r="AL93" i="16"/>
  <c r="AL132" i="16"/>
  <c r="AL106" i="16"/>
  <c r="AL171" i="16"/>
  <c r="AL13" i="16"/>
  <c r="AL47" i="16"/>
  <c r="AL96" i="16"/>
  <c r="AL104" i="16"/>
  <c r="AL197" i="16"/>
  <c r="AL167" i="16"/>
  <c r="AL195" i="16"/>
  <c r="AL124" i="16"/>
  <c r="AL27" i="16"/>
  <c r="AL204" i="16"/>
  <c r="AL91" i="16"/>
  <c r="U55" i="16"/>
  <c r="U165" i="16"/>
  <c r="U100" i="16"/>
  <c r="U53" i="16"/>
  <c r="U150" i="16"/>
  <c r="U33" i="16"/>
  <c r="U132" i="16"/>
  <c r="U25" i="16"/>
  <c r="U105" i="16"/>
  <c r="U103" i="16"/>
  <c r="U104" i="16"/>
  <c r="U155" i="16"/>
  <c r="U73" i="16"/>
  <c r="U8" i="16"/>
  <c r="U37" i="16"/>
  <c r="U23" i="16"/>
  <c r="U61" i="16"/>
  <c r="U81" i="16"/>
  <c r="U116" i="16"/>
  <c r="U90" i="16"/>
  <c r="U159" i="16"/>
  <c r="U172" i="16"/>
  <c r="U129" i="16"/>
  <c r="U80" i="16"/>
  <c r="U186" i="16"/>
  <c r="U197" i="16"/>
  <c r="U14" i="16"/>
  <c r="U44" i="16"/>
  <c r="U74" i="16"/>
  <c r="U30" i="16"/>
  <c r="U75" i="16"/>
  <c r="U152" i="16"/>
  <c r="U131" i="16"/>
  <c r="U130" i="16"/>
  <c r="U49" i="16"/>
  <c r="U183" i="16"/>
  <c r="U190" i="16"/>
  <c r="U125" i="16"/>
  <c r="U193" i="16"/>
  <c r="U24" i="16"/>
  <c r="U46" i="16"/>
  <c r="U69" i="16"/>
  <c r="U87" i="16"/>
  <c r="U124" i="16"/>
  <c r="U101" i="16"/>
  <c r="U17" i="16"/>
  <c r="U180" i="16"/>
  <c r="U145" i="16"/>
  <c r="U110" i="16"/>
  <c r="U117" i="16"/>
  <c r="U134" i="16"/>
  <c r="U66" i="16"/>
  <c r="U123" i="16"/>
  <c r="U174" i="16"/>
  <c r="U26" i="16"/>
  <c r="U160" i="16"/>
  <c r="U191" i="16"/>
  <c r="U47" i="16"/>
  <c r="U85" i="16"/>
  <c r="U207" i="16"/>
  <c r="U107" i="16"/>
  <c r="U28" i="16"/>
  <c r="S60" i="16"/>
  <c r="S29" i="16"/>
  <c r="S40" i="16"/>
  <c r="S172" i="16"/>
  <c r="S53" i="16"/>
  <c r="S27" i="16"/>
  <c r="S22" i="16"/>
  <c r="S126" i="16"/>
  <c r="S44" i="16"/>
  <c r="S105" i="16"/>
  <c r="S160" i="16"/>
  <c r="S155" i="16"/>
  <c r="S166" i="16"/>
  <c r="S171" i="16"/>
  <c r="S77" i="16"/>
  <c r="S144" i="16"/>
  <c r="S189" i="16"/>
  <c r="S123" i="16"/>
  <c r="S174" i="16"/>
  <c r="S190" i="16"/>
  <c r="S206" i="16"/>
  <c r="S7" i="4"/>
  <c r="Z202" i="16"/>
  <c r="Z89" i="16"/>
  <c r="Z143" i="16"/>
  <c r="Z96" i="16"/>
  <c r="Z194" i="16"/>
  <c r="Z73" i="16"/>
  <c r="Z135" i="16"/>
  <c r="Z81" i="16"/>
  <c r="Z177" i="16"/>
  <c r="Z77" i="16"/>
  <c r="Z76" i="16"/>
  <c r="Z44" i="16"/>
  <c r="Z102" i="16"/>
  <c r="Z54" i="16"/>
  <c r="Z26" i="16"/>
  <c r="Z60" i="16"/>
  <c r="Z31" i="16"/>
  <c r="AP49" i="16"/>
  <c r="AP204" i="16"/>
  <c r="AP150" i="16"/>
  <c r="W12" i="16"/>
  <c r="W123" i="16"/>
  <c r="W110" i="16"/>
  <c r="W22" i="16"/>
  <c r="W169" i="16"/>
  <c r="W138" i="16"/>
  <c r="E1006" i="6"/>
  <c r="D1006" i="6"/>
  <c r="F1006" i="6"/>
  <c r="G1006" i="6"/>
  <c r="H1006" i="6"/>
  <c r="D986" i="6"/>
  <c r="F986" i="6"/>
  <c r="E942" i="6"/>
  <c r="D942" i="6"/>
  <c r="G834" i="6"/>
  <c r="E798" i="6"/>
  <c r="H790" i="6"/>
  <c r="G790" i="6"/>
  <c r="E790" i="6"/>
  <c r="F702" i="6"/>
  <c r="E702" i="6"/>
  <c r="H574" i="6"/>
  <c r="D402" i="6"/>
  <c r="G402" i="6"/>
  <c r="H82" i="6"/>
  <c r="B362" i="6"/>
  <c r="B431" i="6"/>
  <c r="B406" i="6"/>
  <c r="B701" i="6"/>
  <c r="C701" i="6" s="1"/>
  <c r="B189" i="6"/>
  <c r="B699" i="6"/>
  <c r="B187" i="6"/>
  <c r="B674" i="6"/>
  <c r="B162" i="6"/>
  <c r="B649" i="6"/>
  <c r="B137" i="6"/>
  <c r="B627" i="6"/>
  <c r="D627" i="6" s="1"/>
  <c r="B115" i="6"/>
  <c r="C115" i="6" s="1"/>
  <c r="B602" i="6"/>
  <c r="B90" i="6"/>
  <c r="B577" i="6"/>
  <c r="B65" i="6"/>
  <c r="B158" i="6"/>
  <c r="B229" i="6"/>
  <c r="B943" i="6"/>
  <c r="D943" i="6" s="1"/>
  <c r="B957" i="6"/>
  <c r="B955" i="6"/>
  <c r="B930" i="6"/>
  <c r="B905" i="6"/>
  <c r="B883" i="6"/>
  <c r="B858" i="6"/>
  <c r="B833" i="6"/>
  <c r="B215" i="6"/>
  <c r="B612" i="6"/>
  <c r="B164" i="6"/>
  <c r="H164" i="6" s="1"/>
  <c r="B924" i="6"/>
  <c r="B391" i="6"/>
  <c r="B277" i="6"/>
  <c r="B512" i="6"/>
  <c r="F512" i="6" s="1"/>
  <c r="B695" i="6"/>
  <c r="C695" i="6" s="1"/>
  <c r="B231" i="6"/>
  <c r="G231" i="6" s="1"/>
  <c r="B245" i="6"/>
  <c r="B568" i="6"/>
  <c r="B918" i="6"/>
  <c r="B445" i="6"/>
  <c r="B443" i="6"/>
  <c r="B418" i="6"/>
  <c r="B393" i="6"/>
  <c r="B371" i="6"/>
  <c r="B346" i="6"/>
  <c r="C346" i="6" s="1"/>
  <c r="B321" i="6"/>
  <c r="B868" i="6"/>
  <c r="B356" i="6"/>
  <c r="B766" i="6"/>
  <c r="B348" i="6"/>
  <c r="F348" i="6" s="1"/>
  <c r="B334" i="6"/>
  <c r="B768" i="6"/>
  <c r="B256" i="6"/>
  <c r="B908" i="6"/>
  <c r="B238" i="6"/>
  <c r="B824" i="6"/>
  <c r="B312" i="6"/>
  <c r="B837" i="6"/>
  <c r="B991" i="6"/>
  <c r="B479" i="6"/>
  <c r="B31" i="6"/>
  <c r="B326" i="6"/>
  <c r="B813" i="6"/>
  <c r="B301" i="6"/>
  <c r="B875" i="6"/>
  <c r="B427" i="6"/>
  <c r="D427" i="6" s="1"/>
  <c r="B978" i="6"/>
  <c r="B274" i="6"/>
  <c r="B825" i="6"/>
  <c r="B377" i="6"/>
  <c r="B931" i="6"/>
  <c r="B227" i="6"/>
  <c r="B778" i="6"/>
  <c r="B330" i="6"/>
  <c r="B881" i="6"/>
  <c r="B177" i="6"/>
  <c r="B606" i="6"/>
  <c r="B916" i="6"/>
  <c r="H916" i="6" s="1"/>
  <c r="B404" i="6"/>
  <c r="B876" i="6"/>
  <c r="B71" i="6"/>
  <c r="B725" i="6"/>
  <c r="B880" i="6"/>
  <c r="B496" i="6"/>
  <c r="B176" i="6"/>
  <c r="B684" i="6"/>
  <c r="B949" i="6"/>
  <c r="B808" i="6"/>
  <c r="B296" i="6"/>
  <c r="C296" i="6" s="1"/>
  <c r="B988" i="6"/>
  <c r="G988" i="6" s="1"/>
  <c r="B847" i="6"/>
  <c r="B335" i="6"/>
  <c r="H335" i="6" s="1"/>
  <c r="B822" i="6"/>
  <c r="B310" i="6"/>
  <c r="F310" i="6" s="1"/>
  <c r="B797" i="6"/>
  <c r="B285" i="6"/>
  <c r="E285" i="6" s="1"/>
  <c r="B795" i="6"/>
  <c r="B475" i="6"/>
  <c r="B706" i="6"/>
  <c r="B322" i="6"/>
  <c r="D322" i="6" s="1"/>
  <c r="B745" i="6"/>
  <c r="B233" i="6"/>
  <c r="B723" i="6"/>
  <c r="B211" i="6"/>
  <c r="D211" i="6" s="1"/>
  <c r="B698" i="6"/>
  <c r="B186" i="6"/>
  <c r="G186" i="6" s="1"/>
  <c r="B737" i="6"/>
  <c r="B516" i="6"/>
  <c r="B823" i="6"/>
  <c r="B1020" i="6"/>
  <c r="D1020" i="6" s="1"/>
  <c r="B252" i="6"/>
  <c r="B974" i="6"/>
  <c r="F974" i="6" s="1"/>
  <c r="B992" i="6"/>
  <c r="B480" i="6"/>
  <c r="B224" i="6"/>
  <c r="B638" i="6"/>
  <c r="H638" i="6" s="1"/>
  <c r="B615" i="6"/>
  <c r="B366" i="6"/>
  <c r="B920" i="6"/>
  <c r="B183" i="6"/>
  <c r="B588" i="6"/>
  <c r="B934" i="6"/>
  <c r="B626" i="6"/>
  <c r="B579" i="6"/>
  <c r="G579" i="6" s="1"/>
  <c r="B785" i="6"/>
  <c r="B756" i="6"/>
  <c r="C756" i="6" s="1"/>
  <c r="B204" i="6"/>
  <c r="B309" i="6"/>
  <c r="B895" i="6"/>
  <c r="B845" i="6"/>
  <c r="B843" i="6"/>
  <c r="B818" i="6"/>
  <c r="B537" i="6"/>
  <c r="C537" i="6" s="1"/>
  <c r="B746" i="6"/>
  <c r="B734" i="6"/>
  <c r="B958" i="6"/>
  <c r="B853" i="6"/>
  <c r="B776" i="6"/>
  <c r="G776" i="6" s="1"/>
  <c r="B319" i="6"/>
  <c r="B269" i="6"/>
  <c r="B242" i="6"/>
  <c r="B963" i="6"/>
  <c r="B913" i="6"/>
  <c r="B372" i="6"/>
  <c r="E372" i="6" s="1"/>
  <c r="B597" i="6"/>
  <c r="B807" i="6"/>
  <c r="E807" i="6" s="1"/>
  <c r="B894" i="6"/>
  <c r="B565" i="6"/>
  <c r="B222" i="6"/>
  <c r="B715" i="6"/>
  <c r="H715" i="6" s="1"/>
  <c r="B392" i="6"/>
  <c r="B564" i="6"/>
  <c r="B973" i="6"/>
  <c r="B556" i="6"/>
  <c r="B56" i="6"/>
  <c r="B735" i="6"/>
  <c r="F735" i="6" s="1"/>
  <c r="B774" i="6"/>
  <c r="B557" i="6"/>
  <c r="C557" i="6" s="1"/>
  <c r="B683" i="6"/>
  <c r="B722" i="6"/>
  <c r="B633" i="6"/>
  <c r="B483" i="6"/>
  <c r="B586" i="6"/>
  <c r="B433" i="6"/>
  <c r="B613" i="6"/>
  <c r="B311" i="6"/>
  <c r="B526" i="6"/>
  <c r="B688" i="6"/>
  <c r="G688" i="6" s="1"/>
  <c r="B830" i="6"/>
  <c r="B1000" i="6"/>
  <c r="B40" i="6"/>
  <c r="B591" i="6"/>
  <c r="B566" i="6"/>
  <c r="B541" i="6"/>
  <c r="B667" i="6"/>
  <c r="B578" i="6"/>
  <c r="B489" i="6"/>
  <c r="B467" i="6"/>
  <c r="B442" i="6"/>
  <c r="B609" i="6"/>
  <c r="B446" i="6"/>
  <c r="B775" i="6"/>
  <c r="H775" i="6" s="1"/>
  <c r="B736" i="6"/>
  <c r="B96" i="6"/>
  <c r="G96" i="6" s="1"/>
  <c r="B878" i="6"/>
  <c r="B664" i="6"/>
  <c r="B959" i="6"/>
  <c r="B601" i="6"/>
  <c r="F601" i="6" s="1"/>
  <c r="B990" i="6"/>
  <c r="B295" i="6"/>
  <c r="B870" i="6"/>
  <c r="B331" i="6"/>
  <c r="H331" i="6" s="1"/>
  <c r="B771" i="6"/>
  <c r="B436" i="6"/>
  <c r="F436" i="6" s="1"/>
  <c r="B272" i="6"/>
  <c r="B294" i="6"/>
  <c r="E294" i="6" s="1"/>
  <c r="B729" i="6"/>
  <c r="B478" i="6"/>
  <c r="B464" i="6"/>
  <c r="B44" i="6"/>
  <c r="B618" i="6"/>
  <c r="B144" i="6"/>
  <c r="B524" i="6"/>
  <c r="B223" i="6"/>
  <c r="D223" i="6" s="1"/>
  <c r="B70" i="6"/>
  <c r="B109" i="6"/>
  <c r="C109" i="6" s="1"/>
  <c r="B235" i="6"/>
  <c r="B1017" i="6"/>
  <c r="G1017" i="6" s="1"/>
  <c r="B121" i="6"/>
  <c r="B35" i="6"/>
  <c r="B138" i="6"/>
  <c r="B663" i="6"/>
  <c r="B660" i="6"/>
  <c r="B124" i="6"/>
  <c r="C124" i="6" s="1"/>
  <c r="B1008" i="6"/>
  <c r="C1008" i="6" s="1"/>
  <c r="B368" i="6"/>
  <c r="B679" i="6"/>
  <c r="B552" i="6"/>
  <c r="H552" i="6" s="1"/>
  <c r="B332" i="6"/>
  <c r="B79" i="6"/>
  <c r="B54" i="6"/>
  <c r="B29" i="6"/>
  <c r="B898" i="6"/>
  <c r="B1001" i="6"/>
  <c r="B979" i="6"/>
  <c r="B954" i="6"/>
  <c r="B929" i="6"/>
  <c r="B260" i="6"/>
  <c r="F260" i="6" s="1"/>
  <c r="B620" i="6"/>
  <c r="B917" i="6"/>
  <c r="B352" i="6"/>
  <c r="B636" i="6"/>
  <c r="B629" i="6"/>
  <c r="B453" i="6"/>
  <c r="G453" i="6" s="1"/>
  <c r="B909" i="6"/>
  <c r="B554" i="6"/>
  <c r="B244" i="6"/>
  <c r="B328" i="6"/>
  <c r="B333" i="6"/>
  <c r="B50" i="6"/>
  <c r="B721" i="6"/>
  <c r="B967" i="6"/>
  <c r="B892" i="6"/>
  <c r="B267" i="6"/>
  <c r="B938" i="6"/>
  <c r="B254" i="6"/>
  <c r="B968" i="6"/>
  <c r="B455" i="6"/>
  <c r="B899" i="6"/>
  <c r="B400" i="6"/>
  <c r="F1022" i="6"/>
  <c r="F1010" i="6"/>
  <c r="E1010" i="6"/>
  <c r="D1010" i="6"/>
  <c r="G1010" i="6"/>
  <c r="D980" i="6"/>
  <c r="F980" i="6"/>
  <c r="E972" i="6"/>
  <c r="D972" i="6"/>
  <c r="G972" i="6"/>
  <c r="F972" i="6"/>
  <c r="D964" i="6"/>
  <c r="E964" i="6"/>
  <c r="F964" i="6"/>
  <c r="G964" i="6"/>
  <c r="G948" i="6"/>
  <c r="F928" i="6"/>
  <c r="H928" i="6"/>
  <c r="D928" i="6"/>
  <c r="G914" i="6"/>
  <c r="H914" i="6"/>
  <c r="D914" i="6"/>
  <c r="E886" i="6"/>
  <c r="G886" i="6"/>
  <c r="H886" i="6"/>
  <c r="F886" i="6"/>
  <c r="H866" i="6"/>
  <c r="H860" i="6"/>
  <c r="E852" i="6"/>
  <c r="H852" i="6"/>
  <c r="F848" i="6"/>
  <c r="E848" i="6"/>
  <c r="H848" i="6"/>
  <c r="D844" i="6"/>
  <c r="G844" i="6"/>
  <c r="E844" i="6"/>
  <c r="H844" i="6"/>
  <c r="H814" i="6"/>
  <c r="G814" i="6"/>
  <c r="D814" i="6"/>
  <c r="F814" i="6"/>
  <c r="G794" i="6"/>
  <c r="D794" i="6"/>
  <c r="H794" i="6"/>
  <c r="E794" i="6"/>
  <c r="G778" i="6"/>
  <c r="F774" i="6"/>
  <c r="H764" i="6"/>
  <c r="H754" i="6"/>
  <c r="F754" i="6"/>
  <c r="G710" i="6"/>
  <c r="D710" i="6"/>
  <c r="H710" i="6"/>
  <c r="F690" i="6"/>
  <c r="G676" i="6"/>
  <c r="H676" i="6"/>
  <c r="F584" i="6"/>
  <c r="H536" i="6"/>
  <c r="E500" i="6"/>
  <c r="F500" i="6"/>
  <c r="D500" i="6"/>
  <c r="H500" i="6"/>
  <c r="G500" i="6"/>
  <c r="H458" i="6"/>
  <c r="F458" i="6"/>
  <c r="G458" i="6"/>
  <c r="D458" i="6"/>
  <c r="F518" i="6"/>
  <c r="H518" i="6"/>
  <c r="E494" i="6"/>
  <c r="F494" i="6"/>
  <c r="H494" i="6"/>
  <c r="G448" i="6"/>
  <c r="H448" i="6"/>
  <c r="G432" i="6"/>
  <c r="D394" i="6"/>
  <c r="E394" i="6"/>
  <c r="F394" i="6"/>
  <c r="G394" i="6"/>
  <c r="F370" i="6"/>
  <c r="H370" i="6"/>
  <c r="G370" i="6"/>
  <c r="D370" i="6"/>
  <c r="F340" i="6"/>
  <c r="E340" i="6"/>
  <c r="H212" i="6"/>
  <c r="F212" i="6"/>
  <c r="E212" i="6"/>
  <c r="G212" i="6"/>
  <c r="F130" i="6"/>
  <c r="F94" i="6"/>
  <c r="D94" i="6"/>
  <c r="H94" i="6"/>
  <c r="E730" i="6"/>
  <c r="D730" i="6"/>
  <c r="C730" i="6"/>
  <c r="F730" i="6"/>
  <c r="G730" i="6"/>
  <c r="H730" i="6"/>
  <c r="F218" i="6"/>
  <c r="D218" i="6"/>
  <c r="G218" i="6"/>
  <c r="C218" i="6"/>
  <c r="E218" i="6"/>
  <c r="H218" i="6"/>
  <c r="G705" i="6"/>
  <c r="D705" i="6"/>
  <c r="E705" i="6"/>
  <c r="F705" i="6"/>
  <c r="C705" i="6"/>
  <c r="H705" i="6"/>
  <c r="G193" i="6"/>
  <c r="C193" i="6"/>
  <c r="D193" i="6"/>
  <c r="E193" i="6"/>
  <c r="F193" i="6"/>
  <c r="H193" i="6"/>
  <c r="G670" i="6"/>
  <c r="F670" i="6"/>
  <c r="E670" i="6"/>
  <c r="D670" i="6"/>
  <c r="C670" i="6"/>
  <c r="H670" i="6"/>
  <c r="G996" i="6"/>
  <c r="F996" i="6"/>
  <c r="E996" i="6"/>
  <c r="C996" i="6"/>
  <c r="D996" i="6"/>
  <c r="H996" i="6"/>
  <c r="H484" i="6"/>
  <c r="C484" i="6"/>
  <c r="F484" i="6"/>
  <c r="E484" i="6"/>
  <c r="D484" i="6"/>
  <c r="G484" i="6"/>
  <c r="F687" i="6"/>
  <c r="E687" i="6"/>
  <c r="H687" i="6"/>
  <c r="AH10" i="16"/>
  <c r="AH204" i="16"/>
  <c r="AH194" i="16"/>
  <c r="AH85" i="16"/>
  <c r="AH107" i="16"/>
  <c r="AH142" i="16"/>
  <c r="AH181" i="16"/>
  <c r="AH160" i="16"/>
  <c r="AH98" i="16"/>
  <c r="AH121" i="16"/>
  <c r="AH88" i="16"/>
  <c r="AH54" i="16"/>
  <c r="AH36" i="16"/>
  <c r="AH38" i="16"/>
  <c r="AH146" i="16"/>
  <c r="AH56" i="16"/>
  <c r="AH187" i="16"/>
  <c r="AH180" i="16"/>
  <c r="AH27" i="16"/>
  <c r="AH127" i="16"/>
  <c r="AH124" i="16"/>
  <c r="AH149" i="16"/>
  <c r="AH77" i="16"/>
  <c r="AH39" i="16"/>
  <c r="AH59" i="16"/>
  <c r="AH24" i="16"/>
  <c r="AH12" i="16"/>
  <c r="AH178" i="16"/>
  <c r="AH183" i="16"/>
  <c r="AH86" i="16"/>
  <c r="AH126" i="16"/>
  <c r="AH173" i="16"/>
  <c r="AH152" i="16"/>
  <c r="AH87" i="16"/>
  <c r="AH113" i="16"/>
  <c r="AH76" i="16"/>
  <c r="AH42" i="16"/>
  <c r="AH23" i="16"/>
  <c r="AH30" i="16"/>
  <c r="AH33" i="16"/>
  <c r="AH141" i="16"/>
  <c r="AH172" i="16"/>
  <c r="AH35" i="16"/>
  <c r="AH167" i="16"/>
  <c r="AH61" i="16"/>
  <c r="AH143" i="16"/>
  <c r="AH106" i="16"/>
  <c r="Y64" i="16"/>
  <c r="Y205" i="16"/>
  <c r="Y115" i="16"/>
  <c r="Y194" i="16"/>
  <c r="Y21" i="16"/>
  <c r="Y142" i="16"/>
  <c r="Y185" i="16"/>
  <c r="Y151" i="16"/>
  <c r="Y121" i="16"/>
  <c r="AE112" i="16"/>
  <c r="AE152" i="16"/>
  <c r="AE182" i="16"/>
  <c r="AE95" i="16"/>
  <c r="AE89" i="16"/>
  <c r="AE33" i="16"/>
  <c r="AE171" i="16"/>
  <c r="AE128" i="16"/>
  <c r="AE69" i="16"/>
  <c r="AE125" i="16"/>
  <c r="AE86" i="16"/>
  <c r="AE60" i="16"/>
  <c r="AE13" i="16"/>
  <c r="AE51" i="16"/>
  <c r="AE148" i="16"/>
  <c r="AE183" i="16"/>
  <c r="AE73" i="16"/>
  <c r="AE170" i="16"/>
  <c r="AE25" i="16"/>
  <c r="AE75" i="16"/>
  <c r="AE84" i="16"/>
  <c r="AE206" i="16"/>
  <c r="T142" i="16"/>
  <c r="T113" i="16"/>
  <c r="T133" i="16"/>
  <c r="T94" i="16"/>
  <c r="T128" i="16"/>
  <c r="T36" i="16"/>
  <c r="T117" i="16"/>
  <c r="T75" i="16"/>
  <c r="T138" i="16"/>
  <c r="T91" i="16"/>
  <c r="T81" i="16"/>
  <c r="T17" i="16"/>
  <c r="T148" i="16"/>
  <c r="T144" i="16"/>
  <c r="T49" i="16"/>
  <c r="T123" i="16"/>
  <c r="T64" i="16"/>
  <c r="T27" i="16"/>
  <c r="T124" i="16"/>
  <c r="T182" i="16"/>
  <c r="T121" i="16"/>
  <c r="T151" i="16"/>
  <c r="T55" i="16"/>
  <c r="T47" i="16"/>
  <c r="T33" i="16"/>
  <c r="AF105" i="16"/>
  <c r="AF155" i="16"/>
  <c r="AF206" i="16"/>
  <c r="AF26" i="16"/>
  <c r="AF19" i="16"/>
  <c r="AF114" i="16"/>
  <c r="AF193" i="16"/>
  <c r="AF201" i="16"/>
  <c r="AF65" i="16"/>
  <c r="AF18" i="16"/>
  <c r="AF196" i="16"/>
  <c r="AF166" i="16"/>
  <c r="AF158" i="16"/>
  <c r="AF115" i="16"/>
  <c r="AF40" i="16"/>
  <c r="AF32" i="16"/>
  <c r="AF168" i="16"/>
  <c r="AF194" i="16"/>
  <c r="AF133" i="16"/>
  <c r="AF143" i="16"/>
  <c r="AF68" i="16"/>
  <c r="AG156" i="16"/>
  <c r="AG25" i="16"/>
  <c r="AG125" i="16"/>
  <c r="AG84" i="16"/>
  <c r="AG171" i="16"/>
  <c r="AG80" i="16"/>
  <c r="AG136" i="16"/>
  <c r="AG61" i="16"/>
  <c r="AG28" i="16"/>
  <c r="AG185" i="16"/>
  <c r="AG199" i="16"/>
  <c r="AG142" i="16"/>
  <c r="AG26" i="16"/>
  <c r="AG68" i="16"/>
  <c r="AG44" i="16"/>
  <c r="AG206" i="16"/>
  <c r="AG170" i="16"/>
  <c r="AG180" i="16"/>
  <c r="AG97" i="16"/>
  <c r="AG95" i="16"/>
  <c r="AG47" i="16"/>
  <c r="AG8" i="16"/>
  <c r="AG176" i="16"/>
  <c r="S93" i="16"/>
  <c r="S180" i="16"/>
  <c r="S65" i="16"/>
  <c r="S140" i="16"/>
  <c r="S134" i="16"/>
  <c r="S92" i="16"/>
  <c r="S100" i="16"/>
  <c r="S132" i="16"/>
  <c r="S91" i="16"/>
  <c r="S124" i="16"/>
  <c r="S151" i="16"/>
  <c r="S186" i="16"/>
  <c r="S161" i="16"/>
  <c r="S122" i="16"/>
  <c r="S52" i="16"/>
  <c r="S74" i="16"/>
  <c r="S116" i="16"/>
  <c r="S111" i="16"/>
  <c r="S125" i="16"/>
  <c r="S39" i="16"/>
  <c r="S78" i="16"/>
  <c r="S96" i="16"/>
  <c r="S113" i="16"/>
  <c r="S23" i="16"/>
  <c r="S130" i="16"/>
  <c r="S71" i="16"/>
  <c r="S26" i="16"/>
  <c r="S104" i="16"/>
  <c r="S85" i="16"/>
  <c r="S21" i="16"/>
  <c r="S28" i="16"/>
  <c r="S32" i="16"/>
  <c r="S48" i="16"/>
  <c r="AR43" i="16"/>
  <c r="AR66" i="16"/>
  <c r="AR105" i="16"/>
  <c r="AR64" i="16"/>
  <c r="AR188" i="16"/>
  <c r="AR161" i="16"/>
  <c r="AR63" i="16"/>
  <c r="AR169" i="16"/>
  <c r="AR187" i="16"/>
  <c r="AR86" i="16"/>
  <c r="AR8" i="16"/>
  <c r="AK127" i="16"/>
  <c r="AK133" i="16"/>
  <c r="AK57" i="16"/>
  <c r="AK106" i="16"/>
  <c r="AK205" i="16"/>
  <c r="AS205" i="16"/>
  <c r="AS172" i="16"/>
  <c r="AS79" i="16"/>
  <c r="AS67" i="16"/>
  <c r="AS200" i="16"/>
  <c r="AS50" i="16"/>
  <c r="AS16" i="16"/>
  <c r="AS121" i="16"/>
  <c r="AS100" i="16"/>
  <c r="AS17" i="16"/>
  <c r="AS18" i="16"/>
  <c r="AR15" i="16"/>
  <c r="AG41" i="16"/>
  <c r="AG114" i="16"/>
  <c r="AR182" i="16"/>
  <c r="AR31" i="16"/>
  <c r="AR52" i="16"/>
  <c r="AR141" i="16"/>
  <c r="AR175" i="16"/>
  <c r="S114" i="16"/>
  <c r="S196" i="16"/>
  <c r="S183" i="16"/>
  <c r="S13" i="16"/>
  <c r="T189" i="16"/>
  <c r="S119" i="16"/>
  <c r="S135" i="16"/>
  <c r="F387" i="6"/>
  <c r="D387" i="6"/>
  <c r="G387" i="6"/>
  <c r="C387" i="6"/>
  <c r="H387" i="6"/>
  <c r="E387" i="6"/>
  <c r="C175" i="6"/>
  <c r="E175" i="6"/>
  <c r="F175" i="6"/>
  <c r="G175" i="6"/>
  <c r="D175" i="6"/>
  <c r="H175" i="6"/>
  <c r="E150" i="6"/>
  <c r="G150" i="6"/>
  <c r="C150" i="6"/>
  <c r="H150" i="6"/>
  <c r="F150" i="6"/>
  <c r="H573" i="6"/>
  <c r="G573" i="6"/>
  <c r="D573" i="6"/>
  <c r="C573" i="6"/>
  <c r="F573" i="6"/>
  <c r="E573" i="6"/>
  <c r="D61" i="6"/>
  <c r="E61" i="6"/>
  <c r="F61" i="6"/>
  <c r="H61" i="6"/>
  <c r="G61" i="6"/>
  <c r="C61" i="6"/>
  <c r="C571" i="6"/>
  <c r="F571" i="6"/>
  <c r="D571" i="6"/>
  <c r="H571" i="6"/>
  <c r="E571" i="6"/>
  <c r="G571" i="6"/>
  <c r="D59" i="6"/>
  <c r="F59" i="6"/>
  <c r="C59" i="6"/>
  <c r="H59" i="6"/>
  <c r="E59" i="6"/>
  <c r="G59" i="6"/>
  <c r="E546" i="6"/>
  <c r="C546" i="6"/>
  <c r="F546" i="6"/>
  <c r="H546" i="6"/>
  <c r="G546" i="6"/>
  <c r="D546" i="6"/>
  <c r="H34" i="6"/>
  <c r="C34" i="6"/>
  <c r="D34" i="6"/>
  <c r="E34" i="6"/>
  <c r="G34" i="6"/>
  <c r="F34" i="6"/>
  <c r="H521" i="6"/>
  <c r="D521" i="6"/>
  <c r="G521" i="6"/>
  <c r="E521" i="6"/>
  <c r="C521" i="6"/>
  <c r="F521" i="6"/>
  <c r="F1011" i="6"/>
  <c r="D1011" i="6"/>
  <c r="H1011" i="6"/>
  <c r="C1011" i="6"/>
  <c r="E1011" i="6"/>
  <c r="G1011" i="6"/>
  <c r="H986" i="6"/>
  <c r="C986" i="6"/>
  <c r="H474" i="6"/>
  <c r="E474" i="6"/>
  <c r="G474" i="6"/>
  <c r="D474" i="6"/>
  <c r="C474" i="6"/>
  <c r="F474" i="6"/>
  <c r="E961" i="6"/>
  <c r="F961" i="6"/>
  <c r="G961" i="6"/>
  <c r="H961" i="6"/>
  <c r="D961" i="6"/>
  <c r="C961" i="6"/>
  <c r="H449" i="6"/>
  <c r="D449" i="6"/>
  <c r="G449" i="6"/>
  <c r="E449" i="6"/>
  <c r="C449" i="6"/>
  <c r="F449" i="6"/>
  <c r="F727" i="6"/>
  <c r="C727" i="6"/>
  <c r="E727" i="6"/>
  <c r="D727" i="6"/>
  <c r="G727" i="6"/>
  <c r="H727" i="6"/>
  <c r="E677" i="6"/>
  <c r="D677" i="6"/>
  <c r="G677" i="6"/>
  <c r="C677" i="6"/>
  <c r="F677" i="6"/>
  <c r="H677" i="6"/>
  <c r="G740" i="6"/>
  <c r="F740" i="6"/>
  <c r="C740" i="6"/>
  <c r="D740" i="6"/>
  <c r="H740" i="6"/>
  <c r="E740" i="6"/>
  <c r="C292" i="6"/>
  <c r="H292" i="6"/>
  <c r="F292" i="6"/>
  <c r="G292" i="6"/>
  <c r="D292" i="6"/>
  <c r="E292" i="6"/>
  <c r="D540" i="6"/>
  <c r="C540" i="6"/>
  <c r="G540" i="6"/>
  <c r="E540" i="6"/>
  <c r="H540" i="6"/>
  <c r="F540" i="6"/>
  <c r="G846" i="6"/>
  <c r="F846" i="6"/>
  <c r="D846" i="6"/>
  <c r="E846" i="6"/>
  <c r="H846" i="6"/>
  <c r="C846" i="6"/>
  <c r="F896" i="6"/>
  <c r="E896" i="6"/>
  <c r="H896" i="6"/>
  <c r="G896" i="6"/>
  <c r="D896" i="6"/>
  <c r="C896" i="6"/>
  <c r="E384" i="6"/>
  <c r="F384" i="6"/>
  <c r="C384" i="6"/>
  <c r="D384" i="6"/>
  <c r="G384" i="6"/>
  <c r="H384" i="6"/>
  <c r="G190" i="6"/>
  <c r="D190" i="6"/>
  <c r="H190" i="6"/>
  <c r="C190" i="6"/>
  <c r="E190" i="6"/>
  <c r="F190" i="6"/>
  <c r="G743" i="6"/>
  <c r="C743" i="6"/>
  <c r="D743" i="6"/>
  <c r="E743" i="6"/>
  <c r="F743" i="6"/>
  <c r="H743" i="6"/>
  <c r="G757" i="6"/>
  <c r="C757" i="6"/>
  <c r="E757" i="6"/>
  <c r="H757" i="6"/>
  <c r="F757" i="6"/>
  <c r="D757" i="6"/>
  <c r="E696" i="6"/>
  <c r="H696" i="6"/>
  <c r="F696" i="6"/>
  <c r="C696" i="6"/>
  <c r="G696" i="6"/>
  <c r="D696" i="6"/>
  <c r="H184" i="6"/>
  <c r="E184" i="6"/>
  <c r="C184" i="6"/>
  <c r="G184" i="6"/>
  <c r="D184" i="6"/>
  <c r="F184" i="6"/>
  <c r="F844" i="6"/>
  <c r="C844" i="6"/>
  <c r="F607" i="6"/>
  <c r="C607" i="6"/>
  <c r="H607" i="6"/>
  <c r="E607" i="6"/>
  <c r="D607" i="6"/>
  <c r="G607" i="6"/>
  <c r="C95" i="6"/>
  <c r="D95" i="6"/>
  <c r="H95" i="6"/>
  <c r="F95" i="6"/>
  <c r="E95" i="6"/>
  <c r="G95" i="6"/>
  <c r="D646" i="6"/>
  <c r="F646" i="6"/>
  <c r="E646" i="6"/>
  <c r="G646" i="6"/>
  <c r="C646" i="6"/>
  <c r="C198" i="6"/>
  <c r="E198" i="6"/>
  <c r="F198" i="6"/>
  <c r="H198" i="6"/>
  <c r="G198" i="6"/>
  <c r="D198" i="6"/>
  <c r="F685" i="6"/>
  <c r="H685" i="6"/>
  <c r="G685" i="6"/>
  <c r="E685" i="6"/>
  <c r="D685" i="6"/>
  <c r="C685" i="6"/>
  <c r="F237" i="6"/>
  <c r="C237" i="6"/>
  <c r="D237" i="6"/>
  <c r="E237" i="6"/>
  <c r="G237" i="6"/>
  <c r="H237" i="6"/>
  <c r="G555" i="6"/>
  <c r="E555" i="6"/>
  <c r="H555" i="6"/>
  <c r="D555" i="6"/>
  <c r="C555" i="6"/>
  <c r="F555" i="6"/>
  <c r="G107" i="6"/>
  <c r="F107" i="6"/>
  <c r="H107" i="6"/>
  <c r="D107" i="6"/>
  <c r="E107" i="6"/>
  <c r="C107" i="6"/>
  <c r="H594" i="6"/>
  <c r="E594" i="6"/>
  <c r="D594" i="6"/>
  <c r="F594" i="6"/>
  <c r="C594" i="6"/>
  <c r="G594" i="6"/>
  <c r="G146" i="6"/>
  <c r="F146" i="6"/>
  <c r="C146" i="6"/>
  <c r="E146" i="6"/>
  <c r="D146" i="6"/>
  <c r="H146" i="6"/>
  <c r="H995" i="6"/>
  <c r="E995" i="6"/>
  <c r="G995" i="6"/>
  <c r="D995" i="6"/>
  <c r="C995" i="6"/>
  <c r="F995" i="6"/>
  <c r="H611" i="6"/>
  <c r="F611" i="6"/>
  <c r="E611" i="6"/>
  <c r="G611" i="6"/>
  <c r="C611" i="6"/>
  <c r="D611" i="6"/>
  <c r="H163" i="6"/>
  <c r="C163" i="6"/>
  <c r="F163" i="6"/>
  <c r="D163" i="6"/>
  <c r="E163" i="6"/>
  <c r="G163" i="6"/>
  <c r="E458" i="6"/>
  <c r="C458" i="6"/>
  <c r="F1009" i="6"/>
  <c r="G1009" i="6"/>
  <c r="H1009" i="6"/>
  <c r="D1009" i="6"/>
  <c r="E1009" i="6"/>
  <c r="C1009" i="6"/>
  <c r="F561" i="6"/>
  <c r="E561" i="6"/>
  <c r="H561" i="6"/>
  <c r="G561" i="6"/>
  <c r="D561" i="6"/>
  <c r="C561" i="6"/>
  <c r="F49" i="6"/>
  <c r="E49" i="6"/>
  <c r="H49" i="6"/>
  <c r="G49" i="6"/>
  <c r="C49" i="6"/>
  <c r="D49" i="6"/>
  <c r="D788" i="6"/>
  <c r="H788" i="6"/>
  <c r="G788" i="6"/>
  <c r="E788" i="6"/>
  <c r="F788" i="6"/>
  <c r="C788" i="6"/>
  <c r="F965" i="6"/>
  <c r="E965" i="6"/>
  <c r="G965" i="6"/>
  <c r="C965" i="6"/>
  <c r="D965" i="6"/>
  <c r="H965" i="6"/>
  <c r="C583" i="6"/>
  <c r="H583" i="6"/>
  <c r="D583" i="6"/>
  <c r="G583" i="6"/>
  <c r="E583" i="6"/>
  <c r="F583" i="6"/>
  <c r="H981" i="6"/>
  <c r="G981" i="6"/>
  <c r="D981" i="6"/>
  <c r="C981" i="6"/>
  <c r="E981" i="6"/>
  <c r="F981" i="6"/>
  <c r="C944" i="6"/>
  <c r="E944" i="6"/>
  <c r="G944" i="6"/>
  <c r="D944" i="6"/>
  <c r="H944" i="6"/>
  <c r="F944" i="6"/>
  <c r="D624" i="6"/>
  <c r="H624" i="6"/>
  <c r="G624" i="6"/>
  <c r="F624" i="6"/>
  <c r="E624" i="6"/>
  <c r="C624" i="6"/>
  <c r="D240" i="6"/>
  <c r="F240" i="6"/>
  <c r="E240" i="6"/>
  <c r="H240" i="6"/>
  <c r="C240" i="6"/>
  <c r="G240" i="6"/>
  <c r="C133" i="6"/>
  <c r="G133" i="6"/>
  <c r="H133" i="6"/>
  <c r="F133" i="6"/>
  <c r="D133" i="6"/>
  <c r="E133" i="6"/>
  <c r="G167" i="6"/>
  <c r="E167" i="6"/>
  <c r="F167" i="6"/>
  <c r="H167" i="6"/>
  <c r="C167" i="6"/>
  <c r="D167" i="6"/>
  <c r="G437" i="6"/>
  <c r="E437" i="6"/>
  <c r="F437" i="6"/>
  <c r="H437" i="6"/>
  <c r="C437" i="6"/>
  <c r="D437" i="6"/>
  <c r="F680" i="6"/>
  <c r="D680" i="6"/>
  <c r="C680" i="6"/>
  <c r="E680" i="6"/>
  <c r="H680" i="6"/>
  <c r="G680" i="6"/>
  <c r="D168" i="6"/>
  <c r="E168" i="6"/>
  <c r="H168" i="6"/>
  <c r="F168" i="6"/>
  <c r="G168" i="6"/>
  <c r="C168" i="6"/>
  <c r="E604" i="6"/>
  <c r="H604" i="6"/>
  <c r="F604" i="6"/>
  <c r="G604" i="6"/>
  <c r="C604" i="6"/>
  <c r="D604" i="6"/>
  <c r="C719" i="6"/>
  <c r="H719" i="6"/>
  <c r="D719" i="6"/>
  <c r="G719" i="6"/>
  <c r="F719" i="6"/>
  <c r="E719" i="6"/>
  <c r="E207" i="6"/>
  <c r="F207" i="6"/>
  <c r="H207" i="6"/>
  <c r="D207" i="6"/>
  <c r="G207" i="6"/>
  <c r="C207" i="6"/>
  <c r="C694" i="6"/>
  <c r="G694" i="6"/>
  <c r="F694" i="6"/>
  <c r="H694" i="6"/>
  <c r="E694" i="6"/>
  <c r="D694" i="6"/>
  <c r="D182" i="6"/>
  <c r="F182" i="6"/>
  <c r="H182" i="6"/>
  <c r="E182" i="6"/>
  <c r="C182" i="6"/>
  <c r="G182" i="6"/>
  <c r="E669" i="6"/>
  <c r="H669" i="6"/>
  <c r="D669" i="6"/>
  <c r="F669" i="6"/>
  <c r="C669" i="6"/>
  <c r="G669" i="6"/>
  <c r="H157" i="6"/>
  <c r="E157" i="6"/>
  <c r="F157" i="6"/>
  <c r="C157" i="6"/>
  <c r="G157" i="6"/>
  <c r="D157" i="6"/>
  <c r="C731" i="6"/>
  <c r="G731" i="6"/>
  <c r="E731" i="6"/>
  <c r="F731" i="6"/>
  <c r="D731" i="6"/>
  <c r="H731" i="6"/>
  <c r="C347" i="6"/>
  <c r="F347" i="6"/>
  <c r="E347" i="6"/>
  <c r="H347" i="6"/>
  <c r="D347" i="6"/>
  <c r="G347" i="6"/>
  <c r="C834" i="6"/>
  <c r="E834" i="6"/>
  <c r="H834" i="6"/>
  <c r="D834" i="6"/>
  <c r="G450" i="6"/>
  <c r="C450" i="6"/>
  <c r="D450" i="6"/>
  <c r="E450" i="6"/>
  <c r="F450" i="6"/>
  <c r="C617" i="6"/>
  <c r="E617" i="6"/>
  <c r="F617" i="6"/>
  <c r="G617" i="6"/>
  <c r="H617" i="6"/>
  <c r="D617" i="6"/>
  <c r="C105" i="6"/>
  <c r="G105" i="6"/>
  <c r="E105" i="6"/>
  <c r="F105" i="6"/>
  <c r="D105" i="6"/>
  <c r="H105" i="6"/>
  <c r="C595" i="6"/>
  <c r="E595" i="6"/>
  <c r="D595" i="6"/>
  <c r="G595" i="6"/>
  <c r="H595" i="6"/>
  <c r="F595" i="6"/>
  <c r="G83" i="6"/>
  <c r="H83" i="6"/>
  <c r="C83" i="6"/>
  <c r="F83" i="6"/>
  <c r="E83" i="6"/>
  <c r="D83" i="6"/>
  <c r="E570" i="6"/>
  <c r="C570" i="6"/>
  <c r="G570" i="6"/>
  <c r="H570" i="6"/>
  <c r="D570" i="6"/>
  <c r="F570" i="6"/>
  <c r="G58" i="6"/>
  <c r="E58" i="6"/>
  <c r="C58" i="6"/>
  <c r="F58" i="6"/>
  <c r="H58" i="6"/>
  <c r="D58" i="6"/>
  <c r="H673" i="6"/>
  <c r="C673" i="6"/>
  <c r="E673" i="6"/>
  <c r="D673" i="6"/>
  <c r="G673" i="6"/>
  <c r="F673" i="6"/>
  <c r="H388" i="6"/>
  <c r="G388" i="6"/>
  <c r="E388" i="6"/>
  <c r="D388" i="6"/>
  <c r="F388" i="6"/>
  <c r="C388" i="6"/>
  <c r="D119" i="6"/>
  <c r="C119" i="6"/>
  <c r="E119" i="6"/>
  <c r="H119" i="6"/>
  <c r="F119" i="6"/>
  <c r="G119" i="6"/>
  <c r="H812" i="6"/>
  <c r="G812" i="6"/>
  <c r="F812" i="6"/>
  <c r="E812" i="6"/>
  <c r="C812" i="6"/>
  <c r="D812" i="6"/>
  <c r="H76" i="6"/>
  <c r="F76" i="6"/>
  <c r="D76" i="6"/>
  <c r="G76" i="6"/>
  <c r="C76" i="6"/>
  <c r="E76" i="6"/>
  <c r="C462" i="6"/>
  <c r="F462" i="6"/>
  <c r="G462" i="6"/>
  <c r="D462" i="6"/>
  <c r="E462" i="6"/>
  <c r="H462" i="6"/>
  <c r="C864" i="6"/>
  <c r="G864" i="6"/>
  <c r="H864" i="6"/>
  <c r="D864" i="6"/>
  <c r="E864" i="6"/>
  <c r="F864" i="6"/>
  <c r="E416" i="6"/>
  <c r="D416" i="6"/>
  <c r="H416" i="6"/>
  <c r="G416" i="6"/>
  <c r="F416" i="6"/>
  <c r="C416" i="6"/>
  <c r="C160" i="6"/>
  <c r="G160" i="6"/>
  <c r="D160" i="6"/>
  <c r="F160" i="6"/>
  <c r="E160" i="6"/>
  <c r="H160" i="6"/>
  <c r="C1004" i="6"/>
  <c r="D1004" i="6"/>
  <c r="G1004" i="6"/>
  <c r="F1004" i="6"/>
  <c r="E1004" i="6"/>
  <c r="H1004" i="6"/>
  <c r="C103" i="6"/>
  <c r="D103" i="6"/>
  <c r="F103" i="6"/>
  <c r="G103" i="6"/>
  <c r="E103" i="6"/>
  <c r="H103" i="6"/>
  <c r="E110" i="6"/>
  <c r="H110" i="6"/>
  <c r="C110" i="6"/>
  <c r="D110" i="6"/>
  <c r="G110" i="6"/>
  <c r="F110" i="6"/>
  <c r="G792" i="6"/>
  <c r="C792" i="6"/>
  <c r="F792" i="6"/>
  <c r="E792" i="6"/>
  <c r="D792" i="6"/>
  <c r="H792" i="6"/>
  <c r="H88" i="6"/>
  <c r="D88" i="6"/>
  <c r="G88" i="6"/>
  <c r="C88" i="6"/>
  <c r="E88" i="6"/>
  <c r="F88" i="6"/>
  <c r="C940" i="6"/>
  <c r="E940" i="6"/>
  <c r="G940" i="6"/>
  <c r="H940" i="6"/>
  <c r="F940" i="6"/>
  <c r="D940" i="6"/>
  <c r="G447" i="6"/>
  <c r="H447" i="6"/>
  <c r="E447" i="6"/>
  <c r="C447" i="6"/>
  <c r="F447" i="6"/>
  <c r="D447" i="6"/>
  <c r="G114" i="6"/>
  <c r="F114" i="6"/>
  <c r="H114" i="6"/>
  <c r="E114" i="6"/>
  <c r="D114" i="6"/>
  <c r="C114" i="6"/>
  <c r="G67" i="6"/>
  <c r="H67" i="6"/>
  <c r="F67" i="6"/>
  <c r="D67" i="6"/>
  <c r="C67" i="6"/>
  <c r="E67" i="6"/>
  <c r="D273" i="6"/>
  <c r="G273" i="6"/>
  <c r="E273" i="6"/>
  <c r="C273" i="6"/>
  <c r="F273" i="6"/>
  <c r="H273" i="6"/>
  <c r="C500" i="6"/>
  <c r="G517" i="6"/>
  <c r="C517" i="6"/>
  <c r="E517" i="6"/>
  <c r="F517" i="6"/>
  <c r="D517" i="6"/>
  <c r="H517" i="6"/>
  <c r="E840" i="6"/>
  <c r="C840" i="6"/>
  <c r="G840" i="6"/>
  <c r="D840" i="6"/>
  <c r="F840" i="6"/>
  <c r="H840" i="6"/>
  <c r="G383" i="6"/>
  <c r="E383" i="6"/>
  <c r="F383" i="6"/>
  <c r="C383" i="6"/>
  <c r="D383" i="6"/>
  <c r="H383" i="6"/>
  <c r="G589" i="6"/>
  <c r="D589" i="6"/>
  <c r="C589" i="6"/>
  <c r="F589" i="6"/>
  <c r="H589" i="6"/>
  <c r="E589" i="6"/>
  <c r="H587" i="6"/>
  <c r="E587" i="6"/>
  <c r="F587" i="6"/>
  <c r="C587" i="6"/>
  <c r="G587" i="6"/>
  <c r="D587" i="6"/>
  <c r="C306" i="6"/>
  <c r="H306" i="6"/>
  <c r="G306" i="6"/>
  <c r="D306" i="6"/>
  <c r="F306" i="6"/>
  <c r="E306" i="6"/>
  <c r="F259" i="6"/>
  <c r="G259" i="6"/>
  <c r="D259" i="6"/>
  <c r="H259" i="6"/>
  <c r="E259" i="6"/>
  <c r="C259" i="6"/>
  <c r="C209" i="6"/>
  <c r="G209" i="6"/>
  <c r="F209" i="6"/>
  <c r="D209" i="6"/>
  <c r="E209" i="6"/>
  <c r="H209" i="6"/>
  <c r="C180" i="6"/>
  <c r="F180" i="6"/>
  <c r="E180" i="6"/>
  <c r="D180" i="6"/>
  <c r="G180" i="6"/>
  <c r="H180" i="6"/>
  <c r="C910" i="6"/>
  <c r="D910" i="6"/>
  <c r="F910" i="6"/>
  <c r="H910" i="6"/>
  <c r="E910" i="6"/>
  <c r="G910" i="6"/>
  <c r="G956" i="6"/>
  <c r="E956" i="6"/>
  <c r="C956" i="6"/>
  <c r="F956" i="6"/>
  <c r="D956" i="6"/>
  <c r="H956" i="6"/>
  <c r="G264" i="6"/>
  <c r="E264" i="6"/>
  <c r="F264" i="6"/>
  <c r="H264" i="6"/>
  <c r="D264" i="6"/>
  <c r="C264" i="6"/>
  <c r="C806" i="6"/>
  <c r="F806" i="6"/>
  <c r="G806" i="6"/>
  <c r="D806" i="6"/>
  <c r="H806" i="6"/>
  <c r="E806" i="6"/>
  <c r="C779" i="6"/>
  <c r="H779" i="6"/>
  <c r="F779" i="6"/>
  <c r="G779" i="6"/>
  <c r="E779" i="6"/>
  <c r="D779" i="6"/>
  <c r="G985" i="6"/>
  <c r="E985" i="6"/>
  <c r="D985" i="6"/>
  <c r="C985" i="6"/>
  <c r="F985" i="6"/>
  <c r="H985" i="6"/>
  <c r="D451" i="6"/>
  <c r="G451" i="6"/>
  <c r="C451" i="6"/>
  <c r="H451" i="6"/>
  <c r="F451" i="6"/>
  <c r="E451" i="6"/>
  <c r="F884" i="6"/>
  <c r="D884" i="6"/>
  <c r="E884" i="6"/>
  <c r="G884" i="6"/>
  <c r="H884" i="6"/>
  <c r="C884" i="6"/>
  <c r="C711" i="6"/>
  <c r="E711" i="6"/>
  <c r="F711" i="6"/>
  <c r="H711" i="6"/>
  <c r="G711" i="6"/>
  <c r="D711" i="6"/>
  <c r="G55" i="6"/>
  <c r="C55" i="6"/>
  <c r="D55" i="6"/>
  <c r="H55" i="6"/>
  <c r="E55" i="6"/>
  <c r="F55" i="6"/>
  <c r="G700" i="6"/>
  <c r="C700" i="6"/>
  <c r="H700" i="6"/>
  <c r="E700" i="6"/>
  <c r="F700" i="6"/>
  <c r="D700" i="6"/>
  <c r="D276" i="6"/>
  <c r="F308" i="6"/>
  <c r="C308" i="6"/>
  <c r="D308" i="6"/>
  <c r="G308" i="6"/>
  <c r="E308" i="6"/>
  <c r="H308" i="6"/>
  <c r="E665" i="6"/>
  <c r="H665" i="6"/>
  <c r="G665" i="6"/>
  <c r="F665" i="6"/>
  <c r="C665" i="6"/>
  <c r="D665" i="6"/>
  <c r="H646" i="6"/>
  <c r="D396" i="6"/>
  <c r="C396" i="6"/>
  <c r="H396" i="6"/>
  <c r="E396" i="6"/>
  <c r="G396" i="6"/>
  <c r="F396" i="6"/>
  <c r="F946" i="6"/>
  <c r="G946" i="6"/>
  <c r="C946" i="6"/>
  <c r="E946" i="6"/>
  <c r="H946" i="6"/>
  <c r="D946" i="6"/>
  <c r="D782" i="6"/>
  <c r="H402" i="6"/>
  <c r="E402" i="6"/>
  <c r="D150" i="6"/>
  <c r="H230" i="6"/>
  <c r="D230" i="6"/>
  <c r="C230" i="6"/>
  <c r="G230" i="6"/>
  <c r="F230" i="6"/>
  <c r="E230" i="6"/>
  <c r="H203" i="6"/>
  <c r="G203" i="6"/>
  <c r="C203" i="6"/>
  <c r="F203" i="6"/>
  <c r="D203" i="6"/>
  <c r="E203" i="6"/>
  <c r="F153" i="6"/>
  <c r="C153" i="6"/>
  <c r="H153" i="6"/>
  <c r="D153" i="6"/>
  <c r="G153" i="6"/>
  <c r="E153" i="6"/>
  <c r="D106" i="6"/>
  <c r="G106" i="6"/>
  <c r="H106" i="6"/>
  <c r="C106" i="6"/>
  <c r="E106" i="6"/>
  <c r="F106" i="6"/>
  <c r="C820" i="6"/>
  <c r="G820" i="6"/>
  <c r="F820" i="6"/>
  <c r="E820" i="6"/>
  <c r="H820" i="6"/>
  <c r="D820" i="6"/>
  <c r="E341" i="6"/>
  <c r="D341" i="6"/>
  <c r="F341" i="6"/>
  <c r="H341" i="6"/>
  <c r="C341" i="6"/>
  <c r="G341" i="6"/>
  <c r="H998" i="6"/>
  <c r="C998" i="6"/>
  <c r="E998" i="6"/>
  <c r="G998" i="6"/>
  <c r="F998" i="6"/>
  <c r="D998" i="6"/>
  <c r="C921" i="6"/>
  <c r="F921" i="6"/>
  <c r="D921" i="6"/>
  <c r="H921" i="6"/>
  <c r="G921" i="6"/>
  <c r="E921" i="6"/>
  <c r="F279" i="6"/>
  <c r="E279" i="6"/>
  <c r="D279" i="6"/>
  <c r="H279" i="6"/>
  <c r="G279" i="6"/>
  <c r="C279" i="6"/>
  <c r="D717" i="6"/>
  <c r="G717" i="6"/>
  <c r="C717" i="6"/>
  <c r="H717" i="6"/>
  <c r="F717" i="6"/>
  <c r="E717" i="6"/>
  <c r="H643" i="6"/>
  <c r="G643" i="6"/>
  <c r="C643" i="6"/>
  <c r="F643" i="6"/>
  <c r="E643" i="6"/>
  <c r="D643" i="6"/>
  <c r="C136" i="6"/>
  <c r="H136" i="6"/>
  <c r="D136" i="6"/>
  <c r="F136" i="6"/>
  <c r="E136" i="6"/>
  <c r="G136" i="6"/>
  <c r="H712" i="6"/>
  <c r="C712" i="6"/>
  <c r="E712" i="6"/>
  <c r="G712" i="6"/>
  <c r="F712" i="6"/>
  <c r="D712" i="6"/>
  <c r="C814" i="6"/>
  <c r="E814" i="6"/>
  <c r="G208" i="6"/>
  <c r="H208" i="6"/>
  <c r="D208" i="6"/>
  <c r="F208" i="6"/>
  <c r="C208" i="6"/>
  <c r="E208" i="6"/>
  <c r="C654" i="6"/>
  <c r="H654" i="6"/>
  <c r="E654" i="6"/>
  <c r="G654" i="6"/>
  <c r="F654" i="6"/>
  <c r="D654" i="6"/>
  <c r="G628" i="6"/>
  <c r="C628" i="6"/>
  <c r="H628" i="6"/>
  <c r="E628" i="6"/>
  <c r="F628" i="6"/>
  <c r="D628" i="6"/>
  <c r="F535" i="6"/>
  <c r="H535" i="6"/>
  <c r="E535" i="6"/>
  <c r="G535" i="6"/>
  <c r="D535" i="6"/>
  <c r="C535" i="6"/>
  <c r="G401" i="6"/>
  <c r="C401" i="6"/>
  <c r="D401" i="6"/>
  <c r="H401" i="6"/>
  <c r="E401" i="6"/>
  <c r="F401" i="6"/>
  <c r="C170" i="6"/>
  <c r="F170" i="6"/>
  <c r="E170" i="6"/>
  <c r="G170" i="6"/>
  <c r="H170" i="6"/>
  <c r="D170" i="6"/>
  <c r="C195" i="6"/>
  <c r="D195" i="6"/>
  <c r="G195" i="6"/>
  <c r="E195" i="6"/>
  <c r="H195" i="6"/>
  <c r="F195" i="6"/>
  <c r="C217" i="6"/>
  <c r="D217" i="6"/>
  <c r="G217" i="6"/>
  <c r="H217" i="6"/>
  <c r="F217" i="6"/>
  <c r="E217" i="6"/>
  <c r="C1010" i="6"/>
  <c r="H1010" i="6"/>
  <c r="C28" i="6"/>
  <c r="G38" i="6"/>
  <c r="C38" i="6"/>
  <c r="D38" i="6"/>
  <c r="H38" i="6"/>
  <c r="F38" i="6"/>
  <c r="E38" i="6"/>
  <c r="F63" i="6"/>
  <c r="D63" i="6"/>
  <c r="H63" i="6"/>
  <c r="E63" i="6"/>
  <c r="C63" i="6"/>
  <c r="G63" i="6"/>
  <c r="F236" i="6"/>
  <c r="C236" i="6"/>
  <c r="H236" i="6"/>
  <c r="D236" i="6"/>
  <c r="G236" i="6"/>
  <c r="E236" i="6"/>
  <c r="F520" i="6"/>
  <c r="C520" i="6"/>
  <c r="E520" i="6"/>
  <c r="G520" i="6"/>
  <c r="D520" i="6"/>
  <c r="H520" i="6"/>
  <c r="C39" i="6"/>
  <c r="F39" i="6"/>
  <c r="G39" i="6"/>
  <c r="D39" i="6"/>
  <c r="H39" i="6"/>
  <c r="E39" i="6"/>
  <c r="G887" i="6"/>
  <c r="E887" i="6"/>
  <c r="H887" i="6"/>
  <c r="F887" i="6"/>
  <c r="C887" i="6"/>
  <c r="D887" i="6"/>
  <c r="H692" i="6"/>
  <c r="G692" i="6"/>
  <c r="F692" i="6"/>
  <c r="D692" i="6"/>
  <c r="C692" i="6"/>
  <c r="E692" i="6"/>
  <c r="D791" i="6"/>
  <c r="F791" i="6"/>
  <c r="G791" i="6"/>
  <c r="H791" i="6"/>
  <c r="C791" i="6"/>
  <c r="E791" i="6"/>
  <c r="F977" i="6"/>
  <c r="G977" i="6"/>
  <c r="E977" i="6"/>
  <c r="C977" i="6"/>
  <c r="D977" i="6"/>
  <c r="H977" i="6"/>
  <c r="D1002" i="6"/>
  <c r="G1002" i="6"/>
  <c r="C1002" i="6"/>
  <c r="E1002" i="6"/>
  <c r="F1002" i="6"/>
  <c r="H1002" i="6"/>
  <c r="C25" i="6"/>
  <c r="G562" i="6"/>
  <c r="C562" i="6"/>
  <c r="F562" i="6"/>
  <c r="E562" i="6"/>
  <c r="H562" i="6"/>
  <c r="D614" i="6"/>
  <c r="F614" i="6"/>
  <c r="G614" i="6"/>
  <c r="H614" i="6"/>
  <c r="E614" i="6"/>
  <c r="C614" i="6"/>
  <c r="E639" i="6"/>
  <c r="D639" i="6"/>
  <c r="H639" i="6"/>
  <c r="G639" i="6"/>
  <c r="C639" i="6"/>
  <c r="F639" i="6"/>
  <c r="C72" i="6"/>
  <c r="E72" i="6"/>
  <c r="H72" i="6"/>
  <c r="F72" i="6"/>
  <c r="G72" i="6"/>
  <c r="D72" i="6"/>
  <c r="C268" i="6"/>
  <c r="F268" i="6"/>
  <c r="E268" i="6"/>
  <c r="G268" i="6"/>
  <c r="H268" i="6"/>
  <c r="D268" i="6"/>
  <c r="F336" i="6"/>
  <c r="D336" i="6"/>
  <c r="E336" i="6"/>
  <c r="G336" i="6"/>
  <c r="H336" i="6"/>
  <c r="C336" i="6"/>
  <c r="D848" i="6"/>
  <c r="G848" i="6"/>
  <c r="C848" i="6"/>
  <c r="D142" i="6"/>
  <c r="F142" i="6"/>
  <c r="C142" i="6"/>
  <c r="E142" i="6"/>
  <c r="H142" i="6"/>
  <c r="H972" i="6"/>
  <c r="C972" i="6"/>
  <c r="C24" i="6"/>
  <c r="C42" i="6"/>
  <c r="G42" i="6"/>
  <c r="E42" i="6"/>
  <c r="D42" i="6"/>
  <c r="H42" i="6"/>
  <c r="F42" i="6"/>
  <c r="E323" i="6"/>
  <c r="F323" i="6"/>
  <c r="D323" i="6"/>
  <c r="C323" i="6"/>
  <c r="H323" i="6"/>
  <c r="G323" i="6"/>
  <c r="E345" i="6"/>
  <c r="H345" i="6"/>
  <c r="C345" i="6"/>
  <c r="G345" i="6"/>
  <c r="D345" i="6"/>
  <c r="F345" i="6"/>
  <c r="E370" i="6"/>
  <c r="C370" i="6"/>
  <c r="H139" i="6"/>
  <c r="E139" i="6"/>
  <c r="G139" i="6"/>
  <c r="C139" i="6"/>
  <c r="F139" i="6"/>
  <c r="D139" i="6"/>
  <c r="E651" i="6"/>
  <c r="H651" i="6"/>
  <c r="D651" i="6"/>
  <c r="G651" i="6"/>
  <c r="F651" i="6"/>
  <c r="C651" i="6"/>
  <c r="H141" i="6"/>
  <c r="F141" i="6"/>
  <c r="E141" i="6"/>
  <c r="C141" i="6"/>
  <c r="D141" i="6"/>
  <c r="G141" i="6"/>
  <c r="D653" i="6"/>
  <c r="H653" i="6"/>
  <c r="E653" i="6"/>
  <c r="F653" i="6"/>
  <c r="G653" i="6"/>
  <c r="C653" i="6"/>
  <c r="H678" i="6"/>
  <c r="D678" i="6"/>
  <c r="G678" i="6"/>
  <c r="F678" i="6"/>
  <c r="C678" i="6"/>
  <c r="E678" i="6"/>
  <c r="E703" i="6"/>
  <c r="G703" i="6"/>
  <c r="H703" i="6"/>
  <c r="D703" i="6"/>
  <c r="F703" i="6"/>
  <c r="C703" i="6"/>
  <c r="C460" i="6"/>
  <c r="E460" i="6"/>
  <c r="G460" i="6"/>
  <c r="F460" i="6"/>
  <c r="D460" i="6"/>
  <c r="H460" i="6"/>
  <c r="G951" i="6"/>
  <c r="C951" i="6"/>
  <c r="D951" i="6"/>
  <c r="H951" i="6"/>
  <c r="E951" i="6"/>
  <c r="F951" i="6"/>
  <c r="H216" i="6"/>
  <c r="F216" i="6"/>
  <c r="E216" i="6"/>
  <c r="C216" i="6"/>
  <c r="G216" i="6"/>
  <c r="D216" i="6"/>
  <c r="G344" i="6"/>
  <c r="H344" i="6"/>
  <c r="E344" i="6"/>
  <c r="C344" i="6"/>
  <c r="D344" i="6"/>
  <c r="F344" i="6"/>
  <c r="F472" i="6"/>
  <c r="C472" i="6"/>
  <c r="H472" i="6"/>
  <c r="G472" i="6"/>
  <c r="E472" i="6"/>
  <c r="D472" i="6"/>
  <c r="C728" i="6"/>
  <c r="D728" i="6"/>
  <c r="G728" i="6"/>
  <c r="H728" i="6"/>
  <c r="F728" i="6"/>
  <c r="H984" i="6"/>
  <c r="E984" i="6"/>
  <c r="C984" i="6"/>
  <c r="D984" i="6"/>
  <c r="G984" i="6"/>
  <c r="F984" i="6"/>
  <c r="G885" i="6"/>
  <c r="D885" i="6"/>
  <c r="F885" i="6"/>
  <c r="E885" i="6"/>
  <c r="H885" i="6"/>
  <c r="C885" i="6"/>
  <c r="G871" i="6"/>
  <c r="C871" i="6"/>
  <c r="E871" i="6"/>
  <c r="F871" i="6"/>
  <c r="H871" i="6"/>
  <c r="D871" i="6"/>
  <c r="G828" i="6"/>
  <c r="H828" i="6"/>
  <c r="D828" i="6"/>
  <c r="E828" i="6"/>
  <c r="F828" i="6"/>
  <c r="C828" i="6"/>
  <c r="H247" i="6"/>
  <c r="E247" i="6"/>
  <c r="F247" i="6"/>
  <c r="G247" i="6"/>
  <c r="D247" i="6"/>
  <c r="C247" i="6"/>
  <c r="F672" i="6"/>
  <c r="E672" i="6"/>
  <c r="G672" i="6"/>
  <c r="D672" i="6"/>
  <c r="H672" i="6"/>
  <c r="C672" i="6"/>
  <c r="E928" i="6"/>
  <c r="C928" i="6"/>
  <c r="G928" i="6"/>
  <c r="G661" i="6"/>
  <c r="D661" i="6"/>
  <c r="H661" i="6"/>
  <c r="F661" i="6"/>
  <c r="E661" i="6"/>
  <c r="C661" i="6"/>
  <c r="E718" i="6"/>
  <c r="F718" i="6"/>
  <c r="H718" i="6"/>
  <c r="C718" i="6"/>
  <c r="D718" i="6"/>
  <c r="G718" i="6"/>
  <c r="H68" i="6"/>
  <c r="D68" i="6"/>
  <c r="C68" i="6"/>
  <c r="F68" i="6"/>
  <c r="E68" i="6"/>
  <c r="G68" i="6"/>
  <c r="H324" i="6"/>
  <c r="G324" i="6"/>
  <c r="F324" i="6"/>
  <c r="C324" i="6"/>
  <c r="D324" i="6"/>
  <c r="E324" i="6"/>
  <c r="C580" i="6"/>
  <c r="E580" i="6"/>
  <c r="D580" i="6"/>
  <c r="F580" i="6"/>
  <c r="H580" i="6"/>
  <c r="G580" i="6"/>
  <c r="C708" i="6"/>
  <c r="F708" i="6"/>
  <c r="D708" i="6"/>
  <c r="G708" i="6"/>
  <c r="E708" i="6"/>
  <c r="H708" i="6"/>
  <c r="D836" i="6"/>
  <c r="H836" i="6"/>
  <c r="C836" i="6"/>
  <c r="E836" i="6"/>
  <c r="G836" i="6"/>
  <c r="F836" i="6"/>
  <c r="C964" i="6"/>
  <c r="H964" i="6"/>
  <c r="D293" i="6"/>
  <c r="F293" i="6"/>
  <c r="C293" i="6"/>
  <c r="E293" i="6"/>
  <c r="G293" i="6"/>
  <c r="H293" i="6"/>
  <c r="E805" i="6"/>
  <c r="D805" i="6"/>
  <c r="H805" i="6"/>
  <c r="F805" i="6"/>
  <c r="C805" i="6"/>
  <c r="G805" i="6"/>
  <c r="F286" i="6"/>
  <c r="E286" i="6"/>
  <c r="G286" i="6"/>
  <c r="H286" i="6"/>
  <c r="C286" i="6"/>
  <c r="D286" i="6"/>
  <c r="D798" i="6"/>
  <c r="G798" i="6"/>
  <c r="C798" i="6"/>
  <c r="H798" i="6"/>
  <c r="D343" i="6"/>
  <c r="F343" i="6"/>
  <c r="G343" i="6"/>
  <c r="C343" i="6"/>
  <c r="E343" i="6"/>
  <c r="H343" i="6"/>
  <c r="C855" i="6"/>
  <c r="E855" i="6"/>
  <c r="D855" i="6"/>
  <c r="H855" i="6"/>
  <c r="G855" i="6"/>
  <c r="F855" i="6"/>
  <c r="E97" i="6"/>
  <c r="F97" i="6"/>
  <c r="D97" i="6"/>
  <c r="G97" i="6"/>
  <c r="C97" i="6"/>
  <c r="H97" i="6"/>
  <c r="D225" i="6"/>
  <c r="C225" i="6"/>
  <c r="E225" i="6"/>
  <c r="F225" i="6"/>
  <c r="H225" i="6"/>
  <c r="G225" i="6"/>
  <c r="C353" i="6"/>
  <c r="H353" i="6"/>
  <c r="E353" i="6"/>
  <c r="G353" i="6"/>
  <c r="F353" i="6"/>
  <c r="D353" i="6"/>
  <c r="F481" i="6"/>
  <c r="H481" i="6"/>
  <c r="C481" i="6"/>
  <c r="D481" i="6"/>
  <c r="E481" i="6"/>
  <c r="G481" i="6"/>
  <c r="E993" i="6"/>
  <c r="H993" i="6"/>
  <c r="G993" i="6"/>
  <c r="F993" i="6"/>
  <c r="D993" i="6"/>
  <c r="C993" i="6"/>
  <c r="C250" i="6"/>
  <c r="G250" i="6"/>
  <c r="F250" i="6"/>
  <c r="D250" i="6"/>
  <c r="E250" i="6"/>
  <c r="H250" i="6"/>
  <c r="E506" i="6"/>
  <c r="G506" i="6"/>
  <c r="D506" i="6"/>
  <c r="H506" i="6"/>
  <c r="F506" i="6"/>
  <c r="C506" i="6"/>
  <c r="G762" i="6"/>
  <c r="E762" i="6"/>
  <c r="F762" i="6"/>
  <c r="C762" i="6"/>
  <c r="H762" i="6"/>
  <c r="D762" i="6"/>
  <c r="C1018" i="6"/>
  <c r="G1018" i="6"/>
  <c r="E1018" i="6"/>
  <c r="F1018" i="6"/>
  <c r="H1018" i="6"/>
  <c r="E275" i="6"/>
  <c r="C275" i="6"/>
  <c r="F275" i="6"/>
  <c r="D275" i="6"/>
  <c r="H275" i="6"/>
  <c r="G275" i="6"/>
  <c r="C787" i="6"/>
  <c r="G787" i="6"/>
  <c r="D787" i="6"/>
  <c r="H787" i="6"/>
  <c r="E787" i="6"/>
  <c r="F787" i="6"/>
  <c r="H41" i="6"/>
  <c r="G41" i="6"/>
  <c r="F41" i="6"/>
  <c r="D41" i="6"/>
  <c r="E41" i="6"/>
  <c r="C41" i="6"/>
  <c r="D297" i="6"/>
  <c r="E297" i="6"/>
  <c r="C297" i="6"/>
  <c r="H297" i="6"/>
  <c r="F297" i="6"/>
  <c r="G297" i="6"/>
  <c r="C553" i="6"/>
  <c r="H553" i="6"/>
  <c r="G553" i="6"/>
  <c r="D553" i="6"/>
  <c r="F553" i="6"/>
  <c r="E553" i="6"/>
  <c r="E809" i="6"/>
  <c r="D809" i="6"/>
  <c r="C809" i="6"/>
  <c r="G809" i="6"/>
  <c r="F809" i="6"/>
  <c r="H809" i="6"/>
  <c r="F66" i="6"/>
  <c r="E66" i="6"/>
  <c r="G66" i="6"/>
  <c r="D66" i="6"/>
  <c r="H66" i="6"/>
  <c r="C66" i="6"/>
  <c r="D194" i="6"/>
  <c r="F194" i="6"/>
  <c r="E194" i="6"/>
  <c r="G194" i="6"/>
  <c r="C194" i="6"/>
  <c r="H194" i="6"/>
  <c r="C386" i="6"/>
  <c r="E386" i="6"/>
  <c r="H386" i="6"/>
  <c r="G386" i="6"/>
  <c r="F386" i="6"/>
  <c r="D386" i="6"/>
  <c r="F770" i="6"/>
  <c r="D770" i="6"/>
  <c r="G770" i="6"/>
  <c r="E770" i="6"/>
  <c r="H770" i="6"/>
  <c r="C770" i="6"/>
  <c r="H91" i="6"/>
  <c r="C91" i="6"/>
  <c r="D91" i="6"/>
  <c r="E91" i="6"/>
  <c r="G91" i="6"/>
  <c r="F91" i="6"/>
  <c r="F219" i="6"/>
  <c r="G219" i="6"/>
  <c r="C219" i="6"/>
  <c r="E219" i="6"/>
  <c r="D219" i="6"/>
  <c r="H219" i="6"/>
  <c r="F411" i="6"/>
  <c r="H411" i="6"/>
  <c r="C411" i="6"/>
  <c r="G411" i="6"/>
  <c r="D411" i="6"/>
  <c r="E411" i="6"/>
  <c r="D859" i="6"/>
  <c r="G859" i="6"/>
  <c r="H859" i="6"/>
  <c r="C859" i="6"/>
  <c r="F859" i="6"/>
  <c r="E859" i="6"/>
  <c r="H93" i="6"/>
  <c r="D93" i="6"/>
  <c r="C93" i="6"/>
  <c r="E93" i="6"/>
  <c r="G93" i="6"/>
  <c r="F93" i="6"/>
  <c r="C349" i="6"/>
  <c r="E349" i="6"/>
  <c r="F349" i="6"/>
  <c r="D349" i="6"/>
  <c r="H349" i="6"/>
  <c r="G349" i="6"/>
  <c r="G605" i="6"/>
  <c r="E605" i="6"/>
  <c r="D605" i="6"/>
  <c r="F605" i="6"/>
  <c r="C605" i="6"/>
  <c r="H605" i="6"/>
  <c r="E861" i="6"/>
  <c r="F861" i="6"/>
  <c r="G861" i="6"/>
  <c r="C861" i="6"/>
  <c r="H861" i="6"/>
  <c r="D861" i="6"/>
  <c r="H118" i="6"/>
  <c r="G118" i="6"/>
  <c r="D118" i="6"/>
  <c r="C118" i="6"/>
  <c r="F118" i="6"/>
  <c r="H374" i="6"/>
  <c r="D374" i="6"/>
  <c r="C374" i="6"/>
  <c r="G374" i="6"/>
  <c r="F374" i="6"/>
  <c r="E374" i="6"/>
  <c r="E630" i="6"/>
  <c r="F630" i="6"/>
  <c r="G630" i="6"/>
  <c r="C630" i="6"/>
  <c r="H630" i="6"/>
  <c r="D630" i="6"/>
  <c r="D886" i="6"/>
  <c r="C886" i="6"/>
  <c r="D143" i="6"/>
  <c r="E143" i="6"/>
  <c r="F143" i="6"/>
  <c r="C143" i="6"/>
  <c r="G143" i="6"/>
  <c r="H143" i="6"/>
  <c r="H399" i="6"/>
  <c r="D399" i="6"/>
  <c r="G399" i="6"/>
  <c r="E399" i="6"/>
  <c r="C399" i="6"/>
  <c r="F399" i="6"/>
  <c r="C655" i="6"/>
  <c r="F655" i="6"/>
  <c r="E655" i="6"/>
  <c r="G655" i="6"/>
  <c r="D655" i="6"/>
  <c r="H655" i="6"/>
  <c r="D911" i="6"/>
  <c r="G911" i="6"/>
  <c r="H911" i="6"/>
  <c r="F911" i="6"/>
  <c r="E911" i="6"/>
  <c r="C911" i="6"/>
  <c r="E508" i="6"/>
  <c r="G508" i="6"/>
  <c r="H508" i="6"/>
  <c r="D508" i="6"/>
  <c r="F508" i="6"/>
  <c r="C508" i="6"/>
  <c r="E645" i="6"/>
  <c r="D645" i="6"/>
  <c r="G645" i="6"/>
  <c r="C645" i="6"/>
  <c r="F645" i="6"/>
  <c r="H645" i="6"/>
  <c r="D104" i="6"/>
  <c r="C104" i="6"/>
  <c r="E104" i="6"/>
  <c r="F360" i="6"/>
  <c r="E360" i="6"/>
  <c r="C360" i="6"/>
  <c r="G360" i="6"/>
  <c r="D360" i="6"/>
  <c r="H360" i="6"/>
  <c r="D616" i="6"/>
  <c r="H616" i="6"/>
  <c r="G616" i="6"/>
  <c r="C616" i="6"/>
  <c r="F616" i="6"/>
  <c r="E616" i="6"/>
  <c r="F872" i="6"/>
  <c r="E872" i="6"/>
  <c r="C872" i="6"/>
  <c r="H872" i="6"/>
  <c r="D872" i="6"/>
  <c r="G872" i="6"/>
  <c r="D693" i="6"/>
  <c r="H693" i="6"/>
  <c r="G693" i="6"/>
  <c r="E693" i="6"/>
  <c r="C693" i="6"/>
  <c r="F693" i="6"/>
  <c r="G686" i="6"/>
  <c r="E686" i="6"/>
  <c r="F686" i="6"/>
  <c r="C686" i="6"/>
  <c r="H686" i="6"/>
  <c r="D686" i="6"/>
  <c r="C423" i="6"/>
  <c r="H423" i="6"/>
  <c r="D423" i="6"/>
  <c r="G423" i="6"/>
  <c r="F423" i="6"/>
  <c r="E423" i="6"/>
  <c r="E364" i="6"/>
  <c r="C364" i="6"/>
  <c r="F364" i="6"/>
  <c r="D901" i="6"/>
  <c r="C901" i="6"/>
  <c r="H901" i="6"/>
  <c r="F901" i="6"/>
  <c r="G901" i="6"/>
  <c r="E901" i="6"/>
  <c r="G112" i="6"/>
  <c r="E112" i="6"/>
  <c r="F112" i="6"/>
  <c r="D112" i="6"/>
  <c r="H112" i="6"/>
  <c r="C112" i="6"/>
  <c r="G560" i="6"/>
  <c r="C560" i="6"/>
  <c r="H560" i="6"/>
  <c r="D560" i="6"/>
  <c r="F560" i="6"/>
  <c r="E560" i="6"/>
  <c r="G213" i="6"/>
  <c r="C213" i="6"/>
  <c r="E213" i="6"/>
  <c r="D213" i="6"/>
  <c r="H213" i="6"/>
  <c r="F213" i="6"/>
  <c r="H327" i="6"/>
  <c r="C327" i="6"/>
  <c r="E327" i="6"/>
  <c r="G327" i="6"/>
  <c r="F327" i="6"/>
  <c r="D327" i="6"/>
  <c r="F300" i="6"/>
  <c r="E300" i="6"/>
  <c r="C300" i="6"/>
  <c r="H300" i="6"/>
  <c r="D300" i="6"/>
  <c r="G300" i="6"/>
  <c r="C197" i="6"/>
  <c r="G197" i="6"/>
  <c r="F197" i="6"/>
  <c r="E197" i="6"/>
  <c r="H197" i="6"/>
  <c r="D197" i="6"/>
  <c r="H1015" i="6"/>
  <c r="G1015" i="6"/>
  <c r="D1015" i="6"/>
  <c r="F1015" i="6"/>
  <c r="C1015" i="6"/>
  <c r="E1015" i="6"/>
  <c r="C212" i="6"/>
  <c r="D468" i="6"/>
  <c r="E468" i="6"/>
  <c r="G468" i="6"/>
  <c r="F468" i="6"/>
  <c r="H468" i="6"/>
  <c r="C468" i="6"/>
  <c r="H724" i="6"/>
  <c r="F724" i="6"/>
  <c r="G724" i="6"/>
  <c r="E724" i="6"/>
  <c r="C724" i="6"/>
  <c r="D724" i="6"/>
  <c r="H980" i="6"/>
  <c r="C980" i="6"/>
  <c r="E980" i="6"/>
  <c r="G980" i="6"/>
  <c r="E869" i="6"/>
  <c r="C869" i="6"/>
  <c r="G869" i="6"/>
  <c r="H869" i="6"/>
  <c r="F869" i="6"/>
  <c r="D869" i="6"/>
  <c r="F862" i="6"/>
  <c r="E862" i="6"/>
  <c r="G862" i="6"/>
  <c r="C862" i="6"/>
  <c r="H862" i="6"/>
  <c r="D862" i="6"/>
  <c r="H919" i="6"/>
  <c r="E919" i="6"/>
  <c r="C919" i="6"/>
  <c r="G919" i="6"/>
  <c r="F919" i="6"/>
  <c r="D919" i="6"/>
  <c r="E241" i="6"/>
  <c r="H241" i="6"/>
  <c r="C241" i="6"/>
  <c r="D241" i="6"/>
  <c r="F241" i="6"/>
  <c r="G241" i="6"/>
  <c r="D497" i="6"/>
  <c r="E497" i="6"/>
  <c r="C497" i="6"/>
  <c r="H497" i="6"/>
  <c r="G497" i="6"/>
  <c r="F497" i="6"/>
  <c r="H689" i="6"/>
  <c r="D689" i="6"/>
  <c r="C689" i="6"/>
  <c r="G689" i="6"/>
  <c r="F689" i="6"/>
  <c r="E689" i="6"/>
  <c r="G945" i="6"/>
  <c r="F945" i="6"/>
  <c r="E945" i="6"/>
  <c r="D945" i="6"/>
  <c r="C945" i="6"/>
  <c r="H945" i="6"/>
  <c r="C266" i="6"/>
  <c r="F266" i="6"/>
  <c r="G266" i="6"/>
  <c r="G522" i="6"/>
  <c r="H522" i="6"/>
  <c r="C522" i="6"/>
  <c r="D522" i="6"/>
  <c r="F522" i="6"/>
  <c r="E522" i="6"/>
  <c r="G714" i="6"/>
  <c r="E714" i="6"/>
  <c r="C714" i="6"/>
  <c r="H714" i="6"/>
  <c r="D714" i="6"/>
  <c r="F714" i="6"/>
  <c r="H970" i="6"/>
  <c r="C970" i="6"/>
  <c r="G970" i="6"/>
  <c r="D970" i="6"/>
  <c r="H291" i="6"/>
  <c r="F291" i="6"/>
  <c r="C291" i="6"/>
  <c r="D291" i="6"/>
  <c r="G291" i="6"/>
  <c r="E291" i="6"/>
  <c r="H547" i="6"/>
  <c r="C547" i="6"/>
  <c r="E547" i="6"/>
  <c r="F547" i="6"/>
  <c r="G547" i="6"/>
  <c r="D547" i="6"/>
  <c r="F739" i="6"/>
  <c r="H739" i="6"/>
  <c r="C739" i="6"/>
  <c r="G739" i="6"/>
  <c r="E739" i="6"/>
  <c r="D739" i="6"/>
  <c r="C57" i="6"/>
  <c r="G57" i="6"/>
  <c r="D57" i="6"/>
  <c r="E57" i="6"/>
  <c r="H57" i="6"/>
  <c r="F57" i="6"/>
  <c r="C313" i="6"/>
  <c r="H313" i="6"/>
  <c r="G313" i="6"/>
  <c r="D313" i="6"/>
  <c r="E313" i="6"/>
  <c r="F313" i="6"/>
  <c r="H761" i="6"/>
  <c r="D761" i="6"/>
  <c r="E761" i="6"/>
  <c r="C761" i="6"/>
  <c r="G761" i="6"/>
  <c r="F761" i="6"/>
  <c r="F338" i="6"/>
  <c r="G338" i="6"/>
  <c r="H338" i="6"/>
  <c r="D338" i="6"/>
  <c r="C338" i="6"/>
  <c r="E338" i="6"/>
  <c r="C530" i="6"/>
  <c r="H530" i="6"/>
  <c r="G530" i="6"/>
  <c r="F530" i="6"/>
  <c r="D530" i="6"/>
  <c r="E530" i="6"/>
  <c r="H786" i="6"/>
  <c r="F786" i="6"/>
  <c r="D786" i="6"/>
  <c r="E786" i="6"/>
  <c r="G786" i="6"/>
  <c r="C786" i="6"/>
  <c r="C43" i="6"/>
  <c r="G43" i="6"/>
  <c r="D43" i="6"/>
  <c r="F43" i="6"/>
  <c r="H43" i="6"/>
  <c r="D363" i="6"/>
  <c r="G363" i="6"/>
  <c r="C363" i="6"/>
  <c r="E363" i="6"/>
  <c r="H363" i="6"/>
  <c r="F363" i="6"/>
  <c r="F619" i="6"/>
  <c r="E619" i="6"/>
  <c r="G619" i="6"/>
  <c r="H619" i="6"/>
  <c r="C619" i="6"/>
  <c r="D619" i="6"/>
  <c r="F811" i="6"/>
  <c r="G811" i="6"/>
  <c r="D811" i="6"/>
  <c r="C811" i="6"/>
  <c r="H811" i="6"/>
  <c r="E811" i="6"/>
  <c r="E45" i="6"/>
  <c r="G45" i="6"/>
  <c r="H45" i="6"/>
  <c r="F45" i="6"/>
  <c r="C45" i="6"/>
  <c r="D45" i="6"/>
  <c r="F621" i="6"/>
  <c r="H621" i="6"/>
  <c r="G621" i="6"/>
  <c r="C621" i="6"/>
  <c r="E621" i="6"/>
  <c r="D621" i="6"/>
  <c r="D877" i="6"/>
  <c r="E877" i="6"/>
  <c r="C877" i="6"/>
  <c r="F877" i="6"/>
  <c r="H877" i="6"/>
  <c r="G877" i="6"/>
  <c r="E134" i="6"/>
  <c r="H134" i="6"/>
  <c r="D134" i="6"/>
  <c r="C134" i="6"/>
  <c r="G134" i="6"/>
  <c r="F134" i="6"/>
  <c r="C390" i="6"/>
  <c r="D390" i="6"/>
  <c r="E390" i="6"/>
  <c r="F390" i="6"/>
  <c r="H390" i="6"/>
  <c r="G390" i="6"/>
  <c r="F582" i="6"/>
  <c r="C582" i="6"/>
  <c r="E582" i="6"/>
  <c r="H582" i="6"/>
  <c r="G582" i="6"/>
  <c r="D582" i="6"/>
  <c r="G838" i="6"/>
  <c r="E838" i="6"/>
  <c r="D838" i="6"/>
  <c r="C838" i="6"/>
  <c r="F838" i="6"/>
  <c r="H159" i="6"/>
  <c r="G159" i="6"/>
  <c r="F159" i="6"/>
  <c r="D159" i="6"/>
  <c r="C159" i="6"/>
  <c r="E159" i="6"/>
  <c r="D415" i="6"/>
  <c r="G415" i="6"/>
  <c r="C415" i="6"/>
  <c r="H415" i="6"/>
  <c r="F415" i="6"/>
  <c r="E415" i="6"/>
  <c r="D671" i="6"/>
  <c r="C671" i="6"/>
  <c r="H671" i="6"/>
  <c r="F671" i="6"/>
  <c r="G671" i="6"/>
  <c r="E671" i="6"/>
  <c r="F927" i="6"/>
  <c r="C927" i="6"/>
  <c r="D927" i="6"/>
  <c r="H927" i="6"/>
  <c r="G927" i="6"/>
  <c r="E927" i="6"/>
  <c r="E380" i="6"/>
  <c r="C380" i="6"/>
  <c r="F380" i="6"/>
  <c r="D380" i="6"/>
  <c r="H380" i="6"/>
  <c r="G380" i="6"/>
  <c r="F69" i="6"/>
  <c r="E69" i="6"/>
  <c r="D69" i="6"/>
  <c r="G69" i="6"/>
  <c r="H69" i="6"/>
  <c r="C69" i="6"/>
  <c r="D120" i="6"/>
  <c r="F120" i="6"/>
  <c r="E120" i="6"/>
  <c r="H120" i="6"/>
  <c r="G120" i="6"/>
  <c r="C120" i="6"/>
  <c r="E376" i="6"/>
  <c r="D376" i="6"/>
  <c r="F376" i="6"/>
  <c r="C376" i="6"/>
  <c r="G376" i="6"/>
  <c r="H376" i="6"/>
  <c r="E632" i="6"/>
  <c r="H632" i="6"/>
  <c r="D632" i="6"/>
  <c r="G632" i="6"/>
  <c r="F632" i="6"/>
  <c r="C632" i="6"/>
  <c r="G888" i="6"/>
  <c r="E888" i="6"/>
  <c r="F888" i="6"/>
  <c r="C888" i="6"/>
  <c r="D888" i="6"/>
  <c r="H888" i="6"/>
  <c r="G501" i="6"/>
  <c r="E501" i="6"/>
  <c r="D501" i="6"/>
  <c r="C501" i="6"/>
  <c r="F501" i="6"/>
  <c r="H501" i="6"/>
  <c r="G494" i="6"/>
  <c r="D494" i="6"/>
  <c r="C494" i="6"/>
  <c r="E487" i="6"/>
  <c r="G487" i="6"/>
  <c r="H487" i="6"/>
  <c r="F487" i="6"/>
  <c r="D487" i="6"/>
  <c r="C487" i="6"/>
  <c r="C220" i="6"/>
  <c r="D220" i="6"/>
  <c r="E220" i="6"/>
  <c r="H220" i="6"/>
  <c r="G220" i="6"/>
  <c r="F220" i="6"/>
  <c r="D325" i="6"/>
  <c r="C325" i="6"/>
  <c r="E325" i="6"/>
  <c r="F325" i="6"/>
  <c r="H325" i="6"/>
  <c r="G325" i="6"/>
  <c r="F64" i="6"/>
  <c r="E64" i="6"/>
  <c r="H64" i="6"/>
  <c r="D64" i="6"/>
  <c r="C64" i="6"/>
  <c r="G64" i="6"/>
  <c r="D320" i="6"/>
  <c r="C320" i="6"/>
  <c r="G320" i="6"/>
  <c r="H320" i="6"/>
  <c r="E320" i="6"/>
  <c r="H576" i="6"/>
  <c r="G576" i="6"/>
  <c r="F576" i="6"/>
  <c r="D576" i="6"/>
  <c r="C576" i="6"/>
  <c r="E576" i="6"/>
  <c r="F832" i="6"/>
  <c r="C832" i="6"/>
  <c r="D832" i="6"/>
  <c r="E832" i="6"/>
  <c r="G832" i="6"/>
  <c r="H832" i="6"/>
  <c r="H533" i="6"/>
  <c r="C533" i="6"/>
  <c r="F533" i="6"/>
  <c r="E533" i="6"/>
  <c r="D533" i="6"/>
  <c r="G533" i="6"/>
  <c r="C590" i="6"/>
  <c r="H590" i="6"/>
  <c r="E590" i="6"/>
  <c r="G647" i="6"/>
  <c r="H647" i="6"/>
  <c r="E647" i="6"/>
  <c r="D647" i="6"/>
  <c r="C647" i="6"/>
  <c r="F647" i="6"/>
  <c r="D716" i="6"/>
  <c r="G716" i="6"/>
  <c r="E716" i="6"/>
  <c r="H716" i="6"/>
  <c r="F716" i="6"/>
  <c r="C716" i="6"/>
  <c r="C62" i="6"/>
  <c r="H62" i="6"/>
  <c r="E62" i="6"/>
  <c r="G100" i="6"/>
  <c r="H100" i="6"/>
  <c r="C100" i="6"/>
  <c r="F100" i="6"/>
  <c r="D100" i="6"/>
  <c r="E100" i="6"/>
  <c r="D676" i="6"/>
  <c r="E676" i="6"/>
  <c r="F676" i="6"/>
  <c r="C676" i="6"/>
  <c r="D932" i="6"/>
  <c r="C932" i="6"/>
  <c r="E932" i="6"/>
  <c r="F932" i="6"/>
  <c r="G932" i="6"/>
  <c r="H932" i="6"/>
  <c r="F421" i="6"/>
  <c r="G421" i="6"/>
  <c r="H421" i="6"/>
  <c r="C421" i="6"/>
  <c r="E421" i="6"/>
  <c r="D421" i="6"/>
  <c r="E414" i="6"/>
  <c r="G414" i="6"/>
  <c r="F414" i="6"/>
  <c r="C414" i="6"/>
  <c r="D414" i="6"/>
  <c r="H414" i="6"/>
  <c r="C471" i="6"/>
  <c r="F471" i="6"/>
  <c r="G471" i="6"/>
  <c r="H471" i="6"/>
  <c r="D471" i="6"/>
  <c r="E471" i="6"/>
  <c r="D129" i="6"/>
  <c r="E129" i="6"/>
  <c r="F129" i="6"/>
  <c r="G129" i="6"/>
  <c r="H129" i="6"/>
  <c r="C129" i="6"/>
  <c r="H385" i="6"/>
  <c r="D385" i="6"/>
  <c r="G385" i="6"/>
  <c r="E385" i="6"/>
  <c r="C385" i="6"/>
  <c r="F385" i="6"/>
  <c r="C641" i="6"/>
  <c r="F641" i="6"/>
  <c r="H641" i="6"/>
  <c r="G641" i="6"/>
  <c r="E641" i="6"/>
  <c r="D641" i="6"/>
  <c r="H897" i="6"/>
  <c r="C897" i="6"/>
  <c r="D897" i="6"/>
  <c r="E897" i="6"/>
  <c r="G897" i="6"/>
  <c r="F897" i="6"/>
  <c r="F154" i="6"/>
  <c r="E154" i="6"/>
  <c r="G154" i="6"/>
  <c r="H154" i="6"/>
  <c r="C154" i="6"/>
  <c r="D154" i="6"/>
  <c r="E410" i="6"/>
  <c r="C410" i="6"/>
  <c r="D410" i="6"/>
  <c r="E666" i="6"/>
  <c r="C666" i="6"/>
  <c r="F666" i="6"/>
  <c r="H666" i="6"/>
  <c r="G666" i="6"/>
  <c r="D666" i="6"/>
  <c r="E922" i="6"/>
  <c r="G922" i="6"/>
  <c r="C922" i="6"/>
  <c r="G179" i="6"/>
  <c r="F179" i="6"/>
  <c r="E179" i="6"/>
  <c r="D179" i="6"/>
  <c r="H179" i="6"/>
  <c r="C179" i="6"/>
  <c r="D435" i="6"/>
  <c r="C435" i="6"/>
  <c r="H435" i="6"/>
  <c r="E435" i="6"/>
  <c r="G435" i="6"/>
  <c r="F435" i="6"/>
  <c r="F691" i="6"/>
  <c r="G691" i="6"/>
  <c r="C691" i="6"/>
  <c r="E691" i="6"/>
  <c r="H691" i="6"/>
  <c r="D691" i="6"/>
  <c r="C947" i="6"/>
  <c r="G947" i="6"/>
  <c r="H947" i="6"/>
  <c r="F947" i="6"/>
  <c r="E947" i="6"/>
  <c r="D947" i="6"/>
  <c r="C201" i="6"/>
  <c r="E201" i="6"/>
  <c r="H201" i="6"/>
  <c r="G201" i="6"/>
  <c r="F201" i="6"/>
  <c r="D201" i="6"/>
  <c r="G457" i="6"/>
  <c r="C457" i="6"/>
  <c r="H457" i="6"/>
  <c r="D457" i="6"/>
  <c r="F457" i="6"/>
  <c r="E457" i="6"/>
  <c r="C713" i="6"/>
  <c r="H713" i="6"/>
  <c r="E713" i="6"/>
  <c r="G713" i="6"/>
  <c r="F713" i="6"/>
  <c r="D713" i="6"/>
  <c r="E969" i="6"/>
  <c r="G969" i="6"/>
  <c r="H969" i="6"/>
  <c r="F969" i="6"/>
  <c r="C969" i="6"/>
  <c r="D969" i="6"/>
  <c r="G226" i="6"/>
  <c r="H226" i="6"/>
  <c r="C226" i="6"/>
  <c r="E226" i="6"/>
  <c r="F226" i="6"/>
  <c r="D226" i="6"/>
  <c r="D738" i="6"/>
  <c r="C738" i="6"/>
  <c r="G994" i="6"/>
  <c r="D994" i="6"/>
  <c r="F994" i="6"/>
  <c r="H994" i="6"/>
  <c r="C994" i="6"/>
  <c r="G251" i="6"/>
  <c r="F251" i="6"/>
  <c r="E251" i="6"/>
  <c r="D251" i="6"/>
  <c r="C251" i="6"/>
  <c r="H251" i="6"/>
  <c r="C507" i="6"/>
  <c r="F507" i="6"/>
  <c r="E507" i="6"/>
  <c r="D507" i="6"/>
  <c r="H507" i="6"/>
  <c r="G507" i="6"/>
  <c r="G763" i="6"/>
  <c r="H763" i="6"/>
  <c r="D763" i="6"/>
  <c r="F763" i="6"/>
  <c r="C763" i="6"/>
  <c r="E763" i="6"/>
  <c r="D1019" i="6"/>
  <c r="G1019" i="6"/>
  <c r="F1019" i="6"/>
  <c r="C1019" i="6"/>
  <c r="E1019" i="6"/>
  <c r="H1019" i="6"/>
  <c r="D253" i="6"/>
  <c r="H253" i="6"/>
  <c r="E253" i="6"/>
  <c r="F253" i="6"/>
  <c r="G253" i="6"/>
  <c r="C253" i="6"/>
  <c r="H509" i="6"/>
  <c r="G509" i="6"/>
  <c r="D509" i="6"/>
  <c r="E509" i="6"/>
  <c r="F509" i="6"/>
  <c r="C509" i="6"/>
  <c r="G765" i="6"/>
  <c r="E765" i="6"/>
  <c r="D765" i="6"/>
  <c r="H765" i="6"/>
  <c r="C765" i="6"/>
  <c r="F765" i="6"/>
  <c r="H1021" i="6"/>
  <c r="C1021" i="6"/>
  <c r="D1021" i="6"/>
  <c r="G1021" i="6"/>
  <c r="E1021" i="6"/>
  <c r="F1021" i="6"/>
  <c r="F534" i="6"/>
  <c r="E534" i="6"/>
  <c r="G534" i="6"/>
  <c r="H534" i="6"/>
  <c r="C534" i="6"/>
  <c r="H47" i="6"/>
  <c r="C47" i="6"/>
  <c r="G47" i="6"/>
  <c r="E47" i="6"/>
  <c r="D47" i="6"/>
  <c r="F47" i="6"/>
  <c r="C559" i="6"/>
  <c r="F559" i="6"/>
  <c r="E559" i="6"/>
  <c r="G559" i="6"/>
  <c r="H559" i="6"/>
  <c r="D559" i="6"/>
  <c r="G486" i="6"/>
  <c r="F486" i="6"/>
  <c r="H486" i="6"/>
  <c r="C486" i="6"/>
  <c r="E486" i="6"/>
  <c r="D486" i="6"/>
  <c r="F904" i="6"/>
  <c r="C904" i="6"/>
  <c r="D904" i="6"/>
  <c r="G86" i="6"/>
  <c r="D86" i="6"/>
  <c r="H86" i="6"/>
  <c r="F86" i="6"/>
  <c r="C86" i="6"/>
  <c r="E86" i="6"/>
  <c r="E342" i="6"/>
  <c r="G342" i="6"/>
  <c r="H342" i="6"/>
  <c r="C598" i="6"/>
  <c r="G598" i="6"/>
  <c r="H598" i="6"/>
  <c r="F598" i="6"/>
  <c r="E598" i="6"/>
  <c r="D598" i="6"/>
  <c r="D854" i="6"/>
  <c r="H854" i="6"/>
  <c r="C854" i="6"/>
  <c r="F111" i="6"/>
  <c r="C111" i="6"/>
  <c r="E111" i="6"/>
  <c r="H111" i="6"/>
  <c r="D111" i="6"/>
  <c r="G111" i="6"/>
  <c r="E367" i="6"/>
  <c r="H367" i="6"/>
  <c r="G367" i="6"/>
  <c r="G623" i="6"/>
  <c r="H623" i="6"/>
  <c r="D623" i="6"/>
  <c r="C623" i="6"/>
  <c r="F623" i="6"/>
  <c r="E623" i="6"/>
  <c r="C879" i="6"/>
  <c r="G879" i="6"/>
  <c r="H879" i="6"/>
  <c r="F409" i="6"/>
  <c r="H409" i="6"/>
  <c r="E409" i="6"/>
  <c r="G409" i="6"/>
  <c r="C409" i="6"/>
  <c r="D409" i="6"/>
  <c r="H461" i="6"/>
  <c r="E461" i="6"/>
  <c r="C461" i="6"/>
  <c r="E459" i="6"/>
  <c r="G459" i="6"/>
  <c r="D459" i="6"/>
  <c r="F459" i="6"/>
  <c r="C459" i="6"/>
  <c r="H459" i="6"/>
  <c r="E511" i="6"/>
  <c r="F511" i="6"/>
  <c r="H511" i="6"/>
  <c r="G511" i="6"/>
  <c r="D511" i="6"/>
  <c r="C511" i="6"/>
  <c r="E276" i="6"/>
  <c r="F276" i="6"/>
  <c r="H420" i="6"/>
  <c r="G544" i="6"/>
  <c r="E43" i="6"/>
  <c r="G430" i="6"/>
  <c r="E430" i="6"/>
  <c r="H354" i="6"/>
  <c r="F354" i="6"/>
  <c r="D534" i="6"/>
  <c r="E914" i="6"/>
  <c r="G738" i="6"/>
  <c r="H702" i="6"/>
  <c r="D702" i="6"/>
  <c r="D212" i="6"/>
  <c r="D82" i="6"/>
  <c r="F62" i="6"/>
  <c r="AP132" i="16"/>
  <c r="AP80" i="16"/>
  <c r="AP152" i="16"/>
  <c r="AP118" i="16"/>
  <c r="AP91" i="16"/>
  <c r="AP19" i="16"/>
  <c r="AP86" i="16"/>
  <c r="AP110" i="16"/>
  <c r="AP155" i="16"/>
  <c r="AP93" i="16"/>
  <c r="AP36" i="16"/>
  <c r="AP107" i="16"/>
  <c r="AP136" i="16"/>
  <c r="AP71" i="16"/>
  <c r="AN181" i="16"/>
  <c r="AN90" i="16"/>
  <c r="AN156" i="16"/>
  <c r="AN111" i="16"/>
  <c r="AN24" i="16"/>
  <c r="AN195" i="16"/>
  <c r="AN136" i="16"/>
  <c r="AN154" i="16"/>
  <c r="AN48" i="16"/>
  <c r="W35" i="16"/>
  <c r="W51" i="16"/>
  <c r="W106" i="16"/>
  <c r="W141" i="16"/>
  <c r="W115" i="16"/>
  <c r="W204" i="16"/>
  <c r="W17" i="16"/>
  <c r="W72" i="16"/>
  <c r="W77" i="16"/>
  <c r="W113" i="16"/>
  <c r="W198" i="16"/>
  <c r="W184" i="16"/>
  <c r="W179" i="16"/>
  <c r="W40" i="16"/>
  <c r="W73" i="16"/>
  <c r="W82" i="16"/>
  <c r="W170" i="16"/>
  <c r="W96" i="16"/>
  <c r="W207" i="16"/>
  <c r="W134" i="16"/>
  <c r="W16" i="16"/>
  <c r="W206" i="16"/>
  <c r="W104" i="16"/>
  <c r="W30" i="16"/>
  <c r="W95" i="16"/>
  <c r="W8" i="16"/>
  <c r="W49" i="16"/>
  <c r="W57" i="16"/>
  <c r="W69" i="16"/>
  <c r="W156" i="16"/>
  <c r="W201" i="16"/>
  <c r="W191" i="16"/>
  <c r="W46" i="16"/>
  <c r="W33" i="16"/>
  <c r="W142" i="16"/>
  <c r="W102" i="16"/>
  <c r="W173" i="16"/>
  <c r="W111" i="16"/>
  <c r="W26" i="16"/>
  <c r="W59" i="16"/>
  <c r="W114" i="16"/>
  <c r="W149" i="16"/>
  <c r="W131" i="16"/>
  <c r="W84" i="16"/>
  <c r="W37" i="16"/>
  <c r="W165" i="16"/>
  <c r="W83" i="16"/>
  <c r="W31" i="16"/>
  <c r="W107" i="16"/>
  <c r="W87" i="16"/>
  <c r="E662" i="6"/>
  <c r="F662" i="6"/>
  <c r="G662" i="6"/>
  <c r="H662" i="6"/>
  <c r="C662" i="6"/>
  <c r="D662" i="6"/>
  <c r="H829" i="6"/>
  <c r="C829" i="6"/>
  <c r="D829" i="6"/>
  <c r="E829" i="6"/>
  <c r="F829" i="6"/>
  <c r="G829" i="6"/>
  <c r="D317" i="6"/>
  <c r="H317" i="6"/>
  <c r="E317" i="6"/>
  <c r="C317" i="6"/>
  <c r="F317" i="6"/>
  <c r="G317" i="6"/>
  <c r="D827" i="6"/>
  <c r="G827" i="6"/>
  <c r="H827" i="6"/>
  <c r="E827" i="6"/>
  <c r="C827" i="6"/>
  <c r="F827" i="6"/>
  <c r="D315" i="6"/>
  <c r="G315" i="6"/>
  <c r="C315" i="6"/>
  <c r="F315" i="6"/>
  <c r="H315" i="6"/>
  <c r="E315" i="6"/>
  <c r="C802" i="6"/>
  <c r="G802" i="6"/>
  <c r="H802" i="6"/>
  <c r="D802" i="6"/>
  <c r="F802" i="6"/>
  <c r="E802" i="6"/>
  <c r="H290" i="6"/>
  <c r="G290" i="6"/>
  <c r="D290" i="6"/>
  <c r="E290" i="6"/>
  <c r="F290" i="6"/>
  <c r="C290" i="6"/>
  <c r="E777" i="6"/>
  <c r="F777" i="6"/>
  <c r="C777" i="6"/>
  <c r="D777" i="6"/>
  <c r="H777" i="6"/>
  <c r="G777" i="6"/>
  <c r="G265" i="6"/>
  <c r="H265" i="6"/>
  <c r="D265" i="6"/>
  <c r="C265" i="6"/>
  <c r="F265" i="6"/>
  <c r="E265" i="6"/>
  <c r="F755" i="6"/>
  <c r="G755" i="6"/>
  <c r="C755" i="6"/>
  <c r="E755" i="6"/>
  <c r="H755" i="6"/>
  <c r="D755" i="6"/>
  <c r="D243" i="6"/>
  <c r="H243" i="6"/>
  <c r="F243" i="6"/>
  <c r="G243" i="6"/>
  <c r="E243" i="6"/>
  <c r="C243" i="6"/>
  <c r="E36" i="6"/>
  <c r="D36" i="6"/>
  <c r="C36" i="6"/>
  <c r="F36" i="6"/>
  <c r="H36" i="6"/>
  <c r="G36" i="6"/>
  <c r="C903" i="6"/>
  <c r="G903" i="6"/>
  <c r="F903" i="6"/>
  <c r="D903" i="6"/>
  <c r="H903" i="6"/>
  <c r="E903" i="6"/>
  <c r="H789" i="6"/>
  <c r="E789" i="6"/>
  <c r="D789" i="6"/>
  <c r="G789" i="6"/>
  <c r="F789" i="6"/>
  <c r="C789" i="6"/>
  <c r="D640" i="6"/>
  <c r="G640" i="6"/>
  <c r="E640" i="6"/>
  <c r="F640" i="6"/>
  <c r="H640" i="6"/>
  <c r="C640" i="6"/>
  <c r="D128" i="6"/>
  <c r="C128" i="6"/>
  <c r="G128" i="6"/>
  <c r="H128" i="6"/>
  <c r="F128" i="6"/>
  <c r="E128" i="6"/>
  <c r="H428" i="6"/>
  <c r="G428" i="6"/>
  <c r="E428" i="6"/>
  <c r="C428" i="6"/>
  <c r="F428" i="6"/>
  <c r="D428" i="6"/>
  <c r="E750" i="6"/>
  <c r="H750" i="6"/>
  <c r="G750" i="6"/>
  <c r="C750" i="6"/>
  <c r="D750" i="6"/>
  <c r="F750" i="6"/>
  <c r="G952" i="6"/>
  <c r="E952" i="6"/>
  <c r="D952" i="6"/>
  <c r="C952" i="6"/>
  <c r="F952" i="6"/>
  <c r="H952" i="6"/>
  <c r="G440" i="6"/>
  <c r="C440" i="6"/>
  <c r="E567" i="6"/>
  <c r="F567" i="6"/>
  <c r="C567" i="6"/>
  <c r="D567" i="6"/>
  <c r="G567" i="6"/>
  <c r="H567" i="6"/>
  <c r="C863" i="6"/>
  <c r="H863" i="6"/>
  <c r="D863" i="6"/>
  <c r="E863" i="6"/>
  <c r="F863" i="6"/>
  <c r="G863" i="6"/>
  <c r="F351" i="6"/>
  <c r="C351" i="6"/>
  <c r="D351" i="6"/>
  <c r="E351" i="6"/>
  <c r="G351" i="6"/>
  <c r="H351" i="6"/>
  <c r="F902" i="6"/>
  <c r="D902" i="6"/>
  <c r="H902" i="6"/>
  <c r="C902" i="6"/>
  <c r="H454" i="6"/>
  <c r="E454" i="6"/>
  <c r="D454" i="6"/>
  <c r="G454" i="6"/>
  <c r="F454" i="6"/>
  <c r="C454" i="6"/>
  <c r="D941" i="6"/>
  <c r="E941" i="6"/>
  <c r="C941" i="6"/>
  <c r="G941" i="6"/>
  <c r="F941" i="6"/>
  <c r="H941" i="6"/>
  <c r="F429" i="6"/>
  <c r="H429" i="6"/>
  <c r="E429" i="6"/>
  <c r="D429" i="6"/>
  <c r="C429" i="6"/>
  <c r="G429" i="6"/>
  <c r="H1003" i="6"/>
  <c r="G1003" i="6"/>
  <c r="E1003" i="6"/>
  <c r="F1003" i="6"/>
  <c r="D1003" i="6"/>
  <c r="C1003" i="6"/>
  <c r="C299" i="6"/>
  <c r="H299" i="6"/>
  <c r="D299" i="6"/>
  <c r="G299" i="6"/>
  <c r="E299" i="6"/>
  <c r="F299" i="6"/>
  <c r="F850" i="6"/>
  <c r="E850" i="6"/>
  <c r="D850" i="6"/>
  <c r="G850" i="6"/>
  <c r="H850" i="6"/>
  <c r="C850" i="6"/>
  <c r="F953" i="6"/>
  <c r="G953" i="6"/>
  <c r="H953" i="6"/>
  <c r="C953" i="6"/>
  <c r="E953" i="6"/>
  <c r="D953" i="6"/>
  <c r="D249" i="6"/>
  <c r="H249" i="6"/>
  <c r="E249" i="6"/>
  <c r="G249" i="6"/>
  <c r="F249" i="6"/>
  <c r="C249" i="6"/>
  <c r="E803" i="6"/>
  <c r="D803" i="6"/>
  <c r="G803" i="6"/>
  <c r="F803" i="6"/>
  <c r="C803" i="6"/>
  <c r="H803" i="6"/>
  <c r="F355" i="6"/>
  <c r="D355" i="6"/>
  <c r="G355" i="6"/>
  <c r="C355" i="6"/>
  <c r="H355" i="6"/>
  <c r="E355" i="6"/>
  <c r="H906" i="6"/>
  <c r="F906" i="6"/>
  <c r="G906" i="6"/>
  <c r="C906" i="6"/>
  <c r="E906" i="6"/>
  <c r="D202" i="6"/>
  <c r="C202" i="6"/>
  <c r="G202" i="6"/>
  <c r="H202" i="6"/>
  <c r="E202" i="6"/>
  <c r="F202" i="6"/>
  <c r="F753" i="6"/>
  <c r="H753" i="6"/>
  <c r="G753" i="6"/>
  <c r="D753" i="6"/>
  <c r="E753" i="6"/>
  <c r="C753" i="6"/>
  <c r="D305" i="6"/>
  <c r="C305" i="6"/>
  <c r="G305" i="6"/>
  <c r="E305" i="6"/>
  <c r="F305" i="6"/>
  <c r="H305" i="6"/>
  <c r="C151" i="6"/>
  <c r="G151" i="6"/>
  <c r="H151" i="6"/>
  <c r="F151" i="6"/>
  <c r="E151" i="6"/>
  <c r="D151" i="6"/>
  <c r="D101" i="6"/>
  <c r="H101" i="6"/>
  <c r="C101" i="6"/>
  <c r="G101" i="6"/>
  <c r="E101" i="6"/>
  <c r="F101" i="6"/>
  <c r="E532" i="6"/>
  <c r="F532" i="6"/>
  <c r="H532" i="6"/>
  <c r="D532" i="6"/>
  <c r="C532" i="6"/>
  <c r="E84" i="6"/>
  <c r="H84" i="6"/>
  <c r="D84" i="6"/>
  <c r="C84" i="6"/>
  <c r="G84" i="6"/>
  <c r="F84" i="6"/>
  <c r="C476" i="6"/>
  <c r="H476" i="6"/>
  <c r="E476" i="6"/>
  <c r="G476" i="6"/>
  <c r="F476" i="6"/>
  <c r="D476" i="6"/>
  <c r="C782" i="6"/>
  <c r="E782" i="6"/>
  <c r="H782" i="6"/>
  <c r="G782" i="6"/>
  <c r="F782" i="6"/>
  <c r="F469" i="6"/>
  <c r="G469" i="6"/>
  <c r="C469" i="6"/>
  <c r="H469" i="6"/>
  <c r="E469" i="6"/>
  <c r="D469" i="6"/>
  <c r="E752" i="6"/>
  <c r="C752" i="6"/>
  <c r="D752" i="6"/>
  <c r="G752" i="6"/>
  <c r="H752" i="6"/>
  <c r="F752" i="6"/>
  <c r="C432" i="6"/>
  <c r="E432" i="6"/>
  <c r="D432" i="6"/>
  <c r="H432" i="6"/>
  <c r="F432" i="6"/>
  <c r="C48" i="6"/>
  <c r="E48" i="6"/>
  <c r="D48" i="6"/>
  <c r="H48" i="6"/>
  <c r="F48" i="6"/>
  <c r="G48" i="6"/>
  <c r="G156" i="6"/>
  <c r="E156" i="6"/>
  <c r="C156" i="6"/>
  <c r="D936" i="6"/>
  <c r="E936" i="6"/>
  <c r="C936" i="6"/>
  <c r="H936" i="6"/>
  <c r="F936" i="6"/>
  <c r="G936" i="6"/>
  <c r="E424" i="6"/>
  <c r="D424" i="6"/>
  <c r="H424" i="6"/>
  <c r="F424" i="6"/>
  <c r="C424" i="6"/>
  <c r="G424" i="6"/>
  <c r="G510" i="6"/>
  <c r="C510" i="6"/>
  <c r="F510" i="6"/>
  <c r="D510" i="6"/>
  <c r="E510" i="6"/>
  <c r="H510" i="6"/>
  <c r="F975" i="6"/>
  <c r="G975" i="6"/>
  <c r="C975" i="6"/>
  <c r="H975" i="6"/>
  <c r="E975" i="6"/>
  <c r="D975" i="6"/>
  <c r="G463" i="6"/>
  <c r="F463" i="6"/>
  <c r="C463" i="6"/>
  <c r="D463" i="6"/>
  <c r="H463" i="6"/>
  <c r="E463" i="6"/>
  <c r="F950" i="6"/>
  <c r="D950" i="6"/>
  <c r="G950" i="6"/>
  <c r="H950" i="6"/>
  <c r="E950" i="6"/>
  <c r="C950" i="6"/>
  <c r="H438" i="6"/>
  <c r="G438" i="6"/>
  <c r="F438" i="6"/>
  <c r="C438" i="6"/>
  <c r="D438" i="6"/>
  <c r="E438" i="6"/>
  <c r="H925" i="6"/>
  <c r="C925" i="6"/>
  <c r="G925" i="6"/>
  <c r="F925" i="6"/>
  <c r="E925" i="6"/>
  <c r="D925" i="6"/>
  <c r="C413" i="6"/>
  <c r="D413" i="6"/>
  <c r="G413" i="6"/>
  <c r="F413" i="6"/>
  <c r="E413" i="6"/>
  <c r="H413" i="6"/>
  <c r="G923" i="6"/>
  <c r="E923" i="6"/>
  <c r="H923" i="6"/>
  <c r="C923" i="6"/>
  <c r="F923" i="6"/>
  <c r="D923" i="6"/>
  <c r="C603" i="6"/>
  <c r="E603" i="6"/>
  <c r="F603" i="6"/>
  <c r="H603" i="6"/>
  <c r="G603" i="6"/>
  <c r="D603" i="6"/>
  <c r="C27" i="6"/>
  <c r="C642" i="6"/>
  <c r="E642" i="6"/>
  <c r="H642" i="6"/>
  <c r="F642" i="6"/>
  <c r="G642" i="6"/>
  <c r="D642" i="6"/>
  <c r="G873" i="6"/>
  <c r="H873" i="6"/>
  <c r="F873" i="6"/>
  <c r="D873" i="6"/>
  <c r="C873" i="6"/>
  <c r="E873" i="6"/>
  <c r="H361" i="6"/>
  <c r="C361" i="6"/>
  <c r="G361" i="6"/>
  <c r="D361" i="6"/>
  <c r="F361" i="6"/>
  <c r="E361" i="6"/>
  <c r="C851" i="6"/>
  <c r="D851" i="6"/>
  <c r="H851" i="6"/>
  <c r="E851" i="6"/>
  <c r="F851" i="6"/>
  <c r="G851" i="6"/>
  <c r="E339" i="6"/>
  <c r="F339" i="6"/>
  <c r="H339" i="6"/>
  <c r="G339" i="6"/>
  <c r="C339" i="6"/>
  <c r="D339" i="6"/>
  <c r="C826" i="6"/>
  <c r="D826" i="6"/>
  <c r="G826" i="6"/>
  <c r="F826" i="6"/>
  <c r="H826" i="6"/>
  <c r="E826" i="6"/>
  <c r="E314" i="6"/>
  <c r="G314" i="6"/>
  <c r="D314" i="6"/>
  <c r="H314" i="6"/>
  <c r="C314" i="6"/>
  <c r="F314" i="6"/>
  <c r="C801" i="6"/>
  <c r="H801" i="6"/>
  <c r="F801" i="6"/>
  <c r="D801" i="6"/>
  <c r="G801" i="6"/>
  <c r="E801" i="6"/>
  <c r="G132" i="6"/>
  <c r="C132" i="6"/>
  <c r="D132" i="6"/>
  <c r="H132" i="6"/>
  <c r="F132" i="6"/>
  <c r="E132" i="6"/>
  <c r="C773" i="6"/>
  <c r="E773" i="6"/>
  <c r="H773" i="6"/>
  <c r="F773" i="6"/>
  <c r="D773" i="6"/>
  <c r="G773" i="6"/>
  <c r="D444" i="6"/>
  <c r="H444" i="6"/>
  <c r="E444" i="6"/>
  <c r="C444" i="6"/>
  <c r="G444" i="6"/>
  <c r="F444" i="6"/>
  <c r="H405" i="6"/>
  <c r="E405" i="6"/>
  <c r="G405" i="6"/>
  <c r="F405" i="6"/>
  <c r="C405" i="6"/>
  <c r="D405" i="6"/>
  <c r="G608" i="6"/>
  <c r="D608" i="6"/>
  <c r="F608" i="6"/>
  <c r="H608" i="6"/>
  <c r="E608" i="6"/>
  <c r="C608" i="6"/>
  <c r="D288" i="6"/>
  <c r="E288" i="6"/>
  <c r="H288" i="6"/>
  <c r="C288" i="6"/>
  <c r="F288" i="6"/>
  <c r="G288" i="6"/>
  <c r="H32" i="6"/>
  <c r="F32" i="6"/>
  <c r="E32" i="6"/>
  <c r="D32" i="6"/>
  <c r="G32" i="6"/>
  <c r="C32" i="6"/>
  <c r="F108" i="6"/>
  <c r="C108" i="6"/>
  <c r="G108" i="6"/>
  <c r="D108" i="6"/>
  <c r="H108" i="6"/>
  <c r="E108" i="6"/>
  <c r="C622" i="6"/>
  <c r="D622" i="6"/>
  <c r="F622" i="6"/>
  <c r="G622" i="6"/>
  <c r="E622" i="6"/>
  <c r="H622" i="6"/>
  <c r="G117" i="6"/>
  <c r="F117" i="6"/>
  <c r="E117" i="6"/>
  <c r="D117" i="6"/>
  <c r="C117" i="6"/>
  <c r="H117" i="6"/>
  <c r="G536" i="6"/>
  <c r="C536" i="6"/>
  <c r="F536" i="6"/>
  <c r="D536" i="6"/>
  <c r="E536" i="6"/>
  <c r="E318" i="6"/>
  <c r="C318" i="6"/>
  <c r="F318" i="6"/>
  <c r="G318" i="6"/>
  <c r="D318" i="6"/>
  <c r="H318" i="6"/>
  <c r="C284" i="6"/>
  <c r="G284" i="6"/>
  <c r="D284" i="6"/>
  <c r="F284" i="6"/>
  <c r="H284" i="6"/>
  <c r="E284" i="6"/>
  <c r="C422" i="6"/>
  <c r="F422" i="6"/>
  <c r="D422" i="6"/>
  <c r="E422" i="6"/>
  <c r="G422" i="6"/>
  <c r="H422" i="6"/>
  <c r="C89" i="6"/>
  <c r="H89" i="6"/>
  <c r="F89" i="6"/>
  <c r="G89" i="6"/>
  <c r="D89" i="6"/>
  <c r="E89" i="6"/>
  <c r="D298" i="6"/>
  <c r="E298" i="6"/>
  <c r="C298" i="6"/>
  <c r="F298" i="6"/>
  <c r="H298" i="6"/>
  <c r="G298" i="6"/>
  <c r="E1012" i="6"/>
  <c r="G1012" i="6"/>
  <c r="C1012" i="6"/>
  <c r="H1012" i="6"/>
  <c r="F1012" i="6"/>
  <c r="D1012" i="6"/>
  <c r="H631" i="6"/>
  <c r="E631" i="6"/>
  <c r="G631" i="6"/>
  <c r="C631" i="6"/>
  <c r="D631" i="6"/>
  <c r="F631" i="6"/>
  <c r="H302" i="6"/>
  <c r="F302" i="6"/>
  <c r="G302" i="6"/>
  <c r="D302" i="6"/>
  <c r="E302" i="6"/>
  <c r="C302" i="6"/>
  <c r="D261" i="6"/>
  <c r="G261" i="6"/>
  <c r="F261" i="6"/>
  <c r="C261" i="6"/>
  <c r="H261" i="6"/>
  <c r="E261" i="6"/>
  <c r="F358" i="6"/>
  <c r="D358" i="6"/>
  <c r="G358" i="6"/>
  <c r="C358" i="6"/>
  <c r="E358" i="6"/>
  <c r="H358" i="6"/>
  <c r="C77" i="6"/>
  <c r="E77" i="6"/>
  <c r="D77" i="6"/>
  <c r="G77" i="6"/>
  <c r="H77" i="6"/>
  <c r="F77" i="6"/>
  <c r="C75" i="6"/>
  <c r="H75" i="6"/>
  <c r="E75" i="6"/>
  <c r="F75" i="6"/>
  <c r="G75" i="6"/>
  <c r="D75" i="6"/>
  <c r="E793" i="6"/>
  <c r="G793" i="6"/>
  <c r="D793" i="6"/>
  <c r="H793" i="6"/>
  <c r="C793" i="6"/>
  <c r="F793" i="6"/>
  <c r="H234" i="6"/>
  <c r="C234" i="6"/>
  <c r="F234" i="6"/>
  <c r="G234" i="6"/>
  <c r="D234" i="6"/>
  <c r="E234" i="6"/>
  <c r="H948" i="6"/>
  <c r="E948" i="6"/>
  <c r="C948" i="6"/>
  <c r="D948" i="6"/>
  <c r="F948" i="6"/>
  <c r="C764" i="6"/>
  <c r="E764" i="6"/>
  <c r="F764" i="6"/>
  <c r="D764" i="6"/>
  <c r="G764" i="6"/>
  <c r="D784" i="6"/>
  <c r="F784" i="6"/>
  <c r="H784" i="6"/>
  <c r="G784" i="6"/>
  <c r="E784" i="6"/>
  <c r="C784" i="6"/>
  <c r="D46" i="6"/>
  <c r="C46" i="6"/>
  <c r="H46" i="6"/>
  <c r="F46" i="6"/>
  <c r="E46" i="6"/>
  <c r="G46" i="6"/>
  <c r="G831" i="6"/>
  <c r="C831" i="6"/>
  <c r="E831" i="6"/>
  <c r="F831" i="6"/>
  <c r="H831" i="6"/>
  <c r="D831" i="6"/>
  <c r="C781" i="6"/>
  <c r="D781" i="6"/>
  <c r="H781" i="6"/>
  <c r="G781" i="6"/>
  <c r="E781" i="6"/>
  <c r="F781" i="6"/>
  <c r="E754" i="6"/>
  <c r="G754" i="6"/>
  <c r="D754" i="6"/>
  <c r="D473" i="6"/>
  <c r="G473" i="6"/>
  <c r="H473" i="6"/>
  <c r="E473" i="6"/>
  <c r="C473" i="6"/>
  <c r="F473" i="6"/>
  <c r="E426" i="6"/>
  <c r="G426" i="6"/>
  <c r="H426" i="6"/>
  <c r="F426" i="6"/>
  <c r="C426" i="6"/>
  <c r="D426" i="6"/>
  <c r="F116" i="6"/>
  <c r="C116" i="6"/>
  <c r="E116" i="6"/>
  <c r="H116" i="6"/>
  <c r="D116" i="6"/>
  <c r="G116" i="6"/>
  <c r="H720" i="6"/>
  <c r="D720" i="6"/>
  <c r="F720" i="6"/>
  <c r="C720" i="6"/>
  <c r="G720" i="6"/>
  <c r="E720" i="6"/>
  <c r="D456" i="6"/>
  <c r="E456" i="6"/>
  <c r="H456" i="6"/>
  <c r="G456" i="6"/>
  <c r="C456" i="6"/>
  <c r="F456" i="6"/>
  <c r="D156" i="6"/>
  <c r="E382" i="6"/>
  <c r="H382" i="6"/>
  <c r="D382" i="6"/>
  <c r="F382" i="6"/>
  <c r="G382" i="6"/>
  <c r="C382" i="6"/>
  <c r="E593" i="6"/>
  <c r="G593" i="6"/>
  <c r="D593" i="6"/>
  <c r="H593" i="6"/>
  <c r="F593" i="6"/>
  <c r="C593" i="6"/>
  <c r="D742" i="6"/>
  <c r="G742" i="6"/>
  <c r="F742" i="6"/>
  <c r="C742" i="6"/>
  <c r="E742" i="6"/>
  <c r="H742" i="6"/>
  <c r="C558" i="6"/>
  <c r="E558" i="6"/>
  <c r="H558" i="6"/>
  <c r="D558" i="6"/>
  <c r="F558" i="6"/>
  <c r="G558" i="6"/>
  <c r="E849" i="6"/>
  <c r="F849" i="6"/>
  <c r="H849" i="6"/>
  <c r="G849" i="6"/>
  <c r="D849" i="6"/>
  <c r="C849" i="6"/>
  <c r="H1023" i="6"/>
  <c r="C1023" i="6"/>
  <c r="D1023" i="6"/>
  <c r="F1023" i="6"/>
  <c r="G1023" i="6"/>
  <c r="E1023" i="6"/>
  <c r="H648" i="6"/>
  <c r="D648" i="6"/>
  <c r="C648" i="6"/>
  <c r="E648" i="6"/>
  <c r="G648" i="6"/>
  <c r="F648" i="6"/>
  <c r="E986" i="6"/>
  <c r="F402" i="6"/>
  <c r="G532" i="6"/>
  <c r="G986" i="6"/>
  <c r="H255" i="6"/>
  <c r="C255" i="6"/>
  <c r="F255" i="6"/>
  <c r="G255" i="6"/>
  <c r="D255" i="6"/>
  <c r="E255" i="6"/>
  <c r="D205" i="6"/>
  <c r="F205" i="6"/>
  <c r="E205" i="6"/>
  <c r="H205" i="6"/>
  <c r="G205" i="6"/>
  <c r="C205" i="6"/>
  <c r="D178" i="6"/>
  <c r="C178" i="6"/>
  <c r="G178" i="6"/>
  <c r="H178" i="6"/>
  <c r="F178" i="6"/>
  <c r="E178" i="6"/>
  <c r="H131" i="6"/>
  <c r="D131" i="6"/>
  <c r="G131" i="6"/>
  <c r="E131" i="6"/>
  <c r="C131" i="6"/>
  <c r="F131" i="6"/>
  <c r="F81" i="6"/>
  <c r="G81" i="6"/>
  <c r="C81" i="6"/>
  <c r="D81" i="6"/>
  <c r="E81" i="6"/>
  <c r="H81" i="6"/>
  <c r="H581" i="6"/>
  <c r="E581" i="6"/>
  <c r="D581" i="6"/>
  <c r="F581" i="6"/>
  <c r="C581" i="6"/>
  <c r="G581" i="6"/>
  <c r="F971" i="6"/>
  <c r="E971" i="6"/>
  <c r="H971" i="6"/>
  <c r="G971" i="6"/>
  <c r="C971" i="6"/>
  <c r="D971" i="6"/>
  <c r="F874" i="6"/>
  <c r="G874" i="6"/>
  <c r="D874" i="6"/>
  <c r="E874" i="6"/>
  <c r="H874" i="6"/>
  <c r="C874" i="6"/>
  <c r="H767" i="6"/>
  <c r="C767" i="6"/>
  <c r="F767" i="6"/>
  <c r="G767" i="6"/>
  <c r="E767" i="6"/>
  <c r="D767" i="6"/>
  <c r="D690" i="6"/>
  <c r="G690" i="6"/>
  <c r="H690" i="6"/>
  <c r="C690" i="6"/>
  <c r="E690" i="6"/>
  <c r="C912" i="6"/>
  <c r="G912" i="6"/>
  <c r="F912" i="6"/>
  <c r="D912" i="6"/>
  <c r="E912" i="6"/>
  <c r="H912" i="6"/>
  <c r="H200" i="6"/>
  <c r="E200" i="6"/>
  <c r="F200" i="6"/>
  <c r="G200" i="6"/>
  <c r="D200" i="6"/>
  <c r="C200" i="6"/>
  <c r="E821" i="6"/>
  <c r="G821" i="6"/>
  <c r="H821" i="6"/>
  <c r="C821" i="6"/>
  <c r="D821" i="6"/>
  <c r="F821" i="6"/>
  <c r="G780" i="6"/>
  <c r="E780" i="6"/>
  <c r="H780" i="6"/>
  <c r="C780" i="6"/>
  <c r="F780" i="6"/>
  <c r="D780" i="6"/>
  <c r="H976" i="6"/>
  <c r="D976" i="6"/>
  <c r="E976" i="6"/>
  <c r="C976" i="6"/>
  <c r="G976" i="6"/>
  <c r="F976" i="6"/>
  <c r="C572" i="6"/>
  <c r="F572" i="6"/>
  <c r="H572" i="6"/>
  <c r="D572" i="6"/>
  <c r="E572" i="6"/>
  <c r="G572" i="6"/>
  <c r="E145" i="6"/>
  <c r="G145" i="6"/>
  <c r="C145" i="6"/>
  <c r="H145" i="6"/>
  <c r="F145" i="6"/>
  <c r="D145" i="6"/>
  <c r="H657" i="6"/>
  <c r="F657" i="6"/>
  <c r="D657" i="6"/>
  <c r="C657" i="6"/>
  <c r="E657" i="6"/>
  <c r="G657" i="6"/>
  <c r="G682" i="6"/>
  <c r="E682" i="6"/>
  <c r="C682" i="6"/>
  <c r="H682" i="6"/>
  <c r="F682" i="6"/>
  <c r="D682" i="6"/>
  <c r="G707" i="6"/>
  <c r="E707" i="6"/>
  <c r="D707" i="6"/>
  <c r="F707" i="6"/>
  <c r="H707" i="6"/>
  <c r="C707" i="6"/>
  <c r="G498" i="6"/>
  <c r="C498" i="6"/>
  <c r="F498" i="6"/>
  <c r="E498" i="6"/>
  <c r="H498" i="6"/>
  <c r="D498" i="6"/>
  <c r="C523" i="6"/>
  <c r="G523" i="6"/>
  <c r="H523" i="6"/>
  <c r="E523" i="6"/>
  <c r="D523" i="6"/>
  <c r="F523" i="6"/>
  <c r="G550" i="6"/>
  <c r="E550" i="6"/>
  <c r="D550" i="6"/>
  <c r="F550" i="6"/>
  <c r="C550" i="6"/>
  <c r="H550" i="6"/>
  <c r="E575" i="6"/>
  <c r="C575" i="6"/>
  <c r="D575" i="6"/>
  <c r="H575" i="6"/>
  <c r="G575" i="6"/>
  <c r="F575" i="6"/>
  <c r="C759" i="6"/>
  <c r="E759" i="6"/>
  <c r="G759" i="6"/>
  <c r="H759" i="6"/>
  <c r="D759" i="6"/>
  <c r="F759" i="6"/>
  <c r="D53" i="6"/>
  <c r="G53" i="6"/>
  <c r="E53" i="6"/>
  <c r="F53" i="6"/>
  <c r="C53" i="6"/>
  <c r="H53" i="6"/>
  <c r="F60" i="6"/>
  <c r="G60" i="6"/>
  <c r="E60" i="6"/>
  <c r="H60" i="6"/>
  <c r="D60" i="6"/>
  <c r="C60" i="6"/>
  <c r="E528" i="6"/>
  <c r="C528" i="6"/>
  <c r="G528" i="6"/>
  <c r="F528" i="6"/>
  <c r="H528" i="6"/>
  <c r="D528" i="6"/>
  <c r="C741" i="6"/>
  <c r="F741" i="6"/>
  <c r="E741" i="6"/>
  <c r="D741" i="6"/>
  <c r="G741" i="6"/>
  <c r="H741" i="6"/>
  <c r="C465" i="6"/>
  <c r="E465" i="6"/>
  <c r="H465" i="6"/>
  <c r="F465" i="6"/>
  <c r="D465" i="6"/>
  <c r="G465" i="6"/>
  <c r="F490" i="6"/>
  <c r="D490" i="6"/>
  <c r="H490" i="6"/>
  <c r="G490" i="6"/>
  <c r="C490" i="6"/>
  <c r="E490" i="6"/>
  <c r="F515" i="6"/>
  <c r="C515" i="6"/>
  <c r="H515" i="6"/>
  <c r="G515" i="6"/>
  <c r="E515" i="6"/>
  <c r="D515" i="6"/>
  <c r="D281" i="6"/>
  <c r="C281" i="6"/>
  <c r="E281" i="6"/>
  <c r="G281" i="6"/>
  <c r="H281" i="6"/>
  <c r="F281" i="6"/>
  <c r="G102" i="6"/>
  <c r="F102" i="6"/>
  <c r="D102" i="6"/>
  <c r="H102" i="6"/>
  <c r="C102" i="6"/>
  <c r="E102" i="6"/>
  <c r="H127" i="6"/>
  <c r="D127" i="6"/>
  <c r="G127" i="6"/>
  <c r="C127" i="6"/>
  <c r="E127" i="6"/>
  <c r="F127" i="6"/>
  <c r="C412" i="6"/>
  <c r="F412" i="6"/>
  <c r="E412" i="6"/>
  <c r="G412" i="6"/>
  <c r="D412" i="6"/>
  <c r="H412" i="6"/>
  <c r="G584" i="6"/>
  <c r="H584" i="6"/>
  <c r="C584" i="6"/>
  <c r="D584" i="6"/>
  <c r="E584" i="6"/>
  <c r="F80" i="6"/>
  <c r="E80" i="6"/>
  <c r="H80" i="6"/>
  <c r="G80" i="6"/>
  <c r="D80" i="6"/>
  <c r="C80" i="6"/>
  <c r="C592" i="6"/>
  <c r="F592" i="6"/>
  <c r="G592" i="6"/>
  <c r="E592" i="6"/>
  <c r="D592" i="6"/>
  <c r="H592" i="6"/>
  <c r="E85" i="6"/>
  <c r="D85" i="6"/>
  <c r="C85" i="6"/>
  <c r="H85" i="6"/>
  <c r="F85" i="6"/>
  <c r="G85" i="6"/>
  <c r="C199" i="6"/>
  <c r="F199" i="6"/>
  <c r="D199" i="6"/>
  <c r="H199" i="6"/>
  <c r="G199" i="6"/>
  <c r="E199" i="6"/>
  <c r="E997" i="6"/>
  <c r="F997" i="6"/>
  <c r="D997" i="6"/>
  <c r="H997" i="6"/>
  <c r="C997" i="6"/>
  <c r="G997" i="6"/>
  <c r="G529" i="6"/>
  <c r="F529" i="6"/>
  <c r="E529" i="6"/>
  <c r="C529" i="6"/>
  <c r="D529" i="6"/>
  <c r="H529" i="6"/>
  <c r="C810" i="6"/>
  <c r="D810" i="6"/>
  <c r="H810" i="6"/>
  <c r="E810" i="6"/>
  <c r="F810" i="6"/>
  <c r="G810" i="6"/>
  <c r="G835" i="6"/>
  <c r="H835" i="6"/>
  <c r="D835" i="6"/>
  <c r="E835" i="6"/>
  <c r="C835" i="6"/>
  <c r="F835" i="6"/>
  <c r="H857" i="6"/>
  <c r="F857" i="6"/>
  <c r="D857" i="6"/>
  <c r="G857" i="6"/>
  <c r="C857" i="6"/>
  <c r="E857" i="6"/>
  <c r="F882" i="6"/>
  <c r="G882" i="6"/>
  <c r="H882" i="6"/>
  <c r="E882" i="6"/>
  <c r="D882" i="6"/>
  <c r="C882" i="6"/>
  <c r="H395" i="6"/>
  <c r="C395" i="6"/>
  <c r="F395" i="6"/>
  <c r="G395" i="6"/>
  <c r="D395" i="6"/>
  <c r="E395" i="6"/>
  <c r="F907" i="6"/>
  <c r="H907" i="6"/>
  <c r="G907" i="6"/>
  <c r="E907" i="6"/>
  <c r="C907" i="6"/>
  <c r="D907" i="6"/>
  <c r="F397" i="6"/>
  <c r="D397" i="6"/>
  <c r="E397" i="6"/>
  <c r="H397" i="6"/>
  <c r="G397" i="6"/>
  <c r="C397" i="6"/>
  <c r="C166" i="6"/>
  <c r="E166" i="6"/>
  <c r="H166" i="6"/>
  <c r="D166" i="6"/>
  <c r="G166" i="6"/>
  <c r="D191" i="6"/>
  <c r="H191" i="6"/>
  <c r="G191" i="6"/>
  <c r="E191" i="6"/>
  <c r="C191" i="6"/>
  <c r="F191" i="6"/>
  <c r="H92" i="6"/>
  <c r="E92" i="6"/>
  <c r="G92" i="6"/>
  <c r="D92" i="6"/>
  <c r="F92" i="6"/>
  <c r="C92" i="6"/>
  <c r="E748" i="6"/>
  <c r="D748" i="6"/>
  <c r="C748" i="6"/>
  <c r="G748" i="6"/>
  <c r="H748" i="6"/>
  <c r="F748" i="6"/>
  <c r="D152" i="6"/>
  <c r="F152" i="6"/>
  <c r="G152" i="6"/>
  <c r="C152" i="6"/>
  <c r="H152" i="6"/>
  <c r="E152" i="6"/>
  <c r="G280" i="6"/>
  <c r="D280" i="6"/>
  <c r="C280" i="6"/>
  <c r="E280" i="6"/>
  <c r="F280" i="6"/>
  <c r="H280" i="6"/>
  <c r="G408" i="6"/>
  <c r="H408" i="6"/>
  <c r="F408" i="6"/>
  <c r="C408" i="6"/>
  <c r="D408" i="6"/>
  <c r="E408" i="6"/>
  <c r="C600" i="6"/>
  <c r="H600" i="6"/>
  <c r="F600" i="6"/>
  <c r="D600" i="6"/>
  <c r="G600" i="6"/>
  <c r="E600" i="6"/>
  <c r="E856" i="6"/>
  <c r="C856" i="6"/>
  <c r="G856" i="6"/>
  <c r="H856" i="6"/>
  <c r="F856" i="6"/>
  <c r="D856" i="6"/>
  <c r="G373" i="6"/>
  <c r="D373" i="6"/>
  <c r="C373" i="6"/>
  <c r="H373" i="6"/>
  <c r="F373" i="6"/>
  <c r="E373" i="6"/>
  <c r="E359" i="6"/>
  <c r="G359" i="6"/>
  <c r="H359" i="6"/>
  <c r="F359" i="6"/>
  <c r="C359" i="6"/>
  <c r="D359" i="6"/>
  <c r="F316" i="6"/>
  <c r="D316" i="6"/>
  <c r="H316" i="6"/>
  <c r="C316" i="6"/>
  <c r="E316" i="6"/>
  <c r="G316" i="6"/>
  <c r="F709" i="6"/>
  <c r="C709" i="6"/>
  <c r="E709" i="6"/>
  <c r="D709" i="6"/>
  <c r="H709" i="6"/>
  <c r="G709" i="6"/>
  <c r="E544" i="6"/>
  <c r="D544" i="6"/>
  <c r="C544" i="6"/>
  <c r="H544" i="6"/>
  <c r="F544" i="6"/>
  <c r="H800" i="6"/>
  <c r="F800" i="6"/>
  <c r="D800" i="6"/>
  <c r="E800" i="6"/>
  <c r="C800" i="6"/>
  <c r="G800" i="6"/>
  <c r="C149" i="6"/>
  <c r="D149" i="6"/>
  <c r="H149" i="6"/>
  <c r="E149" i="6"/>
  <c r="F149" i="6"/>
  <c r="G149" i="6"/>
  <c r="D206" i="6"/>
  <c r="E206" i="6"/>
  <c r="H206" i="6"/>
  <c r="C206" i="6"/>
  <c r="F206" i="6"/>
  <c r="G206" i="6"/>
  <c r="D263" i="6"/>
  <c r="G263" i="6"/>
  <c r="F263" i="6"/>
  <c r="E263" i="6"/>
  <c r="C263" i="6"/>
  <c r="H263" i="6"/>
  <c r="D196" i="6"/>
  <c r="G196" i="6"/>
  <c r="C196" i="6"/>
  <c r="H196" i="6"/>
  <c r="E196" i="6"/>
  <c r="F196" i="6"/>
  <c r="D452" i="6"/>
  <c r="G452" i="6"/>
  <c r="H452" i="6"/>
  <c r="F452" i="6"/>
  <c r="E452" i="6"/>
  <c r="C452" i="6"/>
  <c r="H644" i="6"/>
  <c r="D644" i="6"/>
  <c r="F644" i="6"/>
  <c r="G644" i="6"/>
  <c r="E644" i="6"/>
  <c r="C644" i="6"/>
  <c r="C772" i="6"/>
  <c r="E772" i="6"/>
  <c r="D772" i="6"/>
  <c r="F772" i="6"/>
  <c r="G772" i="6"/>
  <c r="H772" i="6"/>
  <c r="C900" i="6"/>
  <c r="D900" i="6"/>
  <c r="E900" i="6"/>
  <c r="F900" i="6"/>
  <c r="G900" i="6"/>
  <c r="H900" i="6"/>
  <c r="D37" i="6"/>
  <c r="F37" i="6"/>
  <c r="G37" i="6"/>
  <c r="H37" i="6"/>
  <c r="C37" i="6"/>
  <c r="E37" i="6"/>
  <c r="H549" i="6"/>
  <c r="E549" i="6"/>
  <c r="G549" i="6"/>
  <c r="C549" i="6"/>
  <c r="D549" i="6"/>
  <c r="F549" i="6"/>
  <c r="C30" i="6"/>
  <c r="C542" i="6"/>
  <c r="F542" i="6"/>
  <c r="D542" i="6"/>
  <c r="E542" i="6"/>
  <c r="G542" i="6"/>
  <c r="H87" i="6"/>
  <c r="C87" i="6"/>
  <c r="G87" i="6"/>
  <c r="F87" i="6"/>
  <c r="E87" i="6"/>
  <c r="D87" i="6"/>
  <c r="C599" i="6"/>
  <c r="E599" i="6"/>
  <c r="H599" i="6"/>
  <c r="G599" i="6"/>
  <c r="D599" i="6"/>
  <c r="F599" i="6"/>
  <c r="E33" i="6"/>
  <c r="H33" i="6"/>
  <c r="F33" i="6"/>
  <c r="G33" i="6"/>
  <c r="D33" i="6"/>
  <c r="C33" i="6"/>
  <c r="H161" i="6"/>
  <c r="G161" i="6"/>
  <c r="D161" i="6"/>
  <c r="F161" i="6"/>
  <c r="E161" i="6"/>
  <c r="C161" i="6"/>
  <c r="H289" i="6"/>
  <c r="F289" i="6"/>
  <c r="C289" i="6"/>
  <c r="G289" i="6"/>
  <c r="E289" i="6"/>
  <c r="D289" i="6"/>
  <c r="E417" i="6"/>
  <c r="F417" i="6"/>
  <c r="H417" i="6"/>
  <c r="C417" i="6"/>
  <c r="D417" i="6"/>
  <c r="G417" i="6"/>
  <c r="H865" i="6"/>
  <c r="C865" i="6"/>
  <c r="E865" i="6"/>
  <c r="G865" i="6"/>
  <c r="D865" i="6"/>
  <c r="F865" i="6"/>
  <c r="C122" i="6"/>
  <c r="E122" i="6"/>
  <c r="G122" i="6"/>
  <c r="F122" i="6"/>
  <c r="H122" i="6"/>
  <c r="D122" i="6"/>
  <c r="D378" i="6"/>
  <c r="E378" i="6"/>
  <c r="C378" i="6"/>
  <c r="F378" i="6"/>
  <c r="G378" i="6"/>
  <c r="H378" i="6"/>
  <c r="C634" i="6"/>
  <c r="E634" i="6"/>
  <c r="D634" i="6"/>
  <c r="F634" i="6"/>
  <c r="H634" i="6"/>
  <c r="E890" i="6"/>
  <c r="F890" i="6"/>
  <c r="C890" i="6"/>
  <c r="H890" i="6"/>
  <c r="D890" i="6"/>
  <c r="G890" i="6"/>
  <c r="E147" i="6"/>
  <c r="F147" i="6"/>
  <c r="H147" i="6"/>
  <c r="D147" i="6"/>
  <c r="G147" i="6"/>
  <c r="C147" i="6"/>
  <c r="G403" i="6"/>
  <c r="C403" i="6"/>
  <c r="E403" i="6"/>
  <c r="F403" i="6"/>
  <c r="H403" i="6"/>
  <c r="D403" i="6"/>
  <c r="H659" i="6"/>
  <c r="E659" i="6"/>
  <c r="G659" i="6"/>
  <c r="C659" i="6"/>
  <c r="F659" i="6"/>
  <c r="D659" i="6"/>
  <c r="H915" i="6"/>
  <c r="F915" i="6"/>
  <c r="G915" i="6"/>
  <c r="C915" i="6"/>
  <c r="D915" i="6"/>
  <c r="E915" i="6"/>
  <c r="C169" i="6"/>
  <c r="F169" i="6"/>
  <c r="E169" i="6"/>
  <c r="G169" i="6"/>
  <c r="H169" i="6"/>
  <c r="D169" i="6"/>
  <c r="C425" i="6"/>
  <c r="G425" i="6"/>
  <c r="H425" i="6"/>
  <c r="D425" i="6"/>
  <c r="E425" i="6"/>
  <c r="F425" i="6"/>
  <c r="G681" i="6"/>
  <c r="D681" i="6"/>
  <c r="F681" i="6"/>
  <c r="H681" i="6"/>
  <c r="C681" i="6"/>
  <c r="E681" i="6"/>
  <c r="H937" i="6"/>
  <c r="F937" i="6"/>
  <c r="D937" i="6"/>
  <c r="G937" i="6"/>
  <c r="E937" i="6"/>
  <c r="C937" i="6"/>
  <c r="C130" i="6"/>
  <c r="H130" i="6"/>
  <c r="G130" i="6"/>
  <c r="E130" i="6"/>
  <c r="D130" i="6"/>
  <c r="D258" i="6"/>
  <c r="F258" i="6"/>
  <c r="E258" i="6"/>
  <c r="H258" i="6"/>
  <c r="G258" i="6"/>
  <c r="C258" i="6"/>
  <c r="C514" i="6"/>
  <c r="D514" i="6"/>
  <c r="E514" i="6"/>
  <c r="H514" i="6"/>
  <c r="G514" i="6"/>
  <c r="C962" i="6"/>
  <c r="F962" i="6"/>
  <c r="H962" i="6"/>
  <c r="G962" i="6"/>
  <c r="D962" i="6"/>
  <c r="E962" i="6"/>
  <c r="H155" i="6"/>
  <c r="F155" i="6"/>
  <c r="G155" i="6"/>
  <c r="D155" i="6"/>
  <c r="C155" i="6"/>
  <c r="E155" i="6"/>
  <c r="E283" i="6"/>
  <c r="H283" i="6"/>
  <c r="G283" i="6"/>
  <c r="C283" i="6"/>
  <c r="D283" i="6"/>
  <c r="F283" i="6"/>
  <c r="F539" i="6"/>
  <c r="C539" i="6"/>
  <c r="G539" i="6"/>
  <c r="D539" i="6"/>
  <c r="E539" i="6"/>
  <c r="H539" i="6"/>
  <c r="C987" i="6"/>
  <c r="G987" i="6"/>
  <c r="H987" i="6"/>
  <c r="F987" i="6"/>
  <c r="D987" i="6"/>
  <c r="E987" i="6"/>
  <c r="G221" i="6"/>
  <c r="D221" i="6"/>
  <c r="F221" i="6"/>
  <c r="C221" i="6"/>
  <c r="H221" i="6"/>
  <c r="E221" i="6"/>
  <c r="F733" i="6"/>
  <c r="D733" i="6"/>
  <c r="G733" i="6"/>
  <c r="E733" i="6"/>
  <c r="H733" i="6"/>
  <c r="C733" i="6"/>
  <c r="E989" i="6"/>
  <c r="C989" i="6"/>
  <c r="D989" i="6"/>
  <c r="H989" i="6"/>
  <c r="F989" i="6"/>
  <c r="G989" i="6"/>
  <c r="E246" i="6"/>
  <c r="H246" i="6"/>
  <c r="D246" i="6"/>
  <c r="G246" i="6"/>
  <c r="C246" i="6"/>
  <c r="F246" i="6"/>
  <c r="C502" i="6"/>
  <c r="F502" i="6"/>
  <c r="G502" i="6"/>
  <c r="H502" i="6"/>
  <c r="E502" i="6"/>
  <c r="D502" i="6"/>
  <c r="H758" i="6"/>
  <c r="C758" i="6"/>
  <c r="G758" i="6"/>
  <c r="D758" i="6"/>
  <c r="F758" i="6"/>
  <c r="E758" i="6"/>
  <c r="F1014" i="6"/>
  <c r="H1014" i="6"/>
  <c r="C1014" i="6"/>
  <c r="G1014" i="6"/>
  <c r="D1014" i="6"/>
  <c r="E1014" i="6"/>
  <c r="C271" i="6"/>
  <c r="H271" i="6"/>
  <c r="F271" i="6"/>
  <c r="G271" i="6"/>
  <c r="D271" i="6"/>
  <c r="E271" i="6"/>
  <c r="F527" i="6"/>
  <c r="G527" i="6"/>
  <c r="H527" i="6"/>
  <c r="D527" i="6"/>
  <c r="C527" i="6"/>
  <c r="E527" i="6"/>
  <c r="F783" i="6"/>
  <c r="G783" i="6"/>
  <c r="C783" i="6"/>
  <c r="H783" i="6"/>
  <c r="D783" i="6"/>
  <c r="E783" i="6"/>
  <c r="H140" i="6"/>
  <c r="F140" i="6"/>
  <c r="C140" i="6"/>
  <c r="D140" i="6"/>
  <c r="G140" i="6"/>
  <c r="E140" i="6"/>
  <c r="D796" i="6"/>
  <c r="F796" i="6"/>
  <c r="E796" i="6"/>
  <c r="C796" i="6"/>
  <c r="H796" i="6"/>
  <c r="G796" i="6"/>
  <c r="D375" i="6"/>
  <c r="C375" i="6"/>
  <c r="E375" i="6"/>
  <c r="H375" i="6"/>
  <c r="F375" i="6"/>
  <c r="G375" i="6"/>
  <c r="C232" i="6"/>
  <c r="G232" i="6"/>
  <c r="H232" i="6"/>
  <c r="E232" i="6"/>
  <c r="D232" i="6"/>
  <c r="F232" i="6"/>
  <c r="E488" i="6"/>
  <c r="C488" i="6"/>
  <c r="G488" i="6"/>
  <c r="H488" i="6"/>
  <c r="F488" i="6"/>
  <c r="D488" i="6"/>
  <c r="C744" i="6"/>
  <c r="D744" i="6"/>
  <c r="H744" i="6"/>
  <c r="E744" i="6"/>
  <c r="G744" i="6"/>
  <c r="F744" i="6"/>
  <c r="C181" i="6"/>
  <c r="H181" i="6"/>
  <c r="D181" i="6"/>
  <c r="E181" i="6"/>
  <c r="G181" i="6"/>
  <c r="F181" i="6"/>
  <c r="D174" i="6"/>
  <c r="E174" i="6"/>
  <c r="F174" i="6"/>
  <c r="C174" i="6"/>
  <c r="H174" i="6"/>
  <c r="G174" i="6"/>
  <c r="G942" i="6"/>
  <c r="F942" i="6"/>
  <c r="C942" i="6"/>
  <c r="H942" i="6"/>
  <c r="C935" i="6"/>
  <c r="G935" i="6"/>
  <c r="F935" i="6"/>
  <c r="E935" i="6"/>
  <c r="D935" i="6"/>
  <c r="H935" i="6"/>
  <c r="G860" i="6"/>
  <c r="F860" i="6"/>
  <c r="E860" i="6"/>
  <c r="D860" i="6"/>
  <c r="C860" i="6"/>
  <c r="G503" i="6"/>
  <c r="E503" i="6"/>
  <c r="C503" i="6"/>
  <c r="F503" i="6"/>
  <c r="H503" i="6"/>
  <c r="D503" i="6"/>
  <c r="G304" i="6"/>
  <c r="E304" i="6"/>
  <c r="F304" i="6"/>
  <c r="H304" i="6"/>
  <c r="C304" i="6"/>
  <c r="D304" i="6"/>
  <c r="C816" i="6"/>
  <c r="E816" i="6"/>
  <c r="F816" i="6"/>
  <c r="H816" i="6"/>
  <c r="D816" i="6"/>
  <c r="G816" i="6"/>
  <c r="H270" i="6"/>
  <c r="E270" i="6"/>
  <c r="C270" i="6"/>
  <c r="G270" i="6"/>
  <c r="F270" i="6"/>
  <c r="D270" i="6"/>
  <c r="C839" i="6"/>
  <c r="H839" i="6"/>
  <c r="F839" i="6"/>
  <c r="D839" i="6"/>
  <c r="G839" i="6"/>
  <c r="E839" i="6"/>
  <c r="C668" i="6"/>
  <c r="G668" i="6"/>
  <c r="E668" i="6"/>
  <c r="H668" i="6"/>
  <c r="D668" i="6"/>
  <c r="F668" i="6"/>
  <c r="C574" i="6"/>
  <c r="E574" i="6"/>
  <c r="G574" i="6"/>
  <c r="F574" i="6"/>
  <c r="D574" i="6"/>
  <c r="D148" i="6"/>
  <c r="G148" i="6"/>
  <c r="F148" i="6"/>
  <c r="E148" i="6"/>
  <c r="C148" i="6"/>
  <c r="H148" i="6"/>
  <c r="G340" i="6"/>
  <c r="H340" i="6"/>
  <c r="D340" i="6"/>
  <c r="C340" i="6"/>
  <c r="E596" i="6"/>
  <c r="D596" i="6"/>
  <c r="H596" i="6"/>
  <c r="G596" i="6"/>
  <c r="F596" i="6"/>
  <c r="C596" i="6"/>
  <c r="D852" i="6"/>
  <c r="G852" i="6"/>
  <c r="F852" i="6"/>
  <c r="C852" i="6"/>
  <c r="D357" i="6"/>
  <c r="H357" i="6"/>
  <c r="G357" i="6"/>
  <c r="E357" i="6"/>
  <c r="F357" i="6"/>
  <c r="C357" i="6"/>
  <c r="C350" i="6"/>
  <c r="D350" i="6"/>
  <c r="H350" i="6"/>
  <c r="E350" i="6"/>
  <c r="F350" i="6"/>
  <c r="G350" i="6"/>
  <c r="D407" i="6"/>
  <c r="H407" i="6"/>
  <c r="G407" i="6"/>
  <c r="E407" i="6"/>
  <c r="F407" i="6"/>
  <c r="C407" i="6"/>
  <c r="D113" i="6"/>
  <c r="F113" i="6"/>
  <c r="E113" i="6"/>
  <c r="G113" i="6"/>
  <c r="C113" i="6"/>
  <c r="H113" i="6"/>
  <c r="F369" i="6"/>
  <c r="E369" i="6"/>
  <c r="H369" i="6"/>
  <c r="D369" i="6"/>
  <c r="C369" i="6"/>
  <c r="G369" i="6"/>
  <c r="E625" i="6"/>
  <c r="D625" i="6"/>
  <c r="C625" i="6"/>
  <c r="H625" i="6"/>
  <c r="F625" i="6"/>
  <c r="G625" i="6"/>
  <c r="F817" i="6"/>
  <c r="G817" i="6"/>
  <c r="H817" i="6"/>
  <c r="C817" i="6"/>
  <c r="D817" i="6"/>
  <c r="E817" i="6"/>
  <c r="F74" i="6"/>
  <c r="E74" i="6"/>
  <c r="D74" i="6"/>
  <c r="C74" i="6"/>
  <c r="H74" i="6"/>
  <c r="G74" i="6"/>
  <c r="H394" i="6"/>
  <c r="C394" i="6"/>
  <c r="D650" i="6"/>
  <c r="E650" i="6"/>
  <c r="H650" i="6"/>
  <c r="C650" i="6"/>
  <c r="G650" i="6"/>
  <c r="F650" i="6"/>
  <c r="C842" i="6"/>
  <c r="D842" i="6"/>
  <c r="F842" i="6"/>
  <c r="G842" i="6"/>
  <c r="H842" i="6"/>
  <c r="F99" i="6"/>
  <c r="D99" i="6"/>
  <c r="C99" i="6"/>
  <c r="E99" i="6"/>
  <c r="H99" i="6"/>
  <c r="G99" i="6"/>
  <c r="F419" i="6"/>
  <c r="D419" i="6"/>
  <c r="G419" i="6"/>
  <c r="H419" i="6"/>
  <c r="E419" i="6"/>
  <c r="C419" i="6"/>
  <c r="H675" i="6"/>
  <c r="F675" i="6"/>
  <c r="E675" i="6"/>
  <c r="G675" i="6"/>
  <c r="C675" i="6"/>
  <c r="D675" i="6"/>
  <c r="E867" i="6"/>
  <c r="D867" i="6"/>
  <c r="G867" i="6"/>
  <c r="F867" i="6"/>
  <c r="H867" i="6"/>
  <c r="C867" i="6"/>
  <c r="F185" i="6"/>
  <c r="E185" i="6"/>
  <c r="C185" i="6"/>
  <c r="G185" i="6"/>
  <c r="D185" i="6"/>
  <c r="H185" i="6"/>
  <c r="F441" i="6"/>
  <c r="E441" i="6"/>
  <c r="C441" i="6"/>
  <c r="D441" i="6"/>
  <c r="H441" i="6"/>
  <c r="G441" i="6"/>
  <c r="E697" i="6"/>
  <c r="D697" i="6"/>
  <c r="G697" i="6"/>
  <c r="H697" i="6"/>
  <c r="F697" i="6"/>
  <c r="C697" i="6"/>
  <c r="F889" i="6"/>
  <c r="G889" i="6"/>
  <c r="H889" i="6"/>
  <c r="D889" i="6"/>
  <c r="C889" i="6"/>
  <c r="E889" i="6"/>
  <c r="D210" i="6"/>
  <c r="H210" i="6"/>
  <c r="F210" i="6"/>
  <c r="G210" i="6"/>
  <c r="C210" i="6"/>
  <c r="F466" i="6"/>
  <c r="C466" i="6"/>
  <c r="D466" i="6"/>
  <c r="G466" i="6"/>
  <c r="E466" i="6"/>
  <c r="H466" i="6"/>
  <c r="F658" i="6"/>
  <c r="H658" i="6"/>
  <c r="G658" i="6"/>
  <c r="C658" i="6"/>
  <c r="D658" i="6"/>
  <c r="E658" i="6"/>
  <c r="F171" i="6"/>
  <c r="E171" i="6"/>
  <c r="C171" i="6"/>
  <c r="G171" i="6"/>
  <c r="D171" i="6"/>
  <c r="H171" i="6"/>
  <c r="F747" i="6"/>
  <c r="E747" i="6"/>
  <c r="G747" i="6"/>
  <c r="H747" i="6"/>
  <c r="D747" i="6"/>
  <c r="C747" i="6"/>
  <c r="H939" i="6"/>
  <c r="G939" i="6"/>
  <c r="D939" i="6"/>
  <c r="C939" i="6"/>
  <c r="F939" i="6"/>
  <c r="E939" i="6"/>
  <c r="F173" i="6"/>
  <c r="H173" i="6"/>
  <c r="E173" i="6"/>
  <c r="G173" i="6"/>
  <c r="D173" i="6"/>
  <c r="C173" i="6"/>
  <c r="D493" i="6"/>
  <c r="G493" i="6"/>
  <c r="H493" i="6"/>
  <c r="E493" i="6"/>
  <c r="C493" i="6"/>
  <c r="F493" i="6"/>
  <c r="F749" i="6"/>
  <c r="H749" i="6"/>
  <c r="G749" i="6"/>
  <c r="C749" i="6"/>
  <c r="E749" i="6"/>
  <c r="D749" i="6"/>
  <c r="D1005" i="6"/>
  <c r="E1005" i="6"/>
  <c r="C1005" i="6"/>
  <c r="F1005" i="6"/>
  <c r="H1005" i="6"/>
  <c r="G1005" i="6"/>
  <c r="D262" i="6"/>
  <c r="C262" i="6"/>
  <c r="E262" i="6"/>
  <c r="G262" i="6"/>
  <c r="F262" i="6"/>
  <c r="C518" i="6"/>
  <c r="D518" i="6"/>
  <c r="E518" i="6"/>
  <c r="G518" i="6"/>
  <c r="C710" i="6"/>
  <c r="E710" i="6"/>
  <c r="F710" i="6"/>
  <c r="D966" i="6"/>
  <c r="G966" i="6"/>
  <c r="C966" i="6"/>
  <c r="F966" i="6"/>
  <c r="H287" i="6"/>
  <c r="E287" i="6"/>
  <c r="G287" i="6"/>
  <c r="C287" i="6"/>
  <c r="F287" i="6"/>
  <c r="D287" i="6"/>
  <c r="D543" i="6"/>
  <c r="G543" i="6"/>
  <c r="C543" i="6"/>
  <c r="H543" i="6"/>
  <c r="E543" i="6"/>
  <c r="F543" i="6"/>
  <c r="H799" i="6"/>
  <c r="E799" i="6"/>
  <c r="G799" i="6"/>
  <c r="F799" i="6"/>
  <c r="D799" i="6"/>
  <c r="C799" i="6"/>
  <c r="G188" i="6"/>
  <c r="E188" i="6"/>
  <c r="F188" i="6"/>
  <c r="H188" i="6"/>
  <c r="D188" i="6"/>
  <c r="C188" i="6"/>
  <c r="H652" i="6"/>
  <c r="D652" i="6"/>
  <c r="G652" i="6"/>
  <c r="E652" i="6"/>
  <c r="F652" i="6"/>
  <c r="C652" i="6"/>
  <c r="E248" i="6"/>
  <c r="G248" i="6"/>
  <c r="D248" i="6"/>
  <c r="F248" i="6"/>
  <c r="C248" i="6"/>
  <c r="H248" i="6"/>
  <c r="D504" i="6"/>
  <c r="E504" i="6"/>
  <c r="F504" i="6"/>
  <c r="G504" i="6"/>
  <c r="C504" i="6"/>
  <c r="H504" i="6"/>
  <c r="F760" i="6"/>
  <c r="E760" i="6"/>
  <c r="H760" i="6"/>
  <c r="C760" i="6"/>
  <c r="D760" i="6"/>
  <c r="G760" i="6"/>
  <c r="C1016" i="6"/>
  <c r="H1016" i="6"/>
  <c r="D1016" i="6"/>
  <c r="G1016" i="6"/>
  <c r="F1016" i="6"/>
  <c r="E1016" i="6"/>
  <c r="H1013" i="6"/>
  <c r="E1013" i="6"/>
  <c r="D1013" i="6"/>
  <c r="G1013" i="6"/>
  <c r="F1013" i="6"/>
  <c r="C1013" i="6"/>
  <c r="C999" i="6"/>
  <c r="G999" i="6"/>
  <c r="F999" i="6"/>
  <c r="D999" i="6"/>
  <c r="H999" i="6"/>
  <c r="E999" i="6"/>
  <c r="G732" i="6"/>
  <c r="F732" i="6"/>
  <c r="C732" i="6"/>
  <c r="E732" i="6"/>
  <c r="D732" i="6"/>
  <c r="H732" i="6"/>
  <c r="H1022" i="6"/>
  <c r="E1022" i="6"/>
  <c r="D1022" i="6"/>
  <c r="G1022" i="6"/>
  <c r="C1022" i="6"/>
  <c r="D192" i="6"/>
  <c r="G192" i="6"/>
  <c r="H192" i="6"/>
  <c r="E192" i="6"/>
  <c r="F192" i="6"/>
  <c r="C192" i="6"/>
  <c r="F448" i="6"/>
  <c r="E448" i="6"/>
  <c r="C448" i="6"/>
  <c r="D448" i="6"/>
  <c r="D704" i="6"/>
  <c r="G704" i="6"/>
  <c r="E704" i="6"/>
  <c r="F704" i="6"/>
  <c r="H704" i="6"/>
  <c r="C704" i="6"/>
  <c r="F960" i="6"/>
  <c r="E960" i="6"/>
  <c r="H960" i="6"/>
  <c r="G960" i="6"/>
  <c r="D960" i="6"/>
  <c r="C960" i="6"/>
  <c r="D78" i="6"/>
  <c r="H78" i="6"/>
  <c r="C78" i="6"/>
  <c r="G78" i="6"/>
  <c r="F78" i="6"/>
  <c r="E78" i="6"/>
  <c r="D135" i="6"/>
  <c r="G135" i="6"/>
  <c r="F135" i="6"/>
  <c r="E135" i="6"/>
  <c r="H135" i="6"/>
  <c r="C135" i="6"/>
  <c r="E172" i="6"/>
  <c r="F172" i="6"/>
  <c r="G172" i="6"/>
  <c r="H172" i="6"/>
  <c r="D172" i="6"/>
  <c r="C172" i="6"/>
  <c r="D389" i="6"/>
  <c r="H389" i="6"/>
  <c r="G389" i="6"/>
  <c r="F389" i="6"/>
  <c r="C389" i="6"/>
  <c r="E389" i="6"/>
  <c r="F439" i="6"/>
  <c r="E439" i="6"/>
  <c r="C439" i="6"/>
  <c r="H439" i="6"/>
  <c r="D439" i="6"/>
  <c r="G439" i="6"/>
  <c r="F228" i="6"/>
  <c r="H228" i="6"/>
  <c r="D228" i="6"/>
  <c r="E228" i="6"/>
  <c r="C228" i="6"/>
  <c r="G228" i="6"/>
  <c r="H548" i="6"/>
  <c r="C548" i="6"/>
  <c r="D548" i="6"/>
  <c r="F548" i="6"/>
  <c r="G548" i="6"/>
  <c r="E548" i="6"/>
  <c r="G804" i="6"/>
  <c r="F804" i="6"/>
  <c r="E804" i="6"/>
  <c r="D804" i="6"/>
  <c r="H804" i="6"/>
  <c r="C804" i="6"/>
  <c r="D165" i="6"/>
  <c r="H165" i="6"/>
  <c r="G165" i="6"/>
  <c r="E165" i="6"/>
  <c r="F165" i="6"/>
  <c r="C165" i="6"/>
  <c r="F933" i="6"/>
  <c r="E933" i="6"/>
  <c r="G933" i="6"/>
  <c r="C933" i="6"/>
  <c r="D933" i="6"/>
  <c r="H933" i="6"/>
  <c r="F983" i="6"/>
  <c r="E983" i="6"/>
  <c r="C983" i="6"/>
  <c r="H983" i="6"/>
  <c r="D983" i="6"/>
  <c r="G983" i="6"/>
  <c r="G257" i="6"/>
  <c r="E257" i="6"/>
  <c r="D257" i="6"/>
  <c r="H257" i="6"/>
  <c r="F257" i="6"/>
  <c r="C257" i="6"/>
  <c r="H769" i="6"/>
  <c r="C769" i="6"/>
  <c r="D769" i="6"/>
  <c r="E769" i="6"/>
  <c r="G769" i="6"/>
  <c r="F769" i="6"/>
  <c r="C26" i="6"/>
  <c r="H282" i="6"/>
  <c r="D282" i="6"/>
  <c r="F282" i="6"/>
  <c r="G282" i="6"/>
  <c r="C282" i="6"/>
  <c r="E282" i="6"/>
  <c r="H538" i="6"/>
  <c r="C538" i="6"/>
  <c r="D538" i="6"/>
  <c r="E538" i="6"/>
  <c r="G538" i="6"/>
  <c r="F538" i="6"/>
  <c r="F794" i="6"/>
  <c r="C794" i="6"/>
  <c r="F51" i="6"/>
  <c r="H51" i="6"/>
  <c r="D51" i="6"/>
  <c r="E51" i="6"/>
  <c r="G51" i="6"/>
  <c r="C51" i="6"/>
  <c r="E307" i="6"/>
  <c r="D307" i="6"/>
  <c r="F307" i="6"/>
  <c r="H307" i="6"/>
  <c r="C307" i="6"/>
  <c r="G307" i="6"/>
  <c r="C819" i="6"/>
  <c r="G819" i="6"/>
  <c r="H819" i="6"/>
  <c r="F819" i="6"/>
  <c r="E819" i="6"/>
  <c r="D819" i="6"/>
  <c r="H73" i="6"/>
  <c r="D73" i="6"/>
  <c r="F73" i="6"/>
  <c r="E73" i="6"/>
  <c r="G73" i="6"/>
  <c r="C73" i="6"/>
  <c r="G329" i="6"/>
  <c r="E329" i="6"/>
  <c r="C329" i="6"/>
  <c r="F329" i="6"/>
  <c r="D329" i="6"/>
  <c r="H329" i="6"/>
  <c r="H585" i="6"/>
  <c r="D585" i="6"/>
  <c r="G585" i="6"/>
  <c r="C585" i="6"/>
  <c r="F585" i="6"/>
  <c r="E585" i="6"/>
  <c r="E841" i="6"/>
  <c r="F841" i="6"/>
  <c r="C841" i="6"/>
  <c r="H841" i="6"/>
  <c r="G841" i="6"/>
  <c r="D841" i="6"/>
  <c r="C98" i="6"/>
  <c r="E98" i="6"/>
  <c r="F98" i="6"/>
  <c r="G98" i="6"/>
  <c r="D98" i="6"/>
  <c r="H98" i="6"/>
  <c r="H610" i="6"/>
  <c r="C610" i="6"/>
  <c r="D610" i="6"/>
  <c r="F610" i="6"/>
  <c r="E610" i="6"/>
  <c r="G610" i="6"/>
  <c r="G866" i="6"/>
  <c r="D866" i="6"/>
  <c r="C866" i="6"/>
  <c r="F866" i="6"/>
  <c r="E866" i="6"/>
  <c r="C379" i="6"/>
  <c r="F379" i="6"/>
  <c r="G379" i="6"/>
  <c r="D379" i="6"/>
  <c r="H379" i="6"/>
  <c r="E379" i="6"/>
  <c r="G635" i="6"/>
  <c r="H635" i="6"/>
  <c r="E635" i="6"/>
  <c r="F635" i="6"/>
  <c r="C635" i="6"/>
  <c r="D635" i="6"/>
  <c r="D891" i="6"/>
  <c r="G891" i="6"/>
  <c r="C891" i="6"/>
  <c r="F891" i="6"/>
  <c r="E891" i="6"/>
  <c r="H891" i="6"/>
  <c r="G125" i="6"/>
  <c r="H125" i="6"/>
  <c r="C125" i="6"/>
  <c r="E125" i="6"/>
  <c r="D125" i="6"/>
  <c r="F125" i="6"/>
  <c r="H381" i="6"/>
  <c r="G381" i="6"/>
  <c r="D381" i="6"/>
  <c r="E381" i="6"/>
  <c r="C381" i="6"/>
  <c r="F381" i="6"/>
  <c r="C637" i="6"/>
  <c r="H637" i="6"/>
  <c r="F637" i="6"/>
  <c r="E637" i="6"/>
  <c r="G637" i="6"/>
  <c r="D637" i="6"/>
  <c r="H893" i="6"/>
  <c r="C893" i="6"/>
  <c r="D893" i="6"/>
  <c r="G893" i="6"/>
  <c r="F893" i="6"/>
  <c r="E893" i="6"/>
  <c r="G278" i="6"/>
  <c r="C278" i="6"/>
  <c r="H278" i="6"/>
  <c r="D278" i="6"/>
  <c r="F278" i="6"/>
  <c r="E278" i="6"/>
  <c r="C790" i="6"/>
  <c r="F790" i="6"/>
  <c r="D790" i="6"/>
  <c r="D303" i="6"/>
  <c r="G303" i="6"/>
  <c r="H303" i="6"/>
  <c r="C303" i="6"/>
  <c r="E303" i="6"/>
  <c r="F303" i="6"/>
  <c r="E815" i="6"/>
  <c r="C815" i="6"/>
  <c r="F815" i="6"/>
  <c r="D815" i="6"/>
  <c r="H815" i="6"/>
  <c r="G815" i="6"/>
  <c r="E492" i="6"/>
  <c r="C492" i="6"/>
  <c r="AN7" i="4"/>
  <c r="H24" i="6" s="1"/>
  <c r="AK7" i="4"/>
  <c r="E24" i="6" s="1"/>
  <c r="AL7" i="4"/>
  <c r="F24" i="6" s="1"/>
  <c r="AJ7" i="4"/>
  <c r="D24" i="6" s="1"/>
  <c r="AM7" i="4"/>
  <c r="G24" i="6" s="1"/>
  <c r="G214" i="6"/>
  <c r="C214" i="6"/>
  <c r="H214" i="6"/>
  <c r="D214" i="6"/>
  <c r="E214" i="6"/>
  <c r="F214" i="6"/>
  <c r="F470" i="6"/>
  <c r="E470" i="6"/>
  <c r="C470" i="6"/>
  <c r="H470" i="6"/>
  <c r="D470" i="6"/>
  <c r="G470" i="6"/>
  <c r="E726" i="6"/>
  <c r="F726" i="6"/>
  <c r="G726" i="6"/>
  <c r="D726" i="6"/>
  <c r="H726" i="6"/>
  <c r="C726" i="6"/>
  <c r="F982" i="6"/>
  <c r="H982" i="6"/>
  <c r="E982" i="6"/>
  <c r="C982" i="6"/>
  <c r="G982" i="6"/>
  <c r="G239" i="6"/>
  <c r="F239" i="6"/>
  <c r="H239" i="6"/>
  <c r="C239" i="6"/>
  <c r="E239" i="6"/>
  <c r="D239" i="6"/>
  <c r="C495" i="6"/>
  <c r="F495" i="6"/>
  <c r="E495" i="6"/>
  <c r="H495" i="6"/>
  <c r="D495" i="6"/>
  <c r="G495" i="6"/>
  <c r="C751" i="6"/>
  <c r="E751" i="6"/>
  <c r="F751" i="6"/>
  <c r="H751" i="6"/>
  <c r="D751" i="6"/>
  <c r="G751" i="6"/>
  <c r="E1007" i="6"/>
  <c r="C1007" i="6"/>
  <c r="F1007" i="6"/>
  <c r="G1007" i="6"/>
  <c r="H1007" i="6"/>
  <c r="D1007" i="6"/>
  <c r="C656" i="6"/>
  <c r="H656" i="6"/>
  <c r="E656" i="6"/>
  <c r="G656" i="6"/>
  <c r="D656" i="6"/>
  <c r="F656" i="6"/>
  <c r="G52" i="6"/>
  <c r="E52" i="6"/>
  <c r="F52" i="6"/>
  <c r="D52" i="6"/>
  <c r="C52" i="6"/>
  <c r="H52" i="6"/>
  <c r="H398" i="6"/>
  <c r="D398" i="6"/>
  <c r="G398" i="6"/>
  <c r="E398" i="6"/>
  <c r="F398" i="6"/>
  <c r="C398" i="6"/>
  <c r="G142" i="6"/>
  <c r="D266" i="6"/>
  <c r="G276" i="6"/>
  <c r="F320" i="6"/>
  <c r="D420" i="6"/>
  <c r="G420" i="6"/>
  <c r="F590" i="6"/>
  <c r="F440" i="6"/>
  <c r="H430" i="6"/>
  <c r="F420" i="6"/>
  <c r="G354" i="6"/>
  <c r="H276" i="6"/>
  <c r="G926" i="6"/>
  <c r="F914" i="6"/>
  <c r="F834" i="6"/>
  <c r="H738" i="6"/>
  <c r="G702" i="6"/>
  <c r="G364" i="6"/>
  <c r="G94" i="6"/>
  <c r="E94" i="6"/>
  <c r="G62" i="6"/>
  <c r="D982" i="6"/>
  <c r="E118" i="6"/>
  <c r="E210" i="6"/>
  <c r="Z29" i="16"/>
  <c r="Z47" i="16"/>
  <c r="Z17" i="16"/>
  <c r="Z63" i="16"/>
  <c r="Z104" i="16"/>
  <c r="Z24" i="16"/>
  <c r="Z61" i="16"/>
  <c r="Z137" i="16"/>
  <c r="Z127" i="16"/>
  <c r="Z48" i="16"/>
  <c r="Z144" i="16"/>
  <c r="Z180" i="16"/>
  <c r="Z98" i="16"/>
  <c r="Z55" i="16"/>
  <c r="Z148" i="16"/>
  <c r="Z184" i="16"/>
  <c r="Z114" i="16"/>
  <c r="Z69" i="16"/>
  <c r="Z111" i="16"/>
  <c r="Z204" i="16"/>
  <c r="Z178" i="16"/>
  <c r="Z158" i="16"/>
  <c r="Z176" i="16"/>
  <c r="Z192" i="16"/>
  <c r="Z13" i="16"/>
  <c r="Z59" i="16"/>
  <c r="Z100" i="16"/>
  <c r="Z33" i="16"/>
  <c r="Z53" i="16"/>
  <c r="Z12" i="16"/>
  <c r="Z67" i="16"/>
  <c r="Z20" i="16"/>
  <c r="Z120" i="16"/>
  <c r="Z64" i="16"/>
  <c r="Z141" i="16"/>
  <c r="Z189" i="16"/>
  <c r="Z187" i="16"/>
  <c r="Z106" i="16"/>
  <c r="Z145" i="16"/>
  <c r="Z197" i="16"/>
  <c r="Z195" i="16"/>
  <c r="Z138" i="16"/>
  <c r="Z85" i="16"/>
  <c r="Z103" i="16"/>
  <c r="Z175" i="16"/>
  <c r="Z14" i="16"/>
  <c r="Z23" i="16"/>
  <c r="Z27" i="16"/>
  <c r="AP61" i="16"/>
  <c r="AP165" i="16"/>
  <c r="AP162" i="16"/>
  <c r="AP109" i="16"/>
  <c r="AP198" i="16"/>
  <c r="AP200" i="16"/>
  <c r="AP153" i="16"/>
  <c r="AN29" i="16"/>
  <c r="AN83" i="16"/>
  <c r="AN129" i="16"/>
  <c r="AN26" i="16"/>
  <c r="AN177" i="16"/>
  <c r="W63" i="16"/>
  <c r="W188" i="16"/>
  <c r="W47" i="16"/>
  <c r="W121" i="16"/>
  <c r="W187" i="16"/>
  <c r="W79" i="16"/>
  <c r="W127" i="16"/>
  <c r="W177" i="16"/>
  <c r="W108" i="16"/>
  <c r="W146" i="16"/>
  <c r="W44" i="16"/>
  <c r="W50" i="16"/>
  <c r="W199" i="16"/>
  <c r="W205" i="16"/>
  <c r="W166" i="16"/>
  <c r="W74" i="16"/>
  <c r="W65" i="16"/>
  <c r="W25" i="16"/>
  <c r="W135" i="16"/>
  <c r="W176" i="16"/>
  <c r="W194" i="16"/>
  <c r="W109" i="16"/>
  <c r="W54" i="16"/>
  <c r="W68" i="16"/>
  <c r="W13" i="16"/>
  <c r="R126" i="16"/>
  <c r="R164" i="16"/>
  <c r="R193" i="16"/>
  <c r="R100" i="16"/>
  <c r="R17" i="16"/>
  <c r="R117" i="16"/>
  <c r="R18" i="16"/>
  <c r="R161" i="16"/>
  <c r="R23" i="16"/>
  <c r="R120" i="16"/>
  <c r="R63" i="16"/>
  <c r="R183" i="16"/>
  <c r="V131" i="16"/>
  <c r="V195" i="16"/>
  <c r="V96" i="16"/>
  <c r="V95" i="16"/>
  <c r="V23" i="16"/>
  <c r="V61" i="16"/>
  <c r="V126" i="16"/>
  <c r="AA90" i="16"/>
  <c r="AA104" i="16"/>
  <c r="AA103" i="16"/>
  <c r="AA16" i="16"/>
  <c r="AA159" i="16"/>
  <c r="AA130" i="16"/>
  <c r="AA22" i="16"/>
  <c r="AA189" i="16"/>
  <c r="AA158" i="16"/>
  <c r="AA42" i="16"/>
  <c r="AA169" i="16"/>
  <c r="AA185" i="16"/>
  <c r="AR26" i="16"/>
  <c r="AR190" i="16"/>
  <c r="AR82" i="16"/>
  <c r="AR201" i="16"/>
  <c r="AR133" i="16"/>
  <c r="AR195" i="16"/>
  <c r="AR114" i="16"/>
  <c r="AR94" i="16"/>
  <c r="AR45" i="16"/>
  <c r="AR200" i="16"/>
  <c r="AR205" i="16"/>
  <c r="AR104" i="16"/>
  <c r="AR142" i="16"/>
  <c r="AR93" i="16"/>
  <c r="AR77" i="16"/>
  <c r="AR9" i="16"/>
  <c r="AR176" i="16"/>
  <c r="AR160" i="16"/>
  <c r="AR91" i="16"/>
  <c r="AR127" i="16"/>
  <c r="AR56" i="16"/>
  <c r="AR32" i="16"/>
  <c r="AR42" i="16"/>
  <c r="AR157" i="16"/>
  <c r="AR122" i="16"/>
  <c r="AR57" i="16"/>
  <c r="AR140" i="16"/>
  <c r="AR148" i="16"/>
  <c r="AR129" i="16"/>
  <c r="AR76" i="16"/>
  <c r="AR207" i="16"/>
  <c r="AR87" i="16"/>
  <c r="AH203" i="16"/>
  <c r="AH67" i="16"/>
  <c r="AH132" i="16"/>
  <c r="AR186" i="16"/>
  <c r="AR35" i="16"/>
  <c r="AA52" i="16"/>
  <c r="AA139" i="16"/>
  <c r="AL20" i="16"/>
  <c r="AL137" i="16"/>
  <c r="AL176" i="16"/>
  <c r="AL34" i="16"/>
  <c r="AL109" i="16"/>
  <c r="AL138" i="16"/>
  <c r="AL11" i="16"/>
  <c r="AL69" i="16"/>
  <c r="AL73" i="16"/>
  <c r="AL194" i="16"/>
  <c r="AL23" i="16"/>
  <c r="AL156" i="16"/>
  <c r="AL21" i="16"/>
  <c r="AL170" i="16"/>
  <c r="AL54" i="16"/>
  <c r="AL123" i="16"/>
  <c r="AL206" i="16"/>
  <c r="AL72" i="16"/>
  <c r="AL133" i="16"/>
  <c r="AL78" i="16"/>
  <c r="AL126" i="16"/>
  <c r="AL148" i="16"/>
  <c r="AL63" i="16"/>
  <c r="AL199" i="16"/>
  <c r="AL203" i="16"/>
  <c r="AL188" i="16"/>
  <c r="AL142" i="16"/>
  <c r="AL173" i="16"/>
  <c r="AL17" i="16"/>
  <c r="AL108" i="16"/>
  <c r="AL18" i="16"/>
  <c r="AL100" i="16"/>
  <c r="AL19" i="16"/>
  <c r="AL45" i="16"/>
  <c r="AL71" i="16"/>
  <c r="AL37" i="16"/>
  <c r="AL87" i="16"/>
  <c r="AL153" i="16"/>
  <c r="AL128" i="16"/>
  <c r="AL147" i="16"/>
  <c r="AL94" i="16"/>
  <c r="AL192" i="16"/>
  <c r="AL135" i="16"/>
  <c r="AL174" i="16"/>
  <c r="AL9" i="16"/>
  <c r="AL29" i="16"/>
  <c r="AL39" i="16"/>
  <c r="AL66" i="16"/>
  <c r="AL92" i="16"/>
  <c r="AL125" i="16"/>
  <c r="AL102" i="16"/>
  <c r="AL85" i="16"/>
  <c r="AL193" i="16"/>
  <c r="AL164" i="16"/>
  <c r="AL159" i="16"/>
  <c r="AL60" i="16"/>
  <c r="AL179" i="16"/>
  <c r="AL22" i="16"/>
  <c r="AL14" i="16"/>
  <c r="AL79" i="16"/>
  <c r="AL56" i="16"/>
  <c r="AL98" i="16"/>
  <c r="AL161" i="16"/>
  <c r="AL136" i="16"/>
  <c r="AL165" i="16"/>
  <c r="AL114" i="16"/>
  <c r="AL200" i="16"/>
  <c r="AL187" i="16"/>
  <c r="AL190" i="16"/>
  <c r="AL15" i="16"/>
  <c r="AL81" i="16"/>
  <c r="AL83" i="16"/>
  <c r="AL207" i="16"/>
  <c r="AL64" i="16"/>
  <c r="AL169" i="16"/>
  <c r="AL198" i="16"/>
  <c r="AL84" i="16"/>
  <c r="AL185" i="16"/>
  <c r="AL151" i="16"/>
  <c r="V27" i="16"/>
  <c r="V149" i="16"/>
  <c r="V180" i="16"/>
  <c r="V33" i="16"/>
  <c r="V121" i="16"/>
  <c r="V146" i="16"/>
  <c r="V26" i="16"/>
  <c r="V93" i="16"/>
  <c r="V89" i="16"/>
  <c r="V25" i="16"/>
  <c r="V12" i="16"/>
  <c r="AR111" i="16"/>
  <c r="AR165" i="16"/>
  <c r="AR25" i="16"/>
  <c r="AR92" i="16"/>
  <c r="AR49" i="16"/>
  <c r="AR10" i="16"/>
  <c r="AR65" i="16"/>
  <c r="AR75" i="16"/>
  <c r="AR130" i="16"/>
  <c r="AR79" i="16"/>
  <c r="AR181" i="16"/>
  <c r="AR156" i="16"/>
  <c r="AR150" i="16"/>
  <c r="AR123" i="16"/>
  <c r="AR54" i="16"/>
  <c r="AR171" i="16"/>
  <c r="AR203" i="16"/>
  <c r="AR62" i="16"/>
  <c r="AR67" i="16"/>
  <c r="AR80" i="16"/>
  <c r="AR137" i="16"/>
  <c r="AR164" i="16"/>
  <c r="AR29" i="16"/>
  <c r="AR47" i="16"/>
  <c r="AR128" i="16"/>
  <c r="AR177" i="16"/>
  <c r="AR19" i="16"/>
  <c r="AR61" i="16"/>
  <c r="AR59" i="16"/>
  <c r="AR126" i="16"/>
  <c r="AR40" i="16"/>
  <c r="AR173" i="16"/>
  <c r="AR103" i="16"/>
  <c r="AR27" i="16"/>
  <c r="AR72" i="16"/>
  <c r="AR143" i="16"/>
  <c r="AR121" i="16"/>
  <c r="AR28" i="16"/>
  <c r="AR78" i="16"/>
  <c r="AR85" i="16"/>
  <c r="AR152" i="16"/>
  <c r="AR18" i="16"/>
  <c r="AR34" i="16"/>
  <c r="AR73" i="16"/>
  <c r="AR55" i="16"/>
  <c r="AR88" i="16"/>
  <c r="AR159" i="16"/>
  <c r="AR138" i="16"/>
  <c r="AR153" i="16"/>
  <c r="AR100" i="16"/>
  <c r="AR194" i="16"/>
  <c r="AR197" i="16"/>
  <c r="AR180" i="16"/>
  <c r="AR184" i="16"/>
  <c r="AR36" i="16"/>
  <c r="AR30" i="16"/>
  <c r="AR60" i="16"/>
  <c r="AR90" i="16"/>
  <c r="AR131" i="16"/>
  <c r="AR110" i="16"/>
  <c r="AR101" i="16"/>
  <c r="AR191" i="16"/>
  <c r="AR166" i="16"/>
  <c r="AR117" i="16"/>
  <c r="AR192" i="16"/>
  <c r="AR185" i="16"/>
  <c r="AR13" i="16"/>
  <c r="AR39" i="16"/>
  <c r="AR81" i="16"/>
  <c r="AR21" i="16"/>
  <c r="AR99" i="16"/>
  <c r="AR74" i="16"/>
  <c r="AR146" i="16"/>
  <c r="AR163" i="16"/>
  <c r="AR112" i="16"/>
  <c r="AR202" i="16"/>
  <c r="AR109" i="16"/>
  <c r="AR196" i="16"/>
  <c r="AR204" i="16"/>
  <c r="AR167" i="16"/>
  <c r="AR48" i="16"/>
  <c r="AR172" i="16"/>
  <c r="AR145" i="16"/>
  <c r="AR22" i="16"/>
  <c r="AA166" i="16"/>
  <c r="AA73" i="16"/>
  <c r="AA203" i="16"/>
  <c r="AA106" i="16"/>
  <c r="AA174" i="16"/>
  <c r="AA58" i="16"/>
  <c r="AA164" i="16"/>
  <c r="AA34" i="16"/>
  <c r="AA48" i="16"/>
  <c r="AA15" i="16"/>
  <c r="AA107" i="16"/>
  <c r="AA154" i="16"/>
  <c r="AA38" i="16"/>
  <c r="AA167" i="16"/>
  <c r="AA68" i="16"/>
  <c r="AA138" i="16"/>
  <c r="AA17" i="16"/>
  <c r="AA72" i="16"/>
  <c r="AA92" i="16"/>
  <c r="AA129" i="16"/>
  <c r="AA83" i="16"/>
  <c r="AA204" i="16"/>
  <c r="AA183" i="16"/>
  <c r="AA44" i="16"/>
  <c r="AA93" i="16"/>
  <c r="AA102" i="16"/>
  <c r="AA186" i="16"/>
  <c r="AA132" i="16"/>
  <c r="AA140" i="16"/>
  <c r="AA50" i="16"/>
  <c r="AA53" i="16"/>
  <c r="AA20" i="16"/>
  <c r="AA152" i="16"/>
  <c r="AA197" i="16"/>
  <c r="AA171" i="16"/>
  <c r="AA178" i="16"/>
  <c r="AI70" i="16"/>
  <c r="AI40" i="16"/>
  <c r="AI21" i="16"/>
  <c r="AI36" i="16"/>
  <c r="AI94" i="16"/>
  <c r="AI182" i="16"/>
  <c r="AI140" i="16"/>
  <c r="AI98" i="16"/>
  <c r="AI50" i="16"/>
  <c r="AI69" i="16"/>
  <c r="AI28" i="16"/>
  <c r="AI144" i="16"/>
  <c r="AI197" i="16"/>
  <c r="AI163" i="16"/>
  <c r="AI34" i="16"/>
  <c r="AI79" i="16"/>
  <c r="AI138" i="16"/>
  <c r="AI92" i="16"/>
  <c r="AI169" i="16"/>
  <c r="AI199" i="16"/>
  <c r="AI81" i="16"/>
  <c r="T114" i="16"/>
  <c r="T202" i="16"/>
  <c r="T70" i="16"/>
  <c r="T61" i="16"/>
  <c r="T176" i="16"/>
  <c r="T164" i="16"/>
  <c r="T111" i="16"/>
  <c r="S49" i="16"/>
  <c r="S117" i="16"/>
  <c r="S24" i="16"/>
  <c r="S45" i="16"/>
  <c r="S30" i="16"/>
  <c r="S38" i="16"/>
  <c r="S168" i="16"/>
  <c r="S154" i="16"/>
  <c r="S94" i="16"/>
  <c r="S70" i="16"/>
  <c r="S35" i="16"/>
  <c r="S51" i="16"/>
  <c r="AD111" i="16"/>
  <c r="AD42" i="16"/>
  <c r="AD172" i="16"/>
  <c r="R188" i="16"/>
  <c r="R154" i="16"/>
  <c r="R107" i="16"/>
  <c r="R202" i="16"/>
  <c r="R179" i="16"/>
  <c r="R207" i="16"/>
  <c r="R86" i="16"/>
  <c r="R137" i="16"/>
  <c r="R78" i="16"/>
  <c r="R24" i="16"/>
  <c r="R173" i="16"/>
  <c r="R93" i="16"/>
  <c r="R76" i="16"/>
  <c r="R14" i="16"/>
  <c r="R85" i="16"/>
  <c r="R140" i="16"/>
  <c r="R94" i="16"/>
  <c r="R10" i="16"/>
  <c r="R22" i="16"/>
  <c r="R97" i="16"/>
  <c r="R141" i="16"/>
  <c r="R28" i="16"/>
  <c r="R32" i="16"/>
  <c r="R200" i="16"/>
  <c r="R186" i="16"/>
  <c r="AD33" i="16"/>
  <c r="V30" i="16"/>
  <c r="V10" i="16"/>
  <c r="V79" i="16"/>
  <c r="V76" i="16"/>
  <c r="V128" i="16"/>
  <c r="V77" i="16"/>
  <c r="V199" i="16"/>
  <c r="V13" i="16"/>
  <c r="V51" i="16"/>
  <c r="V88" i="16"/>
  <c r="V97" i="16"/>
  <c r="V185" i="16"/>
  <c r="V127" i="16"/>
  <c r="V135" i="16"/>
  <c r="V40" i="16"/>
  <c r="V42" i="16"/>
  <c r="V157" i="16"/>
  <c r="V155" i="16"/>
  <c r="V188" i="16"/>
  <c r="V158" i="16"/>
  <c r="V113" i="16"/>
  <c r="T19" i="16"/>
  <c r="T98" i="16"/>
  <c r="T191" i="16"/>
  <c r="T177" i="16"/>
  <c r="T54" i="16"/>
  <c r="T161" i="16"/>
  <c r="T180" i="16"/>
  <c r="T30" i="16"/>
  <c r="T105" i="16"/>
  <c r="T103" i="16"/>
  <c r="T196" i="16"/>
  <c r="T69" i="16"/>
  <c r="T21" i="16"/>
  <c r="T169" i="16"/>
  <c r="T118" i="16"/>
  <c r="T46" i="16"/>
  <c r="T206" i="16"/>
  <c r="T160" i="16"/>
  <c r="T149" i="16"/>
  <c r="T16" i="16"/>
  <c r="T170" i="16"/>
  <c r="T66" i="16"/>
  <c r="T57" i="16"/>
  <c r="T165" i="16"/>
  <c r="T71" i="16"/>
  <c r="T39" i="16"/>
  <c r="T174" i="16"/>
  <c r="T79" i="16"/>
  <c r="T146" i="16"/>
  <c r="T173" i="16"/>
  <c r="T89" i="16"/>
  <c r="T20" i="16"/>
  <c r="T203" i="16"/>
  <c r="T34" i="16"/>
  <c r="T163" i="16"/>
  <c r="T23" i="16"/>
  <c r="T22" i="16"/>
  <c r="T60" i="16"/>
  <c r="T78" i="16"/>
  <c r="T119" i="16"/>
  <c r="T95" i="16"/>
  <c r="T162" i="16"/>
  <c r="T175" i="16"/>
  <c r="T136" i="16"/>
  <c r="T109" i="16"/>
  <c r="T116" i="16"/>
  <c r="T204" i="16"/>
  <c r="T13" i="16"/>
  <c r="T51" i="16"/>
  <c r="T77" i="16"/>
  <c r="T63" i="16"/>
  <c r="T85" i="16"/>
  <c r="T155" i="16"/>
  <c r="T134" i="16"/>
  <c r="T129" i="16"/>
  <c r="T58" i="16"/>
  <c r="T186" i="16"/>
  <c r="T205" i="16"/>
  <c r="T140" i="16"/>
  <c r="T11" i="16"/>
  <c r="T31" i="16"/>
  <c r="T45" i="16"/>
  <c r="T68" i="16"/>
  <c r="T90" i="16"/>
  <c r="T127" i="16"/>
  <c r="T106" i="16"/>
  <c r="T59" i="16"/>
  <c r="T183" i="16"/>
  <c r="T152" i="16"/>
  <c r="T141" i="16"/>
  <c r="T168" i="16"/>
  <c r="T104" i="16"/>
  <c r="T56" i="16"/>
  <c r="T158" i="16"/>
  <c r="T48" i="16"/>
  <c r="T53" i="16"/>
  <c r="T110" i="16"/>
  <c r="T157" i="16"/>
  <c r="T43" i="16"/>
  <c r="T147" i="16"/>
  <c r="T178" i="16"/>
  <c r="T96" i="16"/>
  <c r="AL12" i="16"/>
  <c r="AL55" i="16"/>
  <c r="AL32" i="16"/>
  <c r="AL112" i="16"/>
  <c r="AL205" i="16"/>
  <c r="AL183" i="16"/>
  <c r="AL150" i="16"/>
  <c r="AL40" i="16"/>
  <c r="AL80" i="16"/>
  <c r="AL77" i="16"/>
  <c r="AL177" i="16"/>
  <c r="AL101" i="16"/>
  <c r="AL76" i="16"/>
  <c r="AL36" i="16"/>
  <c r="AL57" i="16"/>
  <c r="AL145" i="16"/>
  <c r="AL131" i="16"/>
  <c r="AL184" i="16"/>
  <c r="AL158" i="16"/>
  <c r="AL65" i="16"/>
  <c r="AL166" i="16"/>
  <c r="AL140" i="16"/>
  <c r="AL58" i="16"/>
  <c r="AL186" i="16"/>
  <c r="AL107" i="16"/>
  <c r="AL154" i="16"/>
  <c r="AL103" i="16"/>
  <c r="AL41" i="16"/>
  <c r="AL146" i="16"/>
  <c r="AL113" i="16"/>
  <c r="AL38" i="16"/>
  <c r="AL180" i="16"/>
  <c r="AL141" i="16"/>
  <c r="AL28" i="16"/>
  <c r="AL90" i="16"/>
  <c r="AL68" i="16"/>
  <c r="AL35" i="16"/>
  <c r="AL175" i="16"/>
  <c r="U126" i="16"/>
  <c r="U184" i="16"/>
  <c r="U34" i="16"/>
  <c r="U13" i="16"/>
  <c r="U195" i="16"/>
  <c r="U36" i="16"/>
  <c r="U136" i="16"/>
  <c r="U167" i="16"/>
  <c r="U29" i="16"/>
  <c r="U108" i="16"/>
  <c r="U113" i="16"/>
  <c r="U35" i="16"/>
  <c r="U92" i="16"/>
  <c r="U121" i="16"/>
  <c r="U77" i="16"/>
  <c r="U89" i="16"/>
  <c r="U169" i="16"/>
  <c r="U45" i="16"/>
  <c r="U147" i="16"/>
  <c r="U118" i="16"/>
  <c r="U62" i="16"/>
  <c r="U119" i="16"/>
  <c r="U166" i="16"/>
  <c r="U114" i="16"/>
  <c r="U206" i="16"/>
  <c r="Y106" i="16"/>
  <c r="Y168" i="16"/>
  <c r="Y179" i="16"/>
  <c r="AC32" i="16"/>
  <c r="AC144" i="16"/>
  <c r="AG190" i="16"/>
  <c r="AG144" i="16"/>
  <c r="AG33" i="16"/>
  <c r="AG141" i="16"/>
  <c r="AG76" i="16"/>
  <c r="AG173" i="16"/>
  <c r="AG17" i="16"/>
  <c r="AG22" i="16"/>
  <c r="AG72" i="16"/>
  <c r="AG106" i="16"/>
  <c r="AG23" i="16"/>
  <c r="AG148" i="16"/>
  <c r="AG183" i="16"/>
  <c r="AG37" i="16"/>
  <c r="AG120" i="16"/>
  <c r="AG149" i="16"/>
  <c r="AS36" i="16"/>
  <c r="AS134" i="16"/>
  <c r="AS141" i="16"/>
  <c r="AS93" i="16"/>
  <c r="AS29" i="16"/>
  <c r="AS83" i="16"/>
  <c r="AS178" i="16"/>
  <c r="AS147" i="16"/>
  <c r="AS74" i="16"/>
  <c r="AS157" i="16"/>
  <c r="AS51" i="16"/>
  <c r="AS76" i="16"/>
  <c r="AS12" i="16"/>
  <c r="AS24" i="16"/>
  <c r="AS31" i="16"/>
  <c r="AS69" i="16"/>
  <c r="AS103" i="16"/>
  <c r="AS132" i="16"/>
  <c r="AS119" i="16"/>
  <c r="AS106" i="16"/>
  <c r="AS196" i="16"/>
  <c r="AS171" i="16"/>
  <c r="AS190" i="16"/>
  <c r="AS85" i="16"/>
  <c r="AS207" i="16"/>
  <c r="AS21" i="16"/>
  <c r="AS26" i="16"/>
  <c r="AS82" i="16"/>
  <c r="AS71" i="16"/>
  <c r="AS104" i="16"/>
  <c r="AS75" i="16"/>
  <c r="AS155" i="16"/>
  <c r="AS168" i="16"/>
  <c r="AS129" i="16"/>
  <c r="AS68" i="16"/>
  <c r="AS80" i="16"/>
  <c r="AS197" i="16"/>
  <c r="AS11" i="16"/>
  <c r="AS32" i="16"/>
  <c r="AS54" i="16"/>
  <c r="AS77" i="16"/>
  <c r="AS60" i="16"/>
  <c r="AS140" i="16"/>
  <c r="AS127" i="16"/>
  <c r="AS122" i="16"/>
  <c r="AS204" i="16"/>
  <c r="AS179" i="16"/>
  <c r="AS206" i="16"/>
  <c r="AS117" i="16"/>
  <c r="AS125" i="16"/>
  <c r="S17" i="16"/>
  <c r="S72" i="16"/>
  <c r="S31" i="16"/>
  <c r="S43" i="16"/>
  <c r="S110" i="16"/>
  <c r="S149" i="16"/>
  <c r="S41" i="16"/>
  <c r="S61" i="16"/>
  <c r="S88" i="16"/>
  <c r="S11" i="16"/>
  <c r="S128" i="16"/>
  <c r="S181" i="16"/>
  <c r="S199" i="16"/>
  <c r="S69" i="16"/>
  <c r="S136" i="16"/>
  <c r="S185" i="16"/>
  <c r="S107" i="16"/>
  <c r="S75" i="16"/>
  <c r="S112" i="16"/>
  <c r="S173" i="16"/>
  <c r="S167" i="16"/>
  <c r="S141" i="16"/>
  <c r="S81" i="16"/>
  <c r="S120" i="16"/>
  <c r="S193" i="16"/>
  <c r="S86" i="16"/>
  <c r="S139" i="16"/>
  <c r="S19" i="16"/>
  <c r="S63" i="16"/>
  <c r="S25" i="16"/>
  <c r="S15" i="16"/>
  <c r="S142" i="16"/>
  <c r="S9" i="16"/>
  <c r="S64" i="16"/>
  <c r="S66" i="16"/>
  <c r="S121" i="16"/>
  <c r="S106" i="16"/>
  <c r="S178" i="16"/>
  <c r="S103" i="16"/>
  <c r="S195" i="16"/>
  <c r="S118" i="16"/>
  <c r="S182" i="16"/>
  <c r="S108" i="16"/>
  <c r="S203" i="16"/>
  <c r="S84" i="16"/>
  <c r="S170" i="16"/>
  <c r="S205" i="16"/>
  <c r="S179" i="16"/>
  <c r="S127" i="16"/>
  <c r="S159" i="16"/>
  <c r="S177" i="16"/>
  <c r="S102" i="16"/>
  <c r="S131" i="16"/>
  <c r="S202" i="16"/>
  <c r="S191" i="16"/>
  <c r="S57" i="16"/>
  <c r="S175" i="16"/>
  <c r="S47" i="16"/>
  <c r="S153" i="16"/>
  <c r="S55" i="16"/>
  <c r="S83" i="16"/>
  <c r="S37" i="16"/>
  <c r="S42" i="16"/>
  <c r="S152" i="16"/>
  <c r="S14" i="16"/>
  <c r="S34" i="16"/>
  <c r="S56" i="16"/>
  <c r="S79" i="16"/>
  <c r="S12" i="16"/>
  <c r="S46" i="16"/>
  <c r="S76" i="16"/>
  <c r="S54" i="16"/>
  <c r="S90" i="16"/>
  <c r="S158" i="16"/>
  <c r="S133" i="16"/>
  <c r="S16" i="16"/>
  <c r="S50" i="16"/>
  <c r="S80" i="16"/>
  <c r="S62" i="16"/>
  <c r="S95" i="16"/>
  <c r="S162" i="16"/>
  <c r="S137" i="16"/>
  <c r="S20" i="16"/>
  <c r="S138" i="16"/>
  <c r="S87" i="16"/>
  <c r="S194" i="16"/>
  <c r="S165" i="16"/>
  <c r="S156" i="16"/>
  <c r="S115" i="16"/>
  <c r="S192" i="16"/>
  <c r="S59" i="16"/>
  <c r="S150" i="16"/>
  <c r="S98" i="16"/>
  <c r="S198" i="16"/>
  <c r="S169" i="16"/>
  <c r="S164" i="16"/>
  <c r="S147" i="16"/>
  <c r="AA32" i="16"/>
  <c r="AA145" i="16"/>
  <c r="AA176" i="16"/>
  <c r="AA60" i="16"/>
  <c r="AA117" i="16"/>
  <c r="AA180" i="16"/>
  <c r="AA45" i="16"/>
  <c r="AA86" i="16"/>
  <c r="AA181" i="16"/>
  <c r="AA115" i="16"/>
  <c r="AA143" i="16"/>
  <c r="AA35" i="16"/>
  <c r="AA179" i="16"/>
  <c r="AA201" i="16"/>
  <c r="AA160" i="16"/>
  <c r="AA39" i="16"/>
  <c r="AA61" i="16"/>
  <c r="AA24" i="16"/>
  <c r="AA65" i="16"/>
  <c r="AA101" i="16"/>
  <c r="AA43" i="16"/>
  <c r="AA142" i="16"/>
  <c r="AA95" i="16"/>
  <c r="AA173" i="16"/>
  <c r="AA37" i="16"/>
  <c r="AA27" i="16"/>
  <c r="AA55" i="16"/>
  <c r="AA114" i="16"/>
  <c r="AA149" i="16"/>
  <c r="AA127" i="16"/>
  <c r="AA192" i="16"/>
  <c r="AA9" i="16"/>
  <c r="AA64" i="16"/>
  <c r="AA70" i="16"/>
  <c r="AA121" i="16"/>
  <c r="AA206" i="16"/>
  <c r="AA194" i="16"/>
  <c r="AA57" i="16"/>
  <c r="AA205" i="16"/>
  <c r="AA25" i="16"/>
  <c r="AA146" i="16"/>
  <c r="AA177" i="16"/>
  <c r="AA31" i="16"/>
  <c r="AA118" i="16"/>
  <c r="AA135" i="16"/>
  <c r="AA88" i="16"/>
  <c r="AA99" i="16"/>
  <c r="AA63" i="16"/>
  <c r="AA28" i="16"/>
  <c r="AA141" i="16"/>
  <c r="AA156" i="16"/>
  <c r="AA122" i="16"/>
  <c r="AA188" i="16"/>
  <c r="AA82" i="16"/>
  <c r="AA202" i="16"/>
  <c r="AA18" i="16"/>
  <c r="AA110" i="16"/>
  <c r="AA131" i="16"/>
  <c r="AA109" i="16"/>
  <c r="AA14" i="16"/>
  <c r="AA56" i="16"/>
  <c r="AA13" i="16"/>
  <c r="AA125" i="16"/>
  <c r="AA10" i="16"/>
  <c r="AA36" i="16"/>
  <c r="AA87" i="16"/>
  <c r="AA196" i="16"/>
  <c r="AA191" i="16"/>
  <c r="AA84" i="16"/>
  <c r="AA79" i="16"/>
  <c r="AA8" i="16"/>
  <c r="AA11" i="16"/>
  <c r="AA29" i="16"/>
  <c r="AA67" i="16"/>
  <c r="AA89" i="16"/>
  <c r="AA126" i="16"/>
  <c r="AA96" i="16"/>
  <c r="AA161" i="16"/>
  <c r="AA182" i="16"/>
  <c r="AA151" i="16"/>
  <c r="AA116" i="16"/>
  <c r="AA123" i="16"/>
  <c r="AA108" i="16"/>
  <c r="AA12" i="16"/>
  <c r="AA46" i="16"/>
  <c r="AA76" i="16"/>
  <c r="AA47" i="16"/>
  <c r="AA98" i="16"/>
  <c r="AA162" i="16"/>
  <c r="AA133" i="16"/>
  <c r="AA144" i="16"/>
  <c r="AA94" i="16"/>
  <c r="AA193" i="16"/>
  <c r="AA207" i="16"/>
  <c r="AA163" i="16"/>
  <c r="AA199" i="16"/>
  <c r="AA26" i="16"/>
  <c r="AA51" i="16"/>
  <c r="AA75" i="16"/>
  <c r="AA97" i="16"/>
  <c r="AA134" i="16"/>
  <c r="AA105" i="16"/>
  <c r="AA74" i="16"/>
  <c r="AA190" i="16"/>
  <c r="AA165" i="16"/>
  <c r="AA148" i="16"/>
  <c r="AA175" i="16"/>
  <c r="AA168" i="16"/>
  <c r="AA100" i="16"/>
  <c r="AA91" i="16"/>
  <c r="AA49" i="16"/>
  <c r="AA150" i="16"/>
  <c r="AA33" i="16"/>
  <c r="AA21" i="16"/>
  <c r="AA78" i="16"/>
  <c r="AA41" i="16"/>
  <c r="AA172" i="16"/>
  <c r="AA113" i="16"/>
  <c r="AA23" i="16"/>
  <c r="AD52" i="16"/>
  <c r="AD137" i="16"/>
  <c r="AD200" i="16"/>
  <c r="AD27" i="16"/>
  <c r="AK15" i="16"/>
  <c r="AK39" i="16"/>
  <c r="AK67" i="16"/>
  <c r="AK60" i="16"/>
  <c r="AK35" i="16"/>
  <c r="AK148" i="16"/>
  <c r="AK179" i="16"/>
  <c r="AK37" i="16"/>
  <c r="AK120" i="16"/>
  <c r="AK145" i="16"/>
  <c r="AK14" i="16"/>
  <c r="AK92" i="16"/>
  <c r="AK204" i="16"/>
  <c r="AK193" i="16"/>
  <c r="AS109" i="16"/>
  <c r="AS137" i="16"/>
  <c r="AS159" i="16"/>
  <c r="AS108" i="16"/>
  <c r="AS30" i="16"/>
  <c r="AS25" i="16"/>
  <c r="AS96" i="16"/>
  <c r="AS175" i="16"/>
  <c r="AS114" i="16"/>
  <c r="AS136" i="16"/>
  <c r="AS73" i="16"/>
  <c r="AS28" i="16"/>
  <c r="AS189" i="16"/>
  <c r="AS203" i="16"/>
  <c r="AS164" i="16"/>
  <c r="AS59" i="16"/>
  <c r="AS63" i="16"/>
  <c r="AS48" i="16"/>
  <c r="AS58" i="16"/>
  <c r="AS86" i="16"/>
  <c r="AS94" i="16"/>
  <c r="AS42" i="16"/>
  <c r="AS145" i="16"/>
  <c r="Y154" i="16"/>
  <c r="AG155" i="16"/>
  <c r="AG137" i="16"/>
  <c r="AG73" i="16"/>
  <c r="AG164" i="16"/>
  <c r="AG92" i="16"/>
  <c r="AS176" i="16"/>
  <c r="AG204" i="16"/>
  <c r="AG116" i="16"/>
  <c r="AG13" i="16"/>
  <c r="T50" i="16"/>
  <c r="T153" i="16"/>
  <c r="T172" i="16"/>
  <c r="T80" i="16"/>
  <c r="T99" i="16"/>
  <c r="T92" i="16"/>
  <c r="T52" i="16"/>
  <c r="T154" i="16"/>
  <c r="T201" i="16"/>
  <c r="T83" i="16"/>
  <c r="T18" i="16"/>
  <c r="T145" i="16"/>
  <c r="T194" i="16"/>
  <c r="T26" i="16"/>
  <c r="T76" i="16"/>
  <c r="T135" i="16"/>
  <c r="T88" i="16"/>
  <c r="T166" i="16"/>
  <c r="T200" i="16"/>
  <c r="T28" i="16"/>
  <c r="T44" i="16"/>
  <c r="T107" i="16"/>
  <c r="T150" i="16"/>
  <c r="T112" i="16"/>
  <c r="T185" i="16"/>
  <c r="T14" i="16"/>
  <c r="T65" i="16"/>
  <c r="T67" i="16"/>
  <c r="T122" i="16"/>
  <c r="T199" i="16"/>
  <c r="T181" i="16"/>
  <c r="T132" i="16"/>
  <c r="T171" i="16"/>
  <c r="T72" i="16"/>
  <c r="T184" i="16"/>
  <c r="T126" i="16"/>
  <c r="T24" i="16"/>
  <c r="T101" i="16"/>
  <c r="T97" i="16"/>
  <c r="T10" i="16"/>
  <c r="T102" i="16"/>
  <c r="T195" i="16"/>
  <c r="T193" i="16"/>
  <c r="T62" i="16"/>
  <c r="T167" i="16"/>
  <c r="T188" i="16"/>
  <c r="T35" i="16"/>
  <c r="T74" i="16"/>
  <c r="T87" i="16"/>
  <c r="T8" i="16"/>
  <c r="T40" i="16"/>
  <c r="T12" i="16"/>
  <c r="T131" i="16"/>
  <c r="T120" i="16"/>
  <c r="T32" i="16"/>
  <c r="T139" i="16"/>
  <c r="T198" i="16"/>
  <c r="T38" i="16"/>
  <c r="U178" i="16"/>
  <c r="U91" i="16"/>
  <c r="U50" i="16"/>
  <c r="U128" i="16"/>
  <c r="U12" i="16"/>
  <c r="U21" i="16"/>
  <c r="U22" i="16"/>
  <c r="U97" i="16"/>
  <c r="U143" i="16"/>
  <c r="U98" i="16"/>
  <c r="U84" i="16"/>
  <c r="U11" i="16"/>
  <c r="U58" i="16"/>
  <c r="U99" i="16"/>
  <c r="U115" i="16"/>
  <c r="U192" i="16"/>
  <c r="U158" i="16"/>
  <c r="U93" i="16"/>
  <c r="U43" i="16"/>
  <c r="U71" i="16"/>
  <c r="U72" i="16"/>
  <c r="U164" i="16"/>
  <c r="U203" i="16"/>
  <c r="U181" i="16"/>
  <c r="U144" i="16"/>
  <c r="U9" i="16"/>
  <c r="U88" i="16"/>
  <c r="U112" i="16"/>
  <c r="U16" i="16"/>
  <c r="U54" i="16"/>
  <c r="U95" i="16"/>
  <c r="U111" i="16"/>
  <c r="U188" i="16"/>
  <c r="U142" i="16"/>
  <c r="U194" i="16"/>
  <c r="U39" i="16"/>
  <c r="U63" i="16"/>
  <c r="U67" i="16"/>
  <c r="U162" i="16"/>
  <c r="U199" i="16"/>
  <c r="U173" i="16"/>
  <c r="U27" i="16"/>
  <c r="U42" i="16"/>
  <c r="U140" i="16"/>
  <c r="U106" i="16"/>
  <c r="U171" i="16"/>
  <c r="U201" i="16"/>
  <c r="U56" i="16"/>
  <c r="U76" i="16"/>
  <c r="U139" i="16"/>
  <c r="U57" i="16"/>
  <c r="U170" i="16"/>
  <c r="S68" i="16"/>
  <c r="S148" i="16"/>
  <c r="S129" i="16"/>
  <c r="S200" i="16"/>
  <c r="S157" i="16"/>
  <c r="S184" i="16"/>
  <c r="S145" i="16"/>
  <c r="S146" i="16"/>
  <c r="S33" i="16"/>
  <c r="S101" i="16"/>
  <c r="S18" i="16"/>
  <c r="S8" i="16"/>
  <c r="AA157" i="16"/>
  <c r="AA81" i="16"/>
  <c r="AA59" i="16"/>
  <c r="AA112" i="16"/>
  <c r="AA187" i="16"/>
  <c r="AA69" i="16"/>
  <c r="AA120" i="16"/>
  <c r="AA54" i="16"/>
  <c r="AA195" i="16"/>
  <c r="AA170" i="16"/>
  <c r="AA77" i="16"/>
  <c r="AA200" i="16"/>
  <c r="AA198" i="16"/>
  <c r="AA40" i="16"/>
  <c r="AA184" i="16"/>
  <c r="AL201" i="16"/>
  <c r="AL30" i="16"/>
  <c r="AL46" i="16"/>
  <c r="AL105" i="16"/>
  <c r="AL144" i="16"/>
  <c r="AL130" i="16"/>
  <c r="AL89" i="16"/>
  <c r="AL16" i="16"/>
  <c r="AL59" i="16"/>
  <c r="AL53" i="16"/>
  <c r="AL116" i="16"/>
  <c r="AL31" i="16"/>
  <c r="AL191" i="16"/>
  <c r="AL178" i="16"/>
  <c r="AL44" i="16"/>
  <c r="AL82" i="16"/>
  <c r="AL86" i="16"/>
  <c r="AL181" i="16"/>
  <c r="AL111" i="16"/>
  <c r="AL119" i="16"/>
  <c r="AL149" i="16"/>
  <c r="AL26" i="16"/>
  <c r="AL122" i="16"/>
  <c r="AL117" i="16"/>
  <c r="AL110" i="16"/>
  <c r="AL74" i="16"/>
  <c r="AD98" i="16"/>
  <c r="AD102" i="16"/>
  <c r="AD115" i="16"/>
  <c r="AD78" i="16"/>
  <c r="AD190" i="16"/>
  <c r="AD169" i="16"/>
  <c r="AD72" i="16"/>
  <c r="AD30" i="16"/>
  <c r="AK165" i="16"/>
  <c r="AK187" i="16"/>
  <c r="AK122" i="16"/>
  <c r="AK156" i="16"/>
  <c r="AK41" i="16"/>
  <c r="AK44" i="16"/>
  <c r="AK150" i="16"/>
  <c r="AK126" i="16"/>
  <c r="AK168" i="16"/>
  <c r="AK85" i="16"/>
  <c r="AK87" i="16"/>
  <c r="AK47" i="16"/>
  <c r="AK149" i="16"/>
  <c r="AK198" i="16"/>
  <c r="AK196" i="16"/>
  <c r="AK119" i="16"/>
  <c r="AK80" i="16"/>
  <c r="AK66" i="16"/>
  <c r="AK19" i="16"/>
  <c r="AK202" i="16"/>
  <c r="AK129" i="16"/>
  <c r="AK147" i="16"/>
  <c r="AK112" i="16"/>
  <c r="AK49" i="16"/>
  <c r="AK29" i="16"/>
  <c r="Y76" i="16"/>
  <c r="Y99" i="16"/>
  <c r="Y135" i="16"/>
  <c r="Y28" i="16"/>
  <c r="AR154" i="16"/>
  <c r="AR132" i="16"/>
  <c r="AR44" i="16"/>
  <c r="AR158" i="16"/>
  <c r="AR193" i="16"/>
  <c r="AR24" i="16"/>
  <c r="AR50" i="16"/>
  <c r="AR119" i="16"/>
  <c r="AR162" i="16"/>
  <c r="AR144" i="16"/>
  <c r="AR108" i="16"/>
  <c r="AR120" i="16"/>
  <c r="AR17" i="16"/>
  <c r="AR189" i="16"/>
  <c r="AR134" i="16"/>
  <c r="AR69" i="16"/>
  <c r="AR183" i="16"/>
  <c r="AR38" i="16"/>
  <c r="AR178" i="16"/>
  <c r="AR20" i="16"/>
  <c r="AR115" i="16"/>
  <c r="AR136" i="16"/>
  <c r="AR124" i="16"/>
  <c r="AR33" i="16"/>
  <c r="AR70" i="16"/>
  <c r="AR97" i="16"/>
  <c r="AR179" i="16"/>
  <c r="AR71" i="16"/>
  <c r="AR125" i="16"/>
  <c r="AR107" i="16"/>
  <c r="AR89" i="16"/>
  <c r="AR14" i="16"/>
  <c r="AR116" i="16"/>
  <c r="AR174" i="16"/>
  <c r="AR113" i="16"/>
  <c r="AR139" i="16"/>
  <c r="AR68" i="16"/>
  <c r="AR23" i="16"/>
  <c r="AR168" i="16"/>
  <c r="AR83" i="16"/>
  <c r="AR84" i="16"/>
  <c r="AR149" i="16"/>
  <c r="AR199" i="16"/>
  <c r="AR118" i="16"/>
  <c r="AR98" i="16"/>
  <c r="AR53" i="16"/>
  <c r="AR11" i="16"/>
  <c r="AU7" i="16"/>
  <c r="AU111" i="16" s="1"/>
  <c r="AH82" i="16"/>
  <c r="AH11" i="16"/>
  <c r="AH171" i="16"/>
  <c r="AH116" i="16"/>
  <c r="AH43" i="16"/>
  <c r="AH8" i="16"/>
  <c r="AH21" i="16"/>
  <c r="AH44" i="16"/>
  <c r="AH62" i="16"/>
  <c r="AH96" i="16"/>
  <c r="AH129" i="16"/>
  <c r="AH104" i="16"/>
  <c r="AH81" i="16"/>
  <c r="AH189" i="16"/>
  <c r="AH158" i="16"/>
  <c r="AH139" i="16"/>
  <c r="AH162" i="16"/>
  <c r="AH115" i="16"/>
  <c r="AH19" i="16"/>
  <c r="AH45" i="16"/>
  <c r="AH75" i="16"/>
  <c r="AH52" i="16"/>
  <c r="AH99" i="16"/>
  <c r="AH46" i="16"/>
  <c r="AH140" i="16"/>
  <c r="AH159" i="16"/>
  <c r="AH101" i="16"/>
  <c r="AH196" i="16"/>
  <c r="AH72" i="16"/>
  <c r="AH138" i="16"/>
  <c r="AH9" i="16"/>
  <c r="AH29" i="16"/>
  <c r="AH20" i="16"/>
  <c r="AH70" i="16"/>
  <c r="AH28" i="16"/>
  <c r="AH137" i="16"/>
  <c r="AH112" i="16"/>
  <c r="AH102" i="16"/>
  <c r="AH197" i="16"/>
  <c r="AH168" i="16"/>
  <c r="AH163" i="16"/>
  <c r="AH182" i="16"/>
  <c r="AH190" i="16"/>
  <c r="AH89" i="16"/>
  <c r="AH118" i="16"/>
  <c r="AH201" i="16"/>
  <c r="AH41" i="16"/>
  <c r="AH69" i="16"/>
  <c r="AH161" i="16"/>
  <c r="AH151" i="16"/>
  <c r="AH192" i="16"/>
  <c r="AH122" i="16"/>
  <c r="AH25" i="16"/>
  <c r="AH66" i="16"/>
  <c r="AH133" i="16"/>
  <c r="AH91" i="16"/>
  <c r="AH164" i="16"/>
  <c r="AH166" i="16"/>
  <c r="AH22" i="16"/>
  <c r="AH79" i="16"/>
  <c r="AH105" i="16"/>
  <c r="AH144" i="16"/>
  <c r="AH110" i="16"/>
  <c r="AH131" i="16"/>
  <c r="AH175" i="16"/>
  <c r="AH169" i="16"/>
  <c r="AH26" i="16"/>
  <c r="AH130" i="16"/>
  <c r="AH150" i="16"/>
  <c r="AH50" i="16"/>
  <c r="AH125" i="16"/>
  <c r="AH58" i="16"/>
  <c r="AH18" i="16"/>
  <c r="AH191" i="16"/>
  <c r="AH47" i="16"/>
  <c r="AH15" i="16"/>
  <c r="AH71" i="16"/>
  <c r="AH94" i="16"/>
  <c r="AH136" i="16"/>
  <c r="AH90" i="16"/>
  <c r="AH57" i="16"/>
  <c r="AH206" i="16"/>
  <c r="AH48" i="16"/>
  <c r="AH100" i="16"/>
  <c r="AH108" i="16"/>
  <c r="AH193" i="16"/>
  <c r="AH155" i="16"/>
  <c r="AH147" i="16"/>
  <c r="AH49" i="16"/>
  <c r="AH60" i="16"/>
  <c r="AH64" i="16"/>
  <c r="AH165" i="16"/>
  <c r="AH200" i="16"/>
  <c r="AH154" i="16"/>
  <c r="AH170" i="16"/>
  <c r="AH68" i="16"/>
  <c r="AH202" i="16"/>
  <c r="AH123" i="16"/>
  <c r="AH185" i="16"/>
  <c r="AH103" i="16"/>
  <c r="AH92" i="16"/>
  <c r="AH40" i="16"/>
  <c r="AI142" i="16"/>
  <c r="AI12" i="16"/>
  <c r="AI76" i="16"/>
  <c r="AI95" i="16"/>
  <c r="AI129" i="16"/>
  <c r="AI91" i="16"/>
  <c r="AI207" i="16"/>
  <c r="AI191" i="16"/>
  <c r="AI44" i="16"/>
  <c r="AI48" i="16"/>
  <c r="AI99" i="16"/>
  <c r="AI186" i="16"/>
  <c r="AI156" i="16"/>
  <c r="AI116" i="16"/>
  <c r="AI11" i="16"/>
  <c r="AI77" i="16"/>
  <c r="AI47" i="16"/>
  <c r="AI152" i="16"/>
  <c r="AI201" i="16"/>
  <c r="AI171" i="16"/>
  <c r="AI175" i="16"/>
  <c r="AI124" i="16"/>
  <c r="AI88" i="16"/>
  <c r="AI45" i="16"/>
  <c r="AI173" i="16"/>
  <c r="AI15" i="16"/>
  <c r="AI46" i="16"/>
  <c r="AI61" i="16"/>
  <c r="AI162" i="16"/>
  <c r="AI136" i="16"/>
  <c r="AI193" i="16"/>
  <c r="AI155" i="16"/>
  <c r="AI30" i="16"/>
  <c r="AI75" i="16"/>
  <c r="AI134" i="16"/>
  <c r="AI73" i="16"/>
  <c r="AI165" i="16"/>
  <c r="AI183" i="16"/>
  <c r="AI23" i="16"/>
  <c r="AI20" i="16"/>
  <c r="AI106" i="16"/>
  <c r="AI137" i="16"/>
  <c r="AI111" i="16"/>
  <c r="AI168" i="16"/>
  <c r="AI90" i="16"/>
  <c r="AI87" i="16"/>
  <c r="AI101" i="16"/>
  <c r="AI158" i="16"/>
  <c r="AI184" i="16"/>
  <c r="AI119" i="16"/>
  <c r="AI141" i="16"/>
  <c r="AI110" i="16"/>
  <c r="AI43" i="16"/>
  <c r="AI27" i="16"/>
  <c r="AI178" i="16"/>
  <c r="AI189" i="16"/>
  <c r="AI42" i="16"/>
  <c r="AI179" i="16"/>
  <c r="AI205" i="16"/>
  <c r="AI160" i="16"/>
  <c r="AI49" i="16"/>
  <c r="AI85" i="16"/>
  <c r="AI24" i="16"/>
  <c r="AI8" i="16"/>
  <c r="AR16" i="16"/>
  <c r="AT7" i="16"/>
  <c r="AT195" i="16" s="1"/>
  <c r="AD109" i="16"/>
  <c r="AD130" i="16"/>
  <c r="AD59" i="16"/>
  <c r="AD156" i="16"/>
  <c r="AD180" i="16"/>
  <c r="AF43" i="16"/>
  <c r="AF59" i="16"/>
  <c r="AF159" i="16"/>
  <c r="AF163" i="16"/>
  <c r="AF70" i="16"/>
  <c r="AF200" i="16"/>
  <c r="AF27" i="16"/>
  <c r="AF56" i="16"/>
  <c r="AF131" i="16"/>
  <c r="AF109" i="16"/>
  <c r="AF182" i="16"/>
  <c r="AF120" i="16"/>
  <c r="AF20" i="16"/>
  <c r="AF81" i="16"/>
  <c r="AF175" i="16"/>
  <c r="AF55" i="16"/>
  <c r="AF95" i="16"/>
  <c r="AF171" i="16"/>
  <c r="AF62" i="16"/>
  <c r="AF64" i="16"/>
  <c r="AF13" i="16"/>
  <c r="AF73" i="16"/>
  <c r="AF92" i="16"/>
  <c r="AF138" i="16"/>
  <c r="AF124" i="16"/>
  <c r="AF197" i="16"/>
  <c r="AF11" i="16"/>
  <c r="AF41" i="16"/>
  <c r="AF98" i="16"/>
  <c r="AF110" i="16"/>
  <c r="AF199" i="16"/>
  <c r="AF185" i="16"/>
  <c r="AF25" i="16"/>
  <c r="AF51" i="16"/>
  <c r="AF58" i="16"/>
  <c r="AF160" i="16"/>
  <c r="AF140" i="16"/>
  <c r="AF146" i="16"/>
  <c r="AF103" i="16"/>
  <c r="AF35" i="16"/>
  <c r="AF164" i="16"/>
  <c r="AF71" i="16"/>
  <c r="AF189" i="16"/>
  <c r="AF169" i="16"/>
  <c r="AF191" i="16"/>
  <c r="AF101" i="16"/>
  <c r="AF90" i="16"/>
  <c r="AF148" i="16"/>
  <c r="AF80" i="16"/>
  <c r="AF173" i="16"/>
  <c r="AF54" i="16"/>
  <c r="AF153" i="16"/>
  <c r="AF170" i="16"/>
  <c r="AF187" i="16"/>
  <c r="AF162" i="16"/>
  <c r="AF96" i="16"/>
  <c r="AF119" i="16"/>
  <c r="AF66" i="16"/>
  <c r="AF21" i="16"/>
  <c r="AF78" i="16"/>
  <c r="AF69" i="16"/>
  <c r="AF93" i="16"/>
  <c r="AF174" i="16"/>
  <c r="AF89" i="16"/>
  <c r="AF123" i="16"/>
  <c r="AF34" i="16"/>
  <c r="AF152" i="16"/>
  <c r="AF118" i="16"/>
  <c r="AF188" i="16"/>
  <c r="AF184" i="16"/>
  <c r="AF165" i="16"/>
  <c r="AF202" i="16"/>
  <c r="AF108" i="16"/>
  <c r="AF149" i="16"/>
  <c r="AF130" i="16"/>
  <c r="AF151" i="16"/>
  <c r="AF75" i="16"/>
  <c r="AF33" i="16"/>
  <c r="AF24" i="16"/>
  <c r="V192" i="16"/>
  <c r="V98" i="16"/>
  <c r="V8" i="16"/>
  <c r="V34" i="16"/>
  <c r="V48" i="16"/>
  <c r="V46" i="16"/>
  <c r="V64" i="16"/>
  <c r="V103" i="16"/>
  <c r="V52" i="16"/>
  <c r="V144" i="16"/>
  <c r="V165" i="16"/>
  <c r="V106" i="16"/>
  <c r="V196" i="16"/>
  <c r="V151" i="16"/>
  <c r="V174" i="16"/>
  <c r="V11" i="16"/>
  <c r="V41" i="16"/>
  <c r="V67" i="16"/>
  <c r="V32" i="16"/>
  <c r="V104" i="16"/>
  <c r="V137" i="16"/>
  <c r="V116" i="16"/>
  <c r="V115" i="16"/>
  <c r="V201" i="16"/>
  <c r="V168" i="16"/>
  <c r="V175" i="16"/>
  <c r="V83" i="16"/>
  <c r="V178" i="16"/>
  <c r="V21" i="16"/>
  <c r="V24" i="16"/>
  <c r="V54" i="16"/>
  <c r="V80" i="16"/>
  <c r="V109" i="16"/>
  <c r="V73" i="16"/>
  <c r="V152" i="16"/>
  <c r="V173" i="16"/>
  <c r="V122" i="16"/>
  <c r="V204" i="16"/>
  <c r="V187" i="16"/>
  <c r="V190" i="16"/>
  <c r="V39" i="16"/>
  <c r="V86" i="16"/>
  <c r="V85" i="16"/>
  <c r="V28" i="16"/>
  <c r="V129" i="16"/>
  <c r="V162" i="16"/>
  <c r="V19" i="16"/>
  <c r="V69" i="16"/>
  <c r="V60" i="16"/>
  <c r="V56" i="16"/>
  <c r="V119" i="16"/>
  <c r="V37" i="16"/>
  <c r="V16" i="16"/>
  <c r="V36" i="16"/>
  <c r="V63" i="16"/>
  <c r="V78" i="16"/>
  <c r="V100" i="16"/>
  <c r="V133" i="16"/>
  <c r="V112" i="16"/>
  <c r="V107" i="16"/>
  <c r="V197" i="16"/>
  <c r="V164" i="16"/>
  <c r="V167" i="16"/>
  <c r="V202" i="16"/>
  <c r="V134" i="16"/>
  <c r="V38" i="16"/>
  <c r="V18" i="16"/>
  <c r="V50" i="16"/>
  <c r="V72" i="16"/>
  <c r="V105" i="16"/>
  <c r="V68" i="16"/>
  <c r="V148" i="16"/>
  <c r="V169" i="16"/>
  <c r="V114" i="16"/>
  <c r="V200" i="16"/>
  <c r="V171" i="16"/>
  <c r="V182" i="16"/>
  <c r="V15" i="16"/>
  <c r="V45" i="16"/>
  <c r="V71" i="16"/>
  <c r="V43" i="16"/>
  <c r="V53" i="16"/>
  <c r="V141" i="16"/>
  <c r="V120" i="16"/>
  <c r="V123" i="16"/>
  <c r="V205" i="16"/>
  <c r="V172" i="16"/>
  <c r="V183" i="16"/>
  <c r="V94" i="16"/>
  <c r="V194" i="16"/>
  <c r="V82" i="16"/>
  <c r="V177" i="16"/>
  <c r="V198" i="16"/>
  <c r="V74" i="16"/>
  <c r="V101" i="16"/>
  <c r="V186" i="16"/>
  <c r="V75" i="16"/>
  <c r="V124" i="16"/>
  <c r="V191" i="16"/>
  <c r="V166" i="16"/>
  <c r="V140" i="16"/>
  <c r="AF79" i="16"/>
  <c r="AF50" i="16"/>
  <c r="AF15" i="16"/>
  <c r="AF128" i="16"/>
  <c r="AF132" i="16"/>
  <c r="AF142" i="16"/>
  <c r="AF97" i="16"/>
  <c r="AF77" i="16"/>
  <c r="AF17" i="16"/>
  <c r="AF104" i="16"/>
  <c r="AF178" i="16"/>
  <c r="AF100" i="16"/>
  <c r="AF127" i="16"/>
  <c r="AF52" i="16"/>
  <c r="AF23" i="16"/>
  <c r="AG54" i="16"/>
  <c r="AG115" i="16"/>
  <c r="AG202" i="16"/>
  <c r="AG30" i="16"/>
  <c r="AG81" i="16"/>
  <c r="AG122" i="16"/>
  <c r="AG31" i="16"/>
  <c r="AG152" i="16"/>
  <c r="AG187" i="16"/>
  <c r="AG201" i="16"/>
  <c r="AG158" i="16"/>
  <c r="AG67" i="16"/>
  <c r="AG11" i="16"/>
  <c r="AG49" i="16"/>
  <c r="AG196" i="16"/>
  <c r="AG113" i="16"/>
  <c r="AG83" i="16"/>
  <c r="AG168" i="16"/>
  <c r="AG146" i="16"/>
  <c r="AG77" i="16"/>
  <c r="AG118" i="16"/>
  <c r="AG153" i="16"/>
  <c r="AG56" i="16"/>
  <c r="AG63" i="16"/>
  <c r="AG9" i="16"/>
  <c r="AG189" i="16"/>
  <c r="AG89" i="16"/>
  <c r="AG88" i="16"/>
  <c r="AG10" i="16"/>
  <c r="AG94" i="16"/>
  <c r="AG194" i="16"/>
  <c r="AG192" i="16"/>
  <c r="AG111" i="16"/>
  <c r="AG46" i="16"/>
  <c r="AG51" i="16"/>
  <c r="AG16" i="16"/>
  <c r="AG130" i="16"/>
  <c r="AG127" i="16"/>
  <c r="AG66" i="16"/>
  <c r="AG105" i="16"/>
  <c r="AG175" i="16"/>
  <c r="AG90" i="16"/>
  <c r="AG140" i="16"/>
  <c r="AG65" i="16"/>
  <c r="AG32" i="16"/>
  <c r="V163" i="16"/>
  <c r="V176" i="16"/>
  <c r="V145" i="16"/>
  <c r="V49" i="16"/>
  <c r="V159" i="16"/>
  <c r="V108" i="16"/>
  <c r="V59" i="16"/>
  <c r="V203" i="16"/>
  <c r="V156" i="16"/>
  <c r="V58" i="16"/>
  <c r="V179" i="16"/>
  <c r="V170" i="16"/>
  <c r="V143" i="16"/>
  <c r="V154" i="16"/>
  <c r="V189" i="16"/>
  <c r="V90" i="16"/>
  <c r="V102" i="16"/>
  <c r="V125" i="16"/>
  <c r="V92" i="16"/>
  <c r="V70" i="16"/>
  <c r="V55" i="16"/>
  <c r="V20" i="16"/>
  <c r="V17" i="16"/>
  <c r="V142" i="16"/>
  <c r="V207" i="16"/>
  <c r="V184" i="16"/>
  <c r="V81" i="16"/>
  <c r="V147" i="16"/>
  <c r="V132" i="16"/>
  <c r="V153" i="16"/>
  <c r="V87" i="16"/>
  <c r="V31" i="16"/>
  <c r="V14" i="16"/>
  <c r="V35" i="16"/>
  <c r="V22" i="16"/>
  <c r="V206" i="16"/>
  <c r="V118" i="16"/>
  <c r="V111" i="16"/>
  <c r="V138" i="16"/>
  <c r="V181" i="16"/>
  <c r="V160" i="16"/>
  <c r="V91" i="16"/>
  <c r="V117" i="16"/>
  <c r="V84" i="16"/>
  <c r="V62" i="16"/>
  <c r="V47" i="16"/>
  <c r="V29" i="16"/>
  <c r="V9" i="16"/>
  <c r="V44" i="16"/>
  <c r="AD25" i="16"/>
  <c r="AD129" i="16"/>
  <c r="AD164" i="16"/>
  <c r="AD142" i="16"/>
  <c r="AD183" i="16"/>
  <c r="AD205" i="16"/>
  <c r="AD116" i="16"/>
  <c r="AD43" i="16"/>
  <c r="AD47" i="16"/>
  <c r="AD17" i="16"/>
  <c r="AD163" i="16"/>
  <c r="AD114" i="16"/>
  <c r="AD144" i="16"/>
  <c r="AD101" i="16"/>
  <c r="AD79" i="16"/>
  <c r="AD22" i="16"/>
  <c r="AD46" i="16"/>
  <c r="AD152" i="16"/>
  <c r="AD195" i="16"/>
  <c r="AD199" i="16"/>
  <c r="AD20" i="16"/>
  <c r="AD181" i="16"/>
  <c r="AF39" i="16"/>
  <c r="AF125" i="16"/>
  <c r="AF16" i="16"/>
  <c r="AF87" i="16"/>
  <c r="AF134" i="16"/>
  <c r="AF116" i="16"/>
  <c r="AF181" i="16"/>
  <c r="AF204" i="16"/>
  <c r="AF150" i="16"/>
  <c r="AF112" i="16"/>
  <c r="AF53" i="16"/>
  <c r="AF135" i="16"/>
  <c r="AF117" i="16"/>
  <c r="AF186" i="16"/>
  <c r="AF136" i="16"/>
  <c r="AF139" i="16"/>
  <c r="AF86" i="16"/>
  <c r="AF48" i="16"/>
  <c r="AF46" i="16"/>
  <c r="AF36" i="16"/>
  <c r="AF172" i="16"/>
  <c r="AF176" i="16"/>
  <c r="AF161" i="16"/>
  <c r="AF198" i="16"/>
  <c r="AF99" i="16"/>
  <c r="AF141" i="16"/>
  <c r="AF126" i="16"/>
  <c r="AF147" i="16"/>
  <c r="AF63" i="16"/>
  <c r="AF72" i="16"/>
  <c r="AF61" i="16"/>
  <c r="AF22" i="16"/>
  <c r="AF14" i="16"/>
  <c r="AF113" i="16"/>
  <c r="AF180" i="16"/>
  <c r="AF121" i="16"/>
  <c r="AF156" i="16"/>
  <c r="AF179" i="16"/>
  <c r="AF154" i="16"/>
  <c r="AF85" i="16"/>
  <c r="AF111" i="16"/>
  <c r="AF74" i="16"/>
  <c r="AF37" i="16"/>
  <c r="AF29" i="16"/>
  <c r="AF28" i="16"/>
  <c r="AG52" i="16"/>
  <c r="AG126" i="16"/>
  <c r="AG169" i="16"/>
  <c r="AG82" i="16"/>
  <c r="AG143" i="16"/>
  <c r="AG198" i="16"/>
  <c r="AG193" i="16"/>
  <c r="AG182" i="16"/>
  <c r="AG203" i="16"/>
  <c r="AG117" i="16"/>
  <c r="AG150" i="16"/>
  <c r="AG139" i="16"/>
  <c r="AG45" i="16"/>
  <c r="AG104" i="16"/>
  <c r="AG59" i="16"/>
  <c r="AG78" i="16"/>
  <c r="AG48" i="16"/>
  <c r="AG21" i="16"/>
  <c r="AG55" i="16"/>
  <c r="AG197" i="16"/>
  <c r="AG178" i="16"/>
  <c r="AG167" i="16"/>
  <c r="AG184" i="16"/>
  <c r="AG71" i="16"/>
  <c r="AG102" i="16"/>
  <c r="AG132" i="16"/>
  <c r="AG99" i="16"/>
  <c r="AG57" i="16"/>
  <c r="AG35" i="16"/>
  <c r="AG24" i="16"/>
  <c r="AG205" i="16"/>
  <c r="AG177" i="16"/>
  <c r="AG162" i="16"/>
  <c r="AG195" i="16"/>
  <c r="AG100" i="16"/>
  <c r="AG134" i="16"/>
  <c r="AG131" i="16"/>
  <c r="AG160" i="16"/>
  <c r="AG93" i="16"/>
  <c r="AG60" i="16"/>
  <c r="AG70" i="16"/>
  <c r="AG40" i="16"/>
  <c r="AG14" i="16"/>
  <c r="AG154" i="16"/>
  <c r="AG165" i="16"/>
  <c r="AG124" i="16"/>
  <c r="AG174" i="16"/>
  <c r="AG138" i="16"/>
  <c r="AG172" i="16"/>
  <c r="AG86" i="16"/>
  <c r="AG87" i="16"/>
  <c r="AG39" i="16"/>
  <c r="AG145" i="16"/>
  <c r="AG85" i="16"/>
  <c r="AG200" i="16"/>
  <c r="AG119" i="16"/>
  <c r="AG64" i="16"/>
  <c r="AG58" i="16"/>
  <c r="AG15" i="16"/>
  <c r="AG207" i="16"/>
  <c r="AG133" i="16"/>
  <c r="AG147" i="16"/>
  <c r="AG112" i="16"/>
  <c r="AG34" i="16"/>
  <c r="AG29" i="16"/>
  <c r="AG91" i="16"/>
  <c r="V161" i="16"/>
  <c r="AF9" i="16"/>
  <c r="AF60" i="16"/>
  <c r="AF31" i="16"/>
  <c r="AF207" i="16"/>
  <c r="AF84" i="16"/>
  <c r="AF167" i="16"/>
  <c r="AF44" i="16"/>
  <c r="AF67" i="16"/>
  <c r="AF47" i="16"/>
  <c r="AF205" i="16"/>
  <c r="AF177" i="16"/>
  <c r="AF195" i="16"/>
  <c r="AF106" i="16"/>
  <c r="AF94" i="16"/>
  <c r="AF38" i="16"/>
  <c r="AF8" i="16"/>
  <c r="AG96" i="16"/>
  <c r="AG123" i="16"/>
  <c r="AG62" i="16"/>
  <c r="AG129" i="16"/>
  <c r="AG151" i="16"/>
  <c r="AG38" i="16"/>
  <c r="AG121" i="16"/>
  <c r="AG101" i="16"/>
  <c r="AG69" i="16"/>
  <c r="AG159" i="16"/>
  <c r="AG157" i="16"/>
  <c r="AS181" i="16"/>
  <c r="AS162" i="16"/>
  <c r="AS112" i="16"/>
  <c r="AS45" i="16"/>
  <c r="AS199" i="16"/>
  <c r="AS160" i="16"/>
  <c r="AS44" i="16"/>
  <c r="AS183" i="16"/>
  <c r="AS144" i="16"/>
  <c r="AS27" i="16"/>
  <c r="AS8" i="16"/>
  <c r="AS33" i="16"/>
  <c r="AS39" i="16"/>
  <c r="AS53" i="16"/>
  <c r="AS87" i="16"/>
  <c r="AS116" i="16"/>
  <c r="AS98" i="16"/>
  <c r="AS52" i="16"/>
  <c r="AS180" i="16"/>
  <c r="AS153" i="16"/>
  <c r="AS150" i="16"/>
  <c r="AS177" i="16"/>
  <c r="AS158" i="16"/>
  <c r="AS10" i="16"/>
  <c r="AS38" i="16"/>
  <c r="AS66" i="16"/>
  <c r="AS64" i="16"/>
  <c r="AS84" i="16"/>
  <c r="AS152" i="16"/>
  <c r="AS139" i="16"/>
  <c r="AS146" i="16"/>
  <c r="AS101" i="16"/>
  <c r="AS191" i="16"/>
  <c r="AS110" i="16"/>
  <c r="AS165" i="16"/>
  <c r="AS185" i="16"/>
  <c r="AS13" i="16"/>
  <c r="AS47" i="16"/>
  <c r="AS61" i="16"/>
  <c r="AS95" i="16"/>
  <c r="AS124" i="16"/>
  <c r="AS111" i="16"/>
  <c r="AS92" i="16"/>
  <c r="AS188" i="16"/>
  <c r="AS163" i="16"/>
  <c r="AS174" i="16"/>
  <c r="AS41" i="16"/>
  <c r="AS186" i="16"/>
  <c r="AS49" i="16"/>
  <c r="AS167" i="16"/>
  <c r="AS102" i="16"/>
  <c r="AS128" i="16"/>
  <c r="AS65" i="16"/>
  <c r="AS20" i="16"/>
  <c r="AS55" i="16"/>
  <c r="AS133" i="16"/>
  <c r="AS130" i="16"/>
  <c r="AS23" i="16"/>
  <c r="AS19" i="16"/>
  <c r="AS35" i="16"/>
  <c r="AS62" i="16"/>
  <c r="AS56" i="16"/>
  <c r="AS81" i="16"/>
  <c r="AS148" i="16"/>
  <c r="AS135" i="16"/>
  <c r="AS138" i="16"/>
  <c r="AS90" i="16"/>
  <c r="AS187" i="16"/>
  <c r="AS97" i="16"/>
  <c r="AS149" i="16"/>
  <c r="AS169" i="16"/>
  <c r="AS37" i="16"/>
  <c r="AS43" i="16"/>
  <c r="AS57" i="16"/>
  <c r="AS91" i="16"/>
  <c r="AS120" i="16"/>
  <c r="AS107" i="16"/>
  <c r="AS72" i="16"/>
  <c r="AS184" i="16"/>
  <c r="AS161" i="16"/>
  <c r="AS166" i="16"/>
  <c r="AS193" i="16"/>
  <c r="AS170" i="16"/>
  <c r="AS14" i="16"/>
  <c r="AS40" i="16"/>
  <c r="AS70" i="16"/>
  <c r="AS22" i="16"/>
  <c r="AS89" i="16"/>
  <c r="AS156" i="16"/>
  <c r="AS143" i="16"/>
  <c r="AS154" i="16"/>
  <c r="AS105" i="16"/>
  <c r="AS195" i="16"/>
  <c r="AS142" i="16"/>
  <c r="AS173" i="16"/>
  <c r="AS201" i="16"/>
  <c r="AS202" i="16"/>
  <c r="AS182" i="16"/>
  <c r="AS192" i="16"/>
  <c r="AS115" i="16"/>
  <c r="AS99" i="16"/>
  <c r="AS9" i="16"/>
  <c r="AD9" i="16"/>
  <c r="AD36" i="16"/>
  <c r="AD104" i="16"/>
  <c r="AD108" i="16"/>
  <c r="AD197" i="16"/>
  <c r="AD167" i="16"/>
  <c r="AD203" i="16"/>
  <c r="AD198" i="16"/>
  <c r="AD179" i="16"/>
  <c r="AD204" i="16"/>
  <c r="AD122" i="16"/>
  <c r="AD173" i="16"/>
  <c r="AD148" i="16"/>
  <c r="AD60" i="16"/>
  <c r="AD105" i="16"/>
  <c r="AD80" i="16"/>
  <c r="AD31" i="16"/>
  <c r="AD35" i="16"/>
  <c r="AD26" i="16"/>
  <c r="AD110" i="16"/>
  <c r="AD91" i="16"/>
  <c r="AD175" i="16"/>
  <c r="AD168" i="16"/>
  <c r="AD201" i="16"/>
  <c r="AD107" i="16"/>
  <c r="AD112" i="16"/>
  <c r="AD133" i="16"/>
  <c r="AD24" i="16"/>
  <c r="AD74" i="16"/>
  <c r="AD39" i="16"/>
  <c r="AD29" i="16"/>
  <c r="AD13" i="16"/>
  <c r="AD37" i="16"/>
  <c r="AD84" i="16"/>
  <c r="AD82" i="16"/>
  <c r="AD177" i="16"/>
  <c r="AD77" i="16"/>
  <c r="AD206" i="16"/>
  <c r="AD124" i="16"/>
  <c r="AD54" i="16"/>
  <c r="AD126" i="16"/>
  <c r="AD145" i="16"/>
  <c r="AD88" i="16"/>
  <c r="Y98" i="16"/>
  <c r="Y197" i="16"/>
  <c r="Y41" i="16"/>
  <c r="Y110" i="16"/>
  <c r="Y198" i="16"/>
  <c r="Y30" i="16"/>
  <c r="Y140" i="16"/>
  <c r="Y92" i="16"/>
  <c r="Y145" i="16"/>
  <c r="Y16" i="16"/>
  <c r="Y184" i="16"/>
  <c r="Y97" i="16"/>
  <c r="Y51" i="16"/>
  <c r="Y129" i="16"/>
  <c r="Y206" i="16"/>
  <c r="Y186" i="16"/>
  <c r="Y207" i="16"/>
  <c r="Y175" i="16"/>
  <c r="Y117" i="16"/>
  <c r="Y196" i="16"/>
  <c r="Y164" i="16"/>
  <c r="Y104" i="16"/>
  <c r="Y147" i="16"/>
  <c r="Y100" i="16"/>
  <c r="Y128" i="16"/>
  <c r="Y87" i="16"/>
  <c r="Y65" i="16"/>
  <c r="Y27" i="16"/>
  <c r="Y9" i="16"/>
  <c r="Y8" i="16"/>
  <c r="Y18" i="16"/>
  <c r="Y20" i="16"/>
  <c r="Y48" i="16"/>
  <c r="Y42" i="16"/>
  <c r="Y82" i="16"/>
  <c r="Y69" i="16"/>
  <c r="Y68" i="16"/>
  <c r="Y91" i="16"/>
  <c r="Y96" i="16"/>
  <c r="Y132" i="16"/>
  <c r="Y50" i="16"/>
  <c r="Y107" i="16"/>
  <c r="Y12" i="16"/>
  <c r="Y13" i="16"/>
  <c r="Y24" i="16"/>
  <c r="Y22" i="16"/>
  <c r="Y54" i="16"/>
  <c r="Y26" i="16"/>
  <c r="Y73" i="16"/>
  <c r="Y34" i="16"/>
  <c r="Y95" i="16"/>
  <c r="Y101" i="16"/>
  <c r="Y136" i="16"/>
  <c r="Y55" i="16"/>
  <c r="Y111" i="16"/>
  <c r="Y86" i="16"/>
  <c r="Y201" i="16"/>
  <c r="Y113" i="16"/>
  <c r="Y190" i="16"/>
  <c r="Y178" i="16"/>
  <c r="Y203" i="16"/>
  <c r="Y171" i="16"/>
  <c r="Y109" i="16"/>
  <c r="Y192" i="16"/>
  <c r="Y158" i="16"/>
  <c r="Y93" i="16"/>
  <c r="Y143" i="16"/>
  <c r="Y94" i="16"/>
  <c r="Y124" i="16"/>
  <c r="Y83" i="16"/>
  <c r="Y61" i="16"/>
  <c r="Y47" i="16"/>
  <c r="Y37" i="16"/>
  <c r="Y71" i="16"/>
  <c r="Y193" i="16"/>
  <c r="Y80" i="16"/>
  <c r="Y174" i="16"/>
  <c r="Y170" i="16"/>
  <c r="Y199" i="16"/>
  <c r="Y167" i="16"/>
  <c r="Y102" i="16"/>
  <c r="Y188" i="16"/>
  <c r="Y150" i="16"/>
  <c r="Y181" i="16"/>
  <c r="Y182" i="16"/>
  <c r="Y177" i="16"/>
  <c r="Y189" i="16"/>
  <c r="Y122" i="16"/>
  <c r="Y146" i="16"/>
  <c r="Y191" i="16"/>
  <c r="Y149" i="16"/>
  <c r="Y63" i="16"/>
  <c r="Y180" i="16"/>
  <c r="Y134" i="16"/>
  <c r="Y163" i="16"/>
  <c r="Y131" i="16"/>
  <c r="Y160" i="16"/>
  <c r="Y90" i="16"/>
  <c r="Y60" i="16"/>
  <c r="Y78" i="16"/>
  <c r="Y44" i="16"/>
  <c r="Y15" i="16"/>
  <c r="Y29" i="16"/>
  <c r="Y23" i="16"/>
  <c r="Y39" i="16"/>
  <c r="Y66" i="16"/>
  <c r="Y53" i="16"/>
  <c r="Y36" i="16"/>
  <c r="Y67" i="16"/>
  <c r="Y56" i="16"/>
  <c r="Y116" i="16"/>
  <c r="Y148" i="16"/>
  <c r="Y84" i="16"/>
  <c r="Y123" i="16"/>
  <c r="Y19" i="16"/>
  <c r="Y33" i="16"/>
  <c r="Y31" i="16"/>
  <c r="Y43" i="16"/>
  <c r="Y70" i="16"/>
  <c r="Y57" i="16"/>
  <c r="Y46" i="16"/>
  <c r="Y75" i="16"/>
  <c r="Y79" i="16"/>
  <c r="Y120" i="16"/>
  <c r="Y152" i="16"/>
  <c r="Y89" i="16"/>
  <c r="Y165" i="16"/>
  <c r="Y166" i="16"/>
  <c r="Y169" i="16"/>
  <c r="Y173" i="16"/>
  <c r="Y88" i="16"/>
  <c r="Y130" i="16"/>
  <c r="Y187" i="16"/>
  <c r="Y141" i="16"/>
  <c r="Y17" i="16"/>
  <c r="Y176" i="16"/>
  <c r="Y126" i="16"/>
  <c r="Y159" i="16"/>
  <c r="Y127" i="16"/>
  <c r="Y156" i="16"/>
  <c r="Y85" i="16"/>
  <c r="Y52" i="16"/>
  <c r="Y74" i="16"/>
  <c r="Y40" i="16"/>
  <c r="Y10" i="16"/>
  <c r="Y137" i="16"/>
  <c r="Y138" i="16"/>
  <c r="Y161" i="16"/>
  <c r="Y153" i="16"/>
  <c r="Y202" i="16"/>
  <c r="Y114" i="16"/>
  <c r="Y183" i="16"/>
  <c r="Y133" i="16"/>
  <c r="Y204" i="16"/>
  <c r="Y172" i="16"/>
  <c r="Y118" i="16"/>
  <c r="Y155" i="16"/>
  <c r="Y139" i="16"/>
  <c r="Y81" i="16"/>
  <c r="Y112" i="16"/>
  <c r="Y59" i="16"/>
  <c r="Y49" i="16"/>
  <c r="Y38" i="16"/>
  <c r="Y25" i="16"/>
  <c r="Y72" i="16"/>
  <c r="Y119" i="16"/>
  <c r="Y144" i="16"/>
  <c r="Y103" i="16"/>
  <c r="Y35" i="16"/>
  <c r="Y62" i="16"/>
  <c r="Y32" i="16"/>
  <c r="Y11" i="16"/>
  <c r="AC171" i="16"/>
  <c r="AC196" i="16"/>
  <c r="AC15" i="16"/>
  <c r="AC29" i="16"/>
  <c r="AC9" i="16"/>
  <c r="AC34" i="16"/>
  <c r="AC58" i="16"/>
  <c r="AC45" i="16"/>
  <c r="AC77" i="16"/>
  <c r="AC79" i="16"/>
  <c r="AC60" i="16"/>
  <c r="AC116" i="16"/>
  <c r="AC148" i="16"/>
  <c r="AC88" i="16"/>
  <c r="AC123" i="16"/>
  <c r="AC155" i="16"/>
  <c r="AC114" i="16"/>
  <c r="AC168" i="16"/>
  <c r="AC200" i="16"/>
  <c r="AC129" i="16"/>
  <c r="AC175" i="16"/>
  <c r="AC52" i="16"/>
  <c r="AC190" i="16"/>
  <c r="AC75" i="16"/>
  <c r="AC149" i="16"/>
  <c r="AC142" i="16"/>
  <c r="AC141" i="16"/>
  <c r="AC19" i="16"/>
  <c r="AC33" i="16"/>
  <c r="AC27" i="16"/>
  <c r="AC36" i="16"/>
  <c r="AC62" i="16"/>
  <c r="AC51" i="16"/>
  <c r="AC50" i="16"/>
  <c r="AC83" i="16"/>
  <c r="AC72" i="16"/>
  <c r="AC120" i="16"/>
  <c r="AC152" i="16"/>
  <c r="AC93" i="16"/>
  <c r="AC127" i="16"/>
  <c r="AC159" i="16"/>
  <c r="AC122" i="16"/>
  <c r="AC172" i="16"/>
  <c r="AC204" i="16"/>
  <c r="AC137" i="16"/>
  <c r="AC179" i="16"/>
  <c r="AC102" i="16"/>
  <c r="AC198" i="16"/>
  <c r="AC125" i="16"/>
  <c r="AC165" i="16"/>
  <c r="AC170" i="16"/>
  <c r="AC169" i="16"/>
  <c r="AC10" i="16"/>
  <c r="AC37" i="16"/>
  <c r="AC35" i="16"/>
  <c r="AC39" i="16"/>
  <c r="AC66" i="16"/>
  <c r="AC53" i="16"/>
  <c r="AC56" i="16"/>
  <c r="AC87" i="16"/>
  <c r="AC84" i="16"/>
  <c r="AC124" i="16"/>
  <c r="AC156" i="16"/>
  <c r="AC98" i="16"/>
  <c r="AC131" i="16"/>
  <c r="AC23" i="16"/>
  <c r="AC130" i="16"/>
  <c r="AC176" i="16"/>
  <c r="AC67" i="16"/>
  <c r="AC145" i="16"/>
  <c r="AC183" i="16"/>
  <c r="AC118" i="16"/>
  <c r="AC206" i="16"/>
  <c r="AC157" i="16"/>
  <c r="AC173" i="16"/>
  <c r="AC186" i="16"/>
  <c r="AC185" i="16"/>
  <c r="AC38" i="16"/>
  <c r="AC64" i="16"/>
  <c r="AC160" i="16"/>
  <c r="AC138" i="16"/>
  <c r="AC187" i="16"/>
  <c r="AC181" i="16"/>
  <c r="AC25" i="16"/>
  <c r="AC30" i="16"/>
  <c r="AC112" i="16"/>
  <c r="AC151" i="16"/>
  <c r="AC121" i="16"/>
  <c r="AC194" i="16"/>
  <c r="AC13" i="16"/>
  <c r="AC57" i="16"/>
  <c r="AC128" i="16"/>
  <c r="AC68" i="16"/>
  <c r="AC153" i="16"/>
  <c r="AC177" i="16"/>
  <c r="AC133" i="16"/>
  <c r="AC73" i="16"/>
  <c r="AC109" i="16"/>
  <c r="AC42" i="16"/>
  <c r="AC18" i="16"/>
  <c r="AC20" i="16"/>
  <c r="AC40" i="16"/>
  <c r="AC47" i="16"/>
  <c r="AC74" i="16"/>
  <c r="AC61" i="16"/>
  <c r="AC49" i="16"/>
  <c r="AC95" i="16"/>
  <c r="AC94" i="16"/>
  <c r="AC132" i="16"/>
  <c r="AC22" i="16"/>
  <c r="AC107" i="16"/>
  <c r="AC139" i="16"/>
  <c r="AC76" i="16"/>
  <c r="AC146" i="16"/>
  <c r="AC184" i="16"/>
  <c r="AC96" i="16"/>
  <c r="AC161" i="16"/>
  <c r="AC191" i="16"/>
  <c r="AC150" i="16"/>
  <c r="AC126" i="16"/>
  <c r="AC193" i="16"/>
  <c r="AC189" i="16"/>
  <c r="AC207" i="16"/>
  <c r="AC12" i="16"/>
  <c r="AC17" i="16"/>
  <c r="AC24" i="16"/>
  <c r="AC44" i="16"/>
  <c r="AC31" i="16"/>
  <c r="AC78" i="16"/>
  <c r="AC65" i="16"/>
  <c r="AC55" i="16"/>
  <c r="AC99" i="16"/>
  <c r="AC100" i="16"/>
  <c r="AC136" i="16"/>
  <c r="AC41" i="16"/>
  <c r="AC111" i="16"/>
  <c r="AC143" i="16"/>
  <c r="AC86" i="16"/>
  <c r="AC154" i="16"/>
  <c r="AC188" i="16"/>
  <c r="AC105" i="16"/>
  <c r="AC163" i="16"/>
  <c r="AC195" i="16"/>
  <c r="AC166" i="16"/>
  <c r="AC158" i="16"/>
  <c r="AC81" i="16"/>
  <c r="AC197" i="16"/>
  <c r="AC90" i="16"/>
  <c r="AC16" i="16"/>
  <c r="AC21" i="16"/>
  <c r="AC28" i="16"/>
  <c r="AC48" i="16"/>
  <c r="AC46" i="16"/>
  <c r="AC82" i="16"/>
  <c r="AC69" i="16"/>
  <c r="AC63" i="16"/>
  <c r="AC103" i="16"/>
  <c r="AC108" i="16"/>
  <c r="AC140" i="16"/>
  <c r="AC59" i="16"/>
  <c r="AC115" i="16"/>
  <c r="AC147" i="16"/>
  <c r="AC97" i="16"/>
  <c r="AC162" i="16"/>
  <c r="AC192" i="16"/>
  <c r="AC113" i="16"/>
  <c r="AC167" i="16"/>
  <c r="AC199" i="16"/>
  <c r="AC174" i="16"/>
  <c r="AC178" i="16"/>
  <c r="AC117" i="16"/>
  <c r="AC205" i="16"/>
  <c r="AC101" i="16"/>
  <c r="AC14" i="16"/>
  <c r="AC70" i="16"/>
  <c r="AC89" i="16"/>
  <c r="AC135" i="16"/>
  <c r="AC85" i="16"/>
  <c r="AC92" i="16"/>
  <c r="AC201" i="16"/>
  <c r="AC26" i="16"/>
  <c r="AC71" i="16"/>
  <c r="AC80" i="16"/>
  <c r="AC164" i="16"/>
  <c r="AC203" i="16"/>
  <c r="AC110" i="16"/>
  <c r="AC43" i="16"/>
  <c r="AC91" i="16"/>
  <c r="AC104" i="16"/>
  <c r="AC180" i="16"/>
  <c r="AC134" i="16"/>
  <c r="AC202" i="16"/>
  <c r="AC106" i="16"/>
  <c r="AC182" i="16"/>
  <c r="AC54" i="16"/>
  <c r="AC119" i="16"/>
  <c r="AC8" i="16"/>
  <c r="AV7" i="16"/>
  <c r="AV144" i="16" s="1"/>
  <c r="D434" i="6"/>
  <c r="C434" i="6"/>
  <c r="H434" i="6"/>
  <c r="F434" i="6"/>
  <c r="E434" i="6"/>
  <c r="G434" i="6"/>
  <c r="G126" i="6"/>
  <c r="C126" i="6"/>
  <c r="D126" i="6"/>
  <c r="F126" i="6"/>
  <c r="E126" i="6"/>
  <c r="H126" i="6"/>
  <c r="R150" i="16"/>
  <c r="R155" i="16"/>
  <c r="R182" i="16"/>
  <c r="R175" i="16"/>
  <c r="R176" i="16"/>
  <c r="R203" i="16"/>
  <c r="R106" i="16"/>
  <c r="R174" i="16"/>
  <c r="R196" i="16"/>
  <c r="R167" i="16"/>
  <c r="R178" i="16"/>
  <c r="R110" i="16"/>
  <c r="R159" i="16"/>
  <c r="R148" i="16"/>
  <c r="R80" i="16"/>
  <c r="R105" i="16"/>
  <c r="R52" i="16"/>
  <c r="R42" i="16"/>
  <c r="R40" i="16"/>
  <c r="R30" i="16"/>
  <c r="R205" i="16"/>
  <c r="R119" i="16"/>
  <c r="R128" i="16"/>
  <c r="R149" i="16"/>
  <c r="R72" i="16"/>
  <c r="R53" i="16"/>
  <c r="R71" i="16"/>
  <c r="R41" i="16"/>
  <c r="R11" i="16"/>
  <c r="R185" i="16"/>
  <c r="R77" i="16"/>
  <c r="R108" i="16"/>
  <c r="R129" i="16"/>
  <c r="R92" i="16"/>
  <c r="R70" i="16"/>
  <c r="R43" i="16"/>
  <c r="R29" i="16"/>
  <c r="R9" i="16"/>
  <c r="R165" i="16"/>
  <c r="R152" i="16"/>
  <c r="R81" i="16"/>
  <c r="R109" i="16"/>
  <c r="R60" i="16"/>
  <c r="R51" i="16"/>
  <c r="R44" i="16"/>
  <c r="R34" i="16"/>
  <c r="R168" i="16"/>
  <c r="R187" i="16"/>
  <c r="R90" i="16"/>
  <c r="R130" i="16"/>
  <c r="AD12" i="16"/>
  <c r="AD93" i="16"/>
  <c r="AD40" i="16"/>
  <c r="AD131" i="16"/>
  <c r="AD113" i="16"/>
  <c r="AD186" i="16"/>
  <c r="AD73" i="16"/>
  <c r="AD118" i="16"/>
  <c r="AD176" i="16"/>
  <c r="AD123" i="16"/>
  <c r="AD141" i="16"/>
  <c r="AD51" i="16"/>
  <c r="AD10" i="16"/>
  <c r="AD11" i="16"/>
  <c r="AD28" i="16"/>
  <c r="AD63" i="16"/>
  <c r="AD65" i="16"/>
  <c r="AD81" i="16"/>
  <c r="AD149" i="16"/>
  <c r="AD128" i="16"/>
  <c r="AD139" i="16"/>
  <c r="AD76" i="16"/>
  <c r="AD184" i="16"/>
  <c r="AD53" i="16"/>
  <c r="AD150" i="16"/>
  <c r="AD202" i="16"/>
  <c r="AD14" i="16"/>
  <c r="AD48" i="16"/>
  <c r="AD62" i="16"/>
  <c r="AD96" i="16"/>
  <c r="AD121" i="16"/>
  <c r="AD94" i="16"/>
  <c r="AD69" i="16"/>
  <c r="AD189" i="16"/>
  <c r="AD154" i="16"/>
  <c r="AD135" i="16"/>
  <c r="AD178" i="16"/>
  <c r="AD171" i="16"/>
  <c r="AD182" i="16"/>
  <c r="AD196" i="16"/>
  <c r="AD165" i="16"/>
  <c r="AD161" i="16"/>
  <c r="AD64" i="16"/>
  <c r="AD49" i="16"/>
  <c r="AD174" i="16"/>
  <c r="AD127" i="16"/>
  <c r="AD192" i="16"/>
  <c r="AD97" i="16"/>
  <c r="AD155" i="16"/>
  <c r="AD136" i="16"/>
  <c r="AD157" i="16"/>
  <c r="AD90" i="16"/>
  <c r="AD56" i="16"/>
  <c r="AD71" i="16"/>
  <c r="AD45" i="16"/>
  <c r="AD19" i="16"/>
  <c r="AD83" i="16"/>
  <c r="AD134" i="16"/>
  <c r="AD57" i="16"/>
  <c r="AD138" i="16"/>
  <c r="AD34" i="16"/>
  <c r="AD68" i="16"/>
  <c r="AD16" i="16"/>
  <c r="AD170" i="16"/>
  <c r="AD191" i="16"/>
  <c r="AD23" i="16"/>
  <c r="AD120" i="16"/>
  <c r="AD61" i="16"/>
  <c r="AD55" i="16"/>
  <c r="AD8" i="16"/>
  <c r="AD38" i="16"/>
  <c r="AD44" i="16"/>
  <c r="AD58" i="16"/>
  <c r="AD92" i="16"/>
  <c r="AD117" i="16"/>
  <c r="AD89" i="16"/>
  <c r="AD160" i="16"/>
  <c r="AD185" i="16"/>
  <c r="AD146" i="16"/>
  <c r="AD119" i="16"/>
  <c r="AD158" i="16"/>
  <c r="AD143" i="16"/>
  <c r="AD15" i="16"/>
  <c r="AD41" i="16"/>
  <c r="AD67" i="16"/>
  <c r="AD50" i="16"/>
  <c r="AD85" i="16"/>
  <c r="AD153" i="16"/>
  <c r="AD132" i="16"/>
  <c r="AD147" i="16"/>
  <c r="AD86" i="16"/>
  <c r="AD188" i="16"/>
  <c r="AD103" i="16"/>
  <c r="AD166" i="16"/>
  <c r="AD207" i="16"/>
  <c r="AD159" i="16"/>
  <c r="AD106" i="16"/>
  <c r="AD140" i="16"/>
  <c r="AD95" i="16"/>
  <c r="AD75" i="16"/>
  <c r="AD18" i="16"/>
  <c r="AD187" i="16"/>
  <c r="AD194" i="16"/>
  <c r="AD151" i="16"/>
  <c r="AD162" i="16"/>
  <c r="AD193" i="16"/>
  <c r="AD87" i="16"/>
  <c r="AD99" i="16"/>
  <c r="AD125" i="16"/>
  <c r="AD100" i="16"/>
  <c r="AD66" i="16"/>
  <c r="AD32" i="16"/>
  <c r="AD21" i="16"/>
  <c r="AE187" i="16"/>
  <c r="AE167" i="16"/>
  <c r="AE160" i="16"/>
  <c r="AE193" i="16"/>
  <c r="AE87" i="16"/>
  <c r="AE132" i="16"/>
  <c r="AE129" i="16"/>
  <c r="AE158" i="16"/>
  <c r="AE91" i="16"/>
  <c r="AE58" i="16"/>
  <c r="AE64" i="16"/>
  <c r="AE42" i="16"/>
  <c r="AE17" i="16"/>
  <c r="AE94" i="16"/>
  <c r="AE127" i="16"/>
  <c r="AE136" i="16"/>
  <c r="AE147" i="16"/>
  <c r="AE178" i="16"/>
  <c r="AE157" i="16"/>
  <c r="AE90" i="16"/>
  <c r="AE122" i="16"/>
  <c r="AE85" i="16"/>
  <c r="AE39" i="16"/>
  <c r="AE45" i="16"/>
  <c r="AE35" i="16"/>
  <c r="AE8" i="16"/>
  <c r="AE72" i="16"/>
  <c r="AE102" i="16"/>
  <c r="AE137" i="16"/>
  <c r="AE107" i="16"/>
  <c r="AE180" i="16"/>
  <c r="AE27" i="16"/>
  <c r="AE32" i="16"/>
  <c r="AE114" i="16"/>
  <c r="AE149" i="16"/>
  <c r="AE131" i="16"/>
  <c r="AE92" i="16"/>
  <c r="AE36" i="16"/>
  <c r="AE103" i="16"/>
  <c r="AE116" i="16"/>
  <c r="AE41" i="16"/>
  <c r="AE120" i="16"/>
  <c r="AE74" i="16"/>
  <c r="AK178" i="16"/>
  <c r="AK169" i="16"/>
  <c r="AK142" i="16"/>
  <c r="AK153" i="16"/>
  <c r="AK172" i="16"/>
  <c r="AK159" i="16"/>
  <c r="AK90" i="16"/>
  <c r="AK124" i="16"/>
  <c r="AK91" i="16"/>
  <c r="AK61" i="16"/>
  <c r="AK23" i="16"/>
  <c r="AK20" i="16"/>
  <c r="AK177" i="16"/>
  <c r="AK157" i="16"/>
  <c r="AK206" i="16"/>
  <c r="AK183" i="16"/>
  <c r="AK200" i="16"/>
  <c r="AK114" i="16"/>
  <c r="AK123" i="16"/>
  <c r="AK152" i="16"/>
  <c r="AK86" i="16"/>
  <c r="AK64" i="16"/>
  <c r="AK70" i="16"/>
  <c r="AK40" i="16"/>
  <c r="AK10" i="16"/>
  <c r="AK118" i="16"/>
  <c r="AK72" i="16"/>
  <c r="AK110" i="16"/>
  <c r="AK137" i="16"/>
  <c r="AK164" i="16"/>
  <c r="AK151" i="16"/>
  <c r="AK76" i="16"/>
  <c r="AK116" i="16"/>
  <c r="AK83" i="16"/>
  <c r="AK53" i="16"/>
  <c r="AK43" i="16"/>
  <c r="AK33" i="16"/>
  <c r="AK117" i="16"/>
  <c r="AK125" i="16"/>
  <c r="AK190" i="16"/>
  <c r="AK175" i="16"/>
  <c r="AK192" i="16"/>
  <c r="AK94" i="16"/>
  <c r="AK115" i="16"/>
  <c r="AK144" i="16"/>
  <c r="AK68" i="16"/>
  <c r="AK42" i="16"/>
  <c r="AK62" i="16"/>
  <c r="AK27" i="16"/>
  <c r="G33" i="8"/>
  <c r="F43" i="8"/>
  <c r="B604" i="5"/>
  <c r="B131" i="5"/>
  <c r="B814" i="5"/>
  <c r="B687" i="5"/>
  <c r="B219" i="5"/>
  <c r="B902" i="5"/>
  <c r="B941" i="5"/>
  <c r="B558" i="5"/>
  <c r="B772" i="5"/>
  <c r="B987" i="5"/>
  <c r="B92" i="5"/>
  <c r="B775" i="5"/>
  <c r="B643" i="5"/>
  <c r="B175" i="5"/>
  <c r="B858" i="5"/>
  <c r="B390" i="5"/>
  <c r="B173" i="5"/>
  <c r="B690" i="5"/>
  <c r="B899" i="5"/>
  <c r="B646" i="5"/>
  <c r="B178" i="5"/>
  <c r="B860" i="5"/>
  <c r="B387" i="5"/>
  <c r="B260" i="5"/>
  <c r="B943" i="5"/>
  <c r="B475" i="5"/>
  <c r="B301" i="5"/>
  <c r="B114" i="5"/>
  <c r="B284" i="5"/>
  <c r="B455" i="5"/>
  <c r="B626" i="5"/>
  <c r="B796" i="5"/>
  <c r="B967" i="5"/>
  <c r="B152" i="5"/>
  <c r="B323" i="5"/>
  <c r="B494" i="5"/>
  <c r="B664" i="5"/>
  <c r="B835" i="5"/>
  <c r="B1006" i="5"/>
  <c r="B196" i="5"/>
  <c r="B367" i="5"/>
  <c r="B538" i="5"/>
  <c r="B708" i="5"/>
  <c r="B879" i="5"/>
  <c r="B70" i="5"/>
  <c r="B240" i="5"/>
  <c r="B411" i="5"/>
  <c r="B582" i="5"/>
  <c r="B752" i="5"/>
  <c r="B923" i="5"/>
  <c r="B77" i="5"/>
  <c r="B333" i="5"/>
  <c r="B589" i="5"/>
  <c r="B845" i="5"/>
  <c r="B50" i="5"/>
  <c r="B220" i="5"/>
  <c r="B391" i="5"/>
  <c r="B562" i="5"/>
  <c r="B732" i="5"/>
  <c r="B903" i="5"/>
  <c r="B88" i="5"/>
  <c r="B259" i="5"/>
  <c r="B430" i="5"/>
  <c r="B600" i="5"/>
  <c r="B771" i="5"/>
  <c r="B942" i="5"/>
  <c r="B47" i="5"/>
  <c r="B218" i="5"/>
  <c r="B388" i="5"/>
  <c r="B559" i="5"/>
  <c r="B730" i="5"/>
  <c r="B900" i="5"/>
  <c r="B91" i="5"/>
  <c r="B262" i="5"/>
  <c r="B432" i="5"/>
  <c r="B603" i="5"/>
  <c r="B774" i="5"/>
  <c r="B944" i="5"/>
  <c r="B237" i="5"/>
  <c r="B493" i="5"/>
  <c r="B749" i="5"/>
  <c r="B1005" i="5"/>
  <c r="B156" i="5"/>
  <c r="B327" i="5"/>
  <c r="B498" i="5"/>
  <c r="B668" i="5"/>
  <c r="B839" i="5"/>
  <c r="B1010" i="5"/>
  <c r="B195" i="5"/>
  <c r="B366" i="5"/>
  <c r="B536" i="5"/>
  <c r="B707" i="5"/>
  <c r="B878" i="5"/>
  <c r="B68" i="5"/>
  <c r="B239" i="5"/>
  <c r="B410" i="5"/>
  <c r="B580" i="5"/>
  <c r="B751" i="5"/>
  <c r="B922" i="5"/>
  <c r="B112" i="5"/>
  <c r="B283" i="5"/>
  <c r="B454" i="5"/>
  <c r="B624" i="5"/>
  <c r="B795" i="5"/>
  <c r="B966" i="5"/>
  <c r="B269" i="5"/>
  <c r="B525" i="5"/>
  <c r="B781" i="5"/>
  <c r="B44" i="5"/>
  <c r="B87" i="5"/>
  <c r="B130" i="5"/>
  <c r="B172" i="5"/>
  <c r="B215" i="5"/>
  <c r="B258" i="5"/>
  <c r="B300" i="5"/>
  <c r="B343" i="5"/>
  <c r="B386" i="5"/>
  <c r="B428" i="5"/>
  <c r="B471" i="5"/>
  <c r="B514" i="5"/>
  <c r="B556" i="5"/>
  <c r="B599" i="5"/>
  <c r="B642" i="5"/>
  <c r="B684" i="5"/>
  <c r="B727" i="5"/>
  <c r="B770" i="5"/>
  <c r="B812" i="5"/>
  <c r="B855" i="5"/>
  <c r="B898" i="5"/>
  <c r="B940" i="5"/>
  <c r="B983" i="5"/>
  <c r="B1026" i="5"/>
  <c r="B62" i="5"/>
  <c r="B104" i="5"/>
  <c r="B147" i="5"/>
  <c r="B190" i="5"/>
  <c r="B232" i="5"/>
  <c r="B275" i="5"/>
  <c r="B318" i="5"/>
  <c r="B360" i="5"/>
  <c r="B403" i="5"/>
  <c r="B446" i="5"/>
  <c r="B488" i="5"/>
  <c r="B531" i="5"/>
  <c r="B574" i="5"/>
  <c r="B616" i="5"/>
  <c r="B659" i="5"/>
  <c r="B702" i="5"/>
  <c r="B744" i="5"/>
  <c r="B787" i="5"/>
  <c r="B830" i="5"/>
  <c r="B872" i="5"/>
  <c r="B915" i="5"/>
  <c r="B958" i="5"/>
  <c r="B1000" i="5"/>
  <c r="B42" i="5"/>
  <c r="B84" i="5"/>
  <c r="B127" i="5"/>
  <c r="B170" i="5"/>
  <c r="B212" i="5"/>
  <c r="B255" i="5"/>
  <c r="B298" i="5"/>
  <c r="B340" i="5"/>
  <c r="B383" i="5"/>
  <c r="B426" i="5"/>
  <c r="B468" i="5"/>
  <c r="B511" i="5"/>
  <c r="B554" i="5"/>
  <c r="B596" i="5"/>
  <c r="B639" i="5"/>
  <c r="B682" i="5"/>
  <c r="B724" i="5"/>
  <c r="B767" i="5"/>
  <c r="B810" i="5"/>
  <c r="B852" i="5"/>
  <c r="B895" i="5"/>
  <c r="B938" i="5"/>
  <c r="B980" i="5"/>
  <c r="B1023" i="5"/>
  <c r="B64" i="5"/>
  <c r="B107" i="5"/>
  <c r="B150" i="5"/>
  <c r="B192" i="5"/>
  <c r="B235" i="5"/>
  <c r="B278" i="5"/>
  <c r="B320" i="5"/>
  <c r="B363" i="5"/>
  <c r="B406" i="5"/>
  <c r="B448" i="5"/>
  <c r="B491" i="5"/>
  <c r="B534" i="5"/>
  <c r="B576" i="5"/>
  <c r="B619" i="5"/>
  <c r="B662" i="5"/>
  <c r="B704" i="5"/>
  <c r="B747" i="5"/>
  <c r="B790" i="5"/>
  <c r="B832" i="5"/>
  <c r="B875" i="5"/>
  <c r="B918" i="5"/>
  <c r="B960" i="5"/>
  <c r="B1003" i="5"/>
  <c r="B33" i="5"/>
  <c r="B97" i="5"/>
  <c r="B161" i="5"/>
  <c r="B225" i="5"/>
  <c r="B289" i="5"/>
  <c r="B353" i="5"/>
  <c r="B417" i="5"/>
  <c r="B481" i="5"/>
  <c r="B545" i="5"/>
  <c r="B609" i="5"/>
  <c r="B673" i="5"/>
  <c r="B737" i="5"/>
  <c r="B801" i="5"/>
  <c r="B865" i="5"/>
  <c r="B929" i="5"/>
  <c r="B993" i="5"/>
  <c r="B1029" i="5"/>
  <c r="B997" i="5"/>
  <c r="B965" i="5"/>
  <c r="B933" i="5"/>
  <c r="B901" i="5"/>
  <c r="B869" i="5"/>
  <c r="B837" i="5"/>
  <c r="B805" i="5"/>
  <c r="B773" i="5"/>
  <c r="B741" i="5"/>
  <c r="B709" i="5"/>
  <c r="B677" i="5"/>
  <c r="B645" i="5"/>
  <c r="B613" i="5"/>
  <c r="B581" i="5"/>
  <c r="B549" i="5"/>
  <c r="B517" i="5"/>
  <c r="B485" i="5"/>
  <c r="B453" i="5"/>
  <c r="B421" i="5"/>
  <c r="B389" i="5"/>
  <c r="B357" i="5"/>
  <c r="B325" i="5"/>
  <c r="B293" i="5"/>
  <c r="B261" i="5"/>
  <c r="B229" i="5"/>
  <c r="B197" i="5"/>
  <c r="B165" i="5"/>
  <c r="B133" i="5"/>
  <c r="B101" i="5"/>
  <c r="B69" i="5"/>
  <c r="B37" i="5"/>
  <c r="B1001" i="5"/>
  <c r="B969" i="5"/>
  <c r="B937" i="5"/>
  <c r="B905" i="5"/>
  <c r="B873" i="5"/>
  <c r="B841" i="5"/>
  <c r="B809" i="5"/>
  <c r="B777" i="5"/>
  <c r="B745" i="5"/>
  <c r="B713" i="5"/>
  <c r="B681" i="5"/>
  <c r="B649" i="5"/>
  <c r="B617" i="5"/>
  <c r="B585" i="5"/>
  <c r="B553" i="5"/>
  <c r="B521" i="5"/>
  <c r="B489" i="5"/>
  <c r="B457" i="5"/>
  <c r="B425" i="5"/>
  <c r="B393" i="5"/>
  <c r="B361" i="5"/>
  <c r="B329" i="5"/>
  <c r="B297" i="5"/>
  <c r="B265" i="5"/>
  <c r="B233" i="5"/>
  <c r="B201" i="5"/>
  <c r="B169" i="5"/>
  <c r="B137" i="5"/>
  <c r="B105" i="5"/>
  <c r="B73" i="5"/>
  <c r="B41" i="5"/>
  <c r="B55" i="5"/>
  <c r="B98" i="5"/>
  <c r="B140" i="5"/>
  <c r="B183" i="5"/>
  <c r="B226" i="5"/>
  <c r="B268" i="5"/>
  <c r="B311" i="5"/>
  <c r="B354" i="5"/>
  <c r="B396" i="5"/>
  <c r="B439" i="5"/>
  <c r="B482" i="5"/>
  <c r="B524" i="5"/>
  <c r="B567" i="5"/>
  <c r="B610" i="5"/>
  <c r="B652" i="5"/>
  <c r="B695" i="5"/>
  <c r="B738" i="5"/>
  <c r="B780" i="5"/>
  <c r="B823" i="5"/>
  <c r="B866" i="5"/>
  <c r="B908" i="5"/>
  <c r="B951" i="5"/>
  <c r="B994" i="5"/>
  <c r="B30" i="5"/>
  <c r="B72" i="5"/>
  <c r="B115" i="5"/>
  <c r="B158" i="5"/>
  <c r="B200" i="5"/>
  <c r="B243" i="5"/>
  <c r="B286" i="5"/>
  <c r="B328" i="5"/>
  <c r="B371" i="5"/>
  <c r="B414" i="5"/>
  <c r="B456" i="5"/>
  <c r="B499" i="5"/>
  <c r="B542" i="5"/>
  <c r="B584" i="5"/>
  <c r="B627" i="5"/>
  <c r="B670" i="5"/>
  <c r="B712" i="5"/>
  <c r="B755" i="5"/>
  <c r="B798" i="5"/>
  <c r="B840" i="5"/>
  <c r="B883" i="5"/>
  <c r="B926" i="5"/>
  <c r="B968" i="5"/>
  <c r="B1011" i="5"/>
  <c r="B52" i="5"/>
  <c r="B95" i="5"/>
  <c r="B138" i="5"/>
  <c r="B180" i="5"/>
  <c r="B223" i="5"/>
  <c r="B266" i="5"/>
  <c r="B308" i="5"/>
  <c r="B351" i="5"/>
  <c r="B394" i="5"/>
  <c r="B436" i="5"/>
  <c r="B479" i="5"/>
  <c r="B522" i="5"/>
  <c r="B564" i="5"/>
  <c r="B607" i="5"/>
  <c r="B650" i="5"/>
  <c r="B692" i="5"/>
  <c r="B735" i="5"/>
  <c r="B778" i="5"/>
  <c r="B820" i="5"/>
  <c r="B863" i="5"/>
  <c r="B906" i="5"/>
  <c r="B948" i="5"/>
  <c r="B991" i="5"/>
  <c r="B32" i="5"/>
  <c r="B75" i="5"/>
  <c r="B118" i="5"/>
  <c r="B160" i="5"/>
  <c r="B203" i="5"/>
  <c r="B246" i="5"/>
  <c r="B288" i="5"/>
  <c r="B331" i="5"/>
  <c r="B374" i="5"/>
  <c r="B416" i="5"/>
  <c r="B459" i="5"/>
  <c r="B502" i="5"/>
  <c r="B544" i="5"/>
  <c r="B587" i="5"/>
  <c r="B630" i="5"/>
  <c r="B672" i="5"/>
  <c r="B715" i="5"/>
  <c r="B758" i="5"/>
  <c r="B800" i="5"/>
  <c r="B843" i="5"/>
  <c r="B886" i="5"/>
  <c r="B928" i="5"/>
  <c r="B971" i="5"/>
  <c r="B1014" i="5"/>
  <c r="B81" i="5"/>
  <c r="B145" i="5"/>
  <c r="B209" i="5"/>
  <c r="B273" i="5"/>
  <c r="B337" i="5"/>
  <c r="B401" i="5"/>
  <c r="B465" i="5"/>
  <c r="B529" i="5"/>
  <c r="B593" i="5"/>
  <c r="B657" i="5"/>
  <c r="B721" i="5"/>
  <c r="B785" i="5"/>
  <c r="B849" i="5"/>
  <c r="B913" i="5"/>
  <c r="B977" i="5"/>
  <c r="B39" i="5"/>
  <c r="B82" i="5"/>
  <c r="B124" i="5"/>
  <c r="B167" i="5"/>
  <c r="B210" i="5"/>
  <c r="B252" i="5"/>
  <c r="B295" i="5"/>
  <c r="B338" i="5"/>
  <c r="B380" i="5"/>
  <c r="B423" i="5"/>
  <c r="B466" i="5"/>
  <c r="B508" i="5"/>
  <c r="B551" i="5"/>
  <c r="B594" i="5"/>
  <c r="B636" i="5"/>
  <c r="B679" i="5"/>
  <c r="B722" i="5"/>
  <c r="B764" i="5"/>
  <c r="B807" i="5"/>
  <c r="B850" i="5"/>
  <c r="B892" i="5"/>
  <c r="B935" i="5"/>
  <c r="B978" i="5"/>
  <c r="B1020" i="5"/>
  <c r="B56" i="5"/>
  <c r="B99" i="5"/>
  <c r="B142" i="5"/>
  <c r="B184" i="5"/>
  <c r="B227" i="5"/>
  <c r="B270" i="5"/>
  <c r="B312" i="5"/>
  <c r="B355" i="5"/>
  <c r="B398" i="5"/>
  <c r="B440" i="5"/>
  <c r="B483" i="5"/>
  <c r="B526" i="5"/>
  <c r="B568" i="5"/>
  <c r="B611" i="5"/>
  <c r="B654" i="5"/>
  <c r="B696" i="5"/>
  <c r="B739" i="5"/>
  <c r="B782" i="5"/>
  <c r="B824" i="5"/>
  <c r="B867" i="5"/>
  <c r="B910" i="5"/>
  <c r="B952" i="5"/>
  <c r="B995" i="5"/>
  <c r="B36" i="5"/>
  <c r="B79" i="5"/>
  <c r="B122" i="5"/>
  <c r="B164" i="5"/>
  <c r="B207" i="5"/>
  <c r="B250" i="5"/>
  <c r="B292" i="5"/>
  <c r="B335" i="5"/>
  <c r="B378" i="5"/>
  <c r="B420" i="5"/>
  <c r="B463" i="5"/>
  <c r="B506" i="5"/>
  <c r="B548" i="5"/>
  <c r="B591" i="5"/>
  <c r="B634" i="5"/>
  <c r="B676" i="5"/>
  <c r="B719" i="5"/>
  <c r="B762" i="5"/>
  <c r="B804" i="5"/>
  <c r="B847" i="5"/>
  <c r="B890" i="5"/>
  <c r="B932" i="5"/>
  <c r="B975" i="5"/>
  <c r="B1018" i="5"/>
  <c r="B59" i="5"/>
  <c r="B102" i="5"/>
  <c r="B144" i="5"/>
  <c r="B187" i="5"/>
  <c r="B230" i="5"/>
  <c r="B272" i="5"/>
  <c r="B315" i="5"/>
  <c r="B358" i="5"/>
  <c r="B400" i="5"/>
  <c r="B443" i="5"/>
  <c r="B486" i="5"/>
  <c r="B528" i="5"/>
  <c r="B571" i="5"/>
  <c r="B614" i="5"/>
  <c r="B656" i="5"/>
  <c r="B699" i="5"/>
  <c r="B742" i="5"/>
  <c r="B784" i="5"/>
  <c r="B827" i="5"/>
  <c r="B870" i="5"/>
  <c r="B912" i="5"/>
  <c r="B955" i="5"/>
  <c r="B998" i="5"/>
  <c r="B61" i="5"/>
  <c r="B125" i="5"/>
  <c r="B189" i="5"/>
  <c r="B253" i="5"/>
  <c r="B317" i="5"/>
  <c r="B381" i="5"/>
  <c r="B445" i="5"/>
  <c r="B509" i="5"/>
  <c r="B573" i="5"/>
  <c r="B637" i="5"/>
  <c r="B701" i="5"/>
  <c r="B765" i="5"/>
  <c r="B829" i="5"/>
  <c r="B893" i="5"/>
  <c r="B957" i="5"/>
  <c r="B1021" i="5"/>
  <c r="AW7" i="4"/>
  <c r="AY7" i="4"/>
  <c r="B946" i="5"/>
  <c r="B346" i="5"/>
  <c r="B560" i="5"/>
  <c r="B348" i="5"/>
  <c r="B304" i="5"/>
  <c r="B434" i="5"/>
  <c r="B984" i="5"/>
  <c r="B48" i="5"/>
  <c r="B685" i="5"/>
  <c r="B431" i="5"/>
  <c r="B519" i="5"/>
  <c r="B728" i="5"/>
  <c r="B134" i="5"/>
  <c r="B813" i="5"/>
  <c r="B370" i="5"/>
  <c r="B711" i="5"/>
  <c r="B67" i="5"/>
  <c r="B408" i="5"/>
  <c r="B750" i="5"/>
  <c r="B111" i="5"/>
  <c r="B452" i="5"/>
  <c r="B794" i="5"/>
  <c r="B155" i="5"/>
  <c r="B496" i="5"/>
  <c r="B838" i="5"/>
  <c r="B205" i="5"/>
  <c r="B717" i="5"/>
  <c r="B135" i="5"/>
  <c r="B476" i="5"/>
  <c r="B818" i="5"/>
  <c r="B174" i="5"/>
  <c r="B515" i="5"/>
  <c r="B856" i="5"/>
  <c r="B132" i="5"/>
  <c r="B474" i="5"/>
  <c r="B815" i="5"/>
  <c r="B176" i="5"/>
  <c r="B518" i="5"/>
  <c r="B859" i="5"/>
  <c r="B365" i="5"/>
  <c r="B877" i="5"/>
  <c r="B242" i="5"/>
  <c r="B583" i="5"/>
  <c r="B924" i="5"/>
  <c r="B280" i="5"/>
  <c r="B622" i="5"/>
  <c r="B963" i="5"/>
  <c r="B324" i="5"/>
  <c r="B666" i="5"/>
  <c r="B1007" i="5"/>
  <c r="B368" i="5"/>
  <c r="B710" i="5"/>
  <c r="B141" i="5"/>
  <c r="B653" i="5"/>
  <c r="B66" i="5"/>
  <c r="B151" i="5"/>
  <c r="B236" i="5"/>
  <c r="B322" i="5"/>
  <c r="B407" i="5"/>
  <c r="B492" i="5"/>
  <c r="B578" i="5"/>
  <c r="B663" i="5"/>
  <c r="B748" i="5"/>
  <c r="B834" i="5"/>
  <c r="B919" i="5"/>
  <c r="B1004" i="5"/>
  <c r="B83" i="5"/>
  <c r="B168" i="5"/>
  <c r="B254" i="5"/>
  <c r="B339" i="5"/>
  <c r="B424" i="5"/>
  <c r="B510" i="5"/>
  <c r="B595" i="5"/>
  <c r="B680" i="5"/>
  <c r="B766" i="5"/>
  <c r="B851" i="5"/>
  <c r="B936" i="5"/>
  <c r="B1022" i="5"/>
  <c r="B106" i="5"/>
  <c r="B191" i="5"/>
  <c r="B276" i="5"/>
  <c r="B362" i="5"/>
  <c r="B447" i="5"/>
  <c r="B532" i="5"/>
  <c r="B618" i="5"/>
  <c r="B703" i="5"/>
  <c r="B788" i="5"/>
  <c r="B874" i="5"/>
  <c r="B959" i="5"/>
  <c r="B43" i="5"/>
  <c r="B128" i="5"/>
  <c r="B214" i="5"/>
  <c r="B299" i="5"/>
  <c r="B384" i="5"/>
  <c r="B470" i="5"/>
  <c r="B555" i="5"/>
  <c r="B640" i="5"/>
  <c r="B726" i="5"/>
  <c r="B811" i="5"/>
  <c r="B896" i="5"/>
  <c r="B982" i="5"/>
  <c r="B65" i="5"/>
  <c r="B193" i="5"/>
  <c r="B321" i="5"/>
  <c r="B449" i="5"/>
  <c r="B577" i="5"/>
  <c r="B705" i="5"/>
  <c r="B833" i="5"/>
  <c r="B961" i="5"/>
  <c r="B1013" i="5"/>
  <c r="B949" i="5"/>
  <c r="B885" i="5"/>
  <c r="B821" i="5"/>
  <c r="B757" i="5"/>
  <c r="B693" i="5"/>
  <c r="B629" i="5"/>
  <c r="B565" i="5"/>
  <c r="B501" i="5"/>
  <c r="B437" i="5"/>
  <c r="B373" i="5"/>
  <c r="B309" i="5"/>
  <c r="B245" i="5"/>
  <c r="B181" i="5"/>
  <c r="B117" i="5"/>
  <c r="B53" i="5"/>
  <c r="B985" i="5"/>
  <c r="B921" i="5"/>
  <c r="B857" i="5"/>
  <c r="B793" i="5"/>
  <c r="B729" i="5"/>
  <c r="B665" i="5"/>
  <c r="B601" i="5"/>
  <c r="B537" i="5"/>
  <c r="B473" i="5"/>
  <c r="B409" i="5"/>
  <c r="B345" i="5"/>
  <c r="B281" i="5"/>
  <c r="B217" i="5"/>
  <c r="B153" i="5"/>
  <c r="B89" i="5"/>
  <c r="B34" i="5"/>
  <c r="B119" i="5"/>
  <c r="B204" i="5"/>
  <c r="B290" i="5"/>
  <c r="B375" i="5"/>
  <c r="B460" i="5"/>
  <c r="B546" i="5"/>
  <c r="B631" i="5"/>
  <c r="B716" i="5"/>
  <c r="B802" i="5"/>
  <c r="B887" i="5"/>
  <c r="B972" i="5"/>
  <c r="B51" i="5"/>
  <c r="B136" i="5"/>
  <c r="B222" i="5"/>
  <c r="B307" i="5"/>
  <c r="B392" i="5"/>
  <c r="B478" i="5"/>
  <c r="B563" i="5"/>
  <c r="B648" i="5"/>
  <c r="B734" i="5"/>
  <c r="B819" i="5"/>
  <c r="B904" i="5"/>
  <c r="B990" i="5"/>
  <c r="B74" i="5"/>
  <c r="B159" i="5"/>
  <c r="B244" i="5"/>
  <c r="B330" i="5"/>
  <c r="B415" i="5"/>
  <c r="B500" i="5"/>
  <c r="B586" i="5"/>
  <c r="B671" i="5"/>
  <c r="B756" i="5"/>
  <c r="B842" i="5"/>
  <c r="B927" i="5"/>
  <c r="B1012" i="5"/>
  <c r="B96" i="5"/>
  <c r="B182" i="5"/>
  <c r="B267" i="5"/>
  <c r="B352" i="5"/>
  <c r="B438" i="5"/>
  <c r="B523" i="5"/>
  <c r="B608" i="5"/>
  <c r="B694" i="5"/>
  <c r="B779" i="5"/>
  <c r="B864" i="5"/>
  <c r="B950" i="5"/>
  <c r="B49" i="5"/>
  <c r="B177" i="5"/>
  <c r="B305" i="5"/>
  <c r="B433" i="5"/>
  <c r="B561" i="5"/>
  <c r="B689" i="5"/>
  <c r="B817" i="5"/>
  <c r="B945" i="5"/>
  <c r="B60" i="5"/>
  <c r="B146" i="5"/>
  <c r="B231" i="5"/>
  <c r="B316" i="5"/>
  <c r="B402" i="5"/>
  <c r="B487" i="5"/>
  <c r="B572" i="5"/>
  <c r="B658" i="5"/>
  <c r="B743" i="5"/>
  <c r="B828" i="5"/>
  <c r="B914" i="5"/>
  <c r="B999" i="5"/>
  <c r="B78" i="5"/>
  <c r="B163" i="5"/>
  <c r="B248" i="5"/>
  <c r="B334" i="5"/>
  <c r="B419" i="5"/>
  <c r="B504" i="5"/>
  <c r="B590" i="5"/>
  <c r="B675" i="5"/>
  <c r="B760" i="5"/>
  <c r="B846" i="5"/>
  <c r="B931" i="5"/>
  <c r="B1016" i="5"/>
  <c r="B100" i="5"/>
  <c r="B186" i="5"/>
  <c r="B271" i="5"/>
  <c r="B356" i="5"/>
  <c r="B442" i="5"/>
  <c r="B527" i="5"/>
  <c r="B612" i="5"/>
  <c r="B698" i="5"/>
  <c r="B783" i="5"/>
  <c r="B868" i="5"/>
  <c r="B954" i="5"/>
  <c r="B38" i="5"/>
  <c r="B123" i="5"/>
  <c r="B208" i="5"/>
  <c r="B294" i="5"/>
  <c r="B379" i="5"/>
  <c r="B464" i="5"/>
  <c r="B550" i="5"/>
  <c r="B635" i="5"/>
  <c r="B720" i="5"/>
  <c r="B806" i="5"/>
  <c r="B891" i="5"/>
  <c r="B976" i="5"/>
  <c r="B93" i="5"/>
  <c r="B221" i="5"/>
  <c r="B349" i="5"/>
  <c r="B477" i="5"/>
  <c r="B605" i="5"/>
  <c r="B733" i="5"/>
  <c r="B861" i="5"/>
  <c r="B989" i="5"/>
  <c r="AV7" i="4"/>
  <c r="B263" i="5"/>
  <c r="B472" i="5"/>
  <c r="B1028" i="5"/>
  <c r="B429" i="5"/>
  <c r="B90" i="5"/>
  <c r="B45" i="5"/>
  <c r="B302" i="5"/>
  <c r="B516" i="5"/>
  <c r="B731" i="5"/>
  <c r="B216" i="5"/>
  <c r="B557" i="5"/>
  <c r="B46" i="5"/>
  <c r="B602" i="5"/>
  <c r="B816" i="5"/>
  <c r="B199" i="5"/>
  <c r="B540" i="5"/>
  <c r="B882" i="5"/>
  <c r="B238" i="5"/>
  <c r="B579" i="5"/>
  <c r="B920" i="5"/>
  <c r="B282" i="5"/>
  <c r="B623" i="5"/>
  <c r="B964" i="5"/>
  <c r="B326" i="5"/>
  <c r="B667" i="5"/>
  <c r="B1008" i="5"/>
  <c r="B461" i="5"/>
  <c r="B973" i="5"/>
  <c r="B306" i="5"/>
  <c r="B647" i="5"/>
  <c r="B988" i="5"/>
  <c r="B344" i="5"/>
  <c r="B686" i="5"/>
  <c r="B1027" i="5"/>
  <c r="B303" i="5"/>
  <c r="B644" i="5"/>
  <c r="B986" i="5"/>
  <c r="B347" i="5"/>
  <c r="B688" i="5"/>
  <c r="B109" i="5"/>
  <c r="B621" i="5"/>
  <c r="B71" i="5"/>
  <c r="B412" i="5"/>
  <c r="B754" i="5"/>
  <c r="B110" i="5"/>
  <c r="B451" i="5"/>
  <c r="B792" i="5"/>
  <c r="B154" i="5"/>
  <c r="B495" i="5"/>
  <c r="B836" i="5"/>
  <c r="B198" i="5"/>
  <c r="B539" i="5"/>
  <c r="B880" i="5"/>
  <c r="B397" i="5"/>
  <c r="B909" i="5"/>
  <c r="B108" i="5"/>
  <c r="B194" i="5"/>
  <c r="B279" i="5"/>
  <c r="B364" i="5"/>
  <c r="B450" i="5"/>
  <c r="B535" i="5"/>
  <c r="B620" i="5"/>
  <c r="B706" i="5"/>
  <c r="B791" i="5"/>
  <c r="B876" i="5"/>
  <c r="B962" i="5"/>
  <c r="B40" i="5"/>
  <c r="B126" i="5"/>
  <c r="B211" i="5"/>
  <c r="B296" i="5"/>
  <c r="B382" i="5"/>
  <c r="B467" i="5"/>
  <c r="B552" i="5"/>
  <c r="B638" i="5"/>
  <c r="B723" i="5"/>
  <c r="B808" i="5"/>
  <c r="B894" i="5"/>
  <c r="B979" i="5"/>
  <c r="B63" i="5"/>
  <c r="B148" i="5"/>
  <c r="B234" i="5"/>
  <c r="B319" i="5"/>
  <c r="B404" i="5"/>
  <c r="B490" i="5"/>
  <c r="B575" i="5"/>
  <c r="B660" i="5"/>
  <c r="B746" i="5"/>
  <c r="B831" i="5"/>
  <c r="B916" i="5"/>
  <c r="B1002" i="5"/>
  <c r="B86" i="5"/>
  <c r="B171" i="5"/>
  <c r="B256" i="5"/>
  <c r="B342" i="5"/>
  <c r="B427" i="5"/>
  <c r="B512" i="5"/>
  <c r="B598" i="5"/>
  <c r="B683" i="5"/>
  <c r="B768" i="5"/>
  <c r="B854" i="5"/>
  <c r="B939" i="5"/>
  <c r="B1024" i="5"/>
  <c r="B129" i="5"/>
  <c r="B257" i="5"/>
  <c r="B385" i="5"/>
  <c r="B513" i="5"/>
  <c r="B641" i="5"/>
  <c r="B769" i="5"/>
  <c r="B897" i="5"/>
  <c r="B1025" i="5"/>
  <c r="B981" i="5"/>
  <c r="B917" i="5"/>
  <c r="B853" i="5"/>
  <c r="B789" i="5"/>
  <c r="B725" i="5"/>
  <c r="B661" i="5"/>
  <c r="B597" i="5"/>
  <c r="B533" i="5"/>
  <c r="B469" i="5"/>
  <c r="B405" i="5"/>
  <c r="B341" i="5"/>
  <c r="B277" i="5"/>
  <c r="B213" i="5"/>
  <c r="B149" i="5"/>
  <c r="B85" i="5"/>
  <c r="B1017" i="5"/>
  <c r="B953" i="5"/>
  <c r="B889" i="5"/>
  <c r="B825" i="5"/>
  <c r="B761" i="5"/>
  <c r="B697" i="5"/>
  <c r="B633" i="5"/>
  <c r="B569" i="5"/>
  <c r="B505" i="5"/>
  <c r="B441" i="5"/>
  <c r="B377" i="5"/>
  <c r="B313" i="5"/>
  <c r="B249" i="5"/>
  <c r="B185" i="5"/>
  <c r="B121" i="5"/>
  <c r="B57" i="5"/>
  <c r="B76" i="5"/>
  <c r="B162" i="5"/>
  <c r="B247" i="5"/>
  <c r="B332" i="5"/>
  <c r="B418" i="5"/>
  <c r="B503" i="5"/>
  <c r="B588" i="5"/>
  <c r="B674" i="5"/>
  <c r="B759" i="5"/>
  <c r="B844" i="5"/>
  <c r="B930" i="5"/>
  <c r="B1015" i="5"/>
  <c r="B94" i="5"/>
  <c r="B179" i="5"/>
  <c r="B264" i="5"/>
  <c r="B350" i="5"/>
  <c r="B435" i="5"/>
  <c r="B520" i="5"/>
  <c r="B606" i="5"/>
  <c r="B691" i="5"/>
  <c r="B776" i="5"/>
  <c r="B862" i="5"/>
  <c r="B947" i="5"/>
  <c r="B31" i="5"/>
  <c r="B116" i="5"/>
  <c r="B202" i="5"/>
  <c r="B287" i="5"/>
  <c r="B372" i="5"/>
  <c r="B458" i="5"/>
  <c r="B543" i="5"/>
  <c r="B628" i="5"/>
  <c r="B714" i="5"/>
  <c r="B799" i="5"/>
  <c r="B884" i="5"/>
  <c r="B970" i="5"/>
  <c r="B54" i="5"/>
  <c r="B139" i="5"/>
  <c r="B224" i="5"/>
  <c r="B310" i="5"/>
  <c r="B395" i="5"/>
  <c r="B480" i="5"/>
  <c r="B566" i="5"/>
  <c r="B651" i="5"/>
  <c r="B736" i="5"/>
  <c r="B822" i="5"/>
  <c r="B907" i="5"/>
  <c r="B992" i="5"/>
  <c r="B113" i="5"/>
  <c r="B241" i="5"/>
  <c r="B369" i="5"/>
  <c r="B497" i="5"/>
  <c r="B625" i="5"/>
  <c r="B753" i="5"/>
  <c r="B881" i="5"/>
  <c r="B1009" i="5"/>
  <c r="B103" i="5"/>
  <c r="B188" i="5"/>
  <c r="B274" i="5"/>
  <c r="B359" i="5"/>
  <c r="B444" i="5"/>
  <c r="B530" i="5"/>
  <c r="B615" i="5"/>
  <c r="B700" i="5"/>
  <c r="B786" i="5"/>
  <c r="B871" i="5"/>
  <c r="B956" i="5"/>
  <c r="B35" i="5"/>
  <c r="B120" i="5"/>
  <c r="B206" i="5"/>
  <c r="B291" i="5"/>
  <c r="B376" i="5"/>
  <c r="B462" i="5"/>
  <c r="B547" i="5"/>
  <c r="B632" i="5"/>
  <c r="B718" i="5"/>
  <c r="B803" i="5"/>
  <c r="B888" i="5"/>
  <c r="B974" i="5"/>
  <c r="B58" i="5"/>
  <c r="B143" i="5"/>
  <c r="B228" i="5"/>
  <c r="B314" i="5"/>
  <c r="B399" i="5"/>
  <c r="B484" i="5"/>
  <c r="B570" i="5"/>
  <c r="B655" i="5"/>
  <c r="B740" i="5"/>
  <c r="B826" i="5"/>
  <c r="B911" i="5"/>
  <c r="B996" i="5"/>
  <c r="B80" i="5"/>
  <c r="B166" i="5"/>
  <c r="B251" i="5"/>
  <c r="B336" i="5"/>
  <c r="B422" i="5"/>
  <c r="B507" i="5"/>
  <c r="B592" i="5"/>
  <c r="B678" i="5"/>
  <c r="B763" i="5"/>
  <c r="B848" i="5"/>
  <c r="B934" i="5"/>
  <c r="B1019" i="5"/>
  <c r="B157" i="5"/>
  <c r="B285" i="5"/>
  <c r="B413" i="5"/>
  <c r="B541" i="5"/>
  <c r="B669" i="5"/>
  <c r="B797" i="5"/>
  <c r="B925" i="5"/>
  <c r="AX7" i="4"/>
  <c r="AU7" i="4"/>
  <c r="D337" i="6"/>
  <c r="G337" i="6"/>
  <c r="C337" i="6"/>
  <c r="H337" i="6"/>
  <c r="F337" i="6"/>
  <c r="E337" i="6"/>
  <c r="R206" i="16"/>
  <c r="R138" i="16"/>
  <c r="R102" i="16"/>
  <c r="R184" i="16"/>
  <c r="R19" i="16"/>
  <c r="R49" i="16"/>
  <c r="R79" i="16"/>
  <c r="R69" i="16"/>
  <c r="R89" i="16"/>
  <c r="R157" i="16"/>
  <c r="R136" i="16"/>
  <c r="R135" i="16"/>
  <c r="R73" i="16"/>
  <c r="R38" i="16"/>
  <c r="R48" i="16"/>
  <c r="R54" i="16"/>
  <c r="R68" i="16"/>
  <c r="R113" i="16"/>
  <c r="R87" i="16"/>
  <c r="R156" i="16"/>
  <c r="R169" i="16"/>
  <c r="R13" i="16"/>
  <c r="R33" i="16"/>
  <c r="R55" i="16"/>
  <c r="R74" i="16"/>
  <c r="R96" i="16"/>
  <c r="R133" i="16"/>
  <c r="R112" i="16"/>
  <c r="R82" i="16"/>
  <c r="R189" i="16"/>
  <c r="R15" i="16"/>
  <c r="R45" i="16"/>
  <c r="R75" i="16"/>
  <c r="R61" i="16"/>
  <c r="R83" i="16"/>
  <c r="R153" i="16"/>
  <c r="R132" i="16"/>
  <c r="R127" i="16"/>
  <c r="R56" i="16"/>
  <c r="R131" i="16"/>
  <c r="R146" i="16"/>
  <c r="R123" i="16"/>
  <c r="R134" i="16"/>
  <c r="R170" i="16"/>
  <c r="R147" i="16"/>
  <c r="R192" i="16"/>
  <c r="R162" i="16"/>
  <c r="R101" i="16"/>
  <c r="R195" i="16"/>
  <c r="R172" i="16"/>
  <c r="R163" i="16"/>
  <c r="R166" i="16"/>
  <c r="R139" i="16"/>
  <c r="R8" i="16"/>
  <c r="R25" i="16"/>
  <c r="R36" i="16"/>
  <c r="R66" i="16"/>
  <c r="R88" i="16"/>
  <c r="R125" i="16"/>
  <c r="R103" i="16"/>
  <c r="R57" i="16"/>
  <c r="R181" i="16"/>
  <c r="R16" i="16"/>
  <c r="R37" i="16"/>
  <c r="R67" i="16"/>
  <c r="R50" i="16"/>
  <c r="R65" i="16"/>
  <c r="R145" i="16"/>
  <c r="R124" i="16"/>
  <c r="R111" i="16"/>
  <c r="R201" i="16"/>
  <c r="R26" i="16"/>
  <c r="R31" i="16"/>
  <c r="R35" i="16"/>
  <c r="R39" i="16"/>
  <c r="R99" i="16"/>
  <c r="R64" i="16"/>
  <c r="R144" i="16"/>
  <c r="R151" i="16"/>
  <c r="R95" i="16"/>
  <c r="R21" i="16"/>
  <c r="R20" i="16"/>
  <c r="R62" i="16"/>
  <c r="R84" i="16"/>
  <c r="R121" i="16"/>
  <c r="R98" i="16"/>
  <c r="R47" i="16"/>
  <c r="R177" i="16"/>
  <c r="R190" i="16"/>
  <c r="R122" i="16"/>
  <c r="R91" i="16"/>
  <c r="R180" i="16"/>
  <c r="R191" i="16"/>
  <c r="R198" i="16"/>
  <c r="R171" i="16"/>
  <c r="R158" i="16"/>
  <c r="R194" i="16"/>
  <c r="R199" i="16"/>
  <c r="R204" i="16"/>
  <c r="R118" i="16"/>
  <c r="AE121" i="16"/>
  <c r="AE83" i="16"/>
  <c r="AE81" i="16"/>
  <c r="AE185" i="16"/>
  <c r="AE21" i="16"/>
  <c r="AE139" i="16"/>
  <c r="AE31" i="16"/>
  <c r="AE119" i="16"/>
  <c r="AE181" i="16"/>
  <c r="AE108" i="16"/>
  <c r="AE146" i="16"/>
  <c r="AE71" i="16"/>
  <c r="AE11" i="16"/>
  <c r="AE172" i="16"/>
  <c r="AE176" i="16"/>
  <c r="AE190" i="16"/>
  <c r="AE105" i="16"/>
  <c r="AE97" i="16"/>
  <c r="AE40" i="16"/>
  <c r="AE19" i="16"/>
  <c r="AE20" i="16"/>
  <c r="AE76" i="16"/>
  <c r="AE57" i="16"/>
  <c r="AE106" i="16"/>
  <c r="AE43" i="16"/>
  <c r="AE141" i="16"/>
  <c r="AE156" i="16"/>
  <c r="AE115" i="16"/>
  <c r="AE205" i="16"/>
  <c r="AE196" i="16"/>
  <c r="AE191" i="16"/>
  <c r="AE14" i="16"/>
  <c r="AE34" i="16"/>
  <c r="AE49" i="16"/>
  <c r="AE67" i="16"/>
  <c r="AE44" i="16"/>
  <c r="AE142" i="16"/>
  <c r="AE113" i="16"/>
  <c r="AE99" i="16"/>
  <c r="AE198" i="16"/>
  <c r="AE177" i="16"/>
  <c r="AE192" i="16"/>
  <c r="AE77" i="16"/>
  <c r="AE204" i="16"/>
  <c r="AE144" i="16"/>
  <c r="AE163" i="16"/>
  <c r="AE168" i="16"/>
  <c r="AE165" i="16"/>
  <c r="AE186" i="16"/>
  <c r="AE78" i="16"/>
  <c r="AE100" i="16"/>
  <c r="AE130" i="16"/>
  <c r="AE93" i="16"/>
  <c r="AE55" i="16"/>
  <c r="AE37" i="16"/>
  <c r="AE22" i="16"/>
  <c r="AE16" i="16"/>
  <c r="AE207" i="16"/>
  <c r="AE56" i="16"/>
  <c r="AE174" i="16"/>
  <c r="AE150" i="16"/>
  <c r="AE118" i="16"/>
  <c r="AE111" i="16"/>
  <c r="AE200" i="16"/>
  <c r="AE202" i="16"/>
  <c r="AE117" i="16"/>
  <c r="AE62" i="16"/>
  <c r="AE52" i="16"/>
  <c r="AE18" i="16"/>
  <c r="AE179" i="16"/>
  <c r="AE169" i="16"/>
  <c r="AE82" i="16"/>
  <c r="AE134" i="16"/>
  <c r="AE59" i="16"/>
  <c r="AE26" i="16"/>
  <c r="AE10" i="16"/>
  <c r="AE30" i="16"/>
  <c r="AE48" i="16"/>
  <c r="AE63" i="16"/>
  <c r="AE101" i="16"/>
  <c r="AE138" i="16"/>
  <c r="AE109" i="16"/>
  <c r="AE88" i="16"/>
  <c r="AE194" i="16"/>
  <c r="AE173" i="16"/>
  <c r="AE184" i="16"/>
  <c r="AE195" i="16"/>
  <c r="AE188" i="16"/>
  <c r="AE23" i="16"/>
  <c r="AE28" i="16"/>
  <c r="AE80" i="16"/>
  <c r="AE65" i="16"/>
  <c r="AE110" i="16"/>
  <c r="AE61" i="16"/>
  <c r="AE145" i="16"/>
  <c r="AE166" i="16"/>
  <c r="AE123" i="16"/>
  <c r="AE54" i="16"/>
  <c r="AE53" i="16"/>
  <c r="AE199" i="16"/>
  <c r="AE203" i="16"/>
  <c r="AE175" i="16"/>
  <c r="AE164" i="16"/>
  <c r="AE197" i="16"/>
  <c r="AE98" i="16"/>
  <c r="AE140" i="16"/>
  <c r="AE133" i="16"/>
  <c r="AE162" i="16"/>
  <c r="AE96" i="16"/>
  <c r="AE66" i="16"/>
  <c r="AE68" i="16"/>
  <c r="AE46" i="16"/>
  <c r="AE12" i="16"/>
  <c r="AK8" i="16"/>
  <c r="AK24" i="16"/>
  <c r="AK46" i="16"/>
  <c r="AK65" i="16"/>
  <c r="AK95" i="16"/>
  <c r="AK128" i="16"/>
  <c r="AK96" i="16"/>
  <c r="AK31" i="16"/>
  <c r="AK176" i="16"/>
  <c r="AK161" i="16"/>
  <c r="AK158" i="16"/>
  <c r="AK185" i="16"/>
  <c r="AK194" i="16"/>
  <c r="AK9" i="16"/>
  <c r="AK13" i="16"/>
  <c r="AK82" i="16"/>
  <c r="AK63" i="16"/>
  <c r="AK102" i="16"/>
  <c r="AK30" i="16"/>
  <c r="AK135" i="16"/>
  <c r="AK138" i="16"/>
  <c r="AK105" i="16"/>
  <c r="AK195" i="16"/>
  <c r="AK134" i="16"/>
  <c r="AK181" i="16"/>
  <c r="AK16" i="16"/>
  <c r="AK32" i="16"/>
  <c r="AK54" i="16"/>
  <c r="AK73" i="16"/>
  <c r="AK103" i="16"/>
  <c r="AK136" i="16"/>
  <c r="AK107" i="16"/>
  <c r="AK75" i="16"/>
  <c r="AK184" i="16"/>
  <c r="AK167" i="16"/>
  <c r="AK174" i="16"/>
  <c r="AK88" i="16"/>
  <c r="AK59" i="16"/>
  <c r="AK25" i="16"/>
  <c r="AK34" i="16"/>
  <c r="AK45" i="16"/>
  <c r="AK79" i="16"/>
  <c r="AK108" i="16"/>
  <c r="AK51" i="16"/>
  <c r="AK143" i="16"/>
  <c r="AK154" i="16"/>
  <c r="AK121" i="16"/>
  <c r="AK203" i="16"/>
  <c r="AK186" i="16"/>
  <c r="AK197" i="16"/>
  <c r="AK18" i="16"/>
  <c r="AK48" i="16"/>
  <c r="AK78" i="16"/>
  <c r="AK55" i="16"/>
  <c r="AK97" i="16"/>
  <c r="AK160" i="16"/>
  <c r="AK131" i="16"/>
  <c r="AK130" i="16"/>
  <c r="AK93" i="16"/>
  <c r="AK191" i="16"/>
  <c r="AK100" i="16"/>
  <c r="AK173" i="16"/>
  <c r="AK12" i="16"/>
  <c r="AK28" i="16"/>
  <c r="AK50" i="16"/>
  <c r="AK69" i="16"/>
  <c r="AK99" i="16"/>
  <c r="AK132" i="16"/>
  <c r="AK101" i="16"/>
  <c r="AK38" i="16"/>
  <c r="AK180" i="16"/>
  <c r="AK163" i="16"/>
  <c r="AK166" i="16"/>
  <c r="AK201" i="16"/>
  <c r="AK207" i="16"/>
  <c r="AK21" i="16"/>
  <c r="AK26" i="16"/>
  <c r="AK22" i="16"/>
  <c r="AK71" i="16"/>
  <c r="AK104" i="16"/>
  <c r="AK36" i="16"/>
  <c r="AK139" i="16"/>
  <c r="AK146" i="16"/>
  <c r="AK113" i="16"/>
  <c r="AK199" i="16"/>
  <c r="AK170" i="16"/>
  <c r="AK189" i="16"/>
  <c r="AK11" i="16"/>
  <c r="AK17" i="16"/>
  <c r="AK58" i="16"/>
  <c r="AK77" i="16"/>
  <c r="AK52" i="16"/>
  <c r="AK140" i="16"/>
  <c r="AK111" i="16"/>
  <c r="AK84" i="16"/>
  <c r="AK188" i="16"/>
  <c r="AK171" i="16"/>
  <c r="AK182" i="16"/>
  <c r="AK109" i="16"/>
  <c r="AK98" i="16"/>
  <c r="BI28" i="4"/>
  <c r="F15" i="6" s="1"/>
  <c r="F22" i="8" s="1"/>
  <c r="BI30" i="4"/>
  <c r="F17" i="6" s="1"/>
  <c r="F24" i="8" s="1"/>
  <c r="BI21" i="4"/>
  <c r="C15" i="6" s="1"/>
  <c r="C22" i="8" s="1"/>
  <c r="BI23" i="4"/>
  <c r="C17" i="6" s="1"/>
  <c r="C24" i="8" s="1"/>
  <c r="BI24" i="4"/>
  <c r="C18" i="6" s="1"/>
  <c r="C25" i="8" s="1"/>
  <c r="BI29" i="4"/>
  <c r="F16" i="6" s="1"/>
  <c r="F23" i="8" s="1"/>
  <c r="BI25" i="4"/>
  <c r="C19" i="6" s="1"/>
  <c r="C26" i="8" s="1"/>
  <c r="BI22" i="4"/>
  <c r="C16" i="6" s="1"/>
  <c r="C23" i="8" s="1"/>
  <c r="BI31" i="4"/>
  <c r="F18" i="6" s="1"/>
  <c r="F25" i="8" s="1"/>
  <c r="BI32" i="4"/>
  <c r="F19" i="6" s="1"/>
  <c r="F26" i="8" s="1"/>
  <c r="F82" i="6" l="1"/>
  <c r="H30" i="6"/>
  <c r="E30" i="6"/>
  <c r="D30" i="6"/>
  <c r="F30" i="6"/>
  <c r="G30" i="6"/>
  <c r="H26" i="6"/>
  <c r="G26" i="6"/>
  <c r="F8" i="15"/>
  <c r="AJ16" i="22"/>
  <c r="AI16" i="22" s="1"/>
  <c r="AJ13" i="22"/>
  <c r="AI13" i="22" s="1"/>
  <c r="AJ12" i="22"/>
  <c r="AI12" i="22" s="1"/>
  <c r="AJ14" i="22"/>
  <c r="AI14" i="22" s="1"/>
  <c r="AJ15" i="22"/>
  <c r="AI15" i="22" s="1"/>
  <c r="F28" i="6"/>
  <c r="H28" i="6"/>
  <c r="D28" i="6"/>
  <c r="E28" i="6"/>
  <c r="G28" i="6"/>
  <c r="G43" i="8"/>
  <c r="F156" i="6"/>
  <c r="F505" i="6"/>
  <c r="E854" i="6"/>
  <c r="H505" i="6"/>
  <c r="D505" i="6"/>
  <c r="D687" i="6"/>
  <c r="C12" i="6"/>
  <c r="C19" i="8" s="1"/>
  <c r="F461" i="6"/>
  <c r="G461" i="6"/>
  <c r="D879" i="6"/>
  <c r="F879" i="6"/>
  <c r="D367" i="6"/>
  <c r="F367" i="6"/>
  <c r="G854" i="6"/>
  <c r="C342" i="6"/>
  <c r="D342" i="6"/>
  <c r="G904" i="6"/>
  <c r="H904" i="6"/>
  <c r="F12" i="6"/>
  <c r="F19" i="8" s="1"/>
  <c r="E82" i="6"/>
  <c r="G82" i="6"/>
  <c r="G687" i="6"/>
  <c r="AT10" i="16"/>
  <c r="AU64" i="16"/>
  <c r="AT45" i="16"/>
  <c r="AU200" i="16"/>
  <c r="D26" i="6"/>
  <c r="F26" i="6"/>
  <c r="C430" i="6"/>
  <c r="F430" i="6"/>
  <c r="D551" i="6"/>
  <c r="E551" i="6"/>
  <c r="H525" i="6"/>
  <c r="H491" i="6"/>
  <c r="F491" i="6"/>
  <c r="H477" i="6"/>
  <c r="F551" i="6"/>
  <c r="G525" i="6"/>
  <c r="D499" i="6"/>
  <c r="G545" i="6"/>
  <c r="F519" i="6"/>
  <c r="E491" i="6"/>
  <c r="F477" i="6"/>
  <c r="E26" i="6"/>
  <c r="E440" i="6"/>
  <c r="D440" i="6"/>
  <c r="G551" i="6"/>
  <c r="E525" i="6"/>
  <c r="F525" i="6"/>
  <c r="G491" i="6"/>
  <c r="G477" i="6"/>
  <c r="H551" i="6"/>
  <c r="D525" i="6"/>
  <c r="H499" i="6"/>
  <c r="D545" i="6"/>
  <c r="G519" i="6"/>
  <c r="D491" i="6"/>
  <c r="E477" i="6"/>
  <c r="D477" i="6"/>
  <c r="AT115" i="16"/>
  <c r="AT50" i="16"/>
  <c r="AU125" i="16"/>
  <c r="AU28" i="16"/>
  <c r="AU162" i="16"/>
  <c r="AU193" i="16"/>
  <c r="AU76" i="16"/>
  <c r="AU152" i="16"/>
  <c r="AU13" i="16"/>
  <c r="AU69" i="16"/>
  <c r="AU206" i="16"/>
  <c r="AU171" i="16"/>
  <c r="AU36" i="16"/>
  <c r="AU148" i="16"/>
  <c r="AU191" i="16"/>
  <c r="AU121" i="16"/>
  <c r="AU15" i="16"/>
  <c r="AT87" i="16"/>
  <c r="AT39" i="16"/>
  <c r="AT108" i="16"/>
  <c r="AT167" i="16"/>
  <c r="AT157" i="16"/>
  <c r="AT154" i="16"/>
  <c r="AU55" i="16"/>
  <c r="AU118" i="16"/>
  <c r="AU161" i="16"/>
  <c r="AU207" i="16"/>
  <c r="AU40" i="16"/>
  <c r="AU100" i="16"/>
  <c r="AT33" i="16"/>
  <c r="AT149" i="16"/>
  <c r="AT176" i="16"/>
  <c r="AT65" i="16"/>
  <c r="AT147" i="16"/>
  <c r="AT158" i="16"/>
  <c r="AT96" i="16"/>
  <c r="AT193" i="16"/>
  <c r="AT187" i="16"/>
  <c r="AT38" i="16"/>
  <c r="AT114" i="16"/>
  <c r="AU42" i="16"/>
  <c r="AU25" i="16"/>
  <c r="AU146" i="16"/>
  <c r="AU116" i="16"/>
  <c r="AU177" i="16"/>
  <c r="AU151" i="16"/>
  <c r="AU19" i="16"/>
  <c r="AU80" i="16"/>
  <c r="AU96" i="16"/>
  <c r="AU141" i="16"/>
  <c r="AU92" i="16"/>
  <c r="AU164" i="16"/>
  <c r="AU9" i="16"/>
  <c r="AU62" i="16"/>
  <c r="AU202" i="16"/>
  <c r="AU188" i="16"/>
  <c r="AU33" i="16"/>
  <c r="AU85" i="16"/>
  <c r="AU95" i="16"/>
  <c r="AU53" i="16"/>
  <c r="AU187" i="16"/>
  <c r="AU89" i="16"/>
  <c r="AU182" i="16"/>
  <c r="AV9" i="16"/>
  <c r="AV77" i="16"/>
  <c r="AV80" i="16"/>
  <c r="AV130" i="16"/>
  <c r="AV83" i="16"/>
  <c r="AV201" i="16"/>
  <c r="AV188" i="16"/>
  <c r="AV39" i="16"/>
  <c r="AV59" i="16"/>
  <c r="AV151" i="16"/>
  <c r="AV141" i="16"/>
  <c r="AV194" i="16"/>
  <c r="AV168" i="16"/>
  <c r="AV122" i="16"/>
  <c r="AV44" i="16"/>
  <c r="AV185" i="16"/>
  <c r="AV160" i="16"/>
  <c r="AV28" i="16"/>
  <c r="AV42" i="16"/>
  <c r="AV49" i="16"/>
  <c r="AV74" i="16"/>
  <c r="AV107" i="16"/>
  <c r="AV78" i="16"/>
  <c r="AV150" i="16"/>
  <c r="AV171" i="16"/>
  <c r="AV132" i="16"/>
  <c r="AV75" i="16"/>
  <c r="AV197" i="16"/>
  <c r="AV207" i="16"/>
  <c r="AV14" i="16"/>
  <c r="AV22" i="16"/>
  <c r="AV69" i="16"/>
  <c r="AV38" i="16"/>
  <c r="AV92" i="16"/>
  <c r="AV157" i="16"/>
  <c r="AV184" i="16"/>
  <c r="AV110" i="16"/>
  <c r="AV18" i="16"/>
  <c r="AV54" i="16"/>
  <c r="AV40" i="16"/>
  <c r="AV165" i="16"/>
  <c r="AV24" i="16"/>
  <c r="AV48" i="16"/>
  <c r="AV103" i="16"/>
  <c r="AV167" i="16"/>
  <c r="AV200" i="16"/>
  <c r="AV129" i="16"/>
  <c r="AV94" i="16"/>
  <c r="AV187" i="16"/>
  <c r="AV189" i="16"/>
  <c r="AV25" i="16"/>
  <c r="AV137" i="16"/>
  <c r="AV71" i="16"/>
  <c r="AV58" i="16"/>
  <c r="AT171" i="16"/>
  <c r="AT24" i="16"/>
  <c r="AT123" i="16"/>
  <c r="AT150" i="16"/>
  <c r="AT111" i="16"/>
  <c r="C354" i="6"/>
  <c r="D354" i="6"/>
  <c r="E354" i="6"/>
  <c r="F563" i="6"/>
  <c r="H513" i="6"/>
  <c r="F485" i="6"/>
  <c r="G123" i="6"/>
  <c r="D563" i="6"/>
  <c r="G563" i="6"/>
  <c r="D513" i="6"/>
  <c r="H485" i="6"/>
  <c r="G485" i="6"/>
  <c r="D123" i="6"/>
  <c r="AU136" i="16"/>
  <c r="AU172" i="16"/>
  <c r="AU63" i="16"/>
  <c r="AU54" i="16"/>
  <c r="AU99" i="16"/>
  <c r="AU93" i="16"/>
  <c r="AU170" i="16"/>
  <c r="AU183" i="16"/>
  <c r="AU145" i="16"/>
  <c r="AU56" i="16"/>
  <c r="AU184" i="16"/>
  <c r="AV8" i="16"/>
  <c r="AV16" i="16"/>
  <c r="AV41" i="16"/>
  <c r="AV60" i="16"/>
  <c r="AV90" i="16"/>
  <c r="AV119" i="16"/>
  <c r="AV96" i="16"/>
  <c r="AV162" i="16"/>
  <c r="AV183" i="16"/>
  <c r="AV156" i="16"/>
  <c r="AV105" i="16"/>
  <c r="AV164" i="16"/>
  <c r="AV173" i="16"/>
  <c r="AV82" i="16"/>
  <c r="AV125" i="16"/>
  <c r="AV186" i="16"/>
  <c r="AV136" i="16"/>
  <c r="AV10" i="16"/>
  <c r="AV35" i="16"/>
  <c r="AV65" i="16"/>
  <c r="AV26" i="16"/>
  <c r="AV63" i="16"/>
  <c r="AV139" i="16"/>
  <c r="AV118" i="16"/>
  <c r="AV117" i="16"/>
  <c r="AV203" i="16"/>
  <c r="AV182" i="16"/>
  <c r="AV177" i="16"/>
  <c r="AV120" i="16"/>
  <c r="AV128" i="16"/>
  <c r="AV32" i="16"/>
  <c r="AV46" i="16"/>
  <c r="AV52" i="16"/>
  <c r="AV98" i="16"/>
  <c r="AV159" i="16"/>
  <c r="AV202" i="16"/>
  <c r="AV57" i="16"/>
  <c r="AV153" i="16"/>
  <c r="AV79" i="16"/>
  <c r="AV172" i="16"/>
  <c r="AV142" i="16"/>
  <c r="AV115" i="16"/>
  <c r="AV29" i="16"/>
  <c r="AV66" i="16"/>
  <c r="AV62" i="16"/>
  <c r="AV45" i="16"/>
  <c r="AV175" i="16"/>
  <c r="AV50" i="16"/>
  <c r="AV101" i="16"/>
  <c r="AV121" i="16"/>
  <c r="AV47" i="16"/>
  <c r="AV106" i="16"/>
  <c r="AV72" i="16"/>
  <c r="AV133" i="16"/>
  <c r="AV192" i="16"/>
  <c r="AT55" i="16"/>
  <c r="AT77" i="16"/>
  <c r="AT120" i="16"/>
  <c r="AT205" i="16"/>
  <c r="AT15" i="16"/>
  <c r="AT71" i="16"/>
  <c r="AT101" i="16"/>
  <c r="AT136" i="16"/>
  <c r="AT102" i="16"/>
  <c r="AT134" i="16"/>
  <c r="AT21" i="16"/>
  <c r="AT70" i="16"/>
  <c r="AT137" i="16"/>
  <c r="AT93" i="16"/>
  <c r="AT164" i="16"/>
  <c r="AT194" i="16"/>
  <c r="AT28" i="16"/>
  <c r="AT184" i="16"/>
  <c r="AT129" i="16"/>
  <c r="AT18" i="16"/>
  <c r="AT151" i="16"/>
  <c r="AT20" i="16"/>
  <c r="AT153" i="16"/>
  <c r="AT180" i="16"/>
  <c r="AT63" i="16"/>
  <c r="AT99" i="16"/>
  <c r="AU35" i="16"/>
  <c r="AU11" i="16"/>
  <c r="AU51" i="16"/>
  <c r="AU81" i="16"/>
  <c r="AU114" i="16"/>
  <c r="AU90" i="16"/>
  <c r="AU157" i="16"/>
  <c r="Q157" i="16" s="1"/>
  <c r="AU174" i="16"/>
  <c r="AU123" i="16"/>
  <c r="AU104" i="16"/>
  <c r="AU143" i="16"/>
  <c r="AU128" i="16"/>
  <c r="AU10" i="16"/>
  <c r="AU30" i="16"/>
  <c r="AU49" i="16"/>
  <c r="AU67" i="16"/>
  <c r="AU97" i="16"/>
  <c r="AU130" i="16"/>
  <c r="AU109" i="16"/>
  <c r="AU74" i="16"/>
  <c r="AU190" i="16"/>
  <c r="AU155" i="16"/>
  <c r="AU168" i="16"/>
  <c r="AU87" i="16"/>
  <c r="AU204" i="16"/>
  <c r="AU20" i="16"/>
  <c r="AU79" i="16"/>
  <c r="AU142" i="16"/>
  <c r="AU108" i="16"/>
  <c r="AU173" i="16"/>
  <c r="AU195" i="16"/>
  <c r="AU17" i="16"/>
  <c r="AU46" i="16"/>
  <c r="AU68" i="16"/>
  <c r="AU58" i="16"/>
  <c r="AU78" i="16"/>
  <c r="AU150" i="16"/>
  <c r="AU129" i="16"/>
  <c r="AU124" i="16"/>
  <c r="AU181" i="16"/>
  <c r="AU167" i="16"/>
  <c r="AU22" i="16"/>
  <c r="AU59" i="16"/>
  <c r="AU122" i="16"/>
  <c r="AU44" i="16"/>
  <c r="AU139" i="16"/>
  <c r="AU179" i="16"/>
  <c r="AU31" i="16"/>
  <c r="AU126" i="16"/>
  <c r="AU147" i="16"/>
  <c r="AU48" i="16"/>
  <c r="AU84" i="16"/>
  <c r="AU205" i="16"/>
  <c r="AU32" i="16"/>
  <c r="AU180" i="16"/>
  <c r="AU117" i="16"/>
  <c r="AU24" i="16"/>
  <c r="G492" i="6"/>
  <c r="D492" i="6"/>
  <c r="H492" i="6"/>
  <c r="F492" i="6"/>
  <c r="E563" i="6"/>
  <c r="E513" i="6"/>
  <c r="D485" i="6"/>
  <c r="F123" i="6"/>
  <c r="H563" i="6"/>
  <c r="G513" i="6"/>
  <c r="F513" i="6"/>
  <c r="E485" i="6"/>
  <c r="E123" i="6"/>
  <c r="H123" i="6"/>
  <c r="F738" i="6"/>
  <c r="E738" i="6"/>
  <c r="F970" i="6"/>
  <c r="F922" i="6"/>
  <c r="H364" i="6"/>
  <c r="D922" i="6"/>
  <c r="H266" i="6"/>
  <c r="F365" i="6"/>
  <c r="D569" i="6"/>
  <c r="H531" i="6"/>
  <c r="E420" i="6"/>
  <c r="E365" i="6"/>
  <c r="D365" i="6"/>
  <c r="E569" i="6"/>
  <c r="G531" i="6"/>
  <c r="C482" i="6"/>
  <c r="G482" i="6"/>
  <c r="E482" i="6"/>
  <c r="F482" i="6"/>
  <c r="D482" i="6"/>
  <c r="H482" i="6"/>
  <c r="G410" i="6"/>
  <c r="H410" i="6"/>
  <c r="F410" i="6"/>
  <c r="G590" i="6"/>
  <c r="D590" i="6"/>
  <c r="G104" i="6"/>
  <c r="H104" i="6"/>
  <c r="F104" i="6"/>
  <c r="G365" i="6"/>
  <c r="F569" i="6"/>
  <c r="D531" i="6"/>
  <c r="F531" i="6"/>
  <c r="H365" i="6"/>
  <c r="H569" i="6"/>
  <c r="G569" i="6"/>
  <c r="E531" i="6"/>
  <c r="Q10" i="16"/>
  <c r="H899" i="6"/>
  <c r="D899" i="6"/>
  <c r="G899" i="6"/>
  <c r="C899" i="6"/>
  <c r="F899" i="6"/>
  <c r="E899" i="6"/>
  <c r="H968" i="6"/>
  <c r="D968" i="6"/>
  <c r="E968" i="6"/>
  <c r="C968" i="6"/>
  <c r="G968" i="6"/>
  <c r="F968" i="6"/>
  <c r="H938" i="6"/>
  <c r="D938" i="6"/>
  <c r="C938" i="6"/>
  <c r="F938" i="6"/>
  <c r="E938" i="6"/>
  <c r="G938" i="6"/>
  <c r="G892" i="6"/>
  <c r="F892" i="6"/>
  <c r="D892" i="6"/>
  <c r="E892" i="6"/>
  <c r="C892" i="6"/>
  <c r="H892" i="6"/>
  <c r="E721" i="6"/>
  <c r="F721" i="6"/>
  <c r="G721" i="6"/>
  <c r="C721" i="6"/>
  <c r="D721" i="6"/>
  <c r="H721" i="6"/>
  <c r="G333" i="6"/>
  <c r="H333" i="6"/>
  <c r="F333" i="6"/>
  <c r="C333" i="6"/>
  <c r="E333" i="6"/>
  <c r="D333" i="6"/>
  <c r="C244" i="6"/>
  <c r="D244" i="6"/>
  <c r="F244" i="6"/>
  <c r="G244" i="6"/>
  <c r="E244" i="6"/>
  <c r="H244" i="6"/>
  <c r="D909" i="6"/>
  <c r="E909" i="6"/>
  <c r="G909" i="6"/>
  <c r="F909" i="6"/>
  <c r="C909" i="6"/>
  <c r="H909" i="6"/>
  <c r="E629" i="6"/>
  <c r="G629" i="6"/>
  <c r="C629" i="6"/>
  <c r="H629" i="6"/>
  <c r="F629" i="6"/>
  <c r="D629" i="6"/>
  <c r="C352" i="6"/>
  <c r="G352" i="6"/>
  <c r="H352" i="6"/>
  <c r="D352" i="6"/>
  <c r="F352" i="6"/>
  <c r="E352" i="6"/>
  <c r="C620" i="6"/>
  <c r="H620" i="6"/>
  <c r="F620" i="6"/>
  <c r="G620" i="6"/>
  <c r="E620" i="6"/>
  <c r="F929" i="6"/>
  <c r="C929" i="6"/>
  <c r="H929" i="6"/>
  <c r="G979" i="6"/>
  <c r="C979" i="6"/>
  <c r="D979" i="6"/>
  <c r="H979" i="6"/>
  <c r="F979" i="6"/>
  <c r="E979" i="6"/>
  <c r="C898" i="6"/>
  <c r="D898" i="6"/>
  <c r="G898" i="6"/>
  <c r="F898" i="6"/>
  <c r="E898" i="6"/>
  <c r="H898" i="6"/>
  <c r="C54" i="6"/>
  <c r="F54" i="6"/>
  <c r="G54" i="6"/>
  <c r="H54" i="6"/>
  <c r="D54" i="6"/>
  <c r="E54" i="6"/>
  <c r="C332" i="6"/>
  <c r="F332" i="6"/>
  <c r="G332" i="6"/>
  <c r="C679" i="6"/>
  <c r="E679" i="6"/>
  <c r="F679" i="6"/>
  <c r="C660" i="6"/>
  <c r="D660" i="6"/>
  <c r="D138" i="6"/>
  <c r="G138" i="6"/>
  <c r="C138" i="6"/>
  <c r="F138" i="6"/>
  <c r="H138" i="6"/>
  <c r="E138" i="6"/>
  <c r="H121" i="6"/>
  <c r="E121" i="6"/>
  <c r="D121" i="6"/>
  <c r="C121" i="6"/>
  <c r="D235" i="6"/>
  <c r="H235" i="6"/>
  <c r="G235" i="6"/>
  <c r="E235" i="6"/>
  <c r="F235" i="6"/>
  <c r="C235" i="6"/>
  <c r="E70" i="6"/>
  <c r="H70" i="6"/>
  <c r="D70" i="6"/>
  <c r="F70" i="6"/>
  <c r="G70" i="6"/>
  <c r="C70" i="6"/>
  <c r="C524" i="6"/>
  <c r="G524" i="6"/>
  <c r="D524" i="6"/>
  <c r="H524" i="6"/>
  <c r="F524" i="6"/>
  <c r="H618" i="6"/>
  <c r="E618" i="6"/>
  <c r="C618" i="6"/>
  <c r="G618" i="6"/>
  <c r="F618" i="6"/>
  <c r="D618" i="6"/>
  <c r="C464" i="6"/>
  <c r="E464" i="6"/>
  <c r="D464" i="6"/>
  <c r="H464" i="6"/>
  <c r="G464" i="6"/>
  <c r="F464" i="6"/>
  <c r="E729" i="6"/>
  <c r="F729" i="6"/>
  <c r="C729" i="6"/>
  <c r="C272" i="6"/>
  <c r="G272" i="6"/>
  <c r="H272" i="6"/>
  <c r="E272" i="6"/>
  <c r="D272" i="6"/>
  <c r="F272" i="6"/>
  <c r="H771" i="6"/>
  <c r="F771" i="6"/>
  <c r="C771" i="6"/>
  <c r="G771" i="6"/>
  <c r="E771" i="6"/>
  <c r="D771" i="6"/>
  <c r="D870" i="6"/>
  <c r="E870" i="6"/>
  <c r="G870" i="6"/>
  <c r="C870" i="6"/>
  <c r="F870" i="6"/>
  <c r="H870" i="6"/>
  <c r="C990" i="6"/>
  <c r="F990" i="6"/>
  <c r="D990" i="6"/>
  <c r="G990" i="6"/>
  <c r="E990" i="6"/>
  <c r="H990" i="6"/>
  <c r="F959" i="6"/>
  <c r="E959" i="6"/>
  <c r="G959" i="6"/>
  <c r="C959" i="6"/>
  <c r="D959" i="6"/>
  <c r="H959" i="6"/>
  <c r="E878" i="6"/>
  <c r="G878" i="6"/>
  <c r="D878" i="6"/>
  <c r="H878" i="6"/>
  <c r="F878" i="6"/>
  <c r="C878" i="6"/>
  <c r="H736" i="6"/>
  <c r="E736" i="6"/>
  <c r="G736" i="6"/>
  <c r="C736" i="6"/>
  <c r="D736" i="6"/>
  <c r="F736" i="6"/>
  <c r="F446" i="6"/>
  <c r="H446" i="6"/>
  <c r="C446" i="6"/>
  <c r="G446" i="6"/>
  <c r="E446" i="6"/>
  <c r="D446" i="6"/>
  <c r="C442" i="6"/>
  <c r="F442" i="6"/>
  <c r="H442" i="6"/>
  <c r="E489" i="6"/>
  <c r="D489" i="6"/>
  <c r="C489" i="6"/>
  <c r="F489" i="6"/>
  <c r="G489" i="6"/>
  <c r="H489" i="6"/>
  <c r="G667" i="6"/>
  <c r="H667" i="6"/>
  <c r="F667" i="6"/>
  <c r="D667" i="6"/>
  <c r="E667" i="6"/>
  <c r="C667" i="6"/>
  <c r="C566" i="6"/>
  <c r="G566" i="6"/>
  <c r="F566" i="6"/>
  <c r="H566" i="6"/>
  <c r="D566" i="6"/>
  <c r="E566" i="6"/>
  <c r="D40" i="6"/>
  <c r="C40" i="6"/>
  <c r="E40" i="6"/>
  <c r="G40" i="6"/>
  <c r="F40" i="6"/>
  <c r="H40" i="6"/>
  <c r="C830" i="6"/>
  <c r="E830" i="6"/>
  <c r="F830" i="6"/>
  <c r="G526" i="6"/>
  <c r="H526" i="6"/>
  <c r="D526" i="6"/>
  <c r="C526" i="6"/>
  <c r="E526" i="6"/>
  <c r="F526" i="6"/>
  <c r="G613" i="6"/>
  <c r="C613" i="6"/>
  <c r="D613" i="6"/>
  <c r="G586" i="6"/>
  <c r="H586" i="6"/>
  <c r="F586" i="6"/>
  <c r="C586" i="6"/>
  <c r="D586" i="6"/>
  <c r="E586" i="6"/>
  <c r="H633" i="6"/>
  <c r="D633" i="6"/>
  <c r="C633" i="6"/>
  <c r="G633" i="6"/>
  <c r="H683" i="6"/>
  <c r="E683" i="6"/>
  <c r="C683" i="6"/>
  <c r="F683" i="6"/>
  <c r="G683" i="6"/>
  <c r="D683" i="6"/>
  <c r="C774" i="6"/>
  <c r="H774" i="6"/>
  <c r="G56" i="6"/>
  <c r="C56" i="6"/>
  <c r="H56" i="6"/>
  <c r="F56" i="6"/>
  <c r="E56" i="6"/>
  <c r="D56" i="6"/>
  <c r="G973" i="6"/>
  <c r="F973" i="6"/>
  <c r="H973" i="6"/>
  <c r="C973" i="6"/>
  <c r="G392" i="6"/>
  <c r="E392" i="6"/>
  <c r="C392" i="6"/>
  <c r="F392" i="6"/>
  <c r="D392" i="6"/>
  <c r="H392" i="6"/>
  <c r="G222" i="6"/>
  <c r="E222" i="6"/>
  <c r="H222" i="6"/>
  <c r="D222" i="6"/>
  <c r="F222" i="6"/>
  <c r="C222" i="6"/>
  <c r="C894" i="6"/>
  <c r="D894" i="6"/>
  <c r="H894" i="6"/>
  <c r="F894" i="6"/>
  <c r="G894" i="6"/>
  <c r="E894" i="6"/>
  <c r="E597" i="6"/>
  <c r="G597" i="6"/>
  <c r="H597" i="6"/>
  <c r="C597" i="6"/>
  <c r="D597" i="6"/>
  <c r="F597" i="6"/>
  <c r="D913" i="6"/>
  <c r="C913" i="6"/>
  <c r="H913" i="6"/>
  <c r="D242" i="6"/>
  <c r="F242" i="6"/>
  <c r="H242" i="6"/>
  <c r="C242" i="6"/>
  <c r="E242" i="6"/>
  <c r="G242" i="6"/>
  <c r="G319" i="6"/>
  <c r="D319" i="6"/>
  <c r="H319" i="6"/>
  <c r="E319" i="6"/>
  <c r="C319" i="6"/>
  <c r="F319" i="6"/>
  <c r="H853" i="6"/>
  <c r="F853" i="6"/>
  <c r="E853" i="6"/>
  <c r="D853" i="6"/>
  <c r="C853" i="6"/>
  <c r="G853" i="6"/>
  <c r="H734" i="6"/>
  <c r="E734" i="6"/>
  <c r="F734" i="6"/>
  <c r="D734" i="6"/>
  <c r="G734" i="6"/>
  <c r="C734" i="6"/>
  <c r="C843" i="6"/>
  <c r="D843" i="6"/>
  <c r="H843" i="6"/>
  <c r="F895" i="6"/>
  <c r="C895" i="6"/>
  <c r="H895" i="6"/>
  <c r="G895" i="6"/>
  <c r="E895" i="6"/>
  <c r="D895" i="6"/>
  <c r="C204" i="6"/>
  <c r="H204" i="6"/>
  <c r="E204" i="6"/>
  <c r="D204" i="6"/>
  <c r="G204" i="6"/>
  <c r="F204" i="6"/>
  <c r="H785" i="6"/>
  <c r="D785" i="6"/>
  <c r="F785" i="6"/>
  <c r="G785" i="6"/>
  <c r="E785" i="6"/>
  <c r="C785" i="6"/>
  <c r="D626" i="6"/>
  <c r="C626" i="6"/>
  <c r="F626" i="6"/>
  <c r="G626" i="6"/>
  <c r="E626" i="6"/>
  <c r="H626" i="6"/>
  <c r="H588" i="6"/>
  <c r="D588" i="6"/>
  <c r="C588" i="6"/>
  <c r="E588" i="6"/>
  <c r="G588" i="6"/>
  <c r="F588" i="6"/>
  <c r="C920" i="6"/>
  <c r="F920" i="6"/>
  <c r="E920" i="6"/>
  <c r="E615" i="6"/>
  <c r="F615" i="6"/>
  <c r="C615" i="6"/>
  <c r="C224" i="6"/>
  <c r="F224" i="6"/>
  <c r="H224" i="6"/>
  <c r="F992" i="6"/>
  <c r="H992" i="6"/>
  <c r="E992" i="6"/>
  <c r="D992" i="6"/>
  <c r="G992" i="6"/>
  <c r="C992" i="6"/>
  <c r="F252" i="6"/>
  <c r="H252" i="6"/>
  <c r="D252" i="6"/>
  <c r="E252" i="6"/>
  <c r="C252" i="6"/>
  <c r="G252" i="6"/>
  <c r="G823" i="6"/>
  <c r="D823" i="6"/>
  <c r="C823" i="6"/>
  <c r="F823" i="6"/>
  <c r="G737" i="6"/>
  <c r="E737" i="6"/>
  <c r="C737" i="6"/>
  <c r="D737" i="6"/>
  <c r="H737" i="6"/>
  <c r="F737" i="6"/>
  <c r="D698" i="6"/>
  <c r="F698" i="6"/>
  <c r="H698" i="6"/>
  <c r="G698" i="6"/>
  <c r="E698" i="6"/>
  <c r="C698" i="6"/>
  <c r="E723" i="6"/>
  <c r="H723" i="6"/>
  <c r="F723" i="6"/>
  <c r="C723" i="6"/>
  <c r="C745" i="6"/>
  <c r="E745" i="6"/>
  <c r="D745" i="6"/>
  <c r="G745" i="6"/>
  <c r="F745" i="6"/>
  <c r="H745" i="6"/>
  <c r="F706" i="6"/>
  <c r="D706" i="6"/>
  <c r="H706" i="6"/>
  <c r="G706" i="6"/>
  <c r="E706" i="6"/>
  <c r="C706" i="6"/>
  <c r="C795" i="6"/>
  <c r="F795" i="6"/>
  <c r="E795" i="6"/>
  <c r="H795" i="6"/>
  <c r="E797" i="6"/>
  <c r="C797" i="6"/>
  <c r="H797" i="6"/>
  <c r="D797" i="6"/>
  <c r="E822" i="6"/>
  <c r="F822" i="6"/>
  <c r="G822" i="6"/>
  <c r="D822" i="6"/>
  <c r="H822" i="6"/>
  <c r="C822" i="6"/>
  <c r="D847" i="6"/>
  <c r="F847" i="6"/>
  <c r="E847" i="6"/>
  <c r="C847" i="6"/>
  <c r="G847" i="6"/>
  <c r="H847" i="6"/>
  <c r="F949" i="6"/>
  <c r="D949" i="6"/>
  <c r="C949" i="6"/>
  <c r="G949" i="6"/>
  <c r="E949" i="6"/>
  <c r="H949" i="6"/>
  <c r="C176" i="6"/>
  <c r="D176" i="6"/>
  <c r="E880" i="6"/>
  <c r="H880" i="6"/>
  <c r="D880" i="6"/>
  <c r="C880" i="6"/>
  <c r="G880" i="6"/>
  <c r="F880" i="6"/>
  <c r="E71" i="6"/>
  <c r="H71" i="6"/>
  <c r="G71" i="6"/>
  <c r="C71" i="6"/>
  <c r="F71" i="6"/>
  <c r="D71" i="6"/>
  <c r="C404" i="6"/>
  <c r="H404" i="6"/>
  <c r="F404" i="6"/>
  <c r="D404" i="6"/>
  <c r="G404" i="6"/>
  <c r="E404" i="6"/>
  <c r="D606" i="6"/>
  <c r="C606" i="6"/>
  <c r="G606" i="6"/>
  <c r="E606" i="6"/>
  <c r="F606" i="6"/>
  <c r="H606" i="6"/>
  <c r="F881" i="6"/>
  <c r="C881" i="6"/>
  <c r="H881" i="6"/>
  <c r="C778" i="6"/>
  <c r="D778" i="6"/>
  <c r="C931" i="6"/>
  <c r="H931" i="6"/>
  <c r="D931" i="6"/>
  <c r="E931" i="6"/>
  <c r="G931" i="6"/>
  <c r="F931" i="6"/>
  <c r="F825" i="6"/>
  <c r="E825" i="6"/>
  <c r="C825" i="6"/>
  <c r="F978" i="6"/>
  <c r="C978" i="6"/>
  <c r="D978" i="6"/>
  <c r="E978" i="6"/>
  <c r="H978" i="6"/>
  <c r="G978" i="6"/>
  <c r="C875" i="6"/>
  <c r="G875" i="6"/>
  <c r="E875" i="6"/>
  <c r="D875" i="6"/>
  <c r="D813" i="6"/>
  <c r="C813" i="6"/>
  <c r="E813" i="6"/>
  <c r="D31" i="6"/>
  <c r="E31" i="6"/>
  <c r="C31" i="6"/>
  <c r="F991" i="6"/>
  <c r="H991" i="6"/>
  <c r="G991" i="6"/>
  <c r="E991" i="6"/>
  <c r="D991" i="6"/>
  <c r="C991" i="6"/>
  <c r="C312" i="6"/>
  <c r="H312" i="6"/>
  <c r="G312" i="6"/>
  <c r="E238" i="6"/>
  <c r="G238" i="6"/>
  <c r="F238" i="6"/>
  <c r="C238" i="6"/>
  <c r="D238" i="6"/>
  <c r="H238" i="6"/>
  <c r="G256" i="6"/>
  <c r="E256" i="6"/>
  <c r="H256" i="6"/>
  <c r="F256" i="6"/>
  <c r="D256" i="6"/>
  <c r="C256" i="6"/>
  <c r="E334" i="6"/>
  <c r="C334" i="6"/>
  <c r="H334" i="6"/>
  <c r="H766" i="6"/>
  <c r="C766" i="6"/>
  <c r="H868" i="6"/>
  <c r="D868" i="6"/>
  <c r="G868" i="6"/>
  <c r="F868" i="6"/>
  <c r="C868" i="6"/>
  <c r="E868" i="6"/>
  <c r="G393" i="6"/>
  <c r="C393" i="6"/>
  <c r="H393" i="6"/>
  <c r="F393" i="6"/>
  <c r="E393" i="6"/>
  <c r="D393" i="6"/>
  <c r="C443" i="6"/>
  <c r="H443" i="6"/>
  <c r="G443" i="6"/>
  <c r="D443" i="6"/>
  <c r="E443" i="6"/>
  <c r="F443" i="6"/>
  <c r="H918" i="6"/>
  <c r="G918" i="6"/>
  <c r="D918" i="6"/>
  <c r="E918" i="6"/>
  <c r="C918" i="6"/>
  <c r="F918" i="6"/>
  <c r="C245" i="6"/>
  <c r="F245" i="6"/>
  <c r="D245" i="6"/>
  <c r="F277" i="6"/>
  <c r="C277" i="6"/>
  <c r="G277" i="6"/>
  <c r="E277" i="6"/>
  <c r="D277" i="6"/>
  <c r="H277" i="6"/>
  <c r="D924" i="6"/>
  <c r="C924" i="6"/>
  <c r="F924" i="6"/>
  <c r="H924" i="6"/>
  <c r="E924" i="6"/>
  <c r="G924" i="6"/>
  <c r="E612" i="6"/>
  <c r="F612" i="6"/>
  <c r="D612" i="6"/>
  <c r="H612" i="6"/>
  <c r="C612" i="6"/>
  <c r="G612" i="6"/>
  <c r="F833" i="6"/>
  <c r="C833" i="6"/>
  <c r="E833" i="6"/>
  <c r="H833" i="6"/>
  <c r="D833" i="6"/>
  <c r="G833" i="6"/>
  <c r="C883" i="6"/>
  <c r="H883" i="6"/>
  <c r="G883" i="6"/>
  <c r="F930" i="6"/>
  <c r="C930" i="6"/>
  <c r="E930" i="6"/>
  <c r="H930" i="6"/>
  <c r="G930" i="6"/>
  <c r="D930" i="6"/>
  <c r="G957" i="6"/>
  <c r="H957" i="6"/>
  <c r="D957" i="6"/>
  <c r="E957" i="6"/>
  <c r="C957" i="6"/>
  <c r="F957" i="6"/>
  <c r="D229" i="6"/>
  <c r="C229" i="6"/>
  <c r="G229" i="6"/>
  <c r="E229" i="6"/>
  <c r="H229" i="6"/>
  <c r="F229" i="6"/>
  <c r="F65" i="6"/>
  <c r="H65" i="6"/>
  <c r="C65" i="6"/>
  <c r="E65" i="6"/>
  <c r="G65" i="6"/>
  <c r="D65" i="6"/>
  <c r="E90" i="6"/>
  <c r="C90" i="6"/>
  <c r="C137" i="6"/>
  <c r="H137" i="6"/>
  <c r="E137" i="6"/>
  <c r="D162" i="6"/>
  <c r="C162" i="6"/>
  <c r="H162" i="6"/>
  <c r="E162" i="6"/>
  <c r="F162" i="6"/>
  <c r="G162" i="6"/>
  <c r="C187" i="6"/>
  <c r="D187" i="6"/>
  <c r="H187" i="6"/>
  <c r="G187" i="6"/>
  <c r="F187" i="6"/>
  <c r="E187" i="6"/>
  <c r="E189" i="6"/>
  <c r="C189" i="6"/>
  <c r="D189" i="6"/>
  <c r="G189" i="6"/>
  <c r="F189" i="6"/>
  <c r="H189" i="6"/>
  <c r="E406" i="6"/>
  <c r="H406" i="6"/>
  <c r="C406" i="6"/>
  <c r="D406" i="6"/>
  <c r="G406" i="6"/>
  <c r="F406" i="6"/>
  <c r="H362" i="6"/>
  <c r="E362" i="6"/>
  <c r="G362" i="6"/>
  <c r="C362" i="6"/>
  <c r="F362" i="6"/>
  <c r="D362" i="6"/>
  <c r="E335" i="6"/>
  <c r="H285" i="6"/>
  <c r="D688" i="6"/>
  <c r="D552" i="6"/>
  <c r="E348" i="6"/>
  <c r="G310" i="6"/>
  <c r="F176" i="6"/>
  <c r="F96" i="6"/>
  <c r="F660" i="6"/>
  <c r="H1020" i="6"/>
  <c r="D1008" i="6"/>
  <c r="F988" i="6"/>
  <c r="F778" i="6"/>
  <c r="D776" i="6"/>
  <c r="F766" i="6"/>
  <c r="F756" i="6"/>
  <c r="H346" i="6"/>
  <c r="G334" i="6"/>
  <c r="H322" i="6"/>
  <c r="D312" i="6"/>
  <c r="F186" i="6"/>
  <c r="G124" i="6"/>
  <c r="D774" i="6"/>
  <c r="H90" i="6"/>
  <c r="E332" i="6"/>
  <c r="E524" i="6"/>
  <c r="F285" i="6"/>
  <c r="D372" i="6"/>
  <c r="E176" i="6"/>
  <c r="G90" i="6"/>
  <c r="H660" i="6"/>
  <c r="G1008" i="6"/>
  <c r="H920" i="6"/>
  <c r="G830" i="6"/>
  <c r="H778" i="6"/>
  <c r="E766" i="6"/>
  <c r="G756" i="6"/>
  <c r="G346" i="6"/>
  <c r="D334" i="6"/>
  <c r="E312" i="6"/>
  <c r="D224" i="6"/>
  <c r="H124" i="6"/>
  <c r="E224" i="6"/>
  <c r="G224" i="6"/>
  <c r="D90" i="6"/>
  <c r="F346" i="6"/>
  <c r="G920" i="6"/>
  <c r="E973" i="6"/>
  <c r="G943" i="6"/>
  <c r="E929" i="6"/>
  <c r="D883" i="6"/>
  <c r="E823" i="6"/>
  <c r="D775" i="6"/>
  <c r="G723" i="6"/>
  <c r="G627" i="6"/>
  <c r="E613" i="6"/>
  <c r="E579" i="6"/>
  <c r="G881" i="6"/>
  <c r="G825" i="6"/>
  <c r="F797" i="6"/>
  <c r="D679" i="6"/>
  <c r="F331" i="6"/>
  <c r="D231" i="6"/>
  <c r="F223" i="6"/>
  <c r="G137" i="6"/>
  <c r="H31" i="6"/>
  <c r="G442" i="6"/>
  <c r="F124" i="6"/>
  <c r="F334" i="6"/>
  <c r="D973" i="6"/>
  <c r="F913" i="6"/>
  <c r="E883" i="6"/>
  <c r="F875" i="6"/>
  <c r="G795" i="6"/>
  <c r="H729" i="6"/>
  <c r="D723" i="6"/>
  <c r="F633" i="6"/>
  <c r="D881" i="6"/>
  <c r="F843" i="6"/>
  <c r="D825" i="6"/>
  <c r="G813" i="6"/>
  <c r="G797" i="6"/>
  <c r="D615" i="6"/>
  <c r="H245" i="6"/>
  <c r="G121" i="6"/>
  <c r="D442" i="6"/>
  <c r="H109" i="6"/>
  <c r="H557" i="6"/>
  <c r="F115" i="6"/>
  <c r="G695" i="6"/>
  <c r="E695" i="6"/>
  <c r="F537" i="6"/>
  <c r="G109" i="6"/>
  <c r="G701" i="6"/>
  <c r="F701" i="6"/>
  <c r="G557" i="6"/>
  <c r="E115" i="6"/>
  <c r="D695" i="6"/>
  <c r="D537" i="6"/>
  <c r="E537" i="6"/>
  <c r="F557" i="6"/>
  <c r="E400" i="6"/>
  <c r="H400" i="6"/>
  <c r="G400" i="6"/>
  <c r="F400" i="6"/>
  <c r="D400" i="6"/>
  <c r="C400" i="6"/>
  <c r="H455" i="6"/>
  <c r="E455" i="6"/>
  <c r="F455" i="6"/>
  <c r="C455" i="6"/>
  <c r="D455" i="6"/>
  <c r="G455" i="6"/>
  <c r="F254" i="6"/>
  <c r="G254" i="6"/>
  <c r="E254" i="6"/>
  <c r="D254" i="6"/>
  <c r="H254" i="6"/>
  <c r="C254" i="6"/>
  <c r="F267" i="6"/>
  <c r="E267" i="6"/>
  <c r="G267" i="6"/>
  <c r="C267" i="6"/>
  <c r="H267" i="6"/>
  <c r="D267" i="6"/>
  <c r="G967" i="6"/>
  <c r="F967" i="6"/>
  <c r="D967" i="6"/>
  <c r="H967" i="6"/>
  <c r="E967" i="6"/>
  <c r="C967" i="6"/>
  <c r="G50" i="6"/>
  <c r="C50" i="6"/>
  <c r="F50" i="6"/>
  <c r="D50" i="6"/>
  <c r="H50" i="6"/>
  <c r="E50" i="6"/>
  <c r="G328" i="6"/>
  <c r="D328" i="6"/>
  <c r="H328" i="6"/>
  <c r="E328" i="6"/>
  <c r="F328" i="6"/>
  <c r="C328" i="6"/>
  <c r="C554" i="6"/>
  <c r="F554" i="6"/>
  <c r="D554" i="6"/>
  <c r="H554" i="6"/>
  <c r="E554" i="6"/>
  <c r="G554" i="6"/>
  <c r="C453" i="6"/>
  <c r="D453" i="6"/>
  <c r="E453" i="6"/>
  <c r="F453" i="6"/>
  <c r="C636" i="6"/>
  <c r="D636" i="6"/>
  <c r="E636" i="6"/>
  <c r="G636" i="6"/>
  <c r="F636" i="6"/>
  <c r="H636" i="6"/>
  <c r="G917" i="6"/>
  <c r="F917" i="6"/>
  <c r="H917" i="6"/>
  <c r="C917" i="6"/>
  <c r="E917" i="6"/>
  <c r="D917" i="6"/>
  <c r="C260" i="6"/>
  <c r="E260" i="6"/>
  <c r="H954" i="6"/>
  <c r="G954" i="6"/>
  <c r="C954" i="6"/>
  <c r="E954" i="6"/>
  <c r="F954" i="6"/>
  <c r="D954" i="6"/>
  <c r="E1001" i="6"/>
  <c r="H1001" i="6"/>
  <c r="F1001" i="6"/>
  <c r="G1001" i="6"/>
  <c r="D1001" i="6"/>
  <c r="C1001" i="6"/>
  <c r="C29" i="6"/>
  <c r="G29" i="6"/>
  <c r="H29" i="6"/>
  <c r="E29" i="6"/>
  <c r="F29" i="6"/>
  <c r="D29" i="6"/>
  <c r="E79" i="6"/>
  <c r="H79" i="6"/>
  <c r="F79" i="6"/>
  <c r="D79" i="6"/>
  <c r="C79" i="6"/>
  <c r="G79" i="6"/>
  <c r="C552" i="6"/>
  <c r="E552" i="6"/>
  <c r="C368" i="6"/>
  <c r="E368" i="6"/>
  <c r="F368" i="6"/>
  <c r="H368" i="6"/>
  <c r="D368" i="6"/>
  <c r="G368" i="6"/>
  <c r="D663" i="6"/>
  <c r="F663" i="6"/>
  <c r="C663" i="6"/>
  <c r="G663" i="6"/>
  <c r="H663" i="6"/>
  <c r="E663" i="6"/>
  <c r="D35" i="6"/>
  <c r="C35" i="6"/>
  <c r="F35" i="6"/>
  <c r="G35" i="6"/>
  <c r="E35" i="6"/>
  <c r="H35" i="6"/>
  <c r="F1017" i="6"/>
  <c r="C1017" i="6"/>
  <c r="E1017" i="6"/>
  <c r="H223" i="6"/>
  <c r="E223" i="6"/>
  <c r="C223" i="6"/>
  <c r="G144" i="6"/>
  <c r="D144" i="6"/>
  <c r="E144" i="6"/>
  <c r="H144" i="6"/>
  <c r="C144" i="6"/>
  <c r="F144" i="6"/>
  <c r="F44" i="6"/>
  <c r="H44" i="6"/>
  <c r="G44" i="6"/>
  <c r="C44" i="6"/>
  <c r="D44" i="6"/>
  <c r="E44" i="6"/>
  <c r="C478" i="6"/>
  <c r="D478" i="6"/>
  <c r="H478" i="6"/>
  <c r="G478" i="6"/>
  <c r="E478" i="6"/>
  <c r="F478" i="6"/>
  <c r="G294" i="6"/>
  <c r="D294" i="6"/>
  <c r="C294" i="6"/>
  <c r="F294" i="6"/>
  <c r="D436" i="6"/>
  <c r="C436" i="6"/>
  <c r="G436" i="6"/>
  <c r="H436" i="6"/>
  <c r="C331" i="6"/>
  <c r="D331" i="6"/>
  <c r="E331" i="6"/>
  <c r="F295" i="6"/>
  <c r="C295" i="6"/>
  <c r="G295" i="6"/>
  <c r="D295" i="6"/>
  <c r="E295" i="6"/>
  <c r="H295" i="6"/>
  <c r="D601" i="6"/>
  <c r="H601" i="6"/>
  <c r="C601" i="6"/>
  <c r="C664" i="6"/>
  <c r="D664" i="6"/>
  <c r="F664" i="6"/>
  <c r="H664" i="6"/>
  <c r="G664" i="6"/>
  <c r="E664" i="6"/>
  <c r="H96" i="6"/>
  <c r="C96" i="6"/>
  <c r="E775" i="6"/>
  <c r="F775" i="6"/>
  <c r="C775" i="6"/>
  <c r="E609" i="6"/>
  <c r="D609" i="6"/>
  <c r="F609" i="6"/>
  <c r="C609" i="6"/>
  <c r="G609" i="6"/>
  <c r="H609" i="6"/>
  <c r="D467" i="6"/>
  <c r="C467" i="6"/>
  <c r="F467" i="6"/>
  <c r="H467" i="6"/>
  <c r="G467" i="6"/>
  <c r="E467" i="6"/>
  <c r="H578" i="6"/>
  <c r="E578" i="6"/>
  <c r="G578" i="6"/>
  <c r="C578" i="6"/>
  <c r="D578" i="6"/>
  <c r="F578" i="6"/>
  <c r="C541" i="6"/>
  <c r="H541" i="6"/>
  <c r="G541" i="6"/>
  <c r="D541" i="6"/>
  <c r="F541" i="6"/>
  <c r="E541" i="6"/>
  <c r="H591" i="6"/>
  <c r="C591" i="6"/>
  <c r="E591" i="6"/>
  <c r="F591" i="6"/>
  <c r="D591" i="6"/>
  <c r="G591" i="6"/>
  <c r="F1000" i="6"/>
  <c r="D1000" i="6"/>
  <c r="G1000" i="6"/>
  <c r="H1000" i="6"/>
  <c r="C1000" i="6"/>
  <c r="E1000" i="6"/>
  <c r="C688" i="6"/>
  <c r="E688" i="6"/>
  <c r="H688" i="6"/>
  <c r="H311" i="6"/>
  <c r="E311" i="6"/>
  <c r="C311" i="6"/>
  <c r="G311" i="6"/>
  <c r="F311" i="6"/>
  <c r="D311" i="6"/>
  <c r="C433" i="6"/>
  <c r="H433" i="6"/>
  <c r="D433" i="6"/>
  <c r="F433" i="6"/>
  <c r="G433" i="6"/>
  <c r="E433" i="6"/>
  <c r="C483" i="6"/>
  <c r="E483" i="6"/>
  <c r="H483" i="6"/>
  <c r="D483" i="6"/>
  <c r="F483" i="6"/>
  <c r="G483" i="6"/>
  <c r="F722" i="6"/>
  <c r="D722" i="6"/>
  <c r="E722" i="6"/>
  <c r="C722" i="6"/>
  <c r="H722" i="6"/>
  <c r="G722" i="6"/>
  <c r="D735" i="6"/>
  <c r="G735" i="6"/>
  <c r="C735" i="6"/>
  <c r="E556" i="6"/>
  <c r="C556" i="6"/>
  <c r="H556" i="6"/>
  <c r="F556" i="6"/>
  <c r="D556" i="6"/>
  <c r="G556" i="6"/>
  <c r="F564" i="6"/>
  <c r="G564" i="6"/>
  <c r="H564" i="6"/>
  <c r="C564" i="6"/>
  <c r="E564" i="6"/>
  <c r="D564" i="6"/>
  <c r="C715" i="6"/>
  <c r="E715" i="6"/>
  <c r="D715" i="6"/>
  <c r="H565" i="6"/>
  <c r="G565" i="6"/>
  <c r="C565" i="6"/>
  <c r="D565" i="6"/>
  <c r="F565" i="6"/>
  <c r="E565" i="6"/>
  <c r="G807" i="6"/>
  <c r="C807" i="6"/>
  <c r="F807" i="6"/>
  <c r="C372" i="6"/>
  <c r="F372" i="6"/>
  <c r="G372" i="6"/>
  <c r="H963" i="6"/>
  <c r="F963" i="6"/>
  <c r="G963" i="6"/>
  <c r="C963" i="6"/>
  <c r="D963" i="6"/>
  <c r="E963" i="6"/>
  <c r="F269" i="6"/>
  <c r="G269" i="6"/>
  <c r="E269" i="6"/>
  <c r="C269" i="6"/>
  <c r="H269" i="6"/>
  <c r="D269" i="6"/>
  <c r="F776" i="6"/>
  <c r="C776" i="6"/>
  <c r="C958" i="6"/>
  <c r="D958" i="6"/>
  <c r="H958" i="6"/>
  <c r="G958" i="6"/>
  <c r="F958" i="6"/>
  <c r="E958" i="6"/>
  <c r="G746" i="6"/>
  <c r="F746" i="6"/>
  <c r="H746" i="6"/>
  <c r="D746" i="6"/>
  <c r="E746" i="6"/>
  <c r="C746" i="6"/>
  <c r="E818" i="6"/>
  <c r="C818" i="6"/>
  <c r="D818" i="6"/>
  <c r="F818" i="6"/>
  <c r="G818" i="6"/>
  <c r="H818" i="6"/>
  <c r="G845" i="6"/>
  <c r="H845" i="6"/>
  <c r="C845" i="6"/>
  <c r="D845" i="6"/>
  <c r="E845" i="6"/>
  <c r="F845" i="6"/>
  <c r="C309" i="6"/>
  <c r="G309" i="6"/>
  <c r="H309" i="6"/>
  <c r="D309" i="6"/>
  <c r="H579" i="6"/>
  <c r="F579" i="6"/>
  <c r="C579" i="6"/>
  <c r="G934" i="6"/>
  <c r="H934" i="6"/>
  <c r="E934" i="6"/>
  <c r="F934" i="6"/>
  <c r="C934" i="6"/>
  <c r="D934" i="6"/>
  <c r="E183" i="6"/>
  <c r="C183" i="6"/>
  <c r="D183" i="6"/>
  <c r="G183" i="6"/>
  <c r="H183" i="6"/>
  <c r="F183" i="6"/>
  <c r="F366" i="6"/>
  <c r="G366" i="6"/>
  <c r="C366" i="6"/>
  <c r="D366" i="6"/>
  <c r="E366" i="6"/>
  <c r="H366" i="6"/>
  <c r="C638" i="6"/>
  <c r="E638" i="6"/>
  <c r="G638" i="6"/>
  <c r="D480" i="6"/>
  <c r="G480" i="6"/>
  <c r="E480" i="6"/>
  <c r="H480" i="6"/>
  <c r="C480" i="6"/>
  <c r="F480" i="6"/>
  <c r="D974" i="6"/>
  <c r="H974" i="6"/>
  <c r="C974" i="6"/>
  <c r="E974" i="6"/>
  <c r="C1020" i="6"/>
  <c r="F1020" i="6"/>
  <c r="G1020" i="6"/>
  <c r="E1020" i="6"/>
  <c r="E516" i="6"/>
  <c r="F516" i="6"/>
  <c r="C516" i="6"/>
  <c r="D516" i="6"/>
  <c r="H516" i="6"/>
  <c r="G516" i="6"/>
  <c r="H186" i="6"/>
  <c r="C186" i="6"/>
  <c r="D186" i="6"/>
  <c r="H211" i="6"/>
  <c r="C211" i="6"/>
  <c r="F211" i="6"/>
  <c r="H233" i="6"/>
  <c r="E233" i="6"/>
  <c r="C233" i="6"/>
  <c r="F233" i="6"/>
  <c r="D233" i="6"/>
  <c r="G233" i="6"/>
  <c r="C322" i="6"/>
  <c r="E322" i="6"/>
  <c r="F475" i="6"/>
  <c r="C475" i="6"/>
  <c r="E475" i="6"/>
  <c r="H475" i="6"/>
  <c r="G475" i="6"/>
  <c r="D475" i="6"/>
  <c r="D285" i="6"/>
  <c r="C285" i="6"/>
  <c r="E310" i="6"/>
  <c r="C310" i="6"/>
  <c r="D310" i="6"/>
  <c r="H310" i="6"/>
  <c r="C335" i="6"/>
  <c r="G335" i="6"/>
  <c r="D988" i="6"/>
  <c r="C988" i="6"/>
  <c r="C808" i="6"/>
  <c r="F808" i="6"/>
  <c r="H808" i="6"/>
  <c r="D808" i="6"/>
  <c r="G808" i="6"/>
  <c r="E808" i="6"/>
  <c r="C684" i="6"/>
  <c r="E684" i="6"/>
  <c r="D684" i="6"/>
  <c r="G684" i="6"/>
  <c r="F684" i="6"/>
  <c r="H684" i="6"/>
  <c r="H496" i="6"/>
  <c r="C496" i="6"/>
  <c r="D496" i="6"/>
  <c r="G496" i="6"/>
  <c r="E496" i="6"/>
  <c r="F496" i="6"/>
  <c r="H725" i="6"/>
  <c r="C725" i="6"/>
  <c r="G725" i="6"/>
  <c r="D725" i="6"/>
  <c r="E725" i="6"/>
  <c r="F725" i="6"/>
  <c r="F876" i="6"/>
  <c r="E876" i="6"/>
  <c r="H876" i="6"/>
  <c r="D876" i="6"/>
  <c r="C876" i="6"/>
  <c r="G876" i="6"/>
  <c r="C916" i="6"/>
  <c r="F916" i="6"/>
  <c r="D916" i="6"/>
  <c r="D177" i="6"/>
  <c r="E177" i="6"/>
  <c r="H177" i="6"/>
  <c r="C177" i="6"/>
  <c r="F177" i="6"/>
  <c r="G177" i="6"/>
  <c r="D330" i="6"/>
  <c r="F330" i="6"/>
  <c r="H330" i="6"/>
  <c r="G330" i="6"/>
  <c r="E330" i="6"/>
  <c r="C330" i="6"/>
  <c r="C227" i="6"/>
  <c r="D227" i="6"/>
  <c r="F227" i="6"/>
  <c r="E227" i="6"/>
  <c r="G227" i="6"/>
  <c r="H227" i="6"/>
  <c r="G377" i="6"/>
  <c r="E377" i="6"/>
  <c r="C377" i="6"/>
  <c r="F377" i="6"/>
  <c r="H377" i="6"/>
  <c r="D377" i="6"/>
  <c r="C274" i="6"/>
  <c r="E274" i="6"/>
  <c r="D274" i="6"/>
  <c r="F274" i="6"/>
  <c r="H274" i="6"/>
  <c r="G274" i="6"/>
  <c r="H427" i="6"/>
  <c r="C427" i="6"/>
  <c r="F427" i="6"/>
  <c r="G427" i="6"/>
  <c r="G301" i="6"/>
  <c r="E301" i="6"/>
  <c r="F301" i="6"/>
  <c r="C301" i="6"/>
  <c r="H301" i="6"/>
  <c r="D301" i="6"/>
  <c r="C326" i="6"/>
  <c r="E326" i="6"/>
  <c r="G326" i="6"/>
  <c r="C479" i="6"/>
  <c r="F479" i="6"/>
  <c r="H479" i="6"/>
  <c r="G479" i="6"/>
  <c r="D479" i="6"/>
  <c r="E479" i="6"/>
  <c r="E837" i="6"/>
  <c r="D837" i="6"/>
  <c r="H837" i="6"/>
  <c r="G837" i="6"/>
  <c r="C837" i="6"/>
  <c r="F837" i="6"/>
  <c r="G824" i="6"/>
  <c r="F824" i="6"/>
  <c r="H824" i="6"/>
  <c r="E824" i="6"/>
  <c r="D824" i="6"/>
  <c r="C824" i="6"/>
  <c r="G908" i="6"/>
  <c r="E908" i="6"/>
  <c r="C908" i="6"/>
  <c r="D908" i="6"/>
  <c r="H908" i="6"/>
  <c r="F908" i="6"/>
  <c r="H768" i="6"/>
  <c r="F768" i="6"/>
  <c r="G768" i="6"/>
  <c r="D768" i="6"/>
  <c r="C768" i="6"/>
  <c r="E768" i="6"/>
  <c r="D348" i="6"/>
  <c r="C348" i="6"/>
  <c r="H348" i="6"/>
  <c r="E356" i="6"/>
  <c r="H356" i="6"/>
  <c r="F356" i="6"/>
  <c r="C356" i="6"/>
  <c r="G356" i="6"/>
  <c r="D356" i="6"/>
  <c r="C321" i="6"/>
  <c r="F321" i="6"/>
  <c r="E321" i="6"/>
  <c r="G321" i="6"/>
  <c r="H321" i="6"/>
  <c r="D321" i="6"/>
  <c r="E371" i="6"/>
  <c r="C371" i="6"/>
  <c r="G371" i="6"/>
  <c r="D371" i="6"/>
  <c r="H371" i="6"/>
  <c r="F371" i="6"/>
  <c r="E418" i="6"/>
  <c r="F418" i="6"/>
  <c r="H418" i="6"/>
  <c r="D418" i="6"/>
  <c r="G418" i="6"/>
  <c r="C418" i="6"/>
  <c r="E445" i="6"/>
  <c r="G445" i="6"/>
  <c r="C445" i="6"/>
  <c r="H445" i="6"/>
  <c r="D445" i="6"/>
  <c r="F445" i="6"/>
  <c r="E568" i="6"/>
  <c r="G568" i="6"/>
  <c r="C568" i="6"/>
  <c r="D568" i="6"/>
  <c r="F568" i="6"/>
  <c r="H568" i="6"/>
  <c r="E231" i="6"/>
  <c r="F231" i="6"/>
  <c r="C231" i="6"/>
  <c r="G512" i="6"/>
  <c r="C512" i="6"/>
  <c r="H512" i="6"/>
  <c r="G391" i="6"/>
  <c r="D391" i="6"/>
  <c r="C391" i="6"/>
  <c r="F391" i="6"/>
  <c r="H391" i="6"/>
  <c r="E391" i="6"/>
  <c r="C164" i="6"/>
  <c r="F164" i="6"/>
  <c r="E164" i="6"/>
  <c r="F215" i="6"/>
  <c r="C215" i="6"/>
  <c r="G215" i="6"/>
  <c r="E215" i="6"/>
  <c r="D215" i="6"/>
  <c r="H215" i="6"/>
  <c r="H858" i="6"/>
  <c r="G858" i="6"/>
  <c r="C858" i="6"/>
  <c r="F858" i="6"/>
  <c r="D858" i="6"/>
  <c r="E858" i="6"/>
  <c r="F905" i="6"/>
  <c r="H905" i="6"/>
  <c r="E905" i="6"/>
  <c r="C905" i="6"/>
  <c r="D905" i="6"/>
  <c r="G905" i="6"/>
  <c r="F955" i="6"/>
  <c r="H955" i="6"/>
  <c r="C955" i="6"/>
  <c r="G955" i="6"/>
  <c r="E943" i="6"/>
  <c r="F943" i="6"/>
  <c r="C943" i="6"/>
  <c r="H943" i="6"/>
  <c r="F158" i="6"/>
  <c r="C158" i="6"/>
  <c r="D158" i="6"/>
  <c r="H158" i="6"/>
  <c r="G158" i="6"/>
  <c r="E158" i="6"/>
  <c r="E577" i="6"/>
  <c r="H577" i="6"/>
  <c r="G577" i="6"/>
  <c r="F577" i="6"/>
  <c r="D577" i="6"/>
  <c r="C577" i="6"/>
  <c r="F602" i="6"/>
  <c r="E602" i="6"/>
  <c r="C602" i="6"/>
  <c r="G602" i="6"/>
  <c r="D602" i="6"/>
  <c r="H602" i="6"/>
  <c r="F627" i="6"/>
  <c r="C627" i="6"/>
  <c r="E627" i="6"/>
  <c r="E649" i="6"/>
  <c r="G649" i="6"/>
  <c r="F649" i="6"/>
  <c r="C649" i="6"/>
  <c r="H649" i="6"/>
  <c r="D649" i="6"/>
  <c r="F674" i="6"/>
  <c r="C674" i="6"/>
  <c r="G674" i="6"/>
  <c r="H674" i="6"/>
  <c r="D674" i="6"/>
  <c r="E674" i="6"/>
  <c r="G699" i="6"/>
  <c r="F699" i="6"/>
  <c r="C699" i="6"/>
  <c r="D699" i="6"/>
  <c r="E699" i="6"/>
  <c r="H699" i="6"/>
  <c r="D431" i="6"/>
  <c r="H431" i="6"/>
  <c r="E431" i="6"/>
  <c r="G431" i="6"/>
  <c r="C431" i="6"/>
  <c r="F431" i="6"/>
  <c r="G27" i="6"/>
  <c r="H27" i="6"/>
  <c r="D27" i="6"/>
  <c r="E27" i="6"/>
  <c r="F27" i="6"/>
  <c r="F309" i="6"/>
  <c r="G285" i="6"/>
  <c r="G211" i="6"/>
  <c r="D620" i="6"/>
  <c r="D512" i="6"/>
  <c r="E512" i="6"/>
  <c r="H372" i="6"/>
  <c r="D332" i="6"/>
  <c r="D260" i="6"/>
  <c r="H176" i="6"/>
  <c r="D96" i="6"/>
  <c r="F90" i="6"/>
  <c r="E660" i="6"/>
  <c r="D638" i="6"/>
  <c r="E1008" i="6"/>
  <c r="E988" i="6"/>
  <c r="D920" i="6"/>
  <c r="E916" i="6"/>
  <c r="H776" i="6"/>
  <c r="E774" i="6"/>
  <c r="G766" i="6"/>
  <c r="H756" i="6"/>
  <c r="E346" i="6"/>
  <c r="H326" i="6"/>
  <c r="G322" i="6"/>
  <c r="D296" i="6"/>
  <c r="E186" i="6"/>
  <c r="D124" i="6"/>
  <c r="E778" i="6"/>
  <c r="G176" i="6"/>
  <c r="G552" i="6"/>
  <c r="F335" i="6"/>
  <c r="E309" i="6"/>
  <c r="F688" i="6"/>
  <c r="E436" i="6"/>
  <c r="G348" i="6"/>
  <c r="H260" i="6"/>
  <c r="E96" i="6"/>
  <c r="G660" i="6"/>
  <c r="F638" i="6"/>
  <c r="H1008" i="6"/>
  <c r="H988" i="6"/>
  <c r="G974" i="6"/>
  <c r="G916" i="6"/>
  <c r="D830" i="6"/>
  <c r="E776" i="6"/>
  <c r="G774" i="6"/>
  <c r="D766" i="6"/>
  <c r="E756" i="6"/>
  <c r="D346" i="6"/>
  <c r="D326" i="6"/>
  <c r="F322" i="6"/>
  <c r="E296" i="6"/>
  <c r="D164" i="6"/>
  <c r="E124" i="6"/>
  <c r="F296" i="6"/>
  <c r="H296" i="6"/>
  <c r="H830" i="6"/>
  <c r="F552" i="6"/>
  <c r="H332" i="6"/>
  <c r="F326" i="6"/>
  <c r="F312" i="6"/>
  <c r="D756" i="6"/>
  <c r="G260" i="6"/>
  <c r="G296" i="6"/>
  <c r="H1017" i="6"/>
  <c r="D955" i="6"/>
  <c r="G929" i="6"/>
  <c r="G913" i="6"/>
  <c r="H875" i="6"/>
  <c r="D795" i="6"/>
  <c r="E735" i="6"/>
  <c r="G729" i="6"/>
  <c r="F715" i="6"/>
  <c r="E633" i="6"/>
  <c r="H613" i="6"/>
  <c r="E601" i="6"/>
  <c r="H453" i="6"/>
  <c r="E881" i="6"/>
  <c r="E843" i="6"/>
  <c r="F813" i="6"/>
  <c r="D807" i="6"/>
  <c r="H679" i="6"/>
  <c r="H615" i="6"/>
  <c r="E245" i="6"/>
  <c r="G223" i="6"/>
  <c r="F137" i="6"/>
  <c r="F121" i="6"/>
  <c r="G31" i="6"/>
  <c r="H294" i="6"/>
  <c r="D335" i="6"/>
  <c r="G164" i="6"/>
  <c r="F1008" i="6"/>
  <c r="E211" i="6"/>
  <c r="D1017" i="6"/>
  <c r="E955" i="6"/>
  <c r="D929" i="6"/>
  <c r="E913" i="6"/>
  <c r="F883" i="6"/>
  <c r="H823" i="6"/>
  <c r="G775" i="6"/>
  <c r="H735" i="6"/>
  <c r="D729" i="6"/>
  <c r="G715" i="6"/>
  <c r="H627" i="6"/>
  <c r="F613" i="6"/>
  <c r="G601" i="6"/>
  <c r="D579" i="6"/>
  <c r="E427" i="6"/>
  <c r="G843" i="6"/>
  <c r="H825" i="6"/>
  <c r="H813" i="6"/>
  <c r="H807" i="6"/>
  <c r="G679" i="6"/>
  <c r="G615" i="6"/>
  <c r="G331" i="6"/>
  <c r="G245" i="6"/>
  <c r="H231" i="6"/>
  <c r="D137" i="6"/>
  <c r="F31" i="6"/>
  <c r="E442" i="6"/>
  <c r="D109" i="6"/>
  <c r="E701" i="6"/>
  <c r="G115" i="6"/>
  <c r="H695" i="6"/>
  <c r="H537" i="6"/>
  <c r="F109" i="6"/>
  <c r="E109" i="6"/>
  <c r="D701" i="6"/>
  <c r="D557" i="6"/>
  <c r="H115" i="6"/>
  <c r="D115" i="6"/>
  <c r="F695" i="6"/>
  <c r="G537" i="6"/>
  <c r="H701" i="6"/>
  <c r="E557" i="6"/>
  <c r="AV127" i="16"/>
  <c r="AV138" i="16"/>
  <c r="AV108" i="16"/>
  <c r="AV145" i="16"/>
  <c r="AV11" i="16"/>
  <c r="AV102" i="16"/>
  <c r="AV195" i="16"/>
  <c r="AV88" i="16"/>
  <c r="AV73" i="16"/>
  <c r="AV126" i="16"/>
  <c r="AV193" i="16"/>
  <c r="AV20" i="16"/>
  <c r="AV97" i="16"/>
  <c r="AV116" i="16"/>
  <c r="AV36" i="16"/>
  <c r="AV148" i="16"/>
  <c r="AV31" i="16"/>
  <c r="AV61" i="16"/>
  <c r="AV76" i="16"/>
  <c r="AV12" i="16"/>
  <c r="AV135" i="16"/>
  <c r="AV146" i="16"/>
  <c r="AV124" i="16"/>
  <c r="AV181" i="16"/>
  <c r="AV85" i="16"/>
  <c r="AV89" i="16"/>
  <c r="AV19" i="16"/>
  <c r="AV64" i="16"/>
  <c r="AV123" i="16"/>
  <c r="AV55" i="16"/>
  <c r="AV166" i="16"/>
  <c r="AV180" i="16"/>
  <c r="AV17" i="16"/>
  <c r="AV33" i="16"/>
  <c r="AV111" i="16"/>
  <c r="AV191" i="16"/>
  <c r="AV205" i="16"/>
  <c r="AV95" i="16"/>
  <c r="AV51" i="16"/>
  <c r="AV152" i="16"/>
  <c r="AV163" i="16"/>
  <c r="AV158" i="16"/>
  <c r="AT183" i="16"/>
  <c r="AT178" i="16"/>
  <c r="AT12" i="16"/>
  <c r="AT59" i="16"/>
  <c r="AT85" i="16"/>
  <c r="AT124" i="16"/>
  <c r="AT42" i="16"/>
  <c r="AT199" i="16"/>
  <c r="AT170" i="16"/>
  <c r="AT128" i="16"/>
  <c r="AT48" i="16"/>
  <c r="AT79" i="16"/>
  <c r="AU23" i="16"/>
  <c r="AU102" i="16"/>
  <c r="AU103" i="16"/>
  <c r="AU18" i="16"/>
  <c r="AU37" i="16"/>
  <c r="AU198" i="16"/>
  <c r="AU127" i="16"/>
  <c r="AU140" i="16"/>
  <c r="AU38" i="16"/>
  <c r="AU57" i="16"/>
  <c r="AU61" i="16"/>
  <c r="AU156" i="16"/>
  <c r="AU197" i="16"/>
  <c r="AU199" i="16"/>
  <c r="AU21" i="16"/>
  <c r="AU75" i="16"/>
  <c r="AU138" i="16"/>
  <c r="AU94" i="16"/>
  <c r="AU169" i="16"/>
  <c r="AU119" i="16"/>
  <c r="AU29" i="16"/>
  <c r="AU158" i="16"/>
  <c r="AU189" i="16"/>
  <c r="AU178" i="16"/>
  <c r="AU131" i="16"/>
  <c r="AU120" i="16"/>
  <c r="AU163" i="16"/>
  <c r="AU160" i="16"/>
  <c r="AU12" i="16"/>
  <c r="AU50" i="16"/>
  <c r="AU72" i="16"/>
  <c r="AU66" i="16"/>
  <c r="AU86" i="16"/>
  <c r="AU154" i="16"/>
  <c r="AU133" i="16"/>
  <c r="AU132" i="16"/>
  <c r="AU70" i="16"/>
  <c r="AU185" i="16"/>
  <c r="AU112" i="16"/>
  <c r="AU175" i="16"/>
  <c r="AU203" i="16"/>
  <c r="AU45" i="16"/>
  <c r="AU73" i="16"/>
  <c r="AU105" i="16"/>
  <c r="AU186" i="16"/>
  <c r="AU192" i="16"/>
  <c r="AU26" i="16"/>
  <c r="AU47" i="16"/>
  <c r="AU110" i="16"/>
  <c r="AU153" i="16"/>
  <c r="Q153" i="16" s="1"/>
  <c r="AU115" i="16"/>
  <c r="AU144" i="16"/>
  <c r="AU14" i="16"/>
  <c r="AU34" i="16"/>
  <c r="AU52" i="16"/>
  <c r="AU71" i="16"/>
  <c r="AU101" i="16"/>
  <c r="AU134" i="16"/>
  <c r="AU113" i="16"/>
  <c r="AU83" i="16"/>
  <c r="AU194" i="16"/>
  <c r="AU165" i="16"/>
  <c r="AU176" i="16"/>
  <c r="AU98" i="16"/>
  <c r="AU43" i="16"/>
  <c r="AU27" i="16"/>
  <c r="AU41" i="16"/>
  <c r="AU39" i="16"/>
  <c r="AU65" i="16"/>
  <c r="AU106" i="16"/>
  <c r="AU77" i="16"/>
  <c r="AU149" i="16"/>
  <c r="AU166" i="16"/>
  <c r="AU107" i="16"/>
  <c r="AU201" i="16"/>
  <c r="AU196" i="16"/>
  <c r="AU88" i="16"/>
  <c r="AU16" i="16"/>
  <c r="AU60" i="16"/>
  <c r="AU91" i="16"/>
  <c r="AU137" i="16"/>
  <c r="AU82" i="16"/>
  <c r="AV114" i="16"/>
  <c r="AV109" i="16"/>
  <c r="AV199" i="16"/>
  <c r="AV178" i="16"/>
  <c r="AV169" i="16"/>
  <c r="AV104" i="16"/>
  <c r="AV99" i="16"/>
  <c r="AV154" i="16"/>
  <c r="AV140" i="16"/>
  <c r="AV112" i="16"/>
  <c r="AV13" i="16"/>
  <c r="AV43" i="16"/>
  <c r="AV81" i="16"/>
  <c r="AV67" i="16"/>
  <c r="AV87" i="16"/>
  <c r="AV155" i="16"/>
  <c r="AV134" i="16"/>
  <c r="AV149" i="16"/>
  <c r="AV93" i="16"/>
  <c r="AV198" i="16"/>
  <c r="AV113" i="16"/>
  <c r="AV176" i="16"/>
  <c r="AV204" i="16"/>
  <c r="AV23" i="16"/>
  <c r="AV53" i="16"/>
  <c r="AV68" i="16"/>
  <c r="AV70" i="16"/>
  <c r="AV143" i="16"/>
  <c r="AV84" i="16"/>
  <c r="AV170" i="16"/>
  <c r="AV196" i="16"/>
  <c r="AV27" i="16"/>
  <c r="AV131" i="16"/>
  <c r="AV174" i="16"/>
  <c r="AV30" i="16"/>
  <c r="AV147" i="16"/>
  <c r="AV190" i="16"/>
  <c r="AV21" i="16"/>
  <c r="AV37" i="16"/>
  <c r="AV206" i="16"/>
  <c r="AV56" i="16"/>
  <c r="AT135" i="16"/>
  <c r="AT17" i="16"/>
  <c r="AT13" i="16"/>
  <c r="AT201" i="16"/>
  <c r="AT34" i="16"/>
  <c r="AT58" i="16"/>
  <c r="AT125" i="16"/>
  <c r="AT160" i="16"/>
  <c r="AT146" i="16"/>
  <c r="AT110" i="16"/>
  <c r="AT11" i="16"/>
  <c r="AT67" i="16"/>
  <c r="AT95" i="16"/>
  <c r="AT132" i="16"/>
  <c r="AT91" i="16"/>
  <c r="AT143" i="16"/>
  <c r="AT202" i="16"/>
  <c r="AT56" i="16"/>
  <c r="AT165" i="16"/>
  <c r="AT198" i="16"/>
  <c r="AT78" i="16"/>
  <c r="AT107" i="16"/>
  <c r="AT118" i="16"/>
  <c r="AT25" i="16"/>
  <c r="AT74" i="16"/>
  <c r="AT141" i="16"/>
  <c r="AT103" i="16"/>
  <c r="AT168" i="16"/>
  <c r="AT68" i="16"/>
  <c r="AT22" i="16"/>
  <c r="AT31" i="16"/>
  <c r="AT113" i="16"/>
  <c r="AT148" i="16"/>
  <c r="AT122" i="16"/>
  <c r="AT69" i="16"/>
  <c r="AT61" i="16"/>
  <c r="AT126" i="16"/>
  <c r="AT44" i="16"/>
  <c r="AT84" i="16"/>
  <c r="AT94" i="16"/>
  <c r="AT181" i="16"/>
  <c r="AT119" i="16"/>
  <c r="AT127" i="16"/>
  <c r="AT41" i="16"/>
  <c r="AT57" i="16"/>
  <c r="AT161" i="16"/>
  <c r="AT139" i="16"/>
  <c r="AT188" i="16"/>
  <c r="AT174" i="16"/>
  <c r="AT27" i="16"/>
  <c r="AT76" i="16"/>
  <c r="AT200" i="16"/>
  <c r="AT29" i="16"/>
  <c r="AT145" i="16"/>
  <c r="AT172" i="16"/>
  <c r="AT9" i="16"/>
  <c r="AT47" i="16"/>
  <c r="AT100" i="16"/>
  <c r="AT112" i="16"/>
  <c r="AT197" i="16"/>
  <c r="AT175" i="16"/>
  <c r="AT203" i="16"/>
  <c r="AT35" i="16"/>
  <c r="AT64" i="16"/>
  <c r="AT81" i="16"/>
  <c r="AT169" i="16"/>
  <c r="AT204" i="16"/>
  <c r="AT206" i="16"/>
  <c r="AT26" i="16"/>
  <c r="AT37" i="16"/>
  <c r="AT46" i="16"/>
  <c r="AT72" i="16"/>
  <c r="AT117" i="16"/>
  <c r="AT83" i="16"/>
  <c r="AT152" i="16"/>
  <c r="AT173" i="16"/>
  <c r="AT130" i="16"/>
  <c r="AT191" i="16"/>
  <c r="AT14" i="16"/>
  <c r="AT32" i="16"/>
  <c r="AT66" i="16"/>
  <c r="AT92" i="16"/>
  <c r="AT133" i="16"/>
  <c r="AT104" i="16"/>
  <c r="AT82" i="16"/>
  <c r="AT189" i="16"/>
  <c r="AT162" i="16"/>
  <c r="AT86" i="16"/>
  <c r="AT43" i="16"/>
  <c r="AT19" i="16"/>
  <c r="AT49" i="16"/>
  <c r="AT75" i="16"/>
  <c r="AT23" i="16"/>
  <c r="AT105" i="16"/>
  <c r="AT60" i="16"/>
  <c r="AT140" i="16"/>
  <c r="AT155" i="16"/>
  <c r="AT106" i="16"/>
  <c r="AT196" i="16"/>
  <c r="AT179" i="16"/>
  <c r="AT190" i="16"/>
  <c r="AT8" i="16"/>
  <c r="AT36" i="16"/>
  <c r="AT131" i="16"/>
  <c r="AT166" i="16"/>
  <c r="AT62" i="16"/>
  <c r="AT53" i="16"/>
  <c r="AT142" i="16"/>
  <c r="AT109" i="16"/>
  <c r="AT51" i="16"/>
  <c r="AT192" i="16"/>
  <c r="AT163" i="16"/>
  <c r="AT182" i="16"/>
  <c r="AT207" i="16"/>
  <c r="AT30" i="16"/>
  <c r="AT40" i="16"/>
  <c r="AT54" i="16"/>
  <c r="AT80" i="16"/>
  <c r="AT121" i="16"/>
  <c r="Q121" i="16" s="1"/>
  <c r="AT89" i="16"/>
  <c r="AT156" i="16"/>
  <c r="AT177" i="16"/>
  <c r="AT138" i="16"/>
  <c r="AT98" i="16"/>
  <c r="AT97" i="16"/>
  <c r="AT73" i="16"/>
  <c r="AT16" i="16"/>
  <c r="AT90" i="16"/>
  <c r="AT52" i="16"/>
  <c r="AT186" i="16"/>
  <c r="AT88" i="16"/>
  <c r="AT185" i="16"/>
  <c r="AT159" i="16"/>
  <c r="AT144" i="16"/>
  <c r="AT116" i="16"/>
  <c r="AU159" i="16"/>
  <c r="AU8" i="16"/>
  <c r="AU135" i="16"/>
  <c r="AV15" i="16"/>
  <c r="AV86" i="16"/>
  <c r="AV179" i="16"/>
  <c r="AV161" i="16"/>
  <c r="AV34" i="16"/>
  <c r="AV91" i="16"/>
  <c r="AV100" i="16"/>
  <c r="D669" i="5"/>
  <c r="E669" i="5"/>
  <c r="C669" i="5"/>
  <c r="F669" i="5"/>
  <c r="G669" i="5"/>
  <c r="F157" i="5"/>
  <c r="E157" i="5"/>
  <c r="D157" i="5"/>
  <c r="G157" i="5"/>
  <c r="C157" i="5"/>
  <c r="G934" i="5"/>
  <c r="F934" i="5"/>
  <c r="E934" i="5"/>
  <c r="C934" i="5"/>
  <c r="D934" i="5"/>
  <c r="E592" i="5"/>
  <c r="C592" i="5"/>
  <c r="D592" i="5"/>
  <c r="G592" i="5"/>
  <c r="F592" i="5"/>
  <c r="D251" i="5"/>
  <c r="C251" i="5"/>
  <c r="G251" i="5"/>
  <c r="F251" i="5"/>
  <c r="E251" i="5"/>
  <c r="F911" i="5"/>
  <c r="G911" i="5"/>
  <c r="C911" i="5"/>
  <c r="D911" i="5"/>
  <c r="E911" i="5"/>
  <c r="G570" i="5"/>
  <c r="E570" i="5"/>
  <c r="F570" i="5"/>
  <c r="C570" i="5"/>
  <c r="D570" i="5"/>
  <c r="G228" i="5"/>
  <c r="D228" i="5"/>
  <c r="E228" i="5"/>
  <c r="C228" i="5"/>
  <c r="F228" i="5"/>
  <c r="E888" i="5"/>
  <c r="D888" i="5"/>
  <c r="F888" i="5"/>
  <c r="G888" i="5"/>
  <c r="C888" i="5"/>
  <c r="F547" i="5"/>
  <c r="G547" i="5"/>
  <c r="E547" i="5"/>
  <c r="D547" i="5"/>
  <c r="C547" i="5"/>
  <c r="E206" i="5"/>
  <c r="F206" i="5"/>
  <c r="C206" i="5"/>
  <c r="G206" i="5"/>
  <c r="D206" i="5"/>
  <c r="D797" i="5"/>
  <c r="F797" i="5"/>
  <c r="G797" i="5"/>
  <c r="C797" i="5"/>
  <c r="E797" i="5"/>
  <c r="D541" i="5"/>
  <c r="E541" i="5"/>
  <c r="C541" i="5"/>
  <c r="F541" i="5"/>
  <c r="G541" i="5"/>
  <c r="D285" i="5"/>
  <c r="G285" i="5"/>
  <c r="E285" i="5"/>
  <c r="F285" i="5"/>
  <c r="C285" i="5"/>
  <c r="F1019" i="5"/>
  <c r="E1019" i="5"/>
  <c r="G1019" i="5"/>
  <c r="C1019" i="5"/>
  <c r="D1019" i="5"/>
  <c r="E848" i="5"/>
  <c r="G848" i="5"/>
  <c r="C848" i="5"/>
  <c r="D848" i="5"/>
  <c r="F848" i="5"/>
  <c r="G678" i="5"/>
  <c r="E678" i="5"/>
  <c r="F678" i="5"/>
  <c r="C678" i="5"/>
  <c r="D678" i="5"/>
  <c r="F507" i="5"/>
  <c r="G507" i="5"/>
  <c r="E507" i="5"/>
  <c r="D507" i="5"/>
  <c r="C507" i="5"/>
  <c r="E336" i="5"/>
  <c r="C336" i="5"/>
  <c r="D336" i="5"/>
  <c r="G336" i="5"/>
  <c r="F336" i="5"/>
  <c r="E166" i="5"/>
  <c r="C166" i="5"/>
  <c r="F166" i="5"/>
  <c r="D166" i="5"/>
  <c r="G166" i="5"/>
  <c r="E996" i="5"/>
  <c r="C996" i="5"/>
  <c r="D996" i="5"/>
  <c r="F996" i="5"/>
  <c r="G996" i="5"/>
  <c r="G826" i="5"/>
  <c r="E826" i="5"/>
  <c r="F826" i="5"/>
  <c r="C826" i="5"/>
  <c r="D826" i="5"/>
  <c r="F655" i="5"/>
  <c r="G655" i="5"/>
  <c r="E655" i="5"/>
  <c r="D655" i="5"/>
  <c r="C655" i="5"/>
  <c r="E484" i="5"/>
  <c r="C484" i="5"/>
  <c r="D484" i="5"/>
  <c r="G484" i="5"/>
  <c r="F484" i="5"/>
  <c r="G314" i="5"/>
  <c r="E314" i="5"/>
  <c r="D314" i="5"/>
  <c r="C314" i="5"/>
  <c r="F314" i="5"/>
  <c r="D143" i="5"/>
  <c r="E143" i="5"/>
  <c r="C143" i="5"/>
  <c r="G143" i="5"/>
  <c r="F143" i="5"/>
  <c r="G974" i="5"/>
  <c r="D974" i="5"/>
  <c r="E974" i="5"/>
  <c r="C974" i="5"/>
  <c r="F974" i="5"/>
  <c r="F803" i="5"/>
  <c r="C803" i="5"/>
  <c r="D803" i="5"/>
  <c r="E803" i="5"/>
  <c r="G803" i="5"/>
  <c r="E632" i="5"/>
  <c r="C632" i="5"/>
  <c r="D632" i="5"/>
  <c r="G632" i="5"/>
  <c r="F632" i="5"/>
  <c r="G462" i="5"/>
  <c r="E462" i="5"/>
  <c r="F462" i="5"/>
  <c r="C462" i="5"/>
  <c r="D462" i="5"/>
  <c r="F291" i="5"/>
  <c r="E291" i="5"/>
  <c r="C291" i="5"/>
  <c r="D291" i="5"/>
  <c r="G291" i="5"/>
  <c r="G120" i="5"/>
  <c r="E120" i="5"/>
  <c r="F120" i="5"/>
  <c r="C120" i="5"/>
  <c r="D120" i="5"/>
  <c r="E956" i="5"/>
  <c r="F956" i="5"/>
  <c r="G956" i="5"/>
  <c r="C956" i="5"/>
  <c r="D956" i="5"/>
  <c r="G786" i="5"/>
  <c r="E786" i="5"/>
  <c r="F786" i="5"/>
  <c r="C786" i="5"/>
  <c r="D786" i="5"/>
  <c r="F615" i="5"/>
  <c r="G615" i="5"/>
  <c r="E615" i="5"/>
  <c r="D615" i="5"/>
  <c r="C615" i="5"/>
  <c r="E444" i="5"/>
  <c r="C444" i="5"/>
  <c r="F444" i="5"/>
  <c r="G444" i="5"/>
  <c r="D444" i="5"/>
  <c r="G274" i="5"/>
  <c r="E274" i="5"/>
  <c r="D274" i="5"/>
  <c r="C274" i="5"/>
  <c r="F274" i="5"/>
  <c r="D103" i="5"/>
  <c r="C103" i="5"/>
  <c r="G103" i="5"/>
  <c r="E103" i="5"/>
  <c r="F103" i="5"/>
  <c r="D881" i="5"/>
  <c r="G881" i="5"/>
  <c r="C881" i="5"/>
  <c r="E881" i="5"/>
  <c r="F881" i="5"/>
  <c r="D625" i="5"/>
  <c r="E625" i="5"/>
  <c r="G625" i="5"/>
  <c r="F625" i="5"/>
  <c r="C625" i="5"/>
  <c r="D369" i="5"/>
  <c r="C369" i="5"/>
  <c r="E369" i="5"/>
  <c r="F369" i="5"/>
  <c r="G369" i="5"/>
  <c r="F113" i="5"/>
  <c r="G113" i="5"/>
  <c r="D113" i="5"/>
  <c r="C113" i="5"/>
  <c r="E113" i="5"/>
  <c r="F907" i="5"/>
  <c r="E907" i="5"/>
  <c r="G907" i="5"/>
  <c r="C907" i="5"/>
  <c r="D907" i="5"/>
  <c r="E736" i="5"/>
  <c r="C736" i="5"/>
  <c r="D736" i="5"/>
  <c r="G736" i="5"/>
  <c r="F736" i="5"/>
  <c r="G566" i="5"/>
  <c r="E566" i="5"/>
  <c r="F566" i="5"/>
  <c r="C566" i="5"/>
  <c r="D566" i="5"/>
  <c r="F395" i="5"/>
  <c r="C395" i="5"/>
  <c r="E395" i="5"/>
  <c r="D395" i="5"/>
  <c r="G395" i="5"/>
  <c r="G224" i="5"/>
  <c r="D224" i="5"/>
  <c r="E224" i="5"/>
  <c r="C224" i="5"/>
  <c r="F224" i="5"/>
  <c r="E54" i="5"/>
  <c r="C54" i="5"/>
  <c r="F54" i="5"/>
  <c r="D54" i="5"/>
  <c r="G54" i="5"/>
  <c r="E884" i="5"/>
  <c r="C884" i="5"/>
  <c r="D884" i="5"/>
  <c r="F884" i="5"/>
  <c r="G884" i="5"/>
  <c r="G714" i="5"/>
  <c r="E714" i="5"/>
  <c r="F714" i="5"/>
  <c r="C714" i="5"/>
  <c r="D714" i="5"/>
  <c r="F543" i="5"/>
  <c r="G543" i="5"/>
  <c r="E543" i="5"/>
  <c r="D543" i="5"/>
  <c r="C543" i="5"/>
  <c r="E372" i="5"/>
  <c r="C372" i="5"/>
  <c r="F372" i="5"/>
  <c r="G372" i="5"/>
  <c r="D372" i="5"/>
  <c r="E202" i="5"/>
  <c r="G202" i="5"/>
  <c r="C202" i="5"/>
  <c r="F202" i="5"/>
  <c r="D202" i="5"/>
  <c r="D31" i="5"/>
  <c r="F31" i="5"/>
  <c r="C31" i="5"/>
  <c r="G31" i="5"/>
  <c r="E31" i="5"/>
  <c r="G862" i="5"/>
  <c r="D862" i="5"/>
  <c r="E862" i="5"/>
  <c r="C862" i="5"/>
  <c r="F862" i="5"/>
  <c r="F691" i="5"/>
  <c r="G691" i="5"/>
  <c r="E691" i="5"/>
  <c r="D691" i="5"/>
  <c r="C691" i="5"/>
  <c r="E520" i="5"/>
  <c r="C520" i="5"/>
  <c r="D520" i="5"/>
  <c r="G520" i="5"/>
  <c r="F520" i="5"/>
  <c r="G350" i="5"/>
  <c r="E350" i="5"/>
  <c r="F350" i="5"/>
  <c r="C350" i="5"/>
  <c r="D350" i="5"/>
  <c r="D179" i="5"/>
  <c r="G179" i="5"/>
  <c r="E179" i="5"/>
  <c r="C179" i="5"/>
  <c r="F179" i="5"/>
  <c r="F1015" i="5"/>
  <c r="D1015" i="5"/>
  <c r="E1015" i="5"/>
  <c r="G1015" i="5"/>
  <c r="C1015" i="5"/>
  <c r="E844" i="5"/>
  <c r="F844" i="5"/>
  <c r="G844" i="5"/>
  <c r="C844" i="5"/>
  <c r="D844" i="5"/>
  <c r="G674" i="5"/>
  <c r="E674" i="5"/>
  <c r="F674" i="5"/>
  <c r="C674" i="5"/>
  <c r="D674" i="5"/>
  <c r="F503" i="5"/>
  <c r="G503" i="5"/>
  <c r="E503" i="5"/>
  <c r="D503" i="5"/>
  <c r="C503" i="5"/>
  <c r="E332" i="5"/>
  <c r="C332" i="5"/>
  <c r="F332" i="5"/>
  <c r="G332" i="5"/>
  <c r="D332" i="5"/>
  <c r="E162" i="5"/>
  <c r="F162" i="5"/>
  <c r="D162" i="5"/>
  <c r="C162" i="5"/>
  <c r="G162" i="5"/>
  <c r="F57" i="5"/>
  <c r="D57" i="5"/>
  <c r="C57" i="5"/>
  <c r="E57" i="5"/>
  <c r="G57" i="5"/>
  <c r="F185" i="5"/>
  <c r="D185" i="5"/>
  <c r="C185" i="5"/>
  <c r="E185" i="5"/>
  <c r="G185" i="5"/>
  <c r="D313" i="5"/>
  <c r="C313" i="5"/>
  <c r="E313" i="5"/>
  <c r="F313" i="5"/>
  <c r="G313" i="5"/>
  <c r="D441" i="5"/>
  <c r="C441" i="5"/>
  <c r="G441" i="5"/>
  <c r="F441" i="5"/>
  <c r="E441" i="5"/>
  <c r="D569" i="5"/>
  <c r="E569" i="5"/>
  <c r="C569" i="5"/>
  <c r="F569" i="5"/>
  <c r="G569" i="5"/>
  <c r="D697" i="5"/>
  <c r="E697" i="5"/>
  <c r="C697" i="5"/>
  <c r="F697" i="5"/>
  <c r="G697" i="5"/>
  <c r="D825" i="5"/>
  <c r="E825" i="5"/>
  <c r="F825" i="5"/>
  <c r="G825" i="5"/>
  <c r="C825" i="5"/>
  <c r="D953" i="5"/>
  <c r="E953" i="5"/>
  <c r="F953" i="5"/>
  <c r="G953" i="5"/>
  <c r="C953" i="5"/>
  <c r="F85" i="5"/>
  <c r="C85" i="5"/>
  <c r="E85" i="5"/>
  <c r="G85" i="5"/>
  <c r="D85" i="5"/>
  <c r="F213" i="5"/>
  <c r="C213" i="5"/>
  <c r="E213" i="5"/>
  <c r="G213" i="5"/>
  <c r="D213" i="5"/>
  <c r="D341" i="5"/>
  <c r="G341" i="5"/>
  <c r="C341" i="5"/>
  <c r="E341" i="5"/>
  <c r="F341" i="5"/>
  <c r="D469" i="5"/>
  <c r="E469" i="5"/>
  <c r="C469" i="5"/>
  <c r="G469" i="5"/>
  <c r="F469" i="5"/>
  <c r="D597" i="5"/>
  <c r="E597" i="5"/>
  <c r="C597" i="5"/>
  <c r="G597" i="5"/>
  <c r="F597" i="5"/>
  <c r="D725" i="5"/>
  <c r="E725" i="5"/>
  <c r="C725" i="5"/>
  <c r="G725" i="5"/>
  <c r="F725" i="5"/>
  <c r="D853" i="5"/>
  <c r="C853" i="5"/>
  <c r="E853" i="5"/>
  <c r="G853" i="5"/>
  <c r="F853" i="5"/>
  <c r="D981" i="5"/>
  <c r="C981" i="5"/>
  <c r="E981" i="5"/>
  <c r="G981" i="5"/>
  <c r="F981" i="5"/>
  <c r="E897" i="5"/>
  <c r="F897" i="5"/>
  <c r="G897" i="5"/>
  <c r="D897" i="5"/>
  <c r="C897" i="5"/>
  <c r="F641" i="5"/>
  <c r="C641" i="5"/>
  <c r="D641" i="5"/>
  <c r="G641" i="5"/>
  <c r="E641" i="5"/>
  <c r="F385" i="5"/>
  <c r="G385" i="5"/>
  <c r="C385" i="5"/>
  <c r="D385" i="5"/>
  <c r="E385" i="5"/>
  <c r="C129" i="5"/>
  <c r="E129" i="5"/>
  <c r="F129" i="5"/>
  <c r="D129" i="5"/>
  <c r="G129" i="5"/>
  <c r="F939" i="5"/>
  <c r="E939" i="5"/>
  <c r="G939" i="5"/>
  <c r="C939" i="5"/>
  <c r="D939" i="5"/>
  <c r="E768" i="5"/>
  <c r="C768" i="5"/>
  <c r="D768" i="5"/>
  <c r="G768" i="5"/>
  <c r="F768" i="5"/>
  <c r="G598" i="5"/>
  <c r="E598" i="5"/>
  <c r="F598" i="5"/>
  <c r="C598" i="5"/>
  <c r="D598" i="5"/>
  <c r="F427" i="5"/>
  <c r="E427" i="5"/>
  <c r="G427" i="5"/>
  <c r="D427" i="5"/>
  <c r="C427" i="5"/>
  <c r="G256" i="5"/>
  <c r="E256" i="5"/>
  <c r="D256" i="5"/>
  <c r="C256" i="5"/>
  <c r="F256" i="5"/>
  <c r="E86" i="5"/>
  <c r="C86" i="5"/>
  <c r="G86" i="5"/>
  <c r="D86" i="5"/>
  <c r="F86" i="5"/>
  <c r="E916" i="5"/>
  <c r="C916" i="5"/>
  <c r="D916" i="5"/>
  <c r="G916" i="5"/>
  <c r="F916" i="5"/>
  <c r="G746" i="5"/>
  <c r="E746" i="5"/>
  <c r="F746" i="5"/>
  <c r="C746" i="5"/>
  <c r="D746" i="5"/>
  <c r="F575" i="5"/>
  <c r="G575" i="5"/>
  <c r="E575" i="5"/>
  <c r="C575" i="5"/>
  <c r="D575" i="5"/>
  <c r="E404" i="5"/>
  <c r="C404" i="5"/>
  <c r="F404" i="5"/>
  <c r="G404" i="5"/>
  <c r="D404" i="5"/>
  <c r="E234" i="5"/>
  <c r="C234" i="5"/>
  <c r="G234" i="5"/>
  <c r="D234" i="5"/>
  <c r="F234" i="5"/>
  <c r="D63" i="5"/>
  <c r="C63" i="5"/>
  <c r="E63" i="5"/>
  <c r="G63" i="5"/>
  <c r="F63" i="5"/>
  <c r="G894" i="5"/>
  <c r="D894" i="5"/>
  <c r="E894" i="5"/>
  <c r="F894" i="5"/>
  <c r="C894" i="5"/>
  <c r="F723" i="5"/>
  <c r="G723" i="5"/>
  <c r="E723" i="5"/>
  <c r="D723" i="5"/>
  <c r="C723" i="5"/>
  <c r="E552" i="5"/>
  <c r="C552" i="5"/>
  <c r="D552" i="5"/>
  <c r="F552" i="5"/>
  <c r="G552" i="5"/>
  <c r="G382" i="5"/>
  <c r="E382" i="5"/>
  <c r="D382" i="5"/>
  <c r="C382" i="5"/>
  <c r="F382" i="5"/>
  <c r="D211" i="5"/>
  <c r="G211" i="5"/>
  <c r="E211" i="5"/>
  <c r="F211" i="5"/>
  <c r="C211" i="5"/>
  <c r="G40" i="5"/>
  <c r="E40" i="5"/>
  <c r="F40" i="5"/>
  <c r="C40" i="5"/>
  <c r="D40" i="5"/>
  <c r="C876" i="5"/>
  <c r="D876" i="5"/>
  <c r="E876" i="5"/>
  <c r="F876" i="5"/>
  <c r="G876" i="5"/>
  <c r="C706" i="5"/>
  <c r="D706" i="5"/>
  <c r="G706" i="5"/>
  <c r="E706" i="5"/>
  <c r="F706" i="5"/>
  <c r="D535" i="5"/>
  <c r="C535" i="5"/>
  <c r="F535" i="5"/>
  <c r="G535" i="5"/>
  <c r="E535" i="5"/>
  <c r="G364" i="5"/>
  <c r="D364" i="5"/>
  <c r="E364" i="5"/>
  <c r="C364" i="5"/>
  <c r="F364" i="5"/>
  <c r="C194" i="5"/>
  <c r="D194" i="5"/>
  <c r="E194" i="5"/>
  <c r="G194" i="5"/>
  <c r="F194" i="5"/>
  <c r="D909" i="5"/>
  <c r="F909" i="5"/>
  <c r="G909" i="5"/>
  <c r="C909" i="5"/>
  <c r="E909" i="5"/>
  <c r="E880" i="5"/>
  <c r="G880" i="5"/>
  <c r="C880" i="5"/>
  <c r="F880" i="5"/>
  <c r="D880" i="5"/>
  <c r="E198" i="5"/>
  <c r="F198" i="5"/>
  <c r="G198" i="5"/>
  <c r="D198" i="5"/>
  <c r="C198" i="5"/>
  <c r="F495" i="5"/>
  <c r="G495" i="5"/>
  <c r="E495" i="5"/>
  <c r="D495" i="5"/>
  <c r="C495" i="5"/>
  <c r="E792" i="5"/>
  <c r="C792" i="5"/>
  <c r="D792" i="5"/>
  <c r="G792" i="5"/>
  <c r="F792" i="5"/>
  <c r="E110" i="5"/>
  <c r="F110" i="5"/>
  <c r="D110" i="5"/>
  <c r="C110" i="5"/>
  <c r="G110" i="5"/>
  <c r="E412" i="5"/>
  <c r="C412" i="5"/>
  <c r="F412" i="5"/>
  <c r="G412" i="5"/>
  <c r="D412" i="5"/>
  <c r="D621" i="5"/>
  <c r="E621" i="5"/>
  <c r="C621" i="5"/>
  <c r="F621" i="5"/>
  <c r="G621" i="5"/>
  <c r="E688" i="5"/>
  <c r="C688" i="5"/>
  <c r="D688" i="5"/>
  <c r="G688" i="5"/>
  <c r="F688" i="5"/>
  <c r="C986" i="5"/>
  <c r="D986" i="5"/>
  <c r="G986" i="5"/>
  <c r="E986" i="5"/>
  <c r="F986" i="5"/>
  <c r="D303" i="5"/>
  <c r="G303" i="5"/>
  <c r="F303" i="5"/>
  <c r="E303" i="5"/>
  <c r="C303" i="5"/>
  <c r="C686" i="5"/>
  <c r="D686" i="5"/>
  <c r="G686" i="5"/>
  <c r="E686" i="5"/>
  <c r="F686" i="5"/>
  <c r="C988" i="5"/>
  <c r="D988" i="5"/>
  <c r="E988" i="5"/>
  <c r="G988" i="5"/>
  <c r="F988" i="5"/>
  <c r="C306" i="5"/>
  <c r="F306" i="5"/>
  <c r="E306" i="5"/>
  <c r="G306" i="5"/>
  <c r="D306" i="5"/>
  <c r="D461" i="5"/>
  <c r="G461" i="5"/>
  <c r="E461" i="5"/>
  <c r="F461" i="5"/>
  <c r="C461" i="5"/>
  <c r="D667" i="5"/>
  <c r="C667" i="5"/>
  <c r="F667" i="5"/>
  <c r="G667" i="5"/>
  <c r="E667" i="5"/>
  <c r="F964" i="5"/>
  <c r="G964" i="5"/>
  <c r="E964" i="5"/>
  <c r="D964" i="5"/>
  <c r="C964" i="5"/>
  <c r="C282" i="5"/>
  <c r="F282" i="5"/>
  <c r="E282" i="5"/>
  <c r="G282" i="5"/>
  <c r="D282" i="5"/>
  <c r="D579" i="5"/>
  <c r="C579" i="5"/>
  <c r="F579" i="5"/>
  <c r="G579" i="5"/>
  <c r="E579" i="5"/>
  <c r="C882" i="5"/>
  <c r="F882" i="5"/>
  <c r="E882" i="5"/>
  <c r="G882" i="5"/>
  <c r="D882" i="5"/>
  <c r="E199" i="5"/>
  <c r="F199" i="5"/>
  <c r="D199" i="5"/>
  <c r="G199" i="5"/>
  <c r="C199" i="5"/>
  <c r="C602" i="5"/>
  <c r="D602" i="5"/>
  <c r="E602" i="5"/>
  <c r="G602" i="5"/>
  <c r="F602" i="5"/>
  <c r="F557" i="5"/>
  <c r="G557" i="5"/>
  <c r="D557" i="5"/>
  <c r="E557" i="5"/>
  <c r="C557" i="5"/>
  <c r="D731" i="5"/>
  <c r="C731" i="5"/>
  <c r="F731" i="5"/>
  <c r="E731" i="5"/>
  <c r="G731" i="5"/>
  <c r="C302" i="5"/>
  <c r="F302" i="5"/>
  <c r="E302" i="5"/>
  <c r="G302" i="5"/>
  <c r="D302" i="5"/>
  <c r="E90" i="5"/>
  <c r="D90" i="5"/>
  <c r="C90" i="5"/>
  <c r="F90" i="5"/>
  <c r="G90" i="5"/>
  <c r="E1028" i="5"/>
  <c r="C1028" i="5"/>
  <c r="D1028" i="5"/>
  <c r="F1028" i="5"/>
  <c r="G1028" i="5"/>
  <c r="F263" i="5"/>
  <c r="E263" i="5"/>
  <c r="C263" i="5"/>
  <c r="D263" i="5"/>
  <c r="G263" i="5"/>
  <c r="D989" i="5"/>
  <c r="F989" i="5"/>
  <c r="G989" i="5"/>
  <c r="E989" i="5"/>
  <c r="C989" i="5"/>
  <c r="D733" i="5"/>
  <c r="E733" i="5"/>
  <c r="C733" i="5"/>
  <c r="G733" i="5"/>
  <c r="F733" i="5"/>
  <c r="D477" i="5"/>
  <c r="E477" i="5"/>
  <c r="C477" i="5"/>
  <c r="G477" i="5"/>
  <c r="F477" i="5"/>
  <c r="F221" i="5"/>
  <c r="E221" i="5"/>
  <c r="C221" i="5"/>
  <c r="D221" i="5"/>
  <c r="G221" i="5"/>
  <c r="E976" i="5"/>
  <c r="G976" i="5"/>
  <c r="C976" i="5"/>
  <c r="F976" i="5"/>
  <c r="D976" i="5"/>
  <c r="G806" i="5"/>
  <c r="F806" i="5"/>
  <c r="E806" i="5"/>
  <c r="D806" i="5"/>
  <c r="C806" i="5"/>
  <c r="F635" i="5"/>
  <c r="G635" i="5"/>
  <c r="E635" i="5"/>
  <c r="C635" i="5"/>
  <c r="D635" i="5"/>
  <c r="E464" i="5"/>
  <c r="C464" i="5"/>
  <c r="D464" i="5"/>
  <c r="F464" i="5"/>
  <c r="G464" i="5"/>
  <c r="G294" i="5"/>
  <c r="E294" i="5"/>
  <c r="D294" i="5"/>
  <c r="F294" i="5"/>
  <c r="C294" i="5"/>
  <c r="D123" i="5"/>
  <c r="E123" i="5"/>
  <c r="C123" i="5"/>
  <c r="G123" i="5"/>
  <c r="F123" i="5"/>
  <c r="G954" i="5"/>
  <c r="E954" i="5"/>
  <c r="F954" i="5"/>
  <c r="D954" i="5"/>
  <c r="C954" i="5"/>
  <c r="F783" i="5"/>
  <c r="G783" i="5"/>
  <c r="E783" i="5"/>
  <c r="C783" i="5"/>
  <c r="D783" i="5"/>
  <c r="E612" i="5"/>
  <c r="C612" i="5"/>
  <c r="D612" i="5"/>
  <c r="F612" i="5"/>
  <c r="G612" i="5"/>
  <c r="G442" i="5"/>
  <c r="E442" i="5"/>
  <c r="D442" i="5"/>
  <c r="F442" i="5"/>
  <c r="C442" i="5"/>
  <c r="F271" i="5"/>
  <c r="E271" i="5"/>
  <c r="C271" i="5"/>
  <c r="G271" i="5"/>
  <c r="D271" i="5"/>
  <c r="G100" i="5"/>
  <c r="D100" i="5"/>
  <c r="E100" i="5"/>
  <c r="F100" i="5"/>
  <c r="C100" i="5"/>
  <c r="F931" i="5"/>
  <c r="C931" i="5"/>
  <c r="D931" i="5"/>
  <c r="G931" i="5"/>
  <c r="E931" i="5"/>
  <c r="E760" i="5"/>
  <c r="C760" i="5"/>
  <c r="D760" i="5"/>
  <c r="F760" i="5"/>
  <c r="G760" i="5"/>
  <c r="G590" i="5"/>
  <c r="E590" i="5"/>
  <c r="F590" i="5"/>
  <c r="D590" i="5"/>
  <c r="C590" i="5"/>
  <c r="F419" i="5"/>
  <c r="C419" i="5"/>
  <c r="E419" i="5"/>
  <c r="G419" i="5"/>
  <c r="D419" i="5"/>
  <c r="G248" i="5"/>
  <c r="E248" i="5"/>
  <c r="D248" i="5"/>
  <c r="F248" i="5"/>
  <c r="C248" i="5"/>
  <c r="E78" i="5"/>
  <c r="F78" i="5"/>
  <c r="C78" i="5"/>
  <c r="D78" i="5"/>
  <c r="G78" i="5"/>
  <c r="G914" i="5"/>
  <c r="E914" i="5"/>
  <c r="D914" i="5"/>
  <c r="F914" i="5"/>
  <c r="C914" i="5"/>
  <c r="F743" i="5"/>
  <c r="G743" i="5"/>
  <c r="E743" i="5"/>
  <c r="C743" i="5"/>
  <c r="D743" i="5"/>
  <c r="E572" i="5"/>
  <c r="C572" i="5"/>
  <c r="D572" i="5"/>
  <c r="F572" i="5"/>
  <c r="G572" i="5"/>
  <c r="G402" i="5"/>
  <c r="E402" i="5"/>
  <c r="D402" i="5"/>
  <c r="F402" i="5"/>
  <c r="C402" i="5"/>
  <c r="D231" i="5"/>
  <c r="G231" i="5"/>
  <c r="F231" i="5"/>
  <c r="C231" i="5"/>
  <c r="E231" i="5"/>
  <c r="G60" i="5"/>
  <c r="F60" i="5"/>
  <c r="D60" i="5"/>
  <c r="E60" i="5"/>
  <c r="C60" i="5"/>
  <c r="D817" i="5"/>
  <c r="G817" i="5"/>
  <c r="C817" i="5"/>
  <c r="F817" i="5"/>
  <c r="E817" i="5"/>
  <c r="D561" i="5"/>
  <c r="E561" i="5"/>
  <c r="G561" i="5"/>
  <c r="C561" i="5"/>
  <c r="F561" i="5"/>
  <c r="D305" i="5"/>
  <c r="C305" i="5"/>
  <c r="E305" i="5"/>
  <c r="G305" i="5"/>
  <c r="F305" i="5"/>
  <c r="F49" i="5"/>
  <c r="D49" i="5"/>
  <c r="E49" i="5"/>
  <c r="G49" i="5"/>
  <c r="C49" i="5"/>
  <c r="E864" i="5"/>
  <c r="G864" i="5"/>
  <c r="C864" i="5"/>
  <c r="F864" i="5"/>
  <c r="D864" i="5"/>
  <c r="G694" i="5"/>
  <c r="E694" i="5"/>
  <c r="F694" i="5"/>
  <c r="D694" i="5"/>
  <c r="C694" i="5"/>
  <c r="F523" i="5"/>
  <c r="G523" i="5"/>
  <c r="E523" i="5"/>
  <c r="C523" i="5"/>
  <c r="D523" i="5"/>
  <c r="E352" i="5"/>
  <c r="C352" i="5"/>
  <c r="F352" i="5"/>
  <c r="D352" i="5"/>
  <c r="G352" i="5"/>
  <c r="E182" i="5"/>
  <c r="C182" i="5"/>
  <c r="F182" i="5"/>
  <c r="G182" i="5"/>
  <c r="D182" i="5"/>
  <c r="E1012" i="5"/>
  <c r="C1012" i="5"/>
  <c r="D1012" i="5"/>
  <c r="G1012" i="5"/>
  <c r="F1012" i="5"/>
  <c r="G842" i="5"/>
  <c r="E842" i="5"/>
  <c r="F842" i="5"/>
  <c r="D842" i="5"/>
  <c r="C842" i="5"/>
  <c r="F671" i="5"/>
  <c r="G671" i="5"/>
  <c r="E671" i="5"/>
  <c r="C671" i="5"/>
  <c r="D671" i="5"/>
  <c r="E500" i="5"/>
  <c r="C500" i="5"/>
  <c r="D500" i="5"/>
  <c r="F500" i="5"/>
  <c r="G500" i="5"/>
  <c r="G330" i="5"/>
  <c r="E330" i="5"/>
  <c r="D330" i="5"/>
  <c r="F330" i="5"/>
  <c r="C330" i="5"/>
  <c r="D159" i="5"/>
  <c r="E159" i="5"/>
  <c r="C159" i="5"/>
  <c r="F159" i="5"/>
  <c r="G159" i="5"/>
  <c r="G990" i="5"/>
  <c r="D990" i="5"/>
  <c r="E990" i="5"/>
  <c r="F990" i="5"/>
  <c r="C990" i="5"/>
  <c r="F819" i="5"/>
  <c r="C819" i="5"/>
  <c r="D819" i="5"/>
  <c r="G819" i="5"/>
  <c r="E819" i="5"/>
  <c r="E648" i="5"/>
  <c r="C648" i="5"/>
  <c r="D648" i="5"/>
  <c r="F648" i="5"/>
  <c r="G648" i="5"/>
  <c r="G478" i="5"/>
  <c r="E478" i="5"/>
  <c r="F478" i="5"/>
  <c r="D478" i="5"/>
  <c r="C478" i="5"/>
  <c r="F307" i="5"/>
  <c r="C307" i="5"/>
  <c r="E307" i="5"/>
  <c r="G307" i="5"/>
  <c r="D307" i="5"/>
  <c r="G136" i="5"/>
  <c r="E136" i="5"/>
  <c r="F136" i="5"/>
  <c r="D136" i="5"/>
  <c r="C136" i="5"/>
  <c r="E972" i="5"/>
  <c r="F972" i="5"/>
  <c r="G972" i="5"/>
  <c r="D972" i="5"/>
  <c r="C972" i="5"/>
  <c r="G802" i="5"/>
  <c r="E802" i="5"/>
  <c r="D802" i="5"/>
  <c r="F802" i="5"/>
  <c r="C802" i="5"/>
  <c r="F631" i="5"/>
  <c r="G631" i="5"/>
  <c r="E631" i="5"/>
  <c r="C631" i="5"/>
  <c r="D631" i="5"/>
  <c r="E460" i="5"/>
  <c r="C460" i="5"/>
  <c r="F460" i="5"/>
  <c r="D460" i="5"/>
  <c r="G460" i="5"/>
  <c r="G290" i="5"/>
  <c r="E290" i="5"/>
  <c r="D290" i="5"/>
  <c r="F290" i="5"/>
  <c r="C290" i="5"/>
  <c r="D119" i="5"/>
  <c r="C119" i="5"/>
  <c r="F119" i="5"/>
  <c r="G119" i="5"/>
  <c r="E119" i="5"/>
  <c r="F89" i="5"/>
  <c r="D89" i="5"/>
  <c r="G89" i="5"/>
  <c r="C89" i="5"/>
  <c r="E89" i="5"/>
  <c r="F217" i="5"/>
  <c r="D217" i="5"/>
  <c r="G217" i="5"/>
  <c r="C217" i="5"/>
  <c r="E217" i="5"/>
  <c r="D345" i="5"/>
  <c r="C345" i="5"/>
  <c r="G345" i="5"/>
  <c r="E345" i="5"/>
  <c r="F345" i="5"/>
  <c r="D473" i="5"/>
  <c r="E473" i="5"/>
  <c r="G473" i="5"/>
  <c r="C473" i="5"/>
  <c r="F473" i="5"/>
  <c r="D601" i="5"/>
  <c r="E601" i="5"/>
  <c r="G601" i="5"/>
  <c r="C601" i="5"/>
  <c r="F601" i="5"/>
  <c r="D729" i="5"/>
  <c r="E729" i="5"/>
  <c r="G729" i="5"/>
  <c r="C729" i="5"/>
  <c r="F729" i="5"/>
  <c r="D857" i="5"/>
  <c r="E857" i="5"/>
  <c r="F857" i="5"/>
  <c r="C857" i="5"/>
  <c r="G857" i="5"/>
  <c r="D985" i="5"/>
  <c r="E985" i="5"/>
  <c r="F985" i="5"/>
  <c r="C985" i="5"/>
  <c r="G985" i="5"/>
  <c r="F117" i="5"/>
  <c r="C117" i="5"/>
  <c r="E117" i="5"/>
  <c r="D117" i="5"/>
  <c r="G117" i="5"/>
  <c r="F245" i="5"/>
  <c r="G245" i="5"/>
  <c r="C245" i="5"/>
  <c r="D245" i="5"/>
  <c r="E245" i="5"/>
  <c r="D373" i="5"/>
  <c r="G373" i="5"/>
  <c r="E373" i="5"/>
  <c r="F373" i="5"/>
  <c r="C373" i="5"/>
  <c r="D501" i="5"/>
  <c r="E501" i="5"/>
  <c r="G501" i="5"/>
  <c r="F501" i="5"/>
  <c r="C501" i="5"/>
  <c r="D629" i="5"/>
  <c r="E629" i="5"/>
  <c r="C629" i="5"/>
  <c r="F629" i="5"/>
  <c r="G629" i="5"/>
  <c r="D757" i="5"/>
  <c r="E757" i="5"/>
  <c r="G757" i="5"/>
  <c r="F757" i="5"/>
  <c r="C757" i="5"/>
  <c r="D885" i="5"/>
  <c r="C885" i="5"/>
  <c r="E885" i="5"/>
  <c r="F885" i="5"/>
  <c r="G885" i="5"/>
  <c r="D1013" i="5"/>
  <c r="C1013" i="5"/>
  <c r="E1013" i="5"/>
  <c r="F1013" i="5"/>
  <c r="G1013" i="5"/>
  <c r="D833" i="5"/>
  <c r="G833" i="5"/>
  <c r="C833" i="5"/>
  <c r="E833" i="5"/>
  <c r="F833" i="5"/>
  <c r="D577" i="5"/>
  <c r="E577" i="5"/>
  <c r="G577" i="5"/>
  <c r="F577" i="5"/>
  <c r="C577" i="5"/>
  <c r="D321" i="5"/>
  <c r="C321" i="5"/>
  <c r="E321" i="5"/>
  <c r="F321" i="5"/>
  <c r="G321" i="5"/>
  <c r="F65" i="5"/>
  <c r="G65" i="5"/>
  <c r="D65" i="5"/>
  <c r="C65" i="5"/>
  <c r="E65" i="5"/>
  <c r="E896" i="5"/>
  <c r="G896" i="5"/>
  <c r="C896" i="5"/>
  <c r="F896" i="5"/>
  <c r="D896" i="5"/>
  <c r="G726" i="5"/>
  <c r="E726" i="5"/>
  <c r="F726" i="5"/>
  <c r="C726" i="5"/>
  <c r="D726" i="5"/>
  <c r="F555" i="5"/>
  <c r="G555" i="5"/>
  <c r="E555" i="5"/>
  <c r="C555" i="5"/>
  <c r="D555" i="5"/>
  <c r="E384" i="5"/>
  <c r="C384" i="5"/>
  <c r="D384" i="5"/>
  <c r="G384" i="5"/>
  <c r="F384" i="5"/>
  <c r="E214" i="5"/>
  <c r="G214" i="5"/>
  <c r="F214" i="5"/>
  <c r="C214" i="5"/>
  <c r="D214" i="5"/>
  <c r="D43" i="5"/>
  <c r="E43" i="5"/>
  <c r="G43" i="5"/>
  <c r="F43" i="5"/>
  <c r="C43" i="5"/>
  <c r="G874" i="5"/>
  <c r="E874" i="5"/>
  <c r="F874" i="5"/>
  <c r="C874" i="5"/>
  <c r="D874" i="5"/>
  <c r="F703" i="5"/>
  <c r="G703" i="5"/>
  <c r="E703" i="5"/>
  <c r="D703" i="5"/>
  <c r="C703" i="5"/>
  <c r="E532" i="5"/>
  <c r="C532" i="5"/>
  <c r="D532" i="5"/>
  <c r="G532" i="5"/>
  <c r="F532" i="5"/>
  <c r="G362" i="5"/>
  <c r="E362" i="5"/>
  <c r="D362" i="5"/>
  <c r="C362" i="5"/>
  <c r="F362" i="5"/>
  <c r="D191" i="5"/>
  <c r="F191" i="5"/>
  <c r="E191" i="5"/>
  <c r="G191" i="5"/>
  <c r="C191" i="5"/>
  <c r="C1022" i="5"/>
  <c r="F1022" i="5"/>
  <c r="G1022" i="5"/>
  <c r="D1022" i="5"/>
  <c r="E1022" i="5"/>
  <c r="E851" i="5"/>
  <c r="G851" i="5"/>
  <c r="F851" i="5"/>
  <c r="C851" i="5"/>
  <c r="D851" i="5"/>
  <c r="G680" i="5"/>
  <c r="F680" i="5"/>
  <c r="E680" i="5"/>
  <c r="C680" i="5"/>
  <c r="D680" i="5"/>
  <c r="C510" i="5"/>
  <c r="D510" i="5"/>
  <c r="G510" i="5"/>
  <c r="E510" i="5"/>
  <c r="F510" i="5"/>
  <c r="D339" i="5"/>
  <c r="C339" i="5"/>
  <c r="F339" i="5"/>
  <c r="E339" i="5"/>
  <c r="G339" i="5"/>
  <c r="C168" i="5"/>
  <c r="D168" i="5"/>
  <c r="G168" i="5"/>
  <c r="E168" i="5"/>
  <c r="F168" i="5"/>
  <c r="E1004" i="5"/>
  <c r="F1004" i="5"/>
  <c r="G1004" i="5"/>
  <c r="C1004" i="5"/>
  <c r="D1004" i="5"/>
  <c r="G834" i="5"/>
  <c r="E834" i="5"/>
  <c r="D834" i="5"/>
  <c r="F834" i="5"/>
  <c r="C834" i="5"/>
  <c r="F663" i="5"/>
  <c r="G663" i="5"/>
  <c r="E663" i="5"/>
  <c r="D663" i="5"/>
  <c r="C663" i="5"/>
  <c r="E492" i="5"/>
  <c r="C492" i="5"/>
  <c r="D492" i="5"/>
  <c r="F492" i="5"/>
  <c r="G492" i="5"/>
  <c r="G322" i="5"/>
  <c r="E322" i="5"/>
  <c r="D322" i="5"/>
  <c r="C322" i="5"/>
  <c r="F322" i="5"/>
  <c r="D151" i="5"/>
  <c r="C151" i="5"/>
  <c r="F151" i="5"/>
  <c r="G151" i="5"/>
  <c r="E151" i="5"/>
  <c r="F653" i="5"/>
  <c r="G653" i="5"/>
  <c r="D653" i="5"/>
  <c r="E653" i="5"/>
  <c r="C653" i="5"/>
  <c r="C710" i="5"/>
  <c r="D710" i="5"/>
  <c r="G710" i="5"/>
  <c r="E710" i="5"/>
  <c r="F710" i="5"/>
  <c r="D1007" i="5"/>
  <c r="E1007" i="5"/>
  <c r="F1007" i="5"/>
  <c r="C1007" i="5"/>
  <c r="G1007" i="5"/>
  <c r="G324" i="5"/>
  <c r="D324" i="5"/>
  <c r="C324" i="5"/>
  <c r="E324" i="5"/>
  <c r="F324" i="5"/>
  <c r="C622" i="5"/>
  <c r="D622" i="5"/>
  <c r="G622" i="5"/>
  <c r="E622" i="5"/>
  <c r="F622" i="5"/>
  <c r="C924" i="5"/>
  <c r="D924" i="5"/>
  <c r="F924" i="5"/>
  <c r="E924" i="5"/>
  <c r="G924" i="5"/>
  <c r="C242" i="5"/>
  <c r="D242" i="5"/>
  <c r="E242" i="5"/>
  <c r="F242" i="5"/>
  <c r="G242" i="5"/>
  <c r="F365" i="5"/>
  <c r="C365" i="5"/>
  <c r="D365" i="5"/>
  <c r="G365" i="5"/>
  <c r="E365" i="5"/>
  <c r="C518" i="5"/>
  <c r="D518" i="5"/>
  <c r="G518" i="5"/>
  <c r="E518" i="5"/>
  <c r="F518" i="5"/>
  <c r="F815" i="5"/>
  <c r="G815" i="5"/>
  <c r="C815" i="5"/>
  <c r="D815" i="5"/>
  <c r="E815" i="5"/>
  <c r="G132" i="5"/>
  <c r="D132" i="5"/>
  <c r="F132" i="5"/>
  <c r="C132" i="5"/>
  <c r="E132" i="5"/>
  <c r="D515" i="5"/>
  <c r="C515" i="5"/>
  <c r="G515" i="5"/>
  <c r="F515" i="5"/>
  <c r="E515" i="5"/>
  <c r="C818" i="5"/>
  <c r="F818" i="5"/>
  <c r="G818" i="5"/>
  <c r="E818" i="5"/>
  <c r="D818" i="5"/>
  <c r="E135" i="5"/>
  <c r="C135" i="5"/>
  <c r="D135" i="5"/>
  <c r="G135" i="5"/>
  <c r="F135" i="5"/>
  <c r="G205" i="5"/>
  <c r="D205" i="5"/>
  <c r="F205" i="5"/>
  <c r="E205" i="5"/>
  <c r="C205" i="5"/>
  <c r="G496" i="5"/>
  <c r="F496" i="5"/>
  <c r="C496" i="5"/>
  <c r="E496" i="5"/>
  <c r="D496" i="5"/>
  <c r="C794" i="5"/>
  <c r="D794" i="5"/>
  <c r="G794" i="5"/>
  <c r="E794" i="5"/>
  <c r="F794" i="5"/>
  <c r="G111" i="5"/>
  <c r="F111" i="5"/>
  <c r="D111" i="5"/>
  <c r="E111" i="5"/>
  <c r="C111" i="5"/>
  <c r="G408" i="5"/>
  <c r="F408" i="5"/>
  <c r="E408" i="5"/>
  <c r="D408" i="5"/>
  <c r="C408" i="5"/>
  <c r="D711" i="5"/>
  <c r="C711" i="5"/>
  <c r="F711" i="5"/>
  <c r="G711" i="5"/>
  <c r="E711" i="5"/>
  <c r="D813" i="5"/>
  <c r="F813" i="5"/>
  <c r="G813" i="5"/>
  <c r="C813" i="5"/>
  <c r="E813" i="5"/>
  <c r="G728" i="5"/>
  <c r="F728" i="5"/>
  <c r="E728" i="5"/>
  <c r="C728" i="5"/>
  <c r="D728" i="5"/>
  <c r="D431" i="5"/>
  <c r="G431" i="5"/>
  <c r="E431" i="5"/>
  <c r="F431" i="5"/>
  <c r="C431" i="5"/>
  <c r="C48" i="5"/>
  <c r="E48" i="5"/>
  <c r="G48" i="5"/>
  <c r="F48" i="5"/>
  <c r="D48" i="5"/>
  <c r="G434" i="5"/>
  <c r="E434" i="5"/>
  <c r="D434" i="5"/>
  <c r="C434" i="5"/>
  <c r="F434" i="5"/>
  <c r="E348" i="5"/>
  <c r="C348" i="5"/>
  <c r="F348" i="5"/>
  <c r="G348" i="5"/>
  <c r="D348" i="5"/>
  <c r="C346" i="5"/>
  <c r="F346" i="5"/>
  <c r="G346" i="5"/>
  <c r="E346" i="5"/>
  <c r="D346" i="5"/>
  <c r="C1021" i="5"/>
  <c r="E1021" i="5"/>
  <c r="D1021" i="5"/>
  <c r="G1021" i="5"/>
  <c r="F1021" i="5"/>
  <c r="C893" i="5"/>
  <c r="E893" i="5"/>
  <c r="D893" i="5"/>
  <c r="G893" i="5"/>
  <c r="F893" i="5"/>
  <c r="F765" i="5"/>
  <c r="G765" i="5"/>
  <c r="D765" i="5"/>
  <c r="C765" i="5"/>
  <c r="E765" i="5"/>
  <c r="F637" i="5"/>
  <c r="G637" i="5"/>
  <c r="D637" i="5"/>
  <c r="C637" i="5"/>
  <c r="E637" i="5"/>
  <c r="F509" i="5"/>
  <c r="G509" i="5"/>
  <c r="D509" i="5"/>
  <c r="C509" i="5"/>
  <c r="E509" i="5"/>
  <c r="F381" i="5"/>
  <c r="E381" i="5"/>
  <c r="D381" i="5"/>
  <c r="C381" i="5"/>
  <c r="G381" i="5"/>
  <c r="G253" i="5"/>
  <c r="E253" i="5"/>
  <c r="F253" i="5"/>
  <c r="C253" i="5"/>
  <c r="D253" i="5"/>
  <c r="G125" i="5"/>
  <c r="D125" i="5"/>
  <c r="F125" i="5"/>
  <c r="C125" i="5"/>
  <c r="E125" i="5"/>
  <c r="C998" i="5"/>
  <c r="D998" i="5"/>
  <c r="G998" i="5"/>
  <c r="E998" i="5"/>
  <c r="F998" i="5"/>
  <c r="D912" i="5"/>
  <c r="F912" i="5"/>
  <c r="E912" i="5"/>
  <c r="C912" i="5"/>
  <c r="G912" i="5"/>
  <c r="C827" i="5"/>
  <c r="D827" i="5"/>
  <c r="F827" i="5"/>
  <c r="G827" i="5"/>
  <c r="E827" i="5"/>
  <c r="C742" i="5"/>
  <c r="D742" i="5"/>
  <c r="G742" i="5"/>
  <c r="F742" i="5"/>
  <c r="E742" i="5"/>
  <c r="G656" i="5"/>
  <c r="F656" i="5"/>
  <c r="E656" i="5"/>
  <c r="D656" i="5"/>
  <c r="C656" i="5"/>
  <c r="D571" i="5"/>
  <c r="C571" i="5"/>
  <c r="F571" i="5"/>
  <c r="E571" i="5"/>
  <c r="G571" i="5"/>
  <c r="C486" i="5"/>
  <c r="D486" i="5"/>
  <c r="G486" i="5"/>
  <c r="F486" i="5"/>
  <c r="E486" i="5"/>
  <c r="G400" i="5"/>
  <c r="D400" i="5"/>
  <c r="E400" i="5"/>
  <c r="F400" i="5"/>
  <c r="C400" i="5"/>
  <c r="D315" i="5"/>
  <c r="C315" i="5"/>
  <c r="F315" i="5"/>
  <c r="G315" i="5"/>
  <c r="E315" i="5"/>
  <c r="D230" i="5"/>
  <c r="C230" i="5"/>
  <c r="E230" i="5"/>
  <c r="F230" i="5"/>
  <c r="G230" i="5"/>
  <c r="C144" i="5"/>
  <c r="E144" i="5"/>
  <c r="G144" i="5"/>
  <c r="D144" i="5"/>
  <c r="F144" i="5"/>
  <c r="F59" i="5"/>
  <c r="G59" i="5"/>
  <c r="D59" i="5"/>
  <c r="E59" i="5"/>
  <c r="C59" i="5"/>
  <c r="D975" i="5"/>
  <c r="E975" i="5"/>
  <c r="F975" i="5"/>
  <c r="C975" i="5"/>
  <c r="G975" i="5"/>
  <c r="C890" i="5"/>
  <c r="D890" i="5"/>
  <c r="G890" i="5"/>
  <c r="F890" i="5"/>
  <c r="E890" i="5"/>
  <c r="F804" i="5"/>
  <c r="G804" i="5"/>
  <c r="E804" i="5"/>
  <c r="D804" i="5"/>
  <c r="C804" i="5"/>
  <c r="D719" i="5"/>
  <c r="C719" i="5"/>
  <c r="F719" i="5"/>
  <c r="E719" i="5"/>
  <c r="G719" i="5"/>
  <c r="C634" i="5"/>
  <c r="D634" i="5"/>
  <c r="G634" i="5"/>
  <c r="F634" i="5"/>
  <c r="E634" i="5"/>
  <c r="G548" i="5"/>
  <c r="F548" i="5"/>
  <c r="E548" i="5"/>
  <c r="D548" i="5"/>
  <c r="C548" i="5"/>
  <c r="D463" i="5"/>
  <c r="C463" i="5"/>
  <c r="F463" i="5"/>
  <c r="E463" i="5"/>
  <c r="G463" i="5"/>
  <c r="C378" i="5"/>
  <c r="F378" i="5"/>
  <c r="G378" i="5"/>
  <c r="D378" i="5"/>
  <c r="E378" i="5"/>
  <c r="G292" i="5"/>
  <c r="D292" i="5"/>
  <c r="E292" i="5"/>
  <c r="F292" i="5"/>
  <c r="C292" i="5"/>
  <c r="G207" i="5"/>
  <c r="C207" i="5"/>
  <c r="D207" i="5"/>
  <c r="F207" i="5"/>
  <c r="E207" i="5"/>
  <c r="F122" i="5"/>
  <c r="C122" i="5"/>
  <c r="E122" i="5"/>
  <c r="G122" i="5"/>
  <c r="D122" i="5"/>
  <c r="C36" i="5"/>
  <c r="E36" i="5"/>
  <c r="G36" i="5"/>
  <c r="F36" i="5"/>
  <c r="D36" i="5"/>
  <c r="G952" i="5"/>
  <c r="C952" i="5"/>
  <c r="E952" i="5"/>
  <c r="F952" i="5"/>
  <c r="D952" i="5"/>
  <c r="E867" i="5"/>
  <c r="G867" i="5"/>
  <c r="F867" i="5"/>
  <c r="D867" i="5"/>
  <c r="C867" i="5"/>
  <c r="C782" i="5"/>
  <c r="D782" i="5"/>
  <c r="G782" i="5"/>
  <c r="F782" i="5"/>
  <c r="E782" i="5"/>
  <c r="G696" i="5"/>
  <c r="F696" i="5"/>
  <c r="E696" i="5"/>
  <c r="D696" i="5"/>
  <c r="C696" i="5"/>
  <c r="D611" i="5"/>
  <c r="C611" i="5"/>
  <c r="F611" i="5"/>
  <c r="E611" i="5"/>
  <c r="G611" i="5"/>
  <c r="C526" i="5"/>
  <c r="D526" i="5"/>
  <c r="G526" i="5"/>
  <c r="F526" i="5"/>
  <c r="E526" i="5"/>
  <c r="G440" i="5"/>
  <c r="D440" i="5"/>
  <c r="E440" i="5"/>
  <c r="F440" i="5"/>
  <c r="C440" i="5"/>
  <c r="D355" i="5"/>
  <c r="C355" i="5"/>
  <c r="F355" i="5"/>
  <c r="G355" i="5"/>
  <c r="E355" i="5"/>
  <c r="C270" i="5"/>
  <c r="F270" i="5"/>
  <c r="G270" i="5"/>
  <c r="D270" i="5"/>
  <c r="E270" i="5"/>
  <c r="C184" i="5"/>
  <c r="D184" i="5"/>
  <c r="G184" i="5"/>
  <c r="F184" i="5"/>
  <c r="E184" i="5"/>
  <c r="C99" i="5"/>
  <c r="F99" i="5"/>
  <c r="D99" i="5"/>
  <c r="E99" i="5"/>
  <c r="G99" i="5"/>
  <c r="C1020" i="5"/>
  <c r="D1020" i="5"/>
  <c r="E1020" i="5"/>
  <c r="G1020" i="5"/>
  <c r="F1020" i="5"/>
  <c r="G935" i="5"/>
  <c r="C935" i="5"/>
  <c r="F935" i="5"/>
  <c r="E935" i="5"/>
  <c r="D935" i="5"/>
  <c r="C850" i="5"/>
  <c r="F850" i="5"/>
  <c r="G850" i="5"/>
  <c r="D850" i="5"/>
  <c r="E850" i="5"/>
  <c r="G764" i="5"/>
  <c r="F764" i="5"/>
  <c r="E764" i="5"/>
  <c r="D764" i="5"/>
  <c r="C764" i="5"/>
  <c r="D679" i="5"/>
  <c r="C679" i="5"/>
  <c r="F679" i="5"/>
  <c r="E679" i="5"/>
  <c r="G679" i="5"/>
  <c r="C594" i="5"/>
  <c r="D594" i="5"/>
  <c r="G594" i="5"/>
  <c r="F594" i="5"/>
  <c r="E594" i="5"/>
  <c r="G508" i="5"/>
  <c r="F508" i="5"/>
  <c r="E508" i="5"/>
  <c r="D508" i="5"/>
  <c r="C508" i="5"/>
  <c r="D423" i="5"/>
  <c r="G423" i="5"/>
  <c r="F423" i="5"/>
  <c r="C423" i="5"/>
  <c r="E423" i="5"/>
  <c r="C338" i="5"/>
  <c r="F338" i="5"/>
  <c r="G338" i="5"/>
  <c r="D338" i="5"/>
  <c r="E338" i="5"/>
  <c r="C252" i="5"/>
  <c r="D252" i="5"/>
  <c r="G252" i="5"/>
  <c r="E252" i="5"/>
  <c r="F252" i="5"/>
  <c r="E167" i="5"/>
  <c r="F167" i="5"/>
  <c r="D167" i="5"/>
  <c r="C167" i="5"/>
  <c r="G167" i="5"/>
  <c r="C82" i="5"/>
  <c r="F82" i="5"/>
  <c r="E82" i="5"/>
  <c r="D82" i="5"/>
  <c r="G82" i="5"/>
  <c r="E977" i="5"/>
  <c r="F977" i="5"/>
  <c r="D977" i="5"/>
  <c r="C977" i="5"/>
  <c r="G977" i="5"/>
  <c r="E849" i="5"/>
  <c r="F849" i="5"/>
  <c r="D849" i="5"/>
  <c r="C849" i="5"/>
  <c r="G849" i="5"/>
  <c r="F721" i="5"/>
  <c r="C721" i="5"/>
  <c r="D721" i="5"/>
  <c r="G721" i="5"/>
  <c r="E721" i="5"/>
  <c r="F593" i="5"/>
  <c r="C593" i="5"/>
  <c r="D593" i="5"/>
  <c r="G593" i="5"/>
  <c r="E593" i="5"/>
  <c r="F465" i="5"/>
  <c r="C465" i="5"/>
  <c r="D465" i="5"/>
  <c r="G465" i="5"/>
  <c r="E465" i="5"/>
  <c r="F337" i="5"/>
  <c r="G337" i="5"/>
  <c r="D337" i="5"/>
  <c r="E337" i="5"/>
  <c r="C337" i="5"/>
  <c r="C209" i="5"/>
  <c r="E209" i="5"/>
  <c r="F209" i="5"/>
  <c r="D209" i="5"/>
  <c r="G209" i="5"/>
  <c r="C81" i="5"/>
  <c r="E81" i="5"/>
  <c r="F81" i="5"/>
  <c r="D81" i="5"/>
  <c r="G81" i="5"/>
  <c r="C971" i="5"/>
  <c r="D971" i="5"/>
  <c r="F971" i="5"/>
  <c r="G971" i="5"/>
  <c r="E971" i="5"/>
  <c r="C886" i="5"/>
  <c r="D886" i="5"/>
  <c r="G886" i="5"/>
  <c r="E886" i="5"/>
  <c r="F886" i="5"/>
  <c r="D800" i="5"/>
  <c r="F800" i="5"/>
  <c r="E800" i="5"/>
  <c r="C800" i="5"/>
  <c r="G800" i="5"/>
  <c r="D715" i="5"/>
  <c r="C715" i="5"/>
  <c r="F715" i="5"/>
  <c r="E715" i="5"/>
  <c r="G715" i="5"/>
  <c r="C630" i="5"/>
  <c r="D630" i="5"/>
  <c r="G630" i="5"/>
  <c r="F630" i="5"/>
  <c r="E630" i="5"/>
  <c r="G544" i="5"/>
  <c r="F544" i="5"/>
  <c r="E544" i="5"/>
  <c r="D544" i="5"/>
  <c r="C544" i="5"/>
  <c r="D459" i="5"/>
  <c r="C459" i="5"/>
  <c r="F459" i="5"/>
  <c r="G459" i="5"/>
  <c r="E459" i="5"/>
  <c r="C374" i="5"/>
  <c r="F374" i="5"/>
  <c r="G374" i="5"/>
  <c r="D374" i="5"/>
  <c r="E374" i="5"/>
  <c r="G288" i="5"/>
  <c r="F288" i="5"/>
  <c r="E288" i="5"/>
  <c r="D288" i="5"/>
  <c r="C288" i="5"/>
  <c r="F203" i="5"/>
  <c r="C203" i="5"/>
  <c r="D203" i="5"/>
  <c r="G203" i="5"/>
  <c r="E203" i="5"/>
  <c r="D118" i="5"/>
  <c r="F118" i="5"/>
  <c r="E118" i="5"/>
  <c r="C118" i="5"/>
  <c r="G118" i="5"/>
  <c r="C32" i="5"/>
  <c r="E32" i="5"/>
  <c r="G32" i="5"/>
  <c r="D32" i="5"/>
  <c r="F32" i="5"/>
  <c r="F948" i="5"/>
  <c r="G948" i="5"/>
  <c r="E948" i="5"/>
  <c r="D948" i="5"/>
  <c r="C948" i="5"/>
  <c r="D863" i="5"/>
  <c r="E863" i="5"/>
  <c r="F863" i="5"/>
  <c r="C863" i="5"/>
  <c r="G863" i="5"/>
  <c r="C778" i="5"/>
  <c r="D778" i="5"/>
  <c r="G778" i="5"/>
  <c r="F778" i="5"/>
  <c r="E778" i="5"/>
  <c r="G692" i="5"/>
  <c r="F692" i="5"/>
  <c r="E692" i="5"/>
  <c r="D692" i="5"/>
  <c r="C692" i="5"/>
  <c r="D607" i="5"/>
  <c r="C607" i="5"/>
  <c r="F607" i="5"/>
  <c r="E607" i="5"/>
  <c r="G607" i="5"/>
  <c r="C522" i="5"/>
  <c r="D522" i="5"/>
  <c r="G522" i="5"/>
  <c r="F522" i="5"/>
  <c r="E522" i="5"/>
  <c r="G436" i="5"/>
  <c r="D436" i="5"/>
  <c r="E436" i="5"/>
  <c r="F436" i="5"/>
  <c r="C436" i="5"/>
  <c r="D351" i="5"/>
  <c r="G351" i="5"/>
  <c r="F351" i="5"/>
  <c r="C351" i="5"/>
  <c r="E351" i="5"/>
  <c r="C266" i="5"/>
  <c r="F266" i="5"/>
  <c r="G266" i="5"/>
  <c r="D266" i="5"/>
  <c r="E266" i="5"/>
  <c r="C180" i="5"/>
  <c r="F180" i="5"/>
  <c r="G180" i="5"/>
  <c r="E180" i="5"/>
  <c r="D180" i="5"/>
  <c r="G95" i="5"/>
  <c r="E95" i="5"/>
  <c r="D95" i="5"/>
  <c r="C95" i="5"/>
  <c r="F95" i="5"/>
  <c r="E1011" i="5"/>
  <c r="G1011" i="5"/>
  <c r="F1011" i="5"/>
  <c r="D1011" i="5"/>
  <c r="C1011" i="5"/>
  <c r="C926" i="5"/>
  <c r="F926" i="5"/>
  <c r="G926" i="5"/>
  <c r="E926" i="5"/>
  <c r="D926" i="5"/>
  <c r="G840" i="5"/>
  <c r="C840" i="5"/>
  <c r="E840" i="5"/>
  <c r="F840" i="5"/>
  <c r="D840" i="5"/>
  <c r="D755" i="5"/>
  <c r="C755" i="5"/>
  <c r="F755" i="5"/>
  <c r="E755" i="5"/>
  <c r="G755" i="5"/>
  <c r="C670" i="5"/>
  <c r="D670" i="5"/>
  <c r="G670" i="5"/>
  <c r="F670" i="5"/>
  <c r="E670" i="5"/>
  <c r="G584" i="5"/>
  <c r="F584" i="5"/>
  <c r="E584" i="5"/>
  <c r="D584" i="5"/>
  <c r="C584" i="5"/>
  <c r="D499" i="5"/>
  <c r="C499" i="5"/>
  <c r="F499" i="5"/>
  <c r="E499" i="5"/>
  <c r="G499" i="5"/>
  <c r="C414" i="5"/>
  <c r="F414" i="5"/>
  <c r="G414" i="5"/>
  <c r="D414" i="5"/>
  <c r="E414" i="5"/>
  <c r="G328" i="5"/>
  <c r="D328" i="5"/>
  <c r="E328" i="5"/>
  <c r="F328" i="5"/>
  <c r="C328" i="5"/>
  <c r="C243" i="5"/>
  <c r="E243" i="5"/>
  <c r="D243" i="5"/>
  <c r="G243" i="5"/>
  <c r="F243" i="5"/>
  <c r="G158" i="5"/>
  <c r="D158" i="5"/>
  <c r="E158" i="5"/>
  <c r="C158" i="5"/>
  <c r="F158" i="5"/>
  <c r="C72" i="5"/>
  <c r="D72" i="5"/>
  <c r="G72" i="5"/>
  <c r="F72" i="5"/>
  <c r="E72" i="5"/>
  <c r="C994" i="5"/>
  <c r="F994" i="5"/>
  <c r="G994" i="5"/>
  <c r="D994" i="5"/>
  <c r="E994" i="5"/>
  <c r="C908" i="5"/>
  <c r="D908" i="5"/>
  <c r="E908" i="5"/>
  <c r="G908" i="5"/>
  <c r="F908" i="5"/>
  <c r="G823" i="5"/>
  <c r="C823" i="5"/>
  <c r="F823" i="5"/>
  <c r="E823" i="5"/>
  <c r="D823" i="5"/>
  <c r="C738" i="5"/>
  <c r="D738" i="5"/>
  <c r="G738" i="5"/>
  <c r="F738" i="5"/>
  <c r="E738" i="5"/>
  <c r="G652" i="5"/>
  <c r="F652" i="5"/>
  <c r="E652" i="5"/>
  <c r="D652" i="5"/>
  <c r="C652" i="5"/>
  <c r="D567" i="5"/>
  <c r="C567" i="5"/>
  <c r="F567" i="5"/>
  <c r="E567" i="5"/>
  <c r="G567" i="5"/>
  <c r="C482" i="5"/>
  <c r="D482" i="5"/>
  <c r="G482" i="5"/>
  <c r="F482" i="5"/>
  <c r="E482" i="5"/>
  <c r="G396" i="5"/>
  <c r="D396" i="5"/>
  <c r="E396" i="5"/>
  <c r="F396" i="5"/>
  <c r="C396" i="5"/>
  <c r="D311" i="5"/>
  <c r="G311" i="5"/>
  <c r="F311" i="5"/>
  <c r="C311" i="5"/>
  <c r="E311" i="5"/>
  <c r="C226" i="5"/>
  <c r="G226" i="5"/>
  <c r="E226" i="5"/>
  <c r="F226" i="5"/>
  <c r="D226" i="5"/>
  <c r="C140" i="5"/>
  <c r="E140" i="5"/>
  <c r="G140" i="5"/>
  <c r="D140" i="5"/>
  <c r="F140" i="5"/>
  <c r="E55" i="5"/>
  <c r="F55" i="5"/>
  <c r="D55" i="5"/>
  <c r="C55" i="5"/>
  <c r="G55" i="5"/>
  <c r="E73" i="5"/>
  <c r="G73" i="5"/>
  <c r="F73" i="5"/>
  <c r="C73" i="5"/>
  <c r="D73" i="5"/>
  <c r="E137" i="5"/>
  <c r="C137" i="5"/>
  <c r="F137" i="5"/>
  <c r="G137" i="5"/>
  <c r="D137" i="5"/>
  <c r="E201" i="5"/>
  <c r="C201" i="5"/>
  <c r="F201" i="5"/>
  <c r="G201" i="5"/>
  <c r="D201" i="5"/>
  <c r="F265" i="5"/>
  <c r="G265" i="5"/>
  <c r="D265" i="5"/>
  <c r="E265" i="5"/>
  <c r="C265" i="5"/>
  <c r="F329" i="5"/>
  <c r="G329" i="5"/>
  <c r="D329" i="5"/>
  <c r="E329" i="5"/>
  <c r="C329" i="5"/>
  <c r="F393" i="5"/>
  <c r="E393" i="5"/>
  <c r="D393" i="5"/>
  <c r="G393" i="5"/>
  <c r="C393" i="5"/>
  <c r="F457" i="5"/>
  <c r="E457" i="5"/>
  <c r="D457" i="5"/>
  <c r="G457" i="5"/>
  <c r="C457" i="5"/>
  <c r="F521" i="5"/>
  <c r="C521" i="5"/>
  <c r="D521" i="5"/>
  <c r="G521" i="5"/>
  <c r="E521" i="5"/>
  <c r="F585" i="5"/>
  <c r="C585" i="5"/>
  <c r="D585" i="5"/>
  <c r="G585" i="5"/>
  <c r="E585" i="5"/>
  <c r="F649" i="5"/>
  <c r="C649" i="5"/>
  <c r="D649" i="5"/>
  <c r="G649" i="5"/>
  <c r="E649" i="5"/>
  <c r="F713" i="5"/>
  <c r="G713" i="5"/>
  <c r="D713" i="5"/>
  <c r="C713" i="5"/>
  <c r="E713" i="5"/>
  <c r="F777" i="5"/>
  <c r="C777" i="5"/>
  <c r="D777" i="5"/>
  <c r="G777" i="5"/>
  <c r="E777" i="5"/>
  <c r="G841" i="5"/>
  <c r="C841" i="5"/>
  <c r="D841" i="5"/>
  <c r="F841" i="5"/>
  <c r="E841" i="5"/>
  <c r="G905" i="5"/>
  <c r="C905" i="5"/>
  <c r="D905" i="5"/>
  <c r="F905" i="5"/>
  <c r="E905" i="5"/>
  <c r="G969" i="5"/>
  <c r="C969" i="5"/>
  <c r="D969" i="5"/>
  <c r="F969" i="5"/>
  <c r="E969" i="5"/>
  <c r="D37" i="5"/>
  <c r="G37" i="5"/>
  <c r="C37" i="5"/>
  <c r="F37" i="5"/>
  <c r="E37" i="5"/>
  <c r="D101" i="5"/>
  <c r="G101" i="5"/>
  <c r="C101" i="5"/>
  <c r="F101" i="5"/>
  <c r="E101" i="5"/>
  <c r="D165" i="5"/>
  <c r="C165" i="5"/>
  <c r="G165" i="5"/>
  <c r="F165" i="5"/>
  <c r="E165" i="5"/>
  <c r="D229" i="5"/>
  <c r="G229" i="5"/>
  <c r="C229" i="5"/>
  <c r="F229" i="5"/>
  <c r="E229" i="5"/>
  <c r="F293" i="5"/>
  <c r="E293" i="5"/>
  <c r="G293" i="5"/>
  <c r="D293" i="5"/>
  <c r="C293" i="5"/>
  <c r="F357" i="5"/>
  <c r="C357" i="5"/>
  <c r="G357" i="5"/>
  <c r="D357" i="5"/>
  <c r="E357" i="5"/>
  <c r="F421" i="5"/>
  <c r="C421" i="5"/>
  <c r="G421" i="5"/>
  <c r="D421" i="5"/>
  <c r="E421" i="5"/>
  <c r="F485" i="5"/>
  <c r="G485" i="5"/>
  <c r="E485" i="5"/>
  <c r="D485" i="5"/>
  <c r="C485" i="5"/>
  <c r="F549" i="5"/>
  <c r="G549" i="5"/>
  <c r="E549" i="5"/>
  <c r="D549" i="5"/>
  <c r="C549" i="5"/>
  <c r="F613" i="5"/>
  <c r="G613" i="5"/>
  <c r="E613" i="5"/>
  <c r="D613" i="5"/>
  <c r="C613" i="5"/>
  <c r="F677" i="5"/>
  <c r="G677" i="5"/>
  <c r="E677" i="5"/>
  <c r="D677" i="5"/>
  <c r="C677" i="5"/>
  <c r="F741" i="5"/>
  <c r="G741" i="5"/>
  <c r="E741" i="5"/>
  <c r="D741" i="5"/>
  <c r="C741" i="5"/>
  <c r="F805" i="5"/>
  <c r="G805" i="5"/>
  <c r="C805" i="5"/>
  <c r="D805" i="5"/>
  <c r="E805" i="5"/>
  <c r="F869" i="5"/>
  <c r="G869" i="5"/>
  <c r="C869" i="5"/>
  <c r="D869" i="5"/>
  <c r="E869" i="5"/>
  <c r="F933" i="5"/>
  <c r="G933" i="5"/>
  <c r="C933" i="5"/>
  <c r="D933" i="5"/>
  <c r="E933" i="5"/>
  <c r="F997" i="5"/>
  <c r="G997" i="5"/>
  <c r="C997" i="5"/>
  <c r="D997" i="5"/>
  <c r="E997" i="5"/>
  <c r="E993" i="5"/>
  <c r="F993" i="5"/>
  <c r="D993" i="5"/>
  <c r="G993" i="5"/>
  <c r="C993" i="5"/>
  <c r="D865" i="5"/>
  <c r="G865" i="5"/>
  <c r="C865" i="5"/>
  <c r="E865" i="5"/>
  <c r="F865" i="5"/>
  <c r="F737" i="5"/>
  <c r="C737" i="5"/>
  <c r="D737" i="5"/>
  <c r="E737" i="5"/>
  <c r="G737" i="5"/>
  <c r="D609" i="5"/>
  <c r="E609" i="5"/>
  <c r="G609" i="5"/>
  <c r="F609" i="5"/>
  <c r="C609" i="5"/>
  <c r="F481" i="5"/>
  <c r="C481" i="5"/>
  <c r="D481" i="5"/>
  <c r="E481" i="5"/>
  <c r="G481" i="5"/>
  <c r="D353" i="5"/>
  <c r="C353" i="5"/>
  <c r="G353" i="5"/>
  <c r="F353" i="5"/>
  <c r="E353" i="5"/>
  <c r="C225" i="5"/>
  <c r="E225" i="5"/>
  <c r="F225" i="5"/>
  <c r="G225" i="5"/>
  <c r="D225" i="5"/>
  <c r="F97" i="5"/>
  <c r="G97" i="5"/>
  <c r="D97" i="5"/>
  <c r="C97" i="5"/>
  <c r="E97" i="5"/>
  <c r="C1003" i="5"/>
  <c r="D1003" i="5"/>
  <c r="F1003" i="5"/>
  <c r="E1003" i="5"/>
  <c r="G1003" i="5"/>
  <c r="G918" i="5"/>
  <c r="F918" i="5"/>
  <c r="E918" i="5"/>
  <c r="C918" i="5"/>
  <c r="D918" i="5"/>
  <c r="D832" i="5"/>
  <c r="F832" i="5"/>
  <c r="E832" i="5"/>
  <c r="G832" i="5"/>
  <c r="C832" i="5"/>
  <c r="F747" i="5"/>
  <c r="G747" i="5"/>
  <c r="E747" i="5"/>
  <c r="D747" i="5"/>
  <c r="C747" i="5"/>
  <c r="C662" i="5"/>
  <c r="D662" i="5"/>
  <c r="G662" i="5"/>
  <c r="E662" i="5"/>
  <c r="F662" i="5"/>
  <c r="E576" i="5"/>
  <c r="C576" i="5"/>
  <c r="D576" i="5"/>
  <c r="G576" i="5"/>
  <c r="F576" i="5"/>
  <c r="D491" i="5"/>
  <c r="C491" i="5"/>
  <c r="F491" i="5"/>
  <c r="G491" i="5"/>
  <c r="E491" i="5"/>
  <c r="G406" i="5"/>
  <c r="E406" i="5"/>
  <c r="D406" i="5"/>
  <c r="C406" i="5"/>
  <c r="F406" i="5"/>
  <c r="G320" i="5"/>
  <c r="F320" i="5"/>
  <c r="E320" i="5"/>
  <c r="C320" i="5"/>
  <c r="D320" i="5"/>
  <c r="D235" i="5"/>
  <c r="G235" i="5"/>
  <c r="C235" i="5"/>
  <c r="F235" i="5"/>
  <c r="E235" i="5"/>
  <c r="D150" i="5"/>
  <c r="G150" i="5"/>
  <c r="E150" i="5"/>
  <c r="C150" i="5"/>
  <c r="F150" i="5"/>
  <c r="G64" i="5"/>
  <c r="F64" i="5"/>
  <c r="E64" i="5"/>
  <c r="C64" i="5"/>
  <c r="D64" i="5"/>
  <c r="F980" i="5"/>
  <c r="G980" i="5"/>
  <c r="E980" i="5"/>
  <c r="C980" i="5"/>
  <c r="D980" i="5"/>
  <c r="F895" i="5"/>
  <c r="G895" i="5"/>
  <c r="C895" i="5"/>
  <c r="D895" i="5"/>
  <c r="E895" i="5"/>
  <c r="C810" i="5"/>
  <c r="D810" i="5"/>
  <c r="G810" i="5"/>
  <c r="E810" i="5"/>
  <c r="F810" i="5"/>
  <c r="E724" i="5"/>
  <c r="C724" i="5"/>
  <c r="D724" i="5"/>
  <c r="G724" i="5"/>
  <c r="F724" i="5"/>
  <c r="D639" i="5"/>
  <c r="C639" i="5"/>
  <c r="F639" i="5"/>
  <c r="G639" i="5"/>
  <c r="E639" i="5"/>
  <c r="G554" i="5"/>
  <c r="E554" i="5"/>
  <c r="F554" i="5"/>
  <c r="C554" i="5"/>
  <c r="D554" i="5"/>
  <c r="G468" i="5"/>
  <c r="F468" i="5"/>
  <c r="E468" i="5"/>
  <c r="C468" i="5"/>
  <c r="D468" i="5"/>
  <c r="F383" i="5"/>
  <c r="E383" i="5"/>
  <c r="C383" i="5"/>
  <c r="D383" i="5"/>
  <c r="G383" i="5"/>
  <c r="C298" i="5"/>
  <c r="F298" i="5"/>
  <c r="G298" i="5"/>
  <c r="E298" i="5"/>
  <c r="D298" i="5"/>
  <c r="G212" i="5"/>
  <c r="D212" i="5"/>
  <c r="F212" i="5"/>
  <c r="C212" i="5"/>
  <c r="E212" i="5"/>
  <c r="G127" i="5"/>
  <c r="C127" i="5"/>
  <c r="D127" i="5"/>
  <c r="F127" i="5"/>
  <c r="E127" i="5"/>
  <c r="E42" i="5"/>
  <c r="D42" i="5"/>
  <c r="G42" i="5"/>
  <c r="F42" i="5"/>
  <c r="C42" i="5"/>
  <c r="C958" i="5"/>
  <c r="F958" i="5"/>
  <c r="G958" i="5"/>
  <c r="E958" i="5"/>
  <c r="D958" i="5"/>
  <c r="E872" i="5"/>
  <c r="D872" i="5"/>
  <c r="F872" i="5"/>
  <c r="C872" i="5"/>
  <c r="G872" i="5"/>
  <c r="D787" i="5"/>
  <c r="C787" i="5"/>
  <c r="G787" i="5"/>
  <c r="F787" i="5"/>
  <c r="E787" i="5"/>
  <c r="G702" i="5"/>
  <c r="E702" i="5"/>
  <c r="F702" i="5"/>
  <c r="C702" i="5"/>
  <c r="D702" i="5"/>
  <c r="G616" i="5"/>
  <c r="F616" i="5"/>
  <c r="E616" i="5"/>
  <c r="D616" i="5"/>
  <c r="C616" i="5"/>
  <c r="F531" i="5"/>
  <c r="G531" i="5"/>
  <c r="E531" i="5"/>
  <c r="C531" i="5"/>
  <c r="D531" i="5"/>
  <c r="C446" i="5"/>
  <c r="D446" i="5"/>
  <c r="E446" i="5"/>
  <c r="G446" i="5"/>
  <c r="F446" i="5"/>
  <c r="E360" i="5"/>
  <c r="C360" i="5"/>
  <c r="F360" i="5"/>
  <c r="G360" i="5"/>
  <c r="D360" i="5"/>
  <c r="D275" i="5"/>
  <c r="C275" i="5"/>
  <c r="F275" i="5"/>
  <c r="G275" i="5"/>
  <c r="E275" i="5"/>
  <c r="E190" i="5"/>
  <c r="F190" i="5"/>
  <c r="C190" i="5"/>
  <c r="D190" i="5"/>
  <c r="G190" i="5"/>
  <c r="C104" i="5"/>
  <c r="D104" i="5"/>
  <c r="E104" i="5"/>
  <c r="G104" i="5"/>
  <c r="F104" i="5"/>
  <c r="C1026" i="5"/>
  <c r="F1026" i="5"/>
  <c r="G1026" i="5"/>
  <c r="D1026" i="5"/>
  <c r="E1026" i="5"/>
  <c r="E940" i="5"/>
  <c r="F940" i="5"/>
  <c r="G940" i="5"/>
  <c r="D940" i="5"/>
  <c r="C940" i="5"/>
  <c r="G855" i="5"/>
  <c r="C855" i="5"/>
  <c r="D855" i="5"/>
  <c r="F855" i="5"/>
  <c r="E855" i="5"/>
  <c r="G770" i="5"/>
  <c r="E770" i="5"/>
  <c r="F770" i="5"/>
  <c r="C770" i="5"/>
  <c r="D770" i="5"/>
  <c r="G684" i="5"/>
  <c r="F684" i="5"/>
  <c r="E684" i="5"/>
  <c r="D684" i="5"/>
  <c r="C684" i="5"/>
  <c r="F599" i="5"/>
  <c r="G599" i="5"/>
  <c r="E599" i="5"/>
  <c r="C599" i="5"/>
  <c r="D599" i="5"/>
  <c r="C514" i="5"/>
  <c r="D514" i="5"/>
  <c r="E514" i="5"/>
  <c r="G514" i="5"/>
  <c r="F514" i="5"/>
  <c r="E428" i="5"/>
  <c r="C428" i="5"/>
  <c r="F428" i="5"/>
  <c r="G428" i="5"/>
  <c r="D428" i="5"/>
  <c r="D343" i="5"/>
  <c r="C343" i="5"/>
  <c r="F343" i="5"/>
  <c r="G343" i="5"/>
  <c r="E343" i="5"/>
  <c r="E258" i="5"/>
  <c r="F258" i="5"/>
  <c r="G258" i="5"/>
  <c r="D258" i="5"/>
  <c r="C258" i="5"/>
  <c r="C172" i="5"/>
  <c r="E172" i="5"/>
  <c r="F172" i="5"/>
  <c r="G172" i="5"/>
  <c r="D172" i="5"/>
  <c r="D87" i="5"/>
  <c r="C87" i="5"/>
  <c r="F87" i="5"/>
  <c r="E87" i="5"/>
  <c r="G87" i="5"/>
  <c r="F781" i="5"/>
  <c r="G781" i="5"/>
  <c r="D781" i="5"/>
  <c r="E781" i="5"/>
  <c r="C781" i="5"/>
  <c r="D269" i="5"/>
  <c r="G269" i="5"/>
  <c r="E269" i="5"/>
  <c r="F269" i="5"/>
  <c r="C269" i="5"/>
  <c r="C795" i="5"/>
  <c r="D795" i="5"/>
  <c r="F795" i="5"/>
  <c r="E795" i="5"/>
  <c r="G795" i="5"/>
  <c r="G454" i="5"/>
  <c r="E454" i="5"/>
  <c r="D454" i="5"/>
  <c r="C454" i="5"/>
  <c r="F454" i="5"/>
  <c r="C112" i="5"/>
  <c r="E112" i="5"/>
  <c r="G112" i="5"/>
  <c r="F112" i="5"/>
  <c r="D112" i="5"/>
  <c r="D751" i="5"/>
  <c r="C751" i="5"/>
  <c r="F751" i="5"/>
  <c r="E751" i="5"/>
  <c r="G751" i="5"/>
  <c r="G410" i="5"/>
  <c r="E410" i="5"/>
  <c r="D410" i="5"/>
  <c r="F410" i="5"/>
  <c r="C410" i="5"/>
  <c r="C68" i="5"/>
  <c r="F68" i="5"/>
  <c r="D68" i="5"/>
  <c r="G68" i="5"/>
  <c r="E68" i="5"/>
  <c r="D707" i="5"/>
  <c r="C707" i="5"/>
  <c r="F707" i="5"/>
  <c r="G707" i="5"/>
  <c r="E707" i="5"/>
  <c r="G366" i="5"/>
  <c r="E366" i="5"/>
  <c r="D366" i="5"/>
  <c r="C366" i="5"/>
  <c r="F366" i="5"/>
  <c r="C1010" i="5"/>
  <c r="F1010" i="5"/>
  <c r="E1010" i="5"/>
  <c r="G1010" i="5"/>
  <c r="D1010" i="5"/>
  <c r="E668" i="5"/>
  <c r="C668" i="5"/>
  <c r="D668" i="5"/>
  <c r="G668" i="5"/>
  <c r="F668" i="5"/>
  <c r="D327" i="5"/>
  <c r="G327" i="5"/>
  <c r="F327" i="5"/>
  <c r="C327" i="5"/>
  <c r="E327" i="5"/>
  <c r="D1005" i="5"/>
  <c r="F1005" i="5"/>
  <c r="G1005" i="5"/>
  <c r="E1005" i="5"/>
  <c r="C1005" i="5"/>
  <c r="F493" i="5"/>
  <c r="G493" i="5"/>
  <c r="E493" i="5"/>
  <c r="D493" i="5"/>
  <c r="C493" i="5"/>
  <c r="E944" i="5"/>
  <c r="G944" i="5"/>
  <c r="C944" i="5"/>
  <c r="D944" i="5"/>
  <c r="F944" i="5"/>
  <c r="D603" i="5"/>
  <c r="C603" i="5"/>
  <c r="F603" i="5"/>
  <c r="E603" i="5"/>
  <c r="G603" i="5"/>
  <c r="E262" i="5"/>
  <c r="F262" i="5"/>
  <c r="G262" i="5"/>
  <c r="C262" i="5"/>
  <c r="D262" i="5"/>
  <c r="F900" i="5"/>
  <c r="G900" i="5"/>
  <c r="E900" i="5"/>
  <c r="C900" i="5"/>
  <c r="D900" i="5"/>
  <c r="F559" i="5"/>
  <c r="G559" i="5"/>
  <c r="E559" i="5"/>
  <c r="D559" i="5"/>
  <c r="C559" i="5"/>
  <c r="F218" i="5"/>
  <c r="C218" i="5"/>
  <c r="E218" i="5"/>
  <c r="D218" i="5"/>
  <c r="G218" i="5"/>
  <c r="C942" i="5"/>
  <c r="F942" i="5"/>
  <c r="G942" i="5"/>
  <c r="D942" i="5"/>
  <c r="E942" i="5"/>
  <c r="E600" i="5"/>
  <c r="C600" i="5"/>
  <c r="D600" i="5"/>
  <c r="G600" i="5"/>
  <c r="F600" i="5"/>
  <c r="C259" i="5"/>
  <c r="E259" i="5"/>
  <c r="D259" i="5"/>
  <c r="F259" i="5"/>
  <c r="G259" i="5"/>
  <c r="G903" i="5"/>
  <c r="C903" i="5"/>
  <c r="F903" i="5"/>
  <c r="D903" i="5"/>
  <c r="E903" i="5"/>
  <c r="G562" i="5"/>
  <c r="E562" i="5"/>
  <c r="F562" i="5"/>
  <c r="C562" i="5"/>
  <c r="D562" i="5"/>
  <c r="C220" i="5"/>
  <c r="E220" i="5"/>
  <c r="G220" i="5"/>
  <c r="F220" i="5"/>
  <c r="D220" i="5"/>
  <c r="D845" i="5"/>
  <c r="F845" i="5"/>
  <c r="G845" i="5"/>
  <c r="C845" i="5"/>
  <c r="E845" i="5"/>
  <c r="F333" i="5"/>
  <c r="C333" i="5"/>
  <c r="D333" i="5"/>
  <c r="E333" i="5"/>
  <c r="G333" i="5"/>
  <c r="C923" i="5"/>
  <c r="D923" i="5"/>
  <c r="F923" i="5"/>
  <c r="E923" i="5"/>
  <c r="G923" i="5"/>
  <c r="G582" i="5"/>
  <c r="E582" i="5"/>
  <c r="F582" i="5"/>
  <c r="C582" i="5"/>
  <c r="D582" i="5"/>
  <c r="C240" i="5"/>
  <c r="D240" i="5"/>
  <c r="G240" i="5"/>
  <c r="F240" i="5"/>
  <c r="E240" i="5"/>
  <c r="D879" i="5"/>
  <c r="E879" i="5"/>
  <c r="F879" i="5"/>
  <c r="G879" i="5"/>
  <c r="C879" i="5"/>
  <c r="G538" i="5"/>
  <c r="E538" i="5"/>
  <c r="F538" i="5"/>
  <c r="C538" i="5"/>
  <c r="D538" i="5"/>
  <c r="C196" i="5"/>
  <c r="E196" i="5"/>
  <c r="G196" i="5"/>
  <c r="D196" i="5"/>
  <c r="F196" i="5"/>
  <c r="F835" i="5"/>
  <c r="C835" i="5"/>
  <c r="D835" i="5"/>
  <c r="E835" i="5"/>
  <c r="G835" i="5"/>
  <c r="C494" i="5"/>
  <c r="D494" i="5"/>
  <c r="G494" i="5"/>
  <c r="E494" i="5"/>
  <c r="F494" i="5"/>
  <c r="G152" i="5"/>
  <c r="E152" i="5"/>
  <c r="F152" i="5"/>
  <c r="C152" i="5"/>
  <c r="D152" i="5"/>
  <c r="C796" i="5"/>
  <c r="D796" i="5"/>
  <c r="E796" i="5"/>
  <c r="F796" i="5"/>
  <c r="G796" i="5"/>
  <c r="F455" i="5"/>
  <c r="E455" i="5"/>
  <c r="C455" i="5"/>
  <c r="D455" i="5"/>
  <c r="G455" i="5"/>
  <c r="C114" i="5"/>
  <c r="F114" i="5"/>
  <c r="E114" i="5"/>
  <c r="G114" i="5"/>
  <c r="D114" i="5"/>
  <c r="D475" i="5"/>
  <c r="C475" i="5"/>
  <c r="F475" i="5"/>
  <c r="G475" i="5"/>
  <c r="E475" i="5"/>
  <c r="G260" i="5"/>
  <c r="D260" i="5"/>
  <c r="E260" i="5"/>
  <c r="C260" i="5"/>
  <c r="F260" i="5"/>
  <c r="C860" i="5"/>
  <c r="D860" i="5"/>
  <c r="E860" i="5"/>
  <c r="F860" i="5"/>
  <c r="G860" i="5"/>
  <c r="G646" i="5"/>
  <c r="E646" i="5"/>
  <c r="F646" i="5"/>
  <c r="D646" i="5"/>
  <c r="C646" i="5"/>
  <c r="C690" i="5"/>
  <c r="D690" i="5"/>
  <c r="G690" i="5"/>
  <c r="E690" i="5"/>
  <c r="F690" i="5"/>
  <c r="C390" i="5"/>
  <c r="F390" i="5"/>
  <c r="G390" i="5"/>
  <c r="E390" i="5"/>
  <c r="D390" i="5"/>
  <c r="D175" i="5"/>
  <c r="F175" i="5"/>
  <c r="C175" i="5"/>
  <c r="G175" i="5"/>
  <c r="E175" i="5"/>
  <c r="D775" i="5"/>
  <c r="C775" i="5"/>
  <c r="F775" i="5"/>
  <c r="G775" i="5"/>
  <c r="E775" i="5"/>
  <c r="C987" i="5"/>
  <c r="D987" i="5"/>
  <c r="F987" i="5"/>
  <c r="G987" i="5"/>
  <c r="E987" i="5"/>
  <c r="C558" i="5"/>
  <c r="D558" i="5"/>
  <c r="E558" i="5"/>
  <c r="G558" i="5"/>
  <c r="F558" i="5"/>
  <c r="C902" i="5"/>
  <c r="D902" i="5"/>
  <c r="G902" i="5"/>
  <c r="E902" i="5"/>
  <c r="F902" i="5"/>
  <c r="F687" i="5"/>
  <c r="G687" i="5"/>
  <c r="E687" i="5"/>
  <c r="C687" i="5"/>
  <c r="D687" i="5"/>
  <c r="D131" i="5"/>
  <c r="G131" i="5"/>
  <c r="E131" i="5"/>
  <c r="C131" i="5"/>
  <c r="F131" i="5"/>
  <c r="D925" i="5"/>
  <c r="F925" i="5"/>
  <c r="G925" i="5"/>
  <c r="C925" i="5"/>
  <c r="E925" i="5"/>
  <c r="D413" i="5"/>
  <c r="G413" i="5"/>
  <c r="C413" i="5"/>
  <c r="F413" i="5"/>
  <c r="E413" i="5"/>
  <c r="F763" i="5"/>
  <c r="G763" i="5"/>
  <c r="E763" i="5"/>
  <c r="D763" i="5"/>
  <c r="C763" i="5"/>
  <c r="G422" i="5"/>
  <c r="E422" i="5"/>
  <c r="D422" i="5"/>
  <c r="C422" i="5"/>
  <c r="F422" i="5"/>
  <c r="G80" i="5"/>
  <c r="F80" i="5"/>
  <c r="D80" i="5"/>
  <c r="C80" i="5"/>
  <c r="E80" i="5"/>
  <c r="E740" i="5"/>
  <c r="C740" i="5"/>
  <c r="D740" i="5"/>
  <c r="G740" i="5"/>
  <c r="F740" i="5"/>
  <c r="F399" i="5"/>
  <c r="E399" i="5"/>
  <c r="G399" i="5"/>
  <c r="D399" i="5"/>
  <c r="C399" i="5"/>
  <c r="E58" i="5"/>
  <c r="D58" i="5"/>
  <c r="G58" i="5"/>
  <c r="F58" i="5"/>
  <c r="C58" i="5"/>
  <c r="G718" i="5"/>
  <c r="E718" i="5"/>
  <c r="F718" i="5"/>
  <c r="C718" i="5"/>
  <c r="D718" i="5"/>
  <c r="E376" i="5"/>
  <c r="C376" i="5"/>
  <c r="D376" i="5"/>
  <c r="G376" i="5"/>
  <c r="F376" i="5"/>
  <c r="D35" i="5"/>
  <c r="G35" i="5"/>
  <c r="E35" i="5"/>
  <c r="C35" i="5"/>
  <c r="F35" i="5"/>
  <c r="F871" i="5"/>
  <c r="D871" i="5"/>
  <c r="E871" i="5"/>
  <c r="G871" i="5"/>
  <c r="C871" i="5"/>
  <c r="E700" i="5"/>
  <c r="C700" i="5"/>
  <c r="D700" i="5"/>
  <c r="G700" i="5"/>
  <c r="F700" i="5"/>
  <c r="G530" i="5"/>
  <c r="E530" i="5"/>
  <c r="F530" i="5"/>
  <c r="C530" i="5"/>
  <c r="D530" i="5"/>
  <c r="F359" i="5"/>
  <c r="E359" i="5"/>
  <c r="C359" i="5"/>
  <c r="D359" i="5"/>
  <c r="G359" i="5"/>
  <c r="G188" i="5"/>
  <c r="F188" i="5"/>
  <c r="D188" i="5"/>
  <c r="C188" i="5"/>
  <c r="E188" i="5"/>
  <c r="D1009" i="5"/>
  <c r="G1009" i="5"/>
  <c r="C1009" i="5"/>
  <c r="E1009" i="5"/>
  <c r="F1009" i="5"/>
  <c r="D753" i="5"/>
  <c r="E753" i="5"/>
  <c r="G753" i="5"/>
  <c r="F753" i="5"/>
  <c r="C753" i="5"/>
  <c r="D497" i="5"/>
  <c r="E497" i="5"/>
  <c r="G497" i="5"/>
  <c r="F497" i="5"/>
  <c r="C497" i="5"/>
  <c r="F241" i="5"/>
  <c r="E241" i="5"/>
  <c r="D241" i="5"/>
  <c r="C241" i="5"/>
  <c r="G241" i="5"/>
  <c r="E992" i="5"/>
  <c r="G992" i="5"/>
  <c r="C992" i="5"/>
  <c r="D992" i="5"/>
  <c r="F992" i="5"/>
  <c r="G822" i="5"/>
  <c r="F822" i="5"/>
  <c r="E822" i="5"/>
  <c r="C822" i="5"/>
  <c r="D822" i="5"/>
  <c r="F651" i="5"/>
  <c r="G651" i="5"/>
  <c r="E651" i="5"/>
  <c r="D651" i="5"/>
  <c r="C651" i="5"/>
  <c r="E480" i="5"/>
  <c r="C480" i="5"/>
  <c r="D480" i="5"/>
  <c r="G480" i="5"/>
  <c r="F480" i="5"/>
  <c r="G310" i="5"/>
  <c r="E310" i="5"/>
  <c r="D310" i="5"/>
  <c r="C310" i="5"/>
  <c r="F310" i="5"/>
  <c r="D139" i="5"/>
  <c r="C139" i="5"/>
  <c r="G139" i="5"/>
  <c r="F139" i="5"/>
  <c r="E139" i="5"/>
  <c r="G970" i="5"/>
  <c r="E970" i="5"/>
  <c r="F970" i="5"/>
  <c r="C970" i="5"/>
  <c r="D970" i="5"/>
  <c r="F799" i="5"/>
  <c r="G799" i="5"/>
  <c r="C799" i="5"/>
  <c r="D799" i="5"/>
  <c r="E799" i="5"/>
  <c r="E628" i="5"/>
  <c r="C628" i="5"/>
  <c r="D628" i="5"/>
  <c r="G628" i="5"/>
  <c r="F628" i="5"/>
  <c r="G458" i="5"/>
  <c r="E458" i="5"/>
  <c r="D458" i="5"/>
  <c r="C458" i="5"/>
  <c r="F458" i="5"/>
  <c r="F287" i="5"/>
  <c r="E287" i="5"/>
  <c r="G287" i="5"/>
  <c r="D287" i="5"/>
  <c r="C287" i="5"/>
  <c r="G116" i="5"/>
  <c r="D116" i="5"/>
  <c r="E116" i="5"/>
  <c r="C116" i="5"/>
  <c r="F116" i="5"/>
  <c r="F947" i="5"/>
  <c r="C947" i="5"/>
  <c r="D947" i="5"/>
  <c r="E947" i="5"/>
  <c r="G947" i="5"/>
  <c r="E776" i="5"/>
  <c r="C776" i="5"/>
  <c r="D776" i="5"/>
  <c r="G776" i="5"/>
  <c r="F776" i="5"/>
  <c r="G606" i="5"/>
  <c r="E606" i="5"/>
  <c r="F606" i="5"/>
  <c r="C606" i="5"/>
  <c r="D606" i="5"/>
  <c r="F435" i="5"/>
  <c r="G435" i="5"/>
  <c r="C435" i="5"/>
  <c r="D435" i="5"/>
  <c r="E435" i="5"/>
  <c r="E264" i="5"/>
  <c r="C264" i="5"/>
  <c r="F264" i="5"/>
  <c r="G264" i="5"/>
  <c r="D264" i="5"/>
  <c r="E94" i="5"/>
  <c r="F94" i="5"/>
  <c r="C94" i="5"/>
  <c r="G94" i="5"/>
  <c r="D94" i="5"/>
  <c r="G930" i="5"/>
  <c r="E930" i="5"/>
  <c r="D930" i="5"/>
  <c r="C930" i="5"/>
  <c r="F930" i="5"/>
  <c r="F759" i="5"/>
  <c r="G759" i="5"/>
  <c r="E759" i="5"/>
  <c r="D759" i="5"/>
  <c r="C759" i="5"/>
  <c r="E588" i="5"/>
  <c r="C588" i="5"/>
  <c r="D588" i="5"/>
  <c r="G588" i="5"/>
  <c r="F588" i="5"/>
  <c r="G418" i="5"/>
  <c r="E418" i="5"/>
  <c r="D418" i="5"/>
  <c r="C418" i="5"/>
  <c r="F418" i="5"/>
  <c r="D247" i="5"/>
  <c r="G247" i="5"/>
  <c r="F247" i="5"/>
  <c r="E247" i="5"/>
  <c r="C247" i="5"/>
  <c r="G76" i="5"/>
  <c r="F76" i="5"/>
  <c r="D76" i="5"/>
  <c r="C76" i="5"/>
  <c r="E76" i="5"/>
  <c r="F121" i="5"/>
  <c r="D121" i="5"/>
  <c r="C121" i="5"/>
  <c r="E121" i="5"/>
  <c r="G121" i="5"/>
  <c r="F249" i="5"/>
  <c r="D249" i="5"/>
  <c r="G249" i="5"/>
  <c r="E249" i="5"/>
  <c r="C249" i="5"/>
  <c r="D377" i="5"/>
  <c r="C377" i="5"/>
  <c r="E377" i="5"/>
  <c r="F377" i="5"/>
  <c r="G377" i="5"/>
  <c r="D505" i="5"/>
  <c r="E505" i="5"/>
  <c r="G505" i="5"/>
  <c r="F505" i="5"/>
  <c r="C505" i="5"/>
  <c r="D633" i="5"/>
  <c r="E633" i="5"/>
  <c r="G633" i="5"/>
  <c r="F633" i="5"/>
  <c r="C633" i="5"/>
  <c r="D761" i="5"/>
  <c r="E761" i="5"/>
  <c r="G761" i="5"/>
  <c r="F761" i="5"/>
  <c r="C761" i="5"/>
  <c r="D889" i="5"/>
  <c r="E889" i="5"/>
  <c r="F889" i="5"/>
  <c r="G889" i="5"/>
  <c r="C889" i="5"/>
  <c r="D1017" i="5"/>
  <c r="E1017" i="5"/>
  <c r="F1017" i="5"/>
  <c r="G1017" i="5"/>
  <c r="C1017" i="5"/>
  <c r="F149" i="5"/>
  <c r="C149" i="5"/>
  <c r="E149" i="5"/>
  <c r="G149" i="5"/>
  <c r="D149" i="5"/>
  <c r="D277" i="5"/>
  <c r="G277" i="5"/>
  <c r="E277" i="5"/>
  <c r="C277" i="5"/>
  <c r="F277" i="5"/>
  <c r="D405" i="5"/>
  <c r="G405" i="5"/>
  <c r="E405" i="5"/>
  <c r="C405" i="5"/>
  <c r="F405" i="5"/>
  <c r="D533" i="5"/>
  <c r="E533" i="5"/>
  <c r="G533" i="5"/>
  <c r="C533" i="5"/>
  <c r="F533" i="5"/>
  <c r="D661" i="5"/>
  <c r="E661" i="5"/>
  <c r="C661" i="5"/>
  <c r="G661" i="5"/>
  <c r="F661" i="5"/>
  <c r="D789" i="5"/>
  <c r="E789" i="5"/>
  <c r="C789" i="5"/>
  <c r="G789" i="5"/>
  <c r="F789" i="5"/>
  <c r="D917" i="5"/>
  <c r="C917" i="5"/>
  <c r="E917" i="5"/>
  <c r="G917" i="5"/>
  <c r="F917" i="5"/>
  <c r="D1025" i="5"/>
  <c r="G1025" i="5"/>
  <c r="C1025" i="5"/>
  <c r="F1025" i="5"/>
  <c r="E1025" i="5"/>
  <c r="D769" i="5"/>
  <c r="E769" i="5"/>
  <c r="G769" i="5"/>
  <c r="F769" i="5"/>
  <c r="C769" i="5"/>
  <c r="D513" i="5"/>
  <c r="E513" i="5"/>
  <c r="G513" i="5"/>
  <c r="C513" i="5"/>
  <c r="F513" i="5"/>
  <c r="F257" i="5"/>
  <c r="D257" i="5"/>
  <c r="E257" i="5"/>
  <c r="C257" i="5"/>
  <c r="G257" i="5"/>
  <c r="D1024" i="5"/>
  <c r="F1024" i="5"/>
  <c r="E1024" i="5"/>
  <c r="G1024" i="5"/>
  <c r="C1024" i="5"/>
  <c r="C854" i="5"/>
  <c r="D854" i="5"/>
  <c r="G854" i="5"/>
  <c r="F854" i="5"/>
  <c r="E854" i="5"/>
  <c r="D683" i="5"/>
  <c r="C683" i="5"/>
  <c r="F683" i="5"/>
  <c r="G683" i="5"/>
  <c r="E683" i="5"/>
  <c r="G512" i="5"/>
  <c r="F512" i="5"/>
  <c r="E512" i="5"/>
  <c r="C512" i="5"/>
  <c r="D512" i="5"/>
  <c r="C342" i="5"/>
  <c r="F342" i="5"/>
  <c r="G342" i="5"/>
  <c r="E342" i="5"/>
  <c r="D342" i="5"/>
  <c r="F171" i="5"/>
  <c r="E171" i="5"/>
  <c r="D171" i="5"/>
  <c r="G171" i="5"/>
  <c r="C171" i="5"/>
  <c r="C1002" i="5"/>
  <c r="D1002" i="5"/>
  <c r="G1002" i="5"/>
  <c r="F1002" i="5"/>
  <c r="E1002" i="5"/>
  <c r="D831" i="5"/>
  <c r="E831" i="5"/>
  <c r="G831" i="5"/>
  <c r="F831" i="5"/>
  <c r="C831" i="5"/>
  <c r="G660" i="5"/>
  <c r="F660" i="5"/>
  <c r="E660" i="5"/>
  <c r="D660" i="5"/>
  <c r="C660" i="5"/>
  <c r="C490" i="5"/>
  <c r="D490" i="5"/>
  <c r="E490" i="5"/>
  <c r="G490" i="5"/>
  <c r="F490" i="5"/>
  <c r="D319" i="5"/>
  <c r="G319" i="5"/>
  <c r="F319" i="5"/>
  <c r="C319" i="5"/>
  <c r="E319" i="5"/>
  <c r="C148" i="5"/>
  <c r="F148" i="5"/>
  <c r="D148" i="5"/>
  <c r="G148" i="5"/>
  <c r="E148" i="5"/>
  <c r="E979" i="5"/>
  <c r="G979" i="5"/>
  <c r="F979" i="5"/>
  <c r="D979" i="5"/>
  <c r="C979" i="5"/>
  <c r="G808" i="5"/>
  <c r="C808" i="5"/>
  <c r="D808" i="5"/>
  <c r="E808" i="5"/>
  <c r="F808" i="5"/>
  <c r="C638" i="5"/>
  <c r="D638" i="5"/>
  <c r="G638" i="5"/>
  <c r="F638" i="5"/>
  <c r="E638" i="5"/>
  <c r="D467" i="5"/>
  <c r="C467" i="5"/>
  <c r="G467" i="5"/>
  <c r="F467" i="5"/>
  <c r="E467" i="5"/>
  <c r="G296" i="5"/>
  <c r="D296" i="5"/>
  <c r="E296" i="5"/>
  <c r="F296" i="5"/>
  <c r="C296" i="5"/>
  <c r="G126" i="5"/>
  <c r="D126" i="5"/>
  <c r="F126" i="5"/>
  <c r="E126" i="5"/>
  <c r="C126" i="5"/>
  <c r="G962" i="5"/>
  <c r="E962" i="5"/>
  <c r="D962" i="5"/>
  <c r="C962" i="5"/>
  <c r="F962" i="5"/>
  <c r="F791" i="5"/>
  <c r="G791" i="5"/>
  <c r="E791" i="5"/>
  <c r="D791" i="5"/>
  <c r="C791" i="5"/>
  <c r="E620" i="5"/>
  <c r="C620" i="5"/>
  <c r="D620" i="5"/>
  <c r="G620" i="5"/>
  <c r="F620" i="5"/>
  <c r="G450" i="5"/>
  <c r="E450" i="5"/>
  <c r="D450" i="5"/>
  <c r="C450" i="5"/>
  <c r="F450" i="5"/>
  <c r="F279" i="5"/>
  <c r="E279" i="5"/>
  <c r="G279" i="5"/>
  <c r="D279" i="5"/>
  <c r="C279" i="5"/>
  <c r="G108" i="5"/>
  <c r="F108" i="5"/>
  <c r="D108" i="5"/>
  <c r="C108" i="5"/>
  <c r="E108" i="5"/>
  <c r="F397" i="5"/>
  <c r="E397" i="5"/>
  <c r="D397" i="5"/>
  <c r="C397" i="5"/>
  <c r="G397" i="5"/>
  <c r="D539" i="5"/>
  <c r="C539" i="5"/>
  <c r="G539" i="5"/>
  <c r="F539" i="5"/>
  <c r="E539" i="5"/>
  <c r="F836" i="5"/>
  <c r="G836" i="5"/>
  <c r="E836" i="5"/>
  <c r="C836" i="5"/>
  <c r="D836" i="5"/>
  <c r="F154" i="5"/>
  <c r="D154" i="5"/>
  <c r="E154" i="5"/>
  <c r="C154" i="5"/>
  <c r="G154" i="5"/>
  <c r="D451" i="5"/>
  <c r="G451" i="5"/>
  <c r="F451" i="5"/>
  <c r="E451" i="5"/>
  <c r="C451" i="5"/>
  <c r="C754" i="5"/>
  <c r="D754" i="5"/>
  <c r="G754" i="5"/>
  <c r="E754" i="5"/>
  <c r="F754" i="5"/>
  <c r="E71" i="5"/>
  <c r="F71" i="5"/>
  <c r="D71" i="5"/>
  <c r="G71" i="5"/>
  <c r="C71" i="5"/>
  <c r="G109" i="5"/>
  <c r="D109" i="5"/>
  <c r="F109" i="5"/>
  <c r="E109" i="5"/>
  <c r="C109" i="5"/>
  <c r="D347" i="5"/>
  <c r="C347" i="5"/>
  <c r="F347" i="5"/>
  <c r="E347" i="5"/>
  <c r="G347" i="5"/>
  <c r="E644" i="5"/>
  <c r="C644" i="5"/>
  <c r="D644" i="5"/>
  <c r="G644" i="5"/>
  <c r="F644" i="5"/>
  <c r="F1027" i="5"/>
  <c r="C1027" i="5"/>
  <c r="D1027" i="5"/>
  <c r="E1027" i="5"/>
  <c r="G1027" i="5"/>
  <c r="E344" i="5"/>
  <c r="C344" i="5"/>
  <c r="F344" i="5"/>
  <c r="G344" i="5"/>
  <c r="D344" i="5"/>
  <c r="F647" i="5"/>
  <c r="G647" i="5"/>
  <c r="E647" i="5"/>
  <c r="C647" i="5"/>
  <c r="D647" i="5"/>
  <c r="C973" i="5"/>
  <c r="E973" i="5"/>
  <c r="D973" i="5"/>
  <c r="F973" i="5"/>
  <c r="G973" i="5"/>
  <c r="E1008" i="5"/>
  <c r="G1008" i="5"/>
  <c r="C1008" i="5"/>
  <c r="D1008" i="5"/>
  <c r="F1008" i="5"/>
  <c r="G326" i="5"/>
  <c r="E326" i="5"/>
  <c r="D326" i="5"/>
  <c r="C326" i="5"/>
  <c r="F326" i="5"/>
  <c r="F623" i="5"/>
  <c r="G623" i="5"/>
  <c r="E623" i="5"/>
  <c r="C623" i="5"/>
  <c r="D623" i="5"/>
  <c r="E920" i="5"/>
  <c r="D920" i="5"/>
  <c r="F920" i="5"/>
  <c r="G920" i="5"/>
  <c r="C920" i="5"/>
  <c r="E238" i="5"/>
  <c r="D238" i="5"/>
  <c r="F238" i="5"/>
  <c r="G238" i="5"/>
  <c r="C238" i="5"/>
  <c r="E540" i="5"/>
  <c r="C540" i="5"/>
  <c r="D540" i="5"/>
  <c r="G540" i="5"/>
  <c r="F540" i="5"/>
  <c r="E816" i="5"/>
  <c r="G816" i="5"/>
  <c r="C816" i="5"/>
  <c r="F816" i="5"/>
  <c r="D816" i="5"/>
  <c r="G46" i="5"/>
  <c r="D46" i="5"/>
  <c r="E46" i="5"/>
  <c r="F46" i="5"/>
  <c r="C46" i="5"/>
  <c r="G216" i="5"/>
  <c r="E216" i="5"/>
  <c r="F216" i="5"/>
  <c r="C216" i="5"/>
  <c r="D216" i="5"/>
  <c r="E516" i="5"/>
  <c r="C516" i="5"/>
  <c r="D516" i="5"/>
  <c r="F516" i="5"/>
  <c r="G516" i="5"/>
  <c r="G45" i="5"/>
  <c r="D45" i="5"/>
  <c r="F45" i="5"/>
  <c r="E45" i="5"/>
  <c r="C45" i="5"/>
  <c r="D429" i="5"/>
  <c r="G429" i="5"/>
  <c r="C429" i="5"/>
  <c r="F429" i="5"/>
  <c r="E429" i="5"/>
  <c r="G472" i="5"/>
  <c r="F472" i="5"/>
  <c r="C472" i="5"/>
  <c r="E472" i="5"/>
  <c r="D472" i="5"/>
  <c r="D861" i="5"/>
  <c r="F861" i="5"/>
  <c r="G861" i="5"/>
  <c r="E861" i="5"/>
  <c r="C861" i="5"/>
  <c r="D605" i="5"/>
  <c r="E605" i="5"/>
  <c r="C605" i="5"/>
  <c r="G605" i="5"/>
  <c r="F605" i="5"/>
  <c r="D349" i="5"/>
  <c r="G349" i="5"/>
  <c r="E349" i="5"/>
  <c r="C349" i="5"/>
  <c r="F349" i="5"/>
  <c r="F93" i="5"/>
  <c r="D93" i="5"/>
  <c r="E93" i="5"/>
  <c r="C93" i="5"/>
  <c r="G93" i="5"/>
  <c r="F891" i="5"/>
  <c r="E891" i="5"/>
  <c r="G891" i="5"/>
  <c r="D891" i="5"/>
  <c r="C891" i="5"/>
  <c r="E720" i="5"/>
  <c r="C720" i="5"/>
  <c r="D720" i="5"/>
  <c r="F720" i="5"/>
  <c r="G720" i="5"/>
  <c r="G550" i="5"/>
  <c r="E550" i="5"/>
  <c r="F550" i="5"/>
  <c r="D550" i="5"/>
  <c r="C550" i="5"/>
  <c r="F379" i="5"/>
  <c r="E379" i="5"/>
  <c r="G379" i="5"/>
  <c r="C379" i="5"/>
  <c r="D379" i="5"/>
  <c r="G208" i="5"/>
  <c r="F208" i="5"/>
  <c r="E208" i="5"/>
  <c r="D208" i="5"/>
  <c r="C208" i="5"/>
  <c r="E38" i="5"/>
  <c r="G38" i="5"/>
  <c r="C38" i="5"/>
  <c r="F38" i="5"/>
  <c r="D38" i="5"/>
  <c r="E868" i="5"/>
  <c r="C868" i="5"/>
  <c r="D868" i="5"/>
  <c r="G868" i="5"/>
  <c r="F868" i="5"/>
  <c r="G698" i="5"/>
  <c r="E698" i="5"/>
  <c r="F698" i="5"/>
  <c r="D698" i="5"/>
  <c r="C698" i="5"/>
  <c r="F527" i="5"/>
  <c r="G527" i="5"/>
  <c r="E527" i="5"/>
  <c r="C527" i="5"/>
  <c r="D527" i="5"/>
  <c r="E356" i="5"/>
  <c r="C356" i="5"/>
  <c r="F356" i="5"/>
  <c r="D356" i="5"/>
  <c r="G356" i="5"/>
  <c r="E186" i="5"/>
  <c r="D186" i="5"/>
  <c r="G186" i="5"/>
  <c r="C186" i="5"/>
  <c r="F186" i="5"/>
  <c r="E1016" i="5"/>
  <c r="D1016" i="5"/>
  <c r="F1016" i="5"/>
  <c r="C1016" i="5"/>
  <c r="G1016" i="5"/>
  <c r="G846" i="5"/>
  <c r="D846" i="5"/>
  <c r="E846" i="5"/>
  <c r="F846" i="5"/>
  <c r="C846" i="5"/>
  <c r="F675" i="5"/>
  <c r="G675" i="5"/>
  <c r="E675" i="5"/>
  <c r="C675" i="5"/>
  <c r="D675" i="5"/>
  <c r="E504" i="5"/>
  <c r="C504" i="5"/>
  <c r="D504" i="5"/>
  <c r="F504" i="5"/>
  <c r="G504" i="5"/>
  <c r="G334" i="5"/>
  <c r="E334" i="5"/>
  <c r="D334" i="5"/>
  <c r="F334" i="5"/>
  <c r="C334" i="5"/>
  <c r="D163" i="5"/>
  <c r="G163" i="5"/>
  <c r="E163" i="5"/>
  <c r="F163" i="5"/>
  <c r="C163" i="5"/>
  <c r="F999" i="5"/>
  <c r="D999" i="5"/>
  <c r="E999" i="5"/>
  <c r="C999" i="5"/>
  <c r="G999" i="5"/>
  <c r="E828" i="5"/>
  <c r="F828" i="5"/>
  <c r="G828" i="5"/>
  <c r="D828" i="5"/>
  <c r="C828" i="5"/>
  <c r="G658" i="5"/>
  <c r="E658" i="5"/>
  <c r="F658" i="5"/>
  <c r="D658" i="5"/>
  <c r="C658" i="5"/>
  <c r="F487" i="5"/>
  <c r="G487" i="5"/>
  <c r="E487" i="5"/>
  <c r="C487" i="5"/>
  <c r="D487" i="5"/>
  <c r="E316" i="5"/>
  <c r="C316" i="5"/>
  <c r="F316" i="5"/>
  <c r="D316" i="5"/>
  <c r="G316" i="5"/>
  <c r="E146" i="5"/>
  <c r="G146" i="5"/>
  <c r="D146" i="5"/>
  <c r="F146" i="5"/>
  <c r="C146" i="5"/>
  <c r="D945" i="5"/>
  <c r="G945" i="5"/>
  <c r="C945" i="5"/>
  <c r="F945" i="5"/>
  <c r="E945" i="5"/>
  <c r="D689" i="5"/>
  <c r="E689" i="5"/>
  <c r="G689" i="5"/>
  <c r="C689" i="5"/>
  <c r="F689" i="5"/>
  <c r="D433" i="5"/>
  <c r="C433" i="5"/>
  <c r="E433" i="5"/>
  <c r="G433" i="5"/>
  <c r="F433" i="5"/>
  <c r="F177" i="5"/>
  <c r="E177" i="5"/>
  <c r="D177" i="5"/>
  <c r="G177" i="5"/>
  <c r="C177" i="5"/>
  <c r="G950" i="5"/>
  <c r="F950" i="5"/>
  <c r="E950" i="5"/>
  <c r="D950" i="5"/>
  <c r="C950" i="5"/>
  <c r="F779" i="5"/>
  <c r="G779" i="5"/>
  <c r="E779" i="5"/>
  <c r="C779" i="5"/>
  <c r="D779" i="5"/>
  <c r="E608" i="5"/>
  <c r="C608" i="5"/>
  <c r="D608" i="5"/>
  <c r="F608" i="5"/>
  <c r="G608" i="5"/>
  <c r="G438" i="5"/>
  <c r="E438" i="5"/>
  <c r="D438" i="5"/>
  <c r="F438" i="5"/>
  <c r="C438" i="5"/>
  <c r="F267" i="5"/>
  <c r="E267" i="5"/>
  <c r="G267" i="5"/>
  <c r="C267" i="5"/>
  <c r="D267" i="5"/>
  <c r="G96" i="5"/>
  <c r="F96" i="5"/>
  <c r="E96" i="5"/>
  <c r="D96" i="5"/>
  <c r="C96" i="5"/>
  <c r="F927" i="5"/>
  <c r="G927" i="5"/>
  <c r="C927" i="5"/>
  <c r="E927" i="5"/>
  <c r="D927" i="5"/>
  <c r="E756" i="5"/>
  <c r="C756" i="5"/>
  <c r="D756" i="5"/>
  <c r="F756" i="5"/>
  <c r="G756" i="5"/>
  <c r="G586" i="5"/>
  <c r="E586" i="5"/>
  <c r="F586" i="5"/>
  <c r="D586" i="5"/>
  <c r="C586" i="5"/>
  <c r="F415" i="5"/>
  <c r="E415" i="5"/>
  <c r="G415" i="5"/>
  <c r="C415" i="5"/>
  <c r="D415" i="5"/>
  <c r="G244" i="5"/>
  <c r="D244" i="5"/>
  <c r="E244" i="5"/>
  <c r="F244" i="5"/>
  <c r="C244" i="5"/>
  <c r="E74" i="5"/>
  <c r="D74" i="5"/>
  <c r="G74" i="5"/>
  <c r="C74" i="5"/>
  <c r="F74" i="5"/>
  <c r="E904" i="5"/>
  <c r="D904" i="5"/>
  <c r="F904" i="5"/>
  <c r="C904" i="5"/>
  <c r="G904" i="5"/>
  <c r="G734" i="5"/>
  <c r="E734" i="5"/>
  <c r="F734" i="5"/>
  <c r="D734" i="5"/>
  <c r="C734" i="5"/>
  <c r="F563" i="5"/>
  <c r="G563" i="5"/>
  <c r="E563" i="5"/>
  <c r="C563" i="5"/>
  <c r="D563" i="5"/>
  <c r="E392" i="5"/>
  <c r="C392" i="5"/>
  <c r="D392" i="5"/>
  <c r="F392" i="5"/>
  <c r="G392" i="5"/>
  <c r="E222" i="5"/>
  <c r="F222" i="5"/>
  <c r="C222" i="5"/>
  <c r="D222" i="5"/>
  <c r="G222" i="5"/>
  <c r="D51" i="5"/>
  <c r="G51" i="5"/>
  <c r="E51" i="5"/>
  <c r="F51" i="5"/>
  <c r="C51" i="5"/>
  <c r="F887" i="5"/>
  <c r="D887" i="5"/>
  <c r="E887" i="5"/>
  <c r="C887" i="5"/>
  <c r="G887" i="5"/>
  <c r="E716" i="5"/>
  <c r="C716" i="5"/>
  <c r="D716" i="5"/>
  <c r="F716" i="5"/>
  <c r="G716" i="5"/>
  <c r="G546" i="5"/>
  <c r="E546" i="5"/>
  <c r="F546" i="5"/>
  <c r="D546" i="5"/>
  <c r="C546" i="5"/>
  <c r="F375" i="5"/>
  <c r="E375" i="5"/>
  <c r="C375" i="5"/>
  <c r="G375" i="5"/>
  <c r="D375" i="5"/>
  <c r="G204" i="5"/>
  <c r="F204" i="5"/>
  <c r="D204" i="5"/>
  <c r="E204" i="5"/>
  <c r="C204" i="5"/>
  <c r="E34" i="5"/>
  <c r="G34" i="5"/>
  <c r="D34" i="5"/>
  <c r="F34" i="5"/>
  <c r="C34" i="5"/>
  <c r="F153" i="5"/>
  <c r="D153" i="5"/>
  <c r="G153" i="5"/>
  <c r="C153" i="5"/>
  <c r="E153" i="5"/>
  <c r="D281" i="5"/>
  <c r="C281" i="5"/>
  <c r="E281" i="5"/>
  <c r="G281" i="5"/>
  <c r="F281" i="5"/>
  <c r="D409" i="5"/>
  <c r="C409" i="5"/>
  <c r="E409" i="5"/>
  <c r="G409" i="5"/>
  <c r="F409" i="5"/>
  <c r="D537" i="5"/>
  <c r="E537" i="5"/>
  <c r="G537" i="5"/>
  <c r="C537" i="5"/>
  <c r="F537" i="5"/>
  <c r="D665" i="5"/>
  <c r="E665" i="5"/>
  <c r="C665" i="5"/>
  <c r="G665" i="5"/>
  <c r="F665" i="5"/>
  <c r="D793" i="5"/>
  <c r="E793" i="5"/>
  <c r="C793" i="5"/>
  <c r="G793" i="5"/>
  <c r="F793" i="5"/>
  <c r="D921" i="5"/>
  <c r="E921" i="5"/>
  <c r="F921" i="5"/>
  <c r="C921" i="5"/>
  <c r="G921" i="5"/>
  <c r="F53" i="5"/>
  <c r="E53" i="5"/>
  <c r="G53" i="5"/>
  <c r="D53" i="5"/>
  <c r="C53" i="5"/>
  <c r="F181" i="5"/>
  <c r="C181" i="5"/>
  <c r="E181" i="5"/>
  <c r="D181" i="5"/>
  <c r="G181" i="5"/>
  <c r="D309" i="5"/>
  <c r="G309" i="5"/>
  <c r="E309" i="5"/>
  <c r="F309" i="5"/>
  <c r="C309" i="5"/>
  <c r="D437" i="5"/>
  <c r="G437" i="5"/>
  <c r="E437" i="5"/>
  <c r="F437" i="5"/>
  <c r="C437" i="5"/>
  <c r="D565" i="5"/>
  <c r="E565" i="5"/>
  <c r="C565" i="5"/>
  <c r="F565" i="5"/>
  <c r="G565" i="5"/>
  <c r="D693" i="5"/>
  <c r="E693" i="5"/>
  <c r="C693" i="5"/>
  <c r="F693" i="5"/>
  <c r="G693" i="5"/>
  <c r="D821" i="5"/>
  <c r="C821" i="5"/>
  <c r="E821" i="5"/>
  <c r="F821" i="5"/>
  <c r="G821" i="5"/>
  <c r="D949" i="5"/>
  <c r="C949" i="5"/>
  <c r="E949" i="5"/>
  <c r="F949" i="5"/>
  <c r="G949" i="5"/>
  <c r="E961" i="5"/>
  <c r="F961" i="5"/>
  <c r="D961" i="5"/>
  <c r="G961" i="5"/>
  <c r="C961" i="5"/>
  <c r="F705" i="5"/>
  <c r="C705" i="5"/>
  <c r="D705" i="5"/>
  <c r="E705" i="5"/>
  <c r="G705" i="5"/>
  <c r="F449" i="5"/>
  <c r="G449" i="5"/>
  <c r="D449" i="5"/>
  <c r="C449" i="5"/>
  <c r="E449" i="5"/>
  <c r="C193" i="5"/>
  <c r="E193" i="5"/>
  <c r="F193" i="5"/>
  <c r="G193" i="5"/>
  <c r="D193" i="5"/>
  <c r="C982" i="5"/>
  <c r="D982" i="5"/>
  <c r="G982" i="5"/>
  <c r="E982" i="5"/>
  <c r="F982" i="5"/>
  <c r="C811" i="5"/>
  <c r="D811" i="5"/>
  <c r="E811" i="5"/>
  <c r="F811" i="5"/>
  <c r="G811" i="5"/>
  <c r="G640" i="5"/>
  <c r="F640" i="5"/>
  <c r="E640" i="5"/>
  <c r="D640" i="5"/>
  <c r="C640" i="5"/>
  <c r="C470" i="5"/>
  <c r="D470" i="5"/>
  <c r="E470" i="5"/>
  <c r="G470" i="5"/>
  <c r="F470" i="5"/>
  <c r="D299" i="5"/>
  <c r="E299" i="5"/>
  <c r="F299" i="5"/>
  <c r="C299" i="5"/>
  <c r="G299" i="5"/>
  <c r="C128" i="5"/>
  <c r="E128" i="5"/>
  <c r="F128" i="5"/>
  <c r="G128" i="5"/>
  <c r="D128" i="5"/>
  <c r="D959" i="5"/>
  <c r="E959" i="5"/>
  <c r="F959" i="5"/>
  <c r="G959" i="5"/>
  <c r="C959" i="5"/>
  <c r="G788" i="5"/>
  <c r="F788" i="5"/>
  <c r="E788" i="5"/>
  <c r="C788" i="5"/>
  <c r="D788" i="5"/>
  <c r="C618" i="5"/>
  <c r="D618" i="5"/>
  <c r="G618" i="5"/>
  <c r="E618" i="5"/>
  <c r="F618" i="5"/>
  <c r="D447" i="5"/>
  <c r="C447" i="5"/>
  <c r="F447" i="5"/>
  <c r="E447" i="5"/>
  <c r="G447" i="5"/>
  <c r="G276" i="5"/>
  <c r="D276" i="5"/>
  <c r="E276" i="5"/>
  <c r="C276" i="5"/>
  <c r="F276" i="5"/>
  <c r="F106" i="5"/>
  <c r="C106" i="5"/>
  <c r="E106" i="5"/>
  <c r="D106" i="5"/>
  <c r="G106" i="5"/>
  <c r="E936" i="5"/>
  <c r="D936" i="5"/>
  <c r="F936" i="5"/>
  <c r="G936" i="5"/>
  <c r="C936" i="5"/>
  <c r="G766" i="5"/>
  <c r="E766" i="5"/>
  <c r="F766" i="5"/>
  <c r="C766" i="5"/>
  <c r="D766" i="5"/>
  <c r="F595" i="5"/>
  <c r="G595" i="5"/>
  <c r="E595" i="5"/>
  <c r="D595" i="5"/>
  <c r="C595" i="5"/>
  <c r="E424" i="5"/>
  <c r="C424" i="5"/>
  <c r="D424" i="5"/>
  <c r="G424" i="5"/>
  <c r="F424" i="5"/>
  <c r="E254" i="5"/>
  <c r="D254" i="5"/>
  <c r="C254" i="5"/>
  <c r="G254" i="5"/>
  <c r="F254" i="5"/>
  <c r="D83" i="5"/>
  <c r="F83" i="5"/>
  <c r="G83" i="5"/>
  <c r="C83" i="5"/>
  <c r="E83" i="5"/>
  <c r="G919" i="5"/>
  <c r="C919" i="5"/>
  <c r="F919" i="5"/>
  <c r="E919" i="5"/>
  <c r="D919" i="5"/>
  <c r="G748" i="5"/>
  <c r="F748" i="5"/>
  <c r="C748" i="5"/>
  <c r="E748" i="5"/>
  <c r="D748" i="5"/>
  <c r="C578" i="5"/>
  <c r="D578" i="5"/>
  <c r="G578" i="5"/>
  <c r="F578" i="5"/>
  <c r="E578" i="5"/>
  <c r="D407" i="5"/>
  <c r="C407" i="5"/>
  <c r="E407" i="5"/>
  <c r="F407" i="5"/>
  <c r="G407" i="5"/>
  <c r="C236" i="5"/>
  <c r="D236" i="5"/>
  <c r="G236" i="5"/>
  <c r="E236" i="5"/>
  <c r="F236" i="5"/>
  <c r="C66" i="5"/>
  <c r="G66" i="5"/>
  <c r="F66" i="5"/>
  <c r="E66" i="5"/>
  <c r="D66" i="5"/>
  <c r="F141" i="5"/>
  <c r="E141" i="5"/>
  <c r="C141" i="5"/>
  <c r="G141" i="5"/>
  <c r="D141" i="5"/>
  <c r="E368" i="5"/>
  <c r="C368" i="5"/>
  <c r="F368" i="5"/>
  <c r="G368" i="5"/>
  <c r="D368" i="5"/>
  <c r="G666" i="5"/>
  <c r="E666" i="5"/>
  <c r="F666" i="5"/>
  <c r="D666" i="5"/>
  <c r="C666" i="5"/>
  <c r="F963" i="5"/>
  <c r="C963" i="5"/>
  <c r="D963" i="5"/>
  <c r="E963" i="5"/>
  <c r="G963" i="5"/>
  <c r="E280" i="5"/>
  <c r="C280" i="5"/>
  <c r="F280" i="5"/>
  <c r="G280" i="5"/>
  <c r="D280" i="5"/>
  <c r="F583" i="5"/>
  <c r="G583" i="5"/>
  <c r="D583" i="5"/>
  <c r="E583" i="5"/>
  <c r="C583" i="5"/>
  <c r="D877" i="5"/>
  <c r="F877" i="5"/>
  <c r="G877" i="5"/>
  <c r="C877" i="5"/>
  <c r="E877" i="5"/>
  <c r="F859" i="5"/>
  <c r="E859" i="5"/>
  <c r="G859" i="5"/>
  <c r="C859" i="5"/>
  <c r="D859" i="5"/>
  <c r="G176" i="5"/>
  <c r="F176" i="5"/>
  <c r="D176" i="5"/>
  <c r="C176" i="5"/>
  <c r="E176" i="5"/>
  <c r="C474" i="5"/>
  <c r="D474" i="5"/>
  <c r="G474" i="5"/>
  <c r="E474" i="5"/>
  <c r="F474" i="5"/>
  <c r="E856" i="5"/>
  <c r="D856" i="5"/>
  <c r="F856" i="5"/>
  <c r="C856" i="5"/>
  <c r="G856" i="5"/>
  <c r="E174" i="5"/>
  <c r="F174" i="5"/>
  <c r="C174" i="5"/>
  <c r="G174" i="5"/>
  <c r="D174" i="5"/>
  <c r="E476" i="5"/>
  <c r="C476" i="5"/>
  <c r="D476" i="5"/>
  <c r="G476" i="5"/>
  <c r="F476" i="5"/>
  <c r="D717" i="5"/>
  <c r="E717" i="5"/>
  <c r="C717" i="5"/>
  <c r="F717" i="5"/>
  <c r="G717" i="5"/>
  <c r="G838" i="5"/>
  <c r="F838" i="5"/>
  <c r="E838" i="5"/>
  <c r="D838" i="5"/>
  <c r="C838" i="5"/>
  <c r="D155" i="5"/>
  <c r="E155" i="5"/>
  <c r="G155" i="5"/>
  <c r="F155" i="5"/>
  <c r="C155" i="5"/>
  <c r="E452" i="5"/>
  <c r="C452" i="5"/>
  <c r="F452" i="5"/>
  <c r="G452" i="5"/>
  <c r="D452" i="5"/>
  <c r="G750" i="5"/>
  <c r="E750" i="5"/>
  <c r="F750" i="5"/>
  <c r="C750" i="5"/>
  <c r="D750" i="5"/>
  <c r="D67" i="5"/>
  <c r="G67" i="5"/>
  <c r="F67" i="5"/>
  <c r="E67" i="5"/>
  <c r="C67" i="5"/>
  <c r="G370" i="5"/>
  <c r="E370" i="5"/>
  <c r="D370" i="5"/>
  <c r="C370" i="5"/>
  <c r="F370" i="5"/>
  <c r="E134" i="5"/>
  <c r="C134" i="5"/>
  <c r="F134" i="5"/>
  <c r="D134" i="5"/>
  <c r="G134" i="5"/>
  <c r="F519" i="5"/>
  <c r="G519" i="5"/>
  <c r="E519" i="5"/>
  <c r="D519" i="5"/>
  <c r="C519" i="5"/>
  <c r="D685" i="5"/>
  <c r="E685" i="5"/>
  <c r="C685" i="5"/>
  <c r="F685" i="5"/>
  <c r="G685" i="5"/>
  <c r="E984" i="5"/>
  <c r="D984" i="5"/>
  <c r="F984" i="5"/>
  <c r="G984" i="5"/>
  <c r="C984" i="5"/>
  <c r="G304" i="5"/>
  <c r="F304" i="5"/>
  <c r="E304" i="5"/>
  <c r="C304" i="5"/>
  <c r="D304" i="5"/>
  <c r="E560" i="5"/>
  <c r="C560" i="5"/>
  <c r="D560" i="5"/>
  <c r="G560" i="5"/>
  <c r="F560" i="5"/>
  <c r="G946" i="5"/>
  <c r="E946" i="5"/>
  <c r="D946" i="5"/>
  <c r="C946" i="5"/>
  <c r="F946" i="5"/>
  <c r="C957" i="5"/>
  <c r="E957" i="5"/>
  <c r="F957" i="5"/>
  <c r="D957" i="5"/>
  <c r="G957" i="5"/>
  <c r="C829" i="5"/>
  <c r="E829" i="5"/>
  <c r="F829" i="5"/>
  <c r="D829" i="5"/>
  <c r="G829" i="5"/>
  <c r="F701" i="5"/>
  <c r="G701" i="5"/>
  <c r="E701" i="5"/>
  <c r="D701" i="5"/>
  <c r="C701" i="5"/>
  <c r="F573" i="5"/>
  <c r="G573" i="5"/>
  <c r="E573" i="5"/>
  <c r="D573" i="5"/>
  <c r="C573" i="5"/>
  <c r="F445" i="5"/>
  <c r="C445" i="5"/>
  <c r="G445" i="5"/>
  <c r="D445" i="5"/>
  <c r="E445" i="5"/>
  <c r="F317" i="5"/>
  <c r="E317" i="5"/>
  <c r="G317" i="5"/>
  <c r="D317" i="5"/>
  <c r="C317" i="5"/>
  <c r="G189" i="5"/>
  <c r="E189" i="5"/>
  <c r="C189" i="5"/>
  <c r="F189" i="5"/>
  <c r="D189" i="5"/>
  <c r="G61" i="5"/>
  <c r="D61" i="5"/>
  <c r="E61" i="5"/>
  <c r="F61" i="5"/>
  <c r="C61" i="5"/>
  <c r="C955" i="5"/>
  <c r="D955" i="5"/>
  <c r="E955" i="5"/>
  <c r="F955" i="5"/>
  <c r="G955" i="5"/>
  <c r="C870" i="5"/>
  <c r="D870" i="5"/>
  <c r="F870" i="5"/>
  <c r="G870" i="5"/>
  <c r="E870" i="5"/>
  <c r="G784" i="5"/>
  <c r="F784" i="5"/>
  <c r="C784" i="5"/>
  <c r="E784" i="5"/>
  <c r="D784" i="5"/>
  <c r="D699" i="5"/>
  <c r="C699" i="5"/>
  <c r="G699" i="5"/>
  <c r="F699" i="5"/>
  <c r="E699" i="5"/>
  <c r="C614" i="5"/>
  <c r="D614" i="5"/>
  <c r="E614" i="5"/>
  <c r="G614" i="5"/>
  <c r="F614" i="5"/>
  <c r="G528" i="5"/>
  <c r="F528" i="5"/>
  <c r="C528" i="5"/>
  <c r="E528" i="5"/>
  <c r="D528" i="5"/>
  <c r="D443" i="5"/>
  <c r="G443" i="5"/>
  <c r="E443" i="5"/>
  <c r="F443" i="5"/>
  <c r="C443" i="5"/>
  <c r="C358" i="5"/>
  <c r="D358" i="5"/>
  <c r="E358" i="5"/>
  <c r="G358" i="5"/>
  <c r="F358" i="5"/>
  <c r="G272" i="5"/>
  <c r="F272" i="5"/>
  <c r="C272" i="5"/>
  <c r="E272" i="5"/>
  <c r="D272" i="5"/>
  <c r="F187" i="5"/>
  <c r="C187" i="5"/>
  <c r="E187" i="5"/>
  <c r="D187" i="5"/>
  <c r="G187" i="5"/>
  <c r="D102" i="5"/>
  <c r="G102" i="5"/>
  <c r="C102" i="5"/>
  <c r="E102" i="5"/>
  <c r="F102" i="5"/>
  <c r="C1018" i="5"/>
  <c r="D1018" i="5"/>
  <c r="E1018" i="5"/>
  <c r="G1018" i="5"/>
  <c r="F1018" i="5"/>
  <c r="F932" i="5"/>
  <c r="G932" i="5"/>
  <c r="C932" i="5"/>
  <c r="E932" i="5"/>
  <c r="D932" i="5"/>
  <c r="D847" i="5"/>
  <c r="E847" i="5"/>
  <c r="G847" i="5"/>
  <c r="F847" i="5"/>
  <c r="C847" i="5"/>
  <c r="C762" i="5"/>
  <c r="D762" i="5"/>
  <c r="E762" i="5"/>
  <c r="G762" i="5"/>
  <c r="F762" i="5"/>
  <c r="G676" i="5"/>
  <c r="F676" i="5"/>
  <c r="C676" i="5"/>
  <c r="E676" i="5"/>
  <c r="D676" i="5"/>
  <c r="D591" i="5"/>
  <c r="C591" i="5"/>
  <c r="G591" i="5"/>
  <c r="F591" i="5"/>
  <c r="E591" i="5"/>
  <c r="C506" i="5"/>
  <c r="D506" i="5"/>
  <c r="E506" i="5"/>
  <c r="G506" i="5"/>
  <c r="F506" i="5"/>
  <c r="G420" i="5"/>
  <c r="D420" i="5"/>
  <c r="C420" i="5"/>
  <c r="E420" i="5"/>
  <c r="F420" i="5"/>
  <c r="D335" i="5"/>
  <c r="G335" i="5"/>
  <c r="E335" i="5"/>
  <c r="F335" i="5"/>
  <c r="C335" i="5"/>
  <c r="F250" i="5"/>
  <c r="D250" i="5"/>
  <c r="C250" i="5"/>
  <c r="E250" i="5"/>
  <c r="G250" i="5"/>
  <c r="C164" i="5"/>
  <c r="E164" i="5"/>
  <c r="D164" i="5"/>
  <c r="G164" i="5"/>
  <c r="F164" i="5"/>
  <c r="G79" i="5"/>
  <c r="C79" i="5"/>
  <c r="E79" i="5"/>
  <c r="D79" i="5"/>
  <c r="F79" i="5"/>
  <c r="E995" i="5"/>
  <c r="G995" i="5"/>
  <c r="C995" i="5"/>
  <c r="F995" i="5"/>
  <c r="D995" i="5"/>
  <c r="C910" i="5"/>
  <c r="F910" i="5"/>
  <c r="D910" i="5"/>
  <c r="G910" i="5"/>
  <c r="E910" i="5"/>
  <c r="G824" i="5"/>
  <c r="C824" i="5"/>
  <c r="D824" i="5"/>
  <c r="E824" i="5"/>
  <c r="F824" i="5"/>
  <c r="D739" i="5"/>
  <c r="C739" i="5"/>
  <c r="G739" i="5"/>
  <c r="F739" i="5"/>
  <c r="E739" i="5"/>
  <c r="C654" i="5"/>
  <c r="D654" i="5"/>
  <c r="E654" i="5"/>
  <c r="G654" i="5"/>
  <c r="F654" i="5"/>
  <c r="G568" i="5"/>
  <c r="F568" i="5"/>
  <c r="C568" i="5"/>
  <c r="E568" i="5"/>
  <c r="D568" i="5"/>
  <c r="D483" i="5"/>
  <c r="C483" i="5"/>
  <c r="G483" i="5"/>
  <c r="F483" i="5"/>
  <c r="E483" i="5"/>
  <c r="C398" i="5"/>
  <c r="D398" i="5"/>
  <c r="E398" i="5"/>
  <c r="G398" i="5"/>
  <c r="F398" i="5"/>
  <c r="G312" i="5"/>
  <c r="F312" i="5"/>
  <c r="C312" i="5"/>
  <c r="E312" i="5"/>
  <c r="D312" i="5"/>
  <c r="C227" i="5"/>
  <c r="G227" i="5"/>
  <c r="F227" i="5"/>
  <c r="D227" i="5"/>
  <c r="E227" i="5"/>
  <c r="G142" i="5"/>
  <c r="C142" i="5"/>
  <c r="F142" i="5"/>
  <c r="E142" i="5"/>
  <c r="D142" i="5"/>
  <c r="C56" i="5"/>
  <c r="D56" i="5"/>
  <c r="E56" i="5"/>
  <c r="G56" i="5"/>
  <c r="F56" i="5"/>
  <c r="C978" i="5"/>
  <c r="F978" i="5"/>
  <c r="E978" i="5"/>
  <c r="G978" i="5"/>
  <c r="D978" i="5"/>
  <c r="C892" i="5"/>
  <c r="D892" i="5"/>
  <c r="F892" i="5"/>
  <c r="E892" i="5"/>
  <c r="G892" i="5"/>
  <c r="G807" i="5"/>
  <c r="C807" i="5"/>
  <c r="D807" i="5"/>
  <c r="F807" i="5"/>
  <c r="E807" i="5"/>
  <c r="C722" i="5"/>
  <c r="D722" i="5"/>
  <c r="E722" i="5"/>
  <c r="G722" i="5"/>
  <c r="F722" i="5"/>
  <c r="G636" i="5"/>
  <c r="F636" i="5"/>
  <c r="C636" i="5"/>
  <c r="E636" i="5"/>
  <c r="D636" i="5"/>
  <c r="D551" i="5"/>
  <c r="C551" i="5"/>
  <c r="G551" i="5"/>
  <c r="F551" i="5"/>
  <c r="E551" i="5"/>
  <c r="C466" i="5"/>
  <c r="D466" i="5"/>
  <c r="E466" i="5"/>
  <c r="G466" i="5"/>
  <c r="F466" i="5"/>
  <c r="G380" i="5"/>
  <c r="D380" i="5"/>
  <c r="C380" i="5"/>
  <c r="E380" i="5"/>
  <c r="F380" i="5"/>
  <c r="D295" i="5"/>
  <c r="G295" i="5"/>
  <c r="E295" i="5"/>
  <c r="F295" i="5"/>
  <c r="C295" i="5"/>
  <c r="C210" i="5"/>
  <c r="F210" i="5"/>
  <c r="G210" i="5"/>
  <c r="E210" i="5"/>
  <c r="D210" i="5"/>
  <c r="C124" i="5"/>
  <c r="E124" i="5"/>
  <c r="F124" i="5"/>
  <c r="G124" i="5"/>
  <c r="D124" i="5"/>
  <c r="E39" i="5"/>
  <c r="F39" i="5"/>
  <c r="C39" i="5"/>
  <c r="D39" i="5"/>
  <c r="G39" i="5"/>
  <c r="E913" i="5"/>
  <c r="F913" i="5"/>
  <c r="G913" i="5"/>
  <c r="D913" i="5"/>
  <c r="C913" i="5"/>
  <c r="F785" i="5"/>
  <c r="C785" i="5"/>
  <c r="E785" i="5"/>
  <c r="D785" i="5"/>
  <c r="G785" i="5"/>
  <c r="F657" i="5"/>
  <c r="C657" i="5"/>
  <c r="E657" i="5"/>
  <c r="D657" i="5"/>
  <c r="G657" i="5"/>
  <c r="F529" i="5"/>
  <c r="C529" i="5"/>
  <c r="E529" i="5"/>
  <c r="D529" i="5"/>
  <c r="G529" i="5"/>
  <c r="F401" i="5"/>
  <c r="E401" i="5"/>
  <c r="C401" i="5"/>
  <c r="D401" i="5"/>
  <c r="G401" i="5"/>
  <c r="F273" i="5"/>
  <c r="G273" i="5"/>
  <c r="C273" i="5"/>
  <c r="D273" i="5"/>
  <c r="E273" i="5"/>
  <c r="C145" i="5"/>
  <c r="D145" i="5"/>
  <c r="G145" i="5"/>
  <c r="F145" i="5"/>
  <c r="E145" i="5"/>
  <c r="C1014" i="5"/>
  <c r="D1014" i="5"/>
  <c r="F1014" i="5"/>
  <c r="G1014" i="5"/>
  <c r="E1014" i="5"/>
  <c r="D928" i="5"/>
  <c r="F928" i="5"/>
  <c r="G928" i="5"/>
  <c r="E928" i="5"/>
  <c r="C928" i="5"/>
  <c r="C843" i="5"/>
  <c r="D843" i="5"/>
  <c r="E843" i="5"/>
  <c r="F843" i="5"/>
  <c r="G843" i="5"/>
  <c r="C758" i="5"/>
  <c r="D758" i="5"/>
  <c r="E758" i="5"/>
  <c r="G758" i="5"/>
  <c r="F758" i="5"/>
  <c r="G672" i="5"/>
  <c r="F672" i="5"/>
  <c r="C672" i="5"/>
  <c r="E672" i="5"/>
  <c r="D672" i="5"/>
  <c r="D587" i="5"/>
  <c r="C587" i="5"/>
  <c r="G587" i="5"/>
  <c r="F587" i="5"/>
  <c r="E587" i="5"/>
  <c r="C502" i="5"/>
  <c r="D502" i="5"/>
  <c r="E502" i="5"/>
  <c r="G502" i="5"/>
  <c r="F502" i="5"/>
  <c r="G416" i="5"/>
  <c r="D416" i="5"/>
  <c r="C416" i="5"/>
  <c r="E416" i="5"/>
  <c r="F416" i="5"/>
  <c r="D331" i="5"/>
  <c r="E331" i="5"/>
  <c r="G331" i="5"/>
  <c r="F331" i="5"/>
  <c r="C331" i="5"/>
  <c r="D246" i="5"/>
  <c r="F246" i="5"/>
  <c r="G246" i="5"/>
  <c r="E246" i="5"/>
  <c r="C246" i="5"/>
  <c r="C160" i="5"/>
  <c r="E160" i="5"/>
  <c r="F160" i="5"/>
  <c r="G160" i="5"/>
  <c r="D160" i="5"/>
  <c r="F75" i="5"/>
  <c r="C75" i="5"/>
  <c r="E75" i="5"/>
  <c r="D75" i="5"/>
  <c r="G75" i="5"/>
  <c r="D991" i="5"/>
  <c r="E991" i="5"/>
  <c r="G991" i="5"/>
  <c r="F991" i="5"/>
  <c r="C991" i="5"/>
  <c r="C906" i="5"/>
  <c r="D906" i="5"/>
  <c r="E906" i="5"/>
  <c r="G906" i="5"/>
  <c r="F906" i="5"/>
  <c r="F820" i="5"/>
  <c r="G820" i="5"/>
  <c r="C820" i="5"/>
  <c r="E820" i="5"/>
  <c r="D820" i="5"/>
  <c r="D735" i="5"/>
  <c r="C735" i="5"/>
  <c r="G735" i="5"/>
  <c r="F735" i="5"/>
  <c r="E735" i="5"/>
  <c r="C650" i="5"/>
  <c r="D650" i="5"/>
  <c r="E650" i="5"/>
  <c r="G650" i="5"/>
  <c r="F650" i="5"/>
  <c r="G564" i="5"/>
  <c r="F564" i="5"/>
  <c r="C564" i="5"/>
  <c r="E564" i="5"/>
  <c r="D564" i="5"/>
  <c r="D479" i="5"/>
  <c r="C479" i="5"/>
  <c r="G479" i="5"/>
  <c r="F479" i="5"/>
  <c r="E479" i="5"/>
  <c r="C394" i="5"/>
  <c r="F394" i="5"/>
  <c r="E394" i="5"/>
  <c r="G394" i="5"/>
  <c r="D394" i="5"/>
  <c r="G308" i="5"/>
  <c r="D308" i="5"/>
  <c r="C308" i="5"/>
  <c r="E308" i="5"/>
  <c r="F308" i="5"/>
  <c r="G223" i="5"/>
  <c r="E223" i="5"/>
  <c r="F223" i="5"/>
  <c r="D223" i="5"/>
  <c r="C223" i="5"/>
  <c r="F138" i="5"/>
  <c r="C138" i="5"/>
  <c r="D138" i="5"/>
  <c r="E138" i="5"/>
  <c r="G138" i="5"/>
  <c r="C52" i="5"/>
  <c r="F52" i="5"/>
  <c r="D52" i="5"/>
  <c r="G52" i="5"/>
  <c r="E52" i="5"/>
  <c r="G968" i="5"/>
  <c r="C968" i="5"/>
  <c r="D968" i="5"/>
  <c r="E968" i="5"/>
  <c r="F968" i="5"/>
  <c r="E883" i="5"/>
  <c r="G883" i="5"/>
  <c r="C883" i="5"/>
  <c r="F883" i="5"/>
  <c r="D883" i="5"/>
  <c r="C798" i="5"/>
  <c r="F798" i="5"/>
  <c r="D798" i="5"/>
  <c r="G798" i="5"/>
  <c r="E798" i="5"/>
  <c r="G712" i="5"/>
  <c r="F712" i="5"/>
  <c r="C712" i="5"/>
  <c r="E712" i="5"/>
  <c r="D712" i="5"/>
  <c r="D627" i="5"/>
  <c r="C627" i="5"/>
  <c r="G627" i="5"/>
  <c r="F627" i="5"/>
  <c r="E627" i="5"/>
  <c r="C542" i="5"/>
  <c r="D542" i="5"/>
  <c r="E542" i="5"/>
  <c r="G542" i="5"/>
  <c r="F542" i="5"/>
  <c r="G456" i="5"/>
  <c r="D456" i="5"/>
  <c r="C456" i="5"/>
  <c r="E456" i="5"/>
  <c r="F456" i="5"/>
  <c r="D371" i="5"/>
  <c r="E371" i="5"/>
  <c r="G371" i="5"/>
  <c r="F371" i="5"/>
  <c r="C371" i="5"/>
  <c r="C286" i="5"/>
  <c r="F286" i="5"/>
  <c r="E286" i="5"/>
  <c r="G286" i="5"/>
  <c r="D286" i="5"/>
  <c r="C200" i="5"/>
  <c r="D200" i="5"/>
  <c r="E200" i="5"/>
  <c r="G200" i="5"/>
  <c r="F200" i="5"/>
  <c r="C115" i="5"/>
  <c r="F115" i="5"/>
  <c r="G115" i="5"/>
  <c r="D115" i="5"/>
  <c r="E115" i="5"/>
  <c r="G30" i="5"/>
  <c r="C30" i="5"/>
  <c r="F30" i="5"/>
  <c r="E30" i="5"/>
  <c r="D30" i="5"/>
  <c r="G951" i="5"/>
  <c r="C951" i="5"/>
  <c r="D951" i="5"/>
  <c r="F951" i="5"/>
  <c r="E951" i="5"/>
  <c r="C866" i="5"/>
  <c r="F866" i="5"/>
  <c r="E866" i="5"/>
  <c r="G866" i="5"/>
  <c r="D866" i="5"/>
  <c r="G780" i="5"/>
  <c r="F780" i="5"/>
  <c r="C780" i="5"/>
  <c r="E780" i="5"/>
  <c r="D780" i="5"/>
  <c r="D695" i="5"/>
  <c r="C695" i="5"/>
  <c r="G695" i="5"/>
  <c r="F695" i="5"/>
  <c r="E695" i="5"/>
  <c r="C610" i="5"/>
  <c r="D610" i="5"/>
  <c r="E610" i="5"/>
  <c r="G610" i="5"/>
  <c r="F610" i="5"/>
  <c r="G524" i="5"/>
  <c r="F524" i="5"/>
  <c r="C524" i="5"/>
  <c r="E524" i="5"/>
  <c r="D524" i="5"/>
  <c r="D439" i="5"/>
  <c r="G439" i="5"/>
  <c r="E439" i="5"/>
  <c r="F439" i="5"/>
  <c r="C439" i="5"/>
  <c r="C354" i="5"/>
  <c r="F354" i="5"/>
  <c r="E354" i="5"/>
  <c r="G354" i="5"/>
  <c r="D354" i="5"/>
  <c r="G268" i="5"/>
  <c r="D268" i="5"/>
  <c r="C268" i="5"/>
  <c r="E268" i="5"/>
  <c r="F268" i="5"/>
  <c r="E183" i="5"/>
  <c r="G183" i="5"/>
  <c r="C183" i="5"/>
  <c r="D183" i="5"/>
  <c r="F183" i="5"/>
  <c r="C98" i="5"/>
  <c r="D98" i="5"/>
  <c r="F98" i="5"/>
  <c r="E98" i="5"/>
  <c r="G98" i="5"/>
  <c r="E41" i="5"/>
  <c r="C41" i="5"/>
  <c r="D41" i="5"/>
  <c r="F41" i="5"/>
  <c r="G41" i="5"/>
  <c r="E105" i="5"/>
  <c r="G105" i="5"/>
  <c r="C105" i="5"/>
  <c r="F105" i="5"/>
  <c r="D105" i="5"/>
  <c r="E169" i="5"/>
  <c r="G169" i="5"/>
  <c r="D169" i="5"/>
  <c r="F169" i="5"/>
  <c r="C169" i="5"/>
  <c r="E233" i="5"/>
  <c r="D233" i="5"/>
  <c r="G233" i="5"/>
  <c r="F233" i="5"/>
  <c r="C233" i="5"/>
  <c r="F297" i="5"/>
  <c r="G297" i="5"/>
  <c r="C297" i="5"/>
  <c r="D297" i="5"/>
  <c r="E297" i="5"/>
  <c r="F361" i="5"/>
  <c r="G361" i="5"/>
  <c r="C361" i="5"/>
  <c r="D361" i="5"/>
  <c r="E361" i="5"/>
  <c r="F425" i="5"/>
  <c r="G425" i="5"/>
  <c r="C425" i="5"/>
  <c r="D425" i="5"/>
  <c r="E425" i="5"/>
  <c r="F489" i="5"/>
  <c r="C489" i="5"/>
  <c r="E489" i="5"/>
  <c r="D489" i="5"/>
  <c r="G489" i="5"/>
  <c r="F553" i="5"/>
  <c r="G553" i="5"/>
  <c r="E553" i="5"/>
  <c r="D553" i="5"/>
  <c r="C553" i="5"/>
  <c r="F617" i="5"/>
  <c r="G617" i="5"/>
  <c r="E617" i="5"/>
  <c r="D617" i="5"/>
  <c r="C617" i="5"/>
  <c r="F681" i="5"/>
  <c r="C681" i="5"/>
  <c r="E681" i="5"/>
  <c r="D681" i="5"/>
  <c r="G681" i="5"/>
  <c r="F745" i="5"/>
  <c r="G745" i="5"/>
  <c r="E745" i="5"/>
  <c r="D745" i="5"/>
  <c r="C745" i="5"/>
  <c r="G809" i="5"/>
  <c r="C809" i="5"/>
  <c r="E809" i="5"/>
  <c r="D809" i="5"/>
  <c r="F809" i="5"/>
  <c r="G873" i="5"/>
  <c r="C873" i="5"/>
  <c r="E873" i="5"/>
  <c r="D873" i="5"/>
  <c r="F873" i="5"/>
  <c r="G937" i="5"/>
  <c r="C937" i="5"/>
  <c r="E937" i="5"/>
  <c r="D937" i="5"/>
  <c r="F937" i="5"/>
  <c r="G1001" i="5"/>
  <c r="C1001" i="5"/>
  <c r="E1001" i="5"/>
  <c r="D1001" i="5"/>
  <c r="F1001" i="5"/>
  <c r="D69" i="5"/>
  <c r="G69" i="5"/>
  <c r="F69" i="5"/>
  <c r="E69" i="5"/>
  <c r="C69" i="5"/>
  <c r="D133" i="5"/>
  <c r="G133" i="5"/>
  <c r="F133" i="5"/>
  <c r="E133" i="5"/>
  <c r="C133" i="5"/>
  <c r="D197" i="5"/>
  <c r="G197" i="5"/>
  <c r="F197" i="5"/>
  <c r="E197" i="5"/>
  <c r="C197" i="5"/>
  <c r="D261" i="5"/>
  <c r="C261" i="5"/>
  <c r="F261" i="5"/>
  <c r="E261" i="5"/>
  <c r="G261" i="5"/>
  <c r="F325" i="5"/>
  <c r="E325" i="5"/>
  <c r="D325" i="5"/>
  <c r="C325" i="5"/>
  <c r="G325" i="5"/>
  <c r="F389" i="5"/>
  <c r="E389" i="5"/>
  <c r="D389" i="5"/>
  <c r="C389" i="5"/>
  <c r="G389" i="5"/>
  <c r="F453" i="5"/>
  <c r="C453" i="5"/>
  <c r="D453" i="5"/>
  <c r="E453" i="5"/>
  <c r="G453" i="5"/>
  <c r="F517" i="5"/>
  <c r="G517" i="5"/>
  <c r="D517" i="5"/>
  <c r="C517" i="5"/>
  <c r="E517" i="5"/>
  <c r="F581" i="5"/>
  <c r="C581" i="5"/>
  <c r="D581" i="5"/>
  <c r="G581" i="5"/>
  <c r="E581" i="5"/>
  <c r="F645" i="5"/>
  <c r="G645" i="5"/>
  <c r="D645" i="5"/>
  <c r="C645" i="5"/>
  <c r="E645" i="5"/>
  <c r="F709" i="5"/>
  <c r="G709" i="5"/>
  <c r="D709" i="5"/>
  <c r="C709" i="5"/>
  <c r="E709" i="5"/>
  <c r="F773" i="5"/>
  <c r="C773" i="5"/>
  <c r="D773" i="5"/>
  <c r="G773" i="5"/>
  <c r="E773" i="5"/>
  <c r="F837" i="5"/>
  <c r="G837" i="5"/>
  <c r="D837" i="5"/>
  <c r="E837" i="5"/>
  <c r="C837" i="5"/>
  <c r="F901" i="5"/>
  <c r="G901" i="5"/>
  <c r="D901" i="5"/>
  <c r="E901" i="5"/>
  <c r="C901" i="5"/>
  <c r="F965" i="5"/>
  <c r="G965" i="5"/>
  <c r="D965" i="5"/>
  <c r="E965" i="5"/>
  <c r="C965" i="5"/>
  <c r="F1029" i="5"/>
  <c r="G1029" i="5"/>
  <c r="D1029" i="5"/>
  <c r="E1029" i="5"/>
  <c r="C1029" i="5"/>
  <c r="E929" i="5"/>
  <c r="F929" i="5"/>
  <c r="D929" i="5"/>
  <c r="C929" i="5"/>
  <c r="G929" i="5"/>
  <c r="D801" i="5"/>
  <c r="G801" i="5"/>
  <c r="C801" i="5"/>
  <c r="F801" i="5"/>
  <c r="E801" i="5"/>
  <c r="F673" i="5"/>
  <c r="C673" i="5"/>
  <c r="E673" i="5"/>
  <c r="D673" i="5"/>
  <c r="G673" i="5"/>
  <c r="D545" i="5"/>
  <c r="E545" i="5"/>
  <c r="G545" i="5"/>
  <c r="F545" i="5"/>
  <c r="C545" i="5"/>
  <c r="F417" i="5"/>
  <c r="G417" i="5"/>
  <c r="D417" i="5"/>
  <c r="E417" i="5"/>
  <c r="C417" i="5"/>
  <c r="D289" i="5"/>
  <c r="C289" i="5"/>
  <c r="E289" i="5"/>
  <c r="G289" i="5"/>
  <c r="F289" i="5"/>
  <c r="C161" i="5"/>
  <c r="D161" i="5"/>
  <c r="G161" i="5"/>
  <c r="F161" i="5"/>
  <c r="E161" i="5"/>
  <c r="F33" i="5"/>
  <c r="G33" i="5"/>
  <c r="D33" i="5"/>
  <c r="C33" i="5"/>
  <c r="E33" i="5"/>
  <c r="E960" i="5"/>
  <c r="G960" i="5"/>
  <c r="C960" i="5"/>
  <c r="F960" i="5"/>
  <c r="D960" i="5"/>
  <c r="C875" i="5"/>
  <c r="D875" i="5"/>
  <c r="E875" i="5"/>
  <c r="F875" i="5"/>
  <c r="G875" i="5"/>
  <c r="G790" i="5"/>
  <c r="E790" i="5"/>
  <c r="F790" i="5"/>
  <c r="C790" i="5"/>
  <c r="D790" i="5"/>
  <c r="G704" i="5"/>
  <c r="F704" i="5"/>
  <c r="E704" i="5"/>
  <c r="D704" i="5"/>
  <c r="C704" i="5"/>
  <c r="F619" i="5"/>
  <c r="G619" i="5"/>
  <c r="E619" i="5"/>
  <c r="C619" i="5"/>
  <c r="D619" i="5"/>
  <c r="C534" i="5"/>
  <c r="D534" i="5"/>
  <c r="E534" i="5"/>
  <c r="G534" i="5"/>
  <c r="F534" i="5"/>
  <c r="E448" i="5"/>
  <c r="C448" i="5"/>
  <c r="F448" i="5"/>
  <c r="G448" i="5"/>
  <c r="D448" i="5"/>
  <c r="D363" i="5"/>
  <c r="G363" i="5"/>
  <c r="F363" i="5"/>
  <c r="C363" i="5"/>
  <c r="E363" i="5"/>
  <c r="G278" i="5"/>
  <c r="E278" i="5"/>
  <c r="F278" i="5"/>
  <c r="D278" i="5"/>
  <c r="C278" i="5"/>
  <c r="C192" i="5"/>
  <c r="D192" i="5"/>
  <c r="E192" i="5"/>
  <c r="G192" i="5"/>
  <c r="F192" i="5"/>
  <c r="D107" i="5"/>
  <c r="E107" i="5"/>
  <c r="G107" i="5"/>
  <c r="F107" i="5"/>
  <c r="C107" i="5"/>
  <c r="D1023" i="5"/>
  <c r="E1023" i="5"/>
  <c r="F1023" i="5"/>
  <c r="C1023" i="5"/>
  <c r="G1023" i="5"/>
  <c r="G938" i="5"/>
  <c r="E938" i="5"/>
  <c r="F938" i="5"/>
  <c r="D938" i="5"/>
  <c r="C938" i="5"/>
  <c r="F852" i="5"/>
  <c r="G852" i="5"/>
  <c r="C852" i="5"/>
  <c r="E852" i="5"/>
  <c r="D852" i="5"/>
  <c r="F767" i="5"/>
  <c r="G767" i="5"/>
  <c r="E767" i="5"/>
  <c r="D767" i="5"/>
  <c r="C767" i="5"/>
  <c r="C682" i="5"/>
  <c r="D682" i="5"/>
  <c r="G682" i="5"/>
  <c r="F682" i="5"/>
  <c r="E682" i="5"/>
  <c r="E596" i="5"/>
  <c r="C596" i="5"/>
  <c r="D596" i="5"/>
  <c r="F596" i="5"/>
  <c r="G596" i="5"/>
  <c r="D511" i="5"/>
  <c r="C511" i="5"/>
  <c r="G511" i="5"/>
  <c r="F511" i="5"/>
  <c r="E511" i="5"/>
  <c r="G426" i="5"/>
  <c r="E426" i="5"/>
  <c r="D426" i="5"/>
  <c r="C426" i="5"/>
  <c r="F426" i="5"/>
  <c r="G340" i="5"/>
  <c r="D340" i="5"/>
  <c r="E340" i="5"/>
  <c r="F340" i="5"/>
  <c r="C340" i="5"/>
  <c r="D255" i="5"/>
  <c r="E255" i="5"/>
  <c r="F255" i="5"/>
  <c r="C255" i="5"/>
  <c r="G255" i="5"/>
  <c r="F170" i="5"/>
  <c r="C170" i="5"/>
  <c r="D170" i="5"/>
  <c r="E170" i="5"/>
  <c r="G170" i="5"/>
  <c r="G84" i="5"/>
  <c r="D84" i="5"/>
  <c r="E84" i="5"/>
  <c r="C84" i="5"/>
  <c r="F84" i="5"/>
  <c r="E1000" i="5"/>
  <c r="D1000" i="5"/>
  <c r="F1000" i="5"/>
  <c r="G1000" i="5"/>
  <c r="C1000" i="5"/>
  <c r="E915" i="5"/>
  <c r="G915" i="5"/>
  <c r="F915" i="5"/>
  <c r="C915" i="5"/>
  <c r="D915" i="5"/>
  <c r="G830" i="5"/>
  <c r="D830" i="5"/>
  <c r="E830" i="5"/>
  <c r="C830" i="5"/>
  <c r="F830" i="5"/>
  <c r="G744" i="5"/>
  <c r="F744" i="5"/>
  <c r="E744" i="5"/>
  <c r="C744" i="5"/>
  <c r="D744" i="5"/>
  <c r="F659" i="5"/>
  <c r="G659" i="5"/>
  <c r="E659" i="5"/>
  <c r="D659" i="5"/>
  <c r="C659" i="5"/>
  <c r="C574" i="5"/>
  <c r="D574" i="5"/>
  <c r="G574" i="5"/>
  <c r="E574" i="5"/>
  <c r="F574" i="5"/>
  <c r="E488" i="5"/>
  <c r="C488" i="5"/>
  <c r="D488" i="5"/>
  <c r="G488" i="5"/>
  <c r="F488" i="5"/>
  <c r="D403" i="5"/>
  <c r="G403" i="5"/>
  <c r="F403" i="5"/>
  <c r="E403" i="5"/>
  <c r="C403" i="5"/>
  <c r="G318" i="5"/>
  <c r="E318" i="5"/>
  <c r="D318" i="5"/>
  <c r="C318" i="5"/>
  <c r="F318" i="5"/>
  <c r="C232" i="5"/>
  <c r="F232" i="5"/>
  <c r="G232" i="5"/>
  <c r="E232" i="5"/>
  <c r="D232" i="5"/>
  <c r="D147" i="5"/>
  <c r="F147" i="5"/>
  <c r="G147" i="5"/>
  <c r="C147" i="5"/>
  <c r="E147" i="5"/>
  <c r="G62" i="5"/>
  <c r="C62" i="5"/>
  <c r="E62" i="5"/>
  <c r="F62" i="5"/>
  <c r="D62" i="5"/>
  <c r="G983" i="5"/>
  <c r="C983" i="5"/>
  <c r="F983" i="5"/>
  <c r="D983" i="5"/>
  <c r="E983" i="5"/>
  <c r="G898" i="5"/>
  <c r="E898" i="5"/>
  <c r="D898" i="5"/>
  <c r="C898" i="5"/>
  <c r="F898" i="5"/>
  <c r="C812" i="5"/>
  <c r="D812" i="5"/>
  <c r="E812" i="5"/>
  <c r="F812" i="5"/>
  <c r="G812" i="5"/>
  <c r="F727" i="5"/>
  <c r="G727" i="5"/>
  <c r="E727" i="5"/>
  <c r="D727" i="5"/>
  <c r="C727" i="5"/>
  <c r="C642" i="5"/>
  <c r="D642" i="5"/>
  <c r="G642" i="5"/>
  <c r="E642" i="5"/>
  <c r="F642" i="5"/>
  <c r="E556" i="5"/>
  <c r="C556" i="5"/>
  <c r="D556" i="5"/>
  <c r="G556" i="5"/>
  <c r="F556" i="5"/>
  <c r="D471" i="5"/>
  <c r="C471" i="5"/>
  <c r="F471" i="5"/>
  <c r="G471" i="5"/>
  <c r="E471" i="5"/>
  <c r="G386" i="5"/>
  <c r="E386" i="5"/>
  <c r="D386" i="5"/>
  <c r="C386" i="5"/>
  <c r="F386" i="5"/>
  <c r="G300" i="5"/>
  <c r="D300" i="5"/>
  <c r="E300" i="5"/>
  <c r="C300" i="5"/>
  <c r="F300" i="5"/>
  <c r="D215" i="5"/>
  <c r="C215" i="5"/>
  <c r="F215" i="5"/>
  <c r="E215" i="5"/>
  <c r="G215" i="5"/>
  <c r="C130" i="5"/>
  <c r="D130" i="5"/>
  <c r="E130" i="5"/>
  <c r="F130" i="5"/>
  <c r="G130" i="5"/>
  <c r="G44" i="5"/>
  <c r="F44" i="5"/>
  <c r="D44" i="5"/>
  <c r="C44" i="5"/>
  <c r="E44" i="5"/>
  <c r="F525" i="5"/>
  <c r="G525" i="5"/>
  <c r="D525" i="5"/>
  <c r="C525" i="5"/>
  <c r="E525" i="5"/>
  <c r="G966" i="5"/>
  <c r="F966" i="5"/>
  <c r="E966" i="5"/>
  <c r="D966" i="5"/>
  <c r="C966" i="5"/>
  <c r="G624" i="5"/>
  <c r="F624" i="5"/>
  <c r="C624" i="5"/>
  <c r="E624" i="5"/>
  <c r="D624" i="5"/>
  <c r="F283" i="5"/>
  <c r="C283" i="5"/>
  <c r="E283" i="5"/>
  <c r="D283" i="5"/>
  <c r="G283" i="5"/>
  <c r="G922" i="5"/>
  <c r="E922" i="5"/>
  <c r="F922" i="5"/>
  <c r="C922" i="5"/>
  <c r="D922" i="5"/>
  <c r="G580" i="5"/>
  <c r="F580" i="5"/>
  <c r="E580" i="5"/>
  <c r="C580" i="5"/>
  <c r="D580" i="5"/>
  <c r="D239" i="5"/>
  <c r="E239" i="5"/>
  <c r="C239" i="5"/>
  <c r="G239" i="5"/>
  <c r="F239" i="5"/>
  <c r="G878" i="5"/>
  <c r="D878" i="5"/>
  <c r="E878" i="5"/>
  <c r="C878" i="5"/>
  <c r="F878" i="5"/>
  <c r="G536" i="5"/>
  <c r="F536" i="5"/>
  <c r="E536" i="5"/>
  <c r="D536" i="5"/>
  <c r="C536" i="5"/>
  <c r="D195" i="5"/>
  <c r="G195" i="5"/>
  <c r="E195" i="5"/>
  <c r="F195" i="5"/>
  <c r="C195" i="5"/>
  <c r="G839" i="5"/>
  <c r="C839" i="5"/>
  <c r="F839" i="5"/>
  <c r="D839" i="5"/>
  <c r="E839" i="5"/>
  <c r="G498" i="5"/>
  <c r="E498" i="5"/>
  <c r="F498" i="5"/>
  <c r="C498" i="5"/>
  <c r="D498" i="5"/>
  <c r="C156" i="5"/>
  <c r="E156" i="5"/>
  <c r="G156" i="5"/>
  <c r="F156" i="5"/>
  <c r="D156" i="5"/>
  <c r="D749" i="5"/>
  <c r="E749" i="5"/>
  <c r="C749" i="5"/>
  <c r="F749" i="5"/>
  <c r="G749" i="5"/>
  <c r="G237" i="5"/>
  <c r="E237" i="5"/>
  <c r="F237" i="5"/>
  <c r="C237" i="5"/>
  <c r="D237" i="5"/>
  <c r="G774" i="5"/>
  <c r="E774" i="5"/>
  <c r="F774" i="5"/>
  <c r="C774" i="5"/>
  <c r="D774" i="5"/>
  <c r="G432" i="5"/>
  <c r="F432" i="5"/>
  <c r="E432" i="5"/>
  <c r="C432" i="5"/>
  <c r="D432" i="5"/>
  <c r="D91" i="5"/>
  <c r="E91" i="5"/>
  <c r="G91" i="5"/>
  <c r="F91" i="5"/>
  <c r="C91" i="5"/>
  <c r="C730" i="5"/>
  <c r="D730" i="5"/>
  <c r="E730" i="5"/>
  <c r="G730" i="5"/>
  <c r="F730" i="5"/>
  <c r="E388" i="5"/>
  <c r="C388" i="5"/>
  <c r="F388" i="5"/>
  <c r="G388" i="5"/>
  <c r="D388" i="5"/>
  <c r="G47" i="5"/>
  <c r="E47" i="5"/>
  <c r="D47" i="5"/>
  <c r="C47" i="5"/>
  <c r="F47" i="5"/>
  <c r="F771" i="5"/>
  <c r="G771" i="5"/>
  <c r="E771" i="5"/>
  <c r="D771" i="5"/>
  <c r="C771" i="5"/>
  <c r="C430" i="5"/>
  <c r="F430" i="5"/>
  <c r="G430" i="5"/>
  <c r="E430" i="5"/>
  <c r="D430" i="5"/>
  <c r="G88" i="5"/>
  <c r="E88" i="5"/>
  <c r="F88" i="5"/>
  <c r="C88" i="5"/>
  <c r="D88" i="5"/>
  <c r="E732" i="5"/>
  <c r="C732" i="5"/>
  <c r="D732" i="5"/>
  <c r="G732" i="5"/>
  <c r="F732" i="5"/>
  <c r="D391" i="5"/>
  <c r="C391" i="5"/>
  <c r="F391" i="5"/>
  <c r="E391" i="5"/>
  <c r="G391" i="5"/>
  <c r="E50" i="5"/>
  <c r="G50" i="5"/>
  <c r="D50" i="5"/>
  <c r="C50" i="5"/>
  <c r="F50" i="5"/>
  <c r="D589" i="5"/>
  <c r="E589" i="5"/>
  <c r="C589" i="5"/>
  <c r="F589" i="5"/>
  <c r="G589" i="5"/>
  <c r="G77" i="5"/>
  <c r="D77" i="5"/>
  <c r="F77" i="5"/>
  <c r="E77" i="5"/>
  <c r="C77" i="5"/>
  <c r="E752" i="5"/>
  <c r="C752" i="5"/>
  <c r="D752" i="5"/>
  <c r="G752" i="5"/>
  <c r="F752" i="5"/>
  <c r="D411" i="5"/>
  <c r="C411" i="5"/>
  <c r="F411" i="5"/>
  <c r="E411" i="5"/>
  <c r="G411" i="5"/>
  <c r="E70" i="5"/>
  <c r="C70" i="5"/>
  <c r="G70" i="5"/>
  <c r="D70" i="5"/>
  <c r="F70" i="5"/>
  <c r="E708" i="5"/>
  <c r="C708" i="5"/>
  <c r="D708" i="5"/>
  <c r="G708" i="5"/>
  <c r="F708" i="5"/>
  <c r="D367" i="5"/>
  <c r="C367" i="5"/>
  <c r="F367" i="5"/>
  <c r="E367" i="5"/>
  <c r="G367" i="5"/>
  <c r="G1006" i="5"/>
  <c r="D1006" i="5"/>
  <c r="E1006" i="5"/>
  <c r="C1006" i="5"/>
  <c r="F1006" i="5"/>
  <c r="G664" i="5"/>
  <c r="F664" i="5"/>
  <c r="E664" i="5"/>
  <c r="C664" i="5"/>
  <c r="D664" i="5"/>
  <c r="F323" i="5"/>
  <c r="E323" i="5"/>
  <c r="G323" i="5"/>
  <c r="D323" i="5"/>
  <c r="C323" i="5"/>
  <c r="G967" i="5"/>
  <c r="C967" i="5"/>
  <c r="F967" i="5"/>
  <c r="D967" i="5"/>
  <c r="E967" i="5"/>
  <c r="G626" i="5"/>
  <c r="E626" i="5"/>
  <c r="F626" i="5"/>
  <c r="C626" i="5"/>
  <c r="D626" i="5"/>
  <c r="G284" i="5"/>
  <c r="D284" i="5"/>
  <c r="E284" i="5"/>
  <c r="C284" i="5"/>
  <c r="F284" i="5"/>
  <c r="F301" i="5"/>
  <c r="C301" i="5"/>
  <c r="D301" i="5"/>
  <c r="G301" i="5"/>
  <c r="E301" i="5"/>
  <c r="F943" i="5"/>
  <c r="G943" i="5"/>
  <c r="C943" i="5"/>
  <c r="D943" i="5"/>
  <c r="E943" i="5"/>
  <c r="F387" i="5"/>
  <c r="E387" i="5"/>
  <c r="G387" i="5"/>
  <c r="D387" i="5"/>
  <c r="C387" i="5"/>
  <c r="C178" i="5"/>
  <c r="F178" i="5"/>
  <c r="E178" i="5"/>
  <c r="D178" i="5"/>
  <c r="G178" i="5"/>
  <c r="F899" i="5"/>
  <c r="C899" i="5"/>
  <c r="D899" i="5"/>
  <c r="E899" i="5"/>
  <c r="G899" i="5"/>
  <c r="F173" i="5"/>
  <c r="E173" i="5"/>
  <c r="C173" i="5"/>
  <c r="G173" i="5"/>
  <c r="D173" i="5"/>
  <c r="G858" i="5"/>
  <c r="E858" i="5"/>
  <c r="F858" i="5"/>
  <c r="C858" i="5"/>
  <c r="D858" i="5"/>
  <c r="D643" i="5"/>
  <c r="C643" i="5"/>
  <c r="F643" i="5"/>
  <c r="G643" i="5"/>
  <c r="E643" i="5"/>
  <c r="G92" i="5"/>
  <c r="F92" i="5"/>
  <c r="D92" i="5"/>
  <c r="C92" i="5"/>
  <c r="E92" i="5"/>
  <c r="E772" i="5"/>
  <c r="C772" i="5"/>
  <c r="D772" i="5"/>
  <c r="F772" i="5"/>
  <c r="G772" i="5"/>
  <c r="C941" i="5"/>
  <c r="E941" i="5"/>
  <c r="D941" i="5"/>
  <c r="F941" i="5"/>
  <c r="G941" i="5"/>
  <c r="F219" i="5"/>
  <c r="G219" i="5"/>
  <c r="D219" i="5"/>
  <c r="C219" i="5"/>
  <c r="E219" i="5"/>
  <c r="C814" i="5"/>
  <c r="F814" i="5"/>
  <c r="G814" i="5"/>
  <c r="D814" i="5"/>
  <c r="E814" i="5"/>
  <c r="E604" i="5"/>
  <c r="C604" i="5"/>
  <c r="D604" i="5"/>
  <c r="G604" i="5"/>
  <c r="F604" i="5"/>
  <c r="G8" i="15" l="1"/>
  <c r="AJ21" i="22"/>
  <c r="AI21" i="22" s="1"/>
  <c r="AJ22" i="22"/>
  <c r="AI22" i="22" s="1"/>
  <c r="AJ23" i="22"/>
  <c r="AI23" i="22" s="1"/>
  <c r="AJ20" i="22"/>
  <c r="AI20" i="22" s="1"/>
  <c r="AJ19" i="22"/>
  <c r="AI19" i="22" s="1"/>
  <c r="Q183" i="16"/>
  <c r="Q63" i="16"/>
  <c r="Q46" i="16"/>
  <c r="Q45" i="16"/>
  <c r="Q50" i="16"/>
  <c r="Q77" i="16"/>
  <c r="Q167" i="16"/>
  <c r="Q59" i="16"/>
  <c r="Q55" i="16"/>
  <c r="Q150" i="16"/>
  <c r="Q194" i="16"/>
  <c r="Q171" i="16"/>
  <c r="Q102" i="16"/>
  <c r="Q164" i="16"/>
  <c r="Q187" i="16"/>
  <c r="Q188" i="16"/>
  <c r="Q44" i="16"/>
  <c r="Q168" i="16"/>
  <c r="Q141" i="16"/>
  <c r="Q25" i="16"/>
  <c r="Q114" i="16"/>
  <c r="Q137" i="16"/>
  <c r="Q15" i="16"/>
  <c r="Q80" i="16"/>
  <c r="Q172" i="16"/>
  <c r="Q69" i="16"/>
  <c r="Q118" i="16"/>
  <c r="Q202" i="16"/>
  <c r="Q65" i="16"/>
  <c r="Q38" i="16"/>
  <c r="Q42" i="16"/>
  <c r="Q85" i="16"/>
  <c r="Q193" i="16"/>
  <c r="Q101" i="16"/>
  <c r="Q115" i="16"/>
  <c r="Q48" i="16"/>
  <c r="Q205" i="16"/>
  <c r="Q111" i="16"/>
  <c r="Q123" i="16"/>
  <c r="Q195" i="16"/>
  <c r="Q108" i="16"/>
  <c r="Q54" i="16"/>
  <c r="Q182" i="16"/>
  <c r="Q49" i="16"/>
  <c r="Q162" i="16"/>
  <c r="Q130" i="16"/>
  <c r="Q117" i="16"/>
  <c r="Q126" i="16"/>
  <c r="Q148" i="16"/>
  <c r="Q165" i="16"/>
  <c r="Q95" i="16"/>
  <c r="Q146" i="16"/>
  <c r="Q154" i="16"/>
  <c r="Q129" i="16"/>
  <c r="Q184" i="16"/>
  <c r="Q136" i="16"/>
  <c r="Q96" i="16"/>
  <c r="Q28" i="16"/>
  <c r="Q151" i="16"/>
  <c r="Q177" i="16"/>
  <c r="Q207" i="16"/>
  <c r="Q92" i="16"/>
  <c r="Q9" i="16"/>
  <c r="Q200" i="16"/>
  <c r="Q122" i="16"/>
  <c r="Q22" i="16"/>
  <c r="Q56" i="16"/>
  <c r="Q58" i="16"/>
  <c r="Q93" i="16"/>
  <c r="Q87" i="16"/>
  <c r="Q99" i="16"/>
  <c r="Q39" i="16"/>
  <c r="Q158" i="16"/>
  <c r="Q33" i="16"/>
  <c r="Q169" i="16"/>
  <c r="Q203" i="16"/>
  <c r="Q197" i="16"/>
  <c r="Q41" i="16"/>
  <c r="Q113" i="16"/>
  <c r="Q110" i="16"/>
  <c r="Q201" i="16"/>
  <c r="Q17" i="16"/>
  <c r="Q173" i="16"/>
  <c r="Q120" i="16"/>
  <c r="Q35" i="16"/>
  <c r="Q90" i="16"/>
  <c r="Q40" i="16"/>
  <c r="Q142" i="16"/>
  <c r="Q62" i="16"/>
  <c r="Q32" i="16"/>
  <c r="Q175" i="16"/>
  <c r="Q47" i="16"/>
  <c r="Q174" i="16"/>
  <c r="Q139" i="16"/>
  <c r="Q57" i="16"/>
  <c r="Q181" i="16"/>
  <c r="Q68" i="16"/>
  <c r="Q74" i="16"/>
  <c r="Q78" i="16"/>
  <c r="Q125" i="16"/>
  <c r="Q147" i="16"/>
  <c r="Q71" i="16"/>
  <c r="Q79" i="16"/>
  <c r="Q18" i="16"/>
  <c r="Q128" i="16"/>
  <c r="Q180" i="16"/>
  <c r="Q20" i="16"/>
  <c r="Q34" i="16"/>
  <c r="Q116" i="16"/>
  <c r="Q16" i="16"/>
  <c r="Q156" i="16"/>
  <c r="Q192" i="16"/>
  <c r="Q109" i="16"/>
  <c r="Q155" i="16"/>
  <c r="Q82" i="16"/>
  <c r="Q66" i="16"/>
  <c r="Q152" i="16"/>
  <c r="Q149" i="16"/>
  <c r="Q105" i="16"/>
  <c r="Q43" i="16"/>
  <c r="Q52" i="16"/>
  <c r="Q31" i="16"/>
  <c r="Q11" i="16"/>
  <c r="Q70" i="16"/>
  <c r="Q30" i="16"/>
  <c r="Q53" i="16"/>
  <c r="Q196" i="16"/>
  <c r="H25" i="6"/>
  <c r="G25" i="6"/>
  <c r="D25" i="6"/>
  <c r="Q186" i="16"/>
  <c r="Q163" i="16"/>
  <c r="Q51" i="16"/>
  <c r="Q72" i="16"/>
  <c r="Q81" i="16"/>
  <c r="Q21" i="16"/>
  <c r="Q83" i="16"/>
  <c r="Q185" i="16"/>
  <c r="Q132" i="16"/>
  <c r="Q160" i="16"/>
  <c r="Q119" i="16"/>
  <c r="Q124" i="16"/>
  <c r="Q178" i="16"/>
  <c r="Q64" i="16"/>
  <c r="E25" i="6"/>
  <c r="F25" i="6"/>
  <c r="Q91" i="16"/>
  <c r="Q159" i="16"/>
  <c r="Q144" i="16"/>
  <c r="Q98" i="16"/>
  <c r="Q89" i="16"/>
  <c r="Q106" i="16"/>
  <c r="Q75" i="16"/>
  <c r="Q104" i="16"/>
  <c r="Q191" i="16"/>
  <c r="Q206" i="16"/>
  <c r="Q145" i="16"/>
  <c r="Q27" i="16"/>
  <c r="Q94" i="16"/>
  <c r="Q61" i="16"/>
  <c r="Q107" i="16"/>
  <c r="Q198" i="16"/>
  <c r="Q143" i="16"/>
  <c r="Q67" i="16"/>
  <c r="Q190" i="16"/>
  <c r="Q84" i="16"/>
  <c r="Q204" i="16"/>
  <c r="Q134" i="16"/>
  <c r="Q13" i="16"/>
  <c r="Q199" i="16"/>
  <c r="Q176" i="16"/>
  <c r="Q112" i="16"/>
  <c r="Q29" i="16"/>
  <c r="Q127" i="16"/>
  <c r="Q103" i="16"/>
  <c r="Q170" i="16"/>
  <c r="Q36" i="16"/>
  <c r="Q24" i="16"/>
  <c r="Q161" i="16"/>
  <c r="Q131" i="16"/>
  <c r="Q37" i="16"/>
  <c r="Q138" i="16"/>
  <c r="Q166" i="16"/>
  <c r="Q60" i="16"/>
  <c r="Q26" i="16"/>
  <c r="Q88" i="16"/>
  <c r="Q133" i="16"/>
  <c r="Q12" i="16"/>
  <c r="Q86" i="16"/>
  <c r="Q73" i="16"/>
  <c r="Q8" i="16"/>
  <c r="Q140" i="16"/>
  <c r="Q19" i="16"/>
  <c r="Q189" i="16"/>
  <c r="Q135" i="16"/>
  <c r="Q100" i="16"/>
  <c r="Q179" i="16"/>
  <c r="Q97" i="16"/>
  <c r="Q23" i="16"/>
  <c r="Q14" i="16"/>
  <c r="Q76" i="16"/>
  <c r="AJ30" i="22" l="1"/>
  <c r="AI30" i="22" s="1"/>
  <c r="AJ27" i="22"/>
  <c r="AI27" i="22" s="1"/>
  <c r="AJ26" i="22"/>
  <c r="AI26" i="22" s="1"/>
  <c r="AJ28" i="22"/>
  <c r="AI28" i="22" s="1"/>
  <c r="AJ29" i="22"/>
  <c r="AI29" i="22" s="1"/>
  <c r="C15" i="5"/>
</calcChain>
</file>

<file path=xl/comments1.xml><?xml version="1.0" encoding="utf-8"?>
<comments xmlns="http://schemas.openxmlformats.org/spreadsheetml/2006/main">
  <authors>
    <author>Leonardo</author>
  </authors>
  <commentList>
    <comment ref="C6" authorId="0">
      <text>
        <r>
          <rPr>
            <sz val="12"/>
            <color indexed="81"/>
            <rFont val="Calibri"/>
            <family val="2"/>
          </rPr>
          <t>Cadastre as equipes existentes na sua empresa como, por exemplo, almoxarifado, produção, etc.</t>
        </r>
      </text>
    </comment>
  </commentList>
</comments>
</file>

<file path=xl/comments2.xml><?xml version="1.0" encoding="utf-8"?>
<comments xmlns="http://schemas.openxmlformats.org/spreadsheetml/2006/main">
  <authors>
    <author>Leonardo</author>
  </authors>
  <commentList>
    <comment ref="C6" authorId="0">
      <text>
        <r>
          <rPr>
            <sz val="12"/>
            <color indexed="81"/>
            <rFont val="Calibri"/>
            <family val="2"/>
          </rPr>
          <t>Cadastre os funcionários que deseja que tenham suas tarefas controladas.</t>
        </r>
      </text>
    </comment>
    <comment ref="F6" authorId="0">
      <text>
        <r>
          <rPr>
            <sz val="12"/>
            <color indexed="81"/>
            <rFont val="Calibri"/>
            <family val="2"/>
          </rPr>
          <t>Defina a carga horária diária deste funcionário.</t>
        </r>
      </text>
    </comment>
    <comment ref="E7" authorId="0">
      <text>
        <r>
          <rPr>
            <sz val="12"/>
            <color indexed="81"/>
            <rFont val="Calibri"/>
            <family val="2"/>
          </rPr>
          <t>Associar funcionário a uma equipe cadastrada na aba "Equipe".</t>
        </r>
      </text>
    </comment>
  </commentList>
</comments>
</file>

<file path=xl/comments3.xml><?xml version="1.0" encoding="utf-8"?>
<comments xmlns="http://schemas.openxmlformats.org/spreadsheetml/2006/main">
  <authors>
    <author>Leonardo</author>
  </authors>
  <commentList>
    <comment ref="C7" authorId="0">
      <text>
        <r>
          <rPr>
            <sz val="12"/>
            <color indexed="81"/>
            <rFont val="Calibri"/>
            <family val="2"/>
          </rPr>
          <t>Informe a data do feriado.</t>
        </r>
      </text>
    </comment>
    <comment ref="D7" authorId="0">
      <text>
        <r>
          <rPr>
            <sz val="12"/>
            <color indexed="81"/>
            <rFont val="Calibri"/>
            <family val="2"/>
          </rPr>
          <t>Descreva o feriado cadastrado. Os feriados cadastrados não são contabilizados nas horas disponíveis do funcionário.</t>
        </r>
      </text>
    </comment>
  </commentList>
</comments>
</file>

<file path=xl/comments4.xml><?xml version="1.0" encoding="utf-8"?>
<comments xmlns="http://schemas.openxmlformats.org/spreadsheetml/2006/main">
  <authors>
    <author>Leonardo</author>
  </authors>
  <commentList>
    <comment ref="C6" authorId="0">
      <text>
        <r>
          <rPr>
            <sz val="12"/>
            <color indexed="81"/>
            <rFont val="Calibri"/>
            <family val="2"/>
          </rPr>
          <t>Dê um título para a tarefa que seja curto e de fácil identificação.</t>
        </r>
      </text>
    </comment>
    <comment ref="D6" authorId="0">
      <text>
        <r>
          <rPr>
            <sz val="12"/>
            <color indexed="81"/>
            <rFont val="Calibri"/>
            <family val="2"/>
          </rPr>
          <t>Descreva a tarefa em detalhes para complementar a informação.</t>
        </r>
      </text>
    </comment>
    <comment ref="E6" authorId="0">
      <text>
        <r>
          <rPr>
            <sz val="12"/>
            <color indexed="81"/>
            <rFont val="Calibri"/>
            <family val="2"/>
          </rPr>
          <t>Selecione o funcionário responsável pela tarefa. Caso uma tarefa tenha mais de um funcionário, duplique a tarefa e relacione ao outro funcionário.</t>
        </r>
      </text>
    </comment>
    <comment ref="F6" authorId="0">
      <text>
        <r>
          <rPr>
            <sz val="12"/>
            <color indexed="81"/>
            <rFont val="Calibri"/>
            <family val="2"/>
          </rPr>
          <t>Data de início da tarefa.</t>
        </r>
      </text>
    </comment>
    <comment ref="G6" authorId="0">
      <text>
        <r>
          <rPr>
            <sz val="12"/>
            <color indexed="81"/>
            <rFont val="Calibri"/>
            <family val="2"/>
          </rPr>
          <t>Insira a data de término da tarefa.</t>
        </r>
      </text>
    </comment>
    <comment ref="J6" authorId="0">
      <text>
        <r>
          <rPr>
            <sz val="12"/>
            <color indexed="81"/>
            <rFont val="Calibri"/>
            <family val="2"/>
          </rPr>
          <t>Se uma tarefa começa em janeiro e termina em fevereiro, você precisa ajudar a planilha a entender a distribuição de horas nos meses.
Ex.1: uma tarefa de 10h que tem 8h em janeiro e 2h em fevereiro.
Ex.2: se uma tarefa não atravessa de um mês a outro, use apenas esta coluna para inserir as horas da tarefa.</t>
        </r>
      </text>
    </comment>
    <comment ref="K6" authorId="0">
      <text>
        <r>
          <rPr>
            <sz val="12"/>
            <color indexed="81"/>
            <rFont val="Calibri"/>
            <family val="2"/>
          </rPr>
          <t xml:space="preserve">Esta coluna dará um feedback sobre quando uma tarefa estiver todas dentro de um mesmo mês, quando ela ultrapassa de um mês para o outro e quando ela se tornou grande e atravessa mais de 2 meses.
Ex.: se uma tarefa começa em janeiro e termina em março, certamente é possível </t>
        </r>
        <r>
          <rPr>
            <sz val="9"/>
            <color indexed="81"/>
            <rFont val="Segoe UI"/>
            <family val="2"/>
          </rPr>
          <t>dividir a tarefa de forma a nunca ultrapassar 30 dias.</t>
        </r>
      </text>
    </comment>
    <comment ref="L6" authorId="0">
      <text>
        <r>
          <rPr>
            <sz val="12"/>
            <color indexed="81"/>
            <rFont val="Calibri"/>
            <family val="2"/>
          </rPr>
          <t xml:space="preserve">Se uma tarefa começa em um mês e termina em outro, insira aqui o volume de horas que sobrou para o segundo mês.
</t>
        </r>
        <r>
          <rPr>
            <b/>
            <sz val="12"/>
            <color indexed="81"/>
            <rFont val="Calibri"/>
            <family val="2"/>
          </rPr>
          <t>Ex.:</t>
        </r>
        <r>
          <rPr>
            <sz val="12"/>
            <color indexed="81"/>
            <rFont val="Calibri"/>
            <family val="2"/>
          </rPr>
          <t xml:space="preserve"> uma tarefa de 12h inicia em janeiro e termina em fevereiro. Nesse caso, você pode falar que janeiro teve 10h dessa tarefa e fevereiro teve 2h (totalizando 12h).</t>
        </r>
      </text>
    </comment>
    <comment ref="M6" authorId="0">
      <text>
        <r>
          <rPr>
            <sz val="12"/>
            <color indexed="81"/>
            <rFont val="Calibri"/>
            <family val="2"/>
          </rPr>
          <t>Defina o status da tarefa e mantenha esta parte atualizada para controlar o andamento de cada uma delas.</t>
        </r>
      </text>
    </comment>
    <comment ref="N6" authorId="0">
      <text>
        <r>
          <rPr>
            <sz val="12"/>
            <color indexed="81"/>
            <rFont val="Calibri"/>
            <family val="2"/>
          </rPr>
          <t>Insira observações que julgar importantes.</t>
        </r>
      </text>
    </comment>
  </commentList>
</comments>
</file>

<file path=xl/comments5.xml><?xml version="1.0" encoding="utf-8"?>
<comments xmlns="http://schemas.openxmlformats.org/spreadsheetml/2006/main">
  <authors>
    <author>Héctor Valente</author>
    <author>Leonardo</author>
  </authors>
  <commentList>
    <comment ref="C17" authorId="0">
      <text>
        <r>
          <rPr>
            <sz val="12"/>
            <color indexed="81"/>
            <rFont val="Segoe UI"/>
            <family val="2"/>
          </rPr>
          <t>Esse índice mede o grau de eficiência na conclusão das tarefas. 
Ex.:
Héctor Valente tem 6 tarefas,
3 concluídas no prazo, 2 concluídas em atraso e 1 não iniciada.
O índice de produtividade desse funcionário será: 60%, pois teremos concluído 3 de 5 tarefas em andamento.</t>
        </r>
      </text>
    </comment>
    <comment ref="C20" authorId="1">
      <text>
        <r>
          <rPr>
            <sz val="12"/>
            <color indexed="81"/>
            <rFont val="Calibri"/>
            <family val="2"/>
          </rPr>
          <t>Aqui você verá as melhores 5 tarefas. Apenas tarefas concluídas aparecem aqui.</t>
        </r>
      </text>
    </comment>
    <comment ref="F20" authorId="1">
      <text>
        <r>
          <rPr>
            <sz val="12"/>
            <color indexed="81"/>
            <rFont val="Calibri"/>
            <family val="2"/>
          </rPr>
          <t>Aqui você verá as piores 5 tarefas. Você encontrará somente tarefas atrasadas ou concluídas com atraso.</t>
        </r>
      </text>
    </comment>
  </commentList>
</comments>
</file>

<file path=xl/comments6.xml><?xml version="1.0" encoding="utf-8"?>
<comments xmlns="http://schemas.openxmlformats.org/spreadsheetml/2006/main">
  <authors>
    <author>Héctor Valente</author>
  </authors>
  <commentList>
    <comment ref="C8" authorId="0">
      <text>
        <r>
          <rPr>
            <sz val="12"/>
            <color indexed="81"/>
            <rFont val="Segoe UI"/>
            <family val="2"/>
          </rPr>
          <t>Esse índice mede o grau de eficiência na conclusão das tarefas. 
Ex.:
A equipe Produção tem 6 tarefas,
3 concluídas no prazo, 2 concluídas em atraso e 1 não iniciada.
O índice de produtividade dessa equipe será: 60%, pois teremos concluído 3 de 5 tarefas em andamento.</t>
        </r>
      </text>
    </comment>
  </commentList>
</comments>
</file>

<file path=xl/sharedStrings.xml><?xml version="1.0" encoding="utf-8"?>
<sst xmlns="http://schemas.openxmlformats.org/spreadsheetml/2006/main" count="386" uniqueCount="189">
  <si>
    <t xml:space="preserve">Nós recomendamos fortemente que você utilize a estrutura pronta apresentada, pois existem diversas fórmulas que podem ser afetadas pela adição de linhas e colunas. Além disso, para facilitar o preenchimento mantemos a planilha desbloqueada apenas nos locais para preenchimento. </t>
  </si>
  <si>
    <t>Eles são avisos sobre como a sua projeção está. A partir deles, você pode refinar suas projeções e pensar em medidas mais agressivas para tornar seu projeto mais agressivo.</t>
  </si>
  <si>
    <t>Basta entrar no menu superior "Revisão" e escolher o item desproteger planilha no grupo Alterações. As planilhas não possuem senhas, apenas estão bloqueadas para melhorar a usabilidade delas.</t>
  </si>
  <si>
    <t>Sim. Porém esses dados não garantem aprovações ou reprovações por parte dessas instituições. Sendo usados como dados complementares.</t>
  </si>
  <si>
    <t>Com a planilha desbloqueada(ver pergunta 5), clique sobre o número da linha com o botão diretiro e escolha a opção altura da linha no caso das linhas ou na letra da coluna com o botão direito e escolha a opção largura da coluna no caso de colunas.</t>
  </si>
  <si>
    <t>Escolha Opção Arquivo e vá ao item imprimir no seu menu superior.</t>
  </si>
  <si>
    <t>Selecione os campos que deseja mudar a moeda. Clique com o botão direito escolha a opção formatar células. Altere o símbolo para o formato que desejar na guia Número.</t>
  </si>
  <si>
    <t>1. Posso adicionar mais linhas e colunas na planilha?</t>
  </si>
  <si>
    <t>PLANILHA DE</t>
  </si>
  <si>
    <t>PREMISSAS GERAIS</t>
  </si>
  <si>
    <t>LANÇAMENTO DE TAREFAS</t>
  </si>
  <si>
    <t>ANÁLISE DO FUNCIONÁRIO</t>
  </si>
  <si>
    <t>RESULTADOS CONSOLIDADOS</t>
  </si>
  <si>
    <t>GRÁFICOS</t>
  </si>
  <si>
    <t>RELATÓRIO DE IMPRESSÃO</t>
  </si>
  <si>
    <t>Nome</t>
  </si>
  <si>
    <t>Cadastro de equipes</t>
  </si>
  <si>
    <t>Nome da equipe</t>
  </si>
  <si>
    <t>Cadastro de funcionários</t>
  </si>
  <si>
    <t>Cargo</t>
  </si>
  <si>
    <t>Associar a uma equipe?</t>
  </si>
  <si>
    <t>Sem equipe</t>
  </si>
  <si>
    <r>
      <rPr>
        <b/>
        <sz val="13"/>
        <color indexed="10"/>
        <rFont val="Calibri"/>
        <family val="2"/>
      </rPr>
      <t>Instruções:</t>
    </r>
    <r>
      <rPr>
        <sz val="13"/>
        <color indexed="63"/>
        <rFont val="Calibri"/>
        <family val="2"/>
      </rPr>
      <t xml:space="preserve"> Ao inserir os feriados a planilha entenderá que este dia não deve ser contabilizado. Sendo assim, reduzirá o tempo útil disponível de cada funcionário.</t>
    </r>
  </si>
  <si>
    <t>Defina a data</t>
  </si>
  <si>
    <t>Descrição do feriado</t>
  </si>
  <si>
    <t>Carnaval</t>
  </si>
  <si>
    <t>Dia do Trabalho</t>
  </si>
  <si>
    <t>Corpus Christi</t>
  </si>
  <si>
    <t>Nome da tarefa</t>
  </si>
  <si>
    <t>Detalhamento da tarefa</t>
  </si>
  <si>
    <t>Funcionário responsável</t>
  </si>
  <si>
    <t>Início</t>
  </si>
  <si>
    <t>Fim</t>
  </si>
  <si>
    <t>Status</t>
  </si>
  <si>
    <t>Concluída no prazo</t>
  </si>
  <si>
    <t>Concluída com atraso</t>
  </si>
  <si>
    <t>Atrasada</t>
  </si>
  <si>
    <t>Não iniciada</t>
  </si>
  <si>
    <t>Observações</t>
  </si>
  <si>
    <t>Profissional</t>
  </si>
  <si>
    <t>Selecione o mês</t>
  </si>
  <si>
    <t>Fevereiro</t>
  </si>
  <si>
    <t>Horas totais do funcionário</t>
  </si>
  <si>
    <t>Horas alocadas</t>
  </si>
  <si>
    <t>Horas disponíveis</t>
  </si>
  <si>
    <t>Janeiro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</si>
  <si>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</si>
  <si>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</si>
  <si>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</si>
  <si>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</si>
  <si>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</si>
  <si>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</si>
  <si>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</si>
  <si>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</si>
  <si>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</si>
  <si>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</si>
  <si>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Este funcionário tem horas sobrando para este mês.</t>
  </si>
  <si>
    <t>Este funcionário está com excesso de trabalho. Verifique nos lançamentos se você está sobrecarregando este profissional.</t>
  </si>
  <si>
    <t>Índice de produtividade</t>
  </si>
  <si>
    <t>O índice de produtividade está acima de 85%. Significa que este funcionário parece estar indo bem no cronograma. Pode-se entender que ele impacta positivamente nos resultados da empresa e no cumprimento de metas estabelecidas (caso as tarefas concluídas tenham a qualidade desejada).</t>
  </si>
  <si>
    <t>O índice de produtividade está abaixo de 85%. Significa que este funcionário parece estar tendo certa dificuldade nas entregas. Verifique se as datas de término estão muito apertadas ou se é problema de performance do funcionário.</t>
  </si>
  <si>
    <t>O índice de produtividade está abaixo de 60%. Significa que este funcionário parece estar tendo sérios problemas nas entregas. Verifique este funcionário de perto, pois ele pode representar riscos no cumprimento de metas importantes para a empresa.</t>
  </si>
  <si>
    <t>Top 5 melhores tarefas (no prazo)</t>
  </si>
  <si>
    <t>Ranking positivo</t>
  </si>
  <si>
    <t>Aux</t>
  </si>
  <si>
    <t>Pontuação positiva</t>
  </si>
  <si>
    <t>Pontuação negativa</t>
  </si>
  <si>
    <t>Aux positiva</t>
  </si>
  <si>
    <t>Aux negativa</t>
  </si>
  <si>
    <t>Ranking negativo</t>
  </si>
  <si>
    <t>Visualizar por status</t>
  </si>
  <si>
    <t>Tarefa</t>
  </si>
  <si>
    <t>Duração</t>
  </si>
  <si>
    <t>Tarefas</t>
  </si>
  <si>
    <t>Horas alocadas no segundo mês</t>
  </si>
  <si>
    <t>Mês início</t>
  </si>
  <si>
    <t>Mês fim</t>
  </si>
  <si>
    <t>Aux pontuação</t>
  </si>
  <si>
    <t>Aux Ranking</t>
  </si>
  <si>
    <t>Horas alocadas no primeiro mês</t>
  </si>
  <si>
    <t>O índice de produtividade está acima de 85%. Significa que a equipe parece estar indo bem nas entregas. Procure motivar a equipe a manter as taxas elevadas para que as metas sejam alcançadas com êxito.</t>
  </si>
  <si>
    <t>O índice de produtividade está abaixo de 85%. Significa que a equipe parece estar tendo certa dificuldade nas entregas. Verifique se as datas de término estão muito apertadas ou se é problema de algum funcionário específico que está "puxando" essa média para baixo.</t>
  </si>
  <si>
    <t>O índice de produtividade está abaixo de 60%. Significa que a equipe parece estar tendo sérios problemas nas entregas. Verifique cada funcionário de perto e tente entender a origem do problema. Taxas inferiores a 60% tendem a representar riscos no cumprimento de metas importantes para a empresa.</t>
  </si>
  <si>
    <t>Equipe mais produtiva no mês</t>
  </si>
  <si>
    <t>Equipe menos produtiva no mês</t>
  </si>
  <si>
    <t>Equipe</t>
  </si>
  <si>
    <t>Produtividade</t>
  </si>
  <si>
    <t>Desempate</t>
  </si>
  <si>
    <t>Pontuação</t>
  </si>
  <si>
    <t>Quantidade de tarefas</t>
  </si>
  <si>
    <t>Horas alocada</t>
  </si>
  <si>
    <t>Validação de dados</t>
  </si>
  <si>
    <t>Ranking positivo de funcionários</t>
  </si>
  <si>
    <t>Ranking negativo de funcionários</t>
  </si>
  <si>
    <t>Coluna auxiliar</t>
  </si>
  <si>
    <t>Selecione a equipe</t>
  </si>
  <si>
    <t>Equipes</t>
  </si>
  <si>
    <t>Funcionário</t>
  </si>
  <si>
    <t>Top 5 funcionários mais produtivos</t>
  </si>
  <si>
    <t>Top 5 funcionários menos produtivos</t>
  </si>
  <si>
    <t>Selecione o modo de visualização</t>
  </si>
  <si>
    <t>Validação</t>
  </si>
  <si>
    <t>Geral</t>
  </si>
  <si>
    <t>Meses</t>
  </si>
  <si>
    <t>Realizado</t>
  </si>
  <si>
    <t>Porcentagem de planejado pro primeiro mês</t>
  </si>
  <si>
    <t>Procentagem</t>
  </si>
  <si>
    <t>Volume de tarefas no ano</t>
  </si>
  <si>
    <t>Índice geral de produtividade no ano</t>
  </si>
  <si>
    <t>Nesta área você deve fazer os lançamentos de tarefas. Para cada tarefa você deve atribuir um funcionário responsável, as datas de início e fim e as horas alocadas para a sua execução além de acompanhar o andamento de cada tarefa definindo seu status.</t>
  </si>
  <si>
    <t>A partir daqui você poderá analisar seus lançamentos. Nesta área você poderá analizar a disponibilidade e a produtividade de cada funcionário além de ver um ranking com as 5 melhores e piores tarefas.</t>
  </si>
  <si>
    <t>Aqui você terá a consolidação de seus resultados com, além de análises individuais, os índices gerais de produtividade, melhor e pior equipe, melhores e piores funcionários, com listagem de tarefas filtradas.</t>
  </si>
  <si>
    <t>Nesta área você terá gráficos para visualizar seus resultados filtráveis por funcionário de forma ágil e objetiva, auxiliando na tomada de decisões.</t>
  </si>
  <si>
    <t>Aqui você encontrará um relatório completo com seus resultados já configurados para a melhor economia de tinta e papel. Basta pressionar "Ctrl+P".</t>
  </si>
  <si>
    <r>
      <rPr>
        <b/>
        <sz val="36"/>
        <color indexed="8"/>
        <rFont val="Calibri"/>
        <family val="2"/>
      </rPr>
      <t>1.</t>
    </r>
    <r>
      <rPr>
        <sz val="36"/>
        <color indexed="8"/>
        <rFont val="Calibri"/>
        <family val="2"/>
      </rPr>
      <t xml:space="preserve"> Resultados consolidados</t>
    </r>
  </si>
  <si>
    <r>
      <rPr>
        <b/>
        <sz val="36"/>
        <color indexed="8"/>
        <rFont val="Calibri"/>
        <family val="2"/>
      </rPr>
      <t>2.</t>
    </r>
    <r>
      <rPr>
        <sz val="36"/>
        <color indexed="8"/>
        <rFont val="Calibri"/>
        <family val="2"/>
      </rPr>
      <t xml:space="preserve"> Resumo de alocações do ano</t>
    </r>
  </si>
  <si>
    <r>
      <rPr>
        <b/>
        <sz val="36"/>
        <color indexed="8"/>
        <rFont val="Calibri"/>
        <family val="2"/>
      </rPr>
      <t>3.</t>
    </r>
    <r>
      <rPr>
        <sz val="36"/>
        <color indexed="8"/>
        <rFont val="Calibri"/>
        <family val="2"/>
      </rPr>
      <t xml:space="preserve"> Gráficos</t>
    </r>
  </si>
  <si>
    <r>
      <rPr>
        <b/>
        <sz val="28"/>
        <color indexed="8"/>
        <rFont val="Calibri"/>
        <family val="2"/>
      </rPr>
      <t>1.</t>
    </r>
    <r>
      <rPr>
        <sz val="28"/>
        <color indexed="8"/>
        <rFont val="Calibri"/>
        <family val="2"/>
      </rPr>
      <t xml:space="preserve"> Resultados consolidados</t>
    </r>
  </si>
  <si>
    <r>
      <rPr>
        <b/>
        <sz val="28"/>
        <color indexed="8"/>
        <rFont val="Calibri"/>
        <family val="2"/>
      </rPr>
      <t>2.</t>
    </r>
    <r>
      <rPr>
        <sz val="28"/>
        <color indexed="8"/>
        <rFont val="Calibri"/>
        <family val="2"/>
      </rPr>
      <t xml:space="preserve"> Resumo de alocações do ano</t>
    </r>
  </si>
  <si>
    <t>Dias no mês</t>
  </si>
  <si>
    <t>Índice de sucesso</t>
  </si>
  <si>
    <t>Mês</t>
  </si>
  <si>
    <t>Horas disponíveis da equipe</t>
  </si>
  <si>
    <t>Total</t>
  </si>
  <si>
    <r>
      <rPr>
        <b/>
        <sz val="28"/>
        <color indexed="8"/>
        <rFont val="Calibri"/>
        <family val="2"/>
      </rPr>
      <t>3.</t>
    </r>
    <r>
      <rPr>
        <sz val="28"/>
        <color indexed="8"/>
        <rFont val="Calibri"/>
        <family val="2"/>
      </rPr>
      <t xml:space="preserve"> Gráficos</t>
    </r>
  </si>
  <si>
    <t>Domingo</t>
  </si>
  <si>
    <t>Segunda-feira</t>
  </si>
  <si>
    <t>Terça-feira</t>
  </si>
  <si>
    <t>Quarta-feira</t>
  </si>
  <si>
    <t>Quinta-feira</t>
  </si>
  <si>
    <t>Sexta-feira</t>
  </si>
  <si>
    <t>Sábado</t>
  </si>
  <si>
    <t>Volume de horas disponíveis por dia da semana</t>
  </si>
  <si>
    <t>Está 100% alocada
em um só mês?</t>
  </si>
  <si>
    <t>-</t>
  </si>
  <si>
    <t>Top 5 piores tarefas (fora do prazo)</t>
  </si>
  <si>
    <t>Planejamento</t>
  </si>
  <si>
    <t>Execução</t>
  </si>
  <si>
    <t>Controle</t>
  </si>
  <si>
    <t>Confraternização universal</t>
  </si>
  <si>
    <t>Sexta-feira da Paixão de Cristo</t>
  </si>
  <si>
    <t>Dia de Tiradentes</t>
  </si>
  <si>
    <t>Dia da Independência do Brasil</t>
  </si>
  <si>
    <t>Dia de Nossa Senhora Aparecida</t>
  </si>
  <si>
    <t>Dia de Finados</t>
  </si>
  <si>
    <t>Dia da Proclamação da República</t>
  </si>
  <si>
    <t>Natal</t>
  </si>
  <si>
    <t>Todos</t>
  </si>
  <si>
    <t>Produção</t>
  </si>
  <si>
    <t>Desenvolvimento</t>
  </si>
  <si>
    <t>RELATÓRIO</t>
  </si>
  <si>
    <t>DASHBOARD</t>
  </si>
  <si>
    <t>5. Como desbloquear a planilha?</t>
  </si>
  <si>
    <t>2. Posso remover linhas?</t>
  </si>
  <si>
    <t>6. Como redimensiono uma coluna ou linha da planilha?</t>
  </si>
  <si>
    <t>3. Para que servem os alertas?</t>
  </si>
  <si>
    <t>7. Como faço para imprimir uma planilha?</t>
  </si>
  <si>
    <t>4. Essa planilha pode ser apresentada para instituições financeiras?</t>
  </si>
  <si>
    <t>8. Como mudo a moeda da planilha?</t>
  </si>
  <si>
    <t>Controle de Consumo de Água</t>
  </si>
  <si>
    <t>Veja mais</t>
  </si>
  <si>
    <t>Controle de Armários</t>
  </si>
  <si>
    <t>Controle de Consumo de Combustível</t>
  </si>
  <si>
    <t>Controle de Frota de Veículos</t>
  </si>
  <si>
    <t>Controle De Transporte De Passageiros</t>
  </si>
  <si>
    <t>SOBRE A SOUZA</t>
  </si>
  <si>
    <t>RELATÓRIO DE CONTROLE DE TAREFAS</t>
  </si>
  <si>
    <t>Com esta planilha você poderá ter o total controle sobre suas tarefas pondendo ver índices de produtividade e planejamento.</t>
  </si>
  <si>
    <t>Aqui você vai definir dados sobre sua empresa, equipe, funcionários e cadastrar feriados. Equipe: Aqui você deverá cadastrar todas as equipes que deseja ter suas tarefas controladas. Funcionários: Aqui você vai cadastrar seus funcionários atribuindo cargos e equipes. Feriados: Aqui você deve cadastrar os feriados existentes no ano de exercício.</t>
  </si>
  <si>
    <t>LANÇAMENTOS DE TAREFAS</t>
  </si>
  <si>
    <t>Aqui você encontra um painel com os principais resultados do seu controle de tarefas em formato de gráficos.</t>
  </si>
  <si>
    <t>Tarefas concluída no prazo</t>
  </si>
  <si>
    <t>Tarefas concluída com atraso</t>
  </si>
  <si>
    <t>Tarefas atrasadas</t>
  </si>
  <si>
    <t>Tarefas não iniciadas</t>
  </si>
  <si>
    <t>Total de tarefas cadastradas</t>
  </si>
  <si>
    <t>status</t>
  </si>
  <si>
    <t>qtde</t>
  </si>
  <si>
    <t>desempate</t>
  </si>
  <si>
    <t>indice</t>
  </si>
  <si>
    <t>funcionário</t>
  </si>
  <si>
    <t>equipe</t>
  </si>
  <si>
    <t>Cadastro dos feriados</t>
  </si>
  <si>
    <t>Damaris De Souza Leite</t>
  </si>
  <si>
    <t>Felipe De Godoy Torquato</t>
  </si>
  <si>
    <t>Supervisor</t>
  </si>
  <si>
    <t>Tarefa de Supervisor de Execução</t>
  </si>
  <si>
    <t>Tarefa de Encarregado de Controle</t>
  </si>
  <si>
    <t>CONTROLE DE TAREFAS - DEMONSTRATIVA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</si>
</sst>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"/>
    <numFmt numFmtId="165" formatCode="0.000000"/>
  </numFmts>
  <fonts count="49" x14ac:knownFonts="1">
    <font>
      <sz val="11"/>
      <color theme="1"/>
      <name val="Calibri"/>
      <family val="2"/>
      <scheme val="minor"/>
    </font>
    <font>
      <sz val="13"/>
      <color indexed="63"/>
      <name val="Calibri"/>
      <family val="2"/>
    </font>
    <font>
      <b/>
      <sz val="13"/>
      <color indexed="10"/>
      <name val="Calibri"/>
      <family val="2"/>
    </font>
    <font>
      <sz val="36"/>
      <color indexed="8"/>
      <name val="Calibri"/>
      <family val="2"/>
    </font>
    <font>
      <b/>
      <sz val="36"/>
      <color indexed="8"/>
      <name val="Calibri"/>
      <family val="2"/>
    </font>
    <font>
      <sz val="28"/>
      <color indexed="8"/>
      <name val="Calibri"/>
      <family val="2"/>
    </font>
    <font>
      <b/>
      <sz val="28"/>
      <color indexed="8"/>
      <name val="Calibri"/>
      <family val="2"/>
    </font>
    <font>
      <sz val="9"/>
      <color indexed="81"/>
      <name val="Segoe UI"/>
      <family val="2"/>
    </font>
    <font>
      <sz val="12"/>
      <color indexed="81"/>
      <name val="Calibri"/>
      <family val="2"/>
    </font>
    <font>
      <b/>
      <sz val="12"/>
      <color indexed="81"/>
      <name val="Calibri"/>
      <family val="2"/>
    </font>
    <font>
      <sz val="12"/>
      <color indexed="81"/>
      <name val="Segoe U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rgb="FF33333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 tint="0.24994659260841701"/>
      <name val="Calibri"/>
      <family val="2"/>
      <scheme val="minor"/>
    </font>
    <font>
      <sz val="13"/>
      <color rgb="FF333333"/>
      <name val="Calibri"/>
      <family val="2"/>
      <scheme val="minor"/>
    </font>
    <font>
      <sz val="12"/>
      <color theme="0"/>
      <name val="Calibri"/>
      <family val="2"/>
      <scheme val="minor"/>
    </font>
    <font>
      <sz val="36"/>
      <color rgb="FF9C0006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8"/>
      <name val="Calibri"/>
      <family val="2"/>
      <scheme val="minor"/>
    </font>
    <font>
      <sz val="10.5"/>
      <color rgb="FF595959"/>
      <name val="Calibri"/>
      <family val="2"/>
      <scheme val="minor"/>
    </font>
    <font>
      <b/>
      <sz val="14"/>
      <color rgb="FF595959"/>
      <name val="Calibri"/>
      <family val="2"/>
      <scheme val="minor"/>
    </font>
    <font>
      <b/>
      <sz val="16"/>
      <color rgb="FF595959"/>
      <name val="Calibri"/>
      <family val="2"/>
      <scheme val="minor"/>
    </font>
    <font>
      <sz val="16"/>
      <color rgb="FF3366CC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45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6699CC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6">
    <xf numFmtId="0" fontId="0" fillId="0" borderId="0"/>
    <xf numFmtId="0" fontId="12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29" fillId="0" borderId="0"/>
    <xf numFmtId="0" fontId="36" fillId="0" borderId="0"/>
    <xf numFmtId="0" fontId="11" fillId="0" borderId="0"/>
  </cellStyleXfs>
  <cellXfs count="179">
    <xf numFmtId="0" fontId="0" fillId="0" borderId="0" xfId="0"/>
    <xf numFmtId="0" fontId="17" fillId="0" borderId="3" xfId="0" applyFont="1" applyBorder="1" applyAlignment="1" applyProtection="1">
      <alignment horizontal="left" vertical="center" indent="1"/>
      <protection locked="0"/>
    </xf>
    <xf numFmtId="0" fontId="17" fillId="2" borderId="1" xfId="0" applyFont="1" applyFill="1" applyBorder="1" applyAlignment="1" applyProtection="1">
      <alignment horizontal="left" vertical="center" indent="1"/>
      <protection locked="0"/>
    </xf>
    <xf numFmtId="0" fontId="17" fillId="2" borderId="1" xfId="0" applyNumberFormat="1" applyFont="1" applyFill="1" applyBorder="1" applyAlignment="1" applyProtection="1">
      <alignment horizontal="left" vertical="center" indent="1"/>
      <protection locked="0"/>
    </xf>
    <xf numFmtId="0" fontId="17" fillId="2" borderId="1" xfId="0" applyFont="1" applyFill="1" applyBorder="1" applyAlignment="1" applyProtection="1">
      <alignment horizontal="left" vertical="center" wrapText="1" indent="1"/>
      <protection locked="0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14" fontId="17" fillId="2" borderId="1" xfId="0" applyNumberFormat="1" applyFont="1" applyFill="1" applyBorder="1" applyAlignment="1" applyProtection="1">
      <alignment horizontal="left" vertical="center" indent="1"/>
      <protection locked="0"/>
    </xf>
    <xf numFmtId="0" fontId="0" fillId="0" borderId="0" xfId="0" applyProtection="1">
      <protection hidden="1"/>
    </xf>
    <xf numFmtId="0" fontId="26" fillId="0" borderId="0" xfId="0" applyFont="1" applyBorder="1" applyAlignment="1" applyProtection="1">
      <alignment vertical="center"/>
      <protection hidden="1"/>
    </xf>
    <xf numFmtId="0" fontId="27" fillId="0" borderId="6" xfId="0" applyFont="1" applyBorder="1" applyAlignment="1" applyProtection="1">
      <alignment vertical="center"/>
      <protection hidden="1"/>
    </xf>
    <xf numFmtId="0" fontId="0" fillId="0" borderId="6" xfId="0" applyBorder="1" applyProtection="1">
      <protection hidden="1"/>
    </xf>
    <xf numFmtId="0" fontId="21" fillId="6" borderId="5" xfId="0" applyNumberFormat="1" applyFont="1" applyFill="1" applyBorder="1" applyAlignment="1" applyProtection="1">
      <alignment horizontal="left" vertical="center" wrapText="1" indent="1"/>
      <protection hidden="1"/>
    </xf>
    <xf numFmtId="9" fontId="20" fillId="6" borderId="4" xfId="0" applyNumberFormat="1" applyFont="1" applyFill="1" applyBorder="1" applyAlignment="1" applyProtection="1">
      <alignment horizontal="center" vertical="top"/>
      <protection hidden="1"/>
    </xf>
    <xf numFmtId="0" fontId="16" fillId="7" borderId="5" xfId="0" applyFont="1" applyFill="1" applyBorder="1" applyAlignment="1" applyProtection="1">
      <alignment horizontal="left" vertical="center" indent="1"/>
      <protection hidden="1"/>
    </xf>
    <xf numFmtId="0" fontId="28" fillId="7" borderId="4" xfId="0" applyFont="1" applyFill="1" applyBorder="1" applyAlignment="1" applyProtection="1">
      <alignment horizontal="center" vertical="top"/>
      <protection hidden="1"/>
    </xf>
    <xf numFmtId="0" fontId="16" fillId="7" borderId="1" xfId="0" applyFont="1" applyFill="1" applyBorder="1" applyAlignment="1" applyProtection="1">
      <alignment horizontal="left" vertical="center" indent="1"/>
      <protection hidden="1"/>
    </xf>
    <xf numFmtId="0" fontId="17" fillId="2" borderId="1" xfId="0" applyFont="1" applyFill="1" applyBorder="1" applyAlignment="1" applyProtection="1">
      <alignment horizontal="left" vertical="center" indent="1"/>
      <protection hidden="1"/>
    </xf>
    <xf numFmtId="0" fontId="16" fillId="5" borderId="1" xfId="0" applyFont="1" applyFill="1" applyBorder="1" applyAlignment="1" applyProtection="1">
      <alignment horizontal="left" vertical="center" wrapText="1" indent="1"/>
      <protection hidden="1"/>
    </xf>
    <xf numFmtId="0" fontId="13" fillId="0" borderId="0" xfId="0" applyFont="1" applyProtection="1">
      <protection hidden="1"/>
    </xf>
    <xf numFmtId="0" fontId="16" fillId="4" borderId="1" xfId="0" applyFont="1" applyFill="1" applyBorder="1" applyAlignment="1" applyProtection="1">
      <alignment horizontal="left" vertical="center" indent="1"/>
      <protection hidden="1"/>
    </xf>
    <xf numFmtId="3" fontId="17" fillId="2" borderId="1" xfId="0" applyNumberFormat="1" applyFont="1" applyFill="1" applyBorder="1" applyAlignment="1" applyProtection="1">
      <alignment horizontal="left" vertical="center" indent="1"/>
      <protection hidden="1"/>
    </xf>
    <xf numFmtId="9" fontId="21" fillId="6" borderId="4" xfId="0" applyNumberFormat="1" applyFont="1" applyFill="1" applyBorder="1" applyAlignment="1" applyProtection="1">
      <alignment horizontal="left" vertical="center" indent="1"/>
      <protection hidden="1"/>
    </xf>
    <xf numFmtId="0" fontId="13" fillId="0" borderId="0" xfId="0" applyNumberFormat="1" applyFont="1" applyProtection="1">
      <protection hidden="1"/>
    </xf>
    <xf numFmtId="3" fontId="16" fillId="5" borderId="1" xfId="0" applyNumberFormat="1" applyFont="1" applyFill="1" applyBorder="1" applyAlignment="1" applyProtection="1">
      <alignment horizontal="left" vertical="center" wrapText="1" indent="1"/>
      <protection hidden="1"/>
    </xf>
    <xf numFmtId="9" fontId="16" fillId="5" borderId="1" xfId="0" applyNumberFormat="1" applyFont="1" applyFill="1" applyBorder="1" applyAlignment="1" applyProtection="1">
      <alignment horizontal="left" vertical="center" wrapText="1" indent="1"/>
      <protection hidden="1"/>
    </xf>
    <xf numFmtId="9" fontId="13" fillId="0" borderId="0" xfId="2" applyFont="1" applyProtection="1">
      <protection hidden="1"/>
    </xf>
    <xf numFmtId="0" fontId="36" fillId="0" borderId="0" xfId="4" applyFont="1" applyFill="1" applyBorder="1" applyAlignment="1" applyProtection="1">
      <protection hidden="1"/>
    </xf>
    <xf numFmtId="0" fontId="31" fillId="0" borderId="0" xfId="4" applyFont="1" applyFill="1" applyBorder="1" applyAlignment="1" applyProtection="1">
      <alignment horizontal="left" vertical="center"/>
      <protection hidden="1"/>
    </xf>
    <xf numFmtId="0" fontId="13" fillId="0" borderId="0" xfId="4" applyFont="1" applyFill="1" applyBorder="1" applyAlignment="1" applyProtection="1">
      <alignment horizontal="center" vertical="center"/>
      <protection hidden="1"/>
    </xf>
    <xf numFmtId="0" fontId="17" fillId="0" borderId="17" xfId="0" applyFont="1" applyBorder="1" applyAlignment="1" applyProtection="1">
      <alignment horizontal="left" vertical="center" indent="1"/>
      <protection locked="0"/>
    </xf>
    <xf numFmtId="0" fontId="17" fillId="0" borderId="17" xfId="0" applyFont="1" applyBorder="1" applyAlignment="1" applyProtection="1">
      <alignment horizontal="left" vertical="center" wrapText="1" indent="1"/>
      <protection locked="0"/>
    </xf>
    <xf numFmtId="0" fontId="0" fillId="0" borderId="0" xfId="0" applyFill="1" applyProtection="1">
      <protection hidden="1"/>
    </xf>
    <xf numFmtId="0" fontId="14" fillId="0" borderId="0" xfId="0" applyFont="1" applyFill="1" applyProtection="1">
      <protection hidden="1"/>
    </xf>
    <xf numFmtId="0" fontId="13" fillId="0" borderId="0" xfId="0" applyFont="1" applyFill="1" applyProtection="1">
      <protection hidden="1"/>
    </xf>
    <xf numFmtId="0" fontId="24" fillId="0" borderId="0" xfId="0" applyFont="1" applyFill="1" applyProtection="1">
      <protection hidden="1"/>
    </xf>
    <xf numFmtId="0" fontId="13" fillId="0" borderId="0" xfId="0" applyFont="1" applyFill="1" applyBorder="1" applyProtection="1">
      <protection hidden="1"/>
    </xf>
    <xf numFmtId="0" fontId="31" fillId="0" borderId="0" xfId="0" applyFont="1" applyFill="1" applyProtection="1">
      <protection hidden="1"/>
    </xf>
    <xf numFmtId="0" fontId="24" fillId="0" borderId="0" xfId="0" applyFont="1" applyProtection="1">
      <protection hidden="1"/>
    </xf>
    <xf numFmtId="0" fontId="13" fillId="0" borderId="0" xfId="0" applyFont="1" applyBorder="1" applyProtection="1">
      <protection hidden="1"/>
    </xf>
    <xf numFmtId="0" fontId="31" fillId="0" borderId="0" xfId="0" applyFont="1" applyProtection="1">
      <protection hidden="1"/>
    </xf>
    <xf numFmtId="0" fontId="16" fillId="5" borderId="1" xfId="0" applyFont="1" applyFill="1" applyBorder="1" applyAlignment="1" applyProtection="1">
      <alignment horizontal="left" vertical="center" indent="1"/>
      <protection hidden="1"/>
    </xf>
    <xf numFmtId="0" fontId="22" fillId="5" borderId="1" xfId="0" applyFont="1" applyFill="1" applyBorder="1" applyAlignment="1" applyProtection="1">
      <alignment horizontal="left" vertical="center" indent="1"/>
      <protection hidden="1"/>
    </xf>
    <xf numFmtId="0" fontId="13" fillId="0" borderId="0" xfId="0" applyFont="1" applyAlignment="1" applyProtection="1">
      <alignment wrapText="1"/>
      <protection hidden="1"/>
    </xf>
    <xf numFmtId="0" fontId="13" fillId="0" borderId="0" xfId="0" applyFont="1" applyAlignment="1" applyProtection="1">
      <alignment horizontal="left" wrapText="1"/>
      <protection hidden="1"/>
    </xf>
    <xf numFmtId="0" fontId="13" fillId="0" borderId="0" xfId="0" applyFont="1" applyAlignment="1" applyProtection="1">
      <alignment horizontal="center" wrapText="1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0" fontId="17" fillId="2" borderId="1" xfId="0" applyFont="1" applyFill="1" applyBorder="1" applyAlignment="1" applyProtection="1">
      <alignment horizontal="left" vertical="center" wrapText="1" indent="1"/>
      <protection hidden="1"/>
    </xf>
    <xf numFmtId="9" fontId="19" fillId="0" borderId="0" xfId="2" applyFont="1" applyFill="1" applyBorder="1" applyAlignment="1" applyProtection="1">
      <alignment horizontal="left" vertical="center" wrapText="1" indent="1"/>
      <protection hidden="1"/>
    </xf>
    <xf numFmtId="0" fontId="13" fillId="0" borderId="0" xfId="0" applyFont="1" applyAlignment="1" applyProtection="1">
      <alignment horizontal="left"/>
      <protection hidden="1"/>
    </xf>
    <xf numFmtId="0" fontId="13" fillId="0" borderId="0" xfId="2" applyNumberFormat="1" applyFont="1" applyAlignment="1" applyProtection="1">
      <alignment horizontal="left"/>
      <protection hidden="1"/>
    </xf>
    <xf numFmtId="9" fontId="13" fillId="0" borderId="0" xfId="2" applyFont="1" applyAlignment="1" applyProtection="1">
      <alignment horizontal="left"/>
      <protection hidden="1"/>
    </xf>
    <xf numFmtId="1" fontId="13" fillId="0" borderId="0" xfId="0" applyNumberFormat="1" applyFont="1" applyAlignment="1" applyProtection="1">
      <alignment horizontal="left"/>
      <protection hidden="1"/>
    </xf>
    <xf numFmtId="14" fontId="13" fillId="0" borderId="0" xfId="0" applyNumberFormat="1" applyFont="1" applyAlignment="1" applyProtection="1">
      <alignment horizontal="left"/>
      <protection hidden="1"/>
    </xf>
    <xf numFmtId="164" fontId="13" fillId="0" borderId="0" xfId="0" applyNumberFormat="1" applyFont="1" applyAlignment="1" applyProtection="1">
      <alignment horizontal="left"/>
      <protection hidden="1"/>
    </xf>
    <xf numFmtId="14" fontId="13" fillId="0" borderId="0" xfId="0" applyNumberFormat="1" applyFont="1" applyProtection="1">
      <protection hidden="1"/>
    </xf>
    <xf numFmtId="0" fontId="29" fillId="9" borderId="0" xfId="3" applyFill="1" applyProtection="1">
      <protection hidden="1"/>
    </xf>
    <xf numFmtId="0" fontId="29" fillId="10" borderId="0" xfId="3" applyFill="1" applyProtection="1">
      <protection hidden="1"/>
    </xf>
    <xf numFmtId="0" fontId="29" fillId="11" borderId="0" xfId="3" applyFill="1" applyProtection="1"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48" fillId="12" borderId="19" xfId="0" applyNumberFormat="1" applyFont="1" applyFill="1" applyBorder="1" applyAlignment="1" applyProtection="1">
      <alignment horizontal="center" vertical="center"/>
      <protection hidden="1"/>
    </xf>
    <xf numFmtId="0" fontId="38" fillId="9" borderId="0" xfId="3" applyFont="1" applyFill="1" applyProtection="1">
      <protection hidden="1"/>
    </xf>
    <xf numFmtId="0" fontId="38" fillId="10" borderId="0" xfId="3" applyFont="1" applyFill="1" applyProtection="1">
      <protection hidden="1"/>
    </xf>
    <xf numFmtId="0" fontId="38" fillId="11" borderId="0" xfId="3" applyFont="1" applyFill="1" applyProtection="1">
      <protection hidden="1"/>
    </xf>
    <xf numFmtId="2" fontId="31" fillId="0" borderId="18" xfId="0" applyNumberFormat="1" applyFont="1" applyBorder="1" applyProtection="1">
      <protection hidden="1"/>
    </xf>
    <xf numFmtId="0" fontId="19" fillId="9" borderId="0" xfId="3" applyFont="1" applyFill="1" applyBorder="1" applyProtection="1">
      <protection hidden="1"/>
    </xf>
    <xf numFmtId="0" fontId="19" fillId="9" borderId="0" xfId="3" applyFont="1" applyFill="1" applyBorder="1" applyAlignment="1" applyProtection="1">
      <alignment horizontal="left" vertical="center"/>
      <protection hidden="1"/>
    </xf>
    <xf numFmtId="0" fontId="19" fillId="10" borderId="0" xfId="3" applyFont="1" applyFill="1" applyBorder="1" applyProtection="1">
      <protection hidden="1"/>
    </xf>
    <xf numFmtId="0" fontId="19" fillId="10" borderId="0" xfId="3" applyFont="1" applyFill="1" applyBorder="1" applyAlignment="1" applyProtection="1">
      <alignment horizontal="left" vertical="center"/>
      <protection hidden="1"/>
    </xf>
    <xf numFmtId="0" fontId="19" fillId="11" borderId="0" xfId="3" applyFont="1" applyFill="1" applyBorder="1" applyProtection="1">
      <protection hidden="1"/>
    </xf>
    <xf numFmtId="0" fontId="19" fillId="11" borderId="0" xfId="3" applyFont="1" applyFill="1" applyBorder="1" applyAlignment="1" applyProtection="1">
      <alignment horizontal="left" vertical="center"/>
      <protection hidden="1"/>
    </xf>
    <xf numFmtId="2" fontId="13" fillId="0" borderId="0" xfId="0" applyNumberFormat="1" applyFont="1" applyBorder="1" applyProtection="1">
      <protection hidden="1"/>
    </xf>
    <xf numFmtId="1" fontId="13" fillId="0" borderId="0" xfId="0" applyNumberFormat="1" applyFont="1" applyBorder="1" applyAlignment="1" applyProtection="1">
      <alignment horizontal="left" vertical="center"/>
      <protection hidden="1"/>
    </xf>
    <xf numFmtId="14" fontId="31" fillId="0" borderId="0" xfId="0" applyNumberFormat="1" applyFont="1" applyProtection="1">
      <protection hidden="1"/>
    </xf>
    <xf numFmtId="0" fontId="16" fillId="4" borderId="1" xfId="0" applyFont="1" applyFill="1" applyBorder="1" applyAlignment="1" applyProtection="1">
      <alignment horizontal="left" vertical="center" wrapText="1" indent="1"/>
      <protection hidden="1"/>
    </xf>
    <xf numFmtId="0" fontId="0" fillId="0" borderId="0" xfId="0" applyBorder="1" applyProtection="1">
      <protection hidden="1"/>
    </xf>
    <xf numFmtId="0" fontId="38" fillId="0" borderId="0" xfId="0" applyFont="1" applyBorder="1" applyAlignment="1" applyProtection="1">
      <alignment horizontal="center" vertical="center"/>
      <protection hidden="1"/>
    </xf>
    <xf numFmtId="165" fontId="31" fillId="0" borderId="18" xfId="0" applyNumberFormat="1" applyFont="1" applyBorder="1" applyProtection="1">
      <protection hidden="1"/>
    </xf>
    <xf numFmtId="0" fontId="23" fillId="2" borderId="1" xfId="0" applyNumberFormat="1" applyFont="1" applyFill="1" applyBorder="1" applyAlignment="1" applyProtection="1">
      <alignment horizontal="left" vertical="center" indent="1"/>
      <protection hidden="1"/>
    </xf>
    <xf numFmtId="0" fontId="45" fillId="0" borderId="0" xfId="0" applyFont="1" applyAlignment="1" applyProtection="1">
      <alignment vertical="top"/>
      <protection hidden="1"/>
    </xf>
    <xf numFmtId="0" fontId="32" fillId="14" borderId="0" xfId="0" applyFont="1" applyFill="1" applyAlignment="1" applyProtection="1">
      <alignment vertical="center"/>
      <protection hidden="1"/>
    </xf>
    <xf numFmtId="0" fontId="0" fillId="14" borderId="0" xfId="0" applyFill="1" applyProtection="1">
      <protection hidden="1"/>
    </xf>
    <xf numFmtId="0" fontId="33" fillId="14" borderId="0" xfId="0" applyFont="1" applyFill="1" applyAlignment="1" applyProtection="1">
      <alignment vertical="center" wrapText="1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0" fontId="34" fillId="10" borderId="17" xfId="0" applyFont="1" applyFill="1" applyBorder="1" applyAlignment="1" applyProtection="1">
      <alignment horizontal="left" vertical="center" wrapText="1" indent="1"/>
      <protection hidden="1"/>
    </xf>
    <xf numFmtId="0" fontId="0" fillId="0" borderId="17" xfId="0" applyBorder="1" applyAlignment="1" applyProtection="1">
      <alignment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31" fillId="0" borderId="0" xfId="5" applyFont="1" applyProtection="1">
      <protection hidden="1"/>
    </xf>
    <xf numFmtId="0" fontId="37" fillId="0" borderId="0" xfId="5" applyFont="1" applyAlignment="1" applyProtection="1">
      <alignment vertical="center"/>
      <protection hidden="1"/>
    </xf>
    <xf numFmtId="0" fontId="31" fillId="0" borderId="0" xfId="5" applyFont="1" applyAlignment="1" applyProtection="1">
      <alignment vertical="center"/>
      <protection hidden="1"/>
    </xf>
    <xf numFmtId="0" fontId="38" fillId="0" borderId="17" xfId="5" applyFont="1" applyBorder="1" applyAlignment="1" applyProtection="1">
      <alignment vertical="center" wrapText="1"/>
      <protection hidden="1"/>
    </xf>
    <xf numFmtId="0" fontId="38" fillId="0" borderId="0" xfId="5" applyFont="1" applyBorder="1" applyAlignment="1" applyProtection="1">
      <alignment vertical="center" wrapText="1"/>
      <protection hidden="1"/>
    </xf>
    <xf numFmtId="0" fontId="31" fillId="0" borderId="17" xfId="5" applyFont="1" applyBorder="1" applyAlignment="1" applyProtection="1">
      <alignment vertical="center" wrapText="1"/>
      <protection hidden="1"/>
    </xf>
    <xf numFmtId="0" fontId="31" fillId="0" borderId="0" xfId="5" applyFont="1" applyBorder="1" applyAlignment="1" applyProtection="1">
      <alignment vertical="center" wrapText="1"/>
      <protection hidden="1"/>
    </xf>
    <xf numFmtId="0" fontId="31" fillId="0" borderId="0" xfId="5" applyFont="1" applyAlignment="1" applyProtection="1">
      <protection hidden="1"/>
    </xf>
    <xf numFmtId="0" fontId="13" fillId="0" borderId="0" xfId="5" applyFont="1" applyProtection="1">
      <protection hidden="1"/>
    </xf>
    <xf numFmtId="0" fontId="14" fillId="0" borderId="0" xfId="5" applyFont="1" applyFill="1" applyAlignment="1" applyProtection="1">
      <protection hidden="1"/>
    </xf>
    <xf numFmtId="0" fontId="39" fillId="0" borderId="0" xfId="5" applyFont="1" applyFill="1" applyProtection="1">
      <protection hidden="1"/>
    </xf>
    <xf numFmtId="0" fontId="11" fillId="0" borderId="0" xfId="5" applyFill="1" applyProtection="1">
      <protection hidden="1"/>
    </xf>
    <xf numFmtId="0" fontId="40" fillId="0" borderId="0" xfId="5" applyFont="1" applyFill="1" applyAlignment="1" applyProtection="1">
      <alignment vertical="center"/>
      <protection hidden="1"/>
    </xf>
    <xf numFmtId="0" fontId="11" fillId="12" borderId="0" xfId="5" applyFill="1" applyProtection="1">
      <protection hidden="1"/>
    </xf>
    <xf numFmtId="0" fontId="15" fillId="13" borderId="0" xfId="5" applyFont="1" applyFill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 indent="2"/>
      <protection hidden="1"/>
    </xf>
    <xf numFmtId="0" fontId="16" fillId="13" borderId="0" xfId="1" applyFont="1" applyFill="1" applyAlignment="1" applyProtection="1">
      <alignment horizontal="center" vertical="center"/>
      <protection hidden="1"/>
    </xf>
    <xf numFmtId="0" fontId="41" fillId="0" borderId="0" xfId="5" applyFont="1" applyAlignment="1" applyProtection="1">
      <alignment vertical="center"/>
      <protection hidden="1"/>
    </xf>
    <xf numFmtId="0" fontId="30" fillId="0" borderId="0" xfId="5" applyFont="1" applyAlignment="1" applyProtection="1">
      <alignment horizontal="center" vertical="center"/>
      <protection hidden="1"/>
    </xf>
    <xf numFmtId="0" fontId="42" fillId="0" borderId="0" xfId="5" applyFont="1" applyAlignment="1" applyProtection="1">
      <alignment vertical="center"/>
      <protection hidden="1"/>
    </xf>
    <xf numFmtId="0" fontId="11" fillId="0" borderId="0" xfId="5" applyProtection="1">
      <protection hidden="1"/>
    </xf>
    <xf numFmtId="0" fontId="37" fillId="0" borderId="0" xfId="5" applyFont="1" applyProtection="1">
      <protection hidden="1"/>
    </xf>
    <xf numFmtId="0" fontId="40" fillId="0" borderId="0" xfId="5" applyFont="1" applyAlignment="1" applyProtection="1">
      <alignment vertical="center"/>
      <protection hidden="1"/>
    </xf>
    <xf numFmtId="0" fontId="40" fillId="0" borderId="0" xfId="5" applyFont="1" applyAlignment="1" applyProtection="1">
      <alignment vertical="center" wrapText="1"/>
      <protection hidden="1"/>
    </xf>
    <xf numFmtId="0" fontId="43" fillId="0" borderId="0" xfId="5" applyFont="1" applyAlignment="1" applyProtection="1">
      <alignment horizontal="left" vertical="center"/>
      <protection hidden="1"/>
    </xf>
    <xf numFmtId="0" fontId="43" fillId="0" borderId="0" xfId="5" applyFont="1" applyAlignment="1" applyProtection="1">
      <alignment vertical="center"/>
      <protection hidden="1"/>
    </xf>
    <xf numFmtId="0" fontId="44" fillId="0" borderId="0" xfId="5" applyFont="1" applyProtection="1">
      <protection hidden="1"/>
    </xf>
    <xf numFmtId="0" fontId="14" fillId="0" borderId="0" xfId="5" applyFont="1" applyFill="1" applyProtection="1">
      <protection hidden="1"/>
    </xf>
    <xf numFmtId="0" fontId="17" fillId="2" borderId="1" xfId="0" applyNumberFormat="1" applyFont="1" applyFill="1" applyBorder="1" applyAlignment="1" applyProtection="1">
      <alignment horizontal="left" vertical="center" indent="1"/>
      <protection hidden="1"/>
    </xf>
    <xf numFmtId="0" fontId="17" fillId="2" borderId="1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 wrapText="1"/>
      <protection hidden="1"/>
    </xf>
    <xf numFmtId="14" fontId="17" fillId="2" borderId="1" xfId="0" applyNumberFormat="1" applyFont="1" applyFill="1" applyBorder="1" applyAlignment="1" applyProtection="1">
      <alignment horizontal="left" vertical="center" indent="1"/>
      <protection hidden="1"/>
    </xf>
    <xf numFmtId="0" fontId="19" fillId="9" borderId="0" xfId="3" applyFont="1" applyFill="1" applyProtection="1">
      <protection hidden="1"/>
    </xf>
    <xf numFmtId="0" fontId="19" fillId="10" borderId="0" xfId="3" applyFont="1" applyFill="1" applyProtection="1">
      <protection hidden="1"/>
    </xf>
    <xf numFmtId="0" fontId="19" fillId="11" borderId="0" xfId="3" applyFont="1" applyFill="1" applyProtection="1">
      <protection hidden="1"/>
    </xf>
    <xf numFmtId="0" fontId="19" fillId="3" borderId="2" xfId="0" applyFont="1" applyFill="1" applyBorder="1" applyAlignment="1" applyProtection="1">
      <alignment horizontal="left" vertical="center" indent="1"/>
      <protection hidden="1"/>
    </xf>
    <xf numFmtId="1" fontId="0" fillId="0" borderId="0" xfId="0" applyNumberFormat="1" applyProtection="1">
      <protection hidden="1"/>
    </xf>
    <xf numFmtId="1" fontId="17" fillId="2" borderId="1" xfId="0" applyNumberFormat="1" applyFont="1" applyFill="1" applyBorder="1" applyAlignment="1" applyProtection="1">
      <alignment horizontal="left" vertical="center" indent="1"/>
      <protection hidden="1"/>
    </xf>
    <xf numFmtId="9" fontId="11" fillId="0" borderId="0" xfId="2" applyFont="1" applyProtection="1">
      <protection hidden="1"/>
    </xf>
    <xf numFmtId="0" fontId="21" fillId="6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4" fontId="17" fillId="2" borderId="1" xfId="0" applyNumberFormat="1" applyFont="1" applyFill="1" applyBorder="1" applyAlignment="1" applyProtection="1">
      <alignment horizontal="left" vertical="center" wrapText="1" indent="1"/>
      <protection hidden="1"/>
    </xf>
    <xf numFmtId="0" fontId="13" fillId="0" borderId="0" xfId="0" applyFont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/>
      <protection hidden="1"/>
    </xf>
    <xf numFmtId="0" fontId="14" fillId="0" borderId="0" xfId="0" applyFont="1" applyFill="1" applyAlignment="1" applyProtection="1">
      <alignment vertical="center"/>
      <protection hidden="1"/>
    </xf>
    <xf numFmtId="0" fontId="46" fillId="12" borderId="15" xfId="0" applyFont="1" applyFill="1" applyBorder="1" applyAlignment="1" applyProtection="1">
      <alignment vertical="center" wrapText="1"/>
      <protection hidden="1"/>
    </xf>
    <xf numFmtId="0" fontId="46" fillId="12" borderId="16" xfId="0" applyFont="1" applyFill="1" applyBorder="1" applyAlignment="1" applyProtection="1">
      <alignment vertical="center" wrapText="1"/>
      <protection hidden="1"/>
    </xf>
    <xf numFmtId="0" fontId="25" fillId="14" borderId="0" xfId="0" applyFont="1" applyFill="1" applyAlignment="1" applyProtection="1">
      <alignment vertical="center" wrapText="1"/>
      <protection hidden="1"/>
    </xf>
    <xf numFmtId="0" fontId="16" fillId="5" borderId="2" xfId="0" applyFont="1" applyFill="1" applyBorder="1" applyAlignment="1" applyProtection="1">
      <alignment horizontal="left" vertical="center" wrapText="1" indent="1"/>
      <protection hidden="1"/>
    </xf>
    <xf numFmtId="0" fontId="16" fillId="5" borderId="7" xfId="0" applyFont="1" applyFill="1" applyBorder="1" applyAlignment="1" applyProtection="1">
      <alignment horizontal="left" vertical="center" wrapText="1" indent="1"/>
      <protection hidden="1"/>
    </xf>
    <xf numFmtId="0" fontId="16" fillId="5" borderId="8" xfId="0" applyFont="1" applyFill="1" applyBorder="1" applyAlignment="1" applyProtection="1">
      <alignment horizontal="left" vertical="center" wrapText="1" indent="1"/>
      <protection hidden="1"/>
    </xf>
    <xf numFmtId="0" fontId="18" fillId="0" borderId="0" xfId="0" applyFont="1" applyAlignment="1" applyProtection="1">
      <alignment horizontal="left" vertical="center" wrapText="1"/>
      <protection hidden="1"/>
    </xf>
    <xf numFmtId="0" fontId="16" fillId="5" borderId="2" xfId="0" applyFont="1" applyFill="1" applyBorder="1" applyAlignment="1" applyProtection="1">
      <alignment horizontal="left" vertical="center" indent="1"/>
      <protection hidden="1"/>
    </xf>
    <xf numFmtId="0" fontId="16" fillId="5" borderId="8" xfId="0" applyFont="1" applyFill="1" applyBorder="1" applyAlignment="1" applyProtection="1">
      <alignment horizontal="left" vertical="center" indent="1"/>
      <protection hidden="1"/>
    </xf>
    <xf numFmtId="0" fontId="19" fillId="0" borderId="2" xfId="0" applyFont="1" applyFill="1" applyBorder="1" applyAlignment="1" applyProtection="1">
      <alignment horizontal="left" vertical="center" wrapText="1" indent="1"/>
      <protection hidden="1"/>
    </xf>
    <xf numFmtId="0" fontId="19" fillId="0" borderId="8" xfId="0" applyFont="1" applyFill="1" applyBorder="1" applyAlignment="1" applyProtection="1">
      <alignment horizontal="left" vertical="center" wrapText="1" indent="1"/>
      <protection hidden="1"/>
    </xf>
    <xf numFmtId="0" fontId="16" fillId="7" borderId="2" xfId="0" applyFont="1" applyFill="1" applyBorder="1" applyAlignment="1" applyProtection="1">
      <alignment horizontal="left" vertical="center" indent="1"/>
      <protection hidden="1"/>
    </xf>
    <xf numFmtId="0" fontId="16" fillId="7" borderId="8" xfId="0" applyFont="1" applyFill="1" applyBorder="1" applyAlignment="1" applyProtection="1">
      <alignment horizontal="left" vertical="center" indent="1"/>
      <protection hidden="1"/>
    </xf>
    <xf numFmtId="0" fontId="17" fillId="2" borderId="2" xfId="0" applyFont="1" applyFill="1" applyBorder="1" applyAlignment="1" applyProtection="1">
      <alignment horizontal="left" vertical="center" indent="1"/>
      <protection hidden="1"/>
    </xf>
    <xf numFmtId="0" fontId="17" fillId="2" borderId="8" xfId="0" applyFont="1" applyFill="1" applyBorder="1" applyAlignment="1" applyProtection="1">
      <alignment horizontal="left" vertical="center" indent="1"/>
      <protection hidden="1"/>
    </xf>
    <xf numFmtId="0" fontId="17" fillId="2" borderId="7" xfId="0" applyFont="1" applyFill="1" applyBorder="1" applyAlignment="1" applyProtection="1">
      <alignment horizontal="left" vertical="center" indent="1"/>
      <protection hidden="1"/>
    </xf>
    <xf numFmtId="0" fontId="16" fillId="8" borderId="2" xfId="0" applyFont="1" applyFill="1" applyBorder="1" applyAlignment="1" applyProtection="1">
      <alignment horizontal="left" vertical="center" indent="1"/>
      <protection hidden="1"/>
    </xf>
    <xf numFmtId="0" fontId="16" fillId="8" borderId="7" xfId="0" applyFont="1" applyFill="1" applyBorder="1" applyAlignment="1" applyProtection="1">
      <alignment horizontal="left" vertical="center" indent="1"/>
      <protection hidden="1"/>
    </xf>
    <xf numFmtId="0" fontId="17" fillId="2" borderId="9" xfId="0" applyFont="1" applyFill="1" applyBorder="1" applyAlignment="1" applyProtection="1">
      <alignment horizontal="left" vertical="center" wrapText="1" indent="1"/>
      <protection hidden="1"/>
    </xf>
    <xf numFmtId="0" fontId="17" fillId="2" borderId="10" xfId="0" applyFont="1" applyFill="1" applyBorder="1" applyAlignment="1" applyProtection="1">
      <alignment horizontal="left" vertical="center" wrapText="1" indent="1"/>
      <protection hidden="1"/>
    </xf>
    <xf numFmtId="0" fontId="17" fillId="2" borderId="11" xfId="0" applyFont="1" applyFill="1" applyBorder="1" applyAlignment="1" applyProtection="1">
      <alignment horizontal="left" vertical="center" wrapText="1" indent="1"/>
      <protection hidden="1"/>
    </xf>
    <xf numFmtId="0" fontId="17" fillId="2" borderId="12" xfId="0" applyFont="1" applyFill="1" applyBorder="1" applyAlignment="1" applyProtection="1">
      <alignment horizontal="left" vertical="center" wrapText="1" indent="1"/>
      <protection hidden="1"/>
    </xf>
    <xf numFmtId="0" fontId="16" fillId="8" borderId="8" xfId="0" applyFont="1" applyFill="1" applyBorder="1" applyAlignment="1" applyProtection="1">
      <alignment horizontal="left" vertical="center" indent="1"/>
      <protection hidden="1"/>
    </xf>
    <xf numFmtId="0" fontId="16" fillId="7" borderId="9" xfId="0" applyFont="1" applyFill="1" applyBorder="1" applyAlignment="1" applyProtection="1">
      <alignment horizontal="left" vertical="center" indent="1"/>
      <protection hidden="1"/>
    </xf>
    <xf numFmtId="0" fontId="16" fillId="7" borderId="13" xfId="0" applyFont="1" applyFill="1" applyBorder="1" applyAlignment="1" applyProtection="1">
      <alignment horizontal="left" vertical="center" indent="1"/>
      <protection hidden="1"/>
    </xf>
    <xf numFmtId="0" fontId="28" fillId="7" borderId="11" xfId="0" applyFont="1" applyFill="1" applyBorder="1" applyAlignment="1" applyProtection="1">
      <alignment horizontal="center" vertical="top"/>
      <protection hidden="1"/>
    </xf>
    <xf numFmtId="0" fontId="28" fillId="7" borderId="14" xfId="0" applyFont="1" applyFill="1" applyBorder="1" applyAlignment="1" applyProtection="1">
      <alignment horizontal="center" vertical="top"/>
      <protection hidden="1"/>
    </xf>
    <xf numFmtId="0" fontId="28" fillId="8" borderId="11" xfId="0" applyFont="1" applyFill="1" applyBorder="1" applyAlignment="1" applyProtection="1">
      <alignment horizontal="center" vertical="top"/>
      <protection hidden="1"/>
    </xf>
    <xf numFmtId="0" fontId="28" fillId="8" borderId="12" xfId="0" applyFont="1" applyFill="1" applyBorder="1" applyAlignment="1" applyProtection="1">
      <alignment horizontal="center" vertical="top"/>
      <protection hidden="1"/>
    </xf>
    <xf numFmtId="0" fontId="28" fillId="8" borderId="14" xfId="0" applyFont="1" applyFill="1" applyBorder="1" applyAlignment="1" applyProtection="1">
      <alignment horizontal="center" vertical="top"/>
      <protection hidden="1"/>
    </xf>
    <xf numFmtId="0" fontId="16" fillId="8" borderId="9" xfId="0" applyFont="1" applyFill="1" applyBorder="1" applyAlignment="1" applyProtection="1">
      <alignment horizontal="left" vertical="center" indent="1"/>
      <protection hidden="1"/>
    </xf>
    <xf numFmtId="0" fontId="16" fillId="8" borderId="10" xfId="0" applyFont="1" applyFill="1" applyBorder="1" applyAlignment="1" applyProtection="1">
      <alignment horizontal="left" vertical="center" indent="1"/>
      <protection hidden="1"/>
    </xf>
    <xf numFmtId="0" fontId="16" fillId="8" borderId="13" xfId="0" applyFont="1" applyFill="1" applyBorder="1" applyAlignment="1" applyProtection="1">
      <alignment horizontal="left" vertical="center" indent="1"/>
      <protection hidden="1"/>
    </xf>
    <xf numFmtId="0" fontId="17" fillId="2" borderId="13" xfId="0" applyFont="1" applyFill="1" applyBorder="1" applyAlignment="1" applyProtection="1">
      <alignment horizontal="left" vertical="center" wrapText="1" indent="1"/>
      <protection hidden="1"/>
    </xf>
    <xf numFmtId="0" fontId="17" fillId="2" borderId="14" xfId="0" applyFont="1" applyFill="1" applyBorder="1" applyAlignment="1" applyProtection="1">
      <alignment horizontal="left" vertical="center" wrapText="1" indent="1"/>
      <protection hidden="1"/>
    </xf>
    <xf numFmtId="3" fontId="17" fillId="2" borderId="2" xfId="0" applyNumberFormat="1" applyFont="1" applyFill="1" applyBorder="1" applyAlignment="1" applyProtection="1">
      <alignment horizontal="left" vertical="center" indent="1"/>
      <protection hidden="1"/>
    </xf>
    <xf numFmtId="3" fontId="17" fillId="2" borderId="8" xfId="0" applyNumberFormat="1" applyFont="1" applyFill="1" applyBorder="1" applyAlignment="1" applyProtection="1">
      <alignment horizontal="left" vertical="center" indent="1"/>
      <protection hidden="1"/>
    </xf>
    <xf numFmtId="3" fontId="16" fillId="5" borderId="2" xfId="0" applyNumberFormat="1" applyFont="1" applyFill="1" applyBorder="1" applyAlignment="1" applyProtection="1">
      <alignment horizontal="left" vertical="center" wrapText="1" indent="1"/>
      <protection hidden="1"/>
    </xf>
    <xf numFmtId="3" fontId="16" fillId="5" borderId="8" xfId="0" applyNumberFormat="1" applyFont="1" applyFill="1" applyBorder="1" applyAlignment="1" applyProtection="1">
      <alignment horizontal="left" vertical="center" wrapText="1" indent="1"/>
      <protection hidden="1"/>
    </xf>
    <xf numFmtId="0" fontId="45" fillId="0" borderId="0" xfId="0" applyFont="1" applyAlignment="1" applyProtection="1">
      <alignment horizontal="center" vertical="top" wrapText="1"/>
      <protection hidden="1"/>
    </xf>
    <xf numFmtId="0" fontId="23" fillId="9" borderId="0" xfId="3" applyFont="1" applyFill="1" applyProtection="1">
      <protection hidden="1"/>
    </xf>
    <xf numFmtId="0" fontId="23" fillId="10" borderId="0" xfId="3" applyFont="1" applyFill="1" applyProtection="1">
      <protection hidden="1"/>
    </xf>
    <xf numFmtId="0" fontId="23" fillId="11" borderId="0" xfId="3" applyFont="1" applyFill="1" applyProtection="1">
      <protection hidden="1"/>
    </xf>
  </cellXfs>
  <cellStyles count="6">
    <cellStyle name="Hiperlink" xfId="1" builtinId="8"/>
    <cellStyle name="Normal" xfId="0" builtinId="0"/>
    <cellStyle name="Normal 2" xfId="3"/>
    <cellStyle name="Normal 2 2" xfId="4"/>
    <cellStyle name="Normal 2 3" xfId="5"/>
    <cellStyle name="Porcentagem" xfId="2" builtinId="5"/>
  </cellStyles>
  <dxfs count="73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C00000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 patternType="none">
          <bgColor indexed="6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 patternType="none">
          <bgColor indexed="6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EAEAEA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EAEAEA"/>
        </patternFill>
      </fill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/>
      </font>
      <fill>
        <patternFill>
          <bgColor theme="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Acompanhamento do ano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GRAF!$O$5</c:f>
              <c:strCache>
                <c:ptCount val="1"/>
                <c:pt idx="0">
                  <c:v>Realizado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GRAF!$N$6:$N$17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GRAF!$O$6:$O$17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74F-4946-9BEC-D6EACA08E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97568"/>
        <c:axId val="220823936"/>
      </c:lineChart>
      <c:catAx>
        <c:axId val="2207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823936"/>
        <c:crosses val="autoZero"/>
        <c:auto val="1"/>
        <c:lblAlgn val="ctr"/>
        <c:lblOffset val="100"/>
        <c:noMultiLvlLbl val="0"/>
      </c:catAx>
      <c:valAx>
        <c:axId val="220823936"/>
        <c:scaling>
          <c:orientation val="minMax"/>
          <c:max val="1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797568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Horas alocadas por equipe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GRAF!$U$5</c:f>
              <c:strCache>
                <c:ptCount val="1"/>
                <c:pt idx="0">
                  <c:v>Procentagem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B31-4E5C-9AEA-1841B27BDE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31-4E5C-9AEA-1841B27BDE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B31-4E5C-9AEA-1841B27BDE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31-4E5C-9AEA-1841B27BDEC2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GRAF!$T$6:$T$9</c:f>
              <c:strCache>
                <c:ptCount val="4"/>
                <c:pt idx="0">
                  <c:v>Concluída no prazo</c:v>
                </c:pt>
                <c:pt idx="1">
                  <c:v>Concluída com atraso</c:v>
                </c:pt>
                <c:pt idx="2">
                  <c:v>Atrasada</c:v>
                </c:pt>
                <c:pt idx="3">
                  <c:v>Não iniciada</c:v>
                </c:pt>
              </c:strCache>
            </c:strRef>
          </c:cat>
          <c:val>
            <c:numRef>
              <c:f>GRAF!$U$6:$U$9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31-4E5C-9AEA-1841B27BD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Top 5 funcionários com tarefas</a:t>
            </a:r>
            <a:r>
              <a:rPr lang="en-US" sz="1000" b="0" baseline="0"/>
              <a:t> c</a:t>
            </a:r>
            <a:r>
              <a:rPr lang="en-US" sz="1000" b="0"/>
              <a:t>oncluídas no prazo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Das!$AF$4</c:f>
              <c:strCache>
                <c:ptCount val="1"/>
                <c:pt idx="0">
                  <c:v>Concluída no prazo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Das!$AE$5:$AE$9</c:f>
              <c:strCache>
                <c:ptCount val="5"/>
                <c:pt idx="0">
                  <c:v>Damaris De Souza Leite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</c:strCache>
            </c:strRef>
          </c:cat>
          <c:val>
            <c:numRef>
              <c:f>Das!$AF$5:$AF$9</c:f>
              <c:numCache>
                <c:formatCode>0</c:formatCode>
                <c:ptCount val="5"/>
                <c:pt idx="0">
                  <c:v>2.0009999999999999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22798592"/>
        <c:axId val="222801280"/>
      </c:barChart>
      <c:catAx>
        <c:axId val="2227985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222801280"/>
        <c:crosses val="autoZero"/>
        <c:auto val="1"/>
        <c:lblAlgn val="ctr"/>
        <c:lblOffset val="100"/>
        <c:noMultiLvlLbl val="0"/>
      </c:catAx>
      <c:valAx>
        <c:axId val="222801280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22279859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Top 5 funcionários com tarefas concluída com atraso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Das!$AF$11</c:f>
              <c:strCache>
                <c:ptCount val="1"/>
                <c:pt idx="0">
                  <c:v>Concluída com atraso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Das!$AE$12:$AE$16</c:f>
              <c:strCache>
                <c:ptCount val="5"/>
                <c:pt idx="0">
                  <c:v>-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</c:strCache>
            </c:strRef>
          </c:cat>
          <c:val>
            <c:numRef>
              <c:f>Das!$AF$12:$AF$16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22820992"/>
        <c:axId val="222922240"/>
      </c:barChart>
      <c:catAx>
        <c:axId val="222820992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222922240"/>
        <c:crosses val="autoZero"/>
        <c:auto val="1"/>
        <c:lblAlgn val="ctr"/>
        <c:lblOffset val="100"/>
        <c:noMultiLvlLbl val="0"/>
      </c:catAx>
      <c:valAx>
        <c:axId val="222922240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222820992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Top 5 funcionários  com tarefas atrasadas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Das!$AF$18</c:f>
              <c:strCache>
                <c:ptCount val="1"/>
                <c:pt idx="0">
                  <c:v>Atrasada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Das!$AE$19:$AE$23</c:f>
              <c:strCache>
                <c:ptCount val="5"/>
                <c:pt idx="0">
                  <c:v>-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</c:strCache>
            </c:strRef>
          </c:cat>
          <c:val>
            <c:numRef>
              <c:f>Das!$AF$19:$AF$23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22945664"/>
        <c:axId val="222948352"/>
      </c:barChart>
      <c:catAx>
        <c:axId val="222945664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222948352"/>
        <c:crosses val="autoZero"/>
        <c:auto val="1"/>
        <c:lblAlgn val="ctr"/>
        <c:lblOffset val="100"/>
        <c:noMultiLvlLbl val="0"/>
      </c:catAx>
      <c:valAx>
        <c:axId val="222948352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222945664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/>
            </a:pPr>
            <a:r>
              <a:rPr lang="en-US" sz="1000" b="0"/>
              <a:t>Top 5 funcionários  com tarefas não iniciada</a:t>
            </a:r>
          </a:p>
        </c:rich>
      </c:tx>
      <c:layout/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Das!$AF$25</c:f>
              <c:strCache>
                <c:ptCount val="1"/>
                <c:pt idx="0">
                  <c:v>Não iniciada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Das!$AE$26:$AE$30</c:f>
              <c:strCache>
                <c:ptCount val="5"/>
                <c:pt idx="0">
                  <c:v>-</c:v>
                </c:pt>
                <c:pt idx="1">
                  <c:v>-</c:v>
                </c:pt>
                <c:pt idx="2">
                  <c:v>-</c:v>
                </c:pt>
                <c:pt idx="3">
                  <c:v>-</c:v>
                </c:pt>
                <c:pt idx="4">
                  <c:v>-</c:v>
                </c:pt>
              </c:strCache>
            </c:strRef>
          </c:cat>
          <c:val>
            <c:numRef>
              <c:f>Das!$AF$26:$AF$30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222967680"/>
        <c:axId val="222991104"/>
      </c:barChart>
      <c:catAx>
        <c:axId val="222967680"/>
        <c:scaling>
          <c:orientation val="maxMin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pt-BR"/>
          </a:p>
        </c:txPr>
        <c:crossAx val="222991104"/>
        <c:crosses val="autoZero"/>
        <c:auto val="1"/>
        <c:lblAlgn val="ctr"/>
        <c:lblOffset val="100"/>
        <c:noMultiLvlLbl val="0"/>
      </c:catAx>
      <c:valAx>
        <c:axId val="222991104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222967680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100" b="0"/>
            </a:pPr>
            <a:r>
              <a:rPr lang="en-US" sz="1100" b="0"/>
              <a:t>Total de tarefas cadastradas por status</a:t>
            </a:r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Das!$AB$4</c:f>
              <c:strCache>
                <c:ptCount val="1"/>
                <c:pt idx="0">
                  <c:v>qtde</c:v>
                </c:pt>
              </c:strCache>
            </c:strRef>
          </c:tx>
          <c:dPt>
            <c:idx val="0"/>
            <c:bubble3D val="0"/>
            <c:spPr>
              <a:solidFill>
                <a:srgbClr val="00B050"/>
              </a:solidFill>
            </c:spPr>
          </c:dPt>
          <c:dPt>
            <c:idx val="1"/>
            <c:bubble3D val="0"/>
            <c:spPr>
              <a:solidFill>
                <a:srgbClr val="FFC000"/>
              </a:solidFill>
            </c:spPr>
          </c:dPt>
          <c:dPt>
            <c:idx val="2"/>
            <c:bubble3D val="0"/>
            <c:spPr>
              <a:solidFill>
                <a:schemeClr val="accent2"/>
              </a:solidFill>
            </c:spPr>
          </c:dPt>
          <c:dPt>
            <c:idx val="3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Lbls>
            <c:txPr>
              <a:bodyPr/>
              <a:lstStyle/>
              <a:p>
                <a:pPr>
                  <a:defRPr sz="900"/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Das!$AA$5:$AA$8</c:f>
              <c:strCache>
                <c:ptCount val="4"/>
                <c:pt idx="0">
                  <c:v>Concluída no prazo</c:v>
                </c:pt>
                <c:pt idx="1">
                  <c:v>Concluída com atraso</c:v>
                </c:pt>
                <c:pt idx="2">
                  <c:v>Atrasada</c:v>
                </c:pt>
                <c:pt idx="3">
                  <c:v>Não iniciada</c:v>
                </c:pt>
              </c:strCache>
            </c:strRef>
          </c:cat>
          <c:val>
            <c:numRef>
              <c:f>Das!$AB$5:$AB$8</c:f>
              <c:numCache>
                <c:formatCode>0.00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4.8012156375189928E-2"/>
          <c:y val="0.7934632969265939"/>
          <c:w val="0.9098236404659944"/>
          <c:h val="0.19040767081534163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GRAF!$W$5</c:f>
              <c:strCache>
                <c:ptCount val="1"/>
                <c:pt idx="0">
                  <c:v>Volume de tarefas no 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GRAF!$N$6:$N$17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GRAF!$W$6:$W$17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A8-4687-98D1-A22A82B3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872128"/>
        <c:axId val="223873664"/>
      </c:barChart>
      <c:catAx>
        <c:axId val="22387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3873664"/>
        <c:crosses val="autoZero"/>
        <c:auto val="1"/>
        <c:lblAlgn val="ctr"/>
        <c:lblOffset val="100"/>
        <c:noMultiLvlLbl val="0"/>
      </c:catAx>
      <c:valAx>
        <c:axId val="223873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23872128"/>
        <c:crosses val="autoZero"/>
        <c:crossBetween val="between"/>
        <c:majorUnit val="1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GRAF!$Y$5</c:f>
              <c:strCache>
                <c:ptCount val="1"/>
                <c:pt idx="0">
                  <c:v>Índice geral de produtividade no ano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GRAF!$N$6:$N$17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GRAF!$Y$6:$Y$17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B9-4C46-A2B7-C1A9F94BF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3886336"/>
        <c:axId val="223900416"/>
      </c:barChart>
      <c:catAx>
        <c:axId val="22388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3900416"/>
        <c:crosses val="autoZero"/>
        <c:auto val="1"/>
        <c:lblAlgn val="ctr"/>
        <c:lblOffset val="100"/>
        <c:noMultiLvlLbl val="0"/>
      </c:catAx>
      <c:valAx>
        <c:axId val="223900416"/>
        <c:scaling>
          <c:orientation val="minMax"/>
          <c:max val="1"/>
          <c:min val="0"/>
        </c:scaling>
        <c:delete val="1"/>
        <c:axPos val="l"/>
        <c:numFmt formatCode="0%" sourceLinked="1"/>
        <c:majorTickMark val="none"/>
        <c:minorTickMark val="none"/>
        <c:tickLblPos val="nextTo"/>
        <c:crossAx val="22388633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Horas alocadas por equipe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50B6-4D05-BF97-0EAAD43B08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B6-4D05-BF97-0EAAD43B08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50B6-4D05-BF97-0EAAD43B08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B6-4D05-BF97-0EAAD43B08F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50B6-4D05-BF97-0EAAD43B08F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B6-4D05-BF97-0EAAD43B08F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50B6-4D05-BF97-0EAAD43B08F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B6-4D05-BF97-0EAAD43B08F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50B6-4D05-BF97-0EAAD43B08F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0B6-4D05-BF97-0EAAD43B08FA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50B6-4D05-BF97-0EAAD43B08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0B6-4D05-BF97-0EAAD43B08FA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0B6-4D05-BF97-0EAAD43B08FA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0B6-4D05-BF97-0EAAD43B08FA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0B6-4D05-BF97-0EAAD43B08FA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0B6-4D05-BF97-0EAAD43B08FA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0B6-4D05-BF97-0EAAD43B08FA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50B6-4D05-BF97-0EAAD43B08FA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0B6-4D05-BF97-0EAAD43B08FA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50B6-4D05-BF97-0EAAD43B08FA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0B6-4D05-BF97-0EAAD43B08FA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50B6-4D05-BF97-0EAAD43B08FA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50B6-4D05-BF97-0EAAD43B08FA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50B6-4D05-BF97-0EAAD43B08FA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50B6-4D05-BF97-0EAAD43B08FA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50B6-4D05-BF97-0EAAD43B08FA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50B6-4D05-BF97-0EAAD43B08FA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50B6-4D05-BF97-0EAAD43B08FA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50B6-4D05-BF97-0EAAD43B08FA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50B6-4D05-BF97-0EAAD43B08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GRAF!$Q$6:$Q$35</c:f>
              <c:strCache>
                <c:ptCount val="30"/>
                <c:pt idx="0">
                  <c:v>Planejamento</c:v>
                </c:pt>
                <c:pt idx="1">
                  <c:v>Execução</c:v>
                </c:pt>
                <c:pt idx="2">
                  <c:v>Controle</c:v>
                </c:pt>
                <c:pt idx="3">
                  <c:v>Produção</c:v>
                </c:pt>
                <c:pt idx="4">
                  <c:v>Desenvolvimento</c:v>
                </c:pt>
                <c:pt idx="5">
                  <c:v>-</c:v>
                </c:pt>
                <c:pt idx="6">
                  <c:v>-</c:v>
                </c:pt>
                <c:pt idx="7">
                  <c:v>-</c:v>
                </c:pt>
                <c:pt idx="8">
                  <c:v>-</c:v>
                </c:pt>
                <c:pt idx="9">
                  <c:v>-</c:v>
                </c:pt>
                <c:pt idx="10">
                  <c:v>-</c:v>
                </c:pt>
                <c:pt idx="11">
                  <c:v>-</c:v>
                </c:pt>
                <c:pt idx="12">
                  <c:v>-</c:v>
                </c:pt>
                <c:pt idx="13">
                  <c:v>-</c:v>
                </c:pt>
                <c:pt idx="14">
                  <c:v>-</c:v>
                </c:pt>
                <c:pt idx="15">
                  <c:v>-</c:v>
                </c:pt>
                <c:pt idx="16">
                  <c:v>-</c:v>
                </c:pt>
                <c:pt idx="17">
                  <c:v>-</c:v>
                </c:pt>
                <c:pt idx="18">
                  <c:v>-</c:v>
                </c:pt>
                <c:pt idx="19">
                  <c:v>-</c:v>
                </c:pt>
                <c:pt idx="20">
                  <c:v>-</c:v>
                </c:pt>
                <c:pt idx="21">
                  <c:v>-</c:v>
                </c:pt>
                <c:pt idx="22">
                  <c:v>-</c:v>
                </c:pt>
                <c:pt idx="23">
                  <c:v>-</c:v>
                </c:pt>
                <c:pt idx="24">
                  <c:v>-</c:v>
                </c:pt>
                <c:pt idx="25">
                  <c:v>-</c:v>
                </c:pt>
                <c:pt idx="26">
                  <c:v>-</c:v>
                </c:pt>
                <c:pt idx="27">
                  <c:v>-</c:v>
                </c:pt>
                <c:pt idx="28">
                  <c:v>-</c:v>
                </c:pt>
                <c:pt idx="29">
                  <c:v>-</c:v>
                </c:pt>
              </c:strCache>
            </c:strRef>
          </c:cat>
          <c:val>
            <c:numRef>
              <c:f>GRAF!$R$6:$R$35</c:f>
              <c:numCache>
                <c:formatCode>General</c:formatCode>
                <c:ptCount val="30"/>
                <c:pt idx="0">
                  <c:v>0</c:v>
                </c:pt>
                <c:pt idx="1">
                  <c:v>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50B6-4D05-BF97-0EAAD43B0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Horas alocadas por equipe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GRAF!$U$5</c:f>
              <c:strCache>
                <c:ptCount val="1"/>
                <c:pt idx="0">
                  <c:v>Procentagem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87FB-491A-83A9-60D546AEAB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FB-491A-83A9-60D546AEAB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7FB-491A-83A9-60D546AEAB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FB-491A-83A9-60D546AEAB6C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GRAF!$T$6:$T$9</c:f>
              <c:strCache>
                <c:ptCount val="4"/>
                <c:pt idx="0">
                  <c:v>Concluída no prazo</c:v>
                </c:pt>
                <c:pt idx="1">
                  <c:v>Concluída com atraso</c:v>
                </c:pt>
                <c:pt idx="2">
                  <c:v>Atrasada</c:v>
                </c:pt>
                <c:pt idx="3">
                  <c:v>Não iniciada</c:v>
                </c:pt>
              </c:strCache>
            </c:strRef>
          </c:cat>
          <c:val>
            <c:numRef>
              <c:f>GRAF!$U$6:$U$9</c:f>
              <c:numCache>
                <c:formatCode>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7FB-491A-83A9-60D546AE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GRAF!$W$5</c:f>
              <c:strCache>
                <c:ptCount val="1"/>
                <c:pt idx="0">
                  <c:v>Volume de tarefas no 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GRAF!$N$6:$N$17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GRAF!$W$6:$W$17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A8-4687-98D1-A22A82B3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47808"/>
        <c:axId val="222649344"/>
      </c:barChart>
      <c:catAx>
        <c:axId val="2226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649344"/>
        <c:crosses val="autoZero"/>
        <c:auto val="1"/>
        <c:lblAlgn val="ctr"/>
        <c:lblOffset val="100"/>
        <c:noMultiLvlLbl val="0"/>
      </c:catAx>
      <c:valAx>
        <c:axId val="222649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647808"/>
        <c:crosses val="autoZero"/>
        <c:crossBetween val="between"/>
        <c:majorUnit val="1"/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GRAF!$Y$5</c:f>
              <c:strCache>
                <c:ptCount val="1"/>
                <c:pt idx="0">
                  <c:v>Índice geral de produtividade no 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GRAF!$N$6:$N$17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GRAF!$Y$6:$Y$17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B9-4C46-A2B7-C1A9F94BF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666112"/>
        <c:axId val="222680192"/>
      </c:barChart>
      <c:catAx>
        <c:axId val="22266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680192"/>
        <c:crosses val="autoZero"/>
        <c:auto val="1"/>
        <c:lblAlgn val="ctr"/>
        <c:lblOffset val="100"/>
        <c:noMultiLvlLbl val="0"/>
      </c:catAx>
      <c:valAx>
        <c:axId val="222680192"/>
        <c:scaling>
          <c:orientation val="minMax"/>
          <c:max val="1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666112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Acompanhamento do ano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Rel!$K$46</c:f>
              <c:strCache>
                <c:ptCount val="1"/>
                <c:pt idx="0">
                  <c:v>Realizado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Rel!$J$47:$J$58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Rel!$K$47:$K$58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61-4BCA-BA11-F002AA30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25312"/>
        <c:axId val="220526848"/>
      </c:lineChart>
      <c:catAx>
        <c:axId val="2205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526848"/>
        <c:crosses val="autoZero"/>
        <c:auto val="1"/>
        <c:lblAlgn val="ctr"/>
        <c:lblOffset val="100"/>
        <c:noMultiLvlLbl val="0"/>
      </c:catAx>
      <c:valAx>
        <c:axId val="220526848"/>
        <c:scaling>
          <c:orientation val="minMax"/>
          <c:max val="1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525312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Rel!$P$46</c:f>
              <c:strCache>
                <c:ptCount val="1"/>
                <c:pt idx="0">
                  <c:v>Volume de tarefas no 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Rel!$J$47:$J$58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Rel!$P$47:$P$58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B0-4264-BA2C-3B7BBAF1E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620864"/>
        <c:axId val="219622400"/>
      </c:barChart>
      <c:catAx>
        <c:axId val="21962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622400"/>
        <c:crosses val="autoZero"/>
        <c:auto val="1"/>
        <c:lblAlgn val="ctr"/>
        <c:lblOffset val="100"/>
        <c:noMultiLvlLbl val="0"/>
      </c:catAx>
      <c:valAx>
        <c:axId val="219622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620864"/>
        <c:crosses val="autoZero"/>
        <c:crossBetween val="between"/>
        <c:majorUnit val="1"/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Rel!$R$46</c:f>
              <c:strCache>
                <c:ptCount val="1"/>
                <c:pt idx="0">
                  <c:v>Índice geral de produtividade no ano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Rel!$J$47:$J$58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Rel!$R$47:$R$58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33-4972-B399-8FE367586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9655552"/>
        <c:axId val="223421568"/>
      </c:barChart>
      <c:catAx>
        <c:axId val="2196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3421568"/>
        <c:crosses val="autoZero"/>
        <c:auto val="1"/>
        <c:lblAlgn val="ctr"/>
        <c:lblOffset val="100"/>
        <c:noMultiLvlLbl val="0"/>
      </c:catAx>
      <c:valAx>
        <c:axId val="223421568"/>
        <c:scaling>
          <c:orientation val="minMax"/>
          <c:max val="1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9655552"/>
        <c:crosses val="autoZero"/>
        <c:crossBetween val="between"/>
      </c:valAx>
      <c:spPr>
        <a:solidFill>
          <a:srgbClr val="EAEAEA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Horas alocadas por equipe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D9E1-4D47-B2CE-2F61ECDE37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E1-4D47-B2CE-2F61ECDE37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D9E1-4D47-B2CE-2F61ECDE37F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E1-4D47-B2CE-2F61ECDE37F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D9E1-4D47-B2CE-2F61ECDE37F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E1-4D47-B2CE-2F61ECDE37F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9E1-4D47-B2CE-2F61ECDE37F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E1-4D47-B2CE-2F61ECDE37F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D9E1-4D47-B2CE-2F61ECDE37F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9E1-4D47-B2CE-2F61ECDE37F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D9E1-4D47-B2CE-2F61ECDE37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9E1-4D47-B2CE-2F61ECDE37FC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9E1-4D47-B2CE-2F61ECDE37FC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9E1-4D47-B2CE-2F61ECDE37FC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9E1-4D47-B2CE-2F61ECDE37FC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9E1-4D47-B2CE-2F61ECDE37FC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9E1-4D47-B2CE-2F61ECDE37FC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9E1-4D47-B2CE-2F61ECDE37FC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D9E1-4D47-B2CE-2F61ECDE37FC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9E1-4D47-B2CE-2F61ECDE37FC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D9E1-4D47-B2CE-2F61ECDE37FC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D9E1-4D47-B2CE-2F61ECDE37FC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D9E1-4D47-B2CE-2F61ECDE37FC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9E1-4D47-B2CE-2F61ECDE37FC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D9E1-4D47-B2CE-2F61ECDE37FC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9E1-4D47-B2CE-2F61ECDE37FC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D9E1-4D47-B2CE-2F61ECDE37FC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9E1-4D47-B2CE-2F61ECDE37FC}"/>
              </c:ext>
            </c:extLst>
          </c:dPt>
          <c:dPt>
            <c:idx val="28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D9E1-4D47-B2CE-2F61ECDE37FC}"/>
              </c:ext>
            </c:extLst>
          </c:dPt>
          <c:dPt>
            <c:idx val="29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9E1-4D47-B2CE-2F61ECDE37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GRAF!$Q$6:$Q$35</c:f>
              <c:strCache>
                <c:ptCount val="30"/>
                <c:pt idx="0">
                  <c:v>Planejamento</c:v>
                </c:pt>
                <c:pt idx="1">
                  <c:v>Execução</c:v>
                </c:pt>
                <c:pt idx="2">
                  <c:v>Controle</c:v>
                </c:pt>
                <c:pt idx="3">
                  <c:v>Produção</c:v>
                </c:pt>
                <c:pt idx="4">
                  <c:v>Desenvolvimento</c:v>
                </c:pt>
                <c:pt idx="5">
                  <c:v>-</c:v>
                </c:pt>
                <c:pt idx="6">
                  <c:v>-</c:v>
                </c:pt>
                <c:pt idx="7">
                  <c:v>-</c:v>
                </c:pt>
                <c:pt idx="8">
                  <c:v>-</c:v>
                </c:pt>
                <c:pt idx="9">
                  <c:v>-</c:v>
                </c:pt>
                <c:pt idx="10">
                  <c:v>-</c:v>
                </c:pt>
                <c:pt idx="11">
                  <c:v>-</c:v>
                </c:pt>
                <c:pt idx="12">
                  <c:v>-</c:v>
                </c:pt>
                <c:pt idx="13">
                  <c:v>-</c:v>
                </c:pt>
                <c:pt idx="14">
                  <c:v>-</c:v>
                </c:pt>
                <c:pt idx="15">
                  <c:v>-</c:v>
                </c:pt>
                <c:pt idx="16">
                  <c:v>-</c:v>
                </c:pt>
                <c:pt idx="17">
                  <c:v>-</c:v>
                </c:pt>
                <c:pt idx="18">
                  <c:v>-</c:v>
                </c:pt>
                <c:pt idx="19">
                  <c:v>-</c:v>
                </c:pt>
                <c:pt idx="20">
                  <c:v>-</c:v>
                </c:pt>
                <c:pt idx="21">
                  <c:v>-</c:v>
                </c:pt>
                <c:pt idx="22">
                  <c:v>-</c:v>
                </c:pt>
                <c:pt idx="23">
                  <c:v>-</c:v>
                </c:pt>
                <c:pt idx="24">
                  <c:v>-</c:v>
                </c:pt>
                <c:pt idx="25">
                  <c:v>-</c:v>
                </c:pt>
                <c:pt idx="26">
                  <c:v>-</c:v>
                </c:pt>
                <c:pt idx="27">
                  <c:v>-</c:v>
                </c:pt>
                <c:pt idx="28">
                  <c:v>-</c:v>
                </c:pt>
                <c:pt idx="29">
                  <c:v>-</c:v>
                </c:pt>
              </c:strCache>
            </c:strRef>
          </c:cat>
          <c:val>
            <c:numRef>
              <c:f>GRAF!$R$6:$R$35</c:f>
              <c:numCache>
                <c:formatCode>General</c:formatCode>
                <c:ptCount val="30"/>
                <c:pt idx="0">
                  <c:v>0</c:v>
                </c:pt>
                <c:pt idx="1">
                  <c:v>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E-D9E1-4D47-B2CE-2F61ECDE3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6Uy9aVCdWpo&amp;list=PLrfhJOPFAvcs5Wx5-LTSvNC4ACZz5PPpF&amp;index=3" TargetMode="External"/><Relationship Id="rId13" Type="http://schemas.openxmlformats.org/officeDocument/2006/relationships/hyperlink" Target="#AF!A1"/><Relationship Id="rId18" Type="http://schemas.openxmlformats.org/officeDocument/2006/relationships/hyperlink" Target="https://www.youtube.com/watch?v=H9axNWm_jN4&amp;list=PLrfhJOPFAvcs5Wx5-LTSvNC4ACZz5PPpF&amp;index=1" TargetMode="External"/><Relationship Id="rId3" Type="http://schemas.openxmlformats.org/officeDocument/2006/relationships/hyperlink" Target="#'RC'!A1"/><Relationship Id="rId7" Type="http://schemas.openxmlformats.org/officeDocument/2006/relationships/image" Target="../media/image1.png"/><Relationship Id="rId12" Type="http://schemas.openxmlformats.org/officeDocument/2006/relationships/image" Target="../media/image2.jpeg"/><Relationship Id="rId17" Type="http://schemas.openxmlformats.org/officeDocument/2006/relationships/hyperlink" Target="https://www.youtube.com/watch?v=mzgm80K46NA&amp;list=PLrfhJOPFAvcs5Wx5-LTSvNC4ACZz5PPpF&amp;index=7" TargetMode="External"/><Relationship Id="rId2" Type="http://schemas.openxmlformats.org/officeDocument/2006/relationships/hyperlink" Target="#LT!A1"/><Relationship Id="rId16" Type="http://schemas.openxmlformats.org/officeDocument/2006/relationships/hyperlink" Target="#Sou!A1"/><Relationship Id="rId20" Type="http://schemas.openxmlformats.org/officeDocument/2006/relationships/hyperlink" Target="#GRAF!A1"/><Relationship Id="rId1" Type="http://schemas.openxmlformats.org/officeDocument/2006/relationships/hyperlink" Target="#Equipe!A1"/><Relationship Id="rId6" Type="http://schemas.openxmlformats.org/officeDocument/2006/relationships/hyperlink" Target="https://www.youtube.com/watch?v=hQGbpcrFHsM&amp;list=PLrfhJOPFAvcs5Wx5-LTSvNC4ACZz5PPpF&amp;index=2" TargetMode="External"/><Relationship Id="rId11" Type="http://schemas.openxmlformats.org/officeDocument/2006/relationships/hyperlink" Target="https://www.youtube.com/watch?v=MXFMnCjvMNk&amp;list=PLrfhJOPFAvcs5Wx5-LTSvNC4ACZz5PPpF&amp;index=6" TargetMode="External"/><Relationship Id="rId5" Type="http://schemas.openxmlformats.org/officeDocument/2006/relationships/hyperlink" Target="#Duv!A1"/><Relationship Id="rId15" Type="http://schemas.openxmlformats.org/officeDocument/2006/relationships/hyperlink" Target="#Sug!A1"/><Relationship Id="rId10" Type="http://schemas.openxmlformats.org/officeDocument/2006/relationships/hyperlink" Target="https://www.youtube.com/watch?v=-7u_qit3m6M&amp;list=PLrfhJOPFAvcs5Wx5-LTSvNC4ACZz5PPpF&amp;index=5" TargetMode="External"/><Relationship Id="rId19" Type="http://schemas.openxmlformats.org/officeDocument/2006/relationships/hyperlink" Target="#Rel!A1"/><Relationship Id="rId4" Type="http://schemas.openxmlformats.org/officeDocument/2006/relationships/hyperlink" Target="#Ini!A1"/><Relationship Id="rId9" Type="http://schemas.openxmlformats.org/officeDocument/2006/relationships/hyperlink" Target="https://www.youtube.com/watch?v=DrzCZzv9ma8&amp;list=PLrfhJOPFAvcs5Wx5-LTSvNC4ACZz5PPpF&amp;index=4" TargetMode="External"/><Relationship Id="rId14" Type="http://schemas.openxmlformats.org/officeDocument/2006/relationships/hyperlink" Target="#Das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'RC'!A1"/><Relationship Id="rId7" Type="http://schemas.openxmlformats.org/officeDocument/2006/relationships/hyperlink" Target="#Das!A1"/><Relationship Id="rId2" Type="http://schemas.openxmlformats.org/officeDocument/2006/relationships/hyperlink" Target="#LT!A1"/><Relationship Id="rId1" Type="http://schemas.openxmlformats.org/officeDocument/2006/relationships/hyperlink" Target="#Equipe!A1"/><Relationship Id="rId6" Type="http://schemas.openxmlformats.org/officeDocument/2006/relationships/hyperlink" Target="#AF!A1"/><Relationship Id="rId5" Type="http://schemas.openxmlformats.org/officeDocument/2006/relationships/image" Target="../media/image10.jpeg"/><Relationship Id="rId4" Type="http://schemas.openxmlformats.org/officeDocument/2006/relationships/hyperlink" Target="#Ini!A1"/><Relationship Id="rId9" Type="http://schemas.openxmlformats.org/officeDocument/2006/relationships/hyperlink" Target="#GRAF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'RC'!A1"/><Relationship Id="rId13" Type="http://schemas.openxmlformats.org/officeDocument/2006/relationships/hyperlink" Target="#Rel!A1"/><Relationship Id="rId3" Type="http://schemas.openxmlformats.org/officeDocument/2006/relationships/chart" Target="../charts/chart3.xml"/><Relationship Id="rId7" Type="http://schemas.openxmlformats.org/officeDocument/2006/relationships/hyperlink" Target="#LT!A1"/><Relationship Id="rId12" Type="http://schemas.openxmlformats.org/officeDocument/2006/relationships/hyperlink" Target="#Das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Equipe!A1"/><Relationship Id="rId11" Type="http://schemas.openxmlformats.org/officeDocument/2006/relationships/hyperlink" Target="#AF!A1"/><Relationship Id="rId5" Type="http://schemas.openxmlformats.org/officeDocument/2006/relationships/chart" Target="../charts/chart5.xml"/><Relationship Id="rId10" Type="http://schemas.openxmlformats.org/officeDocument/2006/relationships/image" Target="../media/image2.jpeg"/><Relationship Id="rId4" Type="http://schemas.openxmlformats.org/officeDocument/2006/relationships/chart" Target="../charts/chart4.xml"/><Relationship Id="rId9" Type="http://schemas.openxmlformats.org/officeDocument/2006/relationships/hyperlink" Target="#Ini!A1"/><Relationship Id="rId14" Type="http://schemas.openxmlformats.org/officeDocument/2006/relationships/hyperlink" Target="#GRAF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'RC'!A1"/><Relationship Id="rId13" Type="http://schemas.openxmlformats.org/officeDocument/2006/relationships/hyperlink" Target="#Rel!A1"/><Relationship Id="rId3" Type="http://schemas.openxmlformats.org/officeDocument/2006/relationships/chart" Target="../charts/chart8.xml"/><Relationship Id="rId7" Type="http://schemas.openxmlformats.org/officeDocument/2006/relationships/hyperlink" Target="#LT!A1"/><Relationship Id="rId12" Type="http://schemas.openxmlformats.org/officeDocument/2006/relationships/hyperlink" Target="#Das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Equipe!A1"/><Relationship Id="rId11" Type="http://schemas.openxmlformats.org/officeDocument/2006/relationships/hyperlink" Target="#AF!A1"/><Relationship Id="rId5" Type="http://schemas.openxmlformats.org/officeDocument/2006/relationships/chart" Target="../charts/chart10.xml"/><Relationship Id="rId10" Type="http://schemas.openxmlformats.org/officeDocument/2006/relationships/image" Target="../media/image10.jpeg"/><Relationship Id="rId4" Type="http://schemas.openxmlformats.org/officeDocument/2006/relationships/chart" Target="../charts/chart9.xml"/><Relationship Id="rId9" Type="http://schemas.openxmlformats.org/officeDocument/2006/relationships/hyperlink" Target="#Ini!A1"/><Relationship Id="rId14" Type="http://schemas.openxmlformats.org/officeDocument/2006/relationships/hyperlink" Target="#GRAF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Ini!A1"/><Relationship Id="rId13" Type="http://schemas.openxmlformats.org/officeDocument/2006/relationships/hyperlink" Target="#GRAF!A1"/><Relationship Id="rId3" Type="http://schemas.openxmlformats.org/officeDocument/2006/relationships/chart" Target="../charts/chart13.xml"/><Relationship Id="rId7" Type="http://schemas.openxmlformats.org/officeDocument/2006/relationships/hyperlink" Target="#'RC'!A1"/><Relationship Id="rId12" Type="http://schemas.openxmlformats.org/officeDocument/2006/relationships/hyperlink" Target="#Rel!A1"/><Relationship Id="rId2" Type="http://schemas.openxmlformats.org/officeDocument/2006/relationships/chart" Target="../charts/chart12.xml"/><Relationship Id="rId16" Type="http://schemas.openxmlformats.org/officeDocument/2006/relationships/chart" Target="../charts/chart17.xml"/><Relationship Id="rId1" Type="http://schemas.openxmlformats.org/officeDocument/2006/relationships/chart" Target="../charts/chart11.xml"/><Relationship Id="rId6" Type="http://schemas.openxmlformats.org/officeDocument/2006/relationships/hyperlink" Target="#LT!A1"/><Relationship Id="rId11" Type="http://schemas.openxmlformats.org/officeDocument/2006/relationships/hyperlink" Target="#Das!A1"/><Relationship Id="rId5" Type="http://schemas.openxmlformats.org/officeDocument/2006/relationships/hyperlink" Target="#Equipe!A1"/><Relationship Id="rId15" Type="http://schemas.openxmlformats.org/officeDocument/2006/relationships/chart" Target="../charts/chart16.xml"/><Relationship Id="rId10" Type="http://schemas.openxmlformats.org/officeDocument/2006/relationships/hyperlink" Target="#AF!A1"/><Relationship Id="rId4" Type="http://schemas.openxmlformats.org/officeDocument/2006/relationships/chart" Target="../charts/chart14.xml"/><Relationship Id="rId9" Type="http://schemas.openxmlformats.org/officeDocument/2006/relationships/image" Target="../media/image2.jpeg"/><Relationship Id="rId14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Das!A1"/><Relationship Id="rId3" Type="http://schemas.openxmlformats.org/officeDocument/2006/relationships/hyperlink" Target="#'RC'!A1"/><Relationship Id="rId7" Type="http://schemas.openxmlformats.org/officeDocument/2006/relationships/hyperlink" Target="#AF!A1"/><Relationship Id="rId12" Type="http://schemas.openxmlformats.org/officeDocument/2006/relationships/hyperlink" Target="#GRAF!A1"/><Relationship Id="rId2" Type="http://schemas.openxmlformats.org/officeDocument/2006/relationships/hyperlink" Target="#LT!A1"/><Relationship Id="rId1" Type="http://schemas.openxmlformats.org/officeDocument/2006/relationships/hyperlink" Target="#Equipe!A1"/><Relationship Id="rId6" Type="http://schemas.openxmlformats.org/officeDocument/2006/relationships/image" Target="../media/image2.jpeg"/><Relationship Id="rId11" Type="http://schemas.openxmlformats.org/officeDocument/2006/relationships/hyperlink" Target="#Rel!A1"/><Relationship Id="rId5" Type="http://schemas.openxmlformats.org/officeDocument/2006/relationships/hyperlink" Target="#Duv!A1"/><Relationship Id="rId10" Type="http://schemas.openxmlformats.org/officeDocument/2006/relationships/hyperlink" Target="#Sou!A1"/><Relationship Id="rId4" Type="http://schemas.openxmlformats.org/officeDocument/2006/relationships/hyperlink" Target="#Ini!A1"/><Relationship Id="rId9" Type="http://schemas.openxmlformats.org/officeDocument/2006/relationships/hyperlink" Target="#Sug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Ini!A1"/><Relationship Id="rId13" Type="http://schemas.openxmlformats.org/officeDocument/2006/relationships/hyperlink" Target="#Sug!A1"/><Relationship Id="rId3" Type="http://schemas.openxmlformats.org/officeDocument/2006/relationships/hyperlink" Target="https://souza.xyz/produto/pacote-com-todas-as-planilhas-da-souza-promocao-2019/" TargetMode="External"/><Relationship Id="rId7" Type="http://schemas.openxmlformats.org/officeDocument/2006/relationships/hyperlink" Target="#'RC'!A1"/><Relationship Id="rId12" Type="http://schemas.openxmlformats.org/officeDocument/2006/relationships/hyperlink" Target="#Das!A1"/><Relationship Id="rId2" Type="http://schemas.openxmlformats.org/officeDocument/2006/relationships/image" Target="../media/image3.jpeg"/><Relationship Id="rId16" Type="http://schemas.openxmlformats.org/officeDocument/2006/relationships/hyperlink" Target="#GRAF!A1"/><Relationship Id="rId1" Type="http://schemas.openxmlformats.org/officeDocument/2006/relationships/hyperlink" Target="https://souza.xyz/produto/pacote-de-planilhas-de-gestao-de-operacoes/" TargetMode="External"/><Relationship Id="rId6" Type="http://schemas.openxmlformats.org/officeDocument/2006/relationships/hyperlink" Target="#LT!A1"/><Relationship Id="rId11" Type="http://schemas.openxmlformats.org/officeDocument/2006/relationships/hyperlink" Target="#AF!A1"/><Relationship Id="rId5" Type="http://schemas.openxmlformats.org/officeDocument/2006/relationships/hyperlink" Target="#Equipe!A1"/><Relationship Id="rId15" Type="http://schemas.openxmlformats.org/officeDocument/2006/relationships/hyperlink" Target="#Rel!A1"/><Relationship Id="rId10" Type="http://schemas.openxmlformats.org/officeDocument/2006/relationships/image" Target="../media/image2.jpeg"/><Relationship Id="rId4" Type="http://schemas.openxmlformats.org/officeDocument/2006/relationships/image" Target="../media/image4.JPG"/><Relationship Id="rId9" Type="http://schemas.openxmlformats.org/officeDocument/2006/relationships/hyperlink" Target="#Duv!A1"/><Relationship Id="rId14" Type="http://schemas.openxmlformats.org/officeDocument/2006/relationships/hyperlink" Target="#Sou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RC'!A1"/><Relationship Id="rId18" Type="http://schemas.openxmlformats.org/officeDocument/2006/relationships/hyperlink" Target="#Das!A1"/><Relationship Id="rId3" Type="http://schemas.openxmlformats.org/officeDocument/2006/relationships/hyperlink" Target="https://www.instagram.com/souza_sistemas/" TargetMode="External"/><Relationship Id="rId21" Type="http://schemas.openxmlformats.org/officeDocument/2006/relationships/hyperlink" Target="#Rel!A1"/><Relationship Id="rId7" Type="http://schemas.openxmlformats.org/officeDocument/2006/relationships/hyperlink" Target="https://www.youtube.com/c/FlavioSouza3350/featured" TargetMode="External"/><Relationship Id="rId12" Type="http://schemas.openxmlformats.org/officeDocument/2006/relationships/hyperlink" Target="#LT!A1"/><Relationship Id="rId17" Type="http://schemas.openxmlformats.org/officeDocument/2006/relationships/hyperlink" Target="#AF!A1"/><Relationship Id="rId2" Type="http://schemas.openxmlformats.org/officeDocument/2006/relationships/image" Target="../media/image5.png"/><Relationship Id="rId16" Type="http://schemas.openxmlformats.org/officeDocument/2006/relationships/image" Target="../media/image2.jpeg"/><Relationship Id="rId20" Type="http://schemas.openxmlformats.org/officeDocument/2006/relationships/hyperlink" Target="#Sou!A1"/><Relationship Id="rId1" Type="http://schemas.openxmlformats.org/officeDocument/2006/relationships/hyperlink" Target="https://souza.xyz/loja/" TargetMode="External"/><Relationship Id="rId6" Type="http://schemas.openxmlformats.org/officeDocument/2006/relationships/image" Target="../media/image7.png"/><Relationship Id="rId11" Type="http://schemas.openxmlformats.org/officeDocument/2006/relationships/hyperlink" Target="#Equipe!A1"/><Relationship Id="rId5" Type="http://schemas.openxmlformats.org/officeDocument/2006/relationships/hyperlink" Target="https://www.facebook.com/souzasistemas" TargetMode="External"/><Relationship Id="rId15" Type="http://schemas.openxmlformats.org/officeDocument/2006/relationships/hyperlink" Target="#Duv!A1"/><Relationship Id="rId10" Type="http://schemas.openxmlformats.org/officeDocument/2006/relationships/image" Target="../media/image9.png"/><Relationship Id="rId19" Type="http://schemas.openxmlformats.org/officeDocument/2006/relationships/hyperlink" Target="#Sug!A1"/><Relationship Id="rId4" Type="http://schemas.openxmlformats.org/officeDocument/2006/relationships/image" Target="../media/image6.png"/><Relationship Id="rId9" Type="http://schemas.openxmlformats.org/officeDocument/2006/relationships/hyperlink" Target="http://blog.souza.xyz/" TargetMode="External"/><Relationship Id="rId14" Type="http://schemas.openxmlformats.org/officeDocument/2006/relationships/hyperlink" Target="#Ini!A1"/><Relationship Id="rId22" Type="http://schemas.openxmlformats.org/officeDocument/2006/relationships/hyperlink" Target="#GRAF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F!A1"/><Relationship Id="rId3" Type="http://schemas.openxmlformats.org/officeDocument/2006/relationships/hyperlink" Target="#Feriados!A1"/><Relationship Id="rId7" Type="http://schemas.openxmlformats.org/officeDocument/2006/relationships/image" Target="../media/image2.jpeg"/><Relationship Id="rId2" Type="http://schemas.openxmlformats.org/officeDocument/2006/relationships/hyperlink" Target="#Funcion&#225;rios!A1"/><Relationship Id="rId1" Type="http://schemas.openxmlformats.org/officeDocument/2006/relationships/hyperlink" Target="#Equipe!A1"/><Relationship Id="rId6" Type="http://schemas.openxmlformats.org/officeDocument/2006/relationships/hyperlink" Target="#Ini!A1"/><Relationship Id="rId11" Type="http://schemas.openxmlformats.org/officeDocument/2006/relationships/hyperlink" Target="#GRAF!A1"/><Relationship Id="rId5" Type="http://schemas.openxmlformats.org/officeDocument/2006/relationships/hyperlink" Target="#'RC'!A1"/><Relationship Id="rId10" Type="http://schemas.openxmlformats.org/officeDocument/2006/relationships/hyperlink" Target="#Rel!A1"/><Relationship Id="rId4" Type="http://schemas.openxmlformats.org/officeDocument/2006/relationships/hyperlink" Target="#LT!A1"/><Relationship Id="rId9" Type="http://schemas.openxmlformats.org/officeDocument/2006/relationships/hyperlink" Target="#Das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AF!A1"/><Relationship Id="rId3" Type="http://schemas.openxmlformats.org/officeDocument/2006/relationships/hyperlink" Target="#Feriados!A1"/><Relationship Id="rId7" Type="http://schemas.openxmlformats.org/officeDocument/2006/relationships/image" Target="../media/image2.jpeg"/><Relationship Id="rId2" Type="http://schemas.openxmlformats.org/officeDocument/2006/relationships/hyperlink" Target="#Funcion&#225;rios!A1"/><Relationship Id="rId1" Type="http://schemas.openxmlformats.org/officeDocument/2006/relationships/hyperlink" Target="#Equipe!A1"/><Relationship Id="rId6" Type="http://schemas.openxmlformats.org/officeDocument/2006/relationships/hyperlink" Target="#Ini!A1"/><Relationship Id="rId11" Type="http://schemas.openxmlformats.org/officeDocument/2006/relationships/hyperlink" Target="#GRAF!A1"/><Relationship Id="rId5" Type="http://schemas.openxmlformats.org/officeDocument/2006/relationships/hyperlink" Target="#'RC'!A1"/><Relationship Id="rId10" Type="http://schemas.openxmlformats.org/officeDocument/2006/relationships/hyperlink" Target="#Rel!A1"/><Relationship Id="rId4" Type="http://schemas.openxmlformats.org/officeDocument/2006/relationships/hyperlink" Target="#LT!A1"/><Relationship Id="rId9" Type="http://schemas.openxmlformats.org/officeDocument/2006/relationships/hyperlink" Target="#Da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AF!A1"/><Relationship Id="rId3" Type="http://schemas.openxmlformats.org/officeDocument/2006/relationships/hyperlink" Target="#Feriados!A1"/><Relationship Id="rId7" Type="http://schemas.openxmlformats.org/officeDocument/2006/relationships/image" Target="../media/image2.jpeg"/><Relationship Id="rId2" Type="http://schemas.openxmlformats.org/officeDocument/2006/relationships/hyperlink" Target="#Funcion&#225;rios!A1"/><Relationship Id="rId1" Type="http://schemas.openxmlformats.org/officeDocument/2006/relationships/hyperlink" Target="#Equipe!A1"/><Relationship Id="rId6" Type="http://schemas.openxmlformats.org/officeDocument/2006/relationships/hyperlink" Target="#Ini!A1"/><Relationship Id="rId11" Type="http://schemas.openxmlformats.org/officeDocument/2006/relationships/hyperlink" Target="#GRAF!A1"/><Relationship Id="rId5" Type="http://schemas.openxmlformats.org/officeDocument/2006/relationships/hyperlink" Target="#'RC'!A1"/><Relationship Id="rId10" Type="http://schemas.openxmlformats.org/officeDocument/2006/relationships/hyperlink" Target="#Rel!A1"/><Relationship Id="rId4" Type="http://schemas.openxmlformats.org/officeDocument/2006/relationships/hyperlink" Target="#LT!A1"/><Relationship Id="rId9" Type="http://schemas.openxmlformats.org/officeDocument/2006/relationships/hyperlink" Target="#Das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'RC'!A1"/><Relationship Id="rId7" Type="http://schemas.openxmlformats.org/officeDocument/2006/relationships/hyperlink" Target="#Das!A1"/><Relationship Id="rId2" Type="http://schemas.openxmlformats.org/officeDocument/2006/relationships/hyperlink" Target="#LT!A1"/><Relationship Id="rId1" Type="http://schemas.openxmlformats.org/officeDocument/2006/relationships/hyperlink" Target="#Equipe!A1"/><Relationship Id="rId6" Type="http://schemas.openxmlformats.org/officeDocument/2006/relationships/hyperlink" Target="#AF!A1"/><Relationship Id="rId5" Type="http://schemas.openxmlformats.org/officeDocument/2006/relationships/image" Target="../media/image2.jpeg"/><Relationship Id="rId4" Type="http://schemas.openxmlformats.org/officeDocument/2006/relationships/hyperlink" Target="#Ini!A1"/><Relationship Id="rId9" Type="http://schemas.openxmlformats.org/officeDocument/2006/relationships/hyperlink" Target="#GRAF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Rel!A1"/><Relationship Id="rId3" Type="http://schemas.openxmlformats.org/officeDocument/2006/relationships/hyperlink" Target="#'RC'!A1"/><Relationship Id="rId7" Type="http://schemas.openxmlformats.org/officeDocument/2006/relationships/hyperlink" Target="#Das!A1"/><Relationship Id="rId2" Type="http://schemas.openxmlformats.org/officeDocument/2006/relationships/hyperlink" Target="#LT!A1"/><Relationship Id="rId1" Type="http://schemas.openxmlformats.org/officeDocument/2006/relationships/hyperlink" Target="#Equipe!A1"/><Relationship Id="rId6" Type="http://schemas.openxmlformats.org/officeDocument/2006/relationships/hyperlink" Target="#AF!A1"/><Relationship Id="rId5" Type="http://schemas.openxmlformats.org/officeDocument/2006/relationships/image" Target="../media/image2.jpeg"/><Relationship Id="rId4" Type="http://schemas.openxmlformats.org/officeDocument/2006/relationships/hyperlink" Target="#Ini!A1"/><Relationship Id="rId9" Type="http://schemas.openxmlformats.org/officeDocument/2006/relationships/hyperlink" Target="#GRAF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1665556</xdr:colOff>
      <xdr:row>0</xdr:row>
      <xdr:rowOff>0</xdr:rowOff>
    </xdr:from>
    <xdr:to>
      <xdr:col>2</xdr:col>
      <xdr:colOff>996165</xdr:colOff>
      <xdr:row>1</xdr:row>
      <xdr:rowOff>15000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81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2</xdr:col>
      <xdr:colOff>1067331</xdr:colOff>
      <xdr:row>0</xdr:row>
      <xdr:rowOff>0</xdr:rowOff>
    </xdr:from>
    <xdr:to>
      <xdr:col>2</xdr:col>
      <xdr:colOff>2230967</xdr:colOff>
      <xdr:row>1</xdr:row>
      <xdr:rowOff>15000</xdr:rowOff>
    </xdr:to>
    <xdr:sp macro="" textlink="">
      <xdr:nvSpPr>
        <xdr:cNvPr id="3" name="Retâng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906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295269</xdr:colOff>
      <xdr:row>0</xdr:row>
      <xdr:rowOff>0</xdr:rowOff>
    </xdr:from>
    <xdr:to>
      <xdr:col>6</xdr:col>
      <xdr:colOff>121177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9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11</xdr:col>
      <xdr:colOff>461952</xdr:colOff>
      <xdr:row>0</xdr:row>
      <xdr:rowOff>0</xdr:rowOff>
    </xdr:from>
    <xdr:to>
      <xdr:col>13</xdr:col>
      <xdr:colOff>316436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402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1</xdr:col>
      <xdr:colOff>1665553</xdr:colOff>
      <xdr:row>1</xdr:row>
      <xdr:rowOff>57150</xdr:rowOff>
    </xdr:from>
    <xdr:to>
      <xdr:col>2</xdr:col>
      <xdr:colOff>868003</xdr:colOff>
      <xdr:row>2</xdr:row>
      <xdr:rowOff>38100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A51B8B2-F2D7-4326-A77A-BE56CE7C72D4}"/>
            </a:ext>
          </a:extLst>
        </xdr:cNvPr>
        <xdr:cNvSpPr/>
      </xdr:nvSpPr>
      <xdr:spPr>
        <a:xfrm>
          <a:off x="1865578" y="438150"/>
          <a:ext cx="936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Passo a passo</a:t>
          </a:r>
        </a:p>
      </xdr:txBody>
    </xdr:sp>
    <xdr:clientData/>
  </xdr:twoCellAnchor>
  <xdr:twoCellAnchor editAs="absolute">
    <xdr:from>
      <xdr:col>2</xdr:col>
      <xdr:colOff>914401</xdr:colOff>
      <xdr:row>1</xdr:row>
      <xdr:rowOff>57150</xdr:rowOff>
    </xdr:from>
    <xdr:to>
      <xdr:col>2</xdr:col>
      <xdr:colOff>1850401</xdr:colOff>
      <xdr:row>2</xdr:row>
      <xdr:rowOff>38100</xdr:rowOff>
    </xdr:to>
    <xdr:sp macro="" textlink="">
      <xdr:nvSpPr>
        <xdr:cNvPr id="7" name="Retângulo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2847976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oneCell">
    <xdr:from>
      <xdr:col>14</xdr:col>
      <xdr:colOff>47625</xdr:colOff>
      <xdr:row>6</xdr:row>
      <xdr:rowOff>95250</xdr:rowOff>
    </xdr:from>
    <xdr:to>
      <xdr:col>14</xdr:col>
      <xdr:colOff>574356</xdr:colOff>
      <xdr:row>6</xdr:row>
      <xdr:rowOff>599250</xdr:rowOff>
    </xdr:to>
    <xdr:pic>
      <xdr:nvPicPr>
        <xdr:cNvPr id="8" name="Imagem 7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2181225"/>
          <a:ext cx="526731" cy="50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8</xdr:row>
      <xdr:rowOff>95250</xdr:rowOff>
    </xdr:from>
    <xdr:to>
      <xdr:col>14</xdr:col>
      <xdr:colOff>574356</xdr:colOff>
      <xdr:row>8</xdr:row>
      <xdr:rowOff>599250</xdr:rowOff>
    </xdr:to>
    <xdr:pic>
      <xdr:nvPicPr>
        <xdr:cNvPr id="9" name="Imagem 8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2924175"/>
          <a:ext cx="526731" cy="50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10</xdr:row>
      <xdr:rowOff>95250</xdr:rowOff>
    </xdr:from>
    <xdr:to>
      <xdr:col>14</xdr:col>
      <xdr:colOff>574356</xdr:colOff>
      <xdr:row>10</xdr:row>
      <xdr:rowOff>599250</xdr:rowOff>
    </xdr:to>
    <xdr:pic>
      <xdr:nvPicPr>
        <xdr:cNvPr id="10" name="Imagem 9">
          <a:hlinkClick xmlns:r="http://schemas.openxmlformats.org/officeDocument/2006/relationships" r:id="rId9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3667125"/>
          <a:ext cx="526731" cy="50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12</xdr:row>
      <xdr:rowOff>95250</xdr:rowOff>
    </xdr:from>
    <xdr:to>
      <xdr:col>14</xdr:col>
      <xdr:colOff>574356</xdr:colOff>
      <xdr:row>12</xdr:row>
      <xdr:rowOff>599250</xdr:rowOff>
    </xdr:to>
    <xdr:pic>
      <xdr:nvPicPr>
        <xdr:cNvPr id="11" name="Imagem 10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4410075"/>
          <a:ext cx="526731" cy="50400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</xdr:colOff>
      <xdr:row>14</xdr:row>
      <xdr:rowOff>95250</xdr:rowOff>
    </xdr:from>
    <xdr:to>
      <xdr:col>14</xdr:col>
      <xdr:colOff>574356</xdr:colOff>
      <xdr:row>14</xdr:row>
      <xdr:rowOff>599250</xdr:rowOff>
    </xdr:to>
    <xdr:pic>
      <xdr:nvPicPr>
        <xdr:cNvPr id="12" name="Imagem 11">
          <a:hlinkClick xmlns:r="http://schemas.openxmlformats.org/officeDocument/2006/relationships" r:id="rId1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5153025"/>
          <a:ext cx="526731" cy="504000"/>
        </a:xfrm>
        <a:prstGeom prst="rect">
          <a:avLst/>
        </a:prstGeom>
      </xdr:spPr>
    </xdr:pic>
    <xdr:clientData/>
  </xdr:twoCellAnchor>
  <xdr:twoCellAnchor editAs="absolute">
    <xdr:from>
      <xdr:col>0</xdr:col>
      <xdr:colOff>7</xdr:colOff>
      <xdr:row>0</xdr:row>
      <xdr:rowOff>0</xdr:rowOff>
    </xdr:from>
    <xdr:to>
      <xdr:col>1</xdr:col>
      <xdr:colOff>762165</xdr:colOff>
      <xdr:row>0</xdr:row>
      <xdr:rowOff>378000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2</xdr:col>
      <xdr:colOff>2295525</xdr:colOff>
      <xdr:row>0</xdr:row>
      <xdr:rowOff>0</xdr:rowOff>
    </xdr:from>
    <xdr:to>
      <xdr:col>4</xdr:col>
      <xdr:colOff>225958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100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9</xdr:col>
      <xdr:colOff>552450</xdr:colOff>
      <xdr:row>0</xdr:row>
      <xdr:rowOff>0</xdr:rowOff>
    </xdr:from>
    <xdr:to>
      <xdr:col>11</xdr:col>
      <xdr:colOff>378358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700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2</xdr:col>
      <xdr:colOff>1905000</xdr:colOff>
      <xdr:row>1</xdr:row>
      <xdr:rowOff>57150</xdr:rowOff>
    </xdr:from>
    <xdr:to>
      <xdr:col>3</xdr:col>
      <xdr:colOff>335925</xdr:colOff>
      <xdr:row>2</xdr:row>
      <xdr:rowOff>38100</xdr:rowOff>
    </xdr:to>
    <xdr:sp macro="" textlink="">
      <xdr:nvSpPr>
        <xdr:cNvPr id="16" name="Retângulo 1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3838575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3</xdr:col>
      <xdr:colOff>390525</xdr:colOff>
      <xdr:row>1</xdr:row>
      <xdr:rowOff>57150</xdr:rowOff>
    </xdr:from>
    <xdr:to>
      <xdr:col>5</xdr:col>
      <xdr:colOff>107325</xdr:colOff>
      <xdr:row>2</xdr:row>
      <xdr:rowOff>38100</xdr:rowOff>
    </xdr:to>
    <xdr:sp macro="" textlink="">
      <xdr:nvSpPr>
        <xdr:cNvPr id="17" name="Retângulo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4829175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Sobre nós</a:t>
          </a:r>
        </a:p>
      </xdr:txBody>
    </xdr:sp>
    <xdr:clientData/>
  </xdr:twoCellAnchor>
  <xdr:oneCellAnchor>
    <xdr:from>
      <xdr:col>14</xdr:col>
      <xdr:colOff>47625</xdr:colOff>
      <xdr:row>16</xdr:row>
      <xdr:rowOff>95250</xdr:rowOff>
    </xdr:from>
    <xdr:ext cx="526731" cy="504000"/>
    <xdr:pic>
      <xdr:nvPicPr>
        <xdr:cNvPr id="18" name="Imagem 17">
          <a:hlinkClick xmlns:r="http://schemas.openxmlformats.org/officeDocument/2006/relationships" r:id="rId17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5286375"/>
          <a:ext cx="526731" cy="504000"/>
        </a:xfrm>
        <a:prstGeom prst="rect">
          <a:avLst/>
        </a:prstGeom>
      </xdr:spPr>
    </xdr:pic>
    <xdr:clientData/>
  </xdr:oneCellAnchor>
  <xdr:oneCellAnchor>
    <xdr:from>
      <xdr:col>14</xdr:col>
      <xdr:colOff>47625</xdr:colOff>
      <xdr:row>18</xdr:row>
      <xdr:rowOff>95250</xdr:rowOff>
    </xdr:from>
    <xdr:ext cx="526731" cy="504000"/>
    <xdr:pic>
      <xdr:nvPicPr>
        <xdr:cNvPr id="19" name="Imagem 18">
          <a:hlinkClick xmlns:r="http://schemas.openxmlformats.org/officeDocument/2006/relationships" r:id="rId1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7" r="14869"/>
        <a:stretch/>
      </xdr:blipFill>
      <xdr:spPr>
        <a:xfrm>
          <a:off x="11191875" y="5286375"/>
          <a:ext cx="526731" cy="504000"/>
        </a:xfrm>
        <a:prstGeom prst="rect">
          <a:avLst/>
        </a:prstGeom>
      </xdr:spPr>
    </xdr:pic>
    <xdr:clientData/>
  </xdr:oneCellAnchor>
  <xdr:twoCellAnchor editAs="absolute">
    <xdr:from>
      <xdr:col>8</xdr:col>
      <xdr:colOff>66675</xdr:colOff>
      <xdr:row>0</xdr:row>
      <xdr:rowOff>0</xdr:rowOff>
    </xdr:from>
    <xdr:to>
      <xdr:col>9</xdr:col>
      <xdr:colOff>502183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25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6</xdr:col>
      <xdr:colOff>180975</xdr:colOff>
      <xdr:row>0</xdr:row>
      <xdr:rowOff>0</xdr:rowOff>
    </xdr:from>
    <xdr:to>
      <xdr:col>8</xdr:col>
      <xdr:colOff>6883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25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32808</xdr:colOff>
      <xdr:row>2</xdr:row>
      <xdr:rowOff>74083</xdr:rowOff>
    </xdr:from>
    <xdr:to>
      <xdr:col>14</xdr:col>
      <xdr:colOff>11208</xdr:colOff>
      <xdr:row>5</xdr:row>
      <xdr:rowOff>17233</xdr:rowOff>
    </xdr:to>
    <xdr:sp macro="" textlink="">
      <xdr:nvSpPr>
        <xdr:cNvPr id="2" name="CaixaDeTexto 1"/>
        <xdr:cNvSpPr txBox="1"/>
      </xdr:nvSpPr>
      <xdr:spPr>
        <a:xfrm>
          <a:off x="8881533" y="769408"/>
          <a:ext cx="3636000" cy="64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Esta parte da planilha consolida as análises feitas a partir dos dados fornecidos anteriormente. Faça análises a partir daqui e tenha informações para tomada de decisões.</a:t>
          </a:r>
        </a:p>
      </xdr:txBody>
    </xdr:sp>
    <xdr:clientData/>
  </xdr:twoCellAnchor>
  <xdr:twoCellAnchor editAs="absolute">
    <xdr:from>
      <xdr:col>2</xdr:col>
      <xdr:colOff>1632741</xdr:colOff>
      <xdr:row>0</xdr:row>
      <xdr:rowOff>0</xdr:rowOff>
    </xdr:from>
    <xdr:to>
      <xdr:col>3</xdr:col>
      <xdr:colOff>643733</xdr:colOff>
      <xdr:row>1</xdr:row>
      <xdr:rowOff>15000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714899</xdr:colOff>
      <xdr:row>0</xdr:row>
      <xdr:rowOff>0</xdr:rowOff>
    </xdr:from>
    <xdr:to>
      <xdr:col>4</xdr:col>
      <xdr:colOff>164035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295262</xdr:colOff>
      <xdr:row>0</xdr:row>
      <xdr:rowOff>0</xdr:rowOff>
    </xdr:from>
    <xdr:to>
      <xdr:col>6</xdr:col>
      <xdr:colOff>292620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305312</xdr:colOff>
      <xdr:row>0</xdr:row>
      <xdr:rowOff>0</xdr:rowOff>
    </xdr:from>
    <xdr:to>
      <xdr:col>11</xdr:col>
      <xdr:colOff>151329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729350</xdr:colOff>
      <xdr:row>0</xdr:row>
      <xdr:rowOff>378000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4</xdr:col>
      <xdr:colOff>228593</xdr:colOff>
      <xdr:row>0</xdr:row>
      <xdr:rowOff>0</xdr:rowOff>
    </xdr:from>
    <xdr:to>
      <xdr:col>5</xdr:col>
      <xdr:colOff>225951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7</xdr:col>
      <xdr:colOff>1504943</xdr:colOff>
      <xdr:row>0</xdr:row>
      <xdr:rowOff>0</xdr:rowOff>
    </xdr:from>
    <xdr:to>
      <xdr:col>9</xdr:col>
      <xdr:colOff>221718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7</xdr:col>
      <xdr:colOff>409568</xdr:colOff>
      <xdr:row>0</xdr:row>
      <xdr:rowOff>0</xdr:rowOff>
    </xdr:from>
    <xdr:to>
      <xdr:col>7</xdr:col>
      <xdr:colOff>1454676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6</xdr:col>
      <xdr:colOff>352418</xdr:colOff>
      <xdr:row>0</xdr:row>
      <xdr:rowOff>0</xdr:rowOff>
    </xdr:from>
    <xdr:to>
      <xdr:col>7</xdr:col>
      <xdr:colOff>349776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41275</xdr:colOff>
      <xdr:row>2</xdr:row>
      <xdr:rowOff>166158</xdr:rowOff>
    </xdr:from>
    <xdr:to>
      <xdr:col>17</xdr:col>
      <xdr:colOff>199675</xdr:colOff>
      <xdr:row>5</xdr:row>
      <xdr:rowOff>73308</xdr:rowOff>
    </xdr:to>
    <xdr:sp macro="" textlink="">
      <xdr:nvSpPr>
        <xdr:cNvPr id="2" name="CaixaDeTexto 1"/>
        <xdr:cNvSpPr txBox="1"/>
      </xdr:nvSpPr>
      <xdr:spPr>
        <a:xfrm>
          <a:off x="8632825" y="861483"/>
          <a:ext cx="3816000" cy="61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Os gráficos são excelentes formas de visualizar resultados mais rápida e agradavelmente. Eles são gerados automaticamente de acordo com os</a:t>
          </a:r>
          <a:r>
            <a:rPr lang="pt-BR" sz="1100" baseline="0">
              <a:solidFill>
                <a:schemeClr val="tx1">
                  <a:lumMod val="75000"/>
                  <a:lumOff val="25000"/>
                </a:schemeClr>
              </a:solidFill>
            </a:rPr>
            <a:t> dados fornecidos anteriormente.</a:t>
          </a:r>
          <a:endParaRPr lang="pt-BR" sz="11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2</xdr:col>
      <xdr:colOff>98425</xdr:colOff>
      <xdr:row>7</xdr:row>
      <xdr:rowOff>0</xdr:rowOff>
    </xdr:from>
    <xdr:to>
      <xdr:col>10</xdr:col>
      <xdr:colOff>514350</xdr:colOff>
      <xdr:row>14</xdr:row>
      <xdr:rowOff>76200</xdr:rowOff>
    </xdr:to>
    <xdr:graphicFrame macro="">
      <xdr:nvGraphicFramePr>
        <xdr:cNvPr id="9232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98424</xdr:colOff>
      <xdr:row>14</xdr:row>
      <xdr:rowOff>371475</xdr:rowOff>
    </xdr:from>
    <xdr:to>
      <xdr:col>4</xdr:col>
      <xdr:colOff>178674</xdr:colOff>
      <xdr:row>34</xdr:row>
      <xdr:rowOff>276225</xdr:rowOff>
    </xdr:to>
    <xdr:graphicFrame macro="">
      <xdr:nvGraphicFramePr>
        <xdr:cNvPr id="9233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266700</xdr:colOff>
      <xdr:row>14</xdr:row>
      <xdr:rowOff>371475</xdr:rowOff>
    </xdr:from>
    <xdr:to>
      <xdr:col>10</xdr:col>
      <xdr:colOff>514350</xdr:colOff>
      <xdr:row>34</xdr:row>
      <xdr:rowOff>276225</xdr:rowOff>
    </xdr:to>
    <xdr:graphicFrame macro="">
      <xdr:nvGraphicFramePr>
        <xdr:cNvPr id="9234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95250</xdr:colOff>
      <xdr:row>36</xdr:row>
      <xdr:rowOff>111125</xdr:rowOff>
    </xdr:from>
    <xdr:to>
      <xdr:col>10</xdr:col>
      <xdr:colOff>504825</xdr:colOff>
      <xdr:row>43</xdr:row>
      <xdr:rowOff>187325</xdr:rowOff>
    </xdr:to>
    <xdr:graphicFrame macro="">
      <xdr:nvGraphicFramePr>
        <xdr:cNvPr id="9235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95250</xdr:colOff>
      <xdr:row>44</xdr:row>
      <xdr:rowOff>111125</xdr:rowOff>
    </xdr:from>
    <xdr:to>
      <xdr:col>10</xdr:col>
      <xdr:colOff>504825</xdr:colOff>
      <xdr:row>51</xdr:row>
      <xdr:rowOff>187325</xdr:rowOff>
    </xdr:to>
    <xdr:graphicFrame macro="">
      <xdr:nvGraphicFramePr>
        <xdr:cNvPr id="9236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</xdr:col>
      <xdr:colOff>1632741</xdr:colOff>
      <xdr:row>0</xdr:row>
      <xdr:rowOff>0</xdr:rowOff>
    </xdr:from>
    <xdr:to>
      <xdr:col>3</xdr:col>
      <xdr:colOff>315650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386816</xdr:colOff>
      <xdr:row>0</xdr:row>
      <xdr:rowOff>0</xdr:rowOff>
    </xdr:from>
    <xdr:to>
      <xdr:col>3</xdr:col>
      <xdr:colOff>1550452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401095</xdr:colOff>
      <xdr:row>0</xdr:row>
      <xdr:rowOff>0</xdr:rowOff>
    </xdr:from>
    <xdr:to>
      <xdr:col>7</xdr:col>
      <xdr:colOff>218537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12</xdr:col>
      <xdr:colOff>538145</xdr:colOff>
      <xdr:row>0</xdr:row>
      <xdr:rowOff>0</xdr:rowOff>
    </xdr:from>
    <xdr:to>
      <xdr:col>14</xdr:col>
      <xdr:colOff>384162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729350</xdr:colOff>
      <xdr:row>0</xdr:row>
      <xdr:rowOff>378000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1615010</xdr:colOff>
      <xdr:row>0</xdr:row>
      <xdr:rowOff>0</xdr:rowOff>
    </xdr:from>
    <xdr:to>
      <xdr:col>5</xdr:col>
      <xdr:colOff>331784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11</xdr:col>
      <xdr:colOff>23276</xdr:colOff>
      <xdr:row>0</xdr:row>
      <xdr:rowOff>0</xdr:rowOff>
    </xdr:from>
    <xdr:to>
      <xdr:col>12</xdr:col>
      <xdr:colOff>454551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9</xdr:col>
      <xdr:colOff>155568</xdr:colOff>
      <xdr:row>0</xdr:row>
      <xdr:rowOff>0</xdr:rowOff>
    </xdr:from>
    <xdr:to>
      <xdr:col>10</xdr:col>
      <xdr:colOff>586843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7</xdr:col>
      <xdr:colOff>278335</xdr:colOff>
      <xdr:row>0</xdr:row>
      <xdr:rowOff>0</xdr:rowOff>
    </xdr:from>
    <xdr:to>
      <xdr:col>9</xdr:col>
      <xdr:colOff>95776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32808</xdr:colOff>
      <xdr:row>2</xdr:row>
      <xdr:rowOff>59267</xdr:rowOff>
    </xdr:from>
    <xdr:to>
      <xdr:col>11</xdr:col>
      <xdr:colOff>232834</xdr:colOff>
      <xdr:row>3</xdr:row>
      <xdr:rowOff>252636</xdr:rowOff>
    </xdr:to>
    <xdr:sp macro="" textlink="">
      <xdr:nvSpPr>
        <xdr:cNvPr id="2" name="CaixaDeTexto 1"/>
        <xdr:cNvSpPr txBox="1"/>
      </xdr:nvSpPr>
      <xdr:spPr>
        <a:xfrm>
          <a:off x="3705225" y="757767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Nesta parte</a:t>
          </a:r>
          <a:r>
            <a:rPr lang="pt-BR" sz="1100" baseline="0">
              <a:solidFill>
                <a:schemeClr val="tx1">
                  <a:lumMod val="75000"/>
                  <a:lumOff val="25000"/>
                </a:schemeClr>
              </a:solidFill>
            </a:rPr>
            <a:t> da planilha é possível imprimir de forma otimizada, ou seja, apenas as partes importantes. Basta ir em Arquivos &gt; Imprimir ou pressionar "Ctrl+P".</a:t>
          </a:r>
          <a:endParaRPr lang="pt-BR" sz="11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2</xdr:col>
      <xdr:colOff>79375</xdr:colOff>
      <xdr:row>46</xdr:row>
      <xdr:rowOff>0</xdr:rowOff>
    </xdr:from>
    <xdr:to>
      <xdr:col>6</xdr:col>
      <xdr:colOff>1410750</xdr:colOff>
      <xdr:row>53</xdr:row>
      <xdr:rowOff>76200</xdr:rowOff>
    </xdr:to>
    <xdr:graphicFrame macro="">
      <xdr:nvGraphicFramePr>
        <xdr:cNvPr id="10256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79375</xdr:colOff>
      <xdr:row>75</xdr:row>
      <xdr:rowOff>0</xdr:rowOff>
    </xdr:from>
    <xdr:to>
      <xdr:col>6</xdr:col>
      <xdr:colOff>1410750</xdr:colOff>
      <xdr:row>82</xdr:row>
      <xdr:rowOff>76200</xdr:rowOff>
    </xdr:to>
    <xdr:graphicFrame macro="">
      <xdr:nvGraphicFramePr>
        <xdr:cNvPr id="10257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79375</xdr:colOff>
      <xdr:row>83</xdr:row>
      <xdr:rowOff>0</xdr:rowOff>
    </xdr:from>
    <xdr:to>
      <xdr:col>6</xdr:col>
      <xdr:colOff>1410750</xdr:colOff>
      <xdr:row>90</xdr:row>
      <xdr:rowOff>76200</xdr:rowOff>
    </xdr:to>
    <xdr:graphicFrame macro="">
      <xdr:nvGraphicFramePr>
        <xdr:cNvPr id="10258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79374</xdr:colOff>
      <xdr:row>54</xdr:row>
      <xdr:rowOff>9525</xdr:rowOff>
    </xdr:from>
    <xdr:to>
      <xdr:col>4</xdr:col>
      <xdr:colOff>106374</xdr:colOff>
      <xdr:row>73</xdr:row>
      <xdr:rowOff>295275</xdr:rowOff>
    </xdr:to>
    <xdr:graphicFrame macro="">
      <xdr:nvGraphicFramePr>
        <xdr:cNvPr id="10259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142375</xdr:colOff>
      <xdr:row>54</xdr:row>
      <xdr:rowOff>9525</xdr:rowOff>
    </xdr:from>
    <xdr:to>
      <xdr:col>6</xdr:col>
      <xdr:colOff>1410750</xdr:colOff>
      <xdr:row>73</xdr:row>
      <xdr:rowOff>295275</xdr:rowOff>
    </xdr:to>
    <xdr:graphicFrame macro="">
      <xdr:nvGraphicFramePr>
        <xdr:cNvPr id="10260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</xdr:col>
      <xdr:colOff>1632741</xdr:colOff>
      <xdr:row>0</xdr:row>
      <xdr:rowOff>0</xdr:rowOff>
    </xdr:from>
    <xdr:to>
      <xdr:col>2</xdr:col>
      <xdr:colOff>2696900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48149</xdr:colOff>
      <xdr:row>0</xdr:row>
      <xdr:rowOff>0</xdr:rowOff>
    </xdr:from>
    <xdr:to>
      <xdr:col>4</xdr:col>
      <xdr:colOff>492118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972595</xdr:colOff>
      <xdr:row>0</xdr:row>
      <xdr:rowOff>0</xdr:rowOff>
    </xdr:from>
    <xdr:to>
      <xdr:col>6</xdr:col>
      <xdr:colOff>631287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10</xdr:col>
      <xdr:colOff>511687</xdr:colOff>
      <xdr:row>0</xdr:row>
      <xdr:rowOff>0</xdr:rowOff>
    </xdr:from>
    <xdr:to>
      <xdr:col>12</xdr:col>
      <xdr:colOff>368287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729350</xdr:colOff>
      <xdr:row>0</xdr:row>
      <xdr:rowOff>378000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4</xdr:col>
      <xdr:colOff>556676</xdr:colOff>
      <xdr:row>0</xdr:row>
      <xdr:rowOff>0</xdr:rowOff>
    </xdr:from>
    <xdr:to>
      <xdr:col>5</xdr:col>
      <xdr:colOff>903284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9</xdr:col>
      <xdr:colOff>166151</xdr:colOff>
      <xdr:row>0</xdr:row>
      <xdr:rowOff>0</xdr:rowOff>
    </xdr:from>
    <xdr:to>
      <xdr:col>10</xdr:col>
      <xdr:colOff>438676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7</xdr:col>
      <xdr:colOff>298443</xdr:colOff>
      <xdr:row>0</xdr:row>
      <xdr:rowOff>0</xdr:rowOff>
    </xdr:from>
    <xdr:to>
      <xdr:col>9</xdr:col>
      <xdr:colOff>115884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6</xdr:col>
      <xdr:colOff>691085</xdr:colOff>
      <xdr:row>0</xdr:row>
      <xdr:rowOff>0</xdr:rowOff>
    </xdr:from>
    <xdr:to>
      <xdr:col>7</xdr:col>
      <xdr:colOff>238651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238125</xdr:colOff>
      <xdr:row>17</xdr:row>
      <xdr:rowOff>152400</xdr:rowOff>
    </xdr:from>
    <xdr:to>
      <xdr:col>4</xdr:col>
      <xdr:colOff>159900</xdr:colOff>
      <xdr:row>30</xdr:row>
      <xdr:rowOff>15900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200025</xdr:colOff>
      <xdr:row>17</xdr:row>
      <xdr:rowOff>152400</xdr:rowOff>
    </xdr:from>
    <xdr:to>
      <xdr:col>6</xdr:col>
      <xdr:colOff>121800</xdr:colOff>
      <xdr:row>30</xdr:row>
      <xdr:rowOff>15900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6</xdr:col>
      <xdr:colOff>161925</xdr:colOff>
      <xdr:row>17</xdr:row>
      <xdr:rowOff>152400</xdr:rowOff>
    </xdr:from>
    <xdr:to>
      <xdr:col>8</xdr:col>
      <xdr:colOff>83700</xdr:colOff>
      <xdr:row>30</xdr:row>
      <xdr:rowOff>15900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8</xdr:col>
      <xdr:colOff>123825</xdr:colOff>
      <xdr:row>17</xdr:row>
      <xdr:rowOff>152400</xdr:rowOff>
    </xdr:from>
    <xdr:to>
      <xdr:col>10</xdr:col>
      <xdr:colOff>38100</xdr:colOff>
      <xdr:row>30</xdr:row>
      <xdr:rowOff>15900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</xdr:col>
      <xdr:colOff>1684599</xdr:colOff>
      <xdr:row>0</xdr:row>
      <xdr:rowOff>0</xdr:rowOff>
    </xdr:from>
    <xdr:to>
      <xdr:col>3</xdr:col>
      <xdr:colOff>186533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257699</xdr:colOff>
      <xdr:row>0</xdr:row>
      <xdr:rowOff>0</xdr:rowOff>
    </xdr:from>
    <xdr:to>
      <xdr:col>3</xdr:col>
      <xdr:colOff>1421335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38087</xdr:colOff>
      <xdr:row>0</xdr:row>
      <xdr:rowOff>0</xdr:rowOff>
    </xdr:from>
    <xdr:to>
      <xdr:col>5</xdr:col>
      <xdr:colOff>1083195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7</xdr:col>
      <xdr:colOff>1909745</xdr:colOff>
      <xdr:row>0</xdr:row>
      <xdr:rowOff>0</xdr:rowOff>
    </xdr:from>
    <xdr:to>
      <xdr:col>9</xdr:col>
      <xdr:colOff>421204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781208</xdr:colOff>
      <xdr:row>0</xdr:row>
      <xdr:rowOff>378000</xdr:rowOff>
    </xdr:to>
    <xdr:pic>
      <xdr:nvPicPr>
        <xdr:cNvPr id="16" name="Imagem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1485893</xdr:colOff>
      <xdr:row>0</xdr:row>
      <xdr:rowOff>0</xdr:rowOff>
    </xdr:from>
    <xdr:to>
      <xdr:col>4</xdr:col>
      <xdr:colOff>483126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7</xdr:col>
      <xdr:colOff>781043</xdr:colOff>
      <xdr:row>0</xdr:row>
      <xdr:rowOff>0</xdr:rowOff>
    </xdr:from>
    <xdr:to>
      <xdr:col>7</xdr:col>
      <xdr:colOff>1826151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6</xdr:col>
      <xdr:colOff>200018</xdr:colOff>
      <xdr:row>0</xdr:row>
      <xdr:rowOff>0</xdr:rowOff>
    </xdr:from>
    <xdr:to>
      <xdr:col>7</xdr:col>
      <xdr:colOff>730776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5</xdr:col>
      <xdr:colOff>1142993</xdr:colOff>
      <xdr:row>0</xdr:row>
      <xdr:rowOff>0</xdr:rowOff>
    </xdr:from>
    <xdr:to>
      <xdr:col>6</xdr:col>
      <xdr:colOff>140226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  <xdr:twoCellAnchor>
    <xdr:from>
      <xdr:col>0</xdr:col>
      <xdr:colOff>123825</xdr:colOff>
      <xdr:row>5</xdr:row>
      <xdr:rowOff>47625</xdr:rowOff>
    </xdr:from>
    <xdr:to>
      <xdr:col>2</xdr:col>
      <xdr:colOff>198975</xdr:colOff>
      <xdr:row>30</xdr:row>
      <xdr:rowOff>9525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247650</xdr:colOff>
      <xdr:row>5</xdr:row>
      <xdr:rowOff>47625</xdr:rowOff>
    </xdr:from>
    <xdr:to>
      <xdr:col>6</xdr:col>
      <xdr:colOff>127200</xdr:colOff>
      <xdr:row>17</xdr:row>
      <xdr:rowOff>101625</xdr:rowOff>
    </xdr:to>
    <xdr:graphicFrame macro="">
      <xdr:nvGraphicFramePr>
        <xdr:cNvPr id="21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171450</xdr:colOff>
      <xdr:row>5</xdr:row>
      <xdr:rowOff>47625</xdr:rowOff>
    </xdr:from>
    <xdr:to>
      <xdr:col>10</xdr:col>
      <xdr:colOff>51000</xdr:colOff>
      <xdr:row>17</xdr:row>
      <xdr:rowOff>101625</xdr:rowOff>
    </xdr:to>
    <xdr:graphicFrame macro="">
      <xdr:nvGraphicFramePr>
        <xdr:cNvPr id="22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1684599</xdr:colOff>
      <xdr:row>0</xdr:row>
      <xdr:rowOff>0</xdr:rowOff>
    </xdr:from>
    <xdr:to>
      <xdr:col>1</xdr:col>
      <xdr:colOff>2748758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1</xdr:col>
      <xdr:colOff>2819924</xdr:colOff>
      <xdr:row>0</xdr:row>
      <xdr:rowOff>0</xdr:rowOff>
    </xdr:from>
    <xdr:to>
      <xdr:col>1</xdr:col>
      <xdr:colOff>3983560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1</xdr:col>
      <xdr:colOff>5162537</xdr:colOff>
      <xdr:row>0</xdr:row>
      <xdr:rowOff>0</xdr:rowOff>
    </xdr:from>
    <xdr:to>
      <xdr:col>3</xdr:col>
      <xdr:colOff>264045</xdr:colOff>
      <xdr:row>1</xdr:row>
      <xdr:rowOff>15000</xdr:rowOff>
    </xdr:to>
    <xdr:sp macro="" textlink="">
      <xdr:nvSpPr>
        <xdr:cNvPr id="15" name="Retângulo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3</xdr:col>
      <xdr:colOff>3652820</xdr:colOff>
      <xdr:row>0</xdr:row>
      <xdr:rowOff>0</xdr:rowOff>
    </xdr:from>
    <xdr:to>
      <xdr:col>3</xdr:col>
      <xdr:colOff>4726504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1</xdr:col>
      <xdr:colOff>1684596</xdr:colOff>
      <xdr:row>1</xdr:row>
      <xdr:rowOff>57150</xdr:rowOff>
    </xdr:from>
    <xdr:to>
      <xdr:col>1</xdr:col>
      <xdr:colOff>2620596</xdr:colOff>
      <xdr:row>2</xdr:row>
      <xdr:rowOff>38100</xdr:rowOff>
    </xdr:to>
    <xdr:sp macro="" textlink="">
      <xdr:nvSpPr>
        <xdr:cNvPr id="17" name="Retângul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A51B8B2-F2D7-4326-A77A-BE56CE7C72D4}"/>
            </a:ext>
          </a:extLst>
        </xdr:cNvPr>
        <xdr:cNvSpPr/>
      </xdr:nvSpPr>
      <xdr:spPr>
        <a:xfrm>
          <a:off x="1865571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1</xdr:col>
      <xdr:colOff>2666994</xdr:colOff>
      <xdr:row>1</xdr:row>
      <xdr:rowOff>57150</xdr:rowOff>
    </xdr:from>
    <xdr:to>
      <xdr:col>1</xdr:col>
      <xdr:colOff>3602994</xdr:colOff>
      <xdr:row>2</xdr:row>
      <xdr:rowOff>38100</xdr:rowOff>
    </xdr:to>
    <xdr:sp macro="" textlink="">
      <xdr:nvSpPr>
        <xdr:cNvPr id="18" name="Retângulo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2847969" y="438150"/>
          <a:ext cx="936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Dúvidas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781208</xdr:colOff>
      <xdr:row>0</xdr:row>
      <xdr:rowOff>378000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1</xdr:col>
      <xdr:colOff>4048118</xdr:colOff>
      <xdr:row>0</xdr:row>
      <xdr:rowOff>0</xdr:rowOff>
    </xdr:from>
    <xdr:to>
      <xdr:col>1</xdr:col>
      <xdr:colOff>5093226</xdr:colOff>
      <xdr:row>1</xdr:row>
      <xdr:rowOff>15000</xdr:rowOff>
    </xdr:to>
    <xdr:sp macro="" textlink="">
      <xdr:nvSpPr>
        <xdr:cNvPr id="20" name="Retângulo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3</xdr:col>
      <xdr:colOff>2524118</xdr:colOff>
      <xdr:row>0</xdr:row>
      <xdr:rowOff>0</xdr:rowOff>
    </xdr:from>
    <xdr:to>
      <xdr:col>3</xdr:col>
      <xdr:colOff>3569226</xdr:colOff>
      <xdr:row>1</xdr:row>
      <xdr:rowOff>15000</xdr:rowOff>
    </xdr:to>
    <xdr:sp macro="" textlink="">
      <xdr:nvSpPr>
        <xdr:cNvPr id="21" name="Retângulo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</xdr:col>
      <xdr:colOff>3657593</xdr:colOff>
      <xdr:row>1</xdr:row>
      <xdr:rowOff>57150</xdr:rowOff>
    </xdr:from>
    <xdr:to>
      <xdr:col>1</xdr:col>
      <xdr:colOff>4593593</xdr:colOff>
      <xdr:row>2</xdr:row>
      <xdr:rowOff>38100</xdr:rowOff>
    </xdr:to>
    <xdr:sp macro="" textlink="">
      <xdr:nvSpPr>
        <xdr:cNvPr id="22" name="Retângulo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3838568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1</xdr:col>
      <xdr:colOff>4648193</xdr:colOff>
      <xdr:row>1</xdr:row>
      <xdr:rowOff>57150</xdr:rowOff>
    </xdr:from>
    <xdr:to>
      <xdr:col>1</xdr:col>
      <xdr:colOff>5584193</xdr:colOff>
      <xdr:row>2</xdr:row>
      <xdr:rowOff>38100</xdr:rowOff>
    </xdr:to>
    <xdr:sp macro="" textlink="">
      <xdr:nvSpPr>
        <xdr:cNvPr id="23" name="Retângulo 2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4829168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Sobre nós</a:t>
          </a:r>
        </a:p>
      </xdr:txBody>
    </xdr:sp>
    <xdr:clientData/>
  </xdr:twoCellAnchor>
  <xdr:twoCellAnchor editAs="absolute">
    <xdr:from>
      <xdr:col>3</xdr:col>
      <xdr:colOff>1428743</xdr:colOff>
      <xdr:row>0</xdr:row>
      <xdr:rowOff>0</xdr:rowOff>
    </xdr:from>
    <xdr:to>
      <xdr:col>3</xdr:col>
      <xdr:colOff>2473851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3</xdr:col>
      <xdr:colOff>323843</xdr:colOff>
      <xdr:row>0</xdr:row>
      <xdr:rowOff>0</xdr:rowOff>
    </xdr:from>
    <xdr:to>
      <xdr:col>3</xdr:col>
      <xdr:colOff>1368951</xdr:colOff>
      <xdr:row>1</xdr:row>
      <xdr:rowOff>15000</xdr:rowOff>
    </xdr:to>
    <xdr:sp macro="" textlink="">
      <xdr:nvSpPr>
        <xdr:cNvPr id="25" name="Retângulo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371475</xdr:colOff>
      <xdr:row>3</xdr:row>
      <xdr:rowOff>16934</xdr:rowOff>
    </xdr:from>
    <xdr:ext cx="4505326" cy="585545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16337F32-E358-440E-AA28-C2AF9E2B6D2A}"/>
            </a:ext>
          </a:extLst>
        </xdr:cNvPr>
        <xdr:cNvSpPr txBox="1"/>
      </xdr:nvSpPr>
      <xdr:spPr>
        <a:xfrm>
          <a:off x="12820650" y="959909"/>
          <a:ext cx="4505326" cy="585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050">
              <a:solidFill>
                <a:schemeClr val="tx1">
                  <a:lumMod val="65000"/>
                  <a:lumOff val="35000"/>
                </a:schemeClr>
              </a:solidFill>
            </a:rPr>
            <a:t>Além</a:t>
          </a:r>
          <a:r>
            <a:rPr lang="pt-BR" sz="1050" baseline="0">
              <a:solidFill>
                <a:schemeClr val="tx1">
                  <a:lumMod val="65000"/>
                  <a:lumOff val="35000"/>
                </a:schemeClr>
              </a:solidFill>
            </a:rPr>
            <a:t> dessa planilha, você pode usar outras planilhas para melhorar a gestão da sua empresa. Todas as planilhas da SOUZA já estão prontas e são práticas de se usar!</a:t>
          </a:r>
          <a:endParaRPr lang="pt-BR" sz="105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 editAs="oneCell">
    <xdr:from>
      <xdr:col>5</xdr:col>
      <xdr:colOff>45225</xdr:colOff>
      <xdr:row>3</xdr:row>
      <xdr:rowOff>257175</xdr:rowOff>
    </xdr:from>
    <xdr:to>
      <xdr:col>8</xdr:col>
      <xdr:colOff>614550</xdr:colOff>
      <xdr:row>13</xdr:row>
      <xdr:rowOff>89175</xdr:rowOff>
    </xdr:to>
    <xdr:pic>
      <xdr:nvPicPr>
        <xdr:cNvPr id="3" name="Imagem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6150" y="1200150"/>
          <a:ext cx="2160000" cy="28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885825</xdr:colOff>
      <xdr:row>3</xdr:row>
      <xdr:rowOff>257175</xdr:rowOff>
    </xdr:from>
    <xdr:to>
      <xdr:col>12</xdr:col>
      <xdr:colOff>178800</xdr:colOff>
      <xdr:row>13</xdr:row>
      <xdr:rowOff>89175</xdr:rowOff>
    </xdr:to>
    <xdr:pic>
      <xdr:nvPicPr>
        <xdr:cNvPr id="4" name="Imagem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1200150"/>
          <a:ext cx="2160000" cy="2880000"/>
        </a:xfrm>
        <a:prstGeom prst="rect">
          <a:avLst/>
        </a:prstGeom>
      </xdr:spPr>
    </xdr:pic>
    <xdr:clientData/>
  </xdr:twoCellAnchor>
  <xdr:twoCellAnchor editAs="absolute">
    <xdr:from>
      <xdr:col>2</xdr:col>
      <xdr:colOff>1103574</xdr:colOff>
      <xdr:row>0</xdr:row>
      <xdr:rowOff>0</xdr:rowOff>
    </xdr:from>
    <xdr:to>
      <xdr:col>2</xdr:col>
      <xdr:colOff>2167733</xdr:colOff>
      <xdr:row>1</xdr:row>
      <xdr:rowOff>15000</xdr:rowOff>
    </xdr:to>
    <xdr:sp macro="" textlink="">
      <xdr:nvSpPr>
        <xdr:cNvPr id="16" name="Retângulo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2</xdr:col>
      <xdr:colOff>2238899</xdr:colOff>
      <xdr:row>0</xdr:row>
      <xdr:rowOff>0</xdr:rowOff>
    </xdr:from>
    <xdr:to>
      <xdr:col>2</xdr:col>
      <xdr:colOff>3402535</xdr:colOff>
      <xdr:row>1</xdr:row>
      <xdr:rowOff>15000</xdr:rowOff>
    </xdr:to>
    <xdr:sp macro="" textlink="">
      <xdr:nvSpPr>
        <xdr:cNvPr id="17" name="Retângulo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2</xdr:col>
      <xdr:colOff>4581512</xdr:colOff>
      <xdr:row>0</xdr:row>
      <xdr:rowOff>0</xdr:rowOff>
    </xdr:from>
    <xdr:to>
      <xdr:col>3</xdr:col>
      <xdr:colOff>883170</xdr:colOff>
      <xdr:row>1</xdr:row>
      <xdr:rowOff>15000</xdr:rowOff>
    </xdr:to>
    <xdr:sp macro="" textlink="">
      <xdr:nvSpPr>
        <xdr:cNvPr id="18" name="Retângulo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8</xdr:col>
      <xdr:colOff>785795</xdr:colOff>
      <xdr:row>0</xdr:row>
      <xdr:rowOff>0</xdr:rowOff>
    </xdr:from>
    <xdr:to>
      <xdr:col>9</xdr:col>
      <xdr:colOff>687904</xdr:colOff>
      <xdr:row>1</xdr:row>
      <xdr:rowOff>15000</xdr:rowOff>
    </xdr:to>
    <xdr:sp macro="" textlink="">
      <xdr:nvSpPr>
        <xdr:cNvPr id="19" name="Retângulo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2</xdr:col>
      <xdr:colOff>1103571</xdr:colOff>
      <xdr:row>1</xdr:row>
      <xdr:rowOff>57150</xdr:rowOff>
    </xdr:from>
    <xdr:to>
      <xdr:col>2</xdr:col>
      <xdr:colOff>2039571</xdr:colOff>
      <xdr:row>2</xdr:row>
      <xdr:rowOff>38100</xdr:rowOff>
    </xdr:to>
    <xdr:sp macro="" textlink="">
      <xdr:nvSpPr>
        <xdr:cNvPr id="20" name="Retângulo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DA51B8B2-F2D7-4326-A77A-BE56CE7C72D4}"/>
            </a:ext>
          </a:extLst>
        </xdr:cNvPr>
        <xdr:cNvSpPr/>
      </xdr:nvSpPr>
      <xdr:spPr>
        <a:xfrm>
          <a:off x="1865571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2</xdr:col>
      <xdr:colOff>2085969</xdr:colOff>
      <xdr:row>1</xdr:row>
      <xdr:rowOff>57150</xdr:rowOff>
    </xdr:from>
    <xdr:to>
      <xdr:col>2</xdr:col>
      <xdr:colOff>3021969</xdr:colOff>
      <xdr:row>2</xdr:row>
      <xdr:rowOff>38100</xdr:rowOff>
    </xdr:to>
    <xdr:sp macro="" textlink="">
      <xdr:nvSpPr>
        <xdr:cNvPr id="21" name="Retângulo 2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2847969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200183</xdr:colOff>
      <xdr:row>0</xdr:row>
      <xdr:rowOff>378000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2</xdr:col>
      <xdr:colOff>3467093</xdr:colOff>
      <xdr:row>0</xdr:row>
      <xdr:rowOff>0</xdr:rowOff>
    </xdr:from>
    <xdr:to>
      <xdr:col>2</xdr:col>
      <xdr:colOff>4512201</xdr:colOff>
      <xdr:row>1</xdr:row>
      <xdr:rowOff>15000</xdr:rowOff>
    </xdr:to>
    <xdr:sp macro="" textlink="">
      <xdr:nvSpPr>
        <xdr:cNvPr id="23" name="Retângul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7</xdr:col>
      <xdr:colOff>247643</xdr:colOff>
      <xdr:row>0</xdr:row>
      <xdr:rowOff>0</xdr:rowOff>
    </xdr:from>
    <xdr:to>
      <xdr:col>8</xdr:col>
      <xdr:colOff>702201</xdr:colOff>
      <xdr:row>1</xdr:row>
      <xdr:rowOff>15000</xdr:rowOff>
    </xdr:to>
    <xdr:sp macro="" textlink="">
      <xdr:nvSpPr>
        <xdr:cNvPr id="24" name="Retângulo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2</xdr:col>
      <xdr:colOff>3076568</xdr:colOff>
      <xdr:row>1</xdr:row>
      <xdr:rowOff>57150</xdr:rowOff>
    </xdr:from>
    <xdr:to>
      <xdr:col>2</xdr:col>
      <xdr:colOff>4012568</xdr:colOff>
      <xdr:row>2</xdr:row>
      <xdr:rowOff>38100</xdr:rowOff>
    </xdr:to>
    <xdr:sp macro="" textlink="">
      <xdr:nvSpPr>
        <xdr:cNvPr id="25" name="Retângulo 2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3838568" y="438150"/>
          <a:ext cx="936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Sugestões</a:t>
          </a:r>
        </a:p>
      </xdr:txBody>
    </xdr:sp>
    <xdr:clientData/>
  </xdr:twoCellAnchor>
  <xdr:twoCellAnchor editAs="absolute">
    <xdr:from>
      <xdr:col>2</xdr:col>
      <xdr:colOff>4067168</xdr:colOff>
      <xdr:row>1</xdr:row>
      <xdr:rowOff>57150</xdr:rowOff>
    </xdr:from>
    <xdr:to>
      <xdr:col>3</xdr:col>
      <xdr:colOff>259718</xdr:colOff>
      <xdr:row>2</xdr:row>
      <xdr:rowOff>38100</xdr:rowOff>
    </xdr:to>
    <xdr:sp macro="" textlink="">
      <xdr:nvSpPr>
        <xdr:cNvPr id="26" name="Retângulo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4829168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Sobre nós</a:t>
          </a:r>
        </a:p>
      </xdr:txBody>
    </xdr:sp>
    <xdr:clientData/>
  </xdr:twoCellAnchor>
  <xdr:twoCellAnchor editAs="absolute">
    <xdr:from>
      <xdr:col>5</xdr:col>
      <xdr:colOff>152393</xdr:colOff>
      <xdr:row>0</xdr:row>
      <xdr:rowOff>0</xdr:rowOff>
    </xdr:from>
    <xdr:to>
      <xdr:col>7</xdr:col>
      <xdr:colOff>197376</xdr:colOff>
      <xdr:row>1</xdr:row>
      <xdr:rowOff>15000</xdr:rowOff>
    </xdr:to>
    <xdr:sp macro="" textlink="">
      <xdr:nvSpPr>
        <xdr:cNvPr id="27" name="Retângulo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3</xdr:col>
      <xdr:colOff>942968</xdr:colOff>
      <xdr:row>0</xdr:row>
      <xdr:rowOff>0</xdr:rowOff>
    </xdr:from>
    <xdr:to>
      <xdr:col>5</xdr:col>
      <xdr:colOff>92601</xdr:colOff>
      <xdr:row>1</xdr:row>
      <xdr:rowOff>15000</xdr:rowOff>
    </xdr:to>
    <xdr:sp macro="" textlink="">
      <xdr:nvSpPr>
        <xdr:cNvPr id="28" name="Retângulo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57150</xdr:rowOff>
    </xdr:from>
    <xdr:to>
      <xdr:col>4</xdr:col>
      <xdr:colOff>202200</xdr:colOff>
      <xdr:row>10</xdr:row>
      <xdr:rowOff>240300</xdr:rowOff>
    </xdr:to>
    <xdr:grpSp>
      <xdr:nvGrpSpPr>
        <xdr:cNvPr id="2" name="Grupo 1">
          <a:hlinkClick xmlns:r="http://schemas.openxmlformats.org/officeDocument/2006/relationships" r:id="rId1"/>
        </xdr:cNvPr>
        <xdr:cNvGrpSpPr/>
      </xdr:nvGrpSpPr>
      <xdr:grpSpPr>
        <a:xfrm>
          <a:off x="133350" y="1295400"/>
          <a:ext cx="2412000" cy="2412000"/>
          <a:chOff x="133350" y="1295400"/>
          <a:chExt cx="2412000" cy="2412000"/>
        </a:xfrm>
      </xdr:grpSpPr>
      <xdr:sp macro="" textlink="">
        <xdr:nvSpPr>
          <xdr:cNvPr id="3" name="Retângulo 2"/>
          <xdr:cNvSpPr>
            <a:spLocks noChangeAspect="1"/>
          </xdr:cNvSpPr>
        </xdr:nvSpPr>
        <xdr:spPr>
          <a:xfrm>
            <a:off x="133350" y="1295400"/>
            <a:ext cx="2412000" cy="2412000"/>
          </a:xfrm>
          <a:prstGeom prst="rect">
            <a:avLst/>
          </a:prstGeom>
          <a:solidFill>
            <a:schemeClr val="accent5"/>
          </a:solidFill>
          <a:ln>
            <a:solidFill>
              <a:schemeClr val="accent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133350" y="1428750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Planilhas Profissionais Prontas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133350" y="1704975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0" i="0">
                <a:solidFill>
                  <a:schemeClr val="bg1"/>
                </a:solidFill>
                <a:latin typeface="Arial Narrow" panose="020B0606020202030204" pitchFamily="34" charset="0"/>
              </a:rPr>
              <a:t>souzasistemas.com</a:t>
            </a:r>
          </a:p>
        </xdr:txBody>
      </xdr:sp>
      <xdr:pic>
        <xdr:nvPicPr>
          <xdr:cNvPr id="6" name="Imagem 5" descr="Excel icon PNG, ICO or ICNS | Free vector icons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biLevel thresh="2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0075" y="2047875"/>
            <a:ext cx="1440000" cy="144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4</xdr:col>
      <xdr:colOff>276225</xdr:colOff>
      <xdr:row>4</xdr:row>
      <xdr:rowOff>57150</xdr:rowOff>
    </xdr:from>
    <xdr:to>
      <xdr:col>7</xdr:col>
      <xdr:colOff>516525</xdr:colOff>
      <xdr:row>10</xdr:row>
      <xdr:rowOff>240300</xdr:rowOff>
    </xdr:to>
    <xdr:grpSp>
      <xdr:nvGrpSpPr>
        <xdr:cNvPr id="7" name="Grupo 6">
          <a:hlinkClick xmlns:r="http://schemas.openxmlformats.org/officeDocument/2006/relationships" r:id="rId3"/>
        </xdr:cNvPr>
        <xdr:cNvGrpSpPr/>
      </xdr:nvGrpSpPr>
      <xdr:grpSpPr>
        <a:xfrm>
          <a:off x="2619375" y="1295400"/>
          <a:ext cx="2412000" cy="2412000"/>
          <a:chOff x="2619375" y="1295400"/>
          <a:chExt cx="2412000" cy="2412000"/>
        </a:xfrm>
      </xdr:grpSpPr>
      <xdr:sp macro="" textlink="">
        <xdr:nvSpPr>
          <xdr:cNvPr id="8" name="Retângulo 7"/>
          <xdr:cNvSpPr>
            <a:spLocks noChangeAspect="1"/>
          </xdr:cNvSpPr>
        </xdr:nvSpPr>
        <xdr:spPr>
          <a:xfrm>
            <a:off x="2619375" y="1295400"/>
            <a:ext cx="2412000" cy="2412000"/>
          </a:xfrm>
          <a:prstGeom prst="rect">
            <a:avLst/>
          </a:prstGeom>
          <a:solidFill>
            <a:schemeClr val="accent5"/>
          </a:solidFill>
          <a:ln>
            <a:solidFill>
              <a:schemeClr val="accent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9" name="CaixaDeTexto 8"/>
          <xdr:cNvSpPr txBox="1"/>
        </xdr:nvSpPr>
        <xdr:spPr>
          <a:xfrm>
            <a:off x="2619375" y="1428750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Instagram</a:t>
            </a:r>
          </a:p>
        </xdr:txBody>
      </xdr:sp>
      <xdr:sp macro="" textlink="">
        <xdr:nvSpPr>
          <xdr:cNvPr id="10" name="CaixaDeTexto 9"/>
          <xdr:cNvSpPr txBox="1"/>
        </xdr:nvSpPr>
        <xdr:spPr>
          <a:xfrm>
            <a:off x="2619375" y="1704975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0" i="0">
                <a:solidFill>
                  <a:schemeClr val="bg1"/>
                </a:solidFill>
                <a:latin typeface="Arial Narrow" panose="020B0606020202030204" pitchFamily="34" charset="0"/>
              </a:rPr>
              <a:t>instagram.com/souza_sistemas</a:t>
            </a:r>
          </a:p>
        </xdr:txBody>
      </xdr:sp>
      <xdr:pic>
        <xdr:nvPicPr>
          <xdr:cNvPr id="11" name="Imagem 10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219450" y="2171700"/>
            <a:ext cx="1260000" cy="1260000"/>
          </a:xfrm>
          <a:prstGeom prst="rect">
            <a:avLst/>
          </a:prstGeom>
        </xdr:spPr>
      </xdr:pic>
    </xdr:grpSp>
    <xdr:clientData/>
  </xdr:twoCellAnchor>
  <xdr:twoCellAnchor editAs="absolute">
    <xdr:from>
      <xdr:col>7</xdr:col>
      <xdr:colOff>561975</xdr:colOff>
      <xdr:row>4</xdr:row>
      <xdr:rowOff>57150</xdr:rowOff>
    </xdr:from>
    <xdr:to>
      <xdr:col>11</xdr:col>
      <xdr:colOff>78375</xdr:colOff>
      <xdr:row>10</xdr:row>
      <xdr:rowOff>240300</xdr:rowOff>
    </xdr:to>
    <xdr:grpSp>
      <xdr:nvGrpSpPr>
        <xdr:cNvPr id="12" name="Grupo 11">
          <a:hlinkClick xmlns:r="http://schemas.openxmlformats.org/officeDocument/2006/relationships" r:id="rId5"/>
        </xdr:cNvPr>
        <xdr:cNvGrpSpPr/>
      </xdr:nvGrpSpPr>
      <xdr:grpSpPr>
        <a:xfrm>
          <a:off x="5076825" y="1295400"/>
          <a:ext cx="2412000" cy="2412000"/>
          <a:chOff x="5076825" y="1295400"/>
          <a:chExt cx="2412000" cy="2412000"/>
        </a:xfrm>
      </xdr:grpSpPr>
      <xdr:sp macro="" textlink="">
        <xdr:nvSpPr>
          <xdr:cNvPr id="13" name="Retângulo 12"/>
          <xdr:cNvSpPr>
            <a:spLocks noChangeAspect="1"/>
          </xdr:cNvSpPr>
        </xdr:nvSpPr>
        <xdr:spPr>
          <a:xfrm>
            <a:off x="5076825" y="1295400"/>
            <a:ext cx="2412000" cy="2412000"/>
          </a:xfrm>
          <a:prstGeom prst="rect">
            <a:avLst/>
          </a:prstGeom>
          <a:solidFill>
            <a:schemeClr val="accent5"/>
          </a:solidFill>
          <a:ln>
            <a:solidFill>
              <a:schemeClr val="accent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4" name="CaixaDeTexto 13"/>
          <xdr:cNvSpPr txBox="1"/>
        </xdr:nvSpPr>
        <xdr:spPr>
          <a:xfrm>
            <a:off x="5076825" y="1428750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Facebook</a:t>
            </a:r>
          </a:p>
        </xdr:txBody>
      </xdr:sp>
      <xdr:sp macro="" textlink="">
        <xdr:nvSpPr>
          <xdr:cNvPr id="15" name="CaixaDeTexto 14"/>
          <xdr:cNvSpPr txBox="1"/>
        </xdr:nvSpPr>
        <xdr:spPr>
          <a:xfrm>
            <a:off x="5076825" y="1704975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0" i="0">
                <a:solidFill>
                  <a:schemeClr val="bg1"/>
                </a:solidFill>
                <a:latin typeface="Arial Narrow" panose="020B0606020202030204" pitchFamily="34" charset="0"/>
              </a:rPr>
              <a:t>facebook.com/souzasistemas</a:t>
            </a:r>
          </a:p>
        </xdr:txBody>
      </xdr:sp>
      <xdr:pic>
        <xdr:nvPicPr>
          <xdr:cNvPr id="16" name="Imagem 15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686425" y="2171700"/>
            <a:ext cx="1260000" cy="1260000"/>
          </a:xfrm>
          <a:prstGeom prst="rect">
            <a:avLst/>
          </a:prstGeom>
        </xdr:spPr>
      </xdr:pic>
    </xdr:grpSp>
    <xdr:clientData/>
  </xdr:twoCellAnchor>
  <xdr:twoCellAnchor editAs="absolute">
    <xdr:from>
      <xdr:col>11</xdr:col>
      <xdr:colOff>142875</xdr:colOff>
      <xdr:row>4</xdr:row>
      <xdr:rowOff>57150</xdr:rowOff>
    </xdr:from>
    <xdr:to>
      <xdr:col>14</xdr:col>
      <xdr:colOff>383175</xdr:colOff>
      <xdr:row>10</xdr:row>
      <xdr:rowOff>240300</xdr:rowOff>
    </xdr:to>
    <xdr:grpSp>
      <xdr:nvGrpSpPr>
        <xdr:cNvPr id="17" name="Grupo 16">
          <a:hlinkClick xmlns:r="http://schemas.openxmlformats.org/officeDocument/2006/relationships" r:id="rId7"/>
        </xdr:cNvPr>
        <xdr:cNvGrpSpPr/>
      </xdr:nvGrpSpPr>
      <xdr:grpSpPr>
        <a:xfrm>
          <a:off x="7553325" y="1295400"/>
          <a:ext cx="2412000" cy="2412000"/>
          <a:chOff x="7553325" y="1295400"/>
          <a:chExt cx="2412000" cy="2412000"/>
        </a:xfrm>
      </xdr:grpSpPr>
      <xdr:sp macro="" textlink="">
        <xdr:nvSpPr>
          <xdr:cNvPr id="18" name="Retângulo 17"/>
          <xdr:cNvSpPr>
            <a:spLocks noChangeAspect="1"/>
          </xdr:cNvSpPr>
        </xdr:nvSpPr>
        <xdr:spPr>
          <a:xfrm>
            <a:off x="7553325" y="1295400"/>
            <a:ext cx="2412000" cy="2412000"/>
          </a:xfrm>
          <a:prstGeom prst="rect">
            <a:avLst/>
          </a:prstGeom>
          <a:solidFill>
            <a:schemeClr val="accent5"/>
          </a:solidFill>
          <a:ln>
            <a:solidFill>
              <a:schemeClr val="accent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9" name="CaixaDeTexto 18"/>
          <xdr:cNvSpPr txBox="1"/>
        </xdr:nvSpPr>
        <xdr:spPr>
          <a:xfrm>
            <a:off x="7553325" y="1428750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Vídeo</a:t>
            </a:r>
            <a:r>
              <a:rPr lang="pt-BR" sz="1400" b="1" baseline="0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 Aulas de Excel Gratuito</a:t>
            </a:r>
            <a:endParaRPr lang="pt-BR" sz="1400" b="1">
              <a:solidFill>
                <a:srgbClr val="C00000"/>
              </a:solidFill>
              <a:latin typeface="Arial Narrow" panose="020B060602020203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0" name="CaixaDeTexto 19"/>
          <xdr:cNvSpPr txBox="1"/>
        </xdr:nvSpPr>
        <xdr:spPr>
          <a:xfrm>
            <a:off x="7553325" y="1704975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0" i="0">
                <a:solidFill>
                  <a:schemeClr val="bg1"/>
                </a:solidFill>
                <a:latin typeface="Arial Narrow" panose="020B0606020202030204" pitchFamily="34" charset="0"/>
              </a:rPr>
              <a:t>youtube.com/c/FlavioSouza3350</a:t>
            </a:r>
          </a:p>
        </xdr:txBody>
      </xdr:sp>
      <xdr:pic>
        <xdr:nvPicPr>
          <xdr:cNvPr id="21" name="Imagem 20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8143875" y="2171700"/>
            <a:ext cx="1260000" cy="12600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447676</xdr:colOff>
      <xdr:row>4</xdr:row>
      <xdr:rowOff>57150</xdr:rowOff>
    </xdr:from>
    <xdr:to>
      <xdr:col>18</xdr:col>
      <xdr:colOff>192676</xdr:colOff>
      <xdr:row>10</xdr:row>
      <xdr:rowOff>240300</xdr:rowOff>
    </xdr:to>
    <xdr:grpSp>
      <xdr:nvGrpSpPr>
        <xdr:cNvPr id="22" name="Grupo 21">
          <a:hlinkClick xmlns:r="http://schemas.openxmlformats.org/officeDocument/2006/relationships" r:id="rId9"/>
        </xdr:cNvPr>
        <xdr:cNvGrpSpPr/>
      </xdr:nvGrpSpPr>
      <xdr:grpSpPr>
        <a:xfrm>
          <a:off x="10029826" y="1295400"/>
          <a:ext cx="2412000" cy="2412000"/>
          <a:chOff x="10029826" y="1295400"/>
          <a:chExt cx="2412000" cy="2412000"/>
        </a:xfrm>
      </xdr:grpSpPr>
      <xdr:sp macro="" textlink="">
        <xdr:nvSpPr>
          <xdr:cNvPr id="23" name="Retângulo 22"/>
          <xdr:cNvSpPr>
            <a:spLocks noChangeAspect="1"/>
          </xdr:cNvSpPr>
        </xdr:nvSpPr>
        <xdr:spPr>
          <a:xfrm>
            <a:off x="10029826" y="1295400"/>
            <a:ext cx="2412000" cy="2412000"/>
          </a:xfrm>
          <a:prstGeom prst="rect">
            <a:avLst/>
          </a:prstGeom>
          <a:solidFill>
            <a:schemeClr val="accent5"/>
          </a:solidFill>
          <a:ln>
            <a:solidFill>
              <a:schemeClr val="accent5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24" name="CaixaDeTexto 23"/>
          <xdr:cNvSpPr txBox="1"/>
        </xdr:nvSpPr>
        <xdr:spPr>
          <a:xfrm>
            <a:off x="10029826" y="1428750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1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Conteúdo</a:t>
            </a:r>
            <a:r>
              <a:rPr lang="pt-BR" sz="1400" b="1" baseline="0">
                <a:solidFill>
                  <a:srgbClr val="C00000"/>
                </a:solidFill>
                <a:latin typeface="Arial Narrow" panose="020B0606020202030204" pitchFamily="34" charset="0"/>
                <a:cs typeface="Arial" panose="020B0604020202020204" pitchFamily="34" charset="0"/>
              </a:rPr>
              <a:t> de Excel Gratuito</a:t>
            </a:r>
            <a:endParaRPr lang="pt-BR" sz="1400" b="1">
              <a:solidFill>
                <a:srgbClr val="C00000"/>
              </a:solidFill>
              <a:latin typeface="Arial Narrow" panose="020B060602020203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5" name="CaixaDeTexto 24"/>
          <xdr:cNvSpPr txBox="1"/>
        </xdr:nvSpPr>
        <xdr:spPr>
          <a:xfrm>
            <a:off x="10029826" y="1704975"/>
            <a:ext cx="2412000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400" b="0" i="0">
                <a:solidFill>
                  <a:schemeClr val="bg1"/>
                </a:solidFill>
                <a:latin typeface="Arial Narrow" panose="020B0606020202030204" pitchFamily="34" charset="0"/>
              </a:rPr>
              <a:t>blog.souza.xyz/</a:t>
            </a:r>
          </a:p>
        </xdr:txBody>
      </xdr:sp>
      <xdr:pic>
        <xdr:nvPicPr>
          <xdr:cNvPr id="26" name="Imagem 25"/>
          <xdr:cNvPicPr>
            <a:picLocks noChangeAspect="1"/>
          </xdr:cNvPicPr>
        </xdr:nvPicPr>
        <xdr:blipFill>
          <a:blip xmlns:r="http://schemas.openxmlformats.org/officeDocument/2006/relationships" r:embed="rId10">
            <a:clrChange>
              <a:clrFrom>
                <a:srgbClr val="000000"/>
              </a:clrFrom>
              <a:clrTo>
                <a:srgbClr val="000000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0696575" y="2265975"/>
            <a:ext cx="1080000" cy="10800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236799</xdr:colOff>
      <xdr:row>0</xdr:row>
      <xdr:rowOff>0</xdr:rowOff>
    </xdr:from>
    <xdr:to>
      <xdr:col>4</xdr:col>
      <xdr:colOff>586583</xdr:colOff>
      <xdr:row>1</xdr:row>
      <xdr:rowOff>15000</xdr:rowOff>
    </xdr:to>
    <xdr:sp macro="" textlink="">
      <xdr:nvSpPr>
        <xdr:cNvPr id="38" name="Retângulo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4</xdr:col>
      <xdr:colOff>657749</xdr:colOff>
      <xdr:row>0</xdr:row>
      <xdr:rowOff>0</xdr:rowOff>
    </xdr:from>
    <xdr:to>
      <xdr:col>6</xdr:col>
      <xdr:colOff>373585</xdr:colOff>
      <xdr:row>1</xdr:row>
      <xdr:rowOff>15000</xdr:rowOff>
    </xdr:to>
    <xdr:sp macro="" textlink="">
      <xdr:nvSpPr>
        <xdr:cNvPr id="39" name="Retângulo 3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8</xdr:col>
      <xdr:colOff>104762</xdr:colOff>
      <xdr:row>0</xdr:row>
      <xdr:rowOff>0</xdr:rowOff>
    </xdr:from>
    <xdr:to>
      <xdr:col>9</xdr:col>
      <xdr:colOff>425970</xdr:colOff>
      <xdr:row>1</xdr:row>
      <xdr:rowOff>15000</xdr:rowOff>
    </xdr:to>
    <xdr:sp macro="" textlink="">
      <xdr:nvSpPr>
        <xdr:cNvPr id="40" name="Retângulo 3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14</xdr:col>
      <xdr:colOff>195245</xdr:colOff>
      <xdr:row>0</xdr:row>
      <xdr:rowOff>0</xdr:rowOff>
    </xdr:from>
    <xdr:to>
      <xdr:col>15</xdr:col>
      <xdr:colOff>545029</xdr:colOff>
      <xdr:row>1</xdr:row>
      <xdr:rowOff>15000</xdr:rowOff>
    </xdr:to>
    <xdr:sp macro="" textlink="">
      <xdr:nvSpPr>
        <xdr:cNvPr id="41" name="Retângulo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3</xdr:col>
      <xdr:colOff>236796</xdr:colOff>
      <xdr:row>1</xdr:row>
      <xdr:rowOff>57150</xdr:rowOff>
    </xdr:from>
    <xdr:to>
      <xdr:col>4</xdr:col>
      <xdr:colOff>458421</xdr:colOff>
      <xdr:row>2</xdr:row>
      <xdr:rowOff>38100</xdr:rowOff>
    </xdr:to>
    <xdr:sp macro="" textlink="">
      <xdr:nvSpPr>
        <xdr:cNvPr id="42" name="Retângulo 4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DA51B8B2-F2D7-4326-A77A-BE56CE7C72D4}"/>
            </a:ext>
          </a:extLst>
        </xdr:cNvPr>
        <xdr:cNvSpPr/>
      </xdr:nvSpPr>
      <xdr:spPr>
        <a:xfrm>
          <a:off x="1865571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Passo a passo</a:t>
          </a:r>
        </a:p>
      </xdr:txBody>
    </xdr:sp>
    <xdr:clientData/>
  </xdr:twoCellAnchor>
  <xdr:twoCellAnchor editAs="absolute">
    <xdr:from>
      <xdr:col>4</xdr:col>
      <xdr:colOff>504819</xdr:colOff>
      <xdr:row>1</xdr:row>
      <xdr:rowOff>57150</xdr:rowOff>
    </xdr:from>
    <xdr:to>
      <xdr:col>5</xdr:col>
      <xdr:colOff>716919</xdr:colOff>
      <xdr:row>2</xdr:row>
      <xdr:rowOff>38100</xdr:rowOff>
    </xdr:to>
    <xdr:sp macro="" textlink="">
      <xdr:nvSpPr>
        <xdr:cNvPr id="43" name="Retângulo 4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2847969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Dúvidas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57308</xdr:colOff>
      <xdr:row>0</xdr:row>
      <xdr:rowOff>378000</xdr:rowOff>
    </xdr:to>
    <xdr:pic>
      <xdr:nvPicPr>
        <xdr:cNvPr id="44" name="Imagem 4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6</xdr:col>
      <xdr:colOff>438143</xdr:colOff>
      <xdr:row>0</xdr:row>
      <xdr:rowOff>0</xdr:rowOff>
    </xdr:from>
    <xdr:to>
      <xdr:col>8</xdr:col>
      <xdr:colOff>35451</xdr:colOff>
      <xdr:row>1</xdr:row>
      <xdr:rowOff>15000</xdr:rowOff>
    </xdr:to>
    <xdr:sp macro="" textlink="">
      <xdr:nvSpPr>
        <xdr:cNvPr id="45" name="Retângulo 4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12</xdr:col>
      <xdr:colOff>514343</xdr:colOff>
      <xdr:row>0</xdr:row>
      <xdr:rowOff>0</xdr:rowOff>
    </xdr:from>
    <xdr:to>
      <xdr:col>14</xdr:col>
      <xdr:colOff>111651</xdr:colOff>
      <xdr:row>1</xdr:row>
      <xdr:rowOff>15000</xdr:rowOff>
    </xdr:to>
    <xdr:sp macro="" textlink="">
      <xdr:nvSpPr>
        <xdr:cNvPr id="46" name="Retângulo 4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6</xdr:col>
      <xdr:colOff>47618</xdr:colOff>
      <xdr:row>1</xdr:row>
      <xdr:rowOff>57150</xdr:rowOff>
    </xdr:from>
    <xdr:to>
      <xdr:col>7</xdr:col>
      <xdr:colOff>259718</xdr:colOff>
      <xdr:row>2</xdr:row>
      <xdr:rowOff>38100</xdr:rowOff>
    </xdr:to>
    <xdr:sp macro="" textlink="">
      <xdr:nvSpPr>
        <xdr:cNvPr id="47" name="Retângulo 4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3838568" y="438150"/>
          <a:ext cx="936000" cy="295275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0">
              <a:solidFill>
                <a:schemeClr val="bg1"/>
              </a:solidFill>
            </a:rPr>
            <a:t>Sugestões</a:t>
          </a:r>
        </a:p>
      </xdr:txBody>
    </xdr:sp>
    <xdr:clientData/>
  </xdr:twoCellAnchor>
  <xdr:twoCellAnchor editAs="absolute">
    <xdr:from>
      <xdr:col>7</xdr:col>
      <xdr:colOff>314318</xdr:colOff>
      <xdr:row>1</xdr:row>
      <xdr:rowOff>57150</xdr:rowOff>
    </xdr:from>
    <xdr:to>
      <xdr:col>8</xdr:col>
      <xdr:colOff>526418</xdr:colOff>
      <xdr:row>2</xdr:row>
      <xdr:rowOff>38100</xdr:rowOff>
    </xdr:to>
    <xdr:sp macro="" textlink="">
      <xdr:nvSpPr>
        <xdr:cNvPr id="48" name="Retângulo 4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8F7A2942-91AE-4BCE-8A2B-ACBDBE83EEAE}"/>
            </a:ext>
          </a:extLst>
        </xdr:cNvPr>
        <xdr:cNvSpPr/>
      </xdr:nvSpPr>
      <xdr:spPr>
        <a:xfrm>
          <a:off x="4829168" y="438150"/>
          <a:ext cx="936000" cy="295275"/>
        </a:xfrm>
        <a:prstGeom prst="rect">
          <a:avLst/>
        </a:prstGeom>
        <a:solidFill>
          <a:schemeClr val="bg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t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Sobre nós</a:t>
          </a:r>
        </a:p>
      </xdr:txBody>
    </xdr:sp>
    <xdr:clientData/>
  </xdr:twoCellAnchor>
  <xdr:twoCellAnchor editAs="absolute">
    <xdr:from>
      <xdr:col>11</xdr:col>
      <xdr:colOff>142868</xdr:colOff>
      <xdr:row>0</xdr:row>
      <xdr:rowOff>0</xdr:rowOff>
    </xdr:from>
    <xdr:to>
      <xdr:col>12</xdr:col>
      <xdr:colOff>464076</xdr:colOff>
      <xdr:row>1</xdr:row>
      <xdr:rowOff>15000</xdr:rowOff>
    </xdr:to>
    <xdr:sp macro="" textlink="">
      <xdr:nvSpPr>
        <xdr:cNvPr id="49" name="Retângulo 4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9</xdr:col>
      <xdr:colOff>485768</xdr:colOff>
      <xdr:row>0</xdr:row>
      <xdr:rowOff>0</xdr:rowOff>
    </xdr:from>
    <xdr:to>
      <xdr:col>11</xdr:col>
      <xdr:colOff>83076</xdr:colOff>
      <xdr:row>1</xdr:row>
      <xdr:rowOff>15000</xdr:rowOff>
    </xdr:to>
    <xdr:sp macro="" textlink="">
      <xdr:nvSpPr>
        <xdr:cNvPr id="50" name="Retângulo 4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11641</xdr:colOff>
      <xdr:row>2</xdr:row>
      <xdr:rowOff>57150</xdr:rowOff>
    </xdr:from>
    <xdr:to>
      <xdr:col>20</xdr:col>
      <xdr:colOff>142875</xdr:colOff>
      <xdr:row>4</xdr:row>
      <xdr:rowOff>95250</xdr:rowOff>
    </xdr:to>
    <xdr:sp macro="" textlink="">
      <xdr:nvSpPr>
        <xdr:cNvPr id="2" name="CaixaDeTexto 1"/>
        <xdr:cNvSpPr txBox="1"/>
      </xdr:nvSpPr>
      <xdr:spPr>
        <a:xfrm>
          <a:off x="5440891" y="752475"/>
          <a:ext cx="6227234" cy="552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Esta parte da planilha é uma das mais importantes,</a:t>
          </a:r>
          <a:r>
            <a:rPr lang="pt-BR" sz="1100" baseline="0">
              <a:solidFill>
                <a:schemeClr val="tx1">
                  <a:lumMod val="75000"/>
                  <a:lumOff val="25000"/>
                </a:schemeClr>
              </a:solidFill>
            </a:rPr>
            <a:t> aqui é o local de cadastro de funcionários , equipes  e feriados para os quais tarefas serão designadas na aba de lançamentos.</a:t>
          </a:r>
          <a:endParaRPr lang="pt-BR" sz="11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2</xdr:col>
      <xdr:colOff>1616075</xdr:colOff>
      <xdr:row>1</xdr:row>
      <xdr:rowOff>62442</xdr:rowOff>
    </xdr:from>
    <xdr:to>
      <xdr:col>2</xdr:col>
      <xdr:colOff>2599266</xdr:colOff>
      <xdr:row>2</xdr:row>
      <xdr:rowOff>40217</xdr:rowOff>
    </xdr:to>
    <xdr:sp macro="" textlink="">
      <xdr:nvSpPr>
        <xdr:cNvPr id="22" name="Retângulo 21">
          <a:hlinkClick xmlns:r="http://schemas.openxmlformats.org/officeDocument/2006/relationships" r:id="rId1"/>
        </xdr:cNvPr>
        <xdr:cNvSpPr/>
      </xdr:nvSpPr>
      <xdr:spPr>
        <a:xfrm>
          <a:off x="1844675" y="443442"/>
          <a:ext cx="983191" cy="292100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Equipe</a:t>
          </a:r>
        </a:p>
      </xdr:txBody>
    </xdr:sp>
    <xdr:clientData/>
  </xdr:twoCellAnchor>
  <xdr:twoCellAnchor editAs="absolute">
    <xdr:from>
      <xdr:col>2</xdr:col>
      <xdr:colOff>2636304</xdr:colOff>
      <xdr:row>1</xdr:row>
      <xdr:rowOff>62442</xdr:rowOff>
    </xdr:from>
    <xdr:to>
      <xdr:col>2</xdr:col>
      <xdr:colOff>3624292</xdr:colOff>
      <xdr:row>2</xdr:row>
      <xdr:rowOff>40217</xdr:rowOff>
    </xdr:to>
    <xdr:sp macro="" textlink="">
      <xdr:nvSpPr>
        <xdr:cNvPr id="23" name="Retângulo 22">
          <a:hlinkClick xmlns:r="http://schemas.openxmlformats.org/officeDocument/2006/relationships" r:id="rId2"/>
        </xdr:cNvPr>
        <xdr:cNvSpPr/>
      </xdr:nvSpPr>
      <xdr:spPr>
        <a:xfrm>
          <a:off x="2864904" y="443442"/>
          <a:ext cx="987988" cy="2921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Funcionários</a:t>
          </a:r>
        </a:p>
      </xdr:txBody>
    </xdr:sp>
    <xdr:clientData/>
  </xdr:twoCellAnchor>
  <xdr:twoCellAnchor editAs="absolute">
    <xdr:from>
      <xdr:col>2</xdr:col>
      <xdr:colOff>3660767</xdr:colOff>
      <xdr:row>1</xdr:row>
      <xdr:rowOff>62442</xdr:rowOff>
    </xdr:from>
    <xdr:to>
      <xdr:col>9</xdr:col>
      <xdr:colOff>50791</xdr:colOff>
      <xdr:row>2</xdr:row>
      <xdr:rowOff>40217</xdr:rowOff>
    </xdr:to>
    <xdr:sp macro="" textlink="">
      <xdr:nvSpPr>
        <xdr:cNvPr id="24" name="Retângulo 23">
          <a:hlinkClick xmlns:r="http://schemas.openxmlformats.org/officeDocument/2006/relationships" r:id="rId3"/>
        </xdr:cNvPr>
        <xdr:cNvSpPr/>
      </xdr:nvSpPr>
      <xdr:spPr>
        <a:xfrm>
          <a:off x="3889367" y="443442"/>
          <a:ext cx="981074" cy="292100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Feriados</a:t>
          </a:r>
        </a:p>
      </xdr:txBody>
    </xdr:sp>
    <xdr:clientData/>
  </xdr:twoCellAnchor>
  <xdr:twoCellAnchor editAs="absolute">
    <xdr:from>
      <xdr:col>2</xdr:col>
      <xdr:colOff>1636974</xdr:colOff>
      <xdr:row>0</xdr:row>
      <xdr:rowOff>0</xdr:rowOff>
    </xdr:from>
    <xdr:to>
      <xdr:col>2</xdr:col>
      <xdr:colOff>2701133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2</xdr:col>
      <xdr:colOff>2772299</xdr:colOff>
      <xdr:row>0</xdr:row>
      <xdr:rowOff>0</xdr:rowOff>
    </xdr:from>
    <xdr:to>
      <xdr:col>2</xdr:col>
      <xdr:colOff>3935935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9</xdr:col>
      <xdr:colOff>523862</xdr:colOff>
      <xdr:row>0</xdr:row>
      <xdr:rowOff>0</xdr:rowOff>
    </xdr:from>
    <xdr:to>
      <xdr:col>11</xdr:col>
      <xdr:colOff>349770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17</xdr:col>
      <xdr:colOff>80945</xdr:colOff>
      <xdr:row>0</xdr:row>
      <xdr:rowOff>0</xdr:rowOff>
    </xdr:from>
    <xdr:to>
      <xdr:col>18</xdr:col>
      <xdr:colOff>545029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733583</xdr:colOff>
      <xdr:row>0</xdr:row>
      <xdr:rowOff>378000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8</xdr:col>
      <xdr:colOff>19043</xdr:colOff>
      <xdr:row>0</xdr:row>
      <xdr:rowOff>0</xdr:rowOff>
    </xdr:from>
    <xdr:to>
      <xdr:col>9</xdr:col>
      <xdr:colOff>454551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15</xdr:col>
      <xdr:colOff>171443</xdr:colOff>
      <xdr:row>0</xdr:row>
      <xdr:rowOff>0</xdr:rowOff>
    </xdr:from>
    <xdr:to>
      <xdr:col>16</xdr:col>
      <xdr:colOff>606951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13</xdr:col>
      <xdr:colOff>295268</xdr:colOff>
      <xdr:row>0</xdr:row>
      <xdr:rowOff>0</xdr:rowOff>
    </xdr:from>
    <xdr:to>
      <xdr:col>15</xdr:col>
      <xdr:colOff>121176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11</xdr:col>
      <xdr:colOff>409568</xdr:colOff>
      <xdr:row>0</xdr:row>
      <xdr:rowOff>0</xdr:rowOff>
    </xdr:from>
    <xdr:to>
      <xdr:col>13</xdr:col>
      <xdr:colOff>235476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22225</xdr:colOff>
      <xdr:row>2</xdr:row>
      <xdr:rowOff>38100</xdr:rowOff>
    </xdr:from>
    <xdr:to>
      <xdr:col>11</xdr:col>
      <xdr:colOff>132292</xdr:colOff>
      <xdr:row>3</xdr:row>
      <xdr:rowOff>231469</xdr:rowOff>
    </xdr:to>
    <xdr:sp macro="" textlink="">
      <xdr:nvSpPr>
        <xdr:cNvPr id="2" name="CaixaDeTexto 1"/>
        <xdr:cNvSpPr txBox="1"/>
      </xdr:nvSpPr>
      <xdr:spPr>
        <a:xfrm>
          <a:off x="5398558" y="736600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+mn-cs"/>
            </a:rPr>
            <a:t>Esta parte da planilha é uma das mais importantes, aqui é o local de cadastro de funcionários , equipes  e feriados para os quais tarefas serão designadas na aba de lançamentos.</a:t>
          </a:r>
        </a:p>
      </xdr:txBody>
    </xdr:sp>
    <xdr:clientData/>
  </xdr:twoCellAnchor>
  <xdr:twoCellAnchor editAs="absolute">
    <xdr:from>
      <xdr:col>2</xdr:col>
      <xdr:colOff>1606550</xdr:colOff>
      <xdr:row>1</xdr:row>
      <xdr:rowOff>58209</xdr:rowOff>
    </xdr:from>
    <xdr:to>
      <xdr:col>3</xdr:col>
      <xdr:colOff>875241</xdr:colOff>
      <xdr:row>2</xdr:row>
      <xdr:rowOff>32808</xdr:rowOff>
    </xdr:to>
    <xdr:sp macro="" textlink="">
      <xdr:nvSpPr>
        <xdr:cNvPr id="22" name="Retângulo 21">
          <a:hlinkClick xmlns:r="http://schemas.openxmlformats.org/officeDocument/2006/relationships" r:id="rId1"/>
        </xdr:cNvPr>
        <xdr:cNvSpPr/>
      </xdr:nvSpPr>
      <xdr:spPr>
        <a:xfrm>
          <a:off x="1835150" y="439209"/>
          <a:ext cx="983191" cy="28892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Equipe</a:t>
          </a:r>
        </a:p>
      </xdr:txBody>
    </xdr:sp>
    <xdr:clientData/>
  </xdr:twoCellAnchor>
  <xdr:twoCellAnchor editAs="absolute">
    <xdr:from>
      <xdr:col>3</xdr:col>
      <xdr:colOff>912279</xdr:colOff>
      <xdr:row>1</xdr:row>
      <xdr:rowOff>58209</xdr:rowOff>
    </xdr:from>
    <xdr:to>
      <xdr:col>4</xdr:col>
      <xdr:colOff>185767</xdr:colOff>
      <xdr:row>2</xdr:row>
      <xdr:rowOff>32808</xdr:rowOff>
    </xdr:to>
    <xdr:sp macro="" textlink="">
      <xdr:nvSpPr>
        <xdr:cNvPr id="23" name="Retângulo 22">
          <a:hlinkClick xmlns:r="http://schemas.openxmlformats.org/officeDocument/2006/relationships" r:id="rId2"/>
        </xdr:cNvPr>
        <xdr:cNvSpPr/>
      </xdr:nvSpPr>
      <xdr:spPr>
        <a:xfrm>
          <a:off x="2855379" y="439209"/>
          <a:ext cx="987988" cy="288924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Funcionários</a:t>
          </a:r>
        </a:p>
      </xdr:txBody>
    </xdr:sp>
    <xdr:clientData/>
  </xdr:twoCellAnchor>
  <xdr:twoCellAnchor editAs="absolute">
    <xdr:from>
      <xdr:col>4</xdr:col>
      <xdr:colOff>222242</xdr:colOff>
      <xdr:row>1</xdr:row>
      <xdr:rowOff>58209</xdr:rowOff>
    </xdr:from>
    <xdr:to>
      <xdr:col>4</xdr:col>
      <xdr:colOff>1205433</xdr:colOff>
      <xdr:row>2</xdr:row>
      <xdr:rowOff>32808</xdr:rowOff>
    </xdr:to>
    <xdr:sp macro="" textlink="">
      <xdr:nvSpPr>
        <xdr:cNvPr id="24" name="Retângulo 23">
          <a:hlinkClick xmlns:r="http://schemas.openxmlformats.org/officeDocument/2006/relationships" r:id="rId3"/>
        </xdr:cNvPr>
        <xdr:cNvSpPr/>
      </xdr:nvSpPr>
      <xdr:spPr>
        <a:xfrm>
          <a:off x="3879842" y="439209"/>
          <a:ext cx="983191" cy="28892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0">
              <a:solidFill>
                <a:schemeClr val="bg1">
                  <a:lumMod val="100000"/>
                </a:schemeClr>
              </a:solidFill>
            </a:rPr>
            <a:t>Feriados</a:t>
          </a:r>
        </a:p>
      </xdr:txBody>
    </xdr:sp>
    <xdr:clientData/>
  </xdr:twoCellAnchor>
  <xdr:twoCellAnchor editAs="absolute">
    <xdr:from>
      <xdr:col>2</xdr:col>
      <xdr:colOff>1632741</xdr:colOff>
      <xdr:row>0</xdr:row>
      <xdr:rowOff>0</xdr:rowOff>
    </xdr:from>
    <xdr:to>
      <xdr:col>3</xdr:col>
      <xdr:colOff>982400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1053566</xdr:colOff>
      <xdr:row>0</xdr:row>
      <xdr:rowOff>0</xdr:rowOff>
    </xdr:from>
    <xdr:to>
      <xdr:col>4</xdr:col>
      <xdr:colOff>502702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1681679</xdr:colOff>
      <xdr:row>0</xdr:row>
      <xdr:rowOff>0</xdr:rowOff>
    </xdr:from>
    <xdr:to>
      <xdr:col>5</xdr:col>
      <xdr:colOff>1012287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210062</xdr:colOff>
      <xdr:row>0</xdr:row>
      <xdr:rowOff>0</xdr:rowOff>
    </xdr:from>
    <xdr:to>
      <xdr:col>10</xdr:col>
      <xdr:colOff>235996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729350</xdr:colOff>
      <xdr:row>0</xdr:row>
      <xdr:rowOff>378000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4</xdr:col>
      <xdr:colOff>567260</xdr:colOff>
      <xdr:row>0</xdr:row>
      <xdr:rowOff>0</xdr:rowOff>
    </xdr:from>
    <xdr:to>
      <xdr:col>4</xdr:col>
      <xdr:colOff>1612368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8</xdr:col>
      <xdr:colOff>129110</xdr:colOff>
      <xdr:row>0</xdr:row>
      <xdr:rowOff>0</xdr:rowOff>
    </xdr:from>
    <xdr:to>
      <xdr:col>9</xdr:col>
      <xdr:colOff>126468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7</xdr:col>
      <xdr:colOff>81485</xdr:colOff>
      <xdr:row>0</xdr:row>
      <xdr:rowOff>0</xdr:rowOff>
    </xdr:from>
    <xdr:to>
      <xdr:col>8</xdr:col>
      <xdr:colOff>78843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6</xdr:col>
      <xdr:colOff>24335</xdr:colOff>
      <xdr:row>0</xdr:row>
      <xdr:rowOff>0</xdr:rowOff>
    </xdr:from>
    <xdr:to>
      <xdr:col>7</xdr:col>
      <xdr:colOff>21693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3916891</xdr:colOff>
      <xdr:row>1</xdr:row>
      <xdr:rowOff>292100</xdr:rowOff>
    </xdr:from>
    <xdr:to>
      <xdr:col>13</xdr:col>
      <xdr:colOff>407458</xdr:colOff>
      <xdr:row>3</xdr:row>
      <xdr:rowOff>167969</xdr:rowOff>
    </xdr:to>
    <xdr:sp macro="" textlink="">
      <xdr:nvSpPr>
        <xdr:cNvPr id="2" name="CaixaDeTexto 1"/>
        <xdr:cNvSpPr txBox="1"/>
      </xdr:nvSpPr>
      <xdr:spPr>
        <a:xfrm>
          <a:off x="5536141" y="673100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1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+mn-cs"/>
            </a:rPr>
            <a:t>Esta parte da planilha é uma das mais importantes, aqui é o local de cadastro de funcionários , equipes  e feriados para os quais tarefas serão designadas na aba de lançamentos.</a:t>
          </a:r>
        </a:p>
      </xdr:txBody>
    </xdr:sp>
    <xdr:clientData/>
  </xdr:twoCellAnchor>
  <xdr:twoCellAnchor editAs="absolute">
    <xdr:from>
      <xdr:col>3</xdr:col>
      <xdr:colOff>210608</xdr:colOff>
      <xdr:row>1</xdr:row>
      <xdr:rowOff>67734</xdr:rowOff>
    </xdr:from>
    <xdr:to>
      <xdr:col>3</xdr:col>
      <xdr:colOff>1193799</xdr:colOff>
      <xdr:row>2</xdr:row>
      <xdr:rowOff>42333</xdr:rowOff>
    </xdr:to>
    <xdr:sp macro="" textlink="">
      <xdr:nvSpPr>
        <xdr:cNvPr id="22" name="Retângulo 21">
          <a:hlinkClick xmlns:r="http://schemas.openxmlformats.org/officeDocument/2006/relationships" r:id="rId1"/>
        </xdr:cNvPr>
        <xdr:cNvSpPr/>
      </xdr:nvSpPr>
      <xdr:spPr>
        <a:xfrm>
          <a:off x="1820333" y="448734"/>
          <a:ext cx="983191" cy="28892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Equipe</a:t>
          </a:r>
        </a:p>
      </xdr:txBody>
    </xdr:sp>
    <xdr:clientData/>
  </xdr:twoCellAnchor>
  <xdr:twoCellAnchor editAs="absolute">
    <xdr:from>
      <xdr:col>3</xdr:col>
      <xdr:colOff>1230837</xdr:colOff>
      <xdr:row>1</xdr:row>
      <xdr:rowOff>67734</xdr:rowOff>
    </xdr:from>
    <xdr:to>
      <xdr:col>3</xdr:col>
      <xdr:colOff>2218825</xdr:colOff>
      <xdr:row>2</xdr:row>
      <xdr:rowOff>42333</xdr:rowOff>
    </xdr:to>
    <xdr:sp macro="" textlink="">
      <xdr:nvSpPr>
        <xdr:cNvPr id="23" name="Retângulo 22">
          <a:hlinkClick xmlns:r="http://schemas.openxmlformats.org/officeDocument/2006/relationships" r:id="rId2"/>
        </xdr:cNvPr>
        <xdr:cNvSpPr/>
      </xdr:nvSpPr>
      <xdr:spPr>
        <a:xfrm>
          <a:off x="2840562" y="448734"/>
          <a:ext cx="987988" cy="28892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0">
              <a:solidFill>
                <a:schemeClr val="bg1">
                  <a:lumMod val="100000"/>
                </a:schemeClr>
              </a:solidFill>
              <a:latin typeface="+mn-lt"/>
              <a:ea typeface="+mn-ea"/>
              <a:cs typeface="+mn-cs"/>
            </a:rPr>
            <a:t>Funcionários</a:t>
          </a:r>
        </a:p>
      </xdr:txBody>
    </xdr:sp>
    <xdr:clientData/>
  </xdr:twoCellAnchor>
  <xdr:twoCellAnchor editAs="absolute">
    <xdr:from>
      <xdr:col>3</xdr:col>
      <xdr:colOff>2255300</xdr:colOff>
      <xdr:row>1</xdr:row>
      <xdr:rowOff>67734</xdr:rowOff>
    </xdr:from>
    <xdr:to>
      <xdr:col>3</xdr:col>
      <xdr:colOff>3238491</xdr:colOff>
      <xdr:row>2</xdr:row>
      <xdr:rowOff>42333</xdr:rowOff>
    </xdr:to>
    <xdr:sp macro="" textlink="">
      <xdr:nvSpPr>
        <xdr:cNvPr id="24" name="Retângulo 23">
          <a:hlinkClick xmlns:r="http://schemas.openxmlformats.org/officeDocument/2006/relationships" r:id="rId3"/>
        </xdr:cNvPr>
        <xdr:cNvSpPr/>
      </xdr:nvSpPr>
      <xdr:spPr>
        <a:xfrm>
          <a:off x="3865025" y="448734"/>
          <a:ext cx="983191" cy="288924"/>
        </a:xfrm>
        <a:prstGeom prst="rect">
          <a:avLst/>
        </a:prstGeom>
        <a:solidFill>
          <a:schemeClr val="bg1"/>
        </a:solidFill>
        <a:ln w="25400" cap="flat" cmpd="sng" algn="ctr">
          <a:noFill/>
          <a:prstDash val="solid"/>
        </a:ln>
        <a:effectLst/>
        <a:ex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Feriados</a:t>
          </a:r>
        </a:p>
      </xdr:txBody>
    </xdr:sp>
    <xdr:clientData/>
  </xdr:twoCellAnchor>
  <xdr:twoCellAnchor editAs="absolute">
    <xdr:from>
      <xdr:col>3</xdr:col>
      <xdr:colOff>246324</xdr:colOff>
      <xdr:row>0</xdr:row>
      <xdr:rowOff>0</xdr:rowOff>
    </xdr:from>
    <xdr:to>
      <xdr:col>3</xdr:col>
      <xdr:colOff>1310483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1381649</xdr:colOff>
      <xdr:row>0</xdr:row>
      <xdr:rowOff>0</xdr:rowOff>
    </xdr:from>
    <xdr:to>
      <xdr:col>3</xdr:col>
      <xdr:colOff>2545285</xdr:colOff>
      <xdr:row>1</xdr:row>
      <xdr:rowOff>15000</xdr:rowOff>
    </xdr:to>
    <xdr:sp macro="" textlink="">
      <xdr:nvSpPr>
        <xdr:cNvPr id="7" name="Retângul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3724262</xdr:colOff>
      <xdr:row>0</xdr:row>
      <xdr:rowOff>0</xdr:rowOff>
    </xdr:from>
    <xdr:to>
      <xdr:col>4</xdr:col>
      <xdr:colOff>387870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10</xdr:col>
      <xdr:colOff>93645</xdr:colOff>
      <xdr:row>0</xdr:row>
      <xdr:rowOff>0</xdr:rowOff>
    </xdr:from>
    <xdr:to>
      <xdr:col>11</xdr:col>
      <xdr:colOff>553496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729350</xdr:colOff>
      <xdr:row>0</xdr:row>
      <xdr:rowOff>378000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3</xdr:col>
      <xdr:colOff>2609843</xdr:colOff>
      <xdr:row>0</xdr:row>
      <xdr:rowOff>0</xdr:rowOff>
    </xdr:from>
    <xdr:to>
      <xdr:col>3</xdr:col>
      <xdr:colOff>3654951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8</xdr:col>
      <xdr:colOff>192610</xdr:colOff>
      <xdr:row>0</xdr:row>
      <xdr:rowOff>0</xdr:rowOff>
    </xdr:from>
    <xdr:to>
      <xdr:col>10</xdr:col>
      <xdr:colOff>10051</xdr:colOff>
      <xdr:row>1</xdr:row>
      <xdr:rowOff>15000</xdr:rowOff>
    </xdr:to>
    <xdr:sp macro="" textlink="">
      <xdr:nvSpPr>
        <xdr:cNvPr id="12" name="Retângulo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6</xdr:col>
      <xdr:colOff>324901</xdr:colOff>
      <xdr:row>0</xdr:row>
      <xdr:rowOff>0</xdr:rowOff>
    </xdr:from>
    <xdr:to>
      <xdr:col>8</xdr:col>
      <xdr:colOff>142343</xdr:colOff>
      <xdr:row>1</xdr:row>
      <xdr:rowOff>15000</xdr:rowOff>
    </xdr:to>
    <xdr:sp macro="" textlink="">
      <xdr:nvSpPr>
        <xdr:cNvPr id="13" name="Retângulo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447668</xdr:colOff>
      <xdr:row>0</xdr:row>
      <xdr:rowOff>0</xdr:rowOff>
    </xdr:from>
    <xdr:to>
      <xdr:col>6</xdr:col>
      <xdr:colOff>265109</xdr:colOff>
      <xdr:row>1</xdr:row>
      <xdr:rowOff>15000</xdr:rowOff>
    </xdr:to>
    <xdr:sp macro="" textlink="">
      <xdr:nvSpPr>
        <xdr:cNvPr id="14" name="Retângulo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11641</xdr:colOff>
      <xdr:row>2</xdr:row>
      <xdr:rowOff>175684</xdr:rowOff>
    </xdr:from>
    <xdr:to>
      <xdr:col>10</xdr:col>
      <xdr:colOff>1155700</xdr:colOff>
      <xdr:row>4</xdr:row>
      <xdr:rowOff>102353</xdr:rowOff>
    </xdr:to>
    <xdr:sp macro="" textlink="">
      <xdr:nvSpPr>
        <xdr:cNvPr id="2" name="CaixaDeTexto 1"/>
        <xdr:cNvSpPr txBox="1"/>
      </xdr:nvSpPr>
      <xdr:spPr>
        <a:xfrm>
          <a:off x="5017558" y="874184"/>
          <a:ext cx="639656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Esta parte faz o controle de tarefas. Aqui é o local onde elas são criadas e gerenciadas</a:t>
          </a:r>
          <a:r>
            <a:rPr lang="pt-BR" sz="1100" baseline="0">
              <a:solidFill>
                <a:schemeClr val="tx1">
                  <a:lumMod val="75000"/>
                  <a:lumOff val="25000"/>
                </a:schemeClr>
              </a:solidFill>
            </a:rPr>
            <a:t> para que sejam determinados prazos e status. Mantenha esta parte 100% atualizada!</a:t>
          </a:r>
          <a:endParaRPr lang="pt-BR" sz="11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absolute">
    <xdr:from>
      <xdr:col>2</xdr:col>
      <xdr:colOff>1636974</xdr:colOff>
      <xdr:row>0</xdr:row>
      <xdr:rowOff>0</xdr:rowOff>
    </xdr:from>
    <xdr:to>
      <xdr:col>3</xdr:col>
      <xdr:colOff>653258</xdr:colOff>
      <xdr:row>1</xdr:row>
      <xdr:rowOff>15000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724424</xdr:colOff>
      <xdr:row>0</xdr:row>
      <xdr:rowOff>0</xdr:rowOff>
    </xdr:from>
    <xdr:to>
      <xdr:col>3</xdr:col>
      <xdr:colOff>1888060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352412</xdr:colOff>
      <xdr:row>0</xdr:row>
      <xdr:rowOff>0</xdr:rowOff>
    </xdr:from>
    <xdr:to>
      <xdr:col>4</xdr:col>
      <xdr:colOff>1397520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9</xdr:col>
      <xdr:colOff>804845</xdr:colOff>
      <xdr:row>0</xdr:row>
      <xdr:rowOff>0</xdr:rowOff>
    </xdr:from>
    <xdr:to>
      <xdr:col>10</xdr:col>
      <xdr:colOff>611704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733583</xdr:colOff>
      <xdr:row>0</xdr:row>
      <xdr:rowOff>378000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3</xdr:col>
      <xdr:colOff>1952618</xdr:colOff>
      <xdr:row>0</xdr:row>
      <xdr:rowOff>0</xdr:rowOff>
    </xdr:from>
    <xdr:to>
      <xdr:col>4</xdr:col>
      <xdr:colOff>283101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6</xdr:col>
      <xdr:colOff>561968</xdr:colOff>
      <xdr:row>0</xdr:row>
      <xdr:rowOff>0</xdr:rowOff>
    </xdr:from>
    <xdr:to>
      <xdr:col>9</xdr:col>
      <xdr:colOff>721251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5</xdr:col>
      <xdr:colOff>514343</xdr:colOff>
      <xdr:row>0</xdr:row>
      <xdr:rowOff>0</xdr:rowOff>
    </xdr:from>
    <xdr:to>
      <xdr:col>6</xdr:col>
      <xdr:colOff>511701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1457318</xdr:colOff>
      <xdr:row>0</xdr:row>
      <xdr:rowOff>0</xdr:rowOff>
    </xdr:from>
    <xdr:to>
      <xdr:col>5</xdr:col>
      <xdr:colOff>454551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62442</xdr:colOff>
      <xdr:row>2</xdr:row>
      <xdr:rowOff>130175</xdr:rowOff>
    </xdr:from>
    <xdr:to>
      <xdr:col>10</xdr:col>
      <xdr:colOff>764742</xdr:colOff>
      <xdr:row>5</xdr:row>
      <xdr:rowOff>37325</xdr:rowOff>
    </xdr:to>
    <xdr:sp macro="" textlink="">
      <xdr:nvSpPr>
        <xdr:cNvPr id="2" name="CaixaDeTexto 1"/>
        <xdr:cNvSpPr txBox="1"/>
      </xdr:nvSpPr>
      <xdr:spPr>
        <a:xfrm>
          <a:off x="8863542" y="825500"/>
          <a:ext cx="3636000" cy="61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noAutofit/>
        </a:bodyPr>
        <a:lstStyle/>
        <a:p>
          <a:r>
            <a:rPr lang="pt-BR" sz="1100">
              <a:solidFill>
                <a:schemeClr val="tx1">
                  <a:lumMod val="75000"/>
                  <a:lumOff val="25000"/>
                </a:schemeClr>
              </a:solidFill>
            </a:rPr>
            <a:t>A partir dos dados de lançamento de tarefas é possível fazer a análise verificando o índice de produtividade do profissional e alguns dados referentes a alocação.</a:t>
          </a:r>
        </a:p>
      </xdr:txBody>
    </xdr:sp>
    <xdr:clientData/>
  </xdr:twoCellAnchor>
  <xdr:twoCellAnchor editAs="absolute">
    <xdr:from>
      <xdr:col>2</xdr:col>
      <xdr:colOff>1632741</xdr:colOff>
      <xdr:row>0</xdr:row>
      <xdr:rowOff>0</xdr:rowOff>
    </xdr:from>
    <xdr:to>
      <xdr:col>3</xdr:col>
      <xdr:colOff>643733</xdr:colOff>
      <xdr:row>1</xdr:row>
      <xdr:rowOff>15000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9780814-C7F9-4922-9F89-14605BB9382F}"/>
            </a:ext>
          </a:extLst>
        </xdr:cNvPr>
        <xdr:cNvSpPr/>
      </xdr:nvSpPr>
      <xdr:spPr>
        <a:xfrm>
          <a:off x="1865574" y="0"/>
          <a:ext cx="1064159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PREMISSAS</a:t>
          </a:r>
        </a:p>
      </xdr:txBody>
    </xdr:sp>
    <xdr:clientData/>
  </xdr:twoCellAnchor>
  <xdr:twoCellAnchor editAs="absolute">
    <xdr:from>
      <xdr:col>3</xdr:col>
      <xdr:colOff>714899</xdr:colOff>
      <xdr:row>0</xdr:row>
      <xdr:rowOff>0</xdr:rowOff>
    </xdr:from>
    <xdr:to>
      <xdr:col>4</xdr:col>
      <xdr:colOff>164035</xdr:colOff>
      <xdr:row>1</xdr:row>
      <xdr:rowOff>15000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D6D05B1-42C8-47E2-90C8-8606C977F2FF}"/>
            </a:ext>
          </a:extLst>
        </xdr:cNvPr>
        <xdr:cNvSpPr/>
      </xdr:nvSpPr>
      <xdr:spPr>
        <a:xfrm>
          <a:off x="3000899" y="0"/>
          <a:ext cx="1163636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5</xdr:col>
      <xdr:colOff>295262</xdr:colOff>
      <xdr:row>0</xdr:row>
      <xdr:rowOff>0</xdr:rowOff>
    </xdr:from>
    <xdr:to>
      <xdr:col>6</xdr:col>
      <xdr:colOff>292620</xdr:colOff>
      <xdr:row>1</xdr:row>
      <xdr:rowOff>15000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5343512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RESULTADOS</a:t>
          </a:r>
        </a:p>
      </xdr:txBody>
    </xdr:sp>
    <xdr:clientData/>
  </xdr:twoCellAnchor>
  <xdr:twoCellAnchor editAs="absolute">
    <xdr:from>
      <xdr:col>7</xdr:col>
      <xdr:colOff>961478</xdr:colOff>
      <xdr:row>0</xdr:row>
      <xdr:rowOff>0</xdr:rowOff>
    </xdr:from>
    <xdr:to>
      <xdr:col>8</xdr:col>
      <xdr:colOff>320662</xdr:colOff>
      <xdr:row>1</xdr:row>
      <xdr:rowOff>15000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6C32809-6107-4C6B-85DF-66702C9AF183}"/>
            </a:ext>
          </a:extLst>
        </xdr:cNvPr>
        <xdr:cNvSpPr/>
      </xdr:nvSpPr>
      <xdr:spPr>
        <a:xfrm>
          <a:off x="9777395" y="0"/>
          <a:ext cx="1073684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INSTUÇÕES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729350</xdr:colOff>
      <xdr:row>0</xdr:row>
      <xdr:rowOff>378000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62183" cy="378000"/>
        </a:xfrm>
        <a:prstGeom prst="rect">
          <a:avLst/>
        </a:prstGeom>
      </xdr:spPr>
    </xdr:pic>
    <xdr:clientData/>
  </xdr:twoCellAnchor>
  <xdr:twoCellAnchor editAs="absolute">
    <xdr:from>
      <xdr:col>4</xdr:col>
      <xdr:colOff>228593</xdr:colOff>
      <xdr:row>0</xdr:row>
      <xdr:rowOff>0</xdr:rowOff>
    </xdr:from>
    <xdr:to>
      <xdr:col>5</xdr:col>
      <xdr:colOff>225951</xdr:colOff>
      <xdr:row>1</xdr:row>
      <xdr:rowOff>15000</xdr:rowOff>
    </xdr:to>
    <xdr:sp macro="" textlink="">
      <xdr:nvSpPr>
        <xdr:cNvPr id="8" name="Retângulo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4229093" y="0"/>
          <a:ext cx="1045108" cy="396000"/>
        </a:xfrm>
        <a:prstGeom prst="rect">
          <a:avLst/>
        </a:prstGeom>
        <a:solidFill>
          <a:schemeClr val="accent1"/>
        </a:solidFill>
        <a:ln>
          <a:solidFill>
            <a:schemeClr val="accent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ANÁLISE</a:t>
          </a:r>
        </a:p>
      </xdr:txBody>
    </xdr:sp>
    <xdr:clientData/>
  </xdr:twoCellAnchor>
  <xdr:twoCellAnchor editAs="absolute">
    <xdr:from>
      <xdr:col>6</xdr:col>
      <xdr:colOff>2552693</xdr:colOff>
      <xdr:row>0</xdr:row>
      <xdr:rowOff>0</xdr:rowOff>
    </xdr:from>
    <xdr:to>
      <xdr:col>7</xdr:col>
      <xdr:colOff>877884</xdr:colOff>
      <xdr:row>1</xdr:row>
      <xdr:rowOff>15000</xdr:rowOff>
    </xdr:to>
    <xdr:sp macro="" textlink="">
      <xdr:nvSpPr>
        <xdr:cNvPr id="9" name="Retângulo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8648693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DASHBOARD</a:t>
          </a:r>
        </a:p>
      </xdr:txBody>
    </xdr:sp>
    <xdr:clientData/>
  </xdr:twoCellAnchor>
  <xdr:twoCellAnchor editAs="absolute">
    <xdr:from>
      <xdr:col>6</xdr:col>
      <xdr:colOff>1457318</xdr:colOff>
      <xdr:row>0</xdr:row>
      <xdr:rowOff>0</xdr:rowOff>
    </xdr:from>
    <xdr:to>
      <xdr:col>6</xdr:col>
      <xdr:colOff>2502426</xdr:colOff>
      <xdr:row>1</xdr:row>
      <xdr:rowOff>15000</xdr:rowOff>
    </xdr:to>
    <xdr:sp macro="" textlink="">
      <xdr:nvSpPr>
        <xdr:cNvPr id="10" name="Retângulo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75533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RELATÓRIOS</a:t>
          </a:r>
        </a:p>
      </xdr:txBody>
    </xdr:sp>
    <xdr:clientData/>
  </xdr:twoCellAnchor>
  <xdr:twoCellAnchor editAs="absolute">
    <xdr:from>
      <xdr:col>6</xdr:col>
      <xdr:colOff>352418</xdr:colOff>
      <xdr:row>0</xdr:row>
      <xdr:rowOff>0</xdr:rowOff>
    </xdr:from>
    <xdr:to>
      <xdr:col>6</xdr:col>
      <xdr:colOff>1397526</xdr:colOff>
      <xdr:row>1</xdr:row>
      <xdr:rowOff>15000</xdr:rowOff>
    </xdr:to>
    <xdr:sp macro="" textlink="">
      <xdr:nvSpPr>
        <xdr:cNvPr id="11" name="Retângulo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8B667718-2F2C-484E-9D8C-4658B16D3488}"/>
            </a:ext>
          </a:extLst>
        </xdr:cNvPr>
        <xdr:cNvSpPr/>
      </xdr:nvSpPr>
      <xdr:spPr>
        <a:xfrm>
          <a:off x="6448418" y="0"/>
          <a:ext cx="1045108" cy="396000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lIns="36000" tIns="0" rIns="36000" bIns="0" rtlCol="0" anchor="ctr"/>
        <a:lstStyle/>
        <a:p>
          <a:pPr algn="ctr"/>
          <a:r>
            <a:rPr lang="pt-BR" sz="1100" b="0">
              <a:solidFill>
                <a:schemeClr val="bg1"/>
              </a:solidFill>
            </a:rPr>
            <a:t>GRÁFICOS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souza.xyz/produto/controle-de-armarios/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souza.xyz/produto/controle-de-consumo-de-combustivel/" TargetMode="External"/><Relationship Id="rId1" Type="http://schemas.openxmlformats.org/officeDocument/2006/relationships/hyperlink" Target="http://luz.vc/ferramentas/planilhas-prontas/planilha-avaliacao-desempenho-competencia/?utm_source=referral&amp;utm_medium=produtos&amp;utm_campaign=fc3" TargetMode="External"/><Relationship Id="rId6" Type="http://schemas.openxmlformats.org/officeDocument/2006/relationships/hyperlink" Target="https://souza.xyz/produto/controle-de-consumo-de-agua/" TargetMode="External"/><Relationship Id="rId5" Type="http://schemas.openxmlformats.org/officeDocument/2006/relationships/hyperlink" Target="https://souza.xyz/produto/planilha-de-controle-de-transporte-de-passageiros/" TargetMode="External"/><Relationship Id="rId4" Type="http://schemas.openxmlformats.org/officeDocument/2006/relationships/hyperlink" Target="https://souza.xyz/produto/planilha-controle-de-frota-de-veiculos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0"/>
  <sheetViews>
    <sheetView showGridLines="0" zoomScaleNormal="100" workbookViewId="0"/>
  </sheetViews>
  <sheetFormatPr defaultRowHeight="15" x14ac:dyDescent="0.25"/>
  <cols>
    <col min="1" max="1" width="3" style="7" customWidth="1"/>
    <col min="2" max="2" width="26" style="7" customWidth="1"/>
    <col min="3" max="3" width="37.5703125" style="7" customWidth="1"/>
    <col min="4" max="16384" width="9.140625" style="7"/>
  </cols>
  <sheetData>
    <row r="1" spans="2:20" s="55" customFormat="1" ht="30" customHeight="1" x14ac:dyDescent="0.25"/>
    <row r="2" spans="2:20" s="56" customFormat="1" ht="24.95" customHeight="1" x14ac:dyDescent="0.25"/>
    <row r="3" spans="2:20" s="57" customFormat="1" ht="20.100000000000001" customHeight="1" x14ac:dyDescent="0.25"/>
    <row r="4" spans="2:20" s="81" customFormat="1" ht="33.75" x14ac:dyDescent="0.25">
      <c r="B4" s="80" t="s">
        <v>8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</row>
    <row r="5" spans="2:20" s="81" customFormat="1" ht="51.75" customHeight="1" x14ac:dyDescent="0.25">
      <c r="B5" s="138" t="s">
        <v>188</v>
      </c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82"/>
      <c r="R5" s="82"/>
      <c r="S5" s="82"/>
      <c r="T5" s="82"/>
    </row>
    <row r="6" spans="2:20" s="84" customFormat="1" x14ac:dyDescent="0.25">
      <c r="B6" s="83" t="s">
        <v>167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</row>
    <row r="7" spans="2:20" ht="54" customHeight="1" x14ac:dyDescent="0.25">
      <c r="B7" s="85" t="s">
        <v>9</v>
      </c>
      <c r="C7" s="136" t="s">
        <v>168</v>
      </c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86"/>
      <c r="P7" s="87"/>
      <c r="Q7" s="87"/>
      <c r="R7" s="87"/>
      <c r="S7" s="87"/>
    </row>
    <row r="8" spans="2:20" ht="5.0999999999999996" customHeight="1" x14ac:dyDescent="0.25"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</row>
    <row r="9" spans="2:20" ht="54" customHeight="1" x14ac:dyDescent="0.25">
      <c r="B9" s="85" t="s">
        <v>169</v>
      </c>
      <c r="C9" s="136" t="s">
        <v>109</v>
      </c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86"/>
      <c r="P9" s="87"/>
      <c r="Q9" s="87"/>
      <c r="R9" s="87"/>
      <c r="S9" s="87"/>
    </row>
    <row r="10" spans="2:20" ht="5.0999999999999996" customHeight="1" x14ac:dyDescent="0.25"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2:20" ht="54" customHeight="1" x14ac:dyDescent="0.25">
      <c r="B11" s="85" t="s">
        <v>11</v>
      </c>
      <c r="C11" s="136" t="s">
        <v>110</v>
      </c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86"/>
      <c r="P11" s="87"/>
      <c r="Q11" s="87"/>
      <c r="R11" s="87"/>
      <c r="S11" s="87"/>
    </row>
    <row r="12" spans="2:20" ht="5.0999999999999996" customHeight="1" x14ac:dyDescent="0.25">
      <c r="B12" s="88"/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87"/>
      <c r="R12" s="87"/>
      <c r="S12" s="87"/>
      <c r="T12" s="87"/>
    </row>
    <row r="13" spans="2:20" ht="54" customHeight="1" x14ac:dyDescent="0.25">
      <c r="B13" s="85" t="s">
        <v>12</v>
      </c>
      <c r="C13" s="136" t="s">
        <v>111</v>
      </c>
      <c r="D13" s="137"/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86"/>
      <c r="P13" s="87"/>
      <c r="Q13" s="87"/>
      <c r="R13" s="87"/>
      <c r="S13" s="87"/>
    </row>
    <row r="14" spans="2:20" ht="5.0999999999999996" customHeight="1" x14ac:dyDescent="0.25"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15" spans="2:20" ht="54" customHeight="1" x14ac:dyDescent="0.25">
      <c r="B15" s="85" t="s">
        <v>13</v>
      </c>
      <c r="C15" s="136" t="s">
        <v>112</v>
      </c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86"/>
      <c r="P15" s="87"/>
      <c r="Q15" s="87"/>
      <c r="R15" s="87"/>
      <c r="S15" s="87"/>
    </row>
    <row r="16" spans="2:20" ht="5.0999999999999996" customHeight="1" x14ac:dyDescent="0.25"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2:20" ht="54" customHeight="1" x14ac:dyDescent="0.25">
      <c r="B17" s="85" t="s">
        <v>150</v>
      </c>
      <c r="C17" s="136" t="s">
        <v>113</v>
      </c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86"/>
      <c r="P17" s="87"/>
      <c r="Q17" s="87"/>
      <c r="R17" s="87"/>
      <c r="S17" s="87"/>
      <c r="T17" s="87"/>
    </row>
    <row r="18" spans="2:20" ht="5.0999999999999996" customHeight="1" x14ac:dyDescent="0.25"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2:20" ht="54" customHeight="1" x14ac:dyDescent="0.25">
      <c r="B19" s="85" t="s">
        <v>151</v>
      </c>
      <c r="C19" s="136" t="s">
        <v>170</v>
      </c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86"/>
      <c r="P19" s="87"/>
      <c r="Q19" s="87"/>
      <c r="R19" s="87"/>
      <c r="S19" s="87"/>
      <c r="T19" s="87"/>
    </row>
    <row r="20" spans="2:20" x14ac:dyDescent="0.25"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</row>
  </sheetData>
  <sheetProtection password="9084" sheet="1" objects="1" scenarios="1"/>
  <mergeCells count="8">
    <mergeCell ref="C15:N15"/>
    <mergeCell ref="C17:N17"/>
    <mergeCell ref="C19:N19"/>
    <mergeCell ref="B5:P5"/>
    <mergeCell ref="C7:N7"/>
    <mergeCell ref="C9:N9"/>
    <mergeCell ref="C11:N11"/>
    <mergeCell ref="C13:N13"/>
  </mergeCells>
  <pageMargins left="0.25" right="0.25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/>
  <dimension ref="A1:M1024"/>
  <sheetViews>
    <sheetView showGridLines="0" zoomScaleNormal="100" workbookViewId="0">
      <selection activeCell="D21" sqref="D21"/>
    </sheetView>
  </sheetViews>
  <sheetFormatPr defaultColWidth="9.140625" defaultRowHeight="15" x14ac:dyDescent="0.25"/>
  <cols>
    <col min="1" max="2" width="1.7109375" style="31" customWidth="1"/>
    <col min="3" max="3" width="30.7109375" style="7" customWidth="1"/>
    <col min="4" max="4" width="25.7109375" style="7" customWidth="1"/>
    <col min="5" max="7" width="15.7109375" style="7" customWidth="1"/>
    <col min="8" max="8" width="25.7109375" style="7" customWidth="1"/>
    <col min="9" max="26" width="9.140625" style="7" customWidth="1"/>
    <col min="27" max="16384" width="9.140625" style="7"/>
  </cols>
  <sheetData>
    <row r="1" spans="3:13" s="55" customFormat="1" ht="30" customHeight="1" x14ac:dyDescent="0.25"/>
    <row r="2" spans="3:13" s="56" customFormat="1" ht="24.95" customHeight="1" x14ac:dyDescent="0.25"/>
    <row r="3" spans="3:13" s="57" customFormat="1" ht="20.100000000000001" customHeight="1" x14ac:dyDescent="0.25"/>
    <row r="4" spans="3:13" s="31" customFormat="1" ht="21.6" customHeight="1" x14ac:dyDescent="0.25">
      <c r="C4" s="135" t="s">
        <v>12</v>
      </c>
    </row>
    <row r="5" spans="3:13" ht="15" customHeight="1" thickBot="1" x14ac:dyDescent="0.3">
      <c r="J5" s="18" t="s">
        <v>45</v>
      </c>
      <c r="K5" s="18">
        <v>1</v>
      </c>
      <c r="L5" s="18"/>
      <c r="M5" s="18" t="s">
        <v>96</v>
      </c>
    </row>
    <row r="6" spans="3:13" ht="30" customHeight="1" thickTop="1" thickBot="1" x14ac:dyDescent="0.3">
      <c r="C6" s="126" t="s">
        <v>40</v>
      </c>
      <c r="D6" s="29" t="s">
        <v>54</v>
      </c>
      <c r="E6" s="18">
        <f>IFERROR(VLOOKUP(D6,J5:K16,2,FALSE),"")</f>
        <v>11</v>
      </c>
      <c r="J6" s="18" t="s">
        <v>41</v>
      </c>
      <c r="K6" s="18">
        <v>2</v>
      </c>
      <c r="L6" s="18"/>
      <c r="M6" s="18" t="s">
        <v>21</v>
      </c>
    </row>
    <row r="7" spans="3:13" ht="30" customHeight="1" thickTop="1" thickBot="1" x14ac:dyDescent="0.3">
      <c r="J7" s="18" t="s">
        <v>46</v>
      </c>
      <c r="K7" s="18">
        <v>3</v>
      </c>
      <c r="L7" s="18"/>
      <c r="M7" s="18" t="str">
        <f>IF(Equipe!C8=0,"",Equipe!C8)</f>
        <v>Planejamento</v>
      </c>
    </row>
    <row r="8" spans="3:13" ht="30" customHeight="1" thickTop="1" x14ac:dyDescent="0.25">
      <c r="C8" s="11" t="s">
        <v>58</v>
      </c>
      <c r="D8" s="154" t="str">
        <f>IF(C9="","-",IF(C9="","",IF(C9&gt;0.85,C10,IF(C9&lt;0.6,E10,D10))))</f>
        <v>O índice de produtividade está acima de 85%. Significa que a equipe parece estar indo bem nas entregas. Procure motivar a equipe a manter as taxas elevadas para que as metas sejam alcançadas com êxito.</v>
      </c>
      <c r="E8" s="155"/>
      <c r="F8" s="155"/>
      <c r="G8" s="155"/>
      <c r="H8" s="169"/>
      <c r="J8" s="18" t="s">
        <v>47</v>
      </c>
      <c r="K8" s="18">
        <v>4</v>
      </c>
      <c r="L8" s="18"/>
      <c r="M8" s="18" t="str">
        <f>IF(Equipe!C9=0,"",Equipe!C9)</f>
        <v>Execução</v>
      </c>
    </row>
    <row r="9" spans="3:13" ht="54.95" customHeight="1" thickBot="1" x14ac:dyDescent="0.3">
      <c r="C9" s="12">
        <f>IF(COUNTIF(LT!AQ7:AQ3006,E6)=0,"",COUNTIFS(LT!M7:M3006,"Concluída no prazo",LT!AQ7:AQ3006,E6)/COUNTIFS(LT!AQ7:AQ3006,E6,LT!M7:M3006,"&lt;&gt;Não iniciada"))</f>
        <v>1</v>
      </c>
      <c r="D9" s="156"/>
      <c r="E9" s="157"/>
      <c r="F9" s="157"/>
      <c r="G9" s="157"/>
      <c r="H9" s="170"/>
      <c r="J9" s="18" t="s">
        <v>48</v>
      </c>
      <c r="K9" s="18">
        <v>5</v>
      </c>
      <c r="L9" s="18"/>
      <c r="M9" s="18" t="str">
        <f>IF(Equipe!C10=0,"",Equipe!C10)</f>
        <v>Controle</v>
      </c>
    </row>
    <row r="10" spans="3:13" ht="30" customHeight="1" thickTop="1" thickBot="1" x14ac:dyDescent="0.3">
      <c r="C10" s="18" t="s">
        <v>80</v>
      </c>
      <c r="D10" s="18" t="s">
        <v>81</v>
      </c>
      <c r="E10" s="18" t="s">
        <v>82</v>
      </c>
      <c r="F10" s="18"/>
      <c r="G10" s="18"/>
      <c r="H10" s="18"/>
      <c r="J10" s="18" t="s">
        <v>49</v>
      </c>
      <c r="K10" s="18">
        <v>6</v>
      </c>
      <c r="L10" s="18"/>
      <c r="M10" s="18" t="str">
        <f>IF(Equipe!C11=0,"",Equipe!C11)</f>
        <v>Produção</v>
      </c>
    </row>
    <row r="11" spans="3:13" ht="30" customHeight="1" thickTop="1" x14ac:dyDescent="0.25">
      <c r="C11" s="159" t="s">
        <v>83</v>
      </c>
      <c r="D11" s="160"/>
      <c r="F11" s="166" t="s">
        <v>84</v>
      </c>
      <c r="G11" s="167"/>
      <c r="H11" s="168"/>
      <c r="J11" s="18" t="s">
        <v>50</v>
      </c>
      <c r="K11" s="18">
        <v>7</v>
      </c>
      <c r="L11" s="18"/>
      <c r="M11" s="18" t="str">
        <f>IF(Equipe!C12=0,"",Equipe!C12)</f>
        <v>Desenvolvimento</v>
      </c>
    </row>
    <row r="12" spans="3:13" ht="50.1" customHeight="1" thickBot="1" x14ac:dyDescent="0.3">
      <c r="C12" s="161" t="str">
        <f>IFERROR(VLOOKUP(LARGE(LT!Z7:Z3006,1),LT!Z7:AB3006,3,FALSE),"")</f>
        <v>Execução</v>
      </c>
      <c r="D12" s="162"/>
      <c r="F12" s="163" t="str">
        <f>IFERROR(VLOOKUP(SMALL(LT!AA7:AA3006,1),LT!AA7:AB3006,2,FALSE),"")</f>
        <v>Execução</v>
      </c>
      <c r="G12" s="164"/>
      <c r="H12" s="165"/>
      <c r="J12" s="18" t="s">
        <v>51</v>
      </c>
      <c r="K12" s="18">
        <v>8</v>
      </c>
      <c r="L12" s="18"/>
      <c r="M12" s="18" t="str">
        <f>IF(Equipe!C13=0,"",Equipe!C13)</f>
        <v>-</v>
      </c>
    </row>
    <row r="13" spans="3:13" ht="30" customHeight="1" thickTop="1" thickBot="1" x14ac:dyDescent="0.3">
      <c r="J13" s="18" t="s">
        <v>52</v>
      </c>
      <c r="K13" s="18">
        <v>9</v>
      </c>
      <c r="L13" s="18"/>
      <c r="M13" s="18" t="str">
        <f>IF(Equipe!C14=0,"",Equipe!C14)</f>
        <v>-</v>
      </c>
    </row>
    <row r="14" spans="3:13" ht="30" customHeight="1" thickTop="1" thickBot="1" x14ac:dyDescent="0.3">
      <c r="C14" s="147" t="s">
        <v>98</v>
      </c>
      <c r="D14" s="148"/>
      <c r="F14" s="152" t="s">
        <v>99</v>
      </c>
      <c r="G14" s="153"/>
      <c r="H14" s="158"/>
      <c r="J14" s="18" t="s">
        <v>53</v>
      </c>
      <c r="K14" s="18">
        <v>10</v>
      </c>
      <c r="L14" s="18"/>
      <c r="M14" s="18" t="str">
        <f>IF(Equipe!C15=0,"",Equipe!C15)</f>
        <v>-</v>
      </c>
    </row>
    <row r="15" spans="3:13" ht="30" customHeight="1" thickTop="1" thickBot="1" x14ac:dyDescent="0.3">
      <c r="C15" s="149" t="str">
        <f>LT!BI21</f>
        <v>Damaris De Souza Leite</v>
      </c>
      <c r="D15" s="150"/>
      <c r="F15" s="149" t="str">
        <f>LT!BI28</f>
        <v>Damaris De Souza Leite</v>
      </c>
      <c r="G15" s="151"/>
      <c r="H15" s="150"/>
      <c r="J15" s="18" t="s">
        <v>54</v>
      </c>
      <c r="K15" s="18">
        <v>11</v>
      </c>
      <c r="L15" s="18"/>
      <c r="M15" s="18" t="str">
        <f>IF(Equipe!C16=0,"",Equipe!C16)</f>
        <v>-</v>
      </c>
    </row>
    <row r="16" spans="3:13" ht="30" customHeight="1" thickTop="1" thickBot="1" x14ac:dyDescent="0.3">
      <c r="C16" s="149" t="str">
        <f>LT!BI22</f>
        <v/>
      </c>
      <c r="D16" s="150"/>
      <c r="F16" s="149" t="str">
        <f>LT!BI29</f>
        <v/>
      </c>
      <c r="G16" s="151"/>
      <c r="H16" s="150"/>
      <c r="J16" s="18" t="s">
        <v>55</v>
      </c>
      <c r="K16" s="18">
        <v>12</v>
      </c>
      <c r="L16" s="18"/>
      <c r="M16" s="18" t="str">
        <f>IF(Equipe!C17=0,"",Equipe!C17)</f>
        <v>-</v>
      </c>
    </row>
    <row r="17" spans="2:13" ht="30" customHeight="1" thickTop="1" thickBot="1" x14ac:dyDescent="0.3">
      <c r="C17" s="149" t="str">
        <f>LT!BI23</f>
        <v/>
      </c>
      <c r="D17" s="150"/>
      <c r="F17" s="149" t="str">
        <f>LT!BI30</f>
        <v/>
      </c>
      <c r="G17" s="151"/>
      <c r="H17" s="150"/>
      <c r="M17" s="18" t="str">
        <f>IF(Equipe!C18=0,"",Equipe!C18)</f>
        <v>-</v>
      </c>
    </row>
    <row r="18" spans="2:13" ht="30" customHeight="1" thickTop="1" thickBot="1" x14ac:dyDescent="0.3">
      <c r="C18" s="149" t="str">
        <f>LT!BI24</f>
        <v/>
      </c>
      <c r="D18" s="150"/>
      <c r="F18" s="149" t="str">
        <f>LT!BI31</f>
        <v/>
      </c>
      <c r="G18" s="151"/>
      <c r="H18" s="150"/>
      <c r="M18" s="18" t="str">
        <f>IF(Equipe!C19=0,"",Equipe!C19)</f>
        <v>-</v>
      </c>
    </row>
    <row r="19" spans="2:13" ht="30" customHeight="1" thickTop="1" thickBot="1" x14ac:dyDescent="0.3">
      <c r="C19" s="149" t="str">
        <f>LT!BI25</f>
        <v/>
      </c>
      <c r="D19" s="150"/>
      <c r="F19" s="149" t="str">
        <f>LT!BI32</f>
        <v/>
      </c>
      <c r="G19" s="151"/>
      <c r="H19" s="150"/>
      <c r="M19" s="18" t="str">
        <f>IF(Equipe!C20=0,"",Equipe!C20)</f>
        <v>-</v>
      </c>
    </row>
    <row r="20" spans="2:13" ht="30" customHeight="1" thickTop="1" thickBot="1" x14ac:dyDescent="0.3">
      <c r="M20" s="18" t="str">
        <f>IF(Equipe!C21=0,"",Equipe!C21)</f>
        <v>-</v>
      </c>
    </row>
    <row r="21" spans="2:13" ht="30" customHeight="1" thickTop="1" thickBot="1" x14ac:dyDescent="0.3">
      <c r="C21" s="126" t="s">
        <v>95</v>
      </c>
      <c r="D21" s="1" t="s">
        <v>137</v>
      </c>
      <c r="M21" s="18" t="str">
        <f>IF(Equipe!C22=0,"",Equipe!C22)</f>
        <v>-</v>
      </c>
    </row>
    <row r="22" spans="2:13" ht="30" customHeight="1" thickTop="1" thickBot="1" x14ac:dyDescent="0.3">
      <c r="C22" s="18">
        <v>2</v>
      </c>
      <c r="D22" s="18">
        <v>3</v>
      </c>
      <c r="E22" s="18">
        <v>4</v>
      </c>
      <c r="F22" s="18">
        <v>5</v>
      </c>
      <c r="G22" s="18">
        <v>6</v>
      </c>
      <c r="H22" s="18">
        <v>7</v>
      </c>
      <c r="M22" s="18" t="str">
        <f>IF(Equipe!C23=0,"",Equipe!C23)</f>
        <v>-</v>
      </c>
    </row>
    <row r="23" spans="2:13" ht="30" customHeight="1" thickTop="1" thickBot="1" x14ac:dyDescent="0.3">
      <c r="C23" s="40" t="s">
        <v>97</v>
      </c>
      <c r="D23" s="40" t="s">
        <v>71</v>
      </c>
      <c r="E23" s="40" t="s">
        <v>31</v>
      </c>
      <c r="F23" s="40" t="s">
        <v>32</v>
      </c>
      <c r="G23" s="40" t="s">
        <v>72</v>
      </c>
      <c r="H23" s="40" t="s">
        <v>33</v>
      </c>
      <c r="M23" s="18" t="str">
        <f>IF(Equipe!C24=0,"",Equipe!C24)</f>
        <v>-</v>
      </c>
    </row>
    <row r="24" spans="2:13" ht="30" customHeight="1" thickTop="1" thickBot="1" x14ac:dyDescent="0.3">
      <c r="B24" s="33">
        <f>LARGE(LT!$AH$7:$AH$3006,I24)</f>
        <v>1.05</v>
      </c>
      <c r="C24" s="46" t="str">
        <f>VLOOKUP($B24,LT!$AH$7:$AN$3006,C$22,FALSE)</f>
        <v>Damaris De Souza Leite</v>
      </c>
      <c r="D24" s="46" t="str">
        <f>VLOOKUP($B24,LT!$AH$7:$AN$3006,D$22,FALSE)</f>
        <v>Tarefa de Supervisor de Execução</v>
      </c>
      <c r="E24" s="132">
        <f>VLOOKUP($B24,LT!$AH$7:$AN$3006,E$22,FALSE)</f>
        <v>44866</v>
      </c>
      <c r="F24" s="132">
        <f>VLOOKUP($B24,LT!$AH$7:$AN$3006,F$22,FALSE)</f>
        <v>44890</v>
      </c>
      <c r="G24" s="46">
        <f>VLOOKUP($B24,LT!$AH$7:$AN$3006,G$22,FALSE)</f>
        <v>10</v>
      </c>
      <c r="H24" s="46" t="str">
        <f>VLOOKUP($B24,LT!$AH$7:$AN$3006,H$22,FALSE)</f>
        <v>Concluída no prazo</v>
      </c>
      <c r="I24" s="18">
        <v>1</v>
      </c>
      <c r="M24" s="18" t="str">
        <f>IF(Equipe!C25=0,"",Equipe!C25)</f>
        <v>-</v>
      </c>
    </row>
    <row r="25" spans="2:13" ht="30" customHeight="1" thickTop="1" thickBot="1" x14ac:dyDescent="0.3">
      <c r="B25" s="33">
        <f>LARGE(LT!$AH$7:$AH$3006,I25)</f>
        <v>1.04999</v>
      </c>
      <c r="C25" s="46" t="str">
        <f>VLOOKUP($B25,LT!$AH$7:$AN$3006,C$22,FALSE)</f>
        <v>Damaris De Souza Leite</v>
      </c>
      <c r="D25" s="46" t="str">
        <f>VLOOKUP($B25,LT!$AH$7:$AN$3006,D$22,FALSE)</f>
        <v>Tarefa de Encarregado de Controle</v>
      </c>
      <c r="E25" s="132">
        <f>VLOOKUP($B25,LT!$AH$7:$AN$3006,E$22,FALSE)</f>
        <v>44867</v>
      </c>
      <c r="F25" s="132">
        <f>VLOOKUP($B25,LT!$AH$7:$AN$3006,F$22,FALSE)</f>
        <v>44891</v>
      </c>
      <c r="G25" s="46">
        <f>VLOOKUP($B25,LT!$AH$7:$AN$3006,G$22,FALSE)</f>
        <v>11</v>
      </c>
      <c r="H25" s="46" t="str">
        <f>VLOOKUP($B25,LT!$AH$7:$AN$3006,H$22,FALSE)</f>
        <v>Concluída no prazo</v>
      </c>
      <c r="I25" s="18">
        <v>2</v>
      </c>
      <c r="M25" s="18" t="str">
        <f>IF(Equipe!C26=0,"",Equipe!C26)</f>
        <v>-</v>
      </c>
    </row>
    <row r="26" spans="2:13" ht="30" customHeight="1" thickTop="1" thickBot="1" x14ac:dyDescent="0.3">
      <c r="B26" s="33">
        <f>LARGE(LT!$AH$7:$AH$3006,I26)</f>
        <v>4.9979999999999997E-2</v>
      </c>
      <c r="C26" s="46" t="str">
        <f>VLOOKUP($B26,LT!$AH$7:$AN$3006,C$22,FALSE)</f>
        <v/>
      </c>
      <c r="D26" s="46" t="str">
        <f>VLOOKUP($B26,LT!$AH$7:$AN$3006,D$22,FALSE)</f>
        <v/>
      </c>
      <c r="E26" s="132" t="str">
        <f>VLOOKUP($B26,LT!$AH$7:$AN$3006,E$22,FALSE)</f>
        <v/>
      </c>
      <c r="F26" s="132" t="str">
        <f>VLOOKUP($B26,LT!$AH$7:$AN$3006,F$22,FALSE)</f>
        <v/>
      </c>
      <c r="G26" s="46" t="str">
        <f>VLOOKUP($B26,LT!$AH$7:$AN$3006,G$22,FALSE)</f>
        <v/>
      </c>
      <c r="H26" s="46" t="str">
        <f>VLOOKUP($B26,LT!$AH$7:$AN$3006,H$22,FALSE)</f>
        <v/>
      </c>
      <c r="I26" s="18">
        <v>3</v>
      </c>
      <c r="M26" s="18" t="str">
        <f>IF(Equipe!C27=0,"",Equipe!C27)</f>
        <v>-</v>
      </c>
    </row>
    <row r="27" spans="2:13" ht="30" customHeight="1" thickTop="1" thickBot="1" x14ac:dyDescent="0.3">
      <c r="B27" s="33">
        <f>LARGE(LT!$AH$7:$AH$3006,I27)</f>
        <v>4.9970000000000001E-2</v>
      </c>
      <c r="C27" s="46" t="str">
        <f>VLOOKUP($B27,LT!$AH$7:$AN$3006,C$22,FALSE)</f>
        <v/>
      </c>
      <c r="D27" s="46" t="str">
        <f>VLOOKUP($B27,LT!$AH$7:$AN$3006,D$22,FALSE)</f>
        <v/>
      </c>
      <c r="E27" s="132" t="str">
        <f>VLOOKUP($B27,LT!$AH$7:$AN$3006,E$22,FALSE)</f>
        <v/>
      </c>
      <c r="F27" s="132" t="str">
        <f>VLOOKUP($B27,LT!$AH$7:$AN$3006,F$22,FALSE)</f>
        <v/>
      </c>
      <c r="G27" s="46" t="str">
        <f>VLOOKUP($B27,LT!$AH$7:$AN$3006,G$22,FALSE)</f>
        <v/>
      </c>
      <c r="H27" s="46" t="str">
        <f>VLOOKUP($B27,LT!$AH$7:$AN$3006,H$22,FALSE)</f>
        <v/>
      </c>
      <c r="I27" s="18">
        <v>4</v>
      </c>
      <c r="M27" s="18" t="str">
        <f>IF(Equipe!C28=0,"",Equipe!C28)</f>
        <v>-</v>
      </c>
    </row>
    <row r="28" spans="2:13" ht="30" customHeight="1" thickTop="1" thickBot="1" x14ac:dyDescent="0.3">
      <c r="B28" s="33">
        <f>LARGE(LT!$AH$7:$AH$3006,I28)</f>
        <v>4.9959999999999997E-2</v>
      </c>
      <c r="C28" s="46" t="str">
        <f>VLOOKUP($B28,LT!$AH$7:$AN$3006,C$22,FALSE)</f>
        <v/>
      </c>
      <c r="D28" s="46" t="str">
        <f>VLOOKUP($B28,LT!$AH$7:$AN$3006,D$22,FALSE)</f>
        <v/>
      </c>
      <c r="E28" s="132" t="str">
        <f>VLOOKUP($B28,LT!$AH$7:$AN$3006,E$22,FALSE)</f>
        <v/>
      </c>
      <c r="F28" s="132" t="str">
        <f>VLOOKUP($B28,LT!$AH$7:$AN$3006,F$22,FALSE)</f>
        <v/>
      </c>
      <c r="G28" s="46" t="str">
        <f>VLOOKUP($B28,LT!$AH$7:$AN$3006,G$22,FALSE)</f>
        <v/>
      </c>
      <c r="H28" s="46" t="str">
        <f>VLOOKUP($B28,LT!$AH$7:$AN$3006,H$22,FALSE)</f>
        <v/>
      </c>
      <c r="I28" s="18">
        <v>5</v>
      </c>
      <c r="M28" s="18" t="str">
        <f>IF(Equipe!C29=0,"",Equipe!C29)</f>
        <v>-</v>
      </c>
    </row>
    <row r="29" spans="2:13" ht="30" customHeight="1" thickTop="1" thickBot="1" x14ac:dyDescent="0.3">
      <c r="B29" s="33">
        <f>LARGE(LT!$AH$7:$AH$3006,I29)</f>
        <v>4.9950000000000001E-2</v>
      </c>
      <c r="C29" s="46" t="str">
        <f>VLOOKUP($B29,LT!$AH$7:$AN$3006,C$22,FALSE)</f>
        <v/>
      </c>
      <c r="D29" s="46" t="str">
        <f>VLOOKUP($B29,LT!$AH$7:$AN$3006,D$22,FALSE)</f>
        <v/>
      </c>
      <c r="E29" s="132" t="str">
        <f>VLOOKUP($B29,LT!$AH$7:$AN$3006,E$22,FALSE)</f>
        <v/>
      </c>
      <c r="F29" s="132" t="str">
        <f>VLOOKUP($B29,LT!$AH$7:$AN$3006,F$22,FALSE)</f>
        <v/>
      </c>
      <c r="G29" s="46" t="str">
        <f>VLOOKUP($B29,LT!$AH$7:$AN$3006,G$22,FALSE)</f>
        <v/>
      </c>
      <c r="H29" s="46" t="str">
        <f>VLOOKUP($B29,LT!$AH$7:$AN$3006,H$22,FALSE)</f>
        <v/>
      </c>
      <c r="I29" s="18">
        <v>6</v>
      </c>
      <c r="M29" s="18" t="str">
        <f>IF(Equipe!C30=0,"",Equipe!C30)</f>
        <v>-</v>
      </c>
    </row>
    <row r="30" spans="2:13" ht="30" customHeight="1" thickTop="1" thickBot="1" x14ac:dyDescent="0.3">
      <c r="B30" s="33">
        <f>LARGE(LT!$AH$7:$AH$3006,I30)</f>
        <v>4.9939999999999998E-2</v>
      </c>
      <c r="C30" s="46" t="str">
        <f>VLOOKUP($B30,LT!$AH$7:$AN$3006,C$22,FALSE)</f>
        <v/>
      </c>
      <c r="D30" s="46" t="str">
        <f>VLOOKUP($B30,LT!$AH$7:$AN$3006,D$22,FALSE)</f>
        <v/>
      </c>
      <c r="E30" s="132" t="str">
        <f>VLOOKUP($B30,LT!$AH$7:$AN$3006,E$22,FALSE)</f>
        <v/>
      </c>
      <c r="F30" s="132" t="str">
        <f>VLOOKUP($B30,LT!$AH$7:$AN$3006,F$22,FALSE)</f>
        <v/>
      </c>
      <c r="G30" s="46" t="str">
        <f>VLOOKUP($B30,LT!$AH$7:$AN$3006,G$22,FALSE)</f>
        <v/>
      </c>
      <c r="H30" s="46" t="str">
        <f>VLOOKUP($B30,LT!$AH$7:$AN$3006,H$22,FALSE)</f>
        <v/>
      </c>
      <c r="I30" s="18">
        <v>7</v>
      </c>
      <c r="M30" s="18" t="str">
        <f>IF(Equipe!C31=0,"",Equipe!C31)</f>
        <v>-</v>
      </c>
    </row>
    <row r="31" spans="2:13" ht="30" customHeight="1" thickTop="1" thickBot="1" x14ac:dyDescent="0.3">
      <c r="B31" s="33">
        <f>LARGE(LT!$AH$7:$AH$3006,I31)</f>
        <v>4.9930000000000002E-2</v>
      </c>
      <c r="C31" s="46" t="str">
        <f>VLOOKUP($B31,LT!$AH$7:$AN$3006,C$22,FALSE)</f>
        <v/>
      </c>
      <c r="D31" s="46" t="str">
        <f>VLOOKUP($B31,LT!$AH$7:$AN$3006,D$22,FALSE)</f>
        <v/>
      </c>
      <c r="E31" s="132" t="str">
        <f>VLOOKUP($B31,LT!$AH$7:$AN$3006,E$22,FALSE)</f>
        <v/>
      </c>
      <c r="F31" s="132" t="str">
        <f>VLOOKUP($B31,LT!$AH$7:$AN$3006,F$22,FALSE)</f>
        <v/>
      </c>
      <c r="G31" s="46" t="str">
        <f>VLOOKUP($B31,LT!$AH$7:$AN$3006,G$22,FALSE)</f>
        <v/>
      </c>
      <c r="H31" s="46" t="str">
        <f>VLOOKUP($B31,LT!$AH$7:$AN$3006,H$22,FALSE)</f>
        <v/>
      </c>
      <c r="I31" s="18">
        <v>8</v>
      </c>
      <c r="M31" s="18" t="str">
        <f>IF(Equipe!C32=0,"",Equipe!C32)</f>
        <v>-</v>
      </c>
    </row>
    <row r="32" spans="2:13" ht="30" customHeight="1" thickTop="1" thickBot="1" x14ac:dyDescent="0.3">
      <c r="B32" s="33">
        <f>LARGE(LT!$AH$7:$AH$3006,I32)</f>
        <v>4.9919999999999999E-2</v>
      </c>
      <c r="C32" s="46" t="str">
        <f>VLOOKUP($B32,LT!$AH$7:$AN$3006,C$22,FALSE)</f>
        <v/>
      </c>
      <c r="D32" s="46" t="str">
        <f>VLOOKUP($B32,LT!$AH$7:$AN$3006,D$22,FALSE)</f>
        <v/>
      </c>
      <c r="E32" s="132" t="str">
        <f>VLOOKUP($B32,LT!$AH$7:$AN$3006,E$22,FALSE)</f>
        <v/>
      </c>
      <c r="F32" s="132" t="str">
        <f>VLOOKUP($B32,LT!$AH$7:$AN$3006,F$22,FALSE)</f>
        <v/>
      </c>
      <c r="G32" s="46" t="str">
        <f>VLOOKUP($B32,LT!$AH$7:$AN$3006,G$22,FALSE)</f>
        <v/>
      </c>
      <c r="H32" s="46" t="str">
        <f>VLOOKUP($B32,LT!$AH$7:$AN$3006,H$22,FALSE)</f>
        <v/>
      </c>
      <c r="I32" s="18">
        <v>9</v>
      </c>
      <c r="M32" s="18" t="str">
        <f>IF(Equipe!C33=0,"",Equipe!C33)</f>
        <v>-</v>
      </c>
    </row>
    <row r="33" spans="2:13" ht="30" customHeight="1" thickTop="1" thickBot="1" x14ac:dyDescent="0.3">
      <c r="B33" s="33">
        <f>LARGE(LT!$AH$7:$AH$3006,I33)</f>
        <v>4.9910000000000003E-2</v>
      </c>
      <c r="C33" s="46" t="str">
        <f>VLOOKUP($B33,LT!$AH$7:$AN$3006,C$22,FALSE)</f>
        <v/>
      </c>
      <c r="D33" s="46" t="str">
        <f>VLOOKUP($B33,LT!$AH$7:$AN$3006,D$22,FALSE)</f>
        <v/>
      </c>
      <c r="E33" s="132" t="str">
        <f>VLOOKUP($B33,LT!$AH$7:$AN$3006,E$22,FALSE)</f>
        <v/>
      </c>
      <c r="F33" s="132" t="str">
        <f>VLOOKUP($B33,LT!$AH$7:$AN$3006,F$22,FALSE)</f>
        <v/>
      </c>
      <c r="G33" s="46" t="str">
        <f>VLOOKUP($B33,LT!$AH$7:$AN$3006,G$22,FALSE)</f>
        <v/>
      </c>
      <c r="H33" s="46" t="str">
        <f>VLOOKUP($B33,LT!$AH$7:$AN$3006,H$22,FALSE)</f>
        <v/>
      </c>
      <c r="I33" s="18">
        <v>10</v>
      </c>
      <c r="M33" s="18" t="str">
        <f>IF(Equipe!C34=0,"",Equipe!C34)</f>
        <v>-</v>
      </c>
    </row>
    <row r="34" spans="2:13" ht="30" customHeight="1" thickTop="1" thickBot="1" x14ac:dyDescent="0.3">
      <c r="B34" s="33">
        <f>LARGE(LT!$AH$7:$AH$3006,I34)</f>
        <v>4.99E-2</v>
      </c>
      <c r="C34" s="46" t="str">
        <f>VLOOKUP($B34,LT!$AH$7:$AN$3006,C$22,FALSE)</f>
        <v/>
      </c>
      <c r="D34" s="46" t="str">
        <f>VLOOKUP($B34,LT!$AH$7:$AN$3006,D$22,FALSE)</f>
        <v/>
      </c>
      <c r="E34" s="132" t="str">
        <f>VLOOKUP($B34,LT!$AH$7:$AN$3006,E$22,FALSE)</f>
        <v/>
      </c>
      <c r="F34" s="132" t="str">
        <f>VLOOKUP($B34,LT!$AH$7:$AN$3006,F$22,FALSE)</f>
        <v/>
      </c>
      <c r="G34" s="46" t="str">
        <f>VLOOKUP($B34,LT!$AH$7:$AN$3006,G$22,FALSE)</f>
        <v/>
      </c>
      <c r="H34" s="46" t="str">
        <f>VLOOKUP($B34,LT!$AH$7:$AN$3006,H$22,FALSE)</f>
        <v/>
      </c>
      <c r="I34" s="18">
        <v>11</v>
      </c>
      <c r="M34" s="18" t="str">
        <f>IF(Equipe!C35=0,"",Equipe!C35)</f>
        <v>-</v>
      </c>
    </row>
    <row r="35" spans="2:13" ht="30" customHeight="1" thickTop="1" thickBot="1" x14ac:dyDescent="0.3">
      <c r="B35" s="33">
        <f>LARGE(LT!$AH$7:$AH$3006,I35)</f>
        <v>4.9889999999999997E-2</v>
      </c>
      <c r="C35" s="46" t="str">
        <f>VLOOKUP($B35,LT!$AH$7:$AN$3006,C$22,FALSE)</f>
        <v/>
      </c>
      <c r="D35" s="46" t="str">
        <f>VLOOKUP($B35,LT!$AH$7:$AN$3006,D$22,FALSE)</f>
        <v/>
      </c>
      <c r="E35" s="132" t="str">
        <f>VLOOKUP($B35,LT!$AH$7:$AN$3006,E$22,FALSE)</f>
        <v/>
      </c>
      <c r="F35" s="132" t="str">
        <f>VLOOKUP($B35,LT!$AH$7:$AN$3006,F$22,FALSE)</f>
        <v/>
      </c>
      <c r="G35" s="46" t="str">
        <f>VLOOKUP($B35,LT!$AH$7:$AN$3006,G$22,FALSE)</f>
        <v/>
      </c>
      <c r="H35" s="46" t="str">
        <f>VLOOKUP($B35,LT!$AH$7:$AN$3006,H$22,FALSE)</f>
        <v/>
      </c>
      <c r="I35" s="18">
        <v>12</v>
      </c>
      <c r="M35" s="18" t="str">
        <f>IF(Equipe!C36=0,"",Equipe!C36)</f>
        <v>-</v>
      </c>
    </row>
    <row r="36" spans="2:13" ht="30" customHeight="1" thickTop="1" thickBot="1" x14ac:dyDescent="0.3">
      <c r="B36" s="33">
        <f>LARGE(LT!$AH$7:$AH$3006,I36)</f>
        <v>4.9880000000000001E-2</v>
      </c>
      <c r="C36" s="46" t="str">
        <f>VLOOKUP($B36,LT!$AH$7:$AN$3006,C$22,FALSE)</f>
        <v/>
      </c>
      <c r="D36" s="46" t="str">
        <f>VLOOKUP($B36,LT!$AH$7:$AN$3006,D$22,FALSE)</f>
        <v/>
      </c>
      <c r="E36" s="132" t="str">
        <f>VLOOKUP($B36,LT!$AH$7:$AN$3006,E$22,FALSE)</f>
        <v/>
      </c>
      <c r="F36" s="132" t="str">
        <f>VLOOKUP($B36,LT!$AH$7:$AN$3006,F$22,FALSE)</f>
        <v/>
      </c>
      <c r="G36" s="46" t="str">
        <f>VLOOKUP($B36,LT!$AH$7:$AN$3006,G$22,FALSE)</f>
        <v/>
      </c>
      <c r="H36" s="46" t="str">
        <f>VLOOKUP($B36,LT!$AH$7:$AN$3006,H$22,FALSE)</f>
        <v/>
      </c>
      <c r="I36" s="18">
        <v>13</v>
      </c>
    </row>
    <row r="37" spans="2:13" ht="30" customHeight="1" thickTop="1" thickBot="1" x14ac:dyDescent="0.3">
      <c r="B37" s="33">
        <f>LARGE(LT!$AH$7:$AH$3006,I37)</f>
        <v>4.9869999999999998E-2</v>
      </c>
      <c r="C37" s="46" t="str">
        <f>VLOOKUP($B37,LT!$AH$7:$AN$3006,C$22,FALSE)</f>
        <v/>
      </c>
      <c r="D37" s="46" t="str">
        <f>VLOOKUP($B37,LT!$AH$7:$AN$3006,D$22,FALSE)</f>
        <v/>
      </c>
      <c r="E37" s="132" t="str">
        <f>VLOOKUP($B37,LT!$AH$7:$AN$3006,E$22,FALSE)</f>
        <v/>
      </c>
      <c r="F37" s="132" t="str">
        <f>VLOOKUP($B37,LT!$AH$7:$AN$3006,F$22,FALSE)</f>
        <v/>
      </c>
      <c r="G37" s="46" t="str">
        <f>VLOOKUP($B37,LT!$AH$7:$AN$3006,G$22,FALSE)</f>
        <v/>
      </c>
      <c r="H37" s="46" t="str">
        <f>VLOOKUP($B37,LT!$AH$7:$AN$3006,H$22,FALSE)</f>
        <v/>
      </c>
      <c r="I37" s="18">
        <v>14</v>
      </c>
    </row>
    <row r="38" spans="2:13" ht="30" customHeight="1" thickTop="1" thickBot="1" x14ac:dyDescent="0.3">
      <c r="B38" s="33">
        <f>LARGE(LT!$AH$7:$AH$3006,I38)</f>
        <v>4.9860000000000002E-2</v>
      </c>
      <c r="C38" s="46" t="str">
        <f>VLOOKUP($B38,LT!$AH$7:$AN$3006,C$22,FALSE)</f>
        <v/>
      </c>
      <c r="D38" s="46" t="str">
        <f>VLOOKUP($B38,LT!$AH$7:$AN$3006,D$22,FALSE)</f>
        <v/>
      </c>
      <c r="E38" s="132" t="str">
        <f>VLOOKUP($B38,LT!$AH$7:$AN$3006,E$22,FALSE)</f>
        <v/>
      </c>
      <c r="F38" s="132" t="str">
        <f>VLOOKUP($B38,LT!$AH$7:$AN$3006,F$22,FALSE)</f>
        <v/>
      </c>
      <c r="G38" s="46" t="str">
        <f>VLOOKUP($B38,LT!$AH$7:$AN$3006,G$22,FALSE)</f>
        <v/>
      </c>
      <c r="H38" s="46" t="str">
        <f>VLOOKUP($B38,LT!$AH$7:$AN$3006,H$22,FALSE)</f>
        <v/>
      </c>
      <c r="I38" s="18">
        <v>15</v>
      </c>
    </row>
    <row r="39" spans="2:13" ht="30" customHeight="1" thickTop="1" thickBot="1" x14ac:dyDescent="0.3">
      <c r="B39" s="33">
        <f>LARGE(LT!$AH$7:$AH$3006,I39)</f>
        <v>4.9849999999999998E-2</v>
      </c>
      <c r="C39" s="46" t="str">
        <f>VLOOKUP($B39,LT!$AH$7:$AN$3006,C$22,FALSE)</f>
        <v/>
      </c>
      <c r="D39" s="46" t="str">
        <f>VLOOKUP($B39,LT!$AH$7:$AN$3006,D$22,FALSE)</f>
        <v/>
      </c>
      <c r="E39" s="132" t="str">
        <f>VLOOKUP($B39,LT!$AH$7:$AN$3006,E$22,FALSE)</f>
        <v/>
      </c>
      <c r="F39" s="132" t="str">
        <f>VLOOKUP($B39,LT!$AH$7:$AN$3006,F$22,FALSE)</f>
        <v/>
      </c>
      <c r="G39" s="46" t="str">
        <f>VLOOKUP($B39,LT!$AH$7:$AN$3006,G$22,FALSE)</f>
        <v/>
      </c>
      <c r="H39" s="46" t="str">
        <f>VLOOKUP($B39,LT!$AH$7:$AN$3006,H$22,FALSE)</f>
        <v/>
      </c>
      <c r="I39" s="18">
        <v>16</v>
      </c>
    </row>
    <row r="40" spans="2:13" ht="30" customHeight="1" thickTop="1" thickBot="1" x14ac:dyDescent="0.3">
      <c r="B40" s="33">
        <f>LARGE(LT!$AH$7:$AH$3006,I40)</f>
        <v>4.9840000000000002E-2</v>
      </c>
      <c r="C40" s="46" t="str">
        <f>VLOOKUP($B40,LT!$AH$7:$AN$3006,C$22,FALSE)</f>
        <v/>
      </c>
      <c r="D40" s="46" t="str">
        <f>VLOOKUP($B40,LT!$AH$7:$AN$3006,D$22,FALSE)</f>
        <v/>
      </c>
      <c r="E40" s="132" t="str">
        <f>VLOOKUP($B40,LT!$AH$7:$AN$3006,E$22,FALSE)</f>
        <v/>
      </c>
      <c r="F40" s="132" t="str">
        <f>VLOOKUP($B40,LT!$AH$7:$AN$3006,F$22,FALSE)</f>
        <v/>
      </c>
      <c r="G40" s="46" t="str">
        <f>VLOOKUP($B40,LT!$AH$7:$AN$3006,G$22,FALSE)</f>
        <v/>
      </c>
      <c r="H40" s="46" t="str">
        <f>VLOOKUP($B40,LT!$AH$7:$AN$3006,H$22,FALSE)</f>
        <v/>
      </c>
      <c r="I40" s="18">
        <v>17</v>
      </c>
    </row>
    <row r="41" spans="2:13" ht="30" customHeight="1" thickTop="1" thickBot="1" x14ac:dyDescent="0.3">
      <c r="B41" s="33">
        <f>LARGE(LT!$AH$7:$AH$3006,I41)</f>
        <v>4.9829999999999999E-2</v>
      </c>
      <c r="C41" s="46" t="str">
        <f>VLOOKUP($B41,LT!$AH$7:$AN$3006,C$22,FALSE)</f>
        <v/>
      </c>
      <c r="D41" s="46" t="str">
        <f>VLOOKUP($B41,LT!$AH$7:$AN$3006,D$22,FALSE)</f>
        <v/>
      </c>
      <c r="E41" s="132" t="str">
        <f>VLOOKUP($B41,LT!$AH$7:$AN$3006,E$22,FALSE)</f>
        <v/>
      </c>
      <c r="F41" s="132" t="str">
        <f>VLOOKUP($B41,LT!$AH$7:$AN$3006,F$22,FALSE)</f>
        <v/>
      </c>
      <c r="G41" s="46" t="str">
        <f>VLOOKUP($B41,LT!$AH$7:$AN$3006,G$22,FALSE)</f>
        <v/>
      </c>
      <c r="H41" s="46" t="str">
        <f>VLOOKUP($B41,LT!$AH$7:$AN$3006,H$22,FALSE)</f>
        <v/>
      </c>
      <c r="I41" s="18">
        <v>18</v>
      </c>
    </row>
    <row r="42" spans="2:13" ht="30" customHeight="1" thickTop="1" thickBot="1" x14ac:dyDescent="0.3">
      <c r="B42" s="33">
        <f>LARGE(LT!$AH$7:$AH$3006,I42)</f>
        <v>4.9819999999999899E-2</v>
      </c>
      <c r="C42" s="46" t="str">
        <f>VLOOKUP($B42,LT!$AH$7:$AN$3006,C$22,FALSE)</f>
        <v/>
      </c>
      <c r="D42" s="46" t="str">
        <f>VLOOKUP($B42,LT!$AH$7:$AN$3006,D$22,FALSE)</f>
        <v/>
      </c>
      <c r="E42" s="132" t="str">
        <f>VLOOKUP($B42,LT!$AH$7:$AN$3006,E$22,FALSE)</f>
        <v/>
      </c>
      <c r="F42" s="132" t="str">
        <f>VLOOKUP($B42,LT!$AH$7:$AN$3006,F$22,FALSE)</f>
        <v/>
      </c>
      <c r="G42" s="46" t="str">
        <f>VLOOKUP($B42,LT!$AH$7:$AN$3006,G$22,FALSE)</f>
        <v/>
      </c>
      <c r="H42" s="46" t="str">
        <f>VLOOKUP($B42,LT!$AH$7:$AN$3006,H$22,FALSE)</f>
        <v/>
      </c>
      <c r="I42" s="18">
        <v>19</v>
      </c>
    </row>
    <row r="43" spans="2:13" ht="30" customHeight="1" thickTop="1" thickBot="1" x14ac:dyDescent="0.3">
      <c r="B43" s="33">
        <f>LARGE(LT!$AH$7:$AH$3006,I43)</f>
        <v>4.9809999999999903E-2</v>
      </c>
      <c r="C43" s="46" t="str">
        <f>VLOOKUP($B43,LT!$AH$7:$AN$3006,C$22,FALSE)</f>
        <v/>
      </c>
      <c r="D43" s="46" t="str">
        <f>VLOOKUP($B43,LT!$AH$7:$AN$3006,D$22,FALSE)</f>
        <v/>
      </c>
      <c r="E43" s="132" t="str">
        <f>VLOOKUP($B43,LT!$AH$7:$AN$3006,E$22,FALSE)</f>
        <v/>
      </c>
      <c r="F43" s="132" t="str">
        <f>VLOOKUP($B43,LT!$AH$7:$AN$3006,F$22,FALSE)</f>
        <v/>
      </c>
      <c r="G43" s="46" t="str">
        <f>VLOOKUP($B43,LT!$AH$7:$AN$3006,G$22,FALSE)</f>
        <v/>
      </c>
      <c r="H43" s="46" t="str">
        <f>VLOOKUP($B43,LT!$AH$7:$AN$3006,H$22,FALSE)</f>
        <v/>
      </c>
      <c r="I43" s="18">
        <v>20</v>
      </c>
    </row>
    <row r="44" spans="2:13" ht="30" customHeight="1" thickTop="1" thickBot="1" x14ac:dyDescent="0.3">
      <c r="B44" s="33">
        <f>LARGE(LT!$AH$7:$AH$3006,I44)</f>
        <v>4.97999999999999E-2</v>
      </c>
      <c r="C44" s="46" t="str">
        <f>VLOOKUP($B44,LT!$AH$7:$AN$3006,C$22,FALSE)</f>
        <v/>
      </c>
      <c r="D44" s="46" t="str">
        <f>VLOOKUP($B44,LT!$AH$7:$AN$3006,D$22,FALSE)</f>
        <v/>
      </c>
      <c r="E44" s="132" t="str">
        <f>VLOOKUP($B44,LT!$AH$7:$AN$3006,E$22,FALSE)</f>
        <v/>
      </c>
      <c r="F44" s="132" t="str">
        <f>VLOOKUP($B44,LT!$AH$7:$AN$3006,F$22,FALSE)</f>
        <v/>
      </c>
      <c r="G44" s="46" t="str">
        <f>VLOOKUP($B44,LT!$AH$7:$AN$3006,G$22,FALSE)</f>
        <v/>
      </c>
      <c r="H44" s="46" t="str">
        <f>VLOOKUP($B44,LT!$AH$7:$AN$3006,H$22,FALSE)</f>
        <v/>
      </c>
      <c r="I44" s="18">
        <v>21</v>
      </c>
    </row>
    <row r="45" spans="2:13" ht="30" customHeight="1" thickTop="1" thickBot="1" x14ac:dyDescent="0.3">
      <c r="B45" s="33">
        <f>LARGE(LT!$AH$7:$AH$3006,I45)</f>
        <v>4.9789999999999897E-2</v>
      </c>
      <c r="C45" s="46" t="str">
        <f>VLOOKUP($B45,LT!$AH$7:$AN$3006,C$22,FALSE)</f>
        <v/>
      </c>
      <c r="D45" s="46" t="str">
        <f>VLOOKUP($B45,LT!$AH$7:$AN$3006,D$22,FALSE)</f>
        <v/>
      </c>
      <c r="E45" s="132" t="str">
        <f>VLOOKUP($B45,LT!$AH$7:$AN$3006,E$22,FALSE)</f>
        <v/>
      </c>
      <c r="F45" s="132" t="str">
        <f>VLOOKUP($B45,LT!$AH$7:$AN$3006,F$22,FALSE)</f>
        <v/>
      </c>
      <c r="G45" s="46" t="str">
        <f>VLOOKUP($B45,LT!$AH$7:$AN$3006,G$22,FALSE)</f>
        <v/>
      </c>
      <c r="H45" s="46" t="str">
        <f>VLOOKUP($B45,LT!$AH$7:$AN$3006,H$22,FALSE)</f>
        <v/>
      </c>
      <c r="I45" s="18">
        <v>22</v>
      </c>
    </row>
    <row r="46" spans="2:13" ht="30" customHeight="1" thickTop="1" thickBot="1" x14ac:dyDescent="0.3">
      <c r="B46" s="33">
        <f>LARGE(LT!$AH$7:$AH$3006,I46)</f>
        <v>4.9779999999999901E-2</v>
      </c>
      <c r="C46" s="46" t="str">
        <f>VLOOKUP($B46,LT!$AH$7:$AN$3006,C$22,FALSE)</f>
        <v/>
      </c>
      <c r="D46" s="46" t="str">
        <f>VLOOKUP($B46,LT!$AH$7:$AN$3006,D$22,FALSE)</f>
        <v/>
      </c>
      <c r="E46" s="132" t="str">
        <f>VLOOKUP($B46,LT!$AH$7:$AN$3006,E$22,FALSE)</f>
        <v/>
      </c>
      <c r="F46" s="132" t="str">
        <f>VLOOKUP($B46,LT!$AH$7:$AN$3006,F$22,FALSE)</f>
        <v/>
      </c>
      <c r="G46" s="46" t="str">
        <f>VLOOKUP($B46,LT!$AH$7:$AN$3006,G$22,FALSE)</f>
        <v/>
      </c>
      <c r="H46" s="46" t="str">
        <f>VLOOKUP($B46,LT!$AH$7:$AN$3006,H$22,FALSE)</f>
        <v/>
      </c>
      <c r="I46" s="18">
        <v>23</v>
      </c>
    </row>
    <row r="47" spans="2:13" ht="30" customHeight="1" thickTop="1" thickBot="1" x14ac:dyDescent="0.3">
      <c r="B47" s="33">
        <f>LARGE(LT!$AH$7:$AH$3006,I47)</f>
        <v>4.9769999999999898E-2</v>
      </c>
      <c r="C47" s="46" t="str">
        <f>VLOOKUP($B47,LT!$AH$7:$AN$3006,C$22,FALSE)</f>
        <v/>
      </c>
      <c r="D47" s="46" t="str">
        <f>VLOOKUP($B47,LT!$AH$7:$AN$3006,D$22,FALSE)</f>
        <v/>
      </c>
      <c r="E47" s="132" t="str">
        <f>VLOOKUP($B47,LT!$AH$7:$AN$3006,E$22,FALSE)</f>
        <v/>
      </c>
      <c r="F47" s="132" t="str">
        <f>VLOOKUP($B47,LT!$AH$7:$AN$3006,F$22,FALSE)</f>
        <v/>
      </c>
      <c r="G47" s="46" t="str">
        <f>VLOOKUP($B47,LT!$AH$7:$AN$3006,G$22,FALSE)</f>
        <v/>
      </c>
      <c r="H47" s="46" t="str">
        <f>VLOOKUP($B47,LT!$AH$7:$AN$3006,H$22,FALSE)</f>
        <v/>
      </c>
      <c r="I47" s="18">
        <v>24</v>
      </c>
    </row>
    <row r="48" spans="2:13" ht="30" customHeight="1" thickTop="1" thickBot="1" x14ac:dyDescent="0.3">
      <c r="B48" s="33">
        <f>LARGE(LT!$AH$7:$AH$3006,I48)</f>
        <v>4.9759999999999902E-2</v>
      </c>
      <c r="C48" s="46" t="str">
        <f>VLOOKUP($B48,LT!$AH$7:$AN$3006,C$22,FALSE)</f>
        <v/>
      </c>
      <c r="D48" s="46" t="str">
        <f>VLOOKUP($B48,LT!$AH$7:$AN$3006,D$22,FALSE)</f>
        <v/>
      </c>
      <c r="E48" s="132" t="str">
        <f>VLOOKUP($B48,LT!$AH$7:$AN$3006,E$22,FALSE)</f>
        <v/>
      </c>
      <c r="F48" s="132" t="str">
        <f>VLOOKUP($B48,LT!$AH$7:$AN$3006,F$22,FALSE)</f>
        <v/>
      </c>
      <c r="G48" s="46" t="str">
        <f>VLOOKUP($B48,LT!$AH$7:$AN$3006,G$22,FALSE)</f>
        <v/>
      </c>
      <c r="H48" s="46" t="str">
        <f>VLOOKUP($B48,LT!$AH$7:$AN$3006,H$22,FALSE)</f>
        <v/>
      </c>
      <c r="I48" s="18">
        <v>25</v>
      </c>
    </row>
    <row r="49" spans="2:9" ht="30" customHeight="1" thickTop="1" thickBot="1" x14ac:dyDescent="0.3">
      <c r="B49" s="33">
        <f>LARGE(LT!$AH$7:$AH$3006,I49)</f>
        <v>4.9749999999999898E-2</v>
      </c>
      <c r="C49" s="46" t="str">
        <f>VLOOKUP($B49,LT!$AH$7:$AN$3006,C$22,FALSE)</f>
        <v/>
      </c>
      <c r="D49" s="46" t="str">
        <f>VLOOKUP($B49,LT!$AH$7:$AN$3006,D$22,FALSE)</f>
        <v/>
      </c>
      <c r="E49" s="132" t="str">
        <f>VLOOKUP($B49,LT!$AH$7:$AN$3006,E$22,FALSE)</f>
        <v/>
      </c>
      <c r="F49" s="132" t="str">
        <f>VLOOKUP($B49,LT!$AH$7:$AN$3006,F$22,FALSE)</f>
        <v/>
      </c>
      <c r="G49" s="46" t="str">
        <f>VLOOKUP($B49,LT!$AH$7:$AN$3006,G$22,FALSE)</f>
        <v/>
      </c>
      <c r="H49" s="46" t="str">
        <f>VLOOKUP($B49,LT!$AH$7:$AN$3006,H$22,FALSE)</f>
        <v/>
      </c>
      <c r="I49" s="18">
        <v>26</v>
      </c>
    </row>
    <row r="50" spans="2:9" ht="30" customHeight="1" thickTop="1" thickBot="1" x14ac:dyDescent="0.3">
      <c r="B50" s="33">
        <f>LARGE(LT!$AH$7:$AH$3006,I50)</f>
        <v>4.9739999999999902E-2</v>
      </c>
      <c r="C50" s="46" t="str">
        <f>VLOOKUP($B50,LT!$AH$7:$AN$3006,C$22,FALSE)</f>
        <v/>
      </c>
      <c r="D50" s="46" t="str">
        <f>VLOOKUP($B50,LT!$AH$7:$AN$3006,D$22,FALSE)</f>
        <v/>
      </c>
      <c r="E50" s="132" t="str">
        <f>VLOOKUP($B50,LT!$AH$7:$AN$3006,E$22,FALSE)</f>
        <v/>
      </c>
      <c r="F50" s="132" t="str">
        <f>VLOOKUP($B50,LT!$AH$7:$AN$3006,F$22,FALSE)</f>
        <v/>
      </c>
      <c r="G50" s="46" t="str">
        <f>VLOOKUP($B50,LT!$AH$7:$AN$3006,G$22,FALSE)</f>
        <v/>
      </c>
      <c r="H50" s="46" t="str">
        <f>VLOOKUP($B50,LT!$AH$7:$AN$3006,H$22,FALSE)</f>
        <v/>
      </c>
      <c r="I50" s="18">
        <v>27</v>
      </c>
    </row>
    <row r="51" spans="2:9" ht="30" customHeight="1" thickTop="1" thickBot="1" x14ac:dyDescent="0.3">
      <c r="B51" s="33">
        <f>LARGE(LT!$AH$7:$AH$3006,I51)</f>
        <v>4.9729999999999899E-2</v>
      </c>
      <c r="C51" s="46" t="str">
        <f>VLOOKUP($B51,LT!$AH$7:$AN$3006,C$22,FALSE)</f>
        <v/>
      </c>
      <c r="D51" s="46" t="str">
        <f>VLOOKUP($B51,LT!$AH$7:$AN$3006,D$22,FALSE)</f>
        <v/>
      </c>
      <c r="E51" s="132" t="str">
        <f>VLOOKUP($B51,LT!$AH$7:$AN$3006,E$22,FALSE)</f>
        <v/>
      </c>
      <c r="F51" s="132" t="str">
        <f>VLOOKUP($B51,LT!$AH$7:$AN$3006,F$22,FALSE)</f>
        <v/>
      </c>
      <c r="G51" s="46" t="str">
        <f>VLOOKUP($B51,LT!$AH$7:$AN$3006,G$22,FALSE)</f>
        <v/>
      </c>
      <c r="H51" s="46" t="str">
        <f>VLOOKUP($B51,LT!$AH$7:$AN$3006,H$22,FALSE)</f>
        <v/>
      </c>
      <c r="I51" s="18">
        <v>28</v>
      </c>
    </row>
    <row r="52" spans="2:9" ht="30" customHeight="1" thickTop="1" thickBot="1" x14ac:dyDescent="0.3">
      <c r="B52" s="33">
        <f>LARGE(LT!$AH$7:$AH$3006,I52)</f>
        <v>4.9719999999999903E-2</v>
      </c>
      <c r="C52" s="46" t="str">
        <f>VLOOKUP($B52,LT!$AH$7:$AN$3006,C$22,FALSE)</f>
        <v/>
      </c>
      <c r="D52" s="46" t="str">
        <f>VLOOKUP($B52,LT!$AH$7:$AN$3006,D$22,FALSE)</f>
        <v/>
      </c>
      <c r="E52" s="132" t="str">
        <f>VLOOKUP($B52,LT!$AH$7:$AN$3006,E$22,FALSE)</f>
        <v/>
      </c>
      <c r="F52" s="132" t="str">
        <f>VLOOKUP($B52,LT!$AH$7:$AN$3006,F$22,FALSE)</f>
        <v/>
      </c>
      <c r="G52" s="46" t="str">
        <f>VLOOKUP($B52,LT!$AH$7:$AN$3006,G$22,FALSE)</f>
        <v/>
      </c>
      <c r="H52" s="46" t="str">
        <f>VLOOKUP($B52,LT!$AH$7:$AN$3006,H$22,FALSE)</f>
        <v/>
      </c>
      <c r="I52" s="18">
        <v>29</v>
      </c>
    </row>
    <row r="53" spans="2:9" ht="30" customHeight="1" thickTop="1" thickBot="1" x14ac:dyDescent="0.3">
      <c r="B53" s="33">
        <f>LARGE(LT!$AH$7:$AH$3006,I53)</f>
        <v>4.97099999999999E-2</v>
      </c>
      <c r="C53" s="46" t="str">
        <f>VLOOKUP($B53,LT!$AH$7:$AN$3006,C$22,FALSE)</f>
        <v/>
      </c>
      <c r="D53" s="46" t="str">
        <f>VLOOKUP($B53,LT!$AH$7:$AN$3006,D$22,FALSE)</f>
        <v/>
      </c>
      <c r="E53" s="132" t="str">
        <f>VLOOKUP($B53,LT!$AH$7:$AN$3006,E$22,FALSE)</f>
        <v/>
      </c>
      <c r="F53" s="132" t="str">
        <f>VLOOKUP($B53,LT!$AH$7:$AN$3006,F$22,FALSE)</f>
        <v/>
      </c>
      <c r="G53" s="46" t="str">
        <f>VLOOKUP($B53,LT!$AH$7:$AN$3006,G$22,FALSE)</f>
        <v/>
      </c>
      <c r="H53" s="46" t="str">
        <f>VLOOKUP($B53,LT!$AH$7:$AN$3006,H$22,FALSE)</f>
        <v/>
      </c>
      <c r="I53" s="18">
        <v>30</v>
      </c>
    </row>
    <row r="54" spans="2:9" ht="30" customHeight="1" thickTop="1" thickBot="1" x14ac:dyDescent="0.3">
      <c r="B54" s="33">
        <f>LARGE(LT!$AH$7:$AH$3006,I54)</f>
        <v>4.9699999999999897E-2</v>
      </c>
      <c r="C54" s="46" t="str">
        <f>VLOOKUP($B54,LT!$AH$7:$AN$3006,C$22,FALSE)</f>
        <v/>
      </c>
      <c r="D54" s="46" t="str">
        <f>VLOOKUP($B54,LT!$AH$7:$AN$3006,D$22,FALSE)</f>
        <v/>
      </c>
      <c r="E54" s="132" t="str">
        <f>VLOOKUP($B54,LT!$AH$7:$AN$3006,E$22,FALSE)</f>
        <v/>
      </c>
      <c r="F54" s="132" t="str">
        <f>VLOOKUP($B54,LT!$AH$7:$AN$3006,F$22,FALSE)</f>
        <v/>
      </c>
      <c r="G54" s="46" t="str">
        <f>VLOOKUP($B54,LT!$AH$7:$AN$3006,G$22,FALSE)</f>
        <v/>
      </c>
      <c r="H54" s="46" t="str">
        <f>VLOOKUP($B54,LT!$AH$7:$AN$3006,H$22,FALSE)</f>
        <v/>
      </c>
      <c r="I54" s="18">
        <v>31</v>
      </c>
    </row>
    <row r="55" spans="2:9" ht="30" customHeight="1" thickTop="1" thickBot="1" x14ac:dyDescent="0.3">
      <c r="B55" s="33">
        <f>LARGE(LT!$AH$7:$AH$3006,I55)</f>
        <v>4.9689999999999901E-2</v>
      </c>
      <c r="C55" s="46" t="str">
        <f>VLOOKUP($B55,LT!$AH$7:$AN$3006,C$22,FALSE)</f>
        <v/>
      </c>
      <c r="D55" s="46" t="str">
        <f>VLOOKUP($B55,LT!$AH$7:$AN$3006,D$22,FALSE)</f>
        <v/>
      </c>
      <c r="E55" s="132" t="str">
        <f>VLOOKUP($B55,LT!$AH$7:$AN$3006,E$22,FALSE)</f>
        <v/>
      </c>
      <c r="F55" s="132" t="str">
        <f>VLOOKUP($B55,LT!$AH$7:$AN$3006,F$22,FALSE)</f>
        <v/>
      </c>
      <c r="G55" s="46" t="str">
        <f>VLOOKUP($B55,LT!$AH$7:$AN$3006,G$22,FALSE)</f>
        <v/>
      </c>
      <c r="H55" s="46" t="str">
        <f>VLOOKUP($B55,LT!$AH$7:$AN$3006,H$22,FALSE)</f>
        <v/>
      </c>
      <c r="I55" s="18">
        <v>32</v>
      </c>
    </row>
    <row r="56" spans="2:9" ht="30" customHeight="1" thickTop="1" thickBot="1" x14ac:dyDescent="0.3">
      <c r="B56" s="33">
        <f>LARGE(LT!$AH$7:$AH$3006,I56)</f>
        <v>4.9679999999999898E-2</v>
      </c>
      <c r="C56" s="46" t="str">
        <f>VLOOKUP($B56,LT!$AH$7:$AN$3006,C$22,FALSE)</f>
        <v/>
      </c>
      <c r="D56" s="46" t="str">
        <f>VLOOKUP($B56,LT!$AH$7:$AN$3006,D$22,FALSE)</f>
        <v/>
      </c>
      <c r="E56" s="132" t="str">
        <f>VLOOKUP($B56,LT!$AH$7:$AN$3006,E$22,FALSE)</f>
        <v/>
      </c>
      <c r="F56" s="132" t="str">
        <f>VLOOKUP($B56,LT!$AH$7:$AN$3006,F$22,FALSE)</f>
        <v/>
      </c>
      <c r="G56" s="46" t="str">
        <f>VLOOKUP($B56,LT!$AH$7:$AN$3006,G$22,FALSE)</f>
        <v/>
      </c>
      <c r="H56" s="46" t="str">
        <f>VLOOKUP($B56,LT!$AH$7:$AN$3006,H$22,FALSE)</f>
        <v/>
      </c>
      <c r="I56" s="18">
        <v>33</v>
      </c>
    </row>
    <row r="57" spans="2:9" ht="30" customHeight="1" thickTop="1" thickBot="1" x14ac:dyDescent="0.3">
      <c r="B57" s="33">
        <f>LARGE(LT!$AH$7:$AH$3006,I57)</f>
        <v>4.9669999999999902E-2</v>
      </c>
      <c r="C57" s="46" t="str">
        <f>VLOOKUP($B57,LT!$AH$7:$AN$3006,C$22,FALSE)</f>
        <v/>
      </c>
      <c r="D57" s="46" t="str">
        <f>VLOOKUP($B57,LT!$AH$7:$AN$3006,D$22,FALSE)</f>
        <v/>
      </c>
      <c r="E57" s="132" t="str">
        <f>VLOOKUP($B57,LT!$AH$7:$AN$3006,E$22,FALSE)</f>
        <v/>
      </c>
      <c r="F57" s="132" t="str">
        <f>VLOOKUP($B57,LT!$AH$7:$AN$3006,F$22,FALSE)</f>
        <v/>
      </c>
      <c r="G57" s="46" t="str">
        <f>VLOOKUP($B57,LT!$AH$7:$AN$3006,G$22,FALSE)</f>
        <v/>
      </c>
      <c r="H57" s="46" t="str">
        <f>VLOOKUP($B57,LT!$AH$7:$AN$3006,H$22,FALSE)</f>
        <v/>
      </c>
      <c r="I57" s="18">
        <v>34</v>
      </c>
    </row>
    <row r="58" spans="2:9" ht="30" customHeight="1" thickTop="1" thickBot="1" x14ac:dyDescent="0.3">
      <c r="B58" s="33">
        <f>LARGE(LT!$AH$7:$AH$3006,I58)</f>
        <v>4.9659999999999899E-2</v>
      </c>
      <c r="C58" s="46" t="str">
        <f>VLOOKUP($B58,LT!$AH$7:$AN$3006,C$22,FALSE)</f>
        <v/>
      </c>
      <c r="D58" s="46" t="str">
        <f>VLOOKUP($B58,LT!$AH$7:$AN$3006,D$22,FALSE)</f>
        <v/>
      </c>
      <c r="E58" s="132" t="str">
        <f>VLOOKUP($B58,LT!$AH$7:$AN$3006,E$22,FALSE)</f>
        <v/>
      </c>
      <c r="F58" s="132" t="str">
        <f>VLOOKUP($B58,LT!$AH$7:$AN$3006,F$22,FALSE)</f>
        <v/>
      </c>
      <c r="G58" s="46" t="str">
        <f>VLOOKUP($B58,LT!$AH$7:$AN$3006,G$22,FALSE)</f>
        <v/>
      </c>
      <c r="H58" s="46" t="str">
        <f>VLOOKUP($B58,LT!$AH$7:$AN$3006,H$22,FALSE)</f>
        <v/>
      </c>
      <c r="I58" s="18">
        <v>35</v>
      </c>
    </row>
    <row r="59" spans="2:9" ht="30" customHeight="1" thickTop="1" thickBot="1" x14ac:dyDescent="0.3">
      <c r="B59" s="33">
        <f>LARGE(LT!$AH$7:$AH$3006,I59)</f>
        <v>4.9649999999999903E-2</v>
      </c>
      <c r="C59" s="46" t="str">
        <f>VLOOKUP($B59,LT!$AH$7:$AN$3006,C$22,FALSE)</f>
        <v/>
      </c>
      <c r="D59" s="46" t="str">
        <f>VLOOKUP($B59,LT!$AH$7:$AN$3006,D$22,FALSE)</f>
        <v/>
      </c>
      <c r="E59" s="132" t="str">
        <f>VLOOKUP($B59,LT!$AH$7:$AN$3006,E$22,FALSE)</f>
        <v/>
      </c>
      <c r="F59" s="132" t="str">
        <f>VLOOKUP($B59,LT!$AH$7:$AN$3006,F$22,FALSE)</f>
        <v/>
      </c>
      <c r="G59" s="46" t="str">
        <f>VLOOKUP($B59,LT!$AH$7:$AN$3006,G$22,FALSE)</f>
        <v/>
      </c>
      <c r="H59" s="46" t="str">
        <f>VLOOKUP($B59,LT!$AH$7:$AN$3006,H$22,FALSE)</f>
        <v/>
      </c>
      <c r="I59" s="18">
        <v>36</v>
      </c>
    </row>
    <row r="60" spans="2:9" ht="30" customHeight="1" thickTop="1" thickBot="1" x14ac:dyDescent="0.3">
      <c r="B60" s="33">
        <f>LARGE(LT!$AH$7:$AH$3006,I60)</f>
        <v>4.9639999999999899E-2</v>
      </c>
      <c r="C60" s="46" t="str">
        <f>VLOOKUP($B60,LT!$AH$7:$AN$3006,C$22,FALSE)</f>
        <v/>
      </c>
      <c r="D60" s="46" t="str">
        <f>VLOOKUP($B60,LT!$AH$7:$AN$3006,D$22,FALSE)</f>
        <v/>
      </c>
      <c r="E60" s="132" t="str">
        <f>VLOOKUP($B60,LT!$AH$7:$AN$3006,E$22,FALSE)</f>
        <v/>
      </c>
      <c r="F60" s="132" t="str">
        <f>VLOOKUP($B60,LT!$AH$7:$AN$3006,F$22,FALSE)</f>
        <v/>
      </c>
      <c r="G60" s="46" t="str">
        <f>VLOOKUP($B60,LT!$AH$7:$AN$3006,G$22,FALSE)</f>
        <v/>
      </c>
      <c r="H60" s="46" t="str">
        <f>VLOOKUP($B60,LT!$AH$7:$AN$3006,H$22,FALSE)</f>
        <v/>
      </c>
      <c r="I60" s="18">
        <v>37</v>
      </c>
    </row>
    <row r="61" spans="2:9" ht="30" customHeight="1" thickTop="1" thickBot="1" x14ac:dyDescent="0.3">
      <c r="B61" s="33">
        <f>LARGE(LT!$AH$7:$AH$3006,I61)</f>
        <v>4.9629999999999903E-2</v>
      </c>
      <c r="C61" s="46" t="str">
        <f>VLOOKUP($B61,LT!$AH$7:$AN$3006,C$22,FALSE)</f>
        <v/>
      </c>
      <c r="D61" s="46" t="str">
        <f>VLOOKUP($B61,LT!$AH$7:$AN$3006,D$22,FALSE)</f>
        <v/>
      </c>
      <c r="E61" s="132" t="str">
        <f>VLOOKUP($B61,LT!$AH$7:$AN$3006,E$22,FALSE)</f>
        <v/>
      </c>
      <c r="F61" s="132" t="str">
        <f>VLOOKUP($B61,LT!$AH$7:$AN$3006,F$22,FALSE)</f>
        <v/>
      </c>
      <c r="G61" s="46" t="str">
        <f>VLOOKUP($B61,LT!$AH$7:$AN$3006,G$22,FALSE)</f>
        <v/>
      </c>
      <c r="H61" s="46" t="str">
        <f>VLOOKUP($B61,LT!$AH$7:$AN$3006,H$22,FALSE)</f>
        <v/>
      </c>
      <c r="I61" s="18">
        <v>38</v>
      </c>
    </row>
    <row r="62" spans="2:9" ht="30" customHeight="1" thickTop="1" thickBot="1" x14ac:dyDescent="0.3">
      <c r="B62" s="33">
        <f>LARGE(LT!$AH$7:$AH$3006,I62)</f>
        <v>4.96199999999999E-2</v>
      </c>
      <c r="C62" s="46" t="str">
        <f>VLOOKUP($B62,LT!$AH$7:$AN$3006,C$22,FALSE)</f>
        <v/>
      </c>
      <c r="D62" s="46" t="str">
        <f>VLOOKUP($B62,LT!$AH$7:$AN$3006,D$22,FALSE)</f>
        <v/>
      </c>
      <c r="E62" s="132" t="str">
        <f>VLOOKUP($B62,LT!$AH$7:$AN$3006,E$22,FALSE)</f>
        <v/>
      </c>
      <c r="F62" s="132" t="str">
        <f>VLOOKUP($B62,LT!$AH$7:$AN$3006,F$22,FALSE)</f>
        <v/>
      </c>
      <c r="G62" s="46" t="str">
        <f>VLOOKUP($B62,LT!$AH$7:$AN$3006,G$22,FALSE)</f>
        <v/>
      </c>
      <c r="H62" s="46" t="str">
        <f>VLOOKUP($B62,LT!$AH$7:$AN$3006,H$22,FALSE)</f>
        <v/>
      </c>
      <c r="I62" s="18">
        <v>39</v>
      </c>
    </row>
    <row r="63" spans="2:9" ht="30" customHeight="1" thickTop="1" thickBot="1" x14ac:dyDescent="0.3">
      <c r="B63" s="33">
        <f>LARGE(LT!$AH$7:$AH$3006,I63)</f>
        <v>4.9609999999999897E-2</v>
      </c>
      <c r="C63" s="46" t="str">
        <f>VLOOKUP($B63,LT!$AH$7:$AN$3006,C$22,FALSE)</f>
        <v/>
      </c>
      <c r="D63" s="46" t="str">
        <f>VLOOKUP($B63,LT!$AH$7:$AN$3006,D$22,FALSE)</f>
        <v/>
      </c>
      <c r="E63" s="132" t="str">
        <f>VLOOKUP($B63,LT!$AH$7:$AN$3006,E$22,FALSE)</f>
        <v/>
      </c>
      <c r="F63" s="132" t="str">
        <f>VLOOKUP($B63,LT!$AH$7:$AN$3006,F$22,FALSE)</f>
        <v/>
      </c>
      <c r="G63" s="46" t="str">
        <f>VLOOKUP($B63,LT!$AH$7:$AN$3006,G$22,FALSE)</f>
        <v/>
      </c>
      <c r="H63" s="46" t="str">
        <f>VLOOKUP($B63,LT!$AH$7:$AN$3006,H$22,FALSE)</f>
        <v/>
      </c>
      <c r="I63" s="18">
        <v>40</v>
      </c>
    </row>
    <row r="64" spans="2:9" ht="30" customHeight="1" thickTop="1" thickBot="1" x14ac:dyDescent="0.3">
      <c r="B64" s="33">
        <f>LARGE(LT!$AH$7:$AH$3006,I64)</f>
        <v>4.9599999999999901E-2</v>
      </c>
      <c r="C64" s="46" t="str">
        <f>VLOOKUP($B64,LT!$AH$7:$AN$3006,C$22,FALSE)</f>
        <v/>
      </c>
      <c r="D64" s="46" t="str">
        <f>VLOOKUP($B64,LT!$AH$7:$AN$3006,D$22,FALSE)</f>
        <v/>
      </c>
      <c r="E64" s="132" t="str">
        <f>VLOOKUP($B64,LT!$AH$7:$AN$3006,E$22,FALSE)</f>
        <v/>
      </c>
      <c r="F64" s="132" t="str">
        <f>VLOOKUP($B64,LT!$AH$7:$AN$3006,F$22,FALSE)</f>
        <v/>
      </c>
      <c r="G64" s="46" t="str">
        <f>VLOOKUP($B64,LT!$AH$7:$AN$3006,G$22,FALSE)</f>
        <v/>
      </c>
      <c r="H64" s="46" t="str">
        <f>VLOOKUP($B64,LT!$AH$7:$AN$3006,H$22,FALSE)</f>
        <v/>
      </c>
      <c r="I64" s="18">
        <v>41</v>
      </c>
    </row>
    <row r="65" spans="2:9" ht="30" customHeight="1" thickTop="1" thickBot="1" x14ac:dyDescent="0.3">
      <c r="B65" s="33">
        <f>LARGE(LT!$AH$7:$AH$3006,I65)</f>
        <v>4.9589999999999898E-2</v>
      </c>
      <c r="C65" s="46" t="str">
        <f>VLOOKUP($B65,LT!$AH$7:$AN$3006,C$22,FALSE)</f>
        <v/>
      </c>
      <c r="D65" s="46" t="str">
        <f>VLOOKUP($B65,LT!$AH$7:$AN$3006,D$22,FALSE)</f>
        <v/>
      </c>
      <c r="E65" s="132" t="str">
        <f>VLOOKUP($B65,LT!$AH$7:$AN$3006,E$22,FALSE)</f>
        <v/>
      </c>
      <c r="F65" s="132" t="str">
        <f>VLOOKUP($B65,LT!$AH$7:$AN$3006,F$22,FALSE)</f>
        <v/>
      </c>
      <c r="G65" s="46" t="str">
        <f>VLOOKUP($B65,LT!$AH$7:$AN$3006,G$22,FALSE)</f>
        <v/>
      </c>
      <c r="H65" s="46" t="str">
        <f>VLOOKUP($B65,LT!$AH$7:$AN$3006,H$22,FALSE)</f>
        <v/>
      </c>
      <c r="I65" s="18">
        <v>42</v>
      </c>
    </row>
    <row r="66" spans="2:9" ht="30" customHeight="1" thickTop="1" thickBot="1" x14ac:dyDescent="0.3">
      <c r="B66" s="33">
        <f>LARGE(LT!$AH$7:$AH$3006,I66)</f>
        <v>4.9579999999999902E-2</v>
      </c>
      <c r="C66" s="46" t="str">
        <f>VLOOKUP($B66,LT!$AH$7:$AN$3006,C$22,FALSE)</f>
        <v/>
      </c>
      <c r="D66" s="46" t="str">
        <f>VLOOKUP($B66,LT!$AH$7:$AN$3006,D$22,FALSE)</f>
        <v/>
      </c>
      <c r="E66" s="132" t="str">
        <f>VLOOKUP($B66,LT!$AH$7:$AN$3006,E$22,FALSE)</f>
        <v/>
      </c>
      <c r="F66" s="132" t="str">
        <f>VLOOKUP($B66,LT!$AH$7:$AN$3006,F$22,FALSE)</f>
        <v/>
      </c>
      <c r="G66" s="46" t="str">
        <f>VLOOKUP($B66,LT!$AH$7:$AN$3006,G$22,FALSE)</f>
        <v/>
      </c>
      <c r="H66" s="46" t="str">
        <f>VLOOKUP($B66,LT!$AH$7:$AN$3006,H$22,FALSE)</f>
        <v/>
      </c>
      <c r="I66" s="18">
        <v>43</v>
      </c>
    </row>
    <row r="67" spans="2:9" ht="30" customHeight="1" thickTop="1" thickBot="1" x14ac:dyDescent="0.3">
      <c r="B67" s="33">
        <f>LARGE(LT!$AH$7:$AH$3006,I67)</f>
        <v>4.9569999999999899E-2</v>
      </c>
      <c r="C67" s="46" t="str">
        <f>VLOOKUP($B67,LT!$AH$7:$AN$3006,C$22,FALSE)</f>
        <v/>
      </c>
      <c r="D67" s="46" t="str">
        <f>VLOOKUP($B67,LT!$AH$7:$AN$3006,D$22,FALSE)</f>
        <v/>
      </c>
      <c r="E67" s="132" t="str">
        <f>VLOOKUP($B67,LT!$AH$7:$AN$3006,E$22,FALSE)</f>
        <v/>
      </c>
      <c r="F67" s="132" t="str">
        <f>VLOOKUP($B67,LT!$AH$7:$AN$3006,F$22,FALSE)</f>
        <v/>
      </c>
      <c r="G67" s="46" t="str">
        <f>VLOOKUP($B67,LT!$AH$7:$AN$3006,G$22,FALSE)</f>
        <v/>
      </c>
      <c r="H67" s="46" t="str">
        <f>VLOOKUP($B67,LT!$AH$7:$AN$3006,H$22,FALSE)</f>
        <v/>
      </c>
      <c r="I67" s="18">
        <v>44</v>
      </c>
    </row>
    <row r="68" spans="2:9" ht="30" customHeight="1" thickTop="1" thickBot="1" x14ac:dyDescent="0.3">
      <c r="B68" s="33">
        <f>LARGE(LT!$AH$7:$AH$3006,I68)</f>
        <v>4.9559999999999903E-2</v>
      </c>
      <c r="C68" s="46" t="str">
        <f>VLOOKUP($B68,LT!$AH$7:$AN$3006,C$22,FALSE)</f>
        <v/>
      </c>
      <c r="D68" s="46" t="str">
        <f>VLOOKUP($B68,LT!$AH$7:$AN$3006,D$22,FALSE)</f>
        <v/>
      </c>
      <c r="E68" s="132" t="str">
        <f>VLOOKUP($B68,LT!$AH$7:$AN$3006,E$22,FALSE)</f>
        <v/>
      </c>
      <c r="F68" s="132" t="str">
        <f>VLOOKUP($B68,LT!$AH$7:$AN$3006,F$22,FALSE)</f>
        <v/>
      </c>
      <c r="G68" s="46" t="str">
        <f>VLOOKUP($B68,LT!$AH$7:$AN$3006,G$22,FALSE)</f>
        <v/>
      </c>
      <c r="H68" s="46" t="str">
        <f>VLOOKUP($B68,LT!$AH$7:$AN$3006,H$22,FALSE)</f>
        <v/>
      </c>
      <c r="I68" s="18">
        <v>45</v>
      </c>
    </row>
    <row r="69" spans="2:9" ht="30" customHeight="1" thickTop="1" thickBot="1" x14ac:dyDescent="0.3">
      <c r="B69" s="33">
        <f>LARGE(LT!$AH$7:$AH$3006,I69)</f>
        <v>4.95499999999999E-2</v>
      </c>
      <c r="C69" s="46" t="str">
        <f>VLOOKUP($B69,LT!$AH$7:$AN$3006,C$22,FALSE)</f>
        <v/>
      </c>
      <c r="D69" s="46" t="str">
        <f>VLOOKUP($B69,LT!$AH$7:$AN$3006,D$22,FALSE)</f>
        <v/>
      </c>
      <c r="E69" s="132" t="str">
        <f>VLOOKUP($B69,LT!$AH$7:$AN$3006,E$22,FALSE)</f>
        <v/>
      </c>
      <c r="F69" s="132" t="str">
        <f>VLOOKUP($B69,LT!$AH$7:$AN$3006,F$22,FALSE)</f>
        <v/>
      </c>
      <c r="G69" s="46" t="str">
        <f>VLOOKUP($B69,LT!$AH$7:$AN$3006,G$22,FALSE)</f>
        <v/>
      </c>
      <c r="H69" s="46" t="str">
        <f>VLOOKUP($B69,LT!$AH$7:$AN$3006,H$22,FALSE)</f>
        <v/>
      </c>
      <c r="I69" s="18">
        <v>46</v>
      </c>
    </row>
    <row r="70" spans="2:9" ht="30" customHeight="1" thickTop="1" thickBot="1" x14ac:dyDescent="0.3">
      <c r="B70" s="33">
        <f>LARGE(LT!$AH$7:$AH$3006,I70)</f>
        <v>4.9539999999999897E-2</v>
      </c>
      <c r="C70" s="46" t="str">
        <f>VLOOKUP($B70,LT!$AH$7:$AN$3006,C$22,FALSE)</f>
        <v/>
      </c>
      <c r="D70" s="46" t="str">
        <f>VLOOKUP($B70,LT!$AH$7:$AN$3006,D$22,FALSE)</f>
        <v/>
      </c>
      <c r="E70" s="132" t="str">
        <f>VLOOKUP($B70,LT!$AH$7:$AN$3006,E$22,FALSE)</f>
        <v/>
      </c>
      <c r="F70" s="132" t="str">
        <f>VLOOKUP($B70,LT!$AH$7:$AN$3006,F$22,FALSE)</f>
        <v/>
      </c>
      <c r="G70" s="46" t="str">
        <f>VLOOKUP($B70,LT!$AH$7:$AN$3006,G$22,FALSE)</f>
        <v/>
      </c>
      <c r="H70" s="46" t="str">
        <f>VLOOKUP($B70,LT!$AH$7:$AN$3006,H$22,FALSE)</f>
        <v/>
      </c>
      <c r="I70" s="18">
        <v>47</v>
      </c>
    </row>
    <row r="71" spans="2:9" ht="30" customHeight="1" thickTop="1" thickBot="1" x14ac:dyDescent="0.3">
      <c r="B71" s="33">
        <f>LARGE(LT!$AH$7:$AH$3006,I71)</f>
        <v>4.95299999999999E-2</v>
      </c>
      <c r="C71" s="46" t="str">
        <f>VLOOKUP($B71,LT!$AH$7:$AN$3006,C$22,FALSE)</f>
        <v/>
      </c>
      <c r="D71" s="46" t="str">
        <f>VLOOKUP($B71,LT!$AH$7:$AN$3006,D$22,FALSE)</f>
        <v/>
      </c>
      <c r="E71" s="132" t="str">
        <f>VLOOKUP($B71,LT!$AH$7:$AN$3006,E$22,FALSE)</f>
        <v/>
      </c>
      <c r="F71" s="132" t="str">
        <f>VLOOKUP($B71,LT!$AH$7:$AN$3006,F$22,FALSE)</f>
        <v/>
      </c>
      <c r="G71" s="46" t="str">
        <f>VLOOKUP($B71,LT!$AH$7:$AN$3006,G$22,FALSE)</f>
        <v/>
      </c>
      <c r="H71" s="46" t="str">
        <f>VLOOKUP($B71,LT!$AH$7:$AN$3006,H$22,FALSE)</f>
        <v/>
      </c>
      <c r="I71" s="18">
        <v>48</v>
      </c>
    </row>
    <row r="72" spans="2:9" ht="30" customHeight="1" thickTop="1" thickBot="1" x14ac:dyDescent="0.3">
      <c r="B72" s="33">
        <f>LARGE(LT!$AH$7:$AH$3006,I72)</f>
        <v>4.9519999999999897E-2</v>
      </c>
      <c r="C72" s="46" t="str">
        <f>VLOOKUP($B72,LT!$AH$7:$AN$3006,C$22,FALSE)</f>
        <v/>
      </c>
      <c r="D72" s="46" t="str">
        <f>VLOOKUP($B72,LT!$AH$7:$AN$3006,D$22,FALSE)</f>
        <v/>
      </c>
      <c r="E72" s="132" t="str">
        <f>VLOOKUP($B72,LT!$AH$7:$AN$3006,E$22,FALSE)</f>
        <v/>
      </c>
      <c r="F72" s="132" t="str">
        <f>VLOOKUP($B72,LT!$AH$7:$AN$3006,F$22,FALSE)</f>
        <v/>
      </c>
      <c r="G72" s="46" t="str">
        <f>VLOOKUP($B72,LT!$AH$7:$AN$3006,G$22,FALSE)</f>
        <v/>
      </c>
      <c r="H72" s="46" t="str">
        <f>VLOOKUP($B72,LT!$AH$7:$AN$3006,H$22,FALSE)</f>
        <v/>
      </c>
      <c r="I72" s="18">
        <v>49</v>
      </c>
    </row>
    <row r="73" spans="2:9" ht="30" customHeight="1" thickTop="1" thickBot="1" x14ac:dyDescent="0.3">
      <c r="B73" s="33">
        <f>LARGE(LT!$AH$7:$AH$3006,I73)</f>
        <v>4.9509999999999901E-2</v>
      </c>
      <c r="C73" s="46" t="str">
        <f>VLOOKUP($B73,LT!$AH$7:$AN$3006,C$22,FALSE)</f>
        <v/>
      </c>
      <c r="D73" s="46" t="str">
        <f>VLOOKUP($B73,LT!$AH$7:$AN$3006,D$22,FALSE)</f>
        <v/>
      </c>
      <c r="E73" s="132" t="str">
        <f>VLOOKUP($B73,LT!$AH$7:$AN$3006,E$22,FALSE)</f>
        <v/>
      </c>
      <c r="F73" s="132" t="str">
        <f>VLOOKUP($B73,LT!$AH$7:$AN$3006,F$22,FALSE)</f>
        <v/>
      </c>
      <c r="G73" s="46" t="str">
        <f>VLOOKUP($B73,LT!$AH$7:$AN$3006,G$22,FALSE)</f>
        <v/>
      </c>
      <c r="H73" s="46" t="str">
        <f>VLOOKUP($B73,LT!$AH$7:$AN$3006,H$22,FALSE)</f>
        <v/>
      </c>
      <c r="I73" s="18">
        <v>50</v>
      </c>
    </row>
    <row r="74" spans="2:9" ht="30" customHeight="1" thickTop="1" thickBot="1" x14ac:dyDescent="0.3">
      <c r="B74" s="33">
        <f>LARGE(LT!$AH$7:$AH$3006,I74)</f>
        <v>4.9499999999999801E-2</v>
      </c>
      <c r="C74" s="46" t="str">
        <f>VLOOKUP($B74,LT!$AH$7:$AN$3006,C$22,FALSE)</f>
        <v/>
      </c>
      <c r="D74" s="46" t="str">
        <f>VLOOKUP($B74,LT!$AH$7:$AN$3006,D$22,FALSE)</f>
        <v/>
      </c>
      <c r="E74" s="132" t="str">
        <f>VLOOKUP($B74,LT!$AH$7:$AN$3006,E$22,FALSE)</f>
        <v/>
      </c>
      <c r="F74" s="132" t="str">
        <f>VLOOKUP($B74,LT!$AH$7:$AN$3006,F$22,FALSE)</f>
        <v/>
      </c>
      <c r="G74" s="46" t="str">
        <f>VLOOKUP($B74,LT!$AH$7:$AN$3006,G$22,FALSE)</f>
        <v/>
      </c>
      <c r="H74" s="46" t="str">
        <f>VLOOKUP($B74,LT!$AH$7:$AN$3006,H$22,FALSE)</f>
        <v/>
      </c>
      <c r="I74" s="18">
        <v>51</v>
      </c>
    </row>
    <row r="75" spans="2:9" ht="30" customHeight="1" thickTop="1" thickBot="1" x14ac:dyDescent="0.3">
      <c r="B75" s="33">
        <f>LARGE(LT!$AH$7:$AH$3006,I75)</f>
        <v>4.9489999999999798E-2</v>
      </c>
      <c r="C75" s="46" t="str">
        <f>VLOOKUP($B75,LT!$AH$7:$AN$3006,C$22,FALSE)</f>
        <v/>
      </c>
      <c r="D75" s="46" t="str">
        <f>VLOOKUP($B75,LT!$AH$7:$AN$3006,D$22,FALSE)</f>
        <v/>
      </c>
      <c r="E75" s="132" t="str">
        <f>VLOOKUP($B75,LT!$AH$7:$AN$3006,E$22,FALSE)</f>
        <v/>
      </c>
      <c r="F75" s="132" t="str">
        <f>VLOOKUP($B75,LT!$AH$7:$AN$3006,F$22,FALSE)</f>
        <v/>
      </c>
      <c r="G75" s="46" t="str">
        <f>VLOOKUP($B75,LT!$AH$7:$AN$3006,G$22,FALSE)</f>
        <v/>
      </c>
      <c r="H75" s="46" t="str">
        <f>VLOOKUP($B75,LT!$AH$7:$AN$3006,H$22,FALSE)</f>
        <v/>
      </c>
      <c r="I75" s="18">
        <v>52</v>
      </c>
    </row>
    <row r="76" spans="2:9" ht="30" customHeight="1" thickTop="1" thickBot="1" x14ac:dyDescent="0.3">
      <c r="B76" s="33">
        <f>LARGE(LT!$AH$7:$AH$3006,I76)</f>
        <v>4.9479999999999802E-2</v>
      </c>
      <c r="C76" s="46" t="str">
        <f>VLOOKUP($B76,LT!$AH$7:$AN$3006,C$22,FALSE)</f>
        <v/>
      </c>
      <c r="D76" s="46" t="str">
        <f>VLOOKUP($B76,LT!$AH$7:$AN$3006,D$22,FALSE)</f>
        <v/>
      </c>
      <c r="E76" s="132" t="str">
        <f>VLOOKUP($B76,LT!$AH$7:$AN$3006,E$22,FALSE)</f>
        <v/>
      </c>
      <c r="F76" s="132" t="str">
        <f>VLOOKUP($B76,LT!$AH$7:$AN$3006,F$22,FALSE)</f>
        <v/>
      </c>
      <c r="G76" s="46" t="str">
        <f>VLOOKUP($B76,LT!$AH$7:$AN$3006,G$22,FALSE)</f>
        <v/>
      </c>
      <c r="H76" s="46" t="str">
        <f>VLOOKUP($B76,LT!$AH$7:$AN$3006,H$22,FALSE)</f>
        <v/>
      </c>
      <c r="I76" s="18">
        <v>53</v>
      </c>
    </row>
    <row r="77" spans="2:9" ht="30" customHeight="1" thickTop="1" thickBot="1" x14ac:dyDescent="0.3">
      <c r="B77" s="33">
        <f>LARGE(LT!$AH$7:$AH$3006,I77)</f>
        <v>4.9469999999999799E-2</v>
      </c>
      <c r="C77" s="46" t="str">
        <f>VLOOKUP($B77,LT!$AH$7:$AN$3006,C$22,FALSE)</f>
        <v/>
      </c>
      <c r="D77" s="46" t="str">
        <f>VLOOKUP($B77,LT!$AH$7:$AN$3006,D$22,FALSE)</f>
        <v/>
      </c>
      <c r="E77" s="132" t="str">
        <f>VLOOKUP($B77,LT!$AH$7:$AN$3006,E$22,FALSE)</f>
        <v/>
      </c>
      <c r="F77" s="132" t="str">
        <f>VLOOKUP($B77,LT!$AH$7:$AN$3006,F$22,FALSE)</f>
        <v/>
      </c>
      <c r="G77" s="46" t="str">
        <f>VLOOKUP($B77,LT!$AH$7:$AN$3006,G$22,FALSE)</f>
        <v/>
      </c>
      <c r="H77" s="46" t="str">
        <f>VLOOKUP($B77,LT!$AH$7:$AN$3006,H$22,FALSE)</f>
        <v/>
      </c>
      <c r="I77" s="18">
        <v>54</v>
      </c>
    </row>
    <row r="78" spans="2:9" ht="30" customHeight="1" thickTop="1" thickBot="1" x14ac:dyDescent="0.3">
      <c r="B78" s="33">
        <f>LARGE(LT!$AH$7:$AH$3006,I78)</f>
        <v>4.9459999999999803E-2</v>
      </c>
      <c r="C78" s="46" t="str">
        <f>VLOOKUP($B78,LT!$AH$7:$AN$3006,C$22,FALSE)</f>
        <v/>
      </c>
      <c r="D78" s="46" t="str">
        <f>VLOOKUP($B78,LT!$AH$7:$AN$3006,D$22,FALSE)</f>
        <v/>
      </c>
      <c r="E78" s="132" t="str">
        <f>VLOOKUP($B78,LT!$AH$7:$AN$3006,E$22,FALSE)</f>
        <v/>
      </c>
      <c r="F78" s="132" t="str">
        <f>VLOOKUP($B78,LT!$AH$7:$AN$3006,F$22,FALSE)</f>
        <v/>
      </c>
      <c r="G78" s="46" t="str">
        <f>VLOOKUP($B78,LT!$AH$7:$AN$3006,G$22,FALSE)</f>
        <v/>
      </c>
      <c r="H78" s="46" t="str">
        <f>VLOOKUP($B78,LT!$AH$7:$AN$3006,H$22,FALSE)</f>
        <v/>
      </c>
      <c r="I78" s="18">
        <v>55</v>
      </c>
    </row>
    <row r="79" spans="2:9" ht="30" customHeight="1" thickTop="1" thickBot="1" x14ac:dyDescent="0.3">
      <c r="B79" s="33">
        <f>LARGE(LT!$AH$7:$AH$3006,I79)</f>
        <v>4.94499999999998E-2</v>
      </c>
      <c r="C79" s="46" t="str">
        <f>VLOOKUP($B79,LT!$AH$7:$AN$3006,C$22,FALSE)</f>
        <v/>
      </c>
      <c r="D79" s="46" t="str">
        <f>VLOOKUP($B79,LT!$AH$7:$AN$3006,D$22,FALSE)</f>
        <v/>
      </c>
      <c r="E79" s="132" t="str">
        <f>VLOOKUP($B79,LT!$AH$7:$AN$3006,E$22,FALSE)</f>
        <v/>
      </c>
      <c r="F79" s="132" t="str">
        <f>VLOOKUP($B79,LT!$AH$7:$AN$3006,F$22,FALSE)</f>
        <v/>
      </c>
      <c r="G79" s="46" t="str">
        <f>VLOOKUP($B79,LT!$AH$7:$AN$3006,G$22,FALSE)</f>
        <v/>
      </c>
      <c r="H79" s="46" t="str">
        <f>VLOOKUP($B79,LT!$AH$7:$AN$3006,H$22,FALSE)</f>
        <v/>
      </c>
      <c r="I79" s="18">
        <v>56</v>
      </c>
    </row>
    <row r="80" spans="2:9" ht="30" customHeight="1" thickTop="1" thickBot="1" x14ac:dyDescent="0.3">
      <c r="B80" s="33">
        <f>LARGE(LT!$AH$7:$AH$3006,I80)</f>
        <v>4.9439999999999797E-2</v>
      </c>
      <c r="C80" s="46" t="str">
        <f>VLOOKUP($B80,LT!$AH$7:$AN$3006,C$22,FALSE)</f>
        <v/>
      </c>
      <c r="D80" s="46" t="str">
        <f>VLOOKUP($B80,LT!$AH$7:$AN$3006,D$22,FALSE)</f>
        <v/>
      </c>
      <c r="E80" s="132" t="str">
        <f>VLOOKUP($B80,LT!$AH$7:$AN$3006,E$22,FALSE)</f>
        <v/>
      </c>
      <c r="F80" s="132" t="str">
        <f>VLOOKUP($B80,LT!$AH$7:$AN$3006,F$22,FALSE)</f>
        <v/>
      </c>
      <c r="G80" s="46" t="str">
        <f>VLOOKUP($B80,LT!$AH$7:$AN$3006,G$22,FALSE)</f>
        <v/>
      </c>
      <c r="H80" s="46" t="str">
        <f>VLOOKUP($B80,LT!$AH$7:$AN$3006,H$22,FALSE)</f>
        <v/>
      </c>
      <c r="I80" s="18">
        <v>57</v>
      </c>
    </row>
    <row r="81" spans="2:9" ht="30" customHeight="1" thickTop="1" thickBot="1" x14ac:dyDescent="0.3">
      <c r="B81" s="33">
        <f>LARGE(LT!$AH$7:$AH$3006,I81)</f>
        <v>4.94299999999998E-2</v>
      </c>
      <c r="C81" s="46" t="str">
        <f>VLOOKUP($B81,LT!$AH$7:$AN$3006,C$22,FALSE)</f>
        <v/>
      </c>
      <c r="D81" s="46" t="str">
        <f>VLOOKUP($B81,LT!$AH$7:$AN$3006,D$22,FALSE)</f>
        <v/>
      </c>
      <c r="E81" s="132" t="str">
        <f>VLOOKUP($B81,LT!$AH$7:$AN$3006,E$22,FALSE)</f>
        <v/>
      </c>
      <c r="F81" s="132" t="str">
        <f>VLOOKUP($B81,LT!$AH$7:$AN$3006,F$22,FALSE)</f>
        <v/>
      </c>
      <c r="G81" s="46" t="str">
        <f>VLOOKUP($B81,LT!$AH$7:$AN$3006,G$22,FALSE)</f>
        <v/>
      </c>
      <c r="H81" s="46" t="str">
        <f>VLOOKUP($B81,LT!$AH$7:$AN$3006,H$22,FALSE)</f>
        <v/>
      </c>
      <c r="I81" s="18">
        <v>58</v>
      </c>
    </row>
    <row r="82" spans="2:9" ht="30" customHeight="1" thickTop="1" thickBot="1" x14ac:dyDescent="0.3">
      <c r="B82" s="33">
        <f>LARGE(LT!$AH$7:$AH$3006,I82)</f>
        <v>4.9419999999999797E-2</v>
      </c>
      <c r="C82" s="46" t="str">
        <f>VLOOKUP($B82,LT!$AH$7:$AN$3006,C$22,FALSE)</f>
        <v/>
      </c>
      <c r="D82" s="46" t="str">
        <f>VLOOKUP($B82,LT!$AH$7:$AN$3006,D$22,FALSE)</f>
        <v/>
      </c>
      <c r="E82" s="132" t="str">
        <f>VLOOKUP($B82,LT!$AH$7:$AN$3006,E$22,FALSE)</f>
        <v/>
      </c>
      <c r="F82" s="132" t="str">
        <f>VLOOKUP($B82,LT!$AH$7:$AN$3006,F$22,FALSE)</f>
        <v/>
      </c>
      <c r="G82" s="46" t="str">
        <f>VLOOKUP($B82,LT!$AH$7:$AN$3006,G$22,FALSE)</f>
        <v/>
      </c>
      <c r="H82" s="46" t="str">
        <f>VLOOKUP($B82,LT!$AH$7:$AN$3006,H$22,FALSE)</f>
        <v/>
      </c>
      <c r="I82" s="18">
        <v>59</v>
      </c>
    </row>
    <row r="83" spans="2:9" ht="30" customHeight="1" thickTop="1" thickBot="1" x14ac:dyDescent="0.3">
      <c r="B83" s="33">
        <f>LARGE(LT!$AH$7:$AH$3006,I83)</f>
        <v>4.9409999999999801E-2</v>
      </c>
      <c r="C83" s="46" t="str">
        <f>VLOOKUP($B83,LT!$AH$7:$AN$3006,C$22,FALSE)</f>
        <v/>
      </c>
      <c r="D83" s="46" t="str">
        <f>VLOOKUP($B83,LT!$AH$7:$AN$3006,D$22,FALSE)</f>
        <v/>
      </c>
      <c r="E83" s="132" t="str">
        <f>VLOOKUP($B83,LT!$AH$7:$AN$3006,E$22,FALSE)</f>
        <v/>
      </c>
      <c r="F83" s="132" t="str">
        <f>VLOOKUP($B83,LT!$AH$7:$AN$3006,F$22,FALSE)</f>
        <v/>
      </c>
      <c r="G83" s="46" t="str">
        <f>VLOOKUP($B83,LT!$AH$7:$AN$3006,G$22,FALSE)</f>
        <v/>
      </c>
      <c r="H83" s="46" t="str">
        <f>VLOOKUP($B83,LT!$AH$7:$AN$3006,H$22,FALSE)</f>
        <v/>
      </c>
      <c r="I83" s="18">
        <v>60</v>
      </c>
    </row>
    <row r="84" spans="2:9" ht="30" customHeight="1" thickTop="1" thickBot="1" x14ac:dyDescent="0.3">
      <c r="B84" s="33">
        <f>LARGE(LT!$AH$7:$AH$3006,I84)</f>
        <v>4.9399999999999798E-2</v>
      </c>
      <c r="C84" s="46" t="str">
        <f>VLOOKUP($B84,LT!$AH$7:$AN$3006,C$22,FALSE)</f>
        <v/>
      </c>
      <c r="D84" s="46" t="str">
        <f>VLOOKUP($B84,LT!$AH$7:$AN$3006,D$22,FALSE)</f>
        <v/>
      </c>
      <c r="E84" s="132" t="str">
        <f>VLOOKUP($B84,LT!$AH$7:$AN$3006,E$22,FALSE)</f>
        <v/>
      </c>
      <c r="F84" s="132" t="str">
        <f>VLOOKUP($B84,LT!$AH$7:$AN$3006,F$22,FALSE)</f>
        <v/>
      </c>
      <c r="G84" s="46" t="str">
        <f>VLOOKUP($B84,LT!$AH$7:$AN$3006,G$22,FALSE)</f>
        <v/>
      </c>
      <c r="H84" s="46" t="str">
        <f>VLOOKUP($B84,LT!$AH$7:$AN$3006,H$22,FALSE)</f>
        <v/>
      </c>
      <c r="I84" s="18">
        <v>61</v>
      </c>
    </row>
    <row r="85" spans="2:9" ht="30" customHeight="1" thickTop="1" thickBot="1" x14ac:dyDescent="0.3">
      <c r="B85" s="33">
        <f>LARGE(LT!$AH$7:$AH$3006,I85)</f>
        <v>4.9389999999999802E-2</v>
      </c>
      <c r="C85" s="46" t="str">
        <f>VLOOKUP($B85,LT!$AH$7:$AN$3006,C$22,FALSE)</f>
        <v/>
      </c>
      <c r="D85" s="46" t="str">
        <f>VLOOKUP($B85,LT!$AH$7:$AN$3006,D$22,FALSE)</f>
        <v/>
      </c>
      <c r="E85" s="132" t="str">
        <f>VLOOKUP($B85,LT!$AH$7:$AN$3006,E$22,FALSE)</f>
        <v/>
      </c>
      <c r="F85" s="132" t="str">
        <f>VLOOKUP($B85,LT!$AH$7:$AN$3006,F$22,FALSE)</f>
        <v/>
      </c>
      <c r="G85" s="46" t="str">
        <f>VLOOKUP($B85,LT!$AH$7:$AN$3006,G$22,FALSE)</f>
        <v/>
      </c>
      <c r="H85" s="46" t="str">
        <f>VLOOKUP($B85,LT!$AH$7:$AN$3006,H$22,FALSE)</f>
        <v/>
      </c>
      <c r="I85" s="18">
        <v>62</v>
      </c>
    </row>
    <row r="86" spans="2:9" ht="30" customHeight="1" thickTop="1" thickBot="1" x14ac:dyDescent="0.3">
      <c r="B86" s="33">
        <f>LARGE(LT!$AH$7:$AH$3006,I86)</f>
        <v>4.9379999999999799E-2</v>
      </c>
      <c r="C86" s="46" t="str">
        <f>VLOOKUP($B86,LT!$AH$7:$AN$3006,C$22,FALSE)</f>
        <v/>
      </c>
      <c r="D86" s="46" t="str">
        <f>VLOOKUP($B86,LT!$AH$7:$AN$3006,D$22,FALSE)</f>
        <v/>
      </c>
      <c r="E86" s="132" t="str">
        <f>VLOOKUP($B86,LT!$AH$7:$AN$3006,E$22,FALSE)</f>
        <v/>
      </c>
      <c r="F86" s="132" t="str">
        <f>VLOOKUP($B86,LT!$AH$7:$AN$3006,F$22,FALSE)</f>
        <v/>
      </c>
      <c r="G86" s="46" t="str">
        <f>VLOOKUP($B86,LT!$AH$7:$AN$3006,G$22,FALSE)</f>
        <v/>
      </c>
      <c r="H86" s="46" t="str">
        <f>VLOOKUP($B86,LT!$AH$7:$AN$3006,H$22,FALSE)</f>
        <v/>
      </c>
      <c r="I86" s="18">
        <v>63</v>
      </c>
    </row>
    <row r="87" spans="2:9" ht="30" customHeight="1" thickTop="1" thickBot="1" x14ac:dyDescent="0.3">
      <c r="B87" s="33">
        <f>LARGE(LT!$AH$7:$AH$3006,I87)</f>
        <v>4.9369999999999803E-2</v>
      </c>
      <c r="C87" s="46" t="str">
        <f>VLOOKUP($B87,LT!$AH$7:$AN$3006,C$22,FALSE)</f>
        <v/>
      </c>
      <c r="D87" s="46" t="str">
        <f>VLOOKUP($B87,LT!$AH$7:$AN$3006,D$22,FALSE)</f>
        <v/>
      </c>
      <c r="E87" s="132" t="str">
        <f>VLOOKUP($B87,LT!$AH$7:$AN$3006,E$22,FALSE)</f>
        <v/>
      </c>
      <c r="F87" s="132" t="str">
        <f>VLOOKUP($B87,LT!$AH$7:$AN$3006,F$22,FALSE)</f>
        <v/>
      </c>
      <c r="G87" s="46" t="str">
        <f>VLOOKUP($B87,LT!$AH$7:$AN$3006,G$22,FALSE)</f>
        <v/>
      </c>
      <c r="H87" s="46" t="str">
        <f>VLOOKUP($B87,LT!$AH$7:$AN$3006,H$22,FALSE)</f>
        <v/>
      </c>
      <c r="I87" s="18">
        <v>64</v>
      </c>
    </row>
    <row r="88" spans="2:9" ht="30" customHeight="1" thickTop="1" thickBot="1" x14ac:dyDescent="0.3">
      <c r="B88" s="33">
        <f>LARGE(LT!$AH$7:$AH$3006,I88)</f>
        <v>4.93599999999998E-2</v>
      </c>
      <c r="C88" s="46" t="str">
        <f>VLOOKUP($B88,LT!$AH$7:$AN$3006,C$22,FALSE)</f>
        <v/>
      </c>
      <c r="D88" s="46" t="str">
        <f>VLOOKUP($B88,LT!$AH$7:$AN$3006,D$22,FALSE)</f>
        <v/>
      </c>
      <c r="E88" s="132" t="str">
        <f>VLOOKUP($B88,LT!$AH$7:$AN$3006,E$22,FALSE)</f>
        <v/>
      </c>
      <c r="F88" s="132" t="str">
        <f>VLOOKUP($B88,LT!$AH$7:$AN$3006,F$22,FALSE)</f>
        <v/>
      </c>
      <c r="G88" s="46" t="str">
        <f>VLOOKUP($B88,LT!$AH$7:$AN$3006,G$22,FALSE)</f>
        <v/>
      </c>
      <c r="H88" s="46" t="str">
        <f>VLOOKUP($B88,LT!$AH$7:$AN$3006,H$22,FALSE)</f>
        <v/>
      </c>
      <c r="I88" s="18">
        <v>65</v>
      </c>
    </row>
    <row r="89" spans="2:9" ht="30" customHeight="1" thickTop="1" thickBot="1" x14ac:dyDescent="0.3">
      <c r="B89" s="33">
        <f>LARGE(LT!$AH$7:$AH$3006,I89)</f>
        <v>4.9349999999999797E-2</v>
      </c>
      <c r="C89" s="46" t="str">
        <f>VLOOKUP($B89,LT!$AH$7:$AN$3006,C$22,FALSE)</f>
        <v/>
      </c>
      <c r="D89" s="46" t="str">
        <f>VLOOKUP($B89,LT!$AH$7:$AN$3006,D$22,FALSE)</f>
        <v/>
      </c>
      <c r="E89" s="132" t="str">
        <f>VLOOKUP($B89,LT!$AH$7:$AN$3006,E$22,FALSE)</f>
        <v/>
      </c>
      <c r="F89" s="132" t="str">
        <f>VLOOKUP($B89,LT!$AH$7:$AN$3006,F$22,FALSE)</f>
        <v/>
      </c>
      <c r="G89" s="46" t="str">
        <f>VLOOKUP($B89,LT!$AH$7:$AN$3006,G$22,FALSE)</f>
        <v/>
      </c>
      <c r="H89" s="46" t="str">
        <f>VLOOKUP($B89,LT!$AH$7:$AN$3006,H$22,FALSE)</f>
        <v/>
      </c>
      <c r="I89" s="18">
        <v>66</v>
      </c>
    </row>
    <row r="90" spans="2:9" ht="30" customHeight="1" thickTop="1" thickBot="1" x14ac:dyDescent="0.3">
      <c r="B90" s="33">
        <f>LARGE(LT!$AH$7:$AH$3006,I90)</f>
        <v>4.9339999999999801E-2</v>
      </c>
      <c r="C90" s="46" t="str">
        <f>VLOOKUP($B90,LT!$AH$7:$AN$3006,C$22,FALSE)</f>
        <v/>
      </c>
      <c r="D90" s="46" t="str">
        <f>VLOOKUP($B90,LT!$AH$7:$AN$3006,D$22,FALSE)</f>
        <v/>
      </c>
      <c r="E90" s="132" t="str">
        <f>VLOOKUP($B90,LT!$AH$7:$AN$3006,E$22,FALSE)</f>
        <v/>
      </c>
      <c r="F90" s="132" t="str">
        <f>VLOOKUP($B90,LT!$AH$7:$AN$3006,F$22,FALSE)</f>
        <v/>
      </c>
      <c r="G90" s="46" t="str">
        <f>VLOOKUP($B90,LT!$AH$7:$AN$3006,G$22,FALSE)</f>
        <v/>
      </c>
      <c r="H90" s="46" t="str">
        <f>VLOOKUP($B90,LT!$AH$7:$AN$3006,H$22,FALSE)</f>
        <v/>
      </c>
      <c r="I90" s="18">
        <v>67</v>
      </c>
    </row>
    <row r="91" spans="2:9" ht="30" customHeight="1" thickTop="1" thickBot="1" x14ac:dyDescent="0.3">
      <c r="B91" s="33">
        <f>LARGE(LT!$AH$7:$AH$3006,I91)</f>
        <v>4.9329999999999798E-2</v>
      </c>
      <c r="C91" s="46" t="str">
        <f>VLOOKUP($B91,LT!$AH$7:$AN$3006,C$22,FALSE)</f>
        <v/>
      </c>
      <c r="D91" s="46" t="str">
        <f>VLOOKUP($B91,LT!$AH$7:$AN$3006,D$22,FALSE)</f>
        <v/>
      </c>
      <c r="E91" s="132" t="str">
        <f>VLOOKUP($B91,LT!$AH$7:$AN$3006,E$22,FALSE)</f>
        <v/>
      </c>
      <c r="F91" s="132" t="str">
        <f>VLOOKUP($B91,LT!$AH$7:$AN$3006,F$22,FALSE)</f>
        <v/>
      </c>
      <c r="G91" s="46" t="str">
        <f>VLOOKUP($B91,LT!$AH$7:$AN$3006,G$22,FALSE)</f>
        <v/>
      </c>
      <c r="H91" s="46" t="str">
        <f>VLOOKUP($B91,LT!$AH$7:$AN$3006,H$22,FALSE)</f>
        <v/>
      </c>
      <c r="I91" s="18">
        <v>68</v>
      </c>
    </row>
    <row r="92" spans="2:9" ht="30" customHeight="1" thickTop="1" thickBot="1" x14ac:dyDescent="0.3">
      <c r="B92" s="33">
        <f>LARGE(LT!$AH$7:$AH$3006,I92)</f>
        <v>4.9319999999999801E-2</v>
      </c>
      <c r="C92" s="46" t="str">
        <f>VLOOKUP($B92,LT!$AH$7:$AN$3006,C$22,FALSE)</f>
        <v/>
      </c>
      <c r="D92" s="46" t="str">
        <f>VLOOKUP($B92,LT!$AH$7:$AN$3006,D$22,FALSE)</f>
        <v/>
      </c>
      <c r="E92" s="132" t="str">
        <f>VLOOKUP($B92,LT!$AH$7:$AN$3006,E$22,FALSE)</f>
        <v/>
      </c>
      <c r="F92" s="132" t="str">
        <f>VLOOKUP($B92,LT!$AH$7:$AN$3006,F$22,FALSE)</f>
        <v/>
      </c>
      <c r="G92" s="46" t="str">
        <f>VLOOKUP($B92,LT!$AH$7:$AN$3006,G$22,FALSE)</f>
        <v/>
      </c>
      <c r="H92" s="46" t="str">
        <f>VLOOKUP($B92,LT!$AH$7:$AN$3006,H$22,FALSE)</f>
        <v/>
      </c>
      <c r="I92" s="18">
        <v>69</v>
      </c>
    </row>
    <row r="93" spans="2:9" ht="30" customHeight="1" thickTop="1" thickBot="1" x14ac:dyDescent="0.3">
      <c r="B93" s="33">
        <f>LARGE(LT!$AH$7:$AH$3006,I93)</f>
        <v>4.9309999999999798E-2</v>
      </c>
      <c r="C93" s="46" t="str">
        <f>VLOOKUP($B93,LT!$AH$7:$AN$3006,C$22,FALSE)</f>
        <v/>
      </c>
      <c r="D93" s="46" t="str">
        <f>VLOOKUP($B93,LT!$AH$7:$AN$3006,D$22,FALSE)</f>
        <v/>
      </c>
      <c r="E93" s="132" t="str">
        <f>VLOOKUP($B93,LT!$AH$7:$AN$3006,E$22,FALSE)</f>
        <v/>
      </c>
      <c r="F93" s="132" t="str">
        <f>VLOOKUP($B93,LT!$AH$7:$AN$3006,F$22,FALSE)</f>
        <v/>
      </c>
      <c r="G93" s="46" t="str">
        <f>VLOOKUP($B93,LT!$AH$7:$AN$3006,G$22,FALSE)</f>
        <v/>
      </c>
      <c r="H93" s="46" t="str">
        <f>VLOOKUP($B93,LT!$AH$7:$AN$3006,H$22,FALSE)</f>
        <v/>
      </c>
      <c r="I93" s="18">
        <v>70</v>
      </c>
    </row>
    <row r="94" spans="2:9" ht="30" customHeight="1" thickTop="1" thickBot="1" x14ac:dyDescent="0.3">
      <c r="B94" s="33">
        <f>LARGE(LT!$AH$7:$AH$3006,I94)</f>
        <v>4.9299999999999802E-2</v>
      </c>
      <c r="C94" s="46" t="str">
        <f>VLOOKUP($B94,LT!$AH$7:$AN$3006,C$22,FALSE)</f>
        <v/>
      </c>
      <c r="D94" s="46" t="str">
        <f>VLOOKUP($B94,LT!$AH$7:$AN$3006,D$22,FALSE)</f>
        <v/>
      </c>
      <c r="E94" s="132" t="str">
        <f>VLOOKUP($B94,LT!$AH$7:$AN$3006,E$22,FALSE)</f>
        <v/>
      </c>
      <c r="F94" s="132" t="str">
        <f>VLOOKUP($B94,LT!$AH$7:$AN$3006,F$22,FALSE)</f>
        <v/>
      </c>
      <c r="G94" s="46" t="str">
        <f>VLOOKUP($B94,LT!$AH$7:$AN$3006,G$22,FALSE)</f>
        <v/>
      </c>
      <c r="H94" s="46" t="str">
        <f>VLOOKUP($B94,LT!$AH$7:$AN$3006,H$22,FALSE)</f>
        <v/>
      </c>
      <c r="I94" s="18">
        <v>71</v>
      </c>
    </row>
    <row r="95" spans="2:9" ht="30" customHeight="1" thickTop="1" thickBot="1" x14ac:dyDescent="0.3">
      <c r="B95" s="33">
        <f>LARGE(LT!$AH$7:$AH$3006,I95)</f>
        <v>4.9289999999999799E-2</v>
      </c>
      <c r="C95" s="46" t="str">
        <f>VLOOKUP($B95,LT!$AH$7:$AN$3006,C$22,FALSE)</f>
        <v/>
      </c>
      <c r="D95" s="46" t="str">
        <f>VLOOKUP($B95,LT!$AH$7:$AN$3006,D$22,FALSE)</f>
        <v/>
      </c>
      <c r="E95" s="132" t="str">
        <f>VLOOKUP($B95,LT!$AH$7:$AN$3006,E$22,FALSE)</f>
        <v/>
      </c>
      <c r="F95" s="132" t="str">
        <f>VLOOKUP($B95,LT!$AH$7:$AN$3006,F$22,FALSE)</f>
        <v/>
      </c>
      <c r="G95" s="46" t="str">
        <f>VLOOKUP($B95,LT!$AH$7:$AN$3006,G$22,FALSE)</f>
        <v/>
      </c>
      <c r="H95" s="46" t="str">
        <f>VLOOKUP($B95,LT!$AH$7:$AN$3006,H$22,FALSE)</f>
        <v/>
      </c>
      <c r="I95" s="18">
        <v>72</v>
      </c>
    </row>
    <row r="96" spans="2:9" ht="30" customHeight="1" thickTop="1" thickBot="1" x14ac:dyDescent="0.3">
      <c r="B96" s="33">
        <f>LARGE(LT!$AH$7:$AH$3006,I96)</f>
        <v>4.9279999999999803E-2</v>
      </c>
      <c r="C96" s="46" t="str">
        <f>VLOOKUP($B96,LT!$AH$7:$AN$3006,C$22,FALSE)</f>
        <v/>
      </c>
      <c r="D96" s="46" t="str">
        <f>VLOOKUP($B96,LT!$AH$7:$AN$3006,D$22,FALSE)</f>
        <v/>
      </c>
      <c r="E96" s="132" t="str">
        <f>VLOOKUP($B96,LT!$AH$7:$AN$3006,E$22,FALSE)</f>
        <v/>
      </c>
      <c r="F96" s="132" t="str">
        <f>VLOOKUP($B96,LT!$AH$7:$AN$3006,F$22,FALSE)</f>
        <v/>
      </c>
      <c r="G96" s="46" t="str">
        <f>VLOOKUP($B96,LT!$AH$7:$AN$3006,G$22,FALSE)</f>
        <v/>
      </c>
      <c r="H96" s="46" t="str">
        <f>VLOOKUP($B96,LT!$AH$7:$AN$3006,H$22,FALSE)</f>
        <v/>
      </c>
      <c r="I96" s="18">
        <v>73</v>
      </c>
    </row>
    <row r="97" spans="2:9" ht="30" customHeight="1" thickTop="1" thickBot="1" x14ac:dyDescent="0.3">
      <c r="B97" s="33">
        <f>LARGE(LT!$AH$7:$AH$3006,I97)</f>
        <v>4.92699999999998E-2</v>
      </c>
      <c r="C97" s="46" t="str">
        <f>VLOOKUP($B97,LT!$AH$7:$AN$3006,C$22,FALSE)</f>
        <v/>
      </c>
      <c r="D97" s="46" t="str">
        <f>VLOOKUP($B97,LT!$AH$7:$AN$3006,D$22,FALSE)</f>
        <v/>
      </c>
      <c r="E97" s="132" t="str">
        <f>VLOOKUP($B97,LT!$AH$7:$AN$3006,E$22,FALSE)</f>
        <v/>
      </c>
      <c r="F97" s="132" t="str">
        <f>VLOOKUP($B97,LT!$AH$7:$AN$3006,F$22,FALSE)</f>
        <v/>
      </c>
      <c r="G97" s="46" t="str">
        <f>VLOOKUP($B97,LT!$AH$7:$AN$3006,G$22,FALSE)</f>
        <v/>
      </c>
      <c r="H97" s="46" t="str">
        <f>VLOOKUP($B97,LT!$AH$7:$AN$3006,H$22,FALSE)</f>
        <v/>
      </c>
      <c r="I97" s="18">
        <v>74</v>
      </c>
    </row>
    <row r="98" spans="2:9" ht="30" customHeight="1" thickTop="1" thickBot="1" x14ac:dyDescent="0.3">
      <c r="B98" s="33">
        <f>LARGE(LT!$AH$7:$AH$3006,I98)</f>
        <v>4.9259999999999797E-2</v>
      </c>
      <c r="C98" s="46" t="str">
        <f>VLOOKUP($B98,LT!$AH$7:$AN$3006,C$22,FALSE)</f>
        <v/>
      </c>
      <c r="D98" s="46" t="str">
        <f>VLOOKUP($B98,LT!$AH$7:$AN$3006,D$22,FALSE)</f>
        <v/>
      </c>
      <c r="E98" s="132" t="str">
        <f>VLOOKUP($B98,LT!$AH$7:$AN$3006,E$22,FALSE)</f>
        <v/>
      </c>
      <c r="F98" s="132" t="str">
        <f>VLOOKUP($B98,LT!$AH$7:$AN$3006,F$22,FALSE)</f>
        <v/>
      </c>
      <c r="G98" s="46" t="str">
        <f>VLOOKUP($B98,LT!$AH$7:$AN$3006,G$22,FALSE)</f>
        <v/>
      </c>
      <c r="H98" s="46" t="str">
        <f>VLOOKUP($B98,LT!$AH$7:$AN$3006,H$22,FALSE)</f>
        <v/>
      </c>
      <c r="I98" s="18">
        <v>75</v>
      </c>
    </row>
    <row r="99" spans="2:9" ht="30" customHeight="1" thickTop="1" thickBot="1" x14ac:dyDescent="0.3">
      <c r="B99" s="33">
        <f>LARGE(LT!$AH$7:$AH$3006,I99)</f>
        <v>4.9249999999999801E-2</v>
      </c>
      <c r="C99" s="46" t="str">
        <f>VLOOKUP($B99,LT!$AH$7:$AN$3006,C$22,FALSE)</f>
        <v/>
      </c>
      <c r="D99" s="46" t="str">
        <f>VLOOKUP($B99,LT!$AH$7:$AN$3006,D$22,FALSE)</f>
        <v/>
      </c>
      <c r="E99" s="132" t="str">
        <f>VLOOKUP($B99,LT!$AH$7:$AN$3006,E$22,FALSE)</f>
        <v/>
      </c>
      <c r="F99" s="132" t="str">
        <f>VLOOKUP($B99,LT!$AH$7:$AN$3006,F$22,FALSE)</f>
        <v/>
      </c>
      <c r="G99" s="46" t="str">
        <f>VLOOKUP($B99,LT!$AH$7:$AN$3006,G$22,FALSE)</f>
        <v/>
      </c>
      <c r="H99" s="46" t="str">
        <f>VLOOKUP($B99,LT!$AH$7:$AN$3006,H$22,FALSE)</f>
        <v/>
      </c>
      <c r="I99" s="18">
        <v>76</v>
      </c>
    </row>
    <row r="100" spans="2:9" ht="30" customHeight="1" thickTop="1" thickBot="1" x14ac:dyDescent="0.3">
      <c r="B100" s="33">
        <f>LARGE(LT!$AH$7:$AH$3006,I100)</f>
        <v>4.9239999999999798E-2</v>
      </c>
      <c r="C100" s="46" t="str">
        <f>VLOOKUP($B100,LT!$AH$7:$AN$3006,C$22,FALSE)</f>
        <v/>
      </c>
      <c r="D100" s="46" t="str">
        <f>VLOOKUP($B100,LT!$AH$7:$AN$3006,D$22,FALSE)</f>
        <v/>
      </c>
      <c r="E100" s="132" t="str">
        <f>VLOOKUP($B100,LT!$AH$7:$AN$3006,E$22,FALSE)</f>
        <v/>
      </c>
      <c r="F100" s="132" t="str">
        <f>VLOOKUP($B100,LT!$AH$7:$AN$3006,F$22,FALSE)</f>
        <v/>
      </c>
      <c r="G100" s="46" t="str">
        <f>VLOOKUP($B100,LT!$AH$7:$AN$3006,G$22,FALSE)</f>
        <v/>
      </c>
      <c r="H100" s="46" t="str">
        <f>VLOOKUP($B100,LT!$AH$7:$AN$3006,H$22,FALSE)</f>
        <v/>
      </c>
      <c r="I100" s="18">
        <v>77</v>
      </c>
    </row>
    <row r="101" spans="2:9" ht="30" customHeight="1" thickTop="1" thickBot="1" x14ac:dyDescent="0.3">
      <c r="B101" s="33">
        <f>LARGE(LT!$AH$7:$AH$3006,I101)</f>
        <v>4.9229999999999802E-2</v>
      </c>
      <c r="C101" s="46" t="str">
        <f>VLOOKUP($B101,LT!$AH$7:$AN$3006,C$22,FALSE)</f>
        <v/>
      </c>
      <c r="D101" s="46" t="str">
        <f>VLOOKUP($B101,LT!$AH$7:$AN$3006,D$22,FALSE)</f>
        <v/>
      </c>
      <c r="E101" s="132" t="str">
        <f>VLOOKUP($B101,LT!$AH$7:$AN$3006,E$22,FALSE)</f>
        <v/>
      </c>
      <c r="F101" s="132" t="str">
        <f>VLOOKUP($B101,LT!$AH$7:$AN$3006,F$22,FALSE)</f>
        <v/>
      </c>
      <c r="G101" s="46" t="str">
        <f>VLOOKUP($B101,LT!$AH$7:$AN$3006,G$22,FALSE)</f>
        <v/>
      </c>
      <c r="H101" s="46" t="str">
        <f>VLOOKUP($B101,LT!$AH$7:$AN$3006,H$22,FALSE)</f>
        <v/>
      </c>
      <c r="I101" s="18">
        <v>78</v>
      </c>
    </row>
    <row r="102" spans="2:9" ht="30" customHeight="1" thickTop="1" thickBot="1" x14ac:dyDescent="0.3">
      <c r="B102" s="33">
        <f>LARGE(LT!$AH$7:$AH$3006,I102)</f>
        <v>4.9219999999999799E-2</v>
      </c>
      <c r="C102" s="46" t="str">
        <f>VLOOKUP($B102,LT!$AH$7:$AN$3006,C$22,FALSE)</f>
        <v/>
      </c>
      <c r="D102" s="46" t="str">
        <f>VLOOKUP($B102,LT!$AH$7:$AN$3006,D$22,FALSE)</f>
        <v/>
      </c>
      <c r="E102" s="132" t="str">
        <f>VLOOKUP($B102,LT!$AH$7:$AN$3006,E$22,FALSE)</f>
        <v/>
      </c>
      <c r="F102" s="132" t="str">
        <f>VLOOKUP($B102,LT!$AH$7:$AN$3006,F$22,FALSE)</f>
        <v/>
      </c>
      <c r="G102" s="46" t="str">
        <f>VLOOKUP($B102,LT!$AH$7:$AN$3006,G$22,FALSE)</f>
        <v/>
      </c>
      <c r="H102" s="46" t="str">
        <f>VLOOKUP($B102,LT!$AH$7:$AN$3006,H$22,FALSE)</f>
        <v/>
      </c>
      <c r="I102" s="18">
        <v>79</v>
      </c>
    </row>
    <row r="103" spans="2:9" ht="30" customHeight="1" thickTop="1" thickBot="1" x14ac:dyDescent="0.3">
      <c r="B103" s="33">
        <f>LARGE(LT!$AH$7:$AH$3006,I103)</f>
        <v>4.9209999999999803E-2</v>
      </c>
      <c r="C103" s="46" t="str">
        <f>VLOOKUP($B103,LT!$AH$7:$AN$3006,C$22,FALSE)</f>
        <v/>
      </c>
      <c r="D103" s="46" t="str">
        <f>VLOOKUP($B103,LT!$AH$7:$AN$3006,D$22,FALSE)</f>
        <v/>
      </c>
      <c r="E103" s="132" t="str">
        <f>VLOOKUP($B103,LT!$AH$7:$AN$3006,E$22,FALSE)</f>
        <v/>
      </c>
      <c r="F103" s="132" t="str">
        <f>VLOOKUP($B103,LT!$AH$7:$AN$3006,F$22,FALSE)</f>
        <v/>
      </c>
      <c r="G103" s="46" t="str">
        <f>VLOOKUP($B103,LT!$AH$7:$AN$3006,G$22,FALSE)</f>
        <v/>
      </c>
      <c r="H103" s="46" t="str">
        <f>VLOOKUP($B103,LT!$AH$7:$AN$3006,H$22,FALSE)</f>
        <v/>
      </c>
      <c r="I103" s="18">
        <v>80</v>
      </c>
    </row>
    <row r="104" spans="2:9" ht="30" customHeight="1" thickTop="1" thickBot="1" x14ac:dyDescent="0.3">
      <c r="B104" s="33">
        <f>LARGE(LT!$AH$7:$AH$3006,I104)</f>
        <v>4.9199999999999799E-2</v>
      </c>
      <c r="C104" s="46" t="str">
        <f>VLOOKUP($B104,LT!$AH$7:$AN$3006,C$22,FALSE)</f>
        <v/>
      </c>
      <c r="D104" s="46" t="str">
        <f>VLOOKUP($B104,LT!$AH$7:$AN$3006,D$22,FALSE)</f>
        <v/>
      </c>
      <c r="E104" s="132" t="str">
        <f>VLOOKUP($B104,LT!$AH$7:$AN$3006,E$22,FALSE)</f>
        <v/>
      </c>
      <c r="F104" s="132" t="str">
        <f>VLOOKUP($B104,LT!$AH$7:$AN$3006,F$22,FALSE)</f>
        <v/>
      </c>
      <c r="G104" s="46" t="str">
        <f>VLOOKUP($B104,LT!$AH$7:$AN$3006,G$22,FALSE)</f>
        <v/>
      </c>
      <c r="H104" s="46" t="str">
        <f>VLOOKUP($B104,LT!$AH$7:$AN$3006,H$22,FALSE)</f>
        <v/>
      </c>
      <c r="I104" s="18">
        <v>81</v>
      </c>
    </row>
    <row r="105" spans="2:9" ht="30" customHeight="1" thickTop="1" thickBot="1" x14ac:dyDescent="0.3">
      <c r="B105" s="33">
        <f>LARGE(LT!$AH$7:$AH$3006,I105)</f>
        <v>4.9189999999999803E-2</v>
      </c>
      <c r="C105" s="46" t="str">
        <f>VLOOKUP($B105,LT!$AH$7:$AN$3006,C$22,FALSE)</f>
        <v/>
      </c>
      <c r="D105" s="46" t="str">
        <f>VLOOKUP($B105,LT!$AH$7:$AN$3006,D$22,FALSE)</f>
        <v/>
      </c>
      <c r="E105" s="132" t="str">
        <f>VLOOKUP($B105,LT!$AH$7:$AN$3006,E$22,FALSE)</f>
        <v/>
      </c>
      <c r="F105" s="132" t="str">
        <f>VLOOKUP($B105,LT!$AH$7:$AN$3006,F$22,FALSE)</f>
        <v/>
      </c>
      <c r="G105" s="46" t="str">
        <f>VLOOKUP($B105,LT!$AH$7:$AN$3006,G$22,FALSE)</f>
        <v/>
      </c>
      <c r="H105" s="46" t="str">
        <f>VLOOKUP($B105,LT!$AH$7:$AN$3006,H$22,FALSE)</f>
        <v/>
      </c>
      <c r="I105" s="18">
        <v>82</v>
      </c>
    </row>
    <row r="106" spans="2:9" ht="30" customHeight="1" thickTop="1" thickBot="1" x14ac:dyDescent="0.3">
      <c r="B106" s="33">
        <f>LARGE(LT!$AH$7:$AH$3006,I106)</f>
        <v>4.91799999999998E-2</v>
      </c>
      <c r="C106" s="46" t="str">
        <f>VLOOKUP($B106,LT!$AH$7:$AN$3006,C$22,FALSE)</f>
        <v/>
      </c>
      <c r="D106" s="46" t="str">
        <f>VLOOKUP($B106,LT!$AH$7:$AN$3006,D$22,FALSE)</f>
        <v/>
      </c>
      <c r="E106" s="132" t="str">
        <f>VLOOKUP($B106,LT!$AH$7:$AN$3006,E$22,FALSE)</f>
        <v/>
      </c>
      <c r="F106" s="132" t="str">
        <f>VLOOKUP($B106,LT!$AH$7:$AN$3006,F$22,FALSE)</f>
        <v/>
      </c>
      <c r="G106" s="46" t="str">
        <f>VLOOKUP($B106,LT!$AH$7:$AN$3006,G$22,FALSE)</f>
        <v/>
      </c>
      <c r="H106" s="46" t="str">
        <f>VLOOKUP($B106,LT!$AH$7:$AN$3006,H$22,FALSE)</f>
        <v/>
      </c>
      <c r="I106" s="18">
        <v>83</v>
      </c>
    </row>
    <row r="107" spans="2:9" ht="30" customHeight="1" thickTop="1" thickBot="1" x14ac:dyDescent="0.3">
      <c r="B107" s="33">
        <f>LARGE(LT!$AH$7:$AH$3006,I107)</f>
        <v>4.91699999999997E-2</v>
      </c>
      <c r="C107" s="46" t="str">
        <f>VLOOKUP($B107,LT!$AH$7:$AN$3006,C$22,FALSE)</f>
        <v/>
      </c>
      <c r="D107" s="46" t="str">
        <f>VLOOKUP($B107,LT!$AH$7:$AN$3006,D$22,FALSE)</f>
        <v/>
      </c>
      <c r="E107" s="132" t="str">
        <f>VLOOKUP($B107,LT!$AH$7:$AN$3006,E$22,FALSE)</f>
        <v/>
      </c>
      <c r="F107" s="132" t="str">
        <f>VLOOKUP($B107,LT!$AH$7:$AN$3006,F$22,FALSE)</f>
        <v/>
      </c>
      <c r="G107" s="46" t="str">
        <f>VLOOKUP($B107,LT!$AH$7:$AN$3006,G$22,FALSE)</f>
        <v/>
      </c>
      <c r="H107" s="46" t="str">
        <f>VLOOKUP($B107,LT!$AH$7:$AN$3006,H$22,FALSE)</f>
        <v/>
      </c>
      <c r="I107" s="18">
        <v>84</v>
      </c>
    </row>
    <row r="108" spans="2:9" ht="30" customHeight="1" thickTop="1" thickBot="1" x14ac:dyDescent="0.3">
      <c r="B108" s="33">
        <f>LARGE(LT!$AH$7:$AH$3006,I108)</f>
        <v>4.9159999999999697E-2</v>
      </c>
      <c r="C108" s="46" t="str">
        <f>VLOOKUP($B108,LT!$AH$7:$AN$3006,C$22,FALSE)</f>
        <v/>
      </c>
      <c r="D108" s="46" t="str">
        <f>VLOOKUP($B108,LT!$AH$7:$AN$3006,D$22,FALSE)</f>
        <v/>
      </c>
      <c r="E108" s="132" t="str">
        <f>VLOOKUP($B108,LT!$AH$7:$AN$3006,E$22,FALSE)</f>
        <v/>
      </c>
      <c r="F108" s="132" t="str">
        <f>VLOOKUP($B108,LT!$AH$7:$AN$3006,F$22,FALSE)</f>
        <v/>
      </c>
      <c r="G108" s="46" t="str">
        <f>VLOOKUP($B108,LT!$AH$7:$AN$3006,G$22,FALSE)</f>
        <v/>
      </c>
      <c r="H108" s="46" t="str">
        <f>VLOOKUP($B108,LT!$AH$7:$AN$3006,H$22,FALSE)</f>
        <v/>
      </c>
      <c r="I108" s="18">
        <v>85</v>
      </c>
    </row>
    <row r="109" spans="2:9" ht="30" customHeight="1" thickTop="1" thickBot="1" x14ac:dyDescent="0.3">
      <c r="B109" s="33">
        <f>LARGE(LT!$AH$7:$AH$3006,I109)</f>
        <v>4.9149999999999701E-2</v>
      </c>
      <c r="C109" s="46" t="str">
        <f>VLOOKUP($B109,LT!$AH$7:$AN$3006,C$22,FALSE)</f>
        <v/>
      </c>
      <c r="D109" s="46" t="str">
        <f>VLOOKUP($B109,LT!$AH$7:$AN$3006,D$22,FALSE)</f>
        <v/>
      </c>
      <c r="E109" s="132" t="str">
        <f>VLOOKUP($B109,LT!$AH$7:$AN$3006,E$22,FALSE)</f>
        <v/>
      </c>
      <c r="F109" s="132" t="str">
        <f>VLOOKUP($B109,LT!$AH$7:$AN$3006,F$22,FALSE)</f>
        <v/>
      </c>
      <c r="G109" s="46" t="str">
        <f>VLOOKUP($B109,LT!$AH$7:$AN$3006,G$22,FALSE)</f>
        <v/>
      </c>
      <c r="H109" s="46" t="str">
        <f>VLOOKUP($B109,LT!$AH$7:$AN$3006,H$22,FALSE)</f>
        <v/>
      </c>
      <c r="I109" s="18">
        <v>86</v>
      </c>
    </row>
    <row r="110" spans="2:9" ht="30" customHeight="1" thickTop="1" thickBot="1" x14ac:dyDescent="0.3">
      <c r="B110" s="33">
        <f>LARGE(LT!$AH$7:$AH$3006,I110)</f>
        <v>4.9139999999999698E-2</v>
      </c>
      <c r="C110" s="46" t="str">
        <f>VLOOKUP($B110,LT!$AH$7:$AN$3006,C$22,FALSE)</f>
        <v/>
      </c>
      <c r="D110" s="46" t="str">
        <f>VLOOKUP($B110,LT!$AH$7:$AN$3006,D$22,FALSE)</f>
        <v/>
      </c>
      <c r="E110" s="132" t="str">
        <f>VLOOKUP($B110,LT!$AH$7:$AN$3006,E$22,FALSE)</f>
        <v/>
      </c>
      <c r="F110" s="132" t="str">
        <f>VLOOKUP($B110,LT!$AH$7:$AN$3006,F$22,FALSE)</f>
        <v/>
      </c>
      <c r="G110" s="46" t="str">
        <f>VLOOKUP($B110,LT!$AH$7:$AN$3006,G$22,FALSE)</f>
        <v/>
      </c>
      <c r="H110" s="46" t="str">
        <f>VLOOKUP($B110,LT!$AH$7:$AN$3006,H$22,FALSE)</f>
        <v/>
      </c>
      <c r="I110" s="18">
        <v>87</v>
      </c>
    </row>
    <row r="111" spans="2:9" ht="30" customHeight="1" thickTop="1" thickBot="1" x14ac:dyDescent="0.3">
      <c r="B111" s="33">
        <f>LARGE(LT!$AH$7:$AH$3006,I111)</f>
        <v>4.9129999999999702E-2</v>
      </c>
      <c r="C111" s="46" t="str">
        <f>VLOOKUP($B111,LT!$AH$7:$AN$3006,C$22,FALSE)</f>
        <v/>
      </c>
      <c r="D111" s="46" t="str">
        <f>VLOOKUP($B111,LT!$AH$7:$AN$3006,D$22,FALSE)</f>
        <v/>
      </c>
      <c r="E111" s="132" t="str">
        <f>VLOOKUP($B111,LT!$AH$7:$AN$3006,E$22,FALSE)</f>
        <v/>
      </c>
      <c r="F111" s="132" t="str">
        <f>VLOOKUP($B111,LT!$AH$7:$AN$3006,F$22,FALSE)</f>
        <v/>
      </c>
      <c r="G111" s="46" t="str">
        <f>VLOOKUP($B111,LT!$AH$7:$AN$3006,G$22,FALSE)</f>
        <v/>
      </c>
      <c r="H111" s="46" t="str">
        <f>VLOOKUP($B111,LT!$AH$7:$AN$3006,H$22,FALSE)</f>
        <v/>
      </c>
      <c r="I111" s="18">
        <v>88</v>
      </c>
    </row>
    <row r="112" spans="2:9" ht="30" customHeight="1" thickTop="1" thickBot="1" x14ac:dyDescent="0.3">
      <c r="B112" s="33">
        <f>LARGE(LT!$AH$7:$AH$3006,I112)</f>
        <v>4.9119999999999699E-2</v>
      </c>
      <c r="C112" s="46" t="str">
        <f>VLOOKUP($B112,LT!$AH$7:$AN$3006,C$22,FALSE)</f>
        <v/>
      </c>
      <c r="D112" s="46" t="str">
        <f>VLOOKUP($B112,LT!$AH$7:$AN$3006,D$22,FALSE)</f>
        <v/>
      </c>
      <c r="E112" s="132" t="str">
        <f>VLOOKUP($B112,LT!$AH$7:$AN$3006,E$22,FALSE)</f>
        <v/>
      </c>
      <c r="F112" s="132" t="str">
        <f>VLOOKUP($B112,LT!$AH$7:$AN$3006,F$22,FALSE)</f>
        <v/>
      </c>
      <c r="G112" s="46" t="str">
        <f>VLOOKUP($B112,LT!$AH$7:$AN$3006,G$22,FALSE)</f>
        <v/>
      </c>
      <c r="H112" s="46" t="str">
        <f>VLOOKUP($B112,LT!$AH$7:$AN$3006,H$22,FALSE)</f>
        <v/>
      </c>
      <c r="I112" s="18">
        <v>89</v>
      </c>
    </row>
    <row r="113" spans="2:9" ht="30" customHeight="1" thickTop="1" thickBot="1" x14ac:dyDescent="0.3">
      <c r="B113" s="33">
        <f>LARGE(LT!$AH$7:$AH$3006,I113)</f>
        <v>4.9109999999999703E-2</v>
      </c>
      <c r="C113" s="46" t="str">
        <f>VLOOKUP($B113,LT!$AH$7:$AN$3006,C$22,FALSE)</f>
        <v/>
      </c>
      <c r="D113" s="46" t="str">
        <f>VLOOKUP($B113,LT!$AH$7:$AN$3006,D$22,FALSE)</f>
        <v/>
      </c>
      <c r="E113" s="132" t="str">
        <f>VLOOKUP($B113,LT!$AH$7:$AN$3006,E$22,FALSE)</f>
        <v/>
      </c>
      <c r="F113" s="132" t="str">
        <f>VLOOKUP($B113,LT!$AH$7:$AN$3006,F$22,FALSE)</f>
        <v/>
      </c>
      <c r="G113" s="46" t="str">
        <f>VLOOKUP($B113,LT!$AH$7:$AN$3006,G$22,FALSE)</f>
        <v/>
      </c>
      <c r="H113" s="46" t="str">
        <f>VLOOKUP($B113,LT!$AH$7:$AN$3006,H$22,FALSE)</f>
        <v/>
      </c>
      <c r="I113" s="18">
        <v>90</v>
      </c>
    </row>
    <row r="114" spans="2:9" ht="30" customHeight="1" thickTop="1" thickBot="1" x14ac:dyDescent="0.3">
      <c r="B114" s="33">
        <f>LARGE(LT!$AH$7:$AH$3006,I114)</f>
        <v>4.9099999999999699E-2</v>
      </c>
      <c r="C114" s="46" t="str">
        <f>VLOOKUP($B114,LT!$AH$7:$AN$3006,C$22,FALSE)</f>
        <v/>
      </c>
      <c r="D114" s="46" t="str">
        <f>VLOOKUP($B114,LT!$AH$7:$AN$3006,D$22,FALSE)</f>
        <v/>
      </c>
      <c r="E114" s="132" t="str">
        <f>VLOOKUP($B114,LT!$AH$7:$AN$3006,E$22,FALSE)</f>
        <v/>
      </c>
      <c r="F114" s="132" t="str">
        <f>VLOOKUP($B114,LT!$AH$7:$AN$3006,F$22,FALSE)</f>
        <v/>
      </c>
      <c r="G114" s="46" t="str">
        <f>VLOOKUP($B114,LT!$AH$7:$AN$3006,G$22,FALSE)</f>
        <v/>
      </c>
      <c r="H114" s="46" t="str">
        <f>VLOOKUP($B114,LT!$AH$7:$AN$3006,H$22,FALSE)</f>
        <v/>
      </c>
      <c r="I114" s="18">
        <v>91</v>
      </c>
    </row>
    <row r="115" spans="2:9" ht="30" customHeight="1" thickTop="1" thickBot="1" x14ac:dyDescent="0.3">
      <c r="B115" s="33">
        <f>LARGE(LT!$AH$7:$AH$3006,I115)</f>
        <v>4.9089999999999703E-2</v>
      </c>
      <c r="C115" s="46" t="str">
        <f>VLOOKUP($B115,LT!$AH$7:$AN$3006,C$22,FALSE)</f>
        <v/>
      </c>
      <c r="D115" s="46" t="str">
        <f>VLOOKUP($B115,LT!$AH$7:$AN$3006,D$22,FALSE)</f>
        <v/>
      </c>
      <c r="E115" s="132" t="str">
        <f>VLOOKUP($B115,LT!$AH$7:$AN$3006,E$22,FALSE)</f>
        <v/>
      </c>
      <c r="F115" s="132" t="str">
        <f>VLOOKUP($B115,LT!$AH$7:$AN$3006,F$22,FALSE)</f>
        <v/>
      </c>
      <c r="G115" s="46" t="str">
        <f>VLOOKUP($B115,LT!$AH$7:$AN$3006,G$22,FALSE)</f>
        <v/>
      </c>
      <c r="H115" s="46" t="str">
        <f>VLOOKUP($B115,LT!$AH$7:$AN$3006,H$22,FALSE)</f>
        <v/>
      </c>
      <c r="I115" s="18">
        <v>92</v>
      </c>
    </row>
    <row r="116" spans="2:9" ht="30" customHeight="1" thickTop="1" thickBot="1" x14ac:dyDescent="0.3">
      <c r="B116" s="33">
        <f>LARGE(LT!$AH$7:$AH$3006,I116)</f>
        <v>4.90799999999997E-2</v>
      </c>
      <c r="C116" s="46" t="str">
        <f>VLOOKUP($B116,LT!$AH$7:$AN$3006,C$22,FALSE)</f>
        <v/>
      </c>
      <c r="D116" s="46" t="str">
        <f>VLOOKUP($B116,LT!$AH$7:$AN$3006,D$22,FALSE)</f>
        <v/>
      </c>
      <c r="E116" s="132" t="str">
        <f>VLOOKUP($B116,LT!$AH$7:$AN$3006,E$22,FALSE)</f>
        <v/>
      </c>
      <c r="F116" s="132" t="str">
        <f>VLOOKUP($B116,LT!$AH$7:$AN$3006,F$22,FALSE)</f>
        <v/>
      </c>
      <c r="G116" s="46" t="str">
        <f>VLOOKUP($B116,LT!$AH$7:$AN$3006,G$22,FALSE)</f>
        <v/>
      </c>
      <c r="H116" s="46" t="str">
        <f>VLOOKUP($B116,LT!$AH$7:$AN$3006,H$22,FALSE)</f>
        <v/>
      </c>
      <c r="I116" s="18">
        <v>93</v>
      </c>
    </row>
    <row r="117" spans="2:9" ht="30" customHeight="1" thickTop="1" thickBot="1" x14ac:dyDescent="0.3">
      <c r="B117" s="33">
        <f>LARGE(LT!$AH$7:$AH$3006,I117)</f>
        <v>4.9069999999999697E-2</v>
      </c>
      <c r="C117" s="46" t="str">
        <f>VLOOKUP($B117,LT!$AH$7:$AN$3006,C$22,FALSE)</f>
        <v/>
      </c>
      <c r="D117" s="46" t="str">
        <f>VLOOKUP($B117,LT!$AH$7:$AN$3006,D$22,FALSE)</f>
        <v/>
      </c>
      <c r="E117" s="132" t="str">
        <f>VLOOKUP($B117,LT!$AH$7:$AN$3006,E$22,FALSE)</f>
        <v/>
      </c>
      <c r="F117" s="132" t="str">
        <f>VLOOKUP($B117,LT!$AH$7:$AN$3006,F$22,FALSE)</f>
        <v/>
      </c>
      <c r="G117" s="46" t="str">
        <f>VLOOKUP($B117,LT!$AH$7:$AN$3006,G$22,FALSE)</f>
        <v/>
      </c>
      <c r="H117" s="46" t="str">
        <f>VLOOKUP($B117,LT!$AH$7:$AN$3006,H$22,FALSE)</f>
        <v/>
      </c>
      <c r="I117" s="18">
        <v>94</v>
      </c>
    </row>
    <row r="118" spans="2:9" ht="30" customHeight="1" thickTop="1" thickBot="1" x14ac:dyDescent="0.3">
      <c r="B118" s="33">
        <f>LARGE(LT!$AH$7:$AH$3006,I118)</f>
        <v>4.9059999999999701E-2</v>
      </c>
      <c r="C118" s="46" t="str">
        <f>VLOOKUP($B118,LT!$AH$7:$AN$3006,C$22,FALSE)</f>
        <v/>
      </c>
      <c r="D118" s="46" t="str">
        <f>VLOOKUP($B118,LT!$AH$7:$AN$3006,D$22,FALSE)</f>
        <v/>
      </c>
      <c r="E118" s="132" t="str">
        <f>VLOOKUP($B118,LT!$AH$7:$AN$3006,E$22,FALSE)</f>
        <v/>
      </c>
      <c r="F118" s="132" t="str">
        <f>VLOOKUP($B118,LT!$AH$7:$AN$3006,F$22,FALSE)</f>
        <v/>
      </c>
      <c r="G118" s="46" t="str">
        <f>VLOOKUP($B118,LT!$AH$7:$AN$3006,G$22,FALSE)</f>
        <v/>
      </c>
      <c r="H118" s="46" t="str">
        <f>VLOOKUP($B118,LT!$AH$7:$AN$3006,H$22,FALSE)</f>
        <v/>
      </c>
      <c r="I118" s="18">
        <v>95</v>
      </c>
    </row>
    <row r="119" spans="2:9" ht="30" customHeight="1" thickTop="1" thickBot="1" x14ac:dyDescent="0.3">
      <c r="B119" s="33">
        <f>LARGE(LT!$AH$7:$AH$3006,I119)</f>
        <v>4.9049999999999698E-2</v>
      </c>
      <c r="C119" s="46" t="str">
        <f>VLOOKUP($B119,LT!$AH$7:$AN$3006,C$22,FALSE)</f>
        <v/>
      </c>
      <c r="D119" s="46" t="str">
        <f>VLOOKUP($B119,LT!$AH$7:$AN$3006,D$22,FALSE)</f>
        <v/>
      </c>
      <c r="E119" s="132" t="str">
        <f>VLOOKUP($B119,LT!$AH$7:$AN$3006,E$22,FALSE)</f>
        <v/>
      </c>
      <c r="F119" s="132" t="str">
        <f>VLOOKUP($B119,LT!$AH$7:$AN$3006,F$22,FALSE)</f>
        <v/>
      </c>
      <c r="G119" s="46" t="str">
        <f>VLOOKUP($B119,LT!$AH$7:$AN$3006,G$22,FALSE)</f>
        <v/>
      </c>
      <c r="H119" s="46" t="str">
        <f>VLOOKUP($B119,LT!$AH$7:$AN$3006,H$22,FALSE)</f>
        <v/>
      </c>
      <c r="I119" s="18">
        <v>96</v>
      </c>
    </row>
    <row r="120" spans="2:9" ht="30" customHeight="1" thickTop="1" thickBot="1" x14ac:dyDescent="0.3">
      <c r="B120" s="33">
        <f>LARGE(LT!$AH$7:$AH$3006,I120)</f>
        <v>4.9039999999999702E-2</v>
      </c>
      <c r="C120" s="46" t="str">
        <f>VLOOKUP($B120,LT!$AH$7:$AN$3006,C$22,FALSE)</f>
        <v/>
      </c>
      <c r="D120" s="46" t="str">
        <f>VLOOKUP($B120,LT!$AH$7:$AN$3006,D$22,FALSE)</f>
        <v/>
      </c>
      <c r="E120" s="132" t="str">
        <f>VLOOKUP($B120,LT!$AH$7:$AN$3006,E$22,FALSE)</f>
        <v/>
      </c>
      <c r="F120" s="132" t="str">
        <f>VLOOKUP($B120,LT!$AH$7:$AN$3006,F$22,FALSE)</f>
        <v/>
      </c>
      <c r="G120" s="46" t="str">
        <f>VLOOKUP($B120,LT!$AH$7:$AN$3006,G$22,FALSE)</f>
        <v/>
      </c>
      <c r="H120" s="46" t="str">
        <f>VLOOKUP($B120,LT!$AH$7:$AN$3006,H$22,FALSE)</f>
        <v/>
      </c>
      <c r="I120" s="18">
        <v>97</v>
      </c>
    </row>
    <row r="121" spans="2:9" ht="30" customHeight="1" thickTop="1" thickBot="1" x14ac:dyDescent="0.3">
      <c r="B121" s="33">
        <f>LARGE(LT!$AH$7:$AH$3006,I121)</f>
        <v>4.9029999999999699E-2</v>
      </c>
      <c r="C121" s="46" t="str">
        <f>VLOOKUP($B121,LT!$AH$7:$AN$3006,C$22,FALSE)</f>
        <v/>
      </c>
      <c r="D121" s="46" t="str">
        <f>VLOOKUP($B121,LT!$AH$7:$AN$3006,D$22,FALSE)</f>
        <v/>
      </c>
      <c r="E121" s="132" t="str">
        <f>VLOOKUP($B121,LT!$AH$7:$AN$3006,E$22,FALSE)</f>
        <v/>
      </c>
      <c r="F121" s="132" t="str">
        <f>VLOOKUP($B121,LT!$AH$7:$AN$3006,F$22,FALSE)</f>
        <v/>
      </c>
      <c r="G121" s="46" t="str">
        <f>VLOOKUP($B121,LT!$AH$7:$AN$3006,G$22,FALSE)</f>
        <v/>
      </c>
      <c r="H121" s="46" t="str">
        <f>VLOOKUP($B121,LT!$AH$7:$AN$3006,H$22,FALSE)</f>
        <v/>
      </c>
      <c r="I121" s="18">
        <v>98</v>
      </c>
    </row>
    <row r="122" spans="2:9" ht="30" customHeight="1" thickTop="1" thickBot="1" x14ac:dyDescent="0.3">
      <c r="B122" s="33">
        <f>LARGE(LT!$AH$7:$AH$3006,I122)</f>
        <v>4.9019999999999703E-2</v>
      </c>
      <c r="C122" s="46" t="str">
        <f>VLOOKUP($B122,LT!$AH$7:$AN$3006,C$22,FALSE)</f>
        <v/>
      </c>
      <c r="D122" s="46" t="str">
        <f>VLOOKUP($B122,LT!$AH$7:$AN$3006,D$22,FALSE)</f>
        <v/>
      </c>
      <c r="E122" s="132" t="str">
        <f>VLOOKUP($B122,LT!$AH$7:$AN$3006,E$22,FALSE)</f>
        <v/>
      </c>
      <c r="F122" s="132" t="str">
        <f>VLOOKUP($B122,LT!$AH$7:$AN$3006,F$22,FALSE)</f>
        <v/>
      </c>
      <c r="G122" s="46" t="str">
        <f>VLOOKUP($B122,LT!$AH$7:$AN$3006,G$22,FALSE)</f>
        <v/>
      </c>
      <c r="H122" s="46" t="str">
        <f>VLOOKUP($B122,LT!$AH$7:$AN$3006,H$22,FALSE)</f>
        <v/>
      </c>
      <c r="I122" s="18">
        <v>99</v>
      </c>
    </row>
    <row r="123" spans="2:9" ht="30" customHeight="1" thickTop="1" thickBot="1" x14ac:dyDescent="0.3">
      <c r="B123" s="33">
        <f>LARGE(LT!$AH$7:$AH$3006,I123)</f>
        <v>4.90099999999997E-2</v>
      </c>
      <c r="C123" s="46" t="str">
        <f>VLOOKUP($B123,LT!$AH$7:$AN$3006,C$22,FALSE)</f>
        <v/>
      </c>
      <c r="D123" s="46" t="str">
        <f>VLOOKUP($B123,LT!$AH$7:$AN$3006,D$22,FALSE)</f>
        <v/>
      </c>
      <c r="E123" s="132" t="str">
        <f>VLOOKUP($B123,LT!$AH$7:$AN$3006,E$22,FALSE)</f>
        <v/>
      </c>
      <c r="F123" s="132" t="str">
        <f>VLOOKUP($B123,LT!$AH$7:$AN$3006,F$22,FALSE)</f>
        <v/>
      </c>
      <c r="G123" s="46" t="str">
        <f>VLOOKUP($B123,LT!$AH$7:$AN$3006,G$22,FALSE)</f>
        <v/>
      </c>
      <c r="H123" s="46" t="str">
        <f>VLOOKUP($B123,LT!$AH$7:$AN$3006,H$22,FALSE)</f>
        <v/>
      </c>
      <c r="I123" s="18">
        <v>100</v>
      </c>
    </row>
    <row r="124" spans="2:9" ht="30" customHeight="1" thickTop="1" thickBot="1" x14ac:dyDescent="0.3">
      <c r="B124" s="33">
        <f>LARGE(LT!$AH$7:$AH$3006,I124)</f>
        <v>4.8999999999999697E-2</v>
      </c>
      <c r="C124" s="46" t="str">
        <f>VLOOKUP($B124,LT!$AH$7:$AN$3006,C$22,FALSE)</f>
        <v/>
      </c>
      <c r="D124" s="46" t="str">
        <f>VLOOKUP($B124,LT!$AH$7:$AN$3006,D$22,FALSE)</f>
        <v/>
      </c>
      <c r="E124" s="132" t="str">
        <f>VLOOKUP($B124,LT!$AH$7:$AN$3006,E$22,FALSE)</f>
        <v/>
      </c>
      <c r="F124" s="132" t="str">
        <f>VLOOKUP($B124,LT!$AH$7:$AN$3006,F$22,FALSE)</f>
        <v/>
      </c>
      <c r="G124" s="46" t="str">
        <f>VLOOKUP($B124,LT!$AH$7:$AN$3006,G$22,FALSE)</f>
        <v/>
      </c>
      <c r="H124" s="46" t="str">
        <f>VLOOKUP($B124,LT!$AH$7:$AN$3006,H$22,FALSE)</f>
        <v/>
      </c>
      <c r="I124" s="18">
        <v>101</v>
      </c>
    </row>
    <row r="125" spans="2:9" ht="30" customHeight="1" thickTop="1" thickBot="1" x14ac:dyDescent="0.3">
      <c r="B125" s="33">
        <f>LARGE(LT!$AH$7:$AH$3006,I125)</f>
        <v>4.89899999999997E-2</v>
      </c>
      <c r="C125" s="46" t="str">
        <f>VLOOKUP($B125,LT!$AH$7:$AN$3006,C$22,FALSE)</f>
        <v/>
      </c>
      <c r="D125" s="46" t="str">
        <f>VLOOKUP($B125,LT!$AH$7:$AN$3006,D$22,FALSE)</f>
        <v/>
      </c>
      <c r="E125" s="132" t="str">
        <f>VLOOKUP($B125,LT!$AH$7:$AN$3006,E$22,FALSE)</f>
        <v/>
      </c>
      <c r="F125" s="132" t="str">
        <f>VLOOKUP($B125,LT!$AH$7:$AN$3006,F$22,FALSE)</f>
        <v/>
      </c>
      <c r="G125" s="46" t="str">
        <f>VLOOKUP($B125,LT!$AH$7:$AN$3006,G$22,FALSE)</f>
        <v/>
      </c>
      <c r="H125" s="46" t="str">
        <f>VLOOKUP($B125,LT!$AH$7:$AN$3006,H$22,FALSE)</f>
        <v/>
      </c>
      <c r="I125" s="18">
        <v>102</v>
      </c>
    </row>
    <row r="126" spans="2:9" ht="30" customHeight="1" thickTop="1" thickBot="1" x14ac:dyDescent="0.3">
      <c r="B126" s="33">
        <f>LARGE(LT!$AH$7:$AH$3006,I126)</f>
        <v>4.8979999999999697E-2</v>
      </c>
      <c r="C126" s="46" t="str">
        <f>VLOOKUP($B126,LT!$AH$7:$AN$3006,C$22,FALSE)</f>
        <v/>
      </c>
      <c r="D126" s="46" t="str">
        <f>VLOOKUP($B126,LT!$AH$7:$AN$3006,D$22,FALSE)</f>
        <v/>
      </c>
      <c r="E126" s="132" t="str">
        <f>VLOOKUP($B126,LT!$AH$7:$AN$3006,E$22,FALSE)</f>
        <v/>
      </c>
      <c r="F126" s="132" t="str">
        <f>VLOOKUP($B126,LT!$AH$7:$AN$3006,F$22,FALSE)</f>
        <v/>
      </c>
      <c r="G126" s="46" t="str">
        <f>VLOOKUP($B126,LT!$AH$7:$AN$3006,G$22,FALSE)</f>
        <v/>
      </c>
      <c r="H126" s="46" t="str">
        <f>VLOOKUP($B126,LT!$AH$7:$AN$3006,H$22,FALSE)</f>
        <v/>
      </c>
      <c r="I126" s="18">
        <v>103</v>
      </c>
    </row>
    <row r="127" spans="2:9" ht="30" customHeight="1" thickTop="1" thickBot="1" x14ac:dyDescent="0.3">
      <c r="B127" s="33">
        <f>LARGE(LT!$AH$7:$AH$3006,I127)</f>
        <v>4.8969999999999701E-2</v>
      </c>
      <c r="C127" s="46" t="str">
        <f>VLOOKUP($B127,LT!$AH$7:$AN$3006,C$22,FALSE)</f>
        <v/>
      </c>
      <c r="D127" s="46" t="str">
        <f>VLOOKUP($B127,LT!$AH$7:$AN$3006,D$22,FALSE)</f>
        <v/>
      </c>
      <c r="E127" s="132" t="str">
        <f>VLOOKUP($B127,LT!$AH$7:$AN$3006,E$22,FALSE)</f>
        <v/>
      </c>
      <c r="F127" s="132" t="str">
        <f>VLOOKUP($B127,LT!$AH$7:$AN$3006,F$22,FALSE)</f>
        <v/>
      </c>
      <c r="G127" s="46" t="str">
        <f>VLOOKUP($B127,LT!$AH$7:$AN$3006,G$22,FALSE)</f>
        <v/>
      </c>
      <c r="H127" s="46" t="str">
        <f>VLOOKUP($B127,LT!$AH$7:$AN$3006,H$22,FALSE)</f>
        <v/>
      </c>
      <c r="I127" s="18">
        <v>104</v>
      </c>
    </row>
    <row r="128" spans="2:9" ht="30" customHeight="1" thickTop="1" thickBot="1" x14ac:dyDescent="0.3">
      <c r="B128" s="33">
        <f>LARGE(LT!$AH$7:$AH$3006,I128)</f>
        <v>4.8959999999999698E-2</v>
      </c>
      <c r="C128" s="46" t="str">
        <f>VLOOKUP($B128,LT!$AH$7:$AN$3006,C$22,FALSE)</f>
        <v/>
      </c>
      <c r="D128" s="46" t="str">
        <f>VLOOKUP($B128,LT!$AH$7:$AN$3006,D$22,FALSE)</f>
        <v/>
      </c>
      <c r="E128" s="132" t="str">
        <f>VLOOKUP($B128,LT!$AH$7:$AN$3006,E$22,FALSE)</f>
        <v/>
      </c>
      <c r="F128" s="132" t="str">
        <f>VLOOKUP($B128,LT!$AH$7:$AN$3006,F$22,FALSE)</f>
        <v/>
      </c>
      <c r="G128" s="46" t="str">
        <f>VLOOKUP($B128,LT!$AH$7:$AN$3006,G$22,FALSE)</f>
        <v/>
      </c>
      <c r="H128" s="46" t="str">
        <f>VLOOKUP($B128,LT!$AH$7:$AN$3006,H$22,FALSE)</f>
        <v/>
      </c>
      <c r="I128" s="18">
        <v>105</v>
      </c>
    </row>
    <row r="129" spans="2:9" ht="30" customHeight="1" thickTop="1" thickBot="1" x14ac:dyDescent="0.3">
      <c r="B129" s="33">
        <f>LARGE(LT!$AH$7:$AH$3006,I129)</f>
        <v>4.8949999999999702E-2</v>
      </c>
      <c r="C129" s="46" t="str">
        <f>VLOOKUP($B129,LT!$AH$7:$AN$3006,C$22,FALSE)</f>
        <v/>
      </c>
      <c r="D129" s="46" t="str">
        <f>VLOOKUP($B129,LT!$AH$7:$AN$3006,D$22,FALSE)</f>
        <v/>
      </c>
      <c r="E129" s="132" t="str">
        <f>VLOOKUP($B129,LT!$AH$7:$AN$3006,E$22,FALSE)</f>
        <v/>
      </c>
      <c r="F129" s="132" t="str">
        <f>VLOOKUP($B129,LT!$AH$7:$AN$3006,F$22,FALSE)</f>
        <v/>
      </c>
      <c r="G129" s="46" t="str">
        <f>VLOOKUP($B129,LT!$AH$7:$AN$3006,G$22,FALSE)</f>
        <v/>
      </c>
      <c r="H129" s="46" t="str">
        <f>VLOOKUP($B129,LT!$AH$7:$AN$3006,H$22,FALSE)</f>
        <v/>
      </c>
      <c r="I129" s="18">
        <v>106</v>
      </c>
    </row>
    <row r="130" spans="2:9" ht="30" customHeight="1" thickTop="1" thickBot="1" x14ac:dyDescent="0.3">
      <c r="B130" s="33">
        <f>LARGE(LT!$AH$7:$AH$3006,I130)</f>
        <v>4.8939999999999699E-2</v>
      </c>
      <c r="C130" s="46" t="str">
        <f>VLOOKUP($B130,LT!$AH$7:$AN$3006,C$22,FALSE)</f>
        <v/>
      </c>
      <c r="D130" s="46" t="str">
        <f>VLOOKUP($B130,LT!$AH$7:$AN$3006,D$22,FALSE)</f>
        <v/>
      </c>
      <c r="E130" s="132" t="str">
        <f>VLOOKUP($B130,LT!$AH$7:$AN$3006,E$22,FALSE)</f>
        <v/>
      </c>
      <c r="F130" s="132" t="str">
        <f>VLOOKUP($B130,LT!$AH$7:$AN$3006,F$22,FALSE)</f>
        <v/>
      </c>
      <c r="G130" s="46" t="str">
        <f>VLOOKUP($B130,LT!$AH$7:$AN$3006,G$22,FALSE)</f>
        <v/>
      </c>
      <c r="H130" s="46" t="str">
        <f>VLOOKUP($B130,LT!$AH$7:$AN$3006,H$22,FALSE)</f>
        <v/>
      </c>
      <c r="I130" s="18">
        <v>107</v>
      </c>
    </row>
    <row r="131" spans="2:9" ht="30" customHeight="1" thickTop="1" thickBot="1" x14ac:dyDescent="0.3">
      <c r="B131" s="33">
        <f>LARGE(LT!$AH$7:$AH$3006,I131)</f>
        <v>4.8929999999999703E-2</v>
      </c>
      <c r="C131" s="46" t="str">
        <f>VLOOKUP($B131,LT!$AH$7:$AN$3006,C$22,FALSE)</f>
        <v/>
      </c>
      <c r="D131" s="46" t="str">
        <f>VLOOKUP($B131,LT!$AH$7:$AN$3006,D$22,FALSE)</f>
        <v/>
      </c>
      <c r="E131" s="132" t="str">
        <f>VLOOKUP($B131,LT!$AH$7:$AN$3006,E$22,FALSE)</f>
        <v/>
      </c>
      <c r="F131" s="132" t="str">
        <f>VLOOKUP($B131,LT!$AH$7:$AN$3006,F$22,FALSE)</f>
        <v/>
      </c>
      <c r="G131" s="46" t="str">
        <f>VLOOKUP($B131,LT!$AH$7:$AN$3006,G$22,FALSE)</f>
        <v/>
      </c>
      <c r="H131" s="46" t="str">
        <f>VLOOKUP($B131,LT!$AH$7:$AN$3006,H$22,FALSE)</f>
        <v/>
      </c>
      <c r="I131" s="18">
        <v>108</v>
      </c>
    </row>
    <row r="132" spans="2:9" ht="30" customHeight="1" thickTop="1" thickBot="1" x14ac:dyDescent="0.3">
      <c r="B132" s="33">
        <f>LARGE(LT!$AH$7:$AH$3006,I132)</f>
        <v>4.89199999999997E-2</v>
      </c>
      <c r="C132" s="46" t="str">
        <f>VLOOKUP($B132,LT!$AH$7:$AN$3006,C$22,FALSE)</f>
        <v/>
      </c>
      <c r="D132" s="46" t="str">
        <f>VLOOKUP($B132,LT!$AH$7:$AN$3006,D$22,FALSE)</f>
        <v/>
      </c>
      <c r="E132" s="132" t="str">
        <f>VLOOKUP($B132,LT!$AH$7:$AN$3006,E$22,FALSE)</f>
        <v/>
      </c>
      <c r="F132" s="132" t="str">
        <f>VLOOKUP($B132,LT!$AH$7:$AN$3006,F$22,FALSE)</f>
        <v/>
      </c>
      <c r="G132" s="46" t="str">
        <f>VLOOKUP($B132,LT!$AH$7:$AN$3006,G$22,FALSE)</f>
        <v/>
      </c>
      <c r="H132" s="46" t="str">
        <f>VLOOKUP($B132,LT!$AH$7:$AN$3006,H$22,FALSE)</f>
        <v/>
      </c>
      <c r="I132" s="18">
        <v>109</v>
      </c>
    </row>
    <row r="133" spans="2:9" ht="30" customHeight="1" thickTop="1" thickBot="1" x14ac:dyDescent="0.3">
      <c r="B133" s="33">
        <f>LARGE(LT!$AH$7:$AH$3006,I133)</f>
        <v>4.8909999999999697E-2</v>
      </c>
      <c r="C133" s="46" t="str">
        <f>VLOOKUP($B133,LT!$AH$7:$AN$3006,C$22,FALSE)</f>
        <v/>
      </c>
      <c r="D133" s="46" t="str">
        <f>VLOOKUP($B133,LT!$AH$7:$AN$3006,D$22,FALSE)</f>
        <v/>
      </c>
      <c r="E133" s="132" t="str">
        <f>VLOOKUP($B133,LT!$AH$7:$AN$3006,E$22,FALSE)</f>
        <v/>
      </c>
      <c r="F133" s="132" t="str">
        <f>VLOOKUP($B133,LT!$AH$7:$AN$3006,F$22,FALSE)</f>
        <v/>
      </c>
      <c r="G133" s="46" t="str">
        <f>VLOOKUP($B133,LT!$AH$7:$AN$3006,G$22,FALSE)</f>
        <v/>
      </c>
      <c r="H133" s="46" t="str">
        <f>VLOOKUP($B133,LT!$AH$7:$AN$3006,H$22,FALSE)</f>
        <v/>
      </c>
      <c r="I133" s="18">
        <v>110</v>
      </c>
    </row>
    <row r="134" spans="2:9" ht="30" customHeight="1" thickTop="1" thickBot="1" x14ac:dyDescent="0.3">
      <c r="B134" s="33">
        <f>LARGE(LT!$AH$7:$AH$3006,I134)</f>
        <v>4.8899999999999701E-2</v>
      </c>
      <c r="C134" s="46" t="str">
        <f>VLOOKUP($B134,LT!$AH$7:$AN$3006,C$22,FALSE)</f>
        <v/>
      </c>
      <c r="D134" s="46" t="str">
        <f>VLOOKUP($B134,LT!$AH$7:$AN$3006,D$22,FALSE)</f>
        <v/>
      </c>
      <c r="E134" s="132" t="str">
        <f>VLOOKUP($B134,LT!$AH$7:$AN$3006,E$22,FALSE)</f>
        <v/>
      </c>
      <c r="F134" s="132" t="str">
        <f>VLOOKUP($B134,LT!$AH$7:$AN$3006,F$22,FALSE)</f>
        <v/>
      </c>
      <c r="G134" s="46" t="str">
        <f>VLOOKUP($B134,LT!$AH$7:$AN$3006,G$22,FALSE)</f>
        <v/>
      </c>
      <c r="H134" s="46" t="str">
        <f>VLOOKUP($B134,LT!$AH$7:$AN$3006,H$22,FALSE)</f>
        <v/>
      </c>
      <c r="I134" s="18">
        <v>111</v>
      </c>
    </row>
    <row r="135" spans="2:9" ht="30" customHeight="1" thickTop="1" thickBot="1" x14ac:dyDescent="0.3">
      <c r="B135" s="33">
        <f>LARGE(LT!$AH$7:$AH$3006,I135)</f>
        <v>4.8889999999999698E-2</v>
      </c>
      <c r="C135" s="46" t="str">
        <f>VLOOKUP($B135,LT!$AH$7:$AN$3006,C$22,FALSE)</f>
        <v/>
      </c>
      <c r="D135" s="46" t="str">
        <f>VLOOKUP($B135,LT!$AH$7:$AN$3006,D$22,FALSE)</f>
        <v/>
      </c>
      <c r="E135" s="132" t="str">
        <f>VLOOKUP($B135,LT!$AH$7:$AN$3006,E$22,FALSE)</f>
        <v/>
      </c>
      <c r="F135" s="132" t="str">
        <f>VLOOKUP($B135,LT!$AH$7:$AN$3006,F$22,FALSE)</f>
        <v/>
      </c>
      <c r="G135" s="46" t="str">
        <f>VLOOKUP($B135,LT!$AH$7:$AN$3006,G$22,FALSE)</f>
        <v/>
      </c>
      <c r="H135" s="46" t="str">
        <f>VLOOKUP($B135,LT!$AH$7:$AN$3006,H$22,FALSE)</f>
        <v/>
      </c>
      <c r="I135" s="18">
        <v>112</v>
      </c>
    </row>
    <row r="136" spans="2:9" ht="30" customHeight="1" thickTop="1" thickBot="1" x14ac:dyDescent="0.3">
      <c r="B136" s="33">
        <f>LARGE(LT!$AH$7:$AH$3006,I136)</f>
        <v>4.8879999999999701E-2</v>
      </c>
      <c r="C136" s="46" t="str">
        <f>VLOOKUP($B136,LT!$AH$7:$AN$3006,C$22,FALSE)</f>
        <v/>
      </c>
      <c r="D136" s="46" t="str">
        <f>VLOOKUP($B136,LT!$AH$7:$AN$3006,D$22,FALSE)</f>
        <v/>
      </c>
      <c r="E136" s="132" t="str">
        <f>VLOOKUP($B136,LT!$AH$7:$AN$3006,E$22,FALSE)</f>
        <v/>
      </c>
      <c r="F136" s="132" t="str">
        <f>VLOOKUP($B136,LT!$AH$7:$AN$3006,F$22,FALSE)</f>
        <v/>
      </c>
      <c r="G136" s="46" t="str">
        <f>VLOOKUP($B136,LT!$AH$7:$AN$3006,G$22,FALSE)</f>
        <v/>
      </c>
      <c r="H136" s="46" t="str">
        <f>VLOOKUP($B136,LT!$AH$7:$AN$3006,H$22,FALSE)</f>
        <v/>
      </c>
      <c r="I136" s="18">
        <v>113</v>
      </c>
    </row>
    <row r="137" spans="2:9" ht="30" customHeight="1" thickTop="1" thickBot="1" x14ac:dyDescent="0.3">
      <c r="B137" s="33">
        <f>LARGE(LT!$AH$7:$AH$3006,I137)</f>
        <v>4.8869999999999601E-2</v>
      </c>
      <c r="C137" s="46" t="str">
        <f>VLOOKUP($B137,LT!$AH$7:$AN$3006,C$22,FALSE)</f>
        <v/>
      </c>
      <c r="D137" s="46" t="str">
        <f>VLOOKUP($B137,LT!$AH$7:$AN$3006,D$22,FALSE)</f>
        <v/>
      </c>
      <c r="E137" s="132" t="str">
        <f>VLOOKUP($B137,LT!$AH$7:$AN$3006,E$22,FALSE)</f>
        <v/>
      </c>
      <c r="F137" s="132" t="str">
        <f>VLOOKUP($B137,LT!$AH$7:$AN$3006,F$22,FALSE)</f>
        <v/>
      </c>
      <c r="G137" s="46" t="str">
        <f>VLOOKUP($B137,LT!$AH$7:$AN$3006,G$22,FALSE)</f>
        <v/>
      </c>
      <c r="H137" s="46" t="str">
        <f>VLOOKUP($B137,LT!$AH$7:$AN$3006,H$22,FALSE)</f>
        <v/>
      </c>
      <c r="I137" s="18">
        <v>114</v>
      </c>
    </row>
    <row r="138" spans="2:9" ht="30" customHeight="1" thickTop="1" thickBot="1" x14ac:dyDescent="0.3">
      <c r="B138" s="33">
        <f>LARGE(LT!$AH$7:$AH$3006,I138)</f>
        <v>4.8859999999999702E-2</v>
      </c>
      <c r="C138" s="46" t="str">
        <f>VLOOKUP($B138,LT!$AH$7:$AN$3006,C$22,FALSE)</f>
        <v/>
      </c>
      <c r="D138" s="46" t="str">
        <f>VLOOKUP($B138,LT!$AH$7:$AN$3006,D$22,FALSE)</f>
        <v/>
      </c>
      <c r="E138" s="132" t="str">
        <f>VLOOKUP($B138,LT!$AH$7:$AN$3006,E$22,FALSE)</f>
        <v/>
      </c>
      <c r="F138" s="132" t="str">
        <f>VLOOKUP($B138,LT!$AH$7:$AN$3006,F$22,FALSE)</f>
        <v/>
      </c>
      <c r="G138" s="46" t="str">
        <f>VLOOKUP($B138,LT!$AH$7:$AN$3006,G$22,FALSE)</f>
        <v/>
      </c>
      <c r="H138" s="46" t="str">
        <f>VLOOKUP($B138,LT!$AH$7:$AN$3006,H$22,FALSE)</f>
        <v/>
      </c>
      <c r="I138" s="18">
        <v>115</v>
      </c>
    </row>
    <row r="139" spans="2:9" ht="30" customHeight="1" thickTop="1" thickBot="1" x14ac:dyDescent="0.3">
      <c r="B139" s="33">
        <f>LARGE(LT!$AH$7:$AH$3006,I139)</f>
        <v>4.8849999999999699E-2</v>
      </c>
      <c r="C139" s="46" t="str">
        <f>VLOOKUP($B139,LT!$AH$7:$AN$3006,C$22,FALSE)</f>
        <v/>
      </c>
      <c r="D139" s="46" t="str">
        <f>VLOOKUP($B139,LT!$AH$7:$AN$3006,D$22,FALSE)</f>
        <v/>
      </c>
      <c r="E139" s="132" t="str">
        <f>VLOOKUP($B139,LT!$AH$7:$AN$3006,E$22,FALSE)</f>
        <v/>
      </c>
      <c r="F139" s="132" t="str">
        <f>VLOOKUP($B139,LT!$AH$7:$AN$3006,F$22,FALSE)</f>
        <v/>
      </c>
      <c r="G139" s="46" t="str">
        <f>VLOOKUP($B139,LT!$AH$7:$AN$3006,G$22,FALSE)</f>
        <v/>
      </c>
      <c r="H139" s="46" t="str">
        <f>VLOOKUP($B139,LT!$AH$7:$AN$3006,H$22,FALSE)</f>
        <v/>
      </c>
      <c r="I139" s="18">
        <v>116</v>
      </c>
    </row>
    <row r="140" spans="2:9" ht="30" customHeight="1" thickTop="1" thickBot="1" x14ac:dyDescent="0.3">
      <c r="B140" s="33">
        <f>LARGE(LT!$AH$7:$AH$3006,I140)</f>
        <v>4.8839999999999599E-2</v>
      </c>
      <c r="C140" s="46" t="str">
        <f>VLOOKUP($B140,LT!$AH$7:$AN$3006,C$22,FALSE)</f>
        <v/>
      </c>
      <c r="D140" s="46" t="str">
        <f>VLOOKUP($B140,LT!$AH$7:$AN$3006,D$22,FALSE)</f>
        <v/>
      </c>
      <c r="E140" s="132" t="str">
        <f>VLOOKUP($B140,LT!$AH$7:$AN$3006,E$22,FALSE)</f>
        <v/>
      </c>
      <c r="F140" s="132" t="str">
        <f>VLOOKUP($B140,LT!$AH$7:$AN$3006,F$22,FALSE)</f>
        <v/>
      </c>
      <c r="G140" s="46" t="str">
        <f>VLOOKUP($B140,LT!$AH$7:$AN$3006,G$22,FALSE)</f>
        <v/>
      </c>
      <c r="H140" s="46" t="str">
        <f>VLOOKUP($B140,LT!$AH$7:$AN$3006,H$22,FALSE)</f>
        <v/>
      </c>
      <c r="I140" s="18">
        <v>117</v>
      </c>
    </row>
    <row r="141" spans="2:9" ht="30" customHeight="1" thickTop="1" thickBot="1" x14ac:dyDescent="0.3">
      <c r="B141" s="33">
        <f>LARGE(LT!$AH$7:$AH$3006,I141)</f>
        <v>4.8829999999999603E-2</v>
      </c>
      <c r="C141" s="46" t="str">
        <f>VLOOKUP($B141,LT!$AH$7:$AN$3006,C$22,FALSE)</f>
        <v/>
      </c>
      <c r="D141" s="46" t="str">
        <f>VLOOKUP($B141,LT!$AH$7:$AN$3006,D$22,FALSE)</f>
        <v/>
      </c>
      <c r="E141" s="132" t="str">
        <f>VLOOKUP($B141,LT!$AH$7:$AN$3006,E$22,FALSE)</f>
        <v/>
      </c>
      <c r="F141" s="132" t="str">
        <f>VLOOKUP($B141,LT!$AH$7:$AN$3006,F$22,FALSE)</f>
        <v/>
      </c>
      <c r="G141" s="46" t="str">
        <f>VLOOKUP($B141,LT!$AH$7:$AN$3006,G$22,FALSE)</f>
        <v/>
      </c>
      <c r="H141" s="46" t="str">
        <f>VLOOKUP($B141,LT!$AH$7:$AN$3006,H$22,FALSE)</f>
        <v/>
      </c>
      <c r="I141" s="18">
        <v>118</v>
      </c>
    </row>
    <row r="142" spans="2:9" ht="30" customHeight="1" thickTop="1" thickBot="1" x14ac:dyDescent="0.3">
      <c r="B142" s="33">
        <f>LARGE(LT!$AH$7:$AH$3006,I142)</f>
        <v>4.88199999999996E-2</v>
      </c>
      <c r="C142" s="46" t="str">
        <f>VLOOKUP($B142,LT!$AH$7:$AN$3006,C$22,FALSE)</f>
        <v/>
      </c>
      <c r="D142" s="46" t="str">
        <f>VLOOKUP($B142,LT!$AH$7:$AN$3006,D$22,FALSE)</f>
        <v/>
      </c>
      <c r="E142" s="132" t="str">
        <f>VLOOKUP($B142,LT!$AH$7:$AN$3006,E$22,FALSE)</f>
        <v/>
      </c>
      <c r="F142" s="132" t="str">
        <f>VLOOKUP($B142,LT!$AH$7:$AN$3006,F$22,FALSE)</f>
        <v/>
      </c>
      <c r="G142" s="46" t="str">
        <f>VLOOKUP($B142,LT!$AH$7:$AN$3006,G$22,FALSE)</f>
        <v/>
      </c>
      <c r="H142" s="46" t="str">
        <f>VLOOKUP($B142,LT!$AH$7:$AN$3006,H$22,FALSE)</f>
        <v/>
      </c>
      <c r="I142" s="18">
        <v>119</v>
      </c>
    </row>
    <row r="143" spans="2:9" ht="30" customHeight="1" thickTop="1" thickBot="1" x14ac:dyDescent="0.3">
      <c r="B143" s="33">
        <f>LARGE(LT!$AH$7:$AH$3006,I143)</f>
        <v>4.8809999999999597E-2</v>
      </c>
      <c r="C143" s="46" t="str">
        <f>VLOOKUP($B143,LT!$AH$7:$AN$3006,C$22,FALSE)</f>
        <v/>
      </c>
      <c r="D143" s="46" t="str">
        <f>VLOOKUP($B143,LT!$AH$7:$AN$3006,D$22,FALSE)</f>
        <v/>
      </c>
      <c r="E143" s="132" t="str">
        <f>VLOOKUP($B143,LT!$AH$7:$AN$3006,E$22,FALSE)</f>
        <v/>
      </c>
      <c r="F143" s="132" t="str">
        <f>VLOOKUP($B143,LT!$AH$7:$AN$3006,F$22,FALSE)</f>
        <v/>
      </c>
      <c r="G143" s="46" t="str">
        <f>VLOOKUP($B143,LT!$AH$7:$AN$3006,G$22,FALSE)</f>
        <v/>
      </c>
      <c r="H143" s="46" t="str">
        <f>VLOOKUP($B143,LT!$AH$7:$AN$3006,H$22,FALSE)</f>
        <v/>
      </c>
      <c r="I143" s="18">
        <v>120</v>
      </c>
    </row>
    <row r="144" spans="2:9" ht="30" customHeight="1" thickTop="1" thickBot="1" x14ac:dyDescent="0.3">
      <c r="B144" s="33">
        <f>LARGE(LT!$AH$7:$AH$3006,I144)</f>
        <v>4.8799999999999601E-2</v>
      </c>
      <c r="C144" s="46" t="str">
        <f>VLOOKUP($B144,LT!$AH$7:$AN$3006,C$22,FALSE)</f>
        <v/>
      </c>
      <c r="D144" s="46" t="str">
        <f>VLOOKUP($B144,LT!$AH$7:$AN$3006,D$22,FALSE)</f>
        <v/>
      </c>
      <c r="E144" s="132" t="str">
        <f>VLOOKUP($B144,LT!$AH$7:$AN$3006,E$22,FALSE)</f>
        <v/>
      </c>
      <c r="F144" s="132" t="str">
        <f>VLOOKUP($B144,LT!$AH$7:$AN$3006,F$22,FALSE)</f>
        <v/>
      </c>
      <c r="G144" s="46" t="str">
        <f>VLOOKUP($B144,LT!$AH$7:$AN$3006,G$22,FALSE)</f>
        <v/>
      </c>
      <c r="H144" s="46" t="str">
        <f>VLOOKUP($B144,LT!$AH$7:$AN$3006,H$22,FALSE)</f>
        <v/>
      </c>
      <c r="I144" s="18">
        <v>121</v>
      </c>
    </row>
    <row r="145" spans="2:9" ht="30" customHeight="1" thickTop="1" thickBot="1" x14ac:dyDescent="0.3">
      <c r="B145" s="33">
        <f>LARGE(LT!$AH$7:$AH$3006,I145)</f>
        <v>4.8789999999999598E-2</v>
      </c>
      <c r="C145" s="46" t="str">
        <f>VLOOKUP($B145,LT!$AH$7:$AN$3006,C$22,FALSE)</f>
        <v/>
      </c>
      <c r="D145" s="46" t="str">
        <f>VLOOKUP($B145,LT!$AH$7:$AN$3006,D$22,FALSE)</f>
        <v/>
      </c>
      <c r="E145" s="132" t="str">
        <f>VLOOKUP($B145,LT!$AH$7:$AN$3006,E$22,FALSE)</f>
        <v/>
      </c>
      <c r="F145" s="132" t="str">
        <f>VLOOKUP($B145,LT!$AH$7:$AN$3006,F$22,FALSE)</f>
        <v/>
      </c>
      <c r="G145" s="46" t="str">
        <f>VLOOKUP($B145,LT!$AH$7:$AN$3006,G$22,FALSE)</f>
        <v/>
      </c>
      <c r="H145" s="46" t="str">
        <f>VLOOKUP($B145,LT!$AH$7:$AN$3006,H$22,FALSE)</f>
        <v/>
      </c>
      <c r="I145" s="18">
        <v>122</v>
      </c>
    </row>
    <row r="146" spans="2:9" ht="30" customHeight="1" thickTop="1" thickBot="1" x14ac:dyDescent="0.3">
      <c r="B146" s="33">
        <f>LARGE(LT!$AH$7:$AH$3006,I146)</f>
        <v>4.8779999999999601E-2</v>
      </c>
      <c r="C146" s="46" t="str">
        <f>VLOOKUP($B146,LT!$AH$7:$AN$3006,C$22,FALSE)</f>
        <v/>
      </c>
      <c r="D146" s="46" t="str">
        <f>VLOOKUP($B146,LT!$AH$7:$AN$3006,D$22,FALSE)</f>
        <v/>
      </c>
      <c r="E146" s="132" t="str">
        <f>VLOOKUP($B146,LT!$AH$7:$AN$3006,E$22,FALSE)</f>
        <v/>
      </c>
      <c r="F146" s="132" t="str">
        <f>VLOOKUP($B146,LT!$AH$7:$AN$3006,F$22,FALSE)</f>
        <v/>
      </c>
      <c r="G146" s="46" t="str">
        <f>VLOOKUP($B146,LT!$AH$7:$AN$3006,G$22,FALSE)</f>
        <v/>
      </c>
      <c r="H146" s="46" t="str">
        <f>VLOOKUP($B146,LT!$AH$7:$AN$3006,H$22,FALSE)</f>
        <v/>
      </c>
      <c r="I146" s="18">
        <v>123</v>
      </c>
    </row>
    <row r="147" spans="2:9" ht="30" customHeight="1" thickTop="1" thickBot="1" x14ac:dyDescent="0.3">
      <c r="B147" s="33">
        <f>LARGE(LT!$AH$7:$AH$3006,I147)</f>
        <v>4.8769999999999598E-2</v>
      </c>
      <c r="C147" s="46" t="str">
        <f>VLOOKUP($B147,LT!$AH$7:$AN$3006,C$22,FALSE)</f>
        <v/>
      </c>
      <c r="D147" s="46" t="str">
        <f>VLOOKUP($B147,LT!$AH$7:$AN$3006,D$22,FALSE)</f>
        <v/>
      </c>
      <c r="E147" s="132" t="str">
        <f>VLOOKUP($B147,LT!$AH$7:$AN$3006,E$22,FALSE)</f>
        <v/>
      </c>
      <c r="F147" s="132" t="str">
        <f>VLOOKUP($B147,LT!$AH$7:$AN$3006,F$22,FALSE)</f>
        <v/>
      </c>
      <c r="G147" s="46" t="str">
        <f>VLOOKUP($B147,LT!$AH$7:$AN$3006,G$22,FALSE)</f>
        <v/>
      </c>
      <c r="H147" s="46" t="str">
        <f>VLOOKUP($B147,LT!$AH$7:$AN$3006,H$22,FALSE)</f>
        <v/>
      </c>
      <c r="I147" s="18">
        <v>124</v>
      </c>
    </row>
    <row r="148" spans="2:9" ht="30" customHeight="1" thickTop="1" thickBot="1" x14ac:dyDescent="0.3">
      <c r="B148" s="33">
        <f>LARGE(LT!$AH$7:$AH$3006,I148)</f>
        <v>4.8759999999999602E-2</v>
      </c>
      <c r="C148" s="46" t="str">
        <f>VLOOKUP($B148,LT!$AH$7:$AN$3006,C$22,FALSE)</f>
        <v/>
      </c>
      <c r="D148" s="46" t="str">
        <f>VLOOKUP($B148,LT!$AH$7:$AN$3006,D$22,FALSE)</f>
        <v/>
      </c>
      <c r="E148" s="132" t="str">
        <f>VLOOKUP($B148,LT!$AH$7:$AN$3006,E$22,FALSE)</f>
        <v/>
      </c>
      <c r="F148" s="132" t="str">
        <f>VLOOKUP($B148,LT!$AH$7:$AN$3006,F$22,FALSE)</f>
        <v/>
      </c>
      <c r="G148" s="46" t="str">
        <f>VLOOKUP($B148,LT!$AH$7:$AN$3006,G$22,FALSE)</f>
        <v/>
      </c>
      <c r="H148" s="46" t="str">
        <f>VLOOKUP($B148,LT!$AH$7:$AN$3006,H$22,FALSE)</f>
        <v/>
      </c>
      <c r="I148" s="18">
        <v>125</v>
      </c>
    </row>
    <row r="149" spans="2:9" ht="30" customHeight="1" thickTop="1" thickBot="1" x14ac:dyDescent="0.3">
      <c r="B149" s="33">
        <f>LARGE(LT!$AH$7:$AH$3006,I149)</f>
        <v>4.8749999999999599E-2</v>
      </c>
      <c r="C149" s="46" t="str">
        <f>VLOOKUP($B149,LT!$AH$7:$AN$3006,C$22,FALSE)</f>
        <v/>
      </c>
      <c r="D149" s="46" t="str">
        <f>VLOOKUP($B149,LT!$AH$7:$AN$3006,D$22,FALSE)</f>
        <v/>
      </c>
      <c r="E149" s="132" t="str">
        <f>VLOOKUP($B149,LT!$AH$7:$AN$3006,E$22,FALSE)</f>
        <v/>
      </c>
      <c r="F149" s="132" t="str">
        <f>VLOOKUP($B149,LT!$AH$7:$AN$3006,F$22,FALSE)</f>
        <v/>
      </c>
      <c r="G149" s="46" t="str">
        <f>VLOOKUP($B149,LT!$AH$7:$AN$3006,G$22,FALSE)</f>
        <v/>
      </c>
      <c r="H149" s="46" t="str">
        <f>VLOOKUP($B149,LT!$AH$7:$AN$3006,H$22,FALSE)</f>
        <v/>
      </c>
      <c r="I149" s="18">
        <v>126</v>
      </c>
    </row>
    <row r="150" spans="2:9" ht="30" customHeight="1" thickTop="1" thickBot="1" x14ac:dyDescent="0.3">
      <c r="B150" s="33">
        <f>LARGE(LT!$AH$7:$AH$3006,I150)</f>
        <v>4.8739999999999603E-2</v>
      </c>
      <c r="C150" s="46" t="str">
        <f>VLOOKUP($B150,LT!$AH$7:$AN$3006,C$22,FALSE)</f>
        <v/>
      </c>
      <c r="D150" s="46" t="str">
        <f>VLOOKUP($B150,LT!$AH$7:$AN$3006,D$22,FALSE)</f>
        <v/>
      </c>
      <c r="E150" s="132" t="str">
        <f>VLOOKUP($B150,LT!$AH$7:$AN$3006,E$22,FALSE)</f>
        <v/>
      </c>
      <c r="F150" s="132" t="str">
        <f>VLOOKUP($B150,LT!$AH$7:$AN$3006,F$22,FALSE)</f>
        <v/>
      </c>
      <c r="G150" s="46" t="str">
        <f>VLOOKUP($B150,LT!$AH$7:$AN$3006,G$22,FALSE)</f>
        <v/>
      </c>
      <c r="H150" s="46" t="str">
        <f>VLOOKUP($B150,LT!$AH$7:$AN$3006,H$22,FALSE)</f>
        <v/>
      </c>
      <c r="I150" s="18">
        <v>127</v>
      </c>
    </row>
    <row r="151" spans="2:9" ht="30" customHeight="1" thickTop="1" thickBot="1" x14ac:dyDescent="0.3">
      <c r="B151" s="33">
        <f>LARGE(LT!$AH$7:$AH$3006,I151)</f>
        <v>4.87299999999996E-2</v>
      </c>
      <c r="C151" s="46" t="str">
        <f>VLOOKUP($B151,LT!$AH$7:$AN$3006,C$22,FALSE)</f>
        <v/>
      </c>
      <c r="D151" s="46" t="str">
        <f>VLOOKUP($B151,LT!$AH$7:$AN$3006,D$22,FALSE)</f>
        <v/>
      </c>
      <c r="E151" s="132" t="str">
        <f>VLOOKUP($B151,LT!$AH$7:$AN$3006,E$22,FALSE)</f>
        <v/>
      </c>
      <c r="F151" s="132" t="str">
        <f>VLOOKUP($B151,LT!$AH$7:$AN$3006,F$22,FALSE)</f>
        <v/>
      </c>
      <c r="G151" s="46" t="str">
        <f>VLOOKUP($B151,LT!$AH$7:$AN$3006,G$22,FALSE)</f>
        <v/>
      </c>
      <c r="H151" s="46" t="str">
        <f>VLOOKUP($B151,LT!$AH$7:$AN$3006,H$22,FALSE)</f>
        <v/>
      </c>
      <c r="I151" s="18">
        <v>128</v>
      </c>
    </row>
    <row r="152" spans="2:9" ht="30" customHeight="1" thickTop="1" thickBot="1" x14ac:dyDescent="0.3">
      <c r="B152" s="33">
        <f>LARGE(LT!$AH$7:$AH$3006,I152)</f>
        <v>4.8719999999999597E-2</v>
      </c>
      <c r="C152" s="46" t="str">
        <f>VLOOKUP($B152,LT!$AH$7:$AN$3006,C$22,FALSE)</f>
        <v/>
      </c>
      <c r="D152" s="46" t="str">
        <f>VLOOKUP($B152,LT!$AH$7:$AN$3006,D$22,FALSE)</f>
        <v/>
      </c>
      <c r="E152" s="132" t="str">
        <f>VLOOKUP($B152,LT!$AH$7:$AN$3006,E$22,FALSE)</f>
        <v/>
      </c>
      <c r="F152" s="132" t="str">
        <f>VLOOKUP($B152,LT!$AH$7:$AN$3006,F$22,FALSE)</f>
        <v/>
      </c>
      <c r="G152" s="46" t="str">
        <f>VLOOKUP($B152,LT!$AH$7:$AN$3006,G$22,FALSE)</f>
        <v/>
      </c>
      <c r="H152" s="46" t="str">
        <f>VLOOKUP($B152,LT!$AH$7:$AN$3006,H$22,FALSE)</f>
        <v/>
      </c>
      <c r="I152" s="18">
        <v>129</v>
      </c>
    </row>
    <row r="153" spans="2:9" ht="30" customHeight="1" thickTop="1" thickBot="1" x14ac:dyDescent="0.3">
      <c r="B153" s="33">
        <f>LARGE(LT!$AH$7:$AH$3006,I153)</f>
        <v>4.8709999999999601E-2</v>
      </c>
      <c r="C153" s="46" t="str">
        <f>VLOOKUP($B153,LT!$AH$7:$AN$3006,C$22,FALSE)</f>
        <v/>
      </c>
      <c r="D153" s="46" t="str">
        <f>VLOOKUP($B153,LT!$AH$7:$AN$3006,D$22,FALSE)</f>
        <v/>
      </c>
      <c r="E153" s="132" t="str">
        <f>VLOOKUP($B153,LT!$AH$7:$AN$3006,E$22,FALSE)</f>
        <v/>
      </c>
      <c r="F153" s="132" t="str">
        <f>VLOOKUP($B153,LT!$AH$7:$AN$3006,F$22,FALSE)</f>
        <v/>
      </c>
      <c r="G153" s="46" t="str">
        <f>VLOOKUP($B153,LT!$AH$7:$AN$3006,G$22,FALSE)</f>
        <v/>
      </c>
      <c r="H153" s="46" t="str">
        <f>VLOOKUP($B153,LT!$AH$7:$AN$3006,H$22,FALSE)</f>
        <v/>
      </c>
      <c r="I153" s="18">
        <v>130</v>
      </c>
    </row>
    <row r="154" spans="2:9" ht="30" customHeight="1" thickTop="1" thickBot="1" x14ac:dyDescent="0.3">
      <c r="B154" s="33">
        <f>LARGE(LT!$AH$7:$AH$3006,I154)</f>
        <v>4.8699999999999598E-2</v>
      </c>
      <c r="C154" s="46" t="str">
        <f>VLOOKUP($B154,LT!$AH$7:$AN$3006,C$22,FALSE)</f>
        <v/>
      </c>
      <c r="D154" s="46" t="str">
        <f>VLOOKUP($B154,LT!$AH$7:$AN$3006,D$22,FALSE)</f>
        <v/>
      </c>
      <c r="E154" s="132" t="str">
        <f>VLOOKUP($B154,LT!$AH$7:$AN$3006,E$22,FALSE)</f>
        <v/>
      </c>
      <c r="F154" s="132" t="str">
        <f>VLOOKUP($B154,LT!$AH$7:$AN$3006,F$22,FALSE)</f>
        <v/>
      </c>
      <c r="G154" s="46" t="str">
        <f>VLOOKUP($B154,LT!$AH$7:$AN$3006,G$22,FALSE)</f>
        <v/>
      </c>
      <c r="H154" s="46" t="str">
        <f>VLOOKUP($B154,LT!$AH$7:$AN$3006,H$22,FALSE)</f>
        <v/>
      </c>
      <c r="I154" s="18">
        <v>131</v>
      </c>
    </row>
    <row r="155" spans="2:9" ht="30" customHeight="1" thickTop="1" thickBot="1" x14ac:dyDescent="0.3">
      <c r="B155" s="33">
        <f>LARGE(LT!$AH$7:$AH$3006,I155)</f>
        <v>4.8689999999999602E-2</v>
      </c>
      <c r="C155" s="46" t="str">
        <f>VLOOKUP($B155,LT!$AH$7:$AN$3006,C$22,FALSE)</f>
        <v/>
      </c>
      <c r="D155" s="46" t="str">
        <f>VLOOKUP($B155,LT!$AH$7:$AN$3006,D$22,FALSE)</f>
        <v/>
      </c>
      <c r="E155" s="132" t="str">
        <f>VLOOKUP($B155,LT!$AH$7:$AN$3006,E$22,FALSE)</f>
        <v/>
      </c>
      <c r="F155" s="132" t="str">
        <f>VLOOKUP($B155,LT!$AH$7:$AN$3006,F$22,FALSE)</f>
        <v/>
      </c>
      <c r="G155" s="46" t="str">
        <f>VLOOKUP($B155,LT!$AH$7:$AN$3006,G$22,FALSE)</f>
        <v/>
      </c>
      <c r="H155" s="46" t="str">
        <f>VLOOKUP($B155,LT!$AH$7:$AN$3006,H$22,FALSE)</f>
        <v/>
      </c>
      <c r="I155" s="18">
        <v>132</v>
      </c>
    </row>
    <row r="156" spans="2:9" ht="30" customHeight="1" thickTop="1" thickBot="1" x14ac:dyDescent="0.3">
      <c r="B156" s="33">
        <f>LARGE(LT!$AH$7:$AH$3006,I156)</f>
        <v>4.8679999999999599E-2</v>
      </c>
      <c r="C156" s="46" t="str">
        <f>VLOOKUP($B156,LT!$AH$7:$AN$3006,C$22,FALSE)</f>
        <v/>
      </c>
      <c r="D156" s="46" t="str">
        <f>VLOOKUP($B156,LT!$AH$7:$AN$3006,D$22,FALSE)</f>
        <v/>
      </c>
      <c r="E156" s="132" t="str">
        <f>VLOOKUP($B156,LT!$AH$7:$AN$3006,E$22,FALSE)</f>
        <v/>
      </c>
      <c r="F156" s="132" t="str">
        <f>VLOOKUP($B156,LT!$AH$7:$AN$3006,F$22,FALSE)</f>
        <v/>
      </c>
      <c r="G156" s="46" t="str">
        <f>VLOOKUP($B156,LT!$AH$7:$AN$3006,G$22,FALSE)</f>
        <v/>
      </c>
      <c r="H156" s="46" t="str">
        <f>VLOOKUP($B156,LT!$AH$7:$AN$3006,H$22,FALSE)</f>
        <v/>
      </c>
      <c r="I156" s="18">
        <v>133</v>
      </c>
    </row>
    <row r="157" spans="2:9" ht="30" customHeight="1" thickTop="1" thickBot="1" x14ac:dyDescent="0.3">
      <c r="B157" s="33">
        <f>LARGE(LT!$AH$7:$AH$3006,I157)</f>
        <v>4.8669999999999602E-2</v>
      </c>
      <c r="C157" s="46" t="str">
        <f>VLOOKUP($B157,LT!$AH$7:$AN$3006,C$22,FALSE)</f>
        <v/>
      </c>
      <c r="D157" s="46" t="str">
        <f>VLOOKUP($B157,LT!$AH$7:$AN$3006,D$22,FALSE)</f>
        <v/>
      </c>
      <c r="E157" s="132" t="str">
        <f>VLOOKUP($B157,LT!$AH$7:$AN$3006,E$22,FALSE)</f>
        <v/>
      </c>
      <c r="F157" s="132" t="str">
        <f>VLOOKUP($B157,LT!$AH$7:$AN$3006,F$22,FALSE)</f>
        <v/>
      </c>
      <c r="G157" s="46" t="str">
        <f>VLOOKUP($B157,LT!$AH$7:$AN$3006,G$22,FALSE)</f>
        <v/>
      </c>
      <c r="H157" s="46" t="str">
        <f>VLOOKUP($B157,LT!$AH$7:$AN$3006,H$22,FALSE)</f>
        <v/>
      </c>
      <c r="I157" s="18">
        <v>134</v>
      </c>
    </row>
    <row r="158" spans="2:9" ht="30" customHeight="1" thickTop="1" thickBot="1" x14ac:dyDescent="0.3">
      <c r="B158" s="33">
        <f>LARGE(LT!$AH$7:$AH$3006,I158)</f>
        <v>4.8659999999999599E-2</v>
      </c>
      <c r="C158" s="46" t="str">
        <f>VLOOKUP($B158,LT!$AH$7:$AN$3006,C$22,FALSE)</f>
        <v/>
      </c>
      <c r="D158" s="46" t="str">
        <f>VLOOKUP($B158,LT!$AH$7:$AN$3006,D$22,FALSE)</f>
        <v/>
      </c>
      <c r="E158" s="132" t="str">
        <f>VLOOKUP($B158,LT!$AH$7:$AN$3006,E$22,FALSE)</f>
        <v/>
      </c>
      <c r="F158" s="132" t="str">
        <f>VLOOKUP($B158,LT!$AH$7:$AN$3006,F$22,FALSE)</f>
        <v/>
      </c>
      <c r="G158" s="46" t="str">
        <f>VLOOKUP($B158,LT!$AH$7:$AN$3006,G$22,FALSE)</f>
        <v/>
      </c>
      <c r="H158" s="46" t="str">
        <f>VLOOKUP($B158,LT!$AH$7:$AN$3006,H$22,FALSE)</f>
        <v/>
      </c>
      <c r="I158" s="18">
        <v>135</v>
      </c>
    </row>
    <row r="159" spans="2:9" ht="30" customHeight="1" thickTop="1" thickBot="1" x14ac:dyDescent="0.3">
      <c r="B159" s="33">
        <f>LARGE(LT!$AH$7:$AH$3006,I159)</f>
        <v>4.8649999999999603E-2</v>
      </c>
      <c r="C159" s="46" t="str">
        <f>VLOOKUP($B159,LT!$AH$7:$AN$3006,C$22,FALSE)</f>
        <v/>
      </c>
      <c r="D159" s="46" t="str">
        <f>VLOOKUP($B159,LT!$AH$7:$AN$3006,D$22,FALSE)</f>
        <v/>
      </c>
      <c r="E159" s="132" t="str">
        <f>VLOOKUP($B159,LT!$AH$7:$AN$3006,E$22,FALSE)</f>
        <v/>
      </c>
      <c r="F159" s="132" t="str">
        <f>VLOOKUP($B159,LT!$AH$7:$AN$3006,F$22,FALSE)</f>
        <v/>
      </c>
      <c r="G159" s="46" t="str">
        <f>VLOOKUP($B159,LT!$AH$7:$AN$3006,G$22,FALSE)</f>
        <v/>
      </c>
      <c r="H159" s="46" t="str">
        <f>VLOOKUP($B159,LT!$AH$7:$AN$3006,H$22,FALSE)</f>
        <v/>
      </c>
      <c r="I159" s="18">
        <v>136</v>
      </c>
    </row>
    <row r="160" spans="2:9" ht="30" customHeight="1" thickTop="1" thickBot="1" x14ac:dyDescent="0.3">
      <c r="B160" s="33">
        <f>LARGE(LT!$AH$7:$AH$3006,I160)</f>
        <v>4.86399999999996E-2</v>
      </c>
      <c r="C160" s="46" t="str">
        <f>VLOOKUP($B160,LT!$AH$7:$AN$3006,C$22,FALSE)</f>
        <v/>
      </c>
      <c r="D160" s="46" t="str">
        <f>VLOOKUP($B160,LT!$AH$7:$AN$3006,D$22,FALSE)</f>
        <v/>
      </c>
      <c r="E160" s="132" t="str">
        <f>VLOOKUP($B160,LT!$AH$7:$AN$3006,E$22,FALSE)</f>
        <v/>
      </c>
      <c r="F160" s="132" t="str">
        <f>VLOOKUP($B160,LT!$AH$7:$AN$3006,F$22,FALSE)</f>
        <v/>
      </c>
      <c r="G160" s="46" t="str">
        <f>VLOOKUP($B160,LT!$AH$7:$AN$3006,G$22,FALSE)</f>
        <v/>
      </c>
      <c r="H160" s="46" t="str">
        <f>VLOOKUP($B160,LT!$AH$7:$AN$3006,H$22,FALSE)</f>
        <v/>
      </c>
      <c r="I160" s="18">
        <v>137</v>
      </c>
    </row>
    <row r="161" spans="2:9" ht="30" customHeight="1" thickTop="1" thickBot="1" x14ac:dyDescent="0.3">
      <c r="B161" s="33">
        <f>LARGE(LT!$AH$7:$AH$3006,I161)</f>
        <v>4.8629999999999597E-2</v>
      </c>
      <c r="C161" s="46" t="str">
        <f>VLOOKUP($B161,LT!$AH$7:$AN$3006,C$22,FALSE)</f>
        <v/>
      </c>
      <c r="D161" s="46" t="str">
        <f>VLOOKUP($B161,LT!$AH$7:$AN$3006,D$22,FALSE)</f>
        <v/>
      </c>
      <c r="E161" s="132" t="str">
        <f>VLOOKUP($B161,LT!$AH$7:$AN$3006,E$22,FALSE)</f>
        <v/>
      </c>
      <c r="F161" s="132" t="str">
        <f>VLOOKUP($B161,LT!$AH$7:$AN$3006,F$22,FALSE)</f>
        <v/>
      </c>
      <c r="G161" s="46" t="str">
        <f>VLOOKUP($B161,LT!$AH$7:$AN$3006,G$22,FALSE)</f>
        <v/>
      </c>
      <c r="H161" s="46" t="str">
        <f>VLOOKUP($B161,LT!$AH$7:$AN$3006,H$22,FALSE)</f>
        <v/>
      </c>
      <c r="I161" s="18">
        <v>138</v>
      </c>
    </row>
    <row r="162" spans="2:9" ht="30" customHeight="1" thickTop="1" thickBot="1" x14ac:dyDescent="0.3">
      <c r="B162" s="33">
        <f>LARGE(LT!$AH$7:$AH$3006,I162)</f>
        <v>4.8619999999999601E-2</v>
      </c>
      <c r="C162" s="46" t="str">
        <f>VLOOKUP($B162,LT!$AH$7:$AN$3006,C$22,FALSE)</f>
        <v/>
      </c>
      <c r="D162" s="46" t="str">
        <f>VLOOKUP($B162,LT!$AH$7:$AN$3006,D$22,FALSE)</f>
        <v/>
      </c>
      <c r="E162" s="132" t="str">
        <f>VLOOKUP($B162,LT!$AH$7:$AN$3006,E$22,FALSE)</f>
        <v/>
      </c>
      <c r="F162" s="132" t="str">
        <f>VLOOKUP($B162,LT!$AH$7:$AN$3006,F$22,FALSE)</f>
        <v/>
      </c>
      <c r="G162" s="46" t="str">
        <f>VLOOKUP($B162,LT!$AH$7:$AN$3006,G$22,FALSE)</f>
        <v/>
      </c>
      <c r="H162" s="46" t="str">
        <f>VLOOKUP($B162,LT!$AH$7:$AN$3006,H$22,FALSE)</f>
        <v/>
      </c>
      <c r="I162" s="18">
        <v>139</v>
      </c>
    </row>
    <row r="163" spans="2:9" ht="30" customHeight="1" thickTop="1" thickBot="1" x14ac:dyDescent="0.3">
      <c r="B163" s="33">
        <f>LARGE(LT!$AH$7:$AH$3006,I163)</f>
        <v>4.8609999999999598E-2</v>
      </c>
      <c r="C163" s="46" t="str">
        <f>VLOOKUP($B163,LT!$AH$7:$AN$3006,C$22,FALSE)</f>
        <v/>
      </c>
      <c r="D163" s="46" t="str">
        <f>VLOOKUP($B163,LT!$AH$7:$AN$3006,D$22,FALSE)</f>
        <v/>
      </c>
      <c r="E163" s="132" t="str">
        <f>VLOOKUP($B163,LT!$AH$7:$AN$3006,E$22,FALSE)</f>
        <v/>
      </c>
      <c r="F163" s="132" t="str">
        <f>VLOOKUP($B163,LT!$AH$7:$AN$3006,F$22,FALSE)</f>
        <v/>
      </c>
      <c r="G163" s="46" t="str">
        <f>VLOOKUP($B163,LT!$AH$7:$AN$3006,G$22,FALSE)</f>
        <v/>
      </c>
      <c r="H163" s="46" t="str">
        <f>VLOOKUP($B163,LT!$AH$7:$AN$3006,H$22,FALSE)</f>
        <v/>
      </c>
      <c r="I163" s="18">
        <v>140</v>
      </c>
    </row>
    <row r="164" spans="2:9" ht="30" customHeight="1" thickTop="1" thickBot="1" x14ac:dyDescent="0.3">
      <c r="B164" s="33">
        <f>LARGE(LT!$AH$7:$AH$3006,I164)</f>
        <v>4.8599999999999602E-2</v>
      </c>
      <c r="C164" s="46" t="str">
        <f>VLOOKUP($B164,LT!$AH$7:$AN$3006,C$22,FALSE)</f>
        <v/>
      </c>
      <c r="D164" s="46" t="str">
        <f>VLOOKUP($B164,LT!$AH$7:$AN$3006,D$22,FALSE)</f>
        <v/>
      </c>
      <c r="E164" s="132" t="str">
        <f>VLOOKUP($B164,LT!$AH$7:$AN$3006,E$22,FALSE)</f>
        <v/>
      </c>
      <c r="F164" s="132" t="str">
        <f>VLOOKUP($B164,LT!$AH$7:$AN$3006,F$22,FALSE)</f>
        <v/>
      </c>
      <c r="G164" s="46" t="str">
        <f>VLOOKUP($B164,LT!$AH$7:$AN$3006,G$22,FALSE)</f>
        <v/>
      </c>
      <c r="H164" s="46" t="str">
        <f>VLOOKUP($B164,LT!$AH$7:$AN$3006,H$22,FALSE)</f>
        <v/>
      </c>
      <c r="I164" s="18">
        <v>141</v>
      </c>
    </row>
    <row r="165" spans="2:9" ht="30" customHeight="1" thickTop="1" thickBot="1" x14ac:dyDescent="0.3">
      <c r="B165" s="33">
        <f>LARGE(LT!$AH$7:$AH$3006,I165)</f>
        <v>4.8589999999999599E-2</v>
      </c>
      <c r="C165" s="46" t="str">
        <f>VLOOKUP($B165,LT!$AH$7:$AN$3006,C$22,FALSE)</f>
        <v/>
      </c>
      <c r="D165" s="46" t="str">
        <f>VLOOKUP($B165,LT!$AH$7:$AN$3006,D$22,FALSE)</f>
        <v/>
      </c>
      <c r="E165" s="132" t="str">
        <f>VLOOKUP($B165,LT!$AH$7:$AN$3006,E$22,FALSE)</f>
        <v/>
      </c>
      <c r="F165" s="132" t="str">
        <f>VLOOKUP($B165,LT!$AH$7:$AN$3006,F$22,FALSE)</f>
        <v/>
      </c>
      <c r="G165" s="46" t="str">
        <f>VLOOKUP($B165,LT!$AH$7:$AN$3006,G$22,FALSE)</f>
        <v/>
      </c>
      <c r="H165" s="46" t="str">
        <f>VLOOKUP($B165,LT!$AH$7:$AN$3006,H$22,FALSE)</f>
        <v/>
      </c>
      <c r="I165" s="18">
        <v>142</v>
      </c>
    </row>
    <row r="166" spans="2:9" ht="30" customHeight="1" thickTop="1" thickBot="1" x14ac:dyDescent="0.3">
      <c r="B166" s="33">
        <f>LARGE(LT!$AH$7:$AH$3006,I166)</f>
        <v>4.8579999999999603E-2</v>
      </c>
      <c r="C166" s="46" t="str">
        <f>VLOOKUP($B166,LT!$AH$7:$AN$3006,C$22,FALSE)</f>
        <v/>
      </c>
      <c r="D166" s="46" t="str">
        <f>VLOOKUP($B166,LT!$AH$7:$AN$3006,D$22,FALSE)</f>
        <v/>
      </c>
      <c r="E166" s="132" t="str">
        <f>VLOOKUP($B166,LT!$AH$7:$AN$3006,E$22,FALSE)</f>
        <v/>
      </c>
      <c r="F166" s="132" t="str">
        <f>VLOOKUP($B166,LT!$AH$7:$AN$3006,F$22,FALSE)</f>
        <v/>
      </c>
      <c r="G166" s="46" t="str">
        <f>VLOOKUP($B166,LT!$AH$7:$AN$3006,G$22,FALSE)</f>
        <v/>
      </c>
      <c r="H166" s="46" t="str">
        <f>VLOOKUP($B166,LT!$AH$7:$AN$3006,H$22,FALSE)</f>
        <v/>
      </c>
      <c r="I166" s="18">
        <v>143</v>
      </c>
    </row>
    <row r="167" spans="2:9" ht="30" customHeight="1" thickTop="1" thickBot="1" x14ac:dyDescent="0.3">
      <c r="B167" s="33">
        <f>LARGE(LT!$AH$7:$AH$3006,I167)</f>
        <v>4.85699999999996E-2</v>
      </c>
      <c r="C167" s="46" t="str">
        <f>VLOOKUP($B167,LT!$AH$7:$AN$3006,C$22,FALSE)</f>
        <v/>
      </c>
      <c r="D167" s="46" t="str">
        <f>VLOOKUP($B167,LT!$AH$7:$AN$3006,D$22,FALSE)</f>
        <v/>
      </c>
      <c r="E167" s="132" t="str">
        <f>VLOOKUP($B167,LT!$AH$7:$AN$3006,E$22,FALSE)</f>
        <v/>
      </c>
      <c r="F167" s="132" t="str">
        <f>VLOOKUP($B167,LT!$AH$7:$AN$3006,F$22,FALSE)</f>
        <v/>
      </c>
      <c r="G167" s="46" t="str">
        <f>VLOOKUP($B167,LT!$AH$7:$AN$3006,G$22,FALSE)</f>
        <v/>
      </c>
      <c r="H167" s="46" t="str">
        <f>VLOOKUP($B167,LT!$AH$7:$AN$3006,H$22,FALSE)</f>
        <v/>
      </c>
      <c r="I167" s="18">
        <v>144</v>
      </c>
    </row>
    <row r="168" spans="2:9" ht="30" customHeight="1" thickTop="1" thickBot="1" x14ac:dyDescent="0.3">
      <c r="B168" s="33">
        <f>LARGE(LT!$AH$7:$AH$3006,I168)</f>
        <v>4.8559999999999597E-2</v>
      </c>
      <c r="C168" s="46" t="str">
        <f>VLOOKUP($B168,LT!$AH$7:$AN$3006,C$22,FALSE)</f>
        <v/>
      </c>
      <c r="D168" s="46" t="str">
        <f>VLOOKUP($B168,LT!$AH$7:$AN$3006,D$22,FALSE)</f>
        <v/>
      </c>
      <c r="E168" s="132" t="str">
        <f>VLOOKUP($B168,LT!$AH$7:$AN$3006,E$22,FALSE)</f>
        <v/>
      </c>
      <c r="F168" s="132" t="str">
        <f>VLOOKUP($B168,LT!$AH$7:$AN$3006,F$22,FALSE)</f>
        <v/>
      </c>
      <c r="G168" s="46" t="str">
        <f>VLOOKUP($B168,LT!$AH$7:$AN$3006,G$22,FALSE)</f>
        <v/>
      </c>
      <c r="H168" s="46" t="str">
        <f>VLOOKUP($B168,LT!$AH$7:$AN$3006,H$22,FALSE)</f>
        <v/>
      </c>
      <c r="I168" s="18">
        <v>145</v>
      </c>
    </row>
    <row r="169" spans="2:9" ht="30" customHeight="1" thickTop="1" thickBot="1" x14ac:dyDescent="0.3">
      <c r="B169" s="33">
        <f>LARGE(LT!$AH$7:$AH$3006,I169)</f>
        <v>4.85499999999996E-2</v>
      </c>
      <c r="C169" s="46" t="str">
        <f>VLOOKUP($B169,LT!$AH$7:$AN$3006,C$22,FALSE)</f>
        <v/>
      </c>
      <c r="D169" s="46" t="str">
        <f>VLOOKUP($B169,LT!$AH$7:$AN$3006,D$22,FALSE)</f>
        <v/>
      </c>
      <c r="E169" s="132" t="str">
        <f>VLOOKUP($B169,LT!$AH$7:$AN$3006,E$22,FALSE)</f>
        <v/>
      </c>
      <c r="F169" s="132" t="str">
        <f>VLOOKUP($B169,LT!$AH$7:$AN$3006,F$22,FALSE)</f>
        <v/>
      </c>
      <c r="G169" s="46" t="str">
        <f>VLOOKUP($B169,LT!$AH$7:$AN$3006,G$22,FALSE)</f>
        <v/>
      </c>
      <c r="H169" s="46" t="str">
        <f>VLOOKUP($B169,LT!$AH$7:$AN$3006,H$22,FALSE)</f>
        <v/>
      </c>
      <c r="I169" s="18">
        <v>146</v>
      </c>
    </row>
    <row r="170" spans="2:9" ht="30" customHeight="1" thickTop="1" thickBot="1" x14ac:dyDescent="0.3">
      <c r="B170" s="33">
        <f>LARGE(LT!$AH$7:$AH$3006,I170)</f>
        <v>4.8539999999999597E-2</v>
      </c>
      <c r="C170" s="46" t="str">
        <f>VLOOKUP($B170,LT!$AH$7:$AN$3006,C$22,FALSE)</f>
        <v/>
      </c>
      <c r="D170" s="46" t="str">
        <f>VLOOKUP($B170,LT!$AH$7:$AN$3006,D$22,FALSE)</f>
        <v/>
      </c>
      <c r="E170" s="132" t="str">
        <f>VLOOKUP($B170,LT!$AH$7:$AN$3006,E$22,FALSE)</f>
        <v/>
      </c>
      <c r="F170" s="132" t="str">
        <f>VLOOKUP($B170,LT!$AH$7:$AN$3006,F$22,FALSE)</f>
        <v/>
      </c>
      <c r="G170" s="46" t="str">
        <f>VLOOKUP($B170,LT!$AH$7:$AN$3006,G$22,FALSE)</f>
        <v/>
      </c>
      <c r="H170" s="46" t="str">
        <f>VLOOKUP($B170,LT!$AH$7:$AN$3006,H$22,FALSE)</f>
        <v/>
      </c>
      <c r="I170" s="18">
        <v>147</v>
      </c>
    </row>
    <row r="171" spans="2:9" ht="30" customHeight="1" thickTop="1" thickBot="1" x14ac:dyDescent="0.3">
      <c r="B171" s="33">
        <f>LARGE(LT!$AH$7:$AH$3006,I171)</f>
        <v>4.8529999999999601E-2</v>
      </c>
      <c r="C171" s="46" t="str">
        <f>VLOOKUP($B171,LT!$AH$7:$AN$3006,C$22,FALSE)</f>
        <v/>
      </c>
      <c r="D171" s="46" t="str">
        <f>VLOOKUP($B171,LT!$AH$7:$AN$3006,D$22,FALSE)</f>
        <v/>
      </c>
      <c r="E171" s="132" t="str">
        <f>VLOOKUP($B171,LT!$AH$7:$AN$3006,E$22,FALSE)</f>
        <v/>
      </c>
      <c r="F171" s="132" t="str">
        <f>VLOOKUP($B171,LT!$AH$7:$AN$3006,F$22,FALSE)</f>
        <v/>
      </c>
      <c r="G171" s="46" t="str">
        <f>VLOOKUP($B171,LT!$AH$7:$AN$3006,G$22,FALSE)</f>
        <v/>
      </c>
      <c r="H171" s="46" t="str">
        <f>VLOOKUP($B171,LT!$AH$7:$AN$3006,H$22,FALSE)</f>
        <v/>
      </c>
      <c r="I171" s="18">
        <v>148</v>
      </c>
    </row>
    <row r="172" spans="2:9" ht="30" customHeight="1" thickTop="1" thickBot="1" x14ac:dyDescent="0.3">
      <c r="B172" s="33">
        <f>LARGE(LT!$AH$7:$AH$3006,I172)</f>
        <v>4.8519999999999501E-2</v>
      </c>
      <c r="C172" s="46" t="str">
        <f>VLOOKUP($B172,LT!$AH$7:$AN$3006,C$22,FALSE)</f>
        <v/>
      </c>
      <c r="D172" s="46" t="str">
        <f>VLOOKUP($B172,LT!$AH$7:$AN$3006,D$22,FALSE)</f>
        <v/>
      </c>
      <c r="E172" s="132" t="str">
        <f>VLOOKUP($B172,LT!$AH$7:$AN$3006,E$22,FALSE)</f>
        <v/>
      </c>
      <c r="F172" s="132" t="str">
        <f>VLOOKUP($B172,LT!$AH$7:$AN$3006,F$22,FALSE)</f>
        <v/>
      </c>
      <c r="G172" s="46" t="str">
        <f>VLOOKUP($B172,LT!$AH$7:$AN$3006,G$22,FALSE)</f>
        <v/>
      </c>
      <c r="H172" s="46" t="str">
        <f>VLOOKUP($B172,LT!$AH$7:$AN$3006,H$22,FALSE)</f>
        <v/>
      </c>
      <c r="I172" s="18">
        <v>149</v>
      </c>
    </row>
    <row r="173" spans="2:9" ht="30" customHeight="1" thickTop="1" thickBot="1" x14ac:dyDescent="0.3">
      <c r="B173" s="33">
        <f>LARGE(LT!$AH$7:$AH$3006,I173)</f>
        <v>4.8509999999999498E-2</v>
      </c>
      <c r="C173" s="46" t="str">
        <f>VLOOKUP($B173,LT!$AH$7:$AN$3006,C$22,FALSE)</f>
        <v/>
      </c>
      <c r="D173" s="46" t="str">
        <f>VLOOKUP($B173,LT!$AH$7:$AN$3006,D$22,FALSE)</f>
        <v/>
      </c>
      <c r="E173" s="132" t="str">
        <f>VLOOKUP($B173,LT!$AH$7:$AN$3006,E$22,FALSE)</f>
        <v/>
      </c>
      <c r="F173" s="132" t="str">
        <f>VLOOKUP($B173,LT!$AH$7:$AN$3006,F$22,FALSE)</f>
        <v/>
      </c>
      <c r="G173" s="46" t="str">
        <f>VLOOKUP($B173,LT!$AH$7:$AN$3006,G$22,FALSE)</f>
        <v/>
      </c>
      <c r="H173" s="46" t="str">
        <f>VLOOKUP($B173,LT!$AH$7:$AN$3006,H$22,FALSE)</f>
        <v/>
      </c>
      <c r="I173" s="18">
        <v>150</v>
      </c>
    </row>
    <row r="174" spans="2:9" ht="30" customHeight="1" thickTop="1" thickBot="1" x14ac:dyDescent="0.3">
      <c r="B174" s="33">
        <f>LARGE(LT!$AH$7:$AH$3006,I174)</f>
        <v>4.8499999999999502E-2</v>
      </c>
      <c r="C174" s="46" t="str">
        <f>VLOOKUP($B174,LT!$AH$7:$AN$3006,C$22,FALSE)</f>
        <v/>
      </c>
      <c r="D174" s="46" t="str">
        <f>VLOOKUP($B174,LT!$AH$7:$AN$3006,D$22,FALSE)</f>
        <v/>
      </c>
      <c r="E174" s="132" t="str">
        <f>VLOOKUP($B174,LT!$AH$7:$AN$3006,E$22,FALSE)</f>
        <v/>
      </c>
      <c r="F174" s="132" t="str">
        <f>VLOOKUP($B174,LT!$AH$7:$AN$3006,F$22,FALSE)</f>
        <v/>
      </c>
      <c r="G174" s="46" t="str">
        <f>VLOOKUP($B174,LT!$AH$7:$AN$3006,G$22,FALSE)</f>
        <v/>
      </c>
      <c r="H174" s="46" t="str">
        <f>VLOOKUP($B174,LT!$AH$7:$AN$3006,H$22,FALSE)</f>
        <v/>
      </c>
      <c r="I174" s="18">
        <v>151</v>
      </c>
    </row>
    <row r="175" spans="2:9" ht="30" customHeight="1" thickTop="1" thickBot="1" x14ac:dyDescent="0.3">
      <c r="B175" s="33">
        <f>LARGE(LT!$AH$7:$AH$3006,I175)</f>
        <v>4.8489999999999499E-2</v>
      </c>
      <c r="C175" s="46" t="str">
        <f>VLOOKUP($B175,LT!$AH$7:$AN$3006,C$22,FALSE)</f>
        <v/>
      </c>
      <c r="D175" s="46" t="str">
        <f>VLOOKUP($B175,LT!$AH$7:$AN$3006,D$22,FALSE)</f>
        <v/>
      </c>
      <c r="E175" s="132" t="str">
        <f>VLOOKUP($B175,LT!$AH$7:$AN$3006,E$22,FALSE)</f>
        <v/>
      </c>
      <c r="F175" s="132" t="str">
        <f>VLOOKUP($B175,LT!$AH$7:$AN$3006,F$22,FALSE)</f>
        <v/>
      </c>
      <c r="G175" s="46" t="str">
        <f>VLOOKUP($B175,LT!$AH$7:$AN$3006,G$22,FALSE)</f>
        <v/>
      </c>
      <c r="H175" s="46" t="str">
        <f>VLOOKUP($B175,LT!$AH$7:$AN$3006,H$22,FALSE)</f>
        <v/>
      </c>
      <c r="I175" s="18">
        <v>152</v>
      </c>
    </row>
    <row r="176" spans="2:9" ht="30" customHeight="1" thickTop="1" thickBot="1" x14ac:dyDescent="0.3">
      <c r="B176" s="33">
        <f>LARGE(LT!$AH$7:$AH$3006,I176)</f>
        <v>4.8479999999999503E-2</v>
      </c>
      <c r="C176" s="46" t="str">
        <f>VLOOKUP($B176,LT!$AH$7:$AN$3006,C$22,FALSE)</f>
        <v/>
      </c>
      <c r="D176" s="46" t="str">
        <f>VLOOKUP($B176,LT!$AH$7:$AN$3006,D$22,FALSE)</f>
        <v/>
      </c>
      <c r="E176" s="132" t="str">
        <f>VLOOKUP($B176,LT!$AH$7:$AN$3006,E$22,FALSE)</f>
        <v/>
      </c>
      <c r="F176" s="132" t="str">
        <f>VLOOKUP($B176,LT!$AH$7:$AN$3006,F$22,FALSE)</f>
        <v/>
      </c>
      <c r="G176" s="46" t="str">
        <f>VLOOKUP($B176,LT!$AH$7:$AN$3006,G$22,FALSE)</f>
        <v/>
      </c>
      <c r="H176" s="46" t="str">
        <f>VLOOKUP($B176,LT!$AH$7:$AN$3006,H$22,FALSE)</f>
        <v/>
      </c>
      <c r="I176" s="18">
        <v>153</v>
      </c>
    </row>
    <row r="177" spans="2:9" ht="30" customHeight="1" thickTop="1" thickBot="1" x14ac:dyDescent="0.3">
      <c r="B177" s="33">
        <f>LARGE(LT!$AH$7:$AH$3006,I177)</f>
        <v>4.84699999999995E-2</v>
      </c>
      <c r="C177" s="46" t="str">
        <f>VLOOKUP($B177,LT!$AH$7:$AN$3006,C$22,FALSE)</f>
        <v/>
      </c>
      <c r="D177" s="46" t="str">
        <f>VLOOKUP($B177,LT!$AH$7:$AN$3006,D$22,FALSE)</f>
        <v/>
      </c>
      <c r="E177" s="132" t="str">
        <f>VLOOKUP($B177,LT!$AH$7:$AN$3006,E$22,FALSE)</f>
        <v/>
      </c>
      <c r="F177" s="132" t="str">
        <f>VLOOKUP($B177,LT!$AH$7:$AN$3006,F$22,FALSE)</f>
        <v/>
      </c>
      <c r="G177" s="46" t="str">
        <f>VLOOKUP($B177,LT!$AH$7:$AN$3006,G$22,FALSE)</f>
        <v/>
      </c>
      <c r="H177" s="46" t="str">
        <f>VLOOKUP($B177,LT!$AH$7:$AN$3006,H$22,FALSE)</f>
        <v/>
      </c>
      <c r="I177" s="18">
        <v>154</v>
      </c>
    </row>
    <row r="178" spans="2:9" ht="30" customHeight="1" thickTop="1" thickBot="1" x14ac:dyDescent="0.3">
      <c r="B178" s="33">
        <f>LARGE(LT!$AH$7:$AH$3006,I178)</f>
        <v>4.8459999999999497E-2</v>
      </c>
      <c r="C178" s="46" t="str">
        <f>VLOOKUP($B178,LT!$AH$7:$AN$3006,C$22,FALSE)</f>
        <v/>
      </c>
      <c r="D178" s="46" t="str">
        <f>VLOOKUP($B178,LT!$AH$7:$AN$3006,D$22,FALSE)</f>
        <v/>
      </c>
      <c r="E178" s="132" t="str">
        <f>VLOOKUP($B178,LT!$AH$7:$AN$3006,E$22,FALSE)</f>
        <v/>
      </c>
      <c r="F178" s="132" t="str">
        <f>VLOOKUP($B178,LT!$AH$7:$AN$3006,F$22,FALSE)</f>
        <v/>
      </c>
      <c r="G178" s="46" t="str">
        <f>VLOOKUP($B178,LT!$AH$7:$AN$3006,G$22,FALSE)</f>
        <v/>
      </c>
      <c r="H178" s="46" t="str">
        <f>VLOOKUP($B178,LT!$AH$7:$AN$3006,H$22,FALSE)</f>
        <v/>
      </c>
      <c r="I178" s="18">
        <v>155</v>
      </c>
    </row>
    <row r="179" spans="2:9" ht="30" customHeight="1" thickTop="1" thickBot="1" x14ac:dyDescent="0.3">
      <c r="B179" s="33">
        <f>LARGE(LT!$AH$7:$AH$3006,I179)</f>
        <v>4.84499999999995E-2</v>
      </c>
      <c r="C179" s="46" t="str">
        <f>VLOOKUP($B179,LT!$AH$7:$AN$3006,C$22,FALSE)</f>
        <v/>
      </c>
      <c r="D179" s="46" t="str">
        <f>VLOOKUP($B179,LT!$AH$7:$AN$3006,D$22,FALSE)</f>
        <v/>
      </c>
      <c r="E179" s="132" t="str">
        <f>VLOOKUP($B179,LT!$AH$7:$AN$3006,E$22,FALSE)</f>
        <v/>
      </c>
      <c r="F179" s="132" t="str">
        <f>VLOOKUP($B179,LT!$AH$7:$AN$3006,F$22,FALSE)</f>
        <v/>
      </c>
      <c r="G179" s="46" t="str">
        <f>VLOOKUP($B179,LT!$AH$7:$AN$3006,G$22,FALSE)</f>
        <v/>
      </c>
      <c r="H179" s="46" t="str">
        <f>VLOOKUP($B179,LT!$AH$7:$AN$3006,H$22,FALSE)</f>
        <v/>
      </c>
      <c r="I179" s="18">
        <v>156</v>
      </c>
    </row>
    <row r="180" spans="2:9" ht="30" customHeight="1" thickTop="1" thickBot="1" x14ac:dyDescent="0.3">
      <c r="B180" s="33">
        <f>LARGE(LT!$AH$7:$AH$3006,I180)</f>
        <v>4.8439999999999497E-2</v>
      </c>
      <c r="C180" s="46" t="str">
        <f>VLOOKUP($B180,LT!$AH$7:$AN$3006,C$22,FALSE)</f>
        <v/>
      </c>
      <c r="D180" s="46" t="str">
        <f>VLOOKUP($B180,LT!$AH$7:$AN$3006,D$22,FALSE)</f>
        <v/>
      </c>
      <c r="E180" s="132" t="str">
        <f>VLOOKUP($B180,LT!$AH$7:$AN$3006,E$22,FALSE)</f>
        <v/>
      </c>
      <c r="F180" s="132" t="str">
        <f>VLOOKUP($B180,LT!$AH$7:$AN$3006,F$22,FALSE)</f>
        <v/>
      </c>
      <c r="G180" s="46" t="str">
        <f>VLOOKUP($B180,LT!$AH$7:$AN$3006,G$22,FALSE)</f>
        <v/>
      </c>
      <c r="H180" s="46" t="str">
        <f>VLOOKUP($B180,LT!$AH$7:$AN$3006,H$22,FALSE)</f>
        <v/>
      </c>
      <c r="I180" s="18">
        <v>157</v>
      </c>
    </row>
    <row r="181" spans="2:9" ht="30" customHeight="1" thickTop="1" thickBot="1" x14ac:dyDescent="0.3">
      <c r="B181" s="33">
        <f>LARGE(LT!$AH$7:$AH$3006,I181)</f>
        <v>4.8429999999999501E-2</v>
      </c>
      <c r="C181" s="46" t="str">
        <f>VLOOKUP($B181,LT!$AH$7:$AN$3006,C$22,FALSE)</f>
        <v/>
      </c>
      <c r="D181" s="46" t="str">
        <f>VLOOKUP($B181,LT!$AH$7:$AN$3006,D$22,FALSE)</f>
        <v/>
      </c>
      <c r="E181" s="132" t="str">
        <f>VLOOKUP($B181,LT!$AH$7:$AN$3006,E$22,FALSE)</f>
        <v/>
      </c>
      <c r="F181" s="132" t="str">
        <f>VLOOKUP($B181,LT!$AH$7:$AN$3006,F$22,FALSE)</f>
        <v/>
      </c>
      <c r="G181" s="46" t="str">
        <f>VLOOKUP($B181,LT!$AH$7:$AN$3006,G$22,FALSE)</f>
        <v/>
      </c>
      <c r="H181" s="46" t="str">
        <f>VLOOKUP($B181,LT!$AH$7:$AN$3006,H$22,FALSE)</f>
        <v/>
      </c>
      <c r="I181" s="18">
        <v>158</v>
      </c>
    </row>
    <row r="182" spans="2:9" ht="30" customHeight="1" thickTop="1" thickBot="1" x14ac:dyDescent="0.3">
      <c r="B182" s="33">
        <f>LARGE(LT!$AH$7:$AH$3006,I182)</f>
        <v>4.8419999999999498E-2</v>
      </c>
      <c r="C182" s="46" t="str">
        <f>VLOOKUP($B182,LT!$AH$7:$AN$3006,C$22,FALSE)</f>
        <v/>
      </c>
      <c r="D182" s="46" t="str">
        <f>VLOOKUP($B182,LT!$AH$7:$AN$3006,D$22,FALSE)</f>
        <v/>
      </c>
      <c r="E182" s="132" t="str">
        <f>VLOOKUP($B182,LT!$AH$7:$AN$3006,E$22,FALSE)</f>
        <v/>
      </c>
      <c r="F182" s="132" t="str">
        <f>VLOOKUP($B182,LT!$AH$7:$AN$3006,F$22,FALSE)</f>
        <v/>
      </c>
      <c r="G182" s="46" t="str">
        <f>VLOOKUP($B182,LT!$AH$7:$AN$3006,G$22,FALSE)</f>
        <v/>
      </c>
      <c r="H182" s="46" t="str">
        <f>VLOOKUP($B182,LT!$AH$7:$AN$3006,H$22,FALSE)</f>
        <v/>
      </c>
      <c r="I182" s="18">
        <v>159</v>
      </c>
    </row>
    <row r="183" spans="2:9" ht="30" customHeight="1" thickTop="1" thickBot="1" x14ac:dyDescent="0.3">
      <c r="B183" s="33">
        <f>LARGE(LT!$AH$7:$AH$3006,I183)</f>
        <v>4.8409999999999502E-2</v>
      </c>
      <c r="C183" s="46" t="str">
        <f>VLOOKUP($B183,LT!$AH$7:$AN$3006,C$22,FALSE)</f>
        <v/>
      </c>
      <c r="D183" s="46" t="str">
        <f>VLOOKUP($B183,LT!$AH$7:$AN$3006,D$22,FALSE)</f>
        <v/>
      </c>
      <c r="E183" s="132" t="str">
        <f>VLOOKUP($B183,LT!$AH$7:$AN$3006,E$22,FALSE)</f>
        <v/>
      </c>
      <c r="F183" s="132" t="str">
        <f>VLOOKUP($B183,LT!$AH$7:$AN$3006,F$22,FALSE)</f>
        <v/>
      </c>
      <c r="G183" s="46" t="str">
        <f>VLOOKUP($B183,LT!$AH$7:$AN$3006,G$22,FALSE)</f>
        <v/>
      </c>
      <c r="H183" s="46" t="str">
        <f>VLOOKUP($B183,LT!$AH$7:$AN$3006,H$22,FALSE)</f>
        <v/>
      </c>
      <c r="I183" s="18">
        <v>160</v>
      </c>
    </row>
    <row r="184" spans="2:9" ht="30" customHeight="1" thickTop="1" thickBot="1" x14ac:dyDescent="0.3">
      <c r="B184" s="33">
        <f>LARGE(LT!$AH$7:$AH$3006,I184)</f>
        <v>4.8399999999999499E-2</v>
      </c>
      <c r="C184" s="46" t="str">
        <f>VLOOKUP($B184,LT!$AH$7:$AN$3006,C$22,FALSE)</f>
        <v/>
      </c>
      <c r="D184" s="46" t="str">
        <f>VLOOKUP($B184,LT!$AH$7:$AN$3006,D$22,FALSE)</f>
        <v/>
      </c>
      <c r="E184" s="132" t="str">
        <f>VLOOKUP($B184,LT!$AH$7:$AN$3006,E$22,FALSE)</f>
        <v/>
      </c>
      <c r="F184" s="132" t="str">
        <f>VLOOKUP($B184,LT!$AH$7:$AN$3006,F$22,FALSE)</f>
        <v/>
      </c>
      <c r="G184" s="46" t="str">
        <f>VLOOKUP($B184,LT!$AH$7:$AN$3006,G$22,FALSE)</f>
        <v/>
      </c>
      <c r="H184" s="46" t="str">
        <f>VLOOKUP($B184,LT!$AH$7:$AN$3006,H$22,FALSE)</f>
        <v/>
      </c>
      <c r="I184" s="18">
        <v>161</v>
      </c>
    </row>
    <row r="185" spans="2:9" ht="30" customHeight="1" thickTop="1" thickBot="1" x14ac:dyDescent="0.3">
      <c r="B185" s="33">
        <f>LARGE(LT!$AH$7:$AH$3006,I185)</f>
        <v>4.8389999999999503E-2</v>
      </c>
      <c r="C185" s="46" t="str">
        <f>VLOOKUP($B185,LT!$AH$7:$AN$3006,C$22,FALSE)</f>
        <v/>
      </c>
      <c r="D185" s="46" t="str">
        <f>VLOOKUP($B185,LT!$AH$7:$AN$3006,D$22,FALSE)</f>
        <v/>
      </c>
      <c r="E185" s="132" t="str">
        <f>VLOOKUP($B185,LT!$AH$7:$AN$3006,E$22,FALSE)</f>
        <v/>
      </c>
      <c r="F185" s="132" t="str">
        <f>VLOOKUP($B185,LT!$AH$7:$AN$3006,F$22,FALSE)</f>
        <v/>
      </c>
      <c r="G185" s="46" t="str">
        <f>VLOOKUP($B185,LT!$AH$7:$AN$3006,G$22,FALSE)</f>
        <v/>
      </c>
      <c r="H185" s="46" t="str">
        <f>VLOOKUP($B185,LT!$AH$7:$AN$3006,H$22,FALSE)</f>
        <v/>
      </c>
      <c r="I185" s="18">
        <v>162</v>
      </c>
    </row>
    <row r="186" spans="2:9" ht="30" customHeight="1" thickTop="1" thickBot="1" x14ac:dyDescent="0.3">
      <c r="B186" s="33">
        <f>LARGE(LT!$AH$7:$AH$3006,I186)</f>
        <v>4.83799999999995E-2</v>
      </c>
      <c r="C186" s="46" t="str">
        <f>VLOOKUP($B186,LT!$AH$7:$AN$3006,C$22,FALSE)</f>
        <v/>
      </c>
      <c r="D186" s="46" t="str">
        <f>VLOOKUP($B186,LT!$AH$7:$AN$3006,D$22,FALSE)</f>
        <v/>
      </c>
      <c r="E186" s="132" t="str">
        <f>VLOOKUP($B186,LT!$AH$7:$AN$3006,E$22,FALSE)</f>
        <v/>
      </c>
      <c r="F186" s="132" t="str">
        <f>VLOOKUP($B186,LT!$AH$7:$AN$3006,F$22,FALSE)</f>
        <v/>
      </c>
      <c r="G186" s="46" t="str">
        <f>VLOOKUP($B186,LT!$AH$7:$AN$3006,G$22,FALSE)</f>
        <v/>
      </c>
      <c r="H186" s="46" t="str">
        <f>VLOOKUP($B186,LT!$AH$7:$AN$3006,H$22,FALSE)</f>
        <v/>
      </c>
      <c r="I186" s="18">
        <v>163</v>
      </c>
    </row>
    <row r="187" spans="2:9" ht="30" customHeight="1" thickTop="1" thickBot="1" x14ac:dyDescent="0.3">
      <c r="B187" s="33">
        <f>LARGE(LT!$AH$7:$AH$3006,I187)</f>
        <v>4.8369999999999497E-2</v>
      </c>
      <c r="C187" s="46" t="str">
        <f>VLOOKUP($B187,LT!$AH$7:$AN$3006,C$22,FALSE)</f>
        <v/>
      </c>
      <c r="D187" s="46" t="str">
        <f>VLOOKUP($B187,LT!$AH$7:$AN$3006,D$22,FALSE)</f>
        <v/>
      </c>
      <c r="E187" s="132" t="str">
        <f>VLOOKUP($B187,LT!$AH$7:$AN$3006,E$22,FALSE)</f>
        <v/>
      </c>
      <c r="F187" s="132" t="str">
        <f>VLOOKUP($B187,LT!$AH$7:$AN$3006,F$22,FALSE)</f>
        <v/>
      </c>
      <c r="G187" s="46" t="str">
        <f>VLOOKUP($B187,LT!$AH$7:$AN$3006,G$22,FALSE)</f>
        <v/>
      </c>
      <c r="H187" s="46" t="str">
        <f>VLOOKUP($B187,LT!$AH$7:$AN$3006,H$22,FALSE)</f>
        <v/>
      </c>
      <c r="I187" s="18">
        <v>164</v>
      </c>
    </row>
    <row r="188" spans="2:9" ht="30" customHeight="1" thickTop="1" thickBot="1" x14ac:dyDescent="0.3">
      <c r="B188" s="33">
        <f>LARGE(LT!$AH$7:$AH$3006,I188)</f>
        <v>4.8359999999999501E-2</v>
      </c>
      <c r="C188" s="46" t="str">
        <f>VLOOKUP($B188,LT!$AH$7:$AN$3006,C$22,FALSE)</f>
        <v/>
      </c>
      <c r="D188" s="46" t="str">
        <f>VLOOKUP($B188,LT!$AH$7:$AN$3006,D$22,FALSE)</f>
        <v/>
      </c>
      <c r="E188" s="132" t="str">
        <f>VLOOKUP($B188,LT!$AH$7:$AN$3006,E$22,FALSE)</f>
        <v/>
      </c>
      <c r="F188" s="132" t="str">
        <f>VLOOKUP($B188,LT!$AH$7:$AN$3006,F$22,FALSE)</f>
        <v/>
      </c>
      <c r="G188" s="46" t="str">
        <f>VLOOKUP($B188,LT!$AH$7:$AN$3006,G$22,FALSE)</f>
        <v/>
      </c>
      <c r="H188" s="46" t="str">
        <f>VLOOKUP($B188,LT!$AH$7:$AN$3006,H$22,FALSE)</f>
        <v/>
      </c>
      <c r="I188" s="18">
        <v>165</v>
      </c>
    </row>
    <row r="189" spans="2:9" ht="30" customHeight="1" thickTop="1" thickBot="1" x14ac:dyDescent="0.3">
      <c r="B189" s="33">
        <f>LARGE(LT!$AH$7:$AH$3006,I189)</f>
        <v>4.8349999999999498E-2</v>
      </c>
      <c r="C189" s="46" t="str">
        <f>VLOOKUP($B189,LT!$AH$7:$AN$3006,C$22,FALSE)</f>
        <v/>
      </c>
      <c r="D189" s="46" t="str">
        <f>VLOOKUP($B189,LT!$AH$7:$AN$3006,D$22,FALSE)</f>
        <v/>
      </c>
      <c r="E189" s="132" t="str">
        <f>VLOOKUP($B189,LT!$AH$7:$AN$3006,E$22,FALSE)</f>
        <v/>
      </c>
      <c r="F189" s="132" t="str">
        <f>VLOOKUP($B189,LT!$AH$7:$AN$3006,F$22,FALSE)</f>
        <v/>
      </c>
      <c r="G189" s="46" t="str">
        <f>VLOOKUP($B189,LT!$AH$7:$AN$3006,G$22,FALSE)</f>
        <v/>
      </c>
      <c r="H189" s="46" t="str">
        <f>VLOOKUP($B189,LT!$AH$7:$AN$3006,H$22,FALSE)</f>
        <v/>
      </c>
      <c r="I189" s="18">
        <v>166</v>
      </c>
    </row>
    <row r="190" spans="2:9" ht="30" customHeight="1" thickTop="1" thickBot="1" x14ac:dyDescent="0.3">
      <c r="B190" s="33">
        <f>LARGE(LT!$AH$7:$AH$3006,I190)</f>
        <v>4.8339999999999501E-2</v>
      </c>
      <c r="C190" s="46" t="str">
        <f>VLOOKUP($B190,LT!$AH$7:$AN$3006,C$22,FALSE)</f>
        <v/>
      </c>
      <c r="D190" s="46" t="str">
        <f>VLOOKUP($B190,LT!$AH$7:$AN$3006,D$22,FALSE)</f>
        <v/>
      </c>
      <c r="E190" s="132" t="str">
        <f>VLOOKUP($B190,LT!$AH$7:$AN$3006,E$22,FALSE)</f>
        <v/>
      </c>
      <c r="F190" s="132" t="str">
        <f>VLOOKUP($B190,LT!$AH$7:$AN$3006,F$22,FALSE)</f>
        <v/>
      </c>
      <c r="G190" s="46" t="str">
        <f>VLOOKUP($B190,LT!$AH$7:$AN$3006,G$22,FALSE)</f>
        <v/>
      </c>
      <c r="H190" s="46" t="str">
        <f>VLOOKUP($B190,LT!$AH$7:$AN$3006,H$22,FALSE)</f>
        <v/>
      </c>
      <c r="I190" s="18">
        <v>167</v>
      </c>
    </row>
    <row r="191" spans="2:9" ht="30" customHeight="1" thickTop="1" thickBot="1" x14ac:dyDescent="0.3">
      <c r="B191" s="33">
        <f>LARGE(LT!$AH$7:$AH$3006,I191)</f>
        <v>4.8329999999999498E-2</v>
      </c>
      <c r="C191" s="46" t="str">
        <f>VLOOKUP($B191,LT!$AH$7:$AN$3006,C$22,FALSE)</f>
        <v/>
      </c>
      <c r="D191" s="46" t="str">
        <f>VLOOKUP($B191,LT!$AH$7:$AN$3006,D$22,FALSE)</f>
        <v/>
      </c>
      <c r="E191" s="132" t="str">
        <f>VLOOKUP($B191,LT!$AH$7:$AN$3006,E$22,FALSE)</f>
        <v/>
      </c>
      <c r="F191" s="132" t="str">
        <f>VLOOKUP($B191,LT!$AH$7:$AN$3006,F$22,FALSE)</f>
        <v/>
      </c>
      <c r="G191" s="46" t="str">
        <f>VLOOKUP($B191,LT!$AH$7:$AN$3006,G$22,FALSE)</f>
        <v/>
      </c>
      <c r="H191" s="46" t="str">
        <f>VLOOKUP($B191,LT!$AH$7:$AN$3006,H$22,FALSE)</f>
        <v/>
      </c>
      <c r="I191" s="18">
        <v>168</v>
      </c>
    </row>
    <row r="192" spans="2:9" ht="30" customHeight="1" thickTop="1" thickBot="1" x14ac:dyDescent="0.3">
      <c r="B192" s="33">
        <f>LARGE(LT!$AH$7:$AH$3006,I192)</f>
        <v>4.8319999999999502E-2</v>
      </c>
      <c r="C192" s="46" t="str">
        <f>VLOOKUP($B192,LT!$AH$7:$AN$3006,C$22,FALSE)</f>
        <v/>
      </c>
      <c r="D192" s="46" t="str">
        <f>VLOOKUP($B192,LT!$AH$7:$AN$3006,D$22,FALSE)</f>
        <v/>
      </c>
      <c r="E192" s="132" t="str">
        <f>VLOOKUP($B192,LT!$AH$7:$AN$3006,E$22,FALSE)</f>
        <v/>
      </c>
      <c r="F192" s="132" t="str">
        <f>VLOOKUP($B192,LT!$AH$7:$AN$3006,F$22,FALSE)</f>
        <v/>
      </c>
      <c r="G192" s="46" t="str">
        <f>VLOOKUP($B192,LT!$AH$7:$AN$3006,G$22,FALSE)</f>
        <v/>
      </c>
      <c r="H192" s="46" t="str">
        <f>VLOOKUP($B192,LT!$AH$7:$AN$3006,H$22,FALSE)</f>
        <v/>
      </c>
      <c r="I192" s="18">
        <v>169</v>
      </c>
    </row>
    <row r="193" spans="2:9" ht="30" customHeight="1" thickTop="1" thickBot="1" x14ac:dyDescent="0.3">
      <c r="B193" s="33">
        <f>LARGE(LT!$AH$7:$AH$3006,I193)</f>
        <v>4.8309999999999499E-2</v>
      </c>
      <c r="C193" s="46" t="str">
        <f>VLOOKUP($B193,LT!$AH$7:$AN$3006,C$22,FALSE)</f>
        <v/>
      </c>
      <c r="D193" s="46" t="str">
        <f>VLOOKUP($B193,LT!$AH$7:$AN$3006,D$22,FALSE)</f>
        <v/>
      </c>
      <c r="E193" s="132" t="str">
        <f>VLOOKUP($B193,LT!$AH$7:$AN$3006,E$22,FALSE)</f>
        <v/>
      </c>
      <c r="F193" s="132" t="str">
        <f>VLOOKUP($B193,LT!$AH$7:$AN$3006,F$22,FALSE)</f>
        <v/>
      </c>
      <c r="G193" s="46" t="str">
        <f>VLOOKUP($B193,LT!$AH$7:$AN$3006,G$22,FALSE)</f>
        <v/>
      </c>
      <c r="H193" s="46" t="str">
        <f>VLOOKUP($B193,LT!$AH$7:$AN$3006,H$22,FALSE)</f>
        <v/>
      </c>
      <c r="I193" s="18">
        <v>170</v>
      </c>
    </row>
    <row r="194" spans="2:9" ht="30" customHeight="1" thickTop="1" thickBot="1" x14ac:dyDescent="0.3">
      <c r="B194" s="33">
        <f>LARGE(LT!$AH$7:$AH$3006,I194)</f>
        <v>4.8299999999999503E-2</v>
      </c>
      <c r="C194" s="46" t="str">
        <f>VLOOKUP($B194,LT!$AH$7:$AN$3006,C$22,FALSE)</f>
        <v/>
      </c>
      <c r="D194" s="46" t="str">
        <f>VLOOKUP($B194,LT!$AH$7:$AN$3006,D$22,FALSE)</f>
        <v/>
      </c>
      <c r="E194" s="132" t="str">
        <f>VLOOKUP($B194,LT!$AH$7:$AN$3006,E$22,FALSE)</f>
        <v/>
      </c>
      <c r="F194" s="132" t="str">
        <f>VLOOKUP($B194,LT!$AH$7:$AN$3006,F$22,FALSE)</f>
        <v/>
      </c>
      <c r="G194" s="46" t="str">
        <f>VLOOKUP($B194,LT!$AH$7:$AN$3006,G$22,FALSE)</f>
        <v/>
      </c>
      <c r="H194" s="46" t="str">
        <f>VLOOKUP($B194,LT!$AH$7:$AN$3006,H$22,FALSE)</f>
        <v/>
      </c>
      <c r="I194" s="18">
        <v>171</v>
      </c>
    </row>
    <row r="195" spans="2:9" ht="30" customHeight="1" thickTop="1" thickBot="1" x14ac:dyDescent="0.3">
      <c r="B195" s="33">
        <f>LARGE(LT!$AH$7:$AH$3006,I195)</f>
        <v>4.82899999999995E-2</v>
      </c>
      <c r="C195" s="46" t="str">
        <f>VLOOKUP($B195,LT!$AH$7:$AN$3006,C$22,FALSE)</f>
        <v/>
      </c>
      <c r="D195" s="46" t="str">
        <f>VLOOKUP($B195,LT!$AH$7:$AN$3006,D$22,FALSE)</f>
        <v/>
      </c>
      <c r="E195" s="132" t="str">
        <f>VLOOKUP($B195,LT!$AH$7:$AN$3006,E$22,FALSE)</f>
        <v/>
      </c>
      <c r="F195" s="132" t="str">
        <f>VLOOKUP($B195,LT!$AH$7:$AN$3006,F$22,FALSE)</f>
        <v/>
      </c>
      <c r="G195" s="46" t="str">
        <f>VLOOKUP($B195,LT!$AH$7:$AN$3006,G$22,FALSE)</f>
        <v/>
      </c>
      <c r="H195" s="46" t="str">
        <f>VLOOKUP($B195,LT!$AH$7:$AN$3006,H$22,FALSE)</f>
        <v/>
      </c>
      <c r="I195" s="18">
        <v>172</v>
      </c>
    </row>
    <row r="196" spans="2:9" ht="30" customHeight="1" thickTop="1" thickBot="1" x14ac:dyDescent="0.3">
      <c r="B196" s="33">
        <f>LARGE(LT!$AH$7:$AH$3006,I196)</f>
        <v>4.8279999999999497E-2</v>
      </c>
      <c r="C196" s="46" t="str">
        <f>VLOOKUP($B196,LT!$AH$7:$AN$3006,C$22,FALSE)</f>
        <v/>
      </c>
      <c r="D196" s="46" t="str">
        <f>VLOOKUP($B196,LT!$AH$7:$AN$3006,D$22,FALSE)</f>
        <v/>
      </c>
      <c r="E196" s="132" t="str">
        <f>VLOOKUP($B196,LT!$AH$7:$AN$3006,E$22,FALSE)</f>
        <v/>
      </c>
      <c r="F196" s="132" t="str">
        <f>VLOOKUP($B196,LT!$AH$7:$AN$3006,F$22,FALSE)</f>
        <v/>
      </c>
      <c r="G196" s="46" t="str">
        <f>VLOOKUP($B196,LT!$AH$7:$AN$3006,G$22,FALSE)</f>
        <v/>
      </c>
      <c r="H196" s="46" t="str">
        <f>VLOOKUP($B196,LT!$AH$7:$AN$3006,H$22,FALSE)</f>
        <v/>
      </c>
      <c r="I196" s="18">
        <v>173</v>
      </c>
    </row>
    <row r="197" spans="2:9" ht="30" customHeight="1" thickTop="1" thickBot="1" x14ac:dyDescent="0.3">
      <c r="B197" s="33">
        <f>LARGE(LT!$AH$7:$AH$3006,I197)</f>
        <v>4.8269999999999501E-2</v>
      </c>
      <c r="C197" s="46" t="str">
        <f>VLOOKUP($B197,LT!$AH$7:$AN$3006,C$22,FALSE)</f>
        <v/>
      </c>
      <c r="D197" s="46" t="str">
        <f>VLOOKUP($B197,LT!$AH$7:$AN$3006,D$22,FALSE)</f>
        <v/>
      </c>
      <c r="E197" s="132" t="str">
        <f>VLOOKUP($B197,LT!$AH$7:$AN$3006,E$22,FALSE)</f>
        <v/>
      </c>
      <c r="F197" s="132" t="str">
        <f>VLOOKUP($B197,LT!$AH$7:$AN$3006,F$22,FALSE)</f>
        <v/>
      </c>
      <c r="G197" s="46" t="str">
        <f>VLOOKUP($B197,LT!$AH$7:$AN$3006,G$22,FALSE)</f>
        <v/>
      </c>
      <c r="H197" s="46" t="str">
        <f>VLOOKUP($B197,LT!$AH$7:$AN$3006,H$22,FALSE)</f>
        <v/>
      </c>
      <c r="I197" s="18">
        <v>174</v>
      </c>
    </row>
    <row r="198" spans="2:9" ht="30" customHeight="1" thickTop="1" thickBot="1" x14ac:dyDescent="0.3">
      <c r="B198" s="33">
        <f>LARGE(LT!$AH$7:$AH$3006,I198)</f>
        <v>4.8259999999999498E-2</v>
      </c>
      <c r="C198" s="46" t="str">
        <f>VLOOKUP($B198,LT!$AH$7:$AN$3006,C$22,FALSE)</f>
        <v/>
      </c>
      <c r="D198" s="46" t="str">
        <f>VLOOKUP($B198,LT!$AH$7:$AN$3006,D$22,FALSE)</f>
        <v/>
      </c>
      <c r="E198" s="132" t="str">
        <f>VLOOKUP($B198,LT!$AH$7:$AN$3006,E$22,FALSE)</f>
        <v/>
      </c>
      <c r="F198" s="132" t="str">
        <f>VLOOKUP($B198,LT!$AH$7:$AN$3006,F$22,FALSE)</f>
        <v/>
      </c>
      <c r="G198" s="46" t="str">
        <f>VLOOKUP($B198,LT!$AH$7:$AN$3006,G$22,FALSE)</f>
        <v/>
      </c>
      <c r="H198" s="46" t="str">
        <f>VLOOKUP($B198,LT!$AH$7:$AN$3006,H$22,FALSE)</f>
        <v/>
      </c>
      <c r="I198" s="18">
        <v>175</v>
      </c>
    </row>
    <row r="199" spans="2:9" ht="30" customHeight="1" thickTop="1" thickBot="1" x14ac:dyDescent="0.3">
      <c r="B199" s="33">
        <f>LARGE(LT!$AH$7:$AH$3006,I199)</f>
        <v>4.8249999999999502E-2</v>
      </c>
      <c r="C199" s="46" t="str">
        <f>VLOOKUP($B199,LT!$AH$7:$AN$3006,C$22,FALSE)</f>
        <v/>
      </c>
      <c r="D199" s="46" t="str">
        <f>VLOOKUP($B199,LT!$AH$7:$AN$3006,D$22,FALSE)</f>
        <v/>
      </c>
      <c r="E199" s="132" t="str">
        <f>VLOOKUP($B199,LT!$AH$7:$AN$3006,E$22,FALSE)</f>
        <v/>
      </c>
      <c r="F199" s="132" t="str">
        <f>VLOOKUP($B199,LT!$AH$7:$AN$3006,F$22,FALSE)</f>
        <v/>
      </c>
      <c r="G199" s="46" t="str">
        <f>VLOOKUP($B199,LT!$AH$7:$AN$3006,G$22,FALSE)</f>
        <v/>
      </c>
      <c r="H199" s="46" t="str">
        <f>VLOOKUP($B199,LT!$AH$7:$AN$3006,H$22,FALSE)</f>
        <v/>
      </c>
      <c r="I199" s="18">
        <v>176</v>
      </c>
    </row>
    <row r="200" spans="2:9" ht="30" customHeight="1" thickTop="1" thickBot="1" x14ac:dyDescent="0.3">
      <c r="B200" s="33">
        <f>LARGE(LT!$AH$7:$AH$3006,I200)</f>
        <v>4.8239999999999499E-2</v>
      </c>
      <c r="C200" s="46" t="str">
        <f>VLOOKUP($B200,LT!$AH$7:$AN$3006,C$22,FALSE)</f>
        <v/>
      </c>
      <c r="D200" s="46" t="str">
        <f>VLOOKUP($B200,LT!$AH$7:$AN$3006,D$22,FALSE)</f>
        <v/>
      </c>
      <c r="E200" s="132" t="str">
        <f>VLOOKUP($B200,LT!$AH$7:$AN$3006,E$22,FALSE)</f>
        <v/>
      </c>
      <c r="F200" s="132" t="str">
        <f>VLOOKUP($B200,LT!$AH$7:$AN$3006,F$22,FALSE)</f>
        <v/>
      </c>
      <c r="G200" s="46" t="str">
        <f>VLOOKUP($B200,LT!$AH$7:$AN$3006,G$22,FALSE)</f>
        <v/>
      </c>
      <c r="H200" s="46" t="str">
        <f>VLOOKUP($B200,LT!$AH$7:$AN$3006,H$22,FALSE)</f>
        <v/>
      </c>
      <c r="I200" s="18">
        <v>177</v>
      </c>
    </row>
    <row r="201" spans="2:9" ht="30" customHeight="1" thickTop="1" thickBot="1" x14ac:dyDescent="0.3">
      <c r="B201" s="33">
        <f>LARGE(LT!$AH$7:$AH$3006,I201)</f>
        <v>4.8229999999999502E-2</v>
      </c>
      <c r="C201" s="46" t="str">
        <f>VLOOKUP($B201,LT!$AH$7:$AN$3006,C$22,FALSE)</f>
        <v/>
      </c>
      <c r="D201" s="46" t="str">
        <f>VLOOKUP($B201,LT!$AH$7:$AN$3006,D$22,FALSE)</f>
        <v/>
      </c>
      <c r="E201" s="132" t="str">
        <f>VLOOKUP($B201,LT!$AH$7:$AN$3006,E$22,FALSE)</f>
        <v/>
      </c>
      <c r="F201" s="132" t="str">
        <f>VLOOKUP($B201,LT!$AH$7:$AN$3006,F$22,FALSE)</f>
        <v/>
      </c>
      <c r="G201" s="46" t="str">
        <f>VLOOKUP($B201,LT!$AH$7:$AN$3006,G$22,FALSE)</f>
        <v/>
      </c>
      <c r="H201" s="46" t="str">
        <f>VLOOKUP($B201,LT!$AH$7:$AN$3006,H$22,FALSE)</f>
        <v/>
      </c>
      <c r="I201" s="18">
        <v>178</v>
      </c>
    </row>
    <row r="202" spans="2:9" ht="30" customHeight="1" thickTop="1" thickBot="1" x14ac:dyDescent="0.3">
      <c r="B202" s="33">
        <f>LARGE(LT!$AH$7:$AH$3006,I202)</f>
        <v>4.8219999999999499E-2</v>
      </c>
      <c r="C202" s="46" t="str">
        <f>VLOOKUP($B202,LT!$AH$7:$AN$3006,C$22,FALSE)</f>
        <v/>
      </c>
      <c r="D202" s="46" t="str">
        <f>VLOOKUP($B202,LT!$AH$7:$AN$3006,D$22,FALSE)</f>
        <v/>
      </c>
      <c r="E202" s="132" t="str">
        <f>VLOOKUP($B202,LT!$AH$7:$AN$3006,E$22,FALSE)</f>
        <v/>
      </c>
      <c r="F202" s="132" t="str">
        <f>VLOOKUP($B202,LT!$AH$7:$AN$3006,F$22,FALSE)</f>
        <v/>
      </c>
      <c r="G202" s="46" t="str">
        <f>VLOOKUP($B202,LT!$AH$7:$AN$3006,G$22,FALSE)</f>
        <v/>
      </c>
      <c r="H202" s="46" t="str">
        <f>VLOOKUP($B202,LT!$AH$7:$AN$3006,H$22,FALSE)</f>
        <v/>
      </c>
      <c r="I202" s="18">
        <v>179</v>
      </c>
    </row>
    <row r="203" spans="2:9" ht="30" customHeight="1" thickTop="1" thickBot="1" x14ac:dyDescent="0.3">
      <c r="B203" s="33">
        <f>LARGE(LT!$AH$7:$AH$3006,I203)</f>
        <v>4.8209999999999503E-2</v>
      </c>
      <c r="C203" s="46" t="str">
        <f>VLOOKUP($B203,LT!$AH$7:$AN$3006,C$22,FALSE)</f>
        <v/>
      </c>
      <c r="D203" s="46" t="str">
        <f>VLOOKUP($B203,LT!$AH$7:$AN$3006,D$22,FALSE)</f>
        <v/>
      </c>
      <c r="E203" s="132" t="str">
        <f>VLOOKUP($B203,LT!$AH$7:$AN$3006,E$22,FALSE)</f>
        <v/>
      </c>
      <c r="F203" s="132" t="str">
        <f>VLOOKUP($B203,LT!$AH$7:$AN$3006,F$22,FALSE)</f>
        <v/>
      </c>
      <c r="G203" s="46" t="str">
        <f>VLOOKUP($B203,LT!$AH$7:$AN$3006,G$22,FALSE)</f>
        <v/>
      </c>
      <c r="H203" s="46" t="str">
        <f>VLOOKUP($B203,LT!$AH$7:$AN$3006,H$22,FALSE)</f>
        <v/>
      </c>
      <c r="I203" s="18">
        <v>180</v>
      </c>
    </row>
    <row r="204" spans="2:9" ht="30" customHeight="1" thickTop="1" thickBot="1" x14ac:dyDescent="0.3">
      <c r="B204" s="33">
        <f>LARGE(LT!$AH$7:$AH$3006,I204)</f>
        <v>4.81999999999995E-2</v>
      </c>
      <c r="C204" s="46" t="str">
        <f>VLOOKUP($B204,LT!$AH$7:$AN$3006,C$22,FALSE)</f>
        <v/>
      </c>
      <c r="D204" s="46" t="str">
        <f>VLOOKUP($B204,LT!$AH$7:$AN$3006,D$22,FALSE)</f>
        <v/>
      </c>
      <c r="E204" s="132" t="str">
        <f>VLOOKUP($B204,LT!$AH$7:$AN$3006,E$22,FALSE)</f>
        <v/>
      </c>
      <c r="F204" s="132" t="str">
        <f>VLOOKUP($B204,LT!$AH$7:$AN$3006,F$22,FALSE)</f>
        <v/>
      </c>
      <c r="G204" s="46" t="str">
        <f>VLOOKUP($B204,LT!$AH$7:$AN$3006,G$22,FALSE)</f>
        <v/>
      </c>
      <c r="H204" s="46" t="str">
        <f>VLOOKUP($B204,LT!$AH$7:$AN$3006,H$22,FALSE)</f>
        <v/>
      </c>
      <c r="I204" s="18">
        <v>181</v>
      </c>
    </row>
    <row r="205" spans="2:9" ht="30" customHeight="1" thickTop="1" thickBot="1" x14ac:dyDescent="0.3">
      <c r="B205" s="33">
        <f>LARGE(LT!$AH$7:$AH$3006,I205)</f>
        <v>4.8189999999999497E-2</v>
      </c>
      <c r="C205" s="46" t="str">
        <f>VLOOKUP($B205,LT!$AH$7:$AN$3006,C$22,FALSE)</f>
        <v/>
      </c>
      <c r="D205" s="46" t="str">
        <f>VLOOKUP($B205,LT!$AH$7:$AN$3006,D$22,FALSE)</f>
        <v/>
      </c>
      <c r="E205" s="132" t="str">
        <f>VLOOKUP($B205,LT!$AH$7:$AN$3006,E$22,FALSE)</f>
        <v/>
      </c>
      <c r="F205" s="132" t="str">
        <f>VLOOKUP($B205,LT!$AH$7:$AN$3006,F$22,FALSE)</f>
        <v/>
      </c>
      <c r="G205" s="46" t="str">
        <f>VLOOKUP($B205,LT!$AH$7:$AN$3006,G$22,FALSE)</f>
        <v/>
      </c>
      <c r="H205" s="46" t="str">
        <f>VLOOKUP($B205,LT!$AH$7:$AN$3006,H$22,FALSE)</f>
        <v/>
      </c>
      <c r="I205" s="18">
        <v>182</v>
      </c>
    </row>
    <row r="206" spans="2:9" ht="30" customHeight="1" thickTop="1" thickBot="1" x14ac:dyDescent="0.3">
      <c r="B206" s="33">
        <f>LARGE(LT!$AH$7:$AH$3006,I206)</f>
        <v>4.8179999999999397E-2</v>
      </c>
      <c r="C206" s="46" t="str">
        <f>VLOOKUP($B206,LT!$AH$7:$AN$3006,C$22,FALSE)</f>
        <v/>
      </c>
      <c r="D206" s="46" t="str">
        <f>VLOOKUP($B206,LT!$AH$7:$AN$3006,D$22,FALSE)</f>
        <v/>
      </c>
      <c r="E206" s="132" t="str">
        <f>VLOOKUP($B206,LT!$AH$7:$AN$3006,E$22,FALSE)</f>
        <v/>
      </c>
      <c r="F206" s="132" t="str">
        <f>VLOOKUP($B206,LT!$AH$7:$AN$3006,F$22,FALSE)</f>
        <v/>
      </c>
      <c r="G206" s="46" t="str">
        <f>VLOOKUP($B206,LT!$AH$7:$AN$3006,G$22,FALSE)</f>
        <v/>
      </c>
      <c r="H206" s="46" t="str">
        <f>VLOOKUP($B206,LT!$AH$7:$AN$3006,H$22,FALSE)</f>
        <v/>
      </c>
      <c r="I206" s="18">
        <v>183</v>
      </c>
    </row>
    <row r="207" spans="2:9" ht="30" customHeight="1" thickTop="1" thickBot="1" x14ac:dyDescent="0.3">
      <c r="B207" s="33">
        <f>LARGE(LT!$AH$7:$AH$3006,I207)</f>
        <v>4.8169999999999401E-2</v>
      </c>
      <c r="C207" s="46" t="str">
        <f>VLOOKUP($B207,LT!$AH$7:$AN$3006,C$22,FALSE)</f>
        <v/>
      </c>
      <c r="D207" s="46" t="str">
        <f>VLOOKUP($B207,LT!$AH$7:$AN$3006,D$22,FALSE)</f>
        <v/>
      </c>
      <c r="E207" s="132" t="str">
        <f>VLOOKUP($B207,LT!$AH$7:$AN$3006,E$22,FALSE)</f>
        <v/>
      </c>
      <c r="F207" s="132" t="str">
        <f>VLOOKUP($B207,LT!$AH$7:$AN$3006,F$22,FALSE)</f>
        <v/>
      </c>
      <c r="G207" s="46" t="str">
        <f>VLOOKUP($B207,LT!$AH$7:$AN$3006,G$22,FALSE)</f>
        <v/>
      </c>
      <c r="H207" s="46" t="str">
        <f>VLOOKUP($B207,LT!$AH$7:$AN$3006,H$22,FALSE)</f>
        <v/>
      </c>
      <c r="I207" s="18">
        <v>184</v>
      </c>
    </row>
    <row r="208" spans="2:9" ht="30" customHeight="1" thickTop="1" thickBot="1" x14ac:dyDescent="0.3">
      <c r="B208" s="33">
        <f>LARGE(LT!$AH$7:$AH$3006,I208)</f>
        <v>4.8159999999999398E-2</v>
      </c>
      <c r="C208" s="46" t="str">
        <f>VLOOKUP($B208,LT!$AH$7:$AN$3006,C$22,FALSE)</f>
        <v/>
      </c>
      <c r="D208" s="46" t="str">
        <f>VLOOKUP($B208,LT!$AH$7:$AN$3006,D$22,FALSE)</f>
        <v/>
      </c>
      <c r="E208" s="132" t="str">
        <f>VLOOKUP($B208,LT!$AH$7:$AN$3006,E$22,FALSE)</f>
        <v/>
      </c>
      <c r="F208" s="132" t="str">
        <f>VLOOKUP($B208,LT!$AH$7:$AN$3006,F$22,FALSE)</f>
        <v/>
      </c>
      <c r="G208" s="46" t="str">
        <f>VLOOKUP($B208,LT!$AH$7:$AN$3006,G$22,FALSE)</f>
        <v/>
      </c>
      <c r="H208" s="46" t="str">
        <f>VLOOKUP($B208,LT!$AH$7:$AN$3006,H$22,FALSE)</f>
        <v/>
      </c>
      <c r="I208" s="18">
        <v>185</v>
      </c>
    </row>
    <row r="209" spans="2:9" ht="30" customHeight="1" thickTop="1" thickBot="1" x14ac:dyDescent="0.3">
      <c r="B209" s="33">
        <f>LARGE(LT!$AH$7:$AH$3006,I209)</f>
        <v>4.8149999999999402E-2</v>
      </c>
      <c r="C209" s="46" t="str">
        <f>VLOOKUP($B209,LT!$AH$7:$AN$3006,C$22,FALSE)</f>
        <v/>
      </c>
      <c r="D209" s="46" t="str">
        <f>VLOOKUP($B209,LT!$AH$7:$AN$3006,D$22,FALSE)</f>
        <v/>
      </c>
      <c r="E209" s="132" t="str">
        <f>VLOOKUP($B209,LT!$AH$7:$AN$3006,E$22,FALSE)</f>
        <v/>
      </c>
      <c r="F209" s="132" t="str">
        <f>VLOOKUP($B209,LT!$AH$7:$AN$3006,F$22,FALSE)</f>
        <v/>
      </c>
      <c r="G209" s="46" t="str">
        <f>VLOOKUP($B209,LT!$AH$7:$AN$3006,G$22,FALSE)</f>
        <v/>
      </c>
      <c r="H209" s="46" t="str">
        <f>VLOOKUP($B209,LT!$AH$7:$AN$3006,H$22,FALSE)</f>
        <v/>
      </c>
      <c r="I209" s="18">
        <v>186</v>
      </c>
    </row>
    <row r="210" spans="2:9" ht="30" customHeight="1" thickTop="1" thickBot="1" x14ac:dyDescent="0.3">
      <c r="B210" s="33">
        <f>LARGE(LT!$AH$7:$AH$3006,I210)</f>
        <v>4.8139999999999399E-2</v>
      </c>
      <c r="C210" s="46" t="str">
        <f>VLOOKUP($B210,LT!$AH$7:$AN$3006,C$22,FALSE)</f>
        <v/>
      </c>
      <c r="D210" s="46" t="str">
        <f>VLOOKUP($B210,LT!$AH$7:$AN$3006,D$22,FALSE)</f>
        <v/>
      </c>
      <c r="E210" s="132" t="str">
        <f>VLOOKUP($B210,LT!$AH$7:$AN$3006,E$22,FALSE)</f>
        <v/>
      </c>
      <c r="F210" s="132" t="str">
        <f>VLOOKUP($B210,LT!$AH$7:$AN$3006,F$22,FALSE)</f>
        <v/>
      </c>
      <c r="G210" s="46" t="str">
        <f>VLOOKUP($B210,LT!$AH$7:$AN$3006,G$22,FALSE)</f>
        <v/>
      </c>
      <c r="H210" s="46" t="str">
        <f>VLOOKUP($B210,LT!$AH$7:$AN$3006,H$22,FALSE)</f>
        <v/>
      </c>
      <c r="I210" s="18">
        <v>187</v>
      </c>
    </row>
    <row r="211" spans="2:9" ht="30" customHeight="1" thickTop="1" thickBot="1" x14ac:dyDescent="0.3">
      <c r="B211" s="33">
        <f>LARGE(LT!$AH$7:$AH$3006,I211)</f>
        <v>4.8129999999999402E-2</v>
      </c>
      <c r="C211" s="46" t="str">
        <f>VLOOKUP($B211,LT!$AH$7:$AN$3006,C$22,FALSE)</f>
        <v/>
      </c>
      <c r="D211" s="46" t="str">
        <f>VLOOKUP($B211,LT!$AH$7:$AN$3006,D$22,FALSE)</f>
        <v/>
      </c>
      <c r="E211" s="132" t="str">
        <f>VLOOKUP($B211,LT!$AH$7:$AN$3006,E$22,FALSE)</f>
        <v/>
      </c>
      <c r="F211" s="132" t="str">
        <f>VLOOKUP($B211,LT!$AH$7:$AN$3006,F$22,FALSE)</f>
        <v/>
      </c>
      <c r="G211" s="46" t="str">
        <f>VLOOKUP($B211,LT!$AH$7:$AN$3006,G$22,FALSE)</f>
        <v/>
      </c>
      <c r="H211" s="46" t="str">
        <f>VLOOKUP($B211,LT!$AH$7:$AN$3006,H$22,FALSE)</f>
        <v/>
      </c>
      <c r="I211" s="18">
        <v>188</v>
      </c>
    </row>
    <row r="212" spans="2:9" ht="30" customHeight="1" thickTop="1" thickBot="1" x14ac:dyDescent="0.3">
      <c r="B212" s="33">
        <f>LARGE(LT!$AH$7:$AH$3006,I212)</f>
        <v>4.8119999999999399E-2</v>
      </c>
      <c r="C212" s="46" t="str">
        <f>VLOOKUP($B212,LT!$AH$7:$AN$3006,C$22,FALSE)</f>
        <v/>
      </c>
      <c r="D212" s="46" t="str">
        <f>VLOOKUP($B212,LT!$AH$7:$AN$3006,D$22,FALSE)</f>
        <v/>
      </c>
      <c r="E212" s="132" t="str">
        <f>VLOOKUP($B212,LT!$AH$7:$AN$3006,E$22,FALSE)</f>
        <v/>
      </c>
      <c r="F212" s="132" t="str">
        <f>VLOOKUP($B212,LT!$AH$7:$AN$3006,F$22,FALSE)</f>
        <v/>
      </c>
      <c r="G212" s="46" t="str">
        <f>VLOOKUP($B212,LT!$AH$7:$AN$3006,G$22,FALSE)</f>
        <v/>
      </c>
      <c r="H212" s="46" t="str">
        <f>VLOOKUP($B212,LT!$AH$7:$AN$3006,H$22,FALSE)</f>
        <v/>
      </c>
      <c r="I212" s="18">
        <v>189</v>
      </c>
    </row>
    <row r="213" spans="2:9" ht="30" customHeight="1" thickTop="1" thickBot="1" x14ac:dyDescent="0.3">
      <c r="B213" s="33">
        <f>LARGE(LT!$AH$7:$AH$3006,I213)</f>
        <v>4.8109999999999403E-2</v>
      </c>
      <c r="C213" s="46" t="str">
        <f>VLOOKUP($B213,LT!$AH$7:$AN$3006,C$22,FALSE)</f>
        <v/>
      </c>
      <c r="D213" s="46" t="str">
        <f>VLOOKUP($B213,LT!$AH$7:$AN$3006,D$22,FALSE)</f>
        <v/>
      </c>
      <c r="E213" s="132" t="str">
        <f>VLOOKUP($B213,LT!$AH$7:$AN$3006,E$22,FALSE)</f>
        <v/>
      </c>
      <c r="F213" s="132" t="str">
        <f>VLOOKUP($B213,LT!$AH$7:$AN$3006,F$22,FALSE)</f>
        <v/>
      </c>
      <c r="G213" s="46" t="str">
        <f>VLOOKUP($B213,LT!$AH$7:$AN$3006,G$22,FALSE)</f>
        <v/>
      </c>
      <c r="H213" s="46" t="str">
        <f>VLOOKUP($B213,LT!$AH$7:$AN$3006,H$22,FALSE)</f>
        <v/>
      </c>
      <c r="I213" s="18">
        <v>190</v>
      </c>
    </row>
    <row r="214" spans="2:9" ht="30" customHeight="1" thickTop="1" thickBot="1" x14ac:dyDescent="0.3">
      <c r="B214" s="33">
        <f>LARGE(LT!$AH$7:$AH$3006,I214)</f>
        <v>4.80999999999994E-2</v>
      </c>
      <c r="C214" s="46" t="str">
        <f>VLOOKUP($B214,LT!$AH$7:$AN$3006,C$22,FALSE)</f>
        <v/>
      </c>
      <c r="D214" s="46" t="str">
        <f>VLOOKUP($B214,LT!$AH$7:$AN$3006,D$22,FALSE)</f>
        <v/>
      </c>
      <c r="E214" s="132" t="str">
        <f>VLOOKUP($B214,LT!$AH$7:$AN$3006,E$22,FALSE)</f>
        <v/>
      </c>
      <c r="F214" s="132" t="str">
        <f>VLOOKUP($B214,LT!$AH$7:$AN$3006,F$22,FALSE)</f>
        <v/>
      </c>
      <c r="G214" s="46" t="str">
        <f>VLOOKUP($B214,LT!$AH$7:$AN$3006,G$22,FALSE)</f>
        <v/>
      </c>
      <c r="H214" s="46" t="str">
        <f>VLOOKUP($B214,LT!$AH$7:$AN$3006,H$22,FALSE)</f>
        <v/>
      </c>
      <c r="I214" s="18">
        <v>191</v>
      </c>
    </row>
    <row r="215" spans="2:9" ht="30" customHeight="1" thickTop="1" thickBot="1" x14ac:dyDescent="0.3">
      <c r="B215" s="33">
        <f>LARGE(LT!$AH$7:$AH$3006,I215)</f>
        <v>4.8089999999999397E-2</v>
      </c>
      <c r="C215" s="46" t="str">
        <f>VLOOKUP($B215,LT!$AH$7:$AN$3006,C$22,FALSE)</f>
        <v/>
      </c>
      <c r="D215" s="46" t="str">
        <f>VLOOKUP($B215,LT!$AH$7:$AN$3006,D$22,FALSE)</f>
        <v/>
      </c>
      <c r="E215" s="132" t="str">
        <f>VLOOKUP($B215,LT!$AH$7:$AN$3006,E$22,FALSE)</f>
        <v/>
      </c>
      <c r="F215" s="132" t="str">
        <f>VLOOKUP($B215,LT!$AH$7:$AN$3006,F$22,FALSE)</f>
        <v/>
      </c>
      <c r="G215" s="46" t="str">
        <f>VLOOKUP($B215,LT!$AH$7:$AN$3006,G$22,FALSE)</f>
        <v/>
      </c>
      <c r="H215" s="46" t="str">
        <f>VLOOKUP($B215,LT!$AH$7:$AN$3006,H$22,FALSE)</f>
        <v/>
      </c>
      <c r="I215" s="18">
        <v>192</v>
      </c>
    </row>
    <row r="216" spans="2:9" ht="30" customHeight="1" thickTop="1" thickBot="1" x14ac:dyDescent="0.3">
      <c r="B216" s="33">
        <f>LARGE(LT!$AH$7:$AH$3006,I216)</f>
        <v>4.8079999999999401E-2</v>
      </c>
      <c r="C216" s="46" t="str">
        <f>VLOOKUP($B216,LT!$AH$7:$AN$3006,C$22,FALSE)</f>
        <v/>
      </c>
      <c r="D216" s="46" t="str">
        <f>VLOOKUP($B216,LT!$AH$7:$AN$3006,D$22,FALSE)</f>
        <v/>
      </c>
      <c r="E216" s="132" t="str">
        <f>VLOOKUP($B216,LT!$AH$7:$AN$3006,E$22,FALSE)</f>
        <v/>
      </c>
      <c r="F216" s="132" t="str">
        <f>VLOOKUP($B216,LT!$AH$7:$AN$3006,F$22,FALSE)</f>
        <v/>
      </c>
      <c r="G216" s="46" t="str">
        <f>VLOOKUP($B216,LT!$AH$7:$AN$3006,G$22,FALSE)</f>
        <v/>
      </c>
      <c r="H216" s="46" t="str">
        <f>VLOOKUP($B216,LT!$AH$7:$AN$3006,H$22,FALSE)</f>
        <v/>
      </c>
      <c r="I216" s="18">
        <v>193</v>
      </c>
    </row>
    <row r="217" spans="2:9" ht="30" customHeight="1" thickTop="1" thickBot="1" x14ac:dyDescent="0.3">
      <c r="B217" s="33">
        <f>LARGE(LT!$AH$7:$AH$3006,I217)</f>
        <v>4.8069999999999398E-2</v>
      </c>
      <c r="C217" s="46" t="str">
        <f>VLOOKUP($B217,LT!$AH$7:$AN$3006,C$22,FALSE)</f>
        <v/>
      </c>
      <c r="D217" s="46" t="str">
        <f>VLOOKUP($B217,LT!$AH$7:$AN$3006,D$22,FALSE)</f>
        <v/>
      </c>
      <c r="E217" s="132" t="str">
        <f>VLOOKUP($B217,LT!$AH$7:$AN$3006,E$22,FALSE)</f>
        <v/>
      </c>
      <c r="F217" s="132" t="str">
        <f>VLOOKUP($B217,LT!$AH$7:$AN$3006,F$22,FALSE)</f>
        <v/>
      </c>
      <c r="G217" s="46" t="str">
        <f>VLOOKUP($B217,LT!$AH$7:$AN$3006,G$22,FALSE)</f>
        <v/>
      </c>
      <c r="H217" s="46" t="str">
        <f>VLOOKUP($B217,LT!$AH$7:$AN$3006,H$22,FALSE)</f>
        <v/>
      </c>
      <c r="I217" s="18">
        <v>194</v>
      </c>
    </row>
    <row r="218" spans="2:9" ht="30" customHeight="1" thickTop="1" thickBot="1" x14ac:dyDescent="0.3">
      <c r="B218" s="33">
        <f>LARGE(LT!$AH$7:$AH$3006,I218)</f>
        <v>4.8059999999999402E-2</v>
      </c>
      <c r="C218" s="46" t="str">
        <f>VLOOKUP($B218,LT!$AH$7:$AN$3006,C$22,FALSE)</f>
        <v/>
      </c>
      <c r="D218" s="46" t="str">
        <f>VLOOKUP($B218,LT!$AH$7:$AN$3006,D$22,FALSE)</f>
        <v/>
      </c>
      <c r="E218" s="132" t="str">
        <f>VLOOKUP($B218,LT!$AH$7:$AN$3006,E$22,FALSE)</f>
        <v/>
      </c>
      <c r="F218" s="132" t="str">
        <f>VLOOKUP($B218,LT!$AH$7:$AN$3006,F$22,FALSE)</f>
        <v/>
      </c>
      <c r="G218" s="46" t="str">
        <f>VLOOKUP($B218,LT!$AH$7:$AN$3006,G$22,FALSE)</f>
        <v/>
      </c>
      <c r="H218" s="46" t="str">
        <f>VLOOKUP($B218,LT!$AH$7:$AN$3006,H$22,FALSE)</f>
        <v/>
      </c>
      <c r="I218" s="18">
        <v>195</v>
      </c>
    </row>
    <row r="219" spans="2:9" ht="30" customHeight="1" thickTop="1" thickBot="1" x14ac:dyDescent="0.3">
      <c r="B219" s="33">
        <f>LARGE(LT!$AH$7:$AH$3006,I219)</f>
        <v>4.8049999999999399E-2</v>
      </c>
      <c r="C219" s="46" t="str">
        <f>VLOOKUP($B219,LT!$AH$7:$AN$3006,C$22,FALSE)</f>
        <v/>
      </c>
      <c r="D219" s="46" t="str">
        <f>VLOOKUP($B219,LT!$AH$7:$AN$3006,D$22,FALSE)</f>
        <v/>
      </c>
      <c r="E219" s="132" t="str">
        <f>VLOOKUP($B219,LT!$AH$7:$AN$3006,E$22,FALSE)</f>
        <v/>
      </c>
      <c r="F219" s="132" t="str">
        <f>VLOOKUP($B219,LT!$AH$7:$AN$3006,F$22,FALSE)</f>
        <v/>
      </c>
      <c r="G219" s="46" t="str">
        <f>VLOOKUP($B219,LT!$AH$7:$AN$3006,G$22,FALSE)</f>
        <v/>
      </c>
      <c r="H219" s="46" t="str">
        <f>VLOOKUP($B219,LT!$AH$7:$AN$3006,H$22,FALSE)</f>
        <v/>
      </c>
      <c r="I219" s="18">
        <v>196</v>
      </c>
    </row>
    <row r="220" spans="2:9" ht="30" customHeight="1" thickTop="1" thickBot="1" x14ac:dyDescent="0.3">
      <c r="B220" s="33">
        <f>LARGE(LT!$AH$7:$AH$3006,I220)</f>
        <v>4.8039999999999403E-2</v>
      </c>
      <c r="C220" s="46" t="str">
        <f>VLOOKUP($B220,LT!$AH$7:$AN$3006,C$22,FALSE)</f>
        <v/>
      </c>
      <c r="D220" s="46" t="str">
        <f>VLOOKUP($B220,LT!$AH$7:$AN$3006,D$22,FALSE)</f>
        <v/>
      </c>
      <c r="E220" s="132" t="str">
        <f>VLOOKUP($B220,LT!$AH$7:$AN$3006,E$22,FALSE)</f>
        <v/>
      </c>
      <c r="F220" s="132" t="str">
        <f>VLOOKUP($B220,LT!$AH$7:$AN$3006,F$22,FALSE)</f>
        <v/>
      </c>
      <c r="G220" s="46" t="str">
        <f>VLOOKUP($B220,LT!$AH$7:$AN$3006,G$22,FALSE)</f>
        <v/>
      </c>
      <c r="H220" s="46" t="str">
        <f>VLOOKUP($B220,LT!$AH$7:$AN$3006,H$22,FALSE)</f>
        <v/>
      </c>
      <c r="I220" s="18">
        <v>197</v>
      </c>
    </row>
    <row r="221" spans="2:9" ht="30" customHeight="1" thickTop="1" thickBot="1" x14ac:dyDescent="0.3">
      <c r="B221" s="33">
        <f>LARGE(LT!$AH$7:$AH$3006,I221)</f>
        <v>4.80299999999994E-2</v>
      </c>
      <c r="C221" s="46" t="str">
        <f>VLOOKUP($B221,LT!$AH$7:$AN$3006,C$22,FALSE)</f>
        <v/>
      </c>
      <c r="D221" s="46" t="str">
        <f>VLOOKUP($B221,LT!$AH$7:$AN$3006,D$22,FALSE)</f>
        <v/>
      </c>
      <c r="E221" s="132" t="str">
        <f>VLOOKUP($B221,LT!$AH$7:$AN$3006,E$22,FALSE)</f>
        <v/>
      </c>
      <c r="F221" s="132" t="str">
        <f>VLOOKUP($B221,LT!$AH$7:$AN$3006,F$22,FALSE)</f>
        <v/>
      </c>
      <c r="G221" s="46" t="str">
        <f>VLOOKUP($B221,LT!$AH$7:$AN$3006,G$22,FALSE)</f>
        <v/>
      </c>
      <c r="H221" s="46" t="str">
        <f>VLOOKUP($B221,LT!$AH$7:$AN$3006,H$22,FALSE)</f>
        <v/>
      </c>
      <c r="I221" s="18">
        <v>198</v>
      </c>
    </row>
    <row r="222" spans="2:9" ht="30" customHeight="1" thickTop="1" thickBot="1" x14ac:dyDescent="0.3">
      <c r="B222" s="33">
        <f>LARGE(LT!$AH$7:$AH$3006,I222)</f>
        <v>4.8019999999999403E-2</v>
      </c>
      <c r="C222" s="46" t="str">
        <f>VLOOKUP($B222,LT!$AH$7:$AN$3006,C$22,FALSE)</f>
        <v/>
      </c>
      <c r="D222" s="46" t="str">
        <f>VLOOKUP($B222,LT!$AH$7:$AN$3006,D$22,FALSE)</f>
        <v/>
      </c>
      <c r="E222" s="132" t="str">
        <f>VLOOKUP($B222,LT!$AH$7:$AN$3006,E$22,FALSE)</f>
        <v/>
      </c>
      <c r="F222" s="132" t="str">
        <f>VLOOKUP($B222,LT!$AH$7:$AN$3006,F$22,FALSE)</f>
        <v/>
      </c>
      <c r="G222" s="46" t="str">
        <f>VLOOKUP($B222,LT!$AH$7:$AN$3006,G$22,FALSE)</f>
        <v/>
      </c>
      <c r="H222" s="46" t="str">
        <f>VLOOKUP($B222,LT!$AH$7:$AN$3006,H$22,FALSE)</f>
        <v/>
      </c>
      <c r="I222" s="18">
        <v>199</v>
      </c>
    </row>
    <row r="223" spans="2:9" ht="30" customHeight="1" thickTop="1" thickBot="1" x14ac:dyDescent="0.3">
      <c r="B223" s="33">
        <f>LARGE(LT!$AH$7:$AH$3006,I223)</f>
        <v>4.80099999999994E-2</v>
      </c>
      <c r="C223" s="46" t="str">
        <f>VLOOKUP($B223,LT!$AH$7:$AN$3006,C$22,FALSE)</f>
        <v/>
      </c>
      <c r="D223" s="46" t="str">
        <f>VLOOKUP($B223,LT!$AH$7:$AN$3006,D$22,FALSE)</f>
        <v/>
      </c>
      <c r="E223" s="132" t="str">
        <f>VLOOKUP($B223,LT!$AH$7:$AN$3006,E$22,FALSE)</f>
        <v/>
      </c>
      <c r="F223" s="132" t="str">
        <f>VLOOKUP($B223,LT!$AH$7:$AN$3006,F$22,FALSE)</f>
        <v/>
      </c>
      <c r="G223" s="46" t="str">
        <f>VLOOKUP($B223,LT!$AH$7:$AN$3006,G$22,FALSE)</f>
        <v/>
      </c>
      <c r="H223" s="46" t="str">
        <f>VLOOKUP($B223,LT!$AH$7:$AN$3006,H$22,FALSE)</f>
        <v/>
      </c>
      <c r="I223" s="18">
        <v>200</v>
      </c>
    </row>
    <row r="224" spans="2:9" ht="30" customHeight="1" thickTop="1" thickBot="1" x14ac:dyDescent="0.3">
      <c r="B224" s="33">
        <f>LARGE(LT!$AH$7:$AH$3006,I224)</f>
        <v>4.7999999999999397E-2</v>
      </c>
      <c r="C224" s="46" t="str">
        <f>VLOOKUP($B224,LT!$AH$7:$AN$3006,C$22,FALSE)</f>
        <v/>
      </c>
      <c r="D224" s="46" t="str">
        <f>VLOOKUP($B224,LT!$AH$7:$AN$3006,D$22,FALSE)</f>
        <v/>
      </c>
      <c r="E224" s="132" t="str">
        <f>VLOOKUP($B224,LT!$AH$7:$AN$3006,E$22,FALSE)</f>
        <v/>
      </c>
      <c r="F224" s="132" t="str">
        <f>VLOOKUP($B224,LT!$AH$7:$AN$3006,F$22,FALSE)</f>
        <v/>
      </c>
      <c r="G224" s="46" t="str">
        <f>VLOOKUP($B224,LT!$AH$7:$AN$3006,G$22,FALSE)</f>
        <v/>
      </c>
      <c r="H224" s="46" t="str">
        <f>VLOOKUP($B224,LT!$AH$7:$AN$3006,H$22,FALSE)</f>
        <v/>
      </c>
      <c r="I224" s="18">
        <v>201</v>
      </c>
    </row>
    <row r="225" spans="2:9" ht="30" customHeight="1" thickTop="1" thickBot="1" x14ac:dyDescent="0.3">
      <c r="B225" s="33">
        <f>LARGE(LT!$AH$7:$AH$3006,I225)</f>
        <v>4.7989999999999401E-2</v>
      </c>
      <c r="C225" s="46" t="str">
        <f>VLOOKUP($B225,LT!$AH$7:$AN$3006,C$22,FALSE)</f>
        <v/>
      </c>
      <c r="D225" s="46" t="str">
        <f>VLOOKUP($B225,LT!$AH$7:$AN$3006,D$22,FALSE)</f>
        <v/>
      </c>
      <c r="E225" s="132" t="str">
        <f>VLOOKUP($B225,LT!$AH$7:$AN$3006,E$22,FALSE)</f>
        <v/>
      </c>
      <c r="F225" s="132" t="str">
        <f>VLOOKUP($B225,LT!$AH$7:$AN$3006,F$22,FALSE)</f>
        <v/>
      </c>
      <c r="G225" s="46" t="str">
        <f>VLOOKUP($B225,LT!$AH$7:$AN$3006,G$22,FALSE)</f>
        <v/>
      </c>
      <c r="H225" s="46" t="str">
        <f>VLOOKUP($B225,LT!$AH$7:$AN$3006,H$22,FALSE)</f>
        <v/>
      </c>
      <c r="I225" s="18">
        <v>202</v>
      </c>
    </row>
    <row r="226" spans="2:9" ht="30" customHeight="1" thickTop="1" thickBot="1" x14ac:dyDescent="0.3">
      <c r="B226" s="33">
        <f>LARGE(LT!$AH$7:$AH$3006,I226)</f>
        <v>4.7979999999999398E-2</v>
      </c>
      <c r="C226" s="46" t="str">
        <f>VLOOKUP($B226,LT!$AH$7:$AN$3006,C$22,FALSE)</f>
        <v/>
      </c>
      <c r="D226" s="46" t="str">
        <f>VLOOKUP($B226,LT!$AH$7:$AN$3006,D$22,FALSE)</f>
        <v/>
      </c>
      <c r="E226" s="132" t="str">
        <f>VLOOKUP($B226,LT!$AH$7:$AN$3006,E$22,FALSE)</f>
        <v/>
      </c>
      <c r="F226" s="132" t="str">
        <f>VLOOKUP($B226,LT!$AH$7:$AN$3006,F$22,FALSE)</f>
        <v/>
      </c>
      <c r="G226" s="46" t="str">
        <f>VLOOKUP($B226,LT!$AH$7:$AN$3006,G$22,FALSE)</f>
        <v/>
      </c>
      <c r="H226" s="46" t="str">
        <f>VLOOKUP($B226,LT!$AH$7:$AN$3006,H$22,FALSE)</f>
        <v/>
      </c>
      <c r="I226" s="18">
        <v>203</v>
      </c>
    </row>
    <row r="227" spans="2:9" ht="30" customHeight="1" thickTop="1" thickBot="1" x14ac:dyDescent="0.3">
      <c r="B227" s="33">
        <f>LARGE(LT!$AH$7:$AH$3006,I227)</f>
        <v>4.7969999999999402E-2</v>
      </c>
      <c r="C227" s="46" t="str">
        <f>VLOOKUP($B227,LT!$AH$7:$AN$3006,C$22,FALSE)</f>
        <v/>
      </c>
      <c r="D227" s="46" t="str">
        <f>VLOOKUP($B227,LT!$AH$7:$AN$3006,D$22,FALSE)</f>
        <v/>
      </c>
      <c r="E227" s="132" t="str">
        <f>VLOOKUP($B227,LT!$AH$7:$AN$3006,E$22,FALSE)</f>
        <v/>
      </c>
      <c r="F227" s="132" t="str">
        <f>VLOOKUP($B227,LT!$AH$7:$AN$3006,F$22,FALSE)</f>
        <v/>
      </c>
      <c r="G227" s="46" t="str">
        <f>VLOOKUP($B227,LT!$AH$7:$AN$3006,G$22,FALSE)</f>
        <v/>
      </c>
      <c r="H227" s="46" t="str">
        <f>VLOOKUP($B227,LT!$AH$7:$AN$3006,H$22,FALSE)</f>
        <v/>
      </c>
      <c r="I227" s="18">
        <v>204</v>
      </c>
    </row>
    <row r="228" spans="2:9" ht="30" customHeight="1" thickTop="1" thickBot="1" x14ac:dyDescent="0.3">
      <c r="B228" s="33">
        <f>LARGE(LT!$AH$7:$AH$3006,I228)</f>
        <v>4.7959999999999399E-2</v>
      </c>
      <c r="C228" s="46" t="str">
        <f>VLOOKUP($B228,LT!$AH$7:$AN$3006,C$22,FALSE)</f>
        <v/>
      </c>
      <c r="D228" s="46" t="str">
        <f>VLOOKUP($B228,LT!$AH$7:$AN$3006,D$22,FALSE)</f>
        <v/>
      </c>
      <c r="E228" s="132" t="str">
        <f>VLOOKUP($B228,LT!$AH$7:$AN$3006,E$22,FALSE)</f>
        <v/>
      </c>
      <c r="F228" s="132" t="str">
        <f>VLOOKUP($B228,LT!$AH$7:$AN$3006,F$22,FALSE)</f>
        <v/>
      </c>
      <c r="G228" s="46" t="str">
        <f>VLOOKUP($B228,LT!$AH$7:$AN$3006,G$22,FALSE)</f>
        <v/>
      </c>
      <c r="H228" s="46" t="str">
        <f>VLOOKUP($B228,LT!$AH$7:$AN$3006,H$22,FALSE)</f>
        <v/>
      </c>
      <c r="I228" s="18">
        <v>205</v>
      </c>
    </row>
    <row r="229" spans="2:9" ht="30" customHeight="1" thickTop="1" thickBot="1" x14ac:dyDescent="0.3">
      <c r="B229" s="33">
        <f>LARGE(LT!$AH$7:$AH$3006,I229)</f>
        <v>4.7949999999999403E-2</v>
      </c>
      <c r="C229" s="46" t="str">
        <f>VLOOKUP($B229,LT!$AH$7:$AN$3006,C$22,FALSE)</f>
        <v/>
      </c>
      <c r="D229" s="46" t="str">
        <f>VLOOKUP($B229,LT!$AH$7:$AN$3006,D$22,FALSE)</f>
        <v/>
      </c>
      <c r="E229" s="132" t="str">
        <f>VLOOKUP($B229,LT!$AH$7:$AN$3006,E$22,FALSE)</f>
        <v/>
      </c>
      <c r="F229" s="132" t="str">
        <f>VLOOKUP($B229,LT!$AH$7:$AN$3006,F$22,FALSE)</f>
        <v/>
      </c>
      <c r="G229" s="46" t="str">
        <f>VLOOKUP($B229,LT!$AH$7:$AN$3006,G$22,FALSE)</f>
        <v/>
      </c>
      <c r="H229" s="46" t="str">
        <f>VLOOKUP($B229,LT!$AH$7:$AN$3006,H$22,FALSE)</f>
        <v/>
      </c>
      <c r="I229" s="18">
        <v>206</v>
      </c>
    </row>
    <row r="230" spans="2:9" ht="30" customHeight="1" thickTop="1" thickBot="1" x14ac:dyDescent="0.3">
      <c r="B230" s="33">
        <f>LARGE(LT!$AH$7:$AH$3006,I230)</f>
        <v>4.79399999999994E-2</v>
      </c>
      <c r="C230" s="46" t="str">
        <f>VLOOKUP($B230,LT!$AH$7:$AN$3006,C$22,FALSE)</f>
        <v/>
      </c>
      <c r="D230" s="46" t="str">
        <f>VLOOKUP($B230,LT!$AH$7:$AN$3006,D$22,FALSE)</f>
        <v/>
      </c>
      <c r="E230" s="132" t="str">
        <f>VLOOKUP($B230,LT!$AH$7:$AN$3006,E$22,FALSE)</f>
        <v/>
      </c>
      <c r="F230" s="132" t="str">
        <f>VLOOKUP($B230,LT!$AH$7:$AN$3006,F$22,FALSE)</f>
        <v/>
      </c>
      <c r="G230" s="46" t="str">
        <f>VLOOKUP($B230,LT!$AH$7:$AN$3006,G$22,FALSE)</f>
        <v/>
      </c>
      <c r="H230" s="46" t="str">
        <f>VLOOKUP($B230,LT!$AH$7:$AN$3006,H$22,FALSE)</f>
        <v/>
      </c>
      <c r="I230" s="18">
        <v>207</v>
      </c>
    </row>
    <row r="231" spans="2:9" ht="30" customHeight="1" thickTop="1" thickBot="1" x14ac:dyDescent="0.3">
      <c r="B231" s="33">
        <f>LARGE(LT!$AH$7:$AH$3006,I231)</f>
        <v>4.7929999999999397E-2</v>
      </c>
      <c r="C231" s="46" t="str">
        <f>VLOOKUP($B231,LT!$AH$7:$AN$3006,C$22,FALSE)</f>
        <v/>
      </c>
      <c r="D231" s="46" t="str">
        <f>VLOOKUP($B231,LT!$AH$7:$AN$3006,D$22,FALSE)</f>
        <v/>
      </c>
      <c r="E231" s="132" t="str">
        <f>VLOOKUP($B231,LT!$AH$7:$AN$3006,E$22,FALSE)</f>
        <v/>
      </c>
      <c r="F231" s="132" t="str">
        <f>VLOOKUP($B231,LT!$AH$7:$AN$3006,F$22,FALSE)</f>
        <v/>
      </c>
      <c r="G231" s="46" t="str">
        <f>VLOOKUP($B231,LT!$AH$7:$AN$3006,G$22,FALSE)</f>
        <v/>
      </c>
      <c r="H231" s="46" t="str">
        <f>VLOOKUP($B231,LT!$AH$7:$AN$3006,H$22,FALSE)</f>
        <v/>
      </c>
      <c r="I231" s="18">
        <v>208</v>
      </c>
    </row>
    <row r="232" spans="2:9" ht="30" customHeight="1" thickTop="1" thickBot="1" x14ac:dyDescent="0.3">
      <c r="B232" s="33">
        <f>LARGE(LT!$AH$7:$AH$3006,I232)</f>
        <v>4.7919999999999401E-2</v>
      </c>
      <c r="C232" s="46" t="str">
        <f>VLOOKUP($B232,LT!$AH$7:$AN$3006,C$22,FALSE)</f>
        <v/>
      </c>
      <c r="D232" s="46" t="str">
        <f>VLOOKUP($B232,LT!$AH$7:$AN$3006,D$22,FALSE)</f>
        <v/>
      </c>
      <c r="E232" s="132" t="str">
        <f>VLOOKUP($B232,LT!$AH$7:$AN$3006,E$22,FALSE)</f>
        <v/>
      </c>
      <c r="F232" s="132" t="str">
        <f>VLOOKUP($B232,LT!$AH$7:$AN$3006,F$22,FALSE)</f>
        <v/>
      </c>
      <c r="G232" s="46" t="str">
        <f>VLOOKUP($B232,LT!$AH$7:$AN$3006,G$22,FALSE)</f>
        <v/>
      </c>
      <c r="H232" s="46" t="str">
        <f>VLOOKUP($B232,LT!$AH$7:$AN$3006,H$22,FALSE)</f>
        <v/>
      </c>
      <c r="I232" s="18">
        <v>209</v>
      </c>
    </row>
    <row r="233" spans="2:9" ht="30" customHeight="1" thickTop="1" thickBot="1" x14ac:dyDescent="0.3">
      <c r="B233" s="33">
        <f>LARGE(LT!$AH$7:$AH$3006,I233)</f>
        <v>4.7909999999999398E-2</v>
      </c>
      <c r="C233" s="46" t="str">
        <f>VLOOKUP($B233,LT!$AH$7:$AN$3006,C$22,FALSE)</f>
        <v/>
      </c>
      <c r="D233" s="46" t="str">
        <f>VLOOKUP($B233,LT!$AH$7:$AN$3006,D$22,FALSE)</f>
        <v/>
      </c>
      <c r="E233" s="132" t="str">
        <f>VLOOKUP($B233,LT!$AH$7:$AN$3006,E$22,FALSE)</f>
        <v/>
      </c>
      <c r="F233" s="132" t="str">
        <f>VLOOKUP($B233,LT!$AH$7:$AN$3006,F$22,FALSE)</f>
        <v/>
      </c>
      <c r="G233" s="46" t="str">
        <f>VLOOKUP($B233,LT!$AH$7:$AN$3006,G$22,FALSE)</f>
        <v/>
      </c>
      <c r="H233" s="46" t="str">
        <f>VLOOKUP($B233,LT!$AH$7:$AN$3006,H$22,FALSE)</f>
        <v/>
      </c>
      <c r="I233" s="18">
        <v>210</v>
      </c>
    </row>
    <row r="234" spans="2:9" ht="30" customHeight="1" thickTop="1" thickBot="1" x14ac:dyDescent="0.3">
      <c r="B234" s="33">
        <f>LARGE(LT!$AH$7:$AH$3006,I234)</f>
        <v>4.7899999999999401E-2</v>
      </c>
      <c r="C234" s="46" t="str">
        <f>VLOOKUP($B234,LT!$AH$7:$AN$3006,C$22,FALSE)</f>
        <v/>
      </c>
      <c r="D234" s="46" t="str">
        <f>VLOOKUP($B234,LT!$AH$7:$AN$3006,D$22,FALSE)</f>
        <v/>
      </c>
      <c r="E234" s="132" t="str">
        <f>VLOOKUP($B234,LT!$AH$7:$AN$3006,E$22,FALSE)</f>
        <v/>
      </c>
      <c r="F234" s="132" t="str">
        <f>VLOOKUP($B234,LT!$AH$7:$AN$3006,F$22,FALSE)</f>
        <v/>
      </c>
      <c r="G234" s="46" t="str">
        <f>VLOOKUP($B234,LT!$AH$7:$AN$3006,G$22,FALSE)</f>
        <v/>
      </c>
      <c r="H234" s="46" t="str">
        <f>VLOOKUP($B234,LT!$AH$7:$AN$3006,H$22,FALSE)</f>
        <v/>
      </c>
      <c r="I234" s="18">
        <v>211</v>
      </c>
    </row>
    <row r="235" spans="2:9" ht="30" customHeight="1" thickTop="1" thickBot="1" x14ac:dyDescent="0.3">
      <c r="B235" s="33">
        <f>LARGE(LT!$AH$7:$AH$3006,I235)</f>
        <v>4.7889999999999301E-2</v>
      </c>
      <c r="C235" s="46" t="str">
        <f>VLOOKUP($B235,LT!$AH$7:$AN$3006,C$22,FALSE)</f>
        <v/>
      </c>
      <c r="D235" s="46" t="str">
        <f>VLOOKUP($B235,LT!$AH$7:$AN$3006,D$22,FALSE)</f>
        <v/>
      </c>
      <c r="E235" s="132" t="str">
        <f>VLOOKUP($B235,LT!$AH$7:$AN$3006,E$22,FALSE)</f>
        <v/>
      </c>
      <c r="F235" s="132" t="str">
        <f>VLOOKUP($B235,LT!$AH$7:$AN$3006,F$22,FALSE)</f>
        <v/>
      </c>
      <c r="G235" s="46" t="str">
        <f>VLOOKUP($B235,LT!$AH$7:$AN$3006,G$22,FALSE)</f>
        <v/>
      </c>
      <c r="H235" s="46" t="str">
        <f>VLOOKUP($B235,LT!$AH$7:$AN$3006,H$22,FALSE)</f>
        <v/>
      </c>
      <c r="I235" s="18">
        <v>212</v>
      </c>
    </row>
    <row r="236" spans="2:9" ht="30" customHeight="1" thickTop="1" thickBot="1" x14ac:dyDescent="0.3">
      <c r="B236" s="33">
        <f>LARGE(LT!$AH$7:$AH$3006,I236)</f>
        <v>4.7879999999999402E-2</v>
      </c>
      <c r="C236" s="46" t="str">
        <f>VLOOKUP($B236,LT!$AH$7:$AN$3006,C$22,FALSE)</f>
        <v/>
      </c>
      <c r="D236" s="46" t="str">
        <f>VLOOKUP($B236,LT!$AH$7:$AN$3006,D$22,FALSE)</f>
        <v/>
      </c>
      <c r="E236" s="132" t="str">
        <f>VLOOKUP($B236,LT!$AH$7:$AN$3006,E$22,FALSE)</f>
        <v/>
      </c>
      <c r="F236" s="132" t="str">
        <f>VLOOKUP($B236,LT!$AH$7:$AN$3006,F$22,FALSE)</f>
        <v/>
      </c>
      <c r="G236" s="46" t="str">
        <f>VLOOKUP($B236,LT!$AH$7:$AN$3006,G$22,FALSE)</f>
        <v/>
      </c>
      <c r="H236" s="46" t="str">
        <f>VLOOKUP($B236,LT!$AH$7:$AN$3006,H$22,FALSE)</f>
        <v/>
      </c>
      <c r="I236" s="18">
        <v>213</v>
      </c>
    </row>
    <row r="237" spans="2:9" ht="30" customHeight="1" thickTop="1" thickBot="1" x14ac:dyDescent="0.3">
      <c r="B237" s="33">
        <f>LARGE(LT!$AH$7:$AH$3006,I237)</f>
        <v>4.7869999999999399E-2</v>
      </c>
      <c r="C237" s="46" t="str">
        <f>VLOOKUP($B237,LT!$AH$7:$AN$3006,C$22,FALSE)</f>
        <v/>
      </c>
      <c r="D237" s="46" t="str">
        <f>VLOOKUP($B237,LT!$AH$7:$AN$3006,D$22,FALSE)</f>
        <v/>
      </c>
      <c r="E237" s="132" t="str">
        <f>VLOOKUP($B237,LT!$AH$7:$AN$3006,E$22,FALSE)</f>
        <v/>
      </c>
      <c r="F237" s="132" t="str">
        <f>VLOOKUP($B237,LT!$AH$7:$AN$3006,F$22,FALSE)</f>
        <v/>
      </c>
      <c r="G237" s="46" t="str">
        <f>VLOOKUP($B237,LT!$AH$7:$AN$3006,G$22,FALSE)</f>
        <v/>
      </c>
      <c r="H237" s="46" t="str">
        <f>VLOOKUP($B237,LT!$AH$7:$AN$3006,H$22,FALSE)</f>
        <v/>
      </c>
      <c r="I237" s="18">
        <v>214</v>
      </c>
    </row>
    <row r="238" spans="2:9" ht="30" customHeight="1" thickTop="1" thickBot="1" x14ac:dyDescent="0.3">
      <c r="B238" s="33">
        <f>LARGE(LT!$AH$7:$AH$3006,I238)</f>
        <v>4.7859999999999299E-2</v>
      </c>
      <c r="C238" s="46" t="str">
        <f>VLOOKUP($B238,LT!$AH$7:$AN$3006,C$22,FALSE)</f>
        <v/>
      </c>
      <c r="D238" s="46" t="str">
        <f>VLOOKUP($B238,LT!$AH$7:$AN$3006,D$22,FALSE)</f>
        <v/>
      </c>
      <c r="E238" s="132" t="str">
        <f>VLOOKUP($B238,LT!$AH$7:$AN$3006,E$22,FALSE)</f>
        <v/>
      </c>
      <c r="F238" s="132" t="str">
        <f>VLOOKUP($B238,LT!$AH$7:$AN$3006,F$22,FALSE)</f>
        <v/>
      </c>
      <c r="G238" s="46" t="str">
        <f>VLOOKUP($B238,LT!$AH$7:$AN$3006,G$22,FALSE)</f>
        <v/>
      </c>
      <c r="H238" s="46" t="str">
        <f>VLOOKUP($B238,LT!$AH$7:$AN$3006,H$22,FALSE)</f>
        <v/>
      </c>
      <c r="I238" s="18">
        <v>215</v>
      </c>
    </row>
    <row r="239" spans="2:9" ht="30" customHeight="1" thickTop="1" thickBot="1" x14ac:dyDescent="0.3">
      <c r="B239" s="33">
        <f>LARGE(LT!$AH$7:$AH$3006,I239)</f>
        <v>4.7849999999999303E-2</v>
      </c>
      <c r="C239" s="46" t="str">
        <f>VLOOKUP($B239,LT!$AH$7:$AN$3006,C$22,FALSE)</f>
        <v/>
      </c>
      <c r="D239" s="46" t="str">
        <f>VLOOKUP($B239,LT!$AH$7:$AN$3006,D$22,FALSE)</f>
        <v/>
      </c>
      <c r="E239" s="132" t="str">
        <f>VLOOKUP($B239,LT!$AH$7:$AN$3006,E$22,FALSE)</f>
        <v/>
      </c>
      <c r="F239" s="132" t="str">
        <f>VLOOKUP($B239,LT!$AH$7:$AN$3006,F$22,FALSE)</f>
        <v/>
      </c>
      <c r="G239" s="46" t="str">
        <f>VLOOKUP($B239,LT!$AH$7:$AN$3006,G$22,FALSE)</f>
        <v/>
      </c>
      <c r="H239" s="46" t="str">
        <f>VLOOKUP($B239,LT!$AH$7:$AN$3006,H$22,FALSE)</f>
        <v/>
      </c>
      <c r="I239" s="18">
        <v>216</v>
      </c>
    </row>
    <row r="240" spans="2:9" ht="30" customHeight="1" thickTop="1" thickBot="1" x14ac:dyDescent="0.3">
      <c r="B240" s="33">
        <f>LARGE(LT!$AH$7:$AH$3006,I240)</f>
        <v>4.78399999999993E-2</v>
      </c>
      <c r="C240" s="46" t="str">
        <f>VLOOKUP($B240,LT!$AH$7:$AN$3006,C$22,FALSE)</f>
        <v/>
      </c>
      <c r="D240" s="46" t="str">
        <f>VLOOKUP($B240,LT!$AH$7:$AN$3006,D$22,FALSE)</f>
        <v/>
      </c>
      <c r="E240" s="132" t="str">
        <f>VLOOKUP($B240,LT!$AH$7:$AN$3006,E$22,FALSE)</f>
        <v/>
      </c>
      <c r="F240" s="132" t="str">
        <f>VLOOKUP($B240,LT!$AH$7:$AN$3006,F$22,FALSE)</f>
        <v/>
      </c>
      <c r="G240" s="46" t="str">
        <f>VLOOKUP($B240,LT!$AH$7:$AN$3006,G$22,FALSE)</f>
        <v/>
      </c>
      <c r="H240" s="46" t="str">
        <f>VLOOKUP($B240,LT!$AH$7:$AN$3006,H$22,FALSE)</f>
        <v/>
      </c>
      <c r="I240" s="18">
        <v>217</v>
      </c>
    </row>
    <row r="241" spans="2:9" ht="30" customHeight="1" thickTop="1" thickBot="1" x14ac:dyDescent="0.3">
      <c r="B241" s="33">
        <f>LARGE(LT!$AH$7:$AH$3006,I241)</f>
        <v>4.7829999999999297E-2</v>
      </c>
      <c r="C241" s="46" t="str">
        <f>VLOOKUP($B241,LT!$AH$7:$AN$3006,C$22,FALSE)</f>
        <v/>
      </c>
      <c r="D241" s="46" t="str">
        <f>VLOOKUP($B241,LT!$AH$7:$AN$3006,D$22,FALSE)</f>
        <v/>
      </c>
      <c r="E241" s="132" t="str">
        <f>VLOOKUP($B241,LT!$AH$7:$AN$3006,E$22,FALSE)</f>
        <v/>
      </c>
      <c r="F241" s="132" t="str">
        <f>VLOOKUP($B241,LT!$AH$7:$AN$3006,F$22,FALSE)</f>
        <v/>
      </c>
      <c r="G241" s="46" t="str">
        <f>VLOOKUP($B241,LT!$AH$7:$AN$3006,G$22,FALSE)</f>
        <v/>
      </c>
      <c r="H241" s="46" t="str">
        <f>VLOOKUP($B241,LT!$AH$7:$AN$3006,H$22,FALSE)</f>
        <v/>
      </c>
      <c r="I241" s="18">
        <v>218</v>
      </c>
    </row>
    <row r="242" spans="2:9" ht="30" customHeight="1" thickTop="1" thickBot="1" x14ac:dyDescent="0.3">
      <c r="B242" s="33">
        <f>LARGE(LT!$AH$7:$AH$3006,I242)</f>
        <v>4.7819999999999301E-2</v>
      </c>
      <c r="C242" s="46" t="str">
        <f>VLOOKUP($B242,LT!$AH$7:$AN$3006,C$22,FALSE)</f>
        <v/>
      </c>
      <c r="D242" s="46" t="str">
        <f>VLOOKUP($B242,LT!$AH$7:$AN$3006,D$22,FALSE)</f>
        <v/>
      </c>
      <c r="E242" s="132" t="str">
        <f>VLOOKUP($B242,LT!$AH$7:$AN$3006,E$22,FALSE)</f>
        <v/>
      </c>
      <c r="F242" s="132" t="str">
        <f>VLOOKUP($B242,LT!$AH$7:$AN$3006,F$22,FALSE)</f>
        <v/>
      </c>
      <c r="G242" s="46" t="str">
        <f>VLOOKUP($B242,LT!$AH$7:$AN$3006,G$22,FALSE)</f>
        <v/>
      </c>
      <c r="H242" s="46" t="str">
        <f>VLOOKUP($B242,LT!$AH$7:$AN$3006,H$22,FALSE)</f>
        <v/>
      </c>
      <c r="I242" s="18">
        <v>219</v>
      </c>
    </row>
    <row r="243" spans="2:9" ht="30" customHeight="1" thickTop="1" thickBot="1" x14ac:dyDescent="0.3">
      <c r="B243" s="33">
        <f>LARGE(LT!$AH$7:$AH$3006,I243)</f>
        <v>4.7809999999999298E-2</v>
      </c>
      <c r="C243" s="46" t="str">
        <f>VLOOKUP($B243,LT!$AH$7:$AN$3006,C$22,FALSE)</f>
        <v/>
      </c>
      <c r="D243" s="46" t="str">
        <f>VLOOKUP($B243,LT!$AH$7:$AN$3006,D$22,FALSE)</f>
        <v/>
      </c>
      <c r="E243" s="132" t="str">
        <f>VLOOKUP($B243,LT!$AH$7:$AN$3006,E$22,FALSE)</f>
        <v/>
      </c>
      <c r="F243" s="132" t="str">
        <f>VLOOKUP($B243,LT!$AH$7:$AN$3006,F$22,FALSE)</f>
        <v/>
      </c>
      <c r="G243" s="46" t="str">
        <f>VLOOKUP($B243,LT!$AH$7:$AN$3006,G$22,FALSE)</f>
        <v/>
      </c>
      <c r="H243" s="46" t="str">
        <f>VLOOKUP($B243,LT!$AH$7:$AN$3006,H$22,FALSE)</f>
        <v/>
      </c>
      <c r="I243" s="18">
        <v>220</v>
      </c>
    </row>
    <row r="244" spans="2:9" ht="30" customHeight="1" thickTop="1" thickBot="1" x14ac:dyDescent="0.3">
      <c r="B244" s="33">
        <f>LARGE(LT!$AH$7:$AH$3006,I244)</f>
        <v>4.7799999999999301E-2</v>
      </c>
      <c r="C244" s="46" t="str">
        <f>VLOOKUP($B244,LT!$AH$7:$AN$3006,C$22,FALSE)</f>
        <v/>
      </c>
      <c r="D244" s="46" t="str">
        <f>VLOOKUP($B244,LT!$AH$7:$AN$3006,D$22,FALSE)</f>
        <v/>
      </c>
      <c r="E244" s="132" t="str">
        <f>VLOOKUP($B244,LT!$AH$7:$AN$3006,E$22,FALSE)</f>
        <v/>
      </c>
      <c r="F244" s="132" t="str">
        <f>VLOOKUP($B244,LT!$AH$7:$AN$3006,F$22,FALSE)</f>
        <v/>
      </c>
      <c r="G244" s="46" t="str">
        <f>VLOOKUP($B244,LT!$AH$7:$AN$3006,G$22,FALSE)</f>
        <v/>
      </c>
      <c r="H244" s="46" t="str">
        <f>VLOOKUP($B244,LT!$AH$7:$AN$3006,H$22,FALSE)</f>
        <v/>
      </c>
      <c r="I244" s="18">
        <v>221</v>
      </c>
    </row>
    <row r="245" spans="2:9" ht="30" customHeight="1" thickTop="1" thickBot="1" x14ac:dyDescent="0.3">
      <c r="B245" s="33">
        <f>LARGE(LT!$AH$7:$AH$3006,I245)</f>
        <v>4.7789999999999298E-2</v>
      </c>
      <c r="C245" s="46" t="str">
        <f>VLOOKUP($B245,LT!$AH$7:$AN$3006,C$22,FALSE)</f>
        <v/>
      </c>
      <c r="D245" s="46" t="str">
        <f>VLOOKUP($B245,LT!$AH$7:$AN$3006,D$22,FALSE)</f>
        <v/>
      </c>
      <c r="E245" s="132" t="str">
        <f>VLOOKUP($B245,LT!$AH$7:$AN$3006,E$22,FALSE)</f>
        <v/>
      </c>
      <c r="F245" s="132" t="str">
        <f>VLOOKUP($B245,LT!$AH$7:$AN$3006,F$22,FALSE)</f>
        <v/>
      </c>
      <c r="G245" s="46" t="str">
        <f>VLOOKUP($B245,LT!$AH$7:$AN$3006,G$22,FALSE)</f>
        <v/>
      </c>
      <c r="H245" s="46" t="str">
        <f>VLOOKUP($B245,LT!$AH$7:$AN$3006,H$22,FALSE)</f>
        <v/>
      </c>
      <c r="I245" s="18">
        <v>222</v>
      </c>
    </row>
    <row r="246" spans="2:9" ht="30" customHeight="1" thickTop="1" thickBot="1" x14ac:dyDescent="0.3">
      <c r="B246" s="33">
        <f>LARGE(LT!$AH$7:$AH$3006,I246)</f>
        <v>4.7779999999999302E-2</v>
      </c>
      <c r="C246" s="46" t="str">
        <f>VLOOKUP($B246,LT!$AH$7:$AN$3006,C$22,FALSE)</f>
        <v/>
      </c>
      <c r="D246" s="46" t="str">
        <f>VLOOKUP($B246,LT!$AH$7:$AN$3006,D$22,FALSE)</f>
        <v/>
      </c>
      <c r="E246" s="132" t="str">
        <f>VLOOKUP($B246,LT!$AH$7:$AN$3006,E$22,FALSE)</f>
        <v/>
      </c>
      <c r="F246" s="132" t="str">
        <f>VLOOKUP($B246,LT!$AH$7:$AN$3006,F$22,FALSE)</f>
        <v/>
      </c>
      <c r="G246" s="46" t="str">
        <f>VLOOKUP($B246,LT!$AH$7:$AN$3006,G$22,FALSE)</f>
        <v/>
      </c>
      <c r="H246" s="46" t="str">
        <f>VLOOKUP($B246,LT!$AH$7:$AN$3006,H$22,FALSE)</f>
        <v/>
      </c>
      <c r="I246" s="18">
        <v>223</v>
      </c>
    </row>
    <row r="247" spans="2:9" ht="30" customHeight="1" thickTop="1" thickBot="1" x14ac:dyDescent="0.3">
      <c r="B247" s="33">
        <f>LARGE(LT!$AH$7:$AH$3006,I247)</f>
        <v>4.7769999999999299E-2</v>
      </c>
      <c r="C247" s="46" t="str">
        <f>VLOOKUP($B247,LT!$AH$7:$AN$3006,C$22,FALSE)</f>
        <v/>
      </c>
      <c r="D247" s="46" t="str">
        <f>VLOOKUP($B247,LT!$AH$7:$AN$3006,D$22,FALSE)</f>
        <v/>
      </c>
      <c r="E247" s="132" t="str">
        <f>VLOOKUP($B247,LT!$AH$7:$AN$3006,E$22,FALSE)</f>
        <v/>
      </c>
      <c r="F247" s="132" t="str">
        <f>VLOOKUP($B247,LT!$AH$7:$AN$3006,F$22,FALSE)</f>
        <v/>
      </c>
      <c r="G247" s="46" t="str">
        <f>VLOOKUP($B247,LT!$AH$7:$AN$3006,G$22,FALSE)</f>
        <v/>
      </c>
      <c r="H247" s="46" t="str">
        <f>VLOOKUP($B247,LT!$AH$7:$AN$3006,H$22,FALSE)</f>
        <v/>
      </c>
      <c r="I247" s="18">
        <v>224</v>
      </c>
    </row>
    <row r="248" spans="2:9" ht="30" customHeight="1" thickTop="1" thickBot="1" x14ac:dyDescent="0.3">
      <c r="B248" s="33">
        <f>LARGE(LT!$AH$7:$AH$3006,I248)</f>
        <v>4.7759999999999303E-2</v>
      </c>
      <c r="C248" s="46" t="str">
        <f>VLOOKUP($B248,LT!$AH$7:$AN$3006,C$22,FALSE)</f>
        <v/>
      </c>
      <c r="D248" s="46" t="str">
        <f>VLOOKUP($B248,LT!$AH$7:$AN$3006,D$22,FALSE)</f>
        <v/>
      </c>
      <c r="E248" s="132" t="str">
        <f>VLOOKUP($B248,LT!$AH$7:$AN$3006,E$22,FALSE)</f>
        <v/>
      </c>
      <c r="F248" s="132" t="str">
        <f>VLOOKUP($B248,LT!$AH$7:$AN$3006,F$22,FALSE)</f>
        <v/>
      </c>
      <c r="G248" s="46" t="str">
        <f>VLOOKUP($B248,LT!$AH$7:$AN$3006,G$22,FALSE)</f>
        <v/>
      </c>
      <c r="H248" s="46" t="str">
        <f>VLOOKUP($B248,LT!$AH$7:$AN$3006,H$22,FALSE)</f>
        <v/>
      </c>
      <c r="I248" s="18">
        <v>225</v>
      </c>
    </row>
    <row r="249" spans="2:9" ht="30" customHeight="1" thickTop="1" thickBot="1" x14ac:dyDescent="0.3">
      <c r="B249" s="33">
        <f>LARGE(LT!$AH$7:$AH$3006,I249)</f>
        <v>4.77499999999993E-2</v>
      </c>
      <c r="C249" s="46" t="str">
        <f>VLOOKUP($B249,LT!$AH$7:$AN$3006,C$22,FALSE)</f>
        <v/>
      </c>
      <c r="D249" s="46" t="str">
        <f>VLOOKUP($B249,LT!$AH$7:$AN$3006,D$22,FALSE)</f>
        <v/>
      </c>
      <c r="E249" s="132" t="str">
        <f>VLOOKUP($B249,LT!$AH$7:$AN$3006,E$22,FALSE)</f>
        <v/>
      </c>
      <c r="F249" s="132" t="str">
        <f>VLOOKUP($B249,LT!$AH$7:$AN$3006,F$22,FALSE)</f>
        <v/>
      </c>
      <c r="G249" s="46" t="str">
        <f>VLOOKUP($B249,LT!$AH$7:$AN$3006,G$22,FALSE)</f>
        <v/>
      </c>
      <c r="H249" s="46" t="str">
        <f>VLOOKUP($B249,LT!$AH$7:$AN$3006,H$22,FALSE)</f>
        <v/>
      </c>
      <c r="I249" s="18">
        <v>226</v>
      </c>
    </row>
    <row r="250" spans="2:9" ht="30" customHeight="1" thickTop="1" thickBot="1" x14ac:dyDescent="0.3">
      <c r="B250" s="33">
        <f>LARGE(LT!$AH$7:$AH$3006,I250)</f>
        <v>4.7739999999999297E-2</v>
      </c>
      <c r="C250" s="46" t="str">
        <f>VLOOKUP($B250,LT!$AH$7:$AN$3006,C$22,FALSE)</f>
        <v/>
      </c>
      <c r="D250" s="46" t="str">
        <f>VLOOKUP($B250,LT!$AH$7:$AN$3006,D$22,FALSE)</f>
        <v/>
      </c>
      <c r="E250" s="132" t="str">
        <f>VLOOKUP($B250,LT!$AH$7:$AN$3006,E$22,FALSE)</f>
        <v/>
      </c>
      <c r="F250" s="132" t="str">
        <f>VLOOKUP($B250,LT!$AH$7:$AN$3006,F$22,FALSE)</f>
        <v/>
      </c>
      <c r="G250" s="46" t="str">
        <f>VLOOKUP($B250,LT!$AH$7:$AN$3006,G$22,FALSE)</f>
        <v/>
      </c>
      <c r="H250" s="46" t="str">
        <f>VLOOKUP($B250,LT!$AH$7:$AN$3006,H$22,FALSE)</f>
        <v/>
      </c>
      <c r="I250" s="18">
        <v>227</v>
      </c>
    </row>
    <row r="251" spans="2:9" ht="30" customHeight="1" thickTop="1" thickBot="1" x14ac:dyDescent="0.3">
      <c r="B251" s="33">
        <f>LARGE(LT!$AH$7:$AH$3006,I251)</f>
        <v>4.7729999999999301E-2</v>
      </c>
      <c r="C251" s="46" t="str">
        <f>VLOOKUP($B251,LT!$AH$7:$AN$3006,C$22,FALSE)</f>
        <v/>
      </c>
      <c r="D251" s="46" t="str">
        <f>VLOOKUP($B251,LT!$AH$7:$AN$3006,D$22,FALSE)</f>
        <v/>
      </c>
      <c r="E251" s="132" t="str">
        <f>VLOOKUP($B251,LT!$AH$7:$AN$3006,E$22,FALSE)</f>
        <v/>
      </c>
      <c r="F251" s="132" t="str">
        <f>VLOOKUP($B251,LT!$AH$7:$AN$3006,F$22,FALSE)</f>
        <v/>
      </c>
      <c r="G251" s="46" t="str">
        <f>VLOOKUP($B251,LT!$AH$7:$AN$3006,G$22,FALSE)</f>
        <v/>
      </c>
      <c r="H251" s="46" t="str">
        <f>VLOOKUP($B251,LT!$AH$7:$AN$3006,H$22,FALSE)</f>
        <v/>
      </c>
      <c r="I251" s="18">
        <v>228</v>
      </c>
    </row>
    <row r="252" spans="2:9" ht="30" customHeight="1" thickTop="1" thickBot="1" x14ac:dyDescent="0.3">
      <c r="B252" s="33">
        <f>LARGE(LT!$AH$7:$AH$3006,I252)</f>
        <v>4.7719999999999298E-2</v>
      </c>
      <c r="C252" s="46" t="str">
        <f>VLOOKUP($B252,LT!$AH$7:$AN$3006,C$22,FALSE)</f>
        <v/>
      </c>
      <c r="D252" s="46" t="str">
        <f>VLOOKUP($B252,LT!$AH$7:$AN$3006,D$22,FALSE)</f>
        <v/>
      </c>
      <c r="E252" s="132" t="str">
        <f>VLOOKUP($B252,LT!$AH$7:$AN$3006,E$22,FALSE)</f>
        <v/>
      </c>
      <c r="F252" s="132" t="str">
        <f>VLOOKUP($B252,LT!$AH$7:$AN$3006,F$22,FALSE)</f>
        <v/>
      </c>
      <c r="G252" s="46" t="str">
        <f>VLOOKUP($B252,LT!$AH$7:$AN$3006,G$22,FALSE)</f>
        <v/>
      </c>
      <c r="H252" s="46" t="str">
        <f>VLOOKUP($B252,LT!$AH$7:$AN$3006,H$22,FALSE)</f>
        <v/>
      </c>
      <c r="I252" s="18">
        <v>229</v>
      </c>
    </row>
    <row r="253" spans="2:9" ht="30" customHeight="1" thickTop="1" thickBot="1" x14ac:dyDescent="0.3">
      <c r="B253" s="33">
        <f>LARGE(LT!$AH$7:$AH$3006,I253)</f>
        <v>4.7709999999999302E-2</v>
      </c>
      <c r="C253" s="46" t="str">
        <f>VLOOKUP($B253,LT!$AH$7:$AN$3006,C$22,FALSE)</f>
        <v/>
      </c>
      <c r="D253" s="46" t="str">
        <f>VLOOKUP($B253,LT!$AH$7:$AN$3006,D$22,FALSE)</f>
        <v/>
      </c>
      <c r="E253" s="132" t="str">
        <f>VLOOKUP($B253,LT!$AH$7:$AN$3006,E$22,FALSE)</f>
        <v/>
      </c>
      <c r="F253" s="132" t="str">
        <f>VLOOKUP($B253,LT!$AH$7:$AN$3006,F$22,FALSE)</f>
        <v/>
      </c>
      <c r="G253" s="46" t="str">
        <f>VLOOKUP($B253,LT!$AH$7:$AN$3006,G$22,FALSE)</f>
        <v/>
      </c>
      <c r="H253" s="46" t="str">
        <f>VLOOKUP($B253,LT!$AH$7:$AN$3006,H$22,FALSE)</f>
        <v/>
      </c>
      <c r="I253" s="18">
        <v>230</v>
      </c>
    </row>
    <row r="254" spans="2:9" ht="30" customHeight="1" thickTop="1" thickBot="1" x14ac:dyDescent="0.3">
      <c r="B254" s="33">
        <f>LARGE(LT!$AH$7:$AH$3006,I254)</f>
        <v>4.7699999999999299E-2</v>
      </c>
      <c r="C254" s="46" t="str">
        <f>VLOOKUP($B254,LT!$AH$7:$AN$3006,C$22,FALSE)</f>
        <v/>
      </c>
      <c r="D254" s="46" t="str">
        <f>VLOOKUP($B254,LT!$AH$7:$AN$3006,D$22,FALSE)</f>
        <v/>
      </c>
      <c r="E254" s="132" t="str">
        <f>VLOOKUP($B254,LT!$AH$7:$AN$3006,E$22,FALSE)</f>
        <v/>
      </c>
      <c r="F254" s="132" t="str">
        <f>VLOOKUP($B254,LT!$AH$7:$AN$3006,F$22,FALSE)</f>
        <v/>
      </c>
      <c r="G254" s="46" t="str">
        <f>VLOOKUP($B254,LT!$AH$7:$AN$3006,G$22,FALSE)</f>
        <v/>
      </c>
      <c r="H254" s="46" t="str">
        <f>VLOOKUP($B254,LT!$AH$7:$AN$3006,H$22,FALSE)</f>
        <v/>
      </c>
      <c r="I254" s="18">
        <v>231</v>
      </c>
    </row>
    <row r="255" spans="2:9" ht="30" customHeight="1" thickTop="1" thickBot="1" x14ac:dyDescent="0.3">
      <c r="B255" s="33">
        <f>LARGE(LT!$AH$7:$AH$3006,I255)</f>
        <v>4.7689999999999302E-2</v>
      </c>
      <c r="C255" s="46" t="str">
        <f>VLOOKUP($B255,LT!$AH$7:$AN$3006,C$22,FALSE)</f>
        <v/>
      </c>
      <c r="D255" s="46" t="str">
        <f>VLOOKUP($B255,LT!$AH$7:$AN$3006,D$22,FALSE)</f>
        <v/>
      </c>
      <c r="E255" s="132" t="str">
        <f>VLOOKUP($B255,LT!$AH$7:$AN$3006,E$22,FALSE)</f>
        <v/>
      </c>
      <c r="F255" s="132" t="str">
        <f>VLOOKUP($B255,LT!$AH$7:$AN$3006,F$22,FALSE)</f>
        <v/>
      </c>
      <c r="G255" s="46" t="str">
        <f>VLOOKUP($B255,LT!$AH$7:$AN$3006,G$22,FALSE)</f>
        <v/>
      </c>
      <c r="H255" s="46" t="str">
        <f>VLOOKUP($B255,LT!$AH$7:$AN$3006,H$22,FALSE)</f>
        <v/>
      </c>
      <c r="I255" s="18">
        <v>232</v>
      </c>
    </row>
    <row r="256" spans="2:9" ht="30" customHeight="1" thickTop="1" thickBot="1" x14ac:dyDescent="0.3">
      <c r="B256" s="33">
        <f>LARGE(LT!$AH$7:$AH$3006,I256)</f>
        <v>4.7679999999999299E-2</v>
      </c>
      <c r="C256" s="46" t="str">
        <f>VLOOKUP($B256,LT!$AH$7:$AN$3006,C$22,FALSE)</f>
        <v/>
      </c>
      <c r="D256" s="46" t="str">
        <f>VLOOKUP($B256,LT!$AH$7:$AN$3006,D$22,FALSE)</f>
        <v/>
      </c>
      <c r="E256" s="132" t="str">
        <f>VLOOKUP($B256,LT!$AH$7:$AN$3006,E$22,FALSE)</f>
        <v/>
      </c>
      <c r="F256" s="132" t="str">
        <f>VLOOKUP($B256,LT!$AH$7:$AN$3006,F$22,FALSE)</f>
        <v/>
      </c>
      <c r="G256" s="46" t="str">
        <f>VLOOKUP($B256,LT!$AH$7:$AN$3006,G$22,FALSE)</f>
        <v/>
      </c>
      <c r="H256" s="46" t="str">
        <f>VLOOKUP($B256,LT!$AH$7:$AN$3006,H$22,FALSE)</f>
        <v/>
      </c>
      <c r="I256" s="18">
        <v>233</v>
      </c>
    </row>
    <row r="257" spans="2:9" ht="30" customHeight="1" thickTop="1" thickBot="1" x14ac:dyDescent="0.3">
      <c r="B257" s="33">
        <f>LARGE(LT!$AH$7:$AH$3006,I257)</f>
        <v>4.7669999999999303E-2</v>
      </c>
      <c r="C257" s="46" t="str">
        <f>VLOOKUP($B257,LT!$AH$7:$AN$3006,C$22,FALSE)</f>
        <v/>
      </c>
      <c r="D257" s="46" t="str">
        <f>VLOOKUP($B257,LT!$AH$7:$AN$3006,D$22,FALSE)</f>
        <v/>
      </c>
      <c r="E257" s="132" t="str">
        <f>VLOOKUP($B257,LT!$AH$7:$AN$3006,E$22,FALSE)</f>
        <v/>
      </c>
      <c r="F257" s="132" t="str">
        <f>VLOOKUP($B257,LT!$AH$7:$AN$3006,F$22,FALSE)</f>
        <v/>
      </c>
      <c r="G257" s="46" t="str">
        <f>VLOOKUP($B257,LT!$AH$7:$AN$3006,G$22,FALSE)</f>
        <v/>
      </c>
      <c r="H257" s="46" t="str">
        <f>VLOOKUP($B257,LT!$AH$7:$AN$3006,H$22,FALSE)</f>
        <v/>
      </c>
      <c r="I257" s="18">
        <v>234</v>
      </c>
    </row>
    <row r="258" spans="2:9" ht="30" customHeight="1" thickTop="1" thickBot="1" x14ac:dyDescent="0.3">
      <c r="B258" s="33">
        <f>LARGE(LT!$AH$7:$AH$3006,I258)</f>
        <v>4.76599999999993E-2</v>
      </c>
      <c r="C258" s="46" t="str">
        <f>VLOOKUP($B258,LT!$AH$7:$AN$3006,C$22,FALSE)</f>
        <v/>
      </c>
      <c r="D258" s="46" t="str">
        <f>VLOOKUP($B258,LT!$AH$7:$AN$3006,D$22,FALSE)</f>
        <v/>
      </c>
      <c r="E258" s="132" t="str">
        <f>VLOOKUP($B258,LT!$AH$7:$AN$3006,E$22,FALSE)</f>
        <v/>
      </c>
      <c r="F258" s="132" t="str">
        <f>VLOOKUP($B258,LT!$AH$7:$AN$3006,F$22,FALSE)</f>
        <v/>
      </c>
      <c r="G258" s="46" t="str">
        <f>VLOOKUP($B258,LT!$AH$7:$AN$3006,G$22,FALSE)</f>
        <v/>
      </c>
      <c r="H258" s="46" t="str">
        <f>VLOOKUP($B258,LT!$AH$7:$AN$3006,H$22,FALSE)</f>
        <v/>
      </c>
      <c r="I258" s="18">
        <v>235</v>
      </c>
    </row>
    <row r="259" spans="2:9" ht="30" customHeight="1" thickTop="1" thickBot="1" x14ac:dyDescent="0.3">
      <c r="B259" s="33">
        <f>LARGE(LT!$AH$7:$AH$3006,I259)</f>
        <v>4.7649999999999297E-2</v>
      </c>
      <c r="C259" s="46" t="str">
        <f>VLOOKUP($B259,LT!$AH$7:$AN$3006,C$22,FALSE)</f>
        <v/>
      </c>
      <c r="D259" s="46" t="str">
        <f>VLOOKUP($B259,LT!$AH$7:$AN$3006,D$22,FALSE)</f>
        <v/>
      </c>
      <c r="E259" s="132" t="str">
        <f>VLOOKUP($B259,LT!$AH$7:$AN$3006,E$22,FALSE)</f>
        <v/>
      </c>
      <c r="F259" s="132" t="str">
        <f>VLOOKUP($B259,LT!$AH$7:$AN$3006,F$22,FALSE)</f>
        <v/>
      </c>
      <c r="G259" s="46" t="str">
        <f>VLOOKUP($B259,LT!$AH$7:$AN$3006,G$22,FALSE)</f>
        <v/>
      </c>
      <c r="H259" s="46" t="str">
        <f>VLOOKUP($B259,LT!$AH$7:$AN$3006,H$22,FALSE)</f>
        <v/>
      </c>
      <c r="I259" s="18">
        <v>236</v>
      </c>
    </row>
    <row r="260" spans="2:9" ht="30" customHeight="1" thickTop="1" thickBot="1" x14ac:dyDescent="0.3">
      <c r="B260" s="33">
        <f>LARGE(LT!$AH$7:$AH$3006,I260)</f>
        <v>4.7639999999999301E-2</v>
      </c>
      <c r="C260" s="46" t="str">
        <f>VLOOKUP($B260,LT!$AH$7:$AN$3006,C$22,FALSE)</f>
        <v/>
      </c>
      <c r="D260" s="46" t="str">
        <f>VLOOKUP($B260,LT!$AH$7:$AN$3006,D$22,FALSE)</f>
        <v/>
      </c>
      <c r="E260" s="132" t="str">
        <f>VLOOKUP($B260,LT!$AH$7:$AN$3006,E$22,FALSE)</f>
        <v/>
      </c>
      <c r="F260" s="132" t="str">
        <f>VLOOKUP($B260,LT!$AH$7:$AN$3006,F$22,FALSE)</f>
        <v/>
      </c>
      <c r="G260" s="46" t="str">
        <f>VLOOKUP($B260,LT!$AH$7:$AN$3006,G$22,FALSE)</f>
        <v/>
      </c>
      <c r="H260" s="46" t="str">
        <f>VLOOKUP($B260,LT!$AH$7:$AN$3006,H$22,FALSE)</f>
        <v/>
      </c>
      <c r="I260" s="18">
        <v>237</v>
      </c>
    </row>
    <row r="261" spans="2:9" ht="30" customHeight="1" thickTop="1" thickBot="1" x14ac:dyDescent="0.3">
      <c r="B261" s="33">
        <f>LARGE(LT!$AH$7:$AH$3006,I261)</f>
        <v>4.7629999999999298E-2</v>
      </c>
      <c r="C261" s="46" t="str">
        <f>VLOOKUP($B261,LT!$AH$7:$AN$3006,C$22,FALSE)</f>
        <v/>
      </c>
      <c r="D261" s="46" t="str">
        <f>VLOOKUP($B261,LT!$AH$7:$AN$3006,D$22,FALSE)</f>
        <v/>
      </c>
      <c r="E261" s="132" t="str">
        <f>VLOOKUP($B261,LT!$AH$7:$AN$3006,E$22,FALSE)</f>
        <v/>
      </c>
      <c r="F261" s="132" t="str">
        <f>VLOOKUP($B261,LT!$AH$7:$AN$3006,F$22,FALSE)</f>
        <v/>
      </c>
      <c r="G261" s="46" t="str">
        <f>VLOOKUP($B261,LT!$AH$7:$AN$3006,G$22,FALSE)</f>
        <v/>
      </c>
      <c r="H261" s="46" t="str">
        <f>VLOOKUP($B261,LT!$AH$7:$AN$3006,H$22,FALSE)</f>
        <v/>
      </c>
      <c r="I261" s="18">
        <v>238</v>
      </c>
    </row>
    <row r="262" spans="2:9" ht="30" customHeight="1" thickTop="1" thickBot="1" x14ac:dyDescent="0.3">
      <c r="B262" s="33">
        <f>LARGE(LT!$AH$7:$AH$3006,I262)</f>
        <v>4.7619999999999302E-2</v>
      </c>
      <c r="C262" s="46" t="str">
        <f>VLOOKUP($B262,LT!$AH$7:$AN$3006,C$22,FALSE)</f>
        <v/>
      </c>
      <c r="D262" s="46" t="str">
        <f>VLOOKUP($B262,LT!$AH$7:$AN$3006,D$22,FALSE)</f>
        <v/>
      </c>
      <c r="E262" s="132" t="str">
        <f>VLOOKUP($B262,LT!$AH$7:$AN$3006,E$22,FALSE)</f>
        <v/>
      </c>
      <c r="F262" s="132" t="str">
        <f>VLOOKUP($B262,LT!$AH$7:$AN$3006,F$22,FALSE)</f>
        <v/>
      </c>
      <c r="G262" s="46" t="str">
        <f>VLOOKUP($B262,LT!$AH$7:$AN$3006,G$22,FALSE)</f>
        <v/>
      </c>
      <c r="H262" s="46" t="str">
        <f>VLOOKUP($B262,LT!$AH$7:$AN$3006,H$22,FALSE)</f>
        <v/>
      </c>
      <c r="I262" s="18">
        <v>239</v>
      </c>
    </row>
    <row r="263" spans="2:9" ht="30" customHeight="1" thickTop="1" thickBot="1" x14ac:dyDescent="0.3">
      <c r="B263" s="33">
        <f>LARGE(LT!$AH$7:$AH$3006,I263)</f>
        <v>4.7609999999999299E-2</v>
      </c>
      <c r="C263" s="46" t="str">
        <f>VLOOKUP($B263,LT!$AH$7:$AN$3006,C$22,FALSE)</f>
        <v/>
      </c>
      <c r="D263" s="46" t="str">
        <f>VLOOKUP($B263,LT!$AH$7:$AN$3006,D$22,FALSE)</f>
        <v/>
      </c>
      <c r="E263" s="132" t="str">
        <f>VLOOKUP($B263,LT!$AH$7:$AN$3006,E$22,FALSE)</f>
        <v/>
      </c>
      <c r="F263" s="132" t="str">
        <f>VLOOKUP($B263,LT!$AH$7:$AN$3006,F$22,FALSE)</f>
        <v/>
      </c>
      <c r="G263" s="46" t="str">
        <f>VLOOKUP($B263,LT!$AH$7:$AN$3006,G$22,FALSE)</f>
        <v/>
      </c>
      <c r="H263" s="46" t="str">
        <f>VLOOKUP($B263,LT!$AH$7:$AN$3006,H$22,FALSE)</f>
        <v/>
      </c>
      <c r="I263" s="18">
        <v>240</v>
      </c>
    </row>
    <row r="264" spans="2:9" ht="30" customHeight="1" thickTop="1" thickBot="1" x14ac:dyDescent="0.3">
      <c r="B264" s="33">
        <f>LARGE(LT!$AH$7:$AH$3006,I264)</f>
        <v>4.7599999999999303E-2</v>
      </c>
      <c r="C264" s="46" t="str">
        <f>VLOOKUP($B264,LT!$AH$7:$AN$3006,C$22,FALSE)</f>
        <v/>
      </c>
      <c r="D264" s="46" t="str">
        <f>VLOOKUP($B264,LT!$AH$7:$AN$3006,D$22,FALSE)</f>
        <v/>
      </c>
      <c r="E264" s="132" t="str">
        <f>VLOOKUP($B264,LT!$AH$7:$AN$3006,E$22,FALSE)</f>
        <v/>
      </c>
      <c r="F264" s="132" t="str">
        <f>VLOOKUP($B264,LT!$AH$7:$AN$3006,F$22,FALSE)</f>
        <v/>
      </c>
      <c r="G264" s="46" t="str">
        <f>VLOOKUP($B264,LT!$AH$7:$AN$3006,G$22,FALSE)</f>
        <v/>
      </c>
      <c r="H264" s="46" t="str">
        <f>VLOOKUP($B264,LT!$AH$7:$AN$3006,H$22,FALSE)</f>
        <v/>
      </c>
      <c r="I264" s="18">
        <v>241</v>
      </c>
    </row>
    <row r="265" spans="2:9" ht="30" customHeight="1" thickTop="1" thickBot="1" x14ac:dyDescent="0.3">
      <c r="B265" s="33">
        <f>LARGE(LT!$AH$7:$AH$3006,I265)</f>
        <v>4.75899999999993E-2</v>
      </c>
      <c r="C265" s="46" t="str">
        <f>VLOOKUP($B265,LT!$AH$7:$AN$3006,C$22,FALSE)</f>
        <v/>
      </c>
      <c r="D265" s="46" t="str">
        <f>VLOOKUP($B265,LT!$AH$7:$AN$3006,D$22,FALSE)</f>
        <v/>
      </c>
      <c r="E265" s="132" t="str">
        <f>VLOOKUP($B265,LT!$AH$7:$AN$3006,E$22,FALSE)</f>
        <v/>
      </c>
      <c r="F265" s="132" t="str">
        <f>VLOOKUP($B265,LT!$AH$7:$AN$3006,F$22,FALSE)</f>
        <v/>
      </c>
      <c r="G265" s="46" t="str">
        <f>VLOOKUP($B265,LT!$AH$7:$AN$3006,G$22,FALSE)</f>
        <v/>
      </c>
      <c r="H265" s="46" t="str">
        <f>VLOOKUP($B265,LT!$AH$7:$AN$3006,H$22,FALSE)</f>
        <v/>
      </c>
      <c r="I265" s="18">
        <v>242</v>
      </c>
    </row>
    <row r="266" spans="2:9" ht="30" customHeight="1" thickTop="1" thickBot="1" x14ac:dyDescent="0.3">
      <c r="B266" s="33">
        <f>LARGE(LT!$AH$7:$AH$3006,I266)</f>
        <v>4.7579999999999303E-2</v>
      </c>
      <c r="C266" s="46" t="str">
        <f>VLOOKUP($B266,LT!$AH$7:$AN$3006,C$22,FALSE)</f>
        <v/>
      </c>
      <c r="D266" s="46" t="str">
        <f>VLOOKUP($B266,LT!$AH$7:$AN$3006,D$22,FALSE)</f>
        <v/>
      </c>
      <c r="E266" s="132" t="str">
        <f>VLOOKUP($B266,LT!$AH$7:$AN$3006,E$22,FALSE)</f>
        <v/>
      </c>
      <c r="F266" s="132" t="str">
        <f>VLOOKUP($B266,LT!$AH$7:$AN$3006,F$22,FALSE)</f>
        <v/>
      </c>
      <c r="G266" s="46" t="str">
        <f>VLOOKUP($B266,LT!$AH$7:$AN$3006,G$22,FALSE)</f>
        <v/>
      </c>
      <c r="H266" s="46" t="str">
        <f>VLOOKUP($B266,LT!$AH$7:$AN$3006,H$22,FALSE)</f>
        <v/>
      </c>
      <c r="I266" s="18">
        <v>243</v>
      </c>
    </row>
    <row r="267" spans="2:9" ht="30" customHeight="1" thickTop="1" thickBot="1" x14ac:dyDescent="0.3">
      <c r="B267" s="33">
        <f>LARGE(LT!$AH$7:$AH$3006,I267)</f>
        <v>4.75699999999993E-2</v>
      </c>
      <c r="C267" s="46" t="str">
        <f>VLOOKUP($B267,LT!$AH$7:$AN$3006,C$22,FALSE)</f>
        <v/>
      </c>
      <c r="D267" s="46" t="str">
        <f>VLOOKUP($B267,LT!$AH$7:$AN$3006,D$22,FALSE)</f>
        <v/>
      </c>
      <c r="E267" s="132" t="str">
        <f>VLOOKUP($B267,LT!$AH$7:$AN$3006,E$22,FALSE)</f>
        <v/>
      </c>
      <c r="F267" s="132" t="str">
        <f>VLOOKUP($B267,LT!$AH$7:$AN$3006,F$22,FALSE)</f>
        <v/>
      </c>
      <c r="G267" s="46" t="str">
        <f>VLOOKUP($B267,LT!$AH$7:$AN$3006,G$22,FALSE)</f>
        <v/>
      </c>
      <c r="H267" s="46" t="str">
        <f>VLOOKUP($B267,LT!$AH$7:$AN$3006,H$22,FALSE)</f>
        <v/>
      </c>
      <c r="I267" s="18">
        <v>244</v>
      </c>
    </row>
    <row r="268" spans="2:9" ht="30" customHeight="1" thickTop="1" thickBot="1" x14ac:dyDescent="0.3">
      <c r="B268" s="33">
        <f>LARGE(LT!$AH$7:$AH$3006,I268)</f>
        <v>4.7559999999999297E-2</v>
      </c>
      <c r="C268" s="46" t="str">
        <f>VLOOKUP($B268,LT!$AH$7:$AN$3006,C$22,FALSE)</f>
        <v/>
      </c>
      <c r="D268" s="46" t="str">
        <f>VLOOKUP($B268,LT!$AH$7:$AN$3006,D$22,FALSE)</f>
        <v/>
      </c>
      <c r="E268" s="132" t="str">
        <f>VLOOKUP($B268,LT!$AH$7:$AN$3006,E$22,FALSE)</f>
        <v/>
      </c>
      <c r="F268" s="132" t="str">
        <f>VLOOKUP($B268,LT!$AH$7:$AN$3006,F$22,FALSE)</f>
        <v/>
      </c>
      <c r="G268" s="46" t="str">
        <f>VLOOKUP($B268,LT!$AH$7:$AN$3006,G$22,FALSE)</f>
        <v/>
      </c>
      <c r="H268" s="46" t="str">
        <f>VLOOKUP($B268,LT!$AH$7:$AN$3006,H$22,FALSE)</f>
        <v/>
      </c>
      <c r="I268" s="18">
        <v>245</v>
      </c>
    </row>
    <row r="269" spans="2:9" ht="30" customHeight="1" thickTop="1" thickBot="1" x14ac:dyDescent="0.3">
      <c r="B269" s="33">
        <f>LARGE(LT!$AH$7:$AH$3006,I269)</f>
        <v>4.7549999999999301E-2</v>
      </c>
      <c r="C269" s="46" t="str">
        <f>VLOOKUP($B269,LT!$AH$7:$AN$3006,C$22,FALSE)</f>
        <v/>
      </c>
      <c r="D269" s="46" t="str">
        <f>VLOOKUP($B269,LT!$AH$7:$AN$3006,D$22,FALSE)</f>
        <v/>
      </c>
      <c r="E269" s="132" t="str">
        <f>VLOOKUP($B269,LT!$AH$7:$AN$3006,E$22,FALSE)</f>
        <v/>
      </c>
      <c r="F269" s="132" t="str">
        <f>VLOOKUP($B269,LT!$AH$7:$AN$3006,F$22,FALSE)</f>
        <v/>
      </c>
      <c r="G269" s="46" t="str">
        <f>VLOOKUP($B269,LT!$AH$7:$AN$3006,G$22,FALSE)</f>
        <v/>
      </c>
      <c r="H269" s="46" t="str">
        <f>VLOOKUP($B269,LT!$AH$7:$AN$3006,H$22,FALSE)</f>
        <v/>
      </c>
      <c r="I269" s="18">
        <v>246</v>
      </c>
    </row>
    <row r="270" spans="2:9" ht="30" customHeight="1" thickTop="1" thickBot="1" x14ac:dyDescent="0.3">
      <c r="B270" s="33">
        <f>LARGE(LT!$AH$7:$AH$3006,I270)</f>
        <v>4.7539999999999201E-2</v>
      </c>
      <c r="C270" s="46" t="str">
        <f>VLOOKUP($B270,LT!$AH$7:$AN$3006,C$22,FALSE)</f>
        <v/>
      </c>
      <c r="D270" s="46" t="str">
        <f>VLOOKUP($B270,LT!$AH$7:$AN$3006,D$22,FALSE)</f>
        <v/>
      </c>
      <c r="E270" s="132" t="str">
        <f>VLOOKUP($B270,LT!$AH$7:$AN$3006,E$22,FALSE)</f>
        <v/>
      </c>
      <c r="F270" s="132" t="str">
        <f>VLOOKUP($B270,LT!$AH$7:$AN$3006,F$22,FALSE)</f>
        <v/>
      </c>
      <c r="G270" s="46" t="str">
        <f>VLOOKUP($B270,LT!$AH$7:$AN$3006,G$22,FALSE)</f>
        <v/>
      </c>
      <c r="H270" s="46" t="str">
        <f>VLOOKUP($B270,LT!$AH$7:$AN$3006,H$22,FALSE)</f>
        <v/>
      </c>
      <c r="I270" s="18">
        <v>247</v>
      </c>
    </row>
    <row r="271" spans="2:9" ht="30" customHeight="1" thickTop="1" thickBot="1" x14ac:dyDescent="0.3">
      <c r="B271" s="33">
        <f>LARGE(LT!$AH$7:$AH$3006,I271)</f>
        <v>4.7529999999999198E-2</v>
      </c>
      <c r="C271" s="46" t="str">
        <f>VLOOKUP($B271,LT!$AH$7:$AN$3006,C$22,FALSE)</f>
        <v/>
      </c>
      <c r="D271" s="46" t="str">
        <f>VLOOKUP($B271,LT!$AH$7:$AN$3006,D$22,FALSE)</f>
        <v/>
      </c>
      <c r="E271" s="132" t="str">
        <f>VLOOKUP($B271,LT!$AH$7:$AN$3006,E$22,FALSE)</f>
        <v/>
      </c>
      <c r="F271" s="132" t="str">
        <f>VLOOKUP($B271,LT!$AH$7:$AN$3006,F$22,FALSE)</f>
        <v/>
      </c>
      <c r="G271" s="46" t="str">
        <f>VLOOKUP($B271,LT!$AH$7:$AN$3006,G$22,FALSE)</f>
        <v/>
      </c>
      <c r="H271" s="46" t="str">
        <f>VLOOKUP($B271,LT!$AH$7:$AN$3006,H$22,FALSE)</f>
        <v/>
      </c>
      <c r="I271" s="18">
        <v>248</v>
      </c>
    </row>
    <row r="272" spans="2:9" ht="30" customHeight="1" thickTop="1" thickBot="1" x14ac:dyDescent="0.3">
      <c r="B272" s="33">
        <f>LARGE(LT!$AH$7:$AH$3006,I272)</f>
        <v>4.7519999999999202E-2</v>
      </c>
      <c r="C272" s="46" t="str">
        <f>VLOOKUP($B272,LT!$AH$7:$AN$3006,C$22,FALSE)</f>
        <v/>
      </c>
      <c r="D272" s="46" t="str">
        <f>VLOOKUP($B272,LT!$AH$7:$AN$3006,D$22,FALSE)</f>
        <v/>
      </c>
      <c r="E272" s="132" t="str">
        <f>VLOOKUP($B272,LT!$AH$7:$AN$3006,E$22,FALSE)</f>
        <v/>
      </c>
      <c r="F272" s="132" t="str">
        <f>VLOOKUP($B272,LT!$AH$7:$AN$3006,F$22,FALSE)</f>
        <v/>
      </c>
      <c r="G272" s="46" t="str">
        <f>VLOOKUP($B272,LT!$AH$7:$AN$3006,G$22,FALSE)</f>
        <v/>
      </c>
      <c r="H272" s="46" t="str">
        <f>VLOOKUP($B272,LT!$AH$7:$AN$3006,H$22,FALSE)</f>
        <v/>
      </c>
      <c r="I272" s="18">
        <v>249</v>
      </c>
    </row>
    <row r="273" spans="2:9" ht="30" customHeight="1" thickTop="1" thickBot="1" x14ac:dyDescent="0.3">
      <c r="B273" s="33">
        <f>LARGE(LT!$AH$7:$AH$3006,I273)</f>
        <v>4.7509999999999199E-2</v>
      </c>
      <c r="C273" s="46" t="str">
        <f>VLOOKUP($B273,LT!$AH$7:$AN$3006,C$22,FALSE)</f>
        <v/>
      </c>
      <c r="D273" s="46" t="str">
        <f>VLOOKUP($B273,LT!$AH$7:$AN$3006,D$22,FALSE)</f>
        <v/>
      </c>
      <c r="E273" s="132" t="str">
        <f>VLOOKUP($B273,LT!$AH$7:$AN$3006,E$22,FALSE)</f>
        <v/>
      </c>
      <c r="F273" s="132" t="str">
        <f>VLOOKUP($B273,LT!$AH$7:$AN$3006,F$22,FALSE)</f>
        <v/>
      </c>
      <c r="G273" s="46" t="str">
        <f>VLOOKUP($B273,LT!$AH$7:$AN$3006,G$22,FALSE)</f>
        <v/>
      </c>
      <c r="H273" s="46" t="str">
        <f>VLOOKUP($B273,LT!$AH$7:$AN$3006,H$22,FALSE)</f>
        <v/>
      </c>
      <c r="I273" s="18">
        <v>250</v>
      </c>
    </row>
    <row r="274" spans="2:9" ht="30" customHeight="1" thickTop="1" thickBot="1" x14ac:dyDescent="0.3">
      <c r="B274" s="33">
        <f>LARGE(LT!$AH$7:$AH$3006,I274)</f>
        <v>4.7499999999999203E-2</v>
      </c>
      <c r="C274" s="46" t="str">
        <f>VLOOKUP($B274,LT!$AH$7:$AN$3006,C$22,FALSE)</f>
        <v/>
      </c>
      <c r="D274" s="46" t="str">
        <f>VLOOKUP($B274,LT!$AH$7:$AN$3006,D$22,FALSE)</f>
        <v/>
      </c>
      <c r="E274" s="132" t="str">
        <f>VLOOKUP($B274,LT!$AH$7:$AN$3006,E$22,FALSE)</f>
        <v/>
      </c>
      <c r="F274" s="132" t="str">
        <f>VLOOKUP($B274,LT!$AH$7:$AN$3006,F$22,FALSE)</f>
        <v/>
      </c>
      <c r="G274" s="46" t="str">
        <f>VLOOKUP($B274,LT!$AH$7:$AN$3006,G$22,FALSE)</f>
        <v/>
      </c>
      <c r="H274" s="46" t="str">
        <f>VLOOKUP($B274,LT!$AH$7:$AN$3006,H$22,FALSE)</f>
        <v/>
      </c>
      <c r="I274" s="18">
        <v>251</v>
      </c>
    </row>
    <row r="275" spans="2:9" ht="30" customHeight="1" thickTop="1" thickBot="1" x14ac:dyDescent="0.3">
      <c r="B275" s="33">
        <f>LARGE(LT!$AH$7:$AH$3006,I275)</f>
        <v>4.74899999999992E-2</v>
      </c>
      <c r="C275" s="46" t="str">
        <f>VLOOKUP($B275,LT!$AH$7:$AN$3006,C$22,FALSE)</f>
        <v/>
      </c>
      <c r="D275" s="46" t="str">
        <f>VLOOKUP($B275,LT!$AH$7:$AN$3006,D$22,FALSE)</f>
        <v/>
      </c>
      <c r="E275" s="132" t="str">
        <f>VLOOKUP($B275,LT!$AH$7:$AN$3006,E$22,FALSE)</f>
        <v/>
      </c>
      <c r="F275" s="132" t="str">
        <f>VLOOKUP($B275,LT!$AH$7:$AN$3006,F$22,FALSE)</f>
        <v/>
      </c>
      <c r="G275" s="46" t="str">
        <f>VLOOKUP($B275,LT!$AH$7:$AN$3006,G$22,FALSE)</f>
        <v/>
      </c>
      <c r="H275" s="46" t="str">
        <f>VLOOKUP($B275,LT!$AH$7:$AN$3006,H$22,FALSE)</f>
        <v/>
      </c>
      <c r="I275" s="18">
        <v>252</v>
      </c>
    </row>
    <row r="276" spans="2:9" ht="30" customHeight="1" thickTop="1" thickBot="1" x14ac:dyDescent="0.3">
      <c r="B276" s="33">
        <f>LARGE(LT!$AH$7:$AH$3006,I276)</f>
        <v>4.7479999999999203E-2</v>
      </c>
      <c r="C276" s="46" t="str">
        <f>VLOOKUP($B276,LT!$AH$7:$AN$3006,C$22,FALSE)</f>
        <v/>
      </c>
      <c r="D276" s="46" t="str">
        <f>VLOOKUP($B276,LT!$AH$7:$AN$3006,D$22,FALSE)</f>
        <v/>
      </c>
      <c r="E276" s="132" t="str">
        <f>VLOOKUP($B276,LT!$AH$7:$AN$3006,E$22,FALSE)</f>
        <v/>
      </c>
      <c r="F276" s="132" t="str">
        <f>VLOOKUP($B276,LT!$AH$7:$AN$3006,F$22,FALSE)</f>
        <v/>
      </c>
      <c r="G276" s="46" t="str">
        <f>VLOOKUP($B276,LT!$AH$7:$AN$3006,G$22,FALSE)</f>
        <v/>
      </c>
      <c r="H276" s="46" t="str">
        <f>VLOOKUP($B276,LT!$AH$7:$AN$3006,H$22,FALSE)</f>
        <v/>
      </c>
      <c r="I276" s="18">
        <v>253</v>
      </c>
    </row>
    <row r="277" spans="2:9" ht="30" customHeight="1" thickTop="1" thickBot="1" x14ac:dyDescent="0.3">
      <c r="B277" s="33">
        <f>LARGE(LT!$AH$7:$AH$3006,I277)</f>
        <v>4.74699999999992E-2</v>
      </c>
      <c r="C277" s="46" t="str">
        <f>VLOOKUP($B277,LT!$AH$7:$AN$3006,C$22,FALSE)</f>
        <v/>
      </c>
      <c r="D277" s="46" t="str">
        <f>VLOOKUP($B277,LT!$AH$7:$AN$3006,D$22,FALSE)</f>
        <v/>
      </c>
      <c r="E277" s="132" t="str">
        <f>VLOOKUP($B277,LT!$AH$7:$AN$3006,E$22,FALSE)</f>
        <v/>
      </c>
      <c r="F277" s="132" t="str">
        <f>VLOOKUP($B277,LT!$AH$7:$AN$3006,F$22,FALSE)</f>
        <v/>
      </c>
      <c r="G277" s="46" t="str">
        <f>VLOOKUP($B277,LT!$AH$7:$AN$3006,G$22,FALSE)</f>
        <v/>
      </c>
      <c r="H277" s="46" t="str">
        <f>VLOOKUP($B277,LT!$AH$7:$AN$3006,H$22,FALSE)</f>
        <v/>
      </c>
      <c r="I277" s="18">
        <v>254</v>
      </c>
    </row>
    <row r="278" spans="2:9" ht="30" customHeight="1" thickTop="1" thickBot="1" x14ac:dyDescent="0.3">
      <c r="B278" s="33">
        <f>LARGE(LT!$AH$7:$AH$3006,I278)</f>
        <v>4.7459999999999197E-2</v>
      </c>
      <c r="C278" s="46" t="str">
        <f>VLOOKUP($B278,LT!$AH$7:$AN$3006,C$22,FALSE)</f>
        <v/>
      </c>
      <c r="D278" s="46" t="str">
        <f>VLOOKUP($B278,LT!$AH$7:$AN$3006,D$22,FALSE)</f>
        <v/>
      </c>
      <c r="E278" s="132" t="str">
        <f>VLOOKUP($B278,LT!$AH$7:$AN$3006,E$22,FALSE)</f>
        <v/>
      </c>
      <c r="F278" s="132" t="str">
        <f>VLOOKUP($B278,LT!$AH$7:$AN$3006,F$22,FALSE)</f>
        <v/>
      </c>
      <c r="G278" s="46" t="str">
        <f>VLOOKUP($B278,LT!$AH$7:$AN$3006,G$22,FALSE)</f>
        <v/>
      </c>
      <c r="H278" s="46" t="str">
        <f>VLOOKUP($B278,LT!$AH$7:$AN$3006,H$22,FALSE)</f>
        <v/>
      </c>
      <c r="I278" s="18">
        <v>255</v>
      </c>
    </row>
    <row r="279" spans="2:9" ht="30" customHeight="1" thickTop="1" thickBot="1" x14ac:dyDescent="0.3">
      <c r="B279" s="33">
        <f>LARGE(LT!$AH$7:$AH$3006,I279)</f>
        <v>4.7449999999999201E-2</v>
      </c>
      <c r="C279" s="46" t="str">
        <f>VLOOKUP($B279,LT!$AH$7:$AN$3006,C$22,FALSE)</f>
        <v/>
      </c>
      <c r="D279" s="46" t="str">
        <f>VLOOKUP($B279,LT!$AH$7:$AN$3006,D$22,FALSE)</f>
        <v/>
      </c>
      <c r="E279" s="132" t="str">
        <f>VLOOKUP($B279,LT!$AH$7:$AN$3006,E$22,FALSE)</f>
        <v/>
      </c>
      <c r="F279" s="132" t="str">
        <f>VLOOKUP($B279,LT!$AH$7:$AN$3006,F$22,FALSE)</f>
        <v/>
      </c>
      <c r="G279" s="46" t="str">
        <f>VLOOKUP($B279,LT!$AH$7:$AN$3006,G$22,FALSE)</f>
        <v/>
      </c>
      <c r="H279" s="46" t="str">
        <f>VLOOKUP($B279,LT!$AH$7:$AN$3006,H$22,FALSE)</f>
        <v/>
      </c>
      <c r="I279" s="18">
        <v>256</v>
      </c>
    </row>
    <row r="280" spans="2:9" ht="30" customHeight="1" thickTop="1" thickBot="1" x14ac:dyDescent="0.3">
      <c r="B280" s="33">
        <f>LARGE(LT!$AH$7:$AH$3006,I280)</f>
        <v>4.7439999999999198E-2</v>
      </c>
      <c r="C280" s="46" t="str">
        <f>VLOOKUP($B280,LT!$AH$7:$AN$3006,C$22,FALSE)</f>
        <v/>
      </c>
      <c r="D280" s="46" t="str">
        <f>VLOOKUP($B280,LT!$AH$7:$AN$3006,D$22,FALSE)</f>
        <v/>
      </c>
      <c r="E280" s="132" t="str">
        <f>VLOOKUP($B280,LT!$AH$7:$AN$3006,E$22,FALSE)</f>
        <v/>
      </c>
      <c r="F280" s="132" t="str">
        <f>VLOOKUP($B280,LT!$AH$7:$AN$3006,F$22,FALSE)</f>
        <v/>
      </c>
      <c r="G280" s="46" t="str">
        <f>VLOOKUP($B280,LT!$AH$7:$AN$3006,G$22,FALSE)</f>
        <v/>
      </c>
      <c r="H280" s="46" t="str">
        <f>VLOOKUP($B280,LT!$AH$7:$AN$3006,H$22,FALSE)</f>
        <v/>
      </c>
      <c r="I280" s="18">
        <v>257</v>
      </c>
    </row>
    <row r="281" spans="2:9" ht="30" customHeight="1" thickTop="1" thickBot="1" x14ac:dyDescent="0.3">
      <c r="B281" s="33">
        <f>LARGE(LT!$AH$7:$AH$3006,I281)</f>
        <v>4.7429999999999202E-2</v>
      </c>
      <c r="C281" s="46" t="str">
        <f>VLOOKUP($B281,LT!$AH$7:$AN$3006,C$22,FALSE)</f>
        <v/>
      </c>
      <c r="D281" s="46" t="str">
        <f>VLOOKUP($B281,LT!$AH$7:$AN$3006,D$22,FALSE)</f>
        <v/>
      </c>
      <c r="E281" s="132" t="str">
        <f>VLOOKUP($B281,LT!$AH$7:$AN$3006,E$22,FALSE)</f>
        <v/>
      </c>
      <c r="F281" s="132" t="str">
        <f>VLOOKUP($B281,LT!$AH$7:$AN$3006,F$22,FALSE)</f>
        <v/>
      </c>
      <c r="G281" s="46" t="str">
        <f>VLOOKUP($B281,LT!$AH$7:$AN$3006,G$22,FALSE)</f>
        <v/>
      </c>
      <c r="H281" s="46" t="str">
        <f>VLOOKUP($B281,LT!$AH$7:$AN$3006,H$22,FALSE)</f>
        <v/>
      </c>
      <c r="I281" s="18">
        <v>258</v>
      </c>
    </row>
    <row r="282" spans="2:9" ht="30" customHeight="1" thickTop="1" thickBot="1" x14ac:dyDescent="0.3">
      <c r="B282" s="33">
        <f>LARGE(LT!$AH$7:$AH$3006,I282)</f>
        <v>4.7419999999999199E-2</v>
      </c>
      <c r="C282" s="46" t="str">
        <f>VLOOKUP($B282,LT!$AH$7:$AN$3006,C$22,FALSE)</f>
        <v/>
      </c>
      <c r="D282" s="46" t="str">
        <f>VLOOKUP($B282,LT!$AH$7:$AN$3006,D$22,FALSE)</f>
        <v/>
      </c>
      <c r="E282" s="132" t="str">
        <f>VLOOKUP($B282,LT!$AH$7:$AN$3006,E$22,FALSE)</f>
        <v/>
      </c>
      <c r="F282" s="132" t="str">
        <f>VLOOKUP($B282,LT!$AH$7:$AN$3006,F$22,FALSE)</f>
        <v/>
      </c>
      <c r="G282" s="46" t="str">
        <f>VLOOKUP($B282,LT!$AH$7:$AN$3006,G$22,FALSE)</f>
        <v/>
      </c>
      <c r="H282" s="46" t="str">
        <f>VLOOKUP($B282,LT!$AH$7:$AN$3006,H$22,FALSE)</f>
        <v/>
      </c>
      <c r="I282" s="18">
        <v>259</v>
      </c>
    </row>
    <row r="283" spans="2:9" ht="30" customHeight="1" thickTop="1" thickBot="1" x14ac:dyDescent="0.3">
      <c r="B283" s="33">
        <f>LARGE(LT!$AH$7:$AH$3006,I283)</f>
        <v>4.7409999999999203E-2</v>
      </c>
      <c r="C283" s="46" t="str">
        <f>VLOOKUP($B283,LT!$AH$7:$AN$3006,C$22,FALSE)</f>
        <v/>
      </c>
      <c r="D283" s="46" t="str">
        <f>VLOOKUP($B283,LT!$AH$7:$AN$3006,D$22,FALSE)</f>
        <v/>
      </c>
      <c r="E283" s="132" t="str">
        <f>VLOOKUP($B283,LT!$AH$7:$AN$3006,E$22,FALSE)</f>
        <v/>
      </c>
      <c r="F283" s="132" t="str">
        <f>VLOOKUP($B283,LT!$AH$7:$AN$3006,F$22,FALSE)</f>
        <v/>
      </c>
      <c r="G283" s="46" t="str">
        <f>VLOOKUP($B283,LT!$AH$7:$AN$3006,G$22,FALSE)</f>
        <v/>
      </c>
      <c r="H283" s="46" t="str">
        <f>VLOOKUP($B283,LT!$AH$7:$AN$3006,H$22,FALSE)</f>
        <v/>
      </c>
      <c r="I283" s="18">
        <v>260</v>
      </c>
    </row>
    <row r="284" spans="2:9" ht="30" customHeight="1" thickTop="1" thickBot="1" x14ac:dyDescent="0.3">
      <c r="B284" s="33">
        <f>LARGE(LT!$AH$7:$AH$3006,I284)</f>
        <v>4.73999999999992E-2</v>
      </c>
      <c r="C284" s="46" t="str">
        <f>VLOOKUP($B284,LT!$AH$7:$AN$3006,C$22,FALSE)</f>
        <v/>
      </c>
      <c r="D284" s="46" t="str">
        <f>VLOOKUP($B284,LT!$AH$7:$AN$3006,D$22,FALSE)</f>
        <v/>
      </c>
      <c r="E284" s="132" t="str">
        <f>VLOOKUP($B284,LT!$AH$7:$AN$3006,E$22,FALSE)</f>
        <v/>
      </c>
      <c r="F284" s="132" t="str">
        <f>VLOOKUP($B284,LT!$AH$7:$AN$3006,F$22,FALSE)</f>
        <v/>
      </c>
      <c r="G284" s="46" t="str">
        <f>VLOOKUP($B284,LT!$AH$7:$AN$3006,G$22,FALSE)</f>
        <v/>
      </c>
      <c r="H284" s="46" t="str">
        <f>VLOOKUP($B284,LT!$AH$7:$AN$3006,H$22,FALSE)</f>
        <v/>
      </c>
      <c r="I284" s="18">
        <v>261</v>
      </c>
    </row>
    <row r="285" spans="2:9" ht="30" customHeight="1" thickTop="1" thickBot="1" x14ac:dyDescent="0.3">
      <c r="B285" s="33">
        <f>LARGE(LT!$AH$7:$AH$3006,I285)</f>
        <v>4.7389999999999197E-2</v>
      </c>
      <c r="C285" s="46" t="str">
        <f>VLOOKUP($B285,LT!$AH$7:$AN$3006,C$22,FALSE)</f>
        <v/>
      </c>
      <c r="D285" s="46" t="str">
        <f>VLOOKUP($B285,LT!$AH$7:$AN$3006,D$22,FALSE)</f>
        <v/>
      </c>
      <c r="E285" s="132" t="str">
        <f>VLOOKUP($B285,LT!$AH$7:$AN$3006,E$22,FALSE)</f>
        <v/>
      </c>
      <c r="F285" s="132" t="str">
        <f>VLOOKUP($B285,LT!$AH$7:$AN$3006,F$22,FALSE)</f>
        <v/>
      </c>
      <c r="G285" s="46" t="str">
        <f>VLOOKUP($B285,LT!$AH$7:$AN$3006,G$22,FALSE)</f>
        <v/>
      </c>
      <c r="H285" s="46" t="str">
        <f>VLOOKUP($B285,LT!$AH$7:$AN$3006,H$22,FALSE)</f>
        <v/>
      </c>
      <c r="I285" s="18">
        <v>262</v>
      </c>
    </row>
    <row r="286" spans="2:9" ht="30" customHeight="1" thickTop="1" thickBot="1" x14ac:dyDescent="0.3">
      <c r="B286" s="33">
        <f>LARGE(LT!$AH$7:$AH$3006,I286)</f>
        <v>4.7379999999999201E-2</v>
      </c>
      <c r="C286" s="46" t="str">
        <f>VLOOKUP($B286,LT!$AH$7:$AN$3006,C$22,FALSE)</f>
        <v/>
      </c>
      <c r="D286" s="46" t="str">
        <f>VLOOKUP($B286,LT!$AH$7:$AN$3006,D$22,FALSE)</f>
        <v/>
      </c>
      <c r="E286" s="132" t="str">
        <f>VLOOKUP($B286,LT!$AH$7:$AN$3006,E$22,FALSE)</f>
        <v/>
      </c>
      <c r="F286" s="132" t="str">
        <f>VLOOKUP($B286,LT!$AH$7:$AN$3006,F$22,FALSE)</f>
        <v/>
      </c>
      <c r="G286" s="46" t="str">
        <f>VLOOKUP($B286,LT!$AH$7:$AN$3006,G$22,FALSE)</f>
        <v/>
      </c>
      <c r="H286" s="46" t="str">
        <f>VLOOKUP($B286,LT!$AH$7:$AN$3006,H$22,FALSE)</f>
        <v/>
      </c>
      <c r="I286" s="18">
        <v>263</v>
      </c>
    </row>
    <row r="287" spans="2:9" ht="30" customHeight="1" thickTop="1" thickBot="1" x14ac:dyDescent="0.3">
      <c r="B287" s="33">
        <f>LARGE(LT!$AH$7:$AH$3006,I287)</f>
        <v>4.7369999999999197E-2</v>
      </c>
      <c r="C287" s="46" t="str">
        <f>VLOOKUP($B287,LT!$AH$7:$AN$3006,C$22,FALSE)</f>
        <v/>
      </c>
      <c r="D287" s="46" t="str">
        <f>VLOOKUP($B287,LT!$AH$7:$AN$3006,D$22,FALSE)</f>
        <v/>
      </c>
      <c r="E287" s="132" t="str">
        <f>VLOOKUP($B287,LT!$AH$7:$AN$3006,E$22,FALSE)</f>
        <v/>
      </c>
      <c r="F287" s="132" t="str">
        <f>VLOOKUP($B287,LT!$AH$7:$AN$3006,F$22,FALSE)</f>
        <v/>
      </c>
      <c r="G287" s="46" t="str">
        <f>VLOOKUP($B287,LT!$AH$7:$AN$3006,G$22,FALSE)</f>
        <v/>
      </c>
      <c r="H287" s="46" t="str">
        <f>VLOOKUP($B287,LT!$AH$7:$AN$3006,H$22,FALSE)</f>
        <v/>
      </c>
      <c r="I287" s="18">
        <v>264</v>
      </c>
    </row>
    <row r="288" spans="2:9" ht="30" customHeight="1" thickTop="1" thickBot="1" x14ac:dyDescent="0.3">
      <c r="B288" s="33">
        <f>LARGE(LT!$AH$7:$AH$3006,I288)</f>
        <v>4.7359999999999201E-2</v>
      </c>
      <c r="C288" s="46" t="str">
        <f>VLOOKUP($B288,LT!$AH$7:$AN$3006,C$22,FALSE)</f>
        <v/>
      </c>
      <c r="D288" s="46" t="str">
        <f>VLOOKUP($B288,LT!$AH$7:$AN$3006,D$22,FALSE)</f>
        <v/>
      </c>
      <c r="E288" s="132" t="str">
        <f>VLOOKUP($B288,LT!$AH$7:$AN$3006,E$22,FALSE)</f>
        <v/>
      </c>
      <c r="F288" s="132" t="str">
        <f>VLOOKUP($B288,LT!$AH$7:$AN$3006,F$22,FALSE)</f>
        <v/>
      </c>
      <c r="G288" s="46" t="str">
        <f>VLOOKUP($B288,LT!$AH$7:$AN$3006,G$22,FALSE)</f>
        <v/>
      </c>
      <c r="H288" s="46" t="str">
        <f>VLOOKUP($B288,LT!$AH$7:$AN$3006,H$22,FALSE)</f>
        <v/>
      </c>
      <c r="I288" s="18">
        <v>265</v>
      </c>
    </row>
    <row r="289" spans="2:9" ht="30" customHeight="1" thickTop="1" thickBot="1" x14ac:dyDescent="0.3">
      <c r="B289" s="33">
        <f>LARGE(LT!$AH$7:$AH$3006,I289)</f>
        <v>4.7349999999999198E-2</v>
      </c>
      <c r="C289" s="46" t="str">
        <f>VLOOKUP($B289,LT!$AH$7:$AN$3006,C$22,FALSE)</f>
        <v/>
      </c>
      <c r="D289" s="46" t="str">
        <f>VLOOKUP($B289,LT!$AH$7:$AN$3006,D$22,FALSE)</f>
        <v/>
      </c>
      <c r="E289" s="132" t="str">
        <f>VLOOKUP($B289,LT!$AH$7:$AN$3006,E$22,FALSE)</f>
        <v/>
      </c>
      <c r="F289" s="132" t="str">
        <f>VLOOKUP($B289,LT!$AH$7:$AN$3006,F$22,FALSE)</f>
        <v/>
      </c>
      <c r="G289" s="46" t="str">
        <f>VLOOKUP($B289,LT!$AH$7:$AN$3006,G$22,FALSE)</f>
        <v/>
      </c>
      <c r="H289" s="46" t="str">
        <f>VLOOKUP($B289,LT!$AH$7:$AN$3006,H$22,FALSE)</f>
        <v/>
      </c>
      <c r="I289" s="18">
        <v>266</v>
      </c>
    </row>
    <row r="290" spans="2:9" ht="30" customHeight="1" thickTop="1" thickBot="1" x14ac:dyDescent="0.3">
      <c r="B290" s="33">
        <f>LARGE(LT!$AH$7:$AH$3006,I290)</f>
        <v>4.7339999999999202E-2</v>
      </c>
      <c r="C290" s="46" t="str">
        <f>VLOOKUP($B290,LT!$AH$7:$AN$3006,C$22,FALSE)</f>
        <v/>
      </c>
      <c r="D290" s="46" t="str">
        <f>VLOOKUP($B290,LT!$AH$7:$AN$3006,D$22,FALSE)</f>
        <v/>
      </c>
      <c r="E290" s="132" t="str">
        <f>VLOOKUP($B290,LT!$AH$7:$AN$3006,E$22,FALSE)</f>
        <v/>
      </c>
      <c r="F290" s="132" t="str">
        <f>VLOOKUP($B290,LT!$AH$7:$AN$3006,F$22,FALSE)</f>
        <v/>
      </c>
      <c r="G290" s="46" t="str">
        <f>VLOOKUP($B290,LT!$AH$7:$AN$3006,G$22,FALSE)</f>
        <v/>
      </c>
      <c r="H290" s="46" t="str">
        <f>VLOOKUP($B290,LT!$AH$7:$AN$3006,H$22,FALSE)</f>
        <v/>
      </c>
      <c r="I290" s="18">
        <v>267</v>
      </c>
    </row>
    <row r="291" spans="2:9" ht="30" customHeight="1" thickTop="1" thickBot="1" x14ac:dyDescent="0.3">
      <c r="B291" s="33">
        <f>LARGE(LT!$AH$7:$AH$3006,I291)</f>
        <v>4.7329999999999199E-2</v>
      </c>
      <c r="C291" s="46" t="str">
        <f>VLOOKUP($B291,LT!$AH$7:$AN$3006,C$22,FALSE)</f>
        <v/>
      </c>
      <c r="D291" s="46" t="str">
        <f>VLOOKUP($B291,LT!$AH$7:$AN$3006,D$22,FALSE)</f>
        <v/>
      </c>
      <c r="E291" s="132" t="str">
        <f>VLOOKUP($B291,LT!$AH$7:$AN$3006,E$22,FALSE)</f>
        <v/>
      </c>
      <c r="F291" s="132" t="str">
        <f>VLOOKUP($B291,LT!$AH$7:$AN$3006,F$22,FALSE)</f>
        <v/>
      </c>
      <c r="G291" s="46" t="str">
        <f>VLOOKUP($B291,LT!$AH$7:$AN$3006,G$22,FALSE)</f>
        <v/>
      </c>
      <c r="H291" s="46" t="str">
        <f>VLOOKUP($B291,LT!$AH$7:$AN$3006,H$22,FALSE)</f>
        <v/>
      </c>
      <c r="I291" s="18">
        <v>268</v>
      </c>
    </row>
    <row r="292" spans="2:9" ht="30" customHeight="1" thickTop="1" thickBot="1" x14ac:dyDescent="0.3">
      <c r="B292" s="33">
        <f>LARGE(LT!$AH$7:$AH$3006,I292)</f>
        <v>4.7319999999999203E-2</v>
      </c>
      <c r="C292" s="46" t="str">
        <f>VLOOKUP($B292,LT!$AH$7:$AN$3006,C$22,FALSE)</f>
        <v/>
      </c>
      <c r="D292" s="46" t="str">
        <f>VLOOKUP($B292,LT!$AH$7:$AN$3006,D$22,FALSE)</f>
        <v/>
      </c>
      <c r="E292" s="132" t="str">
        <f>VLOOKUP($B292,LT!$AH$7:$AN$3006,E$22,FALSE)</f>
        <v/>
      </c>
      <c r="F292" s="132" t="str">
        <f>VLOOKUP($B292,LT!$AH$7:$AN$3006,F$22,FALSE)</f>
        <v/>
      </c>
      <c r="G292" s="46" t="str">
        <f>VLOOKUP($B292,LT!$AH$7:$AN$3006,G$22,FALSE)</f>
        <v/>
      </c>
      <c r="H292" s="46" t="str">
        <f>VLOOKUP($B292,LT!$AH$7:$AN$3006,H$22,FALSE)</f>
        <v/>
      </c>
      <c r="I292" s="18">
        <v>269</v>
      </c>
    </row>
    <row r="293" spans="2:9" ht="30" customHeight="1" thickTop="1" thickBot="1" x14ac:dyDescent="0.3">
      <c r="B293" s="33">
        <f>LARGE(LT!$AH$7:$AH$3006,I293)</f>
        <v>4.73099999999992E-2</v>
      </c>
      <c r="C293" s="46" t="str">
        <f>VLOOKUP($B293,LT!$AH$7:$AN$3006,C$22,FALSE)</f>
        <v/>
      </c>
      <c r="D293" s="46" t="str">
        <f>VLOOKUP($B293,LT!$AH$7:$AN$3006,D$22,FALSE)</f>
        <v/>
      </c>
      <c r="E293" s="132" t="str">
        <f>VLOOKUP($B293,LT!$AH$7:$AN$3006,E$22,FALSE)</f>
        <v/>
      </c>
      <c r="F293" s="132" t="str">
        <f>VLOOKUP($B293,LT!$AH$7:$AN$3006,F$22,FALSE)</f>
        <v/>
      </c>
      <c r="G293" s="46" t="str">
        <f>VLOOKUP($B293,LT!$AH$7:$AN$3006,G$22,FALSE)</f>
        <v/>
      </c>
      <c r="H293" s="46" t="str">
        <f>VLOOKUP($B293,LT!$AH$7:$AN$3006,H$22,FALSE)</f>
        <v/>
      </c>
      <c r="I293" s="18">
        <v>270</v>
      </c>
    </row>
    <row r="294" spans="2:9" ht="30" customHeight="1" thickTop="1" thickBot="1" x14ac:dyDescent="0.3">
      <c r="B294" s="33">
        <f>LARGE(LT!$AH$7:$AH$3006,I294)</f>
        <v>4.7299999999999197E-2</v>
      </c>
      <c r="C294" s="46" t="str">
        <f>VLOOKUP($B294,LT!$AH$7:$AN$3006,C$22,FALSE)</f>
        <v/>
      </c>
      <c r="D294" s="46" t="str">
        <f>VLOOKUP($B294,LT!$AH$7:$AN$3006,D$22,FALSE)</f>
        <v/>
      </c>
      <c r="E294" s="132" t="str">
        <f>VLOOKUP($B294,LT!$AH$7:$AN$3006,E$22,FALSE)</f>
        <v/>
      </c>
      <c r="F294" s="132" t="str">
        <f>VLOOKUP($B294,LT!$AH$7:$AN$3006,F$22,FALSE)</f>
        <v/>
      </c>
      <c r="G294" s="46" t="str">
        <f>VLOOKUP($B294,LT!$AH$7:$AN$3006,G$22,FALSE)</f>
        <v/>
      </c>
      <c r="H294" s="46" t="str">
        <f>VLOOKUP($B294,LT!$AH$7:$AN$3006,H$22,FALSE)</f>
        <v/>
      </c>
      <c r="I294" s="18">
        <v>271</v>
      </c>
    </row>
    <row r="295" spans="2:9" ht="30" customHeight="1" thickTop="1" thickBot="1" x14ac:dyDescent="0.3">
      <c r="B295" s="33">
        <f>LARGE(LT!$AH$7:$AH$3006,I295)</f>
        <v>4.7289999999999201E-2</v>
      </c>
      <c r="C295" s="46" t="str">
        <f>VLOOKUP($B295,LT!$AH$7:$AN$3006,C$22,FALSE)</f>
        <v/>
      </c>
      <c r="D295" s="46" t="str">
        <f>VLOOKUP($B295,LT!$AH$7:$AN$3006,D$22,FALSE)</f>
        <v/>
      </c>
      <c r="E295" s="132" t="str">
        <f>VLOOKUP($B295,LT!$AH$7:$AN$3006,E$22,FALSE)</f>
        <v/>
      </c>
      <c r="F295" s="132" t="str">
        <f>VLOOKUP($B295,LT!$AH$7:$AN$3006,F$22,FALSE)</f>
        <v/>
      </c>
      <c r="G295" s="46" t="str">
        <f>VLOOKUP($B295,LT!$AH$7:$AN$3006,G$22,FALSE)</f>
        <v/>
      </c>
      <c r="H295" s="46" t="str">
        <f>VLOOKUP($B295,LT!$AH$7:$AN$3006,H$22,FALSE)</f>
        <v/>
      </c>
      <c r="I295" s="18">
        <v>272</v>
      </c>
    </row>
    <row r="296" spans="2:9" ht="30" customHeight="1" thickTop="1" thickBot="1" x14ac:dyDescent="0.3">
      <c r="B296" s="33">
        <f>LARGE(LT!$AH$7:$AH$3006,I296)</f>
        <v>4.7279999999999198E-2</v>
      </c>
      <c r="C296" s="46" t="str">
        <f>VLOOKUP($B296,LT!$AH$7:$AN$3006,C$22,FALSE)</f>
        <v/>
      </c>
      <c r="D296" s="46" t="str">
        <f>VLOOKUP($B296,LT!$AH$7:$AN$3006,D$22,FALSE)</f>
        <v/>
      </c>
      <c r="E296" s="132" t="str">
        <f>VLOOKUP($B296,LT!$AH$7:$AN$3006,E$22,FALSE)</f>
        <v/>
      </c>
      <c r="F296" s="132" t="str">
        <f>VLOOKUP($B296,LT!$AH$7:$AN$3006,F$22,FALSE)</f>
        <v/>
      </c>
      <c r="G296" s="46" t="str">
        <f>VLOOKUP($B296,LT!$AH$7:$AN$3006,G$22,FALSE)</f>
        <v/>
      </c>
      <c r="H296" s="46" t="str">
        <f>VLOOKUP($B296,LT!$AH$7:$AN$3006,H$22,FALSE)</f>
        <v/>
      </c>
      <c r="I296" s="18">
        <v>273</v>
      </c>
    </row>
    <row r="297" spans="2:9" ht="30" customHeight="1" thickTop="1" thickBot="1" x14ac:dyDescent="0.3">
      <c r="B297" s="33">
        <f>LARGE(LT!$AH$7:$AH$3006,I297)</f>
        <v>4.7269999999999202E-2</v>
      </c>
      <c r="C297" s="46" t="str">
        <f>VLOOKUP($B297,LT!$AH$7:$AN$3006,C$22,FALSE)</f>
        <v/>
      </c>
      <c r="D297" s="46" t="str">
        <f>VLOOKUP($B297,LT!$AH$7:$AN$3006,D$22,FALSE)</f>
        <v/>
      </c>
      <c r="E297" s="132" t="str">
        <f>VLOOKUP($B297,LT!$AH$7:$AN$3006,E$22,FALSE)</f>
        <v/>
      </c>
      <c r="F297" s="132" t="str">
        <f>VLOOKUP($B297,LT!$AH$7:$AN$3006,F$22,FALSE)</f>
        <v/>
      </c>
      <c r="G297" s="46" t="str">
        <f>VLOOKUP($B297,LT!$AH$7:$AN$3006,G$22,FALSE)</f>
        <v/>
      </c>
      <c r="H297" s="46" t="str">
        <f>VLOOKUP($B297,LT!$AH$7:$AN$3006,H$22,FALSE)</f>
        <v/>
      </c>
      <c r="I297" s="18">
        <v>274</v>
      </c>
    </row>
    <row r="298" spans="2:9" ht="30" customHeight="1" thickTop="1" thickBot="1" x14ac:dyDescent="0.3">
      <c r="B298" s="33">
        <f>LARGE(LT!$AH$7:$AH$3006,I298)</f>
        <v>4.7259999999999198E-2</v>
      </c>
      <c r="C298" s="46" t="str">
        <f>VLOOKUP($B298,LT!$AH$7:$AN$3006,C$22,FALSE)</f>
        <v/>
      </c>
      <c r="D298" s="46" t="str">
        <f>VLOOKUP($B298,LT!$AH$7:$AN$3006,D$22,FALSE)</f>
        <v/>
      </c>
      <c r="E298" s="132" t="str">
        <f>VLOOKUP($B298,LT!$AH$7:$AN$3006,E$22,FALSE)</f>
        <v/>
      </c>
      <c r="F298" s="132" t="str">
        <f>VLOOKUP($B298,LT!$AH$7:$AN$3006,F$22,FALSE)</f>
        <v/>
      </c>
      <c r="G298" s="46" t="str">
        <f>VLOOKUP($B298,LT!$AH$7:$AN$3006,G$22,FALSE)</f>
        <v/>
      </c>
      <c r="H298" s="46" t="str">
        <f>VLOOKUP($B298,LT!$AH$7:$AN$3006,H$22,FALSE)</f>
        <v/>
      </c>
      <c r="I298" s="18">
        <v>275</v>
      </c>
    </row>
    <row r="299" spans="2:9" ht="30" customHeight="1" thickTop="1" thickBot="1" x14ac:dyDescent="0.3">
      <c r="B299" s="33">
        <f>LARGE(LT!$AH$7:$AH$3006,I299)</f>
        <v>4.7249999999999202E-2</v>
      </c>
      <c r="C299" s="46" t="str">
        <f>VLOOKUP($B299,LT!$AH$7:$AN$3006,C$22,FALSE)</f>
        <v/>
      </c>
      <c r="D299" s="46" t="str">
        <f>VLOOKUP($B299,LT!$AH$7:$AN$3006,D$22,FALSE)</f>
        <v/>
      </c>
      <c r="E299" s="132" t="str">
        <f>VLOOKUP($B299,LT!$AH$7:$AN$3006,E$22,FALSE)</f>
        <v/>
      </c>
      <c r="F299" s="132" t="str">
        <f>VLOOKUP($B299,LT!$AH$7:$AN$3006,F$22,FALSE)</f>
        <v/>
      </c>
      <c r="G299" s="46" t="str">
        <f>VLOOKUP($B299,LT!$AH$7:$AN$3006,G$22,FALSE)</f>
        <v/>
      </c>
      <c r="H299" s="46" t="str">
        <f>VLOOKUP($B299,LT!$AH$7:$AN$3006,H$22,FALSE)</f>
        <v/>
      </c>
      <c r="I299" s="18">
        <v>276</v>
      </c>
    </row>
    <row r="300" spans="2:9" ht="30" customHeight="1" thickTop="1" thickBot="1" x14ac:dyDescent="0.3">
      <c r="B300" s="33">
        <f>LARGE(LT!$AH$7:$AH$3006,I300)</f>
        <v>4.7239999999999199E-2</v>
      </c>
      <c r="C300" s="46" t="str">
        <f>VLOOKUP($B300,LT!$AH$7:$AN$3006,C$22,FALSE)</f>
        <v/>
      </c>
      <c r="D300" s="46" t="str">
        <f>VLOOKUP($B300,LT!$AH$7:$AN$3006,D$22,FALSE)</f>
        <v/>
      </c>
      <c r="E300" s="132" t="str">
        <f>VLOOKUP($B300,LT!$AH$7:$AN$3006,E$22,FALSE)</f>
        <v/>
      </c>
      <c r="F300" s="132" t="str">
        <f>VLOOKUP($B300,LT!$AH$7:$AN$3006,F$22,FALSE)</f>
        <v/>
      </c>
      <c r="G300" s="46" t="str">
        <f>VLOOKUP($B300,LT!$AH$7:$AN$3006,G$22,FALSE)</f>
        <v/>
      </c>
      <c r="H300" s="46" t="str">
        <f>VLOOKUP($B300,LT!$AH$7:$AN$3006,H$22,FALSE)</f>
        <v/>
      </c>
      <c r="I300" s="18">
        <v>277</v>
      </c>
    </row>
    <row r="301" spans="2:9" ht="30" customHeight="1" thickTop="1" thickBot="1" x14ac:dyDescent="0.3">
      <c r="B301" s="33">
        <f>LARGE(LT!$AH$7:$AH$3006,I301)</f>
        <v>4.7229999999999203E-2</v>
      </c>
      <c r="C301" s="46" t="str">
        <f>VLOOKUP($B301,LT!$AH$7:$AN$3006,C$22,FALSE)</f>
        <v/>
      </c>
      <c r="D301" s="46" t="str">
        <f>VLOOKUP($B301,LT!$AH$7:$AN$3006,D$22,FALSE)</f>
        <v/>
      </c>
      <c r="E301" s="132" t="str">
        <f>VLOOKUP($B301,LT!$AH$7:$AN$3006,E$22,FALSE)</f>
        <v/>
      </c>
      <c r="F301" s="132" t="str">
        <f>VLOOKUP($B301,LT!$AH$7:$AN$3006,F$22,FALSE)</f>
        <v/>
      </c>
      <c r="G301" s="46" t="str">
        <f>VLOOKUP($B301,LT!$AH$7:$AN$3006,G$22,FALSE)</f>
        <v/>
      </c>
      <c r="H301" s="46" t="str">
        <f>VLOOKUP($B301,LT!$AH$7:$AN$3006,H$22,FALSE)</f>
        <v/>
      </c>
      <c r="I301" s="18">
        <v>278</v>
      </c>
    </row>
    <row r="302" spans="2:9" ht="30" customHeight="1" thickTop="1" thickBot="1" x14ac:dyDescent="0.3">
      <c r="B302" s="33">
        <f>LARGE(LT!$AH$7:$AH$3006,I302)</f>
        <v>4.72199999999992E-2</v>
      </c>
      <c r="C302" s="46" t="str">
        <f>VLOOKUP($B302,LT!$AH$7:$AN$3006,C$22,FALSE)</f>
        <v/>
      </c>
      <c r="D302" s="46" t="str">
        <f>VLOOKUP($B302,LT!$AH$7:$AN$3006,D$22,FALSE)</f>
        <v/>
      </c>
      <c r="E302" s="132" t="str">
        <f>VLOOKUP($B302,LT!$AH$7:$AN$3006,E$22,FALSE)</f>
        <v/>
      </c>
      <c r="F302" s="132" t="str">
        <f>VLOOKUP($B302,LT!$AH$7:$AN$3006,F$22,FALSE)</f>
        <v/>
      </c>
      <c r="G302" s="46" t="str">
        <f>VLOOKUP($B302,LT!$AH$7:$AN$3006,G$22,FALSE)</f>
        <v/>
      </c>
      <c r="H302" s="46" t="str">
        <f>VLOOKUP($B302,LT!$AH$7:$AN$3006,H$22,FALSE)</f>
        <v/>
      </c>
      <c r="I302" s="18">
        <v>279</v>
      </c>
    </row>
    <row r="303" spans="2:9" ht="30" customHeight="1" thickTop="1" thickBot="1" x14ac:dyDescent="0.3">
      <c r="B303" s="33">
        <f>LARGE(LT!$AH$7:$AH$3006,I303)</f>
        <v>4.7209999999999197E-2</v>
      </c>
      <c r="C303" s="46" t="str">
        <f>VLOOKUP($B303,LT!$AH$7:$AN$3006,C$22,FALSE)</f>
        <v/>
      </c>
      <c r="D303" s="46" t="str">
        <f>VLOOKUP($B303,LT!$AH$7:$AN$3006,D$22,FALSE)</f>
        <v/>
      </c>
      <c r="E303" s="132" t="str">
        <f>VLOOKUP($B303,LT!$AH$7:$AN$3006,E$22,FALSE)</f>
        <v/>
      </c>
      <c r="F303" s="132" t="str">
        <f>VLOOKUP($B303,LT!$AH$7:$AN$3006,F$22,FALSE)</f>
        <v/>
      </c>
      <c r="G303" s="46" t="str">
        <f>VLOOKUP($B303,LT!$AH$7:$AN$3006,G$22,FALSE)</f>
        <v/>
      </c>
      <c r="H303" s="46" t="str">
        <f>VLOOKUP($B303,LT!$AH$7:$AN$3006,H$22,FALSE)</f>
        <v/>
      </c>
      <c r="I303" s="18">
        <v>280</v>
      </c>
    </row>
    <row r="304" spans="2:9" ht="30" customHeight="1" thickTop="1" thickBot="1" x14ac:dyDescent="0.3">
      <c r="B304" s="33">
        <f>LARGE(LT!$AH$7:$AH$3006,I304)</f>
        <v>4.7199999999999097E-2</v>
      </c>
      <c r="C304" s="46" t="str">
        <f>VLOOKUP($B304,LT!$AH$7:$AN$3006,C$22,FALSE)</f>
        <v/>
      </c>
      <c r="D304" s="46" t="str">
        <f>VLOOKUP($B304,LT!$AH$7:$AN$3006,D$22,FALSE)</f>
        <v/>
      </c>
      <c r="E304" s="132" t="str">
        <f>VLOOKUP($B304,LT!$AH$7:$AN$3006,E$22,FALSE)</f>
        <v/>
      </c>
      <c r="F304" s="132" t="str">
        <f>VLOOKUP($B304,LT!$AH$7:$AN$3006,F$22,FALSE)</f>
        <v/>
      </c>
      <c r="G304" s="46" t="str">
        <f>VLOOKUP($B304,LT!$AH$7:$AN$3006,G$22,FALSE)</f>
        <v/>
      </c>
      <c r="H304" s="46" t="str">
        <f>VLOOKUP($B304,LT!$AH$7:$AN$3006,H$22,FALSE)</f>
        <v/>
      </c>
      <c r="I304" s="18">
        <v>281</v>
      </c>
    </row>
    <row r="305" spans="2:9" ht="30" customHeight="1" thickTop="1" thickBot="1" x14ac:dyDescent="0.3">
      <c r="B305" s="33">
        <f>LARGE(LT!$AH$7:$AH$3006,I305)</f>
        <v>4.7189999999999101E-2</v>
      </c>
      <c r="C305" s="46" t="str">
        <f>VLOOKUP($B305,LT!$AH$7:$AN$3006,C$22,FALSE)</f>
        <v/>
      </c>
      <c r="D305" s="46" t="str">
        <f>VLOOKUP($B305,LT!$AH$7:$AN$3006,D$22,FALSE)</f>
        <v/>
      </c>
      <c r="E305" s="132" t="str">
        <f>VLOOKUP($B305,LT!$AH$7:$AN$3006,E$22,FALSE)</f>
        <v/>
      </c>
      <c r="F305" s="132" t="str">
        <f>VLOOKUP($B305,LT!$AH$7:$AN$3006,F$22,FALSE)</f>
        <v/>
      </c>
      <c r="G305" s="46" t="str">
        <f>VLOOKUP($B305,LT!$AH$7:$AN$3006,G$22,FALSE)</f>
        <v/>
      </c>
      <c r="H305" s="46" t="str">
        <f>VLOOKUP($B305,LT!$AH$7:$AN$3006,H$22,FALSE)</f>
        <v/>
      </c>
      <c r="I305" s="18">
        <v>282</v>
      </c>
    </row>
    <row r="306" spans="2:9" ht="30" customHeight="1" thickTop="1" thickBot="1" x14ac:dyDescent="0.3">
      <c r="B306" s="33">
        <f>LARGE(LT!$AH$7:$AH$3006,I306)</f>
        <v>4.7179999999999098E-2</v>
      </c>
      <c r="C306" s="46" t="str">
        <f>VLOOKUP($B306,LT!$AH$7:$AN$3006,C$22,FALSE)</f>
        <v/>
      </c>
      <c r="D306" s="46" t="str">
        <f>VLOOKUP($B306,LT!$AH$7:$AN$3006,D$22,FALSE)</f>
        <v/>
      </c>
      <c r="E306" s="132" t="str">
        <f>VLOOKUP($B306,LT!$AH$7:$AN$3006,E$22,FALSE)</f>
        <v/>
      </c>
      <c r="F306" s="132" t="str">
        <f>VLOOKUP($B306,LT!$AH$7:$AN$3006,F$22,FALSE)</f>
        <v/>
      </c>
      <c r="G306" s="46" t="str">
        <f>VLOOKUP($B306,LT!$AH$7:$AN$3006,G$22,FALSE)</f>
        <v/>
      </c>
      <c r="H306" s="46" t="str">
        <f>VLOOKUP($B306,LT!$AH$7:$AN$3006,H$22,FALSE)</f>
        <v/>
      </c>
      <c r="I306" s="18">
        <v>283</v>
      </c>
    </row>
    <row r="307" spans="2:9" ht="30" customHeight="1" thickTop="1" thickBot="1" x14ac:dyDescent="0.3">
      <c r="B307" s="33">
        <f>LARGE(LT!$AH$7:$AH$3006,I307)</f>
        <v>4.7169999999999102E-2</v>
      </c>
      <c r="C307" s="46" t="str">
        <f>VLOOKUP($B307,LT!$AH$7:$AN$3006,C$22,FALSE)</f>
        <v/>
      </c>
      <c r="D307" s="46" t="str">
        <f>VLOOKUP($B307,LT!$AH$7:$AN$3006,D$22,FALSE)</f>
        <v/>
      </c>
      <c r="E307" s="132" t="str">
        <f>VLOOKUP($B307,LT!$AH$7:$AN$3006,E$22,FALSE)</f>
        <v/>
      </c>
      <c r="F307" s="132" t="str">
        <f>VLOOKUP($B307,LT!$AH$7:$AN$3006,F$22,FALSE)</f>
        <v/>
      </c>
      <c r="G307" s="46" t="str">
        <f>VLOOKUP($B307,LT!$AH$7:$AN$3006,G$22,FALSE)</f>
        <v/>
      </c>
      <c r="H307" s="46" t="str">
        <f>VLOOKUP($B307,LT!$AH$7:$AN$3006,H$22,FALSE)</f>
        <v/>
      </c>
      <c r="I307" s="18">
        <v>284</v>
      </c>
    </row>
    <row r="308" spans="2:9" ht="30" customHeight="1" thickTop="1" thickBot="1" x14ac:dyDescent="0.3">
      <c r="B308" s="33">
        <f>LARGE(LT!$AH$7:$AH$3006,I308)</f>
        <v>4.7159999999999098E-2</v>
      </c>
      <c r="C308" s="46" t="str">
        <f>VLOOKUP($B308,LT!$AH$7:$AN$3006,C$22,FALSE)</f>
        <v/>
      </c>
      <c r="D308" s="46" t="str">
        <f>VLOOKUP($B308,LT!$AH$7:$AN$3006,D$22,FALSE)</f>
        <v/>
      </c>
      <c r="E308" s="132" t="str">
        <f>VLOOKUP($B308,LT!$AH$7:$AN$3006,E$22,FALSE)</f>
        <v/>
      </c>
      <c r="F308" s="132" t="str">
        <f>VLOOKUP($B308,LT!$AH$7:$AN$3006,F$22,FALSE)</f>
        <v/>
      </c>
      <c r="G308" s="46" t="str">
        <f>VLOOKUP($B308,LT!$AH$7:$AN$3006,G$22,FALSE)</f>
        <v/>
      </c>
      <c r="H308" s="46" t="str">
        <f>VLOOKUP($B308,LT!$AH$7:$AN$3006,H$22,FALSE)</f>
        <v/>
      </c>
      <c r="I308" s="18">
        <v>285</v>
      </c>
    </row>
    <row r="309" spans="2:9" ht="30" customHeight="1" thickTop="1" thickBot="1" x14ac:dyDescent="0.3">
      <c r="B309" s="33">
        <f>LARGE(LT!$AH$7:$AH$3006,I309)</f>
        <v>4.7149999999999102E-2</v>
      </c>
      <c r="C309" s="46" t="str">
        <f>VLOOKUP($B309,LT!$AH$7:$AN$3006,C$22,FALSE)</f>
        <v/>
      </c>
      <c r="D309" s="46" t="str">
        <f>VLOOKUP($B309,LT!$AH$7:$AN$3006,D$22,FALSE)</f>
        <v/>
      </c>
      <c r="E309" s="132" t="str">
        <f>VLOOKUP($B309,LT!$AH$7:$AN$3006,E$22,FALSE)</f>
        <v/>
      </c>
      <c r="F309" s="132" t="str">
        <f>VLOOKUP($B309,LT!$AH$7:$AN$3006,F$22,FALSE)</f>
        <v/>
      </c>
      <c r="G309" s="46" t="str">
        <f>VLOOKUP($B309,LT!$AH$7:$AN$3006,G$22,FALSE)</f>
        <v/>
      </c>
      <c r="H309" s="46" t="str">
        <f>VLOOKUP($B309,LT!$AH$7:$AN$3006,H$22,FALSE)</f>
        <v/>
      </c>
      <c r="I309" s="18">
        <v>286</v>
      </c>
    </row>
    <row r="310" spans="2:9" ht="30" customHeight="1" thickTop="1" thickBot="1" x14ac:dyDescent="0.3">
      <c r="B310" s="33">
        <f>LARGE(LT!$AH$7:$AH$3006,I310)</f>
        <v>4.7139999999999099E-2</v>
      </c>
      <c r="C310" s="46" t="str">
        <f>VLOOKUP($B310,LT!$AH$7:$AN$3006,C$22,FALSE)</f>
        <v/>
      </c>
      <c r="D310" s="46" t="str">
        <f>VLOOKUP($B310,LT!$AH$7:$AN$3006,D$22,FALSE)</f>
        <v/>
      </c>
      <c r="E310" s="132" t="str">
        <f>VLOOKUP($B310,LT!$AH$7:$AN$3006,E$22,FALSE)</f>
        <v/>
      </c>
      <c r="F310" s="132" t="str">
        <f>VLOOKUP($B310,LT!$AH$7:$AN$3006,F$22,FALSE)</f>
        <v/>
      </c>
      <c r="G310" s="46" t="str">
        <f>VLOOKUP($B310,LT!$AH$7:$AN$3006,G$22,FALSE)</f>
        <v/>
      </c>
      <c r="H310" s="46" t="str">
        <f>VLOOKUP($B310,LT!$AH$7:$AN$3006,H$22,FALSE)</f>
        <v/>
      </c>
      <c r="I310" s="18">
        <v>287</v>
      </c>
    </row>
    <row r="311" spans="2:9" ht="30" customHeight="1" thickTop="1" thickBot="1" x14ac:dyDescent="0.3">
      <c r="B311" s="33">
        <f>LARGE(LT!$AH$7:$AH$3006,I311)</f>
        <v>4.7129999999999103E-2</v>
      </c>
      <c r="C311" s="46" t="str">
        <f>VLOOKUP($B311,LT!$AH$7:$AN$3006,C$22,FALSE)</f>
        <v/>
      </c>
      <c r="D311" s="46" t="str">
        <f>VLOOKUP($B311,LT!$AH$7:$AN$3006,D$22,FALSE)</f>
        <v/>
      </c>
      <c r="E311" s="132" t="str">
        <f>VLOOKUP($B311,LT!$AH$7:$AN$3006,E$22,FALSE)</f>
        <v/>
      </c>
      <c r="F311" s="132" t="str">
        <f>VLOOKUP($B311,LT!$AH$7:$AN$3006,F$22,FALSE)</f>
        <v/>
      </c>
      <c r="G311" s="46" t="str">
        <f>VLOOKUP($B311,LT!$AH$7:$AN$3006,G$22,FALSE)</f>
        <v/>
      </c>
      <c r="H311" s="46" t="str">
        <f>VLOOKUP($B311,LT!$AH$7:$AN$3006,H$22,FALSE)</f>
        <v/>
      </c>
      <c r="I311" s="18">
        <v>288</v>
      </c>
    </row>
    <row r="312" spans="2:9" ht="30" customHeight="1" thickTop="1" thickBot="1" x14ac:dyDescent="0.3">
      <c r="B312" s="33">
        <f>LARGE(LT!$AH$7:$AH$3006,I312)</f>
        <v>4.71199999999991E-2</v>
      </c>
      <c r="C312" s="46" t="str">
        <f>VLOOKUP($B312,LT!$AH$7:$AN$3006,C$22,FALSE)</f>
        <v/>
      </c>
      <c r="D312" s="46" t="str">
        <f>VLOOKUP($B312,LT!$AH$7:$AN$3006,D$22,FALSE)</f>
        <v/>
      </c>
      <c r="E312" s="132" t="str">
        <f>VLOOKUP($B312,LT!$AH$7:$AN$3006,E$22,FALSE)</f>
        <v/>
      </c>
      <c r="F312" s="132" t="str">
        <f>VLOOKUP($B312,LT!$AH$7:$AN$3006,F$22,FALSE)</f>
        <v/>
      </c>
      <c r="G312" s="46" t="str">
        <f>VLOOKUP($B312,LT!$AH$7:$AN$3006,G$22,FALSE)</f>
        <v/>
      </c>
      <c r="H312" s="46" t="str">
        <f>VLOOKUP($B312,LT!$AH$7:$AN$3006,H$22,FALSE)</f>
        <v/>
      </c>
      <c r="I312" s="18">
        <v>289</v>
      </c>
    </row>
    <row r="313" spans="2:9" ht="30" customHeight="1" thickTop="1" thickBot="1" x14ac:dyDescent="0.3">
      <c r="B313" s="33">
        <f>LARGE(LT!$AH$7:$AH$3006,I313)</f>
        <v>4.7109999999999097E-2</v>
      </c>
      <c r="C313" s="46" t="str">
        <f>VLOOKUP($B313,LT!$AH$7:$AN$3006,C$22,FALSE)</f>
        <v/>
      </c>
      <c r="D313" s="46" t="str">
        <f>VLOOKUP($B313,LT!$AH$7:$AN$3006,D$22,FALSE)</f>
        <v/>
      </c>
      <c r="E313" s="132" t="str">
        <f>VLOOKUP($B313,LT!$AH$7:$AN$3006,E$22,FALSE)</f>
        <v/>
      </c>
      <c r="F313" s="132" t="str">
        <f>VLOOKUP($B313,LT!$AH$7:$AN$3006,F$22,FALSE)</f>
        <v/>
      </c>
      <c r="G313" s="46" t="str">
        <f>VLOOKUP($B313,LT!$AH$7:$AN$3006,G$22,FALSE)</f>
        <v/>
      </c>
      <c r="H313" s="46" t="str">
        <f>VLOOKUP($B313,LT!$AH$7:$AN$3006,H$22,FALSE)</f>
        <v/>
      </c>
      <c r="I313" s="18">
        <v>290</v>
      </c>
    </row>
    <row r="314" spans="2:9" ht="30" customHeight="1" thickTop="1" thickBot="1" x14ac:dyDescent="0.3">
      <c r="B314" s="33">
        <f>LARGE(LT!$AH$7:$AH$3006,I314)</f>
        <v>4.7099999999999101E-2</v>
      </c>
      <c r="C314" s="46" t="str">
        <f>VLOOKUP($B314,LT!$AH$7:$AN$3006,C$22,FALSE)</f>
        <v/>
      </c>
      <c r="D314" s="46" t="str">
        <f>VLOOKUP($B314,LT!$AH$7:$AN$3006,D$22,FALSE)</f>
        <v/>
      </c>
      <c r="E314" s="132" t="str">
        <f>VLOOKUP($B314,LT!$AH$7:$AN$3006,E$22,FALSE)</f>
        <v/>
      </c>
      <c r="F314" s="132" t="str">
        <f>VLOOKUP($B314,LT!$AH$7:$AN$3006,F$22,FALSE)</f>
        <v/>
      </c>
      <c r="G314" s="46" t="str">
        <f>VLOOKUP($B314,LT!$AH$7:$AN$3006,G$22,FALSE)</f>
        <v/>
      </c>
      <c r="H314" s="46" t="str">
        <f>VLOOKUP($B314,LT!$AH$7:$AN$3006,H$22,FALSE)</f>
        <v/>
      </c>
      <c r="I314" s="18">
        <v>291</v>
      </c>
    </row>
    <row r="315" spans="2:9" ht="30" customHeight="1" thickTop="1" thickBot="1" x14ac:dyDescent="0.3">
      <c r="B315" s="33">
        <f>LARGE(LT!$AH$7:$AH$3006,I315)</f>
        <v>4.7089999999999098E-2</v>
      </c>
      <c r="C315" s="46" t="str">
        <f>VLOOKUP($B315,LT!$AH$7:$AN$3006,C$22,FALSE)</f>
        <v/>
      </c>
      <c r="D315" s="46" t="str">
        <f>VLOOKUP($B315,LT!$AH$7:$AN$3006,D$22,FALSE)</f>
        <v/>
      </c>
      <c r="E315" s="132" t="str">
        <f>VLOOKUP($B315,LT!$AH$7:$AN$3006,E$22,FALSE)</f>
        <v/>
      </c>
      <c r="F315" s="132" t="str">
        <f>VLOOKUP($B315,LT!$AH$7:$AN$3006,F$22,FALSE)</f>
        <v/>
      </c>
      <c r="G315" s="46" t="str">
        <f>VLOOKUP($B315,LT!$AH$7:$AN$3006,G$22,FALSE)</f>
        <v/>
      </c>
      <c r="H315" s="46" t="str">
        <f>VLOOKUP($B315,LT!$AH$7:$AN$3006,H$22,FALSE)</f>
        <v/>
      </c>
      <c r="I315" s="18">
        <v>292</v>
      </c>
    </row>
    <row r="316" spans="2:9" ht="30" customHeight="1" thickTop="1" thickBot="1" x14ac:dyDescent="0.3">
      <c r="B316" s="33">
        <f>LARGE(LT!$AH$7:$AH$3006,I316)</f>
        <v>4.7079999999999102E-2</v>
      </c>
      <c r="C316" s="46" t="str">
        <f>VLOOKUP($B316,LT!$AH$7:$AN$3006,C$22,FALSE)</f>
        <v/>
      </c>
      <c r="D316" s="46" t="str">
        <f>VLOOKUP($B316,LT!$AH$7:$AN$3006,D$22,FALSE)</f>
        <v/>
      </c>
      <c r="E316" s="132" t="str">
        <f>VLOOKUP($B316,LT!$AH$7:$AN$3006,E$22,FALSE)</f>
        <v/>
      </c>
      <c r="F316" s="132" t="str">
        <f>VLOOKUP($B316,LT!$AH$7:$AN$3006,F$22,FALSE)</f>
        <v/>
      </c>
      <c r="G316" s="46" t="str">
        <f>VLOOKUP($B316,LT!$AH$7:$AN$3006,G$22,FALSE)</f>
        <v/>
      </c>
      <c r="H316" s="46" t="str">
        <f>VLOOKUP($B316,LT!$AH$7:$AN$3006,H$22,FALSE)</f>
        <v/>
      </c>
      <c r="I316" s="18">
        <v>293</v>
      </c>
    </row>
    <row r="317" spans="2:9" ht="30" customHeight="1" thickTop="1" thickBot="1" x14ac:dyDescent="0.3">
      <c r="B317" s="33">
        <f>LARGE(LT!$AH$7:$AH$3006,I317)</f>
        <v>4.7069999999999099E-2</v>
      </c>
      <c r="C317" s="46" t="str">
        <f>VLOOKUP($B317,LT!$AH$7:$AN$3006,C$22,FALSE)</f>
        <v/>
      </c>
      <c r="D317" s="46" t="str">
        <f>VLOOKUP($B317,LT!$AH$7:$AN$3006,D$22,FALSE)</f>
        <v/>
      </c>
      <c r="E317" s="132" t="str">
        <f>VLOOKUP($B317,LT!$AH$7:$AN$3006,E$22,FALSE)</f>
        <v/>
      </c>
      <c r="F317" s="132" t="str">
        <f>VLOOKUP($B317,LT!$AH$7:$AN$3006,F$22,FALSE)</f>
        <v/>
      </c>
      <c r="G317" s="46" t="str">
        <f>VLOOKUP($B317,LT!$AH$7:$AN$3006,G$22,FALSE)</f>
        <v/>
      </c>
      <c r="H317" s="46" t="str">
        <f>VLOOKUP($B317,LT!$AH$7:$AN$3006,H$22,FALSE)</f>
        <v/>
      </c>
      <c r="I317" s="18">
        <v>294</v>
      </c>
    </row>
    <row r="318" spans="2:9" ht="30" customHeight="1" thickTop="1" thickBot="1" x14ac:dyDescent="0.3">
      <c r="B318" s="33">
        <f>LARGE(LT!$AH$7:$AH$3006,I318)</f>
        <v>4.7059999999999103E-2</v>
      </c>
      <c r="C318" s="46" t="str">
        <f>VLOOKUP($B318,LT!$AH$7:$AN$3006,C$22,FALSE)</f>
        <v/>
      </c>
      <c r="D318" s="46" t="str">
        <f>VLOOKUP($B318,LT!$AH$7:$AN$3006,D$22,FALSE)</f>
        <v/>
      </c>
      <c r="E318" s="132" t="str">
        <f>VLOOKUP($B318,LT!$AH$7:$AN$3006,E$22,FALSE)</f>
        <v/>
      </c>
      <c r="F318" s="132" t="str">
        <f>VLOOKUP($B318,LT!$AH$7:$AN$3006,F$22,FALSE)</f>
        <v/>
      </c>
      <c r="G318" s="46" t="str">
        <f>VLOOKUP($B318,LT!$AH$7:$AN$3006,G$22,FALSE)</f>
        <v/>
      </c>
      <c r="H318" s="46" t="str">
        <f>VLOOKUP($B318,LT!$AH$7:$AN$3006,H$22,FALSE)</f>
        <v/>
      </c>
      <c r="I318" s="18">
        <v>295</v>
      </c>
    </row>
    <row r="319" spans="2:9" ht="30" customHeight="1" thickTop="1" thickBot="1" x14ac:dyDescent="0.3">
      <c r="B319" s="33">
        <f>LARGE(LT!$AH$7:$AH$3006,I319)</f>
        <v>4.7049999999999099E-2</v>
      </c>
      <c r="C319" s="46" t="str">
        <f>VLOOKUP($B319,LT!$AH$7:$AN$3006,C$22,FALSE)</f>
        <v/>
      </c>
      <c r="D319" s="46" t="str">
        <f>VLOOKUP($B319,LT!$AH$7:$AN$3006,D$22,FALSE)</f>
        <v/>
      </c>
      <c r="E319" s="132" t="str">
        <f>VLOOKUP($B319,LT!$AH$7:$AN$3006,E$22,FALSE)</f>
        <v/>
      </c>
      <c r="F319" s="132" t="str">
        <f>VLOOKUP($B319,LT!$AH$7:$AN$3006,F$22,FALSE)</f>
        <v/>
      </c>
      <c r="G319" s="46" t="str">
        <f>VLOOKUP($B319,LT!$AH$7:$AN$3006,G$22,FALSE)</f>
        <v/>
      </c>
      <c r="H319" s="46" t="str">
        <f>VLOOKUP($B319,LT!$AH$7:$AN$3006,H$22,FALSE)</f>
        <v/>
      </c>
      <c r="I319" s="18">
        <v>296</v>
      </c>
    </row>
    <row r="320" spans="2:9" ht="30" customHeight="1" thickTop="1" thickBot="1" x14ac:dyDescent="0.3">
      <c r="B320" s="33">
        <f>LARGE(LT!$AH$7:$AH$3006,I320)</f>
        <v>4.7039999999999103E-2</v>
      </c>
      <c r="C320" s="46" t="str">
        <f>VLOOKUP($B320,LT!$AH$7:$AN$3006,C$22,FALSE)</f>
        <v/>
      </c>
      <c r="D320" s="46" t="str">
        <f>VLOOKUP($B320,LT!$AH$7:$AN$3006,D$22,FALSE)</f>
        <v/>
      </c>
      <c r="E320" s="132" t="str">
        <f>VLOOKUP($B320,LT!$AH$7:$AN$3006,E$22,FALSE)</f>
        <v/>
      </c>
      <c r="F320" s="132" t="str">
        <f>VLOOKUP($B320,LT!$AH$7:$AN$3006,F$22,FALSE)</f>
        <v/>
      </c>
      <c r="G320" s="46" t="str">
        <f>VLOOKUP($B320,LT!$AH$7:$AN$3006,G$22,FALSE)</f>
        <v/>
      </c>
      <c r="H320" s="46" t="str">
        <f>VLOOKUP($B320,LT!$AH$7:$AN$3006,H$22,FALSE)</f>
        <v/>
      </c>
      <c r="I320" s="18">
        <v>297</v>
      </c>
    </row>
    <row r="321" spans="2:9" ht="30" customHeight="1" thickTop="1" thickBot="1" x14ac:dyDescent="0.3">
      <c r="B321" s="33">
        <f>LARGE(LT!$AH$7:$AH$3006,I321)</f>
        <v>4.70299999999991E-2</v>
      </c>
      <c r="C321" s="46" t="str">
        <f>VLOOKUP($B321,LT!$AH$7:$AN$3006,C$22,FALSE)</f>
        <v/>
      </c>
      <c r="D321" s="46" t="str">
        <f>VLOOKUP($B321,LT!$AH$7:$AN$3006,D$22,FALSE)</f>
        <v/>
      </c>
      <c r="E321" s="132" t="str">
        <f>VLOOKUP($B321,LT!$AH$7:$AN$3006,E$22,FALSE)</f>
        <v/>
      </c>
      <c r="F321" s="132" t="str">
        <f>VLOOKUP($B321,LT!$AH$7:$AN$3006,F$22,FALSE)</f>
        <v/>
      </c>
      <c r="G321" s="46" t="str">
        <f>VLOOKUP($B321,LT!$AH$7:$AN$3006,G$22,FALSE)</f>
        <v/>
      </c>
      <c r="H321" s="46" t="str">
        <f>VLOOKUP($B321,LT!$AH$7:$AN$3006,H$22,FALSE)</f>
        <v/>
      </c>
      <c r="I321" s="18">
        <v>298</v>
      </c>
    </row>
    <row r="322" spans="2:9" ht="30" customHeight="1" thickTop="1" thickBot="1" x14ac:dyDescent="0.3">
      <c r="B322" s="33">
        <f>LARGE(LT!$AH$7:$AH$3006,I322)</f>
        <v>4.7019999999999097E-2</v>
      </c>
      <c r="C322" s="46" t="str">
        <f>VLOOKUP($B322,LT!$AH$7:$AN$3006,C$22,FALSE)</f>
        <v/>
      </c>
      <c r="D322" s="46" t="str">
        <f>VLOOKUP($B322,LT!$AH$7:$AN$3006,D$22,FALSE)</f>
        <v/>
      </c>
      <c r="E322" s="132" t="str">
        <f>VLOOKUP($B322,LT!$AH$7:$AN$3006,E$22,FALSE)</f>
        <v/>
      </c>
      <c r="F322" s="132" t="str">
        <f>VLOOKUP($B322,LT!$AH$7:$AN$3006,F$22,FALSE)</f>
        <v/>
      </c>
      <c r="G322" s="46" t="str">
        <f>VLOOKUP($B322,LT!$AH$7:$AN$3006,G$22,FALSE)</f>
        <v/>
      </c>
      <c r="H322" s="46" t="str">
        <f>VLOOKUP($B322,LT!$AH$7:$AN$3006,H$22,FALSE)</f>
        <v/>
      </c>
      <c r="I322" s="18">
        <v>299</v>
      </c>
    </row>
    <row r="323" spans="2:9" ht="30" customHeight="1" thickTop="1" thickBot="1" x14ac:dyDescent="0.3">
      <c r="B323" s="33">
        <f>LARGE(LT!$AH$7:$AH$3006,I323)</f>
        <v>4.7009999999999101E-2</v>
      </c>
      <c r="C323" s="46" t="str">
        <f>VLOOKUP($B323,LT!$AH$7:$AN$3006,C$22,FALSE)</f>
        <v/>
      </c>
      <c r="D323" s="46" t="str">
        <f>VLOOKUP($B323,LT!$AH$7:$AN$3006,D$22,FALSE)</f>
        <v/>
      </c>
      <c r="E323" s="132" t="str">
        <f>VLOOKUP($B323,LT!$AH$7:$AN$3006,E$22,FALSE)</f>
        <v/>
      </c>
      <c r="F323" s="132" t="str">
        <f>VLOOKUP($B323,LT!$AH$7:$AN$3006,F$22,FALSE)</f>
        <v/>
      </c>
      <c r="G323" s="46" t="str">
        <f>VLOOKUP($B323,LT!$AH$7:$AN$3006,G$22,FALSE)</f>
        <v/>
      </c>
      <c r="H323" s="46" t="str">
        <f>VLOOKUP($B323,LT!$AH$7:$AN$3006,H$22,FALSE)</f>
        <v/>
      </c>
      <c r="I323" s="18">
        <v>300</v>
      </c>
    </row>
    <row r="324" spans="2:9" ht="30" customHeight="1" thickTop="1" thickBot="1" x14ac:dyDescent="0.3">
      <c r="B324" s="33">
        <f>LARGE(LT!$AH$7:$AH$3006,I324)</f>
        <v>4.6999999999999098E-2</v>
      </c>
      <c r="C324" s="46" t="str">
        <f>VLOOKUP($B324,LT!$AH$7:$AN$3006,C$22,FALSE)</f>
        <v/>
      </c>
      <c r="D324" s="46" t="str">
        <f>VLOOKUP($B324,LT!$AH$7:$AN$3006,D$22,FALSE)</f>
        <v/>
      </c>
      <c r="E324" s="132" t="str">
        <f>VLOOKUP($B324,LT!$AH$7:$AN$3006,E$22,FALSE)</f>
        <v/>
      </c>
      <c r="F324" s="132" t="str">
        <f>VLOOKUP($B324,LT!$AH$7:$AN$3006,F$22,FALSE)</f>
        <v/>
      </c>
      <c r="G324" s="46" t="str">
        <f>VLOOKUP($B324,LT!$AH$7:$AN$3006,G$22,FALSE)</f>
        <v/>
      </c>
      <c r="H324" s="46" t="str">
        <f>VLOOKUP($B324,LT!$AH$7:$AN$3006,H$22,FALSE)</f>
        <v/>
      </c>
      <c r="I324" s="18">
        <v>301</v>
      </c>
    </row>
    <row r="325" spans="2:9" ht="30" customHeight="1" thickTop="1" thickBot="1" x14ac:dyDescent="0.3">
      <c r="B325" s="33">
        <f>LARGE(LT!$AH$7:$AH$3006,I325)</f>
        <v>4.6989999999999102E-2</v>
      </c>
      <c r="C325" s="46" t="str">
        <f>VLOOKUP($B325,LT!$AH$7:$AN$3006,C$22,FALSE)</f>
        <v/>
      </c>
      <c r="D325" s="46" t="str">
        <f>VLOOKUP($B325,LT!$AH$7:$AN$3006,D$22,FALSE)</f>
        <v/>
      </c>
      <c r="E325" s="132" t="str">
        <f>VLOOKUP($B325,LT!$AH$7:$AN$3006,E$22,FALSE)</f>
        <v/>
      </c>
      <c r="F325" s="132" t="str">
        <f>VLOOKUP($B325,LT!$AH$7:$AN$3006,F$22,FALSE)</f>
        <v/>
      </c>
      <c r="G325" s="46" t="str">
        <f>VLOOKUP($B325,LT!$AH$7:$AN$3006,G$22,FALSE)</f>
        <v/>
      </c>
      <c r="H325" s="46" t="str">
        <f>VLOOKUP($B325,LT!$AH$7:$AN$3006,H$22,FALSE)</f>
        <v/>
      </c>
      <c r="I325" s="18">
        <v>302</v>
      </c>
    </row>
    <row r="326" spans="2:9" ht="30" customHeight="1" thickTop="1" thickBot="1" x14ac:dyDescent="0.3">
      <c r="B326" s="33">
        <f>LARGE(LT!$AH$7:$AH$3006,I326)</f>
        <v>4.6979999999999099E-2</v>
      </c>
      <c r="C326" s="46" t="str">
        <f>VLOOKUP($B326,LT!$AH$7:$AN$3006,C$22,FALSE)</f>
        <v/>
      </c>
      <c r="D326" s="46" t="str">
        <f>VLOOKUP($B326,LT!$AH$7:$AN$3006,D$22,FALSE)</f>
        <v/>
      </c>
      <c r="E326" s="132" t="str">
        <f>VLOOKUP($B326,LT!$AH$7:$AN$3006,E$22,FALSE)</f>
        <v/>
      </c>
      <c r="F326" s="132" t="str">
        <f>VLOOKUP($B326,LT!$AH$7:$AN$3006,F$22,FALSE)</f>
        <v/>
      </c>
      <c r="G326" s="46" t="str">
        <f>VLOOKUP($B326,LT!$AH$7:$AN$3006,G$22,FALSE)</f>
        <v/>
      </c>
      <c r="H326" s="46" t="str">
        <f>VLOOKUP($B326,LT!$AH$7:$AN$3006,H$22,FALSE)</f>
        <v/>
      </c>
      <c r="I326" s="18">
        <v>303</v>
      </c>
    </row>
    <row r="327" spans="2:9" ht="30" customHeight="1" thickTop="1" thickBot="1" x14ac:dyDescent="0.3">
      <c r="B327" s="33">
        <f>LARGE(LT!$AH$7:$AH$3006,I327)</f>
        <v>4.6969999999999103E-2</v>
      </c>
      <c r="C327" s="46" t="str">
        <f>VLOOKUP($B327,LT!$AH$7:$AN$3006,C$22,FALSE)</f>
        <v/>
      </c>
      <c r="D327" s="46" t="str">
        <f>VLOOKUP($B327,LT!$AH$7:$AN$3006,D$22,FALSE)</f>
        <v/>
      </c>
      <c r="E327" s="132" t="str">
        <f>VLOOKUP($B327,LT!$AH$7:$AN$3006,E$22,FALSE)</f>
        <v/>
      </c>
      <c r="F327" s="132" t="str">
        <f>VLOOKUP($B327,LT!$AH$7:$AN$3006,F$22,FALSE)</f>
        <v/>
      </c>
      <c r="G327" s="46" t="str">
        <f>VLOOKUP($B327,LT!$AH$7:$AN$3006,G$22,FALSE)</f>
        <v/>
      </c>
      <c r="H327" s="46" t="str">
        <f>VLOOKUP($B327,LT!$AH$7:$AN$3006,H$22,FALSE)</f>
        <v/>
      </c>
      <c r="I327" s="18">
        <v>304</v>
      </c>
    </row>
    <row r="328" spans="2:9" ht="30" customHeight="1" thickTop="1" thickBot="1" x14ac:dyDescent="0.3">
      <c r="B328" s="33">
        <f>LARGE(LT!$AH$7:$AH$3006,I328)</f>
        <v>4.69599999999991E-2</v>
      </c>
      <c r="C328" s="46" t="str">
        <f>VLOOKUP($B328,LT!$AH$7:$AN$3006,C$22,FALSE)</f>
        <v/>
      </c>
      <c r="D328" s="46" t="str">
        <f>VLOOKUP($B328,LT!$AH$7:$AN$3006,D$22,FALSE)</f>
        <v/>
      </c>
      <c r="E328" s="132" t="str">
        <f>VLOOKUP($B328,LT!$AH$7:$AN$3006,E$22,FALSE)</f>
        <v/>
      </c>
      <c r="F328" s="132" t="str">
        <f>VLOOKUP($B328,LT!$AH$7:$AN$3006,F$22,FALSE)</f>
        <v/>
      </c>
      <c r="G328" s="46" t="str">
        <f>VLOOKUP($B328,LT!$AH$7:$AN$3006,G$22,FALSE)</f>
        <v/>
      </c>
      <c r="H328" s="46" t="str">
        <f>VLOOKUP($B328,LT!$AH$7:$AN$3006,H$22,FALSE)</f>
        <v/>
      </c>
      <c r="I328" s="18">
        <v>305</v>
      </c>
    </row>
    <row r="329" spans="2:9" ht="30" customHeight="1" thickTop="1" thickBot="1" x14ac:dyDescent="0.3">
      <c r="B329" s="33">
        <f>LARGE(LT!$AH$7:$AH$3006,I329)</f>
        <v>4.6949999999999097E-2</v>
      </c>
      <c r="C329" s="46" t="str">
        <f>VLOOKUP($B329,LT!$AH$7:$AN$3006,C$22,FALSE)</f>
        <v/>
      </c>
      <c r="D329" s="46" t="str">
        <f>VLOOKUP($B329,LT!$AH$7:$AN$3006,D$22,FALSE)</f>
        <v/>
      </c>
      <c r="E329" s="132" t="str">
        <f>VLOOKUP($B329,LT!$AH$7:$AN$3006,E$22,FALSE)</f>
        <v/>
      </c>
      <c r="F329" s="132" t="str">
        <f>VLOOKUP($B329,LT!$AH$7:$AN$3006,F$22,FALSE)</f>
        <v/>
      </c>
      <c r="G329" s="46" t="str">
        <f>VLOOKUP($B329,LT!$AH$7:$AN$3006,G$22,FALSE)</f>
        <v/>
      </c>
      <c r="H329" s="46" t="str">
        <f>VLOOKUP($B329,LT!$AH$7:$AN$3006,H$22,FALSE)</f>
        <v/>
      </c>
      <c r="I329" s="18">
        <v>306</v>
      </c>
    </row>
    <row r="330" spans="2:9" ht="30" customHeight="1" thickTop="1" thickBot="1" x14ac:dyDescent="0.3">
      <c r="B330" s="33">
        <f>LARGE(LT!$AH$7:$AH$3006,I330)</f>
        <v>4.69399999999991E-2</v>
      </c>
      <c r="C330" s="46" t="str">
        <f>VLOOKUP($B330,LT!$AH$7:$AN$3006,C$22,FALSE)</f>
        <v/>
      </c>
      <c r="D330" s="46" t="str">
        <f>VLOOKUP($B330,LT!$AH$7:$AN$3006,D$22,FALSE)</f>
        <v/>
      </c>
      <c r="E330" s="132" t="str">
        <f>VLOOKUP($B330,LT!$AH$7:$AN$3006,E$22,FALSE)</f>
        <v/>
      </c>
      <c r="F330" s="132" t="str">
        <f>VLOOKUP($B330,LT!$AH$7:$AN$3006,F$22,FALSE)</f>
        <v/>
      </c>
      <c r="G330" s="46" t="str">
        <f>VLOOKUP($B330,LT!$AH$7:$AN$3006,G$22,FALSE)</f>
        <v/>
      </c>
      <c r="H330" s="46" t="str">
        <f>VLOOKUP($B330,LT!$AH$7:$AN$3006,H$22,FALSE)</f>
        <v/>
      </c>
      <c r="I330" s="18">
        <v>307</v>
      </c>
    </row>
    <row r="331" spans="2:9" ht="30" customHeight="1" thickTop="1" thickBot="1" x14ac:dyDescent="0.3">
      <c r="B331" s="33">
        <f>LARGE(LT!$AH$7:$AH$3006,I331)</f>
        <v>4.6929999999999097E-2</v>
      </c>
      <c r="C331" s="46" t="str">
        <f>VLOOKUP($B331,LT!$AH$7:$AN$3006,C$22,FALSE)</f>
        <v/>
      </c>
      <c r="D331" s="46" t="str">
        <f>VLOOKUP($B331,LT!$AH$7:$AN$3006,D$22,FALSE)</f>
        <v/>
      </c>
      <c r="E331" s="132" t="str">
        <f>VLOOKUP($B331,LT!$AH$7:$AN$3006,E$22,FALSE)</f>
        <v/>
      </c>
      <c r="F331" s="132" t="str">
        <f>VLOOKUP($B331,LT!$AH$7:$AN$3006,F$22,FALSE)</f>
        <v/>
      </c>
      <c r="G331" s="46" t="str">
        <f>VLOOKUP($B331,LT!$AH$7:$AN$3006,G$22,FALSE)</f>
        <v/>
      </c>
      <c r="H331" s="46" t="str">
        <f>VLOOKUP($B331,LT!$AH$7:$AN$3006,H$22,FALSE)</f>
        <v/>
      </c>
      <c r="I331" s="18">
        <v>308</v>
      </c>
    </row>
    <row r="332" spans="2:9" ht="30" customHeight="1" thickTop="1" thickBot="1" x14ac:dyDescent="0.3">
      <c r="B332" s="33">
        <f>LARGE(LT!$AH$7:$AH$3006,I332)</f>
        <v>4.6919999999999101E-2</v>
      </c>
      <c r="C332" s="46" t="str">
        <f>VLOOKUP($B332,LT!$AH$7:$AN$3006,C$22,FALSE)</f>
        <v/>
      </c>
      <c r="D332" s="46" t="str">
        <f>VLOOKUP($B332,LT!$AH$7:$AN$3006,D$22,FALSE)</f>
        <v/>
      </c>
      <c r="E332" s="132" t="str">
        <f>VLOOKUP($B332,LT!$AH$7:$AN$3006,E$22,FALSE)</f>
        <v/>
      </c>
      <c r="F332" s="132" t="str">
        <f>VLOOKUP($B332,LT!$AH$7:$AN$3006,F$22,FALSE)</f>
        <v/>
      </c>
      <c r="G332" s="46" t="str">
        <f>VLOOKUP($B332,LT!$AH$7:$AN$3006,G$22,FALSE)</f>
        <v/>
      </c>
      <c r="H332" s="46" t="str">
        <f>VLOOKUP($B332,LT!$AH$7:$AN$3006,H$22,FALSE)</f>
        <v/>
      </c>
      <c r="I332" s="18">
        <v>309</v>
      </c>
    </row>
    <row r="333" spans="2:9" ht="30" customHeight="1" thickTop="1" thickBot="1" x14ac:dyDescent="0.3">
      <c r="B333" s="33">
        <f>LARGE(LT!$AH$7:$AH$3006,I333)</f>
        <v>4.6909999999999001E-2</v>
      </c>
      <c r="C333" s="46" t="str">
        <f>VLOOKUP($B333,LT!$AH$7:$AN$3006,C$22,FALSE)</f>
        <v/>
      </c>
      <c r="D333" s="46" t="str">
        <f>VLOOKUP($B333,LT!$AH$7:$AN$3006,D$22,FALSE)</f>
        <v/>
      </c>
      <c r="E333" s="132" t="str">
        <f>VLOOKUP($B333,LT!$AH$7:$AN$3006,E$22,FALSE)</f>
        <v/>
      </c>
      <c r="F333" s="132" t="str">
        <f>VLOOKUP($B333,LT!$AH$7:$AN$3006,F$22,FALSE)</f>
        <v/>
      </c>
      <c r="G333" s="46" t="str">
        <f>VLOOKUP($B333,LT!$AH$7:$AN$3006,G$22,FALSE)</f>
        <v/>
      </c>
      <c r="H333" s="46" t="str">
        <f>VLOOKUP($B333,LT!$AH$7:$AN$3006,H$22,FALSE)</f>
        <v/>
      </c>
      <c r="I333" s="18">
        <v>310</v>
      </c>
    </row>
    <row r="334" spans="2:9" ht="30" customHeight="1" thickTop="1" thickBot="1" x14ac:dyDescent="0.3">
      <c r="B334" s="33">
        <f>LARGE(LT!$AH$7:$AH$3006,I334)</f>
        <v>4.6899999999999102E-2</v>
      </c>
      <c r="C334" s="46" t="str">
        <f>VLOOKUP($B334,LT!$AH$7:$AN$3006,C$22,FALSE)</f>
        <v/>
      </c>
      <c r="D334" s="46" t="str">
        <f>VLOOKUP($B334,LT!$AH$7:$AN$3006,D$22,FALSE)</f>
        <v/>
      </c>
      <c r="E334" s="132" t="str">
        <f>VLOOKUP($B334,LT!$AH$7:$AN$3006,E$22,FALSE)</f>
        <v/>
      </c>
      <c r="F334" s="132" t="str">
        <f>VLOOKUP($B334,LT!$AH$7:$AN$3006,F$22,FALSE)</f>
        <v/>
      </c>
      <c r="G334" s="46" t="str">
        <f>VLOOKUP($B334,LT!$AH$7:$AN$3006,G$22,FALSE)</f>
        <v/>
      </c>
      <c r="H334" s="46" t="str">
        <f>VLOOKUP($B334,LT!$AH$7:$AN$3006,H$22,FALSE)</f>
        <v/>
      </c>
      <c r="I334" s="18">
        <v>311</v>
      </c>
    </row>
    <row r="335" spans="2:9" ht="30" customHeight="1" thickTop="1" thickBot="1" x14ac:dyDescent="0.3">
      <c r="B335" s="33">
        <f>LARGE(LT!$AH$7:$AH$3006,I335)</f>
        <v>4.6889999999999099E-2</v>
      </c>
      <c r="C335" s="46" t="str">
        <f>VLOOKUP($B335,LT!$AH$7:$AN$3006,C$22,FALSE)</f>
        <v/>
      </c>
      <c r="D335" s="46" t="str">
        <f>VLOOKUP($B335,LT!$AH$7:$AN$3006,D$22,FALSE)</f>
        <v/>
      </c>
      <c r="E335" s="132" t="str">
        <f>VLOOKUP($B335,LT!$AH$7:$AN$3006,E$22,FALSE)</f>
        <v/>
      </c>
      <c r="F335" s="132" t="str">
        <f>VLOOKUP($B335,LT!$AH$7:$AN$3006,F$22,FALSE)</f>
        <v/>
      </c>
      <c r="G335" s="46" t="str">
        <f>VLOOKUP($B335,LT!$AH$7:$AN$3006,G$22,FALSE)</f>
        <v/>
      </c>
      <c r="H335" s="46" t="str">
        <f>VLOOKUP($B335,LT!$AH$7:$AN$3006,H$22,FALSE)</f>
        <v/>
      </c>
      <c r="I335" s="18">
        <v>312</v>
      </c>
    </row>
    <row r="336" spans="2:9" ht="30" customHeight="1" thickTop="1" thickBot="1" x14ac:dyDescent="0.3">
      <c r="B336" s="33">
        <f>LARGE(LT!$AH$7:$AH$3006,I336)</f>
        <v>4.6879999999998999E-2</v>
      </c>
      <c r="C336" s="46" t="str">
        <f>VLOOKUP($B336,LT!$AH$7:$AN$3006,C$22,FALSE)</f>
        <v/>
      </c>
      <c r="D336" s="46" t="str">
        <f>VLOOKUP($B336,LT!$AH$7:$AN$3006,D$22,FALSE)</f>
        <v/>
      </c>
      <c r="E336" s="132" t="str">
        <f>VLOOKUP($B336,LT!$AH$7:$AN$3006,E$22,FALSE)</f>
        <v/>
      </c>
      <c r="F336" s="132" t="str">
        <f>VLOOKUP($B336,LT!$AH$7:$AN$3006,F$22,FALSE)</f>
        <v/>
      </c>
      <c r="G336" s="46" t="str">
        <f>VLOOKUP($B336,LT!$AH$7:$AN$3006,G$22,FALSE)</f>
        <v/>
      </c>
      <c r="H336" s="46" t="str">
        <f>VLOOKUP($B336,LT!$AH$7:$AN$3006,H$22,FALSE)</f>
        <v/>
      </c>
      <c r="I336" s="18">
        <v>313</v>
      </c>
    </row>
    <row r="337" spans="2:9" ht="30" customHeight="1" thickTop="1" thickBot="1" x14ac:dyDescent="0.3">
      <c r="B337" s="33">
        <f>LARGE(LT!$AH$7:$AH$3006,I337)</f>
        <v>4.6869999999999003E-2</v>
      </c>
      <c r="C337" s="46" t="str">
        <f>VLOOKUP($B337,LT!$AH$7:$AN$3006,C$22,FALSE)</f>
        <v/>
      </c>
      <c r="D337" s="46" t="str">
        <f>VLOOKUP($B337,LT!$AH$7:$AN$3006,D$22,FALSE)</f>
        <v/>
      </c>
      <c r="E337" s="132" t="str">
        <f>VLOOKUP($B337,LT!$AH$7:$AN$3006,E$22,FALSE)</f>
        <v/>
      </c>
      <c r="F337" s="132" t="str">
        <f>VLOOKUP($B337,LT!$AH$7:$AN$3006,F$22,FALSE)</f>
        <v/>
      </c>
      <c r="G337" s="46" t="str">
        <f>VLOOKUP($B337,LT!$AH$7:$AN$3006,G$22,FALSE)</f>
        <v/>
      </c>
      <c r="H337" s="46" t="str">
        <f>VLOOKUP($B337,LT!$AH$7:$AN$3006,H$22,FALSE)</f>
        <v/>
      </c>
      <c r="I337" s="18">
        <v>314</v>
      </c>
    </row>
    <row r="338" spans="2:9" ht="30" customHeight="1" thickTop="1" thickBot="1" x14ac:dyDescent="0.3">
      <c r="B338" s="33">
        <f>LARGE(LT!$AH$7:$AH$3006,I338)</f>
        <v>4.6859999999999E-2</v>
      </c>
      <c r="C338" s="46" t="str">
        <f>VLOOKUP($B338,LT!$AH$7:$AN$3006,C$22,FALSE)</f>
        <v/>
      </c>
      <c r="D338" s="46" t="str">
        <f>VLOOKUP($B338,LT!$AH$7:$AN$3006,D$22,FALSE)</f>
        <v/>
      </c>
      <c r="E338" s="132" t="str">
        <f>VLOOKUP($B338,LT!$AH$7:$AN$3006,E$22,FALSE)</f>
        <v/>
      </c>
      <c r="F338" s="132" t="str">
        <f>VLOOKUP($B338,LT!$AH$7:$AN$3006,F$22,FALSE)</f>
        <v/>
      </c>
      <c r="G338" s="46" t="str">
        <f>VLOOKUP($B338,LT!$AH$7:$AN$3006,G$22,FALSE)</f>
        <v/>
      </c>
      <c r="H338" s="46" t="str">
        <f>VLOOKUP($B338,LT!$AH$7:$AN$3006,H$22,FALSE)</f>
        <v/>
      </c>
      <c r="I338" s="18">
        <v>315</v>
      </c>
    </row>
    <row r="339" spans="2:9" ht="30" customHeight="1" thickTop="1" thickBot="1" x14ac:dyDescent="0.3">
      <c r="B339" s="33">
        <f>LARGE(LT!$AH$7:$AH$3006,I339)</f>
        <v>4.6849999999998997E-2</v>
      </c>
      <c r="C339" s="46" t="str">
        <f>VLOOKUP($B339,LT!$AH$7:$AN$3006,C$22,FALSE)</f>
        <v/>
      </c>
      <c r="D339" s="46" t="str">
        <f>VLOOKUP($B339,LT!$AH$7:$AN$3006,D$22,FALSE)</f>
        <v/>
      </c>
      <c r="E339" s="132" t="str">
        <f>VLOOKUP($B339,LT!$AH$7:$AN$3006,E$22,FALSE)</f>
        <v/>
      </c>
      <c r="F339" s="132" t="str">
        <f>VLOOKUP($B339,LT!$AH$7:$AN$3006,F$22,FALSE)</f>
        <v/>
      </c>
      <c r="G339" s="46" t="str">
        <f>VLOOKUP($B339,LT!$AH$7:$AN$3006,G$22,FALSE)</f>
        <v/>
      </c>
      <c r="H339" s="46" t="str">
        <f>VLOOKUP($B339,LT!$AH$7:$AN$3006,H$22,FALSE)</f>
        <v/>
      </c>
      <c r="I339" s="18">
        <v>316</v>
      </c>
    </row>
    <row r="340" spans="2:9" ht="30" customHeight="1" thickTop="1" thickBot="1" x14ac:dyDescent="0.3">
      <c r="B340" s="33">
        <f>LARGE(LT!$AH$7:$AH$3006,I340)</f>
        <v>4.6839999999999E-2</v>
      </c>
      <c r="C340" s="46" t="str">
        <f>VLOOKUP($B340,LT!$AH$7:$AN$3006,C$22,FALSE)</f>
        <v/>
      </c>
      <c r="D340" s="46" t="str">
        <f>VLOOKUP($B340,LT!$AH$7:$AN$3006,D$22,FALSE)</f>
        <v/>
      </c>
      <c r="E340" s="132" t="str">
        <f>VLOOKUP($B340,LT!$AH$7:$AN$3006,E$22,FALSE)</f>
        <v/>
      </c>
      <c r="F340" s="132" t="str">
        <f>VLOOKUP($B340,LT!$AH$7:$AN$3006,F$22,FALSE)</f>
        <v/>
      </c>
      <c r="G340" s="46" t="str">
        <f>VLOOKUP($B340,LT!$AH$7:$AN$3006,G$22,FALSE)</f>
        <v/>
      </c>
      <c r="H340" s="46" t="str">
        <f>VLOOKUP($B340,LT!$AH$7:$AN$3006,H$22,FALSE)</f>
        <v/>
      </c>
      <c r="I340" s="18">
        <v>317</v>
      </c>
    </row>
    <row r="341" spans="2:9" ht="30" customHeight="1" thickTop="1" thickBot="1" x14ac:dyDescent="0.3">
      <c r="B341" s="33">
        <f>LARGE(LT!$AH$7:$AH$3006,I341)</f>
        <v>4.6829999999998997E-2</v>
      </c>
      <c r="C341" s="46" t="str">
        <f>VLOOKUP($B341,LT!$AH$7:$AN$3006,C$22,FALSE)</f>
        <v/>
      </c>
      <c r="D341" s="46" t="str">
        <f>VLOOKUP($B341,LT!$AH$7:$AN$3006,D$22,FALSE)</f>
        <v/>
      </c>
      <c r="E341" s="132" t="str">
        <f>VLOOKUP($B341,LT!$AH$7:$AN$3006,E$22,FALSE)</f>
        <v/>
      </c>
      <c r="F341" s="132" t="str">
        <f>VLOOKUP($B341,LT!$AH$7:$AN$3006,F$22,FALSE)</f>
        <v/>
      </c>
      <c r="G341" s="46" t="str">
        <f>VLOOKUP($B341,LT!$AH$7:$AN$3006,G$22,FALSE)</f>
        <v/>
      </c>
      <c r="H341" s="46" t="str">
        <f>VLOOKUP($B341,LT!$AH$7:$AN$3006,H$22,FALSE)</f>
        <v/>
      </c>
      <c r="I341" s="18">
        <v>318</v>
      </c>
    </row>
    <row r="342" spans="2:9" ht="30" customHeight="1" thickTop="1" thickBot="1" x14ac:dyDescent="0.3">
      <c r="B342" s="33">
        <f>LARGE(LT!$AH$7:$AH$3006,I342)</f>
        <v>4.6819999999999001E-2</v>
      </c>
      <c r="C342" s="46" t="str">
        <f>VLOOKUP($B342,LT!$AH$7:$AN$3006,C$22,FALSE)</f>
        <v/>
      </c>
      <c r="D342" s="46" t="str">
        <f>VLOOKUP($B342,LT!$AH$7:$AN$3006,D$22,FALSE)</f>
        <v/>
      </c>
      <c r="E342" s="132" t="str">
        <f>VLOOKUP($B342,LT!$AH$7:$AN$3006,E$22,FALSE)</f>
        <v/>
      </c>
      <c r="F342" s="132" t="str">
        <f>VLOOKUP($B342,LT!$AH$7:$AN$3006,F$22,FALSE)</f>
        <v/>
      </c>
      <c r="G342" s="46" t="str">
        <f>VLOOKUP($B342,LT!$AH$7:$AN$3006,G$22,FALSE)</f>
        <v/>
      </c>
      <c r="H342" s="46" t="str">
        <f>VLOOKUP($B342,LT!$AH$7:$AN$3006,H$22,FALSE)</f>
        <v/>
      </c>
      <c r="I342" s="18">
        <v>319</v>
      </c>
    </row>
    <row r="343" spans="2:9" ht="30" customHeight="1" thickTop="1" thickBot="1" x14ac:dyDescent="0.3">
      <c r="B343" s="33">
        <f>LARGE(LT!$AH$7:$AH$3006,I343)</f>
        <v>4.6809999999998998E-2</v>
      </c>
      <c r="C343" s="46" t="str">
        <f>VLOOKUP($B343,LT!$AH$7:$AN$3006,C$22,FALSE)</f>
        <v/>
      </c>
      <c r="D343" s="46" t="str">
        <f>VLOOKUP($B343,LT!$AH$7:$AN$3006,D$22,FALSE)</f>
        <v/>
      </c>
      <c r="E343" s="132" t="str">
        <f>VLOOKUP($B343,LT!$AH$7:$AN$3006,E$22,FALSE)</f>
        <v/>
      </c>
      <c r="F343" s="132" t="str">
        <f>VLOOKUP($B343,LT!$AH$7:$AN$3006,F$22,FALSE)</f>
        <v/>
      </c>
      <c r="G343" s="46" t="str">
        <f>VLOOKUP($B343,LT!$AH$7:$AN$3006,G$22,FALSE)</f>
        <v/>
      </c>
      <c r="H343" s="46" t="str">
        <f>VLOOKUP($B343,LT!$AH$7:$AN$3006,H$22,FALSE)</f>
        <v/>
      </c>
      <c r="I343" s="18">
        <v>320</v>
      </c>
    </row>
    <row r="344" spans="2:9" ht="30" customHeight="1" thickTop="1" thickBot="1" x14ac:dyDescent="0.3">
      <c r="B344" s="33">
        <f>LARGE(LT!$AH$7:$AH$3006,I344)</f>
        <v>4.6799999999999002E-2</v>
      </c>
      <c r="C344" s="46" t="str">
        <f>VLOOKUP($B344,LT!$AH$7:$AN$3006,C$22,FALSE)</f>
        <v/>
      </c>
      <c r="D344" s="46" t="str">
        <f>VLOOKUP($B344,LT!$AH$7:$AN$3006,D$22,FALSE)</f>
        <v/>
      </c>
      <c r="E344" s="132" t="str">
        <f>VLOOKUP($B344,LT!$AH$7:$AN$3006,E$22,FALSE)</f>
        <v/>
      </c>
      <c r="F344" s="132" t="str">
        <f>VLOOKUP($B344,LT!$AH$7:$AN$3006,F$22,FALSE)</f>
        <v/>
      </c>
      <c r="G344" s="46" t="str">
        <f>VLOOKUP($B344,LT!$AH$7:$AN$3006,G$22,FALSE)</f>
        <v/>
      </c>
      <c r="H344" s="46" t="str">
        <f>VLOOKUP($B344,LT!$AH$7:$AN$3006,H$22,FALSE)</f>
        <v/>
      </c>
      <c r="I344" s="18">
        <v>321</v>
      </c>
    </row>
    <row r="345" spans="2:9" ht="30" customHeight="1" thickTop="1" thickBot="1" x14ac:dyDescent="0.3">
      <c r="B345" s="33">
        <f>LARGE(LT!$AH$7:$AH$3006,I345)</f>
        <v>4.6789999999998999E-2</v>
      </c>
      <c r="C345" s="46" t="str">
        <f>VLOOKUP($B345,LT!$AH$7:$AN$3006,C$22,FALSE)</f>
        <v/>
      </c>
      <c r="D345" s="46" t="str">
        <f>VLOOKUP($B345,LT!$AH$7:$AN$3006,D$22,FALSE)</f>
        <v/>
      </c>
      <c r="E345" s="132" t="str">
        <f>VLOOKUP($B345,LT!$AH$7:$AN$3006,E$22,FALSE)</f>
        <v/>
      </c>
      <c r="F345" s="132" t="str">
        <f>VLOOKUP($B345,LT!$AH$7:$AN$3006,F$22,FALSE)</f>
        <v/>
      </c>
      <c r="G345" s="46" t="str">
        <f>VLOOKUP($B345,LT!$AH$7:$AN$3006,G$22,FALSE)</f>
        <v/>
      </c>
      <c r="H345" s="46" t="str">
        <f>VLOOKUP($B345,LT!$AH$7:$AN$3006,H$22,FALSE)</f>
        <v/>
      </c>
      <c r="I345" s="18">
        <v>322</v>
      </c>
    </row>
    <row r="346" spans="2:9" ht="30" customHeight="1" thickTop="1" thickBot="1" x14ac:dyDescent="0.3">
      <c r="B346" s="33">
        <f>LARGE(LT!$AH$7:$AH$3006,I346)</f>
        <v>4.6779999999999003E-2</v>
      </c>
      <c r="C346" s="46" t="str">
        <f>VLOOKUP($B346,LT!$AH$7:$AN$3006,C$22,FALSE)</f>
        <v/>
      </c>
      <c r="D346" s="46" t="str">
        <f>VLOOKUP($B346,LT!$AH$7:$AN$3006,D$22,FALSE)</f>
        <v/>
      </c>
      <c r="E346" s="132" t="str">
        <f>VLOOKUP($B346,LT!$AH$7:$AN$3006,E$22,FALSE)</f>
        <v/>
      </c>
      <c r="F346" s="132" t="str">
        <f>VLOOKUP($B346,LT!$AH$7:$AN$3006,F$22,FALSE)</f>
        <v/>
      </c>
      <c r="G346" s="46" t="str">
        <f>VLOOKUP($B346,LT!$AH$7:$AN$3006,G$22,FALSE)</f>
        <v/>
      </c>
      <c r="H346" s="46" t="str">
        <f>VLOOKUP($B346,LT!$AH$7:$AN$3006,H$22,FALSE)</f>
        <v/>
      </c>
      <c r="I346" s="18">
        <v>323</v>
      </c>
    </row>
    <row r="347" spans="2:9" ht="30" customHeight="1" thickTop="1" thickBot="1" x14ac:dyDescent="0.3">
      <c r="B347" s="33">
        <f>LARGE(LT!$AH$7:$AH$3006,I347)</f>
        <v>4.6769999999999E-2</v>
      </c>
      <c r="C347" s="46" t="str">
        <f>VLOOKUP($B347,LT!$AH$7:$AN$3006,C$22,FALSE)</f>
        <v/>
      </c>
      <c r="D347" s="46" t="str">
        <f>VLOOKUP($B347,LT!$AH$7:$AN$3006,D$22,FALSE)</f>
        <v/>
      </c>
      <c r="E347" s="132" t="str">
        <f>VLOOKUP($B347,LT!$AH$7:$AN$3006,E$22,FALSE)</f>
        <v/>
      </c>
      <c r="F347" s="132" t="str">
        <f>VLOOKUP($B347,LT!$AH$7:$AN$3006,F$22,FALSE)</f>
        <v/>
      </c>
      <c r="G347" s="46" t="str">
        <f>VLOOKUP($B347,LT!$AH$7:$AN$3006,G$22,FALSE)</f>
        <v/>
      </c>
      <c r="H347" s="46" t="str">
        <f>VLOOKUP($B347,LT!$AH$7:$AN$3006,H$22,FALSE)</f>
        <v/>
      </c>
      <c r="I347" s="18">
        <v>324</v>
      </c>
    </row>
    <row r="348" spans="2:9" ht="30" customHeight="1" thickTop="1" thickBot="1" x14ac:dyDescent="0.3">
      <c r="B348" s="33">
        <f>LARGE(LT!$AH$7:$AH$3006,I348)</f>
        <v>4.6759999999998997E-2</v>
      </c>
      <c r="C348" s="46" t="str">
        <f>VLOOKUP($B348,LT!$AH$7:$AN$3006,C$22,FALSE)</f>
        <v/>
      </c>
      <c r="D348" s="46" t="str">
        <f>VLOOKUP($B348,LT!$AH$7:$AN$3006,D$22,FALSE)</f>
        <v/>
      </c>
      <c r="E348" s="132" t="str">
        <f>VLOOKUP($B348,LT!$AH$7:$AN$3006,E$22,FALSE)</f>
        <v/>
      </c>
      <c r="F348" s="132" t="str">
        <f>VLOOKUP($B348,LT!$AH$7:$AN$3006,F$22,FALSE)</f>
        <v/>
      </c>
      <c r="G348" s="46" t="str">
        <f>VLOOKUP($B348,LT!$AH$7:$AN$3006,G$22,FALSE)</f>
        <v/>
      </c>
      <c r="H348" s="46" t="str">
        <f>VLOOKUP($B348,LT!$AH$7:$AN$3006,H$22,FALSE)</f>
        <v/>
      </c>
      <c r="I348" s="18">
        <v>325</v>
      </c>
    </row>
    <row r="349" spans="2:9" ht="30" customHeight="1" thickTop="1" thickBot="1" x14ac:dyDescent="0.3">
      <c r="B349" s="33">
        <f>LARGE(LT!$AH$7:$AH$3006,I349)</f>
        <v>4.6749999999999001E-2</v>
      </c>
      <c r="C349" s="46" t="str">
        <f>VLOOKUP($B349,LT!$AH$7:$AN$3006,C$22,FALSE)</f>
        <v/>
      </c>
      <c r="D349" s="46" t="str">
        <f>VLOOKUP($B349,LT!$AH$7:$AN$3006,D$22,FALSE)</f>
        <v/>
      </c>
      <c r="E349" s="132" t="str">
        <f>VLOOKUP($B349,LT!$AH$7:$AN$3006,E$22,FALSE)</f>
        <v/>
      </c>
      <c r="F349" s="132" t="str">
        <f>VLOOKUP($B349,LT!$AH$7:$AN$3006,F$22,FALSE)</f>
        <v/>
      </c>
      <c r="G349" s="46" t="str">
        <f>VLOOKUP($B349,LT!$AH$7:$AN$3006,G$22,FALSE)</f>
        <v/>
      </c>
      <c r="H349" s="46" t="str">
        <f>VLOOKUP($B349,LT!$AH$7:$AN$3006,H$22,FALSE)</f>
        <v/>
      </c>
      <c r="I349" s="18">
        <v>326</v>
      </c>
    </row>
    <row r="350" spans="2:9" ht="30" customHeight="1" thickTop="1" thickBot="1" x14ac:dyDescent="0.3">
      <c r="B350" s="33">
        <f>LARGE(LT!$AH$7:$AH$3006,I350)</f>
        <v>4.6739999999998998E-2</v>
      </c>
      <c r="C350" s="46" t="str">
        <f>VLOOKUP($B350,LT!$AH$7:$AN$3006,C$22,FALSE)</f>
        <v/>
      </c>
      <c r="D350" s="46" t="str">
        <f>VLOOKUP($B350,LT!$AH$7:$AN$3006,D$22,FALSE)</f>
        <v/>
      </c>
      <c r="E350" s="132" t="str">
        <f>VLOOKUP($B350,LT!$AH$7:$AN$3006,E$22,FALSE)</f>
        <v/>
      </c>
      <c r="F350" s="132" t="str">
        <f>VLOOKUP($B350,LT!$AH$7:$AN$3006,F$22,FALSE)</f>
        <v/>
      </c>
      <c r="G350" s="46" t="str">
        <f>VLOOKUP($B350,LT!$AH$7:$AN$3006,G$22,FALSE)</f>
        <v/>
      </c>
      <c r="H350" s="46" t="str">
        <f>VLOOKUP($B350,LT!$AH$7:$AN$3006,H$22,FALSE)</f>
        <v/>
      </c>
      <c r="I350" s="18">
        <v>327</v>
      </c>
    </row>
    <row r="351" spans="2:9" ht="30" customHeight="1" thickTop="1" thickBot="1" x14ac:dyDescent="0.3">
      <c r="B351" s="33">
        <f>LARGE(LT!$AH$7:$AH$3006,I351)</f>
        <v>4.6729999999999002E-2</v>
      </c>
      <c r="C351" s="46" t="str">
        <f>VLOOKUP($B351,LT!$AH$7:$AN$3006,C$22,FALSE)</f>
        <v/>
      </c>
      <c r="D351" s="46" t="str">
        <f>VLOOKUP($B351,LT!$AH$7:$AN$3006,D$22,FALSE)</f>
        <v/>
      </c>
      <c r="E351" s="132" t="str">
        <f>VLOOKUP($B351,LT!$AH$7:$AN$3006,E$22,FALSE)</f>
        <v/>
      </c>
      <c r="F351" s="132" t="str">
        <f>VLOOKUP($B351,LT!$AH$7:$AN$3006,F$22,FALSE)</f>
        <v/>
      </c>
      <c r="G351" s="46" t="str">
        <f>VLOOKUP($B351,LT!$AH$7:$AN$3006,G$22,FALSE)</f>
        <v/>
      </c>
      <c r="H351" s="46" t="str">
        <f>VLOOKUP($B351,LT!$AH$7:$AN$3006,H$22,FALSE)</f>
        <v/>
      </c>
      <c r="I351" s="18">
        <v>328</v>
      </c>
    </row>
    <row r="352" spans="2:9" ht="30" customHeight="1" thickTop="1" thickBot="1" x14ac:dyDescent="0.3">
      <c r="B352" s="33">
        <f>LARGE(LT!$AH$7:$AH$3006,I352)</f>
        <v>4.6719999999998998E-2</v>
      </c>
      <c r="C352" s="46" t="str">
        <f>VLOOKUP($B352,LT!$AH$7:$AN$3006,C$22,FALSE)</f>
        <v/>
      </c>
      <c r="D352" s="46" t="str">
        <f>VLOOKUP($B352,LT!$AH$7:$AN$3006,D$22,FALSE)</f>
        <v/>
      </c>
      <c r="E352" s="132" t="str">
        <f>VLOOKUP($B352,LT!$AH$7:$AN$3006,E$22,FALSE)</f>
        <v/>
      </c>
      <c r="F352" s="132" t="str">
        <f>VLOOKUP($B352,LT!$AH$7:$AN$3006,F$22,FALSE)</f>
        <v/>
      </c>
      <c r="G352" s="46" t="str">
        <f>VLOOKUP($B352,LT!$AH$7:$AN$3006,G$22,FALSE)</f>
        <v/>
      </c>
      <c r="H352" s="46" t="str">
        <f>VLOOKUP($B352,LT!$AH$7:$AN$3006,H$22,FALSE)</f>
        <v/>
      </c>
      <c r="I352" s="18">
        <v>329</v>
      </c>
    </row>
    <row r="353" spans="2:9" ht="30" customHeight="1" thickTop="1" thickBot="1" x14ac:dyDescent="0.3">
      <c r="B353" s="33">
        <f>LARGE(LT!$AH$7:$AH$3006,I353)</f>
        <v>4.6709999999999002E-2</v>
      </c>
      <c r="C353" s="46" t="str">
        <f>VLOOKUP($B353,LT!$AH$7:$AN$3006,C$22,FALSE)</f>
        <v/>
      </c>
      <c r="D353" s="46" t="str">
        <f>VLOOKUP($B353,LT!$AH$7:$AN$3006,D$22,FALSE)</f>
        <v/>
      </c>
      <c r="E353" s="132" t="str">
        <f>VLOOKUP($B353,LT!$AH$7:$AN$3006,E$22,FALSE)</f>
        <v/>
      </c>
      <c r="F353" s="132" t="str">
        <f>VLOOKUP($B353,LT!$AH$7:$AN$3006,F$22,FALSE)</f>
        <v/>
      </c>
      <c r="G353" s="46" t="str">
        <f>VLOOKUP($B353,LT!$AH$7:$AN$3006,G$22,FALSE)</f>
        <v/>
      </c>
      <c r="H353" s="46" t="str">
        <f>VLOOKUP($B353,LT!$AH$7:$AN$3006,H$22,FALSE)</f>
        <v/>
      </c>
      <c r="I353" s="18">
        <v>330</v>
      </c>
    </row>
    <row r="354" spans="2:9" ht="30" customHeight="1" thickTop="1" thickBot="1" x14ac:dyDescent="0.3">
      <c r="B354" s="33">
        <f>LARGE(LT!$AH$7:$AH$3006,I354)</f>
        <v>4.6699999999998999E-2</v>
      </c>
      <c r="C354" s="46" t="str">
        <f>VLOOKUP($B354,LT!$AH$7:$AN$3006,C$22,FALSE)</f>
        <v/>
      </c>
      <c r="D354" s="46" t="str">
        <f>VLOOKUP($B354,LT!$AH$7:$AN$3006,D$22,FALSE)</f>
        <v/>
      </c>
      <c r="E354" s="132" t="str">
        <f>VLOOKUP($B354,LT!$AH$7:$AN$3006,E$22,FALSE)</f>
        <v/>
      </c>
      <c r="F354" s="132" t="str">
        <f>VLOOKUP($B354,LT!$AH$7:$AN$3006,F$22,FALSE)</f>
        <v/>
      </c>
      <c r="G354" s="46" t="str">
        <f>VLOOKUP($B354,LT!$AH$7:$AN$3006,G$22,FALSE)</f>
        <v/>
      </c>
      <c r="H354" s="46" t="str">
        <f>VLOOKUP($B354,LT!$AH$7:$AN$3006,H$22,FALSE)</f>
        <v/>
      </c>
      <c r="I354" s="18">
        <v>331</v>
      </c>
    </row>
    <row r="355" spans="2:9" ht="30" customHeight="1" thickTop="1" thickBot="1" x14ac:dyDescent="0.3">
      <c r="B355" s="33">
        <f>LARGE(LT!$AH$7:$AH$3006,I355)</f>
        <v>4.6689999999999003E-2</v>
      </c>
      <c r="C355" s="46" t="str">
        <f>VLOOKUP($B355,LT!$AH$7:$AN$3006,C$22,FALSE)</f>
        <v/>
      </c>
      <c r="D355" s="46" t="str">
        <f>VLOOKUP($B355,LT!$AH$7:$AN$3006,D$22,FALSE)</f>
        <v/>
      </c>
      <c r="E355" s="132" t="str">
        <f>VLOOKUP($B355,LT!$AH$7:$AN$3006,E$22,FALSE)</f>
        <v/>
      </c>
      <c r="F355" s="132" t="str">
        <f>VLOOKUP($B355,LT!$AH$7:$AN$3006,F$22,FALSE)</f>
        <v/>
      </c>
      <c r="G355" s="46" t="str">
        <f>VLOOKUP($B355,LT!$AH$7:$AN$3006,G$22,FALSE)</f>
        <v/>
      </c>
      <c r="H355" s="46" t="str">
        <f>VLOOKUP($B355,LT!$AH$7:$AN$3006,H$22,FALSE)</f>
        <v/>
      </c>
      <c r="I355" s="18">
        <v>332</v>
      </c>
    </row>
    <row r="356" spans="2:9" ht="30" customHeight="1" thickTop="1" thickBot="1" x14ac:dyDescent="0.3">
      <c r="B356" s="33">
        <f>LARGE(LT!$AH$7:$AH$3006,I356)</f>
        <v>4.6679999999999E-2</v>
      </c>
      <c r="C356" s="46" t="str">
        <f>VLOOKUP($B356,LT!$AH$7:$AN$3006,C$22,FALSE)</f>
        <v/>
      </c>
      <c r="D356" s="46" t="str">
        <f>VLOOKUP($B356,LT!$AH$7:$AN$3006,D$22,FALSE)</f>
        <v/>
      </c>
      <c r="E356" s="132" t="str">
        <f>VLOOKUP($B356,LT!$AH$7:$AN$3006,E$22,FALSE)</f>
        <v/>
      </c>
      <c r="F356" s="132" t="str">
        <f>VLOOKUP($B356,LT!$AH$7:$AN$3006,F$22,FALSE)</f>
        <v/>
      </c>
      <c r="G356" s="46" t="str">
        <f>VLOOKUP($B356,LT!$AH$7:$AN$3006,G$22,FALSE)</f>
        <v/>
      </c>
      <c r="H356" s="46" t="str">
        <f>VLOOKUP($B356,LT!$AH$7:$AN$3006,H$22,FALSE)</f>
        <v/>
      </c>
      <c r="I356" s="18">
        <v>333</v>
      </c>
    </row>
    <row r="357" spans="2:9" ht="30" customHeight="1" thickTop="1" thickBot="1" x14ac:dyDescent="0.3">
      <c r="B357" s="33">
        <f>LARGE(LT!$AH$7:$AH$3006,I357)</f>
        <v>4.6669999999998997E-2</v>
      </c>
      <c r="C357" s="46" t="str">
        <f>VLOOKUP($B357,LT!$AH$7:$AN$3006,C$22,FALSE)</f>
        <v/>
      </c>
      <c r="D357" s="46" t="str">
        <f>VLOOKUP($B357,LT!$AH$7:$AN$3006,D$22,FALSE)</f>
        <v/>
      </c>
      <c r="E357" s="132" t="str">
        <f>VLOOKUP($B357,LT!$AH$7:$AN$3006,E$22,FALSE)</f>
        <v/>
      </c>
      <c r="F357" s="132" t="str">
        <f>VLOOKUP($B357,LT!$AH$7:$AN$3006,F$22,FALSE)</f>
        <v/>
      </c>
      <c r="G357" s="46" t="str">
        <f>VLOOKUP($B357,LT!$AH$7:$AN$3006,G$22,FALSE)</f>
        <v/>
      </c>
      <c r="H357" s="46" t="str">
        <f>VLOOKUP($B357,LT!$AH$7:$AN$3006,H$22,FALSE)</f>
        <v/>
      </c>
      <c r="I357" s="18">
        <v>334</v>
      </c>
    </row>
    <row r="358" spans="2:9" ht="30" customHeight="1" thickTop="1" thickBot="1" x14ac:dyDescent="0.3">
      <c r="B358" s="33">
        <f>LARGE(LT!$AH$7:$AH$3006,I358)</f>
        <v>4.6659999999999001E-2</v>
      </c>
      <c r="C358" s="46" t="str">
        <f>VLOOKUP($B358,LT!$AH$7:$AN$3006,C$22,FALSE)</f>
        <v/>
      </c>
      <c r="D358" s="46" t="str">
        <f>VLOOKUP($B358,LT!$AH$7:$AN$3006,D$22,FALSE)</f>
        <v/>
      </c>
      <c r="E358" s="132" t="str">
        <f>VLOOKUP($B358,LT!$AH$7:$AN$3006,E$22,FALSE)</f>
        <v/>
      </c>
      <c r="F358" s="132" t="str">
        <f>VLOOKUP($B358,LT!$AH$7:$AN$3006,F$22,FALSE)</f>
        <v/>
      </c>
      <c r="G358" s="46" t="str">
        <f>VLOOKUP($B358,LT!$AH$7:$AN$3006,G$22,FALSE)</f>
        <v/>
      </c>
      <c r="H358" s="46" t="str">
        <f>VLOOKUP($B358,LT!$AH$7:$AN$3006,H$22,FALSE)</f>
        <v/>
      </c>
      <c r="I358" s="18">
        <v>335</v>
      </c>
    </row>
    <row r="359" spans="2:9" ht="30" customHeight="1" thickTop="1" thickBot="1" x14ac:dyDescent="0.3">
      <c r="B359" s="33">
        <f>LARGE(LT!$AH$7:$AH$3006,I359)</f>
        <v>4.6649999999998998E-2</v>
      </c>
      <c r="C359" s="46" t="str">
        <f>VLOOKUP($B359,LT!$AH$7:$AN$3006,C$22,FALSE)</f>
        <v/>
      </c>
      <c r="D359" s="46" t="str">
        <f>VLOOKUP($B359,LT!$AH$7:$AN$3006,D$22,FALSE)</f>
        <v/>
      </c>
      <c r="E359" s="132" t="str">
        <f>VLOOKUP($B359,LT!$AH$7:$AN$3006,E$22,FALSE)</f>
        <v/>
      </c>
      <c r="F359" s="132" t="str">
        <f>VLOOKUP($B359,LT!$AH$7:$AN$3006,F$22,FALSE)</f>
        <v/>
      </c>
      <c r="G359" s="46" t="str">
        <f>VLOOKUP($B359,LT!$AH$7:$AN$3006,G$22,FALSE)</f>
        <v/>
      </c>
      <c r="H359" s="46" t="str">
        <f>VLOOKUP($B359,LT!$AH$7:$AN$3006,H$22,FALSE)</f>
        <v/>
      </c>
      <c r="I359" s="18">
        <v>336</v>
      </c>
    </row>
    <row r="360" spans="2:9" ht="30" customHeight="1" thickTop="1" thickBot="1" x14ac:dyDescent="0.3">
      <c r="B360" s="33">
        <f>LARGE(LT!$AH$7:$AH$3006,I360)</f>
        <v>4.6639999999999002E-2</v>
      </c>
      <c r="C360" s="46" t="str">
        <f>VLOOKUP($B360,LT!$AH$7:$AN$3006,C$22,FALSE)</f>
        <v/>
      </c>
      <c r="D360" s="46" t="str">
        <f>VLOOKUP($B360,LT!$AH$7:$AN$3006,D$22,FALSE)</f>
        <v/>
      </c>
      <c r="E360" s="132" t="str">
        <f>VLOOKUP($B360,LT!$AH$7:$AN$3006,E$22,FALSE)</f>
        <v/>
      </c>
      <c r="F360" s="132" t="str">
        <f>VLOOKUP($B360,LT!$AH$7:$AN$3006,F$22,FALSE)</f>
        <v/>
      </c>
      <c r="G360" s="46" t="str">
        <f>VLOOKUP($B360,LT!$AH$7:$AN$3006,G$22,FALSE)</f>
        <v/>
      </c>
      <c r="H360" s="46" t="str">
        <f>VLOOKUP($B360,LT!$AH$7:$AN$3006,H$22,FALSE)</f>
        <v/>
      </c>
      <c r="I360" s="18">
        <v>337</v>
      </c>
    </row>
    <row r="361" spans="2:9" ht="30" customHeight="1" thickTop="1" thickBot="1" x14ac:dyDescent="0.3">
      <c r="B361" s="33">
        <f>LARGE(LT!$AH$7:$AH$3006,I361)</f>
        <v>4.6629999999998999E-2</v>
      </c>
      <c r="C361" s="46" t="str">
        <f>VLOOKUP($B361,LT!$AH$7:$AN$3006,C$22,FALSE)</f>
        <v/>
      </c>
      <c r="D361" s="46" t="str">
        <f>VLOOKUP($B361,LT!$AH$7:$AN$3006,D$22,FALSE)</f>
        <v/>
      </c>
      <c r="E361" s="132" t="str">
        <f>VLOOKUP($B361,LT!$AH$7:$AN$3006,E$22,FALSE)</f>
        <v/>
      </c>
      <c r="F361" s="132" t="str">
        <f>VLOOKUP($B361,LT!$AH$7:$AN$3006,F$22,FALSE)</f>
        <v/>
      </c>
      <c r="G361" s="46" t="str">
        <f>VLOOKUP($B361,LT!$AH$7:$AN$3006,G$22,FALSE)</f>
        <v/>
      </c>
      <c r="H361" s="46" t="str">
        <f>VLOOKUP($B361,LT!$AH$7:$AN$3006,H$22,FALSE)</f>
        <v/>
      </c>
      <c r="I361" s="18">
        <v>338</v>
      </c>
    </row>
    <row r="362" spans="2:9" ht="30" customHeight="1" thickTop="1" thickBot="1" x14ac:dyDescent="0.3">
      <c r="B362" s="33">
        <f>LARGE(LT!$AH$7:$AH$3006,I362)</f>
        <v>4.6619999999999003E-2</v>
      </c>
      <c r="C362" s="46" t="str">
        <f>VLOOKUP($B362,LT!$AH$7:$AN$3006,C$22,FALSE)</f>
        <v/>
      </c>
      <c r="D362" s="46" t="str">
        <f>VLOOKUP($B362,LT!$AH$7:$AN$3006,D$22,FALSE)</f>
        <v/>
      </c>
      <c r="E362" s="132" t="str">
        <f>VLOOKUP($B362,LT!$AH$7:$AN$3006,E$22,FALSE)</f>
        <v/>
      </c>
      <c r="F362" s="132" t="str">
        <f>VLOOKUP($B362,LT!$AH$7:$AN$3006,F$22,FALSE)</f>
        <v/>
      </c>
      <c r="G362" s="46" t="str">
        <f>VLOOKUP($B362,LT!$AH$7:$AN$3006,G$22,FALSE)</f>
        <v/>
      </c>
      <c r="H362" s="46" t="str">
        <f>VLOOKUP($B362,LT!$AH$7:$AN$3006,H$22,FALSE)</f>
        <v/>
      </c>
      <c r="I362" s="18">
        <v>339</v>
      </c>
    </row>
    <row r="363" spans="2:9" ht="30" customHeight="1" thickTop="1" thickBot="1" x14ac:dyDescent="0.3">
      <c r="B363" s="33">
        <f>LARGE(LT!$AH$7:$AH$3006,I363)</f>
        <v>4.6609999999998999E-2</v>
      </c>
      <c r="C363" s="46" t="str">
        <f>VLOOKUP($B363,LT!$AH$7:$AN$3006,C$22,FALSE)</f>
        <v/>
      </c>
      <c r="D363" s="46" t="str">
        <f>VLOOKUP($B363,LT!$AH$7:$AN$3006,D$22,FALSE)</f>
        <v/>
      </c>
      <c r="E363" s="132" t="str">
        <f>VLOOKUP($B363,LT!$AH$7:$AN$3006,E$22,FALSE)</f>
        <v/>
      </c>
      <c r="F363" s="132" t="str">
        <f>VLOOKUP($B363,LT!$AH$7:$AN$3006,F$22,FALSE)</f>
        <v/>
      </c>
      <c r="G363" s="46" t="str">
        <f>VLOOKUP($B363,LT!$AH$7:$AN$3006,G$22,FALSE)</f>
        <v/>
      </c>
      <c r="H363" s="46" t="str">
        <f>VLOOKUP($B363,LT!$AH$7:$AN$3006,H$22,FALSE)</f>
        <v/>
      </c>
      <c r="I363" s="18">
        <v>340</v>
      </c>
    </row>
    <row r="364" spans="2:9" ht="30" customHeight="1" thickTop="1" thickBot="1" x14ac:dyDescent="0.3">
      <c r="B364" s="33">
        <f>LARGE(LT!$AH$7:$AH$3006,I364)</f>
        <v>4.6599999999999003E-2</v>
      </c>
      <c r="C364" s="46" t="str">
        <f>VLOOKUP($B364,LT!$AH$7:$AN$3006,C$22,FALSE)</f>
        <v/>
      </c>
      <c r="D364" s="46" t="str">
        <f>VLOOKUP($B364,LT!$AH$7:$AN$3006,D$22,FALSE)</f>
        <v/>
      </c>
      <c r="E364" s="132" t="str">
        <f>VLOOKUP($B364,LT!$AH$7:$AN$3006,E$22,FALSE)</f>
        <v/>
      </c>
      <c r="F364" s="132" t="str">
        <f>VLOOKUP($B364,LT!$AH$7:$AN$3006,F$22,FALSE)</f>
        <v/>
      </c>
      <c r="G364" s="46" t="str">
        <f>VLOOKUP($B364,LT!$AH$7:$AN$3006,G$22,FALSE)</f>
        <v/>
      </c>
      <c r="H364" s="46" t="str">
        <f>VLOOKUP($B364,LT!$AH$7:$AN$3006,H$22,FALSE)</f>
        <v/>
      </c>
      <c r="I364" s="18">
        <v>341</v>
      </c>
    </row>
    <row r="365" spans="2:9" ht="30" customHeight="1" thickTop="1" thickBot="1" x14ac:dyDescent="0.3">
      <c r="B365" s="33">
        <f>LARGE(LT!$AH$7:$AH$3006,I365)</f>
        <v>4.6589999999999E-2</v>
      </c>
      <c r="C365" s="46" t="str">
        <f>VLOOKUP($B365,LT!$AH$7:$AN$3006,C$22,FALSE)</f>
        <v/>
      </c>
      <c r="D365" s="46" t="str">
        <f>VLOOKUP($B365,LT!$AH$7:$AN$3006,D$22,FALSE)</f>
        <v/>
      </c>
      <c r="E365" s="132" t="str">
        <f>VLOOKUP($B365,LT!$AH$7:$AN$3006,E$22,FALSE)</f>
        <v/>
      </c>
      <c r="F365" s="132" t="str">
        <f>VLOOKUP($B365,LT!$AH$7:$AN$3006,F$22,FALSE)</f>
        <v/>
      </c>
      <c r="G365" s="46" t="str">
        <f>VLOOKUP($B365,LT!$AH$7:$AN$3006,G$22,FALSE)</f>
        <v/>
      </c>
      <c r="H365" s="46" t="str">
        <f>VLOOKUP($B365,LT!$AH$7:$AN$3006,H$22,FALSE)</f>
        <v/>
      </c>
      <c r="I365" s="18">
        <v>342</v>
      </c>
    </row>
    <row r="366" spans="2:9" ht="30" customHeight="1" thickTop="1" thickBot="1" x14ac:dyDescent="0.3">
      <c r="B366" s="33">
        <f>LARGE(LT!$AH$7:$AH$3006,I366)</f>
        <v>4.6579999999998997E-2</v>
      </c>
      <c r="C366" s="46" t="str">
        <f>VLOOKUP($B366,LT!$AH$7:$AN$3006,C$22,FALSE)</f>
        <v/>
      </c>
      <c r="D366" s="46" t="str">
        <f>VLOOKUP($B366,LT!$AH$7:$AN$3006,D$22,FALSE)</f>
        <v/>
      </c>
      <c r="E366" s="132" t="str">
        <f>VLOOKUP($B366,LT!$AH$7:$AN$3006,E$22,FALSE)</f>
        <v/>
      </c>
      <c r="F366" s="132" t="str">
        <f>VLOOKUP($B366,LT!$AH$7:$AN$3006,F$22,FALSE)</f>
        <v/>
      </c>
      <c r="G366" s="46" t="str">
        <f>VLOOKUP($B366,LT!$AH$7:$AN$3006,G$22,FALSE)</f>
        <v/>
      </c>
      <c r="H366" s="46" t="str">
        <f>VLOOKUP($B366,LT!$AH$7:$AN$3006,H$22,FALSE)</f>
        <v/>
      </c>
      <c r="I366" s="18">
        <v>343</v>
      </c>
    </row>
    <row r="367" spans="2:9" ht="30" customHeight="1" thickTop="1" thickBot="1" x14ac:dyDescent="0.3">
      <c r="B367" s="33">
        <f>LARGE(LT!$AH$7:$AH$3006,I367)</f>
        <v>4.6569999999999001E-2</v>
      </c>
      <c r="C367" s="46" t="str">
        <f>VLOOKUP($B367,LT!$AH$7:$AN$3006,C$22,FALSE)</f>
        <v/>
      </c>
      <c r="D367" s="46" t="str">
        <f>VLOOKUP($B367,LT!$AH$7:$AN$3006,D$22,FALSE)</f>
        <v/>
      </c>
      <c r="E367" s="132" t="str">
        <f>VLOOKUP($B367,LT!$AH$7:$AN$3006,E$22,FALSE)</f>
        <v/>
      </c>
      <c r="F367" s="132" t="str">
        <f>VLOOKUP($B367,LT!$AH$7:$AN$3006,F$22,FALSE)</f>
        <v/>
      </c>
      <c r="G367" s="46" t="str">
        <f>VLOOKUP($B367,LT!$AH$7:$AN$3006,G$22,FALSE)</f>
        <v/>
      </c>
      <c r="H367" s="46" t="str">
        <f>VLOOKUP($B367,LT!$AH$7:$AN$3006,H$22,FALSE)</f>
        <v/>
      </c>
      <c r="I367" s="18">
        <v>344</v>
      </c>
    </row>
    <row r="368" spans="2:9" ht="30" customHeight="1" thickTop="1" thickBot="1" x14ac:dyDescent="0.3">
      <c r="B368" s="33">
        <f>LARGE(LT!$AH$7:$AH$3006,I368)</f>
        <v>4.6559999999998901E-2</v>
      </c>
      <c r="C368" s="46" t="str">
        <f>VLOOKUP($B368,LT!$AH$7:$AN$3006,C$22,FALSE)</f>
        <v/>
      </c>
      <c r="D368" s="46" t="str">
        <f>VLOOKUP($B368,LT!$AH$7:$AN$3006,D$22,FALSE)</f>
        <v/>
      </c>
      <c r="E368" s="132" t="str">
        <f>VLOOKUP($B368,LT!$AH$7:$AN$3006,E$22,FALSE)</f>
        <v/>
      </c>
      <c r="F368" s="132" t="str">
        <f>VLOOKUP($B368,LT!$AH$7:$AN$3006,F$22,FALSE)</f>
        <v/>
      </c>
      <c r="G368" s="46" t="str">
        <f>VLOOKUP($B368,LT!$AH$7:$AN$3006,G$22,FALSE)</f>
        <v/>
      </c>
      <c r="H368" s="46" t="str">
        <f>VLOOKUP($B368,LT!$AH$7:$AN$3006,H$22,FALSE)</f>
        <v/>
      </c>
      <c r="I368" s="18">
        <v>345</v>
      </c>
    </row>
    <row r="369" spans="2:9" ht="30" customHeight="1" thickTop="1" thickBot="1" x14ac:dyDescent="0.3">
      <c r="B369" s="33">
        <f>LARGE(LT!$AH$7:$AH$3006,I369)</f>
        <v>4.6549999999998898E-2</v>
      </c>
      <c r="C369" s="46" t="str">
        <f>VLOOKUP($B369,LT!$AH$7:$AN$3006,C$22,FALSE)</f>
        <v/>
      </c>
      <c r="D369" s="46" t="str">
        <f>VLOOKUP($B369,LT!$AH$7:$AN$3006,D$22,FALSE)</f>
        <v/>
      </c>
      <c r="E369" s="132" t="str">
        <f>VLOOKUP($B369,LT!$AH$7:$AN$3006,E$22,FALSE)</f>
        <v/>
      </c>
      <c r="F369" s="132" t="str">
        <f>VLOOKUP($B369,LT!$AH$7:$AN$3006,F$22,FALSE)</f>
        <v/>
      </c>
      <c r="G369" s="46" t="str">
        <f>VLOOKUP($B369,LT!$AH$7:$AN$3006,G$22,FALSE)</f>
        <v/>
      </c>
      <c r="H369" s="46" t="str">
        <f>VLOOKUP($B369,LT!$AH$7:$AN$3006,H$22,FALSE)</f>
        <v/>
      </c>
      <c r="I369" s="18">
        <v>346</v>
      </c>
    </row>
    <row r="370" spans="2:9" ht="30" customHeight="1" thickTop="1" thickBot="1" x14ac:dyDescent="0.3">
      <c r="B370" s="33">
        <f>LARGE(LT!$AH$7:$AH$3006,I370)</f>
        <v>4.6539999999998902E-2</v>
      </c>
      <c r="C370" s="46" t="str">
        <f>VLOOKUP($B370,LT!$AH$7:$AN$3006,C$22,FALSE)</f>
        <v/>
      </c>
      <c r="D370" s="46" t="str">
        <f>VLOOKUP($B370,LT!$AH$7:$AN$3006,D$22,FALSE)</f>
        <v/>
      </c>
      <c r="E370" s="132" t="str">
        <f>VLOOKUP($B370,LT!$AH$7:$AN$3006,E$22,FALSE)</f>
        <v/>
      </c>
      <c r="F370" s="132" t="str">
        <f>VLOOKUP($B370,LT!$AH$7:$AN$3006,F$22,FALSE)</f>
        <v/>
      </c>
      <c r="G370" s="46" t="str">
        <f>VLOOKUP($B370,LT!$AH$7:$AN$3006,G$22,FALSE)</f>
        <v/>
      </c>
      <c r="H370" s="46" t="str">
        <f>VLOOKUP($B370,LT!$AH$7:$AN$3006,H$22,FALSE)</f>
        <v/>
      </c>
      <c r="I370" s="18">
        <v>347</v>
      </c>
    </row>
    <row r="371" spans="2:9" ht="30" customHeight="1" thickTop="1" thickBot="1" x14ac:dyDescent="0.3">
      <c r="B371" s="33">
        <f>LARGE(LT!$AH$7:$AH$3006,I371)</f>
        <v>4.6529999999998899E-2</v>
      </c>
      <c r="C371" s="46" t="str">
        <f>VLOOKUP($B371,LT!$AH$7:$AN$3006,C$22,FALSE)</f>
        <v/>
      </c>
      <c r="D371" s="46" t="str">
        <f>VLOOKUP($B371,LT!$AH$7:$AN$3006,D$22,FALSE)</f>
        <v/>
      </c>
      <c r="E371" s="132" t="str">
        <f>VLOOKUP($B371,LT!$AH$7:$AN$3006,E$22,FALSE)</f>
        <v/>
      </c>
      <c r="F371" s="132" t="str">
        <f>VLOOKUP($B371,LT!$AH$7:$AN$3006,F$22,FALSE)</f>
        <v/>
      </c>
      <c r="G371" s="46" t="str">
        <f>VLOOKUP($B371,LT!$AH$7:$AN$3006,G$22,FALSE)</f>
        <v/>
      </c>
      <c r="H371" s="46" t="str">
        <f>VLOOKUP($B371,LT!$AH$7:$AN$3006,H$22,FALSE)</f>
        <v/>
      </c>
      <c r="I371" s="18">
        <v>348</v>
      </c>
    </row>
    <row r="372" spans="2:9" ht="30" customHeight="1" thickTop="1" thickBot="1" x14ac:dyDescent="0.3">
      <c r="B372" s="33">
        <f>LARGE(LT!$AH$7:$AH$3006,I372)</f>
        <v>4.6519999999998903E-2</v>
      </c>
      <c r="C372" s="46" t="str">
        <f>VLOOKUP($B372,LT!$AH$7:$AN$3006,C$22,FALSE)</f>
        <v/>
      </c>
      <c r="D372" s="46" t="str">
        <f>VLOOKUP($B372,LT!$AH$7:$AN$3006,D$22,FALSE)</f>
        <v/>
      </c>
      <c r="E372" s="132" t="str">
        <f>VLOOKUP($B372,LT!$AH$7:$AN$3006,E$22,FALSE)</f>
        <v/>
      </c>
      <c r="F372" s="132" t="str">
        <f>VLOOKUP($B372,LT!$AH$7:$AN$3006,F$22,FALSE)</f>
        <v/>
      </c>
      <c r="G372" s="46" t="str">
        <f>VLOOKUP($B372,LT!$AH$7:$AN$3006,G$22,FALSE)</f>
        <v/>
      </c>
      <c r="H372" s="46" t="str">
        <f>VLOOKUP($B372,LT!$AH$7:$AN$3006,H$22,FALSE)</f>
        <v/>
      </c>
      <c r="I372" s="18">
        <v>349</v>
      </c>
    </row>
    <row r="373" spans="2:9" ht="30" customHeight="1" thickTop="1" thickBot="1" x14ac:dyDescent="0.3">
      <c r="B373" s="33">
        <f>LARGE(LT!$AH$7:$AH$3006,I373)</f>
        <v>4.6509999999998899E-2</v>
      </c>
      <c r="C373" s="46" t="str">
        <f>VLOOKUP($B373,LT!$AH$7:$AN$3006,C$22,FALSE)</f>
        <v/>
      </c>
      <c r="D373" s="46" t="str">
        <f>VLOOKUP($B373,LT!$AH$7:$AN$3006,D$22,FALSE)</f>
        <v/>
      </c>
      <c r="E373" s="132" t="str">
        <f>VLOOKUP($B373,LT!$AH$7:$AN$3006,E$22,FALSE)</f>
        <v/>
      </c>
      <c r="F373" s="132" t="str">
        <f>VLOOKUP($B373,LT!$AH$7:$AN$3006,F$22,FALSE)</f>
        <v/>
      </c>
      <c r="G373" s="46" t="str">
        <f>VLOOKUP($B373,LT!$AH$7:$AN$3006,G$22,FALSE)</f>
        <v/>
      </c>
      <c r="H373" s="46" t="str">
        <f>VLOOKUP($B373,LT!$AH$7:$AN$3006,H$22,FALSE)</f>
        <v/>
      </c>
      <c r="I373" s="18">
        <v>350</v>
      </c>
    </row>
    <row r="374" spans="2:9" ht="30" customHeight="1" thickTop="1" thickBot="1" x14ac:dyDescent="0.3">
      <c r="B374" s="33">
        <f>LARGE(LT!$AH$7:$AH$3006,I374)</f>
        <v>4.6499999999998903E-2</v>
      </c>
      <c r="C374" s="46" t="str">
        <f>VLOOKUP($B374,LT!$AH$7:$AN$3006,C$22,FALSE)</f>
        <v/>
      </c>
      <c r="D374" s="46" t="str">
        <f>VLOOKUP($B374,LT!$AH$7:$AN$3006,D$22,FALSE)</f>
        <v/>
      </c>
      <c r="E374" s="132" t="str">
        <f>VLOOKUP($B374,LT!$AH$7:$AN$3006,E$22,FALSE)</f>
        <v/>
      </c>
      <c r="F374" s="132" t="str">
        <f>VLOOKUP($B374,LT!$AH$7:$AN$3006,F$22,FALSE)</f>
        <v/>
      </c>
      <c r="G374" s="46" t="str">
        <f>VLOOKUP($B374,LT!$AH$7:$AN$3006,G$22,FALSE)</f>
        <v/>
      </c>
      <c r="H374" s="46" t="str">
        <f>VLOOKUP($B374,LT!$AH$7:$AN$3006,H$22,FALSE)</f>
        <v/>
      </c>
      <c r="I374" s="18">
        <v>351</v>
      </c>
    </row>
    <row r="375" spans="2:9" ht="30" customHeight="1" thickTop="1" thickBot="1" x14ac:dyDescent="0.3">
      <c r="B375" s="33">
        <f>LARGE(LT!$AH$7:$AH$3006,I375)</f>
        <v>4.64899999999989E-2</v>
      </c>
      <c r="C375" s="46" t="str">
        <f>VLOOKUP($B375,LT!$AH$7:$AN$3006,C$22,FALSE)</f>
        <v/>
      </c>
      <c r="D375" s="46" t="str">
        <f>VLOOKUP($B375,LT!$AH$7:$AN$3006,D$22,FALSE)</f>
        <v/>
      </c>
      <c r="E375" s="132" t="str">
        <f>VLOOKUP($B375,LT!$AH$7:$AN$3006,E$22,FALSE)</f>
        <v/>
      </c>
      <c r="F375" s="132" t="str">
        <f>VLOOKUP($B375,LT!$AH$7:$AN$3006,F$22,FALSE)</f>
        <v/>
      </c>
      <c r="G375" s="46" t="str">
        <f>VLOOKUP($B375,LT!$AH$7:$AN$3006,G$22,FALSE)</f>
        <v/>
      </c>
      <c r="H375" s="46" t="str">
        <f>VLOOKUP($B375,LT!$AH$7:$AN$3006,H$22,FALSE)</f>
        <v/>
      </c>
      <c r="I375" s="18">
        <v>352</v>
      </c>
    </row>
    <row r="376" spans="2:9" ht="30" customHeight="1" thickTop="1" thickBot="1" x14ac:dyDescent="0.3">
      <c r="B376" s="33">
        <f>LARGE(LT!$AH$7:$AH$3006,I376)</f>
        <v>4.6479999999998897E-2</v>
      </c>
      <c r="C376" s="46" t="str">
        <f>VLOOKUP($B376,LT!$AH$7:$AN$3006,C$22,FALSE)</f>
        <v/>
      </c>
      <c r="D376" s="46" t="str">
        <f>VLOOKUP($B376,LT!$AH$7:$AN$3006,D$22,FALSE)</f>
        <v/>
      </c>
      <c r="E376" s="132" t="str">
        <f>VLOOKUP($B376,LT!$AH$7:$AN$3006,E$22,FALSE)</f>
        <v/>
      </c>
      <c r="F376" s="132" t="str">
        <f>VLOOKUP($B376,LT!$AH$7:$AN$3006,F$22,FALSE)</f>
        <v/>
      </c>
      <c r="G376" s="46" t="str">
        <f>VLOOKUP($B376,LT!$AH$7:$AN$3006,G$22,FALSE)</f>
        <v/>
      </c>
      <c r="H376" s="46" t="str">
        <f>VLOOKUP($B376,LT!$AH$7:$AN$3006,H$22,FALSE)</f>
        <v/>
      </c>
      <c r="I376" s="18">
        <v>353</v>
      </c>
    </row>
    <row r="377" spans="2:9" ht="30" customHeight="1" thickTop="1" thickBot="1" x14ac:dyDescent="0.3">
      <c r="B377" s="33">
        <f>LARGE(LT!$AH$7:$AH$3006,I377)</f>
        <v>4.6469999999998901E-2</v>
      </c>
      <c r="C377" s="46" t="str">
        <f>VLOOKUP($B377,LT!$AH$7:$AN$3006,C$22,FALSE)</f>
        <v/>
      </c>
      <c r="D377" s="46" t="str">
        <f>VLOOKUP($B377,LT!$AH$7:$AN$3006,D$22,FALSE)</f>
        <v/>
      </c>
      <c r="E377" s="132" t="str">
        <f>VLOOKUP($B377,LT!$AH$7:$AN$3006,E$22,FALSE)</f>
        <v/>
      </c>
      <c r="F377" s="132" t="str">
        <f>VLOOKUP($B377,LT!$AH$7:$AN$3006,F$22,FALSE)</f>
        <v/>
      </c>
      <c r="G377" s="46" t="str">
        <f>VLOOKUP($B377,LT!$AH$7:$AN$3006,G$22,FALSE)</f>
        <v/>
      </c>
      <c r="H377" s="46" t="str">
        <f>VLOOKUP($B377,LT!$AH$7:$AN$3006,H$22,FALSE)</f>
        <v/>
      </c>
      <c r="I377" s="18">
        <v>354</v>
      </c>
    </row>
    <row r="378" spans="2:9" ht="30" customHeight="1" thickTop="1" thickBot="1" x14ac:dyDescent="0.3">
      <c r="B378" s="33">
        <f>LARGE(LT!$AH$7:$AH$3006,I378)</f>
        <v>4.6459999999998898E-2</v>
      </c>
      <c r="C378" s="46" t="str">
        <f>VLOOKUP($B378,LT!$AH$7:$AN$3006,C$22,FALSE)</f>
        <v/>
      </c>
      <c r="D378" s="46" t="str">
        <f>VLOOKUP($B378,LT!$AH$7:$AN$3006,D$22,FALSE)</f>
        <v/>
      </c>
      <c r="E378" s="132" t="str">
        <f>VLOOKUP($B378,LT!$AH$7:$AN$3006,E$22,FALSE)</f>
        <v/>
      </c>
      <c r="F378" s="132" t="str">
        <f>VLOOKUP($B378,LT!$AH$7:$AN$3006,F$22,FALSE)</f>
        <v/>
      </c>
      <c r="G378" s="46" t="str">
        <f>VLOOKUP($B378,LT!$AH$7:$AN$3006,G$22,FALSE)</f>
        <v/>
      </c>
      <c r="H378" s="46" t="str">
        <f>VLOOKUP($B378,LT!$AH$7:$AN$3006,H$22,FALSE)</f>
        <v/>
      </c>
      <c r="I378" s="18">
        <v>355</v>
      </c>
    </row>
    <row r="379" spans="2:9" ht="30" customHeight="1" thickTop="1" thickBot="1" x14ac:dyDescent="0.3">
      <c r="B379" s="33">
        <f>LARGE(LT!$AH$7:$AH$3006,I379)</f>
        <v>4.6449999999998902E-2</v>
      </c>
      <c r="C379" s="46" t="str">
        <f>VLOOKUP($B379,LT!$AH$7:$AN$3006,C$22,FALSE)</f>
        <v/>
      </c>
      <c r="D379" s="46" t="str">
        <f>VLOOKUP($B379,LT!$AH$7:$AN$3006,D$22,FALSE)</f>
        <v/>
      </c>
      <c r="E379" s="132" t="str">
        <f>VLOOKUP($B379,LT!$AH$7:$AN$3006,E$22,FALSE)</f>
        <v/>
      </c>
      <c r="F379" s="132" t="str">
        <f>VLOOKUP($B379,LT!$AH$7:$AN$3006,F$22,FALSE)</f>
        <v/>
      </c>
      <c r="G379" s="46" t="str">
        <f>VLOOKUP($B379,LT!$AH$7:$AN$3006,G$22,FALSE)</f>
        <v/>
      </c>
      <c r="H379" s="46" t="str">
        <f>VLOOKUP($B379,LT!$AH$7:$AN$3006,H$22,FALSE)</f>
        <v/>
      </c>
      <c r="I379" s="18">
        <v>356</v>
      </c>
    </row>
    <row r="380" spans="2:9" ht="30" customHeight="1" thickTop="1" thickBot="1" x14ac:dyDescent="0.3">
      <c r="B380" s="33">
        <f>LARGE(LT!$AH$7:$AH$3006,I380)</f>
        <v>4.6439999999998899E-2</v>
      </c>
      <c r="C380" s="46" t="str">
        <f>VLOOKUP($B380,LT!$AH$7:$AN$3006,C$22,FALSE)</f>
        <v/>
      </c>
      <c r="D380" s="46" t="str">
        <f>VLOOKUP($B380,LT!$AH$7:$AN$3006,D$22,FALSE)</f>
        <v/>
      </c>
      <c r="E380" s="132" t="str">
        <f>VLOOKUP($B380,LT!$AH$7:$AN$3006,E$22,FALSE)</f>
        <v/>
      </c>
      <c r="F380" s="132" t="str">
        <f>VLOOKUP($B380,LT!$AH$7:$AN$3006,F$22,FALSE)</f>
        <v/>
      </c>
      <c r="G380" s="46" t="str">
        <f>VLOOKUP($B380,LT!$AH$7:$AN$3006,G$22,FALSE)</f>
        <v/>
      </c>
      <c r="H380" s="46" t="str">
        <f>VLOOKUP($B380,LT!$AH$7:$AN$3006,H$22,FALSE)</f>
        <v/>
      </c>
      <c r="I380" s="18">
        <v>357</v>
      </c>
    </row>
    <row r="381" spans="2:9" ht="30" customHeight="1" thickTop="1" thickBot="1" x14ac:dyDescent="0.3">
      <c r="B381" s="33">
        <f>LARGE(LT!$AH$7:$AH$3006,I381)</f>
        <v>4.6429999999998903E-2</v>
      </c>
      <c r="C381" s="46" t="str">
        <f>VLOOKUP($B381,LT!$AH$7:$AN$3006,C$22,FALSE)</f>
        <v/>
      </c>
      <c r="D381" s="46" t="str">
        <f>VLOOKUP($B381,LT!$AH$7:$AN$3006,D$22,FALSE)</f>
        <v/>
      </c>
      <c r="E381" s="132" t="str">
        <f>VLOOKUP($B381,LT!$AH$7:$AN$3006,E$22,FALSE)</f>
        <v/>
      </c>
      <c r="F381" s="132" t="str">
        <f>VLOOKUP($B381,LT!$AH$7:$AN$3006,F$22,FALSE)</f>
        <v/>
      </c>
      <c r="G381" s="46" t="str">
        <f>VLOOKUP($B381,LT!$AH$7:$AN$3006,G$22,FALSE)</f>
        <v/>
      </c>
      <c r="H381" s="46" t="str">
        <f>VLOOKUP($B381,LT!$AH$7:$AN$3006,H$22,FALSE)</f>
        <v/>
      </c>
      <c r="I381" s="18">
        <v>358</v>
      </c>
    </row>
    <row r="382" spans="2:9" ht="30" customHeight="1" thickTop="1" thickBot="1" x14ac:dyDescent="0.3">
      <c r="B382" s="33">
        <f>LARGE(LT!$AH$7:$AH$3006,I382)</f>
        <v>4.64199999999989E-2</v>
      </c>
      <c r="C382" s="46" t="str">
        <f>VLOOKUP($B382,LT!$AH$7:$AN$3006,C$22,FALSE)</f>
        <v/>
      </c>
      <c r="D382" s="46" t="str">
        <f>VLOOKUP($B382,LT!$AH$7:$AN$3006,D$22,FALSE)</f>
        <v/>
      </c>
      <c r="E382" s="132" t="str">
        <f>VLOOKUP($B382,LT!$AH$7:$AN$3006,E$22,FALSE)</f>
        <v/>
      </c>
      <c r="F382" s="132" t="str">
        <f>VLOOKUP($B382,LT!$AH$7:$AN$3006,F$22,FALSE)</f>
        <v/>
      </c>
      <c r="G382" s="46" t="str">
        <f>VLOOKUP($B382,LT!$AH$7:$AN$3006,G$22,FALSE)</f>
        <v/>
      </c>
      <c r="H382" s="46" t="str">
        <f>VLOOKUP($B382,LT!$AH$7:$AN$3006,H$22,FALSE)</f>
        <v/>
      </c>
      <c r="I382" s="18">
        <v>359</v>
      </c>
    </row>
    <row r="383" spans="2:9" ht="30" customHeight="1" thickTop="1" thickBot="1" x14ac:dyDescent="0.3">
      <c r="B383" s="33">
        <f>LARGE(LT!$AH$7:$AH$3006,I383)</f>
        <v>4.6409999999998897E-2</v>
      </c>
      <c r="C383" s="46" t="str">
        <f>VLOOKUP($B383,LT!$AH$7:$AN$3006,C$22,FALSE)</f>
        <v/>
      </c>
      <c r="D383" s="46" t="str">
        <f>VLOOKUP($B383,LT!$AH$7:$AN$3006,D$22,FALSE)</f>
        <v/>
      </c>
      <c r="E383" s="132" t="str">
        <f>VLOOKUP($B383,LT!$AH$7:$AN$3006,E$22,FALSE)</f>
        <v/>
      </c>
      <c r="F383" s="132" t="str">
        <f>VLOOKUP($B383,LT!$AH$7:$AN$3006,F$22,FALSE)</f>
        <v/>
      </c>
      <c r="G383" s="46" t="str">
        <f>VLOOKUP($B383,LT!$AH$7:$AN$3006,G$22,FALSE)</f>
        <v/>
      </c>
      <c r="H383" s="46" t="str">
        <f>VLOOKUP($B383,LT!$AH$7:$AN$3006,H$22,FALSE)</f>
        <v/>
      </c>
      <c r="I383" s="18">
        <v>360</v>
      </c>
    </row>
    <row r="384" spans="2:9" ht="30" customHeight="1" thickTop="1" thickBot="1" x14ac:dyDescent="0.3">
      <c r="B384" s="33">
        <f>LARGE(LT!$AH$7:$AH$3006,I384)</f>
        <v>4.63999999999989E-2</v>
      </c>
      <c r="C384" s="46" t="str">
        <f>VLOOKUP($B384,LT!$AH$7:$AN$3006,C$22,FALSE)</f>
        <v/>
      </c>
      <c r="D384" s="46" t="str">
        <f>VLOOKUP($B384,LT!$AH$7:$AN$3006,D$22,FALSE)</f>
        <v/>
      </c>
      <c r="E384" s="132" t="str">
        <f>VLOOKUP($B384,LT!$AH$7:$AN$3006,E$22,FALSE)</f>
        <v/>
      </c>
      <c r="F384" s="132" t="str">
        <f>VLOOKUP($B384,LT!$AH$7:$AN$3006,F$22,FALSE)</f>
        <v/>
      </c>
      <c r="G384" s="46" t="str">
        <f>VLOOKUP($B384,LT!$AH$7:$AN$3006,G$22,FALSE)</f>
        <v/>
      </c>
      <c r="H384" s="46" t="str">
        <f>VLOOKUP($B384,LT!$AH$7:$AN$3006,H$22,FALSE)</f>
        <v/>
      </c>
      <c r="I384" s="18">
        <v>361</v>
      </c>
    </row>
    <row r="385" spans="2:9" ht="30" customHeight="1" thickTop="1" thickBot="1" x14ac:dyDescent="0.3">
      <c r="B385" s="33">
        <f>LARGE(LT!$AH$7:$AH$3006,I385)</f>
        <v>4.6389999999998897E-2</v>
      </c>
      <c r="C385" s="46" t="str">
        <f>VLOOKUP($B385,LT!$AH$7:$AN$3006,C$22,FALSE)</f>
        <v/>
      </c>
      <c r="D385" s="46" t="str">
        <f>VLOOKUP($B385,LT!$AH$7:$AN$3006,D$22,FALSE)</f>
        <v/>
      </c>
      <c r="E385" s="132" t="str">
        <f>VLOOKUP($B385,LT!$AH$7:$AN$3006,E$22,FALSE)</f>
        <v/>
      </c>
      <c r="F385" s="132" t="str">
        <f>VLOOKUP($B385,LT!$AH$7:$AN$3006,F$22,FALSE)</f>
        <v/>
      </c>
      <c r="G385" s="46" t="str">
        <f>VLOOKUP($B385,LT!$AH$7:$AN$3006,G$22,FALSE)</f>
        <v/>
      </c>
      <c r="H385" s="46" t="str">
        <f>VLOOKUP($B385,LT!$AH$7:$AN$3006,H$22,FALSE)</f>
        <v/>
      </c>
      <c r="I385" s="18">
        <v>362</v>
      </c>
    </row>
    <row r="386" spans="2:9" ht="30" customHeight="1" thickTop="1" thickBot="1" x14ac:dyDescent="0.3">
      <c r="B386" s="33">
        <f>LARGE(LT!$AH$7:$AH$3006,I386)</f>
        <v>4.6379999999998901E-2</v>
      </c>
      <c r="C386" s="46" t="str">
        <f>VLOOKUP($B386,LT!$AH$7:$AN$3006,C$22,FALSE)</f>
        <v/>
      </c>
      <c r="D386" s="46" t="str">
        <f>VLOOKUP($B386,LT!$AH$7:$AN$3006,D$22,FALSE)</f>
        <v/>
      </c>
      <c r="E386" s="132" t="str">
        <f>VLOOKUP($B386,LT!$AH$7:$AN$3006,E$22,FALSE)</f>
        <v/>
      </c>
      <c r="F386" s="132" t="str">
        <f>VLOOKUP($B386,LT!$AH$7:$AN$3006,F$22,FALSE)</f>
        <v/>
      </c>
      <c r="G386" s="46" t="str">
        <f>VLOOKUP($B386,LT!$AH$7:$AN$3006,G$22,FALSE)</f>
        <v/>
      </c>
      <c r="H386" s="46" t="str">
        <f>VLOOKUP($B386,LT!$AH$7:$AN$3006,H$22,FALSE)</f>
        <v/>
      </c>
      <c r="I386" s="18">
        <v>363</v>
      </c>
    </row>
    <row r="387" spans="2:9" ht="30" customHeight="1" thickTop="1" thickBot="1" x14ac:dyDescent="0.3">
      <c r="B387" s="33">
        <f>LARGE(LT!$AH$7:$AH$3006,I387)</f>
        <v>4.6369999999998898E-2</v>
      </c>
      <c r="C387" s="46" t="str">
        <f>VLOOKUP($B387,LT!$AH$7:$AN$3006,C$22,FALSE)</f>
        <v/>
      </c>
      <c r="D387" s="46" t="str">
        <f>VLOOKUP($B387,LT!$AH$7:$AN$3006,D$22,FALSE)</f>
        <v/>
      </c>
      <c r="E387" s="132" t="str">
        <f>VLOOKUP($B387,LT!$AH$7:$AN$3006,E$22,FALSE)</f>
        <v/>
      </c>
      <c r="F387" s="132" t="str">
        <f>VLOOKUP($B387,LT!$AH$7:$AN$3006,F$22,FALSE)</f>
        <v/>
      </c>
      <c r="G387" s="46" t="str">
        <f>VLOOKUP($B387,LT!$AH$7:$AN$3006,G$22,FALSE)</f>
        <v/>
      </c>
      <c r="H387" s="46" t="str">
        <f>VLOOKUP($B387,LT!$AH$7:$AN$3006,H$22,FALSE)</f>
        <v/>
      </c>
      <c r="I387" s="18">
        <v>364</v>
      </c>
    </row>
    <row r="388" spans="2:9" ht="30" customHeight="1" thickTop="1" thickBot="1" x14ac:dyDescent="0.3">
      <c r="B388" s="33">
        <f>LARGE(LT!$AH$7:$AH$3006,I388)</f>
        <v>4.6359999999998902E-2</v>
      </c>
      <c r="C388" s="46" t="str">
        <f>VLOOKUP($B388,LT!$AH$7:$AN$3006,C$22,FALSE)</f>
        <v/>
      </c>
      <c r="D388" s="46" t="str">
        <f>VLOOKUP($B388,LT!$AH$7:$AN$3006,D$22,FALSE)</f>
        <v/>
      </c>
      <c r="E388" s="132" t="str">
        <f>VLOOKUP($B388,LT!$AH$7:$AN$3006,E$22,FALSE)</f>
        <v/>
      </c>
      <c r="F388" s="132" t="str">
        <f>VLOOKUP($B388,LT!$AH$7:$AN$3006,F$22,FALSE)</f>
        <v/>
      </c>
      <c r="G388" s="46" t="str">
        <f>VLOOKUP($B388,LT!$AH$7:$AN$3006,G$22,FALSE)</f>
        <v/>
      </c>
      <c r="H388" s="46" t="str">
        <f>VLOOKUP($B388,LT!$AH$7:$AN$3006,H$22,FALSE)</f>
        <v/>
      </c>
      <c r="I388" s="18">
        <v>365</v>
      </c>
    </row>
    <row r="389" spans="2:9" ht="30" customHeight="1" thickTop="1" thickBot="1" x14ac:dyDescent="0.3">
      <c r="B389" s="33">
        <f>LARGE(LT!$AH$7:$AH$3006,I389)</f>
        <v>4.6349999999998899E-2</v>
      </c>
      <c r="C389" s="46" t="str">
        <f>VLOOKUP($B389,LT!$AH$7:$AN$3006,C$22,FALSE)</f>
        <v/>
      </c>
      <c r="D389" s="46" t="str">
        <f>VLOOKUP($B389,LT!$AH$7:$AN$3006,D$22,FALSE)</f>
        <v/>
      </c>
      <c r="E389" s="132" t="str">
        <f>VLOOKUP($B389,LT!$AH$7:$AN$3006,E$22,FALSE)</f>
        <v/>
      </c>
      <c r="F389" s="132" t="str">
        <f>VLOOKUP($B389,LT!$AH$7:$AN$3006,F$22,FALSE)</f>
        <v/>
      </c>
      <c r="G389" s="46" t="str">
        <f>VLOOKUP($B389,LT!$AH$7:$AN$3006,G$22,FALSE)</f>
        <v/>
      </c>
      <c r="H389" s="46" t="str">
        <f>VLOOKUP($B389,LT!$AH$7:$AN$3006,H$22,FALSE)</f>
        <v/>
      </c>
      <c r="I389" s="18">
        <v>366</v>
      </c>
    </row>
    <row r="390" spans="2:9" ht="30" customHeight="1" thickTop="1" thickBot="1" x14ac:dyDescent="0.3">
      <c r="B390" s="33">
        <f>LARGE(LT!$AH$7:$AH$3006,I390)</f>
        <v>4.6339999999998903E-2</v>
      </c>
      <c r="C390" s="46" t="str">
        <f>VLOOKUP($B390,LT!$AH$7:$AN$3006,C$22,FALSE)</f>
        <v/>
      </c>
      <c r="D390" s="46" t="str">
        <f>VLOOKUP($B390,LT!$AH$7:$AN$3006,D$22,FALSE)</f>
        <v/>
      </c>
      <c r="E390" s="132" t="str">
        <f>VLOOKUP($B390,LT!$AH$7:$AN$3006,E$22,FALSE)</f>
        <v/>
      </c>
      <c r="F390" s="132" t="str">
        <f>VLOOKUP($B390,LT!$AH$7:$AN$3006,F$22,FALSE)</f>
        <v/>
      </c>
      <c r="G390" s="46" t="str">
        <f>VLOOKUP($B390,LT!$AH$7:$AN$3006,G$22,FALSE)</f>
        <v/>
      </c>
      <c r="H390" s="46" t="str">
        <f>VLOOKUP($B390,LT!$AH$7:$AN$3006,H$22,FALSE)</f>
        <v/>
      </c>
      <c r="I390" s="18">
        <v>367</v>
      </c>
    </row>
    <row r="391" spans="2:9" ht="30" customHeight="1" thickTop="1" thickBot="1" x14ac:dyDescent="0.3">
      <c r="B391" s="33">
        <f>LARGE(LT!$AH$7:$AH$3006,I391)</f>
        <v>4.63299999999989E-2</v>
      </c>
      <c r="C391" s="46" t="str">
        <f>VLOOKUP($B391,LT!$AH$7:$AN$3006,C$22,FALSE)</f>
        <v/>
      </c>
      <c r="D391" s="46" t="str">
        <f>VLOOKUP($B391,LT!$AH$7:$AN$3006,D$22,FALSE)</f>
        <v/>
      </c>
      <c r="E391" s="132" t="str">
        <f>VLOOKUP($B391,LT!$AH$7:$AN$3006,E$22,FALSE)</f>
        <v/>
      </c>
      <c r="F391" s="132" t="str">
        <f>VLOOKUP($B391,LT!$AH$7:$AN$3006,F$22,FALSE)</f>
        <v/>
      </c>
      <c r="G391" s="46" t="str">
        <f>VLOOKUP($B391,LT!$AH$7:$AN$3006,G$22,FALSE)</f>
        <v/>
      </c>
      <c r="H391" s="46" t="str">
        <f>VLOOKUP($B391,LT!$AH$7:$AN$3006,H$22,FALSE)</f>
        <v/>
      </c>
      <c r="I391" s="18">
        <v>368</v>
      </c>
    </row>
    <row r="392" spans="2:9" ht="30" customHeight="1" thickTop="1" thickBot="1" x14ac:dyDescent="0.3">
      <c r="B392" s="33">
        <f>LARGE(LT!$AH$7:$AH$3006,I392)</f>
        <v>4.6319999999998897E-2</v>
      </c>
      <c r="C392" s="46" t="str">
        <f>VLOOKUP($B392,LT!$AH$7:$AN$3006,C$22,FALSE)</f>
        <v/>
      </c>
      <c r="D392" s="46" t="str">
        <f>VLOOKUP($B392,LT!$AH$7:$AN$3006,D$22,FALSE)</f>
        <v/>
      </c>
      <c r="E392" s="132" t="str">
        <f>VLOOKUP($B392,LT!$AH$7:$AN$3006,E$22,FALSE)</f>
        <v/>
      </c>
      <c r="F392" s="132" t="str">
        <f>VLOOKUP($B392,LT!$AH$7:$AN$3006,F$22,FALSE)</f>
        <v/>
      </c>
      <c r="G392" s="46" t="str">
        <f>VLOOKUP($B392,LT!$AH$7:$AN$3006,G$22,FALSE)</f>
        <v/>
      </c>
      <c r="H392" s="46" t="str">
        <f>VLOOKUP($B392,LT!$AH$7:$AN$3006,H$22,FALSE)</f>
        <v/>
      </c>
      <c r="I392" s="18">
        <v>369</v>
      </c>
    </row>
    <row r="393" spans="2:9" ht="30" customHeight="1" thickTop="1" thickBot="1" x14ac:dyDescent="0.3">
      <c r="B393" s="33">
        <f>LARGE(LT!$AH$7:$AH$3006,I393)</f>
        <v>4.6309999999998901E-2</v>
      </c>
      <c r="C393" s="46" t="str">
        <f>VLOOKUP($B393,LT!$AH$7:$AN$3006,C$22,FALSE)</f>
        <v/>
      </c>
      <c r="D393" s="46" t="str">
        <f>VLOOKUP($B393,LT!$AH$7:$AN$3006,D$22,FALSE)</f>
        <v/>
      </c>
      <c r="E393" s="132" t="str">
        <f>VLOOKUP($B393,LT!$AH$7:$AN$3006,E$22,FALSE)</f>
        <v/>
      </c>
      <c r="F393" s="132" t="str">
        <f>VLOOKUP($B393,LT!$AH$7:$AN$3006,F$22,FALSE)</f>
        <v/>
      </c>
      <c r="G393" s="46" t="str">
        <f>VLOOKUP($B393,LT!$AH$7:$AN$3006,G$22,FALSE)</f>
        <v/>
      </c>
      <c r="H393" s="46" t="str">
        <f>VLOOKUP($B393,LT!$AH$7:$AN$3006,H$22,FALSE)</f>
        <v/>
      </c>
      <c r="I393" s="18">
        <v>370</v>
      </c>
    </row>
    <row r="394" spans="2:9" ht="30" customHeight="1" thickTop="1" thickBot="1" x14ac:dyDescent="0.3">
      <c r="B394" s="33">
        <f>LARGE(LT!$AH$7:$AH$3006,I394)</f>
        <v>4.6299999999998898E-2</v>
      </c>
      <c r="C394" s="46" t="str">
        <f>VLOOKUP($B394,LT!$AH$7:$AN$3006,C$22,FALSE)</f>
        <v/>
      </c>
      <c r="D394" s="46" t="str">
        <f>VLOOKUP($B394,LT!$AH$7:$AN$3006,D$22,FALSE)</f>
        <v/>
      </c>
      <c r="E394" s="132" t="str">
        <f>VLOOKUP($B394,LT!$AH$7:$AN$3006,E$22,FALSE)</f>
        <v/>
      </c>
      <c r="F394" s="132" t="str">
        <f>VLOOKUP($B394,LT!$AH$7:$AN$3006,F$22,FALSE)</f>
        <v/>
      </c>
      <c r="G394" s="46" t="str">
        <f>VLOOKUP($B394,LT!$AH$7:$AN$3006,G$22,FALSE)</f>
        <v/>
      </c>
      <c r="H394" s="46" t="str">
        <f>VLOOKUP($B394,LT!$AH$7:$AN$3006,H$22,FALSE)</f>
        <v/>
      </c>
      <c r="I394" s="18">
        <v>371</v>
      </c>
    </row>
    <row r="395" spans="2:9" ht="30" customHeight="1" thickTop="1" thickBot="1" x14ac:dyDescent="0.3">
      <c r="B395" s="33">
        <f>LARGE(LT!$AH$7:$AH$3006,I395)</f>
        <v>4.6289999999998901E-2</v>
      </c>
      <c r="C395" s="46" t="str">
        <f>VLOOKUP($B395,LT!$AH$7:$AN$3006,C$22,FALSE)</f>
        <v/>
      </c>
      <c r="D395" s="46" t="str">
        <f>VLOOKUP($B395,LT!$AH$7:$AN$3006,D$22,FALSE)</f>
        <v/>
      </c>
      <c r="E395" s="132" t="str">
        <f>VLOOKUP($B395,LT!$AH$7:$AN$3006,E$22,FALSE)</f>
        <v/>
      </c>
      <c r="F395" s="132" t="str">
        <f>VLOOKUP($B395,LT!$AH$7:$AN$3006,F$22,FALSE)</f>
        <v/>
      </c>
      <c r="G395" s="46" t="str">
        <f>VLOOKUP($B395,LT!$AH$7:$AN$3006,G$22,FALSE)</f>
        <v/>
      </c>
      <c r="H395" s="46" t="str">
        <f>VLOOKUP($B395,LT!$AH$7:$AN$3006,H$22,FALSE)</f>
        <v/>
      </c>
      <c r="I395" s="18">
        <v>372</v>
      </c>
    </row>
    <row r="396" spans="2:9" ht="30" customHeight="1" thickTop="1" thickBot="1" x14ac:dyDescent="0.3">
      <c r="B396" s="33">
        <f>LARGE(LT!$AH$7:$AH$3006,I396)</f>
        <v>4.6279999999998898E-2</v>
      </c>
      <c r="C396" s="46" t="str">
        <f>VLOOKUP($B396,LT!$AH$7:$AN$3006,C$22,FALSE)</f>
        <v/>
      </c>
      <c r="D396" s="46" t="str">
        <f>VLOOKUP($B396,LT!$AH$7:$AN$3006,D$22,FALSE)</f>
        <v/>
      </c>
      <c r="E396" s="132" t="str">
        <f>VLOOKUP($B396,LT!$AH$7:$AN$3006,E$22,FALSE)</f>
        <v/>
      </c>
      <c r="F396" s="132" t="str">
        <f>VLOOKUP($B396,LT!$AH$7:$AN$3006,F$22,FALSE)</f>
        <v/>
      </c>
      <c r="G396" s="46" t="str">
        <f>VLOOKUP($B396,LT!$AH$7:$AN$3006,G$22,FALSE)</f>
        <v/>
      </c>
      <c r="H396" s="46" t="str">
        <f>VLOOKUP($B396,LT!$AH$7:$AN$3006,H$22,FALSE)</f>
        <v/>
      </c>
      <c r="I396" s="18">
        <v>373</v>
      </c>
    </row>
    <row r="397" spans="2:9" ht="30" customHeight="1" thickTop="1" thickBot="1" x14ac:dyDescent="0.3">
      <c r="B397" s="33">
        <f>LARGE(LT!$AH$7:$AH$3006,I397)</f>
        <v>4.6269999999998902E-2</v>
      </c>
      <c r="C397" s="46" t="str">
        <f>VLOOKUP($B397,LT!$AH$7:$AN$3006,C$22,FALSE)</f>
        <v/>
      </c>
      <c r="D397" s="46" t="str">
        <f>VLOOKUP($B397,LT!$AH$7:$AN$3006,D$22,FALSE)</f>
        <v/>
      </c>
      <c r="E397" s="132" t="str">
        <f>VLOOKUP($B397,LT!$AH$7:$AN$3006,E$22,FALSE)</f>
        <v/>
      </c>
      <c r="F397" s="132" t="str">
        <f>VLOOKUP($B397,LT!$AH$7:$AN$3006,F$22,FALSE)</f>
        <v/>
      </c>
      <c r="G397" s="46" t="str">
        <f>VLOOKUP($B397,LT!$AH$7:$AN$3006,G$22,FALSE)</f>
        <v/>
      </c>
      <c r="H397" s="46" t="str">
        <f>VLOOKUP($B397,LT!$AH$7:$AN$3006,H$22,FALSE)</f>
        <v/>
      </c>
      <c r="I397" s="18">
        <v>374</v>
      </c>
    </row>
    <row r="398" spans="2:9" ht="30" customHeight="1" thickTop="1" thickBot="1" x14ac:dyDescent="0.3">
      <c r="B398" s="33">
        <f>LARGE(LT!$AH$7:$AH$3006,I398)</f>
        <v>4.6259999999998899E-2</v>
      </c>
      <c r="C398" s="46" t="str">
        <f>VLOOKUP($B398,LT!$AH$7:$AN$3006,C$22,FALSE)</f>
        <v/>
      </c>
      <c r="D398" s="46" t="str">
        <f>VLOOKUP($B398,LT!$AH$7:$AN$3006,D$22,FALSE)</f>
        <v/>
      </c>
      <c r="E398" s="132" t="str">
        <f>VLOOKUP($B398,LT!$AH$7:$AN$3006,E$22,FALSE)</f>
        <v/>
      </c>
      <c r="F398" s="132" t="str">
        <f>VLOOKUP($B398,LT!$AH$7:$AN$3006,F$22,FALSE)</f>
        <v/>
      </c>
      <c r="G398" s="46" t="str">
        <f>VLOOKUP($B398,LT!$AH$7:$AN$3006,G$22,FALSE)</f>
        <v/>
      </c>
      <c r="H398" s="46" t="str">
        <f>VLOOKUP($B398,LT!$AH$7:$AN$3006,H$22,FALSE)</f>
        <v/>
      </c>
      <c r="I398" s="18">
        <v>375</v>
      </c>
    </row>
    <row r="399" spans="2:9" ht="30" customHeight="1" thickTop="1" thickBot="1" x14ac:dyDescent="0.3">
      <c r="B399" s="33">
        <f>LARGE(LT!$AH$7:$AH$3006,I399)</f>
        <v>4.6249999999998903E-2</v>
      </c>
      <c r="C399" s="46" t="str">
        <f>VLOOKUP($B399,LT!$AH$7:$AN$3006,C$22,FALSE)</f>
        <v/>
      </c>
      <c r="D399" s="46" t="str">
        <f>VLOOKUP($B399,LT!$AH$7:$AN$3006,D$22,FALSE)</f>
        <v/>
      </c>
      <c r="E399" s="132" t="str">
        <f>VLOOKUP($B399,LT!$AH$7:$AN$3006,E$22,FALSE)</f>
        <v/>
      </c>
      <c r="F399" s="132" t="str">
        <f>VLOOKUP($B399,LT!$AH$7:$AN$3006,F$22,FALSE)</f>
        <v/>
      </c>
      <c r="G399" s="46" t="str">
        <f>VLOOKUP($B399,LT!$AH$7:$AN$3006,G$22,FALSE)</f>
        <v/>
      </c>
      <c r="H399" s="46" t="str">
        <f>VLOOKUP($B399,LT!$AH$7:$AN$3006,H$22,FALSE)</f>
        <v/>
      </c>
      <c r="I399" s="18">
        <v>376</v>
      </c>
    </row>
    <row r="400" spans="2:9" ht="30" customHeight="1" thickTop="1" thickBot="1" x14ac:dyDescent="0.3">
      <c r="B400" s="33">
        <f>LARGE(LT!$AH$7:$AH$3006,I400)</f>
        <v>4.62399999999989E-2</v>
      </c>
      <c r="C400" s="46" t="str">
        <f>VLOOKUP($B400,LT!$AH$7:$AN$3006,C$22,FALSE)</f>
        <v/>
      </c>
      <c r="D400" s="46" t="str">
        <f>VLOOKUP($B400,LT!$AH$7:$AN$3006,D$22,FALSE)</f>
        <v/>
      </c>
      <c r="E400" s="132" t="str">
        <f>VLOOKUP($B400,LT!$AH$7:$AN$3006,E$22,FALSE)</f>
        <v/>
      </c>
      <c r="F400" s="132" t="str">
        <f>VLOOKUP($B400,LT!$AH$7:$AN$3006,F$22,FALSE)</f>
        <v/>
      </c>
      <c r="G400" s="46" t="str">
        <f>VLOOKUP($B400,LT!$AH$7:$AN$3006,G$22,FALSE)</f>
        <v/>
      </c>
      <c r="H400" s="46" t="str">
        <f>VLOOKUP($B400,LT!$AH$7:$AN$3006,H$22,FALSE)</f>
        <v/>
      </c>
      <c r="I400" s="18">
        <v>377</v>
      </c>
    </row>
    <row r="401" spans="2:9" ht="30" customHeight="1" thickTop="1" thickBot="1" x14ac:dyDescent="0.3">
      <c r="B401" s="33">
        <f>LARGE(LT!$AH$7:$AH$3006,I401)</f>
        <v>4.6229999999998897E-2</v>
      </c>
      <c r="C401" s="46" t="str">
        <f>VLOOKUP($B401,LT!$AH$7:$AN$3006,C$22,FALSE)</f>
        <v/>
      </c>
      <c r="D401" s="46" t="str">
        <f>VLOOKUP($B401,LT!$AH$7:$AN$3006,D$22,FALSE)</f>
        <v/>
      </c>
      <c r="E401" s="132" t="str">
        <f>VLOOKUP($B401,LT!$AH$7:$AN$3006,E$22,FALSE)</f>
        <v/>
      </c>
      <c r="F401" s="132" t="str">
        <f>VLOOKUP($B401,LT!$AH$7:$AN$3006,F$22,FALSE)</f>
        <v/>
      </c>
      <c r="G401" s="46" t="str">
        <f>VLOOKUP($B401,LT!$AH$7:$AN$3006,G$22,FALSE)</f>
        <v/>
      </c>
      <c r="H401" s="46" t="str">
        <f>VLOOKUP($B401,LT!$AH$7:$AN$3006,H$22,FALSE)</f>
        <v/>
      </c>
      <c r="I401" s="18">
        <v>378</v>
      </c>
    </row>
    <row r="402" spans="2:9" ht="30" customHeight="1" thickTop="1" thickBot="1" x14ac:dyDescent="0.3">
      <c r="B402" s="33">
        <f>LARGE(LT!$AH$7:$AH$3006,I402)</f>
        <v>4.6219999999998797E-2</v>
      </c>
      <c r="C402" s="46" t="str">
        <f>VLOOKUP($B402,LT!$AH$7:$AN$3006,C$22,FALSE)</f>
        <v/>
      </c>
      <c r="D402" s="46" t="str">
        <f>VLOOKUP($B402,LT!$AH$7:$AN$3006,D$22,FALSE)</f>
        <v/>
      </c>
      <c r="E402" s="132" t="str">
        <f>VLOOKUP($B402,LT!$AH$7:$AN$3006,E$22,FALSE)</f>
        <v/>
      </c>
      <c r="F402" s="132" t="str">
        <f>VLOOKUP($B402,LT!$AH$7:$AN$3006,F$22,FALSE)</f>
        <v/>
      </c>
      <c r="G402" s="46" t="str">
        <f>VLOOKUP($B402,LT!$AH$7:$AN$3006,G$22,FALSE)</f>
        <v/>
      </c>
      <c r="H402" s="46" t="str">
        <f>VLOOKUP($B402,LT!$AH$7:$AN$3006,H$22,FALSE)</f>
        <v/>
      </c>
      <c r="I402" s="18">
        <v>379</v>
      </c>
    </row>
    <row r="403" spans="2:9" ht="30" customHeight="1" thickTop="1" thickBot="1" x14ac:dyDescent="0.3">
      <c r="B403" s="33">
        <f>LARGE(LT!$AH$7:$AH$3006,I403)</f>
        <v>4.6209999999998801E-2</v>
      </c>
      <c r="C403" s="46" t="str">
        <f>VLOOKUP($B403,LT!$AH$7:$AN$3006,C$22,FALSE)</f>
        <v/>
      </c>
      <c r="D403" s="46" t="str">
        <f>VLOOKUP($B403,LT!$AH$7:$AN$3006,D$22,FALSE)</f>
        <v/>
      </c>
      <c r="E403" s="132" t="str">
        <f>VLOOKUP($B403,LT!$AH$7:$AN$3006,E$22,FALSE)</f>
        <v/>
      </c>
      <c r="F403" s="132" t="str">
        <f>VLOOKUP($B403,LT!$AH$7:$AN$3006,F$22,FALSE)</f>
        <v/>
      </c>
      <c r="G403" s="46" t="str">
        <f>VLOOKUP($B403,LT!$AH$7:$AN$3006,G$22,FALSE)</f>
        <v/>
      </c>
      <c r="H403" s="46" t="str">
        <f>VLOOKUP($B403,LT!$AH$7:$AN$3006,H$22,FALSE)</f>
        <v/>
      </c>
      <c r="I403" s="18">
        <v>380</v>
      </c>
    </row>
    <row r="404" spans="2:9" ht="30" customHeight="1" thickTop="1" thickBot="1" x14ac:dyDescent="0.3">
      <c r="B404" s="33">
        <f>LARGE(LT!$AH$7:$AH$3006,I404)</f>
        <v>4.6199999999998798E-2</v>
      </c>
      <c r="C404" s="46" t="str">
        <f>VLOOKUP($B404,LT!$AH$7:$AN$3006,C$22,FALSE)</f>
        <v/>
      </c>
      <c r="D404" s="46" t="str">
        <f>VLOOKUP($B404,LT!$AH$7:$AN$3006,D$22,FALSE)</f>
        <v/>
      </c>
      <c r="E404" s="132" t="str">
        <f>VLOOKUP($B404,LT!$AH$7:$AN$3006,E$22,FALSE)</f>
        <v/>
      </c>
      <c r="F404" s="132" t="str">
        <f>VLOOKUP($B404,LT!$AH$7:$AN$3006,F$22,FALSE)</f>
        <v/>
      </c>
      <c r="G404" s="46" t="str">
        <f>VLOOKUP($B404,LT!$AH$7:$AN$3006,G$22,FALSE)</f>
        <v/>
      </c>
      <c r="H404" s="46" t="str">
        <f>VLOOKUP($B404,LT!$AH$7:$AN$3006,H$22,FALSE)</f>
        <v/>
      </c>
      <c r="I404" s="18">
        <v>381</v>
      </c>
    </row>
    <row r="405" spans="2:9" ht="30" customHeight="1" thickTop="1" thickBot="1" x14ac:dyDescent="0.3">
      <c r="B405" s="33">
        <f>LARGE(LT!$AH$7:$AH$3006,I405)</f>
        <v>4.6189999999998801E-2</v>
      </c>
      <c r="C405" s="46" t="str">
        <f>VLOOKUP($B405,LT!$AH$7:$AN$3006,C$22,FALSE)</f>
        <v/>
      </c>
      <c r="D405" s="46" t="str">
        <f>VLOOKUP($B405,LT!$AH$7:$AN$3006,D$22,FALSE)</f>
        <v/>
      </c>
      <c r="E405" s="132" t="str">
        <f>VLOOKUP($B405,LT!$AH$7:$AN$3006,E$22,FALSE)</f>
        <v/>
      </c>
      <c r="F405" s="132" t="str">
        <f>VLOOKUP($B405,LT!$AH$7:$AN$3006,F$22,FALSE)</f>
        <v/>
      </c>
      <c r="G405" s="46" t="str">
        <f>VLOOKUP($B405,LT!$AH$7:$AN$3006,G$22,FALSE)</f>
        <v/>
      </c>
      <c r="H405" s="46" t="str">
        <f>VLOOKUP($B405,LT!$AH$7:$AN$3006,H$22,FALSE)</f>
        <v/>
      </c>
      <c r="I405" s="18">
        <v>382</v>
      </c>
    </row>
    <row r="406" spans="2:9" ht="30" customHeight="1" thickTop="1" thickBot="1" x14ac:dyDescent="0.3">
      <c r="B406" s="33">
        <f>LARGE(LT!$AH$7:$AH$3006,I406)</f>
        <v>4.6179999999998798E-2</v>
      </c>
      <c r="C406" s="46" t="str">
        <f>VLOOKUP($B406,LT!$AH$7:$AN$3006,C$22,FALSE)</f>
        <v/>
      </c>
      <c r="D406" s="46" t="str">
        <f>VLOOKUP($B406,LT!$AH$7:$AN$3006,D$22,FALSE)</f>
        <v/>
      </c>
      <c r="E406" s="132" t="str">
        <f>VLOOKUP($B406,LT!$AH$7:$AN$3006,E$22,FALSE)</f>
        <v/>
      </c>
      <c r="F406" s="132" t="str">
        <f>VLOOKUP($B406,LT!$AH$7:$AN$3006,F$22,FALSE)</f>
        <v/>
      </c>
      <c r="G406" s="46" t="str">
        <f>VLOOKUP($B406,LT!$AH$7:$AN$3006,G$22,FALSE)</f>
        <v/>
      </c>
      <c r="H406" s="46" t="str">
        <f>VLOOKUP($B406,LT!$AH$7:$AN$3006,H$22,FALSE)</f>
        <v/>
      </c>
      <c r="I406" s="18">
        <v>383</v>
      </c>
    </row>
    <row r="407" spans="2:9" ht="30" customHeight="1" thickTop="1" thickBot="1" x14ac:dyDescent="0.3">
      <c r="B407" s="33">
        <f>LARGE(LT!$AH$7:$AH$3006,I407)</f>
        <v>4.6169999999998802E-2</v>
      </c>
      <c r="C407" s="46" t="str">
        <f>VLOOKUP($B407,LT!$AH$7:$AN$3006,C$22,FALSE)</f>
        <v/>
      </c>
      <c r="D407" s="46" t="str">
        <f>VLOOKUP($B407,LT!$AH$7:$AN$3006,D$22,FALSE)</f>
        <v/>
      </c>
      <c r="E407" s="132" t="str">
        <f>VLOOKUP($B407,LT!$AH$7:$AN$3006,E$22,FALSE)</f>
        <v/>
      </c>
      <c r="F407" s="132" t="str">
        <f>VLOOKUP($B407,LT!$AH$7:$AN$3006,F$22,FALSE)</f>
        <v/>
      </c>
      <c r="G407" s="46" t="str">
        <f>VLOOKUP($B407,LT!$AH$7:$AN$3006,G$22,FALSE)</f>
        <v/>
      </c>
      <c r="H407" s="46" t="str">
        <f>VLOOKUP($B407,LT!$AH$7:$AN$3006,H$22,FALSE)</f>
        <v/>
      </c>
      <c r="I407" s="18">
        <v>384</v>
      </c>
    </row>
    <row r="408" spans="2:9" ht="30" customHeight="1" thickTop="1" thickBot="1" x14ac:dyDescent="0.3">
      <c r="B408" s="33">
        <f>LARGE(LT!$AH$7:$AH$3006,I408)</f>
        <v>4.6159999999998799E-2</v>
      </c>
      <c r="C408" s="46" t="str">
        <f>VLOOKUP($B408,LT!$AH$7:$AN$3006,C$22,FALSE)</f>
        <v/>
      </c>
      <c r="D408" s="46" t="str">
        <f>VLOOKUP($B408,LT!$AH$7:$AN$3006,D$22,FALSE)</f>
        <v/>
      </c>
      <c r="E408" s="132" t="str">
        <f>VLOOKUP($B408,LT!$AH$7:$AN$3006,E$22,FALSE)</f>
        <v/>
      </c>
      <c r="F408" s="132" t="str">
        <f>VLOOKUP($B408,LT!$AH$7:$AN$3006,F$22,FALSE)</f>
        <v/>
      </c>
      <c r="G408" s="46" t="str">
        <f>VLOOKUP($B408,LT!$AH$7:$AN$3006,G$22,FALSE)</f>
        <v/>
      </c>
      <c r="H408" s="46" t="str">
        <f>VLOOKUP($B408,LT!$AH$7:$AN$3006,H$22,FALSE)</f>
        <v/>
      </c>
      <c r="I408" s="18">
        <v>385</v>
      </c>
    </row>
    <row r="409" spans="2:9" ht="30" customHeight="1" thickTop="1" thickBot="1" x14ac:dyDescent="0.3">
      <c r="B409" s="33">
        <f>LARGE(LT!$AH$7:$AH$3006,I409)</f>
        <v>4.6149999999998803E-2</v>
      </c>
      <c r="C409" s="46" t="str">
        <f>VLOOKUP($B409,LT!$AH$7:$AN$3006,C$22,FALSE)</f>
        <v/>
      </c>
      <c r="D409" s="46" t="str">
        <f>VLOOKUP($B409,LT!$AH$7:$AN$3006,D$22,FALSE)</f>
        <v/>
      </c>
      <c r="E409" s="132" t="str">
        <f>VLOOKUP($B409,LT!$AH$7:$AN$3006,E$22,FALSE)</f>
        <v/>
      </c>
      <c r="F409" s="132" t="str">
        <f>VLOOKUP($B409,LT!$AH$7:$AN$3006,F$22,FALSE)</f>
        <v/>
      </c>
      <c r="G409" s="46" t="str">
        <f>VLOOKUP($B409,LT!$AH$7:$AN$3006,G$22,FALSE)</f>
        <v/>
      </c>
      <c r="H409" s="46" t="str">
        <f>VLOOKUP($B409,LT!$AH$7:$AN$3006,H$22,FALSE)</f>
        <v/>
      </c>
      <c r="I409" s="18">
        <v>386</v>
      </c>
    </row>
    <row r="410" spans="2:9" ht="30" customHeight="1" thickTop="1" thickBot="1" x14ac:dyDescent="0.3">
      <c r="B410" s="33">
        <f>LARGE(LT!$AH$7:$AH$3006,I410)</f>
        <v>4.61399999999988E-2</v>
      </c>
      <c r="C410" s="46" t="str">
        <f>VLOOKUP($B410,LT!$AH$7:$AN$3006,C$22,FALSE)</f>
        <v/>
      </c>
      <c r="D410" s="46" t="str">
        <f>VLOOKUP($B410,LT!$AH$7:$AN$3006,D$22,FALSE)</f>
        <v/>
      </c>
      <c r="E410" s="132" t="str">
        <f>VLOOKUP($B410,LT!$AH$7:$AN$3006,E$22,FALSE)</f>
        <v/>
      </c>
      <c r="F410" s="132" t="str">
        <f>VLOOKUP($B410,LT!$AH$7:$AN$3006,F$22,FALSE)</f>
        <v/>
      </c>
      <c r="G410" s="46" t="str">
        <f>VLOOKUP($B410,LT!$AH$7:$AN$3006,G$22,FALSE)</f>
        <v/>
      </c>
      <c r="H410" s="46" t="str">
        <f>VLOOKUP($B410,LT!$AH$7:$AN$3006,H$22,FALSE)</f>
        <v/>
      </c>
      <c r="I410" s="18">
        <v>387</v>
      </c>
    </row>
    <row r="411" spans="2:9" ht="30" customHeight="1" thickTop="1" thickBot="1" x14ac:dyDescent="0.3">
      <c r="B411" s="33">
        <f>LARGE(LT!$AH$7:$AH$3006,I411)</f>
        <v>4.6129999999998797E-2</v>
      </c>
      <c r="C411" s="46" t="str">
        <f>VLOOKUP($B411,LT!$AH$7:$AN$3006,C$22,FALSE)</f>
        <v/>
      </c>
      <c r="D411" s="46" t="str">
        <f>VLOOKUP($B411,LT!$AH$7:$AN$3006,D$22,FALSE)</f>
        <v/>
      </c>
      <c r="E411" s="132" t="str">
        <f>VLOOKUP($B411,LT!$AH$7:$AN$3006,E$22,FALSE)</f>
        <v/>
      </c>
      <c r="F411" s="132" t="str">
        <f>VLOOKUP($B411,LT!$AH$7:$AN$3006,F$22,FALSE)</f>
        <v/>
      </c>
      <c r="G411" s="46" t="str">
        <f>VLOOKUP($B411,LT!$AH$7:$AN$3006,G$22,FALSE)</f>
        <v/>
      </c>
      <c r="H411" s="46" t="str">
        <f>VLOOKUP($B411,LT!$AH$7:$AN$3006,H$22,FALSE)</f>
        <v/>
      </c>
      <c r="I411" s="18">
        <v>388</v>
      </c>
    </row>
    <row r="412" spans="2:9" ht="30" customHeight="1" thickTop="1" thickBot="1" x14ac:dyDescent="0.3">
      <c r="B412" s="33">
        <f>LARGE(LT!$AH$7:$AH$3006,I412)</f>
        <v>4.6119999999998801E-2</v>
      </c>
      <c r="C412" s="46" t="str">
        <f>VLOOKUP($B412,LT!$AH$7:$AN$3006,C$22,FALSE)</f>
        <v/>
      </c>
      <c r="D412" s="46" t="str">
        <f>VLOOKUP($B412,LT!$AH$7:$AN$3006,D$22,FALSE)</f>
        <v/>
      </c>
      <c r="E412" s="132" t="str">
        <f>VLOOKUP($B412,LT!$AH$7:$AN$3006,E$22,FALSE)</f>
        <v/>
      </c>
      <c r="F412" s="132" t="str">
        <f>VLOOKUP($B412,LT!$AH$7:$AN$3006,F$22,FALSE)</f>
        <v/>
      </c>
      <c r="G412" s="46" t="str">
        <f>VLOOKUP($B412,LT!$AH$7:$AN$3006,G$22,FALSE)</f>
        <v/>
      </c>
      <c r="H412" s="46" t="str">
        <f>VLOOKUP($B412,LT!$AH$7:$AN$3006,H$22,FALSE)</f>
        <v/>
      </c>
      <c r="I412" s="18">
        <v>389</v>
      </c>
    </row>
    <row r="413" spans="2:9" ht="30" customHeight="1" thickTop="1" thickBot="1" x14ac:dyDescent="0.3">
      <c r="B413" s="33">
        <f>LARGE(LT!$AH$7:$AH$3006,I413)</f>
        <v>4.6109999999998798E-2</v>
      </c>
      <c r="C413" s="46" t="str">
        <f>VLOOKUP($B413,LT!$AH$7:$AN$3006,C$22,FALSE)</f>
        <v/>
      </c>
      <c r="D413" s="46" t="str">
        <f>VLOOKUP($B413,LT!$AH$7:$AN$3006,D$22,FALSE)</f>
        <v/>
      </c>
      <c r="E413" s="132" t="str">
        <f>VLOOKUP($B413,LT!$AH$7:$AN$3006,E$22,FALSE)</f>
        <v/>
      </c>
      <c r="F413" s="132" t="str">
        <f>VLOOKUP($B413,LT!$AH$7:$AN$3006,F$22,FALSE)</f>
        <v/>
      </c>
      <c r="G413" s="46" t="str">
        <f>VLOOKUP($B413,LT!$AH$7:$AN$3006,G$22,FALSE)</f>
        <v/>
      </c>
      <c r="H413" s="46" t="str">
        <f>VLOOKUP($B413,LT!$AH$7:$AN$3006,H$22,FALSE)</f>
        <v/>
      </c>
      <c r="I413" s="18">
        <v>390</v>
      </c>
    </row>
    <row r="414" spans="2:9" ht="30" customHeight="1" thickTop="1" thickBot="1" x14ac:dyDescent="0.3">
      <c r="B414" s="33">
        <f>LARGE(LT!$AH$7:$AH$3006,I414)</f>
        <v>4.6099999999998802E-2</v>
      </c>
      <c r="C414" s="46" t="str">
        <f>VLOOKUP($B414,LT!$AH$7:$AN$3006,C$22,FALSE)</f>
        <v/>
      </c>
      <c r="D414" s="46" t="str">
        <f>VLOOKUP($B414,LT!$AH$7:$AN$3006,D$22,FALSE)</f>
        <v/>
      </c>
      <c r="E414" s="132" t="str">
        <f>VLOOKUP($B414,LT!$AH$7:$AN$3006,E$22,FALSE)</f>
        <v/>
      </c>
      <c r="F414" s="132" t="str">
        <f>VLOOKUP($B414,LT!$AH$7:$AN$3006,F$22,FALSE)</f>
        <v/>
      </c>
      <c r="G414" s="46" t="str">
        <f>VLOOKUP($B414,LT!$AH$7:$AN$3006,G$22,FALSE)</f>
        <v/>
      </c>
      <c r="H414" s="46" t="str">
        <f>VLOOKUP($B414,LT!$AH$7:$AN$3006,H$22,FALSE)</f>
        <v/>
      </c>
      <c r="I414" s="18">
        <v>391</v>
      </c>
    </row>
    <row r="415" spans="2:9" ht="30" customHeight="1" thickTop="1" thickBot="1" x14ac:dyDescent="0.3">
      <c r="B415" s="33">
        <f>LARGE(LT!$AH$7:$AH$3006,I415)</f>
        <v>4.6089999999998799E-2</v>
      </c>
      <c r="C415" s="46" t="str">
        <f>VLOOKUP($B415,LT!$AH$7:$AN$3006,C$22,FALSE)</f>
        <v/>
      </c>
      <c r="D415" s="46" t="str">
        <f>VLOOKUP($B415,LT!$AH$7:$AN$3006,D$22,FALSE)</f>
        <v/>
      </c>
      <c r="E415" s="132" t="str">
        <f>VLOOKUP($B415,LT!$AH$7:$AN$3006,E$22,FALSE)</f>
        <v/>
      </c>
      <c r="F415" s="132" t="str">
        <f>VLOOKUP($B415,LT!$AH$7:$AN$3006,F$22,FALSE)</f>
        <v/>
      </c>
      <c r="G415" s="46" t="str">
        <f>VLOOKUP($B415,LT!$AH$7:$AN$3006,G$22,FALSE)</f>
        <v/>
      </c>
      <c r="H415" s="46" t="str">
        <f>VLOOKUP($B415,LT!$AH$7:$AN$3006,H$22,FALSE)</f>
        <v/>
      </c>
      <c r="I415" s="18">
        <v>392</v>
      </c>
    </row>
    <row r="416" spans="2:9" ht="30" customHeight="1" thickTop="1" thickBot="1" x14ac:dyDescent="0.3">
      <c r="B416" s="33">
        <f>LARGE(LT!$AH$7:$AH$3006,I416)</f>
        <v>4.6079999999998802E-2</v>
      </c>
      <c r="C416" s="46" t="str">
        <f>VLOOKUP($B416,LT!$AH$7:$AN$3006,C$22,FALSE)</f>
        <v/>
      </c>
      <c r="D416" s="46" t="str">
        <f>VLOOKUP($B416,LT!$AH$7:$AN$3006,D$22,FALSE)</f>
        <v/>
      </c>
      <c r="E416" s="132" t="str">
        <f>VLOOKUP($B416,LT!$AH$7:$AN$3006,E$22,FALSE)</f>
        <v/>
      </c>
      <c r="F416" s="132" t="str">
        <f>VLOOKUP($B416,LT!$AH$7:$AN$3006,F$22,FALSE)</f>
        <v/>
      </c>
      <c r="G416" s="46" t="str">
        <f>VLOOKUP($B416,LT!$AH$7:$AN$3006,G$22,FALSE)</f>
        <v/>
      </c>
      <c r="H416" s="46" t="str">
        <f>VLOOKUP($B416,LT!$AH$7:$AN$3006,H$22,FALSE)</f>
        <v/>
      </c>
      <c r="I416" s="18">
        <v>393</v>
      </c>
    </row>
    <row r="417" spans="2:9" ht="30" customHeight="1" thickTop="1" thickBot="1" x14ac:dyDescent="0.3">
      <c r="B417" s="33">
        <f>LARGE(LT!$AH$7:$AH$3006,I417)</f>
        <v>4.6069999999998799E-2</v>
      </c>
      <c r="C417" s="46" t="str">
        <f>VLOOKUP($B417,LT!$AH$7:$AN$3006,C$22,FALSE)</f>
        <v/>
      </c>
      <c r="D417" s="46" t="str">
        <f>VLOOKUP($B417,LT!$AH$7:$AN$3006,D$22,FALSE)</f>
        <v/>
      </c>
      <c r="E417" s="132" t="str">
        <f>VLOOKUP($B417,LT!$AH$7:$AN$3006,E$22,FALSE)</f>
        <v/>
      </c>
      <c r="F417" s="132" t="str">
        <f>VLOOKUP($B417,LT!$AH$7:$AN$3006,F$22,FALSE)</f>
        <v/>
      </c>
      <c r="G417" s="46" t="str">
        <f>VLOOKUP($B417,LT!$AH$7:$AN$3006,G$22,FALSE)</f>
        <v/>
      </c>
      <c r="H417" s="46" t="str">
        <f>VLOOKUP($B417,LT!$AH$7:$AN$3006,H$22,FALSE)</f>
        <v/>
      </c>
      <c r="I417" s="18">
        <v>394</v>
      </c>
    </row>
    <row r="418" spans="2:9" ht="30" customHeight="1" thickTop="1" thickBot="1" x14ac:dyDescent="0.3">
      <c r="B418" s="33">
        <f>LARGE(LT!$AH$7:$AH$3006,I418)</f>
        <v>4.6059999999998803E-2</v>
      </c>
      <c r="C418" s="46" t="str">
        <f>VLOOKUP($B418,LT!$AH$7:$AN$3006,C$22,FALSE)</f>
        <v/>
      </c>
      <c r="D418" s="46" t="str">
        <f>VLOOKUP($B418,LT!$AH$7:$AN$3006,D$22,FALSE)</f>
        <v/>
      </c>
      <c r="E418" s="132" t="str">
        <f>VLOOKUP($B418,LT!$AH$7:$AN$3006,E$22,FALSE)</f>
        <v/>
      </c>
      <c r="F418" s="132" t="str">
        <f>VLOOKUP($B418,LT!$AH$7:$AN$3006,F$22,FALSE)</f>
        <v/>
      </c>
      <c r="G418" s="46" t="str">
        <f>VLOOKUP($B418,LT!$AH$7:$AN$3006,G$22,FALSE)</f>
        <v/>
      </c>
      <c r="H418" s="46" t="str">
        <f>VLOOKUP($B418,LT!$AH$7:$AN$3006,H$22,FALSE)</f>
        <v/>
      </c>
      <c r="I418" s="18">
        <v>395</v>
      </c>
    </row>
    <row r="419" spans="2:9" ht="30" customHeight="1" thickTop="1" thickBot="1" x14ac:dyDescent="0.3">
      <c r="B419" s="33">
        <f>LARGE(LT!$AH$7:$AH$3006,I419)</f>
        <v>4.60499999999988E-2</v>
      </c>
      <c r="C419" s="46" t="str">
        <f>VLOOKUP($B419,LT!$AH$7:$AN$3006,C$22,FALSE)</f>
        <v/>
      </c>
      <c r="D419" s="46" t="str">
        <f>VLOOKUP($B419,LT!$AH$7:$AN$3006,D$22,FALSE)</f>
        <v/>
      </c>
      <c r="E419" s="132" t="str">
        <f>VLOOKUP($B419,LT!$AH$7:$AN$3006,E$22,FALSE)</f>
        <v/>
      </c>
      <c r="F419" s="132" t="str">
        <f>VLOOKUP($B419,LT!$AH$7:$AN$3006,F$22,FALSE)</f>
        <v/>
      </c>
      <c r="G419" s="46" t="str">
        <f>VLOOKUP($B419,LT!$AH$7:$AN$3006,G$22,FALSE)</f>
        <v/>
      </c>
      <c r="H419" s="46" t="str">
        <f>VLOOKUP($B419,LT!$AH$7:$AN$3006,H$22,FALSE)</f>
        <v/>
      </c>
      <c r="I419" s="18">
        <v>396</v>
      </c>
    </row>
    <row r="420" spans="2:9" ht="30" customHeight="1" thickTop="1" thickBot="1" x14ac:dyDescent="0.3">
      <c r="B420" s="33">
        <f>LARGE(LT!$AH$7:$AH$3006,I420)</f>
        <v>4.6039999999998797E-2</v>
      </c>
      <c r="C420" s="46" t="str">
        <f>VLOOKUP($B420,LT!$AH$7:$AN$3006,C$22,FALSE)</f>
        <v/>
      </c>
      <c r="D420" s="46" t="str">
        <f>VLOOKUP($B420,LT!$AH$7:$AN$3006,D$22,FALSE)</f>
        <v/>
      </c>
      <c r="E420" s="132" t="str">
        <f>VLOOKUP($B420,LT!$AH$7:$AN$3006,E$22,FALSE)</f>
        <v/>
      </c>
      <c r="F420" s="132" t="str">
        <f>VLOOKUP($B420,LT!$AH$7:$AN$3006,F$22,FALSE)</f>
        <v/>
      </c>
      <c r="G420" s="46" t="str">
        <f>VLOOKUP($B420,LT!$AH$7:$AN$3006,G$22,FALSE)</f>
        <v/>
      </c>
      <c r="H420" s="46" t="str">
        <f>VLOOKUP($B420,LT!$AH$7:$AN$3006,H$22,FALSE)</f>
        <v/>
      </c>
      <c r="I420" s="18">
        <v>397</v>
      </c>
    </row>
    <row r="421" spans="2:9" ht="30" customHeight="1" thickTop="1" thickBot="1" x14ac:dyDescent="0.3">
      <c r="B421" s="33">
        <f>LARGE(LT!$AH$7:$AH$3006,I421)</f>
        <v>4.6029999999998801E-2</v>
      </c>
      <c r="C421" s="46" t="str">
        <f>VLOOKUP($B421,LT!$AH$7:$AN$3006,C$22,FALSE)</f>
        <v/>
      </c>
      <c r="D421" s="46" t="str">
        <f>VLOOKUP($B421,LT!$AH$7:$AN$3006,D$22,FALSE)</f>
        <v/>
      </c>
      <c r="E421" s="132" t="str">
        <f>VLOOKUP($B421,LT!$AH$7:$AN$3006,E$22,FALSE)</f>
        <v/>
      </c>
      <c r="F421" s="132" t="str">
        <f>VLOOKUP($B421,LT!$AH$7:$AN$3006,F$22,FALSE)</f>
        <v/>
      </c>
      <c r="G421" s="46" t="str">
        <f>VLOOKUP($B421,LT!$AH$7:$AN$3006,G$22,FALSE)</f>
        <v/>
      </c>
      <c r="H421" s="46" t="str">
        <f>VLOOKUP($B421,LT!$AH$7:$AN$3006,H$22,FALSE)</f>
        <v/>
      </c>
      <c r="I421" s="18">
        <v>398</v>
      </c>
    </row>
    <row r="422" spans="2:9" ht="30" customHeight="1" thickTop="1" thickBot="1" x14ac:dyDescent="0.3">
      <c r="B422" s="33">
        <f>LARGE(LT!$AH$7:$AH$3006,I422)</f>
        <v>4.6019999999998798E-2</v>
      </c>
      <c r="C422" s="46" t="str">
        <f>VLOOKUP($B422,LT!$AH$7:$AN$3006,C$22,FALSE)</f>
        <v/>
      </c>
      <c r="D422" s="46" t="str">
        <f>VLOOKUP($B422,LT!$AH$7:$AN$3006,D$22,FALSE)</f>
        <v/>
      </c>
      <c r="E422" s="132" t="str">
        <f>VLOOKUP($B422,LT!$AH$7:$AN$3006,E$22,FALSE)</f>
        <v/>
      </c>
      <c r="F422" s="132" t="str">
        <f>VLOOKUP($B422,LT!$AH$7:$AN$3006,F$22,FALSE)</f>
        <v/>
      </c>
      <c r="G422" s="46" t="str">
        <f>VLOOKUP($B422,LT!$AH$7:$AN$3006,G$22,FALSE)</f>
        <v/>
      </c>
      <c r="H422" s="46" t="str">
        <f>VLOOKUP($B422,LT!$AH$7:$AN$3006,H$22,FALSE)</f>
        <v/>
      </c>
      <c r="I422" s="18">
        <v>399</v>
      </c>
    </row>
    <row r="423" spans="2:9" ht="30" customHeight="1" thickTop="1" thickBot="1" x14ac:dyDescent="0.3">
      <c r="B423" s="33">
        <f>LARGE(LT!$AH$7:$AH$3006,I423)</f>
        <v>4.6009999999998802E-2</v>
      </c>
      <c r="C423" s="46" t="str">
        <f>VLOOKUP($B423,LT!$AH$7:$AN$3006,C$22,FALSE)</f>
        <v/>
      </c>
      <c r="D423" s="46" t="str">
        <f>VLOOKUP($B423,LT!$AH$7:$AN$3006,D$22,FALSE)</f>
        <v/>
      </c>
      <c r="E423" s="132" t="str">
        <f>VLOOKUP($B423,LT!$AH$7:$AN$3006,E$22,FALSE)</f>
        <v/>
      </c>
      <c r="F423" s="132" t="str">
        <f>VLOOKUP($B423,LT!$AH$7:$AN$3006,F$22,FALSE)</f>
        <v/>
      </c>
      <c r="G423" s="46" t="str">
        <f>VLOOKUP($B423,LT!$AH$7:$AN$3006,G$22,FALSE)</f>
        <v/>
      </c>
      <c r="H423" s="46" t="str">
        <f>VLOOKUP($B423,LT!$AH$7:$AN$3006,H$22,FALSE)</f>
        <v/>
      </c>
      <c r="I423" s="18">
        <v>400</v>
      </c>
    </row>
    <row r="424" spans="2:9" ht="30" customHeight="1" thickTop="1" thickBot="1" x14ac:dyDescent="0.3">
      <c r="B424" s="33">
        <f>LARGE(LT!$AH$7:$AH$3006,I424)</f>
        <v>4.5999999999998799E-2</v>
      </c>
      <c r="C424" s="46" t="str">
        <f>VLOOKUP($B424,LT!$AH$7:$AN$3006,C$22,FALSE)</f>
        <v/>
      </c>
      <c r="D424" s="46" t="str">
        <f>VLOOKUP($B424,LT!$AH$7:$AN$3006,D$22,FALSE)</f>
        <v/>
      </c>
      <c r="E424" s="132" t="str">
        <f>VLOOKUP($B424,LT!$AH$7:$AN$3006,E$22,FALSE)</f>
        <v/>
      </c>
      <c r="F424" s="132" t="str">
        <f>VLOOKUP($B424,LT!$AH$7:$AN$3006,F$22,FALSE)</f>
        <v/>
      </c>
      <c r="G424" s="46" t="str">
        <f>VLOOKUP($B424,LT!$AH$7:$AN$3006,G$22,FALSE)</f>
        <v/>
      </c>
      <c r="H424" s="46" t="str">
        <f>VLOOKUP($B424,LT!$AH$7:$AN$3006,H$22,FALSE)</f>
        <v/>
      </c>
      <c r="I424" s="18">
        <v>401</v>
      </c>
    </row>
    <row r="425" spans="2:9" ht="30" customHeight="1" thickTop="1" thickBot="1" x14ac:dyDescent="0.3">
      <c r="B425" s="33">
        <f>LARGE(LT!$AH$7:$AH$3006,I425)</f>
        <v>4.5989999999998803E-2</v>
      </c>
      <c r="C425" s="46" t="str">
        <f>VLOOKUP($B425,LT!$AH$7:$AN$3006,C$22,FALSE)</f>
        <v/>
      </c>
      <c r="D425" s="46" t="str">
        <f>VLOOKUP($B425,LT!$AH$7:$AN$3006,D$22,FALSE)</f>
        <v/>
      </c>
      <c r="E425" s="132" t="str">
        <f>VLOOKUP($B425,LT!$AH$7:$AN$3006,E$22,FALSE)</f>
        <v/>
      </c>
      <c r="F425" s="132" t="str">
        <f>VLOOKUP($B425,LT!$AH$7:$AN$3006,F$22,FALSE)</f>
        <v/>
      </c>
      <c r="G425" s="46" t="str">
        <f>VLOOKUP($B425,LT!$AH$7:$AN$3006,G$22,FALSE)</f>
        <v/>
      </c>
      <c r="H425" s="46" t="str">
        <f>VLOOKUP($B425,LT!$AH$7:$AN$3006,H$22,FALSE)</f>
        <v/>
      </c>
      <c r="I425" s="18">
        <v>402</v>
      </c>
    </row>
    <row r="426" spans="2:9" ht="30" customHeight="1" thickTop="1" thickBot="1" x14ac:dyDescent="0.3">
      <c r="B426" s="33">
        <f>LARGE(LT!$AH$7:$AH$3006,I426)</f>
        <v>4.59799999999988E-2</v>
      </c>
      <c r="C426" s="46" t="str">
        <f>VLOOKUP($B426,LT!$AH$7:$AN$3006,C$22,FALSE)</f>
        <v/>
      </c>
      <c r="D426" s="46" t="str">
        <f>VLOOKUP($B426,LT!$AH$7:$AN$3006,D$22,FALSE)</f>
        <v/>
      </c>
      <c r="E426" s="132" t="str">
        <f>VLOOKUP($B426,LT!$AH$7:$AN$3006,E$22,FALSE)</f>
        <v/>
      </c>
      <c r="F426" s="132" t="str">
        <f>VLOOKUP($B426,LT!$AH$7:$AN$3006,F$22,FALSE)</f>
        <v/>
      </c>
      <c r="G426" s="46" t="str">
        <f>VLOOKUP($B426,LT!$AH$7:$AN$3006,G$22,FALSE)</f>
        <v/>
      </c>
      <c r="H426" s="46" t="str">
        <f>VLOOKUP($B426,LT!$AH$7:$AN$3006,H$22,FALSE)</f>
        <v/>
      </c>
      <c r="I426" s="18">
        <v>403</v>
      </c>
    </row>
    <row r="427" spans="2:9" ht="30" customHeight="1" thickTop="1" thickBot="1" x14ac:dyDescent="0.3">
      <c r="B427" s="33">
        <f>LARGE(LT!$AH$7:$AH$3006,I427)</f>
        <v>4.5969999999998797E-2</v>
      </c>
      <c r="C427" s="46" t="str">
        <f>VLOOKUP($B427,LT!$AH$7:$AN$3006,C$22,FALSE)</f>
        <v/>
      </c>
      <c r="D427" s="46" t="str">
        <f>VLOOKUP($B427,LT!$AH$7:$AN$3006,D$22,FALSE)</f>
        <v/>
      </c>
      <c r="E427" s="132" t="str">
        <f>VLOOKUP($B427,LT!$AH$7:$AN$3006,E$22,FALSE)</f>
        <v/>
      </c>
      <c r="F427" s="132" t="str">
        <f>VLOOKUP($B427,LT!$AH$7:$AN$3006,F$22,FALSE)</f>
        <v/>
      </c>
      <c r="G427" s="46" t="str">
        <f>VLOOKUP($B427,LT!$AH$7:$AN$3006,G$22,FALSE)</f>
        <v/>
      </c>
      <c r="H427" s="46" t="str">
        <f>VLOOKUP($B427,LT!$AH$7:$AN$3006,H$22,FALSE)</f>
        <v/>
      </c>
      <c r="I427" s="18">
        <v>404</v>
      </c>
    </row>
    <row r="428" spans="2:9" ht="30" customHeight="1" thickTop="1" thickBot="1" x14ac:dyDescent="0.3">
      <c r="B428" s="33">
        <f>LARGE(LT!$AH$7:$AH$3006,I428)</f>
        <v>4.59599999999988E-2</v>
      </c>
      <c r="C428" s="46" t="str">
        <f>VLOOKUP($B428,LT!$AH$7:$AN$3006,C$22,FALSE)</f>
        <v/>
      </c>
      <c r="D428" s="46" t="str">
        <f>VLOOKUP($B428,LT!$AH$7:$AN$3006,D$22,FALSE)</f>
        <v/>
      </c>
      <c r="E428" s="132" t="str">
        <f>VLOOKUP($B428,LT!$AH$7:$AN$3006,E$22,FALSE)</f>
        <v/>
      </c>
      <c r="F428" s="132" t="str">
        <f>VLOOKUP($B428,LT!$AH$7:$AN$3006,F$22,FALSE)</f>
        <v/>
      </c>
      <c r="G428" s="46" t="str">
        <f>VLOOKUP($B428,LT!$AH$7:$AN$3006,G$22,FALSE)</f>
        <v/>
      </c>
      <c r="H428" s="46" t="str">
        <f>VLOOKUP($B428,LT!$AH$7:$AN$3006,H$22,FALSE)</f>
        <v/>
      </c>
      <c r="I428" s="18">
        <v>405</v>
      </c>
    </row>
    <row r="429" spans="2:9" ht="30" customHeight="1" thickTop="1" thickBot="1" x14ac:dyDescent="0.3">
      <c r="B429" s="33">
        <f>LARGE(LT!$AH$7:$AH$3006,I429)</f>
        <v>4.5949999999998797E-2</v>
      </c>
      <c r="C429" s="46" t="str">
        <f>VLOOKUP($B429,LT!$AH$7:$AN$3006,C$22,FALSE)</f>
        <v/>
      </c>
      <c r="D429" s="46" t="str">
        <f>VLOOKUP($B429,LT!$AH$7:$AN$3006,D$22,FALSE)</f>
        <v/>
      </c>
      <c r="E429" s="132" t="str">
        <f>VLOOKUP($B429,LT!$AH$7:$AN$3006,E$22,FALSE)</f>
        <v/>
      </c>
      <c r="F429" s="132" t="str">
        <f>VLOOKUP($B429,LT!$AH$7:$AN$3006,F$22,FALSE)</f>
        <v/>
      </c>
      <c r="G429" s="46" t="str">
        <f>VLOOKUP($B429,LT!$AH$7:$AN$3006,G$22,FALSE)</f>
        <v/>
      </c>
      <c r="H429" s="46" t="str">
        <f>VLOOKUP($B429,LT!$AH$7:$AN$3006,H$22,FALSE)</f>
        <v/>
      </c>
      <c r="I429" s="18">
        <v>406</v>
      </c>
    </row>
    <row r="430" spans="2:9" ht="30" customHeight="1" thickTop="1" thickBot="1" x14ac:dyDescent="0.3">
      <c r="B430" s="33">
        <f>LARGE(LT!$AH$7:$AH$3006,I430)</f>
        <v>4.5939999999998801E-2</v>
      </c>
      <c r="C430" s="46" t="str">
        <f>VLOOKUP($B430,LT!$AH$7:$AN$3006,C$22,FALSE)</f>
        <v/>
      </c>
      <c r="D430" s="46" t="str">
        <f>VLOOKUP($B430,LT!$AH$7:$AN$3006,D$22,FALSE)</f>
        <v/>
      </c>
      <c r="E430" s="132" t="str">
        <f>VLOOKUP($B430,LT!$AH$7:$AN$3006,E$22,FALSE)</f>
        <v/>
      </c>
      <c r="F430" s="132" t="str">
        <f>VLOOKUP($B430,LT!$AH$7:$AN$3006,F$22,FALSE)</f>
        <v/>
      </c>
      <c r="G430" s="46" t="str">
        <f>VLOOKUP($B430,LT!$AH$7:$AN$3006,G$22,FALSE)</f>
        <v/>
      </c>
      <c r="H430" s="46" t="str">
        <f>VLOOKUP($B430,LT!$AH$7:$AN$3006,H$22,FALSE)</f>
        <v/>
      </c>
      <c r="I430" s="18">
        <v>407</v>
      </c>
    </row>
    <row r="431" spans="2:9" ht="30" customHeight="1" thickTop="1" thickBot="1" x14ac:dyDescent="0.3">
      <c r="B431" s="33">
        <f>LARGE(LT!$AH$7:$AH$3006,I431)</f>
        <v>4.5929999999998701E-2</v>
      </c>
      <c r="C431" s="46" t="str">
        <f>VLOOKUP($B431,LT!$AH$7:$AN$3006,C$22,FALSE)</f>
        <v/>
      </c>
      <c r="D431" s="46" t="str">
        <f>VLOOKUP($B431,LT!$AH$7:$AN$3006,D$22,FALSE)</f>
        <v/>
      </c>
      <c r="E431" s="132" t="str">
        <f>VLOOKUP($B431,LT!$AH$7:$AN$3006,E$22,FALSE)</f>
        <v/>
      </c>
      <c r="F431" s="132" t="str">
        <f>VLOOKUP($B431,LT!$AH$7:$AN$3006,F$22,FALSE)</f>
        <v/>
      </c>
      <c r="G431" s="46" t="str">
        <f>VLOOKUP($B431,LT!$AH$7:$AN$3006,G$22,FALSE)</f>
        <v/>
      </c>
      <c r="H431" s="46" t="str">
        <f>VLOOKUP($B431,LT!$AH$7:$AN$3006,H$22,FALSE)</f>
        <v/>
      </c>
      <c r="I431" s="18">
        <v>408</v>
      </c>
    </row>
    <row r="432" spans="2:9" ht="30" customHeight="1" thickTop="1" thickBot="1" x14ac:dyDescent="0.3">
      <c r="B432" s="33">
        <f>LARGE(LT!$AH$7:$AH$3006,I432)</f>
        <v>4.5919999999998802E-2</v>
      </c>
      <c r="C432" s="46" t="str">
        <f>VLOOKUP($B432,LT!$AH$7:$AN$3006,C$22,FALSE)</f>
        <v/>
      </c>
      <c r="D432" s="46" t="str">
        <f>VLOOKUP($B432,LT!$AH$7:$AN$3006,D$22,FALSE)</f>
        <v/>
      </c>
      <c r="E432" s="132" t="str">
        <f>VLOOKUP($B432,LT!$AH$7:$AN$3006,E$22,FALSE)</f>
        <v/>
      </c>
      <c r="F432" s="132" t="str">
        <f>VLOOKUP($B432,LT!$AH$7:$AN$3006,F$22,FALSE)</f>
        <v/>
      </c>
      <c r="G432" s="46" t="str">
        <f>VLOOKUP($B432,LT!$AH$7:$AN$3006,G$22,FALSE)</f>
        <v/>
      </c>
      <c r="H432" s="46" t="str">
        <f>VLOOKUP($B432,LT!$AH$7:$AN$3006,H$22,FALSE)</f>
        <v/>
      </c>
      <c r="I432" s="18">
        <v>409</v>
      </c>
    </row>
    <row r="433" spans="2:9" ht="30" customHeight="1" thickTop="1" thickBot="1" x14ac:dyDescent="0.3">
      <c r="B433" s="33">
        <f>LARGE(LT!$AH$7:$AH$3006,I433)</f>
        <v>4.5909999999998799E-2</v>
      </c>
      <c r="C433" s="46" t="str">
        <f>VLOOKUP($B433,LT!$AH$7:$AN$3006,C$22,FALSE)</f>
        <v/>
      </c>
      <c r="D433" s="46" t="str">
        <f>VLOOKUP($B433,LT!$AH$7:$AN$3006,D$22,FALSE)</f>
        <v/>
      </c>
      <c r="E433" s="132" t="str">
        <f>VLOOKUP($B433,LT!$AH$7:$AN$3006,E$22,FALSE)</f>
        <v/>
      </c>
      <c r="F433" s="132" t="str">
        <f>VLOOKUP($B433,LT!$AH$7:$AN$3006,F$22,FALSE)</f>
        <v/>
      </c>
      <c r="G433" s="46" t="str">
        <f>VLOOKUP($B433,LT!$AH$7:$AN$3006,G$22,FALSE)</f>
        <v/>
      </c>
      <c r="H433" s="46" t="str">
        <f>VLOOKUP($B433,LT!$AH$7:$AN$3006,H$22,FALSE)</f>
        <v/>
      </c>
      <c r="I433" s="18">
        <v>410</v>
      </c>
    </row>
    <row r="434" spans="2:9" ht="30" customHeight="1" thickTop="1" thickBot="1" x14ac:dyDescent="0.3">
      <c r="B434" s="33">
        <f>LARGE(LT!$AH$7:$AH$3006,I434)</f>
        <v>4.5899999999998699E-2</v>
      </c>
      <c r="C434" s="46" t="str">
        <f>VLOOKUP($B434,LT!$AH$7:$AN$3006,C$22,FALSE)</f>
        <v/>
      </c>
      <c r="D434" s="46" t="str">
        <f>VLOOKUP($B434,LT!$AH$7:$AN$3006,D$22,FALSE)</f>
        <v/>
      </c>
      <c r="E434" s="132" t="str">
        <f>VLOOKUP($B434,LT!$AH$7:$AN$3006,E$22,FALSE)</f>
        <v/>
      </c>
      <c r="F434" s="132" t="str">
        <f>VLOOKUP($B434,LT!$AH$7:$AN$3006,F$22,FALSE)</f>
        <v/>
      </c>
      <c r="G434" s="46" t="str">
        <f>VLOOKUP($B434,LT!$AH$7:$AN$3006,G$22,FALSE)</f>
        <v/>
      </c>
      <c r="H434" s="46" t="str">
        <f>VLOOKUP($B434,LT!$AH$7:$AN$3006,H$22,FALSE)</f>
        <v/>
      </c>
      <c r="I434" s="18">
        <v>411</v>
      </c>
    </row>
    <row r="435" spans="2:9" ht="30" customHeight="1" thickTop="1" thickBot="1" x14ac:dyDescent="0.3">
      <c r="B435" s="33">
        <f>LARGE(LT!$AH$7:$AH$3006,I435)</f>
        <v>4.5889999999998703E-2</v>
      </c>
      <c r="C435" s="46" t="str">
        <f>VLOOKUP($B435,LT!$AH$7:$AN$3006,C$22,FALSE)</f>
        <v/>
      </c>
      <c r="D435" s="46" t="str">
        <f>VLOOKUP($B435,LT!$AH$7:$AN$3006,D$22,FALSE)</f>
        <v/>
      </c>
      <c r="E435" s="132" t="str">
        <f>VLOOKUP($B435,LT!$AH$7:$AN$3006,E$22,FALSE)</f>
        <v/>
      </c>
      <c r="F435" s="132" t="str">
        <f>VLOOKUP($B435,LT!$AH$7:$AN$3006,F$22,FALSE)</f>
        <v/>
      </c>
      <c r="G435" s="46" t="str">
        <f>VLOOKUP($B435,LT!$AH$7:$AN$3006,G$22,FALSE)</f>
        <v/>
      </c>
      <c r="H435" s="46" t="str">
        <f>VLOOKUP($B435,LT!$AH$7:$AN$3006,H$22,FALSE)</f>
        <v/>
      </c>
      <c r="I435" s="18">
        <v>412</v>
      </c>
    </row>
    <row r="436" spans="2:9" ht="30" customHeight="1" thickTop="1" thickBot="1" x14ac:dyDescent="0.3">
      <c r="B436" s="33">
        <f>LARGE(LT!$AH$7:$AH$3006,I436)</f>
        <v>4.58799999999987E-2</v>
      </c>
      <c r="C436" s="46" t="str">
        <f>VLOOKUP($B436,LT!$AH$7:$AN$3006,C$22,FALSE)</f>
        <v/>
      </c>
      <c r="D436" s="46" t="str">
        <f>VLOOKUP($B436,LT!$AH$7:$AN$3006,D$22,FALSE)</f>
        <v/>
      </c>
      <c r="E436" s="132" t="str">
        <f>VLOOKUP($B436,LT!$AH$7:$AN$3006,E$22,FALSE)</f>
        <v/>
      </c>
      <c r="F436" s="132" t="str">
        <f>VLOOKUP($B436,LT!$AH$7:$AN$3006,F$22,FALSE)</f>
        <v/>
      </c>
      <c r="G436" s="46" t="str">
        <f>VLOOKUP($B436,LT!$AH$7:$AN$3006,G$22,FALSE)</f>
        <v/>
      </c>
      <c r="H436" s="46" t="str">
        <f>VLOOKUP($B436,LT!$AH$7:$AN$3006,H$22,FALSE)</f>
        <v/>
      </c>
      <c r="I436" s="18">
        <v>413</v>
      </c>
    </row>
    <row r="437" spans="2:9" ht="30" customHeight="1" thickTop="1" thickBot="1" x14ac:dyDescent="0.3">
      <c r="B437" s="33">
        <f>LARGE(LT!$AH$7:$AH$3006,I437)</f>
        <v>4.5869999999998697E-2</v>
      </c>
      <c r="C437" s="46" t="str">
        <f>VLOOKUP($B437,LT!$AH$7:$AN$3006,C$22,FALSE)</f>
        <v/>
      </c>
      <c r="D437" s="46" t="str">
        <f>VLOOKUP($B437,LT!$AH$7:$AN$3006,D$22,FALSE)</f>
        <v/>
      </c>
      <c r="E437" s="132" t="str">
        <f>VLOOKUP($B437,LT!$AH$7:$AN$3006,E$22,FALSE)</f>
        <v/>
      </c>
      <c r="F437" s="132" t="str">
        <f>VLOOKUP($B437,LT!$AH$7:$AN$3006,F$22,FALSE)</f>
        <v/>
      </c>
      <c r="G437" s="46" t="str">
        <f>VLOOKUP($B437,LT!$AH$7:$AN$3006,G$22,FALSE)</f>
        <v/>
      </c>
      <c r="H437" s="46" t="str">
        <f>VLOOKUP($B437,LT!$AH$7:$AN$3006,H$22,FALSE)</f>
        <v/>
      </c>
      <c r="I437" s="18">
        <v>414</v>
      </c>
    </row>
    <row r="438" spans="2:9" ht="30" customHeight="1" thickTop="1" thickBot="1" x14ac:dyDescent="0.3">
      <c r="B438" s="33">
        <f>LARGE(LT!$AH$7:$AH$3006,I438)</f>
        <v>4.58599999999987E-2</v>
      </c>
      <c r="C438" s="46" t="str">
        <f>VLOOKUP($B438,LT!$AH$7:$AN$3006,C$22,FALSE)</f>
        <v/>
      </c>
      <c r="D438" s="46" t="str">
        <f>VLOOKUP($B438,LT!$AH$7:$AN$3006,D$22,FALSE)</f>
        <v/>
      </c>
      <c r="E438" s="132" t="str">
        <f>VLOOKUP($B438,LT!$AH$7:$AN$3006,E$22,FALSE)</f>
        <v/>
      </c>
      <c r="F438" s="132" t="str">
        <f>VLOOKUP($B438,LT!$AH$7:$AN$3006,F$22,FALSE)</f>
        <v/>
      </c>
      <c r="G438" s="46" t="str">
        <f>VLOOKUP($B438,LT!$AH$7:$AN$3006,G$22,FALSE)</f>
        <v/>
      </c>
      <c r="H438" s="46" t="str">
        <f>VLOOKUP($B438,LT!$AH$7:$AN$3006,H$22,FALSE)</f>
        <v/>
      </c>
      <c r="I438" s="18">
        <v>415</v>
      </c>
    </row>
    <row r="439" spans="2:9" ht="30" customHeight="1" thickTop="1" thickBot="1" x14ac:dyDescent="0.3">
      <c r="B439" s="33">
        <f>LARGE(LT!$AH$7:$AH$3006,I439)</f>
        <v>4.5849999999998697E-2</v>
      </c>
      <c r="C439" s="46" t="str">
        <f>VLOOKUP($B439,LT!$AH$7:$AN$3006,C$22,FALSE)</f>
        <v/>
      </c>
      <c r="D439" s="46" t="str">
        <f>VLOOKUP($B439,LT!$AH$7:$AN$3006,D$22,FALSE)</f>
        <v/>
      </c>
      <c r="E439" s="132" t="str">
        <f>VLOOKUP($B439,LT!$AH$7:$AN$3006,E$22,FALSE)</f>
        <v/>
      </c>
      <c r="F439" s="132" t="str">
        <f>VLOOKUP($B439,LT!$AH$7:$AN$3006,F$22,FALSE)</f>
        <v/>
      </c>
      <c r="G439" s="46" t="str">
        <f>VLOOKUP($B439,LT!$AH$7:$AN$3006,G$22,FALSE)</f>
        <v/>
      </c>
      <c r="H439" s="46" t="str">
        <f>VLOOKUP($B439,LT!$AH$7:$AN$3006,H$22,FALSE)</f>
        <v/>
      </c>
      <c r="I439" s="18">
        <v>416</v>
      </c>
    </row>
    <row r="440" spans="2:9" ht="30" customHeight="1" thickTop="1" thickBot="1" x14ac:dyDescent="0.3">
      <c r="B440" s="33">
        <f>LARGE(LT!$AH$7:$AH$3006,I440)</f>
        <v>4.5839999999998701E-2</v>
      </c>
      <c r="C440" s="46" t="str">
        <f>VLOOKUP($B440,LT!$AH$7:$AN$3006,C$22,FALSE)</f>
        <v/>
      </c>
      <c r="D440" s="46" t="str">
        <f>VLOOKUP($B440,LT!$AH$7:$AN$3006,D$22,FALSE)</f>
        <v/>
      </c>
      <c r="E440" s="132" t="str">
        <f>VLOOKUP($B440,LT!$AH$7:$AN$3006,E$22,FALSE)</f>
        <v/>
      </c>
      <c r="F440" s="132" t="str">
        <f>VLOOKUP($B440,LT!$AH$7:$AN$3006,F$22,FALSE)</f>
        <v/>
      </c>
      <c r="G440" s="46" t="str">
        <f>VLOOKUP($B440,LT!$AH$7:$AN$3006,G$22,FALSE)</f>
        <v/>
      </c>
      <c r="H440" s="46" t="str">
        <f>VLOOKUP($B440,LT!$AH$7:$AN$3006,H$22,FALSE)</f>
        <v/>
      </c>
      <c r="I440" s="18">
        <v>417</v>
      </c>
    </row>
    <row r="441" spans="2:9" ht="30" customHeight="1" thickTop="1" thickBot="1" x14ac:dyDescent="0.3">
      <c r="B441" s="33">
        <f>LARGE(LT!$AH$7:$AH$3006,I441)</f>
        <v>4.5829999999998698E-2</v>
      </c>
      <c r="C441" s="46" t="str">
        <f>VLOOKUP($B441,LT!$AH$7:$AN$3006,C$22,FALSE)</f>
        <v/>
      </c>
      <c r="D441" s="46" t="str">
        <f>VLOOKUP($B441,LT!$AH$7:$AN$3006,D$22,FALSE)</f>
        <v/>
      </c>
      <c r="E441" s="132" t="str">
        <f>VLOOKUP($B441,LT!$AH$7:$AN$3006,E$22,FALSE)</f>
        <v/>
      </c>
      <c r="F441" s="132" t="str">
        <f>VLOOKUP($B441,LT!$AH$7:$AN$3006,F$22,FALSE)</f>
        <v/>
      </c>
      <c r="G441" s="46" t="str">
        <f>VLOOKUP($B441,LT!$AH$7:$AN$3006,G$22,FALSE)</f>
        <v/>
      </c>
      <c r="H441" s="46" t="str">
        <f>VLOOKUP($B441,LT!$AH$7:$AN$3006,H$22,FALSE)</f>
        <v/>
      </c>
      <c r="I441" s="18">
        <v>418</v>
      </c>
    </row>
    <row r="442" spans="2:9" ht="30" customHeight="1" thickTop="1" thickBot="1" x14ac:dyDescent="0.3">
      <c r="B442" s="33">
        <f>LARGE(LT!$AH$7:$AH$3006,I442)</f>
        <v>4.5819999999998702E-2</v>
      </c>
      <c r="C442" s="46" t="str">
        <f>VLOOKUP($B442,LT!$AH$7:$AN$3006,C$22,FALSE)</f>
        <v/>
      </c>
      <c r="D442" s="46" t="str">
        <f>VLOOKUP($B442,LT!$AH$7:$AN$3006,D$22,FALSE)</f>
        <v/>
      </c>
      <c r="E442" s="132" t="str">
        <f>VLOOKUP($B442,LT!$AH$7:$AN$3006,E$22,FALSE)</f>
        <v/>
      </c>
      <c r="F442" s="132" t="str">
        <f>VLOOKUP($B442,LT!$AH$7:$AN$3006,F$22,FALSE)</f>
        <v/>
      </c>
      <c r="G442" s="46" t="str">
        <f>VLOOKUP($B442,LT!$AH$7:$AN$3006,G$22,FALSE)</f>
        <v/>
      </c>
      <c r="H442" s="46" t="str">
        <f>VLOOKUP($B442,LT!$AH$7:$AN$3006,H$22,FALSE)</f>
        <v/>
      </c>
      <c r="I442" s="18">
        <v>419</v>
      </c>
    </row>
    <row r="443" spans="2:9" ht="30" customHeight="1" thickTop="1" thickBot="1" x14ac:dyDescent="0.3">
      <c r="B443" s="33">
        <f>LARGE(LT!$AH$7:$AH$3006,I443)</f>
        <v>4.5809999999998699E-2</v>
      </c>
      <c r="C443" s="46" t="str">
        <f>VLOOKUP($B443,LT!$AH$7:$AN$3006,C$22,FALSE)</f>
        <v/>
      </c>
      <c r="D443" s="46" t="str">
        <f>VLOOKUP($B443,LT!$AH$7:$AN$3006,D$22,FALSE)</f>
        <v/>
      </c>
      <c r="E443" s="132" t="str">
        <f>VLOOKUP($B443,LT!$AH$7:$AN$3006,E$22,FALSE)</f>
        <v/>
      </c>
      <c r="F443" s="132" t="str">
        <f>VLOOKUP($B443,LT!$AH$7:$AN$3006,F$22,FALSE)</f>
        <v/>
      </c>
      <c r="G443" s="46" t="str">
        <f>VLOOKUP($B443,LT!$AH$7:$AN$3006,G$22,FALSE)</f>
        <v/>
      </c>
      <c r="H443" s="46" t="str">
        <f>VLOOKUP($B443,LT!$AH$7:$AN$3006,H$22,FALSE)</f>
        <v/>
      </c>
      <c r="I443" s="18">
        <v>420</v>
      </c>
    </row>
    <row r="444" spans="2:9" ht="30" customHeight="1" thickTop="1" thickBot="1" x14ac:dyDescent="0.3">
      <c r="B444" s="33">
        <f>LARGE(LT!$AH$7:$AH$3006,I444)</f>
        <v>4.5799999999998703E-2</v>
      </c>
      <c r="C444" s="46" t="str">
        <f>VLOOKUP($B444,LT!$AH$7:$AN$3006,C$22,FALSE)</f>
        <v/>
      </c>
      <c r="D444" s="46" t="str">
        <f>VLOOKUP($B444,LT!$AH$7:$AN$3006,D$22,FALSE)</f>
        <v/>
      </c>
      <c r="E444" s="132" t="str">
        <f>VLOOKUP($B444,LT!$AH$7:$AN$3006,E$22,FALSE)</f>
        <v/>
      </c>
      <c r="F444" s="132" t="str">
        <f>VLOOKUP($B444,LT!$AH$7:$AN$3006,F$22,FALSE)</f>
        <v/>
      </c>
      <c r="G444" s="46" t="str">
        <f>VLOOKUP($B444,LT!$AH$7:$AN$3006,G$22,FALSE)</f>
        <v/>
      </c>
      <c r="H444" s="46" t="str">
        <f>VLOOKUP($B444,LT!$AH$7:$AN$3006,H$22,FALSE)</f>
        <v/>
      </c>
      <c r="I444" s="18">
        <v>421</v>
      </c>
    </row>
    <row r="445" spans="2:9" ht="30" customHeight="1" thickTop="1" thickBot="1" x14ac:dyDescent="0.3">
      <c r="B445" s="33">
        <f>LARGE(LT!$AH$7:$AH$3006,I445)</f>
        <v>4.57899999999987E-2</v>
      </c>
      <c r="C445" s="46" t="str">
        <f>VLOOKUP($B445,LT!$AH$7:$AN$3006,C$22,FALSE)</f>
        <v/>
      </c>
      <c r="D445" s="46" t="str">
        <f>VLOOKUP($B445,LT!$AH$7:$AN$3006,D$22,FALSE)</f>
        <v/>
      </c>
      <c r="E445" s="132" t="str">
        <f>VLOOKUP($B445,LT!$AH$7:$AN$3006,E$22,FALSE)</f>
        <v/>
      </c>
      <c r="F445" s="132" t="str">
        <f>VLOOKUP($B445,LT!$AH$7:$AN$3006,F$22,FALSE)</f>
        <v/>
      </c>
      <c r="G445" s="46" t="str">
        <f>VLOOKUP($B445,LT!$AH$7:$AN$3006,G$22,FALSE)</f>
        <v/>
      </c>
      <c r="H445" s="46" t="str">
        <f>VLOOKUP($B445,LT!$AH$7:$AN$3006,H$22,FALSE)</f>
        <v/>
      </c>
      <c r="I445" s="18">
        <v>422</v>
      </c>
    </row>
    <row r="446" spans="2:9" ht="30" customHeight="1" thickTop="1" thickBot="1" x14ac:dyDescent="0.3">
      <c r="B446" s="33">
        <f>LARGE(LT!$AH$7:$AH$3006,I446)</f>
        <v>4.5779999999998697E-2</v>
      </c>
      <c r="C446" s="46" t="str">
        <f>VLOOKUP($B446,LT!$AH$7:$AN$3006,C$22,FALSE)</f>
        <v/>
      </c>
      <c r="D446" s="46" t="str">
        <f>VLOOKUP($B446,LT!$AH$7:$AN$3006,D$22,FALSE)</f>
        <v/>
      </c>
      <c r="E446" s="132" t="str">
        <f>VLOOKUP($B446,LT!$AH$7:$AN$3006,E$22,FALSE)</f>
        <v/>
      </c>
      <c r="F446" s="132" t="str">
        <f>VLOOKUP($B446,LT!$AH$7:$AN$3006,F$22,FALSE)</f>
        <v/>
      </c>
      <c r="G446" s="46" t="str">
        <f>VLOOKUP($B446,LT!$AH$7:$AN$3006,G$22,FALSE)</f>
        <v/>
      </c>
      <c r="H446" s="46" t="str">
        <f>VLOOKUP($B446,LT!$AH$7:$AN$3006,H$22,FALSE)</f>
        <v/>
      </c>
      <c r="I446" s="18">
        <v>423</v>
      </c>
    </row>
    <row r="447" spans="2:9" ht="30" customHeight="1" thickTop="1" thickBot="1" x14ac:dyDescent="0.3">
      <c r="B447" s="33">
        <f>LARGE(LT!$AH$7:$AH$3006,I447)</f>
        <v>4.5769999999998701E-2</v>
      </c>
      <c r="C447" s="46" t="str">
        <f>VLOOKUP($B447,LT!$AH$7:$AN$3006,C$22,FALSE)</f>
        <v/>
      </c>
      <c r="D447" s="46" t="str">
        <f>VLOOKUP($B447,LT!$AH$7:$AN$3006,D$22,FALSE)</f>
        <v/>
      </c>
      <c r="E447" s="132" t="str">
        <f>VLOOKUP($B447,LT!$AH$7:$AN$3006,E$22,FALSE)</f>
        <v/>
      </c>
      <c r="F447" s="132" t="str">
        <f>VLOOKUP($B447,LT!$AH$7:$AN$3006,F$22,FALSE)</f>
        <v/>
      </c>
      <c r="G447" s="46" t="str">
        <f>VLOOKUP($B447,LT!$AH$7:$AN$3006,G$22,FALSE)</f>
        <v/>
      </c>
      <c r="H447" s="46" t="str">
        <f>VLOOKUP($B447,LT!$AH$7:$AN$3006,H$22,FALSE)</f>
        <v/>
      </c>
      <c r="I447" s="18">
        <v>424</v>
      </c>
    </row>
    <row r="448" spans="2:9" ht="30" customHeight="1" thickTop="1" thickBot="1" x14ac:dyDescent="0.3">
      <c r="B448" s="33">
        <f>LARGE(LT!$AH$7:$AH$3006,I448)</f>
        <v>4.5759999999998698E-2</v>
      </c>
      <c r="C448" s="46" t="str">
        <f>VLOOKUP($B448,LT!$AH$7:$AN$3006,C$22,FALSE)</f>
        <v/>
      </c>
      <c r="D448" s="46" t="str">
        <f>VLOOKUP($B448,LT!$AH$7:$AN$3006,D$22,FALSE)</f>
        <v/>
      </c>
      <c r="E448" s="132" t="str">
        <f>VLOOKUP($B448,LT!$AH$7:$AN$3006,E$22,FALSE)</f>
        <v/>
      </c>
      <c r="F448" s="132" t="str">
        <f>VLOOKUP($B448,LT!$AH$7:$AN$3006,F$22,FALSE)</f>
        <v/>
      </c>
      <c r="G448" s="46" t="str">
        <f>VLOOKUP($B448,LT!$AH$7:$AN$3006,G$22,FALSE)</f>
        <v/>
      </c>
      <c r="H448" s="46" t="str">
        <f>VLOOKUP($B448,LT!$AH$7:$AN$3006,H$22,FALSE)</f>
        <v/>
      </c>
      <c r="I448" s="18">
        <v>425</v>
      </c>
    </row>
    <row r="449" spans="2:9" ht="30" customHeight="1" thickTop="1" thickBot="1" x14ac:dyDescent="0.3">
      <c r="B449" s="33">
        <f>LARGE(LT!$AH$7:$AH$3006,I449)</f>
        <v>4.5749999999998701E-2</v>
      </c>
      <c r="C449" s="46" t="str">
        <f>VLOOKUP($B449,LT!$AH$7:$AN$3006,C$22,FALSE)</f>
        <v/>
      </c>
      <c r="D449" s="46" t="str">
        <f>VLOOKUP($B449,LT!$AH$7:$AN$3006,D$22,FALSE)</f>
        <v/>
      </c>
      <c r="E449" s="132" t="str">
        <f>VLOOKUP($B449,LT!$AH$7:$AN$3006,E$22,FALSE)</f>
        <v/>
      </c>
      <c r="F449" s="132" t="str">
        <f>VLOOKUP($B449,LT!$AH$7:$AN$3006,F$22,FALSE)</f>
        <v/>
      </c>
      <c r="G449" s="46" t="str">
        <f>VLOOKUP($B449,LT!$AH$7:$AN$3006,G$22,FALSE)</f>
        <v/>
      </c>
      <c r="H449" s="46" t="str">
        <f>VLOOKUP($B449,LT!$AH$7:$AN$3006,H$22,FALSE)</f>
        <v/>
      </c>
      <c r="I449" s="18">
        <v>426</v>
      </c>
    </row>
    <row r="450" spans="2:9" ht="30" customHeight="1" thickTop="1" thickBot="1" x14ac:dyDescent="0.3">
      <c r="B450" s="33">
        <f>LARGE(LT!$AH$7:$AH$3006,I450)</f>
        <v>4.5739999999998698E-2</v>
      </c>
      <c r="C450" s="46" t="str">
        <f>VLOOKUP($B450,LT!$AH$7:$AN$3006,C$22,FALSE)</f>
        <v/>
      </c>
      <c r="D450" s="46" t="str">
        <f>VLOOKUP($B450,LT!$AH$7:$AN$3006,D$22,FALSE)</f>
        <v/>
      </c>
      <c r="E450" s="132" t="str">
        <f>VLOOKUP($B450,LT!$AH$7:$AN$3006,E$22,FALSE)</f>
        <v/>
      </c>
      <c r="F450" s="132" t="str">
        <f>VLOOKUP($B450,LT!$AH$7:$AN$3006,F$22,FALSE)</f>
        <v/>
      </c>
      <c r="G450" s="46" t="str">
        <f>VLOOKUP($B450,LT!$AH$7:$AN$3006,G$22,FALSE)</f>
        <v/>
      </c>
      <c r="H450" s="46" t="str">
        <f>VLOOKUP($B450,LT!$AH$7:$AN$3006,H$22,FALSE)</f>
        <v/>
      </c>
      <c r="I450" s="18">
        <v>427</v>
      </c>
    </row>
    <row r="451" spans="2:9" ht="30" customHeight="1" thickTop="1" thickBot="1" x14ac:dyDescent="0.3">
      <c r="B451" s="33">
        <f>LARGE(LT!$AH$7:$AH$3006,I451)</f>
        <v>4.5729999999998702E-2</v>
      </c>
      <c r="C451" s="46" t="str">
        <f>VLOOKUP($B451,LT!$AH$7:$AN$3006,C$22,FALSE)</f>
        <v/>
      </c>
      <c r="D451" s="46" t="str">
        <f>VLOOKUP($B451,LT!$AH$7:$AN$3006,D$22,FALSE)</f>
        <v/>
      </c>
      <c r="E451" s="132" t="str">
        <f>VLOOKUP($B451,LT!$AH$7:$AN$3006,E$22,FALSE)</f>
        <v/>
      </c>
      <c r="F451" s="132" t="str">
        <f>VLOOKUP($B451,LT!$AH$7:$AN$3006,F$22,FALSE)</f>
        <v/>
      </c>
      <c r="G451" s="46" t="str">
        <f>VLOOKUP($B451,LT!$AH$7:$AN$3006,G$22,FALSE)</f>
        <v/>
      </c>
      <c r="H451" s="46" t="str">
        <f>VLOOKUP($B451,LT!$AH$7:$AN$3006,H$22,FALSE)</f>
        <v/>
      </c>
      <c r="I451" s="18">
        <v>428</v>
      </c>
    </row>
    <row r="452" spans="2:9" ht="30" customHeight="1" thickTop="1" thickBot="1" x14ac:dyDescent="0.3">
      <c r="B452" s="33">
        <f>LARGE(LT!$AH$7:$AH$3006,I452)</f>
        <v>4.5719999999998699E-2</v>
      </c>
      <c r="C452" s="46" t="str">
        <f>VLOOKUP($B452,LT!$AH$7:$AN$3006,C$22,FALSE)</f>
        <v/>
      </c>
      <c r="D452" s="46" t="str">
        <f>VLOOKUP($B452,LT!$AH$7:$AN$3006,D$22,FALSE)</f>
        <v/>
      </c>
      <c r="E452" s="132" t="str">
        <f>VLOOKUP($B452,LT!$AH$7:$AN$3006,E$22,FALSE)</f>
        <v/>
      </c>
      <c r="F452" s="132" t="str">
        <f>VLOOKUP($B452,LT!$AH$7:$AN$3006,F$22,FALSE)</f>
        <v/>
      </c>
      <c r="G452" s="46" t="str">
        <f>VLOOKUP($B452,LT!$AH$7:$AN$3006,G$22,FALSE)</f>
        <v/>
      </c>
      <c r="H452" s="46" t="str">
        <f>VLOOKUP($B452,LT!$AH$7:$AN$3006,H$22,FALSE)</f>
        <v/>
      </c>
      <c r="I452" s="18">
        <v>429</v>
      </c>
    </row>
    <row r="453" spans="2:9" ht="30" customHeight="1" thickTop="1" thickBot="1" x14ac:dyDescent="0.3">
      <c r="B453" s="33">
        <f>LARGE(LT!$AH$7:$AH$3006,I453)</f>
        <v>4.5709999999998703E-2</v>
      </c>
      <c r="C453" s="46" t="str">
        <f>VLOOKUP($B453,LT!$AH$7:$AN$3006,C$22,FALSE)</f>
        <v/>
      </c>
      <c r="D453" s="46" t="str">
        <f>VLOOKUP($B453,LT!$AH$7:$AN$3006,D$22,FALSE)</f>
        <v/>
      </c>
      <c r="E453" s="132" t="str">
        <f>VLOOKUP($B453,LT!$AH$7:$AN$3006,E$22,FALSE)</f>
        <v/>
      </c>
      <c r="F453" s="132" t="str">
        <f>VLOOKUP($B453,LT!$AH$7:$AN$3006,F$22,FALSE)</f>
        <v/>
      </c>
      <c r="G453" s="46" t="str">
        <f>VLOOKUP($B453,LT!$AH$7:$AN$3006,G$22,FALSE)</f>
        <v/>
      </c>
      <c r="H453" s="46" t="str">
        <f>VLOOKUP($B453,LT!$AH$7:$AN$3006,H$22,FALSE)</f>
        <v/>
      </c>
      <c r="I453" s="18">
        <v>430</v>
      </c>
    </row>
    <row r="454" spans="2:9" ht="30" customHeight="1" thickTop="1" thickBot="1" x14ac:dyDescent="0.3">
      <c r="B454" s="33">
        <f>LARGE(LT!$AH$7:$AH$3006,I454)</f>
        <v>4.56999999999987E-2</v>
      </c>
      <c r="C454" s="46" t="str">
        <f>VLOOKUP($B454,LT!$AH$7:$AN$3006,C$22,FALSE)</f>
        <v/>
      </c>
      <c r="D454" s="46" t="str">
        <f>VLOOKUP($B454,LT!$AH$7:$AN$3006,D$22,FALSE)</f>
        <v/>
      </c>
      <c r="E454" s="132" t="str">
        <f>VLOOKUP($B454,LT!$AH$7:$AN$3006,E$22,FALSE)</f>
        <v/>
      </c>
      <c r="F454" s="132" t="str">
        <f>VLOOKUP($B454,LT!$AH$7:$AN$3006,F$22,FALSE)</f>
        <v/>
      </c>
      <c r="G454" s="46" t="str">
        <f>VLOOKUP($B454,LT!$AH$7:$AN$3006,G$22,FALSE)</f>
        <v/>
      </c>
      <c r="H454" s="46" t="str">
        <f>VLOOKUP($B454,LT!$AH$7:$AN$3006,H$22,FALSE)</f>
        <v/>
      </c>
      <c r="I454" s="18">
        <v>431</v>
      </c>
    </row>
    <row r="455" spans="2:9" ht="30" customHeight="1" thickTop="1" thickBot="1" x14ac:dyDescent="0.3">
      <c r="B455" s="33">
        <f>LARGE(LT!$AH$7:$AH$3006,I455)</f>
        <v>4.5689999999998697E-2</v>
      </c>
      <c r="C455" s="46" t="str">
        <f>VLOOKUP($B455,LT!$AH$7:$AN$3006,C$22,FALSE)</f>
        <v/>
      </c>
      <c r="D455" s="46" t="str">
        <f>VLOOKUP($B455,LT!$AH$7:$AN$3006,D$22,FALSE)</f>
        <v/>
      </c>
      <c r="E455" s="132" t="str">
        <f>VLOOKUP($B455,LT!$AH$7:$AN$3006,E$22,FALSE)</f>
        <v/>
      </c>
      <c r="F455" s="132" t="str">
        <f>VLOOKUP($B455,LT!$AH$7:$AN$3006,F$22,FALSE)</f>
        <v/>
      </c>
      <c r="G455" s="46" t="str">
        <f>VLOOKUP($B455,LT!$AH$7:$AN$3006,G$22,FALSE)</f>
        <v/>
      </c>
      <c r="H455" s="46" t="str">
        <f>VLOOKUP($B455,LT!$AH$7:$AN$3006,H$22,FALSE)</f>
        <v/>
      </c>
      <c r="I455" s="18">
        <v>432</v>
      </c>
    </row>
    <row r="456" spans="2:9" ht="30" customHeight="1" thickTop="1" thickBot="1" x14ac:dyDescent="0.3">
      <c r="B456" s="33">
        <f>LARGE(LT!$AH$7:$AH$3006,I456)</f>
        <v>4.5679999999998701E-2</v>
      </c>
      <c r="C456" s="46" t="str">
        <f>VLOOKUP($B456,LT!$AH$7:$AN$3006,C$22,FALSE)</f>
        <v/>
      </c>
      <c r="D456" s="46" t="str">
        <f>VLOOKUP($B456,LT!$AH$7:$AN$3006,D$22,FALSE)</f>
        <v/>
      </c>
      <c r="E456" s="132" t="str">
        <f>VLOOKUP($B456,LT!$AH$7:$AN$3006,E$22,FALSE)</f>
        <v/>
      </c>
      <c r="F456" s="132" t="str">
        <f>VLOOKUP($B456,LT!$AH$7:$AN$3006,F$22,FALSE)</f>
        <v/>
      </c>
      <c r="G456" s="46" t="str">
        <f>VLOOKUP($B456,LT!$AH$7:$AN$3006,G$22,FALSE)</f>
        <v/>
      </c>
      <c r="H456" s="46" t="str">
        <f>VLOOKUP($B456,LT!$AH$7:$AN$3006,H$22,FALSE)</f>
        <v/>
      </c>
      <c r="I456" s="18">
        <v>433</v>
      </c>
    </row>
    <row r="457" spans="2:9" ht="30" customHeight="1" thickTop="1" thickBot="1" x14ac:dyDescent="0.3">
      <c r="B457" s="33">
        <f>LARGE(LT!$AH$7:$AH$3006,I457)</f>
        <v>4.5669999999998698E-2</v>
      </c>
      <c r="C457" s="46" t="str">
        <f>VLOOKUP($B457,LT!$AH$7:$AN$3006,C$22,FALSE)</f>
        <v/>
      </c>
      <c r="D457" s="46" t="str">
        <f>VLOOKUP($B457,LT!$AH$7:$AN$3006,D$22,FALSE)</f>
        <v/>
      </c>
      <c r="E457" s="132" t="str">
        <f>VLOOKUP($B457,LT!$AH$7:$AN$3006,E$22,FALSE)</f>
        <v/>
      </c>
      <c r="F457" s="132" t="str">
        <f>VLOOKUP($B457,LT!$AH$7:$AN$3006,F$22,FALSE)</f>
        <v/>
      </c>
      <c r="G457" s="46" t="str">
        <f>VLOOKUP($B457,LT!$AH$7:$AN$3006,G$22,FALSE)</f>
        <v/>
      </c>
      <c r="H457" s="46" t="str">
        <f>VLOOKUP($B457,LT!$AH$7:$AN$3006,H$22,FALSE)</f>
        <v/>
      </c>
      <c r="I457" s="18">
        <v>434</v>
      </c>
    </row>
    <row r="458" spans="2:9" ht="30" customHeight="1" thickTop="1" thickBot="1" x14ac:dyDescent="0.3">
      <c r="B458" s="33">
        <f>LARGE(LT!$AH$7:$AH$3006,I458)</f>
        <v>4.5659999999998702E-2</v>
      </c>
      <c r="C458" s="46" t="str">
        <f>VLOOKUP($B458,LT!$AH$7:$AN$3006,C$22,FALSE)</f>
        <v/>
      </c>
      <c r="D458" s="46" t="str">
        <f>VLOOKUP($B458,LT!$AH$7:$AN$3006,D$22,FALSE)</f>
        <v/>
      </c>
      <c r="E458" s="132" t="str">
        <f>VLOOKUP($B458,LT!$AH$7:$AN$3006,E$22,FALSE)</f>
        <v/>
      </c>
      <c r="F458" s="132" t="str">
        <f>VLOOKUP($B458,LT!$AH$7:$AN$3006,F$22,FALSE)</f>
        <v/>
      </c>
      <c r="G458" s="46" t="str">
        <f>VLOOKUP($B458,LT!$AH$7:$AN$3006,G$22,FALSE)</f>
        <v/>
      </c>
      <c r="H458" s="46" t="str">
        <f>VLOOKUP($B458,LT!$AH$7:$AN$3006,H$22,FALSE)</f>
        <v/>
      </c>
      <c r="I458" s="18">
        <v>435</v>
      </c>
    </row>
    <row r="459" spans="2:9" ht="30" customHeight="1" thickTop="1" thickBot="1" x14ac:dyDescent="0.3">
      <c r="B459" s="33">
        <f>LARGE(LT!$AH$7:$AH$3006,I459)</f>
        <v>4.5649999999998699E-2</v>
      </c>
      <c r="C459" s="46" t="str">
        <f>VLOOKUP($B459,LT!$AH$7:$AN$3006,C$22,FALSE)</f>
        <v/>
      </c>
      <c r="D459" s="46" t="str">
        <f>VLOOKUP($B459,LT!$AH$7:$AN$3006,D$22,FALSE)</f>
        <v/>
      </c>
      <c r="E459" s="132" t="str">
        <f>VLOOKUP($B459,LT!$AH$7:$AN$3006,E$22,FALSE)</f>
        <v/>
      </c>
      <c r="F459" s="132" t="str">
        <f>VLOOKUP($B459,LT!$AH$7:$AN$3006,F$22,FALSE)</f>
        <v/>
      </c>
      <c r="G459" s="46" t="str">
        <f>VLOOKUP($B459,LT!$AH$7:$AN$3006,G$22,FALSE)</f>
        <v/>
      </c>
      <c r="H459" s="46" t="str">
        <f>VLOOKUP($B459,LT!$AH$7:$AN$3006,H$22,FALSE)</f>
        <v/>
      </c>
      <c r="I459" s="18">
        <v>436</v>
      </c>
    </row>
    <row r="460" spans="2:9" ht="30" customHeight="1" thickTop="1" thickBot="1" x14ac:dyDescent="0.3">
      <c r="B460" s="33">
        <f>LARGE(LT!$AH$7:$AH$3006,I460)</f>
        <v>4.5639999999998702E-2</v>
      </c>
      <c r="C460" s="46" t="str">
        <f>VLOOKUP($B460,LT!$AH$7:$AN$3006,C$22,FALSE)</f>
        <v/>
      </c>
      <c r="D460" s="46" t="str">
        <f>VLOOKUP($B460,LT!$AH$7:$AN$3006,D$22,FALSE)</f>
        <v/>
      </c>
      <c r="E460" s="132" t="str">
        <f>VLOOKUP($B460,LT!$AH$7:$AN$3006,E$22,FALSE)</f>
        <v/>
      </c>
      <c r="F460" s="132" t="str">
        <f>VLOOKUP($B460,LT!$AH$7:$AN$3006,F$22,FALSE)</f>
        <v/>
      </c>
      <c r="G460" s="46" t="str">
        <f>VLOOKUP($B460,LT!$AH$7:$AN$3006,G$22,FALSE)</f>
        <v/>
      </c>
      <c r="H460" s="46" t="str">
        <f>VLOOKUP($B460,LT!$AH$7:$AN$3006,H$22,FALSE)</f>
        <v/>
      </c>
      <c r="I460" s="18">
        <v>437</v>
      </c>
    </row>
    <row r="461" spans="2:9" ht="30" customHeight="1" thickTop="1" thickBot="1" x14ac:dyDescent="0.3">
      <c r="B461" s="33">
        <f>LARGE(LT!$AH$7:$AH$3006,I461)</f>
        <v>4.5629999999998699E-2</v>
      </c>
      <c r="C461" s="46" t="str">
        <f>VLOOKUP($B461,LT!$AH$7:$AN$3006,C$22,FALSE)</f>
        <v/>
      </c>
      <c r="D461" s="46" t="str">
        <f>VLOOKUP($B461,LT!$AH$7:$AN$3006,D$22,FALSE)</f>
        <v/>
      </c>
      <c r="E461" s="132" t="str">
        <f>VLOOKUP($B461,LT!$AH$7:$AN$3006,E$22,FALSE)</f>
        <v/>
      </c>
      <c r="F461" s="132" t="str">
        <f>VLOOKUP($B461,LT!$AH$7:$AN$3006,F$22,FALSE)</f>
        <v/>
      </c>
      <c r="G461" s="46" t="str">
        <f>VLOOKUP($B461,LT!$AH$7:$AN$3006,G$22,FALSE)</f>
        <v/>
      </c>
      <c r="H461" s="46" t="str">
        <f>VLOOKUP($B461,LT!$AH$7:$AN$3006,H$22,FALSE)</f>
        <v/>
      </c>
      <c r="I461" s="18">
        <v>438</v>
      </c>
    </row>
    <row r="462" spans="2:9" ht="30" customHeight="1" thickTop="1" thickBot="1" x14ac:dyDescent="0.3">
      <c r="B462" s="33">
        <f>LARGE(LT!$AH$7:$AH$3006,I462)</f>
        <v>4.5619999999998703E-2</v>
      </c>
      <c r="C462" s="46" t="str">
        <f>VLOOKUP($B462,LT!$AH$7:$AN$3006,C$22,FALSE)</f>
        <v/>
      </c>
      <c r="D462" s="46" t="str">
        <f>VLOOKUP($B462,LT!$AH$7:$AN$3006,D$22,FALSE)</f>
        <v/>
      </c>
      <c r="E462" s="132" t="str">
        <f>VLOOKUP($B462,LT!$AH$7:$AN$3006,E$22,FALSE)</f>
        <v/>
      </c>
      <c r="F462" s="132" t="str">
        <f>VLOOKUP($B462,LT!$AH$7:$AN$3006,F$22,FALSE)</f>
        <v/>
      </c>
      <c r="G462" s="46" t="str">
        <f>VLOOKUP($B462,LT!$AH$7:$AN$3006,G$22,FALSE)</f>
        <v/>
      </c>
      <c r="H462" s="46" t="str">
        <f>VLOOKUP($B462,LT!$AH$7:$AN$3006,H$22,FALSE)</f>
        <v/>
      </c>
      <c r="I462" s="18">
        <v>439</v>
      </c>
    </row>
    <row r="463" spans="2:9" ht="30" customHeight="1" thickTop="1" thickBot="1" x14ac:dyDescent="0.3">
      <c r="B463" s="33">
        <f>LARGE(LT!$AH$7:$AH$3006,I463)</f>
        <v>4.56099999999987E-2</v>
      </c>
      <c r="C463" s="46" t="str">
        <f>VLOOKUP($B463,LT!$AH$7:$AN$3006,C$22,FALSE)</f>
        <v/>
      </c>
      <c r="D463" s="46" t="str">
        <f>VLOOKUP($B463,LT!$AH$7:$AN$3006,D$22,FALSE)</f>
        <v/>
      </c>
      <c r="E463" s="132" t="str">
        <f>VLOOKUP($B463,LT!$AH$7:$AN$3006,E$22,FALSE)</f>
        <v/>
      </c>
      <c r="F463" s="132" t="str">
        <f>VLOOKUP($B463,LT!$AH$7:$AN$3006,F$22,FALSE)</f>
        <v/>
      </c>
      <c r="G463" s="46" t="str">
        <f>VLOOKUP($B463,LT!$AH$7:$AN$3006,G$22,FALSE)</f>
        <v/>
      </c>
      <c r="H463" s="46" t="str">
        <f>VLOOKUP($B463,LT!$AH$7:$AN$3006,H$22,FALSE)</f>
        <v/>
      </c>
      <c r="I463" s="18">
        <v>440</v>
      </c>
    </row>
    <row r="464" spans="2:9" ht="30" customHeight="1" thickTop="1" thickBot="1" x14ac:dyDescent="0.3">
      <c r="B464" s="33">
        <f>LARGE(LT!$AH$7:$AH$3006,I464)</f>
        <v>4.5599999999998697E-2</v>
      </c>
      <c r="C464" s="46" t="str">
        <f>VLOOKUP($B464,LT!$AH$7:$AN$3006,C$22,FALSE)</f>
        <v/>
      </c>
      <c r="D464" s="46" t="str">
        <f>VLOOKUP($B464,LT!$AH$7:$AN$3006,D$22,FALSE)</f>
        <v/>
      </c>
      <c r="E464" s="132" t="str">
        <f>VLOOKUP($B464,LT!$AH$7:$AN$3006,E$22,FALSE)</f>
        <v/>
      </c>
      <c r="F464" s="132" t="str">
        <f>VLOOKUP($B464,LT!$AH$7:$AN$3006,F$22,FALSE)</f>
        <v/>
      </c>
      <c r="G464" s="46" t="str">
        <f>VLOOKUP($B464,LT!$AH$7:$AN$3006,G$22,FALSE)</f>
        <v/>
      </c>
      <c r="H464" s="46" t="str">
        <f>VLOOKUP($B464,LT!$AH$7:$AN$3006,H$22,FALSE)</f>
        <v/>
      </c>
      <c r="I464" s="18">
        <v>441</v>
      </c>
    </row>
    <row r="465" spans="2:9" ht="30" customHeight="1" thickTop="1" thickBot="1" x14ac:dyDescent="0.3">
      <c r="B465" s="33">
        <f>LARGE(LT!$AH$7:$AH$3006,I465)</f>
        <v>4.5589999999998701E-2</v>
      </c>
      <c r="C465" s="46" t="str">
        <f>VLOOKUP($B465,LT!$AH$7:$AN$3006,C$22,FALSE)</f>
        <v/>
      </c>
      <c r="D465" s="46" t="str">
        <f>VLOOKUP($B465,LT!$AH$7:$AN$3006,D$22,FALSE)</f>
        <v/>
      </c>
      <c r="E465" s="132" t="str">
        <f>VLOOKUP($B465,LT!$AH$7:$AN$3006,E$22,FALSE)</f>
        <v/>
      </c>
      <c r="F465" s="132" t="str">
        <f>VLOOKUP($B465,LT!$AH$7:$AN$3006,F$22,FALSE)</f>
        <v/>
      </c>
      <c r="G465" s="46" t="str">
        <f>VLOOKUP($B465,LT!$AH$7:$AN$3006,G$22,FALSE)</f>
        <v/>
      </c>
      <c r="H465" s="46" t="str">
        <f>VLOOKUP($B465,LT!$AH$7:$AN$3006,H$22,FALSE)</f>
        <v/>
      </c>
      <c r="I465" s="18">
        <v>442</v>
      </c>
    </row>
    <row r="466" spans="2:9" ht="30" customHeight="1" thickTop="1" thickBot="1" x14ac:dyDescent="0.3">
      <c r="B466" s="33">
        <f>LARGE(LT!$AH$7:$AH$3006,I466)</f>
        <v>4.5579999999998601E-2</v>
      </c>
      <c r="C466" s="46" t="str">
        <f>VLOOKUP($B466,LT!$AH$7:$AN$3006,C$22,FALSE)</f>
        <v/>
      </c>
      <c r="D466" s="46" t="str">
        <f>VLOOKUP($B466,LT!$AH$7:$AN$3006,D$22,FALSE)</f>
        <v/>
      </c>
      <c r="E466" s="132" t="str">
        <f>VLOOKUP($B466,LT!$AH$7:$AN$3006,E$22,FALSE)</f>
        <v/>
      </c>
      <c r="F466" s="132" t="str">
        <f>VLOOKUP($B466,LT!$AH$7:$AN$3006,F$22,FALSE)</f>
        <v/>
      </c>
      <c r="G466" s="46" t="str">
        <f>VLOOKUP($B466,LT!$AH$7:$AN$3006,G$22,FALSE)</f>
        <v/>
      </c>
      <c r="H466" s="46" t="str">
        <f>VLOOKUP($B466,LT!$AH$7:$AN$3006,H$22,FALSE)</f>
        <v/>
      </c>
      <c r="I466" s="18">
        <v>443</v>
      </c>
    </row>
    <row r="467" spans="2:9" ht="30" customHeight="1" thickTop="1" thickBot="1" x14ac:dyDescent="0.3">
      <c r="B467" s="33">
        <f>LARGE(LT!$AH$7:$AH$3006,I467)</f>
        <v>4.5569999999998598E-2</v>
      </c>
      <c r="C467" s="46" t="str">
        <f>VLOOKUP($B467,LT!$AH$7:$AN$3006,C$22,FALSE)</f>
        <v/>
      </c>
      <c r="D467" s="46" t="str">
        <f>VLOOKUP($B467,LT!$AH$7:$AN$3006,D$22,FALSE)</f>
        <v/>
      </c>
      <c r="E467" s="132" t="str">
        <f>VLOOKUP($B467,LT!$AH$7:$AN$3006,E$22,FALSE)</f>
        <v/>
      </c>
      <c r="F467" s="132" t="str">
        <f>VLOOKUP($B467,LT!$AH$7:$AN$3006,F$22,FALSE)</f>
        <v/>
      </c>
      <c r="G467" s="46" t="str">
        <f>VLOOKUP($B467,LT!$AH$7:$AN$3006,G$22,FALSE)</f>
        <v/>
      </c>
      <c r="H467" s="46" t="str">
        <f>VLOOKUP($B467,LT!$AH$7:$AN$3006,H$22,FALSE)</f>
        <v/>
      </c>
      <c r="I467" s="18">
        <v>444</v>
      </c>
    </row>
    <row r="468" spans="2:9" ht="30" customHeight="1" thickTop="1" thickBot="1" x14ac:dyDescent="0.3">
      <c r="B468" s="33">
        <f>LARGE(LT!$AH$7:$AH$3006,I468)</f>
        <v>4.5559999999998602E-2</v>
      </c>
      <c r="C468" s="46" t="str">
        <f>VLOOKUP($B468,LT!$AH$7:$AN$3006,C$22,FALSE)</f>
        <v/>
      </c>
      <c r="D468" s="46" t="str">
        <f>VLOOKUP($B468,LT!$AH$7:$AN$3006,D$22,FALSE)</f>
        <v/>
      </c>
      <c r="E468" s="132" t="str">
        <f>VLOOKUP($B468,LT!$AH$7:$AN$3006,E$22,FALSE)</f>
        <v/>
      </c>
      <c r="F468" s="132" t="str">
        <f>VLOOKUP($B468,LT!$AH$7:$AN$3006,F$22,FALSE)</f>
        <v/>
      </c>
      <c r="G468" s="46" t="str">
        <f>VLOOKUP($B468,LT!$AH$7:$AN$3006,G$22,FALSE)</f>
        <v/>
      </c>
      <c r="H468" s="46" t="str">
        <f>VLOOKUP($B468,LT!$AH$7:$AN$3006,H$22,FALSE)</f>
        <v/>
      </c>
      <c r="I468" s="18">
        <v>445</v>
      </c>
    </row>
    <row r="469" spans="2:9" ht="30" customHeight="1" thickTop="1" thickBot="1" x14ac:dyDescent="0.3">
      <c r="B469" s="33">
        <f>LARGE(LT!$AH$7:$AH$3006,I469)</f>
        <v>4.5549999999998599E-2</v>
      </c>
      <c r="C469" s="46" t="str">
        <f>VLOOKUP($B469,LT!$AH$7:$AN$3006,C$22,FALSE)</f>
        <v/>
      </c>
      <c r="D469" s="46" t="str">
        <f>VLOOKUP($B469,LT!$AH$7:$AN$3006,D$22,FALSE)</f>
        <v/>
      </c>
      <c r="E469" s="132" t="str">
        <f>VLOOKUP($B469,LT!$AH$7:$AN$3006,E$22,FALSE)</f>
        <v/>
      </c>
      <c r="F469" s="132" t="str">
        <f>VLOOKUP($B469,LT!$AH$7:$AN$3006,F$22,FALSE)</f>
        <v/>
      </c>
      <c r="G469" s="46" t="str">
        <f>VLOOKUP($B469,LT!$AH$7:$AN$3006,G$22,FALSE)</f>
        <v/>
      </c>
      <c r="H469" s="46" t="str">
        <f>VLOOKUP($B469,LT!$AH$7:$AN$3006,H$22,FALSE)</f>
        <v/>
      </c>
      <c r="I469" s="18">
        <v>446</v>
      </c>
    </row>
    <row r="470" spans="2:9" ht="30" customHeight="1" thickTop="1" thickBot="1" x14ac:dyDescent="0.3">
      <c r="B470" s="33">
        <f>LARGE(LT!$AH$7:$AH$3006,I470)</f>
        <v>4.5539999999998602E-2</v>
      </c>
      <c r="C470" s="46" t="str">
        <f>VLOOKUP($B470,LT!$AH$7:$AN$3006,C$22,FALSE)</f>
        <v/>
      </c>
      <c r="D470" s="46" t="str">
        <f>VLOOKUP($B470,LT!$AH$7:$AN$3006,D$22,FALSE)</f>
        <v/>
      </c>
      <c r="E470" s="132" t="str">
        <f>VLOOKUP($B470,LT!$AH$7:$AN$3006,E$22,FALSE)</f>
        <v/>
      </c>
      <c r="F470" s="132" t="str">
        <f>VLOOKUP($B470,LT!$AH$7:$AN$3006,F$22,FALSE)</f>
        <v/>
      </c>
      <c r="G470" s="46" t="str">
        <f>VLOOKUP($B470,LT!$AH$7:$AN$3006,G$22,FALSE)</f>
        <v/>
      </c>
      <c r="H470" s="46" t="str">
        <f>VLOOKUP($B470,LT!$AH$7:$AN$3006,H$22,FALSE)</f>
        <v/>
      </c>
      <c r="I470" s="18">
        <v>447</v>
      </c>
    </row>
    <row r="471" spans="2:9" ht="30" customHeight="1" thickTop="1" thickBot="1" x14ac:dyDescent="0.3">
      <c r="B471" s="33">
        <f>LARGE(LT!$AH$7:$AH$3006,I471)</f>
        <v>4.5529999999998599E-2</v>
      </c>
      <c r="C471" s="46" t="str">
        <f>VLOOKUP($B471,LT!$AH$7:$AN$3006,C$22,FALSE)</f>
        <v/>
      </c>
      <c r="D471" s="46" t="str">
        <f>VLOOKUP($B471,LT!$AH$7:$AN$3006,D$22,FALSE)</f>
        <v/>
      </c>
      <c r="E471" s="132" t="str">
        <f>VLOOKUP($B471,LT!$AH$7:$AN$3006,E$22,FALSE)</f>
        <v/>
      </c>
      <c r="F471" s="132" t="str">
        <f>VLOOKUP($B471,LT!$AH$7:$AN$3006,F$22,FALSE)</f>
        <v/>
      </c>
      <c r="G471" s="46" t="str">
        <f>VLOOKUP($B471,LT!$AH$7:$AN$3006,G$22,FALSE)</f>
        <v/>
      </c>
      <c r="H471" s="46" t="str">
        <f>VLOOKUP($B471,LT!$AH$7:$AN$3006,H$22,FALSE)</f>
        <v/>
      </c>
      <c r="I471" s="18">
        <v>448</v>
      </c>
    </row>
    <row r="472" spans="2:9" ht="30" customHeight="1" thickTop="1" thickBot="1" x14ac:dyDescent="0.3">
      <c r="B472" s="33">
        <f>LARGE(LT!$AH$7:$AH$3006,I472)</f>
        <v>4.5519999999998603E-2</v>
      </c>
      <c r="C472" s="46" t="str">
        <f>VLOOKUP($B472,LT!$AH$7:$AN$3006,C$22,FALSE)</f>
        <v/>
      </c>
      <c r="D472" s="46" t="str">
        <f>VLOOKUP($B472,LT!$AH$7:$AN$3006,D$22,FALSE)</f>
        <v/>
      </c>
      <c r="E472" s="132" t="str">
        <f>VLOOKUP($B472,LT!$AH$7:$AN$3006,E$22,FALSE)</f>
        <v/>
      </c>
      <c r="F472" s="132" t="str">
        <f>VLOOKUP($B472,LT!$AH$7:$AN$3006,F$22,FALSE)</f>
        <v/>
      </c>
      <c r="G472" s="46" t="str">
        <f>VLOOKUP($B472,LT!$AH$7:$AN$3006,G$22,FALSE)</f>
        <v/>
      </c>
      <c r="H472" s="46" t="str">
        <f>VLOOKUP($B472,LT!$AH$7:$AN$3006,H$22,FALSE)</f>
        <v/>
      </c>
      <c r="I472" s="18">
        <v>449</v>
      </c>
    </row>
    <row r="473" spans="2:9" ht="30" customHeight="1" thickTop="1" thickBot="1" x14ac:dyDescent="0.3">
      <c r="B473" s="33">
        <f>LARGE(LT!$AH$7:$AH$3006,I473)</f>
        <v>4.55099999999986E-2</v>
      </c>
      <c r="C473" s="46" t="str">
        <f>VLOOKUP($B473,LT!$AH$7:$AN$3006,C$22,FALSE)</f>
        <v/>
      </c>
      <c r="D473" s="46" t="str">
        <f>VLOOKUP($B473,LT!$AH$7:$AN$3006,D$22,FALSE)</f>
        <v/>
      </c>
      <c r="E473" s="132" t="str">
        <f>VLOOKUP($B473,LT!$AH$7:$AN$3006,E$22,FALSE)</f>
        <v/>
      </c>
      <c r="F473" s="132" t="str">
        <f>VLOOKUP($B473,LT!$AH$7:$AN$3006,F$22,FALSE)</f>
        <v/>
      </c>
      <c r="G473" s="46" t="str">
        <f>VLOOKUP($B473,LT!$AH$7:$AN$3006,G$22,FALSE)</f>
        <v/>
      </c>
      <c r="H473" s="46" t="str">
        <f>VLOOKUP($B473,LT!$AH$7:$AN$3006,H$22,FALSE)</f>
        <v/>
      </c>
      <c r="I473" s="18">
        <v>450</v>
      </c>
    </row>
    <row r="474" spans="2:9" ht="30" customHeight="1" thickTop="1" thickBot="1" x14ac:dyDescent="0.3">
      <c r="B474" s="33">
        <f>LARGE(LT!$AH$7:$AH$3006,I474)</f>
        <v>4.5499999999998597E-2</v>
      </c>
      <c r="C474" s="46" t="str">
        <f>VLOOKUP($B474,LT!$AH$7:$AN$3006,C$22,FALSE)</f>
        <v/>
      </c>
      <c r="D474" s="46" t="str">
        <f>VLOOKUP($B474,LT!$AH$7:$AN$3006,D$22,FALSE)</f>
        <v/>
      </c>
      <c r="E474" s="132" t="str">
        <f>VLOOKUP($B474,LT!$AH$7:$AN$3006,E$22,FALSE)</f>
        <v/>
      </c>
      <c r="F474" s="132" t="str">
        <f>VLOOKUP($B474,LT!$AH$7:$AN$3006,F$22,FALSE)</f>
        <v/>
      </c>
      <c r="G474" s="46" t="str">
        <f>VLOOKUP($B474,LT!$AH$7:$AN$3006,G$22,FALSE)</f>
        <v/>
      </c>
      <c r="H474" s="46" t="str">
        <f>VLOOKUP($B474,LT!$AH$7:$AN$3006,H$22,FALSE)</f>
        <v/>
      </c>
      <c r="I474" s="18">
        <v>451</v>
      </c>
    </row>
    <row r="475" spans="2:9" ht="30" customHeight="1" thickTop="1" thickBot="1" x14ac:dyDescent="0.3">
      <c r="B475" s="33">
        <f>LARGE(LT!$AH$7:$AH$3006,I475)</f>
        <v>4.5489999999998601E-2</v>
      </c>
      <c r="C475" s="46" t="str">
        <f>VLOOKUP($B475,LT!$AH$7:$AN$3006,C$22,FALSE)</f>
        <v/>
      </c>
      <c r="D475" s="46" t="str">
        <f>VLOOKUP($B475,LT!$AH$7:$AN$3006,D$22,FALSE)</f>
        <v/>
      </c>
      <c r="E475" s="132" t="str">
        <f>VLOOKUP($B475,LT!$AH$7:$AN$3006,E$22,FALSE)</f>
        <v/>
      </c>
      <c r="F475" s="132" t="str">
        <f>VLOOKUP($B475,LT!$AH$7:$AN$3006,F$22,FALSE)</f>
        <v/>
      </c>
      <c r="G475" s="46" t="str">
        <f>VLOOKUP($B475,LT!$AH$7:$AN$3006,G$22,FALSE)</f>
        <v/>
      </c>
      <c r="H475" s="46" t="str">
        <f>VLOOKUP($B475,LT!$AH$7:$AN$3006,H$22,FALSE)</f>
        <v/>
      </c>
      <c r="I475" s="18">
        <v>452</v>
      </c>
    </row>
    <row r="476" spans="2:9" ht="30" customHeight="1" thickTop="1" thickBot="1" x14ac:dyDescent="0.3">
      <c r="B476" s="33">
        <f>LARGE(LT!$AH$7:$AH$3006,I476)</f>
        <v>4.5479999999998598E-2</v>
      </c>
      <c r="C476" s="46" t="str">
        <f>VLOOKUP($B476,LT!$AH$7:$AN$3006,C$22,FALSE)</f>
        <v/>
      </c>
      <c r="D476" s="46" t="str">
        <f>VLOOKUP($B476,LT!$AH$7:$AN$3006,D$22,FALSE)</f>
        <v/>
      </c>
      <c r="E476" s="132" t="str">
        <f>VLOOKUP($B476,LT!$AH$7:$AN$3006,E$22,FALSE)</f>
        <v/>
      </c>
      <c r="F476" s="132" t="str">
        <f>VLOOKUP($B476,LT!$AH$7:$AN$3006,F$22,FALSE)</f>
        <v/>
      </c>
      <c r="G476" s="46" t="str">
        <f>VLOOKUP($B476,LT!$AH$7:$AN$3006,G$22,FALSE)</f>
        <v/>
      </c>
      <c r="H476" s="46" t="str">
        <f>VLOOKUP($B476,LT!$AH$7:$AN$3006,H$22,FALSE)</f>
        <v/>
      </c>
      <c r="I476" s="18">
        <v>453</v>
      </c>
    </row>
    <row r="477" spans="2:9" ht="30" customHeight="1" thickTop="1" thickBot="1" x14ac:dyDescent="0.3">
      <c r="B477" s="33">
        <f>LARGE(LT!$AH$7:$AH$3006,I477)</f>
        <v>4.5469999999998602E-2</v>
      </c>
      <c r="C477" s="46" t="str">
        <f>VLOOKUP($B477,LT!$AH$7:$AN$3006,C$22,FALSE)</f>
        <v/>
      </c>
      <c r="D477" s="46" t="str">
        <f>VLOOKUP($B477,LT!$AH$7:$AN$3006,D$22,FALSE)</f>
        <v/>
      </c>
      <c r="E477" s="132" t="str">
        <f>VLOOKUP($B477,LT!$AH$7:$AN$3006,E$22,FALSE)</f>
        <v/>
      </c>
      <c r="F477" s="132" t="str">
        <f>VLOOKUP($B477,LT!$AH$7:$AN$3006,F$22,FALSE)</f>
        <v/>
      </c>
      <c r="G477" s="46" t="str">
        <f>VLOOKUP($B477,LT!$AH$7:$AN$3006,G$22,FALSE)</f>
        <v/>
      </c>
      <c r="H477" s="46" t="str">
        <f>VLOOKUP($B477,LT!$AH$7:$AN$3006,H$22,FALSE)</f>
        <v/>
      </c>
      <c r="I477" s="18">
        <v>454</v>
      </c>
    </row>
    <row r="478" spans="2:9" ht="30" customHeight="1" thickTop="1" thickBot="1" x14ac:dyDescent="0.3">
      <c r="B478" s="33">
        <f>LARGE(LT!$AH$7:$AH$3006,I478)</f>
        <v>4.5459999999998599E-2</v>
      </c>
      <c r="C478" s="46" t="str">
        <f>VLOOKUP($B478,LT!$AH$7:$AN$3006,C$22,FALSE)</f>
        <v/>
      </c>
      <c r="D478" s="46" t="str">
        <f>VLOOKUP($B478,LT!$AH$7:$AN$3006,D$22,FALSE)</f>
        <v/>
      </c>
      <c r="E478" s="132" t="str">
        <f>VLOOKUP($B478,LT!$AH$7:$AN$3006,E$22,FALSE)</f>
        <v/>
      </c>
      <c r="F478" s="132" t="str">
        <f>VLOOKUP($B478,LT!$AH$7:$AN$3006,F$22,FALSE)</f>
        <v/>
      </c>
      <c r="G478" s="46" t="str">
        <f>VLOOKUP($B478,LT!$AH$7:$AN$3006,G$22,FALSE)</f>
        <v/>
      </c>
      <c r="H478" s="46" t="str">
        <f>VLOOKUP($B478,LT!$AH$7:$AN$3006,H$22,FALSE)</f>
        <v/>
      </c>
      <c r="I478" s="18">
        <v>455</v>
      </c>
    </row>
    <row r="479" spans="2:9" ht="30" customHeight="1" thickTop="1" thickBot="1" x14ac:dyDescent="0.3">
      <c r="B479" s="33">
        <f>LARGE(LT!$AH$7:$AH$3006,I479)</f>
        <v>4.5449999999998603E-2</v>
      </c>
      <c r="C479" s="46" t="str">
        <f>VLOOKUP($B479,LT!$AH$7:$AN$3006,C$22,FALSE)</f>
        <v/>
      </c>
      <c r="D479" s="46" t="str">
        <f>VLOOKUP($B479,LT!$AH$7:$AN$3006,D$22,FALSE)</f>
        <v/>
      </c>
      <c r="E479" s="132" t="str">
        <f>VLOOKUP($B479,LT!$AH$7:$AN$3006,E$22,FALSE)</f>
        <v/>
      </c>
      <c r="F479" s="132" t="str">
        <f>VLOOKUP($B479,LT!$AH$7:$AN$3006,F$22,FALSE)</f>
        <v/>
      </c>
      <c r="G479" s="46" t="str">
        <f>VLOOKUP($B479,LT!$AH$7:$AN$3006,G$22,FALSE)</f>
        <v/>
      </c>
      <c r="H479" s="46" t="str">
        <f>VLOOKUP($B479,LT!$AH$7:$AN$3006,H$22,FALSE)</f>
        <v/>
      </c>
      <c r="I479" s="18">
        <v>456</v>
      </c>
    </row>
    <row r="480" spans="2:9" ht="30" customHeight="1" thickTop="1" thickBot="1" x14ac:dyDescent="0.3">
      <c r="B480" s="33">
        <f>LARGE(LT!$AH$7:$AH$3006,I480)</f>
        <v>4.54399999999986E-2</v>
      </c>
      <c r="C480" s="46" t="str">
        <f>VLOOKUP($B480,LT!$AH$7:$AN$3006,C$22,FALSE)</f>
        <v/>
      </c>
      <c r="D480" s="46" t="str">
        <f>VLOOKUP($B480,LT!$AH$7:$AN$3006,D$22,FALSE)</f>
        <v/>
      </c>
      <c r="E480" s="132" t="str">
        <f>VLOOKUP($B480,LT!$AH$7:$AN$3006,E$22,FALSE)</f>
        <v/>
      </c>
      <c r="F480" s="132" t="str">
        <f>VLOOKUP($B480,LT!$AH$7:$AN$3006,F$22,FALSE)</f>
        <v/>
      </c>
      <c r="G480" s="46" t="str">
        <f>VLOOKUP($B480,LT!$AH$7:$AN$3006,G$22,FALSE)</f>
        <v/>
      </c>
      <c r="H480" s="46" t="str">
        <f>VLOOKUP($B480,LT!$AH$7:$AN$3006,H$22,FALSE)</f>
        <v/>
      </c>
      <c r="I480" s="18">
        <v>457</v>
      </c>
    </row>
    <row r="481" spans="2:9" ht="30" customHeight="1" thickTop="1" thickBot="1" x14ac:dyDescent="0.3">
      <c r="B481" s="33">
        <f>LARGE(LT!$AH$7:$AH$3006,I481)</f>
        <v>4.5429999999998603E-2</v>
      </c>
      <c r="C481" s="46" t="str">
        <f>VLOOKUP($B481,LT!$AH$7:$AN$3006,C$22,FALSE)</f>
        <v/>
      </c>
      <c r="D481" s="46" t="str">
        <f>VLOOKUP($B481,LT!$AH$7:$AN$3006,D$22,FALSE)</f>
        <v/>
      </c>
      <c r="E481" s="132" t="str">
        <f>VLOOKUP($B481,LT!$AH$7:$AN$3006,E$22,FALSE)</f>
        <v/>
      </c>
      <c r="F481" s="132" t="str">
        <f>VLOOKUP($B481,LT!$AH$7:$AN$3006,F$22,FALSE)</f>
        <v/>
      </c>
      <c r="G481" s="46" t="str">
        <f>VLOOKUP($B481,LT!$AH$7:$AN$3006,G$22,FALSE)</f>
        <v/>
      </c>
      <c r="H481" s="46" t="str">
        <f>VLOOKUP($B481,LT!$AH$7:$AN$3006,H$22,FALSE)</f>
        <v/>
      </c>
      <c r="I481" s="18">
        <v>458</v>
      </c>
    </row>
    <row r="482" spans="2:9" ht="30" customHeight="1" thickTop="1" thickBot="1" x14ac:dyDescent="0.3">
      <c r="B482" s="33">
        <f>LARGE(LT!$AH$7:$AH$3006,I482)</f>
        <v>4.54199999999986E-2</v>
      </c>
      <c r="C482" s="46" t="str">
        <f>VLOOKUP($B482,LT!$AH$7:$AN$3006,C$22,FALSE)</f>
        <v/>
      </c>
      <c r="D482" s="46" t="str">
        <f>VLOOKUP($B482,LT!$AH$7:$AN$3006,D$22,FALSE)</f>
        <v/>
      </c>
      <c r="E482" s="132" t="str">
        <f>VLOOKUP($B482,LT!$AH$7:$AN$3006,E$22,FALSE)</f>
        <v/>
      </c>
      <c r="F482" s="132" t="str">
        <f>VLOOKUP($B482,LT!$AH$7:$AN$3006,F$22,FALSE)</f>
        <v/>
      </c>
      <c r="G482" s="46" t="str">
        <f>VLOOKUP($B482,LT!$AH$7:$AN$3006,G$22,FALSE)</f>
        <v/>
      </c>
      <c r="H482" s="46" t="str">
        <f>VLOOKUP($B482,LT!$AH$7:$AN$3006,H$22,FALSE)</f>
        <v/>
      </c>
      <c r="I482" s="18">
        <v>459</v>
      </c>
    </row>
    <row r="483" spans="2:9" ht="30" customHeight="1" thickTop="1" thickBot="1" x14ac:dyDescent="0.3">
      <c r="B483" s="33">
        <f>LARGE(LT!$AH$7:$AH$3006,I483)</f>
        <v>4.5409999999998597E-2</v>
      </c>
      <c r="C483" s="46" t="str">
        <f>VLOOKUP($B483,LT!$AH$7:$AN$3006,C$22,FALSE)</f>
        <v/>
      </c>
      <c r="D483" s="46" t="str">
        <f>VLOOKUP($B483,LT!$AH$7:$AN$3006,D$22,FALSE)</f>
        <v/>
      </c>
      <c r="E483" s="132" t="str">
        <f>VLOOKUP($B483,LT!$AH$7:$AN$3006,E$22,FALSE)</f>
        <v/>
      </c>
      <c r="F483" s="132" t="str">
        <f>VLOOKUP($B483,LT!$AH$7:$AN$3006,F$22,FALSE)</f>
        <v/>
      </c>
      <c r="G483" s="46" t="str">
        <f>VLOOKUP($B483,LT!$AH$7:$AN$3006,G$22,FALSE)</f>
        <v/>
      </c>
      <c r="H483" s="46" t="str">
        <f>VLOOKUP($B483,LT!$AH$7:$AN$3006,H$22,FALSE)</f>
        <v/>
      </c>
      <c r="I483" s="18">
        <v>460</v>
      </c>
    </row>
    <row r="484" spans="2:9" ht="30" customHeight="1" thickTop="1" thickBot="1" x14ac:dyDescent="0.3">
      <c r="B484" s="33">
        <f>LARGE(LT!$AH$7:$AH$3006,I484)</f>
        <v>4.5399999999998601E-2</v>
      </c>
      <c r="C484" s="46" t="str">
        <f>VLOOKUP($B484,LT!$AH$7:$AN$3006,C$22,FALSE)</f>
        <v/>
      </c>
      <c r="D484" s="46" t="str">
        <f>VLOOKUP($B484,LT!$AH$7:$AN$3006,D$22,FALSE)</f>
        <v/>
      </c>
      <c r="E484" s="132" t="str">
        <f>VLOOKUP($B484,LT!$AH$7:$AN$3006,E$22,FALSE)</f>
        <v/>
      </c>
      <c r="F484" s="132" t="str">
        <f>VLOOKUP($B484,LT!$AH$7:$AN$3006,F$22,FALSE)</f>
        <v/>
      </c>
      <c r="G484" s="46" t="str">
        <f>VLOOKUP($B484,LT!$AH$7:$AN$3006,G$22,FALSE)</f>
        <v/>
      </c>
      <c r="H484" s="46" t="str">
        <f>VLOOKUP($B484,LT!$AH$7:$AN$3006,H$22,FALSE)</f>
        <v/>
      </c>
      <c r="I484" s="18">
        <v>461</v>
      </c>
    </row>
    <row r="485" spans="2:9" ht="30" customHeight="1" thickTop="1" thickBot="1" x14ac:dyDescent="0.3">
      <c r="B485" s="33">
        <f>LARGE(LT!$AH$7:$AH$3006,I485)</f>
        <v>4.5389999999998598E-2</v>
      </c>
      <c r="C485" s="46" t="str">
        <f>VLOOKUP($B485,LT!$AH$7:$AN$3006,C$22,FALSE)</f>
        <v/>
      </c>
      <c r="D485" s="46" t="str">
        <f>VLOOKUP($B485,LT!$AH$7:$AN$3006,D$22,FALSE)</f>
        <v/>
      </c>
      <c r="E485" s="132" t="str">
        <f>VLOOKUP($B485,LT!$AH$7:$AN$3006,E$22,FALSE)</f>
        <v/>
      </c>
      <c r="F485" s="132" t="str">
        <f>VLOOKUP($B485,LT!$AH$7:$AN$3006,F$22,FALSE)</f>
        <v/>
      </c>
      <c r="G485" s="46" t="str">
        <f>VLOOKUP($B485,LT!$AH$7:$AN$3006,G$22,FALSE)</f>
        <v/>
      </c>
      <c r="H485" s="46" t="str">
        <f>VLOOKUP($B485,LT!$AH$7:$AN$3006,H$22,FALSE)</f>
        <v/>
      </c>
      <c r="I485" s="18">
        <v>462</v>
      </c>
    </row>
    <row r="486" spans="2:9" ht="30" customHeight="1" thickTop="1" thickBot="1" x14ac:dyDescent="0.3">
      <c r="B486" s="33">
        <f>LARGE(LT!$AH$7:$AH$3006,I486)</f>
        <v>4.5379999999998602E-2</v>
      </c>
      <c r="C486" s="46" t="str">
        <f>VLOOKUP($B486,LT!$AH$7:$AN$3006,C$22,FALSE)</f>
        <v/>
      </c>
      <c r="D486" s="46" t="str">
        <f>VLOOKUP($B486,LT!$AH$7:$AN$3006,D$22,FALSE)</f>
        <v/>
      </c>
      <c r="E486" s="132" t="str">
        <f>VLOOKUP($B486,LT!$AH$7:$AN$3006,E$22,FALSE)</f>
        <v/>
      </c>
      <c r="F486" s="132" t="str">
        <f>VLOOKUP($B486,LT!$AH$7:$AN$3006,F$22,FALSE)</f>
        <v/>
      </c>
      <c r="G486" s="46" t="str">
        <f>VLOOKUP($B486,LT!$AH$7:$AN$3006,G$22,FALSE)</f>
        <v/>
      </c>
      <c r="H486" s="46" t="str">
        <f>VLOOKUP($B486,LT!$AH$7:$AN$3006,H$22,FALSE)</f>
        <v/>
      </c>
      <c r="I486" s="18">
        <v>463</v>
      </c>
    </row>
    <row r="487" spans="2:9" ht="30" customHeight="1" thickTop="1" thickBot="1" x14ac:dyDescent="0.3">
      <c r="B487" s="33">
        <f>LARGE(LT!$AH$7:$AH$3006,I487)</f>
        <v>4.5369999999998599E-2</v>
      </c>
      <c r="C487" s="46" t="str">
        <f>VLOOKUP($B487,LT!$AH$7:$AN$3006,C$22,FALSE)</f>
        <v/>
      </c>
      <c r="D487" s="46" t="str">
        <f>VLOOKUP($B487,LT!$AH$7:$AN$3006,D$22,FALSE)</f>
        <v/>
      </c>
      <c r="E487" s="132" t="str">
        <f>VLOOKUP($B487,LT!$AH$7:$AN$3006,E$22,FALSE)</f>
        <v/>
      </c>
      <c r="F487" s="132" t="str">
        <f>VLOOKUP($B487,LT!$AH$7:$AN$3006,F$22,FALSE)</f>
        <v/>
      </c>
      <c r="G487" s="46" t="str">
        <f>VLOOKUP($B487,LT!$AH$7:$AN$3006,G$22,FALSE)</f>
        <v/>
      </c>
      <c r="H487" s="46" t="str">
        <f>VLOOKUP($B487,LT!$AH$7:$AN$3006,H$22,FALSE)</f>
        <v/>
      </c>
      <c r="I487" s="18">
        <v>464</v>
      </c>
    </row>
    <row r="488" spans="2:9" ht="30" customHeight="1" thickTop="1" thickBot="1" x14ac:dyDescent="0.3">
      <c r="B488" s="33">
        <f>LARGE(LT!$AH$7:$AH$3006,I488)</f>
        <v>4.5359999999998603E-2</v>
      </c>
      <c r="C488" s="46" t="str">
        <f>VLOOKUP($B488,LT!$AH$7:$AN$3006,C$22,FALSE)</f>
        <v/>
      </c>
      <c r="D488" s="46" t="str">
        <f>VLOOKUP($B488,LT!$AH$7:$AN$3006,D$22,FALSE)</f>
        <v/>
      </c>
      <c r="E488" s="132" t="str">
        <f>VLOOKUP($B488,LT!$AH$7:$AN$3006,E$22,FALSE)</f>
        <v/>
      </c>
      <c r="F488" s="132" t="str">
        <f>VLOOKUP($B488,LT!$AH$7:$AN$3006,F$22,FALSE)</f>
        <v/>
      </c>
      <c r="G488" s="46" t="str">
        <f>VLOOKUP($B488,LT!$AH$7:$AN$3006,G$22,FALSE)</f>
        <v/>
      </c>
      <c r="H488" s="46" t="str">
        <f>VLOOKUP($B488,LT!$AH$7:$AN$3006,H$22,FALSE)</f>
        <v/>
      </c>
      <c r="I488" s="18">
        <v>465</v>
      </c>
    </row>
    <row r="489" spans="2:9" ht="30" customHeight="1" thickTop="1" thickBot="1" x14ac:dyDescent="0.3">
      <c r="B489" s="33">
        <f>LARGE(LT!$AH$7:$AH$3006,I489)</f>
        <v>4.53499999999986E-2</v>
      </c>
      <c r="C489" s="46" t="str">
        <f>VLOOKUP($B489,LT!$AH$7:$AN$3006,C$22,FALSE)</f>
        <v/>
      </c>
      <c r="D489" s="46" t="str">
        <f>VLOOKUP($B489,LT!$AH$7:$AN$3006,D$22,FALSE)</f>
        <v/>
      </c>
      <c r="E489" s="132" t="str">
        <f>VLOOKUP($B489,LT!$AH$7:$AN$3006,E$22,FALSE)</f>
        <v/>
      </c>
      <c r="F489" s="132" t="str">
        <f>VLOOKUP($B489,LT!$AH$7:$AN$3006,F$22,FALSE)</f>
        <v/>
      </c>
      <c r="G489" s="46" t="str">
        <f>VLOOKUP($B489,LT!$AH$7:$AN$3006,G$22,FALSE)</f>
        <v/>
      </c>
      <c r="H489" s="46" t="str">
        <f>VLOOKUP($B489,LT!$AH$7:$AN$3006,H$22,FALSE)</f>
        <v/>
      </c>
      <c r="I489" s="18">
        <v>466</v>
      </c>
    </row>
    <row r="490" spans="2:9" ht="30" customHeight="1" thickTop="1" thickBot="1" x14ac:dyDescent="0.3">
      <c r="B490" s="33">
        <f>LARGE(LT!$AH$7:$AH$3006,I490)</f>
        <v>4.5339999999998597E-2</v>
      </c>
      <c r="C490" s="46" t="str">
        <f>VLOOKUP($B490,LT!$AH$7:$AN$3006,C$22,FALSE)</f>
        <v/>
      </c>
      <c r="D490" s="46" t="str">
        <f>VLOOKUP($B490,LT!$AH$7:$AN$3006,D$22,FALSE)</f>
        <v/>
      </c>
      <c r="E490" s="132" t="str">
        <f>VLOOKUP($B490,LT!$AH$7:$AN$3006,E$22,FALSE)</f>
        <v/>
      </c>
      <c r="F490" s="132" t="str">
        <f>VLOOKUP($B490,LT!$AH$7:$AN$3006,F$22,FALSE)</f>
        <v/>
      </c>
      <c r="G490" s="46" t="str">
        <f>VLOOKUP($B490,LT!$AH$7:$AN$3006,G$22,FALSE)</f>
        <v/>
      </c>
      <c r="H490" s="46" t="str">
        <f>VLOOKUP($B490,LT!$AH$7:$AN$3006,H$22,FALSE)</f>
        <v/>
      </c>
      <c r="I490" s="18">
        <v>467</v>
      </c>
    </row>
    <row r="491" spans="2:9" ht="30" customHeight="1" thickTop="1" thickBot="1" x14ac:dyDescent="0.3">
      <c r="B491" s="33">
        <f>LARGE(LT!$AH$7:$AH$3006,I491)</f>
        <v>4.5329999999998601E-2</v>
      </c>
      <c r="C491" s="46" t="str">
        <f>VLOOKUP($B491,LT!$AH$7:$AN$3006,C$22,FALSE)</f>
        <v/>
      </c>
      <c r="D491" s="46" t="str">
        <f>VLOOKUP($B491,LT!$AH$7:$AN$3006,D$22,FALSE)</f>
        <v/>
      </c>
      <c r="E491" s="132" t="str">
        <f>VLOOKUP($B491,LT!$AH$7:$AN$3006,E$22,FALSE)</f>
        <v/>
      </c>
      <c r="F491" s="132" t="str">
        <f>VLOOKUP($B491,LT!$AH$7:$AN$3006,F$22,FALSE)</f>
        <v/>
      </c>
      <c r="G491" s="46" t="str">
        <f>VLOOKUP($B491,LT!$AH$7:$AN$3006,G$22,FALSE)</f>
        <v/>
      </c>
      <c r="H491" s="46" t="str">
        <f>VLOOKUP($B491,LT!$AH$7:$AN$3006,H$22,FALSE)</f>
        <v/>
      </c>
      <c r="I491" s="18">
        <v>468</v>
      </c>
    </row>
    <row r="492" spans="2:9" ht="30" customHeight="1" thickTop="1" thickBot="1" x14ac:dyDescent="0.3">
      <c r="B492" s="33">
        <f>LARGE(LT!$AH$7:$AH$3006,I492)</f>
        <v>4.5319999999998598E-2</v>
      </c>
      <c r="C492" s="46" t="str">
        <f>VLOOKUP($B492,LT!$AH$7:$AN$3006,C$22,FALSE)</f>
        <v/>
      </c>
      <c r="D492" s="46" t="str">
        <f>VLOOKUP($B492,LT!$AH$7:$AN$3006,D$22,FALSE)</f>
        <v/>
      </c>
      <c r="E492" s="132" t="str">
        <f>VLOOKUP($B492,LT!$AH$7:$AN$3006,E$22,FALSE)</f>
        <v/>
      </c>
      <c r="F492" s="132" t="str">
        <f>VLOOKUP($B492,LT!$AH$7:$AN$3006,F$22,FALSE)</f>
        <v/>
      </c>
      <c r="G492" s="46" t="str">
        <f>VLOOKUP($B492,LT!$AH$7:$AN$3006,G$22,FALSE)</f>
        <v/>
      </c>
      <c r="H492" s="46" t="str">
        <f>VLOOKUP($B492,LT!$AH$7:$AN$3006,H$22,FALSE)</f>
        <v/>
      </c>
      <c r="I492" s="18">
        <v>469</v>
      </c>
    </row>
    <row r="493" spans="2:9" ht="30" customHeight="1" thickTop="1" thickBot="1" x14ac:dyDescent="0.3">
      <c r="B493" s="33">
        <f>LARGE(LT!$AH$7:$AH$3006,I493)</f>
        <v>4.5309999999998601E-2</v>
      </c>
      <c r="C493" s="46" t="str">
        <f>VLOOKUP($B493,LT!$AH$7:$AN$3006,C$22,FALSE)</f>
        <v/>
      </c>
      <c r="D493" s="46" t="str">
        <f>VLOOKUP($B493,LT!$AH$7:$AN$3006,D$22,FALSE)</f>
        <v/>
      </c>
      <c r="E493" s="132" t="str">
        <f>VLOOKUP($B493,LT!$AH$7:$AN$3006,E$22,FALSE)</f>
        <v/>
      </c>
      <c r="F493" s="132" t="str">
        <f>VLOOKUP($B493,LT!$AH$7:$AN$3006,F$22,FALSE)</f>
        <v/>
      </c>
      <c r="G493" s="46" t="str">
        <f>VLOOKUP($B493,LT!$AH$7:$AN$3006,G$22,FALSE)</f>
        <v/>
      </c>
      <c r="H493" s="46" t="str">
        <f>VLOOKUP($B493,LT!$AH$7:$AN$3006,H$22,FALSE)</f>
        <v/>
      </c>
      <c r="I493" s="18">
        <v>470</v>
      </c>
    </row>
    <row r="494" spans="2:9" ht="30" customHeight="1" thickTop="1" thickBot="1" x14ac:dyDescent="0.3">
      <c r="B494" s="33">
        <f>LARGE(LT!$AH$7:$AH$3006,I494)</f>
        <v>4.5299999999998598E-2</v>
      </c>
      <c r="C494" s="46" t="str">
        <f>VLOOKUP($B494,LT!$AH$7:$AN$3006,C$22,FALSE)</f>
        <v/>
      </c>
      <c r="D494" s="46" t="str">
        <f>VLOOKUP($B494,LT!$AH$7:$AN$3006,D$22,FALSE)</f>
        <v/>
      </c>
      <c r="E494" s="132" t="str">
        <f>VLOOKUP($B494,LT!$AH$7:$AN$3006,E$22,FALSE)</f>
        <v/>
      </c>
      <c r="F494" s="132" t="str">
        <f>VLOOKUP($B494,LT!$AH$7:$AN$3006,F$22,FALSE)</f>
        <v/>
      </c>
      <c r="G494" s="46" t="str">
        <f>VLOOKUP($B494,LT!$AH$7:$AN$3006,G$22,FALSE)</f>
        <v/>
      </c>
      <c r="H494" s="46" t="str">
        <f>VLOOKUP($B494,LT!$AH$7:$AN$3006,H$22,FALSE)</f>
        <v/>
      </c>
      <c r="I494" s="18">
        <v>471</v>
      </c>
    </row>
    <row r="495" spans="2:9" ht="30" customHeight="1" thickTop="1" thickBot="1" x14ac:dyDescent="0.3">
      <c r="B495" s="33">
        <f>LARGE(LT!$AH$7:$AH$3006,I495)</f>
        <v>4.5289999999998602E-2</v>
      </c>
      <c r="C495" s="46" t="str">
        <f>VLOOKUP($B495,LT!$AH$7:$AN$3006,C$22,FALSE)</f>
        <v/>
      </c>
      <c r="D495" s="46" t="str">
        <f>VLOOKUP($B495,LT!$AH$7:$AN$3006,D$22,FALSE)</f>
        <v/>
      </c>
      <c r="E495" s="132" t="str">
        <f>VLOOKUP($B495,LT!$AH$7:$AN$3006,E$22,FALSE)</f>
        <v/>
      </c>
      <c r="F495" s="132" t="str">
        <f>VLOOKUP($B495,LT!$AH$7:$AN$3006,F$22,FALSE)</f>
        <v/>
      </c>
      <c r="G495" s="46" t="str">
        <f>VLOOKUP($B495,LT!$AH$7:$AN$3006,G$22,FALSE)</f>
        <v/>
      </c>
      <c r="H495" s="46" t="str">
        <f>VLOOKUP($B495,LT!$AH$7:$AN$3006,H$22,FALSE)</f>
        <v/>
      </c>
      <c r="I495" s="18">
        <v>472</v>
      </c>
    </row>
    <row r="496" spans="2:9" ht="30" customHeight="1" thickTop="1" thickBot="1" x14ac:dyDescent="0.3">
      <c r="B496" s="33">
        <f>LARGE(LT!$AH$7:$AH$3006,I496)</f>
        <v>4.5279999999998599E-2</v>
      </c>
      <c r="C496" s="46" t="str">
        <f>VLOOKUP($B496,LT!$AH$7:$AN$3006,C$22,FALSE)</f>
        <v/>
      </c>
      <c r="D496" s="46" t="str">
        <f>VLOOKUP($B496,LT!$AH$7:$AN$3006,D$22,FALSE)</f>
        <v/>
      </c>
      <c r="E496" s="132" t="str">
        <f>VLOOKUP($B496,LT!$AH$7:$AN$3006,E$22,FALSE)</f>
        <v/>
      </c>
      <c r="F496" s="132" t="str">
        <f>VLOOKUP($B496,LT!$AH$7:$AN$3006,F$22,FALSE)</f>
        <v/>
      </c>
      <c r="G496" s="46" t="str">
        <f>VLOOKUP($B496,LT!$AH$7:$AN$3006,G$22,FALSE)</f>
        <v/>
      </c>
      <c r="H496" s="46" t="str">
        <f>VLOOKUP($B496,LT!$AH$7:$AN$3006,H$22,FALSE)</f>
        <v/>
      </c>
      <c r="I496" s="18">
        <v>473</v>
      </c>
    </row>
    <row r="497" spans="2:9" ht="30" customHeight="1" thickTop="1" thickBot="1" x14ac:dyDescent="0.3">
      <c r="B497" s="33">
        <f>LARGE(LT!$AH$7:$AH$3006,I497)</f>
        <v>4.5269999999998603E-2</v>
      </c>
      <c r="C497" s="46" t="str">
        <f>VLOOKUP($B497,LT!$AH$7:$AN$3006,C$22,FALSE)</f>
        <v/>
      </c>
      <c r="D497" s="46" t="str">
        <f>VLOOKUP($B497,LT!$AH$7:$AN$3006,D$22,FALSE)</f>
        <v/>
      </c>
      <c r="E497" s="132" t="str">
        <f>VLOOKUP($B497,LT!$AH$7:$AN$3006,E$22,FALSE)</f>
        <v/>
      </c>
      <c r="F497" s="132" t="str">
        <f>VLOOKUP($B497,LT!$AH$7:$AN$3006,F$22,FALSE)</f>
        <v/>
      </c>
      <c r="G497" s="46" t="str">
        <f>VLOOKUP($B497,LT!$AH$7:$AN$3006,G$22,FALSE)</f>
        <v/>
      </c>
      <c r="H497" s="46" t="str">
        <f>VLOOKUP($B497,LT!$AH$7:$AN$3006,H$22,FALSE)</f>
        <v/>
      </c>
      <c r="I497" s="18">
        <v>474</v>
      </c>
    </row>
    <row r="498" spans="2:9" ht="30" customHeight="1" thickTop="1" thickBot="1" x14ac:dyDescent="0.3">
      <c r="B498" s="33">
        <f>LARGE(LT!$AH$7:$AH$3006,I498)</f>
        <v>4.52599999999986E-2</v>
      </c>
      <c r="C498" s="46" t="str">
        <f>VLOOKUP($B498,LT!$AH$7:$AN$3006,C$22,FALSE)</f>
        <v/>
      </c>
      <c r="D498" s="46" t="str">
        <f>VLOOKUP($B498,LT!$AH$7:$AN$3006,D$22,FALSE)</f>
        <v/>
      </c>
      <c r="E498" s="132" t="str">
        <f>VLOOKUP($B498,LT!$AH$7:$AN$3006,E$22,FALSE)</f>
        <v/>
      </c>
      <c r="F498" s="132" t="str">
        <f>VLOOKUP($B498,LT!$AH$7:$AN$3006,F$22,FALSE)</f>
        <v/>
      </c>
      <c r="G498" s="46" t="str">
        <f>VLOOKUP($B498,LT!$AH$7:$AN$3006,G$22,FALSE)</f>
        <v/>
      </c>
      <c r="H498" s="46" t="str">
        <f>VLOOKUP($B498,LT!$AH$7:$AN$3006,H$22,FALSE)</f>
        <v/>
      </c>
      <c r="I498" s="18">
        <v>475</v>
      </c>
    </row>
    <row r="499" spans="2:9" ht="30" customHeight="1" thickTop="1" thickBot="1" x14ac:dyDescent="0.3">
      <c r="B499" s="33">
        <f>LARGE(LT!$AH$7:$AH$3006,I499)</f>
        <v>4.5249999999998597E-2</v>
      </c>
      <c r="C499" s="46" t="str">
        <f>VLOOKUP($B499,LT!$AH$7:$AN$3006,C$22,FALSE)</f>
        <v/>
      </c>
      <c r="D499" s="46" t="str">
        <f>VLOOKUP($B499,LT!$AH$7:$AN$3006,D$22,FALSE)</f>
        <v/>
      </c>
      <c r="E499" s="132" t="str">
        <f>VLOOKUP($B499,LT!$AH$7:$AN$3006,E$22,FALSE)</f>
        <v/>
      </c>
      <c r="F499" s="132" t="str">
        <f>VLOOKUP($B499,LT!$AH$7:$AN$3006,F$22,FALSE)</f>
        <v/>
      </c>
      <c r="G499" s="46" t="str">
        <f>VLOOKUP($B499,LT!$AH$7:$AN$3006,G$22,FALSE)</f>
        <v/>
      </c>
      <c r="H499" s="46" t="str">
        <f>VLOOKUP($B499,LT!$AH$7:$AN$3006,H$22,FALSE)</f>
        <v/>
      </c>
      <c r="I499" s="18">
        <v>476</v>
      </c>
    </row>
    <row r="500" spans="2:9" ht="30" customHeight="1" thickTop="1" thickBot="1" x14ac:dyDescent="0.3">
      <c r="B500" s="33">
        <f>LARGE(LT!$AH$7:$AH$3006,I500)</f>
        <v>4.5239999999998497E-2</v>
      </c>
      <c r="C500" s="46" t="str">
        <f>VLOOKUP($B500,LT!$AH$7:$AN$3006,C$22,FALSE)</f>
        <v/>
      </c>
      <c r="D500" s="46" t="str">
        <f>VLOOKUP($B500,LT!$AH$7:$AN$3006,D$22,FALSE)</f>
        <v/>
      </c>
      <c r="E500" s="132" t="str">
        <f>VLOOKUP($B500,LT!$AH$7:$AN$3006,E$22,FALSE)</f>
        <v/>
      </c>
      <c r="F500" s="132" t="str">
        <f>VLOOKUP($B500,LT!$AH$7:$AN$3006,F$22,FALSE)</f>
        <v/>
      </c>
      <c r="G500" s="46" t="str">
        <f>VLOOKUP($B500,LT!$AH$7:$AN$3006,G$22,FALSE)</f>
        <v/>
      </c>
      <c r="H500" s="46" t="str">
        <f>VLOOKUP($B500,LT!$AH$7:$AN$3006,H$22,FALSE)</f>
        <v/>
      </c>
      <c r="I500" s="18">
        <v>477</v>
      </c>
    </row>
    <row r="501" spans="2:9" ht="30" customHeight="1" thickTop="1" thickBot="1" x14ac:dyDescent="0.3">
      <c r="B501" s="33">
        <f>LARGE(LT!$AH$7:$AH$3006,I501)</f>
        <v>4.5229999999998501E-2</v>
      </c>
      <c r="C501" s="46" t="str">
        <f>VLOOKUP($B501,LT!$AH$7:$AN$3006,C$22,FALSE)</f>
        <v/>
      </c>
      <c r="D501" s="46" t="str">
        <f>VLOOKUP($B501,LT!$AH$7:$AN$3006,D$22,FALSE)</f>
        <v/>
      </c>
      <c r="E501" s="132" t="str">
        <f>VLOOKUP($B501,LT!$AH$7:$AN$3006,E$22,FALSE)</f>
        <v/>
      </c>
      <c r="F501" s="132" t="str">
        <f>VLOOKUP($B501,LT!$AH$7:$AN$3006,F$22,FALSE)</f>
        <v/>
      </c>
      <c r="G501" s="46" t="str">
        <f>VLOOKUP($B501,LT!$AH$7:$AN$3006,G$22,FALSE)</f>
        <v/>
      </c>
      <c r="H501" s="46" t="str">
        <f>VLOOKUP($B501,LT!$AH$7:$AN$3006,H$22,FALSE)</f>
        <v/>
      </c>
      <c r="I501" s="18">
        <v>478</v>
      </c>
    </row>
    <row r="502" spans="2:9" ht="30" customHeight="1" thickTop="1" thickBot="1" x14ac:dyDescent="0.3">
      <c r="B502" s="33">
        <f>LARGE(LT!$AH$7:$AH$3006,I502)</f>
        <v>4.5219999999998498E-2</v>
      </c>
      <c r="C502" s="46" t="str">
        <f>VLOOKUP($B502,LT!$AH$7:$AN$3006,C$22,FALSE)</f>
        <v/>
      </c>
      <c r="D502" s="46" t="str">
        <f>VLOOKUP($B502,LT!$AH$7:$AN$3006,D$22,FALSE)</f>
        <v/>
      </c>
      <c r="E502" s="132" t="str">
        <f>VLOOKUP($B502,LT!$AH$7:$AN$3006,E$22,FALSE)</f>
        <v/>
      </c>
      <c r="F502" s="132" t="str">
        <f>VLOOKUP($B502,LT!$AH$7:$AN$3006,F$22,FALSE)</f>
        <v/>
      </c>
      <c r="G502" s="46" t="str">
        <f>VLOOKUP($B502,LT!$AH$7:$AN$3006,G$22,FALSE)</f>
        <v/>
      </c>
      <c r="H502" s="46" t="str">
        <f>VLOOKUP($B502,LT!$AH$7:$AN$3006,H$22,FALSE)</f>
        <v/>
      </c>
      <c r="I502" s="18">
        <v>479</v>
      </c>
    </row>
    <row r="503" spans="2:9" ht="30" customHeight="1" thickTop="1" thickBot="1" x14ac:dyDescent="0.3">
      <c r="B503" s="33">
        <f>LARGE(LT!$AH$7:$AH$3006,I503)</f>
        <v>4.5209999999998501E-2</v>
      </c>
      <c r="C503" s="46" t="str">
        <f>VLOOKUP($B503,LT!$AH$7:$AN$3006,C$22,FALSE)</f>
        <v/>
      </c>
      <c r="D503" s="46" t="str">
        <f>VLOOKUP($B503,LT!$AH$7:$AN$3006,D$22,FALSE)</f>
        <v/>
      </c>
      <c r="E503" s="132" t="str">
        <f>VLOOKUP($B503,LT!$AH$7:$AN$3006,E$22,FALSE)</f>
        <v/>
      </c>
      <c r="F503" s="132" t="str">
        <f>VLOOKUP($B503,LT!$AH$7:$AN$3006,F$22,FALSE)</f>
        <v/>
      </c>
      <c r="G503" s="46" t="str">
        <f>VLOOKUP($B503,LT!$AH$7:$AN$3006,G$22,FALSE)</f>
        <v/>
      </c>
      <c r="H503" s="46" t="str">
        <f>VLOOKUP($B503,LT!$AH$7:$AN$3006,H$22,FALSE)</f>
        <v/>
      </c>
      <c r="I503" s="18">
        <v>480</v>
      </c>
    </row>
    <row r="504" spans="2:9" ht="30" customHeight="1" thickTop="1" thickBot="1" x14ac:dyDescent="0.3">
      <c r="B504" s="33">
        <f>LARGE(LT!$AH$7:$AH$3006,I504)</f>
        <v>4.5199999999998498E-2</v>
      </c>
      <c r="C504" s="46" t="str">
        <f>VLOOKUP($B504,LT!$AH$7:$AN$3006,C$22,FALSE)</f>
        <v/>
      </c>
      <c r="D504" s="46" t="str">
        <f>VLOOKUP($B504,LT!$AH$7:$AN$3006,D$22,FALSE)</f>
        <v/>
      </c>
      <c r="E504" s="132" t="str">
        <f>VLOOKUP($B504,LT!$AH$7:$AN$3006,E$22,FALSE)</f>
        <v/>
      </c>
      <c r="F504" s="132" t="str">
        <f>VLOOKUP($B504,LT!$AH$7:$AN$3006,F$22,FALSE)</f>
        <v/>
      </c>
      <c r="G504" s="46" t="str">
        <f>VLOOKUP($B504,LT!$AH$7:$AN$3006,G$22,FALSE)</f>
        <v/>
      </c>
      <c r="H504" s="46" t="str">
        <f>VLOOKUP($B504,LT!$AH$7:$AN$3006,H$22,FALSE)</f>
        <v/>
      </c>
      <c r="I504" s="18">
        <v>481</v>
      </c>
    </row>
    <row r="505" spans="2:9" ht="30" customHeight="1" thickTop="1" thickBot="1" x14ac:dyDescent="0.3">
      <c r="B505" s="33">
        <f>LARGE(LT!$AH$7:$AH$3006,I505)</f>
        <v>4.5189999999998502E-2</v>
      </c>
      <c r="C505" s="46" t="str">
        <f>VLOOKUP($B505,LT!$AH$7:$AN$3006,C$22,FALSE)</f>
        <v/>
      </c>
      <c r="D505" s="46" t="str">
        <f>VLOOKUP($B505,LT!$AH$7:$AN$3006,D$22,FALSE)</f>
        <v/>
      </c>
      <c r="E505" s="132" t="str">
        <f>VLOOKUP($B505,LT!$AH$7:$AN$3006,E$22,FALSE)</f>
        <v/>
      </c>
      <c r="F505" s="132" t="str">
        <f>VLOOKUP($B505,LT!$AH$7:$AN$3006,F$22,FALSE)</f>
        <v/>
      </c>
      <c r="G505" s="46" t="str">
        <f>VLOOKUP($B505,LT!$AH$7:$AN$3006,G$22,FALSE)</f>
        <v/>
      </c>
      <c r="H505" s="46" t="str">
        <f>VLOOKUP($B505,LT!$AH$7:$AN$3006,H$22,FALSE)</f>
        <v/>
      </c>
      <c r="I505" s="18">
        <v>482</v>
      </c>
    </row>
    <row r="506" spans="2:9" ht="30" customHeight="1" thickTop="1" thickBot="1" x14ac:dyDescent="0.3">
      <c r="B506" s="33">
        <f>LARGE(LT!$AH$7:$AH$3006,I506)</f>
        <v>4.5179999999998499E-2</v>
      </c>
      <c r="C506" s="46" t="str">
        <f>VLOOKUP($B506,LT!$AH$7:$AN$3006,C$22,FALSE)</f>
        <v/>
      </c>
      <c r="D506" s="46" t="str">
        <f>VLOOKUP($B506,LT!$AH$7:$AN$3006,D$22,FALSE)</f>
        <v/>
      </c>
      <c r="E506" s="132" t="str">
        <f>VLOOKUP($B506,LT!$AH$7:$AN$3006,E$22,FALSE)</f>
        <v/>
      </c>
      <c r="F506" s="132" t="str">
        <f>VLOOKUP($B506,LT!$AH$7:$AN$3006,F$22,FALSE)</f>
        <v/>
      </c>
      <c r="G506" s="46" t="str">
        <f>VLOOKUP($B506,LT!$AH$7:$AN$3006,G$22,FALSE)</f>
        <v/>
      </c>
      <c r="H506" s="46" t="str">
        <f>VLOOKUP($B506,LT!$AH$7:$AN$3006,H$22,FALSE)</f>
        <v/>
      </c>
      <c r="I506" s="18">
        <v>483</v>
      </c>
    </row>
    <row r="507" spans="2:9" ht="30" customHeight="1" thickTop="1" thickBot="1" x14ac:dyDescent="0.3">
      <c r="B507" s="33">
        <f>LARGE(LT!$AH$7:$AH$3006,I507)</f>
        <v>4.5169999999998503E-2</v>
      </c>
      <c r="C507" s="46" t="str">
        <f>VLOOKUP($B507,LT!$AH$7:$AN$3006,C$22,FALSE)</f>
        <v/>
      </c>
      <c r="D507" s="46" t="str">
        <f>VLOOKUP($B507,LT!$AH$7:$AN$3006,D$22,FALSE)</f>
        <v/>
      </c>
      <c r="E507" s="132" t="str">
        <f>VLOOKUP($B507,LT!$AH$7:$AN$3006,E$22,FALSE)</f>
        <v/>
      </c>
      <c r="F507" s="132" t="str">
        <f>VLOOKUP($B507,LT!$AH$7:$AN$3006,F$22,FALSE)</f>
        <v/>
      </c>
      <c r="G507" s="46" t="str">
        <f>VLOOKUP($B507,LT!$AH$7:$AN$3006,G$22,FALSE)</f>
        <v/>
      </c>
      <c r="H507" s="46" t="str">
        <f>VLOOKUP($B507,LT!$AH$7:$AN$3006,H$22,FALSE)</f>
        <v/>
      </c>
      <c r="I507" s="18">
        <v>484</v>
      </c>
    </row>
    <row r="508" spans="2:9" ht="30" customHeight="1" thickTop="1" thickBot="1" x14ac:dyDescent="0.3">
      <c r="B508" s="33">
        <f>LARGE(LT!$AH$7:$AH$3006,I508)</f>
        <v>4.51599999999985E-2</v>
      </c>
      <c r="C508" s="46" t="str">
        <f>VLOOKUP($B508,LT!$AH$7:$AN$3006,C$22,FALSE)</f>
        <v/>
      </c>
      <c r="D508" s="46" t="str">
        <f>VLOOKUP($B508,LT!$AH$7:$AN$3006,D$22,FALSE)</f>
        <v/>
      </c>
      <c r="E508" s="132" t="str">
        <f>VLOOKUP($B508,LT!$AH$7:$AN$3006,E$22,FALSE)</f>
        <v/>
      </c>
      <c r="F508" s="132" t="str">
        <f>VLOOKUP($B508,LT!$AH$7:$AN$3006,F$22,FALSE)</f>
        <v/>
      </c>
      <c r="G508" s="46" t="str">
        <f>VLOOKUP($B508,LT!$AH$7:$AN$3006,G$22,FALSE)</f>
        <v/>
      </c>
      <c r="H508" s="46" t="str">
        <f>VLOOKUP($B508,LT!$AH$7:$AN$3006,H$22,FALSE)</f>
        <v/>
      </c>
      <c r="I508" s="18">
        <v>485</v>
      </c>
    </row>
    <row r="509" spans="2:9" ht="30" customHeight="1" thickTop="1" thickBot="1" x14ac:dyDescent="0.3">
      <c r="B509" s="33">
        <f>LARGE(LT!$AH$7:$AH$3006,I509)</f>
        <v>4.5149999999998497E-2</v>
      </c>
      <c r="C509" s="46" t="str">
        <f>VLOOKUP($B509,LT!$AH$7:$AN$3006,C$22,FALSE)</f>
        <v/>
      </c>
      <c r="D509" s="46" t="str">
        <f>VLOOKUP($B509,LT!$AH$7:$AN$3006,D$22,FALSE)</f>
        <v/>
      </c>
      <c r="E509" s="132" t="str">
        <f>VLOOKUP($B509,LT!$AH$7:$AN$3006,E$22,FALSE)</f>
        <v/>
      </c>
      <c r="F509" s="132" t="str">
        <f>VLOOKUP($B509,LT!$AH$7:$AN$3006,F$22,FALSE)</f>
        <v/>
      </c>
      <c r="G509" s="46" t="str">
        <f>VLOOKUP($B509,LT!$AH$7:$AN$3006,G$22,FALSE)</f>
        <v/>
      </c>
      <c r="H509" s="46" t="str">
        <f>VLOOKUP($B509,LT!$AH$7:$AN$3006,H$22,FALSE)</f>
        <v/>
      </c>
      <c r="I509" s="18">
        <v>486</v>
      </c>
    </row>
    <row r="510" spans="2:9" ht="30" customHeight="1" thickTop="1" thickBot="1" x14ac:dyDescent="0.3">
      <c r="B510" s="33">
        <f>LARGE(LT!$AH$7:$AH$3006,I510)</f>
        <v>4.5139999999998501E-2</v>
      </c>
      <c r="C510" s="46" t="str">
        <f>VLOOKUP($B510,LT!$AH$7:$AN$3006,C$22,FALSE)</f>
        <v/>
      </c>
      <c r="D510" s="46" t="str">
        <f>VLOOKUP($B510,LT!$AH$7:$AN$3006,D$22,FALSE)</f>
        <v/>
      </c>
      <c r="E510" s="132" t="str">
        <f>VLOOKUP($B510,LT!$AH$7:$AN$3006,E$22,FALSE)</f>
        <v/>
      </c>
      <c r="F510" s="132" t="str">
        <f>VLOOKUP($B510,LT!$AH$7:$AN$3006,F$22,FALSE)</f>
        <v/>
      </c>
      <c r="G510" s="46" t="str">
        <f>VLOOKUP($B510,LT!$AH$7:$AN$3006,G$22,FALSE)</f>
        <v/>
      </c>
      <c r="H510" s="46" t="str">
        <f>VLOOKUP($B510,LT!$AH$7:$AN$3006,H$22,FALSE)</f>
        <v/>
      </c>
      <c r="I510" s="18">
        <v>487</v>
      </c>
    </row>
    <row r="511" spans="2:9" ht="30" customHeight="1" thickTop="1" thickBot="1" x14ac:dyDescent="0.3">
      <c r="B511" s="33">
        <f>LARGE(LT!$AH$7:$AH$3006,I511)</f>
        <v>4.5129999999998498E-2</v>
      </c>
      <c r="C511" s="46" t="str">
        <f>VLOOKUP($B511,LT!$AH$7:$AN$3006,C$22,FALSE)</f>
        <v/>
      </c>
      <c r="D511" s="46" t="str">
        <f>VLOOKUP($B511,LT!$AH$7:$AN$3006,D$22,FALSE)</f>
        <v/>
      </c>
      <c r="E511" s="132" t="str">
        <f>VLOOKUP($B511,LT!$AH$7:$AN$3006,E$22,FALSE)</f>
        <v/>
      </c>
      <c r="F511" s="132" t="str">
        <f>VLOOKUP($B511,LT!$AH$7:$AN$3006,F$22,FALSE)</f>
        <v/>
      </c>
      <c r="G511" s="46" t="str">
        <f>VLOOKUP($B511,LT!$AH$7:$AN$3006,G$22,FALSE)</f>
        <v/>
      </c>
      <c r="H511" s="46" t="str">
        <f>VLOOKUP($B511,LT!$AH$7:$AN$3006,H$22,FALSE)</f>
        <v/>
      </c>
      <c r="I511" s="18">
        <v>488</v>
      </c>
    </row>
    <row r="512" spans="2:9" ht="30" customHeight="1" thickTop="1" thickBot="1" x14ac:dyDescent="0.3">
      <c r="B512" s="33">
        <f>LARGE(LT!$AH$7:$AH$3006,I512)</f>
        <v>4.5119999999998502E-2</v>
      </c>
      <c r="C512" s="46" t="str">
        <f>VLOOKUP($B512,LT!$AH$7:$AN$3006,C$22,FALSE)</f>
        <v/>
      </c>
      <c r="D512" s="46" t="str">
        <f>VLOOKUP($B512,LT!$AH$7:$AN$3006,D$22,FALSE)</f>
        <v/>
      </c>
      <c r="E512" s="132" t="str">
        <f>VLOOKUP($B512,LT!$AH$7:$AN$3006,E$22,FALSE)</f>
        <v/>
      </c>
      <c r="F512" s="132" t="str">
        <f>VLOOKUP($B512,LT!$AH$7:$AN$3006,F$22,FALSE)</f>
        <v/>
      </c>
      <c r="G512" s="46" t="str">
        <f>VLOOKUP($B512,LT!$AH$7:$AN$3006,G$22,FALSE)</f>
        <v/>
      </c>
      <c r="H512" s="46" t="str">
        <f>VLOOKUP($B512,LT!$AH$7:$AN$3006,H$22,FALSE)</f>
        <v/>
      </c>
      <c r="I512" s="18">
        <v>489</v>
      </c>
    </row>
    <row r="513" spans="2:9" ht="30" customHeight="1" thickTop="1" thickBot="1" x14ac:dyDescent="0.3">
      <c r="B513" s="33">
        <f>LARGE(LT!$AH$7:$AH$3006,I513)</f>
        <v>4.5109999999998499E-2</v>
      </c>
      <c r="C513" s="46" t="str">
        <f>VLOOKUP($B513,LT!$AH$7:$AN$3006,C$22,FALSE)</f>
        <v/>
      </c>
      <c r="D513" s="46" t="str">
        <f>VLOOKUP($B513,LT!$AH$7:$AN$3006,D$22,FALSE)</f>
        <v/>
      </c>
      <c r="E513" s="132" t="str">
        <f>VLOOKUP($B513,LT!$AH$7:$AN$3006,E$22,FALSE)</f>
        <v/>
      </c>
      <c r="F513" s="132" t="str">
        <f>VLOOKUP($B513,LT!$AH$7:$AN$3006,F$22,FALSE)</f>
        <v/>
      </c>
      <c r="G513" s="46" t="str">
        <f>VLOOKUP($B513,LT!$AH$7:$AN$3006,G$22,FALSE)</f>
        <v/>
      </c>
      <c r="H513" s="46" t="str">
        <f>VLOOKUP($B513,LT!$AH$7:$AN$3006,H$22,FALSE)</f>
        <v/>
      </c>
      <c r="I513" s="18">
        <v>490</v>
      </c>
    </row>
    <row r="514" spans="2:9" ht="30" customHeight="1" thickTop="1" thickBot="1" x14ac:dyDescent="0.3">
      <c r="B514" s="33">
        <f>LARGE(LT!$AH$7:$AH$3006,I514)</f>
        <v>4.5099999999998502E-2</v>
      </c>
      <c r="C514" s="46" t="str">
        <f>VLOOKUP($B514,LT!$AH$7:$AN$3006,C$22,FALSE)</f>
        <v/>
      </c>
      <c r="D514" s="46" t="str">
        <f>VLOOKUP($B514,LT!$AH$7:$AN$3006,D$22,FALSE)</f>
        <v/>
      </c>
      <c r="E514" s="132" t="str">
        <f>VLOOKUP($B514,LT!$AH$7:$AN$3006,E$22,FALSE)</f>
        <v/>
      </c>
      <c r="F514" s="132" t="str">
        <f>VLOOKUP($B514,LT!$AH$7:$AN$3006,F$22,FALSE)</f>
        <v/>
      </c>
      <c r="G514" s="46" t="str">
        <f>VLOOKUP($B514,LT!$AH$7:$AN$3006,G$22,FALSE)</f>
        <v/>
      </c>
      <c r="H514" s="46" t="str">
        <f>VLOOKUP($B514,LT!$AH$7:$AN$3006,H$22,FALSE)</f>
        <v/>
      </c>
      <c r="I514" s="18">
        <v>491</v>
      </c>
    </row>
    <row r="515" spans="2:9" ht="30" customHeight="1" thickTop="1" thickBot="1" x14ac:dyDescent="0.3">
      <c r="B515" s="33">
        <f>LARGE(LT!$AH$7:$AH$3006,I515)</f>
        <v>4.5089999999998499E-2</v>
      </c>
      <c r="C515" s="46" t="str">
        <f>VLOOKUP($B515,LT!$AH$7:$AN$3006,C$22,FALSE)</f>
        <v/>
      </c>
      <c r="D515" s="46" t="str">
        <f>VLOOKUP($B515,LT!$AH$7:$AN$3006,D$22,FALSE)</f>
        <v/>
      </c>
      <c r="E515" s="132" t="str">
        <f>VLOOKUP($B515,LT!$AH$7:$AN$3006,E$22,FALSE)</f>
        <v/>
      </c>
      <c r="F515" s="132" t="str">
        <f>VLOOKUP($B515,LT!$AH$7:$AN$3006,F$22,FALSE)</f>
        <v/>
      </c>
      <c r="G515" s="46" t="str">
        <f>VLOOKUP($B515,LT!$AH$7:$AN$3006,G$22,FALSE)</f>
        <v/>
      </c>
      <c r="H515" s="46" t="str">
        <f>VLOOKUP($B515,LT!$AH$7:$AN$3006,H$22,FALSE)</f>
        <v/>
      </c>
      <c r="I515" s="18">
        <v>492</v>
      </c>
    </row>
    <row r="516" spans="2:9" ht="30" customHeight="1" thickTop="1" thickBot="1" x14ac:dyDescent="0.3">
      <c r="B516" s="33">
        <f>LARGE(LT!$AH$7:$AH$3006,I516)</f>
        <v>4.5079999999998503E-2</v>
      </c>
      <c r="C516" s="46" t="str">
        <f>VLOOKUP($B516,LT!$AH$7:$AN$3006,C$22,FALSE)</f>
        <v/>
      </c>
      <c r="D516" s="46" t="str">
        <f>VLOOKUP($B516,LT!$AH$7:$AN$3006,D$22,FALSE)</f>
        <v/>
      </c>
      <c r="E516" s="132" t="str">
        <f>VLOOKUP($B516,LT!$AH$7:$AN$3006,E$22,FALSE)</f>
        <v/>
      </c>
      <c r="F516" s="132" t="str">
        <f>VLOOKUP($B516,LT!$AH$7:$AN$3006,F$22,FALSE)</f>
        <v/>
      </c>
      <c r="G516" s="46" t="str">
        <f>VLOOKUP($B516,LT!$AH$7:$AN$3006,G$22,FALSE)</f>
        <v/>
      </c>
      <c r="H516" s="46" t="str">
        <f>VLOOKUP($B516,LT!$AH$7:$AN$3006,H$22,FALSE)</f>
        <v/>
      </c>
      <c r="I516" s="18">
        <v>493</v>
      </c>
    </row>
    <row r="517" spans="2:9" ht="30" customHeight="1" thickTop="1" thickBot="1" x14ac:dyDescent="0.3">
      <c r="B517" s="33">
        <f>LARGE(LT!$AH$7:$AH$3006,I517)</f>
        <v>4.50699999999985E-2</v>
      </c>
      <c r="C517" s="46" t="str">
        <f>VLOOKUP($B517,LT!$AH$7:$AN$3006,C$22,FALSE)</f>
        <v/>
      </c>
      <c r="D517" s="46" t="str">
        <f>VLOOKUP($B517,LT!$AH$7:$AN$3006,D$22,FALSE)</f>
        <v/>
      </c>
      <c r="E517" s="132" t="str">
        <f>VLOOKUP($B517,LT!$AH$7:$AN$3006,E$22,FALSE)</f>
        <v/>
      </c>
      <c r="F517" s="132" t="str">
        <f>VLOOKUP($B517,LT!$AH$7:$AN$3006,F$22,FALSE)</f>
        <v/>
      </c>
      <c r="G517" s="46" t="str">
        <f>VLOOKUP($B517,LT!$AH$7:$AN$3006,G$22,FALSE)</f>
        <v/>
      </c>
      <c r="H517" s="46" t="str">
        <f>VLOOKUP($B517,LT!$AH$7:$AN$3006,H$22,FALSE)</f>
        <v/>
      </c>
      <c r="I517" s="18">
        <v>494</v>
      </c>
    </row>
    <row r="518" spans="2:9" ht="30" customHeight="1" thickTop="1" thickBot="1" x14ac:dyDescent="0.3">
      <c r="B518" s="33">
        <f>LARGE(LT!$AH$7:$AH$3006,I518)</f>
        <v>4.5059999999998497E-2</v>
      </c>
      <c r="C518" s="46" t="str">
        <f>VLOOKUP($B518,LT!$AH$7:$AN$3006,C$22,FALSE)</f>
        <v/>
      </c>
      <c r="D518" s="46" t="str">
        <f>VLOOKUP($B518,LT!$AH$7:$AN$3006,D$22,FALSE)</f>
        <v/>
      </c>
      <c r="E518" s="132" t="str">
        <f>VLOOKUP($B518,LT!$AH$7:$AN$3006,E$22,FALSE)</f>
        <v/>
      </c>
      <c r="F518" s="132" t="str">
        <f>VLOOKUP($B518,LT!$AH$7:$AN$3006,F$22,FALSE)</f>
        <v/>
      </c>
      <c r="G518" s="46" t="str">
        <f>VLOOKUP($B518,LT!$AH$7:$AN$3006,G$22,FALSE)</f>
        <v/>
      </c>
      <c r="H518" s="46" t="str">
        <f>VLOOKUP($B518,LT!$AH$7:$AN$3006,H$22,FALSE)</f>
        <v/>
      </c>
      <c r="I518" s="18">
        <v>495</v>
      </c>
    </row>
    <row r="519" spans="2:9" ht="30" customHeight="1" thickTop="1" thickBot="1" x14ac:dyDescent="0.3">
      <c r="B519" s="33">
        <f>LARGE(LT!$AH$7:$AH$3006,I519)</f>
        <v>4.5049999999998501E-2</v>
      </c>
      <c r="C519" s="46" t="str">
        <f>VLOOKUP($B519,LT!$AH$7:$AN$3006,C$22,FALSE)</f>
        <v/>
      </c>
      <c r="D519" s="46" t="str">
        <f>VLOOKUP($B519,LT!$AH$7:$AN$3006,D$22,FALSE)</f>
        <v/>
      </c>
      <c r="E519" s="132" t="str">
        <f>VLOOKUP($B519,LT!$AH$7:$AN$3006,E$22,FALSE)</f>
        <v/>
      </c>
      <c r="F519" s="132" t="str">
        <f>VLOOKUP($B519,LT!$AH$7:$AN$3006,F$22,FALSE)</f>
        <v/>
      </c>
      <c r="G519" s="46" t="str">
        <f>VLOOKUP($B519,LT!$AH$7:$AN$3006,G$22,FALSE)</f>
        <v/>
      </c>
      <c r="H519" s="46" t="str">
        <f>VLOOKUP($B519,LT!$AH$7:$AN$3006,H$22,FALSE)</f>
        <v/>
      </c>
      <c r="I519" s="18">
        <v>496</v>
      </c>
    </row>
    <row r="520" spans="2:9" ht="30" customHeight="1" thickTop="1" thickBot="1" x14ac:dyDescent="0.3">
      <c r="B520" s="33">
        <f>LARGE(LT!$AH$7:$AH$3006,I520)</f>
        <v>4.5039999999998498E-2</v>
      </c>
      <c r="C520" s="46" t="str">
        <f>VLOOKUP($B520,LT!$AH$7:$AN$3006,C$22,FALSE)</f>
        <v/>
      </c>
      <c r="D520" s="46" t="str">
        <f>VLOOKUP($B520,LT!$AH$7:$AN$3006,D$22,FALSE)</f>
        <v/>
      </c>
      <c r="E520" s="132" t="str">
        <f>VLOOKUP($B520,LT!$AH$7:$AN$3006,E$22,FALSE)</f>
        <v/>
      </c>
      <c r="F520" s="132" t="str">
        <f>VLOOKUP($B520,LT!$AH$7:$AN$3006,F$22,FALSE)</f>
        <v/>
      </c>
      <c r="G520" s="46" t="str">
        <f>VLOOKUP($B520,LT!$AH$7:$AN$3006,G$22,FALSE)</f>
        <v/>
      </c>
      <c r="H520" s="46" t="str">
        <f>VLOOKUP($B520,LT!$AH$7:$AN$3006,H$22,FALSE)</f>
        <v/>
      </c>
      <c r="I520" s="18">
        <v>497</v>
      </c>
    </row>
    <row r="521" spans="2:9" ht="30" customHeight="1" thickTop="1" thickBot="1" x14ac:dyDescent="0.3">
      <c r="B521" s="33">
        <f>LARGE(LT!$AH$7:$AH$3006,I521)</f>
        <v>4.5029999999998502E-2</v>
      </c>
      <c r="C521" s="46" t="str">
        <f>VLOOKUP($B521,LT!$AH$7:$AN$3006,C$22,FALSE)</f>
        <v/>
      </c>
      <c r="D521" s="46" t="str">
        <f>VLOOKUP($B521,LT!$AH$7:$AN$3006,D$22,FALSE)</f>
        <v/>
      </c>
      <c r="E521" s="132" t="str">
        <f>VLOOKUP($B521,LT!$AH$7:$AN$3006,E$22,FALSE)</f>
        <v/>
      </c>
      <c r="F521" s="132" t="str">
        <f>VLOOKUP($B521,LT!$AH$7:$AN$3006,F$22,FALSE)</f>
        <v/>
      </c>
      <c r="G521" s="46" t="str">
        <f>VLOOKUP($B521,LT!$AH$7:$AN$3006,G$22,FALSE)</f>
        <v/>
      </c>
      <c r="H521" s="46" t="str">
        <f>VLOOKUP($B521,LT!$AH$7:$AN$3006,H$22,FALSE)</f>
        <v/>
      </c>
      <c r="I521" s="18">
        <v>498</v>
      </c>
    </row>
    <row r="522" spans="2:9" ht="30" customHeight="1" thickTop="1" thickBot="1" x14ac:dyDescent="0.3">
      <c r="B522" s="33">
        <f>LARGE(LT!$AH$7:$AH$3006,I522)</f>
        <v>4.5019999999998499E-2</v>
      </c>
      <c r="C522" s="46" t="str">
        <f>VLOOKUP($B522,LT!$AH$7:$AN$3006,C$22,FALSE)</f>
        <v/>
      </c>
      <c r="D522" s="46" t="str">
        <f>VLOOKUP($B522,LT!$AH$7:$AN$3006,D$22,FALSE)</f>
        <v/>
      </c>
      <c r="E522" s="132" t="str">
        <f>VLOOKUP($B522,LT!$AH$7:$AN$3006,E$22,FALSE)</f>
        <v/>
      </c>
      <c r="F522" s="132" t="str">
        <f>VLOOKUP($B522,LT!$AH$7:$AN$3006,F$22,FALSE)</f>
        <v/>
      </c>
      <c r="G522" s="46" t="str">
        <f>VLOOKUP($B522,LT!$AH$7:$AN$3006,G$22,FALSE)</f>
        <v/>
      </c>
      <c r="H522" s="46" t="str">
        <f>VLOOKUP($B522,LT!$AH$7:$AN$3006,H$22,FALSE)</f>
        <v/>
      </c>
      <c r="I522" s="18">
        <v>499</v>
      </c>
    </row>
    <row r="523" spans="2:9" ht="30" customHeight="1" thickTop="1" thickBot="1" x14ac:dyDescent="0.3">
      <c r="B523" s="33">
        <f>LARGE(LT!$AH$7:$AH$3006,I523)</f>
        <v>4.5009999999998503E-2</v>
      </c>
      <c r="C523" s="46" t="str">
        <f>VLOOKUP($B523,LT!$AH$7:$AN$3006,C$22,FALSE)</f>
        <v/>
      </c>
      <c r="D523" s="46" t="str">
        <f>VLOOKUP($B523,LT!$AH$7:$AN$3006,D$22,FALSE)</f>
        <v/>
      </c>
      <c r="E523" s="132" t="str">
        <f>VLOOKUP($B523,LT!$AH$7:$AN$3006,E$22,FALSE)</f>
        <v/>
      </c>
      <c r="F523" s="132" t="str">
        <f>VLOOKUP($B523,LT!$AH$7:$AN$3006,F$22,FALSE)</f>
        <v/>
      </c>
      <c r="G523" s="46" t="str">
        <f>VLOOKUP($B523,LT!$AH$7:$AN$3006,G$22,FALSE)</f>
        <v/>
      </c>
      <c r="H523" s="46" t="str">
        <f>VLOOKUP($B523,LT!$AH$7:$AN$3006,H$22,FALSE)</f>
        <v/>
      </c>
      <c r="I523" s="18">
        <v>500</v>
      </c>
    </row>
    <row r="524" spans="2:9" ht="30" customHeight="1" thickTop="1" thickBot="1" x14ac:dyDescent="0.3">
      <c r="B524" s="33">
        <f>LARGE(LT!$AH$7:$AH$3006,I524)</f>
        <v>4.49999999999985E-2</v>
      </c>
      <c r="C524" s="46" t="str">
        <f>VLOOKUP($B524,LT!$AH$7:$AN$3006,C$22,FALSE)</f>
        <v/>
      </c>
      <c r="D524" s="46" t="str">
        <f>VLOOKUP($B524,LT!$AH$7:$AN$3006,D$22,FALSE)</f>
        <v/>
      </c>
      <c r="E524" s="132" t="str">
        <f>VLOOKUP($B524,LT!$AH$7:$AN$3006,E$22,FALSE)</f>
        <v/>
      </c>
      <c r="F524" s="132" t="str">
        <f>VLOOKUP($B524,LT!$AH$7:$AN$3006,F$22,FALSE)</f>
        <v/>
      </c>
      <c r="G524" s="46" t="str">
        <f>VLOOKUP($B524,LT!$AH$7:$AN$3006,G$22,FALSE)</f>
        <v/>
      </c>
      <c r="H524" s="46" t="str">
        <f>VLOOKUP($B524,LT!$AH$7:$AN$3006,H$22,FALSE)</f>
        <v/>
      </c>
      <c r="I524" s="18">
        <v>501</v>
      </c>
    </row>
    <row r="525" spans="2:9" ht="30" customHeight="1" thickTop="1" thickBot="1" x14ac:dyDescent="0.3">
      <c r="B525" s="33">
        <f>LARGE(LT!$AH$7:$AH$3006,I525)</f>
        <v>4.4989999999998503E-2</v>
      </c>
      <c r="C525" s="46" t="str">
        <f>VLOOKUP($B525,LT!$AH$7:$AN$3006,C$22,FALSE)</f>
        <v/>
      </c>
      <c r="D525" s="46" t="str">
        <f>VLOOKUP($B525,LT!$AH$7:$AN$3006,D$22,FALSE)</f>
        <v/>
      </c>
      <c r="E525" s="132" t="str">
        <f>VLOOKUP($B525,LT!$AH$7:$AN$3006,E$22,FALSE)</f>
        <v/>
      </c>
      <c r="F525" s="132" t="str">
        <f>VLOOKUP($B525,LT!$AH$7:$AN$3006,F$22,FALSE)</f>
        <v/>
      </c>
      <c r="G525" s="46" t="str">
        <f>VLOOKUP($B525,LT!$AH$7:$AN$3006,G$22,FALSE)</f>
        <v/>
      </c>
      <c r="H525" s="46" t="str">
        <f>VLOOKUP($B525,LT!$AH$7:$AN$3006,H$22,FALSE)</f>
        <v/>
      </c>
      <c r="I525" s="18">
        <v>502</v>
      </c>
    </row>
    <row r="526" spans="2:9" ht="30" customHeight="1" thickTop="1" thickBot="1" x14ac:dyDescent="0.3">
      <c r="B526" s="33">
        <f>LARGE(LT!$AH$7:$AH$3006,I526)</f>
        <v>4.49799999999985E-2</v>
      </c>
      <c r="C526" s="46" t="str">
        <f>VLOOKUP($B526,LT!$AH$7:$AN$3006,C$22,FALSE)</f>
        <v/>
      </c>
      <c r="D526" s="46" t="str">
        <f>VLOOKUP($B526,LT!$AH$7:$AN$3006,D$22,FALSE)</f>
        <v/>
      </c>
      <c r="E526" s="132" t="str">
        <f>VLOOKUP($B526,LT!$AH$7:$AN$3006,E$22,FALSE)</f>
        <v/>
      </c>
      <c r="F526" s="132" t="str">
        <f>VLOOKUP($B526,LT!$AH$7:$AN$3006,F$22,FALSE)</f>
        <v/>
      </c>
      <c r="G526" s="46" t="str">
        <f>VLOOKUP($B526,LT!$AH$7:$AN$3006,G$22,FALSE)</f>
        <v/>
      </c>
      <c r="H526" s="46" t="str">
        <f>VLOOKUP($B526,LT!$AH$7:$AN$3006,H$22,FALSE)</f>
        <v/>
      </c>
      <c r="I526" s="18">
        <v>503</v>
      </c>
    </row>
    <row r="527" spans="2:9" ht="30" customHeight="1" thickTop="1" thickBot="1" x14ac:dyDescent="0.3">
      <c r="B527" s="33">
        <f>LARGE(LT!$AH$7:$AH$3006,I527)</f>
        <v>4.4969999999998497E-2</v>
      </c>
      <c r="C527" s="46" t="str">
        <f>VLOOKUP($B527,LT!$AH$7:$AN$3006,C$22,FALSE)</f>
        <v/>
      </c>
      <c r="D527" s="46" t="str">
        <f>VLOOKUP($B527,LT!$AH$7:$AN$3006,D$22,FALSE)</f>
        <v/>
      </c>
      <c r="E527" s="132" t="str">
        <f>VLOOKUP($B527,LT!$AH$7:$AN$3006,E$22,FALSE)</f>
        <v/>
      </c>
      <c r="F527" s="132" t="str">
        <f>VLOOKUP($B527,LT!$AH$7:$AN$3006,F$22,FALSE)</f>
        <v/>
      </c>
      <c r="G527" s="46" t="str">
        <f>VLOOKUP($B527,LT!$AH$7:$AN$3006,G$22,FALSE)</f>
        <v/>
      </c>
      <c r="H527" s="46" t="str">
        <f>VLOOKUP($B527,LT!$AH$7:$AN$3006,H$22,FALSE)</f>
        <v/>
      </c>
      <c r="I527" s="18">
        <v>504</v>
      </c>
    </row>
    <row r="528" spans="2:9" ht="30" customHeight="1" thickTop="1" thickBot="1" x14ac:dyDescent="0.3">
      <c r="B528" s="33">
        <f>LARGE(LT!$AH$7:$AH$3006,I528)</f>
        <v>4.4959999999998501E-2</v>
      </c>
      <c r="C528" s="46" t="str">
        <f>VLOOKUP($B528,LT!$AH$7:$AN$3006,C$22,FALSE)</f>
        <v/>
      </c>
      <c r="D528" s="46" t="str">
        <f>VLOOKUP($B528,LT!$AH$7:$AN$3006,D$22,FALSE)</f>
        <v/>
      </c>
      <c r="E528" s="132" t="str">
        <f>VLOOKUP($B528,LT!$AH$7:$AN$3006,E$22,FALSE)</f>
        <v/>
      </c>
      <c r="F528" s="132" t="str">
        <f>VLOOKUP($B528,LT!$AH$7:$AN$3006,F$22,FALSE)</f>
        <v/>
      </c>
      <c r="G528" s="46" t="str">
        <f>VLOOKUP($B528,LT!$AH$7:$AN$3006,G$22,FALSE)</f>
        <v/>
      </c>
      <c r="H528" s="46" t="str">
        <f>VLOOKUP($B528,LT!$AH$7:$AN$3006,H$22,FALSE)</f>
        <v/>
      </c>
      <c r="I528" s="18">
        <v>505</v>
      </c>
    </row>
    <row r="529" spans="2:9" ht="30" customHeight="1" thickTop="1" thickBot="1" x14ac:dyDescent="0.3">
      <c r="B529" s="33">
        <f>LARGE(LT!$AH$7:$AH$3006,I529)</f>
        <v>4.4949999999998401E-2</v>
      </c>
      <c r="C529" s="46" t="str">
        <f>VLOOKUP($B529,LT!$AH$7:$AN$3006,C$22,FALSE)</f>
        <v/>
      </c>
      <c r="D529" s="46" t="str">
        <f>VLOOKUP($B529,LT!$AH$7:$AN$3006,D$22,FALSE)</f>
        <v/>
      </c>
      <c r="E529" s="132" t="str">
        <f>VLOOKUP($B529,LT!$AH$7:$AN$3006,E$22,FALSE)</f>
        <v/>
      </c>
      <c r="F529" s="132" t="str">
        <f>VLOOKUP($B529,LT!$AH$7:$AN$3006,F$22,FALSE)</f>
        <v/>
      </c>
      <c r="G529" s="46" t="str">
        <f>VLOOKUP($B529,LT!$AH$7:$AN$3006,G$22,FALSE)</f>
        <v/>
      </c>
      <c r="H529" s="46" t="str">
        <f>VLOOKUP($B529,LT!$AH$7:$AN$3006,H$22,FALSE)</f>
        <v/>
      </c>
      <c r="I529" s="18">
        <v>506</v>
      </c>
    </row>
    <row r="530" spans="2:9" ht="30" customHeight="1" thickTop="1" thickBot="1" x14ac:dyDescent="0.3">
      <c r="B530" s="33">
        <f>LARGE(LT!$AH$7:$AH$3006,I530)</f>
        <v>4.4939999999998502E-2</v>
      </c>
      <c r="C530" s="46" t="str">
        <f>VLOOKUP($B530,LT!$AH$7:$AN$3006,C$22,FALSE)</f>
        <v/>
      </c>
      <c r="D530" s="46" t="str">
        <f>VLOOKUP($B530,LT!$AH$7:$AN$3006,D$22,FALSE)</f>
        <v/>
      </c>
      <c r="E530" s="132" t="str">
        <f>VLOOKUP($B530,LT!$AH$7:$AN$3006,E$22,FALSE)</f>
        <v/>
      </c>
      <c r="F530" s="132" t="str">
        <f>VLOOKUP($B530,LT!$AH$7:$AN$3006,F$22,FALSE)</f>
        <v/>
      </c>
      <c r="G530" s="46" t="str">
        <f>VLOOKUP($B530,LT!$AH$7:$AN$3006,G$22,FALSE)</f>
        <v/>
      </c>
      <c r="H530" s="46" t="str">
        <f>VLOOKUP($B530,LT!$AH$7:$AN$3006,H$22,FALSE)</f>
        <v/>
      </c>
      <c r="I530" s="18">
        <v>507</v>
      </c>
    </row>
    <row r="531" spans="2:9" ht="30" customHeight="1" thickTop="1" thickBot="1" x14ac:dyDescent="0.3">
      <c r="B531" s="33">
        <f>LARGE(LT!$AH$7:$AH$3006,I531)</f>
        <v>4.4929999999998499E-2</v>
      </c>
      <c r="C531" s="46" t="str">
        <f>VLOOKUP($B531,LT!$AH$7:$AN$3006,C$22,FALSE)</f>
        <v/>
      </c>
      <c r="D531" s="46" t="str">
        <f>VLOOKUP($B531,LT!$AH$7:$AN$3006,D$22,FALSE)</f>
        <v/>
      </c>
      <c r="E531" s="132" t="str">
        <f>VLOOKUP($B531,LT!$AH$7:$AN$3006,E$22,FALSE)</f>
        <v/>
      </c>
      <c r="F531" s="132" t="str">
        <f>VLOOKUP($B531,LT!$AH$7:$AN$3006,F$22,FALSE)</f>
        <v/>
      </c>
      <c r="G531" s="46" t="str">
        <f>VLOOKUP($B531,LT!$AH$7:$AN$3006,G$22,FALSE)</f>
        <v/>
      </c>
      <c r="H531" s="46" t="str">
        <f>VLOOKUP($B531,LT!$AH$7:$AN$3006,H$22,FALSE)</f>
        <v/>
      </c>
      <c r="I531" s="18">
        <v>508</v>
      </c>
    </row>
    <row r="532" spans="2:9" ht="30" customHeight="1" thickTop="1" thickBot="1" x14ac:dyDescent="0.3">
      <c r="B532" s="33">
        <f>LARGE(LT!$AH$7:$AH$3006,I532)</f>
        <v>4.4919999999998399E-2</v>
      </c>
      <c r="C532" s="46" t="str">
        <f>VLOOKUP($B532,LT!$AH$7:$AN$3006,C$22,FALSE)</f>
        <v/>
      </c>
      <c r="D532" s="46" t="str">
        <f>VLOOKUP($B532,LT!$AH$7:$AN$3006,D$22,FALSE)</f>
        <v/>
      </c>
      <c r="E532" s="132" t="str">
        <f>VLOOKUP($B532,LT!$AH$7:$AN$3006,E$22,FALSE)</f>
        <v/>
      </c>
      <c r="F532" s="132" t="str">
        <f>VLOOKUP($B532,LT!$AH$7:$AN$3006,F$22,FALSE)</f>
        <v/>
      </c>
      <c r="G532" s="46" t="str">
        <f>VLOOKUP($B532,LT!$AH$7:$AN$3006,G$22,FALSE)</f>
        <v/>
      </c>
      <c r="H532" s="46" t="str">
        <f>VLOOKUP($B532,LT!$AH$7:$AN$3006,H$22,FALSE)</f>
        <v/>
      </c>
      <c r="I532" s="18">
        <v>509</v>
      </c>
    </row>
    <row r="533" spans="2:9" ht="30" customHeight="1" thickTop="1" thickBot="1" x14ac:dyDescent="0.3">
      <c r="B533" s="33">
        <f>LARGE(LT!$AH$7:$AH$3006,I533)</f>
        <v>4.4909999999998403E-2</v>
      </c>
      <c r="C533" s="46" t="str">
        <f>VLOOKUP($B533,LT!$AH$7:$AN$3006,C$22,FALSE)</f>
        <v/>
      </c>
      <c r="D533" s="46" t="str">
        <f>VLOOKUP($B533,LT!$AH$7:$AN$3006,D$22,FALSE)</f>
        <v/>
      </c>
      <c r="E533" s="132" t="str">
        <f>VLOOKUP($B533,LT!$AH$7:$AN$3006,E$22,FALSE)</f>
        <v/>
      </c>
      <c r="F533" s="132" t="str">
        <f>VLOOKUP($B533,LT!$AH$7:$AN$3006,F$22,FALSE)</f>
        <v/>
      </c>
      <c r="G533" s="46" t="str">
        <f>VLOOKUP($B533,LT!$AH$7:$AN$3006,G$22,FALSE)</f>
        <v/>
      </c>
      <c r="H533" s="46" t="str">
        <f>VLOOKUP($B533,LT!$AH$7:$AN$3006,H$22,FALSE)</f>
        <v/>
      </c>
      <c r="I533" s="18">
        <v>510</v>
      </c>
    </row>
    <row r="534" spans="2:9" ht="30" customHeight="1" thickTop="1" thickBot="1" x14ac:dyDescent="0.3">
      <c r="B534" s="33">
        <f>LARGE(LT!$AH$7:$AH$3006,I534)</f>
        <v>4.48999999999984E-2</v>
      </c>
      <c r="C534" s="46" t="str">
        <f>VLOOKUP($B534,LT!$AH$7:$AN$3006,C$22,FALSE)</f>
        <v/>
      </c>
      <c r="D534" s="46" t="str">
        <f>VLOOKUP($B534,LT!$AH$7:$AN$3006,D$22,FALSE)</f>
        <v/>
      </c>
      <c r="E534" s="132" t="str">
        <f>VLOOKUP($B534,LT!$AH$7:$AN$3006,E$22,FALSE)</f>
        <v/>
      </c>
      <c r="F534" s="132" t="str">
        <f>VLOOKUP($B534,LT!$AH$7:$AN$3006,F$22,FALSE)</f>
        <v/>
      </c>
      <c r="G534" s="46" t="str">
        <f>VLOOKUP($B534,LT!$AH$7:$AN$3006,G$22,FALSE)</f>
        <v/>
      </c>
      <c r="H534" s="46" t="str">
        <f>VLOOKUP($B534,LT!$AH$7:$AN$3006,H$22,FALSE)</f>
        <v/>
      </c>
      <c r="I534" s="18">
        <v>511</v>
      </c>
    </row>
    <row r="535" spans="2:9" ht="30" customHeight="1" thickTop="1" thickBot="1" x14ac:dyDescent="0.3">
      <c r="B535" s="33">
        <f>LARGE(LT!$AH$7:$AH$3006,I535)</f>
        <v>4.4889999999998403E-2</v>
      </c>
      <c r="C535" s="46" t="str">
        <f>VLOOKUP($B535,LT!$AH$7:$AN$3006,C$22,FALSE)</f>
        <v/>
      </c>
      <c r="D535" s="46" t="str">
        <f>VLOOKUP($B535,LT!$AH$7:$AN$3006,D$22,FALSE)</f>
        <v/>
      </c>
      <c r="E535" s="132" t="str">
        <f>VLOOKUP($B535,LT!$AH$7:$AN$3006,E$22,FALSE)</f>
        <v/>
      </c>
      <c r="F535" s="132" t="str">
        <f>VLOOKUP($B535,LT!$AH$7:$AN$3006,F$22,FALSE)</f>
        <v/>
      </c>
      <c r="G535" s="46" t="str">
        <f>VLOOKUP($B535,LT!$AH$7:$AN$3006,G$22,FALSE)</f>
        <v/>
      </c>
      <c r="H535" s="46" t="str">
        <f>VLOOKUP($B535,LT!$AH$7:$AN$3006,H$22,FALSE)</f>
        <v/>
      </c>
      <c r="I535" s="18">
        <v>512</v>
      </c>
    </row>
    <row r="536" spans="2:9" ht="30" customHeight="1" thickTop="1" thickBot="1" x14ac:dyDescent="0.3">
      <c r="B536" s="33">
        <f>LARGE(LT!$AH$7:$AH$3006,I536)</f>
        <v>4.48799999999984E-2</v>
      </c>
      <c r="C536" s="46" t="str">
        <f>VLOOKUP($B536,LT!$AH$7:$AN$3006,C$22,FALSE)</f>
        <v/>
      </c>
      <c r="D536" s="46" t="str">
        <f>VLOOKUP($B536,LT!$AH$7:$AN$3006,D$22,FALSE)</f>
        <v/>
      </c>
      <c r="E536" s="132" t="str">
        <f>VLOOKUP($B536,LT!$AH$7:$AN$3006,E$22,FALSE)</f>
        <v/>
      </c>
      <c r="F536" s="132" t="str">
        <f>VLOOKUP($B536,LT!$AH$7:$AN$3006,F$22,FALSE)</f>
        <v/>
      </c>
      <c r="G536" s="46" t="str">
        <f>VLOOKUP($B536,LT!$AH$7:$AN$3006,G$22,FALSE)</f>
        <v/>
      </c>
      <c r="H536" s="46" t="str">
        <f>VLOOKUP($B536,LT!$AH$7:$AN$3006,H$22,FALSE)</f>
        <v/>
      </c>
      <c r="I536" s="18">
        <v>513</v>
      </c>
    </row>
    <row r="537" spans="2:9" ht="30" customHeight="1" thickTop="1" thickBot="1" x14ac:dyDescent="0.3">
      <c r="B537" s="33">
        <f>LARGE(LT!$AH$7:$AH$3006,I537)</f>
        <v>4.4869999999998397E-2</v>
      </c>
      <c r="C537" s="46" t="str">
        <f>VLOOKUP($B537,LT!$AH$7:$AN$3006,C$22,FALSE)</f>
        <v/>
      </c>
      <c r="D537" s="46" t="str">
        <f>VLOOKUP($B537,LT!$AH$7:$AN$3006,D$22,FALSE)</f>
        <v/>
      </c>
      <c r="E537" s="132" t="str">
        <f>VLOOKUP($B537,LT!$AH$7:$AN$3006,E$22,FALSE)</f>
        <v/>
      </c>
      <c r="F537" s="132" t="str">
        <f>VLOOKUP($B537,LT!$AH$7:$AN$3006,F$22,FALSE)</f>
        <v/>
      </c>
      <c r="G537" s="46" t="str">
        <f>VLOOKUP($B537,LT!$AH$7:$AN$3006,G$22,FALSE)</f>
        <v/>
      </c>
      <c r="H537" s="46" t="str">
        <f>VLOOKUP($B537,LT!$AH$7:$AN$3006,H$22,FALSE)</f>
        <v/>
      </c>
      <c r="I537" s="18">
        <v>514</v>
      </c>
    </row>
    <row r="538" spans="2:9" ht="30" customHeight="1" thickTop="1" thickBot="1" x14ac:dyDescent="0.3">
      <c r="B538" s="33">
        <f>LARGE(LT!$AH$7:$AH$3006,I538)</f>
        <v>4.4859999999998401E-2</v>
      </c>
      <c r="C538" s="46" t="str">
        <f>VLOOKUP($B538,LT!$AH$7:$AN$3006,C$22,FALSE)</f>
        <v/>
      </c>
      <c r="D538" s="46" t="str">
        <f>VLOOKUP($B538,LT!$AH$7:$AN$3006,D$22,FALSE)</f>
        <v/>
      </c>
      <c r="E538" s="132" t="str">
        <f>VLOOKUP($B538,LT!$AH$7:$AN$3006,E$22,FALSE)</f>
        <v/>
      </c>
      <c r="F538" s="132" t="str">
        <f>VLOOKUP($B538,LT!$AH$7:$AN$3006,F$22,FALSE)</f>
        <v/>
      </c>
      <c r="G538" s="46" t="str">
        <f>VLOOKUP($B538,LT!$AH$7:$AN$3006,G$22,FALSE)</f>
        <v/>
      </c>
      <c r="H538" s="46" t="str">
        <f>VLOOKUP($B538,LT!$AH$7:$AN$3006,H$22,FALSE)</f>
        <v/>
      </c>
      <c r="I538" s="18">
        <v>515</v>
      </c>
    </row>
    <row r="539" spans="2:9" ht="30" customHeight="1" thickTop="1" thickBot="1" x14ac:dyDescent="0.3">
      <c r="B539" s="33">
        <f>LARGE(LT!$AH$7:$AH$3006,I539)</f>
        <v>4.4849999999998398E-2</v>
      </c>
      <c r="C539" s="46" t="str">
        <f>VLOOKUP($B539,LT!$AH$7:$AN$3006,C$22,FALSE)</f>
        <v/>
      </c>
      <c r="D539" s="46" t="str">
        <f>VLOOKUP($B539,LT!$AH$7:$AN$3006,D$22,FALSE)</f>
        <v/>
      </c>
      <c r="E539" s="132" t="str">
        <f>VLOOKUP($B539,LT!$AH$7:$AN$3006,E$22,FALSE)</f>
        <v/>
      </c>
      <c r="F539" s="132" t="str">
        <f>VLOOKUP($B539,LT!$AH$7:$AN$3006,F$22,FALSE)</f>
        <v/>
      </c>
      <c r="G539" s="46" t="str">
        <f>VLOOKUP($B539,LT!$AH$7:$AN$3006,G$22,FALSE)</f>
        <v/>
      </c>
      <c r="H539" s="46" t="str">
        <f>VLOOKUP($B539,LT!$AH$7:$AN$3006,H$22,FALSE)</f>
        <v/>
      </c>
      <c r="I539" s="18">
        <v>516</v>
      </c>
    </row>
    <row r="540" spans="2:9" ht="30" customHeight="1" thickTop="1" thickBot="1" x14ac:dyDescent="0.3">
      <c r="B540" s="33">
        <f>LARGE(LT!$AH$7:$AH$3006,I540)</f>
        <v>4.4839999999998402E-2</v>
      </c>
      <c r="C540" s="46" t="str">
        <f>VLOOKUP($B540,LT!$AH$7:$AN$3006,C$22,FALSE)</f>
        <v/>
      </c>
      <c r="D540" s="46" t="str">
        <f>VLOOKUP($B540,LT!$AH$7:$AN$3006,D$22,FALSE)</f>
        <v/>
      </c>
      <c r="E540" s="132" t="str">
        <f>VLOOKUP($B540,LT!$AH$7:$AN$3006,E$22,FALSE)</f>
        <v/>
      </c>
      <c r="F540" s="132" t="str">
        <f>VLOOKUP($B540,LT!$AH$7:$AN$3006,F$22,FALSE)</f>
        <v/>
      </c>
      <c r="G540" s="46" t="str">
        <f>VLOOKUP($B540,LT!$AH$7:$AN$3006,G$22,FALSE)</f>
        <v/>
      </c>
      <c r="H540" s="46" t="str">
        <f>VLOOKUP($B540,LT!$AH$7:$AN$3006,H$22,FALSE)</f>
        <v/>
      </c>
      <c r="I540" s="18">
        <v>517</v>
      </c>
    </row>
    <row r="541" spans="2:9" ht="30" customHeight="1" thickTop="1" thickBot="1" x14ac:dyDescent="0.3">
      <c r="B541" s="33">
        <f>LARGE(LT!$AH$7:$AH$3006,I541)</f>
        <v>4.4829999999998399E-2</v>
      </c>
      <c r="C541" s="46" t="str">
        <f>VLOOKUP($B541,LT!$AH$7:$AN$3006,C$22,FALSE)</f>
        <v/>
      </c>
      <c r="D541" s="46" t="str">
        <f>VLOOKUP($B541,LT!$AH$7:$AN$3006,D$22,FALSE)</f>
        <v/>
      </c>
      <c r="E541" s="132" t="str">
        <f>VLOOKUP($B541,LT!$AH$7:$AN$3006,E$22,FALSE)</f>
        <v/>
      </c>
      <c r="F541" s="132" t="str">
        <f>VLOOKUP($B541,LT!$AH$7:$AN$3006,F$22,FALSE)</f>
        <v/>
      </c>
      <c r="G541" s="46" t="str">
        <f>VLOOKUP($B541,LT!$AH$7:$AN$3006,G$22,FALSE)</f>
        <v/>
      </c>
      <c r="H541" s="46" t="str">
        <f>VLOOKUP($B541,LT!$AH$7:$AN$3006,H$22,FALSE)</f>
        <v/>
      </c>
      <c r="I541" s="18">
        <v>518</v>
      </c>
    </row>
    <row r="542" spans="2:9" ht="30" customHeight="1" thickTop="1" thickBot="1" x14ac:dyDescent="0.3">
      <c r="B542" s="33">
        <f>LARGE(LT!$AH$7:$AH$3006,I542)</f>
        <v>4.4819999999998403E-2</v>
      </c>
      <c r="C542" s="46" t="str">
        <f>VLOOKUP($B542,LT!$AH$7:$AN$3006,C$22,FALSE)</f>
        <v/>
      </c>
      <c r="D542" s="46" t="str">
        <f>VLOOKUP($B542,LT!$AH$7:$AN$3006,D$22,FALSE)</f>
        <v/>
      </c>
      <c r="E542" s="132" t="str">
        <f>VLOOKUP($B542,LT!$AH$7:$AN$3006,E$22,FALSE)</f>
        <v/>
      </c>
      <c r="F542" s="132" t="str">
        <f>VLOOKUP($B542,LT!$AH$7:$AN$3006,F$22,FALSE)</f>
        <v/>
      </c>
      <c r="G542" s="46" t="str">
        <f>VLOOKUP($B542,LT!$AH$7:$AN$3006,G$22,FALSE)</f>
        <v/>
      </c>
      <c r="H542" s="46" t="str">
        <f>VLOOKUP($B542,LT!$AH$7:$AN$3006,H$22,FALSE)</f>
        <v/>
      </c>
      <c r="I542" s="18">
        <v>519</v>
      </c>
    </row>
    <row r="543" spans="2:9" ht="30" customHeight="1" thickTop="1" thickBot="1" x14ac:dyDescent="0.3">
      <c r="B543" s="33">
        <f>LARGE(LT!$AH$7:$AH$3006,I543)</f>
        <v>4.48099999999984E-2</v>
      </c>
      <c r="C543" s="46" t="str">
        <f>VLOOKUP($B543,LT!$AH$7:$AN$3006,C$22,FALSE)</f>
        <v/>
      </c>
      <c r="D543" s="46" t="str">
        <f>VLOOKUP($B543,LT!$AH$7:$AN$3006,D$22,FALSE)</f>
        <v/>
      </c>
      <c r="E543" s="132" t="str">
        <f>VLOOKUP($B543,LT!$AH$7:$AN$3006,E$22,FALSE)</f>
        <v/>
      </c>
      <c r="F543" s="132" t="str">
        <f>VLOOKUP($B543,LT!$AH$7:$AN$3006,F$22,FALSE)</f>
        <v/>
      </c>
      <c r="G543" s="46" t="str">
        <f>VLOOKUP($B543,LT!$AH$7:$AN$3006,G$22,FALSE)</f>
        <v/>
      </c>
      <c r="H543" s="46" t="str">
        <f>VLOOKUP($B543,LT!$AH$7:$AN$3006,H$22,FALSE)</f>
        <v/>
      </c>
      <c r="I543" s="18">
        <v>520</v>
      </c>
    </row>
    <row r="544" spans="2:9" ht="30" customHeight="1" thickTop="1" thickBot="1" x14ac:dyDescent="0.3">
      <c r="B544" s="33">
        <f>LARGE(LT!$AH$7:$AH$3006,I544)</f>
        <v>4.4799999999998397E-2</v>
      </c>
      <c r="C544" s="46" t="str">
        <f>VLOOKUP($B544,LT!$AH$7:$AN$3006,C$22,FALSE)</f>
        <v/>
      </c>
      <c r="D544" s="46" t="str">
        <f>VLOOKUP($B544,LT!$AH$7:$AN$3006,D$22,FALSE)</f>
        <v/>
      </c>
      <c r="E544" s="132" t="str">
        <f>VLOOKUP($B544,LT!$AH$7:$AN$3006,E$22,FALSE)</f>
        <v/>
      </c>
      <c r="F544" s="132" t="str">
        <f>VLOOKUP($B544,LT!$AH$7:$AN$3006,F$22,FALSE)</f>
        <v/>
      </c>
      <c r="G544" s="46" t="str">
        <f>VLOOKUP($B544,LT!$AH$7:$AN$3006,G$22,FALSE)</f>
        <v/>
      </c>
      <c r="H544" s="46" t="str">
        <f>VLOOKUP($B544,LT!$AH$7:$AN$3006,H$22,FALSE)</f>
        <v/>
      </c>
      <c r="I544" s="18">
        <v>521</v>
      </c>
    </row>
    <row r="545" spans="2:9" ht="30" customHeight="1" thickTop="1" thickBot="1" x14ac:dyDescent="0.3">
      <c r="B545" s="33">
        <f>LARGE(LT!$AH$7:$AH$3006,I545)</f>
        <v>4.4789999999998401E-2</v>
      </c>
      <c r="C545" s="46" t="str">
        <f>VLOOKUP($B545,LT!$AH$7:$AN$3006,C$22,FALSE)</f>
        <v/>
      </c>
      <c r="D545" s="46" t="str">
        <f>VLOOKUP($B545,LT!$AH$7:$AN$3006,D$22,FALSE)</f>
        <v/>
      </c>
      <c r="E545" s="132" t="str">
        <f>VLOOKUP($B545,LT!$AH$7:$AN$3006,E$22,FALSE)</f>
        <v/>
      </c>
      <c r="F545" s="132" t="str">
        <f>VLOOKUP($B545,LT!$AH$7:$AN$3006,F$22,FALSE)</f>
        <v/>
      </c>
      <c r="G545" s="46" t="str">
        <f>VLOOKUP($B545,LT!$AH$7:$AN$3006,G$22,FALSE)</f>
        <v/>
      </c>
      <c r="H545" s="46" t="str">
        <f>VLOOKUP($B545,LT!$AH$7:$AN$3006,H$22,FALSE)</f>
        <v/>
      </c>
      <c r="I545" s="18">
        <v>522</v>
      </c>
    </row>
    <row r="546" spans="2:9" ht="30" customHeight="1" thickTop="1" thickBot="1" x14ac:dyDescent="0.3">
      <c r="B546" s="33">
        <f>LARGE(LT!$AH$7:$AH$3006,I546)</f>
        <v>4.4779999999998397E-2</v>
      </c>
      <c r="C546" s="46" t="str">
        <f>VLOOKUP($B546,LT!$AH$7:$AN$3006,C$22,FALSE)</f>
        <v/>
      </c>
      <c r="D546" s="46" t="str">
        <f>VLOOKUP($B546,LT!$AH$7:$AN$3006,D$22,FALSE)</f>
        <v/>
      </c>
      <c r="E546" s="132" t="str">
        <f>VLOOKUP($B546,LT!$AH$7:$AN$3006,E$22,FALSE)</f>
        <v/>
      </c>
      <c r="F546" s="132" t="str">
        <f>VLOOKUP($B546,LT!$AH$7:$AN$3006,F$22,FALSE)</f>
        <v/>
      </c>
      <c r="G546" s="46" t="str">
        <f>VLOOKUP($B546,LT!$AH$7:$AN$3006,G$22,FALSE)</f>
        <v/>
      </c>
      <c r="H546" s="46" t="str">
        <f>VLOOKUP($B546,LT!$AH$7:$AN$3006,H$22,FALSE)</f>
        <v/>
      </c>
      <c r="I546" s="18">
        <v>523</v>
      </c>
    </row>
    <row r="547" spans="2:9" ht="30" customHeight="1" thickTop="1" thickBot="1" x14ac:dyDescent="0.3">
      <c r="B547" s="33">
        <f>LARGE(LT!$AH$7:$AH$3006,I547)</f>
        <v>4.4769999999998401E-2</v>
      </c>
      <c r="C547" s="46" t="str">
        <f>VLOOKUP($B547,LT!$AH$7:$AN$3006,C$22,FALSE)</f>
        <v/>
      </c>
      <c r="D547" s="46" t="str">
        <f>VLOOKUP($B547,LT!$AH$7:$AN$3006,D$22,FALSE)</f>
        <v/>
      </c>
      <c r="E547" s="132" t="str">
        <f>VLOOKUP($B547,LT!$AH$7:$AN$3006,E$22,FALSE)</f>
        <v/>
      </c>
      <c r="F547" s="132" t="str">
        <f>VLOOKUP($B547,LT!$AH$7:$AN$3006,F$22,FALSE)</f>
        <v/>
      </c>
      <c r="G547" s="46" t="str">
        <f>VLOOKUP($B547,LT!$AH$7:$AN$3006,G$22,FALSE)</f>
        <v/>
      </c>
      <c r="H547" s="46" t="str">
        <f>VLOOKUP($B547,LT!$AH$7:$AN$3006,H$22,FALSE)</f>
        <v/>
      </c>
      <c r="I547" s="18">
        <v>524</v>
      </c>
    </row>
    <row r="548" spans="2:9" ht="30" customHeight="1" thickTop="1" thickBot="1" x14ac:dyDescent="0.3">
      <c r="B548" s="33">
        <f>LARGE(LT!$AH$7:$AH$3006,I548)</f>
        <v>4.4759999999998398E-2</v>
      </c>
      <c r="C548" s="46" t="str">
        <f>VLOOKUP($B548,LT!$AH$7:$AN$3006,C$22,FALSE)</f>
        <v/>
      </c>
      <c r="D548" s="46" t="str">
        <f>VLOOKUP($B548,LT!$AH$7:$AN$3006,D$22,FALSE)</f>
        <v/>
      </c>
      <c r="E548" s="132" t="str">
        <f>VLOOKUP($B548,LT!$AH$7:$AN$3006,E$22,FALSE)</f>
        <v/>
      </c>
      <c r="F548" s="132" t="str">
        <f>VLOOKUP($B548,LT!$AH$7:$AN$3006,F$22,FALSE)</f>
        <v/>
      </c>
      <c r="G548" s="46" t="str">
        <f>VLOOKUP($B548,LT!$AH$7:$AN$3006,G$22,FALSE)</f>
        <v/>
      </c>
      <c r="H548" s="46" t="str">
        <f>VLOOKUP($B548,LT!$AH$7:$AN$3006,H$22,FALSE)</f>
        <v/>
      </c>
      <c r="I548" s="18">
        <v>525</v>
      </c>
    </row>
    <row r="549" spans="2:9" ht="30" customHeight="1" thickTop="1" thickBot="1" x14ac:dyDescent="0.3">
      <c r="B549" s="33">
        <f>LARGE(LT!$AH$7:$AH$3006,I549)</f>
        <v>4.4749999999998402E-2</v>
      </c>
      <c r="C549" s="46" t="str">
        <f>VLOOKUP($B549,LT!$AH$7:$AN$3006,C$22,FALSE)</f>
        <v/>
      </c>
      <c r="D549" s="46" t="str">
        <f>VLOOKUP($B549,LT!$AH$7:$AN$3006,D$22,FALSE)</f>
        <v/>
      </c>
      <c r="E549" s="132" t="str">
        <f>VLOOKUP($B549,LT!$AH$7:$AN$3006,E$22,FALSE)</f>
        <v/>
      </c>
      <c r="F549" s="132" t="str">
        <f>VLOOKUP($B549,LT!$AH$7:$AN$3006,F$22,FALSE)</f>
        <v/>
      </c>
      <c r="G549" s="46" t="str">
        <f>VLOOKUP($B549,LT!$AH$7:$AN$3006,G$22,FALSE)</f>
        <v/>
      </c>
      <c r="H549" s="46" t="str">
        <f>VLOOKUP($B549,LT!$AH$7:$AN$3006,H$22,FALSE)</f>
        <v/>
      </c>
      <c r="I549" s="18">
        <v>526</v>
      </c>
    </row>
    <row r="550" spans="2:9" ht="30" customHeight="1" thickTop="1" thickBot="1" x14ac:dyDescent="0.3">
      <c r="B550" s="33">
        <f>LARGE(LT!$AH$7:$AH$3006,I550)</f>
        <v>4.4739999999998399E-2</v>
      </c>
      <c r="C550" s="46" t="str">
        <f>VLOOKUP($B550,LT!$AH$7:$AN$3006,C$22,FALSE)</f>
        <v/>
      </c>
      <c r="D550" s="46" t="str">
        <f>VLOOKUP($B550,LT!$AH$7:$AN$3006,D$22,FALSE)</f>
        <v/>
      </c>
      <c r="E550" s="132" t="str">
        <f>VLOOKUP($B550,LT!$AH$7:$AN$3006,E$22,FALSE)</f>
        <v/>
      </c>
      <c r="F550" s="132" t="str">
        <f>VLOOKUP($B550,LT!$AH$7:$AN$3006,F$22,FALSE)</f>
        <v/>
      </c>
      <c r="G550" s="46" t="str">
        <f>VLOOKUP($B550,LT!$AH$7:$AN$3006,G$22,FALSE)</f>
        <v/>
      </c>
      <c r="H550" s="46" t="str">
        <f>VLOOKUP($B550,LT!$AH$7:$AN$3006,H$22,FALSE)</f>
        <v/>
      </c>
      <c r="I550" s="18">
        <v>527</v>
      </c>
    </row>
    <row r="551" spans="2:9" ht="30" customHeight="1" thickTop="1" thickBot="1" x14ac:dyDescent="0.3">
      <c r="B551" s="33">
        <f>LARGE(LT!$AH$7:$AH$3006,I551)</f>
        <v>4.4729999999998403E-2</v>
      </c>
      <c r="C551" s="46" t="str">
        <f>VLOOKUP($B551,LT!$AH$7:$AN$3006,C$22,FALSE)</f>
        <v/>
      </c>
      <c r="D551" s="46" t="str">
        <f>VLOOKUP($B551,LT!$AH$7:$AN$3006,D$22,FALSE)</f>
        <v/>
      </c>
      <c r="E551" s="132" t="str">
        <f>VLOOKUP($B551,LT!$AH$7:$AN$3006,E$22,FALSE)</f>
        <v/>
      </c>
      <c r="F551" s="132" t="str">
        <f>VLOOKUP($B551,LT!$AH$7:$AN$3006,F$22,FALSE)</f>
        <v/>
      </c>
      <c r="G551" s="46" t="str">
        <f>VLOOKUP($B551,LT!$AH$7:$AN$3006,G$22,FALSE)</f>
        <v/>
      </c>
      <c r="H551" s="46" t="str">
        <f>VLOOKUP($B551,LT!$AH$7:$AN$3006,H$22,FALSE)</f>
        <v/>
      </c>
      <c r="I551" s="18">
        <v>528</v>
      </c>
    </row>
    <row r="552" spans="2:9" ht="30" customHeight="1" thickTop="1" thickBot="1" x14ac:dyDescent="0.3">
      <c r="B552" s="33">
        <f>LARGE(LT!$AH$7:$AH$3006,I552)</f>
        <v>4.47199999999984E-2</v>
      </c>
      <c r="C552" s="46" t="str">
        <f>VLOOKUP($B552,LT!$AH$7:$AN$3006,C$22,FALSE)</f>
        <v/>
      </c>
      <c r="D552" s="46" t="str">
        <f>VLOOKUP($B552,LT!$AH$7:$AN$3006,D$22,FALSE)</f>
        <v/>
      </c>
      <c r="E552" s="132" t="str">
        <f>VLOOKUP($B552,LT!$AH$7:$AN$3006,E$22,FALSE)</f>
        <v/>
      </c>
      <c r="F552" s="132" t="str">
        <f>VLOOKUP($B552,LT!$AH$7:$AN$3006,F$22,FALSE)</f>
        <v/>
      </c>
      <c r="G552" s="46" t="str">
        <f>VLOOKUP($B552,LT!$AH$7:$AN$3006,G$22,FALSE)</f>
        <v/>
      </c>
      <c r="H552" s="46" t="str">
        <f>VLOOKUP($B552,LT!$AH$7:$AN$3006,H$22,FALSE)</f>
        <v/>
      </c>
      <c r="I552" s="18">
        <v>529</v>
      </c>
    </row>
    <row r="553" spans="2:9" ht="30" customHeight="1" thickTop="1" thickBot="1" x14ac:dyDescent="0.3">
      <c r="B553" s="33">
        <f>LARGE(LT!$AH$7:$AH$3006,I553)</f>
        <v>4.4709999999998397E-2</v>
      </c>
      <c r="C553" s="46" t="str">
        <f>VLOOKUP($B553,LT!$AH$7:$AN$3006,C$22,FALSE)</f>
        <v/>
      </c>
      <c r="D553" s="46" t="str">
        <f>VLOOKUP($B553,LT!$AH$7:$AN$3006,D$22,FALSE)</f>
        <v/>
      </c>
      <c r="E553" s="132" t="str">
        <f>VLOOKUP($B553,LT!$AH$7:$AN$3006,E$22,FALSE)</f>
        <v/>
      </c>
      <c r="F553" s="132" t="str">
        <f>VLOOKUP($B553,LT!$AH$7:$AN$3006,F$22,FALSE)</f>
        <v/>
      </c>
      <c r="G553" s="46" t="str">
        <f>VLOOKUP($B553,LT!$AH$7:$AN$3006,G$22,FALSE)</f>
        <v/>
      </c>
      <c r="H553" s="46" t="str">
        <f>VLOOKUP($B553,LT!$AH$7:$AN$3006,H$22,FALSE)</f>
        <v/>
      </c>
      <c r="I553" s="18">
        <v>530</v>
      </c>
    </row>
    <row r="554" spans="2:9" ht="30" customHeight="1" thickTop="1" thickBot="1" x14ac:dyDescent="0.3">
      <c r="B554" s="33">
        <f>LARGE(LT!$AH$7:$AH$3006,I554)</f>
        <v>4.4699999999998401E-2</v>
      </c>
      <c r="C554" s="46" t="str">
        <f>VLOOKUP($B554,LT!$AH$7:$AN$3006,C$22,FALSE)</f>
        <v/>
      </c>
      <c r="D554" s="46" t="str">
        <f>VLOOKUP($B554,LT!$AH$7:$AN$3006,D$22,FALSE)</f>
        <v/>
      </c>
      <c r="E554" s="132" t="str">
        <f>VLOOKUP($B554,LT!$AH$7:$AN$3006,E$22,FALSE)</f>
        <v/>
      </c>
      <c r="F554" s="132" t="str">
        <f>VLOOKUP($B554,LT!$AH$7:$AN$3006,F$22,FALSE)</f>
        <v/>
      </c>
      <c r="G554" s="46" t="str">
        <f>VLOOKUP($B554,LT!$AH$7:$AN$3006,G$22,FALSE)</f>
        <v/>
      </c>
      <c r="H554" s="46" t="str">
        <f>VLOOKUP($B554,LT!$AH$7:$AN$3006,H$22,FALSE)</f>
        <v/>
      </c>
      <c r="I554" s="18">
        <v>531</v>
      </c>
    </row>
    <row r="555" spans="2:9" ht="30" customHeight="1" thickTop="1" thickBot="1" x14ac:dyDescent="0.3">
      <c r="B555" s="33">
        <f>LARGE(LT!$AH$7:$AH$3006,I555)</f>
        <v>4.4689999999998398E-2</v>
      </c>
      <c r="C555" s="46" t="str">
        <f>VLOOKUP($B555,LT!$AH$7:$AN$3006,C$22,FALSE)</f>
        <v/>
      </c>
      <c r="D555" s="46" t="str">
        <f>VLOOKUP($B555,LT!$AH$7:$AN$3006,D$22,FALSE)</f>
        <v/>
      </c>
      <c r="E555" s="132" t="str">
        <f>VLOOKUP($B555,LT!$AH$7:$AN$3006,E$22,FALSE)</f>
        <v/>
      </c>
      <c r="F555" s="132" t="str">
        <f>VLOOKUP($B555,LT!$AH$7:$AN$3006,F$22,FALSE)</f>
        <v/>
      </c>
      <c r="G555" s="46" t="str">
        <f>VLOOKUP($B555,LT!$AH$7:$AN$3006,G$22,FALSE)</f>
        <v/>
      </c>
      <c r="H555" s="46" t="str">
        <f>VLOOKUP($B555,LT!$AH$7:$AN$3006,H$22,FALSE)</f>
        <v/>
      </c>
      <c r="I555" s="18">
        <v>532</v>
      </c>
    </row>
    <row r="556" spans="2:9" ht="30" customHeight="1" thickTop="1" thickBot="1" x14ac:dyDescent="0.3">
      <c r="B556" s="33">
        <f>LARGE(LT!$AH$7:$AH$3006,I556)</f>
        <v>4.4679999999998402E-2</v>
      </c>
      <c r="C556" s="46" t="str">
        <f>VLOOKUP($B556,LT!$AH$7:$AN$3006,C$22,FALSE)</f>
        <v/>
      </c>
      <c r="D556" s="46" t="str">
        <f>VLOOKUP($B556,LT!$AH$7:$AN$3006,D$22,FALSE)</f>
        <v/>
      </c>
      <c r="E556" s="132" t="str">
        <f>VLOOKUP($B556,LT!$AH$7:$AN$3006,E$22,FALSE)</f>
        <v/>
      </c>
      <c r="F556" s="132" t="str">
        <f>VLOOKUP($B556,LT!$AH$7:$AN$3006,F$22,FALSE)</f>
        <v/>
      </c>
      <c r="G556" s="46" t="str">
        <f>VLOOKUP($B556,LT!$AH$7:$AN$3006,G$22,FALSE)</f>
        <v/>
      </c>
      <c r="H556" s="46" t="str">
        <f>VLOOKUP($B556,LT!$AH$7:$AN$3006,H$22,FALSE)</f>
        <v/>
      </c>
      <c r="I556" s="18">
        <v>533</v>
      </c>
    </row>
    <row r="557" spans="2:9" ht="30" customHeight="1" thickTop="1" thickBot="1" x14ac:dyDescent="0.3">
      <c r="B557" s="33">
        <f>LARGE(LT!$AH$7:$AH$3006,I557)</f>
        <v>4.4669999999998398E-2</v>
      </c>
      <c r="C557" s="46" t="str">
        <f>VLOOKUP($B557,LT!$AH$7:$AN$3006,C$22,FALSE)</f>
        <v/>
      </c>
      <c r="D557" s="46" t="str">
        <f>VLOOKUP($B557,LT!$AH$7:$AN$3006,D$22,FALSE)</f>
        <v/>
      </c>
      <c r="E557" s="132" t="str">
        <f>VLOOKUP($B557,LT!$AH$7:$AN$3006,E$22,FALSE)</f>
        <v/>
      </c>
      <c r="F557" s="132" t="str">
        <f>VLOOKUP($B557,LT!$AH$7:$AN$3006,F$22,FALSE)</f>
        <v/>
      </c>
      <c r="G557" s="46" t="str">
        <f>VLOOKUP($B557,LT!$AH$7:$AN$3006,G$22,FALSE)</f>
        <v/>
      </c>
      <c r="H557" s="46" t="str">
        <f>VLOOKUP($B557,LT!$AH$7:$AN$3006,H$22,FALSE)</f>
        <v/>
      </c>
      <c r="I557" s="18">
        <v>534</v>
      </c>
    </row>
    <row r="558" spans="2:9" ht="30" customHeight="1" thickTop="1" thickBot="1" x14ac:dyDescent="0.3">
      <c r="B558" s="33">
        <f>LARGE(LT!$AH$7:$AH$3006,I558)</f>
        <v>4.4659999999998402E-2</v>
      </c>
      <c r="C558" s="46" t="str">
        <f>VLOOKUP($B558,LT!$AH$7:$AN$3006,C$22,FALSE)</f>
        <v/>
      </c>
      <c r="D558" s="46" t="str">
        <f>VLOOKUP($B558,LT!$AH$7:$AN$3006,D$22,FALSE)</f>
        <v/>
      </c>
      <c r="E558" s="132" t="str">
        <f>VLOOKUP($B558,LT!$AH$7:$AN$3006,E$22,FALSE)</f>
        <v/>
      </c>
      <c r="F558" s="132" t="str">
        <f>VLOOKUP($B558,LT!$AH$7:$AN$3006,F$22,FALSE)</f>
        <v/>
      </c>
      <c r="G558" s="46" t="str">
        <f>VLOOKUP($B558,LT!$AH$7:$AN$3006,G$22,FALSE)</f>
        <v/>
      </c>
      <c r="H558" s="46" t="str">
        <f>VLOOKUP($B558,LT!$AH$7:$AN$3006,H$22,FALSE)</f>
        <v/>
      </c>
      <c r="I558" s="18">
        <v>535</v>
      </c>
    </row>
    <row r="559" spans="2:9" ht="30" customHeight="1" thickTop="1" thickBot="1" x14ac:dyDescent="0.3">
      <c r="B559" s="33">
        <f>LARGE(LT!$AH$7:$AH$3006,I559)</f>
        <v>4.4649999999998399E-2</v>
      </c>
      <c r="C559" s="46" t="str">
        <f>VLOOKUP($B559,LT!$AH$7:$AN$3006,C$22,FALSE)</f>
        <v/>
      </c>
      <c r="D559" s="46" t="str">
        <f>VLOOKUP($B559,LT!$AH$7:$AN$3006,D$22,FALSE)</f>
        <v/>
      </c>
      <c r="E559" s="132" t="str">
        <f>VLOOKUP($B559,LT!$AH$7:$AN$3006,E$22,FALSE)</f>
        <v/>
      </c>
      <c r="F559" s="132" t="str">
        <f>VLOOKUP($B559,LT!$AH$7:$AN$3006,F$22,FALSE)</f>
        <v/>
      </c>
      <c r="G559" s="46" t="str">
        <f>VLOOKUP($B559,LT!$AH$7:$AN$3006,G$22,FALSE)</f>
        <v/>
      </c>
      <c r="H559" s="46" t="str">
        <f>VLOOKUP($B559,LT!$AH$7:$AN$3006,H$22,FALSE)</f>
        <v/>
      </c>
      <c r="I559" s="18">
        <v>536</v>
      </c>
    </row>
    <row r="560" spans="2:9" ht="30" customHeight="1" thickTop="1" thickBot="1" x14ac:dyDescent="0.3">
      <c r="B560" s="33">
        <f>LARGE(LT!$AH$7:$AH$3006,I560)</f>
        <v>4.4639999999998403E-2</v>
      </c>
      <c r="C560" s="46" t="str">
        <f>VLOOKUP($B560,LT!$AH$7:$AN$3006,C$22,FALSE)</f>
        <v/>
      </c>
      <c r="D560" s="46" t="str">
        <f>VLOOKUP($B560,LT!$AH$7:$AN$3006,D$22,FALSE)</f>
        <v/>
      </c>
      <c r="E560" s="132" t="str">
        <f>VLOOKUP($B560,LT!$AH$7:$AN$3006,E$22,FALSE)</f>
        <v/>
      </c>
      <c r="F560" s="132" t="str">
        <f>VLOOKUP($B560,LT!$AH$7:$AN$3006,F$22,FALSE)</f>
        <v/>
      </c>
      <c r="G560" s="46" t="str">
        <f>VLOOKUP($B560,LT!$AH$7:$AN$3006,G$22,FALSE)</f>
        <v/>
      </c>
      <c r="H560" s="46" t="str">
        <f>VLOOKUP($B560,LT!$AH$7:$AN$3006,H$22,FALSE)</f>
        <v/>
      </c>
      <c r="I560" s="18">
        <v>537</v>
      </c>
    </row>
    <row r="561" spans="2:9" ht="30" customHeight="1" thickTop="1" thickBot="1" x14ac:dyDescent="0.3">
      <c r="B561" s="33">
        <f>LARGE(LT!$AH$7:$AH$3006,I561)</f>
        <v>4.46299999999984E-2</v>
      </c>
      <c r="C561" s="46" t="str">
        <f>VLOOKUP($B561,LT!$AH$7:$AN$3006,C$22,FALSE)</f>
        <v/>
      </c>
      <c r="D561" s="46" t="str">
        <f>VLOOKUP($B561,LT!$AH$7:$AN$3006,D$22,FALSE)</f>
        <v/>
      </c>
      <c r="E561" s="132" t="str">
        <f>VLOOKUP($B561,LT!$AH$7:$AN$3006,E$22,FALSE)</f>
        <v/>
      </c>
      <c r="F561" s="132" t="str">
        <f>VLOOKUP($B561,LT!$AH$7:$AN$3006,F$22,FALSE)</f>
        <v/>
      </c>
      <c r="G561" s="46" t="str">
        <f>VLOOKUP($B561,LT!$AH$7:$AN$3006,G$22,FALSE)</f>
        <v/>
      </c>
      <c r="H561" s="46" t="str">
        <f>VLOOKUP($B561,LT!$AH$7:$AN$3006,H$22,FALSE)</f>
        <v/>
      </c>
      <c r="I561" s="18">
        <v>538</v>
      </c>
    </row>
    <row r="562" spans="2:9" ht="30" customHeight="1" thickTop="1" thickBot="1" x14ac:dyDescent="0.3">
      <c r="B562" s="33">
        <f>LARGE(LT!$AH$7:$AH$3006,I562)</f>
        <v>4.4619999999998397E-2</v>
      </c>
      <c r="C562" s="46" t="str">
        <f>VLOOKUP($B562,LT!$AH$7:$AN$3006,C$22,FALSE)</f>
        <v/>
      </c>
      <c r="D562" s="46" t="str">
        <f>VLOOKUP($B562,LT!$AH$7:$AN$3006,D$22,FALSE)</f>
        <v/>
      </c>
      <c r="E562" s="132" t="str">
        <f>VLOOKUP($B562,LT!$AH$7:$AN$3006,E$22,FALSE)</f>
        <v/>
      </c>
      <c r="F562" s="132" t="str">
        <f>VLOOKUP($B562,LT!$AH$7:$AN$3006,F$22,FALSE)</f>
        <v/>
      </c>
      <c r="G562" s="46" t="str">
        <f>VLOOKUP($B562,LT!$AH$7:$AN$3006,G$22,FALSE)</f>
        <v/>
      </c>
      <c r="H562" s="46" t="str">
        <f>VLOOKUP($B562,LT!$AH$7:$AN$3006,H$22,FALSE)</f>
        <v/>
      </c>
      <c r="I562" s="18">
        <v>539</v>
      </c>
    </row>
    <row r="563" spans="2:9" ht="30" customHeight="1" thickTop="1" thickBot="1" x14ac:dyDescent="0.3">
      <c r="B563" s="33">
        <f>LARGE(LT!$AH$7:$AH$3006,I563)</f>
        <v>4.4609999999998401E-2</v>
      </c>
      <c r="C563" s="46" t="str">
        <f>VLOOKUP($B563,LT!$AH$7:$AN$3006,C$22,FALSE)</f>
        <v/>
      </c>
      <c r="D563" s="46" t="str">
        <f>VLOOKUP($B563,LT!$AH$7:$AN$3006,D$22,FALSE)</f>
        <v/>
      </c>
      <c r="E563" s="132" t="str">
        <f>VLOOKUP($B563,LT!$AH$7:$AN$3006,E$22,FALSE)</f>
        <v/>
      </c>
      <c r="F563" s="132" t="str">
        <f>VLOOKUP($B563,LT!$AH$7:$AN$3006,F$22,FALSE)</f>
        <v/>
      </c>
      <c r="G563" s="46" t="str">
        <f>VLOOKUP($B563,LT!$AH$7:$AN$3006,G$22,FALSE)</f>
        <v/>
      </c>
      <c r="H563" s="46" t="str">
        <f>VLOOKUP($B563,LT!$AH$7:$AN$3006,H$22,FALSE)</f>
        <v/>
      </c>
      <c r="I563" s="18">
        <v>540</v>
      </c>
    </row>
    <row r="564" spans="2:9" ht="30" customHeight="1" thickTop="1" thickBot="1" x14ac:dyDescent="0.3">
      <c r="B564" s="33">
        <f>LARGE(LT!$AH$7:$AH$3006,I564)</f>
        <v>4.4599999999998301E-2</v>
      </c>
      <c r="C564" s="46" t="str">
        <f>VLOOKUP($B564,LT!$AH$7:$AN$3006,C$22,FALSE)</f>
        <v/>
      </c>
      <c r="D564" s="46" t="str">
        <f>VLOOKUP($B564,LT!$AH$7:$AN$3006,D$22,FALSE)</f>
        <v/>
      </c>
      <c r="E564" s="132" t="str">
        <f>VLOOKUP($B564,LT!$AH$7:$AN$3006,E$22,FALSE)</f>
        <v/>
      </c>
      <c r="F564" s="132" t="str">
        <f>VLOOKUP($B564,LT!$AH$7:$AN$3006,F$22,FALSE)</f>
        <v/>
      </c>
      <c r="G564" s="46" t="str">
        <f>VLOOKUP($B564,LT!$AH$7:$AN$3006,G$22,FALSE)</f>
        <v/>
      </c>
      <c r="H564" s="46" t="str">
        <f>VLOOKUP($B564,LT!$AH$7:$AN$3006,H$22,FALSE)</f>
        <v/>
      </c>
      <c r="I564" s="18">
        <v>541</v>
      </c>
    </row>
    <row r="565" spans="2:9" ht="30" customHeight="1" thickTop="1" thickBot="1" x14ac:dyDescent="0.3">
      <c r="B565" s="33">
        <f>LARGE(LT!$AH$7:$AH$3006,I565)</f>
        <v>4.4589999999998298E-2</v>
      </c>
      <c r="C565" s="46" t="str">
        <f>VLOOKUP($B565,LT!$AH$7:$AN$3006,C$22,FALSE)</f>
        <v/>
      </c>
      <c r="D565" s="46" t="str">
        <f>VLOOKUP($B565,LT!$AH$7:$AN$3006,D$22,FALSE)</f>
        <v/>
      </c>
      <c r="E565" s="132" t="str">
        <f>VLOOKUP($B565,LT!$AH$7:$AN$3006,E$22,FALSE)</f>
        <v/>
      </c>
      <c r="F565" s="132" t="str">
        <f>VLOOKUP($B565,LT!$AH$7:$AN$3006,F$22,FALSE)</f>
        <v/>
      </c>
      <c r="G565" s="46" t="str">
        <f>VLOOKUP($B565,LT!$AH$7:$AN$3006,G$22,FALSE)</f>
        <v/>
      </c>
      <c r="H565" s="46" t="str">
        <f>VLOOKUP($B565,LT!$AH$7:$AN$3006,H$22,FALSE)</f>
        <v/>
      </c>
      <c r="I565" s="18">
        <v>542</v>
      </c>
    </row>
    <row r="566" spans="2:9" ht="30" customHeight="1" thickTop="1" thickBot="1" x14ac:dyDescent="0.3">
      <c r="B566" s="33">
        <f>LARGE(LT!$AH$7:$AH$3006,I566)</f>
        <v>4.4579999999998302E-2</v>
      </c>
      <c r="C566" s="46" t="str">
        <f>VLOOKUP($B566,LT!$AH$7:$AN$3006,C$22,FALSE)</f>
        <v/>
      </c>
      <c r="D566" s="46" t="str">
        <f>VLOOKUP($B566,LT!$AH$7:$AN$3006,D$22,FALSE)</f>
        <v/>
      </c>
      <c r="E566" s="132" t="str">
        <f>VLOOKUP($B566,LT!$AH$7:$AN$3006,E$22,FALSE)</f>
        <v/>
      </c>
      <c r="F566" s="132" t="str">
        <f>VLOOKUP($B566,LT!$AH$7:$AN$3006,F$22,FALSE)</f>
        <v/>
      </c>
      <c r="G566" s="46" t="str">
        <f>VLOOKUP($B566,LT!$AH$7:$AN$3006,G$22,FALSE)</f>
        <v/>
      </c>
      <c r="H566" s="46" t="str">
        <f>VLOOKUP($B566,LT!$AH$7:$AN$3006,H$22,FALSE)</f>
        <v/>
      </c>
      <c r="I566" s="18">
        <v>543</v>
      </c>
    </row>
    <row r="567" spans="2:9" ht="30" customHeight="1" thickTop="1" thickBot="1" x14ac:dyDescent="0.3">
      <c r="B567" s="33">
        <f>LARGE(LT!$AH$7:$AH$3006,I567)</f>
        <v>4.4569999999998298E-2</v>
      </c>
      <c r="C567" s="46" t="str">
        <f>VLOOKUP($B567,LT!$AH$7:$AN$3006,C$22,FALSE)</f>
        <v/>
      </c>
      <c r="D567" s="46" t="str">
        <f>VLOOKUP($B567,LT!$AH$7:$AN$3006,D$22,FALSE)</f>
        <v/>
      </c>
      <c r="E567" s="132" t="str">
        <f>VLOOKUP($B567,LT!$AH$7:$AN$3006,E$22,FALSE)</f>
        <v/>
      </c>
      <c r="F567" s="132" t="str">
        <f>VLOOKUP($B567,LT!$AH$7:$AN$3006,F$22,FALSE)</f>
        <v/>
      </c>
      <c r="G567" s="46" t="str">
        <f>VLOOKUP($B567,LT!$AH$7:$AN$3006,G$22,FALSE)</f>
        <v/>
      </c>
      <c r="H567" s="46" t="str">
        <f>VLOOKUP($B567,LT!$AH$7:$AN$3006,H$22,FALSE)</f>
        <v/>
      </c>
      <c r="I567" s="18">
        <v>544</v>
      </c>
    </row>
    <row r="568" spans="2:9" ht="30" customHeight="1" thickTop="1" thickBot="1" x14ac:dyDescent="0.3">
      <c r="B568" s="33">
        <f>LARGE(LT!$AH$7:$AH$3006,I568)</f>
        <v>4.4559999999998302E-2</v>
      </c>
      <c r="C568" s="46" t="str">
        <f>VLOOKUP($B568,LT!$AH$7:$AN$3006,C$22,FALSE)</f>
        <v/>
      </c>
      <c r="D568" s="46" t="str">
        <f>VLOOKUP($B568,LT!$AH$7:$AN$3006,D$22,FALSE)</f>
        <v/>
      </c>
      <c r="E568" s="132" t="str">
        <f>VLOOKUP($B568,LT!$AH$7:$AN$3006,E$22,FALSE)</f>
        <v/>
      </c>
      <c r="F568" s="132" t="str">
        <f>VLOOKUP($B568,LT!$AH$7:$AN$3006,F$22,FALSE)</f>
        <v/>
      </c>
      <c r="G568" s="46" t="str">
        <f>VLOOKUP($B568,LT!$AH$7:$AN$3006,G$22,FALSE)</f>
        <v/>
      </c>
      <c r="H568" s="46" t="str">
        <f>VLOOKUP($B568,LT!$AH$7:$AN$3006,H$22,FALSE)</f>
        <v/>
      </c>
      <c r="I568" s="18">
        <v>545</v>
      </c>
    </row>
    <row r="569" spans="2:9" ht="30" customHeight="1" thickTop="1" thickBot="1" x14ac:dyDescent="0.3">
      <c r="B569" s="33">
        <f>LARGE(LT!$AH$7:$AH$3006,I569)</f>
        <v>4.4549999999998299E-2</v>
      </c>
      <c r="C569" s="46" t="str">
        <f>VLOOKUP($B569,LT!$AH$7:$AN$3006,C$22,FALSE)</f>
        <v/>
      </c>
      <c r="D569" s="46" t="str">
        <f>VLOOKUP($B569,LT!$AH$7:$AN$3006,D$22,FALSE)</f>
        <v/>
      </c>
      <c r="E569" s="132" t="str">
        <f>VLOOKUP($B569,LT!$AH$7:$AN$3006,E$22,FALSE)</f>
        <v/>
      </c>
      <c r="F569" s="132" t="str">
        <f>VLOOKUP($B569,LT!$AH$7:$AN$3006,F$22,FALSE)</f>
        <v/>
      </c>
      <c r="G569" s="46" t="str">
        <f>VLOOKUP($B569,LT!$AH$7:$AN$3006,G$22,FALSE)</f>
        <v/>
      </c>
      <c r="H569" s="46" t="str">
        <f>VLOOKUP($B569,LT!$AH$7:$AN$3006,H$22,FALSE)</f>
        <v/>
      </c>
      <c r="I569" s="18">
        <v>546</v>
      </c>
    </row>
    <row r="570" spans="2:9" ht="30" customHeight="1" thickTop="1" thickBot="1" x14ac:dyDescent="0.3">
      <c r="B570" s="33">
        <f>LARGE(LT!$AH$7:$AH$3006,I570)</f>
        <v>4.4539999999998303E-2</v>
      </c>
      <c r="C570" s="46" t="str">
        <f>VLOOKUP($B570,LT!$AH$7:$AN$3006,C$22,FALSE)</f>
        <v/>
      </c>
      <c r="D570" s="46" t="str">
        <f>VLOOKUP($B570,LT!$AH$7:$AN$3006,D$22,FALSE)</f>
        <v/>
      </c>
      <c r="E570" s="132" t="str">
        <f>VLOOKUP($B570,LT!$AH$7:$AN$3006,E$22,FALSE)</f>
        <v/>
      </c>
      <c r="F570" s="132" t="str">
        <f>VLOOKUP($B570,LT!$AH$7:$AN$3006,F$22,FALSE)</f>
        <v/>
      </c>
      <c r="G570" s="46" t="str">
        <f>VLOOKUP($B570,LT!$AH$7:$AN$3006,G$22,FALSE)</f>
        <v/>
      </c>
      <c r="H570" s="46" t="str">
        <f>VLOOKUP($B570,LT!$AH$7:$AN$3006,H$22,FALSE)</f>
        <v/>
      </c>
      <c r="I570" s="18">
        <v>547</v>
      </c>
    </row>
    <row r="571" spans="2:9" ht="30" customHeight="1" thickTop="1" thickBot="1" x14ac:dyDescent="0.3">
      <c r="B571" s="33">
        <f>LARGE(LT!$AH$7:$AH$3006,I571)</f>
        <v>4.45299999999983E-2</v>
      </c>
      <c r="C571" s="46" t="str">
        <f>VLOOKUP($B571,LT!$AH$7:$AN$3006,C$22,FALSE)</f>
        <v/>
      </c>
      <c r="D571" s="46" t="str">
        <f>VLOOKUP($B571,LT!$AH$7:$AN$3006,D$22,FALSE)</f>
        <v/>
      </c>
      <c r="E571" s="132" t="str">
        <f>VLOOKUP($B571,LT!$AH$7:$AN$3006,E$22,FALSE)</f>
        <v/>
      </c>
      <c r="F571" s="132" t="str">
        <f>VLOOKUP($B571,LT!$AH$7:$AN$3006,F$22,FALSE)</f>
        <v/>
      </c>
      <c r="G571" s="46" t="str">
        <f>VLOOKUP($B571,LT!$AH$7:$AN$3006,G$22,FALSE)</f>
        <v/>
      </c>
      <c r="H571" s="46" t="str">
        <f>VLOOKUP($B571,LT!$AH$7:$AN$3006,H$22,FALSE)</f>
        <v/>
      </c>
      <c r="I571" s="18">
        <v>548</v>
      </c>
    </row>
    <row r="572" spans="2:9" ht="30" customHeight="1" thickTop="1" thickBot="1" x14ac:dyDescent="0.3">
      <c r="B572" s="33">
        <f>LARGE(LT!$AH$7:$AH$3006,I572)</f>
        <v>4.4519999999998297E-2</v>
      </c>
      <c r="C572" s="46" t="str">
        <f>VLOOKUP($B572,LT!$AH$7:$AN$3006,C$22,FALSE)</f>
        <v/>
      </c>
      <c r="D572" s="46" t="str">
        <f>VLOOKUP($B572,LT!$AH$7:$AN$3006,D$22,FALSE)</f>
        <v/>
      </c>
      <c r="E572" s="132" t="str">
        <f>VLOOKUP($B572,LT!$AH$7:$AN$3006,E$22,FALSE)</f>
        <v/>
      </c>
      <c r="F572" s="132" t="str">
        <f>VLOOKUP($B572,LT!$AH$7:$AN$3006,F$22,FALSE)</f>
        <v/>
      </c>
      <c r="G572" s="46" t="str">
        <f>VLOOKUP($B572,LT!$AH$7:$AN$3006,G$22,FALSE)</f>
        <v/>
      </c>
      <c r="H572" s="46" t="str">
        <f>VLOOKUP($B572,LT!$AH$7:$AN$3006,H$22,FALSE)</f>
        <v/>
      </c>
      <c r="I572" s="18">
        <v>549</v>
      </c>
    </row>
    <row r="573" spans="2:9" ht="30" customHeight="1" thickTop="1" thickBot="1" x14ac:dyDescent="0.3">
      <c r="B573" s="33">
        <f>LARGE(LT!$AH$7:$AH$3006,I573)</f>
        <v>4.4509999999998301E-2</v>
      </c>
      <c r="C573" s="46" t="str">
        <f>VLOOKUP($B573,LT!$AH$7:$AN$3006,C$22,FALSE)</f>
        <v/>
      </c>
      <c r="D573" s="46" t="str">
        <f>VLOOKUP($B573,LT!$AH$7:$AN$3006,D$22,FALSE)</f>
        <v/>
      </c>
      <c r="E573" s="132" t="str">
        <f>VLOOKUP($B573,LT!$AH$7:$AN$3006,E$22,FALSE)</f>
        <v/>
      </c>
      <c r="F573" s="132" t="str">
        <f>VLOOKUP($B573,LT!$AH$7:$AN$3006,F$22,FALSE)</f>
        <v/>
      </c>
      <c r="G573" s="46" t="str">
        <f>VLOOKUP($B573,LT!$AH$7:$AN$3006,G$22,FALSE)</f>
        <v/>
      </c>
      <c r="H573" s="46" t="str">
        <f>VLOOKUP($B573,LT!$AH$7:$AN$3006,H$22,FALSE)</f>
        <v/>
      </c>
      <c r="I573" s="18">
        <v>550</v>
      </c>
    </row>
    <row r="574" spans="2:9" ht="30" customHeight="1" thickTop="1" thickBot="1" x14ac:dyDescent="0.3">
      <c r="B574" s="33">
        <f>LARGE(LT!$AH$7:$AH$3006,I574)</f>
        <v>4.4499999999998298E-2</v>
      </c>
      <c r="C574" s="46" t="str">
        <f>VLOOKUP($B574,LT!$AH$7:$AN$3006,C$22,FALSE)</f>
        <v/>
      </c>
      <c r="D574" s="46" t="str">
        <f>VLOOKUP($B574,LT!$AH$7:$AN$3006,D$22,FALSE)</f>
        <v/>
      </c>
      <c r="E574" s="132" t="str">
        <f>VLOOKUP($B574,LT!$AH$7:$AN$3006,E$22,FALSE)</f>
        <v/>
      </c>
      <c r="F574" s="132" t="str">
        <f>VLOOKUP($B574,LT!$AH$7:$AN$3006,F$22,FALSE)</f>
        <v/>
      </c>
      <c r="G574" s="46" t="str">
        <f>VLOOKUP($B574,LT!$AH$7:$AN$3006,G$22,FALSE)</f>
        <v/>
      </c>
      <c r="H574" s="46" t="str">
        <f>VLOOKUP($B574,LT!$AH$7:$AN$3006,H$22,FALSE)</f>
        <v/>
      </c>
      <c r="I574" s="18">
        <v>551</v>
      </c>
    </row>
    <row r="575" spans="2:9" ht="30" customHeight="1" thickTop="1" thickBot="1" x14ac:dyDescent="0.3">
      <c r="B575" s="33">
        <f>LARGE(LT!$AH$7:$AH$3006,I575)</f>
        <v>4.4489999999998302E-2</v>
      </c>
      <c r="C575" s="46" t="str">
        <f>VLOOKUP($B575,LT!$AH$7:$AN$3006,C$22,FALSE)</f>
        <v/>
      </c>
      <c r="D575" s="46" t="str">
        <f>VLOOKUP($B575,LT!$AH$7:$AN$3006,D$22,FALSE)</f>
        <v/>
      </c>
      <c r="E575" s="132" t="str">
        <f>VLOOKUP($B575,LT!$AH$7:$AN$3006,E$22,FALSE)</f>
        <v/>
      </c>
      <c r="F575" s="132" t="str">
        <f>VLOOKUP($B575,LT!$AH$7:$AN$3006,F$22,FALSE)</f>
        <v/>
      </c>
      <c r="G575" s="46" t="str">
        <f>VLOOKUP($B575,LT!$AH$7:$AN$3006,G$22,FALSE)</f>
        <v/>
      </c>
      <c r="H575" s="46" t="str">
        <f>VLOOKUP($B575,LT!$AH$7:$AN$3006,H$22,FALSE)</f>
        <v/>
      </c>
      <c r="I575" s="18">
        <v>552</v>
      </c>
    </row>
    <row r="576" spans="2:9" ht="30" customHeight="1" thickTop="1" thickBot="1" x14ac:dyDescent="0.3">
      <c r="B576" s="33">
        <f>LARGE(LT!$AH$7:$AH$3006,I576)</f>
        <v>4.4479999999998299E-2</v>
      </c>
      <c r="C576" s="46" t="str">
        <f>VLOOKUP($B576,LT!$AH$7:$AN$3006,C$22,FALSE)</f>
        <v/>
      </c>
      <c r="D576" s="46" t="str">
        <f>VLOOKUP($B576,LT!$AH$7:$AN$3006,D$22,FALSE)</f>
        <v/>
      </c>
      <c r="E576" s="132" t="str">
        <f>VLOOKUP($B576,LT!$AH$7:$AN$3006,E$22,FALSE)</f>
        <v/>
      </c>
      <c r="F576" s="132" t="str">
        <f>VLOOKUP($B576,LT!$AH$7:$AN$3006,F$22,FALSE)</f>
        <v/>
      </c>
      <c r="G576" s="46" t="str">
        <f>VLOOKUP($B576,LT!$AH$7:$AN$3006,G$22,FALSE)</f>
        <v/>
      </c>
      <c r="H576" s="46" t="str">
        <f>VLOOKUP($B576,LT!$AH$7:$AN$3006,H$22,FALSE)</f>
        <v/>
      </c>
      <c r="I576" s="18">
        <v>553</v>
      </c>
    </row>
    <row r="577" spans="2:9" ht="30" customHeight="1" thickTop="1" thickBot="1" x14ac:dyDescent="0.3">
      <c r="B577" s="33">
        <f>LARGE(LT!$AH$7:$AH$3006,I577)</f>
        <v>4.4469999999998303E-2</v>
      </c>
      <c r="C577" s="46" t="str">
        <f>VLOOKUP($B577,LT!$AH$7:$AN$3006,C$22,FALSE)</f>
        <v/>
      </c>
      <c r="D577" s="46" t="str">
        <f>VLOOKUP($B577,LT!$AH$7:$AN$3006,D$22,FALSE)</f>
        <v/>
      </c>
      <c r="E577" s="132" t="str">
        <f>VLOOKUP($B577,LT!$AH$7:$AN$3006,E$22,FALSE)</f>
        <v/>
      </c>
      <c r="F577" s="132" t="str">
        <f>VLOOKUP($B577,LT!$AH$7:$AN$3006,F$22,FALSE)</f>
        <v/>
      </c>
      <c r="G577" s="46" t="str">
        <f>VLOOKUP($B577,LT!$AH$7:$AN$3006,G$22,FALSE)</f>
        <v/>
      </c>
      <c r="H577" s="46" t="str">
        <f>VLOOKUP($B577,LT!$AH$7:$AN$3006,H$22,FALSE)</f>
        <v/>
      </c>
      <c r="I577" s="18">
        <v>554</v>
      </c>
    </row>
    <row r="578" spans="2:9" ht="30" customHeight="1" thickTop="1" thickBot="1" x14ac:dyDescent="0.3">
      <c r="B578" s="33">
        <f>LARGE(LT!$AH$7:$AH$3006,I578)</f>
        <v>4.4459999999998299E-2</v>
      </c>
      <c r="C578" s="46" t="str">
        <f>VLOOKUP($B578,LT!$AH$7:$AN$3006,C$22,FALSE)</f>
        <v/>
      </c>
      <c r="D578" s="46" t="str">
        <f>VLOOKUP($B578,LT!$AH$7:$AN$3006,D$22,FALSE)</f>
        <v/>
      </c>
      <c r="E578" s="132" t="str">
        <f>VLOOKUP($B578,LT!$AH$7:$AN$3006,E$22,FALSE)</f>
        <v/>
      </c>
      <c r="F578" s="132" t="str">
        <f>VLOOKUP($B578,LT!$AH$7:$AN$3006,F$22,FALSE)</f>
        <v/>
      </c>
      <c r="G578" s="46" t="str">
        <f>VLOOKUP($B578,LT!$AH$7:$AN$3006,G$22,FALSE)</f>
        <v/>
      </c>
      <c r="H578" s="46" t="str">
        <f>VLOOKUP($B578,LT!$AH$7:$AN$3006,H$22,FALSE)</f>
        <v/>
      </c>
      <c r="I578" s="18">
        <v>555</v>
      </c>
    </row>
    <row r="579" spans="2:9" ht="30" customHeight="1" thickTop="1" thickBot="1" x14ac:dyDescent="0.3">
      <c r="B579" s="33">
        <f>LARGE(LT!$AH$7:$AH$3006,I579)</f>
        <v>4.4449999999998303E-2</v>
      </c>
      <c r="C579" s="46" t="str">
        <f>VLOOKUP($B579,LT!$AH$7:$AN$3006,C$22,FALSE)</f>
        <v/>
      </c>
      <c r="D579" s="46" t="str">
        <f>VLOOKUP($B579,LT!$AH$7:$AN$3006,D$22,FALSE)</f>
        <v/>
      </c>
      <c r="E579" s="132" t="str">
        <f>VLOOKUP($B579,LT!$AH$7:$AN$3006,E$22,FALSE)</f>
        <v/>
      </c>
      <c r="F579" s="132" t="str">
        <f>VLOOKUP($B579,LT!$AH$7:$AN$3006,F$22,FALSE)</f>
        <v/>
      </c>
      <c r="G579" s="46" t="str">
        <f>VLOOKUP($B579,LT!$AH$7:$AN$3006,G$22,FALSE)</f>
        <v/>
      </c>
      <c r="H579" s="46" t="str">
        <f>VLOOKUP($B579,LT!$AH$7:$AN$3006,H$22,FALSE)</f>
        <v/>
      </c>
      <c r="I579" s="18">
        <v>556</v>
      </c>
    </row>
    <row r="580" spans="2:9" ht="30" customHeight="1" thickTop="1" thickBot="1" x14ac:dyDescent="0.3">
      <c r="B580" s="33">
        <f>LARGE(LT!$AH$7:$AH$3006,I580)</f>
        <v>4.44399999999983E-2</v>
      </c>
      <c r="C580" s="46" t="str">
        <f>VLOOKUP($B580,LT!$AH$7:$AN$3006,C$22,FALSE)</f>
        <v/>
      </c>
      <c r="D580" s="46" t="str">
        <f>VLOOKUP($B580,LT!$AH$7:$AN$3006,D$22,FALSE)</f>
        <v/>
      </c>
      <c r="E580" s="132" t="str">
        <f>VLOOKUP($B580,LT!$AH$7:$AN$3006,E$22,FALSE)</f>
        <v/>
      </c>
      <c r="F580" s="132" t="str">
        <f>VLOOKUP($B580,LT!$AH$7:$AN$3006,F$22,FALSE)</f>
        <v/>
      </c>
      <c r="G580" s="46" t="str">
        <f>VLOOKUP($B580,LT!$AH$7:$AN$3006,G$22,FALSE)</f>
        <v/>
      </c>
      <c r="H580" s="46" t="str">
        <f>VLOOKUP($B580,LT!$AH$7:$AN$3006,H$22,FALSE)</f>
        <v/>
      </c>
      <c r="I580" s="18">
        <v>557</v>
      </c>
    </row>
    <row r="581" spans="2:9" ht="30" customHeight="1" thickTop="1" thickBot="1" x14ac:dyDescent="0.3">
      <c r="B581" s="33">
        <f>LARGE(LT!$AH$7:$AH$3006,I581)</f>
        <v>4.4429999999998297E-2</v>
      </c>
      <c r="C581" s="46" t="str">
        <f>VLOOKUP($B581,LT!$AH$7:$AN$3006,C$22,FALSE)</f>
        <v/>
      </c>
      <c r="D581" s="46" t="str">
        <f>VLOOKUP($B581,LT!$AH$7:$AN$3006,D$22,FALSE)</f>
        <v/>
      </c>
      <c r="E581" s="132" t="str">
        <f>VLOOKUP($B581,LT!$AH$7:$AN$3006,E$22,FALSE)</f>
        <v/>
      </c>
      <c r="F581" s="132" t="str">
        <f>VLOOKUP($B581,LT!$AH$7:$AN$3006,F$22,FALSE)</f>
        <v/>
      </c>
      <c r="G581" s="46" t="str">
        <f>VLOOKUP($B581,LT!$AH$7:$AN$3006,G$22,FALSE)</f>
        <v/>
      </c>
      <c r="H581" s="46" t="str">
        <f>VLOOKUP($B581,LT!$AH$7:$AN$3006,H$22,FALSE)</f>
        <v/>
      </c>
      <c r="I581" s="18">
        <v>558</v>
      </c>
    </row>
    <row r="582" spans="2:9" ht="30" customHeight="1" thickTop="1" thickBot="1" x14ac:dyDescent="0.3">
      <c r="B582" s="33">
        <f>LARGE(LT!$AH$7:$AH$3006,I582)</f>
        <v>4.4419999999998301E-2</v>
      </c>
      <c r="C582" s="46" t="str">
        <f>VLOOKUP($B582,LT!$AH$7:$AN$3006,C$22,FALSE)</f>
        <v/>
      </c>
      <c r="D582" s="46" t="str">
        <f>VLOOKUP($B582,LT!$AH$7:$AN$3006,D$22,FALSE)</f>
        <v/>
      </c>
      <c r="E582" s="132" t="str">
        <f>VLOOKUP($B582,LT!$AH$7:$AN$3006,E$22,FALSE)</f>
        <v/>
      </c>
      <c r="F582" s="132" t="str">
        <f>VLOOKUP($B582,LT!$AH$7:$AN$3006,F$22,FALSE)</f>
        <v/>
      </c>
      <c r="G582" s="46" t="str">
        <f>VLOOKUP($B582,LT!$AH$7:$AN$3006,G$22,FALSE)</f>
        <v/>
      </c>
      <c r="H582" s="46" t="str">
        <f>VLOOKUP($B582,LT!$AH$7:$AN$3006,H$22,FALSE)</f>
        <v/>
      </c>
      <c r="I582" s="18">
        <v>559</v>
      </c>
    </row>
    <row r="583" spans="2:9" ht="30" customHeight="1" thickTop="1" thickBot="1" x14ac:dyDescent="0.3">
      <c r="B583" s="33">
        <f>LARGE(LT!$AH$7:$AH$3006,I583)</f>
        <v>4.4409999999998298E-2</v>
      </c>
      <c r="C583" s="46" t="str">
        <f>VLOOKUP($B583,LT!$AH$7:$AN$3006,C$22,FALSE)</f>
        <v/>
      </c>
      <c r="D583" s="46" t="str">
        <f>VLOOKUP($B583,LT!$AH$7:$AN$3006,D$22,FALSE)</f>
        <v/>
      </c>
      <c r="E583" s="132" t="str">
        <f>VLOOKUP($B583,LT!$AH$7:$AN$3006,E$22,FALSE)</f>
        <v/>
      </c>
      <c r="F583" s="132" t="str">
        <f>VLOOKUP($B583,LT!$AH$7:$AN$3006,F$22,FALSE)</f>
        <v/>
      </c>
      <c r="G583" s="46" t="str">
        <f>VLOOKUP($B583,LT!$AH$7:$AN$3006,G$22,FALSE)</f>
        <v/>
      </c>
      <c r="H583" s="46" t="str">
        <f>VLOOKUP($B583,LT!$AH$7:$AN$3006,H$22,FALSE)</f>
        <v/>
      </c>
      <c r="I583" s="18">
        <v>560</v>
      </c>
    </row>
    <row r="584" spans="2:9" ht="30" customHeight="1" thickTop="1" thickBot="1" x14ac:dyDescent="0.3">
      <c r="B584" s="33">
        <f>LARGE(LT!$AH$7:$AH$3006,I584)</f>
        <v>4.4399999999998302E-2</v>
      </c>
      <c r="C584" s="46" t="str">
        <f>VLOOKUP($B584,LT!$AH$7:$AN$3006,C$22,FALSE)</f>
        <v/>
      </c>
      <c r="D584" s="46" t="str">
        <f>VLOOKUP($B584,LT!$AH$7:$AN$3006,D$22,FALSE)</f>
        <v/>
      </c>
      <c r="E584" s="132" t="str">
        <f>VLOOKUP($B584,LT!$AH$7:$AN$3006,E$22,FALSE)</f>
        <v/>
      </c>
      <c r="F584" s="132" t="str">
        <f>VLOOKUP($B584,LT!$AH$7:$AN$3006,F$22,FALSE)</f>
        <v/>
      </c>
      <c r="G584" s="46" t="str">
        <f>VLOOKUP($B584,LT!$AH$7:$AN$3006,G$22,FALSE)</f>
        <v/>
      </c>
      <c r="H584" s="46" t="str">
        <f>VLOOKUP($B584,LT!$AH$7:$AN$3006,H$22,FALSE)</f>
        <v/>
      </c>
      <c r="I584" s="18">
        <v>561</v>
      </c>
    </row>
    <row r="585" spans="2:9" ht="30" customHeight="1" thickTop="1" thickBot="1" x14ac:dyDescent="0.3">
      <c r="B585" s="33">
        <f>LARGE(LT!$AH$7:$AH$3006,I585)</f>
        <v>4.4389999999998299E-2</v>
      </c>
      <c r="C585" s="46" t="str">
        <f>VLOOKUP($B585,LT!$AH$7:$AN$3006,C$22,FALSE)</f>
        <v/>
      </c>
      <c r="D585" s="46" t="str">
        <f>VLOOKUP($B585,LT!$AH$7:$AN$3006,D$22,FALSE)</f>
        <v/>
      </c>
      <c r="E585" s="132" t="str">
        <f>VLOOKUP($B585,LT!$AH$7:$AN$3006,E$22,FALSE)</f>
        <v/>
      </c>
      <c r="F585" s="132" t="str">
        <f>VLOOKUP($B585,LT!$AH$7:$AN$3006,F$22,FALSE)</f>
        <v/>
      </c>
      <c r="G585" s="46" t="str">
        <f>VLOOKUP($B585,LT!$AH$7:$AN$3006,G$22,FALSE)</f>
        <v/>
      </c>
      <c r="H585" s="46" t="str">
        <f>VLOOKUP($B585,LT!$AH$7:$AN$3006,H$22,FALSE)</f>
        <v/>
      </c>
      <c r="I585" s="18">
        <v>562</v>
      </c>
    </row>
    <row r="586" spans="2:9" ht="30" customHeight="1" thickTop="1" thickBot="1" x14ac:dyDescent="0.3">
      <c r="B586" s="33">
        <f>LARGE(LT!$AH$7:$AH$3006,I586)</f>
        <v>4.4379999999998303E-2</v>
      </c>
      <c r="C586" s="46" t="str">
        <f>VLOOKUP($B586,LT!$AH$7:$AN$3006,C$22,FALSE)</f>
        <v/>
      </c>
      <c r="D586" s="46" t="str">
        <f>VLOOKUP($B586,LT!$AH$7:$AN$3006,D$22,FALSE)</f>
        <v/>
      </c>
      <c r="E586" s="132" t="str">
        <f>VLOOKUP($B586,LT!$AH$7:$AN$3006,E$22,FALSE)</f>
        <v/>
      </c>
      <c r="F586" s="132" t="str">
        <f>VLOOKUP($B586,LT!$AH$7:$AN$3006,F$22,FALSE)</f>
        <v/>
      </c>
      <c r="G586" s="46" t="str">
        <f>VLOOKUP($B586,LT!$AH$7:$AN$3006,G$22,FALSE)</f>
        <v/>
      </c>
      <c r="H586" s="46" t="str">
        <f>VLOOKUP($B586,LT!$AH$7:$AN$3006,H$22,FALSE)</f>
        <v/>
      </c>
      <c r="I586" s="18">
        <v>563</v>
      </c>
    </row>
    <row r="587" spans="2:9" ht="30" customHeight="1" thickTop="1" thickBot="1" x14ac:dyDescent="0.3">
      <c r="B587" s="33">
        <f>LARGE(LT!$AH$7:$AH$3006,I587)</f>
        <v>4.43699999999983E-2</v>
      </c>
      <c r="C587" s="46" t="str">
        <f>VLOOKUP($B587,LT!$AH$7:$AN$3006,C$22,FALSE)</f>
        <v/>
      </c>
      <c r="D587" s="46" t="str">
        <f>VLOOKUP($B587,LT!$AH$7:$AN$3006,D$22,FALSE)</f>
        <v/>
      </c>
      <c r="E587" s="132" t="str">
        <f>VLOOKUP($B587,LT!$AH$7:$AN$3006,E$22,FALSE)</f>
        <v/>
      </c>
      <c r="F587" s="132" t="str">
        <f>VLOOKUP($B587,LT!$AH$7:$AN$3006,F$22,FALSE)</f>
        <v/>
      </c>
      <c r="G587" s="46" t="str">
        <f>VLOOKUP($B587,LT!$AH$7:$AN$3006,G$22,FALSE)</f>
        <v/>
      </c>
      <c r="H587" s="46" t="str">
        <f>VLOOKUP($B587,LT!$AH$7:$AN$3006,H$22,FALSE)</f>
        <v/>
      </c>
      <c r="I587" s="18">
        <v>564</v>
      </c>
    </row>
    <row r="588" spans="2:9" ht="30" customHeight="1" thickTop="1" thickBot="1" x14ac:dyDescent="0.3">
      <c r="B588" s="33">
        <f>LARGE(LT!$AH$7:$AH$3006,I588)</f>
        <v>4.4359999999998297E-2</v>
      </c>
      <c r="C588" s="46" t="str">
        <f>VLOOKUP($B588,LT!$AH$7:$AN$3006,C$22,FALSE)</f>
        <v/>
      </c>
      <c r="D588" s="46" t="str">
        <f>VLOOKUP($B588,LT!$AH$7:$AN$3006,D$22,FALSE)</f>
        <v/>
      </c>
      <c r="E588" s="132" t="str">
        <f>VLOOKUP($B588,LT!$AH$7:$AN$3006,E$22,FALSE)</f>
        <v/>
      </c>
      <c r="F588" s="132" t="str">
        <f>VLOOKUP($B588,LT!$AH$7:$AN$3006,F$22,FALSE)</f>
        <v/>
      </c>
      <c r="G588" s="46" t="str">
        <f>VLOOKUP($B588,LT!$AH$7:$AN$3006,G$22,FALSE)</f>
        <v/>
      </c>
      <c r="H588" s="46" t="str">
        <f>VLOOKUP($B588,LT!$AH$7:$AN$3006,H$22,FALSE)</f>
        <v/>
      </c>
      <c r="I588" s="18">
        <v>565</v>
      </c>
    </row>
    <row r="589" spans="2:9" ht="30" customHeight="1" thickTop="1" thickBot="1" x14ac:dyDescent="0.3">
      <c r="B589" s="33">
        <f>LARGE(LT!$AH$7:$AH$3006,I589)</f>
        <v>4.4349999999998301E-2</v>
      </c>
      <c r="C589" s="46" t="str">
        <f>VLOOKUP($B589,LT!$AH$7:$AN$3006,C$22,FALSE)</f>
        <v/>
      </c>
      <c r="D589" s="46" t="str">
        <f>VLOOKUP($B589,LT!$AH$7:$AN$3006,D$22,FALSE)</f>
        <v/>
      </c>
      <c r="E589" s="132" t="str">
        <f>VLOOKUP($B589,LT!$AH$7:$AN$3006,E$22,FALSE)</f>
        <v/>
      </c>
      <c r="F589" s="132" t="str">
        <f>VLOOKUP($B589,LT!$AH$7:$AN$3006,F$22,FALSE)</f>
        <v/>
      </c>
      <c r="G589" s="46" t="str">
        <f>VLOOKUP($B589,LT!$AH$7:$AN$3006,G$22,FALSE)</f>
        <v/>
      </c>
      <c r="H589" s="46" t="str">
        <f>VLOOKUP($B589,LT!$AH$7:$AN$3006,H$22,FALSE)</f>
        <v/>
      </c>
      <c r="I589" s="18">
        <v>566</v>
      </c>
    </row>
    <row r="590" spans="2:9" ht="30" customHeight="1" thickTop="1" thickBot="1" x14ac:dyDescent="0.3">
      <c r="B590" s="33">
        <f>LARGE(LT!$AH$7:$AH$3006,I590)</f>
        <v>4.4339999999998297E-2</v>
      </c>
      <c r="C590" s="46" t="str">
        <f>VLOOKUP($B590,LT!$AH$7:$AN$3006,C$22,FALSE)</f>
        <v/>
      </c>
      <c r="D590" s="46" t="str">
        <f>VLOOKUP($B590,LT!$AH$7:$AN$3006,D$22,FALSE)</f>
        <v/>
      </c>
      <c r="E590" s="132" t="str">
        <f>VLOOKUP($B590,LT!$AH$7:$AN$3006,E$22,FALSE)</f>
        <v/>
      </c>
      <c r="F590" s="132" t="str">
        <f>VLOOKUP($B590,LT!$AH$7:$AN$3006,F$22,FALSE)</f>
        <v/>
      </c>
      <c r="G590" s="46" t="str">
        <f>VLOOKUP($B590,LT!$AH$7:$AN$3006,G$22,FALSE)</f>
        <v/>
      </c>
      <c r="H590" s="46" t="str">
        <f>VLOOKUP($B590,LT!$AH$7:$AN$3006,H$22,FALSE)</f>
        <v/>
      </c>
      <c r="I590" s="18">
        <v>567</v>
      </c>
    </row>
    <row r="591" spans="2:9" ht="30" customHeight="1" thickTop="1" thickBot="1" x14ac:dyDescent="0.3">
      <c r="B591" s="33">
        <f>LARGE(LT!$AH$7:$AH$3006,I591)</f>
        <v>4.4329999999998301E-2</v>
      </c>
      <c r="C591" s="46" t="str">
        <f>VLOOKUP($B591,LT!$AH$7:$AN$3006,C$22,FALSE)</f>
        <v/>
      </c>
      <c r="D591" s="46" t="str">
        <f>VLOOKUP($B591,LT!$AH$7:$AN$3006,D$22,FALSE)</f>
        <v/>
      </c>
      <c r="E591" s="132" t="str">
        <f>VLOOKUP($B591,LT!$AH$7:$AN$3006,E$22,FALSE)</f>
        <v/>
      </c>
      <c r="F591" s="132" t="str">
        <f>VLOOKUP($B591,LT!$AH$7:$AN$3006,F$22,FALSE)</f>
        <v/>
      </c>
      <c r="G591" s="46" t="str">
        <f>VLOOKUP($B591,LT!$AH$7:$AN$3006,G$22,FALSE)</f>
        <v/>
      </c>
      <c r="H591" s="46" t="str">
        <f>VLOOKUP($B591,LT!$AH$7:$AN$3006,H$22,FALSE)</f>
        <v/>
      </c>
      <c r="I591" s="18">
        <v>568</v>
      </c>
    </row>
    <row r="592" spans="2:9" ht="30" customHeight="1" thickTop="1" thickBot="1" x14ac:dyDescent="0.3">
      <c r="B592" s="33">
        <f>LARGE(LT!$AH$7:$AH$3006,I592)</f>
        <v>4.4319999999998298E-2</v>
      </c>
      <c r="C592" s="46" t="str">
        <f>VLOOKUP($B592,LT!$AH$7:$AN$3006,C$22,FALSE)</f>
        <v/>
      </c>
      <c r="D592" s="46" t="str">
        <f>VLOOKUP($B592,LT!$AH$7:$AN$3006,D$22,FALSE)</f>
        <v/>
      </c>
      <c r="E592" s="132" t="str">
        <f>VLOOKUP($B592,LT!$AH$7:$AN$3006,E$22,FALSE)</f>
        <v/>
      </c>
      <c r="F592" s="132" t="str">
        <f>VLOOKUP($B592,LT!$AH$7:$AN$3006,F$22,FALSE)</f>
        <v/>
      </c>
      <c r="G592" s="46" t="str">
        <f>VLOOKUP($B592,LT!$AH$7:$AN$3006,G$22,FALSE)</f>
        <v/>
      </c>
      <c r="H592" s="46" t="str">
        <f>VLOOKUP($B592,LT!$AH$7:$AN$3006,H$22,FALSE)</f>
        <v/>
      </c>
      <c r="I592" s="18">
        <v>569</v>
      </c>
    </row>
    <row r="593" spans="2:9" ht="30" customHeight="1" thickTop="1" thickBot="1" x14ac:dyDescent="0.3">
      <c r="B593" s="33">
        <f>LARGE(LT!$AH$7:$AH$3006,I593)</f>
        <v>4.4309999999998302E-2</v>
      </c>
      <c r="C593" s="46" t="str">
        <f>VLOOKUP($B593,LT!$AH$7:$AN$3006,C$22,FALSE)</f>
        <v/>
      </c>
      <c r="D593" s="46" t="str">
        <f>VLOOKUP($B593,LT!$AH$7:$AN$3006,D$22,FALSE)</f>
        <v/>
      </c>
      <c r="E593" s="132" t="str">
        <f>VLOOKUP($B593,LT!$AH$7:$AN$3006,E$22,FALSE)</f>
        <v/>
      </c>
      <c r="F593" s="132" t="str">
        <f>VLOOKUP($B593,LT!$AH$7:$AN$3006,F$22,FALSE)</f>
        <v/>
      </c>
      <c r="G593" s="46" t="str">
        <f>VLOOKUP($B593,LT!$AH$7:$AN$3006,G$22,FALSE)</f>
        <v/>
      </c>
      <c r="H593" s="46" t="str">
        <f>VLOOKUP($B593,LT!$AH$7:$AN$3006,H$22,FALSE)</f>
        <v/>
      </c>
      <c r="I593" s="18">
        <v>570</v>
      </c>
    </row>
    <row r="594" spans="2:9" ht="30" customHeight="1" thickTop="1" thickBot="1" x14ac:dyDescent="0.3">
      <c r="B594" s="33">
        <f>LARGE(LT!$AH$7:$AH$3006,I594)</f>
        <v>4.4299999999998299E-2</v>
      </c>
      <c r="C594" s="46" t="str">
        <f>VLOOKUP($B594,LT!$AH$7:$AN$3006,C$22,FALSE)</f>
        <v/>
      </c>
      <c r="D594" s="46" t="str">
        <f>VLOOKUP($B594,LT!$AH$7:$AN$3006,D$22,FALSE)</f>
        <v/>
      </c>
      <c r="E594" s="132" t="str">
        <f>VLOOKUP($B594,LT!$AH$7:$AN$3006,E$22,FALSE)</f>
        <v/>
      </c>
      <c r="F594" s="132" t="str">
        <f>VLOOKUP($B594,LT!$AH$7:$AN$3006,F$22,FALSE)</f>
        <v/>
      </c>
      <c r="G594" s="46" t="str">
        <f>VLOOKUP($B594,LT!$AH$7:$AN$3006,G$22,FALSE)</f>
        <v/>
      </c>
      <c r="H594" s="46" t="str">
        <f>VLOOKUP($B594,LT!$AH$7:$AN$3006,H$22,FALSE)</f>
        <v/>
      </c>
      <c r="I594" s="18">
        <v>571</v>
      </c>
    </row>
    <row r="595" spans="2:9" ht="30" customHeight="1" thickTop="1" thickBot="1" x14ac:dyDescent="0.3">
      <c r="B595" s="33">
        <f>LARGE(LT!$AH$7:$AH$3006,I595)</f>
        <v>4.4289999999998303E-2</v>
      </c>
      <c r="C595" s="46" t="str">
        <f>VLOOKUP($B595,LT!$AH$7:$AN$3006,C$22,FALSE)</f>
        <v/>
      </c>
      <c r="D595" s="46" t="str">
        <f>VLOOKUP($B595,LT!$AH$7:$AN$3006,D$22,FALSE)</f>
        <v/>
      </c>
      <c r="E595" s="132" t="str">
        <f>VLOOKUP($B595,LT!$AH$7:$AN$3006,E$22,FALSE)</f>
        <v/>
      </c>
      <c r="F595" s="132" t="str">
        <f>VLOOKUP($B595,LT!$AH$7:$AN$3006,F$22,FALSE)</f>
        <v/>
      </c>
      <c r="G595" s="46" t="str">
        <f>VLOOKUP($B595,LT!$AH$7:$AN$3006,G$22,FALSE)</f>
        <v/>
      </c>
      <c r="H595" s="46" t="str">
        <f>VLOOKUP($B595,LT!$AH$7:$AN$3006,H$22,FALSE)</f>
        <v/>
      </c>
      <c r="I595" s="18">
        <v>572</v>
      </c>
    </row>
    <row r="596" spans="2:9" ht="30" customHeight="1" thickTop="1" thickBot="1" x14ac:dyDescent="0.3">
      <c r="B596" s="33">
        <f>LARGE(LT!$AH$7:$AH$3006,I596)</f>
        <v>4.42799999999983E-2</v>
      </c>
      <c r="C596" s="46" t="str">
        <f>VLOOKUP($B596,LT!$AH$7:$AN$3006,C$22,FALSE)</f>
        <v/>
      </c>
      <c r="D596" s="46" t="str">
        <f>VLOOKUP($B596,LT!$AH$7:$AN$3006,D$22,FALSE)</f>
        <v/>
      </c>
      <c r="E596" s="132" t="str">
        <f>VLOOKUP($B596,LT!$AH$7:$AN$3006,E$22,FALSE)</f>
        <v/>
      </c>
      <c r="F596" s="132" t="str">
        <f>VLOOKUP($B596,LT!$AH$7:$AN$3006,F$22,FALSE)</f>
        <v/>
      </c>
      <c r="G596" s="46" t="str">
        <f>VLOOKUP($B596,LT!$AH$7:$AN$3006,G$22,FALSE)</f>
        <v/>
      </c>
      <c r="H596" s="46" t="str">
        <f>VLOOKUP($B596,LT!$AH$7:$AN$3006,H$22,FALSE)</f>
        <v/>
      </c>
      <c r="I596" s="18">
        <v>573</v>
      </c>
    </row>
    <row r="597" spans="2:9" ht="30" customHeight="1" thickTop="1" thickBot="1" x14ac:dyDescent="0.3">
      <c r="B597" s="33">
        <f>LARGE(LT!$AH$7:$AH$3006,I597)</f>
        <v>4.4269999999998297E-2</v>
      </c>
      <c r="C597" s="46" t="str">
        <f>VLOOKUP($B597,LT!$AH$7:$AN$3006,C$22,FALSE)</f>
        <v/>
      </c>
      <c r="D597" s="46" t="str">
        <f>VLOOKUP($B597,LT!$AH$7:$AN$3006,D$22,FALSE)</f>
        <v/>
      </c>
      <c r="E597" s="132" t="str">
        <f>VLOOKUP($B597,LT!$AH$7:$AN$3006,E$22,FALSE)</f>
        <v/>
      </c>
      <c r="F597" s="132" t="str">
        <f>VLOOKUP($B597,LT!$AH$7:$AN$3006,F$22,FALSE)</f>
        <v/>
      </c>
      <c r="G597" s="46" t="str">
        <f>VLOOKUP($B597,LT!$AH$7:$AN$3006,G$22,FALSE)</f>
        <v/>
      </c>
      <c r="H597" s="46" t="str">
        <f>VLOOKUP($B597,LT!$AH$7:$AN$3006,H$22,FALSE)</f>
        <v/>
      </c>
      <c r="I597" s="18">
        <v>574</v>
      </c>
    </row>
    <row r="598" spans="2:9" ht="30" customHeight="1" thickTop="1" thickBot="1" x14ac:dyDescent="0.3">
      <c r="B598" s="33">
        <f>LARGE(LT!$AH$7:$AH$3006,I598)</f>
        <v>4.4259999999998197E-2</v>
      </c>
      <c r="C598" s="46" t="str">
        <f>VLOOKUP($B598,LT!$AH$7:$AN$3006,C$22,FALSE)</f>
        <v/>
      </c>
      <c r="D598" s="46" t="str">
        <f>VLOOKUP($B598,LT!$AH$7:$AN$3006,D$22,FALSE)</f>
        <v/>
      </c>
      <c r="E598" s="132" t="str">
        <f>VLOOKUP($B598,LT!$AH$7:$AN$3006,E$22,FALSE)</f>
        <v/>
      </c>
      <c r="F598" s="132" t="str">
        <f>VLOOKUP($B598,LT!$AH$7:$AN$3006,F$22,FALSE)</f>
        <v/>
      </c>
      <c r="G598" s="46" t="str">
        <f>VLOOKUP($B598,LT!$AH$7:$AN$3006,G$22,FALSE)</f>
        <v/>
      </c>
      <c r="H598" s="46" t="str">
        <f>VLOOKUP($B598,LT!$AH$7:$AN$3006,H$22,FALSE)</f>
        <v/>
      </c>
      <c r="I598" s="18">
        <v>575</v>
      </c>
    </row>
    <row r="599" spans="2:9" ht="30" customHeight="1" thickTop="1" thickBot="1" x14ac:dyDescent="0.3">
      <c r="B599" s="33">
        <f>LARGE(LT!$AH$7:$AH$3006,I599)</f>
        <v>4.42499999999982E-2</v>
      </c>
      <c r="C599" s="46" t="str">
        <f>VLOOKUP($B599,LT!$AH$7:$AN$3006,C$22,FALSE)</f>
        <v/>
      </c>
      <c r="D599" s="46" t="str">
        <f>VLOOKUP($B599,LT!$AH$7:$AN$3006,D$22,FALSE)</f>
        <v/>
      </c>
      <c r="E599" s="132" t="str">
        <f>VLOOKUP($B599,LT!$AH$7:$AN$3006,E$22,FALSE)</f>
        <v/>
      </c>
      <c r="F599" s="132" t="str">
        <f>VLOOKUP($B599,LT!$AH$7:$AN$3006,F$22,FALSE)</f>
        <v/>
      </c>
      <c r="G599" s="46" t="str">
        <f>VLOOKUP($B599,LT!$AH$7:$AN$3006,G$22,FALSE)</f>
        <v/>
      </c>
      <c r="H599" s="46" t="str">
        <f>VLOOKUP($B599,LT!$AH$7:$AN$3006,H$22,FALSE)</f>
        <v/>
      </c>
      <c r="I599" s="18">
        <v>576</v>
      </c>
    </row>
    <row r="600" spans="2:9" ht="30" customHeight="1" thickTop="1" thickBot="1" x14ac:dyDescent="0.3">
      <c r="B600" s="33">
        <f>LARGE(LT!$AH$7:$AH$3006,I600)</f>
        <v>4.4239999999998197E-2</v>
      </c>
      <c r="C600" s="46" t="str">
        <f>VLOOKUP($B600,LT!$AH$7:$AN$3006,C$22,FALSE)</f>
        <v/>
      </c>
      <c r="D600" s="46" t="str">
        <f>VLOOKUP($B600,LT!$AH$7:$AN$3006,D$22,FALSE)</f>
        <v/>
      </c>
      <c r="E600" s="132" t="str">
        <f>VLOOKUP($B600,LT!$AH$7:$AN$3006,E$22,FALSE)</f>
        <v/>
      </c>
      <c r="F600" s="132" t="str">
        <f>VLOOKUP($B600,LT!$AH$7:$AN$3006,F$22,FALSE)</f>
        <v/>
      </c>
      <c r="G600" s="46" t="str">
        <f>VLOOKUP($B600,LT!$AH$7:$AN$3006,G$22,FALSE)</f>
        <v/>
      </c>
      <c r="H600" s="46" t="str">
        <f>VLOOKUP($B600,LT!$AH$7:$AN$3006,H$22,FALSE)</f>
        <v/>
      </c>
      <c r="I600" s="18">
        <v>577</v>
      </c>
    </row>
    <row r="601" spans="2:9" ht="30" customHeight="1" thickTop="1" thickBot="1" x14ac:dyDescent="0.3">
      <c r="B601" s="33">
        <f>LARGE(LT!$AH$7:$AH$3006,I601)</f>
        <v>4.4229999999998201E-2</v>
      </c>
      <c r="C601" s="46" t="str">
        <f>VLOOKUP($B601,LT!$AH$7:$AN$3006,C$22,FALSE)</f>
        <v/>
      </c>
      <c r="D601" s="46" t="str">
        <f>VLOOKUP($B601,LT!$AH$7:$AN$3006,D$22,FALSE)</f>
        <v/>
      </c>
      <c r="E601" s="132" t="str">
        <f>VLOOKUP($B601,LT!$AH$7:$AN$3006,E$22,FALSE)</f>
        <v/>
      </c>
      <c r="F601" s="132" t="str">
        <f>VLOOKUP($B601,LT!$AH$7:$AN$3006,F$22,FALSE)</f>
        <v/>
      </c>
      <c r="G601" s="46" t="str">
        <f>VLOOKUP($B601,LT!$AH$7:$AN$3006,G$22,FALSE)</f>
        <v/>
      </c>
      <c r="H601" s="46" t="str">
        <f>VLOOKUP($B601,LT!$AH$7:$AN$3006,H$22,FALSE)</f>
        <v/>
      </c>
      <c r="I601" s="18">
        <v>578</v>
      </c>
    </row>
    <row r="602" spans="2:9" ht="30" customHeight="1" thickTop="1" thickBot="1" x14ac:dyDescent="0.3">
      <c r="B602" s="33">
        <f>LARGE(LT!$AH$7:$AH$3006,I602)</f>
        <v>4.4219999999998198E-2</v>
      </c>
      <c r="C602" s="46" t="str">
        <f>VLOOKUP($B602,LT!$AH$7:$AN$3006,C$22,FALSE)</f>
        <v/>
      </c>
      <c r="D602" s="46" t="str">
        <f>VLOOKUP($B602,LT!$AH$7:$AN$3006,D$22,FALSE)</f>
        <v/>
      </c>
      <c r="E602" s="132" t="str">
        <f>VLOOKUP($B602,LT!$AH$7:$AN$3006,E$22,FALSE)</f>
        <v/>
      </c>
      <c r="F602" s="132" t="str">
        <f>VLOOKUP($B602,LT!$AH$7:$AN$3006,F$22,FALSE)</f>
        <v/>
      </c>
      <c r="G602" s="46" t="str">
        <f>VLOOKUP($B602,LT!$AH$7:$AN$3006,G$22,FALSE)</f>
        <v/>
      </c>
      <c r="H602" s="46" t="str">
        <f>VLOOKUP($B602,LT!$AH$7:$AN$3006,H$22,FALSE)</f>
        <v/>
      </c>
      <c r="I602" s="18">
        <v>579</v>
      </c>
    </row>
    <row r="603" spans="2:9" ht="30" customHeight="1" thickTop="1" thickBot="1" x14ac:dyDescent="0.3">
      <c r="B603" s="33">
        <f>LARGE(LT!$AH$7:$AH$3006,I603)</f>
        <v>4.4209999999998202E-2</v>
      </c>
      <c r="C603" s="46" t="str">
        <f>VLOOKUP($B603,LT!$AH$7:$AN$3006,C$22,FALSE)</f>
        <v/>
      </c>
      <c r="D603" s="46" t="str">
        <f>VLOOKUP($B603,LT!$AH$7:$AN$3006,D$22,FALSE)</f>
        <v/>
      </c>
      <c r="E603" s="132" t="str">
        <f>VLOOKUP($B603,LT!$AH$7:$AN$3006,E$22,FALSE)</f>
        <v/>
      </c>
      <c r="F603" s="132" t="str">
        <f>VLOOKUP($B603,LT!$AH$7:$AN$3006,F$22,FALSE)</f>
        <v/>
      </c>
      <c r="G603" s="46" t="str">
        <f>VLOOKUP($B603,LT!$AH$7:$AN$3006,G$22,FALSE)</f>
        <v/>
      </c>
      <c r="H603" s="46" t="str">
        <f>VLOOKUP($B603,LT!$AH$7:$AN$3006,H$22,FALSE)</f>
        <v/>
      </c>
      <c r="I603" s="18">
        <v>580</v>
      </c>
    </row>
    <row r="604" spans="2:9" ht="30" customHeight="1" thickTop="1" thickBot="1" x14ac:dyDescent="0.3">
      <c r="B604" s="33">
        <f>LARGE(LT!$AH$7:$AH$3006,I604)</f>
        <v>4.4199999999998199E-2</v>
      </c>
      <c r="C604" s="46" t="str">
        <f>VLOOKUP($B604,LT!$AH$7:$AN$3006,C$22,FALSE)</f>
        <v/>
      </c>
      <c r="D604" s="46" t="str">
        <f>VLOOKUP($B604,LT!$AH$7:$AN$3006,D$22,FALSE)</f>
        <v/>
      </c>
      <c r="E604" s="132" t="str">
        <f>VLOOKUP($B604,LT!$AH$7:$AN$3006,E$22,FALSE)</f>
        <v/>
      </c>
      <c r="F604" s="132" t="str">
        <f>VLOOKUP($B604,LT!$AH$7:$AN$3006,F$22,FALSE)</f>
        <v/>
      </c>
      <c r="G604" s="46" t="str">
        <f>VLOOKUP($B604,LT!$AH$7:$AN$3006,G$22,FALSE)</f>
        <v/>
      </c>
      <c r="H604" s="46" t="str">
        <f>VLOOKUP($B604,LT!$AH$7:$AN$3006,H$22,FALSE)</f>
        <v/>
      </c>
      <c r="I604" s="18">
        <v>581</v>
      </c>
    </row>
    <row r="605" spans="2:9" ht="30" customHeight="1" thickTop="1" thickBot="1" x14ac:dyDescent="0.3">
      <c r="B605" s="33">
        <f>LARGE(LT!$AH$7:$AH$3006,I605)</f>
        <v>4.4189999999998203E-2</v>
      </c>
      <c r="C605" s="46" t="str">
        <f>VLOOKUP($B605,LT!$AH$7:$AN$3006,C$22,FALSE)</f>
        <v/>
      </c>
      <c r="D605" s="46" t="str">
        <f>VLOOKUP($B605,LT!$AH$7:$AN$3006,D$22,FALSE)</f>
        <v/>
      </c>
      <c r="E605" s="132" t="str">
        <f>VLOOKUP($B605,LT!$AH$7:$AN$3006,E$22,FALSE)</f>
        <v/>
      </c>
      <c r="F605" s="132" t="str">
        <f>VLOOKUP($B605,LT!$AH$7:$AN$3006,F$22,FALSE)</f>
        <v/>
      </c>
      <c r="G605" s="46" t="str">
        <f>VLOOKUP($B605,LT!$AH$7:$AN$3006,G$22,FALSE)</f>
        <v/>
      </c>
      <c r="H605" s="46" t="str">
        <f>VLOOKUP($B605,LT!$AH$7:$AN$3006,H$22,FALSE)</f>
        <v/>
      </c>
      <c r="I605" s="18">
        <v>582</v>
      </c>
    </row>
    <row r="606" spans="2:9" ht="30" customHeight="1" thickTop="1" thickBot="1" x14ac:dyDescent="0.3">
      <c r="B606" s="33">
        <f>LARGE(LT!$AH$7:$AH$3006,I606)</f>
        <v>4.41799999999982E-2</v>
      </c>
      <c r="C606" s="46" t="str">
        <f>VLOOKUP($B606,LT!$AH$7:$AN$3006,C$22,FALSE)</f>
        <v/>
      </c>
      <c r="D606" s="46" t="str">
        <f>VLOOKUP($B606,LT!$AH$7:$AN$3006,D$22,FALSE)</f>
        <v/>
      </c>
      <c r="E606" s="132" t="str">
        <f>VLOOKUP($B606,LT!$AH$7:$AN$3006,E$22,FALSE)</f>
        <v/>
      </c>
      <c r="F606" s="132" t="str">
        <f>VLOOKUP($B606,LT!$AH$7:$AN$3006,F$22,FALSE)</f>
        <v/>
      </c>
      <c r="G606" s="46" t="str">
        <f>VLOOKUP($B606,LT!$AH$7:$AN$3006,G$22,FALSE)</f>
        <v/>
      </c>
      <c r="H606" s="46" t="str">
        <f>VLOOKUP($B606,LT!$AH$7:$AN$3006,H$22,FALSE)</f>
        <v/>
      </c>
      <c r="I606" s="18">
        <v>583</v>
      </c>
    </row>
    <row r="607" spans="2:9" ht="30" customHeight="1" thickTop="1" thickBot="1" x14ac:dyDescent="0.3">
      <c r="B607" s="33">
        <f>LARGE(LT!$AH$7:$AH$3006,I607)</f>
        <v>4.4169999999998197E-2</v>
      </c>
      <c r="C607" s="46" t="str">
        <f>VLOOKUP($B607,LT!$AH$7:$AN$3006,C$22,FALSE)</f>
        <v/>
      </c>
      <c r="D607" s="46" t="str">
        <f>VLOOKUP($B607,LT!$AH$7:$AN$3006,D$22,FALSE)</f>
        <v/>
      </c>
      <c r="E607" s="132" t="str">
        <f>VLOOKUP($B607,LT!$AH$7:$AN$3006,E$22,FALSE)</f>
        <v/>
      </c>
      <c r="F607" s="132" t="str">
        <f>VLOOKUP($B607,LT!$AH$7:$AN$3006,F$22,FALSE)</f>
        <v/>
      </c>
      <c r="G607" s="46" t="str">
        <f>VLOOKUP($B607,LT!$AH$7:$AN$3006,G$22,FALSE)</f>
        <v/>
      </c>
      <c r="H607" s="46" t="str">
        <f>VLOOKUP($B607,LT!$AH$7:$AN$3006,H$22,FALSE)</f>
        <v/>
      </c>
      <c r="I607" s="18">
        <v>584</v>
      </c>
    </row>
    <row r="608" spans="2:9" ht="30" customHeight="1" thickTop="1" thickBot="1" x14ac:dyDescent="0.3">
      <c r="B608" s="33">
        <f>LARGE(LT!$AH$7:$AH$3006,I608)</f>
        <v>4.4159999999998201E-2</v>
      </c>
      <c r="C608" s="46" t="str">
        <f>VLOOKUP($B608,LT!$AH$7:$AN$3006,C$22,FALSE)</f>
        <v/>
      </c>
      <c r="D608" s="46" t="str">
        <f>VLOOKUP($B608,LT!$AH$7:$AN$3006,D$22,FALSE)</f>
        <v/>
      </c>
      <c r="E608" s="132" t="str">
        <f>VLOOKUP($B608,LT!$AH$7:$AN$3006,E$22,FALSE)</f>
        <v/>
      </c>
      <c r="F608" s="132" t="str">
        <f>VLOOKUP($B608,LT!$AH$7:$AN$3006,F$22,FALSE)</f>
        <v/>
      </c>
      <c r="G608" s="46" t="str">
        <f>VLOOKUP($B608,LT!$AH$7:$AN$3006,G$22,FALSE)</f>
        <v/>
      </c>
      <c r="H608" s="46" t="str">
        <f>VLOOKUP($B608,LT!$AH$7:$AN$3006,H$22,FALSE)</f>
        <v/>
      </c>
      <c r="I608" s="18">
        <v>585</v>
      </c>
    </row>
    <row r="609" spans="2:9" ht="30" customHeight="1" thickTop="1" thickBot="1" x14ac:dyDescent="0.3">
      <c r="B609" s="33">
        <f>LARGE(LT!$AH$7:$AH$3006,I609)</f>
        <v>4.4149999999998198E-2</v>
      </c>
      <c r="C609" s="46" t="str">
        <f>VLOOKUP($B609,LT!$AH$7:$AN$3006,C$22,FALSE)</f>
        <v/>
      </c>
      <c r="D609" s="46" t="str">
        <f>VLOOKUP($B609,LT!$AH$7:$AN$3006,D$22,FALSE)</f>
        <v/>
      </c>
      <c r="E609" s="132" t="str">
        <f>VLOOKUP($B609,LT!$AH$7:$AN$3006,E$22,FALSE)</f>
        <v/>
      </c>
      <c r="F609" s="132" t="str">
        <f>VLOOKUP($B609,LT!$AH$7:$AN$3006,F$22,FALSE)</f>
        <v/>
      </c>
      <c r="G609" s="46" t="str">
        <f>VLOOKUP($B609,LT!$AH$7:$AN$3006,G$22,FALSE)</f>
        <v/>
      </c>
      <c r="H609" s="46" t="str">
        <f>VLOOKUP($B609,LT!$AH$7:$AN$3006,H$22,FALSE)</f>
        <v/>
      </c>
      <c r="I609" s="18">
        <v>586</v>
      </c>
    </row>
    <row r="610" spans="2:9" ht="30" customHeight="1" thickTop="1" thickBot="1" x14ac:dyDescent="0.3">
      <c r="B610" s="33">
        <f>LARGE(LT!$AH$7:$AH$3006,I610)</f>
        <v>4.4139999999998202E-2</v>
      </c>
      <c r="C610" s="46" t="str">
        <f>VLOOKUP($B610,LT!$AH$7:$AN$3006,C$22,FALSE)</f>
        <v/>
      </c>
      <c r="D610" s="46" t="str">
        <f>VLOOKUP($B610,LT!$AH$7:$AN$3006,D$22,FALSE)</f>
        <v/>
      </c>
      <c r="E610" s="132" t="str">
        <f>VLOOKUP($B610,LT!$AH$7:$AN$3006,E$22,FALSE)</f>
        <v/>
      </c>
      <c r="F610" s="132" t="str">
        <f>VLOOKUP($B610,LT!$AH$7:$AN$3006,F$22,FALSE)</f>
        <v/>
      </c>
      <c r="G610" s="46" t="str">
        <f>VLOOKUP($B610,LT!$AH$7:$AN$3006,G$22,FALSE)</f>
        <v/>
      </c>
      <c r="H610" s="46" t="str">
        <f>VLOOKUP($B610,LT!$AH$7:$AN$3006,H$22,FALSE)</f>
        <v/>
      </c>
      <c r="I610" s="18">
        <v>587</v>
      </c>
    </row>
    <row r="611" spans="2:9" ht="30" customHeight="1" thickTop="1" thickBot="1" x14ac:dyDescent="0.3">
      <c r="B611" s="33">
        <f>LARGE(LT!$AH$7:$AH$3006,I611)</f>
        <v>4.4129999999998198E-2</v>
      </c>
      <c r="C611" s="46" t="str">
        <f>VLOOKUP($B611,LT!$AH$7:$AN$3006,C$22,FALSE)</f>
        <v/>
      </c>
      <c r="D611" s="46" t="str">
        <f>VLOOKUP($B611,LT!$AH$7:$AN$3006,D$22,FALSE)</f>
        <v/>
      </c>
      <c r="E611" s="132" t="str">
        <f>VLOOKUP($B611,LT!$AH$7:$AN$3006,E$22,FALSE)</f>
        <v/>
      </c>
      <c r="F611" s="132" t="str">
        <f>VLOOKUP($B611,LT!$AH$7:$AN$3006,F$22,FALSE)</f>
        <v/>
      </c>
      <c r="G611" s="46" t="str">
        <f>VLOOKUP($B611,LT!$AH$7:$AN$3006,G$22,FALSE)</f>
        <v/>
      </c>
      <c r="H611" s="46" t="str">
        <f>VLOOKUP($B611,LT!$AH$7:$AN$3006,H$22,FALSE)</f>
        <v/>
      </c>
      <c r="I611" s="18">
        <v>588</v>
      </c>
    </row>
    <row r="612" spans="2:9" ht="30" customHeight="1" thickTop="1" thickBot="1" x14ac:dyDescent="0.3">
      <c r="B612" s="33">
        <f>LARGE(LT!$AH$7:$AH$3006,I612)</f>
        <v>4.4119999999998202E-2</v>
      </c>
      <c r="C612" s="46" t="str">
        <f>VLOOKUP($B612,LT!$AH$7:$AN$3006,C$22,FALSE)</f>
        <v/>
      </c>
      <c r="D612" s="46" t="str">
        <f>VLOOKUP($B612,LT!$AH$7:$AN$3006,D$22,FALSE)</f>
        <v/>
      </c>
      <c r="E612" s="132" t="str">
        <f>VLOOKUP($B612,LT!$AH$7:$AN$3006,E$22,FALSE)</f>
        <v/>
      </c>
      <c r="F612" s="132" t="str">
        <f>VLOOKUP($B612,LT!$AH$7:$AN$3006,F$22,FALSE)</f>
        <v/>
      </c>
      <c r="G612" s="46" t="str">
        <f>VLOOKUP($B612,LT!$AH$7:$AN$3006,G$22,FALSE)</f>
        <v/>
      </c>
      <c r="H612" s="46" t="str">
        <f>VLOOKUP($B612,LT!$AH$7:$AN$3006,H$22,FALSE)</f>
        <v/>
      </c>
      <c r="I612" s="18">
        <v>589</v>
      </c>
    </row>
    <row r="613" spans="2:9" ht="30" customHeight="1" thickTop="1" thickBot="1" x14ac:dyDescent="0.3">
      <c r="B613" s="33">
        <f>LARGE(LT!$AH$7:$AH$3006,I613)</f>
        <v>4.4109999999998199E-2</v>
      </c>
      <c r="C613" s="46" t="str">
        <f>VLOOKUP($B613,LT!$AH$7:$AN$3006,C$22,FALSE)</f>
        <v/>
      </c>
      <c r="D613" s="46" t="str">
        <f>VLOOKUP($B613,LT!$AH$7:$AN$3006,D$22,FALSE)</f>
        <v/>
      </c>
      <c r="E613" s="132" t="str">
        <f>VLOOKUP($B613,LT!$AH$7:$AN$3006,E$22,FALSE)</f>
        <v/>
      </c>
      <c r="F613" s="132" t="str">
        <f>VLOOKUP($B613,LT!$AH$7:$AN$3006,F$22,FALSE)</f>
        <v/>
      </c>
      <c r="G613" s="46" t="str">
        <f>VLOOKUP($B613,LT!$AH$7:$AN$3006,G$22,FALSE)</f>
        <v/>
      </c>
      <c r="H613" s="46" t="str">
        <f>VLOOKUP($B613,LT!$AH$7:$AN$3006,H$22,FALSE)</f>
        <v/>
      </c>
      <c r="I613" s="18">
        <v>590</v>
      </c>
    </row>
    <row r="614" spans="2:9" ht="30" customHeight="1" thickTop="1" thickBot="1" x14ac:dyDescent="0.3">
      <c r="B614" s="33">
        <f>LARGE(LT!$AH$7:$AH$3006,I614)</f>
        <v>4.4099999999998203E-2</v>
      </c>
      <c r="C614" s="46" t="str">
        <f>VLOOKUP($B614,LT!$AH$7:$AN$3006,C$22,FALSE)</f>
        <v/>
      </c>
      <c r="D614" s="46" t="str">
        <f>VLOOKUP($B614,LT!$AH$7:$AN$3006,D$22,FALSE)</f>
        <v/>
      </c>
      <c r="E614" s="132" t="str">
        <f>VLOOKUP($B614,LT!$AH$7:$AN$3006,E$22,FALSE)</f>
        <v/>
      </c>
      <c r="F614" s="132" t="str">
        <f>VLOOKUP($B614,LT!$AH$7:$AN$3006,F$22,FALSE)</f>
        <v/>
      </c>
      <c r="G614" s="46" t="str">
        <f>VLOOKUP($B614,LT!$AH$7:$AN$3006,G$22,FALSE)</f>
        <v/>
      </c>
      <c r="H614" s="46" t="str">
        <f>VLOOKUP($B614,LT!$AH$7:$AN$3006,H$22,FALSE)</f>
        <v/>
      </c>
      <c r="I614" s="18">
        <v>591</v>
      </c>
    </row>
    <row r="615" spans="2:9" ht="30" customHeight="1" thickTop="1" thickBot="1" x14ac:dyDescent="0.3">
      <c r="B615" s="33">
        <f>LARGE(LT!$AH$7:$AH$3006,I615)</f>
        <v>4.40899999999982E-2</v>
      </c>
      <c r="C615" s="46" t="str">
        <f>VLOOKUP($B615,LT!$AH$7:$AN$3006,C$22,FALSE)</f>
        <v/>
      </c>
      <c r="D615" s="46" t="str">
        <f>VLOOKUP($B615,LT!$AH$7:$AN$3006,D$22,FALSE)</f>
        <v/>
      </c>
      <c r="E615" s="132" t="str">
        <f>VLOOKUP($B615,LT!$AH$7:$AN$3006,E$22,FALSE)</f>
        <v/>
      </c>
      <c r="F615" s="132" t="str">
        <f>VLOOKUP($B615,LT!$AH$7:$AN$3006,F$22,FALSE)</f>
        <v/>
      </c>
      <c r="G615" s="46" t="str">
        <f>VLOOKUP($B615,LT!$AH$7:$AN$3006,G$22,FALSE)</f>
        <v/>
      </c>
      <c r="H615" s="46" t="str">
        <f>VLOOKUP($B615,LT!$AH$7:$AN$3006,H$22,FALSE)</f>
        <v/>
      </c>
      <c r="I615" s="18">
        <v>592</v>
      </c>
    </row>
    <row r="616" spans="2:9" ht="30" customHeight="1" thickTop="1" thickBot="1" x14ac:dyDescent="0.3">
      <c r="B616" s="33">
        <f>LARGE(LT!$AH$7:$AH$3006,I616)</f>
        <v>4.4079999999998197E-2</v>
      </c>
      <c r="C616" s="46" t="str">
        <f>VLOOKUP($B616,LT!$AH$7:$AN$3006,C$22,FALSE)</f>
        <v/>
      </c>
      <c r="D616" s="46" t="str">
        <f>VLOOKUP($B616,LT!$AH$7:$AN$3006,D$22,FALSE)</f>
        <v/>
      </c>
      <c r="E616" s="132" t="str">
        <f>VLOOKUP($B616,LT!$AH$7:$AN$3006,E$22,FALSE)</f>
        <v/>
      </c>
      <c r="F616" s="132" t="str">
        <f>VLOOKUP($B616,LT!$AH$7:$AN$3006,F$22,FALSE)</f>
        <v/>
      </c>
      <c r="G616" s="46" t="str">
        <f>VLOOKUP($B616,LT!$AH$7:$AN$3006,G$22,FALSE)</f>
        <v/>
      </c>
      <c r="H616" s="46" t="str">
        <f>VLOOKUP($B616,LT!$AH$7:$AN$3006,H$22,FALSE)</f>
        <v/>
      </c>
      <c r="I616" s="18">
        <v>593</v>
      </c>
    </row>
    <row r="617" spans="2:9" ht="30" customHeight="1" thickTop="1" thickBot="1" x14ac:dyDescent="0.3">
      <c r="B617" s="33">
        <f>LARGE(LT!$AH$7:$AH$3006,I617)</f>
        <v>4.4069999999998201E-2</v>
      </c>
      <c r="C617" s="46" t="str">
        <f>VLOOKUP($B617,LT!$AH$7:$AN$3006,C$22,FALSE)</f>
        <v/>
      </c>
      <c r="D617" s="46" t="str">
        <f>VLOOKUP($B617,LT!$AH$7:$AN$3006,D$22,FALSE)</f>
        <v/>
      </c>
      <c r="E617" s="132" t="str">
        <f>VLOOKUP($B617,LT!$AH$7:$AN$3006,E$22,FALSE)</f>
        <v/>
      </c>
      <c r="F617" s="132" t="str">
        <f>VLOOKUP($B617,LT!$AH$7:$AN$3006,F$22,FALSE)</f>
        <v/>
      </c>
      <c r="G617" s="46" t="str">
        <f>VLOOKUP($B617,LT!$AH$7:$AN$3006,G$22,FALSE)</f>
        <v/>
      </c>
      <c r="H617" s="46" t="str">
        <f>VLOOKUP($B617,LT!$AH$7:$AN$3006,H$22,FALSE)</f>
        <v/>
      </c>
      <c r="I617" s="18">
        <v>594</v>
      </c>
    </row>
    <row r="618" spans="2:9" ht="30" customHeight="1" thickTop="1" thickBot="1" x14ac:dyDescent="0.3">
      <c r="B618" s="33">
        <f>LARGE(LT!$AH$7:$AH$3006,I618)</f>
        <v>4.4059999999998198E-2</v>
      </c>
      <c r="C618" s="46" t="str">
        <f>VLOOKUP($B618,LT!$AH$7:$AN$3006,C$22,FALSE)</f>
        <v/>
      </c>
      <c r="D618" s="46" t="str">
        <f>VLOOKUP($B618,LT!$AH$7:$AN$3006,D$22,FALSE)</f>
        <v/>
      </c>
      <c r="E618" s="132" t="str">
        <f>VLOOKUP($B618,LT!$AH$7:$AN$3006,E$22,FALSE)</f>
        <v/>
      </c>
      <c r="F618" s="132" t="str">
        <f>VLOOKUP($B618,LT!$AH$7:$AN$3006,F$22,FALSE)</f>
        <v/>
      </c>
      <c r="G618" s="46" t="str">
        <f>VLOOKUP($B618,LT!$AH$7:$AN$3006,G$22,FALSE)</f>
        <v/>
      </c>
      <c r="H618" s="46" t="str">
        <f>VLOOKUP($B618,LT!$AH$7:$AN$3006,H$22,FALSE)</f>
        <v/>
      </c>
      <c r="I618" s="18">
        <v>595</v>
      </c>
    </row>
    <row r="619" spans="2:9" ht="30" customHeight="1" thickTop="1" thickBot="1" x14ac:dyDescent="0.3">
      <c r="B619" s="33">
        <f>LARGE(LT!$AH$7:$AH$3006,I619)</f>
        <v>4.4049999999998202E-2</v>
      </c>
      <c r="C619" s="46" t="str">
        <f>VLOOKUP($B619,LT!$AH$7:$AN$3006,C$22,FALSE)</f>
        <v/>
      </c>
      <c r="D619" s="46" t="str">
        <f>VLOOKUP($B619,LT!$AH$7:$AN$3006,D$22,FALSE)</f>
        <v/>
      </c>
      <c r="E619" s="132" t="str">
        <f>VLOOKUP($B619,LT!$AH$7:$AN$3006,E$22,FALSE)</f>
        <v/>
      </c>
      <c r="F619" s="132" t="str">
        <f>VLOOKUP($B619,LT!$AH$7:$AN$3006,F$22,FALSE)</f>
        <v/>
      </c>
      <c r="G619" s="46" t="str">
        <f>VLOOKUP($B619,LT!$AH$7:$AN$3006,G$22,FALSE)</f>
        <v/>
      </c>
      <c r="H619" s="46" t="str">
        <f>VLOOKUP($B619,LT!$AH$7:$AN$3006,H$22,FALSE)</f>
        <v/>
      </c>
      <c r="I619" s="18">
        <v>596</v>
      </c>
    </row>
    <row r="620" spans="2:9" ht="30" customHeight="1" thickTop="1" thickBot="1" x14ac:dyDescent="0.3">
      <c r="B620" s="33">
        <f>LARGE(LT!$AH$7:$AH$3006,I620)</f>
        <v>4.4039999999998199E-2</v>
      </c>
      <c r="C620" s="46" t="str">
        <f>VLOOKUP($B620,LT!$AH$7:$AN$3006,C$22,FALSE)</f>
        <v/>
      </c>
      <c r="D620" s="46" t="str">
        <f>VLOOKUP($B620,LT!$AH$7:$AN$3006,D$22,FALSE)</f>
        <v/>
      </c>
      <c r="E620" s="132" t="str">
        <f>VLOOKUP($B620,LT!$AH$7:$AN$3006,E$22,FALSE)</f>
        <v/>
      </c>
      <c r="F620" s="132" t="str">
        <f>VLOOKUP($B620,LT!$AH$7:$AN$3006,F$22,FALSE)</f>
        <v/>
      </c>
      <c r="G620" s="46" t="str">
        <f>VLOOKUP($B620,LT!$AH$7:$AN$3006,G$22,FALSE)</f>
        <v/>
      </c>
      <c r="H620" s="46" t="str">
        <f>VLOOKUP($B620,LT!$AH$7:$AN$3006,H$22,FALSE)</f>
        <v/>
      </c>
      <c r="I620" s="18">
        <v>597</v>
      </c>
    </row>
    <row r="621" spans="2:9" ht="30" customHeight="1" thickTop="1" thickBot="1" x14ac:dyDescent="0.3">
      <c r="B621" s="33">
        <f>LARGE(LT!$AH$7:$AH$3006,I621)</f>
        <v>4.4029999999998203E-2</v>
      </c>
      <c r="C621" s="46" t="str">
        <f>VLOOKUP($B621,LT!$AH$7:$AN$3006,C$22,FALSE)</f>
        <v/>
      </c>
      <c r="D621" s="46" t="str">
        <f>VLOOKUP($B621,LT!$AH$7:$AN$3006,D$22,FALSE)</f>
        <v/>
      </c>
      <c r="E621" s="132" t="str">
        <f>VLOOKUP($B621,LT!$AH$7:$AN$3006,E$22,FALSE)</f>
        <v/>
      </c>
      <c r="F621" s="132" t="str">
        <f>VLOOKUP($B621,LT!$AH$7:$AN$3006,F$22,FALSE)</f>
        <v/>
      </c>
      <c r="G621" s="46" t="str">
        <f>VLOOKUP($B621,LT!$AH$7:$AN$3006,G$22,FALSE)</f>
        <v/>
      </c>
      <c r="H621" s="46" t="str">
        <f>VLOOKUP($B621,LT!$AH$7:$AN$3006,H$22,FALSE)</f>
        <v/>
      </c>
      <c r="I621" s="18">
        <v>598</v>
      </c>
    </row>
    <row r="622" spans="2:9" ht="30" customHeight="1" thickTop="1" thickBot="1" x14ac:dyDescent="0.3">
      <c r="B622" s="33">
        <f>LARGE(LT!$AH$7:$AH$3006,I622)</f>
        <v>4.4019999999998199E-2</v>
      </c>
      <c r="C622" s="46" t="str">
        <f>VLOOKUP($B622,LT!$AH$7:$AN$3006,C$22,FALSE)</f>
        <v/>
      </c>
      <c r="D622" s="46" t="str">
        <f>VLOOKUP($B622,LT!$AH$7:$AN$3006,D$22,FALSE)</f>
        <v/>
      </c>
      <c r="E622" s="132" t="str">
        <f>VLOOKUP($B622,LT!$AH$7:$AN$3006,E$22,FALSE)</f>
        <v/>
      </c>
      <c r="F622" s="132" t="str">
        <f>VLOOKUP($B622,LT!$AH$7:$AN$3006,F$22,FALSE)</f>
        <v/>
      </c>
      <c r="G622" s="46" t="str">
        <f>VLOOKUP($B622,LT!$AH$7:$AN$3006,G$22,FALSE)</f>
        <v/>
      </c>
      <c r="H622" s="46" t="str">
        <f>VLOOKUP($B622,LT!$AH$7:$AN$3006,H$22,FALSE)</f>
        <v/>
      </c>
      <c r="I622" s="18">
        <v>599</v>
      </c>
    </row>
    <row r="623" spans="2:9" ht="30" customHeight="1" thickTop="1" thickBot="1" x14ac:dyDescent="0.3">
      <c r="B623" s="33">
        <f>LARGE(LT!$AH$7:$AH$3006,I623)</f>
        <v>4.4009999999998203E-2</v>
      </c>
      <c r="C623" s="46" t="str">
        <f>VLOOKUP($B623,LT!$AH$7:$AN$3006,C$22,FALSE)</f>
        <v/>
      </c>
      <c r="D623" s="46" t="str">
        <f>VLOOKUP($B623,LT!$AH$7:$AN$3006,D$22,FALSE)</f>
        <v/>
      </c>
      <c r="E623" s="132" t="str">
        <f>VLOOKUP($B623,LT!$AH$7:$AN$3006,E$22,FALSE)</f>
        <v/>
      </c>
      <c r="F623" s="132" t="str">
        <f>VLOOKUP($B623,LT!$AH$7:$AN$3006,F$22,FALSE)</f>
        <v/>
      </c>
      <c r="G623" s="46" t="str">
        <f>VLOOKUP($B623,LT!$AH$7:$AN$3006,G$22,FALSE)</f>
        <v/>
      </c>
      <c r="H623" s="46" t="str">
        <f>VLOOKUP($B623,LT!$AH$7:$AN$3006,H$22,FALSE)</f>
        <v/>
      </c>
      <c r="I623" s="18">
        <v>600</v>
      </c>
    </row>
    <row r="624" spans="2:9" ht="30" customHeight="1" thickTop="1" thickBot="1" x14ac:dyDescent="0.3">
      <c r="B624" s="33">
        <f>LARGE(LT!$AH$7:$AH$3006,I624)</f>
        <v>4.39999999999982E-2</v>
      </c>
      <c r="C624" s="46" t="str">
        <f>VLOOKUP($B624,LT!$AH$7:$AN$3006,C$22,FALSE)</f>
        <v/>
      </c>
      <c r="D624" s="46" t="str">
        <f>VLOOKUP($B624,LT!$AH$7:$AN$3006,D$22,FALSE)</f>
        <v/>
      </c>
      <c r="E624" s="132" t="str">
        <f>VLOOKUP($B624,LT!$AH$7:$AN$3006,E$22,FALSE)</f>
        <v/>
      </c>
      <c r="F624" s="132" t="str">
        <f>VLOOKUP($B624,LT!$AH$7:$AN$3006,F$22,FALSE)</f>
        <v/>
      </c>
      <c r="G624" s="46" t="str">
        <f>VLOOKUP($B624,LT!$AH$7:$AN$3006,G$22,FALSE)</f>
        <v/>
      </c>
      <c r="H624" s="46" t="str">
        <f>VLOOKUP($B624,LT!$AH$7:$AN$3006,H$22,FALSE)</f>
        <v/>
      </c>
      <c r="I624" s="18">
        <v>601</v>
      </c>
    </row>
    <row r="625" spans="2:9" ht="30" customHeight="1" thickTop="1" thickBot="1" x14ac:dyDescent="0.3">
      <c r="B625" s="33">
        <f>LARGE(LT!$AH$7:$AH$3006,I625)</f>
        <v>4.3989999999998197E-2</v>
      </c>
      <c r="C625" s="46" t="str">
        <f>VLOOKUP($B625,LT!$AH$7:$AN$3006,C$22,FALSE)</f>
        <v/>
      </c>
      <c r="D625" s="46" t="str">
        <f>VLOOKUP($B625,LT!$AH$7:$AN$3006,D$22,FALSE)</f>
        <v/>
      </c>
      <c r="E625" s="132" t="str">
        <f>VLOOKUP($B625,LT!$AH$7:$AN$3006,E$22,FALSE)</f>
        <v/>
      </c>
      <c r="F625" s="132" t="str">
        <f>VLOOKUP($B625,LT!$AH$7:$AN$3006,F$22,FALSE)</f>
        <v/>
      </c>
      <c r="G625" s="46" t="str">
        <f>VLOOKUP($B625,LT!$AH$7:$AN$3006,G$22,FALSE)</f>
        <v/>
      </c>
      <c r="H625" s="46" t="str">
        <f>VLOOKUP($B625,LT!$AH$7:$AN$3006,H$22,FALSE)</f>
        <v/>
      </c>
      <c r="I625" s="18">
        <v>602</v>
      </c>
    </row>
    <row r="626" spans="2:9" ht="30" customHeight="1" thickTop="1" thickBot="1" x14ac:dyDescent="0.3">
      <c r="B626" s="33">
        <f>LARGE(LT!$AH$7:$AH$3006,I626)</f>
        <v>4.3979999999998201E-2</v>
      </c>
      <c r="C626" s="46" t="str">
        <f>VLOOKUP($B626,LT!$AH$7:$AN$3006,C$22,FALSE)</f>
        <v/>
      </c>
      <c r="D626" s="46" t="str">
        <f>VLOOKUP($B626,LT!$AH$7:$AN$3006,D$22,FALSE)</f>
        <v/>
      </c>
      <c r="E626" s="132" t="str">
        <f>VLOOKUP($B626,LT!$AH$7:$AN$3006,E$22,FALSE)</f>
        <v/>
      </c>
      <c r="F626" s="132" t="str">
        <f>VLOOKUP($B626,LT!$AH$7:$AN$3006,F$22,FALSE)</f>
        <v/>
      </c>
      <c r="G626" s="46" t="str">
        <f>VLOOKUP($B626,LT!$AH$7:$AN$3006,G$22,FALSE)</f>
        <v/>
      </c>
      <c r="H626" s="46" t="str">
        <f>VLOOKUP($B626,LT!$AH$7:$AN$3006,H$22,FALSE)</f>
        <v/>
      </c>
      <c r="I626" s="18">
        <v>603</v>
      </c>
    </row>
    <row r="627" spans="2:9" ht="30" customHeight="1" thickTop="1" thickBot="1" x14ac:dyDescent="0.3">
      <c r="B627" s="33">
        <f>LARGE(LT!$AH$7:$AH$3006,I627)</f>
        <v>4.3969999999998101E-2</v>
      </c>
      <c r="C627" s="46" t="str">
        <f>VLOOKUP($B627,LT!$AH$7:$AN$3006,C$22,FALSE)</f>
        <v/>
      </c>
      <c r="D627" s="46" t="str">
        <f>VLOOKUP($B627,LT!$AH$7:$AN$3006,D$22,FALSE)</f>
        <v/>
      </c>
      <c r="E627" s="132" t="str">
        <f>VLOOKUP($B627,LT!$AH$7:$AN$3006,E$22,FALSE)</f>
        <v/>
      </c>
      <c r="F627" s="132" t="str">
        <f>VLOOKUP($B627,LT!$AH$7:$AN$3006,F$22,FALSE)</f>
        <v/>
      </c>
      <c r="G627" s="46" t="str">
        <f>VLOOKUP($B627,LT!$AH$7:$AN$3006,G$22,FALSE)</f>
        <v/>
      </c>
      <c r="H627" s="46" t="str">
        <f>VLOOKUP($B627,LT!$AH$7:$AN$3006,H$22,FALSE)</f>
        <v/>
      </c>
      <c r="I627" s="18">
        <v>604</v>
      </c>
    </row>
    <row r="628" spans="2:9" ht="30" customHeight="1" thickTop="1" thickBot="1" x14ac:dyDescent="0.3">
      <c r="B628" s="33">
        <f>LARGE(LT!$AH$7:$AH$3006,I628)</f>
        <v>4.3959999999998202E-2</v>
      </c>
      <c r="C628" s="46" t="str">
        <f>VLOOKUP($B628,LT!$AH$7:$AN$3006,C$22,FALSE)</f>
        <v/>
      </c>
      <c r="D628" s="46" t="str">
        <f>VLOOKUP($B628,LT!$AH$7:$AN$3006,D$22,FALSE)</f>
        <v/>
      </c>
      <c r="E628" s="132" t="str">
        <f>VLOOKUP($B628,LT!$AH$7:$AN$3006,E$22,FALSE)</f>
        <v/>
      </c>
      <c r="F628" s="132" t="str">
        <f>VLOOKUP($B628,LT!$AH$7:$AN$3006,F$22,FALSE)</f>
        <v/>
      </c>
      <c r="G628" s="46" t="str">
        <f>VLOOKUP($B628,LT!$AH$7:$AN$3006,G$22,FALSE)</f>
        <v/>
      </c>
      <c r="H628" s="46" t="str">
        <f>VLOOKUP($B628,LT!$AH$7:$AN$3006,H$22,FALSE)</f>
        <v/>
      </c>
      <c r="I628" s="18">
        <v>605</v>
      </c>
    </row>
    <row r="629" spans="2:9" ht="30" customHeight="1" thickTop="1" thickBot="1" x14ac:dyDescent="0.3">
      <c r="B629" s="33">
        <f>LARGE(LT!$AH$7:$AH$3006,I629)</f>
        <v>4.3949999999998199E-2</v>
      </c>
      <c r="C629" s="46" t="str">
        <f>VLOOKUP($B629,LT!$AH$7:$AN$3006,C$22,FALSE)</f>
        <v/>
      </c>
      <c r="D629" s="46" t="str">
        <f>VLOOKUP($B629,LT!$AH$7:$AN$3006,D$22,FALSE)</f>
        <v/>
      </c>
      <c r="E629" s="132" t="str">
        <f>VLOOKUP($B629,LT!$AH$7:$AN$3006,E$22,FALSE)</f>
        <v/>
      </c>
      <c r="F629" s="132" t="str">
        <f>VLOOKUP($B629,LT!$AH$7:$AN$3006,F$22,FALSE)</f>
        <v/>
      </c>
      <c r="G629" s="46" t="str">
        <f>VLOOKUP($B629,LT!$AH$7:$AN$3006,G$22,FALSE)</f>
        <v/>
      </c>
      <c r="H629" s="46" t="str">
        <f>VLOOKUP($B629,LT!$AH$7:$AN$3006,H$22,FALSE)</f>
        <v/>
      </c>
      <c r="I629" s="18">
        <v>606</v>
      </c>
    </row>
    <row r="630" spans="2:9" ht="30" customHeight="1" thickTop="1" thickBot="1" x14ac:dyDescent="0.3">
      <c r="B630" s="33">
        <f>LARGE(LT!$AH$7:$AH$3006,I630)</f>
        <v>4.3939999999998099E-2</v>
      </c>
      <c r="C630" s="46" t="str">
        <f>VLOOKUP($B630,LT!$AH$7:$AN$3006,C$22,FALSE)</f>
        <v/>
      </c>
      <c r="D630" s="46" t="str">
        <f>VLOOKUP($B630,LT!$AH$7:$AN$3006,D$22,FALSE)</f>
        <v/>
      </c>
      <c r="E630" s="132" t="str">
        <f>VLOOKUP($B630,LT!$AH$7:$AN$3006,E$22,FALSE)</f>
        <v/>
      </c>
      <c r="F630" s="132" t="str">
        <f>VLOOKUP($B630,LT!$AH$7:$AN$3006,F$22,FALSE)</f>
        <v/>
      </c>
      <c r="G630" s="46" t="str">
        <f>VLOOKUP($B630,LT!$AH$7:$AN$3006,G$22,FALSE)</f>
        <v/>
      </c>
      <c r="H630" s="46" t="str">
        <f>VLOOKUP($B630,LT!$AH$7:$AN$3006,H$22,FALSE)</f>
        <v/>
      </c>
      <c r="I630" s="18">
        <v>607</v>
      </c>
    </row>
    <row r="631" spans="2:9" ht="30" customHeight="1" thickTop="1" thickBot="1" x14ac:dyDescent="0.3">
      <c r="B631" s="33">
        <f>LARGE(LT!$AH$7:$AH$3006,I631)</f>
        <v>4.3929999999998103E-2</v>
      </c>
      <c r="C631" s="46" t="str">
        <f>VLOOKUP($B631,LT!$AH$7:$AN$3006,C$22,FALSE)</f>
        <v/>
      </c>
      <c r="D631" s="46" t="str">
        <f>VLOOKUP($B631,LT!$AH$7:$AN$3006,D$22,FALSE)</f>
        <v/>
      </c>
      <c r="E631" s="132" t="str">
        <f>VLOOKUP($B631,LT!$AH$7:$AN$3006,E$22,FALSE)</f>
        <v/>
      </c>
      <c r="F631" s="132" t="str">
        <f>VLOOKUP($B631,LT!$AH$7:$AN$3006,F$22,FALSE)</f>
        <v/>
      </c>
      <c r="G631" s="46" t="str">
        <f>VLOOKUP($B631,LT!$AH$7:$AN$3006,G$22,FALSE)</f>
        <v/>
      </c>
      <c r="H631" s="46" t="str">
        <f>VLOOKUP($B631,LT!$AH$7:$AN$3006,H$22,FALSE)</f>
        <v/>
      </c>
      <c r="I631" s="18">
        <v>608</v>
      </c>
    </row>
    <row r="632" spans="2:9" ht="30" customHeight="1" thickTop="1" thickBot="1" x14ac:dyDescent="0.3">
      <c r="B632" s="33">
        <f>LARGE(LT!$AH$7:$AH$3006,I632)</f>
        <v>4.3919999999998099E-2</v>
      </c>
      <c r="C632" s="46" t="str">
        <f>VLOOKUP($B632,LT!$AH$7:$AN$3006,C$22,FALSE)</f>
        <v/>
      </c>
      <c r="D632" s="46" t="str">
        <f>VLOOKUP($B632,LT!$AH$7:$AN$3006,D$22,FALSE)</f>
        <v/>
      </c>
      <c r="E632" s="132" t="str">
        <f>VLOOKUP($B632,LT!$AH$7:$AN$3006,E$22,FALSE)</f>
        <v/>
      </c>
      <c r="F632" s="132" t="str">
        <f>VLOOKUP($B632,LT!$AH$7:$AN$3006,F$22,FALSE)</f>
        <v/>
      </c>
      <c r="G632" s="46" t="str">
        <f>VLOOKUP($B632,LT!$AH$7:$AN$3006,G$22,FALSE)</f>
        <v/>
      </c>
      <c r="H632" s="46" t="str">
        <f>VLOOKUP($B632,LT!$AH$7:$AN$3006,H$22,FALSE)</f>
        <v/>
      </c>
      <c r="I632" s="18">
        <v>609</v>
      </c>
    </row>
    <row r="633" spans="2:9" ht="30" customHeight="1" thickTop="1" thickBot="1" x14ac:dyDescent="0.3">
      <c r="B633" s="33">
        <f>LARGE(LT!$AH$7:$AH$3006,I633)</f>
        <v>4.3909999999998103E-2</v>
      </c>
      <c r="C633" s="46" t="str">
        <f>VLOOKUP($B633,LT!$AH$7:$AN$3006,C$22,FALSE)</f>
        <v/>
      </c>
      <c r="D633" s="46" t="str">
        <f>VLOOKUP($B633,LT!$AH$7:$AN$3006,D$22,FALSE)</f>
        <v/>
      </c>
      <c r="E633" s="132" t="str">
        <f>VLOOKUP($B633,LT!$AH$7:$AN$3006,E$22,FALSE)</f>
        <v/>
      </c>
      <c r="F633" s="132" t="str">
        <f>VLOOKUP($B633,LT!$AH$7:$AN$3006,F$22,FALSE)</f>
        <v/>
      </c>
      <c r="G633" s="46" t="str">
        <f>VLOOKUP($B633,LT!$AH$7:$AN$3006,G$22,FALSE)</f>
        <v/>
      </c>
      <c r="H633" s="46" t="str">
        <f>VLOOKUP($B633,LT!$AH$7:$AN$3006,H$22,FALSE)</f>
        <v/>
      </c>
      <c r="I633" s="18">
        <v>610</v>
      </c>
    </row>
    <row r="634" spans="2:9" ht="30" customHeight="1" thickTop="1" thickBot="1" x14ac:dyDescent="0.3">
      <c r="B634" s="33">
        <f>LARGE(LT!$AH$7:$AH$3006,I634)</f>
        <v>4.38999999999981E-2</v>
      </c>
      <c r="C634" s="46" t="str">
        <f>VLOOKUP($B634,LT!$AH$7:$AN$3006,C$22,FALSE)</f>
        <v/>
      </c>
      <c r="D634" s="46" t="str">
        <f>VLOOKUP($B634,LT!$AH$7:$AN$3006,D$22,FALSE)</f>
        <v/>
      </c>
      <c r="E634" s="132" t="str">
        <f>VLOOKUP($B634,LT!$AH$7:$AN$3006,E$22,FALSE)</f>
        <v/>
      </c>
      <c r="F634" s="132" t="str">
        <f>VLOOKUP($B634,LT!$AH$7:$AN$3006,F$22,FALSE)</f>
        <v/>
      </c>
      <c r="G634" s="46" t="str">
        <f>VLOOKUP($B634,LT!$AH$7:$AN$3006,G$22,FALSE)</f>
        <v/>
      </c>
      <c r="H634" s="46" t="str">
        <f>VLOOKUP($B634,LT!$AH$7:$AN$3006,H$22,FALSE)</f>
        <v/>
      </c>
      <c r="I634" s="18">
        <v>611</v>
      </c>
    </row>
    <row r="635" spans="2:9" ht="30" customHeight="1" thickTop="1" thickBot="1" x14ac:dyDescent="0.3">
      <c r="B635" s="33">
        <f>LARGE(LT!$AH$7:$AH$3006,I635)</f>
        <v>4.3889999999998097E-2</v>
      </c>
      <c r="C635" s="46" t="str">
        <f>VLOOKUP($B635,LT!$AH$7:$AN$3006,C$22,FALSE)</f>
        <v/>
      </c>
      <c r="D635" s="46" t="str">
        <f>VLOOKUP($B635,LT!$AH$7:$AN$3006,D$22,FALSE)</f>
        <v/>
      </c>
      <c r="E635" s="132" t="str">
        <f>VLOOKUP($B635,LT!$AH$7:$AN$3006,E$22,FALSE)</f>
        <v/>
      </c>
      <c r="F635" s="132" t="str">
        <f>VLOOKUP($B635,LT!$AH$7:$AN$3006,F$22,FALSE)</f>
        <v/>
      </c>
      <c r="G635" s="46" t="str">
        <f>VLOOKUP($B635,LT!$AH$7:$AN$3006,G$22,FALSE)</f>
        <v/>
      </c>
      <c r="H635" s="46" t="str">
        <f>VLOOKUP($B635,LT!$AH$7:$AN$3006,H$22,FALSE)</f>
        <v/>
      </c>
      <c r="I635" s="18">
        <v>612</v>
      </c>
    </row>
    <row r="636" spans="2:9" ht="30" customHeight="1" thickTop="1" thickBot="1" x14ac:dyDescent="0.3">
      <c r="B636" s="33">
        <f>LARGE(LT!$AH$7:$AH$3006,I636)</f>
        <v>4.3879999999998101E-2</v>
      </c>
      <c r="C636" s="46" t="str">
        <f>VLOOKUP($B636,LT!$AH$7:$AN$3006,C$22,FALSE)</f>
        <v/>
      </c>
      <c r="D636" s="46" t="str">
        <f>VLOOKUP($B636,LT!$AH$7:$AN$3006,D$22,FALSE)</f>
        <v/>
      </c>
      <c r="E636" s="132" t="str">
        <f>VLOOKUP($B636,LT!$AH$7:$AN$3006,E$22,FALSE)</f>
        <v/>
      </c>
      <c r="F636" s="132" t="str">
        <f>VLOOKUP($B636,LT!$AH$7:$AN$3006,F$22,FALSE)</f>
        <v/>
      </c>
      <c r="G636" s="46" t="str">
        <f>VLOOKUP($B636,LT!$AH$7:$AN$3006,G$22,FALSE)</f>
        <v/>
      </c>
      <c r="H636" s="46" t="str">
        <f>VLOOKUP($B636,LT!$AH$7:$AN$3006,H$22,FALSE)</f>
        <v/>
      </c>
      <c r="I636" s="18">
        <v>613</v>
      </c>
    </row>
    <row r="637" spans="2:9" ht="30" customHeight="1" thickTop="1" thickBot="1" x14ac:dyDescent="0.3">
      <c r="B637" s="33">
        <f>LARGE(LT!$AH$7:$AH$3006,I637)</f>
        <v>4.3869999999998098E-2</v>
      </c>
      <c r="C637" s="46" t="str">
        <f>VLOOKUP($B637,LT!$AH$7:$AN$3006,C$22,FALSE)</f>
        <v/>
      </c>
      <c r="D637" s="46" t="str">
        <f>VLOOKUP($B637,LT!$AH$7:$AN$3006,D$22,FALSE)</f>
        <v/>
      </c>
      <c r="E637" s="132" t="str">
        <f>VLOOKUP($B637,LT!$AH$7:$AN$3006,E$22,FALSE)</f>
        <v/>
      </c>
      <c r="F637" s="132" t="str">
        <f>VLOOKUP($B637,LT!$AH$7:$AN$3006,F$22,FALSE)</f>
        <v/>
      </c>
      <c r="G637" s="46" t="str">
        <f>VLOOKUP($B637,LT!$AH$7:$AN$3006,G$22,FALSE)</f>
        <v/>
      </c>
      <c r="H637" s="46" t="str">
        <f>VLOOKUP($B637,LT!$AH$7:$AN$3006,H$22,FALSE)</f>
        <v/>
      </c>
      <c r="I637" s="18">
        <v>614</v>
      </c>
    </row>
    <row r="638" spans="2:9" ht="30" customHeight="1" thickTop="1" thickBot="1" x14ac:dyDescent="0.3">
      <c r="B638" s="33">
        <f>LARGE(LT!$AH$7:$AH$3006,I638)</f>
        <v>4.3859999999998102E-2</v>
      </c>
      <c r="C638" s="46" t="str">
        <f>VLOOKUP($B638,LT!$AH$7:$AN$3006,C$22,FALSE)</f>
        <v/>
      </c>
      <c r="D638" s="46" t="str">
        <f>VLOOKUP($B638,LT!$AH$7:$AN$3006,D$22,FALSE)</f>
        <v/>
      </c>
      <c r="E638" s="132" t="str">
        <f>VLOOKUP($B638,LT!$AH$7:$AN$3006,E$22,FALSE)</f>
        <v/>
      </c>
      <c r="F638" s="132" t="str">
        <f>VLOOKUP($B638,LT!$AH$7:$AN$3006,F$22,FALSE)</f>
        <v/>
      </c>
      <c r="G638" s="46" t="str">
        <f>VLOOKUP($B638,LT!$AH$7:$AN$3006,G$22,FALSE)</f>
        <v/>
      </c>
      <c r="H638" s="46" t="str">
        <f>VLOOKUP($B638,LT!$AH$7:$AN$3006,H$22,FALSE)</f>
        <v/>
      </c>
      <c r="I638" s="18">
        <v>615</v>
      </c>
    </row>
    <row r="639" spans="2:9" ht="30" customHeight="1" thickTop="1" thickBot="1" x14ac:dyDescent="0.3">
      <c r="B639" s="33">
        <f>LARGE(LT!$AH$7:$AH$3006,I639)</f>
        <v>4.3849999999998099E-2</v>
      </c>
      <c r="C639" s="46" t="str">
        <f>VLOOKUP($B639,LT!$AH$7:$AN$3006,C$22,FALSE)</f>
        <v/>
      </c>
      <c r="D639" s="46" t="str">
        <f>VLOOKUP($B639,LT!$AH$7:$AN$3006,D$22,FALSE)</f>
        <v/>
      </c>
      <c r="E639" s="132" t="str">
        <f>VLOOKUP($B639,LT!$AH$7:$AN$3006,E$22,FALSE)</f>
        <v/>
      </c>
      <c r="F639" s="132" t="str">
        <f>VLOOKUP($B639,LT!$AH$7:$AN$3006,F$22,FALSE)</f>
        <v/>
      </c>
      <c r="G639" s="46" t="str">
        <f>VLOOKUP($B639,LT!$AH$7:$AN$3006,G$22,FALSE)</f>
        <v/>
      </c>
      <c r="H639" s="46" t="str">
        <f>VLOOKUP($B639,LT!$AH$7:$AN$3006,H$22,FALSE)</f>
        <v/>
      </c>
      <c r="I639" s="18">
        <v>616</v>
      </c>
    </row>
    <row r="640" spans="2:9" ht="30" customHeight="1" thickTop="1" thickBot="1" x14ac:dyDescent="0.3">
      <c r="B640" s="33">
        <f>LARGE(LT!$AH$7:$AH$3006,I640)</f>
        <v>4.3839999999998103E-2</v>
      </c>
      <c r="C640" s="46" t="str">
        <f>VLOOKUP($B640,LT!$AH$7:$AN$3006,C$22,FALSE)</f>
        <v/>
      </c>
      <c r="D640" s="46" t="str">
        <f>VLOOKUP($B640,LT!$AH$7:$AN$3006,D$22,FALSE)</f>
        <v/>
      </c>
      <c r="E640" s="132" t="str">
        <f>VLOOKUP($B640,LT!$AH$7:$AN$3006,E$22,FALSE)</f>
        <v/>
      </c>
      <c r="F640" s="132" t="str">
        <f>VLOOKUP($B640,LT!$AH$7:$AN$3006,F$22,FALSE)</f>
        <v/>
      </c>
      <c r="G640" s="46" t="str">
        <f>VLOOKUP($B640,LT!$AH$7:$AN$3006,G$22,FALSE)</f>
        <v/>
      </c>
      <c r="H640" s="46" t="str">
        <f>VLOOKUP($B640,LT!$AH$7:$AN$3006,H$22,FALSE)</f>
        <v/>
      </c>
      <c r="I640" s="18">
        <v>617</v>
      </c>
    </row>
    <row r="641" spans="2:9" ht="30" customHeight="1" thickTop="1" thickBot="1" x14ac:dyDescent="0.3">
      <c r="B641" s="33">
        <f>LARGE(LT!$AH$7:$AH$3006,I641)</f>
        <v>4.38299999999981E-2</v>
      </c>
      <c r="C641" s="46" t="str">
        <f>VLOOKUP($B641,LT!$AH$7:$AN$3006,C$22,FALSE)</f>
        <v/>
      </c>
      <c r="D641" s="46" t="str">
        <f>VLOOKUP($B641,LT!$AH$7:$AN$3006,D$22,FALSE)</f>
        <v/>
      </c>
      <c r="E641" s="132" t="str">
        <f>VLOOKUP($B641,LT!$AH$7:$AN$3006,E$22,FALSE)</f>
        <v/>
      </c>
      <c r="F641" s="132" t="str">
        <f>VLOOKUP($B641,LT!$AH$7:$AN$3006,F$22,FALSE)</f>
        <v/>
      </c>
      <c r="G641" s="46" t="str">
        <f>VLOOKUP($B641,LT!$AH$7:$AN$3006,G$22,FALSE)</f>
        <v/>
      </c>
      <c r="H641" s="46" t="str">
        <f>VLOOKUP($B641,LT!$AH$7:$AN$3006,H$22,FALSE)</f>
        <v/>
      </c>
      <c r="I641" s="18">
        <v>618</v>
      </c>
    </row>
    <row r="642" spans="2:9" ht="30" customHeight="1" thickTop="1" thickBot="1" x14ac:dyDescent="0.3">
      <c r="B642" s="33">
        <f>LARGE(LT!$AH$7:$AH$3006,I642)</f>
        <v>4.3819999999998097E-2</v>
      </c>
      <c r="C642" s="46" t="str">
        <f>VLOOKUP($B642,LT!$AH$7:$AN$3006,C$22,FALSE)</f>
        <v/>
      </c>
      <c r="D642" s="46" t="str">
        <f>VLOOKUP($B642,LT!$AH$7:$AN$3006,D$22,FALSE)</f>
        <v/>
      </c>
      <c r="E642" s="132" t="str">
        <f>VLOOKUP($B642,LT!$AH$7:$AN$3006,E$22,FALSE)</f>
        <v/>
      </c>
      <c r="F642" s="132" t="str">
        <f>VLOOKUP($B642,LT!$AH$7:$AN$3006,F$22,FALSE)</f>
        <v/>
      </c>
      <c r="G642" s="46" t="str">
        <f>VLOOKUP($B642,LT!$AH$7:$AN$3006,G$22,FALSE)</f>
        <v/>
      </c>
      <c r="H642" s="46" t="str">
        <f>VLOOKUP($B642,LT!$AH$7:$AN$3006,H$22,FALSE)</f>
        <v/>
      </c>
      <c r="I642" s="18">
        <v>619</v>
      </c>
    </row>
    <row r="643" spans="2:9" ht="30" customHeight="1" thickTop="1" thickBot="1" x14ac:dyDescent="0.3">
      <c r="B643" s="33">
        <f>LARGE(LT!$AH$7:$AH$3006,I643)</f>
        <v>4.38099999999981E-2</v>
      </c>
      <c r="C643" s="46" t="str">
        <f>VLOOKUP($B643,LT!$AH$7:$AN$3006,C$22,FALSE)</f>
        <v/>
      </c>
      <c r="D643" s="46" t="str">
        <f>VLOOKUP($B643,LT!$AH$7:$AN$3006,D$22,FALSE)</f>
        <v/>
      </c>
      <c r="E643" s="132" t="str">
        <f>VLOOKUP($B643,LT!$AH$7:$AN$3006,E$22,FALSE)</f>
        <v/>
      </c>
      <c r="F643" s="132" t="str">
        <f>VLOOKUP($B643,LT!$AH$7:$AN$3006,F$22,FALSE)</f>
        <v/>
      </c>
      <c r="G643" s="46" t="str">
        <f>VLOOKUP($B643,LT!$AH$7:$AN$3006,G$22,FALSE)</f>
        <v/>
      </c>
      <c r="H643" s="46" t="str">
        <f>VLOOKUP($B643,LT!$AH$7:$AN$3006,H$22,FALSE)</f>
        <v/>
      </c>
      <c r="I643" s="18">
        <v>620</v>
      </c>
    </row>
    <row r="644" spans="2:9" ht="30" customHeight="1" thickTop="1" thickBot="1" x14ac:dyDescent="0.3">
      <c r="B644" s="33">
        <f>LARGE(LT!$AH$7:$AH$3006,I644)</f>
        <v>4.3799999999998097E-2</v>
      </c>
      <c r="C644" s="46" t="str">
        <f>VLOOKUP($B644,LT!$AH$7:$AN$3006,C$22,FALSE)</f>
        <v/>
      </c>
      <c r="D644" s="46" t="str">
        <f>VLOOKUP($B644,LT!$AH$7:$AN$3006,D$22,FALSE)</f>
        <v/>
      </c>
      <c r="E644" s="132" t="str">
        <f>VLOOKUP($B644,LT!$AH$7:$AN$3006,E$22,FALSE)</f>
        <v/>
      </c>
      <c r="F644" s="132" t="str">
        <f>VLOOKUP($B644,LT!$AH$7:$AN$3006,F$22,FALSE)</f>
        <v/>
      </c>
      <c r="G644" s="46" t="str">
        <f>VLOOKUP($B644,LT!$AH$7:$AN$3006,G$22,FALSE)</f>
        <v/>
      </c>
      <c r="H644" s="46" t="str">
        <f>VLOOKUP($B644,LT!$AH$7:$AN$3006,H$22,FALSE)</f>
        <v/>
      </c>
      <c r="I644" s="18">
        <v>621</v>
      </c>
    </row>
    <row r="645" spans="2:9" ht="30" customHeight="1" thickTop="1" thickBot="1" x14ac:dyDescent="0.3">
      <c r="B645" s="33">
        <f>LARGE(LT!$AH$7:$AH$3006,I645)</f>
        <v>4.3789999999998101E-2</v>
      </c>
      <c r="C645" s="46" t="str">
        <f>VLOOKUP($B645,LT!$AH$7:$AN$3006,C$22,FALSE)</f>
        <v/>
      </c>
      <c r="D645" s="46" t="str">
        <f>VLOOKUP($B645,LT!$AH$7:$AN$3006,D$22,FALSE)</f>
        <v/>
      </c>
      <c r="E645" s="132" t="str">
        <f>VLOOKUP($B645,LT!$AH$7:$AN$3006,E$22,FALSE)</f>
        <v/>
      </c>
      <c r="F645" s="132" t="str">
        <f>VLOOKUP($B645,LT!$AH$7:$AN$3006,F$22,FALSE)</f>
        <v/>
      </c>
      <c r="G645" s="46" t="str">
        <f>VLOOKUP($B645,LT!$AH$7:$AN$3006,G$22,FALSE)</f>
        <v/>
      </c>
      <c r="H645" s="46" t="str">
        <f>VLOOKUP($B645,LT!$AH$7:$AN$3006,H$22,FALSE)</f>
        <v/>
      </c>
      <c r="I645" s="18">
        <v>622</v>
      </c>
    </row>
    <row r="646" spans="2:9" ht="30" customHeight="1" thickTop="1" thickBot="1" x14ac:dyDescent="0.3">
      <c r="B646" s="33">
        <f>LARGE(LT!$AH$7:$AH$3006,I646)</f>
        <v>4.3779999999998098E-2</v>
      </c>
      <c r="C646" s="46" t="str">
        <f>VLOOKUP($B646,LT!$AH$7:$AN$3006,C$22,FALSE)</f>
        <v/>
      </c>
      <c r="D646" s="46" t="str">
        <f>VLOOKUP($B646,LT!$AH$7:$AN$3006,D$22,FALSE)</f>
        <v/>
      </c>
      <c r="E646" s="132" t="str">
        <f>VLOOKUP($B646,LT!$AH$7:$AN$3006,E$22,FALSE)</f>
        <v/>
      </c>
      <c r="F646" s="132" t="str">
        <f>VLOOKUP($B646,LT!$AH$7:$AN$3006,F$22,FALSE)</f>
        <v/>
      </c>
      <c r="G646" s="46" t="str">
        <f>VLOOKUP($B646,LT!$AH$7:$AN$3006,G$22,FALSE)</f>
        <v/>
      </c>
      <c r="H646" s="46" t="str">
        <f>VLOOKUP($B646,LT!$AH$7:$AN$3006,H$22,FALSE)</f>
        <v/>
      </c>
      <c r="I646" s="18">
        <v>623</v>
      </c>
    </row>
    <row r="647" spans="2:9" ht="30" customHeight="1" thickTop="1" thickBot="1" x14ac:dyDescent="0.3">
      <c r="B647" s="33">
        <f>LARGE(LT!$AH$7:$AH$3006,I647)</f>
        <v>4.3769999999998102E-2</v>
      </c>
      <c r="C647" s="46" t="str">
        <f>VLOOKUP($B647,LT!$AH$7:$AN$3006,C$22,FALSE)</f>
        <v/>
      </c>
      <c r="D647" s="46" t="str">
        <f>VLOOKUP($B647,LT!$AH$7:$AN$3006,D$22,FALSE)</f>
        <v/>
      </c>
      <c r="E647" s="132" t="str">
        <f>VLOOKUP($B647,LT!$AH$7:$AN$3006,E$22,FALSE)</f>
        <v/>
      </c>
      <c r="F647" s="132" t="str">
        <f>VLOOKUP($B647,LT!$AH$7:$AN$3006,F$22,FALSE)</f>
        <v/>
      </c>
      <c r="G647" s="46" t="str">
        <f>VLOOKUP($B647,LT!$AH$7:$AN$3006,G$22,FALSE)</f>
        <v/>
      </c>
      <c r="H647" s="46" t="str">
        <f>VLOOKUP($B647,LT!$AH$7:$AN$3006,H$22,FALSE)</f>
        <v/>
      </c>
      <c r="I647" s="18">
        <v>624</v>
      </c>
    </row>
    <row r="648" spans="2:9" ht="30" customHeight="1" thickTop="1" thickBot="1" x14ac:dyDescent="0.3">
      <c r="B648" s="33">
        <f>LARGE(LT!$AH$7:$AH$3006,I648)</f>
        <v>4.3759999999998099E-2</v>
      </c>
      <c r="C648" s="46" t="str">
        <f>VLOOKUP($B648,LT!$AH$7:$AN$3006,C$22,FALSE)</f>
        <v/>
      </c>
      <c r="D648" s="46" t="str">
        <f>VLOOKUP($B648,LT!$AH$7:$AN$3006,D$22,FALSE)</f>
        <v/>
      </c>
      <c r="E648" s="132" t="str">
        <f>VLOOKUP($B648,LT!$AH$7:$AN$3006,E$22,FALSE)</f>
        <v/>
      </c>
      <c r="F648" s="132" t="str">
        <f>VLOOKUP($B648,LT!$AH$7:$AN$3006,F$22,FALSE)</f>
        <v/>
      </c>
      <c r="G648" s="46" t="str">
        <f>VLOOKUP($B648,LT!$AH$7:$AN$3006,G$22,FALSE)</f>
        <v/>
      </c>
      <c r="H648" s="46" t="str">
        <f>VLOOKUP($B648,LT!$AH$7:$AN$3006,H$22,FALSE)</f>
        <v/>
      </c>
      <c r="I648" s="18">
        <v>625</v>
      </c>
    </row>
    <row r="649" spans="2:9" ht="30" customHeight="1" thickTop="1" thickBot="1" x14ac:dyDescent="0.3">
      <c r="B649" s="33">
        <f>LARGE(LT!$AH$7:$AH$3006,I649)</f>
        <v>4.3749999999998103E-2</v>
      </c>
      <c r="C649" s="46" t="str">
        <f>VLOOKUP($B649,LT!$AH$7:$AN$3006,C$22,FALSE)</f>
        <v/>
      </c>
      <c r="D649" s="46" t="str">
        <f>VLOOKUP($B649,LT!$AH$7:$AN$3006,D$22,FALSE)</f>
        <v/>
      </c>
      <c r="E649" s="132" t="str">
        <f>VLOOKUP($B649,LT!$AH$7:$AN$3006,E$22,FALSE)</f>
        <v/>
      </c>
      <c r="F649" s="132" t="str">
        <f>VLOOKUP($B649,LT!$AH$7:$AN$3006,F$22,FALSE)</f>
        <v/>
      </c>
      <c r="G649" s="46" t="str">
        <f>VLOOKUP($B649,LT!$AH$7:$AN$3006,G$22,FALSE)</f>
        <v/>
      </c>
      <c r="H649" s="46" t="str">
        <f>VLOOKUP($B649,LT!$AH$7:$AN$3006,H$22,FALSE)</f>
        <v/>
      </c>
      <c r="I649" s="18">
        <v>626</v>
      </c>
    </row>
    <row r="650" spans="2:9" ht="30" customHeight="1" thickTop="1" thickBot="1" x14ac:dyDescent="0.3">
      <c r="B650" s="33">
        <f>LARGE(LT!$AH$7:$AH$3006,I650)</f>
        <v>4.37399999999981E-2</v>
      </c>
      <c r="C650" s="46" t="str">
        <f>VLOOKUP($B650,LT!$AH$7:$AN$3006,C$22,FALSE)</f>
        <v/>
      </c>
      <c r="D650" s="46" t="str">
        <f>VLOOKUP($B650,LT!$AH$7:$AN$3006,D$22,FALSE)</f>
        <v/>
      </c>
      <c r="E650" s="132" t="str">
        <f>VLOOKUP($B650,LT!$AH$7:$AN$3006,E$22,FALSE)</f>
        <v/>
      </c>
      <c r="F650" s="132" t="str">
        <f>VLOOKUP($B650,LT!$AH$7:$AN$3006,F$22,FALSE)</f>
        <v/>
      </c>
      <c r="G650" s="46" t="str">
        <f>VLOOKUP($B650,LT!$AH$7:$AN$3006,G$22,FALSE)</f>
        <v/>
      </c>
      <c r="H650" s="46" t="str">
        <f>VLOOKUP($B650,LT!$AH$7:$AN$3006,H$22,FALSE)</f>
        <v/>
      </c>
      <c r="I650" s="18">
        <v>627</v>
      </c>
    </row>
    <row r="651" spans="2:9" ht="30" customHeight="1" thickTop="1" thickBot="1" x14ac:dyDescent="0.3">
      <c r="B651" s="33">
        <f>LARGE(LT!$AH$7:$AH$3006,I651)</f>
        <v>4.3729999999998097E-2</v>
      </c>
      <c r="C651" s="46" t="str">
        <f>VLOOKUP($B651,LT!$AH$7:$AN$3006,C$22,FALSE)</f>
        <v/>
      </c>
      <c r="D651" s="46" t="str">
        <f>VLOOKUP($B651,LT!$AH$7:$AN$3006,D$22,FALSE)</f>
        <v/>
      </c>
      <c r="E651" s="132" t="str">
        <f>VLOOKUP($B651,LT!$AH$7:$AN$3006,E$22,FALSE)</f>
        <v/>
      </c>
      <c r="F651" s="132" t="str">
        <f>VLOOKUP($B651,LT!$AH$7:$AN$3006,F$22,FALSE)</f>
        <v/>
      </c>
      <c r="G651" s="46" t="str">
        <f>VLOOKUP($B651,LT!$AH$7:$AN$3006,G$22,FALSE)</f>
        <v/>
      </c>
      <c r="H651" s="46" t="str">
        <f>VLOOKUP($B651,LT!$AH$7:$AN$3006,H$22,FALSE)</f>
        <v/>
      </c>
      <c r="I651" s="18">
        <v>628</v>
      </c>
    </row>
    <row r="652" spans="2:9" ht="30" customHeight="1" thickTop="1" thickBot="1" x14ac:dyDescent="0.3">
      <c r="B652" s="33">
        <f>LARGE(LT!$AH$7:$AH$3006,I652)</f>
        <v>4.3719999999998101E-2</v>
      </c>
      <c r="C652" s="46" t="str">
        <f>VLOOKUP($B652,LT!$AH$7:$AN$3006,C$22,FALSE)</f>
        <v/>
      </c>
      <c r="D652" s="46" t="str">
        <f>VLOOKUP($B652,LT!$AH$7:$AN$3006,D$22,FALSE)</f>
        <v/>
      </c>
      <c r="E652" s="132" t="str">
        <f>VLOOKUP($B652,LT!$AH$7:$AN$3006,E$22,FALSE)</f>
        <v/>
      </c>
      <c r="F652" s="132" t="str">
        <f>VLOOKUP($B652,LT!$AH$7:$AN$3006,F$22,FALSE)</f>
        <v/>
      </c>
      <c r="G652" s="46" t="str">
        <f>VLOOKUP($B652,LT!$AH$7:$AN$3006,G$22,FALSE)</f>
        <v/>
      </c>
      <c r="H652" s="46" t="str">
        <f>VLOOKUP($B652,LT!$AH$7:$AN$3006,H$22,FALSE)</f>
        <v/>
      </c>
      <c r="I652" s="18">
        <v>629</v>
      </c>
    </row>
    <row r="653" spans="2:9" ht="30" customHeight="1" thickTop="1" thickBot="1" x14ac:dyDescent="0.3">
      <c r="B653" s="33">
        <f>LARGE(LT!$AH$7:$AH$3006,I653)</f>
        <v>4.3709999999998098E-2</v>
      </c>
      <c r="C653" s="46" t="str">
        <f>VLOOKUP($B653,LT!$AH$7:$AN$3006,C$22,FALSE)</f>
        <v/>
      </c>
      <c r="D653" s="46" t="str">
        <f>VLOOKUP($B653,LT!$AH$7:$AN$3006,D$22,FALSE)</f>
        <v/>
      </c>
      <c r="E653" s="132" t="str">
        <f>VLOOKUP($B653,LT!$AH$7:$AN$3006,E$22,FALSE)</f>
        <v/>
      </c>
      <c r="F653" s="132" t="str">
        <f>VLOOKUP($B653,LT!$AH$7:$AN$3006,F$22,FALSE)</f>
        <v/>
      </c>
      <c r="G653" s="46" t="str">
        <f>VLOOKUP($B653,LT!$AH$7:$AN$3006,G$22,FALSE)</f>
        <v/>
      </c>
      <c r="H653" s="46" t="str">
        <f>VLOOKUP($B653,LT!$AH$7:$AN$3006,H$22,FALSE)</f>
        <v/>
      </c>
      <c r="I653" s="18">
        <v>630</v>
      </c>
    </row>
    <row r="654" spans="2:9" ht="30" customHeight="1" thickTop="1" thickBot="1" x14ac:dyDescent="0.3">
      <c r="B654" s="33">
        <f>LARGE(LT!$AH$7:$AH$3006,I654)</f>
        <v>4.3699999999998101E-2</v>
      </c>
      <c r="C654" s="46" t="str">
        <f>VLOOKUP($B654,LT!$AH$7:$AN$3006,C$22,FALSE)</f>
        <v/>
      </c>
      <c r="D654" s="46" t="str">
        <f>VLOOKUP($B654,LT!$AH$7:$AN$3006,D$22,FALSE)</f>
        <v/>
      </c>
      <c r="E654" s="132" t="str">
        <f>VLOOKUP($B654,LT!$AH$7:$AN$3006,E$22,FALSE)</f>
        <v/>
      </c>
      <c r="F654" s="132" t="str">
        <f>VLOOKUP($B654,LT!$AH$7:$AN$3006,F$22,FALSE)</f>
        <v/>
      </c>
      <c r="G654" s="46" t="str">
        <f>VLOOKUP($B654,LT!$AH$7:$AN$3006,G$22,FALSE)</f>
        <v/>
      </c>
      <c r="H654" s="46" t="str">
        <f>VLOOKUP($B654,LT!$AH$7:$AN$3006,H$22,FALSE)</f>
        <v/>
      </c>
      <c r="I654" s="18">
        <v>631</v>
      </c>
    </row>
    <row r="655" spans="2:9" ht="30" customHeight="1" thickTop="1" thickBot="1" x14ac:dyDescent="0.3">
      <c r="B655" s="33">
        <f>LARGE(LT!$AH$7:$AH$3006,I655)</f>
        <v>4.3689999999998098E-2</v>
      </c>
      <c r="C655" s="46" t="str">
        <f>VLOOKUP($B655,LT!$AH$7:$AN$3006,C$22,FALSE)</f>
        <v/>
      </c>
      <c r="D655" s="46" t="str">
        <f>VLOOKUP($B655,LT!$AH$7:$AN$3006,D$22,FALSE)</f>
        <v/>
      </c>
      <c r="E655" s="132" t="str">
        <f>VLOOKUP($B655,LT!$AH$7:$AN$3006,E$22,FALSE)</f>
        <v/>
      </c>
      <c r="F655" s="132" t="str">
        <f>VLOOKUP($B655,LT!$AH$7:$AN$3006,F$22,FALSE)</f>
        <v/>
      </c>
      <c r="G655" s="46" t="str">
        <f>VLOOKUP($B655,LT!$AH$7:$AN$3006,G$22,FALSE)</f>
        <v/>
      </c>
      <c r="H655" s="46" t="str">
        <f>VLOOKUP($B655,LT!$AH$7:$AN$3006,H$22,FALSE)</f>
        <v/>
      </c>
      <c r="I655" s="18">
        <v>632</v>
      </c>
    </row>
    <row r="656" spans="2:9" ht="30" customHeight="1" thickTop="1" thickBot="1" x14ac:dyDescent="0.3">
      <c r="B656" s="33">
        <f>LARGE(LT!$AH$7:$AH$3006,I656)</f>
        <v>4.3679999999998102E-2</v>
      </c>
      <c r="C656" s="46" t="str">
        <f>VLOOKUP($B656,LT!$AH$7:$AN$3006,C$22,FALSE)</f>
        <v/>
      </c>
      <c r="D656" s="46" t="str">
        <f>VLOOKUP($B656,LT!$AH$7:$AN$3006,D$22,FALSE)</f>
        <v/>
      </c>
      <c r="E656" s="132" t="str">
        <f>VLOOKUP($B656,LT!$AH$7:$AN$3006,E$22,FALSE)</f>
        <v/>
      </c>
      <c r="F656" s="132" t="str">
        <f>VLOOKUP($B656,LT!$AH$7:$AN$3006,F$22,FALSE)</f>
        <v/>
      </c>
      <c r="G656" s="46" t="str">
        <f>VLOOKUP($B656,LT!$AH$7:$AN$3006,G$22,FALSE)</f>
        <v/>
      </c>
      <c r="H656" s="46" t="str">
        <f>VLOOKUP($B656,LT!$AH$7:$AN$3006,H$22,FALSE)</f>
        <v/>
      </c>
      <c r="I656" s="18">
        <v>633</v>
      </c>
    </row>
    <row r="657" spans="2:9" ht="30" customHeight="1" thickTop="1" thickBot="1" x14ac:dyDescent="0.3">
      <c r="B657" s="33">
        <f>LARGE(LT!$AH$7:$AH$3006,I657)</f>
        <v>4.3669999999998099E-2</v>
      </c>
      <c r="C657" s="46" t="str">
        <f>VLOOKUP($B657,LT!$AH$7:$AN$3006,C$22,FALSE)</f>
        <v/>
      </c>
      <c r="D657" s="46" t="str">
        <f>VLOOKUP($B657,LT!$AH$7:$AN$3006,D$22,FALSE)</f>
        <v/>
      </c>
      <c r="E657" s="132" t="str">
        <f>VLOOKUP($B657,LT!$AH$7:$AN$3006,E$22,FALSE)</f>
        <v/>
      </c>
      <c r="F657" s="132" t="str">
        <f>VLOOKUP($B657,LT!$AH$7:$AN$3006,F$22,FALSE)</f>
        <v/>
      </c>
      <c r="G657" s="46" t="str">
        <f>VLOOKUP($B657,LT!$AH$7:$AN$3006,G$22,FALSE)</f>
        <v/>
      </c>
      <c r="H657" s="46" t="str">
        <f>VLOOKUP($B657,LT!$AH$7:$AN$3006,H$22,FALSE)</f>
        <v/>
      </c>
      <c r="I657" s="18">
        <v>634</v>
      </c>
    </row>
    <row r="658" spans="2:9" ht="30" customHeight="1" thickTop="1" thickBot="1" x14ac:dyDescent="0.3">
      <c r="B658" s="33">
        <f>LARGE(LT!$AH$7:$AH$3006,I658)</f>
        <v>4.3659999999998103E-2</v>
      </c>
      <c r="C658" s="46" t="str">
        <f>VLOOKUP($B658,LT!$AH$7:$AN$3006,C$22,FALSE)</f>
        <v/>
      </c>
      <c r="D658" s="46" t="str">
        <f>VLOOKUP($B658,LT!$AH$7:$AN$3006,D$22,FALSE)</f>
        <v/>
      </c>
      <c r="E658" s="132" t="str">
        <f>VLOOKUP($B658,LT!$AH$7:$AN$3006,E$22,FALSE)</f>
        <v/>
      </c>
      <c r="F658" s="132" t="str">
        <f>VLOOKUP($B658,LT!$AH$7:$AN$3006,F$22,FALSE)</f>
        <v/>
      </c>
      <c r="G658" s="46" t="str">
        <f>VLOOKUP($B658,LT!$AH$7:$AN$3006,G$22,FALSE)</f>
        <v/>
      </c>
      <c r="H658" s="46" t="str">
        <f>VLOOKUP($B658,LT!$AH$7:$AN$3006,H$22,FALSE)</f>
        <v/>
      </c>
      <c r="I658" s="18">
        <v>635</v>
      </c>
    </row>
    <row r="659" spans="2:9" ht="30" customHeight="1" thickTop="1" thickBot="1" x14ac:dyDescent="0.3">
      <c r="B659" s="33">
        <f>LARGE(LT!$AH$7:$AH$3006,I659)</f>
        <v>4.36499999999981E-2</v>
      </c>
      <c r="C659" s="46" t="str">
        <f>VLOOKUP($B659,LT!$AH$7:$AN$3006,C$22,FALSE)</f>
        <v/>
      </c>
      <c r="D659" s="46" t="str">
        <f>VLOOKUP($B659,LT!$AH$7:$AN$3006,D$22,FALSE)</f>
        <v/>
      </c>
      <c r="E659" s="132" t="str">
        <f>VLOOKUP($B659,LT!$AH$7:$AN$3006,E$22,FALSE)</f>
        <v/>
      </c>
      <c r="F659" s="132" t="str">
        <f>VLOOKUP($B659,LT!$AH$7:$AN$3006,F$22,FALSE)</f>
        <v/>
      </c>
      <c r="G659" s="46" t="str">
        <f>VLOOKUP($B659,LT!$AH$7:$AN$3006,G$22,FALSE)</f>
        <v/>
      </c>
      <c r="H659" s="46" t="str">
        <f>VLOOKUP($B659,LT!$AH$7:$AN$3006,H$22,FALSE)</f>
        <v/>
      </c>
      <c r="I659" s="18">
        <v>636</v>
      </c>
    </row>
    <row r="660" spans="2:9" ht="30" customHeight="1" thickTop="1" thickBot="1" x14ac:dyDescent="0.3">
      <c r="B660" s="33">
        <f>LARGE(LT!$AH$7:$AH$3006,I660)</f>
        <v>4.3639999999998097E-2</v>
      </c>
      <c r="C660" s="46" t="str">
        <f>VLOOKUP($B660,LT!$AH$7:$AN$3006,C$22,FALSE)</f>
        <v/>
      </c>
      <c r="D660" s="46" t="str">
        <f>VLOOKUP($B660,LT!$AH$7:$AN$3006,D$22,FALSE)</f>
        <v/>
      </c>
      <c r="E660" s="132" t="str">
        <f>VLOOKUP($B660,LT!$AH$7:$AN$3006,E$22,FALSE)</f>
        <v/>
      </c>
      <c r="F660" s="132" t="str">
        <f>VLOOKUP($B660,LT!$AH$7:$AN$3006,F$22,FALSE)</f>
        <v/>
      </c>
      <c r="G660" s="46" t="str">
        <f>VLOOKUP($B660,LT!$AH$7:$AN$3006,G$22,FALSE)</f>
        <v/>
      </c>
      <c r="H660" s="46" t="str">
        <f>VLOOKUP($B660,LT!$AH$7:$AN$3006,H$22,FALSE)</f>
        <v/>
      </c>
      <c r="I660" s="18">
        <v>637</v>
      </c>
    </row>
    <row r="661" spans="2:9" ht="30" customHeight="1" thickTop="1" thickBot="1" x14ac:dyDescent="0.3">
      <c r="B661" s="33">
        <f>LARGE(LT!$AH$7:$AH$3006,I661)</f>
        <v>4.3629999999998101E-2</v>
      </c>
      <c r="C661" s="46" t="str">
        <f>VLOOKUP($B661,LT!$AH$7:$AN$3006,C$22,FALSE)</f>
        <v/>
      </c>
      <c r="D661" s="46" t="str">
        <f>VLOOKUP($B661,LT!$AH$7:$AN$3006,D$22,FALSE)</f>
        <v/>
      </c>
      <c r="E661" s="132" t="str">
        <f>VLOOKUP($B661,LT!$AH$7:$AN$3006,E$22,FALSE)</f>
        <v/>
      </c>
      <c r="F661" s="132" t="str">
        <f>VLOOKUP($B661,LT!$AH$7:$AN$3006,F$22,FALSE)</f>
        <v/>
      </c>
      <c r="G661" s="46" t="str">
        <f>VLOOKUP($B661,LT!$AH$7:$AN$3006,G$22,FALSE)</f>
        <v/>
      </c>
      <c r="H661" s="46" t="str">
        <f>VLOOKUP($B661,LT!$AH$7:$AN$3006,H$22,FALSE)</f>
        <v/>
      </c>
      <c r="I661" s="18">
        <v>638</v>
      </c>
    </row>
    <row r="662" spans="2:9" ht="30" customHeight="1" thickTop="1" thickBot="1" x14ac:dyDescent="0.3">
      <c r="B662" s="33">
        <f>LARGE(LT!$AH$7:$AH$3006,I662)</f>
        <v>4.3619999999998001E-2</v>
      </c>
      <c r="C662" s="46" t="str">
        <f>VLOOKUP($B662,LT!$AH$7:$AN$3006,C$22,FALSE)</f>
        <v/>
      </c>
      <c r="D662" s="46" t="str">
        <f>VLOOKUP($B662,LT!$AH$7:$AN$3006,D$22,FALSE)</f>
        <v/>
      </c>
      <c r="E662" s="132" t="str">
        <f>VLOOKUP($B662,LT!$AH$7:$AN$3006,E$22,FALSE)</f>
        <v/>
      </c>
      <c r="F662" s="132" t="str">
        <f>VLOOKUP($B662,LT!$AH$7:$AN$3006,F$22,FALSE)</f>
        <v/>
      </c>
      <c r="G662" s="46" t="str">
        <f>VLOOKUP($B662,LT!$AH$7:$AN$3006,G$22,FALSE)</f>
        <v/>
      </c>
      <c r="H662" s="46" t="str">
        <f>VLOOKUP($B662,LT!$AH$7:$AN$3006,H$22,FALSE)</f>
        <v/>
      </c>
      <c r="I662" s="18">
        <v>639</v>
      </c>
    </row>
    <row r="663" spans="2:9" ht="30" customHeight="1" thickTop="1" thickBot="1" x14ac:dyDescent="0.3">
      <c r="B663" s="33">
        <f>LARGE(LT!$AH$7:$AH$3006,I663)</f>
        <v>4.3609999999997998E-2</v>
      </c>
      <c r="C663" s="46" t="str">
        <f>VLOOKUP($B663,LT!$AH$7:$AN$3006,C$22,FALSE)</f>
        <v/>
      </c>
      <c r="D663" s="46" t="str">
        <f>VLOOKUP($B663,LT!$AH$7:$AN$3006,D$22,FALSE)</f>
        <v/>
      </c>
      <c r="E663" s="132" t="str">
        <f>VLOOKUP($B663,LT!$AH$7:$AN$3006,E$22,FALSE)</f>
        <v/>
      </c>
      <c r="F663" s="132" t="str">
        <f>VLOOKUP($B663,LT!$AH$7:$AN$3006,F$22,FALSE)</f>
        <v/>
      </c>
      <c r="G663" s="46" t="str">
        <f>VLOOKUP($B663,LT!$AH$7:$AN$3006,G$22,FALSE)</f>
        <v/>
      </c>
      <c r="H663" s="46" t="str">
        <f>VLOOKUP($B663,LT!$AH$7:$AN$3006,H$22,FALSE)</f>
        <v/>
      </c>
      <c r="I663" s="18">
        <v>640</v>
      </c>
    </row>
    <row r="664" spans="2:9" ht="30" customHeight="1" thickTop="1" thickBot="1" x14ac:dyDescent="0.3">
      <c r="B664" s="33">
        <f>LARGE(LT!$AH$7:$AH$3006,I664)</f>
        <v>4.3599999999998001E-2</v>
      </c>
      <c r="C664" s="46" t="str">
        <f>VLOOKUP($B664,LT!$AH$7:$AN$3006,C$22,FALSE)</f>
        <v/>
      </c>
      <c r="D664" s="46" t="str">
        <f>VLOOKUP($B664,LT!$AH$7:$AN$3006,D$22,FALSE)</f>
        <v/>
      </c>
      <c r="E664" s="132" t="str">
        <f>VLOOKUP($B664,LT!$AH$7:$AN$3006,E$22,FALSE)</f>
        <v/>
      </c>
      <c r="F664" s="132" t="str">
        <f>VLOOKUP($B664,LT!$AH$7:$AN$3006,F$22,FALSE)</f>
        <v/>
      </c>
      <c r="G664" s="46" t="str">
        <f>VLOOKUP($B664,LT!$AH$7:$AN$3006,G$22,FALSE)</f>
        <v/>
      </c>
      <c r="H664" s="46" t="str">
        <f>VLOOKUP($B664,LT!$AH$7:$AN$3006,H$22,FALSE)</f>
        <v/>
      </c>
      <c r="I664" s="18">
        <v>641</v>
      </c>
    </row>
    <row r="665" spans="2:9" ht="30" customHeight="1" thickTop="1" thickBot="1" x14ac:dyDescent="0.3">
      <c r="B665" s="33">
        <f>LARGE(LT!$AH$7:$AH$3006,I665)</f>
        <v>4.3589999999997998E-2</v>
      </c>
      <c r="C665" s="46" t="str">
        <f>VLOOKUP($B665,LT!$AH$7:$AN$3006,C$22,FALSE)</f>
        <v/>
      </c>
      <c r="D665" s="46" t="str">
        <f>VLOOKUP($B665,LT!$AH$7:$AN$3006,D$22,FALSE)</f>
        <v/>
      </c>
      <c r="E665" s="132" t="str">
        <f>VLOOKUP($B665,LT!$AH$7:$AN$3006,E$22,FALSE)</f>
        <v/>
      </c>
      <c r="F665" s="132" t="str">
        <f>VLOOKUP($B665,LT!$AH$7:$AN$3006,F$22,FALSE)</f>
        <v/>
      </c>
      <c r="G665" s="46" t="str">
        <f>VLOOKUP($B665,LT!$AH$7:$AN$3006,G$22,FALSE)</f>
        <v/>
      </c>
      <c r="H665" s="46" t="str">
        <f>VLOOKUP($B665,LT!$AH$7:$AN$3006,H$22,FALSE)</f>
        <v/>
      </c>
      <c r="I665" s="18">
        <v>642</v>
      </c>
    </row>
    <row r="666" spans="2:9" ht="30" customHeight="1" thickTop="1" thickBot="1" x14ac:dyDescent="0.3">
      <c r="B666" s="33">
        <f>LARGE(LT!$AH$7:$AH$3006,I666)</f>
        <v>4.3579999999998002E-2</v>
      </c>
      <c r="C666" s="46" t="str">
        <f>VLOOKUP($B666,LT!$AH$7:$AN$3006,C$22,FALSE)</f>
        <v/>
      </c>
      <c r="D666" s="46" t="str">
        <f>VLOOKUP($B666,LT!$AH$7:$AN$3006,D$22,FALSE)</f>
        <v/>
      </c>
      <c r="E666" s="132" t="str">
        <f>VLOOKUP($B666,LT!$AH$7:$AN$3006,E$22,FALSE)</f>
        <v/>
      </c>
      <c r="F666" s="132" t="str">
        <f>VLOOKUP($B666,LT!$AH$7:$AN$3006,F$22,FALSE)</f>
        <v/>
      </c>
      <c r="G666" s="46" t="str">
        <f>VLOOKUP($B666,LT!$AH$7:$AN$3006,G$22,FALSE)</f>
        <v/>
      </c>
      <c r="H666" s="46" t="str">
        <f>VLOOKUP($B666,LT!$AH$7:$AN$3006,H$22,FALSE)</f>
        <v/>
      </c>
      <c r="I666" s="18">
        <v>643</v>
      </c>
    </row>
    <row r="667" spans="2:9" ht="30" customHeight="1" thickTop="1" thickBot="1" x14ac:dyDescent="0.3">
      <c r="B667" s="33">
        <f>LARGE(LT!$AH$7:$AH$3006,I667)</f>
        <v>4.3569999999997999E-2</v>
      </c>
      <c r="C667" s="46" t="str">
        <f>VLOOKUP($B667,LT!$AH$7:$AN$3006,C$22,FALSE)</f>
        <v/>
      </c>
      <c r="D667" s="46" t="str">
        <f>VLOOKUP($B667,LT!$AH$7:$AN$3006,D$22,FALSE)</f>
        <v/>
      </c>
      <c r="E667" s="132" t="str">
        <f>VLOOKUP($B667,LT!$AH$7:$AN$3006,E$22,FALSE)</f>
        <v/>
      </c>
      <c r="F667" s="132" t="str">
        <f>VLOOKUP($B667,LT!$AH$7:$AN$3006,F$22,FALSE)</f>
        <v/>
      </c>
      <c r="G667" s="46" t="str">
        <f>VLOOKUP($B667,LT!$AH$7:$AN$3006,G$22,FALSE)</f>
        <v/>
      </c>
      <c r="H667" s="46" t="str">
        <f>VLOOKUP($B667,LT!$AH$7:$AN$3006,H$22,FALSE)</f>
        <v/>
      </c>
      <c r="I667" s="18">
        <v>644</v>
      </c>
    </row>
    <row r="668" spans="2:9" ht="30" customHeight="1" thickTop="1" thickBot="1" x14ac:dyDescent="0.3">
      <c r="B668" s="33">
        <f>LARGE(LT!$AH$7:$AH$3006,I668)</f>
        <v>4.3559999999998003E-2</v>
      </c>
      <c r="C668" s="46" t="str">
        <f>VLOOKUP($B668,LT!$AH$7:$AN$3006,C$22,FALSE)</f>
        <v/>
      </c>
      <c r="D668" s="46" t="str">
        <f>VLOOKUP($B668,LT!$AH$7:$AN$3006,D$22,FALSE)</f>
        <v/>
      </c>
      <c r="E668" s="132" t="str">
        <f>VLOOKUP($B668,LT!$AH$7:$AN$3006,E$22,FALSE)</f>
        <v/>
      </c>
      <c r="F668" s="132" t="str">
        <f>VLOOKUP($B668,LT!$AH$7:$AN$3006,F$22,FALSE)</f>
        <v/>
      </c>
      <c r="G668" s="46" t="str">
        <f>VLOOKUP($B668,LT!$AH$7:$AN$3006,G$22,FALSE)</f>
        <v/>
      </c>
      <c r="H668" s="46" t="str">
        <f>VLOOKUP($B668,LT!$AH$7:$AN$3006,H$22,FALSE)</f>
        <v/>
      </c>
      <c r="I668" s="18">
        <v>645</v>
      </c>
    </row>
    <row r="669" spans="2:9" ht="30" customHeight="1" thickTop="1" thickBot="1" x14ac:dyDescent="0.3">
      <c r="B669" s="33">
        <f>LARGE(LT!$AH$7:$AH$3006,I669)</f>
        <v>4.3549999999998E-2</v>
      </c>
      <c r="C669" s="46" t="str">
        <f>VLOOKUP($B669,LT!$AH$7:$AN$3006,C$22,FALSE)</f>
        <v/>
      </c>
      <c r="D669" s="46" t="str">
        <f>VLOOKUP($B669,LT!$AH$7:$AN$3006,D$22,FALSE)</f>
        <v/>
      </c>
      <c r="E669" s="132" t="str">
        <f>VLOOKUP($B669,LT!$AH$7:$AN$3006,E$22,FALSE)</f>
        <v/>
      </c>
      <c r="F669" s="132" t="str">
        <f>VLOOKUP($B669,LT!$AH$7:$AN$3006,F$22,FALSE)</f>
        <v/>
      </c>
      <c r="G669" s="46" t="str">
        <f>VLOOKUP($B669,LT!$AH$7:$AN$3006,G$22,FALSE)</f>
        <v/>
      </c>
      <c r="H669" s="46" t="str">
        <f>VLOOKUP($B669,LT!$AH$7:$AN$3006,H$22,FALSE)</f>
        <v/>
      </c>
      <c r="I669" s="18">
        <v>646</v>
      </c>
    </row>
    <row r="670" spans="2:9" ht="30" customHeight="1" thickTop="1" thickBot="1" x14ac:dyDescent="0.3">
      <c r="B670" s="33">
        <f>LARGE(LT!$AH$7:$AH$3006,I670)</f>
        <v>4.3539999999997997E-2</v>
      </c>
      <c r="C670" s="46" t="str">
        <f>VLOOKUP($B670,LT!$AH$7:$AN$3006,C$22,FALSE)</f>
        <v/>
      </c>
      <c r="D670" s="46" t="str">
        <f>VLOOKUP($B670,LT!$AH$7:$AN$3006,D$22,FALSE)</f>
        <v/>
      </c>
      <c r="E670" s="132" t="str">
        <f>VLOOKUP($B670,LT!$AH$7:$AN$3006,E$22,FALSE)</f>
        <v/>
      </c>
      <c r="F670" s="132" t="str">
        <f>VLOOKUP($B670,LT!$AH$7:$AN$3006,F$22,FALSE)</f>
        <v/>
      </c>
      <c r="G670" s="46" t="str">
        <f>VLOOKUP($B670,LT!$AH$7:$AN$3006,G$22,FALSE)</f>
        <v/>
      </c>
      <c r="H670" s="46" t="str">
        <f>VLOOKUP($B670,LT!$AH$7:$AN$3006,H$22,FALSE)</f>
        <v/>
      </c>
      <c r="I670" s="18">
        <v>647</v>
      </c>
    </row>
    <row r="671" spans="2:9" ht="30" customHeight="1" thickTop="1" thickBot="1" x14ac:dyDescent="0.3">
      <c r="B671" s="33">
        <f>LARGE(LT!$AH$7:$AH$3006,I671)</f>
        <v>4.3529999999998001E-2</v>
      </c>
      <c r="C671" s="46" t="str">
        <f>VLOOKUP($B671,LT!$AH$7:$AN$3006,C$22,FALSE)</f>
        <v/>
      </c>
      <c r="D671" s="46" t="str">
        <f>VLOOKUP($B671,LT!$AH$7:$AN$3006,D$22,FALSE)</f>
        <v/>
      </c>
      <c r="E671" s="132" t="str">
        <f>VLOOKUP($B671,LT!$AH$7:$AN$3006,E$22,FALSE)</f>
        <v/>
      </c>
      <c r="F671" s="132" t="str">
        <f>VLOOKUP($B671,LT!$AH$7:$AN$3006,F$22,FALSE)</f>
        <v/>
      </c>
      <c r="G671" s="46" t="str">
        <f>VLOOKUP($B671,LT!$AH$7:$AN$3006,G$22,FALSE)</f>
        <v/>
      </c>
      <c r="H671" s="46" t="str">
        <f>VLOOKUP($B671,LT!$AH$7:$AN$3006,H$22,FALSE)</f>
        <v/>
      </c>
      <c r="I671" s="18">
        <v>648</v>
      </c>
    </row>
    <row r="672" spans="2:9" ht="30" customHeight="1" thickTop="1" thickBot="1" x14ac:dyDescent="0.3">
      <c r="B672" s="33">
        <f>LARGE(LT!$AH$7:$AH$3006,I672)</f>
        <v>4.3519999999997998E-2</v>
      </c>
      <c r="C672" s="46" t="str">
        <f>VLOOKUP($B672,LT!$AH$7:$AN$3006,C$22,FALSE)</f>
        <v/>
      </c>
      <c r="D672" s="46" t="str">
        <f>VLOOKUP($B672,LT!$AH$7:$AN$3006,D$22,FALSE)</f>
        <v/>
      </c>
      <c r="E672" s="132" t="str">
        <f>VLOOKUP($B672,LT!$AH$7:$AN$3006,E$22,FALSE)</f>
        <v/>
      </c>
      <c r="F672" s="132" t="str">
        <f>VLOOKUP($B672,LT!$AH$7:$AN$3006,F$22,FALSE)</f>
        <v/>
      </c>
      <c r="G672" s="46" t="str">
        <f>VLOOKUP($B672,LT!$AH$7:$AN$3006,G$22,FALSE)</f>
        <v/>
      </c>
      <c r="H672" s="46" t="str">
        <f>VLOOKUP($B672,LT!$AH$7:$AN$3006,H$22,FALSE)</f>
        <v/>
      </c>
      <c r="I672" s="18">
        <v>649</v>
      </c>
    </row>
    <row r="673" spans="2:9" ht="30" customHeight="1" thickTop="1" thickBot="1" x14ac:dyDescent="0.3">
      <c r="B673" s="33">
        <f>LARGE(LT!$AH$7:$AH$3006,I673)</f>
        <v>4.3509999999998002E-2</v>
      </c>
      <c r="C673" s="46" t="str">
        <f>VLOOKUP($B673,LT!$AH$7:$AN$3006,C$22,FALSE)</f>
        <v/>
      </c>
      <c r="D673" s="46" t="str">
        <f>VLOOKUP($B673,LT!$AH$7:$AN$3006,D$22,FALSE)</f>
        <v/>
      </c>
      <c r="E673" s="132" t="str">
        <f>VLOOKUP($B673,LT!$AH$7:$AN$3006,E$22,FALSE)</f>
        <v/>
      </c>
      <c r="F673" s="132" t="str">
        <f>VLOOKUP($B673,LT!$AH$7:$AN$3006,F$22,FALSE)</f>
        <v/>
      </c>
      <c r="G673" s="46" t="str">
        <f>VLOOKUP($B673,LT!$AH$7:$AN$3006,G$22,FALSE)</f>
        <v/>
      </c>
      <c r="H673" s="46" t="str">
        <f>VLOOKUP($B673,LT!$AH$7:$AN$3006,H$22,FALSE)</f>
        <v/>
      </c>
      <c r="I673" s="18">
        <v>650</v>
      </c>
    </row>
    <row r="674" spans="2:9" ht="30" customHeight="1" thickTop="1" thickBot="1" x14ac:dyDescent="0.3">
      <c r="B674" s="33">
        <f>LARGE(LT!$AH$7:$AH$3006,I674)</f>
        <v>4.3499999999997999E-2</v>
      </c>
      <c r="C674" s="46" t="str">
        <f>VLOOKUP($B674,LT!$AH$7:$AN$3006,C$22,FALSE)</f>
        <v/>
      </c>
      <c r="D674" s="46" t="str">
        <f>VLOOKUP($B674,LT!$AH$7:$AN$3006,D$22,FALSE)</f>
        <v/>
      </c>
      <c r="E674" s="132" t="str">
        <f>VLOOKUP($B674,LT!$AH$7:$AN$3006,E$22,FALSE)</f>
        <v/>
      </c>
      <c r="F674" s="132" t="str">
        <f>VLOOKUP($B674,LT!$AH$7:$AN$3006,F$22,FALSE)</f>
        <v/>
      </c>
      <c r="G674" s="46" t="str">
        <f>VLOOKUP($B674,LT!$AH$7:$AN$3006,G$22,FALSE)</f>
        <v/>
      </c>
      <c r="H674" s="46" t="str">
        <f>VLOOKUP($B674,LT!$AH$7:$AN$3006,H$22,FALSE)</f>
        <v/>
      </c>
      <c r="I674" s="18">
        <v>651</v>
      </c>
    </row>
    <row r="675" spans="2:9" ht="30" customHeight="1" thickTop="1" thickBot="1" x14ac:dyDescent="0.3">
      <c r="B675" s="33">
        <f>LARGE(LT!$AH$7:$AH$3006,I675)</f>
        <v>4.3489999999998002E-2</v>
      </c>
      <c r="C675" s="46" t="str">
        <f>VLOOKUP($B675,LT!$AH$7:$AN$3006,C$22,FALSE)</f>
        <v/>
      </c>
      <c r="D675" s="46" t="str">
        <f>VLOOKUP($B675,LT!$AH$7:$AN$3006,D$22,FALSE)</f>
        <v/>
      </c>
      <c r="E675" s="132" t="str">
        <f>VLOOKUP($B675,LT!$AH$7:$AN$3006,E$22,FALSE)</f>
        <v/>
      </c>
      <c r="F675" s="132" t="str">
        <f>VLOOKUP($B675,LT!$AH$7:$AN$3006,F$22,FALSE)</f>
        <v/>
      </c>
      <c r="G675" s="46" t="str">
        <f>VLOOKUP($B675,LT!$AH$7:$AN$3006,G$22,FALSE)</f>
        <v/>
      </c>
      <c r="H675" s="46" t="str">
        <f>VLOOKUP($B675,LT!$AH$7:$AN$3006,H$22,FALSE)</f>
        <v/>
      </c>
      <c r="I675" s="18">
        <v>652</v>
      </c>
    </row>
    <row r="676" spans="2:9" ht="30" customHeight="1" thickTop="1" thickBot="1" x14ac:dyDescent="0.3">
      <c r="B676" s="33">
        <f>LARGE(LT!$AH$7:$AH$3006,I676)</f>
        <v>4.3479999999997999E-2</v>
      </c>
      <c r="C676" s="46" t="str">
        <f>VLOOKUP($B676,LT!$AH$7:$AN$3006,C$22,FALSE)</f>
        <v/>
      </c>
      <c r="D676" s="46" t="str">
        <f>VLOOKUP($B676,LT!$AH$7:$AN$3006,D$22,FALSE)</f>
        <v/>
      </c>
      <c r="E676" s="132" t="str">
        <f>VLOOKUP($B676,LT!$AH$7:$AN$3006,E$22,FALSE)</f>
        <v/>
      </c>
      <c r="F676" s="132" t="str">
        <f>VLOOKUP($B676,LT!$AH$7:$AN$3006,F$22,FALSE)</f>
        <v/>
      </c>
      <c r="G676" s="46" t="str">
        <f>VLOOKUP($B676,LT!$AH$7:$AN$3006,G$22,FALSE)</f>
        <v/>
      </c>
      <c r="H676" s="46" t="str">
        <f>VLOOKUP($B676,LT!$AH$7:$AN$3006,H$22,FALSE)</f>
        <v/>
      </c>
      <c r="I676" s="18">
        <v>653</v>
      </c>
    </row>
    <row r="677" spans="2:9" ht="30" customHeight="1" thickTop="1" thickBot="1" x14ac:dyDescent="0.3">
      <c r="B677" s="33">
        <f>LARGE(LT!$AH$7:$AH$3006,I677)</f>
        <v>4.3469999999998003E-2</v>
      </c>
      <c r="C677" s="46" t="str">
        <f>VLOOKUP($B677,LT!$AH$7:$AN$3006,C$22,FALSE)</f>
        <v/>
      </c>
      <c r="D677" s="46" t="str">
        <f>VLOOKUP($B677,LT!$AH$7:$AN$3006,D$22,FALSE)</f>
        <v/>
      </c>
      <c r="E677" s="132" t="str">
        <f>VLOOKUP($B677,LT!$AH$7:$AN$3006,E$22,FALSE)</f>
        <v/>
      </c>
      <c r="F677" s="132" t="str">
        <f>VLOOKUP($B677,LT!$AH$7:$AN$3006,F$22,FALSE)</f>
        <v/>
      </c>
      <c r="G677" s="46" t="str">
        <f>VLOOKUP($B677,LT!$AH$7:$AN$3006,G$22,FALSE)</f>
        <v/>
      </c>
      <c r="H677" s="46" t="str">
        <f>VLOOKUP($B677,LT!$AH$7:$AN$3006,H$22,FALSE)</f>
        <v/>
      </c>
      <c r="I677" s="18">
        <v>654</v>
      </c>
    </row>
    <row r="678" spans="2:9" ht="30" customHeight="1" thickTop="1" thickBot="1" x14ac:dyDescent="0.3">
      <c r="B678" s="33">
        <f>LARGE(LT!$AH$7:$AH$3006,I678)</f>
        <v>4.3459999999998E-2</v>
      </c>
      <c r="C678" s="46" t="str">
        <f>VLOOKUP($B678,LT!$AH$7:$AN$3006,C$22,FALSE)</f>
        <v/>
      </c>
      <c r="D678" s="46" t="str">
        <f>VLOOKUP($B678,LT!$AH$7:$AN$3006,D$22,FALSE)</f>
        <v/>
      </c>
      <c r="E678" s="132" t="str">
        <f>VLOOKUP($B678,LT!$AH$7:$AN$3006,E$22,FALSE)</f>
        <v/>
      </c>
      <c r="F678" s="132" t="str">
        <f>VLOOKUP($B678,LT!$AH$7:$AN$3006,F$22,FALSE)</f>
        <v/>
      </c>
      <c r="G678" s="46" t="str">
        <f>VLOOKUP($B678,LT!$AH$7:$AN$3006,G$22,FALSE)</f>
        <v/>
      </c>
      <c r="H678" s="46" t="str">
        <f>VLOOKUP($B678,LT!$AH$7:$AN$3006,H$22,FALSE)</f>
        <v/>
      </c>
      <c r="I678" s="18">
        <v>655</v>
      </c>
    </row>
    <row r="679" spans="2:9" ht="30" customHeight="1" thickTop="1" thickBot="1" x14ac:dyDescent="0.3">
      <c r="B679" s="33">
        <f>LARGE(LT!$AH$7:$AH$3006,I679)</f>
        <v>4.3449999999997997E-2</v>
      </c>
      <c r="C679" s="46" t="str">
        <f>VLOOKUP($B679,LT!$AH$7:$AN$3006,C$22,FALSE)</f>
        <v/>
      </c>
      <c r="D679" s="46" t="str">
        <f>VLOOKUP($B679,LT!$AH$7:$AN$3006,D$22,FALSE)</f>
        <v/>
      </c>
      <c r="E679" s="132" t="str">
        <f>VLOOKUP($B679,LT!$AH$7:$AN$3006,E$22,FALSE)</f>
        <v/>
      </c>
      <c r="F679" s="132" t="str">
        <f>VLOOKUP($B679,LT!$AH$7:$AN$3006,F$22,FALSE)</f>
        <v/>
      </c>
      <c r="G679" s="46" t="str">
        <f>VLOOKUP($B679,LT!$AH$7:$AN$3006,G$22,FALSE)</f>
        <v/>
      </c>
      <c r="H679" s="46" t="str">
        <f>VLOOKUP($B679,LT!$AH$7:$AN$3006,H$22,FALSE)</f>
        <v/>
      </c>
      <c r="I679" s="18">
        <v>656</v>
      </c>
    </row>
    <row r="680" spans="2:9" ht="30" customHeight="1" thickTop="1" thickBot="1" x14ac:dyDescent="0.3">
      <c r="B680" s="33">
        <f>LARGE(LT!$AH$7:$AH$3006,I680)</f>
        <v>4.3439999999998001E-2</v>
      </c>
      <c r="C680" s="46" t="str">
        <f>VLOOKUP($B680,LT!$AH$7:$AN$3006,C$22,FALSE)</f>
        <v/>
      </c>
      <c r="D680" s="46" t="str">
        <f>VLOOKUP($B680,LT!$AH$7:$AN$3006,D$22,FALSE)</f>
        <v/>
      </c>
      <c r="E680" s="132" t="str">
        <f>VLOOKUP($B680,LT!$AH$7:$AN$3006,E$22,FALSE)</f>
        <v/>
      </c>
      <c r="F680" s="132" t="str">
        <f>VLOOKUP($B680,LT!$AH$7:$AN$3006,F$22,FALSE)</f>
        <v/>
      </c>
      <c r="G680" s="46" t="str">
        <f>VLOOKUP($B680,LT!$AH$7:$AN$3006,G$22,FALSE)</f>
        <v/>
      </c>
      <c r="H680" s="46" t="str">
        <f>VLOOKUP($B680,LT!$AH$7:$AN$3006,H$22,FALSE)</f>
        <v/>
      </c>
      <c r="I680" s="18">
        <v>657</v>
      </c>
    </row>
    <row r="681" spans="2:9" ht="30" customHeight="1" thickTop="1" thickBot="1" x14ac:dyDescent="0.3">
      <c r="B681" s="33">
        <f>LARGE(LT!$AH$7:$AH$3006,I681)</f>
        <v>4.3429999999997998E-2</v>
      </c>
      <c r="C681" s="46" t="str">
        <f>VLOOKUP($B681,LT!$AH$7:$AN$3006,C$22,FALSE)</f>
        <v/>
      </c>
      <c r="D681" s="46" t="str">
        <f>VLOOKUP($B681,LT!$AH$7:$AN$3006,D$22,FALSE)</f>
        <v/>
      </c>
      <c r="E681" s="132" t="str">
        <f>VLOOKUP($B681,LT!$AH$7:$AN$3006,E$22,FALSE)</f>
        <v/>
      </c>
      <c r="F681" s="132" t="str">
        <f>VLOOKUP($B681,LT!$AH$7:$AN$3006,F$22,FALSE)</f>
        <v/>
      </c>
      <c r="G681" s="46" t="str">
        <f>VLOOKUP($B681,LT!$AH$7:$AN$3006,G$22,FALSE)</f>
        <v/>
      </c>
      <c r="H681" s="46" t="str">
        <f>VLOOKUP($B681,LT!$AH$7:$AN$3006,H$22,FALSE)</f>
        <v/>
      </c>
      <c r="I681" s="18">
        <v>658</v>
      </c>
    </row>
    <row r="682" spans="2:9" ht="30" customHeight="1" thickTop="1" thickBot="1" x14ac:dyDescent="0.3">
      <c r="B682" s="33">
        <f>LARGE(LT!$AH$7:$AH$3006,I682)</f>
        <v>4.3419999999998002E-2</v>
      </c>
      <c r="C682" s="46" t="str">
        <f>VLOOKUP($B682,LT!$AH$7:$AN$3006,C$22,FALSE)</f>
        <v/>
      </c>
      <c r="D682" s="46" t="str">
        <f>VLOOKUP($B682,LT!$AH$7:$AN$3006,D$22,FALSE)</f>
        <v/>
      </c>
      <c r="E682" s="132" t="str">
        <f>VLOOKUP($B682,LT!$AH$7:$AN$3006,E$22,FALSE)</f>
        <v/>
      </c>
      <c r="F682" s="132" t="str">
        <f>VLOOKUP($B682,LT!$AH$7:$AN$3006,F$22,FALSE)</f>
        <v/>
      </c>
      <c r="G682" s="46" t="str">
        <f>VLOOKUP($B682,LT!$AH$7:$AN$3006,G$22,FALSE)</f>
        <v/>
      </c>
      <c r="H682" s="46" t="str">
        <f>VLOOKUP($B682,LT!$AH$7:$AN$3006,H$22,FALSE)</f>
        <v/>
      </c>
      <c r="I682" s="18">
        <v>659</v>
      </c>
    </row>
    <row r="683" spans="2:9" ht="30" customHeight="1" thickTop="1" thickBot="1" x14ac:dyDescent="0.3">
      <c r="B683" s="33">
        <f>LARGE(LT!$AH$7:$AH$3006,I683)</f>
        <v>4.3409999999997999E-2</v>
      </c>
      <c r="C683" s="46" t="str">
        <f>VLOOKUP($B683,LT!$AH$7:$AN$3006,C$22,FALSE)</f>
        <v/>
      </c>
      <c r="D683" s="46" t="str">
        <f>VLOOKUP($B683,LT!$AH$7:$AN$3006,D$22,FALSE)</f>
        <v/>
      </c>
      <c r="E683" s="132" t="str">
        <f>VLOOKUP($B683,LT!$AH$7:$AN$3006,E$22,FALSE)</f>
        <v/>
      </c>
      <c r="F683" s="132" t="str">
        <f>VLOOKUP($B683,LT!$AH$7:$AN$3006,F$22,FALSE)</f>
        <v/>
      </c>
      <c r="G683" s="46" t="str">
        <f>VLOOKUP($B683,LT!$AH$7:$AN$3006,G$22,FALSE)</f>
        <v/>
      </c>
      <c r="H683" s="46" t="str">
        <f>VLOOKUP($B683,LT!$AH$7:$AN$3006,H$22,FALSE)</f>
        <v/>
      </c>
      <c r="I683" s="18">
        <v>660</v>
      </c>
    </row>
    <row r="684" spans="2:9" ht="30" customHeight="1" thickTop="1" thickBot="1" x14ac:dyDescent="0.3">
      <c r="B684" s="33">
        <f>LARGE(LT!$AH$7:$AH$3006,I684)</f>
        <v>4.3399999999998003E-2</v>
      </c>
      <c r="C684" s="46" t="str">
        <f>VLOOKUP($B684,LT!$AH$7:$AN$3006,C$22,FALSE)</f>
        <v/>
      </c>
      <c r="D684" s="46" t="str">
        <f>VLOOKUP($B684,LT!$AH$7:$AN$3006,D$22,FALSE)</f>
        <v/>
      </c>
      <c r="E684" s="132" t="str">
        <f>VLOOKUP($B684,LT!$AH$7:$AN$3006,E$22,FALSE)</f>
        <v/>
      </c>
      <c r="F684" s="132" t="str">
        <f>VLOOKUP($B684,LT!$AH$7:$AN$3006,F$22,FALSE)</f>
        <v/>
      </c>
      <c r="G684" s="46" t="str">
        <f>VLOOKUP($B684,LT!$AH$7:$AN$3006,G$22,FALSE)</f>
        <v/>
      </c>
      <c r="H684" s="46" t="str">
        <f>VLOOKUP($B684,LT!$AH$7:$AN$3006,H$22,FALSE)</f>
        <v/>
      </c>
      <c r="I684" s="18">
        <v>661</v>
      </c>
    </row>
    <row r="685" spans="2:9" ht="30" customHeight="1" thickTop="1" thickBot="1" x14ac:dyDescent="0.3">
      <c r="B685" s="33">
        <f>LARGE(LT!$AH$7:$AH$3006,I685)</f>
        <v>4.3389999999998E-2</v>
      </c>
      <c r="C685" s="46" t="str">
        <f>VLOOKUP($B685,LT!$AH$7:$AN$3006,C$22,FALSE)</f>
        <v/>
      </c>
      <c r="D685" s="46" t="str">
        <f>VLOOKUP($B685,LT!$AH$7:$AN$3006,D$22,FALSE)</f>
        <v/>
      </c>
      <c r="E685" s="132" t="str">
        <f>VLOOKUP($B685,LT!$AH$7:$AN$3006,E$22,FALSE)</f>
        <v/>
      </c>
      <c r="F685" s="132" t="str">
        <f>VLOOKUP($B685,LT!$AH$7:$AN$3006,F$22,FALSE)</f>
        <v/>
      </c>
      <c r="G685" s="46" t="str">
        <f>VLOOKUP($B685,LT!$AH$7:$AN$3006,G$22,FALSE)</f>
        <v/>
      </c>
      <c r="H685" s="46" t="str">
        <f>VLOOKUP($B685,LT!$AH$7:$AN$3006,H$22,FALSE)</f>
        <v/>
      </c>
      <c r="I685" s="18">
        <v>662</v>
      </c>
    </row>
    <row r="686" spans="2:9" ht="30" customHeight="1" thickTop="1" thickBot="1" x14ac:dyDescent="0.3">
      <c r="B686" s="33">
        <f>LARGE(LT!$AH$7:$AH$3006,I686)</f>
        <v>4.3379999999997997E-2</v>
      </c>
      <c r="C686" s="46" t="str">
        <f>VLOOKUP($B686,LT!$AH$7:$AN$3006,C$22,FALSE)</f>
        <v/>
      </c>
      <c r="D686" s="46" t="str">
        <f>VLOOKUP($B686,LT!$AH$7:$AN$3006,D$22,FALSE)</f>
        <v/>
      </c>
      <c r="E686" s="132" t="str">
        <f>VLOOKUP($B686,LT!$AH$7:$AN$3006,E$22,FALSE)</f>
        <v/>
      </c>
      <c r="F686" s="132" t="str">
        <f>VLOOKUP($B686,LT!$AH$7:$AN$3006,F$22,FALSE)</f>
        <v/>
      </c>
      <c r="G686" s="46" t="str">
        <f>VLOOKUP($B686,LT!$AH$7:$AN$3006,G$22,FALSE)</f>
        <v/>
      </c>
      <c r="H686" s="46" t="str">
        <f>VLOOKUP($B686,LT!$AH$7:$AN$3006,H$22,FALSE)</f>
        <v/>
      </c>
      <c r="I686" s="18">
        <v>663</v>
      </c>
    </row>
    <row r="687" spans="2:9" ht="30" customHeight="1" thickTop="1" thickBot="1" x14ac:dyDescent="0.3">
      <c r="B687" s="33">
        <f>LARGE(LT!$AH$7:$AH$3006,I687)</f>
        <v>4.3369999999998E-2</v>
      </c>
      <c r="C687" s="46" t="str">
        <f>VLOOKUP($B687,LT!$AH$7:$AN$3006,C$22,FALSE)</f>
        <v/>
      </c>
      <c r="D687" s="46" t="str">
        <f>VLOOKUP($B687,LT!$AH$7:$AN$3006,D$22,FALSE)</f>
        <v/>
      </c>
      <c r="E687" s="132" t="str">
        <f>VLOOKUP($B687,LT!$AH$7:$AN$3006,E$22,FALSE)</f>
        <v/>
      </c>
      <c r="F687" s="132" t="str">
        <f>VLOOKUP($B687,LT!$AH$7:$AN$3006,F$22,FALSE)</f>
        <v/>
      </c>
      <c r="G687" s="46" t="str">
        <f>VLOOKUP($B687,LT!$AH$7:$AN$3006,G$22,FALSE)</f>
        <v/>
      </c>
      <c r="H687" s="46" t="str">
        <f>VLOOKUP($B687,LT!$AH$7:$AN$3006,H$22,FALSE)</f>
        <v/>
      </c>
      <c r="I687" s="18">
        <v>664</v>
      </c>
    </row>
    <row r="688" spans="2:9" ht="30" customHeight="1" thickTop="1" thickBot="1" x14ac:dyDescent="0.3">
      <c r="B688" s="33">
        <f>LARGE(LT!$AH$7:$AH$3006,I688)</f>
        <v>4.3359999999997997E-2</v>
      </c>
      <c r="C688" s="46" t="str">
        <f>VLOOKUP($B688,LT!$AH$7:$AN$3006,C$22,FALSE)</f>
        <v/>
      </c>
      <c r="D688" s="46" t="str">
        <f>VLOOKUP($B688,LT!$AH$7:$AN$3006,D$22,FALSE)</f>
        <v/>
      </c>
      <c r="E688" s="132" t="str">
        <f>VLOOKUP($B688,LT!$AH$7:$AN$3006,E$22,FALSE)</f>
        <v/>
      </c>
      <c r="F688" s="132" t="str">
        <f>VLOOKUP($B688,LT!$AH$7:$AN$3006,F$22,FALSE)</f>
        <v/>
      </c>
      <c r="G688" s="46" t="str">
        <f>VLOOKUP($B688,LT!$AH$7:$AN$3006,G$22,FALSE)</f>
        <v/>
      </c>
      <c r="H688" s="46" t="str">
        <f>VLOOKUP($B688,LT!$AH$7:$AN$3006,H$22,FALSE)</f>
        <v/>
      </c>
      <c r="I688" s="18">
        <v>665</v>
      </c>
    </row>
    <row r="689" spans="2:9" ht="30" customHeight="1" thickTop="1" thickBot="1" x14ac:dyDescent="0.3">
      <c r="B689" s="33">
        <f>LARGE(LT!$AH$7:$AH$3006,I689)</f>
        <v>4.3349999999998001E-2</v>
      </c>
      <c r="C689" s="46" t="str">
        <f>VLOOKUP($B689,LT!$AH$7:$AN$3006,C$22,FALSE)</f>
        <v/>
      </c>
      <c r="D689" s="46" t="str">
        <f>VLOOKUP($B689,LT!$AH$7:$AN$3006,D$22,FALSE)</f>
        <v/>
      </c>
      <c r="E689" s="132" t="str">
        <f>VLOOKUP($B689,LT!$AH$7:$AN$3006,E$22,FALSE)</f>
        <v/>
      </c>
      <c r="F689" s="132" t="str">
        <f>VLOOKUP($B689,LT!$AH$7:$AN$3006,F$22,FALSE)</f>
        <v/>
      </c>
      <c r="G689" s="46" t="str">
        <f>VLOOKUP($B689,LT!$AH$7:$AN$3006,G$22,FALSE)</f>
        <v/>
      </c>
      <c r="H689" s="46" t="str">
        <f>VLOOKUP($B689,LT!$AH$7:$AN$3006,H$22,FALSE)</f>
        <v/>
      </c>
      <c r="I689" s="18">
        <v>666</v>
      </c>
    </row>
    <row r="690" spans="2:9" ht="30" customHeight="1" thickTop="1" thickBot="1" x14ac:dyDescent="0.3">
      <c r="B690" s="33">
        <f>LARGE(LT!$AH$7:$AH$3006,I690)</f>
        <v>4.3339999999997998E-2</v>
      </c>
      <c r="C690" s="46" t="str">
        <f>VLOOKUP($B690,LT!$AH$7:$AN$3006,C$22,FALSE)</f>
        <v/>
      </c>
      <c r="D690" s="46" t="str">
        <f>VLOOKUP($B690,LT!$AH$7:$AN$3006,D$22,FALSE)</f>
        <v/>
      </c>
      <c r="E690" s="132" t="str">
        <f>VLOOKUP($B690,LT!$AH$7:$AN$3006,E$22,FALSE)</f>
        <v/>
      </c>
      <c r="F690" s="132" t="str">
        <f>VLOOKUP($B690,LT!$AH$7:$AN$3006,F$22,FALSE)</f>
        <v/>
      </c>
      <c r="G690" s="46" t="str">
        <f>VLOOKUP($B690,LT!$AH$7:$AN$3006,G$22,FALSE)</f>
        <v/>
      </c>
      <c r="H690" s="46" t="str">
        <f>VLOOKUP($B690,LT!$AH$7:$AN$3006,H$22,FALSE)</f>
        <v/>
      </c>
      <c r="I690" s="18">
        <v>667</v>
      </c>
    </row>
    <row r="691" spans="2:9" ht="30" customHeight="1" thickTop="1" thickBot="1" x14ac:dyDescent="0.3">
      <c r="B691" s="33">
        <f>LARGE(LT!$AH$7:$AH$3006,I691)</f>
        <v>4.3329999999998002E-2</v>
      </c>
      <c r="C691" s="46" t="str">
        <f>VLOOKUP($B691,LT!$AH$7:$AN$3006,C$22,FALSE)</f>
        <v/>
      </c>
      <c r="D691" s="46" t="str">
        <f>VLOOKUP($B691,LT!$AH$7:$AN$3006,D$22,FALSE)</f>
        <v/>
      </c>
      <c r="E691" s="132" t="str">
        <f>VLOOKUP($B691,LT!$AH$7:$AN$3006,E$22,FALSE)</f>
        <v/>
      </c>
      <c r="F691" s="132" t="str">
        <f>VLOOKUP($B691,LT!$AH$7:$AN$3006,F$22,FALSE)</f>
        <v/>
      </c>
      <c r="G691" s="46" t="str">
        <f>VLOOKUP($B691,LT!$AH$7:$AN$3006,G$22,FALSE)</f>
        <v/>
      </c>
      <c r="H691" s="46" t="str">
        <f>VLOOKUP($B691,LT!$AH$7:$AN$3006,H$22,FALSE)</f>
        <v/>
      </c>
      <c r="I691" s="18">
        <v>668</v>
      </c>
    </row>
    <row r="692" spans="2:9" ht="30" customHeight="1" thickTop="1" thickBot="1" x14ac:dyDescent="0.3">
      <c r="B692" s="33">
        <f>LARGE(LT!$AH$7:$AH$3006,I692)</f>
        <v>4.3319999999997999E-2</v>
      </c>
      <c r="C692" s="46" t="str">
        <f>VLOOKUP($B692,LT!$AH$7:$AN$3006,C$22,FALSE)</f>
        <v/>
      </c>
      <c r="D692" s="46" t="str">
        <f>VLOOKUP($B692,LT!$AH$7:$AN$3006,D$22,FALSE)</f>
        <v/>
      </c>
      <c r="E692" s="132" t="str">
        <f>VLOOKUP($B692,LT!$AH$7:$AN$3006,E$22,FALSE)</f>
        <v/>
      </c>
      <c r="F692" s="132" t="str">
        <f>VLOOKUP($B692,LT!$AH$7:$AN$3006,F$22,FALSE)</f>
        <v/>
      </c>
      <c r="G692" s="46" t="str">
        <f>VLOOKUP($B692,LT!$AH$7:$AN$3006,G$22,FALSE)</f>
        <v/>
      </c>
      <c r="H692" s="46" t="str">
        <f>VLOOKUP($B692,LT!$AH$7:$AN$3006,H$22,FALSE)</f>
        <v/>
      </c>
      <c r="I692" s="18">
        <v>669</v>
      </c>
    </row>
    <row r="693" spans="2:9" ht="30" customHeight="1" thickTop="1" thickBot="1" x14ac:dyDescent="0.3">
      <c r="B693" s="33">
        <f>LARGE(LT!$AH$7:$AH$3006,I693)</f>
        <v>4.3309999999998003E-2</v>
      </c>
      <c r="C693" s="46" t="str">
        <f>VLOOKUP($B693,LT!$AH$7:$AN$3006,C$22,FALSE)</f>
        <v/>
      </c>
      <c r="D693" s="46" t="str">
        <f>VLOOKUP($B693,LT!$AH$7:$AN$3006,D$22,FALSE)</f>
        <v/>
      </c>
      <c r="E693" s="132" t="str">
        <f>VLOOKUP($B693,LT!$AH$7:$AN$3006,E$22,FALSE)</f>
        <v/>
      </c>
      <c r="F693" s="132" t="str">
        <f>VLOOKUP($B693,LT!$AH$7:$AN$3006,F$22,FALSE)</f>
        <v/>
      </c>
      <c r="G693" s="46" t="str">
        <f>VLOOKUP($B693,LT!$AH$7:$AN$3006,G$22,FALSE)</f>
        <v/>
      </c>
      <c r="H693" s="46" t="str">
        <f>VLOOKUP($B693,LT!$AH$7:$AN$3006,H$22,FALSE)</f>
        <v/>
      </c>
      <c r="I693" s="18">
        <v>670</v>
      </c>
    </row>
    <row r="694" spans="2:9" ht="30" customHeight="1" thickTop="1" thickBot="1" x14ac:dyDescent="0.3">
      <c r="B694" s="33">
        <f>LARGE(LT!$AH$7:$AH$3006,I694)</f>
        <v>4.3299999999998E-2</v>
      </c>
      <c r="C694" s="46" t="str">
        <f>VLOOKUP($B694,LT!$AH$7:$AN$3006,C$22,FALSE)</f>
        <v/>
      </c>
      <c r="D694" s="46" t="str">
        <f>VLOOKUP($B694,LT!$AH$7:$AN$3006,D$22,FALSE)</f>
        <v/>
      </c>
      <c r="E694" s="132" t="str">
        <f>VLOOKUP($B694,LT!$AH$7:$AN$3006,E$22,FALSE)</f>
        <v/>
      </c>
      <c r="F694" s="132" t="str">
        <f>VLOOKUP($B694,LT!$AH$7:$AN$3006,F$22,FALSE)</f>
        <v/>
      </c>
      <c r="G694" s="46" t="str">
        <f>VLOOKUP($B694,LT!$AH$7:$AN$3006,G$22,FALSE)</f>
        <v/>
      </c>
      <c r="H694" s="46" t="str">
        <f>VLOOKUP($B694,LT!$AH$7:$AN$3006,H$22,FALSE)</f>
        <v/>
      </c>
      <c r="I694" s="18">
        <v>671</v>
      </c>
    </row>
    <row r="695" spans="2:9" ht="30" customHeight="1" thickTop="1" thickBot="1" x14ac:dyDescent="0.3">
      <c r="B695" s="33">
        <f>LARGE(LT!$AH$7:$AH$3006,I695)</f>
        <v>4.3289999999997997E-2</v>
      </c>
      <c r="C695" s="46" t="str">
        <f>VLOOKUP($B695,LT!$AH$7:$AN$3006,C$22,FALSE)</f>
        <v/>
      </c>
      <c r="D695" s="46" t="str">
        <f>VLOOKUP($B695,LT!$AH$7:$AN$3006,D$22,FALSE)</f>
        <v/>
      </c>
      <c r="E695" s="132" t="str">
        <f>VLOOKUP($B695,LT!$AH$7:$AN$3006,E$22,FALSE)</f>
        <v/>
      </c>
      <c r="F695" s="132" t="str">
        <f>VLOOKUP($B695,LT!$AH$7:$AN$3006,F$22,FALSE)</f>
        <v/>
      </c>
      <c r="G695" s="46" t="str">
        <f>VLOOKUP($B695,LT!$AH$7:$AN$3006,G$22,FALSE)</f>
        <v/>
      </c>
      <c r="H695" s="46" t="str">
        <f>VLOOKUP($B695,LT!$AH$7:$AN$3006,H$22,FALSE)</f>
        <v/>
      </c>
      <c r="I695" s="18">
        <v>672</v>
      </c>
    </row>
    <row r="696" spans="2:9" ht="30" customHeight="1" thickTop="1" thickBot="1" x14ac:dyDescent="0.3">
      <c r="B696" s="33">
        <f>LARGE(LT!$AH$7:$AH$3006,I696)</f>
        <v>4.3279999999997897E-2</v>
      </c>
      <c r="C696" s="46" t="str">
        <f>VLOOKUP($B696,LT!$AH$7:$AN$3006,C$22,FALSE)</f>
        <v/>
      </c>
      <c r="D696" s="46" t="str">
        <f>VLOOKUP($B696,LT!$AH$7:$AN$3006,D$22,FALSE)</f>
        <v/>
      </c>
      <c r="E696" s="132" t="str">
        <f>VLOOKUP($B696,LT!$AH$7:$AN$3006,E$22,FALSE)</f>
        <v/>
      </c>
      <c r="F696" s="132" t="str">
        <f>VLOOKUP($B696,LT!$AH$7:$AN$3006,F$22,FALSE)</f>
        <v/>
      </c>
      <c r="G696" s="46" t="str">
        <f>VLOOKUP($B696,LT!$AH$7:$AN$3006,G$22,FALSE)</f>
        <v/>
      </c>
      <c r="H696" s="46" t="str">
        <f>VLOOKUP($B696,LT!$AH$7:$AN$3006,H$22,FALSE)</f>
        <v/>
      </c>
      <c r="I696" s="18">
        <v>673</v>
      </c>
    </row>
    <row r="697" spans="2:9" ht="30" customHeight="1" thickTop="1" thickBot="1" x14ac:dyDescent="0.3">
      <c r="B697" s="33">
        <f>LARGE(LT!$AH$7:$AH$3006,I697)</f>
        <v>4.32699999999979E-2</v>
      </c>
      <c r="C697" s="46" t="str">
        <f>VLOOKUP($B697,LT!$AH$7:$AN$3006,C$22,FALSE)</f>
        <v/>
      </c>
      <c r="D697" s="46" t="str">
        <f>VLOOKUP($B697,LT!$AH$7:$AN$3006,D$22,FALSE)</f>
        <v/>
      </c>
      <c r="E697" s="132" t="str">
        <f>VLOOKUP($B697,LT!$AH$7:$AN$3006,E$22,FALSE)</f>
        <v/>
      </c>
      <c r="F697" s="132" t="str">
        <f>VLOOKUP($B697,LT!$AH$7:$AN$3006,F$22,FALSE)</f>
        <v/>
      </c>
      <c r="G697" s="46" t="str">
        <f>VLOOKUP($B697,LT!$AH$7:$AN$3006,G$22,FALSE)</f>
        <v/>
      </c>
      <c r="H697" s="46" t="str">
        <f>VLOOKUP($B697,LT!$AH$7:$AN$3006,H$22,FALSE)</f>
        <v/>
      </c>
      <c r="I697" s="18">
        <v>674</v>
      </c>
    </row>
    <row r="698" spans="2:9" ht="30" customHeight="1" thickTop="1" thickBot="1" x14ac:dyDescent="0.3">
      <c r="B698" s="33">
        <f>LARGE(LT!$AH$7:$AH$3006,I698)</f>
        <v>4.3259999999997897E-2</v>
      </c>
      <c r="C698" s="46" t="str">
        <f>VLOOKUP($B698,LT!$AH$7:$AN$3006,C$22,FALSE)</f>
        <v/>
      </c>
      <c r="D698" s="46" t="str">
        <f>VLOOKUP($B698,LT!$AH$7:$AN$3006,D$22,FALSE)</f>
        <v/>
      </c>
      <c r="E698" s="132" t="str">
        <f>VLOOKUP($B698,LT!$AH$7:$AN$3006,E$22,FALSE)</f>
        <v/>
      </c>
      <c r="F698" s="132" t="str">
        <f>VLOOKUP($B698,LT!$AH$7:$AN$3006,F$22,FALSE)</f>
        <v/>
      </c>
      <c r="G698" s="46" t="str">
        <f>VLOOKUP($B698,LT!$AH$7:$AN$3006,G$22,FALSE)</f>
        <v/>
      </c>
      <c r="H698" s="46" t="str">
        <f>VLOOKUP($B698,LT!$AH$7:$AN$3006,H$22,FALSE)</f>
        <v/>
      </c>
      <c r="I698" s="18">
        <v>675</v>
      </c>
    </row>
    <row r="699" spans="2:9" ht="30" customHeight="1" thickTop="1" thickBot="1" x14ac:dyDescent="0.3">
      <c r="B699" s="33">
        <f>LARGE(LT!$AH$7:$AH$3006,I699)</f>
        <v>4.3249999999997901E-2</v>
      </c>
      <c r="C699" s="46" t="str">
        <f>VLOOKUP($B699,LT!$AH$7:$AN$3006,C$22,FALSE)</f>
        <v/>
      </c>
      <c r="D699" s="46" t="str">
        <f>VLOOKUP($B699,LT!$AH$7:$AN$3006,D$22,FALSE)</f>
        <v/>
      </c>
      <c r="E699" s="132" t="str">
        <f>VLOOKUP($B699,LT!$AH$7:$AN$3006,E$22,FALSE)</f>
        <v/>
      </c>
      <c r="F699" s="132" t="str">
        <f>VLOOKUP($B699,LT!$AH$7:$AN$3006,F$22,FALSE)</f>
        <v/>
      </c>
      <c r="G699" s="46" t="str">
        <f>VLOOKUP($B699,LT!$AH$7:$AN$3006,G$22,FALSE)</f>
        <v/>
      </c>
      <c r="H699" s="46" t="str">
        <f>VLOOKUP($B699,LT!$AH$7:$AN$3006,H$22,FALSE)</f>
        <v/>
      </c>
      <c r="I699" s="18">
        <v>676</v>
      </c>
    </row>
    <row r="700" spans="2:9" ht="30" customHeight="1" thickTop="1" thickBot="1" x14ac:dyDescent="0.3">
      <c r="B700" s="33">
        <f>LARGE(LT!$AH$7:$AH$3006,I700)</f>
        <v>4.3239999999997898E-2</v>
      </c>
      <c r="C700" s="46" t="str">
        <f>VLOOKUP($B700,LT!$AH$7:$AN$3006,C$22,FALSE)</f>
        <v/>
      </c>
      <c r="D700" s="46" t="str">
        <f>VLOOKUP($B700,LT!$AH$7:$AN$3006,D$22,FALSE)</f>
        <v/>
      </c>
      <c r="E700" s="132" t="str">
        <f>VLOOKUP($B700,LT!$AH$7:$AN$3006,E$22,FALSE)</f>
        <v/>
      </c>
      <c r="F700" s="132" t="str">
        <f>VLOOKUP($B700,LT!$AH$7:$AN$3006,F$22,FALSE)</f>
        <v/>
      </c>
      <c r="G700" s="46" t="str">
        <f>VLOOKUP($B700,LT!$AH$7:$AN$3006,G$22,FALSE)</f>
        <v/>
      </c>
      <c r="H700" s="46" t="str">
        <f>VLOOKUP($B700,LT!$AH$7:$AN$3006,H$22,FALSE)</f>
        <v/>
      </c>
      <c r="I700" s="18">
        <v>677</v>
      </c>
    </row>
    <row r="701" spans="2:9" ht="30" customHeight="1" thickTop="1" thickBot="1" x14ac:dyDescent="0.3">
      <c r="B701" s="33">
        <f>LARGE(LT!$AH$7:$AH$3006,I701)</f>
        <v>4.3229999999997902E-2</v>
      </c>
      <c r="C701" s="46" t="str">
        <f>VLOOKUP($B701,LT!$AH$7:$AN$3006,C$22,FALSE)</f>
        <v/>
      </c>
      <c r="D701" s="46" t="str">
        <f>VLOOKUP($B701,LT!$AH$7:$AN$3006,D$22,FALSE)</f>
        <v/>
      </c>
      <c r="E701" s="132" t="str">
        <f>VLOOKUP($B701,LT!$AH$7:$AN$3006,E$22,FALSE)</f>
        <v/>
      </c>
      <c r="F701" s="132" t="str">
        <f>VLOOKUP($B701,LT!$AH$7:$AN$3006,F$22,FALSE)</f>
        <v/>
      </c>
      <c r="G701" s="46" t="str">
        <f>VLOOKUP($B701,LT!$AH$7:$AN$3006,G$22,FALSE)</f>
        <v/>
      </c>
      <c r="H701" s="46" t="str">
        <f>VLOOKUP($B701,LT!$AH$7:$AN$3006,H$22,FALSE)</f>
        <v/>
      </c>
      <c r="I701" s="18">
        <v>678</v>
      </c>
    </row>
    <row r="702" spans="2:9" ht="30" customHeight="1" thickTop="1" thickBot="1" x14ac:dyDescent="0.3">
      <c r="B702" s="33">
        <f>LARGE(LT!$AH$7:$AH$3006,I702)</f>
        <v>4.3219999999997899E-2</v>
      </c>
      <c r="C702" s="46" t="str">
        <f>VLOOKUP($B702,LT!$AH$7:$AN$3006,C$22,FALSE)</f>
        <v/>
      </c>
      <c r="D702" s="46" t="str">
        <f>VLOOKUP($B702,LT!$AH$7:$AN$3006,D$22,FALSE)</f>
        <v/>
      </c>
      <c r="E702" s="132" t="str">
        <f>VLOOKUP($B702,LT!$AH$7:$AN$3006,E$22,FALSE)</f>
        <v/>
      </c>
      <c r="F702" s="132" t="str">
        <f>VLOOKUP($B702,LT!$AH$7:$AN$3006,F$22,FALSE)</f>
        <v/>
      </c>
      <c r="G702" s="46" t="str">
        <f>VLOOKUP($B702,LT!$AH$7:$AN$3006,G$22,FALSE)</f>
        <v/>
      </c>
      <c r="H702" s="46" t="str">
        <f>VLOOKUP($B702,LT!$AH$7:$AN$3006,H$22,FALSE)</f>
        <v/>
      </c>
      <c r="I702" s="18">
        <v>679</v>
      </c>
    </row>
    <row r="703" spans="2:9" ht="30" customHeight="1" thickTop="1" thickBot="1" x14ac:dyDescent="0.3">
      <c r="B703" s="33">
        <f>LARGE(LT!$AH$7:$AH$3006,I703)</f>
        <v>4.3209999999997903E-2</v>
      </c>
      <c r="C703" s="46" t="str">
        <f>VLOOKUP($B703,LT!$AH$7:$AN$3006,C$22,FALSE)</f>
        <v/>
      </c>
      <c r="D703" s="46" t="str">
        <f>VLOOKUP($B703,LT!$AH$7:$AN$3006,D$22,FALSE)</f>
        <v/>
      </c>
      <c r="E703" s="132" t="str">
        <f>VLOOKUP($B703,LT!$AH$7:$AN$3006,E$22,FALSE)</f>
        <v/>
      </c>
      <c r="F703" s="132" t="str">
        <f>VLOOKUP($B703,LT!$AH$7:$AN$3006,F$22,FALSE)</f>
        <v/>
      </c>
      <c r="G703" s="46" t="str">
        <f>VLOOKUP($B703,LT!$AH$7:$AN$3006,G$22,FALSE)</f>
        <v/>
      </c>
      <c r="H703" s="46" t="str">
        <f>VLOOKUP($B703,LT!$AH$7:$AN$3006,H$22,FALSE)</f>
        <v/>
      </c>
      <c r="I703" s="18">
        <v>680</v>
      </c>
    </row>
    <row r="704" spans="2:9" ht="30" customHeight="1" thickTop="1" thickBot="1" x14ac:dyDescent="0.3">
      <c r="B704" s="33">
        <f>LARGE(LT!$AH$7:$AH$3006,I704)</f>
        <v>4.31999999999979E-2</v>
      </c>
      <c r="C704" s="46" t="str">
        <f>VLOOKUP($B704,LT!$AH$7:$AN$3006,C$22,FALSE)</f>
        <v/>
      </c>
      <c r="D704" s="46" t="str">
        <f>VLOOKUP($B704,LT!$AH$7:$AN$3006,D$22,FALSE)</f>
        <v/>
      </c>
      <c r="E704" s="132" t="str">
        <f>VLOOKUP($B704,LT!$AH$7:$AN$3006,E$22,FALSE)</f>
        <v/>
      </c>
      <c r="F704" s="132" t="str">
        <f>VLOOKUP($B704,LT!$AH$7:$AN$3006,F$22,FALSE)</f>
        <v/>
      </c>
      <c r="G704" s="46" t="str">
        <f>VLOOKUP($B704,LT!$AH$7:$AN$3006,G$22,FALSE)</f>
        <v/>
      </c>
      <c r="H704" s="46" t="str">
        <f>VLOOKUP($B704,LT!$AH$7:$AN$3006,H$22,FALSE)</f>
        <v/>
      </c>
      <c r="I704" s="18">
        <v>681</v>
      </c>
    </row>
    <row r="705" spans="2:9" ht="30" customHeight="1" thickTop="1" thickBot="1" x14ac:dyDescent="0.3">
      <c r="B705" s="33">
        <f>LARGE(LT!$AH$7:$AH$3006,I705)</f>
        <v>4.3189999999997897E-2</v>
      </c>
      <c r="C705" s="46" t="str">
        <f>VLOOKUP($B705,LT!$AH$7:$AN$3006,C$22,FALSE)</f>
        <v/>
      </c>
      <c r="D705" s="46" t="str">
        <f>VLOOKUP($B705,LT!$AH$7:$AN$3006,D$22,FALSE)</f>
        <v/>
      </c>
      <c r="E705" s="132" t="str">
        <f>VLOOKUP($B705,LT!$AH$7:$AN$3006,E$22,FALSE)</f>
        <v/>
      </c>
      <c r="F705" s="132" t="str">
        <f>VLOOKUP($B705,LT!$AH$7:$AN$3006,F$22,FALSE)</f>
        <v/>
      </c>
      <c r="G705" s="46" t="str">
        <f>VLOOKUP($B705,LT!$AH$7:$AN$3006,G$22,FALSE)</f>
        <v/>
      </c>
      <c r="H705" s="46" t="str">
        <f>VLOOKUP($B705,LT!$AH$7:$AN$3006,H$22,FALSE)</f>
        <v/>
      </c>
      <c r="I705" s="18">
        <v>682</v>
      </c>
    </row>
    <row r="706" spans="2:9" ht="30" customHeight="1" thickTop="1" thickBot="1" x14ac:dyDescent="0.3">
      <c r="B706" s="33">
        <f>LARGE(LT!$AH$7:$AH$3006,I706)</f>
        <v>4.3179999999997901E-2</v>
      </c>
      <c r="C706" s="46" t="str">
        <f>VLOOKUP($B706,LT!$AH$7:$AN$3006,C$22,FALSE)</f>
        <v/>
      </c>
      <c r="D706" s="46" t="str">
        <f>VLOOKUP($B706,LT!$AH$7:$AN$3006,D$22,FALSE)</f>
        <v/>
      </c>
      <c r="E706" s="132" t="str">
        <f>VLOOKUP($B706,LT!$AH$7:$AN$3006,E$22,FALSE)</f>
        <v/>
      </c>
      <c r="F706" s="132" t="str">
        <f>VLOOKUP($B706,LT!$AH$7:$AN$3006,F$22,FALSE)</f>
        <v/>
      </c>
      <c r="G706" s="46" t="str">
        <f>VLOOKUP($B706,LT!$AH$7:$AN$3006,G$22,FALSE)</f>
        <v/>
      </c>
      <c r="H706" s="46" t="str">
        <f>VLOOKUP($B706,LT!$AH$7:$AN$3006,H$22,FALSE)</f>
        <v/>
      </c>
      <c r="I706" s="18">
        <v>683</v>
      </c>
    </row>
    <row r="707" spans="2:9" ht="30" customHeight="1" thickTop="1" thickBot="1" x14ac:dyDescent="0.3">
      <c r="B707" s="33">
        <f>LARGE(LT!$AH$7:$AH$3006,I707)</f>
        <v>4.3169999999997898E-2</v>
      </c>
      <c r="C707" s="46" t="str">
        <f>VLOOKUP($B707,LT!$AH$7:$AN$3006,C$22,FALSE)</f>
        <v/>
      </c>
      <c r="D707" s="46" t="str">
        <f>VLOOKUP($B707,LT!$AH$7:$AN$3006,D$22,FALSE)</f>
        <v/>
      </c>
      <c r="E707" s="132" t="str">
        <f>VLOOKUP($B707,LT!$AH$7:$AN$3006,E$22,FALSE)</f>
        <v/>
      </c>
      <c r="F707" s="132" t="str">
        <f>VLOOKUP($B707,LT!$AH$7:$AN$3006,F$22,FALSE)</f>
        <v/>
      </c>
      <c r="G707" s="46" t="str">
        <f>VLOOKUP($B707,LT!$AH$7:$AN$3006,G$22,FALSE)</f>
        <v/>
      </c>
      <c r="H707" s="46" t="str">
        <f>VLOOKUP($B707,LT!$AH$7:$AN$3006,H$22,FALSE)</f>
        <v/>
      </c>
      <c r="I707" s="18">
        <v>684</v>
      </c>
    </row>
    <row r="708" spans="2:9" ht="30" customHeight="1" thickTop="1" thickBot="1" x14ac:dyDescent="0.3">
      <c r="B708" s="33">
        <f>LARGE(LT!$AH$7:$AH$3006,I708)</f>
        <v>4.3159999999997901E-2</v>
      </c>
      <c r="C708" s="46" t="str">
        <f>VLOOKUP($B708,LT!$AH$7:$AN$3006,C$22,FALSE)</f>
        <v/>
      </c>
      <c r="D708" s="46" t="str">
        <f>VLOOKUP($B708,LT!$AH$7:$AN$3006,D$22,FALSE)</f>
        <v/>
      </c>
      <c r="E708" s="132" t="str">
        <f>VLOOKUP($B708,LT!$AH$7:$AN$3006,E$22,FALSE)</f>
        <v/>
      </c>
      <c r="F708" s="132" t="str">
        <f>VLOOKUP($B708,LT!$AH$7:$AN$3006,F$22,FALSE)</f>
        <v/>
      </c>
      <c r="G708" s="46" t="str">
        <f>VLOOKUP($B708,LT!$AH$7:$AN$3006,G$22,FALSE)</f>
        <v/>
      </c>
      <c r="H708" s="46" t="str">
        <f>VLOOKUP($B708,LT!$AH$7:$AN$3006,H$22,FALSE)</f>
        <v/>
      </c>
      <c r="I708" s="18">
        <v>685</v>
      </c>
    </row>
    <row r="709" spans="2:9" ht="30" customHeight="1" thickTop="1" thickBot="1" x14ac:dyDescent="0.3">
      <c r="B709" s="33">
        <f>LARGE(LT!$AH$7:$AH$3006,I709)</f>
        <v>4.3149999999997898E-2</v>
      </c>
      <c r="C709" s="46" t="str">
        <f>VLOOKUP($B709,LT!$AH$7:$AN$3006,C$22,FALSE)</f>
        <v/>
      </c>
      <c r="D709" s="46" t="str">
        <f>VLOOKUP($B709,LT!$AH$7:$AN$3006,D$22,FALSE)</f>
        <v/>
      </c>
      <c r="E709" s="132" t="str">
        <f>VLOOKUP($B709,LT!$AH$7:$AN$3006,E$22,FALSE)</f>
        <v/>
      </c>
      <c r="F709" s="132" t="str">
        <f>VLOOKUP($B709,LT!$AH$7:$AN$3006,F$22,FALSE)</f>
        <v/>
      </c>
      <c r="G709" s="46" t="str">
        <f>VLOOKUP($B709,LT!$AH$7:$AN$3006,G$22,FALSE)</f>
        <v/>
      </c>
      <c r="H709" s="46" t="str">
        <f>VLOOKUP($B709,LT!$AH$7:$AN$3006,H$22,FALSE)</f>
        <v/>
      </c>
      <c r="I709" s="18">
        <v>686</v>
      </c>
    </row>
    <row r="710" spans="2:9" ht="30" customHeight="1" thickTop="1" thickBot="1" x14ac:dyDescent="0.3">
      <c r="B710" s="33">
        <f>LARGE(LT!$AH$7:$AH$3006,I710)</f>
        <v>4.3139999999997902E-2</v>
      </c>
      <c r="C710" s="46" t="str">
        <f>VLOOKUP($B710,LT!$AH$7:$AN$3006,C$22,FALSE)</f>
        <v/>
      </c>
      <c r="D710" s="46" t="str">
        <f>VLOOKUP($B710,LT!$AH$7:$AN$3006,D$22,FALSE)</f>
        <v/>
      </c>
      <c r="E710" s="132" t="str">
        <f>VLOOKUP($B710,LT!$AH$7:$AN$3006,E$22,FALSE)</f>
        <v/>
      </c>
      <c r="F710" s="132" t="str">
        <f>VLOOKUP($B710,LT!$AH$7:$AN$3006,F$22,FALSE)</f>
        <v/>
      </c>
      <c r="G710" s="46" t="str">
        <f>VLOOKUP($B710,LT!$AH$7:$AN$3006,G$22,FALSE)</f>
        <v/>
      </c>
      <c r="H710" s="46" t="str">
        <f>VLOOKUP($B710,LT!$AH$7:$AN$3006,H$22,FALSE)</f>
        <v/>
      </c>
      <c r="I710" s="18">
        <v>687</v>
      </c>
    </row>
    <row r="711" spans="2:9" ht="30" customHeight="1" thickTop="1" thickBot="1" x14ac:dyDescent="0.3">
      <c r="B711" s="33">
        <f>LARGE(LT!$AH$7:$AH$3006,I711)</f>
        <v>4.3129999999997899E-2</v>
      </c>
      <c r="C711" s="46" t="str">
        <f>VLOOKUP($B711,LT!$AH$7:$AN$3006,C$22,FALSE)</f>
        <v/>
      </c>
      <c r="D711" s="46" t="str">
        <f>VLOOKUP($B711,LT!$AH$7:$AN$3006,D$22,FALSE)</f>
        <v/>
      </c>
      <c r="E711" s="132" t="str">
        <f>VLOOKUP($B711,LT!$AH$7:$AN$3006,E$22,FALSE)</f>
        <v/>
      </c>
      <c r="F711" s="132" t="str">
        <f>VLOOKUP($B711,LT!$AH$7:$AN$3006,F$22,FALSE)</f>
        <v/>
      </c>
      <c r="G711" s="46" t="str">
        <f>VLOOKUP($B711,LT!$AH$7:$AN$3006,G$22,FALSE)</f>
        <v/>
      </c>
      <c r="H711" s="46" t="str">
        <f>VLOOKUP($B711,LT!$AH$7:$AN$3006,H$22,FALSE)</f>
        <v/>
      </c>
      <c r="I711" s="18">
        <v>688</v>
      </c>
    </row>
    <row r="712" spans="2:9" ht="30" customHeight="1" thickTop="1" thickBot="1" x14ac:dyDescent="0.3">
      <c r="B712" s="33">
        <f>LARGE(LT!$AH$7:$AH$3006,I712)</f>
        <v>4.3119999999997903E-2</v>
      </c>
      <c r="C712" s="46" t="str">
        <f>VLOOKUP($B712,LT!$AH$7:$AN$3006,C$22,FALSE)</f>
        <v/>
      </c>
      <c r="D712" s="46" t="str">
        <f>VLOOKUP($B712,LT!$AH$7:$AN$3006,D$22,FALSE)</f>
        <v/>
      </c>
      <c r="E712" s="132" t="str">
        <f>VLOOKUP($B712,LT!$AH$7:$AN$3006,E$22,FALSE)</f>
        <v/>
      </c>
      <c r="F712" s="132" t="str">
        <f>VLOOKUP($B712,LT!$AH$7:$AN$3006,F$22,FALSE)</f>
        <v/>
      </c>
      <c r="G712" s="46" t="str">
        <f>VLOOKUP($B712,LT!$AH$7:$AN$3006,G$22,FALSE)</f>
        <v/>
      </c>
      <c r="H712" s="46" t="str">
        <f>VLOOKUP($B712,LT!$AH$7:$AN$3006,H$22,FALSE)</f>
        <v/>
      </c>
      <c r="I712" s="18">
        <v>689</v>
      </c>
    </row>
    <row r="713" spans="2:9" ht="30" customHeight="1" thickTop="1" thickBot="1" x14ac:dyDescent="0.3">
      <c r="B713" s="33">
        <f>LARGE(LT!$AH$7:$AH$3006,I713)</f>
        <v>4.31099999999979E-2</v>
      </c>
      <c r="C713" s="46" t="str">
        <f>VLOOKUP($B713,LT!$AH$7:$AN$3006,C$22,FALSE)</f>
        <v/>
      </c>
      <c r="D713" s="46" t="str">
        <f>VLOOKUP($B713,LT!$AH$7:$AN$3006,D$22,FALSE)</f>
        <v/>
      </c>
      <c r="E713" s="132" t="str">
        <f>VLOOKUP($B713,LT!$AH$7:$AN$3006,E$22,FALSE)</f>
        <v/>
      </c>
      <c r="F713" s="132" t="str">
        <f>VLOOKUP($B713,LT!$AH$7:$AN$3006,F$22,FALSE)</f>
        <v/>
      </c>
      <c r="G713" s="46" t="str">
        <f>VLOOKUP($B713,LT!$AH$7:$AN$3006,G$22,FALSE)</f>
        <v/>
      </c>
      <c r="H713" s="46" t="str">
        <f>VLOOKUP($B713,LT!$AH$7:$AN$3006,H$22,FALSE)</f>
        <v/>
      </c>
      <c r="I713" s="18">
        <v>690</v>
      </c>
    </row>
    <row r="714" spans="2:9" ht="30" customHeight="1" thickTop="1" thickBot="1" x14ac:dyDescent="0.3">
      <c r="B714" s="33">
        <f>LARGE(LT!$AH$7:$AH$3006,I714)</f>
        <v>4.3099999999997897E-2</v>
      </c>
      <c r="C714" s="46" t="str">
        <f>VLOOKUP($B714,LT!$AH$7:$AN$3006,C$22,FALSE)</f>
        <v/>
      </c>
      <c r="D714" s="46" t="str">
        <f>VLOOKUP($B714,LT!$AH$7:$AN$3006,D$22,FALSE)</f>
        <v/>
      </c>
      <c r="E714" s="132" t="str">
        <f>VLOOKUP($B714,LT!$AH$7:$AN$3006,E$22,FALSE)</f>
        <v/>
      </c>
      <c r="F714" s="132" t="str">
        <f>VLOOKUP($B714,LT!$AH$7:$AN$3006,F$22,FALSE)</f>
        <v/>
      </c>
      <c r="G714" s="46" t="str">
        <f>VLOOKUP($B714,LT!$AH$7:$AN$3006,G$22,FALSE)</f>
        <v/>
      </c>
      <c r="H714" s="46" t="str">
        <f>VLOOKUP($B714,LT!$AH$7:$AN$3006,H$22,FALSE)</f>
        <v/>
      </c>
      <c r="I714" s="18">
        <v>691</v>
      </c>
    </row>
    <row r="715" spans="2:9" ht="30" customHeight="1" thickTop="1" thickBot="1" x14ac:dyDescent="0.3">
      <c r="B715" s="33">
        <f>LARGE(LT!$AH$7:$AH$3006,I715)</f>
        <v>4.3089999999997901E-2</v>
      </c>
      <c r="C715" s="46" t="str">
        <f>VLOOKUP($B715,LT!$AH$7:$AN$3006,C$22,FALSE)</f>
        <v/>
      </c>
      <c r="D715" s="46" t="str">
        <f>VLOOKUP($B715,LT!$AH$7:$AN$3006,D$22,FALSE)</f>
        <v/>
      </c>
      <c r="E715" s="132" t="str">
        <f>VLOOKUP($B715,LT!$AH$7:$AN$3006,E$22,FALSE)</f>
        <v/>
      </c>
      <c r="F715" s="132" t="str">
        <f>VLOOKUP($B715,LT!$AH$7:$AN$3006,F$22,FALSE)</f>
        <v/>
      </c>
      <c r="G715" s="46" t="str">
        <f>VLOOKUP($B715,LT!$AH$7:$AN$3006,G$22,FALSE)</f>
        <v/>
      </c>
      <c r="H715" s="46" t="str">
        <f>VLOOKUP($B715,LT!$AH$7:$AN$3006,H$22,FALSE)</f>
        <v/>
      </c>
      <c r="I715" s="18">
        <v>692</v>
      </c>
    </row>
    <row r="716" spans="2:9" ht="30" customHeight="1" thickTop="1" thickBot="1" x14ac:dyDescent="0.3">
      <c r="B716" s="33">
        <f>LARGE(LT!$AH$7:$AH$3006,I716)</f>
        <v>4.3079999999997898E-2</v>
      </c>
      <c r="C716" s="46" t="str">
        <f>VLOOKUP($B716,LT!$AH$7:$AN$3006,C$22,FALSE)</f>
        <v/>
      </c>
      <c r="D716" s="46" t="str">
        <f>VLOOKUP($B716,LT!$AH$7:$AN$3006,D$22,FALSE)</f>
        <v/>
      </c>
      <c r="E716" s="132" t="str">
        <f>VLOOKUP($B716,LT!$AH$7:$AN$3006,E$22,FALSE)</f>
        <v/>
      </c>
      <c r="F716" s="132" t="str">
        <f>VLOOKUP($B716,LT!$AH$7:$AN$3006,F$22,FALSE)</f>
        <v/>
      </c>
      <c r="G716" s="46" t="str">
        <f>VLOOKUP($B716,LT!$AH$7:$AN$3006,G$22,FALSE)</f>
        <v/>
      </c>
      <c r="H716" s="46" t="str">
        <f>VLOOKUP($B716,LT!$AH$7:$AN$3006,H$22,FALSE)</f>
        <v/>
      </c>
      <c r="I716" s="18">
        <v>693</v>
      </c>
    </row>
    <row r="717" spans="2:9" ht="30" customHeight="1" thickTop="1" thickBot="1" x14ac:dyDescent="0.3">
      <c r="B717" s="33">
        <f>LARGE(LT!$AH$7:$AH$3006,I717)</f>
        <v>4.3069999999997902E-2</v>
      </c>
      <c r="C717" s="46" t="str">
        <f>VLOOKUP($B717,LT!$AH$7:$AN$3006,C$22,FALSE)</f>
        <v/>
      </c>
      <c r="D717" s="46" t="str">
        <f>VLOOKUP($B717,LT!$AH$7:$AN$3006,D$22,FALSE)</f>
        <v/>
      </c>
      <c r="E717" s="132" t="str">
        <f>VLOOKUP($B717,LT!$AH$7:$AN$3006,E$22,FALSE)</f>
        <v/>
      </c>
      <c r="F717" s="132" t="str">
        <f>VLOOKUP($B717,LT!$AH$7:$AN$3006,F$22,FALSE)</f>
        <v/>
      </c>
      <c r="G717" s="46" t="str">
        <f>VLOOKUP($B717,LT!$AH$7:$AN$3006,G$22,FALSE)</f>
        <v/>
      </c>
      <c r="H717" s="46" t="str">
        <f>VLOOKUP($B717,LT!$AH$7:$AN$3006,H$22,FALSE)</f>
        <v/>
      </c>
      <c r="I717" s="18">
        <v>694</v>
      </c>
    </row>
    <row r="718" spans="2:9" ht="30" customHeight="1" thickTop="1" thickBot="1" x14ac:dyDescent="0.3">
      <c r="B718" s="33">
        <f>LARGE(LT!$AH$7:$AH$3006,I718)</f>
        <v>4.3059999999997899E-2</v>
      </c>
      <c r="C718" s="46" t="str">
        <f>VLOOKUP($B718,LT!$AH$7:$AN$3006,C$22,FALSE)</f>
        <v/>
      </c>
      <c r="D718" s="46" t="str">
        <f>VLOOKUP($B718,LT!$AH$7:$AN$3006,D$22,FALSE)</f>
        <v/>
      </c>
      <c r="E718" s="132" t="str">
        <f>VLOOKUP($B718,LT!$AH$7:$AN$3006,E$22,FALSE)</f>
        <v/>
      </c>
      <c r="F718" s="132" t="str">
        <f>VLOOKUP($B718,LT!$AH$7:$AN$3006,F$22,FALSE)</f>
        <v/>
      </c>
      <c r="G718" s="46" t="str">
        <f>VLOOKUP($B718,LT!$AH$7:$AN$3006,G$22,FALSE)</f>
        <v/>
      </c>
      <c r="H718" s="46" t="str">
        <f>VLOOKUP($B718,LT!$AH$7:$AN$3006,H$22,FALSE)</f>
        <v/>
      </c>
      <c r="I718" s="18">
        <v>695</v>
      </c>
    </row>
    <row r="719" spans="2:9" ht="30" customHeight="1" thickTop="1" thickBot="1" x14ac:dyDescent="0.3">
      <c r="B719" s="33">
        <f>LARGE(LT!$AH$7:$AH$3006,I719)</f>
        <v>4.3049999999997902E-2</v>
      </c>
      <c r="C719" s="46" t="str">
        <f>VLOOKUP($B719,LT!$AH$7:$AN$3006,C$22,FALSE)</f>
        <v/>
      </c>
      <c r="D719" s="46" t="str">
        <f>VLOOKUP($B719,LT!$AH$7:$AN$3006,D$22,FALSE)</f>
        <v/>
      </c>
      <c r="E719" s="132" t="str">
        <f>VLOOKUP($B719,LT!$AH$7:$AN$3006,E$22,FALSE)</f>
        <v/>
      </c>
      <c r="F719" s="132" t="str">
        <f>VLOOKUP($B719,LT!$AH$7:$AN$3006,F$22,FALSE)</f>
        <v/>
      </c>
      <c r="G719" s="46" t="str">
        <f>VLOOKUP($B719,LT!$AH$7:$AN$3006,G$22,FALSE)</f>
        <v/>
      </c>
      <c r="H719" s="46" t="str">
        <f>VLOOKUP($B719,LT!$AH$7:$AN$3006,H$22,FALSE)</f>
        <v/>
      </c>
      <c r="I719" s="18">
        <v>696</v>
      </c>
    </row>
    <row r="720" spans="2:9" ht="30" customHeight="1" thickTop="1" thickBot="1" x14ac:dyDescent="0.3">
      <c r="B720" s="33">
        <f>LARGE(LT!$AH$7:$AH$3006,I720)</f>
        <v>4.3039999999997899E-2</v>
      </c>
      <c r="C720" s="46" t="str">
        <f>VLOOKUP($B720,LT!$AH$7:$AN$3006,C$22,FALSE)</f>
        <v/>
      </c>
      <c r="D720" s="46" t="str">
        <f>VLOOKUP($B720,LT!$AH$7:$AN$3006,D$22,FALSE)</f>
        <v/>
      </c>
      <c r="E720" s="132" t="str">
        <f>VLOOKUP($B720,LT!$AH$7:$AN$3006,E$22,FALSE)</f>
        <v/>
      </c>
      <c r="F720" s="132" t="str">
        <f>VLOOKUP($B720,LT!$AH$7:$AN$3006,F$22,FALSE)</f>
        <v/>
      </c>
      <c r="G720" s="46" t="str">
        <f>VLOOKUP($B720,LT!$AH$7:$AN$3006,G$22,FALSE)</f>
        <v/>
      </c>
      <c r="H720" s="46" t="str">
        <f>VLOOKUP($B720,LT!$AH$7:$AN$3006,H$22,FALSE)</f>
        <v/>
      </c>
      <c r="I720" s="18">
        <v>697</v>
      </c>
    </row>
    <row r="721" spans="2:9" ht="30" customHeight="1" thickTop="1" thickBot="1" x14ac:dyDescent="0.3">
      <c r="B721" s="33">
        <f>LARGE(LT!$AH$7:$AH$3006,I721)</f>
        <v>4.3029999999997903E-2</v>
      </c>
      <c r="C721" s="46" t="str">
        <f>VLOOKUP($B721,LT!$AH$7:$AN$3006,C$22,FALSE)</f>
        <v/>
      </c>
      <c r="D721" s="46" t="str">
        <f>VLOOKUP($B721,LT!$AH$7:$AN$3006,D$22,FALSE)</f>
        <v/>
      </c>
      <c r="E721" s="132" t="str">
        <f>VLOOKUP($B721,LT!$AH$7:$AN$3006,E$22,FALSE)</f>
        <v/>
      </c>
      <c r="F721" s="132" t="str">
        <f>VLOOKUP($B721,LT!$AH$7:$AN$3006,F$22,FALSE)</f>
        <v/>
      </c>
      <c r="G721" s="46" t="str">
        <f>VLOOKUP($B721,LT!$AH$7:$AN$3006,G$22,FALSE)</f>
        <v/>
      </c>
      <c r="H721" s="46" t="str">
        <f>VLOOKUP($B721,LT!$AH$7:$AN$3006,H$22,FALSE)</f>
        <v/>
      </c>
      <c r="I721" s="18">
        <v>698</v>
      </c>
    </row>
    <row r="722" spans="2:9" ht="30" customHeight="1" thickTop="1" thickBot="1" x14ac:dyDescent="0.3">
      <c r="B722" s="33">
        <f>LARGE(LT!$AH$7:$AH$3006,I722)</f>
        <v>4.30199999999979E-2</v>
      </c>
      <c r="C722" s="46" t="str">
        <f>VLOOKUP($B722,LT!$AH$7:$AN$3006,C$22,FALSE)</f>
        <v/>
      </c>
      <c r="D722" s="46" t="str">
        <f>VLOOKUP($B722,LT!$AH$7:$AN$3006,D$22,FALSE)</f>
        <v/>
      </c>
      <c r="E722" s="132" t="str">
        <f>VLOOKUP($B722,LT!$AH$7:$AN$3006,E$22,FALSE)</f>
        <v/>
      </c>
      <c r="F722" s="132" t="str">
        <f>VLOOKUP($B722,LT!$AH$7:$AN$3006,F$22,FALSE)</f>
        <v/>
      </c>
      <c r="G722" s="46" t="str">
        <f>VLOOKUP($B722,LT!$AH$7:$AN$3006,G$22,FALSE)</f>
        <v/>
      </c>
      <c r="H722" s="46" t="str">
        <f>VLOOKUP($B722,LT!$AH$7:$AN$3006,H$22,FALSE)</f>
        <v/>
      </c>
      <c r="I722" s="18">
        <v>699</v>
      </c>
    </row>
    <row r="723" spans="2:9" ht="30" customHeight="1" thickTop="1" thickBot="1" x14ac:dyDescent="0.3">
      <c r="B723" s="33">
        <f>LARGE(LT!$AH$7:$AH$3006,I723)</f>
        <v>4.3009999999997897E-2</v>
      </c>
      <c r="C723" s="46" t="str">
        <f>VLOOKUP($B723,LT!$AH$7:$AN$3006,C$22,FALSE)</f>
        <v/>
      </c>
      <c r="D723" s="46" t="str">
        <f>VLOOKUP($B723,LT!$AH$7:$AN$3006,D$22,FALSE)</f>
        <v/>
      </c>
      <c r="E723" s="132" t="str">
        <f>VLOOKUP($B723,LT!$AH$7:$AN$3006,E$22,FALSE)</f>
        <v/>
      </c>
      <c r="F723" s="132" t="str">
        <f>VLOOKUP($B723,LT!$AH$7:$AN$3006,F$22,FALSE)</f>
        <v/>
      </c>
      <c r="G723" s="46" t="str">
        <f>VLOOKUP($B723,LT!$AH$7:$AN$3006,G$22,FALSE)</f>
        <v/>
      </c>
      <c r="H723" s="46" t="str">
        <f>VLOOKUP($B723,LT!$AH$7:$AN$3006,H$22,FALSE)</f>
        <v/>
      </c>
      <c r="I723" s="18">
        <v>700</v>
      </c>
    </row>
    <row r="724" spans="2:9" ht="30" customHeight="1" thickTop="1" thickBot="1" x14ac:dyDescent="0.3">
      <c r="B724" s="33">
        <f>LARGE(LT!$AH$7:$AH$3006,I724)</f>
        <v>4.2999999999997901E-2</v>
      </c>
      <c r="C724" s="46" t="str">
        <f>VLOOKUP($B724,LT!$AH$7:$AN$3006,C$22,FALSE)</f>
        <v/>
      </c>
      <c r="D724" s="46" t="str">
        <f>VLOOKUP($B724,LT!$AH$7:$AN$3006,D$22,FALSE)</f>
        <v/>
      </c>
      <c r="E724" s="132" t="str">
        <f>VLOOKUP($B724,LT!$AH$7:$AN$3006,E$22,FALSE)</f>
        <v/>
      </c>
      <c r="F724" s="132" t="str">
        <f>VLOOKUP($B724,LT!$AH$7:$AN$3006,F$22,FALSE)</f>
        <v/>
      </c>
      <c r="G724" s="46" t="str">
        <f>VLOOKUP($B724,LT!$AH$7:$AN$3006,G$22,FALSE)</f>
        <v/>
      </c>
      <c r="H724" s="46" t="str">
        <f>VLOOKUP($B724,LT!$AH$7:$AN$3006,H$22,FALSE)</f>
        <v/>
      </c>
      <c r="I724" s="18">
        <v>701</v>
      </c>
    </row>
    <row r="725" spans="2:9" ht="30" customHeight="1" thickTop="1" thickBot="1" x14ac:dyDescent="0.3">
      <c r="B725" s="33">
        <f>LARGE(LT!$AH$7:$AH$3006,I725)</f>
        <v>4.2989999999997801E-2</v>
      </c>
      <c r="C725" s="46" t="str">
        <f>VLOOKUP($B725,LT!$AH$7:$AN$3006,C$22,FALSE)</f>
        <v/>
      </c>
      <c r="D725" s="46" t="str">
        <f>VLOOKUP($B725,LT!$AH$7:$AN$3006,D$22,FALSE)</f>
        <v/>
      </c>
      <c r="E725" s="132" t="str">
        <f>VLOOKUP($B725,LT!$AH$7:$AN$3006,E$22,FALSE)</f>
        <v/>
      </c>
      <c r="F725" s="132" t="str">
        <f>VLOOKUP($B725,LT!$AH$7:$AN$3006,F$22,FALSE)</f>
        <v/>
      </c>
      <c r="G725" s="46" t="str">
        <f>VLOOKUP($B725,LT!$AH$7:$AN$3006,G$22,FALSE)</f>
        <v/>
      </c>
      <c r="H725" s="46" t="str">
        <f>VLOOKUP($B725,LT!$AH$7:$AN$3006,H$22,FALSE)</f>
        <v/>
      </c>
      <c r="I725" s="18">
        <v>702</v>
      </c>
    </row>
    <row r="726" spans="2:9" ht="30" customHeight="1" thickTop="1" thickBot="1" x14ac:dyDescent="0.3">
      <c r="B726" s="33">
        <f>LARGE(LT!$AH$7:$AH$3006,I726)</f>
        <v>4.2979999999997902E-2</v>
      </c>
      <c r="C726" s="46" t="str">
        <f>VLOOKUP($B726,LT!$AH$7:$AN$3006,C$22,FALSE)</f>
        <v/>
      </c>
      <c r="D726" s="46" t="str">
        <f>VLOOKUP($B726,LT!$AH$7:$AN$3006,D$22,FALSE)</f>
        <v/>
      </c>
      <c r="E726" s="132" t="str">
        <f>VLOOKUP($B726,LT!$AH$7:$AN$3006,E$22,FALSE)</f>
        <v/>
      </c>
      <c r="F726" s="132" t="str">
        <f>VLOOKUP($B726,LT!$AH$7:$AN$3006,F$22,FALSE)</f>
        <v/>
      </c>
      <c r="G726" s="46" t="str">
        <f>VLOOKUP($B726,LT!$AH$7:$AN$3006,G$22,FALSE)</f>
        <v/>
      </c>
      <c r="H726" s="46" t="str">
        <f>VLOOKUP($B726,LT!$AH$7:$AN$3006,H$22,FALSE)</f>
        <v/>
      </c>
      <c r="I726" s="18">
        <v>703</v>
      </c>
    </row>
    <row r="727" spans="2:9" ht="30" customHeight="1" thickTop="1" thickBot="1" x14ac:dyDescent="0.3">
      <c r="B727" s="33">
        <f>LARGE(LT!$AH$7:$AH$3006,I727)</f>
        <v>4.2969999999997899E-2</v>
      </c>
      <c r="C727" s="46" t="str">
        <f>VLOOKUP($B727,LT!$AH$7:$AN$3006,C$22,FALSE)</f>
        <v/>
      </c>
      <c r="D727" s="46" t="str">
        <f>VLOOKUP($B727,LT!$AH$7:$AN$3006,D$22,FALSE)</f>
        <v/>
      </c>
      <c r="E727" s="132" t="str">
        <f>VLOOKUP($B727,LT!$AH$7:$AN$3006,E$22,FALSE)</f>
        <v/>
      </c>
      <c r="F727" s="132" t="str">
        <f>VLOOKUP($B727,LT!$AH$7:$AN$3006,F$22,FALSE)</f>
        <v/>
      </c>
      <c r="G727" s="46" t="str">
        <f>VLOOKUP($B727,LT!$AH$7:$AN$3006,G$22,FALSE)</f>
        <v/>
      </c>
      <c r="H727" s="46" t="str">
        <f>VLOOKUP($B727,LT!$AH$7:$AN$3006,H$22,FALSE)</f>
        <v/>
      </c>
      <c r="I727" s="18">
        <v>704</v>
      </c>
    </row>
    <row r="728" spans="2:9" ht="30" customHeight="1" thickTop="1" thickBot="1" x14ac:dyDescent="0.3">
      <c r="B728" s="33">
        <f>LARGE(LT!$AH$7:$AH$3006,I728)</f>
        <v>4.2959999999997799E-2</v>
      </c>
      <c r="C728" s="46" t="str">
        <f>VLOOKUP($B728,LT!$AH$7:$AN$3006,C$22,FALSE)</f>
        <v/>
      </c>
      <c r="D728" s="46" t="str">
        <f>VLOOKUP($B728,LT!$AH$7:$AN$3006,D$22,FALSE)</f>
        <v/>
      </c>
      <c r="E728" s="132" t="str">
        <f>VLOOKUP($B728,LT!$AH$7:$AN$3006,E$22,FALSE)</f>
        <v/>
      </c>
      <c r="F728" s="132" t="str">
        <f>VLOOKUP($B728,LT!$AH$7:$AN$3006,F$22,FALSE)</f>
        <v/>
      </c>
      <c r="G728" s="46" t="str">
        <f>VLOOKUP($B728,LT!$AH$7:$AN$3006,G$22,FALSE)</f>
        <v/>
      </c>
      <c r="H728" s="46" t="str">
        <f>VLOOKUP($B728,LT!$AH$7:$AN$3006,H$22,FALSE)</f>
        <v/>
      </c>
      <c r="I728" s="18">
        <v>705</v>
      </c>
    </row>
    <row r="729" spans="2:9" ht="30" customHeight="1" thickTop="1" thickBot="1" x14ac:dyDescent="0.3">
      <c r="B729" s="33">
        <f>LARGE(LT!$AH$7:$AH$3006,I729)</f>
        <v>4.2949999999997802E-2</v>
      </c>
      <c r="C729" s="46" t="str">
        <f>VLOOKUP($B729,LT!$AH$7:$AN$3006,C$22,FALSE)</f>
        <v/>
      </c>
      <c r="D729" s="46" t="str">
        <f>VLOOKUP($B729,LT!$AH$7:$AN$3006,D$22,FALSE)</f>
        <v/>
      </c>
      <c r="E729" s="132" t="str">
        <f>VLOOKUP($B729,LT!$AH$7:$AN$3006,E$22,FALSE)</f>
        <v/>
      </c>
      <c r="F729" s="132" t="str">
        <f>VLOOKUP($B729,LT!$AH$7:$AN$3006,F$22,FALSE)</f>
        <v/>
      </c>
      <c r="G729" s="46" t="str">
        <f>VLOOKUP($B729,LT!$AH$7:$AN$3006,G$22,FALSE)</f>
        <v/>
      </c>
      <c r="H729" s="46" t="str">
        <f>VLOOKUP($B729,LT!$AH$7:$AN$3006,H$22,FALSE)</f>
        <v/>
      </c>
      <c r="I729" s="18">
        <v>706</v>
      </c>
    </row>
    <row r="730" spans="2:9" ht="30" customHeight="1" thickTop="1" thickBot="1" x14ac:dyDescent="0.3">
      <c r="B730" s="33">
        <f>LARGE(LT!$AH$7:$AH$3006,I730)</f>
        <v>4.2939999999997799E-2</v>
      </c>
      <c r="C730" s="46" t="str">
        <f>VLOOKUP($B730,LT!$AH$7:$AN$3006,C$22,FALSE)</f>
        <v/>
      </c>
      <c r="D730" s="46" t="str">
        <f>VLOOKUP($B730,LT!$AH$7:$AN$3006,D$22,FALSE)</f>
        <v/>
      </c>
      <c r="E730" s="132" t="str">
        <f>VLOOKUP($B730,LT!$AH$7:$AN$3006,E$22,FALSE)</f>
        <v/>
      </c>
      <c r="F730" s="132" t="str">
        <f>VLOOKUP($B730,LT!$AH$7:$AN$3006,F$22,FALSE)</f>
        <v/>
      </c>
      <c r="G730" s="46" t="str">
        <f>VLOOKUP($B730,LT!$AH$7:$AN$3006,G$22,FALSE)</f>
        <v/>
      </c>
      <c r="H730" s="46" t="str">
        <f>VLOOKUP($B730,LT!$AH$7:$AN$3006,H$22,FALSE)</f>
        <v/>
      </c>
      <c r="I730" s="18">
        <v>707</v>
      </c>
    </row>
    <row r="731" spans="2:9" ht="30" customHeight="1" thickTop="1" thickBot="1" x14ac:dyDescent="0.3">
      <c r="B731" s="33">
        <f>LARGE(LT!$AH$7:$AH$3006,I731)</f>
        <v>4.2929999999997803E-2</v>
      </c>
      <c r="C731" s="46" t="str">
        <f>VLOOKUP($B731,LT!$AH$7:$AN$3006,C$22,FALSE)</f>
        <v/>
      </c>
      <c r="D731" s="46" t="str">
        <f>VLOOKUP($B731,LT!$AH$7:$AN$3006,D$22,FALSE)</f>
        <v/>
      </c>
      <c r="E731" s="132" t="str">
        <f>VLOOKUP($B731,LT!$AH$7:$AN$3006,E$22,FALSE)</f>
        <v/>
      </c>
      <c r="F731" s="132" t="str">
        <f>VLOOKUP($B731,LT!$AH$7:$AN$3006,F$22,FALSE)</f>
        <v/>
      </c>
      <c r="G731" s="46" t="str">
        <f>VLOOKUP($B731,LT!$AH$7:$AN$3006,G$22,FALSE)</f>
        <v/>
      </c>
      <c r="H731" s="46" t="str">
        <f>VLOOKUP($B731,LT!$AH$7:$AN$3006,H$22,FALSE)</f>
        <v/>
      </c>
      <c r="I731" s="18">
        <v>708</v>
      </c>
    </row>
    <row r="732" spans="2:9" ht="30" customHeight="1" thickTop="1" thickBot="1" x14ac:dyDescent="0.3">
      <c r="B732" s="33">
        <f>LARGE(LT!$AH$7:$AH$3006,I732)</f>
        <v>4.29199999999978E-2</v>
      </c>
      <c r="C732" s="46" t="str">
        <f>VLOOKUP($B732,LT!$AH$7:$AN$3006,C$22,FALSE)</f>
        <v/>
      </c>
      <c r="D732" s="46" t="str">
        <f>VLOOKUP($B732,LT!$AH$7:$AN$3006,D$22,FALSE)</f>
        <v/>
      </c>
      <c r="E732" s="132" t="str">
        <f>VLOOKUP($B732,LT!$AH$7:$AN$3006,E$22,FALSE)</f>
        <v/>
      </c>
      <c r="F732" s="132" t="str">
        <f>VLOOKUP($B732,LT!$AH$7:$AN$3006,F$22,FALSE)</f>
        <v/>
      </c>
      <c r="G732" s="46" t="str">
        <f>VLOOKUP($B732,LT!$AH$7:$AN$3006,G$22,FALSE)</f>
        <v/>
      </c>
      <c r="H732" s="46" t="str">
        <f>VLOOKUP($B732,LT!$AH$7:$AN$3006,H$22,FALSE)</f>
        <v/>
      </c>
      <c r="I732" s="18">
        <v>709</v>
      </c>
    </row>
    <row r="733" spans="2:9" ht="30" customHeight="1" thickTop="1" thickBot="1" x14ac:dyDescent="0.3">
      <c r="B733" s="33">
        <f>LARGE(LT!$AH$7:$AH$3006,I733)</f>
        <v>4.2909999999997797E-2</v>
      </c>
      <c r="C733" s="46" t="str">
        <f>VLOOKUP($B733,LT!$AH$7:$AN$3006,C$22,FALSE)</f>
        <v/>
      </c>
      <c r="D733" s="46" t="str">
        <f>VLOOKUP($B733,LT!$AH$7:$AN$3006,D$22,FALSE)</f>
        <v/>
      </c>
      <c r="E733" s="132" t="str">
        <f>VLOOKUP($B733,LT!$AH$7:$AN$3006,E$22,FALSE)</f>
        <v/>
      </c>
      <c r="F733" s="132" t="str">
        <f>VLOOKUP($B733,LT!$AH$7:$AN$3006,F$22,FALSE)</f>
        <v/>
      </c>
      <c r="G733" s="46" t="str">
        <f>VLOOKUP($B733,LT!$AH$7:$AN$3006,G$22,FALSE)</f>
        <v/>
      </c>
      <c r="H733" s="46" t="str">
        <f>VLOOKUP($B733,LT!$AH$7:$AN$3006,H$22,FALSE)</f>
        <v/>
      </c>
      <c r="I733" s="18">
        <v>710</v>
      </c>
    </row>
    <row r="734" spans="2:9" ht="30" customHeight="1" thickTop="1" thickBot="1" x14ac:dyDescent="0.3">
      <c r="B734" s="33">
        <f>LARGE(LT!$AH$7:$AH$3006,I734)</f>
        <v>4.2899999999997801E-2</v>
      </c>
      <c r="C734" s="46" t="str">
        <f>VLOOKUP($B734,LT!$AH$7:$AN$3006,C$22,FALSE)</f>
        <v/>
      </c>
      <c r="D734" s="46" t="str">
        <f>VLOOKUP($B734,LT!$AH$7:$AN$3006,D$22,FALSE)</f>
        <v/>
      </c>
      <c r="E734" s="132" t="str">
        <f>VLOOKUP($B734,LT!$AH$7:$AN$3006,E$22,FALSE)</f>
        <v/>
      </c>
      <c r="F734" s="132" t="str">
        <f>VLOOKUP($B734,LT!$AH$7:$AN$3006,F$22,FALSE)</f>
        <v/>
      </c>
      <c r="G734" s="46" t="str">
        <f>VLOOKUP($B734,LT!$AH$7:$AN$3006,G$22,FALSE)</f>
        <v/>
      </c>
      <c r="H734" s="46" t="str">
        <f>VLOOKUP($B734,LT!$AH$7:$AN$3006,H$22,FALSE)</f>
        <v/>
      </c>
      <c r="I734" s="18">
        <v>711</v>
      </c>
    </row>
    <row r="735" spans="2:9" ht="30" customHeight="1" thickTop="1" thickBot="1" x14ac:dyDescent="0.3">
      <c r="B735" s="33">
        <f>LARGE(LT!$AH$7:$AH$3006,I735)</f>
        <v>4.2889999999997798E-2</v>
      </c>
      <c r="C735" s="46" t="str">
        <f>VLOOKUP($B735,LT!$AH$7:$AN$3006,C$22,FALSE)</f>
        <v/>
      </c>
      <c r="D735" s="46" t="str">
        <f>VLOOKUP($B735,LT!$AH$7:$AN$3006,D$22,FALSE)</f>
        <v/>
      </c>
      <c r="E735" s="132" t="str">
        <f>VLOOKUP($B735,LT!$AH$7:$AN$3006,E$22,FALSE)</f>
        <v/>
      </c>
      <c r="F735" s="132" t="str">
        <f>VLOOKUP($B735,LT!$AH$7:$AN$3006,F$22,FALSE)</f>
        <v/>
      </c>
      <c r="G735" s="46" t="str">
        <f>VLOOKUP($B735,LT!$AH$7:$AN$3006,G$22,FALSE)</f>
        <v/>
      </c>
      <c r="H735" s="46" t="str">
        <f>VLOOKUP($B735,LT!$AH$7:$AN$3006,H$22,FALSE)</f>
        <v/>
      </c>
      <c r="I735" s="18">
        <v>712</v>
      </c>
    </row>
    <row r="736" spans="2:9" ht="30" customHeight="1" thickTop="1" thickBot="1" x14ac:dyDescent="0.3">
      <c r="B736" s="33">
        <f>LARGE(LT!$AH$7:$AH$3006,I736)</f>
        <v>4.2879999999997802E-2</v>
      </c>
      <c r="C736" s="46" t="str">
        <f>VLOOKUP($B736,LT!$AH$7:$AN$3006,C$22,FALSE)</f>
        <v/>
      </c>
      <c r="D736" s="46" t="str">
        <f>VLOOKUP($B736,LT!$AH$7:$AN$3006,D$22,FALSE)</f>
        <v/>
      </c>
      <c r="E736" s="132" t="str">
        <f>VLOOKUP($B736,LT!$AH$7:$AN$3006,E$22,FALSE)</f>
        <v/>
      </c>
      <c r="F736" s="132" t="str">
        <f>VLOOKUP($B736,LT!$AH$7:$AN$3006,F$22,FALSE)</f>
        <v/>
      </c>
      <c r="G736" s="46" t="str">
        <f>VLOOKUP($B736,LT!$AH$7:$AN$3006,G$22,FALSE)</f>
        <v/>
      </c>
      <c r="H736" s="46" t="str">
        <f>VLOOKUP($B736,LT!$AH$7:$AN$3006,H$22,FALSE)</f>
        <v/>
      </c>
      <c r="I736" s="18">
        <v>713</v>
      </c>
    </row>
    <row r="737" spans="2:9" ht="30" customHeight="1" thickTop="1" thickBot="1" x14ac:dyDescent="0.3">
      <c r="B737" s="33">
        <f>LARGE(LT!$AH$7:$AH$3006,I737)</f>
        <v>4.2869999999997799E-2</v>
      </c>
      <c r="C737" s="46" t="str">
        <f>VLOOKUP($B737,LT!$AH$7:$AN$3006,C$22,FALSE)</f>
        <v/>
      </c>
      <c r="D737" s="46" t="str">
        <f>VLOOKUP($B737,LT!$AH$7:$AN$3006,D$22,FALSE)</f>
        <v/>
      </c>
      <c r="E737" s="132" t="str">
        <f>VLOOKUP($B737,LT!$AH$7:$AN$3006,E$22,FALSE)</f>
        <v/>
      </c>
      <c r="F737" s="132" t="str">
        <f>VLOOKUP($B737,LT!$AH$7:$AN$3006,F$22,FALSE)</f>
        <v/>
      </c>
      <c r="G737" s="46" t="str">
        <f>VLOOKUP($B737,LT!$AH$7:$AN$3006,G$22,FALSE)</f>
        <v/>
      </c>
      <c r="H737" s="46" t="str">
        <f>VLOOKUP($B737,LT!$AH$7:$AN$3006,H$22,FALSE)</f>
        <v/>
      </c>
      <c r="I737" s="18">
        <v>714</v>
      </c>
    </row>
    <row r="738" spans="2:9" ht="30" customHeight="1" thickTop="1" thickBot="1" x14ac:dyDescent="0.3">
      <c r="B738" s="33">
        <f>LARGE(LT!$AH$7:$AH$3006,I738)</f>
        <v>4.2859999999997803E-2</v>
      </c>
      <c r="C738" s="46" t="str">
        <f>VLOOKUP($B738,LT!$AH$7:$AN$3006,C$22,FALSE)</f>
        <v/>
      </c>
      <c r="D738" s="46" t="str">
        <f>VLOOKUP($B738,LT!$AH$7:$AN$3006,D$22,FALSE)</f>
        <v/>
      </c>
      <c r="E738" s="132" t="str">
        <f>VLOOKUP($B738,LT!$AH$7:$AN$3006,E$22,FALSE)</f>
        <v/>
      </c>
      <c r="F738" s="132" t="str">
        <f>VLOOKUP($B738,LT!$AH$7:$AN$3006,F$22,FALSE)</f>
        <v/>
      </c>
      <c r="G738" s="46" t="str">
        <f>VLOOKUP($B738,LT!$AH$7:$AN$3006,G$22,FALSE)</f>
        <v/>
      </c>
      <c r="H738" s="46" t="str">
        <f>VLOOKUP($B738,LT!$AH$7:$AN$3006,H$22,FALSE)</f>
        <v/>
      </c>
      <c r="I738" s="18">
        <v>715</v>
      </c>
    </row>
    <row r="739" spans="2:9" ht="30" customHeight="1" thickTop="1" thickBot="1" x14ac:dyDescent="0.3">
      <c r="B739" s="33">
        <f>LARGE(LT!$AH$7:$AH$3006,I739)</f>
        <v>4.28499999999978E-2</v>
      </c>
      <c r="C739" s="46" t="str">
        <f>VLOOKUP($B739,LT!$AH$7:$AN$3006,C$22,FALSE)</f>
        <v/>
      </c>
      <c r="D739" s="46" t="str">
        <f>VLOOKUP($B739,LT!$AH$7:$AN$3006,D$22,FALSE)</f>
        <v/>
      </c>
      <c r="E739" s="132" t="str">
        <f>VLOOKUP($B739,LT!$AH$7:$AN$3006,E$22,FALSE)</f>
        <v/>
      </c>
      <c r="F739" s="132" t="str">
        <f>VLOOKUP($B739,LT!$AH$7:$AN$3006,F$22,FALSE)</f>
        <v/>
      </c>
      <c r="G739" s="46" t="str">
        <f>VLOOKUP($B739,LT!$AH$7:$AN$3006,G$22,FALSE)</f>
        <v/>
      </c>
      <c r="H739" s="46" t="str">
        <f>VLOOKUP($B739,LT!$AH$7:$AN$3006,H$22,FALSE)</f>
        <v/>
      </c>
      <c r="I739" s="18">
        <v>716</v>
      </c>
    </row>
    <row r="740" spans="2:9" ht="30" customHeight="1" thickTop="1" thickBot="1" x14ac:dyDescent="0.3">
      <c r="B740" s="33">
        <f>LARGE(LT!$AH$7:$AH$3006,I740)</f>
        <v>4.2839999999997803E-2</v>
      </c>
      <c r="C740" s="46" t="str">
        <f>VLOOKUP($B740,LT!$AH$7:$AN$3006,C$22,FALSE)</f>
        <v/>
      </c>
      <c r="D740" s="46" t="str">
        <f>VLOOKUP($B740,LT!$AH$7:$AN$3006,D$22,FALSE)</f>
        <v/>
      </c>
      <c r="E740" s="132" t="str">
        <f>VLOOKUP($B740,LT!$AH$7:$AN$3006,E$22,FALSE)</f>
        <v/>
      </c>
      <c r="F740" s="132" t="str">
        <f>VLOOKUP($B740,LT!$AH$7:$AN$3006,F$22,FALSE)</f>
        <v/>
      </c>
      <c r="G740" s="46" t="str">
        <f>VLOOKUP($B740,LT!$AH$7:$AN$3006,G$22,FALSE)</f>
        <v/>
      </c>
      <c r="H740" s="46" t="str">
        <f>VLOOKUP($B740,LT!$AH$7:$AN$3006,H$22,FALSE)</f>
        <v/>
      </c>
      <c r="I740" s="18">
        <v>717</v>
      </c>
    </row>
    <row r="741" spans="2:9" ht="30" customHeight="1" thickTop="1" thickBot="1" x14ac:dyDescent="0.3">
      <c r="B741" s="33">
        <f>LARGE(LT!$AH$7:$AH$3006,I741)</f>
        <v>4.28299999999978E-2</v>
      </c>
      <c r="C741" s="46" t="str">
        <f>VLOOKUP($B741,LT!$AH$7:$AN$3006,C$22,FALSE)</f>
        <v/>
      </c>
      <c r="D741" s="46" t="str">
        <f>VLOOKUP($B741,LT!$AH$7:$AN$3006,D$22,FALSE)</f>
        <v/>
      </c>
      <c r="E741" s="132" t="str">
        <f>VLOOKUP($B741,LT!$AH$7:$AN$3006,E$22,FALSE)</f>
        <v/>
      </c>
      <c r="F741" s="132" t="str">
        <f>VLOOKUP($B741,LT!$AH$7:$AN$3006,F$22,FALSE)</f>
        <v/>
      </c>
      <c r="G741" s="46" t="str">
        <f>VLOOKUP($B741,LT!$AH$7:$AN$3006,G$22,FALSE)</f>
        <v/>
      </c>
      <c r="H741" s="46" t="str">
        <f>VLOOKUP($B741,LT!$AH$7:$AN$3006,H$22,FALSE)</f>
        <v/>
      </c>
      <c r="I741" s="18">
        <v>718</v>
      </c>
    </row>
    <row r="742" spans="2:9" ht="30" customHeight="1" thickTop="1" thickBot="1" x14ac:dyDescent="0.3">
      <c r="B742" s="33">
        <f>LARGE(LT!$AH$7:$AH$3006,I742)</f>
        <v>4.2819999999997797E-2</v>
      </c>
      <c r="C742" s="46" t="str">
        <f>VLOOKUP($B742,LT!$AH$7:$AN$3006,C$22,FALSE)</f>
        <v/>
      </c>
      <c r="D742" s="46" t="str">
        <f>VLOOKUP($B742,LT!$AH$7:$AN$3006,D$22,FALSE)</f>
        <v/>
      </c>
      <c r="E742" s="132" t="str">
        <f>VLOOKUP($B742,LT!$AH$7:$AN$3006,E$22,FALSE)</f>
        <v/>
      </c>
      <c r="F742" s="132" t="str">
        <f>VLOOKUP($B742,LT!$AH$7:$AN$3006,F$22,FALSE)</f>
        <v/>
      </c>
      <c r="G742" s="46" t="str">
        <f>VLOOKUP($B742,LT!$AH$7:$AN$3006,G$22,FALSE)</f>
        <v/>
      </c>
      <c r="H742" s="46" t="str">
        <f>VLOOKUP($B742,LT!$AH$7:$AN$3006,H$22,FALSE)</f>
        <v/>
      </c>
      <c r="I742" s="18">
        <v>719</v>
      </c>
    </row>
    <row r="743" spans="2:9" ht="30" customHeight="1" thickTop="1" thickBot="1" x14ac:dyDescent="0.3">
      <c r="B743" s="33">
        <f>LARGE(LT!$AH$7:$AH$3006,I743)</f>
        <v>4.2809999999997801E-2</v>
      </c>
      <c r="C743" s="46" t="str">
        <f>VLOOKUP($B743,LT!$AH$7:$AN$3006,C$22,FALSE)</f>
        <v/>
      </c>
      <c r="D743" s="46" t="str">
        <f>VLOOKUP($B743,LT!$AH$7:$AN$3006,D$22,FALSE)</f>
        <v/>
      </c>
      <c r="E743" s="132" t="str">
        <f>VLOOKUP($B743,LT!$AH$7:$AN$3006,E$22,FALSE)</f>
        <v/>
      </c>
      <c r="F743" s="132" t="str">
        <f>VLOOKUP($B743,LT!$AH$7:$AN$3006,F$22,FALSE)</f>
        <v/>
      </c>
      <c r="G743" s="46" t="str">
        <f>VLOOKUP($B743,LT!$AH$7:$AN$3006,G$22,FALSE)</f>
        <v/>
      </c>
      <c r="H743" s="46" t="str">
        <f>VLOOKUP($B743,LT!$AH$7:$AN$3006,H$22,FALSE)</f>
        <v/>
      </c>
      <c r="I743" s="18">
        <v>720</v>
      </c>
    </row>
    <row r="744" spans="2:9" ht="30" customHeight="1" thickTop="1" thickBot="1" x14ac:dyDescent="0.3">
      <c r="B744" s="33">
        <f>LARGE(LT!$AH$7:$AH$3006,I744)</f>
        <v>4.2799999999997798E-2</v>
      </c>
      <c r="C744" s="46" t="str">
        <f>VLOOKUP($B744,LT!$AH$7:$AN$3006,C$22,FALSE)</f>
        <v/>
      </c>
      <c r="D744" s="46" t="str">
        <f>VLOOKUP($B744,LT!$AH$7:$AN$3006,D$22,FALSE)</f>
        <v/>
      </c>
      <c r="E744" s="132" t="str">
        <f>VLOOKUP($B744,LT!$AH$7:$AN$3006,E$22,FALSE)</f>
        <v/>
      </c>
      <c r="F744" s="132" t="str">
        <f>VLOOKUP($B744,LT!$AH$7:$AN$3006,F$22,FALSE)</f>
        <v/>
      </c>
      <c r="G744" s="46" t="str">
        <f>VLOOKUP($B744,LT!$AH$7:$AN$3006,G$22,FALSE)</f>
        <v/>
      </c>
      <c r="H744" s="46" t="str">
        <f>VLOOKUP($B744,LT!$AH$7:$AN$3006,H$22,FALSE)</f>
        <v/>
      </c>
      <c r="I744" s="18">
        <v>721</v>
      </c>
    </row>
    <row r="745" spans="2:9" ht="30" customHeight="1" thickTop="1" thickBot="1" x14ac:dyDescent="0.3">
      <c r="B745" s="33">
        <f>LARGE(LT!$AH$7:$AH$3006,I745)</f>
        <v>4.2789999999997802E-2</v>
      </c>
      <c r="C745" s="46" t="str">
        <f>VLOOKUP($B745,LT!$AH$7:$AN$3006,C$22,FALSE)</f>
        <v/>
      </c>
      <c r="D745" s="46" t="str">
        <f>VLOOKUP($B745,LT!$AH$7:$AN$3006,D$22,FALSE)</f>
        <v/>
      </c>
      <c r="E745" s="132" t="str">
        <f>VLOOKUP($B745,LT!$AH$7:$AN$3006,E$22,FALSE)</f>
        <v/>
      </c>
      <c r="F745" s="132" t="str">
        <f>VLOOKUP($B745,LT!$AH$7:$AN$3006,F$22,FALSE)</f>
        <v/>
      </c>
      <c r="G745" s="46" t="str">
        <f>VLOOKUP($B745,LT!$AH$7:$AN$3006,G$22,FALSE)</f>
        <v/>
      </c>
      <c r="H745" s="46" t="str">
        <f>VLOOKUP($B745,LT!$AH$7:$AN$3006,H$22,FALSE)</f>
        <v/>
      </c>
      <c r="I745" s="18">
        <v>722</v>
      </c>
    </row>
    <row r="746" spans="2:9" ht="30" customHeight="1" thickTop="1" thickBot="1" x14ac:dyDescent="0.3">
      <c r="B746" s="33">
        <f>LARGE(LT!$AH$7:$AH$3006,I746)</f>
        <v>4.2779999999997799E-2</v>
      </c>
      <c r="C746" s="46" t="str">
        <f>VLOOKUP($B746,LT!$AH$7:$AN$3006,C$22,FALSE)</f>
        <v/>
      </c>
      <c r="D746" s="46" t="str">
        <f>VLOOKUP($B746,LT!$AH$7:$AN$3006,D$22,FALSE)</f>
        <v/>
      </c>
      <c r="E746" s="132" t="str">
        <f>VLOOKUP($B746,LT!$AH$7:$AN$3006,E$22,FALSE)</f>
        <v/>
      </c>
      <c r="F746" s="132" t="str">
        <f>VLOOKUP($B746,LT!$AH$7:$AN$3006,F$22,FALSE)</f>
        <v/>
      </c>
      <c r="G746" s="46" t="str">
        <f>VLOOKUP($B746,LT!$AH$7:$AN$3006,G$22,FALSE)</f>
        <v/>
      </c>
      <c r="H746" s="46" t="str">
        <f>VLOOKUP($B746,LT!$AH$7:$AN$3006,H$22,FALSE)</f>
        <v/>
      </c>
      <c r="I746" s="18">
        <v>723</v>
      </c>
    </row>
    <row r="747" spans="2:9" ht="30" customHeight="1" thickTop="1" thickBot="1" x14ac:dyDescent="0.3">
      <c r="B747" s="33">
        <f>LARGE(LT!$AH$7:$AH$3006,I747)</f>
        <v>4.2769999999997803E-2</v>
      </c>
      <c r="C747" s="46" t="str">
        <f>VLOOKUP($B747,LT!$AH$7:$AN$3006,C$22,FALSE)</f>
        <v/>
      </c>
      <c r="D747" s="46" t="str">
        <f>VLOOKUP($B747,LT!$AH$7:$AN$3006,D$22,FALSE)</f>
        <v/>
      </c>
      <c r="E747" s="132" t="str">
        <f>VLOOKUP($B747,LT!$AH$7:$AN$3006,E$22,FALSE)</f>
        <v/>
      </c>
      <c r="F747" s="132" t="str">
        <f>VLOOKUP($B747,LT!$AH$7:$AN$3006,F$22,FALSE)</f>
        <v/>
      </c>
      <c r="G747" s="46" t="str">
        <f>VLOOKUP($B747,LT!$AH$7:$AN$3006,G$22,FALSE)</f>
        <v/>
      </c>
      <c r="H747" s="46" t="str">
        <f>VLOOKUP($B747,LT!$AH$7:$AN$3006,H$22,FALSE)</f>
        <v/>
      </c>
      <c r="I747" s="18">
        <v>724</v>
      </c>
    </row>
    <row r="748" spans="2:9" ht="30" customHeight="1" thickTop="1" thickBot="1" x14ac:dyDescent="0.3">
      <c r="B748" s="33">
        <f>LARGE(LT!$AH$7:$AH$3006,I748)</f>
        <v>4.27599999999978E-2</v>
      </c>
      <c r="C748" s="46" t="str">
        <f>VLOOKUP($B748,LT!$AH$7:$AN$3006,C$22,FALSE)</f>
        <v/>
      </c>
      <c r="D748" s="46" t="str">
        <f>VLOOKUP($B748,LT!$AH$7:$AN$3006,D$22,FALSE)</f>
        <v/>
      </c>
      <c r="E748" s="132" t="str">
        <f>VLOOKUP($B748,LT!$AH$7:$AN$3006,E$22,FALSE)</f>
        <v/>
      </c>
      <c r="F748" s="132" t="str">
        <f>VLOOKUP($B748,LT!$AH$7:$AN$3006,F$22,FALSE)</f>
        <v/>
      </c>
      <c r="G748" s="46" t="str">
        <f>VLOOKUP($B748,LT!$AH$7:$AN$3006,G$22,FALSE)</f>
        <v/>
      </c>
      <c r="H748" s="46" t="str">
        <f>VLOOKUP($B748,LT!$AH$7:$AN$3006,H$22,FALSE)</f>
        <v/>
      </c>
      <c r="I748" s="18">
        <v>725</v>
      </c>
    </row>
    <row r="749" spans="2:9" ht="30" customHeight="1" thickTop="1" thickBot="1" x14ac:dyDescent="0.3">
      <c r="B749" s="33">
        <f>LARGE(LT!$AH$7:$AH$3006,I749)</f>
        <v>4.2749999999997797E-2</v>
      </c>
      <c r="C749" s="46" t="str">
        <f>VLOOKUP($B749,LT!$AH$7:$AN$3006,C$22,FALSE)</f>
        <v/>
      </c>
      <c r="D749" s="46" t="str">
        <f>VLOOKUP($B749,LT!$AH$7:$AN$3006,D$22,FALSE)</f>
        <v/>
      </c>
      <c r="E749" s="132" t="str">
        <f>VLOOKUP($B749,LT!$AH$7:$AN$3006,E$22,FALSE)</f>
        <v/>
      </c>
      <c r="F749" s="132" t="str">
        <f>VLOOKUP($B749,LT!$AH$7:$AN$3006,F$22,FALSE)</f>
        <v/>
      </c>
      <c r="G749" s="46" t="str">
        <f>VLOOKUP($B749,LT!$AH$7:$AN$3006,G$22,FALSE)</f>
        <v/>
      </c>
      <c r="H749" s="46" t="str">
        <f>VLOOKUP($B749,LT!$AH$7:$AN$3006,H$22,FALSE)</f>
        <v/>
      </c>
      <c r="I749" s="18">
        <v>726</v>
      </c>
    </row>
    <row r="750" spans="2:9" ht="30" customHeight="1" thickTop="1" thickBot="1" x14ac:dyDescent="0.3">
      <c r="B750" s="33">
        <f>LARGE(LT!$AH$7:$AH$3006,I750)</f>
        <v>4.2739999999997801E-2</v>
      </c>
      <c r="C750" s="46" t="str">
        <f>VLOOKUP($B750,LT!$AH$7:$AN$3006,C$22,FALSE)</f>
        <v/>
      </c>
      <c r="D750" s="46" t="str">
        <f>VLOOKUP($B750,LT!$AH$7:$AN$3006,D$22,FALSE)</f>
        <v/>
      </c>
      <c r="E750" s="132" t="str">
        <f>VLOOKUP($B750,LT!$AH$7:$AN$3006,E$22,FALSE)</f>
        <v/>
      </c>
      <c r="F750" s="132" t="str">
        <f>VLOOKUP($B750,LT!$AH$7:$AN$3006,F$22,FALSE)</f>
        <v/>
      </c>
      <c r="G750" s="46" t="str">
        <f>VLOOKUP($B750,LT!$AH$7:$AN$3006,G$22,FALSE)</f>
        <v/>
      </c>
      <c r="H750" s="46" t="str">
        <f>VLOOKUP($B750,LT!$AH$7:$AN$3006,H$22,FALSE)</f>
        <v/>
      </c>
      <c r="I750" s="18">
        <v>727</v>
      </c>
    </row>
    <row r="751" spans="2:9" ht="30" customHeight="1" thickTop="1" thickBot="1" x14ac:dyDescent="0.3">
      <c r="B751" s="33">
        <f>LARGE(LT!$AH$7:$AH$3006,I751)</f>
        <v>4.2729999999997798E-2</v>
      </c>
      <c r="C751" s="46" t="str">
        <f>VLOOKUP($B751,LT!$AH$7:$AN$3006,C$22,FALSE)</f>
        <v/>
      </c>
      <c r="D751" s="46" t="str">
        <f>VLOOKUP($B751,LT!$AH$7:$AN$3006,D$22,FALSE)</f>
        <v/>
      </c>
      <c r="E751" s="132" t="str">
        <f>VLOOKUP($B751,LT!$AH$7:$AN$3006,E$22,FALSE)</f>
        <v/>
      </c>
      <c r="F751" s="132" t="str">
        <f>VLOOKUP($B751,LT!$AH$7:$AN$3006,F$22,FALSE)</f>
        <v/>
      </c>
      <c r="G751" s="46" t="str">
        <f>VLOOKUP($B751,LT!$AH$7:$AN$3006,G$22,FALSE)</f>
        <v/>
      </c>
      <c r="H751" s="46" t="str">
        <f>VLOOKUP($B751,LT!$AH$7:$AN$3006,H$22,FALSE)</f>
        <v/>
      </c>
      <c r="I751" s="18">
        <v>728</v>
      </c>
    </row>
    <row r="752" spans="2:9" ht="30" customHeight="1" thickTop="1" thickBot="1" x14ac:dyDescent="0.3">
      <c r="B752" s="33">
        <f>LARGE(LT!$AH$7:$AH$3006,I752)</f>
        <v>4.2719999999997801E-2</v>
      </c>
      <c r="C752" s="46" t="str">
        <f>VLOOKUP($B752,LT!$AH$7:$AN$3006,C$22,FALSE)</f>
        <v/>
      </c>
      <c r="D752" s="46" t="str">
        <f>VLOOKUP($B752,LT!$AH$7:$AN$3006,D$22,FALSE)</f>
        <v/>
      </c>
      <c r="E752" s="132" t="str">
        <f>VLOOKUP($B752,LT!$AH$7:$AN$3006,E$22,FALSE)</f>
        <v/>
      </c>
      <c r="F752" s="132" t="str">
        <f>VLOOKUP($B752,LT!$AH$7:$AN$3006,F$22,FALSE)</f>
        <v/>
      </c>
      <c r="G752" s="46" t="str">
        <f>VLOOKUP($B752,LT!$AH$7:$AN$3006,G$22,FALSE)</f>
        <v/>
      </c>
      <c r="H752" s="46" t="str">
        <f>VLOOKUP($B752,LT!$AH$7:$AN$3006,H$22,FALSE)</f>
        <v/>
      </c>
      <c r="I752" s="18">
        <v>729</v>
      </c>
    </row>
    <row r="753" spans="2:9" ht="30" customHeight="1" thickTop="1" thickBot="1" x14ac:dyDescent="0.3">
      <c r="B753" s="33">
        <f>LARGE(LT!$AH$7:$AH$3006,I753)</f>
        <v>4.2709999999997798E-2</v>
      </c>
      <c r="C753" s="46" t="str">
        <f>VLOOKUP($B753,LT!$AH$7:$AN$3006,C$22,FALSE)</f>
        <v/>
      </c>
      <c r="D753" s="46" t="str">
        <f>VLOOKUP($B753,LT!$AH$7:$AN$3006,D$22,FALSE)</f>
        <v/>
      </c>
      <c r="E753" s="132" t="str">
        <f>VLOOKUP($B753,LT!$AH$7:$AN$3006,E$22,FALSE)</f>
        <v/>
      </c>
      <c r="F753" s="132" t="str">
        <f>VLOOKUP($B753,LT!$AH$7:$AN$3006,F$22,FALSE)</f>
        <v/>
      </c>
      <c r="G753" s="46" t="str">
        <f>VLOOKUP($B753,LT!$AH$7:$AN$3006,G$22,FALSE)</f>
        <v/>
      </c>
      <c r="H753" s="46" t="str">
        <f>VLOOKUP($B753,LT!$AH$7:$AN$3006,H$22,FALSE)</f>
        <v/>
      </c>
      <c r="I753" s="18">
        <v>730</v>
      </c>
    </row>
    <row r="754" spans="2:9" ht="30" customHeight="1" thickTop="1" thickBot="1" x14ac:dyDescent="0.3">
      <c r="B754" s="33">
        <f>LARGE(LT!$AH$7:$AH$3006,I754)</f>
        <v>4.2699999999997802E-2</v>
      </c>
      <c r="C754" s="46" t="str">
        <f>VLOOKUP($B754,LT!$AH$7:$AN$3006,C$22,FALSE)</f>
        <v/>
      </c>
      <c r="D754" s="46" t="str">
        <f>VLOOKUP($B754,LT!$AH$7:$AN$3006,D$22,FALSE)</f>
        <v/>
      </c>
      <c r="E754" s="132" t="str">
        <f>VLOOKUP($B754,LT!$AH$7:$AN$3006,E$22,FALSE)</f>
        <v/>
      </c>
      <c r="F754" s="132" t="str">
        <f>VLOOKUP($B754,LT!$AH$7:$AN$3006,F$22,FALSE)</f>
        <v/>
      </c>
      <c r="G754" s="46" t="str">
        <f>VLOOKUP($B754,LT!$AH$7:$AN$3006,G$22,FALSE)</f>
        <v/>
      </c>
      <c r="H754" s="46" t="str">
        <f>VLOOKUP($B754,LT!$AH$7:$AN$3006,H$22,FALSE)</f>
        <v/>
      </c>
      <c r="I754" s="18">
        <v>731</v>
      </c>
    </row>
    <row r="755" spans="2:9" ht="30" customHeight="1" thickTop="1" thickBot="1" x14ac:dyDescent="0.3">
      <c r="B755" s="33">
        <f>LARGE(LT!$AH$7:$AH$3006,I755)</f>
        <v>4.2689999999997799E-2</v>
      </c>
      <c r="C755" s="46" t="str">
        <f>VLOOKUP($B755,LT!$AH$7:$AN$3006,C$22,FALSE)</f>
        <v/>
      </c>
      <c r="D755" s="46" t="str">
        <f>VLOOKUP($B755,LT!$AH$7:$AN$3006,D$22,FALSE)</f>
        <v/>
      </c>
      <c r="E755" s="132" t="str">
        <f>VLOOKUP($B755,LT!$AH$7:$AN$3006,E$22,FALSE)</f>
        <v/>
      </c>
      <c r="F755" s="132" t="str">
        <f>VLOOKUP($B755,LT!$AH$7:$AN$3006,F$22,FALSE)</f>
        <v/>
      </c>
      <c r="G755" s="46" t="str">
        <f>VLOOKUP($B755,LT!$AH$7:$AN$3006,G$22,FALSE)</f>
        <v/>
      </c>
      <c r="H755" s="46" t="str">
        <f>VLOOKUP($B755,LT!$AH$7:$AN$3006,H$22,FALSE)</f>
        <v/>
      </c>
      <c r="I755" s="18">
        <v>732</v>
      </c>
    </row>
    <row r="756" spans="2:9" ht="30" customHeight="1" thickTop="1" thickBot="1" x14ac:dyDescent="0.3">
      <c r="B756" s="33">
        <f>LARGE(LT!$AH$7:$AH$3006,I756)</f>
        <v>4.2679999999997803E-2</v>
      </c>
      <c r="C756" s="46" t="str">
        <f>VLOOKUP($B756,LT!$AH$7:$AN$3006,C$22,FALSE)</f>
        <v/>
      </c>
      <c r="D756" s="46" t="str">
        <f>VLOOKUP($B756,LT!$AH$7:$AN$3006,D$22,FALSE)</f>
        <v/>
      </c>
      <c r="E756" s="132" t="str">
        <f>VLOOKUP($B756,LT!$AH$7:$AN$3006,E$22,FALSE)</f>
        <v/>
      </c>
      <c r="F756" s="132" t="str">
        <f>VLOOKUP($B756,LT!$AH$7:$AN$3006,F$22,FALSE)</f>
        <v/>
      </c>
      <c r="G756" s="46" t="str">
        <f>VLOOKUP($B756,LT!$AH$7:$AN$3006,G$22,FALSE)</f>
        <v/>
      </c>
      <c r="H756" s="46" t="str">
        <f>VLOOKUP($B756,LT!$AH$7:$AN$3006,H$22,FALSE)</f>
        <v/>
      </c>
      <c r="I756" s="18">
        <v>733</v>
      </c>
    </row>
    <row r="757" spans="2:9" ht="30" customHeight="1" thickTop="1" thickBot="1" x14ac:dyDescent="0.3">
      <c r="B757" s="33">
        <f>LARGE(LT!$AH$7:$AH$3006,I757)</f>
        <v>4.26699999999978E-2</v>
      </c>
      <c r="C757" s="46" t="str">
        <f>VLOOKUP($B757,LT!$AH$7:$AN$3006,C$22,FALSE)</f>
        <v/>
      </c>
      <c r="D757" s="46" t="str">
        <f>VLOOKUP($B757,LT!$AH$7:$AN$3006,D$22,FALSE)</f>
        <v/>
      </c>
      <c r="E757" s="132" t="str">
        <f>VLOOKUP($B757,LT!$AH$7:$AN$3006,E$22,FALSE)</f>
        <v/>
      </c>
      <c r="F757" s="132" t="str">
        <f>VLOOKUP($B757,LT!$AH$7:$AN$3006,F$22,FALSE)</f>
        <v/>
      </c>
      <c r="G757" s="46" t="str">
        <f>VLOOKUP($B757,LT!$AH$7:$AN$3006,G$22,FALSE)</f>
        <v/>
      </c>
      <c r="H757" s="46" t="str">
        <f>VLOOKUP($B757,LT!$AH$7:$AN$3006,H$22,FALSE)</f>
        <v/>
      </c>
      <c r="I757" s="18">
        <v>734</v>
      </c>
    </row>
    <row r="758" spans="2:9" ht="30" customHeight="1" thickTop="1" thickBot="1" x14ac:dyDescent="0.3">
      <c r="B758" s="33">
        <f>LARGE(LT!$AH$7:$AH$3006,I758)</f>
        <v>4.2659999999997797E-2</v>
      </c>
      <c r="C758" s="46" t="str">
        <f>VLOOKUP($B758,LT!$AH$7:$AN$3006,C$22,FALSE)</f>
        <v/>
      </c>
      <c r="D758" s="46" t="str">
        <f>VLOOKUP($B758,LT!$AH$7:$AN$3006,D$22,FALSE)</f>
        <v/>
      </c>
      <c r="E758" s="132" t="str">
        <f>VLOOKUP($B758,LT!$AH$7:$AN$3006,E$22,FALSE)</f>
        <v/>
      </c>
      <c r="F758" s="132" t="str">
        <f>VLOOKUP($B758,LT!$AH$7:$AN$3006,F$22,FALSE)</f>
        <v/>
      </c>
      <c r="G758" s="46" t="str">
        <f>VLOOKUP($B758,LT!$AH$7:$AN$3006,G$22,FALSE)</f>
        <v/>
      </c>
      <c r="H758" s="46" t="str">
        <f>VLOOKUP($B758,LT!$AH$7:$AN$3006,H$22,FALSE)</f>
        <v/>
      </c>
      <c r="I758" s="18">
        <v>735</v>
      </c>
    </row>
    <row r="759" spans="2:9" ht="30" customHeight="1" thickTop="1" thickBot="1" x14ac:dyDescent="0.3">
      <c r="B759" s="33">
        <f>LARGE(LT!$AH$7:$AH$3006,I759)</f>
        <v>4.2649999999997801E-2</v>
      </c>
      <c r="C759" s="46" t="str">
        <f>VLOOKUP($B759,LT!$AH$7:$AN$3006,C$22,FALSE)</f>
        <v/>
      </c>
      <c r="D759" s="46" t="str">
        <f>VLOOKUP($B759,LT!$AH$7:$AN$3006,D$22,FALSE)</f>
        <v/>
      </c>
      <c r="E759" s="132" t="str">
        <f>VLOOKUP($B759,LT!$AH$7:$AN$3006,E$22,FALSE)</f>
        <v/>
      </c>
      <c r="F759" s="132" t="str">
        <f>VLOOKUP($B759,LT!$AH$7:$AN$3006,F$22,FALSE)</f>
        <v/>
      </c>
      <c r="G759" s="46" t="str">
        <f>VLOOKUP($B759,LT!$AH$7:$AN$3006,G$22,FALSE)</f>
        <v/>
      </c>
      <c r="H759" s="46" t="str">
        <f>VLOOKUP($B759,LT!$AH$7:$AN$3006,H$22,FALSE)</f>
        <v/>
      </c>
      <c r="I759" s="18">
        <v>736</v>
      </c>
    </row>
    <row r="760" spans="2:9" ht="30" customHeight="1" thickTop="1" thickBot="1" x14ac:dyDescent="0.3">
      <c r="B760" s="33">
        <f>LARGE(LT!$AH$7:$AH$3006,I760)</f>
        <v>4.2639999999997701E-2</v>
      </c>
      <c r="C760" s="46" t="str">
        <f>VLOOKUP($B760,LT!$AH$7:$AN$3006,C$22,FALSE)</f>
        <v/>
      </c>
      <c r="D760" s="46" t="str">
        <f>VLOOKUP($B760,LT!$AH$7:$AN$3006,D$22,FALSE)</f>
        <v/>
      </c>
      <c r="E760" s="132" t="str">
        <f>VLOOKUP($B760,LT!$AH$7:$AN$3006,E$22,FALSE)</f>
        <v/>
      </c>
      <c r="F760" s="132" t="str">
        <f>VLOOKUP($B760,LT!$AH$7:$AN$3006,F$22,FALSE)</f>
        <v/>
      </c>
      <c r="G760" s="46" t="str">
        <f>VLOOKUP($B760,LT!$AH$7:$AN$3006,G$22,FALSE)</f>
        <v/>
      </c>
      <c r="H760" s="46" t="str">
        <f>VLOOKUP($B760,LT!$AH$7:$AN$3006,H$22,FALSE)</f>
        <v/>
      </c>
      <c r="I760" s="18">
        <v>737</v>
      </c>
    </row>
    <row r="761" spans="2:9" ht="30" customHeight="1" thickTop="1" thickBot="1" x14ac:dyDescent="0.3">
      <c r="B761" s="33">
        <f>LARGE(LT!$AH$7:$AH$3006,I761)</f>
        <v>4.2629999999997698E-2</v>
      </c>
      <c r="C761" s="46" t="str">
        <f>VLOOKUP($B761,LT!$AH$7:$AN$3006,C$22,FALSE)</f>
        <v/>
      </c>
      <c r="D761" s="46" t="str">
        <f>VLOOKUP($B761,LT!$AH$7:$AN$3006,D$22,FALSE)</f>
        <v/>
      </c>
      <c r="E761" s="132" t="str">
        <f>VLOOKUP($B761,LT!$AH$7:$AN$3006,E$22,FALSE)</f>
        <v/>
      </c>
      <c r="F761" s="132" t="str">
        <f>VLOOKUP($B761,LT!$AH$7:$AN$3006,F$22,FALSE)</f>
        <v/>
      </c>
      <c r="G761" s="46" t="str">
        <f>VLOOKUP($B761,LT!$AH$7:$AN$3006,G$22,FALSE)</f>
        <v/>
      </c>
      <c r="H761" s="46" t="str">
        <f>VLOOKUP($B761,LT!$AH$7:$AN$3006,H$22,FALSE)</f>
        <v/>
      </c>
      <c r="I761" s="18">
        <v>738</v>
      </c>
    </row>
    <row r="762" spans="2:9" ht="30" customHeight="1" thickTop="1" thickBot="1" x14ac:dyDescent="0.3">
      <c r="B762" s="33">
        <f>LARGE(LT!$AH$7:$AH$3006,I762)</f>
        <v>4.2619999999997701E-2</v>
      </c>
      <c r="C762" s="46" t="str">
        <f>VLOOKUP($B762,LT!$AH$7:$AN$3006,C$22,FALSE)</f>
        <v/>
      </c>
      <c r="D762" s="46" t="str">
        <f>VLOOKUP($B762,LT!$AH$7:$AN$3006,D$22,FALSE)</f>
        <v/>
      </c>
      <c r="E762" s="132" t="str">
        <f>VLOOKUP($B762,LT!$AH$7:$AN$3006,E$22,FALSE)</f>
        <v/>
      </c>
      <c r="F762" s="132" t="str">
        <f>VLOOKUP($B762,LT!$AH$7:$AN$3006,F$22,FALSE)</f>
        <v/>
      </c>
      <c r="G762" s="46" t="str">
        <f>VLOOKUP($B762,LT!$AH$7:$AN$3006,G$22,FALSE)</f>
        <v/>
      </c>
      <c r="H762" s="46" t="str">
        <f>VLOOKUP($B762,LT!$AH$7:$AN$3006,H$22,FALSE)</f>
        <v/>
      </c>
      <c r="I762" s="18">
        <v>739</v>
      </c>
    </row>
    <row r="763" spans="2:9" ht="30" customHeight="1" thickTop="1" thickBot="1" x14ac:dyDescent="0.3">
      <c r="B763" s="33">
        <f>LARGE(LT!$AH$7:$AH$3006,I763)</f>
        <v>4.2609999999997698E-2</v>
      </c>
      <c r="C763" s="46" t="str">
        <f>VLOOKUP($B763,LT!$AH$7:$AN$3006,C$22,FALSE)</f>
        <v/>
      </c>
      <c r="D763" s="46" t="str">
        <f>VLOOKUP($B763,LT!$AH$7:$AN$3006,D$22,FALSE)</f>
        <v/>
      </c>
      <c r="E763" s="132" t="str">
        <f>VLOOKUP($B763,LT!$AH$7:$AN$3006,E$22,FALSE)</f>
        <v/>
      </c>
      <c r="F763" s="132" t="str">
        <f>VLOOKUP($B763,LT!$AH$7:$AN$3006,F$22,FALSE)</f>
        <v/>
      </c>
      <c r="G763" s="46" t="str">
        <f>VLOOKUP($B763,LT!$AH$7:$AN$3006,G$22,FALSE)</f>
        <v/>
      </c>
      <c r="H763" s="46" t="str">
        <f>VLOOKUP($B763,LT!$AH$7:$AN$3006,H$22,FALSE)</f>
        <v/>
      </c>
      <c r="I763" s="18">
        <v>740</v>
      </c>
    </row>
    <row r="764" spans="2:9" ht="30" customHeight="1" thickTop="1" thickBot="1" x14ac:dyDescent="0.3">
      <c r="B764" s="33">
        <f>LARGE(LT!$AH$7:$AH$3006,I764)</f>
        <v>4.2599999999997702E-2</v>
      </c>
      <c r="C764" s="46" t="str">
        <f>VLOOKUP($B764,LT!$AH$7:$AN$3006,C$22,FALSE)</f>
        <v/>
      </c>
      <c r="D764" s="46" t="str">
        <f>VLOOKUP($B764,LT!$AH$7:$AN$3006,D$22,FALSE)</f>
        <v/>
      </c>
      <c r="E764" s="132" t="str">
        <f>VLOOKUP($B764,LT!$AH$7:$AN$3006,E$22,FALSE)</f>
        <v/>
      </c>
      <c r="F764" s="132" t="str">
        <f>VLOOKUP($B764,LT!$AH$7:$AN$3006,F$22,FALSE)</f>
        <v/>
      </c>
      <c r="G764" s="46" t="str">
        <f>VLOOKUP($B764,LT!$AH$7:$AN$3006,G$22,FALSE)</f>
        <v/>
      </c>
      <c r="H764" s="46" t="str">
        <f>VLOOKUP($B764,LT!$AH$7:$AN$3006,H$22,FALSE)</f>
        <v/>
      </c>
      <c r="I764" s="18">
        <v>741</v>
      </c>
    </row>
    <row r="765" spans="2:9" ht="30" customHeight="1" thickTop="1" thickBot="1" x14ac:dyDescent="0.3">
      <c r="B765" s="33">
        <f>LARGE(LT!$AH$7:$AH$3006,I765)</f>
        <v>4.2589999999997699E-2</v>
      </c>
      <c r="C765" s="46" t="str">
        <f>VLOOKUP($B765,LT!$AH$7:$AN$3006,C$22,FALSE)</f>
        <v/>
      </c>
      <c r="D765" s="46" t="str">
        <f>VLOOKUP($B765,LT!$AH$7:$AN$3006,D$22,FALSE)</f>
        <v/>
      </c>
      <c r="E765" s="132" t="str">
        <f>VLOOKUP($B765,LT!$AH$7:$AN$3006,E$22,FALSE)</f>
        <v/>
      </c>
      <c r="F765" s="132" t="str">
        <f>VLOOKUP($B765,LT!$AH$7:$AN$3006,F$22,FALSE)</f>
        <v/>
      </c>
      <c r="G765" s="46" t="str">
        <f>VLOOKUP($B765,LT!$AH$7:$AN$3006,G$22,FALSE)</f>
        <v/>
      </c>
      <c r="H765" s="46" t="str">
        <f>VLOOKUP($B765,LT!$AH$7:$AN$3006,H$22,FALSE)</f>
        <v/>
      </c>
      <c r="I765" s="18">
        <v>742</v>
      </c>
    </row>
    <row r="766" spans="2:9" ht="30" customHeight="1" thickTop="1" thickBot="1" x14ac:dyDescent="0.3">
      <c r="B766" s="33">
        <f>LARGE(LT!$AH$7:$AH$3006,I766)</f>
        <v>4.2579999999997703E-2</v>
      </c>
      <c r="C766" s="46" t="str">
        <f>VLOOKUP($B766,LT!$AH$7:$AN$3006,C$22,FALSE)</f>
        <v/>
      </c>
      <c r="D766" s="46" t="str">
        <f>VLOOKUP($B766,LT!$AH$7:$AN$3006,D$22,FALSE)</f>
        <v/>
      </c>
      <c r="E766" s="132" t="str">
        <f>VLOOKUP($B766,LT!$AH$7:$AN$3006,E$22,FALSE)</f>
        <v/>
      </c>
      <c r="F766" s="132" t="str">
        <f>VLOOKUP($B766,LT!$AH$7:$AN$3006,F$22,FALSE)</f>
        <v/>
      </c>
      <c r="G766" s="46" t="str">
        <f>VLOOKUP($B766,LT!$AH$7:$AN$3006,G$22,FALSE)</f>
        <v/>
      </c>
      <c r="H766" s="46" t="str">
        <f>VLOOKUP($B766,LT!$AH$7:$AN$3006,H$22,FALSE)</f>
        <v/>
      </c>
      <c r="I766" s="18">
        <v>743</v>
      </c>
    </row>
    <row r="767" spans="2:9" ht="30" customHeight="1" thickTop="1" thickBot="1" x14ac:dyDescent="0.3">
      <c r="B767" s="33">
        <f>LARGE(LT!$AH$7:$AH$3006,I767)</f>
        <v>4.25699999999977E-2</v>
      </c>
      <c r="C767" s="46" t="str">
        <f>VLOOKUP($B767,LT!$AH$7:$AN$3006,C$22,FALSE)</f>
        <v/>
      </c>
      <c r="D767" s="46" t="str">
        <f>VLOOKUP($B767,LT!$AH$7:$AN$3006,D$22,FALSE)</f>
        <v/>
      </c>
      <c r="E767" s="132" t="str">
        <f>VLOOKUP($B767,LT!$AH$7:$AN$3006,E$22,FALSE)</f>
        <v/>
      </c>
      <c r="F767" s="132" t="str">
        <f>VLOOKUP($B767,LT!$AH$7:$AN$3006,F$22,FALSE)</f>
        <v/>
      </c>
      <c r="G767" s="46" t="str">
        <f>VLOOKUP($B767,LT!$AH$7:$AN$3006,G$22,FALSE)</f>
        <v/>
      </c>
      <c r="H767" s="46" t="str">
        <f>VLOOKUP($B767,LT!$AH$7:$AN$3006,H$22,FALSE)</f>
        <v/>
      </c>
      <c r="I767" s="18">
        <v>744</v>
      </c>
    </row>
    <row r="768" spans="2:9" ht="30" customHeight="1" thickTop="1" thickBot="1" x14ac:dyDescent="0.3">
      <c r="B768" s="33">
        <f>LARGE(LT!$AH$7:$AH$3006,I768)</f>
        <v>4.2559999999997697E-2</v>
      </c>
      <c r="C768" s="46" t="str">
        <f>VLOOKUP($B768,LT!$AH$7:$AN$3006,C$22,FALSE)</f>
        <v/>
      </c>
      <c r="D768" s="46" t="str">
        <f>VLOOKUP($B768,LT!$AH$7:$AN$3006,D$22,FALSE)</f>
        <v/>
      </c>
      <c r="E768" s="132" t="str">
        <f>VLOOKUP($B768,LT!$AH$7:$AN$3006,E$22,FALSE)</f>
        <v/>
      </c>
      <c r="F768" s="132" t="str">
        <f>VLOOKUP($B768,LT!$AH$7:$AN$3006,F$22,FALSE)</f>
        <v/>
      </c>
      <c r="G768" s="46" t="str">
        <f>VLOOKUP($B768,LT!$AH$7:$AN$3006,G$22,FALSE)</f>
        <v/>
      </c>
      <c r="H768" s="46" t="str">
        <f>VLOOKUP($B768,LT!$AH$7:$AN$3006,H$22,FALSE)</f>
        <v/>
      </c>
      <c r="I768" s="18">
        <v>745</v>
      </c>
    </row>
    <row r="769" spans="2:9" ht="30" customHeight="1" thickTop="1" thickBot="1" x14ac:dyDescent="0.3">
      <c r="B769" s="33">
        <f>LARGE(LT!$AH$7:$AH$3006,I769)</f>
        <v>4.2549999999997701E-2</v>
      </c>
      <c r="C769" s="46" t="str">
        <f>VLOOKUP($B769,LT!$AH$7:$AN$3006,C$22,FALSE)</f>
        <v/>
      </c>
      <c r="D769" s="46" t="str">
        <f>VLOOKUP($B769,LT!$AH$7:$AN$3006,D$22,FALSE)</f>
        <v/>
      </c>
      <c r="E769" s="132" t="str">
        <f>VLOOKUP($B769,LT!$AH$7:$AN$3006,E$22,FALSE)</f>
        <v/>
      </c>
      <c r="F769" s="132" t="str">
        <f>VLOOKUP($B769,LT!$AH$7:$AN$3006,F$22,FALSE)</f>
        <v/>
      </c>
      <c r="G769" s="46" t="str">
        <f>VLOOKUP($B769,LT!$AH$7:$AN$3006,G$22,FALSE)</f>
        <v/>
      </c>
      <c r="H769" s="46" t="str">
        <f>VLOOKUP($B769,LT!$AH$7:$AN$3006,H$22,FALSE)</f>
        <v/>
      </c>
      <c r="I769" s="18">
        <v>746</v>
      </c>
    </row>
    <row r="770" spans="2:9" ht="30" customHeight="1" thickTop="1" thickBot="1" x14ac:dyDescent="0.3">
      <c r="B770" s="33">
        <f>LARGE(LT!$AH$7:$AH$3006,I770)</f>
        <v>4.2539999999997698E-2</v>
      </c>
      <c r="C770" s="46" t="str">
        <f>VLOOKUP($B770,LT!$AH$7:$AN$3006,C$22,FALSE)</f>
        <v/>
      </c>
      <c r="D770" s="46" t="str">
        <f>VLOOKUP($B770,LT!$AH$7:$AN$3006,D$22,FALSE)</f>
        <v/>
      </c>
      <c r="E770" s="132" t="str">
        <f>VLOOKUP($B770,LT!$AH$7:$AN$3006,E$22,FALSE)</f>
        <v/>
      </c>
      <c r="F770" s="132" t="str">
        <f>VLOOKUP($B770,LT!$AH$7:$AN$3006,F$22,FALSE)</f>
        <v/>
      </c>
      <c r="G770" s="46" t="str">
        <f>VLOOKUP($B770,LT!$AH$7:$AN$3006,G$22,FALSE)</f>
        <v/>
      </c>
      <c r="H770" s="46" t="str">
        <f>VLOOKUP($B770,LT!$AH$7:$AN$3006,H$22,FALSE)</f>
        <v/>
      </c>
      <c r="I770" s="18">
        <v>747</v>
      </c>
    </row>
    <row r="771" spans="2:9" ht="30" customHeight="1" thickTop="1" thickBot="1" x14ac:dyDescent="0.3">
      <c r="B771" s="33">
        <f>LARGE(LT!$AH$7:$AH$3006,I771)</f>
        <v>4.2529999999997702E-2</v>
      </c>
      <c r="C771" s="46" t="str">
        <f>VLOOKUP($B771,LT!$AH$7:$AN$3006,C$22,FALSE)</f>
        <v/>
      </c>
      <c r="D771" s="46" t="str">
        <f>VLOOKUP($B771,LT!$AH$7:$AN$3006,D$22,FALSE)</f>
        <v/>
      </c>
      <c r="E771" s="132" t="str">
        <f>VLOOKUP($B771,LT!$AH$7:$AN$3006,E$22,FALSE)</f>
        <v/>
      </c>
      <c r="F771" s="132" t="str">
        <f>VLOOKUP($B771,LT!$AH$7:$AN$3006,F$22,FALSE)</f>
        <v/>
      </c>
      <c r="G771" s="46" t="str">
        <f>VLOOKUP($B771,LT!$AH$7:$AN$3006,G$22,FALSE)</f>
        <v/>
      </c>
      <c r="H771" s="46" t="str">
        <f>VLOOKUP($B771,LT!$AH$7:$AN$3006,H$22,FALSE)</f>
        <v/>
      </c>
      <c r="I771" s="18">
        <v>748</v>
      </c>
    </row>
    <row r="772" spans="2:9" ht="30" customHeight="1" thickTop="1" thickBot="1" x14ac:dyDescent="0.3">
      <c r="B772" s="33">
        <f>LARGE(LT!$AH$7:$AH$3006,I772)</f>
        <v>4.2519999999997699E-2</v>
      </c>
      <c r="C772" s="46" t="str">
        <f>VLOOKUP($B772,LT!$AH$7:$AN$3006,C$22,FALSE)</f>
        <v/>
      </c>
      <c r="D772" s="46" t="str">
        <f>VLOOKUP($B772,LT!$AH$7:$AN$3006,D$22,FALSE)</f>
        <v/>
      </c>
      <c r="E772" s="132" t="str">
        <f>VLOOKUP($B772,LT!$AH$7:$AN$3006,E$22,FALSE)</f>
        <v/>
      </c>
      <c r="F772" s="132" t="str">
        <f>VLOOKUP($B772,LT!$AH$7:$AN$3006,F$22,FALSE)</f>
        <v/>
      </c>
      <c r="G772" s="46" t="str">
        <f>VLOOKUP($B772,LT!$AH$7:$AN$3006,G$22,FALSE)</f>
        <v/>
      </c>
      <c r="H772" s="46" t="str">
        <f>VLOOKUP($B772,LT!$AH$7:$AN$3006,H$22,FALSE)</f>
        <v/>
      </c>
      <c r="I772" s="18">
        <v>749</v>
      </c>
    </row>
    <row r="773" spans="2:9" ht="30" customHeight="1" thickTop="1" thickBot="1" x14ac:dyDescent="0.3">
      <c r="B773" s="33">
        <f>LARGE(LT!$AH$7:$AH$3006,I773)</f>
        <v>4.2509999999997702E-2</v>
      </c>
      <c r="C773" s="46" t="str">
        <f>VLOOKUP($B773,LT!$AH$7:$AN$3006,C$22,FALSE)</f>
        <v/>
      </c>
      <c r="D773" s="46" t="str">
        <f>VLOOKUP($B773,LT!$AH$7:$AN$3006,D$22,FALSE)</f>
        <v/>
      </c>
      <c r="E773" s="132" t="str">
        <f>VLOOKUP($B773,LT!$AH$7:$AN$3006,E$22,FALSE)</f>
        <v/>
      </c>
      <c r="F773" s="132" t="str">
        <f>VLOOKUP($B773,LT!$AH$7:$AN$3006,F$22,FALSE)</f>
        <v/>
      </c>
      <c r="G773" s="46" t="str">
        <f>VLOOKUP($B773,LT!$AH$7:$AN$3006,G$22,FALSE)</f>
        <v/>
      </c>
      <c r="H773" s="46" t="str">
        <f>VLOOKUP($B773,LT!$AH$7:$AN$3006,H$22,FALSE)</f>
        <v/>
      </c>
      <c r="I773" s="18">
        <v>750</v>
      </c>
    </row>
    <row r="774" spans="2:9" ht="30" customHeight="1" thickTop="1" thickBot="1" x14ac:dyDescent="0.3">
      <c r="B774" s="33">
        <f>LARGE(LT!$AH$7:$AH$3006,I774)</f>
        <v>4.2499999999997699E-2</v>
      </c>
      <c r="C774" s="46" t="str">
        <f>VLOOKUP($B774,LT!$AH$7:$AN$3006,C$22,FALSE)</f>
        <v/>
      </c>
      <c r="D774" s="46" t="str">
        <f>VLOOKUP($B774,LT!$AH$7:$AN$3006,D$22,FALSE)</f>
        <v/>
      </c>
      <c r="E774" s="132" t="str">
        <f>VLOOKUP($B774,LT!$AH$7:$AN$3006,E$22,FALSE)</f>
        <v/>
      </c>
      <c r="F774" s="132" t="str">
        <f>VLOOKUP($B774,LT!$AH$7:$AN$3006,F$22,FALSE)</f>
        <v/>
      </c>
      <c r="G774" s="46" t="str">
        <f>VLOOKUP($B774,LT!$AH$7:$AN$3006,G$22,FALSE)</f>
        <v/>
      </c>
      <c r="H774" s="46" t="str">
        <f>VLOOKUP($B774,LT!$AH$7:$AN$3006,H$22,FALSE)</f>
        <v/>
      </c>
      <c r="I774" s="18">
        <v>751</v>
      </c>
    </row>
    <row r="775" spans="2:9" ht="30" customHeight="1" thickTop="1" thickBot="1" x14ac:dyDescent="0.3">
      <c r="B775" s="33">
        <f>LARGE(LT!$AH$7:$AH$3006,I775)</f>
        <v>4.2489999999997703E-2</v>
      </c>
      <c r="C775" s="46" t="str">
        <f>VLOOKUP($B775,LT!$AH$7:$AN$3006,C$22,FALSE)</f>
        <v/>
      </c>
      <c r="D775" s="46" t="str">
        <f>VLOOKUP($B775,LT!$AH$7:$AN$3006,D$22,FALSE)</f>
        <v/>
      </c>
      <c r="E775" s="132" t="str">
        <f>VLOOKUP($B775,LT!$AH$7:$AN$3006,E$22,FALSE)</f>
        <v/>
      </c>
      <c r="F775" s="132" t="str">
        <f>VLOOKUP($B775,LT!$AH$7:$AN$3006,F$22,FALSE)</f>
        <v/>
      </c>
      <c r="G775" s="46" t="str">
        <f>VLOOKUP($B775,LT!$AH$7:$AN$3006,G$22,FALSE)</f>
        <v/>
      </c>
      <c r="H775" s="46" t="str">
        <f>VLOOKUP($B775,LT!$AH$7:$AN$3006,H$22,FALSE)</f>
        <v/>
      </c>
      <c r="I775" s="18">
        <v>752</v>
      </c>
    </row>
    <row r="776" spans="2:9" ht="30" customHeight="1" thickTop="1" thickBot="1" x14ac:dyDescent="0.3">
      <c r="B776" s="33">
        <f>LARGE(LT!$AH$7:$AH$3006,I776)</f>
        <v>4.24799999999977E-2</v>
      </c>
      <c r="C776" s="46" t="str">
        <f>VLOOKUP($B776,LT!$AH$7:$AN$3006,C$22,FALSE)</f>
        <v/>
      </c>
      <c r="D776" s="46" t="str">
        <f>VLOOKUP($B776,LT!$AH$7:$AN$3006,D$22,FALSE)</f>
        <v/>
      </c>
      <c r="E776" s="132" t="str">
        <f>VLOOKUP($B776,LT!$AH$7:$AN$3006,E$22,FALSE)</f>
        <v/>
      </c>
      <c r="F776" s="132" t="str">
        <f>VLOOKUP($B776,LT!$AH$7:$AN$3006,F$22,FALSE)</f>
        <v/>
      </c>
      <c r="G776" s="46" t="str">
        <f>VLOOKUP($B776,LT!$AH$7:$AN$3006,G$22,FALSE)</f>
        <v/>
      </c>
      <c r="H776" s="46" t="str">
        <f>VLOOKUP($B776,LT!$AH$7:$AN$3006,H$22,FALSE)</f>
        <v/>
      </c>
      <c r="I776" s="18">
        <v>753</v>
      </c>
    </row>
    <row r="777" spans="2:9" ht="30" customHeight="1" thickTop="1" thickBot="1" x14ac:dyDescent="0.3">
      <c r="B777" s="33">
        <f>LARGE(LT!$AH$7:$AH$3006,I777)</f>
        <v>4.2469999999997697E-2</v>
      </c>
      <c r="C777" s="46" t="str">
        <f>VLOOKUP($B777,LT!$AH$7:$AN$3006,C$22,FALSE)</f>
        <v/>
      </c>
      <c r="D777" s="46" t="str">
        <f>VLOOKUP($B777,LT!$AH$7:$AN$3006,D$22,FALSE)</f>
        <v/>
      </c>
      <c r="E777" s="132" t="str">
        <f>VLOOKUP($B777,LT!$AH$7:$AN$3006,E$22,FALSE)</f>
        <v/>
      </c>
      <c r="F777" s="132" t="str">
        <f>VLOOKUP($B777,LT!$AH$7:$AN$3006,F$22,FALSE)</f>
        <v/>
      </c>
      <c r="G777" s="46" t="str">
        <f>VLOOKUP($B777,LT!$AH$7:$AN$3006,G$22,FALSE)</f>
        <v/>
      </c>
      <c r="H777" s="46" t="str">
        <f>VLOOKUP($B777,LT!$AH$7:$AN$3006,H$22,FALSE)</f>
        <v/>
      </c>
      <c r="I777" s="18">
        <v>754</v>
      </c>
    </row>
    <row r="778" spans="2:9" ht="30" customHeight="1" thickTop="1" thickBot="1" x14ac:dyDescent="0.3">
      <c r="B778" s="33">
        <f>LARGE(LT!$AH$7:$AH$3006,I778)</f>
        <v>4.2459999999997701E-2</v>
      </c>
      <c r="C778" s="46" t="str">
        <f>VLOOKUP($B778,LT!$AH$7:$AN$3006,C$22,FALSE)</f>
        <v/>
      </c>
      <c r="D778" s="46" t="str">
        <f>VLOOKUP($B778,LT!$AH$7:$AN$3006,D$22,FALSE)</f>
        <v/>
      </c>
      <c r="E778" s="132" t="str">
        <f>VLOOKUP($B778,LT!$AH$7:$AN$3006,E$22,FALSE)</f>
        <v/>
      </c>
      <c r="F778" s="132" t="str">
        <f>VLOOKUP($B778,LT!$AH$7:$AN$3006,F$22,FALSE)</f>
        <v/>
      </c>
      <c r="G778" s="46" t="str">
        <f>VLOOKUP($B778,LT!$AH$7:$AN$3006,G$22,FALSE)</f>
        <v/>
      </c>
      <c r="H778" s="46" t="str">
        <f>VLOOKUP($B778,LT!$AH$7:$AN$3006,H$22,FALSE)</f>
        <v/>
      </c>
      <c r="I778" s="18">
        <v>755</v>
      </c>
    </row>
    <row r="779" spans="2:9" ht="30" customHeight="1" thickTop="1" thickBot="1" x14ac:dyDescent="0.3">
      <c r="B779" s="33">
        <f>LARGE(LT!$AH$7:$AH$3006,I779)</f>
        <v>4.2449999999997698E-2</v>
      </c>
      <c r="C779" s="46" t="str">
        <f>VLOOKUP($B779,LT!$AH$7:$AN$3006,C$22,FALSE)</f>
        <v/>
      </c>
      <c r="D779" s="46" t="str">
        <f>VLOOKUP($B779,LT!$AH$7:$AN$3006,D$22,FALSE)</f>
        <v/>
      </c>
      <c r="E779" s="132" t="str">
        <f>VLOOKUP($B779,LT!$AH$7:$AN$3006,E$22,FALSE)</f>
        <v/>
      </c>
      <c r="F779" s="132" t="str">
        <f>VLOOKUP($B779,LT!$AH$7:$AN$3006,F$22,FALSE)</f>
        <v/>
      </c>
      <c r="G779" s="46" t="str">
        <f>VLOOKUP($B779,LT!$AH$7:$AN$3006,G$22,FALSE)</f>
        <v/>
      </c>
      <c r="H779" s="46" t="str">
        <f>VLOOKUP($B779,LT!$AH$7:$AN$3006,H$22,FALSE)</f>
        <v/>
      </c>
      <c r="I779" s="18">
        <v>756</v>
      </c>
    </row>
    <row r="780" spans="2:9" ht="30" customHeight="1" thickTop="1" thickBot="1" x14ac:dyDescent="0.3">
      <c r="B780" s="33">
        <f>LARGE(LT!$AH$7:$AH$3006,I780)</f>
        <v>4.2439999999997702E-2</v>
      </c>
      <c r="C780" s="46" t="str">
        <f>VLOOKUP($B780,LT!$AH$7:$AN$3006,C$22,FALSE)</f>
        <v/>
      </c>
      <c r="D780" s="46" t="str">
        <f>VLOOKUP($B780,LT!$AH$7:$AN$3006,D$22,FALSE)</f>
        <v/>
      </c>
      <c r="E780" s="132" t="str">
        <f>VLOOKUP($B780,LT!$AH$7:$AN$3006,E$22,FALSE)</f>
        <v/>
      </c>
      <c r="F780" s="132" t="str">
        <f>VLOOKUP($B780,LT!$AH$7:$AN$3006,F$22,FALSE)</f>
        <v/>
      </c>
      <c r="G780" s="46" t="str">
        <f>VLOOKUP($B780,LT!$AH$7:$AN$3006,G$22,FALSE)</f>
        <v/>
      </c>
      <c r="H780" s="46" t="str">
        <f>VLOOKUP($B780,LT!$AH$7:$AN$3006,H$22,FALSE)</f>
        <v/>
      </c>
      <c r="I780" s="18">
        <v>757</v>
      </c>
    </row>
    <row r="781" spans="2:9" ht="30" customHeight="1" thickTop="1" thickBot="1" x14ac:dyDescent="0.3">
      <c r="B781" s="33">
        <f>LARGE(LT!$AH$7:$AH$3006,I781)</f>
        <v>4.2429999999997699E-2</v>
      </c>
      <c r="C781" s="46" t="str">
        <f>VLOOKUP($B781,LT!$AH$7:$AN$3006,C$22,FALSE)</f>
        <v/>
      </c>
      <c r="D781" s="46" t="str">
        <f>VLOOKUP($B781,LT!$AH$7:$AN$3006,D$22,FALSE)</f>
        <v/>
      </c>
      <c r="E781" s="132" t="str">
        <f>VLOOKUP($B781,LT!$AH$7:$AN$3006,E$22,FALSE)</f>
        <v/>
      </c>
      <c r="F781" s="132" t="str">
        <f>VLOOKUP($B781,LT!$AH$7:$AN$3006,F$22,FALSE)</f>
        <v/>
      </c>
      <c r="G781" s="46" t="str">
        <f>VLOOKUP($B781,LT!$AH$7:$AN$3006,G$22,FALSE)</f>
        <v/>
      </c>
      <c r="H781" s="46" t="str">
        <f>VLOOKUP($B781,LT!$AH$7:$AN$3006,H$22,FALSE)</f>
        <v/>
      </c>
      <c r="I781" s="18">
        <v>758</v>
      </c>
    </row>
    <row r="782" spans="2:9" ht="30" customHeight="1" thickTop="1" thickBot="1" x14ac:dyDescent="0.3">
      <c r="B782" s="33">
        <f>LARGE(LT!$AH$7:$AH$3006,I782)</f>
        <v>4.2419999999997703E-2</v>
      </c>
      <c r="C782" s="46" t="str">
        <f>VLOOKUP($B782,LT!$AH$7:$AN$3006,C$22,FALSE)</f>
        <v/>
      </c>
      <c r="D782" s="46" t="str">
        <f>VLOOKUP($B782,LT!$AH$7:$AN$3006,D$22,FALSE)</f>
        <v/>
      </c>
      <c r="E782" s="132" t="str">
        <f>VLOOKUP($B782,LT!$AH$7:$AN$3006,E$22,FALSE)</f>
        <v/>
      </c>
      <c r="F782" s="132" t="str">
        <f>VLOOKUP($B782,LT!$AH$7:$AN$3006,F$22,FALSE)</f>
        <v/>
      </c>
      <c r="G782" s="46" t="str">
        <f>VLOOKUP($B782,LT!$AH$7:$AN$3006,G$22,FALSE)</f>
        <v/>
      </c>
      <c r="H782" s="46" t="str">
        <f>VLOOKUP($B782,LT!$AH$7:$AN$3006,H$22,FALSE)</f>
        <v/>
      </c>
      <c r="I782" s="18">
        <v>759</v>
      </c>
    </row>
    <row r="783" spans="2:9" ht="30" customHeight="1" thickTop="1" thickBot="1" x14ac:dyDescent="0.3">
      <c r="B783" s="33">
        <f>LARGE(LT!$AH$7:$AH$3006,I783)</f>
        <v>4.24099999999977E-2</v>
      </c>
      <c r="C783" s="46" t="str">
        <f>VLOOKUP($B783,LT!$AH$7:$AN$3006,C$22,FALSE)</f>
        <v/>
      </c>
      <c r="D783" s="46" t="str">
        <f>VLOOKUP($B783,LT!$AH$7:$AN$3006,D$22,FALSE)</f>
        <v/>
      </c>
      <c r="E783" s="132" t="str">
        <f>VLOOKUP($B783,LT!$AH$7:$AN$3006,E$22,FALSE)</f>
        <v/>
      </c>
      <c r="F783" s="132" t="str">
        <f>VLOOKUP($B783,LT!$AH$7:$AN$3006,F$22,FALSE)</f>
        <v/>
      </c>
      <c r="G783" s="46" t="str">
        <f>VLOOKUP($B783,LT!$AH$7:$AN$3006,G$22,FALSE)</f>
        <v/>
      </c>
      <c r="H783" s="46" t="str">
        <f>VLOOKUP($B783,LT!$AH$7:$AN$3006,H$22,FALSE)</f>
        <v/>
      </c>
      <c r="I783" s="18">
        <v>760</v>
      </c>
    </row>
    <row r="784" spans="2:9" ht="30" customHeight="1" thickTop="1" thickBot="1" x14ac:dyDescent="0.3">
      <c r="B784" s="33">
        <f>LARGE(LT!$AH$7:$AH$3006,I784)</f>
        <v>4.2399999999997703E-2</v>
      </c>
      <c r="C784" s="46" t="str">
        <f>VLOOKUP($B784,LT!$AH$7:$AN$3006,C$22,FALSE)</f>
        <v/>
      </c>
      <c r="D784" s="46" t="str">
        <f>VLOOKUP($B784,LT!$AH$7:$AN$3006,D$22,FALSE)</f>
        <v/>
      </c>
      <c r="E784" s="132" t="str">
        <f>VLOOKUP($B784,LT!$AH$7:$AN$3006,E$22,FALSE)</f>
        <v/>
      </c>
      <c r="F784" s="132" t="str">
        <f>VLOOKUP($B784,LT!$AH$7:$AN$3006,F$22,FALSE)</f>
        <v/>
      </c>
      <c r="G784" s="46" t="str">
        <f>VLOOKUP($B784,LT!$AH$7:$AN$3006,G$22,FALSE)</f>
        <v/>
      </c>
      <c r="H784" s="46" t="str">
        <f>VLOOKUP($B784,LT!$AH$7:$AN$3006,H$22,FALSE)</f>
        <v/>
      </c>
      <c r="I784" s="18">
        <v>761</v>
      </c>
    </row>
    <row r="785" spans="2:9" ht="30" customHeight="1" thickTop="1" thickBot="1" x14ac:dyDescent="0.3">
      <c r="B785" s="33">
        <f>LARGE(LT!$AH$7:$AH$3006,I785)</f>
        <v>4.23899999999977E-2</v>
      </c>
      <c r="C785" s="46" t="str">
        <f>VLOOKUP($B785,LT!$AH$7:$AN$3006,C$22,FALSE)</f>
        <v/>
      </c>
      <c r="D785" s="46" t="str">
        <f>VLOOKUP($B785,LT!$AH$7:$AN$3006,D$22,FALSE)</f>
        <v/>
      </c>
      <c r="E785" s="132" t="str">
        <f>VLOOKUP($B785,LT!$AH$7:$AN$3006,E$22,FALSE)</f>
        <v/>
      </c>
      <c r="F785" s="132" t="str">
        <f>VLOOKUP($B785,LT!$AH$7:$AN$3006,F$22,FALSE)</f>
        <v/>
      </c>
      <c r="G785" s="46" t="str">
        <f>VLOOKUP($B785,LT!$AH$7:$AN$3006,G$22,FALSE)</f>
        <v/>
      </c>
      <c r="H785" s="46" t="str">
        <f>VLOOKUP($B785,LT!$AH$7:$AN$3006,H$22,FALSE)</f>
        <v/>
      </c>
      <c r="I785" s="18">
        <v>762</v>
      </c>
    </row>
    <row r="786" spans="2:9" ht="30" customHeight="1" thickTop="1" thickBot="1" x14ac:dyDescent="0.3">
      <c r="B786" s="33">
        <f>LARGE(LT!$AH$7:$AH$3006,I786)</f>
        <v>4.2379999999997697E-2</v>
      </c>
      <c r="C786" s="46" t="str">
        <f>VLOOKUP($B786,LT!$AH$7:$AN$3006,C$22,FALSE)</f>
        <v/>
      </c>
      <c r="D786" s="46" t="str">
        <f>VLOOKUP($B786,LT!$AH$7:$AN$3006,D$22,FALSE)</f>
        <v/>
      </c>
      <c r="E786" s="132" t="str">
        <f>VLOOKUP($B786,LT!$AH$7:$AN$3006,E$22,FALSE)</f>
        <v/>
      </c>
      <c r="F786" s="132" t="str">
        <f>VLOOKUP($B786,LT!$AH$7:$AN$3006,F$22,FALSE)</f>
        <v/>
      </c>
      <c r="G786" s="46" t="str">
        <f>VLOOKUP($B786,LT!$AH$7:$AN$3006,G$22,FALSE)</f>
        <v/>
      </c>
      <c r="H786" s="46" t="str">
        <f>VLOOKUP($B786,LT!$AH$7:$AN$3006,H$22,FALSE)</f>
        <v/>
      </c>
      <c r="I786" s="18">
        <v>763</v>
      </c>
    </row>
    <row r="787" spans="2:9" ht="30" customHeight="1" thickTop="1" thickBot="1" x14ac:dyDescent="0.3">
      <c r="B787" s="33">
        <f>LARGE(LT!$AH$7:$AH$3006,I787)</f>
        <v>4.2369999999997701E-2</v>
      </c>
      <c r="C787" s="46" t="str">
        <f>VLOOKUP($B787,LT!$AH$7:$AN$3006,C$22,FALSE)</f>
        <v/>
      </c>
      <c r="D787" s="46" t="str">
        <f>VLOOKUP($B787,LT!$AH$7:$AN$3006,D$22,FALSE)</f>
        <v/>
      </c>
      <c r="E787" s="132" t="str">
        <f>VLOOKUP($B787,LT!$AH$7:$AN$3006,E$22,FALSE)</f>
        <v/>
      </c>
      <c r="F787" s="132" t="str">
        <f>VLOOKUP($B787,LT!$AH$7:$AN$3006,F$22,FALSE)</f>
        <v/>
      </c>
      <c r="G787" s="46" t="str">
        <f>VLOOKUP($B787,LT!$AH$7:$AN$3006,G$22,FALSE)</f>
        <v/>
      </c>
      <c r="H787" s="46" t="str">
        <f>VLOOKUP($B787,LT!$AH$7:$AN$3006,H$22,FALSE)</f>
        <v/>
      </c>
      <c r="I787" s="18">
        <v>764</v>
      </c>
    </row>
    <row r="788" spans="2:9" ht="30" customHeight="1" thickTop="1" thickBot="1" x14ac:dyDescent="0.3">
      <c r="B788" s="33">
        <f>LARGE(LT!$AH$7:$AH$3006,I788)</f>
        <v>4.2359999999997698E-2</v>
      </c>
      <c r="C788" s="46" t="str">
        <f>VLOOKUP($B788,LT!$AH$7:$AN$3006,C$22,FALSE)</f>
        <v/>
      </c>
      <c r="D788" s="46" t="str">
        <f>VLOOKUP($B788,LT!$AH$7:$AN$3006,D$22,FALSE)</f>
        <v/>
      </c>
      <c r="E788" s="132" t="str">
        <f>VLOOKUP($B788,LT!$AH$7:$AN$3006,E$22,FALSE)</f>
        <v/>
      </c>
      <c r="F788" s="132" t="str">
        <f>VLOOKUP($B788,LT!$AH$7:$AN$3006,F$22,FALSE)</f>
        <v/>
      </c>
      <c r="G788" s="46" t="str">
        <f>VLOOKUP($B788,LT!$AH$7:$AN$3006,G$22,FALSE)</f>
        <v/>
      </c>
      <c r="H788" s="46" t="str">
        <f>VLOOKUP($B788,LT!$AH$7:$AN$3006,H$22,FALSE)</f>
        <v/>
      </c>
      <c r="I788" s="18">
        <v>765</v>
      </c>
    </row>
    <row r="789" spans="2:9" ht="30" customHeight="1" thickTop="1" thickBot="1" x14ac:dyDescent="0.3">
      <c r="B789" s="33">
        <f>LARGE(LT!$AH$7:$AH$3006,I789)</f>
        <v>4.2349999999997702E-2</v>
      </c>
      <c r="C789" s="46" t="str">
        <f>VLOOKUP($B789,LT!$AH$7:$AN$3006,C$22,FALSE)</f>
        <v/>
      </c>
      <c r="D789" s="46" t="str">
        <f>VLOOKUP($B789,LT!$AH$7:$AN$3006,D$22,FALSE)</f>
        <v/>
      </c>
      <c r="E789" s="132" t="str">
        <f>VLOOKUP($B789,LT!$AH$7:$AN$3006,E$22,FALSE)</f>
        <v/>
      </c>
      <c r="F789" s="132" t="str">
        <f>VLOOKUP($B789,LT!$AH$7:$AN$3006,F$22,FALSE)</f>
        <v/>
      </c>
      <c r="G789" s="46" t="str">
        <f>VLOOKUP($B789,LT!$AH$7:$AN$3006,G$22,FALSE)</f>
        <v/>
      </c>
      <c r="H789" s="46" t="str">
        <f>VLOOKUP($B789,LT!$AH$7:$AN$3006,H$22,FALSE)</f>
        <v/>
      </c>
      <c r="I789" s="18">
        <v>766</v>
      </c>
    </row>
    <row r="790" spans="2:9" ht="30" customHeight="1" thickTop="1" thickBot="1" x14ac:dyDescent="0.3">
      <c r="B790" s="33">
        <f>LARGE(LT!$AH$7:$AH$3006,I790)</f>
        <v>4.2339999999997699E-2</v>
      </c>
      <c r="C790" s="46" t="str">
        <f>VLOOKUP($B790,LT!$AH$7:$AN$3006,C$22,FALSE)</f>
        <v/>
      </c>
      <c r="D790" s="46" t="str">
        <f>VLOOKUP($B790,LT!$AH$7:$AN$3006,D$22,FALSE)</f>
        <v/>
      </c>
      <c r="E790" s="132" t="str">
        <f>VLOOKUP($B790,LT!$AH$7:$AN$3006,E$22,FALSE)</f>
        <v/>
      </c>
      <c r="F790" s="132" t="str">
        <f>VLOOKUP($B790,LT!$AH$7:$AN$3006,F$22,FALSE)</f>
        <v/>
      </c>
      <c r="G790" s="46" t="str">
        <f>VLOOKUP($B790,LT!$AH$7:$AN$3006,G$22,FALSE)</f>
        <v/>
      </c>
      <c r="H790" s="46" t="str">
        <f>VLOOKUP($B790,LT!$AH$7:$AN$3006,H$22,FALSE)</f>
        <v/>
      </c>
      <c r="I790" s="18">
        <v>767</v>
      </c>
    </row>
    <row r="791" spans="2:9" ht="30" customHeight="1" thickTop="1" thickBot="1" x14ac:dyDescent="0.3">
      <c r="B791" s="33">
        <f>LARGE(LT!$AH$7:$AH$3006,I791)</f>
        <v>4.2329999999997703E-2</v>
      </c>
      <c r="C791" s="46" t="str">
        <f>VLOOKUP($B791,LT!$AH$7:$AN$3006,C$22,FALSE)</f>
        <v/>
      </c>
      <c r="D791" s="46" t="str">
        <f>VLOOKUP($B791,LT!$AH$7:$AN$3006,D$22,FALSE)</f>
        <v/>
      </c>
      <c r="E791" s="132" t="str">
        <f>VLOOKUP($B791,LT!$AH$7:$AN$3006,E$22,FALSE)</f>
        <v/>
      </c>
      <c r="F791" s="132" t="str">
        <f>VLOOKUP($B791,LT!$AH$7:$AN$3006,F$22,FALSE)</f>
        <v/>
      </c>
      <c r="G791" s="46" t="str">
        <f>VLOOKUP($B791,LT!$AH$7:$AN$3006,G$22,FALSE)</f>
        <v/>
      </c>
      <c r="H791" s="46" t="str">
        <f>VLOOKUP($B791,LT!$AH$7:$AN$3006,H$22,FALSE)</f>
        <v/>
      </c>
      <c r="I791" s="18">
        <v>768</v>
      </c>
    </row>
    <row r="792" spans="2:9" ht="30" customHeight="1" thickTop="1" thickBot="1" x14ac:dyDescent="0.3">
      <c r="B792" s="33">
        <f>LARGE(LT!$AH$7:$AH$3006,I792)</f>
        <v>4.23199999999977E-2</v>
      </c>
      <c r="C792" s="46" t="str">
        <f>VLOOKUP($B792,LT!$AH$7:$AN$3006,C$22,FALSE)</f>
        <v/>
      </c>
      <c r="D792" s="46" t="str">
        <f>VLOOKUP($B792,LT!$AH$7:$AN$3006,D$22,FALSE)</f>
        <v/>
      </c>
      <c r="E792" s="132" t="str">
        <f>VLOOKUP($B792,LT!$AH$7:$AN$3006,E$22,FALSE)</f>
        <v/>
      </c>
      <c r="F792" s="132" t="str">
        <f>VLOOKUP($B792,LT!$AH$7:$AN$3006,F$22,FALSE)</f>
        <v/>
      </c>
      <c r="G792" s="46" t="str">
        <f>VLOOKUP($B792,LT!$AH$7:$AN$3006,G$22,FALSE)</f>
        <v/>
      </c>
      <c r="H792" s="46" t="str">
        <f>VLOOKUP($B792,LT!$AH$7:$AN$3006,H$22,FALSE)</f>
        <v/>
      </c>
      <c r="I792" s="18">
        <v>769</v>
      </c>
    </row>
    <row r="793" spans="2:9" ht="30" customHeight="1" thickTop="1" thickBot="1" x14ac:dyDescent="0.3">
      <c r="B793" s="33">
        <f>LARGE(LT!$AH$7:$AH$3006,I793)</f>
        <v>4.2309999999997697E-2</v>
      </c>
      <c r="C793" s="46" t="str">
        <f>VLOOKUP($B793,LT!$AH$7:$AN$3006,C$22,FALSE)</f>
        <v/>
      </c>
      <c r="D793" s="46" t="str">
        <f>VLOOKUP($B793,LT!$AH$7:$AN$3006,D$22,FALSE)</f>
        <v/>
      </c>
      <c r="E793" s="132" t="str">
        <f>VLOOKUP($B793,LT!$AH$7:$AN$3006,E$22,FALSE)</f>
        <v/>
      </c>
      <c r="F793" s="132" t="str">
        <f>VLOOKUP($B793,LT!$AH$7:$AN$3006,F$22,FALSE)</f>
        <v/>
      </c>
      <c r="G793" s="46" t="str">
        <f>VLOOKUP($B793,LT!$AH$7:$AN$3006,G$22,FALSE)</f>
        <v/>
      </c>
      <c r="H793" s="46" t="str">
        <f>VLOOKUP($B793,LT!$AH$7:$AN$3006,H$22,FALSE)</f>
        <v/>
      </c>
      <c r="I793" s="18">
        <v>770</v>
      </c>
    </row>
    <row r="794" spans="2:9" ht="30" customHeight="1" thickTop="1" thickBot="1" x14ac:dyDescent="0.3">
      <c r="B794" s="33">
        <f>LARGE(LT!$AH$7:$AH$3006,I794)</f>
        <v>4.2299999999997603E-2</v>
      </c>
      <c r="C794" s="46" t="str">
        <f>VLOOKUP($B794,LT!$AH$7:$AN$3006,C$22,FALSE)</f>
        <v/>
      </c>
      <c r="D794" s="46" t="str">
        <f>VLOOKUP($B794,LT!$AH$7:$AN$3006,D$22,FALSE)</f>
        <v/>
      </c>
      <c r="E794" s="132" t="str">
        <f>VLOOKUP($B794,LT!$AH$7:$AN$3006,E$22,FALSE)</f>
        <v/>
      </c>
      <c r="F794" s="132" t="str">
        <f>VLOOKUP($B794,LT!$AH$7:$AN$3006,F$22,FALSE)</f>
        <v/>
      </c>
      <c r="G794" s="46" t="str">
        <f>VLOOKUP($B794,LT!$AH$7:$AN$3006,G$22,FALSE)</f>
        <v/>
      </c>
      <c r="H794" s="46" t="str">
        <f>VLOOKUP($B794,LT!$AH$7:$AN$3006,H$22,FALSE)</f>
        <v/>
      </c>
      <c r="I794" s="18">
        <v>771</v>
      </c>
    </row>
    <row r="795" spans="2:9" ht="30" customHeight="1" thickTop="1" thickBot="1" x14ac:dyDescent="0.3">
      <c r="B795" s="33">
        <f>LARGE(LT!$AH$7:$AH$3006,I795)</f>
        <v>4.22899999999976E-2</v>
      </c>
      <c r="C795" s="46" t="str">
        <f>VLOOKUP($B795,LT!$AH$7:$AN$3006,C$22,FALSE)</f>
        <v/>
      </c>
      <c r="D795" s="46" t="str">
        <f>VLOOKUP($B795,LT!$AH$7:$AN$3006,D$22,FALSE)</f>
        <v/>
      </c>
      <c r="E795" s="132" t="str">
        <f>VLOOKUP($B795,LT!$AH$7:$AN$3006,E$22,FALSE)</f>
        <v/>
      </c>
      <c r="F795" s="132" t="str">
        <f>VLOOKUP($B795,LT!$AH$7:$AN$3006,F$22,FALSE)</f>
        <v/>
      </c>
      <c r="G795" s="46" t="str">
        <f>VLOOKUP($B795,LT!$AH$7:$AN$3006,G$22,FALSE)</f>
        <v/>
      </c>
      <c r="H795" s="46" t="str">
        <f>VLOOKUP($B795,LT!$AH$7:$AN$3006,H$22,FALSE)</f>
        <v/>
      </c>
      <c r="I795" s="18">
        <v>772</v>
      </c>
    </row>
    <row r="796" spans="2:9" ht="30" customHeight="1" thickTop="1" thickBot="1" x14ac:dyDescent="0.3">
      <c r="B796" s="33">
        <f>LARGE(LT!$AH$7:$AH$3006,I796)</f>
        <v>4.2279999999997597E-2</v>
      </c>
      <c r="C796" s="46" t="str">
        <f>VLOOKUP($B796,LT!$AH$7:$AN$3006,C$22,FALSE)</f>
        <v/>
      </c>
      <c r="D796" s="46" t="str">
        <f>VLOOKUP($B796,LT!$AH$7:$AN$3006,D$22,FALSE)</f>
        <v/>
      </c>
      <c r="E796" s="132" t="str">
        <f>VLOOKUP($B796,LT!$AH$7:$AN$3006,E$22,FALSE)</f>
        <v/>
      </c>
      <c r="F796" s="132" t="str">
        <f>VLOOKUP($B796,LT!$AH$7:$AN$3006,F$22,FALSE)</f>
        <v/>
      </c>
      <c r="G796" s="46" t="str">
        <f>VLOOKUP($B796,LT!$AH$7:$AN$3006,G$22,FALSE)</f>
        <v/>
      </c>
      <c r="H796" s="46" t="str">
        <f>VLOOKUP($B796,LT!$AH$7:$AN$3006,H$22,FALSE)</f>
        <v/>
      </c>
      <c r="I796" s="18">
        <v>773</v>
      </c>
    </row>
    <row r="797" spans="2:9" ht="30" customHeight="1" thickTop="1" thickBot="1" x14ac:dyDescent="0.3">
      <c r="B797" s="33">
        <f>LARGE(LT!$AH$7:$AH$3006,I797)</f>
        <v>4.2269999999997601E-2</v>
      </c>
      <c r="C797" s="46" t="str">
        <f>VLOOKUP($B797,LT!$AH$7:$AN$3006,C$22,FALSE)</f>
        <v/>
      </c>
      <c r="D797" s="46" t="str">
        <f>VLOOKUP($B797,LT!$AH$7:$AN$3006,D$22,FALSE)</f>
        <v/>
      </c>
      <c r="E797" s="132" t="str">
        <f>VLOOKUP($B797,LT!$AH$7:$AN$3006,E$22,FALSE)</f>
        <v/>
      </c>
      <c r="F797" s="132" t="str">
        <f>VLOOKUP($B797,LT!$AH$7:$AN$3006,F$22,FALSE)</f>
        <v/>
      </c>
      <c r="G797" s="46" t="str">
        <f>VLOOKUP($B797,LT!$AH$7:$AN$3006,G$22,FALSE)</f>
        <v/>
      </c>
      <c r="H797" s="46" t="str">
        <f>VLOOKUP($B797,LT!$AH$7:$AN$3006,H$22,FALSE)</f>
        <v/>
      </c>
      <c r="I797" s="18">
        <v>774</v>
      </c>
    </row>
    <row r="798" spans="2:9" ht="30" customHeight="1" thickTop="1" thickBot="1" x14ac:dyDescent="0.3">
      <c r="B798" s="33">
        <f>LARGE(LT!$AH$7:$AH$3006,I798)</f>
        <v>4.2259999999997598E-2</v>
      </c>
      <c r="C798" s="46" t="str">
        <f>VLOOKUP($B798,LT!$AH$7:$AN$3006,C$22,FALSE)</f>
        <v/>
      </c>
      <c r="D798" s="46" t="str">
        <f>VLOOKUP($B798,LT!$AH$7:$AN$3006,D$22,FALSE)</f>
        <v/>
      </c>
      <c r="E798" s="132" t="str">
        <f>VLOOKUP($B798,LT!$AH$7:$AN$3006,E$22,FALSE)</f>
        <v/>
      </c>
      <c r="F798" s="132" t="str">
        <f>VLOOKUP($B798,LT!$AH$7:$AN$3006,F$22,FALSE)</f>
        <v/>
      </c>
      <c r="G798" s="46" t="str">
        <f>VLOOKUP($B798,LT!$AH$7:$AN$3006,G$22,FALSE)</f>
        <v/>
      </c>
      <c r="H798" s="46" t="str">
        <f>VLOOKUP($B798,LT!$AH$7:$AN$3006,H$22,FALSE)</f>
        <v/>
      </c>
      <c r="I798" s="18">
        <v>775</v>
      </c>
    </row>
    <row r="799" spans="2:9" ht="30" customHeight="1" thickTop="1" thickBot="1" x14ac:dyDescent="0.3">
      <c r="B799" s="33">
        <f>LARGE(LT!$AH$7:$AH$3006,I799)</f>
        <v>4.2249999999997602E-2</v>
      </c>
      <c r="C799" s="46" t="str">
        <f>VLOOKUP($B799,LT!$AH$7:$AN$3006,C$22,FALSE)</f>
        <v/>
      </c>
      <c r="D799" s="46" t="str">
        <f>VLOOKUP($B799,LT!$AH$7:$AN$3006,D$22,FALSE)</f>
        <v/>
      </c>
      <c r="E799" s="132" t="str">
        <f>VLOOKUP($B799,LT!$AH$7:$AN$3006,E$22,FALSE)</f>
        <v/>
      </c>
      <c r="F799" s="132" t="str">
        <f>VLOOKUP($B799,LT!$AH$7:$AN$3006,F$22,FALSE)</f>
        <v/>
      </c>
      <c r="G799" s="46" t="str">
        <f>VLOOKUP($B799,LT!$AH$7:$AN$3006,G$22,FALSE)</f>
        <v/>
      </c>
      <c r="H799" s="46" t="str">
        <f>VLOOKUP($B799,LT!$AH$7:$AN$3006,H$22,FALSE)</f>
        <v/>
      </c>
      <c r="I799" s="18">
        <v>776</v>
      </c>
    </row>
    <row r="800" spans="2:9" ht="30" customHeight="1" thickTop="1" thickBot="1" x14ac:dyDescent="0.3">
      <c r="B800" s="33">
        <f>LARGE(LT!$AH$7:$AH$3006,I800)</f>
        <v>4.2239999999997599E-2</v>
      </c>
      <c r="C800" s="46" t="str">
        <f>VLOOKUP($B800,LT!$AH$7:$AN$3006,C$22,FALSE)</f>
        <v/>
      </c>
      <c r="D800" s="46" t="str">
        <f>VLOOKUP($B800,LT!$AH$7:$AN$3006,D$22,FALSE)</f>
        <v/>
      </c>
      <c r="E800" s="132" t="str">
        <f>VLOOKUP($B800,LT!$AH$7:$AN$3006,E$22,FALSE)</f>
        <v/>
      </c>
      <c r="F800" s="132" t="str">
        <f>VLOOKUP($B800,LT!$AH$7:$AN$3006,F$22,FALSE)</f>
        <v/>
      </c>
      <c r="G800" s="46" t="str">
        <f>VLOOKUP($B800,LT!$AH$7:$AN$3006,G$22,FALSE)</f>
        <v/>
      </c>
      <c r="H800" s="46" t="str">
        <f>VLOOKUP($B800,LT!$AH$7:$AN$3006,H$22,FALSE)</f>
        <v/>
      </c>
      <c r="I800" s="18">
        <v>777</v>
      </c>
    </row>
    <row r="801" spans="2:9" ht="30" customHeight="1" thickTop="1" thickBot="1" x14ac:dyDescent="0.3">
      <c r="B801" s="33">
        <f>LARGE(LT!$AH$7:$AH$3006,I801)</f>
        <v>4.2229999999997603E-2</v>
      </c>
      <c r="C801" s="46" t="str">
        <f>VLOOKUP($B801,LT!$AH$7:$AN$3006,C$22,FALSE)</f>
        <v/>
      </c>
      <c r="D801" s="46" t="str">
        <f>VLOOKUP($B801,LT!$AH$7:$AN$3006,D$22,FALSE)</f>
        <v/>
      </c>
      <c r="E801" s="132" t="str">
        <f>VLOOKUP($B801,LT!$AH$7:$AN$3006,E$22,FALSE)</f>
        <v/>
      </c>
      <c r="F801" s="132" t="str">
        <f>VLOOKUP($B801,LT!$AH$7:$AN$3006,F$22,FALSE)</f>
        <v/>
      </c>
      <c r="G801" s="46" t="str">
        <f>VLOOKUP($B801,LT!$AH$7:$AN$3006,G$22,FALSE)</f>
        <v/>
      </c>
      <c r="H801" s="46" t="str">
        <f>VLOOKUP($B801,LT!$AH$7:$AN$3006,H$22,FALSE)</f>
        <v/>
      </c>
      <c r="I801" s="18">
        <v>778</v>
      </c>
    </row>
    <row r="802" spans="2:9" ht="30" customHeight="1" thickTop="1" thickBot="1" x14ac:dyDescent="0.3">
      <c r="B802" s="33">
        <f>LARGE(LT!$AH$7:$AH$3006,I802)</f>
        <v>4.22199999999976E-2</v>
      </c>
      <c r="C802" s="46" t="str">
        <f>VLOOKUP($B802,LT!$AH$7:$AN$3006,C$22,FALSE)</f>
        <v/>
      </c>
      <c r="D802" s="46" t="str">
        <f>VLOOKUP($B802,LT!$AH$7:$AN$3006,D$22,FALSE)</f>
        <v/>
      </c>
      <c r="E802" s="132" t="str">
        <f>VLOOKUP($B802,LT!$AH$7:$AN$3006,E$22,FALSE)</f>
        <v/>
      </c>
      <c r="F802" s="132" t="str">
        <f>VLOOKUP($B802,LT!$AH$7:$AN$3006,F$22,FALSE)</f>
        <v/>
      </c>
      <c r="G802" s="46" t="str">
        <f>VLOOKUP($B802,LT!$AH$7:$AN$3006,G$22,FALSE)</f>
        <v/>
      </c>
      <c r="H802" s="46" t="str">
        <f>VLOOKUP($B802,LT!$AH$7:$AN$3006,H$22,FALSE)</f>
        <v/>
      </c>
      <c r="I802" s="18">
        <v>779</v>
      </c>
    </row>
    <row r="803" spans="2:9" ht="30" customHeight="1" thickTop="1" thickBot="1" x14ac:dyDescent="0.3">
      <c r="B803" s="33">
        <f>LARGE(LT!$AH$7:$AH$3006,I803)</f>
        <v>4.2209999999997597E-2</v>
      </c>
      <c r="C803" s="46" t="str">
        <f>VLOOKUP($B803,LT!$AH$7:$AN$3006,C$22,FALSE)</f>
        <v/>
      </c>
      <c r="D803" s="46" t="str">
        <f>VLOOKUP($B803,LT!$AH$7:$AN$3006,D$22,FALSE)</f>
        <v/>
      </c>
      <c r="E803" s="132" t="str">
        <f>VLOOKUP($B803,LT!$AH$7:$AN$3006,E$22,FALSE)</f>
        <v/>
      </c>
      <c r="F803" s="132" t="str">
        <f>VLOOKUP($B803,LT!$AH$7:$AN$3006,F$22,FALSE)</f>
        <v/>
      </c>
      <c r="G803" s="46" t="str">
        <f>VLOOKUP($B803,LT!$AH$7:$AN$3006,G$22,FALSE)</f>
        <v/>
      </c>
      <c r="H803" s="46" t="str">
        <f>VLOOKUP($B803,LT!$AH$7:$AN$3006,H$22,FALSE)</f>
        <v/>
      </c>
      <c r="I803" s="18">
        <v>780</v>
      </c>
    </row>
    <row r="804" spans="2:9" ht="30" customHeight="1" thickTop="1" thickBot="1" x14ac:dyDescent="0.3">
      <c r="B804" s="33">
        <f>LARGE(LT!$AH$7:$AH$3006,I804)</f>
        <v>4.2199999999997601E-2</v>
      </c>
      <c r="C804" s="46" t="str">
        <f>VLOOKUP($B804,LT!$AH$7:$AN$3006,C$22,FALSE)</f>
        <v/>
      </c>
      <c r="D804" s="46" t="str">
        <f>VLOOKUP($B804,LT!$AH$7:$AN$3006,D$22,FALSE)</f>
        <v/>
      </c>
      <c r="E804" s="132" t="str">
        <f>VLOOKUP($B804,LT!$AH$7:$AN$3006,E$22,FALSE)</f>
        <v/>
      </c>
      <c r="F804" s="132" t="str">
        <f>VLOOKUP($B804,LT!$AH$7:$AN$3006,F$22,FALSE)</f>
        <v/>
      </c>
      <c r="G804" s="46" t="str">
        <f>VLOOKUP($B804,LT!$AH$7:$AN$3006,G$22,FALSE)</f>
        <v/>
      </c>
      <c r="H804" s="46" t="str">
        <f>VLOOKUP($B804,LT!$AH$7:$AN$3006,H$22,FALSE)</f>
        <v/>
      </c>
      <c r="I804" s="18">
        <v>781</v>
      </c>
    </row>
    <row r="805" spans="2:9" ht="30" customHeight="1" thickTop="1" thickBot="1" x14ac:dyDescent="0.3">
      <c r="B805" s="33">
        <f>LARGE(LT!$AH$7:$AH$3006,I805)</f>
        <v>4.2189999999997597E-2</v>
      </c>
      <c r="C805" s="46" t="str">
        <f>VLOOKUP($B805,LT!$AH$7:$AN$3006,C$22,FALSE)</f>
        <v/>
      </c>
      <c r="D805" s="46" t="str">
        <f>VLOOKUP($B805,LT!$AH$7:$AN$3006,D$22,FALSE)</f>
        <v/>
      </c>
      <c r="E805" s="132" t="str">
        <f>VLOOKUP($B805,LT!$AH$7:$AN$3006,E$22,FALSE)</f>
        <v/>
      </c>
      <c r="F805" s="132" t="str">
        <f>VLOOKUP($B805,LT!$AH$7:$AN$3006,F$22,FALSE)</f>
        <v/>
      </c>
      <c r="G805" s="46" t="str">
        <f>VLOOKUP($B805,LT!$AH$7:$AN$3006,G$22,FALSE)</f>
        <v/>
      </c>
      <c r="H805" s="46" t="str">
        <f>VLOOKUP($B805,LT!$AH$7:$AN$3006,H$22,FALSE)</f>
        <v/>
      </c>
      <c r="I805" s="18">
        <v>782</v>
      </c>
    </row>
    <row r="806" spans="2:9" ht="30" customHeight="1" thickTop="1" thickBot="1" x14ac:dyDescent="0.3">
      <c r="B806" s="33">
        <f>LARGE(LT!$AH$7:$AH$3006,I806)</f>
        <v>4.2179999999997601E-2</v>
      </c>
      <c r="C806" s="46" t="str">
        <f>VLOOKUP($B806,LT!$AH$7:$AN$3006,C$22,FALSE)</f>
        <v/>
      </c>
      <c r="D806" s="46" t="str">
        <f>VLOOKUP($B806,LT!$AH$7:$AN$3006,D$22,FALSE)</f>
        <v/>
      </c>
      <c r="E806" s="132" t="str">
        <f>VLOOKUP($B806,LT!$AH$7:$AN$3006,E$22,FALSE)</f>
        <v/>
      </c>
      <c r="F806" s="132" t="str">
        <f>VLOOKUP($B806,LT!$AH$7:$AN$3006,F$22,FALSE)</f>
        <v/>
      </c>
      <c r="G806" s="46" t="str">
        <f>VLOOKUP($B806,LT!$AH$7:$AN$3006,G$22,FALSE)</f>
        <v/>
      </c>
      <c r="H806" s="46" t="str">
        <f>VLOOKUP($B806,LT!$AH$7:$AN$3006,H$22,FALSE)</f>
        <v/>
      </c>
      <c r="I806" s="18">
        <v>783</v>
      </c>
    </row>
    <row r="807" spans="2:9" ht="30" customHeight="1" thickTop="1" thickBot="1" x14ac:dyDescent="0.3">
      <c r="B807" s="33">
        <f>LARGE(LT!$AH$7:$AH$3006,I807)</f>
        <v>4.2169999999997598E-2</v>
      </c>
      <c r="C807" s="46" t="str">
        <f>VLOOKUP($B807,LT!$AH$7:$AN$3006,C$22,FALSE)</f>
        <v/>
      </c>
      <c r="D807" s="46" t="str">
        <f>VLOOKUP($B807,LT!$AH$7:$AN$3006,D$22,FALSE)</f>
        <v/>
      </c>
      <c r="E807" s="132" t="str">
        <f>VLOOKUP($B807,LT!$AH$7:$AN$3006,E$22,FALSE)</f>
        <v/>
      </c>
      <c r="F807" s="132" t="str">
        <f>VLOOKUP($B807,LT!$AH$7:$AN$3006,F$22,FALSE)</f>
        <v/>
      </c>
      <c r="G807" s="46" t="str">
        <f>VLOOKUP($B807,LT!$AH$7:$AN$3006,G$22,FALSE)</f>
        <v/>
      </c>
      <c r="H807" s="46" t="str">
        <f>VLOOKUP($B807,LT!$AH$7:$AN$3006,H$22,FALSE)</f>
        <v/>
      </c>
      <c r="I807" s="18">
        <v>784</v>
      </c>
    </row>
    <row r="808" spans="2:9" ht="30" customHeight="1" thickTop="1" thickBot="1" x14ac:dyDescent="0.3">
      <c r="B808" s="33">
        <f>LARGE(LT!$AH$7:$AH$3006,I808)</f>
        <v>4.2159999999997602E-2</v>
      </c>
      <c r="C808" s="46" t="str">
        <f>VLOOKUP($B808,LT!$AH$7:$AN$3006,C$22,FALSE)</f>
        <v/>
      </c>
      <c r="D808" s="46" t="str">
        <f>VLOOKUP($B808,LT!$AH$7:$AN$3006,D$22,FALSE)</f>
        <v/>
      </c>
      <c r="E808" s="132" t="str">
        <f>VLOOKUP($B808,LT!$AH$7:$AN$3006,E$22,FALSE)</f>
        <v/>
      </c>
      <c r="F808" s="132" t="str">
        <f>VLOOKUP($B808,LT!$AH$7:$AN$3006,F$22,FALSE)</f>
        <v/>
      </c>
      <c r="G808" s="46" t="str">
        <f>VLOOKUP($B808,LT!$AH$7:$AN$3006,G$22,FALSE)</f>
        <v/>
      </c>
      <c r="H808" s="46" t="str">
        <f>VLOOKUP($B808,LT!$AH$7:$AN$3006,H$22,FALSE)</f>
        <v/>
      </c>
      <c r="I808" s="18">
        <v>785</v>
      </c>
    </row>
    <row r="809" spans="2:9" ht="30" customHeight="1" thickTop="1" thickBot="1" x14ac:dyDescent="0.3">
      <c r="B809" s="33">
        <f>LARGE(LT!$AH$7:$AH$3006,I809)</f>
        <v>4.2149999999997599E-2</v>
      </c>
      <c r="C809" s="46" t="str">
        <f>VLOOKUP($B809,LT!$AH$7:$AN$3006,C$22,FALSE)</f>
        <v/>
      </c>
      <c r="D809" s="46" t="str">
        <f>VLOOKUP($B809,LT!$AH$7:$AN$3006,D$22,FALSE)</f>
        <v/>
      </c>
      <c r="E809" s="132" t="str">
        <f>VLOOKUP($B809,LT!$AH$7:$AN$3006,E$22,FALSE)</f>
        <v/>
      </c>
      <c r="F809" s="132" t="str">
        <f>VLOOKUP($B809,LT!$AH$7:$AN$3006,F$22,FALSE)</f>
        <v/>
      </c>
      <c r="G809" s="46" t="str">
        <f>VLOOKUP($B809,LT!$AH$7:$AN$3006,G$22,FALSE)</f>
        <v/>
      </c>
      <c r="H809" s="46" t="str">
        <f>VLOOKUP($B809,LT!$AH$7:$AN$3006,H$22,FALSE)</f>
        <v/>
      </c>
      <c r="I809" s="18">
        <v>786</v>
      </c>
    </row>
    <row r="810" spans="2:9" ht="30" customHeight="1" thickTop="1" thickBot="1" x14ac:dyDescent="0.3">
      <c r="B810" s="33">
        <f>LARGE(LT!$AH$7:$AH$3006,I810)</f>
        <v>4.2139999999997603E-2</v>
      </c>
      <c r="C810" s="46" t="str">
        <f>VLOOKUP($B810,LT!$AH$7:$AN$3006,C$22,FALSE)</f>
        <v/>
      </c>
      <c r="D810" s="46" t="str">
        <f>VLOOKUP($B810,LT!$AH$7:$AN$3006,D$22,FALSE)</f>
        <v/>
      </c>
      <c r="E810" s="132" t="str">
        <f>VLOOKUP($B810,LT!$AH$7:$AN$3006,E$22,FALSE)</f>
        <v/>
      </c>
      <c r="F810" s="132" t="str">
        <f>VLOOKUP($B810,LT!$AH$7:$AN$3006,F$22,FALSE)</f>
        <v/>
      </c>
      <c r="G810" s="46" t="str">
        <f>VLOOKUP($B810,LT!$AH$7:$AN$3006,G$22,FALSE)</f>
        <v/>
      </c>
      <c r="H810" s="46" t="str">
        <f>VLOOKUP($B810,LT!$AH$7:$AN$3006,H$22,FALSE)</f>
        <v/>
      </c>
      <c r="I810" s="18">
        <v>787</v>
      </c>
    </row>
    <row r="811" spans="2:9" ht="30" customHeight="1" thickTop="1" thickBot="1" x14ac:dyDescent="0.3">
      <c r="B811" s="33">
        <f>LARGE(LT!$AH$7:$AH$3006,I811)</f>
        <v>4.21299999999976E-2</v>
      </c>
      <c r="C811" s="46" t="str">
        <f>VLOOKUP($B811,LT!$AH$7:$AN$3006,C$22,FALSE)</f>
        <v/>
      </c>
      <c r="D811" s="46" t="str">
        <f>VLOOKUP($B811,LT!$AH$7:$AN$3006,D$22,FALSE)</f>
        <v/>
      </c>
      <c r="E811" s="132" t="str">
        <f>VLOOKUP($B811,LT!$AH$7:$AN$3006,E$22,FALSE)</f>
        <v/>
      </c>
      <c r="F811" s="132" t="str">
        <f>VLOOKUP($B811,LT!$AH$7:$AN$3006,F$22,FALSE)</f>
        <v/>
      </c>
      <c r="G811" s="46" t="str">
        <f>VLOOKUP($B811,LT!$AH$7:$AN$3006,G$22,FALSE)</f>
        <v/>
      </c>
      <c r="H811" s="46" t="str">
        <f>VLOOKUP($B811,LT!$AH$7:$AN$3006,H$22,FALSE)</f>
        <v/>
      </c>
      <c r="I811" s="18">
        <v>788</v>
      </c>
    </row>
    <row r="812" spans="2:9" ht="30" customHeight="1" thickTop="1" thickBot="1" x14ac:dyDescent="0.3">
      <c r="B812" s="33">
        <f>LARGE(LT!$AH$7:$AH$3006,I812)</f>
        <v>4.2119999999997597E-2</v>
      </c>
      <c r="C812" s="46" t="str">
        <f>VLOOKUP($B812,LT!$AH$7:$AN$3006,C$22,FALSE)</f>
        <v/>
      </c>
      <c r="D812" s="46" t="str">
        <f>VLOOKUP($B812,LT!$AH$7:$AN$3006,D$22,FALSE)</f>
        <v/>
      </c>
      <c r="E812" s="132" t="str">
        <f>VLOOKUP($B812,LT!$AH$7:$AN$3006,E$22,FALSE)</f>
        <v/>
      </c>
      <c r="F812" s="132" t="str">
        <f>VLOOKUP($B812,LT!$AH$7:$AN$3006,F$22,FALSE)</f>
        <v/>
      </c>
      <c r="G812" s="46" t="str">
        <f>VLOOKUP($B812,LT!$AH$7:$AN$3006,G$22,FALSE)</f>
        <v/>
      </c>
      <c r="H812" s="46" t="str">
        <f>VLOOKUP($B812,LT!$AH$7:$AN$3006,H$22,FALSE)</f>
        <v/>
      </c>
      <c r="I812" s="18">
        <v>789</v>
      </c>
    </row>
    <row r="813" spans="2:9" ht="30" customHeight="1" thickTop="1" thickBot="1" x14ac:dyDescent="0.3">
      <c r="B813" s="33">
        <f>LARGE(LT!$AH$7:$AH$3006,I813)</f>
        <v>4.2109999999997601E-2</v>
      </c>
      <c r="C813" s="46" t="str">
        <f>VLOOKUP($B813,LT!$AH$7:$AN$3006,C$22,FALSE)</f>
        <v/>
      </c>
      <c r="D813" s="46" t="str">
        <f>VLOOKUP($B813,LT!$AH$7:$AN$3006,D$22,FALSE)</f>
        <v/>
      </c>
      <c r="E813" s="132" t="str">
        <f>VLOOKUP($B813,LT!$AH$7:$AN$3006,E$22,FALSE)</f>
        <v/>
      </c>
      <c r="F813" s="132" t="str">
        <f>VLOOKUP($B813,LT!$AH$7:$AN$3006,F$22,FALSE)</f>
        <v/>
      </c>
      <c r="G813" s="46" t="str">
        <f>VLOOKUP($B813,LT!$AH$7:$AN$3006,G$22,FALSE)</f>
        <v/>
      </c>
      <c r="H813" s="46" t="str">
        <f>VLOOKUP($B813,LT!$AH$7:$AN$3006,H$22,FALSE)</f>
        <v/>
      </c>
      <c r="I813" s="18">
        <v>790</v>
      </c>
    </row>
    <row r="814" spans="2:9" ht="30" customHeight="1" thickTop="1" thickBot="1" x14ac:dyDescent="0.3">
      <c r="B814" s="33">
        <f>LARGE(LT!$AH$7:$AH$3006,I814)</f>
        <v>4.2099999999997598E-2</v>
      </c>
      <c r="C814" s="46" t="str">
        <f>VLOOKUP($B814,LT!$AH$7:$AN$3006,C$22,FALSE)</f>
        <v/>
      </c>
      <c r="D814" s="46" t="str">
        <f>VLOOKUP($B814,LT!$AH$7:$AN$3006,D$22,FALSE)</f>
        <v/>
      </c>
      <c r="E814" s="132" t="str">
        <f>VLOOKUP($B814,LT!$AH$7:$AN$3006,E$22,FALSE)</f>
        <v/>
      </c>
      <c r="F814" s="132" t="str">
        <f>VLOOKUP($B814,LT!$AH$7:$AN$3006,F$22,FALSE)</f>
        <v/>
      </c>
      <c r="G814" s="46" t="str">
        <f>VLOOKUP($B814,LT!$AH$7:$AN$3006,G$22,FALSE)</f>
        <v/>
      </c>
      <c r="H814" s="46" t="str">
        <f>VLOOKUP($B814,LT!$AH$7:$AN$3006,H$22,FALSE)</f>
        <v/>
      </c>
      <c r="I814" s="18">
        <v>791</v>
      </c>
    </row>
    <row r="815" spans="2:9" ht="30" customHeight="1" thickTop="1" thickBot="1" x14ac:dyDescent="0.3">
      <c r="B815" s="33">
        <f>LARGE(LT!$AH$7:$AH$3006,I815)</f>
        <v>4.2089999999997602E-2</v>
      </c>
      <c r="C815" s="46" t="str">
        <f>VLOOKUP($B815,LT!$AH$7:$AN$3006,C$22,FALSE)</f>
        <v/>
      </c>
      <c r="D815" s="46" t="str">
        <f>VLOOKUP($B815,LT!$AH$7:$AN$3006,D$22,FALSE)</f>
        <v/>
      </c>
      <c r="E815" s="132" t="str">
        <f>VLOOKUP($B815,LT!$AH$7:$AN$3006,E$22,FALSE)</f>
        <v/>
      </c>
      <c r="F815" s="132" t="str">
        <f>VLOOKUP($B815,LT!$AH$7:$AN$3006,F$22,FALSE)</f>
        <v/>
      </c>
      <c r="G815" s="46" t="str">
        <f>VLOOKUP($B815,LT!$AH$7:$AN$3006,G$22,FALSE)</f>
        <v/>
      </c>
      <c r="H815" s="46" t="str">
        <f>VLOOKUP($B815,LT!$AH$7:$AN$3006,H$22,FALSE)</f>
        <v/>
      </c>
      <c r="I815" s="18">
        <v>792</v>
      </c>
    </row>
    <row r="816" spans="2:9" ht="30" customHeight="1" thickTop="1" thickBot="1" x14ac:dyDescent="0.3">
      <c r="B816" s="33">
        <f>LARGE(LT!$AH$7:$AH$3006,I816)</f>
        <v>4.2079999999997598E-2</v>
      </c>
      <c r="C816" s="46" t="str">
        <f>VLOOKUP($B816,LT!$AH$7:$AN$3006,C$22,FALSE)</f>
        <v/>
      </c>
      <c r="D816" s="46" t="str">
        <f>VLOOKUP($B816,LT!$AH$7:$AN$3006,D$22,FALSE)</f>
        <v/>
      </c>
      <c r="E816" s="132" t="str">
        <f>VLOOKUP($B816,LT!$AH$7:$AN$3006,E$22,FALSE)</f>
        <v/>
      </c>
      <c r="F816" s="132" t="str">
        <f>VLOOKUP($B816,LT!$AH$7:$AN$3006,F$22,FALSE)</f>
        <v/>
      </c>
      <c r="G816" s="46" t="str">
        <f>VLOOKUP($B816,LT!$AH$7:$AN$3006,G$22,FALSE)</f>
        <v/>
      </c>
      <c r="H816" s="46" t="str">
        <f>VLOOKUP($B816,LT!$AH$7:$AN$3006,H$22,FALSE)</f>
        <v/>
      </c>
      <c r="I816" s="18">
        <v>793</v>
      </c>
    </row>
    <row r="817" spans="2:9" ht="30" customHeight="1" thickTop="1" thickBot="1" x14ac:dyDescent="0.3">
      <c r="B817" s="33">
        <f>LARGE(LT!$AH$7:$AH$3006,I817)</f>
        <v>4.2069999999997602E-2</v>
      </c>
      <c r="C817" s="46" t="str">
        <f>VLOOKUP($B817,LT!$AH$7:$AN$3006,C$22,FALSE)</f>
        <v/>
      </c>
      <c r="D817" s="46" t="str">
        <f>VLOOKUP($B817,LT!$AH$7:$AN$3006,D$22,FALSE)</f>
        <v/>
      </c>
      <c r="E817" s="132" t="str">
        <f>VLOOKUP($B817,LT!$AH$7:$AN$3006,E$22,FALSE)</f>
        <v/>
      </c>
      <c r="F817" s="132" t="str">
        <f>VLOOKUP($B817,LT!$AH$7:$AN$3006,F$22,FALSE)</f>
        <v/>
      </c>
      <c r="G817" s="46" t="str">
        <f>VLOOKUP($B817,LT!$AH$7:$AN$3006,G$22,FALSE)</f>
        <v/>
      </c>
      <c r="H817" s="46" t="str">
        <f>VLOOKUP($B817,LT!$AH$7:$AN$3006,H$22,FALSE)</f>
        <v/>
      </c>
      <c r="I817" s="18">
        <v>794</v>
      </c>
    </row>
    <row r="818" spans="2:9" ht="30" customHeight="1" thickTop="1" thickBot="1" x14ac:dyDescent="0.3">
      <c r="B818" s="33">
        <f>LARGE(LT!$AH$7:$AH$3006,I818)</f>
        <v>4.2059999999997599E-2</v>
      </c>
      <c r="C818" s="46" t="str">
        <f>VLOOKUP($B818,LT!$AH$7:$AN$3006,C$22,FALSE)</f>
        <v/>
      </c>
      <c r="D818" s="46" t="str">
        <f>VLOOKUP($B818,LT!$AH$7:$AN$3006,D$22,FALSE)</f>
        <v/>
      </c>
      <c r="E818" s="132" t="str">
        <f>VLOOKUP($B818,LT!$AH$7:$AN$3006,E$22,FALSE)</f>
        <v/>
      </c>
      <c r="F818" s="132" t="str">
        <f>VLOOKUP($B818,LT!$AH$7:$AN$3006,F$22,FALSE)</f>
        <v/>
      </c>
      <c r="G818" s="46" t="str">
        <f>VLOOKUP($B818,LT!$AH$7:$AN$3006,G$22,FALSE)</f>
        <v/>
      </c>
      <c r="H818" s="46" t="str">
        <f>VLOOKUP($B818,LT!$AH$7:$AN$3006,H$22,FALSE)</f>
        <v/>
      </c>
      <c r="I818" s="18">
        <v>795</v>
      </c>
    </row>
    <row r="819" spans="2:9" ht="30" customHeight="1" thickTop="1" thickBot="1" x14ac:dyDescent="0.3">
      <c r="B819" s="33">
        <f>LARGE(LT!$AH$7:$AH$3006,I819)</f>
        <v>4.2049999999997603E-2</v>
      </c>
      <c r="C819" s="46" t="str">
        <f>VLOOKUP($B819,LT!$AH$7:$AN$3006,C$22,FALSE)</f>
        <v/>
      </c>
      <c r="D819" s="46" t="str">
        <f>VLOOKUP($B819,LT!$AH$7:$AN$3006,D$22,FALSE)</f>
        <v/>
      </c>
      <c r="E819" s="132" t="str">
        <f>VLOOKUP($B819,LT!$AH$7:$AN$3006,E$22,FALSE)</f>
        <v/>
      </c>
      <c r="F819" s="132" t="str">
        <f>VLOOKUP($B819,LT!$AH$7:$AN$3006,F$22,FALSE)</f>
        <v/>
      </c>
      <c r="G819" s="46" t="str">
        <f>VLOOKUP($B819,LT!$AH$7:$AN$3006,G$22,FALSE)</f>
        <v/>
      </c>
      <c r="H819" s="46" t="str">
        <f>VLOOKUP($B819,LT!$AH$7:$AN$3006,H$22,FALSE)</f>
        <v/>
      </c>
      <c r="I819" s="18">
        <v>796</v>
      </c>
    </row>
    <row r="820" spans="2:9" ht="30" customHeight="1" thickTop="1" thickBot="1" x14ac:dyDescent="0.3">
      <c r="B820" s="33">
        <f>LARGE(LT!$AH$7:$AH$3006,I820)</f>
        <v>4.20399999999976E-2</v>
      </c>
      <c r="C820" s="46" t="str">
        <f>VLOOKUP($B820,LT!$AH$7:$AN$3006,C$22,FALSE)</f>
        <v/>
      </c>
      <c r="D820" s="46" t="str">
        <f>VLOOKUP($B820,LT!$AH$7:$AN$3006,D$22,FALSE)</f>
        <v/>
      </c>
      <c r="E820" s="132" t="str">
        <f>VLOOKUP($B820,LT!$AH$7:$AN$3006,E$22,FALSE)</f>
        <v/>
      </c>
      <c r="F820" s="132" t="str">
        <f>VLOOKUP($B820,LT!$AH$7:$AN$3006,F$22,FALSE)</f>
        <v/>
      </c>
      <c r="G820" s="46" t="str">
        <f>VLOOKUP($B820,LT!$AH$7:$AN$3006,G$22,FALSE)</f>
        <v/>
      </c>
      <c r="H820" s="46" t="str">
        <f>VLOOKUP($B820,LT!$AH$7:$AN$3006,H$22,FALSE)</f>
        <v/>
      </c>
      <c r="I820" s="18">
        <v>797</v>
      </c>
    </row>
    <row r="821" spans="2:9" ht="30" customHeight="1" thickTop="1" thickBot="1" x14ac:dyDescent="0.3">
      <c r="B821" s="33">
        <f>LARGE(LT!$AH$7:$AH$3006,I821)</f>
        <v>4.2029999999997597E-2</v>
      </c>
      <c r="C821" s="46" t="str">
        <f>VLOOKUP($B821,LT!$AH$7:$AN$3006,C$22,FALSE)</f>
        <v/>
      </c>
      <c r="D821" s="46" t="str">
        <f>VLOOKUP($B821,LT!$AH$7:$AN$3006,D$22,FALSE)</f>
        <v/>
      </c>
      <c r="E821" s="132" t="str">
        <f>VLOOKUP($B821,LT!$AH$7:$AN$3006,E$22,FALSE)</f>
        <v/>
      </c>
      <c r="F821" s="132" t="str">
        <f>VLOOKUP($B821,LT!$AH$7:$AN$3006,F$22,FALSE)</f>
        <v/>
      </c>
      <c r="G821" s="46" t="str">
        <f>VLOOKUP($B821,LT!$AH$7:$AN$3006,G$22,FALSE)</f>
        <v/>
      </c>
      <c r="H821" s="46" t="str">
        <f>VLOOKUP($B821,LT!$AH$7:$AN$3006,H$22,FALSE)</f>
        <v/>
      </c>
      <c r="I821" s="18">
        <v>798</v>
      </c>
    </row>
    <row r="822" spans="2:9" ht="30" customHeight="1" thickTop="1" thickBot="1" x14ac:dyDescent="0.3">
      <c r="B822" s="33">
        <f>LARGE(LT!$AH$7:$AH$3006,I822)</f>
        <v>4.2019999999997601E-2</v>
      </c>
      <c r="C822" s="46" t="str">
        <f>VLOOKUP($B822,LT!$AH$7:$AN$3006,C$22,FALSE)</f>
        <v/>
      </c>
      <c r="D822" s="46" t="str">
        <f>VLOOKUP($B822,LT!$AH$7:$AN$3006,D$22,FALSE)</f>
        <v/>
      </c>
      <c r="E822" s="132" t="str">
        <f>VLOOKUP($B822,LT!$AH$7:$AN$3006,E$22,FALSE)</f>
        <v/>
      </c>
      <c r="F822" s="132" t="str">
        <f>VLOOKUP($B822,LT!$AH$7:$AN$3006,F$22,FALSE)</f>
        <v/>
      </c>
      <c r="G822" s="46" t="str">
        <f>VLOOKUP($B822,LT!$AH$7:$AN$3006,G$22,FALSE)</f>
        <v/>
      </c>
      <c r="H822" s="46" t="str">
        <f>VLOOKUP($B822,LT!$AH$7:$AN$3006,H$22,FALSE)</f>
        <v/>
      </c>
      <c r="I822" s="18">
        <v>799</v>
      </c>
    </row>
    <row r="823" spans="2:9" ht="30" customHeight="1" thickTop="1" thickBot="1" x14ac:dyDescent="0.3">
      <c r="B823" s="33">
        <f>LARGE(LT!$AH$7:$AH$3006,I823)</f>
        <v>4.2009999999997501E-2</v>
      </c>
      <c r="C823" s="46" t="str">
        <f>VLOOKUP($B823,LT!$AH$7:$AN$3006,C$22,FALSE)</f>
        <v/>
      </c>
      <c r="D823" s="46" t="str">
        <f>VLOOKUP($B823,LT!$AH$7:$AN$3006,D$22,FALSE)</f>
        <v/>
      </c>
      <c r="E823" s="132" t="str">
        <f>VLOOKUP($B823,LT!$AH$7:$AN$3006,E$22,FALSE)</f>
        <v/>
      </c>
      <c r="F823" s="132" t="str">
        <f>VLOOKUP($B823,LT!$AH$7:$AN$3006,F$22,FALSE)</f>
        <v/>
      </c>
      <c r="G823" s="46" t="str">
        <f>VLOOKUP($B823,LT!$AH$7:$AN$3006,G$22,FALSE)</f>
        <v/>
      </c>
      <c r="H823" s="46" t="str">
        <f>VLOOKUP($B823,LT!$AH$7:$AN$3006,H$22,FALSE)</f>
        <v/>
      </c>
      <c r="I823" s="18">
        <v>800</v>
      </c>
    </row>
    <row r="824" spans="2:9" ht="30" customHeight="1" thickTop="1" thickBot="1" x14ac:dyDescent="0.3">
      <c r="B824" s="33">
        <f>LARGE(LT!$AH$7:$AH$3006,I824)</f>
        <v>4.1999999999997602E-2</v>
      </c>
      <c r="C824" s="46" t="str">
        <f>VLOOKUP($B824,LT!$AH$7:$AN$3006,C$22,FALSE)</f>
        <v/>
      </c>
      <c r="D824" s="46" t="str">
        <f>VLOOKUP($B824,LT!$AH$7:$AN$3006,D$22,FALSE)</f>
        <v/>
      </c>
      <c r="E824" s="132" t="str">
        <f>VLOOKUP($B824,LT!$AH$7:$AN$3006,E$22,FALSE)</f>
        <v/>
      </c>
      <c r="F824" s="132" t="str">
        <f>VLOOKUP($B824,LT!$AH$7:$AN$3006,F$22,FALSE)</f>
        <v/>
      </c>
      <c r="G824" s="46" t="str">
        <f>VLOOKUP($B824,LT!$AH$7:$AN$3006,G$22,FALSE)</f>
        <v/>
      </c>
      <c r="H824" s="46" t="str">
        <f>VLOOKUP($B824,LT!$AH$7:$AN$3006,H$22,FALSE)</f>
        <v/>
      </c>
      <c r="I824" s="18">
        <v>801</v>
      </c>
    </row>
    <row r="825" spans="2:9" ht="30" customHeight="1" thickTop="1" thickBot="1" x14ac:dyDescent="0.3">
      <c r="B825" s="33">
        <f>LARGE(LT!$AH$7:$AH$3006,I825)</f>
        <v>4.1989999999997599E-2</v>
      </c>
      <c r="C825" s="46" t="str">
        <f>VLOOKUP($B825,LT!$AH$7:$AN$3006,C$22,FALSE)</f>
        <v/>
      </c>
      <c r="D825" s="46" t="str">
        <f>VLOOKUP($B825,LT!$AH$7:$AN$3006,D$22,FALSE)</f>
        <v/>
      </c>
      <c r="E825" s="132" t="str">
        <f>VLOOKUP($B825,LT!$AH$7:$AN$3006,E$22,FALSE)</f>
        <v/>
      </c>
      <c r="F825" s="132" t="str">
        <f>VLOOKUP($B825,LT!$AH$7:$AN$3006,F$22,FALSE)</f>
        <v/>
      </c>
      <c r="G825" s="46" t="str">
        <f>VLOOKUP($B825,LT!$AH$7:$AN$3006,G$22,FALSE)</f>
        <v/>
      </c>
      <c r="H825" s="46" t="str">
        <f>VLOOKUP($B825,LT!$AH$7:$AN$3006,H$22,FALSE)</f>
        <v/>
      </c>
      <c r="I825" s="18">
        <v>802</v>
      </c>
    </row>
    <row r="826" spans="2:9" ht="30" customHeight="1" thickTop="1" thickBot="1" x14ac:dyDescent="0.3">
      <c r="B826" s="33">
        <f>LARGE(LT!$AH$7:$AH$3006,I826)</f>
        <v>4.1979999999997498E-2</v>
      </c>
      <c r="C826" s="46" t="str">
        <f>VLOOKUP($B826,LT!$AH$7:$AN$3006,C$22,FALSE)</f>
        <v/>
      </c>
      <c r="D826" s="46" t="str">
        <f>VLOOKUP($B826,LT!$AH$7:$AN$3006,D$22,FALSE)</f>
        <v/>
      </c>
      <c r="E826" s="132" t="str">
        <f>VLOOKUP($B826,LT!$AH$7:$AN$3006,E$22,FALSE)</f>
        <v/>
      </c>
      <c r="F826" s="132" t="str">
        <f>VLOOKUP($B826,LT!$AH$7:$AN$3006,F$22,FALSE)</f>
        <v/>
      </c>
      <c r="G826" s="46" t="str">
        <f>VLOOKUP($B826,LT!$AH$7:$AN$3006,G$22,FALSE)</f>
        <v/>
      </c>
      <c r="H826" s="46" t="str">
        <f>VLOOKUP($B826,LT!$AH$7:$AN$3006,H$22,FALSE)</f>
        <v/>
      </c>
      <c r="I826" s="18">
        <v>803</v>
      </c>
    </row>
    <row r="827" spans="2:9" ht="30" customHeight="1" thickTop="1" thickBot="1" x14ac:dyDescent="0.3">
      <c r="B827" s="33">
        <f>LARGE(LT!$AH$7:$AH$3006,I827)</f>
        <v>4.1969999999997502E-2</v>
      </c>
      <c r="C827" s="46" t="str">
        <f>VLOOKUP($B827,LT!$AH$7:$AN$3006,C$22,FALSE)</f>
        <v/>
      </c>
      <c r="D827" s="46" t="str">
        <f>VLOOKUP($B827,LT!$AH$7:$AN$3006,D$22,FALSE)</f>
        <v/>
      </c>
      <c r="E827" s="132" t="str">
        <f>VLOOKUP($B827,LT!$AH$7:$AN$3006,E$22,FALSE)</f>
        <v/>
      </c>
      <c r="F827" s="132" t="str">
        <f>VLOOKUP($B827,LT!$AH$7:$AN$3006,F$22,FALSE)</f>
        <v/>
      </c>
      <c r="G827" s="46" t="str">
        <f>VLOOKUP($B827,LT!$AH$7:$AN$3006,G$22,FALSE)</f>
        <v/>
      </c>
      <c r="H827" s="46" t="str">
        <f>VLOOKUP($B827,LT!$AH$7:$AN$3006,H$22,FALSE)</f>
        <v/>
      </c>
      <c r="I827" s="18">
        <v>804</v>
      </c>
    </row>
    <row r="828" spans="2:9" ht="30" customHeight="1" thickTop="1" thickBot="1" x14ac:dyDescent="0.3">
      <c r="B828" s="33">
        <f>LARGE(LT!$AH$7:$AH$3006,I828)</f>
        <v>4.1959999999997499E-2</v>
      </c>
      <c r="C828" s="46" t="str">
        <f>VLOOKUP($B828,LT!$AH$7:$AN$3006,C$22,FALSE)</f>
        <v/>
      </c>
      <c r="D828" s="46" t="str">
        <f>VLOOKUP($B828,LT!$AH$7:$AN$3006,D$22,FALSE)</f>
        <v/>
      </c>
      <c r="E828" s="132" t="str">
        <f>VLOOKUP($B828,LT!$AH$7:$AN$3006,E$22,FALSE)</f>
        <v/>
      </c>
      <c r="F828" s="132" t="str">
        <f>VLOOKUP($B828,LT!$AH$7:$AN$3006,F$22,FALSE)</f>
        <v/>
      </c>
      <c r="G828" s="46" t="str">
        <f>VLOOKUP($B828,LT!$AH$7:$AN$3006,G$22,FALSE)</f>
        <v/>
      </c>
      <c r="H828" s="46" t="str">
        <f>VLOOKUP($B828,LT!$AH$7:$AN$3006,H$22,FALSE)</f>
        <v/>
      </c>
      <c r="I828" s="18">
        <v>805</v>
      </c>
    </row>
    <row r="829" spans="2:9" ht="30" customHeight="1" thickTop="1" thickBot="1" x14ac:dyDescent="0.3">
      <c r="B829" s="33">
        <f>LARGE(LT!$AH$7:$AH$3006,I829)</f>
        <v>4.1949999999997503E-2</v>
      </c>
      <c r="C829" s="46" t="str">
        <f>VLOOKUP($B829,LT!$AH$7:$AN$3006,C$22,FALSE)</f>
        <v/>
      </c>
      <c r="D829" s="46" t="str">
        <f>VLOOKUP($B829,LT!$AH$7:$AN$3006,D$22,FALSE)</f>
        <v/>
      </c>
      <c r="E829" s="132" t="str">
        <f>VLOOKUP($B829,LT!$AH$7:$AN$3006,E$22,FALSE)</f>
        <v/>
      </c>
      <c r="F829" s="132" t="str">
        <f>VLOOKUP($B829,LT!$AH$7:$AN$3006,F$22,FALSE)</f>
        <v/>
      </c>
      <c r="G829" s="46" t="str">
        <f>VLOOKUP($B829,LT!$AH$7:$AN$3006,G$22,FALSE)</f>
        <v/>
      </c>
      <c r="H829" s="46" t="str">
        <f>VLOOKUP($B829,LT!$AH$7:$AN$3006,H$22,FALSE)</f>
        <v/>
      </c>
      <c r="I829" s="18">
        <v>806</v>
      </c>
    </row>
    <row r="830" spans="2:9" ht="30" customHeight="1" thickTop="1" thickBot="1" x14ac:dyDescent="0.3">
      <c r="B830" s="33">
        <f>LARGE(LT!$AH$7:$AH$3006,I830)</f>
        <v>4.19399999999975E-2</v>
      </c>
      <c r="C830" s="46" t="str">
        <f>VLOOKUP($B830,LT!$AH$7:$AN$3006,C$22,FALSE)</f>
        <v/>
      </c>
      <c r="D830" s="46" t="str">
        <f>VLOOKUP($B830,LT!$AH$7:$AN$3006,D$22,FALSE)</f>
        <v/>
      </c>
      <c r="E830" s="132" t="str">
        <f>VLOOKUP($B830,LT!$AH$7:$AN$3006,E$22,FALSE)</f>
        <v/>
      </c>
      <c r="F830" s="132" t="str">
        <f>VLOOKUP($B830,LT!$AH$7:$AN$3006,F$22,FALSE)</f>
        <v/>
      </c>
      <c r="G830" s="46" t="str">
        <f>VLOOKUP($B830,LT!$AH$7:$AN$3006,G$22,FALSE)</f>
        <v/>
      </c>
      <c r="H830" s="46" t="str">
        <f>VLOOKUP($B830,LT!$AH$7:$AN$3006,H$22,FALSE)</f>
        <v/>
      </c>
      <c r="I830" s="18">
        <v>807</v>
      </c>
    </row>
    <row r="831" spans="2:9" ht="30" customHeight="1" thickTop="1" thickBot="1" x14ac:dyDescent="0.3">
      <c r="B831" s="33">
        <f>LARGE(LT!$AH$7:$AH$3006,I831)</f>
        <v>4.1929999999997497E-2</v>
      </c>
      <c r="C831" s="46" t="str">
        <f>VLOOKUP($B831,LT!$AH$7:$AN$3006,C$22,FALSE)</f>
        <v/>
      </c>
      <c r="D831" s="46" t="str">
        <f>VLOOKUP($B831,LT!$AH$7:$AN$3006,D$22,FALSE)</f>
        <v/>
      </c>
      <c r="E831" s="132" t="str">
        <f>VLOOKUP($B831,LT!$AH$7:$AN$3006,E$22,FALSE)</f>
        <v/>
      </c>
      <c r="F831" s="132" t="str">
        <f>VLOOKUP($B831,LT!$AH$7:$AN$3006,F$22,FALSE)</f>
        <v/>
      </c>
      <c r="G831" s="46" t="str">
        <f>VLOOKUP($B831,LT!$AH$7:$AN$3006,G$22,FALSE)</f>
        <v/>
      </c>
      <c r="H831" s="46" t="str">
        <f>VLOOKUP($B831,LT!$AH$7:$AN$3006,H$22,FALSE)</f>
        <v/>
      </c>
      <c r="I831" s="18">
        <v>808</v>
      </c>
    </row>
    <row r="832" spans="2:9" ht="30" customHeight="1" thickTop="1" thickBot="1" x14ac:dyDescent="0.3">
      <c r="B832" s="33">
        <f>LARGE(LT!$AH$7:$AH$3006,I832)</f>
        <v>4.1919999999997501E-2</v>
      </c>
      <c r="C832" s="46" t="str">
        <f>VLOOKUP($B832,LT!$AH$7:$AN$3006,C$22,FALSE)</f>
        <v/>
      </c>
      <c r="D832" s="46" t="str">
        <f>VLOOKUP($B832,LT!$AH$7:$AN$3006,D$22,FALSE)</f>
        <v/>
      </c>
      <c r="E832" s="132" t="str">
        <f>VLOOKUP($B832,LT!$AH$7:$AN$3006,E$22,FALSE)</f>
        <v/>
      </c>
      <c r="F832" s="132" t="str">
        <f>VLOOKUP($B832,LT!$AH$7:$AN$3006,F$22,FALSE)</f>
        <v/>
      </c>
      <c r="G832" s="46" t="str">
        <f>VLOOKUP($B832,LT!$AH$7:$AN$3006,G$22,FALSE)</f>
        <v/>
      </c>
      <c r="H832" s="46" t="str">
        <f>VLOOKUP($B832,LT!$AH$7:$AN$3006,H$22,FALSE)</f>
        <v/>
      </c>
      <c r="I832" s="18">
        <v>809</v>
      </c>
    </row>
    <row r="833" spans="2:9" ht="30" customHeight="1" thickTop="1" thickBot="1" x14ac:dyDescent="0.3">
      <c r="B833" s="33">
        <f>LARGE(LT!$AH$7:$AH$3006,I833)</f>
        <v>4.1909999999997498E-2</v>
      </c>
      <c r="C833" s="46" t="str">
        <f>VLOOKUP($B833,LT!$AH$7:$AN$3006,C$22,FALSE)</f>
        <v/>
      </c>
      <c r="D833" s="46" t="str">
        <f>VLOOKUP($B833,LT!$AH$7:$AN$3006,D$22,FALSE)</f>
        <v/>
      </c>
      <c r="E833" s="132" t="str">
        <f>VLOOKUP($B833,LT!$AH$7:$AN$3006,E$22,FALSE)</f>
        <v/>
      </c>
      <c r="F833" s="132" t="str">
        <f>VLOOKUP($B833,LT!$AH$7:$AN$3006,F$22,FALSE)</f>
        <v/>
      </c>
      <c r="G833" s="46" t="str">
        <f>VLOOKUP($B833,LT!$AH$7:$AN$3006,G$22,FALSE)</f>
        <v/>
      </c>
      <c r="H833" s="46" t="str">
        <f>VLOOKUP($B833,LT!$AH$7:$AN$3006,H$22,FALSE)</f>
        <v/>
      </c>
      <c r="I833" s="18">
        <v>810</v>
      </c>
    </row>
    <row r="834" spans="2:9" ht="30" customHeight="1" thickTop="1" thickBot="1" x14ac:dyDescent="0.3">
      <c r="B834" s="33">
        <f>LARGE(LT!$AH$7:$AH$3006,I834)</f>
        <v>4.1899999999997502E-2</v>
      </c>
      <c r="C834" s="46" t="str">
        <f>VLOOKUP($B834,LT!$AH$7:$AN$3006,C$22,FALSE)</f>
        <v/>
      </c>
      <c r="D834" s="46" t="str">
        <f>VLOOKUP($B834,LT!$AH$7:$AN$3006,D$22,FALSE)</f>
        <v/>
      </c>
      <c r="E834" s="132" t="str">
        <f>VLOOKUP($B834,LT!$AH$7:$AN$3006,E$22,FALSE)</f>
        <v/>
      </c>
      <c r="F834" s="132" t="str">
        <f>VLOOKUP($B834,LT!$AH$7:$AN$3006,F$22,FALSE)</f>
        <v/>
      </c>
      <c r="G834" s="46" t="str">
        <f>VLOOKUP($B834,LT!$AH$7:$AN$3006,G$22,FALSE)</f>
        <v/>
      </c>
      <c r="H834" s="46" t="str">
        <f>VLOOKUP($B834,LT!$AH$7:$AN$3006,H$22,FALSE)</f>
        <v/>
      </c>
      <c r="I834" s="18">
        <v>811</v>
      </c>
    </row>
    <row r="835" spans="2:9" ht="30" customHeight="1" thickTop="1" thickBot="1" x14ac:dyDescent="0.3">
      <c r="B835" s="33">
        <f>LARGE(LT!$AH$7:$AH$3006,I835)</f>
        <v>4.1889999999997499E-2</v>
      </c>
      <c r="C835" s="46" t="str">
        <f>VLOOKUP($B835,LT!$AH$7:$AN$3006,C$22,FALSE)</f>
        <v/>
      </c>
      <c r="D835" s="46" t="str">
        <f>VLOOKUP($B835,LT!$AH$7:$AN$3006,D$22,FALSE)</f>
        <v/>
      </c>
      <c r="E835" s="132" t="str">
        <f>VLOOKUP($B835,LT!$AH$7:$AN$3006,E$22,FALSE)</f>
        <v/>
      </c>
      <c r="F835" s="132" t="str">
        <f>VLOOKUP($B835,LT!$AH$7:$AN$3006,F$22,FALSE)</f>
        <v/>
      </c>
      <c r="G835" s="46" t="str">
        <f>VLOOKUP($B835,LT!$AH$7:$AN$3006,G$22,FALSE)</f>
        <v/>
      </c>
      <c r="H835" s="46" t="str">
        <f>VLOOKUP($B835,LT!$AH$7:$AN$3006,H$22,FALSE)</f>
        <v/>
      </c>
      <c r="I835" s="18">
        <v>812</v>
      </c>
    </row>
    <row r="836" spans="2:9" ht="30" customHeight="1" thickTop="1" thickBot="1" x14ac:dyDescent="0.3">
      <c r="B836" s="33">
        <f>LARGE(LT!$AH$7:$AH$3006,I836)</f>
        <v>4.1879999999997503E-2</v>
      </c>
      <c r="C836" s="46" t="str">
        <f>VLOOKUP($B836,LT!$AH$7:$AN$3006,C$22,FALSE)</f>
        <v/>
      </c>
      <c r="D836" s="46" t="str">
        <f>VLOOKUP($B836,LT!$AH$7:$AN$3006,D$22,FALSE)</f>
        <v/>
      </c>
      <c r="E836" s="132" t="str">
        <f>VLOOKUP($B836,LT!$AH$7:$AN$3006,E$22,FALSE)</f>
        <v/>
      </c>
      <c r="F836" s="132" t="str">
        <f>VLOOKUP($B836,LT!$AH$7:$AN$3006,F$22,FALSE)</f>
        <v/>
      </c>
      <c r="G836" s="46" t="str">
        <f>VLOOKUP($B836,LT!$AH$7:$AN$3006,G$22,FALSE)</f>
        <v/>
      </c>
      <c r="H836" s="46" t="str">
        <f>VLOOKUP($B836,LT!$AH$7:$AN$3006,H$22,FALSE)</f>
        <v/>
      </c>
      <c r="I836" s="18">
        <v>813</v>
      </c>
    </row>
    <row r="837" spans="2:9" ht="30" customHeight="1" thickTop="1" thickBot="1" x14ac:dyDescent="0.3">
      <c r="B837" s="33">
        <f>LARGE(LT!$AH$7:$AH$3006,I837)</f>
        <v>4.1869999999997499E-2</v>
      </c>
      <c r="C837" s="46" t="str">
        <f>VLOOKUP($B837,LT!$AH$7:$AN$3006,C$22,FALSE)</f>
        <v/>
      </c>
      <c r="D837" s="46" t="str">
        <f>VLOOKUP($B837,LT!$AH$7:$AN$3006,D$22,FALSE)</f>
        <v/>
      </c>
      <c r="E837" s="132" t="str">
        <f>VLOOKUP($B837,LT!$AH$7:$AN$3006,E$22,FALSE)</f>
        <v/>
      </c>
      <c r="F837" s="132" t="str">
        <f>VLOOKUP($B837,LT!$AH$7:$AN$3006,F$22,FALSE)</f>
        <v/>
      </c>
      <c r="G837" s="46" t="str">
        <f>VLOOKUP($B837,LT!$AH$7:$AN$3006,G$22,FALSE)</f>
        <v/>
      </c>
      <c r="H837" s="46" t="str">
        <f>VLOOKUP($B837,LT!$AH$7:$AN$3006,H$22,FALSE)</f>
        <v/>
      </c>
      <c r="I837" s="18">
        <v>814</v>
      </c>
    </row>
    <row r="838" spans="2:9" ht="30" customHeight="1" thickTop="1" thickBot="1" x14ac:dyDescent="0.3">
      <c r="B838" s="33">
        <f>LARGE(LT!$AH$7:$AH$3006,I838)</f>
        <v>4.1859999999997503E-2</v>
      </c>
      <c r="C838" s="46" t="str">
        <f>VLOOKUP($B838,LT!$AH$7:$AN$3006,C$22,FALSE)</f>
        <v/>
      </c>
      <c r="D838" s="46" t="str">
        <f>VLOOKUP($B838,LT!$AH$7:$AN$3006,D$22,FALSE)</f>
        <v/>
      </c>
      <c r="E838" s="132" t="str">
        <f>VLOOKUP($B838,LT!$AH$7:$AN$3006,E$22,FALSE)</f>
        <v/>
      </c>
      <c r="F838" s="132" t="str">
        <f>VLOOKUP($B838,LT!$AH$7:$AN$3006,F$22,FALSE)</f>
        <v/>
      </c>
      <c r="G838" s="46" t="str">
        <f>VLOOKUP($B838,LT!$AH$7:$AN$3006,G$22,FALSE)</f>
        <v/>
      </c>
      <c r="H838" s="46" t="str">
        <f>VLOOKUP($B838,LT!$AH$7:$AN$3006,H$22,FALSE)</f>
        <v/>
      </c>
      <c r="I838" s="18">
        <v>815</v>
      </c>
    </row>
    <row r="839" spans="2:9" ht="30" customHeight="1" thickTop="1" thickBot="1" x14ac:dyDescent="0.3">
      <c r="B839" s="33">
        <f>LARGE(LT!$AH$7:$AH$3006,I839)</f>
        <v>4.18499999999975E-2</v>
      </c>
      <c r="C839" s="46" t="str">
        <f>VLOOKUP($B839,LT!$AH$7:$AN$3006,C$22,FALSE)</f>
        <v/>
      </c>
      <c r="D839" s="46" t="str">
        <f>VLOOKUP($B839,LT!$AH$7:$AN$3006,D$22,FALSE)</f>
        <v/>
      </c>
      <c r="E839" s="132" t="str">
        <f>VLOOKUP($B839,LT!$AH$7:$AN$3006,E$22,FALSE)</f>
        <v/>
      </c>
      <c r="F839" s="132" t="str">
        <f>VLOOKUP($B839,LT!$AH$7:$AN$3006,F$22,FALSE)</f>
        <v/>
      </c>
      <c r="G839" s="46" t="str">
        <f>VLOOKUP($B839,LT!$AH$7:$AN$3006,G$22,FALSE)</f>
        <v/>
      </c>
      <c r="H839" s="46" t="str">
        <f>VLOOKUP($B839,LT!$AH$7:$AN$3006,H$22,FALSE)</f>
        <v/>
      </c>
      <c r="I839" s="18">
        <v>816</v>
      </c>
    </row>
    <row r="840" spans="2:9" ht="30" customHeight="1" thickTop="1" thickBot="1" x14ac:dyDescent="0.3">
      <c r="B840" s="33">
        <f>LARGE(LT!$AH$7:$AH$3006,I840)</f>
        <v>4.1839999999997497E-2</v>
      </c>
      <c r="C840" s="46" t="str">
        <f>VLOOKUP($B840,LT!$AH$7:$AN$3006,C$22,FALSE)</f>
        <v/>
      </c>
      <c r="D840" s="46" t="str">
        <f>VLOOKUP($B840,LT!$AH$7:$AN$3006,D$22,FALSE)</f>
        <v/>
      </c>
      <c r="E840" s="132" t="str">
        <f>VLOOKUP($B840,LT!$AH$7:$AN$3006,E$22,FALSE)</f>
        <v/>
      </c>
      <c r="F840" s="132" t="str">
        <f>VLOOKUP($B840,LT!$AH$7:$AN$3006,F$22,FALSE)</f>
        <v/>
      </c>
      <c r="G840" s="46" t="str">
        <f>VLOOKUP($B840,LT!$AH$7:$AN$3006,G$22,FALSE)</f>
        <v/>
      </c>
      <c r="H840" s="46" t="str">
        <f>VLOOKUP($B840,LT!$AH$7:$AN$3006,H$22,FALSE)</f>
        <v/>
      </c>
      <c r="I840" s="18">
        <v>817</v>
      </c>
    </row>
    <row r="841" spans="2:9" ht="30" customHeight="1" thickTop="1" thickBot="1" x14ac:dyDescent="0.3">
      <c r="B841" s="33">
        <f>LARGE(LT!$AH$7:$AH$3006,I841)</f>
        <v>4.1829999999997501E-2</v>
      </c>
      <c r="C841" s="46" t="str">
        <f>VLOOKUP($B841,LT!$AH$7:$AN$3006,C$22,FALSE)</f>
        <v/>
      </c>
      <c r="D841" s="46" t="str">
        <f>VLOOKUP($B841,LT!$AH$7:$AN$3006,D$22,FALSE)</f>
        <v/>
      </c>
      <c r="E841" s="132" t="str">
        <f>VLOOKUP($B841,LT!$AH$7:$AN$3006,E$22,FALSE)</f>
        <v/>
      </c>
      <c r="F841" s="132" t="str">
        <f>VLOOKUP($B841,LT!$AH$7:$AN$3006,F$22,FALSE)</f>
        <v/>
      </c>
      <c r="G841" s="46" t="str">
        <f>VLOOKUP($B841,LT!$AH$7:$AN$3006,G$22,FALSE)</f>
        <v/>
      </c>
      <c r="H841" s="46" t="str">
        <f>VLOOKUP($B841,LT!$AH$7:$AN$3006,H$22,FALSE)</f>
        <v/>
      </c>
      <c r="I841" s="18">
        <v>818</v>
      </c>
    </row>
    <row r="842" spans="2:9" ht="30" customHeight="1" thickTop="1" thickBot="1" x14ac:dyDescent="0.3">
      <c r="B842" s="33">
        <f>LARGE(LT!$AH$7:$AH$3006,I842)</f>
        <v>4.1819999999997498E-2</v>
      </c>
      <c r="C842" s="46" t="str">
        <f>VLOOKUP($B842,LT!$AH$7:$AN$3006,C$22,FALSE)</f>
        <v/>
      </c>
      <c r="D842" s="46" t="str">
        <f>VLOOKUP($B842,LT!$AH$7:$AN$3006,D$22,FALSE)</f>
        <v/>
      </c>
      <c r="E842" s="132" t="str">
        <f>VLOOKUP($B842,LT!$AH$7:$AN$3006,E$22,FALSE)</f>
        <v/>
      </c>
      <c r="F842" s="132" t="str">
        <f>VLOOKUP($B842,LT!$AH$7:$AN$3006,F$22,FALSE)</f>
        <v/>
      </c>
      <c r="G842" s="46" t="str">
        <f>VLOOKUP($B842,LT!$AH$7:$AN$3006,G$22,FALSE)</f>
        <v/>
      </c>
      <c r="H842" s="46" t="str">
        <f>VLOOKUP($B842,LT!$AH$7:$AN$3006,H$22,FALSE)</f>
        <v/>
      </c>
      <c r="I842" s="18">
        <v>819</v>
      </c>
    </row>
    <row r="843" spans="2:9" ht="30" customHeight="1" thickTop="1" thickBot="1" x14ac:dyDescent="0.3">
      <c r="B843" s="33">
        <f>LARGE(LT!$AH$7:$AH$3006,I843)</f>
        <v>4.1809999999997502E-2</v>
      </c>
      <c r="C843" s="46" t="str">
        <f>VLOOKUP($B843,LT!$AH$7:$AN$3006,C$22,FALSE)</f>
        <v/>
      </c>
      <c r="D843" s="46" t="str">
        <f>VLOOKUP($B843,LT!$AH$7:$AN$3006,D$22,FALSE)</f>
        <v/>
      </c>
      <c r="E843" s="132" t="str">
        <f>VLOOKUP($B843,LT!$AH$7:$AN$3006,E$22,FALSE)</f>
        <v/>
      </c>
      <c r="F843" s="132" t="str">
        <f>VLOOKUP($B843,LT!$AH$7:$AN$3006,F$22,FALSE)</f>
        <v/>
      </c>
      <c r="G843" s="46" t="str">
        <f>VLOOKUP($B843,LT!$AH$7:$AN$3006,G$22,FALSE)</f>
        <v/>
      </c>
      <c r="H843" s="46" t="str">
        <f>VLOOKUP($B843,LT!$AH$7:$AN$3006,H$22,FALSE)</f>
        <v/>
      </c>
      <c r="I843" s="18">
        <v>820</v>
      </c>
    </row>
    <row r="844" spans="2:9" ht="30" customHeight="1" thickTop="1" thickBot="1" x14ac:dyDescent="0.3">
      <c r="B844" s="33">
        <f>LARGE(LT!$AH$7:$AH$3006,I844)</f>
        <v>4.1799999999997499E-2</v>
      </c>
      <c r="C844" s="46" t="str">
        <f>VLOOKUP($B844,LT!$AH$7:$AN$3006,C$22,FALSE)</f>
        <v/>
      </c>
      <c r="D844" s="46" t="str">
        <f>VLOOKUP($B844,LT!$AH$7:$AN$3006,D$22,FALSE)</f>
        <v/>
      </c>
      <c r="E844" s="132" t="str">
        <f>VLOOKUP($B844,LT!$AH$7:$AN$3006,E$22,FALSE)</f>
        <v/>
      </c>
      <c r="F844" s="132" t="str">
        <f>VLOOKUP($B844,LT!$AH$7:$AN$3006,F$22,FALSE)</f>
        <v/>
      </c>
      <c r="G844" s="46" t="str">
        <f>VLOOKUP($B844,LT!$AH$7:$AN$3006,G$22,FALSE)</f>
        <v/>
      </c>
      <c r="H844" s="46" t="str">
        <f>VLOOKUP($B844,LT!$AH$7:$AN$3006,H$22,FALSE)</f>
        <v/>
      </c>
      <c r="I844" s="18">
        <v>821</v>
      </c>
    </row>
    <row r="845" spans="2:9" ht="30" customHeight="1" thickTop="1" thickBot="1" x14ac:dyDescent="0.3">
      <c r="B845" s="33">
        <f>LARGE(LT!$AH$7:$AH$3006,I845)</f>
        <v>4.1789999999997503E-2</v>
      </c>
      <c r="C845" s="46" t="str">
        <f>VLOOKUP($B845,LT!$AH$7:$AN$3006,C$22,FALSE)</f>
        <v/>
      </c>
      <c r="D845" s="46" t="str">
        <f>VLOOKUP($B845,LT!$AH$7:$AN$3006,D$22,FALSE)</f>
        <v/>
      </c>
      <c r="E845" s="132" t="str">
        <f>VLOOKUP($B845,LT!$AH$7:$AN$3006,E$22,FALSE)</f>
        <v/>
      </c>
      <c r="F845" s="132" t="str">
        <f>VLOOKUP($B845,LT!$AH$7:$AN$3006,F$22,FALSE)</f>
        <v/>
      </c>
      <c r="G845" s="46" t="str">
        <f>VLOOKUP($B845,LT!$AH$7:$AN$3006,G$22,FALSE)</f>
        <v/>
      </c>
      <c r="H845" s="46" t="str">
        <f>VLOOKUP($B845,LT!$AH$7:$AN$3006,H$22,FALSE)</f>
        <v/>
      </c>
      <c r="I845" s="18">
        <v>822</v>
      </c>
    </row>
    <row r="846" spans="2:9" ht="30" customHeight="1" thickTop="1" thickBot="1" x14ac:dyDescent="0.3">
      <c r="B846" s="33">
        <f>LARGE(LT!$AH$7:$AH$3006,I846)</f>
        <v>4.17799999999975E-2</v>
      </c>
      <c r="C846" s="46" t="str">
        <f>VLOOKUP($B846,LT!$AH$7:$AN$3006,C$22,FALSE)</f>
        <v/>
      </c>
      <c r="D846" s="46" t="str">
        <f>VLOOKUP($B846,LT!$AH$7:$AN$3006,D$22,FALSE)</f>
        <v/>
      </c>
      <c r="E846" s="132" t="str">
        <f>VLOOKUP($B846,LT!$AH$7:$AN$3006,E$22,FALSE)</f>
        <v/>
      </c>
      <c r="F846" s="132" t="str">
        <f>VLOOKUP($B846,LT!$AH$7:$AN$3006,F$22,FALSE)</f>
        <v/>
      </c>
      <c r="G846" s="46" t="str">
        <f>VLOOKUP($B846,LT!$AH$7:$AN$3006,G$22,FALSE)</f>
        <v/>
      </c>
      <c r="H846" s="46" t="str">
        <f>VLOOKUP($B846,LT!$AH$7:$AN$3006,H$22,FALSE)</f>
        <v/>
      </c>
      <c r="I846" s="18">
        <v>823</v>
      </c>
    </row>
    <row r="847" spans="2:9" ht="30" customHeight="1" thickTop="1" thickBot="1" x14ac:dyDescent="0.3">
      <c r="B847" s="33">
        <f>LARGE(LT!$AH$7:$AH$3006,I847)</f>
        <v>4.1769999999997497E-2</v>
      </c>
      <c r="C847" s="46" t="str">
        <f>VLOOKUP($B847,LT!$AH$7:$AN$3006,C$22,FALSE)</f>
        <v/>
      </c>
      <c r="D847" s="46" t="str">
        <f>VLOOKUP($B847,LT!$AH$7:$AN$3006,D$22,FALSE)</f>
        <v/>
      </c>
      <c r="E847" s="132" t="str">
        <f>VLOOKUP($B847,LT!$AH$7:$AN$3006,E$22,FALSE)</f>
        <v/>
      </c>
      <c r="F847" s="132" t="str">
        <f>VLOOKUP($B847,LT!$AH$7:$AN$3006,F$22,FALSE)</f>
        <v/>
      </c>
      <c r="G847" s="46" t="str">
        <f>VLOOKUP($B847,LT!$AH$7:$AN$3006,G$22,FALSE)</f>
        <v/>
      </c>
      <c r="H847" s="46" t="str">
        <f>VLOOKUP($B847,LT!$AH$7:$AN$3006,H$22,FALSE)</f>
        <v/>
      </c>
      <c r="I847" s="18">
        <v>824</v>
      </c>
    </row>
    <row r="848" spans="2:9" ht="30" customHeight="1" thickTop="1" thickBot="1" x14ac:dyDescent="0.3">
      <c r="B848" s="33">
        <f>LARGE(LT!$AH$7:$AH$3006,I848)</f>
        <v>4.1759999999997501E-2</v>
      </c>
      <c r="C848" s="46" t="str">
        <f>VLOOKUP($B848,LT!$AH$7:$AN$3006,C$22,FALSE)</f>
        <v/>
      </c>
      <c r="D848" s="46" t="str">
        <f>VLOOKUP($B848,LT!$AH$7:$AN$3006,D$22,FALSE)</f>
        <v/>
      </c>
      <c r="E848" s="132" t="str">
        <f>VLOOKUP($B848,LT!$AH$7:$AN$3006,E$22,FALSE)</f>
        <v/>
      </c>
      <c r="F848" s="132" t="str">
        <f>VLOOKUP($B848,LT!$AH$7:$AN$3006,F$22,FALSE)</f>
        <v/>
      </c>
      <c r="G848" s="46" t="str">
        <f>VLOOKUP($B848,LT!$AH$7:$AN$3006,G$22,FALSE)</f>
        <v/>
      </c>
      <c r="H848" s="46" t="str">
        <f>VLOOKUP($B848,LT!$AH$7:$AN$3006,H$22,FALSE)</f>
        <v/>
      </c>
      <c r="I848" s="18">
        <v>825</v>
      </c>
    </row>
    <row r="849" spans="2:9" ht="30" customHeight="1" thickTop="1" thickBot="1" x14ac:dyDescent="0.3">
      <c r="B849" s="33">
        <f>LARGE(LT!$AH$7:$AH$3006,I849)</f>
        <v>4.1749999999997497E-2</v>
      </c>
      <c r="C849" s="46" t="str">
        <f>VLOOKUP($B849,LT!$AH$7:$AN$3006,C$22,FALSE)</f>
        <v/>
      </c>
      <c r="D849" s="46" t="str">
        <f>VLOOKUP($B849,LT!$AH$7:$AN$3006,D$22,FALSE)</f>
        <v/>
      </c>
      <c r="E849" s="132" t="str">
        <f>VLOOKUP($B849,LT!$AH$7:$AN$3006,E$22,FALSE)</f>
        <v/>
      </c>
      <c r="F849" s="132" t="str">
        <f>VLOOKUP($B849,LT!$AH$7:$AN$3006,F$22,FALSE)</f>
        <v/>
      </c>
      <c r="G849" s="46" t="str">
        <f>VLOOKUP($B849,LT!$AH$7:$AN$3006,G$22,FALSE)</f>
        <v/>
      </c>
      <c r="H849" s="46" t="str">
        <f>VLOOKUP($B849,LT!$AH$7:$AN$3006,H$22,FALSE)</f>
        <v/>
      </c>
      <c r="I849" s="18">
        <v>826</v>
      </c>
    </row>
    <row r="850" spans="2:9" ht="30" customHeight="1" thickTop="1" thickBot="1" x14ac:dyDescent="0.3">
      <c r="B850" s="33">
        <f>LARGE(LT!$AH$7:$AH$3006,I850)</f>
        <v>4.1739999999997501E-2</v>
      </c>
      <c r="C850" s="46" t="str">
        <f>VLOOKUP($B850,LT!$AH$7:$AN$3006,C$22,FALSE)</f>
        <v/>
      </c>
      <c r="D850" s="46" t="str">
        <f>VLOOKUP($B850,LT!$AH$7:$AN$3006,D$22,FALSE)</f>
        <v/>
      </c>
      <c r="E850" s="132" t="str">
        <f>VLOOKUP($B850,LT!$AH$7:$AN$3006,E$22,FALSE)</f>
        <v/>
      </c>
      <c r="F850" s="132" t="str">
        <f>VLOOKUP($B850,LT!$AH$7:$AN$3006,F$22,FALSE)</f>
        <v/>
      </c>
      <c r="G850" s="46" t="str">
        <f>VLOOKUP($B850,LT!$AH$7:$AN$3006,G$22,FALSE)</f>
        <v/>
      </c>
      <c r="H850" s="46" t="str">
        <f>VLOOKUP($B850,LT!$AH$7:$AN$3006,H$22,FALSE)</f>
        <v/>
      </c>
      <c r="I850" s="18">
        <v>827</v>
      </c>
    </row>
    <row r="851" spans="2:9" ht="30" customHeight="1" thickTop="1" thickBot="1" x14ac:dyDescent="0.3">
      <c r="B851" s="33">
        <f>LARGE(LT!$AH$7:$AH$3006,I851)</f>
        <v>4.1729999999997498E-2</v>
      </c>
      <c r="C851" s="46" t="str">
        <f>VLOOKUP($B851,LT!$AH$7:$AN$3006,C$22,FALSE)</f>
        <v/>
      </c>
      <c r="D851" s="46" t="str">
        <f>VLOOKUP($B851,LT!$AH$7:$AN$3006,D$22,FALSE)</f>
        <v/>
      </c>
      <c r="E851" s="132" t="str">
        <f>VLOOKUP($B851,LT!$AH$7:$AN$3006,E$22,FALSE)</f>
        <v/>
      </c>
      <c r="F851" s="132" t="str">
        <f>VLOOKUP($B851,LT!$AH$7:$AN$3006,F$22,FALSE)</f>
        <v/>
      </c>
      <c r="G851" s="46" t="str">
        <f>VLOOKUP($B851,LT!$AH$7:$AN$3006,G$22,FALSE)</f>
        <v/>
      </c>
      <c r="H851" s="46" t="str">
        <f>VLOOKUP($B851,LT!$AH$7:$AN$3006,H$22,FALSE)</f>
        <v/>
      </c>
      <c r="I851" s="18">
        <v>828</v>
      </c>
    </row>
    <row r="852" spans="2:9" ht="30" customHeight="1" thickTop="1" thickBot="1" x14ac:dyDescent="0.3">
      <c r="B852" s="33">
        <f>LARGE(LT!$AH$7:$AH$3006,I852)</f>
        <v>4.1719999999997502E-2</v>
      </c>
      <c r="C852" s="46" t="str">
        <f>VLOOKUP($B852,LT!$AH$7:$AN$3006,C$22,FALSE)</f>
        <v/>
      </c>
      <c r="D852" s="46" t="str">
        <f>VLOOKUP($B852,LT!$AH$7:$AN$3006,D$22,FALSE)</f>
        <v/>
      </c>
      <c r="E852" s="132" t="str">
        <f>VLOOKUP($B852,LT!$AH$7:$AN$3006,E$22,FALSE)</f>
        <v/>
      </c>
      <c r="F852" s="132" t="str">
        <f>VLOOKUP($B852,LT!$AH$7:$AN$3006,F$22,FALSE)</f>
        <v/>
      </c>
      <c r="G852" s="46" t="str">
        <f>VLOOKUP($B852,LT!$AH$7:$AN$3006,G$22,FALSE)</f>
        <v/>
      </c>
      <c r="H852" s="46" t="str">
        <f>VLOOKUP($B852,LT!$AH$7:$AN$3006,H$22,FALSE)</f>
        <v/>
      </c>
      <c r="I852" s="18">
        <v>829</v>
      </c>
    </row>
    <row r="853" spans="2:9" ht="30" customHeight="1" thickTop="1" thickBot="1" x14ac:dyDescent="0.3">
      <c r="B853" s="33">
        <f>LARGE(LT!$AH$7:$AH$3006,I853)</f>
        <v>4.1709999999997499E-2</v>
      </c>
      <c r="C853" s="46" t="str">
        <f>VLOOKUP($B853,LT!$AH$7:$AN$3006,C$22,FALSE)</f>
        <v/>
      </c>
      <c r="D853" s="46" t="str">
        <f>VLOOKUP($B853,LT!$AH$7:$AN$3006,D$22,FALSE)</f>
        <v/>
      </c>
      <c r="E853" s="132" t="str">
        <f>VLOOKUP($B853,LT!$AH$7:$AN$3006,E$22,FALSE)</f>
        <v/>
      </c>
      <c r="F853" s="132" t="str">
        <f>VLOOKUP($B853,LT!$AH$7:$AN$3006,F$22,FALSE)</f>
        <v/>
      </c>
      <c r="G853" s="46" t="str">
        <f>VLOOKUP($B853,LT!$AH$7:$AN$3006,G$22,FALSE)</f>
        <v/>
      </c>
      <c r="H853" s="46" t="str">
        <f>VLOOKUP($B853,LT!$AH$7:$AN$3006,H$22,FALSE)</f>
        <v/>
      </c>
      <c r="I853" s="18">
        <v>830</v>
      </c>
    </row>
    <row r="854" spans="2:9" ht="30" customHeight="1" thickTop="1" thickBot="1" x14ac:dyDescent="0.3">
      <c r="B854" s="33">
        <f>LARGE(LT!$AH$7:$AH$3006,I854)</f>
        <v>4.1699999999997503E-2</v>
      </c>
      <c r="C854" s="46" t="str">
        <f>VLOOKUP($B854,LT!$AH$7:$AN$3006,C$22,FALSE)</f>
        <v/>
      </c>
      <c r="D854" s="46" t="str">
        <f>VLOOKUP($B854,LT!$AH$7:$AN$3006,D$22,FALSE)</f>
        <v/>
      </c>
      <c r="E854" s="132" t="str">
        <f>VLOOKUP($B854,LT!$AH$7:$AN$3006,E$22,FALSE)</f>
        <v/>
      </c>
      <c r="F854" s="132" t="str">
        <f>VLOOKUP($B854,LT!$AH$7:$AN$3006,F$22,FALSE)</f>
        <v/>
      </c>
      <c r="G854" s="46" t="str">
        <f>VLOOKUP($B854,LT!$AH$7:$AN$3006,G$22,FALSE)</f>
        <v/>
      </c>
      <c r="H854" s="46" t="str">
        <f>VLOOKUP($B854,LT!$AH$7:$AN$3006,H$22,FALSE)</f>
        <v/>
      </c>
      <c r="I854" s="18">
        <v>831</v>
      </c>
    </row>
    <row r="855" spans="2:9" ht="30" customHeight="1" thickTop="1" thickBot="1" x14ac:dyDescent="0.3">
      <c r="B855" s="33">
        <f>LARGE(LT!$AH$7:$AH$3006,I855)</f>
        <v>4.16899999999975E-2</v>
      </c>
      <c r="C855" s="46" t="str">
        <f>VLOOKUP($B855,LT!$AH$7:$AN$3006,C$22,FALSE)</f>
        <v/>
      </c>
      <c r="D855" s="46" t="str">
        <f>VLOOKUP($B855,LT!$AH$7:$AN$3006,D$22,FALSE)</f>
        <v/>
      </c>
      <c r="E855" s="132" t="str">
        <f>VLOOKUP($B855,LT!$AH$7:$AN$3006,E$22,FALSE)</f>
        <v/>
      </c>
      <c r="F855" s="132" t="str">
        <f>VLOOKUP($B855,LT!$AH$7:$AN$3006,F$22,FALSE)</f>
        <v/>
      </c>
      <c r="G855" s="46" t="str">
        <f>VLOOKUP($B855,LT!$AH$7:$AN$3006,G$22,FALSE)</f>
        <v/>
      </c>
      <c r="H855" s="46" t="str">
        <f>VLOOKUP($B855,LT!$AH$7:$AN$3006,H$22,FALSE)</f>
        <v/>
      </c>
      <c r="I855" s="18">
        <v>832</v>
      </c>
    </row>
    <row r="856" spans="2:9" ht="30" customHeight="1" thickTop="1" thickBot="1" x14ac:dyDescent="0.3">
      <c r="B856" s="33">
        <f>LARGE(LT!$AH$7:$AH$3006,I856)</f>
        <v>4.1679999999997497E-2</v>
      </c>
      <c r="C856" s="46" t="str">
        <f>VLOOKUP($B856,LT!$AH$7:$AN$3006,C$22,FALSE)</f>
        <v/>
      </c>
      <c r="D856" s="46" t="str">
        <f>VLOOKUP($B856,LT!$AH$7:$AN$3006,D$22,FALSE)</f>
        <v/>
      </c>
      <c r="E856" s="132" t="str">
        <f>VLOOKUP($B856,LT!$AH$7:$AN$3006,E$22,FALSE)</f>
        <v/>
      </c>
      <c r="F856" s="132" t="str">
        <f>VLOOKUP($B856,LT!$AH$7:$AN$3006,F$22,FALSE)</f>
        <v/>
      </c>
      <c r="G856" s="46" t="str">
        <f>VLOOKUP($B856,LT!$AH$7:$AN$3006,G$22,FALSE)</f>
        <v/>
      </c>
      <c r="H856" s="46" t="str">
        <f>VLOOKUP($B856,LT!$AH$7:$AN$3006,H$22,FALSE)</f>
        <v/>
      </c>
      <c r="I856" s="18">
        <v>833</v>
      </c>
    </row>
    <row r="857" spans="2:9" ht="30" customHeight="1" thickTop="1" thickBot="1" x14ac:dyDescent="0.3">
      <c r="B857" s="33">
        <f>LARGE(LT!$AH$7:$AH$3006,I857)</f>
        <v>4.1669999999997501E-2</v>
      </c>
      <c r="C857" s="46" t="str">
        <f>VLOOKUP($B857,LT!$AH$7:$AN$3006,C$22,FALSE)</f>
        <v/>
      </c>
      <c r="D857" s="46" t="str">
        <f>VLOOKUP($B857,LT!$AH$7:$AN$3006,D$22,FALSE)</f>
        <v/>
      </c>
      <c r="E857" s="132" t="str">
        <f>VLOOKUP($B857,LT!$AH$7:$AN$3006,E$22,FALSE)</f>
        <v/>
      </c>
      <c r="F857" s="132" t="str">
        <f>VLOOKUP($B857,LT!$AH$7:$AN$3006,F$22,FALSE)</f>
        <v/>
      </c>
      <c r="G857" s="46" t="str">
        <f>VLOOKUP($B857,LT!$AH$7:$AN$3006,G$22,FALSE)</f>
        <v/>
      </c>
      <c r="H857" s="46" t="str">
        <f>VLOOKUP($B857,LT!$AH$7:$AN$3006,H$22,FALSE)</f>
        <v/>
      </c>
      <c r="I857" s="18">
        <v>834</v>
      </c>
    </row>
    <row r="858" spans="2:9" ht="30" customHeight="1" thickTop="1" thickBot="1" x14ac:dyDescent="0.3">
      <c r="B858" s="33">
        <f>LARGE(LT!$AH$7:$AH$3006,I858)</f>
        <v>4.16599999999974E-2</v>
      </c>
      <c r="C858" s="46" t="str">
        <f>VLOOKUP($B858,LT!$AH$7:$AN$3006,C$22,FALSE)</f>
        <v/>
      </c>
      <c r="D858" s="46" t="str">
        <f>VLOOKUP($B858,LT!$AH$7:$AN$3006,D$22,FALSE)</f>
        <v/>
      </c>
      <c r="E858" s="132" t="str">
        <f>VLOOKUP($B858,LT!$AH$7:$AN$3006,E$22,FALSE)</f>
        <v/>
      </c>
      <c r="F858" s="132" t="str">
        <f>VLOOKUP($B858,LT!$AH$7:$AN$3006,F$22,FALSE)</f>
        <v/>
      </c>
      <c r="G858" s="46" t="str">
        <f>VLOOKUP($B858,LT!$AH$7:$AN$3006,G$22,FALSE)</f>
        <v/>
      </c>
      <c r="H858" s="46" t="str">
        <f>VLOOKUP($B858,LT!$AH$7:$AN$3006,H$22,FALSE)</f>
        <v/>
      </c>
      <c r="I858" s="18">
        <v>835</v>
      </c>
    </row>
    <row r="859" spans="2:9" ht="30" customHeight="1" thickTop="1" thickBot="1" x14ac:dyDescent="0.3">
      <c r="B859" s="33">
        <f>LARGE(LT!$AH$7:$AH$3006,I859)</f>
        <v>4.1649999999997397E-2</v>
      </c>
      <c r="C859" s="46" t="str">
        <f>VLOOKUP($B859,LT!$AH$7:$AN$3006,C$22,FALSE)</f>
        <v/>
      </c>
      <c r="D859" s="46" t="str">
        <f>VLOOKUP($B859,LT!$AH$7:$AN$3006,D$22,FALSE)</f>
        <v/>
      </c>
      <c r="E859" s="132" t="str">
        <f>VLOOKUP($B859,LT!$AH$7:$AN$3006,E$22,FALSE)</f>
        <v/>
      </c>
      <c r="F859" s="132" t="str">
        <f>VLOOKUP($B859,LT!$AH$7:$AN$3006,F$22,FALSE)</f>
        <v/>
      </c>
      <c r="G859" s="46" t="str">
        <f>VLOOKUP($B859,LT!$AH$7:$AN$3006,G$22,FALSE)</f>
        <v/>
      </c>
      <c r="H859" s="46" t="str">
        <f>VLOOKUP($B859,LT!$AH$7:$AN$3006,H$22,FALSE)</f>
        <v/>
      </c>
      <c r="I859" s="18">
        <v>836</v>
      </c>
    </row>
    <row r="860" spans="2:9" ht="30" customHeight="1" thickTop="1" thickBot="1" x14ac:dyDescent="0.3">
      <c r="B860" s="33">
        <f>LARGE(LT!$AH$7:$AH$3006,I860)</f>
        <v>4.1639999999997401E-2</v>
      </c>
      <c r="C860" s="46" t="str">
        <f>VLOOKUP($B860,LT!$AH$7:$AN$3006,C$22,FALSE)</f>
        <v/>
      </c>
      <c r="D860" s="46" t="str">
        <f>VLOOKUP($B860,LT!$AH$7:$AN$3006,D$22,FALSE)</f>
        <v/>
      </c>
      <c r="E860" s="132" t="str">
        <f>VLOOKUP($B860,LT!$AH$7:$AN$3006,E$22,FALSE)</f>
        <v/>
      </c>
      <c r="F860" s="132" t="str">
        <f>VLOOKUP($B860,LT!$AH$7:$AN$3006,F$22,FALSE)</f>
        <v/>
      </c>
      <c r="G860" s="46" t="str">
        <f>VLOOKUP($B860,LT!$AH$7:$AN$3006,G$22,FALSE)</f>
        <v/>
      </c>
      <c r="H860" s="46" t="str">
        <f>VLOOKUP($B860,LT!$AH$7:$AN$3006,H$22,FALSE)</f>
        <v/>
      </c>
      <c r="I860" s="18">
        <v>837</v>
      </c>
    </row>
    <row r="861" spans="2:9" ht="30" customHeight="1" thickTop="1" thickBot="1" x14ac:dyDescent="0.3">
      <c r="B861" s="33">
        <f>LARGE(LT!$AH$7:$AH$3006,I861)</f>
        <v>4.1629999999997398E-2</v>
      </c>
      <c r="C861" s="46" t="str">
        <f>VLOOKUP($B861,LT!$AH$7:$AN$3006,C$22,FALSE)</f>
        <v/>
      </c>
      <c r="D861" s="46" t="str">
        <f>VLOOKUP($B861,LT!$AH$7:$AN$3006,D$22,FALSE)</f>
        <v/>
      </c>
      <c r="E861" s="132" t="str">
        <f>VLOOKUP($B861,LT!$AH$7:$AN$3006,E$22,FALSE)</f>
        <v/>
      </c>
      <c r="F861" s="132" t="str">
        <f>VLOOKUP($B861,LT!$AH$7:$AN$3006,F$22,FALSE)</f>
        <v/>
      </c>
      <c r="G861" s="46" t="str">
        <f>VLOOKUP($B861,LT!$AH$7:$AN$3006,G$22,FALSE)</f>
        <v/>
      </c>
      <c r="H861" s="46" t="str">
        <f>VLOOKUP($B861,LT!$AH$7:$AN$3006,H$22,FALSE)</f>
        <v/>
      </c>
      <c r="I861" s="18">
        <v>838</v>
      </c>
    </row>
    <row r="862" spans="2:9" ht="30" customHeight="1" thickTop="1" thickBot="1" x14ac:dyDescent="0.3">
      <c r="B862" s="33">
        <f>LARGE(LT!$AH$7:$AH$3006,I862)</f>
        <v>4.1619999999997402E-2</v>
      </c>
      <c r="C862" s="46" t="str">
        <f>VLOOKUP($B862,LT!$AH$7:$AN$3006,C$22,FALSE)</f>
        <v/>
      </c>
      <c r="D862" s="46" t="str">
        <f>VLOOKUP($B862,LT!$AH$7:$AN$3006,D$22,FALSE)</f>
        <v/>
      </c>
      <c r="E862" s="132" t="str">
        <f>VLOOKUP($B862,LT!$AH$7:$AN$3006,E$22,FALSE)</f>
        <v/>
      </c>
      <c r="F862" s="132" t="str">
        <f>VLOOKUP($B862,LT!$AH$7:$AN$3006,F$22,FALSE)</f>
        <v/>
      </c>
      <c r="G862" s="46" t="str">
        <f>VLOOKUP($B862,LT!$AH$7:$AN$3006,G$22,FALSE)</f>
        <v/>
      </c>
      <c r="H862" s="46" t="str">
        <f>VLOOKUP($B862,LT!$AH$7:$AN$3006,H$22,FALSE)</f>
        <v/>
      </c>
      <c r="I862" s="18">
        <v>839</v>
      </c>
    </row>
    <row r="863" spans="2:9" ht="30" customHeight="1" thickTop="1" thickBot="1" x14ac:dyDescent="0.3">
      <c r="B863" s="33">
        <f>LARGE(LT!$AH$7:$AH$3006,I863)</f>
        <v>4.1609999999997399E-2</v>
      </c>
      <c r="C863" s="46" t="str">
        <f>VLOOKUP($B863,LT!$AH$7:$AN$3006,C$22,FALSE)</f>
        <v/>
      </c>
      <c r="D863" s="46" t="str">
        <f>VLOOKUP($B863,LT!$AH$7:$AN$3006,D$22,FALSE)</f>
        <v/>
      </c>
      <c r="E863" s="132" t="str">
        <f>VLOOKUP($B863,LT!$AH$7:$AN$3006,E$22,FALSE)</f>
        <v/>
      </c>
      <c r="F863" s="132" t="str">
        <f>VLOOKUP($B863,LT!$AH$7:$AN$3006,F$22,FALSE)</f>
        <v/>
      </c>
      <c r="G863" s="46" t="str">
        <f>VLOOKUP($B863,LT!$AH$7:$AN$3006,G$22,FALSE)</f>
        <v/>
      </c>
      <c r="H863" s="46" t="str">
        <f>VLOOKUP($B863,LT!$AH$7:$AN$3006,H$22,FALSE)</f>
        <v/>
      </c>
      <c r="I863" s="18">
        <v>840</v>
      </c>
    </row>
    <row r="864" spans="2:9" ht="30" customHeight="1" thickTop="1" thickBot="1" x14ac:dyDescent="0.3">
      <c r="B864" s="33">
        <f>LARGE(LT!$AH$7:$AH$3006,I864)</f>
        <v>4.1599999999997403E-2</v>
      </c>
      <c r="C864" s="46" t="str">
        <f>VLOOKUP($B864,LT!$AH$7:$AN$3006,C$22,FALSE)</f>
        <v/>
      </c>
      <c r="D864" s="46" t="str">
        <f>VLOOKUP($B864,LT!$AH$7:$AN$3006,D$22,FALSE)</f>
        <v/>
      </c>
      <c r="E864" s="132" t="str">
        <f>VLOOKUP($B864,LT!$AH$7:$AN$3006,E$22,FALSE)</f>
        <v/>
      </c>
      <c r="F864" s="132" t="str">
        <f>VLOOKUP($B864,LT!$AH$7:$AN$3006,F$22,FALSE)</f>
        <v/>
      </c>
      <c r="G864" s="46" t="str">
        <f>VLOOKUP($B864,LT!$AH$7:$AN$3006,G$22,FALSE)</f>
        <v/>
      </c>
      <c r="H864" s="46" t="str">
        <f>VLOOKUP($B864,LT!$AH$7:$AN$3006,H$22,FALSE)</f>
        <v/>
      </c>
      <c r="I864" s="18">
        <v>841</v>
      </c>
    </row>
    <row r="865" spans="2:9" ht="30" customHeight="1" thickTop="1" thickBot="1" x14ac:dyDescent="0.3">
      <c r="B865" s="33">
        <f>LARGE(LT!$AH$7:$AH$3006,I865)</f>
        <v>4.15899999999974E-2</v>
      </c>
      <c r="C865" s="46" t="str">
        <f>VLOOKUP($B865,LT!$AH$7:$AN$3006,C$22,FALSE)</f>
        <v/>
      </c>
      <c r="D865" s="46" t="str">
        <f>VLOOKUP($B865,LT!$AH$7:$AN$3006,D$22,FALSE)</f>
        <v/>
      </c>
      <c r="E865" s="132" t="str">
        <f>VLOOKUP($B865,LT!$AH$7:$AN$3006,E$22,FALSE)</f>
        <v/>
      </c>
      <c r="F865" s="132" t="str">
        <f>VLOOKUP($B865,LT!$AH$7:$AN$3006,F$22,FALSE)</f>
        <v/>
      </c>
      <c r="G865" s="46" t="str">
        <f>VLOOKUP($B865,LT!$AH$7:$AN$3006,G$22,FALSE)</f>
        <v/>
      </c>
      <c r="H865" s="46" t="str">
        <f>VLOOKUP($B865,LT!$AH$7:$AN$3006,H$22,FALSE)</f>
        <v/>
      </c>
      <c r="I865" s="18">
        <v>842</v>
      </c>
    </row>
    <row r="866" spans="2:9" ht="30" customHeight="1" thickTop="1" thickBot="1" x14ac:dyDescent="0.3">
      <c r="B866" s="33">
        <f>LARGE(LT!$AH$7:$AH$3006,I866)</f>
        <v>4.1579999999997397E-2</v>
      </c>
      <c r="C866" s="46" t="str">
        <f>VLOOKUP($B866,LT!$AH$7:$AN$3006,C$22,FALSE)</f>
        <v/>
      </c>
      <c r="D866" s="46" t="str">
        <f>VLOOKUP($B866,LT!$AH$7:$AN$3006,D$22,FALSE)</f>
        <v/>
      </c>
      <c r="E866" s="132" t="str">
        <f>VLOOKUP($B866,LT!$AH$7:$AN$3006,E$22,FALSE)</f>
        <v/>
      </c>
      <c r="F866" s="132" t="str">
        <f>VLOOKUP($B866,LT!$AH$7:$AN$3006,F$22,FALSE)</f>
        <v/>
      </c>
      <c r="G866" s="46" t="str">
        <f>VLOOKUP($B866,LT!$AH$7:$AN$3006,G$22,FALSE)</f>
        <v/>
      </c>
      <c r="H866" s="46" t="str">
        <f>VLOOKUP($B866,LT!$AH$7:$AN$3006,H$22,FALSE)</f>
        <v/>
      </c>
      <c r="I866" s="18">
        <v>843</v>
      </c>
    </row>
    <row r="867" spans="2:9" ht="30" customHeight="1" thickTop="1" thickBot="1" x14ac:dyDescent="0.3">
      <c r="B867" s="33">
        <f>LARGE(LT!$AH$7:$AH$3006,I867)</f>
        <v>4.1569999999997401E-2</v>
      </c>
      <c r="C867" s="46" t="str">
        <f>VLOOKUP($B867,LT!$AH$7:$AN$3006,C$22,FALSE)</f>
        <v/>
      </c>
      <c r="D867" s="46" t="str">
        <f>VLOOKUP($B867,LT!$AH$7:$AN$3006,D$22,FALSE)</f>
        <v/>
      </c>
      <c r="E867" s="132" t="str">
        <f>VLOOKUP($B867,LT!$AH$7:$AN$3006,E$22,FALSE)</f>
        <v/>
      </c>
      <c r="F867" s="132" t="str">
        <f>VLOOKUP($B867,LT!$AH$7:$AN$3006,F$22,FALSE)</f>
        <v/>
      </c>
      <c r="G867" s="46" t="str">
        <f>VLOOKUP($B867,LT!$AH$7:$AN$3006,G$22,FALSE)</f>
        <v/>
      </c>
      <c r="H867" s="46" t="str">
        <f>VLOOKUP($B867,LT!$AH$7:$AN$3006,H$22,FALSE)</f>
        <v/>
      </c>
      <c r="I867" s="18">
        <v>844</v>
      </c>
    </row>
    <row r="868" spans="2:9" ht="30" customHeight="1" thickTop="1" thickBot="1" x14ac:dyDescent="0.3">
      <c r="B868" s="33">
        <f>LARGE(LT!$AH$7:$AH$3006,I868)</f>
        <v>4.1559999999997398E-2</v>
      </c>
      <c r="C868" s="46" t="str">
        <f>VLOOKUP($B868,LT!$AH$7:$AN$3006,C$22,FALSE)</f>
        <v/>
      </c>
      <c r="D868" s="46" t="str">
        <f>VLOOKUP($B868,LT!$AH$7:$AN$3006,D$22,FALSE)</f>
        <v/>
      </c>
      <c r="E868" s="132" t="str">
        <f>VLOOKUP($B868,LT!$AH$7:$AN$3006,E$22,FALSE)</f>
        <v/>
      </c>
      <c r="F868" s="132" t="str">
        <f>VLOOKUP($B868,LT!$AH$7:$AN$3006,F$22,FALSE)</f>
        <v/>
      </c>
      <c r="G868" s="46" t="str">
        <f>VLOOKUP($B868,LT!$AH$7:$AN$3006,G$22,FALSE)</f>
        <v/>
      </c>
      <c r="H868" s="46" t="str">
        <f>VLOOKUP($B868,LT!$AH$7:$AN$3006,H$22,FALSE)</f>
        <v/>
      </c>
      <c r="I868" s="18">
        <v>845</v>
      </c>
    </row>
    <row r="869" spans="2:9" ht="30" customHeight="1" thickTop="1" thickBot="1" x14ac:dyDescent="0.3">
      <c r="B869" s="33">
        <f>LARGE(LT!$AH$7:$AH$3006,I869)</f>
        <v>4.1549999999997402E-2</v>
      </c>
      <c r="C869" s="46" t="str">
        <f>VLOOKUP($B869,LT!$AH$7:$AN$3006,C$22,FALSE)</f>
        <v/>
      </c>
      <c r="D869" s="46" t="str">
        <f>VLOOKUP($B869,LT!$AH$7:$AN$3006,D$22,FALSE)</f>
        <v/>
      </c>
      <c r="E869" s="132" t="str">
        <f>VLOOKUP($B869,LT!$AH$7:$AN$3006,E$22,FALSE)</f>
        <v/>
      </c>
      <c r="F869" s="132" t="str">
        <f>VLOOKUP($B869,LT!$AH$7:$AN$3006,F$22,FALSE)</f>
        <v/>
      </c>
      <c r="G869" s="46" t="str">
        <f>VLOOKUP($B869,LT!$AH$7:$AN$3006,G$22,FALSE)</f>
        <v/>
      </c>
      <c r="H869" s="46" t="str">
        <f>VLOOKUP($B869,LT!$AH$7:$AN$3006,H$22,FALSE)</f>
        <v/>
      </c>
      <c r="I869" s="18">
        <v>846</v>
      </c>
    </row>
    <row r="870" spans="2:9" ht="30" customHeight="1" thickTop="1" thickBot="1" x14ac:dyDescent="0.3">
      <c r="B870" s="33">
        <f>LARGE(LT!$AH$7:$AH$3006,I870)</f>
        <v>4.1539999999997398E-2</v>
      </c>
      <c r="C870" s="46" t="str">
        <f>VLOOKUP($B870,LT!$AH$7:$AN$3006,C$22,FALSE)</f>
        <v/>
      </c>
      <c r="D870" s="46" t="str">
        <f>VLOOKUP($B870,LT!$AH$7:$AN$3006,D$22,FALSE)</f>
        <v/>
      </c>
      <c r="E870" s="132" t="str">
        <f>VLOOKUP($B870,LT!$AH$7:$AN$3006,E$22,FALSE)</f>
        <v/>
      </c>
      <c r="F870" s="132" t="str">
        <f>VLOOKUP($B870,LT!$AH$7:$AN$3006,F$22,FALSE)</f>
        <v/>
      </c>
      <c r="G870" s="46" t="str">
        <f>VLOOKUP($B870,LT!$AH$7:$AN$3006,G$22,FALSE)</f>
        <v/>
      </c>
      <c r="H870" s="46" t="str">
        <f>VLOOKUP($B870,LT!$AH$7:$AN$3006,H$22,FALSE)</f>
        <v/>
      </c>
      <c r="I870" s="18">
        <v>847</v>
      </c>
    </row>
    <row r="871" spans="2:9" ht="30" customHeight="1" thickTop="1" thickBot="1" x14ac:dyDescent="0.3">
      <c r="B871" s="33">
        <f>LARGE(LT!$AH$7:$AH$3006,I871)</f>
        <v>4.1529999999997402E-2</v>
      </c>
      <c r="C871" s="46" t="str">
        <f>VLOOKUP($B871,LT!$AH$7:$AN$3006,C$22,FALSE)</f>
        <v/>
      </c>
      <c r="D871" s="46" t="str">
        <f>VLOOKUP($B871,LT!$AH$7:$AN$3006,D$22,FALSE)</f>
        <v/>
      </c>
      <c r="E871" s="132" t="str">
        <f>VLOOKUP($B871,LT!$AH$7:$AN$3006,E$22,FALSE)</f>
        <v/>
      </c>
      <c r="F871" s="132" t="str">
        <f>VLOOKUP($B871,LT!$AH$7:$AN$3006,F$22,FALSE)</f>
        <v/>
      </c>
      <c r="G871" s="46" t="str">
        <f>VLOOKUP($B871,LT!$AH$7:$AN$3006,G$22,FALSE)</f>
        <v/>
      </c>
      <c r="H871" s="46" t="str">
        <f>VLOOKUP($B871,LT!$AH$7:$AN$3006,H$22,FALSE)</f>
        <v/>
      </c>
      <c r="I871" s="18">
        <v>848</v>
      </c>
    </row>
    <row r="872" spans="2:9" ht="30" customHeight="1" thickTop="1" thickBot="1" x14ac:dyDescent="0.3">
      <c r="B872" s="33">
        <f>LARGE(LT!$AH$7:$AH$3006,I872)</f>
        <v>4.1519999999997399E-2</v>
      </c>
      <c r="C872" s="46" t="str">
        <f>VLOOKUP($B872,LT!$AH$7:$AN$3006,C$22,FALSE)</f>
        <v/>
      </c>
      <c r="D872" s="46" t="str">
        <f>VLOOKUP($B872,LT!$AH$7:$AN$3006,D$22,FALSE)</f>
        <v/>
      </c>
      <c r="E872" s="132" t="str">
        <f>VLOOKUP($B872,LT!$AH$7:$AN$3006,E$22,FALSE)</f>
        <v/>
      </c>
      <c r="F872" s="132" t="str">
        <f>VLOOKUP($B872,LT!$AH$7:$AN$3006,F$22,FALSE)</f>
        <v/>
      </c>
      <c r="G872" s="46" t="str">
        <f>VLOOKUP($B872,LT!$AH$7:$AN$3006,G$22,FALSE)</f>
        <v/>
      </c>
      <c r="H872" s="46" t="str">
        <f>VLOOKUP($B872,LT!$AH$7:$AN$3006,H$22,FALSE)</f>
        <v/>
      </c>
      <c r="I872" s="18">
        <v>849</v>
      </c>
    </row>
    <row r="873" spans="2:9" ht="30" customHeight="1" thickTop="1" thickBot="1" x14ac:dyDescent="0.3">
      <c r="B873" s="33">
        <f>LARGE(LT!$AH$7:$AH$3006,I873)</f>
        <v>4.1509999999997403E-2</v>
      </c>
      <c r="C873" s="46" t="str">
        <f>VLOOKUP($B873,LT!$AH$7:$AN$3006,C$22,FALSE)</f>
        <v/>
      </c>
      <c r="D873" s="46" t="str">
        <f>VLOOKUP($B873,LT!$AH$7:$AN$3006,D$22,FALSE)</f>
        <v/>
      </c>
      <c r="E873" s="132" t="str">
        <f>VLOOKUP($B873,LT!$AH$7:$AN$3006,E$22,FALSE)</f>
        <v/>
      </c>
      <c r="F873" s="132" t="str">
        <f>VLOOKUP($B873,LT!$AH$7:$AN$3006,F$22,FALSE)</f>
        <v/>
      </c>
      <c r="G873" s="46" t="str">
        <f>VLOOKUP($B873,LT!$AH$7:$AN$3006,G$22,FALSE)</f>
        <v/>
      </c>
      <c r="H873" s="46" t="str">
        <f>VLOOKUP($B873,LT!$AH$7:$AN$3006,H$22,FALSE)</f>
        <v/>
      </c>
      <c r="I873" s="18">
        <v>850</v>
      </c>
    </row>
    <row r="874" spans="2:9" ht="30" customHeight="1" thickTop="1" thickBot="1" x14ac:dyDescent="0.3">
      <c r="B874" s="33">
        <f>LARGE(LT!$AH$7:$AH$3006,I874)</f>
        <v>4.14999999999974E-2</v>
      </c>
      <c r="C874" s="46" t="str">
        <f>VLOOKUP($B874,LT!$AH$7:$AN$3006,C$22,FALSE)</f>
        <v/>
      </c>
      <c r="D874" s="46" t="str">
        <f>VLOOKUP($B874,LT!$AH$7:$AN$3006,D$22,FALSE)</f>
        <v/>
      </c>
      <c r="E874" s="132" t="str">
        <f>VLOOKUP($B874,LT!$AH$7:$AN$3006,E$22,FALSE)</f>
        <v/>
      </c>
      <c r="F874" s="132" t="str">
        <f>VLOOKUP($B874,LT!$AH$7:$AN$3006,F$22,FALSE)</f>
        <v/>
      </c>
      <c r="G874" s="46" t="str">
        <f>VLOOKUP($B874,LT!$AH$7:$AN$3006,G$22,FALSE)</f>
        <v/>
      </c>
      <c r="H874" s="46" t="str">
        <f>VLOOKUP($B874,LT!$AH$7:$AN$3006,H$22,FALSE)</f>
        <v/>
      </c>
      <c r="I874" s="18">
        <v>851</v>
      </c>
    </row>
    <row r="875" spans="2:9" ht="30" customHeight="1" thickTop="1" thickBot="1" x14ac:dyDescent="0.3">
      <c r="B875" s="33">
        <f>LARGE(LT!$AH$7:$AH$3006,I875)</f>
        <v>4.1489999999997397E-2</v>
      </c>
      <c r="C875" s="46" t="str">
        <f>VLOOKUP($B875,LT!$AH$7:$AN$3006,C$22,FALSE)</f>
        <v/>
      </c>
      <c r="D875" s="46" t="str">
        <f>VLOOKUP($B875,LT!$AH$7:$AN$3006,D$22,FALSE)</f>
        <v/>
      </c>
      <c r="E875" s="132" t="str">
        <f>VLOOKUP($B875,LT!$AH$7:$AN$3006,E$22,FALSE)</f>
        <v/>
      </c>
      <c r="F875" s="132" t="str">
        <f>VLOOKUP($B875,LT!$AH$7:$AN$3006,F$22,FALSE)</f>
        <v/>
      </c>
      <c r="G875" s="46" t="str">
        <f>VLOOKUP($B875,LT!$AH$7:$AN$3006,G$22,FALSE)</f>
        <v/>
      </c>
      <c r="H875" s="46" t="str">
        <f>VLOOKUP($B875,LT!$AH$7:$AN$3006,H$22,FALSE)</f>
        <v/>
      </c>
      <c r="I875" s="18">
        <v>852</v>
      </c>
    </row>
    <row r="876" spans="2:9" ht="30" customHeight="1" thickTop="1" thickBot="1" x14ac:dyDescent="0.3">
      <c r="B876" s="33">
        <f>LARGE(LT!$AH$7:$AH$3006,I876)</f>
        <v>4.1479999999997401E-2</v>
      </c>
      <c r="C876" s="46" t="str">
        <f>VLOOKUP($B876,LT!$AH$7:$AN$3006,C$22,FALSE)</f>
        <v/>
      </c>
      <c r="D876" s="46" t="str">
        <f>VLOOKUP($B876,LT!$AH$7:$AN$3006,D$22,FALSE)</f>
        <v/>
      </c>
      <c r="E876" s="132" t="str">
        <f>VLOOKUP($B876,LT!$AH$7:$AN$3006,E$22,FALSE)</f>
        <v/>
      </c>
      <c r="F876" s="132" t="str">
        <f>VLOOKUP($B876,LT!$AH$7:$AN$3006,F$22,FALSE)</f>
        <v/>
      </c>
      <c r="G876" s="46" t="str">
        <f>VLOOKUP($B876,LT!$AH$7:$AN$3006,G$22,FALSE)</f>
        <v/>
      </c>
      <c r="H876" s="46" t="str">
        <f>VLOOKUP($B876,LT!$AH$7:$AN$3006,H$22,FALSE)</f>
        <v/>
      </c>
      <c r="I876" s="18">
        <v>853</v>
      </c>
    </row>
    <row r="877" spans="2:9" ht="30" customHeight="1" thickTop="1" thickBot="1" x14ac:dyDescent="0.3">
      <c r="B877" s="33">
        <f>LARGE(LT!$AH$7:$AH$3006,I877)</f>
        <v>4.1469999999997398E-2</v>
      </c>
      <c r="C877" s="46" t="str">
        <f>VLOOKUP($B877,LT!$AH$7:$AN$3006,C$22,FALSE)</f>
        <v/>
      </c>
      <c r="D877" s="46" t="str">
        <f>VLOOKUP($B877,LT!$AH$7:$AN$3006,D$22,FALSE)</f>
        <v/>
      </c>
      <c r="E877" s="132" t="str">
        <f>VLOOKUP($B877,LT!$AH$7:$AN$3006,E$22,FALSE)</f>
        <v/>
      </c>
      <c r="F877" s="132" t="str">
        <f>VLOOKUP($B877,LT!$AH$7:$AN$3006,F$22,FALSE)</f>
        <v/>
      </c>
      <c r="G877" s="46" t="str">
        <f>VLOOKUP($B877,LT!$AH$7:$AN$3006,G$22,FALSE)</f>
        <v/>
      </c>
      <c r="H877" s="46" t="str">
        <f>VLOOKUP($B877,LT!$AH$7:$AN$3006,H$22,FALSE)</f>
        <v/>
      </c>
      <c r="I877" s="18">
        <v>854</v>
      </c>
    </row>
    <row r="878" spans="2:9" ht="30" customHeight="1" thickTop="1" thickBot="1" x14ac:dyDescent="0.3">
      <c r="B878" s="33">
        <f>LARGE(LT!$AH$7:$AH$3006,I878)</f>
        <v>4.1459999999997402E-2</v>
      </c>
      <c r="C878" s="46" t="str">
        <f>VLOOKUP($B878,LT!$AH$7:$AN$3006,C$22,FALSE)</f>
        <v/>
      </c>
      <c r="D878" s="46" t="str">
        <f>VLOOKUP($B878,LT!$AH$7:$AN$3006,D$22,FALSE)</f>
        <v/>
      </c>
      <c r="E878" s="132" t="str">
        <f>VLOOKUP($B878,LT!$AH$7:$AN$3006,E$22,FALSE)</f>
        <v/>
      </c>
      <c r="F878" s="132" t="str">
        <f>VLOOKUP($B878,LT!$AH$7:$AN$3006,F$22,FALSE)</f>
        <v/>
      </c>
      <c r="G878" s="46" t="str">
        <f>VLOOKUP($B878,LT!$AH$7:$AN$3006,G$22,FALSE)</f>
        <v/>
      </c>
      <c r="H878" s="46" t="str">
        <f>VLOOKUP($B878,LT!$AH$7:$AN$3006,H$22,FALSE)</f>
        <v/>
      </c>
      <c r="I878" s="18">
        <v>855</v>
      </c>
    </row>
    <row r="879" spans="2:9" ht="30" customHeight="1" thickTop="1" thickBot="1" x14ac:dyDescent="0.3">
      <c r="B879" s="33">
        <f>LARGE(LT!$AH$7:$AH$3006,I879)</f>
        <v>4.1449999999997399E-2</v>
      </c>
      <c r="C879" s="46" t="str">
        <f>VLOOKUP($B879,LT!$AH$7:$AN$3006,C$22,FALSE)</f>
        <v/>
      </c>
      <c r="D879" s="46" t="str">
        <f>VLOOKUP($B879,LT!$AH$7:$AN$3006,D$22,FALSE)</f>
        <v/>
      </c>
      <c r="E879" s="132" t="str">
        <f>VLOOKUP($B879,LT!$AH$7:$AN$3006,E$22,FALSE)</f>
        <v/>
      </c>
      <c r="F879" s="132" t="str">
        <f>VLOOKUP($B879,LT!$AH$7:$AN$3006,F$22,FALSE)</f>
        <v/>
      </c>
      <c r="G879" s="46" t="str">
        <f>VLOOKUP($B879,LT!$AH$7:$AN$3006,G$22,FALSE)</f>
        <v/>
      </c>
      <c r="H879" s="46" t="str">
        <f>VLOOKUP($B879,LT!$AH$7:$AN$3006,H$22,FALSE)</f>
        <v/>
      </c>
      <c r="I879" s="18">
        <v>856</v>
      </c>
    </row>
    <row r="880" spans="2:9" ht="30" customHeight="1" thickTop="1" thickBot="1" x14ac:dyDescent="0.3">
      <c r="B880" s="33">
        <f>LARGE(LT!$AH$7:$AH$3006,I880)</f>
        <v>4.1439999999997403E-2</v>
      </c>
      <c r="C880" s="46" t="str">
        <f>VLOOKUP($B880,LT!$AH$7:$AN$3006,C$22,FALSE)</f>
        <v/>
      </c>
      <c r="D880" s="46" t="str">
        <f>VLOOKUP($B880,LT!$AH$7:$AN$3006,D$22,FALSE)</f>
        <v/>
      </c>
      <c r="E880" s="132" t="str">
        <f>VLOOKUP($B880,LT!$AH$7:$AN$3006,E$22,FALSE)</f>
        <v/>
      </c>
      <c r="F880" s="132" t="str">
        <f>VLOOKUP($B880,LT!$AH$7:$AN$3006,F$22,FALSE)</f>
        <v/>
      </c>
      <c r="G880" s="46" t="str">
        <f>VLOOKUP($B880,LT!$AH$7:$AN$3006,G$22,FALSE)</f>
        <v/>
      </c>
      <c r="H880" s="46" t="str">
        <f>VLOOKUP($B880,LT!$AH$7:$AN$3006,H$22,FALSE)</f>
        <v/>
      </c>
      <c r="I880" s="18">
        <v>857</v>
      </c>
    </row>
    <row r="881" spans="2:9" ht="30" customHeight="1" thickTop="1" thickBot="1" x14ac:dyDescent="0.3">
      <c r="B881" s="33">
        <f>LARGE(LT!$AH$7:$AH$3006,I881)</f>
        <v>4.1429999999997399E-2</v>
      </c>
      <c r="C881" s="46" t="str">
        <f>VLOOKUP($B881,LT!$AH$7:$AN$3006,C$22,FALSE)</f>
        <v/>
      </c>
      <c r="D881" s="46" t="str">
        <f>VLOOKUP($B881,LT!$AH$7:$AN$3006,D$22,FALSE)</f>
        <v/>
      </c>
      <c r="E881" s="132" t="str">
        <f>VLOOKUP($B881,LT!$AH$7:$AN$3006,E$22,FALSE)</f>
        <v/>
      </c>
      <c r="F881" s="132" t="str">
        <f>VLOOKUP($B881,LT!$AH$7:$AN$3006,F$22,FALSE)</f>
        <v/>
      </c>
      <c r="G881" s="46" t="str">
        <f>VLOOKUP($B881,LT!$AH$7:$AN$3006,G$22,FALSE)</f>
        <v/>
      </c>
      <c r="H881" s="46" t="str">
        <f>VLOOKUP($B881,LT!$AH$7:$AN$3006,H$22,FALSE)</f>
        <v/>
      </c>
      <c r="I881" s="18">
        <v>858</v>
      </c>
    </row>
    <row r="882" spans="2:9" ht="30" customHeight="1" thickTop="1" thickBot="1" x14ac:dyDescent="0.3">
      <c r="B882" s="33">
        <f>LARGE(LT!$AH$7:$AH$3006,I882)</f>
        <v>4.1419999999997403E-2</v>
      </c>
      <c r="C882" s="46" t="str">
        <f>VLOOKUP($B882,LT!$AH$7:$AN$3006,C$22,FALSE)</f>
        <v/>
      </c>
      <c r="D882" s="46" t="str">
        <f>VLOOKUP($B882,LT!$AH$7:$AN$3006,D$22,FALSE)</f>
        <v/>
      </c>
      <c r="E882" s="132" t="str">
        <f>VLOOKUP($B882,LT!$AH$7:$AN$3006,E$22,FALSE)</f>
        <v/>
      </c>
      <c r="F882" s="132" t="str">
        <f>VLOOKUP($B882,LT!$AH$7:$AN$3006,F$22,FALSE)</f>
        <v/>
      </c>
      <c r="G882" s="46" t="str">
        <f>VLOOKUP($B882,LT!$AH$7:$AN$3006,G$22,FALSE)</f>
        <v/>
      </c>
      <c r="H882" s="46" t="str">
        <f>VLOOKUP($B882,LT!$AH$7:$AN$3006,H$22,FALSE)</f>
        <v/>
      </c>
      <c r="I882" s="18">
        <v>859</v>
      </c>
    </row>
    <row r="883" spans="2:9" ht="30" customHeight="1" thickTop="1" thickBot="1" x14ac:dyDescent="0.3">
      <c r="B883" s="33">
        <f>LARGE(LT!$AH$7:$AH$3006,I883)</f>
        <v>4.14099999999974E-2</v>
      </c>
      <c r="C883" s="46" t="str">
        <f>VLOOKUP($B883,LT!$AH$7:$AN$3006,C$22,FALSE)</f>
        <v/>
      </c>
      <c r="D883" s="46" t="str">
        <f>VLOOKUP($B883,LT!$AH$7:$AN$3006,D$22,FALSE)</f>
        <v/>
      </c>
      <c r="E883" s="132" t="str">
        <f>VLOOKUP($B883,LT!$AH$7:$AN$3006,E$22,FALSE)</f>
        <v/>
      </c>
      <c r="F883" s="132" t="str">
        <f>VLOOKUP($B883,LT!$AH$7:$AN$3006,F$22,FALSE)</f>
        <v/>
      </c>
      <c r="G883" s="46" t="str">
        <f>VLOOKUP($B883,LT!$AH$7:$AN$3006,G$22,FALSE)</f>
        <v/>
      </c>
      <c r="H883" s="46" t="str">
        <f>VLOOKUP($B883,LT!$AH$7:$AN$3006,H$22,FALSE)</f>
        <v/>
      </c>
      <c r="I883" s="18">
        <v>860</v>
      </c>
    </row>
    <row r="884" spans="2:9" ht="30" customHeight="1" thickTop="1" thickBot="1" x14ac:dyDescent="0.3">
      <c r="B884" s="33">
        <f>LARGE(LT!$AH$7:$AH$3006,I884)</f>
        <v>4.1399999999997397E-2</v>
      </c>
      <c r="C884" s="46" t="str">
        <f>VLOOKUP($B884,LT!$AH$7:$AN$3006,C$22,FALSE)</f>
        <v/>
      </c>
      <c r="D884" s="46" t="str">
        <f>VLOOKUP($B884,LT!$AH$7:$AN$3006,D$22,FALSE)</f>
        <v/>
      </c>
      <c r="E884" s="132" t="str">
        <f>VLOOKUP($B884,LT!$AH$7:$AN$3006,E$22,FALSE)</f>
        <v/>
      </c>
      <c r="F884" s="132" t="str">
        <f>VLOOKUP($B884,LT!$AH$7:$AN$3006,F$22,FALSE)</f>
        <v/>
      </c>
      <c r="G884" s="46" t="str">
        <f>VLOOKUP($B884,LT!$AH$7:$AN$3006,G$22,FALSE)</f>
        <v/>
      </c>
      <c r="H884" s="46" t="str">
        <f>VLOOKUP($B884,LT!$AH$7:$AN$3006,H$22,FALSE)</f>
        <v/>
      </c>
      <c r="I884" s="18">
        <v>861</v>
      </c>
    </row>
    <row r="885" spans="2:9" ht="30" customHeight="1" thickTop="1" thickBot="1" x14ac:dyDescent="0.3">
      <c r="B885" s="33">
        <f>LARGE(LT!$AH$7:$AH$3006,I885)</f>
        <v>4.1389999999997401E-2</v>
      </c>
      <c r="C885" s="46" t="str">
        <f>VLOOKUP($B885,LT!$AH$7:$AN$3006,C$22,FALSE)</f>
        <v/>
      </c>
      <c r="D885" s="46" t="str">
        <f>VLOOKUP($B885,LT!$AH$7:$AN$3006,D$22,FALSE)</f>
        <v/>
      </c>
      <c r="E885" s="132" t="str">
        <f>VLOOKUP($B885,LT!$AH$7:$AN$3006,E$22,FALSE)</f>
        <v/>
      </c>
      <c r="F885" s="132" t="str">
        <f>VLOOKUP($B885,LT!$AH$7:$AN$3006,F$22,FALSE)</f>
        <v/>
      </c>
      <c r="G885" s="46" t="str">
        <f>VLOOKUP($B885,LT!$AH$7:$AN$3006,G$22,FALSE)</f>
        <v/>
      </c>
      <c r="H885" s="46" t="str">
        <f>VLOOKUP($B885,LT!$AH$7:$AN$3006,H$22,FALSE)</f>
        <v/>
      </c>
      <c r="I885" s="18">
        <v>862</v>
      </c>
    </row>
    <row r="886" spans="2:9" ht="30" customHeight="1" thickTop="1" thickBot="1" x14ac:dyDescent="0.3">
      <c r="B886" s="33">
        <f>LARGE(LT!$AH$7:$AH$3006,I886)</f>
        <v>4.1379999999997398E-2</v>
      </c>
      <c r="C886" s="46" t="str">
        <f>VLOOKUP($B886,LT!$AH$7:$AN$3006,C$22,FALSE)</f>
        <v/>
      </c>
      <c r="D886" s="46" t="str">
        <f>VLOOKUP($B886,LT!$AH$7:$AN$3006,D$22,FALSE)</f>
        <v/>
      </c>
      <c r="E886" s="132" t="str">
        <f>VLOOKUP($B886,LT!$AH$7:$AN$3006,E$22,FALSE)</f>
        <v/>
      </c>
      <c r="F886" s="132" t="str">
        <f>VLOOKUP($B886,LT!$AH$7:$AN$3006,F$22,FALSE)</f>
        <v/>
      </c>
      <c r="G886" s="46" t="str">
        <f>VLOOKUP($B886,LT!$AH$7:$AN$3006,G$22,FALSE)</f>
        <v/>
      </c>
      <c r="H886" s="46" t="str">
        <f>VLOOKUP($B886,LT!$AH$7:$AN$3006,H$22,FALSE)</f>
        <v/>
      </c>
      <c r="I886" s="18">
        <v>863</v>
      </c>
    </row>
    <row r="887" spans="2:9" ht="30" customHeight="1" thickTop="1" thickBot="1" x14ac:dyDescent="0.3">
      <c r="B887" s="33">
        <f>LARGE(LT!$AH$7:$AH$3006,I887)</f>
        <v>4.1369999999997402E-2</v>
      </c>
      <c r="C887" s="46" t="str">
        <f>VLOOKUP($B887,LT!$AH$7:$AN$3006,C$22,FALSE)</f>
        <v/>
      </c>
      <c r="D887" s="46" t="str">
        <f>VLOOKUP($B887,LT!$AH$7:$AN$3006,D$22,FALSE)</f>
        <v/>
      </c>
      <c r="E887" s="132" t="str">
        <f>VLOOKUP($B887,LT!$AH$7:$AN$3006,E$22,FALSE)</f>
        <v/>
      </c>
      <c r="F887" s="132" t="str">
        <f>VLOOKUP($B887,LT!$AH$7:$AN$3006,F$22,FALSE)</f>
        <v/>
      </c>
      <c r="G887" s="46" t="str">
        <f>VLOOKUP($B887,LT!$AH$7:$AN$3006,G$22,FALSE)</f>
        <v/>
      </c>
      <c r="H887" s="46" t="str">
        <f>VLOOKUP($B887,LT!$AH$7:$AN$3006,H$22,FALSE)</f>
        <v/>
      </c>
      <c r="I887" s="18">
        <v>864</v>
      </c>
    </row>
    <row r="888" spans="2:9" ht="30" customHeight="1" thickTop="1" thickBot="1" x14ac:dyDescent="0.3">
      <c r="B888" s="33">
        <f>LARGE(LT!$AH$7:$AH$3006,I888)</f>
        <v>4.1359999999997399E-2</v>
      </c>
      <c r="C888" s="46" t="str">
        <f>VLOOKUP($B888,LT!$AH$7:$AN$3006,C$22,FALSE)</f>
        <v/>
      </c>
      <c r="D888" s="46" t="str">
        <f>VLOOKUP($B888,LT!$AH$7:$AN$3006,D$22,FALSE)</f>
        <v/>
      </c>
      <c r="E888" s="132" t="str">
        <f>VLOOKUP($B888,LT!$AH$7:$AN$3006,E$22,FALSE)</f>
        <v/>
      </c>
      <c r="F888" s="132" t="str">
        <f>VLOOKUP($B888,LT!$AH$7:$AN$3006,F$22,FALSE)</f>
        <v/>
      </c>
      <c r="G888" s="46" t="str">
        <f>VLOOKUP($B888,LT!$AH$7:$AN$3006,G$22,FALSE)</f>
        <v/>
      </c>
      <c r="H888" s="46" t="str">
        <f>VLOOKUP($B888,LT!$AH$7:$AN$3006,H$22,FALSE)</f>
        <v/>
      </c>
      <c r="I888" s="18">
        <v>865</v>
      </c>
    </row>
    <row r="889" spans="2:9" ht="30" customHeight="1" thickTop="1" thickBot="1" x14ac:dyDescent="0.3">
      <c r="B889" s="33">
        <f>LARGE(LT!$AH$7:$AH$3006,I889)</f>
        <v>4.1349999999997403E-2</v>
      </c>
      <c r="C889" s="46" t="str">
        <f>VLOOKUP($B889,LT!$AH$7:$AN$3006,C$22,FALSE)</f>
        <v/>
      </c>
      <c r="D889" s="46" t="str">
        <f>VLOOKUP($B889,LT!$AH$7:$AN$3006,D$22,FALSE)</f>
        <v/>
      </c>
      <c r="E889" s="132" t="str">
        <f>VLOOKUP($B889,LT!$AH$7:$AN$3006,E$22,FALSE)</f>
        <v/>
      </c>
      <c r="F889" s="132" t="str">
        <f>VLOOKUP($B889,LT!$AH$7:$AN$3006,F$22,FALSE)</f>
        <v/>
      </c>
      <c r="G889" s="46" t="str">
        <f>VLOOKUP($B889,LT!$AH$7:$AN$3006,G$22,FALSE)</f>
        <v/>
      </c>
      <c r="H889" s="46" t="str">
        <f>VLOOKUP($B889,LT!$AH$7:$AN$3006,H$22,FALSE)</f>
        <v/>
      </c>
      <c r="I889" s="18">
        <v>866</v>
      </c>
    </row>
    <row r="890" spans="2:9" ht="30" customHeight="1" thickTop="1" thickBot="1" x14ac:dyDescent="0.3">
      <c r="B890" s="33">
        <f>LARGE(LT!$AH$7:$AH$3006,I890)</f>
        <v>4.13399999999974E-2</v>
      </c>
      <c r="C890" s="46" t="str">
        <f>VLOOKUP($B890,LT!$AH$7:$AN$3006,C$22,FALSE)</f>
        <v/>
      </c>
      <c r="D890" s="46" t="str">
        <f>VLOOKUP($B890,LT!$AH$7:$AN$3006,D$22,FALSE)</f>
        <v/>
      </c>
      <c r="E890" s="132" t="str">
        <f>VLOOKUP($B890,LT!$AH$7:$AN$3006,E$22,FALSE)</f>
        <v/>
      </c>
      <c r="F890" s="132" t="str">
        <f>VLOOKUP($B890,LT!$AH$7:$AN$3006,F$22,FALSE)</f>
        <v/>
      </c>
      <c r="G890" s="46" t="str">
        <f>VLOOKUP($B890,LT!$AH$7:$AN$3006,G$22,FALSE)</f>
        <v/>
      </c>
      <c r="H890" s="46" t="str">
        <f>VLOOKUP($B890,LT!$AH$7:$AN$3006,H$22,FALSE)</f>
        <v/>
      </c>
      <c r="I890" s="18">
        <v>867</v>
      </c>
    </row>
    <row r="891" spans="2:9" ht="30" customHeight="1" thickTop="1" thickBot="1" x14ac:dyDescent="0.3">
      <c r="B891" s="33">
        <f>LARGE(LT!$AH$7:$AH$3006,I891)</f>
        <v>4.1329999999997397E-2</v>
      </c>
      <c r="C891" s="46" t="str">
        <f>VLOOKUP($B891,LT!$AH$7:$AN$3006,C$22,FALSE)</f>
        <v/>
      </c>
      <c r="D891" s="46" t="str">
        <f>VLOOKUP($B891,LT!$AH$7:$AN$3006,D$22,FALSE)</f>
        <v/>
      </c>
      <c r="E891" s="132" t="str">
        <f>VLOOKUP($B891,LT!$AH$7:$AN$3006,E$22,FALSE)</f>
        <v/>
      </c>
      <c r="F891" s="132" t="str">
        <f>VLOOKUP($B891,LT!$AH$7:$AN$3006,F$22,FALSE)</f>
        <v/>
      </c>
      <c r="G891" s="46" t="str">
        <f>VLOOKUP($B891,LT!$AH$7:$AN$3006,G$22,FALSE)</f>
        <v/>
      </c>
      <c r="H891" s="46" t="str">
        <f>VLOOKUP($B891,LT!$AH$7:$AN$3006,H$22,FALSE)</f>
        <v/>
      </c>
      <c r="I891" s="18">
        <v>868</v>
      </c>
    </row>
    <row r="892" spans="2:9" ht="30" customHeight="1" thickTop="1" thickBot="1" x14ac:dyDescent="0.3">
      <c r="B892" s="33">
        <f>LARGE(LT!$AH$7:$AH$3006,I892)</f>
        <v>4.1319999999997303E-2</v>
      </c>
      <c r="C892" s="46" t="str">
        <f>VLOOKUP($B892,LT!$AH$7:$AN$3006,C$22,FALSE)</f>
        <v/>
      </c>
      <c r="D892" s="46" t="str">
        <f>VLOOKUP($B892,LT!$AH$7:$AN$3006,D$22,FALSE)</f>
        <v/>
      </c>
      <c r="E892" s="132" t="str">
        <f>VLOOKUP($B892,LT!$AH$7:$AN$3006,E$22,FALSE)</f>
        <v/>
      </c>
      <c r="F892" s="132" t="str">
        <f>VLOOKUP($B892,LT!$AH$7:$AN$3006,F$22,FALSE)</f>
        <v/>
      </c>
      <c r="G892" s="46" t="str">
        <f>VLOOKUP($B892,LT!$AH$7:$AN$3006,G$22,FALSE)</f>
        <v/>
      </c>
      <c r="H892" s="46" t="str">
        <f>VLOOKUP($B892,LT!$AH$7:$AN$3006,H$22,FALSE)</f>
        <v/>
      </c>
      <c r="I892" s="18">
        <v>869</v>
      </c>
    </row>
    <row r="893" spans="2:9" ht="30" customHeight="1" thickTop="1" thickBot="1" x14ac:dyDescent="0.3">
      <c r="B893" s="33">
        <f>LARGE(LT!$AH$7:$AH$3006,I893)</f>
        <v>4.13099999999973E-2</v>
      </c>
      <c r="C893" s="46" t="str">
        <f>VLOOKUP($B893,LT!$AH$7:$AN$3006,C$22,FALSE)</f>
        <v/>
      </c>
      <c r="D893" s="46" t="str">
        <f>VLOOKUP($B893,LT!$AH$7:$AN$3006,D$22,FALSE)</f>
        <v/>
      </c>
      <c r="E893" s="132" t="str">
        <f>VLOOKUP($B893,LT!$AH$7:$AN$3006,E$22,FALSE)</f>
        <v/>
      </c>
      <c r="F893" s="132" t="str">
        <f>VLOOKUP($B893,LT!$AH$7:$AN$3006,F$22,FALSE)</f>
        <v/>
      </c>
      <c r="G893" s="46" t="str">
        <f>VLOOKUP($B893,LT!$AH$7:$AN$3006,G$22,FALSE)</f>
        <v/>
      </c>
      <c r="H893" s="46" t="str">
        <f>VLOOKUP($B893,LT!$AH$7:$AN$3006,H$22,FALSE)</f>
        <v/>
      </c>
      <c r="I893" s="18">
        <v>870</v>
      </c>
    </row>
    <row r="894" spans="2:9" ht="30" customHeight="1" thickTop="1" thickBot="1" x14ac:dyDescent="0.3">
      <c r="B894" s="33">
        <f>LARGE(LT!$AH$7:$AH$3006,I894)</f>
        <v>4.1299999999997297E-2</v>
      </c>
      <c r="C894" s="46" t="str">
        <f>VLOOKUP($B894,LT!$AH$7:$AN$3006,C$22,FALSE)</f>
        <v/>
      </c>
      <c r="D894" s="46" t="str">
        <f>VLOOKUP($B894,LT!$AH$7:$AN$3006,D$22,FALSE)</f>
        <v/>
      </c>
      <c r="E894" s="132" t="str">
        <f>VLOOKUP($B894,LT!$AH$7:$AN$3006,E$22,FALSE)</f>
        <v/>
      </c>
      <c r="F894" s="132" t="str">
        <f>VLOOKUP($B894,LT!$AH$7:$AN$3006,F$22,FALSE)</f>
        <v/>
      </c>
      <c r="G894" s="46" t="str">
        <f>VLOOKUP($B894,LT!$AH$7:$AN$3006,G$22,FALSE)</f>
        <v/>
      </c>
      <c r="H894" s="46" t="str">
        <f>VLOOKUP($B894,LT!$AH$7:$AN$3006,H$22,FALSE)</f>
        <v/>
      </c>
      <c r="I894" s="18">
        <v>871</v>
      </c>
    </row>
    <row r="895" spans="2:9" ht="30" customHeight="1" thickTop="1" thickBot="1" x14ac:dyDescent="0.3">
      <c r="B895" s="33">
        <f>LARGE(LT!$AH$7:$AH$3006,I895)</f>
        <v>4.1289999999997301E-2</v>
      </c>
      <c r="C895" s="46" t="str">
        <f>VLOOKUP($B895,LT!$AH$7:$AN$3006,C$22,FALSE)</f>
        <v/>
      </c>
      <c r="D895" s="46" t="str">
        <f>VLOOKUP($B895,LT!$AH$7:$AN$3006,D$22,FALSE)</f>
        <v/>
      </c>
      <c r="E895" s="132" t="str">
        <f>VLOOKUP($B895,LT!$AH$7:$AN$3006,E$22,FALSE)</f>
        <v/>
      </c>
      <c r="F895" s="132" t="str">
        <f>VLOOKUP($B895,LT!$AH$7:$AN$3006,F$22,FALSE)</f>
        <v/>
      </c>
      <c r="G895" s="46" t="str">
        <f>VLOOKUP($B895,LT!$AH$7:$AN$3006,G$22,FALSE)</f>
        <v/>
      </c>
      <c r="H895" s="46" t="str">
        <f>VLOOKUP($B895,LT!$AH$7:$AN$3006,H$22,FALSE)</f>
        <v/>
      </c>
      <c r="I895" s="18">
        <v>872</v>
      </c>
    </row>
    <row r="896" spans="2:9" ht="30" customHeight="1" thickTop="1" thickBot="1" x14ac:dyDescent="0.3">
      <c r="B896" s="33">
        <f>LARGE(LT!$AH$7:$AH$3006,I896)</f>
        <v>4.1279999999997298E-2</v>
      </c>
      <c r="C896" s="46" t="str">
        <f>VLOOKUP($B896,LT!$AH$7:$AN$3006,C$22,FALSE)</f>
        <v/>
      </c>
      <c r="D896" s="46" t="str">
        <f>VLOOKUP($B896,LT!$AH$7:$AN$3006,D$22,FALSE)</f>
        <v/>
      </c>
      <c r="E896" s="132" t="str">
        <f>VLOOKUP($B896,LT!$AH$7:$AN$3006,E$22,FALSE)</f>
        <v/>
      </c>
      <c r="F896" s="132" t="str">
        <f>VLOOKUP($B896,LT!$AH$7:$AN$3006,F$22,FALSE)</f>
        <v/>
      </c>
      <c r="G896" s="46" t="str">
        <f>VLOOKUP($B896,LT!$AH$7:$AN$3006,G$22,FALSE)</f>
        <v/>
      </c>
      <c r="H896" s="46" t="str">
        <f>VLOOKUP($B896,LT!$AH$7:$AN$3006,H$22,FALSE)</f>
        <v/>
      </c>
      <c r="I896" s="18">
        <v>873</v>
      </c>
    </row>
    <row r="897" spans="2:9" ht="30" customHeight="1" thickTop="1" thickBot="1" x14ac:dyDescent="0.3">
      <c r="B897" s="33">
        <f>LARGE(LT!$AH$7:$AH$3006,I897)</f>
        <v>4.1269999999997302E-2</v>
      </c>
      <c r="C897" s="46" t="str">
        <f>VLOOKUP($B897,LT!$AH$7:$AN$3006,C$22,FALSE)</f>
        <v/>
      </c>
      <c r="D897" s="46" t="str">
        <f>VLOOKUP($B897,LT!$AH$7:$AN$3006,D$22,FALSE)</f>
        <v/>
      </c>
      <c r="E897" s="132" t="str">
        <f>VLOOKUP($B897,LT!$AH$7:$AN$3006,E$22,FALSE)</f>
        <v/>
      </c>
      <c r="F897" s="132" t="str">
        <f>VLOOKUP($B897,LT!$AH$7:$AN$3006,F$22,FALSE)</f>
        <v/>
      </c>
      <c r="G897" s="46" t="str">
        <f>VLOOKUP($B897,LT!$AH$7:$AN$3006,G$22,FALSE)</f>
        <v/>
      </c>
      <c r="H897" s="46" t="str">
        <f>VLOOKUP($B897,LT!$AH$7:$AN$3006,H$22,FALSE)</f>
        <v/>
      </c>
      <c r="I897" s="18">
        <v>874</v>
      </c>
    </row>
    <row r="898" spans="2:9" ht="30" customHeight="1" thickTop="1" thickBot="1" x14ac:dyDescent="0.3">
      <c r="B898" s="33">
        <f>LARGE(LT!$AH$7:$AH$3006,I898)</f>
        <v>4.1259999999997299E-2</v>
      </c>
      <c r="C898" s="46" t="str">
        <f>VLOOKUP($B898,LT!$AH$7:$AN$3006,C$22,FALSE)</f>
        <v/>
      </c>
      <c r="D898" s="46" t="str">
        <f>VLOOKUP($B898,LT!$AH$7:$AN$3006,D$22,FALSE)</f>
        <v/>
      </c>
      <c r="E898" s="132" t="str">
        <f>VLOOKUP($B898,LT!$AH$7:$AN$3006,E$22,FALSE)</f>
        <v/>
      </c>
      <c r="F898" s="132" t="str">
        <f>VLOOKUP($B898,LT!$AH$7:$AN$3006,F$22,FALSE)</f>
        <v/>
      </c>
      <c r="G898" s="46" t="str">
        <f>VLOOKUP($B898,LT!$AH$7:$AN$3006,G$22,FALSE)</f>
        <v/>
      </c>
      <c r="H898" s="46" t="str">
        <f>VLOOKUP($B898,LT!$AH$7:$AN$3006,H$22,FALSE)</f>
        <v/>
      </c>
      <c r="I898" s="18">
        <v>875</v>
      </c>
    </row>
    <row r="899" spans="2:9" ht="30" customHeight="1" thickTop="1" thickBot="1" x14ac:dyDescent="0.3">
      <c r="B899" s="33">
        <f>LARGE(LT!$AH$7:$AH$3006,I899)</f>
        <v>4.1249999999997303E-2</v>
      </c>
      <c r="C899" s="46" t="str">
        <f>VLOOKUP($B899,LT!$AH$7:$AN$3006,C$22,FALSE)</f>
        <v/>
      </c>
      <c r="D899" s="46" t="str">
        <f>VLOOKUP($B899,LT!$AH$7:$AN$3006,D$22,FALSE)</f>
        <v/>
      </c>
      <c r="E899" s="132" t="str">
        <f>VLOOKUP($B899,LT!$AH$7:$AN$3006,E$22,FALSE)</f>
        <v/>
      </c>
      <c r="F899" s="132" t="str">
        <f>VLOOKUP($B899,LT!$AH$7:$AN$3006,F$22,FALSE)</f>
        <v/>
      </c>
      <c r="G899" s="46" t="str">
        <f>VLOOKUP($B899,LT!$AH$7:$AN$3006,G$22,FALSE)</f>
        <v/>
      </c>
      <c r="H899" s="46" t="str">
        <f>VLOOKUP($B899,LT!$AH$7:$AN$3006,H$22,FALSE)</f>
        <v/>
      </c>
      <c r="I899" s="18">
        <v>876</v>
      </c>
    </row>
    <row r="900" spans="2:9" ht="30" customHeight="1" thickTop="1" thickBot="1" x14ac:dyDescent="0.3">
      <c r="B900" s="33">
        <f>LARGE(LT!$AH$7:$AH$3006,I900)</f>
        <v>4.12399999999973E-2</v>
      </c>
      <c r="C900" s="46" t="str">
        <f>VLOOKUP($B900,LT!$AH$7:$AN$3006,C$22,FALSE)</f>
        <v/>
      </c>
      <c r="D900" s="46" t="str">
        <f>VLOOKUP($B900,LT!$AH$7:$AN$3006,D$22,FALSE)</f>
        <v/>
      </c>
      <c r="E900" s="132" t="str">
        <f>VLOOKUP($B900,LT!$AH$7:$AN$3006,E$22,FALSE)</f>
        <v/>
      </c>
      <c r="F900" s="132" t="str">
        <f>VLOOKUP($B900,LT!$AH$7:$AN$3006,F$22,FALSE)</f>
        <v/>
      </c>
      <c r="G900" s="46" t="str">
        <f>VLOOKUP($B900,LT!$AH$7:$AN$3006,G$22,FALSE)</f>
        <v/>
      </c>
      <c r="H900" s="46" t="str">
        <f>VLOOKUP($B900,LT!$AH$7:$AN$3006,H$22,FALSE)</f>
        <v/>
      </c>
      <c r="I900" s="18">
        <v>877</v>
      </c>
    </row>
    <row r="901" spans="2:9" ht="30" customHeight="1" thickTop="1" thickBot="1" x14ac:dyDescent="0.3">
      <c r="B901" s="33">
        <f>LARGE(LT!$AH$7:$AH$3006,I901)</f>
        <v>4.1229999999997297E-2</v>
      </c>
      <c r="C901" s="46" t="str">
        <f>VLOOKUP($B901,LT!$AH$7:$AN$3006,C$22,FALSE)</f>
        <v/>
      </c>
      <c r="D901" s="46" t="str">
        <f>VLOOKUP($B901,LT!$AH$7:$AN$3006,D$22,FALSE)</f>
        <v/>
      </c>
      <c r="E901" s="132" t="str">
        <f>VLOOKUP($B901,LT!$AH$7:$AN$3006,E$22,FALSE)</f>
        <v/>
      </c>
      <c r="F901" s="132" t="str">
        <f>VLOOKUP($B901,LT!$AH$7:$AN$3006,F$22,FALSE)</f>
        <v/>
      </c>
      <c r="G901" s="46" t="str">
        <f>VLOOKUP($B901,LT!$AH$7:$AN$3006,G$22,FALSE)</f>
        <v/>
      </c>
      <c r="H901" s="46" t="str">
        <f>VLOOKUP($B901,LT!$AH$7:$AN$3006,H$22,FALSE)</f>
        <v/>
      </c>
      <c r="I901" s="18">
        <v>878</v>
      </c>
    </row>
    <row r="902" spans="2:9" ht="30" customHeight="1" thickTop="1" thickBot="1" x14ac:dyDescent="0.3">
      <c r="B902" s="33">
        <f>LARGE(LT!$AH$7:$AH$3006,I902)</f>
        <v>4.12199999999973E-2</v>
      </c>
      <c r="C902" s="46" t="str">
        <f>VLOOKUP($B902,LT!$AH$7:$AN$3006,C$22,FALSE)</f>
        <v/>
      </c>
      <c r="D902" s="46" t="str">
        <f>VLOOKUP($B902,LT!$AH$7:$AN$3006,D$22,FALSE)</f>
        <v/>
      </c>
      <c r="E902" s="132" t="str">
        <f>VLOOKUP($B902,LT!$AH$7:$AN$3006,E$22,FALSE)</f>
        <v/>
      </c>
      <c r="F902" s="132" t="str">
        <f>VLOOKUP($B902,LT!$AH$7:$AN$3006,F$22,FALSE)</f>
        <v/>
      </c>
      <c r="G902" s="46" t="str">
        <f>VLOOKUP($B902,LT!$AH$7:$AN$3006,G$22,FALSE)</f>
        <v/>
      </c>
      <c r="H902" s="46" t="str">
        <f>VLOOKUP($B902,LT!$AH$7:$AN$3006,H$22,FALSE)</f>
        <v/>
      </c>
      <c r="I902" s="18">
        <v>879</v>
      </c>
    </row>
    <row r="903" spans="2:9" ht="30" customHeight="1" thickTop="1" thickBot="1" x14ac:dyDescent="0.3">
      <c r="B903" s="33">
        <f>LARGE(LT!$AH$7:$AH$3006,I903)</f>
        <v>4.1209999999997297E-2</v>
      </c>
      <c r="C903" s="46" t="str">
        <f>VLOOKUP($B903,LT!$AH$7:$AN$3006,C$22,FALSE)</f>
        <v/>
      </c>
      <c r="D903" s="46" t="str">
        <f>VLOOKUP($B903,LT!$AH$7:$AN$3006,D$22,FALSE)</f>
        <v/>
      </c>
      <c r="E903" s="132" t="str">
        <f>VLOOKUP($B903,LT!$AH$7:$AN$3006,E$22,FALSE)</f>
        <v/>
      </c>
      <c r="F903" s="132" t="str">
        <f>VLOOKUP($B903,LT!$AH$7:$AN$3006,F$22,FALSE)</f>
        <v/>
      </c>
      <c r="G903" s="46" t="str">
        <f>VLOOKUP($B903,LT!$AH$7:$AN$3006,G$22,FALSE)</f>
        <v/>
      </c>
      <c r="H903" s="46" t="str">
        <f>VLOOKUP($B903,LT!$AH$7:$AN$3006,H$22,FALSE)</f>
        <v/>
      </c>
      <c r="I903" s="18">
        <v>880</v>
      </c>
    </row>
    <row r="904" spans="2:9" ht="30" customHeight="1" thickTop="1" thickBot="1" x14ac:dyDescent="0.3">
      <c r="B904" s="33">
        <f>LARGE(LT!$AH$7:$AH$3006,I904)</f>
        <v>4.1199999999997301E-2</v>
      </c>
      <c r="C904" s="46" t="str">
        <f>VLOOKUP($B904,LT!$AH$7:$AN$3006,C$22,FALSE)</f>
        <v/>
      </c>
      <c r="D904" s="46" t="str">
        <f>VLOOKUP($B904,LT!$AH$7:$AN$3006,D$22,FALSE)</f>
        <v/>
      </c>
      <c r="E904" s="132" t="str">
        <f>VLOOKUP($B904,LT!$AH$7:$AN$3006,E$22,FALSE)</f>
        <v/>
      </c>
      <c r="F904" s="132" t="str">
        <f>VLOOKUP($B904,LT!$AH$7:$AN$3006,F$22,FALSE)</f>
        <v/>
      </c>
      <c r="G904" s="46" t="str">
        <f>VLOOKUP($B904,LT!$AH$7:$AN$3006,G$22,FALSE)</f>
        <v/>
      </c>
      <c r="H904" s="46" t="str">
        <f>VLOOKUP($B904,LT!$AH$7:$AN$3006,H$22,FALSE)</f>
        <v/>
      </c>
      <c r="I904" s="18">
        <v>881</v>
      </c>
    </row>
    <row r="905" spans="2:9" ht="30" customHeight="1" thickTop="1" thickBot="1" x14ac:dyDescent="0.3">
      <c r="B905" s="33">
        <f>LARGE(LT!$AH$7:$AH$3006,I905)</f>
        <v>4.1189999999997298E-2</v>
      </c>
      <c r="C905" s="46" t="str">
        <f>VLOOKUP($B905,LT!$AH$7:$AN$3006,C$22,FALSE)</f>
        <v/>
      </c>
      <c r="D905" s="46" t="str">
        <f>VLOOKUP($B905,LT!$AH$7:$AN$3006,D$22,FALSE)</f>
        <v/>
      </c>
      <c r="E905" s="132" t="str">
        <f>VLOOKUP($B905,LT!$AH$7:$AN$3006,E$22,FALSE)</f>
        <v/>
      </c>
      <c r="F905" s="132" t="str">
        <f>VLOOKUP($B905,LT!$AH$7:$AN$3006,F$22,FALSE)</f>
        <v/>
      </c>
      <c r="G905" s="46" t="str">
        <f>VLOOKUP($B905,LT!$AH$7:$AN$3006,G$22,FALSE)</f>
        <v/>
      </c>
      <c r="H905" s="46" t="str">
        <f>VLOOKUP($B905,LT!$AH$7:$AN$3006,H$22,FALSE)</f>
        <v/>
      </c>
      <c r="I905" s="18">
        <v>882</v>
      </c>
    </row>
    <row r="906" spans="2:9" ht="30" customHeight="1" thickTop="1" thickBot="1" x14ac:dyDescent="0.3">
      <c r="B906" s="33">
        <f>LARGE(LT!$AH$7:$AH$3006,I906)</f>
        <v>4.1179999999997302E-2</v>
      </c>
      <c r="C906" s="46" t="str">
        <f>VLOOKUP($B906,LT!$AH$7:$AN$3006,C$22,FALSE)</f>
        <v/>
      </c>
      <c r="D906" s="46" t="str">
        <f>VLOOKUP($B906,LT!$AH$7:$AN$3006,D$22,FALSE)</f>
        <v/>
      </c>
      <c r="E906" s="132" t="str">
        <f>VLOOKUP($B906,LT!$AH$7:$AN$3006,E$22,FALSE)</f>
        <v/>
      </c>
      <c r="F906" s="132" t="str">
        <f>VLOOKUP($B906,LT!$AH$7:$AN$3006,F$22,FALSE)</f>
        <v/>
      </c>
      <c r="G906" s="46" t="str">
        <f>VLOOKUP($B906,LT!$AH$7:$AN$3006,G$22,FALSE)</f>
        <v/>
      </c>
      <c r="H906" s="46" t="str">
        <f>VLOOKUP($B906,LT!$AH$7:$AN$3006,H$22,FALSE)</f>
        <v/>
      </c>
      <c r="I906" s="18">
        <v>883</v>
      </c>
    </row>
    <row r="907" spans="2:9" ht="30" customHeight="1" thickTop="1" thickBot="1" x14ac:dyDescent="0.3">
      <c r="B907" s="33">
        <f>LARGE(LT!$AH$7:$AH$3006,I907)</f>
        <v>4.1169999999997299E-2</v>
      </c>
      <c r="C907" s="46" t="str">
        <f>VLOOKUP($B907,LT!$AH$7:$AN$3006,C$22,FALSE)</f>
        <v/>
      </c>
      <c r="D907" s="46" t="str">
        <f>VLOOKUP($B907,LT!$AH$7:$AN$3006,D$22,FALSE)</f>
        <v/>
      </c>
      <c r="E907" s="132" t="str">
        <f>VLOOKUP($B907,LT!$AH$7:$AN$3006,E$22,FALSE)</f>
        <v/>
      </c>
      <c r="F907" s="132" t="str">
        <f>VLOOKUP($B907,LT!$AH$7:$AN$3006,F$22,FALSE)</f>
        <v/>
      </c>
      <c r="G907" s="46" t="str">
        <f>VLOOKUP($B907,LT!$AH$7:$AN$3006,G$22,FALSE)</f>
        <v/>
      </c>
      <c r="H907" s="46" t="str">
        <f>VLOOKUP($B907,LT!$AH$7:$AN$3006,H$22,FALSE)</f>
        <v/>
      </c>
      <c r="I907" s="18">
        <v>884</v>
      </c>
    </row>
    <row r="908" spans="2:9" ht="30" customHeight="1" thickTop="1" thickBot="1" x14ac:dyDescent="0.3">
      <c r="B908" s="33">
        <f>LARGE(LT!$AH$7:$AH$3006,I908)</f>
        <v>4.1159999999997303E-2</v>
      </c>
      <c r="C908" s="46" t="str">
        <f>VLOOKUP($B908,LT!$AH$7:$AN$3006,C$22,FALSE)</f>
        <v/>
      </c>
      <c r="D908" s="46" t="str">
        <f>VLOOKUP($B908,LT!$AH$7:$AN$3006,D$22,FALSE)</f>
        <v/>
      </c>
      <c r="E908" s="132" t="str">
        <f>VLOOKUP($B908,LT!$AH$7:$AN$3006,E$22,FALSE)</f>
        <v/>
      </c>
      <c r="F908" s="132" t="str">
        <f>VLOOKUP($B908,LT!$AH$7:$AN$3006,F$22,FALSE)</f>
        <v/>
      </c>
      <c r="G908" s="46" t="str">
        <f>VLOOKUP($B908,LT!$AH$7:$AN$3006,G$22,FALSE)</f>
        <v/>
      </c>
      <c r="H908" s="46" t="str">
        <f>VLOOKUP($B908,LT!$AH$7:$AN$3006,H$22,FALSE)</f>
        <v/>
      </c>
      <c r="I908" s="18">
        <v>885</v>
      </c>
    </row>
    <row r="909" spans="2:9" ht="30" customHeight="1" thickTop="1" thickBot="1" x14ac:dyDescent="0.3">
      <c r="B909" s="33">
        <f>LARGE(LT!$AH$7:$AH$3006,I909)</f>
        <v>4.11499999999973E-2</v>
      </c>
      <c r="C909" s="46" t="str">
        <f>VLOOKUP($B909,LT!$AH$7:$AN$3006,C$22,FALSE)</f>
        <v/>
      </c>
      <c r="D909" s="46" t="str">
        <f>VLOOKUP($B909,LT!$AH$7:$AN$3006,D$22,FALSE)</f>
        <v/>
      </c>
      <c r="E909" s="132" t="str">
        <f>VLOOKUP($B909,LT!$AH$7:$AN$3006,E$22,FALSE)</f>
        <v/>
      </c>
      <c r="F909" s="132" t="str">
        <f>VLOOKUP($B909,LT!$AH$7:$AN$3006,F$22,FALSE)</f>
        <v/>
      </c>
      <c r="G909" s="46" t="str">
        <f>VLOOKUP($B909,LT!$AH$7:$AN$3006,G$22,FALSE)</f>
        <v/>
      </c>
      <c r="H909" s="46" t="str">
        <f>VLOOKUP($B909,LT!$AH$7:$AN$3006,H$22,FALSE)</f>
        <v/>
      </c>
      <c r="I909" s="18">
        <v>886</v>
      </c>
    </row>
    <row r="910" spans="2:9" ht="30" customHeight="1" thickTop="1" thickBot="1" x14ac:dyDescent="0.3">
      <c r="B910" s="33">
        <f>LARGE(LT!$AH$7:$AH$3006,I910)</f>
        <v>4.1139999999997297E-2</v>
      </c>
      <c r="C910" s="46" t="str">
        <f>VLOOKUP($B910,LT!$AH$7:$AN$3006,C$22,FALSE)</f>
        <v/>
      </c>
      <c r="D910" s="46" t="str">
        <f>VLOOKUP($B910,LT!$AH$7:$AN$3006,D$22,FALSE)</f>
        <v/>
      </c>
      <c r="E910" s="132" t="str">
        <f>VLOOKUP($B910,LT!$AH$7:$AN$3006,E$22,FALSE)</f>
        <v/>
      </c>
      <c r="F910" s="132" t="str">
        <f>VLOOKUP($B910,LT!$AH$7:$AN$3006,F$22,FALSE)</f>
        <v/>
      </c>
      <c r="G910" s="46" t="str">
        <f>VLOOKUP($B910,LT!$AH$7:$AN$3006,G$22,FALSE)</f>
        <v/>
      </c>
      <c r="H910" s="46" t="str">
        <f>VLOOKUP($B910,LT!$AH$7:$AN$3006,H$22,FALSE)</f>
        <v/>
      </c>
      <c r="I910" s="18">
        <v>887</v>
      </c>
    </row>
    <row r="911" spans="2:9" ht="30" customHeight="1" thickTop="1" thickBot="1" x14ac:dyDescent="0.3">
      <c r="B911" s="33">
        <f>LARGE(LT!$AH$7:$AH$3006,I911)</f>
        <v>4.1129999999997301E-2</v>
      </c>
      <c r="C911" s="46" t="str">
        <f>VLOOKUP($B911,LT!$AH$7:$AN$3006,C$22,FALSE)</f>
        <v/>
      </c>
      <c r="D911" s="46" t="str">
        <f>VLOOKUP($B911,LT!$AH$7:$AN$3006,D$22,FALSE)</f>
        <v/>
      </c>
      <c r="E911" s="132" t="str">
        <f>VLOOKUP($B911,LT!$AH$7:$AN$3006,E$22,FALSE)</f>
        <v/>
      </c>
      <c r="F911" s="132" t="str">
        <f>VLOOKUP($B911,LT!$AH$7:$AN$3006,F$22,FALSE)</f>
        <v/>
      </c>
      <c r="G911" s="46" t="str">
        <f>VLOOKUP($B911,LT!$AH$7:$AN$3006,G$22,FALSE)</f>
        <v/>
      </c>
      <c r="H911" s="46" t="str">
        <f>VLOOKUP($B911,LT!$AH$7:$AN$3006,H$22,FALSE)</f>
        <v/>
      </c>
      <c r="I911" s="18">
        <v>888</v>
      </c>
    </row>
    <row r="912" spans="2:9" ht="30" customHeight="1" thickTop="1" thickBot="1" x14ac:dyDescent="0.3">
      <c r="B912" s="33">
        <f>LARGE(LT!$AH$7:$AH$3006,I912)</f>
        <v>4.1119999999997298E-2</v>
      </c>
      <c r="C912" s="46" t="str">
        <f>VLOOKUP($B912,LT!$AH$7:$AN$3006,C$22,FALSE)</f>
        <v/>
      </c>
      <c r="D912" s="46" t="str">
        <f>VLOOKUP($B912,LT!$AH$7:$AN$3006,D$22,FALSE)</f>
        <v/>
      </c>
      <c r="E912" s="132" t="str">
        <f>VLOOKUP($B912,LT!$AH$7:$AN$3006,E$22,FALSE)</f>
        <v/>
      </c>
      <c r="F912" s="132" t="str">
        <f>VLOOKUP($B912,LT!$AH$7:$AN$3006,F$22,FALSE)</f>
        <v/>
      </c>
      <c r="G912" s="46" t="str">
        <f>VLOOKUP($B912,LT!$AH$7:$AN$3006,G$22,FALSE)</f>
        <v/>
      </c>
      <c r="H912" s="46" t="str">
        <f>VLOOKUP($B912,LT!$AH$7:$AN$3006,H$22,FALSE)</f>
        <v/>
      </c>
      <c r="I912" s="18">
        <v>889</v>
      </c>
    </row>
    <row r="913" spans="2:9" ht="30" customHeight="1" thickTop="1" thickBot="1" x14ac:dyDescent="0.3">
      <c r="B913" s="33">
        <f>LARGE(LT!$AH$7:$AH$3006,I913)</f>
        <v>4.1109999999997301E-2</v>
      </c>
      <c r="C913" s="46" t="str">
        <f>VLOOKUP($B913,LT!$AH$7:$AN$3006,C$22,FALSE)</f>
        <v/>
      </c>
      <c r="D913" s="46" t="str">
        <f>VLOOKUP($B913,LT!$AH$7:$AN$3006,D$22,FALSE)</f>
        <v/>
      </c>
      <c r="E913" s="132" t="str">
        <f>VLOOKUP($B913,LT!$AH$7:$AN$3006,E$22,FALSE)</f>
        <v/>
      </c>
      <c r="F913" s="132" t="str">
        <f>VLOOKUP($B913,LT!$AH$7:$AN$3006,F$22,FALSE)</f>
        <v/>
      </c>
      <c r="G913" s="46" t="str">
        <f>VLOOKUP($B913,LT!$AH$7:$AN$3006,G$22,FALSE)</f>
        <v/>
      </c>
      <c r="H913" s="46" t="str">
        <f>VLOOKUP($B913,LT!$AH$7:$AN$3006,H$22,FALSE)</f>
        <v/>
      </c>
      <c r="I913" s="18">
        <v>890</v>
      </c>
    </row>
    <row r="914" spans="2:9" ht="30" customHeight="1" thickTop="1" thickBot="1" x14ac:dyDescent="0.3">
      <c r="B914" s="33">
        <f>LARGE(LT!$AH$7:$AH$3006,I914)</f>
        <v>4.1099999999997298E-2</v>
      </c>
      <c r="C914" s="46" t="str">
        <f>VLOOKUP($B914,LT!$AH$7:$AN$3006,C$22,FALSE)</f>
        <v/>
      </c>
      <c r="D914" s="46" t="str">
        <f>VLOOKUP($B914,LT!$AH$7:$AN$3006,D$22,FALSE)</f>
        <v/>
      </c>
      <c r="E914" s="132" t="str">
        <f>VLOOKUP($B914,LT!$AH$7:$AN$3006,E$22,FALSE)</f>
        <v/>
      </c>
      <c r="F914" s="132" t="str">
        <f>VLOOKUP($B914,LT!$AH$7:$AN$3006,F$22,FALSE)</f>
        <v/>
      </c>
      <c r="G914" s="46" t="str">
        <f>VLOOKUP($B914,LT!$AH$7:$AN$3006,G$22,FALSE)</f>
        <v/>
      </c>
      <c r="H914" s="46" t="str">
        <f>VLOOKUP($B914,LT!$AH$7:$AN$3006,H$22,FALSE)</f>
        <v/>
      </c>
      <c r="I914" s="18">
        <v>891</v>
      </c>
    </row>
    <row r="915" spans="2:9" ht="30" customHeight="1" thickTop="1" thickBot="1" x14ac:dyDescent="0.3">
      <c r="B915" s="33">
        <f>LARGE(LT!$AH$7:$AH$3006,I915)</f>
        <v>4.1089999999997302E-2</v>
      </c>
      <c r="C915" s="46" t="str">
        <f>VLOOKUP($B915,LT!$AH$7:$AN$3006,C$22,FALSE)</f>
        <v/>
      </c>
      <c r="D915" s="46" t="str">
        <f>VLOOKUP($B915,LT!$AH$7:$AN$3006,D$22,FALSE)</f>
        <v/>
      </c>
      <c r="E915" s="132" t="str">
        <f>VLOOKUP($B915,LT!$AH$7:$AN$3006,E$22,FALSE)</f>
        <v/>
      </c>
      <c r="F915" s="132" t="str">
        <f>VLOOKUP($B915,LT!$AH$7:$AN$3006,F$22,FALSE)</f>
        <v/>
      </c>
      <c r="G915" s="46" t="str">
        <f>VLOOKUP($B915,LT!$AH$7:$AN$3006,G$22,FALSE)</f>
        <v/>
      </c>
      <c r="H915" s="46" t="str">
        <f>VLOOKUP($B915,LT!$AH$7:$AN$3006,H$22,FALSE)</f>
        <v/>
      </c>
      <c r="I915" s="18">
        <v>892</v>
      </c>
    </row>
    <row r="916" spans="2:9" ht="30" customHeight="1" thickTop="1" thickBot="1" x14ac:dyDescent="0.3">
      <c r="B916" s="33">
        <f>LARGE(LT!$AH$7:$AH$3006,I916)</f>
        <v>4.1079999999997299E-2</v>
      </c>
      <c r="C916" s="46" t="str">
        <f>VLOOKUP($B916,LT!$AH$7:$AN$3006,C$22,FALSE)</f>
        <v/>
      </c>
      <c r="D916" s="46" t="str">
        <f>VLOOKUP($B916,LT!$AH$7:$AN$3006,D$22,FALSE)</f>
        <v/>
      </c>
      <c r="E916" s="132" t="str">
        <f>VLOOKUP($B916,LT!$AH$7:$AN$3006,E$22,FALSE)</f>
        <v/>
      </c>
      <c r="F916" s="132" t="str">
        <f>VLOOKUP($B916,LT!$AH$7:$AN$3006,F$22,FALSE)</f>
        <v/>
      </c>
      <c r="G916" s="46" t="str">
        <f>VLOOKUP($B916,LT!$AH$7:$AN$3006,G$22,FALSE)</f>
        <v/>
      </c>
      <c r="H916" s="46" t="str">
        <f>VLOOKUP($B916,LT!$AH$7:$AN$3006,H$22,FALSE)</f>
        <v/>
      </c>
      <c r="I916" s="18">
        <v>893</v>
      </c>
    </row>
    <row r="917" spans="2:9" ht="30" customHeight="1" thickTop="1" thickBot="1" x14ac:dyDescent="0.3">
      <c r="B917" s="33">
        <f>LARGE(LT!$AH$7:$AH$3006,I917)</f>
        <v>4.1069999999997303E-2</v>
      </c>
      <c r="C917" s="46" t="str">
        <f>VLOOKUP($B917,LT!$AH$7:$AN$3006,C$22,FALSE)</f>
        <v/>
      </c>
      <c r="D917" s="46" t="str">
        <f>VLOOKUP($B917,LT!$AH$7:$AN$3006,D$22,FALSE)</f>
        <v/>
      </c>
      <c r="E917" s="132" t="str">
        <f>VLOOKUP($B917,LT!$AH$7:$AN$3006,E$22,FALSE)</f>
        <v/>
      </c>
      <c r="F917" s="132" t="str">
        <f>VLOOKUP($B917,LT!$AH$7:$AN$3006,F$22,FALSE)</f>
        <v/>
      </c>
      <c r="G917" s="46" t="str">
        <f>VLOOKUP($B917,LT!$AH$7:$AN$3006,G$22,FALSE)</f>
        <v/>
      </c>
      <c r="H917" s="46" t="str">
        <f>VLOOKUP($B917,LT!$AH$7:$AN$3006,H$22,FALSE)</f>
        <v/>
      </c>
      <c r="I917" s="18">
        <v>894</v>
      </c>
    </row>
    <row r="918" spans="2:9" ht="30" customHeight="1" thickTop="1" thickBot="1" x14ac:dyDescent="0.3">
      <c r="B918" s="33">
        <f>LARGE(LT!$AH$7:$AH$3006,I918)</f>
        <v>4.10599999999973E-2</v>
      </c>
      <c r="C918" s="46" t="str">
        <f>VLOOKUP($B918,LT!$AH$7:$AN$3006,C$22,FALSE)</f>
        <v/>
      </c>
      <c r="D918" s="46" t="str">
        <f>VLOOKUP($B918,LT!$AH$7:$AN$3006,D$22,FALSE)</f>
        <v/>
      </c>
      <c r="E918" s="132" t="str">
        <f>VLOOKUP($B918,LT!$AH$7:$AN$3006,E$22,FALSE)</f>
        <v/>
      </c>
      <c r="F918" s="132" t="str">
        <f>VLOOKUP($B918,LT!$AH$7:$AN$3006,F$22,FALSE)</f>
        <v/>
      </c>
      <c r="G918" s="46" t="str">
        <f>VLOOKUP($B918,LT!$AH$7:$AN$3006,G$22,FALSE)</f>
        <v/>
      </c>
      <c r="H918" s="46" t="str">
        <f>VLOOKUP($B918,LT!$AH$7:$AN$3006,H$22,FALSE)</f>
        <v/>
      </c>
      <c r="I918" s="18">
        <v>895</v>
      </c>
    </row>
    <row r="919" spans="2:9" ht="30" customHeight="1" thickTop="1" thickBot="1" x14ac:dyDescent="0.3">
      <c r="B919" s="33">
        <f>LARGE(LT!$AH$7:$AH$3006,I919)</f>
        <v>4.1049999999997297E-2</v>
      </c>
      <c r="C919" s="46" t="str">
        <f>VLOOKUP($B919,LT!$AH$7:$AN$3006,C$22,FALSE)</f>
        <v/>
      </c>
      <c r="D919" s="46" t="str">
        <f>VLOOKUP($B919,LT!$AH$7:$AN$3006,D$22,FALSE)</f>
        <v/>
      </c>
      <c r="E919" s="132" t="str">
        <f>VLOOKUP($B919,LT!$AH$7:$AN$3006,E$22,FALSE)</f>
        <v/>
      </c>
      <c r="F919" s="132" t="str">
        <f>VLOOKUP($B919,LT!$AH$7:$AN$3006,F$22,FALSE)</f>
        <v/>
      </c>
      <c r="G919" s="46" t="str">
        <f>VLOOKUP($B919,LT!$AH$7:$AN$3006,G$22,FALSE)</f>
        <v/>
      </c>
      <c r="H919" s="46" t="str">
        <f>VLOOKUP($B919,LT!$AH$7:$AN$3006,H$22,FALSE)</f>
        <v/>
      </c>
      <c r="I919" s="18">
        <v>896</v>
      </c>
    </row>
    <row r="920" spans="2:9" ht="30" customHeight="1" thickTop="1" thickBot="1" x14ac:dyDescent="0.3">
      <c r="B920" s="33">
        <f>LARGE(LT!$AH$7:$AH$3006,I920)</f>
        <v>4.1039999999997301E-2</v>
      </c>
      <c r="C920" s="46" t="str">
        <f>VLOOKUP($B920,LT!$AH$7:$AN$3006,C$22,FALSE)</f>
        <v/>
      </c>
      <c r="D920" s="46" t="str">
        <f>VLOOKUP($B920,LT!$AH$7:$AN$3006,D$22,FALSE)</f>
        <v/>
      </c>
      <c r="E920" s="132" t="str">
        <f>VLOOKUP($B920,LT!$AH$7:$AN$3006,E$22,FALSE)</f>
        <v/>
      </c>
      <c r="F920" s="132" t="str">
        <f>VLOOKUP($B920,LT!$AH$7:$AN$3006,F$22,FALSE)</f>
        <v/>
      </c>
      <c r="G920" s="46" t="str">
        <f>VLOOKUP($B920,LT!$AH$7:$AN$3006,G$22,FALSE)</f>
        <v/>
      </c>
      <c r="H920" s="46" t="str">
        <f>VLOOKUP($B920,LT!$AH$7:$AN$3006,H$22,FALSE)</f>
        <v/>
      </c>
      <c r="I920" s="18">
        <v>897</v>
      </c>
    </row>
    <row r="921" spans="2:9" ht="30" customHeight="1" thickTop="1" thickBot="1" x14ac:dyDescent="0.3">
      <c r="B921" s="33">
        <f>LARGE(LT!$AH$7:$AH$3006,I921)</f>
        <v>4.1029999999997201E-2</v>
      </c>
      <c r="C921" s="46" t="str">
        <f>VLOOKUP($B921,LT!$AH$7:$AN$3006,C$22,FALSE)</f>
        <v/>
      </c>
      <c r="D921" s="46" t="str">
        <f>VLOOKUP($B921,LT!$AH$7:$AN$3006,D$22,FALSE)</f>
        <v/>
      </c>
      <c r="E921" s="132" t="str">
        <f>VLOOKUP($B921,LT!$AH$7:$AN$3006,E$22,FALSE)</f>
        <v/>
      </c>
      <c r="F921" s="132" t="str">
        <f>VLOOKUP($B921,LT!$AH$7:$AN$3006,F$22,FALSE)</f>
        <v/>
      </c>
      <c r="G921" s="46" t="str">
        <f>VLOOKUP($B921,LT!$AH$7:$AN$3006,G$22,FALSE)</f>
        <v/>
      </c>
      <c r="H921" s="46" t="str">
        <f>VLOOKUP($B921,LT!$AH$7:$AN$3006,H$22,FALSE)</f>
        <v/>
      </c>
      <c r="I921" s="18">
        <v>898</v>
      </c>
    </row>
    <row r="922" spans="2:9" ht="30" customHeight="1" thickTop="1" thickBot="1" x14ac:dyDescent="0.3">
      <c r="B922" s="33">
        <f>LARGE(LT!$AH$7:$AH$3006,I922)</f>
        <v>4.1019999999997302E-2</v>
      </c>
      <c r="C922" s="46" t="str">
        <f>VLOOKUP($B922,LT!$AH$7:$AN$3006,C$22,FALSE)</f>
        <v/>
      </c>
      <c r="D922" s="46" t="str">
        <f>VLOOKUP($B922,LT!$AH$7:$AN$3006,D$22,FALSE)</f>
        <v/>
      </c>
      <c r="E922" s="132" t="str">
        <f>VLOOKUP($B922,LT!$AH$7:$AN$3006,E$22,FALSE)</f>
        <v/>
      </c>
      <c r="F922" s="132" t="str">
        <f>VLOOKUP($B922,LT!$AH$7:$AN$3006,F$22,FALSE)</f>
        <v/>
      </c>
      <c r="G922" s="46" t="str">
        <f>VLOOKUP($B922,LT!$AH$7:$AN$3006,G$22,FALSE)</f>
        <v/>
      </c>
      <c r="H922" s="46" t="str">
        <f>VLOOKUP($B922,LT!$AH$7:$AN$3006,H$22,FALSE)</f>
        <v/>
      </c>
      <c r="I922" s="18">
        <v>899</v>
      </c>
    </row>
    <row r="923" spans="2:9" ht="30" customHeight="1" thickTop="1" thickBot="1" x14ac:dyDescent="0.3">
      <c r="B923" s="33">
        <f>LARGE(LT!$AH$7:$AH$3006,I923)</f>
        <v>4.1009999999997299E-2</v>
      </c>
      <c r="C923" s="46" t="str">
        <f>VLOOKUP($B923,LT!$AH$7:$AN$3006,C$22,FALSE)</f>
        <v/>
      </c>
      <c r="D923" s="46" t="str">
        <f>VLOOKUP($B923,LT!$AH$7:$AN$3006,D$22,FALSE)</f>
        <v/>
      </c>
      <c r="E923" s="132" t="str">
        <f>VLOOKUP($B923,LT!$AH$7:$AN$3006,E$22,FALSE)</f>
        <v/>
      </c>
      <c r="F923" s="132" t="str">
        <f>VLOOKUP($B923,LT!$AH$7:$AN$3006,F$22,FALSE)</f>
        <v/>
      </c>
      <c r="G923" s="46" t="str">
        <f>VLOOKUP($B923,LT!$AH$7:$AN$3006,G$22,FALSE)</f>
        <v/>
      </c>
      <c r="H923" s="46" t="str">
        <f>VLOOKUP($B923,LT!$AH$7:$AN$3006,H$22,FALSE)</f>
        <v/>
      </c>
      <c r="I923" s="18">
        <v>900</v>
      </c>
    </row>
    <row r="924" spans="2:9" ht="30" customHeight="1" thickTop="1" thickBot="1" x14ac:dyDescent="0.3">
      <c r="B924" s="33">
        <f>LARGE(LT!$AH$7:$AH$3006,I924)</f>
        <v>4.0999999999997198E-2</v>
      </c>
      <c r="C924" s="46" t="str">
        <f>VLOOKUP($B924,LT!$AH$7:$AN$3006,C$22,FALSE)</f>
        <v/>
      </c>
      <c r="D924" s="46" t="str">
        <f>VLOOKUP($B924,LT!$AH$7:$AN$3006,D$22,FALSE)</f>
        <v/>
      </c>
      <c r="E924" s="132" t="str">
        <f>VLOOKUP($B924,LT!$AH$7:$AN$3006,E$22,FALSE)</f>
        <v/>
      </c>
      <c r="F924" s="132" t="str">
        <f>VLOOKUP($B924,LT!$AH$7:$AN$3006,F$22,FALSE)</f>
        <v/>
      </c>
      <c r="G924" s="46" t="str">
        <f>VLOOKUP($B924,LT!$AH$7:$AN$3006,G$22,FALSE)</f>
        <v/>
      </c>
      <c r="H924" s="46" t="str">
        <f>VLOOKUP($B924,LT!$AH$7:$AN$3006,H$22,FALSE)</f>
        <v/>
      </c>
      <c r="I924" s="18">
        <v>901</v>
      </c>
    </row>
    <row r="925" spans="2:9" ht="30" customHeight="1" thickTop="1" thickBot="1" x14ac:dyDescent="0.3">
      <c r="B925" s="33">
        <f>LARGE(LT!$AH$7:$AH$3006,I925)</f>
        <v>4.0989999999997202E-2</v>
      </c>
      <c r="C925" s="46" t="str">
        <f>VLOOKUP($B925,LT!$AH$7:$AN$3006,C$22,FALSE)</f>
        <v/>
      </c>
      <c r="D925" s="46" t="str">
        <f>VLOOKUP($B925,LT!$AH$7:$AN$3006,D$22,FALSE)</f>
        <v/>
      </c>
      <c r="E925" s="132" t="str">
        <f>VLOOKUP($B925,LT!$AH$7:$AN$3006,E$22,FALSE)</f>
        <v/>
      </c>
      <c r="F925" s="132" t="str">
        <f>VLOOKUP($B925,LT!$AH$7:$AN$3006,F$22,FALSE)</f>
        <v/>
      </c>
      <c r="G925" s="46" t="str">
        <f>VLOOKUP($B925,LT!$AH$7:$AN$3006,G$22,FALSE)</f>
        <v/>
      </c>
      <c r="H925" s="46" t="str">
        <f>VLOOKUP($B925,LT!$AH$7:$AN$3006,H$22,FALSE)</f>
        <v/>
      </c>
      <c r="I925" s="18">
        <v>902</v>
      </c>
    </row>
    <row r="926" spans="2:9" ht="30" customHeight="1" thickTop="1" thickBot="1" x14ac:dyDescent="0.3">
      <c r="B926" s="33">
        <f>LARGE(LT!$AH$7:$AH$3006,I926)</f>
        <v>4.0979999999997199E-2</v>
      </c>
      <c r="C926" s="46" t="str">
        <f>VLOOKUP($B926,LT!$AH$7:$AN$3006,C$22,FALSE)</f>
        <v/>
      </c>
      <c r="D926" s="46" t="str">
        <f>VLOOKUP($B926,LT!$AH$7:$AN$3006,D$22,FALSE)</f>
        <v/>
      </c>
      <c r="E926" s="132" t="str">
        <f>VLOOKUP($B926,LT!$AH$7:$AN$3006,E$22,FALSE)</f>
        <v/>
      </c>
      <c r="F926" s="132" t="str">
        <f>VLOOKUP($B926,LT!$AH$7:$AN$3006,F$22,FALSE)</f>
        <v/>
      </c>
      <c r="G926" s="46" t="str">
        <f>VLOOKUP($B926,LT!$AH$7:$AN$3006,G$22,FALSE)</f>
        <v/>
      </c>
      <c r="H926" s="46" t="str">
        <f>VLOOKUP($B926,LT!$AH$7:$AN$3006,H$22,FALSE)</f>
        <v/>
      </c>
      <c r="I926" s="18">
        <v>903</v>
      </c>
    </row>
    <row r="927" spans="2:9" ht="30" customHeight="1" thickTop="1" thickBot="1" x14ac:dyDescent="0.3">
      <c r="B927" s="33">
        <f>LARGE(LT!$AH$7:$AH$3006,I927)</f>
        <v>4.0969999999997203E-2</v>
      </c>
      <c r="C927" s="46" t="str">
        <f>VLOOKUP($B927,LT!$AH$7:$AN$3006,C$22,FALSE)</f>
        <v/>
      </c>
      <c r="D927" s="46" t="str">
        <f>VLOOKUP($B927,LT!$AH$7:$AN$3006,D$22,FALSE)</f>
        <v/>
      </c>
      <c r="E927" s="132" t="str">
        <f>VLOOKUP($B927,LT!$AH$7:$AN$3006,E$22,FALSE)</f>
        <v/>
      </c>
      <c r="F927" s="132" t="str">
        <f>VLOOKUP($B927,LT!$AH$7:$AN$3006,F$22,FALSE)</f>
        <v/>
      </c>
      <c r="G927" s="46" t="str">
        <f>VLOOKUP($B927,LT!$AH$7:$AN$3006,G$22,FALSE)</f>
        <v/>
      </c>
      <c r="H927" s="46" t="str">
        <f>VLOOKUP($B927,LT!$AH$7:$AN$3006,H$22,FALSE)</f>
        <v/>
      </c>
      <c r="I927" s="18">
        <v>904</v>
      </c>
    </row>
    <row r="928" spans="2:9" ht="30" customHeight="1" thickTop="1" thickBot="1" x14ac:dyDescent="0.3">
      <c r="B928" s="33">
        <f>LARGE(LT!$AH$7:$AH$3006,I928)</f>
        <v>4.09599999999972E-2</v>
      </c>
      <c r="C928" s="46" t="str">
        <f>VLOOKUP($B928,LT!$AH$7:$AN$3006,C$22,FALSE)</f>
        <v/>
      </c>
      <c r="D928" s="46" t="str">
        <f>VLOOKUP($B928,LT!$AH$7:$AN$3006,D$22,FALSE)</f>
        <v/>
      </c>
      <c r="E928" s="132" t="str">
        <f>VLOOKUP($B928,LT!$AH$7:$AN$3006,E$22,FALSE)</f>
        <v/>
      </c>
      <c r="F928" s="132" t="str">
        <f>VLOOKUP($B928,LT!$AH$7:$AN$3006,F$22,FALSE)</f>
        <v/>
      </c>
      <c r="G928" s="46" t="str">
        <f>VLOOKUP($B928,LT!$AH$7:$AN$3006,G$22,FALSE)</f>
        <v/>
      </c>
      <c r="H928" s="46" t="str">
        <f>VLOOKUP($B928,LT!$AH$7:$AN$3006,H$22,FALSE)</f>
        <v/>
      </c>
      <c r="I928" s="18">
        <v>905</v>
      </c>
    </row>
    <row r="929" spans="2:9" ht="30" customHeight="1" thickTop="1" thickBot="1" x14ac:dyDescent="0.3">
      <c r="B929" s="33">
        <f>LARGE(LT!$AH$7:$AH$3006,I929)</f>
        <v>4.0949999999997197E-2</v>
      </c>
      <c r="C929" s="46" t="str">
        <f>VLOOKUP($B929,LT!$AH$7:$AN$3006,C$22,FALSE)</f>
        <v/>
      </c>
      <c r="D929" s="46" t="str">
        <f>VLOOKUP($B929,LT!$AH$7:$AN$3006,D$22,FALSE)</f>
        <v/>
      </c>
      <c r="E929" s="132" t="str">
        <f>VLOOKUP($B929,LT!$AH$7:$AN$3006,E$22,FALSE)</f>
        <v/>
      </c>
      <c r="F929" s="132" t="str">
        <f>VLOOKUP($B929,LT!$AH$7:$AN$3006,F$22,FALSE)</f>
        <v/>
      </c>
      <c r="G929" s="46" t="str">
        <f>VLOOKUP($B929,LT!$AH$7:$AN$3006,G$22,FALSE)</f>
        <v/>
      </c>
      <c r="H929" s="46" t="str">
        <f>VLOOKUP($B929,LT!$AH$7:$AN$3006,H$22,FALSE)</f>
        <v/>
      </c>
      <c r="I929" s="18">
        <v>906</v>
      </c>
    </row>
    <row r="930" spans="2:9" ht="30" customHeight="1" thickTop="1" thickBot="1" x14ac:dyDescent="0.3">
      <c r="B930" s="33">
        <f>LARGE(LT!$AH$7:$AH$3006,I930)</f>
        <v>4.0939999999997201E-2</v>
      </c>
      <c r="C930" s="46" t="str">
        <f>VLOOKUP($B930,LT!$AH$7:$AN$3006,C$22,FALSE)</f>
        <v/>
      </c>
      <c r="D930" s="46" t="str">
        <f>VLOOKUP($B930,LT!$AH$7:$AN$3006,D$22,FALSE)</f>
        <v/>
      </c>
      <c r="E930" s="132" t="str">
        <f>VLOOKUP($B930,LT!$AH$7:$AN$3006,E$22,FALSE)</f>
        <v/>
      </c>
      <c r="F930" s="132" t="str">
        <f>VLOOKUP($B930,LT!$AH$7:$AN$3006,F$22,FALSE)</f>
        <v/>
      </c>
      <c r="G930" s="46" t="str">
        <f>VLOOKUP($B930,LT!$AH$7:$AN$3006,G$22,FALSE)</f>
        <v/>
      </c>
      <c r="H930" s="46" t="str">
        <f>VLOOKUP($B930,LT!$AH$7:$AN$3006,H$22,FALSE)</f>
        <v/>
      </c>
      <c r="I930" s="18">
        <v>907</v>
      </c>
    </row>
    <row r="931" spans="2:9" ht="30" customHeight="1" thickTop="1" thickBot="1" x14ac:dyDescent="0.3">
      <c r="B931" s="33">
        <f>LARGE(LT!$AH$7:$AH$3006,I931)</f>
        <v>4.0929999999997198E-2</v>
      </c>
      <c r="C931" s="46" t="str">
        <f>VLOOKUP($B931,LT!$AH$7:$AN$3006,C$22,FALSE)</f>
        <v/>
      </c>
      <c r="D931" s="46" t="str">
        <f>VLOOKUP($B931,LT!$AH$7:$AN$3006,D$22,FALSE)</f>
        <v/>
      </c>
      <c r="E931" s="132" t="str">
        <f>VLOOKUP($B931,LT!$AH$7:$AN$3006,E$22,FALSE)</f>
        <v/>
      </c>
      <c r="F931" s="132" t="str">
        <f>VLOOKUP($B931,LT!$AH$7:$AN$3006,F$22,FALSE)</f>
        <v/>
      </c>
      <c r="G931" s="46" t="str">
        <f>VLOOKUP($B931,LT!$AH$7:$AN$3006,G$22,FALSE)</f>
        <v/>
      </c>
      <c r="H931" s="46" t="str">
        <f>VLOOKUP($B931,LT!$AH$7:$AN$3006,H$22,FALSE)</f>
        <v/>
      </c>
      <c r="I931" s="18">
        <v>908</v>
      </c>
    </row>
    <row r="932" spans="2:9" ht="30" customHeight="1" thickTop="1" thickBot="1" x14ac:dyDescent="0.3">
      <c r="B932" s="33">
        <f>LARGE(LT!$AH$7:$AH$3006,I932)</f>
        <v>4.0919999999997202E-2</v>
      </c>
      <c r="C932" s="46" t="str">
        <f>VLOOKUP($B932,LT!$AH$7:$AN$3006,C$22,FALSE)</f>
        <v/>
      </c>
      <c r="D932" s="46" t="str">
        <f>VLOOKUP($B932,LT!$AH$7:$AN$3006,D$22,FALSE)</f>
        <v/>
      </c>
      <c r="E932" s="132" t="str">
        <f>VLOOKUP($B932,LT!$AH$7:$AN$3006,E$22,FALSE)</f>
        <v/>
      </c>
      <c r="F932" s="132" t="str">
        <f>VLOOKUP($B932,LT!$AH$7:$AN$3006,F$22,FALSE)</f>
        <v/>
      </c>
      <c r="G932" s="46" t="str">
        <f>VLOOKUP($B932,LT!$AH$7:$AN$3006,G$22,FALSE)</f>
        <v/>
      </c>
      <c r="H932" s="46" t="str">
        <f>VLOOKUP($B932,LT!$AH$7:$AN$3006,H$22,FALSE)</f>
        <v/>
      </c>
      <c r="I932" s="18">
        <v>909</v>
      </c>
    </row>
    <row r="933" spans="2:9" ht="30" customHeight="1" thickTop="1" thickBot="1" x14ac:dyDescent="0.3">
      <c r="B933" s="33">
        <f>LARGE(LT!$AH$7:$AH$3006,I933)</f>
        <v>4.0909999999997199E-2</v>
      </c>
      <c r="C933" s="46" t="str">
        <f>VLOOKUP($B933,LT!$AH$7:$AN$3006,C$22,FALSE)</f>
        <v/>
      </c>
      <c r="D933" s="46" t="str">
        <f>VLOOKUP($B933,LT!$AH$7:$AN$3006,D$22,FALSE)</f>
        <v/>
      </c>
      <c r="E933" s="132" t="str">
        <f>VLOOKUP($B933,LT!$AH$7:$AN$3006,E$22,FALSE)</f>
        <v/>
      </c>
      <c r="F933" s="132" t="str">
        <f>VLOOKUP($B933,LT!$AH$7:$AN$3006,F$22,FALSE)</f>
        <v/>
      </c>
      <c r="G933" s="46" t="str">
        <f>VLOOKUP($B933,LT!$AH$7:$AN$3006,G$22,FALSE)</f>
        <v/>
      </c>
      <c r="H933" s="46" t="str">
        <f>VLOOKUP($B933,LT!$AH$7:$AN$3006,H$22,FALSE)</f>
        <v/>
      </c>
      <c r="I933" s="18">
        <v>910</v>
      </c>
    </row>
    <row r="934" spans="2:9" ht="30" customHeight="1" thickTop="1" thickBot="1" x14ac:dyDescent="0.3">
      <c r="B934" s="33">
        <f>LARGE(LT!$AH$7:$AH$3006,I934)</f>
        <v>4.0899999999997202E-2</v>
      </c>
      <c r="C934" s="46" t="str">
        <f>VLOOKUP($B934,LT!$AH$7:$AN$3006,C$22,FALSE)</f>
        <v/>
      </c>
      <c r="D934" s="46" t="str">
        <f>VLOOKUP($B934,LT!$AH$7:$AN$3006,D$22,FALSE)</f>
        <v/>
      </c>
      <c r="E934" s="132" t="str">
        <f>VLOOKUP($B934,LT!$AH$7:$AN$3006,E$22,FALSE)</f>
        <v/>
      </c>
      <c r="F934" s="132" t="str">
        <f>VLOOKUP($B934,LT!$AH$7:$AN$3006,F$22,FALSE)</f>
        <v/>
      </c>
      <c r="G934" s="46" t="str">
        <f>VLOOKUP($B934,LT!$AH$7:$AN$3006,G$22,FALSE)</f>
        <v/>
      </c>
      <c r="H934" s="46" t="str">
        <f>VLOOKUP($B934,LT!$AH$7:$AN$3006,H$22,FALSE)</f>
        <v/>
      </c>
      <c r="I934" s="18">
        <v>911</v>
      </c>
    </row>
    <row r="935" spans="2:9" ht="30" customHeight="1" thickTop="1" thickBot="1" x14ac:dyDescent="0.3">
      <c r="B935" s="33">
        <f>LARGE(LT!$AH$7:$AH$3006,I935)</f>
        <v>4.0889999999997199E-2</v>
      </c>
      <c r="C935" s="46" t="str">
        <f>VLOOKUP($B935,LT!$AH$7:$AN$3006,C$22,FALSE)</f>
        <v/>
      </c>
      <c r="D935" s="46" t="str">
        <f>VLOOKUP($B935,LT!$AH$7:$AN$3006,D$22,FALSE)</f>
        <v/>
      </c>
      <c r="E935" s="132" t="str">
        <f>VLOOKUP($B935,LT!$AH$7:$AN$3006,E$22,FALSE)</f>
        <v/>
      </c>
      <c r="F935" s="132" t="str">
        <f>VLOOKUP($B935,LT!$AH$7:$AN$3006,F$22,FALSE)</f>
        <v/>
      </c>
      <c r="G935" s="46" t="str">
        <f>VLOOKUP($B935,LT!$AH$7:$AN$3006,G$22,FALSE)</f>
        <v/>
      </c>
      <c r="H935" s="46" t="str">
        <f>VLOOKUP($B935,LT!$AH$7:$AN$3006,H$22,FALSE)</f>
        <v/>
      </c>
      <c r="I935" s="18">
        <v>912</v>
      </c>
    </row>
    <row r="936" spans="2:9" ht="30" customHeight="1" thickTop="1" thickBot="1" x14ac:dyDescent="0.3">
      <c r="B936" s="33">
        <f>LARGE(LT!$AH$7:$AH$3006,I936)</f>
        <v>4.0879999999997203E-2</v>
      </c>
      <c r="C936" s="46" t="str">
        <f>VLOOKUP($B936,LT!$AH$7:$AN$3006,C$22,FALSE)</f>
        <v/>
      </c>
      <c r="D936" s="46" t="str">
        <f>VLOOKUP($B936,LT!$AH$7:$AN$3006,D$22,FALSE)</f>
        <v/>
      </c>
      <c r="E936" s="132" t="str">
        <f>VLOOKUP($B936,LT!$AH$7:$AN$3006,E$22,FALSE)</f>
        <v/>
      </c>
      <c r="F936" s="132" t="str">
        <f>VLOOKUP($B936,LT!$AH$7:$AN$3006,F$22,FALSE)</f>
        <v/>
      </c>
      <c r="G936" s="46" t="str">
        <f>VLOOKUP($B936,LT!$AH$7:$AN$3006,G$22,FALSE)</f>
        <v/>
      </c>
      <c r="H936" s="46" t="str">
        <f>VLOOKUP($B936,LT!$AH$7:$AN$3006,H$22,FALSE)</f>
        <v/>
      </c>
      <c r="I936" s="18">
        <v>913</v>
      </c>
    </row>
    <row r="937" spans="2:9" ht="30" customHeight="1" thickTop="1" thickBot="1" x14ac:dyDescent="0.3">
      <c r="B937" s="33">
        <f>LARGE(LT!$AH$7:$AH$3006,I937)</f>
        <v>4.08699999999972E-2</v>
      </c>
      <c r="C937" s="46" t="str">
        <f>VLOOKUP($B937,LT!$AH$7:$AN$3006,C$22,FALSE)</f>
        <v/>
      </c>
      <c r="D937" s="46" t="str">
        <f>VLOOKUP($B937,LT!$AH$7:$AN$3006,D$22,FALSE)</f>
        <v/>
      </c>
      <c r="E937" s="132" t="str">
        <f>VLOOKUP($B937,LT!$AH$7:$AN$3006,E$22,FALSE)</f>
        <v/>
      </c>
      <c r="F937" s="132" t="str">
        <f>VLOOKUP($B937,LT!$AH$7:$AN$3006,F$22,FALSE)</f>
        <v/>
      </c>
      <c r="G937" s="46" t="str">
        <f>VLOOKUP($B937,LT!$AH$7:$AN$3006,G$22,FALSE)</f>
        <v/>
      </c>
      <c r="H937" s="46" t="str">
        <f>VLOOKUP($B937,LT!$AH$7:$AN$3006,H$22,FALSE)</f>
        <v/>
      </c>
      <c r="I937" s="18">
        <v>914</v>
      </c>
    </row>
    <row r="938" spans="2:9" ht="30" customHeight="1" thickTop="1" thickBot="1" x14ac:dyDescent="0.3">
      <c r="B938" s="33">
        <f>LARGE(LT!$AH$7:$AH$3006,I938)</f>
        <v>4.0859999999997197E-2</v>
      </c>
      <c r="C938" s="46" t="str">
        <f>VLOOKUP($B938,LT!$AH$7:$AN$3006,C$22,FALSE)</f>
        <v/>
      </c>
      <c r="D938" s="46" t="str">
        <f>VLOOKUP($B938,LT!$AH$7:$AN$3006,D$22,FALSE)</f>
        <v/>
      </c>
      <c r="E938" s="132" t="str">
        <f>VLOOKUP($B938,LT!$AH$7:$AN$3006,E$22,FALSE)</f>
        <v/>
      </c>
      <c r="F938" s="132" t="str">
        <f>VLOOKUP($B938,LT!$AH$7:$AN$3006,F$22,FALSE)</f>
        <v/>
      </c>
      <c r="G938" s="46" t="str">
        <f>VLOOKUP($B938,LT!$AH$7:$AN$3006,G$22,FALSE)</f>
        <v/>
      </c>
      <c r="H938" s="46" t="str">
        <f>VLOOKUP($B938,LT!$AH$7:$AN$3006,H$22,FALSE)</f>
        <v/>
      </c>
      <c r="I938" s="18">
        <v>915</v>
      </c>
    </row>
    <row r="939" spans="2:9" ht="30" customHeight="1" thickTop="1" thickBot="1" x14ac:dyDescent="0.3">
      <c r="B939" s="33">
        <f>LARGE(LT!$AH$7:$AH$3006,I939)</f>
        <v>4.0849999999997201E-2</v>
      </c>
      <c r="C939" s="46" t="str">
        <f>VLOOKUP($B939,LT!$AH$7:$AN$3006,C$22,FALSE)</f>
        <v/>
      </c>
      <c r="D939" s="46" t="str">
        <f>VLOOKUP($B939,LT!$AH$7:$AN$3006,D$22,FALSE)</f>
        <v/>
      </c>
      <c r="E939" s="132" t="str">
        <f>VLOOKUP($B939,LT!$AH$7:$AN$3006,E$22,FALSE)</f>
        <v/>
      </c>
      <c r="F939" s="132" t="str">
        <f>VLOOKUP($B939,LT!$AH$7:$AN$3006,F$22,FALSE)</f>
        <v/>
      </c>
      <c r="G939" s="46" t="str">
        <f>VLOOKUP($B939,LT!$AH$7:$AN$3006,G$22,FALSE)</f>
        <v/>
      </c>
      <c r="H939" s="46" t="str">
        <f>VLOOKUP($B939,LT!$AH$7:$AN$3006,H$22,FALSE)</f>
        <v/>
      </c>
      <c r="I939" s="18">
        <v>916</v>
      </c>
    </row>
    <row r="940" spans="2:9" ht="30" customHeight="1" thickTop="1" thickBot="1" x14ac:dyDescent="0.3">
      <c r="B940" s="33">
        <f>LARGE(LT!$AH$7:$AH$3006,I940)</f>
        <v>4.0839999999997198E-2</v>
      </c>
      <c r="C940" s="46" t="str">
        <f>VLOOKUP($B940,LT!$AH$7:$AN$3006,C$22,FALSE)</f>
        <v/>
      </c>
      <c r="D940" s="46" t="str">
        <f>VLOOKUP($B940,LT!$AH$7:$AN$3006,D$22,FALSE)</f>
        <v/>
      </c>
      <c r="E940" s="132" t="str">
        <f>VLOOKUP($B940,LT!$AH$7:$AN$3006,E$22,FALSE)</f>
        <v/>
      </c>
      <c r="F940" s="132" t="str">
        <f>VLOOKUP($B940,LT!$AH$7:$AN$3006,F$22,FALSE)</f>
        <v/>
      </c>
      <c r="G940" s="46" t="str">
        <f>VLOOKUP($B940,LT!$AH$7:$AN$3006,G$22,FALSE)</f>
        <v/>
      </c>
      <c r="H940" s="46" t="str">
        <f>VLOOKUP($B940,LT!$AH$7:$AN$3006,H$22,FALSE)</f>
        <v/>
      </c>
      <c r="I940" s="18">
        <v>917</v>
      </c>
    </row>
    <row r="941" spans="2:9" ht="30" customHeight="1" thickTop="1" thickBot="1" x14ac:dyDescent="0.3">
      <c r="B941" s="33">
        <f>LARGE(LT!$AH$7:$AH$3006,I941)</f>
        <v>4.0829999999997202E-2</v>
      </c>
      <c r="C941" s="46" t="str">
        <f>VLOOKUP($B941,LT!$AH$7:$AN$3006,C$22,FALSE)</f>
        <v/>
      </c>
      <c r="D941" s="46" t="str">
        <f>VLOOKUP($B941,LT!$AH$7:$AN$3006,D$22,FALSE)</f>
        <v/>
      </c>
      <c r="E941" s="132" t="str">
        <f>VLOOKUP($B941,LT!$AH$7:$AN$3006,E$22,FALSE)</f>
        <v/>
      </c>
      <c r="F941" s="132" t="str">
        <f>VLOOKUP($B941,LT!$AH$7:$AN$3006,F$22,FALSE)</f>
        <v/>
      </c>
      <c r="G941" s="46" t="str">
        <f>VLOOKUP($B941,LT!$AH$7:$AN$3006,G$22,FALSE)</f>
        <v/>
      </c>
      <c r="H941" s="46" t="str">
        <f>VLOOKUP($B941,LT!$AH$7:$AN$3006,H$22,FALSE)</f>
        <v/>
      </c>
      <c r="I941" s="18">
        <v>918</v>
      </c>
    </row>
    <row r="942" spans="2:9" ht="30" customHeight="1" thickTop="1" thickBot="1" x14ac:dyDescent="0.3">
      <c r="B942" s="33">
        <f>LARGE(LT!$AH$7:$AH$3006,I942)</f>
        <v>4.0819999999997199E-2</v>
      </c>
      <c r="C942" s="46" t="str">
        <f>VLOOKUP($B942,LT!$AH$7:$AN$3006,C$22,FALSE)</f>
        <v/>
      </c>
      <c r="D942" s="46" t="str">
        <f>VLOOKUP($B942,LT!$AH$7:$AN$3006,D$22,FALSE)</f>
        <v/>
      </c>
      <c r="E942" s="132" t="str">
        <f>VLOOKUP($B942,LT!$AH$7:$AN$3006,E$22,FALSE)</f>
        <v/>
      </c>
      <c r="F942" s="132" t="str">
        <f>VLOOKUP($B942,LT!$AH$7:$AN$3006,F$22,FALSE)</f>
        <v/>
      </c>
      <c r="G942" s="46" t="str">
        <f>VLOOKUP($B942,LT!$AH$7:$AN$3006,G$22,FALSE)</f>
        <v/>
      </c>
      <c r="H942" s="46" t="str">
        <f>VLOOKUP($B942,LT!$AH$7:$AN$3006,H$22,FALSE)</f>
        <v/>
      </c>
      <c r="I942" s="18">
        <v>919</v>
      </c>
    </row>
    <row r="943" spans="2:9" ht="30" customHeight="1" thickTop="1" thickBot="1" x14ac:dyDescent="0.3">
      <c r="B943" s="33">
        <f>LARGE(LT!$AH$7:$AH$3006,I943)</f>
        <v>4.0809999999997203E-2</v>
      </c>
      <c r="C943" s="46" t="str">
        <f>VLOOKUP($B943,LT!$AH$7:$AN$3006,C$22,FALSE)</f>
        <v/>
      </c>
      <c r="D943" s="46" t="str">
        <f>VLOOKUP($B943,LT!$AH$7:$AN$3006,D$22,FALSE)</f>
        <v/>
      </c>
      <c r="E943" s="132" t="str">
        <f>VLOOKUP($B943,LT!$AH$7:$AN$3006,E$22,FALSE)</f>
        <v/>
      </c>
      <c r="F943" s="132" t="str">
        <f>VLOOKUP($B943,LT!$AH$7:$AN$3006,F$22,FALSE)</f>
        <v/>
      </c>
      <c r="G943" s="46" t="str">
        <f>VLOOKUP($B943,LT!$AH$7:$AN$3006,G$22,FALSE)</f>
        <v/>
      </c>
      <c r="H943" s="46" t="str">
        <f>VLOOKUP($B943,LT!$AH$7:$AN$3006,H$22,FALSE)</f>
        <v/>
      </c>
      <c r="I943" s="18">
        <v>920</v>
      </c>
    </row>
    <row r="944" spans="2:9" ht="30" customHeight="1" thickTop="1" thickBot="1" x14ac:dyDescent="0.3">
      <c r="B944" s="33">
        <f>LARGE(LT!$AH$7:$AH$3006,I944)</f>
        <v>4.07999999999972E-2</v>
      </c>
      <c r="C944" s="46" t="str">
        <f>VLOOKUP($B944,LT!$AH$7:$AN$3006,C$22,FALSE)</f>
        <v/>
      </c>
      <c r="D944" s="46" t="str">
        <f>VLOOKUP($B944,LT!$AH$7:$AN$3006,D$22,FALSE)</f>
        <v/>
      </c>
      <c r="E944" s="132" t="str">
        <f>VLOOKUP($B944,LT!$AH$7:$AN$3006,E$22,FALSE)</f>
        <v/>
      </c>
      <c r="F944" s="132" t="str">
        <f>VLOOKUP($B944,LT!$AH$7:$AN$3006,F$22,FALSE)</f>
        <v/>
      </c>
      <c r="G944" s="46" t="str">
        <f>VLOOKUP($B944,LT!$AH$7:$AN$3006,G$22,FALSE)</f>
        <v/>
      </c>
      <c r="H944" s="46" t="str">
        <f>VLOOKUP($B944,LT!$AH$7:$AN$3006,H$22,FALSE)</f>
        <v/>
      </c>
      <c r="I944" s="18">
        <v>921</v>
      </c>
    </row>
    <row r="945" spans="2:9" ht="30" customHeight="1" thickTop="1" thickBot="1" x14ac:dyDescent="0.3">
      <c r="B945" s="33">
        <f>LARGE(LT!$AH$7:$AH$3006,I945)</f>
        <v>4.0789999999997197E-2</v>
      </c>
      <c r="C945" s="46" t="str">
        <f>VLOOKUP($B945,LT!$AH$7:$AN$3006,C$22,FALSE)</f>
        <v/>
      </c>
      <c r="D945" s="46" t="str">
        <f>VLOOKUP($B945,LT!$AH$7:$AN$3006,D$22,FALSE)</f>
        <v/>
      </c>
      <c r="E945" s="132" t="str">
        <f>VLOOKUP($B945,LT!$AH$7:$AN$3006,E$22,FALSE)</f>
        <v/>
      </c>
      <c r="F945" s="132" t="str">
        <f>VLOOKUP($B945,LT!$AH$7:$AN$3006,F$22,FALSE)</f>
        <v/>
      </c>
      <c r="G945" s="46" t="str">
        <f>VLOOKUP($B945,LT!$AH$7:$AN$3006,G$22,FALSE)</f>
        <v/>
      </c>
      <c r="H945" s="46" t="str">
        <f>VLOOKUP($B945,LT!$AH$7:$AN$3006,H$22,FALSE)</f>
        <v/>
      </c>
      <c r="I945" s="18">
        <v>922</v>
      </c>
    </row>
    <row r="946" spans="2:9" ht="30" customHeight="1" thickTop="1" thickBot="1" x14ac:dyDescent="0.3">
      <c r="B946" s="33">
        <f>LARGE(LT!$AH$7:$AH$3006,I946)</f>
        <v>4.07799999999972E-2</v>
      </c>
      <c r="C946" s="46" t="str">
        <f>VLOOKUP($B946,LT!$AH$7:$AN$3006,C$22,FALSE)</f>
        <v/>
      </c>
      <c r="D946" s="46" t="str">
        <f>VLOOKUP($B946,LT!$AH$7:$AN$3006,D$22,FALSE)</f>
        <v/>
      </c>
      <c r="E946" s="132" t="str">
        <f>VLOOKUP($B946,LT!$AH$7:$AN$3006,E$22,FALSE)</f>
        <v/>
      </c>
      <c r="F946" s="132" t="str">
        <f>VLOOKUP($B946,LT!$AH$7:$AN$3006,F$22,FALSE)</f>
        <v/>
      </c>
      <c r="G946" s="46" t="str">
        <f>VLOOKUP($B946,LT!$AH$7:$AN$3006,G$22,FALSE)</f>
        <v/>
      </c>
      <c r="H946" s="46" t="str">
        <f>VLOOKUP($B946,LT!$AH$7:$AN$3006,H$22,FALSE)</f>
        <v/>
      </c>
      <c r="I946" s="18">
        <v>923</v>
      </c>
    </row>
    <row r="947" spans="2:9" ht="30" customHeight="1" thickTop="1" thickBot="1" x14ac:dyDescent="0.3">
      <c r="B947" s="33">
        <f>LARGE(LT!$AH$7:$AH$3006,I947)</f>
        <v>4.0769999999997197E-2</v>
      </c>
      <c r="C947" s="46" t="str">
        <f>VLOOKUP($B947,LT!$AH$7:$AN$3006,C$22,FALSE)</f>
        <v/>
      </c>
      <c r="D947" s="46" t="str">
        <f>VLOOKUP($B947,LT!$AH$7:$AN$3006,D$22,FALSE)</f>
        <v/>
      </c>
      <c r="E947" s="132" t="str">
        <f>VLOOKUP($B947,LT!$AH$7:$AN$3006,E$22,FALSE)</f>
        <v/>
      </c>
      <c r="F947" s="132" t="str">
        <f>VLOOKUP($B947,LT!$AH$7:$AN$3006,F$22,FALSE)</f>
        <v/>
      </c>
      <c r="G947" s="46" t="str">
        <f>VLOOKUP($B947,LT!$AH$7:$AN$3006,G$22,FALSE)</f>
        <v/>
      </c>
      <c r="H947" s="46" t="str">
        <f>VLOOKUP($B947,LT!$AH$7:$AN$3006,H$22,FALSE)</f>
        <v/>
      </c>
      <c r="I947" s="18">
        <v>924</v>
      </c>
    </row>
    <row r="948" spans="2:9" ht="30" customHeight="1" thickTop="1" thickBot="1" x14ac:dyDescent="0.3">
      <c r="B948" s="33">
        <f>LARGE(LT!$AH$7:$AH$3006,I948)</f>
        <v>4.0759999999997201E-2</v>
      </c>
      <c r="C948" s="46" t="str">
        <f>VLOOKUP($B948,LT!$AH$7:$AN$3006,C$22,FALSE)</f>
        <v/>
      </c>
      <c r="D948" s="46" t="str">
        <f>VLOOKUP($B948,LT!$AH$7:$AN$3006,D$22,FALSE)</f>
        <v/>
      </c>
      <c r="E948" s="132" t="str">
        <f>VLOOKUP($B948,LT!$AH$7:$AN$3006,E$22,FALSE)</f>
        <v/>
      </c>
      <c r="F948" s="132" t="str">
        <f>VLOOKUP($B948,LT!$AH$7:$AN$3006,F$22,FALSE)</f>
        <v/>
      </c>
      <c r="G948" s="46" t="str">
        <f>VLOOKUP($B948,LT!$AH$7:$AN$3006,G$22,FALSE)</f>
        <v/>
      </c>
      <c r="H948" s="46" t="str">
        <f>VLOOKUP($B948,LT!$AH$7:$AN$3006,H$22,FALSE)</f>
        <v/>
      </c>
      <c r="I948" s="18">
        <v>925</v>
      </c>
    </row>
    <row r="949" spans="2:9" ht="30" customHeight="1" thickTop="1" thickBot="1" x14ac:dyDescent="0.3">
      <c r="B949" s="33">
        <f>LARGE(LT!$AH$7:$AH$3006,I949)</f>
        <v>4.0749999999997198E-2</v>
      </c>
      <c r="C949" s="46" t="str">
        <f>VLOOKUP($B949,LT!$AH$7:$AN$3006,C$22,FALSE)</f>
        <v/>
      </c>
      <c r="D949" s="46" t="str">
        <f>VLOOKUP($B949,LT!$AH$7:$AN$3006,D$22,FALSE)</f>
        <v/>
      </c>
      <c r="E949" s="132" t="str">
        <f>VLOOKUP($B949,LT!$AH$7:$AN$3006,E$22,FALSE)</f>
        <v/>
      </c>
      <c r="F949" s="132" t="str">
        <f>VLOOKUP($B949,LT!$AH$7:$AN$3006,F$22,FALSE)</f>
        <v/>
      </c>
      <c r="G949" s="46" t="str">
        <f>VLOOKUP($B949,LT!$AH$7:$AN$3006,G$22,FALSE)</f>
        <v/>
      </c>
      <c r="H949" s="46" t="str">
        <f>VLOOKUP($B949,LT!$AH$7:$AN$3006,H$22,FALSE)</f>
        <v/>
      </c>
      <c r="I949" s="18">
        <v>926</v>
      </c>
    </row>
    <row r="950" spans="2:9" ht="30" customHeight="1" thickTop="1" thickBot="1" x14ac:dyDescent="0.3">
      <c r="B950" s="33">
        <f>LARGE(LT!$AH$7:$AH$3006,I950)</f>
        <v>4.0739999999997202E-2</v>
      </c>
      <c r="C950" s="46" t="str">
        <f>VLOOKUP($B950,LT!$AH$7:$AN$3006,C$22,FALSE)</f>
        <v/>
      </c>
      <c r="D950" s="46" t="str">
        <f>VLOOKUP($B950,LT!$AH$7:$AN$3006,D$22,FALSE)</f>
        <v/>
      </c>
      <c r="E950" s="132" t="str">
        <f>VLOOKUP($B950,LT!$AH$7:$AN$3006,E$22,FALSE)</f>
        <v/>
      </c>
      <c r="F950" s="132" t="str">
        <f>VLOOKUP($B950,LT!$AH$7:$AN$3006,F$22,FALSE)</f>
        <v/>
      </c>
      <c r="G950" s="46" t="str">
        <f>VLOOKUP($B950,LT!$AH$7:$AN$3006,G$22,FALSE)</f>
        <v/>
      </c>
      <c r="H950" s="46" t="str">
        <f>VLOOKUP($B950,LT!$AH$7:$AN$3006,H$22,FALSE)</f>
        <v/>
      </c>
      <c r="I950" s="18">
        <v>927</v>
      </c>
    </row>
    <row r="951" spans="2:9" ht="30" customHeight="1" thickTop="1" thickBot="1" x14ac:dyDescent="0.3">
      <c r="B951" s="33">
        <f>LARGE(LT!$AH$7:$AH$3006,I951)</f>
        <v>4.0729999999997199E-2</v>
      </c>
      <c r="C951" s="46" t="str">
        <f>VLOOKUP($B951,LT!$AH$7:$AN$3006,C$22,FALSE)</f>
        <v/>
      </c>
      <c r="D951" s="46" t="str">
        <f>VLOOKUP($B951,LT!$AH$7:$AN$3006,D$22,FALSE)</f>
        <v/>
      </c>
      <c r="E951" s="132" t="str">
        <f>VLOOKUP($B951,LT!$AH$7:$AN$3006,E$22,FALSE)</f>
        <v/>
      </c>
      <c r="F951" s="132" t="str">
        <f>VLOOKUP($B951,LT!$AH$7:$AN$3006,F$22,FALSE)</f>
        <v/>
      </c>
      <c r="G951" s="46" t="str">
        <f>VLOOKUP($B951,LT!$AH$7:$AN$3006,G$22,FALSE)</f>
        <v/>
      </c>
      <c r="H951" s="46" t="str">
        <f>VLOOKUP($B951,LT!$AH$7:$AN$3006,H$22,FALSE)</f>
        <v/>
      </c>
      <c r="I951" s="18">
        <v>928</v>
      </c>
    </row>
    <row r="952" spans="2:9" ht="30" customHeight="1" thickTop="1" thickBot="1" x14ac:dyDescent="0.3">
      <c r="B952" s="33">
        <f>LARGE(LT!$AH$7:$AH$3006,I952)</f>
        <v>4.0719999999997203E-2</v>
      </c>
      <c r="C952" s="46" t="str">
        <f>VLOOKUP($B952,LT!$AH$7:$AN$3006,C$22,FALSE)</f>
        <v/>
      </c>
      <c r="D952" s="46" t="str">
        <f>VLOOKUP($B952,LT!$AH$7:$AN$3006,D$22,FALSE)</f>
        <v/>
      </c>
      <c r="E952" s="132" t="str">
        <f>VLOOKUP($B952,LT!$AH$7:$AN$3006,E$22,FALSE)</f>
        <v/>
      </c>
      <c r="F952" s="132" t="str">
        <f>VLOOKUP($B952,LT!$AH$7:$AN$3006,F$22,FALSE)</f>
        <v/>
      </c>
      <c r="G952" s="46" t="str">
        <f>VLOOKUP($B952,LT!$AH$7:$AN$3006,G$22,FALSE)</f>
        <v/>
      </c>
      <c r="H952" s="46" t="str">
        <f>VLOOKUP($B952,LT!$AH$7:$AN$3006,H$22,FALSE)</f>
        <v/>
      </c>
      <c r="I952" s="18">
        <v>929</v>
      </c>
    </row>
    <row r="953" spans="2:9" ht="30" customHeight="1" thickTop="1" thickBot="1" x14ac:dyDescent="0.3">
      <c r="B953" s="33">
        <f>LARGE(LT!$AH$7:$AH$3006,I953)</f>
        <v>4.07099999999972E-2</v>
      </c>
      <c r="C953" s="46" t="str">
        <f>VLOOKUP($B953,LT!$AH$7:$AN$3006,C$22,FALSE)</f>
        <v/>
      </c>
      <c r="D953" s="46" t="str">
        <f>VLOOKUP($B953,LT!$AH$7:$AN$3006,D$22,FALSE)</f>
        <v/>
      </c>
      <c r="E953" s="132" t="str">
        <f>VLOOKUP($B953,LT!$AH$7:$AN$3006,E$22,FALSE)</f>
        <v/>
      </c>
      <c r="F953" s="132" t="str">
        <f>VLOOKUP($B953,LT!$AH$7:$AN$3006,F$22,FALSE)</f>
        <v/>
      </c>
      <c r="G953" s="46" t="str">
        <f>VLOOKUP($B953,LT!$AH$7:$AN$3006,G$22,FALSE)</f>
        <v/>
      </c>
      <c r="H953" s="46" t="str">
        <f>VLOOKUP($B953,LT!$AH$7:$AN$3006,H$22,FALSE)</f>
        <v/>
      </c>
      <c r="I953" s="18">
        <v>930</v>
      </c>
    </row>
    <row r="954" spans="2:9" ht="30" customHeight="1" thickTop="1" thickBot="1" x14ac:dyDescent="0.3">
      <c r="B954" s="33">
        <f>LARGE(LT!$AH$7:$AH$3006,I954)</f>
        <v>4.0699999999997197E-2</v>
      </c>
      <c r="C954" s="46" t="str">
        <f>VLOOKUP($B954,LT!$AH$7:$AN$3006,C$22,FALSE)</f>
        <v/>
      </c>
      <c r="D954" s="46" t="str">
        <f>VLOOKUP($B954,LT!$AH$7:$AN$3006,D$22,FALSE)</f>
        <v/>
      </c>
      <c r="E954" s="132" t="str">
        <f>VLOOKUP($B954,LT!$AH$7:$AN$3006,E$22,FALSE)</f>
        <v/>
      </c>
      <c r="F954" s="132" t="str">
        <f>VLOOKUP($B954,LT!$AH$7:$AN$3006,F$22,FALSE)</f>
        <v/>
      </c>
      <c r="G954" s="46" t="str">
        <f>VLOOKUP($B954,LT!$AH$7:$AN$3006,G$22,FALSE)</f>
        <v/>
      </c>
      <c r="H954" s="46" t="str">
        <f>VLOOKUP($B954,LT!$AH$7:$AN$3006,H$22,FALSE)</f>
        <v/>
      </c>
      <c r="I954" s="18">
        <v>931</v>
      </c>
    </row>
    <row r="955" spans="2:9" ht="30" customHeight="1" thickTop="1" thickBot="1" x14ac:dyDescent="0.3">
      <c r="B955" s="33">
        <f>LARGE(LT!$AH$7:$AH$3006,I955)</f>
        <v>4.0689999999997201E-2</v>
      </c>
      <c r="C955" s="46" t="str">
        <f>VLOOKUP($B955,LT!$AH$7:$AN$3006,C$22,FALSE)</f>
        <v/>
      </c>
      <c r="D955" s="46" t="str">
        <f>VLOOKUP($B955,LT!$AH$7:$AN$3006,D$22,FALSE)</f>
        <v/>
      </c>
      <c r="E955" s="132" t="str">
        <f>VLOOKUP($B955,LT!$AH$7:$AN$3006,E$22,FALSE)</f>
        <v/>
      </c>
      <c r="F955" s="132" t="str">
        <f>VLOOKUP($B955,LT!$AH$7:$AN$3006,F$22,FALSE)</f>
        <v/>
      </c>
      <c r="G955" s="46" t="str">
        <f>VLOOKUP($B955,LT!$AH$7:$AN$3006,G$22,FALSE)</f>
        <v/>
      </c>
      <c r="H955" s="46" t="str">
        <f>VLOOKUP($B955,LT!$AH$7:$AN$3006,H$22,FALSE)</f>
        <v/>
      </c>
      <c r="I955" s="18">
        <v>932</v>
      </c>
    </row>
    <row r="956" spans="2:9" ht="30" customHeight="1" thickTop="1" thickBot="1" x14ac:dyDescent="0.3">
      <c r="B956" s="33">
        <f>LARGE(LT!$AH$7:$AH$3006,I956)</f>
        <v>4.06799999999971E-2</v>
      </c>
      <c r="C956" s="46" t="str">
        <f>VLOOKUP($B956,LT!$AH$7:$AN$3006,C$22,FALSE)</f>
        <v/>
      </c>
      <c r="D956" s="46" t="str">
        <f>VLOOKUP($B956,LT!$AH$7:$AN$3006,D$22,FALSE)</f>
        <v/>
      </c>
      <c r="E956" s="132" t="str">
        <f>VLOOKUP($B956,LT!$AH$7:$AN$3006,E$22,FALSE)</f>
        <v/>
      </c>
      <c r="F956" s="132" t="str">
        <f>VLOOKUP($B956,LT!$AH$7:$AN$3006,F$22,FALSE)</f>
        <v/>
      </c>
      <c r="G956" s="46" t="str">
        <f>VLOOKUP($B956,LT!$AH$7:$AN$3006,G$22,FALSE)</f>
        <v/>
      </c>
      <c r="H956" s="46" t="str">
        <f>VLOOKUP($B956,LT!$AH$7:$AN$3006,H$22,FALSE)</f>
        <v/>
      </c>
      <c r="I956" s="18">
        <v>933</v>
      </c>
    </row>
    <row r="957" spans="2:9" ht="30" customHeight="1" thickTop="1" thickBot="1" x14ac:dyDescent="0.3">
      <c r="B957" s="33">
        <f>LARGE(LT!$AH$7:$AH$3006,I957)</f>
        <v>4.0669999999997097E-2</v>
      </c>
      <c r="C957" s="46" t="str">
        <f>VLOOKUP($B957,LT!$AH$7:$AN$3006,C$22,FALSE)</f>
        <v/>
      </c>
      <c r="D957" s="46" t="str">
        <f>VLOOKUP($B957,LT!$AH$7:$AN$3006,D$22,FALSE)</f>
        <v/>
      </c>
      <c r="E957" s="132" t="str">
        <f>VLOOKUP($B957,LT!$AH$7:$AN$3006,E$22,FALSE)</f>
        <v/>
      </c>
      <c r="F957" s="132" t="str">
        <f>VLOOKUP($B957,LT!$AH$7:$AN$3006,F$22,FALSE)</f>
        <v/>
      </c>
      <c r="G957" s="46" t="str">
        <f>VLOOKUP($B957,LT!$AH$7:$AN$3006,G$22,FALSE)</f>
        <v/>
      </c>
      <c r="H957" s="46" t="str">
        <f>VLOOKUP($B957,LT!$AH$7:$AN$3006,H$22,FALSE)</f>
        <v/>
      </c>
      <c r="I957" s="18">
        <v>934</v>
      </c>
    </row>
    <row r="958" spans="2:9" ht="30" customHeight="1" thickTop="1" thickBot="1" x14ac:dyDescent="0.3">
      <c r="B958" s="33">
        <f>LARGE(LT!$AH$7:$AH$3006,I958)</f>
        <v>4.0659999999997101E-2</v>
      </c>
      <c r="C958" s="46" t="str">
        <f>VLOOKUP($B958,LT!$AH$7:$AN$3006,C$22,FALSE)</f>
        <v/>
      </c>
      <c r="D958" s="46" t="str">
        <f>VLOOKUP($B958,LT!$AH$7:$AN$3006,D$22,FALSE)</f>
        <v/>
      </c>
      <c r="E958" s="132" t="str">
        <f>VLOOKUP($B958,LT!$AH$7:$AN$3006,E$22,FALSE)</f>
        <v/>
      </c>
      <c r="F958" s="132" t="str">
        <f>VLOOKUP($B958,LT!$AH$7:$AN$3006,F$22,FALSE)</f>
        <v/>
      </c>
      <c r="G958" s="46" t="str">
        <f>VLOOKUP($B958,LT!$AH$7:$AN$3006,G$22,FALSE)</f>
        <v/>
      </c>
      <c r="H958" s="46" t="str">
        <f>VLOOKUP($B958,LT!$AH$7:$AN$3006,H$22,FALSE)</f>
        <v/>
      </c>
      <c r="I958" s="18">
        <v>935</v>
      </c>
    </row>
    <row r="959" spans="2:9" ht="30" customHeight="1" thickTop="1" thickBot="1" x14ac:dyDescent="0.3">
      <c r="B959" s="33">
        <f>LARGE(LT!$AH$7:$AH$3006,I959)</f>
        <v>4.0649999999997098E-2</v>
      </c>
      <c r="C959" s="46" t="str">
        <f>VLOOKUP($B959,LT!$AH$7:$AN$3006,C$22,FALSE)</f>
        <v/>
      </c>
      <c r="D959" s="46" t="str">
        <f>VLOOKUP($B959,LT!$AH$7:$AN$3006,D$22,FALSE)</f>
        <v/>
      </c>
      <c r="E959" s="132" t="str">
        <f>VLOOKUP($B959,LT!$AH$7:$AN$3006,E$22,FALSE)</f>
        <v/>
      </c>
      <c r="F959" s="132" t="str">
        <f>VLOOKUP($B959,LT!$AH$7:$AN$3006,F$22,FALSE)</f>
        <v/>
      </c>
      <c r="G959" s="46" t="str">
        <f>VLOOKUP($B959,LT!$AH$7:$AN$3006,G$22,FALSE)</f>
        <v/>
      </c>
      <c r="H959" s="46" t="str">
        <f>VLOOKUP($B959,LT!$AH$7:$AN$3006,H$22,FALSE)</f>
        <v/>
      </c>
      <c r="I959" s="18">
        <v>936</v>
      </c>
    </row>
    <row r="960" spans="2:9" ht="30" customHeight="1" thickTop="1" thickBot="1" x14ac:dyDescent="0.3">
      <c r="B960" s="33">
        <f>LARGE(LT!$AH$7:$AH$3006,I960)</f>
        <v>4.0639999999997102E-2</v>
      </c>
      <c r="C960" s="46" t="str">
        <f>VLOOKUP($B960,LT!$AH$7:$AN$3006,C$22,FALSE)</f>
        <v/>
      </c>
      <c r="D960" s="46" t="str">
        <f>VLOOKUP($B960,LT!$AH$7:$AN$3006,D$22,FALSE)</f>
        <v/>
      </c>
      <c r="E960" s="132" t="str">
        <f>VLOOKUP($B960,LT!$AH$7:$AN$3006,E$22,FALSE)</f>
        <v/>
      </c>
      <c r="F960" s="132" t="str">
        <f>VLOOKUP($B960,LT!$AH$7:$AN$3006,F$22,FALSE)</f>
        <v/>
      </c>
      <c r="G960" s="46" t="str">
        <f>VLOOKUP($B960,LT!$AH$7:$AN$3006,G$22,FALSE)</f>
        <v/>
      </c>
      <c r="H960" s="46" t="str">
        <f>VLOOKUP($B960,LT!$AH$7:$AN$3006,H$22,FALSE)</f>
        <v/>
      </c>
      <c r="I960" s="18">
        <v>937</v>
      </c>
    </row>
    <row r="961" spans="2:9" ht="30" customHeight="1" thickTop="1" thickBot="1" x14ac:dyDescent="0.3">
      <c r="B961" s="33">
        <f>LARGE(LT!$AH$7:$AH$3006,I961)</f>
        <v>4.0629999999997099E-2</v>
      </c>
      <c r="C961" s="46" t="str">
        <f>VLOOKUP($B961,LT!$AH$7:$AN$3006,C$22,FALSE)</f>
        <v/>
      </c>
      <c r="D961" s="46" t="str">
        <f>VLOOKUP($B961,LT!$AH$7:$AN$3006,D$22,FALSE)</f>
        <v/>
      </c>
      <c r="E961" s="132" t="str">
        <f>VLOOKUP($B961,LT!$AH$7:$AN$3006,E$22,FALSE)</f>
        <v/>
      </c>
      <c r="F961" s="132" t="str">
        <f>VLOOKUP($B961,LT!$AH$7:$AN$3006,F$22,FALSE)</f>
        <v/>
      </c>
      <c r="G961" s="46" t="str">
        <f>VLOOKUP($B961,LT!$AH$7:$AN$3006,G$22,FALSE)</f>
        <v/>
      </c>
      <c r="H961" s="46" t="str">
        <f>VLOOKUP($B961,LT!$AH$7:$AN$3006,H$22,FALSE)</f>
        <v/>
      </c>
      <c r="I961" s="18">
        <v>938</v>
      </c>
    </row>
    <row r="962" spans="2:9" ht="30" customHeight="1" thickTop="1" thickBot="1" x14ac:dyDescent="0.3">
      <c r="B962" s="33">
        <f>LARGE(LT!$AH$7:$AH$3006,I962)</f>
        <v>4.0619999999997103E-2</v>
      </c>
      <c r="C962" s="46" t="str">
        <f>VLOOKUP($B962,LT!$AH$7:$AN$3006,C$22,FALSE)</f>
        <v/>
      </c>
      <c r="D962" s="46" t="str">
        <f>VLOOKUP($B962,LT!$AH$7:$AN$3006,D$22,FALSE)</f>
        <v/>
      </c>
      <c r="E962" s="132" t="str">
        <f>VLOOKUP($B962,LT!$AH$7:$AN$3006,E$22,FALSE)</f>
        <v/>
      </c>
      <c r="F962" s="132" t="str">
        <f>VLOOKUP($B962,LT!$AH$7:$AN$3006,F$22,FALSE)</f>
        <v/>
      </c>
      <c r="G962" s="46" t="str">
        <f>VLOOKUP($B962,LT!$AH$7:$AN$3006,G$22,FALSE)</f>
        <v/>
      </c>
      <c r="H962" s="46" t="str">
        <f>VLOOKUP($B962,LT!$AH$7:$AN$3006,H$22,FALSE)</f>
        <v/>
      </c>
      <c r="I962" s="18">
        <v>939</v>
      </c>
    </row>
    <row r="963" spans="2:9" ht="30" customHeight="1" thickTop="1" thickBot="1" x14ac:dyDescent="0.3">
      <c r="B963" s="33">
        <f>LARGE(LT!$AH$7:$AH$3006,I963)</f>
        <v>4.06099999999971E-2</v>
      </c>
      <c r="C963" s="46" t="str">
        <f>VLOOKUP($B963,LT!$AH$7:$AN$3006,C$22,FALSE)</f>
        <v/>
      </c>
      <c r="D963" s="46" t="str">
        <f>VLOOKUP($B963,LT!$AH$7:$AN$3006,D$22,FALSE)</f>
        <v/>
      </c>
      <c r="E963" s="132" t="str">
        <f>VLOOKUP($B963,LT!$AH$7:$AN$3006,E$22,FALSE)</f>
        <v/>
      </c>
      <c r="F963" s="132" t="str">
        <f>VLOOKUP($B963,LT!$AH$7:$AN$3006,F$22,FALSE)</f>
        <v/>
      </c>
      <c r="G963" s="46" t="str">
        <f>VLOOKUP($B963,LT!$AH$7:$AN$3006,G$22,FALSE)</f>
        <v/>
      </c>
      <c r="H963" s="46" t="str">
        <f>VLOOKUP($B963,LT!$AH$7:$AN$3006,H$22,FALSE)</f>
        <v/>
      </c>
      <c r="I963" s="18">
        <v>940</v>
      </c>
    </row>
    <row r="964" spans="2:9" ht="30" customHeight="1" thickTop="1" thickBot="1" x14ac:dyDescent="0.3">
      <c r="B964" s="33">
        <f>LARGE(LT!$AH$7:$AH$3006,I964)</f>
        <v>4.0599999999997097E-2</v>
      </c>
      <c r="C964" s="46" t="str">
        <f>VLOOKUP($B964,LT!$AH$7:$AN$3006,C$22,FALSE)</f>
        <v/>
      </c>
      <c r="D964" s="46" t="str">
        <f>VLOOKUP($B964,LT!$AH$7:$AN$3006,D$22,FALSE)</f>
        <v/>
      </c>
      <c r="E964" s="132" t="str">
        <f>VLOOKUP($B964,LT!$AH$7:$AN$3006,E$22,FALSE)</f>
        <v/>
      </c>
      <c r="F964" s="132" t="str">
        <f>VLOOKUP($B964,LT!$AH$7:$AN$3006,F$22,FALSE)</f>
        <v/>
      </c>
      <c r="G964" s="46" t="str">
        <f>VLOOKUP($B964,LT!$AH$7:$AN$3006,G$22,FALSE)</f>
        <v/>
      </c>
      <c r="H964" s="46" t="str">
        <f>VLOOKUP($B964,LT!$AH$7:$AN$3006,H$22,FALSE)</f>
        <v/>
      </c>
      <c r="I964" s="18">
        <v>941</v>
      </c>
    </row>
    <row r="965" spans="2:9" ht="30" customHeight="1" thickTop="1" thickBot="1" x14ac:dyDescent="0.3">
      <c r="B965" s="33">
        <f>LARGE(LT!$AH$7:$AH$3006,I965)</f>
        <v>4.0589999999997101E-2</v>
      </c>
      <c r="C965" s="46" t="str">
        <f>VLOOKUP($B965,LT!$AH$7:$AN$3006,C$22,FALSE)</f>
        <v/>
      </c>
      <c r="D965" s="46" t="str">
        <f>VLOOKUP($B965,LT!$AH$7:$AN$3006,D$22,FALSE)</f>
        <v/>
      </c>
      <c r="E965" s="132" t="str">
        <f>VLOOKUP($B965,LT!$AH$7:$AN$3006,E$22,FALSE)</f>
        <v/>
      </c>
      <c r="F965" s="132" t="str">
        <f>VLOOKUP($B965,LT!$AH$7:$AN$3006,F$22,FALSE)</f>
        <v/>
      </c>
      <c r="G965" s="46" t="str">
        <f>VLOOKUP($B965,LT!$AH$7:$AN$3006,G$22,FALSE)</f>
        <v/>
      </c>
      <c r="H965" s="46" t="str">
        <f>VLOOKUP($B965,LT!$AH$7:$AN$3006,H$22,FALSE)</f>
        <v/>
      </c>
      <c r="I965" s="18">
        <v>942</v>
      </c>
    </row>
    <row r="966" spans="2:9" ht="30" customHeight="1" thickTop="1" thickBot="1" x14ac:dyDescent="0.3">
      <c r="B966" s="33">
        <f>LARGE(LT!$AH$7:$AH$3006,I966)</f>
        <v>4.0579999999997098E-2</v>
      </c>
      <c r="C966" s="46" t="str">
        <f>VLOOKUP($B966,LT!$AH$7:$AN$3006,C$22,FALSE)</f>
        <v/>
      </c>
      <c r="D966" s="46" t="str">
        <f>VLOOKUP($B966,LT!$AH$7:$AN$3006,D$22,FALSE)</f>
        <v/>
      </c>
      <c r="E966" s="132" t="str">
        <f>VLOOKUP($B966,LT!$AH$7:$AN$3006,E$22,FALSE)</f>
        <v/>
      </c>
      <c r="F966" s="132" t="str">
        <f>VLOOKUP($B966,LT!$AH$7:$AN$3006,F$22,FALSE)</f>
        <v/>
      </c>
      <c r="G966" s="46" t="str">
        <f>VLOOKUP($B966,LT!$AH$7:$AN$3006,G$22,FALSE)</f>
        <v/>
      </c>
      <c r="H966" s="46" t="str">
        <f>VLOOKUP($B966,LT!$AH$7:$AN$3006,H$22,FALSE)</f>
        <v/>
      </c>
      <c r="I966" s="18">
        <v>943</v>
      </c>
    </row>
    <row r="967" spans="2:9" ht="30" customHeight="1" thickTop="1" thickBot="1" x14ac:dyDescent="0.3">
      <c r="B967" s="33">
        <f>LARGE(LT!$AH$7:$AH$3006,I967)</f>
        <v>4.0569999999997101E-2</v>
      </c>
      <c r="C967" s="46" t="str">
        <f>VLOOKUP($B967,LT!$AH$7:$AN$3006,C$22,FALSE)</f>
        <v/>
      </c>
      <c r="D967" s="46" t="str">
        <f>VLOOKUP($B967,LT!$AH$7:$AN$3006,D$22,FALSE)</f>
        <v/>
      </c>
      <c r="E967" s="132" t="str">
        <f>VLOOKUP($B967,LT!$AH$7:$AN$3006,E$22,FALSE)</f>
        <v/>
      </c>
      <c r="F967" s="132" t="str">
        <f>VLOOKUP($B967,LT!$AH$7:$AN$3006,F$22,FALSE)</f>
        <v/>
      </c>
      <c r="G967" s="46" t="str">
        <f>VLOOKUP($B967,LT!$AH$7:$AN$3006,G$22,FALSE)</f>
        <v/>
      </c>
      <c r="H967" s="46" t="str">
        <f>VLOOKUP($B967,LT!$AH$7:$AN$3006,H$22,FALSE)</f>
        <v/>
      </c>
      <c r="I967" s="18">
        <v>944</v>
      </c>
    </row>
    <row r="968" spans="2:9" ht="30" customHeight="1" thickTop="1" thickBot="1" x14ac:dyDescent="0.3">
      <c r="B968" s="33">
        <f>LARGE(LT!$AH$7:$AH$3006,I968)</f>
        <v>4.0559999999997098E-2</v>
      </c>
      <c r="C968" s="46" t="str">
        <f>VLOOKUP($B968,LT!$AH$7:$AN$3006,C$22,FALSE)</f>
        <v/>
      </c>
      <c r="D968" s="46" t="str">
        <f>VLOOKUP($B968,LT!$AH$7:$AN$3006,D$22,FALSE)</f>
        <v/>
      </c>
      <c r="E968" s="132" t="str">
        <f>VLOOKUP($B968,LT!$AH$7:$AN$3006,E$22,FALSE)</f>
        <v/>
      </c>
      <c r="F968" s="132" t="str">
        <f>VLOOKUP($B968,LT!$AH$7:$AN$3006,F$22,FALSE)</f>
        <v/>
      </c>
      <c r="G968" s="46" t="str">
        <f>VLOOKUP($B968,LT!$AH$7:$AN$3006,G$22,FALSE)</f>
        <v/>
      </c>
      <c r="H968" s="46" t="str">
        <f>VLOOKUP($B968,LT!$AH$7:$AN$3006,H$22,FALSE)</f>
        <v/>
      </c>
      <c r="I968" s="18">
        <v>945</v>
      </c>
    </row>
    <row r="969" spans="2:9" ht="30" customHeight="1" thickTop="1" thickBot="1" x14ac:dyDescent="0.3">
      <c r="B969" s="33">
        <f>LARGE(LT!$AH$7:$AH$3006,I969)</f>
        <v>4.0549999999997102E-2</v>
      </c>
      <c r="C969" s="46" t="str">
        <f>VLOOKUP($B969,LT!$AH$7:$AN$3006,C$22,FALSE)</f>
        <v/>
      </c>
      <c r="D969" s="46" t="str">
        <f>VLOOKUP($B969,LT!$AH$7:$AN$3006,D$22,FALSE)</f>
        <v/>
      </c>
      <c r="E969" s="132" t="str">
        <f>VLOOKUP($B969,LT!$AH$7:$AN$3006,E$22,FALSE)</f>
        <v/>
      </c>
      <c r="F969" s="132" t="str">
        <f>VLOOKUP($B969,LT!$AH$7:$AN$3006,F$22,FALSE)</f>
        <v/>
      </c>
      <c r="G969" s="46" t="str">
        <f>VLOOKUP($B969,LT!$AH$7:$AN$3006,G$22,FALSE)</f>
        <v/>
      </c>
      <c r="H969" s="46" t="str">
        <f>VLOOKUP($B969,LT!$AH$7:$AN$3006,H$22,FALSE)</f>
        <v/>
      </c>
      <c r="I969" s="18">
        <v>946</v>
      </c>
    </row>
    <row r="970" spans="2:9" ht="30" customHeight="1" thickTop="1" thickBot="1" x14ac:dyDescent="0.3">
      <c r="B970" s="33">
        <f>LARGE(LT!$AH$7:$AH$3006,I970)</f>
        <v>4.0539999999997099E-2</v>
      </c>
      <c r="C970" s="46" t="str">
        <f>VLOOKUP($B970,LT!$AH$7:$AN$3006,C$22,FALSE)</f>
        <v/>
      </c>
      <c r="D970" s="46" t="str">
        <f>VLOOKUP($B970,LT!$AH$7:$AN$3006,D$22,FALSE)</f>
        <v/>
      </c>
      <c r="E970" s="132" t="str">
        <f>VLOOKUP($B970,LT!$AH$7:$AN$3006,E$22,FALSE)</f>
        <v/>
      </c>
      <c r="F970" s="132" t="str">
        <f>VLOOKUP($B970,LT!$AH$7:$AN$3006,F$22,FALSE)</f>
        <v/>
      </c>
      <c r="G970" s="46" t="str">
        <f>VLOOKUP($B970,LT!$AH$7:$AN$3006,G$22,FALSE)</f>
        <v/>
      </c>
      <c r="H970" s="46" t="str">
        <f>VLOOKUP($B970,LT!$AH$7:$AN$3006,H$22,FALSE)</f>
        <v/>
      </c>
      <c r="I970" s="18">
        <v>947</v>
      </c>
    </row>
    <row r="971" spans="2:9" ht="30" customHeight="1" thickTop="1" thickBot="1" x14ac:dyDescent="0.3">
      <c r="B971" s="33">
        <f>LARGE(LT!$AH$7:$AH$3006,I971)</f>
        <v>4.0529999999997103E-2</v>
      </c>
      <c r="C971" s="46" t="str">
        <f>VLOOKUP($B971,LT!$AH$7:$AN$3006,C$22,FALSE)</f>
        <v/>
      </c>
      <c r="D971" s="46" t="str">
        <f>VLOOKUP($B971,LT!$AH$7:$AN$3006,D$22,FALSE)</f>
        <v/>
      </c>
      <c r="E971" s="132" t="str">
        <f>VLOOKUP($B971,LT!$AH$7:$AN$3006,E$22,FALSE)</f>
        <v/>
      </c>
      <c r="F971" s="132" t="str">
        <f>VLOOKUP($B971,LT!$AH$7:$AN$3006,F$22,FALSE)</f>
        <v/>
      </c>
      <c r="G971" s="46" t="str">
        <f>VLOOKUP($B971,LT!$AH$7:$AN$3006,G$22,FALSE)</f>
        <v/>
      </c>
      <c r="H971" s="46" t="str">
        <f>VLOOKUP($B971,LT!$AH$7:$AN$3006,H$22,FALSE)</f>
        <v/>
      </c>
      <c r="I971" s="18">
        <v>948</v>
      </c>
    </row>
    <row r="972" spans="2:9" ht="30" customHeight="1" thickTop="1" thickBot="1" x14ac:dyDescent="0.3">
      <c r="B972" s="33">
        <f>LARGE(LT!$AH$7:$AH$3006,I972)</f>
        <v>4.05199999999971E-2</v>
      </c>
      <c r="C972" s="46" t="str">
        <f>VLOOKUP($B972,LT!$AH$7:$AN$3006,C$22,FALSE)</f>
        <v/>
      </c>
      <c r="D972" s="46" t="str">
        <f>VLOOKUP($B972,LT!$AH$7:$AN$3006,D$22,FALSE)</f>
        <v/>
      </c>
      <c r="E972" s="132" t="str">
        <f>VLOOKUP($B972,LT!$AH$7:$AN$3006,E$22,FALSE)</f>
        <v/>
      </c>
      <c r="F972" s="132" t="str">
        <f>VLOOKUP($B972,LT!$AH$7:$AN$3006,F$22,FALSE)</f>
        <v/>
      </c>
      <c r="G972" s="46" t="str">
        <f>VLOOKUP($B972,LT!$AH$7:$AN$3006,G$22,FALSE)</f>
        <v/>
      </c>
      <c r="H972" s="46" t="str">
        <f>VLOOKUP($B972,LT!$AH$7:$AN$3006,H$22,FALSE)</f>
        <v/>
      </c>
      <c r="I972" s="18">
        <v>949</v>
      </c>
    </row>
    <row r="973" spans="2:9" ht="30" customHeight="1" thickTop="1" thickBot="1" x14ac:dyDescent="0.3">
      <c r="B973" s="33">
        <f>LARGE(LT!$AH$7:$AH$3006,I973)</f>
        <v>4.0509999999997097E-2</v>
      </c>
      <c r="C973" s="46" t="str">
        <f>VLOOKUP($B973,LT!$AH$7:$AN$3006,C$22,FALSE)</f>
        <v/>
      </c>
      <c r="D973" s="46" t="str">
        <f>VLOOKUP($B973,LT!$AH$7:$AN$3006,D$22,FALSE)</f>
        <v/>
      </c>
      <c r="E973" s="132" t="str">
        <f>VLOOKUP($B973,LT!$AH$7:$AN$3006,E$22,FALSE)</f>
        <v/>
      </c>
      <c r="F973" s="132" t="str">
        <f>VLOOKUP($B973,LT!$AH$7:$AN$3006,F$22,FALSE)</f>
        <v/>
      </c>
      <c r="G973" s="46" t="str">
        <f>VLOOKUP($B973,LT!$AH$7:$AN$3006,G$22,FALSE)</f>
        <v/>
      </c>
      <c r="H973" s="46" t="str">
        <f>VLOOKUP($B973,LT!$AH$7:$AN$3006,H$22,FALSE)</f>
        <v/>
      </c>
      <c r="I973" s="18">
        <v>950</v>
      </c>
    </row>
    <row r="974" spans="2:9" ht="30" customHeight="1" thickTop="1" thickBot="1" x14ac:dyDescent="0.3">
      <c r="B974" s="33">
        <f>LARGE(LT!$AH$7:$AH$3006,I974)</f>
        <v>4.0499999999997101E-2</v>
      </c>
      <c r="C974" s="46" t="str">
        <f>VLOOKUP($B974,LT!$AH$7:$AN$3006,C$22,FALSE)</f>
        <v/>
      </c>
      <c r="D974" s="46" t="str">
        <f>VLOOKUP($B974,LT!$AH$7:$AN$3006,D$22,FALSE)</f>
        <v/>
      </c>
      <c r="E974" s="132" t="str">
        <f>VLOOKUP($B974,LT!$AH$7:$AN$3006,E$22,FALSE)</f>
        <v/>
      </c>
      <c r="F974" s="132" t="str">
        <f>VLOOKUP($B974,LT!$AH$7:$AN$3006,F$22,FALSE)</f>
        <v/>
      </c>
      <c r="G974" s="46" t="str">
        <f>VLOOKUP($B974,LT!$AH$7:$AN$3006,G$22,FALSE)</f>
        <v/>
      </c>
      <c r="H974" s="46" t="str">
        <f>VLOOKUP($B974,LT!$AH$7:$AN$3006,H$22,FALSE)</f>
        <v/>
      </c>
      <c r="I974" s="18">
        <v>951</v>
      </c>
    </row>
    <row r="975" spans="2:9" ht="30" customHeight="1" thickTop="1" thickBot="1" x14ac:dyDescent="0.3">
      <c r="B975" s="33">
        <f>LARGE(LT!$AH$7:$AH$3006,I975)</f>
        <v>4.0489999999997098E-2</v>
      </c>
      <c r="C975" s="46" t="str">
        <f>VLOOKUP($B975,LT!$AH$7:$AN$3006,C$22,FALSE)</f>
        <v/>
      </c>
      <c r="D975" s="46" t="str">
        <f>VLOOKUP($B975,LT!$AH$7:$AN$3006,D$22,FALSE)</f>
        <v/>
      </c>
      <c r="E975" s="132" t="str">
        <f>VLOOKUP($B975,LT!$AH$7:$AN$3006,E$22,FALSE)</f>
        <v/>
      </c>
      <c r="F975" s="132" t="str">
        <f>VLOOKUP($B975,LT!$AH$7:$AN$3006,F$22,FALSE)</f>
        <v/>
      </c>
      <c r="G975" s="46" t="str">
        <f>VLOOKUP($B975,LT!$AH$7:$AN$3006,G$22,FALSE)</f>
        <v/>
      </c>
      <c r="H975" s="46" t="str">
        <f>VLOOKUP($B975,LT!$AH$7:$AN$3006,H$22,FALSE)</f>
        <v/>
      </c>
      <c r="I975" s="18">
        <v>952</v>
      </c>
    </row>
    <row r="976" spans="2:9" ht="30" customHeight="1" thickTop="1" thickBot="1" x14ac:dyDescent="0.3">
      <c r="B976" s="33">
        <f>LARGE(LT!$AH$7:$AH$3006,I976)</f>
        <v>4.0479999999997102E-2</v>
      </c>
      <c r="C976" s="46" t="str">
        <f>VLOOKUP($B976,LT!$AH$7:$AN$3006,C$22,FALSE)</f>
        <v/>
      </c>
      <c r="D976" s="46" t="str">
        <f>VLOOKUP($B976,LT!$AH$7:$AN$3006,D$22,FALSE)</f>
        <v/>
      </c>
      <c r="E976" s="132" t="str">
        <f>VLOOKUP($B976,LT!$AH$7:$AN$3006,E$22,FALSE)</f>
        <v/>
      </c>
      <c r="F976" s="132" t="str">
        <f>VLOOKUP($B976,LT!$AH$7:$AN$3006,F$22,FALSE)</f>
        <v/>
      </c>
      <c r="G976" s="46" t="str">
        <f>VLOOKUP($B976,LT!$AH$7:$AN$3006,G$22,FALSE)</f>
        <v/>
      </c>
      <c r="H976" s="46" t="str">
        <f>VLOOKUP($B976,LT!$AH$7:$AN$3006,H$22,FALSE)</f>
        <v/>
      </c>
      <c r="I976" s="18">
        <v>953</v>
      </c>
    </row>
    <row r="977" spans="2:9" ht="30" customHeight="1" thickTop="1" thickBot="1" x14ac:dyDescent="0.3">
      <c r="B977" s="33">
        <f>LARGE(LT!$AH$7:$AH$3006,I977)</f>
        <v>4.0469999999997099E-2</v>
      </c>
      <c r="C977" s="46" t="str">
        <f>VLOOKUP($B977,LT!$AH$7:$AN$3006,C$22,FALSE)</f>
        <v/>
      </c>
      <c r="D977" s="46" t="str">
        <f>VLOOKUP($B977,LT!$AH$7:$AN$3006,D$22,FALSE)</f>
        <v/>
      </c>
      <c r="E977" s="132" t="str">
        <f>VLOOKUP($B977,LT!$AH$7:$AN$3006,E$22,FALSE)</f>
        <v/>
      </c>
      <c r="F977" s="132" t="str">
        <f>VLOOKUP($B977,LT!$AH$7:$AN$3006,F$22,FALSE)</f>
        <v/>
      </c>
      <c r="G977" s="46" t="str">
        <f>VLOOKUP($B977,LT!$AH$7:$AN$3006,G$22,FALSE)</f>
        <v/>
      </c>
      <c r="H977" s="46" t="str">
        <f>VLOOKUP($B977,LT!$AH$7:$AN$3006,H$22,FALSE)</f>
        <v/>
      </c>
      <c r="I977" s="18">
        <v>954</v>
      </c>
    </row>
    <row r="978" spans="2:9" ht="30" customHeight="1" thickTop="1" thickBot="1" x14ac:dyDescent="0.3">
      <c r="B978" s="33">
        <f>LARGE(LT!$AH$7:$AH$3006,I978)</f>
        <v>4.0459999999997102E-2</v>
      </c>
      <c r="C978" s="46" t="str">
        <f>VLOOKUP($B978,LT!$AH$7:$AN$3006,C$22,FALSE)</f>
        <v/>
      </c>
      <c r="D978" s="46" t="str">
        <f>VLOOKUP($B978,LT!$AH$7:$AN$3006,D$22,FALSE)</f>
        <v/>
      </c>
      <c r="E978" s="132" t="str">
        <f>VLOOKUP($B978,LT!$AH$7:$AN$3006,E$22,FALSE)</f>
        <v/>
      </c>
      <c r="F978" s="132" t="str">
        <f>VLOOKUP($B978,LT!$AH$7:$AN$3006,F$22,FALSE)</f>
        <v/>
      </c>
      <c r="G978" s="46" t="str">
        <f>VLOOKUP($B978,LT!$AH$7:$AN$3006,G$22,FALSE)</f>
        <v/>
      </c>
      <c r="H978" s="46" t="str">
        <f>VLOOKUP($B978,LT!$AH$7:$AN$3006,H$22,FALSE)</f>
        <v/>
      </c>
      <c r="I978" s="18">
        <v>955</v>
      </c>
    </row>
    <row r="979" spans="2:9" ht="30" customHeight="1" thickTop="1" thickBot="1" x14ac:dyDescent="0.3">
      <c r="B979" s="33">
        <f>LARGE(LT!$AH$7:$AH$3006,I979)</f>
        <v>4.0449999999997099E-2</v>
      </c>
      <c r="C979" s="46" t="str">
        <f>VLOOKUP($B979,LT!$AH$7:$AN$3006,C$22,FALSE)</f>
        <v/>
      </c>
      <c r="D979" s="46" t="str">
        <f>VLOOKUP($B979,LT!$AH$7:$AN$3006,D$22,FALSE)</f>
        <v/>
      </c>
      <c r="E979" s="132" t="str">
        <f>VLOOKUP($B979,LT!$AH$7:$AN$3006,E$22,FALSE)</f>
        <v/>
      </c>
      <c r="F979" s="132" t="str">
        <f>VLOOKUP($B979,LT!$AH$7:$AN$3006,F$22,FALSE)</f>
        <v/>
      </c>
      <c r="G979" s="46" t="str">
        <f>VLOOKUP($B979,LT!$AH$7:$AN$3006,G$22,FALSE)</f>
        <v/>
      </c>
      <c r="H979" s="46" t="str">
        <f>VLOOKUP($B979,LT!$AH$7:$AN$3006,H$22,FALSE)</f>
        <v/>
      </c>
      <c r="I979" s="18">
        <v>956</v>
      </c>
    </row>
    <row r="980" spans="2:9" ht="30" customHeight="1" thickTop="1" thickBot="1" x14ac:dyDescent="0.3">
      <c r="B980" s="33">
        <f>LARGE(LT!$AH$7:$AH$3006,I980)</f>
        <v>4.0439999999997103E-2</v>
      </c>
      <c r="C980" s="46" t="str">
        <f>VLOOKUP($B980,LT!$AH$7:$AN$3006,C$22,FALSE)</f>
        <v/>
      </c>
      <c r="D980" s="46" t="str">
        <f>VLOOKUP($B980,LT!$AH$7:$AN$3006,D$22,FALSE)</f>
        <v/>
      </c>
      <c r="E980" s="132" t="str">
        <f>VLOOKUP($B980,LT!$AH$7:$AN$3006,E$22,FALSE)</f>
        <v/>
      </c>
      <c r="F980" s="132" t="str">
        <f>VLOOKUP($B980,LT!$AH$7:$AN$3006,F$22,FALSE)</f>
        <v/>
      </c>
      <c r="G980" s="46" t="str">
        <f>VLOOKUP($B980,LT!$AH$7:$AN$3006,G$22,FALSE)</f>
        <v/>
      </c>
      <c r="H980" s="46" t="str">
        <f>VLOOKUP($B980,LT!$AH$7:$AN$3006,H$22,FALSE)</f>
        <v/>
      </c>
      <c r="I980" s="18">
        <v>957</v>
      </c>
    </row>
    <row r="981" spans="2:9" ht="30" customHeight="1" thickTop="1" thickBot="1" x14ac:dyDescent="0.3">
      <c r="B981" s="33">
        <f>LARGE(LT!$AH$7:$AH$3006,I981)</f>
        <v>4.04299999999971E-2</v>
      </c>
      <c r="C981" s="46" t="str">
        <f>VLOOKUP($B981,LT!$AH$7:$AN$3006,C$22,FALSE)</f>
        <v/>
      </c>
      <c r="D981" s="46" t="str">
        <f>VLOOKUP($B981,LT!$AH$7:$AN$3006,D$22,FALSE)</f>
        <v/>
      </c>
      <c r="E981" s="132" t="str">
        <f>VLOOKUP($B981,LT!$AH$7:$AN$3006,E$22,FALSE)</f>
        <v/>
      </c>
      <c r="F981" s="132" t="str">
        <f>VLOOKUP($B981,LT!$AH$7:$AN$3006,F$22,FALSE)</f>
        <v/>
      </c>
      <c r="G981" s="46" t="str">
        <f>VLOOKUP($B981,LT!$AH$7:$AN$3006,G$22,FALSE)</f>
        <v/>
      </c>
      <c r="H981" s="46" t="str">
        <f>VLOOKUP($B981,LT!$AH$7:$AN$3006,H$22,FALSE)</f>
        <v/>
      </c>
      <c r="I981" s="18">
        <v>958</v>
      </c>
    </row>
    <row r="982" spans="2:9" ht="30" customHeight="1" thickTop="1" thickBot="1" x14ac:dyDescent="0.3">
      <c r="B982" s="33">
        <f>LARGE(LT!$AH$7:$AH$3006,I982)</f>
        <v>4.0419999999997097E-2</v>
      </c>
      <c r="C982" s="46" t="str">
        <f>VLOOKUP($B982,LT!$AH$7:$AN$3006,C$22,FALSE)</f>
        <v/>
      </c>
      <c r="D982" s="46" t="str">
        <f>VLOOKUP($B982,LT!$AH$7:$AN$3006,D$22,FALSE)</f>
        <v/>
      </c>
      <c r="E982" s="132" t="str">
        <f>VLOOKUP($B982,LT!$AH$7:$AN$3006,E$22,FALSE)</f>
        <v/>
      </c>
      <c r="F982" s="132" t="str">
        <f>VLOOKUP($B982,LT!$AH$7:$AN$3006,F$22,FALSE)</f>
        <v/>
      </c>
      <c r="G982" s="46" t="str">
        <f>VLOOKUP($B982,LT!$AH$7:$AN$3006,G$22,FALSE)</f>
        <v/>
      </c>
      <c r="H982" s="46" t="str">
        <f>VLOOKUP($B982,LT!$AH$7:$AN$3006,H$22,FALSE)</f>
        <v/>
      </c>
      <c r="I982" s="18">
        <v>959</v>
      </c>
    </row>
    <row r="983" spans="2:9" ht="30" customHeight="1" thickTop="1" thickBot="1" x14ac:dyDescent="0.3">
      <c r="B983" s="33">
        <f>LARGE(LT!$AH$7:$AH$3006,I983)</f>
        <v>4.0409999999997101E-2</v>
      </c>
      <c r="C983" s="46" t="str">
        <f>VLOOKUP($B983,LT!$AH$7:$AN$3006,C$22,FALSE)</f>
        <v/>
      </c>
      <c r="D983" s="46" t="str">
        <f>VLOOKUP($B983,LT!$AH$7:$AN$3006,D$22,FALSE)</f>
        <v/>
      </c>
      <c r="E983" s="132" t="str">
        <f>VLOOKUP($B983,LT!$AH$7:$AN$3006,E$22,FALSE)</f>
        <v/>
      </c>
      <c r="F983" s="132" t="str">
        <f>VLOOKUP($B983,LT!$AH$7:$AN$3006,F$22,FALSE)</f>
        <v/>
      </c>
      <c r="G983" s="46" t="str">
        <f>VLOOKUP($B983,LT!$AH$7:$AN$3006,G$22,FALSE)</f>
        <v/>
      </c>
      <c r="H983" s="46" t="str">
        <f>VLOOKUP($B983,LT!$AH$7:$AN$3006,H$22,FALSE)</f>
        <v/>
      </c>
      <c r="I983" s="18">
        <v>960</v>
      </c>
    </row>
    <row r="984" spans="2:9" ht="30" customHeight="1" thickTop="1" thickBot="1" x14ac:dyDescent="0.3">
      <c r="B984" s="33">
        <f>LARGE(LT!$AH$7:$AH$3006,I984)</f>
        <v>4.0399999999997098E-2</v>
      </c>
      <c r="C984" s="46" t="str">
        <f>VLOOKUP($B984,LT!$AH$7:$AN$3006,C$22,FALSE)</f>
        <v/>
      </c>
      <c r="D984" s="46" t="str">
        <f>VLOOKUP($B984,LT!$AH$7:$AN$3006,D$22,FALSE)</f>
        <v/>
      </c>
      <c r="E984" s="132" t="str">
        <f>VLOOKUP($B984,LT!$AH$7:$AN$3006,E$22,FALSE)</f>
        <v/>
      </c>
      <c r="F984" s="132" t="str">
        <f>VLOOKUP($B984,LT!$AH$7:$AN$3006,F$22,FALSE)</f>
        <v/>
      </c>
      <c r="G984" s="46" t="str">
        <f>VLOOKUP($B984,LT!$AH$7:$AN$3006,G$22,FALSE)</f>
        <v/>
      </c>
      <c r="H984" s="46" t="str">
        <f>VLOOKUP($B984,LT!$AH$7:$AN$3006,H$22,FALSE)</f>
        <v/>
      </c>
      <c r="I984" s="18">
        <v>961</v>
      </c>
    </row>
    <row r="985" spans="2:9" ht="30" customHeight="1" thickTop="1" thickBot="1" x14ac:dyDescent="0.3">
      <c r="B985" s="33">
        <f>LARGE(LT!$AH$7:$AH$3006,I985)</f>
        <v>4.0389999999997102E-2</v>
      </c>
      <c r="C985" s="46" t="str">
        <f>VLOOKUP($B985,LT!$AH$7:$AN$3006,C$22,FALSE)</f>
        <v/>
      </c>
      <c r="D985" s="46" t="str">
        <f>VLOOKUP($B985,LT!$AH$7:$AN$3006,D$22,FALSE)</f>
        <v/>
      </c>
      <c r="E985" s="132" t="str">
        <f>VLOOKUP($B985,LT!$AH$7:$AN$3006,E$22,FALSE)</f>
        <v/>
      </c>
      <c r="F985" s="132" t="str">
        <f>VLOOKUP($B985,LT!$AH$7:$AN$3006,F$22,FALSE)</f>
        <v/>
      </c>
      <c r="G985" s="46" t="str">
        <f>VLOOKUP($B985,LT!$AH$7:$AN$3006,G$22,FALSE)</f>
        <v/>
      </c>
      <c r="H985" s="46" t="str">
        <f>VLOOKUP($B985,LT!$AH$7:$AN$3006,H$22,FALSE)</f>
        <v/>
      </c>
      <c r="I985" s="18">
        <v>962</v>
      </c>
    </row>
    <row r="986" spans="2:9" ht="30" customHeight="1" thickTop="1" thickBot="1" x14ac:dyDescent="0.3">
      <c r="B986" s="33">
        <f>LARGE(LT!$AH$7:$AH$3006,I986)</f>
        <v>4.0379999999997099E-2</v>
      </c>
      <c r="C986" s="46" t="str">
        <f>VLOOKUP($B986,LT!$AH$7:$AN$3006,C$22,FALSE)</f>
        <v/>
      </c>
      <c r="D986" s="46" t="str">
        <f>VLOOKUP($B986,LT!$AH$7:$AN$3006,D$22,FALSE)</f>
        <v/>
      </c>
      <c r="E986" s="132" t="str">
        <f>VLOOKUP($B986,LT!$AH$7:$AN$3006,E$22,FALSE)</f>
        <v/>
      </c>
      <c r="F986" s="132" t="str">
        <f>VLOOKUP($B986,LT!$AH$7:$AN$3006,F$22,FALSE)</f>
        <v/>
      </c>
      <c r="G986" s="46" t="str">
        <f>VLOOKUP($B986,LT!$AH$7:$AN$3006,G$22,FALSE)</f>
        <v/>
      </c>
      <c r="H986" s="46" t="str">
        <f>VLOOKUP($B986,LT!$AH$7:$AN$3006,H$22,FALSE)</f>
        <v/>
      </c>
      <c r="I986" s="18">
        <v>963</v>
      </c>
    </row>
    <row r="987" spans="2:9" ht="30" customHeight="1" thickTop="1" thickBot="1" x14ac:dyDescent="0.3">
      <c r="B987" s="33">
        <f>LARGE(LT!$AH$7:$AH$3006,I987)</f>
        <v>4.0369999999997103E-2</v>
      </c>
      <c r="C987" s="46" t="str">
        <f>VLOOKUP($B987,LT!$AH$7:$AN$3006,C$22,FALSE)</f>
        <v/>
      </c>
      <c r="D987" s="46" t="str">
        <f>VLOOKUP($B987,LT!$AH$7:$AN$3006,D$22,FALSE)</f>
        <v/>
      </c>
      <c r="E987" s="132" t="str">
        <f>VLOOKUP($B987,LT!$AH$7:$AN$3006,E$22,FALSE)</f>
        <v/>
      </c>
      <c r="F987" s="132" t="str">
        <f>VLOOKUP($B987,LT!$AH$7:$AN$3006,F$22,FALSE)</f>
        <v/>
      </c>
      <c r="G987" s="46" t="str">
        <f>VLOOKUP($B987,LT!$AH$7:$AN$3006,G$22,FALSE)</f>
        <v/>
      </c>
      <c r="H987" s="46" t="str">
        <f>VLOOKUP($B987,LT!$AH$7:$AN$3006,H$22,FALSE)</f>
        <v/>
      </c>
      <c r="I987" s="18">
        <v>964</v>
      </c>
    </row>
    <row r="988" spans="2:9" ht="30" customHeight="1" thickTop="1" thickBot="1" x14ac:dyDescent="0.3">
      <c r="B988" s="33">
        <f>LARGE(LT!$AH$7:$AH$3006,I988)</f>
        <v>4.03599999999971E-2</v>
      </c>
      <c r="C988" s="46" t="str">
        <f>VLOOKUP($B988,LT!$AH$7:$AN$3006,C$22,FALSE)</f>
        <v/>
      </c>
      <c r="D988" s="46" t="str">
        <f>VLOOKUP($B988,LT!$AH$7:$AN$3006,D$22,FALSE)</f>
        <v/>
      </c>
      <c r="E988" s="132" t="str">
        <f>VLOOKUP($B988,LT!$AH$7:$AN$3006,E$22,FALSE)</f>
        <v/>
      </c>
      <c r="F988" s="132" t="str">
        <f>VLOOKUP($B988,LT!$AH$7:$AN$3006,F$22,FALSE)</f>
        <v/>
      </c>
      <c r="G988" s="46" t="str">
        <f>VLOOKUP($B988,LT!$AH$7:$AN$3006,G$22,FALSE)</f>
        <v/>
      </c>
      <c r="H988" s="46" t="str">
        <f>VLOOKUP($B988,LT!$AH$7:$AN$3006,H$22,FALSE)</f>
        <v/>
      </c>
      <c r="I988" s="18">
        <v>965</v>
      </c>
    </row>
    <row r="989" spans="2:9" ht="30" customHeight="1" thickTop="1" thickBot="1" x14ac:dyDescent="0.3">
      <c r="B989" s="33">
        <f>LARGE(LT!$AH$7:$AH$3006,I989)</f>
        <v>4.0349999999997103E-2</v>
      </c>
      <c r="C989" s="46" t="str">
        <f>VLOOKUP($B989,LT!$AH$7:$AN$3006,C$22,FALSE)</f>
        <v/>
      </c>
      <c r="D989" s="46" t="str">
        <f>VLOOKUP($B989,LT!$AH$7:$AN$3006,D$22,FALSE)</f>
        <v/>
      </c>
      <c r="E989" s="132" t="str">
        <f>VLOOKUP($B989,LT!$AH$7:$AN$3006,E$22,FALSE)</f>
        <v/>
      </c>
      <c r="F989" s="132" t="str">
        <f>VLOOKUP($B989,LT!$AH$7:$AN$3006,F$22,FALSE)</f>
        <v/>
      </c>
      <c r="G989" s="46" t="str">
        <f>VLOOKUP($B989,LT!$AH$7:$AN$3006,G$22,FALSE)</f>
        <v/>
      </c>
      <c r="H989" s="46" t="str">
        <f>VLOOKUP($B989,LT!$AH$7:$AN$3006,H$22,FALSE)</f>
        <v/>
      </c>
      <c r="I989" s="18">
        <v>966</v>
      </c>
    </row>
    <row r="990" spans="2:9" ht="30" customHeight="1" thickTop="1" thickBot="1" x14ac:dyDescent="0.3">
      <c r="B990" s="33">
        <f>LARGE(LT!$AH$7:$AH$3006,I990)</f>
        <v>4.0339999999997003E-2</v>
      </c>
      <c r="C990" s="46" t="str">
        <f>VLOOKUP($B990,LT!$AH$7:$AN$3006,C$22,FALSE)</f>
        <v/>
      </c>
      <c r="D990" s="46" t="str">
        <f>VLOOKUP($B990,LT!$AH$7:$AN$3006,D$22,FALSE)</f>
        <v/>
      </c>
      <c r="E990" s="132" t="str">
        <f>VLOOKUP($B990,LT!$AH$7:$AN$3006,E$22,FALSE)</f>
        <v/>
      </c>
      <c r="F990" s="132" t="str">
        <f>VLOOKUP($B990,LT!$AH$7:$AN$3006,F$22,FALSE)</f>
        <v/>
      </c>
      <c r="G990" s="46" t="str">
        <f>VLOOKUP($B990,LT!$AH$7:$AN$3006,G$22,FALSE)</f>
        <v/>
      </c>
      <c r="H990" s="46" t="str">
        <f>VLOOKUP($B990,LT!$AH$7:$AN$3006,H$22,FALSE)</f>
        <v/>
      </c>
      <c r="I990" s="18">
        <v>967</v>
      </c>
    </row>
    <row r="991" spans="2:9" ht="30" customHeight="1" thickTop="1" thickBot="1" x14ac:dyDescent="0.3">
      <c r="B991" s="33">
        <f>LARGE(LT!$AH$7:$AH$3006,I991)</f>
        <v>4.0329999999997E-2</v>
      </c>
      <c r="C991" s="46" t="str">
        <f>VLOOKUP($B991,LT!$AH$7:$AN$3006,C$22,FALSE)</f>
        <v/>
      </c>
      <c r="D991" s="46" t="str">
        <f>VLOOKUP($B991,LT!$AH$7:$AN$3006,D$22,FALSE)</f>
        <v/>
      </c>
      <c r="E991" s="132" t="str">
        <f>VLOOKUP($B991,LT!$AH$7:$AN$3006,E$22,FALSE)</f>
        <v/>
      </c>
      <c r="F991" s="132" t="str">
        <f>VLOOKUP($B991,LT!$AH$7:$AN$3006,F$22,FALSE)</f>
        <v/>
      </c>
      <c r="G991" s="46" t="str">
        <f>VLOOKUP($B991,LT!$AH$7:$AN$3006,G$22,FALSE)</f>
        <v/>
      </c>
      <c r="H991" s="46" t="str">
        <f>VLOOKUP($B991,LT!$AH$7:$AN$3006,H$22,FALSE)</f>
        <v/>
      </c>
      <c r="I991" s="18">
        <v>968</v>
      </c>
    </row>
    <row r="992" spans="2:9" ht="30" customHeight="1" thickTop="1" thickBot="1" x14ac:dyDescent="0.3">
      <c r="B992" s="33">
        <f>LARGE(LT!$AH$7:$AH$3006,I992)</f>
        <v>4.0319999999996997E-2</v>
      </c>
      <c r="C992" s="46" t="str">
        <f>VLOOKUP($B992,LT!$AH$7:$AN$3006,C$22,FALSE)</f>
        <v/>
      </c>
      <c r="D992" s="46" t="str">
        <f>VLOOKUP($B992,LT!$AH$7:$AN$3006,D$22,FALSE)</f>
        <v/>
      </c>
      <c r="E992" s="132" t="str">
        <f>VLOOKUP($B992,LT!$AH$7:$AN$3006,E$22,FALSE)</f>
        <v/>
      </c>
      <c r="F992" s="132" t="str">
        <f>VLOOKUP($B992,LT!$AH$7:$AN$3006,F$22,FALSE)</f>
        <v/>
      </c>
      <c r="G992" s="46" t="str">
        <f>VLOOKUP($B992,LT!$AH$7:$AN$3006,G$22,FALSE)</f>
        <v/>
      </c>
      <c r="H992" s="46" t="str">
        <f>VLOOKUP($B992,LT!$AH$7:$AN$3006,H$22,FALSE)</f>
        <v/>
      </c>
      <c r="I992" s="18">
        <v>969</v>
      </c>
    </row>
    <row r="993" spans="2:9" ht="30" customHeight="1" thickTop="1" thickBot="1" x14ac:dyDescent="0.3">
      <c r="B993" s="33">
        <f>LARGE(LT!$AH$7:$AH$3006,I993)</f>
        <v>4.0309999999997001E-2</v>
      </c>
      <c r="C993" s="46" t="str">
        <f>VLOOKUP($B993,LT!$AH$7:$AN$3006,C$22,FALSE)</f>
        <v/>
      </c>
      <c r="D993" s="46" t="str">
        <f>VLOOKUP($B993,LT!$AH$7:$AN$3006,D$22,FALSE)</f>
        <v/>
      </c>
      <c r="E993" s="132" t="str">
        <f>VLOOKUP($B993,LT!$AH$7:$AN$3006,E$22,FALSE)</f>
        <v/>
      </c>
      <c r="F993" s="132" t="str">
        <f>VLOOKUP($B993,LT!$AH$7:$AN$3006,F$22,FALSE)</f>
        <v/>
      </c>
      <c r="G993" s="46" t="str">
        <f>VLOOKUP($B993,LT!$AH$7:$AN$3006,G$22,FALSE)</f>
        <v/>
      </c>
      <c r="H993" s="46" t="str">
        <f>VLOOKUP($B993,LT!$AH$7:$AN$3006,H$22,FALSE)</f>
        <v/>
      </c>
      <c r="I993" s="18">
        <v>970</v>
      </c>
    </row>
    <row r="994" spans="2:9" ht="30" customHeight="1" thickTop="1" thickBot="1" x14ac:dyDescent="0.3">
      <c r="B994" s="33">
        <f>LARGE(LT!$AH$7:$AH$3006,I994)</f>
        <v>4.0299999999996998E-2</v>
      </c>
      <c r="C994" s="46" t="str">
        <f>VLOOKUP($B994,LT!$AH$7:$AN$3006,C$22,FALSE)</f>
        <v/>
      </c>
      <c r="D994" s="46" t="str">
        <f>VLOOKUP($B994,LT!$AH$7:$AN$3006,D$22,FALSE)</f>
        <v/>
      </c>
      <c r="E994" s="132" t="str">
        <f>VLOOKUP($B994,LT!$AH$7:$AN$3006,E$22,FALSE)</f>
        <v/>
      </c>
      <c r="F994" s="132" t="str">
        <f>VLOOKUP($B994,LT!$AH$7:$AN$3006,F$22,FALSE)</f>
        <v/>
      </c>
      <c r="G994" s="46" t="str">
        <f>VLOOKUP($B994,LT!$AH$7:$AN$3006,G$22,FALSE)</f>
        <v/>
      </c>
      <c r="H994" s="46" t="str">
        <f>VLOOKUP($B994,LT!$AH$7:$AN$3006,H$22,FALSE)</f>
        <v/>
      </c>
      <c r="I994" s="18">
        <v>971</v>
      </c>
    </row>
    <row r="995" spans="2:9" ht="30" customHeight="1" thickTop="1" thickBot="1" x14ac:dyDescent="0.3">
      <c r="B995" s="33">
        <f>LARGE(LT!$AH$7:$AH$3006,I995)</f>
        <v>4.0289999999997002E-2</v>
      </c>
      <c r="C995" s="46" t="str">
        <f>VLOOKUP($B995,LT!$AH$7:$AN$3006,C$22,FALSE)</f>
        <v/>
      </c>
      <c r="D995" s="46" t="str">
        <f>VLOOKUP($B995,LT!$AH$7:$AN$3006,D$22,FALSE)</f>
        <v/>
      </c>
      <c r="E995" s="132" t="str">
        <f>VLOOKUP($B995,LT!$AH$7:$AN$3006,E$22,FALSE)</f>
        <v/>
      </c>
      <c r="F995" s="132" t="str">
        <f>VLOOKUP($B995,LT!$AH$7:$AN$3006,F$22,FALSE)</f>
        <v/>
      </c>
      <c r="G995" s="46" t="str">
        <f>VLOOKUP($B995,LT!$AH$7:$AN$3006,G$22,FALSE)</f>
        <v/>
      </c>
      <c r="H995" s="46" t="str">
        <f>VLOOKUP($B995,LT!$AH$7:$AN$3006,H$22,FALSE)</f>
        <v/>
      </c>
      <c r="I995" s="18">
        <v>972</v>
      </c>
    </row>
    <row r="996" spans="2:9" ht="30" customHeight="1" thickTop="1" thickBot="1" x14ac:dyDescent="0.3">
      <c r="B996" s="33">
        <f>LARGE(LT!$AH$7:$AH$3006,I996)</f>
        <v>4.0279999999996999E-2</v>
      </c>
      <c r="C996" s="46" t="str">
        <f>VLOOKUP($B996,LT!$AH$7:$AN$3006,C$22,FALSE)</f>
        <v/>
      </c>
      <c r="D996" s="46" t="str">
        <f>VLOOKUP($B996,LT!$AH$7:$AN$3006,D$22,FALSE)</f>
        <v/>
      </c>
      <c r="E996" s="132" t="str">
        <f>VLOOKUP($B996,LT!$AH$7:$AN$3006,E$22,FALSE)</f>
        <v/>
      </c>
      <c r="F996" s="132" t="str">
        <f>VLOOKUP($B996,LT!$AH$7:$AN$3006,F$22,FALSE)</f>
        <v/>
      </c>
      <c r="G996" s="46" t="str">
        <f>VLOOKUP($B996,LT!$AH$7:$AN$3006,G$22,FALSE)</f>
        <v/>
      </c>
      <c r="H996" s="46" t="str">
        <f>VLOOKUP($B996,LT!$AH$7:$AN$3006,H$22,FALSE)</f>
        <v/>
      </c>
      <c r="I996" s="18">
        <v>973</v>
      </c>
    </row>
    <row r="997" spans="2:9" ht="30" customHeight="1" thickTop="1" thickBot="1" x14ac:dyDescent="0.3">
      <c r="B997" s="33">
        <f>LARGE(LT!$AH$7:$AH$3006,I997)</f>
        <v>4.0269999999997003E-2</v>
      </c>
      <c r="C997" s="46" t="str">
        <f>VLOOKUP($B997,LT!$AH$7:$AN$3006,C$22,FALSE)</f>
        <v/>
      </c>
      <c r="D997" s="46" t="str">
        <f>VLOOKUP($B997,LT!$AH$7:$AN$3006,D$22,FALSE)</f>
        <v/>
      </c>
      <c r="E997" s="132" t="str">
        <f>VLOOKUP($B997,LT!$AH$7:$AN$3006,E$22,FALSE)</f>
        <v/>
      </c>
      <c r="F997" s="132" t="str">
        <f>VLOOKUP($B997,LT!$AH$7:$AN$3006,F$22,FALSE)</f>
        <v/>
      </c>
      <c r="G997" s="46" t="str">
        <f>VLOOKUP($B997,LT!$AH$7:$AN$3006,G$22,FALSE)</f>
        <v/>
      </c>
      <c r="H997" s="46" t="str">
        <f>VLOOKUP($B997,LT!$AH$7:$AN$3006,H$22,FALSE)</f>
        <v/>
      </c>
      <c r="I997" s="18">
        <v>974</v>
      </c>
    </row>
    <row r="998" spans="2:9" ht="30" customHeight="1" thickTop="1" thickBot="1" x14ac:dyDescent="0.3">
      <c r="B998" s="33">
        <f>LARGE(LT!$AH$7:$AH$3006,I998)</f>
        <v>4.0259999999997E-2</v>
      </c>
      <c r="C998" s="46" t="str">
        <f>VLOOKUP($B998,LT!$AH$7:$AN$3006,C$22,FALSE)</f>
        <v/>
      </c>
      <c r="D998" s="46" t="str">
        <f>VLOOKUP($B998,LT!$AH$7:$AN$3006,D$22,FALSE)</f>
        <v/>
      </c>
      <c r="E998" s="132" t="str">
        <f>VLOOKUP($B998,LT!$AH$7:$AN$3006,E$22,FALSE)</f>
        <v/>
      </c>
      <c r="F998" s="132" t="str">
        <f>VLOOKUP($B998,LT!$AH$7:$AN$3006,F$22,FALSE)</f>
        <v/>
      </c>
      <c r="G998" s="46" t="str">
        <f>VLOOKUP($B998,LT!$AH$7:$AN$3006,G$22,FALSE)</f>
        <v/>
      </c>
      <c r="H998" s="46" t="str">
        <f>VLOOKUP($B998,LT!$AH$7:$AN$3006,H$22,FALSE)</f>
        <v/>
      </c>
      <c r="I998" s="18">
        <v>975</v>
      </c>
    </row>
    <row r="999" spans="2:9" ht="30" customHeight="1" thickTop="1" thickBot="1" x14ac:dyDescent="0.3">
      <c r="B999" s="33">
        <f>LARGE(LT!$AH$7:$AH$3006,I999)</f>
        <v>4.0249999999997003E-2</v>
      </c>
      <c r="C999" s="46" t="str">
        <f>VLOOKUP($B999,LT!$AH$7:$AN$3006,C$22,FALSE)</f>
        <v/>
      </c>
      <c r="D999" s="46" t="str">
        <f>VLOOKUP($B999,LT!$AH$7:$AN$3006,D$22,FALSE)</f>
        <v/>
      </c>
      <c r="E999" s="132" t="str">
        <f>VLOOKUP($B999,LT!$AH$7:$AN$3006,E$22,FALSE)</f>
        <v/>
      </c>
      <c r="F999" s="132" t="str">
        <f>VLOOKUP($B999,LT!$AH$7:$AN$3006,F$22,FALSE)</f>
        <v/>
      </c>
      <c r="G999" s="46" t="str">
        <f>VLOOKUP($B999,LT!$AH$7:$AN$3006,G$22,FALSE)</f>
        <v/>
      </c>
      <c r="H999" s="46" t="str">
        <f>VLOOKUP($B999,LT!$AH$7:$AN$3006,H$22,FALSE)</f>
        <v/>
      </c>
      <c r="I999" s="18">
        <v>976</v>
      </c>
    </row>
    <row r="1000" spans="2:9" ht="30" customHeight="1" thickTop="1" thickBot="1" x14ac:dyDescent="0.3">
      <c r="B1000" s="33">
        <f>LARGE(LT!$AH$7:$AH$3006,I1000)</f>
        <v>4.0239999999997E-2</v>
      </c>
      <c r="C1000" s="46" t="str">
        <f>VLOOKUP($B1000,LT!$AH$7:$AN$3006,C$22,FALSE)</f>
        <v/>
      </c>
      <c r="D1000" s="46" t="str">
        <f>VLOOKUP($B1000,LT!$AH$7:$AN$3006,D$22,FALSE)</f>
        <v/>
      </c>
      <c r="E1000" s="132" t="str">
        <f>VLOOKUP($B1000,LT!$AH$7:$AN$3006,E$22,FALSE)</f>
        <v/>
      </c>
      <c r="F1000" s="132" t="str">
        <f>VLOOKUP($B1000,LT!$AH$7:$AN$3006,F$22,FALSE)</f>
        <v/>
      </c>
      <c r="G1000" s="46" t="str">
        <f>VLOOKUP($B1000,LT!$AH$7:$AN$3006,G$22,FALSE)</f>
        <v/>
      </c>
      <c r="H1000" s="46" t="str">
        <f>VLOOKUP($B1000,LT!$AH$7:$AN$3006,H$22,FALSE)</f>
        <v/>
      </c>
      <c r="I1000" s="18">
        <v>977</v>
      </c>
    </row>
    <row r="1001" spans="2:9" ht="30" customHeight="1" thickTop="1" thickBot="1" x14ac:dyDescent="0.3">
      <c r="B1001" s="33">
        <f>LARGE(LT!$AH$7:$AH$3006,I1001)</f>
        <v>4.0229999999996997E-2</v>
      </c>
      <c r="C1001" s="46" t="str">
        <f>VLOOKUP($B1001,LT!$AH$7:$AN$3006,C$22,FALSE)</f>
        <v/>
      </c>
      <c r="D1001" s="46" t="str">
        <f>VLOOKUP($B1001,LT!$AH$7:$AN$3006,D$22,FALSE)</f>
        <v/>
      </c>
      <c r="E1001" s="132" t="str">
        <f>VLOOKUP($B1001,LT!$AH$7:$AN$3006,E$22,FALSE)</f>
        <v/>
      </c>
      <c r="F1001" s="132" t="str">
        <f>VLOOKUP($B1001,LT!$AH$7:$AN$3006,F$22,FALSE)</f>
        <v/>
      </c>
      <c r="G1001" s="46" t="str">
        <f>VLOOKUP($B1001,LT!$AH$7:$AN$3006,G$22,FALSE)</f>
        <v/>
      </c>
      <c r="H1001" s="46" t="str">
        <f>VLOOKUP($B1001,LT!$AH$7:$AN$3006,H$22,FALSE)</f>
        <v/>
      </c>
      <c r="I1001" s="18">
        <v>978</v>
      </c>
    </row>
    <row r="1002" spans="2:9" ht="30" customHeight="1" thickTop="1" thickBot="1" x14ac:dyDescent="0.3">
      <c r="B1002" s="33">
        <f>LARGE(LT!$AH$7:$AH$3006,I1002)</f>
        <v>4.0219999999997001E-2</v>
      </c>
      <c r="C1002" s="46" t="str">
        <f>VLOOKUP($B1002,LT!$AH$7:$AN$3006,C$22,FALSE)</f>
        <v/>
      </c>
      <c r="D1002" s="46" t="str">
        <f>VLOOKUP($B1002,LT!$AH$7:$AN$3006,D$22,FALSE)</f>
        <v/>
      </c>
      <c r="E1002" s="132" t="str">
        <f>VLOOKUP($B1002,LT!$AH$7:$AN$3006,E$22,FALSE)</f>
        <v/>
      </c>
      <c r="F1002" s="132" t="str">
        <f>VLOOKUP($B1002,LT!$AH$7:$AN$3006,F$22,FALSE)</f>
        <v/>
      </c>
      <c r="G1002" s="46" t="str">
        <f>VLOOKUP($B1002,LT!$AH$7:$AN$3006,G$22,FALSE)</f>
        <v/>
      </c>
      <c r="H1002" s="46" t="str">
        <f>VLOOKUP($B1002,LT!$AH$7:$AN$3006,H$22,FALSE)</f>
        <v/>
      </c>
      <c r="I1002" s="18">
        <v>979</v>
      </c>
    </row>
    <row r="1003" spans="2:9" ht="30" customHeight="1" thickTop="1" thickBot="1" x14ac:dyDescent="0.3">
      <c r="B1003" s="33">
        <f>LARGE(LT!$AH$7:$AH$3006,I1003)</f>
        <v>4.0209999999996998E-2</v>
      </c>
      <c r="C1003" s="46" t="str">
        <f>VLOOKUP($B1003,LT!$AH$7:$AN$3006,C$22,FALSE)</f>
        <v/>
      </c>
      <c r="D1003" s="46" t="str">
        <f>VLOOKUP($B1003,LT!$AH$7:$AN$3006,D$22,FALSE)</f>
        <v/>
      </c>
      <c r="E1003" s="132" t="str">
        <f>VLOOKUP($B1003,LT!$AH$7:$AN$3006,E$22,FALSE)</f>
        <v/>
      </c>
      <c r="F1003" s="132" t="str">
        <f>VLOOKUP($B1003,LT!$AH$7:$AN$3006,F$22,FALSE)</f>
        <v/>
      </c>
      <c r="G1003" s="46" t="str">
        <f>VLOOKUP($B1003,LT!$AH$7:$AN$3006,G$22,FALSE)</f>
        <v/>
      </c>
      <c r="H1003" s="46" t="str">
        <f>VLOOKUP($B1003,LT!$AH$7:$AN$3006,H$22,FALSE)</f>
        <v/>
      </c>
      <c r="I1003" s="18">
        <v>980</v>
      </c>
    </row>
    <row r="1004" spans="2:9" ht="30" customHeight="1" thickTop="1" thickBot="1" x14ac:dyDescent="0.3">
      <c r="B1004" s="33">
        <f>LARGE(LT!$AH$7:$AH$3006,I1004)</f>
        <v>4.0199999999997002E-2</v>
      </c>
      <c r="C1004" s="46" t="str">
        <f>VLOOKUP($B1004,LT!$AH$7:$AN$3006,C$22,FALSE)</f>
        <v/>
      </c>
      <c r="D1004" s="46" t="str">
        <f>VLOOKUP($B1004,LT!$AH$7:$AN$3006,D$22,FALSE)</f>
        <v/>
      </c>
      <c r="E1004" s="132" t="str">
        <f>VLOOKUP($B1004,LT!$AH$7:$AN$3006,E$22,FALSE)</f>
        <v/>
      </c>
      <c r="F1004" s="132" t="str">
        <f>VLOOKUP($B1004,LT!$AH$7:$AN$3006,F$22,FALSE)</f>
        <v/>
      </c>
      <c r="G1004" s="46" t="str">
        <f>VLOOKUP($B1004,LT!$AH$7:$AN$3006,G$22,FALSE)</f>
        <v/>
      </c>
      <c r="H1004" s="46" t="str">
        <f>VLOOKUP($B1004,LT!$AH$7:$AN$3006,H$22,FALSE)</f>
        <v/>
      </c>
      <c r="I1004" s="18">
        <v>981</v>
      </c>
    </row>
    <row r="1005" spans="2:9" ht="30" customHeight="1" thickTop="1" thickBot="1" x14ac:dyDescent="0.3">
      <c r="B1005" s="33">
        <f>LARGE(LT!$AH$7:$AH$3006,I1005)</f>
        <v>4.0189999999996999E-2</v>
      </c>
      <c r="C1005" s="46" t="str">
        <f>VLOOKUP($B1005,LT!$AH$7:$AN$3006,C$22,FALSE)</f>
        <v/>
      </c>
      <c r="D1005" s="46" t="str">
        <f>VLOOKUP($B1005,LT!$AH$7:$AN$3006,D$22,FALSE)</f>
        <v/>
      </c>
      <c r="E1005" s="132" t="str">
        <f>VLOOKUP($B1005,LT!$AH$7:$AN$3006,E$22,FALSE)</f>
        <v/>
      </c>
      <c r="F1005" s="132" t="str">
        <f>VLOOKUP($B1005,LT!$AH$7:$AN$3006,F$22,FALSE)</f>
        <v/>
      </c>
      <c r="G1005" s="46" t="str">
        <f>VLOOKUP($B1005,LT!$AH$7:$AN$3006,G$22,FALSE)</f>
        <v/>
      </c>
      <c r="H1005" s="46" t="str">
        <f>VLOOKUP($B1005,LT!$AH$7:$AN$3006,H$22,FALSE)</f>
        <v/>
      </c>
      <c r="I1005" s="18">
        <v>982</v>
      </c>
    </row>
    <row r="1006" spans="2:9" ht="30" customHeight="1" thickTop="1" thickBot="1" x14ac:dyDescent="0.3">
      <c r="B1006" s="33">
        <f>LARGE(LT!$AH$7:$AH$3006,I1006)</f>
        <v>4.0179999999997003E-2</v>
      </c>
      <c r="C1006" s="46" t="str">
        <f>VLOOKUP($B1006,LT!$AH$7:$AN$3006,C$22,FALSE)</f>
        <v/>
      </c>
      <c r="D1006" s="46" t="str">
        <f>VLOOKUP($B1006,LT!$AH$7:$AN$3006,D$22,FALSE)</f>
        <v/>
      </c>
      <c r="E1006" s="132" t="str">
        <f>VLOOKUP($B1006,LT!$AH$7:$AN$3006,E$22,FALSE)</f>
        <v/>
      </c>
      <c r="F1006" s="132" t="str">
        <f>VLOOKUP($B1006,LT!$AH$7:$AN$3006,F$22,FALSE)</f>
        <v/>
      </c>
      <c r="G1006" s="46" t="str">
        <f>VLOOKUP($B1006,LT!$AH$7:$AN$3006,G$22,FALSE)</f>
        <v/>
      </c>
      <c r="H1006" s="46" t="str">
        <f>VLOOKUP($B1006,LT!$AH$7:$AN$3006,H$22,FALSE)</f>
        <v/>
      </c>
      <c r="I1006" s="18">
        <v>983</v>
      </c>
    </row>
    <row r="1007" spans="2:9" ht="30" customHeight="1" thickTop="1" thickBot="1" x14ac:dyDescent="0.3">
      <c r="B1007" s="33">
        <f>LARGE(LT!$AH$7:$AH$3006,I1007)</f>
        <v>4.0169999999997E-2</v>
      </c>
      <c r="C1007" s="46" t="str">
        <f>VLOOKUP($B1007,LT!$AH$7:$AN$3006,C$22,FALSE)</f>
        <v/>
      </c>
      <c r="D1007" s="46" t="str">
        <f>VLOOKUP($B1007,LT!$AH$7:$AN$3006,D$22,FALSE)</f>
        <v/>
      </c>
      <c r="E1007" s="132" t="str">
        <f>VLOOKUP($B1007,LT!$AH$7:$AN$3006,E$22,FALSE)</f>
        <v/>
      </c>
      <c r="F1007" s="132" t="str">
        <f>VLOOKUP($B1007,LT!$AH$7:$AN$3006,F$22,FALSE)</f>
        <v/>
      </c>
      <c r="G1007" s="46" t="str">
        <f>VLOOKUP($B1007,LT!$AH$7:$AN$3006,G$22,FALSE)</f>
        <v/>
      </c>
      <c r="H1007" s="46" t="str">
        <f>VLOOKUP($B1007,LT!$AH$7:$AN$3006,H$22,FALSE)</f>
        <v/>
      </c>
      <c r="I1007" s="18">
        <v>984</v>
      </c>
    </row>
    <row r="1008" spans="2:9" ht="30" customHeight="1" thickTop="1" thickBot="1" x14ac:dyDescent="0.3">
      <c r="B1008" s="33">
        <f>LARGE(LT!$AH$7:$AH$3006,I1008)</f>
        <v>4.0159999999996997E-2</v>
      </c>
      <c r="C1008" s="46" t="str">
        <f>VLOOKUP($B1008,LT!$AH$7:$AN$3006,C$22,FALSE)</f>
        <v/>
      </c>
      <c r="D1008" s="46" t="str">
        <f>VLOOKUP($B1008,LT!$AH$7:$AN$3006,D$22,FALSE)</f>
        <v/>
      </c>
      <c r="E1008" s="132" t="str">
        <f>VLOOKUP($B1008,LT!$AH$7:$AN$3006,E$22,FALSE)</f>
        <v/>
      </c>
      <c r="F1008" s="132" t="str">
        <f>VLOOKUP($B1008,LT!$AH$7:$AN$3006,F$22,FALSE)</f>
        <v/>
      </c>
      <c r="G1008" s="46" t="str">
        <f>VLOOKUP($B1008,LT!$AH$7:$AN$3006,G$22,FALSE)</f>
        <v/>
      </c>
      <c r="H1008" s="46" t="str">
        <f>VLOOKUP($B1008,LT!$AH$7:$AN$3006,H$22,FALSE)</f>
        <v/>
      </c>
      <c r="I1008" s="18">
        <v>985</v>
      </c>
    </row>
    <row r="1009" spans="2:9" ht="30" customHeight="1" thickTop="1" thickBot="1" x14ac:dyDescent="0.3">
      <c r="B1009" s="33">
        <f>LARGE(LT!$AH$7:$AH$3006,I1009)</f>
        <v>4.0149999999997001E-2</v>
      </c>
      <c r="C1009" s="46" t="str">
        <f>VLOOKUP($B1009,LT!$AH$7:$AN$3006,C$22,FALSE)</f>
        <v/>
      </c>
      <c r="D1009" s="46" t="str">
        <f>VLOOKUP($B1009,LT!$AH$7:$AN$3006,D$22,FALSE)</f>
        <v/>
      </c>
      <c r="E1009" s="132" t="str">
        <f>VLOOKUP($B1009,LT!$AH$7:$AN$3006,E$22,FALSE)</f>
        <v/>
      </c>
      <c r="F1009" s="132" t="str">
        <f>VLOOKUP($B1009,LT!$AH$7:$AN$3006,F$22,FALSE)</f>
        <v/>
      </c>
      <c r="G1009" s="46" t="str">
        <f>VLOOKUP($B1009,LT!$AH$7:$AN$3006,G$22,FALSE)</f>
        <v/>
      </c>
      <c r="H1009" s="46" t="str">
        <f>VLOOKUP($B1009,LT!$AH$7:$AN$3006,H$22,FALSE)</f>
        <v/>
      </c>
      <c r="I1009" s="18">
        <v>986</v>
      </c>
    </row>
    <row r="1010" spans="2:9" ht="30" customHeight="1" thickTop="1" thickBot="1" x14ac:dyDescent="0.3">
      <c r="B1010" s="33">
        <f>LARGE(LT!$AH$7:$AH$3006,I1010)</f>
        <v>4.0139999999996998E-2</v>
      </c>
      <c r="C1010" s="46" t="str">
        <f>VLOOKUP($B1010,LT!$AH$7:$AN$3006,C$22,FALSE)</f>
        <v/>
      </c>
      <c r="D1010" s="46" t="str">
        <f>VLOOKUP($B1010,LT!$AH$7:$AN$3006,D$22,FALSE)</f>
        <v/>
      </c>
      <c r="E1010" s="132" t="str">
        <f>VLOOKUP($B1010,LT!$AH$7:$AN$3006,E$22,FALSE)</f>
        <v/>
      </c>
      <c r="F1010" s="132" t="str">
        <f>VLOOKUP($B1010,LT!$AH$7:$AN$3006,F$22,FALSE)</f>
        <v/>
      </c>
      <c r="G1010" s="46" t="str">
        <f>VLOOKUP($B1010,LT!$AH$7:$AN$3006,G$22,FALSE)</f>
        <v/>
      </c>
      <c r="H1010" s="46" t="str">
        <f>VLOOKUP($B1010,LT!$AH$7:$AN$3006,H$22,FALSE)</f>
        <v/>
      </c>
      <c r="I1010" s="18">
        <v>987</v>
      </c>
    </row>
    <row r="1011" spans="2:9" ht="30" customHeight="1" thickTop="1" thickBot="1" x14ac:dyDescent="0.3">
      <c r="B1011" s="33">
        <f>LARGE(LT!$AH$7:$AH$3006,I1011)</f>
        <v>4.0129999999997001E-2</v>
      </c>
      <c r="C1011" s="46" t="str">
        <f>VLOOKUP($B1011,LT!$AH$7:$AN$3006,C$22,FALSE)</f>
        <v/>
      </c>
      <c r="D1011" s="46" t="str">
        <f>VLOOKUP($B1011,LT!$AH$7:$AN$3006,D$22,FALSE)</f>
        <v/>
      </c>
      <c r="E1011" s="132" t="str">
        <f>VLOOKUP($B1011,LT!$AH$7:$AN$3006,E$22,FALSE)</f>
        <v/>
      </c>
      <c r="F1011" s="132" t="str">
        <f>VLOOKUP($B1011,LT!$AH$7:$AN$3006,F$22,FALSE)</f>
        <v/>
      </c>
      <c r="G1011" s="46" t="str">
        <f>VLOOKUP($B1011,LT!$AH$7:$AN$3006,G$22,FALSE)</f>
        <v/>
      </c>
      <c r="H1011" s="46" t="str">
        <f>VLOOKUP($B1011,LT!$AH$7:$AN$3006,H$22,FALSE)</f>
        <v/>
      </c>
      <c r="I1011" s="18">
        <v>988</v>
      </c>
    </row>
    <row r="1012" spans="2:9" ht="30" customHeight="1" thickTop="1" thickBot="1" x14ac:dyDescent="0.3">
      <c r="B1012" s="33">
        <f>LARGE(LT!$AH$7:$AH$3006,I1012)</f>
        <v>4.0119999999996998E-2</v>
      </c>
      <c r="C1012" s="46" t="str">
        <f>VLOOKUP($B1012,LT!$AH$7:$AN$3006,C$22,FALSE)</f>
        <v/>
      </c>
      <c r="D1012" s="46" t="str">
        <f>VLOOKUP($B1012,LT!$AH$7:$AN$3006,D$22,FALSE)</f>
        <v/>
      </c>
      <c r="E1012" s="132" t="str">
        <f>VLOOKUP($B1012,LT!$AH$7:$AN$3006,E$22,FALSE)</f>
        <v/>
      </c>
      <c r="F1012" s="132" t="str">
        <f>VLOOKUP($B1012,LT!$AH$7:$AN$3006,F$22,FALSE)</f>
        <v/>
      </c>
      <c r="G1012" s="46" t="str">
        <f>VLOOKUP($B1012,LT!$AH$7:$AN$3006,G$22,FALSE)</f>
        <v/>
      </c>
      <c r="H1012" s="46" t="str">
        <f>VLOOKUP($B1012,LT!$AH$7:$AN$3006,H$22,FALSE)</f>
        <v/>
      </c>
      <c r="I1012" s="18">
        <v>989</v>
      </c>
    </row>
    <row r="1013" spans="2:9" ht="30" customHeight="1" thickTop="1" thickBot="1" x14ac:dyDescent="0.3">
      <c r="B1013" s="33">
        <f>LARGE(LT!$AH$7:$AH$3006,I1013)</f>
        <v>4.0109999999997002E-2</v>
      </c>
      <c r="C1013" s="46" t="str">
        <f>VLOOKUP($B1013,LT!$AH$7:$AN$3006,C$22,FALSE)</f>
        <v/>
      </c>
      <c r="D1013" s="46" t="str">
        <f>VLOOKUP($B1013,LT!$AH$7:$AN$3006,D$22,FALSE)</f>
        <v/>
      </c>
      <c r="E1013" s="132" t="str">
        <f>VLOOKUP($B1013,LT!$AH$7:$AN$3006,E$22,FALSE)</f>
        <v/>
      </c>
      <c r="F1013" s="132" t="str">
        <f>VLOOKUP($B1013,LT!$AH$7:$AN$3006,F$22,FALSE)</f>
        <v/>
      </c>
      <c r="G1013" s="46" t="str">
        <f>VLOOKUP($B1013,LT!$AH$7:$AN$3006,G$22,FALSE)</f>
        <v/>
      </c>
      <c r="H1013" s="46" t="str">
        <f>VLOOKUP($B1013,LT!$AH$7:$AN$3006,H$22,FALSE)</f>
        <v/>
      </c>
      <c r="I1013" s="18">
        <v>990</v>
      </c>
    </row>
    <row r="1014" spans="2:9" ht="30" customHeight="1" thickTop="1" thickBot="1" x14ac:dyDescent="0.3">
      <c r="B1014" s="33">
        <f>LARGE(LT!$AH$7:$AH$3006,I1014)</f>
        <v>4.0099999999996999E-2</v>
      </c>
      <c r="C1014" s="46" t="str">
        <f>VLOOKUP($B1014,LT!$AH$7:$AN$3006,C$22,FALSE)</f>
        <v/>
      </c>
      <c r="D1014" s="46" t="str">
        <f>VLOOKUP($B1014,LT!$AH$7:$AN$3006,D$22,FALSE)</f>
        <v/>
      </c>
      <c r="E1014" s="132" t="str">
        <f>VLOOKUP($B1014,LT!$AH$7:$AN$3006,E$22,FALSE)</f>
        <v/>
      </c>
      <c r="F1014" s="132" t="str">
        <f>VLOOKUP($B1014,LT!$AH$7:$AN$3006,F$22,FALSE)</f>
        <v/>
      </c>
      <c r="G1014" s="46" t="str">
        <f>VLOOKUP($B1014,LT!$AH$7:$AN$3006,G$22,FALSE)</f>
        <v/>
      </c>
      <c r="H1014" s="46" t="str">
        <f>VLOOKUP($B1014,LT!$AH$7:$AN$3006,H$22,FALSE)</f>
        <v/>
      </c>
      <c r="I1014" s="18">
        <v>991</v>
      </c>
    </row>
    <row r="1015" spans="2:9" ht="30" customHeight="1" thickTop="1" thickBot="1" x14ac:dyDescent="0.3">
      <c r="B1015" s="33">
        <f>LARGE(LT!$AH$7:$AH$3006,I1015)</f>
        <v>4.0089999999997003E-2</v>
      </c>
      <c r="C1015" s="46" t="str">
        <f>VLOOKUP($B1015,LT!$AH$7:$AN$3006,C$22,FALSE)</f>
        <v/>
      </c>
      <c r="D1015" s="46" t="str">
        <f>VLOOKUP($B1015,LT!$AH$7:$AN$3006,D$22,FALSE)</f>
        <v/>
      </c>
      <c r="E1015" s="132" t="str">
        <f>VLOOKUP($B1015,LT!$AH$7:$AN$3006,E$22,FALSE)</f>
        <v/>
      </c>
      <c r="F1015" s="132" t="str">
        <f>VLOOKUP($B1015,LT!$AH$7:$AN$3006,F$22,FALSE)</f>
        <v/>
      </c>
      <c r="G1015" s="46" t="str">
        <f>VLOOKUP($B1015,LT!$AH$7:$AN$3006,G$22,FALSE)</f>
        <v/>
      </c>
      <c r="H1015" s="46" t="str">
        <f>VLOOKUP($B1015,LT!$AH$7:$AN$3006,H$22,FALSE)</f>
        <v/>
      </c>
      <c r="I1015" s="18">
        <v>992</v>
      </c>
    </row>
    <row r="1016" spans="2:9" ht="30" customHeight="1" thickTop="1" thickBot="1" x14ac:dyDescent="0.3">
      <c r="B1016" s="33">
        <f>LARGE(LT!$AH$7:$AH$3006,I1016)</f>
        <v>4.0079999999997E-2</v>
      </c>
      <c r="C1016" s="46" t="str">
        <f>VLOOKUP($B1016,LT!$AH$7:$AN$3006,C$22,FALSE)</f>
        <v/>
      </c>
      <c r="D1016" s="46" t="str">
        <f>VLOOKUP($B1016,LT!$AH$7:$AN$3006,D$22,FALSE)</f>
        <v/>
      </c>
      <c r="E1016" s="132" t="str">
        <f>VLOOKUP($B1016,LT!$AH$7:$AN$3006,E$22,FALSE)</f>
        <v/>
      </c>
      <c r="F1016" s="132" t="str">
        <f>VLOOKUP($B1016,LT!$AH$7:$AN$3006,F$22,FALSE)</f>
        <v/>
      </c>
      <c r="G1016" s="46" t="str">
        <f>VLOOKUP($B1016,LT!$AH$7:$AN$3006,G$22,FALSE)</f>
        <v/>
      </c>
      <c r="H1016" s="46" t="str">
        <f>VLOOKUP($B1016,LT!$AH$7:$AN$3006,H$22,FALSE)</f>
        <v/>
      </c>
      <c r="I1016" s="18">
        <v>993</v>
      </c>
    </row>
    <row r="1017" spans="2:9" ht="30" customHeight="1" thickTop="1" thickBot="1" x14ac:dyDescent="0.3">
      <c r="B1017" s="33">
        <f>LARGE(LT!$AH$7:$AH$3006,I1017)</f>
        <v>4.0069999999996997E-2</v>
      </c>
      <c r="C1017" s="46" t="str">
        <f>VLOOKUP($B1017,LT!$AH$7:$AN$3006,C$22,FALSE)</f>
        <v/>
      </c>
      <c r="D1017" s="46" t="str">
        <f>VLOOKUP($B1017,LT!$AH$7:$AN$3006,D$22,FALSE)</f>
        <v/>
      </c>
      <c r="E1017" s="132" t="str">
        <f>VLOOKUP($B1017,LT!$AH$7:$AN$3006,E$22,FALSE)</f>
        <v/>
      </c>
      <c r="F1017" s="132" t="str">
        <f>VLOOKUP($B1017,LT!$AH$7:$AN$3006,F$22,FALSE)</f>
        <v/>
      </c>
      <c r="G1017" s="46" t="str">
        <f>VLOOKUP($B1017,LT!$AH$7:$AN$3006,G$22,FALSE)</f>
        <v/>
      </c>
      <c r="H1017" s="46" t="str">
        <f>VLOOKUP($B1017,LT!$AH$7:$AN$3006,H$22,FALSE)</f>
        <v/>
      </c>
      <c r="I1017" s="18">
        <v>994</v>
      </c>
    </row>
    <row r="1018" spans="2:9" ht="30" customHeight="1" thickTop="1" thickBot="1" x14ac:dyDescent="0.3">
      <c r="B1018" s="33">
        <f>LARGE(LT!$AH$7:$AH$3006,I1018)</f>
        <v>4.0059999999997001E-2</v>
      </c>
      <c r="C1018" s="46" t="str">
        <f>VLOOKUP($B1018,LT!$AH$7:$AN$3006,C$22,FALSE)</f>
        <v/>
      </c>
      <c r="D1018" s="46" t="str">
        <f>VLOOKUP($B1018,LT!$AH$7:$AN$3006,D$22,FALSE)</f>
        <v/>
      </c>
      <c r="E1018" s="132" t="str">
        <f>VLOOKUP($B1018,LT!$AH$7:$AN$3006,E$22,FALSE)</f>
        <v/>
      </c>
      <c r="F1018" s="132" t="str">
        <f>VLOOKUP($B1018,LT!$AH$7:$AN$3006,F$22,FALSE)</f>
        <v/>
      </c>
      <c r="G1018" s="46" t="str">
        <f>VLOOKUP($B1018,LT!$AH$7:$AN$3006,G$22,FALSE)</f>
        <v/>
      </c>
      <c r="H1018" s="46" t="str">
        <f>VLOOKUP($B1018,LT!$AH$7:$AN$3006,H$22,FALSE)</f>
        <v/>
      </c>
      <c r="I1018" s="18">
        <v>995</v>
      </c>
    </row>
    <row r="1019" spans="2:9" ht="30" customHeight="1" thickTop="1" thickBot="1" x14ac:dyDescent="0.3">
      <c r="B1019" s="33">
        <f>LARGE(LT!$AH$7:$AH$3006,I1019)</f>
        <v>4.0049999999996901E-2</v>
      </c>
      <c r="C1019" s="46" t="str">
        <f>VLOOKUP($B1019,LT!$AH$7:$AN$3006,C$22,FALSE)</f>
        <v/>
      </c>
      <c r="D1019" s="46" t="str">
        <f>VLOOKUP($B1019,LT!$AH$7:$AN$3006,D$22,FALSE)</f>
        <v/>
      </c>
      <c r="E1019" s="132" t="str">
        <f>VLOOKUP($B1019,LT!$AH$7:$AN$3006,E$22,FALSE)</f>
        <v/>
      </c>
      <c r="F1019" s="132" t="str">
        <f>VLOOKUP($B1019,LT!$AH$7:$AN$3006,F$22,FALSE)</f>
        <v/>
      </c>
      <c r="G1019" s="46" t="str">
        <f>VLOOKUP($B1019,LT!$AH$7:$AN$3006,G$22,FALSE)</f>
        <v/>
      </c>
      <c r="H1019" s="46" t="str">
        <f>VLOOKUP($B1019,LT!$AH$7:$AN$3006,H$22,FALSE)</f>
        <v/>
      </c>
      <c r="I1019" s="18">
        <v>996</v>
      </c>
    </row>
    <row r="1020" spans="2:9" ht="30" customHeight="1" thickTop="1" thickBot="1" x14ac:dyDescent="0.3">
      <c r="B1020" s="33">
        <f>LARGE(LT!$AH$7:$AH$3006,I1020)</f>
        <v>4.0039999999997002E-2</v>
      </c>
      <c r="C1020" s="46" t="str">
        <f>VLOOKUP($B1020,LT!$AH$7:$AN$3006,C$22,FALSE)</f>
        <v/>
      </c>
      <c r="D1020" s="46" t="str">
        <f>VLOOKUP($B1020,LT!$AH$7:$AN$3006,D$22,FALSE)</f>
        <v/>
      </c>
      <c r="E1020" s="132" t="str">
        <f>VLOOKUP($B1020,LT!$AH$7:$AN$3006,E$22,FALSE)</f>
        <v/>
      </c>
      <c r="F1020" s="132" t="str">
        <f>VLOOKUP($B1020,LT!$AH$7:$AN$3006,F$22,FALSE)</f>
        <v/>
      </c>
      <c r="G1020" s="46" t="str">
        <f>VLOOKUP($B1020,LT!$AH$7:$AN$3006,G$22,FALSE)</f>
        <v/>
      </c>
      <c r="H1020" s="46" t="str">
        <f>VLOOKUP($B1020,LT!$AH$7:$AN$3006,H$22,FALSE)</f>
        <v/>
      </c>
      <c r="I1020" s="18">
        <v>997</v>
      </c>
    </row>
    <row r="1021" spans="2:9" ht="30" customHeight="1" thickTop="1" thickBot="1" x14ac:dyDescent="0.3">
      <c r="B1021" s="33">
        <f>LARGE(LT!$AH$7:$AH$3006,I1021)</f>
        <v>4.0029999999996999E-2</v>
      </c>
      <c r="C1021" s="46" t="str">
        <f>VLOOKUP($B1021,LT!$AH$7:$AN$3006,C$22,FALSE)</f>
        <v/>
      </c>
      <c r="D1021" s="46" t="str">
        <f>VLOOKUP($B1021,LT!$AH$7:$AN$3006,D$22,FALSE)</f>
        <v/>
      </c>
      <c r="E1021" s="132" t="str">
        <f>VLOOKUP($B1021,LT!$AH$7:$AN$3006,E$22,FALSE)</f>
        <v/>
      </c>
      <c r="F1021" s="132" t="str">
        <f>VLOOKUP($B1021,LT!$AH$7:$AN$3006,F$22,FALSE)</f>
        <v/>
      </c>
      <c r="G1021" s="46" t="str">
        <f>VLOOKUP($B1021,LT!$AH$7:$AN$3006,G$22,FALSE)</f>
        <v/>
      </c>
      <c r="H1021" s="46" t="str">
        <f>VLOOKUP($B1021,LT!$AH$7:$AN$3006,H$22,FALSE)</f>
        <v/>
      </c>
      <c r="I1021" s="18">
        <v>998</v>
      </c>
    </row>
    <row r="1022" spans="2:9" ht="30" customHeight="1" thickTop="1" thickBot="1" x14ac:dyDescent="0.3">
      <c r="B1022" s="33">
        <f>LARGE(LT!$AH$7:$AH$3006,I1022)</f>
        <v>4.0019999999996898E-2</v>
      </c>
      <c r="C1022" s="46" t="str">
        <f>VLOOKUP($B1022,LT!$AH$7:$AN$3006,C$22,FALSE)</f>
        <v/>
      </c>
      <c r="D1022" s="46" t="str">
        <f>VLOOKUP($B1022,LT!$AH$7:$AN$3006,D$22,FALSE)</f>
        <v/>
      </c>
      <c r="E1022" s="132" t="str">
        <f>VLOOKUP($B1022,LT!$AH$7:$AN$3006,E$22,FALSE)</f>
        <v/>
      </c>
      <c r="F1022" s="132" t="str">
        <f>VLOOKUP($B1022,LT!$AH$7:$AN$3006,F$22,FALSE)</f>
        <v/>
      </c>
      <c r="G1022" s="46" t="str">
        <f>VLOOKUP($B1022,LT!$AH$7:$AN$3006,G$22,FALSE)</f>
        <v/>
      </c>
      <c r="H1022" s="46" t="str">
        <f>VLOOKUP($B1022,LT!$AH$7:$AN$3006,H$22,FALSE)</f>
        <v/>
      </c>
      <c r="I1022" s="18">
        <v>999</v>
      </c>
    </row>
    <row r="1023" spans="2:9" ht="30" customHeight="1" thickTop="1" thickBot="1" x14ac:dyDescent="0.3">
      <c r="B1023" s="33">
        <f>LARGE(LT!$AH$7:$AH$3006,I1023)</f>
        <v>4.0009999999996902E-2</v>
      </c>
      <c r="C1023" s="46" t="str">
        <f>VLOOKUP($B1023,LT!$AH$7:$AN$3006,C$22,FALSE)</f>
        <v/>
      </c>
      <c r="D1023" s="46" t="str">
        <f>VLOOKUP($B1023,LT!$AH$7:$AN$3006,D$22,FALSE)</f>
        <v/>
      </c>
      <c r="E1023" s="132" t="str">
        <f>VLOOKUP($B1023,LT!$AH$7:$AN$3006,E$22,FALSE)</f>
        <v/>
      </c>
      <c r="F1023" s="132" t="str">
        <f>VLOOKUP($B1023,LT!$AH$7:$AN$3006,F$22,FALSE)</f>
        <v/>
      </c>
      <c r="G1023" s="46" t="str">
        <f>VLOOKUP($B1023,LT!$AH$7:$AN$3006,G$22,FALSE)</f>
        <v/>
      </c>
      <c r="H1023" s="46" t="str">
        <f>VLOOKUP($B1023,LT!$AH$7:$AN$3006,H$22,FALSE)</f>
        <v/>
      </c>
      <c r="I1023" s="18">
        <v>1000</v>
      </c>
    </row>
    <row r="1024" spans="2:9" ht="15.75" thickTop="1" x14ac:dyDescent="0.25"/>
  </sheetData>
  <sheetProtection password="9084" sheet="1" objects="1" scenarios="1" selectLockedCells="1"/>
  <mergeCells count="17">
    <mergeCell ref="C11:D11"/>
    <mergeCell ref="C12:D12"/>
    <mergeCell ref="F12:H12"/>
    <mergeCell ref="F11:H11"/>
    <mergeCell ref="D8:H9"/>
    <mergeCell ref="C14:D14"/>
    <mergeCell ref="C15:D15"/>
    <mergeCell ref="C16:D16"/>
    <mergeCell ref="F16:H16"/>
    <mergeCell ref="F15:H15"/>
    <mergeCell ref="F14:H14"/>
    <mergeCell ref="C17:D17"/>
    <mergeCell ref="C18:D18"/>
    <mergeCell ref="C19:D19"/>
    <mergeCell ref="F19:H19"/>
    <mergeCell ref="F18:H18"/>
    <mergeCell ref="F17:H17"/>
  </mergeCells>
  <conditionalFormatting sqref="C8:C9">
    <cfRule type="expression" dxfId="28" priority="37">
      <formula>AND($C$9&gt;=0.6,$C$9&lt;0.85)</formula>
    </cfRule>
    <cfRule type="expression" dxfId="27" priority="38">
      <formula>$C$9&gt;=0.85</formula>
    </cfRule>
  </conditionalFormatting>
  <conditionalFormatting sqref="C14">
    <cfRule type="expression" dxfId="26" priority="22">
      <formula>#REF!="SIMPLES"</formula>
    </cfRule>
  </conditionalFormatting>
  <conditionalFormatting sqref="C14">
    <cfRule type="expression" dxfId="25" priority="23">
      <formula>#REF!="TAXA"</formula>
    </cfRule>
  </conditionalFormatting>
  <conditionalFormatting sqref="C14">
    <cfRule type="expression" dxfId="24" priority="24">
      <formula>#REF!="REAL"</formula>
    </cfRule>
  </conditionalFormatting>
  <conditionalFormatting sqref="F14">
    <cfRule type="expression" dxfId="23" priority="19">
      <formula>#REF!="SIMPLES"</formula>
    </cfRule>
  </conditionalFormatting>
  <conditionalFormatting sqref="F14">
    <cfRule type="expression" dxfId="22" priority="20">
      <formula>#REF!="TAXA"</formula>
    </cfRule>
  </conditionalFormatting>
  <conditionalFormatting sqref="F14">
    <cfRule type="expression" dxfId="21" priority="21">
      <formula>#REF!="REAL"</formula>
    </cfRule>
  </conditionalFormatting>
  <conditionalFormatting sqref="H24:H1023">
    <cfRule type="cellIs" dxfId="20" priority="7" operator="equal">
      <formula>"Atrasada"</formula>
    </cfRule>
    <cfRule type="cellIs" dxfId="19" priority="8" operator="equal">
      <formula>"Concluída com atraso"</formula>
    </cfRule>
    <cfRule type="cellIs" dxfId="18" priority="9" operator="equal">
      <formula>"Concluída no prazo"</formula>
    </cfRule>
  </conditionalFormatting>
  <conditionalFormatting sqref="C24:H1023">
    <cfRule type="expression" dxfId="17" priority="5">
      <formula>$C24=""</formula>
    </cfRule>
  </conditionalFormatting>
  <dataValidations count="2">
    <dataValidation type="list" allowBlank="1" showInputMessage="1" showErrorMessage="1" sqref="D6">
      <formula1>"Janeiro,Fevereiro,Março,Abril,Maio,Junho,Julho,Agosto,Setembro,Outubro,Novembro,Dezembro"</formula1>
    </dataValidation>
    <dataValidation type="list" allowBlank="1" showInputMessage="1" showErrorMessage="1" sqref="D21">
      <formula1>$M$7:$M$36</formula1>
    </dataValidation>
  </dataValidations>
  <pageMargins left="0.25" right="0.25" top="0.75" bottom="0.75" header="0.3" footer="0.3"/>
  <pageSetup paperSize="9" scale="76" orientation="portrait" r:id="rId1"/>
  <colBreaks count="1" manualBreakCount="1">
    <brk id="8" min="3" max="1022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AB206"/>
  <sheetViews>
    <sheetView showGridLines="0" zoomScaleNormal="100" workbookViewId="0">
      <selection activeCell="D6" sqref="D6"/>
    </sheetView>
  </sheetViews>
  <sheetFormatPr defaultColWidth="9.140625" defaultRowHeight="15" x14ac:dyDescent="0.25"/>
  <cols>
    <col min="1" max="2" width="1.7109375" style="31" customWidth="1"/>
    <col min="3" max="3" width="35.7109375" style="7" customWidth="1"/>
    <col min="4" max="4" width="25.7109375" style="7" customWidth="1"/>
    <col min="5" max="12" width="9.140625" style="7" customWidth="1"/>
    <col min="13" max="26" width="9.140625" style="18" customWidth="1"/>
    <col min="27" max="28" width="9.140625" style="18"/>
    <col min="29" max="16384" width="9.140625" style="7"/>
  </cols>
  <sheetData>
    <row r="1" spans="2:28" s="55" customFormat="1" ht="30" customHeight="1" x14ac:dyDescent="0.25"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</row>
    <row r="2" spans="2:28" s="56" customFormat="1" ht="24.95" customHeight="1" x14ac:dyDescent="0.25"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</row>
    <row r="3" spans="2:28" s="57" customFormat="1" ht="20.100000000000001" customHeight="1" x14ac:dyDescent="0.25"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</row>
    <row r="4" spans="2:28" s="31" customFormat="1" ht="21.6" customHeight="1" x14ac:dyDescent="0.35">
      <c r="C4" s="32" t="s">
        <v>13</v>
      </c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2:28" ht="15" customHeight="1" thickBot="1" x14ac:dyDescent="0.3">
      <c r="B5" s="33" t="s">
        <v>101</v>
      </c>
      <c r="M5" s="18" t="s">
        <v>64</v>
      </c>
      <c r="N5" s="18" t="s">
        <v>103</v>
      </c>
      <c r="O5" s="18" t="s">
        <v>104</v>
      </c>
      <c r="Q5" s="18" t="s">
        <v>96</v>
      </c>
      <c r="R5" s="18" t="s">
        <v>43</v>
      </c>
      <c r="T5" s="18" t="s">
        <v>33</v>
      </c>
      <c r="U5" s="18" t="s">
        <v>106</v>
      </c>
      <c r="W5" s="18" t="s">
        <v>107</v>
      </c>
      <c r="Y5" s="18" t="s">
        <v>108</v>
      </c>
    </row>
    <row r="6" spans="2:28" ht="30" customHeight="1" thickTop="1" thickBot="1" x14ac:dyDescent="0.3">
      <c r="B6" s="33" t="s">
        <v>102</v>
      </c>
      <c r="C6" s="126" t="s">
        <v>100</v>
      </c>
      <c r="D6" s="30" t="s">
        <v>102</v>
      </c>
      <c r="M6" s="18">
        <v>1</v>
      </c>
      <c r="N6" s="18" t="s">
        <v>45</v>
      </c>
      <c r="O6" s="25">
        <f>IF($D$6="Geral",IF(COUNTIF(LT!$I$7:$I$3006,$M6)=0,0,(COUNTIFS(LT!$I$7:$I$3006,$M6,LT!$M$7:$M$3006,"Concluída no prazo")+COUNTIFS(LT!$I$7:$I$3006,$M6,LT!$M$7:$M$3006,"Concluída com atraso"))/COUNTIF(LT!$I$7:$I$3006,$M6)),IF(COUNTIFS(LT!$I$7:$I$3006,$M6,LT!$E$7:$E$3006,$D$6)=0,0,(COUNTIFS(LT!$I$7:$I$3006,$M6,LT!$M$7:$M$3006,"Concluída no prazo",LT!$E$7:$E$3006,$D$6)+COUNTIFS(LT!$I$7:$I$3006,$M6,LT!$M$7:$M$3006,"Concluída com atraso",LT!$E$7:$E$3006,$D$6))/COUNTIFS(LT!$I$7:$I$3006,$M6,LT!$E$7:$E$3006,$D$6)))</f>
        <v>0</v>
      </c>
      <c r="Q6" s="18" t="str">
        <f>IF(Equipe!C8=0,"",Equipe!C8)</f>
        <v>Planejamento</v>
      </c>
      <c r="R6" s="18" t="str">
        <f>IF(SUMIF(LT!$Q$7:$Q$3006,Q6,LT!$J$7:$J$3006)+SUMIF(LT!$Q$7:$Q$3006,Q6,LT!$L$7:$L$3006)=0,"",SUMIF(LT!$Q$7:$Q$3006,Q6,LT!$J$7:$J$3006)+SUMIF(LT!$Q$7:$Q$3006,Q6,LT!$L$7:$L$3006))</f>
        <v/>
      </c>
      <c r="T6" s="18" t="s">
        <v>34</v>
      </c>
      <c r="U6" s="25">
        <f>IF($D$6="Geral",COUNTIF(LT!$M$7:$M$3006,T6)/COUNTA(LT!$M$7:$M$3006),IF(COUNTIF(LT!$E$7:$E$3006,$D$6)=0,0,COUNTIFS(LT!$E$7:$E$3006,$D$6,LT!$M$7:$M$3006,T6)/COUNTIF(LT!$E$7:$E$3006,$D$6)))</f>
        <v>1</v>
      </c>
      <c r="W6" s="18">
        <f>IF($D$6="Geral",COUNTIF(LT!$I$7:$I$3006,M6),COUNTIFS(LT!$I$7:$I$3006,M6,LT!$E$7:$E$3006,$D$6))</f>
        <v>0</v>
      </c>
      <c r="Y6" s="25">
        <f>IFERROR(IF($D$6="Geral",COUNTIFS(LT!$M$7:$M$3006,$T$6,LT!$I$7:$I$3006,M6)/COUNTIF(LT!$I$7:$I$3006,M6),COUNTIFS(LT!$M$7:$M$3006,$T$6,LT!$E$7:$E$3006,$D$6,LT!$I$7:$I$3006,M6)/COUNTIFS(LT!$E$7:$E$3006,$D$6,LT!$I$7:$I$3006,M6)),0)</f>
        <v>0</v>
      </c>
    </row>
    <row r="7" spans="2:28" ht="30" customHeight="1" thickTop="1" x14ac:dyDescent="0.25">
      <c r="B7" s="33" t="str">
        <f>IF(Funcionários!C8=0,"",Funcionários!C8)</f>
        <v>Damaris De Souza Leite</v>
      </c>
      <c r="M7" s="18">
        <v>2</v>
      </c>
      <c r="N7" s="18" t="s">
        <v>41</v>
      </c>
      <c r="O7" s="25">
        <f>IF($D$6="Geral",IF(COUNTIF(LT!$I$7:$I$3006,$M7)=0,0,(COUNTIFS(LT!$I$7:$I$3006,$M7,LT!$M$7:$M$3006,"Concluída no prazo")+COUNTIFS(LT!$I$7:$I$3006,$M7,LT!$M$7:$M$3006,"Concluída com atraso"))/COUNTIF(LT!$I$7:$I$3006,$M7)),IF(COUNTIFS(LT!$I$7:$I$3006,$M7,LT!$E$7:$E$3006,$D$6)=0,0,(COUNTIFS(LT!$I$7:$I$3006,$M7,LT!$M$7:$M$3006,"Concluída no prazo",LT!$E$7:$E$3006,$D$6)+COUNTIFS(LT!$I$7:$I$3006,$M7,LT!$M$7:$M$3006,"Concluída com atraso",LT!$E$7:$E$3006,$D$6))/COUNTIFS(LT!$I$7:$I$3006,$M7,LT!$E$7:$E$3006,$D$6)))</f>
        <v>0</v>
      </c>
      <c r="Q7" s="18" t="str">
        <f>IF(Equipe!C9=0,"",Equipe!C9)</f>
        <v>Execução</v>
      </c>
      <c r="R7" s="18">
        <f>IF(SUMIF(LT!$Q$7:$Q$3006,Q7,LT!$J$7:$J$3006)+SUMIF(LT!$Q$7:$Q$3006,Q7,LT!$L$7:$L$3006)=0,"",SUMIF(LT!$Q$7:$Q$3006,Q7,LT!$J$7:$J$3006)+SUMIF(LT!$Q$7:$Q$3006,Q7,LT!$L$7:$L$3006))</f>
        <v>21</v>
      </c>
      <c r="T7" s="18" t="s">
        <v>35</v>
      </c>
      <c r="U7" s="25">
        <f>IF($D$6="Geral",COUNTIF(LT!$M$7:$M$3006,T7)/COUNTA(LT!$M$7:$M$3006),IF(COUNTIF(LT!$E$7:$E$3006,$D$6)=0,0,COUNTIFS(LT!$E$7:$E$3006,$D$6,LT!$M$7:$M$3006,T7)/COUNTIF(LT!$E$7:$E$3006,$D$6)))</f>
        <v>0</v>
      </c>
      <c r="W7" s="18">
        <f>IF($D$6="Geral",COUNTIF(LT!$I$7:$I$3006,M7),COUNTIFS(LT!$I$7:$I$3006,M7,LT!$E$7:$E$3006,$D$6))</f>
        <v>0</v>
      </c>
      <c r="Y7" s="25">
        <f>IFERROR(IF($D$6="Geral",COUNTIFS(LT!$M$7:$M$3006,$T$6,LT!$I$7:$I$3006,M7)/COUNTIF(LT!$I$7:$I$3006,M7),COUNTIFS(LT!$M$7:$M$3006,$T$6,LT!$E$7:$E$3006,$D$6,LT!$I$7:$I$3006,M7)/COUNTIFS(LT!$E$7:$E$3006,$D$6,LT!$I$7:$I$3006,M7)),0)</f>
        <v>0</v>
      </c>
    </row>
    <row r="8" spans="2:28" ht="30" customHeight="1" x14ac:dyDescent="0.25">
      <c r="B8" s="33" t="str">
        <f>IF(Funcionários!C9=0,"",Funcionários!C9)</f>
        <v/>
      </c>
      <c r="M8" s="18">
        <v>3</v>
      </c>
      <c r="N8" s="18" t="s">
        <v>46</v>
      </c>
      <c r="O8" s="25">
        <f>IF($D$6="Geral",IF(COUNTIF(LT!$I$7:$I$3006,$M8)=0,0,(COUNTIFS(LT!$I$7:$I$3006,$M8,LT!$M$7:$M$3006,"Concluída no prazo")+COUNTIFS(LT!$I$7:$I$3006,$M8,LT!$M$7:$M$3006,"Concluída com atraso"))/COUNTIF(LT!$I$7:$I$3006,$M8)),IF(COUNTIFS(LT!$I$7:$I$3006,$M8,LT!$E$7:$E$3006,$D$6)=0,0,(COUNTIFS(LT!$I$7:$I$3006,$M8,LT!$M$7:$M$3006,"Concluída no prazo",LT!$E$7:$E$3006,$D$6)+COUNTIFS(LT!$I$7:$I$3006,$M8,LT!$M$7:$M$3006,"Concluída com atraso",LT!$E$7:$E$3006,$D$6))/COUNTIFS(LT!$I$7:$I$3006,$M8,LT!$E$7:$E$3006,$D$6)))</f>
        <v>0</v>
      </c>
      <c r="Q8" s="18" t="str">
        <f>IF(Equipe!C10=0,"",Equipe!C10)</f>
        <v>Controle</v>
      </c>
      <c r="R8" s="18" t="str">
        <f>IF(SUMIF(LT!$Q$7:$Q$3006,Q8,LT!$J$7:$J$3006)+SUMIF(LT!$Q$7:$Q$3006,Q8,LT!$L$7:$L$3006)=0,"",SUMIF(LT!$Q$7:$Q$3006,Q8,LT!$J$7:$J$3006)+SUMIF(LT!$Q$7:$Q$3006,Q8,LT!$L$7:$L$3006))</f>
        <v/>
      </c>
      <c r="T8" s="18" t="s">
        <v>36</v>
      </c>
      <c r="U8" s="25">
        <f>IF($D$6="Geral",COUNTIF(LT!$M$7:$M$3006,T8)/COUNTA(LT!$M$7:$M$3006),IF(COUNTIF(LT!$E$7:$E$3006,$D$6)=0,0,COUNTIFS(LT!$E$7:$E$3006,$D$6,LT!$M$7:$M$3006,T8)/COUNTIF(LT!$E$7:$E$3006,$D$6)))</f>
        <v>0</v>
      </c>
      <c r="W8" s="18">
        <f>IF($D$6="Geral",COUNTIF(LT!$I$7:$I$3006,M8),COUNTIFS(LT!$I$7:$I$3006,M8,LT!$E$7:$E$3006,$D$6))</f>
        <v>0</v>
      </c>
      <c r="Y8" s="25">
        <f>IFERROR(IF($D$6="Geral",COUNTIFS(LT!$M$7:$M$3006,$T$6,LT!$I$7:$I$3006,M8)/COUNTIF(LT!$I$7:$I$3006,M8),COUNTIFS(LT!$M$7:$M$3006,$T$6,LT!$E$7:$E$3006,$D$6,LT!$I$7:$I$3006,M8)/COUNTIFS(LT!$E$7:$E$3006,$D$6,LT!$I$7:$I$3006,M8)),0)</f>
        <v>0</v>
      </c>
    </row>
    <row r="9" spans="2:28" ht="30" customHeight="1" x14ac:dyDescent="0.25">
      <c r="B9" s="33" t="str">
        <f>IF(Funcionários!C10=0,"",Funcionários!C10)</f>
        <v/>
      </c>
      <c r="M9" s="18">
        <v>4</v>
      </c>
      <c r="N9" s="18" t="s">
        <v>47</v>
      </c>
      <c r="O9" s="25">
        <f>IF($D$6="Geral",IF(COUNTIF(LT!$I$7:$I$3006,$M9)=0,0,(COUNTIFS(LT!$I$7:$I$3006,$M9,LT!$M$7:$M$3006,"Concluída no prazo")+COUNTIFS(LT!$I$7:$I$3006,$M9,LT!$M$7:$M$3006,"Concluída com atraso"))/COUNTIF(LT!$I$7:$I$3006,$M9)),IF(COUNTIFS(LT!$I$7:$I$3006,$M9,LT!$E$7:$E$3006,$D$6)=0,0,(COUNTIFS(LT!$I$7:$I$3006,$M9,LT!$M$7:$M$3006,"Concluída no prazo",LT!$E$7:$E$3006,$D$6)+COUNTIFS(LT!$I$7:$I$3006,$M9,LT!$M$7:$M$3006,"Concluída com atraso",LT!$E$7:$E$3006,$D$6))/COUNTIFS(LT!$I$7:$I$3006,$M9,LT!$E$7:$E$3006,$D$6)))</f>
        <v>0</v>
      </c>
      <c r="Q9" s="18" t="str">
        <f>IF(Equipe!C11=0,"",Equipe!C11)</f>
        <v>Produção</v>
      </c>
      <c r="R9" s="18" t="str">
        <f>IF(SUMIF(LT!$Q$7:$Q$3006,Q9,LT!$J$7:$J$3006)+SUMIF(LT!$Q$7:$Q$3006,Q9,LT!$L$7:$L$3006)=0,"",SUMIF(LT!$Q$7:$Q$3006,Q9,LT!$J$7:$J$3006)+SUMIF(LT!$Q$7:$Q$3006,Q9,LT!$L$7:$L$3006))</f>
        <v/>
      </c>
      <c r="T9" s="18" t="s">
        <v>37</v>
      </c>
      <c r="U9" s="25">
        <f>IF($D$6="Geral",COUNTIF(LT!$M$7:$M$3006,T9)/COUNTA(LT!$M$7:$M$3006),IF(COUNTIF(LT!$E$7:$E$3006,$D$6)=0,0,COUNTIFS(LT!$E$7:$E$3006,$D$6,LT!$M$7:$M$3006,T9)/COUNTIF(LT!$E$7:$E$3006,$D$6)))</f>
        <v>0</v>
      </c>
      <c r="W9" s="18">
        <f>IF($D$6="Geral",COUNTIF(LT!$I$7:$I$3006,M9),COUNTIFS(LT!$I$7:$I$3006,M9,LT!$E$7:$E$3006,$D$6))</f>
        <v>0</v>
      </c>
      <c r="Y9" s="25">
        <f>IFERROR(IF($D$6="Geral",COUNTIFS(LT!$M$7:$M$3006,$T$6,LT!$I$7:$I$3006,M9)/COUNTIF(LT!$I$7:$I$3006,M9),COUNTIFS(LT!$M$7:$M$3006,$T$6,LT!$E$7:$E$3006,$D$6,LT!$I$7:$I$3006,M9)/COUNTIFS(LT!$E$7:$E$3006,$D$6,LT!$I$7:$I$3006,M9)),0)</f>
        <v>0</v>
      </c>
    </row>
    <row r="10" spans="2:28" ht="30" customHeight="1" x14ac:dyDescent="0.25">
      <c r="B10" s="33" t="str">
        <f>IF(Funcionários!C11=0,"",Funcionários!C11)</f>
        <v/>
      </c>
      <c r="M10" s="18">
        <v>5</v>
      </c>
      <c r="N10" s="18" t="s">
        <v>48</v>
      </c>
      <c r="O10" s="25">
        <f>IF($D$6="Geral",IF(COUNTIF(LT!$I$7:$I$3006,$M10)=0,0,(COUNTIFS(LT!$I$7:$I$3006,$M10,LT!$M$7:$M$3006,"Concluída no prazo")+COUNTIFS(LT!$I$7:$I$3006,$M10,LT!$M$7:$M$3006,"Concluída com atraso"))/COUNTIF(LT!$I$7:$I$3006,$M10)),IF(COUNTIFS(LT!$I$7:$I$3006,$M10,LT!$E$7:$E$3006,$D$6)=0,0,(COUNTIFS(LT!$I$7:$I$3006,$M10,LT!$M$7:$M$3006,"Concluída no prazo",LT!$E$7:$E$3006,$D$6)+COUNTIFS(LT!$I$7:$I$3006,$M10,LT!$M$7:$M$3006,"Concluída com atraso",LT!$E$7:$E$3006,$D$6))/COUNTIFS(LT!$I$7:$I$3006,$M10,LT!$E$7:$E$3006,$D$6)))</f>
        <v>0</v>
      </c>
      <c r="Q10" s="18" t="str">
        <f>IF(Equipe!C12=0,"",Equipe!C12)</f>
        <v>Desenvolvimento</v>
      </c>
      <c r="R10" s="18" t="str">
        <f>IF(SUMIF(LT!$Q$7:$Q$3006,Q10,LT!$J$7:$J$3006)+SUMIF(LT!$Q$7:$Q$3006,Q10,LT!$L$7:$L$3006)=0,"",SUMIF(LT!$Q$7:$Q$3006,Q10,LT!$J$7:$J$3006)+SUMIF(LT!$Q$7:$Q$3006,Q10,LT!$L$7:$L$3006))</f>
        <v/>
      </c>
      <c r="W10" s="18">
        <f>IF($D$6="Geral",COUNTIF(LT!$I$7:$I$3006,M10),COUNTIFS(LT!$I$7:$I$3006,M10,LT!$E$7:$E$3006,$D$6))</f>
        <v>0</v>
      </c>
      <c r="Y10" s="25">
        <f>IFERROR(IF($D$6="Geral",COUNTIFS(LT!$M$7:$M$3006,$T$6,LT!$I$7:$I$3006,M10)/COUNTIF(LT!$I$7:$I$3006,M10),COUNTIFS(LT!$M$7:$M$3006,$T$6,LT!$E$7:$E$3006,$D$6,LT!$I$7:$I$3006,M10)/COUNTIFS(LT!$E$7:$E$3006,$D$6,LT!$I$7:$I$3006,M10)),0)</f>
        <v>0</v>
      </c>
    </row>
    <row r="11" spans="2:28" ht="30" customHeight="1" x14ac:dyDescent="0.25">
      <c r="B11" s="33" t="str">
        <f>IF(Funcionários!C12=0,"",Funcionários!C12)</f>
        <v/>
      </c>
      <c r="M11" s="18">
        <v>6</v>
      </c>
      <c r="N11" s="18" t="s">
        <v>49</v>
      </c>
      <c r="O11" s="25">
        <f>IF($D$6="Geral",IF(COUNTIF(LT!$I$7:$I$3006,$M11)=0,0,(COUNTIFS(LT!$I$7:$I$3006,$M11,LT!$M$7:$M$3006,"Concluída no prazo")+COUNTIFS(LT!$I$7:$I$3006,$M11,LT!$M$7:$M$3006,"Concluída com atraso"))/COUNTIF(LT!$I$7:$I$3006,$M11)),IF(COUNTIFS(LT!$I$7:$I$3006,$M11,LT!$E$7:$E$3006,$D$6)=0,0,(COUNTIFS(LT!$I$7:$I$3006,$M11,LT!$M$7:$M$3006,"Concluída no prazo",LT!$E$7:$E$3006,$D$6)+COUNTIFS(LT!$I$7:$I$3006,$M11,LT!$M$7:$M$3006,"Concluída com atraso",LT!$E$7:$E$3006,$D$6))/COUNTIFS(LT!$I$7:$I$3006,$M11,LT!$E$7:$E$3006,$D$6)))</f>
        <v>0</v>
      </c>
      <c r="Q11" s="18" t="str">
        <f>IF(Equipe!C13=0,"",Equipe!C13)</f>
        <v>-</v>
      </c>
      <c r="R11" s="18" t="str">
        <f>IF(SUMIF(LT!$Q$7:$Q$3006,Q11,LT!$J$7:$J$3006)+SUMIF(LT!$Q$7:$Q$3006,Q11,LT!$L$7:$L$3006)=0,"",SUMIF(LT!$Q$7:$Q$3006,Q11,LT!$J$7:$J$3006)+SUMIF(LT!$Q$7:$Q$3006,Q11,LT!$L$7:$L$3006))</f>
        <v/>
      </c>
      <c r="W11" s="18">
        <f>IF($D$6="Geral",COUNTIF(LT!$I$7:$I$3006,M11),COUNTIFS(LT!$I$7:$I$3006,M11,LT!$E$7:$E$3006,$D$6))</f>
        <v>0</v>
      </c>
      <c r="Y11" s="25">
        <f>IFERROR(IF($D$6="Geral",COUNTIFS(LT!$M$7:$M$3006,$T$6,LT!$I$7:$I$3006,M11)/COUNTIF(LT!$I$7:$I$3006,M11),COUNTIFS(LT!$M$7:$M$3006,$T$6,LT!$E$7:$E$3006,$D$6,LT!$I$7:$I$3006,M11)/COUNTIFS(LT!$E$7:$E$3006,$D$6,LT!$I$7:$I$3006,M11)),0)</f>
        <v>0</v>
      </c>
    </row>
    <row r="12" spans="2:28" ht="30" customHeight="1" x14ac:dyDescent="0.25">
      <c r="B12" s="33" t="str">
        <f>IF(Funcionários!C13=0,"",Funcionários!C13)</f>
        <v/>
      </c>
      <c r="M12" s="18">
        <v>7</v>
      </c>
      <c r="N12" s="18" t="s">
        <v>50</v>
      </c>
      <c r="O12" s="25">
        <f>IF($D$6="Geral",IF(COUNTIF(LT!$I$7:$I$3006,$M12)=0,0,(COUNTIFS(LT!$I$7:$I$3006,$M12,LT!$M$7:$M$3006,"Concluída no prazo")+COUNTIFS(LT!$I$7:$I$3006,$M12,LT!$M$7:$M$3006,"Concluída com atraso"))/COUNTIF(LT!$I$7:$I$3006,$M12)),IF(COUNTIFS(LT!$I$7:$I$3006,$M12,LT!$E$7:$E$3006,$D$6)=0,0,(COUNTIFS(LT!$I$7:$I$3006,$M12,LT!$M$7:$M$3006,"Concluída no prazo",LT!$E$7:$E$3006,$D$6)+COUNTIFS(LT!$I$7:$I$3006,$M12,LT!$M$7:$M$3006,"Concluída com atraso",LT!$E$7:$E$3006,$D$6))/COUNTIFS(LT!$I$7:$I$3006,$M12,LT!$E$7:$E$3006,$D$6)))</f>
        <v>0</v>
      </c>
      <c r="Q12" s="18" t="str">
        <f>IF(Equipe!C14=0,"",Equipe!C14)</f>
        <v>-</v>
      </c>
      <c r="R12" s="18" t="str">
        <f>IF(SUMIF(LT!$Q$7:$Q$3006,Q12,LT!$J$7:$J$3006)+SUMIF(LT!$Q$7:$Q$3006,Q12,LT!$L$7:$L$3006)=0,"",SUMIF(LT!$Q$7:$Q$3006,Q12,LT!$J$7:$J$3006)+SUMIF(LT!$Q$7:$Q$3006,Q12,LT!$L$7:$L$3006))</f>
        <v/>
      </c>
      <c r="W12" s="18">
        <f>IF($D$6="Geral",COUNTIF(LT!$I$7:$I$3006,M12),COUNTIFS(LT!$I$7:$I$3006,M12,LT!$E$7:$E$3006,$D$6))</f>
        <v>0</v>
      </c>
      <c r="Y12" s="25">
        <f>IFERROR(IF($D$6="Geral",COUNTIFS(LT!$M$7:$M$3006,$T$6,LT!$I$7:$I$3006,M12)/COUNTIF(LT!$I$7:$I$3006,M12),COUNTIFS(LT!$M$7:$M$3006,$T$6,LT!$E$7:$E$3006,$D$6,LT!$I$7:$I$3006,M12)/COUNTIFS(LT!$E$7:$E$3006,$D$6,LT!$I$7:$I$3006,M12)),0)</f>
        <v>0</v>
      </c>
    </row>
    <row r="13" spans="2:28" ht="30" customHeight="1" x14ac:dyDescent="0.25">
      <c r="B13" s="33" t="str">
        <f>IF(Funcionários!C14=0,"",Funcionários!C14)</f>
        <v/>
      </c>
      <c r="M13" s="18">
        <v>8</v>
      </c>
      <c r="N13" s="18" t="s">
        <v>51</v>
      </c>
      <c r="O13" s="25">
        <f>IF($D$6="Geral",IF(COUNTIF(LT!$I$7:$I$3006,$M13)=0,0,(COUNTIFS(LT!$I$7:$I$3006,$M13,LT!$M$7:$M$3006,"Concluída no prazo")+COUNTIFS(LT!$I$7:$I$3006,$M13,LT!$M$7:$M$3006,"Concluída com atraso"))/COUNTIF(LT!$I$7:$I$3006,$M13)),IF(COUNTIFS(LT!$I$7:$I$3006,$M13,LT!$E$7:$E$3006,$D$6)=0,0,(COUNTIFS(LT!$I$7:$I$3006,$M13,LT!$M$7:$M$3006,"Concluída no prazo",LT!$E$7:$E$3006,$D$6)+COUNTIFS(LT!$I$7:$I$3006,$M13,LT!$M$7:$M$3006,"Concluída com atraso",LT!$E$7:$E$3006,$D$6))/COUNTIFS(LT!$I$7:$I$3006,$M13,LT!$E$7:$E$3006,$D$6)))</f>
        <v>0</v>
      </c>
      <c r="Q13" s="18" t="str">
        <f>IF(Equipe!C15=0,"",Equipe!C15)</f>
        <v>-</v>
      </c>
      <c r="R13" s="18" t="str">
        <f>IF(SUMIF(LT!$Q$7:$Q$3006,Q13,LT!$J$7:$J$3006)+SUMIF(LT!$Q$7:$Q$3006,Q13,LT!$L$7:$L$3006)=0,"",SUMIF(LT!$Q$7:$Q$3006,Q13,LT!$J$7:$J$3006)+SUMIF(LT!$Q$7:$Q$3006,Q13,LT!$L$7:$L$3006))</f>
        <v/>
      </c>
      <c r="W13" s="18">
        <f>IF($D$6="Geral",COUNTIF(LT!$I$7:$I$3006,M13),COUNTIFS(LT!$I$7:$I$3006,M13,LT!$E$7:$E$3006,$D$6))</f>
        <v>0</v>
      </c>
      <c r="Y13" s="25">
        <f>IFERROR(IF($D$6="Geral",COUNTIFS(LT!$M$7:$M$3006,$T$6,LT!$I$7:$I$3006,M13)/COUNTIF(LT!$I$7:$I$3006,M13),COUNTIFS(LT!$M$7:$M$3006,$T$6,LT!$E$7:$E$3006,$D$6,LT!$I$7:$I$3006,M13)/COUNTIFS(LT!$E$7:$E$3006,$D$6,LT!$I$7:$I$3006,M13)),0)</f>
        <v>0</v>
      </c>
    </row>
    <row r="14" spans="2:28" ht="30" customHeight="1" x14ac:dyDescent="0.25">
      <c r="B14" s="33" t="str">
        <f>IF(Funcionários!C15=0,"",Funcionários!C15)</f>
        <v/>
      </c>
      <c r="M14" s="18">
        <v>9</v>
      </c>
      <c r="N14" s="18" t="s">
        <v>52</v>
      </c>
      <c r="O14" s="25">
        <f>IF($D$6="Geral",IF(COUNTIF(LT!$I$7:$I$3006,$M14)=0,0,(COUNTIFS(LT!$I$7:$I$3006,$M14,LT!$M$7:$M$3006,"Concluída no prazo")+COUNTIFS(LT!$I$7:$I$3006,$M14,LT!$M$7:$M$3006,"Concluída com atraso"))/COUNTIF(LT!$I$7:$I$3006,$M14)),IF(COUNTIFS(LT!$I$7:$I$3006,$M14,LT!$E$7:$E$3006,$D$6)=0,0,(COUNTIFS(LT!$I$7:$I$3006,$M14,LT!$M$7:$M$3006,"Concluída no prazo",LT!$E$7:$E$3006,$D$6)+COUNTIFS(LT!$I$7:$I$3006,$M14,LT!$M$7:$M$3006,"Concluída com atraso",LT!$E$7:$E$3006,$D$6))/COUNTIFS(LT!$I$7:$I$3006,$M14,LT!$E$7:$E$3006,$D$6)))</f>
        <v>0</v>
      </c>
      <c r="Q14" s="18" t="str">
        <f>IF(Equipe!C16=0,"",Equipe!C16)</f>
        <v>-</v>
      </c>
      <c r="R14" s="18" t="str">
        <f>IF(SUMIF(LT!$Q$7:$Q$3006,Q14,LT!$J$7:$J$3006)+SUMIF(LT!$Q$7:$Q$3006,Q14,LT!$L$7:$L$3006)=0,"",SUMIF(LT!$Q$7:$Q$3006,Q14,LT!$J$7:$J$3006)+SUMIF(LT!$Q$7:$Q$3006,Q14,LT!$L$7:$L$3006))</f>
        <v/>
      </c>
      <c r="W14" s="18">
        <f>IF($D$6="Geral",COUNTIF(LT!$I$7:$I$3006,M14),COUNTIFS(LT!$I$7:$I$3006,M14,LT!$E$7:$E$3006,$D$6))</f>
        <v>0</v>
      </c>
      <c r="Y14" s="25">
        <f>IFERROR(IF($D$6="Geral",COUNTIFS(LT!$M$7:$M$3006,$T$6,LT!$I$7:$I$3006,M14)/COUNTIF(LT!$I$7:$I$3006,M14),COUNTIFS(LT!$M$7:$M$3006,$T$6,LT!$E$7:$E$3006,$D$6,LT!$I$7:$I$3006,M14)/COUNTIFS(LT!$E$7:$E$3006,$D$6,LT!$I$7:$I$3006,M14)),0)</f>
        <v>0</v>
      </c>
    </row>
    <row r="15" spans="2:28" ht="30" customHeight="1" x14ac:dyDescent="0.25">
      <c r="B15" s="33" t="str">
        <f>IF(Funcionários!C16=0,"",Funcionários!C16)</f>
        <v/>
      </c>
      <c r="M15" s="18">
        <v>10</v>
      </c>
      <c r="N15" s="18" t="s">
        <v>53</v>
      </c>
      <c r="O15" s="25">
        <f>IF($D$6="Geral",IF(COUNTIF(LT!$I$7:$I$3006,$M15)=0,0,(COUNTIFS(LT!$I$7:$I$3006,$M15,LT!$M$7:$M$3006,"Concluída no prazo")+COUNTIFS(LT!$I$7:$I$3006,$M15,LT!$M$7:$M$3006,"Concluída com atraso"))/COUNTIF(LT!$I$7:$I$3006,$M15)),IF(COUNTIFS(LT!$I$7:$I$3006,$M15,LT!$E$7:$E$3006,$D$6)=0,0,(COUNTIFS(LT!$I$7:$I$3006,$M15,LT!$M$7:$M$3006,"Concluída no prazo",LT!$E$7:$E$3006,$D$6)+COUNTIFS(LT!$I$7:$I$3006,$M15,LT!$M$7:$M$3006,"Concluída com atraso",LT!$E$7:$E$3006,$D$6))/COUNTIFS(LT!$I$7:$I$3006,$M15,LT!$E$7:$E$3006,$D$6)))</f>
        <v>0</v>
      </c>
      <c r="Q15" s="18" t="str">
        <f>IF(Equipe!C17=0,"",Equipe!C17)</f>
        <v>-</v>
      </c>
      <c r="R15" s="18" t="str">
        <f>IF(SUMIF(LT!$Q$7:$Q$3006,Q15,LT!$J$7:$J$3006)+SUMIF(LT!$Q$7:$Q$3006,Q15,LT!$L$7:$L$3006)=0,"",SUMIF(LT!$Q$7:$Q$3006,Q15,LT!$J$7:$J$3006)+SUMIF(LT!$Q$7:$Q$3006,Q15,LT!$L$7:$L$3006))</f>
        <v/>
      </c>
      <c r="W15" s="18">
        <f>IF($D$6="Geral",COUNTIF(LT!$I$7:$I$3006,M15),COUNTIFS(LT!$I$7:$I$3006,M15,LT!$E$7:$E$3006,$D$6))</f>
        <v>0</v>
      </c>
      <c r="Y15" s="25">
        <f>IFERROR(IF($D$6="Geral",COUNTIFS(LT!$M$7:$M$3006,$T$6,LT!$I$7:$I$3006,M15)/COUNTIF(LT!$I$7:$I$3006,M15),COUNTIFS(LT!$M$7:$M$3006,$T$6,LT!$E$7:$E$3006,$D$6,LT!$I$7:$I$3006,M15)/COUNTIFS(LT!$E$7:$E$3006,$D$6,LT!$I$7:$I$3006,M15)),0)</f>
        <v>0</v>
      </c>
    </row>
    <row r="16" spans="2:28" ht="30" customHeight="1" x14ac:dyDescent="0.25">
      <c r="B16" s="33" t="str">
        <f>IF(Funcionários!C17=0,"",Funcionários!C17)</f>
        <v/>
      </c>
      <c r="M16" s="18">
        <v>11</v>
      </c>
      <c r="N16" s="18" t="s">
        <v>54</v>
      </c>
      <c r="O16" s="25">
        <f>IF($D$6="Geral",IF(COUNTIF(LT!$I$7:$I$3006,$M16)=0,0,(COUNTIFS(LT!$I$7:$I$3006,$M16,LT!$M$7:$M$3006,"Concluída no prazo")+COUNTIFS(LT!$I$7:$I$3006,$M16,LT!$M$7:$M$3006,"Concluída com atraso"))/COUNTIF(LT!$I$7:$I$3006,$M16)),IF(COUNTIFS(LT!$I$7:$I$3006,$M16,LT!$E$7:$E$3006,$D$6)=0,0,(COUNTIFS(LT!$I$7:$I$3006,$M16,LT!$M$7:$M$3006,"Concluída no prazo",LT!$E$7:$E$3006,$D$6)+COUNTIFS(LT!$I$7:$I$3006,$M16,LT!$M$7:$M$3006,"Concluída com atraso",LT!$E$7:$E$3006,$D$6))/COUNTIFS(LT!$I$7:$I$3006,$M16,LT!$E$7:$E$3006,$D$6)))</f>
        <v>1</v>
      </c>
      <c r="Q16" s="18" t="str">
        <f>IF(Equipe!C18=0,"",Equipe!C18)</f>
        <v>-</v>
      </c>
      <c r="R16" s="18" t="str">
        <f>IF(SUMIF(LT!$Q$7:$Q$3006,Q16,LT!$J$7:$J$3006)+SUMIF(LT!$Q$7:$Q$3006,Q16,LT!$L$7:$L$3006)=0,"",SUMIF(LT!$Q$7:$Q$3006,Q16,LT!$J$7:$J$3006)+SUMIF(LT!$Q$7:$Q$3006,Q16,LT!$L$7:$L$3006))</f>
        <v/>
      </c>
      <c r="W16" s="18">
        <f>IF($D$6="Geral",COUNTIF(LT!$I$7:$I$3006,M16),COUNTIFS(LT!$I$7:$I$3006,M16,LT!$E$7:$E$3006,$D$6))</f>
        <v>2</v>
      </c>
      <c r="Y16" s="25">
        <f>IFERROR(IF($D$6="Geral",COUNTIFS(LT!$M$7:$M$3006,$T$6,LT!$I$7:$I$3006,M16)/COUNTIF(LT!$I$7:$I$3006,M16),COUNTIFS(LT!$M$7:$M$3006,$T$6,LT!$E$7:$E$3006,$D$6,LT!$I$7:$I$3006,M16)/COUNTIFS(LT!$E$7:$E$3006,$D$6,LT!$I$7:$I$3006,M16)),0)</f>
        <v>1</v>
      </c>
    </row>
    <row r="17" spans="2:25" ht="30" customHeight="1" x14ac:dyDescent="0.25">
      <c r="B17" s="33" t="str">
        <f>IF(Funcionários!C18=0,"",Funcionários!C18)</f>
        <v/>
      </c>
      <c r="M17" s="18">
        <v>12</v>
      </c>
      <c r="N17" s="18" t="s">
        <v>55</v>
      </c>
      <c r="O17" s="25">
        <f>IF($D$6="Geral",IF(COUNTIF(LT!$I$7:$I$3006,$M17)=0,0,(COUNTIFS(LT!$I$7:$I$3006,$M17,LT!$M$7:$M$3006,"Concluída no prazo")+COUNTIFS(LT!$I$7:$I$3006,$M17,LT!$M$7:$M$3006,"Concluída com atraso"))/COUNTIF(LT!$I$7:$I$3006,$M17)),IF(COUNTIFS(LT!$I$7:$I$3006,$M17,LT!$E$7:$E$3006,$D$6)=0,0,(COUNTIFS(LT!$I$7:$I$3006,$M17,LT!$M$7:$M$3006,"Concluída no prazo",LT!$E$7:$E$3006,$D$6)+COUNTIFS(LT!$I$7:$I$3006,$M17,LT!$M$7:$M$3006,"Concluída com atraso",LT!$E$7:$E$3006,$D$6))/COUNTIFS(LT!$I$7:$I$3006,$M17,LT!$E$7:$E$3006,$D$6)))</f>
        <v>0</v>
      </c>
      <c r="Q17" s="18" t="str">
        <f>IF(Equipe!C19=0,"",Equipe!C19)</f>
        <v>-</v>
      </c>
      <c r="R17" s="18" t="str">
        <f>IF(SUMIF(LT!$Q$7:$Q$3006,Q17,LT!$J$7:$J$3006)+SUMIF(LT!$Q$7:$Q$3006,Q17,LT!$L$7:$L$3006)=0,"",SUMIF(LT!$Q$7:$Q$3006,Q17,LT!$J$7:$J$3006)+SUMIF(LT!$Q$7:$Q$3006,Q17,LT!$L$7:$L$3006))</f>
        <v/>
      </c>
      <c r="W17" s="18">
        <f>IF($D$6="Geral",COUNTIF(LT!$I$7:$I$3006,M17),COUNTIFS(LT!$I$7:$I$3006,M17,LT!$E$7:$E$3006,$D$6))</f>
        <v>0</v>
      </c>
      <c r="Y17" s="25">
        <f>IFERROR(IF($D$6="Geral",COUNTIFS(LT!$M$7:$M$3006,$T$6,LT!$I$7:$I$3006,M17)/COUNTIF(LT!$I$7:$I$3006,M17),COUNTIFS(LT!$M$7:$M$3006,$T$6,LT!$E$7:$E$3006,$D$6,LT!$I$7:$I$3006,M17)/COUNTIFS(LT!$E$7:$E$3006,$D$6,LT!$I$7:$I$3006,M17)),0)</f>
        <v>0</v>
      </c>
    </row>
    <row r="18" spans="2:25" ht="30" customHeight="1" x14ac:dyDescent="0.25">
      <c r="B18" s="33" t="str">
        <f>IF(Funcionários!C19=0,"",Funcionários!C19)</f>
        <v/>
      </c>
      <c r="Q18" s="18" t="str">
        <f>IF(Equipe!C20=0,"",Equipe!C20)</f>
        <v>-</v>
      </c>
      <c r="R18" s="18" t="str">
        <f>IF(SUMIF(LT!$Q$7:$Q$3006,Q18,LT!$J$7:$J$3006)+SUMIF(LT!$Q$7:$Q$3006,Q18,LT!$L$7:$L$3006)=0,"",SUMIF(LT!$Q$7:$Q$3006,Q18,LT!$J$7:$J$3006)+SUMIF(LT!$Q$7:$Q$3006,Q18,LT!$L$7:$L$3006))</f>
        <v/>
      </c>
    </row>
    <row r="19" spans="2:25" ht="30" customHeight="1" x14ac:dyDescent="0.25">
      <c r="B19" s="33" t="str">
        <f>IF(Funcionários!C20=0,"",Funcionários!C20)</f>
        <v/>
      </c>
      <c r="Q19" s="18" t="str">
        <f>IF(Equipe!C21=0,"",Equipe!C21)</f>
        <v>-</v>
      </c>
      <c r="R19" s="18" t="str">
        <f>IF(SUMIF(LT!$Q$7:$Q$3006,Q19,LT!$J$7:$J$3006)+SUMIF(LT!$Q$7:$Q$3006,Q19,LT!$L$7:$L$3006)=0,"",SUMIF(LT!$Q$7:$Q$3006,Q19,LT!$J$7:$J$3006)+SUMIF(LT!$Q$7:$Q$3006,Q19,LT!$L$7:$L$3006))</f>
        <v/>
      </c>
    </row>
    <row r="20" spans="2:25" ht="30" customHeight="1" x14ac:dyDescent="0.25">
      <c r="B20" s="33" t="str">
        <f>IF(Funcionários!C21=0,"",Funcionários!C21)</f>
        <v/>
      </c>
      <c r="Q20" s="18" t="str">
        <f>IF(Equipe!C22=0,"",Equipe!C22)</f>
        <v>-</v>
      </c>
      <c r="R20" s="18" t="str">
        <f>IF(SUMIF(LT!$Q$7:$Q$3006,Q20,LT!$J$7:$J$3006)+SUMIF(LT!$Q$7:$Q$3006,Q20,LT!$L$7:$L$3006)=0,"",SUMIF(LT!$Q$7:$Q$3006,Q20,LT!$J$7:$J$3006)+SUMIF(LT!$Q$7:$Q$3006,Q20,LT!$L$7:$L$3006))</f>
        <v/>
      </c>
    </row>
    <row r="21" spans="2:25" ht="30" customHeight="1" x14ac:dyDescent="0.25">
      <c r="B21" s="33" t="str">
        <f>IF(Funcionários!C22=0,"",Funcionários!C22)</f>
        <v/>
      </c>
      <c r="Q21" s="18" t="str">
        <f>IF(Equipe!C23=0,"",Equipe!C23)</f>
        <v>-</v>
      </c>
      <c r="R21" s="18" t="str">
        <f>IF(SUMIF(LT!$Q$7:$Q$3006,Q21,LT!$J$7:$J$3006)+SUMIF(LT!$Q$7:$Q$3006,Q21,LT!$L$7:$L$3006)=0,"",SUMIF(LT!$Q$7:$Q$3006,Q21,LT!$J$7:$J$3006)+SUMIF(LT!$Q$7:$Q$3006,Q21,LT!$L$7:$L$3006))</f>
        <v/>
      </c>
    </row>
    <row r="22" spans="2:25" ht="30" customHeight="1" x14ac:dyDescent="0.25">
      <c r="B22" s="33" t="str">
        <f>IF(Funcionários!C23=0,"",Funcionários!C23)</f>
        <v/>
      </c>
      <c r="Q22" s="18" t="str">
        <f>IF(Equipe!C24=0,"",Equipe!C24)</f>
        <v>-</v>
      </c>
      <c r="R22" s="18" t="str">
        <f>IF(SUMIF(LT!$Q$7:$Q$3006,Q22,LT!$J$7:$J$3006)+SUMIF(LT!$Q$7:$Q$3006,Q22,LT!$L$7:$L$3006)=0,"",SUMIF(LT!$Q$7:$Q$3006,Q22,LT!$J$7:$J$3006)+SUMIF(LT!$Q$7:$Q$3006,Q22,LT!$L$7:$L$3006))</f>
        <v/>
      </c>
    </row>
    <row r="23" spans="2:25" ht="30" customHeight="1" x14ac:dyDescent="0.25">
      <c r="B23" s="33" t="str">
        <f>IF(Funcionários!C24=0,"",Funcionários!C24)</f>
        <v/>
      </c>
      <c r="Q23" s="18" t="str">
        <f>IF(Equipe!C25=0,"",Equipe!C25)</f>
        <v>-</v>
      </c>
      <c r="R23" s="18" t="str">
        <f>IF(SUMIF(LT!$Q$7:$Q$3006,Q23,LT!$J$7:$J$3006)+SUMIF(LT!$Q$7:$Q$3006,Q23,LT!$L$7:$L$3006)=0,"",SUMIF(LT!$Q$7:$Q$3006,Q23,LT!$J$7:$J$3006)+SUMIF(LT!$Q$7:$Q$3006,Q23,LT!$L$7:$L$3006))</f>
        <v/>
      </c>
    </row>
    <row r="24" spans="2:25" ht="30" customHeight="1" x14ac:dyDescent="0.25">
      <c r="B24" s="33" t="str">
        <f>IF(Funcionários!C25=0,"",Funcionários!C25)</f>
        <v/>
      </c>
      <c r="Q24" s="18" t="str">
        <f>IF(Equipe!C26=0,"",Equipe!C26)</f>
        <v>-</v>
      </c>
      <c r="R24" s="18" t="str">
        <f>IF(SUMIF(LT!$Q$7:$Q$3006,Q24,LT!$J$7:$J$3006)+SUMIF(LT!$Q$7:$Q$3006,Q24,LT!$L$7:$L$3006)=0,"",SUMIF(LT!$Q$7:$Q$3006,Q24,LT!$J$7:$J$3006)+SUMIF(LT!$Q$7:$Q$3006,Q24,LT!$L$7:$L$3006))</f>
        <v/>
      </c>
    </row>
    <row r="25" spans="2:25" ht="30" customHeight="1" x14ac:dyDescent="0.25">
      <c r="B25" s="33" t="str">
        <f>IF(Funcionários!C26=0,"",Funcionários!C26)</f>
        <v/>
      </c>
      <c r="Q25" s="18" t="str">
        <f>IF(Equipe!C27=0,"",Equipe!C27)</f>
        <v>-</v>
      </c>
      <c r="R25" s="18" t="str">
        <f>IF(SUMIF(LT!$Q$7:$Q$3006,Q25,LT!$J$7:$J$3006)+SUMIF(LT!$Q$7:$Q$3006,Q25,LT!$L$7:$L$3006)=0,"",SUMIF(LT!$Q$7:$Q$3006,Q25,LT!$J$7:$J$3006)+SUMIF(LT!$Q$7:$Q$3006,Q25,LT!$L$7:$L$3006))</f>
        <v/>
      </c>
    </row>
    <row r="26" spans="2:25" ht="30" customHeight="1" x14ac:dyDescent="0.25">
      <c r="B26" s="33" t="str">
        <f>IF(Funcionários!C27=0,"",Funcionários!C27)</f>
        <v/>
      </c>
      <c r="Q26" s="18" t="str">
        <f>IF(Equipe!C28=0,"",Equipe!C28)</f>
        <v>-</v>
      </c>
      <c r="R26" s="18" t="str">
        <f>IF(SUMIF(LT!$Q$7:$Q$3006,Q26,LT!$J$7:$J$3006)+SUMIF(LT!$Q$7:$Q$3006,Q26,LT!$L$7:$L$3006)=0,"",SUMIF(LT!$Q$7:$Q$3006,Q26,LT!$J$7:$J$3006)+SUMIF(LT!$Q$7:$Q$3006,Q26,LT!$L$7:$L$3006))</f>
        <v/>
      </c>
    </row>
    <row r="27" spans="2:25" ht="30" customHeight="1" x14ac:dyDescent="0.25">
      <c r="B27" s="33" t="str">
        <f>IF(Funcionários!C28=0,"",Funcionários!C28)</f>
        <v/>
      </c>
      <c r="Q27" s="18" t="str">
        <f>IF(Equipe!C29=0,"",Equipe!C29)</f>
        <v>-</v>
      </c>
      <c r="R27" s="18" t="str">
        <f>IF(SUMIF(LT!$Q$7:$Q$3006,Q27,LT!$J$7:$J$3006)+SUMIF(LT!$Q$7:$Q$3006,Q27,LT!$L$7:$L$3006)=0,"",SUMIF(LT!$Q$7:$Q$3006,Q27,LT!$J$7:$J$3006)+SUMIF(LT!$Q$7:$Q$3006,Q27,LT!$L$7:$L$3006))</f>
        <v/>
      </c>
    </row>
    <row r="28" spans="2:25" ht="30" customHeight="1" x14ac:dyDescent="0.25">
      <c r="B28" s="33" t="str">
        <f>IF(Funcionários!C29=0,"",Funcionários!C29)</f>
        <v/>
      </c>
      <c r="Q28" s="18" t="str">
        <f>IF(Equipe!C30=0,"",Equipe!C30)</f>
        <v>-</v>
      </c>
      <c r="R28" s="18" t="str">
        <f>IF(SUMIF(LT!$Q$7:$Q$3006,Q28,LT!$J$7:$J$3006)+SUMIF(LT!$Q$7:$Q$3006,Q28,LT!$L$7:$L$3006)=0,"",SUMIF(LT!$Q$7:$Q$3006,Q28,LT!$J$7:$J$3006)+SUMIF(LT!$Q$7:$Q$3006,Q28,LT!$L$7:$L$3006))</f>
        <v/>
      </c>
    </row>
    <row r="29" spans="2:25" ht="30" customHeight="1" x14ac:dyDescent="0.25">
      <c r="B29" s="33" t="str">
        <f>IF(Funcionários!C30=0,"",Funcionários!C30)</f>
        <v/>
      </c>
      <c r="Q29" s="18" t="str">
        <f>IF(Equipe!C31=0,"",Equipe!C31)</f>
        <v>-</v>
      </c>
      <c r="R29" s="18" t="str">
        <f>IF(SUMIF(LT!$Q$7:$Q$3006,Q29,LT!$J$7:$J$3006)+SUMIF(LT!$Q$7:$Q$3006,Q29,LT!$L$7:$L$3006)=0,"",SUMIF(LT!$Q$7:$Q$3006,Q29,LT!$J$7:$J$3006)+SUMIF(LT!$Q$7:$Q$3006,Q29,LT!$L$7:$L$3006))</f>
        <v/>
      </c>
    </row>
    <row r="30" spans="2:25" ht="30" customHeight="1" x14ac:dyDescent="0.25">
      <c r="B30" s="33" t="str">
        <f>IF(Funcionários!C31=0,"",Funcionários!C31)</f>
        <v/>
      </c>
      <c r="Q30" s="18" t="str">
        <f>IF(Equipe!C32=0,"",Equipe!C32)</f>
        <v>-</v>
      </c>
      <c r="R30" s="18" t="str">
        <f>IF(SUMIF(LT!$Q$7:$Q$3006,Q30,LT!$J$7:$J$3006)+SUMIF(LT!$Q$7:$Q$3006,Q30,LT!$L$7:$L$3006)=0,"",SUMIF(LT!$Q$7:$Q$3006,Q30,LT!$J$7:$J$3006)+SUMIF(LT!$Q$7:$Q$3006,Q30,LT!$L$7:$L$3006))</f>
        <v/>
      </c>
    </row>
    <row r="31" spans="2:25" ht="30" customHeight="1" x14ac:dyDescent="0.25">
      <c r="B31" s="33" t="str">
        <f>IF(Funcionários!C32=0,"",Funcionários!C32)</f>
        <v/>
      </c>
      <c r="Q31" s="18" t="str">
        <f>IF(Equipe!C33=0,"",Equipe!C33)</f>
        <v>-</v>
      </c>
      <c r="R31" s="18" t="str">
        <f>IF(SUMIF(LT!$Q$7:$Q$3006,Q31,LT!$J$7:$J$3006)+SUMIF(LT!$Q$7:$Q$3006,Q31,LT!$L$7:$L$3006)=0,"",SUMIF(LT!$Q$7:$Q$3006,Q31,LT!$J$7:$J$3006)+SUMIF(LT!$Q$7:$Q$3006,Q31,LT!$L$7:$L$3006))</f>
        <v/>
      </c>
    </row>
    <row r="32" spans="2:25" ht="30" customHeight="1" x14ac:dyDescent="0.25">
      <c r="B32" s="33" t="str">
        <f>IF(Funcionários!C33=0,"",Funcionários!C33)</f>
        <v/>
      </c>
      <c r="Q32" s="18" t="str">
        <f>IF(Equipe!C34=0,"",Equipe!C34)</f>
        <v>-</v>
      </c>
      <c r="R32" s="18" t="str">
        <f>IF(SUMIF(LT!$Q$7:$Q$3006,Q32,LT!$J$7:$J$3006)+SUMIF(LT!$Q$7:$Q$3006,Q32,LT!$L$7:$L$3006)=0,"",SUMIF(LT!$Q$7:$Q$3006,Q32,LT!$J$7:$J$3006)+SUMIF(LT!$Q$7:$Q$3006,Q32,LT!$L$7:$L$3006))</f>
        <v/>
      </c>
    </row>
    <row r="33" spans="2:18" ht="30" customHeight="1" x14ac:dyDescent="0.25">
      <c r="B33" s="33" t="str">
        <f>IF(Funcionários!C34=0,"",Funcionários!C34)</f>
        <v/>
      </c>
      <c r="Q33" s="18" t="str">
        <f>IF(Equipe!C35=0,"",Equipe!C35)</f>
        <v>-</v>
      </c>
      <c r="R33" s="18" t="str">
        <f>IF(SUMIF(LT!$Q$7:$Q$3006,Q33,LT!$J$7:$J$3006)+SUMIF(LT!$Q$7:$Q$3006,Q33,LT!$L$7:$L$3006)=0,"",SUMIF(LT!$Q$7:$Q$3006,Q33,LT!$J$7:$J$3006)+SUMIF(LT!$Q$7:$Q$3006,Q33,LT!$L$7:$L$3006))</f>
        <v/>
      </c>
    </row>
    <row r="34" spans="2:18" ht="30" customHeight="1" x14ac:dyDescent="0.25">
      <c r="B34" s="33" t="str">
        <f>IF(Funcionários!C35=0,"",Funcionários!C35)</f>
        <v/>
      </c>
      <c r="Q34" s="18" t="str">
        <f>IF(Equipe!C36=0,"",Equipe!C36)</f>
        <v>-</v>
      </c>
      <c r="R34" s="18" t="str">
        <f>IF(SUMIF(LT!$Q$7:$Q$3006,Q34,LT!$J$7:$J$3006)+SUMIF(LT!$Q$7:$Q$3006,Q34,LT!$L$7:$L$3006)=0,"",SUMIF(LT!$Q$7:$Q$3006,Q34,LT!$J$7:$J$3006)+SUMIF(LT!$Q$7:$Q$3006,Q34,LT!$L$7:$L$3006))</f>
        <v/>
      </c>
    </row>
    <row r="35" spans="2:18" ht="30" customHeight="1" x14ac:dyDescent="0.25">
      <c r="B35" s="33" t="str">
        <f>IF(Funcionários!C36=0,"",Funcionários!C36)</f>
        <v/>
      </c>
      <c r="Q35" s="18" t="str">
        <f>IF(Equipe!C37=0,"",Equipe!C37)</f>
        <v>-</v>
      </c>
      <c r="R35" s="18" t="str">
        <f>IF(SUMIF(LT!$Q$7:$Q$3006,Q35,LT!$J$7:$J$3006)+SUMIF(LT!$Q$7:$Q$3006,Q35,LT!$L$7:$L$3006)=0,"",SUMIF(LT!$Q$7:$Q$3006,Q35,LT!$J$7:$J$3006)+SUMIF(LT!$Q$7:$Q$3006,Q35,LT!$L$7:$L$3006))</f>
        <v/>
      </c>
    </row>
    <row r="36" spans="2:18" ht="30" customHeight="1" x14ac:dyDescent="0.25">
      <c r="B36" s="33" t="str">
        <f>IF(Funcionários!C37=0,"",Funcionários!C37)</f>
        <v/>
      </c>
    </row>
    <row r="37" spans="2:18" ht="30" customHeight="1" x14ac:dyDescent="0.25">
      <c r="B37" s="33" t="str">
        <f>IF(Funcionários!C38=0,"",Funcionários!C38)</f>
        <v/>
      </c>
    </row>
    <row r="38" spans="2:18" ht="30" customHeight="1" x14ac:dyDescent="0.25">
      <c r="B38" s="33" t="str">
        <f>IF(Funcionários!C39=0,"",Funcionários!C39)</f>
        <v/>
      </c>
    </row>
    <row r="39" spans="2:18" ht="30" customHeight="1" x14ac:dyDescent="0.25">
      <c r="B39" s="33" t="str">
        <f>IF(Funcionários!C40=0,"",Funcionários!C40)</f>
        <v/>
      </c>
    </row>
    <row r="40" spans="2:18" ht="30" customHeight="1" x14ac:dyDescent="0.25">
      <c r="B40" s="33" t="str">
        <f>IF(Funcionários!C41=0,"",Funcionários!C41)</f>
        <v/>
      </c>
    </row>
    <row r="41" spans="2:18" ht="30" customHeight="1" x14ac:dyDescent="0.25">
      <c r="B41" s="33" t="str">
        <f>IF(Funcionários!C42=0,"",Funcionários!C42)</f>
        <v/>
      </c>
    </row>
    <row r="42" spans="2:18" ht="30" customHeight="1" x14ac:dyDescent="0.25">
      <c r="B42" s="33" t="str">
        <f>IF(Funcionários!C43=0,"",Funcionários!C43)</f>
        <v/>
      </c>
    </row>
    <row r="43" spans="2:18" ht="30" customHeight="1" x14ac:dyDescent="0.25">
      <c r="B43" s="33" t="str">
        <f>IF(Funcionários!C44=0,"",Funcionários!C44)</f>
        <v/>
      </c>
    </row>
    <row r="44" spans="2:18" ht="30" customHeight="1" x14ac:dyDescent="0.25">
      <c r="B44" s="33" t="str">
        <f>IF(Funcionários!C45=0,"",Funcionários!C45)</f>
        <v/>
      </c>
    </row>
    <row r="45" spans="2:18" ht="30" customHeight="1" x14ac:dyDescent="0.25">
      <c r="B45" s="33" t="str">
        <f>IF(Funcionários!C46=0,"",Funcionários!C46)</f>
        <v/>
      </c>
    </row>
    <row r="46" spans="2:18" ht="30" customHeight="1" x14ac:dyDescent="0.25">
      <c r="B46" s="33" t="str">
        <f>IF(Funcionários!C47=0,"",Funcionários!C47)</f>
        <v/>
      </c>
    </row>
    <row r="47" spans="2:18" ht="30" customHeight="1" x14ac:dyDescent="0.25">
      <c r="B47" s="33" t="str">
        <f>IF(Funcionários!C48=0,"",Funcionários!C48)</f>
        <v/>
      </c>
    </row>
    <row r="48" spans="2:18" ht="30" customHeight="1" x14ac:dyDescent="0.25">
      <c r="B48" s="33" t="str">
        <f>IF(Funcionários!C49=0,"",Funcionários!C49)</f>
        <v/>
      </c>
    </row>
    <row r="49" spans="2:2" ht="30" customHeight="1" x14ac:dyDescent="0.25">
      <c r="B49" s="33" t="str">
        <f>IF(Funcionários!C50=0,"",Funcionários!C50)</f>
        <v/>
      </c>
    </row>
    <row r="50" spans="2:2" ht="30" customHeight="1" x14ac:dyDescent="0.25">
      <c r="B50" s="33" t="str">
        <f>IF(Funcionários!C51=0,"",Funcionários!C51)</f>
        <v/>
      </c>
    </row>
    <row r="51" spans="2:2" ht="30" customHeight="1" x14ac:dyDescent="0.25">
      <c r="B51" s="33" t="str">
        <f>IF(Funcionários!C52=0,"",Funcionários!C52)</f>
        <v/>
      </c>
    </row>
    <row r="52" spans="2:2" ht="30" customHeight="1" x14ac:dyDescent="0.25">
      <c r="B52" s="33" t="str">
        <f>IF(Funcionários!C53=0,"",Funcionários!C53)</f>
        <v/>
      </c>
    </row>
    <row r="53" spans="2:2" ht="30" customHeight="1" x14ac:dyDescent="0.25">
      <c r="B53" s="33" t="str">
        <f>IF(Funcionários!C54=0,"",Funcionários!C54)</f>
        <v/>
      </c>
    </row>
    <row r="54" spans="2:2" ht="30" customHeight="1" x14ac:dyDescent="0.25">
      <c r="B54" s="33" t="str">
        <f>IF(Funcionários!C55=0,"",Funcionários!C55)</f>
        <v/>
      </c>
    </row>
    <row r="55" spans="2:2" ht="30" customHeight="1" x14ac:dyDescent="0.25">
      <c r="B55" s="33" t="str">
        <f>IF(Funcionários!C56=0,"",Funcionários!C56)</f>
        <v/>
      </c>
    </row>
    <row r="56" spans="2:2" ht="30" customHeight="1" x14ac:dyDescent="0.25">
      <c r="B56" s="33" t="str">
        <f>IF(Funcionários!C57=0,"",Funcionários!C57)</f>
        <v/>
      </c>
    </row>
    <row r="57" spans="2:2" ht="30" customHeight="1" x14ac:dyDescent="0.25">
      <c r="B57" s="33" t="str">
        <f>IF(Funcionários!C58=0,"",Funcionários!C58)</f>
        <v/>
      </c>
    </row>
    <row r="58" spans="2:2" ht="30" customHeight="1" x14ac:dyDescent="0.25">
      <c r="B58" s="33" t="str">
        <f>IF(Funcionários!C59=0,"",Funcionários!C59)</f>
        <v/>
      </c>
    </row>
    <row r="59" spans="2:2" ht="30" customHeight="1" x14ac:dyDescent="0.25">
      <c r="B59" s="33" t="str">
        <f>IF(Funcionários!C60=0,"",Funcionários!C60)</f>
        <v/>
      </c>
    </row>
    <row r="60" spans="2:2" ht="30" customHeight="1" x14ac:dyDescent="0.25">
      <c r="B60" s="33" t="str">
        <f>IF(Funcionários!C61=0,"",Funcionários!C61)</f>
        <v/>
      </c>
    </row>
    <row r="61" spans="2:2" ht="30" customHeight="1" x14ac:dyDescent="0.25">
      <c r="B61" s="33" t="str">
        <f>IF(Funcionários!C62=0,"",Funcionários!C62)</f>
        <v/>
      </c>
    </row>
    <row r="62" spans="2:2" ht="30" customHeight="1" x14ac:dyDescent="0.25">
      <c r="B62" s="33" t="str">
        <f>IF(Funcionários!C63=0,"",Funcionários!C63)</f>
        <v/>
      </c>
    </row>
    <row r="63" spans="2:2" ht="30" customHeight="1" x14ac:dyDescent="0.25">
      <c r="B63" s="33" t="str">
        <f>IF(Funcionários!C64=0,"",Funcionários!C64)</f>
        <v/>
      </c>
    </row>
    <row r="64" spans="2:2" ht="30" customHeight="1" x14ac:dyDescent="0.25">
      <c r="B64" s="33" t="str">
        <f>IF(Funcionários!C65=0,"",Funcionários!C65)</f>
        <v/>
      </c>
    </row>
    <row r="65" spans="2:2" ht="30" customHeight="1" x14ac:dyDescent="0.25">
      <c r="B65" s="33" t="str">
        <f>IF(Funcionários!C66=0,"",Funcionários!C66)</f>
        <v/>
      </c>
    </row>
    <row r="66" spans="2:2" ht="30" customHeight="1" x14ac:dyDescent="0.25">
      <c r="B66" s="33" t="str">
        <f>IF(Funcionários!C67=0,"",Funcionários!C67)</f>
        <v/>
      </c>
    </row>
    <row r="67" spans="2:2" ht="30" customHeight="1" x14ac:dyDescent="0.25">
      <c r="B67" s="33" t="str">
        <f>IF(Funcionários!C68=0,"",Funcionários!C68)</f>
        <v/>
      </c>
    </row>
    <row r="68" spans="2:2" ht="30" customHeight="1" x14ac:dyDescent="0.25">
      <c r="B68" s="33" t="str">
        <f>IF(Funcionários!C69=0,"",Funcionários!C69)</f>
        <v/>
      </c>
    </row>
    <row r="69" spans="2:2" ht="30" customHeight="1" x14ac:dyDescent="0.25">
      <c r="B69" s="33" t="str">
        <f>IF(Funcionários!C70=0,"",Funcionários!C70)</f>
        <v/>
      </c>
    </row>
    <row r="70" spans="2:2" ht="30" customHeight="1" x14ac:dyDescent="0.25">
      <c r="B70" s="33" t="str">
        <f>IF(Funcionários!C71=0,"",Funcionários!C71)</f>
        <v/>
      </c>
    </row>
    <row r="71" spans="2:2" ht="30" customHeight="1" x14ac:dyDescent="0.25">
      <c r="B71" s="33" t="str">
        <f>IF(Funcionários!C72=0,"",Funcionários!C72)</f>
        <v/>
      </c>
    </row>
    <row r="72" spans="2:2" ht="30" customHeight="1" x14ac:dyDescent="0.25">
      <c r="B72" s="33" t="str">
        <f>IF(Funcionários!C73=0,"",Funcionários!C73)</f>
        <v/>
      </c>
    </row>
    <row r="73" spans="2:2" ht="30" customHeight="1" x14ac:dyDescent="0.25">
      <c r="B73" s="33" t="str">
        <f>IF(Funcionários!C74=0,"",Funcionários!C74)</f>
        <v/>
      </c>
    </row>
    <row r="74" spans="2:2" x14ac:dyDescent="0.25">
      <c r="B74" s="33" t="str">
        <f>IF(Funcionários!C75=0,"",Funcionários!C75)</f>
        <v/>
      </c>
    </row>
    <row r="75" spans="2:2" x14ac:dyDescent="0.25">
      <c r="B75" s="33" t="str">
        <f>IF(Funcionários!C76=0,"",Funcionários!C76)</f>
        <v/>
      </c>
    </row>
    <row r="76" spans="2:2" x14ac:dyDescent="0.25">
      <c r="B76" s="33" t="str">
        <f>IF(Funcionários!C77=0,"",Funcionários!C77)</f>
        <v/>
      </c>
    </row>
    <row r="77" spans="2:2" x14ac:dyDescent="0.25">
      <c r="B77" s="33" t="str">
        <f>IF(Funcionários!C78=0,"",Funcionários!C78)</f>
        <v/>
      </c>
    </row>
    <row r="78" spans="2:2" x14ac:dyDescent="0.25">
      <c r="B78" s="33" t="str">
        <f>IF(Funcionários!C79=0,"",Funcionários!C79)</f>
        <v/>
      </c>
    </row>
    <row r="79" spans="2:2" x14ac:dyDescent="0.25">
      <c r="B79" s="33" t="str">
        <f>IF(Funcionários!C80=0,"",Funcionários!C80)</f>
        <v/>
      </c>
    </row>
    <row r="80" spans="2:2" x14ac:dyDescent="0.25">
      <c r="B80" s="33" t="str">
        <f>IF(Funcionários!C81=0,"",Funcionários!C81)</f>
        <v/>
      </c>
    </row>
    <row r="81" spans="2:2" x14ac:dyDescent="0.25">
      <c r="B81" s="33" t="str">
        <f>IF(Funcionários!C82=0,"",Funcionários!C82)</f>
        <v/>
      </c>
    </row>
    <row r="82" spans="2:2" x14ac:dyDescent="0.25">
      <c r="B82" s="33" t="str">
        <f>IF(Funcionários!C83=0,"",Funcionários!C83)</f>
        <v/>
      </c>
    </row>
    <row r="83" spans="2:2" x14ac:dyDescent="0.25">
      <c r="B83" s="33" t="str">
        <f>IF(Funcionários!C84=0,"",Funcionários!C84)</f>
        <v/>
      </c>
    </row>
    <row r="84" spans="2:2" x14ac:dyDescent="0.25">
      <c r="B84" s="33" t="str">
        <f>IF(Funcionários!C85=0,"",Funcionários!C85)</f>
        <v/>
      </c>
    </row>
    <row r="85" spans="2:2" x14ac:dyDescent="0.25">
      <c r="B85" s="33" t="str">
        <f>IF(Funcionários!C86=0,"",Funcionários!C86)</f>
        <v/>
      </c>
    </row>
    <row r="86" spans="2:2" x14ac:dyDescent="0.25">
      <c r="B86" s="33" t="str">
        <f>IF(Funcionários!C87=0,"",Funcionários!C87)</f>
        <v/>
      </c>
    </row>
    <row r="87" spans="2:2" x14ac:dyDescent="0.25">
      <c r="B87" s="33" t="str">
        <f>IF(Funcionários!C88=0,"",Funcionários!C88)</f>
        <v/>
      </c>
    </row>
    <row r="88" spans="2:2" x14ac:dyDescent="0.25">
      <c r="B88" s="33" t="str">
        <f>IF(Funcionários!C89=0,"",Funcionários!C89)</f>
        <v/>
      </c>
    </row>
    <row r="89" spans="2:2" x14ac:dyDescent="0.25">
      <c r="B89" s="33" t="str">
        <f>IF(Funcionários!C90=0,"",Funcionários!C90)</f>
        <v/>
      </c>
    </row>
    <row r="90" spans="2:2" x14ac:dyDescent="0.25">
      <c r="B90" s="33" t="str">
        <f>IF(Funcionários!C91=0,"",Funcionários!C91)</f>
        <v/>
      </c>
    </row>
    <row r="91" spans="2:2" x14ac:dyDescent="0.25">
      <c r="B91" s="33" t="str">
        <f>IF(Funcionários!C92=0,"",Funcionários!C92)</f>
        <v/>
      </c>
    </row>
    <row r="92" spans="2:2" x14ac:dyDescent="0.25">
      <c r="B92" s="33" t="str">
        <f>IF(Funcionários!C93=0,"",Funcionários!C93)</f>
        <v/>
      </c>
    </row>
    <row r="93" spans="2:2" x14ac:dyDescent="0.25">
      <c r="B93" s="33" t="str">
        <f>IF(Funcionários!C94=0,"",Funcionários!C94)</f>
        <v/>
      </c>
    </row>
    <row r="94" spans="2:2" x14ac:dyDescent="0.25">
      <c r="B94" s="33" t="str">
        <f>IF(Funcionários!C95=0,"",Funcionários!C95)</f>
        <v/>
      </c>
    </row>
    <row r="95" spans="2:2" x14ac:dyDescent="0.25">
      <c r="B95" s="33" t="str">
        <f>IF(Funcionários!C96=0,"",Funcionários!C96)</f>
        <v/>
      </c>
    </row>
    <row r="96" spans="2:2" x14ac:dyDescent="0.25">
      <c r="B96" s="33" t="str">
        <f>IF(Funcionários!C97=0,"",Funcionários!C97)</f>
        <v/>
      </c>
    </row>
    <row r="97" spans="2:2" x14ac:dyDescent="0.25">
      <c r="B97" s="33" t="str">
        <f>IF(Funcionários!C98=0,"",Funcionários!C98)</f>
        <v/>
      </c>
    </row>
    <row r="98" spans="2:2" x14ac:dyDescent="0.25">
      <c r="B98" s="33" t="str">
        <f>IF(Funcionários!C99=0,"",Funcionários!C99)</f>
        <v/>
      </c>
    </row>
    <row r="99" spans="2:2" x14ac:dyDescent="0.25">
      <c r="B99" s="33" t="str">
        <f>IF(Funcionários!C100=0,"",Funcionários!C100)</f>
        <v/>
      </c>
    </row>
    <row r="100" spans="2:2" x14ac:dyDescent="0.25">
      <c r="B100" s="33" t="str">
        <f>IF(Funcionários!C101=0,"",Funcionários!C101)</f>
        <v/>
      </c>
    </row>
    <row r="101" spans="2:2" x14ac:dyDescent="0.25">
      <c r="B101" s="33" t="str">
        <f>IF(Funcionários!C102=0,"",Funcionários!C102)</f>
        <v/>
      </c>
    </row>
    <row r="102" spans="2:2" x14ac:dyDescent="0.25">
      <c r="B102" s="33" t="str">
        <f>IF(Funcionários!C103=0,"",Funcionários!C103)</f>
        <v/>
      </c>
    </row>
    <row r="103" spans="2:2" x14ac:dyDescent="0.25">
      <c r="B103" s="33" t="str">
        <f>IF(Funcionários!C104=0,"",Funcionários!C104)</f>
        <v/>
      </c>
    </row>
    <row r="104" spans="2:2" x14ac:dyDescent="0.25">
      <c r="B104" s="33" t="str">
        <f>IF(Funcionários!C105=0,"",Funcionários!C105)</f>
        <v/>
      </c>
    </row>
    <row r="105" spans="2:2" x14ac:dyDescent="0.25">
      <c r="B105" s="33" t="str">
        <f>IF(Funcionários!C106=0,"",Funcionários!C106)</f>
        <v/>
      </c>
    </row>
    <row r="106" spans="2:2" x14ac:dyDescent="0.25">
      <c r="B106" s="33" t="str">
        <f>IF(Funcionários!C107=0,"",Funcionários!C107)</f>
        <v/>
      </c>
    </row>
    <row r="107" spans="2:2" x14ac:dyDescent="0.25">
      <c r="B107" s="33" t="str">
        <f>IF(Funcionários!C108=0,"",Funcionários!C108)</f>
        <v/>
      </c>
    </row>
    <row r="108" spans="2:2" x14ac:dyDescent="0.25">
      <c r="B108" s="33" t="str">
        <f>IF(Funcionários!C109=0,"",Funcionários!C109)</f>
        <v/>
      </c>
    </row>
    <row r="109" spans="2:2" x14ac:dyDescent="0.25">
      <c r="B109" s="33" t="str">
        <f>IF(Funcionários!C110=0,"",Funcionários!C110)</f>
        <v/>
      </c>
    </row>
    <row r="110" spans="2:2" x14ac:dyDescent="0.25">
      <c r="B110" s="33" t="str">
        <f>IF(Funcionários!C111=0,"",Funcionários!C111)</f>
        <v/>
      </c>
    </row>
    <row r="111" spans="2:2" x14ac:dyDescent="0.25">
      <c r="B111" s="33" t="str">
        <f>IF(Funcionários!C112=0,"",Funcionários!C112)</f>
        <v/>
      </c>
    </row>
    <row r="112" spans="2:2" x14ac:dyDescent="0.25">
      <c r="B112" s="33" t="str">
        <f>IF(Funcionários!C113=0,"",Funcionários!C113)</f>
        <v/>
      </c>
    </row>
    <row r="113" spans="2:2" x14ac:dyDescent="0.25">
      <c r="B113" s="33" t="str">
        <f>IF(Funcionários!C114=0,"",Funcionários!C114)</f>
        <v/>
      </c>
    </row>
    <row r="114" spans="2:2" x14ac:dyDescent="0.25">
      <c r="B114" s="33" t="str">
        <f>IF(Funcionários!C115=0,"",Funcionários!C115)</f>
        <v/>
      </c>
    </row>
    <row r="115" spans="2:2" x14ac:dyDescent="0.25">
      <c r="B115" s="33" t="str">
        <f>IF(Funcionários!C116=0,"",Funcionários!C116)</f>
        <v/>
      </c>
    </row>
    <row r="116" spans="2:2" x14ac:dyDescent="0.25">
      <c r="B116" s="33" t="str">
        <f>IF(Funcionários!C117=0,"",Funcionários!C117)</f>
        <v/>
      </c>
    </row>
    <row r="117" spans="2:2" x14ac:dyDescent="0.25">
      <c r="B117" s="33" t="str">
        <f>IF(Funcionários!C118=0,"",Funcionários!C118)</f>
        <v/>
      </c>
    </row>
    <row r="118" spans="2:2" x14ac:dyDescent="0.25">
      <c r="B118" s="33" t="str">
        <f>IF(Funcionários!C119=0,"",Funcionários!C119)</f>
        <v/>
      </c>
    </row>
    <row r="119" spans="2:2" x14ac:dyDescent="0.25">
      <c r="B119" s="33" t="str">
        <f>IF(Funcionários!C120=0,"",Funcionários!C120)</f>
        <v/>
      </c>
    </row>
    <row r="120" spans="2:2" x14ac:dyDescent="0.25">
      <c r="B120" s="33" t="str">
        <f>IF(Funcionários!C121=0,"",Funcionários!C121)</f>
        <v/>
      </c>
    </row>
    <row r="121" spans="2:2" x14ac:dyDescent="0.25">
      <c r="B121" s="33" t="str">
        <f>IF(Funcionários!C122=0,"",Funcionários!C122)</f>
        <v/>
      </c>
    </row>
    <row r="122" spans="2:2" x14ac:dyDescent="0.25">
      <c r="B122" s="33" t="str">
        <f>IF(Funcionários!C123=0,"",Funcionários!C123)</f>
        <v/>
      </c>
    </row>
    <row r="123" spans="2:2" x14ac:dyDescent="0.25">
      <c r="B123" s="33" t="str">
        <f>IF(Funcionários!C124=0,"",Funcionários!C124)</f>
        <v/>
      </c>
    </row>
    <row r="124" spans="2:2" x14ac:dyDescent="0.25">
      <c r="B124" s="33" t="str">
        <f>IF(Funcionários!C125=0,"",Funcionários!C125)</f>
        <v/>
      </c>
    </row>
    <row r="125" spans="2:2" x14ac:dyDescent="0.25">
      <c r="B125" s="33" t="str">
        <f>IF(Funcionários!C126=0,"",Funcionários!C126)</f>
        <v/>
      </c>
    </row>
    <row r="126" spans="2:2" x14ac:dyDescent="0.25">
      <c r="B126" s="33" t="str">
        <f>IF(Funcionários!C127=0,"",Funcionários!C127)</f>
        <v/>
      </c>
    </row>
    <row r="127" spans="2:2" x14ac:dyDescent="0.25">
      <c r="B127" s="33" t="str">
        <f>IF(Funcionários!C128=0,"",Funcionários!C128)</f>
        <v/>
      </c>
    </row>
    <row r="128" spans="2:2" x14ac:dyDescent="0.25">
      <c r="B128" s="33" t="str">
        <f>IF(Funcionários!C129=0,"",Funcionários!C129)</f>
        <v/>
      </c>
    </row>
    <row r="129" spans="2:2" x14ac:dyDescent="0.25">
      <c r="B129" s="33" t="str">
        <f>IF(Funcionários!C130=0,"",Funcionários!C130)</f>
        <v/>
      </c>
    </row>
    <row r="130" spans="2:2" x14ac:dyDescent="0.25">
      <c r="B130" s="33" t="str">
        <f>IF(Funcionários!C131=0,"",Funcionários!C131)</f>
        <v/>
      </c>
    </row>
    <row r="131" spans="2:2" x14ac:dyDescent="0.25">
      <c r="B131" s="33" t="str">
        <f>IF(Funcionários!C132=0,"",Funcionários!C132)</f>
        <v/>
      </c>
    </row>
    <row r="132" spans="2:2" x14ac:dyDescent="0.25">
      <c r="B132" s="33" t="str">
        <f>IF(Funcionários!C133=0,"",Funcionários!C133)</f>
        <v/>
      </c>
    </row>
    <row r="133" spans="2:2" x14ac:dyDescent="0.25">
      <c r="B133" s="33" t="str">
        <f>IF(Funcionários!C134=0,"",Funcionários!C134)</f>
        <v/>
      </c>
    </row>
    <row r="134" spans="2:2" x14ac:dyDescent="0.25">
      <c r="B134" s="33" t="str">
        <f>IF(Funcionários!C135=0,"",Funcionários!C135)</f>
        <v/>
      </c>
    </row>
    <row r="135" spans="2:2" x14ac:dyDescent="0.25">
      <c r="B135" s="33" t="str">
        <f>IF(Funcionários!C136=0,"",Funcionários!C136)</f>
        <v/>
      </c>
    </row>
    <row r="136" spans="2:2" x14ac:dyDescent="0.25">
      <c r="B136" s="33" t="str">
        <f>IF(Funcionários!C137=0,"",Funcionários!C137)</f>
        <v/>
      </c>
    </row>
    <row r="137" spans="2:2" x14ac:dyDescent="0.25">
      <c r="B137" s="33" t="str">
        <f>IF(Funcionários!C138=0,"",Funcionários!C138)</f>
        <v/>
      </c>
    </row>
    <row r="138" spans="2:2" x14ac:dyDescent="0.25">
      <c r="B138" s="33" t="str">
        <f>IF(Funcionários!C139=0,"",Funcionários!C139)</f>
        <v/>
      </c>
    </row>
    <row r="139" spans="2:2" x14ac:dyDescent="0.25">
      <c r="B139" s="33" t="str">
        <f>IF(Funcionários!C140=0,"",Funcionários!C140)</f>
        <v/>
      </c>
    </row>
    <row r="140" spans="2:2" x14ac:dyDescent="0.25">
      <c r="B140" s="33" t="str">
        <f>IF(Funcionários!C141=0,"",Funcionários!C141)</f>
        <v/>
      </c>
    </row>
    <row r="141" spans="2:2" x14ac:dyDescent="0.25">
      <c r="B141" s="33" t="str">
        <f>IF(Funcionários!C142=0,"",Funcionários!C142)</f>
        <v/>
      </c>
    </row>
    <row r="142" spans="2:2" x14ac:dyDescent="0.25">
      <c r="B142" s="33" t="str">
        <f>IF(Funcionários!C143=0,"",Funcionários!C143)</f>
        <v/>
      </c>
    </row>
    <row r="143" spans="2:2" x14ac:dyDescent="0.25">
      <c r="B143" s="33" t="str">
        <f>IF(Funcionários!C144=0,"",Funcionários!C144)</f>
        <v/>
      </c>
    </row>
    <row r="144" spans="2:2" x14ac:dyDescent="0.25">
      <c r="B144" s="33" t="str">
        <f>IF(Funcionários!C145=0,"",Funcionários!C145)</f>
        <v/>
      </c>
    </row>
    <row r="145" spans="2:2" x14ac:dyDescent="0.25">
      <c r="B145" s="33" t="str">
        <f>IF(Funcionários!C146=0,"",Funcionários!C146)</f>
        <v/>
      </c>
    </row>
    <row r="146" spans="2:2" x14ac:dyDescent="0.25">
      <c r="B146" s="33" t="str">
        <f>IF(Funcionários!C147=0,"",Funcionários!C147)</f>
        <v/>
      </c>
    </row>
    <row r="147" spans="2:2" x14ac:dyDescent="0.25">
      <c r="B147" s="33" t="str">
        <f>IF(Funcionários!C148=0,"",Funcionários!C148)</f>
        <v/>
      </c>
    </row>
    <row r="148" spans="2:2" x14ac:dyDescent="0.25">
      <c r="B148" s="33" t="str">
        <f>IF(Funcionários!C149=0,"",Funcionários!C149)</f>
        <v/>
      </c>
    </row>
    <row r="149" spans="2:2" x14ac:dyDescent="0.25">
      <c r="B149" s="33" t="str">
        <f>IF(Funcionários!C150=0,"",Funcionários!C150)</f>
        <v/>
      </c>
    </row>
    <row r="150" spans="2:2" x14ac:dyDescent="0.25">
      <c r="B150" s="33" t="str">
        <f>IF(Funcionários!C151=0,"",Funcionários!C151)</f>
        <v/>
      </c>
    </row>
    <row r="151" spans="2:2" x14ac:dyDescent="0.25">
      <c r="B151" s="33" t="str">
        <f>IF(Funcionários!C152=0,"",Funcionários!C152)</f>
        <v/>
      </c>
    </row>
    <row r="152" spans="2:2" x14ac:dyDescent="0.25">
      <c r="B152" s="33" t="str">
        <f>IF(Funcionários!C153=0,"",Funcionários!C153)</f>
        <v/>
      </c>
    </row>
    <row r="153" spans="2:2" x14ac:dyDescent="0.25">
      <c r="B153" s="33" t="str">
        <f>IF(Funcionários!C154=0,"",Funcionários!C154)</f>
        <v/>
      </c>
    </row>
    <row r="154" spans="2:2" x14ac:dyDescent="0.25">
      <c r="B154" s="33" t="str">
        <f>IF(Funcionários!C155=0,"",Funcionários!C155)</f>
        <v/>
      </c>
    </row>
    <row r="155" spans="2:2" x14ac:dyDescent="0.25">
      <c r="B155" s="33" t="str">
        <f>IF(Funcionários!C156=0,"",Funcionários!C156)</f>
        <v/>
      </c>
    </row>
    <row r="156" spans="2:2" x14ac:dyDescent="0.25">
      <c r="B156" s="33" t="str">
        <f>IF(Funcionários!C157=0,"",Funcionários!C157)</f>
        <v/>
      </c>
    </row>
    <row r="157" spans="2:2" x14ac:dyDescent="0.25">
      <c r="B157" s="33" t="str">
        <f>IF(Funcionários!C158=0,"",Funcionários!C158)</f>
        <v/>
      </c>
    </row>
    <row r="158" spans="2:2" x14ac:dyDescent="0.25">
      <c r="B158" s="33" t="str">
        <f>IF(Funcionários!C159=0,"",Funcionários!C159)</f>
        <v/>
      </c>
    </row>
    <row r="159" spans="2:2" x14ac:dyDescent="0.25">
      <c r="B159" s="33" t="str">
        <f>IF(Funcionários!C160=0,"",Funcionários!C160)</f>
        <v/>
      </c>
    </row>
    <row r="160" spans="2:2" x14ac:dyDescent="0.25">
      <c r="B160" s="33" t="str">
        <f>IF(Funcionários!C161=0,"",Funcionários!C161)</f>
        <v/>
      </c>
    </row>
    <row r="161" spans="2:2" x14ac:dyDescent="0.25">
      <c r="B161" s="33" t="str">
        <f>IF(Funcionários!C162=0,"",Funcionários!C162)</f>
        <v/>
      </c>
    </row>
    <row r="162" spans="2:2" x14ac:dyDescent="0.25">
      <c r="B162" s="33" t="str">
        <f>IF(Funcionários!C163=0,"",Funcionários!C163)</f>
        <v/>
      </c>
    </row>
    <row r="163" spans="2:2" x14ac:dyDescent="0.25">
      <c r="B163" s="33" t="str">
        <f>IF(Funcionários!C164=0,"",Funcionários!C164)</f>
        <v/>
      </c>
    </row>
    <row r="164" spans="2:2" x14ac:dyDescent="0.25">
      <c r="B164" s="33" t="str">
        <f>IF(Funcionários!C165=0,"",Funcionários!C165)</f>
        <v/>
      </c>
    </row>
    <row r="165" spans="2:2" x14ac:dyDescent="0.25">
      <c r="B165" s="33" t="str">
        <f>IF(Funcionários!C166=0,"",Funcionários!C166)</f>
        <v/>
      </c>
    </row>
    <row r="166" spans="2:2" x14ac:dyDescent="0.25">
      <c r="B166" s="33" t="str">
        <f>IF(Funcionários!C167=0,"",Funcionários!C167)</f>
        <v/>
      </c>
    </row>
    <row r="167" spans="2:2" x14ac:dyDescent="0.25">
      <c r="B167" s="33" t="str">
        <f>IF(Funcionários!C168=0,"",Funcionários!C168)</f>
        <v/>
      </c>
    </row>
    <row r="168" spans="2:2" x14ac:dyDescent="0.25">
      <c r="B168" s="33" t="str">
        <f>IF(Funcionários!C169=0,"",Funcionários!C169)</f>
        <v/>
      </c>
    </row>
    <row r="169" spans="2:2" x14ac:dyDescent="0.25">
      <c r="B169" s="33" t="str">
        <f>IF(Funcionários!C170=0,"",Funcionários!C170)</f>
        <v/>
      </c>
    </row>
    <row r="170" spans="2:2" x14ac:dyDescent="0.25">
      <c r="B170" s="33" t="str">
        <f>IF(Funcionários!C171=0,"",Funcionários!C171)</f>
        <v/>
      </c>
    </row>
    <row r="171" spans="2:2" x14ac:dyDescent="0.25">
      <c r="B171" s="33" t="str">
        <f>IF(Funcionários!C172=0,"",Funcionários!C172)</f>
        <v/>
      </c>
    </row>
    <row r="172" spans="2:2" x14ac:dyDescent="0.25">
      <c r="B172" s="33" t="str">
        <f>IF(Funcionários!C173=0,"",Funcionários!C173)</f>
        <v/>
      </c>
    </row>
    <row r="173" spans="2:2" x14ac:dyDescent="0.25">
      <c r="B173" s="33" t="str">
        <f>IF(Funcionários!C174=0,"",Funcionários!C174)</f>
        <v/>
      </c>
    </row>
    <row r="174" spans="2:2" x14ac:dyDescent="0.25">
      <c r="B174" s="33" t="str">
        <f>IF(Funcionários!C175=0,"",Funcionários!C175)</f>
        <v/>
      </c>
    </row>
    <row r="175" spans="2:2" x14ac:dyDescent="0.25">
      <c r="B175" s="33" t="str">
        <f>IF(Funcionários!C176=0,"",Funcionários!C176)</f>
        <v/>
      </c>
    </row>
    <row r="176" spans="2:2" x14ac:dyDescent="0.25">
      <c r="B176" s="33" t="str">
        <f>IF(Funcionários!C177=0,"",Funcionários!C177)</f>
        <v/>
      </c>
    </row>
    <row r="177" spans="2:2" x14ac:dyDescent="0.25">
      <c r="B177" s="33" t="str">
        <f>IF(Funcionários!C178=0,"",Funcionários!C178)</f>
        <v/>
      </c>
    </row>
    <row r="178" spans="2:2" x14ac:dyDescent="0.25">
      <c r="B178" s="33" t="str">
        <f>IF(Funcionários!C179=0,"",Funcionários!C179)</f>
        <v/>
      </c>
    </row>
    <row r="179" spans="2:2" x14ac:dyDescent="0.25">
      <c r="B179" s="33" t="str">
        <f>IF(Funcionários!C180=0,"",Funcionários!C180)</f>
        <v/>
      </c>
    </row>
    <row r="180" spans="2:2" x14ac:dyDescent="0.25">
      <c r="B180" s="33" t="str">
        <f>IF(Funcionários!C181=0,"",Funcionários!C181)</f>
        <v/>
      </c>
    </row>
    <row r="181" spans="2:2" x14ac:dyDescent="0.25">
      <c r="B181" s="33" t="str">
        <f>IF(Funcionários!C182=0,"",Funcionários!C182)</f>
        <v/>
      </c>
    </row>
    <row r="182" spans="2:2" x14ac:dyDescent="0.25">
      <c r="B182" s="33" t="str">
        <f>IF(Funcionários!C183=0,"",Funcionários!C183)</f>
        <v/>
      </c>
    </row>
    <row r="183" spans="2:2" x14ac:dyDescent="0.25">
      <c r="B183" s="33" t="str">
        <f>IF(Funcionários!C184=0,"",Funcionários!C184)</f>
        <v/>
      </c>
    </row>
    <row r="184" spans="2:2" x14ac:dyDescent="0.25">
      <c r="B184" s="33" t="str">
        <f>IF(Funcionários!C185=0,"",Funcionários!C185)</f>
        <v/>
      </c>
    </row>
    <row r="185" spans="2:2" x14ac:dyDescent="0.25">
      <c r="B185" s="33" t="str">
        <f>IF(Funcionários!C186=0,"",Funcionários!C186)</f>
        <v/>
      </c>
    </row>
    <row r="186" spans="2:2" x14ac:dyDescent="0.25">
      <c r="B186" s="33" t="str">
        <f>IF(Funcionários!C187=0,"",Funcionários!C187)</f>
        <v/>
      </c>
    </row>
    <row r="187" spans="2:2" x14ac:dyDescent="0.25">
      <c r="B187" s="33" t="str">
        <f>IF(Funcionários!C188=0,"",Funcionários!C188)</f>
        <v/>
      </c>
    </row>
    <row r="188" spans="2:2" x14ac:dyDescent="0.25">
      <c r="B188" s="33" t="str">
        <f>IF(Funcionários!C189=0,"",Funcionários!C189)</f>
        <v/>
      </c>
    </row>
    <row r="189" spans="2:2" x14ac:dyDescent="0.25">
      <c r="B189" s="33" t="str">
        <f>IF(Funcionários!C190=0,"",Funcionários!C190)</f>
        <v/>
      </c>
    </row>
    <row r="190" spans="2:2" x14ac:dyDescent="0.25">
      <c r="B190" s="33" t="str">
        <f>IF(Funcionários!C191=0,"",Funcionários!C191)</f>
        <v/>
      </c>
    </row>
    <row r="191" spans="2:2" x14ac:dyDescent="0.25">
      <c r="B191" s="33" t="str">
        <f>IF(Funcionários!C192=0,"",Funcionários!C192)</f>
        <v/>
      </c>
    </row>
    <row r="192" spans="2:2" x14ac:dyDescent="0.25">
      <c r="B192" s="33" t="str">
        <f>IF(Funcionários!C193=0,"",Funcionários!C193)</f>
        <v/>
      </c>
    </row>
    <row r="193" spans="2:2" x14ac:dyDescent="0.25">
      <c r="B193" s="33" t="str">
        <f>IF(Funcionários!C194=0,"",Funcionários!C194)</f>
        <v/>
      </c>
    </row>
    <row r="194" spans="2:2" x14ac:dyDescent="0.25">
      <c r="B194" s="33" t="str">
        <f>IF(Funcionários!C195=0,"",Funcionários!C195)</f>
        <v/>
      </c>
    </row>
    <row r="195" spans="2:2" x14ac:dyDescent="0.25">
      <c r="B195" s="33" t="str">
        <f>IF(Funcionários!C196=0,"",Funcionários!C196)</f>
        <v/>
      </c>
    </row>
    <row r="196" spans="2:2" x14ac:dyDescent="0.25">
      <c r="B196" s="33" t="str">
        <f>IF(Funcionários!C197=0,"",Funcionários!C197)</f>
        <v/>
      </c>
    </row>
    <row r="197" spans="2:2" x14ac:dyDescent="0.25">
      <c r="B197" s="33" t="str">
        <f>IF(Funcionários!C198=0,"",Funcionários!C198)</f>
        <v/>
      </c>
    </row>
    <row r="198" spans="2:2" x14ac:dyDescent="0.25">
      <c r="B198" s="33" t="str">
        <f>IF(Funcionários!C199=0,"",Funcionários!C199)</f>
        <v/>
      </c>
    </row>
    <row r="199" spans="2:2" x14ac:dyDescent="0.25">
      <c r="B199" s="33" t="str">
        <f>IF(Funcionários!C200=0,"",Funcionários!C200)</f>
        <v/>
      </c>
    </row>
    <row r="200" spans="2:2" x14ac:dyDescent="0.25">
      <c r="B200" s="33" t="str">
        <f>IF(Funcionários!C201=0,"",Funcionários!C201)</f>
        <v/>
      </c>
    </row>
    <row r="201" spans="2:2" x14ac:dyDescent="0.25">
      <c r="B201" s="33" t="str">
        <f>IF(Funcionários!C202=0,"",Funcionários!C202)</f>
        <v/>
      </c>
    </row>
    <row r="202" spans="2:2" x14ac:dyDescent="0.25">
      <c r="B202" s="33" t="str">
        <f>IF(Funcionários!C203=0,"",Funcionários!C203)</f>
        <v/>
      </c>
    </row>
    <row r="203" spans="2:2" x14ac:dyDescent="0.25">
      <c r="B203" s="33" t="str">
        <f>IF(Funcionários!C204=0,"",Funcionários!C204)</f>
        <v/>
      </c>
    </row>
    <row r="204" spans="2:2" x14ac:dyDescent="0.25">
      <c r="B204" s="33" t="str">
        <f>IF(Funcionários!C205=0,"",Funcionários!C205)</f>
        <v/>
      </c>
    </row>
    <row r="205" spans="2:2" x14ac:dyDescent="0.25">
      <c r="B205" s="33" t="str">
        <f>IF(Funcionários!C206=0,"",Funcionários!C206)</f>
        <v/>
      </c>
    </row>
    <row r="206" spans="2:2" x14ac:dyDescent="0.25">
      <c r="B206" s="33" t="str">
        <f>IF(Funcionários!C207=0,"",Funcionários!C207)</f>
        <v/>
      </c>
    </row>
  </sheetData>
  <sheetProtection password="9084" sheet="1" objects="1" scenarios="1" selectLockedCells="1"/>
  <dataValidations count="1">
    <dataValidation type="list" allowBlank="1" showInputMessage="1" showErrorMessage="1" sqref="D6">
      <formula1>$B$6:$B$73</formula1>
    </dataValidation>
  </dataValidations>
  <pageMargins left="0.25" right="0.25" top="0.75" bottom="0.75" header="0.3" footer="0.3"/>
  <pageSetup paperSize="9" scale="78" orientation="portrait" r:id="rId1"/>
  <colBreaks count="1" manualBreakCount="1">
    <brk id="11" min="3" max="20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W101"/>
  <sheetViews>
    <sheetView showGridLines="0" zoomScaleNormal="100" workbookViewId="0">
      <selection sqref="A1:XFD1048576"/>
    </sheetView>
  </sheetViews>
  <sheetFormatPr defaultColWidth="9.140625" defaultRowHeight="15" x14ac:dyDescent="0.25"/>
  <cols>
    <col min="1" max="2" width="1.7109375" style="31" customWidth="1"/>
    <col min="3" max="3" width="40.7109375" style="7" customWidth="1"/>
    <col min="4" max="4" width="10.7109375" style="7" customWidth="1"/>
    <col min="5" max="5" width="10.42578125" style="7" customWidth="1"/>
    <col min="6" max="6" width="20.7109375" style="7" customWidth="1"/>
    <col min="7" max="7" width="22.42578125" style="7" customWidth="1"/>
    <col min="8" max="8" width="9.140625" style="39" customWidth="1"/>
    <col min="9" max="9" width="9.140625" style="18" customWidth="1"/>
    <col min="10" max="10" width="11.5703125" style="18" bestFit="1" customWidth="1"/>
    <col min="11" max="21" width="9.140625" style="18" customWidth="1"/>
    <col min="22" max="23" width="9.140625" style="39" customWidth="1"/>
    <col min="24" max="26" width="9.140625" style="7" customWidth="1"/>
    <col min="27" max="16384" width="9.140625" style="7"/>
  </cols>
  <sheetData>
    <row r="1" spans="3:23" s="55" customFormat="1" ht="30" customHeight="1" x14ac:dyDescent="0.25">
      <c r="H1" s="61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61"/>
      <c r="W1" s="61"/>
    </row>
    <row r="2" spans="3:23" s="56" customFormat="1" ht="24.95" customHeight="1" x14ac:dyDescent="0.25">
      <c r="H2" s="62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62"/>
      <c r="W2" s="62"/>
    </row>
    <row r="3" spans="3:23" s="57" customFormat="1" ht="20.100000000000001" customHeight="1" x14ac:dyDescent="0.25">
      <c r="H3" s="63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63"/>
      <c r="W3" s="63"/>
    </row>
    <row r="4" spans="3:23" s="31" customFormat="1" ht="21.6" customHeight="1" x14ac:dyDescent="0.35">
      <c r="C4" s="32" t="s">
        <v>14</v>
      </c>
      <c r="H4" s="36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6"/>
      <c r="W4" s="36"/>
    </row>
    <row r="5" spans="3:23" ht="30" customHeight="1" x14ac:dyDescent="0.25"/>
    <row r="6" spans="3:23" ht="52.5" customHeight="1" x14ac:dyDescent="0.25">
      <c r="C6" s="175" t="s">
        <v>166</v>
      </c>
      <c r="D6" s="175"/>
      <c r="E6" s="175"/>
      <c r="F6" s="175"/>
      <c r="G6" s="175"/>
      <c r="H6" s="79"/>
      <c r="I6" s="79"/>
      <c r="J6" s="79"/>
      <c r="K6" s="79"/>
    </row>
    <row r="7" spans="3:23" ht="67.5" customHeight="1" x14ac:dyDescent="0.25">
      <c r="C7" s="175"/>
      <c r="D7" s="175"/>
      <c r="E7" s="175"/>
      <c r="F7" s="175"/>
      <c r="G7" s="175"/>
      <c r="H7" s="79"/>
      <c r="I7" s="79"/>
      <c r="J7" s="79"/>
      <c r="K7" s="79"/>
    </row>
    <row r="8" spans="3:23" ht="8.1" customHeight="1" x14ac:dyDescent="0.25"/>
    <row r="9" spans="3:23" ht="39.950000000000003" customHeight="1" x14ac:dyDescent="0.25">
      <c r="C9" s="8" t="s">
        <v>114</v>
      </c>
    </row>
    <row r="10" spans="3:23" ht="39.950000000000003" customHeight="1" x14ac:dyDescent="0.25">
      <c r="C10" s="8" t="s">
        <v>115</v>
      </c>
    </row>
    <row r="11" spans="3:23" ht="39.950000000000003" customHeight="1" x14ac:dyDescent="0.25">
      <c r="C11" s="8" t="s">
        <v>116</v>
      </c>
    </row>
    <row r="12" spans="3:23" ht="15" customHeight="1" x14ac:dyDescent="0.25"/>
    <row r="13" spans="3:23" ht="30" customHeight="1" x14ac:dyDescent="0.25">
      <c r="C13" s="9" t="s">
        <v>117</v>
      </c>
      <c r="D13" s="10"/>
      <c r="E13" s="10"/>
      <c r="F13" s="10"/>
      <c r="G13" s="10"/>
    </row>
    <row r="14" spans="3:23" ht="30" customHeight="1" thickBot="1" x14ac:dyDescent="0.3"/>
    <row r="15" spans="3:23" ht="30" customHeight="1" thickTop="1" x14ac:dyDescent="0.25">
      <c r="C15" s="11" t="s">
        <v>58</v>
      </c>
      <c r="D15" s="154" t="str">
        <f>'RC'!D8</f>
        <v>O índice de produtividade está acima de 85%. Significa que a equipe parece estar indo bem nas entregas. Procure motivar a equipe a manter as taxas elevadas para que as metas sejam alcançadas com êxito.</v>
      </c>
      <c r="E15" s="155"/>
      <c r="F15" s="155"/>
      <c r="G15" s="169"/>
    </row>
    <row r="16" spans="3:23" ht="54.95" customHeight="1" thickBot="1" x14ac:dyDescent="0.3">
      <c r="C16" s="12">
        <f>'RC'!C9</f>
        <v>1</v>
      </c>
      <c r="D16" s="156"/>
      <c r="E16" s="157"/>
      <c r="F16" s="157"/>
      <c r="G16" s="170"/>
    </row>
    <row r="17" spans="3:10" ht="30" customHeight="1" thickTop="1" thickBot="1" x14ac:dyDescent="0.3"/>
    <row r="18" spans="3:10" ht="30" customHeight="1" thickTop="1" x14ac:dyDescent="0.25">
      <c r="C18" s="13" t="s">
        <v>83</v>
      </c>
      <c r="F18" s="166" t="s">
        <v>84</v>
      </c>
      <c r="G18" s="168"/>
    </row>
    <row r="19" spans="3:10" ht="30" customHeight="1" thickBot="1" x14ac:dyDescent="0.3">
      <c r="C19" s="14" t="str">
        <f>'RC'!C12:D12</f>
        <v>Execução</v>
      </c>
      <c r="F19" s="163" t="str">
        <f>'RC'!F12</f>
        <v>Execução</v>
      </c>
      <c r="G19" s="165"/>
    </row>
    <row r="20" spans="3:10" ht="30" customHeight="1" thickTop="1" thickBot="1" x14ac:dyDescent="0.3"/>
    <row r="21" spans="3:10" ht="30" customHeight="1" thickTop="1" thickBot="1" x14ac:dyDescent="0.3">
      <c r="C21" s="15" t="s">
        <v>98</v>
      </c>
      <c r="F21" s="152" t="s">
        <v>99</v>
      </c>
      <c r="G21" s="158"/>
    </row>
    <row r="22" spans="3:10" ht="30" customHeight="1" thickTop="1" thickBot="1" x14ac:dyDescent="0.3">
      <c r="C22" s="16" t="str">
        <f>'RC'!C15</f>
        <v>Damaris De Souza Leite</v>
      </c>
      <c r="F22" s="149" t="str">
        <f>'RC'!F15</f>
        <v>Damaris De Souza Leite</v>
      </c>
      <c r="G22" s="150"/>
    </row>
    <row r="23" spans="3:10" ht="30" customHeight="1" thickTop="1" thickBot="1" x14ac:dyDescent="0.3">
      <c r="C23" s="16" t="str">
        <f>'RC'!C16</f>
        <v/>
      </c>
      <c r="F23" s="149" t="str">
        <f>'RC'!F16</f>
        <v/>
      </c>
      <c r="G23" s="150"/>
    </row>
    <row r="24" spans="3:10" ht="30" customHeight="1" thickTop="1" thickBot="1" x14ac:dyDescent="0.3">
      <c r="C24" s="16" t="str">
        <f>'RC'!C17</f>
        <v/>
      </c>
      <c r="F24" s="149" t="str">
        <f>'RC'!F17</f>
        <v/>
      </c>
      <c r="G24" s="150"/>
    </row>
    <row r="25" spans="3:10" ht="30" customHeight="1" thickTop="1" thickBot="1" x14ac:dyDescent="0.3">
      <c r="C25" s="16" t="str">
        <f>'RC'!C18</f>
        <v/>
      </c>
      <c r="F25" s="149" t="str">
        <f>'RC'!F18</f>
        <v/>
      </c>
      <c r="G25" s="150"/>
    </row>
    <row r="26" spans="3:10" ht="30" customHeight="1" thickTop="1" thickBot="1" x14ac:dyDescent="0.3">
      <c r="C26" s="16" t="str">
        <f>'RC'!C19</f>
        <v/>
      </c>
      <c r="F26" s="149" t="str">
        <f>'RC'!F19</f>
        <v/>
      </c>
      <c r="G26" s="150"/>
    </row>
    <row r="27" spans="3:10" ht="30" customHeight="1" thickTop="1" x14ac:dyDescent="0.25"/>
    <row r="28" spans="3:10" ht="30" customHeight="1" x14ac:dyDescent="0.25">
      <c r="C28" s="9" t="s">
        <v>118</v>
      </c>
      <c r="D28" s="10"/>
      <c r="E28" s="10"/>
      <c r="F28" s="10"/>
      <c r="G28" s="10"/>
    </row>
    <row r="29" spans="3:10" ht="30" customHeight="1" thickBot="1" x14ac:dyDescent="0.3"/>
    <row r="30" spans="3:10" ht="35.1" customHeight="1" thickTop="1" thickBot="1" x14ac:dyDescent="0.3">
      <c r="C30" s="17" t="s">
        <v>121</v>
      </c>
      <c r="D30" s="139" t="s">
        <v>122</v>
      </c>
      <c r="E30" s="141"/>
      <c r="F30" s="17" t="s">
        <v>43</v>
      </c>
      <c r="G30" s="17" t="s">
        <v>120</v>
      </c>
      <c r="I30" s="18" t="s">
        <v>103</v>
      </c>
      <c r="J30" s="18" t="s">
        <v>119</v>
      </c>
    </row>
    <row r="31" spans="3:10" ht="30" customHeight="1" thickTop="1" thickBot="1" x14ac:dyDescent="0.3">
      <c r="C31" s="19" t="s">
        <v>45</v>
      </c>
      <c r="D31" s="171">
        <f ca="1">(J31/7)*SUM(Funcionários!$M$8:$M$207)</f>
        <v>101.85714285714286</v>
      </c>
      <c r="E31" s="172"/>
      <c r="F31" s="20">
        <f>SUMIF(LT!$H$7:$H$3006,I31,LT!$J$7:$J$3006)+SUMIF(LT!$I$7:$I$3006,I31,LT!$L$7:$L$3006)</f>
        <v>0</v>
      </c>
      <c r="G31" s="21">
        <f ca="1">F31/D31</f>
        <v>0</v>
      </c>
      <c r="I31" s="18">
        <v>1</v>
      </c>
      <c r="J31" s="22">
        <f ca="1">DATE(YEAR(TODAY()),I31+1,1)-DATE(YEAR(TODAY()),I31,1)</f>
        <v>31</v>
      </c>
    </row>
    <row r="32" spans="3:10" ht="30" customHeight="1" thickTop="1" thickBot="1" x14ac:dyDescent="0.3">
      <c r="C32" s="19" t="s">
        <v>41</v>
      </c>
      <c r="D32" s="171">
        <f ca="1">(J32/7)*SUM(Funcionários!$M$8:$M$207)</f>
        <v>92</v>
      </c>
      <c r="E32" s="172"/>
      <c r="F32" s="20">
        <f>SUMIF(LT!$H$7:$H$3006,I32,LT!$J$7:$J$3006)+SUMIF(LT!$I$7:$I$3006,I32,LT!$L$7:$L$3006)</f>
        <v>0</v>
      </c>
      <c r="G32" s="21">
        <f t="shared" ref="G32:G42" ca="1" si="0">F32/D32</f>
        <v>0</v>
      </c>
      <c r="I32" s="18">
        <v>2</v>
      </c>
      <c r="J32" s="22">
        <f t="shared" ref="J32:J42" ca="1" si="1">DATE(YEAR(TODAY()),I32+1,1)-DATE(YEAR(TODAY()),I32,1)</f>
        <v>28</v>
      </c>
    </row>
    <row r="33" spans="3:18" ht="30" customHeight="1" thickTop="1" thickBot="1" x14ac:dyDescent="0.3">
      <c r="C33" s="19" t="s">
        <v>46</v>
      </c>
      <c r="D33" s="171">
        <f ca="1">(J33/7)*SUM(Funcionários!$M$8:$M$207)</f>
        <v>101.85714285714286</v>
      </c>
      <c r="E33" s="172"/>
      <c r="F33" s="20">
        <f>SUMIF(LT!$H$7:$H$3006,I33,LT!$J$7:$J$3006)+SUMIF(LT!$I$7:$I$3006,I33,LT!$L$7:$L$3006)</f>
        <v>0</v>
      </c>
      <c r="G33" s="21">
        <f t="shared" ca="1" si="0"/>
        <v>0</v>
      </c>
      <c r="I33" s="18">
        <v>3</v>
      </c>
      <c r="J33" s="22">
        <f t="shared" ca="1" si="1"/>
        <v>31</v>
      </c>
    </row>
    <row r="34" spans="3:18" ht="30" customHeight="1" thickTop="1" thickBot="1" x14ac:dyDescent="0.3">
      <c r="C34" s="19" t="s">
        <v>47</v>
      </c>
      <c r="D34" s="171">
        <f ca="1">(J34/7)*SUM(Funcionários!$M$8:$M$207)</f>
        <v>98.571428571428569</v>
      </c>
      <c r="E34" s="172"/>
      <c r="F34" s="20">
        <f>SUMIF(LT!$H$7:$H$3006,I34,LT!$J$7:$J$3006)+SUMIF(LT!$I$7:$I$3006,I34,LT!$L$7:$L$3006)</f>
        <v>0</v>
      </c>
      <c r="G34" s="21">
        <f t="shared" ca="1" si="0"/>
        <v>0</v>
      </c>
      <c r="I34" s="18">
        <v>4</v>
      </c>
      <c r="J34" s="22">
        <f t="shared" ca="1" si="1"/>
        <v>30</v>
      </c>
    </row>
    <row r="35" spans="3:18" ht="30" customHeight="1" thickTop="1" thickBot="1" x14ac:dyDescent="0.3">
      <c r="C35" s="19" t="s">
        <v>48</v>
      </c>
      <c r="D35" s="171">
        <f ca="1">(J35/7)*SUM(Funcionários!$M$8:$M$207)</f>
        <v>101.85714285714286</v>
      </c>
      <c r="E35" s="172"/>
      <c r="F35" s="20">
        <f>SUMIF(LT!$H$7:$H$3006,I35,LT!$J$7:$J$3006)+SUMIF(LT!$I$7:$I$3006,I35,LT!$L$7:$L$3006)</f>
        <v>0</v>
      </c>
      <c r="G35" s="21">
        <f t="shared" ca="1" si="0"/>
        <v>0</v>
      </c>
      <c r="I35" s="18">
        <v>5</v>
      </c>
      <c r="J35" s="22">
        <f t="shared" ca="1" si="1"/>
        <v>31</v>
      </c>
    </row>
    <row r="36" spans="3:18" ht="30" customHeight="1" thickTop="1" thickBot="1" x14ac:dyDescent="0.3">
      <c r="C36" s="19" t="s">
        <v>49</v>
      </c>
      <c r="D36" s="171">
        <f ca="1">(J36/7)*SUM(Funcionários!$M$8:$M$207)</f>
        <v>98.571428571428569</v>
      </c>
      <c r="E36" s="172"/>
      <c r="F36" s="20">
        <f>SUMIF(LT!$H$7:$H$3006,I36,LT!$J$7:$J$3006)+SUMIF(LT!$I$7:$I$3006,I36,LT!$L$7:$L$3006)</f>
        <v>0</v>
      </c>
      <c r="G36" s="21">
        <f t="shared" ca="1" si="0"/>
        <v>0</v>
      </c>
      <c r="I36" s="18">
        <v>6</v>
      </c>
      <c r="J36" s="22">
        <f t="shared" ca="1" si="1"/>
        <v>30</v>
      </c>
    </row>
    <row r="37" spans="3:18" ht="30" customHeight="1" thickTop="1" thickBot="1" x14ac:dyDescent="0.3">
      <c r="C37" s="19" t="s">
        <v>50</v>
      </c>
      <c r="D37" s="171">
        <f ca="1">(J37/7)*SUM(Funcionários!$M$8:$M$207)</f>
        <v>101.85714285714286</v>
      </c>
      <c r="E37" s="172"/>
      <c r="F37" s="20">
        <f>SUMIF(LT!$H$7:$H$3006,I37,LT!$J$7:$J$3006)+SUMIF(LT!$I$7:$I$3006,I37,LT!$L$7:$L$3006)</f>
        <v>0</v>
      </c>
      <c r="G37" s="21">
        <f t="shared" ca="1" si="0"/>
        <v>0</v>
      </c>
      <c r="I37" s="18">
        <v>7</v>
      </c>
      <c r="J37" s="22">
        <f t="shared" ca="1" si="1"/>
        <v>31</v>
      </c>
    </row>
    <row r="38" spans="3:18" ht="30" customHeight="1" thickTop="1" thickBot="1" x14ac:dyDescent="0.3">
      <c r="C38" s="19" t="s">
        <v>51</v>
      </c>
      <c r="D38" s="171">
        <f ca="1">(J38/7)*SUM(Funcionários!$M$8:$M$207)</f>
        <v>101.85714285714286</v>
      </c>
      <c r="E38" s="172"/>
      <c r="F38" s="20">
        <f>SUMIF(LT!$H$7:$H$3006,I38,LT!$J$7:$J$3006)+SUMIF(LT!$I$7:$I$3006,I38,LT!$L$7:$L$3006)</f>
        <v>0</v>
      </c>
      <c r="G38" s="21">
        <f t="shared" ca="1" si="0"/>
        <v>0</v>
      </c>
      <c r="I38" s="18">
        <v>8</v>
      </c>
      <c r="J38" s="22">
        <f t="shared" ca="1" si="1"/>
        <v>31</v>
      </c>
    </row>
    <row r="39" spans="3:18" ht="30" customHeight="1" thickTop="1" thickBot="1" x14ac:dyDescent="0.3">
      <c r="C39" s="19" t="s">
        <v>52</v>
      </c>
      <c r="D39" s="171">
        <f ca="1">(J39/7)*SUM(Funcionários!$M$8:$M$207)</f>
        <v>98.571428571428569</v>
      </c>
      <c r="E39" s="172"/>
      <c r="F39" s="20">
        <f>SUMIF(LT!$H$7:$H$3006,I39,LT!$J$7:$J$3006)+SUMIF(LT!$I$7:$I$3006,I39,LT!$L$7:$L$3006)</f>
        <v>0</v>
      </c>
      <c r="G39" s="21">
        <f t="shared" ca="1" si="0"/>
        <v>0</v>
      </c>
      <c r="I39" s="18">
        <v>9</v>
      </c>
      <c r="J39" s="22">
        <f t="shared" ca="1" si="1"/>
        <v>30</v>
      </c>
    </row>
    <row r="40" spans="3:18" ht="30" customHeight="1" thickTop="1" thickBot="1" x14ac:dyDescent="0.3">
      <c r="C40" s="19" t="s">
        <v>53</v>
      </c>
      <c r="D40" s="171">
        <f ca="1">(J40/7)*SUM(Funcionários!$M$8:$M$207)</f>
        <v>101.85714285714286</v>
      </c>
      <c r="E40" s="172"/>
      <c r="F40" s="20">
        <f>SUMIF(LT!$H$7:$H$3006,I40,LT!$J$7:$J$3006)+SUMIF(LT!$I$7:$I$3006,I40,LT!$L$7:$L$3006)</f>
        <v>0</v>
      </c>
      <c r="G40" s="21">
        <f t="shared" ca="1" si="0"/>
        <v>0</v>
      </c>
      <c r="I40" s="18">
        <v>10</v>
      </c>
      <c r="J40" s="22">
        <f t="shared" ca="1" si="1"/>
        <v>31</v>
      </c>
    </row>
    <row r="41" spans="3:18" ht="30" customHeight="1" thickTop="1" thickBot="1" x14ac:dyDescent="0.3">
      <c r="C41" s="19" t="s">
        <v>54</v>
      </c>
      <c r="D41" s="171">
        <f ca="1">(J41/7)*SUM(Funcionários!$M$8:$M$207)</f>
        <v>98.571428571428569</v>
      </c>
      <c r="E41" s="172"/>
      <c r="F41" s="20">
        <f>SUMIF(LT!$H$7:$H$3006,I41,LT!$J$7:$J$3006)+SUMIF(LT!$I$7:$I$3006,I41,LT!$L$7:$L$3006)</f>
        <v>21</v>
      </c>
      <c r="G41" s="21">
        <f t="shared" ca="1" si="0"/>
        <v>0.21304347826086956</v>
      </c>
      <c r="I41" s="18">
        <v>11</v>
      </c>
      <c r="J41" s="22">
        <f t="shared" ca="1" si="1"/>
        <v>30</v>
      </c>
    </row>
    <row r="42" spans="3:18" ht="30" customHeight="1" thickTop="1" thickBot="1" x14ac:dyDescent="0.3">
      <c r="C42" s="19" t="s">
        <v>55</v>
      </c>
      <c r="D42" s="171">
        <f ca="1">(J42/7)*SUM(Funcionários!$M$8:$M$207)</f>
        <v>101.85714285714286</v>
      </c>
      <c r="E42" s="172"/>
      <c r="F42" s="20">
        <f>SUMIF(LT!$H$7:$H$3006,I42,LT!$J$7:$J$3006)+SUMIF(LT!$I$7:$I$3006,I42,LT!$L$7:$L$3006)</f>
        <v>0</v>
      </c>
      <c r="G42" s="21">
        <f t="shared" ca="1" si="0"/>
        <v>0</v>
      </c>
      <c r="I42" s="18">
        <v>12</v>
      </c>
      <c r="J42" s="22">
        <f t="shared" ca="1" si="1"/>
        <v>31</v>
      </c>
    </row>
    <row r="43" spans="3:18" ht="30" customHeight="1" thickTop="1" thickBot="1" x14ac:dyDescent="0.3">
      <c r="C43" s="17" t="s">
        <v>123</v>
      </c>
      <c r="D43" s="173">
        <f ca="1">SUM(D31:E42)</f>
        <v>1199.2857142857144</v>
      </c>
      <c r="E43" s="174"/>
      <c r="F43" s="23">
        <f>SUM(F31:F42)</f>
        <v>21</v>
      </c>
      <c r="G43" s="24">
        <f ca="1">AVERAGE(G31:G42)</f>
        <v>1.7753623188405798E-2</v>
      </c>
    </row>
    <row r="44" spans="3:18" ht="30" customHeight="1" thickTop="1" x14ac:dyDescent="0.25"/>
    <row r="45" spans="3:18" ht="30" customHeight="1" x14ac:dyDescent="0.25">
      <c r="C45" s="9" t="s">
        <v>124</v>
      </c>
      <c r="D45" s="10"/>
      <c r="E45" s="10"/>
      <c r="F45" s="10"/>
      <c r="G45" s="10"/>
    </row>
    <row r="46" spans="3:18" ht="30" customHeight="1" x14ac:dyDescent="0.25">
      <c r="I46" s="18" t="s">
        <v>64</v>
      </c>
      <c r="J46" s="18" t="s">
        <v>103</v>
      </c>
      <c r="K46" s="18" t="s">
        <v>104</v>
      </c>
      <c r="M46" s="18" t="s">
        <v>33</v>
      </c>
      <c r="N46" s="18" t="s">
        <v>106</v>
      </c>
      <c r="P46" s="18" t="s">
        <v>107</v>
      </c>
      <c r="R46" s="18" t="s">
        <v>108</v>
      </c>
    </row>
    <row r="47" spans="3:18" ht="30" customHeight="1" x14ac:dyDescent="0.25">
      <c r="I47" s="18">
        <v>1</v>
      </c>
      <c r="J47" s="18" t="s">
        <v>45</v>
      </c>
      <c r="K47" s="25">
        <f>IF(COUNTIF(LT!$I$7:$I$3006,$I47)=0,0,(COUNTIFS(LT!$I$7:$I$3006,$I47,LT!$M$7:$M$3006,"Concluída no prazo")+COUNTIFS(LT!$I$7:$I$3006,$I47,LT!$M$7:$M$3006,"Concluída com atraso"))/COUNTIF(LT!$I$7:$I$3006,$I47))</f>
        <v>0</v>
      </c>
      <c r="M47" s="18" t="s">
        <v>34</v>
      </c>
      <c r="N47" s="25">
        <f>COUNTIF(LT!$M$7:$M$3006,M47)/COUNTA(LT!$M$7:$M$3006)</f>
        <v>1</v>
      </c>
      <c r="P47" s="18">
        <f>COUNTIF(LT!$I$7:$I$3006,I47)</f>
        <v>0</v>
      </c>
      <c r="R47" s="25">
        <f>IFERROR(COUNTIFS(LT!$M$7:$M$3006,$M$47,LT!$I$7:$I$3006,I47)/COUNTIF(LT!$I$7:$I$3006,I47),0)</f>
        <v>0</v>
      </c>
    </row>
    <row r="48" spans="3:18" ht="30" customHeight="1" x14ac:dyDescent="0.25">
      <c r="I48" s="18">
        <v>2</v>
      </c>
      <c r="J48" s="18" t="s">
        <v>41</v>
      </c>
      <c r="K48" s="25">
        <f>IF(COUNTIF(LT!$I$7:$I$3006,$I48)=0,0,(COUNTIFS(LT!$I$7:$I$3006,$I48,LT!$M$7:$M$3006,"Concluída no prazo")+COUNTIFS(LT!$I$7:$I$3006,$I48,LT!$M$7:$M$3006,"Concluída com atraso"))/COUNTIF(LT!$I$7:$I$3006,$I48))</f>
        <v>0</v>
      </c>
      <c r="M48" s="18" t="s">
        <v>35</v>
      </c>
      <c r="N48" s="25">
        <f>COUNTIF(LT!$M$7:$M$3006,M48)/COUNTA(LT!$M$7:$M$3006)</f>
        <v>0</v>
      </c>
      <c r="P48" s="18">
        <f>COUNTIF(LT!$I$7:$I$3006,I48)</f>
        <v>0</v>
      </c>
      <c r="R48" s="25">
        <f>IFERROR(COUNTIFS(LT!$M$7:$M$3006,$M$47,LT!$I$7:$I$3006,I48)/COUNTIF(LT!$I$7:$I$3006,I48),0)</f>
        <v>0</v>
      </c>
    </row>
    <row r="49" spans="9:18" ht="30" customHeight="1" x14ac:dyDescent="0.25">
      <c r="I49" s="18">
        <v>3</v>
      </c>
      <c r="J49" s="18" t="s">
        <v>46</v>
      </c>
      <c r="K49" s="25">
        <f>IF(COUNTIF(LT!$I$7:$I$3006,$I49)=0,0,(COUNTIFS(LT!$I$7:$I$3006,$I49,LT!$M$7:$M$3006,"Concluída no prazo")+COUNTIFS(LT!$I$7:$I$3006,$I49,LT!$M$7:$M$3006,"Concluída com atraso"))/COUNTIF(LT!$I$7:$I$3006,$I49))</f>
        <v>0</v>
      </c>
      <c r="M49" s="18" t="s">
        <v>36</v>
      </c>
      <c r="N49" s="25">
        <f>COUNTIF(LT!$M$7:$M$3006,M49)/COUNTA(LT!$M$7:$M$3006)</f>
        <v>0</v>
      </c>
      <c r="P49" s="18">
        <f>COUNTIF(LT!$I$7:$I$3006,I49)</f>
        <v>0</v>
      </c>
      <c r="R49" s="25">
        <f>IFERROR(COUNTIFS(LT!$M$7:$M$3006,$M$47,LT!$I$7:$I$3006,I49)/COUNTIF(LT!$I$7:$I$3006,I49),0)</f>
        <v>0</v>
      </c>
    </row>
    <row r="50" spans="9:18" ht="30" customHeight="1" x14ac:dyDescent="0.25">
      <c r="I50" s="18">
        <v>4</v>
      </c>
      <c r="J50" s="18" t="s">
        <v>47</v>
      </c>
      <c r="K50" s="25">
        <f>IF(COUNTIF(LT!$I$7:$I$3006,$I50)=0,0,(COUNTIFS(LT!$I$7:$I$3006,$I50,LT!$M$7:$M$3006,"Concluída no prazo")+COUNTIFS(LT!$I$7:$I$3006,$I50,LT!$M$7:$M$3006,"Concluída com atraso"))/COUNTIF(LT!$I$7:$I$3006,$I50))</f>
        <v>0</v>
      </c>
      <c r="M50" s="18" t="s">
        <v>37</v>
      </c>
      <c r="N50" s="25">
        <f>COUNTIF(LT!$M$7:$M$3006,M50)/COUNTA(LT!$M$7:$M$3006)</f>
        <v>0</v>
      </c>
      <c r="P50" s="18">
        <f>COUNTIF(LT!$I$7:$I$3006,I50)</f>
        <v>0</v>
      </c>
      <c r="R50" s="25">
        <f>IFERROR(COUNTIFS(LT!$M$7:$M$3006,$M$47,LT!$I$7:$I$3006,I50)/COUNTIF(LT!$I$7:$I$3006,I50),0)</f>
        <v>0</v>
      </c>
    </row>
    <row r="51" spans="9:18" ht="30" customHeight="1" x14ac:dyDescent="0.25">
      <c r="I51" s="18">
        <v>5</v>
      </c>
      <c r="J51" s="18" t="s">
        <v>48</v>
      </c>
      <c r="K51" s="25">
        <f>IF(COUNTIF(LT!$I$7:$I$3006,$I51)=0,0,(COUNTIFS(LT!$I$7:$I$3006,$I51,LT!$M$7:$M$3006,"Concluída no prazo")+COUNTIFS(LT!$I$7:$I$3006,$I51,LT!$M$7:$M$3006,"Concluída com atraso"))/COUNTIF(LT!$I$7:$I$3006,$I51))</f>
        <v>0</v>
      </c>
      <c r="P51" s="18">
        <f>COUNTIF(LT!$I$7:$I$3006,I51)</f>
        <v>0</v>
      </c>
      <c r="R51" s="25">
        <f>IFERROR(COUNTIFS(LT!$M$7:$M$3006,$M$47,LT!$I$7:$I$3006,I51)/COUNTIF(LT!$I$7:$I$3006,I51),0)</f>
        <v>0</v>
      </c>
    </row>
    <row r="52" spans="9:18" ht="30" customHeight="1" x14ac:dyDescent="0.25">
      <c r="I52" s="18">
        <v>6</v>
      </c>
      <c r="J52" s="18" t="s">
        <v>49</v>
      </c>
      <c r="K52" s="25">
        <f>IF(COUNTIF(LT!$I$7:$I$3006,$I52)=0,0,(COUNTIFS(LT!$I$7:$I$3006,$I52,LT!$M$7:$M$3006,"Concluída no prazo")+COUNTIFS(LT!$I$7:$I$3006,$I52,LT!$M$7:$M$3006,"Concluída com atraso"))/COUNTIF(LT!$I$7:$I$3006,$I52))</f>
        <v>0</v>
      </c>
      <c r="P52" s="18">
        <f>COUNTIF(LT!$I$7:$I$3006,I52)</f>
        <v>0</v>
      </c>
      <c r="R52" s="25">
        <f>IFERROR(COUNTIFS(LT!$M$7:$M$3006,$M$47,LT!$I$7:$I$3006,I52)/COUNTIF(LT!$I$7:$I$3006,I52),0)</f>
        <v>0</v>
      </c>
    </row>
    <row r="53" spans="9:18" ht="30" customHeight="1" x14ac:dyDescent="0.25">
      <c r="I53" s="18">
        <v>7</v>
      </c>
      <c r="J53" s="18" t="s">
        <v>50</v>
      </c>
      <c r="K53" s="25">
        <f>IF(COUNTIF(LT!$I$7:$I$3006,$I53)=0,0,(COUNTIFS(LT!$I$7:$I$3006,$I53,LT!$M$7:$M$3006,"Concluída no prazo")+COUNTIFS(LT!$I$7:$I$3006,$I53,LT!$M$7:$M$3006,"Concluída com atraso"))/COUNTIF(LT!$I$7:$I$3006,$I53))</f>
        <v>0</v>
      </c>
      <c r="P53" s="18">
        <f>COUNTIF(LT!$I$7:$I$3006,I53)</f>
        <v>0</v>
      </c>
      <c r="R53" s="25">
        <f>IFERROR(COUNTIFS(LT!$M$7:$M$3006,$M$47,LT!$I$7:$I$3006,I53)/COUNTIF(LT!$I$7:$I$3006,I53),0)</f>
        <v>0</v>
      </c>
    </row>
    <row r="54" spans="9:18" ht="30" customHeight="1" x14ac:dyDescent="0.25">
      <c r="I54" s="18">
        <v>8</v>
      </c>
      <c r="J54" s="18" t="s">
        <v>51</v>
      </c>
      <c r="K54" s="25">
        <f>IF(COUNTIF(LT!$I$7:$I$3006,$I54)=0,0,(COUNTIFS(LT!$I$7:$I$3006,$I54,LT!$M$7:$M$3006,"Concluída no prazo")+COUNTIFS(LT!$I$7:$I$3006,$I54,LT!$M$7:$M$3006,"Concluída com atraso"))/COUNTIF(LT!$I$7:$I$3006,$I54))</f>
        <v>0</v>
      </c>
      <c r="P54" s="18">
        <f>COUNTIF(LT!$I$7:$I$3006,I54)</f>
        <v>0</v>
      </c>
      <c r="R54" s="25">
        <f>IFERROR(COUNTIFS(LT!$M$7:$M$3006,$M$47,LT!$I$7:$I$3006,I54)/COUNTIF(LT!$I$7:$I$3006,I54),0)</f>
        <v>0</v>
      </c>
    </row>
    <row r="55" spans="9:18" ht="30" customHeight="1" x14ac:dyDescent="0.25">
      <c r="I55" s="18">
        <v>9</v>
      </c>
      <c r="J55" s="18" t="s">
        <v>52</v>
      </c>
      <c r="K55" s="25">
        <f>IF(COUNTIF(LT!$I$7:$I$3006,$I55)=0,0,(COUNTIFS(LT!$I$7:$I$3006,$I55,LT!$M$7:$M$3006,"Concluída no prazo")+COUNTIFS(LT!$I$7:$I$3006,$I55,LT!$M$7:$M$3006,"Concluída com atraso"))/COUNTIF(LT!$I$7:$I$3006,$I55))</f>
        <v>0</v>
      </c>
      <c r="P55" s="18">
        <f>COUNTIF(LT!$I$7:$I$3006,I55)</f>
        <v>0</v>
      </c>
      <c r="R55" s="25">
        <f>IFERROR(COUNTIFS(LT!$M$7:$M$3006,$M$47,LT!$I$7:$I$3006,I55)/COUNTIF(LT!$I$7:$I$3006,I55),0)</f>
        <v>0</v>
      </c>
    </row>
    <row r="56" spans="9:18" ht="30" customHeight="1" x14ac:dyDescent="0.25">
      <c r="I56" s="18">
        <v>10</v>
      </c>
      <c r="J56" s="18" t="s">
        <v>53</v>
      </c>
      <c r="K56" s="25">
        <f>IF(COUNTIF(LT!$I$7:$I$3006,$I56)=0,0,(COUNTIFS(LT!$I$7:$I$3006,$I56,LT!$M$7:$M$3006,"Concluída no prazo")+COUNTIFS(LT!$I$7:$I$3006,$I56,LT!$M$7:$M$3006,"Concluída com atraso"))/COUNTIF(LT!$I$7:$I$3006,$I56))</f>
        <v>0</v>
      </c>
      <c r="P56" s="18">
        <f>COUNTIF(LT!$I$7:$I$3006,I56)</f>
        <v>0</v>
      </c>
      <c r="R56" s="25">
        <f>IFERROR(COUNTIFS(LT!$M$7:$M$3006,$M$47,LT!$I$7:$I$3006,I56)/COUNTIF(LT!$I$7:$I$3006,I56),0)</f>
        <v>0</v>
      </c>
    </row>
    <row r="57" spans="9:18" ht="30" customHeight="1" x14ac:dyDescent="0.25">
      <c r="I57" s="18">
        <v>11</v>
      </c>
      <c r="J57" s="18" t="s">
        <v>54</v>
      </c>
      <c r="K57" s="25">
        <f>IF(COUNTIF(LT!$I$7:$I$3006,$I57)=0,0,(COUNTIFS(LT!$I$7:$I$3006,$I57,LT!$M$7:$M$3006,"Concluída no prazo")+COUNTIFS(LT!$I$7:$I$3006,$I57,LT!$M$7:$M$3006,"Concluída com atraso"))/COUNTIF(LT!$I$7:$I$3006,$I57))</f>
        <v>1</v>
      </c>
      <c r="P57" s="18">
        <f>COUNTIF(LT!$I$7:$I$3006,I57)</f>
        <v>2</v>
      </c>
      <c r="R57" s="25">
        <f>IFERROR(COUNTIFS(LT!$M$7:$M$3006,$M$47,LT!$I$7:$I$3006,I57)/COUNTIF(LT!$I$7:$I$3006,I57),0)</f>
        <v>1</v>
      </c>
    </row>
    <row r="58" spans="9:18" ht="30" customHeight="1" x14ac:dyDescent="0.25">
      <c r="I58" s="18">
        <v>12</v>
      </c>
      <c r="J58" s="18" t="s">
        <v>55</v>
      </c>
      <c r="K58" s="25">
        <f>IF(COUNTIF(LT!$I$7:$I$3006,$I58)=0,0,(COUNTIFS(LT!$I$7:$I$3006,$I58,LT!$M$7:$M$3006,"Concluída no prazo")+COUNTIFS(LT!$I$7:$I$3006,$I58,LT!$M$7:$M$3006,"Concluída com atraso"))/COUNTIF(LT!$I$7:$I$3006,$I58))</f>
        <v>0</v>
      </c>
      <c r="P58" s="18">
        <f>COUNTIF(LT!$I$7:$I$3006,I58)</f>
        <v>0</v>
      </c>
      <c r="R58" s="25">
        <f>IFERROR(COUNTIFS(LT!$M$7:$M$3006,$M$47,LT!$I$7:$I$3006,I58)/COUNTIF(LT!$I$7:$I$3006,I58),0)</f>
        <v>0</v>
      </c>
    </row>
    <row r="59" spans="9:18" ht="30" customHeight="1" x14ac:dyDescent="0.25"/>
    <row r="60" spans="9:18" ht="30" customHeight="1" x14ac:dyDescent="0.25"/>
    <row r="61" spans="9:18" ht="30" customHeight="1" x14ac:dyDescent="0.25"/>
    <row r="62" spans="9:18" ht="30" customHeight="1" x14ac:dyDescent="0.25"/>
    <row r="63" spans="9:18" ht="30" customHeight="1" x14ac:dyDescent="0.25"/>
    <row r="64" spans="9:18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</sheetData>
  <sheetProtection password="9084" sheet="1" objects="1" scenarios="1" selectLockedCells="1"/>
  <mergeCells count="24">
    <mergeCell ref="C6:G7"/>
    <mergeCell ref="F25:G25"/>
    <mergeCell ref="F24:G24"/>
    <mergeCell ref="F22:G22"/>
    <mergeCell ref="F21:G21"/>
    <mergeCell ref="D15:G16"/>
    <mergeCell ref="F19:G19"/>
    <mergeCell ref="F18:G18"/>
    <mergeCell ref="F23:G23"/>
    <mergeCell ref="F26:G26"/>
    <mergeCell ref="D31:E31"/>
    <mergeCell ref="D30:E30"/>
    <mergeCell ref="D32:E32"/>
    <mergeCell ref="D43:E43"/>
    <mergeCell ref="D42:E42"/>
    <mergeCell ref="D41:E41"/>
    <mergeCell ref="D40:E40"/>
    <mergeCell ref="D39:E39"/>
    <mergeCell ref="D38:E38"/>
    <mergeCell ref="D37:E37"/>
    <mergeCell ref="D36:E36"/>
    <mergeCell ref="D35:E35"/>
    <mergeCell ref="D34:E34"/>
    <mergeCell ref="D33:E33"/>
  </mergeCells>
  <conditionalFormatting sqref="C15:C16">
    <cfRule type="expression" dxfId="16" priority="37">
      <formula>AND($C$16&gt;=0.6,$C$16&lt;0.85)</formula>
    </cfRule>
    <cfRule type="expression" dxfId="15" priority="38">
      <formula>$C$16&gt;=0.85</formula>
    </cfRule>
  </conditionalFormatting>
  <conditionalFormatting sqref="C21">
    <cfRule type="expression" dxfId="14" priority="14">
      <formula>#REF!="SIMPLES"</formula>
    </cfRule>
  </conditionalFormatting>
  <conditionalFormatting sqref="C21">
    <cfRule type="expression" dxfId="13" priority="15">
      <formula>#REF!="TAXA"</formula>
    </cfRule>
  </conditionalFormatting>
  <conditionalFormatting sqref="C21">
    <cfRule type="expression" dxfId="12" priority="16">
      <formula>#REF!="REAL"</formula>
    </cfRule>
  </conditionalFormatting>
  <conditionalFormatting sqref="F21">
    <cfRule type="expression" dxfId="11" priority="11">
      <formula>#REF!="SIMPLES"</formula>
    </cfRule>
  </conditionalFormatting>
  <conditionalFormatting sqref="F21">
    <cfRule type="expression" dxfId="10" priority="12">
      <formula>#REF!="TAXA"</formula>
    </cfRule>
  </conditionalFormatting>
  <conditionalFormatting sqref="F21">
    <cfRule type="expression" dxfId="9" priority="13">
      <formula>#REF!="REAL"</formula>
    </cfRule>
  </conditionalFormatting>
  <conditionalFormatting sqref="C30:D30 F30:G30">
    <cfRule type="expression" dxfId="8" priority="8">
      <formula>#REF!="SIMPLES"</formula>
    </cfRule>
  </conditionalFormatting>
  <conditionalFormatting sqref="C30:D30 F30:G30">
    <cfRule type="expression" dxfId="7" priority="9">
      <formula>#REF!="TAXA"</formula>
    </cfRule>
  </conditionalFormatting>
  <conditionalFormatting sqref="C30:D30 F30:G30">
    <cfRule type="expression" dxfId="6" priority="10">
      <formula>#REF!="REAL"</formula>
    </cfRule>
  </conditionalFormatting>
  <conditionalFormatting sqref="C43:D43 F43:G43">
    <cfRule type="expression" dxfId="5" priority="5">
      <formula>#REF!="SIMPLES"</formula>
    </cfRule>
  </conditionalFormatting>
  <conditionalFormatting sqref="C43:D43 F43:G43">
    <cfRule type="expression" dxfId="4" priority="6">
      <formula>#REF!="TAXA"</formula>
    </cfRule>
  </conditionalFormatting>
  <conditionalFormatting sqref="C43:D43 F43:G43">
    <cfRule type="expression" dxfId="3" priority="7">
      <formula>#REF!="REAL"</formula>
    </cfRule>
  </conditionalFormatting>
  <conditionalFormatting sqref="G31:G42">
    <cfRule type="cellIs" dxfId="2" priority="1" operator="lessThan">
      <formula>0.6</formula>
    </cfRule>
    <cfRule type="cellIs" dxfId="1" priority="3" operator="between">
      <formula>0.6</formula>
      <formula>0.7999</formula>
    </cfRule>
    <cfRule type="cellIs" dxfId="0" priority="4" operator="greaterThanOrEqual">
      <formula>0.8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1" orientation="portrait" horizontalDpi="4294967293" verticalDpi="4294967295" r:id="rId1"/>
  <rowBreaks count="3" manualBreakCount="3">
    <brk id="11" min="2" max="6" man="1"/>
    <brk id="43" min="2" max="6" man="1"/>
    <brk id="74" min="2" max="6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30"/>
  <sheetViews>
    <sheetView showGridLines="0" tabSelected="1" workbookViewId="0">
      <selection activeCell="AA1" sqref="AA1:AJ1048576"/>
    </sheetView>
  </sheetViews>
  <sheetFormatPr defaultRowHeight="15" x14ac:dyDescent="0.25"/>
  <cols>
    <col min="1" max="1" width="2.7109375" style="7" customWidth="1"/>
    <col min="2" max="2" width="30.7109375" style="7" customWidth="1"/>
    <col min="3" max="3" width="7.7109375" style="7" customWidth="1"/>
    <col min="4" max="4" width="30.7109375" style="7" customWidth="1"/>
    <col min="5" max="5" width="7.7109375" style="7" customWidth="1"/>
    <col min="6" max="6" width="30.7109375" style="7" customWidth="1"/>
    <col min="7" max="7" width="7.7109375" style="7" customWidth="1"/>
    <col min="8" max="8" width="30.7109375" style="7" customWidth="1"/>
    <col min="9" max="9" width="7.7109375" style="7" customWidth="1"/>
    <col min="10" max="10" width="30.7109375" style="7" customWidth="1"/>
    <col min="11" max="25" width="9.140625" style="7" customWidth="1"/>
    <col min="26" max="26" width="9.140625" style="37" customWidth="1"/>
    <col min="27" max="27" width="19.85546875" style="38" bestFit="1" customWidth="1"/>
    <col min="28" max="29" width="9.140625" style="38"/>
    <col min="30" max="30" width="9.140625" style="45"/>
    <col min="31" max="31" width="11.140625" style="45" bestFit="1" customWidth="1"/>
    <col min="32" max="32" width="17.85546875" style="45" bestFit="1" customWidth="1"/>
    <col min="33" max="33" width="3.7109375" style="38" customWidth="1"/>
    <col min="34" max="34" width="8.7109375" style="38" bestFit="1" customWidth="1"/>
    <col min="35" max="35" width="11.85546875" style="38" bestFit="1" customWidth="1"/>
    <col min="36" max="36" width="19.85546875" style="38" bestFit="1" customWidth="1"/>
    <col min="37" max="37" width="9.140625" style="37"/>
    <col min="38" max="16384" width="9.140625" style="7"/>
  </cols>
  <sheetData>
    <row r="1" spans="2:37" s="55" customFormat="1" ht="30" customHeight="1" x14ac:dyDescent="0.25">
      <c r="Z1" s="176"/>
      <c r="AA1" s="65"/>
      <c r="AB1" s="65"/>
      <c r="AC1" s="65"/>
      <c r="AD1" s="66"/>
      <c r="AE1" s="66"/>
      <c r="AF1" s="66"/>
      <c r="AG1" s="65"/>
      <c r="AH1" s="65"/>
      <c r="AI1" s="65"/>
      <c r="AJ1" s="65"/>
      <c r="AK1" s="176"/>
    </row>
    <row r="2" spans="2:37" s="56" customFormat="1" ht="24.95" customHeight="1" x14ac:dyDescent="0.25">
      <c r="Z2" s="177"/>
      <c r="AA2" s="67"/>
      <c r="AB2" s="67"/>
      <c r="AC2" s="67"/>
      <c r="AD2" s="68"/>
      <c r="AE2" s="68"/>
      <c r="AF2" s="68"/>
      <c r="AG2" s="67"/>
      <c r="AH2" s="67"/>
      <c r="AI2" s="67"/>
      <c r="AJ2" s="67"/>
      <c r="AK2" s="177"/>
    </row>
    <row r="3" spans="2:37" s="57" customFormat="1" ht="5.25" customHeight="1" x14ac:dyDescent="0.25">
      <c r="Z3" s="178"/>
      <c r="AA3" s="69"/>
      <c r="AB3" s="69"/>
      <c r="AC3" s="69"/>
      <c r="AD3" s="70"/>
      <c r="AE3" s="70"/>
      <c r="AF3" s="70"/>
      <c r="AG3" s="69"/>
      <c r="AH3" s="69"/>
      <c r="AI3" s="69"/>
      <c r="AJ3" s="69"/>
      <c r="AK3" s="178"/>
    </row>
    <row r="4" spans="2:37" ht="15.75" x14ac:dyDescent="0.25">
      <c r="B4" s="58" t="s">
        <v>175</v>
      </c>
      <c r="C4" s="59"/>
      <c r="D4" s="58" t="s">
        <v>171</v>
      </c>
      <c r="E4" s="59"/>
      <c r="F4" s="58" t="s">
        <v>172</v>
      </c>
      <c r="G4" s="59"/>
      <c r="H4" s="58" t="s">
        <v>173</v>
      </c>
      <c r="I4" s="59"/>
      <c r="J4" s="58" t="s">
        <v>174</v>
      </c>
      <c r="AA4" s="38" t="s">
        <v>176</v>
      </c>
      <c r="AB4" s="38" t="s">
        <v>177</v>
      </c>
      <c r="AD4" s="45" t="s">
        <v>179</v>
      </c>
      <c r="AE4" s="45" t="s">
        <v>180</v>
      </c>
      <c r="AF4" s="45" t="s">
        <v>34</v>
      </c>
      <c r="AH4" s="45" t="s">
        <v>179</v>
      </c>
      <c r="AI4" s="45" t="s">
        <v>181</v>
      </c>
      <c r="AJ4" s="45" t="s">
        <v>34</v>
      </c>
    </row>
    <row r="5" spans="2:37" ht="28.5" x14ac:dyDescent="0.25">
      <c r="B5" s="60">
        <f>$AB$9</f>
        <v>2</v>
      </c>
      <c r="C5" s="59"/>
      <c r="D5" s="60">
        <f>$AB$5</f>
        <v>2</v>
      </c>
      <c r="E5" s="59"/>
      <c r="F5" s="60">
        <f>$AB$6</f>
        <v>0</v>
      </c>
      <c r="G5" s="59"/>
      <c r="H5" s="60">
        <f>$AB$7</f>
        <v>0</v>
      </c>
      <c r="I5" s="59"/>
      <c r="J5" s="60">
        <f>$AB$8</f>
        <v>0</v>
      </c>
      <c r="AA5" s="38" t="s">
        <v>34</v>
      </c>
      <c r="AB5" s="71">
        <f>IFERROR(COUNTIF(LT!$M$7:$M$3006,Das!$AA5),0)</f>
        <v>2</v>
      </c>
      <c r="AD5" s="45">
        <v>1</v>
      </c>
      <c r="AE5" s="45" t="str">
        <f>IF(AF5&gt;=1,IFERROR(INDEX(Funcionários!$C$8:$AZ$207,MATCH(AF5,Funcionários!$AW$8:$AW$207,0),1),"-"),"-")</f>
        <v>Damaris De Souza Leite</v>
      </c>
      <c r="AF5" s="72">
        <f>IFERROR(IF(LARGE(Funcionários!$AW$8:$AW$207,Das!$AD5)&lt;1,0,LARGE(Funcionários!$AW$8:$AW$207,Das!$AD5)),"0")</f>
        <v>2.0009999999999999</v>
      </c>
      <c r="AH5" s="45">
        <v>1</v>
      </c>
      <c r="AI5" s="45" t="str">
        <f>IF(AJ5&gt;=1,IFERROR(INDEX(Equipe!$C$8:$G$37,MATCH(AJ5,Equipe!$D$8:$D$37,0),1),"-"),"-")</f>
        <v>Execução</v>
      </c>
      <c r="AJ5" s="72">
        <f>IFERROR(LARGE(Equipe!$D$8:$D$37,Das!$AH5),"0")</f>
        <v>2.0009990000000002</v>
      </c>
    </row>
    <row r="6" spans="2:37" x14ac:dyDescent="0.25">
      <c r="AA6" s="38" t="s">
        <v>35</v>
      </c>
      <c r="AB6" s="71">
        <f>IFERROR(COUNTIF(LT!$M$7:$M$3006,Das!$AA6),0)</f>
        <v>0</v>
      </c>
      <c r="AD6" s="45">
        <v>2</v>
      </c>
      <c r="AE6" s="45" t="str">
        <f>IF(AF6&gt;=1,IFERROR(INDEX(Funcionários!$C$8:$AZ$207,MATCH(AF6,Funcionários!$AW$8:$AW$207,0),1),"-"),"-")</f>
        <v>-</v>
      </c>
      <c r="AF6" s="72" t="str">
        <f>IFERROR(IF(LARGE(Funcionários!$AW$8:$AW$207,Das!$AD6)&lt;1,0,LARGE(Funcionários!$AW$8:$AW$207,Das!$AD6)),"0")</f>
        <v>0</v>
      </c>
      <c r="AH6" s="45">
        <v>2</v>
      </c>
      <c r="AI6" s="45" t="str">
        <f>IF(AJ6&gt;=1,IFERROR(INDEX(Equipe!$C$8:$G$37,MATCH(AJ6,Equipe!$D$8:$D$37,0),1),"-"),"-")</f>
        <v>-</v>
      </c>
      <c r="AJ6" s="72">
        <f>IFERROR(LARGE(Equipe!$D$8:$D$37,Das!$AH6),"0")</f>
        <v>1E-3</v>
      </c>
    </row>
    <row r="7" spans="2:37" x14ac:dyDescent="0.25">
      <c r="AA7" s="38" t="s">
        <v>36</v>
      </c>
      <c r="AB7" s="71">
        <f>IFERROR(COUNTIF(LT!$M$7:$M$3006,Das!$AA7),0)</f>
        <v>0</v>
      </c>
      <c r="AD7" s="45">
        <v>3</v>
      </c>
      <c r="AE7" s="45" t="str">
        <f>IF(AF7&gt;=1,IFERROR(INDEX(Funcionários!$C$8:$AZ$207,MATCH(AF7,Funcionários!$AW$8:$AW$207,0),1),"-"),"-")</f>
        <v>-</v>
      </c>
      <c r="AF7" s="72" t="str">
        <f>IFERROR(IF(LARGE(Funcionários!$AW$8:$AW$207,Das!$AD7)&lt;1,0,LARGE(Funcionários!$AW$8:$AW$207,Das!$AD7)),"0")</f>
        <v>0</v>
      </c>
      <c r="AH7" s="45">
        <v>3</v>
      </c>
      <c r="AI7" s="45" t="str">
        <f>IF(AJ7&gt;=1,IFERROR(INDEX(Equipe!$C$8:$G$37,MATCH(AJ7,Equipe!$D$8:$D$37,0),1),"-"),"-")</f>
        <v>-</v>
      </c>
      <c r="AJ7" s="72">
        <f>IFERROR(LARGE(Equipe!$D$8:$D$37,Das!$AH7),"0")</f>
        <v>9.9799999999999997E-4</v>
      </c>
    </row>
    <row r="8" spans="2:37" x14ac:dyDescent="0.25">
      <c r="AA8" s="38" t="s">
        <v>37</v>
      </c>
      <c r="AB8" s="71">
        <f>IFERROR(COUNTIF(LT!$M$7:$M$3006,Das!$AA8),0)</f>
        <v>0</v>
      </c>
      <c r="AD8" s="45">
        <v>4</v>
      </c>
      <c r="AE8" s="45" t="str">
        <f>IF(AF8&gt;=1,IFERROR(INDEX(Funcionários!$C$8:$AZ$207,MATCH(AF8,Funcionários!$AW$8:$AW$207,0),1),"-"),"-")</f>
        <v>-</v>
      </c>
      <c r="AF8" s="72" t="str">
        <f>IFERROR(IF(LARGE(Funcionários!$AW$8:$AW$207,Das!$AD8)&lt;1,0,LARGE(Funcionários!$AW$8:$AW$207,Das!$AD8)),"0")</f>
        <v>0</v>
      </c>
      <c r="AH8" s="45">
        <v>4</v>
      </c>
      <c r="AI8" s="45" t="str">
        <f>IF(AJ8&gt;=1,IFERROR(INDEX(Equipe!$C$8:$G$37,MATCH(AJ8,Equipe!$D$8:$D$37,0),1),"-"),"-")</f>
        <v>-</v>
      </c>
      <c r="AJ8" s="72">
        <f>IFERROR(LARGE(Equipe!$D$8:$D$37,Das!$AH8),"0")</f>
        <v>9.9700000000000006E-4</v>
      </c>
    </row>
    <row r="9" spans="2:37" x14ac:dyDescent="0.25">
      <c r="AA9" s="38" t="s">
        <v>123</v>
      </c>
      <c r="AB9" s="71">
        <f>SUM(AB5:AB8)</f>
        <v>2</v>
      </c>
      <c r="AD9" s="45">
        <v>5</v>
      </c>
      <c r="AE9" s="45" t="str">
        <f>IF(AF9&gt;=1,IFERROR(INDEX(Funcionários!$C$8:$AZ$207,MATCH(AF9,Funcionários!$AW$8:$AW$207,0),1),"-"),"-")</f>
        <v>-</v>
      </c>
      <c r="AF9" s="72" t="str">
        <f>IFERROR(IF(LARGE(Funcionários!$AW$8:$AW$207,Das!$AD9)&lt;1,0,LARGE(Funcionários!$AW$8:$AW$207,Das!$AD9)),"0")</f>
        <v>0</v>
      </c>
      <c r="AH9" s="45">
        <v>5</v>
      </c>
      <c r="AI9" s="45" t="str">
        <f>IF(AJ9&gt;=1,IFERROR(INDEX(Equipe!$C$8:$G$37,MATCH(AJ9,Equipe!$D$8:$D$37,0),1),"-"),"-")</f>
        <v>-</v>
      </c>
      <c r="AJ9" s="72">
        <f>IFERROR(LARGE(Equipe!$D$8:$D$37,Das!$AH9),"0")</f>
        <v>9.9599999999999992E-4</v>
      </c>
    </row>
    <row r="10" spans="2:37" x14ac:dyDescent="0.25">
      <c r="AH10" s="45"/>
      <c r="AI10" s="45"/>
      <c r="AJ10" s="45"/>
    </row>
    <row r="11" spans="2:37" x14ac:dyDescent="0.25">
      <c r="AD11" s="45" t="s">
        <v>179</v>
      </c>
      <c r="AE11" s="45" t="s">
        <v>180</v>
      </c>
      <c r="AF11" s="45" t="s">
        <v>35</v>
      </c>
      <c r="AH11" s="45" t="s">
        <v>179</v>
      </c>
      <c r="AI11" s="45" t="s">
        <v>181</v>
      </c>
      <c r="AJ11" s="45" t="s">
        <v>35</v>
      </c>
    </row>
    <row r="12" spans="2:37" x14ac:dyDescent="0.25">
      <c r="AD12" s="45">
        <v>1</v>
      </c>
      <c r="AE12" s="45" t="str">
        <f>IF(AF12&gt;=1,IFERROR(INDEX(Funcionários!$C$8:$AZ$207,MATCH(AF12,Funcionários!$AX$8:$AX$207,0),1),"-"),"-")</f>
        <v>-</v>
      </c>
      <c r="AF12" s="72">
        <f>IFERROR(IF(LARGE(Funcionários!$AX$8:$AX$207,Das!$AD12)&lt;1,0,LARGE(Funcionários!$AX$8:$AX$207,Das!$AD12)),"0")</f>
        <v>0</v>
      </c>
      <c r="AH12" s="45">
        <v>1</v>
      </c>
      <c r="AI12" s="45" t="str">
        <f>IF(AJ12&gt;=1,IFERROR(INDEX(Equipe!$C$8:$G$37,MATCH(AJ12,Equipe!$E$8:$E$37,0),1),"-"),"-")</f>
        <v>-</v>
      </c>
      <c r="AJ12" s="72">
        <f>IFERROR(LARGE(Equipe!$E$8:$E$37,Das!$AH12),"0")</f>
        <v>1E-3</v>
      </c>
    </row>
    <row r="13" spans="2:37" x14ac:dyDescent="0.25">
      <c r="AD13" s="45">
        <v>2</v>
      </c>
      <c r="AE13" s="45" t="str">
        <f>IF(AF13&gt;=1,IFERROR(INDEX(Funcionários!$C$8:$AZ$207,MATCH(AF13,Funcionários!$AX$8:$AX$207,0),1),"-"),"-")</f>
        <v>-</v>
      </c>
      <c r="AF13" s="72" t="str">
        <f>IFERROR(IF(LARGE(Funcionários!$AX$8:$AX$207,Das!$AD13)&lt;1,0,LARGE(Funcionários!$AX$8:$AX$207,Das!$AD13)),"0")</f>
        <v>0</v>
      </c>
      <c r="AH13" s="45">
        <v>2</v>
      </c>
      <c r="AI13" s="45" t="str">
        <f>IF(AJ13&gt;=1,IFERROR(INDEX(Equipe!$C$8:$G$37,MATCH(AJ13,Equipe!$E$8:$E$37,0),1),"-"),"-")</f>
        <v>-</v>
      </c>
      <c r="AJ13" s="72">
        <f>IFERROR(LARGE(Equipe!$E$8:$E$37,Das!$AH13),"0")</f>
        <v>9.990000000000001E-4</v>
      </c>
    </row>
    <row r="14" spans="2:37" x14ac:dyDescent="0.25">
      <c r="AD14" s="45">
        <v>3</v>
      </c>
      <c r="AE14" s="45" t="str">
        <f>IF(AF14&gt;=1,IFERROR(INDEX(Funcionários!$C$8:$AZ$207,MATCH(AF14,Funcionários!$AX$8:$AX$207,0),1),"-"),"-")</f>
        <v>-</v>
      </c>
      <c r="AF14" s="72" t="str">
        <f>IFERROR(IF(LARGE(Funcionários!$AX$8:$AX$207,Das!$AD14)&lt;1,0,LARGE(Funcionários!$AX$8:$AX$207,Das!$AD14)),"0")</f>
        <v>0</v>
      </c>
      <c r="AH14" s="45">
        <v>3</v>
      </c>
      <c r="AI14" s="45" t="str">
        <f>IF(AJ14&gt;=1,IFERROR(INDEX(Equipe!$C$8:$G$37,MATCH(AJ14,Equipe!$E$8:$E$37,0),1),"-"),"-")</f>
        <v>-</v>
      </c>
      <c r="AJ14" s="72">
        <f>IFERROR(LARGE(Equipe!$E$8:$E$37,Das!$AH14),"0")</f>
        <v>9.9799999999999997E-4</v>
      </c>
    </row>
    <row r="15" spans="2:37" x14ac:dyDescent="0.25">
      <c r="AD15" s="45">
        <v>4</v>
      </c>
      <c r="AE15" s="45" t="str">
        <f>IF(AF15&gt;=1,IFERROR(INDEX(Funcionários!$C$8:$AZ$207,MATCH(AF15,Funcionários!$AX$8:$AX$207,0),1),"-"),"-")</f>
        <v>-</v>
      </c>
      <c r="AF15" s="72" t="str">
        <f>IFERROR(IF(LARGE(Funcionários!$AX$8:$AX$207,Das!$AD15)&lt;1,0,LARGE(Funcionários!$AX$8:$AX$207,Das!$AD15)),"0")</f>
        <v>0</v>
      </c>
      <c r="AH15" s="45">
        <v>4</v>
      </c>
      <c r="AI15" s="45" t="str">
        <f>IF(AJ15&gt;=1,IFERROR(INDEX(Equipe!$C$8:$G$37,MATCH(AJ15,Equipe!$E$8:$E$37,0),1),"-"),"-")</f>
        <v>-</v>
      </c>
      <c r="AJ15" s="72">
        <f>IFERROR(LARGE(Equipe!$E$8:$E$37,Das!$AH15),"0")</f>
        <v>9.9700000000000006E-4</v>
      </c>
    </row>
    <row r="16" spans="2:37" x14ac:dyDescent="0.25">
      <c r="AD16" s="45">
        <v>5</v>
      </c>
      <c r="AE16" s="45" t="str">
        <f>IF(AF16&gt;=1,IFERROR(INDEX(Funcionários!$C$8:$AZ$207,MATCH(AF16,Funcionários!$AX$8:$AX$207,0),1),"-"),"-")</f>
        <v>-</v>
      </c>
      <c r="AF16" s="72" t="str">
        <f>IFERROR(IF(LARGE(Funcionários!$AX$8:$AX$207,Das!$AD16)&lt;1,0,LARGE(Funcionários!$AX$8:$AX$207,Das!$AD16)),"0")</f>
        <v>0</v>
      </c>
      <c r="AH16" s="45">
        <v>5</v>
      </c>
      <c r="AI16" s="45" t="str">
        <f>IF(AJ16&gt;=1,IFERROR(INDEX(Equipe!$C$8:$G$37,MATCH(AJ16,Equipe!$E$8:$E$37,0),1),"-"),"-")</f>
        <v>-</v>
      </c>
      <c r="AJ16" s="72">
        <f>IFERROR(LARGE(Equipe!$E$8:$E$37,Das!$AH16),"0")</f>
        <v>9.9599999999999992E-4</v>
      </c>
    </row>
    <row r="17" spans="30:36" x14ac:dyDescent="0.25">
      <c r="AH17" s="45"/>
      <c r="AI17" s="45"/>
      <c r="AJ17" s="45"/>
    </row>
    <row r="18" spans="30:36" x14ac:dyDescent="0.25">
      <c r="AD18" s="45" t="s">
        <v>179</v>
      </c>
      <c r="AE18" s="45" t="s">
        <v>180</v>
      </c>
      <c r="AF18" s="45" t="s">
        <v>36</v>
      </c>
      <c r="AH18" s="45" t="s">
        <v>179</v>
      </c>
      <c r="AI18" s="45" t="s">
        <v>181</v>
      </c>
      <c r="AJ18" s="45" t="s">
        <v>36</v>
      </c>
    </row>
    <row r="19" spans="30:36" x14ac:dyDescent="0.25">
      <c r="AD19" s="45">
        <v>1</v>
      </c>
      <c r="AE19" s="45" t="str">
        <f>IF(AF19&gt;=1,IFERROR(INDEX(Funcionários!$C$8:$AZ$207,MATCH(AF19,Funcionários!$AY$8:$AY$207,0),1),"-"),"-")</f>
        <v>-</v>
      </c>
      <c r="AF19" s="72">
        <f>IFERROR(IF(LARGE(Funcionários!$AY$8:$AY$207,Das!$AD19)&lt;1,0,LARGE(Funcionários!$AY$8:$AY$207,Das!$AD19)),"0")</f>
        <v>0</v>
      </c>
      <c r="AH19" s="45">
        <v>1</v>
      </c>
      <c r="AI19" s="45" t="str">
        <f>IF(AJ19&gt;=1,IFERROR(INDEX(Equipe!$C$8:$G$37,MATCH(AJ19,Equipe!$F$8:$F$37,0),1),"-"),"-")</f>
        <v>-</v>
      </c>
      <c r="AJ19" s="72">
        <f>IFERROR(LARGE(Equipe!$F$8:$F$37,Das!$AH19),"0")</f>
        <v>1E-3</v>
      </c>
    </row>
    <row r="20" spans="30:36" x14ac:dyDescent="0.25">
      <c r="AD20" s="45">
        <v>2</v>
      </c>
      <c r="AE20" s="45" t="str">
        <f>IF(AF20&gt;=1,IFERROR(INDEX(Funcionários!$C$8:$AZ$207,MATCH(AF20,Funcionários!$AY$8:$AY$207,0),1),"-"),"-")</f>
        <v>-</v>
      </c>
      <c r="AF20" s="72" t="str">
        <f>IFERROR(IF(LARGE(Funcionários!$AY$8:$AY$207,Das!$AD20)&lt;1,0,LARGE(Funcionários!$AY$8:$AY$207,Das!$AD20)),"0")</f>
        <v>0</v>
      </c>
      <c r="AH20" s="45">
        <v>2</v>
      </c>
      <c r="AI20" s="45" t="str">
        <f>IF(AJ20&gt;=1,IFERROR(INDEX(Equipe!$C$8:$G$37,MATCH(AJ20,Equipe!$F$8:$F$37,0),1),"-"),"-")</f>
        <v>-</v>
      </c>
      <c r="AJ20" s="72">
        <f>IFERROR(LARGE(Equipe!$F$8:$F$37,Das!$AH20),"0")</f>
        <v>9.990000000000001E-4</v>
      </c>
    </row>
    <row r="21" spans="30:36" x14ac:dyDescent="0.25">
      <c r="AD21" s="45">
        <v>3</v>
      </c>
      <c r="AE21" s="45" t="str">
        <f>IF(AF21&gt;=1,IFERROR(INDEX(Funcionários!$C$8:$AZ$207,MATCH(AF21,Funcionários!$AY$8:$AY$207,0),1),"-"),"-")</f>
        <v>-</v>
      </c>
      <c r="AF21" s="72" t="str">
        <f>IFERROR(IF(LARGE(Funcionários!$AY$8:$AY$207,Das!$AD21)&lt;1,0,LARGE(Funcionários!$AY$8:$AY$207,Das!$AD21)),"0")</f>
        <v>0</v>
      </c>
      <c r="AH21" s="45">
        <v>3</v>
      </c>
      <c r="AI21" s="45" t="str">
        <f>IF(AJ21&gt;=1,IFERROR(INDEX(Equipe!$C$8:$G$37,MATCH(AJ21,Equipe!$F$8:$F$37,0),1),"-"),"-")</f>
        <v>-</v>
      </c>
      <c r="AJ21" s="72">
        <f>IFERROR(LARGE(Equipe!$F$8:$F$37,Das!$AH21),"0")</f>
        <v>9.9799999999999997E-4</v>
      </c>
    </row>
    <row r="22" spans="30:36" x14ac:dyDescent="0.25">
      <c r="AD22" s="45">
        <v>4</v>
      </c>
      <c r="AE22" s="45" t="str">
        <f>IF(AF22&gt;=1,IFERROR(INDEX(Funcionários!$C$8:$AZ$207,MATCH(AF22,Funcionários!$AY$8:$AY$207,0),1),"-"),"-")</f>
        <v>-</v>
      </c>
      <c r="AF22" s="72" t="str">
        <f>IFERROR(IF(LARGE(Funcionários!$AY$8:$AY$207,Das!$AD22)&lt;1,0,LARGE(Funcionários!$AY$8:$AY$207,Das!$AD22)),"0")</f>
        <v>0</v>
      </c>
      <c r="AH22" s="45">
        <v>4</v>
      </c>
      <c r="AI22" s="45" t="str">
        <f>IF(AJ22&gt;=1,IFERROR(INDEX(Equipe!$C$8:$G$37,MATCH(AJ22,Equipe!$F$8:$F$37,0),1),"-"),"-")</f>
        <v>-</v>
      </c>
      <c r="AJ22" s="72">
        <f>IFERROR(LARGE(Equipe!$F$8:$F$37,Das!$AH22),"0")</f>
        <v>9.9700000000000006E-4</v>
      </c>
    </row>
    <row r="23" spans="30:36" x14ac:dyDescent="0.25">
      <c r="AD23" s="45">
        <v>5</v>
      </c>
      <c r="AE23" s="45" t="str">
        <f>IF(AF23&gt;=1,IFERROR(INDEX(Funcionários!$C$8:$AZ$207,MATCH(AF23,Funcionários!$AY$8:$AY$207,0),1),"-"),"-")</f>
        <v>-</v>
      </c>
      <c r="AF23" s="72" t="str">
        <f>IFERROR(IF(LARGE(Funcionários!$AY$8:$AY$207,Das!$AD23)&lt;1,0,LARGE(Funcionários!$AY$8:$AY$207,Das!$AD23)),"0")</f>
        <v>0</v>
      </c>
      <c r="AH23" s="45">
        <v>5</v>
      </c>
      <c r="AI23" s="45" t="str">
        <f>IF(AJ23&gt;=1,IFERROR(INDEX(Equipe!$C$8:$G$37,MATCH(AJ23,Equipe!$F$8:$F$37,0),1),"-"),"-")</f>
        <v>-</v>
      </c>
      <c r="AJ23" s="72">
        <f>IFERROR(LARGE(Equipe!$F$8:$F$37,Das!$AH23),"0")</f>
        <v>9.9599999999999992E-4</v>
      </c>
    </row>
    <row r="24" spans="30:36" x14ac:dyDescent="0.25">
      <c r="AH24" s="45"/>
      <c r="AI24" s="45"/>
      <c r="AJ24" s="45"/>
    </row>
    <row r="25" spans="30:36" x14ac:dyDescent="0.25">
      <c r="AD25" s="45" t="s">
        <v>179</v>
      </c>
      <c r="AE25" s="45" t="s">
        <v>180</v>
      </c>
      <c r="AF25" s="45" t="s">
        <v>37</v>
      </c>
      <c r="AH25" s="45" t="s">
        <v>179</v>
      </c>
      <c r="AI25" s="45" t="s">
        <v>181</v>
      </c>
      <c r="AJ25" s="45" t="s">
        <v>37</v>
      </c>
    </row>
    <row r="26" spans="30:36" x14ac:dyDescent="0.25">
      <c r="AD26" s="45">
        <v>1</v>
      </c>
      <c r="AE26" s="45" t="str">
        <f>IF(AF26&gt;=1,IFERROR(INDEX(Funcionários!$C$8:$AZ$207,MATCH(AF26,Funcionários!$AZ$8:$AZ$207,0),1),"-"),"-")</f>
        <v>-</v>
      </c>
      <c r="AF26" s="72">
        <f>IFERROR(IF(LARGE(Funcionários!$AZ$8:$AZ$207,Das!$AD26)&lt;1,0,LARGE(Funcionários!$AZ$8:$AZ$207,Das!$AD26)),"0")</f>
        <v>0</v>
      </c>
      <c r="AH26" s="45">
        <v>1</v>
      </c>
      <c r="AI26" s="45" t="str">
        <f>IF(AJ26&gt;=1,IFERROR(INDEX(Equipe!$C$8:$G$37,MATCH(AJ26,Equipe!$G$8:$G$37,0),1),"-"),"-")</f>
        <v>-</v>
      </c>
      <c r="AJ26" s="72">
        <f>IFERROR(LARGE(Equipe!$G$8:$G$37,Das!$AH26),"0")</f>
        <v>1E-3</v>
      </c>
    </row>
    <row r="27" spans="30:36" x14ac:dyDescent="0.25">
      <c r="AD27" s="45">
        <v>2</v>
      </c>
      <c r="AE27" s="45" t="str">
        <f>IF(AF27&gt;=1,IFERROR(INDEX(Funcionários!$C$8:$AZ$207,MATCH(AF27,Funcionários!$AZ$8:$AZ$207,0),1),"-"),"-")</f>
        <v>-</v>
      </c>
      <c r="AF27" s="72" t="str">
        <f>IFERROR(IF(LARGE(Funcionários!$AZ$8:$AZ$207,Das!$AD27)&lt;1,0,LARGE(Funcionários!$AZ$8:$AZ$207,Das!$AD27)),"0")</f>
        <v>0</v>
      </c>
      <c r="AH27" s="45">
        <v>2</v>
      </c>
      <c r="AI27" s="45" t="str">
        <f>IF(AJ27&gt;=1,IFERROR(INDEX(Equipe!$C$8:$G$37,MATCH(AJ27,Equipe!$G$8:$G$37,0),1),"-"),"-")</f>
        <v>-</v>
      </c>
      <c r="AJ27" s="72">
        <f>IFERROR(LARGE(Equipe!$G$8:$G$37,Das!$AH27),"0")</f>
        <v>9.990000000000001E-4</v>
      </c>
    </row>
    <row r="28" spans="30:36" x14ac:dyDescent="0.25">
      <c r="AD28" s="45">
        <v>3</v>
      </c>
      <c r="AE28" s="45" t="str">
        <f>IF(AF28&gt;=1,IFERROR(INDEX(Funcionários!$C$8:$AZ$207,MATCH(AF28,Funcionários!$AZ$8:$AZ$207,0),1),"-"),"-")</f>
        <v>-</v>
      </c>
      <c r="AF28" s="72" t="str">
        <f>IFERROR(IF(LARGE(Funcionários!$AZ$8:$AZ$207,Das!$AD28)&lt;1,0,LARGE(Funcionários!$AZ$8:$AZ$207,Das!$AD28)),"0")</f>
        <v>0</v>
      </c>
      <c r="AH28" s="45">
        <v>3</v>
      </c>
      <c r="AI28" s="45" t="str">
        <f>IF(AJ28&gt;=1,IFERROR(INDEX(Equipe!$C$8:$G$37,MATCH(AJ28,Equipe!$G$8:$G$37,0),1),"-"),"-")</f>
        <v>-</v>
      </c>
      <c r="AJ28" s="72">
        <f>IFERROR(LARGE(Equipe!$G$8:$G$37,Das!$AH28),"0")</f>
        <v>9.9799999999999997E-4</v>
      </c>
    </row>
    <row r="29" spans="30:36" x14ac:dyDescent="0.25">
      <c r="AD29" s="45">
        <v>4</v>
      </c>
      <c r="AE29" s="45" t="str">
        <f>IF(AF29&gt;=1,IFERROR(INDEX(Funcionários!$C$8:$AZ$207,MATCH(AF29,Funcionários!$AZ$8:$AZ$207,0),1),"-"),"-")</f>
        <v>-</v>
      </c>
      <c r="AF29" s="72" t="str">
        <f>IFERROR(IF(LARGE(Funcionários!$AZ$8:$AZ$207,Das!$AD29)&lt;1,0,LARGE(Funcionários!$AZ$8:$AZ$207,Das!$AD29)),"0")</f>
        <v>0</v>
      </c>
      <c r="AH29" s="45">
        <v>4</v>
      </c>
      <c r="AI29" s="45" t="str">
        <f>IF(AJ29&gt;=1,IFERROR(INDEX(Equipe!$C$8:$G$37,MATCH(AJ29,Equipe!$G$8:$G$37,0),1),"-"),"-")</f>
        <v>-</v>
      </c>
      <c r="AJ29" s="72">
        <f>IFERROR(LARGE(Equipe!$G$8:$G$37,Das!$AH29),"0")</f>
        <v>9.9700000000000006E-4</v>
      </c>
    </row>
    <row r="30" spans="30:36" x14ac:dyDescent="0.25">
      <c r="AD30" s="45">
        <v>5</v>
      </c>
      <c r="AE30" s="45" t="str">
        <f>IF(AF30&gt;=1,IFERROR(INDEX(Funcionários!$C$8:$AZ$207,MATCH(AF30,Funcionários!$AZ$8:$AZ$207,0),1),"-"),"-")</f>
        <v>-</v>
      </c>
      <c r="AF30" s="72" t="str">
        <f>IFERROR(IF(LARGE(Funcionários!$AZ$8:$AZ$207,Das!$AD30)&lt;1,0,LARGE(Funcionários!$AZ$8:$AZ$207,Das!$AD30)),"0")</f>
        <v>0</v>
      </c>
      <c r="AH30" s="45">
        <v>5</v>
      </c>
      <c r="AI30" s="45" t="str">
        <f>IF(AJ30&gt;=1,IFERROR(INDEX(Equipe!$C$8:$G$37,MATCH(AJ30,Equipe!$G$8:$G$37,0),1),"-"),"-")</f>
        <v>-</v>
      </c>
      <c r="AJ30" s="72">
        <f>IFERROR(LARGE(Equipe!$G$8:$G$37,Das!$AH30),"0")</f>
        <v>9.9599999999999992E-4</v>
      </c>
    </row>
  </sheetData>
  <sheetProtection password="9084" sheet="1" objects="1" scenarios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"/>
  <sheetViews>
    <sheetView showGridLines="0" zoomScaleNormal="100" workbookViewId="0">
      <selection activeCell="B5" sqref="B5"/>
    </sheetView>
  </sheetViews>
  <sheetFormatPr defaultRowHeight="15" x14ac:dyDescent="0.25"/>
  <cols>
    <col min="1" max="1" width="2.7109375" style="26" customWidth="1"/>
    <col min="2" max="2" width="85.5703125" style="91" customWidth="1"/>
    <col min="3" max="3" width="3.5703125" style="91" customWidth="1"/>
    <col min="4" max="4" width="85.5703125" style="91" customWidth="1"/>
    <col min="5" max="6" width="9.140625" style="91"/>
    <col min="7" max="16384" width="9.140625" style="99"/>
  </cols>
  <sheetData>
    <row r="1" spans="1:4" s="55" customFormat="1" ht="30" customHeight="1" x14ac:dyDescent="0.25"/>
    <row r="2" spans="1:4" s="56" customFormat="1" ht="24.95" customHeight="1" x14ac:dyDescent="0.25"/>
    <row r="3" spans="1:4" s="57" customFormat="1" ht="20.100000000000001" customHeight="1" x14ac:dyDescent="0.25"/>
    <row r="4" spans="1:4" s="91" customFormat="1" x14ac:dyDescent="0.25">
      <c r="A4" s="26"/>
    </row>
    <row r="5" spans="1:4" s="91" customFormat="1" ht="18.75" x14ac:dyDescent="0.25">
      <c r="A5" s="26"/>
      <c r="B5" s="92" t="s">
        <v>7</v>
      </c>
      <c r="C5" s="93"/>
      <c r="D5" s="92" t="s">
        <v>152</v>
      </c>
    </row>
    <row r="6" spans="1:4" s="91" customFormat="1" ht="66" customHeight="1" x14ac:dyDescent="0.25">
      <c r="A6" s="26"/>
      <c r="B6" s="94" t="s">
        <v>0</v>
      </c>
      <c r="C6" s="93"/>
      <c r="D6" s="94" t="s">
        <v>2</v>
      </c>
    </row>
    <row r="7" spans="1:4" s="91" customFormat="1" ht="9.9499999999999993" customHeight="1" x14ac:dyDescent="0.25">
      <c r="A7" s="26"/>
      <c r="B7" s="95"/>
      <c r="C7" s="93"/>
      <c r="D7" s="95"/>
    </row>
    <row r="8" spans="1:4" s="91" customFormat="1" ht="18.75" x14ac:dyDescent="0.25">
      <c r="A8" s="26"/>
      <c r="B8" s="92" t="s">
        <v>153</v>
      </c>
      <c r="C8" s="93"/>
      <c r="D8" s="92" t="s">
        <v>154</v>
      </c>
    </row>
    <row r="9" spans="1:4" s="91" customFormat="1" ht="66" customHeight="1" x14ac:dyDescent="0.25">
      <c r="A9" s="26"/>
      <c r="B9" s="94" t="s">
        <v>0</v>
      </c>
      <c r="C9" s="93"/>
      <c r="D9" s="94" t="s">
        <v>4</v>
      </c>
    </row>
    <row r="10" spans="1:4" s="91" customFormat="1" ht="9.9499999999999993" customHeight="1" x14ac:dyDescent="0.25">
      <c r="A10" s="26"/>
      <c r="B10" s="95"/>
      <c r="C10" s="93"/>
      <c r="D10" s="95"/>
    </row>
    <row r="11" spans="1:4" s="91" customFormat="1" ht="18.75" x14ac:dyDescent="0.25">
      <c r="A11" s="26"/>
      <c r="B11" s="92" t="s">
        <v>155</v>
      </c>
      <c r="C11" s="93"/>
      <c r="D11" s="92" t="s">
        <v>156</v>
      </c>
    </row>
    <row r="12" spans="1:4" s="91" customFormat="1" ht="66" customHeight="1" x14ac:dyDescent="0.25">
      <c r="A12" s="26"/>
      <c r="B12" s="94" t="s">
        <v>1</v>
      </c>
      <c r="C12" s="93"/>
      <c r="D12" s="96" t="s">
        <v>5</v>
      </c>
    </row>
    <row r="13" spans="1:4" s="91" customFormat="1" ht="9.9499999999999993" customHeight="1" x14ac:dyDescent="0.25">
      <c r="A13" s="26"/>
      <c r="B13" s="95"/>
      <c r="C13" s="93"/>
      <c r="D13" s="97"/>
    </row>
    <row r="14" spans="1:4" s="91" customFormat="1" ht="18.75" x14ac:dyDescent="0.25">
      <c r="A14" s="26"/>
      <c r="B14" s="92" t="s">
        <v>157</v>
      </c>
      <c r="C14" s="93"/>
      <c r="D14" s="92" t="s">
        <v>158</v>
      </c>
    </row>
    <row r="15" spans="1:4" s="91" customFormat="1" ht="66" customHeight="1" x14ac:dyDescent="0.25">
      <c r="A15" s="26"/>
      <c r="B15" s="94" t="s">
        <v>3</v>
      </c>
      <c r="C15" s="93"/>
      <c r="D15" s="94" t="s">
        <v>6</v>
      </c>
    </row>
    <row r="16" spans="1:4" s="91" customFormat="1" x14ac:dyDescent="0.25">
      <c r="A16" s="26"/>
    </row>
    <row r="17" spans="1:9" s="91" customFormat="1" x14ac:dyDescent="0.25">
      <c r="A17" s="26"/>
    </row>
    <row r="18" spans="1:9" s="91" customFormat="1" x14ac:dyDescent="0.25">
      <c r="A18" s="26"/>
    </row>
    <row r="19" spans="1:9" s="91" customFormat="1" x14ac:dyDescent="0.25">
      <c r="A19" s="26"/>
    </row>
    <row r="20" spans="1:9" s="91" customFormat="1" x14ac:dyDescent="0.25">
      <c r="A20" s="26"/>
    </row>
    <row r="21" spans="1:9" s="91" customFormat="1" x14ac:dyDescent="0.25">
      <c r="A21" s="26"/>
    </row>
    <row r="22" spans="1:9" s="91" customFormat="1" x14ac:dyDescent="0.25">
      <c r="A22" s="26"/>
    </row>
    <row r="23" spans="1:9" s="91" customFormat="1" x14ac:dyDescent="0.25">
      <c r="A23" s="26"/>
    </row>
    <row r="24" spans="1:9" s="91" customFormat="1" x14ac:dyDescent="0.25">
      <c r="A24" s="26"/>
    </row>
    <row r="25" spans="1:9" s="91" customFormat="1" x14ac:dyDescent="0.25">
      <c r="A25" s="26"/>
    </row>
    <row r="26" spans="1:9" s="91" customFormat="1" x14ac:dyDescent="0.25">
      <c r="A26" s="26"/>
    </row>
    <row r="27" spans="1:9" s="91" customFormat="1" x14ac:dyDescent="0.25">
      <c r="A27" s="26"/>
      <c r="B27" s="91" t="str">
        <f t="shared" ref="B27:B28" si="0">IF(D27="","",C27&amp;". "&amp;D27)</f>
        <v/>
      </c>
      <c r="I27" s="98"/>
    </row>
    <row r="28" spans="1:9" s="91" customFormat="1" x14ac:dyDescent="0.25">
      <c r="A28" s="26"/>
      <c r="B28" s="91" t="str">
        <f t="shared" si="0"/>
        <v/>
      </c>
    </row>
    <row r="29" spans="1:9" s="91" customFormat="1" x14ac:dyDescent="0.25">
      <c r="A29" s="26"/>
    </row>
    <row r="30" spans="1:9" s="91" customFormat="1" x14ac:dyDescent="0.25">
      <c r="A30" s="26"/>
    </row>
  </sheetData>
  <sheetProtection password="9084" sheet="1" objects="1" scenarios="1" formatColumns="0" formatRows="0" selectLockedCells="1" autoFilter="0"/>
  <pageMargins left="0.23622047244094491" right="0.23622047244094491" top="0.74803149606299213" bottom="0.74803149606299213" header="0.31496062992125984" footer="0.31496062992125984"/>
  <pageSetup paperSize="9" scale="80" fitToHeight="100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"/>
  <sheetViews>
    <sheetView showGridLines="0" zoomScaleNormal="100" workbookViewId="0">
      <selection activeCell="C4" sqref="C4"/>
    </sheetView>
  </sheetViews>
  <sheetFormatPr defaultColWidth="0" defaultRowHeight="15" customHeight="1" zeroHeight="1" x14ac:dyDescent="0.25"/>
  <cols>
    <col min="1" max="1" width="2.7109375" style="26" customWidth="1"/>
    <col min="2" max="2" width="8.7109375" style="111" customWidth="1"/>
    <col min="3" max="3" width="71.140625" style="111" customWidth="1"/>
    <col min="4" max="4" width="17.140625" style="111" customWidth="1"/>
    <col min="5" max="5" width="11.28515625" style="111" customWidth="1"/>
    <col min="6" max="6" width="6.140625" style="111" customWidth="1"/>
    <col min="7" max="8" width="8.85546875" style="111" customWidth="1"/>
    <col min="9" max="9" width="17.5703125" style="111" customWidth="1"/>
    <col min="10" max="10" width="14.7109375" style="111" customWidth="1"/>
    <col min="11" max="11" width="8.42578125" style="111" customWidth="1"/>
    <col min="12" max="12" width="2.28515625" style="111" customWidth="1"/>
    <col min="13" max="17" width="8.85546875" style="111" customWidth="1"/>
    <col min="18" max="18" width="22.28515625" style="111" customWidth="1"/>
    <col min="19" max="30" width="8.85546875" style="111" customWidth="1"/>
    <col min="31" max="31" width="0" style="111" hidden="1" customWidth="1"/>
    <col min="32" max="16384" width="8.85546875" style="111" hidden="1"/>
  </cols>
  <sheetData>
    <row r="1" spans="1:30" s="55" customFormat="1" ht="30" customHeight="1" x14ac:dyDescent="0.25"/>
    <row r="2" spans="1:30" s="56" customFormat="1" ht="24.95" customHeight="1" x14ac:dyDescent="0.25"/>
    <row r="3" spans="1:30" s="57" customFormat="1" ht="20.100000000000001" customHeight="1" x14ac:dyDescent="0.25"/>
    <row r="4" spans="1:30" s="104" customFormat="1" ht="24" customHeight="1" x14ac:dyDescent="0.35">
      <c r="A4" s="27"/>
      <c r="B4" s="100"/>
      <c r="C4" s="101"/>
      <c r="D4" s="102"/>
      <c r="E4" s="102"/>
      <c r="F4" s="102"/>
      <c r="G4" s="102"/>
      <c r="H4" s="102"/>
      <c r="I4" s="102"/>
      <c r="J4" s="103"/>
      <c r="K4" s="103"/>
      <c r="L4" s="103"/>
      <c r="M4" s="103"/>
      <c r="N4" s="103"/>
      <c r="O4" s="103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</row>
    <row r="5" spans="1:30" s="104" customFormat="1" ht="24" customHeight="1" x14ac:dyDescent="0.25">
      <c r="A5" s="27"/>
      <c r="B5" s="105">
        <v>1</v>
      </c>
      <c r="C5" s="106" t="s">
        <v>159</v>
      </c>
      <c r="D5" s="107" t="s">
        <v>160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</row>
    <row r="6" spans="1:30" ht="24" customHeight="1" x14ac:dyDescent="0.25">
      <c r="A6" s="28"/>
      <c r="B6" s="109"/>
      <c r="C6" s="92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</row>
    <row r="7" spans="1:30" ht="24" customHeight="1" x14ac:dyDescent="0.25">
      <c r="B7" s="105">
        <v>2</v>
      </c>
      <c r="C7" s="106" t="s">
        <v>161</v>
      </c>
      <c r="D7" s="107" t="s">
        <v>160</v>
      </c>
    </row>
    <row r="8" spans="1:30" ht="24" customHeight="1" x14ac:dyDescent="0.3">
      <c r="B8" s="109"/>
      <c r="C8" s="112"/>
      <c r="D8" s="31"/>
      <c r="E8" s="31"/>
      <c r="F8" s="31"/>
      <c r="G8" s="31"/>
      <c r="H8" s="31"/>
      <c r="I8" s="31"/>
      <c r="J8" s="31"/>
    </row>
    <row r="9" spans="1:30" ht="24" customHeight="1" x14ac:dyDescent="0.25">
      <c r="B9" s="105">
        <v>3</v>
      </c>
      <c r="C9" s="106" t="s">
        <v>162</v>
      </c>
      <c r="D9" s="107" t="s">
        <v>160</v>
      </c>
      <c r="J9" s="113"/>
      <c r="K9" s="114"/>
      <c r="L9" s="114"/>
      <c r="M9" s="114"/>
      <c r="N9" s="114"/>
    </row>
    <row r="10" spans="1:30" ht="24" customHeight="1" x14ac:dyDescent="0.3">
      <c r="B10" s="109"/>
      <c r="C10" s="112"/>
    </row>
    <row r="11" spans="1:30" ht="24" customHeight="1" x14ac:dyDescent="0.25">
      <c r="B11" s="105">
        <v>4</v>
      </c>
      <c r="C11" s="106" t="s">
        <v>163</v>
      </c>
      <c r="D11" s="107" t="s">
        <v>160</v>
      </c>
    </row>
    <row r="12" spans="1:30" ht="24" customHeight="1" x14ac:dyDescent="0.3">
      <c r="B12" s="109"/>
      <c r="C12" s="112"/>
    </row>
    <row r="13" spans="1:30" ht="24" customHeight="1" x14ac:dyDescent="0.25">
      <c r="B13" s="105">
        <v>5</v>
      </c>
      <c r="C13" s="106" t="s">
        <v>164</v>
      </c>
      <c r="D13" s="107" t="s">
        <v>160</v>
      </c>
    </row>
    <row r="14" spans="1:30" x14ac:dyDescent="0.25"/>
    <row r="15" spans="1:30" x14ac:dyDescent="0.25"/>
    <row r="16" spans="1:30" ht="21" x14ac:dyDescent="0.25">
      <c r="J16" s="115"/>
    </row>
    <row r="17" spans="10:10" x14ac:dyDescent="0.25">
      <c r="J17" s="113"/>
    </row>
    <row r="18" spans="10:10" x14ac:dyDescent="0.25"/>
    <row r="19" spans="10:10" x14ac:dyDescent="0.25"/>
    <row r="20" spans="10:10" ht="21" x14ac:dyDescent="0.25">
      <c r="J20" s="115"/>
    </row>
    <row r="21" spans="10:10" x14ac:dyDescent="0.25">
      <c r="J21" s="113"/>
    </row>
    <row r="22" spans="10:10" x14ac:dyDescent="0.25"/>
    <row r="23" spans="10:10" x14ac:dyDescent="0.25"/>
    <row r="24" spans="10:10" ht="21" x14ac:dyDescent="0.25">
      <c r="J24" s="116"/>
    </row>
    <row r="25" spans="10:10" x14ac:dyDescent="0.25">
      <c r="J25" s="113"/>
    </row>
    <row r="26" spans="10:10" x14ac:dyDescent="0.25"/>
    <row r="27" spans="10:10" x14ac:dyDescent="0.25"/>
    <row r="28" spans="10:10" x14ac:dyDescent="0.25"/>
    <row r="29" spans="10:10" x14ac:dyDescent="0.25"/>
    <row r="30" spans="10:10" x14ac:dyDescent="0.25"/>
    <row r="31" spans="10:10" x14ac:dyDescent="0.25"/>
    <row r="32" spans="10:10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spans="10:10" x14ac:dyDescent="0.25"/>
    <row r="50" spans="10:10" x14ac:dyDescent="0.25"/>
    <row r="51" spans="10:10" x14ac:dyDescent="0.25"/>
    <row r="52" spans="10:10" x14ac:dyDescent="0.25"/>
    <row r="53" spans="10:10" x14ac:dyDescent="0.25">
      <c r="J53" s="117"/>
    </row>
    <row r="54" spans="10:10" x14ac:dyDescent="0.25"/>
    <row r="55" spans="10:10" x14ac:dyDescent="0.25"/>
    <row r="56" spans="10:10" x14ac:dyDescent="0.25"/>
    <row r="57" spans="10:10" x14ac:dyDescent="0.25"/>
    <row r="58" spans="10:10" x14ac:dyDescent="0.25"/>
    <row r="59" spans="10:10" x14ac:dyDescent="0.25"/>
    <row r="60" spans="10:10" x14ac:dyDescent="0.25"/>
    <row r="61" spans="10:10" x14ac:dyDescent="0.25"/>
    <row r="62" spans="10:10" x14ac:dyDescent="0.25"/>
    <row r="63" spans="10:10" x14ac:dyDescent="0.25"/>
  </sheetData>
  <sheetProtection password="9084" sheet="1" objects="1" scenarios="1" formatColumns="0" formatRows="0" selectLockedCells="1" autoFilter="0"/>
  <hyperlinks>
    <hyperlink ref="D24:J24" r:id="rId1" display="Planilha de Avaliação de Desempenho por Competências"/>
    <hyperlink ref="D9" r:id="rId2"/>
    <hyperlink ref="D7" r:id="rId3"/>
    <hyperlink ref="D11" r:id="rId4"/>
    <hyperlink ref="D13" r:id="rId5"/>
    <hyperlink ref="D5" r:id="rId6"/>
  </hyperlinks>
  <pageMargins left="0.75" right="0.75" top="1" bottom="1" header="0.5" footer="0.5"/>
  <pageSetup paperSize="9" orientation="portrait" horizontalDpi="4294967292" verticalDpi="4294967292" r:id="rId7"/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3"/>
  <sheetViews>
    <sheetView showGridLines="0" zoomScaleNormal="100" zoomScaleSheetLayoutView="80" workbookViewId="0">
      <selection sqref="A1:XFD1048576"/>
    </sheetView>
  </sheetViews>
  <sheetFormatPr defaultColWidth="9.140625" defaultRowHeight="15" customHeight="1" zeroHeight="1" x14ac:dyDescent="0.25"/>
  <cols>
    <col min="1" max="1" width="2.7109375" style="26" customWidth="1"/>
    <col min="2" max="3" width="10.85546875" style="111" customWidth="1"/>
    <col min="4" max="4" width="10.7109375" style="111" customWidth="1"/>
    <col min="5" max="16" width="10.85546875" style="111" customWidth="1"/>
    <col min="17" max="18" width="9.140625" style="111" customWidth="1"/>
    <col min="19" max="16384" width="9.140625" style="111"/>
  </cols>
  <sheetData>
    <row r="1" spans="1:8" s="55" customFormat="1" ht="30" customHeight="1" x14ac:dyDescent="0.25"/>
    <row r="2" spans="1:8" s="56" customFormat="1" ht="24.95" customHeight="1" x14ac:dyDescent="0.25"/>
    <row r="3" spans="1:8" s="57" customFormat="1" ht="20.100000000000001" customHeight="1" x14ac:dyDescent="0.25"/>
    <row r="4" spans="1:8" s="102" customFormat="1" ht="23.25" x14ac:dyDescent="0.35">
      <c r="B4" s="118" t="s">
        <v>165</v>
      </c>
    </row>
    <row r="5" spans="1:8" s="102" customFormat="1" x14ac:dyDescent="0.25">
      <c r="A5" s="27"/>
    </row>
    <row r="6" spans="1:8" ht="35.25" customHeight="1" x14ac:dyDescent="0.25">
      <c r="A6" s="28"/>
      <c r="H6" s="7"/>
    </row>
    <row r="7" spans="1:8" ht="35.25" customHeight="1" x14ac:dyDescent="0.25"/>
    <row r="8" spans="1:8" ht="30" customHeight="1" x14ac:dyDescent="0.25"/>
    <row r="9" spans="1:8" ht="30" customHeight="1" x14ac:dyDescent="0.25"/>
    <row r="10" spans="1:8" ht="30" customHeight="1" x14ac:dyDescent="0.25"/>
    <row r="11" spans="1:8" ht="30" customHeight="1" x14ac:dyDescent="0.25"/>
    <row r="12" spans="1:8" ht="30" customHeight="1" x14ac:dyDescent="0.25">
      <c r="G12" s="7"/>
    </row>
    <row r="13" spans="1:8" ht="30" customHeight="1" x14ac:dyDescent="0.25"/>
    <row r="14" spans="1:8" ht="30" customHeight="1" x14ac:dyDescent="0.25"/>
    <row r="15" spans="1:8" ht="30" customHeight="1" x14ac:dyDescent="0.25"/>
    <row r="16" spans="1:8" ht="30" customHeight="1" x14ac:dyDescent="0.25"/>
    <row r="17" ht="30" customHeight="1" x14ac:dyDescent="0.25"/>
    <row r="18" ht="30" customHeight="1" x14ac:dyDescent="0.25"/>
    <row r="19" ht="30" customHeight="1" x14ac:dyDescent="0.25"/>
    <row r="20" ht="30" customHeight="1" x14ac:dyDescent="0.25"/>
    <row r="21" ht="30" customHeight="1" x14ac:dyDescent="0.25"/>
    <row r="22" ht="30" customHeight="1" x14ac:dyDescent="0.25"/>
    <row r="23" ht="30" customHeight="1" x14ac:dyDescent="0.25"/>
    <row r="24" ht="30" customHeight="1" x14ac:dyDescent="0.25"/>
    <row r="25" ht="30" customHeight="1" x14ac:dyDescent="0.25"/>
    <row r="26" ht="30" customHeight="1" x14ac:dyDescent="0.25"/>
    <row r="27" ht="30" customHeight="1" x14ac:dyDescent="0.25"/>
    <row r="28" ht="30" customHeight="1" x14ac:dyDescent="0.25"/>
    <row r="29" ht="30" customHeight="1" x14ac:dyDescent="0.25"/>
    <row r="30" ht="30" customHeight="1" x14ac:dyDescent="0.25"/>
    <row r="31" ht="30" customHeight="1" x14ac:dyDescent="0.25"/>
    <row r="32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  <row r="57" ht="30" customHeight="1" x14ac:dyDescent="0.25"/>
    <row r="58" ht="30" customHeight="1" x14ac:dyDescent="0.25"/>
    <row r="59" ht="30" customHeight="1" x14ac:dyDescent="0.25"/>
    <row r="60" ht="30" customHeight="1" x14ac:dyDescent="0.25"/>
    <row r="61" ht="30" customHeight="1" x14ac:dyDescent="0.25"/>
    <row r="62" ht="30" customHeight="1" x14ac:dyDescent="0.25"/>
    <row r="63" ht="30" customHeight="1" x14ac:dyDescent="0.25"/>
    <row r="64" ht="30" customHeight="1" x14ac:dyDescent="0.25"/>
    <row r="65" ht="30" customHeight="1" x14ac:dyDescent="0.25"/>
    <row r="66" ht="30" customHeight="1" x14ac:dyDescent="0.25"/>
    <row r="67" ht="30" customHeight="1" x14ac:dyDescent="0.25"/>
    <row r="68" ht="30" customHeight="1" x14ac:dyDescent="0.25"/>
    <row r="69" ht="30" customHeight="1" x14ac:dyDescent="0.25"/>
    <row r="70" ht="30" customHeight="1" x14ac:dyDescent="0.25"/>
    <row r="71" ht="30" customHeight="1" x14ac:dyDescent="0.25"/>
    <row r="72" ht="30" customHeight="1" x14ac:dyDescent="0.25"/>
    <row r="73" ht="30" customHeight="1" x14ac:dyDescent="0.25"/>
    <row r="74" ht="30" customHeight="1" x14ac:dyDescent="0.25"/>
    <row r="75" ht="30" customHeight="1" x14ac:dyDescent="0.25"/>
    <row r="76" ht="30" customHeight="1" x14ac:dyDescent="0.25"/>
    <row r="77" ht="30" customHeight="1" x14ac:dyDescent="0.25"/>
    <row r="78" ht="30" customHeight="1" x14ac:dyDescent="0.25"/>
    <row r="79" ht="30" customHeight="1" x14ac:dyDescent="0.25"/>
    <row r="80" ht="30" customHeight="1" x14ac:dyDescent="0.25"/>
    <row r="81" ht="30" customHeight="1" x14ac:dyDescent="0.25"/>
    <row r="82" ht="30" customHeight="1" x14ac:dyDescent="0.25"/>
    <row r="83" ht="30" customHeight="1" x14ac:dyDescent="0.25"/>
    <row r="84" ht="30" customHeight="1" x14ac:dyDescent="0.25"/>
    <row r="85" ht="30" customHeight="1" x14ac:dyDescent="0.25"/>
    <row r="86" ht="30" customHeight="1" x14ac:dyDescent="0.25"/>
    <row r="87" ht="30" customHeight="1" x14ac:dyDescent="0.25"/>
    <row r="88" ht="30" customHeight="1" x14ac:dyDescent="0.25"/>
    <row r="89" ht="30" customHeight="1" x14ac:dyDescent="0.25"/>
    <row r="90" ht="30" customHeight="1" x14ac:dyDescent="0.25"/>
    <row r="91" ht="30" customHeight="1" x14ac:dyDescent="0.25"/>
    <row r="92" ht="30" customHeight="1" x14ac:dyDescent="0.25"/>
    <row r="93" ht="30" customHeight="1" x14ac:dyDescent="0.25"/>
    <row r="94" ht="30" customHeight="1" x14ac:dyDescent="0.25"/>
    <row r="95" ht="30" customHeight="1" x14ac:dyDescent="0.25"/>
    <row r="96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15" customHeight="1" x14ac:dyDescent="0.25"/>
  </sheetData>
  <sheetProtection password="9084" sheet="1" objects="1" scenarios="1" formatColumns="0" formatRows="0" selectLockedCells="1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/>
  <dimension ref="A1:Z101"/>
  <sheetViews>
    <sheetView showGridLines="0" zoomScaleNormal="100" workbookViewId="0">
      <selection activeCell="C8" sqref="C8:C12"/>
    </sheetView>
  </sheetViews>
  <sheetFormatPr defaultColWidth="0" defaultRowHeight="0" customHeight="1" zeroHeight="1" x14ac:dyDescent="0.25"/>
  <cols>
    <col min="1" max="1" width="1.7109375" style="31" customWidth="1"/>
    <col min="2" max="2" width="1.7109375" style="7" customWidth="1"/>
    <col min="3" max="3" width="59.7109375" style="7" customWidth="1"/>
    <col min="4" max="8" width="9.140625" style="7" hidden="1" customWidth="1"/>
    <col min="9" max="26" width="9.140625" style="7" customWidth="1"/>
    <col min="27" max="16384" width="9.140625" style="7" hidden="1"/>
  </cols>
  <sheetData>
    <row r="1" spans="3:8" s="55" customFormat="1" ht="30" customHeight="1" x14ac:dyDescent="0.25"/>
    <row r="2" spans="3:8" s="56" customFormat="1" ht="24.95" customHeight="1" x14ac:dyDescent="0.25"/>
    <row r="3" spans="3:8" s="57" customFormat="1" ht="20.100000000000001" customHeight="1" x14ac:dyDescent="0.25"/>
    <row r="4" spans="3:8" s="31" customFormat="1" ht="21.6" customHeight="1" x14ac:dyDescent="0.35">
      <c r="C4" s="32" t="s">
        <v>9</v>
      </c>
    </row>
    <row r="5" spans="3:8" ht="15" customHeight="1" thickBot="1" x14ac:dyDescent="0.3"/>
    <row r="6" spans="3:8" ht="30" customHeight="1" thickTop="1" thickBot="1" x14ac:dyDescent="0.3">
      <c r="C6" s="17" t="s">
        <v>16</v>
      </c>
    </row>
    <row r="7" spans="3:8" ht="35.1" customHeight="1" thickTop="1" thickBot="1" x14ac:dyDescent="0.3">
      <c r="C7" s="19" t="s">
        <v>17</v>
      </c>
      <c r="D7" s="75" t="s">
        <v>34</v>
      </c>
      <c r="E7" s="75" t="s">
        <v>35</v>
      </c>
      <c r="F7" s="75" t="s">
        <v>36</v>
      </c>
      <c r="G7" s="75" t="s">
        <v>37</v>
      </c>
      <c r="H7" s="39" t="s">
        <v>178</v>
      </c>
    </row>
    <row r="8" spans="3:8" ht="30" customHeight="1" thickTop="1" thickBot="1" x14ac:dyDescent="0.3">
      <c r="C8" s="3" t="s">
        <v>136</v>
      </c>
      <c r="D8" s="7">
        <f>IF(OR(C8="",C8="-"),"",IFERROR(COUNTIFS(LT!$Q$7:$Q$3006,Equipe!$C8,LT!$M$7:$M$3006,Equipe!D$7)+Equipe!$H8,0))</f>
        <v>1E-3</v>
      </c>
      <c r="E8" s="7">
        <f>IF(OR(D8="",D8="-"),"",IFERROR(COUNTIFS(LT!$Q$7:$Q$3006,Equipe!$C8,LT!$M$7:$M$3006,Equipe!E$7)+Equipe!$H8,0))</f>
        <v>1E-3</v>
      </c>
      <c r="F8" s="7">
        <f>IF(OR(E8="",E8="-"),"",IFERROR(COUNTIFS(LT!$Q$7:$Q$3006,Equipe!$C8,LT!$M$7:$M$3006,Equipe!F$7)+Equipe!$H8,0))</f>
        <v>1E-3</v>
      </c>
      <c r="G8" s="7">
        <f>IF(OR(F8="",F8="-"),"",IFERROR(COUNTIFS(LT!$Q$7:$Q$3006,Equipe!$C8,LT!$M$7:$M$3006,Equipe!G$7)+Equipe!$H8,0))</f>
        <v>1E-3</v>
      </c>
      <c r="H8" s="7">
        <v>1E-3</v>
      </c>
    </row>
    <row r="9" spans="3:8" ht="30" customHeight="1" thickTop="1" thickBot="1" x14ac:dyDescent="0.3">
      <c r="C9" s="3" t="s">
        <v>137</v>
      </c>
      <c r="D9" s="7">
        <f>IF(OR(C9="",C9="-"),"",IFERROR(COUNTIFS(LT!$Q$7:$Q$3006,Equipe!$C9,LT!$M$7:$M$3006,Equipe!D$7)+Equipe!$H9,0))</f>
        <v>2.0009990000000002</v>
      </c>
      <c r="E9" s="7">
        <f>IF(OR(D9="",D9="-"),"",IFERROR(COUNTIFS(LT!$Q$7:$Q$3006,Equipe!$C9,LT!$M$7:$M$3006,Equipe!E$7)+Equipe!$H9,0))</f>
        <v>9.990000000000001E-4</v>
      </c>
      <c r="F9" s="7">
        <f>IF(OR(E9="",E9="-"),"",IFERROR(COUNTIFS(LT!$Q$7:$Q$3006,Equipe!$C9,LT!$M$7:$M$3006,Equipe!F$7)+Equipe!$H9,0))</f>
        <v>9.990000000000001E-4</v>
      </c>
      <c r="G9" s="7">
        <f>IF(OR(F9="",F9="-"),"",IFERROR(COUNTIFS(LT!$Q$7:$Q$3006,Equipe!$C9,LT!$M$7:$M$3006,Equipe!G$7)+Equipe!$H9,0))</f>
        <v>9.990000000000001E-4</v>
      </c>
      <c r="H9" s="7">
        <v>9.990000000000001E-4</v>
      </c>
    </row>
    <row r="10" spans="3:8" ht="30" customHeight="1" thickTop="1" thickBot="1" x14ac:dyDescent="0.3">
      <c r="C10" s="3" t="s">
        <v>138</v>
      </c>
      <c r="D10" s="7">
        <f>IF(OR(C10="",C10="-"),"",IFERROR(COUNTIFS(LT!$Q$7:$Q$3006,Equipe!$C10,LT!$M$7:$M$3006,Equipe!D$7)+Equipe!$H10,0))</f>
        <v>9.9799999999999997E-4</v>
      </c>
      <c r="E10" s="7">
        <f>IF(OR(D10="",D10="-"),"",IFERROR(COUNTIFS(LT!$Q$7:$Q$3006,Equipe!$C10,LT!$M$7:$M$3006,Equipe!E$7)+Equipe!$H10,0))</f>
        <v>9.9799999999999997E-4</v>
      </c>
      <c r="F10" s="7">
        <f>IF(OR(E10="",E10="-"),"",IFERROR(COUNTIFS(LT!$Q$7:$Q$3006,Equipe!$C10,LT!$M$7:$M$3006,Equipe!F$7)+Equipe!$H10,0))</f>
        <v>9.9799999999999997E-4</v>
      </c>
      <c r="G10" s="7">
        <f>IF(OR(F10="",F10="-"),"",IFERROR(COUNTIFS(LT!$Q$7:$Q$3006,Equipe!$C10,LT!$M$7:$M$3006,Equipe!G$7)+Equipe!$H10,0))</f>
        <v>9.9799999999999997E-4</v>
      </c>
      <c r="H10" s="7">
        <v>9.9799999999999997E-4</v>
      </c>
    </row>
    <row r="11" spans="3:8" ht="30" customHeight="1" thickTop="1" thickBot="1" x14ac:dyDescent="0.3">
      <c r="C11" s="3" t="s">
        <v>148</v>
      </c>
      <c r="D11" s="7">
        <f>IF(OR(C11="",C11="-"),"",IFERROR(COUNTIFS(LT!$Q$7:$Q$3006,Equipe!$C11,LT!$M$7:$M$3006,Equipe!D$7)+Equipe!$H11,0))</f>
        <v>9.9700000000000006E-4</v>
      </c>
      <c r="E11" s="7">
        <f>IF(OR(D11="",D11="-"),"",IFERROR(COUNTIFS(LT!$Q$7:$Q$3006,Equipe!$C11,LT!$M$7:$M$3006,Equipe!E$7)+Equipe!$H11,0))</f>
        <v>9.9700000000000006E-4</v>
      </c>
      <c r="F11" s="7">
        <f>IF(OR(E11="",E11="-"),"",IFERROR(COUNTIFS(LT!$Q$7:$Q$3006,Equipe!$C11,LT!$M$7:$M$3006,Equipe!F$7)+Equipe!$H11,0))</f>
        <v>9.9700000000000006E-4</v>
      </c>
      <c r="G11" s="7">
        <f>IF(OR(F11="",F11="-"),"",IFERROR(COUNTIFS(LT!$Q$7:$Q$3006,Equipe!$C11,LT!$M$7:$M$3006,Equipe!G$7)+Equipe!$H11,0))</f>
        <v>9.9700000000000006E-4</v>
      </c>
      <c r="H11" s="7">
        <v>9.9700000000000006E-4</v>
      </c>
    </row>
    <row r="12" spans="3:8" ht="30" customHeight="1" thickTop="1" thickBot="1" x14ac:dyDescent="0.3">
      <c r="C12" s="3" t="s">
        <v>149</v>
      </c>
      <c r="D12" s="7">
        <f>IF(OR(C12="",C12="-"),"",IFERROR(COUNTIFS(LT!$Q$7:$Q$3006,Equipe!$C12,LT!$M$7:$M$3006,Equipe!D$7)+Equipe!$H12,0))</f>
        <v>9.9599999999999992E-4</v>
      </c>
      <c r="E12" s="7">
        <f>IF(OR(D12="",D12="-"),"",IFERROR(COUNTIFS(LT!$Q$7:$Q$3006,Equipe!$C12,LT!$M$7:$M$3006,Equipe!E$7)+Equipe!$H12,0))</f>
        <v>9.9599999999999992E-4</v>
      </c>
      <c r="F12" s="7">
        <f>IF(OR(E12="",E12="-"),"",IFERROR(COUNTIFS(LT!$Q$7:$Q$3006,Equipe!$C12,LT!$M$7:$M$3006,Equipe!F$7)+Equipe!$H12,0))</f>
        <v>9.9599999999999992E-4</v>
      </c>
      <c r="G12" s="7">
        <f>IF(OR(F12="",F12="-"),"",IFERROR(COUNTIFS(LT!$Q$7:$Q$3006,Equipe!$C12,LT!$M$7:$M$3006,Equipe!G$7)+Equipe!$H12,0))</f>
        <v>9.9599999999999992E-4</v>
      </c>
      <c r="H12" s="7">
        <v>9.9599999999999992E-4</v>
      </c>
    </row>
    <row r="13" spans="3:8" ht="30" customHeight="1" thickTop="1" thickBot="1" x14ac:dyDescent="0.3">
      <c r="C13" s="119" t="s">
        <v>134</v>
      </c>
      <c r="D13" s="7" t="str">
        <f>IF(OR(C13="",C13="-"),"",IFERROR(COUNTIFS(LT!$Q$7:$Q$3006,Equipe!$C13,LT!$M$7:$M$3006,Equipe!D$7)+Equipe!$H13,0))</f>
        <v/>
      </c>
      <c r="E13" s="7" t="str">
        <f>IF(OR(D13="",D13="-"),"",IFERROR(COUNTIFS(LT!$Q$7:$Q$3006,Equipe!$C13,LT!$M$7:$M$3006,Equipe!E$7)+Equipe!$H13,0))</f>
        <v/>
      </c>
      <c r="F13" s="7" t="str">
        <f>IF(OR(E13="",E13="-"),"",IFERROR(COUNTIFS(LT!$Q$7:$Q$3006,Equipe!$C13,LT!$M$7:$M$3006,Equipe!F$7)+Equipe!$H13,0))</f>
        <v/>
      </c>
      <c r="G13" s="7" t="str">
        <f>IF(OR(F13="",F13="-"),"",IFERROR(COUNTIFS(LT!$Q$7:$Q$3006,Equipe!$C13,LT!$M$7:$M$3006,Equipe!G$7)+Equipe!$H13,0))</f>
        <v/>
      </c>
      <c r="H13" s="7">
        <v>9.9500000000000001E-4</v>
      </c>
    </row>
    <row r="14" spans="3:8" ht="30" customHeight="1" thickTop="1" thickBot="1" x14ac:dyDescent="0.3">
      <c r="C14" s="119" t="s">
        <v>134</v>
      </c>
      <c r="D14" s="7" t="str">
        <f>IF(OR(C14="",C14="-"),"",IFERROR(COUNTIFS(LT!$Q$7:$Q$3006,Equipe!$C14,LT!$M$7:$M$3006,Equipe!D$7)+Equipe!$H14,0))</f>
        <v/>
      </c>
      <c r="E14" s="7" t="str">
        <f>IF(OR(D14="",D14="-"),"",IFERROR(COUNTIFS(LT!$Q$7:$Q$3006,Equipe!$C14,LT!$M$7:$M$3006,Equipe!E$7)+Equipe!$H14,0))</f>
        <v/>
      </c>
      <c r="F14" s="7" t="str">
        <f>IF(OR(E14="",E14="-"),"",IFERROR(COUNTIFS(LT!$Q$7:$Q$3006,Equipe!$C14,LT!$M$7:$M$3006,Equipe!F$7)+Equipe!$H14,0))</f>
        <v/>
      </c>
      <c r="G14" s="7" t="str">
        <f>IF(OR(F14="",F14="-"),"",IFERROR(COUNTIFS(LT!$Q$7:$Q$3006,Equipe!$C14,LT!$M$7:$M$3006,Equipe!G$7)+Equipe!$H14,0))</f>
        <v/>
      </c>
      <c r="H14" s="7">
        <v>9.9400000000000096E-4</v>
      </c>
    </row>
    <row r="15" spans="3:8" ht="30" customHeight="1" thickTop="1" thickBot="1" x14ac:dyDescent="0.3">
      <c r="C15" s="119" t="s">
        <v>134</v>
      </c>
      <c r="D15" s="7" t="str">
        <f>IF(OR(C15="",C15="-"),"",IFERROR(COUNTIFS(LT!$Q$7:$Q$3006,Equipe!$C15,LT!$M$7:$M$3006,Equipe!D$7)+Equipe!$H15,0))</f>
        <v/>
      </c>
      <c r="E15" s="7" t="str">
        <f>IF(OR(D15="",D15="-"),"",IFERROR(COUNTIFS(LT!$Q$7:$Q$3006,Equipe!$C15,LT!$M$7:$M$3006,Equipe!E$7)+Equipe!$H15,0))</f>
        <v/>
      </c>
      <c r="F15" s="7" t="str">
        <f>IF(OR(E15="",E15="-"),"",IFERROR(COUNTIFS(LT!$Q$7:$Q$3006,Equipe!$C15,LT!$M$7:$M$3006,Equipe!F$7)+Equipe!$H15,0))</f>
        <v/>
      </c>
      <c r="G15" s="7" t="str">
        <f>IF(OR(F15="",F15="-"),"",IFERROR(COUNTIFS(LT!$Q$7:$Q$3006,Equipe!$C15,LT!$M$7:$M$3006,Equipe!G$7)+Equipe!$H15,0))</f>
        <v/>
      </c>
      <c r="H15" s="7">
        <v>9.9300000000000104E-4</v>
      </c>
    </row>
    <row r="16" spans="3:8" ht="30" customHeight="1" thickTop="1" thickBot="1" x14ac:dyDescent="0.3">
      <c r="C16" s="119" t="s">
        <v>134</v>
      </c>
      <c r="D16" s="7" t="str">
        <f>IF(OR(C16="",C16="-"),"",IFERROR(COUNTIFS(LT!$Q$7:$Q$3006,Equipe!$C16,LT!$M$7:$M$3006,Equipe!D$7)+Equipe!$H16,0))</f>
        <v/>
      </c>
      <c r="E16" s="7" t="str">
        <f>IF(OR(D16="",D16="-"),"",IFERROR(COUNTIFS(LT!$Q$7:$Q$3006,Equipe!$C16,LT!$M$7:$M$3006,Equipe!E$7)+Equipe!$H16,0))</f>
        <v/>
      </c>
      <c r="F16" s="7" t="str">
        <f>IF(OR(E16="",E16="-"),"",IFERROR(COUNTIFS(LT!$Q$7:$Q$3006,Equipe!$C16,LT!$M$7:$M$3006,Equipe!F$7)+Equipe!$H16,0))</f>
        <v/>
      </c>
      <c r="G16" s="7" t="str">
        <f>IF(OR(F16="",F16="-"),"",IFERROR(COUNTIFS(LT!$Q$7:$Q$3006,Equipe!$C16,LT!$M$7:$M$3006,Equipe!G$7)+Equipe!$H16,0))</f>
        <v/>
      </c>
      <c r="H16" s="7">
        <v>9.9200000000000091E-4</v>
      </c>
    </row>
    <row r="17" spans="3:8" ht="30" customHeight="1" thickTop="1" thickBot="1" x14ac:dyDescent="0.3">
      <c r="C17" s="119" t="s">
        <v>134</v>
      </c>
      <c r="D17" s="7" t="str">
        <f>IF(OR(C17="",C17="-"),"",IFERROR(COUNTIFS(LT!$Q$7:$Q$3006,Equipe!$C17,LT!$M$7:$M$3006,Equipe!D$7)+Equipe!$H17,0))</f>
        <v/>
      </c>
      <c r="E17" s="7" t="str">
        <f>IF(OR(D17="",D17="-"),"",IFERROR(COUNTIFS(LT!$Q$7:$Q$3006,Equipe!$C17,LT!$M$7:$M$3006,Equipe!E$7)+Equipe!$H17,0))</f>
        <v/>
      </c>
      <c r="F17" s="7" t="str">
        <f>IF(OR(E17="",E17="-"),"",IFERROR(COUNTIFS(LT!$Q$7:$Q$3006,Equipe!$C17,LT!$M$7:$M$3006,Equipe!F$7)+Equipe!$H17,0))</f>
        <v/>
      </c>
      <c r="G17" s="7" t="str">
        <f>IF(OR(F17="",F17="-"),"",IFERROR(COUNTIFS(LT!$Q$7:$Q$3006,Equipe!$C17,LT!$M$7:$M$3006,Equipe!G$7)+Equipe!$H17,0))</f>
        <v/>
      </c>
      <c r="H17" s="7">
        <v>9.9100000000000099E-4</v>
      </c>
    </row>
    <row r="18" spans="3:8" ht="30" customHeight="1" thickTop="1" thickBot="1" x14ac:dyDescent="0.3">
      <c r="C18" s="119" t="s">
        <v>134</v>
      </c>
      <c r="D18" s="7" t="str">
        <f>IF(OR(C18="",C18="-"),"",IFERROR(COUNTIFS(LT!$Q$7:$Q$3006,Equipe!$C18,LT!$M$7:$M$3006,Equipe!D$7)+Equipe!$H18,0))</f>
        <v/>
      </c>
      <c r="E18" s="7" t="str">
        <f>IF(OR(D18="",D18="-"),"",IFERROR(COUNTIFS(LT!$Q$7:$Q$3006,Equipe!$C18,LT!$M$7:$M$3006,Equipe!E$7)+Equipe!$H18,0))</f>
        <v/>
      </c>
      <c r="F18" s="7" t="str">
        <f>IF(OR(E18="",E18="-"),"",IFERROR(COUNTIFS(LT!$Q$7:$Q$3006,Equipe!$C18,LT!$M$7:$M$3006,Equipe!F$7)+Equipe!$H18,0))</f>
        <v/>
      </c>
      <c r="G18" s="7" t="str">
        <f>IF(OR(F18="",F18="-"),"",IFERROR(COUNTIFS(LT!$Q$7:$Q$3006,Equipe!$C18,LT!$M$7:$M$3006,Equipe!G$7)+Equipe!$H18,0))</f>
        <v/>
      </c>
      <c r="H18" s="7">
        <v>9.9000000000000108E-4</v>
      </c>
    </row>
    <row r="19" spans="3:8" ht="30" customHeight="1" thickTop="1" thickBot="1" x14ac:dyDescent="0.3">
      <c r="C19" s="119" t="s">
        <v>134</v>
      </c>
      <c r="D19" s="7" t="str">
        <f>IF(OR(C19="",C19="-"),"",IFERROR(COUNTIFS(LT!$Q$7:$Q$3006,Equipe!$C19,LT!$M$7:$M$3006,Equipe!D$7)+Equipe!$H19,0))</f>
        <v/>
      </c>
      <c r="E19" s="7" t="str">
        <f>IF(OR(D19="",D19="-"),"",IFERROR(COUNTIFS(LT!$Q$7:$Q$3006,Equipe!$C19,LT!$M$7:$M$3006,Equipe!E$7)+Equipe!$H19,0))</f>
        <v/>
      </c>
      <c r="F19" s="7" t="str">
        <f>IF(OR(E19="",E19="-"),"",IFERROR(COUNTIFS(LT!$Q$7:$Q$3006,Equipe!$C19,LT!$M$7:$M$3006,Equipe!F$7)+Equipe!$H19,0))</f>
        <v/>
      </c>
      <c r="G19" s="7" t="str">
        <f>IF(OR(F19="",F19="-"),"",IFERROR(COUNTIFS(LT!$Q$7:$Q$3006,Equipe!$C19,LT!$M$7:$M$3006,Equipe!G$7)+Equipe!$H19,0))</f>
        <v/>
      </c>
      <c r="H19" s="7">
        <v>9.8900000000000095E-4</v>
      </c>
    </row>
    <row r="20" spans="3:8" ht="30" customHeight="1" thickTop="1" thickBot="1" x14ac:dyDescent="0.3">
      <c r="C20" s="119" t="s">
        <v>134</v>
      </c>
      <c r="D20" s="7" t="str">
        <f>IF(OR(C20="",C20="-"),"",IFERROR(COUNTIFS(LT!$Q$7:$Q$3006,Equipe!$C20,LT!$M$7:$M$3006,Equipe!D$7)+Equipe!$H20,0))</f>
        <v/>
      </c>
      <c r="E20" s="7" t="str">
        <f>IF(OR(D20="",D20="-"),"",IFERROR(COUNTIFS(LT!$Q$7:$Q$3006,Equipe!$C20,LT!$M$7:$M$3006,Equipe!E$7)+Equipe!$H20,0))</f>
        <v/>
      </c>
      <c r="F20" s="7" t="str">
        <f>IF(OR(E20="",E20="-"),"",IFERROR(COUNTIFS(LT!$Q$7:$Q$3006,Equipe!$C20,LT!$M$7:$M$3006,Equipe!F$7)+Equipe!$H20,0))</f>
        <v/>
      </c>
      <c r="G20" s="7" t="str">
        <f>IF(OR(F20="",F20="-"),"",IFERROR(COUNTIFS(LT!$Q$7:$Q$3006,Equipe!$C20,LT!$M$7:$M$3006,Equipe!G$7)+Equipe!$H20,0))</f>
        <v/>
      </c>
      <c r="H20" s="7">
        <v>9.8800000000000103E-4</v>
      </c>
    </row>
    <row r="21" spans="3:8" ht="30" customHeight="1" thickTop="1" thickBot="1" x14ac:dyDescent="0.3">
      <c r="C21" s="119" t="s">
        <v>134</v>
      </c>
      <c r="D21" s="7" t="str">
        <f>IF(OR(C21="",C21="-"),"",IFERROR(COUNTIFS(LT!$Q$7:$Q$3006,Equipe!$C21,LT!$M$7:$M$3006,Equipe!D$7)+Equipe!$H21,0))</f>
        <v/>
      </c>
      <c r="E21" s="7" t="str">
        <f>IF(OR(D21="",D21="-"),"",IFERROR(COUNTIFS(LT!$Q$7:$Q$3006,Equipe!$C21,LT!$M$7:$M$3006,Equipe!E$7)+Equipe!$H21,0))</f>
        <v/>
      </c>
      <c r="F21" s="7" t="str">
        <f>IF(OR(E21="",E21="-"),"",IFERROR(COUNTIFS(LT!$Q$7:$Q$3006,Equipe!$C21,LT!$M$7:$M$3006,Equipe!F$7)+Equipe!$H21,0))</f>
        <v/>
      </c>
      <c r="G21" s="7" t="str">
        <f>IF(OR(F21="",F21="-"),"",IFERROR(COUNTIFS(LT!$Q$7:$Q$3006,Equipe!$C21,LT!$M$7:$M$3006,Equipe!G$7)+Equipe!$H21,0))</f>
        <v/>
      </c>
      <c r="H21" s="7">
        <v>9.870000000000009E-4</v>
      </c>
    </row>
    <row r="22" spans="3:8" ht="30" customHeight="1" thickTop="1" thickBot="1" x14ac:dyDescent="0.3">
      <c r="C22" s="119" t="s">
        <v>134</v>
      </c>
      <c r="D22" s="7" t="str">
        <f>IF(OR(C22="",C22="-"),"",IFERROR(COUNTIFS(LT!$Q$7:$Q$3006,Equipe!$C22,LT!$M$7:$M$3006,Equipe!D$7)+Equipe!$H22,0))</f>
        <v/>
      </c>
      <c r="E22" s="7" t="str">
        <f>IF(OR(D22="",D22="-"),"",IFERROR(COUNTIFS(LT!$Q$7:$Q$3006,Equipe!$C22,LT!$M$7:$M$3006,Equipe!E$7)+Equipe!$H22,0))</f>
        <v/>
      </c>
      <c r="F22" s="7" t="str">
        <f>IF(OR(E22="",E22="-"),"",IFERROR(COUNTIFS(LT!$Q$7:$Q$3006,Equipe!$C22,LT!$M$7:$M$3006,Equipe!F$7)+Equipe!$H22,0))</f>
        <v/>
      </c>
      <c r="G22" s="7" t="str">
        <f>IF(OR(F22="",F22="-"),"",IFERROR(COUNTIFS(LT!$Q$7:$Q$3006,Equipe!$C22,LT!$M$7:$M$3006,Equipe!G$7)+Equipe!$H22,0))</f>
        <v/>
      </c>
      <c r="H22" s="7">
        <v>9.8600000000000098E-4</v>
      </c>
    </row>
    <row r="23" spans="3:8" ht="30" customHeight="1" thickTop="1" thickBot="1" x14ac:dyDescent="0.3">
      <c r="C23" s="119" t="s">
        <v>134</v>
      </c>
      <c r="D23" s="7" t="str">
        <f>IF(OR(C23="",C23="-"),"",IFERROR(COUNTIFS(LT!$Q$7:$Q$3006,Equipe!$C23,LT!$M$7:$M$3006,Equipe!D$7)+Equipe!$H23,0))</f>
        <v/>
      </c>
      <c r="E23" s="7" t="str">
        <f>IF(OR(D23="",D23="-"),"",IFERROR(COUNTIFS(LT!$Q$7:$Q$3006,Equipe!$C23,LT!$M$7:$M$3006,Equipe!E$7)+Equipe!$H23,0))</f>
        <v/>
      </c>
      <c r="F23" s="7" t="str">
        <f>IF(OR(E23="",E23="-"),"",IFERROR(COUNTIFS(LT!$Q$7:$Q$3006,Equipe!$C23,LT!$M$7:$M$3006,Equipe!F$7)+Equipe!$H23,0))</f>
        <v/>
      </c>
      <c r="G23" s="7" t="str">
        <f>IF(OR(F23="",F23="-"),"",IFERROR(COUNTIFS(LT!$Q$7:$Q$3006,Equipe!$C23,LT!$M$7:$M$3006,Equipe!G$7)+Equipe!$H23,0))</f>
        <v/>
      </c>
      <c r="H23" s="7">
        <v>9.8500000000000107E-4</v>
      </c>
    </row>
    <row r="24" spans="3:8" ht="30" customHeight="1" thickTop="1" thickBot="1" x14ac:dyDescent="0.3">
      <c r="C24" s="119" t="s">
        <v>134</v>
      </c>
      <c r="D24" s="7" t="str">
        <f>IF(OR(C24="",C24="-"),"",IFERROR(COUNTIFS(LT!$Q$7:$Q$3006,Equipe!$C24,LT!$M$7:$M$3006,Equipe!D$7)+Equipe!$H24,0))</f>
        <v/>
      </c>
      <c r="E24" s="7" t="str">
        <f>IF(OR(D24="",D24="-"),"",IFERROR(COUNTIFS(LT!$Q$7:$Q$3006,Equipe!$C24,LT!$M$7:$M$3006,Equipe!E$7)+Equipe!$H24,0))</f>
        <v/>
      </c>
      <c r="F24" s="7" t="str">
        <f>IF(OR(E24="",E24="-"),"",IFERROR(COUNTIFS(LT!$Q$7:$Q$3006,Equipe!$C24,LT!$M$7:$M$3006,Equipe!F$7)+Equipe!$H24,0))</f>
        <v/>
      </c>
      <c r="G24" s="7" t="str">
        <f>IF(OR(F24="",F24="-"),"",IFERROR(COUNTIFS(LT!$Q$7:$Q$3006,Equipe!$C24,LT!$M$7:$M$3006,Equipe!G$7)+Equipe!$H24,0))</f>
        <v/>
      </c>
      <c r="H24" s="7">
        <v>9.8400000000000093E-4</v>
      </c>
    </row>
    <row r="25" spans="3:8" ht="30" customHeight="1" thickTop="1" thickBot="1" x14ac:dyDescent="0.3">
      <c r="C25" s="119" t="s">
        <v>134</v>
      </c>
      <c r="D25" s="7" t="str">
        <f>IF(OR(C25="",C25="-"),"",IFERROR(COUNTIFS(LT!$Q$7:$Q$3006,Equipe!$C25,LT!$M$7:$M$3006,Equipe!D$7)+Equipe!$H25,0))</f>
        <v/>
      </c>
      <c r="E25" s="7" t="str">
        <f>IF(OR(D25="",D25="-"),"",IFERROR(COUNTIFS(LT!$Q$7:$Q$3006,Equipe!$C25,LT!$M$7:$M$3006,Equipe!E$7)+Equipe!$H25,0))</f>
        <v/>
      </c>
      <c r="F25" s="7" t="str">
        <f>IF(OR(E25="",E25="-"),"",IFERROR(COUNTIFS(LT!$Q$7:$Q$3006,Equipe!$C25,LT!$M$7:$M$3006,Equipe!F$7)+Equipe!$H25,0))</f>
        <v/>
      </c>
      <c r="G25" s="7" t="str">
        <f>IF(OR(F25="",F25="-"),"",IFERROR(COUNTIFS(LT!$Q$7:$Q$3006,Equipe!$C25,LT!$M$7:$M$3006,Equipe!G$7)+Equipe!$H25,0))</f>
        <v/>
      </c>
      <c r="H25" s="7">
        <v>9.8300000000000102E-4</v>
      </c>
    </row>
    <row r="26" spans="3:8" ht="30" customHeight="1" thickTop="1" thickBot="1" x14ac:dyDescent="0.3">
      <c r="C26" s="119" t="s">
        <v>134</v>
      </c>
      <c r="D26" s="7" t="str">
        <f>IF(OR(C26="",C26="-"),"",IFERROR(COUNTIFS(LT!$Q$7:$Q$3006,Equipe!$C26,LT!$M$7:$M$3006,Equipe!D$7)+Equipe!$H26,0))</f>
        <v/>
      </c>
      <c r="E26" s="7" t="str">
        <f>IF(OR(D26="",D26="-"),"",IFERROR(COUNTIFS(LT!$Q$7:$Q$3006,Equipe!$C26,LT!$M$7:$M$3006,Equipe!E$7)+Equipe!$H26,0))</f>
        <v/>
      </c>
      <c r="F26" s="7" t="str">
        <f>IF(OR(E26="",E26="-"),"",IFERROR(COUNTIFS(LT!$Q$7:$Q$3006,Equipe!$C26,LT!$M$7:$M$3006,Equipe!F$7)+Equipe!$H26,0))</f>
        <v/>
      </c>
      <c r="G26" s="7" t="str">
        <f>IF(OR(F26="",F26="-"),"",IFERROR(COUNTIFS(LT!$Q$7:$Q$3006,Equipe!$C26,LT!$M$7:$M$3006,Equipe!G$7)+Equipe!$H26,0))</f>
        <v/>
      </c>
      <c r="H26" s="7">
        <v>9.8200000000000197E-4</v>
      </c>
    </row>
    <row r="27" spans="3:8" ht="30" customHeight="1" thickTop="1" thickBot="1" x14ac:dyDescent="0.3">
      <c r="C27" s="119" t="s">
        <v>134</v>
      </c>
      <c r="D27" s="7" t="str">
        <f>IF(OR(C27="",C27="-"),"",IFERROR(COUNTIFS(LT!$Q$7:$Q$3006,Equipe!$C27,LT!$M$7:$M$3006,Equipe!D$7)+Equipe!$H27,0))</f>
        <v/>
      </c>
      <c r="E27" s="7" t="str">
        <f>IF(OR(D27="",D27="-"),"",IFERROR(COUNTIFS(LT!$Q$7:$Q$3006,Equipe!$C27,LT!$M$7:$M$3006,Equipe!E$7)+Equipe!$H27,0))</f>
        <v/>
      </c>
      <c r="F27" s="7" t="str">
        <f>IF(OR(E27="",E27="-"),"",IFERROR(COUNTIFS(LT!$Q$7:$Q$3006,Equipe!$C27,LT!$M$7:$M$3006,Equipe!F$7)+Equipe!$H27,0))</f>
        <v/>
      </c>
      <c r="G27" s="7" t="str">
        <f>IF(OR(F27="",F27="-"),"",IFERROR(COUNTIFS(LT!$Q$7:$Q$3006,Equipe!$C27,LT!$M$7:$M$3006,Equipe!G$7)+Equipe!$H27,0))</f>
        <v/>
      </c>
      <c r="H27" s="7">
        <v>9.8100000000000205E-4</v>
      </c>
    </row>
    <row r="28" spans="3:8" ht="30" customHeight="1" thickTop="1" thickBot="1" x14ac:dyDescent="0.3">
      <c r="C28" s="119" t="s">
        <v>134</v>
      </c>
      <c r="D28" s="7" t="str">
        <f>IF(OR(C28="",C28="-"),"",IFERROR(COUNTIFS(LT!$Q$7:$Q$3006,Equipe!$C28,LT!$M$7:$M$3006,Equipe!D$7)+Equipe!$H28,0))</f>
        <v/>
      </c>
      <c r="E28" s="7" t="str">
        <f>IF(OR(D28="",D28="-"),"",IFERROR(COUNTIFS(LT!$Q$7:$Q$3006,Equipe!$C28,LT!$M$7:$M$3006,Equipe!E$7)+Equipe!$H28,0))</f>
        <v/>
      </c>
      <c r="F28" s="7" t="str">
        <f>IF(OR(E28="",E28="-"),"",IFERROR(COUNTIFS(LT!$Q$7:$Q$3006,Equipe!$C28,LT!$M$7:$M$3006,Equipe!F$7)+Equipe!$H28,0))</f>
        <v/>
      </c>
      <c r="G28" s="7" t="str">
        <f>IF(OR(F28="",F28="-"),"",IFERROR(COUNTIFS(LT!$Q$7:$Q$3006,Equipe!$C28,LT!$M$7:$M$3006,Equipe!G$7)+Equipe!$H28,0))</f>
        <v/>
      </c>
      <c r="H28" s="7">
        <v>9.8000000000000192E-4</v>
      </c>
    </row>
    <row r="29" spans="3:8" ht="30" customHeight="1" thickTop="1" thickBot="1" x14ac:dyDescent="0.3">
      <c r="C29" s="119" t="s">
        <v>134</v>
      </c>
      <c r="D29" s="7" t="str">
        <f>IF(OR(C29="",C29="-"),"",IFERROR(COUNTIFS(LT!$Q$7:$Q$3006,Equipe!$C29,LT!$M$7:$M$3006,Equipe!D$7)+Equipe!$H29,0))</f>
        <v/>
      </c>
      <c r="E29" s="7" t="str">
        <f>IF(OR(D29="",D29="-"),"",IFERROR(COUNTIFS(LT!$Q$7:$Q$3006,Equipe!$C29,LT!$M$7:$M$3006,Equipe!E$7)+Equipe!$H29,0))</f>
        <v/>
      </c>
      <c r="F29" s="7" t="str">
        <f>IF(OR(E29="",E29="-"),"",IFERROR(COUNTIFS(LT!$Q$7:$Q$3006,Equipe!$C29,LT!$M$7:$M$3006,Equipe!F$7)+Equipe!$H29,0))</f>
        <v/>
      </c>
      <c r="G29" s="7" t="str">
        <f>IF(OR(F29="",F29="-"),"",IFERROR(COUNTIFS(LT!$Q$7:$Q$3006,Equipe!$C29,LT!$M$7:$M$3006,Equipe!G$7)+Equipe!$H29,0))</f>
        <v/>
      </c>
      <c r="H29" s="7">
        <v>9.79000000000002E-4</v>
      </c>
    </row>
    <row r="30" spans="3:8" ht="30" customHeight="1" thickTop="1" thickBot="1" x14ac:dyDescent="0.3">
      <c r="C30" s="119" t="s">
        <v>134</v>
      </c>
      <c r="D30" s="7" t="str">
        <f>IF(OR(C30="",C30="-"),"",IFERROR(COUNTIFS(LT!$Q$7:$Q$3006,Equipe!$C30,LT!$M$7:$M$3006,Equipe!D$7)+Equipe!$H30,0))</f>
        <v/>
      </c>
      <c r="E30" s="7" t="str">
        <f>IF(OR(D30="",D30="-"),"",IFERROR(COUNTIFS(LT!$Q$7:$Q$3006,Equipe!$C30,LT!$M$7:$M$3006,Equipe!E$7)+Equipe!$H30,0))</f>
        <v/>
      </c>
      <c r="F30" s="7" t="str">
        <f>IF(OR(E30="",E30="-"),"",IFERROR(COUNTIFS(LT!$Q$7:$Q$3006,Equipe!$C30,LT!$M$7:$M$3006,Equipe!F$7)+Equipe!$H30,0))</f>
        <v/>
      </c>
      <c r="G30" s="7" t="str">
        <f>IF(OR(F30="",F30="-"),"",IFERROR(COUNTIFS(LT!$Q$7:$Q$3006,Equipe!$C30,LT!$M$7:$M$3006,Equipe!G$7)+Equipe!$H30,0))</f>
        <v/>
      </c>
      <c r="H30" s="7">
        <v>9.7800000000000209E-4</v>
      </c>
    </row>
    <row r="31" spans="3:8" ht="30" customHeight="1" thickTop="1" thickBot="1" x14ac:dyDescent="0.3">
      <c r="C31" s="119" t="s">
        <v>134</v>
      </c>
      <c r="D31" s="7" t="str">
        <f>IF(OR(C31="",C31="-"),"",IFERROR(COUNTIFS(LT!$Q$7:$Q$3006,Equipe!$C31,LT!$M$7:$M$3006,Equipe!D$7)+Equipe!$H31,0))</f>
        <v/>
      </c>
      <c r="E31" s="7" t="str">
        <f>IF(OR(D31="",D31="-"),"",IFERROR(COUNTIFS(LT!$Q$7:$Q$3006,Equipe!$C31,LT!$M$7:$M$3006,Equipe!E$7)+Equipe!$H31,0))</f>
        <v/>
      </c>
      <c r="F31" s="7" t="str">
        <f>IF(OR(E31="",E31="-"),"",IFERROR(COUNTIFS(LT!$Q$7:$Q$3006,Equipe!$C31,LT!$M$7:$M$3006,Equipe!F$7)+Equipe!$H31,0))</f>
        <v/>
      </c>
      <c r="G31" s="7" t="str">
        <f>IF(OR(F31="",F31="-"),"",IFERROR(COUNTIFS(LT!$Q$7:$Q$3006,Equipe!$C31,LT!$M$7:$M$3006,Equipe!G$7)+Equipe!$H31,0))</f>
        <v/>
      </c>
      <c r="H31" s="7">
        <v>9.7700000000000196E-4</v>
      </c>
    </row>
    <row r="32" spans="3:8" ht="30" customHeight="1" thickTop="1" thickBot="1" x14ac:dyDescent="0.3">
      <c r="C32" s="119" t="s">
        <v>134</v>
      </c>
      <c r="D32" s="7" t="str">
        <f>IF(OR(C32="",C32="-"),"",IFERROR(COUNTIFS(LT!$Q$7:$Q$3006,Equipe!$C32,LT!$M$7:$M$3006,Equipe!D$7)+Equipe!$H32,0))</f>
        <v/>
      </c>
      <c r="E32" s="7" t="str">
        <f>IF(OR(D32="",D32="-"),"",IFERROR(COUNTIFS(LT!$Q$7:$Q$3006,Equipe!$C32,LT!$M$7:$M$3006,Equipe!E$7)+Equipe!$H32,0))</f>
        <v/>
      </c>
      <c r="F32" s="7" t="str">
        <f>IF(OR(E32="",E32="-"),"",IFERROR(COUNTIFS(LT!$Q$7:$Q$3006,Equipe!$C32,LT!$M$7:$M$3006,Equipe!F$7)+Equipe!$H32,0))</f>
        <v/>
      </c>
      <c r="G32" s="7" t="str">
        <f>IF(OR(F32="",F32="-"),"",IFERROR(COUNTIFS(LT!$Q$7:$Q$3006,Equipe!$C32,LT!$M$7:$M$3006,Equipe!G$7)+Equipe!$H32,0))</f>
        <v/>
      </c>
      <c r="H32" s="7">
        <v>9.7600000000000204E-4</v>
      </c>
    </row>
    <row r="33" spans="2:8" ht="30" customHeight="1" thickTop="1" thickBot="1" x14ac:dyDescent="0.3">
      <c r="C33" s="119" t="s">
        <v>134</v>
      </c>
      <c r="D33" s="7" t="str">
        <f>IF(OR(C33="",C33="-"),"",IFERROR(COUNTIFS(LT!$Q$7:$Q$3006,Equipe!$C33,LT!$M$7:$M$3006,Equipe!D$7)+Equipe!$H33,0))</f>
        <v/>
      </c>
      <c r="E33" s="7" t="str">
        <f>IF(OR(D33="",D33="-"),"",IFERROR(COUNTIFS(LT!$Q$7:$Q$3006,Equipe!$C33,LT!$M$7:$M$3006,Equipe!E$7)+Equipe!$H33,0))</f>
        <v/>
      </c>
      <c r="F33" s="7" t="str">
        <f>IF(OR(E33="",E33="-"),"",IFERROR(COUNTIFS(LT!$Q$7:$Q$3006,Equipe!$C33,LT!$M$7:$M$3006,Equipe!F$7)+Equipe!$H33,0))</f>
        <v/>
      </c>
      <c r="G33" s="7" t="str">
        <f>IF(OR(F33="",F33="-"),"",IFERROR(COUNTIFS(LT!$Q$7:$Q$3006,Equipe!$C33,LT!$M$7:$M$3006,Equipe!G$7)+Equipe!$H33,0))</f>
        <v/>
      </c>
      <c r="H33" s="7">
        <v>9.7500000000000202E-4</v>
      </c>
    </row>
    <row r="34" spans="2:8" ht="30" customHeight="1" thickTop="1" thickBot="1" x14ac:dyDescent="0.3">
      <c r="C34" s="119" t="s">
        <v>134</v>
      </c>
      <c r="D34" s="7" t="str">
        <f>IF(OR(C34="",C34="-"),"",IFERROR(COUNTIFS(LT!$Q$7:$Q$3006,Equipe!$C34,LT!$M$7:$M$3006,Equipe!D$7)+Equipe!$H34,0))</f>
        <v/>
      </c>
      <c r="E34" s="7" t="str">
        <f>IF(OR(D34="",D34="-"),"",IFERROR(COUNTIFS(LT!$Q$7:$Q$3006,Equipe!$C34,LT!$M$7:$M$3006,Equipe!E$7)+Equipe!$H34,0))</f>
        <v/>
      </c>
      <c r="F34" s="7" t="str">
        <f>IF(OR(E34="",E34="-"),"",IFERROR(COUNTIFS(LT!$Q$7:$Q$3006,Equipe!$C34,LT!$M$7:$M$3006,Equipe!F$7)+Equipe!$H34,0))</f>
        <v/>
      </c>
      <c r="G34" s="7" t="str">
        <f>IF(OR(F34="",F34="-"),"",IFERROR(COUNTIFS(LT!$Q$7:$Q$3006,Equipe!$C34,LT!$M$7:$M$3006,Equipe!G$7)+Equipe!$H34,0))</f>
        <v/>
      </c>
      <c r="H34" s="7">
        <v>9.7400000000000199E-4</v>
      </c>
    </row>
    <row r="35" spans="2:8" ht="30" customHeight="1" thickTop="1" thickBot="1" x14ac:dyDescent="0.3">
      <c r="C35" s="119" t="s">
        <v>134</v>
      </c>
      <c r="D35" s="7" t="str">
        <f>IF(OR(C35="",C35="-"),"",IFERROR(COUNTIFS(LT!$Q$7:$Q$3006,Equipe!$C35,LT!$M$7:$M$3006,Equipe!D$7)+Equipe!$H35,0))</f>
        <v/>
      </c>
      <c r="E35" s="7" t="str">
        <f>IF(OR(D35="",D35="-"),"",IFERROR(COUNTIFS(LT!$Q$7:$Q$3006,Equipe!$C35,LT!$M$7:$M$3006,Equipe!E$7)+Equipe!$H35,0))</f>
        <v/>
      </c>
      <c r="F35" s="7" t="str">
        <f>IF(OR(E35="",E35="-"),"",IFERROR(COUNTIFS(LT!$Q$7:$Q$3006,Equipe!$C35,LT!$M$7:$M$3006,Equipe!F$7)+Equipe!$H35,0))</f>
        <v/>
      </c>
      <c r="G35" s="7" t="str">
        <f>IF(OR(F35="",F35="-"),"",IFERROR(COUNTIFS(LT!$Q$7:$Q$3006,Equipe!$C35,LT!$M$7:$M$3006,Equipe!G$7)+Equipe!$H35,0))</f>
        <v/>
      </c>
      <c r="H35" s="7">
        <v>9.7300000000000197E-4</v>
      </c>
    </row>
    <row r="36" spans="2:8" ht="30" customHeight="1" thickTop="1" thickBot="1" x14ac:dyDescent="0.3">
      <c r="C36" s="119" t="s">
        <v>134</v>
      </c>
      <c r="D36" s="7" t="str">
        <f>IF(OR(C36="",C36="-"),"",IFERROR(COUNTIFS(LT!$Q$7:$Q$3006,Equipe!$C36,LT!$M$7:$M$3006,Equipe!D$7)+Equipe!$H36,0))</f>
        <v/>
      </c>
      <c r="E36" s="7" t="str">
        <f>IF(OR(D36="",D36="-"),"",IFERROR(COUNTIFS(LT!$Q$7:$Q$3006,Equipe!$C36,LT!$M$7:$M$3006,Equipe!E$7)+Equipe!$H36,0))</f>
        <v/>
      </c>
      <c r="F36" s="7" t="str">
        <f>IF(OR(E36="",E36="-"),"",IFERROR(COUNTIFS(LT!$Q$7:$Q$3006,Equipe!$C36,LT!$M$7:$M$3006,Equipe!F$7)+Equipe!$H36,0))</f>
        <v/>
      </c>
      <c r="G36" s="7" t="str">
        <f>IF(OR(F36="",F36="-"),"",IFERROR(COUNTIFS(LT!$Q$7:$Q$3006,Equipe!$C36,LT!$M$7:$M$3006,Equipe!G$7)+Equipe!$H36,0))</f>
        <v/>
      </c>
      <c r="H36" s="7">
        <v>9.7200000000000205E-4</v>
      </c>
    </row>
    <row r="37" spans="2:8" ht="30" customHeight="1" thickTop="1" thickBot="1" x14ac:dyDescent="0.3">
      <c r="C37" s="119" t="s">
        <v>134</v>
      </c>
      <c r="D37" s="7" t="str">
        <f>IF(OR(C37="",C37="-"),"",IFERROR(COUNTIFS(LT!$Q$7:$Q$3006,Equipe!$C37,LT!$M$7:$M$3006,Equipe!D$7)+Equipe!$H37,0))</f>
        <v/>
      </c>
      <c r="E37" s="7" t="str">
        <f>IF(OR(D37="",D37="-"),"",IFERROR(COUNTIFS(LT!$Q$7:$Q$3006,Equipe!$C37,LT!$M$7:$M$3006,Equipe!E$7)+Equipe!$H37,0))</f>
        <v/>
      </c>
      <c r="F37" s="7" t="str">
        <f>IF(OR(E37="",E37="-"),"",IFERROR(COUNTIFS(LT!$Q$7:$Q$3006,Equipe!$C37,LT!$M$7:$M$3006,Equipe!F$7)+Equipe!$H37,0))</f>
        <v/>
      </c>
      <c r="G37" s="7" t="str">
        <f>IF(OR(F37="",F37="-"),"",IFERROR(COUNTIFS(LT!$Q$7:$Q$3006,Equipe!$C37,LT!$M$7:$M$3006,Equipe!G$7)+Equipe!$H37,0))</f>
        <v/>
      </c>
      <c r="H37" s="7">
        <v>9.7100000000000203E-4</v>
      </c>
    </row>
    <row r="38" spans="2:8" s="31" customFormat="1" ht="30" customHeight="1" thickTop="1" x14ac:dyDescent="0.25">
      <c r="B38" s="7"/>
      <c r="C38" s="7"/>
    </row>
    <row r="39" spans="2:8" s="31" customFormat="1" ht="30" customHeight="1" x14ac:dyDescent="0.25">
      <c r="B39" s="7"/>
      <c r="C39" s="7"/>
    </row>
    <row r="40" spans="2:8" s="31" customFormat="1" ht="30" customHeight="1" x14ac:dyDescent="0.25">
      <c r="B40" s="7"/>
      <c r="C40" s="7"/>
    </row>
    <row r="41" spans="2:8" s="31" customFormat="1" ht="30" customHeight="1" x14ac:dyDescent="0.25">
      <c r="B41" s="7"/>
      <c r="C41" s="7"/>
    </row>
    <row r="42" spans="2:8" s="31" customFormat="1" ht="30" customHeight="1" x14ac:dyDescent="0.25">
      <c r="B42" s="7"/>
      <c r="C42" s="7"/>
    </row>
    <row r="43" spans="2:8" s="31" customFormat="1" ht="30" customHeight="1" x14ac:dyDescent="0.25">
      <c r="B43" s="7"/>
      <c r="C43" s="7"/>
    </row>
    <row r="44" spans="2:8" s="31" customFormat="1" ht="30" customHeight="1" x14ac:dyDescent="0.25">
      <c r="B44" s="7"/>
      <c r="C44" s="7"/>
    </row>
    <row r="45" spans="2:8" s="31" customFormat="1" ht="30" customHeight="1" x14ac:dyDescent="0.25">
      <c r="B45" s="7"/>
      <c r="C45" s="7"/>
    </row>
    <row r="46" spans="2:8" s="31" customFormat="1" ht="30" customHeight="1" x14ac:dyDescent="0.25">
      <c r="B46" s="7"/>
      <c r="C46" s="7"/>
    </row>
    <row r="47" spans="2:8" s="31" customFormat="1" ht="30" customHeight="1" x14ac:dyDescent="0.25">
      <c r="B47" s="7"/>
      <c r="C47" s="7"/>
    </row>
    <row r="48" spans="2:8" s="31" customFormat="1" ht="30" customHeight="1" x14ac:dyDescent="0.25">
      <c r="B48" s="7"/>
      <c r="C48" s="7"/>
    </row>
    <row r="49" spans="2:3" s="31" customFormat="1" ht="30" customHeight="1" x14ac:dyDescent="0.25">
      <c r="B49" s="7"/>
      <c r="C49" s="7"/>
    </row>
    <row r="50" spans="2:3" s="31" customFormat="1" ht="30" customHeight="1" x14ac:dyDescent="0.25">
      <c r="B50" s="7"/>
      <c r="C50" s="7"/>
    </row>
    <row r="51" spans="2:3" s="31" customFormat="1" ht="30" customHeight="1" x14ac:dyDescent="0.25">
      <c r="B51" s="7"/>
      <c r="C51" s="7"/>
    </row>
    <row r="52" spans="2:3" s="31" customFormat="1" ht="30" customHeight="1" x14ac:dyDescent="0.25">
      <c r="B52" s="7"/>
      <c r="C52" s="7"/>
    </row>
    <row r="53" spans="2:3" s="31" customFormat="1" ht="30" customHeight="1" x14ac:dyDescent="0.25">
      <c r="B53" s="7"/>
      <c r="C53" s="7"/>
    </row>
    <row r="54" spans="2:3" s="31" customFormat="1" ht="30" customHeight="1" x14ac:dyDescent="0.25">
      <c r="B54" s="7"/>
      <c r="C54" s="7"/>
    </row>
    <row r="55" spans="2:3" s="31" customFormat="1" ht="30" customHeight="1" x14ac:dyDescent="0.25">
      <c r="B55" s="7"/>
      <c r="C55" s="7"/>
    </row>
    <row r="56" spans="2:3" s="31" customFormat="1" ht="30" customHeight="1" x14ac:dyDescent="0.25">
      <c r="B56" s="7"/>
      <c r="C56" s="7"/>
    </row>
    <row r="57" spans="2:3" s="31" customFormat="1" ht="30" customHeight="1" x14ac:dyDescent="0.25">
      <c r="B57" s="7"/>
      <c r="C57" s="7"/>
    </row>
    <row r="58" spans="2:3" s="31" customFormat="1" ht="30" customHeight="1" x14ac:dyDescent="0.25">
      <c r="B58" s="7"/>
      <c r="C58" s="7"/>
    </row>
    <row r="59" spans="2:3" s="31" customFormat="1" ht="30" customHeight="1" x14ac:dyDescent="0.25">
      <c r="B59" s="7"/>
      <c r="C59" s="7"/>
    </row>
    <row r="60" spans="2:3" s="31" customFormat="1" ht="30" customHeight="1" x14ac:dyDescent="0.25">
      <c r="B60" s="7"/>
      <c r="C60" s="7"/>
    </row>
    <row r="61" spans="2:3" s="31" customFormat="1" ht="30" customHeight="1" x14ac:dyDescent="0.25">
      <c r="B61" s="7"/>
      <c r="C61" s="7"/>
    </row>
    <row r="62" spans="2:3" s="31" customFormat="1" ht="30" customHeight="1" x14ac:dyDescent="0.25">
      <c r="B62" s="7"/>
      <c r="C62" s="7"/>
    </row>
    <row r="63" spans="2:3" s="31" customFormat="1" ht="30" customHeight="1" x14ac:dyDescent="0.25">
      <c r="B63" s="7"/>
      <c r="C63" s="7"/>
    </row>
    <row r="64" spans="2:3" s="31" customFormat="1" ht="30" customHeight="1" x14ac:dyDescent="0.25">
      <c r="B64" s="7"/>
      <c r="C64" s="7"/>
    </row>
    <row r="65" spans="2:3" s="31" customFormat="1" ht="30" customHeight="1" x14ac:dyDescent="0.25">
      <c r="B65" s="7"/>
      <c r="C65" s="7"/>
    </row>
    <row r="66" spans="2:3" s="31" customFormat="1" ht="30" customHeight="1" x14ac:dyDescent="0.25">
      <c r="B66" s="7"/>
      <c r="C66" s="7"/>
    </row>
    <row r="67" spans="2:3" s="31" customFormat="1" ht="30" customHeight="1" x14ac:dyDescent="0.25">
      <c r="B67" s="7"/>
      <c r="C67" s="7"/>
    </row>
    <row r="68" spans="2:3" s="31" customFormat="1" ht="30" customHeight="1" x14ac:dyDescent="0.25">
      <c r="B68" s="7"/>
      <c r="C68" s="7"/>
    </row>
    <row r="69" spans="2:3" s="31" customFormat="1" ht="30" customHeight="1" x14ac:dyDescent="0.25">
      <c r="B69" s="7"/>
      <c r="C69" s="7"/>
    </row>
    <row r="70" spans="2:3" s="31" customFormat="1" ht="30" customHeight="1" x14ac:dyDescent="0.25">
      <c r="B70" s="7"/>
      <c r="C70" s="7"/>
    </row>
    <row r="71" spans="2:3" s="31" customFormat="1" ht="30" customHeight="1" x14ac:dyDescent="0.25">
      <c r="B71" s="7"/>
      <c r="C71" s="7"/>
    </row>
    <row r="72" spans="2:3" s="31" customFormat="1" ht="30" customHeight="1" x14ac:dyDescent="0.25">
      <c r="B72" s="7"/>
      <c r="C72" s="7"/>
    </row>
    <row r="73" spans="2:3" s="31" customFormat="1" ht="30" customHeight="1" x14ac:dyDescent="0.25">
      <c r="B73" s="7"/>
      <c r="C73" s="7"/>
    </row>
    <row r="74" spans="2:3" s="31" customFormat="1" ht="30" customHeight="1" x14ac:dyDescent="0.25">
      <c r="B74" s="7"/>
      <c r="C74" s="7"/>
    </row>
    <row r="75" spans="2:3" s="31" customFormat="1" ht="30" customHeight="1" x14ac:dyDescent="0.25">
      <c r="B75" s="7"/>
      <c r="C75" s="7"/>
    </row>
    <row r="76" spans="2:3" s="31" customFormat="1" ht="30" customHeight="1" x14ac:dyDescent="0.25">
      <c r="B76" s="7"/>
      <c r="C76" s="7"/>
    </row>
    <row r="77" spans="2:3" s="31" customFormat="1" ht="30" customHeight="1" x14ac:dyDescent="0.25">
      <c r="B77" s="7"/>
      <c r="C77" s="7"/>
    </row>
    <row r="78" spans="2:3" s="31" customFormat="1" ht="30" customHeight="1" x14ac:dyDescent="0.25">
      <c r="B78" s="7"/>
      <c r="C78" s="7"/>
    </row>
    <row r="79" spans="2:3" s="31" customFormat="1" ht="30" customHeight="1" x14ac:dyDescent="0.25">
      <c r="B79" s="7"/>
      <c r="C79" s="7"/>
    </row>
    <row r="80" spans="2:3" s="31" customFormat="1" ht="30" customHeight="1" x14ac:dyDescent="0.25">
      <c r="B80" s="7"/>
      <c r="C80" s="7"/>
    </row>
    <row r="81" spans="2:3" s="31" customFormat="1" ht="30" customHeight="1" x14ac:dyDescent="0.25">
      <c r="B81" s="7"/>
      <c r="C81" s="7"/>
    </row>
    <row r="82" spans="2:3" s="31" customFormat="1" ht="30" customHeight="1" x14ac:dyDescent="0.25">
      <c r="B82" s="7"/>
      <c r="C82" s="7"/>
    </row>
    <row r="83" spans="2:3" s="31" customFormat="1" ht="30" customHeight="1" x14ac:dyDescent="0.25">
      <c r="B83" s="7"/>
      <c r="C83" s="7"/>
    </row>
    <row r="84" spans="2:3" s="31" customFormat="1" ht="30" customHeight="1" x14ac:dyDescent="0.25">
      <c r="B84" s="7"/>
      <c r="C84" s="7"/>
    </row>
    <row r="85" spans="2:3" s="31" customFormat="1" ht="30" customHeight="1" x14ac:dyDescent="0.25">
      <c r="B85" s="7"/>
      <c r="C85" s="7"/>
    </row>
    <row r="86" spans="2:3" s="31" customFormat="1" ht="30" customHeight="1" x14ac:dyDescent="0.25">
      <c r="B86" s="7"/>
      <c r="C86" s="7"/>
    </row>
    <row r="87" spans="2:3" s="31" customFormat="1" ht="30" customHeight="1" x14ac:dyDescent="0.25">
      <c r="B87" s="7"/>
      <c r="C87" s="7"/>
    </row>
    <row r="88" spans="2:3" s="31" customFormat="1" ht="30" customHeight="1" x14ac:dyDescent="0.25">
      <c r="B88" s="7"/>
      <c r="C88" s="7"/>
    </row>
    <row r="89" spans="2:3" s="31" customFormat="1" ht="30" customHeight="1" x14ac:dyDescent="0.25">
      <c r="B89" s="7"/>
      <c r="C89" s="7"/>
    </row>
    <row r="90" spans="2:3" s="31" customFormat="1" ht="30" customHeight="1" x14ac:dyDescent="0.25">
      <c r="B90" s="7"/>
      <c r="C90" s="7"/>
    </row>
    <row r="91" spans="2:3" s="31" customFormat="1" ht="30" customHeight="1" x14ac:dyDescent="0.25">
      <c r="B91" s="7"/>
      <c r="C91" s="7"/>
    </row>
    <row r="92" spans="2:3" s="31" customFormat="1" ht="30" customHeight="1" x14ac:dyDescent="0.25">
      <c r="B92" s="7"/>
      <c r="C92" s="7"/>
    </row>
    <row r="93" spans="2:3" s="31" customFormat="1" ht="30" customHeight="1" x14ac:dyDescent="0.25">
      <c r="B93" s="7"/>
      <c r="C93" s="7"/>
    </row>
    <row r="94" spans="2:3" s="31" customFormat="1" ht="30" customHeight="1" x14ac:dyDescent="0.25">
      <c r="B94" s="7"/>
      <c r="C94" s="7"/>
    </row>
    <row r="95" spans="2:3" s="31" customFormat="1" ht="30" customHeight="1" x14ac:dyDescent="0.25">
      <c r="B95" s="7"/>
      <c r="C95" s="7"/>
    </row>
    <row r="96" spans="2:3" s="31" customFormat="1" ht="30" customHeight="1" x14ac:dyDescent="0.25">
      <c r="B96" s="7"/>
      <c r="C96" s="7"/>
    </row>
    <row r="97" spans="2:3" s="31" customFormat="1" ht="30" customHeight="1" x14ac:dyDescent="0.25">
      <c r="B97" s="7"/>
      <c r="C97" s="7"/>
    </row>
    <row r="98" spans="2:3" s="31" customFormat="1" ht="30" customHeight="1" x14ac:dyDescent="0.25">
      <c r="B98" s="7"/>
      <c r="C98" s="7"/>
    </row>
    <row r="99" spans="2:3" s="31" customFormat="1" ht="30" customHeight="1" x14ac:dyDescent="0.25">
      <c r="B99" s="7"/>
      <c r="C99" s="7"/>
    </row>
    <row r="100" spans="2:3" s="31" customFormat="1" ht="30" customHeight="1" x14ac:dyDescent="0.25">
      <c r="B100" s="7"/>
      <c r="C100" s="7"/>
    </row>
    <row r="101" spans="2:3" s="31" customFormat="1" ht="15" customHeight="1" x14ac:dyDescent="0.25">
      <c r="B101" s="7"/>
      <c r="C101" s="7"/>
    </row>
  </sheetData>
  <sheetProtection password="9084" sheet="1" objects="1" scenarios="1" selectLockedCells="1"/>
  <conditionalFormatting sqref="C6">
    <cfRule type="expression" dxfId="72" priority="1">
      <formula>#REF!="SIMPLES"</formula>
    </cfRule>
  </conditionalFormatting>
  <conditionalFormatting sqref="C6">
    <cfRule type="expression" dxfId="71" priority="2">
      <formula>#REF!="TAXA"</formula>
    </cfRule>
  </conditionalFormatting>
  <conditionalFormatting sqref="C6">
    <cfRule type="expression" dxfId="70" priority="3">
      <formula>#REF!="REAL"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/>
  <dimension ref="A1:TZ251"/>
  <sheetViews>
    <sheetView showGridLines="0" topLeftCell="C1" zoomScaleNormal="100" workbookViewId="0">
      <selection activeCell="C8" sqref="C8:L9"/>
    </sheetView>
  </sheetViews>
  <sheetFormatPr defaultRowHeight="15" customHeight="1" zeroHeight="1" x14ac:dyDescent="0.25"/>
  <cols>
    <col min="1" max="2" width="1.7109375" style="31" customWidth="1"/>
    <col min="3" max="5" width="25.7109375" style="7" customWidth="1"/>
    <col min="6" max="12" width="15.7109375" style="7" customWidth="1"/>
    <col min="13" max="13" width="20.7109375" style="39" hidden="1" customWidth="1"/>
    <col min="14" max="14" width="17" style="39" hidden="1" customWidth="1"/>
    <col min="15" max="15" width="16.85546875" style="39" hidden="1" customWidth="1"/>
    <col min="16" max="16" width="9.140625" style="39" hidden="1" customWidth="1"/>
    <col min="17" max="17" width="9.42578125" style="39" hidden="1" customWidth="1"/>
    <col min="18" max="18" width="11.85546875" style="39" hidden="1" customWidth="1"/>
    <col min="19" max="19" width="11.7109375" style="39" hidden="1" customWidth="1"/>
    <col min="20" max="45" width="11.85546875" style="39" hidden="1" customWidth="1"/>
    <col min="46" max="47" width="11.7109375" style="39" hidden="1" customWidth="1"/>
    <col min="48" max="48" width="11.5703125" style="39" hidden="1" customWidth="1"/>
    <col min="49" max="53" width="0" style="39" hidden="1" customWidth="1"/>
    <col min="54" max="62" width="9.140625" style="39"/>
    <col min="63" max="546" width="9.140625" style="18"/>
    <col min="547" max="16384" width="9.140625" style="7"/>
  </cols>
  <sheetData>
    <row r="1" spans="3:62" s="55" customFormat="1" ht="30" customHeight="1" x14ac:dyDescent="0.25"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</row>
    <row r="2" spans="3:62" s="56" customFormat="1" ht="24.95" customHeight="1" x14ac:dyDescent="0.25"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</row>
    <row r="3" spans="3:62" s="57" customFormat="1" ht="20.100000000000001" customHeight="1" x14ac:dyDescent="0.25"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</row>
    <row r="4" spans="3:62" ht="22.5" customHeight="1" x14ac:dyDescent="0.35">
      <c r="C4" s="32" t="s">
        <v>9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18">
        <v>7</v>
      </c>
      <c r="R4" s="39">
        <v>1</v>
      </c>
      <c r="S4" s="39">
        <v>2</v>
      </c>
      <c r="T4" s="39">
        <v>3</v>
      </c>
      <c r="U4" s="39">
        <v>4</v>
      </c>
      <c r="V4" s="39">
        <v>5</v>
      </c>
      <c r="W4" s="39">
        <v>6</v>
      </c>
      <c r="X4" s="39">
        <v>7</v>
      </c>
      <c r="Y4" s="39">
        <v>8</v>
      </c>
      <c r="Z4" s="39">
        <v>9</v>
      </c>
      <c r="AA4" s="39">
        <v>10</v>
      </c>
      <c r="AB4" s="39">
        <v>11</v>
      </c>
      <c r="AC4" s="39">
        <v>12</v>
      </c>
      <c r="AD4" s="39">
        <v>13</v>
      </c>
      <c r="AE4" s="39">
        <v>14</v>
      </c>
      <c r="AF4" s="39">
        <v>15</v>
      </c>
      <c r="AG4" s="39">
        <v>16</v>
      </c>
      <c r="AH4" s="39">
        <v>17</v>
      </c>
      <c r="AI4" s="39">
        <v>18</v>
      </c>
      <c r="AJ4" s="39">
        <v>19</v>
      </c>
      <c r="AK4" s="39">
        <v>20</v>
      </c>
      <c r="AL4" s="39">
        <v>21</v>
      </c>
      <c r="AM4" s="39">
        <v>22</v>
      </c>
      <c r="AN4" s="39">
        <v>23</v>
      </c>
      <c r="AO4" s="39">
        <v>24</v>
      </c>
      <c r="AP4" s="39">
        <v>25</v>
      </c>
      <c r="AQ4" s="39">
        <v>26</v>
      </c>
      <c r="AR4" s="39">
        <v>27</v>
      </c>
      <c r="AS4" s="39">
        <v>28</v>
      </c>
      <c r="AT4" s="39">
        <f ca="1">IF(29&gt;AF!$E$10,"",29)</f>
        <v>29</v>
      </c>
      <c r="AU4" s="39">
        <f ca="1">IF(30&gt;AF!$E$10,"",30)</f>
        <v>30</v>
      </c>
      <c r="AV4" s="39" t="str">
        <f ca="1">IF(31&gt;AF!$E$10,"",31)</f>
        <v/>
      </c>
    </row>
    <row r="5" spans="3:62" ht="25.5" customHeight="1" thickBot="1" x14ac:dyDescent="0.3">
      <c r="R5" s="73" t="e">
        <f ca="1">VLOOKUP(R6,Feriados!$C$8:$D$207,,FALSE)</f>
        <v>#N/A</v>
      </c>
      <c r="S5" s="73" t="e">
        <f ca="1">VLOOKUP(S6,Feriados!$C$8:$D$207,,FALSE)</f>
        <v>#VALUE!</v>
      </c>
      <c r="T5" s="73" t="e">
        <f ca="1">VLOOKUP(T6,Feriados!$C$8:$D$207,,FALSE)</f>
        <v>#N/A</v>
      </c>
      <c r="U5" s="73" t="e">
        <f ca="1">VLOOKUP(U6,Feriados!$C$8:$D$207,,FALSE)</f>
        <v>#N/A</v>
      </c>
      <c r="V5" s="73" t="e">
        <f ca="1">VLOOKUP(V6,Feriados!$C$8:$D$207,,FALSE)</f>
        <v>#N/A</v>
      </c>
      <c r="W5" s="73" t="e">
        <f ca="1">VLOOKUP(W6,Feriados!$C$8:$D$207,,FALSE)</f>
        <v>#N/A</v>
      </c>
      <c r="X5" s="73" t="e">
        <f ca="1">VLOOKUP(X6,Feriados!$C$8:$D$207,,FALSE)</f>
        <v>#N/A</v>
      </c>
      <c r="Y5" s="73" t="e">
        <f ca="1">VLOOKUP(Y6,Feriados!$C$8:$D$207,,FALSE)</f>
        <v>#N/A</v>
      </c>
      <c r="Z5" s="73" t="e">
        <f ca="1">VLOOKUP(Z6,Feriados!$C$8:$D$207,,FALSE)</f>
        <v>#N/A</v>
      </c>
      <c r="AA5" s="73" t="e">
        <f ca="1">VLOOKUP(AA6,Feriados!$C$8:$D$207,,FALSE)</f>
        <v>#N/A</v>
      </c>
      <c r="AB5" s="73" t="e">
        <f ca="1">VLOOKUP(AB6,Feriados!$C$8:$D$207,,FALSE)</f>
        <v>#N/A</v>
      </c>
      <c r="AC5" s="73" t="e">
        <f ca="1">VLOOKUP(AC6,Feriados!$C$8:$D$207,,FALSE)</f>
        <v>#N/A</v>
      </c>
      <c r="AD5" s="73" t="e">
        <f ca="1">VLOOKUP(AD6,Feriados!$C$8:$D$207,,FALSE)</f>
        <v>#N/A</v>
      </c>
      <c r="AE5" s="73" t="e">
        <f ca="1">VLOOKUP(AE6,Feriados!$C$8:$D$207,,FALSE)</f>
        <v>#N/A</v>
      </c>
      <c r="AF5" s="73" t="e">
        <f ca="1">VLOOKUP(AF6,Feriados!$C$8:$D$207,,FALSE)</f>
        <v>#VALUE!</v>
      </c>
      <c r="AG5" s="73" t="e">
        <f ca="1">VLOOKUP(AG6,Feriados!$C$8:$D$207,,FALSE)</f>
        <v>#N/A</v>
      </c>
      <c r="AH5" s="73" t="e">
        <f ca="1">VLOOKUP(AH6,Feriados!$C$8:$C$207,1,FALSE)</f>
        <v>#N/A</v>
      </c>
      <c r="AI5" s="73" t="e">
        <f ca="1">VLOOKUP(AI6,Feriados!$C$8:$D$207,,FALSE)</f>
        <v>#N/A</v>
      </c>
      <c r="AJ5" s="73" t="e">
        <f ca="1">VLOOKUP(AJ6,Feriados!$C$8:$D$207,,FALSE)</f>
        <v>#N/A</v>
      </c>
      <c r="AK5" s="73" t="e">
        <f ca="1">VLOOKUP(AK6,Feriados!$C$8:$D$207,,FALSE)</f>
        <v>#N/A</v>
      </c>
      <c r="AL5" s="73" t="e">
        <f ca="1">VLOOKUP(AL6,Feriados!$C$8:$D$207,,FALSE)</f>
        <v>#N/A</v>
      </c>
      <c r="AM5" s="73" t="e">
        <f ca="1">VLOOKUP(AM6,Feriados!$C$8:$D$207,,FALSE)</f>
        <v>#N/A</v>
      </c>
      <c r="AN5" s="73" t="e">
        <f ca="1">VLOOKUP(AN6,Feriados!$C$8:$D$207,,FALSE)</f>
        <v>#N/A</v>
      </c>
      <c r="AO5" s="73" t="e">
        <f ca="1">VLOOKUP(AO6,Feriados!$C$8:$D$207,,FALSE)</f>
        <v>#N/A</v>
      </c>
      <c r="AP5" s="73" t="e">
        <f ca="1">VLOOKUP(AP6,Feriados!$C$8:$D$207,,FALSE)</f>
        <v>#N/A</v>
      </c>
      <c r="AQ5" s="73" t="e">
        <f ca="1">VLOOKUP(AQ6,Feriados!$C$8:$D$207,,FALSE)</f>
        <v>#N/A</v>
      </c>
      <c r="AR5" s="73" t="e">
        <f ca="1">VLOOKUP(AR6,Feriados!$C$8:$D$207,,FALSE)</f>
        <v>#N/A</v>
      </c>
      <c r="AS5" s="73" t="e">
        <f ca="1">VLOOKUP(AS6,Feriados!$C$8:$D$207,,FALSE)</f>
        <v>#N/A</v>
      </c>
      <c r="AT5" s="73" t="e">
        <f ca="1">VLOOKUP(AT6,Feriados!$C$8:$D$207,,FALSE)</f>
        <v>#N/A</v>
      </c>
      <c r="AU5" s="73" t="e">
        <f ca="1">VLOOKUP(AU6,Feriados!$C$8:$D$207,,FALSE)</f>
        <v>#N/A</v>
      </c>
      <c r="AV5" s="73" t="e">
        <f ca="1">VLOOKUP(AV6,Feriados!$C$8:$D$207,,FALSE)</f>
        <v>#N/A</v>
      </c>
    </row>
    <row r="6" spans="3:62" ht="30" customHeight="1" thickTop="1" thickBot="1" x14ac:dyDescent="0.3">
      <c r="C6" s="139" t="s">
        <v>18</v>
      </c>
      <c r="D6" s="140"/>
      <c r="E6" s="141"/>
      <c r="F6" s="139" t="s">
        <v>132</v>
      </c>
      <c r="G6" s="140"/>
      <c r="H6" s="140"/>
      <c r="I6" s="140"/>
      <c r="J6" s="140"/>
      <c r="K6" s="140"/>
      <c r="L6" s="141"/>
      <c r="R6" s="73">
        <f ca="1">DATE(YEAR(TODAY()),AF!$E$8,R4)</f>
        <v>44866</v>
      </c>
      <c r="S6" s="73">
        <f ca="1">DATE(YEAR(TODAY()),AF!$E$8,S4)</f>
        <v>44867</v>
      </c>
      <c r="T6" s="73">
        <f ca="1">DATE(YEAR(TODAY()),AF!$E$8,T4)</f>
        <v>44868</v>
      </c>
      <c r="U6" s="73">
        <f ca="1">DATE(YEAR(TODAY()),AF!$E$8,U4)</f>
        <v>44869</v>
      </c>
      <c r="V6" s="73">
        <f ca="1">DATE(YEAR(TODAY()),AF!$E$8,V4)</f>
        <v>44870</v>
      </c>
      <c r="W6" s="73">
        <f ca="1">DATE(YEAR(TODAY()),AF!$E$8,W4)</f>
        <v>44871</v>
      </c>
      <c r="X6" s="73">
        <f ca="1">DATE(YEAR(TODAY()),AF!$E$8,X4)</f>
        <v>44872</v>
      </c>
      <c r="Y6" s="73">
        <f ca="1">DATE(YEAR(TODAY()),AF!$E$8,Y4)</f>
        <v>44873</v>
      </c>
      <c r="Z6" s="73">
        <f ca="1">DATE(YEAR(TODAY()),AF!$E$8,Z4)</f>
        <v>44874</v>
      </c>
      <c r="AA6" s="73">
        <f ca="1">DATE(YEAR(TODAY()),AF!$E$8,AA4)</f>
        <v>44875</v>
      </c>
      <c r="AB6" s="73">
        <f ca="1">DATE(YEAR(TODAY()),AF!$E$8,AB4)</f>
        <v>44876</v>
      </c>
      <c r="AC6" s="73">
        <f ca="1">DATE(YEAR(TODAY()),AF!$E$8,AC4)</f>
        <v>44877</v>
      </c>
      <c r="AD6" s="73">
        <f ca="1">DATE(YEAR(TODAY()),AF!$E$8,AD4)</f>
        <v>44878</v>
      </c>
      <c r="AE6" s="73">
        <f ca="1">DATE(YEAR(TODAY()),AF!$E$8,AE4)</f>
        <v>44879</v>
      </c>
      <c r="AF6" s="73">
        <f ca="1">DATE(YEAR(TODAY()),AF!$E$8,AF4)</f>
        <v>44880</v>
      </c>
      <c r="AG6" s="73">
        <f ca="1">DATE(YEAR(TODAY()),AF!$E$8,AG4)</f>
        <v>44881</v>
      </c>
      <c r="AH6" s="73">
        <f ca="1">DATE(YEAR(TODAY()),AF!$E$8,AH4)</f>
        <v>44882</v>
      </c>
      <c r="AI6" s="73">
        <f ca="1">DATE(YEAR(TODAY()),AF!$E$8,AI4)</f>
        <v>44883</v>
      </c>
      <c r="AJ6" s="73">
        <f ca="1">DATE(YEAR(TODAY()),AF!$E$8,AJ4)</f>
        <v>44884</v>
      </c>
      <c r="AK6" s="73">
        <f ca="1">DATE(YEAR(TODAY()),AF!$E$8,AK4)</f>
        <v>44885</v>
      </c>
      <c r="AL6" s="73">
        <f ca="1">DATE(YEAR(TODAY()),AF!$E$8,AL4)</f>
        <v>44886</v>
      </c>
      <c r="AM6" s="73">
        <f ca="1">DATE(YEAR(TODAY()),AF!$E$8,AM4)</f>
        <v>44887</v>
      </c>
      <c r="AN6" s="73">
        <f ca="1">DATE(YEAR(TODAY()),AF!$E$8,AN4)</f>
        <v>44888</v>
      </c>
      <c r="AO6" s="73">
        <f ca="1">DATE(YEAR(TODAY()),AF!$E$8,AO4)</f>
        <v>44889</v>
      </c>
      <c r="AP6" s="73">
        <f ca="1">DATE(YEAR(TODAY()),AF!$E$8,AP4)</f>
        <v>44890</v>
      </c>
      <c r="AQ6" s="73">
        <f ca="1">DATE(YEAR(TODAY()),AF!$E$8,AQ4)</f>
        <v>44891</v>
      </c>
      <c r="AR6" s="73">
        <f ca="1">DATE(YEAR(TODAY()),AF!$E$8,AR4)</f>
        <v>44892</v>
      </c>
      <c r="AS6" s="73">
        <f ca="1">DATE(YEAR(TODAY()),AF!$E$8,AS4)</f>
        <v>44893</v>
      </c>
      <c r="AT6" s="73">
        <f ca="1">IF(AT4="","",DATE(YEAR(TODAY()),AF!$E$8,AT4))</f>
        <v>44894</v>
      </c>
      <c r="AU6" s="73">
        <f ca="1">IF(AU4="","",DATE(YEAR(TODAY()),AF!$E$8,AU4))</f>
        <v>44895</v>
      </c>
      <c r="AV6" s="73" t="str">
        <f ca="1">IF(AV4="","",DATE(YEAR(TODAY()),AF!$E$8,AV4))</f>
        <v/>
      </c>
    </row>
    <row r="7" spans="3:62" ht="35.1" customHeight="1" thickTop="1" thickBot="1" x14ac:dyDescent="0.3">
      <c r="C7" s="19" t="s">
        <v>15</v>
      </c>
      <c r="D7" s="19" t="s">
        <v>19</v>
      </c>
      <c r="E7" s="19" t="s">
        <v>20</v>
      </c>
      <c r="F7" s="74" t="s">
        <v>125</v>
      </c>
      <c r="G7" s="74" t="s">
        <v>126</v>
      </c>
      <c r="H7" s="74" t="s">
        <v>127</v>
      </c>
      <c r="I7" s="74" t="s">
        <v>128</v>
      </c>
      <c r="J7" s="74" t="s">
        <v>129</v>
      </c>
      <c r="K7" s="74" t="s">
        <v>130</v>
      </c>
      <c r="L7" s="74" t="s">
        <v>131</v>
      </c>
      <c r="O7" s="39" t="s">
        <v>85</v>
      </c>
      <c r="R7" s="39">
        <f ca="1">IF(ISERROR(R5),WEEKDAY(R6),"")</f>
        <v>3</v>
      </c>
      <c r="S7" s="39">
        <f t="shared" ref="S7:AS7" ca="1" si="0">IF(ISERROR(S5),WEEKDAY(S6),"")</f>
        <v>4</v>
      </c>
      <c r="T7" s="39">
        <f t="shared" ca="1" si="0"/>
        <v>5</v>
      </c>
      <c r="U7" s="39">
        <f t="shared" ca="1" si="0"/>
        <v>6</v>
      </c>
      <c r="V7" s="39">
        <f t="shared" ca="1" si="0"/>
        <v>7</v>
      </c>
      <c r="W7" s="39">
        <f t="shared" ca="1" si="0"/>
        <v>1</v>
      </c>
      <c r="X7" s="39">
        <f t="shared" ca="1" si="0"/>
        <v>2</v>
      </c>
      <c r="Y7" s="39">
        <f t="shared" ca="1" si="0"/>
        <v>3</v>
      </c>
      <c r="Z7" s="39">
        <f t="shared" ca="1" si="0"/>
        <v>4</v>
      </c>
      <c r="AA7" s="39">
        <f t="shared" ca="1" si="0"/>
        <v>5</v>
      </c>
      <c r="AB7" s="39">
        <f t="shared" ca="1" si="0"/>
        <v>6</v>
      </c>
      <c r="AC7" s="39">
        <f t="shared" ca="1" si="0"/>
        <v>7</v>
      </c>
      <c r="AD7" s="39">
        <f t="shared" ca="1" si="0"/>
        <v>1</v>
      </c>
      <c r="AE7" s="39">
        <f t="shared" ca="1" si="0"/>
        <v>2</v>
      </c>
      <c r="AF7" s="39">
        <f t="shared" ca="1" si="0"/>
        <v>3</v>
      </c>
      <c r="AG7" s="39">
        <f t="shared" ca="1" si="0"/>
        <v>4</v>
      </c>
      <c r="AH7" s="39">
        <f t="shared" ca="1" si="0"/>
        <v>5</v>
      </c>
      <c r="AI7" s="39">
        <f t="shared" ca="1" si="0"/>
        <v>6</v>
      </c>
      <c r="AJ7" s="39">
        <f t="shared" ca="1" si="0"/>
        <v>7</v>
      </c>
      <c r="AK7" s="39">
        <f ca="1">IF(ISERROR(AK5),WEEKDAY(AK6),"")</f>
        <v>1</v>
      </c>
      <c r="AL7" s="39">
        <f t="shared" ca="1" si="0"/>
        <v>2</v>
      </c>
      <c r="AM7" s="39">
        <f t="shared" ca="1" si="0"/>
        <v>3</v>
      </c>
      <c r="AN7" s="39">
        <f t="shared" ca="1" si="0"/>
        <v>4</v>
      </c>
      <c r="AO7" s="39">
        <f t="shared" ca="1" si="0"/>
        <v>5</v>
      </c>
      <c r="AP7" s="39">
        <f t="shared" ca="1" si="0"/>
        <v>6</v>
      </c>
      <c r="AQ7" s="39">
        <f t="shared" ca="1" si="0"/>
        <v>7</v>
      </c>
      <c r="AR7" s="39">
        <f t="shared" ca="1" si="0"/>
        <v>1</v>
      </c>
      <c r="AS7" s="39">
        <f t="shared" ca="1" si="0"/>
        <v>2</v>
      </c>
      <c r="AT7" s="39">
        <f ca="1">IFERROR(IF(ISERROR(AT5),WEEKDAY(AT6),""),"")</f>
        <v>3</v>
      </c>
      <c r="AU7" s="39">
        <f ca="1">IFERROR(IF(ISERROR(AU5),WEEKDAY(AU6),""),"")</f>
        <v>4</v>
      </c>
      <c r="AV7" s="39" t="str">
        <f ca="1">IFERROR(IF(ISERROR(AV5),WEEKDAY(AV6),""),"")</f>
        <v/>
      </c>
      <c r="AW7" s="75" t="s">
        <v>34</v>
      </c>
      <c r="AX7" s="75" t="s">
        <v>35</v>
      </c>
      <c r="AY7" s="75" t="s">
        <v>36</v>
      </c>
      <c r="AZ7" s="75" t="s">
        <v>37</v>
      </c>
      <c r="BA7" s="39" t="s">
        <v>178</v>
      </c>
    </row>
    <row r="8" spans="3:62" ht="35.1" customHeight="1" thickTop="1" thickBot="1" x14ac:dyDescent="0.3">
      <c r="C8" s="4" t="s">
        <v>183</v>
      </c>
      <c r="D8" s="4" t="s">
        <v>185</v>
      </c>
      <c r="E8" s="4" t="s">
        <v>137</v>
      </c>
      <c r="F8" s="5">
        <v>0</v>
      </c>
      <c r="G8" s="5">
        <v>4</v>
      </c>
      <c r="H8" s="5">
        <v>5</v>
      </c>
      <c r="I8" s="5">
        <v>4</v>
      </c>
      <c r="J8" s="5">
        <v>5</v>
      </c>
      <c r="K8" s="5">
        <v>5</v>
      </c>
      <c r="L8" s="5">
        <v>0</v>
      </c>
      <c r="M8" s="76">
        <f>SUM(F8:L8)</f>
        <v>23</v>
      </c>
      <c r="N8" s="39">
        <v>5</v>
      </c>
      <c r="O8" s="39" t="s">
        <v>21</v>
      </c>
      <c r="Q8" s="39">
        <f ca="1">SUM(R8:AV8)</f>
        <v>92</v>
      </c>
      <c r="R8" s="39">
        <f ca="1">IF(ISERR(R$5),0,IFERROR(HLOOKUP(R$7,$F$4:$L$207,$N8,FALSE),0))</f>
        <v>5</v>
      </c>
      <c r="S8" s="39">
        <f t="shared" ref="S8:AV16" ca="1" si="1">IF(ISERR(S$5),0,IFERROR(HLOOKUP(S$7,$F$4:$L$207,$N8,FALSE),0))</f>
        <v>0</v>
      </c>
      <c r="T8" s="39">
        <f t="shared" ca="1" si="1"/>
        <v>5</v>
      </c>
      <c r="U8" s="39">
        <f t="shared" ca="1" si="1"/>
        <v>5</v>
      </c>
      <c r="V8" s="39">
        <f t="shared" ca="1" si="1"/>
        <v>0</v>
      </c>
      <c r="W8" s="39">
        <f t="shared" ca="1" si="1"/>
        <v>0</v>
      </c>
      <c r="X8" s="39">
        <f t="shared" ca="1" si="1"/>
        <v>4</v>
      </c>
      <c r="Y8" s="39">
        <f t="shared" ca="1" si="1"/>
        <v>5</v>
      </c>
      <c r="Z8" s="39">
        <f t="shared" ca="1" si="1"/>
        <v>4</v>
      </c>
      <c r="AA8" s="39">
        <f t="shared" ca="1" si="1"/>
        <v>5</v>
      </c>
      <c r="AB8" s="39">
        <f t="shared" ca="1" si="1"/>
        <v>5</v>
      </c>
      <c r="AC8" s="39">
        <f t="shared" ca="1" si="1"/>
        <v>0</v>
      </c>
      <c r="AD8" s="39">
        <f t="shared" ca="1" si="1"/>
        <v>0</v>
      </c>
      <c r="AE8" s="39">
        <f t="shared" ca="1" si="1"/>
        <v>4</v>
      </c>
      <c r="AF8" s="39">
        <f t="shared" ca="1" si="1"/>
        <v>0</v>
      </c>
      <c r="AG8" s="39">
        <f t="shared" ca="1" si="1"/>
        <v>4</v>
      </c>
      <c r="AH8" s="39">
        <f t="shared" ca="1" si="1"/>
        <v>5</v>
      </c>
      <c r="AI8" s="39">
        <f t="shared" ca="1" si="1"/>
        <v>5</v>
      </c>
      <c r="AJ8" s="39">
        <f t="shared" ca="1" si="1"/>
        <v>0</v>
      </c>
      <c r="AK8" s="39">
        <f t="shared" ca="1" si="1"/>
        <v>0</v>
      </c>
      <c r="AL8" s="39">
        <f t="shared" ca="1" si="1"/>
        <v>4</v>
      </c>
      <c r="AM8" s="39">
        <f t="shared" ca="1" si="1"/>
        <v>5</v>
      </c>
      <c r="AN8" s="39">
        <f t="shared" ca="1" si="1"/>
        <v>4</v>
      </c>
      <c r="AO8" s="39">
        <f t="shared" ca="1" si="1"/>
        <v>5</v>
      </c>
      <c r="AP8" s="39">
        <f t="shared" ca="1" si="1"/>
        <v>5</v>
      </c>
      <c r="AQ8" s="39">
        <f t="shared" ca="1" si="1"/>
        <v>0</v>
      </c>
      <c r="AR8" s="39">
        <f t="shared" ca="1" si="1"/>
        <v>0</v>
      </c>
      <c r="AS8" s="39">
        <f t="shared" ca="1" si="1"/>
        <v>4</v>
      </c>
      <c r="AT8" s="39">
        <f t="shared" ca="1" si="1"/>
        <v>5</v>
      </c>
      <c r="AU8" s="39">
        <f t="shared" ca="1" si="1"/>
        <v>4</v>
      </c>
      <c r="AV8" s="39">
        <f t="shared" ca="1" si="1"/>
        <v>0</v>
      </c>
      <c r="AW8" s="64">
        <f>IF(C8="","",IFERROR(COUNTIFS(LT!$E$7:$E$3006,Funcionários!$C8,LT!$M$7:$M$3006,Funcionários!AW$7)+$BA8,0))</f>
        <v>2.0009999999999999</v>
      </c>
      <c r="AX8" s="64">
        <f>IF(D8="","",IFERROR(COUNTIFS(LT!$E$7:$E$3006,Funcionários!$C8,LT!$M$7:$M$3006,Funcionários!AX$7)+$BA8,0))</f>
        <v>1E-3</v>
      </c>
      <c r="AY8" s="64">
        <f>IF(E8="","",IFERROR(COUNTIFS(LT!$E$7:$E$3006,Funcionários!$C8,LT!$M$7:$M$3006,Funcionários!AY$7)+$BA8,0))</f>
        <v>1E-3</v>
      </c>
      <c r="AZ8" s="64">
        <f>IF(F8="","",IFERROR(COUNTIFS(LT!$E$7:$E$3006,Funcionários!$C8,LT!$M$7:$M$3006,Funcionários!AZ$7)+$BA8,0))</f>
        <v>1E-3</v>
      </c>
      <c r="BA8" s="77">
        <v>1E-3</v>
      </c>
    </row>
    <row r="9" spans="3:62" ht="35.1" customHeight="1" thickTop="1" thickBot="1" x14ac:dyDescent="0.3">
      <c r="C9" s="4"/>
      <c r="D9" s="4"/>
      <c r="E9" s="4"/>
      <c r="F9" s="5"/>
      <c r="G9" s="5"/>
      <c r="H9" s="5"/>
      <c r="I9" s="5"/>
      <c r="J9" s="5"/>
      <c r="K9" s="5"/>
      <c r="L9" s="5"/>
      <c r="M9" s="76">
        <f t="shared" ref="M9:M72" si="2">SUM(F9:L9)</f>
        <v>0</v>
      </c>
      <c r="N9" s="39">
        <v>6</v>
      </c>
      <c r="O9" s="39" t="str">
        <f>IF(Equipe!C8=0,"",Equipe!C8)</f>
        <v>Planejamento</v>
      </c>
      <c r="Q9" s="39">
        <f t="shared" ref="Q9:Q72" ca="1" si="3">SUM(R9:AV9)</f>
        <v>0</v>
      </c>
      <c r="R9" s="39">
        <f t="shared" ref="R9:AG32" ca="1" si="4">IF(ISERR(R$5),0,IFERROR(HLOOKUP(R$7,$F$4:$L$207,$N9,FALSE),0))</f>
        <v>0</v>
      </c>
      <c r="S9" s="39">
        <f t="shared" ca="1" si="1"/>
        <v>0</v>
      </c>
      <c r="T9" s="39">
        <f t="shared" ca="1" si="1"/>
        <v>0</v>
      </c>
      <c r="U9" s="39">
        <f t="shared" ca="1" si="1"/>
        <v>0</v>
      </c>
      <c r="V9" s="39">
        <f t="shared" ca="1" si="1"/>
        <v>0</v>
      </c>
      <c r="W9" s="39">
        <f t="shared" ca="1" si="1"/>
        <v>0</v>
      </c>
      <c r="X9" s="39">
        <f t="shared" ca="1" si="1"/>
        <v>0</v>
      </c>
      <c r="Y9" s="39">
        <f t="shared" ca="1" si="1"/>
        <v>0</v>
      </c>
      <c r="Z9" s="39">
        <f t="shared" ca="1" si="1"/>
        <v>0</v>
      </c>
      <c r="AA9" s="39">
        <f t="shared" ca="1" si="1"/>
        <v>0</v>
      </c>
      <c r="AB9" s="39">
        <f t="shared" ca="1" si="1"/>
        <v>0</v>
      </c>
      <c r="AC9" s="39">
        <f t="shared" ca="1" si="1"/>
        <v>0</v>
      </c>
      <c r="AD9" s="39">
        <f t="shared" ca="1" si="1"/>
        <v>0</v>
      </c>
      <c r="AE9" s="39">
        <f t="shared" ca="1" si="1"/>
        <v>0</v>
      </c>
      <c r="AF9" s="39">
        <f t="shared" ca="1" si="1"/>
        <v>0</v>
      </c>
      <c r="AG9" s="39">
        <f t="shared" ca="1" si="1"/>
        <v>0</v>
      </c>
      <c r="AH9" s="39">
        <f t="shared" ca="1" si="1"/>
        <v>0</v>
      </c>
      <c r="AI9" s="39">
        <f t="shared" ca="1" si="1"/>
        <v>0</v>
      </c>
      <c r="AJ9" s="39">
        <f t="shared" ca="1" si="1"/>
        <v>0</v>
      </c>
      <c r="AK9" s="39">
        <f t="shared" ca="1" si="1"/>
        <v>0</v>
      </c>
      <c r="AL9" s="39">
        <f t="shared" ca="1" si="1"/>
        <v>0</v>
      </c>
      <c r="AM9" s="39">
        <f t="shared" ca="1" si="1"/>
        <v>0</v>
      </c>
      <c r="AN9" s="39">
        <f t="shared" ca="1" si="1"/>
        <v>0</v>
      </c>
      <c r="AO9" s="39">
        <f t="shared" ca="1" si="1"/>
        <v>0</v>
      </c>
      <c r="AP9" s="39">
        <f t="shared" ca="1" si="1"/>
        <v>0</v>
      </c>
      <c r="AQ9" s="39">
        <f t="shared" ca="1" si="1"/>
        <v>0</v>
      </c>
      <c r="AR9" s="39">
        <f t="shared" ca="1" si="1"/>
        <v>0</v>
      </c>
      <c r="AS9" s="39">
        <f t="shared" ca="1" si="1"/>
        <v>0</v>
      </c>
      <c r="AT9" s="39">
        <f t="shared" ca="1" si="1"/>
        <v>0</v>
      </c>
      <c r="AU9" s="39">
        <f t="shared" ca="1" si="1"/>
        <v>0</v>
      </c>
      <c r="AV9" s="39">
        <f t="shared" ca="1" si="1"/>
        <v>0</v>
      </c>
      <c r="AW9" s="64" t="str">
        <f>IF(C9="","",IFERROR(COUNTIFS(LT!$E$7:$E$3006,Funcionários!$C9,LT!$M$7:$M$3006,Funcionários!AW$7)+$BA9,0))</f>
        <v/>
      </c>
      <c r="AX9" s="64" t="str">
        <f>IF(D9="","",IFERROR(COUNTIFS(LT!$E$7:$E$3006,Funcionários!$C9,LT!$M$7:$M$3006,Funcionários!AX$7)+$BA9,0))</f>
        <v/>
      </c>
      <c r="AY9" s="64" t="str">
        <f>IF(E9="","",IFERROR(COUNTIFS(LT!$E$7:$E$3006,Funcionários!$C9,LT!$M$7:$M$3006,Funcionários!AY$7)+$BA9,0))</f>
        <v/>
      </c>
      <c r="AZ9" s="64" t="str">
        <f>IF(F9="","",IFERROR(COUNTIFS(LT!$E$7:$E$3006,Funcionários!$C9,LT!$M$7:$M$3006,Funcionários!AZ$7)+$BA9,0))</f>
        <v/>
      </c>
      <c r="BA9" s="77">
        <v>9.990000000000001E-4</v>
      </c>
    </row>
    <row r="10" spans="3:62" ht="35.1" customHeight="1" thickTop="1" thickBot="1" x14ac:dyDescent="0.3">
      <c r="C10" s="46"/>
      <c r="D10" s="46"/>
      <c r="E10" s="46"/>
      <c r="F10" s="120"/>
      <c r="G10" s="120"/>
      <c r="H10" s="120"/>
      <c r="I10" s="120"/>
      <c r="J10" s="120"/>
      <c r="K10" s="120"/>
      <c r="L10" s="120"/>
      <c r="M10" s="76">
        <f t="shared" si="2"/>
        <v>0</v>
      </c>
      <c r="N10" s="39">
        <v>7</v>
      </c>
      <c r="O10" s="39" t="str">
        <f>IF(Equipe!C9=0,"",Equipe!C9)</f>
        <v>Execução</v>
      </c>
      <c r="Q10" s="39">
        <f t="shared" ca="1" si="3"/>
        <v>0</v>
      </c>
      <c r="R10" s="39">
        <f t="shared" ca="1" si="4"/>
        <v>0</v>
      </c>
      <c r="S10" s="39">
        <f t="shared" ca="1" si="1"/>
        <v>0</v>
      </c>
      <c r="T10" s="39">
        <f t="shared" ca="1" si="1"/>
        <v>0</v>
      </c>
      <c r="U10" s="39">
        <f t="shared" ca="1" si="1"/>
        <v>0</v>
      </c>
      <c r="V10" s="39">
        <f t="shared" ca="1" si="1"/>
        <v>0</v>
      </c>
      <c r="W10" s="39">
        <f t="shared" ca="1" si="1"/>
        <v>0</v>
      </c>
      <c r="X10" s="39">
        <f t="shared" ca="1" si="1"/>
        <v>0</v>
      </c>
      <c r="Y10" s="39">
        <f t="shared" ca="1" si="1"/>
        <v>0</v>
      </c>
      <c r="Z10" s="39">
        <f t="shared" ca="1" si="1"/>
        <v>0</v>
      </c>
      <c r="AA10" s="39">
        <f t="shared" ca="1" si="1"/>
        <v>0</v>
      </c>
      <c r="AB10" s="39">
        <f t="shared" ca="1" si="1"/>
        <v>0</v>
      </c>
      <c r="AC10" s="39">
        <f t="shared" ca="1" si="1"/>
        <v>0</v>
      </c>
      <c r="AD10" s="39">
        <f t="shared" ca="1" si="1"/>
        <v>0</v>
      </c>
      <c r="AE10" s="39">
        <f t="shared" ca="1" si="1"/>
        <v>0</v>
      </c>
      <c r="AF10" s="39">
        <f t="shared" ca="1" si="1"/>
        <v>0</v>
      </c>
      <c r="AG10" s="39">
        <f t="shared" ca="1" si="1"/>
        <v>0</v>
      </c>
      <c r="AH10" s="39">
        <f t="shared" ca="1" si="1"/>
        <v>0</v>
      </c>
      <c r="AI10" s="39">
        <f t="shared" ca="1" si="1"/>
        <v>0</v>
      </c>
      <c r="AJ10" s="39">
        <f t="shared" ca="1" si="1"/>
        <v>0</v>
      </c>
      <c r="AK10" s="39">
        <f t="shared" ca="1" si="1"/>
        <v>0</v>
      </c>
      <c r="AL10" s="39">
        <f t="shared" ca="1" si="1"/>
        <v>0</v>
      </c>
      <c r="AM10" s="39">
        <f t="shared" ca="1" si="1"/>
        <v>0</v>
      </c>
      <c r="AN10" s="39">
        <f t="shared" ca="1" si="1"/>
        <v>0</v>
      </c>
      <c r="AO10" s="39">
        <f t="shared" ca="1" si="1"/>
        <v>0</v>
      </c>
      <c r="AP10" s="39">
        <f t="shared" ca="1" si="1"/>
        <v>0</v>
      </c>
      <c r="AQ10" s="39">
        <f t="shared" ca="1" si="1"/>
        <v>0</v>
      </c>
      <c r="AR10" s="39">
        <f t="shared" ca="1" si="1"/>
        <v>0</v>
      </c>
      <c r="AS10" s="39">
        <f t="shared" ca="1" si="1"/>
        <v>0</v>
      </c>
      <c r="AT10" s="39">
        <f t="shared" ca="1" si="1"/>
        <v>0</v>
      </c>
      <c r="AU10" s="39">
        <f t="shared" ca="1" si="1"/>
        <v>0</v>
      </c>
      <c r="AV10" s="39">
        <f t="shared" ca="1" si="1"/>
        <v>0</v>
      </c>
      <c r="AW10" s="64" t="str">
        <f>IF(C10="","",IFERROR(COUNTIFS(LT!$E$7:$E$3006,Funcionários!$C10,LT!$M$7:$M$3006,Funcionários!AW$7)+$BA10,0))</f>
        <v/>
      </c>
      <c r="AX10" s="64" t="str">
        <f>IF(D10="","",IFERROR(COUNTIFS(LT!$E$7:$E$3006,Funcionários!$C10,LT!$M$7:$M$3006,Funcionários!AX$7)+$BA10,0))</f>
        <v/>
      </c>
      <c r="AY10" s="64" t="str">
        <f>IF(E10="","",IFERROR(COUNTIFS(LT!$E$7:$E$3006,Funcionários!$C10,LT!$M$7:$M$3006,Funcionários!AY$7)+$BA10,0))</f>
        <v/>
      </c>
      <c r="AZ10" s="64" t="str">
        <f>IF(F10="","",IFERROR(COUNTIFS(LT!$E$7:$E$3006,Funcionários!$C10,LT!$M$7:$M$3006,Funcionários!AZ$7)+$BA10,0))</f>
        <v/>
      </c>
      <c r="BA10" s="77">
        <v>9.9799999999999997E-4</v>
      </c>
    </row>
    <row r="11" spans="3:62" ht="35.1" customHeight="1" thickTop="1" thickBot="1" x14ac:dyDescent="0.3">
      <c r="C11" s="46"/>
      <c r="D11" s="46"/>
      <c r="E11" s="46"/>
      <c r="F11" s="120"/>
      <c r="G11" s="120"/>
      <c r="H11" s="120"/>
      <c r="I11" s="120"/>
      <c r="J11" s="120"/>
      <c r="K11" s="120"/>
      <c r="L11" s="120"/>
      <c r="M11" s="76">
        <f t="shared" si="2"/>
        <v>0</v>
      </c>
      <c r="N11" s="39">
        <v>8</v>
      </c>
      <c r="O11" s="39" t="str">
        <f>IF(Equipe!C10=0,"",Equipe!C10)</f>
        <v>Controle</v>
      </c>
      <c r="Q11" s="39">
        <f t="shared" ca="1" si="3"/>
        <v>0</v>
      </c>
      <c r="R11" s="39">
        <f t="shared" ca="1" si="4"/>
        <v>0</v>
      </c>
      <c r="S11" s="39">
        <f t="shared" ca="1" si="1"/>
        <v>0</v>
      </c>
      <c r="T11" s="39">
        <f t="shared" ca="1" si="1"/>
        <v>0</v>
      </c>
      <c r="U11" s="39">
        <f t="shared" ca="1" si="1"/>
        <v>0</v>
      </c>
      <c r="V11" s="39">
        <f t="shared" ca="1" si="1"/>
        <v>0</v>
      </c>
      <c r="W11" s="39">
        <f t="shared" ca="1" si="1"/>
        <v>0</v>
      </c>
      <c r="X11" s="39">
        <f t="shared" ca="1" si="1"/>
        <v>0</v>
      </c>
      <c r="Y11" s="39">
        <f t="shared" ca="1" si="1"/>
        <v>0</v>
      </c>
      <c r="Z11" s="39">
        <f t="shared" ca="1" si="1"/>
        <v>0</v>
      </c>
      <c r="AA11" s="39">
        <f t="shared" ca="1" si="1"/>
        <v>0</v>
      </c>
      <c r="AB11" s="39">
        <f t="shared" ca="1" si="1"/>
        <v>0</v>
      </c>
      <c r="AC11" s="39">
        <f t="shared" ca="1" si="1"/>
        <v>0</v>
      </c>
      <c r="AD11" s="39">
        <f t="shared" ca="1" si="1"/>
        <v>0</v>
      </c>
      <c r="AE11" s="39">
        <f t="shared" ca="1" si="1"/>
        <v>0</v>
      </c>
      <c r="AF11" s="39">
        <f t="shared" ca="1" si="1"/>
        <v>0</v>
      </c>
      <c r="AG11" s="39">
        <f t="shared" ca="1" si="1"/>
        <v>0</v>
      </c>
      <c r="AH11" s="39">
        <f t="shared" ca="1" si="1"/>
        <v>0</v>
      </c>
      <c r="AI11" s="39">
        <f t="shared" ca="1" si="1"/>
        <v>0</v>
      </c>
      <c r="AJ11" s="39">
        <f t="shared" ca="1" si="1"/>
        <v>0</v>
      </c>
      <c r="AK11" s="39">
        <f t="shared" ca="1" si="1"/>
        <v>0</v>
      </c>
      <c r="AL11" s="39">
        <f t="shared" ca="1" si="1"/>
        <v>0</v>
      </c>
      <c r="AM11" s="39">
        <f t="shared" ca="1" si="1"/>
        <v>0</v>
      </c>
      <c r="AN11" s="39">
        <f t="shared" ca="1" si="1"/>
        <v>0</v>
      </c>
      <c r="AO11" s="39">
        <f t="shared" ca="1" si="1"/>
        <v>0</v>
      </c>
      <c r="AP11" s="39">
        <f t="shared" ca="1" si="1"/>
        <v>0</v>
      </c>
      <c r="AQ11" s="39">
        <f t="shared" ca="1" si="1"/>
        <v>0</v>
      </c>
      <c r="AR11" s="39">
        <f t="shared" ca="1" si="1"/>
        <v>0</v>
      </c>
      <c r="AS11" s="39">
        <f t="shared" ca="1" si="1"/>
        <v>0</v>
      </c>
      <c r="AT11" s="39">
        <f t="shared" ca="1" si="1"/>
        <v>0</v>
      </c>
      <c r="AU11" s="39">
        <f t="shared" ca="1" si="1"/>
        <v>0</v>
      </c>
      <c r="AV11" s="39">
        <f t="shared" ca="1" si="1"/>
        <v>0</v>
      </c>
      <c r="AW11" s="64" t="str">
        <f>IF(C11="","",IFERROR(COUNTIFS(LT!$E$7:$E$3006,Funcionários!$C11,LT!$M$7:$M$3006,Funcionários!AW$7)+$BA11,0))</f>
        <v/>
      </c>
      <c r="AX11" s="64" t="str">
        <f>IF(D11="","",IFERROR(COUNTIFS(LT!$E$7:$E$3006,Funcionários!$C11,LT!$M$7:$M$3006,Funcionários!AX$7)+$BA11,0))</f>
        <v/>
      </c>
      <c r="AY11" s="64" t="str">
        <f>IF(E11="","",IFERROR(COUNTIFS(LT!$E$7:$E$3006,Funcionários!$C11,LT!$M$7:$M$3006,Funcionários!AY$7)+$BA11,0))</f>
        <v/>
      </c>
      <c r="AZ11" s="64" t="str">
        <f>IF(F11="","",IFERROR(COUNTIFS(LT!$E$7:$E$3006,Funcionários!$C11,LT!$M$7:$M$3006,Funcionários!AZ$7)+$BA11,0))</f>
        <v/>
      </c>
      <c r="BA11" s="77">
        <v>9.9700000000000006E-4</v>
      </c>
    </row>
    <row r="12" spans="3:62" ht="35.1" customHeight="1" thickTop="1" thickBot="1" x14ac:dyDescent="0.3">
      <c r="C12" s="46"/>
      <c r="D12" s="46"/>
      <c r="E12" s="46"/>
      <c r="F12" s="120"/>
      <c r="G12" s="120"/>
      <c r="H12" s="120"/>
      <c r="I12" s="120"/>
      <c r="J12" s="120"/>
      <c r="K12" s="120"/>
      <c r="L12" s="120"/>
      <c r="M12" s="76">
        <f t="shared" si="2"/>
        <v>0</v>
      </c>
      <c r="N12" s="39">
        <v>9</v>
      </c>
      <c r="O12" s="39" t="str">
        <f>IF(Equipe!C11=0,"",Equipe!C11)</f>
        <v>Produção</v>
      </c>
      <c r="P12" s="39" t="str">
        <f>IF(C12=0,"",IF(AND(F12="Não",#REF!="Não"),5,IF(OR(F12="Não",#REF!="não"),6,7)))</f>
        <v/>
      </c>
      <c r="Q12" s="39">
        <f t="shared" ca="1" si="3"/>
        <v>0</v>
      </c>
      <c r="R12" s="39">
        <f t="shared" ca="1" si="4"/>
        <v>0</v>
      </c>
      <c r="S12" s="39">
        <f t="shared" ca="1" si="1"/>
        <v>0</v>
      </c>
      <c r="T12" s="39">
        <f t="shared" ca="1" si="1"/>
        <v>0</v>
      </c>
      <c r="U12" s="39">
        <f t="shared" ca="1" si="1"/>
        <v>0</v>
      </c>
      <c r="V12" s="39">
        <f t="shared" ca="1" si="1"/>
        <v>0</v>
      </c>
      <c r="W12" s="39">
        <f t="shared" ca="1" si="1"/>
        <v>0</v>
      </c>
      <c r="X12" s="39">
        <f t="shared" ca="1" si="1"/>
        <v>0</v>
      </c>
      <c r="Y12" s="39">
        <f t="shared" ca="1" si="1"/>
        <v>0</v>
      </c>
      <c r="Z12" s="39">
        <f t="shared" ca="1" si="1"/>
        <v>0</v>
      </c>
      <c r="AA12" s="39">
        <f t="shared" ca="1" si="1"/>
        <v>0</v>
      </c>
      <c r="AB12" s="39">
        <f t="shared" ca="1" si="1"/>
        <v>0</v>
      </c>
      <c r="AC12" s="39">
        <f t="shared" ca="1" si="1"/>
        <v>0</v>
      </c>
      <c r="AD12" s="39">
        <f t="shared" ca="1" si="1"/>
        <v>0</v>
      </c>
      <c r="AE12" s="39">
        <f t="shared" ca="1" si="1"/>
        <v>0</v>
      </c>
      <c r="AF12" s="39">
        <f t="shared" ca="1" si="1"/>
        <v>0</v>
      </c>
      <c r="AG12" s="39">
        <f t="shared" ca="1" si="1"/>
        <v>0</v>
      </c>
      <c r="AH12" s="39">
        <f t="shared" ca="1" si="1"/>
        <v>0</v>
      </c>
      <c r="AI12" s="39">
        <f t="shared" ca="1" si="1"/>
        <v>0</v>
      </c>
      <c r="AJ12" s="39">
        <f t="shared" ca="1" si="1"/>
        <v>0</v>
      </c>
      <c r="AK12" s="39">
        <f t="shared" ca="1" si="1"/>
        <v>0</v>
      </c>
      <c r="AL12" s="39">
        <f t="shared" ca="1" si="1"/>
        <v>0</v>
      </c>
      <c r="AM12" s="39">
        <f t="shared" ca="1" si="1"/>
        <v>0</v>
      </c>
      <c r="AN12" s="39">
        <f t="shared" ca="1" si="1"/>
        <v>0</v>
      </c>
      <c r="AO12" s="39">
        <f t="shared" ca="1" si="1"/>
        <v>0</v>
      </c>
      <c r="AP12" s="39">
        <f t="shared" ca="1" si="1"/>
        <v>0</v>
      </c>
      <c r="AQ12" s="39">
        <f t="shared" ca="1" si="1"/>
        <v>0</v>
      </c>
      <c r="AR12" s="39">
        <f t="shared" ca="1" si="1"/>
        <v>0</v>
      </c>
      <c r="AS12" s="39">
        <f t="shared" ca="1" si="1"/>
        <v>0</v>
      </c>
      <c r="AT12" s="39">
        <f t="shared" ca="1" si="1"/>
        <v>0</v>
      </c>
      <c r="AU12" s="39">
        <f t="shared" ca="1" si="1"/>
        <v>0</v>
      </c>
      <c r="AV12" s="39">
        <f t="shared" ca="1" si="1"/>
        <v>0</v>
      </c>
      <c r="AW12" s="64" t="str">
        <f>IF(C12="","",IFERROR(COUNTIFS(LT!$E$7:$E$3006,Funcionários!$C12,LT!$M$7:$M$3006,Funcionários!AW$7)+$BA12,0))</f>
        <v/>
      </c>
      <c r="AX12" s="64" t="str">
        <f>IF(D12="","",IFERROR(COUNTIFS(LT!$E$7:$E$3006,Funcionários!$C12,LT!$M$7:$M$3006,Funcionários!AX$7)+$BA12,0))</f>
        <v/>
      </c>
      <c r="AY12" s="64" t="str">
        <f>IF(E12="","",IFERROR(COUNTIFS(LT!$E$7:$E$3006,Funcionários!$C12,LT!$M$7:$M$3006,Funcionários!AY$7)+$BA12,0))</f>
        <v/>
      </c>
      <c r="AZ12" s="64" t="str">
        <f>IF(F12="","",IFERROR(COUNTIFS(LT!$E$7:$E$3006,Funcionários!$C12,LT!$M$7:$M$3006,Funcionários!AZ$7)+$BA12,0))</f>
        <v/>
      </c>
      <c r="BA12" s="77">
        <v>9.9599999999999992E-4</v>
      </c>
    </row>
    <row r="13" spans="3:62" ht="35.1" customHeight="1" thickTop="1" thickBot="1" x14ac:dyDescent="0.3">
      <c r="C13" s="46"/>
      <c r="D13" s="46"/>
      <c r="E13" s="46"/>
      <c r="F13" s="120"/>
      <c r="G13" s="120"/>
      <c r="H13" s="120"/>
      <c r="I13" s="120"/>
      <c r="J13" s="120"/>
      <c r="K13" s="120"/>
      <c r="L13" s="120"/>
      <c r="M13" s="76">
        <f t="shared" si="2"/>
        <v>0</v>
      </c>
      <c r="N13" s="39">
        <v>10</v>
      </c>
      <c r="O13" s="39" t="str">
        <f>IF(Equipe!C12=0,"",Equipe!C12)</f>
        <v>Desenvolvimento</v>
      </c>
      <c r="P13" s="39" t="str">
        <f>IF(C13=0,"",IF(AND(F13="Não",#REF!="Não"),5,IF(OR(F13="Não",#REF!="não"),6,7)))</f>
        <v/>
      </c>
      <c r="Q13" s="39">
        <f t="shared" ca="1" si="3"/>
        <v>0</v>
      </c>
      <c r="R13" s="39">
        <f t="shared" ca="1" si="4"/>
        <v>0</v>
      </c>
      <c r="S13" s="39">
        <f t="shared" ca="1" si="1"/>
        <v>0</v>
      </c>
      <c r="T13" s="39">
        <f t="shared" ca="1" si="1"/>
        <v>0</v>
      </c>
      <c r="U13" s="39">
        <f t="shared" ca="1" si="1"/>
        <v>0</v>
      </c>
      <c r="V13" s="39">
        <f t="shared" ca="1" si="1"/>
        <v>0</v>
      </c>
      <c r="W13" s="39">
        <f t="shared" ca="1" si="1"/>
        <v>0</v>
      </c>
      <c r="X13" s="39">
        <f t="shared" ca="1" si="1"/>
        <v>0</v>
      </c>
      <c r="Y13" s="39">
        <f t="shared" ca="1" si="1"/>
        <v>0</v>
      </c>
      <c r="Z13" s="39">
        <f t="shared" ca="1" si="1"/>
        <v>0</v>
      </c>
      <c r="AA13" s="39">
        <f t="shared" ca="1" si="1"/>
        <v>0</v>
      </c>
      <c r="AB13" s="39">
        <f t="shared" ca="1" si="1"/>
        <v>0</v>
      </c>
      <c r="AC13" s="39">
        <f t="shared" ca="1" si="1"/>
        <v>0</v>
      </c>
      <c r="AD13" s="39">
        <f t="shared" ca="1" si="1"/>
        <v>0</v>
      </c>
      <c r="AE13" s="39">
        <f t="shared" ca="1" si="1"/>
        <v>0</v>
      </c>
      <c r="AF13" s="39">
        <f t="shared" ca="1" si="1"/>
        <v>0</v>
      </c>
      <c r="AG13" s="39">
        <f t="shared" ca="1" si="1"/>
        <v>0</v>
      </c>
      <c r="AH13" s="39">
        <f t="shared" ca="1" si="1"/>
        <v>0</v>
      </c>
      <c r="AI13" s="39">
        <f t="shared" ca="1" si="1"/>
        <v>0</v>
      </c>
      <c r="AJ13" s="39">
        <f t="shared" ca="1" si="1"/>
        <v>0</v>
      </c>
      <c r="AK13" s="39">
        <f t="shared" ca="1" si="1"/>
        <v>0</v>
      </c>
      <c r="AL13" s="39">
        <f t="shared" ca="1" si="1"/>
        <v>0</v>
      </c>
      <c r="AM13" s="39">
        <f t="shared" ca="1" si="1"/>
        <v>0</v>
      </c>
      <c r="AN13" s="39">
        <f t="shared" ca="1" si="1"/>
        <v>0</v>
      </c>
      <c r="AO13" s="39">
        <f t="shared" ca="1" si="1"/>
        <v>0</v>
      </c>
      <c r="AP13" s="39">
        <f t="shared" ca="1" si="1"/>
        <v>0</v>
      </c>
      <c r="AQ13" s="39">
        <f t="shared" ca="1" si="1"/>
        <v>0</v>
      </c>
      <c r="AR13" s="39">
        <f t="shared" ca="1" si="1"/>
        <v>0</v>
      </c>
      <c r="AS13" s="39">
        <f t="shared" ca="1" si="1"/>
        <v>0</v>
      </c>
      <c r="AT13" s="39">
        <f t="shared" ca="1" si="1"/>
        <v>0</v>
      </c>
      <c r="AU13" s="39">
        <f t="shared" ca="1" si="1"/>
        <v>0</v>
      </c>
      <c r="AV13" s="39">
        <f t="shared" ca="1" si="1"/>
        <v>0</v>
      </c>
      <c r="AW13" s="64" t="str">
        <f>IF(C13="","",IFERROR(COUNTIFS(LT!$E$7:$E$3006,Funcionários!$C13,LT!$M$7:$M$3006,Funcionários!AW$7)+$BA13,0))</f>
        <v/>
      </c>
      <c r="AX13" s="64" t="str">
        <f>IF(D13="","",IFERROR(COUNTIFS(LT!$E$7:$E$3006,Funcionários!$C13,LT!$M$7:$M$3006,Funcionários!AX$7)+$BA13,0))</f>
        <v/>
      </c>
      <c r="AY13" s="64" t="str">
        <f>IF(E13="","",IFERROR(COUNTIFS(LT!$E$7:$E$3006,Funcionários!$C13,LT!$M$7:$M$3006,Funcionários!AY$7)+$BA13,0))</f>
        <v/>
      </c>
      <c r="AZ13" s="64" t="str">
        <f>IF(F13="","",IFERROR(COUNTIFS(LT!$E$7:$E$3006,Funcionários!$C13,LT!$M$7:$M$3006,Funcionários!AZ$7)+$BA13,0))</f>
        <v/>
      </c>
      <c r="BA13" s="77">
        <v>9.9500000000000001E-4</v>
      </c>
    </row>
    <row r="14" spans="3:62" ht="35.1" customHeight="1" thickTop="1" thickBot="1" x14ac:dyDescent="0.3">
      <c r="C14" s="46"/>
      <c r="D14" s="46"/>
      <c r="E14" s="46"/>
      <c r="F14" s="120"/>
      <c r="G14" s="120"/>
      <c r="H14" s="120"/>
      <c r="I14" s="120"/>
      <c r="J14" s="120"/>
      <c r="K14" s="120"/>
      <c r="L14" s="120"/>
      <c r="M14" s="76">
        <f t="shared" si="2"/>
        <v>0</v>
      </c>
      <c r="N14" s="39">
        <v>11</v>
      </c>
      <c r="O14" s="39" t="str">
        <f>IF(Equipe!C13=0,"",Equipe!C13)</f>
        <v>-</v>
      </c>
      <c r="P14" s="39" t="str">
        <f>IF(C14=0,"",IF(AND(F14="Não",#REF!="Não"),5,IF(OR(F14="Não",#REF!="não"),6,7)))</f>
        <v/>
      </c>
      <c r="Q14" s="39">
        <f t="shared" ca="1" si="3"/>
        <v>0</v>
      </c>
      <c r="R14" s="39">
        <f t="shared" ca="1" si="4"/>
        <v>0</v>
      </c>
      <c r="S14" s="39">
        <f t="shared" ca="1" si="1"/>
        <v>0</v>
      </c>
      <c r="T14" s="39">
        <f t="shared" ca="1" si="1"/>
        <v>0</v>
      </c>
      <c r="U14" s="39">
        <f t="shared" ca="1" si="1"/>
        <v>0</v>
      </c>
      <c r="V14" s="39">
        <f t="shared" ca="1" si="1"/>
        <v>0</v>
      </c>
      <c r="W14" s="39">
        <f t="shared" ca="1" si="1"/>
        <v>0</v>
      </c>
      <c r="X14" s="39">
        <f t="shared" ca="1" si="1"/>
        <v>0</v>
      </c>
      <c r="Y14" s="39">
        <f t="shared" ca="1" si="1"/>
        <v>0</v>
      </c>
      <c r="Z14" s="39">
        <f t="shared" ca="1" si="1"/>
        <v>0</v>
      </c>
      <c r="AA14" s="39">
        <f t="shared" ca="1" si="1"/>
        <v>0</v>
      </c>
      <c r="AB14" s="39">
        <f t="shared" ca="1" si="1"/>
        <v>0</v>
      </c>
      <c r="AC14" s="39">
        <f t="shared" ca="1" si="1"/>
        <v>0</v>
      </c>
      <c r="AD14" s="39">
        <f t="shared" ca="1" si="1"/>
        <v>0</v>
      </c>
      <c r="AE14" s="39">
        <f t="shared" ca="1" si="1"/>
        <v>0</v>
      </c>
      <c r="AF14" s="39">
        <f t="shared" ca="1" si="1"/>
        <v>0</v>
      </c>
      <c r="AG14" s="39">
        <f t="shared" ca="1" si="1"/>
        <v>0</v>
      </c>
      <c r="AH14" s="39">
        <f t="shared" ca="1" si="1"/>
        <v>0</v>
      </c>
      <c r="AI14" s="39">
        <f t="shared" ca="1" si="1"/>
        <v>0</v>
      </c>
      <c r="AJ14" s="39">
        <f t="shared" ca="1" si="1"/>
        <v>0</v>
      </c>
      <c r="AK14" s="39">
        <f t="shared" ca="1" si="1"/>
        <v>0</v>
      </c>
      <c r="AL14" s="39">
        <f t="shared" ca="1" si="1"/>
        <v>0</v>
      </c>
      <c r="AM14" s="39">
        <f t="shared" ca="1" si="1"/>
        <v>0</v>
      </c>
      <c r="AN14" s="39">
        <f t="shared" ca="1" si="1"/>
        <v>0</v>
      </c>
      <c r="AO14" s="39">
        <f t="shared" ca="1" si="1"/>
        <v>0</v>
      </c>
      <c r="AP14" s="39">
        <f t="shared" ca="1" si="1"/>
        <v>0</v>
      </c>
      <c r="AQ14" s="39">
        <f t="shared" ca="1" si="1"/>
        <v>0</v>
      </c>
      <c r="AR14" s="39">
        <f t="shared" ca="1" si="1"/>
        <v>0</v>
      </c>
      <c r="AS14" s="39">
        <f t="shared" ca="1" si="1"/>
        <v>0</v>
      </c>
      <c r="AT14" s="39">
        <f t="shared" ca="1" si="1"/>
        <v>0</v>
      </c>
      <c r="AU14" s="39">
        <f t="shared" ca="1" si="1"/>
        <v>0</v>
      </c>
      <c r="AV14" s="39">
        <f t="shared" ca="1" si="1"/>
        <v>0</v>
      </c>
      <c r="AW14" s="64" t="str">
        <f>IF(C14="","",IFERROR(COUNTIFS(LT!$E$7:$E$3006,Funcionários!$C14,LT!$M$7:$M$3006,Funcionários!AW$7)+$BA14,0))</f>
        <v/>
      </c>
      <c r="AX14" s="64" t="str">
        <f>IF(D14="","",IFERROR(COUNTIFS(LT!$E$7:$E$3006,Funcionários!$C14,LT!$M$7:$M$3006,Funcionários!AX$7)+$BA14,0))</f>
        <v/>
      </c>
      <c r="AY14" s="64" t="str">
        <f>IF(E14="","",IFERROR(COUNTIFS(LT!$E$7:$E$3006,Funcionários!$C14,LT!$M$7:$M$3006,Funcionários!AY$7)+$BA14,0))</f>
        <v/>
      </c>
      <c r="AZ14" s="64" t="str">
        <f>IF(F14="","",IFERROR(COUNTIFS(LT!$E$7:$E$3006,Funcionários!$C14,LT!$M$7:$M$3006,Funcionários!AZ$7)+$BA14,0))</f>
        <v/>
      </c>
      <c r="BA14" s="77">
        <v>9.9400000000000096E-4</v>
      </c>
    </row>
    <row r="15" spans="3:62" ht="35.1" customHeight="1" thickTop="1" thickBot="1" x14ac:dyDescent="0.3">
      <c r="C15" s="46"/>
      <c r="D15" s="46"/>
      <c r="E15" s="46"/>
      <c r="F15" s="120"/>
      <c r="G15" s="120"/>
      <c r="H15" s="120"/>
      <c r="I15" s="120"/>
      <c r="J15" s="120"/>
      <c r="K15" s="120"/>
      <c r="L15" s="120"/>
      <c r="M15" s="76">
        <f t="shared" si="2"/>
        <v>0</v>
      </c>
      <c r="N15" s="39">
        <v>12</v>
      </c>
      <c r="O15" s="39" t="str">
        <f>IF(Equipe!C14=0,"",Equipe!C14)</f>
        <v>-</v>
      </c>
      <c r="P15" s="39" t="str">
        <f>IF(C15=0,"",IF(AND(F15="Não",#REF!="Não"),5,IF(OR(F15="Não",#REF!="não"),6,7)))</f>
        <v/>
      </c>
      <c r="Q15" s="39">
        <f t="shared" ca="1" si="3"/>
        <v>0</v>
      </c>
      <c r="R15" s="39">
        <f t="shared" ca="1" si="4"/>
        <v>0</v>
      </c>
      <c r="S15" s="39">
        <f t="shared" ca="1" si="1"/>
        <v>0</v>
      </c>
      <c r="T15" s="39">
        <f t="shared" ca="1" si="1"/>
        <v>0</v>
      </c>
      <c r="U15" s="39">
        <f t="shared" ca="1" si="1"/>
        <v>0</v>
      </c>
      <c r="V15" s="39">
        <f t="shared" ca="1" si="1"/>
        <v>0</v>
      </c>
      <c r="W15" s="39">
        <f t="shared" ca="1" si="1"/>
        <v>0</v>
      </c>
      <c r="X15" s="39">
        <f t="shared" ca="1" si="1"/>
        <v>0</v>
      </c>
      <c r="Y15" s="39">
        <f t="shared" ca="1" si="1"/>
        <v>0</v>
      </c>
      <c r="Z15" s="39">
        <f t="shared" ca="1" si="1"/>
        <v>0</v>
      </c>
      <c r="AA15" s="39">
        <f t="shared" ca="1" si="1"/>
        <v>0</v>
      </c>
      <c r="AB15" s="39">
        <f t="shared" ca="1" si="1"/>
        <v>0</v>
      </c>
      <c r="AC15" s="39">
        <f t="shared" ca="1" si="1"/>
        <v>0</v>
      </c>
      <c r="AD15" s="39">
        <f t="shared" ca="1" si="1"/>
        <v>0</v>
      </c>
      <c r="AE15" s="39">
        <f t="shared" ca="1" si="1"/>
        <v>0</v>
      </c>
      <c r="AF15" s="39">
        <f t="shared" ca="1" si="1"/>
        <v>0</v>
      </c>
      <c r="AG15" s="39">
        <f t="shared" ca="1" si="1"/>
        <v>0</v>
      </c>
      <c r="AH15" s="39">
        <f t="shared" ca="1" si="1"/>
        <v>0</v>
      </c>
      <c r="AI15" s="39">
        <f t="shared" ca="1" si="1"/>
        <v>0</v>
      </c>
      <c r="AJ15" s="39">
        <f t="shared" ca="1" si="1"/>
        <v>0</v>
      </c>
      <c r="AK15" s="39">
        <f t="shared" ca="1" si="1"/>
        <v>0</v>
      </c>
      <c r="AL15" s="39">
        <f t="shared" ca="1" si="1"/>
        <v>0</v>
      </c>
      <c r="AM15" s="39">
        <f t="shared" ca="1" si="1"/>
        <v>0</v>
      </c>
      <c r="AN15" s="39">
        <f t="shared" ca="1" si="1"/>
        <v>0</v>
      </c>
      <c r="AO15" s="39">
        <f t="shared" ca="1" si="1"/>
        <v>0</v>
      </c>
      <c r="AP15" s="39">
        <f t="shared" ca="1" si="1"/>
        <v>0</v>
      </c>
      <c r="AQ15" s="39">
        <f t="shared" ca="1" si="1"/>
        <v>0</v>
      </c>
      <c r="AR15" s="39">
        <f t="shared" ca="1" si="1"/>
        <v>0</v>
      </c>
      <c r="AS15" s="39">
        <f t="shared" ca="1" si="1"/>
        <v>0</v>
      </c>
      <c r="AT15" s="39">
        <f t="shared" ca="1" si="1"/>
        <v>0</v>
      </c>
      <c r="AU15" s="39">
        <f t="shared" ca="1" si="1"/>
        <v>0</v>
      </c>
      <c r="AV15" s="39">
        <f t="shared" ca="1" si="1"/>
        <v>0</v>
      </c>
      <c r="AW15" s="64" t="str">
        <f>IF(C15="","",IFERROR(COUNTIFS(LT!$E$7:$E$3006,Funcionários!$C15,LT!$M$7:$M$3006,Funcionários!AW$7)+$BA15,0))</f>
        <v/>
      </c>
      <c r="AX15" s="64" t="str">
        <f>IF(D15="","",IFERROR(COUNTIFS(LT!$E$7:$E$3006,Funcionários!$C15,LT!$M$7:$M$3006,Funcionários!AX$7)+$BA15,0))</f>
        <v/>
      </c>
      <c r="AY15" s="64" t="str">
        <f>IF(E15="","",IFERROR(COUNTIFS(LT!$E$7:$E$3006,Funcionários!$C15,LT!$M$7:$M$3006,Funcionários!AY$7)+$BA15,0))</f>
        <v/>
      </c>
      <c r="AZ15" s="64" t="str">
        <f>IF(F15="","",IFERROR(COUNTIFS(LT!$E$7:$E$3006,Funcionários!$C15,LT!$M$7:$M$3006,Funcionários!AZ$7)+$BA15,0))</f>
        <v/>
      </c>
      <c r="BA15" s="77">
        <v>9.9300000000000104E-4</v>
      </c>
    </row>
    <row r="16" spans="3:62" ht="35.1" customHeight="1" thickTop="1" thickBot="1" x14ac:dyDescent="0.3">
      <c r="C16" s="46"/>
      <c r="D16" s="46"/>
      <c r="E16" s="46"/>
      <c r="F16" s="120"/>
      <c r="G16" s="120"/>
      <c r="H16" s="120"/>
      <c r="I16" s="120"/>
      <c r="J16" s="120"/>
      <c r="K16" s="120"/>
      <c r="L16" s="120"/>
      <c r="M16" s="76">
        <f t="shared" si="2"/>
        <v>0</v>
      </c>
      <c r="N16" s="39">
        <v>13</v>
      </c>
      <c r="O16" s="39" t="str">
        <f>IF(Equipe!C15=0,"",Equipe!C15)</f>
        <v>-</v>
      </c>
      <c r="P16" s="39" t="str">
        <f>IF(C16=0,"",IF(AND(F16="Não",#REF!="Não"),5,IF(OR(F16="Não",#REF!="não"),6,7)))</f>
        <v/>
      </c>
      <c r="Q16" s="39">
        <f t="shared" ca="1" si="3"/>
        <v>0</v>
      </c>
      <c r="R16" s="39">
        <f t="shared" ca="1" si="4"/>
        <v>0</v>
      </c>
      <c r="S16" s="39">
        <f t="shared" ca="1" si="1"/>
        <v>0</v>
      </c>
      <c r="T16" s="39">
        <f t="shared" ca="1" si="1"/>
        <v>0</v>
      </c>
      <c r="U16" s="39">
        <f t="shared" ca="1" si="1"/>
        <v>0</v>
      </c>
      <c r="V16" s="39">
        <f t="shared" ca="1" si="1"/>
        <v>0</v>
      </c>
      <c r="W16" s="39">
        <f t="shared" ca="1" si="1"/>
        <v>0</v>
      </c>
      <c r="X16" s="39">
        <f t="shared" ca="1" si="1"/>
        <v>0</v>
      </c>
      <c r="Y16" s="39">
        <f t="shared" ca="1" si="1"/>
        <v>0</v>
      </c>
      <c r="Z16" s="39">
        <f t="shared" ca="1" si="1"/>
        <v>0</v>
      </c>
      <c r="AA16" s="39">
        <f t="shared" ca="1" si="1"/>
        <v>0</v>
      </c>
      <c r="AB16" s="39">
        <f t="shared" ca="1" si="1"/>
        <v>0</v>
      </c>
      <c r="AC16" s="39">
        <f t="shared" ca="1" si="1"/>
        <v>0</v>
      </c>
      <c r="AD16" s="39">
        <f t="shared" ca="1" si="1"/>
        <v>0</v>
      </c>
      <c r="AE16" s="39">
        <f t="shared" ca="1" si="1"/>
        <v>0</v>
      </c>
      <c r="AF16" s="39">
        <f t="shared" ca="1" si="1"/>
        <v>0</v>
      </c>
      <c r="AG16" s="39">
        <f t="shared" ca="1" si="1"/>
        <v>0</v>
      </c>
      <c r="AH16" s="39">
        <f t="shared" ref="AH16:AV33" ca="1" si="5">IF(ISERR(AH$5),0,IFERROR(HLOOKUP(AH$7,$F$4:$L$207,$N16,FALSE),0))</f>
        <v>0</v>
      </c>
      <c r="AI16" s="39">
        <f t="shared" ca="1" si="5"/>
        <v>0</v>
      </c>
      <c r="AJ16" s="39">
        <f t="shared" ca="1" si="5"/>
        <v>0</v>
      </c>
      <c r="AK16" s="39">
        <f t="shared" ca="1" si="5"/>
        <v>0</v>
      </c>
      <c r="AL16" s="39">
        <f t="shared" ca="1" si="5"/>
        <v>0</v>
      </c>
      <c r="AM16" s="39">
        <f t="shared" ca="1" si="5"/>
        <v>0</v>
      </c>
      <c r="AN16" s="39">
        <f t="shared" ca="1" si="5"/>
        <v>0</v>
      </c>
      <c r="AO16" s="39">
        <f t="shared" ca="1" si="5"/>
        <v>0</v>
      </c>
      <c r="AP16" s="39">
        <f t="shared" ca="1" si="5"/>
        <v>0</v>
      </c>
      <c r="AQ16" s="39">
        <f t="shared" ca="1" si="5"/>
        <v>0</v>
      </c>
      <c r="AR16" s="39">
        <f t="shared" ca="1" si="5"/>
        <v>0</v>
      </c>
      <c r="AS16" s="39">
        <f t="shared" ca="1" si="5"/>
        <v>0</v>
      </c>
      <c r="AT16" s="39">
        <f t="shared" ca="1" si="5"/>
        <v>0</v>
      </c>
      <c r="AU16" s="39">
        <f t="shared" ca="1" si="5"/>
        <v>0</v>
      </c>
      <c r="AV16" s="39">
        <f t="shared" ca="1" si="5"/>
        <v>0</v>
      </c>
      <c r="AW16" s="64" t="str">
        <f>IF(C16="","",IFERROR(COUNTIFS(LT!$E$7:$E$3006,Funcionários!$C16,LT!$M$7:$M$3006,Funcionários!AW$7)+$BA16,0))</f>
        <v/>
      </c>
      <c r="AX16" s="64" t="str">
        <f>IF(D16="","",IFERROR(COUNTIFS(LT!$E$7:$E$3006,Funcionários!$C16,LT!$M$7:$M$3006,Funcionários!AX$7)+$BA16,0))</f>
        <v/>
      </c>
      <c r="AY16" s="64" t="str">
        <f>IF(E16="","",IFERROR(COUNTIFS(LT!$E$7:$E$3006,Funcionários!$C16,LT!$M$7:$M$3006,Funcionários!AY$7)+$BA16,0))</f>
        <v/>
      </c>
      <c r="AZ16" s="64" t="str">
        <f>IF(F16="","",IFERROR(COUNTIFS(LT!$E$7:$E$3006,Funcionários!$C16,LT!$M$7:$M$3006,Funcionários!AZ$7)+$BA16,0))</f>
        <v/>
      </c>
      <c r="BA16" s="77">
        <v>9.9200000000000091E-4</v>
      </c>
    </row>
    <row r="17" spans="3:53" ht="35.1" customHeight="1" thickTop="1" thickBot="1" x14ac:dyDescent="0.3">
      <c r="C17" s="46"/>
      <c r="D17" s="46"/>
      <c r="E17" s="46"/>
      <c r="F17" s="120"/>
      <c r="G17" s="120"/>
      <c r="H17" s="120"/>
      <c r="I17" s="120"/>
      <c r="J17" s="120"/>
      <c r="K17" s="120"/>
      <c r="L17" s="120"/>
      <c r="M17" s="76">
        <f t="shared" si="2"/>
        <v>0</v>
      </c>
      <c r="N17" s="39">
        <v>14</v>
      </c>
      <c r="O17" s="39" t="str">
        <f>IF(Equipe!C16=0,"",Equipe!C16)</f>
        <v>-</v>
      </c>
      <c r="P17" s="39" t="str">
        <f>IF(C17=0,"",IF(AND(F17="Não",#REF!="Não"),5,IF(OR(F17="Não",#REF!="não"),6,7)))</f>
        <v/>
      </c>
      <c r="Q17" s="39">
        <f t="shared" ca="1" si="3"/>
        <v>0</v>
      </c>
      <c r="R17" s="39">
        <f t="shared" ca="1" si="4"/>
        <v>0</v>
      </c>
      <c r="S17" s="39">
        <f t="shared" ca="1" si="4"/>
        <v>0</v>
      </c>
      <c r="T17" s="39">
        <f t="shared" ca="1" si="4"/>
        <v>0</v>
      </c>
      <c r="U17" s="39">
        <f t="shared" ca="1" si="4"/>
        <v>0</v>
      </c>
      <c r="V17" s="39">
        <f t="shared" ca="1" si="4"/>
        <v>0</v>
      </c>
      <c r="W17" s="39">
        <f t="shared" ca="1" si="4"/>
        <v>0</v>
      </c>
      <c r="X17" s="39">
        <f t="shared" ca="1" si="4"/>
        <v>0</v>
      </c>
      <c r="Y17" s="39">
        <f t="shared" ca="1" si="4"/>
        <v>0</v>
      </c>
      <c r="Z17" s="39">
        <f t="shared" ca="1" si="4"/>
        <v>0</v>
      </c>
      <c r="AA17" s="39">
        <f t="shared" ca="1" si="4"/>
        <v>0</v>
      </c>
      <c r="AB17" s="39">
        <f t="shared" ca="1" si="4"/>
        <v>0</v>
      </c>
      <c r="AC17" s="39">
        <f t="shared" ca="1" si="4"/>
        <v>0</v>
      </c>
      <c r="AD17" s="39">
        <f t="shared" ca="1" si="4"/>
        <v>0</v>
      </c>
      <c r="AE17" s="39">
        <f t="shared" ca="1" si="4"/>
        <v>0</v>
      </c>
      <c r="AF17" s="39">
        <f t="shared" ca="1" si="4"/>
        <v>0</v>
      </c>
      <c r="AG17" s="39">
        <f t="shared" ca="1" si="4"/>
        <v>0</v>
      </c>
      <c r="AH17" s="39">
        <f t="shared" ca="1" si="5"/>
        <v>0</v>
      </c>
      <c r="AI17" s="39">
        <f t="shared" ca="1" si="5"/>
        <v>0</v>
      </c>
      <c r="AJ17" s="39">
        <f t="shared" ca="1" si="5"/>
        <v>0</v>
      </c>
      <c r="AK17" s="39">
        <f t="shared" ca="1" si="5"/>
        <v>0</v>
      </c>
      <c r="AL17" s="39">
        <f t="shared" ca="1" si="5"/>
        <v>0</v>
      </c>
      <c r="AM17" s="39">
        <f t="shared" ca="1" si="5"/>
        <v>0</v>
      </c>
      <c r="AN17" s="39">
        <f t="shared" ca="1" si="5"/>
        <v>0</v>
      </c>
      <c r="AO17" s="39">
        <f t="shared" ca="1" si="5"/>
        <v>0</v>
      </c>
      <c r="AP17" s="39">
        <f t="shared" ca="1" si="5"/>
        <v>0</v>
      </c>
      <c r="AQ17" s="39">
        <f t="shared" ca="1" si="5"/>
        <v>0</v>
      </c>
      <c r="AR17" s="39">
        <f t="shared" ca="1" si="5"/>
        <v>0</v>
      </c>
      <c r="AS17" s="39">
        <f t="shared" ca="1" si="5"/>
        <v>0</v>
      </c>
      <c r="AT17" s="39">
        <f t="shared" ca="1" si="5"/>
        <v>0</v>
      </c>
      <c r="AU17" s="39">
        <f t="shared" ca="1" si="5"/>
        <v>0</v>
      </c>
      <c r="AV17" s="39">
        <f t="shared" ca="1" si="5"/>
        <v>0</v>
      </c>
      <c r="AW17" s="64" t="str">
        <f>IF(C17="","",IFERROR(COUNTIFS(LT!$E$7:$E$3006,Funcionários!$C17,LT!$M$7:$M$3006,Funcionários!AW$7)+$BA17,0))</f>
        <v/>
      </c>
      <c r="AX17" s="64" t="str">
        <f>IF(D17="","",IFERROR(COUNTIFS(LT!$E$7:$E$3006,Funcionários!$C17,LT!$M$7:$M$3006,Funcionários!AX$7)+$BA17,0))</f>
        <v/>
      </c>
      <c r="AY17" s="64" t="str">
        <f>IF(E17="","",IFERROR(COUNTIFS(LT!$E$7:$E$3006,Funcionários!$C17,LT!$M$7:$M$3006,Funcionários!AY$7)+$BA17,0))</f>
        <v/>
      </c>
      <c r="AZ17" s="64" t="str">
        <f>IF(F17="","",IFERROR(COUNTIFS(LT!$E$7:$E$3006,Funcionários!$C17,LT!$M$7:$M$3006,Funcionários!AZ$7)+$BA17,0))</f>
        <v/>
      </c>
      <c r="BA17" s="77">
        <v>9.9100000000000099E-4</v>
      </c>
    </row>
    <row r="18" spans="3:53" ht="35.1" customHeight="1" thickTop="1" thickBot="1" x14ac:dyDescent="0.3">
      <c r="C18" s="46"/>
      <c r="D18" s="46"/>
      <c r="E18" s="46"/>
      <c r="F18" s="120"/>
      <c r="G18" s="120"/>
      <c r="H18" s="120"/>
      <c r="I18" s="120"/>
      <c r="J18" s="120"/>
      <c r="K18" s="120"/>
      <c r="L18" s="120"/>
      <c r="M18" s="76">
        <f t="shared" si="2"/>
        <v>0</v>
      </c>
      <c r="N18" s="39">
        <v>15</v>
      </c>
      <c r="O18" s="39" t="str">
        <f>IF(Equipe!C17=0,"",Equipe!C17)</f>
        <v>-</v>
      </c>
      <c r="P18" s="39" t="str">
        <f>IF(C18=0,"",IF(AND(F18="Não",#REF!="Não"),5,IF(OR(F18="Não",#REF!="não"),6,7)))</f>
        <v/>
      </c>
      <c r="Q18" s="39">
        <f t="shared" ca="1" si="3"/>
        <v>0</v>
      </c>
      <c r="R18" s="39">
        <f t="shared" ca="1" si="4"/>
        <v>0</v>
      </c>
      <c r="S18" s="39">
        <f t="shared" ca="1" si="4"/>
        <v>0</v>
      </c>
      <c r="T18" s="39">
        <f t="shared" ca="1" si="4"/>
        <v>0</v>
      </c>
      <c r="U18" s="39">
        <f t="shared" ca="1" si="4"/>
        <v>0</v>
      </c>
      <c r="V18" s="39">
        <f t="shared" ca="1" si="4"/>
        <v>0</v>
      </c>
      <c r="W18" s="39">
        <f t="shared" ca="1" si="4"/>
        <v>0</v>
      </c>
      <c r="X18" s="39">
        <f t="shared" ca="1" si="4"/>
        <v>0</v>
      </c>
      <c r="Y18" s="39">
        <f t="shared" ca="1" si="4"/>
        <v>0</v>
      </c>
      <c r="Z18" s="39">
        <f t="shared" ca="1" si="4"/>
        <v>0</v>
      </c>
      <c r="AA18" s="39">
        <f t="shared" ca="1" si="4"/>
        <v>0</v>
      </c>
      <c r="AB18" s="39">
        <f t="shared" ca="1" si="4"/>
        <v>0</v>
      </c>
      <c r="AC18" s="39">
        <f t="shared" ca="1" si="4"/>
        <v>0</v>
      </c>
      <c r="AD18" s="39">
        <f t="shared" ca="1" si="4"/>
        <v>0</v>
      </c>
      <c r="AE18" s="39">
        <f t="shared" ca="1" si="4"/>
        <v>0</v>
      </c>
      <c r="AF18" s="39">
        <f t="shared" ca="1" si="4"/>
        <v>0</v>
      </c>
      <c r="AG18" s="39">
        <f t="shared" ca="1" si="4"/>
        <v>0</v>
      </c>
      <c r="AH18" s="39">
        <f t="shared" ca="1" si="5"/>
        <v>0</v>
      </c>
      <c r="AI18" s="39">
        <f t="shared" ca="1" si="5"/>
        <v>0</v>
      </c>
      <c r="AJ18" s="39">
        <f t="shared" ca="1" si="5"/>
        <v>0</v>
      </c>
      <c r="AK18" s="39">
        <f t="shared" ca="1" si="5"/>
        <v>0</v>
      </c>
      <c r="AL18" s="39">
        <f t="shared" ca="1" si="5"/>
        <v>0</v>
      </c>
      <c r="AM18" s="39">
        <f t="shared" ca="1" si="5"/>
        <v>0</v>
      </c>
      <c r="AN18" s="39">
        <f t="shared" ca="1" si="5"/>
        <v>0</v>
      </c>
      <c r="AO18" s="39">
        <f t="shared" ca="1" si="5"/>
        <v>0</v>
      </c>
      <c r="AP18" s="39">
        <f t="shared" ca="1" si="5"/>
        <v>0</v>
      </c>
      <c r="AQ18" s="39">
        <f t="shared" ca="1" si="5"/>
        <v>0</v>
      </c>
      <c r="AR18" s="39">
        <f t="shared" ca="1" si="5"/>
        <v>0</v>
      </c>
      <c r="AS18" s="39">
        <f t="shared" ca="1" si="5"/>
        <v>0</v>
      </c>
      <c r="AT18" s="39">
        <f t="shared" ca="1" si="5"/>
        <v>0</v>
      </c>
      <c r="AU18" s="39">
        <f t="shared" ca="1" si="5"/>
        <v>0</v>
      </c>
      <c r="AV18" s="39">
        <f t="shared" ca="1" si="5"/>
        <v>0</v>
      </c>
      <c r="AW18" s="64" t="str">
        <f>IF(C18="","",IFERROR(COUNTIFS(LT!$E$7:$E$3006,Funcionários!$C18,LT!$M$7:$M$3006,Funcionários!AW$7)+$BA18,0))</f>
        <v/>
      </c>
      <c r="AX18" s="64" t="str">
        <f>IF(D18="","",IFERROR(COUNTIFS(LT!$E$7:$E$3006,Funcionários!$C18,LT!$M$7:$M$3006,Funcionários!AX$7)+$BA18,0))</f>
        <v/>
      </c>
      <c r="AY18" s="64" t="str">
        <f>IF(E18="","",IFERROR(COUNTIFS(LT!$E$7:$E$3006,Funcionários!$C18,LT!$M$7:$M$3006,Funcionários!AY$7)+$BA18,0))</f>
        <v/>
      </c>
      <c r="AZ18" s="64" t="str">
        <f>IF(F18="","",IFERROR(COUNTIFS(LT!$E$7:$E$3006,Funcionários!$C18,LT!$M$7:$M$3006,Funcionários!AZ$7)+$BA18,0))</f>
        <v/>
      </c>
      <c r="BA18" s="77">
        <v>9.9000000000000108E-4</v>
      </c>
    </row>
    <row r="19" spans="3:53" ht="35.1" customHeight="1" thickTop="1" thickBot="1" x14ac:dyDescent="0.3">
      <c r="C19" s="46"/>
      <c r="D19" s="46"/>
      <c r="E19" s="46"/>
      <c r="F19" s="120"/>
      <c r="G19" s="120"/>
      <c r="H19" s="120"/>
      <c r="I19" s="120"/>
      <c r="J19" s="120"/>
      <c r="K19" s="120"/>
      <c r="L19" s="120"/>
      <c r="M19" s="76">
        <f t="shared" si="2"/>
        <v>0</v>
      </c>
      <c r="N19" s="39">
        <v>16</v>
      </c>
      <c r="O19" s="39" t="str">
        <f>IF(Equipe!C18=0,"",Equipe!C18)</f>
        <v>-</v>
      </c>
      <c r="P19" s="39" t="str">
        <f>IF(C19=0,"",IF(AND(F19="Não",#REF!="Não"),5,IF(OR(F19="Não",#REF!="não"),6,7)))</f>
        <v/>
      </c>
      <c r="Q19" s="39">
        <f t="shared" ca="1" si="3"/>
        <v>0</v>
      </c>
      <c r="R19" s="39">
        <f t="shared" ca="1" si="4"/>
        <v>0</v>
      </c>
      <c r="S19" s="39">
        <f t="shared" ca="1" si="4"/>
        <v>0</v>
      </c>
      <c r="T19" s="39">
        <f t="shared" ca="1" si="4"/>
        <v>0</v>
      </c>
      <c r="U19" s="39">
        <f t="shared" ca="1" si="4"/>
        <v>0</v>
      </c>
      <c r="V19" s="39">
        <f t="shared" ca="1" si="4"/>
        <v>0</v>
      </c>
      <c r="W19" s="39">
        <f t="shared" ca="1" si="4"/>
        <v>0</v>
      </c>
      <c r="X19" s="39">
        <f t="shared" ca="1" si="4"/>
        <v>0</v>
      </c>
      <c r="Y19" s="39">
        <f t="shared" ca="1" si="4"/>
        <v>0</v>
      </c>
      <c r="Z19" s="39">
        <f t="shared" ca="1" si="4"/>
        <v>0</v>
      </c>
      <c r="AA19" s="39">
        <f t="shared" ca="1" si="4"/>
        <v>0</v>
      </c>
      <c r="AB19" s="39">
        <f t="shared" ca="1" si="4"/>
        <v>0</v>
      </c>
      <c r="AC19" s="39">
        <f t="shared" ca="1" si="4"/>
        <v>0</v>
      </c>
      <c r="AD19" s="39">
        <f t="shared" ca="1" si="4"/>
        <v>0</v>
      </c>
      <c r="AE19" s="39">
        <f t="shared" ca="1" si="4"/>
        <v>0</v>
      </c>
      <c r="AF19" s="39">
        <f t="shared" ca="1" si="4"/>
        <v>0</v>
      </c>
      <c r="AG19" s="39">
        <f t="shared" ca="1" si="4"/>
        <v>0</v>
      </c>
      <c r="AH19" s="39">
        <f t="shared" ca="1" si="5"/>
        <v>0</v>
      </c>
      <c r="AI19" s="39">
        <f t="shared" ca="1" si="5"/>
        <v>0</v>
      </c>
      <c r="AJ19" s="39">
        <f t="shared" ca="1" si="5"/>
        <v>0</v>
      </c>
      <c r="AK19" s="39">
        <f t="shared" ca="1" si="5"/>
        <v>0</v>
      </c>
      <c r="AL19" s="39">
        <f t="shared" ca="1" si="5"/>
        <v>0</v>
      </c>
      <c r="AM19" s="39">
        <f t="shared" ca="1" si="5"/>
        <v>0</v>
      </c>
      <c r="AN19" s="39">
        <f t="shared" ca="1" si="5"/>
        <v>0</v>
      </c>
      <c r="AO19" s="39">
        <f t="shared" ca="1" si="5"/>
        <v>0</v>
      </c>
      <c r="AP19" s="39">
        <f t="shared" ca="1" si="5"/>
        <v>0</v>
      </c>
      <c r="AQ19" s="39">
        <f t="shared" ca="1" si="5"/>
        <v>0</v>
      </c>
      <c r="AR19" s="39">
        <f t="shared" ca="1" si="5"/>
        <v>0</v>
      </c>
      <c r="AS19" s="39">
        <f t="shared" ca="1" si="5"/>
        <v>0</v>
      </c>
      <c r="AT19" s="39">
        <f t="shared" ca="1" si="5"/>
        <v>0</v>
      </c>
      <c r="AU19" s="39">
        <f t="shared" ca="1" si="5"/>
        <v>0</v>
      </c>
      <c r="AV19" s="39">
        <f t="shared" ca="1" si="5"/>
        <v>0</v>
      </c>
      <c r="AW19" s="64" t="str">
        <f>IF(C19="","",IFERROR(COUNTIFS(LT!$E$7:$E$3006,Funcionários!$C19,LT!$M$7:$M$3006,Funcionários!AW$7)+$BA19,0))</f>
        <v/>
      </c>
      <c r="AX19" s="64" t="str">
        <f>IF(D19="","",IFERROR(COUNTIFS(LT!$E$7:$E$3006,Funcionários!$C19,LT!$M$7:$M$3006,Funcionários!AX$7)+$BA19,0))</f>
        <v/>
      </c>
      <c r="AY19" s="64" t="str">
        <f>IF(E19="","",IFERROR(COUNTIFS(LT!$E$7:$E$3006,Funcionários!$C19,LT!$M$7:$M$3006,Funcionários!AY$7)+$BA19,0))</f>
        <v/>
      </c>
      <c r="AZ19" s="64" t="str">
        <f>IF(F19="","",IFERROR(COUNTIFS(LT!$E$7:$E$3006,Funcionários!$C19,LT!$M$7:$M$3006,Funcionários!AZ$7)+$BA19,0))</f>
        <v/>
      </c>
      <c r="BA19" s="77">
        <v>9.8900000000000095E-4</v>
      </c>
    </row>
    <row r="20" spans="3:53" ht="35.1" customHeight="1" thickTop="1" thickBot="1" x14ac:dyDescent="0.3">
      <c r="C20" s="46"/>
      <c r="D20" s="46"/>
      <c r="E20" s="46"/>
      <c r="F20" s="120"/>
      <c r="G20" s="120"/>
      <c r="H20" s="120"/>
      <c r="I20" s="120"/>
      <c r="J20" s="120"/>
      <c r="K20" s="120"/>
      <c r="L20" s="120"/>
      <c r="M20" s="76">
        <f t="shared" si="2"/>
        <v>0</v>
      </c>
      <c r="N20" s="39">
        <v>17</v>
      </c>
      <c r="O20" s="39" t="str">
        <f>IF(Equipe!C19=0,"",Equipe!C19)</f>
        <v>-</v>
      </c>
      <c r="P20" s="39" t="str">
        <f>IF(C20=0,"",IF(AND(F20="Não",#REF!="Não"),5,IF(OR(F20="Não",#REF!="não"),6,7)))</f>
        <v/>
      </c>
      <c r="Q20" s="39">
        <f t="shared" ca="1" si="3"/>
        <v>0</v>
      </c>
      <c r="R20" s="39">
        <f t="shared" ca="1" si="4"/>
        <v>0</v>
      </c>
      <c r="S20" s="39">
        <f t="shared" ca="1" si="4"/>
        <v>0</v>
      </c>
      <c r="T20" s="39">
        <f t="shared" ca="1" si="4"/>
        <v>0</v>
      </c>
      <c r="U20" s="39">
        <f t="shared" ca="1" si="4"/>
        <v>0</v>
      </c>
      <c r="V20" s="39">
        <f t="shared" ca="1" si="4"/>
        <v>0</v>
      </c>
      <c r="W20" s="39">
        <f t="shared" ca="1" si="4"/>
        <v>0</v>
      </c>
      <c r="X20" s="39">
        <f t="shared" ca="1" si="4"/>
        <v>0</v>
      </c>
      <c r="Y20" s="39">
        <f t="shared" ca="1" si="4"/>
        <v>0</v>
      </c>
      <c r="Z20" s="39">
        <f t="shared" ca="1" si="4"/>
        <v>0</v>
      </c>
      <c r="AA20" s="39">
        <f t="shared" ca="1" si="4"/>
        <v>0</v>
      </c>
      <c r="AB20" s="39">
        <f t="shared" ca="1" si="4"/>
        <v>0</v>
      </c>
      <c r="AC20" s="39">
        <f t="shared" ca="1" si="4"/>
        <v>0</v>
      </c>
      <c r="AD20" s="39">
        <f t="shared" ca="1" si="4"/>
        <v>0</v>
      </c>
      <c r="AE20" s="39">
        <f t="shared" ca="1" si="4"/>
        <v>0</v>
      </c>
      <c r="AF20" s="39">
        <f t="shared" ca="1" si="4"/>
        <v>0</v>
      </c>
      <c r="AG20" s="39">
        <f t="shared" ca="1" si="4"/>
        <v>0</v>
      </c>
      <c r="AH20" s="39">
        <f t="shared" ca="1" si="5"/>
        <v>0</v>
      </c>
      <c r="AI20" s="39">
        <f t="shared" ca="1" si="5"/>
        <v>0</v>
      </c>
      <c r="AJ20" s="39">
        <f t="shared" ca="1" si="5"/>
        <v>0</v>
      </c>
      <c r="AK20" s="39">
        <f t="shared" ca="1" si="5"/>
        <v>0</v>
      </c>
      <c r="AL20" s="39">
        <f t="shared" ca="1" si="5"/>
        <v>0</v>
      </c>
      <c r="AM20" s="39">
        <f t="shared" ca="1" si="5"/>
        <v>0</v>
      </c>
      <c r="AN20" s="39">
        <f t="shared" ca="1" si="5"/>
        <v>0</v>
      </c>
      <c r="AO20" s="39">
        <f t="shared" ca="1" si="5"/>
        <v>0</v>
      </c>
      <c r="AP20" s="39">
        <f t="shared" ca="1" si="5"/>
        <v>0</v>
      </c>
      <c r="AQ20" s="39">
        <f t="shared" ca="1" si="5"/>
        <v>0</v>
      </c>
      <c r="AR20" s="39">
        <f t="shared" ca="1" si="5"/>
        <v>0</v>
      </c>
      <c r="AS20" s="39">
        <f t="shared" ca="1" si="5"/>
        <v>0</v>
      </c>
      <c r="AT20" s="39">
        <f t="shared" ca="1" si="5"/>
        <v>0</v>
      </c>
      <c r="AU20" s="39">
        <f t="shared" ca="1" si="5"/>
        <v>0</v>
      </c>
      <c r="AV20" s="39">
        <f t="shared" ca="1" si="5"/>
        <v>0</v>
      </c>
      <c r="AW20" s="64" t="str">
        <f>IF(C20="","",IFERROR(COUNTIFS(LT!$E$7:$E$3006,Funcionários!$C20,LT!$M$7:$M$3006,Funcionários!AW$7)+$BA20,0))</f>
        <v/>
      </c>
      <c r="AX20" s="64" t="str">
        <f>IF(D20="","",IFERROR(COUNTIFS(LT!$E$7:$E$3006,Funcionários!$C20,LT!$M$7:$M$3006,Funcionários!AX$7)+$BA20,0))</f>
        <v/>
      </c>
      <c r="AY20" s="64" t="str">
        <f>IF(E20="","",IFERROR(COUNTIFS(LT!$E$7:$E$3006,Funcionários!$C20,LT!$M$7:$M$3006,Funcionários!AY$7)+$BA20,0))</f>
        <v/>
      </c>
      <c r="AZ20" s="64" t="str">
        <f>IF(F20="","",IFERROR(COUNTIFS(LT!$E$7:$E$3006,Funcionários!$C20,LT!$M$7:$M$3006,Funcionários!AZ$7)+$BA20,0))</f>
        <v/>
      </c>
      <c r="BA20" s="77">
        <v>9.8800000000000103E-4</v>
      </c>
    </row>
    <row r="21" spans="3:53" ht="35.1" customHeight="1" thickTop="1" thickBot="1" x14ac:dyDescent="0.3">
      <c r="C21" s="46"/>
      <c r="D21" s="46"/>
      <c r="E21" s="46"/>
      <c r="F21" s="120"/>
      <c r="G21" s="120"/>
      <c r="H21" s="120"/>
      <c r="I21" s="120"/>
      <c r="J21" s="120"/>
      <c r="K21" s="120"/>
      <c r="L21" s="120"/>
      <c r="M21" s="76">
        <f t="shared" si="2"/>
        <v>0</v>
      </c>
      <c r="N21" s="39">
        <v>18</v>
      </c>
      <c r="O21" s="39" t="str">
        <f>IF(Equipe!C20=0,"",Equipe!C20)</f>
        <v>-</v>
      </c>
      <c r="P21" s="39" t="str">
        <f>IF(C21=0,"",IF(AND(F21="Não",#REF!="Não"),5,IF(OR(F21="Não",#REF!="não"),6,7)))</f>
        <v/>
      </c>
      <c r="Q21" s="39">
        <f t="shared" ca="1" si="3"/>
        <v>0</v>
      </c>
      <c r="R21" s="39">
        <f t="shared" ca="1" si="4"/>
        <v>0</v>
      </c>
      <c r="S21" s="39">
        <f t="shared" ca="1" si="4"/>
        <v>0</v>
      </c>
      <c r="T21" s="39">
        <f t="shared" ca="1" si="4"/>
        <v>0</v>
      </c>
      <c r="U21" s="39">
        <f t="shared" ca="1" si="4"/>
        <v>0</v>
      </c>
      <c r="V21" s="39">
        <f t="shared" ca="1" si="4"/>
        <v>0</v>
      </c>
      <c r="W21" s="39">
        <f t="shared" ca="1" si="4"/>
        <v>0</v>
      </c>
      <c r="X21" s="39">
        <f t="shared" ca="1" si="4"/>
        <v>0</v>
      </c>
      <c r="Y21" s="39">
        <f t="shared" ca="1" si="4"/>
        <v>0</v>
      </c>
      <c r="Z21" s="39">
        <f t="shared" ca="1" si="4"/>
        <v>0</v>
      </c>
      <c r="AA21" s="39">
        <f t="shared" ca="1" si="4"/>
        <v>0</v>
      </c>
      <c r="AB21" s="39">
        <f t="shared" ca="1" si="4"/>
        <v>0</v>
      </c>
      <c r="AC21" s="39">
        <f t="shared" ca="1" si="4"/>
        <v>0</v>
      </c>
      <c r="AD21" s="39">
        <f t="shared" ca="1" si="4"/>
        <v>0</v>
      </c>
      <c r="AE21" s="39">
        <f t="shared" ca="1" si="4"/>
        <v>0</v>
      </c>
      <c r="AF21" s="39">
        <f t="shared" ca="1" si="4"/>
        <v>0</v>
      </c>
      <c r="AG21" s="39">
        <f t="shared" ca="1" si="4"/>
        <v>0</v>
      </c>
      <c r="AH21" s="39">
        <f t="shared" ca="1" si="5"/>
        <v>0</v>
      </c>
      <c r="AI21" s="39">
        <f t="shared" ca="1" si="5"/>
        <v>0</v>
      </c>
      <c r="AJ21" s="39">
        <f t="shared" ca="1" si="5"/>
        <v>0</v>
      </c>
      <c r="AK21" s="39">
        <f t="shared" ca="1" si="5"/>
        <v>0</v>
      </c>
      <c r="AL21" s="39">
        <f t="shared" ca="1" si="5"/>
        <v>0</v>
      </c>
      <c r="AM21" s="39">
        <f t="shared" ca="1" si="5"/>
        <v>0</v>
      </c>
      <c r="AN21" s="39">
        <f t="shared" ca="1" si="5"/>
        <v>0</v>
      </c>
      <c r="AO21" s="39">
        <f t="shared" ca="1" si="5"/>
        <v>0</v>
      </c>
      <c r="AP21" s="39">
        <f t="shared" ca="1" si="5"/>
        <v>0</v>
      </c>
      <c r="AQ21" s="39">
        <f t="shared" ca="1" si="5"/>
        <v>0</v>
      </c>
      <c r="AR21" s="39">
        <f t="shared" ca="1" si="5"/>
        <v>0</v>
      </c>
      <c r="AS21" s="39">
        <f t="shared" ca="1" si="5"/>
        <v>0</v>
      </c>
      <c r="AT21" s="39">
        <f t="shared" ca="1" si="5"/>
        <v>0</v>
      </c>
      <c r="AU21" s="39">
        <f t="shared" ca="1" si="5"/>
        <v>0</v>
      </c>
      <c r="AV21" s="39">
        <f t="shared" ca="1" si="5"/>
        <v>0</v>
      </c>
      <c r="AW21" s="64" t="str">
        <f>IF(C21="","",IFERROR(COUNTIFS(LT!$E$7:$E$3006,Funcionários!$C21,LT!$M$7:$M$3006,Funcionários!AW$7)+$BA21,0))</f>
        <v/>
      </c>
      <c r="AX21" s="64" t="str">
        <f>IF(D21="","",IFERROR(COUNTIFS(LT!$E$7:$E$3006,Funcionários!$C21,LT!$M$7:$M$3006,Funcionários!AX$7)+$BA21,0))</f>
        <v/>
      </c>
      <c r="AY21" s="64" t="str">
        <f>IF(E21="","",IFERROR(COUNTIFS(LT!$E$7:$E$3006,Funcionários!$C21,LT!$M$7:$M$3006,Funcionários!AY$7)+$BA21,0))</f>
        <v/>
      </c>
      <c r="AZ21" s="64" t="str">
        <f>IF(F21="","",IFERROR(COUNTIFS(LT!$E$7:$E$3006,Funcionários!$C21,LT!$M$7:$M$3006,Funcionários!AZ$7)+$BA21,0))</f>
        <v/>
      </c>
      <c r="BA21" s="77">
        <v>9.870000000000009E-4</v>
      </c>
    </row>
    <row r="22" spans="3:53" ht="35.1" customHeight="1" thickTop="1" thickBot="1" x14ac:dyDescent="0.3">
      <c r="C22" s="46"/>
      <c r="D22" s="46"/>
      <c r="E22" s="46"/>
      <c r="F22" s="120"/>
      <c r="G22" s="120"/>
      <c r="H22" s="120"/>
      <c r="I22" s="120"/>
      <c r="J22" s="120"/>
      <c r="K22" s="120"/>
      <c r="L22" s="120"/>
      <c r="M22" s="76">
        <f t="shared" si="2"/>
        <v>0</v>
      </c>
      <c r="N22" s="39">
        <v>19</v>
      </c>
      <c r="O22" s="39" t="str">
        <f>IF(Equipe!C21=0,"",Equipe!C21)</f>
        <v>-</v>
      </c>
      <c r="P22" s="39" t="str">
        <f>IF(C22=0,"",IF(AND(F22="Não",#REF!="Não"),5,IF(OR(F22="Não",#REF!="não"),6,7)))</f>
        <v/>
      </c>
      <c r="Q22" s="39">
        <f t="shared" ca="1" si="3"/>
        <v>0</v>
      </c>
      <c r="R22" s="39">
        <f t="shared" ca="1" si="4"/>
        <v>0</v>
      </c>
      <c r="S22" s="39">
        <f t="shared" ca="1" si="4"/>
        <v>0</v>
      </c>
      <c r="T22" s="39">
        <f t="shared" ca="1" si="4"/>
        <v>0</v>
      </c>
      <c r="U22" s="39">
        <f t="shared" ca="1" si="4"/>
        <v>0</v>
      </c>
      <c r="V22" s="39">
        <f t="shared" ca="1" si="4"/>
        <v>0</v>
      </c>
      <c r="W22" s="39">
        <f t="shared" ca="1" si="4"/>
        <v>0</v>
      </c>
      <c r="X22" s="39">
        <f t="shared" ca="1" si="4"/>
        <v>0</v>
      </c>
      <c r="Y22" s="39">
        <f t="shared" ca="1" si="4"/>
        <v>0</v>
      </c>
      <c r="Z22" s="39">
        <f t="shared" ca="1" si="4"/>
        <v>0</v>
      </c>
      <c r="AA22" s="39">
        <f t="shared" ca="1" si="4"/>
        <v>0</v>
      </c>
      <c r="AB22" s="39">
        <f t="shared" ca="1" si="4"/>
        <v>0</v>
      </c>
      <c r="AC22" s="39">
        <f t="shared" ca="1" si="4"/>
        <v>0</v>
      </c>
      <c r="AD22" s="39">
        <f t="shared" ca="1" si="4"/>
        <v>0</v>
      </c>
      <c r="AE22" s="39">
        <f t="shared" ca="1" si="4"/>
        <v>0</v>
      </c>
      <c r="AF22" s="39">
        <f t="shared" ca="1" si="4"/>
        <v>0</v>
      </c>
      <c r="AG22" s="39">
        <f t="shared" ca="1" si="4"/>
        <v>0</v>
      </c>
      <c r="AH22" s="39">
        <f t="shared" ca="1" si="5"/>
        <v>0</v>
      </c>
      <c r="AI22" s="39">
        <f t="shared" ca="1" si="5"/>
        <v>0</v>
      </c>
      <c r="AJ22" s="39">
        <f t="shared" ca="1" si="5"/>
        <v>0</v>
      </c>
      <c r="AK22" s="39">
        <f t="shared" ca="1" si="5"/>
        <v>0</v>
      </c>
      <c r="AL22" s="39">
        <f t="shared" ca="1" si="5"/>
        <v>0</v>
      </c>
      <c r="AM22" s="39">
        <f t="shared" ca="1" si="5"/>
        <v>0</v>
      </c>
      <c r="AN22" s="39">
        <f t="shared" ca="1" si="5"/>
        <v>0</v>
      </c>
      <c r="AO22" s="39">
        <f t="shared" ca="1" si="5"/>
        <v>0</v>
      </c>
      <c r="AP22" s="39">
        <f t="shared" ca="1" si="5"/>
        <v>0</v>
      </c>
      <c r="AQ22" s="39">
        <f t="shared" ca="1" si="5"/>
        <v>0</v>
      </c>
      <c r="AR22" s="39">
        <f t="shared" ca="1" si="5"/>
        <v>0</v>
      </c>
      <c r="AS22" s="39">
        <f t="shared" ca="1" si="5"/>
        <v>0</v>
      </c>
      <c r="AT22" s="39">
        <f t="shared" ca="1" si="5"/>
        <v>0</v>
      </c>
      <c r="AU22" s="39">
        <f t="shared" ca="1" si="5"/>
        <v>0</v>
      </c>
      <c r="AV22" s="39">
        <f t="shared" ca="1" si="5"/>
        <v>0</v>
      </c>
      <c r="AW22" s="64" t="str">
        <f>IF(C22="","",IFERROR(COUNTIFS(LT!$E$7:$E$3006,Funcionários!$C22,LT!$M$7:$M$3006,Funcionários!AW$7)+$BA22,0))</f>
        <v/>
      </c>
      <c r="AX22" s="64" t="str">
        <f>IF(D22="","",IFERROR(COUNTIFS(LT!$E$7:$E$3006,Funcionários!$C22,LT!$M$7:$M$3006,Funcionários!AX$7)+$BA22,0))</f>
        <v/>
      </c>
      <c r="AY22" s="64" t="str">
        <f>IF(E22="","",IFERROR(COUNTIFS(LT!$E$7:$E$3006,Funcionários!$C22,LT!$M$7:$M$3006,Funcionários!AY$7)+$BA22,0))</f>
        <v/>
      </c>
      <c r="AZ22" s="64" t="str">
        <f>IF(F22="","",IFERROR(COUNTIFS(LT!$E$7:$E$3006,Funcionários!$C22,LT!$M$7:$M$3006,Funcionários!AZ$7)+$BA22,0))</f>
        <v/>
      </c>
      <c r="BA22" s="77">
        <v>9.8600000000000098E-4</v>
      </c>
    </row>
    <row r="23" spans="3:53" ht="35.1" customHeight="1" thickTop="1" thickBot="1" x14ac:dyDescent="0.3">
      <c r="C23" s="46"/>
      <c r="D23" s="46"/>
      <c r="E23" s="46"/>
      <c r="F23" s="120"/>
      <c r="G23" s="120"/>
      <c r="H23" s="120"/>
      <c r="I23" s="120"/>
      <c r="J23" s="120"/>
      <c r="K23" s="120"/>
      <c r="L23" s="120"/>
      <c r="M23" s="76">
        <f t="shared" si="2"/>
        <v>0</v>
      </c>
      <c r="N23" s="39">
        <v>20</v>
      </c>
      <c r="O23" s="39" t="str">
        <f>IF(Equipe!C22=0,"",Equipe!C22)</f>
        <v>-</v>
      </c>
      <c r="P23" s="39" t="str">
        <f>IF(C23=0,"",IF(AND(F23="Não",#REF!="Não"),5,IF(OR(F23="Não",#REF!="não"),6,7)))</f>
        <v/>
      </c>
      <c r="Q23" s="39">
        <f t="shared" ca="1" si="3"/>
        <v>0</v>
      </c>
      <c r="R23" s="39">
        <f t="shared" ca="1" si="4"/>
        <v>0</v>
      </c>
      <c r="S23" s="39">
        <f t="shared" ca="1" si="4"/>
        <v>0</v>
      </c>
      <c r="T23" s="39">
        <f t="shared" ca="1" si="4"/>
        <v>0</v>
      </c>
      <c r="U23" s="39">
        <f t="shared" ca="1" si="4"/>
        <v>0</v>
      </c>
      <c r="V23" s="39">
        <f t="shared" ca="1" si="4"/>
        <v>0</v>
      </c>
      <c r="W23" s="39">
        <f t="shared" ca="1" si="4"/>
        <v>0</v>
      </c>
      <c r="X23" s="39">
        <f t="shared" ca="1" si="4"/>
        <v>0</v>
      </c>
      <c r="Y23" s="39">
        <f t="shared" ca="1" si="4"/>
        <v>0</v>
      </c>
      <c r="Z23" s="39">
        <f t="shared" ca="1" si="4"/>
        <v>0</v>
      </c>
      <c r="AA23" s="39">
        <f t="shared" ca="1" si="4"/>
        <v>0</v>
      </c>
      <c r="AB23" s="39">
        <f t="shared" ca="1" si="4"/>
        <v>0</v>
      </c>
      <c r="AC23" s="39">
        <f t="shared" ca="1" si="4"/>
        <v>0</v>
      </c>
      <c r="AD23" s="39">
        <f t="shared" ca="1" si="4"/>
        <v>0</v>
      </c>
      <c r="AE23" s="39">
        <f t="shared" ca="1" si="4"/>
        <v>0</v>
      </c>
      <c r="AF23" s="39">
        <f t="shared" ca="1" si="4"/>
        <v>0</v>
      </c>
      <c r="AG23" s="39">
        <f t="shared" ca="1" si="4"/>
        <v>0</v>
      </c>
      <c r="AH23" s="39">
        <f t="shared" ca="1" si="5"/>
        <v>0</v>
      </c>
      <c r="AI23" s="39">
        <f t="shared" ca="1" si="5"/>
        <v>0</v>
      </c>
      <c r="AJ23" s="39">
        <f t="shared" ca="1" si="5"/>
        <v>0</v>
      </c>
      <c r="AK23" s="39">
        <f t="shared" ca="1" si="5"/>
        <v>0</v>
      </c>
      <c r="AL23" s="39">
        <f t="shared" ca="1" si="5"/>
        <v>0</v>
      </c>
      <c r="AM23" s="39">
        <f t="shared" ca="1" si="5"/>
        <v>0</v>
      </c>
      <c r="AN23" s="39">
        <f t="shared" ca="1" si="5"/>
        <v>0</v>
      </c>
      <c r="AO23" s="39">
        <f t="shared" ca="1" si="5"/>
        <v>0</v>
      </c>
      <c r="AP23" s="39">
        <f t="shared" ca="1" si="5"/>
        <v>0</v>
      </c>
      <c r="AQ23" s="39">
        <f t="shared" ca="1" si="5"/>
        <v>0</v>
      </c>
      <c r="AR23" s="39">
        <f t="shared" ca="1" si="5"/>
        <v>0</v>
      </c>
      <c r="AS23" s="39">
        <f t="shared" ca="1" si="5"/>
        <v>0</v>
      </c>
      <c r="AT23" s="39">
        <f t="shared" ca="1" si="5"/>
        <v>0</v>
      </c>
      <c r="AU23" s="39">
        <f t="shared" ca="1" si="5"/>
        <v>0</v>
      </c>
      <c r="AV23" s="39">
        <f t="shared" ca="1" si="5"/>
        <v>0</v>
      </c>
      <c r="AW23" s="64" t="str">
        <f>IF(C23="","",IFERROR(COUNTIFS(LT!$E$7:$E$3006,Funcionários!$C23,LT!$M$7:$M$3006,Funcionários!AW$7)+$BA23,0))</f>
        <v/>
      </c>
      <c r="AX23" s="64" t="str">
        <f>IF(D23="","",IFERROR(COUNTIFS(LT!$E$7:$E$3006,Funcionários!$C23,LT!$M$7:$M$3006,Funcionários!AX$7)+$BA23,0))</f>
        <v/>
      </c>
      <c r="AY23" s="64" t="str">
        <f>IF(E23="","",IFERROR(COUNTIFS(LT!$E$7:$E$3006,Funcionários!$C23,LT!$M$7:$M$3006,Funcionários!AY$7)+$BA23,0))</f>
        <v/>
      </c>
      <c r="AZ23" s="64" t="str">
        <f>IF(F23="","",IFERROR(COUNTIFS(LT!$E$7:$E$3006,Funcionários!$C23,LT!$M$7:$M$3006,Funcionários!AZ$7)+$BA23,0))</f>
        <v/>
      </c>
      <c r="BA23" s="77">
        <v>9.8500000000000107E-4</v>
      </c>
    </row>
    <row r="24" spans="3:53" ht="35.1" customHeight="1" thickTop="1" thickBot="1" x14ac:dyDescent="0.3">
      <c r="C24" s="46"/>
      <c r="D24" s="46"/>
      <c r="E24" s="46"/>
      <c r="F24" s="120"/>
      <c r="G24" s="120"/>
      <c r="H24" s="120"/>
      <c r="I24" s="120"/>
      <c r="J24" s="120"/>
      <c r="K24" s="120"/>
      <c r="L24" s="120"/>
      <c r="M24" s="76">
        <f t="shared" si="2"/>
        <v>0</v>
      </c>
      <c r="N24" s="39">
        <v>21</v>
      </c>
      <c r="O24" s="39" t="str">
        <f>IF(Equipe!C23=0,"",Equipe!C23)</f>
        <v>-</v>
      </c>
      <c r="P24" s="39" t="str">
        <f>IF(C24=0,"",IF(AND(F24="Não",#REF!="Não"),5,IF(OR(F24="Não",#REF!="não"),6,7)))</f>
        <v/>
      </c>
      <c r="Q24" s="39">
        <f t="shared" ca="1" si="3"/>
        <v>0</v>
      </c>
      <c r="R24" s="39">
        <f t="shared" ca="1" si="4"/>
        <v>0</v>
      </c>
      <c r="S24" s="39">
        <f t="shared" ca="1" si="4"/>
        <v>0</v>
      </c>
      <c r="T24" s="39">
        <f t="shared" ca="1" si="4"/>
        <v>0</v>
      </c>
      <c r="U24" s="39">
        <f t="shared" ca="1" si="4"/>
        <v>0</v>
      </c>
      <c r="V24" s="39">
        <f t="shared" ca="1" si="4"/>
        <v>0</v>
      </c>
      <c r="W24" s="39">
        <f t="shared" ca="1" si="4"/>
        <v>0</v>
      </c>
      <c r="X24" s="39">
        <f t="shared" ca="1" si="4"/>
        <v>0</v>
      </c>
      <c r="Y24" s="39">
        <f t="shared" ca="1" si="4"/>
        <v>0</v>
      </c>
      <c r="Z24" s="39">
        <f t="shared" ca="1" si="4"/>
        <v>0</v>
      </c>
      <c r="AA24" s="39">
        <f t="shared" ca="1" si="4"/>
        <v>0</v>
      </c>
      <c r="AB24" s="39">
        <f t="shared" ca="1" si="4"/>
        <v>0</v>
      </c>
      <c r="AC24" s="39">
        <f t="shared" ca="1" si="4"/>
        <v>0</v>
      </c>
      <c r="AD24" s="39">
        <f t="shared" ca="1" si="4"/>
        <v>0</v>
      </c>
      <c r="AE24" s="39">
        <f t="shared" ca="1" si="4"/>
        <v>0</v>
      </c>
      <c r="AF24" s="39">
        <f t="shared" ca="1" si="4"/>
        <v>0</v>
      </c>
      <c r="AG24" s="39">
        <f t="shared" ca="1" si="4"/>
        <v>0</v>
      </c>
      <c r="AH24" s="39">
        <f t="shared" ca="1" si="5"/>
        <v>0</v>
      </c>
      <c r="AI24" s="39">
        <f t="shared" ca="1" si="5"/>
        <v>0</v>
      </c>
      <c r="AJ24" s="39">
        <f t="shared" ca="1" si="5"/>
        <v>0</v>
      </c>
      <c r="AK24" s="39">
        <f t="shared" ca="1" si="5"/>
        <v>0</v>
      </c>
      <c r="AL24" s="39">
        <f t="shared" ca="1" si="5"/>
        <v>0</v>
      </c>
      <c r="AM24" s="39">
        <f t="shared" ca="1" si="5"/>
        <v>0</v>
      </c>
      <c r="AN24" s="39">
        <f t="shared" ca="1" si="5"/>
        <v>0</v>
      </c>
      <c r="AO24" s="39">
        <f t="shared" ca="1" si="5"/>
        <v>0</v>
      </c>
      <c r="AP24" s="39">
        <f t="shared" ca="1" si="5"/>
        <v>0</v>
      </c>
      <c r="AQ24" s="39">
        <f t="shared" ca="1" si="5"/>
        <v>0</v>
      </c>
      <c r="AR24" s="39">
        <f t="shared" ca="1" si="5"/>
        <v>0</v>
      </c>
      <c r="AS24" s="39">
        <f t="shared" ca="1" si="5"/>
        <v>0</v>
      </c>
      <c r="AT24" s="39">
        <f t="shared" ca="1" si="5"/>
        <v>0</v>
      </c>
      <c r="AU24" s="39">
        <f t="shared" ca="1" si="5"/>
        <v>0</v>
      </c>
      <c r="AV24" s="39">
        <f t="shared" ca="1" si="5"/>
        <v>0</v>
      </c>
      <c r="AW24" s="64" t="str">
        <f>IF(C24="","",IFERROR(COUNTIFS(LT!$E$7:$E$3006,Funcionários!$C24,LT!$M$7:$M$3006,Funcionários!AW$7)+$BA24,0))</f>
        <v/>
      </c>
      <c r="AX24" s="64" t="str">
        <f>IF(D24="","",IFERROR(COUNTIFS(LT!$E$7:$E$3006,Funcionários!$C24,LT!$M$7:$M$3006,Funcionários!AX$7)+$BA24,0))</f>
        <v/>
      </c>
      <c r="AY24" s="64" t="str">
        <f>IF(E24="","",IFERROR(COUNTIFS(LT!$E$7:$E$3006,Funcionários!$C24,LT!$M$7:$M$3006,Funcionários!AY$7)+$BA24,0))</f>
        <v/>
      </c>
      <c r="AZ24" s="64" t="str">
        <f>IF(F24="","",IFERROR(COUNTIFS(LT!$E$7:$E$3006,Funcionários!$C24,LT!$M$7:$M$3006,Funcionários!AZ$7)+$BA24,0))</f>
        <v/>
      </c>
      <c r="BA24" s="77">
        <v>9.8400000000000093E-4</v>
      </c>
    </row>
    <row r="25" spans="3:53" ht="35.1" customHeight="1" thickTop="1" thickBot="1" x14ac:dyDescent="0.3">
      <c r="C25" s="46"/>
      <c r="D25" s="46"/>
      <c r="E25" s="46"/>
      <c r="F25" s="120"/>
      <c r="G25" s="120"/>
      <c r="H25" s="120"/>
      <c r="I25" s="120"/>
      <c r="J25" s="120"/>
      <c r="K25" s="120"/>
      <c r="L25" s="120"/>
      <c r="M25" s="76">
        <f t="shared" si="2"/>
        <v>0</v>
      </c>
      <c r="N25" s="39">
        <v>22</v>
      </c>
      <c r="O25" s="39" t="str">
        <f>IF(Equipe!C24=0,"",Equipe!C24)</f>
        <v>-</v>
      </c>
      <c r="P25" s="39" t="str">
        <f>IF(C25=0,"",IF(AND(F25="Não",#REF!="Não"),5,IF(OR(F25="Não",#REF!="não"),6,7)))</f>
        <v/>
      </c>
      <c r="Q25" s="39">
        <f t="shared" ca="1" si="3"/>
        <v>0</v>
      </c>
      <c r="R25" s="39">
        <f t="shared" ca="1" si="4"/>
        <v>0</v>
      </c>
      <c r="S25" s="39">
        <f t="shared" ca="1" si="4"/>
        <v>0</v>
      </c>
      <c r="T25" s="39">
        <f t="shared" ca="1" si="4"/>
        <v>0</v>
      </c>
      <c r="U25" s="39">
        <f t="shared" ca="1" si="4"/>
        <v>0</v>
      </c>
      <c r="V25" s="39">
        <f t="shared" ca="1" si="4"/>
        <v>0</v>
      </c>
      <c r="W25" s="39">
        <f t="shared" ca="1" si="4"/>
        <v>0</v>
      </c>
      <c r="X25" s="39">
        <f t="shared" ca="1" si="4"/>
        <v>0</v>
      </c>
      <c r="Y25" s="39">
        <f t="shared" ca="1" si="4"/>
        <v>0</v>
      </c>
      <c r="Z25" s="39">
        <f t="shared" ca="1" si="4"/>
        <v>0</v>
      </c>
      <c r="AA25" s="39">
        <f t="shared" ca="1" si="4"/>
        <v>0</v>
      </c>
      <c r="AB25" s="39">
        <f t="shared" ca="1" si="4"/>
        <v>0</v>
      </c>
      <c r="AC25" s="39">
        <f t="shared" ca="1" si="4"/>
        <v>0</v>
      </c>
      <c r="AD25" s="39">
        <f t="shared" ca="1" si="4"/>
        <v>0</v>
      </c>
      <c r="AE25" s="39">
        <f t="shared" ca="1" si="4"/>
        <v>0</v>
      </c>
      <c r="AF25" s="39">
        <f t="shared" ca="1" si="4"/>
        <v>0</v>
      </c>
      <c r="AG25" s="39">
        <f t="shared" ca="1" si="4"/>
        <v>0</v>
      </c>
      <c r="AH25" s="39">
        <f t="shared" ca="1" si="5"/>
        <v>0</v>
      </c>
      <c r="AI25" s="39">
        <f t="shared" ca="1" si="5"/>
        <v>0</v>
      </c>
      <c r="AJ25" s="39">
        <f t="shared" ca="1" si="5"/>
        <v>0</v>
      </c>
      <c r="AK25" s="39">
        <f t="shared" ca="1" si="5"/>
        <v>0</v>
      </c>
      <c r="AL25" s="39">
        <f t="shared" ca="1" si="5"/>
        <v>0</v>
      </c>
      <c r="AM25" s="39">
        <f t="shared" ca="1" si="5"/>
        <v>0</v>
      </c>
      <c r="AN25" s="39">
        <f t="shared" ca="1" si="5"/>
        <v>0</v>
      </c>
      <c r="AO25" s="39">
        <f t="shared" ca="1" si="5"/>
        <v>0</v>
      </c>
      <c r="AP25" s="39">
        <f t="shared" ca="1" si="5"/>
        <v>0</v>
      </c>
      <c r="AQ25" s="39">
        <f t="shared" ca="1" si="5"/>
        <v>0</v>
      </c>
      <c r="AR25" s="39">
        <f t="shared" ca="1" si="5"/>
        <v>0</v>
      </c>
      <c r="AS25" s="39">
        <f t="shared" ca="1" si="5"/>
        <v>0</v>
      </c>
      <c r="AT25" s="39">
        <f t="shared" ca="1" si="5"/>
        <v>0</v>
      </c>
      <c r="AU25" s="39">
        <f t="shared" ca="1" si="5"/>
        <v>0</v>
      </c>
      <c r="AV25" s="39">
        <f t="shared" ca="1" si="5"/>
        <v>0</v>
      </c>
      <c r="AW25" s="64" t="str">
        <f>IF(C25="","",IFERROR(COUNTIFS(LT!$E$7:$E$3006,Funcionários!$C25,LT!$M$7:$M$3006,Funcionários!AW$7)+$BA25,0))</f>
        <v/>
      </c>
      <c r="AX25" s="64" t="str">
        <f>IF(D25="","",IFERROR(COUNTIFS(LT!$E$7:$E$3006,Funcionários!$C25,LT!$M$7:$M$3006,Funcionários!AX$7)+$BA25,0))</f>
        <v/>
      </c>
      <c r="AY25" s="64" t="str">
        <f>IF(E25="","",IFERROR(COUNTIFS(LT!$E$7:$E$3006,Funcionários!$C25,LT!$M$7:$M$3006,Funcionários!AY$7)+$BA25,0))</f>
        <v/>
      </c>
      <c r="AZ25" s="64" t="str">
        <f>IF(F25="","",IFERROR(COUNTIFS(LT!$E$7:$E$3006,Funcionários!$C25,LT!$M$7:$M$3006,Funcionários!AZ$7)+$BA25,0))</f>
        <v/>
      </c>
      <c r="BA25" s="77">
        <v>9.8300000000000102E-4</v>
      </c>
    </row>
    <row r="26" spans="3:53" ht="35.1" customHeight="1" thickTop="1" thickBot="1" x14ac:dyDescent="0.3">
      <c r="C26" s="46"/>
      <c r="D26" s="46"/>
      <c r="E26" s="46"/>
      <c r="F26" s="120"/>
      <c r="G26" s="120"/>
      <c r="H26" s="120"/>
      <c r="I26" s="120"/>
      <c r="J26" s="120"/>
      <c r="K26" s="120"/>
      <c r="L26" s="120"/>
      <c r="M26" s="76">
        <f t="shared" si="2"/>
        <v>0</v>
      </c>
      <c r="N26" s="39">
        <v>23</v>
      </c>
      <c r="O26" s="39" t="str">
        <f>IF(Equipe!C25=0,"",Equipe!C25)</f>
        <v>-</v>
      </c>
      <c r="P26" s="39" t="str">
        <f>IF(C26=0,"",IF(AND(F26="Não",#REF!="Não"),5,IF(OR(F26="Não",#REF!="não"),6,7)))</f>
        <v/>
      </c>
      <c r="Q26" s="39">
        <f t="shared" ca="1" si="3"/>
        <v>0</v>
      </c>
      <c r="R26" s="39">
        <f t="shared" ca="1" si="4"/>
        <v>0</v>
      </c>
      <c r="S26" s="39">
        <f t="shared" ca="1" si="4"/>
        <v>0</v>
      </c>
      <c r="T26" s="39">
        <f t="shared" ca="1" si="4"/>
        <v>0</v>
      </c>
      <c r="U26" s="39">
        <f t="shared" ca="1" si="4"/>
        <v>0</v>
      </c>
      <c r="V26" s="39">
        <f t="shared" ca="1" si="4"/>
        <v>0</v>
      </c>
      <c r="W26" s="39">
        <f t="shared" ca="1" si="4"/>
        <v>0</v>
      </c>
      <c r="X26" s="39">
        <f t="shared" ca="1" si="4"/>
        <v>0</v>
      </c>
      <c r="Y26" s="39">
        <f t="shared" ca="1" si="4"/>
        <v>0</v>
      </c>
      <c r="Z26" s="39">
        <f t="shared" ca="1" si="4"/>
        <v>0</v>
      </c>
      <c r="AA26" s="39">
        <f t="shared" ca="1" si="4"/>
        <v>0</v>
      </c>
      <c r="AB26" s="39">
        <f t="shared" ca="1" si="4"/>
        <v>0</v>
      </c>
      <c r="AC26" s="39">
        <f t="shared" ca="1" si="4"/>
        <v>0</v>
      </c>
      <c r="AD26" s="39">
        <f t="shared" ca="1" si="4"/>
        <v>0</v>
      </c>
      <c r="AE26" s="39">
        <f t="shared" ca="1" si="4"/>
        <v>0</v>
      </c>
      <c r="AF26" s="39">
        <f t="shared" ca="1" si="4"/>
        <v>0</v>
      </c>
      <c r="AG26" s="39">
        <f t="shared" ca="1" si="4"/>
        <v>0</v>
      </c>
      <c r="AH26" s="39">
        <f t="shared" ca="1" si="5"/>
        <v>0</v>
      </c>
      <c r="AI26" s="39">
        <f t="shared" ca="1" si="5"/>
        <v>0</v>
      </c>
      <c r="AJ26" s="39">
        <f t="shared" ca="1" si="5"/>
        <v>0</v>
      </c>
      <c r="AK26" s="39">
        <f t="shared" ca="1" si="5"/>
        <v>0</v>
      </c>
      <c r="AL26" s="39">
        <f t="shared" ca="1" si="5"/>
        <v>0</v>
      </c>
      <c r="AM26" s="39">
        <f t="shared" ca="1" si="5"/>
        <v>0</v>
      </c>
      <c r="AN26" s="39">
        <f t="shared" ca="1" si="5"/>
        <v>0</v>
      </c>
      <c r="AO26" s="39">
        <f t="shared" ca="1" si="5"/>
        <v>0</v>
      </c>
      <c r="AP26" s="39">
        <f t="shared" ca="1" si="5"/>
        <v>0</v>
      </c>
      <c r="AQ26" s="39">
        <f t="shared" ca="1" si="5"/>
        <v>0</v>
      </c>
      <c r="AR26" s="39">
        <f t="shared" ca="1" si="5"/>
        <v>0</v>
      </c>
      <c r="AS26" s="39">
        <f t="shared" ca="1" si="5"/>
        <v>0</v>
      </c>
      <c r="AT26" s="39">
        <f t="shared" ca="1" si="5"/>
        <v>0</v>
      </c>
      <c r="AU26" s="39">
        <f t="shared" ca="1" si="5"/>
        <v>0</v>
      </c>
      <c r="AV26" s="39">
        <f t="shared" ca="1" si="5"/>
        <v>0</v>
      </c>
      <c r="AW26" s="64" t="str">
        <f>IF(C26="","",IFERROR(COUNTIFS(LT!$E$7:$E$3006,Funcionários!$C26,LT!$M$7:$M$3006,Funcionários!AW$7)+$BA26,0))</f>
        <v/>
      </c>
      <c r="AX26" s="64" t="str">
        <f>IF(D26="","",IFERROR(COUNTIFS(LT!$E$7:$E$3006,Funcionários!$C26,LT!$M$7:$M$3006,Funcionários!AX$7)+$BA26,0))</f>
        <v/>
      </c>
      <c r="AY26" s="64" t="str">
        <f>IF(E26="","",IFERROR(COUNTIFS(LT!$E$7:$E$3006,Funcionários!$C26,LT!$M$7:$M$3006,Funcionários!AY$7)+$BA26,0))</f>
        <v/>
      </c>
      <c r="AZ26" s="64" t="str">
        <f>IF(F26="","",IFERROR(COUNTIFS(LT!$E$7:$E$3006,Funcionários!$C26,LT!$M$7:$M$3006,Funcionários!AZ$7)+$BA26,0))</f>
        <v/>
      </c>
      <c r="BA26" s="77">
        <v>9.8200000000000197E-4</v>
      </c>
    </row>
    <row r="27" spans="3:53" ht="35.1" customHeight="1" thickTop="1" thickBot="1" x14ac:dyDescent="0.3">
      <c r="C27" s="46"/>
      <c r="D27" s="46"/>
      <c r="E27" s="46"/>
      <c r="F27" s="120"/>
      <c r="G27" s="120"/>
      <c r="H27" s="120"/>
      <c r="I27" s="120"/>
      <c r="J27" s="120"/>
      <c r="K27" s="120"/>
      <c r="L27" s="120"/>
      <c r="M27" s="76">
        <f t="shared" si="2"/>
        <v>0</v>
      </c>
      <c r="N27" s="39">
        <v>24</v>
      </c>
      <c r="O27" s="39" t="str">
        <f>IF(Equipe!C26=0,"",Equipe!C26)</f>
        <v>-</v>
      </c>
      <c r="P27" s="39" t="str">
        <f>IF(C27=0,"",IF(AND(F27="Não",#REF!="Não"),5,IF(OR(F27="Não",#REF!="não"),6,7)))</f>
        <v/>
      </c>
      <c r="Q27" s="39">
        <f t="shared" ca="1" si="3"/>
        <v>0</v>
      </c>
      <c r="R27" s="39">
        <f t="shared" ca="1" si="4"/>
        <v>0</v>
      </c>
      <c r="S27" s="39">
        <f t="shared" ca="1" si="4"/>
        <v>0</v>
      </c>
      <c r="T27" s="39">
        <f t="shared" ca="1" si="4"/>
        <v>0</v>
      </c>
      <c r="U27" s="39">
        <f t="shared" ca="1" si="4"/>
        <v>0</v>
      </c>
      <c r="V27" s="39">
        <f t="shared" ca="1" si="4"/>
        <v>0</v>
      </c>
      <c r="W27" s="39">
        <f t="shared" ca="1" si="4"/>
        <v>0</v>
      </c>
      <c r="X27" s="39">
        <f t="shared" ca="1" si="4"/>
        <v>0</v>
      </c>
      <c r="Y27" s="39">
        <f t="shared" ca="1" si="4"/>
        <v>0</v>
      </c>
      <c r="Z27" s="39">
        <f t="shared" ca="1" si="4"/>
        <v>0</v>
      </c>
      <c r="AA27" s="39">
        <f t="shared" ca="1" si="4"/>
        <v>0</v>
      </c>
      <c r="AB27" s="39">
        <f t="shared" ca="1" si="4"/>
        <v>0</v>
      </c>
      <c r="AC27" s="39">
        <f t="shared" ca="1" si="4"/>
        <v>0</v>
      </c>
      <c r="AD27" s="39">
        <f t="shared" ca="1" si="4"/>
        <v>0</v>
      </c>
      <c r="AE27" s="39">
        <f t="shared" ca="1" si="4"/>
        <v>0</v>
      </c>
      <c r="AF27" s="39">
        <f t="shared" ca="1" si="4"/>
        <v>0</v>
      </c>
      <c r="AG27" s="39">
        <f t="shared" ca="1" si="4"/>
        <v>0</v>
      </c>
      <c r="AH27" s="39">
        <f t="shared" ca="1" si="5"/>
        <v>0</v>
      </c>
      <c r="AI27" s="39">
        <f t="shared" ca="1" si="5"/>
        <v>0</v>
      </c>
      <c r="AJ27" s="39">
        <f t="shared" ca="1" si="5"/>
        <v>0</v>
      </c>
      <c r="AK27" s="39">
        <f t="shared" ca="1" si="5"/>
        <v>0</v>
      </c>
      <c r="AL27" s="39">
        <f t="shared" ca="1" si="5"/>
        <v>0</v>
      </c>
      <c r="AM27" s="39">
        <f t="shared" ca="1" si="5"/>
        <v>0</v>
      </c>
      <c r="AN27" s="39">
        <f t="shared" ca="1" si="5"/>
        <v>0</v>
      </c>
      <c r="AO27" s="39">
        <f t="shared" ca="1" si="5"/>
        <v>0</v>
      </c>
      <c r="AP27" s="39">
        <f t="shared" ca="1" si="5"/>
        <v>0</v>
      </c>
      <c r="AQ27" s="39">
        <f t="shared" ca="1" si="5"/>
        <v>0</v>
      </c>
      <c r="AR27" s="39">
        <f t="shared" ca="1" si="5"/>
        <v>0</v>
      </c>
      <c r="AS27" s="39">
        <f t="shared" ca="1" si="5"/>
        <v>0</v>
      </c>
      <c r="AT27" s="39">
        <f t="shared" ca="1" si="5"/>
        <v>0</v>
      </c>
      <c r="AU27" s="39">
        <f t="shared" ca="1" si="5"/>
        <v>0</v>
      </c>
      <c r="AV27" s="39">
        <f t="shared" ca="1" si="5"/>
        <v>0</v>
      </c>
      <c r="AW27" s="64" t="str">
        <f>IF(C27="","",IFERROR(COUNTIFS(LT!$E$7:$E$3006,Funcionários!$C27,LT!$M$7:$M$3006,Funcionários!AW$7)+$BA27,0))</f>
        <v/>
      </c>
      <c r="AX27" s="64" t="str">
        <f>IF(D27="","",IFERROR(COUNTIFS(LT!$E$7:$E$3006,Funcionários!$C27,LT!$M$7:$M$3006,Funcionários!AX$7)+$BA27,0))</f>
        <v/>
      </c>
      <c r="AY27" s="64" t="str">
        <f>IF(E27="","",IFERROR(COUNTIFS(LT!$E$7:$E$3006,Funcionários!$C27,LT!$M$7:$M$3006,Funcionários!AY$7)+$BA27,0))</f>
        <v/>
      </c>
      <c r="AZ27" s="64" t="str">
        <f>IF(F27="","",IFERROR(COUNTIFS(LT!$E$7:$E$3006,Funcionários!$C27,LT!$M$7:$M$3006,Funcionários!AZ$7)+$BA27,0))</f>
        <v/>
      </c>
      <c r="BA27" s="77">
        <v>9.8100000000000205E-4</v>
      </c>
    </row>
    <row r="28" spans="3:53" ht="35.1" customHeight="1" thickTop="1" thickBot="1" x14ac:dyDescent="0.3">
      <c r="C28" s="46"/>
      <c r="D28" s="46"/>
      <c r="E28" s="46"/>
      <c r="F28" s="120"/>
      <c r="G28" s="120"/>
      <c r="H28" s="120"/>
      <c r="I28" s="120"/>
      <c r="J28" s="120"/>
      <c r="K28" s="120"/>
      <c r="L28" s="120"/>
      <c r="M28" s="76">
        <f t="shared" si="2"/>
        <v>0</v>
      </c>
      <c r="N28" s="39">
        <v>25</v>
      </c>
      <c r="O28" s="39" t="str">
        <f>IF(Equipe!C27=0,"",Equipe!C27)</f>
        <v>-</v>
      </c>
      <c r="P28" s="39" t="str">
        <f>IF(C28=0,"",IF(AND(F28="Não",#REF!="Não"),5,IF(OR(F28="Não",#REF!="não"),6,7)))</f>
        <v/>
      </c>
      <c r="Q28" s="39">
        <f t="shared" ca="1" si="3"/>
        <v>0</v>
      </c>
      <c r="R28" s="39">
        <f t="shared" ca="1" si="4"/>
        <v>0</v>
      </c>
      <c r="S28" s="39">
        <f t="shared" ca="1" si="4"/>
        <v>0</v>
      </c>
      <c r="T28" s="39">
        <f t="shared" ca="1" si="4"/>
        <v>0</v>
      </c>
      <c r="U28" s="39">
        <f t="shared" ca="1" si="4"/>
        <v>0</v>
      </c>
      <c r="V28" s="39">
        <f t="shared" ca="1" si="4"/>
        <v>0</v>
      </c>
      <c r="W28" s="39">
        <f t="shared" ca="1" si="4"/>
        <v>0</v>
      </c>
      <c r="X28" s="39">
        <f t="shared" ca="1" si="4"/>
        <v>0</v>
      </c>
      <c r="Y28" s="39">
        <f t="shared" ca="1" si="4"/>
        <v>0</v>
      </c>
      <c r="Z28" s="39">
        <f t="shared" ca="1" si="4"/>
        <v>0</v>
      </c>
      <c r="AA28" s="39">
        <f t="shared" ca="1" si="4"/>
        <v>0</v>
      </c>
      <c r="AB28" s="39">
        <f t="shared" ca="1" si="4"/>
        <v>0</v>
      </c>
      <c r="AC28" s="39">
        <f t="shared" ca="1" si="4"/>
        <v>0</v>
      </c>
      <c r="AD28" s="39">
        <f t="shared" ca="1" si="4"/>
        <v>0</v>
      </c>
      <c r="AE28" s="39">
        <f t="shared" ca="1" si="4"/>
        <v>0</v>
      </c>
      <c r="AF28" s="39">
        <f t="shared" ca="1" si="4"/>
        <v>0</v>
      </c>
      <c r="AG28" s="39">
        <f t="shared" ca="1" si="4"/>
        <v>0</v>
      </c>
      <c r="AH28" s="39">
        <f t="shared" ca="1" si="5"/>
        <v>0</v>
      </c>
      <c r="AI28" s="39">
        <f t="shared" ca="1" si="5"/>
        <v>0</v>
      </c>
      <c r="AJ28" s="39">
        <f t="shared" ca="1" si="5"/>
        <v>0</v>
      </c>
      <c r="AK28" s="39">
        <f t="shared" ca="1" si="5"/>
        <v>0</v>
      </c>
      <c r="AL28" s="39">
        <f t="shared" ca="1" si="5"/>
        <v>0</v>
      </c>
      <c r="AM28" s="39">
        <f t="shared" ca="1" si="5"/>
        <v>0</v>
      </c>
      <c r="AN28" s="39">
        <f t="shared" ca="1" si="5"/>
        <v>0</v>
      </c>
      <c r="AO28" s="39">
        <f t="shared" ca="1" si="5"/>
        <v>0</v>
      </c>
      <c r="AP28" s="39">
        <f t="shared" ca="1" si="5"/>
        <v>0</v>
      </c>
      <c r="AQ28" s="39">
        <f t="shared" ca="1" si="5"/>
        <v>0</v>
      </c>
      <c r="AR28" s="39">
        <f t="shared" ca="1" si="5"/>
        <v>0</v>
      </c>
      <c r="AS28" s="39">
        <f t="shared" ca="1" si="5"/>
        <v>0</v>
      </c>
      <c r="AT28" s="39">
        <f t="shared" ca="1" si="5"/>
        <v>0</v>
      </c>
      <c r="AU28" s="39">
        <f t="shared" ca="1" si="5"/>
        <v>0</v>
      </c>
      <c r="AV28" s="39">
        <f t="shared" ca="1" si="5"/>
        <v>0</v>
      </c>
      <c r="AW28" s="64" t="str">
        <f>IF(C28="","",IFERROR(COUNTIFS(LT!$E$7:$E$3006,Funcionários!$C28,LT!$M$7:$M$3006,Funcionários!AW$7)+$BA28,0))</f>
        <v/>
      </c>
      <c r="AX28" s="64" t="str">
        <f>IF(D28="","",IFERROR(COUNTIFS(LT!$E$7:$E$3006,Funcionários!$C28,LT!$M$7:$M$3006,Funcionários!AX$7)+$BA28,0))</f>
        <v/>
      </c>
      <c r="AY28" s="64" t="str">
        <f>IF(E28="","",IFERROR(COUNTIFS(LT!$E$7:$E$3006,Funcionários!$C28,LT!$M$7:$M$3006,Funcionários!AY$7)+$BA28,0))</f>
        <v/>
      </c>
      <c r="AZ28" s="64" t="str">
        <f>IF(F28="","",IFERROR(COUNTIFS(LT!$E$7:$E$3006,Funcionários!$C28,LT!$M$7:$M$3006,Funcionários!AZ$7)+$BA28,0))</f>
        <v/>
      </c>
      <c r="BA28" s="77">
        <v>9.8000000000000192E-4</v>
      </c>
    </row>
    <row r="29" spans="3:53" ht="35.1" customHeight="1" thickTop="1" thickBot="1" x14ac:dyDescent="0.3">
      <c r="C29" s="46"/>
      <c r="D29" s="46"/>
      <c r="E29" s="46"/>
      <c r="F29" s="120"/>
      <c r="G29" s="120"/>
      <c r="H29" s="120"/>
      <c r="I29" s="120"/>
      <c r="J29" s="120"/>
      <c r="K29" s="120"/>
      <c r="L29" s="120"/>
      <c r="M29" s="76">
        <f t="shared" si="2"/>
        <v>0</v>
      </c>
      <c r="N29" s="39">
        <v>26</v>
      </c>
      <c r="O29" s="39" t="str">
        <f>IF(Equipe!C28=0,"",Equipe!C28)</f>
        <v>-</v>
      </c>
      <c r="P29" s="39" t="str">
        <f>IF(C29=0,"",IF(AND(F29="Não",#REF!="Não"),5,IF(OR(F29="Não",#REF!="não"),6,7)))</f>
        <v/>
      </c>
      <c r="Q29" s="39">
        <f t="shared" ca="1" si="3"/>
        <v>0</v>
      </c>
      <c r="R29" s="39">
        <f t="shared" ca="1" si="4"/>
        <v>0</v>
      </c>
      <c r="S29" s="39">
        <f t="shared" ca="1" si="4"/>
        <v>0</v>
      </c>
      <c r="T29" s="39">
        <f t="shared" ca="1" si="4"/>
        <v>0</v>
      </c>
      <c r="U29" s="39">
        <f t="shared" ca="1" si="4"/>
        <v>0</v>
      </c>
      <c r="V29" s="39">
        <f t="shared" ca="1" si="4"/>
        <v>0</v>
      </c>
      <c r="W29" s="39">
        <f t="shared" ca="1" si="4"/>
        <v>0</v>
      </c>
      <c r="X29" s="39">
        <f t="shared" ca="1" si="4"/>
        <v>0</v>
      </c>
      <c r="Y29" s="39">
        <f t="shared" ca="1" si="4"/>
        <v>0</v>
      </c>
      <c r="Z29" s="39">
        <f t="shared" ca="1" si="4"/>
        <v>0</v>
      </c>
      <c r="AA29" s="39">
        <f t="shared" ca="1" si="4"/>
        <v>0</v>
      </c>
      <c r="AB29" s="39">
        <f t="shared" ca="1" si="4"/>
        <v>0</v>
      </c>
      <c r="AC29" s="39">
        <f t="shared" ca="1" si="4"/>
        <v>0</v>
      </c>
      <c r="AD29" s="39">
        <f t="shared" ca="1" si="4"/>
        <v>0</v>
      </c>
      <c r="AE29" s="39">
        <f t="shared" ca="1" si="4"/>
        <v>0</v>
      </c>
      <c r="AF29" s="39">
        <f t="shared" ca="1" si="4"/>
        <v>0</v>
      </c>
      <c r="AG29" s="39">
        <f t="shared" ca="1" si="4"/>
        <v>0</v>
      </c>
      <c r="AH29" s="39">
        <f t="shared" ca="1" si="5"/>
        <v>0</v>
      </c>
      <c r="AI29" s="39">
        <f t="shared" ca="1" si="5"/>
        <v>0</v>
      </c>
      <c r="AJ29" s="39">
        <f t="shared" ca="1" si="5"/>
        <v>0</v>
      </c>
      <c r="AK29" s="39">
        <f t="shared" ca="1" si="5"/>
        <v>0</v>
      </c>
      <c r="AL29" s="39">
        <f t="shared" ca="1" si="5"/>
        <v>0</v>
      </c>
      <c r="AM29" s="39">
        <f t="shared" ca="1" si="5"/>
        <v>0</v>
      </c>
      <c r="AN29" s="39">
        <f t="shared" ca="1" si="5"/>
        <v>0</v>
      </c>
      <c r="AO29" s="39">
        <f t="shared" ca="1" si="5"/>
        <v>0</v>
      </c>
      <c r="AP29" s="39">
        <f t="shared" ca="1" si="5"/>
        <v>0</v>
      </c>
      <c r="AQ29" s="39">
        <f t="shared" ca="1" si="5"/>
        <v>0</v>
      </c>
      <c r="AR29" s="39">
        <f t="shared" ca="1" si="5"/>
        <v>0</v>
      </c>
      <c r="AS29" s="39">
        <f t="shared" ca="1" si="5"/>
        <v>0</v>
      </c>
      <c r="AT29" s="39">
        <f t="shared" ca="1" si="5"/>
        <v>0</v>
      </c>
      <c r="AU29" s="39">
        <f t="shared" ca="1" si="5"/>
        <v>0</v>
      </c>
      <c r="AV29" s="39">
        <f t="shared" ca="1" si="5"/>
        <v>0</v>
      </c>
      <c r="AW29" s="64" t="str">
        <f>IF(C29="","",IFERROR(COUNTIFS(LT!$E$7:$E$3006,Funcionários!$C29,LT!$M$7:$M$3006,Funcionários!AW$7)+$BA29,0))</f>
        <v/>
      </c>
      <c r="AX29" s="64" t="str">
        <f>IF(D29="","",IFERROR(COUNTIFS(LT!$E$7:$E$3006,Funcionários!$C29,LT!$M$7:$M$3006,Funcionários!AX$7)+$BA29,0))</f>
        <v/>
      </c>
      <c r="AY29" s="64" t="str">
        <f>IF(E29="","",IFERROR(COUNTIFS(LT!$E$7:$E$3006,Funcionários!$C29,LT!$M$7:$M$3006,Funcionários!AY$7)+$BA29,0))</f>
        <v/>
      </c>
      <c r="AZ29" s="64" t="str">
        <f>IF(F29="","",IFERROR(COUNTIFS(LT!$E$7:$E$3006,Funcionários!$C29,LT!$M$7:$M$3006,Funcionários!AZ$7)+$BA29,0))</f>
        <v/>
      </c>
      <c r="BA29" s="77">
        <v>9.79000000000002E-4</v>
      </c>
    </row>
    <row r="30" spans="3:53" ht="35.1" customHeight="1" thickTop="1" thickBot="1" x14ac:dyDescent="0.3">
      <c r="C30" s="46"/>
      <c r="D30" s="46"/>
      <c r="E30" s="46"/>
      <c r="F30" s="120"/>
      <c r="G30" s="120"/>
      <c r="H30" s="120"/>
      <c r="I30" s="120"/>
      <c r="J30" s="120"/>
      <c r="K30" s="120"/>
      <c r="L30" s="120"/>
      <c r="M30" s="76">
        <f t="shared" si="2"/>
        <v>0</v>
      </c>
      <c r="N30" s="39">
        <v>27</v>
      </c>
      <c r="O30" s="39" t="str">
        <f>IF(Equipe!C29=0,"",Equipe!C29)</f>
        <v>-</v>
      </c>
      <c r="P30" s="39" t="str">
        <f>IF(C30=0,"",IF(AND(F30="Não",#REF!="Não"),5,IF(OR(F30="Não",#REF!="não"),6,7)))</f>
        <v/>
      </c>
      <c r="Q30" s="39">
        <f t="shared" ca="1" si="3"/>
        <v>0</v>
      </c>
      <c r="R30" s="39">
        <f t="shared" ca="1" si="4"/>
        <v>0</v>
      </c>
      <c r="S30" s="39">
        <f t="shared" ca="1" si="4"/>
        <v>0</v>
      </c>
      <c r="T30" s="39">
        <f t="shared" ca="1" si="4"/>
        <v>0</v>
      </c>
      <c r="U30" s="39">
        <f t="shared" ca="1" si="4"/>
        <v>0</v>
      </c>
      <c r="V30" s="39">
        <f t="shared" ca="1" si="4"/>
        <v>0</v>
      </c>
      <c r="W30" s="39">
        <f t="shared" ca="1" si="4"/>
        <v>0</v>
      </c>
      <c r="X30" s="39">
        <f t="shared" ca="1" si="4"/>
        <v>0</v>
      </c>
      <c r="Y30" s="39">
        <f t="shared" ca="1" si="4"/>
        <v>0</v>
      </c>
      <c r="Z30" s="39">
        <f t="shared" ca="1" si="4"/>
        <v>0</v>
      </c>
      <c r="AA30" s="39">
        <f t="shared" ca="1" si="4"/>
        <v>0</v>
      </c>
      <c r="AB30" s="39">
        <f t="shared" ca="1" si="4"/>
        <v>0</v>
      </c>
      <c r="AC30" s="39">
        <f t="shared" ca="1" si="4"/>
        <v>0</v>
      </c>
      <c r="AD30" s="39">
        <f t="shared" ca="1" si="4"/>
        <v>0</v>
      </c>
      <c r="AE30" s="39">
        <f t="shared" ca="1" si="4"/>
        <v>0</v>
      </c>
      <c r="AF30" s="39">
        <f t="shared" ca="1" si="4"/>
        <v>0</v>
      </c>
      <c r="AG30" s="39">
        <f t="shared" ca="1" si="4"/>
        <v>0</v>
      </c>
      <c r="AH30" s="39">
        <f t="shared" ca="1" si="5"/>
        <v>0</v>
      </c>
      <c r="AI30" s="39">
        <f t="shared" ca="1" si="5"/>
        <v>0</v>
      </c>
      <c r="AJ30" s="39">
        <f t="shared" ca="1" si="5"/>
        <v>0</v>
      </c>
      <c r="AK30" s="39">
        <f t="shared" ca="1" si="5"/>
        <v>0</v>
      </c>
      <c r="AL30" s="39">
        <f t="shared" ca="1" si="5"/>
        <v>0</v>
      </c>
      <c r="AM30" s="39">
        <f t="shared" ca="1" si="5"/>
        <v>0</v>
      </c>
      <c r="AN30" s="39">
        <f t="shared" ca="1" si="5"/>
        <v>0</v>
      </c>
      <c r="AO30" s="39">
        <f t="shared" ca="1" si="5"/>
        <v>0</v>
      </c>
      <c r="AP30" s="39">
        <f t="shared" ca="1" si="5"/>
        <v>0</v>
      </c>
      <c r="AQ30" s="39">
        <f t="shared" ca="1" si="5"/>
        <v>0</v>
      </c>
      <c r="AR30" s="39">
        <f t="shared" ca="1" si="5"/>
        <v>0</v>
      </c>
      <c r="AS30" s="39">
        <f t="shared" ca="1" si="5"/>
        <v>0</v>
      </c>
      <c r="AT30" s="39">
        <f t="shared" ca="1" si="5"/>
        <v>0</v>
      </c>
      <c r="AU30" s="39">
        <f t="shared" ca="1" si="5"/>
        <v>0</v>
      </c>
      <c r="AV30" s="39">
        <f t="shared" ca="1" si="5"/>
        <v>0</v>
      </c>
      <c r="AW30" s="64" t="str">
        <f>IF(C30="","",IFERROR(COUNTIFS(LT!$E$7:$E$3006,Funcionários!$C30,LT!$M$7:$M$3006,Funcionários!AW$7)+$BA30,0))</f>
        <v/>
      </c>
      <c r="AX30" s="64" t="str">
        <f>IF(D30="","",IFERROR(COUNTIFS(LT!$E$7:$E$3006,Funcionários!$C30,LT!$M$7:$M$3006,Funcionários!AX$7)+$BA30,0))</f>
        <v/>
      </c>
      <c r="AY30" s="64" t="str">
        <f>IF(E30="","",IFERROR(COUNTIFS(LT!$E$7:$E$3006,Funcionários!$C30,LT!$M$7:$M$3006,Funcionários!AY$7)+$BA30,0))</f>
        <v/>
      </c>
      <c r="AZ30" s="64" t="str">
        <f>IF(F30="","",IFERROR(COUNTIFS(LT!$E$7:$E$3006,Funcionários!$C30,LT!$M$7:$M$3006,Funcionários!AZ$7)+$BA30,0))</f>
        <v/>
      </c>
      <c r="BA30" s="77">
        <v>9.7800000000000209E-4</v>
      </c>
    </row>
    <row r="31" spans="3:53" ht="35.1" customHeight="1" thickTop="1" thickBot="1" x14ac:dyDescent="0.3">
      <c r="C31" s="46"/>
      <c r="D31" s="46"/>
      <c r="E31" s="46"/>
      <c r="F31" s="120"/>
      <c r="G31" s="120"/>
      <c r="H31" s="120"/>
      <c r="I31" s="120"/>
      <c r="J31" s="120"/>
      <c r="K31" s="120"/>
      <c r="L31" s="120"/>
      <c r="M31" s="76">
        <f t="shared" si="2"/>
        <v>0</v>
      </c>
      <c r="N31" s="39">
        <v>28</v>
      </c>
      <c r="O31" s="39" t="str">
        <f>IF(Equipe!C30=0,"",Equipe!C30)</f>
        <v>-</v>
      </c>
      <c r="P31" s="39" t="str">
        <f>IF(C31=0,"",IF(AND(F31="Não",#REF!="Não"),5,IF(OR(F31="Não",#REF!="não"),6,7)))</f>
        <v/>
      </c>
      <c r="Q31" s="39">
        <f t="shared" ca="1" si="3"/>
        <v>0</v>
      </c>
      <c r="R31" s="39">
        <f t="shared" ca="1" si="4"/>
        <v>0</v>
      </c>
      <c r="S31" s="39">
        <f t="shared" ca="1" si="4"/>
        <v>0</v>
      </c>
      <c r="T31" s="39">
        <f t="shared" ca="1" si="4"/>
        <v>0</v>
      </c>
      <c r="U31" s="39">
        <f t="shared" ca="1" si="4"/>
        <v>0</v>
      </c>
      <c r="V31" s="39">
        <f t="shared" ca="1" si="4"/>
        <v>0</v>
      </c>
      <c r="W31" s="39">
        <f t="shared" ca="1" si="4"/>
        <v>0</v>
      </c>
      <c r="X31" s="39">
        <f t="shared" ca="1" si="4"/>
        <v>0</v>
      </c>
      <c r="Y31" s="39">
        <f t="shared" ca="1" si="4"/>
        <v>0</v>
      </c>
      <c r="Z31" s="39">
        <f t="shared" ca="1" si="4"/>
        <v>0</v>
      </c>
      <c r="AA31" s="39">
        <f t="shared" ca="1" si="4"/>
        <v>0</v>
      </c>
      <c r="AB31" s="39">
        <f t="shared" ca="1" si="4"/>
        <v>0</v>
      </c>
      <c r="AC31" s="39">
        <f t="shared" ca="1" si="4"/>
        <v>0</v>
      </c>
      <c r="AD31" s="39">
        <f t="shared" ca="1" si="4"/>
        <v>0</v>
      </c>
      <c r="AE31" s="39">
        <f t="shared" ca="1" si="4"/>
        <v>0</v>
      </c>
      <c r="AF31" s="39">
        <f t="shared" ca="1" si="4"/>
        <v>0</v>
      </c>
      <c r="AG31" s="39">
        <f t="shared" ca="1" si="4"/>
        <v>0</v>
      </c>
      <c r="AH31" s="39">
        <f t="shared" ca="1" si="5"/>
        <v>0</v>
      </c>
      <c r="AI31" s="39">
        <f t="shared" ca="1" si="5"/>
        <v>0</v>
      </c>
      <c r="AJ31" s="39">
        <f t="shared" ca="1" si="5"/>
        <v>0</v>
      </c>
      <c r="AK31" s="39">
        <f t="shared" ca="1" si="5"/>
        <v>0</v>
      </c>
      <c r="AL31" s="39">
        <f t="shared" ca="1" si="5"/>
        <v>0</v>
      </c>
      <c r="AM31" s="39">
        <f t="shared" ca="1" si="5"/>
        <v>0</v>
      </c>
      <c r="AN31" s="39">
        <f t="shared" ca="1" si="5"/>
        <v>0</v>
      </c>
      <c r="AO31" s="39">
        <f t="shared" ca="1" si="5"/>
        <v>0</v>
      </c>
      <c r="AP31" s="39">
        <f t="shared" ca="1" si="5"/>
        <v>0</v>
      </c>
      <c r="AQ31" s="39">
        <f t="shared" ca="1" si="5"/>
        <v>0</v>
      </c>
      <c r="AR31" s="39">
        <f t="shared" ca="1" si="5"/>
        <v>0</v>
      </c>
      <c r="AS31" s="39">
        <f t="shared" ca="1" si="5"/>
        <v>0</v>
      </c>
      <c r="AT31" s="39">
        <f t="shared" ca="1" si="5"/>
        <v>0</v>
      </c>
      <c r="AU31" s="39">
        <f t="shared" ca="1" si="5"/>
        <v>0</v>
      </c>
      <c r="AV31" s="39">
        <f t="shared" ca="1" si="5"/>
        <v>0</v>
      </c>
      <c r="AW31" s="64" t="str">
        <f>IF(C31="","",IFERROR(COUNTIFS(LT!$E$7:$E$3006,Funcionários!$C31,LT!$M$7:$M$3006,Funcionários!AW$7)+$BA31,0))</f>
        <v/>
      </c>
      <c r="AX31" s="64" t="str">
        <f>IF(D31="","",IFERROR(COUNTIFS(LT!$E$7:$E$3006,Funcionários!$C31,LT!$M$7:$M$3006,Funcionários!AX$7)+$BA31,0))</f>
        <v/>
      </c>
      <c r="AY31" s="64" t="str">
        <f>IF(E31="","",IFERROR(COUNTIFS(LT!$E$7:$E$3006,Funcionários!$C31,LT!$M$7:$M$3006,Funcionários!AY$7)+$BA31,0))</f>
        <v/>
      </c>
      <c r="AZ31" s="64" t="str">
        <f>IF(F31="","",IFERROR(COUNTIFS(LT!$E$7:$E$3006,Funcionários!$C31,LT!$M$7:$M$3006,Funcionários!AZ$7)+$BA31,0))</f>
        <v/>
      </c>
      <c r="BA31" s="77">
        <v>9.7700000000000196E-4</v>
      </c>
    </row>
    <row r="32" spans="3:53" ht="35.1" customHeight="1" thickTop="1" thickBot="1" x14ac:dyDescent="0.3">
      <c r="C32" s="46"/>
      <c r="D32" s="46"/>
      <c r="E32" s="46"/>
      <c r="F32" s="120"/>
      <c r="G32" s="120"/>
      <c r="H32" s="120"/>
      <c r="I32" s="120"/>
      <c r="J32" s="120"/>
      <c r="K32" s="120"/>
      <c r="L32" s="120"/>
      <c r="M32" s="76">
        <f t="shared" si="2"/>
        <v>0</v>
      </c>
      <c r="N32" s="39">
        <v>29</v>
      </c>
      <c r="O32" s="39" t="str">
        <f>IF(Equipe!C31=0,"",Equipe!C31)</f>
        <v>-</v>
      </c>
      <c r="P32" s="39" t="str">
        <f>IF(C32=0,"",IF(AND(F32="Não",#REF!="Não"),5,IF(OR(F32="Não",#REF!="não"),6,7)))</f>
        <v/>
      </c>
      <c r="Q32" s="39">
        <f t="shared" ca="1" si="3"/>
        <v>0</v>
      </c>
      <c r="R32" s="39">
        <f t="shared" ca="1" si="4"/>
        <v>0</v>
      </c>
      <c r="S32" s="39">
        <f t="shared" ca="1" si="4"/>
        <v>0</v>
      </c>
      <c r="T32" s="39">
        <f t="shared" ca="1" si="4"/>
        <v>0</v>
      </c>
      <c r="U32" s="39">
        <f t="shared" ca="1" si="4"/>
        <v>0</v>
      </c>
      <c r="V32" s="39">
        <f t="shared" ca="1" si="4"/>
        <v>0</v>
      </c>
      <c r="W32" s="39">
        <f t="shared" ca="1" si="4"/>
        <v>0</v>
      </c>
      <c r="X32" s="39">
        <f t="shared" ca="1" si="4"/>
        <v>0</v>
      </c>
      <c r="Y32" s="39">
        <f t="shared" ref="Y32:AN33" ca="1" si="6">IF(ISERR(Y$5),0,IFERROR(HLOOKUP(Y$7,$F$4:$L$207,$N32,FALSE),0))</f>
        <v>0</v>
      </c>
      <c r="Z32" s="39">
        <f t="shared" ca="1" si="6"/>
        <v>0</v>
      </c>
      <c r="AA32" s="39">
        <f t="shared" ca="1" si="6"/>
        <v>0</v>
      </c>
      <c r="AB32" s="39">
        <f t="shared" ca="1" si="6"/>
        <v>0</v>
      </c>
      <c r="AC32" s="39">
        <f t="shared" ca="1" si="6"/>
        <v>0</v>
      </c>
      <c r="AD32" s="39">
        <f t="shared" ca="1" si="6"/>
        <v>0</v>
      </c>
      <c r="AE32" s="39">
        <f t="shared" ca="1" si="6"/>
        <v>0</v>
      </c>
      <c r="AF32" s="39">
        <f t="shared" ca="1" si="6"/>
        <v>0</v>
      </c>
      <c r="AG32" s="39">
        <f t="shared" ca="1" si="6"/>
        <v>0</v>
      </c>
      <c r="AH32" s="39">
        <f t="shared" ca="1" si="6"/>
        <v>0</v>
      </c>
      <c r="AI32" s="39">
        <f t="shared" ca="1" si="6"/>
        <v>0</v>
      </c>
      <c r="AJ32" s="39">
        <f t="shared" ca="1" si="6"/>
        <v>0</v>
      </c>
      <c r="AK32" s="39">
        <f t="shared" ca="1" si="6"/>
        <v>0</v>
      </c>
      <c r="AL32" s="39">
        <f t="shared" ca="1" si="6"/>
        <v>0</v>
      </c>
      <c r="AM32" s="39">
        <f t="shared" ca="1" si="6"/>
        <v>0</v>
      </c>
      <c r="AN32" s="39">
        <f t="shared" ca="1" si="6"/>
        <v>0</v>
      </c>
      <c r="AO32" s="39">
        <f t="shared" ca="1" si="5"/>
        <v>0</v>
      </c>
      <c r="AP32" s="39">
        <f t="shared" ca="1" si="5"/>
        <v>0</v>
      </c>
      <c r="AQ32" s="39">
        <f t="shared" ca="1" si="5"/>
        <v>0</v>
      </c>
      <c r="AR32" s="39">
        <f t="shared" ca="1" si="5"/>
        <v>0</v>
      </c>
      <c r="AS32" s="39">
        <f t="shared" ca="1" si="5"/>
        <v>0</v>
      </c>
      <c r="AT32" s="39">
        <f t="shared" ca="1" si="5"/>
        <v>0</v>
      </c>
      <c r="AU32" s="39">
        <f t="shared" ca="1" si="5"/>
        <v>0</v>
      </c>
      <c r="AV32" s="39">
        <f t="shared" ca="1" si="5"/>
        <v>0</v>
      </c>
      <c r="AW32" s="64" t="str">
        <f>IF(C32="","",IFERROR(COUNTIFS(LT!$E$7:$E$3006,Funcionários!$C32,LT!$M$7:$M$3006,Funcionários!AW$7)+$BA32,0))</f>
        <v/>
      </c>
      <c r="AX32" s="64" t="str">
        <f>IF(D32="","",IFERROR(COUNTIFS(LT!$E$7:$E$3006,Funcionários!$C32,LT!$M$7:$M$3006,Funcionários!AX$7)+$BA32,0))</f>
        <v/>
      </c>
      <c r="AY32" s="64" t="str">
        <f>IF(E32="","",IFERROR(COUNTIFS(LT!$E$7:$E$3006,Funcionários!$C32,LT!$M$7:$M$3006,Funcionários!AY$7)+$BA32,0))</f>
        <v/>
      </c>
      <c r="AZ32" s="64" t="str">
        <f>IF(F32="","",IFERROR(COUNTIFS(LT!$E$7:$E$3006,Funcionários!$C32,LT!$M$7:$M$3006,Funcionários!AZ$7)+$BA32,0))</f>
        <v/>
      </c>
      <c r="BA32" s="77">
        <v>9.7600000000000204E-4</v>
      </c>
    </row>
    <row r="33" spans="3:546" ht="35.1" customHeight="1" thickTop="1" thickBot="1" x14ac:dyDescent="0.3">
      <c r="C33" s="46"/>
      <c r="D33" s="46"/>
      <c r="E33" s="46"/>
      <c r="F33" s="120"/>
      <c r="G33" s="120"/>
      <c r="H33" s="120"/>
      <c r="I33" s="120"/>
      <c r="J33" s="120"/>
      <c r="K33" s="120"/>
      <c r="L33" s="120"/>
      <c r="M33" s="76">
        <f t="shared" si="2"/>
        <v>0</v>
      </c>
      <c r="N33" s="39">
        <v>30</v>
      </c>
      <c r="O33" s="39" t="str">
        <f>IF(Equipe!C32=0,"",Equipe!C32)</f>
        <v>-</v>
      </c>
      <c r="P33" s="39" t="str">
        <f>IF(C33=0,"",IF(AND(F33="Não",#REF!="Não"),5,IF(OR(F33="Não",#REF!="não"),6,7)))</f>
        <v/>
      </c>
      <c r="Q33" s="39">
        <f t="shared" ca="1" si="3"/>
        <v>0</v>
      </c>
      <c r="R33" s="39">
        <f t="shared" ref="R33:AG57" ca="1" si="7">IF(ISERR(R$5),0,IFERROR(HLOOKUP(R$7,$F$4:$L$207,$N33,FALSE),0))</f>
        <v>0</v>
      </c>
      <c r="S33" s="39">
        <f t="shared" ca="1" si="7"/>
        <v>0</v>
      </c>
      <c r="T33" s="39">
        <f t="shared" ca="1" si="7"/>
        <v>0</v>
      </c>
      <c r="U33" s="39">
        <f t="shared" ca="1" si="7"/>
        <v>0</v>
      </c>
      <c r="V33" s="39">
        <f t="shared" ca="1" si="7"/>
        <v>0</v>
      </c>
      <c r="W33" s="39">
        <f t="shared" ca="1" si="7"/>
        <v>0</v>
      </c>
      <c r="X33" s="39">
        <f t="shared" ca="1" si="7"/>
        <v>0</v>
      </c>
      <c r="Y33" s="39">
        <f t="shared" ca="1" si="7"/>
        <v>0</v>
      </c>
      <c r="Z33" s="39">
        <f t="shared" ca="1" si="7"/>
        <v>0</v>
      </c>
      <c r="AA33" s="39">
        <f t="shared" ca="1" si="7"/>
        <v>0</v>
      </c>
      <c r="AB33" s="39">
        <f t="shared" ca="1" si="7"/>
        <v>0</v>
      </c>
      <c r="AC33" s="39">
        <f t="shared" ca="1" si="7"/>
        <v>0</v>
      </c>
      <c r="AD33" s="39">
        <f t="shared" ca="1" si="7"/>
        <v>0</v>
      </c>
      <c r="AE33" s="39">
        <f t="shared" ca="1" si="7"/>
        <v>0</v>
      </c>
      <c r="AF33" s="39">
        <f t="shared" ca="1" si="7"/>
        <v>0</v>
      </c>
      <c r="AG33" s="39">
        <f t="shared" ca="1" si="7"/>
        <v>0</v>
      </c>
      <c r="AH33" s="39">
        <f t="shared" ca="1" si="6"/>
        <v>0</v>
      </c>
      <c r="AI33" s="39">
        <f t="shared" ca="1" si="6"/>
        <v>0</v>
      </c>
      <c r="AJ33" s="39">
        <f t="shared" ca="1" si="6"/>
        <v>0</v>
      </c>
      <c r="AK33" s="39">
        <f t="shared" ca="1" si="6"/>
        <v>0</v>
      </c>
      <c r="AL33" s="39">
        <f t="shared" ca="1" si="6"/>
        <v>0</v>
      </c>
      <c r="AM33" s="39">
        <f t="shared" ca="1" si="6"/>
        <v>0</v>
      </c>
      <c r="AN33" s="39">
        <f t="shared" ca="1" si="6"/>
        <v>0</v>
      </c>
      <c r="AO33" s="39">
        <f t="shared" ca="1" si="5"/>
        <v>0</v>
      </c>
      <c r="AP33" s="39">
        <f t="shared" ca="1" si="5"/>
        <v>0</v>
      </c>
      <c r="AQ33" s="39">
        <f t="shared" ca="1" si="5"/>
        <v>0</v>
      </c>
      <c r="AR33" s="39">
        <f t="shared" ca="1" si="5"/>
        <v>0</v>
      </c>
      <c r="AS33" s="39">
        <f t="shared" ca="1" si="5"/>
        <v>0</v>
      </c>
      <c r="AT33" s="39">
        <f t="shared" ca="1" si="5"/>
        <v>0</v>
      </c>
      <c r="AU33" s="39">
        <f t="shared" ca="1" si="5"/>
        <v>0</v>
      </c>
      <c r="AV33" s="39">
        <f t="shared" ref="S33:AV42" ca="1" si="8">IF(ISERR(AV$5),0,IFERROR(HLOOKUP(AV$7,$F$4:$L$207,$N33,FALSE),0))</f>
        <v>0</v>
      </c>
      <c r="AW33" s="64" t="str">
        <f>IF(C33="","",IFERROR(COUNTIFS(LT!$E$7:$E$3006,Funcionários!$C33,LT!$M$7:$M$3006,Funcionários!AW$7)+$BA33,0))</f>
        <v/>
      </c>
      <c r="AX33" s="64" t="str">
        <f>IF(D33="","",IFERROR(COUNTIFS(LT!$E$7:$E$3006,Funcionários!$C33,LT!$M$7:$M$3006,Funcionários!AX$7)+$BA33,0))</f>
        <v/>
      </c>
      <c r="AY33" s="64" t="str">
        <f>IF(E33="","",IFERROR(COUNTIFS(LT!$E$7:$E$3006,Funcionários!$C33,LT!$M$7:$M$3006,Funcionários!AY$7)+$BA33,0))</f>
        <v/>
      </c>
      <c r="AZ33" s="64" t="str">
        <f>IF(F33="","",IFERROR(COUNTIFS(LT!$E$7:$E$3006,Funcionários!$C33,LT!$M$7:$M$3006,Funcionários!AZ$7)+$BA33,0))</f>
        <v/>
      </c>
      <c r="BA33" s="77">
        <v>9.7500000000000202E-4</v>
      </c>
    </row>
    <row r="34" spans="3:546" ht="35.1" customHeight="1" thickTop="1" thickBot="1" x14ac:dyDescent="0.3">
      <c r="C34" s="46"/>
      <c r="D34" s="46"/>
      <c r="E34" s="46"/>
      <c r="F34" s="120"/>
      <c r="G34" s="120"/>
      <c r="H34" s="120"/>
      <c r="I34" s="120"/>
      <c r="J34" s="120"/>
      <c r="K34" s="120"/>
      <c r="L34" s="120"/>
      <c r="M34" s="76">
        <f t="shared" si="2"/>
        <v>0</v>
      </c>
      <c r="N34" s="39">
        <v>31</v>
      </c>
      <c r="O34" s="39" t="str">
        <f>IF(Equipe!C33=0,"",Equipe!C33)</f>
        <v>-</v>
      </c>
      <c r="P34" s="39" t="str">
        <f>IF(C34=0,"",IF(AND(F34="Não",#REF!="Não"),5,IF(OR(F34="Não",#REF!="não"),6,7)))</f>
        <v/>
      </c>
      <c r="Q34" s="39">
        <f t="shared" ca="1" si="3"/>
        <v>0</v>
      </c>
      <c r="R34" s="39">
        <f t="shared" ca="1" si="7"/>
        <v>0</v>
      </c>
      <c r="S34" s="39">
        <f t="shared" ca="1" si="8"/>
        <v>0</v>
      </c>
      <c r="T34" s="39">
        <f t="shared" ca="1" si="8"/>
        <v>0</v>
      </c>
      <c r="U34" s="39">
        <f t="shared" ca="1" si="8"/>
        <v>0</v>
      </c>
      <c r="V34" s="39">
        <f t="shared" ca="1" si="8"/>
        <v>0</v>
      </c>
      <c r="W34" s="39">
        <f t="shared" ca="1" si="8"/>
        <v>0</v>
      </c>
      <c r="X34" s="39">
        <f t="shared" ca="1" si="8"/>
        <v>0</v>
      </c>
      <c r="Y34" s="39">
        <f t="shared" ca="1" si="8"/>
        <v>0</v>
      </c>
      <c r="Z34" s="39">
        <f t="shared" ca="1" si="8"/>
        <v>0</v>
      </c>
      <c r="AA34" s="39">
        <f t="shared" ca="1" si="8"/>
        <v>0</v>
      </c>
      <c r="AB34" s="39">
        <f t="shared" ca="1" si="8"/>
        <v>0</v>
      </c>
      <c r="AC34" s="39">
        <f t="shared" ca="1" si="8"/>
        <v>0</v>
      </c>
      <c r="AD34" s="39">
        <f t="shared" ca="1" si="8"/>
        <v>0</v>
      </c>
      <c r="AE34" s="39">
        <f t="shared" ca="1" si="8"/>
        <v>0</v>
      </c>
      <c r="AF34" s="39">
        <f t="shared" ca="1" si="8"/>
        <v>0</v>
      </c>
      <c r="AG34" s="39">
        <f t="shared" ca="1" si="8"/>
        <v>0</v>
      </c>
      <c r="AH34" s="39">
        <f t="shared" ca="1" si="8"/>
        <v>0</v>
      </c>
      <c r="AI34" s="39">
        <f t="shared" ca="1" si="8"/>
        <v>0</v>
      </c>
      <c r="AJ34" s="39">
        <f t="shared" ca="1" si="8"/>
        <v>0</v>
      </c>
      <c r="AK34" s="39">
        <f t="shared" ca="1" si="8"/>
        <v>0</v>
      </c>
      <c r="AL34" s="39">
        <f t="shared" ca="1" si="8"/>
        <v>0</v>
      </c>
      <c r="AM34" s="39">
        <f t="shared" ca="1" si="8"/>
        <v>0</v>
      </c>
      <c r="AN34" s="39">
        <f t="shared" ca="1" si="8"/>
        <v>0</v>
      </c>
      <c r="AO34" s="39">
        <f t="shared" ca="1" si="8"/>
        <v>0</v>
      </c>
      <c r="AP34" s="39">
        <f t="shared" ca="1" si="8"/>
        <v>0</v>
      </c>
      <c r="AQ34" s="39">
        <f t="shared" ca="1" si="8"/>
        <v>0</v>
      </c>
      <c r="AR34" s="39">
        <f t="shared" ca="1" si="8"/>
        <v>0</v>
      </c>
      <c r="AS34" s="39">
        <f t="shared" ca="1" si="8"/>
        <v>0</v>
      </c>
      <c r="AT34" s="39">
        <f t="shared" ca="1" si="8"/>
        <v>0</v>
      </c>
      <c r="AU34" s="39">
        <f t="shared" ca="1" si="8"/>
        <v>0</v>
      </c>
      <c r="AV34" s="39">
        <f t="shared" ca="1" si="8"/>
        <v>0</v>
      </c>
      <c r="AW34" s="64" t="str">
        <f>IF(C34="","",IFERROR(COUNTIFS(LT!$E$7:$E$3006,Funcionários!$C34,LT!$M$7:$M$3006,Funcionários!AW$7)+$BA34,0))</f>
        <v/>
      </c>
      <c r="AX34" s="64" t="str">
        <f>IF(D34="","",IFERROR(COUNTIFS(LT!$E$7:$E$3006,Funcionários!$C34,LT!$M$7:$M$3006,Funcionários!AX$7)+$BA34,0))</f>
        <v/>
      </c>
      <c r="AY34" s="64" t="str">
        <f>IF(E34="","",IFERROR(COUNTIFS(LT!$E$7:$E$3006,Funcionários!$C34,LT!$M$7:$M$3006,Funcionários!AY$7)+$BA34,0))</f>
        <v/>
      </c>
      <c r="AZ34" s="64" t="str">
        <f>IF(F34="","",IFERROR(COUNTIFS(LT!$E$7:$E$3006,Funcionários!$C34,LT!$M$7:$M$3006,Funcionários!AZ$7)+$BA34,0))</f>
        <v/>
      </c>
      <c r="BA34" s="77">
        <v>9.7400000000000199E-4</v>
      </c>
    </row>
    <row r="35" spans="3:546" ht="35.1" customHeight="1" thickTop="1" thickBot="1" x14ac:dyDescent="0.3">
      <c r="C35" s="46"/>
      <c r="D35" s="46"/>
      <c r="E35" s="46"/>
      <c r="F35" s="120"/>
      <c r="G35" s="120"/>
      <c r="H35" s="120"/>
      <c r="I35" s="120"/>
      <c r="J35" s="120"/>
      <c r="K35" s="120"/>
      <c r="L35" s="120"/>
      <c r="M35" s="76">
        <f t="shared" si="2"/>
        <v>0</v>
      </c>
      <c r="N35" s="39">
        <v>32</v>
      </c>
      <c r="O35" s="39" t="str">
        <f>IF(Equipe!C34=0,"",Equipe!C34)</f>
        <v>-</v>
      </c>
      <c r="P35" s="39" t="str">
        <f>IF(C35=0,"",IF(AND(F35="Não",#REF!="Não"),5,IF(OR(F35="Não",#REF!="não"),6,7)))</f>
        <v/>
      </c>
      <c r="Q35" s="39">
        <f t="shared" ca="1" si="3"/>
        <v>0</v>
      </c>
      <c r="R35" s="39">
        <f t="shared" ca="1" si="7"/>
        <v>0</v>
      </c>
      <c r="S35" s="39">
        <f t="shared" ca="1" si="8"/>
        <v>0</v>
      </c>
      <c r="T35" s="39">
        <f t="shared" ca="1" si="8"/>
        <v>0</v>
      </c>
      <c r="U35" s="39">
        <f t="shared" ca="1" si="8"/>
        <v>0</v>
      </c>
      <c r="V35" s="39">
        <f t="shared" ca="1" si="8"/>
        <v>0</v>
      </c>
      <c r="W35" s="39">
        <f t="shared" ca="1" si="8"/>
        <v>0</v>
      </c>
      <c r="X35" s="39">
        <f t="shared" ca="1" si="8"/>
        <v>0</v>
      </c>
      <c r="Y35" s="39">
        <f t="shared" ca="1" si="8"/>
        <v>0</v>
      </c>
      <c r="Z35" s="39">
        <f t="shared" ca="1" si="8"/>
        <v>0</v>
      </c>
      <c r="AA35" s="39">
        <f t="shared" ca="1" si="8"/>
        <v>0</v>
      </c>
      <c r="AB35" s="39">
        <f t="shared" ca="1" si="8"/>
        <v>0</v>
      </c>
      <c r="AC35" s="39">
        <f t="shared" ca="1" si="8"/>
        <v>0</v>
      </c>
      <c r="AD35" s="39">
        <f t="shared" ca="1" si="8"/>
        <v>0</v>
      </c>
      <c r="AE35" s="39">
        <f t="shared" ca="1" si="8"/>
        <v>0</v>
      </c>
      <c r="AF35" s="39">
        <f t="shared" ca="1" si="8"/>
        <v>0</v>
      </c>
      <c r="AG35" s="39">
        <f t="shared" ca="1" si="8"/>
        <v>0</v>
      </c>
      <c r="AH35" s="39">
        <f t="shared" ca="1" si="8"/>
        <v>0</v>
      </c>
      <c r="AI35" s="39">
        <f t="shared" ca="1" si="8"/>
        <v>0</v>
      </c>
      <c r="AJ35" s="39">
        <f t="shared" ca="1" si="8"/>
        <v>0</v>
      </c>
      <c r="AK35" s="39">
        <f t="shared" ca="1" si="8"/>
        <v>0</v>
      </c>
      <c r="AL35" s="39">
        <f t="shared" ca="1" si="8"/>
        <v>0</v>
      </c>
      <c r="AM35" s="39">
        <f t="shared" ca="1" si="8"/>
        <v>0</v>
      </c>
      <c r="AN35" s="39">
        <f t="shared" ca="1" si="8"/>
        <v>0</v>
      </c>
      <c r="AO35" s="39">
        <f t="shared" ca="1" si="8"/>
        <v>0</v>
      </c>
      <c r="AP35" s="39">
        <f t="shared" ca="1" si="8"/>
        <v>0</v>
      </c>
      <c r="AQ35" s="39">
        <f t="shared" ca="1" si="8"/>
        <v>0</v>
      </c>
      <c r="AR35" s="39">
        <f t="shared" ca="1" si="8"/>
        <v>0</v>
      </c>
      <c r="AS35" s="39">
        <f t="shared" ca="1" si="8"/>
        <v>0</v>
      </c>
      <c r="AT35" s="39">
        <f t="shared" ca="1" si="8"/>
        <v>0</v>
      </c>
      <c r="AU35" s="39">
        <f t="shared" ca="1" si="8"/>
        <v>0</v>
      </c>
      <c r="AV35" s="39">
        <f t="shared" ca="1" si="8"/>
        <v>0</v>
      </c>
      <c r="AW35" s="64" t="str">
        <f>IF(C35="","",IFERROR(COUNTIFS(LT!$E$7:$E$3006,Funcionários!$C35,LT!$M$7:$M$3006,Funcionários!AW$7)+$BA35,0))</f>
        <v/>
      </c>
      <c r="AX35" s="64" t="str">
        <f>IF(D35="","",IFERROR(COUNTIFS(LT!$E$7:$E$3006,Funcionários!$C35,LT!$M$7:$M$3006,Funcionários!AX$7)+$BA35,0))</f>
        <v/>
      </c>
      <c r="AY35" s="64" t="str">
        <f>IF(E35="","",IFERROR(COUNTIFS(LT!$E$7:$E$3006,Funcionários!$C35,LT!$M$7:$M$3006,Funcionários!AY$7)+$BA35,0))</f>
        <v/>
      </c>
      <c r="AZ35" s="64" t="str">
        <f>IF(F35="","",IFERROR(COUNTIFS(LT!$E$7:$E$3006,Funcionários!$C35,LT!$M$7:$M$3006,Funcionários!AZ$7)+$BA35,0))</f>
        <v/>
      </c>
      <c r="BA35" s="77">
        <v>9.7300000000000197E-4</v>
      </c>
    </row>
    <row r="36" spans="3:546" ht="35.1" customHeight="1" thickTop="1" thickBot="1" x14ac:dyDescent="0.3">
      <c r="C36" s="46"/>
      <c r="D36" s="46"/>
      <c r="E36" s="46"/>
      <c r="F36" s="120"/>
      <c r="G36" s="120"/>
      <c r="H36" s="120"/>
      <c r="I36" s="120"/>
      <c r="J36" s="120"/>
      <c r="K36" s="120"/>
      <c r="L36" s="120"/>
      <c r="M36" s="76">
        <f t="shared" si="2"/>
        <v>0</v>
      </c>
      <c r="N36" s="39">
        <v>33</v>
      </c>
      <c r="O36" s="39" t="str">
        <f>IF(Equipe!C35=0,"",Equipe!C35)</f>
        <v>-</v>
      </c>
      <c r="P36" s="39" t="str">
        <f>IF(C36=0,"",IF(AND(F36="Não",#REF!="Não"),5,IF(OR(F36="Não",#REF!="não"),6,7)))</f>
        <v/>
      </c>
      <c r="Q36" s="39">
        <f t="shared" ca="1" si="3"/>
        <v>0</v>
      </c>
      <c r="R36" s="39">
        <f t="shared" ca="1" si="7"/>
        <v>0</v>
      </c>
      <c r="S36" s="39">
        <f t="shared" ca="1" si="8"/>
        <v>0</v>
      </c>
      <c r="T36" s="39">
        <f t="shared" ca="1" si="8"/>
        <v>0</v>
      </c>
      <c r="U36" s="39">
        <f t="shared" ca="1" si="8"/>
        <v>0</v>
      </c>
      <c r="V36" s="39">
        <f t="shared" ca="1" si="8"/>
        <v>0</v>
      </c>
      <c r="W36" s="39">
        <f t="shared" ca="1" si="8"/>
        <v>0</v>
      </c>
      <c r="X36" s="39">
        <f t="shared" ca="1" si="8"/>
        <v>0</v>
      </c>
      <c r="Y36" s="39">
        <f t="shared" ca="1" si="8"/>
        <v>0</v>
      </c>
      <c r="Z36" s="39">
        <f t="shared" ca="1" si="8"/>
        <v>0</v>
      </c>
      <c r="AA36" s="39">
        <f t="shared" ca="1" si="8"/>
        <v>0</v>
      </c>
      <c r="AB36" s="39">
        <f t="shared" ca="1" si="8"/>
        <v>0</v>
      </c>
      <c r="AC36" s="39">
        <f t="shared" ca="1" si="8"/>
        <v>0</v>
      </c>
      <c r="AD36" s="39">
        <f t="shared" ca="1" si="8"/>
        <v>0</v>
      </c>
      <c r="AE36" s="39">
        <f t="shared" ca="1" si="8"/>
        <v>0</v>
      </c>
      <c r="AF36" s="39">
        <f t="shared" ca="1" si="8"/>
        <v>0</v>
      </c>
      <c r="AG36" s="39">
        <f t="shared" ca="1" si="8"/>
        <v>0</v>
      </c>
      <c r="AH36" s="39">
        <f t="shared" ca="1" si="8"/>
        <v>0</v>
      </c>
      <c r="AI36" s="39">
        <f t="shared" ca="1" si="8"/>
        <v>0</v>
      </c>
      <c r="AJ36" s="39">
        <f t="shared" ca="1" si="8"/>
        <v>0</v>
      </c>
      <c r="AK36" s="39">
        <f t="shared" ca="1" si="8"/>
        <v>0</v>
      </c>
      <c r="AL36" s="39">
        <f t="shared" ca="1" si="8"/>
        <v>0</v>
      </c>
      <c r="AM36" s="39">
        <f t="shared" ca="1" si="8"/>
        <v>0</v>
      </c>
      <c r="AN36" s="39">
        <f t="shared" ca="1" si="8"/>
        <v>0</v>
      </c>
      <c r="AO36" s="39">
        <f t="shared" ca="1" si="8"/>
        <v>0</v>
      </c>
      <c r="AP36" s="39">
        <f t="shared" ca="1" si="8"/>
        <v>0</v>
      </c>
      <c r="AQ36" s="39">
        <f t="shared" ca="1" si="8"/>
        <v>0</v>
      </c>
      <c r="AR36" s="39">
        <f t="shared" ca="1" si="8"/>
        <v>0</v>
      </c>
      <c r="AS36" s="39">
        <f t="shared" ca="1" si="8"/>
        <v>0</v>
      </c>
      <c r="AT36" s="39">
        <f t="shared" ca="1" si="8"/>
        <v>0</v>
      </c>
      <c r="AU36" s="39">
        <f t="shared" ca="1" si="8"/>
        <v>0</v>
      </c>
      <c r="AV36" s="39">
        <f t="shared" ca="1" si="8"/>
        <v>0</v>
      </c>
      <c r="AW36" s="64" t="str">
        <f>IF(C36="","",IFERROR(COUNTIFS(LT!$E$7:$E$3006,Funcionários!$C36,LT!$M$7:$M$3006,Funcionários!AW$7)+$BA36,0))</f>
        <v/>
      </c>
      <c r="AX36" s="64" t="str">
        <f>IF(D36="","",IFERROR(COUNTIFS(LT!$E$7:$E$3006,Funcionários!$C36,LT!$M$7:$M$3006,Funcionários!AX$7)+$BA36,0))</f>
        <v/>
      </c>
      <c r="AY36" s="64" t="str">
        <f>IF(E36="","",IFERROR(COUNTIFS(LT!$E$7:$E$3006,Funcionários!$C36,LT!$M$7:$M$3006,Funcionários!AY$7)+$BA36,0))</f>
        <v/>
      </c>
      <c r="AZ36" s="64" t="str">
        <f>IF(F36="","",IFERROR(COUNTIFS(LT!$E$7:$E$3006,Funcionários!$C36,LT!$M$7:$M$3006,Funcionários!AZ$7)+$BA36,0))</f>
        <v/>
      </c>
      <c r="BA36" s="77">
        <v>9.7200000000000205E-4</v>
      </c>
    </row>
    <row r="37" spans="3:546" ht="35.1" customHeight="1" thickTop="1" thickBot="1" x14ac:dyDescent="0.3">
      <c r="C37" s="46"/>
      <c r="D37" s="46"/>
      <c r="E37" s="46"/>
      <c r="F37" s="120"/>
      <c r="G37" s="120"/>
      <c r="H37" s="120"/>
      <c r="I37" s="120"/>
      <c r="J37" s="120"/>
      <c r="K37" s="120"/>
      <c r="L37" s="120"/>
      <c r="M37" s="76">
        <f t="shared" si="2"/>
        <v>0</v>
      </c>
      <c r="N37" s="39">
        <v>34</v>
      </c>
      <c r="O37" s="39" t="str">
        <f>IF(Equipe!C36=0,"",Equipe!C36)</f>
        <v>-</v>
      </c>
      <c r="P37" s="39" t="str">
        <f>IF(C37=0,"",IF(AND(F37="Não",#REF!="Não"),5,IF(OR(F37="Não",#REF!="não"),6,7)))</f>
        <v/>
      </c>
      <c r="Q37" s="39">
        <f t="shared" ca="1" si="3"/>
        <v>0</v>
      </c>
      <c r="R37" s="39">
        <f t="shared" ca="1" si="7"/>
        <v>0</v>
      </c>
      <c r="S37" s="39">
        <f t="shared" ca="1" si="8"/>
        <v>0</v>
      </c>
      <c r="T37" s="39">
        <f t="shared" ca="1" si="8"/>
        <v>0</v>
      </c>
      <c r="U37" s="39">
        <f t="shared" ca="1" si="8"/>
        <v>0</v>
      </c>
      <c r="V37" s="39">
        <f t="shared" ca="1" si="8"/>
        <v>0</v>
      </c>
      <c r="W37" s="39">
        <f t="shared" ca="1" si="8"/>
        <v>0</v>
      </c>
      <c r="X37" s="39">
        <f t="shared" ca="1" si="8"/>
        <v>0</v>
      </c>
      <c r="Y37" s="39">
        <f t="shared" ca="1" si="8"/>
        <v>0</v>
      </c>
      <c r="Z37" s="39">
        <f t="shared" ca="1" si="8"/>
        <v>0</v>
      </c>
      <c r="AA37" s="39">
        <f t="shared" ca="1" si="8"/>
        <v>0</v>
      </c>
      <c r="AB37" s="39">
        <f t="shared" ca="1" si="8"/>
        <v>0</v>
      </c>
      <c r="AC37" s="39">
        <f t="shared" ca="1" si="8"/>
        <v>0</v>
      </c>
      <c r="AD37" s="39">
        <f t="shared" ca="1" si="8"/>
        <v>0</v>
      </c>
      <c r="AE37" s="39">
        <f t="shared" ca="1" si="8"/>
        <v>0</v>
      </c>
      <c r="AF37" s="39">
        <f t="shared" ca="1" si="8"/>
        <v>0</v>
      </c>
      <c r="AG37" s="39">
        <f t="shared" ca="1" si="8"/>
        <v>0</v>
      </c>
      <c r="AH37" s="39">
        <f t="shared" ca="1" si="8"/>
        <v>0</v>
      </c>
      <c r="AI37" s="39">
        <f t="shared" ca="1" si="8"/>
        <v>0</v>
      </c>
      <c r="AJ37" s="39">
        <f t="shared" ca="1" si="8"/>
        <v>0</v>
      </c>
      <c r="AK37" s="39">
        <f t="shared" ca="1" si="8"/>
        <v>0</v>
      </c>
      <c r="AL37" s="39">
        <f t="shared" ca="1" si="8"/>
        <v>0</v>
      </c>
      <c r="AM37" s="39">
        <f t="shared" ca="1" si="8"/>
        <v>0</v>
      </c>
      <c r="AN37" s="39">
        <f t="shared" ca="1" si="8"/>
        <v>0</v>
      </c>
      <c r="AO37" s="39">
        <f t="shared" ca="1" si="8"/>
        <v>0</v>
      </c>
      <c r="AP37" s="39">
        <f t="shared" ca="1" si="8"/>
        <v>0</v>
      </c>
      <c r="AQ37" s="39">
        <f t="shared" ca="1" si="8"/>
        <v>0</v>
      </c>
      <c r="AR37" s="39">
        <f t="shared" ca="1" si="8"/>
        <v>0</v>
      </c>
      <c r="AS37" s="39">
        <f t="shared" ca="1" si="8"/>
        <v>0</v>
      </c>
      <c r="AT37" s="39">
        <f t="shared" ca="1" si="8"/>
        <v>0</v>
      </c>
      <c r="AU37" s="39">
        <f t="shared" ca="1" si="8"/>
        <v>0</v>
      </c>
      <c r="AV37" s="39">
        <f t="shared" ca="1" si="8"/>
        <v>0</v>
      </c>
      <c r="AW37" s="64" t="str">
        <f>IF(C37="","",IFERROR(COUNTIFS(LT!$E$7:$E$3006,Funcionários!$C37,LT!$M$7:$M$3006,Funcionários!AW$7)+$BA37,0))</f>
        <v/>
      </c>
      <c r="AX37" s="64" t="str">
        <f>IF(D37="","",IFERROR(COUNTIFS(LT!$E$7:$E$3006,Funcionários!$C37,LT!$M$7:$M$3006,Funcionários!AX$7)+$BA37,0))</f>
        <v/>
      </c>
      <c r="AY37" s="64" t="str">
        <f>IF(E37="","",IFERROR(COUNTIFS(LT!$E$7:$E$3006,Funcionários!$C37,LT!$M$7:$M$3006,Funcionários!AY$7)+$BA37,0))</f>
        <v/>
      </c>
      <c r="AZ37" s="64" t="str">
        <f>IF(F37="","",IFERROR(COUNTIFS(LT!$E$7:$E$3006,Funcionários!$C37,LT!$M$7:$M$3006,Funcionários!AZ$7)+$BA37,0))</f>
        <v/>
      </c>
      <c r="BA37" s="77">
        <v>9.7100000000000203E-4</v>
      </c>
    </row>
    <row r="38" spans="3:546" s="31" customFormat="1" ht="35.1" customHeight="1" thickTop="1" thickBot="1" x14ac:dyDescent="0.3">
      <c r="C38" s="46"/>
      <c r="D38" s="46"/>
      <c r="E38" s="46"/>
      <c r="F38" s="120"/>
      <c r="G38" s="120"/>
      <c r="H38" s="120"/>
      <c r="I38" s="120"/>
      <c r="J38" s="120"/>
      <c r="K38" s="120"/>
      <c r="L38" s="120"/>
      <c r="M38" s="76">
        <f t="shared" si="2"/>
        <v>0</v>
      </c>
      <c r="N38" s="39">
        <v>35</v>
      </c>
      <c r="O38" s="39" t="str">
        <f>IF(Equipe!C37=0,"",Equipe!C37)</f>
        <v>-</v>
      </c>
      <c r="P38" s="39" t="str">
        <f>IF(C38=0,"",IF(AND(F38="Não",#REF!="Não"),5,IF(OR(F38="Não",#REF!="não"),6,7)))</f>
        <v/>
      </c>
      <c r="Q38" s="39">
        <f t="shared" ca="1" si="3"/>
        <v>0</v>
      </c>
      <c r="R38" s="39">
        <f t="shared" ca="1" si="7"/>
        <v>0</v>
      </c>
      <c r="S38" s="39">
        <f t="shared" ca="1" si="8"/>
        <v>0</v>
      </c>
      <c r="T38" s="39">
        <f t="shared" ca="1" si="8"/>
        <v>0</v>
      </c>
      <c r="U38" s="39">
        <f t="shared" ca="1" si="8"/>
        <v>0</v>
      </c>
      <c r="V38" s="39">
        <f t="shared" ca="1" si="8"/>
        <v>0</v>
      </c>
      <c r="W38" s="39">
        <f t="shared" ca="1" si="8"/>
        <v>0</v>
      </c>
      <c r="X38" s="39">
        <f t="shared" ca="1" si="8"/>
        <v>0</v>
      </c>
      <c r="Y38" s="39">
        <f t="shared" ca="1" si="8"/>
        <v>0</v>
      </c>
      <c r="Z38" s="39">
        <f t="shared" ca="1" si="8"/>
        <v>0</v>
      </c>
      <c r="AA38" s="39">
        <f t="shared" ca="1" si="8"/>
        <v>0</v>
      </c>
      <c r="AB38" s="39">
        <f t="shared" ca="1" si="8"/>
        <v>0</v>
      </c>
      <c r="AC38" s="39">
        <f t="shared" ca="1" si="8"/>
        <v>0</v>
      </c>
      <c r="AD38" s="39">
        <f t="shared" ca="1" si="8"/>
        <v>0</v>
      </c>
      <c r="AE38" s="39">
        <f t="shared" ca="1" si="8"/>
        <v>0</v>
      </c>
      <c r="AF38" s="39">
        <f t="shared" ca="1" si="8"/>
        <v>0</v>
      </c>
      <c r="AG38" s="39">
        <f t="shared" ca="1" si="8"/>
        <v>0</v>
      </c>
      <c r="AH38" s="39">
        <f t="shared" ca="1" si="8"/>
        <v>0</v>
      </c>
      <c r="AI38" s="39">
        <f t="shared" ca="1" si="8"/>
        <v>0</v>
      </c>
      <c r="AJ38" s="39">
        <f t="shared" ca="1" si="8"/>
        <v>0</v>
      </c>
      <c r="AK38" s="39">
        <f t="shared" ca="1" si="8"/>
        <v>0</v>
      </c>
      <c r="AL38" s="39">
        <f t="shared" ca="1" si="8"/>
        <v>0</v>
      </c>
      <c r="AM38" s="39">
        <f t="shared" ca="1" si="8"/>
        <v>0</v>
      </c>
      <c r="AN38" s="39">
        <f t="shared" ca="1" si="8"/>
        <v>0</v>
      </c>
      <c r="AO38" s="39">
        <f t="shared" ca="1" si="8"/>
        <v>0</v>
      </c>
      <c r="AP38" s="39">
        <f t="shared" ca="1" si="8"/>
        <v>0</v>
      </c>
      <c r="AQ38" s="39">
        <f t="shared" ca="1" si="8"/>
        <v>0</v>
      </c>
      <c r="AR38" s="39">
        <f t="shared" ca="1" si="8"/>
        <v>0</v>
      </c>
      <c r="AS38" s="39">
        <f t="shared" ca="1" si="8"/>
        <v>0</v>
      </c>
      <c r="AT38" s="39">
        <f t="shared" ca="1" si="8"/>
        <v>0</v>
      </c>
      <c r="AU38" s="39">
        <f t="shared" ca="1" si="8"/>
        <v>0</v>
      </c>
      <c r="AV38" s="39">
        <f t="shared" ca="1" si="8"/>
        <v>0</v>
      </c>
      <c r="AW38" s="64" t="str">
        <f>IF(C38="","",IFERROR(COUNTIFS(LT!$E$7:$E$3006,Funcionários!$C38,LT!$M$7:$M$3006,Funcionários!AW$7)+$BA38,0))</f>
        <v/>
      </c>
      <c r="AX38" s="64" t="str">
        <f>IF(D38="","",IFERROR(COUNTIFS(LT!$E$7:$E$3006,Funcionários!$C38,LT!$M$7:$M$3006,Funcionários!AX$7)+$BA38,0))</f>
        <v/>
      </c>
      <c r="AY38" s="64" t="str">
        <f>IF(E38="","",IFERROR(COUNTIFS(LT!$E$7:$E$3006,Funcionários!$C38,LT!$M$7:$M$3006,Funcionários!AY$7)+$BA38,0))</f>
        <v/>
      </c>
      <c r="AZ38" s="64" t="str">
        <f>IF(F38="","",IFERROR(COUNTIFS(LT!$E$7:$E$3006,Funcionários!$C38,LT!$M$7:$M$3006,Funcionários!AZ$7)+$BA38,0))</f>
        <v/>
      </c>
      <c r="BA38" s="77">
        <v>9.7000000000000298E-4</v>
      </c>
      <c r="BB38" s="36"/>
      <c r="BC38" s="36"/>
      <c r="BD38" s="36"/>
      <c r="BE38" s="36"/>
      <c r="BF38" s="36"/>
      <c r="BG38" s="36"/>
      <c r="BH38" s="36"/>
      <c r="BI38" s="36"/>
      <c r="BJ38" s="36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</row>
    <row r="39" spans="3:546" s="31" customFormat="1" ht="35.1" customHeight="1" thickTop="1" thickBot="1" x14ac:dyDescent="0.3">
      <c r="C39" s="46"/>
      <c r="D39" s="46"/>
      <c r="E39" s="46"/>
      <c r="F39" s="120"/>
      <c r="G39" s="120"/>
      <c r="H39" s="120"/>
      <c r="I39" s="120"/>
      <c r="J39" s="120"/>
      <c r="K39" s="120"/>
      <c r="L39" s="120"/>
      <c r="M39" s="76">
        <f t="shared" si="2"/>
        <v>0</v>
      </c>
      <c r="N39" s="39">
        <v>36</v>
      </c>
      <c r="O39" s="36"/>
      <c r="P39" s="39" t="str">
        <f>IF(C39=0,"",IF(AND(F39="Não",#REF!="Não"),5,IF(OR(F39="Não",#REF!="não"),6,7)))</f>
        <v/>
      </c>
      <c r="Q39" s="39">
        <f t="shared" ca="1" si="3"/>
        <v>0</v>
      </c>
      <c r="R39" s="39">
        <f t="shared" ca="1" si="7"/>
        <v>0</v>
      </c>
      <c r="S39" s="39">
        <f t="shared" ca="1" si="8"/>
        <v>0</v>
      </c>
      <c r="T39" s="39">
        <f t="shared" ca="1" si="8"/>
        <v>0</v>
      </c>
      <c r="U39" s="39">
        <f t="shared" ca="1" si="8"/>
        <v>0</v>
      </c>
      <c r="V39" s="39">
        <f t="shared" ca="1" si="8"/>
        <v>0</v>
      </c>
      <c r="W39" s="39">
        <f t="shared" ca="1" si="8"/>
        <v>0</v>
      </c>
      <c r="X39" s="39">
        <f t="shared" ca="1" si="8"/>
        <v>0</v>
      </c>
      <c r="Y39" s="39">
        <f t="shared" ca="1" si="8"/>
        <v>0</v>
      </c>
      <c r="Z39" s="39">
        <f t="shared" ca="1" si="8"/>
        <v>0</v>
      </c>
      <c r="AA39" s="39">
        <f t="shared" ca="1" si="8"/>
        <v>0</v>
      </c>
      <c r="AB39" s="39">
        <f t="shared" ca="1" si="8"/>
        <v>0</v>
      </c>
      <c r="AC39" s="39">
        <f t="shared" ca="1" si="8"/>
        <v>0</v>
      </c>
      <c r="AD39" s="39">
        <f t="shared" ca="1" si="8"/>
        <v>0</v>
      </c>
      <c r="AE39" s="39">
        <f t="shared" ca="1" si="8"/>
        <v>0</v>
      </c>
      <c r="AF39" s="39">
        <f t="shared" ca="1" si="8"/>
        <v>0</v>
      </c>
      <c r="AG39" s="39">
        <f t="shared" ca="1" si="8"/>
        <v>0</v>
      </c>
      <c r="AH39" s="39">
        <f t="shared" ca="1" si="8"/>
        <v>0</v>
      </c>
      <c r="AI39" s="39">
        <f t="shared" ca="1" si="8"/>
        <v>0</v>
      </c>
      <c r="AJ39" s="39">
        <f t="shared" ca="1" si="8"/>
        <v>0</v>
      </c>
      <c r="AK39" s="39">
        <f t="shared" ca="1" si="8"/>
        <v>0</v>
      </c>
      <c r="AL39" s="39">
        <f t="shared" ca="1" si="8"/>
        <v>0</v>
      </c>
      <c r="AM39" s="39">
        <f t="shared" ca="1" si="8"/>
        <v>0</v>
      </c>
      <c r="AN39" s="39">
        <f t="shared" ca="1" si="8"/>
        <v>0</v>
      </c>
      <c r="AO39" s="39">
        <f t="shared" ca="1" si="8"/>
        <v>0</v>
      </c>
      <c r="AP39" s="39">
        <f t="shared" ca="1" si="8"/>
        <v>0</v>
      </c>
      <c r="AQ39" s="39">
        <f t="shared" ca="1" si="8"/>
        <v>0</v>
      </c>
      <c r="AR39" s="39">
        <f t="shared" ca="1" si="8"/>
        <v>0</v>
      </c>
      <c r="AS39" s="39">
        <f t="shared" ca="1" si="8"/>
        <v>0</v>
      </c>
      <c r="AT39" s="39">
        <f t="shared" ca="1" si="8"/>
        <v>0</v>
      </c>
      <c r="AU39" s="39">
        <f t="shared" ca="1" si="8"/>
        <v>0</v>
      </c>
      <c r="AV39" s="39">
        <f t="shared" ca="1" si="8"/>
        <v>0</v>
      </c>
      <c r="AW39" s="64" t="str">
        <f>IF(C39="","",IFERROR(COUNTIFS(LT!$E$7:$E$3006,Funcionários!$C39,LT!$M$7:$M$3006,Funcionários!AW$7)+$BA39,0))</f>
        <v/>
      </c>
      <c r="AX39" s="64" t="str">
        <f>IF(D39="","",IFERROR(COUNTIFS(LT!$E$7:$E$3006,Funcionários!$C39,LT!$M$7:$M$3006,Funcionários!AX$7)+$BA39,0))</f>
        <v/>
      </c>
      <c r="AY39" s="64" t="str">
        <f>IF(E39="","",IFERROR(COUNTIFS(LT!$E$7:$E$3006,Funcionários!$C39,LT!$M$7:$M$3006,Funcionários!AY$7)+$BA39,0))</f>
        <v/>
      </c>
      <c r="AZ39" s="64" t="str">
        <f>IF(F39="","",IFERROR(COUNTIFS(LT!$E$7:$E$3006,Funcionários!$C39,LT!$M$7:$M$3006,Funcionários!AZ$7)+$BA39,0))</f>
        <v/>
      </c>
      <c r="BA39" s="77">
        <v>9.6900000000000295E-4</v>
      </c>
      <c r="BB39" s="36"/>
      <c r="BC39" s="36"/>
      <c r="BD39" s="36"/>
      <c r="BE39" s="36"/>
      <c r="BF39" s="36"/>
      <c r="BG39" s="36"/>
      <c r="BH39" s="36"/>
      <c r="BI39" s="36"/>
      <c r="BJ39" s="36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</row>
    <row r="40" spans="3:546" s="31" customFormat="1" ht="35.1" customHeight="1" thickTop="1" thickBot="1" x14ac:dyDescent="0.3">
      <c r="C40" s="46"/>
      <c r="D40" s="46"/>
      <c r="E40" s="46"/>
      <c r="F40" s="120"/>
      <c r="G40" s="120"/>
      <c r="H40" s="120"/>
      <c r="I40" s="120"/>
      <c r="J40" s="120"/>
      <c r="K40" s="120"/>
      <c r="L40" s="120"/>
      <c r="M40" s="76">
        <f t="shared" si="2"/>
        <v>0</v>
      </c>
      <c r="N40" s="39">
        <v>37</v>
      </c>
      <c r="O40" s="36"/>
      <c r="P40" s="39" t="str">
        <f>IF(C40=0,"",IF(AND(F40="Não",#REF!="Não"),5,IF(OR(F40="Não",#REF!="não"),6,7)))</f>
        <v/>
      </c>
      <c r="Q40" s="39">
        <f t="shared" ca="1" si="3"/>
        <v>0</v>
      </c>
      <c r="R40" s="39">
        <f t="shared" ca="1" si="7"/>
        <v>0</v>
      </c>
      <c r="S40" s="39">
        <f t="shared" ca="1" si="8"/>
        <v>0</v>
      </c>
      <c r="T40" s="39">
        <f t="shared" ca="1" si="8"/>
        <v>0</v>
      </c>
      <c r="U40" s="39">
        <f t="shared" ca="1" si="8"/>
        <v>0</v>
      </c>
      <c r="V40" s="39">
        <f t="shared" ca="1" si="8"/>
        <v>0</v>
      </c>
      <c r="W40" s="39">
        <f t="shared" ca="1" si="8"/>
        <v>0</v>
      </c>
      <c r="X40" s="39">
        <f t="shared" ca="1" si="8"/>
        <v>0</v>
      </c>
      <c r="Y40" s="39">
        <f t="shared" ca="1" si="8"/>
        <v>0</v>
      </c>
      <c r="Z40" s="39">
        <f t="shared" ca="1" si="8"/>
        <v>0</v>
      </c>
      <c r="AA40" s="39">
        <f t="shared" ca="1" si="8"/>
        <v>0</v>
      </c>
      <c r="AB40" s="39">
        <f t="shared" ca="1" si="8"/>
        <v>0</v>
      </c>
      <c r="AC40" s="39">
        <f t="shared" ca="1" si="8"/>
        <v>0</v>
      </c>
      <c r="AD40" s="39">
        <f t="shared" ca="1" si="8"/>
        <v>0</v>
      </c>
      <c r="AE40" s="39">
        <f t="shared" ca="1" si="8"/>
        <v>0</v>
      </c>
      <c r="AF40" s="39">
        <f t="shared" ca="1" si="8"/>
        <v>0</v>
      </c>
      <c r="AG40" s="39">
        <f t="shared" ca="1" si="8"/>
        <v>0</v>
      </c>
      <c r="AH40" s="39">
        <f t="shared" ca="1" si="8"/>
        <v>0</v>
      </c>
      <c r="AI40" s="39">
        <f t="shared" ca="1" si="8"/>
        <v>0</v>
      </c>
      <c r="AJ40" s="39">
        <f t="shared" ca="1" si="8"/>
        <v>0</v>
      </c>
      <c r="AK40" s="39">
        <f t="shared" ca="1" si="8"/>
        <v>0</v>
      </c>
      <c r="AL40" s="39">
        <f t="shared" ca="1" si="8"/>
        <v>0</v>
      </c>
      <c r="AM40" s="39">
        <f t="shared" ca="1" si="8"/>
        <v>0</v>
      </c>
      <c r="AN40" s="39">
        <f t="shared" ca="1" si="8"/>
        <v>0</v>
      </c>
      <c r="AO40" s="39">
        <f t="shared" ca="1" si="8"/>
        <v>0</v>
      </c>
      <c r="AP40" s="39">
        <f t="shared" ca="1" si="8"/>
        <v>0</v>
      </c>
      <c r="AQ40" s="39">
        <f t="shared" ca="1" si="8"/>
        <v>0</v>
      </c>
      <c r="AR40" s="39">
        <f t="shared" ca="1" si="8"/>
        <v>0</v>
      </c>
      <c r="AS40" s="39">
        <f t="shared" ca="1" si="8"/>
        <v>0</v>
      </c>
      <c r="AT40" s="39">
        <f t="shared" ca="1" si="8"/>
        <v>0</v>
      </c>
      <c r="AU40" s="39">
        <f t="shared" ca="1" si="8"/>
        <v>0</v>
      </c>
      <c r="AV40" s="39">
        <f t="shared" ca="1" si="8"/>
        <v>0</v>
      </c>
      <c r="AW40" s="64" t="str">
        <f>IF(C40="","",IFERROR(COUNTIFS(LT!$E$7:$E$3006,Funcionários!$C40,LT!$M$7:$M$3006,Funcionários!AW$7)+$BA40,0))</f>
        <v/>
      </c>
      <c r="AX40" s="64" t="str">
        <f>IF(D40="","",IFERROR(COUNTIFS(LT!$E$7:$E$3006,Funcionários!$C40,LT!$M$7:$M$3006,Funcionários!AX$7)+$BA40,0))</f>
        <v/>
      </c>
      <c r="AY40" s="64" t="str">
        <f>IF(E40="","",IFERROR(COUNTIFS(LT!$E$7:$E$3006,Funcionários!$C40,LT!$M$7:$M$3006,Funcionários!AY$7)+$BA40,0))</f>
        <v/>
      </c>
      <c r="AZ40" s="64" t="str">
        <f>IF(F40="","",IFERROR(COUNTIFS(LT!$E$7:$E$3006,Funcionários!$C40,LT!$M$7:$M$3006,Funcionários!AZ$7)+$BA40,0))</f>
        <v/>
      </c>
      <c r="BA40" s="77">
        <v>9.6800000000000304E-4</v>
      </c>
      <c r="BB40" s="36"/>
      <c r="BC40" s="36"/>
      <c r="BD40" s="36"/>
      <c r="BE40" s="36"/>
      <c r="BF40" s="36"/>
      <c r="BG40" s="36"/>
      <c r="BH40" s="36"/>
      <c r="BI40" s="36"/>
      <c r="BJ40" s="36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</row>
    <row r="41" spans="3:546" s="31" customFormat="1" ht="35.1" customHeight="1" thickTop="1" thickBot="1" x14ac:dyDescent="0.3">
      <c r="C41" s="46"/>
      <c r="D41" s="46"/>
      <c r="E41" s="46"/>
      <c r="F41" s="120"/>
      <c r="G41" s="120"/>
      <c r="H41" s="120"/>
      <c r="I41" s="120"/>
      <c r="J41" s="120"/>
      <c r="K41" s="120"/>
      <c r="L41" s="120"/>
      <c r="M41" s="76">
        <f t="shared" si="2"/>
        <v>0</v>
      </c>
      <c r="N41" s="39">
        <v>38</v>
      </c>
      <c r="O41" s="36"/>
      <c r="P41" s="39" t="str">
        <f>IF(C41=0,"",IF(AND(F41="Não",#REF!="Não"),5,IF(OR(F41="Não",#REF!="não"),6,7)))</f>
        <v/>
      </c>
      <c r="Q41" s="39">
        <f t="shared" ca="1" si="3"/>
        <v>0</v>
      </c>
      <c r="R41" s="39">
        <f t="shared" ca="1" si="7"/>
        <v>0</v>
      </c>
      <c r="S41" s="39">
        <f t="shared" ca="1" si="8"/>
        <v>0</v>
      </c>
      <c r="T41" s="39">
        <f t="shared" ca="1" si="8"/>
        <v>0</v>
      </c>
      <c r="U41" s="39">
        <f t="shared" ca="1" si="8"/>
        <v>0</v>
      </c>
      <c r="V41" s="39">
        <f t="shared" ca="1" si="8"/>
        <v>0</v>
      </c>
      <c r="W41" s="39">
        <f t="shared" ca="1" si="8"/>
        <v>0</v>
      </c>
      <c r="X41" s="39">
        <f t="shared" ca="1" si="8"/>
        <v>0</v>
      </c>
      <c r="Y41" s="39">
        <f t="shared" ca="1" si="8"/>
        <v>0</v>
      </c>
      <c r="Z41" s="39">
        <f t="shared" ca="1" si="8"/>
        <v>0</v>
      </c>
      <c r="AA41" s="39">
        <f t="shared" ca="1" si="8"/>
        <v>0</v>
      </c>
      <c r="AB41" s="39">
        <f t="shared" ca="1" si="8"/>
        <v>0</v>
      </c>
      <c r="AC41" s="39">
        <f t="shared" ca="1" si="8"/>
        <v>0</v>
      </c>
      <c r="AD41" s="39">
        <f t="shared" ca="1" si="8"/>
        <v>0</v>
      </c>
      <c r="AE41" s="39">
        <f t="shared" ca="1" si="8"/>
        <v>0</v>
      </c>
      <c r="AF41" s="39">
        <f t="shared" ca="1" si="8"/>
        <v>0</v>
      </c>
      <c r="AG41" s="39">
        <f t="shared" ca="1" si="8"/>
        <v>0</v>
      </c>
      <c r="AH41" s="39">
        <f t="shared" ca="1" si="8"/>
        <v>0</v>
      </c>
      <c r="AI41" s="39">
        <f t="shared" ca="1" si="8"/>
        <v>0</v>
      </c>
      <c r="AJ41" s="39">
        <f t="shared" ca="1" si="8"/>
        <v>0</v>
      </c>
      <c r="AK41" s="39">
        <f t="shared" ca="1" si="8"/>
        <v>0</v>
      </c>
      <c r="AL41" s="39">
        <f t="shared" ca="1" si="8"/>
        <v>0</v>
      </c>
      <c r="AM41" s="39">
        <f t="shared" ca="1" si="8"/>
        <v>0</v>
      </c>
      <c r="AN41" s="39">
        <f t="shared" ca="1" si="8"/>
        <v>0</v>
      </c>
      <c r="AO41" s="39">
        <f t="shared" ca="1" si="8"/>
        <v>0</v>
      </c>
      <c r="AP41" s="39">
        <f t="shared" ca="1" si="8"/>
        <v>0</v>
      </c>
      <c r="AQ41" s="39">
        <f t="shared" ca="1" si="8"/>
        <v>0</v>
      </c>
      <c r="AR41" s="39">
        <f t="shared" ca="1" si="8"/>
        <v>0</v>
      </c>
      <c r="AS41" s="39">
        <f t="shared" ca="1" si="8"/>
        <v>0</v>
      </c>
      <c r="AT41" s="39">
        <f t="shared" ca="1" si="8"/>
        <v>0</v>
      </c>
      <c r="AU41" s="39">
        <f t="shared" ca="1" si="8"/>
        <v>0</v>
      </c>
      <c r="AV41" s="39">
        <f t="shared" ca="1" si="8"/>
        <v>0</v>
      </c>
      <c r="AW41" s="64" t="str">
        <f>IF(C41="","",IFERROR(COUNTIFS(LT!$E$7:$E$3006,Funcionários!$C41,LT!$M$7:$M$3006,Funcionários!AW$7)+$BA41,0))</f>
        <v/>
      </c>
      <c r="AX41" s="64" t="str">
        <f>IF(D41="","",IFERROR(COUNTIFS(LT!$E$7:$E$3006,Funcionários!$C41,LT!$M$7:$M$3006,Funcionários!AX$7)+$BA41,0))</f>
        <v/>
      </c>
      <c r="AY41" s="64" t="str">
        <f>IF(E41="","",IFERROR(COUNTIFS(LT!$E$7:$E$3006,Funcionários!$C41,LT!$M$7:$M$3006,Funcionários!AY$7)+$BA41,0))</f>
        <v/>
      </c>
      <c r="AZ41" s="64" t="str">
        <f>IF(F41="","",IFERROR(COUNTIFS(LT!$E$7:$E$3006,Funcionários!$C41,LT!$M$7:$M$3006,Funcionários!AZ$7)+$BA41,0))</f>
        <v/>
      </c>
      <c r="BA41" s="77">
        <v>9.6700000000000301E-4</v>
      </c>
      <c r="BB41" s="36"/>
      <c r="BC41" s="36"/>
      <c r="BD41" s="36"/>
      <c r="BE41" s="36"/>
      <c r="BF41" s="36"/>
      <c r="BG41" s="36"/>
      <c r="BH41" s="36"/>
      <c r="BI41" s="36"/>
      <c r="BJ41" s="36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</row>
    <row r="42" spans="3:546" s="31" customFormat="1" ht="35.1" customHeight="1" thickTop="1" thickBot="1" x14ac:dyDescent="0.3">
      <c r="C42" s="46"/>
      <c r="D42" s="46"/>
      <c r="E42" s="46"/>
      <c r="F42" s="120"/>
      <c r="G42" s="120"/>
      <c r="H42" s="120"/>
      <c r="I42" s="120"/>
      <c r="J42" s="120"/>
      <c r="K42" s="120"/>
      <c r="L42" s="120"/>
      <c r="M42" s="76">
        <f t="shared" si="2"/>
        <v>0</v>
      </c>
      <c r="N42" s="39">
        <v>39</v>
      </c>
      <c r="O42" s="36"/>
      <c r="P42" s="39" t="str">
        <f>IF(C42=0,"",IF(AND(F42="Não",#REF!="Não"),5,IF(OR(F42="Não",#REF!="não"),6,7)))</f>
        <v/>
      </c>
      <c r="Q42" s="39">
        <f t="shared" ca="1" si="3"/>
        <v>0</v>
      </c>
      <c r="R42" s="39">
        <f t="shared" ca="1" si="7"/>
        <v>0</v>
      </c>
      <c r="S42" s="39">
        <f t="shared" ca="1" si="8"/>
        <v>0</v>
      </c>
      <c r="T42" s="39">
        <f t="shared" ca="1" si="8"/>
        <v>0</v>
      </c>
      <c r="U42" s="39">
        <f t="shared" ca="1" si="8"/>
        <v>0</v>
      </c>
      <c r="V42" s="39">
        <f t="shared" ca="1" si="8"/>
        <v>0</v>
      </c>
      <c r="W42" s="39">
        <f t="shared" ca="1" si="8"/>
        <v>0</v>
      </c>
      <c r="X42" s="39">
        <f t="shared" ca="1" si="8"/>
        <v>0</v>
      </c>
      <c r="Y42" s="39">
        <f t="shared" ca="1" si="8"/>
        <v>0</v>
      </c>
      <c r="Z42" s="39">
        <f t="shared" ca="1" si="8"/>
        <v>0</v>
      </c>
      <c r="AA42" s="39">
        <f t="shared" ca="1" si="8"/>
        <v>0</v>
      </c>
      <c r="AB42" s="39">
        <f t="shared" ca="1" si="8"/>
        <v>0</v>
      </c>
      <c r="AC42" s="39">
        <f t="shared" ca="1" si="8"/>
        <v>0</v>
      </c>
      <c r="AD42" s="39">
        <f t="shared" ca="1" si="8"/>
        <v>0</v>
      </c>
      <c r="AE42" s="39">
        <f t="shared" ca="1" si="8"/>
        <v>0</v>
      </c>
      <c r="AF42" s="39">
        <f t="shared" ca="1" si="8"/>
        <v>0</v>
      </c>
      <c r="AG42" s="39">
        <f t="shared" ref="AG42:AV60" ca="1" si="9">IF(ISERR(AG$5),0,IFERROR(HLOOKUP(AG$7,$F$4:$L$207,$N42,FALSE),0))</f>
        <v>0</v>
      </c>
      <c r="AH42" s="39">
        <f t="shared" ca="1" si="9"/>
        <v>0</v>
      </c>
      <c r="AI42" s="39">
        <f t="shared" ca="1" si="9"/>
        <v>0</v>
      </c>
      <c r="AJ42" s="39">
        <f t="shared" ca="1" si="9"/>
        <v>0</v>
      </c>
      <c r="AK42" s="39">
        <f t="shared" ca="1" si="9"/>
        <v>0</v>
      </c>
      <c r="AL42" s="39">
        <f t="shared" ca="1" si="9"/>
        <v>0</v>
      </c>
      <c r="AM42" s="39">
        <f t="shared" ca="1" si="9"/>
        <v>0</v>
      </c>
      <c r="AN42" s="39">
        <f t="shared" ca="1" si="9"/>
        <v>0</v>
      </c>
      <c r="AO42" s="39">
        <f t="shared" ca="1" si="9"/>
        <v>0</v>
      </c>
      <c r="AP42" s="39">
        <f t="shared" ca="1" si="9"/>
        <v>0</v>
      </c>
      <c r="AQ42" s="39">
        <f t="shared" ca="1" si="9"/>
        <v>0</v>
      </c>
      <c r="AR42" s="39">
        <f t="shared" ca="1" si="9"/>
        <v>0</v>
      </c>
      <c r="AS42" s="39">
        <f t="shared" ca="1" si="9"/>
        <v>0</v>
      </c>
      <c r="AT42" s="39">
        <f t="shared" ca="1" si="9"/>
        <v>0</v>
      </c>
      <c r="AU42" s="39">
        <f t="shared" ca="1" si="9"/>
        <v>0</v>
      </c>
      <c r="AV42" s="39">
        <f t="shared" ca="1" si="9"/>
        <v>0</v>
      </c>
      <c r="AW42" s="64" t="str">
        <f>IF(C42="","",IFERROR(COUNTIFS(LT!$E$7:$E$3006,Funcionários!$C42,LT!$M$7:$M$3006,Funcionários!AW$7)+$BA42,0))</f>
        <v/>
      </c>
      <c r="AX42" s="64" t="str">
        <f>IF(D42="","",IFERROR(COUNTIFS(LT!$E$7:$E$3006,Funcionários!$C42,LT!$M$7:$M$3006,Funcionários!AX$7)+$BA42,0))</f>
        <v/>
      </c>
      <c r="AY42" s="64" t="str">
        <f>IF(E42="","",IFERROR(COUNTIFS(LT!$E$7:$E$3006,Funcionários!$C42,LT!$M$7:$M$3006,Funcionários!AY$7)+$BA42,0))</f>
        <v/>
      </c>
      <c r="AZ42" s="64" t="str">
        <f>IF(F42="","",IFERROR(COUNTIFS(LT!$E$7:$E$3006,Funcionários!$C42,LT!$M$7:$M$3006,Funcionários!AZ$7)+$BA42,0))</f>
        <v/>
      </c>
      <c r="BA42" s="77">
        <v>9.6600000000000299E-4</v>
      </c>
      <c r="BB42" s="36"/>
      <c r="BC42" s="36"/>
      <c r="BD42" s="36"/>
      <c r="BE42" s="36"/>
      <c r="BF42" s="36"/>
      <c r="BG42" s="36"/>
      <c r="BH42" s="36"/>
      <c r="BI42" s="36"/>
      <c r="BJ42" s="36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</row>
    <row r="43" spans="3:546" s="31" customFormat="1" ht="35.1" customHeight="1" thickTop="1" thickBot="1" x14ac:dyDescent="0.3">
      <c r="C43" s="46"/>
      <c r="D43" s="46"/>
      <c r="E43" s="46"/>
      <c r="F43" s="120"/>
      <c r="G43" s="120"/>
      <c r="H43" s="120"/>
      <c r="I43" s="120"/>
      <c r="J43" s="120"/>
      <c r="K43" s="120"/>
      <c r="L43" s="120"/>
      <c r="M43" s="76">
        <f t="shared" si="2"/>
        <v>0</v>
      </c>
      <c r="N43" s="39">
        <v>40</v>
      </c>
      <c r="O43" s="36"/>
      <c r="P43" s="39" t="str">
        <f>IF(C43=0,"",IF(AND(F43="Não",#REF!="Não"),5,IF(OR(F43="Não",#REF!="não"),6,7)))</f>
        <v/>
      </c>
      <c r="Q43" s="39">
        <f t="shared" ca="1" si="3"/>
        <v>0</v>
      </c>
      <c r="R43" s="39">
        <f t="shared" ca="1" si="7"/>
        <v>0</v>
      </c>
      <c r="S43" s="39">
        <f t="shared" ca="1" si="7"/>
        <v>0</v>
      </c>
      <c r="T43" s="39">
        <f t="shared" ca="1" si="7"/>
        <v>0</v>
      </c>
      <c r="U43" s="39">
        <f t="shared" ca="1" si="7"/>
        <v>0</v>
      </c>
      <c r="V43" s="39">
        <f t="shared" ca="1" si="7"/>
        <v>0</v>
      </c>
      <c r="W43" s="39">
        <f t="shared" ca="1" si="7"/>
        <v>0</v>
      </c>
      <c r="X43" s="39">
        <f t="shared" ca="1" si="7"/>
        <v>0</v>
      </c>
      <c r="Y43" s="39">
        <f t="shared" ca="1" si="7"/>
        <v>0</v>
      </c>
      <c r="Z43" s="39">
        <f t="shared" ca="1" si="7"/>
        <v>0</v>
      </c>
      <c r="AA43" s="39">
        <f t="shared" ca="1" si="7"/>
        <v>0</v>
      </c>
      <c r="AB43" s="39">
        <f t="shared" ca="1" si="7"/>
        <v>0</v>
      </c>
      <c r="AC43" s="39">
        <f t="shared" ca="1" si="7"/>
        <v>0</v>
      </c>
      <c r="AD43" s="39">
        <f t="shared" ca="1" si="7"/>
        <v>0</v>
      </c>
      <c r="AE43" s="39">
        <f t="shared" ca="1" si="7"/>
        <v>0</v>
      </c>
      <c r="AF43" s="39">
        <f t="shared" ca="1" si="7"/>
        <v>0</v>
      </c>
      <c r="AG43" s="39">
        <f t="shared" ca="1" si="7"/>
        <v>0</v>
      </c>
      <c r="AH43" s="39">
        <f t="shared" ca="1" si="9"/>
        <v>0</v>
      </c>
      <c r="AI43" s="39">
        <f t="shared" ca="1" si="9"/>
        <v>0</v>
      </c>
      <c r="AJ43" s="39">
        <f t="shared" ca="1" si="9"/>
        <v>0</v>
      </c>
      <c r="AK43" s="39">
        <f t="shared" ca="1" si="9"/>
        <v>0</v>
      </c>
      <c r="AL43" s="39">
        <f t="shared" ca="1" si="9"/>
        <v>0</v>
      </c>
      <c r="AM43" s="39">
        <f t="shared" ca="1" si="9"/>
        <v>0</v>
      </c>
      <c r="AN43" s="39">
        <f t="shared" ca="1" si="9"/>
        <v>0</v>
      </c>
      <c r="AO43" s="39">
        <f t="shared" ca="1" si="9"/>
        <v>0</v>
      </c>
      <c r="AP43" s="39">
        <f t="shared" ca="1" si="9"/>
        <v>0</v>
      </c>
      <c r="AQ43" s="39">
        <f t="shared" ca="1" si="9"/>
        <v>0</v>
      </c>
      <c r="AR43" s="39">
        <f t="shared" ca="1" si="9"/>
        <v>0</v>
      </c>
      <c r="AS43" s="39">
        <f t="shared" ca="1" si="9"/>
        <v>0</v>
      </c>
      <c r="AT43" s="39">
        <f t="shared" ca="1" si="9"/>
        <v>0</v>
      </c>
      <c r="AU43" s="39">
        <f t="shared" ca="1" si="9"/>
        <v>0</v>
      </c>
      <c r="AV43" s="39">
        <f t="shared" ca="1" si="9"/>
        <v>0</v>
      </c>
      <c r="AW43" s="64" t="str">
        <f>IF(C43="","",IFERROR(COUNTIFS(LT!$E$7:$E$3006,Funcionários!$C43,LT!$M$7:$M$3006,Funcionários!AW$7)+$BA43,0))</f>
        <v/>
      </c>
      <c r="AX43" s="64" t="str">
        <f>IF(D43="","",IFERROR(COUNTIFS(LT!$E$7:$E$3006,Funcionários!$C43,LT!$M$7:$M$3006,Funcionários!AX$7)+$BA43,0))</f>
        <v/>
      </c>
      <c r="AY43" s="64" t="str">
        <f>IF(E43="","",IFERROR(COUNTIFS(LT!$E$7:$E$3006,Funcionários!$C43,LT!$M$7:$M$3006,Funcionários!AY$7)+$BA43,0))</f>
        <v/>
      </c>
      <c r="AZ43" s="64" t="str">
        <f>IF(F43="","",IFERROR(COUNTIFS(LT!$E$7:$E$3006,Funcionários!$C43,LT!$M$7:$M$3006,Funcionários!AZ$7)+$BA43,0))</f>
        <v/>
      </c>
      <c r="BA43" s="77">
        <v>9.6500000000000296E-4</v>
      </c>
      <c r="BB43" s="36"/>
      <c r="BC43" s="36"/>
      <c r="BD43" s="36"/>
      <c r="BE43" s="36"/>
      <c r="BF43" s="36"/>
      <c r="BG43" s="36"/>
      <c r="BH43" s="36"/>
      <c r="BI43" s="36"/>
      <c r="BJ43" s="36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</row>
    <row r="44" spans="3:546" s="31" customFormat="1" ht="35.1" customHeight="1" thickTop="1" thickBot="1" x14ac:dyDescent="0.3">
      <c r="C44" s="46"/>
      <c r="D44" s="46"/>
      <c r="E44" s="46"/>
      <c r="F44" s="120"/>
      <c r="G44" s="120"/>
      <c r="H44" s="120"/>
      <c r="I44" s="120"/>
      <c r="J44" s="120"/>
      <c r="K44" s="120"/>
      <c r="L44" s="120"/>
      <c r="M44" s="76">
        <f t="shared" si="2"/>
        <v>0</v>
      </c>
      <c r="N44" s="39">
        <v>41</v>
      </c>
      <c r="O44" s="36"/>
      <c r="P44" s="39" t="str">
        <f>IF(C44=0,"",IF(AND(F44="Não",#REF!="Não"),5,IF(OR(F44="Não",#REF!="não"),6,7)))</f>
        <v/>
      </c>
      <c r="Q44" s="39">
        <f t="shared" ca="1" si="3"/>
        <v>0</v>
      </c>
      <c r="R44" s="39">
        <f t="shared" ca="1" si="7"/>
        <v>0</v>
      </c>
      <c r="S44" s="39">
        <f t="shared" ca="1" si="7"/>
        <v>0</v>
      </c>
      <c r="T44" s="39">
        <f t="shared" ca="1" si="7"/>
        <v>0</v>
      </c>
      <c r="U44" s="39">
        <f t="shared" ca="1" si="7"/>
        <v>0</v>
      </c>
      <c r="V44" s="39">
        <f t="shared" ca="1" si="7"/>
        <v>0</v>
      </c>
      <c r="W44" s="39">
        <f t="shared" ca="1" si="7"/>
        <v>0</v>
      </c>
      <c r="X44" s="39">
        <f t="shared" ca="1" si="7"/>
        <v>0</v>
      </c>
      <c r="Y44" s="39">
        <f t="shared" ca="1" si="7"/>
        <v>0</v>
      </c>
      <c r="Z44" s="39">
        <f t="shared" ca="1" si="7"/>
        <v>0</v>
      </c>
      <c r="AA44" s="39">
        <f t="shared" ca="1" si="7"/>
        <v>0</v>
      </c>
      <c r="AB44" s="39">
        <f t="shared" ca="1" si="7"/>
        <v>0</v>
      </c>
      <c r="AC44" s="39">
        <f t="shared" ca="1" si="7"/>
        <v>0</v>
      </c>
      <c r="AD44" s="39">
        <f t="shared" ca="1" si="7"/>
        <v>0</v>
      </c>
      <c r="AE44" s="39">
        <f t="shared" ca="1" si="7"/>
        <v>0</v>
      </c>
      <c r="AF44" s="39">
        <f t="shared" ca="1" si="7"/>
        <v>0</v>
      </c>
      <c r="AG44" s="39">
        <f t="shared" ca="1" si="7"/>
        <v>0</v>
      </c>
      <c r="AH44" s="39">
        <f t="shared" ca="1" si="9"/>
        <v>0</v>
      </c>
      <c r="AI44" s="39">
        <f t="shared" ca="1" si="9"/>
        <v>0</v>
      </c>
      <c r="AJ44" s="39">
        <f t="shared" ca="1" si="9"/>
        <v>0</v>
      </c>
      <c r="AK44" s="39">
        <f t="shared" ca="1" si="9"/>
        <v>0</v>
      </c>
      <c r="AL44" s="39">
        <f t="shared" ca="1" si="9"/>
        <v>0</v>
      </c>
      <c r="AM44" s="39">
        <f t="shared" ca="1" si="9"/>
        <v>0</v>
      </c>
      <c r="AN44" s="39">
        <f t="shared" ca="1" si="9"/>
        <v>0</v>
      </c>
      <c r="AO44" s="39">
        <f t="shared" ca="1" si="9"/>
        <v>0</v>
      </c>
      <c r="AP44" s="39">
        <f t="shared" ca="1" si="9"/>
        <v>0</v>
      </c>
      <c r="AQ44" s="39">
        <f t="shared" ca="1" si="9"/>
        <v>0</v>
      </c>
      <c r="AR44" s="39">
        <f t="shared" ca="1" si="9"/>
        <v>0</v>
      </c>
      <c r="AS44" s="39">
        <f t="shared" ca="1" si="9"/>
        <v>0</v>
      </c>
      <c r="AT44" s="39">
        <f t="shared" ca="1" si="9"/>
        <v>0</v>
      </c>
      <c r="AU44" s="39">
        <f t="shared" ca="1" si="9"/>
        <v>0</v>
      </c>
      <c r="AV44" s="39">
        <f t="shared" ca="1" si="9"/>
        <v>0</v>
      </c>
      <c r="AW44" s="64" t="str">
        <f>IF(C44="","",IFERROR(COUNTIFS(LT!$E$7:$E$3006,Funcionários!$C44,LT!$M$7:$M$3006,Funcionários!AW$7)+$BA44,0))</f>
        <v/>
      </c>
      <c r="AX44" s="64" t="str">
        <f>IF(D44="","",IFERROR(COUNTIFS(LT!$E$7:$E$3006,Funcionários!$C44,LT!$M$7:$M$3006,Funcionários!AX$7)+$BA44,0))</f>
        <v/>
      </c>
      <c r="AY44" s="64" t="str">
        <f>IF(E44="","",IFERROR(COUNTIFS(LT!$E$7:$E$3006,Funcionários!$C44,LT!$M$7:$M$3006,Funcionários!AY$7)+$BA44,0))</f>
        <v/>
      </c>
      <c r="AZ44" s="64" t="str">
        <f>IF(F44="","",IFERROR(COUNTIFS(LT!$E$7:$E$3006,Funcionários!$C44,LT!$M$7:$M$3006,Funcionários!AZ$7)+$BA44,0))</f>
        <v/>
      </c>
      <c r="BA44" s="77">
        <v>9.6400000000000305E-4</v>
      </c>
      <c r="BB44" s="36"/>
      <c r="BC44" s="36"/>
      <c r="BD44" s="36"/>
      <c r="BE44" s="36"/>
      <c r="BF44" s="36"/>
      <c r="BG44" s="36"/>
      <c r="BH44" s="36"/>
      <c r="BI44" s="36"/>
      <c r="BJ44" s="36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</row>
    <row r="45" spans="3:546" s="31" customFormat="1" ht="35.1" customHeight="1" thickTop="1" thickBot="1" x14ac:dyDescent="0.3">
      <c r="C45" s="46"/>
      <c r="D45" s="46"/>
      <c r="E45" s="46"/>
      <c r="F45" s="120"/>
      <c r="G45" s="120"/>
      <c r="H45" s="120"/>
      <c r="I45" s="120"/>
      <c r="J45" s="120"/>
      <c r="K45" s="120"/>
      <c r="L45" s="120"/>
      <c r="M45" s="76">
        <f t="shared" si="2"/>
        <v>0</v>
      </c>
      <c r="N45" s="39">
        <v>42</v>
      </c>
      <c r="O45" s="36"/>
      <c r="P45" s="39" t="str">
        <f>IF(C45=0,"",IF(AND(F45="Não",#REF!="Não"),5,IF(OR(F45="Não",#REF!="não"),6,7)))</f>
        <v/>
      </c>
      <c r="Q45" s="39">
        <f t="shared" ca="1" si="3"/>
        <v>0</v>
      </c>
      <c r="R45" s="39">
        <f t="shared" ca="1" si="7"/>
        <v>0</v>
      </c>
      <c r="S45" s="39">
        <f t="shared" ca="1" si="7"/>
        <v>0</v>
      </c>
      <c r="T45" s="39">
        <f t="shared" ca="1" si="7"/>
        <v>0</v>
      </c>
      <c r="U45" s="39">
        <f t="shared" ca="1" si="7"/>
        <v>0</v>
      </c>
      <c r="V45" s="39">
        <f t="shared" ca="1" si="7"/>
        <v>0</v>
      </c>
      <c r="W45" s="39">
        <f t="shared" ca="1" si="7"/>
        <v>0</v>
      </c>
      <c r="X45" s="39">
        <f t="shared" ca="1" si="7"/>
        <v>0</v>
      </c>
      <c r="Y45" s="39">
        <f t="shared" ca="1" si="7"/>
        <v>0</v>
      </c>
      <c r="Z45" s="39">
        <f t="shared" ca="1" si="7"/>
        <v>0</v>
      </c>
      <c r="AA45" s="39">
        <f t="shared" ca="1" si="7"/>
        <v>0</v>
      </c>
      <c r="AB45" s="39">
        <f t="shared" ca="1" si="7"/>
        <v>0</v>
      </c>
      <c r="AC45" s="39">
        <f t="shared" ca="1" si="7"/>
        <v>0</v>
      </c>
      <c r="AD45" s="39">
        <f t="shared" ca="1" si="7"/>
        <v>0</v>
      </c>
      <c r="AE45" s="39">
        <f t="shared" ca="1" si="7"/>
        <v>0</v>
      </c>
      <c r="AF45" s="39">
        <f t="shared" ca="1" si="7"/>
        <v>0</v>
      </c>
      <c r="AG45" s="39">
        <f t="shared" ca="1" si="7"/>
        <v>0</v>
      </c>
      <c r="AH45" s="39">
        <f t="shared" ca="1" si="9"/>
        <v>0</v>
      </c>
      <c r="AI45" s="39">
        <f t="shared" ca="1" si="9"/>
        <v>0</v>
      </c>
      <c r="AJ45" s="39">
        <f t="shared" ca="1" si="9"/>
        <v>0</v>
      </c>
      <c r="AK45" s="39">
        <f t="shared" ca="1" si="9"/>
        <v>0</v>
      </c>
      <c r="AL45" s="39">
        <f t="shared" ca="1" si="9"/>
        <v>0</v>
      </c>
      <c r="AM45" s="39">
        <f t="shared" ca="1" si="9"/>
        <v>0</v>
      </c>
      <c r="AN45" s="39">
        <f t="shared" ca="1" si="9"/>
        <v>0</v>
      </c>
      <c r="AO45" s="39">
        <f t="shared" ca="1" si="9"/>
        <v>0</v>
      </c>
      <c r="AP45" s="39">
        <f t="shared" ca="1" si="9"/>
        <v>0</v>
      </c>
      <c r="AQ45" s="39">
        <f t="shared" ca="1" si="9"/>
        <v>0</v>
      </c>
      <c r="AR45" s="39">
        <f t="shared" ca="1" si="9"/>
        <v>0</v>
      </c>
      <c r="AS45" s="39">
        <f t="shared" ca="1" si="9"/>
        <v>0</v>
      </c>
      <c r="AT45" s="39">
        <f t="shared" ca="1" si="9"/>
        <v>0</v>
      </c>
      <c r="AU45" s="39">
        <f t="shared" ca="1" si="9"/>
        <v>0</v>
      </c>
      <c r="AV45" s="39">
        <f t="shared" ca="1" si="9"/>
        <v>0</v>
      </c>
      <c r="AW45" s="64" t="str">
        <f>IF(C45="","",IFERROR(COUNTIFS(LT!$E$7:$E$3006,Funcionários!$C45,LT!$M$7:$M$3006,Funcionários!AW$7)+$BA45,0))</f>
        <v/>
      </c>
      <c r="AX45" s="64" t="str">
        <f>IF(D45="","",IFERROR(COUNTIFS(LT!$E$7:$E$3006,Funcionários!$C45,LT!$M$7:$M$3006,Funcionários!AX$7)+$BA45,0))</f>
        <v/>
      </c>
      <c r="AY45" s="64" t="str">
        <f>IF(E45="","",IFERROR(COUNTIFS(LT!$E$7:$E$3006,Funcionários!$C45,LT!$M$7:$M$3006,Funcionários!AY$7)+$BA45,0))</f>
        <v/>
      </c>
      <c r="AZ45" s="64" t="str">
        <f>IF(F45="","",IFERROR(COUNTIFS(LT!$E$7:$E$3006,Funcionários!$C45,LT!$M$7:$M$3006,Funcionários!AZ$7)+$BA45,0))</f>
        <v/>
      </c>
      <c r="BA45" s="77">
        <v>9.6300000000000302E-4</v>
      </c>
      <c r="BB45" s="36"/>
      <c r="BC45" s="36"/>
      <c r="BD45" s="36"/>
      <c r="BE45" s="36"/>
      <c r="BF45" s="36"/>
      <c r="BG45" s="36"/>
      <c r="BH45" s="36"/>
      <c r="BI45" s="36"/>
      <c r="BJ45" s="36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</row>
    <row r="46" spans="3:546" s="31" customFormat="1" ht="35.1" customHeight="1" thickTop="1" thickBot="1" x14ac:dyDescent="0.3">
      <c r="C46" s="46"/>
      <c r="D46" s="46"/>
      <c r="E46" s="46"/>
      <c r="F46" s="120"/>
      <c r="G46" s="120"/>
      <c r="H46" s="120"/>
      <c r="I46" s="120"/>
      <c r="J46" s="120"/>
      <c r="K46" s="120"/>
      <c r="L46" s="120"/>
      <c r="M46" s="76">
        <f t="shared" si="2"/>
        <v>0</v>
      </c>
      <c r="N46" s="39">
        <v>43</v>
      </c>
      <c r="O46" s="36"/>
      <c r="P46" s="39" t="str">
        <f>IF(C46=0,"",IF(AND(F46="Não",#REF!="Não"),5,IF(OR(F46="Não",#REF!="não"),6,7)))</f>
        <v/>
      </c>
      <c r="Q46" s="39">
        <f t="shared" ca="1" si="3"/>
        <v>0</v>
      </c>
      <c r="R46" s="39">
        <f t="shared" ca="1" si="7"/>
        <v>0</v>
      </c>
      <c r="S46" s="39">
        <f t="shared" ca="1" si="7"/>
        <v>0</v>
      </c>
      <c r="T46" s="39">
        <f t="shared" ca="1" si="7"/>
        <v>0</v>
      </c>
      <c r="U46" s="39">
        <f t="shared" ca="1" si="7"/>
        <v>0</v>
      </c>
      <c r="V46" s="39">
        <f t="shared" ca="1" si="7"/>
        <v>0</v>
      </c>
      <c r="W46" s="39">
        <f t="shared" ca="1" si="7"/>
        <v>0</v>
      </c>
      <c r="X46" s="39">
        <f t="shared" ca="1" si="7"/>
        <v>0</v>
      </c>
      <c r="Y46" s="39">
        <f t="shared" ca="1" si="7"/>
        <v>0</v>
      </c>
      <c r="Z46" s="39">
        <f t="shared" ca="1" si="7"/>
        <v>0</v>
      </c>
      <c r="AA46" s="39">
        <f t="shared" ca="1" si="7"/>
        <v>0</v>
      </c>
      <c r="AB46" s="39">
        <f t="shared" ca="1" si="7"/>
        <v>0</v>
      </c>
      <c r="AC46" s="39">
        <f t="shared" ca="1" si="7"/>
        <v>0</v>
      </c>
      <c r="AD46" s="39">
        <f t="shared" ca="1" si="7"/>
        <v>0</v>
      </c>
      <c r="AE46" s="39">
        <f t="shared" ca="1" si="7"/>
        <v>0</v>
      </c>
      <c r="AF46" s="39">
        <f t="shared" ca="1" si="7"/>
        <v>0</v>
      </c>
      <c r="AG46" s="39">
        <f t="shared" ca="1" si="7"/>
        <v>0</v>
      </c>
      <c r="AH46" s="39">
        <f t="shared" ca="1" si="9"/>
        <v>0</v>
      </c>
      <c r="AI46" s="39">
        <f t="shared" ca="1" si="9"/>
        <v>0</v>
      </c>
      <c r="AJ46" s="39">
        <f t="shared" ca="1" si="9"/>
        <v>0</v>
      </c>
      <c r="AK46" s="39">
        <f t="shared" ca="1" si="9"/>
        <v>0</v>
      </c>
      <c r="AL46" s="39">
        <f t="shared" ca="1" si="9"/>
        <v>0</v>
      </c>
      <c r="AM46" s="39">
        <f t="shared" ca="1" si="9"/>
        <v>0</v>
      </c>
      <c r="AN46" s="39">
        <f t="shared" ca="1" si="9"/>
        <v>0</v>
      </c>
      <c r="AO46" s="39">
        <f t="shared" ca="1" si="9"/>
        <v>0</v>
      </c>
      <c r="AP46" s="39">
        <f t="shared" ca="1" si="9"/>
        <v>0</v>
      </c>
      <c r="AQ46" s="39">
        <f t="shared" ca="1" si="9"/>
        <v>0</v>
      </c>
      <c r="AR46" s="39">
        <f t="shared" ca="1" si="9"/>
        <v>0</v>
      </c>
      <c r="AS46" s="39">
        <f t="shared" ca="1" si="9"/>
        <v>0</v>
      </c>
      <c r="AT46" s="39">
        <f t="shared" ca="1" si="9"/>
        <v>0</v>
      </c>
      <c r="AU46" s="39">
        <f t="shared" ca="1" si="9"/>
        <v>0</v>
      </c>
      <c r="AV46" s="39">
        <f t="shared" ca="1" si="9"/>
        <v>0</v>
      </c>
      <c r="AW46" s="64" t="str">
        <f>IF(C46="","",IFERROR(COUNTIFS(LT!$E$7:$E$3006,Funcionários!$C46,LT!$M$7:$M$3006,Funcionários!AW$7)+$BA46,0))</f>
        <v/>
      </c>
      <c r="AX46" s="64" t="str">
        <f>IF(D46="","",IFERROR(COUNTIFS(LT!$E$7:$E$3006,Funcionários!$C46,LT!$M$7:$M$3006,Funcionários!AX$7)+$BA46,0))</f>
        <v/>
      </c>
      <c r="AY46" s="64" t="str">
        <f>IF(E46="","",IFERROR(COUNTIFS(LT!$E$7:$E$3006,Funcionários!$C46,LT!$M$7:$M$3006,Funcionários!AY$7)+$BA46,0))</f>
        <v/>
      </c>
      <c r="AZ46" s="64" t="str">
        <f>IF(F46="","",IFERROR(COUNTIFS(LT!$E$7:$E$3006,Funcionários!$C46,LT!$M$7:$M$3006,Funcionários!AZ$7)+$BA46,0))</f>
        <v/>
      </c>
      <c r="BA46" s="77">
        <v>9.62000000000003E-4</v>
      </c>
      <c r="BB46" s="36"/>
      <c r="BC46" s="36"/>
      <c r="BD46" s="36"/>
      <c r="BE46" s="36"/>
      <c r="BF46" s="36"/>
      <c r="BG46" s="36"/>
      <c r="BH46" s="36"/>
      <c r="BI46" s="36"/>
      <c r="BJ46" s="36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</row>
    <row r="47" spans="3:546" s="31" customFormat="1" ht="35.1" customHeight="1" thickTop="1" thickBot="1" x14ac:dyDescent="0.3">
      <c r="C47" s="46"/>
      <c r="D47" s="46"/>
      <c r="E47" s="46"/>
      <c r="F47" s="120"/>
      <c r="G47" s="120"/>
      <c r="H47" s="120"/>
      <c r="I47" s="120"/>
      <c r="J47" s="120"/>
      <c r="K47" s="120"/>
      <c r="L47" s="120"/>
      <c r="M47" s="76">
        <f t="shared" si="2"/>
        <v>0</v>
      </c>
      <c r="N47" s="39">
        <v>44</v>
      </c>
      <c r="O47" s="36"/>
      <c r="P47" s="39" t="str">
        <f>IF(C47=0,"",IF(AND(F47="Não",#REF!="Não"),5,IF(OR(F47="Não",#REF!="não"),6,7)))</f>
        <v/>
      </c>
      <c r="Q47" s="39">
        <f t="shared" ca="1" si="3"/>
        <v>0</v>
      </c>
      <c r="R47" s="39">
        <f t="shared" ca="1" si="7"/>
        <v>0</v>
      </c>
      <c r="S47" s="39">
        <f t="shared" ca="1" si="7"/>
        <v>0</v>
      </c>
      <c r="T47" s="39">
        <f t="shared" ca="1" si="7"/>
        <v>0</v>
      </c>
      <c r="U47" s="39">
        <f t="shared" ca="1" si="7"/>
        <v>0</v>
      </c>
      <c r="V47" s="39">
        <f t="shared" ca="1" si="7"/>
        <v>0</v>
      </c>
      <c r="W47" s="39">
        <f t="shared" ca="1" si="7"/>
        <v>0</v>
      </c>
      <c r="X47" s="39">
        <f t="shared" ca="1" si="7"/>
        <v>0</v>
      </c>
      <c r="Y47" s="39">
        <f t="shared" ca="1" si="7"/>
        <v>0</v>
      </c>
      <c r="Z47" s="39">
        <f t="shared" ca="1" si="7"/>
        <v>0</v>
      </c>
      <c r="AA47" s="39">
        <f t="shared" ca="1" si="7"/>
        <v>0</v>
      </c>
      <c r="AB47" s="39">
        <f t="shared" ca="1" si="7"/>
        <v>0</v>
      </c>
      <c r="AC47" s="39">
        <f t="shared" ca="1" si="7"/>
        <v>0</v>
      </c>
      <c r="AD47" s="39">
        <f t="shared" ca="1" si="7"/>
        <v>0</v>
      </c>
      <c r="AE47" s="39">
        <f t="shared" ca="1" si="7"/>
        <v>0</v>
      </c>
      <c r="AF47" s="39">
        <f t="shared" ca="1" si="7"/>
        <v>0</v>
      </c>
      <c r="AG47" s="39">
        <f t="shared" ca="1" si="7"/>
        <v>0</v>
      </c>
      <c r="AH47" s="39">
        <f t="shared" ca="1" si="9"/>
        <v>0</v>
      </c>
      <c r="AI47" s="39">
        <f t="shared" ca="1" si="9"/>
        <v>0</v>
      </c>
      <c r="AJ47" s="39">
        <f t="shared" ca="1" si="9"/>
        <v>0</v>
      </c>
      <c r="AK47" s="39">
        <f t="shared" ca="1" si="9"/>
        <v>0</v>
      </c>
      <c r="AL47" s="39">
        <f t="shared" ca="1" si="9"/>
        <v>0</v>
      </c>
      <c r="AM47" s="39">
        <f t="shared" ca="1" si="9"/>
        <v>0</v>
      </c>
      <c r="AN47" s="39">
        <f t="shared" ca="1" si="9"/>
        <v>0</v>
      </c>
      <c r="AO47" s="39">
        <f t="shared" ca="1" si="9"/>
        <v>0</v>
      </c>
      <c r="AP47" s="39">
        <f t="shared" ca="1" si="9"/>
        <v>0</v>
      </c>
      <c r="AQ47" s="39">
        <f t="shared" ca="1" si="9"/>
        <v>0</v>
      </c>
      <c r="AR47" s="39">
        <f t="shared" ca="1" si="9"/>
        <v>0</v>
      </c>
      <c r="AS47" s="39">
        <f t="shared" ca="1" si="9"/>
        <v>0</v>
      </c>
      <c r="AT47" s="39">
        <f t="shared" ca="1" si="9"/>
        <v>0</v>
      </c>
      <c r="AU47" s="39">
        <f t="shared" ca="1" si="9"/>
        <v>0</v>
      </c>
      <c r="AV47" s="39">
        <f t="shared" ca="1" si="9"/>
        <v>0</v>
      </c>
      <c r="AW47" s="64" t="str">
        <f>IF(C47="","",IFERROR(COUNTIFS(LT!$E$7:$E$3006,Funcionários!$C47,LT!$M$7:$M$3006,Funcionários!AW$7)+$BA47,0))</f>
        <v/>
      </c>
      <c r="AX47" s="64" t="str">
        <f>IF(D47="","",IFERROR(COUNTIFS(LT!$E$7:$E$3006,Funcionários!$C47,LT!$M$7:$M$3006,Funcionários!AX$7)+$BA47,0))</f>
        <v/>
      </c>
      <c r="AY47" s="64" t="str">
        <f>IF(E47="","",IFERROR(COUNTIFS(LT!$E$7:$E$3006,Funcionários!$C47,LT!$M$7:$M$3006,Funcionários!AY$7)+$BA47,0))</f>
        <v/>
      </c>
      <c r="AZ47" s="64" t="str">
        <f>IF(F47="","",IFERROR(COUNTIFS(LT!$E$7:$E$3006,Funcionários!$C47,LT!$M$7:$M$3006,Funcionários!AZ$7)+$BA47,0))</f>
        <v/>
      </c>
      <c r="BA47" s="77">
        <v>9.6100000000000298E-4</v>
      </c>
      <c r="BB47" s="36"/>
      <c r="BC47" s="36"/>
      <c r="BD47" s="36"/>
      <c r="BE47" s="36"/>
      <c r="BF47" s="36"/>
      <c r="BG47" s="36"/>
      <c r="BH47" s="36"/>
      <c r="BI47" s="36"/>
      <c r="BJ47" s="36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</row>
    <row r="48" spans="3:546" s="31" customFormat="1" ht="35.1" customHeight="1" thickTop="1" thickBot="1" x14ac:dyDescent="0.3">
      <c r="C48" s="46"/>
      <c r="D48" s="46"/>
      <c r="E48" s="46"/>
      <c r="F48" s="120"/>
      <c r="G48" s="120"/>
      <c r="H48" s="120"/>
      <c r="I48" s="120"/>
      <c r="J48" s="120"/>
      <c r="K48" s="120"/>
      <c r="L48" s="120"/>
      <c r="M48" s="76">
        <f t="shared" si="2"/>
        <v>0</v>
      </c>
      <c r="N48" s="39">
        <v>45</v>
      </c>
      <c r="O48" s="36"/>
      <c r="P48" s="39" t="str">
        <f>IF(C48=0,"",IF(AND(F48="Não",#REF!="Não"),5,IF(OR(F48="Não",#REF!="não"),6,7)))</f>
        <v/>
      </c>
      <c r="Q48" s="39">
        <f t="shared" ca="1" si="3"/>
        <v>0</v>
      </c>
      <c r="R48" s="39">
        <f t="shared" ca="1" si="7"/>
        <v>0</v>
      </c>
      <c r="S48" s="39">
        <f t="shared" ca="1" si="7"/>
        <v>0</v>
      </c>
      <c r="T48" s="39">
        <f t="shared" ca="1" si="7"/>
        <v>0</v>
      </c>
      <c r="U48" s="39">
        <f t="shared" ca="1" si="7"/>
        <v>0</v>
      </c>
      <c r="V48" s="39">
        <f t="shared" ca="1" si="7"/>
        <v>0</v>
      </c>
      <c r="W48" s="39">
        <f t="shared" ca="1" si="7"/>
        <v>0</v>
      </c>
      <c r="X48" s="39">
        <f t="shared" ca="1" si="7"/>
        <v>0</v>
      </c>
      <c r="Y48" s="39">
        <f t="shared" ca="1" si="7"/>
        <v>0</v>
      </c>
      <c r="Z48" s="39">
        <f t="shared" ca="1" si="7"/>
        <v>0</v>
      </c>
      <c r="AA48" s="39">
        <f t="shared" ca="1" si="7"/>
        <v>0</v>
      </c>
      <c r="AB48" s="39">
        <f t="shared" ca="1" si="7"/>
        <v>0</v>
      </c>
      <c r="AC48" s="39">
        <f t="shared" ca="1" si="7"/>
        <v>0</v>
      </c>
      <c r="AD48" s="39">
        <f t="shared" ca="1" si="7"/>
        <v>0</v>
      </c>
      <c r="AE48" s="39">
        <f t="shared" ca="1" si="7"/>
        <v>0</v>
      </c>
      <c r="AF48" s="39">
        <f t="shared" ca="1" si="7"/>
        <v>0</v>
      </c>
      <c r="AG48" s="39">
        <f t="shared" ca="1" si="7"/>
        <v>0</v>
      </c>
      <c r="AH48" s="39">
        <f t="shared" ca="1" si="9"/>
        <v>0</v>
      </c>
      <c r="AI48" s="39">
        <f t="shared" ca="1" si="9"/>
        <v>0</v>
      </c>
      <c r="AJ48" s="39">
        <f t="shared" ca="1" si="9"/>
        <v>0</v>
      </c>
      <c r="AK48" s="39">
        <f t="shared" ca="1" si="9"/>
        <v>0</v>
      </c>
      <c r="AL48" s="39">
        <f t="shared" ca="1" si="9"/>
        <v>0</v>
      </c>
      <c r="AM48" s="39">
        <f t="shared" ca="1" si="9"/>
        <v>0</v>
      </c>
      <c r="AN48" s="39">
        <f t="shared" ca="1" si="9"/>
        <v>0</v>
      </c>
      <c r="AO48" s="39">
        <f t="shared" ca="1" si="9"/>
        <v>0</v>
      </c>
      <c r="AP48" s="39">
        <f t="shared" ca="1" si="9"/>
        <v>0</v>
      </c>
      <c r="AQ48" s="39">
        <f t="shared" ca="1" si="9"/>
        <v>0</v>
      </c>
      <c r="AR48" s="39">
        <f t="shared" ca="1" si="9"/>
        <v>0</v>
      </c>
      <c r="AS48" s="39">
        <f t="shared" ca="1" si="9"/>
        <v>0</v>
      </c>
      <c r="AT48" s="39">
        <f t="shared" ca="1" si="9"/>
        <v>0</v>
      </c>
      <c r="AU48" s="39">
        <f t="shared" ca="1" si="9"/>
        <v>0</v>
      </c>
      <c r="AV48" s="39">
        <f t="shared" ca="1" si="9"/>
        <v>0</v>
      </c>
      <c r="AW48" s="64" t="str">
        <f>IF(C48="","",IFERROR(COUNTIFS(LT!$E$7:$E$3006,Funcionários!$C48,LT!$M$7:$M$3006,Funcionários!AW$7)+$BA48,0))</f>
        <v/>
      </c>
      <c r="AX48" s="64" t="str">
        <f>IF(D48="","",IFERROR(COUNTIFS(LT!$E$7:$E$3006,Funcionários!$C48,LT!$M$7:$M$3006,Funcionários!AX$7)+$BA48,0))</f>
        <v/>
      </c>
      <c r="AY48" s="64" t="str">
        <f>IF(E48="","",IFERROR(COUNTIFS(LT!$E$7:$E$3006,Funcionários!$C48,LT!$M$7:$M$3006,Funcionários!AY$7)+$BA48,0))</f>
        <v/>
      </c>
      <c r="AZ48" s="64" t="str">
        <f>IF(F48="","",IFERROR(COUNTIFS(LT!$E$7:$E$3006,Funcionários!$C48,LT!$M$7:$M$3006,Funcionários!AZ$7)+$BA48,0))</f>
        <v/>
      </c>
      <c r="BA48" s="77">
        <v>9.6000000000000295E-4</v>
      </c>
      <c r="BB48" s="36"/>
      <c r="BC48" s="36"/>
      <c r="BD48" s="36"/>
      <c r="BE48" s="36"/>
      <c r="BF48" s="36"/>
      <c r="BG48" s="36"/>
      <c r="BH48" s="36"/>
      <c r="BI48" s="36"/>
      <c r="BJ48" s="36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</row>
    <row r="49" spans="3:546" s="31" customFormat="1" ht="35.1" customHeight="1" thickTop="1" thickBot="1" x14ac:dyDescent="0.3">
      <c r="C49" s="46"/>
      <c r="D49" s="46"/>
      <c r="E49" s="46"/>
      <c r="F49" s="120"/>
      <c r="G49" s="120"/>
      <c r="H49" s="120"/>
      <c r="I49" s="120"/>
      <c r="J49" s="120"/>
      <c r="K49" s="120"/>
      <c r="L49" s="120"/>
      <c r="M49" s="76">
        <f t="shared" si="2"/>
        <v>0</v>
      </c>
      <c r="N49" s="39">
        <v>46</v>
      </c>
      <c r="O49" s="36"/>
      <c r="P49" s="39" t="str">
        <f>IF(C49=0,"",IF(AND(F49="Não",#REF!="Não"),5,IF(OR(F49="Não",#REF!="não"),6,7)))</f>
        <v/>
      </c>
      <c r="Q49" s="39">
        <f t="shared" ca="1" si="3"/>
        <v>0</v>
      </c>
      <c r="R49" s="39">
        <f t="shared" ca="1" si="7"/>
        <v>0</v>
      </c>
      <c r="S49" s="39">
        <f t="shared" ca="1" si="7"/>
        <v>0</v>
      </c>
      <c r="T49" s="39">
        <f t="shared" ca="1" si="7"/>
        <v>0</v>
      </c>
      <c r="U49" s="39">
        <f t="shared" ca="1" si="7"/>
        <v>0</v>
      </c>
      <c r="V49" s="39">
        <f t="shared" ca="1" si="7"/>
        <v>0</v>
      </c>
      <c r="W49" s="39">
        <f t="shared" ca="1" si="7"/>
        <v>0</v>
      </c>
      <c r="X49" s="39">
        <f t="shared" ca="1" si="7"/>
        <v>0</v>
      </c>
      <c r="Y49" s="39">
        <f t="shared" ca="1" si="7"/>
        <v>0</v>
      </c>
      <c r="Z49" s="39">
        <f t="shared" ca="1" si="7"/>
        <v>0</v>
      </c>
      <c r="AA49" s="39">
        <f t="shared" ca="1" si="7"/>
        <v>0</v>
      </c>
      <c r="AB49" s="39">
        <f t="shared" ca="1" si="7"/>
        <v>0</v>
      </c>
      <c r="AC49" s="39">
        <f t="shared" ca="1" si="7"/>
        <v>0</v>
      </c>
      <c r="AD49" s="39">
        <f t="shared" ca="1" si="7"/>
        <v>0</v>
      </c>
      <c r="AE49" s="39">
        <f t="shared" ca="1" si="7"/>
        <v>0</v>
      </c>
      <c r="AF49" s="39">
        <f t="shared" ca="1" si="7"/>
        <v>0</v>
      </c>
      <c r="AG49" s="39">
        <f t="shared" ca="1" si="7"/>
        <v>0</v>
      </c>
      <c r="AH49" s="39">
        <f t="shared" ca="1" si="9"/>
        <v>0</v>
      </c>
      <c r="AI49" s="39">
        <f t="shared" ca="1" si="9"/>
        <v>0</v>
      </c>
      <c r="AJ49" s="39">
        <f t="shared" ca="1" si="9"/>
        <v>0</v>
      </c>
      <c r="AK49" s="39">
        <f t="shared" ca="1" si="9"/>
        <v>0</v>
      </c>
      <c r="AL49" s="39">
        <f t="shared" ca="1" si="9"/>
        <v>0</v>
      </c>
      <c r="AM49" s="39">
        <f t="shared" ca="1" si="9"/>
        <v>0</v>
      </c>
      <c r="AN49" s="39">
        <f t="shared" ca="1" si="9"/>
        <v>0</v>
      </c>
      <c r="AO49" s="39">
        <f t="shared" ca="1" si="9"/>
        <v>0</v>
      </c>
      <c r="AP49" s="39">
        <f t="shared" ca="1" si="9"/>
        <v>0</v>
      </c>
      <c r="AQ49" s="39">
        <f t="shared" ca="1" si="9"/>
        <v>0</v>
      </c>
      <c r="AR49" s="39">
        <f t="shared" ca="1" si="9"/>
        <v>0</v>
      </c>
      <c r="AS49" s="39">
        <f t="shared" ca="1" si="9"/>
        <v>0</v>
      </c>
      <c r="AT49" s="39">
        <f t="shared" ca="1" si="9"/>
        <v>0</v>
      </c>
      <c r="AU49" s="39">
        <f t="shared" ca="1" si="9"/>
        <v>0</v>
      </c>
      <c r="AV49" s="39">
        <f t="shared" ca="1" si="9"/>
        <v>0</v>
      </c>
      <c r="AW49" s="64" t="str">
        <f>IF(C49="","",IFERROR(COUNTIFS(LT!$E$7:$E$3006,Funcionários!$C49,LT!$M$7:$M$3006,Funcionários!AW$7)+$BA49,0))</f>
        <v/>
      </c>
      <c r="AX49" s="64" t="str">
        <f>IF(D49="","",IFERROR(COUNTIFS(LT!$E$7:$E$3006,Funcionários!$C49,LT!$M$7:$M$3006,Funcionários!AX$7)+$BA49,0))</f>
        <v/>
      </c>
      <c r="AY49" s="64" t="str">
        <f>IF(E49="","",IFERROR(COUNTIFS(LT!$E$7:$E$3006,Funcionários!$C49,LT!$M$7:$M$3006,Funcionários!AY$7)+$BA49,0))</f>
        <v/>
      </c>
      <c r="AZ49" s="64" t="str">
        <f>IF(F49="","",IFERROR(COUNTIFS(LT!$E$7:$E$3006,Funcionários!$C49,LT!$M$7:$M$3006,Funcionários!AZ$7)+$BA49,0))</f>
        <v/>
      </c>
      <c r="BA49" s="77">
        <v>9.5900000000000304E-4</v>
      </c>
      <c r="BB49" s="36"/>
      <c r="BC49" s="36"/>
      <c r="BD49" s="36"/>
      <c r="BE49" s="36"/>
      <c r="BF49" s="36"/>
      <c r="BG49" s="36"/>
      <c r="BH49" s="36"/>
      <c r="BI49" s="36"/>
      <c r="BJ49" s="36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</row>
    <row r="50" spans="3:546" s="31" customFormat="1" ht="35.1" customHeight="1" thickTop="1" thickBot="1" x14ac:dyDescent="0.3">
      <c r="C50" s="46"/>
      <c r="D50" s="46"/>
      <c r="E50" s="46"/>
      <c r="F50" s="120"/>
      <c r="G50" s="120"/>
      <c r="H50" s="120"/>
      <c r="I50" s="120"/>
      <c r="J50" s="120"/>
      <c r="K50" s="120"/>
      <c r="L50" s="120"/>
      <c r="M50" s="76">
        <f t="shared" si="2"/>
        <v>0</v>
      </c>
      <c r="N50" s="39">
        <v>47</v>
      </c>
      <c r="O50" s="36"/>
      <c r="P50" s="39" t="str">
        <f>IF(C50=0,"",IF(AND(F50="Não",#REF!="Não"),5,IF(OR(F50="Não",#REF!="não"),6,7)))</f>
        <v/>
      </c>
      <c r="Q50" s="39">
        <f t="shared" ca="1" si="3"/>
        <v>0</v>
      </c>
      <c r="R50" s="39">
        <f t="shared" ca="1" si="7"/>
        <v>0</v>
      </c>
      <c r="S50" s="39">
        <f t="shared" ca="1" si="7"/>
        <v>0</v>
      </c>
      <c r="T50" s="39">
        <f t="shared" ca="1" si="7"/>
        <v>0</v>
      </c>
      <c r="U50" s="39">
        <f t="shared" ca="1" si="7"/>
        <v>0</v>
      </c>
      <c r="V50" s="39">
        <f t="shared" ca="1" si="7"/>
        <v>0</v>
      </c>
      <c r="W50" s="39">
        <f t="shared" ca="1" si="7"/>
        <v>0</v>
      </c>
      <c r="X50" s="39">
        <f t="shared" ca="1" si="7"/>
        <v>0</v>
      </c>
      <c r="Y50" s="39">
        <f t="shared" ca="1" si="7"/>
        <v>0</v>
      </c>
      <c r="Z50" s="39">
        <f t="shared" ca="1" si="7"/>
        <v>0</v>
      </c>
      <c r="AA50" s="39">
        <f t="shared" ca="1" si="7"/>
        <v>0</v>
      </c>
      <c r="AB50" s="39">
        <f t="shared" ca="1" si="7"/>
        <v>0</v>
      </c>
      <c r="AC50" s="39">
        <f t="shared" ca="1" si="7"/>
        <v>0</v>
      </c>
      <c r="AD50" s="39">
        <f t="shared" ca="1" si="7"/>
        <v>0</v>
      </c>
      <c r="AE50" s="39">
        <f t="shared" ca="1" si="7"/>
        <v>0</v>
      </c>
      <c r="AF50" s="39">
        <f t="shared" ca="1" si="7"/>
        <v>0</v>
      </c>
      <c r="AG50" s="39">
        <f t="shared" ca="1" si="7"/>
        <v>0</v>
      </c>
      <c r="AH50" s="39">
        <f t="shared" ca="1" si="9"/>
        <v>0</v>
      </c>
      <c r="AI50" s="39">
        <f t="shared" ca="1" si="9"/>
        <v>0</v>
      </c>
      <c r="AJ50" s="39">
        <f t="shared" ca="1" si="9"/>
        <v>0</v>
      </c>
      <c r="AK50" s="39">
        <f t="shared" ca="1" si="9"/>
        <v>0</v>
      </c>
      <c r="AL50" s="39">
        <f t="shared" ca="1" si="9"/>
        <v>0</v>
      </c>
      <c r="AM50" s="39">
        <f t="shared" ca="1" si="9"/>
        <v>0</v>
      </c>
      <c r="AN50" s="39">
        <f t="shared" ca="1" si="9"/>
        <v>0</v>
      </c>
      <c r="AO50" s="39">
        <f t="shared" ca="1" si="9"/>
        <v>0</v>
      </c>
      <c r="AP50" s="39">
        <f t="shared" ca="1" si="9"/>
        <v>0</v>
      </c>
      <c r="AQ50" s="39">
        <f t="shared" ca="1" si="9"/>
        <v>0</v>
      </c>
      <c r="AR50" s="39">
        <f t="shared" ca="1" si="9"/>
        <v>0</v>
      </c>
      <c r="AS50" s="39">
        <f t="shared" ca="1" si="9"/>
        <v>0</v>
      </c>
      <c r="AT50" s="39">
        <f t="shared" ca="1" si="9"/>
        <v>0</v>
      </c>
      <c r="AU50" s="39">
        <f t="shared" ca="1" si="9"/>
        <v>0</v>
      </c>
      <c r="AV50" s="39">
        <f t="shared" ca="1" si="9"/>
        <v>0</v>
      </c>
      <c r="AW50" s="64" t="str">
        <f>IF(C50="","",IFERROR(COUNTIFS(LT!$E$7:$E$3006,Funcionários!$C50,LT!$M$7:$M$3006,Funcionários!AW$7)+$BA50,0))</f>
        <v/>
      </c>
      <c r="AX50" s="64" t="str">
        <f>IF(D50="","",IFERROR(COUNTIFS(LT!$E$7:$E$3006,Funcionários!$C50,LT!$M$7:$M$3006,Funcionários!AX$7)+$BA50,0))</f>
        <v/>
      </c>
      <c r="AY50" s="64" t="str">
        <f>IF(E50="","",IFERROR(COUNTIFS(LT!$E$7:$E$3006,Funcionários!$C50,LT!$M$7:$M$3006,Funcionários!AY$7)+$BA50,0))</f>
        <v/>
      </c>
      <c r="AZ50" s="64" t="str">
        <f>IF(F50="","",IFERROR(COUNTIFS(LT!$E$7:$E$3006,Funcionários!$C50,LT!$M$7:$M$3006,Funcionários!AZ$7)+$BA50,0))</f>
        <v/>
      </c>
      <c r="BA50" s="77">
        <v>9.5800000000000399E-4</v>
      </c>
      <c r="BB50" s="36"/>
      <c r="BC50" s="36"/>
      <c r="BD50" s="36"/>
      <c r="BE50" s="36"/>
      <c r="BF50" s="36"/>
      <c r="BG50" s="36"/>
      <c r="BH50" s="36"/>
      <c r="BI50" s="36"/>
      <c r="BJ50" s="36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</row>
    <row r="51" spans="3:546" s="31" customFormat="1" ht="35.1" customHeight="1" thickTop="1" thickBot="1" x14ac:dyDescent="0.3">
      <c r="C51" s="46"/>
      <c r="D51" s="46"/>
      <c r="E51" s="46"/>
      <c r="F51" s="120"/>
      <c r="G51" s="120"/>
      <c r="H51" s="120"/>
      <c r="I51" s="120"/>
      <c r="J51" s="120"/>
      <c r="K51" s="120"/>
      <c r="L51" s="120"/>
      <c r="M51" s="76">
        <f t="shared" si="2"/>
        <v>0</v>
      </c>
      <c r="N51" s="39">
        <v>48</v>
      </c>
      <c r="O51" s="36"/>
      <c r="P51" s="39" t="str">
        <f>IF(C51=0,"",IF(AND(F51="Não",#REF!="Não"),5,IF(OR(F51="Não",#REF!="não"),6,7)))</f>
        <v/>
      </c>
      <c r="Q51" s="39">
        <f t="shared" ca="1" si="3"/>
        <v>0</v>
      </c>
      <c r="R51" s="39">
        <f t="shared" ca="1" si="7"/>
        <v>0</v>
      </c>
      <c r="S51" s="39">
        <f t="shared" ca="1" si="7"/>
        <v>0</v>
      </c>
      <c r="T51" s="39">
        <f t="shared" ca="1" si="7"/>
        <v>0</v>
      </c>
      <c r="U51" s="39">
        <f t="shared" ca="1" si="7"/>
        <v>0</v>
      </c>
      <c r="V51" s="39">
        <f t="shared" ca="1" si="7"/>
        <v>0</v>
      </c>
      <c r="W51" s="39">
        <f t="shared" ca="1" si="7"/>
        <v>0</v>
      </c>
      <c r="X51" s="39">
        <f t="shared" ca="1" si="7"/>
        <v>0</v>
      </c>
      <c r="Y51" s="39">
        <f t="shared" ca="1" si="7"/>
        <v>0</v>
      </c>
      <c r="Z51" s="39">
        <f t="shared" ca="1" si="7"/>
        <v>0</v>
      </c>
      <c r="AA51" s="39">
        <f t="shared" ca="1" si="7"/>
        <v>0</v>
      </c>
      <c r="AB51" s="39">
        <f t="shared" ca="1" si="7"/>
        <v>0</v>
      </c>
      <c r="AC51" s="39">
        <f t="shared" ca="1" si="7"/>
        <v>0</v>
      </c>
      <c r="AD51" s="39">
        <f t="shared" ca="1" si="7"/>
        <v>0</v>
      </c>
      <c r="AE51" s="39">
        <f t="shared" ca="1" si="7"/>
        <v>0</v>
      </c>
      <c r="AF51" s="39">
        <f t="shared" ca="1" si="7"/>
        <v>0</v>
      </c>
      <c r="AG51" s="39">
        <f t="shared" ca="1" si="7"/>
        <v>0</v>
      </c>
      <c r="AH51" s="39">
        <f t="shared" ca="1" si="9"/>
        <v>0</v>
      </c>
      <c r="AI51" s="39">
        <f t="shared" ca="1" si="9"/>
        <v>0</v>
      </c>
      <c r="AJ51" s="39">
        <f t="shared" ca="1" si="9"/>
        <v>0</v>
      </c>
      <c r="AK51" s="39">
        <f t="shared" ca="1" si="9"/>
        <v>0</v>
      </c>
      <c r="AL51" s="39">
        <f t="shared" ca="1" si="9"/>
        <v>0</v>
      </c>
      <c r="AM51" s="39">
        <f t="shared" ca="1" si="9"/>
        <v>0</v>
      </c>
      <c r="AN51" s="39">
        <f t="shared" ca="1" si="9"/>
        <v>0</v>
      </c>
      <c r="AO51" s="39">
        <f t="shared" ca="1" si="9"/>
        <v>0</v>
      </c>
      <c r="AP51" s="39">
        <f t="shared" ca="1" si="9"/>
        <v>0</v>
      </c>
      <c r="AQ51" s="39">
        <f t="shared" ca="1" si="9"/>
        <v>0</v>
      </c>
      <c r="AR51" s="39">
        <f t="shared" ca="1" si="9"/>
        <v>0</v>
      </c>
      <c r="AS51" s="39">
        <f t="shared" ca="1" si="9"/>
        <v>0</v>
      </c>
      <c r="AT51" s="39">
        <f t="shared" ca="1" si="9"/>
        <v>0</v>
      </c>
      <c r="AU51" s="39">
        <f t="shared" ca="1" si="9"/>
        <v>0</v>
      </c>
      <c r="AV51" s="39">
        <f t="shared" ca="1" si="9"/>
        <v>0</v>
      </c>
      <c r="AW51" s="64" t="str">
        <f>IF(C51="","",IFERROR(COUNTIFS(LT!$E$7:$E$3006,Funcionários!$C51,LT!$M$7:$M$3006,Funcionários!AW$7)+$BA51,0))</f>
        <v/>
      </c>
      <c r="AX51" s="64" t="str">
        <f>IF(D51="","",IFERROR(COUNTIFS(LT!$E$7:$E$3006,Funcionários!$C51,LT!$M$7:$M$3006,Funcionários!AX$7)+$BA51,0))</f>
        <v/>
      </c>
      <c r="AY51" s="64" t="str">
        <f>IF(E51="","",IFERROR(COUNTIFS(LT!$E$7:$E$3006,Funcionários!$C51,LT!$M$7:$M$3006,Funcionários!AY$7)+$BA51,0))</f>
        <v/>
      </c>
      <c r="AZ51" s="64" t="str">
        <f>IF(F51="","",IFERROR(COUNTIFS(LT!$E$7:$E$3006,Funcionários!$C51,LT!$M$7:$M$3006,Funcionários!AZ$7)+$BA51,0))</f>
        <v/>
      </c>
      <c r="BA51" s="77">
        <v>9.5700000000000396E-4</v>
      </c>
      <c r="BB51" s="36"/>
      <c r="BC51" s="36"/>
      <c r="BD51" s="36"/>
      <c r="BE51" s="36"/>
      <c r="BF51" s="36"/>
      <c r="BG51" s="36"/>
      <c r="BH51" s="36"/>
      <c r="BI51" s="36"/>
      <c r="BJ51" s="36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</row>
    <row r="52" spans="3:546" s="31" customFormat="1" ht="35.1" customHeight="1" thickTop="1" thickBot="1" x14ac:dyDescent="0.3">
      <c r="C52" s="46"/>
      <c r="D52" s="46"/>
      <c r="E52" s="46"/>
      <c r="F52" s="120"/>
      <c r="G52" s="120"/>
      <c r="H52" s="120"/>
      <c r="I52" s="120"/>
      <c r="J52" s="120"/>
      <c r="K52" s="120"/>
      <c r="L52" s="120"/>
      <c r="M52" s="76">
        <f t="shared" si="2"/>
        <v>0</v>
      </c>
      <c r="N52" s="39">
        <v>49</v>
      </c>
      <c r="O52" s="36"/>
      <c r="P52" s="39" t="str">
        <f>IF(C52=0,"",IF(AND(F52="Não",#REF!="Não"),5,IF(OR(F52="Não",#REF!="não"),6,7)))</f>
        <v/>
      </c>
      <c r="Q52" s="39">
        <f t="shared" ca="1" si="3"/>
        <v>0</v>
      </c>
      <c r="R52" s="39">
        <f t="shared" ca="1" si="7"/>
        <v>0</v>
      </c>
      <c r="S52" s="39">
        <f t="shared" ca="1" si="7"/>
        <v>0</v>
      </c>
      <c r="T52" s="39">
        <f t="shared" ca="1" si="7"/>
        <v>0</v>
      </c>
      <c r="U52" s="39">
        <f t="shared" ca="1" si="7"/>
        <v>0</v>
      </c>
      <c r="V52" s="39">
        <f t="shared" ca="1" si="7"/>
        <v>0</v>
      </c>
      <c r="W52" s="39">
        <f t="shared" ca="1" si="7"/>
        <v>0</v>
      </c>
      <c r="X52" s="39">
        <f t="shared" ca="1" si="7"/>
        <v>0</v>
      </c>
      <c r="Y52" s="39">
        <f t="shared" ca="1" si="7"/>
        <v>0</v>
      </c>
      <c r="Z52" s="39">
        <f t="shared" ca="1" si="7"/>
        <v>0</v>
      </c>
      <c r="AA52" s="39">
        <f t="shared" ca="1" si="7"/>
        <v>0</v>
      </c>
      <c r="AB52" s="39">
        <f t="shared" ca="1" si="7"/>
        <v>0</v>
      </c>
      <c r="AC52" s="39">
        <f t="shared" ca="1" si="7"/>
        <v>0</v>
      </c>
      <c r="AD52" s="39">
        <f t="shared" ca="1" si="7"/>
        <v>0</v>
      </c>
      <c r="AE52" s="39">
        <f t="shared" ca="1" si="7"/>
        <v>0</v>
      </c>
      <c r="AF52" s="39">
        <f t="shared" ca="1" si="7"/>
        <v>0</v>
      </c>
      <c r="AG52" s="39">
        <f t="shared" ca="1" si="7"/>
        <v>0</v>
      </c>
      <c r="AH52" s="39">
        <f t="shared" ca="1" si="9"/>
        <v>0</v>
      </c>
      <c r="AI52" s="39">
        <f t="shared" ca="1" si="9"/>
        <v>0</v>
      </c>
      <c r="AJ52" s="39">
        <f t="shared" ca="1" si="9"/>
        <v>0</v>
      </c>
      <c r="AK52" s="39">
        <f t="shared" ca="1" si="9"/>
        <v>0</v>
      </c>
      <c r="AL52" s="39">
        <f t="shared" ca="1" si="9"/>
        <v>0</v>
      </c>
      <c r="AM52" s="39">
        <f t="shared" ca="1" si="9"/>
        <v>0</v>
      </c>
      <c r="AN52" s="39">
        <f t="shared" ca="1" si="9"/>
        <v>0</v>
      </c>
      <c r="AO52" s="39">
        <f t="shared" ca="1" si="9"/>
        <v>0</v>
      </c>
      <c r="AP52" s="39">
        <f t="shared" ca="1" si="9"/>
        <v>0</v>
      </c>
      <c r="AQ52" s="39">
        <f t="shared" ca="1" si="9"/>
        <v>0</v>
      </c>
      <c r="AR52" s="39">
        <f t="shared" ca="1" si="9"/>
        <v>0</v>
      </c>
      <c r="AS52" s="39">
        <f t="shared" ca="1" si="9"/>
        <v>0</v>
      </c>
      <c r="AT52" s="39">
        <f t="shared" ca="1" si="9"/>
        <v>0</v>
      </c>
      <c r="AU52" s="39">
        <f t="shared" ca="1" si="9"/>
        <v>0</v>
      </c>
      <c r="AV52" s="39">
        <f t="shared" ca="1" si="9"/>
        <v>0</v>
      </c>
      <c r="AW52" s="64" t="str">
        <f>IF(C52="","",IFERROR(COUNTIFS(LT!$E$7:$E$3006,Funcionários!$C52,LT!$M$7:$M$3006,Funcionários!AW$7)+$BA52,0))</f>
        <v/>
      </c>
      <c r="AX52" s="64" t="str">
        <f>IF(D52="","",IFERROR(COUNTIFS(LT!$E$7:$E$3006,Funcionários!$C52,LT!$M$7:$M$3006,Funcionários!AX$7)+$BA52,0))</f>
        <v/>
      </c>
      <c r="AY52" s="64" t="str">
        <f>IF(E52="","",IFERROR(COUNTIFS(LT!$E$7:$E$3006,Funcionários!$C52,LT!$M$7:$M$3006,Funcionários!AY$7)+$BA52,0))</f>
        <v/>
      </c>
      <c r="AZ52" s="64" t="str">
        <f>IF(F52="","",IFERROR(COUNTIFS(LT!$E$7:$E$3006,Funcionários!$C52,LT!$M$7:$M$3006,Funcionários!AZ$7)+$BA52,0))</f>
        <v/>
      </c>
      <c r="BA52" s="77">
        <v>9.5600000000000405E-4</v>
      </c>
      <c r="BB52" s="36"/>
      <c r="BC52" s="36"/>
      <c r="BD52" s="36"/>
      <c r="BE52" s="36"/>
      <c r="BF52" s="36"/>
      <c r="BG52" s="36"/>
      <c r="BH52" s="36"/>
      <c r="BI52" s="36"/>
      <c r="BJ52" s="36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</row>
    <row r="53" spans="3:546" s="31" customFormat="1" ht="35.1" customHeight="1" thickTop="1" thickBot="1" x14ac:dyDescent="0.3">
      <c r="C53" s="46"/>
      <c r="D53" s="46"/>
      <c r="E53" s="46"/>
      <c r="F53" s="120"/>
      <c r="G53" s="120"/>
      <c r="H53" s="120"/>
      <c r="I53" s="120"/>
      <c r="J53" s="120"/>
      <c r="K53" s="120"/>
      <c r="L53" s="120"/>
      <c r="M53" s="76">
        <f t="shared" si="2"/>
        <v>0</v>
      </c>
      <c r="N53" s="39">
        <v>50</v>
      </c>
      <c r="O53" s="36"/>
      <c r="P53" s="39" t="str">
        <f>IF(C53=0,"",IF(AND(F53="Não",#REF!="Não"),5,IF(OR(F53="Não",#REF!="não"),6,7)))</f>
        <v/>
      </c>
      <c r="Q53" s="39">
        <f t="shared" ca="1" si="3"/>
        <v>0</v>
      </c>
      <c r="R53" s="39">
        <f t="shared" ca="1" si="7"/>
        <v>0</v>
      </c>
      <c r="S53" s="39">
        <f t="shared" ca="1" si="7"/>
        <v>0</v>
      </c>
      <c r="T53" s="39">
        <f t="shared" ca="1" si="7"/>
        <v>0</v>
      </c>
      <c r="U53" s="39">
        <f t="shared" ca="1" si="7"/>
        <v>0</v>
      </c>
      <c r="V53" s="39">
        <f t="shared" ca="1" si="7"/>
        <v>0</v>
      </c>
      <c r="W53" s="39">
        <f t="shared" ca="1" si="7"/>
        <v>0</v>
      </c>
      <c r="X53" s="39">
        <f t="shared" ca="1" si="7"/>
        <v>0</v>
      </c>
      <c r="Y53" s="39">
        <f t="shared" ca="1" si="7"/>
        <v>0</v>
      </c>
      <c r="Z53" s="39">
        <f t="shared" ca="1" si="7"/>
        <v>0</v>
      </c>
      <c r="AA53" s="39">
        <f t="shared" ca="1" si="7"/>
        <v>0</v>
      </c>
      <c r="AB53" s="39">
        <f t="shared" ca="1" si="7"/>
        <v>0</v>
      </c>
      <c r="AC53" s="39">
        <f t="shared" ca="1" si="7"/>
        <v>0</v>
      </c>
      <c r="AD53" s="39">
        <f t="shared" ca="1" si="7"/>
        <v>0</v>
      </c>
      <c r="AE53" s="39">
        <f t="shared" ca="1" si="7"/>
        <v>0</v>
      </c>
      <c r="AF53" s="39">
        <f t="shared" ca="1" si="7"/>
        <v>0</v>
      </c>
      <c r="AG53" s="39">
        <f t="shared" ca="1" si="7"/>
        <v>0</v>
      </c>
      <c r="AH53" s="39">
        <f t="shared" ca="1" si="9"/>
        <v>0</v>
      </c>
      <c r="AI53" s="39">
        <f t="shared" ca="1" si="9"/>
        <v>0</v>
      </c>
      <c r="AJ53" s="39">
        <f t="shared" ca="1" si="9"/>
        <v>0</v>
      </c>
      <c r="AK53" s="39">
        <f t="shared" ca="1" si="9"/>
        <v>0</v>
      </c>
      <c r="AL53" s="39">
        <f t="shared" ca="1" si="9"/>
        <v>0</v>
      </c>
      <c r="AM53" s="39">
        <f t="shared" ca="1" si="9"/>
        <v>0</v>
      </c>
      <c r="AN53" s="39">
        <f t="shared" ca="1" si="9"/>
        <v>0</v>
      </c>
      <c r="AO53" s="39">
        <f t="shared" ca="1" si="9"/>
        <v>0</v>
      </c>
      <c r="AP53" s="39">
        <f t="shared" ca="1" si="9"/>
        <v>0</v>
      </c>
      <c r="AQ53" s="39">
        <f t="shared" ca="1" si="9"/>
        <v>0</v>
      </c>
      <c r="AR53" s="39">
        <f t="shared" ca="1" si="9"/>
        <v>0</v>
      </c>
      <c r="AS53" s="39">
        <f t="shared" ca="1" si="9"/>
        <v>0</v>
      </c>
      <c r="AT53" s="39">
        <f t="shared" ca="1" si="9"/>
        <v>0</v>
      </c>
      <c r="AU53" s="39">
        <f t="shared" ca="1" si="9"/>
        <v>0</v>
      </c>
      <c r="AV53" s="39">
        <f t="shared" ca="1" si="9"/>
        <v>0</v>
      </c>
      <c r="AW53" s="64" t="str">
        <f>IF(C53="","",IFERROR(COUNTIFS(LT!$E$7:$E$3006,Funcionários!$C53,LT!$M$7:$M$3006,Funcionários!AW$7)+$BA53,0))</f>
        <v/>
      </c>
      <c r="AX53" s="64" t="str">
        <f>IF(D53="","",IFERROR(COUNTIFS(LT!$E$7:$E$3006,Funcionários!$C53,LT!$M$7:$M$3006,Funcionários!AX$7)+$BA53,0))</f>
        <v/>
      </c>
      <c r="AY53" s="64" t="str">
        <f>IF(E53="","",IFERROR(COUNTIFS(LT!$E$7:$E$3006,Funcionários!$C53,LT!$M$7:$M$3006,Funcionários!AY$7)+$BA53,0))</f>
        <v/>
      </c>
      <c r="AZ53" s="64" t="str">
        <f>IF(F53="","",IFERROR(COUNTIFS(LT!$E$7:$E$3006,Funcionários!$C53,LT!$M$7:$M$3006,Funcionários!AZ$7)+$BA53,0))</f>
        <v/>
      </c>
      <c r="BA53" s="77">
        <v>9.5500000000000402E-4</v>
      </c>
      <c r="BB53" s="36"/>
      <c r="BC53" s="36"/>
      <c r="BD53" s="36"/>
      <c r="BE53" s="36"/>
      <c r="BF53" s="36"/>
      <c r="BG53" s="36"/>
      <c r="BH53" s="36"/>
      <c r="BI53" s="36"/>
      <c r="BJ53" s="36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</row>
    <row r="54" spans="3:546" s="31" customFormat="1" ht="35.1" customHeight="1" thickTop="1" thickBot="1" x14ac:dyDescent="0.3">
      <c r="C54" s="46"/>
      <c r="D54" s="46"/>
      <c r="E54" s="46"/>
      <c r="F54" s="120"/>
      <c r="G54" s="120"/>
      <c r="H54" s="120"/>
      <c r="I54" s="120"/>
      <c r="J54" s="120"/>
      <c r="K54" s="120"/>
      <c r="L54" s="120"/>
      <c r="M54" s="76">
        <f t="shared" si="2"/>
        <v>0</v>
      </c>
      <c r="N54" s="39">
        <v>51</v>
      </c>
      <c r="O54" s="36"/>
      <c r="P54" s="39" t="str">
        <f>IF(C54=0,"",IF(AND(F54="Não",#REF!="Não"),5,IF(OR(F54="Não",#REF!="não"),6,7)))</f>
        <v/>
      </c>
      <c r="Q54" s="39">
        <f t="shared" ca="1" si="3"/>
        <v>0</v>
      </c>
      <c r="R54" s="39">
        <f t="shared" ca="1" si="7"/>
        <v>0</v>
      </c>
      <c r="S54" s="39">
        <f t="shared" ca="1" si="7"/>
        <v>0</v>
      </c>
      <c r="T54" s="39">
        <f t="shared" ca="1" si="7"/>
        <v>0</v>
      </c>
      <c r="U54" s="39">
        <f t="shared" ca="1" si="7"/>
        <v>0</v>
      </c>
      <c r="V54" s="39">
        <f t="shared" ca="1" si="7"/>
        <v>0</v>
      </c>
      <c r="W54" s="39">
        <f t="shared" ca="1" si="7"/>
        <v>0</v>
      </c>
      <c r="X54" s="39">
        <f t="shared" ca="1" si="7"/>
        <v>0</v>
      </c>
      <c r="Y54" s="39">
        <f t="shared" ca="1" si="7"/>
        <v>0</v>
      </c>
      <c r="Z54" s="39">
        <f t="shared" ca="1" si="7"/>
        <v>0</v>
      </c>
      <c r="AA54" s="39">
        <f t="shared" ca="1" si="7"/>
        <v>0</v>
      </c>
      <c r="AB54" s="39">
        <f t="shared" ca="1" si="7"/>
        <v>0</v>
      </c>
      <c r="AC54" s="39">
        <f t="shared" ca="1" si="7"/>
        <v>0</v>
      </c>
      <c r="AD54" s="39">
        <f t="shared" ca="1" si="7"/>
        <v>0</v>
      </c>
      <c r="AE54" s="39">
        <f t="shared" ca="1" si="7"/>
        <v>0</v>
      </c>
      <c r="AF54" s="39">
        <f t="shared" ca="1" si="7"/>
        <v>0</v>
      </c>
      <c r="AG54" s="39">
        <f t="shared" ca="1" si="7"/>
        <v>0</v>
      </c>
      <c r="AH54" s="39">
        <f t="shared" ca="1" si="9"/>
        <v>0</v>
      </c>
      <c r="AI54" s="39">
        <f t="shared" ca="1" si="9"/>
        <v>0</v>
      </c>
      <c r="AJ54" s="39">
        <f t="shared" ca="1" si="9"/>
        <v>0</v>
      </c>
      <c r="AK54" s="39">
        <f t="shared" ca="1" si="9"/>
        <v>0</v>
      </c>
      <c r="AL54" s="39">
        <f t="shared" ca="1" si="9"/>
        <v>0</v>
      </c>
      <c r="AM54" s="39">
        <f t="shared" ca="1" si="9"/>
        <v>0</v>
      </c>
      <c r="AN54" s="39">
        <f t="shared" ca="1" si="9"/>
        <v>0</v>
      </c>
      <c r="AO54" s="39">
        <f t="shared" ca="1" si="9"/>
        <v>0</v>
      </c>
      <c r="AP54" s="39">
        <f t="shared" ca="1" si="9"/>
        <v>0</v>
      </c>
      <c r="AQ54" s="39">
        <f t="shared" ca="1" si="9"/>
        <v>0</v>
      </c>
      <c r="AR54" s="39">
        <f t="shared" ca="1" si="9"/>
        <v>0</v>
      </c>
      <c r="AS54" s="39">
        <f t="shared" ca="1" si="9"/>
        <v>0</v>
      </c>
      <c r="AT54" s="39">
        <f t="shared" ca="1" si="9"/>
        <v>0</v>
      </c>
      <c r="AU54" s="39">
        <f t="shared" ca="1" si="9"/>
        <v>0</v>
      </c>
      <c r="AV54" s="39">
        <f t="shared" ca="1" si="9"/>
        <v>0</v>
      </c>
      <c r="AW54" s="64" t="str">
        <f>IF(C54="","",IFERROR(COUNTIFS(LT!$E$7:$E$3006,Funcionários!$C54,LT!$M$7:$M$3006,Funcionários!AW$7)+$BA54,0))</f>
        <v/>
      </c>
      <c r="AX54" s="64" t="str">
        <f>IF(D54="","",IFERROR(COUNTIFS(LT!$E$7:$E$3006,Funcionários!$C54,LT!$M$7:$M$3006,Funcionários!AX$7)+$BA54,0))</f>
        <v/>
      </c>
      <c r="AY54" s="64" t="str">
        <f>IF(E54="","",IFERROR(COUNTIFS(LT!$E$7:$E$3006,Funcionários!$C54,LT!$M$7:$M$3006,Funcionários!AY$7)+$BA54,0))</f>
        <v/>
      </c>
      <c r="AZ54" s="64" t="str">
        <f>IF(F54="","",IFERROR(COUNTIFS(LT!$E$7:$E$3006,Funcionários!$C54,LT!$M$7:$M$3006,Funcionários!AZ$7)+$BA54,0))</f>
        <v/>
      </c>
      <c r="BA54" s="77">
        <v>9.54000000000004E-4</v>
      </c>
      <c r="BB54" s="36"/>
      <c r="BC54" s="36"/>
      <c r="BD54" s="36"/>
      <c r="BE54" s="36"/>
      <c r="BF54" s="36"/>
      <c r="BG54" s="36"/>
      <c r="BH54" s="36"/>
      <c r="BI54" s="36"/>
      <c r="BJ54" s="36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</row>
    <row r="55" spans="3:546" s="31" customFormat="1" ht="35.1" customHeight="1" thickTop="1" thickBot="1" x14ac:dyDescent="0.3">
      <c r="C55" s="46"/>
      <c r="D55" s="46"/>
      <c r="E55" s="46"/>
      <c r="F55" s="120"/>
      <c r="G55" s="120"/>
      <c r="H55" s="120"/>
      <c r="I55" s="120"/>
      <c r="J55" s="120"/>
      <c r="K55" s="120"/>
      <c r="L55" s="120"/>
      <c r="M55" s="76">
        <f t="shared" si="2"/>
        <v>0</v>
      </c>
      <c r="N55" s="39">
        <v>52</v>
      </c>
      <c r="O55" s="36"/>
      <c r="P55" s="39" t="str">
        <f>IF(C55=0,"",IF(AND(F55="Não",#REF!="Não"),5,IF(OR(F55="Não",#REF!="não"),6,7)))</f>
        <v/>
      </c>
      <c r="Q55" s="39">
        <f t="shared" ca="1" si="3"/>
        <v>0</v>
      </c>
      <c r="R55" s="39">
        <f t="shared" ca="1" si="7"/>
        <v>0</v>
      </c>
      <c r="S55" s="39">
        <f t="shared" ca="1" si="7"/>
        <v>0</v>
      </c>
      <c r="T55" s="39">
        <f t="shared" ca="1" si="7"/>
        <v>0</v>
      </c>
      <c r="U55" s="39">
        <f t="shared" ca="1" si="7"/>
        <v>0</v>
      </c>
      <c r="V55" s="39">
        <f t="shared" ca="1" si="7"/>
        <v>0</v>
      </c>
      <c r="W55" s="39">
        <f t="shared" ca="1" si="7"/>
        <v>0</v>
      </c>
      <c r="X55" s="39">
        <f t="shared" ca="1" si="7"/>
        <v>0</v>
      </c>
      <c r="Y55" s="39">
        <f t="shared" ca="1" si="7"/>
        <v>0</v>
      </c>
      <c r="Z55" s="39">
        <f t="shared" ca="1" si="7"/>
        <v>0</v>
      </c>
      <c r="AA55" s="39">
        <f t="shared" ca="1" si="7"/>
        <v>0</v>
      </c>
      <c r="AB55" s="39">
        <f t="shared" ca="1" si="7"/>
        <v>0</v>
      </c>
      <c r="AC55" s="39">
        <f t="shared" ca="1" si="7"/>
        <v>0</v>
      </c>
      <c r="AD55" s="39">
        <f t="shared" ca="1" si="7"/>
        <v>0</v>
      </c>
      <c r="AE55" s="39">
        <f t="shared" ca="1" si="7"/>
        <v>0</v>
      </c>
      <c r="AF55" s="39">
        <f t="shared" ca="1" si="7"/>
        <v>0</v>
      </c>
      <c r="AG55" s="39">
        <f t="shared" ca="1" si="7"/>
        <v>0</v>
      </c>
      <c r="AH55" s="39">
        <f t="shared" ca="1" si="9"/>
        <v>0</v>
      </c>
      <c r="AI55" s="39">
        <f t="shared" ca="1" si="9"/>
        <v>0</v>
      </c>
      <c r="AJ55" s="39">
        <f t="shared" ca="1" si="9"/>
        <v>0</v>
      </c>
      <c r="AK55" s="39">
        <f t="shared" ca="1" si="9"/>
        <v>0</v>
      </c>
      <c r="AL55" s="39">
        <f t="shared" ca="1" si="9"/>
        <v>0</v>
      </c>
      <c r="AM55" s="39">
        <f t="shared" ca="1" si="9"/>
        <v>0</v>
      </c>
      <c r="AN55" s="39">
        <f t="shared" ca="1" si="9"/>
        <v>0</v>
      </c>
      <c r="AO55" s="39">
        <f t="shared" ca="1" si="9"/>
        <v>0</v>
      </c>
      <c r="AP55" s="39">
        <f t="shared" ca="1" si="9"/>
        <v>0</v>
      </c>
      <c r="AQ55" s="39">
        <f t="shared" ca="1" si="9"/>
        <v>0</v>
      </c>
      <c r="AR55" s="39">
        <f t="shared" ca="1" si="9"/>
        <v>0</v>
      </c>
      <c r="AS55" s="39">
        <f t="shared" ca="1" si="9"/>
        <v>0</v>
      </c>
      <c r="AT55" s="39">
        <f t="shared" ca="1" si="9"/>
        <v>0</v>
      </c>
      <c r="AU55" s="39">
        <f t="shared" ca="1" si="9"/>
        <v>0</v>
      </c>
      <c r="AV55" s="39">
        <f t="shared" ca="1" si="9"/>
        <v>0</v>
      </c>
      <c r="AW55" s="64" t="str">
        <f>IF(C55="","",IFERROR(COUNTIFS(LT!$E$7:$E$3006,Funcionários!$C55,LT!$M$7:$M$3006,Funcionários!AW$7)+$BA55,0))</f>
        <v/>
      </c>
      <c r="AX55" s="64" t="str">
        <f>IF(D55="","",IFERROR(COUNTIFS(LT!$E$7:$E$3006,Funcionários!$C55,LT!$M$7:$M$3006,Funcionários!AX$7)+$BA55,0))</f>
        <v/>
      </c>
      <c r="AY55" s="64" t="str">
        <f>IF(E55="","",IFERROR(COUNTIFS(LT!$E$7:$E$3006,Funcionários!$C55,LT!$M$7:$M$3006,Funcionários!AY$7)+$BA55,0))</f>
        <v/>
      </c>
      <c r="AZ55" s="64" t="str">
        <f>IF(F55="","",IFERROR(COUNTIFS(LT!$E$7:$E$3006,Funcionários!$C55,LT!$M$7:$M$3006,Funcionários!AZ$7)+$BA55,0))</f>
        <v/>
      </c>
      <c r="BA55" s="77">
        <v>9.5300000000000397E-4</v>
      </c>
      <c r="BB55" s="36"/>
      <c r="BC55" s="36"/>
      <c r="BD55" s="36"/>
      <c r="BE55" s="36"/>
      <c r="BF55" s="36"/>
      <c r="BG55" s="36"/>
      <c r="BH55" s="36"/>
      <c r="BI55" s="36"/>
      <c r="BJ55" s="36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</row>
    <row r="56" spans="3:546" s="31" customFormat="1" ht="35.1" customHeight="1" thickTop="1" thickBot="1" x14ac:dyDescent="0.3">
      <c r="C56" s="46"/>
      <c r="D56" s="46"/>
      <c r="E56" s="46"/>
      <c r="F56" s="120"/>
      <c r="G56" s="120"/>
      <c r="H56" s="120"/>
      <c r="I56" s="120"/>
      <c r="J56" s="120"/>
      <c r="K56" s="120"/>
      <c r="L56" s="120"/>
      <c r="M56" s="76">
        <f t="shared" si="2"/>
        <v>0</v>
      </c>
      <c r="N56" s="39">
        <v>53</v>
      </c>
      <c r="O56" s="36"/>
      <c r="P56" s="39" t="str">
        <f>IF(C56=0,"",IF(AND(F56="Não",#REF!="Não"),5,IF(OR(F56="Não",#REF!="não"),6,7)))</f>
        <v/>
      </c>
      <c r="Q56" s="39">
        <f t="shared" ca="1" si="3"/>
        <v>0</v>
      </c>
      <c r="R56" s="39">
        <f t="shared" ca="1" si="7"/>
        <v>0</v>
      </c>
      <c r="S56" s="39">
        <f t="shared" ca="1" si="7"/>
        <v>0</v>
      </c>
      <c r="T56" s="39">
        <f t="shared" ca="1" si="7"/>
        <v>0</v>
      </c>
      <c r="U56" s="39">
        <f t="shared" ca="1" si="7"/>
        <v>0</v>
      </c>
      <c r="V56" s="39">
        <f t="shared" ca="1" si="7"/>
        <v>0</v>
      </c>
      <c r="W56" s="39">
        <f t="shared" ca="1" si="7"/>
        <v>0</v>
      </c>
      <c r="X56" s="39">
        <f t="shared" ca="1" si="7"/>
        <v>0</v>
      </c>
      <c r="Y56" s="39">
        <f t="shared" ca="1" si="7"/>
        <v>0</v>
      </c>
      <c r="Z56" s="39">
        <f t="shared" ca="1" si="7"/>
        <v>0</v>
      </c>
      <c r="AA56" s="39">
        <f t="shared" ca="1" si="7"/>
        <v>0</v>
      </c>
      <c r="AB56" s="39">
        <f t="shared" ca="1" si="7"/>
        <v>0</v>
      </c>
      <c r="AC56" s="39">
        <f t="shared" ca="1" si="7"/>
        <v>0</v>
      </c>
      <c r="AD56" s="39">
        <f t="shared" ca="1" si="7"/>
        <v>0</v>
      </c>
      <c r="AE56" s="39">
        <f t="shared" ca="1" si="7"/>
        <v>0</v>
      </c>
      <c r="AF56" s="39">
        <f t="shared" ca="1" si="7"/>
        <v>0</v>
      </c>
      <c r="AG56" s="39">
        <f t="shared" ca="1" si="7"/>
        <v>0</v>
      </c>
      <c r="AH56" s="39">
        <f t="shared" ca="1" si="9"/>
        <v>0</v>
      </c>
      <c r="AI56" s="39">
        <f t="shared" ca="1" si="9"/>
        <v>0</v>
      </c>
      <c r="AJ56" s="39">
        <f t="shared" ca="1" si="9"/>
        <v>0</v>
      </c>
      <c r="AK56" s="39">
        <f t="shared" ca="1" si="9"/>
        <v>0</v>
      </c>
      <c r="AL56" s="39">
        <f t="shared" ca="1" si="9"/>
        <v>0</v>
      </c>
      <c r="AM56" s="39">
        <f t="shared" ca="1" si="9"/>
        <v>0</v>
      </c>
      <c r="AN56" s="39">
        <f t="shared" ca="1" si="9"/>
        <v>0</v>
      </c>
      <c r="AO56" s="39">
        <f t="shared" ca="1" si="9"/>
        <v>0</v>
      </c>
      <c r="AP56" s="39">
        <f t="shared" ca="1" si="9"/>
        <v>0</v>
      </c>
      <c r="AQ56" s="39">
        <f t="shared" ca="1" si="9"/>
        <v>0</v>
      </c>
      <c r="AR56" s="39">
        <f t="shared" ca="1" si="9"/>
        <v>0</v>
      </c>
      <c r="AS56" s="39">
        <f t="shared" ca="1" si="9"/>
        <v>0</v>
      </c>
      <c r="AT56" s="39">
        <f t="shared" ca="1" si="9"/>
        <v>0</v>
      </c>
      <c r="AU56" s="39">
        <f t="shared" ca="1" si="9"/>
        <v>0</v>
      </c>
      <c r="AV56" s="39">
        <f t="shared" ca="1" si="9"/>
        <v>0</v>
      </c>
      <c r="AW56" s="64" t="str">
        <f>IF(C56="","",IFERROR(COUNTIFS(LT!$E$7:$E$3006,Funcionários!$C56,LT!$M$7:$M$3006,Funcionários!AW$7)+$BA56,0))</f>
        <v/>
      </c>
      <c r="AX56" s="64" t="str">
        <f>IF(D56="","",IFERROR(COUNTIFS(LT!$E$7:$E$3006,Funcionários!$C56,LT!$M$7:$M$3006,Funcionários!AX$7)+$BA56,0))</f>
        <v/>
      </c>
      <c r="AY56" s="64" t="str">
        <f>IF(E56="","",IFERROR(COUNTIFS(LT!$E$7:$E$3006,Funcionários!$C56,LT!$M$7:$M$3006,Funcionários!AY$7)+$BA56,0))</f>
        <v/>
      </c>
      <c r="AZ56" s="64" t="str">
        <f>IF(F56="","",IFERROR(COUNTIFS(LT!$E$7:$E$3006,Funcionários!$C56,LT!$M$7:$M$3006,Funcionários!AZ$7)+$BA56,0))</f>
        <v/>
      </c>
      <c r="BA56" s="77">
        <v>9.5200000000000395E-4</v>
      </c>
      <c r="BB56" s="36"/>
      <c r="BC56" s="36"/>
      <c r="BD56" s="36"/>
      <c r="BE56" s="36"/>
      <c r="BF56" s="36"/>
      <c r="BG56" s="36"/>
      <c r="BH56" s="36"/>
      <c r="BI56" s="36"/>
      <c r="BJ56" s="36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</row>
    <row r="57" spans="3:546" s="31" customFormat="1" ht="35.1" customHeight="1" thickTop="1" thickBot="1" x14ac:dyDescent="0.3">
      <c r="C57" s="46"/>
      <c r="D57" s="46"/>
      <c r="E57" s="46"/>
      <c r="F57" s="120"/>
      <c r="G57" s="120"/>
      <c r="H57" s="120"/>
      <c r="I57" s="120"/>
      <c r="J57" s="120"/>
      <c r="K57" s="120"/>
      <c r="L57" s="120"/>
      <c r="M57" s="76">
        <f t="shared" si="2"/>
        <v>0</v>
      </c>
      <c r="N57" s="39">
        <v>54</v>
      </c>
      <c r="O57" s="36"/>
      <c r="P57" s="39" t="str">
        <f>IF(C57=0,"",IF(AND(F57="Não",#REF!="Não"),5,IF(OR(F57="Não",#REF!="não"),6,7)))</f>
        <v/>
      </c>
      <c r="Q57" s="39">
        <f t="shared" ca="1" si="3"/>
        <v>0</v>
      </c>
      <c r="R57" s="39">
        <f t="shared" ca="1" si="7"/>
        <v>0</v>
      </c>
      <c r="S57" s="39">
        <f t="shared" ca="1" si="7"/>
        <v>0</v>
      </c>
      <c r="T57" s="39">
        <f t="shared" ca="1" si="7"/>
        <v>0</v>
      </c>
      <c r="U57" s="39">
        <f t="shared" ca="1" si="7"/>
        <v>0</v>
      </c>
      <c r="V57" s="39">
        <f t="shared" ca="1" si="7"/>
        <v>0</v>
      </c>
      <c r="W57" s="39">
        <f t="shared" ca="1" si="7"/>
        <v>0</v>
      </c>
      <c r="X57" s="39">
        <f t="shared" ref="X57:AM57" ca="1" si="10">IF(ISERR(X$5),0,IFERROR(HLOOKUP(X$7,$F$4:$L$207,$N57,FALSE),0))</f>
        <v>0</v>
      </c>
      <c r="Y57" s="39">
        <f t="shared" ca="1" si="10"/>
        <v>0</v>
      </c>
      <c r="Z57" s="39">
        <f t="shared" ca="1" si="10"/>
        <v>0</v>
      </c>
      <c r="AA57" s="39">
        <f t="shared" ca="1" si="10"/>
        <v>0</v>
      </c>
      <c r="AB57" s="39">
        <f t="shared" ca="1" si="10"/>
        <v>0</v>
      </c>
      <c r="AC57" s="39">
        <f t="shared" ca="1" si="10"/>
        <v>0</v>
      </c>
      <c r="AD57" s="39">
        <f t="shared" ca="1" si="10"/>
        <v>0</v>
      </c>
      <c r="AE57" s="39">
        <f t="shared" ca="1" si="10"/>
        <v>0</v>
      </c>
      <c r="AF57" s="39">
        <f t="shared" ca="1" si="10"/>
        <v>0</v>
      </c>
      <c r="AG57" s="39">
        <f t="shared" ca="1" si="10"/>
        <v>0</v>
      </c>
      <c r="AH57" s="39">
        <f t="shared" ca="1" si="10"/>
        <v>0</v>
      </c>
      <c r="AI57" s="39">
        <f t="shared" ca="1" si="10"/>
        <v>0</v>
      </c>
      <c r="AJ57" s="39">
        <f t="shared" ca="1" si="10"/>
        <v>0</v>
      </c>
      <c r="AK57" s="39">
        <f t="shared" ca="1" si="10"/>
        <v>0</v>
      </c>
      <c r="AL57" s="39">
        <f t="shared" ca="1" si="10"/>
        <v>0</v>
      </c>
      <c r="AM57" s="39">
        <f t="shared" ca="1" si="10"/>
        <v>0</v>
      </c>
      <c r="AN57" s="39">
        <f t="shared" ca="1" si="9"/>
        <v>0</v>
      </c>
      <c r="AO57" s="39">
        <f t="shared" ca="1" si="9"/>
        <v>0</v>
      </c>
      <c r="AP57" s="39">
        <f t="shared" ca="1" si="9"/>
        <v>0</v>
      </c>
      <c r="AQ57" s="39">
        <f t="shared" ca="1" si="9"/>
        <v>0</v>
      </c>
      <c r="AR57" s="39">
        <f t="shared" ca="1" si="9"/>
        <v>0</v>
      </c>
      <c r="AS57" s="39">
        <f t="shared" ca="1" si="9"/>
        <v>0</v>
      </c>
      <c r="AT57" s="39">
        <f t="shared" ca="1" si="9"/>
        <v>0</v>
      </c>
      <c r="AU57" s="39">
        <f t="shared" ca="1" si="9"/>
        <v>0</v>
      </c>
      <c r="AV57" s="39">
        <f t="shared" ca="1" si="9"/>
        <v>0</v>
      </c>
      <c r="AW57" s="64" t="str">
        <f>IF(C57="","",IFERROR(COUNTIFS(LT!$E$7:$E$3006,Funcionários!$C57,LT!$M$7:$M$3006,Funcionários!AW$7)+$BA57,0))</f>
        <v/>
      </c>
      <c r="AX57" s="64" t="str">
        <f>IF(D57="","",IFERROR(COUNTIFS(LT!$E$7:$E$3006,Funcionários!$C57,LT!$M$7:$M$3006,Funcionários!AX$7)+$BA57,0))</f>
        <v/>
      </c>
      <c r="AY57" s="64" t="str">
        <f>IF(E57="","",IFERROR(COUNTIFS(LT!$E$7:$E$3006,Funcionários!$C57,LT!$M$7:$M$3006,Funcionários!AY$7)+$BA57,0))</f>
        <v/>
      </c>
      <c r="AZ57" s="64" t="str">
        <f>IF(F57="","",IFERROR(COUNTIFS(LT!$E$7:$E$3006,Funcionários!$C57,LT!$M$7:$M$3006,Funcionários!AZ$7)+$BA57,0))</f>
        <v/>
      </c>
      <c r="BA57" s="77">
        <v>9.5100000000000403E-4</v>
      </c>
      <c r="BB57" s="36"/>
      <c r="BC57" s="36"/>
      <c r="BD57" s="36"/>
      <c r="BE57" s="36"/>
      <c r="BF57" s="36"/>
      <c r="BG57" s="36"/>
      <c r="BH57" s="36"/>
      <c r="BI57" s="36"/>
      <c r="BJ57" s="36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</row>
    <row r="58" spans="3:546" s="31" customFormat="1" ht="35.1" customHeight="1" thickTop="1" thickBot="1" x14ac:dyDescent="0.3">
      <c r="C58" s="46"/>
      <c r="D58" s="46"/>
      <c r="E58" s="46"/>
      <c r="F58" s="120"/>
      <c r="G58" s="120"/>
      <c r="H58" s="120"/>
      <c r="I58" s="120"/>
      <c r="J58" s="120"/>
      <c r="K58" s="120"/>
      <c r="L58" s="120"/>
      <c r="M58" s="76">
        <f t="shared" si="2"/>
        <v>0</v>
      </c>
      <c r="N58" s="39">
        <v>55</v>
      </c>
      <c r="O58" s="36"/>
      <c r="P58" s="39" t="str">
        <f>IF(C58=0,"",IF(AND(F58="Não",#REF!="Não"),5,IF(OR(F58="Não",#REF!="não"),6,7)))</f>
        <v/>
      </c>
      <c r="Q58" s="39">
        <f t="shared" ca="1" si="3"/>
        <v>0</v>
      </c>
      <c r="R58" s="39">
        <f t="shared" ref="R58:AG73" ca="1" si="11">IF(ISERR(R$5),0,IFERROR(HLOOKUP(R$7,$F$4:$L$207,$N58,FALSE),0))</f>
        <v>0</v>
      </c>
      <c r="S58" s="39">
        <f t="shared" ca="1" si="11"/>
        <v>0</v>
      </c>
      <c r="T58" s="39">
        <f t="shared" ca="1" si="11"/>
        <v>0</v>
      </c>
      <c r="U58" s="39">
        <f t="shared" ca="1" si="11"/>
        <v>0</v>
      </c>
      <c r="V58" s="39">
        <f t="shared" ca="1" si="11"/>
        <v>0</v>
      </c>
      <c r="W58" s="39">
        <f t="shared" ca="1" si="11"/>
        <v>0</v>
      </c>
      <c r="X58" s="39">
        <f t="shared" ca="1" si="11"/>
        <v>0</v>
      </c>
      <c r="Y58" s="39">
        <f t="shared" ca="1" si="11"/>
        <v>0</v>
      </c>
      <c r="Z58" s="39">
        <f t="shared" ca="1" si="11"/>
        <v>0</v>
      </c>
      <c r="AA58" s="39">
        <f t="shared" ca="1" si="11"/>
        <v>0</v>
      </c>
      <c r="AB58" s="39">
        <f t="shared" ca="1" si="11"/>
        <v>0</v>
      </c>
      <c r="AC58" s="39">
        <f t="shared" ca="1" si="11"/>
        <v>0</v>
      </c>
      <c r="AD58" s="39">
        <f t="shared" ca="1" si="11"/>
        <v>0</v>
      </c>
      <c r="AE58" s="39">
        <f t="shared" ca="1" si="11"/>
        <v>0</v>
      </c>
      <c r="AF58" s="39">
        <f t="shared" ca="1" si="11"/>
        <v>0</v>
      </c>
      <c r="AG58" s="39">
        <f t="shared" ca="1" si="11"/>
        <v>0</v>
      </c>
      <c r="AH58" s="39">
        <f t="shared" ref="AH58:AM72" ca="1" si="12">IF(ISERR(AH$5),0,IFERROR(HLOOKUP(AH$7,$F$4:$L$207,$N58,FALSE),0))</f>
        <v>0</v>
      </c>
      <c r="AI58" s="39">
        <f t="shared" ca="1" si="12"/>
        <v>0</v>
      </c>
      <c r="AJ58" s="39">
        <f t="shared" ca="1" si="12"/>
        <v>0</v>
      </c>
      <c r="AK58" s="39">
        <f t="shared" ca="1" si="12"/>
        <v>0</v>
      </c>
      <c r="AL58" s="39">
        <f t="shared" ca="1" si="12"/>
        <v>0</v>
      </c>
      <c r="AM58" s="39">
        <f t="shared" ca="1" si="12"/>
        <v>0</v>
      </c>
      <c r="AN58" s="39">
        <f t="shared" ca="1" si="9"/>
        <v>0</v>
      </c>
      <c r="AO58" s="39">
        <f t="shared" ca="1" si="9"/>
        <v>0</v>
      </c>
      <c r="AP58" s="39">
        <f t="shared" ca="1" si="9"/>
        <v>0</v>
      </c>
      <c r="AQ58" s="39">
        <f t="shared" ca="1" si="9"/>
        <v>0</v>
      </c>
      <c r="AR58" s="39">
        <f t="shared" ca="1" si="9"/>
        <v>0</v>
      </c>
      <c r="AS58" s="39">
        <f t="shared" ca="1" si="9"/>
        <v>0</v>
      </c>
      <c r="AT58" s="39">
        <f t="shared" ca="1" si="9"/>
        <v>0</v>
      </c>
      <c r="AU58" s="39">
        <f t="shared" ca="1" si="9"/>
        <v>0</v>
      </c>
      <c r="AV58" s="39">
        <f t="shared" ca="1" si="9"/>
        <v>0</v>
      </c>
      <c r="AW58" s="64" t="str">
        <f>IF(C58="","",IFERROR(COUNTIFS(LT!$E$7:$E$3006,Funcionários!$C58,LT!$M$7:$M$3006,Funcionários!AW$7)+$BA58,0))</f>
        <v/>
      </c>
      <c r="AX58" s="64" t="str">
        <f>IF(D58="","",IFERROR(COUNTIFS(LT!$E$7:$E$3006,Funcionários!$C58,LT!$M$7:$M$3006,Funcionários!AX$7)+$BA58,0))</f>
        <v/>
      </c>
      <c r="AY58" s="64" t="str">
        <f>IF(E58="","",IFERROR(COUNTIFS(LT!$E$7:$E$3006,Funcionários!$C58,LT!$M$7:$M$3006,Funcionários!AY$7)+$BA58,0))</f>
        <v/>
      </c>
      <c r="AZ58" s="64" t="str">
        <f>IF(F58="","",IFERROR(COUNTIFS(LT!$E$7:$E$3006,Funcionários!$C58,LT!$M$7:$M$3006,Funcionários!AZ$7)+$BA58,0))</f>
        <v/>
      </c>
      <c r="BA58" s="77">
        <v>9.5000000000000401E-4</v>
      </c>
      <c r="BB58" s="36"/>
      <c r="BC58" s="36"/>
      <c r="BD58" s="36"/>
      <c r="BE58" s="36"/>
      <c r="BF58" s="36"/>
      <c r="BG58" s="36"/>
      <c r="BH58" s="36"/>
      <c r="BI58" s="36"/>
      <c r="BJ58" s="36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</row>
    <row r="59" spans="3:546" s="31" customFormat="1" ht="35.1" customHeight="1" thickTop="1" thickBot="1" x14ac:dyDescent="0.3">
      <c r="C59" s="46"/>
      <c r="D59" s="46"/>
      <c r="E59" s="46"/>
      <c r="F59" s="120"/>
      <c r="G59" s="120"/>
      <c r="H59" s="120"/>
      <c r="I59" s="120"/>
      <c r="J59" s="120"/>
      <c r="K59" s="120"/>
      <c r="L59" s="120"/>
      <c r="M59" s="76">
        <f t="shared" si="2"/>
        <v>0</v>
      </c>
      <c r="N59" s="39">
        <v>56</v>
      </c>
      <c r="O59" s="36"/>
      <c r="P59" s="39" t="str">
        <f>IF(C59=0,"",IF(AND(F59="Não",#REF!="Não"),5,IF(OR(F59="Não",#REF!="não"),6,7)))</f>
        <v/>
      </c>
      <c r="Q59" s="39">
        <f t="shared" ca="1" si="3"/>
        <v>0</v>
      </c>
      <c r="R59" s="39">
        <f t="shared" ca="1" si="11"/>
        <v>0</v>
      </c>
      <c r="S59" s="39">
        <f t="shared" ca="1" si="11"/>
        <v>0</v>
      </c>
      <c r="T59" s="39">
        <f t="shared" ca="1" si="11"/>
        <v>0</v>
      </c>
      <c r="U59" s="39">
        <f t="shared" ca="1" si="11"/>
        <v>0</v>
      </c>
      <c r="V59" s="39">
        <f t="shared" ca="1" si="11"/>
        <v>0</v>
      </c>
      <c r="W59" s="39">
        <f t="shared" ca="1" si="11"/>
        <v>0</v>
      </c>
      <c r="X59" s="39">
        <f t="shared" ca="1" si="11"/>
        <v>0</v>
      </c>
      <c r="Y59" s="39">
        <f t="shared" ca="1" si="11"/>
        <v>0</v>
      </c>
      <c r="Z59" s="39">
        <f t="shared" ca="1" si="11"/>
        <v>0</v>
      </c>
      <c r="AA59" s="39">
        <f t="shared" ca="1" si="11"/>
        <v>0</v>
      </c>
      <c r="AB59" s="39">
        <f t="shared" ca="1" si="11"/>
        <v>0</v>
      </c>
      <c r="AC59" s="39">
        <f t="shared" ca="1" si="11"/>
        <v>0</v>
      </c>
      <c r="AD59" s="39">
        <f t="shared" ca="1" si="11"/>
        <v>0</v>
      </c>
      <c r="AE59" s="39">
        <f t="shared" ca="1" si="11"/>
        <v>0</v>
      </c>
      <c r="AF59" s="39">
        <f t="shared" ca="1" si="11"/>
        <v>0</v>
      </c>
      <c r="AG59" s="39">
        <f t="shared" ca="1" si="11"/>
        <v>0</v>
      </c>
      <c r="AH59" s="39">
        <f t="shared" ca="1" si="12"/>
        <v>0</v>
      </c>
      <c r="AI59" s="39">
        <f t="shared" ca="1" si="12"/>
        <v>0</v>
      </c>
      <c r="AJ59" s="39">
        <f t="shared" ca="1" si="12"/>
        <v>0</v>
      </c>
      <c r="AK59" s="39">
        <f t="shared" ca="1" si="12"/>
        <v>0</v>
      </c>
      <c r="AL59" s="39">
        <f t="shared" ca="1" si="12"/>
        <v>0</v>
      </c>
      <c r="AM59" s="39">
        <f t="shared" ca="1" si="12"/>
        <v>0</v>
      </c>
      <c r="AN59" s="39">
        <f t="shared" ca="1" si="9"/>
        <v>0</v>
      </c>
      <c r="AO59" s="39">
        <f t="shared" ca="1" si="9"/>
        <v>0</v>
      </c>
      <c r="AP59" s="39">
        <f t="shared" ca="1" si="9"/>
        <v>0</v>
      </c>
      <c r="AQ59" s="39">
        <f t="shared" ca="1" si="9"/>
        <v>0</v>
      </c>
      <c r="AR59" s="39">
        <f t="shared" ca="1" si="9"/>
        <v>0</v>
      </c>
      <c r="AS59" s="39">
        <f t="shared" ca="1" si="9"/>
        <v>0</v>
      </c>
      <c r="AT59" s="39">
        <f t="shared" ca="1" si="9"/>
        <v>0</v>
      </c>
      <c r="AU59" s="39">
        <f t="shared" ca="1" si="9"/>
        <v>0</v>
      </c>
      <c r="AV59" s="39">
        <f t="shared" ca="1" si="9"/>
        <v>0</v>
      </c>
      <c r="AW59" s="64" t="str">
        <f>IF(C59="","",IFERROR(COUNTIFS(LT!$E$7:$E$3006,Funcionários!$C59,LT!$M$7:$M$3006,Funcionários!AW$7)+$BA59,0))</f>
        <v/>
      </c>
      <c r="AX59" s="64" t="str">
        <f>IF(D59="","",IFERROR(COUNTIFS(LT!$E$7:$E$3006,Funcionários!$C59,LT!$M$7:$M$3006,Funcionários!AX$7)+$BA59,0))</f>
        <v/>
      </c>
      <c r="AY59" s="64" t="str">
        <f>IF(E59="","",IFERROR(COUNTIFS(LT!$E$7:$E$3006,Funcionários!$C59,LT!$M$7:$M$3006,Funcionários!AY$7)+$BA59,0))</f>
        <v/>
      </c>
      <c r="AZ59" s="64" t="str">
        <f>IF(F59="","",IFERROR(COUNTIFS(LT!$E$7:$E$3006,Funcionários!$C59,LT!$M$7:$M$3006,Funcionários!AZ$7)+$BA59,0))</f>
        <v/>
      </c>
      <c r="BA59" s="77">
        <v>9.4900000000000399E-4</v>
      </c>
      <c r="BB59" s="36"/>
      <c r="BC59" s="36"/>
      <c r="BD59" s="36"/>
      <c r="BE59" s="36"/>
      <c r="BF59" s="36"/>
      <c r="BG59" s="36"/>
      <c r="BH59" s="36"/>
      <c r="BI59" s="36"/>
      <c r="BJ59" s="36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</row>
    <row r="60" spans="3:546" s="31" customFormat="1" ht="35.1" customHeight="1" thickTop="1" thickBot="1" x14ac:dyDescent="0.3">
      <c r="C60" s="46"/>
      <c r="D60" s="46"/>
      <c r="E60" s="46"/>
      <c r="F60" s="120"/>
      <c r="G60" s="120"/>
      <c r="H60" s="120"/>
      <c r="I60" s="120"/>
      <c r="J60" s="120"/>
      <c r="K60" s="120"/>
      <c r="L60" s="120"/>
      <c r="M60" s="76">
        <f t="shared" si="2"/>
        <v>0</v>
      </c>
      <c r="N60" s="39">
        <v>57</v>
      </c>
      <c r="O60" s="36"/>
      <c r="P60" s="39" t="str">
        <f>IF(C60=0,"",IF(AND(F60="Não",#REF!="Não"),5,IF(OR(F60="Não",#REF!="não"),6,7)))</f>
        <v/>
      </c>
      <c r="Q60" s="39">
        <f t="shared" ca="1" si="3"/>
        <v>0</v>
      </c>
      <c r="R60" s="39">
        <f t="shared" ca="1" si="11"/>
        <v>0</v>
      </c>
      <c r="S60" s="39">
        <f t="shared" ca="1" si="11"/>
        <v>0</v>
      </c>
      <c r="T60" s="39">
        <f t="shared" ca="1" si="11"/>
        <v>0</v>
      </c>
      <c r="U60" s="39">
        <f t="shared" ca="1" si="11"/>
        <v>0</v>
      </c>
      <c r="V60" s="39">
        <f t="shared" ca="1" si="11"/>
        <v>0</v>
      </c>
      <c r="W60" s="39">
        <f t="shared" ca="1" si="11"/>
        <v>0</v>
      </c>
      <c r="X60" s="39">
        <f t="shared" ca="1" si="11"/>
        <v>0</v>
      </c>
      <c r="Y60" s="39">
        <f t="shared" ca="1" si="11"/>
        <v>0</v>
      </c>
      <c r="Z60" s="39">
        <f t="shared" ca="1" si="11"/>
        <v>0</v>
      </c>
      <c r="AA60" s="39">
        <f t="shared" ca="1" si="11"/>
        <v>0</v>
      </c>
      <c r="AB60" s="39">
        <f t="shared" ca="1" si="11"/>
        <v>0</v>
      </c>
      <c r="AC60" s="39">
        <f t="shared" ca="1" si="11"/>
        <v>0</v>
      </c>
      <c r="AD60" s="39">
        <f t="shared" ca="1" si="11"/>
        <v>0</v>
      </c>
      <c r="AE60" s="39">
        <f t="shared" ca="1" si="11"/>
        <v>0</v>
      </c>
      <c r="AF60" s="39">
        <f t="shared" ca="1" si="11"/>
        <v>0</v>
      </c>
      <c r="AG60" s="39">
        <f t="shared" ca="1" si="11"/>
        <v>0</v>
      </c>
      <c r="AH60" s="39">
        <f t="shared" ca="1" si="12"/>
        <v>0</v>
      </c>
      <c r="AI60" s="39">
        <f t="shared" ca="1" si="12"/>
        <v>0</v>
      </c>
      <c r="AJ60" s="39">
        <f t="shared" ca="1" si="12"/>
        <v>0</v>
      </c>
      <c r="AK60" s="39">
        <f t="shared" ca="1" si="12"/>
        <v>0</v>
      </c>
      <c r="AL60" s="39">
        <f t="shared" ca="1" si="12"/>
        <v>0</v>
      </c>
      <c r="AM60" s="39">
        <f t="shared" ca="1" si="12"/>
        <v>0</v>
      </c>
      <c r="AN60" s="39">
        <f t="shared" ca="1" si="9"/>
        <v>0</v>
      </c>
      <c r="AO60" s="39">
        <f t="shared" ca="1" si="9"/>
        <v>0</v>
      </c>
      <c r="AP60" s="39">
        <f t="shared" ref="AP60:AV60" ca="1" si="13">IF(ISERR(AP$5),0,IFERROR(HLOOKUP(AP$7,$F$4:$L$207,$N60,FALSE),0))</f>
        <v>0</v>
      </c>
      <c r="AQ60" s="39">
        <f t="shared" ca="1" si="13"/>
        <v>0</v>
      </c>
      <c r="AR60" s="39">
        <f t="shared" ca="1" si="13"/>
        <v>0</v>
      </c>
      <c r="AS60" s="39">
        <f t="shared" ca="1" si="13"/>
        <v>0</v>
      </c>
      <c r="AT60" s="39">
        <f t="shared" ca="1" si="13"/>
        <v>0</v>
      </c>
      <c r="AU60" s="39">
        <f t="shared" ca="1" si="13"/>
        <v>0</v>
      </c>
      <c r="AV60" s="39">
        <f t="shared" ca="1" si="13"/>
        <v>0</v>
      </c>
      <c r="AW60" s="64" t="str">
        <f>IF(C60="","",IFERROR(COUNTIFS(LT!$E$7:$E$3006,Funcionários!$C60,LT!$M$7:$M$3006,Funcionários!AW$7)+$BA60,0))</f>
        <v/>
      </c>
      <c r="AX60" s="64" t="str">
        <f>IF(D60="","",IFERROR(COUNTIFS(LT!$E$7:$E$3006,Funcionários!$C60,LT!$M$7:$M$3006,Funcionários!AX$7)+$BA60,0))</f>
        <v/>
      </c>
      <c r="AY60" s="64" t="str">
        <f>IF(E60="","",IFERROR(COUNTIFS(LT!$E$7:$E$3006,Funcionários!$C60,LT!$M$7:$M$3006,Funcionários!AY$7)+$BA60,0))</f>
        <v/>
      </c>
      <c r="AZ60" s="64" t="str">
        <f>IF(F60="","",IFERROR(COUNTIFS(LT!$E$7:$E$3006,Funcionários!$C60,LT!$M$7:$M$3006,Funcionários!AZ$7)+$BA60,0))</f>
        <v/>
      </c>
      <c r="BA60" s="77">
        <v>9.4800000000000396E-4</v>
      </c>
      <c r="BB60" s="36"/>
      <c r="BC60" s="36"/>
      <c r="BD60" s="36"/>
      <c r="BE60" s="36"/>
      <c r="BF60" s="36"/>
      <c r="BG60" s="36"/>
      <c r="BH60" s="36"/>
      <c r="BI60" s="36"/>
      <c r="BJ60" s="36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</row>
    <row r="61" spans="3:546" s="31" customFormat="1" ht="35.1" customHeight="1" thickTop="1" thickBot="1" x14ac:dyDescent="0.3">
      <c r="C61" s="46"/>
      <c r="D61" s="46"/>
      <c r="E61" s="46"/>
      <c r="F61" s="120"/>
      <c r="G61" s="120"/>
      <c r="H61" s="120"/>
      <c r="I61" s="120"/>
      <c r="J61" s="120"/>
      <c r="K61" s="120"/>
      <c r="L61" s="120"/>
      <c r="M61" s="76">
        <f t="shared" si="2"/>
        <v>0</v>
      </c>
      <c r="N61" s="39">
        <v>58</v>
      </c>
      <c r="O61" s="36"/>
      <c r="P61" s="39" t="str">
        <f>IF(C61=0,"",IF(AND(F61="Não",#REF!="Não"),5,IF(OR(F61="Não",#REF!="não"),6,7)))</f>
        <v/>
      </c>
      <c r="Q61" s="39">
        <f t="shared" ca="1" si="3"/>
        <v>0</v>
      </c>
      <c r="R61" s="39">
        <f t="shared" ca="1" si="11"/>
        <v>0</v>
      </c>
      <c r="S61" s="39">
        <f t="shared" ca="1" si="11"/>
        <v>0</v>
      </c>
      <c r="T61" s="39">
        <f t="shared" ca="1" si="11"/>
        <v>0</v>
      </c>
      <c r="U61" s="39">
        <f t="shared" ca="1" si="11"/>
        <v>0</v>
      </c>
      <c r="V61" s="39">
        <f t="shared" ca="1" si="11"/>
        <v>0</v>
      </c>
      <c r="W61" s="39">
        <f t="shared" ca="1" si="11"/>
        <v>0</v>
      </c>
      <c r="X61" s="39">
        <f t="shared" ca="1" si="11"/>
        <v>0</v>
      </c>
      <c r="Y61" s="39">
        <f t="shared" ca="1" si="11"/>
        <v>0</v>
      </c>
      <c r="Z61" s="39">
        <f t="shared" ca="1" si="11"/>
        <v>0</v>
      </c>
      <c r="AA61" s="39">
        <f t="shared" ca="1" si="11"/>
        <v>0</v>
      </c>
      <c r="AB61" s="39">
        <f t="shared" ca="1" si="11"/>
        <v>0</v>
      </c>
      <c r="AC61" s="39">
        <f t="shared" ca="1" si="11"/>
        <v>0</v>
      </c>
      <c r="AD61" s="39">
        <f t="shared" ca="1" si="11"/>
        <v>0</v>
      </c>
      <c r="AE61" s="39">
        <f t="shared" ca="1" si="11"/>
        <v>0</v>
      </c>
      <c r="AF61" s="39">
        <f t="shared" ca="1" si="11"/>
        <v>0</v>
      </c>
      <c r="AG61" s="39">
        <f t="shared" ca="1" si="11"/>
        <v>0</v>
      </c>
      <c r="AH61" s="39">
        <f t="shared" ca="1" si="12"/>
        <v>0</v>
      </c>
      <c r="AI61" s="39">
        <f t="shared" ca="1" si="12"/>
        <v>0</v>
      </c>
      <c r="AJ61" s="39">
        <f t="shared" ca="1" si="12"/>
        <v>0</v>
      </c>
      <c r="AK61" s="39">
        <f t="shared" ca="1" si="12"/>
        <v>0</v>
      </c>
      <c r="AL61" s="39">
        <f t="shared" ca="1" si="12"/>
        <v>0</v>
      </c>
      <c r="AM61" s="39">
        <f t="shared" ca="1" si="12"/>
        <v>0</v>
      </c>
      <c r="AN61" s="39">
        <f t="shared" ref="AN61:AV72" ca="1" si="14">IF(ISERR(AN$5),0,IFERROR(HLOOKUP(AN$7,$F$4:$L$207,$N61,FALSE),0))</f>
        <v>0</v>
      </c>
      <c r="AO61" s="39">
        <f t="shared" ca="1" si="14"/>
        <v>0</v>
      </c>
      <c r="AP61" s="39">
        <f t="shared" ca="1" si="14"/>
        <v>0</v>
      </c>
      <c r="AQ61" s="39">
        <f t="shared" ca="1" si="14"/>
        <v>0</v>
      </c>
      <c r="AR61" s="39">
        <f t="shared" ca="1" si="14"/>
        <v>0</v>
      </c>
      <c r="AS61" s="39">
        <f t="shared" ca="1" si="14"/>
        <v>0</v>
      </c>
      <c r="AT61" s="39">
        <f t="shared" ca="1" si="14"/>
        <v>0</v>
      </c>
      <c r="AU61" s="39">
        <f t="shared" ca="1" si="14"/>
        <v>0</v>
      </c>
      <c r="AV61" s="39">
        <f t="shared" ca="1" si="14"/>
        <v>0</v>
      </c>
      <c r="AW61" s="64" t="str">
        <f>IF(C61="","",IFERROR(COUNTIFS(LT!$E$7:$E$3006,Funcionários!$C61,LT!$M$7:$M$3006,Funcionários!AW$7)+$BA61,0))</f>
        <v/>
      </c>
      <c r="AX61" s="64" t="str">
        <f>IF(D61="","",IFERROR(COUNTIFS(LT!$E$7:$E$3006,Funcionários!$C61,LT!$M$7:$M$3006,Funcionários!AX$7)+$BA61,0))</f>
        <v/>
      </c>
      <c r="AY61" s="64" t="str">
        <f>IF(E61="","",IFERROR(COUNTIFS(LT!$E$7:$E$3006,Funcionários!$C61,LT!$M$7:$M$3006,Funcionários!AY$7)+$BA61,0))</f>
        <v/>
      </c>
      <c r="AZ61" s="64" t="str">
        <f>IF(F61="","",IFERROR(COUNTIFS(LT!$E$7:$E$3006,Funcionários!$C61,LT!$M$7:$M$3006,Funcionários!AZ$7)+$BA61,0))</f>
        <v/>
      </c>
      <c r="BA61" s="77">
        <v>9.4700000000000405E-4</v>
      </c>
      <c r="BB61" s="36"/>
      <c r="BC61" s="36"/>
      <c r="BD61" s="36"/>
      <c r="BE61" s="36"/>
      <c r="BF61" s="36"/>
      <c r="BG61" s="36"/>
      <c r="BH61" s="36"/>
      <c r="BI61" s="36"/>
      <c r="BJ61" s="36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</row>
    <row r="62" spans="3:546" s="31" customFormat="1" ht="35.1" customHeight="1" thickTop="1" thickBot="1" x14ac:dyDescent="0.3">
      <c r="C62" s="46"/>
      <c r="D62" s="46"/>
      <c r="E62" s="46"/>
      <c r="F62" s="120"/>
      <c r="G62" s="120"/>
      <c r="H62" s="120"/>
      <c r="I62" s="120"/>
      <c r="J62" s="120"/>
      <c r="K62" s="120"/>
      <c r="L62" s="120"/>
      <c r="M62" s="76">
        <f t="shared" si="2"/>
        <v>0</v>
      </c>
      <c r="N62" s="39">
        <v>59</v>
      </c>
      <c r="O62" s="36"/>
      <c r="P62" s="39" t="str">
        <f>IF(C62=0,"",IF(AND(F62="Não",#REF!="Não"),5,IF(OR(F62="Não",#REF!="não"),6,7)))</f>
        <v/>
      </c>
      <c r="Q62" s="39">
        <f t="shared" ca="1" si="3"/>
        <v>0</v>
      </c>
      <c r="R62" s="39">
        <f t="shared" ca="1" si="11"/>
        <v>0</v>
      </c>
      <c r="S62" s="39">
        <f t="shared" ca="1" si="11"/>
        <v>0</v>
      </c>
      <c r="T62" s="39">
        <f t="shared" ca="1" si="11"/>
        <v>0</v>
      </c>
      <c r="U62" s="39">
        <f t="shared" ca="1" si="11"/>
        <v>0</v>
      </c>
      <c r="V62" s="39">
        <f t="shared" ca="1" si="11"/>
        <v>0</v>
      </c>
      <c r="W62" s="39">
        <f t="shared" ca="1" si="11"/>
        <v>0</v>
      </c>
      <c r="X62" s="39">
        <f t="shared" ca="1" si="11"/>
        <v>0</v>
      </c>
      <c r="Y62" s="39">
        <f t="shared" ca="1" si="11"/>
        <v>0</v>
      </c>
      <c r="Z62" s="39">
        <f t="shared" ca="1" si="11"/>
        <v>0</v>
      </c>
      <c r="AA62" s="39">
        <f t="shared" ca="1" si="11"/>
        <v>0</v>
      </c>
      <c r="AB62" s="39">
        <f t="shared" ca="1" si="11"/>
        <v>0</v>
      </c>
      <c r="AC62" s="39">
        <f t="shared" ca="1" si="11"/>
        <v>0</v>
      </c>
      <c r="AD62" s="39">
        <f t="shared" ca="1" si="11"/>
        <v>0</v>
      </c>
      <c r="AE62" s="39">
        <f t="shared" ca="1" si="11"/>
        <v>0</v>
      </c>
      <c r="AF62" s="39">
        <f t="shared" ca="1" si="11"/>
        <v>0</v>
      </c>
      <c r="AG62" s="39">
        <f t="shared" ca="1" si="11"/>
        <v>0</v>
      </c>
      <c r="AH62" s="39">
        <f t="shared" ca="1" si="12"/>
        <v>0</v>
      </c>
      <c r="AI62" s="39">
        <f t="shared" ca="1" si="12"/>
        <v>0</v>
      </c>
      <c r="AJ62" s="39">
        <f t="shared" ca="1" si="12"/>
        <v>0</v>
      </c>
      <c r="AK62" s="39">
        <f t="shared" ca="1" si="12"/>
        <v>0</v>
      </c>
      <c r="AL62" s="39">
        <f t="shared" ca="1" si="12"/>
        <v>0</v>
      </c>
      <c r="AM62" s="39">
        <f t="shared" ca="1" si="12"/>
        <v>0</v>
      </c>
      <c r="AN62" s="39">
        <f t="shared" ca="1" si="14"/>
        <v>0</v>
      </c>
      <c r="AO62" s="39">
        <f t="shared" ca="1" si="14"/>
        <v>0</v>
      </c>
      <c r="AP62" s="39">
        <f t="shared" ca="1" si="14"/>
        <v>0</v>
      </c>
      <c r="AQ62" s="39">
        <f t="shared" ca="1" si="14"/>
        <v>0</v>
      </c>
      <c r="AR62" s="39">
        <f t="shared" ca="1" si="14"/>
        <v>0</v>
      </c>
      <c r="AS62" s="39">
        <f t="shared" ca="1" si="14"/>
        <v>0</v>
      </c>
      <c r="AT62" s="39">
        <f t="shared" ca="1" si="14"/>
        <v>0</v>
      </c>
      <c r="AU62" s="39">
        <f t="shared" ca="1" si="14"/>
        <v>0</v>
      </c>
      <c r="AV62" s="39">
        <f t="shared" ca="1" si="14"/>
        <v>0</v>
      </c>
      <c r="AW62" s="64" t="str">
        <f>IF(C62="","",IFERROR(COUNTIFS(LT!$E$7:$E$3006,Funcionários!$C62,LT!$M$7:$M$3006,Funcionários!AW$7)+$BA62,0))</f>
        <v/>
      </c>
      <c r="AX62" s="64" t="str">
        <f>IF(D62="","",IFERROR(COUNTIFS(LT!$E$7:$E$3006,Funcionários!$C62,LT!$M$7:$M$3006,Funcionários!AX$7)+$BA62,0))</f>
        <v/>
      </c>
      <c r="AY62" s="64" t="str">
        <f>IF(E62="","",IFERROR(COUNTIFS(LT!$E$7:$E$3006,Funcionários!$C62,LT!$M$7:$M$3006,Funcionários!AY$7)+$BA62,0))</f>
        <v/>
      </c>
      <c r="AZ62" s="64" t="str">
        <f>IF(F62="","",IFERROR(COUNTIFS(LT!$E$7:$E$3006,Funcionários!$C62,LT!$M$7:$M$3006,Funcionários!AZ$7)+$BA62,0))</f>
        <v/>
      </c>
      <c r="BA62" s="77">
        <v>9.46000000000005E-4</v>
      </c>
      <c r="BB62" s="36"/>
      <c r="BC62" s="36"/>
      <c r="BD62" s="36"/>
      <c r="BE62" s="36"/>
      <c r="BF62" s="36"/>
      <c r="BG62" s="36"/>
      <c r="BH62" s="36"/>
      <c r="BI62" s="36"/>
      <c r="BJ62" s="36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</row>
    <row r="63" spans="3:546" s="31" customFormat="1" ht="35.1" customHeight="1" thickTop="1" thickBot="1" x14ac:dyDescent="0.3">
      <c r="C63" s="46"/>
      <c r="D63" s="46"/>
      <c r="E63" s="46"/>
      <c r="F63" s="120"/>
      <c r="G63" s="120"/>
      <c r="H63" s="120"/>
      <c r="I63" s="120"/>
      <c r="J63" s="120"/>
      <c r="K63" s="120"/>
      <c r="L63" s="120"/>
      <c r="M63" s="76">
        <f t="shared" si="2"/>
        <v>0</v>
      </c>
      <c r="N63" s="39">
        <v>60</v>
      </c>
      <c r="O63" s="36"/>
      <c r="P63" s="39" t="str">
        <f>IF(C63=0,"",IF(AND(F63="Não",#REF!="Não"),5,IF(OR(F63="Não",#REF!="não"),6,7)))</f>
        <v/>
      </c>
      <c r="Q63" s="39">
        <f t="shared" ca="1" si="3"/>
        <v>0</v>
      </c>
      <c r="R63" s="39">
        <f t="shared" ca="1" si="11"/>
        <v>0</v>
      </c>
      <c r="S63" s="39">
        <f t="shared" ca="1" si="11"/>
        <v>0</v>
      </c>
      <c r="T63" s="39">
        <f t="shared" ca="1" si="11"/>
        <v>0</v>
      </c>
      <c r="U63" s="39">
        <f t="shared" ca="1" si="11"/>
        <v>0</v>
      </c>
      <c r="V63" s="39">
        <f t="shared" ca="1" si="11"/>
        <v>0</v>
      </c>
      <c r="W63" s="39">
        <f t="shared" ca="1" si="11"/>
        <v>0</v>
      </c>
      <c r="X63" s="39">
        <f t="shared" ca="1" si="11"/>
        <v>0</v>
      </c>
      <c r="Y63" s="39">
        <f t="shared" ca="1" si="11"/>
        <v>0</v>
      </c>
      <c r="Z63" s="39">
        <f t="shared" ca="1" si="11"/>
        <v>0</v>
      </c>
      <c r="AA63" s="39">
        <f t="shared" ca="1" si="11"/>
        <v>0</v>
      </c>
      <c r="AB63" s="39">
        <f t="shared" ca="1" si="11"/>
        <v>0</v>
      </c>
      <c r="AC63" s="39">
        <f t="shared" ca="1" si="11"/>
        <v>0</v>
      </c>
      <c r="AD63" s="39">
        <f t="shared" ca="1" si="11"/>
        <v>0</v>
      </c>
      <c r="AE63" s="39">
        <f t="shared" ca="1" si="11"/>
        <v>0</v>
      </c>
      <c r="AF63" s="39">
        <f t="shared" ca="1" si="11"/>
        <v>0</v>
      </c>
      <c r="AG63" s="39">
        <f t="shared" ca="1" si="11"/>
        <v>0</v>
      </c>
      <c r="AH63" s="39">
        <f t="shared" ca="1" si="12"/>
        <v>0</v>
      </c>
      <c r="AI63" s="39">
        <f t="shared" ca="1" si="12"/>
        <v>0</v>
      </c>
      <c r="AJ63" s="39">
        <f t="shared" ca="1" si="12"/>
        <v>0</v>
      </c>
      <c r="AK63" s="39">
        <f t="shared" ca="1" si="12"/>
        <v>0</v>
      </c>
      <c r="AL63" s="39">
        <f t="shared" ca="1" si="12"/>
        <v>0</v>
      </c>
      <c r="AM63" s="39">
        <f t="shared" ca="1" si="12"/>
        <v>0</v>
      </c>
      <c r="AN63" s="39">
        <f t="shared" ca="1" si="14"/>
        <v>0</v>
      </c>
      <c r="AO63" s="39">
        <f t="shared" ca="1" si="14"/>
        <v>0</v>
      </c>
      <c r="AP63" s="39">
        <f t="shared" ca="1" si="14"/>
        <v>0</v>
      </c>
      <c r="AQ63" s="39">
        <f t="shared" ca="1" si="14"/>
        <v>0</v>
      </c>
      <c r="AR63" s="39">
        <f t="shared" ca="1" si="14"/>
        <v>0</v>
      </c>
      <c r="AS63" s="39">
        <f t="shared" ca="1" si="14"/>
        <v>0</v>
      </c>
      <c r="AT63" s="39">
        <f t="shared" ca="1" si="14"/>
        <v>0</v>
      </c>
      <c r="AU63" s="39">
        <f t="shared" ca="1" si="14"/>
        <v>0</v>
      </c>
      <c r="AV63" s="39">
        <f t="shared" ca="1" si="14"/>
        <v>0</v>
      </c>
      <c r="AW63" s="64" t="str">
        <f>IF(C63="","",IFERROR(COUNTIFS(LT!$E$7:$E$3006,Funcionários!$C63,LT!$M$7:$M$3006,Funcionários!AW$7)+$BA63,0))</f>
        <v/>
      </c>
      <c r="AX63" s="64" t="str">
        <f>IF(D63="","",IFERROR(COUNTIFS(LT!$E$7:$E$3006,Funcionários!$C63,LT!$M$7:$M$3006,Funcionários!AX$7)+$BA63,0))</f>
        <v/>
      </c>
      <c r="AY63" s="64" t="str">
        <f>IF(E63="","",IFERROR(COUNTIFS(LT!$E$7:$E$3006,Funcionários!$C63,LT!$M$7:$M$3006,Funcionários!AY$7)+$BA63,0))</f>
        <v/>
      </c>
      <c r="AZ63" s="64" t="str">
        <f>IF(F63="","",IFERROR(COUNTIFS(LT!$E$7:$E$3006,Funcionários!$C63,LT!$M$7:$M$3006,Funcionários!AZ$7)+$BA63,0))</f>
        <v/>
      </c>
      <c r="BA63" s="77">
        <v>9.4500000000000497E-4</v>
      </c>
      <c r="BB63" s="36"/>
      <c r="BC63" s="36"/>
      <c r="BD63" s="36"/>
      <c r="BE63" s="36"/>
      <c r="BF63" s="36"/>
      <c r="BG63" s="36"/>
      <c r="BH63" s="36"/>
      <c r="BI63" s="36"/>
      <c r="BJ63" s="36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</row>
    <row r="64" spans="3:546" s="31" customFormat="1" ht="35.1" customHeight="1" thickTop="1" thickBot="1" x14ac:dyDescent="0.3">
      <c r="C64" s="46"/>
      <c r="D64" s="46"/>
      <c r="E64" s="46"/>
      <c r="F64" s="120"/>
      <c r="G64" s="120"/>
      <c r="H64" s="120"/>
      <c r="I64" s="120"/>
      <c r="J64" s="120"/>
      <c r="K64" s="120"/>
      <c r="L64" s="120"/>
      <c r="M64" s="76">
        <f t="shared" si="2"/>
        <v>0</v>
      </c>
      <c r="N64" s="39">
        <v>61</v>
      </c>
      <c r="O64" s="36"/>
      <c r="P64" s="39" t="str">
        <f>IF(C64=0,"",IF(AND(F64="Não",#REF!="Não"),5,IF(OR(F64="Não",#REF!="não"),6,7)))</f>
        <v/>
      </c>
      <c r="Q64" s="39">
        <f t="shared" ca="1" si="3"/>
        <v>0</v>
      </c>
      <c r="R64" s="39">
        <f t="shared" ca="1" si="11"/>
        <v>0</v>
      </c>
      <c r="S64" s="39">
        <f t="shared" ca="1" si="11"/>
        <v>0</v>
      </c>
      <c r="T64" s="39">
        <f t="shared" ca="1" si="11"/>
        <v>0</v>
      </c>
      <c r="U64" s="39">
        <f t="shared" ca="1" si="11"/>
        <v>0</v>
      </c>
      <c r="V64" s="39">
        <f t="shared" ca="1" si="11"/>
        <v>0</v>
      </c>
      <c r="W64" s="39">
        <f t="shared" ca="1" si="11"/>
        <v>0</v>
      </c>
      <c r="X64" s="39">
        <f t="shared" ca="1" si="11"/>
        <v>0</v>
      </c>
      <c r="Y64" s="39">
        <f t="shared" ca="1" si="11"/>
        <v>0</v>
      </c>
      <c r="Z64" s="39">
        <f t="shared" ca="1" si="11"/>
        <v>0</v>
      </c>
      <c r="AA64" s="39">
        <f t="shared" ca="1" si="11"/>
        <v>0</v>
      </c>
      <c r="AB64" s="39">
        <f t="shared" ca="1" si="11"/>
        <v>0</v>
      </c>
      <c r="AC64" s="39">
        <f t="shared" ca="1" si="11"/>
        <v>0</v>
      </c>
      <c r="AD64" s="39">
        <f t="shared" ca="1" si="11"/>
        <v>0</v>
      </c>
      <c r="AE64" s="39">
        <f t="shared" ca="1" si="11"/>
        <v>0</v>
      </c>
      <c r="AF64" s="39">
        <f t="shared" ca="1" si="11"/>
        <v>0</v>
      </c>
      <c r="AG64" s="39">
        <f t="shared" ca="1" si="11"/>
        <v>0</v>
      </c>
      <c r="AH64" s="39">
        <f t="shared" ca="1" si="12"/>
        <v>0</v>
      </c>
      <c r="AI64" s="39">
        <f t="shared" ca="1" si="12"/>
        <v>0</v>
      </c>
      <c r="AJ64" s="39">
        <f t="shared" ca="1" si="12"/>
        <v>0</v>
      </c>
      <c r="AK64" s="39">
        <f t="shared" ca="1" si="12"/>
        <v>0</v>
      </c>
      <c r="AL64" s="39">
        <f t="shared" ca="1" si="12"/>
        <v>0</v>
      </c>
      <c r="AM64" s="39">
        <f t="shared" ca="1" si="12"/>
        <v>0</v>
      </c>
      <c r="AN64" s="39">
        <f t="shared" ca="1" si="14"/>
        <v>0</v>
      </c>
      <c r="AO64" s="39">
        <f t="shared" ca="1" si="14"/>
        <v>0</v>
      </c>
      <c r="AP64" s="39">
        <f t="shared" ca="1" si="14"/>
        <v>0</v>
      </c>
      <c r="AQ64" s="39">
        <f t="shared" ca="1" si="14"/>
        <v>0</v>
      </c>
      <c r="AR64" s="39">
        <f t="shared" ca="1" si="14"/>
        <v>0</v>
      </c>
      <c r="AS64" s="39">
        <f t="shared" ca="1" si="14"/>
        <v>0</v>
      </c>
      <c r="AT64" s="39">
        <f t="shared" ca="1" si="14"/>
        <v>0</v>
      </c>
      <c r="AU64" s="39">
        <f t="shared" ca="1" si="14"/>
        <v>0</v>
      </c>
      <c r="AV64" s="39">
        <f t="shared" ca="1" si="14"/>
        <v>0</v>
      </c>
      <c r="AW64" s="64" t="str">
        <f>IF(C64="","",IFERROR(COUNTIFS(LT!$E$7:$E$3006,Funcionários!$C64,LT!$M$7:$M$3006,Funcionários!AW$7)+$BA64,0))</f>
        <v/>
      </c>
      <c r="AX64" s="64" t="str">
        <f>IF(D64="","",IFERROR(COUNTIFS(LT!$E$7:$E$3006,Funcionários!$C64,LT!$M$7:$M$3006,Funcionários!AX$7)+$BA64,0))</f>
        <v/>
      </c>
      <c r="AY64" s="64" t="str">
        <f>IF(E64="","",IFERROR(COUNTIFS(LT!$E$7:$E$3006,Funcionários!$C64,LT!$M$7:$M$3006,Funcionários!AY$7)+$BA64,0))</f>
        <v/>
      </c>
      <c r="AZ64" s="64" t="str">
        <f>IF(F64="","",IFERROR(COUNTIFS(LT!$E$7:$E$3006,Funcionários!$C64,LT!$M$7:$M$3006,Funcionários!AZ$7)+$BA64,0))</f>
        <v/>
      </c>
      <c r="BA64" s="77">
        <v>9.4400000000000495E-4</v>
      </c>
      <c r="BB64" s="36"/>
      <c r="BC64" s="36"/>
      <c r="BD64" s="36"/>
      <c r="BE64" s="36"/>
      <c r="BF64" s="36"/>
      <c r="BG64" s="36"/>
      <c r="BH64" s="36"/>
      <c r="BI64" s="36"/>
      <c r="BJ64" s="36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</row>
    <row r="65" spans="3:546" s="31" customFormat="1" ht="35.1" customHeight="1" thickTop="1" thickBot="1" x14ac:dyDescent="0.3">
      <c r="C65" s="46"/>
      <c r="D65" s="46"/>
      <c r="E65" s="46"/>
      <c r="F65" s="120"/>
      <c r="G65" s="120"/>
      <c r="H65" s="120"/>
      <c r="I65" s="120"/>
      <c r="J65" s="120"/>
      <c r="K65" s="120"/>
      <c r="L65" s="120"/>
      <c r="M65" s="76">
        <f t="shared" si="2"/>
        <v>0</v>
      </c>
      <c r="N65" s="39">
        <v>62</v>
      </c>
      <c r="O65" s="36"/>
      <c r="P65" s="39" t="str">
        <f>IF(C65=0,"",IF(AND(F65="Não",#REF!="Não"),5,IF(OR(F65="Não",#REF!="não"),6,7)))</f>
        <v/>
      </c>
      <c r="Q65" s="39">
        <f t="shared" ca="1" si="3"/>
        <v>0</v>
      </c>
      <c r="R65" s="39">
        <f t="shared" ca="1" si="11"/>
        <v>0</v>
      </c>
      <c r="S65" s="39">
        <f t="shared" ca="1" si="11"/>
        <v>0</v>
      </c>
      <c r="T65" s="39">
        <f t="shared" ca="1" si="11"/>
        <v>0</v>
      </c>
      <c r="U65" s="39">
        <f t="shared" ca="1" si="11"/>
        <v>0</v>
      </c>
      <c r="V65" s="39">
        <f t="shared" ca="1" si="11"/>
        <v>0</v>
      </c>
      <c r="W65" s="39">
        <f t="shared" ca="1" si="11"/>
        <v>0</v>
      </c>
      <c r="X65" s="39">
        <f t="shared" ca="1" si="11"/>
        <v>0</v>
      </c>
      <c r="Y65" s="39">
        <f t="shared" ca="1" si="11"/>
        <v>0</v>
      </c>
      <c r="Z65" s="39">
        <f t="shared" ca="1" si="11"/>
        <v>0</v>
      </c>
      <c r="AA65" s="39">
        <f t="shared" ca="1" si="11"/>
        <v>0</v>
      </c>
      <c r="AB65" s="39">
        <f t="shared" ca="1" si="11"/>
        <v>0</v>
      </c>
      <c r="AC65" s="39">
        <f t="shared" ca="1" si="11"/>
        <v>0</v>
      </c>
      <c r="AD65" s="39">
        <f t="shared" ca="1" si="11"/>
        <v>0</v>
      </c>
      <c r="AE65" s="39">
        <f t="shared" ca="1" si="11"/>
        <v>0</v>
      </c>
      <c r="AF65" s="39">
        <f t="shared" ca="1" si="11"/>
        <v>0</v>
      </c>
      <c r="AG65" s="39">
        <f t="shared" ca="1" si="11"/>
        <v>0</v>
      </c>
      <c r="AH65" s="39">
        <f t="shared" ca="1" si="12"/>
        <v>0</v>
      </c>
      <c r="AI65" s="39">
        <f t="shared" ca="1" si="12"/>
        <v>0</v>
      </c>
      <c r="AJ65" s="39">
        <f t="shared" ca="1" si="12"/>
        <v>0</v>
      </c>
      <c r="AK65" s="39">
        <f t="shared" ca="1" si="12"/>
        <v>0</v>
      </c>
      <c r="AL65" s="39">
        <f t="shared" ca="1" si="12"/>
        <v>0</v>
      </c>
      <c r="AM65" s="39">
        <f t="shared" ca="1" si="12"/>
        <v>0</v>
      </c>
      <c r="AN65" s="39">
        <f t="shared" ca="1" si="14"/>
        <v>0</v>
      </c>
      <c r="AO65" s="39">
        <f t="shared" ca="1" si="14"/>
        <v>0</v>
      </c>
      <c r="AP65" s="39">
        <f t="shared" ca="1" si="14"/>
        <v>0</v>
      </c>
      <c r="AQ65" s="39">
        <f t="shared" ca="1" si="14"/>
        <v>0</v>
      </c>
      <c r="AR65" s="39">
        <f t="shared" ca="1" si="14"/>
        <v>0</v>
      </c>
      <c r="AS65" s="39">
        <f t="shared" ca="1" si="14"/>
        <v>0</v>
      </c>
      <c r="AT65" s="39">
        <f t="shared" ca="1" si="14"/>
        <v>0</v>
      </c>
      <c r="AU65" s="39">
        <f t="shared" ca="1" si="14"/>
        <v>0</v>
      </c>
      <c r="AV65" s="39">
        <f t="shared" ca="1" si="14"/>
        <v>0</v>
      </c>
      <c r="AW65" s="64" t="str">
        <f>IF(C65="","",IFERROR(COUNTIFS(LT!$E$7:$E$3006,Funcionários!$C65,LT!$M$7:$M$3006,Funcionários!AW$7)+$BA65,0))</f>
        <v/>
      </c>
      <c r="AX65" s="64" t="str">
        <f>IF(D65="","",IFERROR(COUNTIFS(LT!$E$7:$E$3006,Funcionários!$C65,LT!$M$7:$M$3006,Funcionários!AX$7)+$BA65,0))</f>
        <v/>
      </c>
      <c r="AY65" s="64" t="str">
        <f>IF(E65="","",IFERROR(COUNTIFS(LT!$E$7:$E$3006,Funcionários!$C65,LT!$M$7:$M$3006,Funcionários!AY$7)+$BA65,0))</f>
        <v/>
      </c>
      <c r="AZ65" s="64" t="str">
        <f>IF(F65="","",IFERROR(COUNTIFS(LT!$E$7:$E$3006,Funcionários!$C65,LT!$M$7:$M$3006,Funcionários!AZ$7)+$BA65,0))</f>
        <v/>
      </c>
      <c r="BA65" s="77">
        <v>9.4300000000000503E-4</v>
      </c>
      <c r="BB65" s="36"/>
      <c r="BC65" s="36"/>
      <c r="BD65" s="36"/>
      <c r="BE65" s="36"/>
      <c r="BF65" s="36"/>
      <c r="BG65" s="36"/>
      <c r="BH65" s="36"/>
      <c r="BI65" s="36"/>
      <c r="BJ65" s="36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</row>
    <row r="66" spans="3:546" s="31" customFormat="1" ht="35.1" customHeight="1" thickTop="1" thickBot="1" x14ac:dyDescent="0.3">
      <c r="C66" s="46"/>
      <c r="D66" s="46"/>
      <c r="E66" s="46"/>
      <c r="F66" s="120"/>
      <c r="G66" s="120"/>
      <c r="H66" s="120"/>
      <c r="I66" s="120"/>
      <c r="J66" s="120"/>
      <c r="K66" s="120"/>
      <c r="L66" s="120"/>
      <c r="M66" s="76">
        <f t="shared" si="2"/>
        <v>0</v>
      </c>
      <c r="N66" s="39">
        <v>63</v>
      </c>
      <c r="O66" s="36"/>
      <c r="P66" s="39" t="str">
        <f>IF(C66=0,"",IF(AND(F66="Não",#REF!="Não"),5,IF(OR(F66="Não",#REF!="não"),6,7)))</f>
        <v/>
      </c>
      <c r="Q66" s="39">
        <f t="shared" ca="1" si="3"/>
        <v>0</v>
      </c>
      <c r="R66" s="39">
        <f t="shared" ca="1" si="11"/>
        <v>0</v>
      </c>
      <c r="S66" s="39">
        <f t="shared" ca="1" si="11"/>
        <v>0</v>
      </c>
      <c r="T66" s="39">
        <f t="shared" ca="1" si="11"/>
        <v>0</v>
      </c>
      <c r="U66" s="39">
        <f t="shared" ca="1" si="11"/>
        <v>0</v>
      </c>
      <c r="V66" s="39">
        <f t="shared" ca="1" si="11"/>
        <v>0</v>
      </c>
      <c r="W66" s="39">
        <f t="shared" ca="1" si="11"/>
        <v>0</v>
      </c>
      <c r="X66" s="39">
        <f t="shared" ca="1" si="11"/>
        <v>0</v>
      </c>
      <c r="Y66" s="39">
        <f t="shared" ca="1" si="11"/>
        <v>0</v>
      </c>
      <c r="Z66" s="39">
        <f t="shared" ca="1" si="11"/>
        <v>0</v>
      </c>
      <c r="AA66" s="39">
        <f t="shared" ca="1" si="11"/>
        <v>0</v>
      </c>
      <c r="AB66" s="39">
        <f t="shared" ca="1" si="11"/>
        <v>0</v>
      </c>
      <c r="AC66" s="39">
        <f t="shared" ca="1" si="11"/>
        <v>0</v>
      </c>
      <c r="AD66" s="39">
        <f t="shared" ca="1" si="11"/>
        <v>0</v>
      </c>
      <c r="AE66" s="39">
        <f t="shared" ca="1" si="11"/>
        <v>0</v>
      </c>
      <c r="AF66" s="39">
        <f t="shared" ca="1" si="11"/>
        <v>0</v>
      </c>
      <c r="AG66" s="39">
        <f t="shared" ca="1" si="11"/>
        <v>0</v>
      </c>
      <c r="AH66" s="39">
        <f t="shared" ca="1" si="12"/>
        <v>0</v>
      </c>
      <c r="AI66" s="39">
        <f t="shared" ca="1" si="12"/>
        <v>0</v>
      </c>
      <c r="AJ66" s="39">
        <f t="shared" ca="1" si="12"/>
        <v>0</v>
      </c>
      <c r="AK66" s="39">
        <f t="shared" ca="1" si="12"/>
        <v>0</v>
      </c>
      <c r="AL66" s="39">
        <f t="shared" ca="1" si="12"/>
        <v>0</v>
      </c>
      <c r="AM66" s="39">
        <f t="shared" ca="1" si="12"/>
        <v>0</v>
      </c>
      <c r="AN66" s="39">
        <f t="shared" ca="1" si="14"/>
        <v>0</v>
      </c>
      <c r="AO66" s="39">
        <f t="shared" ca="1" si="14"/>
        <v>0</v>
      </c>
      <c r="AP66" s="39">
        <f t="shared" ca="1" si="14"/>
        <v>0</v>
      </c>
      <c r="AQ66" s="39">
        <f t="shared" ca="1" si="14"/>
        <v>0</v>
      </c>
      <c r="AR66" s="39">
        <f t="shared" ca="1" si="14"/>
        <v>0</v>
      </c>
      <c r="AS66" s="39">
        <f t="shared" ca="1" si="14"/>
        <v>0</v>
      </c>
      <c r="AT66" s="39">
        <f t="shared" ca="1" si="14"/>
        <v>0</v>
      </c>
      <c r="AU66" s="39">
        <f t="shared" ca="1" si="14"/>
        <v>0</v>
      </c>
      <c r="AV66" s="39">
        <f t="shared" ca="1" si="14"/>
        <v>0</v>
      </c>
      <c r="AW66" s="64" t="str">
        <f>IF(C66="","",IFERROR(COUNTIFS(LT!$E$7:$E$3006,Funcionários!$C66,LT!$M$7:$M$3006,Funcionários!AW$7)+$BA66,0))</f>
        <v/>
      </c>
      <c r="AX66" s="64" t="str">
        <f>IF(D66="","",IFERROR(COUNTIFS(LT!$E$7:$E$3006,Funcionários!$C66,LT!$M$7:$M$3006,Funcionários!AX$7)+$BA66,0))</f>
        <v/>
      </c>
      <c r="AY66" s="64" t="str">
        <f>IF(E66="","",IFERROR(COUNTIFS(LT!$E$7:$E$3006,Funcionários!$C66,LT!$M$7:$M$3006,Funcionários!AY$7)+$BA66,0))</f>
        <v/>
      </c>
      <c r="AZ66" s="64" t="str">
        <f>IF(F66="","",IFERROR(COUNTIFS(LT!$E$7:$E$3006,Funcionários!$C66,LT!$M$7:$M$3006,Funcionários!AZ$7)+$BA66,0))</f>
        <v/>
      </c>
      <c r="BA66" s="77">
        <v>9.4200000000000501E-4</v>
      </c>
      <c r="BB66" s="36"/>
      <c r="BC66" s="36"/>
      <c r="BD66" s="36"/>
      <c r="BE66" s="36"/>
      <c r="BF66" s="36"/>
      <c r="BG66" s="36"/>
      <c r="BH66" s="36"/>
      <c r="BI66" s="36"/>
      <c r="BJ66" s="36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</row>
    <row r="67" spans="3:546" s="31" customFormat="1" ht="35.1" customHeight="1" thickTop="1" thickBot="1" x14ac:dyDescent="0.3">
      <c r="C67" s="46"/>
      <c r="D67" s="46"/>
      <c r="E67" s="46"/>
      <c r="F67" s="120"/>
      <c r="G67" s="120"/>
      <c r="H67" s="120"/>
      <c r="I67" s="120"/>
      <c r="J67" s="120"/>
      <c r="K67" s="120"/>
      <c r="L67" s="120"/>
      <c r="M67" s="76">
        <f t="shared" si="2"/>
        <v>0</v>
      </c>
      <c r="N67" s="39">
        <v>64</v>
      </c>
      <c r="O67" s="36"/>
      <c r="P67" s="39" t="str">
        <f>IF(C67=0,"",IF(AND(F67="Não",#REF!="Não"),5,IF(OR(F67="Não",#REF!="não"),6,7)))</f>
        <v/>
      </c>
      <c r="Q67" s="39">
        <f t="shared" ca="1" si="3"/>
        <v>0</v>
      </c>
      <c r="R67" s="39">
        <f t="shared" ca="1" si="11"/>
        <v>0</v>
      </c>
      <c r="S67" s="39">
        <f t="shared" ca="1" si="11"/>
        <v>0</v>
      </c>
      <c r="T67" s="39">
        <f t="shared" ca="1" si="11"/>
        <v>0</v>
      </c>
      <c r="U67" s="39">
        <f t="shared" ca="1" si="11"/>
        <v>0</v>
      </c>
      <c r="V67" s="39">
        <f t="shared" ca="1" si="11"/>
        <v>0</v>
      </c>
      <c r="W67" s="39">
        <f t="shared" ca="1" si="11"/>
        <v>0</v>
      </c>
      <c r="X67" s="39">
        <f t="shared" ca="1" si="11"/>
        <v>0</v>
      </c>
      <c r="Y67" s="39">
        <f t="shared" ca="1" si="11"/>
        <v>0</v>
      </c>
      <c r="Z67" s="39">
        <f t="shared" ca="1" si="11"/>
        <v>0</v>
      </c>
      <c r="AA67" s="39">
        <f t="shared" ca="1" si="11"/>
        <v>0</v>
      </c>
      <c r="AB67" s="39">
        <f t="shared" ca="1" si="11"/>
        <v>0</v>
      </c>
      <c r="AC67" s="39">
        <f t="shared" ca="1" si="11"/>
        <v>0</v>
      </c>
      <c r="AD67" s="39">
        <f t="shared" ca="1" si="11"/>
        <v>0</v>
      </c>
      <c r="AE67" s="39">
        <f t="shared" ca="1" si="11"/>
        <v>0</v>
      </c>
      <c r="AF67" s="39">
        <f t="shared" ca="1" si="11"/>
        <v>0</v>
      </c>
      <c r="AG67" s="39">
        <f t="shared" ca="1" si="11"/>
        <v>0</v>
      </c>
      <c r="AH67" s="39">
        <f t="shared" ca="1" si="12"/>
        <v>0</v>
      </c>
      <c r="AI67" s="39">
        <f t="shared" ca="1" si="12"/>
        <v>0</v>
      </c>
      <c r="AJ67" s="39">
        <f t="shared" ca="1" si="12"/>
        <v>0</v>
      </c>
      <c r="AK67" s="39">
        <f t="shared" ca="1" si="12"/>
        <v>0</v>
      </c>
      <c r="AL67" s="39">
        <f t="shared" ca="1" si="12"/>
        <v>0</v>
      </c>
      <c r="AM67" s="39">
        <f t="shared" ca="1" si="12"/>
        <v>0</v>
      </c>
      <c r="AN67" s="39">
        <f t="shared" ca="1" si="14"/>
        <v>0</v>
      </c>
      <c r="AO67" s="39">
        <f t="shared" ca="1" si="14"/>
        <v>0</v>
      </c>
      <c r="AP67" s="39">
        <f t="shared" ca="1" si="14"/>
        <v>0</v>
      </c>
      <c r="AQ67" s="39">
        <f t="shared" ca="1" si="14"/>
        <v>0</v>
      </c>
      <c r="AR67" s="39">
        <f t="shared" ca="1" si="14"/>
        <v>0</v>
      </c>
      <c r="AS67" s="39">
        <f t="shared" ca="1" si="14"/>
        <v>0</v>
      </c>
      <c r="AT67" s="39">
        <f t="shared" ca="1" si="14"/>
        <v>0</v>
      </c>
      <c r="AU67" s="39">
        <f t="shared" ca="1" si="14"/>
        <v>0</v>
      </c>
      <c r="AV67" s="39">
        <f t="shared" ca="1" si="14"/>
        <v>0</v>
      </c>
      <c r="AW67" s="64" t="str">
        <f>IF(C67="","",IFERROR(COUNTIFS(LT!$E$7:$E$3006,Funcionários!$C67,LT!$M$7:$M$3006,Funcionários!AW$7)+$BA67,0))</f>
        <v/>
      </c>
      <c r="AX67" s="64" t="str">
        <f>IF(D67="","",IFERROR(COUNTIFS(LT!$E$7:$E$3006,Funcionários!$C67,LT!$M$7:$M$3006,Funcionários!AX$7)+$BA67,0))</f>
        <v/>
      </c>
      <c r="AY67" s="64" t="str">
        <f>IF(E67="","",IFERROR(COUNTIFS(LT!$E$7:$E$3006,Funcionários!$C67,LT!$M$7:$M$3006,Funcionários!AY$7)+$BA67,0))</f>
        <v/>
      </c>
      <c r="AZ67" s="64" t="str">
        <f>IF(F67="","",IFERROR(COUNTIFS(LT!$E$7:$E$3006,Funcionários!$C67,LT!$M$7:$M$3006,Funcionários!AZ$7)+$BA67,0))</f>
        <v/>
      </c>
      <c r="BA67" s="77">
        <v>9.4100000000000498E-4</v>
      </c>
      <c r="BB67" s="36"/>
      <c r="BC67" s="36"/>
      <c r="BD67" s="36"/>
      <c r="BE67" s="36"/>
      <c r="BF67" s="36"/>
      <c r="BG67" s="36"/>
      <c r="BH67" s="36"/>
      <c r="BI67" s="36"/>
      <c r="BJ67" s="36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</row>
    <row r="68" spans="3:546" s="31" customFormat="1" ht="35.1" customHeight="1" thickTop="1" thickBot="1" x14ac:dyDescent="0.3">
      <c r="C68" s="46"/>
      <c r="D68" s="46"/>
      <c r="E68" s="46"/>
      <c r="F68" s="120"/>
      <c r="G68" s="120"/>
      <c r="H68" s="120"/>
      <c r="I68" s="120"/>
      <c r="J68" s="120"/>
      <c r="K68" s="120"/>
      <c r="L68" s="120"/>
      <c r="M68" s="76">
        <f t="shared" si="2"/>
        <v>0</v>
      </c>
      <c r="N68" s="39">
        <v>65</v>
      </c>
      <c r="O68" s="36"/>
      <c r="P68" s="39" t="str">
        <f>IF(C68=0,"",IF(AND(F68="Não",#REF!="Não"),5,IF(OR(F68="Não",#REF!="não"),6,7)))</f>
        <v/>
      </c>
      <c r="Q68" s="39">
        <f t="shared" ca="1" si="3"/>
        <v>0</v>
      </c>
      <c r="R68" s="39">
        <f t="shared" ca="1" si="11"/>
        <v>0</v>
      </c>
      <c r="S68" s="39">
        <f t="shared" ca="1" si="11"/>
        <v>0</v>
      </c>
      <c r="T68" s="39">
        <f t="shared" ca="1" si="11"/>
        <v>0</v>
      </c>
      <c r="U68" s="39">
        <f t="shared" ca="1" si="11"/>
        <v>0</v>
      </c>
      <c r="V68" s="39">
        <f t="shared" ca="1" si="11"/>
        <v>0</v>
      </c>
      <c r="W68" s="39">
        <f t="shared" ca="1" si="11"/>
        <v>0</v>
      </c>
      <c r="X68" s="39">
        <f t="shared" ca="1" si="11"/>
        <v>0</v>
      </c>
      <c r="Y68" s="39">
        <f t="shared" ca="1" si="11"/>
        <v>0</v>
      </c>
      <c r="Z68" s="39">
        <f t="shared" ca="1" si="11"/>
        <v>0</v>
      </c>
      <c r="AA68" s="39">
        <f t="shared" ca="1" si="11"/>
        <v>0</v>
      </c>
      <c r="AB68" s="39">
        <f t="shared" ca="1" si="11"/>
        <v>0</v>
      </c>
      <c r="AC68" s="39">
        <f t="shared" ca="1" si="11"/>
        <v>0</v>
      </c>
      <c r="AD68" s="39">
        <f t="shared" ca="1" si="11"/>
        <v>0</v>
      </c>
      <c r="AE68" s="39">
        <f t="shared" ca="1" si="11"/>
        <v>0</v>
      </c>
      <c r="AF68" s="39">
        <f t="shared" ca="1" si="11"/>
        <v>0</v>
      </c>
      <c r="AG68" s="39">
        <f t="shared" ca="1" si="11"/>
        <v>0</v>
      </c>
      <c r="AH68" s="39">
        <f t="shared" ca="1" si="12"/>
        <v>0</v>
      </c>
      <c r="AI68" s="39">
        <f t="shared" ca="1" si="12"/>
        <v>0</v>
      </c>
      <c r="AJ68" s="39">
        <f t="shared" ca="1" si="12"/>
        <v>0</v>
      </c>
      <c r="AK68" s="39">
        <f t="shared" ca="1" si="12"/>
        <v>0</v>
      </c>
      <c r="AL68" s="39">
        <f t="shared" ca="1" si="12"/>
        <v>0</v>
      </c>
      <c r="AM68" s="39">
        <f t="shared" ca="1" si="12"/>
        <v>0</v>
      </c>
      <c r="AN68" s="39">
        <f t="shared" ca="1" si="14"/>
        <v>0</v>
      </c>
      <c r="AO68" s="39">
        <f t="shared" ca="1" si="14"/>
        <v>0</v>
      </c>
      <c r="AP68" s="39">
        <f t="shared" ca="1" si="14"/>
        <v>0</v>
      </c>
      <c r="AQ68" s="39">
        <f t="shared" ca="1" si="14"/>
        <v>0</v>
      </c>
      <c r="AR68" s="39">
        <f t="shared" ca="1" si="14"/>
        <v>0</v>
      </c>
      <c r="AS68" s="39">
        <f t="shared" ca="1" si="14"/>
        <v>0</v>
      </c>
      <c r="AT68" s="39">
        <f t="shared" ca="1" si="14"/>
        <v>0</v>
      </c>
      <c r="AU68" s="39">
        <f t="shared" ca="1" si="14"/>
        <v>0</v>
      </c>
      <c r="AV68" s="39">
        <f t="shared" ca="1" si="14"/>
        <v>0</v>
      </c>
      <c r="AW68" s="64" t="str">
        <f>IF(C68="","",IFERROR(COUNTIFS(LT!$E$7:$E$3006,Funcionários!$C68,LT!$M$7:$M$3006,Funcionários!AW$7)+$BA68,0))</f>
        <v/>
      </c>
      <c r="AX68" s="64" t="str">
        <f>IF(D68="","",IFERROR(COUNTIFS(LT!$E$7:$E$3006,Funcionários!$C68,LT!$M$7:$M$3006,Funcionários!AX$7)+$BA68,0))</f>
        <v/>
      </c>
      <c r="AY68" s="64" t="str">
        <f>IF(E68="","",IFERROR(COUNTIFS(LT!$E$7:$E$3006,Funcionários!$C68,LT!$M$7:$M$3006,Funcionários!AY$7)+$BA68,0))</f>
        <v/>
      </c>
      <c r="AZ68" s="64" t="str">
        <f>IF(F68="","",IFERROR(COUNTIFS(LT!$E$7:$E$3006,Funcionários!$C68,LT!$M$7:$M$3006,Funcionários!AZ$7)+$BA68,0))</f>
        <v/>
      </c>
      <c r="BA68" s="77">
        <v>9.4000000000000496E-4</v>
      </c>
      <c r="BB68" s="36"/>
      <c r="BC68" s="36"/>
      <c r="BD68" s="36"/>
      <c r="BE68" s="36"/>
      <c r="BF68" s="36"/>
      <c r="BG68" s="36"/>
      <c r="BH68" s="36"/>
      <c r="BI68" s="36"/>
      <c r="BJ68" s="36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</row>
    <row r="69" spans="3:546" s="31" customFormat="1" ht="35.1" customHeight="1" thickTop="1" thickBot="1" x14ac:dyDescent="0.3">
      <c r="C69" s="46"/>
      <c r="D69" s="46"/>
      <c r="E69" s="46"/>
      <c r="F69" s="120"/>
      <c r="G69" s="120"/>
      <c r="H69" s="120"/>
      <c r="I69" s="120"/>
      <c r="J69" s="120"/>
      <c r="K69" s="120"/>
      <c r="L69" s="120"/>
      <c r="M69" s="76">
        <f t="shared" si="2"/>
        <v>0</v>
      </c>
      <c r="N69" s="39">
        <v>66</v>
      </c>
      <c r="O69" s="36"/>
      <c r="P69" s="39" t="str">
        <f>IF(C69=0,"",IF(AND(F69="Não",#REF!="Não"),5,IF(OR(F69="Não",#REF!="não"),6,7)))</f>
        <v/>
      </c>
      <c r="Q69" s="39">
        <f t="shared" ca="1" si="3"/>
        <v>0</v>
      </c>
      <c r="R69" s="39">
        <f t="shared" ca="1" si="11"/>
        <v>0</v>
      </c>
      <c r="S69" s="39">
        <f t="shared" ca="1" si="11"/>
        <v>0</v>
      </c>
      <c r="T69" s="39">
        <f t="shared" ca="1" si="11"/>
        <v>0</v>
      </c>
      <c r="U69" s="39">
        <f t="shared" ca="1" si="11"/>
        <v>0</v>
      </c>
      <c r="V69" s="39">
        <f t="shared" ca="1" si="11"/>
        <v>0</v>
      </c>
      <c r="W69" s="39">
        <f t="shared" ca="1" si="11"/>
        <v>0</v>
      </c>
      <c r="X69" s="39">
        <f t="shared" ca="1" si="11"/>
        <v>0</v>
      </c>
      <c r="Y69" s="39">
        <f t="shared" ca="1" si="11"/>
        <v>0</v>
      </c>
      <c r="Z69" s="39">
        <f t="shared" ca="1" si="11"/>
        <v>0</v>
      </c>
      <c r="AA69" s="39">
        <f t="shared" ca="1" si="11"/>
        <v>0</v>
      </c>
      <c r="AB69" s="39">
        <f t="shared" ca="1" si="11"/>
        <v>0</v>
      </c>
      <c r="AC69" s="39">
        <f t="shared" ca="1" si="11"/>
        <v>0</v>
      </c>
      <c r="AD69" s="39">
        <f t="shared" ca="1" si="11"/>
        <v>0</v>
      </c>
      <c r="AE69" s="39">
        <f t="shared" ca="1" si="11"/>
        <v>0</v>
      </c>
      <c r="AF69" s="39">
        <f t="shared" ca="1" si="11"/>
        <v>0</v>
      </c>
      <c r="AG69" s="39">
        <f t="shared" ca="1" si="11"/>
        <v>0</v>
      </c>
      <c r="AH69" s="39">
        <f t="shared" ca="1" si="12"/>
        <v>0</v>
      </c>
      <c r="AI69" s="39">
        <f t="shared" ca="1" si="12"/>
        <v>0</v>
      </c>
      <c r="AJ69" s="39">
        <f t="shared" ca="1" si="12"/>
        <v>0</v>
      </c>
      <c r="AK69" s="39">
        <f t="shared" ca="1" si="12"/>
        <v>0</v>
      </c>
      <c r="AL69" s="39">
        <f t="shared" ca="1" si="12"/>
        <v>0</v>
      </c>
      <c r="AM69" s="39">
        <f t="shared" ca="1" si="12"/>
        <v>0</v>
      </c>
      <c r="AN69" s="39">
        <f t="shared" ca="1" si="14"/>
        <v>0</v>
      </c>
      <c r="AO69" s="39">
        <f t="shared" ca="1" si="14"/>
        <v>0</v>
      </c>
      <c r="AP69" s="39">
        <f t="shared" ca="1" si="14"/>
        <v>0</v>
      </c>
      <c r="AQ69" s="39">
        <f t="shared" ca="1" si="14"/>
        <v>0</v>
      </c>
      <c r="AR69" s="39">
        <f t="shared" ca="1" si="14"/>
        <v>0</v>
      </c>
      <c r="AS69" s="39">
        <f t="shared" ca="1" si="14"/>
        <v>0</v>
      </c>
      <c r="AT69" s="39">
        <f t="shared" ca="1" si="14"/>
        <v>0</v>
      </c>
      <c r="AU69" s="39">
        <f t="shared" ca="1" si="14"/>
        <v>0</v>
      </c>
      <c r="AV69" s="39">
        <f t="shared" ca="1" si="14"/>
        <v>0</v>
      </c>
      <c r="AW69" s="64" t="str">
        <f>IF(C69="","",IFERROR(COUNTIFS(LT!$E$7:$E$3006,Funcionários!$C69,LT!$M$7:$M$3006,Funcionários!AW$7)+$BA69,0))</f>
        <v/>
      </c>
      <c r="AX69" s="64" t="str">
        <f>IF(D69="","",IFERROR(COUNTIFS(LT!$E$7:$E$3006,Funcionários!$C69,LT!$M$7:$M$3006,Funcionários!AX$7)+$BA69,0))</f>
        <v/>
      </c>
      <c r="AY69" s="64" t="str">
        <f>IF(E69="","",IFERROR(COUNTIFS(LT!$E$7:$E$3006,Funcionários!$C69,LT!$M$7:$M$3006,Funcionários!AY$7)+$BA69,0))</f>
        <v/>
      </c>
      <c r="AZ69" s="64" t="str">
        <f>IF(F69="","",IFERROR(COUNTIFS(LT!$E$7:$E$3006,Funcionários!$C69,LT!$M$7:$M$3006,Funcionários!AZ$7)+$BA69,0))</f>
        <v/>
      </c>
      <c r="BA69" s="77">
        <v>9.3900000000000504E-4</v>
      </c>
      <c r="BB69" s="36"/>
      <c r="BC69" s="36"/>
      <c r="BD69" s="36"/>
      <c r="BE69" s="36"/>
      <c r="BF69" s="36"/>
      <c r="BG69" s="36"/>
      <c r="BH69" s="36"/>
      <c r="BI69" s="36"/>
      <c r="BJ69" s="36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</row>
    <row r="70" spans="3:546" s="31" customFormat="1" ht="35.1" customHeight="1" thickTop="1" thickBot="1" x14ac:dyDescent="0.3">
      <c r="C70" s="46"/>
      <c r="D70" s="46"/>
      <c r="E70" s="46"/>
      <c r="F70" s="120"/>
      <c r="G70" s="120"/>
      <c r="H70" s="120"/>
      <c r="I70" s="120"/>
      <c r="J70" s="120"/>
      <c r="K70" s="120"/>
      <c r="L70" s="120"/>
      <c r="M70" s="76">
        <f t="shared" si="2"/>
        <v>0</v>
      </c>
      <c r="N70" s="39">
        <v>67</v>
      </c>
      <c r="O70" s="36"/>
      <c r="P70" s="39" t="str">
        <f>IF(C70=0,"",IF(AND(F70="Não",#REF!="Não"),5,IF(OR(F70="Não",#REF!="não"),6,7)))</f>
        <v/>
      </c>
      <c r="Q70" s="39">
        <f t="shared" ca="1" si="3"/>
        <v>0</v>
      </c>
      <c r="R70" s="39">
        <f t="shared" ca="1" si="11"/>
        <v>0</v>
      </c>
      <c r="S70" s="39">
        <f t="shared" ca="1" si="11"/>
        <v>0</v>
      </c>
      <c r="T70" s="39">
        <f t="shared" ca="1" si="11"/>
        <v>0</v>
      </c>
      <c r="U70" s="39">
        <f t="shared" ca="1" si="11"/>
        <v>0</v>
      </c>
      <c r="V70" s="39">
        <f t="shared" ca="1" si="11"/>
        <v>0</v>
      </c>
      <c r="W70" s="39">
        <f t="shared" ca="1" si="11"/>
        <v>0</v>
      </c>
      <c r="X70" s="39">
        <f t="shared" ca="1" si="11"/>
        <v>0</v>
      </c>
      <c r="Y70" s="39">
        <f t="shared" ca="1" si="11"/>
        <v>0</v>
      </c>
      <c r="Z70" s="39">
        <f t="shared" ca="1" si="11"/>
        <v>0</v>
      </c>
      <c r="AA70" s="39">
        <f t="shared" ca="1" si="11"/>
        <v>0</v>
      </c>
      <c r="AB70" s="39">
        <f t="shared" ca="1" si="11"/>
        <v>0</v>
      </c>
      <c r="AC70" s="39">
        <f t="shared" ca="1" si="11"/>
        <v>0</v>
      </c>
      <c r="AD70" s="39">
        <f t="shared" ca="1" si="11"/>
        <v>0</v>
      </c>
      <c r="AE70" s="39">
        <f t="shared" ca="1" si="11"/>
        <v>0</v>
      </c>
      <c r="AF70" s="39">
        <f t="shared" ca="1" si="11"/>
        <v>0</v>
      </c>
      <c r="AG70" s="39">
        <f t="shared" ca="1" si="11"/>
        <v>0</v>
      </c>
      <c r="AH70" s="39">
        <f t="shared" ca="1" si="12"/>
        <v>0</v>
      </c>
      <c r="AI70" s="39">
        <f t="shared" ca="1" si="12"/>
        <v>0</v>
      </c>
      <c r="AJ70" s="39">
        <f t="shared" ca="1" si="12"/>
        <v>0</v>
      </c>
      <c r="AK70" s="39">
        <f t="shared" ca="1" si="12"/>
        <v>0</v>
      </c>
      <c r="AL70" s="39">
        <f t="shared" ca="1" si="12"/>
        <v>0</v>
      </c>
      <c r="AM70" s="39">
        <f t="shared" ca="1" si="12"/>
        <v>0</v>
      </c>
      <c r="AN70" s="39">
        <f t="shared" ca="1" si="14"/>
        <v>0</v>
      </c>
      <c r="AO70" s="39">
        <f t="shared" ca="1" si="14"/>
        <v>0</v>
      </c>
      <c r="AP70" s="39">
        <f t="shared" ca="1" si="14"/>
        <v>0</v>
      </c>
      <c r="AQ70" s="39">
        <f t="shared" ca="1" si="14"/>
        <v>0</v>
      </c>
      <c r="AR70" s="39">
        <f t="shared" ca="1" si="14"/>
        <v>0</v>
      </c>
      <c r="AS70" s="39">
        <f t="shared" ca="1" si="14"/>
        <v>0</v>
      </c>
      <c r="AT70" s="39">
        <f t="shared" ca="1" si="14"/>
        <v>0</v>
      </c>
      <c r="AU70" s="39">
        <f t="shared" ca="1" si="14"/>
        <v>0</v>
      </c>
      <c r="AV70" s="39">
        <f t="shared" ca="1" si="14"/>
        <v>0</v>
      </c>
      <c r="AW70" s="64" t="str">
        <f>IF(C70="","",IFERROR(COUNTIFS(LT!$E$7:$E$3006,Funcionários!$C70,LT!$M$7:$M$3006,Funcionários!AW$7)+$BA70,0))</f>
        <v/>
      </c>
      <c r="AX70" s="64" t="str">
        <f>IF(D70="","",IFERROR(COUNTIFS(LT!$E$7:$E$3006,Funcionários!$C70,LT!$M$7:$M$3006,Funcionários!AX$7)+$BA70,0))</f>
        <v/>
      </c>
      <c r="AY70" s="64" t="str">
        <f>IF(E70="","",IFERROR(COUNTIFS(LT!$E$7:$E$3006,Funcionários!$C70,LT!$M$7:$M$3006,Funcionários!AY$7)+$BA70,0))</f>
        <v/>
      </c>
      <c r="AZ70" s="64" t="str">
        <f>IF(F70="","",IFERROR(COUNTIFS(LT!$E$7:$E$3006,Funcionários!$C70,LT!$M$7:$M$3006,Funcionários!AZ$7)+$BA70,0))</f>
        <v/>
      </c>
      <c r="BA70" s="77">
        <v>9.3800000000000502E-4</v>
      </c>
      <c r="BB70" s="36"/>
      <c r="BC70" s="36"/>
      <c r="BD70" s="36"/>
      <c r="BE70" s="36"/>
      <c r="BF70" s="36"/>
      <c r="BG70" s="36"/>
      <c r="BH70" s="36"/>
      <c r="BI70" s="36"/>
      <c r="BJ70" s="36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</row>
    <row r="71" spans="3:546" s="31" customFormat="1" ht="35.1" customHeight="1" thickTop="1" thickBot="1" x14ac:dyDescent="0.3">
      <c r="C71" s="46"/>
      <c r="D71" s="46"/>
      <c r="E71" s="46"/>
      <c r="F71" s="120"/>
      <c r="G71" s="120"/>
      <c r="H71" s="120"/>
      <c r="I71" s="120"/>
      <c r="J71" s="120"/>
      <c r="K71" s="120"/>
      <c r="L71" s="120"/>
      <c r="M71" s="76">
        <f t="shared" si="2"/>
        <v>0</v>
      </c>
      <c r="N71" s="39">
        <v>68</v>
      </c>
      <c r="O71" s="36"/>
      <c r="P71" s="39" t="str">
        <f>IF(C71=0,"",IF(AND(F71="Não",#REF!="Não"),5,IF(OR(F71="Não",#REF!="não"),6,7)))</f>
        <v/>
      </c>
      <c r="Q71" s="39">
        <f t="shared" ca="1" si="3"/>
        <v>0</v>
      </c>
      <c r="R71" s="39">
        <f t="shared" ca="1" si="11"/>
        <v>0</v>
      </c>
      <c r="S71" s="39">
        <f t="shared" ca="1" si="11"/>
        <v>0</v>
      </c>
      <c r="T71" s="39">
        <f t="shared" ca="1" si="11"/>
        <v>0</v>
      </c>
      <c r="U71" s="39">
        <f t="shared" ca="1" si="11"/>
        <v>0</v>
      </c>
      <c r="V71" s="39">
        <f t="shared" ca="1" si="11"/>
        <v>0</v>
      </c>
      <c r="W71" s="39">
        <f t="shared" ca="1" si="11"/>
        <v>0</v>
      </c>
      <c r="X71" s="39">
        <f t="shared" ca="1" si="11"/>
        <v>0</v>
      </c>
      <c r="Y71" s="39">
        <f t="shared" ca="1" si="11"/>
        <v>0</v>
      </c>
      <c r="Z71" s="39">
        <f t="shared" ca="1" si="11"/>
        <v>0</v>
      </c>
      <c r="AA71" s="39">
        <f t="shared" ca="1" si="11"/>
        <v>0</v>
      </c>
      <c r="AB71" s="39">
        <f t="shared" ca="1" si="11"/>
        <v>0</v>
      </c>
      <c r="AC71" s="39">
        <f t="shared" ca="1" si="11"/>
        <v>0</v>
      </c>
      <c r="AD71" s="39">
        <f t="shared" ca="1" si="11"/>
        <v>0</v>
      </c>
      <c r="AE71" s="39">
        <f t="shared" ca="1" si="11"/>
        <v>0</v>
      </c>
      <c r="AF71" s="39">
        <f t="shared" ca="1" si="11"/>
        <v>0</v>
      </c>
      <c r="AG71" s="39">
        <f t="shared" ca="1" si="11"/>
        <v>0</v>
      </c>
      <c r="AH71" s="39">
        <f t="shared" ca="1" si="12"/>
        <v>0</v>
      </c>
      <c r="AI71" s="39">
        <f t="shared" ca="1" si="12"/>
        <v>0</v>
      </c>
      <c r="AJ71" s="39">
        <f t="shared" ca="1" si="12"/>
        <v>0</v>
      </c>
      <c r="AK71" s="39">
        <f t="shared" ca="1" si="12"/>
        <v>0</v>
      </c>
      <c r="AL71" s="39">
        <f t="shared" ca="1" si="12"/>
        <v>0</v>
      </c>
      <c r="AM71" s="39">
        <f t="shared" ca="1" si="12"/>
        <v>0</v>
      </c>
      <c r="AN71" s="39">
        <f t="shared" ca="1" si="14"/>
        <v>0</v>
      </c>
      <c r="AO71" s="39">
        <f t="shared" ca="1" si="14"/>
        <v>0</v>
      </c>
      <c r="AP71" s="39">
        <f t="shared" ca="1" si="14"/>
        <v>0</v>
      </c>
      <c r="AQ71" s="39">
        <f t="shared" ca="1" si="14"/>
        <v>0</v>
      </c>
      <c r="AR71" s="39">
        <f t="shared" ca="1" si="14"/>
        <v>0</v>
      </c>
      <c r="AS71" s="39">
        <f t="shared" ca="1" si="14"/>
        <v>0</v>
      </c>
      <c r="AT71" s="39">
        <f t="shared" ca="1" si="14"/>
        <v>0</v>
      </c>
      <c r="AU71" s="39">
        <f t="shared" ca="1" si="14"/>
        <v>0</v>
      </c>
      <c r="AV71" s="39">
        <f t="shared" ca="1" si="14"/>
        <v>0</v>
      </c>
      <c r="AW71" s="64" t="str">
        <f>IF(C71="","",IFERROR(COUNTIFS(LT!$E$7:$E$3006,Funcionários!$C71,LT!$M$7:$M$3006,Funcionários!AW$7)+$BA71,0))</f>
        <v/>
      </c>
      <c r="AX71" s="64" t="str">
        <f>IF(D71="","",IFERROR(COUNTIFS(LT!$E$7:$E$3006,Funcionários!$C71,LT!$M$7:$M$3006,Funcionários!AX$7)+$BA71,0))</f>
        <v/>
      </c>
      <c r="AY71" s="64" t="str">
        <f>IF(E71="","",IFERROR(COUNTIFS(LT!$E$7:$E$3006,Funcionários!$C71,LT!$M$7:$M$3006,Funcionários!AY$7)+$BA71,0))</f>
        <v/>
      </c>
      <c r="AZ71" s="64" t="str">
        <f>IF(F71="","",IFERROR(COUNTIFS(LT!$E$7:$E$3006,Funcionários!$C71,LT!$M$7:$M$3006,Funcionários!AZ$7)+$BA71,0))</f>
        <v/>
      </c>
      <c r="BA71" s="77">
        <v>9.3700000000000499E-4</v>
      </c>
      <c r="BB71" s="36"/>
      <c r="BC71" s="36"/>
      <c r="BD71" s="36"/>
      <c r="BE71" s="36"/>
      <c r="BF71" s="36"/>
      <c r="BG71" s="36"/>
      <c r="BH71" s="36"/>
      <c r="BI71" s="36"/>
      <c r="BJ71" s="36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</row>
    <row r="72" spans="3:546" s="31" customFormat="1" ht="35.1" customHeight="1" thickTop="1" thickBot="1" x14ac:dyDescent="0.3">
      <c r="C72" s="46"/>
      <c r="D72" s="46"/>
      <c r="E72" s="46"/>
      <c r="F72" s="120"/>
      <c r="G72" s="120"/>
      <c r="H72" s="120"/>
      <c r="I72" s="120"/>
      <c r="J72" s="120"/>
      <c r="K72" s="120"/>
      <c r="L72" s="120"/>
      <c r="M72" s="76">
        <f t="shared" si="2"/>
        <v>0</v>
      </c>
      <c r="N72" s="39">
        <v>69</v>
      </c>
      <c r="O72" s="36"/>
      <c r="P72" s="39" t="str">
        <f>IF(C72=0,"",IF(AND(F72="Não",#REF!="Não"),5,IF(OR(F72="Não",#REF!="não"),6,7)))</f>
        <v/>
      </c>
      <c r="Q72" s="39">
        <f t="shared" ca="1" si="3"/>
        <v>0</v>
      </c>
      <c r="R72" s="39">
        <f t="shared" ca="1" si="11"/>
        <v>0</v>
      </c>
      <c r="S72" s="39">
        <f t="shared" ca="1" si="11"/>
        <v>0</v>
      </c>
      <c r="T72" s="39">
        <f t="shared" ca="1" si="11"/>
        <v>0</v>
      </c>
      <c r="U72" s="39">
        <f t="shared" ca="1" si="11"/>
        <v>0</v>
      </c>
      <c r="V72" s="39">
        <f t="shared" ca="1" si="11"/>
        <v>0</v>
      </c>
      <c r="W72" s="39">
        <f t="shared" ca="1" si="11"/>
        <v>0</v>
      </c>
      <c r="X72" s="39">
        <f t="shared" ca="1" si="11"/>
        <v>0</v>
      </c>
      <c r="Y72" s="39">
        <f t="shared" ca="1" si="11"/>
        <v>0</v>
      </c>
      <c r="Z72" s="39">
        <f t="shared" ca="1" si="11"/>
        <v>0</v>
      </c>
      <c r="AA72" s="39">
        <f t="shared" ca="1" si="11"/>
        <v>0</v>
      </c>
      <c r="AB72" s="39">
        <f t="shared" ca="1" si="11"/>
        <v>0</v>
      </c>
      <c r="AC72" s="39">
        <f t="shared" ca="1" si="11"/>
        <v>0</v>
      </c>
      <c r="AD72" s="39">
        <f t="shared" ca="1" si="11"/>
        <v>0</v>
      </c>
      <c r="AE72" s="39">
        <f t="shared" ca="1" si="11"/>
        <v>0</v>
      </c>
      <c r="AF72" s="39">
        <f t="shared" ca="1" si="11"/>
        <v>0</v>
      </c>
      <c r="AG72" s="39">
        <f t="shared" ca="1" si="11"/>
        <v>0</v>
      </c>
      <c r="AH72" s="39">
        <f t="shared" ca="1" si="12"/>
        <v>0</v>
      </c>
      <c r="AI72" s="39">
        <f t="shared" ca="1" si="12"/>
        <v>0</v>
      </c>
      <c r="AJ72" s="39">
        <f t="shared" ca="1" si="12"/>
        <v>0</v>
      </c>
      <c r="AK72" s="39">
        <f t="shared" ca="1" si="12"/>
        <v>0</v>
      </c>
      <c r="AL72" s="39">
        <f t="shared" ca="1" si="12"/>
        <v>0</v>
      </c>
      <c r="AM72" s="39">
        <f t="shared" ca="1" si="12"/>
        <v>0</v>
      </c>
      <c r="AN72" s="39">
        <f t="shared" ca="1" si="14"/>
        <v>0</v>
      </c>
      <c r="AO72" s="39">
        <f t="shared" ca="1" si="14"/>
        <v>0</v>
      </c>
      <c r="AP72" s="39">
        <f t="shared" ca="1" si="14"/>
        <v>0</v>
      </c>
      <c r="AQ72" s="39">
        <f t="shared" ca="1" si="14"/>
        <v>0</v>
      </c>
      <c r="AR72" s="39">
        <f t="shared" ca="1" si="14"/>
        <v>0</v>
      </c>
      <c r="AS72" s="39">
        <f t="shared" ca="1" si="14"/>
        <v>0</v>
      </c>
      <c r="AT72" s="39">
        <f t="shared" ca="1" si="14"/>
        <v>0</v>
      </c>
      <c r="AU72" s="39">
        <f t="shared" ca="1" si="14"/>
        <v>0</v>
      </c>
      <c r="AV72" s="39">
        <f t="shared" ca="1" si="14"/>
        <v>0</v>
      </c>
      <c r="AW72" s="64" t="str">
        <f>IF(C72="","",IFERROR(COUNTIFS(LT!$E$7:$E$3006,Funcionários!$C72,LT!$M$7:$M$3006,Funcionários!AW$7)+$BA72,0))</f>
        <v/>
      </c>
      <c r="AX72" s="64" t="str">
        <f>IF(D72="","",IFERROR(COUNTIFS(LT!$E$7:$E$3006,Funcionários!$C72,LT!$M$7:$M$3006,Funcionários!AX$7)+$BA72,0))</f>
        <v/>
      </c>
      <c r="AY72" s="64" t="str">
        <f>IF(E72="","",IFERROR(COUNTIFS(LT!$E$7:$E$3006,Funcionários!$C72,LT!$M$7:$M$3006,Funcionários!AY$7)+$BA72,0))</f>
        <v/>
      </c>
      <c r="AZ72" s="64" t="str">
        <f>IF(F72="","",IFERROR(COUNTIFS(LT!$E$7:$E$3006,Funcionários!$C72,LT!$M$7:$M$3006,Funcionários!AZ$7)+$BA72,0))</f>
        <v/>
      </c>
      <c r="BA72" s="77">
        <v>9.3600000000000497E-4</v>
      </c>
      <c r="BB72" s="36"/>
      <c r="BC72" s="36"/>
      <c r="BD72" s="36"/>
      <c r="BE72" s="36"/>
      <c r="BF72" s="36"/>
      <c r="BG72" s="36"/>
      <c r="BH72" s="36"/>
      <c r="BI72" s="36"/>
      <c r="BJ72" s="36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</row>
    <row r="73" spans="3:546" s="31" customFormat="1" ht="35.1" customHeight="1" thickTop="1" thickBot="1" x14ac:dyDescent="0.3">
      <c r="C73" s="46"/>
      <c r="D73" s="46"/>
      <c r="E73" s="46"/>
      <c r="F73" s="120"/>
      <c r="G73" s="120"/>
      <c r="H73" s="120"/>
      <c r="I73" s="120"/>
      <c r="J73" s="120"/>
      <c r="K73" s="120"/>
      <c r="L73" s="120"/>
      <c r="M73" s="76">
        <f t="shared" ref="M73:M136" si="15">SUM(F73:L73)</f>
        <v>0</v>
      </c>
      <c r="N73" s="39">
        <v>70</v>
      </c>
      <c r="O73" s="36"/>
      <c r="P73" s="39" t="str">
        <f>IF(C73=0,"",IF(AND(F73="Não",#REF!="Não"),5,IF(OR(F73="Não",#REF!="não"),6,7)))</f>
        <v/>
      </c>
      <c r="Q73" s="39">
        <f t="shared" ref="Q73:Q136" ca="1" si="16">SUM(R73:AV73)</f>
        <v>0</v>
      </c>
      <c r="R73" s="39">
        <f t="shared" ca="1" si="11"/>
        <v>0</v>
      </c>
      <c r="S73" s="39">
        <f t="shared" ca="1" si="11"/>
        <v>0</v>
      </c>
      <c r="T73" s="39">
        <f t="shared" ca="1" si="11"/>
        <v>0</v>
      </c>
      <c r="U73" s="39">
        <f t="shared" ca="1" si="11"/>
        <v>0</v>
      </c>
      <c r="V73" s="39">
        <f t="shared" ca="1" si="11"/>
        <v>0</v>
      </c>
      <c r="W73" s="39">
        <f t="shared" ca="1" si="11"/>
        <v>0</v>
      </c>
      <c r="X73" s="39">
        <f t="shared" ca="1" si="11"/>
        <v>0</v>
      </c>
      <c r="Y73" s="39">
        <f t="shared" ca="1" si="11"/>
        <v>0</v>
      </c>
      <c r="Z73" s="39">
        <f t="shared" ca="1" si="11"/>
        <v>0</v>
      </c>
      <c r="AA73" s="39">
        <f t="shared" ca="1" si="11"/>
        <v>0</v>
      </c>
      <c r="AB73" s="39">
        <f t="shared" ca="1" si="11"/>
        <v>0</v>
      </c>
      <c r="AC73" s="39">
        <f t="shared" ca="1" si="11"/>
        <v>0</v>
      </c>
      <c r="AD73" s="39">
        <f t="shared" ca="1" si="11"/>
        <v>0</v>
      </c>
      <c r="AE73" s="39">
        <f t="shared" ca="1" si="11"/>
        <v>0</v>
      </c>
      <c r="AF73" s="39">
        <f t="shared" ca="1" si="11"/>
        <v>0</v>
      </c>
      <c r="AG73" s="39">
        <f t="shared" ref="AG73:AV88" ca="1" si="17">IF(ISERR(AG$5),0,IFERROR(HLOOKUP(AG$7,$F$4:$L$207,$N73,FALSE),0))</f>
        <v>0</v>
      </c>
      <c r="AH73" s="39">
        <f t="shared" ca="1" si="17"/>
        <v>0</v>
      </c>
      <c r="AI73" s="39">
        <f t="shared" ca="1" si="17"/>
        <v>0</v>
      </c>
      <c r="AJ73" s="39">
        <f t="shared" ca="1" si="17"/>
        <v>0</v>
      </c>
      <c r="AK73" s="39">
        <f t="shared" ca="1" si="17"/>
        <v>0</v>
      </c>
      <c r="AL73" s="39">
        <f t="shared" ca="1" si="17"/>
        <v>0</v>
      </c>
      <c r="AM73" s="39">
        <f t="shared" ca="1" si="17"/>
        <v>0</v>
      </c>
      <c r="AN73" s="39">
        <f t="shared" ca="1" si="17"/>
        <v>0</v>
      </c>
      <c r="AO73" s="39">
        <f t="shared" ca="1" si="17"/>
        <v>0</v>
      </c>
      <c r="AP73" s="39">
        <f t="shared" ca="1" si="17"/>
        <v>0</v>
      </c>
      <c r="AQ73" s="39">
        <f t="shared" ca="1" si="17"/>
        <v>0</v>
      </c>
      <c r="AR73" s="39">
        <f t="shared" ca="1" si="17"/>
        <v>0</v>
      </c>
      <c r="AS73" s="39">
        <f t="shared" ca="1" si="17"/>
        <v>0</v>
      </c>
      <c r="AT73" s="39">
        <f t="shared" ca="1" si="17"/>
        <v>0</v>
      </c>
      <c r="AU73" s="39">
        <f t="shared" ca="1" si="17"/>
        <v>0</v>
      </c>
      <c r="AV73" s="39">
        <f t="shared" ca="1" si="17"/>
        <v>0</v>
      </c>
      <c r="AW73" s="64" t="str">
        <f>IF(C73="","",IFERROR(COUNTIFS(LT!$E$7:$E$3006,Funcionários!$C73,LT!$M$7:$M$3006,Funcionários!AW$7)+$BA73,0))</f>
        <v/>
      </c>
      <c r="AX73" s="64" t="str">
        <f>IF(D73="","",IFERROR(COUNTIFS(LT!$E$7:$E$3006,Funcionários!$C73,LT!$M$7:$M$3006,Funcionários!AX$7)+$BA73,0))</f>
        <v/>
      </c>
      <c r="AY73" s="64" t="str">
        <f>IF(E73="","",IFERROR(COUNTIFS(LT!$E$7:$E$3006,Funcionários!$C73,LT!$M$7:$M$3006,Funcionários!AY$7)+$BA73,0))</f>
        <v/>
      </c>
      <c r="AZ73" s="64" t="str">
        <f>IF(F73="","",IFERROR(COUNTIFS(LT!$E$7:$E$3006,Funcionários!$C73,LT!$M$7:$M$3006,Funcionários!AZ$7)+$BA73,0))</f>
        <v/>
      </c>
      <c r="BA73" s="77">
        <v>9.3500000000000495E-4</v>
      </c>
      <c r="BB73" s="36"/>
      <c r="BC73" s="36"/>
      <c r="BD73" s="36"/>
      <c r="BE73" s="36"/>
      <c r="BF73" s="36"/>
      <c r="BG73" s="36"/>
      <c r="BH73" s="36"/>
      <c r="BI73" s="36"/>
      <c r="BJ73" s="36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</row>
    <row r="74" spans="3:546" s="31" customFormat="1" ht="35.1" customHeight="1" thickTop="1" thickBot="1" x14ac:dyDescent="0.3">
      <c r="C74" s="46"/>
      <c r="D74" s="46"/>
      <c r="E74" s="46"/>
      <c r="F74" s="120"/>
      <c r="G74" s="120"/>
      <c r="H74" s="120"/>
      <c r="I74" s="120"/>
      <c r="J74" s="120"/>
      <c r="K74" s="120"/>
      <c r="L74" s="120"/>
      <c r="M74" s="76">
        <f t="shared" si="15"/>
        <v>0</v>
      </c>
      <c r="N74" s="39">
        <v>71</v>
      </c>
      <c r="O74" s="36"/>
      <c r="P74" s="39" t="str">
        <f>IF(C74=0,"",IF(AND(F74="Não",#REF!="Não"),5,IF(OR(F74="Não",#REF!="não"),6,7)))</f>
        <v/>
      </c>
      <c r="Q74" s="39">
        <f t="shared" ca="1" si="16"/>
        <v>0</v>
      </c>
      <c r="R74" s="39">
        <f t="shared" ref="R74:AG89" ca="1" si="18">IF(ISERR(R$5),0,IFERROR(HLOOKUP(R$7,$F$4:$L$207,$N74,FALSE),0))</f>
        <v>0</v>
      </c>
      <c r="S74" s="39">
        <f t="shared" ca="1" si="18"/>
        <v>0</v>
      </c>
      <c r="T74" s="39">
        <f t="shared" ca="1" si="18"/>
        <v>0</v>
      </c>
      <c r="U74" s="39">
        <f t="shared" ca="1" si="18"/>
        <v>0</v>
      </c>
      <c r="V74" s="39">
        <f t="shared" ca="1" si="18"/>
        <v>0</v>
      </c>
      <c r="W74" s="39">
        <f t="shared" ca="1" si="18"/>
        <v>0</v>
      </c>
      <c r="X74" s="39">
        <f t="shared" ca="1" si="18"/>
        <v>0</v>
      </c>
      <c r="Y74" s="39">
        <f t="shared" ca="1" si="18"/>
        <v>0</v>
      </c>
      <c r="Z74" s="39">
        <f t="shared" ca="1" si="18"/>
        <v>0</v>
      </c>
      <c r="AA74" s="39">
        <f t="shared" ca="1" si="18"/>
        <v>0</v>
      </c>
      <c r="AB74" s="39">
        <f t="shared" ca="1" si="18"/>
        <v>0</v>
      </c>
      <c r="AC74" s="39">
        <f t="shared" ca="1" si="18"/>
        <v>0</v>
      </c>
      <c r="AD74" s="39">
        <f t="shared" ca="1" si="18"/>
        <v>0</v>
      </c>
      <c r="AE74" s="39">
        <f t="shared" ca="1" si="18"/>
        <v>0</v>
      </c>
      <c r="AF74" s="39">
        <f t="shared" ca="1" si="18"/>
        <v>0</v>
      </c>
      <c r="AG74" s="39">
        <f t="shared" ca="1" si="18"/>
        <v>0</v>
      </c>
      <c r="AH74" s="39">
        <f t="shared" ca="1" si="17"/>
        <v>0</v>
      </c>
      <c r="AI74" s="39">
        <f t="shared" ca="1" si="17"/>
        <v>0</v>
      </c>
      <c r="AJ74" s="39">
        <f t="shared" ca="1" si="17"/>
        <v>0</v>
      </c>
      <c r="AK74" s="39">
        <f t="shared" ca="1" si="17"/>
        <v>0</v>
      </c>
      <c r="AL74" s="39">
        <f t="shared" ca="1" si="17"/>
        <v>0</v>
      </c>
      <c r="AM74" s="39">
        <f t="shared" ca="1" si="17"/>
        <v>0</v>
      </c>
      <c r="AN74" s="39">
        <f t="shared" ca="1" si="17"/>
        <v>0</v>
      </c>
      <c r="AO74" s="39">
        <f t="shared" ca="1" si="17"/>
        <v>0</v>
      </c>
      <c r="AP74" s="39">
        <f t="shared" ca="1" si="17"/>
        <v>0</v>
      </c>
      <c r="AQ74" s="39">
        <f t="shared" ca="1" si="17"/>
        <v>0</v>
      </c>
      <c r="AR74" s="39">
        <f t="shared" ca="1" si="17"/>
        <v>0</v>
      </c>
      <c r="AS74" s="39">
        <f t="shared" ca="1" si="17"/>
        <v>0</v>
      </c>
      <c r="AT74" s="39">
        <f t="shared" ca="1" si="17"/>
        <v>0</v>
      </c>
      <c r="AU74" s="39">
        <f t="shared" ca="1" si="17"/>
        <v>0</v>
      </c>
      <c r="AV74" s="39">
        <f t="shared" ca="1" si="17"/>
        <v>0</v>
      </c>
      <c r="AW74" s="64" t="str">
        <f>IF(C74="","",IFERROR(COUNTIFS(LT!$E$7:$E$3006,Funcionários!$C74,LT!$M$7:$M$3006,Funcionários!AW$7)+$BA74,0))</f>
        <v/>
      </c>
      <c r="AX74" s="64" t="str">
        <f>IF(D74="","",IFERROR(COUNTIFS(LT!$E$7:$E$3006,Funcionários!$C74,LT!$M$7:$M$3006,Funcionários!AX$7)+$BA74,0))</f>
        <v/>
      </c>
      <c r="AY74" s="64" t="str">
        <f>IF(E74="","",IFERROR(COUNTIFS(LT!$E$7:$E$3006,Funcionários!$C74,LT!$M$7:$M$3006,Funcionários!AY$7)+$BA74,0))</f>
        <v/>
      </c>
      <c r="AZ74" s="64" t="str">
        <f>IF(F74="","",IFERROR(COUNTIFS(LT!$E$7:$E$3006,Funcionários!$C74,LT!$M$7:$M$3006,Funcionários!AZ$7)+$BA74,0))</f>
        <v/>
      </c>
      <c r="BA74" s="77">
        <v>9.3400000000000601E-4</v>
      </c>
      <c r="BB74" s="36"/>
      <c r="BC74" s="36"/>
      <c r="BD74" s="36"/>
      <c r="BE74" s="36"/>
      <c r="BF74" s="36"/>
      <c r="BG74" s="36"/>
      <c r="BH74" s="36"/>
      <c r="BI74" s="36"/>
      <c r="BJ74" s="36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</row>
    <row r="75" spans="3:546" s="31" customFormat="1" ht="35.1" customHeight="1" thickTop="1" thickBot="1" x14ac:dyDescent="0.3">
      <c r="C75" s="46"/>
      <c r="D75" s="46"/>
      <c r="E75" s="46"/>
      <c r="F75" s="120"/>
      <c r="G75" s="120"/>
      <c r="H75" s="120"/>
      <c r="I75" s="120"/>
      <c r="J75" s="120"/>
      <c r="K75" s="120"/>
      <c r="L75" s="120"/>
      <c r="M75" s="76">
        <f t="shared" si="15"/>
        <v>0</v>
      </c>
      <c r="N75" s="39">
        <v>72</v>
      </c>
      <c r="O75" s="36"/>
      <c r="P75" s="39" t="str">
        <f>IF(C75=0,"",IF(AND(F75="Não",#REF!="Não"),5,IF(OR(F75="Não",#REF!="não"),6,7)))</f>
        <v/>
      </c>
      <c r="Q75" s="39">
        <f t="shared" ca="1" si="16"/>
        <v>0</v>
      </c>
      <c r="R75" s="39">
        <f t="shared" ca="1" si="18"/>
        <v>0</v>
      </c>
      <c r="S75" s="39">
        <f t="shared" ca="1" si="18"/>
        <v>0</v>
      </c>
      <c r="T75" s="39">
        <f t="shared" ca="1" si="18"/>
        <v>0</v>
      </c>
      <c r="U75" s="39">
        <f t="shared" ca="1" si="18"/>
        <v>0</v>
      </c>
      <c r="V75" s="39">
        <f t="shared" ca="1" si="18"/>
        <v>0</v>
      </c>
      <c r="W75" s="39">
        <f t="shared" ca="1" si="18"/>
        <v>0</v>
      </c>
      <c r="X75" s="39">
        <f t="shared" ca="1" si="18"/>
        <v>0</v>
      </c>
      <c r="Y75" s="39">
        <f t="shared" ca="1" si="18"/>
        <v>0</v>
      </c>
      <c r="Z75" s="39">
        <f t="shared" ca="1" si="18"/>
        <v>0</v>
      </c>
      <c r="AA75" s="39">
        <f t="shared" ca="1" si="18"/>
        <v>0</v>
      </c>
      <c r="AB75" s="39">
        <f t="shared" ca="1" si="18"/>
        <v>0</v>
      </c>
      <c r="AC75" s="39">
        <f t="shared" ca="1" si="18"/>
        <v>0</v>
      </c>
      <c r="AD75" s="39">
        <f t="shared" ca="1" si="18"/>
        <v>0</v>
      </c>
      <c r="AE75" s="39">
        <f t="shared" ca="1" si="18"/>
        <v>0</v>
      </c>
      <c r="AF75" s="39">
        <f t="shared" ca="1" si="18"/>
        <v>0</v>
      </c>
      <c r="AG75" s="39">
        <f t="shared" ca="1" si="18"/>
        <v>0</v>
      </c>
      <c r="AH75" s="39">
        <f t="shared" ca="1" si="17"/>
        <v>0</v>
      </c>
      <c r="AI75" s="39">
        <f t="shared" ca="1" si="17"/>
        <v>0</v>
      </c>
      <c r="AJ75" s="39">
        <f t="shared" ca="1" si="17"/>
        <v>0</v>
      </c>
      <c r="AK75" s="39">
        <f t="shared" ca="1" si="17"/>
        <v>0</v>
      </c>
      <c r="AL75" s="39">
        <f t="shared" ca="1" si="17"/>
        <v>0</v>
      </c>
      <c r="AM75" s="39">
        <f t="shared" ca="1" si="17"/>
        <v>0</v>
      </c>
      <c r="AN75" s="39">
        <f t="shared" ca="1" si="17"/>
        <v>0</v>
      </c>
      <c r="AO75" s="39">
        <f t="shared" ca="1" si="17"/>
        <v>0</v>
      </c>
      <c r="AP75" s="39">
        <f t="shared" ca="1" si="17"/>
        <v>0</v>
      </c>
      <c r="AQ75" s="39">
        <f t="shared" ca="1" si="17"/>
        <v>0</v>
      </c>
      <c r="AR75" s="39">
        <f t="shared" ca="1" si="17"/>
        <v>0</v>
      </c>
      <c r="AS75" s="39">
        <f t="shared" ca="1" si="17"/>
        <v>0</v>
      </c>
      <c r="AT75" s="39">
        <f t="shared" ca="1" si="17"/>
        <v>0</v>
      </c>
      <c r="AU75" s="39">
        <f t="shared" ca="1" si="17"/>
        <v>0</v>
      </c>
      <c r="AV75" s="39">
        <f t="shared" ca="1" si="17"/>
        <v>0</v>
      </c>
      <c r="AW75" s="64" t="str">
        <f>IF(C75="","",IFERROR(COUNTIFS(LT!$E$7:$E$3006,Funcionários!$C75,LT!$M$7:$M$3006,Funcionários!AW$7)+$BA75,0))</f>
        <v/>
      </c>
      <c r="AX75" s="64" t="str">
        <f>IF(D75="","",IFERROR(COUNTIFS(LT!$E$7:$E$3006,Funcionários!$C75,LT!$M$7:$M$3006,Funcionários!AX$7)+$BA75,0))</f>
        <v/>
      </c>
      <c r="AY75" s="64" t="str">
        <f>IF(E75="","",IFERROR(COUNTIFS(LT!$E$7:$E$3006,Funcionários!$C75,LT!$M$7:$M$3006,Funcionários!AY$7)+$BA75,0))</f>
        <v/>
      </c>
      <c r="AZ75" s="64" t="str">
        <f>IF(F75="","",IFERROR(COUNTIFS(LT!$E$7:$E$3006,Funcionários!$C75,LT!$M$7:$M$3006,Funcionários!AZ$7)+$BA75,0))</f>
        <v/>
      </c>
      <c r="BA75" s="77">
        <v>9.3300000000000598E-4</v>
      </c>
      <c r="BB75" s="36"/>
      <c r="BC75" s="36"/>
      <c r="BD75" s="36"/>
      <c r="BE75" s="36"/>
      <c r="BF75" s="36"/>
      <c r="BG75" s="36"/>
      <c r="BH75" s="36"/>
      <c r="BI75" s="36"/>
      <c r="BJ75" s="36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</row>
    <row r="76" spans="3:546" s="31" customFormat="1" ht="35.1" customHeight="1" thickTop="1" thickBot="1" x14ac:dyDescent="0.3">
      <c r="C76" s="46"/>
      <c r="D76" s="46"/>
      <c r="E76" s="46"/>
      <c r="F76" s="120"/>
      <c r="G76" s="120"/>
      <c r="H76" s="120"/>
      <c r="I76" s="120"/>
      <c r="J76" s="120"/>
      <c r="K76" s="120"/>
      <c r="L76" s="120"/>
      <c r="M76" s="76">
        <f t="shared" si="15"/>
        <v>0</v>
      </c>
      <c r="N76" s="39">
        <v>73</v>
      </c>
      <c r="O76" s="36"/>
      <c r="P76" s="39" t="str">
        <f>IF(C76=0,"",IF(AND(F76="Não",#REF!="Não"),5,IF(OR(F76="Não",#REF!="não"),6,7)))</f>
        <v/>
      </c>
      <c r="Q76" s="39">
        <f t="shared" ca="1" si="16"/>
        <v>0</v>
      </c>
      <c r="R76" s="39">
        <f t="shared" ca="1" si="18"/>
        <v>0</v>
      </c>
      <c r="S76" s="39">
        <f t="shared" ca="1" si="18"/>
        <v>0</v>
      </c>
      <c r="T76" s="39">
        <f t="shared" ca="1" si="18"/>
        <v>0</v>
      </c>
      <c r="U76" s="39">
        <f t="shared" ca="1" si="18"/>
        <v>0</v>
      </c>
      <c r="V76" s="39">
        <f t="shared" ca="1" si="18"/>
        <v>0</v>
      </c>
      <c r="W76" s="39">
        <f t="shared" ca="1" si="18"/>
        <v>0</v>
      </c>
      <c r="X76" s="39">
        <f t="shared" ca="1" si="18"/>
        <v>0</v>
      </c>
      <c r="Y76" s="39">
        <f t="shared" ca="1" si="18"/>
        <v>0</v>
      </c>
      <c r="Z76" s="39">
        <f t="shared" ca="1" si="18"/>
        <v>0</v>
      </c>
      <c r="AA76" s="39">
        <f t="shared" ca="1" si="18"/>
        <v>0</v>
      </c>
      <c r="AB76" s="39">
        <f t="shared" ca="1" si="18"/>
        <v>0</v>
      </c>
      <c r="AC76" s="39">
        <f t="shared" ca="1" si="18"/>
        <v>0</v>
      </c>
      <c r="AD76" s="39">
        <f t="shared" ca="1" si="18"/>
        <v>0</v>
      </c>
      <c r="AE76" s="39">
        <f t="shared" ca="1" si="18"/>
        <v>0</v>
      </c>
      <c r="AF76" s="39">
        <f t="shared" ca="1" si="18"/>
        <v>0</v>
      </c>
      <c r="AG76" s="39">
        <f t="shared" ca="1" si="18"/>
        <v>0</v>
      </c>
      <c r="AH76" s="39">
        <f t="shared" ca="1" si="17"/>
        <v>0</v>
      </c>
      <c r="AI76" s="39">
        <f t="shared" ca="1" si="17"/>
        <v>0</v>
      </c>
      <c r="AJ76" s="39">
        <f t="shared" ca="1" si="17"/>
        <v>0</v>
      </c>
      <c r="AK76" s="39">
        <f t="shared" ca="1" si="17"/>
        <v>0</v>
      </c>
      <c r="AL76" s="39">
        <f t="shared" ca="1" si="17"/>
        <v>0</v>
      </c>
      <c r="AM76" s="39">
        <f t="shared" ca="1" si="17"/>
        <v>0</v>
      </c>
      <c r="AN76" s="39">
        <f t="shared" ca="1" si="17"/>
        <v>0</v>
      </c>
      <c r="AO76" s="39">
        <f t="shared" ca="1" si="17"/>
        <v>0</v>
      </c>
      <c r="AP76" s="39">
        <f t="shared" ca="1" si="17"/>
        <v>0</v>
      </c>
      <c r="AQ76" s="39">
        <f t="shared" ca="1" si="17"/>
        <v>0</v>
      </c>
      <c r="AR76" s="39">
        <f t="shared" ca="1" si="17"/>
        <v>0</v>
      </c>
      <c r="AS76" s="39">
        <f t="shared" ca="1" si="17"/>
        <v>0</v>
      </c>
      <c r="AT76" s="39">
        <f t="shared" ca="1" si="17"/>
        <v>0</v>
      </c>
      <c r="AU76" s="39">
        <f t="shared" ca="1" si="17"/>
        <v>0</v>
      </c>
      <c r="AV76" s="39">
        <f t="shared" ca="1" si="17"/>
        <v>0</v>
      </c>
      <c r="AW76" s="64" t="str">
        <f>IF(C76="","",IFERROR(COUNTIFS(LT!$E$7:$E$3006,Funcionários!$C76,LT!$M$7:$M$3006,Funcionários!AW$7)+$BA76,0))</f>
        <v/>
      </c>
      <c r="AX76" s="64" t="str">
        <f>IF(D76="","",IFERROR(COUNTIFS(LT!$E$7:$E$3006,Funcionários!$C76,LT!$M$7:$M$3006,Funcionários!AX$7)+$BA76,0))</f>
        <v/>
      </c>
      <c r="AY76" s="64" t="str">
        <f>IF(E76="","",IFERROR(COUNTIFS(LT!$E$7:$E$3006,Funcionários!$C76,LT!$M$7:$M$3006,Funcionários!AY$7)+$BA76,0))</f>
        <v/>
      </c>
      <c r="AZ76" s="64" t="str">
        <f>IF(F76="","",IFERROR(COUNTIFS(LT!$E$7:$E$3006,Funcionários!$C76,LT!$M$7:$M$3006,Funcionários!AZ$7)+$BA76,0))</f>
        <v/>
      </c>
      <c r="BA76" s="77">
        <v>9.3200000000000596E-4</v>
      </c>
      <c r="BB76" s="36"/>
      <c r="BC76" s="36"/>
      <c r="BD76" s="36"/>
      <c r="BE76" s="36"/>
      <c r="BF76" s="36"/>
      <c r="BG76" s="36"/>
      <c r="BH76" s="36"/>
      <c r="BI76" s="36"/>
      <c r="BJ76" s="36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</row>
    <row r="77" spans="3:546" s="31" customFormat="1" ht="35.1" customHeight="1" thickTop="1" thickBot="1" x14ac:dyDescent="0.3">
      <c r="C77" s="46"/>
      <c r="D77" s="46"/>
      <c r="E77" s="46"/>
      <c r="F77" s="120"/>
      <c r="G77" s="120"/>
      <c r="H77" s="120"/>
      <c r="I77" s="120"/>
      <c r="J77" s="120"/>
      <c r="K77" s="120"/>
      <c r="L77" s="120"/>
      <c r="M77" s="76">
        <f t="shared" si="15"/>
        <v>0</v>
      </c>
      <c r="N77" s="39">
        <v>74</v>
      </c>
      <c r="O77" s="36"/>
      <c r="P77" s="39" t="str">
        <f>IF(C77=0,"",IF(AND(F77="Não",#REF!="Não"),5,IF(OR(F77="Não",#REF!="não"),6,7)))</f>
        <v/>
      </c>
      <c r="Q77" s="39">
        <f t="shared" ca="1" si="16"/>
        <v>0</v>
      </c>
      <c r="R77" s="39">
        <f t="shared" ca="1" si="18"/>
        <v>0</v>
      </c>
      <c r="S77" s="39">
        <f t="shared" ca="1" si="18"/>
        <v>0</v>
      </c>
      <c r="T77" s="39">
        <f t="shared" ca="1" si="18"/>
        <v>0</v>
      </c>
      <c r="U77" s="39">
        <f t="shared" ca="1" si="18"/>
        <v>0</v>
      </c>
      <c r="V77" s="39">
        <f t="shared" ca="1" si="18"/>
        <v>0</v>
      </c>
      <c r="W77" s="39">
        <f t="shared" ca="1" si="18"/>
        <v>0</v>
      </c>
      <c r="X77" s="39">
        <f t="shared" ca="1" si="18"/>
        <v>0</v>
      </c>
      <c r="Y77" s="39">
        <f t="shared" ca="1" si="18"/>
        <v>0</v>
      </c>
      <c r="Z77" s="39">
        <f t="shared" ca="1" si="18"/>
        <v>0</v>
      </c>
      <c r="AA77" s="39">
        <f t="shared" ca="1" si="18"/>
        <v>0</v>
      </c>
      <c r="AB77" s="39">
        <f t="shared" ca="1" si="18"/>
        <v>0</v>
      </c>
      <c r="AC77" s="39">
        <f t="shared" ca="1" si="18"/>
        <v>0</v>
      </c>
      <c r="AD77" s="39">
        <f t="shared" ca="1" si="18"/>
        <v>0</v>
      </c>
      <c r="AE77" s="39">
        <f t="shared" ca="1" si="18"/>
        <v>0</v>
      </c>
      <c r="AF77" s="39">
        <f t="shared" ca="1" si="18"/>
        <v>0</v>
      </c>
      <c r="AG77" s="39">
        <f t="shared" ca="1" si="18"/>
        <v>0</v>
      </c>
      <c r="AH77" s="39">
        <f t="shared" ca="1" si="17"/>
        <v>0</v>
      </c>
      <c r="AI77" s="39">
        <f t="shared" ca="1" si="17"/>
        <v>0</v>
      </c>
      <c r="AJ77" s="39">
        <f t="shared" ca="1" si="17"/>
        <v>0</v>
      </c>
      <c r="AK77" s="39">
        <f t="shared" ca="1" si="17"/>
        <v>0</v>
      </c>
      <c r="AL77" s="39">
        <f t="shared" ca="1" si="17"/>
        <v>0</v>
      </c>
      <c r="AM77" s="39">
        <f t="shared" ca="1" si="17"/>
        <v>0</v>
      </c>
      <c r="AN77" s="39">
        <f t="shared" ca="1" si="17"/>
        <v>0</v>
      </c>
      <c r="AO77" s="39">
        <f t="shared" ca="1" si="17"/>
        <v>0</v>
      </c>
      <c r="AP77" s="39">
        <f t="shared" ca="1" si="17"/>
        <v>0</v>
      </c>
      <c r="AQ77" s="39">
        <f t="shared" ca="1" si="17"/>
        <v>0</v>
      </c>
      <c r="AR77" s="39">
        <f t="shared" ca="1" si="17"/>
        <v>0</v>
      </c>
      <c r="AS77" s="39">
        <f t="shared" ca="1" si="17"/>
        <v>0</v>
      </c>
      <c r="AT77" s="39">
        <f t="shared" ca="1" si="17"/>
        <v>0</v>
      </c>
      <c r="AU77" s="39">
        <f t="shared" ca="1" si="17"/>
        <v>0</v>
      </c>
      <c r="AV77" s="39">
        <f t="shared" ca="1" si="17"/>
        <v>0</v>
      </c>
      <c r="AW77" s="64" t="str">
        <f>IF(C77="","",IFERROR(COUNTIFS(LT!$E$7:$E$3006,Funcionários!$C77,LT!$M$7:$M$3006,Funcionários!AW$7)+$BA77,0))</f>
        <v/>
      </c>
      <c r="AX77" s="64" t="str">
        <f>IF(D77="","",IFERROR(COUNTIFS(LT!$E$7:$E$3006,Funcionários!$C77,LT!$M$7:$M$3006,Funcionários!AX$7)+$BA77,0))</f>
        <v/>
      </c>
      <c r="AY77" s="64" t="str">
        <f>IF(E77="","",IFERROR(COUNTIFS(LT!$E$7:$E$3006,Funcionários!$C77,LT!$M$7:$M$3006,Funcionários!AY$7)+$BA77,0))</f>
        <v/>
      </c>
      <c r="AZ77" s="64" t="str">
        <f>IF(F77="","",IFERROR(COUNTIFS(LT!$E$7:$E$3006,Funcionários!$C77,LT!$M$7:$M$3006,Funcionários!AZ$7)+$BA77,0))</f>
        <v/>
      </c>
      <c r="BA77" s="77">
        <v>9.3100000000000604E-4</v>
      </c>
      <c r="BB77" s="36"/>
      <c r="BC77" s="36"/>
      <c r="BD77" s="36"/>
      <c r="BE77" s="36"/>
      <c r="BF77" s="36"/>
      <c r="BG77" s="36"/>
      <c r="BH77" s="36"/>
      <c r="BI77" s="36"/>
      <c r="BJ77" s="36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</row>
    <row r="78" spans="3:546" s="31" customFormat="1" ht="35.1" customHeight="1" thickTop="1" thickBot="1" x14ac:dyDescent="0.3">
      <c r="C78" s="46"/>
      <c r="D78" s="46"/>
      <c r="E78" s="46"/>
      <c r="F78" s="120"/>
      <c r="G78" s="120"/>
      <c r="H78" s="120"/>
      <c r="I78" s="120"/>
      <c r="J78" s="120"/>
      <c r="K78" s="120"/>
      <c r="L78" s="120"/>
      <c r="M78" s="76">
        <f t="shared" si="15"/>
        <v>0</v>
      </c>
      <c r="N78" s="39">
        <v>75</v>
      </c>
      <c r="O78" s="36"/>
      <c r="P78" s="39" t="str">
        <f>IF(C78=0,"",IF(AND(F78="Não",#REF!="Não"),5,IF(OR(F78="Não",#REF!="não"),6,7)))</f>
        <v/>
      </c>
      <c r="Q78" s="39">
        <f t="shared" ca="1" si="16"/>
        <v>0</v>
      </c>
      <c r="R78" s="39">
        <f t="shared" ca="1" si="18"/>
        <v>0</v>
      </c>
      <c r="S78" s="39">
        <f t="shared" ca="1" si="18"/>
        <v>0</v>
      </c>
      <c r="T78" s="39">
        <f t="shared" ca="1" si="18"/>
        <v>0</v>
      </c>
      <c r="U78" s="39">
        <f t="shared" ca="1" si="18"/>
        <v>0</v>
      </c>
      <c r="V78" s="39">
        <f t="shared" ca="1" si="18"/>
        <v>0</v>
      </c>
      <c r="W78" s="39">
        <f t="shared" ca="1" si="18"/>
        <v>0</v>
      </c>
      <c r="X78" s="39">
        <f t="shared" ca="1" si="18"/>
        <v>0</v>
      </c>
      <c r="Y78" s="39">
        <f t="shared" ca="1" si="18"/>
        <v>0</v>
      </c>
      <c r="Z78" s="39">
        <f t="shared" ca="1" si="18"/>
        <v>0</v>
      </c>
      <c r="AA78" s="39">
        <f t="shared" ca="1" si="18"/>
        <v>0</v>
      </c>
      <c r="AB78" s="39">
        <f t="shared" ca="1" si="18"/>
        <v>0</v>
      </c>
      <c r="AC78" s="39">
        <f t="shared" ca="1" si="18"/>
        <v>0</v>
      </c>
      <c r="AD78" s="39">
        <f t="shared" ca="1" si="18"/>
        <v>0</v>
      </c>
      <c r="AE78" s="39">
        <f t="shared" ca="1" si="18"/>
        <v>0</v>
      </c>
      <c r="AF78" s="39">
        <f t="shared" ca="1" si="18"/>
        <v>0</v>
      </c>
      <c r="AG78" s="39">
        <f t="shared" ca="1" si="18"/>
        <v>0</v>
      </c>
      <c r="AH78" s="39">
        <f t="shared" ca="1" si="17"/>
        <v>0</v>
      </c>
      <c r="AI78" s="39">
        <f t="shared" ca="1" si="17"/>
        <v>0</v>
      </c>
      <c r="AJ78" s="39">
        <f t="shared" ca="1" si="17"/>
        <v>0</v>
      </c>
      <c r="AK78" s="39">
        <f t="shared" ca="1" si="17"/>
        <v>0</v>
      </c>
      <c r="AL78" s="39">
        <f t="shared" ca="1" si="17"/>
        <v>0</v>
      </c>
      <c r="AM78" s="39">
        <f t="shared" ca="1" si="17"/>
        <v>0</v>
      </c>
      <c r="AN78" s="39">
        <f t="shared" ca="1" si="17"/>
        <v>0</v>
      </c>
      <c r="AO78" s="39">
        <f t="shared" ca="1" si="17"/>
        <v>0</v>
      </c>
      <c r="AP78" s="39">
        <f t="shared" ca="1" si="17"/>
        <v>0</v>
      </c>
      <c r="AQ78" s="39">
        <f t="shared" ca="1" si="17"/>
        <v>0</v>
      </c>
      <c r="AR78" s="39">
        <f t="shared" ca="1" si="17"/>
        <v>0</v>
      </c>
      <c r="AS78" s="39">
        <f t="shared" ca="1" si="17"/>
        <v>0</v>
      </c>
      <c r="AT78" s="39">
        <f t="shared" ca="1" si="17"/>
        <v>0</v>
      </c>
      <c r="AU78" s="39">
        <f t="shared" ca="1" si="17"/>
        <v>0</v>
      </c>
      <c r="AV78" s="39">
        <f t="shared" ca="1" si="17"/>
        <v>0</v>
      </c>
      <c r="AW78" s="64" t="str">
        <f>IF(C78="","",IFERROR(COUNTIFS(LT!$E$7:$E$3006,Funcionários!$C78,LT!$M$7:$M$3006,Funcionários!AW$7)+$BA78,0))</f>
        <v/>
      </c>
      <c r="AX78" s="64" t="str">
        <f>IF(D78="","",IFERROR(COUNTIFS(LT!$E$7:$E$3006,Funcionários!$C78,LT!$M$7:$M$3006,Funcionários!AX$7)+$BA78,0))</f>
        <v/>
      </c>
      <c r="AY78" s="64" t="str">
        <f>IF(E78="","",IFERROR(COUNTIFS(LT!$E$7:$E$3006,Funcionários!$C78,LT!$M$7:$M$3006,Funcionários!AY$7)+$BA78,0))</f>
        <v/>
      </c>
      <c r="AZ78" s="64" t="str">
        <f>IF(F78="","",IFERROR(COUNTIFS(LT!$E$7:$E$3006,Funcionários!$C78,LT!$M$7:$M$3006,Funcionários!AZ$7)+$BA78,0))</f>
        <v/>
      </c>
      <c r="BA78" s="77">
        <v>9.3000000000000602E-4</v>
      </c>
      <c r="BB78" s="36"/>
      <c r="BC78" s="36"/>
      <c r="BD78" s="36"/>
      <c r="BE78" s="36"/>
      <c r="BF78" s="36"/>
      <c r="BG78" s="36"/>
      <c r="BH78" s="36"/>
      <c r="BI78" s="36"/>
      <c r="BJ78" s="36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</row>
    <row r="79" spans="3:546" s="31" customFormat="1" ht="35.1" customHeight="1" thickTop="1" thickBot="1" x14ac:dyDescent="0.3">
      <c r="C79" s="46"/>
      <c r="D79" s="46"/>
      <c r="E79" s="46"/>
      <c r="F79" s="120"/>
      <c r="G79" s="120"/>
      <c r="H79" s="120"/>
      <c r="I79" s="120"/>
      <c r="J79" s="120"/>
      <c r="K79" s="120"/>
      <c r="L79" s="120"/>
      <c r="M79" s="76">
        <f t="shared" si="15"/>
        <v>0</v>
      </c>
      <c r="N79" s="39">
        <v>76</v>
      </c>
      <c r="O79" s="36"/>
      <c r="P79" s="39" t="str">
        <f>IF(C79=0,"",IF(AND(F79="Não",#REF!="Não"),5,IF(OR(F79="Não",#REF!="não"),6,7)))</f>
        <v/>
      </c>
      <c r="Q79" s="39">
        <f t="shared" ca="1" si="16"/>
        <v>0</v>
      </c>
      <c r="R79" s="39">
        <f t="shared" ca="1" si="18"/>
        <v>0</v>
      </c>
      <c r="S79" s="39">
        <f t="shared" ca="1" si="18"/>
        <v>0</v>
      </c>
      <c r="T79" s="39">
        <f t="shared" ca="1" si="18"/>
        <v>0</v>
      </c>
      <c r="U79" s="39">
        <f t="shared" ca="1" si="18"/>
        <v>0</v>
      </c>
      <c r="V79" s="39">
        <f t="shared" ca="1" si="18"/>
        <v>0</v>
      </c>
      <c r="W79" s="39">
        <f t="shared" ca="1" si="18"/>
        <v>0</v>
      </c>
      <c r="X79" s="39">
        <f t="shared" ca="1" si="18"/>
        <v>0</v>
      </c>
      <c r="Y79" s="39">
        <f t="shared" ca="1" si="18"/>
        <v>0</v>
      </c>
      <c r="Z79" s="39">
        <f t="shared" ca="1" si="18"/>
        <v>0</v>
      </c>
      <c r="AA79" s="39">
        <f t="shared" ca="1" si="18"/>
        <v>0</v>
      </c>
      <c r="AB79" s="39">
        <f t="shared" ca="1" si="18"/>
        <v>0</v>
      </c>
      <c r="AC79" s="39">
        <f t="shared" ca="1" si="18"/>
        <v>0</v>
      </c>
      <c r="AD79" s="39">
        <f t="shared" ca="1" si="18"/>
        <v>0</v>
      </c>
      <c r="AE79" s="39">
        <f t="shared" ca="1" si="18"/>
        <v>0</v>
      </c>
      <c r="AF79" s="39">
        <f t="shared" ca="1" si="18"/>
        <v>0</v>
      </c>
      <c r="AG79" s="39">
        <f t="shared" ca="1" si="18"/>
        <v>0</v>
      </c>
      <c r="AH79" s="39">
        <f t="shared" ca="1" si="17"/>
        <v>0</v>
      </c>
      <c r="AI79" s="39">
        <f t="shared" ca="1" si="17"/>
        <v>0</v>
      </c>
      <c r="AJ79" s="39">
        <f t="shared" ca="1" si="17"/>
        <v>0</v>
      </c>
      <c r="AK79" s="39">
        <f t="shared" ca="1" si="17"/>
        <v>0</v>
      </c>
      <c r="AL79" s="39">
        <f t="shared" ca="1" si="17"/>
        <v>0</v>
      </c>
      <c r="AM79" s="39">
        <f t="shared" ca="1" si="17"/>
        <v>0</v>
      </c>
      <c r="AN79" s="39">
        <f t="shared" ca="1" si="17"/>
        <v>0</v>
      </c>
      <c r="AO79" s="39">
        <f t="shared" ca="1" si="17"/>
        <v>0</v>
      </c>
      <c r="AP79" s="39">
        <f t="shared" ca="1" si="17"/>
        <v>0</v>
      </c>
      <c r="AQ79" s="39">
        <f t="shared" ca="1" si="17"/>
        <v>0</v>
      </c>
      <c r="AR79" s="39">
        <f t="shared" ca="1" si="17"/>
        <v>0</v>
      </c>
      <c r="AS79" s="39">
        <f t="shared" ca="1" si="17"/>
        <v>0</v>
      </c>
      <c r="AT79" s="39">
        <f t="shared" ca="1" si="17"/>
        <v>0</v>
      </c>
      <c r="AU79" s="39">
        <f t="shared" ca="1" si="17"/>
        <v>0</v>
      </c>
      <c r="AV79" s="39">
        <f t="shared" ca="1" si="17"/>
        <v>0</v>
      </c>
      <c r="AW79" s="64" t="str">
        <f>IF(C79="","",IFERROR(COUNTIFS(LT!$E$7:$E$3006,Funcionários!$C79,LT!$M$7:$M$3006,Funcionários!AW$7)+$BA79,0))</f>
        <v/>
      </c>
      <c r="AX79" s="64" t="str">
        <f>IF(D79="","",IFERROR(COUNTIFS(LT!$E$7:$E$3006,Funcionários!$C79,LT!$M$7:$M$3006,Funcionários!AX$7)+$BA79,0))</f>
        <v/>
      </c>
      <c r="AY79" s="64" t="str">
        <f>IF(E79="","",IFERROR(COUNTIFS(LT!$E$7:$E$3006,Funcionários!$C79,LT!$M$7:$M$3006,Funcionários!AY$7)+$BA79,0))</f>
        <v/>
      </c>
      <c r="AZ79" s="64" t="str">
        <f>IF(F79="","",IFERROR(COUNTIFS(LT!$E$7:$E$3006,Funcionários!$C79,LT!$M$7:$M$3006,Funcionários!AZ$7)+$BA79,0))</f>
        <v/>
      </c>
      <c r="BA79" s="77">
        <v>9.2900000000000599E-4</v>
      </c>
      <c r="BB79" s="36"/>
      <c r="BC79" s="36"/>
      <c r="BD79" s="36"/>
      <c r="BE79" s="36"/>
      <c r="BF79" s="36"/>
      <c r="BG79" s="36"/>
      <c r="BH79" s="36"/>
      <c r="BI79" s="36"/>
      <c r="BJ79" s="36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</row>
    <row r="80" spans="3:546" s="31" customFormat="1" ht="35.1" customHeight="1" thickTop="1" thickBot="1" x14ac:dyDescent="0.3">
      <c r="C80" s="46"/>
      <c r="D80" s="46"/>
      <c r="E80" s="46"/>
      <c r="F80" s="120"/>
      <c r="G80" s="120"/>
      <c r="H80" s="120"/>
      <c r="I80" s="120"/>
      <c r="J80" s="120"/>
      <c r="K80" s="120"/>
      <c r="L80" s="120"/>
      <c r="M80" s="76">
        <f t="shared" si="15"/>
        <v>0</v>
      </c>
      <c r="N80" s="39">
        <v>77</v>
      </c>
      <c r="O80" s="36"/>
      <c r="P80" s="39" t="str">
        <f>IF(C80=0,"",IF(AND(F80="Não",#REF!="Não"),5,IF(OR(F80="Não",#REF!="não"),6,7)))</f>
        <v/>
      </c>
      <c r="Q80" s="39">
        <f t="shared" ca="1" si="16"/>
        <v>0</v>
      </c>
      <c r="R80" s="39">
        <f t="shared" ca="1" si="18"/>
        <v>0</v>
      </c>
      <c r="S80" s="39">
        <f t="shared" ca="1" si="18"/>
        <v>0</v>
      </c>
      <c r="T80" s="39">
        <f t="shared" ca="1" si="18"/>
        <v>0</v>
      </c>
      <c r="U80" s="39">
        <f t="shared" ca="1" si="18"/>
        <v>0</v>
      </c>
      <c r="V80" s="39">
        <f t="shared" ca="1" si="18"/>
        <v>0</v>
      </c>
      <c r="W80" s="39">
        <f t="shared" ca="1" si="18"/>
        <v>0</v>
      </c>
      <c r="X80" s="39">
        <f t="shared" ca="1" si="18"/>
        <v>0</v>
      </c>
      <c r="Y80" s="39">
        <f t="shared" ca="1" si="18"/>
        <v>0</v>
      </c>
      <c r="Z80" s="39">
        <f t="shared" ca="1" si="18"/>
        <v>0</v>
      </c>
      <c r="AA80" s="39">
        <f t="shared" ca="1" si="18"/>
        <v>0</v>
      </c>
      <c r="AB80" s="39">
        <f t="shared" ca="1" si="18"/>
        <v>0</v>
      </c>
      <c r="AC80" s="39">
        <f t="shared" ca="1" si="18"/>
        <v>0</v>
      </c>
      <c r="AD80" s="39">
        <f t="shared" ca="1" si="18"/>
        <v>0</v>
      </c>
      <c r="AE80" s="39">
        <f t="shared" ca="1" si="18"/>
        <v>0</v>
      </c>
      <c r="AF80" s="39">
        <f t="shared" ca="1" si="18"/>
        <v>0</v>
      </c>
      <c r="AG80" s="39">
        <f t="shared" ca="1" si="18"/>
        <v>0</v>
      </c>
      <c r="AH80" s="39">
        <f t="shared" ca="1" si="17"/>
        <v>0</v>
      </c>
      <c r="AI80" s="39">
        <f t="shared" ca="1" si="17"/>
        <v>0</v>
      </c>
      <c r="AJ80" s="39">
        <f t="shared" ca="1" si="17"/>
        <v>0</v>
      </c>
      <c r="AK80" s="39">
        <f t="shared" ca="1" si="17"/>
        <v>0</v>
      </c>
      <c r="AL80" s="39">
        <f t="shared" ca="1" si="17"/>
        <v>0</v>
      </c>
      <c r="AM80" s="39">
        <f t="shared" ca="1" si="17"/>
        <v>0</v>
      </c>
      <c r="AN80" s="39">
        <f t="shared" ca="1" si="17"/>
        <v>0</v>
      </c>
      <c r="AO80" s="39">
        <f t="shared" ca="1" si="17"/>
        <v>0</v>
      </c>
      <c r="AP80" s="39">
        <f t="shared" ca="1" si="17"/>
        <v>0</v>
      </c>
      <c r="AQ80" s="39">
        <f t="shared" ca="1" si="17"/>
        <v>0</v>
      </c>
      <c r="AR80" s="39">
        <f t="shared" ca="1" si="17"/>
        <v>0</v>
      </c>
      <c r="AS80" s="39">
        <f t="shared" ca="1" si="17"/>
        <v>0</v>
      </c>
      <c r="AT80" s="39">
        <f t="shared" ca="1" si="17"/>
        <v>0</v>
      </c>
      <c r="AU80" s="39">
        <f t="shared" ca="1" si="17"/>
        <v>0</v>
      </c>
      <c r="AV80" s="39">
        <f t="shared" ca="1" si="17"/>
        <v>0</v>
      </c>
      <c r="AW80" s="64" t="str">
        <f>IF(C80="","",IFERROR(COUNTIFS(LT!$E$7:$E$3006,Funcionários!$C80,LT!$M$7:$M$3006,Funcionários!AW$7)+$BA80,0))</f>
        <v/>
      </c>
      <c r="AX80" s="64" t="str">
        <f>IF(D80="","",IFERROR(COUNTIFS(LT!$E$7:$E$3006,Funcionários!$C80,LT!$M$7:$M$3006,Funcionários!AX$7)+$BA80,0))</f>
        <v/>
      </c>
      <c r="AY80" s="64" t="str">
        <f>IF(E80="","",IFERROR(COUNTIFS(LT!$E$7:$E$3006,Funcionários!$C80,LT!$M$7:$M$3006,Funcionários!AY$7)+$BA80,0))</f>
        <v/>
      </c>
      <c r="AZ80" s="64" t="str">
        <f>IF(F80="","",IFERROR(COUNTIFS(LT!$E$7:$E$3006,Funcionários!$C80,LT!$M$7:$M$3006,Funcionários!AZ$7)+$BA80,0))</f>
        <v/>
      </c>
      <c r="BA80" s="77">
        <v>9.2800000000000597E-4</v>
      </c>
      <c r="BB80" s="36"/>
      <c r="BC80" s="36"/>
      <c r="BD80" s="36"/>
      <c r="BE80" s="36"/>
      <c r="BF80" s="36"/>
      <c r="BG80" s="36"/>
      <c r="BH80" s="36"/>
      <c r="BI80" s="36"/>
      <c r="BJ80" s="36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</row>
    <row r="81" spans="3:546" s="31" customFormat="1" ht="35.1" customHeight="1" thickTop="1" thickBot="1" x14ac:dyDescent="0.3">
      <c r="C81" s="46"/>
      <c r="D81" s="46"/>
      <c r="E81" s="46"/>
      <c r="F81" s="120"/>
      <c r="G81" s="120"/>
      <c r="H81" s="120"/>
      <c r="I81" s="120"/>
      <c r="J81" s="120"/>
      <c r="K81" s="120"/>
      <c r="L81" s="120"/>
      <c r="M81" s="76">
        <f t="shared" si="15"/>
        <v>0</v>
      </c>
      <c r="N81" s="39">
        <v>78</v>
      </c>
      <c r="O81" s="36"/>
      <c r="P81" s="39" t="str">
        <f>IF(C81=0,"",IF(AND(F81="Não",#REF!="Não"),5,IF(OR(F81="Não",#REF!="não"),6,7)))</f>
        <v/>
      </c>
      <c r="Q81" s="39">
        <f t="shared" ca="1" si="16"/>
        <v>0</v>
      </c>
      <c r="R81" s="39">
        <f t="shared" ca="1" si="18"/>
        <v>0</v>
      </c>
      <c r="S81" s="39">
        <f t="shared" ca="1" si="18"/>
        <v>0</v>
      </c>
      <c r="T81" s="39">
        <f t="shared" ca="1" si="18"/>
        <v>0</v>
      </c>
      <c r="U81" s="39">
        <f t="shared" ca="1" si="18"/>
        <v>0</v>
      </c>
      <c r="V81" s="39">
        <f t="shared" ca="1" si="18"/>
        <v>0</v>
      </c>
      <c r="W81" s="39">
        <f t="shared" ca="1" si="18"/>
        <v>0</v>
      </c>
      <c r="X81" s="39">
        <f t="shared" ca="1" si="18"/>
        <v>0</v>
      </c>
      <c r="Y81" s="39">
        <f t="shared" ca="1" si="18"/>
        <v>0</v>
      </c>
      <c r="Z81" s="39">
        <f t="shared" ca="1" si="18"/>
        <v>0</v>
      </c>
      <c r="AA81" s="39">
        <f t="shared" ca="1" si="18"/>
        <v>0</v>
      </c>
      <c r="AB81" s="39">
        <f t="shared" ca="1" si="18"/>
        <v>0</v>
      </c>
      <c r="AC81" s="39">
        <f t="shared" ca="1" si="18"/>
        <v>0</v>
      </c>
      <c r="AD81" s="39">
        <f t="shared" ca="1" si="18"/>
        <v>0</v>
      </c>
      <c r="AE81" s="39">
        <f t="shared" ca="1" si="18"/>
        <v>0</v>
      </c>
      <c r="AF81" s="39">
        <f t="shared" ca="1" si="18"/>
        <v>0</v>
      </c>
      <c r="AG81" s="39">
        <f t="shared" ca="1" si="18"/>
        <v>0</v>
      </c>
      <c r="AH81" s="39">
        <f t="shared" ca="1" si="17"/>
        <v>0</v>
      </c>
      <c r="AI81" s="39">
        <f t="shared" ca="1" si="17"/>
        <v>0</v>
      </c>
      <c r="AJ81" s="39">
        <f t="shared" ca="1" si="17"/>
        <v>0</v>
      </c>
      <c r="AK81" s="39">
        <f t="shared" ca="1" si="17"/>
        <v>0</v>
      </c>
      <c r="AL81" s="39">
        <f t="shared" ca="1" si="17"/>
        <v>0</v>
      </c>
      <c r="AM81" s="39">
        <f t="shared" ca="1" si="17"/>
        <v>0</v>
      </c>
      <c r="AN81" s="39">
        <f t="shared" ca="1" si="17"/>
        <v>0</v>
      </c>
      <c r="AO81" s="39">
        <f t="shared" ca="1" si="17"/>
        <v>0</v>
      </c>
      <c r="AP81" s="39">
        <f t="shared" ca="1" si="17"/>
        <v>0</v>
      </c>
      <c r="AQ81" s="39">
        <f t="shared" ca="1" si="17"/>
        <v>0</v>
      </c>
      <c r="AR81" s="39">
        <f t="shared" ca="1" si="17"/>
        <v>0</v>
      </c>
      <c r="AS81" s="39">
        <f t="shared" ca="1" si="17"/>
        <v>0</v>
      </c>
      <c r="AT81" s="39">
        <f t="shared" ca="1" si="17"/>
        <v>0</v>
      </c>
      <c r="AU81" s="39">
        <f t="shared" ca="1" si="17"/>
        <v>0</v>
      </c>
      <c r="AV81" s="39">
        <f t="shared" ca="1" si="17"/>
        <v>0</v>
      </c>
      <c r="AW81" s="64" t="str">
        <f>IF(C81="","",IFERROR(COUNTIFS(LT!$E$7:$E$3006,Funcionários!$C81,LT!$M$7:$M$3006,Funcionários!AW$7)+$BA81,0))</f>
        <v/>
      </c>
      <c r="AX81" s="64" t="str">
        <f>IF(D81="","",IFERROR(COUNTIFS(LT!$E$7:$E$3006,Funcionários!$C81,LT!$M$7:$M$3006,Funcionários!AX$7)+$BA81,0))</f>
        <v/>
      </c>
      <c r="AY81" s="64" t="str">
        <f>IF(E81="","",IFERROR(COUNTIFS(LT!$E$7:$E$3006,Funcionários!$C81,LT!$M$7:$M$3006,Funcionários!AY$7)+$BA81,0))</f>
        <v/>
      </c>
      <c r="AZ81" s="64" t="str">
        <f>IF(F81="","",IFERROR(COUNTIFS(LT!$E$7:$E$3006,Funcionários!$C81,LT!$M$7:$M$3006,Funcionários!AZ$7)+$BA81,0))</f>
        <v/>
      </c>
      <c r="BA81" s="77">
        <v>9.2700000000000605E-4</v>
      </c>
      <c r="BB81" s="36"/>
      <c r="BC81" s="36"/>
      <c r="BD81" s="36"/>
      <c r="BE81" s="36"/>
      <c r="BF81" s="36"/>
      <c r="BG81" s="36"/>
      <c r="BH81" s="36"/>
      <c r="BI81" s="36"/>
      <c r="BJ81" s="36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</row>
    <row r="82" spans="3:546" s="31" customFormat="1" ht="35.1" customHeight="1" thickTop="1" thickBot="1" x14ac:dyDescent="0.3">
      <c r="C82" s="46"/>
      <c r="D82" s="46"/>
      <c r="E82" s="46"/>
      <c r="F82" s="120"/>
      <c r="G82" s="120"/>
      <c r="H82" s="120"/>
      <c r="I82" s="120"/>
      <c r="J82" s="120"/>
      <c r="K82" s="120"/>
      <c r="L82" s="120"/>
      <c r="M82" s="76">
        <f t="shared" si="15"/>
        <v>0</v>
      </c>
      <c r="N82" s="39">
        <v>79</v>
      </c>
      <c r="O82" s="36"/>
      <c r="P82" s="39" t="str">
        <f>IF(C82=0,"",IF(AND(F82="Não",#REF!="Não"),5,IF(OR(F82="Não",#REF!="não"),6,7)))</f>
        <v/>
      </c>
      <c r="Q82" s="39">
        <f t="shared" ca="1" si="16"/>
        <v>0</v>
      </c>
      <c r="R82" s="39">
        <f t="shared" ca="1" si="18"/>
        <v>0</v>
      </c>
      <c r="S82" s="39">
        <f t="shared" ca="1" si="18"/>
        <v>0</v>
      </c>
      <c r="T82" s="39">
        <f t="shared" ca="1" si="18"/>
        <v>0</v>
      </c>
      <c r="U82" s="39">
        <f t="shared" ca="1" si="18"/>
        <v>0</v>
      </c>
      <c r="V82" s="39">
        <f t="shared" ca="1" si="18"/>
        <v>0</v>
      </c>
      <c r="W82" s="39">
        <f t="shared" ca="1" si="18"/>
        <v>0</v>
      </c>
      <c r="X82" s="39">
        <f t="shared" ca="1" si="18"/>
        <v>0</v>
      </c>
      <c r="Y82" s="39">
        <f t="shared" ca="1" si="18"/>
        <v>0</v>
      </c>
      <c r="Z82" s="39">
        <f t="shared" ca="1" si="18"/>
        <v>0</v>
      </c>
      <c r="AA82" s="39">
        <f t="shared" ca="1" si="18"/>
        <v>0</v>
      </c>
      <c r="AB82" s="39">
        <f t="shared" ca="1" si="18"/>
        <v>0</v>
      </c>
      <c r="AC82" s="39">
        <f t="shared" ca="1" si="18"/>
        <v>0</v>
      </c>
      <c r="AD82" s="39">
        <f t="shared" ca="1" si="18"/>
        <v>0</v>
      </c>
      <c r="AE82" s="39">
        <f t="shared" ca="1" si="18"/>
        <v>0</v>
      </c>
      <c r="AF82" s="39">
        <f t="shared" ca="1" si="18"/>
        <v>0</v>
      </c>
      <c r="AG82" s="39">
        <f t="shared" ca="1" si="18"/>
        <v>0</v>
      </c>
      <c r="AH82" s="39">
        <f t="shared" ca="1" si="17"/>
        <v>0</v>
      </c>
      <c r="AI82" s="39">
        <f t="shared" ca="1" si="17"/>
        <v>0</v>
      </c>
      <c r="AJ82" s="39">
        <f t="shared" ca="1" si="17"/>
        <v>0</v>
      </c>
      <c r="AK82" s="39">
        <f t="shared" ca="1" si="17"/>
        <v>0</v>
      </c>
      <c r="AL82" s="39">
        <f t="shared" ca="1" si="17"/>
        <v>0</v>
      </c>
      <c r="AM82" s="39">
        <f t="shared" ca="1" si="17"/>
        <v>0</v>
      </c>
      <c r="AN82" s="39">
        <f t="shared" ca="1" si="17"/>
        <v>0</v>
      </c>
      <c r="AO82" s="39">
        <f t="shared" ca="1" si="17"/>
        <v>0</v>
      </c>
      <c r="AP82" s="39">
        <f t="shared" ca="1" si="17"/>
        <v>0</v>
      </c>
      <c r="AQ82" s="39">
        <f t="shared" ca="1" si="17"/>
        <v>0</v>
      </c>
      <c r="AR82" s="39">
        <f t="shared" ca="1" si="17"/>
        <v>0</v>
      </c>
      <c r="AS82" s="39">
        <f t="shared" ca="1" si="17"/>
        <v>0</v>
      </c>
      <c r="AT82" s="39">
        <f t="shared" ca="1" si="17"/>
        <v>0</v>
      </c>
      <c r="AU82" s="39">
        <f t="shared" ca="1" si="17"/>
        <v>0</v>
      </c>
      <c r="AV82" s="39">
        <f t="shared" ca="1" si="17"/>
        <v>0</v>
      </c>
      <c r="AW82" s="64" t="str">
        <f>IF(C82="","",IFERROR(COUNTIFS(LT!$E$7:$E$3006,Funcionários!$C82,LT!$M$7:$M$3006,Funcionários!AW$7)+$BA82,0))</f>
        <v/>
      </c>
      <c r="AX82" s="64" t="str">
        <f>IF(D82="","",IFERROR(COUNTIFS(LT!$E$7:$E$3006,Funcionários!$C82,LT!$M$7:$M$3006,Funcionários!AX$7)+$BA82,0))</f>
        <v/>
      </c>
      <c r="AY82" s="64" t="str">
        <f>IF(E82="","",IFERROR(COUNTIFS(LT!$E$7:$E$3006,Funcionários!$C82,LT!$M$7:$M$3006,Funcionários!AY$7)+$BA82,0))</f>
        <v/>
      </c>
      <c r="AZ82" s="64" t="str">
        <f>IF(F82="","",IFERROR(COUNTIFS(LT!$E$7:$E$3006,Funcionários!$C82,LT!$M$7:$M$3006,Funcionários!AZ$7)+$BA82,0))</f>
        <v/>
      </c>
      <c r="BA82" s="77">
        <v>9.2600000000000603E-4</v>
      </c>
      <c r="BB82" s="36"/>
      <c r="BC82" s="36"/>
      <c r="BD82" s="36"/>
      <c r="BE82" s="36"/>
      <c r="BF82" s="36"/>
      <c r="BG82" s="36"/>
      <c r="BH82" s="36"/>
      <c r="BI82" s="36"/>
      <c r="BJ82" s="36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</row>
    <row r="83" spans="3:546" s="31" customFormat="1" ht="35.1" customHeight="1" thickTop="1" thickBot="1" x14ac:dyDescent="0.3">
      <c r="C83" s="46"/>
      <c r="D83" s="46"/>
      <c r="E83" s="46"/>
      <c r="F83" s="120"/>
      <c r="G83" s="120"/>
      <c r="H83" s="120"/>
      <c r="I83" s="120"/>
      <c r="J83" s="120"/>
      <c r="K83" s="120"/>
      <c r="L83" s="120"/>
      <c r="M83" s="76">
        <f t="shared" si="15"/>
        <v>0</v>
      </c>
      <c r="N83" s="39">
        <v>80</v>
      </c>
      <c r="O83" s="36"/>
      <c r="P83" s="39" t="str">
        <f>IF(C83=0,"",IF(AND(F83="Não",#REF!="Não"),5,IF(OR(F83="Não",#REF!="não"),6,7)))</f>
        <v/>
      </c>
      <c r="Q83" s="39">
        <f t="shared" ca="1" si="16"/>
        <v>0</v>
      </c>
      <c r="R83" s="39">
        <f t="shared" ca="1" si="18"/>
        <v>0</v>
      </c>
      <c r="S83" s="39">
        <f t="shared" ca="1" si="18"/>
        <v>0</v>
      </c>
      <c r="T83" s="39">
        <f t="shared" ca="1" si="18"/>
        <v>0</v>
      </c>
      <c r="U83" s="39">
        <f t="shared" ca="1" si="18"/>
        <v>0</v>
      </c>
      <c r="V83" s="39">
        <f t="shared" ca="1" si="18"/>
        <v>0</v>
      </c>
      <c r="W83" s="39">
        <f t="shared" ca="1" si="18"/>
        <v>0</v>
      </c>
      <c r="X83" s="39">
        <f t="shared" ca="1" si="18"/>
        <v>0</v>
      </c>
      <c r="Y83" s="39">
        <f t="shared" ca="1" si="18"/>
        <v>0</v>
      </c>
      <c r="Z83" s="39">
        <f t="shared" ca="1" si="18"/>
        <v>0</v>
      </c>
      <c r="AA83" s="39">
        <f t="shared" ca="1" si="18"/>
        <v>0</v>
      </c>
      <c r="AB83" s="39">
        <f t="shared" ca="1" si="18"/>
        <v>0</v>
      </c>
      <c r="AC83" s="39">
        <f t="shared" ca="1" si="18"/>
        <v>0</v>
      </c>
      <c r="AD83" s="39">
        <f t="shared" ca="1" si="18"/>
        <v>0</v>
      </c>
      <c r="AE83" s="39">
        <f t="shared" ca="1" si="18"/>
        <v>0</v>
      </c>
      <c r="AF83" s="39">
        <f t="shared" ca="1" si="18"/>
        <v>0</v>
      </c>
      <c r="AG83" s="39">
        <f t="shared" ca="1" si="18"/>
        <v>0</v>
      </c>
      <c r="AH83" s="39">
        <f t="shared" ca="1" si="17"/>
        <v>0</v>
      </c>
      <c r="AI83" s="39">
        <f t="shared" ca="1" si="17"/>
        <v>0</v>
      </c>
      <c r="AJ83" s="39">
        <f t="shared" ca="1" si="17"/>
        <v>0</v>
      </c>
      <c r="AK83" s="39">
        <f t="shared" ca="1" si="17"/>
        <v>0</v>
      </c>
      <c r="AL83" s="39">
        <f t="shared" ca="1" si="17"/>
        <v>0</v>
      </c>
      <c r="AM83" s="39">
        <f t="shared" ca="1" si="17"/>
        <v>0</v>
      </c>
      <c r="AN83" s="39">
        <f t="shared" ca="1" si="17"/>
        <v>0</v>
      </c>
      <c r="AO83" s="39">
        <f t="shared" ca="1" si="17"/>
        <v>0</v>
      </c>
      <c r="AP83" s="39">
        <f t="shared" ca="1" si="17"/>
        <v>0</v>
      </c>
      <c r="AQ83" s="39">
        <f t="shared" ca="1" si="17"/>
        <v>0</v>
      </c>
      <c r="AR83" s="39">
        <f t="shared" ca="1" si="17"/>
        <v>0</v>
      </c>
      <c r="AS83" s="39">
        <f t="shared" ca="1" si="17"/>
        <v>0</v>
      </c>
      <c r="AT83" s="39">
        <f t="shared" ca="1" si="17"/>
        <v>0</v>
      </c>
      <c r="AU83" s="39">
        <f t="shared" ca="1" si="17"/>
        <v>0</v>
      </c>
      <c r="AV83" s="39">
        <f t="shared" ca="1" si="17"/>
        <v>0</v>
      </c>
      <c r="AW83" s="64" t="str">
        <f>IF(C83="","",IFERROR(COUNTIFS(LT!$E$7:$E$3006,Funcionários!$C83,LT!$M$7:$M$3006,Funcionários!AW$7)+$BA83,0))</f>
        <v/>
      </c>
      <c r="AX83" s="64" t="str">
        <f>IF(D83="","",IFERROR(COUNTIFS(LT!$E$7:$E$3006,Funcionários!$C83,LT!$M$7:$M$3006,Funcionários!AX$7)+$BA83,0))</f>
        <v/>
      </c>
      <c r="AY83" s="64" t="str">
        <f>IF(E83="","",IFERROR(COUNTIFS(LT!$E$7:$E$3006,Funcionários!$C83,LT!$M$7:$M$3006,Funcionários!AY$7)+$BA83,0))</f>
        <v/>
      </c>
      <c r="AZ83" s="64" t="str">
        <f>IF(F83="","",IFERROR(COUNTIFS(LT!$E$7:$E$3006,Funcionários!$C83,LT!$M$7:$M$3006,Funcionários!AZ$7)+$BA83,0))</f>
        <v/>
      </c>
      <c r="BA83" s="77">
        <v>9.25000000000006E-4</v>
      </c>
      <c r="BB83" s="36"/>
      <c r="BC83" s="36"/>
      <c r="BD83" s="36"/>
      <c r="BE83" s="36"/>
      <c r="BF83" s="36"/>
      <c r="BG83" s="36"/>
      <c r="BH83" s="36"/>
      <c r="BI83" s="36"/>
      <c r="BJ83" s="36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</row>
    <row r="84" spans="3:546" s="31" customFormat="1" ht="35.1" customHeight="1" thickTop="1" thickBot="1" x14ac:dyDescent="0.3">
      <c r="C84" s="46"/>
      <c r="D84" s="46"/>
      <c r="E84" s="46"/>
      <c r="F84" s="120"/>
      <c r="G84" s="120"/>
      <c r="H84" s="120"/>
      <c r="I84" s="120"/>
      <c r="J84" s="120"/>
      <c r="K84" s="120"/>
      <c r="L84" s="120"/>
      <c r="M84" s="76">
        <f t="shared" si="15"/>
        <v>0</v>
      </c>
      <c r="N84" s="39">
        <v>81</v>
      </c>
      <c r="O84" s="36"/>
      <c r="P84" s="39" t="str">
        <f>IF(C84=0,"",IF(AND(F84="Não",#REF!="Não"),5,IF(OR(F84="Não",#REF!="não"),6,7)))</f>
        <v/>
      </c>
      <c r="Q84" s="39">
        <f t="shared" ca="1" si="16"/>
        <v>0</v>
      </c>
      <c r="R84" s="39">
        <f t="shared" ca="1" si="18"/>
        <v>0</v>
      </c>
      <c r="S84" s="39">
        <f t="shared" ca="1" si="18"/>
        <v>0</v>
      </c>
      <c r="T84" s="39">
        <f t="shared" ca="1" si="18"/>
        <v>0</v>
      </c>
      <c r="U84" s="39">
        <f t="shared" ca="1" si="18"/>
        <v>0</v>
      </c>
      <c r="V84" s="39">
        <f t="shared" ca="1" si="18"/>
        <v>0</v>
      </c>
      <c r="W84" s="39">
        <f t="shared" ca="1" si="18"/>
        <v>0</v>
      </c>
      <c r="X84" s="39">
        <f t="shared" ca="1" si="18"/>
        <v>0</v>
      </c>
      <c r="Y84" s="39">
        <f t="shared" ca="1" si="18"/>
        <v>0</v>
      </c>
      <c r="Z84" s="39">
        <f t="shared" ca="1" si="18"/>
        <v>0</v>
      </c>
      <c r="AA84" s="39">
        <f t="shared" ca="1" si="18"/>
        <v>0</v>
      </c>
      <c r="AB84" s="39">
        <f t="shared" ca="1" si="18"/>
        <v>0</v>
      </c>
      <c r="AC84" s="39">
        <f t="shared" ca="1" si="18"/>
        <v>0</v>
      </c>
      <c r="AD84" s="39">
        <f t="shared" ca="1" si="18"/>
        <v>0</v>
      </c>
      <c r="AE84" s="39">
        <f t="shared" ca="1" si="18"/>
        <v>0</v>
      </c>
      <c r="AF84" s="39">
        <f t="shared" ca="1" si="18"/>
        <v>0</v>
      </c>
      <c r="AG84" s="39">
        <f t="shared" ca="1" si="18"/>
        <v>0</v>
      </c>
      <c r="AH84" s="39">
        <f t="shared" ca="1" si="17"/>
        <v>0</v>
      </c>
      <c r="AI84" s="39">
        <f t="shared" ca="1" si="17"/>
        <v>0</v>
      </c>
      <c r="AJ84" s="39">
        <f t="shared" ca="1" si="17"/>
        <v>0</v>
      </c>
      <c r="AK84" s="39">
        <f t="shared" ca="1" si="17"/>
        <v>0</v>
      </c>
      <c r="AL84" s="39">
        <f t="shared" ca="1" si="17"/>
        <v>0</v>
      </c>
      <c r="AM84" s="39">
        <f t="shared" ca="1" si="17"/>
        <v>0</v>
      </c>
      <c r="AN84" s="39">
        <f t="shared" ca="1" si="17"/>
        <v>0</v>
      </c>
      <c r="AO84" s="39">
        <f t="shared" ca="1" si="17"/>
        <v>0</v>
      </c>
      <c r="AP84" s="39">
        <f t="shared" ca="1" si="17"/>
        <v>0</v>
      </c>
      <c r="AQ84" s="39">
        <f t="shared" ca="1" si="17"/>
        <v>0</v>
      </c>
      <c r="AR84" s="39">
        <f t="shared" ca="1" si="17"/>
        <v>0</v>
      </c>
      <c r="AS84" s="39">
        <f t="shared" ca="1" si="17"/>
        <v>0</v>
      </c>
      <c r="AT84" s="39">
        <f t="shared" ca="1" si="17"/>
        <v>0</v>
      </c>
      <c r="AU84" s="39">
        <f t="shared" ca="1" si="17"/>
        <v>0</v>
      </c>
      <c r="AV84" s="39">
        <f t="shared" ca="1" si="17"/>
        <v>0</v>
      </c>
      <c r="AW84" s="64" t="str">
        <f>IF(C84="","",IFERROR(COUNTIFS(LT!$E$7:$E$3006,Funcionários!$C84,LT!$M$7:$M$3006,Funcionários!AW$7)+$BA84,0))</f>
        <v/>
      </c>
      <c r="AX84" s="64" t="str">
        <f>IF(D84="","",IFERROR(COUNTIFS(LT!$E$7:$E$3006,Funcionários!$C84,LT!$M$7:$M$3006,Funcionários!AX$7)+$BA84,0))</f>
        <v/>
      </c>
      <c r="AY84" s="64" t="str">
        <f>IF(E84="","",IFERROR(COUNTIFS(LT!$E$7:$E$3006,Funcionários!$C84,LT!$M$7:$M$3006,Funcionários!AY$7)+$BA84,0))</f>
        <v/>
      </c>
      <c r="AZ84" s="64" t="str">
        <f>IF(F84="","",IFERROR(COUNTIFS(LT!$E$7:$E$3006,Funcionários!$C84,LT!$M$7:$M$3006,Funcionários!AZ$7)+$BA84,0))</f>
        <v/>
      </c>
      <c r="BA84" s="77">
        <v>9.2400000000000598E-4</v>
      </c>
      <c r="BB84" s="36"/>
      <c r="BC84" s="36"/>
      <c r="BD84" s="36"/>
      <c r="BE84" s="36"/>
      <c r="BF84" s="36"/>
      <c r="BG84" s="36"/>
      <c r="BH84" s="36"/>
      <c r="BI84" s="36"/>
      <c r="BJ84" s="36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</row>
    <row r="85" spans="3:546" s="31" customFormat="1" ht="35.1" customHeight="1" thickTop="1" thickBot="1" x14ac:dyDescent="0.3">
      <c r="C85" s="46"/>
      <c r="D85" s="46"/>
      <c r="E85" s="46"/>
      <c r="F85" s="120"/>
      <c r="G85" s="120"/>
      <c r="H85" s="120"/>
      <c r="I85" s="120"/>
      <c r="J85" s="120"/>
      <c r="K85" s="120"/>
      <c r="L85" s="120"/>
      <c r="M85" s="76">
        <f t="shared" si="15"/>
        <v>0</v>
      </c>
      <c r="N85" s="39">
        <v>82</v>
      </c>
      <c r="O85" s="36"/>
      <c r="P85" s="39" t="str">
        <f>IF(C85=0,"",IF(AND(F85="Não",#REF!="Não"),5,IF(OR(F85="Não",#REF!="não"),6,7)))</f>
        <v/>
      </c>
      <c r="Q85" s="39">
        <f t="shared" ca="1" si="16"/>
        <v>0</v>
      </c>
      <c r="R85" s="39">
        <f t="shared" ca="1" si="18"/>
        <v>0</v>
      </c>
      <c r="S85" s="39">
        <f t="shared" ca="1" si="18"/>
        <v>0</v>
      </c>
      <c r="T85" s="39">
        <f t="shared" ca="1" si="18"/>
        <v>0</v>
      </c>
      <c r="U85" s="39">
        <f t="shared" ca="1" si="18"/>
        <v>0</v>
      </c>
      <c r="V85" s="39">
        <f t="shared" ca="1" si="18"/>
        <v>0</v>
      </c>
      <c r="W85" s="39">
        <f t="shared" ca="1" si="18"/>
        <v>0</v>
      </c>
      <c r="X85" s="39">
        <f t="shared" ca="1" si="18"/>
        <v>0</v>
      </c>
      <c r="Y85" s="39">
        <f t="shared" ca="1" si="18"/>
        <v>0</v>
      </c>
      <c r="Z85" s="39">
        <f t="shared" ca="1" si="18"/>
        <v>0</v>
      </c>
      <c r="AA85" s="39">
        <f t="shared" ca="1" si="18"/>
        <v>0</v>
      </c>
      <c r="AB85" s="39">
        <f t="shared" ca="1" si="18"/>
        <v>0</v>
      </c>
      <c r="AC85" s="39">
        <f t="shared" ca="1" si="18"/>
        <v>0</v>
      </c>
      <c r="AD85" s="39">
        <f t="shared" ca="1" si="18"/>
        <v>0</v>
      </c>
      <c r="AE85" s="39">
        <f t="shared" ca="1" si="18"/>
        <v>0</v>
      </c>
      <c r="AF85" s="39">
        <f t="shared" ca="1" si="18"/>
        <v>0</v>
      </c>
      <c r="AG85" s="39">
        <f t="shared" ca="1" si="18"/>
        <v>0</v>
      </c>
      <c r="AH85" s="39">
        <f t="shared" ca="1" si="17"/>
        <v>0</v>
      </c>
      <c r="AI85" s="39">
        <f t="shared" ca="1" si="17"/>
        <v>0</v>
      </c>
      <c r="AJ85" s="39">
        <f t="shared" ca="1" si="17"/>
        <v>0</v>
      </c>
      <c r="AK85" s="39">
        <f t="shared" ca="1" si="17"/>
        <v>0</v>
      </c>
      <c r="AL85" s="39">
        <f t="shared" ca="1" si="17"/>
        <v>0</v>
      </c>
      <c r="AM85" s="39">
        <f t="shared" ca="1" si="17"/>
        <v>0</v>
      </c>
      <c r="AN85" s="39">
        <f t="shared" ca="1" si="17"/>
        <v>0</v>
      </c>
      <c r="AO85" s="39">
        <f t="shared" ca="1" si="17"/>
        <v>0</v>
      </c>
      <c r="AP85" s="39">
        <f t="shared" ca="1" si="17"/>
        <v>0</v>
      </c>
      <c r="AQ85" s="39">
        <f t="shared" ca="1" si="17"/>
        <v>0</v>
      </c>
      <c r="AR85" s="39">
        <f t="shared" ca="1" si="17"/>
        <v>0</v>
      </c>
      <c r="AS85" s="39">
        <f t="shared" ca="1" si="17"/>
        <v>0</v>
      </c>
      <c r="AT85" s="39">
        <f t="shared" ca="1" si="17"/>
        <v>0</v>
      </c>
      <c r="AU85" s="39">
        <f t="shared" ca="1" si="17"/>
        <v>0</v>
      </c>
      <c r="AV85" s="39">
        <f t="shared" ca="1" si="17"/>
        <v>0</v>
      </c>
      <c r="AW85" s="64" t="str">
        <f>IF(C85="","",IFERROR(COUNTIFS(LT!$E$7:$E$3006,Funcionários!$C85,LT!$M$7:$M$3006,Funcionários!AW$7)+$BA85,0))</f>
        <v/>
      </c>
      <c r="AX85" s="64" t="str">
        <f>IF(D85="","",IFERROR(COUNTIFS(LT!$E$7:$E$3006,Funcionários!$C85,LT!$M$7:$M$3006,Funcionários!AX$7)+$BA85,0))</f>
        <v/>
      </c>
      <c r="AY85" s="64" t="str">
        <f>IF(E85="","",IFERROR(COUNTIFS(LT!$E$7:$E$3006,Funcionários!$C85,LT!$M$7:$M$3006,Funcionários!AY$7)+$BA85,0))</f>
        <v/>
      </c>
      <c r="AZ85" s="64" t="str">
        <f>IF(F85="","",IFERROR(COUNTIFS(LT!$E$7:$E$3006,Funcionários!$C85,LT!$M$7:$M$3006,Funcionários!AZ$7)+$BA85,0))</f>
        <v/>
      </c>
      <c r="BA85" s="77">
        <v>9.2300000000000596E-4</v>
      </c>
      <c r="BB85" s="36"/>
      <c r="BC85" s="36"/>
      <c r="BD85" s="36"/>
      <c r="BE85" s="36"/>
      <c r="BF85" s="36"/>
      <c r="BG85" s="36"/>
      <c r="BH85" s="36"/>
      <c r="BI85" s="36"/>
      <c r="BJ85" s="36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</row>
    <row r="86" spans="3:546" s="31" customFormat="1" ht="35.1" customHeight="1" thickTop="1" thickBot="1" x14ac:dyDescent="0.3">
      <c r="C86" s="46"/>
      <c r="D86" s="46"/>
      <c r="E86" s="46"/>
      <c r="F86" s="120"/>
      <c r="G86" s="120"/>
      <c r="H86" s="120"/>
      <c r="I86" s="120"/>
      <c r="J86" s="120"/>
      <c r="K86" s="120"/>
      <c r="L86" s="120"/>
      <c r="M86" s="76">
        <f t="shared" si="15"/>
        <v>0</v>
      </c>
      <c r="N86" s="39">
        <v>83</v>
      </c>
      <c r="O86" s="36"/>
      <c r="P86" s="39" t="str">
        <f>IF(C86=0,"",IF(AND(F86="Não",#REF!="Não"),5,IF(OR(F86="Não",#REF!="não"),6,7)))</f>
        <v/>
      </c>
      <c r="Q86" s="39">
        <f t="shared" ca="1" si="16"/>
        <v>0</v>
      </c>
      <c r="R86" s="39">
        <f t="shared" ca="1" si="18"/>
        <v>0</v>
      </c>
      <c r="S86" s="39">
        <f t="shared" ca="1" si="18"/>
        <v>0</v>
      </c>
      <c r="T86" s="39">
        <f t="shared" ca="1" si="18"/>
        <v>0</v>
      </c>
      <c r="U86" s="39">
        <f t="shared" ca="1" si="18"/>
        <v>0</v>
      </c>
      <c r="V86" s="39">
        <f t="shared" ca="1" si="18"/>
        <v>0</v>
      </c>
      <c r="W86" s="39">
        <f t="shared" ca="1" si="18"/>
        <v>0</v>
      </c>
      <c r="X86" s="39">
        <f t="shared" ca="1" si="18"/>
        <v>0</v>
      </c>
      <c r="Y86" s="39">
        <f t="shared" ca="1" si="18"/>
        <v>0</v>
      </c>
      <c r="Z86" s="39">
        <f t="shared" ca="1" si="18"/>
        <v>0</v>
      </c>
      <c r="AA86" s="39">
        <f t="shared" ca="1" si="18"/>
        <v>0</v>
      </c>
      <c r="AB86" s="39">
        <f t="shared" ca="1" si="18"/>
        <v>0</v>
      </c>
      <c r="AC86" s="39">
        <f t="shared" ca="1" si="18"/>
        <v>0</v>
      </c>
      <c r="AD86" s="39">
        <f t="shared" ca="1" si="18"/>
        <v>0</v>
      </c>
      <c r="AE86" s="39">
        <f t="shared" ca="1" si="18"/>
        <v>0</v>
      </c>
      <c r="AF86" s="39">
        <f t="shared" ca="1" si="18"/>
        <v>0</v>
      </c>
      <c r="AG86" s="39">
        <f t="shared" ca="1" si="18"/>
        <v>0</v>
      </c>
      <c r="AH86" s="39">
        <f t="shared" ca="1" si="17"/>
        <v>0</v>
      </c>
      <c r="AI86" s="39">
        <f t="shared" ca="1" si="17"/>
        <v>0</v>
      </c>
      <c r="AJ86" s="39">
        <f t="shared" ca="1" si="17"/>
        <v>0</v>
      </c>
      <c r="AK86" s="39">
        <f t="shared" ca="1" si="17"/>
        <v>0</v>
      </c>
      <c r="AL86" s="39">
        <f t="shared" ca="1" si="17"/>
        <v>0</v>
      </c>
      <c r="AM86" s="39">
        <f t="shared" ca="1" si="17"/>
        <v>0</v>
      </c>
      <c r="AN86" s="39">
        <f t="shared" ca="1" si="17"/>
        <v>0</v>
      </c>
      <c r="AO86" s="39">
        <f t="shared" ca="1" si="17"/>
        <v>0</v>
      </c>
      <c r="AP86" s="39">
        <f t="shared" ca="1" si="17"/>
        <v>0</v>
      </c>
      <c r="AQ86" s="39">
        <f t="shared" ca="1" si="17"/>
        <v>0</v>
      </c>
      <c r="AR86" s="39">
        <f t="shared" ca="1" si="17"/>
        <v>0</v>
      </c>
      <c r="AS86" s="39">
        <f t="shared" ca="1" si="17"/>
        <v>0</v>
      </c>
      <c r="AT86" s="39">
        <f t="shared" ca="1" si="17"/>
        <v>0</v>
      </c>
      <c r="AU86" s="39">
        <f t="shared" ca="1" si="17"/>
        <v>0</v>
      </c>
      <c r="AV86" s="39">
        <f t="shared" ca="1" si="17"/>
        <v>0</v>
      </c>
      <c r="AW86" s="64" t="str">
        <f>IF(C86="","",IFERROR(COUNTIFS(LT!$E$7:$E$3006,Funcionários!$C86,LT!$M$7:$M$3006,Funcionários!AW$7)+$BA86,0))</f>
        <v/>
      </c>
      <c r="AX86" s="64" t="str">
        <f>IF(D86="","",IFERROR(COUNTIFS(LT!$E$7:$E$3006,Funcionários!$C86,LT!$M$7:$M$3006,Funcionários!AX$7)+$BA86,0))</f>
        <v/>
      </c>
      <c r="AY86" s="64" t="str">
        <f>IF(E86="","",IFERROR(COUNTIFS(LT!$E$7:$E$3006,Funcionários!$C86,LT!$M$7:$M$3006,Funcionários!AY$7)+$BA86,0))</f>
        <v/>
      </c>
      <c r="AZ86" s="64" t="str">
        <f>IF(F86="","",IFERROR(COUNTIFS(LT!$E$7:$E$3006,Funcionários!$C86,LT!$M$7:$M$3006,Funcionários!AZ$7)+$BA86,0))</f>
        <v/>
      </c>
      <c r="BA86" s="77">
        <v>9.2200000000000702E-4</v>
      </c>
      <c r="BB86" s="36"/>
      <c r="BC86" s="36"/>
      <c r="BD86" s="36"/>
      <c r="BE86" s="36"/>
      <c r="BF86" s="36"/>
      <c r="BG86" s="36"/>
      <c r="BH86" s="36"/>
      <c r="BI86" s="36"/>
      <c r="BJ86" s="36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</row>
    <row r="87" spans="3:546" s="31" customFormat="1" ht="35.1" customHeight="1" thickTop="1" thickBot="1" x14ac:dyDescent="0.3">
      <c r="C87" s="46"/>
      <c r="D87" s="46"/>
      <c r="E87" s="46"/>
      <c r="F87" s="120"/>
      <c r="G87" s="120"/>
      <c r="H87" s="120"/>
      <c r="I87" s="120"/>
      <c r="J87" s="120"/>
      <c r="K87" s="120"/>
      <c r="L87" s="120"/>
      <c r="M87" s="76">
        <f t="shared" si="15"/>
        <v>0</v>
      </c>
      <c r="N87" s="39">
        <v>84</v>
      </c>
      <c r="O87" s="36"/>
      <c r="P87" s="39" t="str">
        <f>IF(C87=0,"",IF(AND(F87="Não",#REF!="Não"),5,IF(OR(F87="Não",#REF!="não"),6,7)))</f>
        <v/>
      </c>
      <c r="Q87" s="39">
        <f t="shared" ca="1" si="16"/>
        <v>0</v>
      </c>
      <c r="R87" s="39">
        <f t="shared" ca="1" si="18"/>
        <v>0</v>
      </c>
      <c r="S87" s="39">
        <f t="shared" ca="1" si="18"/>
        <v>0</v>
      </c>
      <c r="T87" s="39">
        <f t="shared" ca="1" si="18"/>
        <v>0</v>
      </c>
      <c r="U87" s="39">
        <f t="shared" ca="1" si="18"/>
        <v>0</v>
      </c>
      <c r="V87" s="39">
        <f t="shared" ca="1" si="18"/>
        <v>0</v>
      </c>
      <c r="W87" s="39">
        <f t="shared" ca="1" si="18"/>
        <v>0</v>
      </c>
      <c r="X87" s="39">
        <f t="shared" ca="1" si="18"/>
        <v>0</v>
      </c>
      <c r="Y87" s="39">
        <f t="shared" ca="1" si="18"/>
        <v>0</v>
      </c>
      <c r="Z87" s="39">
        <f t="shared" ca="1" si="18"/>
        <v>0</v>
      </c>
      <c r="AA87" s="39">
        <f t="shared" ca="1" si="18"/>
        <v>0</v>
      </c>
      <c r="AB87" s="39">
        <f t="shared" ca="1" si="18"/>
        <v>0</v>
      </c>
      <c r="AC87" s="39">
        <f t="shared" ca="1" si="18"/>
        <v>0</v>
      </c>
      <c r="AD87" s="39">
        <f t="shared" ca="1" si="18"/>
        <v>0</v>
      </c>
      <c r="AE87" s="39">
        <f t="shared" ca="1" si="18"/>
        <v>0</v>
      </c>
      <c r="AF87" s="39">
        <f t="shared" ca="1" si="18"/>
        <v>0</v>
      </c>
      <c r="AG87" s="39">
        <f t="shared" ca="1" si="18"/>
        <v>0</v>
      </c>
      <c r="AH87" s="39">
        <f t="shared" ca="1" si="17"/>
        <v>0</v>
      </c>
      <c r="AI87" s="39">
        <f t="shared" ca="1" si="17"/>
        <v>0</v>
      </c>
      <c r="AJ87" s="39">
        <f t="shared" ca="1" si="17"/>
        <v>0</v>
      </c>
      <c r="AK87" s="39">
        <f t="shared" ca="1" si="17"/>
        <v>0</v>
      </c>
      <c r="AL87" s="39">
        <f t="shared" ca="1" si="17"/>
        <v>0</v>
      </c>
      <c r="AM87" s="39">
        <f t="shared" ca="1" si="17"/>
        <v>0</v>
      </c>
      <c r="AN87" s="39">
        <f t="shared" ca="1" si="17"/>
        <v>0</v>
      </c>
      <c r="AO87" s="39">
        <f t="shared" ca="1" si="17"/>
        <v>0</v>
      </c>
      <c r="AP87" s="39">
        <f t="shared" ca="1" si="17"/>
        <v>0</v>
      </c>
      <c r="AQ87" s="39">
        <f t="shared" ca="1" si="17"/>
        <v>0</v>
      </c>
      <c r="AR87" s="39">
        <f t="shared" ca="1" si="17"/>
        <v>0</v>
      </c>
      <c r="AS87" s="39">
        <f t="shared" ca="1" si="17"/>
        <v>0</v>
      </c>
      <c r="AT87" s="39">
        <f t="shared" ca="1" si="17"/>
        <v>0</v>
      </c>
      <c r="AU87" s="39">
        <f t="shared" ca="1" si="17"/>
        <v>0</v>
      </c>
      <c r="AV87" s="39">
        <f t="shared" ca="1" si="17"/>
        <v>0</v>
      </c>
      <c r="AW87" s="64" t="str">
        <f>IF(C87="","",IFERROR(COUNTIFS(LT!$E$7:$E$3006,Funcionários!$C87,LT!$M$7:$M$3006,Funcionários!AW$7)+$BA87,0))</f>
        <v/>
      </c>
      <c r="AX87" s="64" t="str">
        <f>IF(D87="","",IFERROR(COUNTIFS(LT!$E$7:$E$3006,Funcionários!$C87,LT!$M$7:$M$3006,Funcionários!AX$7)+$BA87,0))</f>
        <v/>
      </c>
      <c r="AY87" s="64" t="str">
        <f>IF(E87="","",IFERROR(COUNTIFS(LT!$E$7:$E$3006,Funcionários!$C87,LT!$M$7:$M$3006,Funcionários!AY$7)+$BA87,0))</f>
        <v/>
      </c>
      <c r="AZ87" s="64" t="str">
        <f>IF(F87="","",IFERROR(COUNTIFS(LT!$E$7:$E$3006,Funcionários!$C87,LT!$M$7:$M$3006,Funcionários!AZ$7)+$BA87,0))</f>
        <v/>
      </c>
      <c r="BA87" s="77">
        <v>9.2100000000000699E-4</v>
      </c>
      <c r="BB87" s="36"/>
      <c r="BC87" s="36"/>
      <c r="BD87" s="36"/>
      <c r="BE87" s="36"/>
      <c r="BF87" s="36"/>
      <c r="BG87" s="36"/>
      <c r="BH87" s="36"/>
      <c r="BI87" s="36"/>
      <c r="BJ87" s="36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</row>
    <row r="88" spans="3:546" s="31" customFormat="1" ht="35.1" customHeight="1" thickTop="1" thickBot="1" x14ac:dyDescent="0.3">
      <c r="C88" s="46"/>
      <c r="D88" s="46"/>
      <c r="E88" s="46"/>
      <c r="F88" s="120"/>
      <c r="G88" s="120"/>
      <c r="H88" s="120"/>
      <c r="I88" s="120"/>
      <c r="J88" s="120"/>
      <c r="K88" s="120"/>
      <c r="L88" s="120"/>
      <c r="M88" s="76">
        <f t="shared" si="15"/>
        <v>0</v>
      </c>
      <c r="N88" s="39">
        <v>85</v>
      </c>
      <c r="O88" s="36"/>
      <c r="P88" s="39" t="str">
        <f>IF(C88=0,"",IF(AND(F88="Não",#REF!="Não"),5,IF(OR(F88="Não",#REF!="não"),6,7)))</f>
        <v/>
      </c>
      <c r="Q88" s="39">
        <f t="shared" ca="1" si="16"/>
        <v>0</v>
      </c>
      <c r="R88" s="39">
        <f t="shared" ca="1" si="18"/>
        <v>0</v>
      </c>
      <c r="S88" s="39">
        <f t="shared" ca="1" si="18"/>
        <v>0</v>
      </c>
      <c r="T88" s="39">
        <f t="shared" ca="1" si="18"/>
        <v>0</v>
      </c>
      <c r="U88" s="39">
        <f t="shared" ca="1" si="18"/>
        <v>0</v>
      </c>
      <c r="V88" s="39">
        <f t="shared" ca="1" si="18"/>
        <v>0</v>
      </c>
      <c r="W88" s="39">
        <f t="shared" ca="1" si="18"/>
        <v>0</v>
      </c>
      <c r="X88" s="39">
        <f t="shared" ca="1" si="18"/>
        <v>0</v>
      </c>
      <c r="Y88" s="39">
        <f t="shared" ca="1" si="18"/>
        <v>0</v>
      </c>
      <c r="Z88" s="39">
        <f t="shared" ca="1" si="18"/>
        <v>0</v>
      </c>
      <c r="AA88" s="39">
        <f t="shared" ca="1" si="18"/>
        <v>0</v>
      </c>
      <c r="AB88" s="39">
        <f t="shared" ca="1" si="18"/>
        <v>0</v>
      </c>
      <c r="AC88" s="39">
        <f t="shared" ca="1" si="18"/>
        <v>0</v>
      </c>
      <c r="AD88" s="39">
        <f t="shared" ca="1" si="18"/>
        <v>0</v>
      </c>
      <c r="AE88" s="39">
        <f t="shared" ca="1" si="18"/>
        <v>0</v>
      </c>
      <c r="AF88" s="39">
        <f t="shared" ca="1" si="18"/>
        <v>0</v>
      </c>
      <c r="AG88" s="39">
        <f t="shared" ca="1" si="18"/>
        <v>0</v>
      </c>
      <c r="AH88" s="39">
        <f t="shared" ca="1" si="17"/>
        <v>0</v>
      </c>
      <c r="AI88" s="39">
        <f t="shared" ca="1" si="17"/>
        <v>0</v>
      </c>
      <c r="AJ88" s="39">
        <f t="shared" ca="1" si="17"/>
        <v>0</v>
      </c>
      <c r="AK88" s="39">
        <f t="shared" ca="1" si="17"/>
        <v>0</v>
      </c>
      <c r="AL88" s="39">
        <f t="shared" ca="1" si="17"/>
        <v>0</v>
      </c>
      <c r="AM88" s="39">
        <f t="shared" ca="1" si="17"/>
        <v>0</v>
      </c>
      <c r="AN88" s="39">
        <f t="shared" ca="1" si="17"/>
        <v>0</v>
      </c>
      <c r="AO88" s="39">
        <f t="shared" ca="1" si="17"/>
        <v>0</v>
      </c>
      <c r="AP88" s="39">
        <f t="shared" ca="1" si="17"/>
        <v>0</v>
      </c>
      <c r="AQ88" s="39">
        <f t="shared" ca="1" si="17"/>
        <v>0</v>
      </c>
      <c r="AR88" s="39">
        <f t="shared" ca="1" si="17"/>
        <v>0</v>
      </c>
      <c r="AS88" s="39">
        <f t="shared" ca="1" si="17"/>
        <v>0</v>
      </c>
      <c r="AT88" s="39">
        <f t="shared" ca="1" si="17"/>
        <v>0</v>
      </c>
      <c r="AU88" s="39">
        <f t="shared" ca="1" si="17"/>
        <v>0</v>
      </c>
      <c r="AV88" s="39">
        <f t="shared" ca="1" si="17"/>
        <v>0</v>
      </c>
      <c r="AW88" s="64" t="str">
        <f>IF(C88="","",IFERROR(COUNTIFS(LT!$E$7:$E$3006,Funcionários!$C88,LT!$M$7:$M$3006,Funcionários!AW$7)+$BA88,0))</f>
        <v/>
      </c>
      <c r="AX88" s="64" t="str">
        <f>IF(D88="","",IFERROR(COUNTIFS(LT!$E$7:$E$3006,Funcionários!$C88,LT!$M$7:$M$3006,Funcionários!AX$7)+$BA88,0))</f>
        <v/>
      </c>
      <c r="AY88" s="64" t="str">
        <f>IF(E88="","",IFERROR(COUNTIFS(LT!$E$7:$E$3006,Funcionários!$C88,LT!$M$7:$M$3006,Funcionários!AY$7)+$BA88,0))</f>
        <v/>
      </c>
      <c r="AZ88" s="64" t="str">
        <f>IF(F88="","",IFERROR(COUNTIFS(LT!$E$7:$E$3006,Funcionários!$C88,LT!$M$7:$M$3006,Funcionários!AZ$7)+$BA88,0))</f>
        <v/>
      </c>
      <c r="BA88" s="77">
        <v>9.2000000000000697E-4</v>
      </c>
      <c r="BB88" s="36"/>
      <c r="BC88" s="36"/>
      <c r="BD88" s="36"/>
      <c r="BE88" s="36"/>
      <c r="BF88" s="36"/>
      <c r="BG88" s="36"/>
      <c r="BH88" s="36"/>
      <c r="BI88" s="36"/>
      <c r="BJ88" s="36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</row>
    <row r="89" spans="3:546" s="31" customFormat="1" ht="35.1" customHeight="1" thickTop="1" thickBot="1" x14ac:dyDescent="0.3">
      <c r="C89" s="46"/>
      <c r="D89" s="46"/>
      <c r="E89" s="46"/>
      <c r="F89" s="120"/>
      <c r="G89" s="120"/>
      <c r="H89" s="120"/>
      <c r="I89" s="120"/>
      <c r="J89" s="120"/>
      <c r="K89" s="120"/>
      <c r="L89" s="120"/>
      <c r="M89" s="76">
        <f t="shared" si="15"/>
        <v>0</v>
      </c>
      <c r="N89" s="39">
        <v>86</v>
      </c>
      <c r="O89" s="36"/>
      <c r="P89" s="39" t="str">
        <f>IF(C89=0,"",IF(AND(F89="Não",#REF!="Não"),5,IF(OR(F89="Não",#REF!="não"),6,7)))</f>
        <v/>
      </c>
      <c r="Q89" s="39">
        <f t="shared" ca="1" si="16"/>
        <v>0</v>
      </c>
      <c r="R89" s="39">
        <f t="shared" ca="1" si="18"/>
        <v>0</v>
      </c>
      <c r="S89" s="39">
        <f t="shared" ca="1" si="18"/>
        <v>0</v>
      </c>
      <c r="T89" s="39">
        <f t="shared" ca="1" si="18"/>
        <v>0</v>
      </c>
      <c r="U89" s="39">
        <f t="shared" ca="1" si="18"/>
        <v>0</v>
      </c>
      <c r="V89" s="39">
        <f t="shared" ca="1" si="18"/>
        <v>0</v>
      </c>
      <c r="W89" s="39">
        <f t="shared" ca="1" si="18"/>
        <v>0</v>
      </c>
      <c r="X89" s="39">
        <f t="shared" ca="1" si="18"/>
        <v>0</v>
      </c>
      <c r="Y89" s="39">
        <f t="shared" ca="1" si="18"/>
        <v>0</v>
      </c>
      <c r="Z89" s="39">
        <f t="shared" ca="1" si="18"/>
        <v>0</v>
      </c>
      <c r="AA89" s="39">
        <f t="shared" ca="1" si="18"/>
        <v>0</v>
      </c>
      <c r="AB89" s="39">
        <f t="shared" ca="1" si="18"/>
        <v>0</v>
      </c>
      <c r="AC89" s="39">
        <f t="shared" ca="1" si="18"/>
        <v>0</v>
      </c>
      <c r="AD89" s="39">
        <f t="shared" ca="1" si="18"/>
        <v>0</v>
      </c>
      <c r="AE89" s="39">
        <f t="shared" ca="1" si="18"/>
        <v>0</v>
      </c>
      <c r="AF89" s="39">
        <f t="shared" ca="1" si="18"/>
        <v>0</v>
      </c>
      <c r="AG89" s="39">
        <f t="shared" ref="AG89:AV104" ca="1" si="19">IF(ISERR(AG$5),0,IFERROR(HLOOKUP(AG$7,$F$4:$L$207,$N89,FALSE),0))</f>
        <v>0</v>
      </c>
      <c r="AH89" s="39">
        <f t="shared" ca="1" si="19"/>
        <v>0</v>
      </c>
      <c r="AI89" s="39">
        <f t="shared" ca="1" si="19"/>
        <v>0</v>
      </c>
      <c r="AJ89" s="39">
        <f t="shared" ca="1" si="19"/>
        <v>0</v>
      </c>
      <c r="AK89" s="39">
        <f t="shared" ca="1" si="19"/>
        <v>0</v>
      </c>
      <c r="AL89" s="39">
        <f t="shared" ca="1" si="19"/>
        <v>0</v>
      </c>
      <c r="AM89" s="39">
        <f t="shared" ca="1" si="19"/>
        <v>0</v>
      </c>
      <c r="AN89" s="39">
        <f t="shared" ca="1" si="19"/>
        <v>0</v>
      </c>
      <c r="AO89" s="39">
        <f t="shared" ca="1" si="19"/>
        <v>0</v>
      </c>
      <c r="AP89" s="39">
        <f t="shared" ca="1" si="19"/>
        <v>0</v>
      </c>
      <c r="AQ89" s="39">
        <f t="shared" ca="1" si="19"/>
        <v>0</v>
      </c>
      <c r="AR89" s="39">
        <f t="shared" ca="1" si="19"/>
        <v>0</v>
      </c>
      <c r="AS89" s="39">
        <f t="shared" ca="1" si="19"/>
        <v>0</v>
      </c>
      <c r="AT89" s="39">
        <f t="shared" ca="1" si="19"/>
        <v>0</v>
      </c>
      <c r="AU89" s="39">
        <f t="shared" ca="1" si="19"/>
        <v>0</v>
      </c>
      <c r="AV89" s="39">
        <f t="shared" ca="1" si="19"/>
        <v>0</v>
      </c>
      <c r="AW89" s="64" t="str">
        <f>IF(C89="","",IFERROR(COUNTIFS(LT!$E$7:$E$3006,Funcionários!$C89,LT!$M$7:$M$3006,Funcionários!AW$7)+$BA89,0))</f>
        <v/>
      </c>
      <c r="AX89" s="64" t="str">
        <f>IF(D89="","",IFERROR(COUNTIFS(LT!$E$7:$E$3006,Funcionários!$C89,LT!$M$7:$M$3006,Funcionários!AX$7)+$BA89,0))</f>
        <v/>
      </c>
      <c r="AY89" s="64" t="str">
        <f>IF(E89="","",IFERROR(COUNTIFS(LT!$E$7:$E$3006,Funcionários!$C89,LT!$M$7:$M$3006,Funcionários!AY$7)+$BA89,0))</f>
        <v/>
      </c>
      <c r="AZ89" s="64" t="str">
        <f>IF(F89="","",IFERROR(COUNTIFS(LT!$E$7:$E$3006,Funcionários!$C89,LT!$M$7:$M$3006,Funcionários!AZ$7)+$BA89,0))</f>
        <v/>
      </c>
      <c r="BA89" s="77">
        <v>9.1900000000000705E-4</v>
      </c>
      <c r="BB89" s="36"/>
      <c r="BC89" s="36"/>
      <c r="BD89" s="36"/>
      <c r="BE89" s="36"/>
      <c r="BF89" s="36"/>
      <c r="BG89" s="36"/>
      <c r="BH89" s="36"/>
      <c r="BI89" s="36"/>
      <c r="BJ89" s="36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</row>
    <row r="90" spans="3:546" s="31" customFormat="1" ht="35.1" customHeight="1" thickTop="1" thickBot="1" x14ac:dyDescent="0.3">
      <c r="C90" s="46"/>
      <c r="D90" s="46"/>
      <c r="E90" s="46"/>
      <c r="F90" s="120"/>
      <c r="G90" s="120"/>
      <c r="H90" s="120"/>
      <c r="I90" s="120"/>
      <c r="J90" s="120"/>
      <c r="K90" s="120"/>
      <c r="L90" s="120"/>
      <c r="M90" s="76">
        <f t="shared" si="15"/>
        <v>0</v>
      </c>
      <c r="N90" s="39">
        <v>87</v>
      </c>
      <c r="O90" s="36"/>
      <c r="P90" s="39" t="str">
        <f>IF(C90=0,"",IF(AND(F90="Não",#REF!="Não"),5,IF(OR(F90="Não",#REF!="não"),6,7)))</f>
        <v/>
      </c>
      <c r="Q90" s="39">
        <f t="shared" ca="1" si="16"/>
        <v>0</v>
      </c>
      <c r="R90" s="39">
        <f t="shared" ref="R90:AG105" ca="1" si="20">IF(ISERR(R$5),0,IFERROR(HLOOKUP(R$7,$F$4:$L$207,$N90,FALSE),0))</f>
        <v>0</v>
      </c>
      <c r="S90" s="39">
        <f t="shared" ca="1" si="20"/>
        <v>0</v>
      </c>
      <c r="T90" s="39">
        <f t="shared" ca="1" si="20"/>
        <v>0</v>
      </c>
      <c r="U90" s="39">
        <f t="shared" ca="1" si="20"/>
        <v>0</v>
      </c>
      <c r="V90" s="39">
        <f t="shared" ca="1" si="20"/>
        <v>0</v>
      </c>
      <c r="W90" s="39">
        <f t="shared" ca="1" si="20"/>
        <v>0</v>
      </c>
      <c r="X90" s="39">
        <f t="shared" ca="1" si="20"/>
        <v>0</v>
      </c>
      <c r="Y90" s="39">
        <f t="shared" ca="1" si="20"/>
        <v>0</v>
      </c>
      <c r="Z90" s="39">
        <f t="shared" ca="1" si="20"/>
        <v>0</v>
      </c>
      <c r="AA90" s="39">
        <f t="shared" ca="1" si="20"/>
        <v>0</v>
      </c>
      <c r="AB90" s="39">
        <f t="shared" ca="1" si="20"/>
        <v>0</v>
      </c>
      <c r="AC90" s="39">
        <f t="shared" ca="1" si="20"/>
        <v>0</v>
      </c>
      <c r="AD90" s="39">
        <f t="shared" ca="1" si="20"/>
        <v>0</v>
      </c>
      <c r="AE90" s="39">
        <f t="shared" ca="1" si="20"/>
        <v>0</v>
      </c>
      <c r="AF90" s="39">
        <f t="shared" ca="1" si="20"/>
        <v>0</v>
      </c>
      <c r="AG90" s="39">
        <f t="shared" ca="1" si="20"/>
        <v>0</v>
      </c>
      <c r="AH90" s="39">
        <f t="shared" ca="1" si="19"/>
        <v>0</v>
      </c>
      <c r="AI90" s="39">
        <f t="shared" ca="1" si="19"/>
        <v>0</v>
      </c>
      <c r="AJ90" s="39">
        <f t="shared" ca="1" si="19"/>
        <v>0</v>
      </c>
      <c r="AK90" s="39">
        <f t="shared" ca="1" si="19"/>
        <v>0</v>
      </c>
      <c r="AL90" s="39">
        <f t="shared" ca="1" si="19"/>
        <v>0</v>
      </c>
      <c r="AM90" s="39">
        <f t="shared" ca="1" si="19"/>
        <v>0</v>
      </c>
      <c r="AN90" s="39">
        <f t="shared" ca="1" si="19"/>
        <v>0</v>
      </c>
      <c r="AO90" s="39">
        <f t="shared" ca="1" si="19"/>
        <v>0</v>
      </c>
      <c r="AP90" s="39">
        <f t="shared" ca="1" si="19"/>
        <v>0</v>
      </c>
      <c r="AQ90" s="39">
        <f t="shared" ca="1" si="19"/>
        <v>0</v>
      </c>
      <c r="AR90" s="39">
        <f t="shared" ca="1" si="19"/>
        <v>0</v>
      </c>
      <c r="AS90" s="39">
        <f t="shared" ca="1" si="19"/>
        <v>0</v>
      </c>
      <c r="AT90" s="39">
        <f t="shared" ca="1" si="19"/>
        <v>0</v>
      </c>
      <c r="AU90" s="39">
        <f t="shared" ca="1" si="19"/>
        <v>0</v>
      </c>
      <c r="AV90" s="39">
        <f t="shared" ca="1" si="19"/>
        <v>0</v>
      </c>
      <c r="AW90" s="64" t="str">
        <f>IF(C90="","",IFERROR(COUNTIFS(LT!$E$7:$E$3006,Funcionários!$C90,LT!$M$7:$M$3006,Funcionários!AW$7)+$BA90,0))</f>
        <v/>
      </c>
      <c r="AX90" s="64" t="str">
        <f>IF(D90="","",IFERROR(COUNTIFS(LT!$E$7:$E$3006,Funcionários!$C90,LT!$M$7:$M$3006,Funcionários!AX$7)+$BA90,0))</f>
        <v/>
      </c>
      <c r="AY90" s="64" t="str">
        <f>IF(E90="","",IFERROR(COUNTIFS(LT!$E$7:$E$3006,Funcionários!$C90,LT!$M$7:$M$3006,Funcionários!AY$7)+$BA90,0))</f>
        <v/>
      </c>
      <c r="AZ90" s="64" t="str">
        <f>IF(F90="","",IFERROR(COUNTIFS(LT!$E$7:$E$3006,Funcionários!$C90,LT!$M$7:$M$3006,Funcionários!AZ$7)+$BA90,0))</f>
        <v/>
      </c>
      <c r="BA90" s="77">
        <v>9.1800000000000703E-4</v>
      </c>
      <c r="BB90" s="36"/>
      <c r="BC90" s="36"/>
      <c r="BD90" s="36"/>
      <c r="BE90" s="36"/>
      <c r="BF90" s="36"/>
      <c r="BG90" s="36"/>
      <c r="BH90" s="36"/>
      <c r="BI90" s="36"/>
      <c r="BJ90" s="36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</row>
    <row r="91" spans="3:546" s="31" customFormat="1" ht="35.1" customHeight="1" thickTop="1" thickBot="1" x14ac:dyDescent="0.3">
      <c r="C91" s="46"/>
      <c r="D91" s="46"/>
      <c r="E91" s="46"/>
      <c r="F91" s="120"/>
      <c r="G91" s="120"/>
      <c r="H91" s="120"/>
      <c r="I91" s="120"/>
      <c r="J91" s="120"/>
      <c r="K91" s="120"/>
      <c r="L91" s="120"/>
      <c r="M91" s="76">
        <f t="shared" si="15"/>
        <v>0</v>
      </c>
      <c r="N91" s="39">
        <v>88</v>
      </c>
      <c r="O91" s="36"/>
      <c r="P91" s="39" t="str">
        <f>IF(C91=0,"",IF(AND(F91="Não",#REF!="Não"),5,IF(OR(F91="Não",#REF!="não"),6,7)))</f>
        <v/>
      </c>
      <c r="Q91" s="39">
        <f t="shared" ca="1" si="16"/>
        <v>0</v>
      </c>
      <c r="R91" s="39">
        <f t="shared" ca="1" si="20"/>
        <v>0</v>
      </c>
      <c r="S91" s="39">
        <f t="shared" ca="1" si="20"/>
        <v>0</v>
      </c>
      <c r="T91" s="39">
        <f t="shared" ca="1" si="20"/>
        <v>0</v>
      </c>
      <c r="U91" s="39">
        <f t="shared" ca="1" si="20"/>
        <v>0</v>
      </c>
      <c r="V91" s="39">
        <f t="shared" ca="1" si="20"/>
        <v>0</v>
      </c>
      <c r="W91" s="39">
        <f t="shared" ca="1" si="20"/>
        <v>0</v>
      </c>
      <c r="X91" s="39">
        <f t="shared" ca="1" si="20"/>
        <v>0</v>
      </c>
      <c r="Y91" s="39">
        <f t="shared" ca="1" si="20"/>
        <v>0</v>
      </c>
      <c r="Z91" s="39">
        <f t="shared" ca="1" si="20"/>
        <v>0</v>
      </c>
      <c r="AA91" s="39">
        <f t="shared" ca="1" si="20"/>
        <v>0</v>
      </c>
      <c r="AB91" s="39">
        <f t="shared" ca="1" si="20"/>
        <v>0</v>
      </c>
      <c r="AC91" s="39">
        <f t="shared" ca="1" si="20"/>
        <v>0</v>
      </c>
      <c r="AD91" s="39">
        <f t="shared" ca="1" si="20"/>
        <v>0</v>
      </c>
      <c r="AE91" s="39">
        <f t="shared" ca="1" si="20"/>
        <v>0</v>
      </c>
      <c r="AF91" s="39">
        <f t="shared" ca="1" si="20"/>
        <v>0</v>
      </c>
      <c r="AG91" s="39">
        <f t="shared" ca="1" si="20"/>
        <v>0</v>
      </c>
      <c r="AH91" s="39">
        <f t="shared" ca="1" si="19"/>
        <v>0</v>
      </c>
      <c r="AI91" s="39">
        <f t="shared" ca="1" si="19"/>
        <v>0</v>
      </c>
      <c r="AJ91" s="39">
        <f t="shared" ca="1" si="19"/>
        <v>0</v>
      </c>
      <c r="AK91" s="39">
        <f t="shared" ca="1" si="19"/>
        <v>0</v>
      </c>
      <c r="AL91" s="39">
        <f t="shared" ca="1" si="19"/>
        <v>0</v>
      </c>
      <c r="AM91" s="39">
        <f t="shared" ca="1" si="19"/>
        <v>0</v>
      </c>
      <c r="AN91" s="39">
        <f t="shared" ca="1" si="19"/>
        <v>0</v>
      </c>
      <c r="AO91" s="39">
        <f t="shared" ca="1" si="19"/>
        <v>0</v>
      </c>
      <c r="AP91" s="39">
        <f t="shared" ca="1" si="19"/>
        <v>0</v>
      </c>
      <c r="AQ91" s="39">
        <f t="shared" ca="1" si="19"/>
        <v>0</v>
      </c>
      <c r="AR91" s="39">
        <f t="shared" ca="1" si="19"/>
        <v>0</v>
      </c>
      <c r="AS91" s="39">
        <f t="shared" ca="1" si="19"/>
        <v>0</v>
      </c>
      <c r="AT91" s="39">
        <f t="shared" ca="1" si="19"/>
        <v>0</v>
      </c>
      <c r="AU91" s="39">
        <f t="shared" ca="1" si="19"/>
        <v>0</v>
      </c>
      <c r="AV91" s="39">
        <f t="shared" ca="1" si="19"/>
        <v>0</v>
      </c>
      <c r="AW91" s="64" t="str">
        <f>IF(C91="","",IFERROR(COUNTIFS(LT!$E$7:$E$3006,Funcionários!$C91,LT!$M$7:$M$3006,Funcionários!AW$7)+$BA91,0))</f>
        <v/>
      </c>
      <c r="AX91" s="64" t="str">
        <f>IF(D91="","",IFERROR(COUNTIFS(LT!$E$7:$E$3006,Funcionários!$C91,LT!$M$7:$M$3006,Funcionários!AX$7)+$BA91,0))</f>
        <v/>
      </c>
      <c r="AY91" s="64" t="str">
        <f>IF(E91="","",IFERROR(COUNTIFS(LT!$E$7:$E$3006,Funcionários!$C91,LT!$M$7:$M$3006,Funcionários!AY$7)+$BA91,0))</f>
        <v/>
      </c>
      <c r="AZ91" s="64" t="str">
        <f>IF(F91="","",IFERROR(COUNTIFS(LT!$E$7:$E$3006,Funcionários!$C91,LT!$M$7:$M$3006,Funcionários!AZ$7)+$BA91,0))</f>
        <v/>
      </c>
      <c r="BA91" s="77">
        <v>9.17000000000007E-4</v>
      </c>
      <c r="BB91" s="36"/>
      <c r="BC91" s="36"/>
      <c r="BD91" s="36"/>
      <c r="BE91" s="36"/>
      <c r="BF91" s="36"/>
      <c r="BG91" s="36"/>
      <c r="BH91" s="36"/>
      <c r="BI91" s="36"/>
      <c r="BJ91" s="36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</row>
    <row r="92" spans="3:546" s="31" customFormat="1" ht="35.1" customHeight="1" thickTop="1" thickBot="1" x14ac:dyDescent="0.3">
      <c r="C92" s="46"/>
      <c r="D92" s="46"/>
      <c r="E92" s="46"/>
      <c r="F92" s="120"/>
      <c r="G92" s="120"/>
      <c r="H92" s="120"/>
      <c r="I92" s="120"/>
      <c r="J92" s="120"/>
      <c r="K92" s="120"/>
      <c r="L92" s="120"/>
      <c r="M92" s="76">
        <f t="shared" si="15"/>
        <v>0</v>
      </c>
      <c r="N92" s="39">
        <v>89</v>
      </c>
      <c r="O92" s="36"/>
      <c r="P92" s="39" t="str">
        <f>IF(C92=0,"",IF(AND(F92="Não",#REF!="Não"),5,IF(OR(F92="Não",#REF!="não"),6,7)))</f>
        <v/>
      </c>
      <c r="Q92" s="39">
        <f t="shared" ca="1" si="16"/>
        <v>0</v>
      </c>
      <c r="R92" s="39">
        <f t="shared" ca="1" si="20"/>
        <v>0</v>
      </c>
      <c r="S92" s="39">
        <f t="shared" ca="1" si="20"/>
        <v>0</v>
      </c>
      <c r="T92" s="39">
        <f t="shared" ca="1" si="20"/>
        <v>0</v>
      </c>
      <c r="U92" s="39">
        <f t="shared" ca="1" si="20"/>
        <v>0</v>
      </c>
      <c r="V92" s="39">
        <f t="shared" ca="1" si="20"/>
        <v>0</v>
      </c>
      <c r="W92" s="39">
        <f t="shared" ca="1" si="20"/>
        <v>0</v>
      </c>
      <c r="X92" s="39">
        <f t="shared" ca="1" si="20"/>
        <v>0</v>
      </c>
      <c r="Y92" s="39">
        <f t="shared" ca="1" si="20"/>
        <v>0</v>
      </c>
      <c r="Z92" s="39">
        <f t="shared" ca="1" si="20"/>
        <v>0</v>
      </c>
      <c r="AA92" s="39">
        <f t="shared" ca="1" si="20"/>
        <v>0</v>
      </c>
      <c r="AB92" s="39">
        <f t="shared" ca="1" si="20"/>
        <v>0</v>
      </c>
      <c r="AC92" s="39">
        <f t="shared" ca="1" si="20"/>
        <v>0</v>
      </c>
      <c r="AD92" s="39">
        <f t="shared" ca="1" si="20"/>
        <v>0</v>
      </c>
      <c r="AE92" s="39">
        <f t="shared" ca="1" si="20"/>
        <v>0</v>
      </c>
      <c r="AF92" s="39">
        <f t="shared" ca="1" si="20"/>
        <v>0</v>
      </c>
      <c r="AG92" s="39">
        <f t="shared" ca="1" si="20"/>
        <v>0</v>
      </c>
      <c r="AH92" s="39">
        <f t="shared" ca="1" si="19"/>
        <v>0</v>
      </c>
      <c r="AI92" s="39">
        <f t="shared" ca="1" si="19"/>
        <v>0</v>
      </c>
      <c r="AJ92" s="39">
        <f t="shared" ca="1" si="19"/>
        <v>0</v>
      </c>
      <c r="AK92" s="39">
        <f t="shared" ca="1" si="19"/>
        <v>0</v>
      </c>
      <c r="AL92" s="39">
        <f t="shared" ca="1" si="19"/>
        <v>0</v>
      </c>
      <c r="AM92" s="39">
        <f t="shared" ca="1" si="19"/>
        <v>0</v>
      </c>
      <c r="AN92" s="39">
        <f t="shared" ca="1" si="19"/>
        <v>0</v>
      </c>
      <c r="AO92" s="39">
        <f t="shared" ca="1" si="19"/>
        <v>0</v>
      </c>
      <c r="AP92" s="39">
        <f t="shared" ca="1" si="19"/>
        <v>0</v>
      </c>
      <c r="AQ92" s="39">
        <f t="shared" ca="1" si="19"/>
        <v>0</v>
      </c>
      <c r="AR92" s="39">
        <f t="shared" ca="1" si="19"/>
        <v>0</v>
      </c>
      <c r="AS92" s="39">
        <f t="shared" ca="1" si="19"/>
        <v>0</v>
      </c>
      <c r="AT92" s="39">
        <f t="shared" ca="1" si="19"/>
        <v>0</v>
      </c>
      <c r="AU92" s="39">
        <f t="shared" ca="1" si="19"/>
        <v>0</v>
      </c>
      <c r="AV92" s="39">
        <f t="shared" ca="1" si="19"/>
        <v>0</v>
      </c>
      <c r="AW92" s="64" t="str">
        <f>IF(C92="","",IFERROR(COUNTIFS(LT!$E$7:$E$3006,Funcionários!$C92,LT!$M$7:$M$3006,Funcionários!AW$7)+$BA92,0))</f>
        <v/>
      </c>
      <c r="AX92" s="64" t="str">
        <f>IF(D92="","",IFERROR(COUNTIFS(LT!$E$7:$E$3006,Funcionários!$C92,LT!$M$7:$M$3006,Funcionários!AX$7)+$BA92,0))</f>
        <v/>
      </c>
      <c r="AY92" s="64" t="str">
        <f>IF(E92="","",IFERROR(COUNTIFS(LT!$E$7:$E$3006,Funcionários!$C92,LT!$M$7:$M$3006,Funcionários!AY$7)+$BA92,0))</f>
        <v/>
      </c>
      <c r="AZ92" s="64" t="str">
        <f>IF(F92="","",IFERROR(COUNTIFS(LT!$E$7:$E$3006,Funcionários!$C92,LT!$M$7:$M$3006,Funcionários!AZ$7)+$BA92,0))</f>
        <v/>
      </c>
      <c r="BA92" s="77">
        <v>9.1600000000000698E-4</v>
      </c>
      <c r="BB92" s="36"/>
      <c r="BC92" s="36"/>
      <c r="BD92" s="36"/>
      <c r="BE92" s="36"/>
      <c r="BF92" s="36"/>
      <c r="BG92" s="36"/>
      <c r="BH92" s="36"/>
      <c r="BI92" s="36"/>
      <c r="BJ92" s="36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</row>
    <row r="93" spans="3:546" s="31" customFormat="1" ht="35.1" customHeight="1" thickTop="1" thickBot="1" x14ac:dyDescent="0.3">
      <c r="C93" s="46"/>
      <c r="D93" s="46"/>
      <c r="E93" s="46"/>
      <c r="F93" s="120"/>
      <c r="G93" s="120"/>
      <c r="H93" s="120"/>
      <c r="I93" s="120"/>
      <c r="J93" s="120"/>
      <c r="K93" s="120"/>
      <c r="L93" s="120"/>
      <c r="M93" s="76">
        <f t="shared" si="15"/>
        <v>0</v>
      </c>
      <c r="N93" s="39">
        <v>90</v>
      </c>
      <c r="O93" s="36"/>
      <c r="P93" s="39" t="str">
        <f>IF(C93=0,"",IF(AND(F93="Não",#REF!="Não"),5,IF(OR(F93="Não",#REF!="não"),6,7)))</f>
        <v/>
      </c>
      <c r="Q93" s="39">
        <f t="shared" ca="1" si="16"/>
        <v>0</v>
      </c>
      <c r="R93" s="39">
        <f t="shared" ca="1" si="20"/>
        <v>0</v>
      </c>
      <c r="S93" s="39">
        <f t="shared" ca="1" si="20"/>
        <v>0</v>
      </c>
      <c r="T93" s="39">
        <f t="shared" ca="1" si="20"/>
        <v>0</v>
      </c>
      <c r="U93" s="39">
        <f t="shared" ca="1" si="20"/>
        <v>0</v>
      </c>
      <c r="V93" s="39">
        <f t="shared" ca="1" si="20"/>
        <v>0</v>
      </c>
      <c r="W93" s="39">
        <f t="shared" ca="1" si="20"/>
        <v>0</v>
      </c>
      <c r="X93" s="39">
        <f t="shared" ca="1" si="20"/>
        <v>0</v>
      </c>
      <c r="Y93" s="39">
        <f t="shared" ca="1" si="20"/>
        <v>0</v>
      </c>
      <c r="Z93" s="39">
        <f t="shared" ca="1" si="20"/>
        <v>0</v>
      </c>
      <c r="AA93" s="39">
        <f t="shared" ca="1" si="20"/>
        <v>0</v>
      </c>
      <c r="AB93" s="39">
        <f t="shared" ca="1" si="20"/>
        <v>0</v>
      </c>
      <c r="AC93" s="39">
        <f t="shared" ca="1" si="20"/>
        <v>0</v>
      </c>
      <c r="AD93" s="39">
        <f t="shared" ca="1" si="20"/>
        <v>0</v>
      </c>
      <c r="AE93" s="39">
        <f t="shared" ca="1" si="20"/>
        <v>0</v>
      </c>
      <c r="AF93" s="39">
        <f t="shared" ca="1" si="20"/>
        <v>0</v>
      </c>
      <c r="AG93" s="39">
        <f t="shared" ca="1" si="20"/>
        <v>0</v>
      </c>
      <c r="AH93" s="39">
        <f t="shared" ca="1" si="19"/>
        <v>0</v>
      </c>
      <c r="AI93" s="39">
        <f t="shared" ca="1" si="19"/>
        <v>0</v>
      </c>
      <c r="AJ93" s="39">
        <f t="shared" ca="1" si="19"/>
        <v>0</v>
      </c>
      <c r="AK93" s="39">
        <f t="shared" ca="1" si="19"/>
        <v>0</v>
      </c>
      <c r="AL93" s="39">
        <f t="shared" ca="1" si="19"/>
        <v>0</v>
      </c>
      <c r="AM93" s="39">
        <f t="shared" ca="1" si="19"/>
        <v>0</v>
      </c>
      <c r="AN93" s="39">
        <f t="shared" ca="1" si="19"/>
        <v>0</v>
      </c>
      <c r="AO93" s="39">
        <f t="shared" ca="1" si="19"/>
        <v>0</v>
      </c>
      <c r="AP93" s="39">
        <f t="shared" ca="1" si="19"/>
        <v>0</v>
      </c>
      <c r="AQ93" s="39">
        <f t="shared" ca="1" si="19"/>
        <v>0</v>
      </c>
      <c r="AR93" s="39">
        <f t="shared" ca="1" si="19"/>
        <v>0</v>
      </c>
      <c r="AS93" s="39">
        <f t="shared" ca="1" si="19"/>
        <v>0</v>
      </c>
      <c r="AT93" s="39">
        <f t="shared" ca="1" si="19"/>
        <v>0</v>
      </c>
      <c r="AU93" s="39">
        <f t="shared" ca="1" si="19"/>
        <v>0</v>
      </c>
      <c r="AV93" s="39">
        <f t="shared" ca="1" si="19"/>
        <v>0</v>
      </c>
      <c r="AW93" s="64" t="str">
        <f>IF(C93="","",IFERROR(COUNTIFS(LT!$E$7:$E$3006,Funcionários!$C93,LT!$M$7:$M$3006,Funcionários!AW$7)+$BA93,0))</f>
        <v/>
      </c>
      <c r="AX93" s="64" t="str">
        <f>IF(D93="","",IFERROR(COUNTIFS(LT!$E$7:$E$3006,Funcionários!$C93,LT!$M$7:$M$3006,Funcionários!AX$7)+$BA93,0))</f>
        <v/>
      </c>
      <c r="AY93" s="64" t="str">
        <f>IF(E93="","",IFERROR(COUNTIFS(LT!$E$7:$E$3006,Funcionários!$C93,LT!$M$7:$M$3006,Funcionários!AY$7)+$BA93,0))</f>
        <v/>
      </c>
      <c r="AZ93" s="64" t="str">
        <f>IF(F93="","",IFERROR(COUNTIFS(LT!$E$7:$E$3006,Funcionários!$C93,LT!$M$7:$M$3006,Funcionários!AZ$7)+$BA93,0))</f>
        <v/>
      </c>
      <c r="BA93" s="77">
        <v>9.1500000000000695E-4</v>
      </c>
      <c r="BB93" s="36"/>
      <c r="BC93" s="36"/>
      <c r="BD93" s="36"/>
      <c r="BE93" s="36"/>
      <c r="BF93" s="36"/>
      <c r="BG93" s="36"/>
      <c r="BH93" s="36"/>
      <c r="BI93" s="36"/>
      <c r="BJ93" s="36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</row>
    <row r="94" spans="3:546" s="31" customFormat="1" ht="35.1" customHeight="1" thickTop="1" thickBot="1" x14ac:dyDescent="0.3">
      <c r="C94" s="46"/>
      <c r="D94" s="46"/>
      <c r="E94" s="46"/>
      <c r="F94" s="120"/>
      <c r="G94" s="120"/>
      <c r="H94" s="120"/>
      <c r="I94" s="120"/>
      <c r="J94" s="120"/>
      <c r="K94" s="120"/>
      <c r="L94" s="120"/>
      <c r="M94" s="76">
        <f t="shared" si="15"/>
        <v>0</v>
      </c>
      <c r="N94" s="39">
        <v>91</v>
      </c>
      <c r="O94" s="36"/>
      <c r="P94" s="39" t="str">
        <f>IF(C94=0,"",IF(AND(F94="Não",#REF!="Não"),5,IF(OR(F94="Não",#REF!="não"),6,7)))</f>
        <v/>
      </c>
      <c r="Q94" s="39">
        <f t="shared" ca="1" si="16"/>
        <v>0</v>
      </c>
      <c r="R94" s="39">
        <f t="shared" ca="1" si="20"/>
        <v>0</v>
      </c>
      <c r="S94" s="39">
        <f t="shared" ca="1" si="20"/>
        <v>0</v>
      </c>
      <c r="T94" s="39">
        <f t="shared" ca="1" si="20"/>
        <v>0</v>
      </c>
      <c r="U94" s="39">
        <f t="shared" ca="1" si="20"/>
        <v>0</v>
      </c>
      <c r="V94" s="39">
        <f t="shared" ca="1" si="20"/>
        <v>0</v>
      </c>
      <c r="W94" s="39">
        <f t="shared" ca="1" si="20"/>
        <v>0</v>
      </c>
      <c r="X94" s="39">
        <f t="shared" ca="1" si="20"/>
        <v>0</v>
      </c>
      <c r="Y94" s="39">
        <f t="shared" ca="1" si="20"/>
        <v>0</v>
      </c>
      <c r="Z94" s="39">
        <f t="shared" ca="1" si="20"/>
        <v>0</v>
      </c>
      <c r="AA94" s="39">
        <f t="shared" ca="1" si="20"/>
        <v>0</v>
      </c>
      <c r="AB94" s="39">
        <f t="shared" ca="1" si="20"/>
        <v>0</v>
      </c>
      <c r="AC94" s="39">
        <f t="shared" ca="1" si="20"/>
        <v>0</v>
      </c>
      <c r="AD94" s="39">
        <f t="shared" ca="1" si="20"/>
        <v>0</v>
      </c>
      <c r="AE94" s="39">
        <f t="shared" ca="1" si="20"/>
        <v>0</v>
      </c>
      <c r="AF94" s="39">
        <f t="shared" ca="1" si="20"/>
        <v>0</v>
      </c>
      <c r="AG94" s="39">
        <f t="shared" ca="1" si="20"/>
        <v>0</v>
      </c>
      <c r="AH94" s="39">
        <f t="shared" ca="1" si="19"/>
        <v>0</v>
      </c>
      <c r="AI94" s="39">
        <f t="shared" ca="1" si="19"/>
        <v>0</v>
      </c>
      <c r="AJ94" s="39">
        <f t="shared" ca="1" si="19"/>
        <v>0</v>
      </c>
      <c r="AK94" s="39">
        <f t="shared" ca="1" si="19"/>
        <v>0</v>
      </c>
      <c r="AL94" s="39">
        <f t="shared" ca="1" si="19"/>
        <v>0</v>
      </c>
      <c r="AM94" s="39">
        <f t="shared" ca="1" si="19"/>
        <v>0</v>
      </c>
      <c r="AN94" s="39">
        <f t="shared" ca="1" si="19"/>
        <v>0</v>
      </c>
      <c r="AO94" s="39">
        <f t="shared" ca="1" si="19"/>
        <v>0</v>
      </c>
      <c r="AP94" s="39">
        <f t="shared" ca="1" si="19"/>
        <v>0</v>
      </c>
      <c r="AQ94" s="39">
        <f t="shared" ca="1" si="19"/>
        <v>0</v>
      </c>
      <c r="AR94" s="39">
        <f t="shared" ca="1" si="19"/>
        <v>0</v>
      </c>
      <c r="AS94" s="39">
        <f t="shared" ca="1" si="19"/>
        <v>0</v>
      </c>
      <c r="AT94" s="39">
        <f t="shared" ca="1" si="19"/>
        <v>0</v>
      </c>
      <c r="AU94" s="39">
        <f t="shared" ca="1" si="19"/>
        <v>0</v>
      </c>
      <c r="AV94" s="39">
        <f t="shared" ca="1" si="19"/>
        <v>0</v>
      </c>
      <c r="AW94" s="64" t="str">
        <f>IF(C94="","",IFERROR(COUNTIFS(LT!$E$7:$E$3006,Funcionários!$C94,LT!$M$7:$M$3006,Funcionários!AW$7)+$BA94,0))</f>
        <v/>
      </c>
      <c r="AX94" s="64" t="str">
        <f>IF(D94="","",IFERROR(COUNTIFS(LT!$E$7:$E$3006,Funcionários!$C94,LT!$M$7:$M$3006,Funcionários!AX$7)+$BA94,0))</f>
        <v/>
      </c>
      <c r="AY94" s="64" t="str">
        <f>IF(E94="","",IFERROR(COUNTIFS(LT!$E$7:$E$3006,Funcionários!$C94,LT!$M$7:$M$3006,Funcionários!AY$7)+$BA94,0))</f>
        <v/>
      </c>
      <c r="AZ94" s="64" t="str">
        <f>IF(F94="","",IFERROR(COUNTIFS(LT!$E$7:$E$3006,Funcionários!$C94,LT!$M$7:$M$3006,Funcionários!AZ$7)+$BA94,0))</f>
        <v/>
      </c>
      <c r="BA94" s="77">
        <v>9.1400000000000704E-4</v>
      </c>
      <c r="BB94" s="36"/>
      <c r="BC94" s="36"/>
      <c r="BD94" s="36"/>
      <c r="BE94" s="36"/>
      <c r="BF94" s="36"/>
      <c r="BG94" s="36"/>
      <c r="BH94" s="36"/>
      <c r="BI94" s="36"/>
      <c r="BJ94" s="36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</row>
    <row r="95" spans="3:546" s="31" customFormat="1" ht="35.1" customHeight="1" thickTop="1" thickBot="1" x14ac:dyDescent="0.3">
      <c r="C95" s="46"/>
      <c r="D95" s="46"/>
      <c r="E95" s="46"/>
      <c r="F95" s="120"/>
      <c r="G95" s="120"/>
      <c r="H95" s="120"/>
      <c r="I95" s="120"/>
      <c r="J95" s="120"/>
      <c r="K95" s="120"/>
      <c r="L95" s="120"/>
      <c r="M95" s="76">
        <f t="shared" si="15"/>
        <v>0</v>
      </c>
      <c r="N95" s="39">
        <v>92</v>
      </c>
      <c r="O95" s="36"/>
      <c r="P95" s="39" t="str">
        <f>IF(C95=0,"",IF(AND(F95="Não",#REF!="Não"),5,IF(OR(F95="Não",#REF!="não"),6,7)))</f>
        <v/>
      </c>
      <c r="Q95" s="39">
        <f t="shared" ca="1" si="16"/>
        <v>0</v>
      </c>
      <c r="R95" s="39">
        <f t="shared" ca="1" si="20"/>
        <v>0</v>
      </c>
      <c r="S95" s="39">
        <f t="shared" ca="1" si="20"/>
        <v>0</v>
      </c>
      <c r="T95" s="39">
        <f t="shared" ca="1" si="20"/>
        <v>0</v>
      </c>
      <c r="U95" s="39">
        <f t="shared" ca="1" si="20"/>
        <v>0</v>
      </c>
      <c r="V95" s="39">
        <f t="shared" ca="1" si="20"/>
        <v>0</v>
      </c>
      <c r="W95" s="39">
        <f t="shared" ca="1" si="20"/>
        <v>0</v>
      </c>
      <c r="X95" s="39">
        <f t="shared" ca="1" si="20"/>
        <v>0</v>
      </c>
      <c r="Y95" s="39">
        <f t="shared" ca="1" si="20"/>
        <v>0</v>
      </c>
      <c r="Z95" s="39">
        <f t="shared" ca="1" si="20"/>
        <v>0</v>
      </c>
      <c r="AA95" s="39">
        <f t="shared" ca="1" si="20"/>
        <v>0</v>
      </c>
      <c r="AB95" s="39">
        <f t="shared" ca="1" si="20"/>
        <v>0</v>
      </c>
      <c r="AC95" s="39">
        <f t="shared" ca="1" si="20"/>
        <v>0</v>
      </c>
      <c r="AD95" s="39">
        <f t="shared" ca="1" si="20"/>
        <v>0</v>
      </c>
      <c r="AE95" s="39">
        <f t="shared" ca="1" si="20"/>
        <v>0</v>
      </c>
      <c r="AF95" s="39">
        <f t="shared" ca="1" si="20"/>
        <v>0</v>
      </c>
      <c r="AG95" s="39">
        <f t="shared" ca="1" si="20"/>
        <v>0</v>
      </c>
      <c r="AH95" s="39">
        <f t="shared" ca="1" si="19"/>
        <v>0</v>
      </c>
      <c r="AI95" s="39">
        <f t="shared" ca="1" si="19"/>
        <v>0</v>
      </c>
      <c r="AJ95" s="39">
        <f t="shared" ca="1" si="19"/>
        <v>0</v>
      </c>
      <c r="AK95" s="39">
        <f t="shared" ca="1" si="19"/>
        <v>0</v>
      </c>
      <c r="AL95" s="39">
        <f t="shared" ca="1" si="19"/>
        <v>0</v>
      </c>
      <c r="AM95" s="39">
        <f t="shared" ca="1" si="19"/>
        <v>0</v>
      </c>
      <c r="AN95" s="39">
        <f t="shared" ca="1" si="19"/>
        <v>0</v>
      </c>
      <c r="AO95" s="39">
        <f t="shared" ca="1" si="19"/>
        <v>0</v>
      </c>
      <c r="AP95" s="39">
        <f t="shared" ca="1" si="19"/>
        <v>0</v>
      </c>
      <c r="AQ95" s="39">
        <f t="shared" ca="1" si="19"/>
        <v>0</v>
      </c>
      <c r="AR95" s="39">
        <f t="shared" ca="1" si="19"/>
        <v>0</v>
      </c>
      <c r="AS95" s="39">
        <f t="shared" ca="1" si="19"/>
        <v>0</v>
      </c>
      <c r="AT95" s="39">
        <f t="shared" ca="1" si="19"/>
        <v>0</v>
      </c>
      <c r="AU95" s="39">
        <f t="shared" ca="1" si="19"/>
        <v>0</v>
      </c>
      <c r="AV95" s="39">
        <f t="shared" ca="1" si="19"/>
        <v>0</v>
      </c>
      <c r="AW95" s="64" t="str">
        <f>IF(C95="","",IFERROR(COUNTIFS(LT!$E$7:$E$3006,Funcionários!$C95,LT!$M$7:$M$3006,Funcionários!AW$7)+$BA95,0))</f>
        <v/>
      </c>
      <c r="AX95" s="64" t="str">
        <f>IF(D95="","",IFERROR(COUNTIFS(LT!$E$7:$E$3006,Funcionários!$C95,LT!$M$7:$M$3006,Funcionários!AX$7)+$BA95,0))</f>
        <v/>
      </c>
      <c r="AY95" s="64" t="str">
        <f>IF(E95="","",IFERROR(COUNTIFS(LT!$E$7:$E$3006,Funcionários!$C95,LT!$M$7:$M$3006,Funcionários!AY$7)+$BA95,0))</f>
        <v/>
      </c>
      <c r="AZ95" s="64" t="str">
        <f>IF(F95="","",IFERROR(COUNTIFS(LT!$E$7:$E$3006,Funcionários!$C95,LT!$M$7:$M$3006,Funcionários!AZ$7)+$BA95,0))</f>
        <v/>
      </c>
      <c r="BA95" s="77">
        <v>9.1300000000000701E-4</v>
      </c>
      <c r="BB95" s="36"/>
      <c r="BC95" s="36"/>
      <c r="BD95" s="36"/>
      <c r="BE95" s="36"/>
      <c r="BF95" s="36"/>
      <c r="BG95" s="36"/>
      <c r="BH95" s="36"/>
      <c r="BI95" s="36"/>
      <c r="BJ95" s="36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</row>
    <row r="96" spans="3:546" s="31" customFormat="1" ht="35.1" customHeight="1" thickTop="1" thickBot="1" x14ac:dyDescent="0.3">
      <c r="C96" s="46"/>
      <c r="D96" s="46"/>
      <c r="E96" s="46"/>
      <c r="F96" s="120"/>
      <c r="G96" s="120"/>
      <c r="H96" s="120"/>
      <c r="I96" s="120"/>
      <c r="J96" s="120"/>
      <c r="K96" s="120"/>
      <c r="L96" s="120"/>
      <c r="M96" s="76">
        <f t="shared" si="15"/>
        <v>0</v>
      </c>
      <c r="N96" s="39">
        <v>93</v>
      </c>
      <c r="O96" s="36"/>
      <c r="P96" s="39" t="str">
        <f>IF(C96=0,"",IF(AND(F96="Não",#REF!="Não"),5,IF(OR(F96="Não",#REF!="não"),6,7)))</f>
        <v/>
      </c>
      <c r="Q96" s="39">
        <f t="shared" ca="1" si="16"/>
        <v>0</v>
      </c>
      <c r="R96" s="39">
        <f t="shared" ca="1" si="20"/>
        <v>0</v>
      </c>
      <c r="S96" s="39">
        <f t="shared" ca="1" si="20"/>
        <v>0</v>
      </c>
      <c r="T96" s="39">
        <f t="shared" ca="1" si="20"/>
        <v>0</v>
      </c>
      <c r="U96" s="39">
        <f t="shared" ca="1" si="20"/>
        <v>0</v>
      </c>
      <c r="V96" s="39">
        <f t="shared" ca="1" si="20"/>
        <v>0</v>
      </c>
      <c r="W96" s="39">
        <f t="shared" ca="1" si="20"/>
        <v>0</v>
      </c>
      <c r="X96" s="39">
        <f t="shared" ca="1" si="20"/>
        <v>0</v>
      </c>
      <c r="Y96" s="39">
        <f t="shared" ca="1" si="20"/>
        <v>0</v>
      </c>
      <c r="Z96" s="39">
        <f t="shared" ca="1" si="20"/>
        <v>0</v>
      </c>
      <c r="AA96" s="39">
        <f t="shared" ca="1" si="20"/>
        <v>0</v>
      </c>
      <c r="AB96" s="39">
        <f t="shared" ca="1" si="20"/>
        <v>0</v>
      </c>
      <c r="AC96" s="39">
        <f t="shared" ca="1" si="20"/>
        <v>0</v>
      </c>
      <c r="AD96" s="39">
        <f t="shared" ca="1" si="20"/>
        <v>0</v>
      </c>
      <c r="AE96" s="39">
        <f t="shared" ca="1" si="20"/>
        <v>0</v>
      </c>
      <c r="AF96" s="39">
        <f t="shared" ca="1" si="20"/>
        <v>0</v>
      </c>
      <c r="AG96" s="39">
        <f t="shared" ca="1" si="20"/>
        <v>0</v>
      </c>
      <c r="AH96" s="39">
        <f t="shared" ca="1" si="19"/>
        <v>0</v>
      </c>
      <c r="AI96" s="39">
        <f t="shared" ca="1" si="19"/>
        <v>0</v>
      </c>
      <c r="AJ96" s="39">
        <f t="shared" ca="1" si="19"/>
        <v>0</v>
      </c>
      <c r="AK96" s="39">
        <f t="shared" ca="1" si="19"/>
        <v>0</v>
      </c>
      <c r="AL96" s="39">
        <f t="shared" ca="1" si="19"/>
        <v>0</v>
      </c>
      <c r="AM96" s="39">
        <f t="shared" ca="1" si="19"/>
        <v>0</v>
      </c>
      <c r="AN96" s="39">
        <f t="shared" ca="1" si="19"/>
        <v>0</v>
      </c>
      <c r="AO96" s="39">
        <f t="shared" ca="1" si="19"/>
        <v>0</v>
      </c>
      <c r="AP96" s="39">
        <f t="shared" ca="1" si="19"/>
        <v>0</v>
      </c>
      <c r="AQ96" s="39">
        <f t="shared" ca="1" si="19"/>
        <v>0</v>
      </c>
      <c r="AR96" s="39">
        <f t="shared" ca="1" si="19"/>
        <v>0</v>
      </c>
      <c r="AS96" s="39">
        <f t="shared" ca="1" si="19"/>
        <v>0</v>
      </c>
      <c r="AT96" s="39">
        <f t="shared" ca="1" si="19"/>
        <v>0</v>
      </c>
      <c r="AU96" s="39">
        <f t="shared" ca="1" si="19"/>
        <v>0</v>
      </c>
      <c r="AV96" s="39">
        <f t="shared" ca="1" si="19"/>
        <v>0</v>
      </c>
      <c r="AW96" s="64" t="str">
        <f>IF(C96="","",IFERROR(COUNTIFS(LT!$E$7:$E$3006,Funcionários!$C96,LT!$M$7:$M$3006,Funcionários!AW$7)+$BA96,0))</f>
        <v/>
      </c>
      <c r="AX96" s="64" t="str">
        <f>IF(D96="","",IFERROR(COUNTIFS(LT!$E$7:$E$3006,Funcionários!$C96,LT!$M$7:$M$3006,Funcionários!AX$7)+$BA96,0))</f>
        <v/>
      </c>
      <c r="AY96" s="64" t="str">
        <f>IF(E96="","",IFERROR(COUNTIFS(LT!$E$7:$E$3006,Funcionários!$C96,LT!$M$7:$M$3006,Funcionários!AY$7)+$BA96,0))</f>
        <v/>
      </c>
      <c r="AZ96" s="64" t="str">
        <f>IF(F96="","",IFERROR(COUNTIFS(LT!$E$7:$E$3006,Funcionários!$C96,LT!$M$7:$M$3006,Funcionários!AZ$7)+$BA96,0))</f>
        <v/>
      </c>
      <c r="BA96" s="77">
        <v>9.1200000000000699E-4</v>
      </c>
      <c r="BB96" s="36"/>
      <c r="BC96" s="36"/>
      <c r="BD96" s="36"/>
      <c r="BE96" s="36"/>
      <c r="BF96" s="36"/>
      <c r="BG96" s="36"/>
      <c r="BH96" s="36"/>
      <c r="BI96" s="36"/>
      <c r="BJ96" s="36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</row>
    <row r="97" spans="3:546" s="31" customFormat="1" ht="35.1" customHeight="1" thickTop="1" thickBot="1" x14ac:dyDescent="0.3">
      <c r="C97" s="46"/>
      <c r="D97" s="46"/>
      <c r="E97" s="46"/>
      <c r="F97" s="120"/>
      <c r="G97" s="120"/>
      <c r="H97" s="120"/>
      <c r="I97" s="120"/>
      <c r="J97" s="120"/>
      <c r="K97" s="120"/>
      <c r="L97" s="120"/>
      <c r="M97" s="76">
        <f t="shared" si="15"/>
        <v>0</v>
      </c>
      <c r="N97" s="39">
        <v>94</v>
      </c>
      <c r="O97" s="36"/>
      <c r="P97" s="39" t="str">
        <f>IF(C97=0,"",IF(AND(F97="Não",#REF!="Não"),5,IF(OR(F97="Não",#REF!="não"),6,7)))</f>
        <v/>
      </c>
      <c r="Q97" s="39">
        <f t="shared" ca="1" si="16"/>
        <v>0</v>
      </c>
      <c r="R97" s="39">
        <f t="shared" ca="1" si="20"/>
        <v>0</v>
      </c>
      <c r="S97" s="39">
        <f t="shared" ca="1" si="20"/>
        <v>0</v>
      </c>
      <c r="T97" s="39">
        <f t="shared" ca="1" si="20"/>
        <v>0</v>
      </c>
      <c r="U97" s="39">
        <f t="shared" ca="1" si="20"/>
        <v>0</v>
      </c>
      <c r="V97" s="39">
        <f t="shared" ca="1" si="20"/>
        <v>0</v>
      </c>
      <c r="W97" s="39">
        <f t="shared" ca="1" si="20"/>
        <v>0</v>
      </c>
      <c r="X97" s="39">
        <f t="shared" ca="1" si="20"/>
        <v>0</v>
      </c>
      <c r="Y97" s="39">
        <f t="shared" ca="1" si="20"/>
        <v>0</v>
      </c>
      <c r="Z97" s="39">
        <f t="shared" ca="1" si="20"/>
        <v>0</v>
      </c>
      <c r="AA97" s="39">
        <f t="shared" ca="1" si="20"/>
        <v>0</v>
      </c>
      <c r="AB97" s="39">
        <f t="shared" ca="1" si="20"/>
        <v>0</v>
      </c>
      <c r="AC97" s="39">
        <f t="shared" ca="1" si="20"/>
        <v>0</v>
      </c>
      <c r="AD97" s="39">
        <f t="shared" ca="1" si="20"/>
        <v>0</v>
      </c>
      <c r="AE97" s="39">
        <f t="shared" ca="1" si="20"/>
        <v>0</v>
      </c>
      <c r="AF97" s="39">
        <f t="shared" ca="1" si="20"/>
        <v>0</v>
      </c>
      <c r="AG97" s="39">
        <f t="shared" ca="1" si="20"/>
        <v>0</v>
      </c>
      <c r="AH97" s="39">
        <f t="shared" ca="1" si="19"/>
        <v>0</v>
      </c>
      <c r="AI97" s="39">
        <f t="shared" ca="1" si="19"/>
        <v>0</v>
      </c>
      <c r="AJ97" s="39">
        <f t="shared" ca="1" si="19"/>
        <v>0</v>
      </c>
      <c r="AK97" s="39">
        <f t="shared" ca="1" si="19"/>
        <v>0</v>
      </c>
      <c r="AL97" s="39">
        <f t="shared" ca="1" si="19"/>
        <v>0</v>
      </c>
      <c r="AM97" s="39">
        <f t="shared" ca="1" si="19"/>
        <v>0</v>
      </c>
      <c r="AN97" s="39">
        <f t="shared" ca="1" si="19"/>
        <v>0</v>
      </c>
      <c r="AO97" s="39">
        <f t="shared" ca="1" si="19"/>
        <v>0</v>
      </c>
      <c r="AP97" s="39">
        <f t="shared" ca="1" si="19"/>
        <v>0</v>
      </c>
      <c r="AQ97" s="39">
        <f t="shared" ca="1" si="19"/>
        <v>0</v>
      </c>
      <c r="AR97" s="39">
        <f t="shared" ca="1" si="19"/>
        <v>0</v>
      </c>
      <c r="AS97" s="39">
        <f t="shared" ca="1" si="19"/>
        <v>0</v>
      </c>
      <c r="AT97" s="39">
        <f t="shared" ca="1" si="19"/>
        <v>0</v>
      </c>
      <c r="AU97" s="39">
        <f t="shared" ca="1" si="19"/>
        <v>0</v>
      </c>
      <c r="AV97" s="39">
        <f t="shared" ca="1" si="19"/>
        <v>0</v>
      </c>
      <c r="AW97" s="64" t="str">
        <f>IF(C97="","",IFERROR(COUNTIFS(LT!$E$7:$E$3006,Funcionários!$C97,LT!$M$7:$M$3006,Funcionários!AW$7)+$BA97,0))</f>
        <v/>
      </c>
      <c r="AX97" s="64" t="str">
        <f>IF(D97="","",IFERROR(COUNTIFS(LT!$E$7:$E$3006,Funcionários!$C97,LT!$M$7:$M$3006,Funcionários!AX$7)+$BA97,0))</f>
        <v/>
      </c>
      <c r="AY97" s="64" t="str">
        <f>IF(E97="","",IFERROR(COUNTIFS(LT!$E$7:$E$3006,Funcionários!$C97,LT!$M$7:$M$3006,Funcionários!AY$7)+$BA97,0))</f>
        <v/>
      </c>
      <c r="AZ97" s="64" t="str">
        <f>IF(F97="","",IFERROR(COUNTIFS(LT!$E$7:$E$3006,Funcionários!$C97,LT!$M$7:$M$3006,Funcionários!AZ$7)+$BA97,0))</f>
        <v/>
      </c>
      <c r="BA97" s="77">
        <v>9.1100000000000805E-4</v>
      </c>
      <c r="BB97" s="36"/>
      <c r="BC97" s="36"/>
      <c r="BD97" s="36"/>
      <c r="BE97" s="36"/>
      <c r="BF97" s="36"/>
      <c r="BG97" s="36"/>
      <c r="BH97" s="36"/>
      <c r="BI97" s="36"/>
      <c r="BJ97" s="36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</row>
    <row r="98" spans="3:546" s="31" customFormat="1" ht="35.1" customHeight="1" thickTop="1" thickBot="1" x14ac:dyDescent="0.3">
      <c r="C98" s="46"/>
      <c r="D98" s="46"/>
      <c r="E98" s="46"/>
      <c r="F98" s="120"/>
      <c r="G98" s="120"/>
      <c r="H98" s="120"/>
      <c r="I98" s="120"/>
      <c r="J98" s="120"/>
      <c r="K98" s="120"/>
      <c r="L98" s="120"/>
      <c r="M98" s="76">
        <f t="shared" si="15"/>
        <v>0</v>
      </c>
      <c r="N98" s="39">
        <v>95</v>
      </c>
      <c r="O98" s="36"/>
      <c r="P98" s="39" t="str">
        <f>IF(C98=0,"",IF(AND(F98="Não",#REF!="Não"),5,IF(OR(F98="Não",#REF!="não"),6,7)))</f>
        <v/>
      </c>
      <c r="Q98" s="39">
        <f t="shared" ca="1" si="16"/>
        <v>0</v>
      </c>
      <c r="R98" s="39">
        <f t="shared" ca="1" si="20"/>
        <v>0</v>
      </c>
      <c r="S98" s="39">
        <f t="shared" ca="1" si="20"/>
        <v>0</v>
      </c>
      <c r="T98" s="39">
        <f t="shared" ca="1" si="20"/>
        <v>0</v>
      </c>
      <c r="U98" s="39">
        <f t="shared" ca="1" si="20"/>
        <v>0</v>
      </c>
      <c r="V98" s="39">
        <f t="shared" ca="1" si="20"/>
        <v>0</v>
      </c>
      <c r="W98" s="39">
        <f t="shared" ca="1" si="20"/>
        <v>0</v>
      </c>
      <c r="X98" s="39">
        <f t="shared" ca="1" si="20"/>
        <v>0</v>
      </c>
      <c r="Y98" s="39">
        <f t="shared" ca="1" si="20"/>
        <v>0</v>
      </c>
      <c r="Z98" s="39">
        <f t="shared" ca="1" si="20"/>
        <v>0</v>
      </c>
      <c r="AA98" s="39">
        <f t="shared" ca="1" si="20"/>
        <v>0</v>
      </c>
      <c r="AB98" s="39">
        <f t="shared" ca="1" si="20"/>
        <v>0</v>
      </c>
      <c r="AC98" s="39">
        <f t="shared" ca="1" si="20"/>
        <v>0</v>
      </c>
      <c r="AD98" s="39">
        <f t="shared" ca="1" si="20"/>
        <v>0</v>
      </c>
      <c r="AE98" s="39">
        <f t="shared" ca="1" si="20"/>
        <v>0</v>
      </c>
      <c r="AF98" s="39">
        <f t="shared" ca="1" si="20"/>
        <v>0</v>
      </c>
      <c r="AG98" s="39">
        <f t="shared" ca="1" si="20"/>
        <v>0</v>
      </c>
      <c r="AH98" s="39">
        <f t="shared" ca="1" si="19"/>
        <v>0</v>
      </c>
      <c r="AI98" s="39">
        <f t="shared" ca="1" si="19"/>
        <v>0</v>
      </c>
      <c r="AJ98" s="39">
        <f t="shared" ca="1" si="19"/>
        <v>0</v>
      </c>
      <c r="AK98" s="39">
        <f t="shared" ca="1" si="19"/>
        <v>0</v>
      </c>
      <c r="AL98" s="39">
        <f t="shared" ca="1" si="19"/>
        <v>0</v>
      </c>
      <c r="AM98" s="39">
        <f t="shared" ca="1" si="19"/>
        <v>0</v>
      </c>
      <c r="AN98" s="39">
        <f t="shared" ca="1" si="19"/>
        <v>0</v>
      </c>
      <c r="AO98" s="39">
        <f t="shared" ca="1" si="19"/>
        <v>0</v>
      </c>
      <c r="AP98" s="39">
        <f t="shared" ca="1" si="19"/>
        <v>0</v>
      </c>
      <c r="AQ98" s="39">
        <f t="shared" ca="1" si="19"/>
        <v>0</v>
      </c>
      <c r="AR98" s="39">
        <f t="shared" ca="1" si="19"/>
        <v>0</v>
      </c>
      <c r="AS98" s="39">
        <f t="shared" ca="1" si="19"/>
        <v>0</v>
      </c>
      <c r="AT98" s="39">
        <f t="shared" ca="1" si="19"/>
        <v>0</v>
      </c>
      <c r="AU98" s="39">
        <f t="shared" ca="1" si="19"/>
        <v>0</v>
      </c>
      <c r="AV98" s="39">
        <f t="shared" ca="1" si="19"/>
        <v>0</v>
      </c>
      <c r="AW98" s="64" t="str">
        <f>IF(C98="","",IFERROR(COUNTIFS(LT!$E$7:$E$3006,Funcionários!$C98,LT!$M$7:$M$3006,Funcionários!AW$7)+$BA98,0))</f>
        <v/>
      </c>
      <c r="AX98" s="64" t="str">
        <f>IF(D98="","",IFERROR(COUNTIFS(LT!$E$7:$E$3006,Funcionários!$C98,LT!$M$7:$M$3006,Funcionários!AX$7)+$BA98,0))</f>
        <v/>
      </c>
      <c r="AY98" s="64" t="str">
        <f>IF(E98="","",IFERROR(COUNTIFS(LT!$E$7:$E$3006,Funcionários!$C98,LT!$M$7:$M$3006,Funcionários!AY$7)+$BA98,0))</f>
        <v/>
      </c>
      <c r="AZ98" s="64" t="str">
        <f>IF(F98="","",IFERROR(COUNTIFS(LT!$E$7:$E$3006,Funcionários!$C98,LT!$M$7:$M$3006,Funcionários!AZ$7)+$BA98,0))</f>
        <v/>
      </c>
      <c r="BA98" s="77">
        <v>9.1000000000000802E-4</v>
      </c>
      <c r="BB98" s="36"/>
      <c r="BC98" s="36"/>
      <c r="BD98" s="36"/>
      <c r="BE98" s="36"/>
      <c r="BF98" s="36"/>
      <c r="BG98" s="36"/>
      <c r="BH98" s="36"/>
      <c r="BI98" s="36"/>
      <c r="BJ98" s="36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</row>
    <row r="99" spans="3:546" s="31" customFormat="1" ht="35.1" customHeight="1" thickTop="1" thickBot="1" x14ac:dyDescent="0.3">
      <c r="C99" s="46"/>
      <c r="D99" s="46"/>
      <c r="E99" s="46"/>
      <c r="F99" s="120"/>
      <c r="G99" s="120"/>
      <c r="H99" s="120"/>
      <c r="I99" s="120"/>
      <c r="J99" s="120"/>
      <c r="K99" s="120"/>
      <c r="L99" s="120"/>
      <c r="M99" s="76">
        <f t="shared" si="15"/>
        <v>0</v>
      </c>
      <c r="N99" s="39">
        <v>96</v>
      </c>
      <c r="O99" s="36"/>
      <c r="P99" s="39" t="str">
        <f>IF(C99=0,"",IF(AND(F99="Não",#REF!="Não"),5,IF(OR(F99="Não",#REF!="não"),6,7)))</f>
        <v/>
      </c>
      <c r="Q99" s="39">
        <f t="shared" ca="1" si="16"/>
        <v>0</v>
      </c>
      <c r="R99" s="39">
        <f t="shared" ca="1" si="20"/>
        <v>0</v>
      </c>
      <c r="S99" s="39">
        <f t="shared" ca="1" si="20"/>
        <v>0</v>
      </c>
      <c r="T99" s="39">
        <f t="shared" ca="1" si="20"/>
        <v>0</v>
      </c>
      <c r="U99" s="39">
        <f t="shared" ca="1" si="20"/>
        <v>0</v>
      </c>
      <c r="V99" s="39">
        <f t="shared" ca="1" si="20"/>
        <v>0</v>
      </c>
      <c r="W99" s="39">
        <f t="shared" ca="1" si="20"/>
        <v>0</v>
      </c>
      <c r="X99" s="39">
        <f t="shared" ca="1" si="20"/>
        <v>0</v>
      </c>
      <c r="Y99" s="39">
        <f t="shared" ca="1" si="20"/>
        <v>0</v>
      </c>
      <c r="Z99" s="39">
        <f t="shared" ca="1" si="20"/>
        <v>0</v>
      </c>
      <c r="AA99" s="39">
        <f t="shared" ca="1" si="20"/>
        <v>0</v>
      </c>
      <c r="AB99" s="39">
        <f t="shared" ca="1" si="20"/>
        <v>0</v>
      </c>
      <c r="AC99" s="39">
        <f t="shared" ca="1" si="20"/>
        <v>0</v>
      </c>
      <c r="AD99" s="39">
        <f t="shared" ca="1" si="20"/>
        <v>0</v>
      </c>
      <c r="AE99" s="39">
        <f t="shared" ca="1" si="20"/>
        <v>0</v>
      </c>
      <c r="AF99" s="39">
        <f t="shared" ca="1" si="20"/>
        <v>0</v>
      </c>
      <c r="AG99" s="39">
        <f t="shared" ca="1" si="20"/>
        <v>0</v>
      </c>
      <c r="AH99" s="39">
        <f t="shared" ca="1" si="19"/>
        <v>0</v>
      </c>
      <c r="AI99" s="39">
        <f t="shared" ca="1" si="19"/>
        <v>0</v>
      </c>
      <c r="AJ99" s="39">
        <f t="shared" ca="1" si="19"/>
        <v>0</v>
      </c>
      <c r="AK99" s="39">
        <f t="shared" ca="1" si="19"/>
        <v>0</v>
      </c>
      <c r="AL99" s="39">
        <f t="shared" ca="1" si="19"/>
        <v>0</v>
      </c>
      <c r="AM99" s="39">
        <f t="shared" ca="1" si="19"/>
        <v>0</v>
      </c>
      <c r="AN99" s="39">
        <f t="shared" ca="1" si="19"/>
        <v>0</v>
      </c>
      <c r="AO99" s="39">
        <f t="shared" ca="1" si="19"/>
        <v>0</v>
      </c>
      <c r="AP99" s="39">
        <f t="shared" ca="1" si="19"/>
        <v>0</v>
      </c>
      <c r="AQ99" s="39">
        <f t="shared" ca="1" si="19"/>
        <v>0</v>
      </c>
      <c r="AR99" s="39">
        <f t="shared" ca="1" si="19"/>
        <v>0</v>
      </c>
      <c r="AS99" s="39">
        <f t="shared" ca="1" si="19"/>
        <v>0</v>
      </c>
      <c r="AT99" s="39">
        <f t="shared" ca="1" si="19"/>
        <v>0</v>
      </c>
      <c r="AU99" s="39">
        <f t="shared" ca="1" si="19"/>
        <v>0</v>
      </c>
      <c r="AV99" s="39">
        <f t="shared" ca="1" si="19"/>
        <v>0</v>
      </c>
      <c r="AW99" s="64" t="str">
        <f>IF(C99="","",IFERROR(COUNTIFS(LT!$E$7:$E$3006,Funcionários!$C99,LT!$M$7:$M$3006,Funcionários!AW$7)+$BA99,0))</f>
        <v/>
      </c>
      <c r="AX99" s="64" t="str">
        <f>IF(D99="","",IFERROR(COUNTIFS(LT!$E$7:$E$3006,Funcionários!$C99,LT!$M$7:$M$3006,Funcionários!AX$7)+$BA99,0))</f>
        <v/>
      </c>
      <c r="AY99" s="64" t="str">
        <f>IF(E99="","",IFERROR(COUNTIFS(LT!$E$7:$E$3006,Funcionários!$C99,LT!$M$7:$M$3006,Funcionários!AY$7)+$BA99,0))</f>
        <v/>
      </c>
      <c r="AZ99" s="64" t="str">
        <f>IF(F99="","",IFERROR(COUNTIFS(LT!$E$7:$E$3006,Funcionários!$C99,LT!$M$7:$M$3006,Funcionários!AZ$7)+$BA99,0))</f>
        <v/>
      </c>
      <c r="BA99" s="77">
        <v>9.09000000000008E-4</v>
      </c>
      <c r="BB99" s="36"/>
      <c r="BC99" s="36"/>
      <c r="BD99" s="36"/>
      <c r="BE99" s="36"/>
      <c r="BF99" s="36"/>
      <c r="BG99" s="36"/>
      <c r="BH99" s="36"/>
      <c r="BI99" s="36"/>
      <c r="BJ99" s="36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</row>
    <row r="100" spans="3:546" s="31" customFormat="1" ht="35.1" customHeight="1" thickTop="1" thickBot="1" x14ac:dyDescent="0.3">
      <c r="C100" s="46"/>
      <c r="D100" s="46"/>
      <c r="E100" s="46"/>
      <c r="F100" s="120"/>
      <c r="G100" s="120"/>
      <c r="H100" s="120"/>
      <c r="I100" s="120"/>
      <c r="J100" s="120"/>
      <c r="K100" s="120"/>
      <c r="L100" s="120"/>
      <c r="M100" s="76">
        <f t="shared" si="15"/>
        <v>0</v>
      </c>
      <c r="N100" s="39">
        <v>97</v>
      </c>
      <c r="O100" s="36"/>
      <c r="P100" s="39" t="str">
        <f>IF(C100=0,"",IF(AND(F100="Não",#REF!="Não"),5,IF(OR(F100="Não",#REF!="não"),6,7)))</f>
        <v/>
      </c>
      <c r="Q100" s="39">
        <f t="shared" ca="1" si="16"/>
        <v>0</v>
      </c>
      <c r="R100" s="39">
        <f t="shared" ca="1" si="20"/>
        <v>0</v>
      </c>
      <c r="S100" s="39">
        <f t="shared" ca="1" si="20"/>
        <v>0</v>
      </c>
      <c r="T100" s="39">
        <f t="shared" ca="1" si="20"/>
        <v>0</v>
      </c>
      <c r="U100" s="39">
        <f t="shared" ca="1" si="20"/>
        <v>0</v>
      </c>
      <c r="V100" s="39">
        <f t="shared" ca="1" si="20"/>
        <v>0</v>
      </c>
      <c r="W100" s="39">
        <f t="shared" ca="1" si="20"/>
        <v>0</v>
      </c>
      <c r="X100" s="39">
        <f t="shared" ca="1" si="20"/>
        <v>0</v>
      </c>
      <c r="Y100" s="39">
        <f t="shared" ca="1" si="20"/>
        <v>0</v>
      </c>
      <c r="Z100" s="39">
        <f t="shared" ca="1" si="20"/>
        <v>0</v>
      </c>
      <c r="AA100" s="39">
        <f t="shared" ca="1" si="20"/>
        <v>0</v>
      </c>
      <c r="AB100" s="39">
        <f t="shared" ca="1" si="20"/>
        <v>0</v>
      </c>
      <c r="AC100" s="39">
        <f t="shared" ca="1" si="20"/>
        <v>0</v>
      </c>
      <c r="AD100" s="39">
        <f t="shared" ca="1" si="20"/>
        <v>0</v>
      </c>
      <c r="AE100" s="39">
        <f t="shared" ca="1" si="20"/>
        <v>0</v>
      </c>
      <c r="AF100" s="39">
        <f t="shared" ca="1" si="20"/>
        <v>0</v>
      </c>
      <c r="AG100" s="39">
        <f t="shared" ca="1" si="20"/>
        <v>0</v>
      </c>
      <c r="AH100" s="39">
        <f t="shared" ca="1" si="19"/>
        <v>0</v>
      </c>
      <c r="AI100" s="39">
        <f t="shared" ca="1" si="19"/>
        <v>0</v>
      </c>
      <c r="AJ100" s="39">
        <f t="shared" ca="1" si="19"/>
        <v>0</v>
      </c>
      <c r="AK100" s="39">
        <f t="shared" ca="1" si="19"/>
        <v>0</v>
      </c>
      <c r="AL100" s="39">
        <f t="shared" ca="1" si="19"/>
        <v>0</v>
      </c>
      <c r="AM100" s="39">
        <f t="shared" ca="1" si="19"/>
        <v>0</v>
      </c>
      <c r="AN100" s="39">
        <f t="shared" ca="1" si="19"/>
        <v>0</v>
      </c>
      <c r="AO100" s="39">
        <f t="shared" ca="1" si="19"/>
        <v>0</v>
      </c>
      <c r="AP100" s="39">
        <f t="shared" ca="1" si="19"/>
        <v>0</v>
      </c>
      <c r="AQ100" s="39">
        <f t="shared" ca="1" si="19"/>
        <v>0</v>
      </c>
      <c r="AR100" s="39">
        <f t="shared" ca="1" si="19"/>
        <v>0</v>
      </c>
      <c r="AS100" s="39">
        <f t="shared" ca="1" si="19"/>
        <v>0</v>
      </c>
      <c r="AT100" s="39">
        <f t="shared" ca="1" si="19"/>
        <v>0</v>
      </c>
      <c r="AU100" s="39">
        <f t="shared" ca="1" si="19"/>
        <v>0</v>
      </c>
      <c r="AV100" s="39">
        <f t="shared" ca="1" si="19"/>
        <v>0</v>
      </c>
      <c r="AW100" s="64" t="str">
        <f>IF(C100="","",IFERROR(COUNTIFS(LT!$E$7:$E$3006,Funcionários!$C100,LT!$M$7:$M$3006,Funcionários!AW$7)+$BA100,0))</f>
        <v/>
      </c>
      <c r="AX100" s="64" t="str">
        <f>IF(D100="","",IFERROR(COUNTIFS(LT!$E$7:$E$3006,Funcionários!$C100,LT!$M$7:$M$3006,Funcionários!AX$7)+$BA100,0))</f>
        <v/>
      </c>
      <c r="AY100" s="64" t="str">
        <f>IF(E100="","",IFERROR(COUNTIFS(LT!$E$7:$E$3006,Funcionários!$C100,LT!$M$7:$M$3006,Funcionários!AY$7)+$BA100,0))</f>
        <v/>
      </c>
      <c r="AZ100" s="64" t="str">
        <f>IF(F100="","",IFERROR(COUNTIFS(LT!$E$7:$E$3006,Funcionários!$C100,LT!$M$7:$M$3006,Funcionários!AZ$7)+$BA100,0))</f>
        <v/>
      </c>
      <c r="BA100" s="77">
        <v>9.0800000000000798E-4</v>
      </c>
      <c r="BB100" s="36"/>
      <c r="BC100" s="36"/>
      <c r="BD100" s="36"/>
      <c r="BE100" s="36"/>
      <c r="BF100" s="36"/>
      <c r="BG100" s="36"/>
      <c r="BH100" s="36"/>
      <c r="BI100" s="36"/>
      <c r="BJ100" s="36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</row>
    <row r="101" spans="3:546" s="31" customFormat="1" ht="35.1" customHeight="1" thickTop="1" thickBot="1" x14ac:dyDescent="0.3">
      <c r="C101" s="46"/>
      <c r="D101" s="46"/>
      <c r="E101" s="46"/>
      <c r="F101" s="120"/>
      <c r="G101" s="120"/>
      <c r="H101" s="120"/>
      <c r="I101" s="120"/>
      <c r="J101" s="120"/>
      <c r="K101" s="120"/>
      <c r="L101" s="120"/>
      <c r="M101" s="76">
        <f t="shared" si="15"/>
        <v>0</v>
      </c>
      <c r="N101" s="39">
        <v>98</v>
      </c>
      <c r="O101" s="36"/>
      <c r="P101" s="39" t="str">
        <f>IF(C101=0,"",IF(AND(F101="Não",#REF!="Não"),5,IF(OR(F101="Não",#REF!="não"),6,7)))</f>
        <v/>
      </c>
      <c r="Q101" s="39">
        <f t="shared" ca="1" si="16"/>
        <v>0</v>
      </c>
      <c r="R101" s="39">
        <f t="shared" ca="1" si="20"/>
        <v>0</v>
      </c>
      <c r="S101" s="39">
        <f t="shared" ca="1" si="20"/>
        <v>0</v>
      </c>
      <c r="T101" s="39">
        <f t="shared" ca="1" si="20"/>
        <v>0</v>
      </c>
      <c r="U101" s="39">
        <f t="shared" ca="1" si="20"/>
        <v>0</v>
      </c>
      <c r="V101" s="39">
        <f t="shared" ca="1" si="20"/>
        <v>0</v>
      </c>
      <c r="W101" s="39">
        <f t="shared" ca="1" si="20"/>
        <v>0</v>
      </c>
      <c r="X101" s="39">
        <f t="shared" ca="1" si="20"/>
        <v>0</v>
      </c>
      <c r="Y101" s="39">
        <f t="shared" ca="1" si="20"/>
        <v>0</v>
      </c>
      <c r="Z101" s="39">
        <f t="shared" ca="1" si="20"/>
        <v>0</v>
      </c>
      <c r="AA101" s="39">
        <f t="shared" ca="1" si="20"/>
        <v>0</v>
      </c>
      <c r="AB101" s="39">
        <f t="shared" ca="1" si="20"/>
        <v>0</v>
      </c>
      <c r="AC101" s="39">
        <f t="shared" ca="1" si="20"/>
        <v>0</v>
      </c>
      <c r="AD101" s="39">
        <f t="shared" ca="1" si="20"/>
        <v>0</v>
      </c>
      <c r="AE101" s="39">
        <f t="shared" ca="1" si="20"/>
        <v>0</v>
      </c>
      <c r="AF101" s="39">
        <f t="shared" ca="1" si="20"/>
        <v>0</v>
      </c>
      <c r="AG101" s="39">
        <f t="shared" ca="1" si="20"/>
        <v>0</v>
      </c>
      <c r="AH101" s="39">
        <f t="shared" ca="1" si="19"/>
        <v>0</v>
      </c>
      <c r="AI101" s="39">
        <f t="shared" ca="1" si="19"/>
        <v>0</v>
      </c>
      <c r="AJ101" s="39">
        <f t="shared" ca="1" si="19"/>
        <v>0</v>
      </c>
      <c r="AK101" s="39">
        <f t="shared" ca="1" si="19"/>
        <v>0</v>
      </c>
      <c r="AL101" s="39">
        <f t="shared" ca="1" si="19"/>
        <v>0</v>
      </c>
      <c r="AM101" s="39">
        <f t="shared" ca="1" si="19"/>
        <v>0</v>
      </c>
      <c r="AN101" s="39">
        <f t="shared" ca="1" si="19"/>
        <v>0</v>
      </c>
      <c r="AO101" s="39">
        <f t="shared" ca="1" si="19"/>
        <v>0</v>
      </c>
      <c r="AP101" s="39">
        <f t="shared" ca="1" si="19"/>
        <v>0</v>
      </c>
      <c r="AQ101" s="39">
        <f t="shared" ca="1" si="19"/>
        <v>0</v>
      </c>
      <c r="AR101" s="39">
        <f t="shared" ca="1" si="19"/>
        <v>0</v>
      </c>
      <c r="AS101" s="39">
        <f t="shared" ca="1" si="19"/>
        <v>0</v>
      </c>
      <c r="AT101" s="39">
        <f t="shared" ca="1" si="19"/>
        <v>0</v>
      </c>
      <c r="AU101" s="39">
        <f t="shared" ca="1" si="19"/>
        <v>0</v>
      </c>
      <c r="AV101" s="39">
        <f t="shared" ca="1" si="19"/>
        <v>0</v>
      </c>
      <c r="AW101" s="64" t="str">
        <f>IF(C101="","",IFERROR(COUNTIFS(LT!$E$7:$E$3006,Funcionários!$C101,LT!$M$7:$M$3006,Funcionários!AW$7)+$BA101,0))</f>
        <v/>
      </c>
      <c r="AX101" s="64" t="str">
        <f>IF(D101="","",IFERROR(COUNTIFS(LT!$E$7:$E$3006,Funcionários!$C101,LT!$M$7:$M$3006,Funcionários!AX$7)+$BA101,0))</f>
        <v/>
      </c>
      <c r="AY101" s="64" t="str">
        <f>IF(E101="","",IFERROR(COUNTIFS(LT!$E$7:$E$3006,Funcionários!$C101,LT!$M$7:$M$3006,Funcionários!AY$7)+$BA101,0))</f>
        <v/>
      </c>
      <c r="AZ101" s="64" t="str">
        <f>IF(F101="","",IFERROR(COUNTIFS(LT!$E$7:$E$3006,Funcionários!$C101,LT!$M$7:$M$3006,Funcionários!AZ$7)+$BA101,0))</f>
        <v/>
      </c>
      <c r="BA101" s="77">
        <v>9.0700000000000795E-4</v>
      </c>
      <c r="BB101" s="36"/>
      <c r="BC101" s="36"/>
      <c r="BD101" s="36"/>
      <c r="BE101" s="36"/>
      <c r="BF101" s="36"/>
      <c r="BG101" s="36"/>
      <c r="BH101" s="36"/>
      <c r="BI101" s="36"/>
      <c r="BJ101" s="36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</row>
    <row r="102" spans="3:546" ht="35.1" customHeight="1" thickTop="1" thickBot="1" x14ac:dyDescent="0.3">
      <c r="C102" s="46"/>
      <c r="D102" s="46"/>
      <c r="E102" s="46"/>
      <c r="F102" s="120"/>
      <c r="G102" s="120"/>
      <c r="H102" s="120"/>
      <c r="I102" s="120"/>
      <c r="J102" s="120"/>
      <c r="K102" s="120"/>
      <c r="L102" s="120"/>
      <c r="M102" s="76">
        <f t="shared" si="15"/>
        <v>0</v>
      </c>
      <c r="N102" s="39">
        <v>99</v>
      </c>
      <c r="P102" s="39" t="str">
        <f>IF(C102=0,"",IF(AND(F102="Não",#REF!="Não"),5,IF(OR(F102="Não",#REF!="não"),6,7)))</f>
        <v/>
      </c>
      <c r="Q102" s="39">
        <f t="shared" ca="1" si="16"/>
        <v>0</v>
      </c>
      <c r="R102" s="39">
        <f t="shared" ca="1" si="20"/>
        <v>0</v>
      </c>
      <c r="S102" s="39">
        <f t="shared" ca="1" si="20"/>
        <v>0</v>
      </c>
      <c r="T102" s="39">
        <f t="shared" ca="1" si="20"/>
        <v>0</v>
      </c>
      <c r="U102" s="39">
        <f t="shared" ca="1" si="20"/>
        <v>0</v>
      </c>
      <c r="V102" s="39">
        <f t="shared" ca="1" si="20"/>
        <v>0</v>
      </c>
      <c r="W102" s="39">
        <f t="shared" ca="1" si="20"/>
        <v>0</v>
      </c>
      <c r="X102" s="39">
        <f t="shared" ca="1" si="20"/>
        <v>0</v>
      </c>
      <c r="Y102" s="39">
        <f t="shared" ca="1" si="20"/>
        <v>0</v>
      </c>
      <c r="Z102" s="39">
        <f t="shared" ca="1" si="20"/>
        <v>0</v>
      </c>
      <c r="AA102" s="39">
        <f t="shared" ca="1" si="20"/>
        <v>0</v>
      </c>
      <c r="AB102" s="39">
        <f t="shared" ca="1" si="20"/>
        <v>0</v>
      </c>
      <c r="AC102" s="39">
        <f t="shared" ca="1" si="20"/>
        <v>0</v>
      </c>
      <c r="AD102" s="39">
        <f t="shared" ca="1" si="20"/>
        <v>0</v>
      </c>
      <c r="AE102" s="39">
        <f t="shared" ca="1" si="20"/>
        <v>0</v>
      </c>
      <c r="AF102" s="39">
        <f t="shared" ca="1" si="20"/>
        <v>0</v>
      </c>
      <c r="AG102" s="39">
        <f t="shared" ca="1" si="20"/>
        <v>0</v>
      </c>
      <c r="AH102" s="39">
        <f t="shared" ca="1" si="19"/>
        <v>0</v>
      </c>
      <c r="AI102" s="39">
        <f t="shared" ca="1" si="19"/>
        <v>0</v>
      </c>
      <c r="AJ102" s="39">
        <f t="shared" ca="1" si="19"/>
        <v>0</v>
      </c>
      <c r="AK102" s="39">
        <f t="shared" ca="1" si="19"/>
        <v>0</v>
      </c>
      <c r="AL102" s="39">
        <f t="shared" ca="1" si="19"/>
        <v>0</v>
      </c>
      <c r="AM102" s="39">
        <f t="shared" ca="1" si="19"/>
        <v>0</v>
      </c>
      <c r="AN102" s="39">
        <f t="shared" ca="1" si="19"/>
        <v>0</v>
      </c>
      <c r="AO102" s="39">
        <f t="shared" ca="1" si="19"/>
        <v>0</v>
      </c>
      <c r="AP102" s="39">
        <f t="shared" ca="1" si="19"/>
        <v>0</v>
      </c>
      <c r="AQ102" s="39">
        <f t="shared" ca="1" si="19"/>
        <v>0</v>
      </c>
      <c r="AR102" s="39">
        <f t="shared" ca="1" si="19"/>
        <v>0</v>
      </c>
      <c r="AS102" s="39">
        <f t="shared" ca="1" si="19"/>
        <v>0</v>
      </c>
      <c r="AT102" s="39">
        <f t="shared" ca="1" si="19"/>
        <v>0</v>
      </c>
      <c r="AU102" s="39">
        <f t="shared" ca="1" si="19"/>
        <v>0</v>
      </c>
      <c r="AV102" s="39">
        <f t="shared" ca="1" si="19"/>
        <v>0</v>
      </c>
      <c r="AW102" s="64" t="str">
        <f>IF(C102="","",IFERROR(COUNTIFS(LT!$E$7:$E$3006,Funcionários!$C102,LT!$M$7:$M$3006,Funcionários!AW$7)+$BA102,0))</f>
        <v/>
      </c>
      <c r="AX102" s="64" t="str">
        <f>IF(D102="","",IFERROR(COUNTIFS(LT!$E$7:$E$3006,Funcionários!$C102,LT!$M$7:$M$3006,Funcionários!AX$7)+$BA102,0))</f>
        <v/>
      </c>
      <c r="AY102" s="64" t="str">
        <f>IF(E102="","",IFERROR(COUNTIFS(LT!$E$7:$E$3006,Funcionários!$C102,LT!$M$7:$M$3006,Funcionários!AY$7)+$BA102,0))</f>
        <v/>
      </c>
      <c r="AZ102" s="64" t="str">
        <f>IF(F102="","",IFERROR(COUNTIFS(LT!$E$7:$E$3006,Funcionários!$C102,LT!$M$7:$M$3006,Funcionários!AZ$7)+$BA102,0))</f>
        <v/>
      </c>
      <c r="BA102" s="77">
        <v>9.0600000000000804E-4</v>
      </c>
    </row>
    <row r="103" spans="3:546" ht="35.1" customHeight="1" thickTop="1" thickBot="1" x14ac:dyDescent="0.3">
      <c r="C103" s="46"/>
      <c r="D103" s="46"/>
      <c r="E103" s="46"/>
      <c r="F103" s="120"/>
      <c r="G103" s="120"/>
      <c r="H103" s="120"/>
      <c r="I103" s="120"/>
      <c r="J103" s="120"/>
      <c r="K103" s="120"/>
      <c r="L103" s="120"/>
      <c r="M103" s="76">
        <f t="shared" si="15"/>
        <v>0</v>
      </c>
      <c r="N103" s="39">
        <v>100</v>
      </c>
      <c r="P103" s="39" t="str">
        <f>IF(C103=0,"",IF(AND(F103="Não",#REF!="Não"),5,IF(OR(F103="Não",#REF!="não"),6,7)))</f>
        <v/>
      </c>
      <c r="Q103" s="39">
        <f t="shared" ca="1" si="16"/>
        <v>0</v>
      </c>
      <c r="R103" s="39">
        <f t="shared" ca="1" si="20"/>
        <v>0</v>
      </c>
      <c r="S103" s="39">
        <f t="shared" ca="1" si="20"/>
        <v>0</v>
      </c>
      <c r="T103" s="39">
        <f t="shared" ca="1" si="20"/>
        <v>0</v>
      </c>
      <c r="U103" s="39">
        <f t="shared" ca="1" si="20"/>
        <v>0</v>
      </c>
      <c r="V103" s="39">
        <f t="shared" ca="1" si="20"/>
        <v>0</v>
      </c>
      <c r="W103" s="39">
        <f t="shared" ca="1" si="20"/>
        <v>0</v>
      </c>
      <c r="X103" s="39">
        <f t="shared" ca="1" si="20"/>
        <v>0</v>
      </c>
      <c r="Y103" s="39">
        <f t="shared" ca="1" si="20"/>
        <v>0</v>
      </c>
      <c r="Z103" s="39">
        <f t="shared" ca="1" si="20"/>
        <v>0</v>
      </c>
      <c r="AA103" s="39">
        <f t="shared" ca="1" si="20"/>
        <v>0</v>
      </c>
      <c r="AB103" s="39">
        <f t="shared" ca="1" si="20"/>
        <v>0</v>
      </c>
      <c r="AC103" s="39">
        <f t="shared" ca="1" si="20"/>
        <v>0</v>
      </c>
      <c r="AD103" s="39">
        <f t="shared" ca="1" si="20"/>
        <v>0</v>
      </c>
      <c r="AE103" s="39">
        <f t="shared" ca="1" si="20"/>
        <v>0</v>
      </c>
      <c r="AF103" s="39">
        <f t="shared" ca="1" si="20"/>
        <v>0</v>
      </c>
      <c r="AG103" s="39">
        <f t="shared" ca="1" si="20"/>
        <v>0</v>
      </c>
      <c r="AH103" s="39">
        <f t="shared" ca="1" si="19"/>
        <v>0</v>
      </c>
      <c r="AI103" s="39">
        <f t="shared" ca="1" si="19"/>
        <v>0</v>
      </c>
      <c r="AJ103" s="39">
        <f t="shared" ca="1" si="19"/>
        <v>0</v>
      </c>
      <c r="AK103" s="39">
        <f t="shared" ca="1" si="19"/>
        <v>0</v>
      </c>
      <c r="AL103" s="39">
        <f t="shared" ca="1" si="19"/>
        <v>0</v>
      </c>
      <c r="AM103" s="39">
        <f t="shared" ca="1" si="19"/>
        <v>0</v>
      </c>
      <c r="AN103" s="39">
        <f t="shared" ca="1" si="19"/>
        <v>0</v>
      </c>
      <c r="AO103" s="39">
        <f t="shared" ca="1" si="19"/>
        <v>0</v>
      </c>
      <c r="AP103" s="39">
        <f t="shared" ca="1" si="19"/>
        <v>0</v>
      </c>
      <c r="AQ103" s="39">
        <f t="shared" ca="1" si="19"/>
        <v>0</v>
      </c>
      <c r="AR103" s="39">
        <f t="shared" ca="1" si="19"/>
        <v>0</v>
      </c>
      <c r="AS103" s="39">
        <f t="shared" ca="1" si="19"/>
        <v>0</v>
      </c>
      <c r="AT103" s="39">
        <f t="shared" ca="1" si="19"/>
        <v>0</v>
      </c>
      <c r="AU103" s="39">
        <f t="shared" ca="1" si="19"/>
        <v>0</v>
      </c>
      <c r="AV103" s="39">
        <f t="shared" ca="1" si="19"/>
        <v>0</v>
      </c>
      <c r="AW103" s="64" t="str">
        <f>IF(C103="","",IFERROR(COUNTIFS(LT!$E$7:$E$3006,Funcionários!$C103,LT!$M$7:$M$3006,Funcionários!AW$7)+$BA103,0))</f>
        <v/>
      </c>
      <c r="AX103" s="64" t="str">
        <f>IF(D103="","",IFERROR(COUNTIFS(LT!$E$7:$E$3006,Funcionários!$C103,LT!$M$7:$M$3006,Funcionários!AX$7)+$BA103,0))</f>
        <v/>
      </c>
      <c r="AY103" s="64" t="str">
        <f>IF(E103="","",IFERROR(COUNTIFS(LT!$E$7:$E$3006,Funcionários!$C103,LT!$M$7:$M$3006,Funcionários!AY$7)+$BA103,0))</f>
        <v/>
      </c>
      <c r="AZ103" s="64" t="str">
        <f>IF(F103="","",IFERROR(COUNTIFS(LT!$E$7:$E$3006,Funcionários!$C103,LT!$M$7:$M$3006,Funcionários!AZ$7)+$BA103,0))</f>
        <v/>
      </c>
      <c r="BA103" s="77">
        <v>9.0500000000000801E-4</v>
      </c>
    </row>
    <row r="104" spans="3:546" ht="35.1" customHeight="1" thickTop="1" thickBot="1" x14ac:dyDescent="0.3">
      <c r="C104" s="46"/>
      <c r="D104" s="46"/>
      <c r="E104" s="46"/>
      <c r="F104" s="120"/>
      <c r="G104" s="120"/>
      <c r="H104" s="120"/>
      <c r="I104" s="120"/>
      <c r="J104" s="120"/>
      <c r="K104" s="120"/>
      <c r="L104" s="120"/>
      <c r="M104" s="76">
        <f t="shared" si="15"/>
        <v>0</v>
      </c>
      <c r="N104" s="39">
        <v>101</v>
      </c>
      <c r="P104" s="39" t="str">
        <f>IF(C104=0,"",IF(AND(F104="Não",#REF!="Não"),5,IF(OR(F104="Não",#REF!="não"),6,7)))</f>
        <v/>
      </c>
      <c r="Q104" s="39">
        <f t="shared" ca="1" si="16"/>
        <v>0</v>
      </c>
      <c r="R104" s="39">
        <f t="shared" ca="1" si="20"/>
        <v>0</v>
      </c>
      <c r="S104" s="39">
        <f t="shared" ca="1" si="20"/>
        <v>0</v>
      </c>
      <c r="T104" s="39">
        <f t="shared" ca="1" si="20"/>
        <v>0</v>
      </c>
      <c r="U104" s="39">
        <f t="shared" ca="1" si="20"/>
        <v>0</v>
      </c>
      <c r="V104" s="39">
        <f t="shared" ca="1" si="20"/>
        <v>0</v>
      </c>
      <c r="W104" s="39">
        <f t="shared" ca="1" si="20"/>
        <v>0</v>
      </c>
      <c r="X104" s="39">
        <f t="shared" ca="1" si="20"/>
        <v>0</v>
      </c>
      <c r="Y104" s="39">
        <f t="shared" ca="1" si="20"/>
        <v>0</v>
      </c>
      <c r="Z104" s="39">
        <f t="shared" ca="1" si="20"/>
        <v>0</v>
      </c>
      <c r="AA104" s="39">
        <f t="shared" ca="1" si="20"/>
        <v>0</v>
      </c>
      <c r="AB104" s="39">
        <f t="shared" ca="1" si="20"/>
        <v>0</v>
      </c>
      <c r="AC104" s="39">
        <f t="shared" ca="1" si="20"/>
        <v>0</v>
      </c>
      <c r="AD104" s="39">
        <f t="shared" ca="1" si="20"/>
        <v>0</v>
      </c>
      <c r="AE104" s="39">
        <f t="shared" ca="1" si="20"/>
        <v>0</v>
      </c>
      <c r="AF104" s="39">
        <f t="shared" ca="1" si="20"/>
        <v>0</v>
      </c>
      <c r="AG104" s="39">
        <f t="shared" ca="1" si="20"/>
        <v>0</v>
      </c>
      <c r="AH104" s="39">
        <f t="shared" ca="1" si="19"/>
        <v>0</v>
      </c>
      <c r="AI104" s="39">
        <f t="shared" ca="1" si="19"/>
        <v>0</v>
      </c>
      <c r="AJ104" s="39">
        <f t="shared" ca="1" si="19"/>
        <v>0</v>
      </c>
      <c r="AK104" s="39">
        <f t="shared" ca="1" si="19"/>
        <v>0</v>
      </c>
      <c r="AL104" s="39">
        <f t="shared" ca="1" si="19"/>
        <v>0</v>
      </c>
      <c r="AM104" s="39">
        <f t="shared" ca="1" si="19"/>
        <v>0</v>
      </c>
      <c r="AN104" s="39">
        <f t="shared" ca="1" si="19"/>
        <v>0</v>
      </c>
      <c r="AO104" s="39">
        <f t="shared" ca="1" si="19"/>
        <v>0</v>
      </c>
      <c r="AP104" s="39">
        <f t="shared" ca="1" si="19"/>
        <v>0</v>
      </c>
      <c r="AQ104" s="39">
        <f t="shared" ca="1" si="19"/>
        <v>0</v>
      </c>
      <c r="AR104" s="39">
        <f t="shared" ca="1" si="19"/>
        <v>0</v>
      </c>
      <c r="AS104" s="39">
        <f t="shared" ca="1" si="19"/>
        <v>0</v>
      </c>
      <c r="AT104" s="39">
        <f t="shared" ca="1" si="19"/>
        <v>0</v>
      </c>
      <c r="AU104" s="39">
        <f t="shared" ca="1" si="19"/>
        <v>0</v>
      </c>
      <c r="AV104" s="39">
        <f t="shared" ca="1" si="19"/>
        <v>0</v>
      </c>
      <c r="AW104" s="64" t="str">
        <f>IF(C104="","",IFERROR(COUNTIFS(LT!$E$7:$E$3006,Funcionários!$C104,LT!$M$7:$M$3006,Funcionários!AW$7)+$BA104,0))</f>
        <v/>
      </c>
      <c r="AX104" s="64" t="str">
        <f>IF(D104="","",IFERROR(COUNTIFS(LT!$E$7:$E$3006,Funcionários!$C104,LT!$M$7:$M$3006,Funcionários!AX$7)+$BA104,0))</f>
        <v/>
      </c>
      <c r="AY104" s="64" t="str">
        <f>IF(E104="","",IFERROR(COUNTIFS(LT!$E$7:$E$3006,Funcionários!$C104,LT!$M$7:$M$3006,Funcionários!AY$7)+$BA104,0))</f>
        <v/>
      </c>
      <c r="AZ104" s="64" t="str">
        <f>IF(F104="","",IFERROR(COUNTIFS(LT!$E$7:$E$3006,Funcionários!$C104,LT!$M$7:$M$3006,Funcionários!AZ$7)+$BA104,0))</f>
        <v/>
      </c>
      <c r="BA104" s="77">
        <v>9.0400000000000799E-4</v>
      </c>
    </row>
    <row r="105" spans="3:546" ht="35.1" customHeight="1" thickTop="1" thickBot="1" x14ac:dyDescent="0.3">
      <c r="C105" s="46"/>
      <c r="D105" s="46"/>
      <c r="E105" s="46"/>
      <c r="F105" s="120"/>
      <c r="G105" s="120"/>
      <c r="H105" s="120"/>
      <c r="I105" s="120"/>
      <c r="J105" s="120"/>
      <c r="K105" s="120"/>
      <c r="L105" s="120"/>
      <c r="M105" s="76">
        <f t="shared" si="15"/>
        <v>0</v>
      </c>
      <c r="N105" s="39">
        <v>102</v>
      </c>
      <c r="P105" s="39" t="str">
        <f>IF(C105=0,"",IF(AND(F105="Não",#REF!="Não"),5,IF(OR(F105="Não",#REF!="não"),6,7)))</f>
        <v/>
      </c>
      <c r="Q105" s="39">
        <f t="shared" ca="1" si="16"/>
        <v>0</v>
      </c>
      <c r="R105" s="39">
        <f t="shared" ca="1" si="20"/>
        <v>0</v>
      </c>
      <c r="S105" s="39">
        <f t="shared" ca="1" si="20"/>
        <v>0</v>
      </c>
      <c r="T105" s="39">
        <f t="shared" ca="1" si="20"/>
        <v>0</v>
      </c>
      <c r="U105" s="39">
        <f t="shared" ca="1" si="20"/>
        <v>0</v>
      </c>
      <c r="V105" s="39">
        <f t="shared" ca="1" si="20"/>
        <v>0</v>
      </c>
      <c r="W105" s="39">
        <f t="shared" ca="1" si="20"/>
        <v>0</v>
      </c>
      <c r="X105" s="39">
        <f t="shared" ca="1" si="20"/>
        <v>0</v>
      </c>
      <c r="Y105" s="39">
        <f t="shared" ca="1" si="20"/>
        <v>0</v>
      </c>
      <c r="Z105" s="39">
        <f t="shared" ca="1" si="20"/>
        <v>0</v>
      </c>
      <c r="AA105" s="39">
        <f t="shared" ca="1" si="20"/>
        <v>0</v>
      </c>
      <c r="AB105" s="39">
        <f t="shared" ca="1" si="20"/>
        <v>0</v>
      </c>
      <c r="AC105" s="39">
        <f t="shared" ca="1" si="20"/>
        <v>0</v>
      </c>
      <c r="AD105" s="39">
        <f t="shared" ca="1" si="20"/>
        <v>0</v>
      </c>
      <c r="AE105" s="39">
        <f t="shared" ca="1" si="20"/>
        <v>0</v>
      </c>
      <c r="AF105" s="39">
        <f t="shared" ca="1" si="20"/>
        <v>0</v>
      </c>
      <c r="AG105" s="39">
        <f t="shared" ref="AG105:AV120" ca="1" si="21">IF(ISERR(AG$5),0,IFERROR(HLOOKUP(AG$7,$F$4:$L$207,$N105,FALSE),0))</f>
        <v>0</v>
      </c>
      <c r="AH105" s="39">
        <f t="shared" ca="1" si="21"/>
        <v>0</v>
      </c>
      <c r="AI105" s="39">
        <f t="shared" ca="1" si="21"/>
        <v>0</v>
      </c>
      <c r="AJ105" s="39">
        <f t="shared" ca="1" si="21"/>
        <v>0</v>
      </c>
      <c r="AK105" s="39">
        <f t="shared" ca="1" si="21"/>
        <v>0</v>
      </c>
      <c r="AL105" s="39">
        <f t="shared" ca="1" si="21"/>
        <v>0</v>
      </c>
      <c r="AM105" s="39">
        <f t="shared" ca="1" si="21"/>
        <v>0</v>
      </c>
      <c r="AN105" s="39">
        <f t="shared" ca="1" si="21"/>
        <v>0</v>
      </c>
      <c r="AO105" s="39">
        <f t="shared" ca="1" si="21"/>
        <v>0</v>
      </c>
      <c r="AP105" s="39">
        <f t="shared" ca="1" si="21"/>
        <v>0</v>
      </c>
      <c r="AQ105" s="39">
        <f t="shared" ca="1" si="21"/>
        <v>0</v>
      </c>
      <c r="AR105" s="39">
        <f t="shared" ca="1" si="21"/>
        <v>0</v>
      </c>
      <c r="AS105" s="39">
        <f t="shared" ca="1" si="21"/>
        <v>0</v>
      </c>
      <c r="AT105" s="39">
        <f t="shared" ca="1" si="21"/>
        <v>0</v>
      </c>
      <c r="AU105" s="39">
        <f t="shared" ca="1" si="21"/>
        <v>0</v>
      </c>
      <c r="AV105" s="39">
        <f t="shared" ca="1" si="21"/>
        <v>0</v>
      </c>
      <c r="AW105" s="64" t="str">
        <f>IF(C105="","",IFERROR(COUNTIFS(LT!$E$7:$E$3006,Funcionários!$C105,LT!$M$7:$M$3006,Funcionários!AW$7)+$BA105,0))</f>
        <v/>
      </c>
      <c r="AX105" s="64" t="str">
        <f>IF(D105="","",IFERROR(COUNTIFS(LT!$E$7:$E$3006,Funcionários!$C105,LT!$M$7:$M$3006,Funcionários!AX$7)+$BA105,0))</f>
        <v/>
      </c>
      <c r="AY105" s="64" t="str">
        <f>IF(E105="","",IFERROR(COUNTIFS(LT!$E$7:$E$3006,Funcionários!$C105,LT!$M$7:$M$3006,Funcionários!AY$7)+$BA105,0))</f>
        <v/>
      </c>
      <c r="AZ105" s="64" t="str">
        <f>IF(F105="","",IFERROR(COUNTIFS(LT!$E$7:$E$3006,Funcionários!$C105,LT!$M$7:$M$3006,Funcionários!AZ$7)+$BA105,0))</f>
        <v/>
      </c>
      <c r="BA105" s="77">
        <v>9.0300000000000796E-4</v>
      </c>
    </row>
    <row r="106" spans="3:546" ht="35.1" customHeight="1" thickTop="1" thickBot="1" x14ac:dyDescent="0.3">
      <c r="C106" s="46"/>
      <c r="D106" s="46"/>
      <c r="E106" s="46"/>
      <c r="F106" s="120"/>
      <c r="G106" s="120"/>
      <c r="H106" s="120"/>
      <c r="I106" s="120"/>
      <c r="J106" s="120"/>
      <c r="K106" s="120"/>
      <c r="L106" s="120"/>
      <c r="M106" s="76">
        <f t="shared" si="15"/>
        <v>0</v>
      </c>
      <c r="N106" s="39">
        <v>103</v>
      </c>
      <c r="P106" s="39" t="str">
        <f>IF(C106=0,"",IF(AND(F106="Não",#REF!="Não"),5,IF(OR(F106="Não",#REF!="não"),6,7)))</f>
        <v/>
      </c>
      <c r="Q106" s="39">
        <f t="shared" ca="1" si="16"/>
        <v>0</v>
      </c>
      <c r="R106" s="39">
        <f t="shared" ref="R106:AG121" ca="1" si="22">IF(ISERR(R$5),0,IFERROR(HLOOKUP(R$7,$F$4:$L$207,$N106,FALSE),0))</f>
        <v>0</v>
      </c>
      <c r="S106" s="39">
        <f t="shared" ca="1" si="22"/>
        <v>0</v>
      </c>
      <c r="T106" s="39">
        <f t="shared" ca="1" si="22"/>
        <v>0</v>
      </c>
      <c r="U106" s="39">
        <f t="shared" ca="1" si="22"/>
        <v>0</v>
      </c>
      <c r="V106" s="39">
        <f t="shared" ca="1" si="22"/>
        <v>0</v>
      </c>
      <c r="W106" s="39">
        <f t="shared" ca="1" si="22"/>
        <v>0</v>
      </c>
      <c r="X106" s="39">
        <f t="shared" ca="1" si="22"/>
        <v>0</v>
      </c>
      <c r="Y106" s="39">
        <f t="shared" ca="1" si="22"/>
        <v>0</v>
      </c>
      <c r="Z106" s="39">
        <f t="shared" ca="1" si="22"/>
        <v>0</v>
      </c>
      <c r="AA106" s="39">
        <f t="shared" ca="1" si="22"/>
        <v>0</v>
      </c>
      <c r="AB106" s="39">
        <f t="shared" ca="1" si="22"/>
        <v>0</v>
      </c>
      <c r="AC106" s="39">
        <f t="shared" ca="1" si="22"/>
        <v>0</v>
      </c>
      <c r="AD106" s="39">
        <f t="shared" ca="1" si="22"/>
        <v>0</v>
      </c>
      <c r="AE106" s="39">
        <f t="shared" ca="1" si="22"/>
        <v>0</v>
      </c>
      <c r="AF106" s="39">
        <f t="shared" ca="1" si="22"/>
        <v>0</v>
      </c>
      <c r="AG106" s="39">
        <f t="shared" ca="1" si="22"/>
        <v>0</v>
      </c>
      <c r="AH106" s="39">
        <f t="shared" ca="1" si="21"/>
        <v>0</v>
      </c>
      <c r="AI106" s="39">
        <f t="shared" ca="1" si="21"/>
        <v>0</v>
      </c>
      <c r="AJ106" s="39">
        <f t="shared" ca="1" si="21"/>
        <v>0</v>
      </c>
      <c r="AK106" s="39">
        <f t="shared" ca="1" si="21"/>
        <v>0</v>
      </c>
      <c r="AL106" s="39">
        <f t="shared" ca="1" si="21"/>
        <v>0</v>
      </c>
      <c r="AM106" s="39">
        <f t="shared" ca="1" si="21"/>
        <v>0</v>
      </c>
      <c r="AN106" s="39">
        <f t="shared" ca="1" si="21"/>
        <v>0</v>
      </c>
      <c r="AO106" s="39">
        <f t="shared" ca="1" si="21"/>
        <v>0</v>
      </c>
      <c r="AP106" s="39">
        <f t="shared" ca="1" si="21"/>
        <v>0</v>
      </c>
      <c r="AQ106" s="39">
        <f t="shared" ca="1" si="21"/>
        <v>0</v>
      </c>
      <c r="AR106" s="39">
        <f t="shared" ca="1" si="21"/>
        <v>0</v>
      </c>
      <c r="AS106" s="39">
        <f t="shared" ca="1" si="21"/>
        <v>0</v>
      </c>
      <c r="AT106" s="39">
        <f t="shared" ca="1" si="21"/>
        <v>0</v>
      </c>
      <c r="AU106" s="39">
        <f t="shared" ca="1" si="21"/>
        <v>0</v>
      </c>
      <c r="AV106" s="39">
        <f t="shared" ca="1" si="21"/>
        <v>0</v>
      </c>
      <c r="AW106" s="64" t="str">
        <f>IF(C106="","",IFERROR(COUNTIFS(LT!$E$7:$E$3006,Funcionários!$C106,LT!$M$7:$M$3006,Funcionários!AW$7)+$BA106,0))</f>
        <v/>
      </c>
      <c r="AX106" s="64" t="str">
        <f>IF(D106="","",IFERROR(COUNTIFS(LT!$E$7:$E$3006,Funcionários!$C106,LT!$M$7:$M$3006,Funcionários!AX$7)+$BA106,0))</f>
        <v/>
      </c>
      <c r="AY106" s="64" t="str">
        <f>IF(E106="","",IFERROR(COUNTIFS(LT!$E$7:$E$3006,Funcionários!$C106,LT!$M$7:$M$3006,Funcionários!AY$7)+$BA106,0))</f>
        <v/>
      </c>
      <c r="AZ106" s="64" t="str">
        <f>IF(F106="","",IFERROR(COUNTIFS(LT!$E$7:$E$3006,Funcionários!$C106,LT!$M$7:$M$3006,Funcionários!AZ$7)+$BA106,0))</f>
        <v/>
      </c>
      <c r="BA106" s="77">
        <v>9.0200000000000805E-4</v>
      </c>
    </row>
    <row r="107" spans="3:546" ht="35.1" customHeight="1" thickTop="1" thickBot="1" x14ac:dyDescent="0.3">
      <c r="C107" s="46"/>
      <c r="D107" s="46"/>
      <c r="E107" s="46"/>
      <c r="F107" s="120"/>
      <c r="G107" s="120"/>
      <c r="H107" s="120"/>
      <c r="I107" s="120"/>
      <c r="J107" s="120"/>
      <c r="K107" s="120"/>
      <c r="L107" s="120"/>
      <c r="M107" s="76">
        <f t="shared" si="15"/>
        <v>0</v>
      </c>
      <c r="N107" s="39">
        <v>104</v>
      </c>
      <c r="P107" s="39" t="str">
        <f>IF(C107=0,"",IF(AND(F107="Não",#REF!="Não"),5,IF(OR(F107="Não",#REF!="não"),6,7)))</f>
        <v/>
      </c>
      <c r="Q107" s="39">
        <f t="shared" ca="1" si="16"/>
        <v>0</v>
      </c>
      <c r="R107" s="39">
        <f t="shared" ca="1" si="22"/>
        <v>0</v>
      </c>
      <c r="S107" s="39">
        <f t="shared" ca="1" si="22"/>
        <v>0</v>
      </c>
      <c r="T107" s="39">
        <f t="shared" ca="1" si="22"/>
        <v>0</v>
      </c>
      <c r="U107" s="39">
        <f t="shared" ca="1" si="22"/>
        <v>0</v>
      </c>
      <c r="V107" s="39">
        <f t="shared" ca="1" si="22"/>
        <v>0</v>
      </c>
      <c r="W107" s="39">
        <f t="shared" ca="1" si="22"/>
        <v>0</v>
      </c>
      <c r="X107" s="39">
        <f t="shared" ca="1" si="22"/>
        <v>0</v>
      </c>
      <c r="Y107" s="39">
        <f t="shared" ca="1" si="22"/>
        <v>0</v>
      </c>
      <c r="Z107" s="39">
        <f t="shared" ca="1" si="22"/>
        <v>0</v>
      </c>
      <c r="AA107" s="39">
        <f t="shared" ca="1" si="22"/>
        <v>0</v>
      </c>
      <c r="AB107" s="39">
        <f t="shared" ca="1" si="22"/>
        <v>0</v>
      </c>
      <c r="AC107" s="39">
        <f t="shared" ca="1" si="22"/>
        <v>0</v>
      </c>
      <c r="AD107" s="39">
        <f t="shared" ca="1" si="22"/>
        <v>0</v>
      </c>
      <c r="AE107" s="39">
        <f t="shared" ca="1" si="22"/>
        <v>0</v>
      </c>
      <c r="AF107" s="39">
        <f t="shared" ca="1" si="22"/>
        <v>0</v>
      </c>
      <c r="AG107" s="39">
        <f t="shared" ca="1" si="22"/>
        <v>0</v>
      </c>
      <c r="AH107" s="39">
        <f t="shared" ca="1" si="21"/>
        <v>0</v>
      </c>
      <c r="AI107" s="39">
        <f t="shared" ca="1" si="21"/>
        <v>0</v>
      </c>
      <c r="AJ107" s="39">
        <f t="shared" ca="1" si="21"/>
        <v>0</v>
      </c>
      <c r="AK107" s="39">
        <f t="shared" ca="1" si="21"/>
        <v>0</v>
      </c>
      <c r="AL107" s="39">
        <f t="shared" ca="1" si="21"/>
        <v>0</v>
      </c>
      <c r="AM107" s="39">
        <f t="shared" ca="1" si="21"/>
        <v>0</v>
      </c>
      <c r="AN107" s="39">
        <f t="shared" ca="1" si="21"/>
        <v>0</v>
      </c>
      <c r="AO107" s="39">
        <f t="shared" ca="1" si="21"/>
        <v>0</v>
      </c>
      <c r="AP107" s="39">
        <f t="shared" ca="1" si="21"/>
        <v>0</v>
      </c>
      <c r="AQ107" s="39">
        <f t="shared" ca="1" si="21"/>
        <v>0</v>
      </c>
      <c r="AR107" s="39">
        <f t="shared" ca="1" si="21"/>
        <v>0</v>
      </c>
      <c r="AS107" s="39">
        <f t="shared" ca="1" si="21"/>
        <v>0</v>
      </c>
      <c r="AT107" s="39">
        <f t="shared" ca="1" si="21"/>
        <v>0</v>
      </c>
      <c r="AU107" s="39">
        <f t="shared" ca="1" si="21"/>
        <v>0</v>
      </c>
      <c r="AV107" s="39">
        <f t="shared" ca="1" si="21"/>
        <v>0</v>
      </c>
      <c r="AW107" s="64" t="str">
        <f>IF(C107="","",IFERROR(COUNTIFS(LT!$E$7:$E$3006,Funcionários!$C107,LT!$M$7:$M$3006,Funcionários!AW$7)+$BA107,0))</f>
        <v/>
      </c>
      <c r="AX107" s="64" t="str">
        <f>IF(D107="","",IFERROR(COUNTIFS(LT!$E$7:$E$3006,Funcionários!$C107,LT!$M$7:$M$3006,Funcionários!AX$7)+$BA107,0))</f>
        <v/>
      </c>
      <c r="AY107" s="64" t="str">
        <f>IF(E107="","",IFERROR(COUNTIFS(LT!$E$7:$E$3006,Funcionários!$C107,LT!$M$7:$M$3006,Funcionários!AY$7)+$BA107,0))</f>
        <v/>
      </c>
      <c r="AZ107" s="64" t="str">
        <f>IF(F107="","",IFERROR(COUNTIFS(LT!$E$7:$E$3006,Funcionários!$C107,LT!$M$7:$M$3006,Funcionários!AZ$7)+$BA107,0))</f>
        <v/>
      </c>
      <c r="BA107" s="77">
        <v>9.0100000000000802E-4</v>
      </c>
    </row>
    <row r="108" spans="3:546" ht="35.1" customHeight="1" thickTop="1" thickBot="1" x14ac:dyDescent="0.3">
      <c r="C108" s="46"/>
      <c r="D108" s="46"/>
      <c r="E108" s="46"/>
      <c r="F108" s="120"/>
      <c r="G108" s="120"/>
      <c r="H108" s="120"/>
      <c r="I108" s="120"/>
      <c r="J108" s="120"/>
      <c r="K108" s="120"/>
      <c r="L108" s="120"/>
      <c r="M108" s="76">
        <f t="shared" si="15"/>
        <v>0</v>
      </c>
      <c r="N108" s="39">
        <v>105</v>
      </c>
      <c r="P108" s="39" t="str">
        <f>IF(C108=0,"",IF(AND(F108="Não",#REF!="Não"),5,IF(OR(F108="Não",#REF!="não"),6,7)))</f>
        <v/>
      </c>
      <c r="Q108" s="39">
        <f t="shared" ca="1" si="16"/>
        <v>0</v>
      </c>
      <c r="R108" s="39">
        <f t="shared" ca="1" si="22"/>
        <v>0</v>
      </c>
      <c r="S108" s="39">
        <f t="shared" ca="1" si="22"/>
        <v>0</v>
      </c>
      <c r="T108" s="39">
        <f t="shared" ca="1" si="22"/>
        <v>0</v>
      </c>
      <c r="U108" s="39">
        <f t="shared" ca="1" si="22"/>
        <v>0</v>
      </c>
      <c r="V108" s="39">
        <f t="shared" ca="1" si="22"/>
        <v>0</v>
      </c>
      <c r="W108" s="39">
        <f t="shared" ca="1" si="22"/>
        <v>0</v>
      </c>
      <c r="X108" s="39">
        <f t="shared" ca="1" si="22"/>
        <v>0</v>
      </c>
      <c r="Y108" s="39">
        <f t="shared" ca="1" si="22"/>
        <v>0</v>
      </c>
      <c r="Z108" s="39">
        <f t="shared" ca="1" si="22"/>
        <v>0</v>
      </c>
      <c r="AA108" s="39">
        <f t="shared" ca="1" si="22"/>
        <v>0</v>
      </c>
      <c r="AB108" s="39">
        <f t="shared" ca="1" si="22"/>
        <v>0</v>
      </c>
      <c r="AC108" s="39">
        <f t="shared" ca="1" si="22"/>
        <v>0</v>
      </c>
      <c r="AD108" s="39">
        <f t="shared" ca="1" si="22"/>
        <v>0</v>
      </c>
      <c r="AE108" s="39">
        <f t="shared" ca="1" si="22"/>
        <v>0</v>
      </c>
      <c r="AF108" s="39">
        <f t="shared" ca="1" si="22"/>
        <v>0</v>
      </c>
      <c r="AG108" s="39">
        <f t="shared" ca="1" si="22"/>
        <v>0</v>
      </c>
      <c r="AH108" s="39">
        <f t="shared" ca="1" si="21"/>
        <v>0</v>
      </c>
      <c r="AI108" s="39">
        <f t="shared" ca="1" si="21"/>
        <v>0</v>
      </c>
      <c r="AJ108" s="39">
        <f t="shared" ca="1" si="21"/>
        <v>0</v>
      </c>
      <c r="AK108" s="39">
        <f t="shared" ca="1" si="21"/>
        <v>0</v>
      </c>
      <c r="AL108" s="39">
        <f t="shared" ca="1" si="21"/>
        <v>0</v>
      </c>
      <c r="AM108" s="39">
        <f t="shared" ca="1" si="21"/>
        <v>0</v>
      </c>
      <c r="AN108" s="39">
        <f t="shared" ca="1" si="21"/>
        <v>0</v>
      </c>
      <c r="AO108" s="39">
        <f t="shared" ca="1" si="21"/>
        <v>0</v>
      </c>
      <c r="AP108" s="39">
        <f t="shared" ca="1" si="21"/>
        <v>0</v>
      </c>
      <c r="AQ108" s="39">
        <f t="shared" ca="1" si="21"/>
        <v>0</v>
      </c>
      <c r="AR108" s="39">
        <f t="shared" ca="1" si="21"/>
        <v>0</v>
      </c>
      <c r="AS108" s="39">
        <f t="shared" ca="1" si="21"/>
        <v>0</v>
      </c>
      <c r="AT108" s="39">
        <f t="shared" ca="1" si="21"/>
        <v>0</v>
      </c>
      <c r="AU108" s="39">
        <f t="shared" ca="1" si="21"/>
        <v>0</v>
      </c>
      <c r="AV108" s="39">
        <f t="shared" ca="1" si="21"/>
        <v>0</v>
      </c>
      <c r="AW108" s="64" t="str">
        <f>IF(C108="","",IFERROR(COUNTIFS(LT!$E$7:$E$3006,Funcionários!$C108,LT!$M$7:$M$3006,Funcionários!AW$7)+$BA108,0))</f>
        <v/>
      </c>
      <c r="AX108" s="64" t="str">
        <f>IF(D108="","",IFERROR(COUNTIFS(LT!$E$7:$E$3006,Funcionários!$C108,LT!$M$7:$M$3006,Funcionários!AX$7)+$BA108,0))</f>
        <v/>
      </c>
      <c r="AY108" s="64" t="str">
        <f>IF(E108="","",IFERROR(COUNTIFS(LT!$E$7:$E$3006,Funcionários!$C108,LT!$M$7:$M$3006,Funcionários!AY$7)+$BA108,0))</f>
        <v/>
      </c>
      <c r="AZ108" s="64" t="str">
        <f>IF(F108="","",IFERROR(COUNTIFS(LT!$E$7:$E$3006,Funcionários!$C108,LT!$M$7:$M$3006,Funcionários!AZ$7)+$BA108,0))</f>
        <v/>
      </c>
      <c r="BA108" s="77">
        <v>9.00000000000008E-4</v>
      </c>
    </row>
    <row r="109" spans="3:546" ht="35.1" customHeight="1" thickTop="1" thickBot="1" x14ac:dyDescent="0.3">
      <c r="C109" s="46"/>
      <c r="D109" s="46"/>
      <c r="E109" s="46"/>
      <c r="F109" s="120"/>
      <c r="G109" s="120"/>
      <c r="H109" s="120"/>
      <c r="I109" s="120"/>
      <c r="J109" s="120"/>
      <c r="K109" s="120"/>
      <c r="L109" s="120"/>
      <c r="M109" s="76">
        <f t="shared" si="15"/>
        <v>0</v>
      </c>
      <c r="N109" s="39">
        <v>106</v>
      </c>
      <c r="P109" s="39" t="str">
        <f>IF(C109=0,"",IF(AND(F109="Não",#REF!="Não"),5,IF(OR(F109="Não",#REF!="não"),6,7)))</f>
        <v/>
      </c>
      <c r="Q109" s="39">
        <f t="shared" ca="1" si="16"/>
        <v>0</v>
      </c>
      <c r="R109" s="39">
        <f t="shared" ca="1" si="22"/>
        <v>0</v>
      </c>
      <c r="S109" s="39">
        <f t="shared" ca="1" si="22"/>
        <v>0</v>
      </c>
      <c r="T109" s="39">
        <f t="shared" ca="1" si="22"/>
        <v>0</v>
      </c>
      <c r="U109" s="39">
        <f t="shared" ca="1" si="22"/>
        <v>0</v>
      </c>
      <c r="V109" s="39">
        <f t="shared" ca="1" si="22"/>
        <v>0</v>
      </c>
      <c r="W109" s="39">
        <f t="shared" ca="1" si="22"/>
        <v>0</v>
      </c>
      <c r="X109" s="39">
        <f t="shared" ca="1" si="22"/>
        <v>0</v>
      </c>
      <c r="Y109" s="39">
        <f t="shared" ca="1" si="22"/>
        <v>0</v>
      </c>
      <c r="Z109" s="39">
        <f t="shared" ca="1" si="22"/>
        <v>0</v>
      </c>
      <c r="AA109" s="39">
        <f t="shared" ca="1" si="22"/>
        <v>0</v>
      </c>
      <c r="AB109" s="39">
        <f t="shared" ca="1" si="22"/>
        <v>0</v>
      </c>
      <c r="AC109" s="39">
        <f t="shared" ca="1" si="22"/>
        <v>0</v>
      </c>
      <c r="AD109" s="39">
        <f t="shared" ca="1" si="22"/>
        <v>0</v>
      </c>
      <c r="AE109" s="39">
        <f t="shared" ca="1" si="22"/>
        <v>0</v>
      </c>
      <c r="AF109" s="39">
        <f t="shared" ca="1" si="22"/>
        <v>0</v>
      </c>
      <c r="AG109" s="39">
        <f t="shared" ca="1" si="22"/>
        <v>0</v>
      </c>
      <c r="AH109" s="39">
        <f t="shared" ca="1" si="21"/>
        <v>0</v>
      </c>
      <c r="AI109" s="39">
        <f t="shared" ca="1" si="21"/>
        <v>0</v>
      </c>
      <c r="AJ109" s="39">
        <f t="shared" ca="1" si="21"/>
        <v>0</v>
      </c>
      <c r="AK109" s="39">
        <f t="shared" ca="1" si="21"/>
        <v>0</v>
      </c>
      <c r="AL109" s="39">
        <f t="shared" ca="1" si="21"/>
        <v>0</v>
      </c>
      <c r="AM109" s="39">
        <f t="shared" ca="1" si="21"/>
        <v>0</v>
      </c>
      <c r="AN109" s="39">
        <f t="shared" ca="1" si="21"/>
        <v>0</v>
      </c>
      <c r="AO109" s="39">
        <f t="shared" ca="1" si="21"/>
        <v>0</v>
      </c>
      <c r="AP109" s="39">
        <f t="shared" ca="1" si="21"/>
        <v>0</v>
      </c>
      <c r="AQ109" s="39">
        <f t="shared" ca="1" si="21"/>
        <v>0</v>
      </c>
      <c r="AR109" s="39">
        <f t="shared" ca="1" si="21"/>
        <v>0</v>
      </c>
      <c r="AS109" s="39">
        <f t="shared" ca="1" si="21"/>
        <v>0</v>
      </c>
      <c r="AT109" s="39">
        <f t="shared" ca="1" si="21"/>
        <v>0</v>
      </c>
      <c r="AU109" s="39">
        <f t="shared" ca="1" si="21"/>
        <v>0</v>
      </c>
      <c r="AV109" s="39">
        <f t="shared" ca="1" si="21"/>
        <v>0</v>
      </c>
      <c r="AW109" s="64" t="str">
        <f>IF(C109="","",IFERROR(COUNTIFS(LT!$E$7:$E$3006,Funcionários!$C109,LT!$M$7:$M$3006,Funcionários!AW$7)+$BA109,0))</f>
        <v/>
      </c>
      <c r="AX109" s="64" t="str">
        <f>IF(D109="","",IFERROR(COUNTIFS(LT!$E$7:$E$3006,Funcionários!$C109,LT!$M$7:$M$3006,Funcionários!AX$7)+$BA109,0))</f>
        <v/>
      </c>
      <c r="AY109" s="64" t="str">
        <f>IF(E109="","",IFERROR(COUNTIFS(LT!$E$7:$E$3006,Funcionários!$C109,LT!$M$7:$M$3006,Funcionários!AY$7)+$BA109,0))</f>
        <v/>
      </c>
      <c r="AZ109" s="64" t="str">
        <f>IF(F109="","",IFERROR(COUNTIFS(LT!$E$7:$E$3006,Funcionários!$C109,LT!$M$7:$M$3006,Funcionários!AZ$7)+$BA109,0))</f>
        <v/>
      </c>
      <c r="BA109" s="77">
        <v>8.9900000000000797E-4</v>
      </c>
    </row>
    <row r="110" spans="3:546" ht="35.1" customHeight="1" thickTop="1" thickBot="1" x14ac:dyDescent="0.3">
      <c r="C110" s="46"/>
      <c r="D110" s="46"/>
      <c r="E110" s="46"/>
      <c r="F110" s="120"/>
      <c r="G110" s="120"/>
      <c r="H110" s="120"/>
      <c r="I110" s="120"/>
      <c r="J110" s="120"/>
      <c r="K110" s="120"/>
      <c r="L110" s="120"/>
      <c r="M110" s="76">
        <f t="shared" si="15"/>
        <v>0</v>
      </c>
      <c r="N110" s="39">
        <v>107</v>
      </c>
      <c r="P110" s="39" t="str">
        <f>IF(C110=0,"",IF(AND(F110="Não",#REF!="Não"),5,IF(OR(F110="Não",#REF!="não"),6,7)))</f>
        <v/>
      </c>
      <c r="Q110" s="39">
        <f t="shared" ca="1" si="16"/>
        <v>0</v>
      </c>
      <c r="R110" s="39">
        <f t="shared" ca="1" si="22"/>
        <v>0</v>
      </c>
      <c r="S110" s="39">
        <f t="shared" ca="1" si="22"/>
        <v>0</v>
      </c>
      <c r="T110" s="39">
        <f t="shared" ca="1" si="22"/>
        <v>0</v>
      </c>
      <c r="U110" s="39">
        <f t="shared" ca="1" si="22"/>
        <v>0</v>
      </c>
      <c r="V110" s="39">
        <f t="shared" ca="1" si="22"/>
        <v>0</v>
      </c>
      <c r="W110" s="39">
        <f t="shared" ca="1" si="22"/>
        <v>0</v>
      </c>
      <c r="X110" s="39">
        <f t="shared" ca="1" si="22"/>
        <v>0</v>
      </c>
      <c r="Y110" s="39">
        <f t="shared" ca="1" si="22"/>
        <v>0</v>
      </c>
      <c r="Z110" s="39">
        <f t="shared" ca="1" si="22"/>
        <v>0</v>
      </c>
      <c r="AA110" s="39">
        <f t="shared" ca="1" si="22"/>
        <v>0</v>
      </c>
      <c r="AB110" s="39">
        <f t="shared" ca="1" si="22"/>
        <v>0</v>
      </c>
      <c r="AC110" s="39">
        <f t="shared" ca="1" si="22"/>
        <v>0</v>
      </c>
      <c r="AD110" s="39">
        <f t="shared" ca="1" si="22"/>
        <v>0</v>
      </c>
      <c r="AE110" s="39">
        <f t="shared" ca="1" si="22"/>
        <v>0</v>
      </c>
      <c r="AF110" s="39">
        <f t="shared" ca="1" si="22"/>
        <v>0</v>
      </c>
      <c r="AG110" s="39">
        <f t="shared" ca="1" si="22"/>
        <v>0</v>
      </c>
      <c r="AH110" s="39">
        <f t="shared" ca="1" si="21"/>
        <v>0</v>
      </c>
      <c r="AI110" s="39">
        <f t="shared" ca="1" si="21"/>
        <v>0</v>
      </c>
      <c r="AJ110" s="39">
        <f t="shared" ca="1" si="21"/>
        <v>0</v>
      </c>
      <c r="AK110" s="39">
        <f t="shared" ca="1" si="21"/>
        <v>0</v>
      </c>
      <c r="AL110" s="39">
        <f t="shared" ca="1" si="21"/>
        <v>0</v>
      </c>
      <c r="AM110" s="39">
        <f t="shared" ca="1" si="21"/>
        <v>0</v>
      </c>
      <c r="AN110" s="39">
        <f t="shared" ca="1" si="21"/>
        <v>0</v>
      </c>
      <c r="AO110" s="39">
        <f t="shared" ca="1" si="21"/>
        <v>0</v>
      </c>
      <c r="AP110" s="39">
        <f t="shared" ca="1" si="21"/>
        <v>0</v>
      </c>
      <c r="AQ110" s="39">
        <f t="shared" ca="1" si="21"/>
        <v>0</v>
      </c>
      <c r="AR110" s="39">
        <f t="shared" ca="1" si="21"/>
        <v>0</v>
      </c>
      <c r="AS110" s="39">
        <f t="shared" ca="1" si="21"/>
        <v>0</v>
      </c>
      <c r="AT110" s="39">
        <f t="shared" ca="1" si="21"/>
        <v>0</v>
      </c>
      <c r="AU110" s="39">
        <f t="shared" ca="1" si="21"/>
        <v>0</v>
      </c>
      <c r="AV110" s="39">
        <f t="shared" ca="1" si="21"/>
        <v>0</v>
      </c>
      <c r="AW110" s="64" t="str">
        <f>IF(C110="","",IFERROR(COUNTIFS(LT!$E$7:$E$3006,Funcionários!$C110,LT!$M$7:$M$3006,Funcionários!AW$7)+$BA110,0))</f>
        <v/>
      </c>
      <c r="AX110" s="64" t="str">
        <f>IF(D110="","",IFERROR(COUNTIFS(LT!$E$7:$E$3006,Funcionários!$C110,LT!$M$7:$M$3006,Funcionários!AX$7)+$BA110,0))</f>
        <v/>
      </c>
      <c r="AY110" s="64" t="str">
        <f>IF(E110="","",IFERROR(COUNTIFS(LT!$E$7:$E$3006,Funcionários!$C110,LT!$M$7:$M$3006,Funcionários!AY$7)+$BA110,0))</f>
        <v/>
      </c>
      <c r="AZ110" s="64" t="str">
        <f>IF(F110="","",IFERROR(COUNTIFS(LT!$E$7:$E$3006,Funcionários!$C110,LT!$M$7:$M$3006,Funcionários!AZ$7)+$BA110,0))</f>
        <v/>
      </c>
      <c r="BA110" s="77">
        <v>8.9800000000000903E-4</v>
      </c>
    </row>
    <row r="111" spans="3:546" ht="35.1" customHeight="1" thickTop="1" thickBot="1" x14ac:dyDescent="0.3">
      <c r="C111" s="46"/>
      <c r="D111" s="46"/>
      <c r="E111" s="46"/>
      <c r="F111" s="120"/>
      <c r="G111" s="120"/>
      <c r="H111" s="120"/>
      <c r="I111" s="120"/>
      <c r="J111" s="120"/>
      <c r="K111" s="120"/>
      <c r="L111" s="120"/>
      <c r="M111" s="76">
        <f t="shared" si="15"/>
        <v>0</v>
      </c>
      <c r="N111" s="39">
        <v>108</v>
      </c>
      <c r="P111" s="39" t="str">
        <f>IF(C111=0,"",IF(AND(F111="Não",#REF!="Não"),5,IF(OR(F111="Não",#REF!="não"),6,7)))</f>
        <v/>
      </c>
      <c r="Q111" s="39">
        <f t="shared" ca="1" si="16"/>
        <v>0</v>
      </c>
      <c r="R111" s="39">
        <f t="shared" ca="1" si="22"/>
        <v>0</v>
      </c>
      <c r="S111" s="39">
        <f t="shared" ca="1" si="22"/>
        <v>0</v>
      </c>
      <c r="T111" s="39">
        <f t="shared" ca="1" si="22"/>
        <v>0</v>
      </c>
      <c r="U111" s="39">
        <f t="shared" ca="1" si="22"/>
        <v>0</v>
      </c>
      <c r="V111" s="39">
        <f t="shared" ca="1" si="22"/>
        <v>0</v>
      </c>
      <c r="W111" s="39">
        <f t="shared" ca="1" si="22"/>
        <v>0</v>
      </c>
      <c r="X111" s="39">
        <f t="shared" ca="1" si="22"/>
        <v>0</v>
      </c>
      <c r="Y111" s="39">
        <f t="shared" ca="1" si="22"/>
        <v>0</v>
      </c>
      <c r="Z111" s="39">
        <f t="shared" ca="1" si="22"/>
        <v>0</v>
      </c>
      <c r="AA111" s="39">
        <f t="shared" ca="1" si="22"/>
        <v>0</v>
      </c>
      <c r="AB111" s="39">
        <f t="shared" ca="1" si="22"/>
        <v>0</v>
      </c>
      <c r="AC111" s="39">
        <f t="shared" ca="1" si="22"/>
        <v>0</v>
      </c>
      <c r="AD111" s="39">
        <f t="shared" ca="1" si="22"/>
        <v>0</v>
      </c>
      <c r="AE111" s="39">
        <f t="shared" ca="1" si="22"/>
        <v>0</v>
      </c>
      <c r="AF111" s="39">
        <f t="shared" ca="1" si="22"/>
        <v>0</v>
      </c>
      <c r="AG111" s="39">
        <f t="shared" ca="1" si="22"/>
        <v>0</v>
      </c>
      <c r="AH111" s="39">
        <f t="shared" ca="1" si="21"/>
        <v>0</v>
      </c>
      <c r="AI111" s="39">
        <f t="shared" ca="1" si="21"/>
        <v>0</v>
      </c>
      <c r="AJ111" s="39">
        <f t="shared" ca="1" si="21"/>
        <v>0</v>
      </c>
      <c r="AK111" s="39">
        <f t="shared" ca="1" si="21"/>
        <v>0</v>
      </c>
      <c r="AL111" s="39">
        <f t="shared" ca="1" si="21"/>
        <v>0</v>
      </c>
      <c r="AM111" s="39">
        <f t="shared" ca="1" si="21"/>
        <v>0</v>
      </c>
      <c r="AN111" s="39">
        <f t="shared" ca="1" si="21"/>
        <v>0</v>
      </c>
      <c r="AO111" s="39">
        <f t="shared" ca="1" si="21"/>
        <v>0</v>
      </c>
      <c r="AP111" s="39">
        <f t="shared" ca="1" si="21"/>
        <v>0</v>
      </c>
      <c r="AQ111" s="39">
        <f t="shared" ca="1" si="21"/>
        <v>0</v>
      </c>
      <c r="AR111" s="39">
        <f t="shared" ca="1" si="21"/>
        <v>0</v>
      </c>
      <c r="AS111" s="39">
        <f t="shared" ca="1" si="21"/>
        <v>0</v>
      </c>
      <c r="AT111" s="39">
        <f t="shared" ca="1" si="21"/>
        <v>0</v>
      </c>
      <c r="AU111" s="39">
        <f t="shared" ca="1" si="21"/>
        <v>0</v>
      </c>
      <c r="AV111" s="39">
        <f t="shared" ca="1" si="21"/>
        <v>0</v>
      </c>
      <c r="AW111" s="64" t="str">
        <f>IF(C111="","",IFERROR(COUNTIFS(LT!$E$7:$E$3006,Funcionários!$C111,LT!$M$7:$M$3006,Funcionários!AW$7)+$BA111,0))</f>
        <v/>
      </c>
      <c r="AX111" s="64" t="str">
        <f>IF(D111="","",IFERROR(COUNTIFS(LT!$E$7:$E$3006,Funcionários!$C111,LT!$M$7:$M$3006,Funcionários!AX$7)+$BA111,0))</f>
        <v/>
      </c>
      <c r="AY111" s="64" t="str">
        <f>IF(E111="","",IFERROR(COUNTIFS(LT!$E$7:$E$3006,Funcionários!$C111,LT!$M$7:$M$3006,Funcionários!AY$7)+$BA111,0))</f>
        <v/>
      </c>
      <c r="AZ111" s="64" t="str">
        <f>IF(F111="","",IFERROR(COUNTIFS(LT!$E$7:$E$3006,Funcionários!$C111,LT!$M$7:$M$3006,Funcionários!AZ$7)+$BA111,0))</f>
        <v/>
      </c>
      <c r="BA111" s="77">
        <v>8.9700000000000901E-4</v>
      </c>
    </row>
    <row r="112" spans="3:546" ht="35.1" customHeight="1" thickTop="1" thickBot="1" x14ac:dyDescent="0.3">
      <c r="C112" s="46"/>
      <c r="D112" s="46"/>
      <c r="E112" s="46"/>
      <c r="F112" s="120"/>
      <c r="G112" s="120"/>
      <c r="H112" s="120"/>
      <c r="I112" s="120"/>
      <c r="J112" s="120"/>
      <c r="K112" s="120"/>
      <c r="L112" s="120"/>
      <c r="M112" s="76">
        <f t="shared" si="15"/>
        <v>0</v>
      </c>
      <c r="N112" s="39">
        <v>109</v>
      </c>
      <c r="P112" s="39" t="str">
        <f>IF(C112=0,"",IF(AND(F112="Não",#REF!="Não"),5,IF(OR(F112="Não",#REF!="não"),6,7)))</f>
        <v/>
      </c>
      <c r="Q112" s="39">
        <f t="shared" ca="1" si="16"/>
        <v>0</v>
      </c>
      <c r="R112" s="39">
        <f t="shared" ca="1" si="22"/>
        <v>0</v>
      </c>
      <c r="S112" s="39">
        <f t="shared" ca="1" si="22"/>
        <v>0</v>
      </c>
      <c r="T112" s="39">
        <f t="shared" ca="1" si="22"/>
        <v>0</v>
      </c>
      <c r="U112" s="39">
        <f t="shared" ca="1" si="22"/>
        <v>0</v>
      </c>
      <c r="V112" s="39">
        <f t="shared" ca="1" si="22"/>
        <v>0</v>
      </c>
      <c r="W112" s="39">
        <f t="shared" ca="1" si="22"/>
        <v>0</v>
      </c>
      <c r="X112" s="39">
        <f t="shared" ca="1" si="22"/>
        <v>0</v>
      </c>
      <c r="Y112" s="39">
        <f t="shared" ca="1" si="22"/>
        <v>0</v>
      </c>
      <c r="Z112" s="39">
        <f t="shared" ca="1" si="22"/>
        <v>0</v>
      </c>
      <c r="AA112" s="39">
        <f t="shared" ca="1" si="22"/>
        <v>0</v>
      </c>
      <c r="AB112" s="39">
        <f t="shared" ca="1" si="22"/>
        <v>0</v>
      </c>
      <c r="AC112" s="39">
        <f t="shared" ca="1" si="22"/>
        <v>0</v>
      </c>
      <c r="AD112" s="39">
        <f t="shared" ca="1" si="22"/>
        <v>0</v>
      </c>
      <c r="AE112" s="39">
        <f t="shared" ca="1" si="22"/>
        <v>0</v>
      </c>
      <c r="AF112" s="39">
        <f t="shared" ca="1" si="22"/>
        <v>0</v>
      </c>
      <c r="AG112" s="39">
        <f t="shared" ca="1" si="22"/>
        <v>0</v>
      </c>
      <c r="AH112" s="39">
        <f t="shared" ca="1" si="21"/>
        <v>0</v>
      </c>
      <c r="AI112" s="39">
        <f t="shared" ca="1" si="21"/>
        <v>0</v>
      </c>
      <c r="AJ112" s="39">
        <f t="shared" ca="1" si="21"/>
        <v>0</v>
      </c>
      <c r="AK112" s="39">
        <f t="shared" ca="1" si="21"/>
        <v>0</v>
      </c>
      <c r="AL112" s="39">
        <f t="shared" ca="1" si="21"/>
        <v>0</v>
      </c>
      <c r="AM112" s="39">
        <f t="shared" ca="1" si="21"/>
        <v>0</v>
      </c>
      <c r="AN112" s="39">
        <f t="shared" ca="1" si="21"/>
        <v>0</v>
      </c>
      <c r="AO112" s="39">
        <f t="shared" ca="1" si="21"/>
        <v>0</v>
      </c>
      <c r="AP112" s="39">
        <f t="shared" ca="1" si="21"/>
        <v>0</v>
      </c>
      <c r="AQ112" s="39">
        <f t="shared" ca="1" si="21"/>
        <v>0</v>
      </c>
      <c r="AR112" s="39">
        <f t="shared" ca="1" si="21"/>
        <v>0</v>
      </c>
      <c r="AS112" s="39">
        <f t="shared" ca="1" si="21"/>
        <v>0</v>
      </c>
      <c r="AT112" s="39">
        <f t="shared" ca="1" si="21"/>
        <v>0</v>
      </c>
      <c r="AU112" s="39">
        <f t="shared" ca="1" si="21"/>
        <v>0</v>
      </c>
      <c r="AV112" s="39">
        <f t="shared" ca="1" si="21"/>
        <v>0</v>
      </c>
      <c r="AW112" s="64" t="str">
        <f>IF(C112="","",IFERROR(COUNTIFS(LT!$E$7:$E$3006,Funcionários!$C112,LT!$M$7:$M$3006,Funcionários!AW$7)+$BA112,0))</f>
        <v/>
      </c>
      <c r="AX112" s="64" t="str">
        <f>IF(D112="","",IFERROR(COUNTIFS(LT!$E$7:$E$3006,Funcionários!$C112,LT!$M$7:$M$3006,Funcionários!AX$7)+$BA112,0))</f>
        <v/>
      </c>
      <c r="AY112" s="64" t="str">
        <f>IF(E112="","",IFERROR(COUNTIFS(LT!$E$7:$E$3006,Funcionários!$C112,LT!$M$7:$M$3006,Funcionários!AY$7)+$BA112,0))</f>
        <v/>
      </c>
      <c r="AZ112" s="64" t="str">
        <f>IF(F112="","",IFERROR(COUNTIFS(LT!$E$7:$E$3006,Funcionários!$C112,LT!$M$7:$M$3006,Funcionários!AZ$7)+$BA112,0))</f>
        <v/>
      </c>
      <c r="BA112" s="77">
        <v>8.9600000000000899E-4</v>
      </c>
    </row>
    <row r="113" spans="3:53" ht="35.1" customHeight="1" thickTop="1" thickBot="1" x14ac:dyDescent="0.3">
      <c r="C113" s="46"/>
      <c r="D113" s="46"/>
      <c r="E113" s="46"/>
      <c r="F113" s="120"/>
      <c r="G113" s="120"/>
      <c r="H113" s="120"/>
      <c r="I113" s="120"/>
      <c r="J113" s="120"/>
      <c r="K113" s="120"/>
      <c r="L113" s="120"/>
      <c r="M113" s="76">
        <f t="shared" si="15"/>
        <v>0</v>
      </c>
      <c r="N113" s="39">
        <v>110</v>
      </c>
      <c r="P113" s="39" t="str">
        <f>IF(C113=0,"",IF(AND(F113="Não",#REF!="Não"),5,IF(OR(F113="Não",#REF!="não"),6,7)))</f>
        <v/>
      </c>
      <c r="Q113" s="39">
        <f t="shared" ca="1" si="16"/>
        <v>0</v>
      </c>
      <c r="R113" s="39">
        <f t="shared" ca="1" si="22"/>
        <v>0</v>
      </c>
      <c r="S113" s="39">
        <f t="shared" ca="1" si="22"/>
        <v>0</v>
      </c>
      <c r="T113" s="39">
        <f t="shared" ca="1" si="22"/>
        <v>0</v>
      </c>
      <c r="U113" s="39">
        <f t="shared" ca="1" si="22"/>
        <v>0</v>
      </c>
      <c r="V113" s="39">
        <f t="shared" ca="1" si="22"/>
        <v>0</v>
      </c>
      <c r="W113" s="39">
        <f t="shared" ca="1" si="22"/>
        <v>0</v>
      </c>
      <c r="X113" s="39">
        <f t="shared" ca="1" si="22"/>
        <v>0</v>
      </c>
      <c r="Y113" s="39">
        <f t="shared" ca="1" si="22"/>
        <v>0</v>
      </c>
      <c r="Z113" s="39">
        <f t="shared" ca="1" si="22"/>
        <v>0</v>
      </c>
      <c r="AA113" s="39">
        <f t="shared" ca="1" si="22"/>
        <v>0</v>
      </c>
      <c r="AB113" s="39">
        <f t="shared" ca="1" si="22"/>
        <v>0</v>
      </c>
      <c r="AC113" s="39">
        <f t="shared" ca="1" si="22"/>
        <v>0</v>
      </c>
      <c r="AD113" s="39">
        <f t="shared" ca="1" si="22"/>
        <v>0</v>
      </c>
      <c r="AE113" s="39">
        <f t="shared" ca="1" si="22"/>
        <v>0</v>
      </c>
      <c r="AF113" s="39">
        <f t="shared" ca="1" si="22"/>
        <v>0</v>
      </c>
      <c r="AG113" s="39">
        <f t="shared" ca="1" si="22"/>
        <v>0</v>
      </c>
      <c r="AH113" s="39">
        <f t="shared" ca="1" si="21"/>
        <v>0</v>
      </c>
      <c r="AI113" s="39">
        <f t="shared" ca="1" si="21"/>
        <v>0</v>
      </c>
      <c r="AJ113" s="39">
        <f t="shared" ca="1" si="21"/>
        <v>0</v>
      </c>
      <c r="AK113" s="39">
        <f t="shared" ca="1" si="21"/>
        <v>0</v>
      </c>
      <c r="AL113" s="39">
        <f t="shared" ca="1" si="21"/>
        <v>0</v>
      </c>
      <c r="AM113" s="39">
        <f t="shared" ca="1" si="21"/>
        <v>0</v>
      </c>
      <c r="AN113" s="39">
        <f t="shared" ca="1" si="21"/>
        <v>0</v>
      </c>
      <c r="AO113" s="39">
        <f t="shared" ca="1" si="21"/>
        <v>0</v>
      </c>
      <c r="AP113" s="39">
        <f t="shared" ca="1" si="21"/>
        <v>0</v>
      </c>
      <c r="AQ113" s="39">
        <f t="shared" ca="1" si="21"/>
        <v>0</v>
      </c>
      <c r="AR113" s="39">
        <f t="shared" ca="1" si="21"/>
        <v>0</v>
      </c>
      <c r="AS113" s="39">
        <f t="shared" ca="1" si="21"/>
        <v>0</v>
      </c>
      <c r="AT113" s="39">
        <f t="shared" ca="1" si="21"/>
        <v>0</v>
      </c>
      <c r="AU113" s="39">
        <f t="shared" ca="1" si="21"/>
        <v>0</v>
      </c>
      <c r="AV113" s="39">
        <f t="shared" ca="1" si="21"/>
        <v>0</v>
      </c>
      <c r="AW113" s="64" t="str">
        <f>IF(C113="","",IFERROR(COUNTIFS(LT!$E$7:$E$3006,Funcionários!$C113,LT!$M$7:$M$3006,Funcionários!AW$7)+$BA113,0))</f>
        <v/>
      </c>
      <c r="AX113" s="64" t="str">
        <f>IF(D113="","",IFERROR(COUNTIFS(LT!$E$7:$E$3006,Funcionários!$C113,LT!$M$7:$M$3006,Funcionários!AX$7)+$BA113,0))</f>
        <v/>
      </c>
      <c r="AY113" s="64" t="str">
        <f>IF(E113="","",IFERROR(COUNTIFS(LT!$E$7:$E$3006,Funcionários!$C113,LT!$M$7:$M$3006,Funcionários!AY$7)+$BA113,0))</f>
        <v/>
      </c>
      <c r="AZ113" s="64" t="str">
        <f>IF(F113="","",IFERROR(COUNTIFS(LT!$E$7:$E$3006,Funcionários!$C113,LT!$M$7:$M$3006,Funcionários!AZ$7)+$BA113,0))</f>
        <v/>
      </c>
      <c r="BA113" s="77">
        <v>8.9500000000000896E-4</v>
      </c>
    </row>
    <row r="114" spans="3:53" ht="35.1" customHeight="1" thickTop="1" thickBot="1" x14ac:dyDescent="0.3">
      <c r="C114" s="46"/>
      <c r="D114" s="46"/>
      <c r="E114" s="46"/>
      <c r="F114" s="120"/>
      <c r="G114" s="120"/>
      <c r="H114" s="120"/>
      <c r="I114" s="120"/>
      <c r="J114" s="120"/>
      <c r="K114" s="120"/>
      <c r="L114" s="120"/>
      <c r="M114" s="76">
        <f t="shared" si="15"/>
        <v>0</v>
      </c>
      <c r="N114" s="39">
        <v>111</v>
      </c>
      <c r="P114" s="39" t="str">
        <f>IF(C114=0,"",IF(AND(F114="Não",#REF!="Não"),5,IF(OR(F114="Não",#REF!="não"),6,7)))</f>
        <v/>
      </c>
      <c r="Q114" s="39">
        <f t="shared" ca="1" si="16"/>
        <v>0</v>
      </c>
      <c r="R114" s="39">
        <f t="shared" ca="1" si="22"/>
        <v>0</v>
      </c>
      <c r="S114" s="39">
        <f t="shared" ca="1" si="22"/>
        <v>0</v>
      </c>
      <c r="T114" s="39">
        <f t="shared" ca="1" si="22"/>
        <v>0</v>
      </c>
      <c r="U114" s="39">
        <f t="shared" ca="1" si="22"/>
        <v>0</v>
      </c>
      <c r="V114" s="39">
        <f t="shared" ca="1" si="22"/>
        <v>0</v>
      </c>
      <c r="W114" s="39">
        <f t="shared" ca="1" si="22"/>
        <v>0</v>
      </c>
      <c r="X114" s="39">
        <f t="shared" ca="1" si="22"/>
        <v>0</v>
      </c>
      <c r="Y114" s="39">
        <f t="shared" ca="1" si="22"/>
        <v>0</v>
      </c>
      <c r="Z114" s="39">
        <f t="shared" ca="1" si="22"/>
        <v>0</v>
      </c>
      <c r="AA114" s="39">
        <f t="shared" ca="1" si="22"/>
        <v>0</v>
      </c>
      <c r="AB114" s="39">
        <f t="shared" ca="1" si="22"/>
        <v>0</v>
      </c>
      <c r="AC114" s="39">
        <f t="shared" ca="1" si="22"/>
        <v>0</v>
      </c>
      <c r="AD114" s="39">
        <f t="shared" ca="1" si="22"/>
        <v>0</v>
      </c>
      <c r="AE114" s="39">
        <f t="shared" ca="1" si="22"/>
        <v>0</v>
      </c>
      <c r="AF114" s="39">
        <f t="shared" ca="1" si="22"/>
        <v>0</v>
      </c>
      <c r="AG114" s="39">
        <f t="shared" ca="1" si="22"/>
        <v>0</v>
      </c>
      <c r="AH114" s="39">
        <f t="shared" ca="1" si="21"/>
        <v>0</v>
      </c>
      <c r="AI114" s="39">
        <f t="shared" ca="1" si="21"/>
        <v>0</v>
      </c>
      <c r="AJ114" s="39">
        <f t="shared" ca="1" si="21"/>
        <v>0</v>
      </c>
      <c r="AK114" s="39">
        <f t="shared" ca="1" si="21"/>
        <v>0</v>
      </c>
      <c r="AL114" s="39">
        <f t="shared" ca="1" si="21"/>
        <v>0</v>
      </c>
      <c r="AM114" s="39">
        <f t="shared" ca="1" si="21"/>
        <v>0</v>
      </c>
      <c r="AN114" s="39">
        <f t="shared" ca="1" si="21"/>
        <v>0</v>
      </c>
      <c r="AO114" s="39">
        <f t="shared" ca="1" si="21"/>
        <v>0</v>
      </c>
      <c r="AP114" s="39">
        <f t="shared" ca="1" si="21"/>
        <v>0</v>
      </c>
      <c r="AQ114" s="39">
        <f t="shared" ca="1" si="21"/>
        <v>0</v>
      </c>
      <c r="AR114" s="39">
        <f t="shared" ca="1" si="21"/>
        <v>0</v>
      </c>
      <c r="AS114" s="39">
        <f t="shared" ca="1" si="21"/>
        <v>0</v>
      </c>
      <c r="AT114" s="39">
        <f t="shared" ca="1" si="21"/>
        <v>0</v>
      </c>
      <c r="AU114" s="39">
        <f t="shared" ca="1" si="21"/>
        <v>0</v>
      </c>
      <c r="AV114" s="39">
        <f t="shared" ca="1" si="21"/>
        <v>0</v>
      </c>
      <c r="AW114" s="64" t="str">
        <f>IF(C114="","",IFERROR(COUNTIFS(LT!$E$7:$E$3006,Funcionários!$C114,LT!$M$7:$M$3006,Funcionários!AW$7)+$BA114,0))</f>
        <v/>
      </c>
      <c r="AX114" s="64" t="str">
        <f>IF(D114="","",IFERROR(COUNTIFS(LT!$E$7:$E$3006,Funcionários!$C114,LT!$M$7:$M$3006,Funcionários!AX$7)+$BA114,0))</f>
        <v/>
      </c>
      <c r="AY114" s="64" t="str">
        <f>IF(E114="","",IFERROR(COUNTIFS(LT!$E$7:$E$3006,Funcionários!$C114,LT!$M$7:$M$3006,Funcionários!AY$7)+$BA114,0))</f>
        <v/>
      </c>
      <c r="AZ114" s="64" t="str">
        <f>IF(F114="","",IFERROR(COUNTIFS(LT!$E$7:$E$3006,Funcionários!$C114,LT!$M$7:$M$3006,Funcionários!AZ$7)+$BA114,0))</f>
        <v/>
      </c>
      <c r="BA114" s="77">
        <v>8.9400000000000905E-4</v>
      </c>
    </row>
    <row r="115" spans="3:53" ht="35.1" customHeight="1" thickTop="1" thickBot="1" x14ac:dyDescent="0.3">
      <c r="C115" s="46"/>
      <c r="D115" s="46"/>
      <c r="E115" s="46"/>
      <c r="F115" s="120"/>
      <c r="G115" s="120"/>
      <c r="H115" s="120"/>
      <c r="I115" s="120"/>
      <c r="J115" s="120"/>
      <c r="K115" s="120"/>
      <c r="L115" s="120"/>
      <c r="M115" s="76">
        <f t="shared" si="15"/>
        <v>0</v>
      </c>
      <c r="N115" s="39">
        <v>112</v>
      </c>
      <c r="P115" s="39" t="str">
        <f>IF(C115=0,"",IF(AND(F115="Não",#REF!="Não"),5,IF(OR(F115="Não",#REF!="não"),6,7)))</f>
        <v/>
      </c>
      <c r="Q115" s="39">
        <f t="shared" ca="1" si="16"/>
        <v>0</v>
      </c>
      <c r="R115" s="39">
        <f t="shared" ca="1" si="22"/>
        <v>0</v>
      </c>
      <c r="S115" s="39">
        <f t="shared" ca="1" si="22"/>
        <v>0</v>
      </c>
      <c r="T115" s="39">
        <f t="shared" ca="1" si="22"/>
        <v>0</v>
      </c>
      <c r="U115" s="39">
        <f t="shared" ca="1" si="22"/>
        <v>0</v>
      </c>
      <c r="V115" s="39">
        <f t="shared" ca="1" si="22"/>
        <v>0</v>
      </c>
      <c r="W115" s="39">
        <f t="shared" ca="1" si="22"/>
        <v>0</v>
      </c>
      <c r="X115" s="39">
        <f t="shared" ca="1" si="22"/>
        <v>0</v>
      </c>
      <c r="Y115" s="39">
        <f t="shared" ca="1" si="22"/>
        <v>0</v>
      </c>
      <c r="Z115" s="39">
        <f t="shared" ca="1" si="22"/>
        <v>0</v>
      </c>
      <c r="AA115" s="39">
        <f t="shared" ca="1" si="22"/>
        <v>0</v>
      </c>
      <c r="AB115" s="39">
        <f t="shared" ca="1" si="22"/>
        <v>0</v>
      </c>
      <c r="AC115" s="39">
        <f t="shared" ca="1" si="22"/>
        <v>0</v>
      </c>
      <c r="AD115" s="39">
        <f t="shared" ca="1" si="22"/>
        <v>0</v>
      </c>
      <c r="AE115" s="39">
        <f t="shared" ca="1" si="22"/>
        <v>0</v>
      </c>
      <c r="AF115" s="39">
        <f t="shared" ca="1" si="22"/>
        <v>0</v>
      </c>
      <c r="AG115" s="39">
        <f t="shared" ca="1" si="22"/>
        <v>0</v>
      </c>
      <c r="AH115" s="39">
        <f t="shared" ca="1" si="21"/>
        <v>0</v>
      </c>
      <c r="AI115" s="39">
        <f t="shared" ca="1" si="21"/>
        <v>0</v>
      </c>
      <c r="AJ115" s="39">
        <f t="shared" ca="1" si="21"/>
        <v>0</v>
      </c>
      <c r="AK115" s="39">
        <f t="shared" ca="1" si="21"/>
        <v>0</v>
      </c>
      <c r="AL115" s="39">
        <f t="shared" ca="1" si="21"/>
        <v>0</v>
      </c>
      <c r="AM115" s="39">
        <f t="shared" ca="1" si="21"/>
        <v>0</v>
      </c>
      <c r="AN115" s="39">
        <f t="shared" ca="1" si="21"/>
        <v>0</v>
      </c>
      <c r="AO115" s="39">
        <f t="shared" ca="1" si="21"/>
        <v>0</v>
      </c>
      <c r="AP115" s="39">
        <f t="shared" ca="1" si="21"/>
        <v>0</v>
      </c>
      <c r="AQ115" s="39">
        <f t="shared" ca="1" si="21"/>
        <v>0</v>
      </c>
      <c r="AR115" s="39">
        <f t="shared" ca="1" si="21"/>
        <v>0</v>
      </c>
      <c r="AS115" s="39">
        <f t="shared" ca="1" si="21"/>
        <v>0</v>
      </c>
      <c r="AT115" s="39">
        <f t="shared" ca="1" si="21"/>
        <v>0</v>
      </c>
      <c r="AU115" s="39">
        <f t="shared" ca="1" si="21"/>
        <v>0</v>
      </c>
      <c r="AV115" s="39">
        <f t="shared" ca="1" si="21"/>
        <v>0</v>
      </c>
      <c r="AW115" s="64" t="str">
        <f>IF(C115="","",IFERROR(COUNTIFS(LT!$E$7:$E$3006,Funcionários!$C115,LT!$M$7:$M$3006,Funcionários!AW$7)+$BA115,0))</f>
        <v/>
      </c>
      <c r="AX115" s="64" t="str">
        <f>IF(D115="","",IFERROR(COUNTIFS(LT!$E$7:$E$3006,Funcionários!$C115,LT!$M$7:$M$3006,Funcionários!AX$7)+$BA115,0))</f>
        <v/>
      </c>
      <c r="AY115" s="64" t="str">
        <f>IF(E115="","",IFERROR(COUNTIFS(LT!$E$7:$E$3006,Funcionários!$C115,LT!$M$7:$M$3006,Funcionários!AY$7)+$BA115,0))</f>
        <v/>
      </c>
      <c r="AZ115" s="64" t="str">
        <f>IF(F115="","",IFERROR(COUNTIFS(LT!$E$7:$E$3006,Funcionários!$C115,LT!$M$7:$M$3006,Funcionários!AZ$7)+$BA115,0))</f>
        <v/>
      </c>
      <c r="BA115" s="77">
        <v>8.9300000000000902E-4</v>
      </c>
    </row>
    <row r="116" spans="3:53" ht="35.1" customHeight="1" thickTop="1" thickBot="1" x14ac:dyDescent="0.3">
      <c r="C116" s="46"/>
      <c r="D116" s="46"/>
      <c r="E116" s="46"/>
      <c r="F116" s="120"/>
      <c r="G116" s="120"/>
      <c r="H116" s="120"/>
      <c r="I116" s="120"/>
      <c r="J116" s="120"/>
      <c r="K116" s="120"/>
      <c r="L116" s="120"/>
      <c r="M116" s="76">
        <f t="shared" si="15"/>
        <v>0</v>
      </c>
      <c r="N116" s="39">
        <v>113</v>
      </c>
      <c r="P116" s="39" t="str">
        <f>IF(C116=0,"",IF(AND(F116="Não",#REF!="Não"),5,IF(OR(F116="Não",#REF!="não"),6,7)))</f>
        <v/>
      </c>
      <c r="Q116" s="39">
        <f t="shared" ca="1" si="16"/>
        <v>0</v>
      </c>
      <c r="R116" s="39">
        <f t="shared" ca="1" si="22"/>
        <v>0</v>
      </c>
      <c r="S116" s="39">
        <f t="shared" ca="1" si="22"/>
        <v>0</v>
      </c>
      <c r="T116" s="39">
        <f t="shared" ca="1" si="22"/>
        <v>0</v>
      </c>
      <c r="U116" s="39">
        <f t="shared" ca="1" si="22"/>
        <v>0</v>
      </c>
      <c r="V116" s="39">
        <f t="shared" ca="1" si="22"/>
        <v>0</v>
      </c>
      <c r="W116" s="39">
        <f t="shared" ca="1" si="22"/>
        <v>0</v>
      </c>
      <c r="X116" s="39">
        <f t="shared" ca="1" si="22"/>
        <v>0</v>
      </c>
      <c r="Y116" s="39">
        <f t="shared" ca="1" si="22"/>
        <v>0</v>
      </c>
      <c r="Z116" s="39">
        <f t="shared" ca="1" si="22"/>
        <v>0</v>
      </c>
      <c r="AA116" s="39">
        <f t="shared" ca="1" si="22"/>
        <v>0</v>
      </c>
      <c r="AB116" s="39">
        <f t="shared" ca="1" si="22"/>
        <v>0</v>
      </c>
      <c r="AC116" s="39">
        <f t="shared" ca="1" si="22"/>
        <v>0</v>
      </c>
      <c r="AD116" s="39">
        <f t="shared" ca="1" si="22"/>
        <v>0</v>
      </c>
      <c r="AE116" s="39">
        <f t="shared" ca="1" si="22"/>
        <v>0</v>
      </c>
      <c r="AF116" s="39">
        <f t="shared" ca="1" si="22"/>
        <v>0</v>
      </c>
      <c r="AG116" s="39">
        <f t="shared" ca="1" si="22"/>
        <v>0</v>
      </c>
      <c r="AH116" s="39">
        <f t="shared" ca="1" si="21"/>
        <v>0</v>
      </c>
      <c r="AI116" s="39">
        <f t="shared" ca="1" si="21"/>
        <v>0</v>
      </c>
      <c r="AJ116" s="39">
        <f t="shared" ca="1" si="21"/>
        <v>0</v>
      </c>
      <c r="AK116" s="39">
        <f t="shared" ca="1" si="21"/>
        <v>0</v>
      </c>
      <c r="AL116" s="39">
        <f t="shared" ca="1" si="21"/>
        <v>0</v>
      </c>
      <c r="AM116" s="39">
        <f t="shared" ca="1" si="21"/>
        <v>0</v>
      </c>
      <c r="AN116" s="39">
        <f t="shared" ca="1" si="21"/>
        <v>0</v>
      </c>
      <c r="AO116" s="39">
        <f t="shared" ca="1" si="21"/>
        <v>0</v>
      </c>
      <c r="AP116" s="39">
        <f t="shared" ca="1" si="21"/>
        <v>0</v>
      </c>
      <c r="AQ116" s="39">
        <f t="shared" ca="1" si="21"/>
        <v>0</v>
      </c>
      <c r="AR116" s="39">
        <f t="shared" ca="1" si="21"/>
        <v>0</v>
      </c>
      <c r="AS116" s="39">
        <f t="shared" ca="1" si="21"/>
        <v>0</v>
      </c>
      <c r="AT116" s="39">
        <f t="shared" ca="1" si="21"/>
        <v>0</v>
      </c>
      <c r="AU116" s="39">
        <f t="shared" ca="1" si="21"/>
        <v>0</v>
      </c>
      <c r="AV116" s="39">
        <f t="shared" ca="1" si="21"/>
        <v>0</v>
      </c>
      <c r="AW116" s="64" t="str">
        <f>IF(C116="","",IFERROR(COUNTIFS(LT!$E$7:$E$3006,Funcionários!$C116,LT!$M$7:$M$3006,Funcionários!AW$7)+$BA116,0))</f>
        <v/>
      </c>
      <c r="AX116" s="64" t="str">
        <f>IF(D116="","",IFERROR(COUNTIFS(LT!$E$7:$E$3006,Funcionários!$C116,LT!$M$7:$M$3006,Funcionários!AX$7)+$BA116,0))</f>
        <v/>
      </c>
      <c r="AY116" s="64" t="str">
        <f>IF(E116="","",IFERROR(COUNTIFS(LT!$E$7:$E$3006,Funcionários!$C116,LT!$M$7:$M$3006,Funcionários!AY$7)+$BA116,0))</f>
        <v/>
      </c>
      <c r="AZ116" s="64" t="str">
        <f>IF(F116="","",IFERROR(COUNTIFS(LT!$E$7:$E$3006,Funcionários!$C116,LT!$M$7:$M$3006,Funcionários!AZ$7)+$BA116,0))</f>
        <v/>
      </c>
      <c r="BA116" s="77">
        <v>8.92000000000009E-4</v>
      </c>
    </row>
    <row r="117" spans="3:53" ht="35.1" customHeight="1" thickTop="1" thickBot="1" x14ac:dyDescent="0.3">
      <c r="C117" s="46"/>
      <c r="D117" s="46"/>
      <c r="E117" s="46"/>
      <c r="F117" s="120"/>
      <c r="G117" s="120"/>
      <c r="H117" s="120"/>
      <c r="I117" s="120"/>
      <c r="J117" s="120"/>
      <c r="K117" s="120"/>
      <c r="L117" s="120"/>
      <c r="M117" s="76">
        <f t="shared" si="15"/>
        <v>0</v>
      </c>
      <c r="N117" s="39">
        <v>114</v>
      </c>
      <c r="P117" s="39" t="str">
        <f>IF(C117=0,"",IF(AND(F117="Não",#REF!="Não"),5,IF(OR(F117="Não",#REF!="não"),6,7)))</f>
        <v/>
      </c>
      <c r="Q117" s="39">
        <f t="shared" ca="1" si="16"/>
        <v>0</v>
      </c>
      <c r="R117" s="39">
        <f t="shared" ca="1" si="22"/>
        <v>0</v>
      </c>
      <c r="S117" s="39">
        <f t="shared" ca="1" si="22"/>
        <v>0</v>
      </c>
      <c r="T117" s="39">
        <f t="shared" ca="1" si="22"/>
        <v>0</v>
      </c>
      <c r="U117" s="39">
        <f t="shared" ca="1" si="22"/>
        <v>0</v>
      </c>
      <c r="V117" s="39">
        <f t="shared" ca="1" si="22"/>
        <v>0</v>
      </c>
      <c r="W117" s="39">
        <f t="shared" ca="1" si="22"/>
        <v>0</v>
      </c>
      <c r="X117" s="39">
        <f t="shared" ca="1" si="22"/>
        <v>0</v>
      </c>
      <c r="Y117" s="39">
        <f t="shared" ca="1" si="22"/>
        <v>0</v>
      </c>
      <c r="Z117" s="39">
        <f t="shared" ca="1" si="22"/>
        <v>0</v>
      </c>
      <c r="AA117" s="39">
        <f t="shared" ca="1" si="22"/>
        <v>0</v>
      </c>
      <c r="AB117" s="39">
        <f t="shared" ca="1" si="22"/>
        <v>0</v>
      </c>
      <c r="AC117" s="39">
        <f t="shared" ca="1" si="22"/>
        <v>0</v>
      </c>
      <c r="AD117" s="39">
        <f t="shared" ca="1" si="22"/>
        <v>0</v>
      </c>
      <c r="AE117" s="39">
        <f t="shared" ca="1" si="22"/>
        <v>0</v>
      </c>
      <c r="AF117" s="39">
        <f t="shared" ca="1" si="22"/>
        <v>0</v>
      </c>
      <c r="AG117" s="39">
        <f t="shared" ca="1" si="22"/>
        <v>0</v>
      </c>
      <c r="AH117" s="39">
        <f t="shared" ca="1" si="21"/>
        <v>0</v>
      </c>
      <c r="AI117" s="39">
        <f t="shared" ca="1" si="21"/>
        <v>0</v>
      </c>
      <c r="AJ117" s="39">
        <f t="shared" ca="1" si="21"/>
        <v>0</v>
      </c>
      <c r="AK117" s="39">
        <f t="shared" ca="1" si="21"/>
        <v>0</v>
      </c>
      <c r="AL117" s="39">
        <f t="shared" ca="1" si="21"/>
        <v>0</v>
      </c>
      <c r="AM117" s="39">
        <f t="shared" ca="1" si="21"/>
        <v>0</v>
      </c>
      <c r="AN117" s="39">
        <f t="shared" ca="1" si="21"/>
        <v>0</v>
      </c>
      <c r="AO117" s="39">
        <f t="shared" ca="1" si="21"/>
        <v>0</v>
      </c>
      <c r="AP117" s="39">
        <f t="shared" ca="1" si="21"/>
        <v>0</v>
      </c>
      <c r="AQ117" s="39">
        <f t="shared" ca="1" si="21"/>
        <v>0</v>
      </c>
      <c r="AR117" s="39">
        <f t="shared" ca="1" si="21"/>
        <v>0</v>
      </c>
      <c r="AS117" s="39">
        <f t="shared" ca="1" si="21"/>
        <v>0</v>
      </c>
      <c r="AT117" s="39">
        <f t="shared" ca="1" si="21"/>
        <v>0</v>
      </c>
      <c r="AU117" s="39">
        <f t="shared" ca="1" si="21"/>
        <v>0</v>
      </c>
      <c r="AV117" s="39">
        <f t="shared" ca="1" si="21"/>
        <v>0</v>
      </c>
      <c r="AW117" s="64" t="str">
        <f>IF(C117="","",IFERROR(COUNTIFS(LT!$E$7:$E$3006,Funcionários!$C117,LT!$M$7:$M$3006,Funcionários!AW$7)+$BA117,0))</f>
        <v/>
      </c>
      <c r="AX117" s="64" t="str">
        <f>IF(D117="","",IFERROR(COUNTIFS(LT!$E$7:$E$3006,Funcionários!$C117,LT!$M$7:$M$3006,Funcionários!AX$7)+$BA117,0))</f>
        <v/>
      </c>
      <c r="AY117" s="64" t="str">
        <f>IF(E117="","",IFERROR(COUNTIFS(LT!$E$7:$E$3006,Funcionários!$C117,LT!$M$7:$M$3006,Funcionários!AY$7)+$BA117,0))</f>
        <v/>
      </c>
      <c r="AZ117" s="64" t="str">
        <f>IF(F117="","",IFERROR(COUNTIFS(LT!$E$7:$E$3006,Funcionários!$C117,LT!$M$7:$M$3006,Funcionários!AZ$7)+$BA117,0))</f>
        <v/>
      </c>
      <c r="BA117" s="77">
        <v>8.9100000000000897E-4</v>
      </c>
    </row>
    <row r="118" spans="3:53" ht="35.1" customHeight="1" thickTop="1" thickBot="1" x14ac:dyDescent="0.3">
      <c r="C118" s="46"/>
      <c r="D118" s="46"/>
      <c r="E118" s="46"/>
      <c r="F118" s="120"/>
      <c r="G118" s="120"/>
      <c r="H118" s="120"/>
      <c r="I118" s="120"/>
      <c r="J118" s="120"/>
      <c r="K118" s="120"/>
      <c r="L118" s="120"/>
      <c r="M118" s="76">
        <f t="shared" si="15"/>
        <v>0</v>
      </c>
      <c r="N118" s="39">
        <v>115</v>
      </c>
      <c r="P118" s="39" t="str">
        <f>IF(C118=0,"",IF(AND(F118="Não",#REF!="Não"),5,IF(OR(F118="Não",#REF!="não"),6,7)))</f>
        <v/>
      </c>
      <c r="Q118" s="39">
        <f t="shared" ca="1" si="16"/>
        <v>0</v>
      </c>
      <c r="R118" s="39">
        <f t="shared" ca="1" si="22"/>
        <v>0</v>
      </c>
      <c r="S118" s="39">
        <f t="shared" ca="1" si="22"/>
        <v>0</v>
      </c>
      <c r="T118" s="39">
        <f t="shared" ca="1" si="22"/>
        <v>0</v>
      </c>
      <c r="U118" s="39">
        <f t="shared" ca="1" si="22"/>
        <v>0</v>
      </c>
      <c r="V118" s="39">
        <f t="shared" ca="1" si="22"/>
        <v>0</v>
      </c>
      <c r="W118" s="39">
        <f t="shared" ca="1" si="22"/>
        <v>0</v>
      </c>
      <c r="X118" s="39">
        <f t="shared" ca="1" si="22"/>
        <v>0</v>
      </c>
      <c r="Y118" s="39">
        <f t="shared" ca="1" si="22"/>
        <v>0</v>
      </c>
      <c r="Z118" s="39">
        <f t="shared" ca="1" si="22"/>
        <v>0</v>
      </c>
      <c r="AA118" s="39">
        <f t="shared" ca="1" si="22"/>
        <v>0</v>
      </c>
      <c r="AB118" s="39">
        <f t="shared" ca="1" si="22"/>
        <v>0</v>
      </c>
      <c r="AC118" s="39">
        <f t="shared" ca="1" si="22"/>
        <v>0</v>
      </c>
      <c r="AD118" s="39">
        <f t="shared" ca="1" si="22"/>
        <v>0</v>
      </c>
      <c r="AE118" s="39">
        <f t="shared" ca="1" si="22"/>
        <v>0</v>
      </c>
      <c r="AF118" s="39">
        <f t="shared" ca="1" si="22"/>
        <v>0</v>
      </c>
      <c r="AG118" s="39">
        <f t="shared" ca="1" si="22"/>
        <v>0</v>
      </c>
      <c r="AH118" s="39">
        <f t="shared" ca="1" si="21"/>
        <v>0</v>
      </c>
      <c r="AI118" s="39">
        <f t="shared" ca="1" si="21"/>
        <v>0</v>
      </c>
      <c r="AJ118" s="39">
        <f t="shared" ca="1" si="21"/>
        <v>0</v>
      </c>
      <c r="AK118" s="39">
        <f t="shared" ca="1" si="21"/>
        <v>0</v>
      </c>
      <c r="AL118" s="39">
        <f t="shared" ca="1" si="21"/>
        <v>0</v>
      </c>
      <c r="AM118" s="39">
        <f t="shared" ca="1" si="21"/>
        <v>0</v>
      </c>
      <c r="AN118" s="39">
        <f t="shared" ca="1" si="21"/>
        <v>0</v>
      </c>
      <c r="AO118" s="39">
        <f t="shared" ca="1" si="21"/>
        <v>0</v>
      </c>
      <c r="AP118" s="39">
        <f t="shared" ca="1" si="21"/>
        <v>0</v>
      </c>
      <c r="AQ118" s="39">
        <f t="shared" ca="1" si="21"/>
        <v>0</v>
      </c>
      <c r="AR118" s="39">
        <f t="shared" ca="1" si="21"/>
        <v>0</v>
      </c>
      <c r="AS118" s="39">
        <f t="shared" ca="1" si="21"/>
        <v>0</v>
      </c>
      <c r="AT118" s="39">
        <f t="shared" ca="1" si="21"/>
        <v>0</v>
      </c>
      <c r="AU118" s="39">
        <f t="shared" ca="1" si="21"/>
        <v>0</v>
      </c>
      <c r="AV118" s="39">
        <f t="shared" ca="1" si="21"/>
        <v>0</v>
      </c>
      <c r="AW118" s="64" t="str">
        <f>IF(C118="","",IFERROR(COUNTIFS(LT!$E$7:$E$3006,Funcionários!$C118,LT!$M$7:$M$3006,Funcionários!AW$7)+$BA118,0))</f>
        <v/>
      </c>
      <c r="AX118" s="64" t="str">
        <f>IF(D118="","",IFERROR(COUNTIFS(LT!$E$7:$E$3006,Funcionários!$C118,LT!$M$7:$M$3006,Funcionários!AX$7)+$BA118,0))</f>
        <v/>
      </c>
      <c r="AY118" s="64" t="str">
        <f>IF(E118="","",IFERROR(COUNTIFS(LT!$E$7:$E$3006,Funcionários!$C118,LT!$M$7:$M$3006,Funcionários!AY$7)+$BA118,0))</f>
        <v/>
      </c>
      <c r="AZ118" s="64" t="str">
        <f>IF(F118="","",IFERROR(COUNTIFS(LT!$E$7:$E$3006,Funcionários!$C118,LT!$M$7:$M$3006,Funcionários!AZ$7)+$BA118,0))</f>
        <v/>
      </c>
      <c r="BA118" s="77">
        <v>8.9000000000000895E-4</v>
      </c>
    </row>
    <row r="119" spans="3:53" ht="35.1" customHeight="1" thickTop="1" thickBot="1" x14ac:dyDescent="0.3">
      <c r="C119" s="46"/>
      <c r="D119" s="46"/>
      <c r="E119" s="46"/>
      <c r="F119" s="120"/>
      <c r="G119" s="120"/>
      <c r="H119" s="120"/>
      <c r="I119" s="120"/>
      <c r="J119" s="120"/>
      <c r="K119" s="120"/>
      <c r="L119" s="120"/>
      <c r="M119" s="76">
        <f t="shared" si="15"/>
        <v>0</v>
      </c>
      <c r="N119" s="39">
        <v>116</v>
      </c>
      <c r="P119" s="39" t="str">
        <f>IF(C119=0,"",IF(AND(F119="Não",#REF!="Não"),5,IF(OR(F119="Não",#REF!="não"),6,7)))</f>
        <v/>
      </c>
      <c r="Q119" s="39">
        <f t="shared" ca="1" si="16"/>
        <v>0</v>
      </c>
      <c r="R119" s="39">
        <f t="shared" ca="1" si="22"/>
        <v>0</v>
      </c>
      <c r="S119" s="39">
        <f t="shared" ca="1" si="22"/>
        <v>0</v>
      </c>
      <c r="T119" s="39">
        <f t="shared" ca="1" si="22"/>
        <v>0</v>
      </c>
      <c r="U119" s="39">
        <f t="shared" ca="1" si="22"/>
        <v>0</v>
      </c>
      <c r="V119" s="39">
        <f t="shared" ca="1" si="22"/>
        <v>0</v>
      </c>
      <c r="W119" s="39">
        <f t="shared" ca="1" si="22"/>
        <v>0</v>
      </c>
      <c r="X119" s="39">
        <f t="shared" ca="1" si="22"/>
        <v>0</v>
      </c>
      <c r="Y119" s="39">
        <f t="shared" ca="1" si="22"/>
        <v>0</v>
      </c>
      <c r="Z119" s="39">
        <f t="shared" ca="1" si="22"/>
        <v>0</v>
      </c>
      <c r="AA119" s="39">
        <f t="shared" ca="1" si="22"/>
        <v>0</v>
      </c>
      <c r="AB119" s="39">
        <f t="shared" ca="1" si="22"/>
        <v>0</v>
      </c>
      <c r="AC119" s="39">
        <f t="shared" ca="1" si="22"/>
        <v>0</v>
      </c>
      <c r="AD119" s="39">
        <f t="shared" ca="1" si="22"/>
        <v>0</v>
      </c>
      <c r="AE119" s="39">
        <f t="shared" ca="1" si="22"/>
        <v>0</v>
      </c>
      <c r="AF119" s="39">
        <f t="shared" ca="1" si="22"/>
        <v>0</v>
      </c>
      <c r="AG119" s="39">
        <f t="shared" ca="1" si="22"/>
        <v>0</v>
      </c>
      <c r="AH119" s="39">
        <f t="shared" ca="1" si="21"/>
        <v>0</v>
      </c>
      <c r="AI119" s="39">
        <f t="shared" ca="1" si="21"/>
        <v>0</v>
      </c>
      <c r="AJ119" s="39">
        <f t="shared" ca="1" si="21"/>
        <v>0</v>
      </c>
      <c r="AK119" s="39">
        <f t="shared" ca="1" si="21"/>
        <v>0</v>
      </c>
      <c r="AL119" s="39">
        <f t="shared" ca="1" si="21"/>
        <v>0</v>
      </c>
      <c r="AM119" s="39">
        <f t="shared" ca="1" si="21"/>
        <v>0</v>
      </c>
      <c r="AN119" s="39">
        <f t="shared" ca="1" si="21"/>
        <v>0</v>
      </c>
      <c r="AO119" s="39">
        <f t="shared" ca="1" si="21"/>
        <v>0</v>
      </c>
      <c r="AP119" s="39">
        <f t="shared" ca="1" si="21"/>
        <v>0</v>
      </c>
      <c r="AQ119" s="39">
        <f t="shared" ca="1" si="21"/>
        <v>0</v>
      </c>
      <c r="AR119" s="39">
        <f t="shared" ca="1" si="21"/>
        <v>0</v>
      </c>
      <c r="AS119" s="39">
        <f t="shared" ca="1" si="21"/>
        <v>0</v>
      </c>
      <c r="AT119" s="39">
        <f t="shared" ca="1" si="21"/>
        <v>0</v>
      </c>
      <c r="AU119" s="39">
        <f t="shared" ca="1" si="21"/>
        <v>0</v>
      </c>
      <c r="AV119" s="39">
        <f t="shared" ca="1" si="21"/>
        <v>0</v>
      </c>
      <c r="AW119" s="64" t="str">
        <f>IF(C119="","",IFERROR(COUNTIFS(LT!$E$7:$E$3006,Funcionários!$C119,LT!$M$7:$M$3006,Funcionários!AW$7)+$BA119,0))</f>
        <v/>
      </c>
      <c r="AX119" s="64" t="str">
        <f>IF(D119="","",IFERROR(COUNTIFS(LT!$E$7:$E$3006,Funcionários!$C119,LT!$M$7:$M$3006,Funcionários!AX$7)+$BA119,0))</f>
        <v/>
      </c>
      <c r="AY119" s="64" t="str">
        <f>IF(E119="","",IFERROR(COUNTIFS(LT!$E$7:$E$3006,Funcionários!$C119,LT!$M$7:$M$3006,Funcionários!AY$7)+$BA119,0))</f>
        <v/>
      </c>
      <c r="AZ119" s="64" t="str">
        <f>IF(F119="","",IFERROR(COUNTIFS(LT!$E$7:$E$3006,Funcionários!$C119,LT!$M$7:$M$3006,Funcionários!AZ$7)+$BA119,0))</f>
        <v/>
      </c>
      <c r="BA119" s="77">
        <v>8.8900000000000903E-4</v>
      </c>
    </row>
    <row r="120" spans="3:53" ht="35.1" customHeight="1" thickTop="1" thickBot="1" x14ac:dyDescent="0.3">
      <c r="C120" s="46"/>
      <c r="D120" s="46"/>
      <c r="E120" s="46"/>
      <c r="F120" s="120"/>
      <c r="G120" s="120"/>
      <c r="H120" s="120"/>
      <c r="I120" s="120"/>
      <c r="J120" s="120"/>
      <c r="K120" s="120"/>
      <c r="L120" s="120"/>
      <c r="M120" s="76">
        <f t="shared" si="15"/>
        <v>0</v>
      </c>
      <c r="N120" s="39">
        <v>117</v>
      </c>
      <c r="P120" s="39" t="str">
        <f>IF(C120=0,"",IF(AND(F120="Não",#REF!="Não"),5,IF(OR(F120="Não",#REF!="não"),6,7)))</f>
        <v/>
      </c>
      <c r="Q120" s="39">
        <f t="shared" ca="1" si="16"/>
        <v>0</v>
      </c>
      <c r="R120" s="39">
        <f t="shared" ca="1" si="22"/>
        <v>0</v>
      </c>
      <c r="S120" s="39">
        <f t="shared" ca="1" si="22"/>
        <v>0</v>
      </c>
      <c r="T120" s="39">
        <f t="shared" ca="1" si="22"/>
        <v>0</v>
      </c>
      <c r="U120" s="39">
        <f t="shared" ca="1" si="22"/>
        <v>0</v>
      </c>
      <c r="V120" s="39">
        <f t="shared" ca="1" si="22"/>
        <v>0</v>
      </c>
      <c r="W120" s="39">
        <f t="shared" ca="1" si="22"/>
        <v>0</v>
      </c>
      <c r="X120" s="39">
        <f t="shared" ca="1" si="22"/>
        <v>0</v>
      </c>
      <c r="Y120" s="39">
        <f t="shared" ca="1" si="22"/>
        <v>0</v>
      </c>
      <c r="Z120" s="39">
        <f t="shared" ca="1" si="22"/>
        <v>0</v>
      </c>
      <c r="AA120" s="39">
        <f t="shared" ca="1" si="22"/>
        <v>0</v>
      </c>
      <c r="AB120" s="39">
        <f t="shared" ca="1" si="22"/>
        <v>0</v>
      </c>
      <c r="AC120" s="39">
        <f t="shared" ca="1" si="22"/>
        <v>0</v>
      </c>
      <c r="AD120" s="39">
        <f t="shared" ca="1" si="22"/>
        <v>0</v>
      </c>
      <c r="AE120" s="39">
        <f t="shared" ca="1" si="22"/>
        <v>0</v>
      </c>
      <c r="AF120" s="39">
        <f t="shared" ca="1" si="22"/>
        <v>0</v>
      </c>
      <c r="AG120" s="39">
        <f t="shared" ca="1" si="22"/>
        <v>0</v>
      </c>
      <c r="AH120" s="39">
        <f t="shared" ca="1" si="21"/>
        <v>0</v>
      </c>
      <c r="AI120" s="39">
        <f t="shared" ca="1" si="21"/>
        <v>0</v>
      </c>
      <c r="AJ120" s="39">
        <f t="shared" ca="1" si="21"/>
        <v>0</v>
      </c>
      <c r="AK120" s="39">
        <f t="shared" ca="1" si="21"/>
        <v>0</v>
      </c>
      <c r="AL120" s="39">
        <f t="shared" ca="1" si="21"/>
        <v>0</v>
      </c>
      <c r="AM120" s="39">
        <f t="shared" ca="1" si="21"/>
        <v>0</v>
      </c>
      <c r="AN120" s="39">
        <f t="shared" ca="1" si="21"/>
        <v>0</v>
      </c>
      <c r="AO120" s="39">
        <f t="shared" ca="1" si="21"/>
        <v>0</v>
      </c>
      <c r="AP120" s="39">
        <f t="shared" ca="1" si="21"/>
        <v>0</v>
      </c>
      <c r="AQ120" s="39">
        <f t="shared" ca="1" si="21"/>
        <v>0</v>
      </c>
      <c r="AR120" s="39">
        <f t="shared" ca="1" si="21"/>
        <v>0</v>
      </c>
      <c r="AS120" s="39">
        <f t="shared" ca="1" si="21"/>
        <v>0</v>
      </c>
      <c r="AT120" s="39">
        <f t="shared" ca="1" si="21"/>
        <v>0</v>
      </c>
      <c r="AU120" s="39">
        <f t="shared" ca="1" si="21"/>
        <v>0</v>
      </c>
      <c r="AV120" s="39">
        <f t="shared" ca="1" si="21"/>
        <v>0</v>
      </c>
      <c r="AW120" s="64" t="str">
        <f>IF(C120="","",IFERROR(COUNTIFS(LT!$E$7:$E$3006,Funcionários!$C120,LT!$M$7:$M$3006,Funcionários!AW$7)+$BA120,0))</f>
        <v/>
      </c>
      <c r="AX120" s="64" t="str">
        <f>IF(D120="","",IFERROR(COUNTIFS(LT!$E$7:$E$3006,Funcionários!$C120,LT!$M$7:$M$3006,Funcionários!AX$7)+$BA120,0))</f>
        <v/>
      </c>
      <c r="AY120" s="64" t="str">
        <f>IF(E120="","",IFERROR(COUNTIFS(LT!$E$7:$E$3006,Funcionários!$C120,LT!$M$7:$M$3006,Funcionários!AY$7)+$BA120,0))</f>
        <v/>
      </c>
      <c r="AZ120" s="64" t="str">
        <f>IF(F120="","",IFERROR(COUNTIFS(LT!$E$7:$E$3006,Funcionários!$C120,LT!$M$7:$M$3006,Funcionários!AZ$7)+$BA120,0))</f>
        <v/>
      </c>
      <c r="BA120" s="77">
        <v>8.8800000000000901E-4</v>
      </c>
    </row>
    <row r="121" spans="3:53" ht="35.1" customHeight="1" thickTop="1" thickBot="1" x14ac:dyDescent="0.3">
      <c r="C121" s="46"/>
      <c r="D121" s="46"/>
      <c r="E121" s="46"/>
      <c r="F121" s="120"/>
      <c r="G121" s="120"/>
      <c r="H121" s="120"/>
      <c r="I121" s="120"/>
      <c r="J121" s="120"/>
      <c r="K121" s="120"/>
      <c r="L121" s="120"/>
      <c r="M121" s="76">
        <f t="shared" si="15"/>
        <v>0</v>
      </c>
      <c r="N121" s="39">
        <v>118</v>
      </c>
      <c r="P121" s="39" t="str">
        <f>IF(C121=0,"",IF(AND(F121="Não",#REF!="Não"),5,IF(OR(F121="Não",#REF!="não"),6,7)))</f>
        <v/>
      </c>
      <c r="Q121" s="39">
        <f t="shared" ca="1" si="16"/>
        <v>0</v>
      </c>
      <c r="R121" s="39">
        <f t="shared" ca="1" si="22"/>
        <v>0</v>
      </c>
      <c r="S121" s="39">
        <f t="shared" ca="1" si="22"/>
        <v>0</v>
      </c>
      <c r="T121" s="39">
        <f t="shared" ca="1" si="22"/>
        <v>0</v>
      </c>
      <c r="U121" s="39">
        <f t="shared" ca="1" si="22"/>
        <v>0</v>
      </c>
      <c r="V121" s="39">
        <f t="shared" ca="1" si="22"/>
        <v>0</v>
      </c>
      <c r="W121" s="39">
        <f t="shared" ca="1" si="22"/>
        <v>0</v>
      </c>
      <c r="X121" s="39">
        <f t="shared" ca="1" si="22"/>
        <v>0</v>
      </c>
      <c r="Y121" s="39">
        <f t="shared" ca="1" si="22"/>
        <v>0</v>
      </c>
      <c r="Z121" s="39">
        <f t="shared" ca="1" si="22"/>
        <v>0</v>
      </c>
      <c r="AA121" s="39">
        <f t="shared" ca="1" si="22"/>
        <v>0</v>
      </c>
      <c r="AB121" s="39">
        <f t="shared" ca="1" si="22"/>
        <v>0</v>
      </c>
      <c r="AC121" s="39">
        <f t="shared" ca="1" si="22"/>
        <v>0</v>
      </c>
      <c r="AD121" s="39">
        <f t="shared" ca="1" si="22"/>
        <v>0</v>
      </c>
      <c r="AE121" s="39">
        <f t="shared" ca="1" si="22"/>
        <v>0</v>
      </c>
      <c r="AF121" s="39">
        <f t="shared" ca="1" si="22"/>
        <v>0</v>
      </c>
      <c r="AG121" s="39">
        <f t="shared" ref="AG121:AV136" ca="1" si="23">IF(ISERR(AG$5),0,IFERROR(HLOOKUP(AG$7,$F$4:$L$207,$N121,FALSE),0))</f>
        <v>0</v>
      </c>
      <c r="AH121" s="39">
        <f t="shared" ca="1" si="23"/>
        <v>0</v>
      </c>
      <c r="AI121" s="39">
        <f t="shared" ca="1" si="23"/>
        <v>0</v>
      </c>
      <c r="AJ121" s="39">
        <f t="shared" ca="1" si="23"/>
        <v>0</v>
      </c>
      <c r="AK121" s="39">
        <f t="shared" ca="1" si="23"/>
        <v>0</v>
      </c>
      <c r="AL121" s="39">
        <f t="shared" ca="1" si="23"/>
        <v>0</v>
      </c>
      <c r="AM121" s="39">
        <f t="shared" ca="1" si="23"/>
        <v>0</v>
      </c>
      <c r="AN121" s="39">
        <f t="shared" ca="1" si="23"/>
        <v>0</v>
      </c>
      <c r="AO121" s="39">
        <f t="shared" ca="1" si="23"/>
        <v>0</v>
      </c>
      <c r="AP121" s="39">
        <f t="shared" ca="1" si="23"/>
        <v>0</v>
      </c>
      <c r="AQ121" s="39">
        <f t="shared" ca="1" si="23"/>
        <v>0</v>
      </c>
      <c r="AR121" s="39">
        <f t="shared" ca="1" si="23"/>
        <v>0</v>
      </c>
      <c r="AS121" s="39">
        <f t="shared" ca="1" si="23"/>
        <v>0</v>
      </c>
      <c r="AT121" s="39">
        <f t="shared" ca="1" si="23"/>
        <v>0</v>
      </c>
      <c r="AU121" s="39">
        <f t="shared" ca="1" si="23"/>
        <v>0</v>
      </c>
      <c r="AV121" s="39">
        <f t="shared" ca="1" si="23"/>
        <v>0</v>
      </c>
      <c r="AW121" s="64" t="str">
        <f>IF(C121="","",IFERROR(COUNTIFS(LT!$E$7:$E$3006,Funcionários!$C121,LT!$M$7:$M$3006,Funcionários!AW$7)+$BA121,0))</f>
        <v/>
      </c>
      <c r="AX121" s="64" t="str">
        <f>IF(D121="","",IFERROR(COUNTIFS(LT!$E$7:$E$3006,Funcionários!$C121,LT!$M$7:$M$3006,Funcionários!AX$7)+$BA121,0))</f>
        <v/>
      </c>
      <c r="AY121" s="64" t="str">
        <f>IF(E121="","",IFERROR(COUNTIFS(LT!$E$7:$E$3006,Funcionários!$C121,LT!$M$7:$M$3006,Funcionários!AY$7)+$BA121,0))</f>
        <v/>
      </c>
      <c r="AZ121" s="64" t="str">
        <f>IF(F121="","",IFERROR(COUNTIFS(LT!$E$7:$E$3006,Funcionários!$C121,LT!$M$7:$M$3006,Funcionários!AZ$7)+$BA121,0))</f>
        <v/>
      </c>
      <c r="BA121" s="77">
        <v>8.8700000000000996E-4</v>
      </c>
    </row>
    <row r="122" spans="3:53" ht="35.1" customHeight="1" thickTop="1" thickBot="1" x14ac:dyDescent="0.3">
      <c r="C122" s="46"/>
      <c r="D122" s="46"/>
      <c r="E122" s="46"/>
      <c r="F122" s="120"/>
      <c r="G122" s="120"/>
      <c r="H122" s="120"/>
      <c r="I122" s="120"/>
      <c r="J122" s="120"/>
      <c r="K122" s="120"/>
      <c r="L122" s="120"/>
      <c r="M122" s="76">
        <f t="shared" si="15"/>
        <v>0</v>
      </c>
      <c r="N122" s="39">
        <v>119</v>
      </c>
      <c r="P122" s="39" t="str">
        <f>IF(C122=0,"",IF(AND(F122="Não",#REF!="Não"),5,IF(OR(F122="Não",#REF!="não"),6,7)))</f>
        <v/>
      </c>
      <c r="Q122" s="39">
        <f t="shared" ca="1" si="16"/>
        <v>0</v>
      </c>
      <c r="R122" s="39">
        <f t="shared" ref="R122:AG137" ca="1" si="24">IF(ISERR(R$5),0,IFERROR(HLOOKUP(R$7,$F$4:$L$207,$N122,FALSE),0))</f>
        <v>0</v>
      </c>
      <c r="S122" s="39">
        <f t="shared" ca="1" si="24"/>
        <v>0</v>
      </c>
      <c r="T122" s="39">
        <f t="shared" ca="1" si="24"/>
        <v>0</v>
      </c>
      <c r="U122" s="39">
        <f t="shared" ca="1" si="24"/>
        <v>0</v>
      </c>
      <c r="V122" s="39">
        <f t="shared" ca="1" si="24"/>
        <v>0</v>
      </c>
      <c r="W122" s="39">
        <f t="shared" ca="1" si="24"/>
        <v>0</v>
      </c>
      <c r="X122" s="39">
        <f t="shared" ca="1" si="24"/>
        <v>0</v>
      </c>
      <c r="Y122" s="39">
        <f t="shared" ca="1" si="24"/>
        <v>0</v>
      </c>
      <c r="Z122" s="39">
        <f t="shared" ca="1" si="24"/>
        <v>0</v>
      </c>
      <c r="AA122" s="39">
        <f t="shared" ca="1" si="24"/>
        <v>0</v>
      </c>
      <c r="AB122" s="39">
        <f t="shared" ca="1" si="24"/>
        <v>0</v>
      </c>
      <c r="AC122" s="39">
        <f t="shared" ca="1" si="24"/>
        <v>0</v>
      </c>
      <c r="AD122" s="39">
        <f t="shared" ca="1" si="24"/>
        <v>0</v>
      </c>
      <c r="AE122" s="39">
        <f t="shared" ca="1" si="24"/>
        <v>0</v>
      </c>
      <c r="AF122" s="39">
        <f t="shared" ca="1" si="24"/>
        <v>0</v>
      </c>
      <c r="AG122" s="39">
        <f t="shared" ca="1" si="24"/>
        <v>0</v>
      </c>
      <c r="AH122" s="39">
        <f t="shared" ca="1" si="23"/>
        <v>0</v>
      </c>
      <c r="AI122" s="39">
        <f t="shared" ca="1" si="23"/>
        <v>0</v>
      </c>
      <c r="AJ122" s="39">
        <f t="shared" ca="1" si="23"/>
        <v>0</v>
      </c>
      <c r="AK122" s="39">
        <f t="shared" ca="1" si="23"/>
        <v>0</v>
      </c>
      <c r="AL122" s="39">
        <f t="shared" ca="1" si="23"/>
        <v>0</v>
      </c>
      <c r="AM122" s="39">
        <f t="shared" ca="1" si="23"/>
        <v>0</v>
      </c>
      <c r="AN122" s="39">
        <f t="shared" ca="1" si="23"/>
        <v>0</v>
      </c>
      <c r="AO122" s="39">
        <f t="shared" ca="1" si="23"/>
        <v>0</v>
      </c>
      <c r="AP122" s="39">
        <f t="shared" ca="1" si="23"/>
        <v>0</v>
      </c>
      <c r="AQ122" s="39">
        <f t="shared" ca="1" si="23"/>
        <v>0</v>
      </c>
      <c r="AR122" s="39">
        <f t="shared" ca="1" si="23"/>
        <v>0</v>
      </c>
      <c r="AS122" s="39">
        <f t="shared" ca="1" si="23"/>
        <v>0</v>
      </c>
      <c r="AT122" s="39">
        <f t="shared" ca="1" si="23"/>
        <v>0</v>
      </c>
      <c r="AU122" s="39">
        <f t="shared" ca="1" si="23"/>
        <v>0</v>
      </c>
      <c r="AV122" s="39">
        <f t="shared" ca="1" si="23"/>
        <v>0</v>
      </c>
      <c r="AW122" s="64" t="str">
        <f>IF(C122="","",IFERROR(COUNTIFS(LT!$E$7:$E$3006,Funcionários!$C122,LT!$M$7:$M$3006,Funcionários!AW$7)+$BA122,0))</f>
        <v/>
      </c>
      <c r="AX122" s="64" t="str">
        <f>IF(D122="","",IFERROR(COUNTIFS(LT!$E$7:$E$3006,Funcionários!$C122,LT!$M$7:$M$3006,Funcionários!AX$7)+$BA122,0))</f>
        <v/>
      </c>
      <c r="AY122" s="64" t="str">
        <f>IF(E122="","",IFERROR(COUNTIFS(LT!$E$7:$E$3006,Funcionários!$C122,LT!$M$7:$M$3006,Funcionários!AY$7)+$BA122,0))</f>
        <v/>
      </c>
      <c r="AZ122" s="64" t="str">
        <f>IF(F122="","",IFERROR(COUNTIFS(LT!$E$7:$E$3006,Funcionários!$C122,LT!$M$7:$M$3006,Funcionários!AZ$7)+$BA122,0))</f>
        <v/>
      </c>
      <c r="BA122" s="77">
        <v>8.8600000000001004E-4</v>
      </c>
    </row>
    <row r="123" spans="3:53" ht="35.1" customHeight="1" thickTop="1" thickBot="1" x14ac:dyDescent="0.3">
      <c r="C123" s="46"/>
      <c r="D123" s="46"/>
      <c r="E123" s="46"/>
      <c r="F123" s="120"/>
      <c r="G123" s="120"/>
      <c r="H123" s="120"/>
      <c r="I123" s="120"/>
      <c r="J123" s="120"/>
      <c r="K123" s="120"/>
      <c r="L123" s="120"/>
      <c r="M123" s="76">
        <f t="shared" si="15"/>
        <v>0</v>
      </c>
      <c r="N123" s="39">
        <v>120</v>
      </c>
      <c r="P123" s="39" t="str">
        <f>IF(C123=0,"",IF(AND(F123="Não",#REF!="Não"),5,IF(OR(F123="Não",#REF!="não"),6,7)))</f>
        <v/>
      </c>
      <c r="Q123" s="39">
        <f t="shared" ca="1" si="16"/>
        <v>0</v>
      </c>
      <c r="R123" s="39">
        <f t="shared" ca="1" si="24"/>
        <v>0</v>
      </c>
      <c r="S123" s="39">
        <f t="shared" ca="1" si="24"/>
        <v>0</v>
      </c>
      <c r="T123" s="39">
        <f t="shared" ca="1" si="24"/>
        <v>0</v>
      </c>
      <c r="U123" s="39">
        <f t="shared" ca="1" si="24"/>
        <v>0</v>
      </c>
      <c r="V123" s="39">
        <f t="shared" ca="1" si="24"/>
        <v>0</v>
      </c>
      <c r="W123" s="39">
        <f t="shared" ca="1" si="24"/>
        <v>0</v>
      </c>
      <c r="X123" s="39">
        <f t="shared" ca="1" si="24"/>
        <v>0</v>
      </c>
      <c r="Y123" s="39">
        <f t="shared" ca="1" si="24"/>
        <v>0</v>
      </c>
      <c r="Z123" s="39">
        <f t="shared" ca="1" si="24"/>
        <v>0</v>
      </c>
      <c r="AA123" s="39">
        <f t="shared" ca="1" si="24"/>
        <v>0</v>
      </c>
      <c r="AB123" s="39">
        <f t="shared" ca="1" si="24"/>
        <v>0</v>
      </c>
      <c r="AC123" s="39">
        <f t="shared" ca="1" si="24"/>
        <v>0</v>
      </c>
      <c r="AD123" s="39">
        <f t="shared" ca="1" si="24"/>
        <v>0</v>
      </c>
      <c r="AE123" s="39">
        <f t="shared" ca="1" si="24"/>
        <v>0</v>
      </c>
      <c r="AF123" s="39">
        <f t="shared" ca="1" si="24"/>
        <v>0</v>
      </c>
      <c r="AG123" s="39">
        <f t="shared" ca="1" si="24"/>
        <v>0</v>
      </c>
      <c r="AH123" s="39">
        <f t="shared" ca="1" si="23"/>
        <v>0</v>
      </c>
      <c r="AI123" s="39">
        <f t="shared" ca="1" si="23"/>
        <v>0</v>
      </c>
      <c r="AJ123" s="39">
        <f t="shared" ca="1" si="23"/>
        <v>0</v>
      </c>
      <c r="AK123" s="39">
        <f t="shared" ca="1" si="23"/>
        <v>0</v>
      </c>
      <c r="AL123" s="39">
        <f t="shared" ca="1" si="23"/>
        <v>0</v>
      </c>
      <c r="AM123" s="39">
        <f t="shared" ca="1" si="23"/>
        <v>0</v>
      </c>
      <c r="AN123" s="39">
        <f t="shared" ca="1" si="23"/>
        <v>0</v>
      </c>
      <c r="AO123" s="39">
        <f t="shared" ca="1" si="23"/>
        <v>0</v>
      </c>
      <c r="AP123" s="39">
        <f t="shared" ca="1" si="23"/>
        <v>0</v>
      </c>
      <c r="AQ123" s="39">
        <f t="shared" ca="1" si="23"/>
        <v>0</v>
      </c>
      <c r="AR123" s="39">
        <f t="shared" ca="1" si="23"/>
        <v>0</v>
      </c>
      <c r="AS123" s="39">
        <f t="shared" ca="1" si="23"/>
        <v>0</v>
      </c>
      <c r="AT123" s="39">
        <f t="shared" ca="1" si="23"/>
        <v>0</v>
      </c>
      <c r="AU123" s="39">
        <f t="shared" ca="1" si="23"/>
        <v>0</v>
      </c>
      <c r="AV123" s="39">
        <f t="shared" ca="1" si="23"/>
        <v>0</v>
      </c>
      <c r="AW123" s="64" t="str">
        <f>IF(C123="","",IFERROR(COUNTIFS(LT!$E$7:$E$3006,Funcionários!$C123,LT!$M$7:$M$3006,Funcionários!AW$7)+$BA123,0))</f>
        <v/>
      </c>
      <c r="AX123" s="64" t="str">
        <f>IF(D123="","",IFERROR(COUNTIFS(LT!$E$7:$E$3006,Funcionários!$C123,LT!$M$7:$M$3006,Funcionários!AX$7)+$BA123,0))</f>
        <v/>
      </c>
      <c r="AY123" s="64" t="str">
        <f>IF(E123="","",IFERROR(COUNTIFS(LT!$E$7:$E$3006,Funcionários!$C123,LT!$M$7:$M$3006,Funcionários!AY$7)+$BA123,0))</f>
        <v/>
      </c>
      <c r="AZ123" s="64" t="str">
        <f>IF(F123="","",IFERROR(COUNTIFS(LT!$E$7:$E$3006,Funcionários!$C123,LT!$M$7:$M$3006,Funcionários!AZ$7)+$BA123,0))</f>
        <v/>
      </c>
      <c r="BA123" s="77">
        <v>8.8500000000001002E-4</v>
      </c>
    </row>
    <row r="124" spans="3:53" ht="35.1" customHeight="1" thickTop="1" thickBot="1" x14ac:dyDescent="0.3">
      <c r="C124" s="46"/>
      <c r="D124" s="46"/>
      <c r="E124" s="46"/>
      <c r="F124" s="120"/>
      <c r="G124" s="120"/>
      <c r="H124" s="120"/>
      <c r="I124" s="120"/>
      <c r="J124" s="120"/>
      <c r="K124" s="120"/>
      <c r="L124" s="120"/>
      <c r="M124" s="76">
        <f t="shared" si="15"/>
        <v>0</v>
      </c>
      <c r="N124" s="39">
        <v>121</v>
      </c>
      <c r="P124" s="39" t="str">
        <f>IF(C124=0,"",IF(AND(F124="Não",#REF!="Não"),5,IF(OR(F124="Não",#REF!="não"),6,7)))</f>
        <v/>
      </c>
      <c r="Q124" s="39">
        <f t="shared" ca="1" si="16"/>
        <v>0</v>
      </c>
      <c r="R124" s="39">
        <f t="shared" ca="1" si="24"/>
        <v>0</v>
      </c>
      <c r="S124" s="39">
        <f t="shared" ca="1" si="24"/>
        <v>0</v>
      </c>
      <c r="T124" s="39">
        <f t="shared" ca="1" si="24"/>
        <v>0</v>
      </c>
      <c r="U124" s="39">
        <f t="shared" ca="1" si="24"/>
        <v>0</v>
      </c>
      <c r="V124" s="39">
        <f t="shared" ca="1" si="24"/>
        <v>0</v>
      </c>
      <c r="W124" s="39">
        <f t="shared" ca="1" si="24"/>
        <v>0</v>
      </c>
      <c r="X124" s="39">
        <f t="shared" ca="1" si="24"/>
        <v>0</v>
      </c>
      <c r="Y124" s="39">
        <f t="shared" ca="1" si="24"/>
        <v>0</v>
      </c>
      <c r="Z124" s="39">
        <f t="shared" ca="1" si="24"/>
        <v>0</v>
      </c>
      <c r="AA124" s="39">
        <f t="shared" ca="1" si="24"/>
        <v>0</v>
      </c>
      <c r="AB124" s="39">
        <f t="shared" ca="1" si="24"/>
        <v>0</v>
      </c>
      <c r="AC124" s="39">
        <f t="shared" ca="1" si="24"/>
        <v>0</v>
      </c>
      <c r="AD124" s="39">
        <f t="shared" ca="1" si="24"/>
        <v>0</v>
      </c>
      <c r="AE124" s="39">
        <f t="shared" ca="1" si="24"/>
        <v>0</v>
      </c>
      <c r="AF124" s="39">
        <f t="shared" ca="1" si="24"/>
        <v>0</v>
      </c>
      <c r="AG124" s="39">
        <f t="shared" ca="1" si="24"/>
        <v>0</v>
      </c>
      <c r="AH124" s="39">
        <f t="shared" ca="1" si="23"/>
        <v>0</v>
      </c>
      <c r="AI124" s="39">
        <f t="shared" ca="1" si="23"/>
        <v>0</v>
      </c>
      <c r="AJ124" s="39">
        <f t="shared" ca="1" si="23"/>
        <v>0</v>
      </c>
      <c r="AK124" s="39">
        <f t="shared" ca="1" si="23"/>
        <v>0</v>
      </c>
      <c r="AL124" s="39">
        <f t="shared" ca="1" si="23"/>
        <v>0</v>
      </c>
      <c r="AM124" s="39">
        <f t="shared" ca="1" si="23"/>
        <v>0</v>
      </c>
      <c r="AN124" s="39">
        <f t="shared" ca="1" si="23"/>
        <v>0</v>
      </c>
      <c r="AO124" s="39">
        <f t="shared" ca="1" si="23"/>
        <v>0</v>
      </c>
      <c r="AP124" s="39">
        <f t="shared" ca="1" si="23"/>
        <v>0</v>
      </c>
      <c r="AQ124" s="39">
        <f t="shared" ca="1" si="23"/>
        <v>0</v>
      </c>
      <c r="AR124" s="39">
        <f t="shared" ca="1" si="23"/>
        <v>0</v>
      </c>
      <c r="AS124" s="39">
        <f t="shared" ca="1" si="23"/>
        <v>0</v>
      </c>
      <c r="AT124" s="39">
        <f t="shared" ca="1" si="23"/>
        <v>0</v>
      </c>
      <c r="AU124" s="39">
        <f t="shared" ca="1" si="23"/>
        <v>0</v>
      </c>
      <c r="AV124" s="39">
        <f t="shared" ca="1" si="23"/>
        <v>0</v>
      </c>
      <c r="AW124" s="64" t="str">
        <f>IF(C124="","",IFERROR(COUNTIFS(LT!$E$7:$E$3006,Funcionários!$C124,LT!$M$7:$M$3006,Funcionários!AW$7)+$BA124,0))</f>
        <v/>
      </c>
      <c r="AX124" s="64" t="str">
        <f>IF(D124="","",IFERROR(COUNTIFS(LT!$E$7:$E$3006,Funcionários!$C124,LT!$M$7:$M$3006,Funcionários!AX$7)+$BA124,0))</f>
        <v/>
      </c>
      <c r="AY124" s="64" t="str">
        <f>IF(E124="","",IFERROR(COUNTIFS(LT!$E$7:$E$3006,Funcionários!$C124,LT!$M$7:$M$3006,Funcionários!AY$7)+$BA124,0))</f>
        <v/>
      </c>
      <c r="AZ124" s="64" t="str">
        <f>IF(F124="","",IFERROR(COUNTIFS(LT!$E$7:$E$3006,Funcionários!$C124,LT!$M$7:$M$3006,Funcionários!AZ$7)+$BA124,0))</f>
        <v/>
      </c>
      <c r="BA124" s="77">
        <v>8.8400000000000999E-4</v>
      </c>
    </row>
    <row r="125" spans="3:53" ht="35.1" customHeight="1" thickTop="1" thickBot="1" x14ac:dyDescent="0.3">
      <c r="C125" s="46"/>
      <c r="D125" s="46"/>
      <c r="E125" s="46"/>
      <c r="F125" s="120"/>
      <c r="G125" s="120"/>
      <c r="H125" s="120"/>
      <c r="I125" s="120"/>
      <c r="J125" s="120"/>
      <c r="K125" s="120"/>
      <c r="L125" s="120"/>
      <c r="M125" s="76">
        <f t="shared" si="15"/>
        <v>0</v>
      </c>
      <c r="N125" s="39">
        <v>122</v>
      </c>
      <c r="P125" s="39" t="str">
        <f>IF(C125=0,"",IF(AND(F125="Não",#REF!="Não"),5,IF(OR(F125="Não",#REF!="não"),6,7)))</f>
        <v/>
      </c>
      <c r="Q125" s="39">
        <f t="shared" ca="1" si="16"/>
        <v>0</v>
      </c>
      <c r="R125" s="39">
        <f t="shared" ca="1" si="24"/>
        <v>0</v>
      </c>
      <c r="S125" s="39">
        <f t="shared" ca="1" si="24"/>
        <v>0</v>
      </c>
      <c r="T125" s="39">
        <f t="shared" ca="1" si="24"/>
        <v>0</v>
      </c>
      <c r="U125" s="39">
        <f t="shared" ca="1" si="24"/>
        <v>0</v>
      </c>
      <c r="V125" s="39">
        <f t="shared" ca="1" si="24"/>
        <v>0</v>
      </c>
      <c r="W125" s="39">
        <f t="shared" ca="1" si="24"/>
        <v>0</v>
      </c>
      <c r="X125" s="39">
        <f t="shared" ca="1" si="24"/>
        <v>0</v>
      </c>
      <c r="Y125" s="39">
        <f t="shared" ca="1" si="24"/>
        <v>0</v>
      </c>
      <c r="Z125" s="39">
        <f t="shared" ca="1" si="24"/>
        <v>0</v>
      </c>
      <c r="AA125" s="39">
        <f t="shared" ca="1" si="24"/>
        <v>0</v>
      </c>
      <c r="AB125" s="39">
        <f t="shared" ca="1" si="24"/>
        <v>0</v>
      </c>
      <c r="AC125" s="39">
        <f t="shared" ca="1" si="24"/>
        <v>0</v>
      </c>
      <c r="AD125" s="39">
        <f t="shared" ca="1" si="24"/>
        <v>0</v>
      </c>
      <c r="AE125" s="39">
        <f t="shared" ca="1" si="24"/>
        <v>0</v>
      </c>
      <c r="AF125" s="39">
        <f t="shared" ca="1" si="24"/>
        <v>0</v>
      </c>
      <c r="AG125" s="39">
        <f t="shared" ca="1" si="24"/>
        <v>0</v>
      </c>
      <c r="AH125" s="39">
        <f t="shared" ca="1" si="23"/>
        <v>0</v>
      </c>
      <c r="AI125" s="39">
        <f t="shared" ca="1" si="23"/>
        <v>0</v>
      </c>
      <c r="AJ125" s="39">
        <f t="shared" ca="1" si="23"/>
        <v>0</v>
      </c>
      <c r="AK125" s="39">
        <f t="shared" ca="1" si="23"/>
        <v>0</v>
      </c>
      <c r="AL125" s="39">
        <f t="shared" ca="1" si="23"/>
        <v>0</v>
      </c>
      <c r="AM125" s="39">
        <f t="shared" ca="1" si="23"/>
        <v>0</v>
      </c>
      <c r="AN125" s="39">
        <f t="shared" ca="1" si="23"/>
        <v>0</v>
      </c>
      <c r="AO125" s="39">
        <f t="shared" ca="1" si="23"/>
        <v>0</v>
      </c>
      <c r="AP125" s="39">
        <f t="shared" ca="1" si="23"/>
        <v>0</v>
      </c>
      <c r="AQ125" s="39">
        <f t="shared" ca="1" si="23"/>
        <v>0</v>
      </c>
      <c r="AR125" s="39">
        <f t="shared" ca="1" si="23"/>
        <v>0</v>
      </c>
      <c r="AS125" s="39">
        <f t="shared" ca="1" si="23"/>
        <v>0</v>
      </c>
      <c r="AT125" s="39">
        <f t="shared" ca="1" si="23"/>
        <v>0</v>
      </c>
      <c r="AU125" s="39">
        <f t="shared" ca="1" si="23"/>
        <v>0</v>
      </c>
      <c r="AV125" s="39">
        <f t="shared" ca="1" si="23"/>
        <v>0</v>
      </c>
      <c r="AW125" s="64" t="str">
        <f>IF(C125="","",IFERROR(COUNTIFS(LT!$E$7:$E$3006,Funcionários!$C125,LT!$M$7:$M$3006,Funcionários!AW$7)+$BA125,0))</f>
        <v/>
      </c>
      <c r="AX125" s="64" t="str">
        <f>IF(D125="","",IFERROR(COUNTIFS(LT!$E$7:$E$3006,Funcionários!$C125,LT!$M$7:$M$3006,Funcionários!AX$7)+$BA125,0))</f>
        <v/>
      </c>
      <c r="AY125" s="64" t="str">
        <f>IF(E125="","",IFERROR(COUNTIFS(LT!$E$7:$E$3006,Funcionários!$C125,LT!$M$7:$M$3006,Funcionários!AY$7)+$BA125,0))</f>
        <v/>
      </c>
      <c r="AZ125" s="64" t="str">
        <f>IF(F125="","",IFERROR(COUNTIFS(LT!$E$7:$E$3006,Funcionários!$C125,LT!$M$7:$M$3006,Funcionários!AZ$7)+$BA125,0))</f>
        <v/>
      </c>
      <c r="BA125" s="77">
        <v>8.8300000000000997E-4</v>
      </c>
    </row>
    <row r="126" spans="3:53" ht="35.1" customHeight="1" thickTop="1" thickBot="1" x14ac:dyDescent="0.3">
      <c r="C126" s="46"/>
      <c r="D126" s="46"/>
      <c r="E126" s="46"/>
      <c r="F126" s="120"/>
      <c r="G126" s="120"/>
      <c r="H126" s="120"/>
      <c r="I126" s="120"/>
      <c r="J126" s="120"/>
      <c r="K126" s="120"/>
      <c r="L126" s="120"/>
      <c r="M126" s="76">
        <f t="shared" si="15"/>
        <v>0</v>
      </c>
      <c r="N126" s="39">
        <v>123</v>
      </c>
      <c r="P126" s="39" t="str">
        <f>IF(C126=0,"",IF(AND(F126="Não",#REF!="Não"),5,IF(OR(F126="Não",#REF!="não"),6,7)))</f>
        <v/>
      </c>
      <c r="Q126" s="39">
        <f t="shared" ca="1" si="16"/>
        <v>0</v>
      </c>
      <c r="R126" s="39">
        <f t="shared" ca="1" si="24"/>
        <v>0</v>
      </c>
      <c r="S126" s="39">
        <f t="shared" ca="1" si="24"/>
        <v>0</v>
      </c>
      <c r="T126" s="39">
        <f t="shared" ca="1" si="24"/>
        <v>0</v>
      </c>
      <c r="U126" s="39">
        <f t="shared" ca="1" si="24"/>
        <v>0</v>
      </c>
      <c r="V126" s="39">
        <f t="shared" ca="1" si="24"/>
        <v>0</v>
      </c>
      <c r="W126" s="39">
        <f t="shared" ca="1" si="24"/>
        <v>0</v>
      </c>
      <c r="X126" s="39">
        <f t="shared" ca="1" si="24"/>
        <v>0</v>
      </c>
      <c r="Y126" s="39">
        <f t="shared" ca="1" si="24"/>
        <v>0</v>
      </c>
      <c r="Z126" s="39">
        <f t="shared" ca="1" si="24"/>
        <v>0</v>
      </c>
      <c r="AA126" s="39">
        <f t="shared" ca="1" si="24"/>
        <v>0</v>
      </c>
      <c r="AB126" s="39">
        <f t="shared" ca="1" si="24"/>
        <v>0</v>
      </c>
      <c r="AC126" s="39">
        <f t="shared" ca="1" si="24"/>
        <v>0</v>
      </c>
      <c r="AD126" s="39">
        <f t="shared" ca="1" si="24"/>
        <v>0</v>
      </c>
      <c r="AE126" s="39">
        <f t="shared" ca="1" si="24"/>
        <v>0</v>
      </c>
      <c r="AF126" s="39">
        <f t="shared" ca="1" si="24"/>
        <v>0</v>
      </c>
      <c r="AG126" s="39">
        <f t="shared" ca="1" si="24"/>
        <v>0</v>
      </c>
      <c r="AH126" s="39">
        <f t="shared" ca="1" si="23"/>
        <v>0</v>
      </c>
      <c r="AI126" s="39">
        <f t="shared" ca="1" si="23"/>
        <v>0</v>
      </c>
      <c r="AJ126" s="39">
        <f t="shared" ca="1" si="23"/>
        <v>0</v>
      </c>
      <c r="AK126" s="39">
        <f t="shared" ca="1" si="23"/>
        <v>0</v>
      </c>
      <c r="AL126" s="39">
        <f t="shared" ca="1" si="23"/>
        <v>0</v>
      </c>
      <c r="AM126" s="39">
        <f t="shared" ca="1" si="23"/>
        <v>0</v>
      </c>
      <c r="AN126" s="39">
        <f t="shared" ca="1" si="23"/>
        <v>0</v>
      </c>
      <c r="AO126" s="39">
        <f t="shared" ca="1" si="23"/>
        <v>0</v>
      </c>
      <c r="AP126" s="39">
        <f t="shared" ca="1" si="23"/>
        <v>0</v>
      </c>
      <c r="AQ126" s="39">
        <f t="shared" ca="1" si="23"/>
        <v>0</v>
      </c>
      <c r="AR126" s="39">
        <f t="shared" ca="1" si="23"/>
        <v>0</v>
      </c>
      <c r="AS126" s="39">
        <f t="shared" ca="1" si="23"/>
        <v>0</v>
      </c>
      <c r="AT126" s="39">
        <f t="shared" ca="1" si="23"/>
        <v>0</v>
      </c>
      <c r="AU126" s="39">
        <f t="shared" ca="1" si="23"/>
        <v>0</v>
      </c>
      <c r="AV126" s="39">
        <f t="shared" ca="1" si="23"/>
        <v>0</v>
      </c>
      <c r="AW126" s="64" t="str">
        <f>IF(C126="","",IFERROR(COUNTIFS(LT!$E$7:$E$3006,Funcionários!$C126,LT!$M$7:$M$3006,Funcionários!AW$7)+$BA126,0))</f>
        <v/>
      </c>
      <c r="AX126" s="64" t="str">
        <f>IF(D126="","",IFERROR(COUNTIFS(LT!$E$7:$E$3006,Funcionários!$C126,LT!$M$7:$M$3006,Funcionários!AX$7)+$BA126,0))</f>
        <v/>
      </c>
      <c r="AY126" s="64" t="str">
        <f>IF(E126="","",IFERROR(COUNTIFS(LT!$E$7:$E$3006,Funcionários!$C126,LT!$M$7:$M$3006,Funcionários!AY$7)+$BA126,0))</f>
        <v/>
      </c>
      <c r="AZ126" s="64" t="str">
        <f>IF(F126="","",IFERROR(COUNTIFS(LT!$E$7:$E$3006,Funcionários!$C126,LT!$M$7:$M$3006,Funcionários!AZ$7)+$BA126,0))</f>
        <v/>
      </c>
      <c r="BA126" s="77">
        <v>8.8200000000000995E-4</v>
      </c>
    </row>
    <row r="127" spans="3:53" ht="35.1" customHeight="1" thickTop="1" thickBot="1" x14ac:dyDescent="0.3">
      <c r="C127" s="46"/>
      <c r="D127" s="46"/>
      <c r="E127" s="46"/>
      <c r="F127" s="120"/>
      <c r="G127" s="120"/>
      <c r="H127" s="120"/>
      <c r="I127" s="120"/>
      <c r="J127" s="120"/>
      <c r="K127" s="120"/>
      <c r="L127" s="120"/>
      <c r="M127" s="76">
        <f t="shared" si="15"/>
        <v>0</v>
      </c>
      <c r="N127" s="39">
        <v>124</v>
      </c>
      <c r="P127" s="39" t="str">
        <f>IF(C127=0,"",IF(AND(F127="Não",#REF!="Não"),5,IF(OR(F127="Não",#REF!="não"),6,7)))</f>
        <v/>
      </c>
      <c r="Q127" s="39">
        <f t="shared" ca="1" si="16"/>
        <v>0</v>
      </c>
      <c r="R127" s="39">
        <f t="shared" ca="1" si="24"/>
        <v>0</v>
      </c>
      <c r="S127" s="39">
        <f t="shared" ca="1" si="24"/>
        <v>0</v>
      </c>
      <c r="T127" s="39">
        <f t="shared" ca="1" si="24"/>
        <v>0</v>
      </c>
      <c r="U127" s="39">
        <f t="shared" ca="1" si="24"/>
        <v>0</v>
      </c>
      <c r="V127" s="39">
        <f t="shared" ca="1" si="24"/>
        <v>0</v>
      </c>
      <c r="W127" s="39">
        <f t="shared" ca="1" si="24"/>
        <v>0</v>
      </c>
      <c r="X127" s="39">
        <f t="shared" ca="1" si="24"/>
        <v>0</v>
      </c>
      <c r="Y127" s="39">
        <f t="shared" ca="1" si="24"/>
        <v>0</v>
      </c>
      <c r="Z127" s="39">
        <f t="shared" ca="1" si="24"/>
        <v>0</v>
      </c>
      <c r="AA127" s="39">
        <f t="shared" ca="1" si="24"/>
        <v>0</v>
      </c>
      <c r="AB127" s="39">
        <f t="shared" ca="1" si="24"/>
        <v>0</v>
      </c>
      <c r="AC127" s="39">
        <f t="shared" ca="1" si="24"/>
        <v>0</v>
      </c>
      <c r="AD127" s="39">
        <f t="shared" ca="1" si="24"/>
        <v>0</v>
      </c>
      <c r="AE127" s="39">
        <f t="shared" ca="1" si="24"/>
        <v>0</v>
      </c>
      <c r="AF127" s="39">
        <f t="shared" ca="1" si="24"/>
        <v>0</v>
      </c>
      <c r="AG127" s="39">
        <f t="shared" ca="1" si="24"/>
        <v>0</v>
      </c>
      <c r="AH127" s="39">
        <f t="shared" ca="1" si="23"/>
        <v>0</v>
      </c>
      <c r="AI127" s="39">
        <f t="shared" ca="1" si="23"/>
        <v>0</v>
      </c>
      <c r="AJ127" s="39">
        <f t="shared" ca="1" si="23"/>
        <v>0</v>
      </c>
      <c r="AK127" s="39">
        <f t="shared" ca="1" si="23"/>
        <v>0</v>
      </c>
      <c r="AL127" s="39">
        <f t="shared" ca="1" si="23"/>
        <v>0</v>
      </c>
      <c r="AM127" s="39">
        <f t="shared" ca="1" si="23"/>
        <v>0</v>
      </c>
      <c r="AN127" s="39">
        <f t="shared" ca="1" si="23"/>
        <v>0</v>
      </c>
      <c r="AO127" s="39">
        <f t="shared" ca="1" si="23"/>
        <v>0</v>
      </c>
      <c r="AP127" s="39">
        <f t="shared" ca="1" si="23"/>
        <v>0</v>
      </c>
      <c r="AQ127" s="39">
        <f t="shared" ca="1" si="23"/>
        <v>0</v>
      </c>
      <c r="AR127" s="39">
        <f t="shared" ca="1" si="23"/>
        <v>0</v>
      </c>
      <c r="AS127" s="39">
        <f t="shared" ca="1" si="23"/>
        <v>0</v>
      </c>
      <c r="AT127" s="39">
        <f t="shared" ca="1" si="23"/>
        <v>0</v>
      </c>
      <c r="AU127" s="39">
        <f t="shared" ca="1" si="23"/>
        <v>0</v>
      </c>
      <c r="AV127" s="39">
        <f t="shared" ca="1" si="23"/>
        <v>0</v>
      </c>
      <c r="AW127" s="64" t="str">
        <f>IF(C127="","",IFERROR(COUNTIFS(LT!$E$7:$E$3006,Funcionários!$C127,LT!$M$7:$M$3006,Funcionários!AW$7)+$BA127,0))</f>
        <v/>
      </c>
      <c r="AX127" s="64" t="str">
        <f>IF(D127="","",IFERROR(COUNTIFS(LT!$E$7:$E$3006,Funcionários!$C127,LT!$M$7:$M$3006,Funcionários!AX$7)+$BA127,0))</f>
        <v/>
      </c>
      <c r="AY127" s="64" t="str">
        <f>IF(E127="","",IFERROR(COUNTIFS(LT!$E$7:$E$3006,Funcionários!$C127,LT!$M$7:$M$3006,Funcionários!AY$7)+$BA127,0))</f>
        <v/>
      </c>
      <c r="AZ127" s="64" t="str">
        <f>IF(F127="","",IFERROR(COUNTIFS(LT!$E$7:$E$3006,Funcionários!$C127,LT!$M$7:$M$3006,Funcionários!AZ$7)+$BA127,0))</f>
        <v/>
      </c>
      <c r="BA127" s="77">
        <v>8.8100000000001003E-4</v>
      </c>
    </row>
    <row r="128" spans="3:53" ht="35.1" customHeight="1" thickTop="1" thickBot="1" x14ac:dyDescent="0.3">
      <c r="C128" s="46"/>
      <c r="D128" s="46"/>
      <c r="E128" s="46"/>
      <c r="F128" s="120"/>
      <c r="G128" s="120"/>
      <c r="H128" s="120"/>
      <c r="I128" s="120"/>
      <c r="J128" s="120"/>
      <c r="K128" s="120"/>
      <c r="L128" s="120"/>
      <c r="M128" s="76">
        <f t="shared" si="15"/>
        <v>0</v>
      </c>
      <c r="N128" s="39">
        <v>125</v>
      </c>
      <c r="P128" s="39" t="str">
        <f>IF(C128=0,"",IF(AND(F128="Não",#REF!="Não"),5,IF(OR(F128="Não",#REF!="não"),6,7)))</f>
        <v/>
      </c>
      <c r="Q128" s="39">
        <f t="shared" ca="1" si="16"/>
        <v>0</v>
      </c>
      <c r="R128" s="39">
        <f t="shared" ca="1" si="24"/>
        <v>0</v>
      </c>
      <c r="S128" s="39">
        <f t="shared" ca="1" si="24"/>
        <v>0</v>
      </c>
      <c r="T128" s="39">
        <f t="shared" ca="1" si="24"/>
        <v>0</v>
      </c>
      <c r="U128" s="39">
        <f t="shared" ca="1" si="24"/>
        <v>0</v>
      </c>
      <c r="V128" s="39">
        <f t="shared" ca="1" si="24"/>
        <v>0</v>
      </c>
      <c r="W128" s="39">
        <f t="shared" ca="1" si="24"/>
        <v>0</v>
      </c>
      <c r="X128" s="39">
        <f t="shared" ca="1" si="24"/>
        <v>0</v>
      </c>
      <c r="Y128" s="39">
        <f t="shared" ca="1" si="24"/>
        <v>0</v>
      </c>
      <c r="Z128" s="39">
        <f t="shared" ca="1" si="24"/>
        <v>0</v>
      </c>
      <c r="AA128" s="39">
        <f t="shared" ca="1" si="24"/>
        <v>0</v>
      </c>
      <c r="AB128" s="39">
        <f t="shared" ca="1" si="24"/>
        <v>0</v>
      </c>
      <c r="AC128" s="39">
        <f t="shared" ca="1" si="24"/>
        <v>0</v>
      </c>
      <c r="AD128" s="39">
        <f t="shared" ca="1" si="24"/>
        <v>0</v>
      </c>
      <c r="AE128" s="39">
        <f t="shared" ca="1" si="24"/>
        <v>0</v>
      </c>
      <c r="AF128" s="39">
        <f t="shared" ca="1" si="24"/>
        <v>0</v>
      </c>
      <c r="AG128" s="39">
        <f t="shared" ca="1" si="24"/>
        <v>0</v>
      </c>
      <c r="AH128" s="39">
        <f t="shared" ca="1" si="23"/>
        <v>0</v>
      </c>
      <c r="AI128" s="39">
        <f t="shared" ca="1" si="23"/>
        <v>0</v>
      </c>
      <c r="AJ128" s="39">
        <f t="shared" ca="1" si="23"/>
        <v>0</v>
      </c>
      <c r="AK128" s="39">
        <f t="shared" ca="1" si="23"/>
        <v>0</v>
      </c>
      <c r="AL128" s="39">
        <f t="shared" ca="1" si="23"/>
        <v>0</v>
      </c>
      <c r="AM128" s="39">
        <f t="shared" ca="1" si="23"/>
        <v>0</v>
      </c>
      <c r="AN128" s="39">
        <f t="shared" ca="1" si="23"/>
        <v>0</v>
      </c>
      <c r="AO128" s="39">
        <f t="shared" ca="1" si="23"/>
        <v>0</v>
      </c>
      <c r="AP128" s="39">
        <f t="shared" ca="1" si="23"/>
        <v>0</v>
      </c>
      <c r="AQ128" s="39">
        <f t="shared" ca="1" si="23"/>
        <v>0</v>
      </c>
      <c r="AR128" s="39">
        <f t="shared" ca="1" si="23"/>
        <v>0</v>
      </c>
      <c r="AS128" s="39">
        <f t="shared" ca="1" si="23"/>
        <v>0</v>
      </c>
      <c r="AT128" s="39">
        <f t="shared" ca="1" si="23"/>
        <v>0</v>
      </c>
      <c r="AU128" s="39">
        <f t="shared" ca="1" si="23"/>
        <v>0</v>
      </c>
      <c r="AV128" s="39">
        <f t="shared" ca="1" si="23"/>
        <v>0</v>
      </c>
      <c r="AW128" s="64" t="str">
        <f>IF(C128="","",IFERROR(COUNTIFS(LT!$E$7:$E$3006,Funcionários!$C128,LT!$M$7:$M$3006,Funcionários!AW$7)+$BA128,0))</f>
        <v/>
      </c>
      <c r="AX128" s="64" t="str">
        <f>IF(D128="","",IFERROR(COUNTIFS(LT!$E$7:$E$3006,Funcionários!$C128,LT!$M$7:$M$3006,Funcionários!AX$7)+$BA128,0))</f>
        <v/>
      </c>
      <c r="AY128" s="64" t="str">
        <f>IF(E128="","",IFERROR(COUNTIFS(LT!$E$7:$E$3006,Funcionários!$C128,LT!$M$7:$M$3006,Funcionários!AY$7)+$BA128,0))</f>
        <v/>
      </c>
      <c r="AZ128" s="64" t="str">
        <f>IF(F128="","",IFERROR(COUNTIFS(LT!$E$7:$E$3006,Funcionários!$C128,LT!$M$7:$M$3006,Funcionários!AZ$7)+$BA128,0))</f>
        <v/>
      </c>
      <c r="BA128" s="77">
        <v>8.8000000000001001E-4</v>
      </c>
    </row>
    <row r="129" spans="3:53" ht="35.1" customHeight="1" thickTop="1" thickBot="1" x14ac:dyDescent="0.3">
      <c r="C129" s="46"/>
      <c r="D129" s="46"/>
      <c r="E129" s="46"/>
      <c r="F129" s="120"/>
      <c r="G129" s="120"/>
      <c r="H129" s="120"/>
      <c r="I129" s="120"/>
      <c r="J129" s="120"/>
      <c r="K129" s="120"/>
      <c r="L129" s="120"/>
      <c r="M129" s="76">
        <f t="shared" si="15"/>
        <v>0</v>
      </c>
      <c r="N129" s="39">
        <v>126</v>
      </c>
      <c r="P129" s="39" t="str">
        <f>IF(C129=0,"",IF(AND(F129="Não",#REF!="Não"),5,IF(OR(F129="Não",#REF!="não"),6,7)))</f>
        <v/>
      </c>
      <c r="Q129" s="39">
        <f t="shared" ca="1" si="16"/>
        <v>0</v>
      </c>
      <c r="R129" s="39">
        <f t="shared" ca="1" si="24"/>
        <v>0</v>
      </c>
      <c r="S129" s="39">
        <f t="shared" ca="1" si="24"/>
        <v>0</v>
      </c>
      <c r="T129" s="39">
        <f t="shared" ca="1" si="24"/>
        <v>0</v>
      </c>
      <c r="U129" s="39">
        <f t="shared" ca="1" si="24"/>
        <v>0</v>
      </c>
      <c r="V129" s="39">
        <f t="shared" ca="1" si="24"/>
        <v>0</v>
      </c>
      <c r="W129" s="39">
        <f t="shared" ca="1" si="24"/>
        <v>0</v>
      </c>
      <c r="X129" s="39">
        <f t="shared" ca="1" si="24"/>
        <v>0</v>
      </c>
      <c r="Y129" s="39">
        <f t="shared" ca="1" si="24"/>
        <v>0</v>
      </c>
      <c r="Z129" s="39">
        <f t="shared" ca="1" si="24"/>
        <v>0</v>
      </c>
      <c r="AA129" s="39">
        <f t="shared" ca="1" si="24"/>
        <v>0</v>
      </c>
      <c r="AB129" s="39">
        <f t="shared" ca="1" si="24"/>
        <v>0</v>
      </c>
      <c r="AC129" s="39">
        <f t="shared" ca="1" si="24"/>
        <v>0</v>
      </c>
      <c r="AD129" s="39">
        <f t="shared" ca="1" si="24"/>
        <v>0</v>
      </c>
      <c r="AE129" s="39">
        <f t="shared" ca="1" si="24"/>
        <v>0</v>
      </c>
      <c r="AF129" s="39">
        <f t="shared" ca="1" si="24"/>
        <v>0</v>
      </c>
      <c r="AG129" s="39">
        <f t="shared" ca="1" si="24"/>
        <v>0</v>
      </c>
      <c r="AH129" s="39">
        <f t="shared" ca="1" si="23"/>
        <v>0</v>
      </c>
      <c r="AI129" s="39">
        <f t="shared" ca="1" si="23"/>
        <v>0</v>
      </c>
      <c r="AJ129" s="39">
        <f t="shared" ca="1" si="23"/>
        <v>0</v>
      </c>
      <c r="AK129" s="39">
        <f t="shared" ca="1" si="23"/>
        <v>0</v>
      </c>
      <c r="AL129" s="39">
        <f t="shared" ca="1" si="23"/>
        <v>0</v>
      </c>
      <c r="AM129" s="39">
        <f t="shared" ca="1" si="23"/>
        <v>0</v>
      </c>
      <c r="AN129" s="39">
        <f t="shared" ca="1" si="23"/>
        <v>0</v>
      </c>
      <c r="AO129" s="39">
        <f t="shared" ca="1" si="23"/>
        <v>0</v>
      </c>
      <c r="AP129" s="39">
        <f t="shared" ca="1" si="23"/>
        <v>0</v>
      </c>
      <c r="AQ129" s="39">
        <f t="shared" ca="1" si="23"/>
        <v>0</v>
      </c>
      <c r="AR129" s="39">
        <f t="shared" ca="1" si="23"/>
        <v>0</v>
      </c>
      <c r="AS129" s="39">
        <f t="shared" ca="1" si="23"/>
        <v>0</v>
      </c>
      <c r="AT129" s="39">
        <f t="shared" ca="1" si="23"/>
        <v>0</v>
      </c>
      <c r="AU129" s="39">
        <f t="shared" ca="1" si="23"/>
        <v>0</v>
      </c>
      <c r="AV129" s="39">
        <f t="shared" ca="1" si="23"/>
        <v>0</v>
      </c>
      <c r="AW129" s="64" t="str">
        <f>IF(C129="","",IFERROR(COUNTIFS(LT!$E$7:$E$3006,Funcionários!$C129,LT!$M$7:$M$3006,Funcionários!AW$7)+$BA129,0))</f>
        <v/>
      </c>
      <c r="AX129" s="64" t="str">
        <f>IF(D129="","",IFERROR(COUNTIFS(LT!$E$7:$E$3006,Funcionários!$C129,LT!$M$7:$M$3006,Funcionários!AX$7)+$BA129,0))</f>
        <v/>
      </c>
      <c r="AY129" s="64" t="str">
        <f>IF(E129="","",IFERROR(COUNTIFS(LT!$E$7:$E$3006,Funcionários!$C129,LT!$M$7:$M$3006,Funcionários!AY$7)+$BA129,0))</f>
        <v/>
      </c>
      <c r="AZ129" s="64" t="str">
        <f>IF(F129="","",IFERROR(COUNTIFS(LT!$E$7:$E$3006,Funcionários!$C129,LT!$M$7:$M$3006,Funcionários!AZ$7)+$BA129,0))</f>
        <v/>
      </c>
      <c r="BA129" s="77">
        <v>8.7900000000000998E-4</v>
      </c>
    </row>
    <row r="130" spans="3:53" ht="35.1" customHeight="1" thickTop="1" thickBot="1" x14ac:dyDescent="0.3">
      <c r="C130" s="46"/>
      <c r="D130" s="46"/>
      <c r="E130" s="46"/>
      <c r="F130" s="120"/>
      <c r="G130" s="120"/>
      <c r="H130" s="120"/>
      <c r="I130" s="120"/>
      <c r="J130" s="120"/>
      <c r="K130" s="120"/>
      <c r="L130" s="120"/>
      <c r="M130" s="76">
        <f t="shared" si="15"/>
        <v>0</v>
      </c>
      <c r="N130" s="39">
        <v>127</v>
      </c>
      <c r="P130" s="39" t="str">
        <f>IF(C130=0,"",IF(AND(F130="Não",#REF!="Não"),5,IF(OR(F130="Não",#REF!="não"),6,7)))</f>
        <v/>
      </c>
      <c r="Q130" s="39">
        <f t="shared" ca="1" si="16"/>
        <v>0</v>
      </c>
      <c r="R130" s="39">
        <f t="shared" ca="1" si="24"/>
        <v>0</v>
      </c>
      <c r="S130" s="39">
        <f t="shared" ca="1" si="24"/>
        <v>0</v>
      </c>
      <c r="T130" s="39">
        <f t="shared" ca="1" si="24"/>
        <v>0</v>
      </c>
      <c r="U130" s="39">
        <f t="shared" ca="1" si="24"/>
        <v>0</v>
      </c>
      <c r="V130" s="39">
        <f t="shared" ca="1" si="24"/>
        <v>0</v>
      </c>
      <c r="W130" s="39">
        <f t="shared" ca="1" si="24"/>
        <v>0</v>
      </c>
      <c r="X130" s="39">
        <f t="shared" ca="1" si="24"/>
        <v>0</v>
      </c>
      <c r="Y130" s="39">
        <f t="shared" ca="1" si="24"/>
        <v>0</v>
      </c>
      <c r="Z130" s="39">
        <f t="shared" ca="1" si="24"/>
        <v>0</v>
      </c>
      <c r="AA130" s="39">
        <f t="shared" ca="1" si="24"/>
        <v>0</v>
      </c>
      <c r="AB130" s="39">
        <f t="shared" ca="1" si="24"/>
        <v>0</v>
      </c>
      <c r="AC130" s="39">
        <f t="shared" ca="1" si="24"/>
        <v>0</v>
      </c>
      <c r="AD130" s="39">
        <f t="shared" ca="1" si="24"/>
        <v>0</v>
      </c>
      <c r="AE130" s="39">
        <f t="shared" ca="1" si="24"/>
        <v>0</v>
      </c>
      <c r="AF130" s="39">
        <f t="shared" ca="1" si="24"/>
        <v>0</v>
      </c>
      <c r="AG130" s="39">
        <f t="shared" ca="1" si="24"/>
        <v>0</v>
      </c>
      <c r="AH130" s="39">
        <f t="shared" ca="1" si="23"/>
        <v>0</v>
      </c>
      <c r="AI130" s="39">
        <f t="shared" ca="1" si="23"/>
        <v>0</v>
      </c>
      <c r="AJ130" s="39">
        <f t="shared" ca="1" si="23"/>
        <v>0</v>
      </c>
      <c r="AK130" s="39">
        <f t="shared" ca="1" si="23"/>
        <v>0</v>
      </c>
      <c r="AL130" s="39">
        <f t="shared" ca="1" si="23"/>
        <v>0</v>
      </c>
      <c r="AM130" s="39">
        <f t="shared" ca="1" si="23"/>
        <v>0</v>
      </c>
      <c r="AN130" s="39">
        <f t="shared" ca="1" si="23"/>
        <v>0</v>
      </c>
      <c r="AO130" s="39">
        <f t="shared" ca="1" si="23"/>
        <v>0</v>
      </c>
      <c r="AP130" s="39">
        <f t="shared" ca="1" si="23"/>
        <v>0</v>
      </c>
      <c r="AQ130" s="39">
        <f t="shared" ca="1" si="23"/>
        <v>0</v>
      </c>
      <c r="AR130" s="39">
        <f t="shared" ca="1" si="23"/>
        <v>0</v>
      </c>
      <c r="AS130" s="39">
        <f t="shared" ca="1" si="23"/>
        <v>0</v>
      </c>
      <c r="AT130" s="39">
        <f t="shared" ca="1" si="23"/>
        <v>0</v>
      </c>
      <c r="AU130" s="39">
        <f t="shared" ca="1" si="23"/>
        <v>0</v>
      </c>
      <c r="AV130" s="39">
        <f t="shared" ca="1" si="23"/>
        <v>0</v>
      </c>
      <c r="AW130" s="64" t="str">
        <f>IF(C130="","",IFERROR(COUNTIFS(LT!$E$7:$E$3006,Funcionários!$C130,LT!$M$7:$M$3006,Funcionários!AW$7)+$BA130,0))</f>
        <v/>
      </c>
      <c r="AX130" s="64" t="str">
        <f>IF(D130="","",IFERROR(COUNTIFS(LT!$E$7:$E$3006,Funcionários!$C130,LT!$M$7:$M$3006,Funcionários!AX$7)+$BA130,0))</f>
        <v/>
      </c>
      <c r="AY130" s="64" t="str">
        <f>IF(E130="","",IFERROR(COUNTIFS(LT!$E$7:$E$3006,Funcionários!$C130,LT!$M$7:$M$3006,Funcionários!AY$7)+$BA130,0))</f>
        <v/>
      </c>
      <c r="AZ130" s="64" t="str">
        <f>IF(F130="","",IFERROR(COUNTIFS(LT!$E$7:$E$3006,Funcionários!$C130,LT!$M$7:$M$3006,Funcionários!AZ$7)+$BA130,0))</f>
        <v/>
      </c>
      <c r="BA130" s="77">
        <v>8.7800000000000996E-4</v>
      </c>
    </row>
    <row r="131" spans="3:53" ht="35.1" customHeight="1" thickTop="1" thickBot="1" x14ac:dyDescent="0.3">
      <c r="C131" s="46"/>
      <c r="D131" s="46"/>
      <c r="E131" s="46"/>
      <c r="F131" s="120"/>
      <c r="G131" s="120"/>
      <c r="H131" s="120"/>
      <c r="I131" s="120"/>
      <c r="J131" s="120"/>
      <c r="K131" s="120"/>
      <c r="L131" s="120"/>
      <c r="M131" s="76">
        <f t="shared" si="15"/>
        <v>0</v>
      </c>
      <c r="N131" s="39">
        <v>128</v>
      </c>
      <c r="P131" s="39" t="str">
        <f>IF(C131=0,"",IF(AND(F131="Não",#REF!="Não"),5,IF(OR(F131="Não",#REF!="não"),6,7)))</f>
        <v/>
      </c>
      <c r="Q131" s="39">
        <f t="shared" ca="1" si="16"/>
        <v>0</v>
      </c>
      <c r="R131" s="39">
        <f t="shared" ca="1" si="24"/>
        <v>0</v>
      </c>
      <c r="S131" s="39">
        <f t="shared" ca="1" si="24"/>
        <v>0</v>
      </c>
      <c r="T131" s="39">
        <f t="shared" ca="1" si="24"/>
        <v>0</v>
      </c>
      <c r="U131" s="39">
        <f t="shared" ca="1" si="24"/>
        <v>0</v>
      </c>
      <c r="V131" s="39">
        <f t="shared" ca="1" si="24"/>
        <v>0</v>
      </c>
      <c r="W131" s="39">
        <f t="shared" ca="1" si="24"/>
        <v>0</v>
      </c>
      <c r="X131" s="39">
        <f t="shared" ca="1" si="24"/>
        <v>0</v>
      </c>
      <c r="Y131" s="39">
        <f t="shared" ca="1" si="24"/>
        <v>0</v>
      </c>
      <c r="Z131" s="39">
        <f t="shared" ca="1" si="24"/>
        <v>0</v>
      </c>
      <c r="AA131" s="39">
        <f t="shared" ca="1" si="24"/>
        <v>0</v>
      </c>
      <c r="AB131" s="39">
        <f t="shared" ca="1" si="24"/>
        <v>0</v>
      </c>
      <c r="AC131" s="39">
        <f t="shared" ca="1" si="24"/>
        <v>0</v>
      </c>
      <c r="AD131" s="39">
        <f t="shared" ca="1" si="24"/>
        <v>0</v>
      </c>
      <c r="AE131" s="39">
        <f t="shared" ca="1" si="24"/>
        <v>0</v>
      </c>
      <c r="AF131" s="39">
        <f t="shared" ca="1" si="24"/>
        <v>0</v>
      </c>
      <c r="AG131" s="39">
        <f t="shared" ca="1" si="24"/>
        <v>0</v>
      </c>
      <c r="AH131" s="39">
        <f t="shared" ca="1" si="23"/>
        <v>0</v>
      </c>
      <c r="AI131" s="39">
        <f t="shared" ca="1" si="23"/>
        <v>0</v>
      </c>
      <c r="AJ131" s="39">
        <f t="shared" ca="1" si="23"/>
        <v>0</v>
      </c>
      <c r="AK131" s="39">
        <f t="shared" ca="1" si="23"/>
        <v>0</v>
      </c>
      <c r="AL131" s="39">
        <f t="shared" ca="1" si="23"/>
        <v>0</v>
      </c>
      <c r="AM131" s="39">
        <f t="shared" ca="1" si="23"/>
        <v>0</v>
      </c>
      <c r="AN131" s="39">
        <f t="shared" ca="1" si="23"/>
        <v>0</v>
      </c>
      <c r="AO131" s="39">
        <f t="shared" ca="1" si="23"/>
        <v>0</v>
      </c>
      <c r="AP131" s="39">
        <f t="shared" ca="1" si="23"/>
        <v>0</v>
      </c>
      <c r="AQ131" s="39">
        <f t="shared" ca="1" si="23"/>
        <v>0</v>
      </c>
      <c r="AR131" s="39">
        <f t="shared" ca="1" si="23"/>
        <v>0</v>
      </c>
      <c r="AS131" s="39">
        <f t="shared" ca="1" si="23"/>
        <v>0</v>
      </c>
      <c r="AT131" s="39">
        <f t="shared" ca="1" si="23"/>
        <v>0</v>
      </c>
      <c r="AU131" s="39">
        <f t="shared" ca="1" si="23"/>
        <v>0</v>
      </c>
      <c r="AV131" s="39">
        <f t="shared" ca="1" si="23"/>
        <v>0</v>
      </c>
      <c r="AW131" s="64" t="str">
        <f>IF(C131="","",IFERROR(COUNTIFS(LT!$E$7:$E$3006,Funcionários!$C131,LT!$M$7:$M$3006,Funcionários!AW$7)+$BA131,0))</f>
        <v/>
      </c>
      <c r="AX131" s="64" t="str">
        <f>IF(D131="","",IFERROR(COUNTIFS(LT!$E$7:$E$3006,Funcionários!$C131,LT!$M$7:$M$3006,Funcionários!AX$7)+$BA131,0))</f>
        <v/>
      </c>
      <c r="AY131" s="64" t="str">
        <f>IF(E131="","",IFERROR(COUNTIFS(LT!$E$7:$E$3006,Funcionários!$C131,LT!$M$7:$M$3006,Funcionários!AY$7)+$BA131,0))</f>
        <v/>
      </c>
      <c r="AZ131" s="64" t="str">
        <f>IF(F131="","",IFERROR(COUNTIFS(LT!$E$7:$E$3006,Funcionários!$C131,LT!$M$7:$M$3006,Funcionários!AZ$7)+$BA131,0))</f>
        <v/>
      </c>
      <c r="BA131" s="77">
        <v>8.7700000000001004E-4</v>
      </c>
    </row>
    <row r="132" spans="3:53" ht="35.1" customHeight="1" thickTop="1" thickBot="1" x14ac:dyDescent="0.3">
      <c r="C132" s="46"/>
      <c r="D132" s="46"/>
      <c r="E132" s="46"/>
      <c r="F132" s="120"/>
      <c r="G132" s="120"/>
      <c r="H132" s="120"/>
      <c r="I132" s="120"/>
      <c r="J132" s="120"/>
      <c r="K132" s="120"/>
      <c r="L132" s="120"/>
      <c r="M132" s="76">
        <f t="shared" si="15"/>
        <v>0</v>
      </c>
      <c r="N132" s="39">
        <v>129</v>
      </c>
      <c r="P132" s="39" t="str">
        <f>IF(C132=0,"",IF(AND(F132="Não",#REF!="Não"),5,IF(OR(F132="Não",#REF!="não"),6,7)))</f>
        <v/>
      </c>
      <c r="Q132" s="39">
        <f t="shared" ca="1" si="16"/>
        <v>0</v>
      </c>
      <c r="R132" s="39">
        <f t="shared" ca="1" si="24"/>
        <v>0</v>
      </c>
      <c r="S132" s="39">
        <f t="shared" ca="1" si="24"/>
        <v>0</v>
      </c>
      <c r="T132" s="39">
        <f t="shared" ca="1" si="24"/>
        <v>0</v>
      </c>
      <c r="U132" s="39">
        <f t="shared" ca="1" si="24"/>
        <v>0</v>
      </c>
      <c r="V132" s="39">
        <f t="shared" ca="1" si="24"/>
        <v>0</v>
      </c>
      <c r="W132" s="39">
        <f t="shared" ca="1" si="24"/>
        <v>0</v>
      </c>
      <c r="X132" s="39">
        <f t="shared" ca="1" si="24"/>
        <v>0</v>
      </c>
      <c r="Y132" s="39">
        <f t="shared" ca="1" si="24"/>
        <v>0</v>
      </c>
      <c r="Z132" s="39">
        <f t="shared" ca="1" si="24"/>
        <v>0</v>
      </c>
      <c r="AA132" s="39">
        <f t="shared" ca="1" si="24"/>
        <v>0</v>
      </c>
      <c r="AB132" s="39">
        <f t="shared" ca="1" si="24"/>
        <v>0</v>
      </c>
      <c r="AC132" s="39">
        <f t="shared" ca="1" si="24"/>
        <v>0</v>
      </c>
      <c r="AD132" s="39">
        <f t="shared" ca="1" si="24"/>
        <v>0</v>
      </c>
      <c r="AE132" s="39">
        <f t="shared" ca="1" si="24"/>
        <v>0</v>
      </c>
      <c r="AF132" s="39">
        <f t="shared" ca="1" si="24"/>
        <v>0</v>
      </c>
      <c r="AG132" s="39">
        <f t="shared" ca="1" si="24"/>
        <v>0</v>
      </c>
      <c r="AH132" s="39">
        <f t="shared" ca="1" si="23"/>
        <v>0</v>
      </c>
      <c r="AI132" s="39">
        <f t="shared" ca="1" si="23"/>
        <v>0</v>
      </c>
      <c r="AJ132" s="39">
        <f t="shared" ca="1" si="23"/>
        <v>0</v>
      </c>
      <c r="AK132" s="39">
        <f t="shared" ca="1" si="23"/>
        <v>0</v>
      </c>
      <c r="AL132" s="39">
        <f t="shared" ca="1" si="23"/>
        <v>0</v>
      </c>
      <c r="AM132" s="39">
        <f t="shared" ca="1" si="23"/>
        <v>0</v>
      </c>
      <c r="AN132" s="39">
        <f t="shared" ca="1" si="23"/>
        <v>0</v>
      </c>
      <c r="AO132" s="39">
        <f t="shared" ca="1" si="23"/>
        <v>0</v>
      </c>
      <c r="AP132" s="39">
        <f t="shared" ca="1" si="23"/>
        <v>0</v>
      </c>
      <c r="AQ132" s="39">
        <f t="shared" ca="1" si="23"/>
        <v>0</v>
      </c>
      <c r="AR132" s="39">
        <f t="shared" ca="1" si="23"/>
        <v>0</v>
      </c>
      <c r="AS132" s="39">
        <f t="shared" ca="1" si="23"/>
        <v>0</v>
      </c>
      <c r="AT132" s="39">
        <f t="shared" ca="1" si="23"/>
        <v>0</v>
      </c>
      <c r="AU132" s="39">
        <f t="shared" ca="1" si="23"/>
        <v>0</v>
      </c>
      <c r="AV132" s="39">
        <f t="shared" ca="1" si="23"/>
        <v>0</v>
      </c>
      <c r="AW132" s="64" t="str">
        <f>IF(C132="","",IFERROR(COUNTIFS(LT!$E$7:$E$3006,Funcionários!$C132,LT!$M$7:$M$3006,Funcionários!AW$7)+$BA132,0))</f>
        <v/>
      </c>
      <c r="AX132" s="64" t="str">
        <f>IF(D132="","",IFERROR(COUNTIFS(LT!$E$7:$E$3006,Funcionários!$C132,LT!$M$7:$M$3006,Funcionários!AX$7)+$BA132,0))</f>
        <v/>
      </c>
      <c r="AY132" s="64" t="str">
        <f>IF(E132="","",IFERROR(COUNTIFS(LT!$E$7:$E$3006,Funcionários!$C132,LT!$M$7:$M$3006,Funcionários!AY$7)+$BA132,0))</f>
        <v/>
      </c>
      <c r="AZ132" s="64" t="str">
        <f>IF(F132="","",IFERROR(COUNTIFS(LT!$E$7:$E$3006,Funcionários!$C132,LT!$M$7:$M$3006,Funcionários!AZ$7)+$BA132,0))</f>
        <v/>
      </c>
      <c r="BA132" s="77">
        <v>8.7600000000001002E-4</v>
      </c>
    </row>
    <row r="133" spans="3:53" ht="35.1" customHeight="1" thickTop="1" thickBot="1" x14ac:dyDescent="0.3">
      <c r="C133" s="46"/>
      <c r="D133" s="46"/>
      <c r="E133" s="46"/>
      <c r="F133" s="120"/>
      <c r="G133" s="120"/>
      <c r="H133" s="120"/>
      <c r="I133" s="120"/>
      <c r="J133" s="120"/>
      <c r="K133" s="120"/>
      <c r="L133" s="120"/>
      <c r="M133" s="76">
        <f t="shared" si="15"/>
        <v>0</v>
      </c>
      <c r="N133" s="39">
        <v>130</v>
      </c>
      <c r="P133" s="39" t="str">
        <f>IF(C133=0,"",IF(AND(F133="Não",#REF!="Não"),5,IF(OR(F133="Não",#REF!="não"),6,7)))</f>
        <v/>
      </c>
      <c r="Q133" s="39">
        <f t="shared" ca="1" si="16"/>
        <v>0</v>
      </c>
      <c r="R133" s="39">
        <f t="shared" ca="1" si="24"/>
        <v>0</v>
      </c>
      <c r="S133" s="39">
        <f t="shared" ca="1" si="24"/>
        <v>0</v>
      </c>
      <c r="T133" s="39">
        <f t="shared" ca="1" si="24"/>
        <v>0</v>
      </c>
      <c r="U133" s="39">
        <f t="shared" ca="1" si="24"/>
        <v>0</v>
      </c>
      <c r="V133" s="39">
        <f t="shared" ca="1" si="24"/>
        <v>0</v>
      </c>
      <c r="W133" s="39">
        <f t="shared" ca="1" si="24"/>
        <v>0</v>
      </c>
      <c r="X133" s="39">
        <f t="shared" ca="1" si="24"/>
        <v>0</v>
      </c>
      <c r="Y133" s="39">
        <f t="shared" ca="1" si="24"/>
        <v>0</v>
      </c>
      <c r="Z133" s="39">
        <f t="shared" ca="1" si="24"/>
        <v>0</v>
      </c>
      <c r="AA133" s="39">
        <f t="shared" ca="1" si="24"/>
        <v>0</v>
      </c>
      <c r="AB133" s="39">
        <f t="shared" ca="1" si="24"/>
        <v>0</v>
      </c>
      <c r="AC133" s="39">
        <f t="shared" ca="1" si="24"/>
        <v>0</v>
      </c>
      <c r="AD133" s="39">
        <f t="shared" ca="1" si="24"/>
        <v>0</v>
      </c>
      <c r="AE133" s="39">
        <f t="shared" ca="1" si="24"/>
        <v>0</v>
      </c>
      <c r="AF133" s="39">
        <f t="shared" ca="1" si="24"/>
        <v>0</v>
      </c>
      <c r="AG133" s="39">
        <f t="shared" ca="1" si="24"/>
        <v>0</v>
      </c>
      <c r="AH133" s="39">
        <f t="shared" ca="1" si="23"/>
        <v>0</v>
      </c>
      <c r="AI133" s="39">
        <f t="shared" ca="1" si="23"/>
        <v>0</v>
      </c>
      <c r="AJ133" s="39">
        <f t="shared" ca="1" si="23"/>
        <v>0</v>
      </c>
      <c r="AK133" s="39">
        <f t="shared" ca="1" si="23"/>
        <v>0</v>
      </c>
      <c r="AL133" s="39">
        <f t="shared" ca="1" si="23"/>
        <v>0</v>
      </c>
      <c r="AM133" s="39">
        <f t="shared" ca="1" si="23"/>
        <v>0</v>
      </c>
      <c r="AN133" s="39">
        <f t="shared" ca="1" si="23"/>
        <v>0</v>
      </c>
      <c r="AO133" s="39">
        <f t="shared" ca="1" si="23"/>
        <v>0</v>
      </c>
      <c r="AP133" s="39">
        <f t="shared" ca="1" si="23"/>
        <v>0</v>
      </c>
      <c r="AQ133" s="39">
        <f t="shared" ca="1" si="23"/>
        <v>0</v>
      </c>
      <c r="AR133" s="39">
        <f t="shared" ca="1" si="23"/>
        <v>0</v>
      </c>
      <c r="AS133" s="39">
        <f t="shared" ca="1" si="23"/>
        <v>0</v>
      </c>
      <c r="AT133" s="39">
        <f t="shared" ca="1" si="23"/>
        <v>0</v>
      </c>
      <c r="AU133" s="39">
        <f t="shared" ca="1" si="23"/>
        <v>0</v>
      </c>
      <c r="AV133" s="39">
        <f t="shared" ca="1" si="23"/>
        <v>0</v>
      </c>
      <c r="AW133" s="64" t="str">
        <f>IF(C133="","",IFERROR(COUNTIFS(LT!$E$7:$E$3006,Funcionários!$C133,LT!$M$7:$M$3006,Funcionários!AW$7)+$BA133,0))</f>
        <v/>
      </c>
      <c r="AX133" s="64" t="str">
        <f>IF(D133="","",IFERROR(COUNTIFS(LT!$E$7:$E$3006,Funcionários!$C133,LT!$M$7:$M$3006,Funcionários!AX$7)+$BA133,0))</f>
        <v/>
      </c>
      <c r="AY133" s="64" t="str">
        <f>IF(E133="","",IFERROR(COUNTIFS(LT!$E$7:$E$3006,Funcionários!$C133,LT!$M$7:$M$3006,Funcionários!AY$7)+$BA133,0))</f>
        <v/>
      </c>
      <c r="AZ133" s="64" t="str">
        <f>IF(F133="","",IFERROR(COUNTIFS(LT!$E$7:$E$3006,Funcionários!$C133,LT!$M$7:$M$3006,Funcionários!AZ$7)+$BA133,0))</f>
        <v/>
      </c>
      <c r="BA133" s="77">
        <v>8.7500000000001097E-4</v>
      </c>
    </row>
    <row r="134" spans="3:53" ht="35.1" customHeight="1" thickTop="1" thickBot="1" x14ac:dyDescent="0.3">
      <c r="C134" s="46"/>
      <c r="D134" s="46"/>
      <c r="E134" s="46"/>
      <c r="F134" s="120"/>
      <c r="G134" s="120"/>
      <c r="H134" s="120"/>
      <c r="I134" s="120"/>
      <c r="J134" s="120"/>
      <c r="K134" s="120"/>
      <c r="L134" s="120"/>
      <c r="M134" s="76">
        <f t="shared" si="15"/>
        <v>0</v>
      </c>
      <c r="N134" s="39">
        <v>131</v>
      </c>
      <c r="P134" s="39" t="str">
        <f>IF(C134=0,"",IF(AND(F134="Não",#REF!="Não"),5,IF(OR(F134="Não",#REF!="não"),6,7)))</f>
        <v/>
      </c>
      <c r="Q134" s="39">
        <f t="shared" ca="1" si="16"/>
        <v>0</v>
      </c>
      <c r="R134" s="39">
        <f t="shared" ca="1" si="24"/>
        <v>0</v>
      </c>
      <c r="S134" s="39">
        <f t="shared" ca="1" si="24"/>
        <v>0</v>
      </c>
      <c r="T134" s="39">
        <f t="shared" ca="1" si="24"/>
        <v>0</v>
      </c>
      <c r="U134" s="39">
        <f t="shared" ca="1" si="24"/>
        <v>0</v>
      </c>
      <c r="V134" s="39">
        <f t="shared" ca="1" si="24"/>
        <v>0</v>
      </c>
      <c r="W134" s="39">
        <f t="shared" ca="1" si="24"/>
        <v>0</v>
      </c>
      <c r="X134" s="39">
        <f t="shared" ca="1" si="24"/>
        <v>0</v>
      </c>
      <c r="Y134" s="39">
        <f t="shared" ca="1" si="24"/>
        <v>0</v>
      </c>
      <c r="Z134" s="39">
        <f t="shared" ca="1" si="24"/>
        <v>0</v>
      </c>
      <c r="AA134" s="39">
        <f t="shared" ca="1" si="24"/>
        <v>0</v>
      </c>
      <c r="AB134" s="39">
        <f t="shared" ca="1" si="24"/>
        <v>0</v>
      </c>
      <c r="AC134" s="39">
        <f t="shared" ca="1" si="24"/>
        <v>0</v>
      </c>
      <c r="AD134" s="39">
        <f t="shared" ca="1" si="24"/>
        <v>0</v>
      </c>
      <c r="AE134" s="39">
        <f t="shared" ca="1" si="24"/>
        <v>0</v>
      </c>
      <c r="AF134" s="39">
        <f t="shared" ca="1" si="24"/>
        <v>0</v>
      </c>
      <c r="AG134" s="39">
        <f t="shared" ca="1" si="24"/>
        <v>0</v>
      </c>
      <c r="AH134" s="39">
        <f t="shared" ca="1" si="23"/>
        <v>0</v>
      </c>
      <c r="AI134" s="39">
        <f t="shared" ca="1" si="23"/>
        <v>0</v>
      </c>
      <c r="AJ134" s="39">
        <f t="shared" ca="1" si="23"/>
        <v>0</v>
      </c>
      <c r="AK134" s="39">
        <f t="shared" ca="1" si="23"/>
        <v>0</v>
      </c>
      <c r="AL134" s="39">
        <f t="shared" ca="1" si="23"/>
        <v>0</v>
      </c>
      <c r="AM134" s="39">
        <f t="shared" ca="1" si="23"/>
        <v>0</v>
      </c>
      <c r="AN134" s="39">
        <f t="shared" ca="1" si="23"/>
        <v>0</v>
      </c>
      <c r="AO134" s="39">
        <f t="shared" ca="1" si="23"/>
        <v>0</v>
      </c>
      <c r="AP134" s="39">
        <f t="shared" ca="1" si="23"/>
        <v>0</v>
      </c>
      <c r="AQ134" s="39">
        <f t="shared" ca="1" si="23"/>
        <v>0</v>
      </c>
      <c r="AR134" s="39">
        <f t="shared" ca="1" si="23"/>
        <v>0</v>
      </c>
      <c r="AS134" s="39">
        <f t="shared" ca="1" si="23"/>
        <v>0</v>
      </c>
      <c r="AT134" s="39">
        <f t="shared" ca="1" si="23"/>
        <v>0</v>
      </c>
      <c r="AU134" s="39">
        <f t="shared" ca="1" si="23"/>
        <v>0</v>
      </c>
      <c r="AV134" s="39">
        <f t="shared" ca="1" si="23"/>
        <v>0</v>
      </c>
      <c r="AW134" s="64" t="str">
        <f>IF(C134="","",IFERROR(COUNTIFS(LT!$E$7:$E$3006,Funcionários!$C134,LT!$M$7:$M$3006,Funcionários!AW$7)+$BA134,0))</f>
        <v/>
      </c>
      <c r="AX134" s="64" t="str">
        <f>IF(D134="","",IFERROR(COUNTIFS(LT!$E$7:$E$3006,Funcionários!$C134,LT!$M$7:$M$3006,Funcionários!AX$7)+$BA134,0))</f>
        <v/>
      </c>
      <c r="AY134" s="64" t="str">
        <f>IF(E134="","",IFERROR(COUNTIFS(LT!$E$7:$E$3006,Funcionários!$C134,LT!$M$7:$M$3006,Funcionários!AY$7)+$BA134,0))</f>
        <v/>
      </c>
      <c r="AZ134" s="64" t="str">
        <f>IF(F134="","",IFERROR(COUNTIFS(LT!$E$7:$E$3006,Funcionários!$C134,LT!$M$7:$M$3006,Funcionários!AZ$7)+$BA134,0))</f>
        <v/>
      </c>
      <c r="BA134" s="77">
        <v>8.7400000000001105E-4</v>
      </c>
    </row>
    <row r="135" spans="3:53" ht="35.1" customHeight="1" thickTop="1" thickBot="1" x14ac:dyDescent="0.3">
      <c r="C135" s="46"/>
      <c r="D135" s="46"/>
      <c r="E135" s="46"/>
      <c r="F135" s="120"/>
      <c r="G135" s="120"/>
      <c r="H135" s="120"/>
      <c r="I135" s="120"/>
      <c r="J135" s="120"/>
      <c r="K135" s="120"/>
      <c r="L135" s="120"/>
      <c r="M135" s="76">
        <f t="shared" si="15"/>
        <v>0</v>
      </c>
      <c r="N135" s="39">
        <v>132</v>
      </c>
      <c r="P135" s="39" t="str">
        <f>IF(C135=0,"",IF(AND(F135="Não",#REF!="Não"),5,IF(OR(F135="Não",#REF!="não"),6,7)))</f>
        <v/>
      </c>
      <c r="Q135" s="39">
        <f t="shared" ca="1" si="16"/>
        <v>0</v>
      </c>
      <c r="R135" s="39">
        <f t="shared" ca="1" si="24"/>
        <v>0</v>
      </c>
      <c r="S135" s="39">
        <f t="shared" ca="1" si="24"/>
        <v>0</v>
      </c>
      <c r="T135" s="39">
        <f t="shared" ca="1" si="24"/>
        <v>0</v>
      </c>
      <c r="U135" s="39">
        <f t="shared" ca="1" si="24"/>
        <v>0</v>
      </c>
      <c r="V135" s="39">
        <f t="shared" ca="1" si="24"/>
        <v>0</v>
      </c>
      <c r="W135" s="39">
        <f t="shared" ca="1" si="24"/>
        <v>0</v>
      </c>
      <c r="X135" s="39">
        <f t="shared" ca="1" si="24"/>
        <v>0</v>
      </c>
      <c r="Y135" s="39">
        <f t="shared" ca="1" si="24"/>
        <v>0</v>
      </c>
      <c r="Z135" s="39">
        <f t="shared" ca="1" si="24"/>
        <v>0</v>
      </c>
      <c r="AA135" s="39">
        <f t="shared" ca="1" si="24"/>
        <v>0</v>
      </c>
      <c r="AB135" s="39">
        <f t="shared" ca="1" si="24"/>
        <v>0</v>
      </c>
      <c r="AC135" s="39">
        <f t="shared" ca="1" si="24"/>
        <v>0</v>
      </c>
      <c r="AD135" s="39">
        <f t="shared" ca="1" si="24"/>
        <v>0</v>
      </c>
      <c r="AE135" s="39">
        <f t="shared" ca="1" si="24"/>
        <v>0</v>
      </c>
      <c r="AF135" s="39">
        <f t="shared" ca="1" si="24"/>
        <v>0</v>
      </c>
      <c r="AG135" s="39">
        <f t="shared" ca="1" si="24"/>
        <v>0</v>
      </c>
      <c r="AH135" s="39">
        <f t="shared" ca="1" si="23"/>
        <v>0</v>
      </c>
      <c r="AI135" s="39">
        <f t="shared" ca="1" si="23"/>
        <v>0</v>
      </c>
      <c r="AJ135" s="39">
        <f t="shared" ca="1" si="23"/>
        <v>0</v>
      </c>
      <c r="AK135" s="39">
        <f t="shared" ca="1" si="23"/>
        <v>0</v>
      </c>
      <c r="AL135" s="39">
        <f t="shared" ca="1" si="23"/>
        <v>0</v>
      </c>
      <c r="AM135" s="39">
        <f t="shared" ca="1" si="23"/>
        <v>0</v>
      </c>
      <c r="AN135" s="39">
        <f t="shared" ca="1" si="23"/>
        <v>0</v>
      </c>
      <c r="AO135" s="39">
        <f t="shared" ca="1" si="23"/>
        <v>0</v>
      </c>
      <c r="AP135" s="39">
        <f t="shared" ca="1" si="23"/>
        <v>0</v>
      </c>
      <c r="AQ135" s="39">
        <f t="shared" ca="1" si="23"/>
        <v>0</v>
      </c>
      <c r="AR135" s="39">
        <f t="shared" ca="1" si="23"/>
        <v>0</v>
      </c>
      <c r="AS135" s="39">
        <f t="shared" ca="1" si="23"/>
        <v>0</v>
      </c>
      <c r="AT135" s="39">
        <f t="shared" ca="1" si="23"/>
        <v>0</v>
      </c>
      <c r="AU135" s="39">
        <f t="shared" ca="1" si="23"/>
        <v>0</v>
      </c>
      <c r="AV135" s="39">
        <f t="shared" ca="1" si="23"/>
        <v>0</v>
      </c>
      <c r="AW135" s="64" t="str">
        <f>IF(C135="","",IFERROR(COUNTIFS(LT!$E$7:$E$3006,Funcionários!$C135,LT!$M$7:$M$3006,Funcionários!AW$7)+$BA135,0))</f>
        <v/>
      </c>
      <c r="AX135" s="64" t="str">
        <f>IF(D135="","",IFERROR(COUNTIFS(LT!$E$7:$E$3006,Funcionários!$C135,LT!$M$7:$M$3006,Funcionários!AX$7)+$BA135,0))</f>
        <v/>
      </c>
      <c r="AY135" s="64" t="str">
        <f>IF(E135="","",IFERROR(COUNTIFS(LT!$E$7:$E$3006,Funcionários!$C135,LT!$M$7:$M$3006,Funcionários!AY$7)+$BA135,0))</f>
        <v/>
      </c>
      <c r="AZ135" s="64" t="str">
        <f>IF(F135="","",IFERROR(COUNTIFS(LT!$E$7:$E$3006,Funcionários!$C135,LT!$M$7:$M$3006,Funcionários!AZ$7)+$BA135,0))</f>
        <v/>
      </c>
      <c r="BA135" s="77">
        <v>8.7300000000001103E-4</v>
      </c>
    </row>
    <row r="136" spans="3:53" ht="35.1" customHeight="1" thickTop="1" thickBot="1" x14ac:dyDescent="0.3">
      <c r="C136" s="46"/>
      <c r="D136" s="46"/>
      <c r="E136" s="46"/>
      <c r="F136" s="120"/>
      <c r="G136" s="120"/>
      <c r="H136" s="120"/>
      <c r="I136" s="120"/>
      <c r="J136" s="120"/>
      <c r="K136" s="120"/>
      <c r="L136" s="120"/>
      <c r="M136" s="76">
        <f t="shared" si="15"/>
        <v>0</v>
      </c>
      <c r="N136" s="39">
        <v>133</v>
      </c>
      <c r="P136" s="39" t="str">
        <f>IF(C136=0,"",IF(AND(F136="Não",#REF!="Não"),5,IF(OR(F136="Não",#REF!="não"),6,7)))</f>
        <v/>
      </c>
      <c r="Q136" s="39">
        <f t="shared" ca="1" si="16"/>
        <v>0</v>
      </c>
      <c r="R136" s="39">
        <f t="shared" ca="1" si="24"/>
        <v>0</v>
      </c>
      <c r="S136" s="39">
        <f t="shared" ca="1" si="24"/>
        <v>0</v>
      </c>
      <c r="T136" s="39">
        <f t="shared" ca="1" si="24"/>
        <v>0</v>
      </c>
      <c r="U136" s="39">
        <f t="shared" ca="1" si="24"/>
        <v>0</v>
      </c>
      <c r="V136" s="39">
        <f t="shared" ca="1" si="24"/>
        <v>0</v>
      </c>
      <c r="W136" s="39">
        <f t="shared" ca="1" si="24"/>
        <v>0</v>
      </c>
      <c r="X136" s="39">
        <f t="shared" ca="1" si="24"/>
        <v>0</v>
      </c>
      <c r="Y136" s="39">
        <f t="shared" ca="1" si="24"/>
        <v>0</v>
      </c>
      <c r="Z136" s="39">
        <f t="shared" ca="1" si="24"/>
        <v>0</v>
      </c>
      <c r="AA136" s="39">
        <f t="shared" ca="1" si="24"/>
        <v>0</v>
      </c>
      <c r="AB136" s="39">
        <f t="shared" ca="1" si="24"/>
        <v>0</v>
      </c>
      <c r="AC136" s="39">
        <f t="shared" ca="1" si="24"/>
        <v>0</v>
      </c>
      <c r="AD136" s="39">
        <f t="shared" ca="1" si="24"/>
        <v>0</v>
      </c>
      <c r="AE136" s="39">
        <f t="shared" ca="1" si="24"/>
        <v>0</v>
      </c>
      <c r="AF136" s="39">
        <f t="shared" ca="1" si="24"/>
        <v>0</v>
      </c>
      <c r="AG136" s="39">
        <f t="shared" ca="1" si="24"/>
        <v>0</v>
      </c>
      <c r="AH136" s="39">
        <f t="shared" ca="1" si="23"/>
        <v>0</v>
      </c>
      <c r="AI136" s="39">
        <f t="shared" ca="1" si="23"/>
        <v>0</v>
      </c>
      <c r="AJ136" s="39">
        <f t="shared" ca="1" si="23"/>
        <v>0</v>
      </c>
      <c r="AK136" s="39">
        <f t="shared" ca="1" si="23"/>
        <v>0</v>
      </c>
      <c r="AL136" s="39">
        <f t="shared" ca="1" si="23"/>
        <v>0</v>
      </c>
      <c r="AM136" s="39">
        <f t="shared" ca="1" si="23"/>
        <v>0</v>
      </c>
      <c r="AN136" s="39">
        <f t="shared" ca="1" si="23"/>
        <v>0</v>
      </c>
      <c r="AO136" s="39">
        <f t="shared" ca="1" si="23"/>
        <v>0</v>
      </c>
      <c r="AP136" s="39">
        <f t="shared" ca="1" si="23"/>
        <v>0</v>
      </c>
      <c r="AQ136" s="39">
        <f t="shared" ca="1" si="23"/>
        <v>0</v>
      </c>
      <c r="AR136" s="39">
        <f t="shared" ca="1" si="23"/>
        <v>0</v>
      </c>
      <c r="AS136" s="39">
        <f t="shared" ca="1" si="23"/>
        <v>0</v>
      </c>
      <c r="AT136" s="39">
        <f t="shared" ca="1" si="23"/>
        <v>0</v>
      </c>
      <c r="AU136" s="39">
        <f t="shared" ca="1" si="23"/>
        <v>0</v>
      </c>
      <c r="AV136" s="39">
        <f t="shared" ca="1" si="23"/>
        <v>0</v>
      </c>
      <c r="AW136" s="64" t="str">
        <f>IF(C136="","",IFERROR(COUNTIFS(LT!$E$7:$E$3006,Funcionários!$C136,LT!$M$7:$M$3006,Funcionários!AW$7)+$BA136,0))</f>
        <v/>
      </c>
      <c r="AX136" s="64" t="str">
        <f>IF(D136="","",IFERROR(COUNTIFS(LT!$E$7:$E$3006,Funcionários!$C136,LT!$M$7:$M$3006,Funcionários!AX$7)+$BA136,0))</f>
        <v/>
      </c>
      <c r="AY136" s="64" t="str">
        <f>IF(E136="","",IFERROR(COUNTIFS(LT!$E$7:$E$3006,Funcionários!$C136,LT!$M$7:$M$3006,Funcionários!AY$7)+$BA136,0))</f>
        <v/>
      </c>
      <c r="AZ136" s="64" t="str">
        <f>IF(F136="","",IFERROR(COUNTIFS(LT!$E$7:$E$3006,Funcionários!$C136,LT!$M$7:$M$3006,Funcionários!AZ$7)+$BA136,0))</f>
        <v/>
      </c>
      <c r="BA136" s="77">
        <v>8.72000000000011E-4</v>
      </c>
    </row>
    <row r="137" spans="3:53" ht="35.1" customHeight="1" thickTop="1" thickBot="1" x14ac:dyDescent="0.3">
      <c r="C137" s="46"/>
      <c r="D137" s="46"/>
      <c r="E137" s="46"/>
      <c r="F137" s="120"/>
      <c r="G137" s="120"/>
      <c r="H137" s="120"/>
      <c r="I137" s="120"/>
      <c r="J137" s="120"/>
      <c r="K137" s="120"/>
      <c r="L137" s="120"/>
      <c r="M137" s="76">
        <f t="shared" ref="M137:M200" si="25">SUM(F137:L137)</f>
        <v>0</v>
      </c>
      <c r="N137" s="39">
        <v>134</v>
      </c>
      <c r="P137" s="39" t="str">
        <f>IF(C137=0,"",IF(AND(F137="Não",#REF!="Não"),5,IF(OR(F137="Não",#REF!="não"),6,7)))</f>
        <v/>
      </c>
      <c r="Q137" s="39">
        <f t="shared" ref="Q137:Q200" ca="1" si="26">SUM(R137:AV137)</f>
        <v>0</v>
      </c>
      <c r="R137" s="39">
        <f t="shared" ca="1" si="24"/>
        <v>0</v>
      </c>
      <c r="S137" s="39">
        <f t="shared" ca="1" si="24"/>
        <v>0</v>
      </c>
      <c r="T137" s="39">
        <f t="shared" ca="1" si="24"/>
        <v>0</v>
      </c>
      <c r="U137" s="39">
        <f t="shared" ca="1" si="24"/>
        <v>0</v>
      </c>
      <c r="V137" s="39">
        <f t="shared" ca="1" si="24"/>
        <v>0</v>
      </c>
      <c r="W137" s="39">
        <f t="shared" ca="1" si="24"/>
        <v>0</v>
      </c>
      <c r="X137" s="39">
        <f t="shared" ca="1" si="24"/>
        <v>0</v>
      </c>
      <c r="Y137" s="39">
        <f t="shared" ca="1" si="24"/>
        <v>0</v>
      </c>
      <c r="Z137" s="39">
        <f t="shared" ca="1" si="24"/>
        <v>0</v>
      </c>
      <c r="AA137" s="39">
        <f t="shared" ca="1" si="24"/>
        <v>0</v>
      </c>
      <c r="AB137" s="39">
        <f t="shared" ca="1" si="24"/>
        <v>0</v>
      </c>
      <c r="AC137" s="39">
        <f t="shared" ca="1" si="24"/>
        <v>0</v>
      </c>
      <c r="AD137" s="39">
        <f t="shared" ca="1" si="24"/>
        <v>0</v>
      </c>
      <c r="AE137" s="39">
        <f t="shared" ca="1" si="24"/>
        <v>0</v>
      </c>
      <c r="AF137" s="39">
        <f t="shared" ca="1" si="24"/>
        <v>0</v>
      </c>
      <c r="AG137" s="39">
        <f t="shared" ref="AG137:AV152" ca="1" si="27">IF(ISERR(AG$5),0,IFERROR(HLOOKUP(AG$7,$F$4:$L$207,$N137,FALSE),0))</f>
        <v>0</v>
      </c>
      <c r="AH137" s="39">
        <f t="shared" ca="1" si="27"/>
        <v>0</v>
      </c>
      <c r="AI137" s="39">
        <f t="shared" ca="1" si="27"/>
        <v>0</v>
      </c>
      <c r="AJ137" s="39">
        <f t="shared" ca="1" si="27"/>
        <v>0</v>
      </c>
      <c r="AK137" s="39">
        <f t="shared" ca="1" si="27"/>
        <v>0</v>
      </c>
      <c r="AL137" s="39">
        <f t="shared" ca="1" si="27"/>
        <v>0</v>
      </c>
      <c r="AM137" s="39">
        <f t="shared" ca="1" si="27"/>
        <v>0</v>
      </c>
      <c r="AN137" s="39">
        <f t="shared" ca="1" si="27"/>
        <v>0</v>
      </c>
      <c r="AO137" s="39">
        <f t="shared" ca="1" si="27"/>
        <v>0</v>
      </c>
      <c r="AP137" s="39">
        <f t="shared" ca="1" si="27"/>
        <v>0</v>
      </c>
      <c r="AQ137" s="39">
        <f t="shared" ca="1" si="27"/>
        <v>0</v>
      </c>
      <c r="AR137" s="39">
        <f t="shared" ca="1" si="27"/>
        <v>0</v>
      </c>
      <c r="AS137" s="39">
        <f t="shared" ca="1" si="27"/>
        <v>0</v>
      </c>
      <c r="AT137" s="39">
        <f t="shared" ca="1" si="27"/>
        <v>0</v>
      </c>
      <c r="AU137" s="39">
        <f t="shared" ca="1" si="27"/>
        <v>0</v>
      </c>
      <c r="AV137" s="39">
        <f t="shared" ca="1" si="27"/>
        <v>0</v>
      </c>
      <c r="AW137" s="64" t="str">
        <f>IF(C137="","",IFERROR(COUNTIFS(LT!$E$7:$E$3006,Funcionários!$C137,LT!$M$7:$M$3006,Funcionários!AW$7)+$BA137,0))</f>
        <v/>
      </c>
      <c r="AX137" s="64" t="str">
        <f>IF(D137="","",IFERROR(COUNTIFS(LT!$E$7:$E$3006,Funcionários!$C137,LT!$M$7:$M$3006,Funcionários!AX$7)+$BA137,0))</f>
        <v/>
      </c>
      <c r="AY137" s="64" t="str">
        <f>IF(E137="","",IFERROR(COUNTIFS(LT!$E$7:$E$3006,Funcionários!$C137,LT!$M$7:$M$3006,Funcionários!AY$7)+$BA137,0))</f>
        <v/>
      </c>
      <c r="AZ137" s="64" t="str">
        <f>IF(F137="","",IFERROR(COUNTIFS(LT!$E$7:$E$3006,Funcionários!$C137,LT!$M$7:$M$3006,Funcionários!AZ$7)+$BA137,0))</f>
        <v/>
      </c>
      <c r="BA137" s="77">
        <v>8.7100000000001098E-4</v>
      </c>
    </row>
    <row r="138" spans="3:53" ht="35.1" customHeight="1" thickTop="1" thickBot="1" x14ac:dyDescent="0.3">
      <c r="C138" s="46"/>
      <c r="D138" s="46"/>
      <c r="E138" s="46"/>
      <c r="F138" s="120"/>
      <c r="G138" s="120"/>
      <c r="H138" s="120"/>
      <c r="I138" s="120"/>
      <c r="J138" s="120"/>
      <c r="K138" s="120"/>
      <c r="L138" s="120"/>
      <c r="M138" s="76">
        <f t="shared" si="25"/>
        <v>0</v>
      </c>
      <c r="N138" s="39">
        <v>135</v>
      </c>
      <c r="P138" s="39" t="str">
        <f>IF(C138=0,"",IF(AND(F138="Não",#REF!="Não"),5,IF(OR(F138="Não",#REF!="não"),6,7)))</f>
        <v/>
      </c>
      <c r="Q138" s="39">
        <f t="shared" ca="1" si="26"/>
        <v>0</v>
      </c>
      <c r="R138" s="39">
        <f t="shared" ref="R138:AG153" ca="1" si="28">IF(ISERR(R$5),0,IFERROR(HLOOKUP(R$7,$F$4:$L$207,$N138,FALSE),0))</f>
        <v>0</v>
      </c>
      <c r="S138" s="39">
        <f t="shared" ca="1" si="28"/>
        <v>0</v>
      </c>
      <c r="T138" s="39">
        <f t="shared" ca="1" si="28"/>
        <v>0</v>
      </c>
      <c r="U138" s="39">
        <f t="shared" ca="1" si="28"/>
        <v>0</v>
      </c>
      <c r="V138" s="39">
        <f t="shared" ca="1" si="28"/>
        <v>0</v>
      </c>
      <c r="W138" s="39">
        <f t="shared" ca="1" si="28"/>
        <v>0</v>
      </c>
      <c r="X138" s="39">
        <f t="shared" ca="1" si="28"/>
        <v>0</v>
      </c>
      <c r="Y138" s="39">
        <f t="shared" ca="1" si="28"/>
        <v>0</v>
      </c>
      <c r="Z138" s="39">
        <f t="shared" ca="1" si="28"/>
        <v>0</v>
      </c>
      <c r="AA138" s="39">
        <f t="shared" ca="1" si="28"/>
        <v>0</v>
      </c>
      <c r="AB138" s="39">
        <f t="shared" ca="1" si="28"/>
        <v>0</v>
      </c>
      <c r="AC138" s="39">
        <f t="shared" ca="1" si="28"/>
        <v>0</v>
      </c>
      <c r="AD138" s="39">
        <f t="shared" ca="1" si="28"/>
        <v>0</v>
      </c>
      <c r="AE138" s="39">
        <f t="shared" ca="1" si="28"/>
        <v>0</v>
      </c>
      <c r="AF138" s="39">
        <f t="shared" ca="1" si="28"/>
        <v>0</v>
      </c>
      <c r="AG138" s="39">
        <f t="shared" ca="1" si="28"/>
        <v>0</v>
      </c>
      <c r="AH138" s="39">
        <f t="shared" ca="1" si="27"/>
        <v>0</v>
      </c>
      <c r="AI138" s="39">
        <f t="shared" ca="1" si="27"/>
        <v>0</v>
      </c>
      <c r="AJ138" s="39">
        <f t="shared" ca="1" si="27"/>
        <v>0</v>
      </c>
      <c r="AK138" s="39">
        <f t="shared" ca="1" si="27"/>
        <v>0</v>
      </c>
      <c r="AL138" s="39">
        <f t="shared" ca="1" si="27"/>
        <v>0</v>
      </c>
      <c r="AM138" s="39">
        <f t="shared" ca="1" si="27"/>
        <v>0</v>
      </c>
      <c r="AN138" s="39">
        <f t="shared" ca="1" si="27"/>
        <v>0</v>
      </c>
      <c r="AO138" s="39">
        <f t="shared" ca="1" si="27"/>
        <v>0</v>
      </c>
      <c r="AP138" s="39">
        <f t="shared" ca="1" si="27"/>
        <v>0</v>
      </c>
      <c r="AQ138" s="39">
        <f t="shared" ca="1" si="27"/>
        <v>0</v>
      </c>
      <c r="AR138" s="39">
        <f t="shared" ca="1" si="27"/>
        <v>0</v>
      </c>
      <c r="AS138" s="39">
        <f t="shared" ca="1" si="27"/>
        <v>0</v>
      </c>
      <c r="AT138" s="39">
        <f t="shared" ca="1" si="27"/>
        <v>0</v>
      </c>
      <c r="AU138" s="39">
        <f t="shared" ca="1" si="27"/>
        <v>0</v>
      </c>
      <c r="AV138" s="39">
        <f t="shared" ca="1" si="27"/>
        <v>0</v>
      </c>
      <c r="AW138" s="64" t="str">
        <f>IF(C138="","",IFERROR(COUNTIFS(LT!$E$7:$E$3006,Funcionários!$C138,LT!$M$7:$M$3006,Funcionários!AW$7)+$BA138,0))</f>
        <v/>
      </c>
      <c r="AX138" s="64" t="str">
        <f>IF(D138="","",IFERROR(COUNTIFS(LT!$E$7:$E$3006,Funcionários!$C138,LT!$M$7:$M$3006,Funcionários!AX$7)+$BA138,0))</f>
        <v/>
      </c>
      <c r="AY138" s="64" t="str">
        <f>IF(E138="","",IFERROR(COUNTIFS(LT!$E$7:$E$3006,Funcionários!$C138,LT!$M$7:$M$3006,Funcionários!AY$7)+$BA138,0))</f>
        <v/>
      </c>
      <c r="AZ138" s="64" t="str">
        <f>IF(F138="","",IFERROR(COUNTIFS(LT!$E$7:$E$3006,Funcionários!$C138,LT!$M$7:$M$3006,Funcionários!AZ$7)+$BA138,0))</f>
        <v/>
      </c>
      <c r="BA138" s="77">
        <v>8.7000000000001096E-4</v>
      </c>
    </row>
    <row r="139" spans="3:53" ht="35.1" customHeight="1" thickTop="1" thickBot="1" x14ac:dyDescent="0.3">
      <c r="C139" s="46"/>
      <c r="D139" s="46"/>
      <c r="E139" s="46"/>
      <c r="F139" s="120"/>
      <c r="G139" s="120"/>
      <c r="H139" s="120"/>
      <c r="I139" s="120"/>
      <c r="J139" s="120"/>
      <c r="K139" s="120"/>
      <c r="L139" s="120"/>
      <c r="M139" s="76">
        <f t="shared" si="25"/>
        <v>0</v>
      </c>
      <c r="N139" s="39">
        <v>136</v>
      </c>
      <c r="P139" s="39" t="str">
        <f>IF(C139=0,"",IF(AND(F139="Não",#REF!="Não"),5,IF(OR(F139="Não",#REF!="não"),6,7)))</f>
        <v/>
      </c>
      <c r="Q139" s="39">
        <f t="shared" ca="1" si="26"/>
        <v>0</v>
      </c>
      <c r="R139" s="39">
        <f t="shared" ca="1" si="28"/>
        <v>0</v>
      </c>
      <c r="S139" s="39">
        <f t="shared" ca="1" si="28"/>
        <v>0</v>
      </c>
      <c r="T139" s="39">
        <f t="shared" ca="1" si="28"/>
        <v>0</v>
      </c>
      <c r="U139" s="39">
        <f t="shared" ca="1" si="28"/>
        <v>0</v>
      </c>
      <c r="V139" s="39">
        <f t="shared" ca="1" si="28"/>
        <v>0</v>
      </c>
      <c r="W139" s="39">
        <f t="shared" ca="1" si="28"/>
        <v>0</v>
      </c>
      <c r="X139" s="39">
        <f t="shared" ca="1" si="28"/>
        <v>0</v>
      </c>
      <c r="Y139" s="39">
        <f t="shared" ca="1" si="28"/>
        <v>0</v>
      </c>
      <c r="Z139" s="39">
        <f t="shared" ca="1" si="28"/>
        <v>0</v>
      </c>
      <c r="AA139" s="39">
        <f t="shared" ca="1" si="28"/>
        <v>0</v>
      </c>
      <c r="AB139" s="39">
        <f t="shared" ca="1" si="28"/>
        <v>0</v>
      </c>
      <c r="AC139" s="39">
        <f t="shared" ca="1" si="28"/>
        <v>0</v>
      </c>
      <c r="AD139" s="39">
        <f t="shared" ca="1" si="28"/>
        <v>0</v>
      </c>
      <c r="AE139" s="39">
        <f t="shared" ca="1" si="28"/>
        <v>0</v>
      </c>
      <c r="AF139" s="39">
        <f t="shared" ca="1" si="28"/>
        <v>0</v>
      </c>
      <c r="AG139" s="39">
        <f t="shared" ca="1" si="28"/>
        <v>0</v>
      </c>
      <c r="AH139" s="39">
        <f t="shared" ca="1" si="27"/>
        <v>0</v>
      </c>
      <c r="AI139" s="39">
        <f t="shared" ca="1" si="27"/>
        <v>0</v>
      </c>
      <c r="AJ139" s="39">
        <f t="shared" ca="1" si="27"/>
        <v>0</v>
      </c>
      <c r="AK139" s="39">
        <f t="shared" ca="1" si="27"/>
        <v>0</v>
      </c>
      <c r="AL139" s="39">
        <f t="shared" ca="1" si="27"/>
        <v>0</v>
      </c>
      <c r="AM139" s="39">
        <f t="shared" ca="1" si="27"/>
        <v>0</v>
      </c>
      <c r="AN139" s="39">
        <f t="shared" ca="1" si="27"/>
        <v>0</v>
      </c>
      <c r="AO139" s="39">
        <f t="shared" ca="1" si="27"/>
        <v>0</v>
      </c>
      <c r="AP139" s="39">
        <f t="shared" ca="1" si="27"/>
        <v>0</v>
      </c>
      <c r="AQ139" s="39">
        <f t="shared" ca="1" si="27"/>
        <v>0</v>
      </c>
      <c r="AR139" s="39">
        <f t="shared" ca="1" si="27"/>
        <v>0</v>
      </c>
      <c r="AS139" s="39">
        <f t="shared" ca="1" si="27"/>
        <v>0</v>
      </c>
      <c r="AT139" s="39">
        <f t="shared" ca="1" si="27"/>
        <v>0</v>
      </c>
      <c r="AU139" s="39">
        <f t="shared" ca="1" si="27"/>
        <v>0</v>
      </c>
      <c r="AV139" s="39">
        <f t="shared" ca="1" si="27"/>
        <v>0</v>
      </c>
      <c r="AW139" s="64" t="str">
        <f>IF(C139="","",IFERROR(COUNTIFS(LT!$E$7:$E$3006,Funcionários!$C139,LT!$M$7:$M$3006,Funcionários!AW$7)+$BA139,0))</f>
        <v/>
      </c>
      <c r="AX139" s="64" t="str">
        <f>IF(D139="","",IFERROR(COUNTIFS(LT!$E$7:$E$3006,Funcionários!$C139,LT!$M$7:$M$3006,Funcionários!AX$7)+$BA139,0))</f>
        <v/>
      </c>
      <c r="AY139" s="64" t="str">
        <f>IF(E139="","",IFERROR(COUNTIFS(LT!$E$7:$E$3006,Funcionários!$C139,LT!$M$7:$M$3006,Funcionários!AY$7)+$BA139,0))</f>
        <v/>
      </c>
      <c r="AZ139" s="64" t="str">
        <f>IF(F139="","",IFERROR(COUNTIFS(LT!$E$7:$E$3006,Funcionários!$C139,LT!$M$7:$M$3006,Funcionários!AZ$7)+$BA139,0))</f>
        <v/>
      </c>
      <c r="BA139" s="77">
        <v>8.6900000000001104E-4</v>
      </c>
    </row>
    <row r="140" spans="3:53" ht="35.1" customHeight="1" thickTop="1" thickBot="1" x14ac:dyDescent="0.3">
      <c r="C140" s="46"/>
      <c r="D140" s="46"/>
      <c r="E140" s="46"/>
      <c r="F140" s="120"/>
      <c r="G140" s="120"/>
      <c r="H140" s="120"/>
      <c r="I140" s="120"/>
      <c r="J140" s="120"/>
      <c r="K140" s="120"/>
      <c r="L140" s="120"/>
      <c r="M140" s="76">
        <f t="shared" si="25"/>
        <v>0</v>
      </c>
      <c r="N140" s="39">
        <v>137</v>
      </c>
      <c r="P140" s="39" t="str">
        <f>IF(C140=0,"",IF(AND(F140="Não",#REF!="Não"),5,IF(OR(F140="Não",#REF!="não"),6,7)))</f>
        <v/>
      </c>
      <c r="Q140" s="39">
        <f t="shared" ca="1" si="26"/>
        <v>0</v>
      </c>
      <c r="R140" s="39">
        <f t="shared" ca="1" si="28"/>
        <v>0</v>
      </c>
      <c r="S140" s="39">
        <f t="shared" ca="1" si="28"/>
        <v>0</v>
      </c>
      <c r="T140" s="39">
        <f t="shared" ca="1" si="28"/>
        <v>0</v>
      </c>
      <c r="U140" s="39">
        <f t="shared" ca="1" si="28"/>
        <v>0</v>
      </c>
      <c r="V140" s="39">
        <f t="shared" ca="1" si="28"/>
        <v>0</v>
      </c>
      <c r="W140" s="39">
        <f t="shared" ca="1" si="28"/>
        <v>0</v>
      </c>
      <c r="X140" s="39">
        <f t="shared" ca="1" si="28"/>
        <v>0</v>
      </c>
      <c r="Y140" s="39">
        <f t="shared" ca="1" si="28"/>
        <v>0</v>
      </c>
      <c r="Z140" s="39">
        <f t="shared" ca="1" si="28"/>
        <v>0</v>
      </c>
      <c r="AA140" s="39">
        <f t="shared" ca="1" si="28"/>
        <v>0</v>
      </c>
      <c r="AB140" s="39">
        <f t="shared" ca="1" si="28"/>
        <v>0</v>
      </c>
      <c r="AC140" s="39">
        <f t="shared" ca="1" si="28"/>
        <v>0</v>
      </c>
      <c r="AD140" s="39">
        <f t="shared" ca="1" si="28"/>
        <v>0</v>
      </c>
      <c r="AE140" s="39">
        <f t="shared" ca="1" si="28"/>
        <v>0</v>
      </c>
      <c r="AF140" s="39">
        <f t="shared" ca="1" si="28"/>
        <v>0</v>
      </c>
      <c r="AG140" s="39">
        <f t="shared" ca="1" si="28"/>
        <v>0</v>
      </c>
      <c r="AH140" s="39">
        <f t="shared" ca="1" si="27"/>
        <v>0</v>
      </c>
      <c r="AI140" s="39">
        <f t="shared" ca="1" si="27"/>
        <v>0</v>
      </c>
      <c r="AJ140" s="39">
        <f t="shared" ca="1" si="27"/>
        <v>0</v>
      </c>
      <c r="AK140" s="39">
        <f t="shared" ca="1" si="27"/>
        <v>0</v>
      </c>
      <c r="AL140" s="39">
        <f t="shared" ca="1" si="27"/>
        <v>0</v>
      </c>
      <c r="AM140" s="39">
        <f t="shared" ca="1" si="27"/>
        <v>0</v>
      </c>
      <c r="AN140" s="39">
        <f t="shared" ca="1" si="27"/>
        <v>0</v>
      </c>
      <c r="AO140" s="39">
        <f t="shared" ca="1" si="27"/>
        <v>0</v>
      </c>
      <c r="AP140" s="39">
        <f t="shared" ca="1" si="27"/>
        <v>0</v>
      </c>
      <c r="AQ140" s="39">
        <f t="shared" ca="1" si="27"/>
        <v>0</v>
      </c>
      <c r="AR140" s="39">
        <f t="shared" ca="1" si="27"/>
        <v>0</v>
      </c>
      <c r="AS140" s="39">
        <f t="shared" ca="1" si="27"/>
        <v>0</v>
      </c>
      <c r="AT140" s="39">
        <f t="shared" ca="1" si="27"/>
        <v>0</v>
      </c>
      <c r="AU140" s="39">
        <f t="shared" ca="1" si="27"/>
        <v>0</v>
      </c>
      <c r="AV140" s="39">
        <f t="shared" ca="1" si="27"/>
        <v>0</v>
      </c>
      <c r="AW140" s="64" t="str">
        <f>IF(C140="","",IFERROR(COUNTIFS(LT!$E$7:$E$3006,Funcionários!$C140,LT!$M$7:$M$3006,Funcionários!AW$7)+$BA140,0))</f>
        <v/>
      </c>
      <c r="AX140" s="64" t="str">
        <f>IF(D140="","",IFERROR(COUNTIFS(LT!$E$7:$E$3006,Funcionários!$C140,LT!$M$7:$M$3006,Funcionários!AX$7)+$BA140,0))</f>
        <v/>
      </c>
      <c r="AY140" s="64" t="str">
        <f>IF(E140="","",IFERROR(COUNTIFS(LT!$E$7:$E$3006,Funcionários!$C140,LT!$M$7:$M$3006,Funcionários!AY$7)+$BA140,0))</f>
        <v/>
      </c>
      <c r="AZ140" s="64" t="str">
        <f>IF(F140="","",IFERROR(COUNTIFS(LT!$E$7:$E$3006,Funcionários!$C140,LT!$M$7:$M$3006,Funcionários!AZ$7)+$BA140,0))</f>
        <v/>
      </c>
      <c r="BA140" s="77">
        <v>8.6800000000001102E-4</v>
      </c>
    </row>
    <row r="141" spans="3:53" ht="35.1" customHeight="1" thickTop="1" thickBot="1" x14ac:dyDescent="0.3">
      <c r="C141" s="46"/>
      <c r="D141" s="46"/>
      <c r="E141" s="46"/>
      <c r="F141" s="120"/>
      <c r="G141" s="120"/>
      <c r="H141" s="120"/>
      <c r="I141" s="120"/>
      <c r="J141" s="120"/>
      <c r="K141" s="120"/>
      <c r="L141" s="120"/>
      <c r="M141" s="76">
        <f t="shared" si="25"/>
        <v>0</v>
      </c>
      <c r="N141" s="39">
        <v>138</v>
      </c>
      <c r="P141" s="39" t="str">
        <f>IF(C141=0,"",IF(AND(F141="Não",#REF!="Não"),5,IF(OR(F141="Não",#REF!="não"),6,7)))</f>
        <v/>
      </c>
      <c r="Q141" s="39">
        <f t="shared" ca="1" si="26"/>
        <v>0</v>
      </c>
      <c r="R141" s="39">
        <f t="shared" ca="1" si="28"/>
        <v>0</v>
      </c>
      <c r="S141" s="39">
        <f t="shared" ca="1" si="28"/>
        <v>0</v>
      </c>
      <c r="T141" s="39">
        <f t="shared" ca="1" si="28"/>
        <v>0</v>
      </c>
      <c r="U141" s="39">
        <f t="shared" ca="1" si="28"/>
        <v>0</v>
      </c>
      <c r="V141" s="39">
        <f t="shared" ca="1" si="28"/>
        <v>0</v>
      </c>
      <c r="W141" s="39">
        <f t="shared" ca="1" si="28"/>
        <v>0</v>
      </c>
      <c r="X141" s="39">
        <f t="shared" ca="1" si="28"/>
        <v>0</v>
      </c>
      <c r="Y141" s="39">
        <f t="shared" ca="1" si="28"/>
        <v>0</v>
      </c>
      <c r="Z141" s="39">
        <f t="shared" ca="1" si="28"/>
        <v>0</v>
      </c>
      <c r="AA141" s="39">
        <f t="shared" ca="1" si="28"/>
        <v>0</v>
      </c>
      <c r="AB141" s="39">
        <f t="shared" ca="1" si="28"/>
        <v>0</v>
      </c>
      <c r="AC141" s="39">
        <f t="shared" ca="1" si="28"/>
        <v>0</v>
      </c>
      <c r="AD141" s="39">
        <f t="shared" ca="1" si="28"/>
        <v>0</v>
      </c>
      <c r="AE141" s="39">
        <f t="shared" ca="1" si="28"/>
        <v>0</v>
      </c>
      <c r="AF141" s="39">
        <f t="shared" ca="1" si="28"/>
        <v>0</v>
      </c>
      <c r="AG141" s="39">
        <f t="shared" ca="1" si="28"/>
        <v>0</v>
      </c>
      <c r="AH141" s="39">
        <f t="shared" ca="1" si="27"/>
        <v>0</v>
      </c>
      <c r="AI141" s="39">
        <f t="shared" ca="1" si="27"/>
        <v>0</v>
      </c>
      <c r="AJ141" s="39">
        <f t="shared" ca="1" si="27"/>
        <v>0</v>
      </c>
      <c r="AK141" s="39">
        <f t="shared" ca="1" si="27"/>
        <v>0</v>
      </c>
      <c r="AL141" s="39">
        <f t="shared" ca="1" si="27"/>
        <v>0</v>
      </c>
      <c r="AM141" s="39">
        <f t="shared" ca="1" si="27"/>
        <v>0</v>
      </c>
      <c r="AN141" s="39">
        <f t="shared" ca="1" si="27"/>
        <v>0</v>
      </c>
      <c r="AO141" s="39">
        <f t="shared" ca="1" si="27"/>
        <v>0</v>
      </c>
      <c r="AP141" s="39">
        <f t="shared" ca="1" si="27"/>
        <v>0</v>
      </c>
      <c r="AQ141" s="39">
        <f t="shared" ca="1" si="27"/>
        <v>0</v>
      </c>
      <c r="AR141" s="39">
        <f t="shared" ca="1" si="27"/>
        <v>0</v>
      </c>
      <c r="AS141" s="39">
        <f t="shared" ca="1" si="27"/>
        <v>0</v>
      </c>
      <c r="AT141" s="39">
        <f t="shared" ca="1" si="27"/>
        <v>0</v>
      </c>
      <c r="AU141" s="39">
        <f t="shared" ca="1" si="27"/>
        <v>0</v>
      </c>
      <c r="AV141" s="39">
        <f t="shared" ca="1" si="27"/>
        <v>0</v>
      </c>
      <c r="AW141" s="64" t="str">
        <f>IF(C141="","",IFERROR(COUNTIFS(LT!$E$7:$E$3006,Funcionários!$C141,LT!$M$7:$M$3006,Funcionários!AW$7)+$BA141,0))</f>
        <v/>
      </c>
      <c r="AX141" s="64" t="str">
        <f>IF(D141="","",IFERROR(COUNTIFS(LT!$E$7:$E$3006,Funcionários!$C141,LT!$M$7:$M$3006,Funcionários!AX$7)+$BA141,0))</f>
        <v/>
      </c>
      <c r="AY141" s="64" t="str">
        <f>IF(E141="","",IFERROR(COUNTIFS(LT!$E$7:$E$3006,Funcionários!$C141,LT!$M$7:$M$3006,Funcionários!AY$7)+$BA141,0))</f>
        <v/>
      </c>
      <c r="AZ141" s="64" t="str">
        <f>IF(F141="","",IFERROR(COUNTIFS(LT!$E$7:$E$3006,Funcionários!$C141,LT!$M$7:$M$3006,Funcionários!AZ$7)+$BA141,0))</f>
        <v/>
      </c>
      <c r="BA141" s="77">
        <v>8.6700000000001099E-4</v>
      </c>
    </row>
    <row r="142" spans="3:53" ht="35.1" customHeight="1" thickTop="1" thickBot="1" x14ac:dyDescent="0.3">
      <c r="C142" s="46"/>
      <c r="D142" s="46"/>
      <c r="E142" s="46"/>
      <c r="F142" s="120"/>
      <c r="G142" s="120"/>
      <c r="H142" s="120"/>
      <c r="I142" s="120"/>
      <c r="J142" s="120"/>
      <c r="K142" s="120"/>
      <c r="L142" s="120"/>
      <c r="M142" s="76">
        <f t="shared" si="25"/>
        <v>0</v>
      </c>
      <c r="N142" s="39">
        <v>139</v>
      </c>
      <c r="P142" s="39" t="str">
        <f>IF(C142=0,"",IF(AND(F142="Não",#REF!="Não"),5,IF(OR(F142="Não",#REF!="não"),6,7)))</f>
        <v/>
      </c>
      <c r="Q142" s="39">
        <f t="shared" ca="1" si="26"/>
        <v>0</v>
      </c>
      <c r="R142" s="39">
        <f t="shared" ca="1" si="28"/>
        <v>0</v>
      </c>
      <c r="S142" s="39">
        <f t="shared" ca="1" si="28"/>
        <v>0</v>
      </c>
      <c r="T142" s="39">
        <f t="shared" ca="1" si="28"/>
        <v>0</v>
      </c>
      <c r="U142" s="39">
        <f t="shared" ca="1" si="28"/>
        <v>0</v>
      </c>
      <c r="V142" s="39">
        <f t="shared" ca="1" si="28"/>
        <v>0</v>
      </c>
      <c r="W142" s="39">
        <f t="shared" ca="1" si="28"/>
        <v>0</v>
      </c>
      <c r="X142" s="39">
        <f t="shared" ca="1" si="28"/>
        <v>0</v>
      </c>
      <c r="Y142" s="39">
        <f t="shared" ca="1" si="28"/>
        <v>0</v>
      </c>
      <c r="Z142" s="39">
        <f t="shared" ca="1" si="28"/>
        <v>0</v>
      </c>
      <c r="AA142" s="39">
        <f t="shared" ca="1" si="28"/>
        <v>0</v>
      </c>
      <c r="AB142" s="39">
        <f t="shared" ca="1" si="28"/>
        <v>0</v>
      </c>
      <c r="AC142" s="39">
        <f t="shared" ca="1" si="28"/>
        <v>0</v>
      </c>
      <c r="AD142" s="39">
        <f t="shared" ca="1" si="28"/>
        <v>0</v>
      </c>
      <c r="AE142" s="39">
        <f t="shared" ca="1" si="28"/>
        <v>0</v>
      </c>
      <c r="AF142" s="39">
        <f t="shared" ca="1" si="28"/>
        <v>0</v>
      </c>
      <c r="AG142" s="39">
        <f t="shared" ca="1" si="28"/>
        <v>0</v>
      </c>
      <c r="AH142" s="39">
        <f t="shared" ca="1" si="27"/>
        <v>0</v>
      </c>
      <c r="AI142" s="39">
        <f t="shared" ca="1" si="27"/>
        <v>0</v>
      </c>
      <c r="AJ142" s="39">
        <f t="shared" ca="1" si="27"/>
        <v>0</v>
      </c>
      <c r="AK142" s="39">
        <f t="shared" ca="1" si="27"/>
        <v>0</v>
      </c>
      <c r="AL142" s="39">
        <f t="shared" ca="1" si="27"/>
        <v>0</v>
      </c>
      <c r="AM142" s="39">
        <f t="shared" ca="1" si="27"/>
        <v>0</v>
      </c>
      <c r="AN142" s="39">
        <f t="shared" ca="1" si="27"/>
        <v>0</v>
      </c>
      <c r="AO142" s="39">
        <f t="shared" ca="1" si="27"/>
        <v>0</v>
      </c>
      <c r="AP142" s="39">
        <f t="shared" ca="1" si="27"/>
        <v>0</v>
      </c>
      <c r="AQ142" s="39">
        <f t="shared" ca="1" si="27"/>
        <v>0</v>
      </c>
      <c r="AR142" s="39">
        <f t="shared" ca="1" si="27"/>
        <v>0</v>
      </c>
      <c r="AS142" s="39">
        <f t="shared" ca="1" si="27"/>
        <v>0</v>
      </c>
      <c r="AT142" s="39">
        <f t="shared" ca="1" si="27"/>
        <v>0</v>
      </c>
      <c r="AU142" s="39">
        <f t="shared" ca="1" si="27"/>
        <v>0</v>
      </c>
      <c r="AV142" s="39">
        <f t="shared" ca="1" si="27"/>
        <v>0</v>
      </c>
      <c r="AW142" s="64" t="str">
        <f>IF(C142="","",IFERROR(COUNTIFS(LT!$E$7:$E$3006,Funcionários!$C142,LT!$M$7:$M$3006,Funcionários!AW$7)+$BA142,0))</f>
        <v/>
      </c>
      <c r="AX142" s="64" t="str">
        <f>IF(D142="","",IFERROR(COUNTIFS(LT!$E$7:$E$3006,Funcionários!$C142,LT!$M$7:$M$3006,Funcionários!AX$7)+$BA142,0))</f>
        <v/>
      </c>
      <c r="AY142" s="64" t="str">
        <f>IF(E142="","",IFERROR(COUNTIFS(LT!$E$7:$E$3006,Funcionários!$C142,LT!$M$7:$M$3006,Funcionários!AY$7)+$BA142,0))</f>
        <v/>
      </c>
      <c r="AZ142" s="64" t="str">
        <f>IF(F142="","",IFERROR(COUNTIFS(LT!$E$7:$E$3006,Funcionários!$C142,LT!$M$7:$M$3006,Funcionários!AZ$7)+$BA142,0))</f>
        <v/>
      </c>
      <c r="BA142" s="77">
        <v>8.6600000000001097E-4</v>
      </c>
    </row>
    <row r="143" spans="3:53" ht="35.1" customHeight="1" thickTop="1" thickBot="1" x14ac:dyDescent="0.3">
      <c r="C143" s="46"/>
      <c r="D143" s="46"/>
      <c r="E143" s="46"/>
      <c r="F143" s="120"/>
      <c r="G143" s="120"/>
      <c r="H143" s="120"/>
      <c r="I143" s="120"/>
      <c r="J143" s="120"/>
      <c r="K143" s="120"/>
      <c r="L143" s="120"/>
      <c r="M143" s="76">
        <f t="shared" si="25"/>
        <v>0</v>
      </c>
      <c r="N143" s="39">
        <v>140</v>
      </c>
      <c r="P143" s="39" t="str">
        <f>IF(C143=0,"",IF(AND(F143="Não",#REF!="Não"),5,IF(OR(F143="Não",#REF!="não"),6,7)))</f>
        <v/>
      </c>
      <c r="Q143" s="39">
        <f t="shared" ca="1" si="26"/>
        <v>0</v>
      </c>
      <c r="R143" s="39">
        <f t="shared" ca="1" si="28"/>
        <v>0</v>
      </c>
      <c r="S143" s="39">
        <f t="shared" ca="1" si="28"/>
        <v>0</v>
      </c>
      <c r="T143" s="39">
        <f t="shared" ca="1" si="28"/>
        <v>0</v>
      </c>
      <c r="U143" s="39">
        <f t="shared" ca="1" si="28"/>
        <v>0</v>
      </c>
      <c r="V143" s="39">
        <f t="shared" ca="1" si="28"/>
        <v>0</v>
      </c>
      <c r="W143" s="39">
        <f t="shared" ca="1" si="28"/>
        <v>0</v>
      </c>
      <c r="X143" s="39">
        <f t="shared" ca="1" si="28"/>
        <v>0</v>
      </c>
      <c r="Y143" s="39">
        <f t="shared" ca="1" si="28"/>
        <v>0</v>
      </c>
      <c r="Z143" s="39">
        <f t="shared" ca="1" si="28"/>
        <v>0</v>
      </c>
      <c r="AA143" s="39">
        <f t="shared" ca="1" si="28"/>
        <v>0</v>
      </c>
      <c r="AB143" s="39">
        <f t="shared" ca="1" si="28"/>
        <v>0</v>
      </c>
      <c r="AC143" s="39">
        <f t="shared" ca="1" si="28"/>
        <v>0</v>
      </c>
      <c r="AD143" s="39">
        <f t="shared" ca="1" si="28"/>
        <v>0</v>
      </c>
      <c r="AE143" s="39">
        <f t="shared" ca="1" si="28"/>
        <v>0</v>
      </c>
      <c r="AF143" s="39">
        <f t="shared" ca="1" si="28"/>
        <v>0</v>
      </c>
      <c r="AG143" s="39">
        <f t="shared" ca="1" si="28"/>
        <v>0</v>
      </c>
      <c r="AH143" s="39">
        <f t="shared" ca="1" si="27"/>
        <v>0</v>
      </c>
      <c r="AI143" s="39">
        <f t="shared" ca="1" si="27"/>
        <v>0</v>
      </c>
      <c r="AJ143" s="39">
        <f t="shared" ca="1" si="27"/>
        <v>0</v>
      </c>
      <c r="AK143" s="39">
        <f t="shared" ca="1" si="27"/>
        <v>0</v>
      </c>
      <c r="AL143" s="39">
        <f t="shared" ca="1" si="27"/>
        <v>0</v>
      </c>
      <c r="AM143" s="39">
        <f t="shared" ca="1" si="27"/>
        <v>0</v>
      </c>
      <c r="AN143" s="39">
        <f t="shared" ca="1" si="27"/>
        <v>0</v>
      </c>
      <c r="AO143" s="39">
        <f t="shared" ca="1" si="27"/>
        <v>0</v>
      </c>
      <c r="AP143" s="39">
        <f t="shared" ca="1" si="27"/>
        <v>0</v>
      </c>
      <c r="AQ143" s="39">
        <f t="shared" ca="1" si="27"/>
        <v>0</v>
      </c>
      <c r="AR143" s="39">
        <f t="shared" ca="1" si="27"/>
        <v>0</v>
      </c>
      <c r="AS143" s="39">
        <f t="shared" ca="1" si="27"/>
        <v>0</v>
      </c>
      <c r="AT143" s="39">
        <f t="shared" ca="1" si="27"/>
        <v>0</v>
      </c>
      <c r="AU143" s="39">
        <f t="shared" ca="1" si="27"/>
        <v>0</v>
      </c>
      <c r="AV143" s="39">
        <f t="shared" ca="1" si="27"/>
        <v>0</v>
      </c>
      <c r="AW143" s="64" t="str">
        <f>IF(C143="","",IFERROR(COUNTIFS(LT!$E$7:$E$3006,Funcionários!$C143,LT!$M$7:$M$3006,Funcionários!AW$7)+$BA143,0))</f>
        <v/>
      </c>
      <c r="AX143" s="64" t="str">
        <f>IF(D143="","",IFERROR(COUNTIFS(LT!$E$7:$E$3006,Funcionários!$C143,LT!$M$7:$M$3006,Funcionários!AX$7)+$BA143,0))</f>
        <v/>
      </c>
      <c r="AY143" s="64" t="str">
        <f>IF(E143="","",IFERROR(COUNTIFS(LT!$E$7:$E$3006,Funcionários!$C143,LT!$M$7:$M$3006,Funcionários!AY$7)+$BA143,0))</f>
        <v/>
      </c>
      <c r="AZ143" s="64" t="str">
        <f>IF(F143="","",IFERROR(COUNTIFS(LT!$E$7:$E$3006,Funcionários!$C143,LT!$M$7:$M$3006,Funcionários!AZ$7)+$BA143,0))</f>
        <v/>
      </c>
      <c r="BA143" s="77">
        <v>8.6500000000001105E-4</v>
      </c>
    </row>
    <row r="144" spans="3:53" ht="35.1" customHeight="1" thickTop="1" thickBot="1" x14ac:dyDescent="0.3">
      <c r="C144" s="46"/>
      <c r="D144" s="46"/>
      <c r="E144" s="46"/>
      <c r="F144" s="120"/>
      <c r="G144" s="120"/>
      <c r="H144" s="120"/>
      <c r="I144" s="120"/>
      <c r="J144" s="120"/>
      <c r="K144" s="120"/>
      <c r="L144" s="120"/>
      <c r="M144" s="76">
        <f t="shared" si="25"/>
        <v>0</v>
      </c>
      <c r="N144" s="39">
        <v>141</v>
      </c>
      <c r="P144" s="39" t="str">
        <f>IF(C144=0,"",IF(AND(F144="Não",#REF!="Não"),5,IF(OR(F144="Não",#REF!="não"),6,7)))</f>
        <v/>
      </c>
      <c r="Q144" s="39">
        <f t="shared" ca="1" si="26"/>
        <v>0</v>
      </c>
      <c r="R144" s="39">
        <f t="shared" ca="1" si="28"/>
        <v>0</v>
      </c>
      <c r="S144" s="39">
        <f t="shared" ca="1" si="28"/>
        <v>0</v>
      </c>
      <c r="T144" s="39">
        <f t="shared" ca="1" si="28"/>
        <v>0</v>
      </c>
      <c r="U144" s="39">
        <f t="shared" ca="1" si="28"/>
        <v>0</v>
      </c>
      <c r="V144" s="39">
        <f t="shared" ca="1" si="28"/>
        <v>0</v>
      </c>
      <c r="W144" s="39">
        <f t="shared" ca="1" si="28"/>
        <v>0</v>
      </c>
      <c r="X144" s="39">
        <f t="shared" ca="1" si="28"/>
        <v>0</v>
      </c>
      <c r="Y144" s="39">
        <f t="shared" ca="1" si="28"/>
        <v>0</v>
      </c>
      <c r="Z144" s="39">
        <f t="shared" ca="1" si="28"/>
        <v>0</v>
      </c>
      <c r="AA144" s="39">
        <f t="shared" ca="1" si="28"/>
        <v>0</v>
      </c>
      <c r="AB144" s="39">
        <f t="shared" ca="1" si="28"/>
        <v>0</v>
      </c>
      <c r="AC144" s="39">
        <f t="shared" ca="1" si="28"/>
        <v>0</v>
      </c>
      <c r="AD144" s="39">
        <f t="shared" ca="1" si="28"/>
        <v>0</v>
      </c>
      <c r="AE144" s="39">
        <f t="shared" ca="1" si="28"/>
        <v>0</v>
      </c>
      <c r="AF144" s="39">
        <f t="shared" ca="1" si="28"/>
        <v>0</v>
      </c>
      <c r="AG144" s="39">
        <f t="shared" ca="1" si="28"/>
        <v>0</v>
      </c>
      <c r="AH144" s="39">
        <f t="shared" ca="1" si="27"/>
        <v>0</v>
      </c>
      <c r="AI144" s="39">
        <f t="shared" ca="1" si="27"/>
        <v>0</v>
      </c>
      <c r="AJ144" s="39">
        <f t="shared" ca="1" si="27"/>
        <v>0</v>
      </c>
      <c r="AK144" s="39">
        <f t="shared" ca="1" si="27"/>
        <v>0</v>
      </c>
      <c r="AL144" s="39">
        <f t="shared" ca="1" si="27"/>
        <v>0</v>
      </c>
      <c r="AM144" s="39">
        <f t="shared" ca="1" si="27"/>
        <v>0</v>
      </c>
      <c r="AN144" s="39">
        <f t="shared" ca="1" si="27"/>
        <v>0</v>
      </c>
      <c r="AO144" s="39">
        <f t="shared" ca="1" si="27"/>
        <v>0</v>
      </c>
      <c r="AP144" s="39">
        <f t="shared" ca="1" si="27"/>
        <v>0</v>
      </c>
      <c r="AQ144" s="39">
        <f t="shared" ca="1" si="27"/>
        <v>0</v>
      </c>
      <c r="AR144" s="39">
        <f t="shared" ca="1" si="27"/>
        <v>0</v>
      </c>
      <c r="AS144" s="39">
        <f t="shared" ca="1" si="27"/>
        <v>0</v>
      </c>
      <c r="AT144" s="39">
        <f t="shared" ca="1" si="27"/>
        <v>0</v>
      </c>
      <c r="AU144" s="39">
        <f t="shared" ca="1" si="27"/>
        <v>0</v>
      </c>
      <c r="AV144" s="39">
        <f t="shared" ca="1" si="27"/>
        <v>0</v>
      </c>
      <c r="AW144" s="64" t="str">
        <f>IF(C144="","",IFERROR(COUNTIFS(LT!$E$7:$E$3006,Funcionários!$C144,LT!$M$7:$M$3006,Funcionários!AW$7)+$BA144,0))</f>
        <v/>
      </c>
      <c r="AX144" s="64" t="str">
        <f>IF(D144="","",IFERROR(COUNTIFS(LT!$E$7:$E$3006,Funcionários!$C144,LT!$M$7:$M$3006,Funcionários!AX$7)+$BA144,0))</f>
        <v/>
      </c>
      <c r="AY144" s="64" t="str">
        <f>IF(E144="","",IFERROR(COUNTIFS(LT!$E$7:$E$3006,Funcionários!$C144,LT!$M$7:$M$3006,Funcionários!AY$7)+$BA144,0))</f>
        <v/>
      </c>
      <c r="AZ144" s="64" t="str">
        <f>IF(F144="","",IFERROR(COUNTIFS(LT!$E$7:$E$3006,Funcionários!$C144,LT!$M$7:$M$3006,Funcionários!AZ$7)+$BA144,0))</f>
        <v/>
      </c>
      <c r="BA144" s="77">
        <v>8.6400000000001103E-4</v>
      </c>
    </row>
    <row r="145" spans="3:53" ht="35.1" customHeight="1" thickTop="1" thickBot="1" x14ac:dyDescent="0.3">
      <c r="C145" s="46"/>
      <c r="D145" s="46"/>
      <c r="E145" s="46"/>
      <c r="F145" s="120"/>
      <c r="G145" s="120"/>
      <c r="H145" s="120"/>
      <c r="I145" s="120"/>
      <c r="J145" s="120"/>
      <c r="K145" s="120"/>
      <c r="L145" s="120"/>
      <c r="M145" s="76">
        <f t="shared" si="25"/>
        <v>0</v>
      </c>
      <c r="N145" s="39">
        <v>142</v>
      </c>
      <c r="P145" s="39" t="str">
        <f>IF(C145=0,"",IF(AND(F145="Não",#REF!="Não"),5,IF(OR(F145="Não",#REF!="não"),6,7)))</f>
        <v/>
      </c>
      <c r="Q145" s="39">
        <f t="shared" ca="1" si="26"/>
        <v>0</v>
      </c>
      <c r="R145" s="39">
        <f t="shared" ca="1" si="28"/>
        <v>0</v>
      </c>
      <c r="S145" s="39">
        <f t="shared" ca="1" si="28"/>
        <v>0</v>
      </c>
      <c r="T145" s="39">
        <f t="shared" ca="1" si="28"/>
        <v>0</v>
      </c>
      <c r="U145" s="39">
        <f t="shared" ca="1" si="28"/>
        <v>0</v>
      </c>
      <c r="V145" s="39">
        <f t="shared" ca="1" si="28"/>
        <v>0</v>
      </c>
      <c r="W145" s="39">
        <f t="shared" ca="1" si="28"/>
        <v>0</v>
      </c>
      <c r="X145" s="39">
        <f t="shared" ca="1" si="28"/>
        <v>0</v>
      </c>
      <c r="Y145" s="39">
        <f t="shared" ca="1" si="28"/>
        <v>0</v>
      </c>
      <c r="Z145" s="39">
        <f t="shared" ca="1" si="28"/>
        <v>0</v>
      </c>
      <c r="AA145" s="39">
        <f t="shared" ca="1" si="28"/>
        <v>0</v>
      </c>
      <c r="AB145" s="39">
        <f t="shared" ca="1" si="28"/>
        <v>0</v>
      </c>
      <c r="AC145" s="39">
        <f t="shared" ca="1" si="28"/>
        <v>0</v>
      </c>
      <c r="AD145" s="39">
        <f t="shared" ca="1" si="28"/>
        <v>0</v>
      </c>
      <c r="AE145" s="39">
        <f t="shared" ca="1" si="28"/>
        <v>0</v>
      </c>
      <c r="AF145" s="39">
        <f t="shared" ca="1" si="28"/>
        <v>0</v>
      </c>
      <c r="AG145" s="39">
        <f t="shared" ca="1" si="28"/>
        <v>0</v>
      </c>
      <c r="AH145" s="39">
        <f t="shared" ca="1" si="27"/>
        <v>0</v>
      </c>
      <c r="AI145" s="39">
        <f t="shared" ca="1" si="27"/>
        <v>0</v>
      </c>
      <c r="AJ145" s="39">
        <f t="shared" ca="1" si="27"/>
        <v>0</v>
      </c>
      <c r="AK145" s="39">
        <f t="shared" ca="1" si="27"/>
        <v>0</v>
      </c>
      <c r="AL145" s="39">
        <f t="shared" ca="1" si="27"/>
        <v>0</v>
      </c>
      <c r="AM145" s="39">
        <f t="shared" ca="1" si="27"/>
        <v>0</v>
      </c>
      <c r="AN145" s="39">
        <f t="shared" ca="1" si="27"/>
        <v>0</v>
      </c>
      <c r="AO145" s="39">
        <f t="shared" ca="1" si="27"/>
        <v>0</v>
      </c>
      <c r="AP145" s="39">
        <f t="shared" ca="1" si="27"/>
        <v>0</v>
      </c>
      <c r="AQ145" s="39">
        <f t="shared" ca="1" si="27"/>
        <v>0</v>
      </c>
      <c r="AR145" s="39">
        <f t="shared" ca="1" si="27"/>
        <v>0</v>
      </c>
      <c r="AS145" s="39">
        <f t="shared" ca="1" si="27"/>
        <v>0</v>
      </c>
      <c r="AT145" s="39">
        <f t="shared" ca="1" si="27"/>
        <v>0</v>
      </c>
      <c r="AU145" s="39">
        <f t="shared" ca="1" si="27"/>
        <v>0</v>
      </c>
      <c r="AV145" s="39">
        <f t="shared" ca="1" si="27"/>
        <v>0</v>
      </c>
      <c r="AW145" s="64" t="str">
        <f>IF(C145="","",IFERROR(COUNTIFS(LT!$E$7:$E$3006,Funcionários!$C145,LT!$M$7:$M$3006,Funcionários!AW$7)+$BA145,0))</f>
        <v/>
      </c>
      <c r="AX145" s="64" t="str">
        <f>IF(D145="","",IFERROR(COUNTIFS(LT!$E$7:$E$3006,Funcionários!$C145,LT!$M$7:$M$3006,Funcionários!AX$7)+$BA145,0))</f>
        <v/>
      </c>
      <c r="AY145" s="64" t="str">
        <f>IF(E145="","",IFERROR(COUNTIFS(LT!$E$7:$E$3006,Funcionários!$C145,LT!$M$7:$M$3006,Funcionários!AY$7)+$BA145,0))</f>
        <v/>
      </c>
      <c r="AZ145" s="64" t="str">
        <f>IF(F145="","",IFERROR(COUNTIFS(LT!$E$7:$E$3006,Funcionários!$C145,LT!$M$7:$M$3006,Funcionários!AZ$7)+$BA145,0))</f>
        <v/>
      </c>
      <c r="BA145" s="77">
        <v>8.6300000000001198E-4</v>
      </c>
    </row>
    <row r="146" spans="3:53" ht="35.1" customHeight="1" thickTop="1" thickBot="1" x14ac:dyDescent="0.3">
      <c r="C146" s="46"/>
      <c r="D146" s="46"/>
      <c r="E146" s="46"/>
      <c r="F146" s="120"/>
      <c r="G146" s="120"/>
      <c r="H146" s="120"/>
      <c r="I146" s="120"/>
      <c r="J146" s="120"/>
      <c r="K146" s="120"/>
      <c r="L146" s="120"/>
      <c r="M146" s="76">
        <f t="shared" si="25"/>
        <v>0</v>
      </c>
      <c r="N146" s="39">
        <v>143</v>
      </c>
      <c r="P146" s="39" t="str">
        <f>IF(C146=0,"",IF(AND(F146="Não",#REF!="Não"),5,IF(OR(F146="Não",#REF!="não"),6,7)))</f>
        <v/>
      </c>
      <c r="Q146" s="39">
        <f t="shared" ca="1" si="26"/>
        <v>0</v>
      </c>
      <c r="R146" s="39">
        <f t="shared" ca="1" si="28"/>
        <v>0</v>
      </c>
      <c r="S146" s="39">
        <f t="shared" ca="1" si="28"/>
        <v>0</v>
      </c>
      <c r="T146" s="39">
        <f t="shared" ca="1" si="28"/>
        <v>0</v>
      </c>
      <c r="U146" s="39">
        <f t="shared" ca="1" si="28"/>
        <v>0</v>
      </c>
      <c r="V146" s="39">
        <f t="shared" ca="1" si="28"/>
        <v>0</v>
      </c>
      <c r="W146" s="39">
        <f t="shared" ca="1" si="28"/>
        <v>0</v>
      </c>
      <c r="X146" s="39">
        <f t="shared" ca="1" si="28"/>
        <v>0</v>
      </c>
      <c r="Y146" s="39">
        <f t="shared" ca="1" si="28"/>
        <v>0</v>
      </c>
      <c r="Z146" s="39">
        <f t="shared" ca="1" si="28"/>
        <v>0</v>
      </c>
      <c r="AA146" s="39">
        <f t="shared" ca="1" si="28"/>
        <v>0</v>
      </c>
      <c r="AB146" s="39">
        <f t="shared" ca="1" si="28"/>
        <v>0</v>
      </c>
      <c r="AC146" s="39">
        <f t="shared" ca="1" si="28"/>
        <v>0</v>
      </c>
      <c r="AD146" s="39">
        <f t="shared" ca="1" si="28"/>
        <v>0</v>
      </c>
      <c r="AE146" s="39">
        <f t="shared" ca="1" si="28"/>
        <v>0</v>
      </c>
      <c r="AF146" s="39">
        <f t="shared" ca="1" si="28"/>
        <v>0</v>
      </c>
      <c r="AG146" s="39">
        <f t="shared" ca="1" si="28"/>
        <v>0</v>
      </c>
      <c r="AH146" s="39">
        <f t="shared" ca="1" si="27"/>
        <v>0</v>
      </c>
      <c r="AI146" s="39">
        <f t="shared" ca="1" si="27"/>
        <v>0</v>
      </c>
      <c r="AJ146" s="39">
        <f t="shared" ca="1" si="27"/>
        <v>0</v>
      </c>
      <c r="AK146" s="39">
        <f t="shared" ca="1" si="27"/>
        <v>0</v>
      </c>
      <c r="AL146" s="39">
        <f t="shared" ca="1" si="27"/>
        <v>0</v>
      </c>
      <c r="AM146" s="39">
        <f t="shared" ca="1" si="27"/>
        <v>0</v>
      </c>
      <c r="AN146" s="39">
        <f t="shared" ca="1" si="27"/>
        <v>0</v>
      </c>
      <c r="AO146" s="39">
        <f t="shared" ca="1" si="27"/>
        <v>0</v>
      </c>
      <c r="AP146" s="39">
        <f t="shared" ca="1" si="27"/>
        <v>0</v>
      </c>
      <c r="AQ146" s="39">
        <f t="shared" ca="1" si="27"/>
        <v>0</v>
      </c>
      <c r="AR146" s="39">
        <f t="shared" ca="1" si="27"/>
        <v>0</v>
      </c>
      <c r="AS146" s="39">
        <f t="shared" ca="1" si="27"/>
        <v>0</v>
      </c>
      <c r="AT146" s="39">
        <f t="shared" ca="1" si="27"/>
        <v>0</v>
      </c>
      <c r="AU146" s="39">
        <f t="shared" ca="1" si="27"/>
        <v>0</v>
      </c>
      <c r="AV146" s="39">
        <f t="shared" ca="1" si="27"/>
        <v>0</v>
      </c>
      <c r="AW146" s="64" t="str">
        <f>IF(C146="","",IFERROR(COUNTIFS(LT!$E$7:$E$3006,Funcionários!$C146,LT!$M$7:$M$3006,Funcionários!AW$7)+$BA146,0))</f>
        <v/>
      </c>
      <c r="AX146" s="64" t="str">
        <f>IF(D146="","",IFERROR(COUNTIFS(LT!$E$7:$E$3006,Funcionários!$C146,LT!$M$7:$M$3006,Funcionários!AX$7)+$BA146,0))</f>
        <v/>
      </c>
      <c r="AY146" s="64" t="str">
        <f>IF(E146="","",IFERROR(COUNTIFS(LT!$E$7:$E$3006,Funcionários!$C146,LT!$M$7:$M$3006,Funcionários!AY$7)+$BA146,0))</f>
        <v/>
      </c>
      <c r="AZ146" s="64" t="str">
        <f>IF(F146="","",IFERROR(COUNTIFS(LT!$E$7:$E$3006,Funcionários!$C146,LT!$M$7:$M$3006,Funcionários!AZ$7)+$BA146,0))</f>
        <v/>
      </c>
      <c r="BA146" s="77">
        <v>8.6200000000001195E-4</v>
      </c>
    </row>
    <row r="147" spans="3:53" ht="35.1" customHeight="1" thickTop="1" thickBot="1" x14ac:dyDescent="0.3">
      <c r="C147" s="46"/>
      <c r="D147" s="46"/>
      <c r="E147" s="46"/>
      <c r="F147" s="120"/>
      <c r="G147" s="120"/>
      <c r="H147" s="120"/>
      <c r="I147" s="120"/>
      <c r="J147" s="120"/>
      <c r="K147" s="120"/>
      <c r="L147" s="120"/>
      <c r="M147" s="76">
        <f t="shared" si="25"/>
        <v>0</v>
      </c>
      <c r="N147" s="39">
        <v>144</v>
      </c>
      <c r="P147" s="39" t="str">
        <f>IF(C147=0,"",IF(AND(F147="Não",#REF!="Não"),5,IF(OR(F147="Não",#REF!="não"),6,7)))</f>
        <v/>
      </c>
      <c r="Q147" s="39">
        <f t="shared" ca="1" si="26"/>
        <v>0</v>
      </c>
      <c r="R147" s="39">
        <f t="shared" ca="1" si="28"/>
        <v>0</v>
      </c>
      <c r="S147" s="39">
        <f t="shared" ca="1" si="28"/>
        <v>0</v>
      </c>
      <c r="T147" s="39">
        <f t="shared" ca="1" si="28"/>
        <v>0</v>
      </c>
      <c r="U147" s="39">
        <f t="shared" ca="1" si="28"/>
        <v>0</v>
      </c>
      <c r="V147" s="39">
        <f t="shared" ca="1" si="28"/>
        <v>0</v>
      </c>
      <c r="W147" s="39">
        <f t="shared" ca="1" si="28"/>
        <v>0</v>
      </c>
      <c r="X147" s="39">
        <f t="shared" ca="1" si="28"/>
        <v>0</v>
      </c>
      <c r="Y147" s="39">
        <f t="shared" ca="1" si="28"/>
        <v>0</v>
      </c>
      <c r="Z147" s="39">
        <f t="shared" ca="1" si="28"/>
        <v>0</v>
      </c>
      <c r="AA147" s="39">
        <f t="shared" ca="1" si="28"/>
        <v>0</v>
      </c>
      <c r="AB147" s="39">
        <f t="shared" ca="1" si="28"/>
        <v>0</v>
      </c>
      <c r="AC147" s="39">
        <f t="shared" ca="1" si="28"/>
        <v>0</v>
      </c>
      <c r="AD147" s="39">
        <f t="shared" ca="1" si="28"/>
        <v>0</v>
      </c>
      <c r="AE147" s="39">
        <f t="shared" ca="1" si="28"/>
        <v>0</v>
      </c>
      <c r="AF147" s="39">
        <f t="shared" ca="1" si="28"/>
        <v>0</v>
      </c>
      <c r="AG147" s="39">
        <f t="shared" ca="1" si="28"/>
        <v>0</v>
      </c>
      <c r="AH147" s="39">
        <f t="shared" ca="1" si="27"/>
        <v>0</v>
      </c>
      <c r="AI147" s="39">
        <f t="shared" ca="1" si="27"/>
        <v>0</v>
      </c>
      <c r="AJ147" s="39">
        <f t="shared" ca="1" si="27"/>
        <v>0</v>
      </c>
      <c r="AK147" s="39">
        <f t="shared" ca="1" si="27"/>
        <v>0</v>
      </c>
      <c r="AL147" s="39">
        <f t="shared" ca="1" si="27"/>
        <v>0</v>
      </c>
      <c r="AM147" s="39">
        <f t="shared" ca="1" si="27"/>
        <v>0</v>
      </c>
      <c r="AN147" s="39">
        <f t="shared" ca="1" si="27"/>
        <v>0</v>
      </c>
      <c r="AO147" s="39">
        <f t="shared" ca="1" si="27"/>
        <v>0</v>
      </c>
      <c r="AP147" s="39">
        <f t="shared" ca="1" si="27"/>
        <v>0</v>
      </c>
      <c r="AQ147" s="39">
        <f t="shared" ca="1" si="27"/>
        <v>0</v>
      </c>
      <c r="AR147" s="39">
        <f t="shared" ca="1" si="27"/>
        <v>0</v>
      </c>
      <c r="AS147" s="39">
        <f t="shared" ca="1" si="27"/>
        <v>0</v>
      </c>
      <c r="AT147" s="39">
        <f t="shared" ca="1" si="27"/>
        <v>0</v>
      </c>
      <c r="AU147" s="39">
        <f t="shared" ca="1" si="27"/>
        <v>0</v>
      </c>
      <c r="AV147" s="39">
        <f t="shared" ca="1" si="27"/>
        <v>0</v>
      </c>
      <c r="AW147" s="64" t="str">
        <f>IF(C147="","",IFERROR(COUNTIFS(LT!$E$7:$E$3006,Funcionários!$C147,LT!$M$7:$M$3006,Funcionários!AW$7)+$BA147,0))</f>
        <v/>
      </c>
      <c r="AX147" s="64" t="str">
        <f>IF(D147="","",IFERROR(COUNTIFS(LT!$E$7:$E$3006,Funcionários!$C147,LT!$M$7:$M$3006,Funcionários!AX$7)+$BA147,0))</f>
        <v/>
      </c>
      <c r="AY147" s="64" t="str">
        <f>IF(E147="","",IFERROR(COUNTIFS(LT!$E$7:$E$3006,Funcionários!$C147,LT!$M$7:$M$3006,Funcionários!AY$7)+$BA147,0))</f>
        <v/>
      </c>
      <c r="AZ147" s="64" t="str">
        <f>IF(F147="","",IFERROR(COUNTIFS(LT!$E$7:$E$3006,Funcionários!$C147,LT!$M$7:$M$3006,Funcionários!AZ$7)+$BA147,0))</f>
        <v/>
      </c>
      <c r="BA147" s="77">
        <v>8.6100000000001204E-4</v>
      </c>
    </row>
    <row r="148" spans="3:53" ht="35.1" customHeight="1" thickTop="1" thickBot="1" x14ac:dyDescent="0.3">
      <c r="C148" s="46"/>
      <c r="D148" s="46"/>
      <c r="E148" s="46"/>
      <c r="F148" s="120"/>
      <c r="G148" s="120"/>
      <c r="H148" s="120"/>
      <c r="I148" s="120"/>
      <c r="J148" s="120"/>
      <c r="K148" s="120"/>
      <c r="L148" s="120"/>
      <c r="M148" s="76">
        <f t="shared" si="25"/>
        <v>0</v>
      </c>
      <c r="N148" s="39">
        <v>145</v>
      </c>
      <c r="P148" s="39" t="str">
        <f>IF(C148=0,"",IF(AND(F148="Não",#REF!="Não"),5,IF(OR(F148="Não",#REF!="não"),6,7)))</f>
        <v/>
      </c>
      <c r="Q148" s="39">
        <f t="shared" ca="1" si="26"/>
        <v>0</v>
      </c>
      <c r="R148" s="39">
        <f t="shared" ca="1" si="28"/>
        <v>0</v>
      </c>
      <c r="S148" s="39">
        <f t="shared" ca="1" si="28"/>
        <v>0</v>
      </c>
      <c r="T148" s="39">
        <f t="shared" ca="1" si="28"/>
        <v>0</v>
      </c>
      <c r="U148" s="39">
        <f t="shared" ca="1" si="28"/>
        <v>0</v>
      </c>
      <c r="V148" s="39">
        <f t="shared" ca="1" si="28"/>
        <v>0</v>
      </c>
      <c r="W148" s="39">
        <f t="shared" ca="1" si="28"/>
        <v>0</v>
      </c>
      <c r="X148" s="39">
        <f t="shared" ca="1" si="28"/>
        <v>0</v>
      </c>
      <c r="Y148" s="39">
        <f t="shared" ca="1" si="28"/>
        <v>0</v>
      </c>
      <c r="Z148" s="39">
        <f t="shared" ca="1" si="28"/>
        <v>0</v>
      </c>
      <c r="AA148" s="39">
        <f t="shared" ca="1" si="28"/>
        <v>0</v>
      </c>
      <c r="AB148" s="39">
        <f t="shared" ca="1" si="28"/>
        <v>0</v>
      </c>
      <c r="AC148" s="39">
        <f t="shared" ca="1" si="28"/>
        <v>0</v>
      </c>
      <c r="AD148" s="39">
        <f t="shared" ca="1" si="28"/>
        <v>0</v>
      </c>
      <c r="AE148" s="39">
        <f t="shared" ca="1" si="28"/>
        <v>0</v>
      </c>
      <c r="AF148" s="39">
        <f t="shared" ca="1" si="28"/>
        <v>0</v>
      </c>
      <c r="AG148" s="39">
        <f t="shared" ca="1" si="28"/>
        <v>0</v>
      </c>
      <c r="AH148" s="39">
        <f t="shared" ca="1" si="27"/>
        <v>0</v>
      </c>
      <c r="AI148" s="39">
        <f t="shared" ca="1" si="27"/>
        <v>0</v>
      </c>
      <c r="AJ148" s="39">
        <f t="shared" ca="1" si="27"/>
        <v>0</v>
      </c>
      <c r="AK148" s="39">
        <f t="shared" ca="1" si="27"/>
        <v>0</v>
      </c>
      <c r="AL148" s="39">
        <f t="shared" ca="1" si="27"/>
        <v>0</v>
      </c>
      <c r="AM148" s="39">
        <f t="shared" ca="1" si="27"/>
        <v>0</v>
      </c>
      <c r="AN148" s="39">
        <f t="shared" ca="1" si="27"/>
        <v>0</v>
      </c>
      <c r="AO148" s="39">
        <f t="shared" ca="1" si="27"/>
        <v>0</v>
      </c>
      <c r="AP148" s="39">
        <f t="shared" ca="1" si="27"/>
        <v>0</v>
      </c>
      <c r="AQ148" s="39">
        <f t="shared" ca="1" si="27"/>
        <v>0</v>
      </c>
      <c r="AR148" s="39">
        <f t="shared" ca="1" si="27"/>
        <v>0</v>
      </c>
      <c r="AS148" s="39">
        <f t="shared" ca="1" si="27"/>
        <v>0</v>
      </c>
      <c r="AT148" s="39">
        <f t="shared" ca="1" si="27"/>
        <v>0</v>
      </c>
      <c r="AU148" s="39">
        <f t="shared" ca="1" si="27"/>
        <v>0</v>
      </c>
      <c r="AV148" s="39">
        <f t="shared" ca="1" si="27"/>
        <v>0</v>
      </c>
      <c r="AW148" s="64" t="str">
        <f>IF(C148="","",IFERROR(COUNTIFS(LT!$E$7:$E$3006,Funcionários!$C148,LT!$M$7:$M$3006,Funcionários!AW$7)+$BA148,0))</f>
        <v/>
      </c>
      <c r="AX148" s="64" t="str">
        <f>IF(D148="","",IFERROR(COUNTIFS(LT!$E$7:$E$3006,Funcionários!$C148,LT!$M$7:$M$3006,Funcionários!AX$7)+$BA148,0))</f>
        <v/>
      </c>
      <c r="AY148" s="64" t="str">
        <f>IF(E148="","",IFERROR(COUNTIFS(LT!$E$7:$E$3006,Funcionários!$C148,LT!$M$7:$M$3006,Funcionários!AY$7)+$BA148,0))</f>
        <v/>
      </c>
      <c r="AZ148" s="64" t="str">
        <f>IF(F148="","",IFERROR(COUNTIFS(LT!$E$7:$E$3006,Funcionários!$C148,LT!$M$7:$M$3006,Funcionários!AZ$7)+$BA148,0))</f>
        <v/>
      </c>
      <c r="BA148" s="77">
        <v>8.6000000000001201E-4</v>
      </c>
    </row>
    <row r="149" spans="3:53" ht="35.1" customHeight="1" thickTop="1" thickBot="1" x14ac:dyDescent="0.3">
      <c r="C149" s="46"/>
      <c r="D149" s="46"/>
      <c r="E149" s="46"/>
      <c r="F149" s="120"/>
      <c r="G149" s="120"/>
      <c r="H149" s="120"/>
      <c r="I149" s="120"/>
      <c r="J149" s="120"/>
      <c r="K149" s="120"/>
      <c r="L149" s="120"/>
      <c r="M149" s="76">
        <f t="shared" si="25"/>
        <v>0</v>
      </c>
      <c r="N149" s="39">
        <v>146</v>
      </c>
      <c r="P149" s="39" t="str">
        <f>IF(C149=0,"",IF(AND(F149="Não",#REF!="Não"),5,IF(OR(F149="Não",#REF!="não"),6,7)))</f>
        <v/>
      </c>
      <c r="Q149" s="39">
        <f t="shared" ca="1" si="26"/>
        <v>0</v>
      </c>
      <c r="R149" s="39">
        <f t="shared" ca="1" si="28"/>
        <v>0</v>
      </c>
      <c r="S149" s="39">
        <f t="shared" ca="1" si="28"/>
        <v>0</v>
      </c>
      <c r="T149" s="39">
        <f t="shared" ca="1" si="28"/>
        <v>0</v>
      </c>
      <c r="U149" s="39">
        <f t="shared" ca="1" si="28"/>
        <v>0</v>
      </c>
      <c r="V149" s="39">
        <f t="shared" ca="1" si="28"/>
        <v>0</v>
      </c>
      <c r="W149" s="39">
        <f t="shared" ca="1" si="28"/>
        <v>0</v>
      </c>
      <c r="X149" s="39">
        <f t="shared" ca="1" si="28"/>
        <v>0</v>
      </c>
      <c r="Y149" s="39">
        <f t="shared" ca="1" si="28"/>
        <v>0</v>
      </c>
      <c r="Z149" s="39">
        <f t="shared" ca="1" si="28"/>
        <v>0</v>
      </c>
      <c r="AA149" s="39">
        <f t="shared" ca="1" si="28"/>
        <v>0</v>
      </c>
      <c r="AB149" s="39">
        <f t="shared" ca="1" si="28"/>
        <v>0</v>
      </c>
      <c r="AC149" s="39">
        <f t="shared" ca="1" si="28"/>
        <v>0</v>
      </c>
      <c r="AD149" s="39">
        <f t="shared" ca="1" si="28"/>
        <v>0</v>
      </c>
      <c r="AE149" s="39">
        <f t="shared" ca="1" si="28"/>
        <v>0</v>
      </c>
      <c r="AF149" s="39">
        <f t="shared" ca="1" si="28"/>
        <v>0</v>
      </c>
      <c r="AG149" s="39">
        <f t="shared" ca="1" si="28"/>
        <v>0</v>
      </c>
      <c r="AH149" s="39">
        <f t="shared" ca="1" si="27"/>
        <v>0</v>
      </c>
      <c r="AI149" s="39">
        <f t="shared" ca="1" si="27"/>
        <v>0</v>
      </c>
      <c r="AJ149" s="39">
        <f t="shared" ca="1" si="27"/>
        <v>0</v>
      </c>
      <c r="AK149" s="39">
        <f t="shared" ca="1" si="27"/>
        <v>0</v>
      </c>
      <c r="AL149" s="39">
        <f t="shared" ca="1" si="27"/>
        <v>0</v>
      </c>
      <c r="AM149" s="39">
        <f t="shared" ca="1" si="27"/>
        <v>0</v>
      </c>
      <c r="AN149" s="39">
        <f t="shared" ca="1" si="27"/>
        <v>0</v>
      </c>
      <c r="AO149" s="39">
        <f t="shared" ca="1" si="27"/>
        <v>0</v>
      </c>
      <c r="AP149" s="39">
        <f t="shared" ca="1" si="27"/>
        <v>0</v>
      </c>
      <c r="AQ149" s="39">
        <f t="shared" ca="1" si="27"/>
        <v>0</v>
      </c>
      <c r="AR149" s="39">
        <f t="shared" ca="1" si="27"/>
        <v>0</v>
      </c>
      <c r="AS149" s="39">
        <f t="shared" ca="1" si="27"/>
        <v>0</v>
      </c>
      <c r="AT149" s="39">
        <f t="shared" ca="1" si="27"/>
        <v>0</v>
      </c>
      <c r="AU149" s="39">
        <f t="shared" ca="1" si="27"/>
        <v>0</v>
      </c>
      <c r="AV149" s="39">
        <f t="shared" ca="1" si="27"/>
        <v>0</v>
      </c>
      <c r="AW149" s="64" t="str">
        <f>IF(C149="","",IFERROR(COUNTIFS(LT!$E$7:$E$3006,Funcionários!$C149,LT!$M$7:$M$3006,Funcionários!AW$7)+$BA149,0))</f>
        <v/>
      </c>
      <c r="AX149" s="64" t="str">
        <f>IF(D149="","",IFERROR(COUNTIFS(LT!$E$7:$E$3006,Funcionários!$C149,LT!$M$7:$M$3006,Funcionários!AX$7)+$BA149,0))</f>
        <v/>
      </c>
      <c r="AY149" s="64" t="str">
        <f>IF(E149="","",IFERROR(COUNTIFS(LT!$E$7:$E$3006,Funcionários!$C149,LT!$M$7:$M$3006,Funcionários!AY$7)+$BA149,0))</f>
        <v/>
      </c>
      <c r="AZ149" s="64" t="str">
        <f>IF(F149="","",IFERROR(COUNTIFS(LT!$E$7:$E$3006,Funcionários!$C149,LT!$M$7:$M$3006,Funcionários!AZ$7)+$BA149,0))</f>
        <v/>
      </c>
      <c r="BA149" s="77">
        <v>8.5900000000001199E-4</v>
      </c>
    </row>
    <row r="150" spans="3:53" ht="35.1" customHeight="1" thickTop="1" thickBot="1" x14ac:dyDescent="0.3">
      <c r="C150" s="46"/>
      <c r="D150" s="46"/>
      <c r="E150" s="46"/>
      <c r="F150" s="120"/>
      <c r="G150" s="120"/>
      <c r="H150" s="120"/>
      <c r="I150" s="120"/>
      <c r="J150" s="120"/>
      <c r="K150" s="120"/>
      <c r="L150" s="120"/>
      <c r="M150" s="76">
        <f t="shared" si="25"/>
        <v>0</v>
      </c>
      <c r="N150" s="39">
        <v>147</v>
      </c>
      <c r="P150" s="39" t="str">
        <f>IF(C150=0,"",IF(AND(F150="Não",#REF!="Não"),5,IF(OR(F150="Não",#REF!="não"),6,7)))</f>
        <v/>
      </c>
      <c r="Q150" s="39">
        <f t="shared" ca="1" si="26"/>
        <v>0</v>
      </c>
      <c r="R150" s="39">
        <f t="shared" ca="1" si="28"/>
        <v>0</v>
      </c>
      <c r="S150" s="39">
        <f t="shared" ca="1" si="28"/>
        <v>0</v>
      </c>
      <c r="T150" s="39">
        <f t="shared" ca="1" si="28"/>
        <v>0</v>
      </c>
      <c r="U150" s="39">
        <f t="shared" ca="1" si="28"/>
        <v>0</v>
      </c>
      <c r="V150" s="39">
        <f t="shared" ca="1" si="28"/>
        <v>0</v>
      </c>
      <c r="W150" s="39">
        <f t="shared" ca="1" si="28"/>
        <v>0</v>
      </c>
      <c r="X150" s="39">
        <f t="shared" ca="1" si="28"/>
        <v>0</v>
      </c>
      <c r="Y150" s="39">
        <f t="shared" ca="1" si="28"/>
        <v>0</v>
      </c>
      <c r="Z150" s="39">
        <f t="shared" ca="1" si="28"/>
        <v>0</v>
      </c>
      <c r="AA150" s="39">
        <f t="shared" ca="1" si="28"/>
        <v>0</v>
      </c>
      <c r="AB150" s="39">
        <f t="shared" ca="1" si="28"/>
        <v>0</v>
      </c>
      <c r="AC150" s="39">
        <f t="shared" ca="1" si="28"/>
        <v>0</v>
      </c>
      <c r="AD150" s="39">
        <f t="shared" ca="1" si="28"/>
        <v>0</v>
      </c>
      <c r="AE150" s="39">
        <f t="shared" ca="1" si="28"/>
        <v>0</v>
      </c>
      <c r="AF150" s="39">
        <f t="shared" ca="1" si="28"/>
        <v>0</v>
      </c>
      <c r="AG150" s="39">
        <f t="shared" ca="1" si="28"/>
        <v>0</v>
      </c>
      <c r="AH150" s="39">
        <f t="shared" ca="1" si="27"/>
        <v>0</v>
      </c>
      <c r="AI150" s="39">
        <f t="shared" ca="1" si="27"/>
        <v>0</v>
      </c>
      <c r="AJ150" s="39">
        <f t="shared" ca="1" si="27"/>
        <v>0</v>
      </c>
      <c r="AK150" s="39">
        <f t="shared" ca="1" si="27"/>
        <v>0</v>
      </c>
      <c r="AL150" s="39">
        <f t="shared" ca="1" si="27"/>
        <v>0</v>
      </c>
      <c r="AM150" s="39">
        <f t="shared" ca="1" si="27"/>
        <v>0</v>
      </c>
      <c r="AN150" s="39">
        <f t="shared" ca="1" si="27"/>
        <v>0</v>
      </c>
      <c r="AO150" s="39">
        <f t="shared" ca="1" si="27"/>
        <v>0</v>
      </c>
      <c r="AP150" s="39">
        <f t="shared" ca="1" si="27"/>
        <v>0</v>
      </c>
      <c r="AQ150" s="39">
        <f t="shared" ca="1" si="27"/>
        <v>0</v>
      </c>
      <c r="AR150" s="39">
        <f t="shared" ca="1" si="27"/>
        <v>0</v>
      </c>
      <c r="AS150" s="39">
        <f t="shared" ca="1" si="27"/>
        <v>0</v>
      </c>
      <c r="AT150" s="39">
        <f t="shared" ca="1" si="27"/>
        <v>0</v>
      </c>
      <c r="AU150" s="39">
        <f t="shared" ca="1" si="27"/>
        <v>0</v>
      </c>
      <c r="AV150" s="39">
        <f t="shared" ca="1" si="27"/>
        <v>0</v>
      </c>
      <c r="AW150" s="64" t="str">
        <f>IF(C150="","",IFERROR(COUNTIFS(LT!$E$7:$E$3006,Funcionários!$C150,LT!$M$7:$M$3006,Funcionários!AW$7)+$BA150,0))</f>
        <v/>
      </c>
      <c r="AX150" s="64" t="str">
        <f>IF(D150="","",IFERROR(COUNTIFS(LT!$E$7:$E$3006,Funcionários!$C150,LT!$M$7:$M$3006,Funcionários!AX$7)+$BA150,0))</f>
        <v/>
      </c>
      <c r="AY150" s="64" t="str">
        <f>IF(E150="","",IFERROR(COUNTIFS(LT!$E$7:$E$3006,Funcionários!$C150,LT!$M$7:$M$3006,Funcionários!AY$7)+$BA150,0))</f>
        <v/>
      </c>
      <c r="AZ150" s="64" t="str">
        <f>IF(F150="","",IFERROR(COUNTIFS(LT!$E$7:$E$3006,Funcionários!$C150,LT!$M$7:$M$3006,Funcionários!AZ$7)+$BA150,0))</f>
        <v/>
      </c>
      <c r="BA150" s="77">
        <v>8.5800000000001196E-4</v>
      </c>
    </row>
    <row r="151" spans="3:53" ht="35.1" customHeight="1" thickTop="1" thickBot="1" x14ac:dyDescent="0.3">
      <c r="C151" s="46"/>
      <c r="D151" s="46"/>
      <c r="E151" s="46"/>
      <c r="F151" s="120"/>
      <c r="G151" s="120"/>
      <c r="H151" s="120"/>
      <c r="I151" s="120"/>
      <c r="J151" s="120"/>
      <c r="K151" s="120"/>
      <c r="L151" s="120"/>
      <c r="M151" s="76">
        <f t="shared" si="25"/>
        <v>0</v>
      </c>
      <c r="N151" s="39">
        <v>148</v>
      </c>
      <c r="P151" s="39" t="str">
        <f>IF(C151=0,"",IF(AND(F151="Não",#REF!="Não"),5,IF(OR(F151="Não",#REF!="não"),6,7)))</f>
        <v/>
      </c>
      <c r="Q151" s="39">
        <f t="shared" ca="1" si="26"/>
        <v>0</v>
      </c>
      <c r="R151" s="39">
        <f t="shared" ca="1" si="28"/>
        <v>0</v>
      </c>
      <c r="S151" s="39">
        <f t="shared" ca="1" si="28"/>
        <v>0</v>
      </c>
      <c r="T151" s="39">
        <f t="shared" ca="1" si="28"/>
        <v>0</v>
      </c>
      <c r="U151" s="39">
        <f t="shared" ca="1" si="28"/>
        <v>0</v>
      </c>
      <c r="V151" s="39">
        <f t="shared" ca="1" si="28"/>
        <v>0</v>
      </c>
      <c r="W151" s="39">
        <f t="shared" ca="1" si="28"/>
        <v>0</v>
      </c>
      <c r="X151" s="39">
        <f t="shared" ca="1" si="28"/>
        <v>0</v>
      </c>
      <c r="Y151" s="39">
        <f t="shared" ca="1" si="28"/>
        <v>0</v>
      </c>
      <c r="Z151" s="39">
        <f t="shared" ca="1" si="28"/>
        <v>0</v>
      </c>
      <c r="AA151" s="39">
        <f t="shared" ca="1" si="28"/>
        <v>0</v>
      </c>
      <c r="AB151" s="39">
        <f t="shared" ca="1" si="28"/>
        <v>0</v>
      </c>
      <c r="AC151" s="39">
        <f t="shared" ca="1" si="28"/>
        <v>0</v>
      </c>
      <c r="AD151" s="39">
        <f t="shared" ca="1" si="28"/>
        <v>0</v>
      </c>
      <c r="AE151" s="39">
        <f t="shared" ca="1" si="28"/>
        <v>0</v>
      </c>
      <c r="AF151" s="39">
        <f t="shared" ca="1" si="28"/>
        <v>0</v>
      </c>
      <c r="AG151" s="39">
        <f t="shared" ca="1" si="28"/>
        <v>0</v>
      </c>
      <c r="AH151" s="39">
        <f t="shared" ca="1" si="27"/>
        <v>0</v>
      </c>
      <c r="AI151" s="39">
        <f t="shared" ca="1" si="27"/>
        <v>0</v>
      </c>
      <c r="AJ151" s="39">
        <f t="shared" ca="1" si="27"/>
        <v>0</v>
      </c>
      <c r="AK151" s="39">
        <f t="shared" ca="1" si="27"/>
        <v>0</v>
      </c>
      <c r="AL151" s="39">
        <f t="shared" ca="1" si="27"/>
        <v>0</v>
      </c>
      <c r="AM151" s="39">
        <f t="shared" ca="1" si="27"/>
        <v>0</v>
      </c>
      <c r="AN151" s="39">
        <f t="shared" ca="1" si="27"/>
        <v>0</v>
      </c>
      <c r="AO151" s="39">
        <f t="shared" ca="1" si="27"/>
        <v>0</v>
      </c>
      <c r="AP151" s="39">
        <f t="shared" ca="1" si="27"/>
        <v>0</v>
      </c>
      <c r="AQ151" s="39">
        <f t="shared" ca="1" si="27"/>
        <v>0</v>
      </c>
      <c r="AR151" s="39">
        <f t="shared" ca="1" si="27"/>
        <v>0</v>
      </c>
      <c r="AS151" s="39">
        <f t="shared" ca="1" si="27"/>
        <v>0</v>
      </c>
      <c r="AT151" s="39">
        <f t="shared" ca="1" si="27"/>
        <v>0</v>
      </c>
      <c r="AU151" s="39">
        <f t="shared" ca="1" si="27"/>
        <v>0</v>
      </c>
      <c r="AV151" s="39">
        <f t="shared" ca="1" si="27"/>
        <v>0</v>
      </c>
      <c r="AW151" s="64" t="str">
        <f>IF(C151="","",IFERROR(COUNTIFS(LT!$E$7:$E$3006,Funcionários!$C151,LT!$M$7:$M$3006,Funcionários!AW$7)+$BA151,0))</f>
        <v/>
      </c>
      <c r="AX151" s="64" t="str">
        <f>IF(D151="","",IFERROR(COUNTIFS(LT!$E$7:$E$3006,Funcionários!$C151,LT!$M$7:$M$3006,Funcionários!AX$7)+$BA151,0))</f>
        <v/>
      </c>
      <c r="AY151" s="64" t="str">
        <f>IF(E151="","",IFERROR(COUNTIFS(LT!$E$7:$E$3006,Funcionários!$C151,LT!$M$7:$M$3006,Funcionários!AY$7)+$BA151,0))</f>
        <v/>
      </c>
      <c r="AZ151" s="64" t="str">
        <f>IF(F151="","",IFERROR(COUNTIFS(LT!$E$7:$E$3006,Funcionários!$C151,LT!$M$7:$M$3006,Funcionários!AZ$7)+$BA151,0))</f>
        <v/>
      </c>
      <c r="BA151" s="77">
        <v>8.5700000000001205E-4</v>
      </c>
    </row>
    <row r="152" spans="3:53" ht="35.1" customHeight="1" thickTop="1" thickBot="1" x14ac:dyDescent="0.3">
      <c r="C152" s="46"/>
      <c r="D152" s="46"/>
      <c r="E152" s="46"/>
      <c r="F152" s="120"/>
      <c r="G152" s="120"/>
      <c r="H152" s="120"/>
      <c r="I152" s="120"/>
      <c r="J152" s="120"/>
      <c r="K152" s="120"/>
      <c r="L152" s="120"/>
      <c r="M152" s="76">
        <f t="shared" si="25"/>
        <v>0</v>
      </c>
      <c r="N152" s="39">
        <v>149</v>
      </c>
      <c r="P152" s="39" t="str">
        <f>IF(C152=0,"",IF(AND(F152="Não",#REF!="Não"),5,IF(OR(F152="Não",#REF!="não"),6,7)))</f>
        <v/>
      </c>
      <c r="Q152" s="39">
        <f t="shared" ca="1" si="26"/>
        <v>0</v>
      </c>
      <c r="R152" s="39">
        <f t="shared" ca="1" si="28"/>
        <v>0</v>
      </c>
      <c r="S152" s="39">
        <f t="shared" ca="1" si="28"/>
        <v>0</v>
      </c>
      <c r="T152" s="39">
        <f t="shared" ca="1" si="28"/>
        <v>0</v>
      </c>
      <c r="U152" s="39">
        <f t="shared" ca="1" si="28"/>
        <v>0</v>
      </c>
      <c r="V152" s="39">
        <f t="shared" ca="1" si="28"/>
        <v>0</v>
      </c>
      <c r="W152" s="39">
        <f t="shared" ca="1" si="28"/>
        <v>0</v>
      </c>
      <c r="X152" s="39">
        <f t="shared" ca="1" si="28"/>
        <v>0</v>
      </c>
      <c r="Y152" s="39">
        <f t="shared" ca="1" si="28"/>
        <v>0</v>
      </c>
      <c r="Z152" s="39">
        <f t="shared" ca="1" si="28"/>
        <v>0</v>
      </c>
      <c r="AA152" s="39">
        <f t="shared" ca="1" si="28"/>
        <v>0</v>
      </c>
      <c r="AB152" s="39">
        <f t="shared" ca="1" si="28"/>
        <v>0</v>
      </c>
      <c r="AC152" s="39">
        <f t="shared" ca="1" si="28"/>
        <v>0</v>
      </c>
      <c r="AD152" s="39">
        <f t="shared" ca="1" si="28"/>
        <v>0</v>
      </c>
      <c r="AE152" s="39">
        <f t="shared" ca="1" si="28"/>
        <v>0</v>
      </c>
      <c r="AF152" s="39">
        <f t="shared" ca="1" si="28"/>
        <v>0</v>
      </c>
      <c r="AG152" s="39">
        <f t="shared" ca="1" si="28"/>
        <v>0</v>
      </c>
      <c r="AH152" s="39">
        <f t="shared" ca="1" si="27"/>
        <v>0</v>
      </c>
      <c r="AI152" s="39">
        <f t="shared" ca="1" si="27"/>
        <v>0</v>
      </c>
      <c r="AJ152" s="39">
        <f t="shared" ca="1" si="27"/>
        <v>0</v>
      </c>
      <c r="AK152" s="39">
        <f t="shared" ca="1" si="27"/>
        <v>0</v>
      </c>
      <c r="AL152" s="39">
        <f t="shared" ca="1" si="27"/>
        <v>0</v>
      </c>
      <c r="AM152" s="39">
        <f t="shared" ca="1" si="27"/>
        <v>0</v>
      </c>
      <c r="AN152" s="39">
        <f t="shared" ca="1" si="27"/>
        <v>0</v>
      </c>
      <c r="AO152" s="39">
        <f t="shared" ca="1" si="27"/>
        <v>0</v>
      </c>
      <c r="AP152" s="39">
        <f t="shared" ca="1" si="27"/>
        <v>0</v>
      </c>
      <c r="AQ152" s="39">
        <f t="shared" ca="1" si="27"/>
        <v>0</v>
      </c>
      <c r="AR152" s="39">
        <f t="shared" ca="1" si="27"/>
        <v>0</v>
      </c>
      <c r="AS152" s="39">
        <f t="shared" ca="1" si="27"/>
        <v>0</v>
      </c>
      <c r="AT152" s="39">
        <f t="shared" ca="1" si="27"/>
        <v>0</v>
      </c>
      <c r="AU152" s="39">
        <f t="shared" ca="1" si="27"/>
        <v>0</v>
      </c>
      <c r="AV152" s="39">
        <f t="shared" ca="1" si="27"/>
        <v>0</v>
      </c>
      <c r="AW152" s="64" t="str">
        <f>IF(C152="","",IFERROR(COUNTIFS(LT!$E$7:$E$3006,Funcionários!$C152,LT!$M$7:$M$3006,Funcionários!AW$7)+$BA152,0))</f>
        <v/>
      </c>
      <c r="AX152" s="64" t="str">
        <f>IF(D152="","",IFERROR(COUNTIFS(LT!$E$7:$E$3006,Funcionários!$C152,LT!$M$7:$M$3006,Funcionários!AX$7)+$BA152,0))</f>
        <v/>
      </c>
      <c r="AY152" s="64" t="str">
        <f>IF(E152="","",IFERROR(COUNTIFS(LT!$E$7:$E$3006,Funcionários!$C152,LT!$M$7:$M$3006,Funcionários!AY$7)+$BA152,0))</f>
        <v/>
      </c>
      <c r="AZ152" s="64" t="str">
        <f>IF(F152="","",IFERROR(COUNTIFS(LT!$E$7:$E$3006,Funcionários!$C152,LT!$M$7:$M$3006,Funcionários!AZ$7)+$BA152,0))</f>
        <v/>
      </c>
      <c r="BA152" s="77">
        <v>8.5600000000001202E-4</v>
      </c>
    </row>
    <row r="153" spans="3:53" ht="35.1" customHeight="1" thickTop="1" thickBot="1" x14ac:dyDescent="0.3">
      <c r="C153" s="46"/>
      <c r="D153" s="46"/>
      <c r="E153" s="46"/>
      <c r="F153" s="120"/>
      <c r="G153" s="120"/>
      <c r="H153" s="120"/>
      <c r="I153" s="120"/>
      <c r="J153" s="120"/>
      <c r="K153" s="120"/>
      <c r="L153" s="120"/>
      <c r="M153" s="76">
        <f t="shared" si="25"/>
        <v>0</v>
      </c>
      <c r="N153" s="39">
        <v>150</v>
      </c>
      <c r="P153" s="39" t="str">
        <f>IF(C153=0,"",IF(AND(F153="Não",#REF!="Não"),5,IF(OR(F153="Não",#REF!="não"),6,7)))</f>
        <v/>
      </c>
      <c r="Q153" s="39">
        <f t="shared" ca="1" si="26"/>
        <v>0</v>
      </c>
      <c r="R153" s="39">
        <f t="shared" ca="1" si="28"/>
        <v>0</v>
      </c>
      <c r="S153" s="39">
        <f t="shared" ca="1" si="28"/>
        <v>0</v>
      </c>
      <c r="T153" s="39">
        <f t="shared" ca="1" si="28"/>
        <v>0</v>
      </c>
      <c r="U153" s="39">
        <f t="shared" ca="1" si="28"/>
        <v>0</v>
      </c>
      <c r="V153" s="39">
        <f t="shared" ca="1" si="28"/>
        <v>0</v>
      </c>
      <c r="W153" s="39">
        <f t="shared" ca="1" si="28"/>
        <v>0</v>
      </c>
      <c r="X153" s="39">
        <f t="shared" ca="1" si="28"/>
        <v>0</v>
      </c>
      <c r="Y153" s="39">
        <f t="shared" ca="1" si="28"/>
        <v>0</v>
      </c>
      <c r="Z153" s="39">
        <f t="shared" ca="1" si="28"/>
        <v>0</v>
      </c>
      <c r="AA153" s="39">
        <f t="shared" ca="1" si="28"/>
        <v>0</v>
      </c>
      <c r="AB153" s="39">
        <f t="shared" ca="1" si="28"/>
        <v>0</v>
      </c>
      <c r="AC153" s="39">
        <f t="shared" ca="1" si="28"/>
        <v>0</v>
      </c>
      <c r="AD153" s="39">
        <f t="shared" ca="1" si="28"/>
        <v>0</v>
      </c>
      <c r="AE153" s="39">
        <f t="shared" ca="1" si="28"/>
        <v>0</v>
      </c>
      <c r="AF153" s="39">
        <f t="shared" ca="1" si="28"/>
        <v>0</v>
      </c>
      <c r="AG153" s="39">
        <f t="shared" ref="AG153:AV168" ca="1" si="29">IF(ISERR(AG$5),0,IFERROR(HLOOKUP(AG$7,$F$4:$L$207,$N153,FALSE),0))</f>
        <v>0</v>
      </c>
      <c r="AH153" s="39">
        <f t="shared" ca="1" si="29"/>
        <v>0</v>
      </c>
      <c r="AI153" s="39">
        <f t="shared" ca="1" si="29"/>
        <v>0</v>
      </c>
      <c r="AJ153" s="39">
        <f t="shared" ca="1" si="29"/>
        <v>0</v>
      </c>
      <c r="AK153" s="39">
        <f t="shared" ca="1" si="29"/>
        <v>0</v>
      </c>
      <c r="AL153" s="39">
        <f t="shared" ca="1" si="29"/>
        <v>0</v>
      </c>
      <c r="AM153" s="39">
        <f t="shared" ca="1" si="29"/>
        <v>0</v>
      </c>
      <c r="AN153" s="39">
        <f t="shared" ca="1" si="29"/>
        <v>0</v>
      </c>
      <c r="AO153" s="39">
        <f t="shared" ca="1" si="29"/>
        <v>0</v>
      </c>
      <c r="AP153" s="39">
        <f t="shared" ca="1" si="29"/>
        <v>0</v>
      </c>
      <c r="AQ153" s="39">
        <f t="shared" ca="1" si="29"/>
        <v>0</v>
      </c>
      <c r="AR153" s="39">
        <f t="shared" ca="1" si="29"/>
        <v>0</v>
      </c>
      <c r="AS153" s="39">
        <f t="shared" ca="1" si="29"/>
        <v>0</v>
      </c>
      <c r="AT153" s="39">
        <f t="shared" ca="1" si="29"/>
        <v>0</v>
      </c>
      <c r="AU153" s="39">
        <f t="shared" ca="1" si="29"/>
        <v>0</v>
      </c>
      <c r="AV153" s="39">
        <f t="shared" ca="1" si="29"/>
        <v>0</v>
      </c>
      <c r="AW153" s="64" t="str">
        <f>IF(C153="","",IFERROR(COUNTIFS(LT!$E$7:$E$3006,Funcionários!$C153,LT!$M$7:$M$3006,Funcionários!AW$7)+$BA153,0))</f>
        <v/>
      </c>
      <c r="AX153" s="64" t="str">
        <f>IF(D153="","",IFERROR(COUNTIFS(LT!$E$7:$E$3006,Funcionários!$C153,LT!$M$7:$M$3006,Funcionários!AX$7)+$BA153,0))</f>
        <v/>
      </c>
      <c r="AY153" s="64" t="str">
        <f>IF(E153="","",IFERROR(COUNTIFS(LT!$E$7:$E$3006,Funcionários!$C153,LT!$M$7:$M$3006,Funcionários!AY$7)+$BA153,0))</f>
        <v/>
      </c>
      <c r="AZ153" s="64" t="str">
        <f>IF(F153="","",IFERROR(COUNTIFS(LT!$E$7:$E$3006,Funcionários!$C153,LT!$M$7:$M$3006,Funcionários!AZ$7)+$BA153,0))</f>
        <v/>
      </c>
      <c r="BA153" s="77">
        <v>8.55000000000012E-4</v>
      </c>
    </row>
    <row r="154" spans="3:53" ht="35.1" customHeight="1" thickTop="1" thickBot="1" x14ac:dyDescent="0.3">
      <c r="C154" s="46"/>
      <c r="D154" s="46"/>
      <c r="E154" s="46"/>
      <c r="F154" s="120"/>
      <c r="G154" s="120"/>
      <c r="H154" s="120"/>
      <c r="I154" s="120"/>
      <c r="J154" s="120"/>
      <c r="K154" s="120"/>
      <c r="L154" s="120"/>
      <c r="M154" s="76">
        <f t="shared" si="25"/>
        <v>0</v>
      </c>
      <c r="N154" s="39">
        <v>151</v>
      </c>
      <c r="P154" s="39" t="str">
        <f>IF(C154=0,"",IF(AND(F154="Não",#REF!="Não"),5,IF(OR(F154="Não",#REF!="não"),6,7)))</f>
        <v/>
      </c>
      <c r="Q154" s="39">
        <f t="shared" ca="1" si="26"/>
        <v>0</v>
      </c>
      <c r="R154" s="39">
        <f t="shared" ref="R154:AG169" ca="1" si="30">IF(ISERR(R$5),0,IFERROR(HLOOKUP(R$7,$F$4:$L$207,$N154,FALSE),0))</f>
        <v>0</v>
      </c>
      <c r="S154" s="39">
        <f t="shared" ca="1" si="30"/>
        <v>0</v>
      </c>
      <c r="T154" s="39">
        <f t="shared" ca="1" si="30"/>
        <v>0</v>
      </c>
      <c r="U154" s="39">
        <f t="shared" ca="1" si="30"/>
        <v>0</v>
      </c>
      <c r="V154" s="39">
        <f t="shared" ca="1" si="30"/>
        <v>0</v>
      </c>
      <c r="W154" s="39">
        <f t="shared" ca="1" si="30"/>
        <v>0</v>
      </c>
      <c r="X154" s="39">
        <f t="shared" ca="1" si="30"/>
        <v>0</v>
      </c>
      <c r="Y154" s="39">
        <f t="shared" ca="1" si="30"/>
        <v>0</v>
      </c>
      <c r="Z154" s="39">
        <f t="shared" ca="1" si="30"/>
        <v>0</v>
      </c>
      <c r="AA154" s="39">
        <f t="shared" ca="1" si="30"/>
        <v>0</v>
      </c>
      <c r="AB154" s="39">
        <f t="shared" ca="1" si="30"/>
        <v>0</v>
      </c>
      <c r="AC154" s="39">
        <f t="shared" ca="1" si="30"/>
        <v>0</v>
      </c>
      <c r="AD154" s="39">
        <f t="shared" ca="1" si="30"/>
        <v>0</v>
      </c>
      <c r="AE154" s="39">
        <f t="shared" ca="1" si="30"/>
        <v>0</v>
      </c>
      <c r="AF154" s="39">
        <f t="shared" ca="1" si="30"/>
        <v>0</v>
      </c>
      <c r="AG154" s="39">
        <f t="shared" ca="1" si="30"/>
        <v>0</v>
      </c>
      <c r="AH154" s="39">
        <f t="shared" ca="1" si="29"/>
        <v>0</v>
      </c>
      <c r="AI154" s="39">
        <f t="shared" ca="1" si="29"/>
        <v>0</v>
      </c>
      <c r="AJ154" s="39">
        <f t="shared" ca="1" si="29"/>
        <v>0</v>
      </c>
      <c r="AK154" s="39">
        <f t="shared" ca="1" si="29"/>
        <v>0</v>
      </c>
      <c r="AL154" s="39">
        <f t="shared" ca="1" si="29"/>
        <v>0</v>
      </c>
      <c r="AM154" s="39">
        <f t="shared" ca="1" si="29"/>
        <v>0</v>
      </c>
      <c r="AN154" s="39">
        <f t="shared" ca="1" si="29"/>
        <v>0</v>
      </c>
      <c r="AO154" s="39">
        <f t="shared" ca="1" si="29"/>
        <v>0</v>
      </c>
      <c r="AP154" s="39">
        <f t="shared" ca="1" si="29"/>
        <v>0</v>
      </c>
      <c r="AQ154" s="39">
        <f t="shared" ca="1" si="29"/>
        <v>0</v>
      </c>
      <c r="AR154" s="39">
        <f t="shared" ca="1" si="29"/>
        <v>0</v>
      </c>
      <c r="AS154" s="39">
        <f t="shared" ca="1" si="29"/>
        <v>0</v>
      </c>
      <c r="AT154" s="39">
        <f t="shared" ca="1" si="29"/>
        <v>0</v>
      </c>
      <c r="AU154" s="39">
        <f t="shared" ca="1" si="29"/>
        <v>0</v>
      </c>
      <c r="AV154" s="39">
        <f t="shared" ca="1" si="29"/>
        <v>0</v>
      </c>
      <c r="AW154" s="64" t="str">
        <f>IF(C154="","",IFERROR(COUNTIFS(LT!$E$7:$E$3006,Funcionários!$C154,LT!$M$7:$M$3006,Funcionários!AW$7)+$BA154,0))</f>
        <v/>
      </c>
      <c r="AX154" s="64" t="str">
        <f>IF(D154="","",IFERROR(COUNTIFS(LT!$E$7:$E$3006,Funcionários!$C154,LT!$M$7:$M$3006,Funcionários!AX$7)+$BA154,0))</f>
        <v/>
      </c>
      <c r="AY154" s="64" t="str">
        <f>IF(E154="","",IFERROR(COUNTIFS(LT!$E$7:$E$3006,Funcionários!$C154,LT!$M$7:$M$3006,Funcionários!AY$7)+$BA154,0))</f>
        <v/>
      </c>
      <c r="AZ154" s="64" t="str">
        <f>IF(F154="","",IFERROR(COUNTIFS(LT!$E$7:$E$3006,Funcionários!$C154,LT!$M$7:$M$3006,Funcionários!AZ$7)+$BA154,0))</f>
        <v/>
      </c>
      <c r="BA154" s="77">
        <v>8.5400000000001198E-4</v>
      </c>
    </row>
    <row r="155" spans="3:53" ht="35.1" customHeight="1" thickTop="1" thickBot="1" x14ac:dyDescent="0.3">
      <c r="C155" s="46"/>
      <c r="D155" s="46"/>
      <c r="E155" s="46"/>
      <c r="F155" s="120"/>
      <c r="G155" s="120"/>
      <c r="H155" s="120"/>
      <c r="I155" s="120"/>
      <c r="J155" s="120"/>
      <c r="K155" s="120"/>
      <c r="L155" s="120"/>
      <c r="M155" s="76">
        <f t="shared" si="25"/>
        <v>0</v>
      </c>
      <c r="N155" s="39">
        <v>152</v>
      </c>
      <c r="P155" s="39" t="str">
        <f>IF(C155=0,"",IF(AND(F155="Não",#REF!="Não"),5,IF(OR(F155="Não",#REF!="não"),6,7)))</f>
        <v/>
      </c>
      <c r="Q155" s="39">
        <f t="shared" ca="1" si="26"/>
        <v>0</v>
      </c>
      <c r="R155" s="39">
        <f t="shared" ca="1" si="30"/>
        <v>0</v>
      </c>
      <c r="S155" s="39">
        <f t="shared" ca="1" si="30"/>
        <v>0</v>
      </c>
      <c r="T155" s="39">
        <f t="shared" ca="1" si="30"/>
        <v>0</v>
      </c>
      <c r="U155" s="39">
        <f t="shared" ca="1" si="30"/>
        <v>0</v>
      </c>
      <c r="V155" s="39">
        <f t="shared" ca="1" si="30"/>
        <v>0</v>
      </c>
      <c r="W155" s="39">
        <f t="shared" ca="1" si="30"/>
        <v>0</v>
      </c>
      <c r="X155" s="39">
        <f t="shared" ca="1" si="30"/>
        <v>0</v>
      </c>
      <c r="Y155" s="39">
        <f t="shared" ca="1" si="30"/>
        <v>0</v>
      </c>
      <c r="Z155" s="39">
        <f t="shared" ca="1" si="30"/>
        <v>0</v>
      </c>
      <c r="AA155" s="39">
        <f t="shared" ca="1" si="30"/>
        <v>0</v>
      </c>
      <c r="AB155" s="39">
        <f t="shared" ca="1" si="30"/>
        <v>0</v>
      </c>
      <c r="AC155" s="39">
        <f t="shared" ca="1" si="30"/>
        <v>0</v>
      </c>
      <c r="AD155" s="39">
        <f t="shared" ca="1" si="30"/>
        <v>0</v>
      </c>
      <c r="AE155" s="39">
        <f t="shared" ca="1" si="30"/>
        <v>0</v>
      </c>
      <c r="AF155" s="39">
        <f t="shared" ca="1" si="30"/>
        <v>0</v>
      </c>
      <c r="AG155" s="39">
        <f t="shared" ca="1" si="30"/>
        <v>0</v>
      </c>
      <c r="AH155" s="39">
        <f t="shared" ca="1" si="29"/>
        <v>0</v>
      </c>
      <c r="AI155" s="39">
        <f t="shared" ca="1" si="29"/>
        <v>0</v>
      </c>
      <c r="AJ155" s="39">
        <f t="shared" ca="1" si="29"/>
        <v>0</v>
      </c>
      <c r="AK155" s="39">
        <f t="shared" ca="1" si="29"/>
        <v>0</v>
      </c>
      <c r="AL155" s="39">
        <f t="shared" ca="1" si="29"/>
        <v>0</v>
      </c>
      <c r="AM155" s="39">
        <f t="shared" ca="1" si="29"/>
        <v>0</v>
      </c>
      <c r="AN155" s="39">
        <f t="shared" ca="1" si="29"/>
        <v>0</v>
      </c>
      <c r="AO155" s="39">
        <f t="shared" ca="1" si="29"/>
        <v>0</v>
      </c>
      <c r="AP155" s="39">
        <f t="shared" ca="1" si="29"/>
        <v>0</v>
      </c>
      <c r="AQ155" s="39">
        <f t="shared" ca="1" si="29"/>
        <v>0</v>
      </c>
      <c r="AR155" s="39">
        <f t="shared" ca="1" si="29"/>
        <v>0</v>
      </c>
      <c r="AS155" s="39">
        <f t="shared" ca="1" si="29"/>
        <v>0</v>
      </c>
      <c r="AT155" s="39">
        <f t="shared" ca="1" si="29"/>
        <v>0</v>
      </c>
      <c r="AU155" s="39">
        <f t="shared" ca="1" si="29"/>
        <v>0</v>
      </c>
      <c r="AV155" s="39">
        <f t="shared" ca="1" si="29"/>
        <v>0</v>
      </c>
      <c r="AW155" s="64" t="str">
        <f>IF(C155="","",IFERROR(COUNTIFS(LT!$E$7:$E$3006,Funcionários!$C155,LT!$M$7:$M$3006,Funcionários!AW$7)+$BA155,0))</f>
        <v/>
      </c>
      <c r="AX155" s="64" t="str">
        <f>IF(D155="","",IFERROR(COUNTIFS(LT!$E$7:$E$3006,Funcionários!$C155,LT!$M$7:$M$3006,Funcionários!AX$7)+$BA155,0))</f>
        <v/>
      </c>
      <c r="AY155" s="64" t="str">
        <f>IF(E155="","",IFERROR(COUNTIFS(LT!$E$7:$E$3006,Funcionários!$C155,LT!$M$7:$M$3006,Funcionários!AY$7)+$BA155,0))</f>
        <v/>
      </c>
      <c r="AZ155" s="64" t="str">
        <f>IF(F155="","",IFERROR(COUNTIFS(LT!$E$7:$E$3006,Funcionários!$C155,LT!$M$7:$M$3006,Funcionários!AZ$7)+$BA155,0))</f>
        <v/>
      </c>
      <c r="BA155" s="77">
        <v>8.5300000000001195E-4</v>
      </c>
    </row>
    <row r="156" spans="3:53" ht="35.1" customHeight="1" thickTop="1" thickBot="1" x14ac:dyDescent="0.3">
      <c r="C156" s="46"/>
      <c r="D156" s="46"/>
      <c r="E156" s="46"/>
      <c r="F156" s="120"/>
      <c r="G156" s="120"/>
      <c r="H156" s="120"/>
      <c r="I156" s="120"/>
      <c r="J156" s="120"/>
      <c r="K156" s="120"/>
      <c r="L156" s="120"/>
      <c r="M156" s="76">
        <f t="shared" si="25"/>
        <v>0</v>
      </c>
      <c r="N156" s="39">
        <v>153</v>
      </c>
      <c r="P156" s="39" t="str">
        <f>IF(C156=0,"",IF(AND(F156="Não",#REF!="Não"),5,IF(OR(F156="Não",#REF!="não"),6,7)))</f>
        <v/>
      </c>
      <c r="Q156" s="39">
        <f t="shared" ca="1" si="26"/>
        <v>0</v>
      </c>
      <c r="R156" s="39">
        <f t="shared" ca="1" si="30"/>
        <v>0</v>
      </c>
      <c r="S156" s="39">
        <f t="shared" ca="1" si="30"/>
        <v>0</v>
      </c>
      <c r="T156" s="39">
        <f t="shared" ca="1" si="30"/>
        <v>0</v>
      </c>
      <c r="U156" s="39">
        <f t="shared" ca="1" si="30"/>
        <v>0</v>
      </c>
      <c r="V156" s="39">
        <f t="shared" ca="1" si="30"/>
        <v>0</v>
      </c>
      <c r="W156" s="39">
        <f t="shared" ca="1" si="30"/>
        <v>0</v>
      </c>
      <c r="X156" s="39">
        <f t="shared" ca="1" si="30"/>
        <v>0</v>
      </c>
      <c r="Y156" s="39">
        <f t="shared" ca="1" si="30"/>
        <v>0</v>
      </c>
      <c r="Z156" s="39">
        <f t="shared" ca="1" si="30"/>
        <v>0</v>
      </c>
      <c r="AA156" s="39">
        <f t="shared" ca="1" si="30"/>
        <v>0</v>
      </c>
      <c r="AB156" s="39">
        <f t="shared" ca="1" si="30"/>
        <v>0</v>
      </c>
      <c r="AC156" s="39">
        <f t="shared" ca="1" si="30"/>
        <v>0</v>
      </c>
      <c r="AD156" s="39">
        <f t="shared" ca="1" si="30"/>
        <v>0</v>
      </c>
      <c r="AE156" s="39">
        <f t="shared" ca="1" si="30"/>
        <v>0</v>
      </c>
      <c r="AF156" s="39">
        <f t="shared" ca="1" si="30"/>
        <v>0</v>
      </c>
      <c r="AG156" s="39">
        <f t="shared" ca="1" si="30"/>
        <v>0</v>
      </c>
      <c r="AH156" s="39">
        <f t="shared" ca="1" si="29"/>
        <v>0</v>
      </c>
      <c r="AI156" s="39">
        <f t="shared" ca="1" si="29"/>
        <v>0</v>
      </c>
      <c r="AJ156" s="39">
        <f t="shared" ca="1" si="29"/>
        <v>0</v>
      </c>
      <c r="AK156" s="39">
        <f t="shared" ca="1" si="29"/>
        <v>0</v>
      </c>
      <c r="AL156" s="39">
        <f t="shared" ca="1" si="29"/>
        <v>0</v>
      </c>
      <c r="AM156" s="39">
        <f t="shared" ca="1" si="29"/>
        <v>0</v>
      </c>
      <c r="AN156" s="39">
        <f t="shared" ca="1" si="29"/>
        <v>0</v>
      </c>
      <c r="AO156" s="39">
        <f t="shared" ca="1" si="29"/>
        <v>0</v>
      </c>
      <c r="AP156" s="39">
        <f t="shared" ca="1" si="29"/>
        <v>0</v>
      </c>
      <c r="AQ156" s="39">
        <f t="shared" ca="1" si="29"/>
        <v>0</v>
      </c>
      <c r="AR156" s="39">
        <f t="shared" ca="1" si="29"/>
        <v>0</v>
      </c>
      <c r="AS156" s="39">
        <f t="shared" ca="1" si="29"/>
        <v>0</v>
      </c>
      <c r="AT156" s="39">
        <f t="shared" ca="1" si="29"/>
        <v>0</v>
      </c>
      <c r="AU156" s="39">
        <f t="shared" ca="1" si="29"/>
        <v>0</v>
      </c>
      <c r="AV156" s="39">
        <f t="shared" ca="1" si="29"/>
        <v>0</v>
      </c>
      <c r="AW156" s="64" t="str">
        <f>IF(C156="","",IFERROR(COUNTIFS(LT!$E$7:$E$3006,Funcionários!$C156,LT!$M$7:$M$3006,Funcionários!AW$7)+$BA156,0))</f>
        <v/>
      </c>
      <c r="AX156" s="64" t="str">
        <f>IF(D156="","",IFERROR(COUNTIFS(LT!$E$7:$E$3006,Funcionários!$C156,LT!$M$7:$M$3006,Funcionários!AX$7)+$BA156,0))</f>
        <v/>
      </c>
      <c r="AY156" s="64" t="str">
        <f>IF(E156="","",IFERROR(COUNTIFS(LT!$E$7:$E$3006,Funcionários!$C156,LT!$M$7:$M$3006,Funcionários!AY$7)+$BA156,0))</f>
        <v/>
      </c>
      <c r="AZ156" s="64" t="str">
        <f>IF(F156="","",IFERROR(COUNTIFS(LT!$E$7:$E$3006,Funcionários!$C156,LT!$M$7:$M$3006,Funcionários!AZ$7)+$BA156,0))</f>
        <v/>
      </c>
      <c r="BA156" s="77">
        <v>8.5200000000001204E-4</v>
      </c>
    </row>
    <row r="157" spans="3:53" ht="35.1" customHeight="1" thickTop="1" thickBot="1" x14ac:dyDescent="0.3">
      <c r="C157" s="46"/>
      <c r="D157" s="46"/>
      <c r="E157" s="46"/>
      <c r="F157" s="120"/>
      <c r="G157" s="120"/>
      <c r="H157" s="120"/>
      <c r="I157" s="120"/>
      <c r="J157" s="120"/>
      <c r="K157" s="120"/>
      <c r="L157" s="120"/>
      <c r="M157" s="76">
        <f t="shared" si="25"/>
        <v>0</v>
      </c>
      <c r="N157" s="39">
        <v>154</v>
      </c>
      <c r="P157" s="39" t="str">
        <f>IF(C157=0,"",IF(AND(F157="Não",#REF!="Não"),5,IF(OR(F157="Não",#REF!="não"),6,7)))</f>
        <v/>
      </c>
      <c r="Q157" s="39">
        <f t="shared" ca="1" si="26"/>
        <v>0</v>
      </c>
      <c r="R157" s="39">
        <f t="shared" ca="1" si="30"/>
        <v>0</v>
      </c>
      <c r="S157" s="39">
        <f t="shared" ca="1" si="30"/>
        <v>0</v>
      </c>
      <c r="T157" s="39">
        <f t="shared" ca="1" si="30"/>
        <v>0</v>
      </c>
      <c r="U157" s="39">
        <f t="shared" ca="1" si="30"/>
        <v>0</v>
      </c>
      <c r="V157" s="39">
        <f t="shared" ca="1" si="30"/>
        <v>0</v>
      </c>
      <c r="W157" s="39">
        <f t="shared" ca="1" si="30"/>
        <v>0</v>
      </c>
      <c r="X157" s="39">
        <f t="shared" ca="1" si="30"/>
        <v>0</v>
      </c>
      <c r="Y157" s="39">
        <f t="shared" ca="1" si="30"/>
        <v>0</v>
      </c>
      <c r="Z157" s="39">
        <f t="shared" ca="1" si="30"/>
        <v>0</v>
      </c>
      <c r="AA157" s="39">
        <f t="shared" ca="1" si="30"/>
        <v>0</v>
      </c>
      <c r="AB157" s="39">
        <f t="shared" ca="1" si="30"/>
        <v>0</v>
      </c>
      <c r="AC157" s="39">
        <f t="shared" ca="1" si="30"/>
        <v>0</v>
      </c>
      <c r="AD157" s="39">
        <f t="shared" ca="1" si="30"/>
        <v>0</v>
      </c>
      <c r="AE157" s="39">
        <f t="shared" ca="1" si="30"/>
        <v>0</v>
      </c>
      <c r="AF157" s="39">
        <f t="shared" ca="1" si="30"/>
        <v>0</v>
      </c>
      <c r="AG157" s="39">
        <f t="shared" ca="1" si="30"/>
        <v>0</v>
      </c>
      <c r="AH157" s="39">
        <f t="shared" ca="1" si="29"/>
        <v>0</v>
      </c>
      <c r="AI157" s="39">
        <f t="shared" ca="1" si="29"/>
        <v>0</v>
      </c>
      <c r="AJ157" s="39">
        <f t="shared" ca="1" si="29"/>
        <v>0</v>
      </c>
      <c r="AK157" s="39">
        <f t="shared" ca="1" si="29"/>
        <v>0</v>
      </c>
      <c r="AL157" s="39">
        <f t="shared" ca="1" si="29"/>
        <v>0</v>
      </c>
      <c r="AM157" s="39">
        <f t="shared" ca="1" si="29"/>
        <v>0</v>
      </c>
      <c r="AN157" s="39">
        <f t="shared" ca="1" si="29"/>
        <v>0</v>
      </c>
      <c r="AO157" s="39">
        <f t="shared" ca="1" si="29"/>
        <v>0</v>
      </c>
      <c r="AP157" s="39">
        <f t="shared" ca="1" si="29"/>
        <v>0</v>
      </c>
      <c r="AQ157" s="39">
        <f t="shared" ca="1" si="29"/>
        <v>0</v>
      </c>
      <c r="AR157" s="39">
        <f t="shared" ca="1" si="29"/>
        <v>0</v>
      </c>
      <c r="AS157" s="39">
        <f t="shared" ca="1" si="29"/>
        <v>0</v>
      </c>
      <c r="AT157" s="39">
        <f t="shared" ca="1" si="29"/>
        <v>0</v>
      </c>
      <c r="AU157" s="39">
        <f t="shared" ca="1" si="29"/>
        <v>0</v>
      </c>
      <c r="AV157" s="39">
        <f t="shared" ca="1" si="29"/>
        <v>0</v>
      </c>
      <c r="AW157" s="64" t="str">
        <f>IF(C157="","",IFERROR(COUNTIFS(LT!$E$7:$E$3006,Funcionários!$C157,LT!$M$7:$M$3006,Funcionários!AW$7)+$BA157,0))</f>
        <v/>
      </c>
      <c r="AX157" s="64" t="str">
        <f>IF(D157="","",IFERROR(COUNTIFS(LT!$E$7:$E$3006,Funcionários!$C157,LT!$M$7:$M$3006,Funcionários!AX$7)+$BA157,0))</f>
        <v/>
      </c>
      <c r="AY157" s="64" t="str">
        <f>IF(E157="","",IFERROR(COUNTIFS(LT!$E$7:$E$3006,Funcionários!$C157,LT!$M$7:$M$3006,Funcionários!AY$7)+$BA157,0))</f>
        <v/>
      </c>
      <c r="AZ157" s="64" t="str">
        <f>IF(F157="","",IFERROR(COUNTIFS(LT!$E$7:$E$3006,Funcionários!$C157,LT!$M$7:$M$3006,Funcionários!AZ$7)+$BA157,0))</f>
        <v/>
      </c>
      <c r="BA157" s="77">
        <v>8.5100000000001299E-4</v>
      </c>
    </row>
    <row r="158" spans="3:53" ht="35.1" customHeight="1" thickTop="1" thickBot="1" x14ac:dyDescent="0.3">
      <c r="C158" s="46"/>
      <c r="D158" s="46"/>
      <c r="E158" s="46"/>
      <c r="F158" s="120"/>
      <c r="G158" s="120"/>
      <c r="H158" s="120"/>
      <c r="I158" s="120"/>
      <c r="J158" s="120"/>
      <c r="K158" s="120"/>
      <c r="L158" s="120"/>
      <c r="M158" s="76">
        <f t="shared" si="25"/>
        <v>0</v>
      </c>
      <c r="N158" s="39">
        <v>155</v>
      </c>
      <c r="P158" s="39" t="str">
        <f>IF(C158=0,"",IF(AND(F158="Não",#REF!="Não"),5,IF(OR(F158="Não",#REF!="não"),6,7)))</f>
        <v/>
      </c>
      <c r="Q158" s="39">
        <f t="shared" ca="1" si="26"/>
        <v>0</v>
      </c>
      <c r="R158" s="39">
        <f t="shared" ca="1" si="30"/>
        <v>0</v>
      </c>
      <c r="S158" s="39">
        <f t="shared" ca="1" si="30"/>
        <v>0</v>
      </c>
      <c r="T158" s="39">
        <f t="shared" ca="1" si="30"/>
        <v>0</v>
      </c>
      <c r="U158" s="39">
        <f t="shared" ca="1" si="30"/>
        <v>0</v>
      </c>
      <c r="V158" s="39">
        <f t="shared" ca="1" si="30"/>
        <v>0</v>
      </c>
      <c r="W158" s="39">
        <f t="shared" ca="1" si="30"/>
        <v>0</v>
      </c>
      <c r="X158" s="39">
        <f t="shared" ca="1" si="30"/>
        <v>0</v>
      </c>
      <c r="Y158" s="39">
        <f t="shared" ca="1" si="30"/>
        <v>0</v>
      </c>
      <c r="Z158" s="39">
        <f t="shared" ca="1" si="30"/>
        <v>0</v>
      </c>
      <c r="AA158" s="39">
        <f t="shared" ca="1" si="30"/>
        <v>0</v>
      </c>
      <c r="AB158" s="39">
        <f t="shared" ca="1" si="30"/>
        <v>0</v>
      </c>
      <c r="AC158" s="39">
        <f t="shared" ca="1" si="30"/>
        <v>0</v>
      </c>
      <c r="AD158" s="39">
        <f t="shared" ca="1" si="30"/>
        <v>0</v>
      </c>
      <c r="AE158" s="39">
        <f t="shared" ca="1" si="30"/>
        <v>0</v>
      </c>
      <c r="AF158" s="39">
        <f t="shared" ca="1" si="30"/>
        <v>0</v>
      </c>
      <c r="AG158" s="39">
        <f t="shared" ca="1" si="30"/>
        <v>0</v>
      </c>
      <c r="AH158" s="39">
        <f t="shared" ca="1" si="29"/>
        <v>0</v>
      </c>
      <c r="AI158" s="39">
        <f t="shared" ca="1" si="29"/>
        <v>0</v>
      </c>
      <c r="AJ158" s="39">
        <f t="shared" ca="1" si="29"/>
        <v>0</v>
      </c>
      <c r="AK158" s="39">
        <f t="shared" ca="1" si="29"/>
        <v>0</v>
      </c>
      <c r="AL158" s="39">
        <f t="shared" ca="1" si="29"/>
        <v>0</v>
      </c>
      <c r="AM158" s="39">
        <f t="shared" ca="1" si="29"/>
        <v>0</v>
      </c>
      <c r="AN158" s="39">
        <f t="shared" ca="1" si="29"/>
        <v>0</v>
      </c>
      <c r="AO158" s="39">
        <f t="shared" ca="1" si="29"/>
        <v>0</v>
      </c>
      <c r="AP158" s="39">
        <f t="shared" ca="1" si="29"/>
        <v>0</v>
      </c>
      <c r="AQ158" s="39">
        <f t="shared" ca="1" si="29"/>
        <v>0</v>
      </c>
      <c r="AR158" s="39">
        <f t="shared" ca="1" si="29"/>
        <v>0</v>
      </c>
      <c r="AS158" s="39">
        <f t="shared" ca="1" si="29"/>
        <v>0</v>
      </c>
      <c r="AT158" s="39">
        <f t="shared" ca="1" si="29"/>
        <v>0</v>
      </c>
      <c r="AU158" s="39">
        <f t="shared" ca="1" si="29"/>
        <v>0</v>
      </c>
      <c r="AV158" s="39">
        <f t="shared" ca="1" si="29"/>
        <v>0</v>
      </c>
      <c r="AW158" s="64" t="str">
        <f>IF(C158="","",IFERROR(COUNTIFS(LT!$E$7:$E$3006,Funcionários!$C158,LT!$M$7:$M$3006,Funcionários!AW$7)+$BA158,0))</f>
        <v/>
      </c>
      <c r="AX158" s="64" t="str">
        <f>IF(D158="","",IFERROR(COUNTIFS(LT!$E$7:$E$3006,Funcionários!$C158,LT!$M$7:$M$3006,Funcionários!AX$7)+$BA158,0))</f>
        <v/>
      </c>
      <c r="AY158" s="64" t="str">
        <f>IF(E158="","",IFERROR(COUNTIFS(LT!$E$7:$E$3006,Funcionários!$C158,LT!$M$7:$M$3006,Funcionários!AY$7)+$BA158,0))</f>
        <v/>
      </c>
      <c r="AZ158" s="64" t="str">
        <f>IF(F158="","",IFERROR(COUNTIFS(LT!$E$7:$E$3006,Funcionários!$C158,LT!$M$7:$M$3006,Funcionários!AZ$7)+$BA158,0))</f>
        <v/>
      </c>
      <c r="BA158" s="77">
        <v>8.5000000000001296E-4</v>
      </c>
    </row>
    <row r="159" spans="3:53" ht="35.1" customHeight="1" thickTop="1" thickBot="1" x14ac:dyDescent="0.3">
      <c r="C159" s="46"/>
      <c r="D159" s="46"/>
      <c r="E159" s="46"/>
      <c r="F159" s="120"/>
      <c r="G159" s="120"/>
      <c r="H159" s="120"/>
      <c r="I159" s="120"/>
      <c r="J159" s="120"/>
      <c r="K159" s="120"/>
      <c r="L159" s="120"/>
      <c r="M159" s="76">
        <f t="shared" si="25"/>
        <v>0</v>
      </c>
      <c r="N159" s="39">
        <v>156</v>
      </c>
      <c r="P159" s="39" t="str">
        <f>IF(C159=0,"",IF(AND(F159="Não",#REF!="Não"),5,IF(OR(F159="Não",#REF!="não"),6,7)))</f>
        <v/>
      </c>
      <c r="Q159" s="39">
        <f t="shared" ca="1" si="26"/>
        <v>0</v>
      </c>
      <c r="R159" s="39">
        <f t="shared" ca="1" si="30"/>
        <v>0</v>
      </c>
      <c r="S159" s="39">
        <f t="shared" ca="1" si="30"/>
        <v>0</v>
      </c>
      <c r="T159" s="39">
        <f t="shared" ca="1" si="30"/>
        <v>0</v>
      </c>
      <c r="U159" s="39">
        <f t="shared" ca="1" si="30"/>
        <v>0</v>
      </c>
      <c r="V159" s="39">
        <f t="shared" ca="1" si="30"/>
        <v>0</v>
      </c>
      <c r="W159" s="39">
        <f t="shared" ca="1" si="30"/>
        <v>0</v>
      </c>
      <c r="X159" s="39">
        <f t="shared" ca="1" si="30"/>
        <v>0</v>
      </c>
      <c r="Y159" s="39">
        <f t="shared" ca="1" si="30"/>
        <v>0</v>
      </c>
      <c r="Z159" s="39">
        <f t="shared" ca="1" si="30"/>
        <v>0</v>
      </c>
      <c r="AA159" s="39">
        <f t="shared" ca="1" si="30"/>
        <v>0</v>
      </c>
      <c r="AB159" s="39">
        <f t="shared" ca="1" si="30"/>
        <v>0</v>
      </c>
      <c r="AC159" s="39">
        <f t="shared" ca="1" si="30"/>
        <v>0</v>
      </c>
      <c r="AD159" s="39">
        <f t="shared" ca="1" si="30"/>
        <v>0</v>
      </c>
      <c r="AE159" s="39">
        <f t="shared" ca="1" si="30"/>
        <v>0</v>
      </c>
      <c r="AF159" s="39">
        <f t="shared" ca="1" si="30"/>
        <v>0</v>
      </c>
      <c r="AG159" s="39">
        <f t="shared" ca="1" si="30"/>
        <v>0</v>
      </c>
      <c r="AH159" s="39">
        <f t="shared" ca="1" si="29"/>
        <v>0</v>
      </c>
      <c r="AI159" s="39">
        <f t="shared" ca="1" si="29"/>
        <v>0</v>
      </c>
      <c r="AJ159" s="39">
        <f t="shared" ca="1" si="29"/>
        <v>0</v>
      </c>
      <c r="AK159" s="39">
        <f t="shared" ca="1" si="29"/>
        <v>0</v>
      </c>
      <c r="AL159" s="39">
        <f t="shared" ca="1" si="29"/>
        <v>0</v>
      </c>
      <c r="AM159" s="39">
        <f t="shared" ca="1" si="29"/>
        <v>0</v>
      </c>
      <c r="AN159" s="39">
        <f t="shared" ca="1" si="29"/>
        <v>0</v>
      </c>
      <c r="AO159" s="39">
        <f t="shared" ca="1" si="29"/>
        <v>0</v>
      </c>
      <c r="AP159" s="39">
        <f t="shared" ca="1" si="29"/>
        <v>0</v>
      </c>
      <c r="AQ159" s="39">
        <f t="shared" ca="1" si="29"/>
        <v>0</v>
      </c>
      <c r="AR159" s="39">
        <f t="shared" ca="1" si="29"/>
        <v>0</v>
      </c>
      <c r="AS159" s="39">
        <f t="shared" ca="1" si="29"/>
        <v>0</v>
      </c>
      <c r="AT159" s="39">
        <f t="shared" ca="1" si="29"/>
        <v>0</v>
      </c>
      <c r="AU159" s="39">
        <f t="shared" ca="1" si="29"/>
        <v>0</v>
      </c>
      <c r="AV159" s="39">
        <f t="shared" ca="1" si="29"/>
        <v>0</v>
      </c>
      <c r="AW159" s="64" t="str">
        <f>IF(C159="","",IFERROR(COUNTIFS(LT!$E$7:$E$3006,Funcionários!$C159,LT!$M$7:$M$3006,Funcionários!AW$7)+$BA159,0))</f>
        <v/>
      </c>
      <c r="AX159" s="64" t="str">
        <f>IF(D159="","",IFERROR(COUNTIFS(LT!$E$7:$E$3006,Funcionários!$C159,LT!$M$7:$M$3006,Funcionários!AX$7)+$BA159,0))</f>
        <v/>
      </c>
      <c r="AY159" s="64" t="str">
        <f>IF(E159="","",IFERROR(COUNTIFS(LT!$E$7:$E$3006,Funcionários!$C159,LT!$M$7:$M$3006,Funcionários!AY$7)+$BA159,0))</f>
        <v/>
      </c>
      <c r="AZ159" s="64" t="str">
        <f>IF(F159="","",IFERROR(COUNTIFS(LT!$E$7:$E$3006,Funcionários!$C159,LT!$M$7:$M$3006,Funcionários!AZ$7)+$BA159,0))</f>
        <v/>
      </c>
      <c r="BA159" s="77">
        <v>8.4900000000001305E-4</v>
      </c>
    </row>
    <row r="160" spans="3:53" ht="35.1" customHeight="1" thickTop="1" thickBot="1" x14ac:dyDescent="0.3">
      <c r="C160" s="46"/>
      <c r="D160" s="46"/>
      <c r="E160" s="46"/>
      <c r="F160" s="120"/>
      <c r="G160" s="120"/>
      <c r="H160" s="120"/>
      <c r="I160" s="120"/>
      <c r="J160" s="120"/>
      <c r="K160" s="120"/>
      <c r="L160" s="120"/>
      <c r="M160" s="76">
        <f t="shared" si="25"/>
        <v>0</v>
      </c>
      <c r="N160" s="39">
        <v>157</v>
      </c>
      <c r="P160" s="39" t="str">
        <f>IF(C160=0,"",IF(AND(F160="Não",#REF!="Não"),5,IF(OR(F160="Não",#REF!="não"),6,7)))</f>
        <v/>
      </c>
      <c r="Q160" s="39">
        <f t="shared" ca="1" si="26"/>
        <v>0</v>
      </c>
      <c r="R160" s="39">
        <f t="shared" ca="1" si="30"/>
        <v>0</v>
      </c>
      <c r="S160" s="39">
        <f t="shared" ca="1" si="30"/>
        <v>0</v>
      </c>
      <c r="T160" s="39">
        <f t="shared" ca="1" si="30"/>
        <v>0</v>
      </c>
      <c r="U160" s="39">
        <f t="shared" ca="1" si="30"/>
        <v>0</v>
      </c>
      <c r="V160" s="39">
        <f t="shared" ca="1" si="30"/>
        <v>0</v>
      </c>
      <c r="W160" s="39">
        <f t="shared" ca="1" si="30"/>
        <v>0</v>
      </c>
      <c r="X160" s="39">
        <f t="shared" ca="1" si="30"/>
        <v>0</v>
      </c>
      <c r="Y160" s="39">
        <f t="shared" ca="1" si="30"/>
        <v>0</v>
      </c>
      <c r="Z160" s="39">
        <f t="shared" ca="1" si="30"/>
        <v>0</v>
      </c>
      <c r="AA160" s="39">
        <f t="shared" ca="1" si="30"/>
        <v>0</v>
      </c>
      <c r="AB160" s="39">
        <f t="shared" ca="1" si="30"/>
        <v>0</v>
      </c>
      <c r="AC160" s="39">
        <f t="shared" ca="1" si="30"/>
        <v>0</v>
      </c>
      <c r="AD160" s="39">
        <f t="shared" ca="1" si="30"/>
        <v>0</v>
      </c>
      <c r="AE160" s="39">
        <f t="shared" ca="1" si="30"/>
        <v>0</v>
      </c>
      <c r="AF160" s="39">
        <f t="shared" ca="1" si="30"/>
        <v>0</v>
      </c>
      <c r="AG160" s="39">
        <f t="shared" ca="1" si="30"/>
        <v>0</v>
      </c>
      <c r="AH160" s="39">
        <f t="shared" ca="1" si="29"/>
        <v>0</v>
      </c>
      <c r="AI160" s="39">
        <f t="shared" ca="1" si="29"/>
        <v>0</v>
      </c>
      <c r="AJ160" s="39">
        <f t="shared" ca="1" si="29"/>
        <v>0</v>
      </c>
      <c r="AK160" s="39">
        <f t="shared" ca="1" si="29"/>
        <v>0</v>
      </c>
      <c r="AL160" s="39">
        <f t="shared" ca="1" si="29"/>
        <v>0</v>
      </c>
      <c r="AM160" s="39">
        <f t="shared" ca="1" si="29"/>
        <v>0</v>
      </c>
      <c r="AN160" s="39">
        <f t="shared" ca="1" si="29"/>
        <v>0</v>
      </c>
      <c r="AO160" s="39">
        <f t="shared" ca="1" si="29"/>
        <v>0</v>
      </c>
      <c r="AP160" s="39">
        <f t="shared" ca="1" si="29"/>
        <v>0</v>
      </c>
      <c r="AQ160" s="39">
        <f t="shared" ca="1" si="29"/>
        <v>0</v>
      </c>
      <c r="AR160" s="39">
        <f t="shared" ca="1" si="29"/>
        <v>0</v>
      </c>
      <c r="AS160" s="39">
        <f t="shared" ca="1" si="29"/>
        <v>0</v>
      </c>
      <c r="AT160" s="39">
        <f t="shared" ca="1" si="29"/>
        <v>0</v>
      </c>
      <c r="AU160" s="39">
        <f t="shared" ca="1" si="29"/>
        <v>0</v>
      </c>
      <c r="AV160" s="39">
        <f t="shared" ca="1" si="29"/>
        <v>0</v>
      </c>
      <c r="AW160" s="64" t="str">
        <f>IF(C160="","",IFERROR(COUNTIFS(LT!$E$7:$E$3006,Funcionários!$C160,LT!$M$7:$M$3006,Funcionários!AW$7)+$BA160,0))</f>
        <v/>
      </c>
      <c r="AX160" s="64" t="str">
        <f>IF(D160="","",IFERROR(COUNTIFS(LT!$E$7:$E$3006,Funcionários!$C160,LT!$M$7:$M$3006,Funcionários!AX$7)+$BA160,0))</f>
        <v/>
      </c>
      <c r="AY160" s="64" t="str">
        <f>IF(E160="","",IFERROR(COUNTIFS(LT!$E$7:$E$3006,Funcionários!$C160,LT!$M$7:$M$3006,Funcionários!AY$7)+$BA160,0))</f>
        <v/>
      </c>
      <c r="AZ160" s="64" t="str">
        <f>IF(F160="","",IFERROR(COUNTIFS(LT!$E$7:$E$3006,Funcionários!$C160,LT!$M$7:$M$3006,Funcionários!AZ$7)+$BA160,0))</f>
        <v/>
      </c>
      <c r="BA160" s="77">
        <v>8.4800000000001302E-4</v>
      </c>
    </row>
    <row r="161" spans="3:53" ht="35.1" customHeight="1" thickTop="1" thickBot="1" x14ac:dyDescent="0.3">
      <c r="C161" s="46"/>
      <c r="D161" s="46"/>
      <c r="E161" s="46"/>
      <c r="F161" s="120"/>
      <c r="G161" s="120"/>
      <c r="H161" s="120"/>
      <c r="I161" s="120"/>
      <c r="J161" s="120"/>
      <c r="K161" s="120"/>
      <c r="L161" s="120"/>
      <c r="M161" s="76">
        <f t="shared" si="25"/>
        <v>0</v>
      </c>
      <c r="N161" s="39">
        <v>158</v>
      </c>
      <c r="P161" s="39" t="str">
        <f>IF(C161=0,"",IF(AND(F161="Não",#REF!="Não"),5,IF(OR(F161="Não",#REF!="não"),6,7)))</f>
        <v/>
      </c>
      <c r="Q161" s="39">
        <f t="shared" ca="1" si="26"/>
        <v>0</v>
      </c>
      <c r="R161" s="39">
        <f t="shared" ca="1" si="30"/>
        <v>0</v>
      </c>
      <c r="S161" s="39">
        <f t="shared" ca="1" si="30"/>
        <v>0</v>
      </c>
      <c r="T161" s="39">
        <f t="shared" ca="1" si="30"/>
        <v>0</v>
      </c>
      <c r="U161" s="39">
        <f t="shared" ca="1" si="30"/>
        <v>0</v>
      </c>
      <c r="V161" s="39">
        <f t="shared" ca="1" si="30"/>
        <v>0</v>
      </c>
      <c r="W161" s="39">
        <f t="shared" ca="1" si="30"/>
        <v>0</v>
      </c>
      <c r="X161" s="39">
        <f t="shared" ca="1" si="30"/>
        <v>0</v>
      </c>
      <c r="Y161" s="39">
        <f t="shared" ca="1" si="30"/>
        <v>0</v>
      </c>
      <c r="Z161" s="39">
        <f t="shared" ca="1" si="30"/>
        <v>0</v>
      </c>
      <c r="AA161" s="39">
        <f t="shared" ca="1" si="30"/>
        <v>0</v>
      </c>
      <c r="AB161" s="39">
        <f t="shared" ca="1" si="30"/>
        <v>0</v>
      </c>
      <c r="AC161" s="39">
        <f t="shared" ca="1" si="30"/>
        <v>0</v>
      </c>
      <c r="AD161" s="39">
        <f t="shared" ca="1" si="30"/>
        <v>0</v>
      </c>
      <c r="AE161" s="39">
        <f t="shared" ca="1" si="30"/>
        <v>0</v>
      </c>
      <c r="AF161" s="39">
        <f t="shared" ca="1" si="30"/>
        <v>0</v>
      </c>
      <c r="AG161" s="39">
        <f t="shared" ca="1" si="30"/>
        <v>0</v>
      </c>
      <c r="AH161" s="39">
        <f t="shared" ca="1" si="29"/>
        <v>0</v>
      </c>
      <c r="AI161" s="39">
        <f t="shared" ca="1" si="29"/>
        <v>0</v>
      </c>
      <c r="AJ161" s="39">
        <f t="shared" ca="1" si="29"/>
        <v>0</v>
      </c>
      <c r="AK161" s="39">
        <f t="shared" ca="1" si="29"/>
        <v>0</v>
      </c>
      <c r="AL161" s="39">
        <f t="shared" ca="1" si="29"/>
        <v>0</v>
      </c>
      <c r="AM161" s="39">
        <f t="shared" ca="1" si="29"/>
        <v>0</v>
      </c>
      <c r="AN161" s="39">
        <f t="shared" ca="1" si="29"/>
        <v>0</v>
      </c>
      <c r="AO161" s="39">
        <f t="shared" ca="1" si="29"/>
        <v>0</v>
      </c>
      <c r="AP161" s="39">
        <f t="shared" ca="1" si="29"/>
        <v>0</v>
      </c>
      <c r="AQ161" s="39">
        <f t="shared" ca="1" si="29"/>
        <v>0</v>
      </c>
      <c r="AR161" s="39">
        <f t="shared" ca="1" si="29"/>
        <v>0</v>
      </c>
      <c r="AS161" s="39">
        <f t="shared" ca="1" si="29"/>
        <v>0</v>
      </c>
      <c r="AT161" s="39">
        <f t="shared" ca="1" si="29"/>
        <v>0</v>
      </c>
      <c r="AU161" s="39">
        <f t="shared" ca="1" si="29"/>
        <v>0</v>
      </c>
      <c r="AV161" s="39">
        <f t="shared" ca="1" si="29"/>
        <v>0</v>
      </c>
      <c r="AW161" s="64" t="str">
        <f>IF(C161="","",IFERROR(COUNTIFS(LT!$E$7:$E$3006,Funcionários!$C161,LT!$M$7:$M$3006,Funcionários!AW$7)+$BA161,0))</f>
        <v/>
      </c>
      <c r="AX161" s="64" t="str">
        <f>IF(D161="","",IFERROR(COUNTIFS(LT!$E$7:$E$3006,Funcionários!$C161,LT!$M$7:$M$3006,Funcionários!AX$7)+$BA161,0))</f>
        <v/>
      </c>
      <c r="AY161" s="64" t="str">
        <f>IF(E161="","",IFERROR(COUNTIFS(LT!$E$7:$E$3006,Funcionários!$C161,LT!$M$7:$M$3006,Funcionários!AY$7)+$BA161,0))</f>
        <v/>
      </c>
      <c r="AZ161" s="64" t="str">
        <f>IF(F161="","",IFERROR(COUNTIFS(LT!$E$7:$E$3006,Funcionários!$C161,LT!$M$7:$M$3006,Funcionários!AZ$7)+$BA161,0))</f>
        <v/>
      </c>
      <c r="BA161" s="77">
        <v>8.47000000000013E-4</v>
      </c>
    </row>
    <row r="162" spans="3:53" ht="35.1" customHeight="1" thickTop="1" thickBot="1" x14ac:dyDescent="0.3">
      <c r="C162" s="46"/>
      <c r="D162" s="46"/>
      <c r="E162" s="46"/>
      <c r="F162" s="120"/>
      <c r="G162" s="120"/>
      <c r="H162" s="120"/>
      <c r="I162" s="120"/>
      <c r="J162" s="120"/>
      <c r="K162" s="120"/>
      <c r="L162" s="120"/>
      <c r="M162" s="76">
        <f t="shared" si="25"/>
        <v>0</v>
      </c>
      <c r="N162" s="39">
        <v>159</v>
      </c>
      <c r="P162" s="39" t="str">
        <f>IF(C162=0,"",IF(AND(F162="Não",#REF!="Não"),5,IF(OR(F162="Não",#REF!="não"),6,7)))</f>
        <v/>
      </c>
      <c r="Q162" s="39">
        <f t="shared" ca="1" si="26"/>
        <v>0</v>
      </c>
      <c r="R162" s="39">
        <f t="shared" ca="1" si="30"/>
        <v>0</v>
      </c>
      <c r="S162" s="39">
        <f t="shared" ca="1" si="30"/>
        <v>0</v>
      </c>
      <c r="T162" s="39">
        <f t="shared" ca="1" si="30"/>
        <v>0</v>
      </c>
      <c r="U162" s="39">
        <f t="shared" ca="1" si="30"/>
        <v>0</v>
      </c>
      <c r="V162" s="39">
        <f t="shared" ca="1" si="30"/>
        <v>0</v>
      </c>
      <c r="W162" s="39">
        <f t="shared" ca="1" si="30"/>
        <v>0</v>
      </c>
      <c r="X162" s="39">
        <f t="shared" ca="1" si="30"/>
        <v>0</v>
      </c>
      <c r="Y162" s="39">
        <f t="shared" ca="1" si="30"/>
        <v>0</v>
      </c>
      <c r="Z162" s="39">
        <f t="shared" ca="1" si="30"/>
        <v>0</v>
      </c>
      <c r="AA162" s="39">
        <f t="shared" ca="1" si="30"/>
        <v>0</v>
      </c>
      <c r="AB162" s="39">
        <f t="shared" ca="1" si="30"/>
        <v>0</v>
      </c>
      <c r="AC162" s="39">
        <f t="shared" ca="1" si="30"/>
        <v>0</v>
      </c>
      <c r="AD162" s="39">
        <f t="shared" ca="1" si="30"/>
        <v>0</v>
      </c>
      <c r="AE162" s="39">
        <f t="shared" ca="1" si="30"/>
        <v>0</v>
      </c>
      <c r="AF162" s="39">
        <f t="shared" ca="1" si="30"/>
        <v>0</v>
      </c>
      <c r="AG162" s="39">
        <f t="shared" ca="1" si="30"/>
        <v>0</v>
      </c>
      <c r="AH162" s="39">
        <f t="shared" ca="1" si="29"/>
        <v>0</v>
      </c>
      <c r="AI162" s="39">
        <f t="shared" ca="1" si="29"/>
        <v>0</v>
      </c>
      <c r="AJ162" s="39">
        <f t="shared" ca="1" si="29"/>
        <v>0</v>
      </c>
      <c r="AK162" s="39">
        <f t="shared" ca="1" si="29"/>
        <v>0</v>
      </c>
      <c r="AL162" s="39">
        <f t="shared" ca="1" si="29"/>
        <v>0</v>
      </c>
      <c r="AM162" s="39">
        <f t="shared" ca="1" si="29"/>
        <v>0</v>
      </c>
      <c r="AN162" s="39">
        <f t="shared" ca="1" si="29"/>
        <v>0</v>
      </c>
      <c r="AO162" s="39">
        <f t="shared" ca="1" si="29"/>
        <v>0</v>
      </c>
      <c r="AP162" s="39">
        <f t="shared" ca="1" si="29"/>
        <v>0</v>
      </c>
      <c r="AQ162" s="39">
        <f t="shared" ca="1" si="29"/>
        <v>0</v>
      </c>
      <c r="AR162" s="39">
        <f t="shared" ca="1" si="29"/>
        <v>0</v>
      </c>
      <c r="AS162" s="39">
        <f t="shared" ca="1" si="29"/>
        <v>0</v>
      </c>
      <c r="AT162" s="39">
        <f t="shared" ca="1" si="29"/>
        <v>0</v>
      </c>
      <c r="AU162" s="39">
        <f t="shared" ca="1" si="29"/>
        <v>0</v>
      </c>
      <c r="AV162" s="39">
        <f t="shared" ca="1" si="29"/>
        <v>0</v>
      </c>
      <c r="AW162" s="64" t="str">
        <f>IF(C162="","",IFERROR(COUNTIFS(LT!$E$7:$E$3006,Funcionários!$C162,LT!$M$7:$M$3006,Funcionários!AW$7)+$BA162,0))</f>
        <v/>
      </c>
      <c r="AX162" s="64" t="str">
        <f>IF(D162="","",IFERROR(COUNTIFS(LT!$E$7:$E$3006,Funcionários!$C162,LT!$M$7:$M$3006,Funcionários!AX$7)+$BA162,0))</f>
        <v/>
      </c>
      <c r="AY162" s="64" t="str">
        <f>IF(E162="","",IFERROR(COUNTIFS(LT!$E$7:$E$3006,Funcionários!$C162,LT!$M$7:$M$3006,Funcionários!AY$7)+$BA162,0))</f>
        <v/>
      </c>
      <c r="AZ162" s="64" t="str">
        <f>IF(F162="","",IFERROR(COUNTIFS(LT!$E$7:$E$3006,Funcionários!$C162,LT!$M$7:$M$3006,Funcionários!AZ$7)+$BA162,0))</f>
        <v/>
      </c>
      <c r="BA162" s="77">
        <v>8.4600000000001297E-4</v>
      </c>
    </row>
    <row r="163" spans="3:53" ht="35.1" customHeight="1" thickTop="1" thickBot="1" x14ac:dyDescent="0.3">
      <c r="C163" s="46"/>
      <c r="D163" s="46"/>
      <c r="E163" s="46"/>
      <c r="F163" s="120"/>
      <c r="G163" s="120"/>
      <c r="H163" s="120"/>
      <c r="I163" s="120"/>
      <c r="J163" s="120"/>
      <c r="K163" s="120"/>
      <c r="L163" s="120"/>
      <c r="M163" s="76">
        <f t="shared" si="25"/>
        <v>0</v>
      </c>
      <c r="N163" s="39">
        <v>160</v>
      </c>
      <c r="P163" s="39" t="str">
        <f>IF(C163=0,"",IF(AND(F163="Não",#REF!="Não"),5,IF(OR(F163="Não",#REF!="não"),6,7)))</f>
        <v/>
      </c>
      <c r="Q163" s="39">
        <f t="shared" ca="1" si="26"/>
        <v>0</v>
      </c>
      <c r="R163" s="39">
        <f t="shared" ca="1" si="30"/>
        <v>0</v>
      </c>
      <c r="S163" s="39">
        <f t="shared" ca="1" si="30"/>
        <v>0</v>
      </c>
      <c r="T163" s="39">
        <f t="shared" ca="1" si="30"/>
        <v>0</v>
      </c>
      <c r="U163" s="39">
        <f t="shared" ca="1" si="30"/>
        <v>0</v>
      </c>
      <c r="V163" s="39">
        <f t="shared" ca="1" si="30"/>
        <v>0</v>
      </c>
      <c r="W163" s="39">
        <f t="shared" ca="1" si="30"/>
        <v>0</v>
      </c>
      <c r="X163" s="39">
        <f t="shared" ca="1" si="30"/>
        <v>0</v>
      </c>
      <c r="Y163" s="39">
        <f t="shared" ca="1" si="30"/>
        <v>0</v>
      </c>
      <c r="Z163" s="39">
        <f t="shared" ca="1" si="30"/>
        <v>0</v>
      </c>
      <c r="AA163" s="39">
        <f t="shared" ca="1" si="30"/>
        <v>0</v>
      </c>
      <c r="AB163" s="39">
        <f t="shared" ca="1" si="30"/>
        <v>0</v>
      </c>
      <c r="AC163" s="39">
        <f t="shared" ca="1" si="30"/>
        <v>0</v>
      </c>
      <c r="AD163" s="39">
        <f t="shared" ca="1" si="30"/>
        <v>0</v>
      </c>
      <c r="AE163" s="39">
        <f t="shared" ca="1" si="30"/>
        <v>0</v>
      </c>
      <c r="AF163" s="39">
        <f t="shared" ca="1" si="30"/>
        <v>0</v>
      </c>
      <c r="AG163" s="39">
        <f t="shared" ca="1" si="30"/>
        <v>0</v>
      </c>
      <c r="AH163" s="39">
        <f t="shared" ca="1" si="29"/>
        <v>0</v>
      </c>
      <c r="AI163" s="39">
        <f t="shared" ca="1" si="29"/>
        <v>0</v>
      </c>
      <c r="AJ163" s="39">
        <f t="shared" ca="1" si="29"/>
        <v>0</v>
      </c>
      <c r="AK163" s="39">
        <f t="shared" ca="1" si="29"/>
        <v>0</v>
      </c>
      <c r="AL163" s="39">
        <f t="shared" ca="1" si="29"/>
        <v>0</v>
      </c>
      <c r="AM163" s="39">
        <f t="shared" ca="1" si="29"/>
        <v>0</v>
      </c>
      <c r="AN163" s="39">
        <f t="shared" ca="1" si="29"/>
        <v>0</v>
      </c>
      <c r="AO163" s="39">
        <f t="shared" ca="1" si="29"/>
        <v>0</v>
      </c>
      <c r="AP163" s="39">
        <f t="shared" ca="1" si="29"/>
        <v>0</v>
      </c>
      <c r="AQ163" s="39">
        <f t="shared" ca="1" si="29"/>
        <v>0</v>
      </c>
      <c r="AR163" s="39">
        <f t="shared" ca="1" si="29"/>
        <v>0</v>
      </c>
      <c r="AS163" s="39">
        <f t="shared" ca="1" si="29"/>
        <v>0</v>
      </c>
      <c r="AT163" s="39">
        <f t="shared" ca="1" si="29"/>
        <v>0</v>
      </c>
      <c r="AU163" s="39">
        <f t="shared" ca="1" si="29"/>
        <v>0</v>
      </c>
      <c r="AV163" s="39">
        <f t="shared" ca="1" si="29"/>
        <v>0</v>
      </c>
      <c r="AW163" s="64" t="str">
        <f>IF(C163="","",IFERROR(COUNTIFS(LT!$E$7:$E$3006,Funcionários!$C163,LT!$M$7:$M$3006,Funcionários!AW$7)+$BA163,0))</f>
        <v/>
      </c>
      <c r="AX163" s="64" t="str">
        <f>IF(D163="","",IFERROR(COUNTIFS(LT!$E$7:$E$3006,Funcionários!$C163,LT!$M$7:$M$3006,Funcionários!AX$7)+$BA163,0))</f>
        <v/>
      </c>
      <c r="AY163" s="64" t="str">
        <f>IF(E163="","",IFERROR(COUNTIFS(LT!$E$7:$E$3006,Funcionários!$C163,LT!$M$7:$M$3006,Funcionários!AY$7)+$BA163,0))</f>
        <v/>
      </c>
      <c r="AZ163" s="64" t="str">
        <f>IF(F163="","",IFERROR(COUNTIFS(LT!$E$7:$E$3006,Funcionários!$C163,LT!$M$7:$M$3006,Funcionários!AZ$7)+$BA163,0))</f>
        <v/>
      </c>
      <c r="BA163" s="77">
        <v>8.4500000000001295E-4</v>
      </c>
    </row>
    <row r="164" spans="3:53" ht="35.1" customHeight="1" thickTop="1" thickBot="1" x14ac:dyDescent="0.3">
      <c r="C164" s="46"/>
      <c r="D164" s="46"/>
      <c r="E164" s="46"/>
      <c r="F164" s="120"/>
      <c r="G164" s="120"/>
      <c r="H164" s="120"/>
      <c r="I164" s="120"/>
      <c r="J164" s="120"/>
      <c r="K164" s="120"/>
      <c r="L164" s="120"/>
      <c r="M164" s="76">
        <f t="shared" si="25"/>
        <v>0</v>
      </c>
      <c r="N164" s="39">
        <v>161</v>
      </c>
      <c r="P164" s="39" t="str">
        <f>IF(C164=0,"",IF(AND(F164="Não",#REF!="Não"),5,IF(OR(F164="Não",#REF!="não"),6,7)))</f>
        <v/>
      </c>
      <c r="Q164" s="39">
        <f t="shared" ca="1" si="26"/>
        <v>0</v>
      </c>
      <c r="R164" s="39">
        <f t="shared" ca="1" si="30"/>
        <v>0</v>
      </c>
      <c r="S164" s="39">
        <f t="shared" ca="1" si="30"/>
        <v>0</v>
      </c>
      <c r="T164" s="39">
        <f t="shared" ca="1" si="30"/>
        <v>0</v>
      </c>
      <c r="U164" s="39">
        <f t="shared" ca="1" si="30"/>
        <v>0</v>
      </c>
      <c r="V164" s="39">
        <f t="shared" ca="1" si="30"/>
        <v>0</v>
      </c>
      <c r="W164" s="39">
        <f t="shared" ca="1" si="30"/>
        <v>0</v>
      </c>
      <c r="X164" s="39">
        <f t="shared" ca="1" si="30"/>
        <v>0</v>
      </c>
      <c r="Y164" s="39">
        <f t="shared" ca="1" si="30"/>
        <v>0</v>
      </c>
      <c r="Z164" s="39">
        <f t="shared" ca="1" si="30"/>
        <v>0</v>
      </c>
      <c r="AA164" s="39">
        <f t="shared" ca="1" si="30"/>
        <v>0</v>
      </c>
      <c r="AB164" s="39">
        <f t="shared" ca="1" si="30"/>
        <v>0</v>
      </c>
      <c r="AC164" s="39">
        <f t="shared" ca="1" si="30"/>
        <v>0</v>
      </c>
      <c r="AD164" s="39">
        <f t="shared" ca="1" si="30"/>
        <v>0</v>
      </c>
      <c r="AE164" s="39">
        <f t="shared" ca="1" si="30"/>
        <v>0</v>
      </c>
      <c r="AF164" s="39">
        <f t="shared" ca="1" si="30"/>
        <v>0</v>
      </c>
      <c r="AG164" s="39">
        <f t="shared" ca="1" si="30"/>
        <v>0</v>
      </c>
      <c r="AH164" s="39">
        <f t="shared" ca="1" si="29"/>
        <v>0</v>
      </c>
      <c r="AI164" s="39">
        <f t="shared" ca="1" si="29"/>
        <v>0</v>
      </c>
      <c r="AJ164" s="39">
        <f t="shared" ca="1" si="29"/>
        <v>0</v>
      </c>
      <c r="AK164" s="39">
        <f t="shared" ca="1" si="29"/>
        <v>0</v>
      </c>
      <c r="AL164" s="39">
        <f t="shared" ca="1" si="29"/>
        <v>0</v>
      </c>
      <c r="AM164" s="39">
        <f t="shared" ca="1" si="29"/>
        <v>0</v>
      </c>
      <c r="AN164" s="39">
        <f t="shared" ca="1" si="29"/>
        <v>0</v>
      </c>
      <c r="AO164" s="39">
        <f t="shared" ca="1" si="29"/>
        <v>0</v>
      </c>
      <c r="AP164" s="39">
        <f t="shared" ca="1" si="29"/>
        <v>0</v>
      </c>
      <c r="AQ164" s="39">
        <f t="shared" ca="1" si="29"/>
        <v>0</v>
      </c>
      <c r="AR164" s="39">
        <f t="shared" ca="1" si="29"/>
        <v>0</v>
      </c>
      <c r="AS164" s="39">
        <f t="shared" ca="1" si="29"/>
        <v>0</v>
      </c>
      <c r="AT164" s="39">
        <f t="shared" ca="1" si="29"/>
        <v>0</v>
      </c>
      <c r="AU164" s="39">
        <f t="shared" ca="1" si="29"/>
        <v>0</v>
      </c>
      <c r="AV164" s="39">
        <f t="shared" ca="1" si="29"/>
        <v>0</v>
      </c>
      <c r="AW164" s="64" t="str">
        <f>IF(C164="","",IFERROR(COUNTIFS(LT!$E$7:$E$3006,Funcionários!$C164,LT!$M$7:$M$3006,Funcionários!AW$7)+$BA164,0))</f>
        <v/>
      </c>
      <c r="AX164" s="64" t="str">
        <f>IF(D164="","",IFERROR(COUNTIFS(LT!$E$7:$E$3006,Funcionários!$C164,LT!$M$7:$M$3006,Funcionários!AX$7)+$BA164,0))</f>
        <v/>
      </c>
      <c r="AY164" s="64" t="str">
        <f>IF(E164="","",IFERROR(COUNTIFS(LT!$E$7:$E$3006,Funcionários!$C164,LT!$M$7:$M$3006,Funcionários!AY$7)+$BA164,0))</f>
        <v/>
      </c>
      <c r="AZ164" s="64" t="str">
        <f>IF(F164="","",IFERROR(COUNTIFS(LT!$E$7:$E$3006,Funcionários!$C164,LT!$M$7:$M$3006,Funcionários!AZ$7)+$BA164,0))</f>
        <v/>
      </c>
      <c r="BA164" s="77">
        <v>8.4400000000001303E-4</v>
      </c>
    </row>
    <row r="165" spans="3:53" ht="35.1" customHeight="1" thickTop="1" thickBot="1" x14ac:dyDescent="0.3">
      <c r="C165" s="46"/>
      <c r="D165" s="46"/>
      <c r="E165" s="46"/>
      <c r="F165" s="120"/>
      <c r="G165" s="120"/>
      <c r="H165" s="120"/>
      <c r="I165" s="120"/>
      <c r="J165" s="120"/>
      <c r="K165" s="120"/>
      <c r="L165" s="120"/>
      <c r="M165" s="76">
        <f t="shared" si="25"/>
        <v>0</v>
      </c>
      <c r="N165" s="39">
        <v>162</v>
      </c>
      <c r="P165" s="39" t="str">
        <f>IF(C165=0,"",IF(AND(F165="Não",#REF!="Não"),5,IF(OR(F165="Não",#REF!="não"),6,7)))</f>
        <v/>
      </c>
      <c r="Q165" s="39">
        <f t="shared" ca="1" si="26"/>
        <v>0</v>
      </c>
      <c r="R165" s="39">
        <f t="shared" ca="1" si="30"/>
        <v>0</v>
      </c>
      <c r="S165" s="39">
        <f t="shared" ca="1" si="30"/>
        <v>0</v>
      </c>
      <c r="T165" s="39">
        <f t="shared" ca="1" si="30"/>
        <v>0</v>
      </c>
      <c r="U165" s="39">
        <f t="shared" ca="1" si="30"/>
        <v>0</v>
      </c>
      <c r="V165" s="39">
        <f t="shared" ca="1" si="30"/>
        <v>0</v>
      </c>
      <c r="W165" s="39">
        <f t="shared" ca="1" si="30"/>
        <v>0</v>
      </c>
      <c r="X165" s="39">
        <f t="shared" ca="1" si="30"/>
        <v>0</v>
      </c>
      <c r="Y165" s="39">
        <f t="shared" ca="1" si="30"/>
        <v>0</v>
      </c>
      <c r="Z165" s="39">
        <f t="shared" ca="1" si="30"/>
        <v>0</v>
      </c>
      <c r="AA165" s="39">
        <f t="shared" ca="1" si="30"/>
        <v>0</v>
      </c>
      <c r="AB165" s="39">
        <f t="shared" ca="1" si="30"/>
        <v>0</v>
      </c>
      <c r="AC165" s="39">
        <f t="shared" ca="1" si="30"/>
        <v>0</v>
      </c>
      <c r="AD165" s="39">
        <f t="shared" ca="1" si="30"/>
        <v>0</v>
      </c>
      <c r="AE165" s="39">
        <f t="shared" ca="1" si="30"/>
        <v>0</v>
      </c>
      <c r="AF165" s="39">
        <f t="shared" ca="1" si="30"/>
        <v>0</v>
      </c>
      <c r="AG165" s="39">
        <f t="shared" ca="1" si="30"/>
        <v>0</v>
      </c>
      <c r="AH165" s="39">
        <f t="shared" ca="1" si="29"/>
        <v>0</v>
      </c>
      <c r="AI165" s="39">
        <f t="shared" ca="1" si="29"/>
        <v>0</v>
      </c>
      <c r="AJ165" s="39">
        <f t="shared" ca="1" si="29"/>
        <v>0</v>
      </c>
      <c r="AK165" s="39">
        <f t="shared" ca="1" si="29"/>
        <v>0</v>
      </c>
      <c r="AL165" s="39">
        <f t="shared" ca="1" si="29"/>
        <v>0</v>
      </c>
      <c r="AM165" s="39">
        <f t="shared" ca="1" si="29"/>
        <v>0</v>
      </c>
      <c r="AN165" s="39">
        <f t="shared" ca="1" si="29"/>
        <v>0</v>
      </c>
      <c r="AO165" s="39">
        <f t="shared" ca="1" si="29"/>
        <v>0</v>
      </c>
      <c r="AP165" s="39">
        <f t="shared" ca="1" si="29"/>
        <v>0</v>
      </c>
      <c r="AQ165" s="39">
        <f t="shared" ca="1" si="29"/>
        <v>0</v>
      </c>
      <c r="AR165" s="39">
        <f t="shared" ca="1" si="29"/>
        <v>0</v>
      </c>
      <c r="AS165" s="39">
        <f t="shared" ca="1" si="29"/>
        <v>0</v>
      </c>
      <c r="AT165" s="39">
        <f t="shared" ca="1" si="29"/>
        <v>0</v>
      </c>
      <c r="AU165" s="39">
        <f t="shared" ca="1" si="29"/>
        <v>0</v>
      </c>
      <c r="AV165" s="39">
        <f t="shared" ca="1" si="29"/>
        <v>0</v>
      </c>
      <c r="AW165" s="64" t="str">
        <f>IF(C165="","",IFERROR(COUNTIFS(LT!$E$7:$E$3006,Funcionários!$C165,LT!$M$7:$M$3006,Funcionários!AW$7)+$BA165,0))</f>
        <v/>
      </c>
      <c r="AX165" s="64" t="str">
        <f>IF(D165="","",IFERROR(COUNTIFS(LT!$E$7:$E$3006,Funcionários!$C165,LT!$M$7:$M$3006,Funcionários!AX$7)+$BA165,0))</f>
        <v/>
      </c>
      <c r="AY165" s="64" t="str">
        <f>IF(E165="","",IFERROR(COUNTIFS(LT!$E$7:$E$3006,Funcionários!$C165,LT!$M$7:$M$3006,Funcionários!AY$7)+$BA165,0))</f>
        <v/>
      </c>
      <c r="AZ165" s="64" t="str">
        <f>IF(F165="","",IFERROR(COUNTIFS(LT!$E$7:$E$3006,Funcionários!$C165,LT!$M$7:$M$3006,Funcionários!AZ$7)+$BA165,0))</f>
        <v/>
      </c>
      <c r="BA165" s="77">
        <v>8.4300000000001301E-4</v>
      </c>
    </row>
    <row r="166" spans="3:53" ht="35.1" customHeight="1" thickTop="1" thickBot="1" x14ac:dyDescent="0.3">
      <c r="C166" s="46"/>
      <c r="D166" s="46"/>
      <c r="E166" s="46"/>
      <c r="F166" s="120"/>
      <c r="G166" s="120"/>
      <c r="H166" s="120"/>
      <c r="I166" s="120"/>
      <c r="J166" s="120"/>
      <c r="K166" s="120"/>
      <c r="L166" s="120"/>
      <c r="M166" s="76">
        <f t="shared" si="25"/>
        <v>0</v>
      </c>
      <c r="N166" s="39">
        <v>163</v>
      </c>
      <c r="P166" s="39" t="str">
        <f>IF(C166=0,"",IF(AND(F166="Não",#REF!="Não"),5,IF(OR(F166="Não",#REF!="não"),6,7)))</f>
        <v/>
      </c>
      <c r="Q166" s="39">
        <f t="shared" ca="1" si="26"/>
        <v>0</v>
      </c>
      <c r="R166" s="39">
        <f t="shared" ca="1" si="30"/>
        <v>0</v>
      </c>
      <c r="S166" s="39">
        <f t="shared" ca="1" si="30"/>
        <v>0</v>
      </c>
      <c r="T166" s="39">
        <f t="shared" ca="1" si="30"/>
        <v>0</v>
      </c>
      <c r="U166" s="39">
        <f t="shared" ca="1" si="30"/>
        <v>0</v>
      </c>
      <c r="V166" s="39">
        <f t="shared" ca="1" si="30"/>
        <v>0</v>
      </c>
      <c r="W166" s="39">
        <f t="shared" ca="1" si="30"/>
        <v>0</v>
      </c>
      <c r="X166" s="39">
        <f t="shared" ca="1" si="30"/>
        <v>0</v>
      </c>
      <c r="Y166" s="39">
        <f t="shared" ca="1" si="30"/>
        <v>0</v>
      </c>
      <c r="Z166" s="39">
        <f t="shared" ca="1" si="30"/>
        <v>0</v>
      </c>
      <c r="AA166" s="39">
        <f t="shared" ca="1" si="30"/>
        <v>0</v>
      </c>
      <c r="AB166" s="39">
        <f t="shared" ca="1" si="30"/>
        <v>0</v>
      </c>
      <c r="AC166" s="39">
        <f t="shared" ca="1" si="30"/>
        <v>0</v>
      </c>
      <c r="AD166" s="39">
        <f t="shared" ca="1" si="30"/>
        <v>0</v>
      </c>
      <c r="AE166" s="39">
        <f t="shared" ca="1" si="30"/>
        <v>0</v>
      </c>
      <c r="AF166" s="39">
        <f t="shared" ca="1" si="30"/>
        <v>0</v>
      </c>
      <c r="AG166" s="39">
        <f t="shared" ca="1" si="30"/>
        <v>0</v>
      </c>
      <c r="AH166" s="39">
        <f t="shared" ca="1" si="29"/>
        <v>0</v>
      </c>
      <c r="AI166" s="39">
        <f t="shared" ca="1" si="29"/>
        <v>0</v>
      </c>
      <c r="AJ166" s="39">
        <f t="shared" ca="1" si="29"/>
        <v>0</v>
      </c>
      <c r="AK166" s="39">
        <f t="shared" ca="1" si="29"/>
        <v>0</v>
      </c>
      <c r="AL166" s="39">
        <f t="shared" ca="1" si="29"/>
        <v>0</v>
      </c>
      <c r="AM166" s="39">
        <f t="shared" ca="1" si="29"/>
        <v>0</v>
      </c>
      <c r="AN166" s="39">
        <f t="shared" ca="1" si="29"/>
        <v>0</v>
      </c>
      <c r="AO166" s="39">
        <f t="shared" ca="1" si="29"/>
        <v>0</v>
      </c>
      <c r="AP166" s="39">
        <f t="shared" ca="1" si="29"/>
        <v>0</v>
      </c>
      <c r="AQ166" s="39">
        <f t="shared" ca="1" si="29"/>
        <v>0</v>
      </c>
      <c r="AR166" s="39">
        <f t="shared" ca="1" si="29"/>
        <v>0</v>
      </c>
      <c r="AS166" s="39">
        <f t="shared" ca="1" si="29"/>
        <v>0</v>
      </c>
      <c r="AT166" s="39">
        <f t="shared" ca="1" si="29"/>
        <v>0</v>
      </c>
      <c r="AU166" s="39">
        <f t="shared" ca="1" si="29"/>
        <v>0</v>
      </c>
      <c r="AV166" s="39">
        <f t="shared" ca="1" si="29"/>
        <v>0</v>
      </c>
      <c r="AW166" s="64" t="str">
        <f>IF(C166="","",IFERROR(COUNTIFS(LT!$E$7:$E$3006,Funcionários!$C166,LT!$M$7:$M$3006,Funcionários!AW$7)+$BA166,0))</f>
        <v/>
      </c>
      <c r="AX166" s="64" t="str">
        <f>IF(D166="","",IFERROR(COUNTIFS(LT!$E$7:$E$3006,Funcionários!$C166,LT!$M$7:$M$3006,Funcionários!AX$7)+$BA166,0))</f>
        <v/>
      </c>
      <c r="AY166" s="64" t="str">
        <f>IF(E166="","",IFERROR(COUNTIFS(LT!$E$7:$E$3006,Funcionários!$C166,LT!$M$7:$M$3006,Funcionários!AY$7)+$BA166,0))</f>
        <v/>
      </c>
      <c r="AZ166" s="64" t="str">
        <f>IF(F166="","",IFERROR(COUNTIFS(LT!$E$7:$E$3006,Funcionários!$C166,LT!$M$7:$M$3006,Funcionários!AZ$7)+$BA166,0))</f>
        <v/>
      </c>
      <c r="BA166" s="77">
        <v>8.4200000000001299E-4</v>
      </c>
    </row>
    <row r="167" spans="3:53" ht="35.1" customHeight="1" thickTop="1" thickBot="1" x14ac:dyDescent="0.3">
      <c r="C167" s="46"/>
      <c r="D167" s="46"/>
      <c r="E167" s="46"/>
      <c r="F167" s="120"/>
      <c r="G167" s="120"/>
      <c r="H167" s="120"/>
      <c r="I167" s="120"/>
      <c r="J167" s="120"/>
      <c r="K167" s="120"/>
      <c r="L167" s="120"/>
      <c r="M167" s="76">
        <f t="shared" si="25"/>
        <v>0</v>
      </c>
      <c r="N167" s="39">
        <v>164</v>
      </c>
      <c r="P167" s="39" t="str">
        <f>IF(C167=0,"",IF(AND(F167="Não",#REF!="Não"),5,IF(OR(F167="Não",#REF!="não"),6,7)))</f>
        <v/>
      </c>
      <c r="Q167" s="39">
        <f t="shared" ca="1" si="26"/>
        <v>0</v>
      </c>
      <c r="R167" s="39">
        <f t="shared" ca="1" si="30"/>
        <v>0</v>
      </c>
      <c r="S167" s="39">
        <f t="shared" ca="1" si="30"/>
        <v>0</v>
      </c>
      <c r="T167" s="39">
        <f t="shared" ca="1" si="30"/>
        <v>0</v>
      </c>
      <c r="U167" s="39">
        <f t="shared" ca="1" si="30"/>
        <v>0</v>
      </c>
      <c r="V167" s="39">
        <f t="shared" ca="1" si="30"/>
        <v>0</v>
      </c>
      <c r="W167" s="39">
        <f t="shared" ca="1" si="30"/>
        <v>0</v>
      </c>
      <c r="X167" s="39">
        <f t="shared" ca="1" si="30"/>
        <v>0</v>
      </c>
      <c r="Y167" s="39">
        <f t="shared" ca="1" si="30"/>
        <v>0</v>
      </c>
      <c r="Z167" s="39">
        <f t="shared" ca="1" si="30"/>
        <v>0</v>
      </c>
      <c r="AA167" s="39">
        <f t="shared" ca="1" si="30"/>
        <v>0</v>
      </c>
      <c r="AB167" s="39">
        <f t="shared" ca="1" si="30"/>
        <v>0</v>
      </c>
      <c r="AC167" s="39">
        <f t="shared" ca="1" si="30"/>
        <v>0</v>
      </c>
      <c r="AD167" s="39">
        <f t="shared" ca="1" si="30"/>
        <v>0</v>
      </c>
      <c r="AE167" s="39">
        <f t="shared" ca="1" si="30"/>
        <v>0</v>
      </c>
      <c r="AF167" s="39">
        <f t="shared" ca="1" si="30"/>
        <v>0</v>
      </c>
      <c r="AG167" s="39">
        <f t="shared" ca="1" si="30"/>
        <v>0</v>
      </c>
      <c r="AH167" s="39">
        <f t="shared" ca="1" si="29"/>
        <v>0</v>
      </c>
      <c r="AI167" s="39">
        <f t="shared" ca="1" si="29"/>
        <v>0</v>
      </c>
      <c r="AJ167" s="39">
        <f t="shared" ca="1" si="29"/>
        <v>0</v>
      </c>
      <c r="AK167" s="39">
        <f t="shared" ca="1" si="29"/>
        <v>0</v>
      </c>
      <c r="AL167" s="39">
        <f t="shared" ca="1" si="29"/>
        <v>0</v>
      </c>
      <c r="AM167" s="39">
        <f t="shared" ca="1" si="29"/>
        <v>0</v>
      </c>
      <c r="AN167" s="39">
        <f t="shared" ca="1" si="29"/>
        <v>0</v>
      </c>
      <c r="AO167" s="39">
        <f t="shared" ca="1" si="29"/>
        <v>0</v>
      </c>
      <c r="AP167" s="39">
        <f t="shared" ca="1" si="29"/>
        <v>0</v>
      </c>
      <c r="AQ167" s="39">
        <f t="shared" ca="1" si="29"/>
        <v>0</v>
      </c>
      <c r="AR167" s="39">
        <f t="shared" ca="1" si="29"/>
        <v>0</v>
      </c>
      <c r="AS167" s="39">
        <f t="shared" ca="1" si="29"/>
        <v>0</v>
      </c>
      <c r="AT167" s="39">
        <f t="shared" ca="1" si="29"/>
        <v>0</v>
      </c>
      <c r="AU167" s="39">
        <f t="shared" ca="1" si="29"/>
        <v>0</v>
      </c>
      <c r="AV167" s="39">
        <f t="shared" ca="1" si="29"/>
        <v>0</v>
      </c>
      <c r="AW167" s="64" t="str">
        <f>IF(C167="","",IFERROR(COUNTIFS(LT!$E$7:$E$3006,Funcionários!$C167,LT!$M$7:$M$3006,Funcionários!AW$7)+$BA167,0))</f>
        <v/>
      </c>
      <c r="AX167" s="64" t="str">
        <f>IF(D167="","",IFERROR(COUNTIFS(LT!$E$7:$E$3006,Funcionários!$C167,LT!$M$7:$M$3006,Funcionários!AX$7)+$BA167,0))</f>
        <v/>
      </c>
      <c r="AY167" s="64" t="str">
        <f>IF(E167="","",IFERROR(COUNTIFS(LT!$E$7:$E$3006,Funcionários!$C167,LT!$M$7:$M$3006,Funcionários!AY$7)+$BA167,0))</f>
        <v/>
      </c>
      <c r="AZ167" s="64" t="str">
        <f>IF(F167="","",IFERROR(COUNTIFS(LT!$E$7:$E$3006,Funcionários!$C167,LT!$M$7:$M$3006,Funcionários!AZ$7)+$BA167,0))</f>
        <v/>
      </c>
      <c r="BA167" s="77">
        <v>8.4100000000001296E-4</v>
      </c>
    </row>
    <row r="168" spans="3:53" ht="35.1" customHeight="1" thickTop="1" thickBot="1" x14ac:dyDescent="0.3">
      <c r="C168" s="46"/>
      <c r="D168" s="46"/>
      <c r="E168" s="46"/>
      <c r="F168" s="120"/>
      <c r="G168" s="120"/>
      <c r="H168" s="120"/>
      <c r="I168" s="120"/>
      <c r="J168" s="120"/>
      <c r="K168" s="120"/>
      <c r="L168" s="120"/>
      <c r="M168" s="76">
        <f t="shared" si="25"/>
        <v>0</v>
      </c>
      <c r="N168" s="39">
        <v>165</v>
      </c>
      <c r="P168" s="39" t="str">
        <f>IF(C168=0,"",IF(AND(F168="Não",#REF!="Não"),5,IF(OR(F168="Não",#REF!="não"),6,7)))</f>
        <v/>
      </c>
      <c r="Q168" s="39">
        <f t="shared" ca="1" si="26"/>
        <v>0</v>
      </c>
      <c r="R168" s="39">
        <f t="shared" ca="1" si="30"/>
        <v>0</v>
      </c>
      <c r="S168" s="39">
        <f t="shared" ca="1" si="30"/>
        <v>0</v>
      </c>
      <c r="T168" s="39">
        <f t="shared" ca="1" si="30"/>
        <v>0</v>
      </c>
      <c r="U168" s="39">
        <f t="shared" ca="1" si="30"/>
        <v>0</v>
      </c>
      <c r="V168" s="39">
        <f t="shared" ca="1" si="30"/>
        <v>0</v>
      </c>
      <c r="W168" s="39">
        <f t="shared" ca="1" si="30"/>
        <v>0</v>
      </c>
      <c r="X168" s="39">
        <f t="shared" ca="1" si="30"/>
        <v>0</v>
      </c>
      <c r="Y168" s="39">
        <f t="shared" ca="1" si="30"/>
        <v>0</v>
      </c>
      <c r="Z168" s="39">
        <f t="shared" ca="1" si="30"/>
        <v>0</v>
      </c>
      <c r="AA168" s="39">
        <f t="shared" ca="1" si="30"/>
        <v>0</v>
      </c>
      <c r="AB168" s="39">
        <f t="shared" ca="1" si="30"/>
        <v>0</v>
      </c>
      <c r="AC168" s="39">
        <f t="shared" ca="1" si="30"/>
        <v>0</v>
      </c>
      <c r="AD168" s="39">
        <f t="shared" ca="1" si="30"/>
        <v>0</v>
      </c>
      <c r="AE168" s="39">
        <f t="shared" ca="1" si="30"/>
        <v>0</v>
      </c>
      <c r="AF168" s="39">
        <f t="shared" ca="1" si="30"/>
        <v>0</v>
      </c>
      <c r="AG168" s="39">
        <f t="shared" ca="1" si="30"/>
        <v>0</v>
      </c>
      <c r="AH168" s="39">
        <f t="shared" ca="1" si="29"/>
        <v>0</v>
      </c>
      <c r="AI168" s="39">
        <f t="shared" ca="1" si="29"/>
        <v>0</v>
      </c>
      <c r="AJ168" s="39">
        <f t="shared" ca="1" si="29"/>
        <v>0</v>
      </c>
      <c r="AK168" s="39">
        <f t="shared" ca="1" si="29"/>
        <v>0</v>
      </c>
      <c r="AL168" s="39">
        <f t="shared" ca="1" si="29"/>
        <v>0</v>
      </c>
      <c r="AM168" s="39">
        <f t="shared" ca="1" si="29"/>
        <v>0</v>
      </c>
      <c r="AN168" s="39">
        <f t="shared" ca="1" si="29"/>
        <v>0</v>
      </c>
      <c r="AO168" s="39">
        <f t="shared" ca="1" si="29"/>
        <v>0</v>
      </c>
      <c r="AP168" s="39">
        <f t="shared" ca="1" si="29"/>
        <v>0</v>
      </c>
      <c r="AQ168" s="39">
        <f t="shared" ca="1" si="29"/>
        <v>0</v>
      </c>
      <c r="AR168" s="39">
        <f t="shared" ca="1" si="29"/>
        <v>0</v>
      </c>
      <c r="AS168" s="39">
        <f t="shared" ca="1" si="29"/>
        <v>0</v>
      </c>
      <c r="AT168" s="39">
        <f t="shared" ca="1" si="29"/>
        <v>0</v>
      </c>
      <c r="AU168" s="39">
        <f t="shared" ca="1" si="29"/>
        <v>0</v>
      </c>
      <c r="AV168" s="39">
        <f t="shared" ca="1" si="29"/>
        <v>0</v>
      </c>
      <c r="AW168" s="64" t="str">
        <f>IF(C168="","",IFERROR(COUNTIFS(LT!$E$7:$E$3006,Funcionários!$C168,LT!$M$7:$M$3006,Funcionários!AW$7)+$BA168,0))</f>
        <v/>
      </c>
      <c r="AX168" s="64" t="str">
        <f>IF(D168="","",IFERROR(COUNTIFS(LT!$E$7:$E$3006,Funcionários!$C168,LT!$M$7:$M$3006,Funcionários!AX$7)+$BA168,0))</f>
        <v/>
      </c>
      <c r="AY168" s="64" t="str">
        <f>IF(E168="","",IFERROR(COUNTIFS(LT!$E$7:$E$3006,Funcionários!$C168,LT!$M$7:$M$3006,Funcionários!AY$7)+$BA168,0))</f>
        <v/>
      </c>
      <c r="AZ168" s="64" t="str">
        <f>IF(F168="","",IFERROR(COUNTIFS(LT!$E$7:$E$3006,Funcionários!$C168,LT!$M$7:$M$3006,Funcionários!AZ$7)+$BA168,0))</f>
        <v/>
      </c>
      <c r="BA168" s="77">
        <v>8.4000000000001305E-4</v>
      </c>
    </row>
    <row r="169" spans="3:53" ht="35.1" customHeight="1" thickTop="1" thickBot="1" x14ac:dyDescent="0.3">
      <c r="C169" s="46"/>
      <c r="D169" s="46"/>
      <c r="E169" s="46"/>
      <c r="F169" s="120"/>
      <c r="G169" s="120"/>
      <c r="H169" s="120"/>
      <c r="I169" s="120"/>
      <c r="J169" s="120"/>
      <c r="K169" s="120"/>
      <c r="L169" s="120"/>
      <c r="M169" s="76">
        <f t="shared" si="25"/>
        <v>0</v>
      </c>
      <c r="N169" s="39">
        <v>166</v>
      </c>
      <c r="P169" s="39" t="str">
        <f>IF(C169=0,"",IF(AND(F169="Não",#REF!="Não"),5,IF(OR(F169="Não",#REF!="não"),6,7)))</f>
        <v/>
      </c>
      <c r="Q169" s="39">
        <f t="shared" ca="1" si="26"/>
        <v>0</v>
      </c>
      <c r="R169" s="39">
        <f t="shared" ca="1" si="30"/>
        <v>0</v>
      </c>
      <c r="S169" s="39">
        <f t="shared" ca="1" si="30"/>
        <v>0</v>
      </c>
      <c r="T169" s="39">
        <f t="shared" ca="1" si="30"/>
        <v>0</v>
      </c>
      <c r="U169" s="39">
        <f t="shared" ca="1" si="30"/>
        <v>0</v>
      </c>
      <c r="V169" s="39">
        <f t="shared" ca="1" si="30"/>
        <v>0</v>
      </c>
      <c r="W169" s="39">
        <f t="shared" ca="1" si="30"/>
        <v>0</v>
      </c>
      <c r="X169" s="39">
        <f t="shared" ca="1" si="30"/>
        <v>0</v>
      </c>
      <c r="Y169" s="39">
        <f t="shared" ca="1" si="30"/>
        <v>0</v>
      </c>
      <c r="Z169" s="39">
        <f t="shared" ca="1" si="30"/>
        <v>0</v>
      </c>
      <c r="AA169" s="39">
        <f t="shared" ca="1" si="30"/>
        <v>0</v>
      </c>
      <c r="AB169" s="39">
        <f t="shared" ca="1" si="30"/>
        <v>0</v>
      </c>
      <c r="AC169" s="39">
        <f t="shared" ca="1" si="30"/>
        <v>0</v>
      </c>
      <c r="AD169" s="39">
        <f t="shared" ca="1" si="30"/>
        <v>0</v>
      </c>
      <c r="AE169" s="39">
        <f t="shared" ca="1" si="30"/>
        <v>0</v>
      </c>
      <c r="AF169" s="39">
        <f t="shared" ca="1" si="30"/>
        <v>0</v>
      </c>
      <c r="AG169" s="39">
        <f t="shared" ref="AG169:AV184" ca="1" si="31">IF(ISERR(AG$5),0,IFERROR(HLOOKUP(AG$7,$F$4:$L$207,$N169,FALSE),0))</f>
        <v>0</v>
      </c>
      <c r="AH169" s="39">
        <f t="shared" ca="1" si="31"/>
        <v>0</v>
      </c>
      <c r="AI169" s="39">
        <f t="shared" ca="1" si="31"/>
        <v>0</v>
      </c>
      <c r="AJ169" s="39">
        <f t="shared" ca="1" si="31"/>
        <v>0</v>
      </c>
      <c r="AK169" s="39">
        <f t="shared" ca="1" si="31"/>
        <v>0</v>
      </c>
      <c r="AL169" s="39">
        <f t="shared" ca="1" si="31"/>
        <v>0</v>
      </c>
      <c r="AM169" s="39">
        <f t="shared" ca="1" si="31"/>
        <v>0</v>
      </c>
      <c r="AN169" s="39">
        <f t="shared" ca="1" si="31"/>
        <v>0</v>
      </c>
      <c r="AO169" s="39">
        <f t="shared" ca="1" si="31"/>
        <v>0</v>
      </c>
      <c r="AP169" s="39">
        <f t="shared" ca="1" si="31"/>
        <v>0</v>
      </c>
      <c r="AQ169" s="39">
        <f t="shared" ca="1" si="31"/>
        <v>0</v>
      </c>
      <c r="AR169" s="39">
        <f t="shared" ca="1" si="31"/>
        <v>0</v>
      </c>
      <c r="AS169" s="39">
        <f t="shared" ca="1" si="31"/>
        <v>0</v>
      </c>
      <c r="AT169" s="39">
        <f t="shared" ca="1" si="31"/>
        <v>0</v>
      </c>
      <c r="AU169" s="39">
        <f t="shared" ca="1" si="31"/>
        <v>0</v>
      </c>
      <c r="AV169" s="39">
        <f t="shared" ca="1" si="31"/>
        <v>0</v>
      </c>
      <c r="AW169" s="64" t="str">
        <f>IF(C169="","",IFERROR(COUNTIFS(LT!$E$7:$E$3006,Funcionários!$C169,LT!$M$7:$M$3006,Funcionários!AW$7)+$BA169,0))</f>
        <v/>
      </c>
      <c r="AX169" s="64" t="str">
        <f>IF(D169="","",IFERROR(COUNTIFS(LT!$E$7:$E$3006,Funcionários!$C169,LT!$M$7:$M$3006,Funcionários!AX$7)+$BA169,0))</f>
        <v/>
      </c>
      <c r="AY169" s="64" t="str">
        <f>IF(E169="","",IFERROR(COUNTIFS(LT!$E$7:$E$3006,Funcionários!$C169,LT!$M$7:$M$3006,Funcionários!AY$7)+$BA169,0))</f>
        <v/>
      </c>
      <c r="AZ169" s="64" t="str">
        <f>IF(F169="","",IFERROR(COUNTIFS(LT!$E$7:$E$3006,Funcionários!$C169,LT!$M$7:$M$3006,Funcionários!AZ$7)+$BA169,0))</f>
        <v/>
      </c>
      <c r="BA169" s="77">
        <v>8.39000000000014E-4</v>
      </c>
    </row>
    <row r="170" spans="3:53" ht="35.1" customHeight="1" thickTop="1" thickBot="1" x14ac:dyDescent="0.3">
      <c r="C170" s="46"/>
      <c r="D170" s="46"/>
      <c r="E170" s="46"/>
      <c r="F170" s="120"/>
      <c r="G170" s="120"/>
      <c r="H170" s="120"/>
      <c r="I170" s="120"/>
      <c r="J170" s="120"/>
      <c r="K170" s="120"/>
      <c r="L170" s="120"/>
      <c r="M170" s="76">
        <f t="shared" si="25"/>
        <v>0</v>
      </c>
      <c r="N170" s="39">
        <v>167</v>
      </c>
      <c r="P170" s="39" t="str">
        <f>IF(C170=0,"",IF(AND(F170="Não",#REF!="Não"),5,IF(OR(F170="Não",#REF!="não"),6,7)))</f>
        <v/>
      </c>
      <c r="Q170" s="39">
        <f t="shared" ca="1" si="26"/>
        <v>0</v>
      </c>
      <c r="R170" s="39">
        <f t="shared" ref="R170:AG185" ca="1" si="32">IF(ISERR(R$5),0,IFERROR(HLOOKUP(R$7,$F$4:$L$207,$N170,FALSE),0))</f>
        <v>0</v>
      </c>
      <c r="S170" s="39">
        <f t="shared" ca="1" si="32"/>
        <v>0</v>
      </c>
      <c r="T170" s="39">
        <f t="shared" ca="1" si="32"/>
        <v>0</v>
      </c>
      <c r="U170" s="39">
        <f t="shared" ca="1" si="32"/>
        <v>0</v>
      </c>
      <c r="V170" s="39">
        <f t="shared" ca="1" si="32"/>
        <v>0</v>
      </c>
      <c r="W170" s="39">
        <f t="shared" ca="1" si="32"/>
        <v>0</v>
      </c>
      <c r="X170" s="39">
        <f t="shared" ca="1" si="32"/>
        <v>0</v>
      </c>
      <c r="Y170" s="39">
        <f t="shared" ca="1" si="32"/>
        <v>0</v>
      </c>
      <c r="Z170" s="39">
        <f t="shared" ca="1" si="32"/>
        <v>0</v>
      </c>
      <c r="AA170" s="39">
        <f t="shared" ca="1" si="32"/>
        <v>0</v>
      </c>
      <c r="AB170" s="39">
        <f t="shared" ca="1" si="32"/>
        <v>0</v>
      </c>
      <c r="AC170" s="39">
        <f t="shared" ca="1" si="32"/>
        <v>0</v>
      </c>
      <c r="AD170" s="39">
        <f t="shared" ca="1" si="32"/>
        <v>0</v>
      </c>
      <c r="AE170" s="39">
        <f t="shared" ca="1" si="32"/>
        <v>0</v>
      </c>
      <c r="AF170" s="39">
        <f t="shared" ca="1" si="32"/>
        <v>0</v>
      </c>
      <c r="AG170" s="39">
        <f t="shared" ca="1" si="32"/>
        <v>0</v>
      </c>
      <c r="AH170" s="39">
        <f t="shared" ca="1" si="31"/>
        <v>0</v>
      </c>
      <c r="AI170" s="39">
        <f t="shared" ca="1" si="31"/>
        <v>0</v>
      </c>
      <c r="AJ170" s="39">
        <f t="shared" ca="1" si="31"/>
        <v>0</v>
      </c>
      <c r="AK170" s="39">
        <f t="shared" ca="1" si="31"/>
        <v>0</v>
      </c>
      <c r="AL170" s="39">
        <f t="shared" ca="1" si="31"/>
        <v>0</v>
      </c>
      <c r="AM170" s="39">
        <f t="shared" ca="1" si="31"/>
        <v>0</v>
      </c>
      <c r="AN170" s="39">
        <f t="shared" ca="1" si="31"/>
        <v>0</v>
      </c>
      <c r="AO170" s="39">
        <f t="shared" ca="1" si="31"/>
        <v>0</v>
      </c>
      <c r="AP170" s="39">
        <f t="shared" ca="1" si="31"/>
        <v>0</v>
      </c>
      <c r="AQ170" s="39">
        <f t="shared" ca="1" si="31"/>
        <v>0</v>
      </c>
      <c r="AR170" s="39">
        <f t="shared" ca="1" si="31"/>
        <v>0</v>
      </c>
      <c r="AS170" s="39">
        <f t="shared" ca="1" si="31"/>
        <v>0</v>
      </c>
      <c r="AT170" s="39">
        <f t="shared" ca="1" si="31"/>
        <v>0</v>
      </c>
      <c r="AU170" s="39">
        <f t="shared" ca="1" si="31"/>
        <v>0</v>
      </c>
      <c r="AV170" s="39">
        <f t="shared" ca="1" si="31"/>
        <v>0</v>
      </c>
      <c r="AW170" s="64" t="str">
        <f>IF(C170="","",IFERROR(COUNTIFS(LT!$E$7:$E$3006,Funcionários!$C170,LT!$M$7:$M$3006,Funcionários!AW$7)+$BA170,0))</f>
        <v/>
      </c>
      <c r="AX170" s="64" t="str">
        <f>IF(D170="","",IFERROR(COUNTIFS(LT!$E$7:$E$3006,Funcionários!$C170,LT!$M$7:$M$3006,Funcionários!AX$7)+$BA170,0))</f>
        <v/>
      </c>
      <c r="AY170" s="64" t="str">
        <f>IF(E170="","",IFERROR(COUNTIFS(LT!$E$7:$E$3006,Funcionários!$C170,LT!$M$7:$M$3006,Funcionários!AY$7)+$BA170,0))</f>
        <v/>
      </c>
      <c r="AZ170" s="64" t="str">
        <f>IF(F170="","",IFERROR(COUNTIFS(LT!$E$7:$E$3006,Funcionários!$C170,LT!$M$7:$M$3006,Funcionários!AZ$7)+$BA170,0))</f>
        <v/>
      </c>
      <c r="BA170" s="77">
        <v>8.3800000000001397E-4</v>
      </c>
    </row>
    <row r="171" spans="3:53" ht="35.1" customHeight="1" thickTop="1" thickBot="1" x14ac:dyDescent="0.3">
      <c r="C171" s="46"/>
      <c r="D171" s="46"/>
      <c r="E171" s="46"/>
      <c r="F171" s="120"/>
      <c r="G171" s="120"/>
      <c r="H171" s="120"/>
      <c r="I171" s="120"/>
      <c r="J171" s="120"/>
      <c r="K171" s="120"/>
      <c r="L171" s="120"/>
      <c r="M171" s="76">
        <f t="shared" si="25"/>
        <v>0</v>
      </c>
      <c r="N171" s="39">
        <v>168</v>
      </c>
      <c r="P171" s="39" t="str">
        <f>IF(C171=0,"",IF(AND(F171="Não",#REF!="Não"),5,IF(OR(F171="Não",#REF!="não"),6,7)))</f>
        <v/>
      </c>
      <c r="Q171" s="39">
        <f t="shared" ca="1" si="26"/>
        <v>0</v>
      </c>
      <c r="R171" s="39">
        <f t="shared" ca="1" si="32"/>
        <v>0</v>
      </c>
      <c r="S171" s="39">
        <f t="shared" ca="1" si="32"/>
        <v>0</v>
      </c>
      <c r="T171" s="39">
        <f t="shared" ca="1" si="32"/>
        <v>0</v>
      </c>
      <c r="U171" s="39">
        <f t="shared" ca="1" si="32"/>
        <v>0</v>
      </c>
      <c r="V171" s="39">
        <f t="shared" ca="1" si="32"/>
        <v>0</v>
      </c>
      <c r="W171" s="39">
        <f t="shared" ca="1" si="32"/>
        <v>0</v>
      </c>
      <c r="X171" s="39">
        <f t="shared" ca="1" si="32"/>
        <v>0</v>
      </c>
      <c r="Y171" s="39">
        <f t="shared" ca="1" si="32"/>
        <v>0</v>
      </c>
      <c r="Z171" s="39">
        <f t="shared" ca="1" si="32"/>
        <v>0</v>
      </c>
      <c r="AA171" s="39">
        <f t="shared" ca="1" si="32"/>
        <v>0</v>
      </c>
      <c r="AB171" s="39">
        <f t="shared" ca="1" si="32"/>
        <v>0</v>
      </c>
      <c r="AC171" s="39">
        <f t="shared" ca="1" si="32"/>
        <v>0</v>
      </c>
      <c r="AD171" s="39">
        <f t="shared" ca="1" si="32"/>
        <v>0</v>
      </c>
      <c r="AE171" s="39">
        <f t="shared" ca="1" si="32"/>
        <v>0</v>
      </c>
      <c r="AF171" s="39">
        <f t="shared" ca="1" si="32"/>
        <v>0</v>
      </c>
      <c r="AG171" s="39">
        <f t="shared" ca="1" si="32"/>
        <v>0</v>
      </c>
      <c r="AH171" s="39">
        <f t="shared" ca="1" si="31"/>
        <v>0</v>
      </c>
      <c r="AI171" s="39">
        <f t="shared" ca="1" si="31"/>
        <v>0</v>
      </c>
      <c r="AJ171" s="39">
        <f t="shared" ca="1" si="31"/>
        <v>0</v>
      </c>
      <c r="AK171" s="39">
        <f t="shared" ca="1" si="31"/>
        <v>0</v>
      </c>
      <c r="AL171" s="39">
        <f t="shared" ca="1" si="31"/>
        <v>0</v>
      </c>
      <c r="AM171" s="39">
        <f t="shared" ca="1" si="31"/>
        <v>0</v>
      </c>
      <c r="AN171" s="39">
        <f t="shared" ca="1" si="31"/>
        <v>0</v>
      </c>
      <c r="AO171" s="39">
        <f t="shared" ca="1" si="31"/>
        <v>0</v>
      </c>
      <c r="AP171" s="39">
        <f t="shared" ca="1" si="31"/>
        <v>0</v>
      </c>
      <c r="AQ171" s="39">
        <f t="shared" ca="1" si="31"/>
        <v>0</v>
      </c>
      <c r="AR171" s="39">
        <f t="shared" ca="1" si="31"/>
        <v>0</v>
      </c>
      <c r="AS171" s="39">
        <f t="shared" ca="1" si="31"/>
        <v>0</v>
      </c>
      <c r="AT171" s="39">
        <f t="shared" ca="1" si="31"/>
        <v>0</v>
      </c>
      <c r="AU171" s="39">
        <f t="shared" ca="1" si="31"/>
        <v>0</v>
      </c>
      <c r="AV171" s="39">
        <f t="shared" ca="1" si="31"/>
        <v>0</v>
      </c>
      <c r="AW171" s="64" t="str">
        <f>IF(C171="","",IFERROR(COUNTIFS(LT!$E$7:$E$3006,Funcionários!$C171,LT!$M$7:$M$3006,Funcionários!AW$7)+$BA171,0))</f>
        <v/>
      </c>
      <c r="AX171" s="64" t="str">
        <f>IF(D171="","",IFERROR(COUNTIFS(LT!$E$7:$E$3006,Funcionários!$C171,LT!$M$7:$M$3006,Funcionários!AX$7)+$BA171,0))</f>
        <v/>
      </c>
      <c r="AY171" s="64" t="str">
        <f>IF(E171="","",IFERROR(COUNTIFS(LT!$E$7:$E$3006,Funcionários!$C171,LT!$M$7:$M$3006,Funcionários!AY$7)+$BA171,0))</f>
        <v/>
      </c>
      <c r="AZ171" s="64" t="str">
        <f>IF(F171="","",IFERROR(COUNTIFS(LT!$E$7:$E$3006,Funcionários!$C171,LT!$M$7:$M$3006,Funcionários!AZ$7)+$BA171,0))</f>
        <v/>
      </c>
      <c r="BA171" s="77">
        <v>8.3700000000001395E-4</v>
      </c>
    </row>
    <row r="172" spans="3:53" ht="35.1" customHeight="1" thickTop="1" thickBot="1" x14ac:dyDescent="0.3">
      <c r="C172" s="46"/>
      <c r="D172" s="46"/>
      <c r="E172" s="46"/>
      <c r="F172" s="120"/>
      <c r="G172" s="120"/>
      <c r="H172" s="120"/>
      <c r="I172" s="120"/>
      <c r="J172" s="120"/>
      <c r="K172" s="120"/>
      <c r="L172" s="120"/>
      <c r="M172" s="76">
        <f t="shared" si="25"/>
        <v>0</v>
      </c>
      <c r="N172" s="39">
        <v>169</v>
      </c>
      <c r="P172" s="39" t="str">
        <f>IF(C172=0,"",IF(AND(F172="Não",#REF!="Não"),5,IF(OR(F172="Não",#REF!="não"),6,7)))</f>
        <v/>
      </c>
      <c r="Q172" s="39">
        <f t="shared" ca="1" si="26"/>
        <v>0</v>
      </c>
      <c r="R172" s="39">
        <f t="shared" ca="1" si="32"/>
        <v>0</v>
      </c>
      <c r="S172" s="39">
        <f t="shared" ca="1" si="32"/>
        <v>0</v>
      </c>
      <c r="T172" s="39">
        <f t="shared" ca="1" si="32"/>
        <v>0</v>
      </c>
      <c r="U172" s="39">
        <f t="shared" ca="1" si="32"/>
        <v>0</v>
      </c>
      <c r="V172" s="39">
        <f t="shared" ca="1" si="32"/>
        <v>0</v>
      </c>
      <c r="W172" s="39">
        <f t="shared" ca="1" si="32"/>
        <v>0</v>
      </c>
      <c r="X172" s="39">
        <f t="shared" ca="1" si="32"/>
        <v>0</v>
      </c>
      <c r="Y172" s="39">
        <f t="shared" ca="1" si="32"/>
        <v>0</v>
      </c>
      <c r="Z172" s="39">
        <f t="shared" ca="1" si="32"/>
        <v>0</v>
      </c>
      <c r="AA172" s="39">
        <f t="shared" ca="1" si="32"/>
        <v>0</v>
      </c>
      <c r="AB172" s="39">
        <f t="shared" ca="1" si="32"/>
        <v>0</v>
      </c>
      <c r="AC172" s="39">
        <f t="shared" ca="1" si="32"/>
        <v>0</v>
      </c>
      <c r="AD172" s="39">
        <f t="shared" ca="1" si="32"/>
        <v>0</v>
      </c>
      <c r="AE172" s="39">
        <f t="shared" ca="1" si="32"/>
        <v>0</v>
      </c>
      <c r="AF172" s="39">
        <f t="shared" ca="1" si="32"/>
        <v>0</v>
      </c>
      <c r="AG172" s="39">
        <f t="shared" ca="1" si="32"/>
        <v>0</v>
      </c>
      <c r="AH172" s="39">
        <f t="shared" ca="1" si="31"/>
        <v>0</v>
      </c>
      <c r="AI172" s="39">
        <f t="shared" ca="1" si="31"/>
        <v>0</v>
      </c>
      <c r="AJ172" s="39">
        <f t="shared" ca="1" si="31"/>
        <v>0</v>
      </c>
      <c r="AK172" s="39">
        <f t="shared" ca="1" si="31"/>
        <v>0</v>
      </c>
      <c r="AL172" s="39">
        <f t="shared" ca="1" si="31"/>
        <v>0</v>
      </c>
      <c r="AM172" s="39">
        <f t="shared" ca="1" si="31"/>
        <v>0</v>
      </c>
      <c r="AN172" s="39">
        <f t="shared" ca="1" si="31"/>
        <v>0</v>
      </c>
      <c r="AO172" s="39">
        <f t="shared" ca="1" si="31"/>
        <v>0</v>
      </c>
      <c r="AP172" s="39">
        <f t="shared" ca="1" si="31"/>
        <v>0</v>
      </c>
      <c r="AQ172" s="39">
        <f t="shared" ca="1" si="31"/>
        <v>0</v>
      </c>
      <c r="AR172" s="39">
        <f t="shared" ca="1" si="31"/>
        <v>0</v>
      </c>
      <c r="AS172" s="39">
        <f t="shared" ca="1" si="31"/>
        <v>0</v>
      </c>
      <c r="AT172" s="39">
        <f t="shared" ca="1" si="31"/>
        <v>0</v>
      </c>
      <c r="AU172" s="39">
        <f t="shared" ca="1" si="31"/>
        <v>0</v>
      </c>
      <c r="AV172" s="39">
        <f t="shared" ca="1" si="31"/>
        <v>0</v>
      </c>
      <c r="AW172" s="64" t="str">
        <f>IF(C172="","",IFERROR(COUNTIFS(LT!$E$7:$E$3006,Funcionários!$C172,LT!$M$7:$M$3006,Funcionários!AW$7)+$BA172,0))</f>
        <v/>
      </c>
      <c r="AX172" s="64" t="str">
        <f>IF(D172="","",IFERROR(COUNTIFS(LT!$E$7:$E$3006,Funcionários!$C172,LT!$M$7:$M$3006,Funcionários!AX$7)+$BA172,0))</f>
        <v/>
      </c>
      <c r="AY172" s="64" t="str">
        <f>IF(E172="","",IFERROR(COUNTIFS(LT!$E$7:$E$3006,Funcionários!$C172,LT!$M$7:$M$3006,Funcionários!AY$7)+$BA172,0))</f>
        <v/>
      </c>
      <c r="AZ172" s="64" t="str">
        <f>IF(F172="","",IFERROR(COUNTIFS(LT!$E$7:$E$3006,Funcionários!$C172,LT!$M$7:$M$3006,Funcionários!AZ$7)+$BA172,0))</f>
        <v/>
      </c>
      <c r="BA172" s="77">
        <v>8.3600000000001403E-4</v>
      </c>
    </row>
    <row r="173" spans="3:53" ht="35.1" customHeight="1" thickTop="1" thickBot="1" x14ac:dyDescent="0.3">
      <c r="C173" s="46"/>
      <c r="D173" s="46"/>
      <c r="E173" s="46"/>
      <c r="F173" s="120"/>
      <c r="G173" s="120"/>
      <c r="H173" s="120"/>
      <c r="I173" s="120"/>
      <c r="J173" s="120"/>
      <c r="K173" s="120"/>
      <c r="L173" s="120"/>
      <c r="M173" s="76">
        <f t="shared" si="25"/>
        <v>0</v>
      </c>
      <c r="N173" s="39">
        <v>170</v>
      </c>
      <c r="P173" s="39" t="str">
        <f>IF(C173=0,"",IF(AND(F173="Não",#REF!="Não"),5,IF(OR(F173="Não",#REF!="não"),6,7)))</f>
        <v/>
      </c>
      <c r="Q173" s="39">
        <f t="shared" ca="1" si="26"/>
        <v>0</v>
      </c>
      <c r="R173" s="39">
        <f t="shared" ca="1" si="32"/>
        <v>0</v>
      </c>
      <c r="S173" s="39">
        <f t="shared" ca="1" si="32"/>
        <v>0</v>
      </c>
      <c r="T173" s="39">
        <f t="shared" ca="1" si="32"/>
        <v>0</v>
      </c>
      <c r="U173" s="39">
        <f t="shared" ca="1" si="32"/>
        <v>0</v>
      </c>
      <c r="V173" s="39">
        <f t="shared" ca="1" si="32"/>
        <v>0</v>
      </c>
      <c r="W173" s="39">
        <f t="shared" ca="1" si="32"/>
        <v>0</v>
      </c>
      <c r="X173" s="39">
        <f t="shared" ca="1" si="32"/>
        <v>0</v>
      </c>
      <c r="Y173" s="39">
        <f t="shared" ca="1" si="32"/>
        <v>0</v>
      </c>
      <c r="Z173" s="39">
        <f t="shared" ca="1" si="32"/>
        <v>0</v>
      </c>
      <c r="AA173" s="39">
        <f t="shared" ca="1" si="32"/>
        <v>0</v>
      </c>
      <c r="AB173" s="39">
        <f t="shared" ca="1" si="32"/>
        <v>0</v>
      </c>
      <c r="AC173" s="39">
        <f t="shared" ca="1" si="32"/>
        <v>0</v>
      </c>
      <c r="AD173" s="39">
        <f t="shared" ca="1" si="32"/>
        <v>0</v>
      </c>
      <c r="AE173" s="39">
        <f t="shared" ca="1" si="32"/>
        <v>0</v>
      </c>
      <c r="AF173" s="39">
        <f t="shared" ca="1" si="32"/>
        <v>0</v>
      </c>
      <c r="AG173" s="39">
        <f t="shared" ca="1" si="32"/>
        <v>0</v>
      </c>
      <c r="AH173" s="39">
        <f t="shared" ca="1" si="31"/>
        <v>0</v>
      </c>
      <c r="AI173" s="39">
        <f t="shared" ca="1" si="31"/>
        <v>0</v>
      </c>
      <c r="AJ173" s="39">
        <f t="shared" ca="1" si="31"/>
        <v>0</v>
      </c>
      <c r="AK173" s="39">
        <f t="shared" ca="1" si="31"/>
        <v>0</v>
      </c>
      <c r="AL173" s="39">
        <f t="shared" ca="1" si="31"/>
        <v>0</v>
      </c>
      <c r="AM173" s="39">
        <f t="shared" ca="1" si="31"/>
        <v>0</v>
      </c>
      <c r="AN173" s="39">
        <f t="shared" ca="1" si="31"/>
        <v>0</v>
      </c>
      <c r="AO173" s="39">
        <f t="shared" ca="1" si="31"/>
        <v>0</v>
      </c>
      <c r="AP173" s="39">
        <f t="shared" ca="1" si="31"/>
        <v>0</v>
      </c>
      <c r="AQ173" s="39">
        <f t="shared" ca="1" si="31"/>
        <v>0</v>
      </c>
      <c r="AR173" s="39">
        <f t="shared" ca="1" si="31"/>
        <v>0</v>
      </c>
      <c r="AS173" s="39">
        <f t="shared" ca="1" si="31"/>
        <v>0</v>
      </c>
      <c r="AT173" s="39">
        <f t="shared" ca="1" si="31"/>
        <v>0</v>
      </c>
      <c r="AU173" s="39">
        <f t="shared" ca="1" si="31"/>
        <v>0</v>
      </c>
      <c r="AV173" s="39">
        <f t="shared" ca="1" si="31"/>
        <v>0</v>
      </c>
      <c r="AW173" s="64" t="str">
        <f>IF(C173="","",IFERROR(COUNTIFS(LT!$E$7:$E$3006,Funcionários!$C173,LT!$M$7:$M$3006,Funcionários!AW$7)+$BA173,0))</f>
        <v/>
      </c>
      <c r="AX173" s="64" t="str">
        <f>IF(D173="","",IFERROR(COUNTIFS(LT!$E$7:$E$3006,Funcionários!$C173,LT!$M$7:$M$3006,Funcionários!AX$7)+$BA173,0))</f>
        <v/>
      </c>
      <c r="AY173" s="64" t="str">
        <f>IF(E173="","",IFERROR(COUNTIFS(LT!$E$7:$E$3006,Funcionários!$C173,LT!$M$7:$M$3006,Funcionários!AY$7)+$BA173,0))</f>
        <v/>
      </c>
      <c r="AZ173" s="64" t="str">
        <f>IF(F173="","",IFERROR(COUNTIFS(LT!$E$7:$E$3006,Funcionários!$C173,LT!$M$7:$M$3006,Funcionários!AZ$7)+$BA173,0))</f>
        <v/>
      </c>
      <c r="BA173" s="77">
        <v>8.3500000000001401E-4</v>
      </c>
    </row>
    <row r="174" spans="3:53" ht="35.1" customHeight="1" thickTop="1" thickBot="1" x14ac:dyDescent="0.3">
      <c r="C174" s="46"/>
      <c r="D174" s="46"/>
      <c r="E174" s="46"/>
      <c r="F174" s="120"/>
      <c r="G174" s="120"/>
      <c r="H174" s="120"/>
      <c r="I174" s="120"/>
      <c r="J174" s="120"/>
      <c r="K174" s="120"/>
      <c r="L174" s="120"/>
      <c r="M174" s="76">
        <f t="shared" si="25"/>
        <v>0</v>
      </c>
      <c r="N174" s="39">
        <v>171</v>
      </c>
      <c r="P174" s="39" t="str">
        <f>IF(C174=0,"",IF(AND(F174="Não",#REF!="Não"),5,IF(OR(F174="Não",#REF!="não"),6,7)))</f>
        <v/>
      </c>
      <c r="Q174" s="39">
        <f t="shared" ca="1" si="26"/>
        <v>0</v>
      </c>
      <c r="R174" s="39">
        <f t="shared" ca="1" si="32"/>
        <v>0</v>
      </c>
      <c r="S174" s="39">
        <f t="shared" ca="1" si="32"/>
        <v>0</v>
      </c>
      <c r="T174" s="39">
        <f t="shared" ca="1" si="32"/>
        <v>0</v>
      </c>
      <c r="U174" s="39">
        <f t="shared" ca="1" si="32"/>
        <v>0</v>
      </c>
      <c r="V174" s="39">
        <f t="shared" ca="1" si="32"/>
        <v>0</v>
      </c>
      <c r="W174" s="39">
        <f t="shared" ca="1" si="32"/>
        <v>0</v>
      </c>
      <c r="X174" s="39">
        <f t="shared" ca="1" si="32"/>
        <v>0</v>
      </c>
      <c r="Y174" s="39">
        <f t="shared" ca="1" si="32"/>
        <v>0</v>
      </c>
      <c r="Z174" s="39">
        <f t="shared" ca="1" si="32"/>
        <v>0</v>
      </c>
      <c r="AA174" s="39">
        <f t="shared" ca="1" si="32"/>
        <v>0</v>
      </c>
      <c r="AB174" s="39">
        <f t="shared" ca="1" si="32"/>
        <v>0</v>
      </c>
      <c r="AC174" s="39">
        <f t="shared" ca="1" si="32"/>
        <v>0</v>
      </c>
      <c r="AD174" s="39">
        <f t="shared" ca="1" si="32"/>
        <v>0</v>
      </c>
      <c r="AE174" s="39">
        <f t="shared" ca="1" si="32"/>
        <v>0</v>
      </c>
      <c r="AF174" s="39">
        <f t="shared" ca="1" si="32"/>
        <v>0</v>
      </c>
      <c r="AG174" s="39">
        <f t="shared" ca="1" si="32"/>
        <v>0</v>
      </c>
      <c r="AH174" s="39">
        <f t="shared" ca="1" si="31"/>
        <v>0</v>
      </c>
      <c r="AI174" s="39">
        <f t="shared" ca="1" si="31"/>
        <v>0</v>
      </c>
      <c r="AJ174" s="39">
        <f t="shared" ca="1" si="31"/>
        <v>0</v>
      </c>
      <c r="AK174" s="39">
        <f t="shared" ca="1" si="31"/>
        <v>0</v>
      </c>
      <c r="AL174" s="39">
        <f t="shared" ca="1" si="31"/>
        <v>0</v>
      </c>
      <c r="AM174" s="39">
        <f t="shared" ca="1" si="31"/>
        <v>0</v>
      </c>
      <c r="AN174" s="39">
        <f t="shared" ca="1" si="31"/>
        <v>0</v>
      </c>
      <c r="AO174" s="39">
        <f t="shared" ca="1" si="31"/>
        <v>0</v>
      </c>
      <c r="AP174" s="39">
        <f t="shared" ca="1" si="31"/>
        <v>0</v>
      </c>
      <c r="AQ174" s="39">
        <f t="shared" ca="1" si="31"/>
        <v>0</v>
      </c>
      <c r="AR174" s="39">
        <f t="shared" ca="1" si="31"/>
        <v>0</v>
      </c>
      <c r="AS174" s="39">
        <f t="shared" ca="1" si="31"/>
        <v>0</v>
      </c>
      <c r="AT174" s="39">
        <f t="shared" ca="1" si="31"/>
        <v>0</v>
      </c>
      <c r="AU174" s="39">
        <f t="shared" ca="1" si="31"/>
        <v>0</v>
      </c>
      <c r="AV174" s="39">
        <f t="shared" ca="1" si="31"/>
        <v>0</v>
      </c>
      <c r="AW174" s="64" t="str">
        <f>IF(C174="","",IFERROR(COUNTIFS(LT!$E$7:$E$3006,Funcionários!$C174,LT!$M$7:$M$3006,Funcionários!AW$7)+$BA174,0))</f>
        <v/>
      </c>
      <c r="AX174" s="64" t="str">
        <f>IF(D174="","",IFERROR(COUNTIFS(LT!$E$7:$E$3006,Funcionários!$C174,LT!$M$7:$M$3006,Funcionários!AX$7)+$BA174,0))</f>
        <v/>
      </c>
      <c r="AY174" s="64" t="str">
        <f>IF(E174="","",IFERROR(COUNTIFS(LT!$E$7:$E$3006,Funcionários!$C174,LT!$M$7:$M$3006,Funcionários!AY$7)+$BA174,0))</f>
        <v/>
      </c>
      <c r="AZ174" s="64" t="str">
        <f>IF(F174="","",IFERROR(COUNTIFS(LT!$E$7:$E$3006,Funcionários!$C174,LT!$M$7:$M$3006,Funcionários!AZ$7)+$BA174,0))</f>
        <v/>
      </c>
      <c r="BA174" s="77">
        <v>8.3400000000001398E-4</v>
      </c>
    </row>
    <row r="175" spans="3:53" ht="35.1" customHeight="1" thickTop="1" thickBot="1" x14ac:dyDescent="0.3">
      <c r="C175" s="46"/>
      <c r="D175" s="46"/>
      <c r="E175" s="46"/>
      <c r="F175" s="120"/>
      <c r="G175" s="120"/>
      <c r="H175" s="120"/>
      <c r="I175" s="120"/>
      <c r="J175" s="120"/>
      <c r="K175" s="120"/>
      <c r="L175" s="120"/>
      <c r="M175" s="76">
        <f t="shared" si="25"/>
        <v>0</v>
      </c>
      <c r="N175" s="39">
        <v>172</v>
      </c>
      <c r="P175" s="39" t="str">
        <f>IF(C175=0,"",IF(AND(F175="Não",#REF!="Não"),5,IF(OR(F175="Não",#REF!="não"),6,7)))</f>
        <v/>
      </c>
      <c r="Q175" s="39">
        <f t="shared" ca="1" si="26"/>
        <v>0</v>
      </c>
      <c r="R175" s="39">
        <f t="shared" ca="1" si="32"/>
        <v>0</v>
      </c>
      <c r="S175" s="39">
        <f t="shared" ca="1" si="32"/>
        <v>0</v>
      </c>
      <c r="T175" s="39">
        <f t="shared" ca="1" si="32"/>
        <v>0</v>
      </c>
      <c r="U175" s="39">
        <f t="shared" ca="1" si="32"/>
        <v>0</v>
      </c>
      <c r="V175" s="39">
        <f t="shared" ca="1" si="32"/>
        <v>0</v>
      </c>
      <c r="W175" s="39">
        <f t="shared" ca="1" si="32"/>
        <v>0</v>
      </c>
      <c r="X175" s="39">
        <f t="shared" ca="1" si="32"/>
        <v>0</v>
      </c>
      <c r="Y175" s="39">
        <f t="shared" ca="1" si="32"/>
        <v>0</v>
      </c>
      <c r="Z175" s="39">
        <f t="shared" ca="1" si="32"/>
        <v>0</v>
      </c>
      <c r="AA175" s="39">
        <f t="shared" ca="1" si="32"/>
        <v>0</v>
      </c>
      <c r="AB175" s="39">
        <f t="shared" ca="1" si="32"/>
        <v>0</v>
      </c>
      <c r="AC175" s="39">
        <f t="shared" ca="1" si="32"/>
        <v>0</v>
      </c>
      <c r="AD175" s="39">
        <f t="shared" ca="1" si="32"/>
        <v>0</v>
      </c>
      <c r="AE175" s="39">
        <f t="shared" ca="1" si="32"/>
        <v>0</v>
      </c>
      <c r="AF175" s="39">
        <f t="shared" ca="1" si="32"/>
        <v>0</v>
      </c>
      <c r="AG175" s="39">
        <f t="shared" ca="1" si="32"/>
        <v>0</v>
      </c>
      <c r="AH175" s="39">
        <f t="shared" ca="1" si="31"/>
        <v>0</v>
      </c>
      <c r="AI175" s="39">
        <f t="shared" ca="1" si="31"/>
        <v>0</v>
      </c>
      <c r="AJ175" s="39">
        <f t="shared" ca="1" si="31"/>
        <v>0</v>
      </c>
      <c r="AK175" s="39">
        <f t="shared" ca="1" si="31"/>
        <v>0</v>
      </c>
      <c r="AL175" s="39">
        <f t="shared" ca="1" si="31"/>
        <v>0</v>
      </c>
      <c r="AM175" s="39">
        <f t="shared" ca="1" si="31"/>
        <v>0</v>
      </c>
      <c r="AN175" s="39">
        <f t="shared" ca="1" si="31"/>
        <v>0</v>
      </c>
      <c r="AO175" s="39">
        <f t="shared" ca="1" si="31"/>
        <v>0</v>
      </c>
      <c r="AP175" s="39">
        <f t="shared" ca="1" si="31"/>
        <v>0</v>
      </c>
      <c r="AQ175" s="39">
        <f t="shared" ca="1" si="31"/>
        <v>0</v>
      </c>
      <c r="AR175" s="39">
        <f t="shared" ca="1" si="31"/>
        <v>0</v>
      </c>
      <c r="AS175" s="39">
        <f t="shared" ca="1" si="31"/>
        <v>0</v>
      </c>
      <c r="AT175" s="39">
        <f t="shared" ca="1" si="31"/>
        <v>0</v>
      </c>
      <c r="AU175" s="39">
        <f t="shared" ca="1" si="31"/>
        <v>0</v>
      </c>
      <c r="AV175" s="39">
        <f t="shared" ca="1" si="31"/>
        <v>0</v>
      </c>
      <c r="AW175" s="64" t="str">
        <f>IF(C175="","",IFERROR(COUNTIFS(LT!$E$7:$E$3006,Funcionários!$C175,LT!$M$7:$M$3006,Funcionários!AW$7)+$BA175,0))</f>
        <v/>
      </c>
      <c r="AX175" s="64" t="str">
        <f>IF(D175="","",IFERROR(COUNTIFS(LT!$E$7:$E$3006,Funcionários!$C175,LT!$M$7:$M$3006,Funcionários!AX$7)+$BA175,0))</f>
        <v/>
      </c>
      <c r="AY175" s="64" t="str">
        <f>IF(E175="","",IFERROR(COUNTIFS(LT!$E$7:$E$3006,Funcionários!$C175,LT!$M$7:$M$3006,Funcionários!AY$7)+$BA175,0))</f>
        <v/>
      </c>
      <c r="AZ175" s="64" t="str">
        <f>IF(F175="","",IFERROR(COUNTIFS(LT!$E$7:$E$3006,Funcionários!$C175,LT!$M$7:$M$3006,Funcionários!AZ$7)+$BA175,0))</f>
        <v/>
      </c>
      <c r="BA175" s="77">
        <v>8.3300000000001396E-4</v>
      </c>
    </row>
    <row r="176" spans="3:53" ht="35.1" customHeight="1" thickTop="1" thickBot="1" x14ac:dyDescent="0.3">
      <c r="C176" s="46"/>
      <c r="D176" s="46"/>
      <c r="E176" s="46"/>
      <c r="F176" s="120"/>
      <c r="G176" s="120"/>
      <c r="H176" s="120"/>
      <c r="I176" s="120"/>
      <c r="J176" s="120"/>
      <c r="K176" s="120"/>
      <c r="L176" s="120"/>
      <c r="M176" s="76">
        <f t="shared" si="25"/>
        <v>0</v>
      </c>
      <c r="N176" s="39">
        <v>173</v>
      </c>
      <c r="P176" s="39" t="str">
        <f>IF(C176=0,"",IF(AND(F176="Não",#REF!="Não"),5,IF(OR(F176="Não",#REF!="não"),6,7)))</f>
        <v/>
      </c>
      <c r="Q176" s="39">
        <f t="shared" ca="1" si="26"/>
        <v>0</v>
      </c>
      <c r="R176" s="39">
        <f t="shared" ca="1" si="32"/>
        <v>0</v>
      </c>
      <c r="S176" s="39">
        <f t="shared" ca="1" si="32"/>
        <v>0</v>
      </c>
      <c r="T176" s="39">
        <f t="shared" ca="1" si="32"/>
        <v>0</v>
      </c>
      <c r="U176" s="39">
        <f t="shared" ca="1" si="32"/>
        <v>0</v>
      </c>
      <c r="V176" s="39">
        <f t="shared" ca="1" si="32"/>
        <v>0</v>
      </c>
      <c r="W176" s="39">
        <f t="shared" ca="1" si="32"/>
        <v>0</v>
      </c>
      <c r="X176" s="39">
        <f t="shared" ca="1" si="32"/>
        <v>0</v>
      </c>
      <c r="Y176" s="39">
        <f t="shared" ca="1" si="32"/>
        <v>0</v>
      </c>
      <c r="Z176" s="39">
        <f t="shared" ca="1" si="32"/>
        <v>0</v>
      </c>
      <c r="AA176" s="39">
        <f t="shared" ca="1" si="32"/>
        <v>0</v>
      </c>
      <c r="AB176" s="39">
        <f t="shared" ca="1" si="32"/>
        <v>0</v>
      </c>
      <c r="AC176" s="39">
        <f t="shared" ca="1" si="32"/>
        <v>0</v>
      </c>
      <c r="AD176" s="39">
        <f t="shared" ca="1" si="32"/>
        <v>0</v>
      </c>
      <c r="AE176" s="39">
        <f t="shared" ca="1" si="32"/>
        <v>0</v>
      </c>
      <c r="AF176" s="39">
        <f t="shared" ca="1" si="32"/>
        <v>0</v>
      </c>
      <c r="AG176" s="39">
        <f t="shared" ca="1" si="32"/>
        <v>0</v>
      </c>
      <c r="AH176" s="39">
        <f t="shared" ca="1" si="31"/>
        <v>0</v>
      </c>
      <c r="AI176" s="39">
        <f t="shared" ca="1" si="31"/>
        <v>0</v>
      </c>
      <c r="AJ176" s="39">
        <f t="shared" ca="1" si="31"/>
        <v>0</v>
      </c>
      <c r="AK176" s="39">
        <f t="shared" ca="1" si="31"/>
        <v>0</v>
      </c>
      <c r="AL176" s="39">
        <f t="shared" ca="1" si="31"/>
        <v>0</v>
      </c>
      <c r="AM176" s="39">
        <f t="shared" ca="1" si="31"/>
        <v>0</v>
      </c>
      <c r="AN176" s="39">
        <f t="shared" ca="1" si="31"/>
        <v>0</v>
      </c>
      <c r="AO176" s="39">
        <f t="shared" ca="1" si="31"/>
        <v>0</v>
      </c>
      <c r="AP176" s="39">
        <f t="shared" ca="1" si="31"/>
        <v>0</v>
      </c>
      <c r="AQ176" s="39">
        <f t="shared" ca="1" si="31"/>
        <v>0</v>
      </c>
      <c r="AR176" s="39">
        <f t="shared" ca="1" si="31"/>
        <v>0</v>
      </c>
      <c r="AS176" s="39">
        <f t="shared" ca="1" si="31"/>
        <v>0</v>
      </c>
      <c r="AT176" s="39">
        <f t="shared" ca="1" si="31"/>
        <v>0</v>
      </c>
      <c r="AU176" s="39">
        <f t="shared" ca="1" si="31"/>
        <v>0</v>
      </c>
      <c r="AV176" s="39">
        <f t="shared" ca="1" si="31"/>
        <v>0</v>
      </c>
      <c r="AW176" s="64" t="str">
        <f>IF(C176="","",IFERROR(COUNTIFS(LT!$E$7:$E$3006,Funcionários!$C176,LT!$M$7:$M$3006,Funcionários!AW$7)+$BA176,0))</f>
        <v/>
      </c>
      <c r="AX176" s="64" t="str">
        <f>IF(D176="","",IFERROR(COUNTIFS(LT!$E$7:$E$3006,Funcionários!$C176,LT!$M$7:$M$3006,Funcionários!AX$7)+$BA176,0))</f>
        <v/>
      </c>
      <c r="AY176" s="64" t="str">
        <f>IF(E176="","",IFERROR(COUNTIFS(LT!$E$7:$E$3006,Funcionários!$C176,LT!$M$7:$M$3006,Funcionários!AY$7)+$BA176,0))</f>
        <v/>
      </c>
      <c r="AZ176" s="64" t="str">
        <f>IF(F176="","",IFERROR(COUNTIFS(LT!$E$7:$E$3006,Funcionários!$C176,LT!$M$7:$M$3006,Funcionários!AZ$7)+$BA176,0))</f>
        <v/>
      </c>
      <c r="BA176" s="77">
        <v>8.3200000000001404E-4</v>
      </c>
    </row>
    <row r="177" spans="3:53" ht="35.1" customHeight="1" thickTop="1" thickBot="1" x14ac:dyDescent="0.3">
      <c r="C177" s="46"/>
      <c r="D177" s="46"/>
      <c r="E177" s="46"/>
      <c r="F177" s="120"/>
      <c r="G177" s="120"/>
      <c r="H177" s="120"/>
      <c r="I177" s="120"/>
      <c r="J177" s="120"/>
      <c r="K177" s="120"/>
      <c r="L177" s="120"/>
      <c r="M177" s="76">
        <f t="shared" si="25"/>
        <v>0</v>
      </c>
      <c r="N177" s="39">
        <v>174</v>
      </c>
      <c r="P177" s="39" t="str">
        <f>IF(C177=0,"",IF(AND(F177="Não",#REF!="Não"),5,IF(OR(F177="Não",#REF!="não"),6,7)))</f>
        <v/>
      </c>
      <c r="Q177" s="39">
        <f t="shared" ca="1" si="26"/>
        <v>0</v>
      </c>
      <c r="R177" s="39">
        <f t="shared" ca="1" si="32"/>
        <v>0</v>
      </c>
      <c r="S177" s="39">
        <f t="shared" ca="1" si="32"/>
        <v>0</v>
      </c>
      <c r="T177" s="39">
        <f t="shared" ca="1" si="32"/>
        <v>0</v>
      </c>
      <c r="U177" s="39">
        <f t="shared" ca="1" si="32"/>
        <v>0</v>
      </c>
      <c r="V177" s="39">
        <f t="shared" ca="1" si="32"/>
        <v>0</v>
      </c>
      <c r="W177" s="39">
        <f t="shared" ca="1" si="32"/>
        <v>0</v>
      </c>
      <c r="X177" s="39">
        <f t="shared" ca="1" si="32"/>
        <v>0</v>
      </c>
      <c r="Y177" s="39">
        <f t="shared" ca="1" si="32"/>
        <v>0</v>
      </c>
      <c r="Z177" s="39">
        <f t="shared" ca="1" si="32"/>
        <v>0</v>
      </c>
      <c r="AA177" s="39">
        <f t="shared" ca="1" si="32"/>
        <v>0</v>
      </c>
      <c r="AB177" s="39">
        <f t="shared" ca="1" si="32"/>
        <v>0</v>
      </c>
      <c r="AC177" s="39">
        <f t="shared" ca="1" si="32"/>
        <v>0</v>
      </c>
      <c r="AD177" s="39">
        <f t="shared" ca="1" si="32"/>
        <v>0</v>
      </c>
      <c r="AE177" s="39">
        <f t="shared" ca="1" si="32"/>
        <v>0</v>
      </c>
      <c r="AF177" s="39">
        <f t="shared" ca="1" si="32"/>
        <v>0</v>
      </c>
      <c r="AG177" s="39">
        <f t="shared" ca="1" si="32"/>
        <v>0</v>
      </c>
      <c r="AH177" s="39">
        <f t="shared" ca="1" si="31"/>
        <v>0</v>
      </c>
      <c r="AI177" s="39">
        <f t="shared" ca="1" si="31"/>
        <v>0</v>
      </c>
      <c r="AJ177" s="39">
        <f t="shared" ca="1" si="31"/>
        <v>0</v>
      </c>
      <c r="AK177" s="39">
        <f t="shared" ca="1" si="31"/>
        <v>0</v>
      </c>
      <c r="AL177" s="39">
        <f t="shared" ca="1" si="31"/>
        <v>0</v>
      </c>
      <c r="AM177" s="39">
        <f t="shared" ca="1" si="31"/>
        <v>0</v>
      </c>
      <c r="AN177" s="39">
        <f t="shared" ca="1" si="31"/>
        <v>0</v>
      </c>
      <c r="AO177" s="39">
        <f t="shared" ca="1" si="31"/>
        <v>0</v>
      </c>
      <c r="AP177" s="39">
        <f t="shared" ca="1" si="31"/>
        <v>0</v>
      </c>
      <c r="AQ177" s="39">
        <f t="shared" ca="1" si="31"/>
        <v>0</v>
      </c>
      <c r="AR177" s="39">
        <f t="shared" ca="1" si="31"/>
        <v>0</v>
      </c>
      <c r="AS177" s="39">
        <f t="shared" ca="1" si="31"/>
        <v>0</v>
      </c>
      <c r="AT177" s="39">
        <f t="shared" ca="1" si="31"/>
        <v>0</v>
      </c>
      <c r="AU177" s="39">
        <f t="shared" ca="1" si="31"/>
        <v>0</v>
      </c>
      <c r="AV177" s="39">
        <f t="shared" ca="1" si="31"/>
        <v>0</v>
      </c>
      <c r="AW177" s="64" t="str">
        <f>IF(C177="","",IFERROR(COUNTIFS(LT!$E$7:$E$3006,Funcionários!$C177,LT!$M$7:$M$3006,Funcionários!AW$7)+$BA177,0))</f>
        <v/>
      </c>
      <c r="AX177" s="64" t="str">
        <f>IF(D177="","",IFERROR(COUNTIFS(LT!$E$7:$E$3006,Funcionários!$C177,LT!$M$7:$M$3006,Funcionários!AX$7)+$BA177,0))</f>
        <v/>
      </c>
      <c r="AY177" s="64" t="str">
        <f>IF(E177="","",IFERROR(COUNTIFS(LT!$E$7:$E$3006,Funcionários!$C177,LT!$M$7:$M$3006,Funcionários!AY$7)+$BA177,0))</f>
        <v/>
      </c>
      <c r="AZ177" s="64" t="str">
        <f>IF(F177="","",IFERROR(COUNTIFS(LT!$E$7:$E$3006,Funcionários!$C177,LT!$M$7:$M$3006,Funcionários!AZ$7)+$BA177,0))</f>
        <v/>
      </c>
      <c r="BA177" s="77">
        <v>8.3100000000001402E-4</v>
      </c>
    </row>
    <row r="178" spans="3:53" ht="35.1" customHeight="1" thickTop="1" thickBot="1" x14ac:dyDescent="0.3">
      <c r="C178" s="46"/>
      <c r="D178" s="46"/>
      <c r="E178" s="46"/>
      <c r="F178" s="120"/>
      <c r="G178" s="120"/>
      <c r="H178" s="120"/>
      <c r="I178" s="120"/>
      <c r="J178" s="120"/>
      <c r="K178" s="120"/>
      <c r="L178" s="120"/>
      <c r="M178" s="76">
        <f t="shared" si="25"/>
        <v>0</v>
      </c>
      <c r="N178" s="39">
        <v>175</v>
      </c>
      <c r="P178" s="39" t="str">
        <f>IF(C178=0,"",IF(AND(F178="Não",#REF!="Não"),5,IF(OR(F178="Não",#REF!="não"),6,7)))</f>
        <v/>
      </c>
      <c r="Q178" s="39">
        <f t="shared" ca="1" si="26"/>
        <v>0</v>
      </c>
      <c r="R178" s="39">
        <f t="shared" ca="1" si="32"/>
        <v>0</v>
      </c>
      <c r="S178" s="39">
        <f t="shared" ca="1" si="32"/>
        <v>0</v>
      </c>
      <c r="T178" s="39">
        <f t="shared" ca="1" si="32"/>
        <v>0</v>
      </c>
      <c r="U178" s="39">
        <f t="shared" ca="1" si="32"/>
        <v>0</v>
      </c>
      <c r="V178" s="39">
        <f t="shared" ca="1" si="32"/>
        <v>0</v>
      </c>
      <c r="W178" s="39">
        <f t="shared" ca="1" si="32"/>
        <v>0</v>
      </c>
      <c r="X178" s="39">
        <f t="shared" ca="1" si="32"/>
        <v>0</v>
      </c>
      <c r="Y178" s="39">
        <f t="shared" ca="1" si="32"/>
        <v>0</v>
      </c>
      <c r="Z178" s="39">
        <f t="shared" ca="1" si="32"/>
        <v>0</v>
      </c>
      <c r="AA178" s="39">
        <f t="shared" ca="1" si="32"/>
        <v>0</v>
      </c>
      <c r="AB178" s="39">
        <f t="shared" ca="1" si="32"/>
        <v>0</v>
      </c>
      <c r="AC178" s="39">
        <f t="shared" ca="1" si="32"/>
        <v>0</v>
      </c>
      <c r="AD178" s="39">
        <f t="shared" ca="1" si="32"/>
        <v>0</v>
      </c>
      <c r="AE178" s="39">
        <f t="shared" ca="1" si="32"/>
        <v>0</v>
      </c>
      <c r="AF178" s="39">
        <f t="shared" ca="1" si="32"/>
        <v>0</v>
      </c>
      <c r="AG178" s="39">
        <f t="shared" ca="1" si="32"/>
        <v>0</v>
      </c>
      <c r="AH178" s="39">
        <f t="shared" ca="1" si="31"/>
        <v>0</v>
      </c>
      <c r="AI178" s="39">
        <f t="shared" ca="1" si="31"/>
        <v>0</v>
      </c>
      <c r="AJ178" s="39">
        <f t="shared" ca="1" si="31"/>
        <v>0</v>
      </c>
      <c r="AK178" s="39">
        <f t="shared" ca="1" si="31"/>
        <v>0</v>
      </c>
      <c r="AL178" s="39">
        <f t="shared" ca="1" si="31"/>
        <v>0</v>
      </c>
      <c r="AM178" s="39">
        <f t="shared" ca="1" si="31"/>
        <v>0</v>
      </c>
      <c r="AN178" s="39">
        <f t="shared" ca="1" si="31"/>
        <v>0</v>
      </c>
      <c r="AO178" s="39">
        <f t="shared" ca="1" si="31"/>
        <v>0</v>
      </c>
      <c r="AP178" s="39">
        <f t="shared" ca="1" si="31"/>
        <v>0</v>
      </c>
      <c r="AQ178" s="39">
        <f t="shared" ca="1" si="31"/>
        <v>0</v>
      </c>
      <c r="AR178" s="39">
        <f t="shared" ca="1" si="31"/>
        <v>0</v>
      </c>
      <c r="AS178" s="39">
        <f t="shared" ca="1" si="31"/>
        <v>0</v>
      </c>
      <c r="AT178" s="39">
        <f t="shared" ca="1" si="31"/>
        <v>0</v>
      </c>
      <c r="AU178" s="39">
        <f t="shared" ca="1" si="31"/>
        <v>0</v>
      </c>
      <c r="AV178" s="39">
        <f t="shared" ca="1" si="31"/>
        <v>0</v>
      </c>
      <c r="AW178" s="64" t="str">
        <f>IF(C178="","",IFERROR(COUNTIFS(LT!$E$7:$E$3006,Funcionários!$C178,LT!$M$7:$M$3006,Funcionários!AW$7)+$BA178,0))</f>
        <v/>
      </c>
      <c r="AX178" s="64" t="str">
        <f>IF(D178="","",IFERROR(COUNTIFS(LT!$E$7:$E$3006,Funcionários!$C178,LT!$M$7:$M$3006,Funcionários!AX$7)+$BA178,0))</f>
        <v/>
      </c>
      <c r="AY178" s="64" t="str">
        <f>IF(E178="","",IFERROR(COUNTIFS(LT!$E$7:$E$3006,Funcionários!$C178,LT!$M$7:$M$3006,Funcionários!AY$7)+$BA178,0))</f>
        <v/>
      </c>
      <c r="AZ178" s="64" t="str">
        <f>IF(F178="","",IFERROR(COUNTIFS(LT!$E$7:$E$3006,Funcionários!$C178,LT!$M$7:$M$3006,Funcionários!AZ$7)+$BA178,0))</f>
        <v/>
      </c>
      <c r="BA178" s="77">
        <v>8.3000000000001399E-4</v>
      </c>
    </row>
    <row r="179" spans="3:53" ht="35.1" customHeight="1" thickTop="1" thickBot="1" x14ac:dyDescent="0.3">
      <c r="C179" s="46"/>
      <c r="D179" s="46"/>
      <c r="E179" s="46"/>
      <c r="F179" s="120"/>
      <c r="G179" s="120"/>
      <c r="H179" s="120"/>
      <c r="I179" s="120"/>
      <c r="J179" s="120"/>
      <c r="K179" s="120"/>
      <c r="L179" s="120"/>
      <c r="M179" s="76">
        <f t="shared" si="25"/>
        <v>0</v>
      </c>
      <c r="N179" s="39">
        <v>176</v>
      </c>
      <c r="P179" s="39" t="str">
        <f>IF(C179=0,"",IF(AND(F179="Não",#REF!="Não"),5,IF(OR(F179="Não",#REF!="não"),6,7)))</f>
        <v/>
      </c>
      <c r="Q179" s="39">
        <f t="shared" ca="1" si="26"/>
        <v>0</v>
      </c>
      <c r="R179" s="39">
        <f t="shared" ca="1" si="32"/>
        <v>0</v>
      </c>
      <c r="S179" s="39">
        <f t="shared" ca="1" si="32"/>
        <v>0</v>
      </c>
      <c r="T179" s="39">
        <f t="shared" ca="1" si="32"/>
        <v>0</v>
      </c>
      <c r="U179" s="39">
        <f t="shared" ca="1" si="32"/>
        <v>0</v>
      </c>
      <c r="V179" s="39">
        <f t="shared" ca="1" si="32"/>
        <v>0</v>
      </c>
      <c r="W179" s="39">
        <f t="shared" ca="1" si="32"/>
        <v>0</v>
      </c>
      <c r="X179" s="39">
        <f t="shared" ca="1" si="32"/>
        <v>0</v>
      </c>
      <c r="Y179" s="39">
        <f t="shared" ca="1" si="32"/>
        <v>0</v>
      </c>
      <c r="Z179" s="39">
        <f t="shared" ca="1" si="32"/>
        <v>0</v>
      </c>
      <c r="AA179" s="39">
        <f t="shared" ca="1" si="32"/>
        <v>0</v>
      </c>
      <c r="AB179" s="39">
        <f t="shared" ca="1" si="32"/>
        <v>0</v>
      </c>
      <c r="AC179" s="39">
        <f t="shared" ca="1" si="32"/>
        <v>0</v>
      </c>
      <c r="AD179" s="39">
        <f t="shared" ca="1" si="32"/>
        <v>0</v>
      </c>
      <c r="AE179" s="39">
        <f t="shared" ca="1" si="32"/>
        <v>0</v>
      </c>
      <c r="AF179" s="39">
        <f t="shared" ca="1" si="32"/>
        <v>0</v>
      </c>
      <c r="AG179" s="39">
        <f t="shared" ca="1" si="32"/>
        <v>0</v>
      </c>
      <c r="AH179" s="39">
        <f t="shared" ca="1" si="31"/>
        <v>0</v>
      </c>
      <c r="AI179" s="39">
        <f t="shared" ca="1" si="31"/>
        <v>0</v>
      </c>
      <c r="AJ179" s="39">
        <f t="shared" ca="1" si="31"/>
        <v>0</v>
      </c>
      <c r="AK179" s="39">
        <f t="shared" ca="1" si="31"/>
        <v>0</v>
      </c>
      <c r="AL179" s="39">
        <f t="shared" ca="1" si="31"/>
        <v>0</v>
      </c>
      <c r="AM179" s="39">
        <f t="shared" ca="1" si="31"/>
        <v>0</v>
      </c>
      <c r="AN179" s="39">
        <f t="shared" ca="1" si="31"/>
        <v>0</v>
      </c>
      <c r="AO179" s="39">
        <f t="shared" ca="1" si="31"/>
        <v>0</v>
      </c>
      <c r="AP179" s="39">
        <f t="shared" ca="1" si="31"/>
        <v>0</v>
      </c>
      <c r="AQ179" s="39">
        <f t="shared" ca="1" si="31"/>
        <v>0</v>
      </c>
      <c r="AR179" s="39">
        <f t="shared" ca="1" si="31"/>
        <v>0</v>
      </c>
      <c r="AS179" s="39">
        <f t="shared" ca="1" si="31"/>
        <v>0</v>
      </c>
      <c r="AT179" s="39">
        <f t="shared" ca="1" si="31"/>
        <v>0</v>
      </c>
      <c r="AU179" s="39">
        <f t="shared" ca="1" si="31"/>
        <v>0</v>
      </c>
      <c r="AV179" s="39">
        <f t="shared" ca="1" si="31"/>
        <v>0</v>
      </c>
      <c r="AW179" s="64" t="str">
        <f>IF(C179="","",IFERROR(COUNTIFS(LT!$E$7:$E$3006,Funcionários!$C179,LT!$M$7:$M$3006,Funcionários!AW$7)+$BA179,0))</f>
        <v/>
      </c>
      <c r="AX179" s="64" t="str">
        <f>IF(D179="","",IFERROR(COUNTIFS(LT!$E$7:$E$3006,Funcionários!$C179,LT!$M$7:$M$3006,Funcionários!AX$7)+$BA179,0))</f>
        <v/>
      </c>
      <c r="AY179" s="64" t="str">
        <f>IF(E179="","",IFERROR(COUNTIFS(LT!$E$7:$E$3006,Funcionários!$C179,LT!$M$7:$M$3006,Funcionários!AY$7)+$BA179,0))</f>
        <v/>
      </c>
      <c r="AZ179" s="64" t="str">
        <f>IF(F179="","",IFERROR(COUNTIFS(LT!$E$7:$E$3006,Funcionários!$C179,LT!$M$7:$M$3006,Funcionários!AZ$7)+$BA179,0))</f>
        <v/>
      </c>
      <c r="BA179" s="77">
        <v>8.2900000000001397E-4</v>
      </c>
    </row>
    <row r="180" spans="3:53" ht="35.1" customHeight="1" thickTop="1" thickBot="1" x14ac:dyDescent="0.3">
      <c r="C180" s="46"/>
      <c r="D180" s="46"/>
      <c r="E180" s="46"/>
      <c r="F180" s="120"/>
      <c r="G180" s="120"/>
      <c r="H180" s="120"/>
      <c r="I180" s="120"/>
      <c r="J180" s="120"/>
      <c r="K180" s="120"/>
      <c r="L180" s="120"/>
      <c r="M180" s="76">
        <f t="shared" si="25"/>
        <v>0</v>
      </c>
      <c r="N180" s="39">
        <v>177</v>
      </c>
      <c r="P180" s="39" t="str">
        <f>IF(C180=0,"",IF(AND(F180="Não",#REF!="Não"),5,IF(OR(F180="Não",#REF!="não"),6,7)))</f>
        <v/>
      </c>
      <c r="Q180" s="39">
        <f t="shared" ca="1" si="26"/>
        <v>0</v>
      </c>
      <c r="R180" s="39">
        <f t="shared" ca="1" si="32"/>
        <v>0</v>
      </c>
      <c r="S180" s="39">
        <f t="shared" ca="1" si="32"/>
        <v>0</v>
      </c>
      <c r="T180" s="39">
        <f t="shared" ca="1" si="32"/>
        <v>0</v>
      </c>
      <c r="U180" s="39">
        <f t="shared" ca="1" si="32"/>
        <v>0</v>
      </c>
      <c r="V180" s="39">
        <f t="shared" ca="1" si="32"/>
        <v>0</v>
      </c>
      <c r="W180" s="39">
        <f t="shared" ca="1" si="32"/>
        <v>0</v>
      </c>
      <c r="X180" s="39">
        <f t="shared" ca="1" si="32"/>
        <v>0</v>
      </c>
      <c r="Y180" s="39">
        <f t="shared" ca="1" si="32"/>
        <v>0</v>
      </c>
      <c r="Z180" s="39">
        <f t="shared" ca="1" si="32"/>
        <v>0</v>
      </c>
      <c r="AA180" s="39">
        <f t="shared" ca="1" si="32"/>
        <v>0</v>
      </c>
      <c r="AB180" s="39">
        <f t="shared" ca="1" si="32"/>
        <v>0</v>
      </c>
      <c r="AC180" s="39">
        <f t="shared" ca="1" si="32"/>
        <v>0</v>
      </c>
      <c r="AD180" s="39">
        <f t="shared" ca="1" si="32"/>
        <v>0</v>
      </c>
      <c r="AE180" s="39">
        <f t="shared" ca="1" si="32"/>
        <v>0</v>
      </c>
      <c r="AF180" s="39">
        <f t="shared" ca="1" si="32"/>
        <v>0</v>
      </c>
      <c r="AG180" s="39">
        <f t="shared" ca="1" si="32"/>
        <v>0</v>
      </c>
      <c r="AH180" s="39">
        <f t="shared" ca="1" si="31"/>
        <v>0</v>
      </c>
      <c r="AI180" s="39">
        <f t="shared" ca="1" si="31"/>
        <v>0</v>
      </c>
      <c r="AJ180" s="39">
        <f t="shared" ca="1" si="31"/>
        <v>0</v>
      </c>
      <c r="AK180" s="39">
        <f t="shared" ca="1" si="31"/>
        <v>0</v>
      </c>
      <c r="AL180" s="39">
        <f t="shared" ca="1" si="31"/>
        <v>0</v>
      </c>
      <c r="AM180" s="39">
        <f t="shared" ca="1" si="31"/>
        <v>0</v>
      </c>
      <c r="AN180" s="39">
        <f t="shared" ca="1" si="31"/>
        <v>0</v>
      </c>
      <c r="AO180" s="39">
        <f t="shared" ca="1" si="31"/>
        <v>0</v>
      </c>
      <c r="AP180" s="39">
        <f t="shared" ca="1" si="31"/>
        <v>0</v>
      </c>
      <c r="AQ180" s="39">
        <f t="shared" ca="1" si="31"/>
        <v>0</v>
      </c>
      <c r="AR180" s="39">
        <f t="shared" ca="1" si="31"/>
        <v>0</v>
      </c>
      <c r="AS180" s="39">
        <f t="shared" ca="1" si="31"/>
        <v>0</v>
      </c>
      <c r="AT180" s="39">
        <f t="shared" ca="1" si="31"/>
        <v>0</v>
      </c>
      <c r="AU180" s="39">
        <f t="shared" ca="1" si="31"/>
        <v>0</v>
      </c>
      <c r="AV180" s="39">
        <f t="shared" ca="1" si="31"/>
        <v>0</v>
      </c>
      <c r="AW180" s="64" t="str">
        <f>IF(C180="","",IFERROR(COUNTIFS(LT!$E$7:$E$3006,Funcionários!$C180,LT!$M$7:$M$3006,Funcionários!AW$7)+$BA180,0))</f>
        <v/>
      </c>
      <c r="AX180" s="64" t="str">
        <f>IF(D180="","",IFERROR(COUNTIFS(LT!$E$7:$E$3006,Funcionários!$C180,LT!$M$7:$M$3006,Funcionários!AX$7)+$BA180,0))</f>
        <v/>
      </c>
      <c r="AY180" s="64" t="str">
        <f>IF(E180="","",IFERROR(COUNTIFS(LT!$E$7:$E$3006,Funcionários!$C180,LT!$M$7:$M$3006,Funcionários!AY$7)+$BA180,0))</f>
        <v/>
      </c>
      <c r="AZ180" s="64" t="str">
        <f>IF(F180="","",IFERROR(COUNTIFS(LT!$E$7:$E$3006,Funcionários!$C180,LT!$M$7:$M$3006,Funcionários!AZ$7)+$BA180,0))</f>
        <v/>
      </c>
      <c r="BA180" s="77">
        <v>8.2800000000001395E-4</v>
      </c>
    </row>
    <row r="181" spans="3:53" ht="35.1" customHeight="1" thickTop="1" thickBot="1" x14ac:dyDescent="0.3">
      <c r="C181" s="46"/>
      <c r="D181" s="46"/>
      <c r="E181" s="46"/>
      <c r="F181" s="120"/>
      <c r="G181" s="120"/>
      <c r="H181" s="120"/>
      <c r="I181" s="120"/>
      <c r="J181" s="120"/>
      <c r="K181" s="120"/>
      <c r="L181" s="120"/>
      <c r="M181" s="76">
        <f t="shared" si="25"/>
        <v>0</v>
      </c>
      <c r="N181" s="39">
        <v>178</v>
      </c>
      <c r="P181" s="39" t="str">
        <f>IF(C181=0,"",IF(AND(F181="Não",#REF!="Não"),5,IF(OR(F181="Não",#REF!="não"),6,7)))</f>
        <v/>
      </c>
      <c r="Q181" s="39">
        <f t="shared" ca="1" si="26"/>
        <v>0</v>
      </c>
      <c r="R181" s="39">
        <f t="shared" ca="1" si="32"/>
        <v>0</v>
      </c>
      <c r="S181" s="39">
        <f t="shared" ca="1" si="32"/>
        <v>0</v>
      </c>
      <c r="T181" s="39">
        <f t="shared" ca="1" si="32"/>
        <v>0</v>
      </c>
      <c r="U181" s="39">
        <f t="shared" ca="1" si="32"/>
        <v>0</v>
      </c>
      <c r="V181" s="39">
        <f t="shared" ca="1" si="32"/>
        <v>0</v>
      </c>
      <c r="W181" s="39">
        <f t="shared" ca="1" si="32"/>
        <v>0</v>
      </c>
      <c r="X181" s="39">
        <f t="shared" ca="1" si="32"/>
        <v>0</v>
      </c>
      <c r="Y181" s="39">
        <f t="shared" ca="1" si="32"/>
        <v>0</v>
      </c>
      <c r="Z181" s="39">
        <f t="shared" ca="1" si="32"/>
        <v>0</v>
      </c>
      <c r="AA181" s="39">
        <f t="shared" ca="1" si="32"/>
        <v>0</v>
      </c>
      <c r="AB181" s="39">
        <f t="shared" ca="1" si="32"/>
        <v>0</v>
      </c>
      <c r="AC181" s="39">
        <f t="shared" ca="1" si="32"/>
        <v>0</v>
      </c>
      <c r="AD181" s="39">
        <f t="shared" ca="1" si="32"/>
        <v>0</v>
      </c>
      <c r="AE181" s="39">
        <f t="shared" ca="1" si="32"/>
        <v>0</v>
      </c>
      <c r="AF181" s="39">
        <f t="shared" ca="1" si="32"/>
        <v>0</v>
      </c>
      <c r="AG181" s="39">
        <f t="shared" ca="1" si="32"/>
        <v>0</v>
      </c>
      <c r="AH181" s="39">
        <f t="shared" ca="1" si="31"/>
        <v>0</v>
      </c>
      <c r="AI181" s="39">
        <f t="shared" ca="1" si="31"/>
        <v>0</v>
      </c>
      <c r="AJ181" s="39">
        <f t="shared" ca="1" si="31"/>
        <v>0</v>
      </c>
      <c r="AK181" s="39">
        <f t="shared" ca="1" si="31"/>
        <v>0</v>
      </c>
      <c r="AL181" s="39">
        <f t="shared" ca="1" si="31"/>
        <v>0</v>
      </c>
      <c r="AM181" s="39">
        <f t="shared" ca="1" si="31"/>
        <v>0</v>
      </c>
      <c r="AN181" s="39">
        <f t="shared" ca="1" si="31"/>
        <v>0</v>
      </c>
      <c r="AO181" s="39">
        <f t="shared" ca="1" si="31"/>
        <v>0</v>
      </c>
      <c r="AP181" s="39">
        <f t="shared" ca="1" si="31"/>
        <v>0</v>
      </c>
      <c r="AQ181" s="39">
        <f t="shared" ca="1" si="31"/>
        <v>0</v>
      </c>
      <c r="AR181" s="39">
        <f t="shared" ca="1" si="31"/>
        <v>0</v>
      </c>
      <c r="AS181" s="39">
        <f t="shared" ca="1" si="31"/>
        <v>0</v>
      </c>
      <c r="AT181" s="39">
        <f t="shared" ca="1" si="31"/>
        <v>0</v>
      </c>
      <c r="AU181" s="39">
        <f t="shared" ca="1" si="31"/>
        <v>0</v>
      </c>
      <c r="AV181" s="39">
        <f t="shared" ca="1" si="31"/>
        <v>0</v>
      </c>
      <c r="AW181" s="64" t="str">
        <f>IF(C181="","",IFERROR(COUNTIFS(LT!$E$7:$E$3006,Funcionários!$C181,LT!$M$7:$M$3006,Funcionários!AW$7)+$BA181,0))</f>
        <v/>
      </c>
      <c r="AX181" s="64" t="str">
        <f>IF(D181="","",IFERROR(COUNTIFS(LT!$E$7:$E$3006,Funcionários!$C181,LT!$M$7:$M$3006,Funcionários!AX$7)+$BA181,0))</f>
        <v/>
      </c>
      <c r="AY181" s="64" t="str">
        <f>IF(E181="","",IFERROR(COUNTIFS(LT!$E$7:$E$3006,Funcionários!$C181,LT!$M$7:$M$3006,Funcionários!AY$7)+$BA181,0))</f>
        <v/>
      </c>
      <c r="AZ181" s="64" t="str">
        <f>IF(F181="","",IFERROR(COUNTIFS(LT!$E$7:$E$3006,Funcionários!$C181,LT!$M$7:$M$3006,Funcionários!AZ$7)+$BA181,0))</f>
        <v/>
      </c>
      <c r="BA181" s="77">
        <v>8.2700000000001501E-4</v>
      </c>
    </row>
    <row r="182" spans="3:53" ht="35.1" customHeight="1" thickTop="1" thickBot="1" x14ac:dyDescent="0.3">
      <c r="C182" s="46"/>
      <c r="D182" s="46"/>
      <c r="E182" s="46"/>
      <c r="F182" s="120"/>
      <c r="G182" s="120"/>
      <c r="H182" s="120"/>
      <c r="I182" s="120"/>
      <c r="J182" s="120"/>
      <c r="K182" s="120"/>
      <c r="L182" s="120"/>
      <c r="M182" s="76">
        <f t="shared" si="25"/>
        <v>0</v>
      </c>
      <c r="N182" s="39">
        <v>179</v>
      </c>
      <c r="P182" s="39" t="str">
        <f>IF(C182=0,"",IF(AND(F182="Não",#REF!="Não"),5,IF(OR(F182="Não",#REF!="não"),6,7)))</f>
        <v/>
      </c>
      <c r="Q182" s="39">
        <f t="shared" ca="1" si="26"/>
        <v>0</v>
      </c>
      <c r="R182" s="39">
        <f t="shared" ca="1" si="32"/>
        <v>0</v>
      </c>
      <c r="S182" s="39">
        <f t="shared" ca="1" si="32"/>
        <v>0</v>
      </c>
      <c r="T182" s="39">
        <f t="shared" ca="1" si="32"/>
        <v>0</v>
      </c>
      <c r="U182" s="39">
        <f t="shared" ca="1" si="32"/>
        <v>0</v>
      </c>
      <c r="V182" s="39">
        <f t="shared" ca="1" si="32"/>
        <v>0</v>
      </c>
      <c r="W182" s="39">
        <f t="shared" ca="1" si="32"/>
        <v>0</v>
      </c>
      <c r="X182" s="39">
        <f t="shared" ca="1" si="32"/>
        <v>0</v>
      </c>
      <c r="Y182" s="39">
        <f t="shared" ca="1" si="32"/>
        <v>0</v>
      </c>
      <c r="Z182" s="39">
        <f t="shared" ca="1" si="32"/>
        <v>0</v>
      </c>
      <c r="AA182" s="39">
        <f t="shared" ca="1" si="32"/>
        <v>0</v>
      </c>
      <c r="AB182" s="39">
        <f t="shared" ca="1" si="32"/>
        <v>0</v>
      </c>
      <c r="AC182" s="39">
        <f t="shared" ca="1" si="32"/>
        <v>0</v>
      </c>
      <c r="AD182" s="39">
        <f t="shared" ca="1" si="32"/>
        <v>0</v>
      </c>
      <c r="AE182" s="39">
        <f t="shared" ca="1" si="32"/>
        <v>0</v>
      </c>
      <c r="AF182" s="39">
        <f t="shared" ca="1" si="32"/>
        <v>0</v>
      </c>
      <c r="AG182" s="39">
        <f t="shared" ca="1" si="32"/>
        <v>0</v>
      </c>
      <c r="AH182" s="39">
        <f t="shared" ca="1" si="31"/>
        <v>0</v>
      </c>
      <c r="AI182" s="39">
        <f t="shared" ca="1" si="31"/>
        <v>0</v>
      </c>
      <c r="AJ182" s="39">
        <f t="shared" ca="1" si="31"/>
        <v>0</v>
      </c>
      <c r="AK182" s="39">
        <f t="shared" ca="1" si="31"/>
        <v>0</v>
      </c>
      <c r="AL182" s="39">
        <f t="shared" ca="1" si="31"/>
        <v>0</v>
      </c>
      <c r="AM182" s="39">
        <f t="shared" ca="1" si="31"/>
        <v>0</v>
      </c>
      <c r="AN182" s="39">
        <f t="shared" ca="1" si="31"/>
        <v>0</v>
      </c>
      <c r="AO182" s="39">
        <f t="shared" ca="1" si="31"/>
        <v>0</v>
      </c>
      <c r="AP182" s="39">
        <f t="shared" ca="1" si="31"/>
        <v>0</v>
      </c>
      <c r="AQ182" s="39">
        <f t="shared" ca="1" si="31"/>
        <v>0</v>
      </c>
      <c r="AR182" s="39">
        <f t="shared" ca="1" si="31"/>
        <v>0</v>
      </c>
      <c r="AS182" s="39">
        <f t="shared" ca="1" si="31"/>
        <v>0</v>
      </c>
      <c r="AT182" s="39">
        <f t="shared" ca="1" si="31"/>
        <v>0</v>
      </c>
      <c r="AU182" s="39">
        <f t="shared" ca="1" si="31"/>
        <v>0</v>
      </c>
      <c r="AV182" s="39">
        <f t="shared" ca="1" si="31"/>
        <v>0</v>
      </c>
      <c r="AW182" s="64" t="str">
        <f>IF(C182="","",IFERROR(COUNTIFS(LT!$E$7:$E$3006,Funcionários!$C182,LT!$M$7:$M$3006,Funcionários!AW$7)+$BA182,0))</f>
        <v/>
      </c>
      <c r="AX182" s="64" t="str">
        <f>IF(D182="","",IFERROR(COUNTIFS(LT!$E$7:$E$3006,Funcionários!$C182,LT!$M$7:$M$3006,Funcionários!AX$7)+$BA182,0))</f>
        <v/>
      </c>
      <c r="AY182" s="64" t="str">
        <f>IF(E182="","",IFERROR(COUNTIFS(LT!$E$7:$E$3006,Funcionários!$C182,LT!$M$7:$M$3006,Funcionários!AY$7)+$BA182,0))</f>
        <v/>
      </c>
      <c r="AZ182" s="64" t="str">
        <f>IF(F182="","",IFERROR(COUNTIFS(LT!$E$7:$E$3006,Funcionários!$C182,LT!$M$7:$M$3006,Funcionários!AZ$7)+$BA182,0))</f>
        <v/>
      </c>
      <c r="BA182" s="77">
        <v>8.2600000000001498E-4</v>
      </c>
    </row>
    <row r="183" spans="3:53" ht="35.1" customHeight="1" thickTop="1" thickBot="1" x14ac:dyDescent="0.3">
      <c r="C183" s="46"/>
      <c r="D183" s="46"/>
      <c r="E183" s="46"/>
      <c r="F183" s="120"/>
      <c r="G183" s="120"/>
      <c r="H183" s="120"/>
      <c r="I183" s="120"/>
      <c r="J183" s="120"/>
      <c r="K183" s="120"/>
      <c r="L183" s="120"/>
      <c r="M183" s="76">
        <f t="shared" si="25"/>
        <v>0</v>
      </c>
      <c r="N183" s="39">
        <v>180</v>
      </c>
      <c r="P183" s="39" t="str">
        <f>IF(C183=0,"",IF(AND(F183="Não",#REF!="Não"),5,IF(OR(F183="Não",#REF!="não"),6,7)))</f>
        <v/>
      </c>
      <c r="Q183" s="39">
        <f t="shared" ca="1" si="26"/>
        <v>0</v>
      </c>
      <c r="R183" s="39">
        <f t="shared" ca="1" si="32"/>
        <v>0</v>
      </c>
      <c r="S183" s="39">
        <f t="shared" ca="1" si="32"/>
        <v>0</v>
      </c>
      <c r="T183" s="39">
        <f t="shared" ca="1" si="32"/>
        <v>0</v>
      </c>
      <c r="U183" s="39">
        <f t="shared" ca="1" si="32"/>
        <v>0</v>
      </c>
      <c r="V183" s="39">
        <f t="shared" ca="1" si="32"/>
        <v>0</v>
      </c>
      <c r="W183" s="39">
        <f t="shared" ca="1" si="32"/>
        <v>0</v>
      </c>
      <c r="X183" s="39">
        <f t="shared" ca="1" si="32"/>
        <v>0</v>
      </c>
      <c r="Y183" s="39">
        <f t="shared" ca="1" si="32"/>
        <v>0</v>
      </c>
      <c r="Z183" s="39">
        <f t="shared" ca="1" si="32"/>
        <v>0</v>
      </c>
      <c r="AA183" s="39">
        <f t="shared" ca="1" si="32"/>
        <v>0</v>
      </c>
      <c r="AB183" s="39">
        <f t="shared" ca="1" si="32"/>
        <v>0</v>
      </c>
      <c r="AC183" s="39">
        <f t="shared" ca="1" si="32"/>
        <v>0</v>
      </c>
      <c r="AD183" s="39">
        <f t="shared" ca="1" si="32"/>
        <v>0</v>
      </c>
      <c r="AE183" s="39">
        <f t="shared" ca="1" si="32"/>
        <v>0</v>
      </c>
      <c r="AF183" s="39">
        <f t="shared" ca="1" si="32"/>
        <v>0</v>
      </c>
      <c r="AG183" s="39">
        <f t="shared" ca="1" si="32"/>
        <v>0</v>
      </c>
      <c r="AH183" s="39">
        <f t="shared" ca="1" si="31"/>
        <v>0</v>
      </c>
      <c r="AI183" s="39">
        <f t="shared" ca="1" si="31"/>
        <v>0</v>
      </c>
      <c r="AJ183" s="39">
        <f t="shared" ca="1" si="31"/>
        <v>0</v>
      </c>
      <c r="AK183" s="39">
        <f t="shared" ca="1" si="31"/>
        <v>0</v>
      </c>
      <c r="AL183" s="39">
        <f t="shared" ca="1" si="31"/>
        <v>0</v>
      </c>
      <c r="AM183" s="39">
        <f t="shared" ca="1" si="31"/>
        <v>0</v>
      </c>
      <c r="AN183" s="39">
        <f t="shared" ca="1" si="31"/>
        <v>0</v>
      </c>
      <c r="AO183" s="39">
        <f t="shared" ca="1" si="31"/>
        <v>0</v>
      </c>
      <c r="AP183" s="39">
        <f t="shared" ca="1" si="31"/>
        <v>0</v>
      </c>
      <c r="AQ183" s="39">
        <f t="shared" ca="1" si="31"/>
        <v>0</v>
      </c>
      <c r="AR183" s="39">
        <f t="shared" ca="1" si="31"/>
        <v>0</v>
      </c>
      <c r="AS183" s="39">
        <f t="shared" ca="1" si="31"/>
        <v>0</v>
      </c>
      <c r="AT183" s="39">
        <f t="shared" ca="1" si="31"/>
        <v>0</v>
      </c>
      <c r="AU183" s="39">
        <f t="shared" ca="1" si="31"/>
        <v>0</v>
      </c>
      <c r="AV183" s="39">
        <f t="shared" ca="1" si="31"/>
        <v>0</v>
      </c>
      <c r="AW183" s="64" t="str">
        <f>IF(C183="","",IFERROR(COUNTIFS(LT!$E$7:$E$3006,Funcionários!$C183,LT!$M$7:$M$3006,Funcionários!AW$7)+$BA183,0))</f>
        <v/>
      </c>
      <c r="AX183" s="64" t="str">
        <f>IF(D183="","",IFERROR(COUNTIFS(LT!$E$7:$E$3006,Funcionários!$C183,LT!$M$7:$M$3006,Funcionários!AX$7)+$BA183,0))</f>
        <v/>
      </c>
      <c r="AY183" s="64" t="str">
        <f>IF(E183="","",IFERROR(COUNTIFS(LT!$E$7:$E$3006,Funcionários!$C183,LT!$M$7:$M$3006,Funcionários!AY$7)+$BA183,0))</f>
        <v/>
      </c>
      <c r="AZ183" s="64" t="str">
        <f>IF(F183="","",IFERROR(COUNTIFS(LT!$E$7:$E$3006,Funcionários!$C183,LT!$M$7:$M$3006,Funcionários!AZ$7)+$BA183,0))</f>
        <v/>
      </c>
      <c r="BA183" s="77">
        <v>8.2500000000001496E-4</v>
      </c>
    </row>
    <row r="184" spans="3:53" ht="35.1" customHeight="1" thickTop="1" thickBot="1" x14ac:dyDescent="0.3">
      <c r="C184" s="46"/>
      <c r="D184" s="46"/>
      <c r="E184" s="46"/>
      <c r="F184" s="120"/>
      <c r="G184" s="120"/>
      <c r="H184" s="120"/>
      <c r="I184" s="120"/>
      <c r="J184" s="120"/>
      <c r="K184" s="120"/>
      <c r="L184" s="120"/>
      <c r="M184" s="76">
        <f t="shared" si="25"/>
        <v>0</v>
      </c>
      <c r="N184" s="39">
        <v>181</v>
      </c>
      <c r="P184" s="39" t="str">
        <f>IF(C184=0,"",IF(AND(F184="Não",#REF!="Não"),5,IF(OR(F184="Não",#REF!="não"),6,7)))</f>
        <v/>
      </c>
      <c r="Q184" s="39">
        <f t="shared" ca="1" si="26"/>
        <v>0</v>
      </c>
      <c r="R184" s="39">
        <f t="shared" ca="1" si="32"/>
        <v>0</v>
      </c>
      <c r="S184" s="39">
        <f t="shared" ca="1" si="32"/>
        <v>0</v>
      </c>
      <c r="T184" s="39">
        <f t="shared" ca="1" si="32"/>
        <v>0</v>
      </c>
      <c r="U184" s="39">
        <f t="shared" ca="1" si="32"/>
        <v>0</v>
      </c>
      <c r="V184" s="39">
        <f t="shared" ca="1" si="32"/>
        <v>0</v>
      </c>
      <c r="W184" s="39">
        <f t="shared" ca="1" si="32"/>
        <v>0</v>
      </c>
      <c r="X184" s="39">
        <f t="shared" ca="1" si="32"/>
        <v>0</v>
      </c>
      <c r="Y184" s="39">
        <f t="shared" ca="1" si="32"/>
        <v>0</v>
      </c>
      <c r="Z184" s="39">
        <f t="shared" ca="1" si="32"/>
        <v>0</v>
      </c>
      <c r="AA184" s="39">
        <f t="shared" ca="1" si="32"/>
        <v>0</v>
      </c>
      <c r="AB184" s="39">
        <f t="shared" ca="1" si="32"/>
        <v>0</v>
      </c>
      <c r="AC184" s="39">
        <f t="shared" ca="1" si="32"/>
        <v>0</v>
      </c>
      <c r="AD184" s="39">
        <f t="shared" ca="1" si="32"/>
        <v>0</v>
      </c>
      <c r="AE184" s="39">
        <f t="shared" ca="1" si="32"/>
        <v>0</v>
      </c>
      <c r="AF184" s="39">
        <f t="shared" ca="1" si="32"/>
        <v>0</v>
      </c>
      <c r="AG184" s="39">
        <f t="shared" ca="1" si="32"/>
        <v>0</v>
      </c>
      <c r="AH184" s="39">
        <f t="shared" ca="1" si="31"/>
        <v>0</v>
      </c>
      <c r="AI184" s="39">
        <f t="shared" ca="1" si="31"/>
        <v>0</v>
      </c>
      <c r="AJ184" s="39">
        <f t="shared" ca="1" si="31"/>
        <v>0</v>
      </c>
      <c r="AK184" s="39">
        <f t="shared" ca="1" si="31"/>
        <v>0</v>
      </c>
      <c r="AL184" s="39">
        <f t="shared" ca="1" si="31"/>
        <v>0</v>
      </c>
      <c r="AM184" s="39">
        <f t="shared" ca="1" si="31"/>
        <v>0</v>
      </c>
      <c r="AN184" s="39">
        <f t="shared" ca="1" si="31"/>
        <v>0</v>
      </c>
      <c r="AO184" s="39">
        <f t="shared" ca="1" si="31"/>
        <v>0</v>
      </c>
      <c r="AP184" s="39">
        <f t="shared" ca="1" si="31"/>
        <v>0</v>
      </c>
      <c r="AQ184" s="39">
        <f t="shared" ca="1" si="31"/>
        <v>0</v>
      </c>
      <c r="AR184" s="39">
        <f t="shared" ca="1" si="31"/>
        <v>0</v>
      </c>
      <c r="AS184" s="39">
        <f t="shared" ca="1" si="31"/>
        <v>0</v>
      </c>
      <c r="AT184" s="39">
        <f t="shared" ca="1" si="31"/>
        <v>0</v>
      </c>
      <c r="AU184" s="39">
        <f t="shared" ca="1" si="31"/>
        <v>0</v>
      </c>
      <c r="AV184" s="39">
        <f t="shared" ca="1" si="31"/>
        <v>0</v>
      </c>
      <c r="AW184" s="64" t="str">
        <f>IF(C184="","",IFERROR(COUNTIFS(LT!$E$7:$E$3006,Funcionários!$C184,LT!$M$7:$M$3006,Funcionários!AW$7)+$BA184,0))</f>
        <v/>
      </c>
      <c r="AX184" s="64" t="str">
        <f>IF(D184="","",IFERROR(COUNTIFS(LT!$E$7:$E$3006,Funcionários!$C184,LT!$M$7:$M$3006,Funcionários!AX$7)+$BA184,0))</f>
        <v/>
      </c>
      <c r="AY184" s="64" t="str">
        <f>IF(E184="","",IFERROR(COUNTIFS(LT!$E$7:$E$3006,Funcionários!$C184,LT!$M$7:$M$3006,Funcionários!AY$7)+$BA184,0))</f>
        <v/>
      </c>
      <c r="AZ184" s="64" t="str">
        <f>IF(F184="","",IFERROR(COUNTIFS(LT!$E$7:$E$3006,Funcionários!$C184,LT!$M$7:$M$3006,Funcionários!AZ$7)+$BA184,0))</f>
        <v/>
      </c>
      <c r="BA184" s="77">
        <v>8.2400000000001504E-4</v>
      </c>
    </row>
    <row r="185" spans="3:53" ht="35.1" customHeight="1" thickTop="1" thickBot="1" x14ac:dyDescent="0.3">
      <c r="C185" s="46"/>
      <c r="D185" s="46"/>
      <c r="E185" s="46"/>
      <c r="F185" s="120"/>
      <c r="G185" s="120"/>
      <c r="H185" s="120"/>
      <c r="I185" s="120"/>
      <c r="J185" s="120"/>
      <c r="K185" s="120"/>
      <c r="L185" s="120"/>
      <c r="M185" s="76">
        <f t="shared" si="25"/>
        <v>0</v>
      </c>
      <c r="N185" s="39">
        <v>182</v>
      </c>
      <c r="P185" s="39" t="str">
        <f>IF(C185=0,"",IF(AND(F185="Não",#REF!="Não"),5,IF(OR(F185="Não",#REF!="não"),6,7)))</f>
        <v/>
      </c>
      <c r="Q185" s="39">
        <f t="shared" ca="1" si="26"/>
        <v>0</v>
      </c>
      <c r="R185" s="39">
        <f t="shared" ca="1" si="32"/>
        <v>0</v>
      </c>
      <c r="S185" s="39">
        <f t="shared" ca="1" si="32"/>
        <v>0</v>
      </c>
      <c r="T185" s="39">
        <f t="shared" ca="1" si="32"/>
        <v>0</v>
      </c>
      <c r="U185" s="39">
        <f t="shared" ca="1" si="32"/>
        <v>0</v>
      </c>
      <c r="V185" s="39">
        <f t="shared" ca="1" si="32"/>
        <v>0</v>
      </c>
      <c r="W185" s="39">
        <f t="shared" ca="1" si="32"/>
        <v>0</v>
      </c>
      <c r="X185" s="39">
        <f t="shared" ca="1" si="32"/>
        <v>0</v>
      </c>
      <c r="Y185" s="39">
        <f t="shared" ca="1" si="32"/>
        <v>0</v>
      </c>
      <c r="Z185" s="39">
        <f t="shared" ca="1" si="32"/>
        <v>0</v>
      </c>
      <c r="AA185" s="39">
        <f t="shared" ca="1" si="32"/>
        <v>0</v>
      </c>
      <c r="AB185" s="39">
        <f t="shared" ca="1" si="32"/>
        <v>0</v>
      </c>
      <c r="AC185" s="39">
        <f t="shared" ca="1" si="32"/>
        <v>0</v>
      </c>
      <c r="AD185" s="39">
        <f t="shared" ca="1" si="32"/>
        <v>0</v>
      </c>
      <c r="AE185" s="39">
        <f t="shared" ca="1" si="32"/>
        <v>0</v>
      </c>
      <c r="AF185" s="39">
        <f t="shared" ca="1" si="32"/>
        <v>0</v>
      </c>
      <c r="AG185" s="39">
        <f t="shared" ref="AG185:AV200" ca="1" si="33">IF(ISERR(AG$5),0,IFERROR(HLOOKUP(AG$7,$F$4:$L$207,$N185,FALSE),0))</f>
        <v>0</v>
      </c>
      <c r="AH185" s="39">
        <f t="shared" ca="1" si="33"/>
        <v>0</v>
      </c>
      <c r="AI185" s="39">
        <f t="shared" ca="1" si="33"/>
        <v>0</v>
      </c>
      <c r="AJ185" s="39">
        <f t="shared" ca="1" si="33"/>
        <v>0</v>
      </c>
      <c r="AK185" s="39">
        <f t="shared" ca="1" si="33"/>
        <v>0</v>
      </c>
      <c r="AL185" s="39">
        <f t="shared" ca="1" si="33"/>
        <v>0</v>
      </c>
      <c r="AM185" s="39">
        <f t="shared" ca="1" si="33"/>
        <v>0</v>
      </c>
      <c r="AN185" s="39">
        <f t="shared" ca="1" si="33"/>
        <v>0</v>
      </c>
      <c r="AO185" s="39">
        <f t="shared" ca="1" si="33"/>
        <v>0</v>
      </c>
      <c r="AP185" s="39">
        <f t="shared" ca="1" si="33"/>
        <v>0</v>
      </c>
      <c r="AQ185" s="39">
        <f t="shared" ca="1" si="33"/>
        <v>0</v>
      </c>
      <c r="AR185" s="39">
        <f t="shared" ca="1" si="33"/>
        <v>0</v>
      </c>
      <c r="AS185" s="39">
        <f t="shared" ca="1" si="33"/>
        <v>0</v>
      </c>
      <c r="AT185" s="39">
        <f t="shared" ca="1" si="33"/>
        <v>0</v>
      </c>
      <c r="AU185" s="39">
        <f t="shared" ca="1" si="33"/>
        <v>0</v>
      </c>
      <c r="AV185" s="39">
        <f t="shared" ca="1" si="33"/>
        <v>0</v>
      </c>
      <c r="AW185" s="64" t="str">
        <f>IF(C185="","",IFERROR(COUNTIFS(LT!$E$7:$E$3006,Funcionários!$C185,LT!$M$7:$M$3006,Funcionários!AW$7)+$BA185,0))</f>
        <v/>
      </c>
      <c r="AX185" s="64" t="str">
        <f>IF(D185="","",IFERROR(COUNTIFS(LT!$E$7:$E$3006,Funcionários!$C185,LT!$M$7:$M$3006,Funcionários!AX$7)+$BA185,0))</f>
        <v/>
      </c>
      <c r="AY185" s="64" t="str">
        <f>IF(E185="","",IFERROR(COUNTIFS(LT!$E$7:$E$3006,Funcionários!$C185,LT!$M$7:$M$3006,Funcionários!AY$7)+$BA185,0))</f>
        <v/>
      </c>
      <c r="AZ185" s="64" t="str">
        <f>IF(F185="","",IFERROR(COUNTIFS(LT!$E$7:$E$3006,Funcionários!$C185,LT!$M$7:$M$3006,Funcionários!AZ$7)+$BA185,0))</f>
        <v/>
      </c>
      <c r="BA185" s="77">
        <v>8.2300000000001502E-4</v>
      </c>
    </row>
    <row r="186" spans="3:53" ht="35.1" customHeight="1" thickTop="1" thickBot="1" x14ac:dyDescent="0.3">
      <c r="C186" s="46"/>
      <c r="D186" s="46"/>
      <c r="E186" s="46"/>
      <c r="F186" s="120"/>
      <c r="G186" s="120"/>
      <c r="H186" s="120"/>
      <c r="I186" s="120"/>
      <c r="J186" s="120"/>
      <c r="K186" s="120"/>
      <c r="L186" s="120"/>
      <c r="M186" s="76">
        <f t="shared" si="25"/>
        <v>0</v>
      </c>
      <c r="N186" s="39">
        <v>183</v>
      </c>
      <c r="P186" s="39" t="str">
        <f>IF(C186=0,"",IF(AND(F186="Não",#REF!="Não"),5,IF(OR(F186="Não",#REF!="não"),6,7)))</f>
        <v/>
      </c>
      <c r="Q186" s="39">
        <f t="shared" ca="1" si="26"/>
        <v>0</v>
      </c>
      <c r="R186" s="39">
        <f t="shared" ref="R186:AG201" ca="1" si="34">IF(ISERR(R$5),0,IFERROR(HLOOKUP(R$7,$F$4:$L$207,$N186,FALSE),0))</f>
        <v>0</v>
      </c>
      <c r="S186" s="39">
        <f t="shared" ca="1" si="34"/>
        <v>0</v>
      </c>
      <c r="T186" s="39">
        <f t="shared" ca="1" si="34"/>
        <v>0</v>
      </c>
      <c r="U186" s="39">
        <f t="shared" ca="1" si="34"/>
        <v>0</v>
      </c>
      <c r="V186" s="39">
        <f t="shared" ca="1" si="34"/>
        <v>0</v>
      </c>
      <c r="W186" s="39">
        <f t="shared" ca="1" si="34"/>
        <v>0</v>
      </c>
      <c r="X186" s="39">
        <f t="shared" ca="1" si="34"/>
        <v>0</v>
      </c>
      <c r="Y186" s="39">
        <f t="shared" ca="1" si="34"/>
        <v>0</v>
      </c>
      <c r="Z186" s="39">
        <f t="shared" ca="1" si="34"/>
        <v>0</v>
      </c>
      <c r="AA186" s="39">
        <f t="shared" ca="1" si="34"/>
        <v>0</v>
      </c>
      <c r="AB186" s="39">
        <f t="shared" ca="1" si="34"/>
        <v>0</v>
      </c>
      <c r="AC186" s="39">
        <f t="shared" ca="1" si="34"/>
        <v>0</v>
      </c>
      <c r="AD186" s="39">
        <f t="shared" ca="1" si="34"/>
        <v>0</v>
      </c>
      <c r="AE186" s="39">
        <f t="shared" ca="1" si="34"/>
        <v>0</v>
      </c>
      <c r="AF186" s="39">
        <f t="shared" ca="1" si="34"/>
        <v>0</v>
      </c>
      <c r="AG186" s="39">
        <f t="shared" ca="1" si="34"/>
        <v>0</v>
      </c>
      <c r="AH186" s="39">
        <f t="shared" ca="1" si="33"/>
        <v>0</v>
      </c>
      <c r="AI186" s="39">
        <f t="shared" ca="1" si="33"/>
        <v>0</v>
      </c>
      <c r="AJ186" s="39">
        <f t="shared" ca="1" si="33"/>
        <v>0</v>
      </c>
      <c r="AK186" s="39">
        <f t="shared" ca="1" si="33"/>
        <v>0</v>
      </c>
      <c r="AL186" s="39">
        <f t="shared" ca="1" si="33"/>
        <v>0</v>
      </c>
      <c r="AM186" s="39">
        <f t="shared" ca="1" si="33"/>
        <v>0</v>
      </c>
      <c r="AN186" s="39">
        <f t="shared" ca="1" si="33"/>
        <v>0</v>
      </c>
      <c r="AO186" s="39">
        <f t="shared" ca="1" si="33"/>
        <v>0</v>
      </c>
      <c r="AP186" s="39">
        <f t="shared" ca="1" si="33"/>
        <v>0</v>
      </c>
      <c r="AQ186" s="39">
        <f t="shared" ca="1" si="33"/>
        <v>0</v>
      </c>
      <c r="AR186" s="39">
        <f t="shared" ca="1" si="33"/>
        <v>0</v>
      </c>
      <c r="AS186" s="39">
        <f t="shared" ca="1" si="33"/>
        <v>0</v>
      </c>
      <c r="AT186" s="39">
        <f t="shared" ca="1" si="33"/>
        <v>0</v>
      </c>
      <c r="AU186" s="39">
        <f t="shared" ca="1" si="33"/>
        <v>0</v>
      </c>
      <c r="AV186" s="39">
        <f t="shared" ca="1" si="33"/>
        <v>0</v>
      </c>
      <c r="AW186" s="64" t="str">
        <f>IF(C186="","",IFERROR(COUNTIFS(LT!$E$7:$E$3006,Funcionários!$C186,LT!$M$7:$M$3006,Funcionários!AW$7)+$BA186,0))</f>
        <v/>
      </c>
      <c r="AX186" s="64" t="str">
        <f>IF(D186="","",IFERROR(COUNTIFS(LT!$E$7:$E$3006,Funcionários!$C186,LT!$M$7:$M$3006,Funcionários!AX$7)+$BA186,0))</f>
        <v/>
      </c>
      <c r="AY186" s="64" t="str">
        <f>IF(E186="","",IFERROR(COUNTIFS(LT!$E$7:$E$3006,Funcionários!$C186,LT!$M$7:$M$3006,Funcionários!AY$7)+$BA186,0))</f>
        <v/>
      </c>
      <c r="AZ186" s="64" t="str">
        <f>IF(F186="","",IFERROR(COUNTIFS(LT!$E$7:$E$3006,Funcionários!$C186,LT!$M$7:$M$3006,Funcionários!AZ$7)+$BA186,0))</f>
        <v/>
      </c>
      <c r="BA186" s="77">
        <v>8.2200000000001499E-4</v>
      </c>
    </row>
    <row r="187" spans="3:53" ht="35.1" customHeight="1" thickTop="1" thickBot="1" x14ac:dyDescent="0.3">
      <c r="C187" s="46"/>
      <c r="D187" s="46"/>
      <c r="E187" s="46"/>
      <c r="F187" s="120"/>
      <c r="G187" s="120"/>
      <c r="H187" s="120"/>
      <c r="I187" s="120"/>
      <c r="J187" s="120"/>
      <c r="K187" s="120"/>
      <c r="L187" s="120"/>
      <c r="M187" s="76">
        <f t="shared" si="25"/>
        <v>0</v>
      </c>
      <c r="N187" s="39">
        <v>184</v>
      </c>
      <c r="P187" s="39" t="str">
        <f>IF(C187=0,"",IF(AND(F187="Não",#REF!="Não"),5,IF(OR(F187="Não",#REF!="não"),6,7)))</f>
        <v/>
      </c>
      <c r="Q187" s="39">
        <f t="shared" ca="1" si="26"/>
        <v>0</v>
      </c>
      <c r="R187" s="39">
        <f t="shared" ca="1" si="34"/>
        <v>0</v>
      </c>
      <c r="S187" s="39">
        <f t="shared" ca="1" si="34"/>
        <v>0</v>
      </c>
      <c r="T187" s="39">
        <f t="shared" ca="1" si="34"/>
        <v>0</v>
      </c>
      <c r="U187" s="39">
        <f t="shared" ca="1" si="34"/>
        <v>0</v>
      </c>
      <c r="V187" s="39">
        <f t="shared" ca="1" si="34"/>
        <v>0</v>
      </c>
      <c r="W187" s="39">
        <f t="shared" ca="1" si="34"/>
        <v>0</v>
      </c>
      <c r="X187" s="39">
        <f t="shared" ca="1" si="34"/>
        <v>0</v>
      </c>
      <c r="Y187" s="39">
        <f t="shared" ca="1" si="34"/>
        <v>0</v>
      </c>
      <c r="Z187" s="39">
        <f t="shared" ca="1" si="34"/>
        <v>0</v>
      </c>
      <c r="AA187" s="39">
        <f t="shared" ca="1" si="34"/>
        <v>0</v>
      </c>
      <c r="AB187" s="39">
        <f t="shared" ca="1" si="34"/>
        <v>0</v>
      </c>
      <c r="AC187" s="39">
        <f t="shared" ca="1" si="34"/>
        <v>0</v>
      </c>
      <c r="AD187" s="39">
        <f t="shared" ca="1" si="34"/>
        <v>0</v>
      </c>
      <c r="AE187" s="39">
        <f t="shared" ca="1" si="34"/>
        <v>0</v>
      </c>
      <c r="AF187" s="39">
        <f t="shared" ca="1" si="34"/>
        <v>0</v>
      </c>
      <c r="AG187" s="39">
        <f t="shared" ca="1" si="34"/>
        <v>0</v>
      </c>
      <c r="AH187" s="39">
        <f t="shared" ca="1" si="33"/>
        <v>0</v>
      </c>
      <c r="AI187" s="39">
        <f t="shared" ca="1" si="33"/>
        <v>0</v>
      </c>
      <c r="AJ187" s="39">
        <f t="shared" ca="1" si="33"/>
        <v>0</v>
      </c>
      <c r="AK187" s="39">
        <f t="shared" ca="1" si="33"/>
        <v>0</v>
      </c>
      <c r="AL187" s="39">
        <f t="shared" ca="1" si="33"/>
        <v>0</v>
      </c>
      <c r="AM187" s="39">
        <f t="shared" ca="1" si="33"/>
        <v>0</v>
      </c>
      <c r="AN187" s="39">
        <f t="shared" ca="1" si="33"/>
        <v>0</v>
      </c>
      <c r="AO187" s="39">
        <f t="shared" ca="1" si="33"/>
        <v>0</v>
      </c>
      <c r="AP187" s="39">
        <f t="shared" ca="1" si="33"/>
        <v>0</v>
      </c>
      <c r="AQ187" s="39">
        <f t="shared" ca="1" si="33"/>
        <v>0</v>
      </c>
      <c r="AR187" s="39">
        <f t="shared" ca="1" si="33"/>
        <v>0</v>
      </c>
      <c r="AS187" s="39">
        <f t="shared" ca="1" si="33"/>
        <v>0</v>
      </c>
      <c r="AT187" s="39">
        <f t="shared" ca="1" si="33"/>
        <v>0</v>
      </c>
      <c r="AU187" s="39">
        <f t="shared" ca="1" si="33"/>
        <v>0</v>
      </c>
      <c r="AV187" s="39">
        <f t="shared" ca="1" si="33"/>
        <v>0</v>
      </c>
      <c r="AW187" s="64" t="str">
        <f>IF(C187="","",IFERROR(COUNTIFS(LT!$E$7:$E$3006,Funcionários!$C187,LT!$M$7:$M$3006,Funcionários!AW$7)+$BA187,0))</f>
        <v/>
      </c>
      <c r="AX187" s="64" t="str">
        <f>IF(D187="","",IFERROR(COUNTIFS(LT!$E$7:$E$3006,Funcionários!$C187,LT!$M$7:$M$3006,Funcionários!AX$7)+$BA187,0))</f>
        <v/>
      </c>
      <c r="AY187" s="64" t="str">
        <f>IF(E187="","",IFERROR(COUNTIFS(LT!$E$7:$E$3006,Funcionários!$C187,LT!$M$7:$M$3006,Funcionários!AY$7)+$BA187,0))</f>
        <v/>
      </c>
      <c r="AZ187" s="64" t="str">
        <f>IF(F187="","",IFERROR(COUNTIFS(LT!$E$7:$E$3006,Funcionários!$C187,LT!$M$7:$M$3006,Funcionários!AZ$7)+$BA187,0))</f>
        <v/>
      </c>
      <c r="BA187" s="77">
        <v>8.2100000000001497E-4</v>
      </c>
    </row>
    <row r="188" spans="3:53" ht="35.1" customHeight="1" thickTop="1" thickBot="1" x14ac:dyDescent="0.3">
      <c r="C188" s="46"/>
      <c r="D188" s="46"/>
      <c r="E188" s="46"/>
      <c r="F188" s="120"/>
      <c r="G188" s="120"/>
      <c r="H188" s="120"/>
      <c r="I188" s="120"/>
      <c r="J188" s="120"/>
      <c r="K188" s="120"/>
      <c r="L188" s="120"/>
      <c r="M188" s="76">
        <f t="shared" si="25"/>
        <v>0</v>
      </c>
      <c r="N188" s="39">
        <v>185</v>
      </c>
      <c r="P188" s="39" t="str">
        <f>IF(C188=0,"",IF(AND(F188="Não",#REF!="Não"),5,IF(OR(F188="Não",#REF!="não"),6,7)))</f>
        <v/>
      </c>
      <c r="Q188" s="39">
        <f t="shared" ca="1" si="26"/>
        <v>0</v>
      </c>
      <c r="R188" s="39">
        <f t="shared" ca="1" si="34"/>
        <v>0</v>
      </c>
      <c r="S188" s="39">
        <f t="shared" ca="1" si="34"/>
        <v>0</v>
      </c>
      <c r="T188" s="39">
        <f t="shared" ca="1" si="34"/>
        <v>0</v>
      </c>
      <c r="U188" s="39">
        <f t="shared" ca="1" si="34"/>
        <v>0</v>
      </c>
      <c r="V188" s="39">
        <f t="shared" ca="1" si="34"/>
        <v>0</v>
      </c>
      <c r="W188" s="39">
        <f t="shared" ca="1" si="34"/>
        <v>0</v>
      </c>
      <c r="X188" s="39">
        <f t="shared" ca="1" si="34"/>
        <v>0</v>
      </c>
      <c r="Y188" s="39">
        <f t="shared" ca="1" si="34"/>
        <v>0</v>
      </c>
      <c r="Z188" s="39">
        <f t="shared" ca="1" si="34"/>
        <v>0</v>
      </c>
      <c r="AA188" s="39">
        <f t="shared" ca="1" si="34"/>
        <v>0</v>
      </c>
      <c r="AB188" s="39">
        <f t="shared" ca="1" si="34"/>
        <v>0</v>
      </c>
      <c r="AC188" s="39">
        <f t="shared" ca="1" si="34"/>
        <v>0</v>
      </c>
      <c r="AD188" s="39">
        <f t="shared" ca="1" si="34"/>
        <v>0</v>
      </c>
      <c r="AE188" s="39">
        <f t="shared" ca="1" si="34"/>
        <v>0</v>
      </c>
      <c r="AF188" s="39">
        <f t="shared" ca="1" si="34"/>
        <v>0</v>
      </c>
      <c r="AG188" s="39">
        <f t="shared" ca="1" si="34"/>
        <v>0</v>
      </c>
      <c r="AH188" s="39">
        <f t="shared" ca="1" si="33"/>
        <v>0</v>
      </c>
      <c r="AI188" s="39">
        <f t="shared" ca="1" si="33"/>
        <v>0</v>
      </c>
      <c r="AJ188" s="39">
        <f t="shared" ca="1" si="33"/>
        <v>0</v>
      </c>
      <c r="AK188" s="39">
        <f t="shared" ca="1" si="33"/>
        <v>0</v>
      </c>
      <c r="AL188" s="39">
        <f t="shared" ca="1" si="33"/>
        <v>0</v>
      </c>
      <c r="AM188" s="39">
        <f t="shared" ca="1" si="33"/>
        <v>0</v>
      </c>
      <c r="AN188" s="39">
        <f t="shared" ca="1" si="33"/>
        <v>0</v>
      </c>
      <c r="AO188" s="39">
        <f t="shared" ca="1" si="33"/>
        <v>0</v>
      </c>
      <c r="AP188" s="39">
        <f t="shared" ca="1" si="33"/>
        <v>0</v>
      </c>
      <c r="AQ188" s="39">
        <f t="shared" ca="1" si="33"/>
        <v>0</v>
      </c>
      <c r="AR188" s="39">
        <f t="shared" ca="1" si="33"/>
        <v>0</v>
      </c>
      <c r="AS188" s="39">
        <f t="shared" ca="1" si="33"/>
        <v>0</v>
      </c>
      <c r="AT188" s="39">
        <f t="shared" ca="1" si="33"/>
        <v>0</v>
      </c>
      <c r="AU188" s="39">
        <f t="shared" ca="1" si="33"/>
        <v>0</v>
      </c>
      <c r="AV188" s="39">
        <f t="shared" ca="1" si="33"/>
        <v>0</v>
      </c>
      <c r="AW188" s="64" t="str">
        <f>IF(C188="","",IFERROR(COUNTIFS(LT!$E$7:$E$3006,Funcionários!$C188,LT!$M$7:$M$3006,Funcionários!AW$7)+$BA188,0))</f>
        <v/>
      </c>
      <c r="AX188" s="64" t="str">
        <f>IF(D188="","",IFERROR(COUNTIFS(LT!$E$7:$E$3006,Funcionários!$C188,LT!$M$7:$M$3006,Funcionários!AX$7)+$BA188,0))</f>
        <v/>
      </c>
      <c r="AY188" s="64" t="str">
        <f>IF(E188="","",IFERROR(COUNTIFS(LT!$E$7:$E$3006,Funcionários!$C188,LT!$M$7:$M$3006,Funcionários!AY$7)+$BA188,0))</f>
        <v/>
      </c>
      <c r="AZ188" s="64" t="str">
        <f>IF(F188="","",IFERROR(COUNTIFS(LT!$E$7:$E$3006,Funcionários!$C188,LT!$M$7:$M$3006,Funcionários!AZ$7)+$BA188,0))</f>
        <v/>
      </c>
      <c r="BA188" s="77">
        <v>8.2000000000001505E-4</v>
      </c>
    </row>
    <row r="189" spans="3:53" ht="35.1" customHeight="1" thickTop="1" thickBot="1" x14ac:dyDescent="0.3">
      <c r="C189" s="46"/>
      <c r="D189" s="46"/>
      <c r="E189" s="46"/>
      <c r="F189" s="120"/>
      <c r="G189" s="120"/>
      <c r="H189" s="120"/>
      <c r="I189" s="120"/>
      <c r="J189" s="120"/>
      <c r="K189" s="120"/>
      <c r="L189" s="120"/>
      <c r="M189" s="76">
        <f t="shared" si="25"/>
        <v>0</v>
      </c>
      <c r="N189" s="39">
        <v>186</v>
      </c>
      <c r="P189" s="39" t="str">
        <f>IF(C189=0,"",IF(AND(F189="Não",#REF!="Não"),5,IF(OR(F189="Não",#REF!="não"),6,7)))</f>
        <v/>
      </c>
      <c r="Q189" s="39">
        <f t="shared" ca="1" si="26"/>
        <v>0</v>
      </c>
      <c r="R189" s="39">
        <f t="shared" ca="1" si="34"/>
        <v>0</v>
      </c>
      <c r="S189" s="39">
        <f t="shared" ca="1" si="34"/>
        <v>0</v>
      </c>
      <c r="T189" s="39">
        <f t="shared" ca="1" si="34"/>
        <v>0</v>
      </c>
      <c r="U189" s="39">
        <f t="shared" ca="1" si="34"/>
        <v>0</v>
      </c>
      <c r="V189" s="39">
        <f t="shared" ca="1" si="34"/>
        <v>0</v>
      </c>
      <c r="W189" s="39">
        <f t="shared" ca="1" si="34"/>
        <v>0</v>
      </c>
      <c r="X189" s="39">
        <f t="shared" ca="1" si="34"/>
        <v>0</v>
      </c>
      <c r="Y189" s="39">
        <f t="shared" ca="1" si="34"/>
        <v>0</v>
      </c>
      <c r="Z189" s="39">
        <f t="shared" ca="1" si="34"/>
        <v>0</v>
      </c>
      <c r="AA189" s="39">
        <f t="shared" ca="1" si="34"/>
        <v>0</v>
      </c>
      <c r="AB189" s="39">
        <f t="shared" ca="1" si="34"/>
        <v>0</v>
      </c>
      <c r="AC189" s="39">
        <f t="shared" ca="1" si="34"/>
        <v>0</v>
      </c>
      <c r="AD189" s="39">
        <f t="shared" ca="1" si="34"/>
        <v>0</v>
      </c>
      <c r="AE189" s="39">
        <f t="shared" ca="1" si="34"/>
        <v>0</v>
      </c>
      <c r="AF189" s="39">
        <f t="shared" ca="1" si="34"/>
        <v>0</v>
      </c>
      <c r="AG189" s="39">
        <f t="shared" ca="1" si="34"/>
        <v>0</v>
      </c>
      <c r="AH189" s="39">
        <f t="shared" ca="1" si="33"/>
        <v>0</v>
      </c>
      <c r="AI189" s="39">
        <f t="shared" ca="1" si="33"/>
        <v>0</v>
      </c>
      <c r="AJ189" s="39">
        <f t="shared" ca="1" si="33"/>
        <v>0</v>
      </c>
      <c r="AK189" s="39">
        <f t="shared" ca="1" si="33"/>
        <v>0</v>
      </c>
      <c r="AL189" s="39">
        <f t="shared" ca="1" si="33"/>
        <v>0</v>
      </c>
      <c r="AM189" s="39">
        <f t="shared" ca="1" si="33"/>
        <v>0</v>
      </c>
      <c r="AN189" s="39">
        <f t="shared" ca="1" si="33"/>
        <v>0</v>
      </c>
      <c r="AO189" s="39">
        <f t="shared" ca="1" si="33"/>
        <v>0</v>
      </c>
      <c r="AP189" s="39">
        <f t="shared" ca="1" si="33"/>
        <v>0</v>
      </c>
      <c r="AQ189" s="39">
        <f t="shared" ca="1" si="33"/>
        <v>0</v>
      </c>
      <c r="AR189" s="39">
        <f t="shared" ca="1" si="33"/>
        <v>0</v>
      </c>
      <c r="AS189" s="39">
        <f t="shared" ca="1" si="33"/>
        <v>0</v>
      </c>
      <c r="AT189" s="39">
        <f t="shared" ca="1" si="33"/>
        <v>0</v>
      </c>
      <c r="AU189" s="39">
        <f t="shared" ca="1" si="33"/>
        <v>0</v>
      </c>
      <c r="AV189" s="39">
        <f t="shared" ca="1" si="33"/>
        <v>0</v>
      </c>
      <c r="AW189" s="64" t="str">
        <f>IF(C189="","",IFERROR(COUNTIFS(LT!$E$7:$E$3006,Funcionários!$C189,LT!$M$7:$M$3006,Funcionários!AW$7)+$BA189,0))</f>
        <v/>
      </c>
      <c r="AX189" s="64" t="str">
        <f>IF(D189="","",IFERROR(COUNTIFS(LT!$E$7:$E$3006,Funcionários!$C189,LT!$M$7:$M$3006,Funcionários!AX$7)+$BA189,0))</f>
        <v/>
      </c>
      <c r="AY189" s="64" t="str">
        <f>IF(E189="","",IFERROR(COUNTIFS(LT!$E$7:$E$3006,Funcionários!$C189,LT!$M$7:$M$3006,Funcionários!AY$7)+$BA189,0))</f>
        <v/>
      </c>
      <c r="AZ189" s="64" t="str">
        <f>IF(F189="","",IFERROR(COUNTIFS(LT!$E$7:$E$3006,Funcionários!$C189,LT!$M$7:$M$3006,Funcionários!AZ$7)+$BA189,0))</f>
        <v/>
      </c>
      <c r="BA189" s="77">
        <v>8.1900000000001503E-4</v>
      </c>
    </row>
    <row r="190" spans="3:53" ht="35.1" customHeight="1" thickTop="1" thickBot="1" x14ac:dyDescent="0.3">
      <c r="C190" s="46"/>
      <c r="D190" s="46"/>
      <c r="E190" s="46"/>
      <c r="F190" s="120"/>
      <c r="G190" s="120"/>
      <c r="H190" s="120"/>
      <c r="I190" s="120"/>
      <c r="J190" s="120"/>
      <c r="K190" s="120"/>
      <c r="L190" s="120"/>
      <c r="M190" s="76">
        <f t="shared" si="25"/>
        <v>0</v>
      </c>
      <c r="N190" s="39">
        <v>187</v>
      </c>
      <c r="P190" s="39" t="str">
        <f>IF(C190=0,"",IF(AND(F190="Não",#REF!="Não"),5,IF(OR(F190="Não",#REF!="não"),6,7)))</f>
        <v/>
      </c>
      <c r="Q190" s="39">
        <f t="shared" ca="1" si="26"/>
        <v>0</v>
      </c>
      <c r="R190" s="39">
        <f t="shared" ca="1" si="34"/>
        <v>0</v>
      </c>
      <c r="S190" s="39">
        <f t="shared" ca="1" si="34"/>
        <v>0</v>
      </c>
      <c r="T190" s="39">
        <f t="shared" ca="1" si="34"/>
        <v>0</v>
      </c>
      <c r="U190" s="39">
        <f t="shared" ca="1" si="34"/>
        <v>0</v>
      </c>
      <c r="V190" s="39">
        <f t="shared" ca="1" si="34"/>
        <v>0</v>
      </c>
      <c r="W190" s="39">
        <f t="shared" ca="1" si="34"/>
        <v>0</v>
      </c>
      <c r="X190" s="39">
        <f t="shared" ca="1" si="34"/>
        <v>0</v>
      </c>
      <c r="Y190" s="39">
        <f t="shared" ca="1" si="34"/>
        <v>0</v>
      </c>
      <c r="Z190" s="39">
        <f t="shared" ca="1" si="34"/>
        <v>0</v>
      </c>
      <c r="AA190" s="39">
        <f t="shared" ca="1" si="34"/>
        <v>0</v>
      </c>
      <c r="AB190" s="39">
        <f t="shared" ca="1" si="34"/>
        <v>0</v>
      </c>
      <c r="AC190" s="39">
        <f t="shared" ca="1" si="34"/>
        <v>0</v>
      </c>
      <c r="AD190" s="39">
        <f t="shared" ca="1" si="34"/>
        <v>0</v>
      </c>
      <c r="AE190" s="39">
        <f t="shared" ca="1" si="34"/>
        <v>0</v>
      </c>
      <c r="AF190" s="39">
        <f t="shared" ca="1" si="34"/>
        <v>0</v>
      </c>
      <c r="AG190" s="39">
        <f t="shared" ca="1" si="34"/>
        <v>0</v>
      </c>
      <c r="AH190" s="39">
        <f t="shared" ca="1" si="33"/>
        <v>0</v>
      </c>
      <c r="AI190" s="39">
        <f t="shared" ca="1" si="33"/>
        <v>0</v>
      </c>
      <c r="AJ190" s="39">
        <f t="shared" ca="1" si="33"/>
        <v>0</v>
      </c>
      <c r="AK190" s="39">
        <f t="shared" ca="1" si="33"/>
        <v>0</v>
      </c>
      <c r="AL190" s="39">
        <f t="shared" ca="1" si="33"/>
        <v>0</v>
      </c>
      <c r="AM190" s="39">
        <f t="shared" ca="1" si="33"/>
        <v>0</v>
      </c>
      <c r="AN190" s="39">
        <f t="shared" ca="1" si="33"/>
        <v>0</v>
      </c>
      <c r="AO190" s="39">
        <f t="shared" ca="1" si="33"/>
        <v>0</v>
      </c>
      <c r="AP190" s="39">
        <f t="shared" ca="1" si="33"/>
        <v>0</v>
      </c>
      <c r="AQ190" s="39">
        <f t="shared" ca="1" si="33"/>
        <v>0</v>
      </c>
      <c r="AR190" s="39">
        <f t="shared" ca="1" si="33"/>
        <v>0</v>
      </c>
      <c r="AS190" s="39">
        <f t="shared" ca="1" si="33"/>
        <v>0</v>
      </c>
      <c r="AT190" s="39">
        <f t="shared" ca="1" si="33"/>
        <v>0</v>
      </c>
      <c r="AU190" s="39">
        <f t="shared" ca="1" si="33"/>
        <v>0</v>
      </c>
      <c r="AV190" s="39">
        <f t="shared" ca="1" si="33"/>
        <v>0</v>
      </c>
      <c r="AW190" s="64" t="str">
        <f>IF(C190="","",IFERROR(COUNTIFS(LT!$E$7:$E$3006,Funcionários!$C190,LT!$M$7:$M$3006,Funcionários!AW$7)+$BA190,0))</f>
        <v/>
      </c>
      <c r="AX190" s="64" t="str">
        <f>IF(D190="","",IFERROR(COUNTIFS(LT!$E$7:$E$3006,Funcionários!$C190,LT!$M$7:$M$3006,Funcionários!AX$7)+$BA190,0))</f>
        <v/>
      </c>
      <c r="AY190" s="64" t="str">
        <f>IF(E190="","",IFERROR(COUNTIFS(LT!$E$7:$E$3006,Funcionários!$C190,LT!$M$7:$M$3006,Funcionários!AY$7)+$BA190,0))</f>
        <v/>
      </c>
      <c r="AZ190" s="64" t="str">
        <f>IF(F190="","",IFERROR(COUNTIFS(LT!$E$7:$E$3006,Funcionários!$C190,LT!$M$7:$M$3006,Funcionários!AZ$7)+$BA190,0))</f>
        <v/>
      </c>
      <c r="BA190" s="77">
        <v>8.18000000000015E-4</v>
      </c>
    </row>
    <row r="191" spans="3:53" ht="35.1" customHeight="1" thickTop="1" thickBot="1" x14ac:dyDescent="0.3">
      <c r="C191" s="46"/>
      <c r="D191" s="46"/>
      <c r="E191" s="46"/>
      <c r="F191" s="120"/>
      <c r="G191" s="120"/>
      <c r="H191" s="120"/>
      <c r="I191" s="120"/>
      <c r="J191" s="120"/>
      <c r="K191" s="120"/>
      <c r="L191" s="120"/>
      <c r="M191" s="76">
        <f t="shared" si="25"/>
        <v>0</v>
      </c>
      <c r="N191" s="39">
        <v>188</v>
      </c>
      <c r="P191" s="39" t="str">
        <f>IF(C191=0,"",IF(AND(F191="Não",#REF!="Não"),5,IF(OR(F191="Não",#REF!="não"),6,7)))</f>
        <v/>
      </c>
      <c r="Q191" s="39">
        <f t="shared" ca="1" si="26"/>
        <v>0</v>
      </c>
      <c r="R191" s="39">
        <f t="shared" ca="1" si="34"/>
        <v>0</v>
      </c>
      <c r="S191" s="39">
        <f t="shared" ca="1" si="34"/>
        <v>0</v>
      </c>
      <c r="T191" s="39">
        <f t="shared" ca="1" si="34"/>
        <v>0</v>
      </c>
      <c r="U191" s="39">
        <f t="shared" ca="1" si="34"/>
        <v>0</v>
      </c>
      <c r="V191" s="39">
        <f t="shared" ca="1" si="34"/>
        <v>0</v>
      </c>
      <c r="W191" s="39">
        <f t="shared" ca="1" si="34"/>
        <v>0</v>
      </c>
      <c r="X191" s="39">
        <f t="shared" ca="1" si="34"/>
        <v>0</v>
      </c>
      <c r="Y191" s="39">
        <f t="shared" ca="1" si="34"/>
        <v>0</v>
      </c>
      <c r="Z191" s="39">
        <f t="shared" ca="1" si="34"/>
        <v>0</v>
      </c>
      <c r="AA191" s="39">
        <f t="shared" ca="1" si="34"/>
        <v>0</v>
      </c>
      <c r="AB191" s="39">
        <f t="shared" ca="1" si="34"/>
        <v>0</v>
      </c>
      <c r="AC191" s="39">
        <f t="shared" ca="1" si="34"/>
        <v>0</v>
      </c>
      <c r="AD191" s="39">
        <f t="shared" ca="1" si="34"/>
        <v>0</v>
      </c>
      <c r="AE191" s="39">
        <f t="shared" ca="1" si="34"/>
        <v>0</v>
      </c>
      <c r="AF191" s="39">
        <f t="shared" ca="1" si="34"/>
        <v>0</v>
      </c>
      <c r="AG191" s="39">
        <f t="shared" ca="1" si="34"/>
        <v>0</v>
      </c>
      <c r="AH191" s="39">
        <f t="shared" ca="1" si="33"/>
        <v>0</v>
      </c>
      <c r="AI191" s="39">
        <f t="shared" ca="1" si="33"/>
        <v>0</v>
      </c>
      <c r="AJ191" s="39">
        <f t="shared" ca="1" si="33"/>
        <v>0</v>
      </c>
      <c r="AK191" s="39">
        <f t="shared" ca="1" si="33"/>
        <v>0</v>
      </c>
      <c r="AL191" s="39">
        <f t="shared" ca="1" si="33"/>
        <v>0</v>
      </c>
      <c r="AM191" s="39">
        <f t="shared" ca="1" si="33"/>
        <v>0</v>
      </c>
      <c r="AN191" s="39">
        <f t="shared" ca="1" si="33"/>
        <v>0</v>
      </c>
      <c r="AO191" s="39">
        <f t="shared" ca="1" si="33"/>
        <v>0</v>
      </c>
      <c r="AP191" s="39">
        <f t="shared" ca="1" si="33"/>
        <v>0</v>
      </c>
      <c r="AQ191" s="39">
        <f t="shared" ca="1" si="33"/>
        <v>0</v>
      </c>
      <c r="AR191" s="39">
        <f t="shared" ca="1" si="33"/>
        <v>0</v>
      </c>
      <c r="AS191" s="39">
        <f t="shared" ca="1" si="33"/>
        <v>0</v>
      </c>
      <c r="AT191" s="39">
        <f t="shared" ca="1" si="33"/>
        <v>0</v>
      </c>
      <c r="AU191" s="39">
        <f t="shared" ca="1" si="33"/>
        <v>0</v>
      </c>
      <c r="AV191" s="39">
        <f t="shared" ca="1" si="33"/>
        <v>0</v>
      </c>
      <c r="AW191" s="64" t="str">
        <f>IF(C191="","",IFERROR(COUNTIFS(LT!$E$7:$E$3006,Funcionários!$C191,LT!$M$7:$M$3006,Funcionários!AW$7)+$BA191,0))</f>
        <v/>
      </c>
      <c r="AX191" s="64" t="str">
        <f>IF(D191="","",IFERROR(COUNTIFS(LT!$E$7:$E$3006,Funcionários!$C191,LT!$M$7:$M$3006,Funcionários!AX$7)+$BA191,0))</f>
        <v/>
      </c>
      <c r="AY191" s="64" t="str">
        <f>IF(E191="","",IFERROR(COUNTIFS(LT!$E$7:$E$3006,Funcionários!$C191,LT!$M$7:$M$3006,Funcionários!AY$7)+$BA191,0))</f>
        <v/>
      </c>
      <c r="AZ191" s="64" t="str">
        <f>IF(F191="","",IFERROR(COUNTIFS(LT!$E$7:$E$3006,Funcionários!$C191,LT!$M$7:$M$3006,Funcionários!AZ$7)+$BA191,0))</f>
        <v/>
      </c>
      <c r="BA191" s="77">
        <v>8.1700000000001498E-4</v>
      </c>
    </row>
    <row r="192" spans="3:53" ht="35.1" customHeight="1" thickTop="1" thickBot="1" x14ac:dyDescent="0.3">
      <c r="C192" s="46"/>
      <c r="D192" s="46"/>
      <c r="E192" s="46"/>
      <c r="F192" s="120"/>
      <c r="G192" s="120"/>
      <c r="H192" s="120"/>
      <c r="I192" s="120"/>
      <c r="J192" s="120"/>
      <c r="K192" s="120"/>
      <c r="L192" s="120"/>
      <c r="M192" s="76">
        <f t="shared" si="25"/>
        <v>0</v>
      </c>
      <c r="N192" s="39">
        <v>189</v>
      </c>
      <c r="P192" s="39" t="str">
        <f>IF(C192=0,"",IF(AND(F192="Não",#REF!="Não"),5,IF(OR(F192="Não",#REF!="não"),6,7)))</f>
        <v/>
      </c>
      <c r="Q192" s="39">
        <f t="shared" ca="1" si="26"/>
        <v>0</v>
      </c>
      <c r="R192" s="39">
        <f t="shared" ca="1" si="34"/>
        <v>0</v>
      </c>
      <c r="S192" s="39">
        <f t="shared" ca="1" si="34"/>
        <v>0</v>
      </c>
      <c r="T192" s="39">
        <f t="shared" ca="1" si="34"/>
        <v>0</v>
      </c>
      <c r="U192" s="39">
        <f t="shared" ca="1" si="34"/>
        <v>0</v>
      </c>
      <c r="V192" s="39">
        <f t="shared" ca="1" si="34"/>
        <v>0</v>
      </c>
      <c r="W192" s="39">
        <f t="shared" ca="1" si="34"/>
        <v>0</v>
      </c>
      <c r="X192" s="39">
        <f t="shared" ca="1" si="34"/>
        <v>0</v>
      </c>
      <c r="Y192" s="39">
        <f t="shared" ca="1" si="34"/>
        <v>0</v>
      </c>
      <c r="Z192" s="39">
        <f t="shared" ca="1" si="34"/>
        <v>0</v>
      </c>
      <c r="AA192" s="39">
        <f t="shared" ca="1" si="34"/>
        <v>0</v>
      </c>
      <c r="AB192" s="39">
        <f t="shared" ca="1" si="34"/>
        <v>0</v>
      </c>
      <c r="AC192" s="39">
        <f t="shared" ca="1" si="34"/>
        <v>0</v>
      </c>
      <c r="AD192" s="39">
        <f t="shared" ca="1" si="34"/>
        <v>0</v>
      </c>
      <c r="AE192" s="39">
        <f t="shared" ca="1" si="34"/>
        <v>0</v>
      </c>
      <c r="AF192" s="39">
        <f t="shared" ca="1" si="34"/>
        <v>0</v>
      </c>
      <c r="AG192" s="39">
        <f t="shared" ca="1" si="34"/>
        <v>0</v>
      </c>
      <c r="AH192" s="39">
        <f t="shared" ca="1" si="33"/>
        <v>0</v>
      </c>
      <c r="AI192" s="39">
        <f t="shared" ca="1" si="33"/>
        <v>0</v>
      </c>
      <c r="AJ192" s="39">
        <f t="shared" ca="1" si="33"/>
        <v>0</v>
      </c>
      <c r="AK192" s="39">
        <f t="shared" ca="1" si="33"/>
        <v>0</v>
      </c>
      <c r="AL192" s="39">
        <f t="shared" ca="1" si="33"/>
        <v>0</v>
      </c>
      <c r="AM192" s="39">
        <f t="shared" ca="1" si="33"/>
        <v>0</v>
      </c>
      <c r="AN192" s="39">
        <f t="shared" ca="1" si="33"/>
        <v>0</v>
      </c>
      <c r="AO192" s="39">
        <f t="shared" ca="1" si="33"/>
        <v>0</v>
      </c>
      <c r="AP192" s="39">
        <f t="shared" ca="1" si="33"/>
        <v>0</v>
      </c>
      <c r="AQ192" s="39">
        <f t="shared" ca="1" si="33"/>
        <v>0</v>
      </c>
      <c r="AR192" s="39">
        <f t="shared" ca="1" si="33"/>
        <v>0</v>
      </c>
      <c r="AS192" s="39">
        <f t="shared" ca="1" si="33"/>
        <v>0</v>
      </c>
      <c r="AT192" s="39">
        <f t="shared" ca="1" si="33"/>
        <v>0</v>
      </c>
      <c r="AU192" s="39">
        <f t="shared" ca="1" si="33"/>
        <v>0</v>
      </c>
      <c r="AV192" s="39">
        <f t="shared" ca="1" si="33"/>
        <v>0</v>
      </c>
      <c r="AW192" s="64" t="str">
        <f>IF(C192="","",IFERROR(COUNTIFS(LT!$E$7:$E$3006,Funcionários!$C192,LT!$M$7:$M$3006,Funcionários!AW$7)+$BA192,0))</f>
        <v/>
      </c>
      <c r="AX192" s="64" t="str">
        <f>IF(D192="","",IFERROR(COUNTIFS(LT!$E$7:$E$3006,Funcionários!$C192,LT!$M$7:$M$3006,Funcionários!AX$7)+$BA192,0))</f>
        <v/>
      </c>
      <c r="AY192" s="64" t="str">
        <f>IF(E192="","",IFERROR(COUNTIFS(LT!$E$7:$E$3006,Funcionários!$C192,LT!$M$7:$M$3006,Funcionários!AY$7)+$BA192,0))</f>
        <v/>
      </c>
      <c r="AZ192" s="64" t="str">
        <f>IF(F192="","",IFERROR(COUNTIFS(LT!$E$7:$E$3006,Funcionários!$C192,LT!$M$7:$M$3006,Funcionários!AZ$7)+$BA192,0))</f>
        <v/>
      </c>
      <c r="BA192" s="77">
        <v>8.1600000000001496E-4</v>
      </c>
    </row>
    <row r="193" spans="3:53" ht="35.1" customHeight="1" thickTop="1" thickBot="1" x14ac:dyDescent="0.3">
      <c r="C193" s="46"/>
      <c r="D193" s="46"/>
      <c r="E193" s="46"/>
      <c r="F193" s="120"/>
      <c r="G193" s="120"/>
      <c r="H193" s="120"/>
      <c r="I193" s="120"/>
      <c r="J193" s="120"/>
      <c r="K193" s="120"/>
      <c r="L193" s="120"/>
      <c r="M193" s="76">
        <f t="shared" si="25"/>
        <v>0</v>
      </c>
      <c r="N193" s="39">
        <v>190</v>
      </c>
      <c r="P193" s="39" t="str">
        <f>IF(C193=0,"",IF(AND(F193="Não",#REF!="Não"),5,IF(OR(F193="Não",#REF!="não"),6,7)))</f>
        <v/>
      </c>
      <c r="Q193" s="39">
        <f t="shared" ca="1" si="26"/>
        <v>0</v>
      </c>
      <c r="R193" s="39">
        <f t="shared" ca="1" si="34"/>
        <v>0</v>
      </c>
      <c r="S193" s="39">
        <f t="shared" ca="1" si="34"/>
        <v>0</v>
      </c>
      <c r="T193" s="39">
        <f t="shared" ca="1" si="34"/>
        <v>0</v>
      </c>
      <c r="U193" s="39">
        <f t="shared" ca="1" si="34"/>
        <v>0</v>
      </c>
      <c r="V193" s="39">
        <f t="shared" ca="1" si="34"/>
        <v>0</v>
      </c>
      <c r="W193" s="39">
        <f t="shared" ca="1" si="34"/>
        <v>0</v>
      </c>
      <c r="X193" s="39">
        <f t="shared" ca="1" si="34"/>
        <v>0</v>
      </c>
      <c r="Y193" s="39">
        <f t="shared" ca="1" si="34"/>
        <v>0</v>
      </c>
      <c r="Z193" s="39">
        <f t="shared" ca="1" si="34"/>
        <v>0</v>
      </c>
      <c r="AA193" s="39">
        <f t="shared" ca="1" si="34"/>
        <v>0</v>
      </c>
      <c r="AB193" s="39">
        <f t="shared" ca="1" si="34"/>
        <v>0</v>
      </c>
      <c r="AC193" s="39">
        <f t="shared" ca="1" si="34"/>
        <v>0</v>
      </c>
      <c r="AD193" s="39">
        <f t="shared" ca="1" si="34"/>
        <v>0</v>
      </c>
      <c r="AE193" s="39">
        <f t="shared" ca="1" si="34"/>
        <v>0</v>
      </c>
      <c r="AF193" s="39">
        <f t="shared" ca="1" si="34"/>
        <v>0</v>
      </c>
      <c r="AG193" s="39">
        <f t="shared" ca="1" si="34"/>
        <v>0</v>
      </c>
      <c r="AH193" s="39">
        <f t="shared" ca="1" si="33"/>
        <v>0</v>
      </c>
      <c r="AI193" s="39">
        <f t="shared" ca="1" si="33"/>
        <v>0</v>
      </c>
      <c r="AJ193" s="39">
        <f t="shared" ca="1" si="33"/>
        <v>0</v>
      </c>
      <c r="AK193" s="39">
        <f t="shared" ca="1" si="33"/>
        <v>0</v>
      </c>
      <c r="AL193" s="39">
        <f t="shared" ca="1" si="33"/>
        <v>0</v>
      </c>
      <c r="AM193" s="39">
        <f t="shared" ca="1" si="33"/>
        <v>0</v>
      </c>
      <c r="AN193" s="39">
        <f t="shared" ca="1" si="33"/>
        <v>0</v>
      </c>
      <c r="AO193" s="39">
        <f t="shared" ca="1" si="33"/>
        <v>0</v>
      </c>
      <c r="AP193" s="39">
        <f t="shared" ca="1" si="33"/>
        <v>0</v>
      </c>
      <c r="AQ193" s="39">
        <f t="shared" ca="1" si="33"/>
        <v>0</v>
      </c>
      <c r="AR193" s="39">
        <f t="shared" ca="1" si="33"/>
        <v>0</v>
      </c>
      <c r="AS193" s="39">
        <f t="shared" ca="1" si="33"/>
        <v>0</v>
      </c>
      <c r="AT193" s="39">
        <f t="shared" ca="1" si="33"/>
        <v>0</v>
      </c>
      <c r="AU193" s="39">
        <f t="shared" ca="1" si="33"/>
        <v>0</v>
      </c>
      <c r="AV193" s="39">
        <f t="shared" ca="1" si="33"/>
        <v>0</v>
      </c>
      <c r="AW193" s="64" t="str">
        <f>IF(C193="","",IFERROR(COUNTIFS(LT!$E$7:$E$3006,Funcionários!$C193,LT!$M$7:$M$3006,Funcionários!AW$7)+$BA193,0))</f>
        <v/>
      </c>
      <c r="AX193" s="64" t="str">
        <f>IF(D193="","",IFERROR(COUNTIFS(LT!$E$7:$E$3006,Funcionários!$C193,LT!$M$7:$M$3006,Funcionários!AX$7)+$BA193,0))</f>
        <v/>
      </c>
      <c r="AY193" s="64" t="str">
        <f>IF(E193="","",IFERROR(COUNTIFS(LT!$E$7:$E$3006,Funcionários!$C193,LT!$M$7:$M$3006,Funcionários!AY$7)+$BA193,0))</f>
        <v/>
      </c>
      <c r="AZ193" s="64" t="str">
        <f>IF(F193="","",IFERROR(COUNTIFS(LT!$E$7:$E$3006,Funcionários!$C193,LT!$M$7:$M$3006,Funcionários!AZ$7)+$BA193,0))</f>
        <v/>
      </c>
      <c r="BA193" s="77">
        <v>8.1500000000001602E-4</v>
      </c>
    </row>
    <row r="194" spans="3:53" ht="35.1" customHeight="1" thickTop="1" thickBot="1" x14ac:dyDescent="0.3">
      <c r="C194" s="46"/>
      <c r="D194" s="46"/>
      <c r="E194" s="46"/>
      <c r="F194" s="120"/>
      <c r="G194" s="120"/>
      <c r="H194" s="120"/>
      <c r="I194" s="120"/>
      <c r="J194" s="120"/>
      <c r="K194" s="120"/>
      <c r="L194" s="120"/>
      <c r="M194" s="76">
        <f t="shared" si="25"/>
        <v>0</v>
      </c>
      <c r="N194" s="39">
        <v>191</v>
      </c>
      <c r="P194" s="39" t="str">
        <f>IF(C194=0,"",IF(AND(F194="Não",#REF!="Não"),5,IF(OR(F194="Não",#REF!="não"),6,7)))</f>
        <v/>
      </c>
      <c r="Q194" s="39">
        <f t="shared" ca="1" si="26"/>
        <v>0</v>
      </c>
      <c r="R194" s="39">
        <f t="shared" ca="1" si="34"/>
        <v>0</v>
      </c>
      <c r="S194" s="39">
        <f t="shared" ca="1" si="34"/>
        <v>0</v>
      </c>
      <c r="T194" s="39">
        <f t="shared" ca="1" si="34"/>
        <v>0</v>
      </c>
      <c r="U194" s="39">
        <f t="shared" ca="1" si="34"/>
        <v>0</v>
      </c>
      <c r="V194" s="39">
        <f t="shared" ca="1" si="34"/>
        <v>0</v>
      </c>
      <c r="W194" s="39">
        <f t="shared" ca="1" si="34"/>
        <v>0</v>
      </c>
      <c r="X194" s="39">
        <f t="shared" ca="1" si="34"/>
        <v>0</v>
      </c>
      <c r="Y194" s="39">
        <f t="shared" ca="1" si="34"/>
        <v>0</v>
      </c>
      <c r="Z194" s="39">
        <f t="shared" ca="1" si="34"/>
        <v>0</v>
      </c>
      <c r="AA194" s="39">
        <f t="shared" ca="1" si="34"/>
        <v>0</v>
      </c>
      <c r="AB194" s="39">
        <f t="shared" ca="1" si="34"/>
        <v>0</v>
      </c>
      <c r="AC194" s="39">
        <f t="shared" ca="1" si="34"/>
        <v>0</v>
      </c>
      <c r="AD194" s="39">
        <f t="shared" ca="1" si="34"/>
        <v>0</v>
      </c>
      <c r="AE194" s="39">
        <f t="shared" ca="1" si="34"/>
        <v>0</v>
      </c>
      <c r="AF194" s="39">
        <f t="shared" ca="1" si="34"/>
        <v>0</v>
      </c>
      <c r="AG194" s="39">
        <f t="shared" ca="1" si="34"/>
        <v>0</v>
      </c>
      <c r="AH194" s="39">
        <f t="shared" ca="1" si="33"/>
        <v>0</v>
      </c>
      <c r="AI194" s="39">
        <f t="shared" ca="1" si="33"/>
        <v>0</v>
      </c>
      <c r="AJ194" s="39">
        <f t="shared" ca="1" si="33"/>
        <v>0</v>
      </c>
      <c r="AK194" s="39">
        <f t="shared" ca="1" si="33"/>
        <v>0</v>
      </c>
      <c r="AL194" s="39">
        <f t="shared" ca="1" si="33"/>
        <v>0</v>
      </c>
      <c r="AM194" s="39">
        <f t="shared" ca="1" si="33"/>
        <v>0</v>
      </c>
      <c r="AN194" s="39">
        <f t="shared" ca="1" si="33"/>
        <v>0</v>
      </c>
      <c r="AO194" s="39">
        <f t="shared" ca="1" si="33"/>
        <v>0</v>
      </c>
      <c r="AP194" s="39">
        <f t="shared" ca="1" si="33"/>
        <v>0</v>
      </c>
      <c r="AQ194" s="39">
        <f t="shared" ca="1" si="33"/>
        <v>0</v>
      </c>
      <c r="AR194" s="39">
        <f t="shared" ca="1" si="33"/>
        <v>0</v>
      </c>
      <c r="AS194" s="39">
        <f t="shared" ca="1" si="33"/>
        <v>0</v>
      </c>
      <c r="AT194" s="39">
        <f t="shared" ca="1" si="33"/>
        <v>0</v>
      </c>
      <c r="AU194" s="39">
        <f t="shared" ca="1" si="33"/>
        <v>0</v>
      </c>
      <c r="AV194" s="39">
        <f t="shared" ca="1" si="33"/>
        <v>0</v>
      </c>
      <c r="AW194" s="64" t="str">
        <f>IF(C194="","",IFERROR(COUNTIFS(LT!$E$7:$E$3006,Funcionários!$C194,LT!$M$7:$M$3006,Funcionários!AW$7)+$BA194,0))</f>
        <v/>
      </c>
      <c r="AX194" s="64" t="str">
        <f>IF(D194="","",IFERROR(COUNTIFS(LT!$E$7:$E$3006,Funcionários!$C194,LT!$M$7:$M$3006,Funcionários!AX$7)+$BA194,0))</f>
        <v/>
      </c>
      <c r="AY194" s="64" t="str">
        <f>IF(E194="","",IFERROR(COUNTIFS(LT!$E$7:$E$3006,Funcionários!$C194,LT!$M$7:$M$3006,Funcionários!AY$7)+$BA194,0))</f>
        <v/>
      </c>
      <c r="AZ194" s="64" t="str">
        <f>IF(F194="","",IFERROR(COUNTIFS(LT!$E$7:$E$3006,Funcionários!$C194,LT!$M$7:$M$3006,Funcionários!AZ$7)+$BA194,0))</f>
        <v/>
      </c>
      <c r="BA194" s="77">
        <v>8.1400000000001599E-4</v>
      </c>
    </row>
    <row r="195" spans="3:53" ht="35.1" customHeight="1" thickTop="1" thickBot="1" x14ac:dyDescent="0.3">
      <c r="C195" s="46"/>
      <c r="D195" s="46"/>
      <c r="E195" s="46"/>
      <c r="F195" s="120"/>
      <c r="G195" s="120"/>
      <c r="H195" s="120"/>
      <c r="I195" s="120"/>
      <c r="J195" s="120"/>
      <c r="K195" s="120"/>
      <c r="L195" s="120"/>
      <c r="M195" s="76">
        <f t="shared" si="25"/>
        <v>0</v>
      </c>
      <c r="N195" s="39">
        <v>192</v>
      </c>
      <c r="P195" s="39" t="str">
        <f>IF(C195=0,"",IF(AND(F195="Não",#REF!="Não"),5,IF(OR(F195="Não",#REF!="não"),6,7)))</f>
        <v/>
      </c>
      <c r="Q195" s="39">
        <f t="shared" ca="1" si="26"/>
        <v>0</v>
      </c>
      <c r="R195" s="39">
        <f t="shared" ca="1" si="34"/>
        <v>0</v>
      </c>
      <c r="S195" s="39">
        <f t="shared" ca="1" si="34"/>
        <v>0</v>
      </c>
      <c r="T195" s="39">
        <f t="shared" ca="1" si="34"/>
        <v>0</v>
      </c>
      <c r="U195" s="39">
        <f t="shared" ca="1" si="34"/>
        <v>0</v>
      </c>
      <c r="V195" s="39">
        <f t="shared" ca="1" si="34"/>
        <v>0</v>
      </c>
      <c r="W195" s="39">
        <f t="shared" ca="1" si="34"/>
        <v>0</v>
      </c>
      <c r="X195" s="39">
        <f t="shared" ca="1" si="34"/>
        <v>0</v>
      </c>
      <c r="Y195" s="39">
        <f t="shared" ca="1" si="34"/>
        <v>0</v>
      </c>
      <c r="Z195" s="39">
        <f t="shared" ca="1" si="34"/>
        <v>0</v>
      </c>
      <c r="AA195" s="39">
        <f t="shared" ca="1" si="34"/>
        <v>0</v>
      </c>
      <c r="AB195" s="39">
        <f t="shared" ca="1" si="34"/>
        <v>0</v>
      </c>
      <c r="AC195" s="39">
        <f t="shared" ca="1" si="34"/>
        <v>0</v>
      </c>
      <c r="AD195" s="39">
        <f t="shared" ca="1" si="34"/>
        <v>0</v>
      </c>
      <c r="AE195" s="39">
        <f t="shared" ca="1" si="34"/>
        <v>0</v>
      </c>
      <c r="AF195" s="39">
        <f t="shared" ca="1" si="34"/>
        <v>0</v>
      </c>
      <c r="AG195" s="39">
        <f t="shared" ca="1" si="34"/>
        <v>0</v>
      </c>
      <c r="AH195" s="39">
        <f t="shared" ca="1" si="33"/>
        <v>0</v>
      </c>
      <c r="AI195" s="39">
        <f t="shared" ca="1" si="33"/>
        <v>0</v>
      </c>
      <c r="AJ195" s="39">
        <f t="shared" ca="1" si="33"/>
        <v>0</v>
      </c>
      <c r="AK195" s="39">
        <f t="shared" ca="1" si="33"/>
        <v>0</v>
      </c>
      <c r="AL195" s="39">
        <f t="shared" ca="1" si="33"/>
        <v>0</v>
      </c>
      <c r="AM195" s="39">
        <f t="shared" ca="1" si="33"/>
        <v>0</v>
      </c>
      <c r="AN195" s="39">
        <f t="shared" ca="1" si="33"/>
        <v>0</v>
      </c>
      <c r="AO195" s="39">
        <f t="shared" ca="1" si="33"/>
        <v>0</v>
      </c>
      <c r="AP195" s="39">
        <f t="shared" ca="1" si="33"/>
        <v>0</v>
      </c>
      <c r="AQ195" s="39">
        <f t="shared" ca="1" si="33"/>
        <v>0</v>
      </c>
      <c r="AR195" s="39">
        <f t="shared" ca="1" si="33"/>
        <v>0</v>
      </c>
      <c r="AS195" s="39">
        <f t="shared" ca="1" si="33"/>
        <v>0</v>
      </c>
      <c r="AT195" s="39">
        <f t="shared" ca="1" si="33"/>
        <v>0</v>
      </c>
      <c r="AU195" s="39">
        <f t="shared" ca="1" si="33"/>
        <v>0</v>
      </c>
      <c r="AV195" s="39">
        <f t="shared" ca="1" si="33"/>
        <v>0</v>
      </c>
      <c r="AW195" s="64" t="str">
        <f>IF(C195="","",IFERROR(COUNTIFS(LT!$E$7:$E$3006,Funcionários!$C195,LT!$M$7:$M$3006,Funcionários!AW$7)+$BA195,0))</f>
        <v/>
      </c>
      <c r="AX195" s="64" t="str">
        <f>IF(D195="","",IFERROR(COUNTIFS(LT!$E$7:$E$3006,Funcionários!$C195,LT!$M$7:$M$3006,Funcionários!AX$7)+$BA195,0))</f>
        <v/>
      </c>
      <c r="AY195" s="64" t="str">
        <f>IF(E195="","",IFERROR(COUNTIFS(LT!$E$7:$E$3006,Funcionários!$C195,LT!$M$7:$M$3006,Funcionários!AY$7)+$BA195,0))</f>
        <v/>
      </c>
      <c r="AZ195" s="64" t="str">
        <f>IF(F195="","",IFERROR(COUNTIFS(LT!$E$7:$E$3006,Funcionários!$C195,LT!$M$7:$M$3006,Funcionários!AZ$7)+$BA195,0))</f>
        <v/>
      </c>
      <c r="BA195" s="77">
        <v>8.1300000000001597E-4</v>
      </c>
    </row>
    <row r="196" spans="3:53" ht="35.1" customHeight="1" thickTop="1" thickBot="1" x14ac:dyDescent="0.3">
      <c r="C196" s="46"/>
      <c r="D196" s="46"/>
      <c r="E196" s="46"/>
      <c r="F196" s="120"/>
      <c r="G196" s="120"/>
      <c r="H196" s="120"/>
      <c r="I196" s="120"/>
      <c r="J196" s="120"/>
      <c r="K196" s="120"/>
      <c r="L196" s="120"/>
      <c r="M196" s="76">
        <f t="shared" si="25"/>
        <v>0</v>
      </c>
      <c r="N196" s="39">
        <v>193</v>
      </c>
      <c r="P196" s="39" t="str">
        <f>IF(C196=0,"",IF(AND(F196="Não",#REF!="Não"),5,IF(OR(F196="Não",#REF!="não"),6,7)))</f>
        <v/>
      </c>
      <c r="Q196" s="39">
        <f t="shared" ca="1" si="26"/>
        <v>0</v>
      </c>
      <c r="R196" s="39">
        <f t="shared" ca="1" si="34"/>
        <v>0</v>
      </c>
      <c r="S196" s="39">
        <f t="shared" ca="1" si="34"/>
        <v>0</v>
      </c>
      <c r="T196" s="39">
        <f t="shared" ca="1" si="34"/>
        <v>0</v>
      </c>
      <c r="U196" s="39">
        <f t="shared" ca="1" si="34"/>
        <v>0</v>
      </c>
      <c r="V196" s="39">
        <f t="shared" ca="1" si="34"/>
        <v>0</v>
      </c>
      <c r="W196" s="39">
        <f t="shared" ca="1" si="34"/>
        <v>0</v>
      </c>
      <c r="X196" s="39">
        <f t="shared" ca="1" si="34"/>
        <v>0</v>
      </c>
      <c r="Y196" s="39">
        <f t="shared" ca="1" si="34"/>
        <v>0</v>
      </c>
      <c r="Z196" s="39">
        <f t="shared" ca="1" si="34"/>
        <v>0</v>
      </c>
      <c r="AA196" s="39">
        <f t="shared" ca="1" si="34"/>
        <v>0</v>
      </c>
      <c r="AB196" s="39">
        <f t="shared" ca="1" si="34"/>
        <v>0</v>
      </c>
      <c r="AC196" s="39">
        <f t="shared" ca="1" si="34"/>
        <v>0</v>
      </c>
      <c r="AD196" s="39">
        <f t="shared" ca="1" si="34"/>
        <v>0</v>
      </c>
      <c r="AE196" s="39">
        <f t="shared" ca="1" si="34"/>
        <v>0</v>
      </c>
      <c r="AF196" s="39">
        <f t="shared" ca="1" si="34"/>
        <v>0</v>
      </c>
      <c r="AG196" s="39">
        <f t="shared" ca="1" si="34"/>
        <v>0</v>
      </c>
      <c r="AH196" s="39">
        <f t="shared" ca="1" si="33"/>
        <v>0</v>
      </c>
      <c r="AI196" s="39">
        <f t="shared" ca="1" si="33"/>
        <v>0</v>
      </c>
      <c r="AJ196" s="39">
        <f t="shared" ca="1" si="33"/>
        <v>0</v>
      </c>
      <c r="AK196" s="39">
        <f t="shared" ca="1" si="33"/>
        <v>0</v>
      </c>
      <c r="AL196" s="39">
        <f t="shared" ca="1" si="33"/>
        <v>0</v>
      </c>
      <c r="AM196" s="39">
        <f t="shared" ca="1" si="33"/>
        <v>0</v>
      </c>
      <c r="AN196" s="39">
        <f t="shared" ca="1" si="33"/>
        <v>0</v>
      </c>
      <c r="AO196" s="39">
        <f t="shared" ca="1" si="33"/>
        <v>0</v>
      </c>
      <c r="AP196" s="39">
        <f t="shared" ca="1" si="33"/>
        <v>0</v>
      </c>
      <c r="AQ196" s="39">
        <f t="shared" ca="1" si="33"/>
        <v>0</v>
      </c>
      <c r="AR196" s="39">
        <f t="shared" ca="1" si="33"/>
        <v>0</v>
      </c>
      <c r="AS196" s="39">
        <f t="shared" ca="1" si="33"/>
        <v>0</v>
      </c>
      <c r="AT196" s="39">
        <f t="shared" ca="1" si="33"/>
        <v>0</v>
      </c>
      <c r="AU196" s="39">
        <f t="shared" ca="1" si="33"/>
        <v>0</v>
      </c>
      <c r="AV196" s="39">
        <f t="shared" ca="1" si="33"/>
        <v>0</v>
      </c>
      <c r="AW196" s="64" t="str">
        <f>IF(C196="","",IFERROR(COUNTIFS(LT!$E$7:$E$3006,Funcionários!$C196,LT!$M$7:$M$3006,Funcionários!AW$7)+$BA196,0))</f>
        <v/>
      </c>
      <c r="AX196" s="64" t="str">
        <f>IF(D196="","",IFERROR(COUNTIFS(LT!$E$7:$E$3006,Funcionários!$C196,LT!$M$7:$M$3006,Funcionários!AX$7)+$BA196,0))</f>
        <v/>
      </c>
      <c r="AY196" s="64" t="str">
        <f>IF(E196="","",IFERROR(COUNTIFS(LT!$E$7:$E$3006,Funcionários!$C196,LT!$M$7:$M$3006,Funcionários!AY$7)+$BA196,0))</f>
        <v/>
      </c>
      <c r="AZ196" s="64" t="str">
        <f>IF(F196="","",IFERROR(COUNTIFS(LT!$E$7:$E$3006,Funcionários!$C196,LT!$M$7:$M$3006,Funcionários!AZ$7)+$BA196,0))</f>
        <v/>
      </c>
      <c r="BA196" s="77">
        <v>8.1200000000001605E-4</v>
      </c>
    </row>
    <row r="197" spans="3:53" ht="35.1" customHeight="1" thickTop="1" thickBot="1" x14ac:dyDescent="0.3">
      <c r="C197" s="46"/>
      <c r="D197" s="46"/>
      <c r="E197" s="46"/>
      <c r="F197" s="120"/>
      <c r="G197" s="120"/>
      <c r="H197" s="120"/>
      <c r="I197" s="120"/>
      <c r="J197" s="120"/>
      <c r="K197" s="120"/>
      <c r="L197" s="120"/>
      <c r="M197" s="76">
        <f t="shared" si="25"/>
        <v>0</v>
      </c>
      <c r="N197" s="39">
        <v>194</v>
      </c>
      <c r="P197" s="39" t="str">
        <f>IF(C197=0,"",IF(AND(F197="Não",#REF!="Não"),5,IF(OR(F197="Não",#REF!="não"),6,7)))</f>
        <v/>
      </c>
      <c r="Q197" s="39">
        <f t="shared" ca="1" si="26"/>
        <v>0</v>
      </c>
      <c r="R197" s="39">
        <f t="shared" ca="1" si="34"/>
        <v>0</v>
      </c>
      <c r="S197" s="39">
        <f t="shared" ca="1" si="34"/>
        <v>0</v>
      </c>
      <c r="T197" s="39">
        <f t="shared" ca="1" si="34"/>
        <v>0</v>
      </c>
      <c r="U197" s="39">
        <f t="shared" ca="1" si="34"/>
        <v>0</v>
      </c>
      <c r="V197" s="39">
        <f t="shared" ca="1" si="34"/>
        <v>0</v>
      </c>
      <c r="W197" s="39">
        <f t="shared" ca="1" si="34"/>
        <v>0</v>
      </c>
      <c r="X197" s="39">
        <f t="shared" ca="1" si="34"/>
        <v>0</v>
      </c>
      <c r="Y197" s="39">
        <f t="shared" ca="1" si="34"/>
        <v>0</v>
      </c>
      <c r="Z197" s="39">
        <f t="shared" ca="1" si="34"/>
        <v>0</v>
      </c>
      <c r="AA197" s="39">
        <f t="shared" ca="1" si="34"/>
        <v>0</v>
      </c>
      <c r="AB197" s="39">
        <f t="shared" ca="1" si="34"/>
        <v>0</v>
      </c>
      <c r="AC197" s="39">
        <f t="shared" ca="1" si="34"/>
        <v>0</v>
      </c>
      <c r="AD197" s="39">
        <f t="shared" ca="1" si="34"/>
        <v>0</v>
      </c>
      <c r="AE197" s="39">
        <f t="shared" ca="1" si="34"/>
        <v>0</v>
      </c>
      <c r="AF197" s="39">
        <f t="shared" ca="1" si="34"/>
        <v>0</v>
      </c>
      <c r="AG197" s="39">
        <f t="shared" ca="1" si="34"/>
        <v>0</v>
      </c>
      <c r="AH197" s="39">
        <f t="shared" ca="1" si="33"/>
        <v>0</v>
      </c>
      <c r="AI197" s="39">
        <f t="shared" ca="1" si="33"/>
        <v>0</v>
      </c>
      <c r="AJ197" s="39">
        <f t="shared" ca="1" si="33"/>
        <v>0</v>
      </c>
      <c r="AK197" s="39">
        <f t="shared" ca="1" si="33"/>
        <v>0</v>
      </c>
      <c r="AL197" s="39">
        <f t="shared" ca="1" si="33"/>
        <v>0</v>
      </c>
      <c r="AM197" s="39">
        <f t="shared" ca="1" si="33"/>
        <v>0</v>
      </c>
      <c r="AN197" s="39">
        <f t="shared" ca="1" si="33"/>
        <v>0</v>
      </c>
      <c r="AO197" s="39">
        <f t="shared" ca="1" si="33"/>
        <v>0</v>
      </c>
      <c r="AP197" s="39">
        <f t="shared" ca="1" si="33"/>
        <v>0</v>
      </c>
      <c r="AQ197" s="39">
        <f t="shared" ca="1" si="33"/>
        <v>0</v>
      </c>
      <c r="AR197" s="39">
        <f t="shared" ca="1" si="33"/>
        <v>0</v>
      </c>
      <c r="AS197" s="39">
        <f t="shared" ca="1" si="33"/>
        <v>0</v>
      </c>
      <c r="AT197" s="39">
        <f t="shared" ca="1" si="33"/>
        <v>0</v>
      </c>
      <c r="AU197" s="39">
        <f t="shared" ca="1" si="33"/>
        <v>0</v>
      </c>
      <c r="AV197" s="39">
        <f t="shared" ca="1" si="33"/>
        <v>0</v>
      </c>
      <c r="AW197" s="64" t="str">
        <f>IF(C197="","",IFERROR(COUNTIFS(LT!$E$7:$E$3006,Funcionários!$C197,LT!$M$7:$M$3006,Funcionários!AW$7)+$BA197,0))</f>
        <v/>
      </c>
      <c r="AX197" s="64" t="str">
        <f>IF(D197="","",IFERROR(COUNTIFS(LT!$E$7:$E$3006,Funcionários!$C197,LT!$M$7:$M$3006,Funcionários!AX$7)+$BA197,0))</f>
        <v/>
      </c>
      <c r="AY197" s="64" t="str">
        <f>IF(E197="","",IFERROR(COUNTIFS(LT!$E$7:$E$3006,Funcionários!$C197,LT!$M$7:$M$3006,Funcionários!AY$7)+$BA197,0))</f>
        <v/>
      </c>
      <c r="AZ197" s="64" t="str">
        <f>IF(F197="","",IFERROR(COUNTIFS(LT!$E$7:$E$3006,Funcionários!$C197,LT!$M$7:$M$3006,Funcionários!AZ$7)+$BA197,0))</f>
        <v/>
      </c>
      <c r="BA197" s="77">
        <v>8.1100000000001603E-4</v>
      </c>
    </row>
    <row r="198" spans="3:53" ht="35.1" customHeight="1" thickTop="1" thickBot="1" x14ac:dyDescent="0.3">
      <c r="C198" s="46"/>
      <c r="D198" s="46"/>
      <c r="E198" s="46"/>
      <c r="F198" s="120"/>
      <c r="G198" s="120"/>
      <c r="H198" s="120"/>
      <c r="I198" s="120"/>
      <c r="J198" s="120"/>
      <c r="K198" s="120"/>
      <c r="L198" s="120"/>
      <c r="M198" s="76">
        <f t="shared" si="25"/>
        <v>0</v>
      </c>
      <c r="N198" s="39">
        <v>195</v>
      </c>
      <c r="P198" s="39" t="str">
        <f>IF(C198=0,"",IF(AND(F198="Não",#REF!="Não"),5,IF(OR(F198="Não",#REF!="não"),6,7)))</f>
        <v/>
      </c>
      <c r="Q198" s="39">
        <f t="shared" ca="1" si="26"/>
        <v>0</v>
      </c>
      <c r="R198" s="39">
        <f t="shared" ca="1" si="34"/>
        <v>0</v>
      </c>
      <c r="S198" s="39">
        <f t="shared" ca="1" si="34"/>
        <v>0</v>
      </c>
      <c r="T198" s="39">
        <f t="shared" ca="1" si="34"/>
        <v>0</v>
      </c>
      <c r="U198" s="39">
        <f t="shared" ca="1" si="34"/>
        <v>0</v>
      </c>
      <c r="V198" s="39">
        <f t="shared" ca="1" si="34"/>
        <v>0</v>
      </c>
      <c r="W198" s="39">
        <f t="shared" ca="1" si="34"/>
        <v>0</v>
      </c>
      <c r="X198" s="39">
        <f t="shared" ca="1" si="34"/>
        <v>0</v>
      </c>
      <c r="Y198" s="39">
        <f t="shared" ca="1" si="34"/>
        <v>0</v>
      </c>
      <c r="Z198" s="39">
        <f t="shared" ca="1" si="34"/>
        <v>0</v>
      </c>
      <c r="AA198" s="39">
        <f t="shared" ca="1" si="34"/>
        <v>0</v>
      </c>
      <c r="AB198" s="39">
        <f t="shared" ca="1" si="34"/>
        <v>0</v>
      </c>
      <c r="AC198" s="39">
        <f t="shared" ca="1" si="34"/>
        <v>0</v>
      </c>
      <c r="AD198" s="39">
        <f t="shared" ca="1" si="34"/>
        <v>0</v>
      </c>
      <c r="AE198" s="39">
        <f t="shared" ca="1" si="34"/>
        <v>0</v>
      </c>
      <c r="AF198" s="39">
        <f t="shared" ca="1" si="34"/>
        <v>0</v>
      </c>
      <c r="AG198" s="39">
        <f t="shared" ca="1" si="34"/>
        <v>0</v>
      </c>
      <c r="AH198" s="39">
        <f t="shared" ca="1" si="33"/>
        <v>0</v>
      </c>
      <c r="AI198" s="39">
        <f t="shared" ca="1" si="33"/>
        <v>0</v>
      </c>
      <c r="AJ198" s="39">
        <f t="shared" ca="1" si="33"/>
        <v>0</v>
      </c>
      <c r="AK198" s="39">
        <f t="shared" ca="1" si="33"/>
        <v>0</v>
      </c>
      <c r="AL198" s="39">
        <f t="shared" ca="1" si="33"/>
        <v>0</v>
      </c>
      <c r="AM198" s="39">
        <f t="shared" ca="1" si="33"/>
        <v>0</v>
      </c>
      <c r="AN198" s="39">
        <f t="shared" ca="1" si="33"/>
        <v>0</v>
      </c>
      <c r="AO198" s="39">
        <f t="shared" ca="1" si="33"/>
        <v>0</v>
      </c>
      <c r="AP198" s="39">
        <f t="shared" ca="1" si="33"/>
        <v>0</v>
      </c>
      <c r="AQ198" s="39">
        <f t="shared" ca="1" si="33"/>
        <v>0</v>
      </c>
      <c r="AR198" s="39">
        <f t="shared" ca="1" si="33"/>
        <v>0</v>
      </c>
      <c r="AS198" s="39">
        <f t="shared" ca="1" si="33"/>
        <v>0</v>
      </c>
      <c r="AT198" s="39">
        <f t="shared" ca="1" si="33"/>
        <v>0</v>
      </c>
      <c r="AU198" s="39">
        <f t="shared" ca="1" si="33"/>
        <v>0</v>
      </c>
      <c r="AV198" s="39">
        <f t="shared" ca="1" si="33"/>
        <v>0</v>
      </c>
      <c r="AW198" s="64" t="str">
        <f>IF(C198="","",IFERROR(COUNTIFS(LT!$E$7:$E$3006,Funcionários!$C198,LT!$M$7:$M$3006,Funcionários!AW$7)+$BA198,0))</f>
        <v/>
      </c>
      <c r="AX198" s="64" t="str">
        <f>IF(D198="","",IFERROR(COUNTIFS(LT!$E$7:$E$3006,Funcionários!$C198,LT!$M$7:$M$3006,Funcionários!AX$7)+$BA198,0))</f>
        <v/>
      </c>
      <c r="AY198" s="64" t="str">
        <f>IF(E198="","",IFERROR(COUNTIFS(LT!$E$7:$E$3006,Funcionários!$C198,LT!$M$7:$M$3006,Funcionários!AY$7)+$BA198,0))</f>
        <v/>
      </c>
      <c r="AZ198" s="64" t="str">
        <f>IF(F198="","",IFERROR(COUNTIFS(LT!$E$7:$E$3006,Funcionários!$C198,LT!$M$7:$M$3006,Funcionários!AZ$7)+$BA198,0))</f>
        <v/>
      </c>
      <c r="BA198" s="77">
        <v>8.10000000000016E-4</v>
      </c>
    </row>
    <row r="199" spans="3:53" ht="35.1" customHeight="1" thickTop="1" thickBot="1" x14ac:dyDescent="0.3">
      <c r="C199" s="46"/>
      <c r="D199" s="46"/>
      <c r="E199" s="46"/>
      <c r="F199" s="120"/>
      <c r="G199" s="120"/>
      <c r="H199" s="120"/>
      <c r="I199" s="120"/>
      <c r="J199" s="120"/>
      <c r="K199" s="120"/>
      <c r="L199" s="120"/>
      <c r="M199" s="76">
        <f t="shared" si="25"/>
        <v>0</v>
      </c>
      <c r="N199" s="39">
        <v>196</v>
      </c>
      <c r="P199" s="39" t="str">
        <f>IF(C199=0,"",IF(AND(F199="Não",#REF!="Não"),5,IF(OR(F199="Não",#REF!="não"),6,7)))</f>
        <v/>
      </c>
      <c r="Q199" s="39">
        <f t="shared" ca="1" si="26"/>
        <v>0</v>
      </c>
      <c r="R199" s="39">
        <f t="shared" ca="1" si="34"/>
        <v>0</v>
      </c>
      <c r="S199" s="39">
        <f t="shared" ca="1" si="34"/>
        <v>0</v>
      </c>
      <c r="T199" s="39">
        <f t="shared" ca="1" si="34"/>
        <v>0</v>
      </c>
      <c r="U199" s="39">
        <f t="shared" ca="1" si="34"/>
        <v>0</v>
      </c>
      <c r="V199" s="39">
        <f t="shared" ca="1" si="34"/>
        <v>0</v>
      </c>
      <c r="W199" s="39">
        <f t="shared" ca="1" si="34"/>
        <v>0</v>
      </c>
      <c r="X199" s="39">
        <f t="shared" ca="1" si="34"/>
        <v>0</v>
      </c>
      <c r="Y199" s="39">
        <f t="shared" ca="1" si="34"/>
        <v>0</v>
      </c>
      <c r="Z199" s="39">
        <f t="shared" ca="1" si="34"/>
        <v>0</v>
      </c>
      <c r="AA199" s="39">
        <f t="shared" ca="1" si="34"/>
        <v>0</v>
      </c>
      <c r="AB199" s="39">
        <f t="shared" ca="1" si="34"/>
        <v>0</v>
      </c>
      <c r="AC199" s="39">
        <f t="shared" ca="1" si="34"/>
        <v>0</v>
      </c>
      <c r="AD199" s="39">
        <f t="shared" ca="1" si="34"/>
        <v>0</v>
      </c>
      <c r="AE199" s="39">
        <f t="shared" ca="1" si="34"/>
        <v>0</v>
      </c>
      <c r="AF199" s="39">
        <f t="shared" ca="1" si="34"/>
        <v>0</v>
      </c>
      <c r="AG199" s="39">
        <f t="shared" ca="1" si="34"/>
        <v>0</v>
      </c>
      <c r="AH199" s="39">
        <f t="shared" ca="1" si="33"/>
        <v>0</v>
      </c>
      <c r="AI199" s="39">
        <f t="shared" ca="1" si="33"/>
        <v>0</v>
      </c>
      <c r="AJ199" s="39">
        <f t="shared" ca="1" si="33"/>
        <v>0</v>
      </c>
      <c r="AK199" s="39">
        <f t="shared" ca="1" si="33"/>
        <v>0</v>
      </c>
      <c r="AL199" s="39">
        <f t="shared" ca="1" si="33"/>
        <v>0</v>
      </c>
      <c r="AM199" s="39">
        <f t="shared" ca="1" si="33"/>
        <v>0</v>
      </c>
      <c r="AN199" s="39">
        <f t="shared" ca="1" si="33"/>
        <v>0</v>
      </c>
      <c r="AO199" s="39">
        <f t="shared" ca="1" si="33"/>
        <v>0</v>
      </c>
      <c r="AP199" s="39">
        <f t="shared" ca="1" si="33"/>
        <v>0</v>
      </c>
      <c r="AQ199" s="39">
        <f t="shared" ca="1" si="33"/>
        <v>0</v>
      </c>
      <c r="AR199" s="39">
        <f t="shared" ca="1" si="33"/>
        <v>0</v>
      </c>
      <c r="AS199" s="39">
        <f t="shared" ca="1" si="33"/>
        <v>0</v>
      </c>
      <c r="AT199" s="39">
        <f t="shared" ca="1" si="33"/>
        <v>0</v>
      </c>
      <c r="AU199" s="39">
        <f t="shared" ca="1" si="33"/>
        <v>0</v>
      </c>
      <c r="AV199" s="39">
        <f t="shared" ca="1" si="33"/>
        <v>0</v>
      </c>
      <c r="AW199" s="64" t="str">
        <f>IF(C199="","",IFERROR(COUNTIFS(LT!$E$7:$E$3006,Funcionários!$C199,LT!$M$7:$M$3006,Funcionários!AW$7)+$BA199,0))</f>
        <v/>
      </c>
      <c r="AX199" s="64" t="str">
        <f>IF(D199="","",IFERROR(COUNTIFS(LT!$E$7:$E$3006,Funcionários!$C199,LT!$M$7:$M$3006,Funcionários!AX$7)+$BA199,0))</f>
        <v/>
      </c>
      <c r="AY199" s="64" t="str">
        <f>IF(E199="","",IFERROR(COUNTIFS(LT!$E$7:$E$3006,Funcionários!$C199,LT!$M$7:$M$3006,Funcionários!AY$7)+$BA199,0))</f>
        <v/>
      </c>
      <c r="AZ199" s="64" t="str">
        <f>IF(F199="","",IFERROR(COUNTIFS(LT!$E$7:$E$3006,Funcionários!$C199,LT!$M$7:$M$3006,Funcionários!AZ$7)+$BA199,0))</f>
        <v/>
      </c>
      <c r="BA199" s="77">
        <v>8.0900000000001598E-4</v>
      </c>
    </row>
    <row r="200" spans="3:53" ht="35.1" customHeight="1" thickTop="1" thickBot="1" x14ac:dyDescent="0.3">
      <c r="C200" s="46"/>
      <c r="D200" s="46"/>
      <c r="E200" s="46"/>
      <c r="F200" s="120"/>
      <c r="G200" s="120"/>
      <c r="H200" s="120"/>
      <c r="I200" s="120"/>
      <c r="J200" s="120"/>
      <c r="K200" s="120"/>
      <c r="L200" s="120"/>
      <c r="M200" s="76">
        <f t="shared" si="25"/>
        <v>0</v>
      </c>
      <c r="N200" s="39">
        <v>197</v>
      </c>
      <c r="P200" s="39" t="str">
        <f>IF(C200=0,"",IF(AND(F200="Não",#REF!="Não"),5,IF(OR(F200="Não",#REF!="não"),6,7)))</f>
        <v/>
      </c>
      <c r="Q200" s="39">
        <f t="shared" ca="1" si="26"/>
        <v>0</v>
      </c>
      <c r="R200" s="39">
        <f t="shared" ca="1" si="34"/>
        <v>0</v>
      </c>
      <c r="S200" s="39">
        <f t="shared" ca="1" si="34"/>
        <v>0</v>
      </c>
      <c r="T200" s="39">
        <f t="shared" ca="1" si="34"/>
        <v>0</v>
      </c>
      <c r="U200" s="39">
        <f t="shared" ca="1" si="34"/>
        <v>0</v>
      </c>
      <c r="V200" s="39">
        <f t="shared" ca="1" si="34"/>
        <v>0</v>
      </c>
      <c r="W200" s="39">
        <f t="shared" ca="1" si="34"/>
        <v>0</v>
      </c>
      <c r="X200" s="39">
        <f t="shared" ca="1" si="34"/>
        <v>0</v>
      </c>
      <c r="Y200" s="39">
        <f t="shared" ca="1" si="34"/>
        <v>0</v>
      </c>
      <c r="Z200" s="39">
        <f t="shared" ca="1" si="34"/>
        <v>0</v>
      </c>
      <c r="AA200" s="39">
        <f t="shared" ca="1" si="34"/>
        <v>0</v>
      </c>
      <c r="AB200" s="39">
        <f t="shared" ca="1" si="34"/>
        <v>0</v>
      </c>
      <c r="AC200" s="39">
        <f t="shared" ca="1" si="34"/>
        <v>0</v>
      </c>
      <c r="AD200" s="39">
        <f t="shared" ca="1" si="34"/>
        <v>0</v>
      </c>
      <c r="AE200" s="39">
        <f t="shared" ca="1" si="34"/>
        <v>0</v>
      </c>
      <c r="AF200" s="39">
        <f t="shared" ca="1" si="34"/>
        <v>0</v>
      </c>
      <c r="AG200" s="39">
        <f t="shared" ca="1" si="34"/>
        <v>0</v>
      </c>
      <c r="AH200" s="39">
        <f t="shared" ca="1" si="33"/>
        <v>0</v>
      </c>
      <c r="AI200" s="39">
        <f t="shared" ca="1" si="33"/>
        <v>0</v>
      </c>
      <c r="AJ200" s="39">
        <f t="shared" ca="1" si="33"/>
        <v>0</v>
      </c>
      <c r="AK200" s="39">
        <f t="shared" ca="1" si="33"/>
        <v>0</v>
      </c>
      <c r="AL200" s="39">
        <f t="shared" ca="1" si="33"/>
        <v>0</v>
      </c>
      <c r="AM200" s="39">
        <f t="shared" ca="1" si="33"/>
        <v>0</v>
      </c>
      <c r="AN200" s="39">
        <f t="shared" ca="1" si="33"/>
        <v>0</v>
      </c>
      <c r="AO200" s="39">
        <f t="shared" ca="1" si="33"/>
        <v>0</v>
      </c>
      <c r="AP200" s="39">
        <f t="shared" ca="1" si="33"/>
        <v>0</v>
      </c>
      <c r="AQ200" s="39">
        <f t="shared" ca="1" si="33"/>
        <v>0</v>
      </c>
      <c r="AR200" s="39">
        <f t="shared" ca="1" si="33"/>
        <v>0</v>
      </c>
      <c r="AS200" s="39">
        <f t="shared" ca="1" si="33"/>
        <v>0</v>
      </c>
      <c r="AT200" s="39">
        <f t="shared" ca="1" si="33"/>
        <v>0</v>
      </c>
      <c r="AU200" s="39">
        <f t="shared" ca="1" si="33"/>
        <v>0</v>
      </c>
      <c r="AV200" s="39">
        <f t="shared" ca="1" si="33"/>
        <v>0</v>
      </c>
      <c r="AW200" s="64" t="str">
        <f>IF(C200="","",IFERROR(COUNTIFS(LT!$E$7:$E$3006,Funcionários!$C200,LT!$M$7:$M$3006,Funcionários!AW$7)+$BA200,0))</f>
        <v/>
      </c>
      <c r="AX200" s="64" t="str">
        <f>IF(D200="","",IFERROR(COUNTIFS(LT!$E$7:$E$3006,Funcionários!$C200,LT!$M$7:$M$3006,Funcionários!AX$7)+$BA200,0))</f>
        <v/>
      </c>
      <c r="AY200" s="64" t="str">
        <f>IF(E200="","",IFERROR(COUNTIFS(LT!$E$7:$E$3006,Funcionários!$C200,LT!$M$7:$M$3006,Funcionários!AY$7)+$BA200,0))</f>
        <v/>
      </c>
      <c r="AZ200" s="64" t="str">
        <f>IF(F200="","",IFERROR(COUNTIFS(LT!$E$7:$E$3006,Funcionários!$C200,LT!$M$7:$M$3006,Funcionários!AZ$7)+$BA200,0))</f>
        <v/>
      </c>
      <c r="BA200" s="77">
        <v>8.0800000000001595E-4</v>
      </c>
    </row>
    <row r="201" spans="3:53" ht="35.1" customHeight="1" thickTop="1" thickBot="1" x14ac:dyDescent="0.3">
      <c r="C201" s="46"/>
      <c r="D201" s="46"/>
      <c r="E201" s="46"/>
      <c r="F201" s="120"/>
      <c r="G201" s="120"/>
      <c r="H201" s="120"/>
      <c r="I201" s="120"/>
      <c r="J201" s="120"/>
      <c r="K201" s="120"/>
      <c r="L201" s="120"/>
      <c r="M201" s="76">
        <f t="shared" ref="M201:M207" si="35">SUM(F201:L201)</f>
        <v>0</v>
      </c>
      <c r="N201" s="39">
        <v>198</v>
      </c>
      <c r="P201" s="39" t="str">
        <f>IF(C201=0,"",IF(AND(F201="Não",#REF!="Não"),5,IF(OR(F201="Não",#REF!="não"),6,7)))</f>
        <v/>
      </c>
      <c r="Q201" s="39">
        <f t="shared" ref="Q201:Q207" ca="1" si="36">SUM(R201:AV201)</f>
        <v>0</v>
      </c>
      <c r="R201" s="39">
        <f t="shared" ca="1" si="34"/>
        <v>0</v>
      </c>
      <c r="S201" s="39">
        <f t="shared" ca="1" si="34"/>
        <v>0</v>
      </c>
      <c r="T201" s="39">
        <f t="shared" ca="1" si="34"/>
        <v>0</v>
      </c>
      <c r="U201" s="39">
        <f t="shared" ca="1" si="34"/>
        <v>0</v>
      </c>
      <c r="V201" s="39">
        <f t="shared" ca="1" si="34"/>
        <v>0</v>
      </c>
      <c r="W201" s="39">
        <f t="shared" ca="1" si="34"/>
        <v>0</v>
      </c>
      <c r="X201" s="39">
        <f t="shared" ca="1" si="34"/>
        <v>0</v>
      </c>
      <c r="Y201" s="39">
        <f t="shared" ca="1" si="34"/>
        <v>0</v>
      </c>
      <c r="Z201" s="39">
        <f t="shared" ca="1" si="34"/>
        <v>0</v>
      </c>
      <c r="AA201" s="39">
        <f t="shared" ca="1" si="34"/>
        <v>0</v>
      </c>
      <c r="AB201" s="39">
        <f t="shared" ca="1" si="34"/>
        <v>0</v>
      </c>
      <c r="AC201" s="39">
        <f t="shared" ca="1" si="34"/>
        <v>0</v>
      </c>
      <c r="AD201" s="39">
        <f t="shared" ca="1" si="34"/>
        <v>0</v>
      </c>
      <c r="AE201" s="39">
        <f t="shared" ca="1" si="34"/>
        <v>0</v>
      </c>
      <c r="AF201" s="39">
        <f t="shared" ca="1" si="34"/>
        <v>0</v>
      </c>
      <c r="AG201" s="39">
        <f t="shared" ref="AG201:AV207" ca="1" si="37">IF(ISERR(AG$5),0,IFERROR(HLOOKUP(AG$7,$F$4:$L$207,$N201,FALSE),0))</f>
        <v>0</v>
      </c>
      <c r="AH201" s="39">
        <f t="shared" ca="1" si="37"/>
        <v>0</v>
      </c>
      <c r="AI201" s="39">
        <f t="shared" ca="1" si="37"/>
        <v>0</v>
      </c>
      <c r="AJ201" s="39">
        <f t="shared" ca="1" si="37"/>
        <v>0</v>
      </c>
      <c r="AK201" s="39">
        <f t="shared" ca="1" si="37"/>
        <v>0</v>
      </c>
      <c r="AL201" s="39">
        <f t="shared" ca="1" si="37"/>
        <v>0</v>
      </c>
      <c r="AM201" s="39">
        <f t="shared" ca="1" si="37"/>
        <v>0</v>
      </c>
      <c r="AN201" s="39">
        <f t="shared" ca="1" si="37"/>
        <v>0</v>
      </c>
      <c r="AO201" s="39">
        <f t="shared" ca="1" si="37"/>
        <v>0</v>
      </c>
      <c r="AP201" s="39">
        <f t="shared" ca="1" si="37"/>
        <v>0</v>
      </c>
      <c r="AQ201" s="39">
        <f t="shared" ca="1" si="37"/>
        <v>0</v>
      </c>
      <c r="AR201" s="39">
        <f t="shared" ca="1" si="37"/>
        <v>0</v>
      </c>
      <c r="AS201" s="39">
        <f t="shared" ca="1" si="37"/>
        <v>0</v>
      </c>
      <c r="AT201" s="39">
        <f t="shared" ca="1" si="37"/>
        <v>0</v>
      </c>
      <c r="AU201" s="39">
        <f t="shared" ca="1" si="37"/>
        <v>0</v>
      </c>
      <c r="AV201" s="39">
        <f t="shared" ca="1" si="37"/>
        <v>0</v>
      </c>
      <c r="AW201" s="64" t="str">
        <f>IF(C201="","",IFERROR(COUNTIFS(LT!$E$7:$E$3006,Funcionários!$C201,LT!$M$7:$M$3006,Funcionários!AW$7)+$BA201,0))</f>
        <v/>
      </c>
      <c r="AX201" s="64" t="str">
        <f>IF(D201="","",IFERROR(COUNTIFS(LT!$E$7:$E$3006,Funcionários!$C201,LT!$M$7:$M$3006,Funcionários!AX$7)+$BA201,0))</f>
        <v/>
      </c>
      <c r="AY201" s="64" t="str">
        <f>IF(E201="","",IFERROR(COUNTIFS(LT!$E$7:$E$3006,Funcionários!$C201,LT!$M$7:$M$3006,Funcionários!AY$7)+$BA201,0))</f>
        <v/>
      </c>
      <c r="AZ201" s="64" t="str">
        <f>IF(F201="","",IFERROR(COUNTIFS(LT!$E$7:$E$3006,Funcionários!$C201,LT!$M$7:$M$3006,Funcionários!AZ$7)+$BA201,0))</f>
        <v/>
      </c>
      <c r="BA201" s="77">
        <v>8.0700000000001604E-4</v>
      </c>
    </row>
    <row r="202" spans="3:53" ht="35.1" customHeight="1" thickTop="1" thickBot="1" x14ac:dyDescent="0.3">
      <c r="C202" s="46"/>
      <c r="D202" s="46"/>
      <c r="E202" s="46"/>
      <c r="F202" s="120"/>
      <c r="G202" s="120"/>
      <c r="H202" s="120"/>
      <c r="I202" s="120"/>
      <c r="J202" s="120"/>
      <c r="K202" s="120"/>
      <c r="L202" s="120"/>
      <c r="M202" s="76">
        <f t="shared" si="35"/>
        <v>0</v>
      </c>
      <c r="N202" s="39">
        <v>199</v>
      </c>
      <c r="P202" s="39" t="str">
        <f>IF(C202=0,"",IF(AND(F202="Não",#REF!="Não"),5,IF(OR(F202="Não",#REF!="não"),6,7)))</f>
        <v/>
      </c>
      <c r="Q202" s="39">
        <f t="shared" ca="1" si="36"/>
        <v>0</v>
      </c>
      <c r="R202" s="39">
        <f t="shared" ref="R202:AG207" ca="1" si="38">IF(ISERR(R$5),0,IFERROR(HLOOKUP(R$7,$F$4:$L$207,$N202,FALSE),0))</f>
        <v>0</v>
      </c>
      <c r="S202" s="39">
        <f t="shared" ca="1" si="38"/>
        <v>0</v>
      </c>
      <c r="T202" s="39">
        <f t="shared" ca="1" si="38"/>
        <v>0</v>
      </c>
      <c r="U202" s="39">
        <f t="shared" ca="1" si="38"/>
        <v>0</v>
      </c>
      <c r="V202" s="39">
        <f t="shared" ca="1" si="38"/>
        <v>0</v>
      </c>
      <c r="W202" s="39">
        <f t="shared" ca="1" si="38"/>
        <v>0</v>
      </c>
      <c r="X202" s="39">
        <f t="shared" ca="1" si="38"/>
        <v>0</v>
      </c>
      <c r="Y202" s="39">
        <f t="shared" ca="1" si="38"/>
        <v>0</v>
      </c>
      <c r="Z202" s="39">
        <f t="shared" ca="1" si="38"/>
        <v>0</v>
      </c>
      <c r="AA202" s="39">
        <f t="shared" ca="1" si="38"/>
        <v>0</v>
      </c>
      <c r="AB202" s="39">
        <f t="shared" ca="1" si="38"/>
        <v>0</v>
      </c>
      <c r="AC202" s="39">
        <f t="shared" ca="1" si="38"/>
        <v>0</v>
      </c>
      <c r="AD202" s="39">
        <f t="shared" ca="1" si="38"/>
        <v>0</v>
      </c>
      <c r="AE202" s="39">
        <f t="shared" ca="1" si="38"/>
        <v>0</v>
      </c>
      <c r="AF202" s="39">
        <f t="shared" ca="1" si="38"/>
        <v>0</v>
      </c>
      <c r="AG202" s="39">
        <f t="shared" ca="1" si="38"/>
        <v>0</v>
      </c>
      <c r="AH202" s="39">
        <f t="shared" ca="1" si="37"/>
        <v>0</v>
      </c>
      <c r="AI202" s="39">
        <f t="shared" ca="1" si="37"/>
        <v>0</v>
      </c>
      <c r="AJ202" s="39">
        <f t="shared" ca="1" si="37"/>
        <v>0</v>
      </c>
      <c r="AK202" s="39">
        <f t="shared" ca="1" si="37"/>
        <v>0</v>
      </c>
      <c r="AL202" s="39">
        <f t="shared" ca="1" si="37"/>
        <v>0</v>
      </c>
      <c r="AM202" s="39">
        <f t="shared" ca="1" si="37"/>
        <v>0</v>
      </c>
      <c r="AN202" s="39">
        <f t="shared" ca="1" si="37"/>
        <v>0</v>
      </c>
      <c r="AO202" s="39">
        <f t="shared" ca="1" si="37"/>
        <v>0</v>
      </c>
      <c r="AP202" s="39">
        <f t="shared" ca="1" si="37"/>
        <v>0</v>
      </c>
      <c r="AQ202" s="39">
        <f t="shared" ca="1" si="37"/>
        <v>0</v>
      </c>
      <c r="AR202" s="39">
        <f t="shared" ca="1" si="37"/>
        <v>0</v>
      </c>
      <c r="AS202" s="39">
        <f t="shared" ca="1" si="37"/>
        <v>0</v>
      </c>
      <c r="AT202" s="39">
        <f t="shared" ca="1" si="37"/>
        <v>0</v>
      </c>
      <c r="AU202" s="39">
        <f t="shared" ca="1" si="37"/>
        <v>0</v>
      </c>
      <c r="AV202" s="39">
        <f t="shared" ca="1" si="37"/>
        <v>0</v>
      </c>
      <c r="AW202" s="64" t="str">
        <f>IF(C202="","",IFERROR(COUNTIFS(LT!$E$7:$E$3006,Funcionários!$C202,LT!$M$7:$M$3006,Funcionários!AW$7)+$BA202,0))</f>
        <v/>
      </c>
      <c r="AX202" s="64" t="str">
        <f>IF(D202="","",IFERROR(COUNTIFS(LT!$E$7:$E$3006,Funcionários!$C202,LT!$M$7:$M$3006,Funcionários!AX$7)+$BA202,0))</f>
        <v/>
      </c>
      <c r="AY202" s="64" t="str">
        <f>IF(E202="","",IFERROR(COUNTIFS(LT!$E$7:$E$3006,Funcionários!$C202,LT!$M$7:$M$3006,Funcionários!AY$7)+$BA202,0))</f>
        <v/>
      </c>
      <c r="AZ202" s="64" t="str">
        <f>IF(F202="","",IFERROR(COUNTIFS(LT!$E$7:$E$3006,Funcionários!$C202,LT!$M$7:$M$3006,Funcionários!AZ$7)+$BA202,0))</f>
        <v/>
      </c>
      <c r="BA202" s="77">
        <v>8.0600000000001601E-4</v>
      </c>
    </row>
    <row r="203" spans="3:53" ht="35.1" customHeight="1" thickTop="1" thickBot="1" x14ac:dyDescent="0.3">
      <c r="C203" s="46"/>
      <c r="D203" s="46"/>
      <c r="E203" s="46"/>
      <c r="F203" s="120"/>
      <c r="G203" s="120"/>
      <c r="H203" s="120"/>
      <c r="I203" s="120"/>
      <c r="J203" s="120"/>
      <c r="K203" s="120"/>
      <c r="L203" s="120"/>
      <c r="M203" s="76">
        <f t="shared" si="35"/>
        <v>0</v>
      </c>
      <c r="N203" s="39">
        <v>200</v>
      </c>
      <c r="P203" s="39" t="str">
        <f>IF(C203=0,"",IF(AND(F203="Não",#REF!="Não"),5,IF(OR(F203="Não",#REF!="não"),6,7)))</f>
        <v/>
      </c>
      <c r="Q203" s="39">
        <f t="shared" ca="1" si="36"/>
        <v>0</v>
      </c>
      <c r="R203" s="39">
        <f t="shared" ca="1" si="38"/>
        <v>0</v>
      </c>
      <c r="S203" s="39">
        <f t="shared" ca="1" si="38"/>
        <v>0</v>
      </c>
      <c r="T203" s="39">
        <f t="shared" ca="1" si="38"/>
        <v>0</v>
      </c>
      <c r="U203" s="39">
        <f t="shared" ca="1" si="38"/>
        <v>0</v>
      </c>
      <c r="V203" s="39">
        <f t="shared" ca="1" si="38"/>
        <v>0</v>
      </c>
      <c r="W203" s="39">
        <f t="shared" ca="1" si="38"/>
        <v>0</v>
      </c>
      <c r="X203" s="39">
        <f t="shared" ca="1" si="38"/>
        <v>0</v>
      </c>
      <c r="Y203" s="39">
        <f t="shared" ca="1" si="38"/>
        <v>0</v>
      </c>
      <c r="Z203" s="39">
        <f t="shared" ca="1" si="38"/>
        <v>0</v>
      </c>
      <c r="AA203" s="39">
        <f t="shared" ca="1" si="38"/>
        <v>0</v>
      </c>
      <c r="AB203" s="39">
        <f t="shared" ca="1" si="38"/>
        <v>0</v>
      </c>
      <c r="AC203" s="39">
        <f t="shared" ca="1" si="38"/>
        <v>0</v>
      </c>
      <c r="AD203" s="39">
        <f t="shared" ca="1" si="38"/>
        <v>0</v>
      </c>
      <c r="AE203" s="39">
        <f t="shared" ca="1" si="38"/>
        <v>0</v>
      </c>
      <c r="AF203" s="39">
        <f t="shared" ca="1" si="38"/>
        <v>0</v>
      </c>
      <c r="AG203" s="39">
        <f t="shared" ca="1" si="38"/>
        <v>0</v>
      </c>
      <c r="AH203" s="39">
        <f t="shared" ca="1" si="37"/>
        <v>0</v>
      </c>
      <c r="AI203" s="39">
        <f t="shared" ca="1" si="37"/>
        <v>0</v>
      </c>
      <c r="AJ203" s="39">
        <f t="shared" ca="1" si="37"/>
        <v>0</v>
      </c>
      <c r="AK203" s="39">
        <f t="shared" ca="1" si="37"/>
        <v>0</v>
      </c>
      <c r="AL203" s="39">
        <f t="shared" ca="1" si="37"/>
        <v>0</v>
      </c>
      <c r="AM203" s="39">
        <f t="shared" ca="1" si="37"/>
        <v>0</v>
      </c>
      <c r="AN203" s="39">
        <f t="shared" ca="1" si="37"/>
        <v>0</v>
      </c>
      <c r="AO203" s="39">
        <f t="shared" ca="1" si="37"/>
        <v>0</v>
      </c>
      <c r="AP203" s="39">
        <f t="shared" ca="1" si="37"/>
        <v>0</v>
      </c>
      <c r="AQ203" s="39">
        <f t="shared" ca="1" si="37"/>
        <v>0</v>
      </c>
      <c r="AR203" s="39">
        <f t="shared" ca="1" si="37"/>
        <v>0</v>
      </c>
      <c r="AS203" s="39">
        <f t="shared" ca="1" si="37"/>
        <v>0</v>
      </c>
      <c r="AT203" s="39">
        <f t="shared" ca="1" si="37"/>
        <v>0</v>
      </c>
      <c r="AU203" s="39">
        <f t="shared" ca="1" si="37"/>
        <v>0</v>
      </c>
      <c r="AV203" s="39">
        <f t="shared" ca="1" si="37"/>
        <v>0</v>
      </c>
      <c r="AW203" s="64" t="str">
        <f>IF(C203="","",IFERROR(COUNTIFS(LT!$E$7:$E$3006,Funcionários!$C203,LT!$M$7:$M$3006,Funcionários!AW$7)+$BA203,0))</f>
        <v/>
      </c>
      <c r="AX203" s="64" t="str">
        <f>IF(D203="","",IFERROR(COUNTIFS(LT!$E$7:$E$3006,Funcionários!$C203,LT!$M$7:$M$3006,Funcionários!AX$7)+$BA203,0))</f>
        <v/>
      </c>
      <c r="AY203" s="64" t="str">
        <f>IF(E203="","",IFERROR(COUNTIFS(LT!$E$7:$E$3006,Funcionários!$C203,LT!$M$7:$M$3006,Funcionários!AY$7)+$BA203,0))</f>
        <v/>
      </c>
      <c r="AZ203" s="64" t="str">
        <f>IF(F203="","",IFERROR(COUNTIFS(LT!$E$7:$E$3006,Funcionários!$C203,LT!$M$7:$M$3006,Funcionários!AZ$7)+$BA203,0))</f>
        <v/>
      </c>
      <c r="BA203" s="77">
        <v>8.0500000000001599E-4</v>
      </c>
    </row>
    <row r="204" spans="3:53" ht="35.1" customHeight="1" thickTop="1" thickBot="1" x14ac:dyDescent="0.3">
      <c r="C204" s="46"/>
      <c r="D204" s="46"/>
      <c r="E204" s="46"/>
      <c r="F204" s="120"/>
      <c r="G204" s="120"/>
      <c r="H204" s="120"/>
      <c r="I204" s="120"/>
      <c r="J204" s="120"/>
      <c r="K204" s="120"/>
      <c r="L204" s="120"/>
      <c r="M204" s="76">
        <f t="shared" si="35"/>
        <v>0</v>
      </c>
      <c r="N204" s="39">
        <v>201</v>
      </c>
      <c r="P204" s="39" t="str">
        <f>IF(C204=0,"",IF(AND(F204="Não",#REF!="Não"),5,IF(OR(F204="Não",#REF!="não"),6,7)))</f>
        <v/>
      </c>
      <c r="Q204" s="39">
        <f t="shared" ca="1" si="36"/>
        <v>0</v>
      </c>
      <c r="R204" s="39">
        <f t="shared" ca="1" si="38"/>
        <v>0</v>
      </c>
      <c r="S204" s="39">
        <f t="shared" ca="1" si="38"/>
        <v>0</v>
      </c>
      <c r="T204" s="39">
        <f t="shared" ca="1" si="38"/>
        <v>0</v>
      </c>
      <c r="U204" s="39">
        <f t="shared" ca="1" si="38"/>
        <v>0</v>
      </c>
      <c r="V204" s="39">
        <f t="shared" ca="1" si="38"/>
        <v>0</v>
      </c>
      <c r="W204" s="39">
        <f t="shared" ca="1" si="38"/>
        <v>0</v>
      </c>
      <c r="X204" s="39">
        <f t="shared" ca="1" si="38"/>
        <v>0</v>
      </c>
      <c r="Y204" s="39">
        <f t="shared" ca="1" si="38"/>
        <v>0</v>
      </c>
      <c r="Z204" s="39">
        <f t="shared" ca="1" si="38"/>
        <v>0</v>
      </c>
      <c r="AA204" s="39">
        <f t="shared" ca="1" si="38"/>
        <v>0</v>
      </c>
      <c r="AB204" s="39">
        <f t="shared" ca="1" si="38"/>
        <v>0</v>
      </c>
      <c r="AC204" s="39">
        <f t="shared" ca="1" si="38"/>
        <v>0</v>
      </c>
      <c r="AD204" s="39">
        <f t="shared" ca="1" si="38"/>
        <v>0</v>
      </c>
      <c r="AE204" s="39">
        <f t="shared" ca="1" si="38"/>
        <v>0</v>
      </c>
      <c r="AF204" s="39">
        <f t="shared" ca="1" si="38"/>
        <v>0</v>
      </c>
      <c r="AG204" s="39">
        <f t="shared" ca="1" si="38"/>
        <v>0</v>
      </c>
      <c r="AH204" s="39">
        <f t="shared" ca="1" si="37"/>
        <v>0</v>
      </c>
      <c r="AI204" s="39">
        <f t="shared" ca="1" si="37"/>
        <v>0</v>
      </c>
      <c r="AJ204" s="39">
        <f t="shared" ca="1" si="37"/>
        <v>0</v>
      </c>
      <c r="AK204" s="39">
        <f t="shared" ca="1" si="37"/>
        <v>0</v>
      </c>
      <c r="AL204" s="39">
        <f t="shared" ca="1" si="37"/>
        <v>0</v>
      </c>
      <c r="AM204" s="39">
        <f t="shared" ca="1" si="37"/>
        <v>0</v>
      </c>
      <c r="AN204" s="39">
        <f t="shared" ca="1" si="37"/>
        <v>0</v>
      </c>
      <c r="AO204" s="39">
        <f t="shared" ca="1" si="37"/>
        <v>0</v>
      </c>
      <c r="AP204" s="39">
        <f t="shared" ca="1" si="37"/>
        <v>0</v>
      </c>
      <c r="AQ204" s="39">
        <f t="shared" ca="1" si="37"/>
        <v>0</v>
      </c>
      <c r="AR204" s="39">
        <f t="shared" ca="1" si="37"/>
        <v>0</v>
      </c>
      <c r="AS204" s="39">
        <f t="shared" ca="1" si="37"/>
        <v>0</v>
      </c>
      <c r="AT204" s="39">
        <f t="shared" ca="1" si="37"/>
        <v>0</v>
      </c>
      <c r="AU204" s="39">
        <f t="shared" ca="1" si="37"/>
        <v>0</v>
      </c>
      <c r="AV204" s="39">
        <f t="shared" ca="1" si="37"/>
        <v>0</v>
      </c>
      <c r="AW204" s="64" t="str">
        <f>IF(C204="","",IFERROR(COUNTIFS(LT!$E$7:$E$3006,Funcionários!$C204,LT!$M$7:$M$3006,Funcionários!AW$7)+$BA204,0))</f>
        <v/>
      </c>
      <c r="AX204" s="64" t="str">
        <f>IF(D204="","",IFERROR(COUNTIFS(LT!$E$7:$E$3006,Funcionários!$C204,LT!$M$7:$M$3006,Funcionários!AX$7)+$BA204,0))</f>
        <v/>
      </c>
      <c r="AY204" s="64" t="str">
        <f>IF(E204="","",IFERROR(COUNTIFS(LT!$E$7:$E$3006,Funcionários!$C204,LT!$M$7:$M$3006,Funcionários!AY$7)+$BA204,0))</f>
        <v/>
      </c>
      <c r="AZ204" s="64" t="str">
        <f>IF(F204="","",IFERROR(COUNTIFS(LT!$E$7:$E$3006,Funcionários!$C204,LT!$M$7:$M$3006,Funcionários!AZ$7)+$BA204,0))</f>
        <v/>
      </c>
      <c r="BA204" s="77">
        <v>8.0400000000001596E-4</v>
      </c>
    </row>
    <row r="205" spans="3:53" ht="35.1" customHeight="1" thickTop="1" thickBot="1" x14ac:dyDescent="0.3">
      <c r="C205" s="46"/>
      <c r="D205" s="46"/>
      <c r="E205" s="46"/>
      <c r="F205" s="120"/>
      <c r="G205" s="120"/>
      <c r="H205" s="120"/>
      <c r="I205" s="120"/>
      <c r="J205" s="120"/>
      <c r="K205" s="120"/>
      <c r="L205" s="120"/>
      <c r="M205" s="76">
        <f t="shared" si="35"/>
        <v>0</v>
      </c>
      <c r="N205" s="39">
        <v>202</v>
      </c>
      <c r="P205" s="39" t="str">
        <f>IF(C205=0,"",IF(AND(F205="Não",#REF!="Não"),5,IF(OR(F205="Não",#REF!="não"),6,7)))</f>
        <v/>
      </c>
      <c r="Q205" s="39">
        <f t="shared" ca="1" si="36"/>
        <v>0</v>
      </c>
      <c r="R205" s="39">
        <f t="shared" ca="1" si="38"/>
        <v>0</v>
      </c>
      <c r="S205" s="39">
        <f t="shared" ca="1" si="38"/>
        <v>0</v>
      </c>
      <c r="T205" s="39">
        <f t="shared" ca="1" si="38"/>
        <v>0</v>
      </c>
      <c r="U205" s="39">
        <f t="shared" ca="1" si="38"/>
        <v>0</v>
      </c>
      <c r="V205" s="39">
        <f t="shared" ca="1" si="38"/>
        <v>0</v>
      </c>
      <c r="W205" s="39">
        <f t="shared" ca="1" si="38"/>
        <v>0</v>
      </c>
      <c r="X205" s="39">
        <f t="shared" ca="1" si="38"/>
        <v>0</v>
      </c>
      <c r="Y205" s="39">
        <f t="shared" ca="1" si="38"/>
        <v>0</v>
      </c>
      <c r="Z205" s="39">
        <f t="shared" ca="1" si="38"/>
        <v>0</v>
      </c>
      <c r="AA205" s="39">
        <f t="shared" ca="1" si="38"/>
        <v>0</v>
      </c>
      <c r="AB205" s="39">
        <f t="shared" ca="1" si="38"/>
        <v>0</v>
      </c>
      <c r="AC205" s="39">
        <f t="shared" ca="1" si="38"/>
        <v>0</v>
      </c>
      <c r="AD205" s="39">
        <f t="shared" ca="1" si="38"/>
        <v>0</v>
      </c>
      <c r="AE205" s="39">
        <f t="shared" ca="1" si="38"/>
        <v>0</v>
      </c>
      <c r="AF205" s="39">
        <f t="shared" ca="1" si="38"/>
        <v>0</v>
      </c>
      <c r="AG205" s="39">
        <f t="shared" ca="1" si="38"/>
        <v>0</v>
      </c>
      <c r="AH205" s="39">
        <f t="shared" ca="1" si="37"/>
        <v>0</v>
      </c>
      <c r="AI205" s="39">
        <f t="shared" ca="1" si="37"/>
        <v>0</v>
      </c>
      <c r="AJ205" s="39">
        <f t="shared" ca="1" si="37"/>
        <v>0</v>
      </c>
      <c r="AK205" s="39">
        <f t="shared" ca="1" si="37"/>
        <v>0</v>
      </c>
      <c r="AL205" s="39">
        <f t="shared" ca="1" si="37"/>
        <v>0</v>
      </c>
      <c r="AM205" s="39">
        <f t="shared" ca="1" si="37"/>
        <v>0</v>
      </c>
      <c r="AN205" s="39">
        <f t="shared" ca="1" si="37"/>
        <v>0</v>
      </c>
      <c r="AO205" s="39">
        <f t="shared" ca="1" si="37"/>
        <v>0</v>
      </c>
      <c r="AP205" s="39">
        <f t="shared" ca="1" si="37"/>
        <v>0</v>
      </c>
      <c r="AQ205" s="39">
        <f t="shared" ca="1" si="37"/>
        <v>0</v>
      </c>
      <c r="AR205" s="39">
        <f t="shared" ca="1" si="37"/>
        <v>0</v>
      </c>
      <c r="AS205" s="39">
        <f t="shared" ca="1" si="37"/>
        <v>0</v>
      </c>
      <c r="AT205" s="39">
        <f t="shared" ca="1" si="37"/>
        <v>0</v>
      </c>
      <c r="AU205" s="39">
        <f t="shared" ca="1" si="37"/>
        <v>0</v>
      </c>
      <c r="AV205" s="39">
        <f t="shared" ca="1" si="37"/>
        <v>0</v>
      </c>
      <c r="AW205" s="64" t="str">
        <f>IF(C205="","",IFERROR(COUNTIFS(LT!$E$7:$E$3006,Funcionários!$C205,LT!$M$7:$M$3006,Funcionários!AW$7)+$BA205,0))</f>
        <v/>
      </c>
      <c r="AX205" s="64" t="str">
        <f>IF(D205="","",IFERROR(COUNTIFS(LT!$E$7:$E$3006,Funcionários!$C205,LT!$M$7:$M$3006,Funcionários!AX$7)+$BA205,0))</f>
        <v/>
      </c>
      <c r="AY205" s="64" t="str">
        <f>IF(E205="","",IFERROR(COUNTIFS(LT!$E$7:$E$3006,Funcionários!$C205,LT!$M$7:$M$3006,Funcionários!AY$7)+$BA205,0))</f>
        <v/>
      </c>
      <c r="AZ205" s="64" t="str">
        <f>IF(F205="","",IFERROR(COUNTIFS(LT!$E$7:$E$3006,Funcionários!$C205,LT!$M$7:$M$3006,Funcionários!AZ$7)+$BA205,0))</f>
        <v/>
      </c>
      <c r="BA205" s="77">
        <v>8.0300000000001702E-4</v>
      </c>
    </row>
    <row r="206" spans="3:53" ht="35.1" customHeight="1" thickTop="1" thickBot="1" x14ac:dyDescent="0.3">
      <c r="C206" s="46"/>
      <c r="D206" s="46"/>
      <c r="E206" s="46"/>
      <c r="F206" s="120"/>
      <c r="G206" s="120"/>
      <c r="H206" s="120"/>
      <c r="I206" s="120"/>
      <c r="J206" s="120"/>
      <c r="K206" s="120"/>
      <c r="L206" s="120"/>
      <c r="M206" s="76">
        <f t="shared" si="35"/>
        <v>0</v>
      </c>
      <c r="N206" s="39">
        <v>203</v>
      </c>
      <c r="P206" s="39" t="str">
        <f>IF(C206=0,"",IF(AND(F206="Não",#REF!="Não"),5,IF(OR(F206="Não",#REF!="não"),6,7)))</f>
        <v/>
      </c>
      <c r="Q206" s="39">
        <f t="shared" ca="1" si="36"/>
        <v>0</v>
      </c>
      <c r="R206" s="39">
        <f t="shared" ca="1" si="38"/>
        <v>0</v>
      </c>
      <c r="S206" s="39">
        <f t="shared" ca="1" si="38"/>
        <v>0</v>
      </c>
      <c r="T206" s="39">
        <f t="shared" ca="1" si="38"/>
        <v>0</v>
      </c>
      <c r="U206" s="39">
        <f t="shared" ca="1" si="38"/>
        <v>0</v>
      </c>
      <c r="V206" s="39">
        <f t="shared" ca="1" si="38"/>
        <v>0</v>
      </c>
      <c r="W206" s="39">
        <f t="shared" ca="1" si="38"/>
        <v>0</v>
      </c>
      <c r="X206" s="39">
        <f t="shared" ca="1" si="38"/>
        <v>0</v>
      </c>
      <c r="Y206" s="39">
        <f t="shared" ca="1" si="38"/>
        <v>0</v>
      </c>
      <c r="Z206" s="39">
        <f t="shared" ca="1" si="38"/>
        <v>0</v>
      </c>
      <c r="AA206" s="39">
        <f t="shared" ca="1" si="38"/>
        <v>0</v>
      </c>
      <c r="AB206" s="39">
        <f t="shared" ca="1" si="38"/>
        <v>0</v>
      </c>
      <c r="AC206" s="39">
        <f t="shared" ca="1" si="38"/>
        <v>0</v>
      </c>
      <c r="AD206" s="39">
        <f t="shared" ca="1" si="38"/>
        <v>0</v>
      </c>
      <c r="AE206" s="39">
        <f t="shared" ca="1" si="38"/>
        <v>0</v>
      </c>
      <c r="AF206" s="39">
        <f t="shared" ca="1" si="38"/>
        <v>0</v>
      </c>
      <c r="AG206" s="39">
        <f t="shared" ca="1" si="38"/>
        <v>0</v>
      </c>
      <c r="AH206" s="39">
        <f t="shared" ca="1" si="37"/>
        <v>0</v>
      </c>
      <c r="AI206" s="39">
        <f t="shared" ca="1" si="37"/>
        <v>0</v>
      </c>
      <c r="AJ206" s="39">
        <f t="shared" ca="1" si="37"/>
        <v>0</v>
      </c>
      <c r="AK206" s="39">
        <f t="shared" ca="1" si="37"/>
        <v>0</v>
      </c>
      <c r="AL206" s="39">
        <f t="shared" ca="1" si="37"/>
        <v>0</v>
      </c>
      <c r="AM206" s="39">
        <f t="shared" ca="1" si="37"/>
        <v>0</v>
      </c>
      <c r="AN206" s="39">
        <f t="shared" ca="1" si="37"/>
        <v>0</v>
      </c>
      <c r="AO206" s="39">
        <f t="shared" ca="1" si="37"/>
        <v>0</v>
      </c>
      <c r="AP206" s="39">
        <f t="shared" ca="1" si="37"/>
        <v>0</v>
      </c>
      <c r="AQ206" s="39">
        <f t="shared" ca="1" si="37"/>
        <v>0</v>
      </c>
      <c r="AR206" s="39">
        <f t="shared" ca="1" si="37"/>
        <v>0</v>
      </c>
      <c r="AS206" s="39">
        <f t="shared" ca="1" si="37"/>
        <v>0</v>
      </c>
      <c r="AT206" s="39">
        <f t="shared" ca="1" si="37"/>
        <v>0</v>
      </c>
      <c r="AU206" s="39">
        <f t="shared" ca="1" si="37"/>
        <v>0</v>
      </c>
      <c r="AV206" s="39">
        <f t="shared" ca="1" si="37"/>
        <v>0</v>
      </c>
      <c r="AW206" s="64" t="str">
        <f>IF(C206="","",IFERROR(COUNTIFS(LT!$E$7:$E$3006,Funcionários!$C206,LT!$M$7:$M$3006,Funcionários!AW$7)+$BA206,0))</f>
        <v/>
      </c>
      <c r="AX206" s="64" t="str">
        <f>IF(D206="","",IFERROR(COUNTIFS(LT!$E$7:$E$3006,Funcionários!$C206,LT!$M$7:$M$3006,Funcionários!AX$7)+$BA206,0))</f>
        <v/>
      </c>
      <c r="AY206" s="64" t="str">
        <f>IF(E206="","",IFERROR(COUNTIFS(LT!$E$7:$E$3006,Funcionários!$C206,LT!$M$7:$M$3006,Funcionários!AY$7)+$BA206,0))</f>
        <v/>
      </c>
      <c r="AZ206" s="64" t="str">
        <f>IF(F206="","",IFERROR(COUNTIFS(LT!$E$7:$E$3006,Funcionários!$C206,LT!$M$7:$M$3006,Funcionários!AZ$7)+$BA206,0))</f>
        <v/>
      </c>
      <c r="BA206" s="77">
        <v>8.02000000000017E-4</v>
      </c>
    </row>
    <row r="207" spans="3:53" ht="35.1" customHeight="1" thickTop="1" thickBot="1" x14ac:dyDescent="0.3">
      <c r="C207" s="46"/>
      <c r="D207" s="46"/>
      <c r="E207" s="46"/>
      <c r="F207" s="120"/>
      <c r="G207" s="120"/>
      <c r="H207" s="120"/>
      <c r="I207" s="120"/>
      <c r="J207" s="120"/>
      <c r="K207" s="120"/>
      <c r="L207" s="120"/>
      <c r="M207" s="76">
        <f t="shared" si="35"/>
        <v>0</v>
      </c>
      <c r="N207" s="39">
        <v>204</v>
      </c>
      <c r="P207" s="39" t="str">
        <f>IF(C207=0,"",IF(AND(F207="Não",#REF!="Não"),5,IF(OR(F207="Não",#REF!="não"),6,7)))</f>
        <v/>
      </c>
      <c r="Q207" s="39">
        <f t="shared" ca="1" si="36"/>
        <v>0</v>
      </c>
      <c r="R207" s="39">
        <f t="shared" ca="1" si="38"/>
        <v>0</v>
      </c>
      <c r="S207" s="39">
        <f t="shared" ca="1" si="38"/>
        <v>0</v>
      </c>
      <c r="T207" s="39">
        <f t="shared" ca="1" si="38"/>
        <v>0</v>
      </c>
      <c r="U207" s="39">
        <f t="shared" ca="1" si="38"/>
        <v>0</v>
      </c>
      <c r="V207" s="39">
        <f t="shared" ca="1" si="38"/>
        <v>0</v>
      </c>
      <c r="W207" s="39">
        <f t="shared" ca="1" si="38"/>
        <v>0</v>
      </c>
      <c r="X207" s="39">
        <f t="shared" ca="1" si="38"/>
        <v>0</v>
      </c>
      <c r="Y207" s="39">
        <f t="shared" ca="1" si="38"/>
        <v>0</v>
      </c>
      <c r="Z207" s="39">
        <f t="shared" ca="1" si="38"/>
        <v>0</v>
      </c>
      <c r="AA207" s="39">
        <f t="shared" ca="1" si="38"/>
        <v>0</v>
      </c>
      <c r="AB207" s="39">
        <f t="shared" ca="1" si="38"/>
        <v>0</v>
      </c>
      <c r="AC207" s="39">
        <f t="shared" ca="1" si="38"/>
        <v>0</v>
      </c>
      <c r="AD207" s="39">
        <f t="shared" ca="1" si="38"/>
        <v>0</v>
      </c>
      <c r="AE207" s="39">
        <f t="shared" ca="1" si="38"/>
        <v>0</v>
      </c>
      <c r="AF207" s="39">
        <f t="shared" ca="1" si="38"/>
        <v>0</v>
      </c>
      <c r="AG207" s="39">
        <f t="shared" ca="1" si="38"/>
        <v>0</v>
      </c>
      <c r="AH207" s="39">
        <f t="shared" ca="1" si="37"/>
        <v>0</v>
      </c>
      <c r="AI207" s="39">
        <f t="shared" ca="1" si="37"/>
        <v>0</v>
      </c>
      <c r="AJ207" s="39">
        <f t="shared" ca="1" si="37"/>
        <v>0</v>
      </c>
      <c r="AK207" s="39">
        <f t="shared" ca="1" si="37"/>
        <v>0</v>
      </c>
      <c r="AL207" s="39">
        <f t="shared" ca="1" si="37"/>
        <v>0</v>
      </c>
      <c r="AM207" s="39">
        <f t="shared" ca="1" si="37"/>
        <v>0</v>
      </c>
      <c r="AN207" s="39">
        <f t="shared" ca="1" si="37"/>
        <v>0</v>
      </c>
      <c r="AO207" s="39">
        <f t="shared" ca="1" si="37"/>
        <v>0</v>
      </c>
      <c r="AP207" s="39">
        <f t="shared" ca="1" si="37"/>
        <v>0</v>
      </c>
      <c r="AQ207" s="39">
        <f t="shared" ca="1" si="37"/>
        <v>0</v>
      </c>
      <c r="AR207" s="39">
        <f t="shared" ca="1" si="37"/>
        <v>0</v>
      </c>
      <c r="AS207" s="39">
        <f t="shared" ca="1" si="37"/>
        <v>0</v>
      </c>
      <c r="AT207" s="39">
        <f t="shared" ca="1" si="37"/>
        <v>0</v>
      </c>
      <c r="AU207" s="39">
        <f t="shared" ca="1" si="37"/>
        <v>0</v>
      </c>
      <c r="AV207" s="39">
        <f t="shared" ca="1" si="37"/>
        <v>0</v>
      </c>
      <c r="AW207" s="64" t="str">
        <f>IF(C207="","",IFERROR(COUNTIFS(LT!$E$7:$E$3006,Funcionários!$C207,LT!$M$7:$M$3006,Funcionários!AW$7)+$BA207,0))</f>
        <v/>
      </c>
      <c r="AX207" s="64" t="str">
        <f>IF(D207="","",IFERROR(COUNTIFS(LT!$E$7:$E$3006,Funcionários!$C207,LT!$M$7:$M$3006,Funcionários!AX$7)+$BA207,0))</f>
        <v/>
      </c>
      <c r="AY207" s="64" t="str">
        <f>IF(E207="","",IFERROR(COUNTIFS(LT!$E$7:$E$3006,Funcionários!$C207,LT!$M$7:$M$3006,Funcionários!AY$7)+$BA207,0))</f>
        <v/>
      </c>
      <c r="AZ207" s="64" t="str">
        <f>IF(F207="","",IFERROR(COUNTIFS(LT!$E$7:$E$3006,Funcionários!$C207,LT!$M$7:$M$3006,Funcionários!AZ$7)+$BA207,0))</f>
        <v/>
      </c>
      <c r="BA207" s="77">
        <v>8.0100000000001698E-4</v>
      </c>
    </row>
    <row r="208" spans="3:53" ht="15" customHeight="1" thickTop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</sheetData>
  <sheetProtection password="9084" sheet="1" objects="1" scenarios="1" selectLockedCells="1"/>
  <mergeCells count="2">
    <mergeCell ref="C6:E6"/>
    <mergeCell ref="F6:L6"/>
  </mergeCells>
  <conditionalFormatting sqref="C6">
    <cfRule type="expression" dxfId="69" priority="4">
      <formula>#REF!="SIMPLES"</formula>
    </cfRule>
  </conditionalFormatting>
  <conditionalFormatting sqref="C6">
    <cfRule type="expression" dxfId="68" priority="5">
      <formula>#REF!="TAXA"</formula>
    </cfRule>
  </conditionalFormatting>
  <conditionalFormatting sqref="C6">
    <cfRule type="expression" dxfId="67" priority="6">
      <formula>#REF!="REAL"</formula>
    </cfRule>
  </conditionalFormatting>
  <conditionalFormatting sqref="E11:E13 E17:E19 E23:E25 E29:E31 E35:E37 E41:E207">
    <cfRule type="cellIs" dxfId="66" priority="3" operator="equal">
      <formula>"Sem equipe"</formula>
    </cfRule>
  </conditionalFormatting>
  <dataValidations count="1">
    <dataValidation type="list" allowBlank="1" showInputMessage="1" showErrorMessage="1" sqref="E8:E207">
      <formula1>$O$8:$O$38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/>
  <dimension ref="A1:Z250"/>
  <sheetViews>
    <sheetView showGridLines="0" zoomScaleNormal="100" workbookViewId="0">
      <selection activeCell="C8" sqref="C8:D18"/>
    </sheetView>
  </sheetViews>
  <sheetFormatPr defaultColWidth="0" defaultRowHeight="15" customHeight="1" zeroHeight="1" x14ac:dyDescent="0.25"/>
  <cols>
    <col min="1" max="2" width="1.7109375" style="31" customWidth="1"/>
    <col min="3" max="3" width="20.7109375" style="7" customWidth="1"/>
    <col min="4" max="4" width="65.7109375" style="7" customWidth="1"/>
    <col min="5" max="26" width="9.140625" style="7" customWidth="1"/>
    <col min="27" max="16384" width="9.140625" style="7" hidden="1"/>
  </cols>
  <sheetData>
    <row r="1" spans="2:7" s="55" customFormat="1" ht="30" customHeight="1" x14ac:dyDescent="0.25"/>
    <row r="2" spans="2:7" s="56" customFormat="1" ht="24.95" customHeight="1" x14ac:dyDescent="0.25"/>
    <row r="3" spans="2:7" s="57" customFormat="1" ht="20.100000000000001" customHeight="1" x14ac:dyDescent="0.25"/>
    <row r="4" spans="2:7" ht="23.25" x14ac:dyDescent="0.35">
      <c r="C4" s="32" t="s">
        <v>9</v>
      </c>
    </row>
    <row r="5" spans="2:7" ht="35.1" customHeight="1" thickBot="1" x14ac:dyDescent="0.3">
      <c r="C5" s="142" t="s">
        <v>22</v>
      </c>
      <c r="D5" s="142"/>
      <c r="E5" s="121"/>
      <c r="F5" s="121"/>
      <c r="G5" s="121"/>
    </row>
    <row r="6" spans="2:7" ht="30" customHeight="1" thickTop="1" thickBot="1" x14ac:dyDescent="0.3">
      <c r="C6" s="143" t="s">
        <v>182</v>
      </c>
      <c r="D6" s="144"/>
    </row>
    <row r="7" spans="2:7" ht="30" customHeight="1" thickTop="1" thickBot="1" x14ac:dyDescent="0.3">
      <c r="C7" s="19" t="s">
        <v>23</v>
      </c>
      <c r="D7" s="19" t="s">
        <v>24</v>
      </c>
    </row>
    <row r="8" spans="2:7" ht="30" customHeight="1" thickTop="1" thickBot="1" x14ac:dyDescent="0.3">
      <c r="B8" s="33">
        <f>IF(C8=0,0,MONTH(C8))</f>
        <v>1</v>
      </c>
      <c r="C8" s="6">
        <v>44562</v>
      </c>
      <c r="D8" s="4" t="s">
        <v>139</v>
      </c>
      <c r="E8" s="18">
        <f>IF(C8=0,0,WEEKDAY(C8,1))</f>
        <v>7</v>
      </c>
    </row>
    <row r="9" spans="2:7" ht="30" customHeight="1" thickTop="1" thickBot="1" x14ac:dyDescent="0.3">
      <c r="B9" s="33">
        <f t="shared" ref="B9:B72" si="0">IF(C9=0,0,MONTH(C9))</f>
        <v>2</v>
      </c>
      <c r="C9" s="6">
        <v>44609</v>
      </c>
      <c r="D9" s="4" t="s">
        <v>25</v>
      </c>
      <c r="E9" s="18">
        <f t="shared" ref="E9:E72" si="1">IF(C9=0,0,WEEKDAY(C9,1))</f>
        <v>5</v>
      </c>
    </row>
    <row r="10" spans="2:7" ht="30" customHeight="1" thickTop="1" thickBot="1" x14ac:dyDescent="0.3">
      <c r="B10" s="33">
        <f t="shared" si="0"/>
        <v>4</v>
      </c>
      <c r="C10" s="6">
        <v>44654</v>
      </c>
      <c r="D10" s="4" t="s">
        <v>140</v>
      </c>
      <c r="E10" s="18">
        <f t="shared" si="1"/>
        <v>1</v>
      </c>
    </row>
    <row r="11" spans="2:7" ht="30" customHeight="1" thickTop="1" thickBot="1" x14ac:dyDescent="0.3">
      <c r="B11" s="33">
        <f t="shared" si="0"/>
        <v>4</v>
      </c>
      <c r="C11" s="6">
        <v>44672</v>
      </c>
      <c r="D11" s="4" t="s">
        <v>141</v>
      </c>
      <c r="E11" s="18">
        <f t="shared" si="1"/>
        <v>5</v>
      </c>
    </row>
    <row r="12" spans="2:7" ht="30" customHeight="1" thickTop="1" thickBot="1" x14ac:dyDescent="0.3">
      <c r="B12" s="33">
        <f t="shared" si="0"/>
        <v>5</v>
      </c>
      <c r="C12" s="6">
        <v>44682</v>
      </c>
      <c r="D12" s="4" t="s">
        <v>26</v>
      </c>
      <c r="E12" s="18">
        <f t="shared" si="1"/>
        <v>1</v>
      </c>
    </row>
    <row r="13" spans="2:7" ht="30" customHeight="1" thickTop="1" thickBot="1" x14ac:dyDescent="0.3">
      <c r="B13" s="33">
        <f t="shared" si="0"/>
        <v>6</v>
      </c>
      <c r="C13" s="6">
        <v>44716</v>
      </c>
      <c r="D13" s="4" t="s">
        <v>27</v>
      </c>
      <c r="E13" s="18">
        <f t="shared" si="1"/>
        <v>7</v>
      </c>
    </row>
    <row r="14" spans="2:7" ht="30" customHeight="1" thickTop="1" thickBot="1" x14ac:dyDescent="0.3">
      <c r="B14" s="33">
        <f t="shared" si="0"/>
        <v>9</v>
      </c>
      <c r="C14" s="6">
        <v>44811</v>
      </c>
      <c r="D14" s="4" t="s">
        <v>142</v>
      </c>
      <c r="E14" s="18">
        <f t="shared" si="1"/>
        <v>4</v>
      </c>
    </row>
    <row r="15" spans="2:7" ht="30" customHeight="1" thickTop="1" thickBot="1" x14ac:dyDescent="0.3">
      <c r="B15" s="33">
        <f t="shared" si="0"/>
        <v>10</v>
      </c>
      <c r="C15" s="6">
        <v>44846</v>
      </c>
      <c r="D15" s="4" t="s">
        <v>143</v>
      </c>
      <c r="E15" s="18">
        <f t="shared" si="1"/>
        <v>4</v>
      </c>
    </row>
    <row r="16" spans="2:7" ht="30" customHeight="1" thickTop="1" thickBot="1" x14ac:dyDescent="0.3">
      <c r="B16" s="33">
        <f t="shared" si="0"/>
        <v>11</v>
      </c>
      <c r="C16" s="6">
        <v>44867</v>
      </c>
      <c r="D16" s="4" t="s">
        <v>144</v>
      </c>
      <c r="E16" s="18">
        <f t="shared" si="1"/>
        <v>4</v>
      </c>
    </row>
    <row r="17" spans="2:5" ht="30" customHeight="1" thickTop="1" thickBot="1" x14ac:dyDescent="0.3">
      <c r="B17" s="33">
        <f t="shared" si="0"/>
        <v>11</v>
      </c>
      <c r="C17" s="6">
        <v>44880</v>
      </c>
      <c r="D17" s="4" t="s">
        <v>145</v>
      </c>
      <c r="E17" s="18">
        <f t="shared" si="1"/>
        <v>3</v>
      </c>
    </row>
    <row r="18" spans="2:5" ht="30" customHeight="1" thickTop="1" thickBot="1" x14ac:dyDescent="0.3">
      <c r="B18" s="33">
        <f t="shared" si="0"/>
        <v>12</v>
      </c>
      <c r="C18" s="6">
        <v>44920</v>
      </c>
      <c r="D18" s="4" t="s">
        <v>146</v>
      </c>
      <c r="E18" s="18">
        <f t="shared" si="1"/>
        <v>1</v>
      </c>
    </row>
    <row r="19" spans="2:5" s="31" customFormat="1" ht="30" customHeight="1" thickTop="1" thickBot="1" x14ac:dyDescent="0.3">
      <c r="B19" s="33">
        <f t="shared" si="0"/>
        <v>0</v>
      </c>
      <c r="C19" s="122"/>
      <c r="D19" s="46"/>
      <c r="E19" s="18">
        <f t="shared" si="1"/>
        <v>0</v>
      </c>
    </row>
    <row r="20" spans="2:5" s="31" customFormat="1" ht="30" customHeight="1" thickTop="1" thickBot="1" x14ac:dyDescent="0.3">
      <c r="B20" s="33">
        <f t="shared" si="0"/>
        <v>0</v>
      </c>
      <c r="C20" s="122"/>
      <c r="D20" s="46"/>
      <c r="E20" s="18">
        <f t="shared" si="1"/>
        <v>0</v>
      </c>
    </row>
    <row r="21" spans="2:5" s="31" customFormat="1" ht="30" customHeight="1" thickTop="1" thickBot="1" x14ac:dyDescent="0.3">
      <c r="B21" s="33">
        <f t="shared" si="0"/>
        <v>0</v>
      </c>
      <c r="C21" s="122"/>
      <c r="D21" s="46"/>
      <c r="E21" s="18">
        <f t="shared" si="1"/>
        <v>0</v>
      </c>
    </row>
    <row r="22" spans="2:5" s="31" customFormat="1" ht="30" customHeight="1" thickTop="1" thickBot="1" x14ac:dyDescent="0.3">
      <c r="B22" s="33">
        <f t="shared" si="0"/>
        <v>0</v>
      </c>
      <c r="C22" s="122"/>
      <c r="D22" s="46"/>
      <c r="E22" s="18">
        <f t="shared" si="1"/>
        <v>0</v>
      </c>
    </row>
    <row r="23" spans="2:5" s="31" customFormat="1" ht="30" customHeight="1" thickTop="1" thickBot="1" x14ac:dyDescent="0.3">
      <c r="B23" s="33">
        <f t="shared" si="0"/>
        <v>0</v>
      </c>
      <c r="C23" s="122"/>
      <c r="D23" s="46"/>
      <c r="E23" s="18">
        <f t="shared" si="1"/>
        <v>0</v>
      </c>
    </row>
    <row r="24" spans="2:5" s="31" customFormat="1" ht="30" customHeight="1" thickTop="1" thickBot="1" x14ac:dyDescent="0.3">
      <c r="B24" s="33">
        <f t="shared" si="0"/>
        <v>0</v>
      </c>
      <c r="C24" s="122"/>
      <c r="D24" s="46"/>
      <c r="E24" s="18">
        <f t="shared" si="1"/>
        <v>0</v>
      </c>
    </row>
    <row r="25" spans="2:5" s="31" customFormat="1" ht="30" customHeight="1" thickTop="1" thickBot="1" x14ac:dyDescent="0.3">
      <c r="B25" s="33">
        <f t="shared" si="0"/>
        <v>0</v>
      </c>
      <c r="C25" s="122"/>
      <c r="D25" s="46"/>
      <c r="E25" s="18">
        <f t="shared" si="1"/>
        <v>0</v>
      </c>
    </row>
    <row r="26" spans="2:5" s="31" customFormat="1" ht="30" customHeight="1" thickTop="1" thickBot="1" x14ac:dyDescent="0.3">
      <c r="B26" s="33">
        <f t="shared" si="0"/>
        <v>0</v>
      </c>
      <c r="C26" s="122"/>
      <c r="D26" s="46"/>
      <c r="E26" s="18">
        <f t="shared" si="1"/>
        <v>0</v>
      </c>
    </row>
    <row r="27" spans="2:5" s="31" customFormat="1" ht="30" customHeight="1" thickTop="1" thickBot="1" x14ac:dyDescent="0.3">
      <c r="B27" s="33">
        <f t="shared" si="0"/>
        <v>0</v>
      </c>
      <c r="C27" s="122"/>
      <c r="D27" s="46"/>
      <c r="E27" s="18">
        <f t="shared" si="1"/>
        <v>0</v>
      </c>
    </row>
    <row r="28" spans="2:5" s="31" customFormat="1" ht="30" customHeight="1" thickTop="1" thickBot="1" x14ac:dyDescent="0.3">
      <c r="B28" s="33">
        <f t="shared" si="0"/>
        <v>0</v>
      </c>
      <c r="C28" s="122"/>
      <c r="D28" s="46"/>
      <c r="E28" s="18">
        <f t="shared" si="1"/>
        <v>0</v>
      </c>
    </row>
    <row r="29" spans="2:5" s="31" customFormat="1" ht="30" customHeight="1" thickTop="1" thickBot="1" x14ac:dyDescent="0.3">
      <c r="B29" s="33">
        <f t="shared" si="0"/>
        <v>0</v>
      </c>
      <c r="C29" s="122"/>
      <c r="D29" s="46"/>
      <c r="E29" s="18">
        <f t="shared" si="1"/>
        <v>0</v>
      </c>
    </row>
    <row r="30" spans="2:5" s="31" customFormat="1" ht="30" customHeight="1" thickTop="1" thickBot="1" x14ac:dyDescent="0.3">
      <c r="B30" s="33">
        <f t="shared" si="0"/>
        <v>0</v>
      </c>
      <c r="C30" s="122"/>
      <c r="D30" s="46"/>
      <c r="E30" s="18">
        <f t="shared" si="1"/>
        <v>0</v>
      </c>
    </row>
    <row r="31" spans="2:5" s="31" customFormat="1" ht="30" customHeight="1" thickTop="1" thickBot="1" x14ac:dyDescent="0.3">
      <c r="B31" s="33">
        <f t="shared" si="0"/>
        <v>0</v>
      </c>
      <c r="C31" s="122"/>
      <c r="D31" s="46"/>
      <c r="E31" s="18">
        <f t="shared" si="1"/>
        <v>0</v>
      </c>
    </row>
    <row r="32" spans="2:5" s="31" customFormat="1" ht="30" customHeight="1" thickTop="1" thickBot="1" x14ac:dyDescent="0.3">
      <c r="B32" s="33">
        <f t="shared" si="0"/>
        <v>0</v>
      </c>
      <c r="C32" s="122"/>
      <c r="D32" s="46"/>
      <c r="E32" s="18">
        <f t="shared" si="1"/>
        <v>0</v>
      </c>
    </row>
    <row r="33" spans="2:5" s="31" customFormat="1" ht="30" customHeight="1" thickTop="1" thickBot="1" x14ac:dyDescent="0.3">
      <c r="B33" s="33">
        <f t="shared" si="0"/>
        <v>0</v>
      </c>
      <c r="C33" s="122"/>
      <c r="D33" s="46"/>
      <c r="E33" s="18">
        <f t="shared" si="1"/>
        <v>0</v>
      </c>
    </row>
    <row r="34" spans="2:5" s="31" customFormat="1" ht="30" customHeight="1" thickTop="1" thickBot="1" x14ac:dyDescent="0.3">
      <c r="B34" s="33">
        <f t="shared" si="0"/>
        <v>0</v>
      </c>
      <c r="C34" s="122"/>
      <c r="D34" s="46"/>
      <c r="E34" s="18">
        <f t="shared" si="1"/>
        <v>0</v>
      </c>
    </row>
    <row r="35" spans="2:5" s="31" customFormat="1" ht="30" customHeight="1" thickTop="1" thickBot="1" x14ac:dyDescent="0.3">
      <c r="B35" s="33">
        <f t="shared" si="0"/>
        <v>0</v>
      </c>
      <c r="C35" s="122"/>
      <c r="D35" s="46"/>
      <c r="E35" s="18">
        <f t="shared" si="1"/>
        <v>0</v>
      </c>
    </row>
    <row r="36" spans="2:5" s="31" customFormat="1" ht="30" customHeight="1" thickTop="1" thickBot="1" x14ac:dyDescent="0.3">
      <c r="B36" s="33">
        <f t="shared" si="0"/>
        <v>0</v>
      </c>
      <c r="C36" s="122"/>
      <c r="D36" s="46"/>
      <c r="E36" s="18">
        <f t="shared" si="1"/>
        <v>0</v>
      </c>
    </row>
    <row r="37" spans="2:5" s="31" customFormat="1" ht="30" customHeight="1" thickTop="1" thickBot="1" x14ac:dyDescent="0.3">
      <c r="B37" s="33">
        <f t="shared" si="0"/>
        <v>0</v>
      </c>
      <c r="C37" s="122"/>
      <c r="D37" s="46"/>
      <c r="E37" s="18">
        <f t="shared" si="1"/>
        <v>0</v>
      </c>
    </row>
    <row r="38" spans="2:5" s="31" customFormat="1" ht="30" customHeight="1" thickTop="1" thickBot="1" x14ac:dyDescent="0.3">
      <c r="B38" s="33">
        <f t="shared" si="0"/>
        <v>0</v>
      </c>
      <c r="C38" s="122"/>
      <c r="D38" s="46"/>
      <c r="E38" s="18">
        <f t="shared" si="1"/>
        <v>0</v>
      </c>
    </row>
    <row r="39" spans="2:5" s="31" customFormat="1" ht="30" customHeight="1" thickTop="1" thickBot="1" x14ac:dyDescent="0.3">
      <c r="B39" s="33">
        <f t="shared" si="0"/>
        <v>0</v>
      </c>
      <c r="C39" s="122"/>
      <c r="D39" s="46"/>
      <c r="E39" s="18">
        <f t="shared" si="1"/>
        <v>0</v>
      </c>
    </row>
    <row r="40" spans="2:5" s="31" customFormat="1" ht="30" customHeight="1" thickTop="1" thickBot="1" x14ac:dyDescent="0.3">
      <c r="B40" s="33">
        <f t="shared" si="0"/>
        <v>0</v>
      </c>
      <c r="C40" s="122"/>
      <c r="D40" s="46"/>
      <c r="E40" s="18">
        <f t="shared" si="1"/>
        <v>0</v>
      </c>
    </row>
    <row r="41" spans="2:5" s="31" customFormat="1" ht="30" customHeight="1" thickTop="1" thickBot="1" x14ac:dyDescent="0.3">
      <c r="B41" s="33">
        <f t="shared" si="0"/>
        <v>0</v>
      </c>
      <c r="C41" s="122"/>
      <c r="D41" s="46"/>
      <c r="E41" s="18">
        <f t="shared" si="1"/>
        <v>0</v>
      </c>
    </row>
    <row r="42" spans="2:5" s="31" customFormat="1" ht="30" customHeight="1" thickTop="1" thickBot="1" x14ac:dyDescent="0.3">
      <c r="B42" s="33">
        <f t="shared" si="0"/>
        <v>0</v>
      </c>
      <c r="C42" s="122"/>
      <c r="D42" s="46"/>
      <c r="E42" s="18">
        <f t="shared" si="1"/>
        <v>0</v>
      </c>
    </row>
    <row r="43" spans="2:5" s="31" customFormat="1" ht="30" customHeight="1" thickTop="1" thickBot="1" x14ac:dyDescent="0.3">
      <c r="B43" s="33">
        <f t="shared" si="0"/>
        <v>0</v>
      </c>
      <c r="C43" s="122"/>
      <c r="D43" s="46"/>
      <c r="E43" s="18">
        <f t="shared" si="1"/>
        <v>0</v>
      </c>
    </row>
    <row r="44" spans="2:5" s="31" customFormat="1" ht="30" customHeight="1" thickTop="1" thickBot="1" x14ac:dyDescent="0.3">
      <c r="B44" s="33">
        <f t="shared" si="0"/>
        <v>0</v>
      </c>
      <c r="C44" s="122"/>
      <c r="D44" s="46"/>
      <c r="E44" s="18">
        <f t="shared" si="1"/>
        <v>0</v>
      </c>
    </row>
    <row r="45" spans="2:5" s="31" customFormat="1" ht="30" customHeight="1" thickTop="1" thickBot="1" x14ac:dyDescent="0.3">
      <c r="B45" s="33">
        <f t="shared" si="0"/>
        <v>0</v>
      </c>
      <c r="C45" s="122"/>
      <c r="D45" s="46"/>
      <c r="E45" s="18">
        <f t="shared" si="1"/>
        <v>0</v>
      </c>
    </row>
    <row r="46" spans="2:5" s="31" customFormat="1" ht="30" customHeight="1" thickTop="1" thickBot="1" x14ac:dyDescent="0.3">
      <c r="B46" s="33">
        <f t="shared" si="0"/>
        <v>0</v>
      </c>
      <c r="C46" s="122"/>
      <c r="D46" s="46"/>
      <c r="E46" s="18">
        <f t="shared" si="1"/>
        <v>0</v>
      </c>
    </row>
    <row r="47" spans="2:5" s="31" customFormat="1" ht="30" customHeight="1" thickTop="1" thickBot="1" x14ac:dyDescent="0.3">
      <c r="B47" s="33">
        <f t="shared" si="0"/>
        <v>0</v>
      </c>
      <c r="C47" s="122"/>
      <c r="D47" s="46"/>
      <c r="E47" s="18">
        <f t="shared" si="1"/>
        <v>0</v>
      </c>
    </row>
    <row r="48" spans="2:5" s="31" customFormat="1" ht="30" customHeight="1" thickTop="1" thickBot="1" x14ac:dyDescent="0.3">
      <c r="B48" s="33">
        <f t="shared" si="0"/>
        <v>0</v>
      </c>
      <c r="C48" s="122"/>
      <c r="D48" s="46"/>
      <c r="E48" s="18">
        <f t="shared" si="1"/>
        <v>0</v>
      </c>
    </row>
    <row r="49" spans="2:5" s="31" customFormat="1" ht="30" customHeight="1" thickTop="1" thickBot="1" x14ac:dyDescent="0.3">
      <c r="B49" s="33">
        <f t="shared" si="0"/>
        <v>0</v>
      </c>
      <c r="C49" s="122"/>
      <c r="D49" s="46"/>
      <c r="E49" s="18">
        <f t="shared" si="1"/>
        <v>0</v>
      </c>
    </row>
    <row r="50" spans="2:5" s="31" customFormat="1" ht="30" customHeight="1" thickTop="1" thickBot="1" x14ac:dyDescent="0.3">
      <c r="B50" s="33">
        <f t="shared" si="0"/>
        <v>0</v>
      </c>
      <c r="C50" s="122"/>
      <c r="D50" s="46"/>
      <c r="E50" s="18">
        <f t="shared" si="1"/>
        <v>0</v>
      </c>
    </row>
    <row r="51" spans="2:5" s="31" customFormat="1" ht="30" customHeight="1" thickTop="1" thickBot="1" x14ac:dyDescent="0.3">
      <c r="B51" s="33">
        <f t="shared" si="0"/>
        <v>0</v>
      </c>
      <c r="C51" s="122"/>
      <c r="D51" s="46"/>
      <c r="E51" s="18">
        <f t="shared" si="1"/>
        <v>0</v>
      </c>
    </row>
    <row r="52" spans="2:5" s="31" customFormat="1" ht="30" customHeight="1" thickTop="1" thickBot="1" x14ac:dyDescent="0.3">
      <c r="B52" s="33">
        <f t="shared" si="0"/>
        <v>0</v>
      </c>
      <c r="C52" s="122"/>
      <c r="D52" s="46"/>
      <c r="E52" s="18">
        <f t="shared" si="1"/>
        <v>0</v>
      </c>
    </row>
    <row r="53" spans="2:5" s="31" customFormat="1" ht="30" customHeight="1" thickTop="1" thickBot="1" x14ac:dyDescent="0.3">
      <c r="B53" s="33">
        <f t="shared" si="0"/>
        <v>0</v>
      </c>
      <c r="C53" s="122"/>
      <c r="D53" s="46"/>
      <c r="E53" s="18">
        <f t="shared" si="1"/>
        <v>0</v>
      </c>
    </row>
    <row r="54" spans="2:5" s="31" customFormat="1" ht="30" customHeight="1" thickTop="1" thickBot="1" x14ac:dyDescent="0.3">
      <c r="B54" s="33">
        <f t="shared" si="0"/>
        <v>0</v>
      </c>
      <c r="C54" s="122"/>
      <c r="D54" s="46"/>
      <c r="E54" s="18">
        <f t="shared" si="1"/>
        <v>0</v>
      </c>
    </row>
    <row r="55" spans="2:5" s="31" customFormat="1" ht="30" customHeight="1" thickTop="1" thickBot="1" x14ac:dyDescent="0.3">
      <c r="B55" s="33">
        <f t="shared" si="0"/>
        <v>0</v>
      </c>
      <c r="C55" s="122"/>
      <c r="D55" s="46"/>
      <c r="E55" s="18">
        <f t="shared" si="1"/>
        <v>0</v>
      </c>
    </row>
    <row r="56" spans="2:5" s="31" customFormat="1" ht="30" customHeight="1" thickTop="1" thickBot="1" x14ac:dyDescent="0.3">
      <c r="B56" s="33">
        <f t="shared" si="0"/>
        <v>0</v>
      </c>
      <c r="C56" s="122"/>
      <c r="D56" s="46"/>
      <c r="E56" s="18">
        <f t="shared" si="1"/>
        <v>0</v>
      </c>
    </row>
    <row r="57" spans="2:5" s="31" customFormat="1" ht="30" customHeight="1" thickTop="1" thickBot="1" x14ac:dyDescent="0.3">
      <c r="B57" s="33">
        <f t="shared" si="0"/>
        <v>0</v>
      </c>
      <c r="C57" s="122"/>
      <c r="D57" s="46"/>
      <c r="E57" s="18">
        <f t="shared" si="1"/>
        <v>0</v>
      </c>
    </row>
    <row r="58" spans="2:5" s="31" customFormat="1" ht="30" customHeight="1" thickTop="1" thickBot="1" x14ac:dyDescent="0.3">
      <c r="B58" s="33">
        <f t="shared" si="0"/>
        <v>0</v>
      </c>
      <c r="C58" s="122"/>
      <c r="D58" s="46"/>
      <c r="E58" s="18">
        <f t="shared" si="1"/>
        <v>0</v>
      </c>
    </row>
    <row r="59" spans="2:5" s="31" customFormat="1" ht="30" customHeight="1" thickTop="1" thickBot="1" x14ac:dyDescent="0.3">
      <c r="B59" s="33">
        <f t="shared" si="0"/>
        <v>0</v>
      </c>
      <c r="C59" s="122"/>
      <c r="D59" s="46"/>
      <c r="E59" s="18">
        <f t="shared" si="1"/>
        <v>0</v>
      </c>
    </row>
    <row r="60" spans="2:5" s="31" customFormat="1" ht="30" customHeight="1" thickTop="1" thickBot="1" x14ac:dyDescent="0.3">
      <c r="B60" s="33">
        <f t="shared" si="0"/>
        <v>0</v>
      </c>
      <c r="C60" s="122"/>
      <c r="D60" s="46"/>
      <c r="E60" s="18">
        <f t="shared" si="1"/>
        <v>0</v>
      </c>
    </row>
    <row r="61" spans="2:5" s="31" customFormat="1" ht="30" customHeight="1" thickTop="1" thickBot="1" x14ac:dyDescent="0.3">
      <c r="B61" s="33">
        <f t="shared" si="0"/>
        <v>0</v>
      </c>
      <c r="C61" s="122"/>
      <c r="D61" s="46"/>
      <c r="E61" s="18">
        <f t="shared" si="1"/>
        <v>0</v>
      </c>
    </row>
    <row r="62" spans="2:5" s="31" customFormat="1" ht="30" customHeight="1" thickTop="1" thickBot="1" x14ac:dyDescent="0.3">
      <c r="B62" s="33">
        <f t="shared" si="0"/>
        <v>0</v>
      </c>
      <c r="C62" s="122"/>
      <c r="D62" s="46"/>
      <c r="E62" s="18">
        <f t="shared" si="1"/>
        <v>0</v>
      </c>
    </row>
    <row r="63" spans="2:5" s="31" customFormat="1" ht="30" customHeight="1" thickTop="1" thickBot="1" x14ac:dyDescent="0.3">
      <c r="B63" s="33">
        <f t="shared" si="0"/>
        <v>0</v>
      </c>
      <c r="C63" s="122"/>
      <c r="D63" s="46"/>
      <c r="E63" s="18">
        <f t="shared" si="1"/>
        <v>0</v>
      </c>
    </row>
    <row r="64" spans="2:5" s="31" customFormat="1" ht="30" customHeight="1" thickTop="1" thickBot="1" x14ac:dyDescent="0.3">
      <c r="B64" s="33">
        <f t="shared" si="0"/>
        <v>0</v>
      </c>
      <c r="C64" s="122"/>
      <c r="D64" s="46"/>
      <c r="E64" s="18">
        <f t="shared" si="1"/>
        <v>0</v>
      </c>
    </row>
    <row r="65" spans="2:5" s="31" customFormat="1" ht="30" customHeight="1" thickTop="1" thickBot="1" x14ac:dyDescent="0.3">
      <c r="B65" s="33">
        <f t="shared" si="0"/>
        <v>0</v>
      </c>
      <c r="C65" s="122"/>
      <c r="D65" s="46"/>
      <c r="E65" s="18">
        <f t="shared" si="1"/>
        <v>0</v>
      </c>
    </row>
    <row r="66" spans="2:5" s="31" customFormat="1" ht="30" customHeight="1" thickTop="1" thickBot="1" x14ac:dyDescent="0.3">
      <c r="B66" s="33">
        <f t="shared" si="0"/>
        <v>0</v>
      </c>
      <c r="C66" s="122"/>
      <c r="D66" s="46"/>
      <c r="E66" s="18">
        <f t="shared" si="1"/>
        <v>0</v>
      </c>
    </row>
    <row r="67" spans="2:5" s="31" customFormat="1" ht="30" customHeight="1" thickTop="1" thickBot="1" x14ac:dyDescent="0.3">
      <c r="B67" s="33">
        <f t="shared" si="0"/>
        <v>0</v>
      </c>
      <c r="C67" s="122"/>
      <c r="D67" s="46"/>
      <c r="E67" s="18">
        <f t="shared" si="1"/>
        <v>0</v>
      </c>
    </row>
    <row r="68" spans="2:5" s="31" customFormat="1" ht="30" customHeight="1" thickTop="1" thickBot="1" x14ac:dyDescent="0.3">
      <c r="B68" s="33">
        <f t="shared" si="0"/>
        <v>0</v>
      </c>
      <c r="C68" s="122"/>
      <c r="D68" s="46"/>
      <c r="E68" s="18">
        <f t="shared" si="1"/>
        <v>0</v>
      </c>
    </row>
    <row r="69" spans="2:5" s="31" customFormat="1" ht="30" customHeight="1" thickTop="1" thickBot="1" x14ac:dyDescent="0.3">
      <c r="B69" s="33">
        <f t="shared" si="0"/>
        <v>0</v>
      </c>
      <c r="C69" s="122"/>
      <c r="D69" s="46"/>
      <c r="E69" s="18">
        <f t="shared" si="1"/>
        <v>0</v>
      </c>
    </row>
    <row r="70" spans="2:5" s="31" customFormat="1" ht="30" customHeight="1" thickTop="1" thickBot="1" x14ac:dyDescent="0.3">
      <c r="B70" s="33">
        <f t="shared" si="0"/>
        <v>0</v>
      </c>
      <c r="C70" s="122"/>
      <c r="D70" s="46"/>
      <c r="E70" s="18">
        <f t="shared" si="1"/>
        <v>0</v>
      </c>
    </row>
    <row r="71" spans="2:5" s="31" customFormat="1" ht="30" customHeight="1" thickTop="1" thickBot="1" x14ac:dyDescent="0.3">
      <c r="B71" s="33">
        <f t="shared" si="0"/>
        <v>0</v>
      </c>
      <c r="C71" s="122"/>
      <c r="D71" s="46"/>
      <c r="E71" s="18">
        <f t="shared" si="1"/>
        <v>0</v>
      </c>
    </row>
    <row r="72" spans="2:5" s="31" customFormat="1" ht="30" customHeight="1" thickTop="1" thickBot="1" x14ac:dyDescent="0.3">
      <c r="B72" s="33">
        <f t="shared" si="0"/>
        <v>0</v>
      </c>
      <c r="C72" s="122"/>
      <c r="D72" s="46"/>
      <c r="E72" s="18">
        <f t="shared" si="1"/>
        <v>0</v>
      </c>
    </row>
    <row r="73" spans="2:5" s="31" customFormat="1" ht="30" customHeight="1" thickTop="1" thickBot="1" x14ac:dyDescent="0.3">
      <c r="B73" s="33">
        <f t="shared" ref="B73:B136" si="2">IF(C73=0,0,MONTH(C73))</f>
        <v>0</v>
      </c>
      <c r="C73" s="122"/>
      <c r="D73" s="46"/>
      <c r="E73" s="18">
        <f t="shared" ref="E73:E136" si="3">IF(C73=0,0,WEEKDAY(C73,1))</f>
        <v>0</v>
      </c>
    </row>
    <row r="74" spans="2:5" s="31" customFormat="1" ht="30" customHeight="1" thickTop="1" thickBot="1" x14ac:dyDescent="0.3">
      <c r="B74" s="33">
        <f t="shared" si="2"/>
        <v>0</v>
      </c>
      <c r="C74" s="122"/>
      <c r="D74" s="46"/>
      <c r="E74" s="18">
        <f t="shared" si="3"/>
        <v>0</v>
      </c>
    </row>
    <row r="75" spans="2:5" s="31" customFormat="1" ht="30" customHeight="1" thickTop="1" thickBot="1" x14ac:dyDescent="0.3">
      <c r="B75" s="33">
        <f t="shared" si="2"/>
        <v>0</v>
      </c>
      <c r="C75" s="122"/>
      <c r="D75" s="46"/>
      <c r="E75" s="18">
        <f t="shared" si="3"/>
        <v>0</v>
      </c>
    </row>
    <row r="76" spans="2:5" s="31" customFormat="1" ht="30" customHeight="1" thickTop="1" thickBot="1" x14ac:dyDescent="0.3">
      <c r="B76" s="33">
        <f t="shared" si="2"/>
        <v>0</v>
      </c>
      <c r="C76" s="122"/>
      <c r="D76" s="46"/>
      <c r="E76" s="18">
        <f t="shared" si="3"/>
        <v>0</v>
      </c>
    </row>
    <row r="77" spans="2:5" s="31" customFormat="1" ht="30" customHeight="1" thickTop="1" thickBot="1" x14ac:dyDescent="0.3">
      <c r="B77" s="33">
        <f t="shared" si="2"/>
        <v>0</v>
      </c>
      <c r="C77" s="122"/>
      <c r="D77" s="46"/>
      <c r="E77" s="18">
        <f t="shared" si="3"/>
        <v>0</v>
      </c>
    </row>
    <row r="78" spans="2:5" s="31" customFormat="1" ht="30" customHeight="1" thickTop="1" thickBot="1" x14ac:dyDescent="0.3">
      <c r="B78" s="33">
        <f t="shared" si="2"/>
        <v>0</v>
      </c>
      <c r="C78" s="122"/>
      <c r="D78" s="46"/>
      <c r="E78" s="18">
        <f t="shared" si="3"/>
        <v>0</v>
      </c>
    </row>
    <row r="79" spans="2:5" s="31" customFormat="1" ht="30" customHeight="1" thickTop="1" thickBot="1" x14ac:dyDescent="0.3">
      <c r="B79" s="33">
        <f t="shared" si="2"/>
        <v>0</v>
      </c>
      <c r="C79" s="122"/>
      <c r="D79" s="46"/>
      <c r="E79" s="18">
        <f t="shared" si="3"/>
        <v>0</v>
      </c>
    </row>
    <row r="80" spans="2:5" s="31" customFormat="1" ht="30" customHeight="1" thickTop="1" thickBot="1" x14ac:dyDescent="0.3">
      <c r="B80" s="33">
        <f t="shared" si="2"/>
        <v>0</v>
      </c>
      <c r="C80" s="122"/>
      <c r="D80" s="46"/>
      <c r="E80" s="18">
        <f t="shared" si="3"/>
        <v>0</v>
      </c>
    </row>
    <row r="81" spans="2:5" s="31" customFormat="1" ht="30" customHeight="1" thickTop="1" thickBot="1" x14ac:dyDescent="0.3">
      <c r="B81" s="33">
        <f t="shared" si="2"/>
        <v>0</v>
      </c>
      <c r="C81" s="122"/>
      <c r="D81" s="46"/>
      <c r="E81" s="18">
        <f t="shared" si="3"/>
        <v>0</v>
      </c>
    </row>
    <row r="82" spans="2:5" s="31" customFormat="1" ht="30" customHeight="1" thickTop="1" thickBot="1" x14ac:dyDescent="0.3">
      <c r="B82" s="33">
        <f t="shared" si="2"/>
        <v>0</v>
      </c>
      <c r="C82" s="122"/>
      <c r="D82" s="46"/>
      <c r="E82" s="18">
        <f t="shared" si="3"/>
        <v>0</v>
      </c>
    </row>
    <row r="83" spans="2:5" s="31" customFormat="1" ht="30" customHeight="1" thickTop="1" thickBot="1" x14ac:dyDescent="0.3">
      <c r="B83" s="33">
        <f t="shared" si="2"/>
        <v>0</v>
      </c>
      <c r="C83" s="122"/>
      <c r="D83" s="46"/>
      <c r="E83" s="18">
        <f t="shared" si="3"/>
        <v>0</v>
      </c>
    </row>
    <row r="84" spans="2:5" s="31" customFormat="1" ht="30" customHeight="1" thickTop="1" thickBot="1" x14ac:dyDescent="0.3">
      <c r="B84" s="33">
        <f t="shared" si="2"/>
        <v>0</v>
      </c>
      <c r="C84" s="122"/>
      <c r="D84" s="46"/>
      <c r="E84" s="18">
        <f t="shared" si="3"/>
        <v>0</v>
      </c>
    </row>
    <row r="85" spans="2:5" s="31" customFormat="1" ht="30" customHeight="1" thickTop="1" thickBot="1" x14ac:dyDescent="0.3">
      <c r="B85" s="33">
        <f t="shared" si="2"/>
        <v>0</v>
      </c>
      <c r="C85" s="122"/>
      <c r="D85" s="46"/>
      <c r="E85" s="18">
        <f t="shared" si="3"/>
        <v>0</v>
      </c>
    </row>
    <row r="86" spans="2:5" s="31" customFormat="1" ht="30" customHeight="1" thickTop="1" thickBot="1" x14ac:dyDescent="0.3">
      <c r="B86" s="33">
        <f t="shared" si="2"/>
        <v>0</v>
      </c>
      <c r="C86" s="122"/>
      <c r="D86" s="46"/>
      <c r="E86" s="18">
        <f t="shared" si="3"/>
        <v>0</v>
      </c>
    </row>
    <row r="87" spans="2:5" s="31" customFormat="1" ht="30" customHeight="1" thickTop="1" thickBot="1" x14ac:dyDescent="0.3">
      <c r="B87" s="33">
        <f t="shared" si="2"/>
        <v>0</v>
      </c>
      <c r="C87" s="122"/>
      <c r="D87" s="46"/>
      <c r="E87" s="18">
        <f t="shared" si="3"/>
        <v>0</v>
      </c>
    </row>
    <row r="88" spans="2:5" s="31" customFormat="1" ht="30" customHeight="1" thickTop="1" thickBot="1" x14ac:dyDescent="0.3">
      <c r="B88" s="33">
        <f t="shared" si="2"/>
        <v>0</v>
      </c>
      <c r="C88" s="122"/>
      <c r="D88" s="46"/>
      <c r="E88" s="18">
        <f t="shared" si="3"/>
        <v>0</v>
      </c>
    </row>
    <row r="89" spans="2:5" s="31" customFormat="1" ht="30" customHeight="1" thickTop="1" thickBot="1" x14ac:dyDescent="0.3">
      <c r="B89" s="33">
        <f t="shared" si="2"/>
        <v>0</v>
      </c>
      <c r="C89" s="122"/>
      <c r="D89" s="46"/>
      <c r="E89" s="18">
        <f t="shared" si="3"/>
        <v>0</v>
      </c>
    </row>
    <row r="90" spans="2:5" s="31" customFormat="1" ht="30" customHeight="1" thickTop="1" thickBot="1" x14ac:dyDescent="0.3">
      <c r="B90" s="33">
        <f t="shared" si="2"/>
        <v>0</v>
      </c>
      <c r="C90" s="122"/>
      <c r="D90" s="46"/>
      <c r="E90" s="18">
        <f t="shared" si="3"/>
        <v>0</v>
      </c>
    </row>
    <row r="91" spans="2:5" s="31" customFormat="1" ht="30" customHeight="1" thickTop="1" thickBot="1" x14ac:dyDescent="0.3">
      <c r="B91" s="33">
        <f t="shared" si="2"/>
        <v>0</v>
      </c>
      <c r="C91" s="122"/>
      <c r="D91" s="46"/>
      <c r="E91" s="18">
        <f t="shared" si="3"/>
        <v>0</v>
      </c>
    </row>
    <row r="92" spans="2:5" s="31" customFormat="1" ht="30" customHeight="1" thickTop="1" thickBot="1" x14ac:dyDescent="0.3">
      <c r="B92" s="33">
        <f t="shared" si="2"/>
        <v>0</v>
      </c>
      <c r="C92" s="122"/>
      <c r="D92" s="46"/>
      <c r="E92" s="18">
        <f t="shared" si="3"/>
        <v>0</v>
      </c>
    </row>
    <row r="93" spans="2:5" s="31" customFormat="1" ht="30" customHeight="1" thickTop="1" thickBot="1" x14ac:dyDescent="0.3">
      <c r="B93" s="33">
        <f t="shared" si="2"/>
        <v>0</v>
      </c>
      <c r="C93" s="122"/>
      <c r="D93" s="46"/>
      <c r="E93" s="18">
        <f t="shared" si="3"/>
        <v>0</v>
      </c>
    </row>
    <row r="94" spans="2:5" s="31" customFormat="1" ht="30" customHeight="1" thickTop="1" thickBot="1" x14ac:dyDescent="0.3">
      <c r="B94" s="33">
        <f t="shared" si="2"/>
        <v>0</v>
      </c>
      <c r="C94" s="122"/>
      <c r="D94" s="46"/>
      <c r="E94" s="18">
        <f t="shared" si="3"/>
        <v>0</v>
      </c>
    </row>
    <row r="95" spans="2:5" s="31" customFormat="1" ht="30" customHeight="1" thickTop="1" thickBot="1" x14ac:dyDescent="0.3">
      <c r="B95" s="33">
        <f t="shared" si="2"/>
        <v>0</v>
      </c>
      <c r="C95" s="122"/>
      <c r="D95" s="46"/>
      <c r="E95" s="18">
        <f t="shared" si="3"/>
        <v>0</v>
      </c>
    </row>
    <row r="96" spans="2:5" s="31" customFormat="1" ht="30" customHeight="1" thickTop="1" thickBot="1" x14ac:dyDescent="0.3">
      <c r="B96" s="33">
        <f t="shared" si="2"/>
        <v>0</v>
      </c>
      <c r="C96" s="122"/>
      <c r="D96" s="46"/>
      <c r="E96" s="18">
        <f t="shared" si="3"/>
        <v>0</v>
      </c>
    </row>
    <row r="97" spans="2:5" s="31" customFormat="1" ht="30" customHeight="1" thickTop="1" thickBot="1" x14ac:dyDescent="0.3">
      <c r="B97" s="33">
        <f t="shared" si="2"/>
        <v>0</v>
      </c>
      <c r="C97" s="122"/>
      <c r="D97" s="46"/>
      <c r="E97" s="18">
        <f t="shared" si="3"/>
        <v>0</v>
      </c>
    </row>
    <row r="98" spans="2:5" s="31" customFormat="1" ht="30" customHeight="1" thickTop="1" thickBot="1" x14ac:dyDescent="0.3">
      <c r="B98" s="33">
        <f t="shared" si="2"/>
        <v>0</v>
      </c>
      <c r="C98" s="122"/>
      <c r="D98" s="46"/>
      <c r="E98" s="18">
        <f t="shared" si="3"/>
        <v>0</v>
      </c>
    </row>
    <row r="99" spans="2:5" s="31" customFormat="1" ht="30" customHeight="1" thickTop="1" thickBot="1" x14ac:dyDescent="0.3">
      <c r="B99" s="33">
        <f t="shared" si="2"/>
        <v>0</v>
      </c>
      <c r="C99" s="122"/>
      <c r="D99" s="46"/>
      <c r="E99" s="18">
        <f t="shared" si="3"/>
        <v>0</v>
      </c>
    </row>
    <row r="100" spans="2:5" s="31" customFormat="1" ht="30" customHeight="1" thickTop="1" thickBot="1" x14ac:dyDescent="0.3">
      <c r="B100" s="33">
        <f t="shared" si="2"/>
        <v>0</v>
      </c>
      <c r="C100" s="122"/>
      <c r="D100" s="46"/>
      <c r="E100" s="18">
        <f t="shared" si="3"/>
        <v>0</v>
      </c>
    </row>
    <row r="101" spans="2:5" s="31" customFormat="1" ht="30" customHeight="1" thickTop="1" thickBot="1" x14ac:dyDescent="0.3">
      <c r="B101" s="33">
        <f t="shared" si="2"/>
        <v>0</v>
      </c>
      <c r="C101" s="122"/>
      <c r="D101" s="46"/>
      <c r="E101" s="18">
        <f t="shared" si="3"/>
        <v>0</v>
      </c>
    </row>
    <row r="102" spans="2:5" s="31" customFormat="1" ht="30" customHeight="1" thickTop="1" thickBot="1" x14ac:dyDescent="0.3">
      <c r="B102" s="33">
        <f t="shared" si="2"/>
        <v>0</v>
      </c>
      <c r="C102" s="122"/>
      <c r="D102" s="46"/>
      <c r="E102" s="18">
        <f t="shared" si="3"/>
        <v>0</v>
      </c>
    </row>
    <row r="103" spans="2:5" ht="30" customHeight="1" thickTop="1" thickBot="1" x14ac:dyDescent="0.3">
      <c r="B103" s="33">
        <f t="shared" si="2"/>
        <v>0</v>
      </c>
      <c r="C103" s="122"/>
      <c r="D103" s="46"/>
      <c r="E103" s="18">
        <f t="shared" si="3"/>
        <v>0</v>
      </c>
    </row>
    <row r="104" spans="2:5" ht="30" customHeight="1" thickTop="1" thickBot="1" x14ac:dyDescent="0.3">
      <c r="B104" s="33">
        <f t="shared" si="2"/>
        <v>0</v>
      </c>
      <c r="C104" s="122"/>
      <c r="D104" s="46"/>
      <c r="E104" s="18">
        <f t="shared" si="3"/>
        <v>0</v>
      </c>
    </row>
    <row r="105" spans="2:5" ht="30" customHeight="1" thickTop="1" thickBot="1" x14ac:dyDescent="0.3">
      <c r="B105" s="33">
        <f t="shared" si="2"/>
        <v>0</v>
      </c>
      <c r="C105" s="122"/>
      <c r="D105" s="46"/>
      <c r="E105" s="18">
        <f t="shared" si="3"/>
        <v>0</v>
      </c>
    </row>
    <row r="106" spans="2:5" ht="30" customHeight="1" thickTop="1" thickBot="1" x14ac:dyDescent="0.3">
      <c r="B106" s="33">
        <f t="shared" si="2"/>
        <v>0</v>
      </c>
      <c r="C106" s="122"/>
      <c r="D106" s="46"/>
      <c r="E106" s="18">
        <f t="shared" si="3"/>
        <v>0</v>
      </c>
    </row>
    <row r="107" spans="2:5" ht="30" customHeight="1" thickTop="1" thickBot="1" x14ac:dyDescent="0.3">
      <c r="B107" s="33">
        <f t="shared" si="2"/>
        <v>0</v>
      </c>
      <c r="C107" s="122"/>
      <c r="D107" s="46"/>
      <c r="E107" s="18">
        <f t="shared" si="3"/>
        <v>0</v>
      </c>
    </row>
    <row r="108" spans="2:5" ht="30" customHeight="1" thickTop="1" thickBot="1" x14ac:dyDescent="0.3">
      <c r="B108" s="33">
        <f t="shared" si="2"/>
        <v>0</v>
      </c>
      <c r="C108" s="122"/>
      <c r="D108" s="46"/>
      <c r="E108" s="18">
        <f t="shared" si="3"/>
        <v>0</v>
      </c>
    </row>
    <row r="109" spans="2:5" ht="30" customHeight="1" thickTop="1" thickBot="1" x14ac:dyDescent="0.3">
      <c r="B109" s="33">
        <f t="shared" si="2"/>
        <v>0</v>
      </c>
      <c r="C109" s="122"/>
      <c r="D109" s="46"/>
      <c r="E109" s="18">
        <f t="shared" si="3"/>
        <v>0</v>
      </c>
    </row>
    <row r="110" spans="2:5" ht="30" customHeight="1" thickTop="1" thickBot="1" x14ac:dyDescent="0.3">
      <c r="B110" s="33">
        <f t="shared" si="2"/>
        <v>0</v>
      </c>
      <c r="C110" s="122"/>
      <c r="D110" s="46"/>
      <c r="E110" s="18">
        <f t="shared" si="3"/>
        <v>0</v>
      </c>
    </row>
    <row r="111" spans="2:5" ht="30" customHeight="1" thickTop="1" thickBot="1" x14ac:dyDescent="0.3">
      <c r="B111" s="33">
        <f t="shared" si="2"/>
        <v>0</v>
      </c>
      <c r="C111" s="122"/>
      <c r="D111" s="46"/>
      <c r="E111" s="18">
        <f t="shared" si="3"/>
        <v>0</v>
      </c>
    </row>
    <row r="112" spans="2:5" ht="30" customHeight="1" thickTop="1" thickBot="1" x14ac:dyDescent="0.3">
      <c r="B112" s="33">
        <f t="shared" si="2"/>
        <v>0</v>
      </c>
      <c r="C112" s="122"/>
      <c r="D112" s="46"/>
      <c r="E112" s="18">
        <f t="shared" si="3"/>
        <v>0</v>
      </c>
    </row>
    <row r="113" spans="2:5" ht="30" customHeight="1" thickTop="1" thickBot="1" x14ac:dyDescent="0.3">
      <c r="B113" s="33">
        <f t="shared" si="2"/>
        <v>0</v>
      </c>
      <c r="C113" s="122"/>
      <c r="D113" s="46"/>
      <c r="E113" s="18">
        <f t="shared" si="3"/>
        <v>0</v>
      </c>
    </row>
    <row r="114" spans="2:5" ht="30" customHeight="1" thickTop="1" thickBot="1" x14ac:dyDescent="0.3">
      <c r="B114" s="33">
        <f t="shared" si="2"/>
        <v>0</v>
      </c>
      <c r="C114" s="122"/>
      <c r="D114" s="46"/>
      <c r="E114" s="18">
        <f t="shared" si="3"/>
        <v>0</v>
      </c>
    </row>
    <row r="115" spans="2:5" ht="30" customHeight="1" thickTop="1" thickBot="1" x14ac:dyDescent="0.3">
      <c r="B115" s="33">
        <f t="shared" si="2"/>
        <v>0</v>
      </c>
      <c r="C115" s="122"/>
      <c r="D115" s="46"/>
      <c r="E115" s="18">
        <f t="shared" si="3"/>
        <v>0</v>
      </c>
    </row>
    <row r="116" spans="2:5" ht="30" customHeight="1" thickTop="1" thickBot="1" x14ac:dyDescent="0.3">
      <c r="B116" s="33">
        <f t="shared" si="2"/>
        <v>0</v>
      </c>
      <c r="C116" s="122"/>
      <c r="D116" s="46"/>
      <c r="E116" s="18">
        <f t="shared" si="3"/>
        <v>0</v>
      </c>
    </row>
    <row r="117" spans="2:5" ht="30" customHeight="1" thickTop="1" thickBot="1" x14ac:dyDescent="0.3">
      <c r="B117" s="33">
        <f t="shared" si="2"/>
        <v>0</v>
      </c>
      <c r="C117" s="122"/>
      <c r="D117" s="46"/>
      <c r="E117" s="18">
        <f t="shared" si="3"/>
        <v>0</v>
      </c>
    </row>
    <row r="118" spans="2:5" ht="30" customHeight="1" thickTop="1" thickBot="1" x14ac:dyDescent="0.3">
      <c r="B118" s="33">
        <f t="shared" si="2"/>
        <v>0</v>
      </c>
      <c r="C118" s="122"/>
      <c r="D118" s="46"/>
      <c r="E118" s="18">
        <f t="shared" si="3"/>
        <v>0</v>
      </c>
    </row>
    <row r="119" spans="2:5" ht="30" customHeight="1" thickTop="1" thickBot="1" x14ac:dyDescent="0.3">
      <c r="B119" s="33">
        <f t="shared" si="2"/>
        <v>0</v>
      </c>
      <c r="C119" s="122"/>
      <c r="D119" s="46"/>
      <c r="E119" s="18">
        <f t="shared" si="3"/>
        <v>0</v>
      </c>
    </row>
    <row r="120" spans="2:5" ht="30" customHeight="1" thickTop="1" thickBot="1" x14ac:dyDescent="0.3">
      <c r="B120" s="33">
        <f t="shared" si="2"/>
        <v>0</v>
      </c>
      <c r="C120" s="122"/>
      <c r="D120" s="46"/>
      <c r="E120" s="18">
        <f t="shared" si="3"/>
        <v>0</v>
      </c>
    </row>
    <row r="121" spans="2:5" ht="30" customHeight="1" thickTop="1" thickBot="1" x14ac:dyDescent="0.3">
      <c r="B121" s="33">
        <f t="shared" si="2"/>
        <v>0</v>
      </c>
      <c r="C121" s="122"/>
      <c r="D121" s="46"/>
      <c r="E121" s="18">
        <f t="shared" si="3"/>
        <v>0</v>
      </c>
    </row>
    <row r="122" spans="2:5" ht="30" customHeight="1" thickTop="1" thickBot="1" x14ac:dyDescent="0.3">
      <c r="B122" s="33">
        <f t="shared" si="2"/>
        <v>0</v>
      </c>
      <c r="C122" s="122"/>
      <c r="D122" s="46"/>
      <c r="E122" s="18">
        <f t="shared" si="3"/>
        <v>0</v>
      </c>
    </row>
    <row r="123" spans="2:5" ht="30" customHeight="1" thickTop="1" thickBot="1" x14ac:dyDescent="0.3">
      <c r="B123" s="33">
        <f t="shared" si="2"/>
        <v>0</v>
      </c>
      <c r="C123" s="122"/>
      <c r="D123" s="46"/>
      <c r="E123" s="18">
        <f t="shared" si="3"/>
        <v>0</v>
      </c>
    </row>
    <row r="124" spans="2:5" ht="30" customHeight="1" thickTop="1" thickBot="1" x14ac:dyDescent="0.3">
      <c r="B124" s="33">
        <f t="shared" si="2"/>
        <v>0</v>
      </c>
      <c r="C124" s="122"/>
      <c r="D124" s="46"/>
      <c r="E124" s="18">
        <f t="shared" si="3"/>
        <v>0</v>
      </c>
    </row>
    <row r="125" spans="2:5" ht="30" customHeight="1" thickTop="1" thickBot="1" x14ac:dyDescent="0.3">
      <c r="B125" s="33">
        <f t="shared" si="2"/>
        <v>0</v>
      </c>
      <c r="C125" s="122"/>
      <c r="D125" s="46"/>
      <c r="E125" s="18">
        <f t="shared" si="3"/>
        <v>0</v>
      </c>
    </row>
    <row r="126" spans="2:5" ht="30" customHeight="1" thickTop="1" thickBot="1" x14ac:dyDescent="0.3">
      <c r="B126" s="33">
        <f t="shared" si="2"/>
        <v>0</v>
      </c>
      <c r="C126" s="122"/>
      <c r="D126" s="46"/>
      <c r="E126" s="18">
        <f t="shared" si="3"/>
        <v>0</v>
      </c>
    </row>
    <row r="127" spans="2:5" ht="30" customHeight="1" thickTop="1" thickBot="1" x14ac:dyDescent="0.3">
      <c r="B127" s="33">
        <f t="shared" si="2"/>
        <v>0</v>
      </c>
      <c r="C127" s="122"/>
      <c r="D127" s="46"/>
      <c r="E127" s="18">
        <f t="shared" si="3"/>
        <v>0</v>
      </c>
    </row>
    <row r="128" spans="2:5" ht="30" customHeight="1" thickTop="1" thickBot="1" x14ac:dyDescent="0.3">
      <c r="B128" s="33">
        <f t="shared" si="2"/>
        <v>0</v>
      </c>
      <c r="C128" s="122"/>
      <c r="D128" s="46"/>
      <c r="E128" s="18">
        <f t="shared" si="3"/>
        <v>0</v>
      </c>
    </row>
    <row r="129" spans="2:5" ht="30" customHeight="1" thickTop="1" thickBot="1" x14ac:dyDescent="0.3">
      <c r="B129" s="33">
        <f t="shared" si="2"/>
        <v>0</v>
      </c>
      <c r="C129" s="122"/>
      <c r="D129" s="46"/>
      <c r="E129" s="18">
        <f t="shared" si="3"/>
        <v>0</v>
      </c>
    </row>
    <row r="130" spans="2:5" ht="30" customHeight="1" thickTop="1" thickBot="1" x14ac:dyDescent="0.3">
      <c r="B130" s="33">
        <f t="shared" si="2"/>
        <v>0</v>
      </c>
      <c r="C130" s="122"/>
      <c r="D130" s="46"/>
      <c r="E130" s="18">
        <f t="shared" si="3"/>
        <v>0</v>
      </c>
    </row>
    <row r="131" spans="2:5" ht="30" customHeight="1" thickTop="1" thickBot="1" x14ac:dyDescent="0.3">
      <c r="B131" s="33">
        <f t="shared" si="2"/>
        <v>0</v>
      </c>
      <c r="C131" s="122"/>
      <c r="D131" s="46"/>
      <c r="E131" s="18">
        <f t="shared" si="3"/>
        <v>0</v>
      </c>
    </row>
    <row r="132" spans="2:5" ht="30" customHeight="1" thickTop="1" thickBot="1" x14ac:dyDescent="0.3">
      <c r="B132" s="33">
        <f t="shared" si="2"/>
        <v>0</v>
      </c>
      <c r="C132" s="122"/>
      <c r="D132" s="46"/>
      <c r="E132" s="18">
        <f t="shared" si="3"/>
        <v>0</v>
      </c>
    </row>
    <row r="133" spans="2:5" ht="30" customHeight="1" thickTop="1" thickBot="1" x14ac:dyDescent="0.3">
      <c r="B133" s="33">
        <f t="shared" si="2"/>
        <v>0</v>
      </c>
      <c r="C133" s="122"/>
      <c r="D133" s="46"/>
      <c r="E133" s="18">
        <f t="shared" si="3"/>
        <v>0</v>
      </c>
    </row>
    <row r="134" spans="2:5" ht="30" customHeight="1" thickTop="1" thickBot="1" x14ac:dyDescent="0.3">
      <c r="B134" s="33">
        <f t="shared" si="2"/>
        <v>0</v>
      </c>
      <c r="C134" s="122"/>
      <c r="D134" s="46"/>
      <c r="E134" s="18">
        <f t="shared" si="3"/>
        <v>0</v>
      </c>
    </row>
    <row r="135" spans="2:5" ht="30" customHeight="1" thickTop="1" thickBot="1" x14ac:dyDescent="0.3">
      <c r="B135" s="33">
        <f t="shared" si="2"/>
        <v>0</v>
      </c>
      <c r="C135" s="122"/>
      <c r="D135" s="46"/>
      <c r="E135" s="18">
        <f t="shared" si="3"/>
        <v>0</v>
      </c>
    </row>
    <row r="136" spans="2:5" ht="30" customHeight="1" thickTop="1" thickBot="1" x14ac:dyDescent="0.3">
      <c r="B136" s="33">
        <f t="shared" si="2"/>
        <v>0</v>
      </c>
      <c r="C136" s="122"/>
      <c r="D136" s="46"/>
      <c r="E136" s="18">
        <f t="shared" si="3"/>
        <v>0</v>
      </c>
    </row>
    <row r="137" spans="2:5" ht="30" customHeight="1" thickTop="1" thickBot="1" x14ac:dyDescent="0.3">
      <c r="B137" s="33">
        <f t="shared" ref="B137:B200" si="4">IF(C137=0,0,MONTH(C137))</f>
        <v>0</v>
      </c>
      <c r="C137" s="122"/>
      <c r="D137" s="46"/>
      <c r="E137" s="18">
        <f t="shared" ref="E137:E200" si="5">IF(C137=0,0,WEEKDAY(C137,1))</f>
        <v>0</v>
      </c>
    </row>
    <row r="138" spans="2:5" ht="30" customHeight="1" thickTop="1" thickBot="1" x14ac:dyDescent="0.3">
      <c r="B138" s="33">
        <f t="shared" si="4"/>
        <v>0</v>
      </c>
      <c r="C138" s="122"/>
      <c r="D138" s="46"/>
      <c r="E138" s="18">
        <f t="shared" si="5"/>
        <v>0</v>
      </c>
    </row>
    <row r="139" spans="2:5" ht="30" customHeight="1" thickTop="1" thickBot="1" x14ac:dyDescent="0.3">
      <c r="B139" s="33">
        <f t="shared" si="4"/>
        <v>0</v>
      </c>
      <c r="C139" s="122"/>
      <c r="D139" s="46"/>
      <c r="E139" s="18">
        <f t="shared" si="5"/>
        <v>0</v>
      </c>
    </row>
    <row r="140" spans="2:5" ht="30" customHeight="1" thickTop="1" thickBot="1" x14ac:dyDescent="0.3">
      <c r="B140" s="33">
        <f t="shared" si="4"/>
        <v>0</v>
      </c>
      <c r="C140" s="122"/>
      <c r="D140" s="46"/>
      <c r="E140" s="18">
        <f t="shared" si="5"/>
        <v>0</v>
      </c>
    </row>
    <row r="141" spans="2:5" ht="30" customHeight="1" thickTop="1" thickBot="1" x14ac:dyDescent="0.3">
      <c r="B141" s="33">
        <f t="shared" si="4"/>
        <v>0</v>
      </c>
      <c r="C141" s="122"/>
      <c r="D141" s="46"/>
      <c r="E141" s="18">
        <f t="shared" si="5"/>
        <v>0</v>
      </c>
    </row>
    <row r="142" spans="2:5" ht="30" customHeight="1" thickTop="1" thickBot="1" x14ac:dyDescent="0.3">
      <c r="B142" s="33">
        <f t="shared" si="4"/>
        <v>0</v>
      </c>
      <c r="C142" s="122"/>
      <c r="D142" s="46"/>
      <c r="E142" s="18">
        <f t="shared" si="5"/>
        <v>0</v>
      </c>
    </row>
    <row r="143" spans="2:5" ht="30" customHeight="1" thickTop="1" thickBot="1" x14ac:dyDescent="0.3">
      <c r="B143" s="33">
        <f t="shared" si="4"/>
        <v>0</v>
      </c>
      <c r="C143" s="122"/>
      <c r="D143" s="46"/>
      <c r="E143" s="18">
        <f t="shared" si="5"/>
        <v>0</v>
      </c>
    </row>
    <row r="144" spans="2:5" ht="30" customHeight="1" thickTop="1" thickBot="1" x14ac:dyDescent="0.3">
      <c r="B144" s="33">
        <f t="shared" si="4"/>
        <v>0</v>
      </c>
      <c r="C144" s="122"/>
      <c r="D144" s="46"/>
      <c r="E144" s="18">
        <f t="shared" si="5"/>
        <v>0</v>
      </c>
    </row>
    <row r="145" spans="2:5" ht="30" customHeight="1" thickTop="1" thickBot="1" x14ac:dyDescent="0.3">
      <c r="B145" s="33">
        <f t="shared" si="4"/>
        <v>0</v>
      </c>
      <c r="C145" s="122"/>
      <c r="D145" s="46"/>
      <c r="E145" s="18">
        <f t="shared" si="5"/>
        <v>0</v>
      </c>
    </row>
    <row r="146" spans="2:5" ht="30" customHeight="1" thickTop="1" thickBot="1" x14ac:dyDescent="0.3">
      <c r="B146" s="33">
        <f t="shared" si="4"/>
        <v>0</v>
      </c>
      <c r="C146" s="122"/>
      <c r="D146" s="46"/>
      <c r="E146" s="18">
        <f t="shared" si="5"/>
        <v>0</v>
      </c>
    </row>
    <row r="147" spans="2:5" ht="30" customHeight="1" thickTop="1" thickBot="1" x14ac:dyDescent="0.3">
      <c r="B147" s="33">
        <f t="shared" si="4"/>
        <v>0</v>
      </c>
      <c r="C147" s="122"/>
      <c r="D147" s="46"/>
      <c r="E147" s="18">
        <f t="shared" si="5"/>
        <v>0</v>
      </c>
    </row>
    <row r="148" spans="2:5" ht="30" customHeight="1" thickTop="1" thickBot="1" x14ac:dyDescent="0.3">
      <c r="B148" s="33">
        <f t="shared" si="4"/>
        <v>0</v>
      </c>
      <c r="C148" s="122"/>
      <c r="D148" s="46"/>
      <c r="E148" s="18">
        <f t="shared" si="5"/>
        <v>0</v>
      </c>
    </row>
    <row r="149" spans="2:5" ht="30" customHeight="1" thickTop="1" thickBot="1" x14ac:dyDescent="0.3">
      <c r="B149" s="33">
        <f t="shared" si="4"/>
        <v>0</v>
      </c>
      <c r="C149" s="122"/>
      <c r="D149" s="46"/>
      <c r="E149" s="18">
        <f t="shared" si="5"/>
        <v>0</v>
      </c>
    </row>
    <row r="150" spans="2:5" ht="30" customHeight="1" thickTop="1" thickBot="1" x14ac:dyDescent="0.3">
      <c r="B150" s="33">
        <f t="shared" si="4"/>
        <v>0</v>
      </c>
      <c r="C150" s="122"/>
      <c r="D150" s="46"/>
      <c r="E150" s="18">
        <f t="shared" si="5"/>
        <v>0</v>
      </c>
    </row>
    <row r="151" spans="2:5" ht="30" customHeight="1" thickTop="1" thickBot="1" x14ac:dyDescent="0.3">
      <c r="B151" s="33">
        <f t="shared" si="4"/>
        <v>0</v>
      </c>
      <c r="C151" s="122"/>
      <c r="D151" s="46"/>
      <c r="E151" s="18">
        <f t="shared" si="5"/>
        <v>0</v>
      </c>
    </row>
    <row r="152" spans="2:5" ht="30" customHeight="1" thickTop="1" thickBot="1" x14ac:dyDescent="0.3">
      <c r="B152" s="33">
        <f t="shared" si="4"/>
        <v>0</v>
      </c>
      <c r="C152" s="122"/>
      <c r="D152" s="46"/>
      <c r="E152" s="18">
        <f t="shared" si="5"/>
        <v>0</v>
      </c>
    </row>
    <row r="153" spans="2:5" ht="30" customHeight="1" thickTop="1" thickBot="1" x14ac:dyDescent="0.3">
      <c r="B153" s="33">
        <f t="shared" si="4"/>
        <v>0</v>
      </c>
      <c r="C153" s="122"/>
      <c r="D153" s="46"/>
      <c r="E153" s="18">
        <f t="shared" si="5"/>
        <v>0</v>
      </c>
    </row>
    <row r="154" spans="2:5" ht="30" customHeight="1" thickTop="1" thickBot="1" x14ac:dyDescent="0.3">
      <c r="B154" s="33">
        <f t="shared" si="4"/>
        <v>0</v>
      </c>
      <c r="C154" s="122"/>
      <c r="D154" s="46"/>
      <c r="E154" s="18">
        <f t="shared" si="5"/>
        <v>0</v>
      </c>
    </row>
    <row r="155" spans="2:5" ht="30" customHeight="1" thickTop="1" thickBot="1" x14ac:dyDescent="0.3">
      <c r="B155" s="33">
        <f t="shared" si="4"/>
        <v>0</v>
      </c>
      <c r="C155" s="122"/>
      <c r="D155" s="46"/>
      <c r="E155" s="18">
        <f t="shared" si="5"/>
        <v>0</v>
      </c>
    </row>
    <row r="156" spans="2:5" ht="30" customHeight="1" thickTop="1" thickBot="1" x14ac:dyDescent="0.3">
      <c r="B156" s="33">
        <f t="shared" si="4"/>
        <v>0</v>
      </c>
      <c r="C156" s="122"/>
      <c r="D156" s="46"/>
      <c r="E156" s="18">
        <f t="shared" si="5"/>
        <v>0</v>
      </c>
    </row>
    <row r="157" spans="2:5" ht="30" customHeight="1" thickTop="1" thickBot="1" x14ac:dyDescent="0.3">
      <c r="B157" s="33">
        <f t="shared" si="4"/>
        <v>0</v>
      </c>
      <c r="C157" s="122"/>
      <c r="D157" s="46"/>
      <c r="E157" s="18">
        <f t="shared" si="5"/>
        <v>0</v>
      </c>
    </row>
    <row r="158" spans="2:5" ht="30" customHeight="1" thickTop="1" thickBot="1" x14ac:dyDescent="0.3">
      <c r="B158" s="33">
        <f t="shared" si="4"/>
        <v>0</v>
      </c>
      <c r="C158" s="122"/>
      <c r="D158" s="46"/>
      <c r="E158" s="18">
        <f t="shared" si="5"/>
        <v>0</v>
      </c>
    </row>
    <row r="159" spans="2:5" ht="30" customHeight="1" thickTop="1" thickBot="1" x14ac:dyDescent="0.3">
      <c r="B159" s="33">
        <f t="shared" si="4"/>
        <v>0</v>
      </c>
      <c r="C159" s="122"/>
      <c r="D159" s="46"/>
      <c r="E159" s="18">
        <f t="shared" si="5"/>
        <v>0</v>
      </c>
    </row>
    <row r="160" spans="2:5" ht="30" customHeight="1" thickTop="1" thickBot="1" x14ac:dyDescent="0.3">
      <c r="B160" s="33">
        <f t="shared" si="4"/>
        <v>0</v>
      </c>
      <c r="C160" s="122"/>
      <c r="D160" s="46"/>
      <c r="E160" s="18">
        <f t="shared" si="5"/>
        <v>0</v>
      </c>
    </row>
    <row r="161" spans="2:5" ht="30" customHeight="1" thickTop="1" thickBot="1" x14ac:dyDescent="0.3">
      <c r="B161" s="33">
        <f t="shared" si="4"/>
        <v>0</v>
      </c>
      <c r="C161" s="122"/>
      <c r="D161" s="46"/>
      <c r="E161" s="18">
        <f t="shared" si="5"/>
        <v>0</v>
      </c>
    </row>
    <row r="162" spans="2:5" ht="30" customHeight="1" thickTop="1" thickBot="1" x14ac:dyDescent="0.3">
      <c r="B162" s="33">
        <f t="shared" si="4"/>
        <v>0</v>
      </c>
      <c r="C162" s="122"/>
      <c r="D162" s="46"/>
      <c r="E162" s="18">
        <f t="shared" si="5"/>
        <v>0</v>
      </c>
    </row>
    <row r="163" spans="2:5" ht="30" customHeight="1" thickTop="1" thickBot="1" x14ac:dyDescent="0.3">
      <c r="B163" s="33">
        <f t="shared" si="4"/>
        <v>0</v>
      </c>
      <c r="C163" s="122"/>
      <c r="D163" s="46"/>
      <c r="E163" s="18">
        <f t="shared" si="5"/>
        <v>0</v>
      </c>
    </row>
    <row r="164" spans="2:5" ht="30" customHeight="1" thickTop="1" thickBot="1" x14ac:dyDescent="0.3">
      <c r="B164" s="33">
        <f t="shared" si="4"/>
        <v>0</v>
      </c>
      <c r="C164" s="122"/>
      <c r="D164" s="46"/>
      <c r="E164" s="18">
        <f t="shared" si="5"/>
        <v>0</v>
      </c>
    </row>
    <row r="165" spans="2:5" ht="30" customHeight="1" thickTop="1" thickBot="1" x14ac:dyDescent="0.3">
      <c r="B165" s="33">
        <f t="shared" si="4"/>
        <v>0</v>
      </c>
      <c r="C165" s="122"/>
      <c r="D165" s="46"/>
      <c r="E165" s="18">
        <f t="shared" si="5"/>
        <v>0</v>
      </c>
    </row>
    <row r="166" spans="2:5" ht="30" customHeight="1" thickTop="1" thickBot="1" x14ac:dyDescent="0.3">
      <c r="B166" s="33">
        <f t="shared" si="4"/>
        <v>0</v>
      </c>
      <c r="C166" s="122"/>
      <c r="D166" s="46"/>
      <c r="E166" s="18">
        <f t="shared" si="5"/>
        <v>0</v>
      </c>
    </row>
    <row r="167" spans="2:5" ht="30" customHeight="1" thickTop="1" thickBot="1" x14ac:dyDescent="0.3">
      <c r="B167" s="33">
        <f t="shared" si="4"/>
        <v>0</v>
      </c>
      <c r="C167" s="122"/>
      <c r="D167" s="46"/>
      <c r="E167" s="18">
        <f t="shared" si="5"/>
        <v>0</v>
      </c>
    </row>
    <row r="168" spans="2:5" ht="30" customHeight="1" thickTop="1" thickBot="1" x14ac:dyDescent="0.3">
      <c r="B168" s="33">
        <f t="shared" si="4"/>
        <v>0</v>
      </c>
      <c r="C168" s="122"/>
      <c r="D168" s="46"/>
      <c r="E168" s="18">
        <f t="shared" si="5"/>
        <v>0</v>
      </c>
    </row>
    <row r="169" spans="2:5" ht="30" customHeight="1" thickTop="1" thickBot="1" x14ac:dyDescent="0.3">
      <c r="B169" s="33">
        <f t="shared" si="4"/>
        <v>0</v>
      </c>
      <c r="C169" s="122"/>
      <c r="D169" s="46"/>
      <c r="E169" s="18">
        <f t="shared" si="5"/>
        <v>0</v>
      </c>
    </row>
    <row r="170" spans="2:5" ht="30" customHeight="1" thickTop="1" thickBot="1" x14ac:dyDescent="0.3">
      <c r="B170" s="33">
        <f t="shared" si="4"/>
        <v>0</v>
      </c>
      <c r="C170" s="122"/>
      <c r="D170" s="46"/>
      <c r="E170" s="18">
        <f t="shared" si="5"/>
        <v>0</v>
      </c>
    </row>
    <row r="171" spans="2:5" ht="30" customHeight="1" thickTop="1" thickBot="1" x14ac:dyDescent="0.3">
      <c r="B171" s="33">
        <f t="shared" si="4"/>
        <v>0</v>
      </c>
      <c r="C171" s="122"/>
      <c r="D171" s="46"/>
      <c r="E171" s="18">
        <f t="shared" si="5"/>
        <v>0</v>
      </c>
    </row>
    <row r="172" spans="2:5" ht="30" customHeight="1" thickTop="1" thickBot="1" x14ac:dyDescent="0.3">
      <c r="B172" s="33">
        <f t="shared" si="4"/>
        <v>0</v>
      </c>
      <c r="C172" s="122"/>
      <c r="D172" s="46"/>
      <c r="E172" s="18">
        <f t="shared" si="5"/>
        <v>0</v>
      </c>
    </row>
    <row r="173" spans="2:5" ht="30" customHeight="1" thickTop="1" thickBot="1" x14ac:dyDescent="0.3">
      <c r="B173" s="33">
        <f t="shared" si="4"/>
        <v>0</v>
      </c>
      <c r="C173" s="122"/>
      <c r="D173" s="46"/>
      <c r="E173" s="18">
        <f t="shared" si="5"/>
        <v>0</v>
      </c>
    </row>
    <row r="174" spans="2:5" ht="30" customHeight="1" thickTop="1" thickBot="1" x14ac:dyDescent="0.3">
      <c r="B174" s="33">
        <f t="shared" si="4"/>
        <v>0</v>
      </c>
      <c r="C174" s="122"/>
      <c r="D174" s="46"/>
      <c r="E174" s="18">
        <f t="shared" si="5"/>
        <v>0</v>
      </c>
    </row>
    <row r="175" spans="2:5" ht="30" customHeight="1" thickTop="1" thickBot="1" x14ac:dyDescent="0.3">
      <c r="B175" s="33">
        <f t="shared" si="4"/>
        <v>0</v>
      </c>
      <c r="C175" s="122"/>
      <c r="D175" s="46"/>
      <c r="E175" s="18">
        <f t="shared" si="5"/>
        <v>0</v>
      </c>
    </row>
    <row r="176" spans="2:5" ht="30" customHeight="1" thickTop="1" thickBot="1" x14ac:dyDescent="0.3">
      <c r="B176" s="33">
        <f t="shared" si="4"/>
        <v>0</v>
      </c>
      <c r="C176" s="122"/>
      <c r="D176" s="46"/>
      <c r="E176" s="18">
        <f t="shared" si="5"/>
        <v>0</v>
      </c>
    </row>
    <row r="177" spans="2:5" ht="30" customHeight="1" thickTop="1" thickBot="1" x14ac:dyDescent="0.3">
      <c r="B177" s="33">
        <f t="shared" si="4"/>
        <v>0</v>
      </c>
      <c r="C177" s="122"/>
      <c r="D177" s="46"/>
      <c r="E177" s="18">
        <f t="shared" si="5"/>
        <v>0</v>
      </c>
    </row>
    <row r="178" spans="2:5" ht="30" customHeight="1" thickTop="1" thickBot="1" x14ac:dyDescent="0.3">
      <c r="B178" s="33">
        <f t="shared" si="4"/>
        <v>0</v>
      </c>
      <c r="C178" s="122"/>
      <c r="D178" s="46"/>
      <c r="E178" s="18">
        <f t="shared" si="5"/>
        <v>0</v>
      </c>
    </row>
    <row r="179" spans="2:5" ht="30" customHeight="1" thickTop="1" thickBot="1" x14ac:dyDescent="0.3">
      <c r="B179" s="33">
        <f t="shared" si="4"/>
        <v>0</v>
      </c>
      <c r="C179" s="122"/>
      <c r="D179" s="46"/>
      <c r="E179" s="18">
        <f t="shared" si="5"/>
        <v>0</v>
      </c>
    </row>
    <row r="180" spans="2:5" ht="30" customHeight="1" thickTop="1" thickBot="1" x14ac:dyDescent="0.3">
      <c r="B180" s="33">
        <f t="shared" si="4"/>
        <v>0</v>
      </c>
      <c r="C180" s="122"/>
      <c r="D180" s="46"/>
      <c r="E180" s="18">
        <f t="shared" si="5"/>
        <v>0</v>
      </c>
    </row>
    <row r="181" spans="2:5" ht="30" customHeight="1" thickTop="1" thickBot="1" x14ac:dyDescent="0.3">
      <c r="B181" s="33">
        <f t="shared" si="4"/>
        <v>0</v>
      </c>
      <c r="C181" s="122"/>
      <c r="D181" s="46"/>
      <c r="E181" s="18">
        <f t="shared" si="5"/>
        <v>0</v>
      </c>
    </row>
    <row r="182" spans="2:5" ht="30" customHeight="1" thickTop="1" thickBot="1" x14ac:dyDescent="0.3">
      <c r="B182" s="33">
        <f t="shared" si="4"/>
        <v>0</v>
      </c>
      <c r="C182" s="122"/>
      <c r="D182" s="46"/>
      <c r="E182" s="18">
        <f t="shared" si="5"/>
        <v>0</v>
      </c>
    </row>
    <row r="183" spans="2:5" ht="30" customHeight="1" thickTop="1" thickBot="1" x14ac:dyDescent="0.3">
      <c r="B183" s="33">
        <f t="shared" si="4"/>
        <v>0</v>
      </c>
      <c r="C183" s="122"/>
      <c r="D183" s="46"/>
      <c r="E183" s="18">
        <f t="shared" si="5"/>
        <v>0</v>
      </c>
    </row>
    <row r="184" spans="2:5" ht="30" customHeight="1" thickTop="1" thickBot="1" x14ac:dyDescent="0.3">
      <c r="B184" s="33">
        <f t="shared" si="4"/>
        <v>0</v>
      </c>
      <c r="C184" s="122"/>
      <c r="D184" s="46"/>
      <c r="E184" s="18">
        <f t="shared" si="5"/>
        <v>0</v>
      </c>
    </row>
    <row r="185" spans="2:5" ht="30" customHeight="1" thickTop="1" thickBot="1" x14ac:dyDescent="0.3">
      <c r="B185" s="33">
        <f t="shared" si="4"/>
        <v>0</v>
      </c>
      <c r="C185" s="122"/>
      <c r="D185" s="46"/>
      <c r="E185" s="18">
        <f t="shared" si="5"/>
        <v>0</v>
      </c>
    </row>
    <row r="186" spans="2:5" ht="30" customHeight="1" thickTop="1" thickBot="1" x14ac:dyDescent="0.3">
      <c r="B186" s="33">
        <f t="shared" si="4"/>
        <v>0</v>
      </c>
      <c r="C186" s="122"/>
      <c r="D186" s="46"/>
      <c r="E186" s="18">
        <f t="shared" si="5"/>
        <v>0</v>
      </c>
    </row>
    <row r="187" spans="2:5" ht="30" customHeight="1" thickTop="1" thickBot="1" x14ac:dyDescent="0.3">
      <c r="B187" s="33">
        <f t="shared" si="4"/>
        <v>0</v>
      </c>
      <c r="C187" s="122"/>
      <c r="D187" s="46"/>
      <c r="E187" s="18">
        <f t="shared" si="5"/>
        <v>0</v>
      </c>
    </row>
    <row r="188" spans="2:5" ht="30" customHeight="1" thickTop="1" thickBot="1" x14ac:dyDescent="0.3">
      <c r="B188" s="33">
        <f t="shared" si="4"/>
        <v>0</v>
      </c>
      <c r="C188" s="122"/>
      <c r="D188" s="46"/>
      <c r="E188" s="18">
        <f t="shared" si="5"/>
        <v>0</v>
      </c>
    </row>
    <row r="189" spans="2:5" ht="30" customHeight="1" thickTop="1" thickBot="1" x14ac:dyDescent="0.3">
      <c r="B189" s="33">
        <f t="shared" si="4"/>
        <v>0</v>
      </c>
      <c r="C189" s="122"/>
      <c r="D189" s="46"/>
      <c r="E189" s="18">
        <f t="shared" si="5"/>
        <v>0</v>
      </c>
    </row>
    <row r="190" spans="2:5" ht="30" customHeight="1" thickTop="1" thickBot="1" x14ac:dyDescent="0.3">
      <c r="B190" s="33">
        <f t="shared" si="4"/>
        <v>0</v>
      </c>
      <c r="C190" s="122"/>
      <c r="D190" s="46"/>
      <c r="E190" s="18">
        <f t="shared" si="5"/>
        <v>0</v>
      </c>
    </row>
    <row r="191" spans="2:5" ht="30" customHeight="1" thickTop="1" thickBot="1" x14ac:dyDescent="0.3">
      <c r="B191" s="33">
        <f t="shared" si="4"/>
        <v>0</v>
      </c>
      <c r="C191" s="122"/>
      <c r="D191" s="46"/>
      <c r="E191" s="18">
        <f t="shared" si="5"/>
        <v>0</v>
      </c>
    </row>
    <row r="192" spans="2:5" ht="30" customHeight="1" thickTop="1" thickBot="1" x14ac:dyDescent="0.3">
      <c r="B192" s="33">
        <f t="shared" si="4"/>
        <v>0</v>
      </c>
      <c r="C192" s="122"/>
      <c r="D192" s="46"/>
      <c r="E192" s="18">
        <f t="shared" si="5"/>
        <v>0</v>
      </c>
    </row>
    <row r="193" spans="2:5" ht="30" customHeight="1" thickTop="1" thickBot="1" x14ac:dyDescent="0.3">
      <c r="B193" s="33">
        <f t="shared" si="4"/>
        <v>0</v>
      </c>
      <c r="C193" s="122"/>
      <c r="D193" s="46"/>
      <c r="E193" s="18">
        <f t="shared" si="5"/>
        <v>0</v>
      </c>
    </row>
    <row r="194" spans="2:5" ht="30" customHeight="1" thickTop="1" thickBot="1" x14ac:dyDescent="0.3">
      <c r="B194" s="33">
        <f t="shared" si="4"/>
        <v>0</v>
      </c>
      <c r="C194" s="122"/>
      <c r="D194" s="46"/>
      <c r="E194" s="18">
        <f t="shared" si="5"/>
        <v>0</v>
      </c>
    </row>
    <row r="195" spans="2:5" ht="30" customHeight="1" thickTop="1" thickBot="1" x14ac:dyDescent="0.3">
      <c r="B195" s="33">
        <f t="shared" si="4"/>
        <v>0</v>
      </c>
      <c r="C195" s="122"/>
      <c r="D195" s="46"/>
      <c r="E195" s="18">
        <f t="shared" si="5"/>
        <v>0</v>
      </c>
    </row>
    <row r="196" spans="2:5" ht="30" customHeight="1" thickTop="1" thickBot="1" x14ac:dyDescent="0.3">
      <c r="B196" s="33">
        <f t="shared" si="4"/>
        <v>0</v>
      </c>
      <c r="C196" s="122"/>
      <c r="D196" s="46"/>
      <c r="E196" s="18">
        <f t="shared" si="5"/>
        <v>0</v>
      </c>
    </row>
    <row r="197" spans="2:5" ht="30" customHeight="1" thickTop="1" thickBot="1" x14ac:dyDescent="0.3">
      <c r="B197" s="33">
        <f t="shared" si="4"/>
        <v>0</v>
      </c>
      <c r="C197" s="122"/>
      <c r="D197" s="46"/>
      <c r="E197" s="18">
        <f t="shared" si="5"/>
        <v>0</v>
      </c>
    </row>
    <row r="198" spans="2:5" ht="30" customHeight="1" thickTop="1" thickBot="1" x14ac:dyDescent="0.3">
      <c r="B198" s="33">
        <f t="shared" si="4"/>
        <v>0</v>
      </c>
      <c r="C198" s="122"/>
      <c r="D198" s="46"/>
      <c r="E198" s="18">
        <f t="shared" si="5"/>
        <v>0</v>
      </c>
    </row>
    <row r="199" spans="2:5" ht="30" customHeight="1" thickTop="1" thickBot="1" x14ac:dyDescent="0.3">
      <c r="B199" s="33">
        <f t="shared" si="4"/>
        <v>0</v>
      </c>
      <c r="C199" s="122"/>
      <c r="D199" s="46"/>
      <c r="E199" s="18">
        <f t="shared" si="5"/>
        <v>0</v>
      </c>
    </row>
    <row r="200" spans="2:5" ht="30" customHeight="1" thickTop="1" thickBot="1" x14ac:dyDescent="0.3">
      <c r="B200" s="33">
        <f t="shared" si="4"/>
        <v>0</v>
      </c>
      <c r="C200" s="122"/>
      <c r="D200" s="46"/>
      <c r="E200" s="18">
        <f t="shared" si="5"/>
        <v>0</v>
      </c>
    </row>
    <row r="201" spans="2:5" ht="30" customHeight="1" thickTop="1" thickBot="1" x14ac:dyDescent="0.3">
      <c r="B201" s="33">
        <f t="shared" ref="B201:B207" si="6">IF(C201=0,0,MONTH(C201))</f>
        <v>0</v>
      </c>
      <c r="C201" s="122"/>
      <c r="D201" s="46"/>
      <c r="E201" s="18">
        <f t="shared" ref="E201:E207" si="7">IF(C201=0,0,WEEKDAY(C201,1))</f>
        <v>0</v>
      </c>
    </row>
    <row r="202" spans="2:5" ht="30" customHeight="1" thickTop="1" thickBot="1" x14ac:dyDescent="0.3">
      <c r="B202" s="33">
        <f t="shared" si="6"/>
        <v>0</v>
      </c>
      <c r="C202" s="122"/>
      <c r="D202" s="46"/>
      <c r="E202" s="18">
        <f t="shared" si="7"/>
        <v>0</v>
      </c>
    </row>
    <row r="203" spans="2:5" ht="30" customHeight="1" thickTop="1" thickBot="1" x14ac:dyDescent="0.3">
      <c r="B203" s="33">
        <f t="shared" si="6"/>
        <v>0</v>
      </c>
      <c r="C203" s="122"/>
      <c r="D203" s="46"/>
      <c r="E203" s="18">
        <f t="shared" si="7"/>
        <v>0</v>
      </c>
    </row>
    <row r="204" spans="2:5" ht="30" customHeight="1" thickTop="1" thickBot="1" x14ac:dyDescent="0.3">
      <c r="B204" s="33">
        <f t="shared" si="6"/>
        <v>0</v>
      </c>
      <c r="C204" s="122"/>
      <c r="D204" s="46"/>
      <c r="E204" s="18">
        <f t="shared" si="7"/>
        <v>0</v>
      </c>
    </row>
    <row r="205" spans="2:5" ht="30" customHeight="1" thickTop="1" thickBot="1" x14ac:dyDescent="0.3">
      <c r="B205" s="33">
        <f t="shared" si="6"/>
        <v>0</v>
      </c>
      <c r="C205" s="122"/>
      <c r="D205" s="46"/>
      <c r="E205" s="18">
        <f t="shared" si="7"/>
        <v>0</v>
      </c>
    </row>
    <row r="206" spans="2:5" ht="30" customHeight="1" thickTop="1" thickBot="1" x14ac:dyDescent="0.3">
      <c r="B206" s="33">
        <f t="shared" si="6"/>
        <v>0</v>
      </c>
      <c r="C206" s="122"/>
      <c r="D206" s="46"/>
      <c r="E206" s="18">
        <f t="shared" si="7"/>
        <v>0</v>
      </c>
    </row>
    <row r="207" spans="2:5" ht="30" customHeight="1" thickTop="1" thickBot="1" x14ac:dyDescent="0.3">
      <c r="B207" s="33">
        <f t="shared" si="6"/>
        <v>0</v>
      </c>
      <c r="C207" s="122"/>
      <c r="D207" s="46"/>
      <c r="E207" s="18">
        <f t="shared" si="7"/>
        <v>0</v>
      </c>
    </row>
    <row r="208" spans="2:5" ht="15" customHeight="1" thickTop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</sheetData>
  <sheetProtection password="9084" sheet="1" objects="1" scenarios="1" selectLockedCells="1"/>
  <mergeCells count="2">
    <mergeCell ref="C5:D5"/>
    <mergeCell ref="C6:D6"/>
  </mergeCells>
  <conditionalFormatting sqref="C6">
    <cfRule type="expression" dxfId="65" priority="1">
      <formula>#REF!="SIMPLES"</formula>
    </cfRule>
  </conditionalFormatting>
  <conditionalFormatting sqref="C6">
    <cfRule type="expression" dxfId="64" priority="2">
      <formula>#REF!="TAXA"</formula>
    </cfRule>
  </conditionalFormatting>
  <conditionalFormatting sqref="C6">
    <cfRule type="expression" dxfId="63" priority="3">
      <formula>#REF!="REAL"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/>
  <dimension ref="A1:BY3041"/>
  <sheetViews>
    <sheetView showGridLines="0" zoomScaleNormal="100" workbookViewId="0">
      <selection activeCell="L7" sqref="L7:N11"/>
    </sheetView>
  </sheetViews>
  <sheetFormatPr defaultColWidth="9.140625" defaultRowHeight="15" zeroHeight="1" x14ac:dyDescent="0.25"/>
  <cols>
    <col min="1" max="2" width="1.7109375" style="31" customWidth="1"/>
    <col min="3" max="3" width="30.7109375" style="7" customWidth="1"/>
    <col min="4" max="4" width="40.7109375" style="7" customWidth="1"/>
    <col min="5" max="5" width="30.7109375" style="7" customWidth="1"/>
    <col min="6" max="6" width="15.7109375" style="7" customWidth="1"/>
    <col min="7" max="7" width="13.28515625" style="7" bestFit="1" customWidth="1"/>
    <col min="8" max="9" width="16.85546875" style="37" hidden="1" customWidth="1"/>
    <col min="10" max="10" width="19" style="7" customWidth="1"/>
    <col min="11" max="11" width="32.140625" style="7" customWidth="1"/>
    <col min="12" max="12" width="20.7109375" style="7" customWidth="1"/>
    <col min="13" max="13" width="25.7109375" style="7" customWidth="1"/>
    <col min="14" max="14" width="30.7109375" style="7" customWidth="1"/>
    <col min="15" max="15" width="8.7109375" style="18" customWidth="1"/>
    <col min="16" max="18" width="10.5703125" style="18" customWidth="1"/>
    <col min="19" max="19" width="10.42578125" style="18" bestFit="1" customWidth="1"/>
    <col min="20" max="20" width="10.42578125" style="18" customWidth="1"/>
    <col min="21" max="36" width="9.140625" style="18" customWidth="1"/>
    <col min="37" max="38" width="11.5703125" style="18" bestFit="1" customWidth="1"/>
    <col min="39" max="45" width="9.140625" style="18" customWidth="1"/>
    <col min="46" max="46" width="10.42578125" style="18" bestFit="1" customWidth="1"/>
    <col min="47" max="47" width="9.140625" style="18" customWidth="1"/>
    <col min="48" max="49" width="11.5703125" style="18" bestFit="1" customWidth="1"/>
    <col min="50" max="60" width="9.140625" style="18" customWidth="1"/>
    <col min="61" max="61" width="21.140625" style="18" customWidth="1"/>
    <col min="62" max="62" width="9.140625" style="18" customWidth="1"/>
    <col min="63" max="64" width="9.140625" style="38" customWidth="1"/>
    <col min="65" max="66" width="9.140625" style="18" customWidth="1"/>
    <col min="67" max="67" width="9.140625" style="39" customWidth="1"/>
    <col min="68" max="77" width="9.140625" style="39"/>
    <col min="78" max="16384" width="9.140625" style="18"/>
  </cols>
  <sheetData>
    <row r="1" spans="1:77" s="55" customFormat="1" ht="30" customHeight="1" x14ac:dyDescent="0.25"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23"/>
    </row>
    <row r="2" spans="1:77" s="56" customFormat="1" ht="24.95" customHeight="1" x14ac:dyDescent="0.25"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</row>
    <row r="3" spans="1:77" s="57" customFormat="1" ht="20.100000000000001" customHeight="1" x14ac:dyDescent="0.25"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</row>
    <row r="4" spans="1:77" s="33" customFormat="1" ht="21.6" customHeight="1" x14ac:dyDescent="0.35">
      <c r="A4" s="31"/>
      <c r="B4" s="31"/>
      <c r="C4" s="32" t="s">
        <v>10</v>
      </c>
      <c r="D4" s="31"/>
      <c r="E4" s="31"/>
      <c r="F4" s="31"/>
      <c r="G4" s="31"/>
      <c r="H4" s="34"/>
      <c r="I4" s="34"/>
      <c r="J4" s="31"/>
      <c r="K4" s="31"/>
      <c r="L4" s="31"/>
      <c r="M4" s="31"/>
      <c r="N4" s="31"/>
      <c r="BK4" s="35"/>
      <c r="BL4" s="35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</row>
    <row r="5" spans="1:77" ht="15" customHeight="1" thickBot="1" x14ac:dyDescent="0.3"/>
    <row r="6" spans="1:77" ht="35.1" customHeight="1" thickTop="1" thickBot="1" x14ac:dyDescent="0.3">
      <c r="C6" s="40" t="s">
        <v>28</v>
      </c>
      <c r="D6" s="40" t="s">
        <v>29</v>
      </c>
      <c r="E6" s="40" t="s">
        <v>30</v>
      </c>
      <c r="F6" s="40" t="s">
        <v>31</v>
      </c>
      <c r="G6" s="40" t="s">
        <v>32</v>
      </c>
      <c r="H6" s="41" t="s">
        <v>94</v>
      </c>
      <c r="I6" s="41" t="s">
        <v>94</v>
      </c>
      <c r="J6" s="17" t="s">
        <v>79</v>
      </c>
      <c r="K6" s="17" t="s">
        <v>133</v>
      </c>
      <c r="L6" s="17" t="s">
        <v>74</v>
      </c>
      <c r="M6" s="40" t="s">
        <v>33</v>
      </c>
      <c r="N6" s="40" t="s">
        <v>38</v>
      </c>
      <c r="O6" s="42" t="s">
        <v>105</v>
      </c>
      <c r="P6" s="42"/>
      <c r="Q6" s="42"/>
      <c r="R6" s="42"/>
      <c r="S6" s="43" t="s">
        <v>88</v>
      </c>
      <c r="T6" s="43" t="s">
        <v>64</v>
      </c>
      <c r="U6" s="43" t="s">
        <v>91</v>
      </c>
      <c r="V6" s="43" t="s">
        <v>86</v>
      </c>
      <c r="W6" s="43" t="s">
        <v>90</v>
      </c>
      <c r="X6" s="43" t="s">
        <v>89</v>
      </c>
      <c r="Y6" s="43"/>
      <c r="Z6" s="43" t="s">
        <v>65</v>
      </c>
      <c r="AA6" s="43" t="s">
        <v>66</v>
      </c>
      <c r="AB6" s="43" t="s">
        <v>85</v>
      </c>
      <c r="AC6" s="43" t="s">
        <v>86</v>
      </c>
      <c r="AD6" s="43" t="s">
        <v>87</v>
      </c>
      <c r="AE6" s="43"/>
      <c r="AF6" s="43" t="s">
        <v>64</v>
      </c>
      <c r="AG6" s="43" t="s">
        <v>77</v>
      </c>
      <c r="AH6" s="43" t="s">
        <v>88</v>
      </c>
      <c r="AI6" s="43" t="s">
        <v>97</v>
      </c>
      <c r="AJ6" s="43" t="s">
        <v>71</v>
      </c>
      <c r="AK6" s="43" t="s">
        <v>31</v>
      </c>
      <c r="AL6" s="43" t="s">
        <v>32</v>
      </c>
      <c r="AM6" s="43" t="s">
        <v>72</v>
      </c>
      <c r="AN6" s="43" t="s">
        <v>33</v>
      </c>
      <c r="AO6" s="43"/>
      <c r="AP6" s="43" t="s">
        <v>75</v>
      </c>
      <c r="AQ6" s="43" t="s">
        <v>76</v>
      </c>
      <c r="AR6" s="43" t="s">
        <v>64</v>
      </c>
      <c r="AS6" s="43" t="s">
        <v>77</v>
      </c>
      <c r="AT6" s="43" t="s">
        <v>78</v>
      </c>
      <c r="AU6" s="43" t="s">
        <v>71</v>
      </c>
      <c r="AV6" s="43" t="s">
        <v>31</v>
      </c>
      <c r="AW6" s="43" t="s">
        <v>32</v>
      </c>
      <c r="AX6" s="43" t="s">
        <v>72</v>
      </c>
      <c r="AY6" s="43" t="s">
        <v>33</v>
      </c>
      <c r="AZ6" s="44"/>
      <c r="BA6" s="44" t="s">
        <v>65</v>
      </c>
      <c r="BB6" s="44" t="s">
        <v>66</v>
      </c>
      <c r="BC6" s="44" t="s">
        <v>64</v>
      </c>
      <c r="BD6" s="44" t="s">
        <v>67</v>
      </c>
      <c r="BE6" s="44" t="s">
        <v>68</v>
      </c>
      <c r="BF6" s="44" t="s">
        <v>73</v>
      </c>
      <c r="BG6" s="44"/>
      <c r="BH6" s="44" t="s">
        <v>63</v>
      </c>
      <c r="BI6" s="44" t="s">
        <v>73</v>
      </c>
      <c r="BK6" s="45">
        <v>1</v>
      </c>
      <c r="BL6" s="45" t="s">
        <v>45</v>
      </c>
    </row>
    <row r="7" spans="1:77" ht="49.5" customHeight="1" thickTop="1" thickBot="1" x14ac:dyDescent="0.3">
      <c r="C7" s="4" t="s">
        <v>186</v>
      </c>
      <c r="D7" s="4" t="s">
        <v>186</v>
      </c>
      <c r="E7" s="4" t="s">
        <v>183</v>
      </c>
      <c r="F7" s="6">
        <v>44866</v>
      </c>
      <c r="G7" s="6">
        <v>44890</v>
      </c>
      <c r="H7" s="78">
        <f>IF(F7=0,"",MONTH(F7))</f>
        <v>11</v>
      </c>
      <c r="I7" s="78">
        <f t="shared" ref="I7" si="0">IF(G7=0,"",MONTH(G7))</f>
        <v>11</v>
      </c>
      <c r="J7" s="2">
        <v>10</v>
      </c>
      <c r="K7" s="46" t="str">
        <f>IF(OR(F7=0,G7=0),"",IF(MONTH(G7)-MONTH(F7)&gt;1,"Esta tarefa está muito grande. Divida em tarefas menores.",IF(MONTH(F7)=MONTH(G7),"Sim! Inicia em "&amp;VLOOKUP(MONTH(F7),$BK$6:$BL$17,2,FALSE)&amp;" e termina em "&amp;VLOOKUP(MONTH(G7),$BK$6:$BL$17,2,FALSE)&amp;".","Não! Inicia em "&amp;VLOOKUP(MONTH(F7),$BK$6:$BL$17,2,FALSE)&amp;" e termina em "&amp;VLOOKUP(MONTH(G7),$BK$6:$BL$17,2,FALSE)&amp;".")))</f>
        <v>Sim! Inicia em Novembro e termina em Novembro.</v>
      </c>
      <c r="L7" s="2"/>
      <c r="M7" s="2" t="s">
        <v>34</v>
      </c>
      <c r="N7" s="4"/>
      <c r="O7" s="47">
        <f>IF(J7=0,"",J7/(J7+L7))</f>
        <v>1</v>
      </c>
      <c r="P7" s="47"/>
      <c r="Q7" s="48" t="str">
        <f>IFERROR(VLOOKUP(E7,Funcionários!$C$8:$E$207,3,FALSE),"")</f>
        <v>Execução</v>
      </c>
      <c r="R7" s="47"/>
      <c r="S7" s="49">
        <f>IF(U7="","",V7*100000+W7*10+X7+T7)</f>
        <v>100212.00001</v>
      </c>
      <c r="T7" s="49">
        <v>1.0000000000000001E-5</v>
      </c>
      <c r="U7" s="48" t="str">
        <f>IF(Funcionários!C8=0,"",Funcionários!C8)</f>
        <v>Damaris De Souza Leite</v>
      </c>
      <c r="V7" s="50">
        <f>IF(U7="",0,IF(COUNTIFS($E$7:$E$3006,U7,$I$7:$I$3006,'RC'!$E$6)=0,0,COUNTIFS($M$7:$M$3006,"Concluída no prazo",$E$7:$E$3006,U7,$I$7:$I$3006,'RC'!$E$6)/COUNTIFS($E$7:$E$3006,U7,$I$7:$I$3006,'RC'!$E$6)))</f>
        <v>1</v>
      </c>
      <c r="W7" s="49">
        <f>SUMIFS($J$7:$J$3006,$E$7:$E$3006,U7,$I$7:$I$3006,'RC'!$E$6)+SUMIFS($L$7:$L$3006,$E$7:$E$3006,U7,$I$7:$I$3006,'RC'!$E$6)</f>
        <v>21</v>
      </c>
      <c r="X7" s="48">
        <f>COUNTIFS($E$7:$E$3006,U7,$I$7:$I$3006,'RC'!$E$6)</f>
        <v>2</v>
      </c>
      <c r="Y7" s="48"/>
      <c r="Z7" s="51">
        <f>IF(AQ7='RC'!$E$6,AC7*1000+AD7,"")</f>
        <v>1021</v>
      </c>
      <c r="AA7" s="51">
        <f>IF(AB7="","",IF(AQ7='RC'!$E$6,AC7*1000-AD7,""))</f>
        <v>979</v>
      </c>
      <c r="AB7" s="48" t="str">
        <f>IFERROR(VLOOKUP(E7,Funcionários!$C$8:$E$207,3,FALSE),"")</f>
        <v>Execução</v>
      </c>
      <c r="AC7" s="50">
        <f>IF(AB7="","",IF(COUNTIFS($AB$7:$AB$3006,AB7,$AQ$7:$AQ$3006,'RC'!$E$6)=0,"",COUNTIFS($M$7:$M$3006,"Concluída no prazo",$AB$7:$AB$3006,AB7,$AQ$7:$AQ$3006,'RC'!$E$6)/COUNTIFS($AB$7:$AB$3006,AB7,$AQ$7:$AQ$3006,'RC'!$E$6)))</f>
        <v>1</v>
      </c>
      <c r="AD7" s="48">
        <f>SUMIF($AQ$7:$AQ$3006,'RC'!$E$6,$J$7:$J$3006)+SUMIF($AQ$7:$AQ$3006,'RC'!$E$6,$L$7:$L$3006)</f>
        <v>21</v>
      </c>
      <c r="AE7" s="48"/>
      <c r="AF7" s="48">
        <v>0.05</v>
      </c>
      <c r="AG7" s="48">
        <f>IF(OR(AQ7="",AQ7&lt;&gt;'RC'!$E$6,AB7&lt;&gt;'RC'!$D$21),0,1)</f>
        <v>1</v>
      </c>
      <c r="AH7" s="48">
        <f>AF7+AG7</f>
        <v>1.05</v>
      </c>
      <c r="AI7" s="48" t="str">
        <f t="shared" ref="AI7:AI70" si="1">IF(AH7&lt;1,"",E7)</f>
        <v>Damaris De Souza Leite</v>
      </c>
      <c r="AJ7" s="48" t="str">
        <f t="shared" ref="AJ7:AJ70" si="2">IF($AI7="","",C7)</f>
        <v>Tarefa de Supervisor de Execução</v>
      </c>
      <c r="AK7" s="52">
        <f t="shared" ref="AK7:AK70" si="3">IF($AI7="","",F7)</f>
        <v>44866</v>
      </c>
      <c r="AL7" s="52">
        <f t="shared" ref="AL7:AL70" si="4">IF($AI7="","",G7)</f>
        <v>44890</v>
      </c>
      <c r="AM7" s="48">
        <f t="shared" ref="AM7:AM70" si="5">IF($AI7="","",J7+L7)</f>
        <v>10</v>
      </c>
      <c r="AN7" s="48" t="str">
        <f t="shared" ref="AN7:AN70" si="6">IF($AI7="","",M7)</f>
        <v>Concluída no prazo</v>
      </c>
      <c r="AO7" s="48"/>
      <c r="AP7" s="48">
        <f t="shared" ref="AP7:AP70" si="7">IF(F7=0,"",MONTH(F7))</f>
        <v>11</v>
      </c>
      <c r="AQ7" s="48">
        <f t="shared" ref="AQ7:AQ70" si="8">IF(G7=0,"",MONTH(G7))</f>
        <v>11</v>
      </c>
      <c r="AR7" s="48">
        <v>0.05</v>
      </c>
      <c r="AS7" s="48">
        <f>IF(AF!$D$27="Todos",1,IF(M7=AF!$D$27,1,0))</f>
        <v>1</v>
      </c>
      <c r="AT7" s="53">
        <f>IF(AND(E7=AF!$D$6,OR(LT!M7=AF!$D$27,AF!$D$27="Todos"),OR(AP7=AF!$E$8,AQ7=AF!$E$8)),AR7+AS7,0)</f>
        <v>0</v>
      </c>
      <c r="AU7" s="48" t="str">
        <f t="shared" ref="AU7:AU70" si="9">IF($AT7=0,"",C7)</f>
        <v/>
      </c>
      <c r="AV7" s="52" t="str">
        <f t="shared" ref="AV7:AV70" si="10">IF($AT7=0,"",F7)</f>
        <v/>
      </c>
      <c r="AW7" s="52" t="str">
        <f t="shared" ref="AW7:AW70" si="11">IF($AT7=0,"",G7)</f>
        <v/>
      </c>
      <c r="AX7" s="48" t="str">
        <f t="shared" ref="AX7:AX70" si="12">IF($AT7=0,"",J7+L7)</f>
        <v/>
      </c>
      <c r="AY7" s="48" t="str">
        <f t="shared" ref="AY7:AY70" si="13">IF($AT7=0,"",M7)</f>
        <v/>
      </c>
      <c r="BA7" s="18">
        <f>IF($E7=AF!$D$6,IF($M7="Concluída no prazo",2,IF($M7="Concluída com atraso",1,0)),0)</f>
        <v>0</v>
      </c>
      <c r="BB7" s="18">
        <f>IF($E7=AF!$D$6,IF($M7="Atrasada",2,IF($M7="Concluída com atraso",1,0)),0)</f>
        <v>0</v>
      </c>
      <c r="BC7" s="18">
        <v>1.0000000000000001E-5</v>
      </c>
      <c r="BD7" s="18">
        <f>BA7+$BC7</f>
        <v>1.0000000000000001E-5</v>
      </c>
      <c r="BE7" s="18">
        <f>BB7+$BC7</f>
        <v>1.0000000000000001E-5</v>
      </c>
      <c r="BF7" s="18" t="str">
        <f t="shared" ref="BF7:BF70" si="14">IF(C7=0,"",C7)</f>
        <v>Tarefa de Supervisor de Execução</v>
      </c>
      <c r="BH7" s="18">
        <v>1</v>
      </c>
      <c r="BI7" s="18" t="str">
        <f>VLOOKUP(LARGE($BD$7:$BD$3006,BH7),$BD$7:$BF$3006,3,FALSE)</f>
        <v/>
      </c>
      <c r="BK7" s="45">
        <v>2</v>
      </c>
      <c r="BL7" s="45" t="s">
        <v>41</v>
      </c>
      <c r="BN7" s="18" t="str">
        <f t="shared" ref="BN7:BN70" si="15">IF(AP7=AQ7,"s","n")</f>
        <v>s</v>
      </c>
    </row>
    <row r="8" spans="1:77" ht="50.1" customHeight="1" thickTop="1" thickBot="1" x14ac:dyDescent="0.3">
      <c r="C8" s="4" t="s">
        <v>187</v>
      </c>
      <c r="D8" s="4" t="s">
        <v>187</v>
      </c>
      <c r="E8" s="4" t="s">
        <v>183</v>
      </c>
      <c r="F8" s="6">
        <v>44867</v>
      </c>
      <c r="G8" s="6">
        <v>44891</v>
      </c>
      <c r="H8" s="78">
        <f t="shared" ref="H8:H71" si="16">IF(F8=0,"",MONTH(F8))</f>
        <v>11</v>
      </c>
      <c r="I8" s="78">
        <f t="shared" ref="I8:I71" si="17">IF(G8=0,"",MONTH(G8))</f>
        <v>11</v>
      </c>
      <c r="J8" s="2">
        <v>11</v>
      </c>
      <c r="K8" s="46" t="str">
        <f t="shared" ref="K8:K71" si="18">IF(OR(F8=0,G8=0),"",IF(MONTH(G8)-MONTH(F8)&gt;1,"Esta tarefa está muito grande. Divida em tarefas menores.",IF(MONTH(F8)=MONTH(G8),"Sim! Inicia em "&amp;VLOOKUP(MONTH(F8),$BK$6:$BL$17,2,FALSE)&amp;" e termina em "&amp;VLOOKUP(MONTH(G8),$BK$6:$BL$17,2,FALSE)&amp;".","Não! Inicia em "&amp;VLOOKUP(MONTH(F8),$BK$6:$BL$17,2,FALSE)&amp;" e termina em "&amp;VLOOKUP(MONTH(G8),$BK$6:$BL$17,2,FALSE)&amp;".")))</f>
        <v>Sim! Inicia em Novembro e termina em Novembro.</v>
      </c>
      <c r="L8" s="2"/>
      <c r="M8" s="2" t="s">
        <v>34</v>
      </c>
      <c r="N8" s="4"/>
      <c r="O8" s="47">
        <f>IF(J8=0,"",J8/(J8+L8))</f>
        <v>1</v>
      </c>
      <c r="P8" s="47"/>
      <c r="Q8" s="48" t="str">
        <f>IFERROR(VLOOKUP(E8,Funcionários!$C$8:$E$207,3,FALSE),"")</f>
        <v>Execução</v>
      </c>
      <c r="R8" s="47"/>
      <c r="S8" s="49" t="str">
        <f>IF(U8="","",V8*100000+W8*10+X8+T8)</f>
        <v/>
      </c>
      <c r="T8" s="49">
        <v>2.0000000000000002E-5</v>
      </c>
      <c r="U8" s="48" t="str">
        <f>IF(Funcionários!C9=0,"",Funcionários!C9)</f>
        <v/>
      </c>
      <c r="V8" s="50">
        <f>IF(U8="",0,IF(COUNTIFS($E$7:$E$3006,U8,$I$7:$I$3006,'RC'!$E$6)=0,0,COUNTIFS($M$7:$M$3006,"Concluída no prazo",$E$7:$E$3006,U8,$I$7:$I$3006,'RC'!$E$6)/COUNTIFS($E$7:$E$3006,U8,$I$7:$I$3006,'RC'!$E$6)))</f>
        <v>0</v>
      </c>
      <c r="W8" s="49">
        <f>SUMIFS($J$7:$J$3006,$E$7:$E$3006,U8,$I$7:$I$3006,'RC'!$E$6)+SUMIFS($L$7:$L$3006,$E$7:$E$3006,U8,$I$7:$I$3006,'RC'!$E$6)</f>
        <v>0</v>
      </c>
      <c r="X8" s="48">
        <f>COUNTIFS($E$7:$E$3006,U8,$I$7:$I$3006,'RC'!$E$6)</f>
        <v>0</v>
      </c>
      <c r="Y8" s="48"/>
      <c r="Z8" s="51">
        <f>IF(AQ8='RC'!$E$6,AC8*1000+AD8,"")</f>
        <v>1021</v>
      </c>
      <c r="AA8" s="51">
        <f>IF(AB8="","",IF(AQ8='RC'!$E$6,AC8*1000-AD8,""))</f>
        <v>979</v>
      </c>
      <c r="AB8" s="48" t="str">
        <f>IFERROR(VLOOKUP(E8,Funcionários!$C$8:$E$207,3,FALSE),"")</f>
        <v>Execução</v>
      </c>
      <c r="AC8" s="50">
        <f>IF(AB8="","",IF(COUNTIFS($AB$7:$AB$3006,AB8,$AQ$7:$AQ$3006,'RC'!$E$6)=0,"",COUNTIFS($M$7:$M$3006,"Concluída no prazo",$AB$7:$AB$3006,AB8,$AQ$7:$AQ$3006,'RC'!$E$6)/COUNTIFS($AB$7:$AB$3006,AB8,$AQ$7:$AQ$3006,'RC'!$E$6)))</f>
        <v>1</v>
      </c>
      <c r="AD8" s="48">
        <f>SUMIF($AQ$7:$AQ$3006,'RC'!$E$6,$J$7:$J$3006)+SUMIF($AQ$7:$AQ$3006,'RC'!$E$6,$L$7:$L$3006)</f>
        <v>21</v>
      </c>
      <c r="AE8" s="48"/>
      <c r="AF8" s="48">
        <v>4.999E-2</v>
      </c>
      <c r="AG8" s="48">
        <f>IF(OR(AQ8="",AQ8&lt;&gt;'RC'!$E$6,AB8&lt;&gt;'RC'!$D$21),0,1)</f>
        <v>1</v>
      </c>
      <c r="AH8" s="48">
        <f t="shared" ref="AH8:AH71" si="19">AF8+AG8</f>
        <v>1.04999</v>
      </c>
      <c r="AI8" s="48" t="str">
        <f t="shared" si="1"/>
        <v>Damaris De Souza Leite</v>
      </c>
      <c r="AJ8" s="48" t="str">
        <f t="shared" si="2"/>
        <v>Tarefa de Encarregado de Controle</v>
      </c>
      <c r="AK8" s="52">
        <f t="shared" si="3"/>
        <v>44867</v>
      </c>
      <c r="AL8" s="52">
        <f t="shared" si="4"/>
        <v>44891</v>
      </c>
      <c r="AM8" s="48">
        <f t="shared" si="5"/>
        <v>11</v>
      </c>
      <c r="AN8" s="48" t="str">
        <f t="shared" si="6"/>
        <v>Concluída no prazo</v>
      </c>
      <c r="AO8" s="48"/>
      <c r="AP8" s="48">
        <f t="shared" si="7"/>
        <v>11</v>
      </c>
      <c r="AQ8" s="48">
        <f t="shared" si="8"/>
        <v>11</v>
      </c>
      <c r="AR8" s="48">
        <v>4.999E-2</v>
      </c>
      <c r="AS8" s="48">
        <f>IF(AF!$D$27="Todos",1,IF(M8=AF!$D$27,1,0))</f>
        <v>1</v>
      </c>
      <c r="AT8" s="53">
        <f>IF(AND(E8=AF!$D$6,OR(LT!M8=AF!$D$27,AF!$D$27="Todos"),OR(AP8=AF!$E$8,AQ8=AF!$E$8)),AR8+AS8,0)</f>
        <v>0</v>
      </c>
      <c r="AU8" s="48" t="str">
        <f t="shared" si="9"/>
        <v/>
      </c>
      <c r="AV8" s="52" t="str">
        <f t="shared" si="10"/>
        <v/>
      </c>
      <c r="AW8" s="52" t="str">
        <f t="shared" si="11"/>
        <v/>
      </c>
      <c r="AX8" s="48" t="str">
        <f t="shared" si="12"/>
        <v/>
      </c>
      <c r="AY8" s="48" t="str">
        <f t="shared" si="13"/>
        <v/>
      </c>
      <c r="BA8" s="18">
        <f>IF($E8=AF!$D$6,IF($M8="Concluída no prazo",2,IF($M8="Concluída com atraso",1,0)),0)</f>
        <v>0</v>
      </c>
      <c r="BB8" s="18">
        <f>IF($E8=AF!$D$6,IF($M8="Atrasada",2,IF($M8="Concluída com atraso",1,0)),0)</f>
        <v>0</v>
      </c>
      <c r="BC8" s="18">
        <v>2.0000000000000002E-5</v>
      </c>
      <c r="BD8" s="18">
        <f t="shared" ref="BD8:BE71" si="20">BA8+$BC8</f>
        <v>2.0000000000000002E-5</v>
      </c>
      <c r="BE8" s="18">
        <f t="shared" si="20"/>
        <v>2.0000000000000002E-5</v>
      </c>
      <c r="BF8" s="18" t="str">
        <f t="shared" si="14"/>
        <v>Tarefa de Encarregado de Controle</v>
      </c>
      <c r="BH8" s="18">
        <v>2</v>
      </c>
      <c r="BI8" s="18" t="str">
        <f t="shared" ref="BI8:BI11" si="21">VLOOKUP(LARGE($BD$7:$BD$3006,BH8),$BD$7:$BF$3006,3,FALSE)</f>
        <v/>
      </c>
      <c r="BK8" s="45">
        <v>3</v>
      </c>
      <c r="BL8" s="45" t="s">
        <v>46</v>
      </c>
      <c r="BN8" s="18" t="str">
        <f t="shared" si="15"/>
        <v>s</v>
      </c>
    </row>
    <row r="9" spans="1:77" ht="50.1" customHeight="1" thickTop="1" thickBot="1" x14ac:dyDescent="0.3">
      <c r="C9" s="4"/>
      <c r="D9" s="4"/>
      <c r="E9" s="4"/>
      <c r="F9" s="6"/>
      <c r="G9" s="6"/>
      <c r="H9" s="78" t="str">
        <f t="shared" si="16"/>
        <v/>
      </c>
      <c r="I9" s="78" t="str">
        <f t="shared" si="17"/>
        <v/>
      </c>
      <c r="J9" s="2"/>
      <c r="K9" s="46" t="str">
        <f t="shared" si="18"/>
        <v/>
      </c>
      <c r="L9" s="2"/>
      <c r="M9" s="2"/>
      <c r="N9" s="4"/>
      <c r="O9" s="47" t="str">
        <f>IF(J9=0,"",J9/(J9+L9))</f>
        <v/>
      </c>
      <c r="P9" s="47"/>
      <c r="Q9" s="48" t="str">
        <f>IFERROR(VLOOKUP(E9,Funcionários!$C$8:$E$207,3,FALSE),"")</f>
        <v/>
      </c>
      <c r="R9" s="47"/>
      <c r="S9" s="49" t="str">
        <f>IF(U9="","",V9*100000+W9*10+X9+T9)</f>
        <v/>
      </c>
      <c r="T9" s="49">
        <v>3.0000000000000001E-5</v>
      </c>
      <c r="U9" s="48" t="str">
        <f>IF(Funcionários!C10=0,"",Funcionários!C10)</f>
        <v/>
      </c>
      <c r="V9" s="50">
        <f>IF(U9="",0,IF(COUNTIFS($E$7:$E$3006,U9,$I$7:$I$3006,'RC'!$E$6)=0,0,COUNTIFS($M$7:$M$3006,"Concluída no prazo",$E$7:$E$3006,U9,$I$7:$I$3006,'RC'!$E$6)/COUNTIFS($E$7:$E$3006,U9,$I$7:$I$3006,'RC'!$E$6)))</f>
        <v>0</v>
      </c>
      <c r="W9" s="49">
        <f>SUMIFS($J$7:$J$3006,$E$7:$E$3006,U9,$I$7:$I$3006,'RC'!$E$6)+SUMIFS($L$7:$L$3006,$E$7:$E$3006,U9,$I$7:$I$3006,'RC'!$E$6)</f>
        <v>0</v>
      </c>
      <c r="X9" s="48">
        <f>COUNTIFS($E$7:$E$3006,U9,$I$7:$I$3006,'RC'!$E$6)</f>
        <v>0</v>
      </c>
      <c r="Y9" s="48"/>
      <c r="Z9" s="51" t="str">
        <f>IF(AQ9='RC'!$E$6,AC9*1000+AD9,"")</f>
        <v/>
      </c>
      <c r="AA9" s="51" t="str">
        <f>IF(AB9="","",IF(AQ9='RC'!$E$6,AC9*1000-AD9,""))</f>
        <v/>
      </c>
      <c r="AB9" s="48" t="str">
        <f>IFERROR(VLOOKUP(E9,Funcionários!$C$8:$E$207,3,FALSE),"")</f>
        <v/>
      </c>
      <c r="AC9" s="50" t="str">
        <f>IF(AB9="","",IF(COUNTIFS($AB$7:$AB$3006,AB9,$AQ$7:$AQ$3006,'RC'!$E$6)=0,"",COUNTIFS($M$7:$M$3006,"Concluída no prazo",$AB$7:$AB$3006,AB9,$AQ$7:$AQ$3006,'RC'!$E$6)/COUNTIFS($AB$7:$AB$3006,AB9,$AQ$7:$AQ$3006,'RC'!$E$6)))</f>
        <v/>
      </c>
      <c r="AD9" s="48">
        <f>SUMIF($AQ$7:$AQ$3006,'RC'!$E$6,$J$7:$J$3006)+SUMIF($AQ$7:$AQ$3006,'RC'!$E$6,$L$7:$L$3006)</f>
        <v>21</v>
      </c>
      <c r="AE9" s="48"/>
      <c r="AF9" s="48">
        <v>4.9979999999999997E-2</v>
      </c>
      <c r="AG9" s="48">
        <f>IF(OR(AQ9="",AQ9&lt;&gt;'RC'!$E$6,AB9&lt;&gt;'RC'!$D$21),0,1)</f>
        <v>0</v>
      </c>
      <c r="AH9" s="48">
        <f t="shared" si="19"/>
        <v>4.9979999999999997E-2</v>
      </c>
      <c r="AI9" s="48" t="str">
        <f t="shared" si="1"/>
        <v/>
      </c>
      <c r="AJ9" s="48" t="str">
        <f t="shared" si="2"/>
        <v/>
      </c>
      <c r="AK9" s="52" t="str">
        <f t="shared" si="3"/>
        <v/>
      </c>
      <c r="AL9" s="52" t="str">
        <f t="shared" si="4"/>
        <v/>
      </c>
      <c r="AM9" s="48" t="str">
        <f t="shared" si="5"/>
        <v/>
      </c>
      <c r="AN9" s="48" t="str">
        <f t="shared" si="6"/>
        <v/>
      </c>
      <c r="AO9" s="48"/>
      <c r="AP9" s="48" t="str">
        <f t="shared" si="7"/>
        <v/>
      </c>
      <c r="AQ9" s="48" t="str">
        <f t="shared" si="8"/>
        <v/>
      </c>
      <c r="AR9" s="48">
        <v>4.9979999999999997E-2</v>
      </c>
      <c r="AS9" s="48">
        <f>IF(AF!$D$27="Todos",1,IF(M9=AF!$D$27,1,0))</f>
        <v>1</v>
      </c>
      <c r="AT9" s="53">
        <f>IF(AND(E9=AF!$D$6,OR(LT!M9=AF!$D$27,AF!$D$27="Todos"),OR(AP9=AF!$E$8,AQ9=AF!$E$8)),AR9+AS9,0)</f>
        <v>0</v>
      </c>
      <c r="AU9" s="48" t="str">
        <f t="shared" si="9"/>
        <v/>
      </c>
      <c r="AV9" s="52" t="str">
        <f t="shared" si="10"/>
        <v/>
      </c>
      <c r="AW9" s="52" t="str">
        <f t="shared" si="11"/>
        <v/>
      </c>
      <c r="AX9" s="48" t="str">
        <f t="shared" si="12"/>
        <v/>
      </c>
      <c r="AY9" s="48" t="str">
        <f t="shared" si="13"/>
        <v/>
      </c>
      <c r="BA9" s="18">
        <f>IF($E9=AF!$D$6,IF($M9="Concluída no prazo",2,IF($M9="Concluída com atraso",1,0)),0)</f>
        <v>0</v>
      </c>
      <c r="BB9" s="18">
        <f>IF($E9=AF!$D$6,IF($M9="Atrasada",2,IF($M9="Concluída com atraso",1,0)),0)</f>
        <v>0</v>
      </c>
      <c r="BC9" s="18">
        <v>3.0000000000000001E-5</v>
      </c>
      <c r="BD9" s="18">
        <f t="shared" si="20"/>
        <v>3.0000000000000001E-5</v>
      </c>
      <c r="BE9" s="18">
        <f t="shared" si="20"/>
        <v>3.0000000000000001E-5</v>
      </c>
      <c r="BF9" s="18" t="str">
        <f t="shared" si="14"/>
        <v/>
      </c>
      <c r="BH9" s="18">
        <v>3</v>
      </c>
      <c r="BI9" s="18" t="str">
        <f t="shared" si="21"/>
        <v/>
      </c>
      <c r="BK9" s="45">
        <v>4</v>
      </c>
      <c r="BL9" s="45" t="s">
        <v>47</v>
      </c>
      <c r="BN9" s="18" t="str">
        <f t="shared" si="15"/>
        <v>s</v>
      </c>
    </row>
    <row r="10" spans="1:77" ht="50.1" customHeight="1" thickTop="1" thickBot="1" x14ac:dyDescent="0.3">
      <c r="C10" s="4"/>
      <c r="D10" s="4"/>
      <c r="E10" s="4"/>
      <c r="F10" s="6"/>
      <c r="G10" s="6"/>
      <c r="H10" s="78" t="str">
        <f t="shared" si="16"/>
        <v/>
      </c>
      <c r="I10" s="78" t="str">
        <f t="shared" si="17"/>
        <v/>
      </c>
      <c r="J10" s="2"/>
      <c r="K10" s="46" t="str">
        <f t="shared" si="18"/>
        <v/>
      </c>
      <c r="L10" s="2"/>
      <c r="M10" s="2"/>
      <c r="N10" s="4"/>
      <c r="O10" s="47" t="str">
        <f t="shared" ref="O10:O73" si="22">IF(J10=0,"",J10/(J10+L10))</f>
        <v/>
      </c>
      <c r="P10" s="47"/>
      <c r="Q10" s="48" t="str">
        <f>IFERROR(VLOOKUP(E10,Funcionários!$C$8:$E$207,3,FALSE),"")</f>
        <v/>
      </c>
      <c r="R10" s="47"/>
      <c r="S10" s="49" t="str">
        <f t="shared" ref="S10:S73" si="23">IF(U10="","",V10*100000+W10*10+X10+T10)</f>
        <v/>
      </c>
      <c r="T10" s="49">
        <v>4.0000000000000003E-5</v>
      </c>
      <c r="U10" s="48" t="str">
        <f>IF(Funcionários!C11=0,"",Funcionários!C11)</f>
        <v/>
      </c>
      <c r="V10" s="50">
        <f>IF(U10="",0,IF(COUNTIFS($E$7:$E$3006,U10,$I$7:$I$3006,'RC'!$E$6)=0,0,COUNTIFS($M$7:$M$3006,"Concluída no prazo",$E$7:$E$3006,U10,$I$7:$I$3006,'RC'!$E$6)/COUNTIFS($E$7:$E$3006,U10,$I$7:$I$3006,'RC'!$E$6)))</f>
        <v>0</v>
      </c>
      <c r="W10" s="49">
        <f>SUMIFS($J$7:$J$3006,$E$7:$E$3006,U10,$I$7:$I$3006,'RC'!$E$6)+SUMIFS($L$7:$L$3006,$E$7:$E$3006,U10,$I$7:$I$3006,'RC'!$E$6)</f>
        <v>0</v>
      </c>
      <c r="X10" s="48">
        <f>COUNTIFS($E$7:$E$3006,U10,$I$7:$I$3006,'RC'!$E$6)</f>
        <v>0</v>
      </c>
      <c r="Y10" s="48"/>
      <c r="Z10" s="51" t="str">
        <f>IF(AQ10='RC'!$E$6,AC10*1000+AD10,"")</f>
        <v/>
      </c>
      <c r="AA10" s="51" t="str">
        <f>IF(AB10="","",IF(AQ10='RC'!$E$6,AC10*1000-AD10,""))</f>
        <v/>
      </c>
      <c r="AB10" s="48" t="str">
        <f>IFERROR(VLOOKUP(E10,Funcionários!$C$8:$E$207,3,FALSE),"")</f>
        <v/>
      </c>
      <c r="AC10" s="50" t="str">
        <f>IF(AB10="","",IF(COUNTIFS($AB$7:$AB$3006,AB10,$AQ$7:$AQ$3006,'RC'!$E$6)=0,"",COUNTIFS($M$7:$M$3006,"Concluída no prazo",$AB$7:$AB$3006,AB10,$AQ$7:$AQ$3006,'RC'!$E$6)/COUNTIFS($AB$7:$AB$3006,AB10,$AQ$7:$AQ$3006,'RC'!$E$6)))</f>
        <v/>
      </c>
      <c r="AD10" s="48">
        <f>SUMIF($AQ$7:$AQ$3006,'RC'!$E$6,$J$7:$J$3006)+SUMIF($AQ$7:$AQ$3006,'RC'!$E$6,$L$7:$L$3006)</f>
        <v>21</v>
      </c>
      <c r="AE10" s="48"/>
      <c r="AF10" s="48">
        <v>4.9970000000000001E-2</v>
      </c>
      <c r="AG10" s="48">
        <f>IF(OR(AQ10="",AQ10&lt;&gt;'RC'!$E$6,AB10&lt;&gt;'RC'!$D$21),0,1)</f>
        <v>0</v>
      </c>
      <c r="AH10" s="48">
        <f t="shared" si="19"/>
        <v>4.9970000000000001E-2</v>
      </c>
      <c r="AI10" s="48" t="str">
        <f t="shared" si="1"/>
        <v/>
      </c>
      <c r="AJ10" s="48" t="str">
        <f t="shared" si="2"/>
        <v/>
      </c>
      <c r="AK10" s="52" t="str">
        <f t="shared" si="3"/>
        <v/>
      </c>
      <c r="AL10" s="52" t="str">
        <f t="shared" si="4"/>
        <v/>
      </c>
      <c r="AM10" s="48" t="str">
        <f t="shared" si="5"/>
        <v/>
      </c>
      <c r="AN10" s="48" t="str">
        <f t="shared" si="6"/>
        <v/>
      </c>
      <c r="AO10" s="48"/>
      <c r="AP10" s="48" t="str">
        <f t="shared" si="7"/>
        <v/>
      </c>
      <c r="AQ10" s="48" t="str">
        <f t="shared" si="8"/>
        <v/>
      </c>
      <c r="AR10" s="48">
        <v>4.9970000000000001E-2</v>
      </c>
      <c r="AS10" s="48">
        <f>IF(AF!$D$27="Todos",1,IF(M10=AF!$D$27,1,0))</f>
        <v>1</v>
      </c>
      <c r="AT10" s="53">
        <f>IF(AND(E10=AF!$D$6,OR(LT!M10=AF!$D$27,AF!$D$27="Todos"),OR(AP10=AF!$E$8,AQ10=AF!$E$8)),AR10+AS10,0)</f>
        <v>0</v>
      </c>
      <c r="AU10" s="48" t="str">
        <f t="shared" si="9"/>
        <v/>
      </c>
      <c r="AV10" s="52" t="str">
        <f t="shared" si="10"/>
        <v/>
      </c>
      <c r="AW10" s="52" t="str">
        <f t="shared" si="11"/>
        <v/>
      </c>
      <c r="AX10" s="48" t="str">
        <f t="shared" si="12"/>
        <v/>
      </c>
      <c r="AY10" s="48" t="str">
        <f t="shared" si="13"/>
        <v/>
      </c>
      <c r="BA10" s="18">
        <f>IF($E10=AF!$D$6,IF($M10="Concluída no prazo",2,IF($M10="Concluída com atraso",1,0)),0)</f>
        <v>0</v>
      </c>
      <c r="BB10" s="18">
        <f>IF($E10=AF!$D$6,IF($M10="Atrasada",2,IF($M10="Concluída com atraso",1,0)),0)</f>
        <v>0</v>
      </c>
      <c r="BC10" s="18">
        <v>4.0000000000000003E-5</v>
      </c>
      <c r="BD10" s="18">
        <f t="shared" si="20"/>
        <v>4.0000000000000003E-5</v>
      </c>
      <c r="BE10" s="18">
        <f t="shared" si="20"/>
        <v>4.0000000000000003E-5</v>
      </c>
      <c r="BF10" s="18" t="str">
        <f t="shared" si="14"/>
        <v/>
      </c>
      <c r="BH10" s="18">
        <v>4</v>
      </c>
      <c r="BI10" s="18" t="str">
        <f t="shared" si="21"/>
        <v/>
      </c>
      <c r="BK10" s="45">
        <v>5</v>
      </c>
      <c r="BL10" s="45" t="s">
        <v>48</v>
      </c>
      <c r="BN10" s="18" t="str">
        <f t="shared" si="15"/>
        <v>s</v>
      </c>
    </row>
    <row r="11" spans="1:77" ht="50.1" customHeight="1" thickTop="1" thickBot="1" x14ac:dyDescent="0.3">
      <c r="C11" s="4"/>
      <c r="D11" s="4"/>
      <c r="E11" s="4"/>
      <c r="F11" s="6"/>
      <c r="G11" s="6"/>
      <c r="H11" s="78" t="str">
        <f t="shared" si="16"/>
        <v/>
      </c>
      <c r="I11" s="78" t="str">
        <f t="shared" si="17"/>
        <v/>
      </c>
      <c r="J11" s="2"/>
      <c r="K11" s="46" t="str">
        <f t="shared" si="18"/>
        <v/>
      </c>
      <c r="L11" s="2"/>
      <c r="M11" s="2"/>
      <c r="N11" s="4"/>
      <c r="O11" s="47" t="str">
        <f t="shared" si="22"/>
        <v/>
      </c>
      <c r="P11" s="47"/>
      <c r="Q11" s="48" t="str">
        <f>IFERROR(VLOOKUP(E11,Funcionários!$C$8:$E$207,3,FALSE),"")</f>
        <v/>
      </c>
      <c r="R11" s="47"/>
      <c r="S11" s="49" t="str">
        <f t="shared" si="23"/>
        <v/>
      </c>
      <c r="T11" s="49">
        <v>5.0000000000000002E-5</v>
      </c>
      <c r="U11" s="48" t="str">
        <f>IF(Funcionários!C12=0,"",Funcionários!C12)</f>
        <v/>
      </c>
      <c r="V11" s="50">
        <f>IF(U11="",0,IF(COUNTIFS($E$7:$E$3006,U11,$I$7:$I$3006,'RC'!$E$6)=0,0,COUNTIFS($M$7:$M$3006,"Concluída no prazo",$E$7:$E$3006,U11,$I$7:$I$3006,'RC'!$E$6)/COUNTIFS($E$7:$E$3006,U11,$I$7:$I$3006,'RC'!$E$6)))</f>
        <v>0</v>
      </c>
      <c r="W11" s="49">
        <f>SUMIFS($J$7:$J$3006,$E$7:$E$3006,U11,$I$7:$I$3006,'RC'!$E$6)+SUMIFS($L$7:$L$3006,$E$7:$E$3006,U11,$I$7:$I$3006,'RC'!$E$6)</f>
        <v>0</v>
      </c>
      <c r="X11" s="48">
        <f>COUNTIFS($E$7:$E$3006,U11,$I$7:$I$3006,'RC'!$E$6)</f>
        <v>0</v>
      </c>
      <c r="Y11" s="48"/>
      <c r="Z11" s="51" t="str">
        <f>IF(AQ11='RC'!$E$6,AC11*1000+AD11,"")</f>
        <v/>
      </c>
      <c r="AA11" s="51" t="str">
        <f>IF(AB11="","",IF(AQ11='RC'!$E$6,AC11*1000-AD11,""))</f>
        <v/>
      </c>
      <c r="AB11" s="48" t="str">
        <f>IFERROR(VLOOKUP(E11,Funcionários!$C$8:$E$207,3,FALSE),"")</f>
        <v/>
      </c>
      <c r="AC11" s="50" t="str">
        <f>IF(AB11="","",IF(COUNTIFS($AB$7:$AB$3006,AB11,$AQ$7:$AQ$3006,'RC'!$E$6)=0,"",COUNTIFS($M$7:$M$3006,"Concluída no prazo",$AB$7:$AB$3006,AB11,$AQ$7:$AQ$3006,'RC'!$E$6)/COUNTIFS($AB$7:$AB$3006,AB11,$AQ$7:$AQ$3006,'RC'!$E$6)))</f>
        <v/>
      </c>
      <c r="AD11" s="48">
        <f>SUMIF($AQ$7:$AQ$3006,'RC'!$E$6,$J$7:$J$3006)+SUMIF($AQ$7:$AQ$3006,'RC'!$E$6,$L$7:$L$3006)</f>
        <v>21</v>
      </c>
      <c r="AE11" s="48"/>
      <c r="AF11" s="48">
        <v>4.9959999999999997E-2</v>
      </c>
      <c r="AG11" s="48">
        <f>IF(OR(AQ11="",AQ11&lt;&gt;'RC'!$E$6,AB11&lt;&gt;'RC'!$D$21),0,1)</f>
        <v>0</v>
      </c>
      <c r="AH11" s="48">
        <f t="shared" si="19"/>
        <v>4.9959999999999997E-2</v>
      </c>
      <c r="AI11" s="48" t="str">
        <f t="shared" si="1"/>
        <v/>
      </c>
      <c r="AJ11" s="48" t="str">
        <f t="shared" si="2"/>
        <v/>
      </c>
      <c r="AK11" s="52" t="str">
        <f t="shared" si="3"/>
        <v/>
      </c>
      <c r="AL11" s="52" t="str">
        <f t="shared" si="4"/>
        <v/>
      </c>
      <c r="AM11" s="48" t="str">
        <f t="shared" si="5"/>
        <v/>
      </c>
      <c r="AN11" s="48" t="str">
        <f t="shared" si="6"/>
        <v/>
      </c>
      <c r="AO11" s="48"/>
      <c r="AP11" s="48" t="str">
        <f t="shared" si="7"/>
        <v/>
      </c>
      <c r="AQ11" s="48" t="str">
        <f t="shared" si="8"/>
        <v/>
      </c>
      <c r="AR11" s="48">
        <v>4.9959999999999997E-2</v>
      </c>
      <c r="AS11" s="48">
        <f>IF(AF!$D$27="Todos",1,IF(M11=AF!$D$27,1,0))</f>
        <v>1</v>
      </c>
      <c r="AT11" s="53">
        <f>IF(AND(E11=AF!$D$6,OR(LT!M11=AF!$D$27,AF!$D$27="Todos"),OR(AP11=AF!$E$8,AQ11=AF!$E$8)),AR11+AS11,0)</f>
        <v>0</v>
      </c>
      <c r="AU11" s="48" t="str">
        <f t="shared" si="9"/>
        <v/>
      </c>
      <c r="AV11" s="52" t="str">
        <f t="shared" si="10"/>
        <v/>
      </c>
      <c r="AW11" s="52" t="str">
        <f t="shared" si="11"/>
        <v/>
      </c>
      <c r="AX11" s="48" t="str">
        <f t="shared" si="12"/>
        <v/>
      </c>
      <c r="AY11" s="48" t="str">
        <f t="shared" si="13"/>
        <v/>
      </c>
      <c r="BA11" s="18">
        <f>IF($E11=AF!$D$6,IF($M11="Concluída no prazo",2,IF($M11="Concluída com atraso",1,0)),0)</f>
        <v>0</v>
      </c>
      <c r="BB11" s="18">
        <f>IF($E11=AF!$D$6,IF($M11="Atrasada",2,IF($M11="Concluída com atraso",1,0)),0)</f>
        <v>0</v>
      </c>
      <c r="BC11" s="18">
        <v>5.0000000000000002E-5</v>
      </c>
      <c r="BD11" s="18">
        <f t="shared" si="20"/>
        <v>5.0000000000000002E-5</v>
      </c>
      <c r="BE11" s="18">
        <f t="shared" si="20"/>
        <v>5.0000000000000002E-5</v>
      </c>
      <c r="BF11" s="18" t="str">
        <f t="shared" si="14"/>
        <v/>
      </c>
      <c r="BH11" s="18">
        <v>5</v>
      </c>
      <c r="BI11" s="18" t="str">
        <f t="shared" si="21"/>
        <v/>
      </c>
      <c r="BK11" s="45">
        <v>6</v>
      </c>
      <c r="BL11" s="45" t="s">
        <v>49</v>
      </c>
      <c r="BN11" s="18" t="str">
        <f t="shared" si="15"/>
        <v>s</v>
      </c>
    </row>
    <row r="12" spans="1:77" ht="50.1" customHeight="1" thickTop="1" thickBot="1" x14ac:dyDescent="0.3">
      <c r="C12" s="46"/>
      <c r="D12" s="46"/>
      <c r="E12" s="46"/>
      <c r="F12" s="122"/>
      <c r="G12" s="122"/>
      <c r="H12" s="78" t="str">
        <f t="shared" si="16"/>
        <v/>
      </c>
      <c r="I12" s="78" t="str">
        <f t="shared" si="17"/>
        <v/>
      </c>
      <c r="J12" s="16"/>
      <c r="K12" s="46" t="str">
        <f t="shared" si="18"/>
        <v/>
      </c>
      <c r="L12" s="16"/>
      <c r="M12" s="16"/>
      <c r="N12" s="46"/>
      <c r="O12" s="47" t="str">
        <f t="shared" si="22"/>
        <v/>
      </c>
      <c r="P12" s="47"/>
      <c r="Q12" s="48" t="str">
        <f>IFERROR(VLOOKUP(E12,Funcionários!$C$8:$E$207,3,FALSE),"")</f>
        <v/>
      </c>
      <c r="R12" s="47"/>
      <c r="S12" s="49" t="str">
        <f t="shared" si="23"/>
        <v/>
      </c>
      <c r="T12" s="49">
        <v>6.0000000000000002E-5</v>
      </c>
      <c r="U12" s="48" t="str">
        <f>IF(Funcionários!C13=0,"",Funcionários!C13)</f>
        <v/>
      </c>
      <c r="V12" s="50">
        <f>IF(U12="",0,IF(COUNTIFS($E$7:$E$3006,U12,$I$7:$I$3006,'RC'!$E$6)=0,0,COUNTIFS($M$7:$M$3006,"Concluída no prazo",$E$7:$E$3006,U12,$I$7:$I$3006,'RC'!$E$6)/COUNTIFS($E$7:$E$3006,U12,$I$7:$I$3006,'RC'!$E$6)))</f>
        <v>0</v>
      </c>
      <c r="W12" s="49">
        <f>SUMIFS($J$7:$J$3006,$E$7:$E$3006,U12,$I$7:$I$3006,'RC'!$E$6)+SUMIFS($L$7:$L$3006,$E$7:$E$3006,U12,$I$7:$I$3006,'RC'!$E$6)</f>
        <v>0</v>
      </c>
      <c r="X12" s="48">
        <f>COUNTIFS($E$7:$E$3006,U12,$I$7:$I$3006,'RC'!$E$6)</f>
        <v>0</v>
      </c>
      <c r="Y12" s="48"/>
      <c r="Z12" s="51" t="str">
        <f>IF(AQ12='RC'!$E$6,AC12*1000+AD12,"")</f>
        <v/>
      </c>
      <c r="AA12" s="51" t="str">
        <f>IF(AB12="","",IF(AQ12='RC'!$E$6,AC12*1000-AD12,""))</f>
        <v/>
      </c>
      <c r="AB12" s="48" t="str">
        <f>IFERROR(VLOOKUP(E12,Funcionários!$C$8:$E$207,3,FALSE),"")</f>
        <v/>
      </c>
      <c r="AC12" s="50" t="str">
        <f>IF(AB12="","",IF(COUNTIFS($AB$7:$AB$3006,AB12,$AQ$7:$AQ$3006,'RC'!$E$6)=0,"",COUNTIFS($M$7:$M$3006,"Concluída no prazo",$AB$7:$AB$3006,AB12,$AQ$7:$AQ$3006,'RC'!$E$6)/COUNTIFS($AB$7:$AB$3006,AB12,$AQ$7:$AQ$3006,'RC'!$E$6)))</f>
        <v/>
      </c>
      <c r="AD12" s="48">
        <f>SUMIF($AQ$7:$AQ$3006,'RC'!$E$6,$J$7:$J$3006)+SUMIF($AQ$7:$AQ$3006,'RC'!$E$6,$L$7:$L$3006)</f>
        <v>21</v>
      </c>
      <c r="AE12" s="48"/>
      <c r="AF12" s="48">
        <v>4.9950000000000001E-2</v>
      </c>
      <c r="AG12" s="48">
        <f>IF(OR(AQ12="",AQ12&lt;&gt;'RC'!$E$6,AB12&lt;&gt;'RC'!$D$21),0,1)</f>
        <v>0</v>
      </c>
      <c r="AH12" s="48">
        <f t="shared" si="19"/>
        <v>4.9950000000000001E-2</v>
      </c>
      <c r="AI12" s="48" t="str">
        <f t="shared" si="1"/>
        <v/>
      </c>
      <c r="AJ12" s="48" t="str">
        <f t="shared" si="2"/>
        <v/>
      </c>
      <c r="AK12" s="52" t="str">
        <f t="shared" si="3"/>
        <v/>
      </c>
      <c r="AL12" s="52" t="str">
        <f t="shared" si="4"/>
        <v/>
      </c>
      <c r="AM12" s="48" t="str">
        <f t="shared" si="5"/>
        <v/>
      </c>
      <c r="AN12" s="48" t="str">
        <f t="shared" si="6"/>
        <v/>
      </c>
      <c r="AO12" s="48"/>
      <c r="AP12" s="48" t="str">
        <f t="shared" si="7"/>
        <v/>
      </c>
      <c r="AQ12" s="48" t="str">
        <f t="shared" si="8"/>
        <v/>
      </c>
      <c r="AR12" s="48">
        <v>4.9950000000000001E-2</v>
      </c>
      <c r="AS12" s="48">
        <f>IF(AF!$D$27="Todos",1,IF(M12=AF!$D$27,1,0))</f>
        <v>1</v>
      </c>
      <c r="AT12" s="53">
        <f>IF(AND(E12=AF!$D$6,OR(LT!M12=AF!$D$27,AF!$D$27="Todos"),OR(AP12=AF!$E$8,AQ12=AF!$E$8)),AR12+AS12,0)</f>
        <v>0</v>
      </c>
      <c r="AU12" s="48" t="str">
        <f t="shared" si="9"/>
        <v/>
      </c>
      <c r="AV12" s="52" t="str">
        <f t="shared" si="10"/>
        <v/>
      </c>
      <c r="AW12" s="52" t="str">
        <f t="shared" si="11"/>
        <v/>
      </c>
      <c r="AX12" s="48" t="str">
        <f t="shared" si="12"/>
        <v/>
      </c>
      <c r="AY12" s="48" t="str">
        <f t="shared" si="13"/>
        <v/>
      </c>
      <c r="BA12" s="18">
        <f>IF($E12=AF!$D$6,IF($M12="Concluída no prazo",2,IF($M12="Concluída com atraso",1,0)),0)</f>
        <v>0</v>
      </c>
      <c r="BB12" s="18">
        <f>IF($E12=AF!$D$6,IF($M12="Atrasada",2,IF($M12="Concluída com atraso",1,0)),0)</f>
        <v>0</v>
      </c>
      <c r="BC12" s="18">
        <v>6.0000000000000002E-5</v>
      </c>
      <c r="BD12" s="18">
        <f t="shared" si="20"/>
        <v>6.0000000000000002E-5</v>
      </c>
      <c r="BE12" s="18">
        <f t="shared" si="20"/>
        <v>6.0000000000000002E-5</v>
      </c>
      <c r="BF12" s="18" t="str">
        <f t="shared" si="14"/>
        <v/>
      </c>
      <c r="BK12" s="45">
        <v>7</v>
      </c>
      <c r="BL12" s="45" t="s">
        <v>50</v>
      </c>
      <c r="BN12" s="18" t="str">
        <f t="shared" si="15"/>
        <v>s</v>
      </c>
    </row>
    <row r="13" spans="1:77" ht="50.1" customHeight="1" thickTop="1" thickBot="1" x14ac:dyDescent="0.3">
      <c r="C13" s="46"/>
      <c r="D13" s="46"/>
      <c r="E13" s="46"/>
      <c r="F13" s="122"/>
      <c r="G13" s="122"/>
      <c r="H13" s="78" t="str">
        <f t="shared" si="16"/>
        <v/>
      </c>
      <c r="I13" s="78" t="str">
        <f t="shared" si="17"/>
        <v/>
      </c>
      <c r="J13" s="16"/>
      <c r="K13" s="46" t="str">
        <f t="shared" si="18"/>
        <v/>
      </c>
      <c r="L13" s="16"/>
      <c r="M13" s="16"/>
      <c r="N13" s="46"/>
      <c r="O13" s="47" t="str">
        <f t="shared" si="22"/>
        <v/>
      </c>
      <c r="P13" s="47"/>
      <c r="Q13" s="48" t="str">
        <f>IFERROR(VLOOKUP(E13,Funcionários!$C$8:$E$207,3,FALSE),"")</f>
        <v/>
      </c>
      <c r="R13" s="47"/>
      <c r="S13" s="49" t="str">
        <f t="shared" si="23"/>
        <v/>
      </c>
      <c r="T13" s="49">
        <v>6.9999999999999994E-5</v>
      </c>
      <c r="U13" s="48" t="str">
        <f>IF(Funcionários!C14=0,"",Funcionários!C14)</f>
        <v/>
      </c>
      <c r="V13" s="50">
        <f>IF(U13="",0,IF(COUNTIFS($E$7:$E$3006,U13,$I$7:$I$3006,'RC'!$E$6)=0,0,COUNTIFS($M$7:$M$3006,"Concluída no prazo",$E$7:$E$3006,U13,$I$7:$I$3006,'RC'!$E$6)/COUNTIFS($E$7:$E$3006,U13,$I$7:$I$3006,'RC'!$E$6)))</f>
        <v>0</v>
      </c>
      <c r="W13" s="49">
        <f>SUMIFS($J$7:$J$3006,$E$7:$E$3006,U13,$I$7:$I$3006,'RC'!$E$6)+SUMIFS($L$7:$L$3006,$E$7:$E$3006,U13,$I$7:$I$3006,'RC'!$E$6)</f>
        <v>0</v>
      </c>
      <c r="X13" s="48">
        <f>COUNTIFS($E$7:$E$3006,U13,$I$7:$I$3006,'RC'!$E$6)</f>
        <v>0</v>
      </c>
      <c r="Y13" s="48"/>
      <c r="Z13" s="51" t="str">
        <f>IF(AQ13='RC'!$E$6,AC13*1000+AD13,"")</f>
        <v/>
      </c>
      <c r="AA13" s="51" t="str">
        <f>IF(AB13="","",IF(AQ13='RC'!$E$6,AC13*1000-AD13,""))</f>
        <v/>
      </c>
      <c r="AB13" s="48" t="str">
        <f>IFERROR(VLOOKUP(E13,Funcionários!$C$8:$E$207,3,FALSE),"")</f>
        <v/>
      </c>
      <c r="AC13" s="50" t="str">
        <f>IF(AB13="","",IF(COUNTIFS($AB$7:$AB$3006,AB13,$AQ$7:$AQ$3006,'RC'!$E$6)=0,"",COUNTIFS($M$7:$M$3006,"Concluída no prazo",$AB$7:$AB$3006,AB13,$AQ$7:$AQ$3006,'RC'!$E$6)/COUNTIFS($AB$7:$AB$3006,AB13,$AQ$7:$AQ$3006,'RC'!$E$6)))</f>
        <v/>
      </c>
      <c r="AD13" s="48">
        <f>SUMIF($AQ$7:$AQ$3006,'RC'!$E$6,$J$7:$J$3006)+SUMIF($AQ$7:$AQ$3006,'RC'!$E$6,$L$7:$L$3006)</f>
        <v>21</v>
      </c>
      <c r="AE13" s="48"/>
      <c r="AF13" s="48">
        <v>4.9939999999999998E-2</v>
      </c>
      <c r="AG13" s="48">
        <f>IF(OR(AQ13="",AQ13&lt;&gt;'RC'!$E$6,AB13&lt;&gt;'RC'!$D$21),0,1)</f>
        <v>0</v>
      </c>
      <c r="AH13" s="48">
        <f t="shared" si="19"/>
        <v>4.9939999999999998E-2</v>
      </c>
      <c r="AI13" s="48" t="str">
        <f t="shared" si="1"/>
        <v/>
      </c>
      <c r="AJ13" s="48" t="str">
        <f t="shared" si="2"/>
        <v/>
      </c>
      <c r="AK13" s="52" t="str">
        <f t="shared" si="3"/>
        <v/>
      </c>
      <c r="AL13" s="52" t="str">
        <f t="shared" si="4"/>
        <v/>
      </c>
      <c r="AM13" s="48" t="str">
        <f t="shared" si="5"/>
        <v/>
      </c>
      <c r="AN13" s="48" t="str">
        <f t="shared" si="6"/>
        <v/>
      </c>
      <c r="AO13" s="48"/>
      <c r="AP13" s="48" t="str">
        <f t="shared" si="7"/>
        <v/>
      </c>
      <c r="AQ13" s="48" t="str">
        <f t="shared" si="8"/>
        <v/>
      </c>
      <c r="AR13" s="48">
        <v>4.9939999999999998E-2</v>
      </c>
      <c r="AS13" s="48">
        <f>IF(AF!$D$27="Todos",1,IF(M13=AF!$D$27,1,0))</f>
        <v>1</v>
      </c>
      <c r="AT13" s="53">
        <f>IF(AND(E13=AF!$D$6,OR(LT!M13=AF!$D$27,AF!$D$27="Todos"),OR(AP13=AF!$E$8,AQ13=AF!$E$8)),AR13+AS13,0)</f>
        <v>0</v>
      </c>
      <c r="AU13" s="48" t="str">
        <f t="shared" si="9"/>
        <v/>
      </c>
      <c r="AV13" s="52" t="str">
        <f t="shared" si="10"/>
        <v/>
      </c>
      <c r="AW13" s="52" t="str">
        <f t="shared" si="11"/>
        <v/>
      </c>
      <c r="AX13" s="48" t="str">
        <f t="shared" si="12"/>
        <v/>
      </c>
      <c r="AY13" s="48" t="str">
        <f t="shared" si="13"/>
        <v/>
      </c>
      <c r="BA13" s="18">
        <f>IF($E13=AF!$D$6,IF($M13="Concluída no prazo",2,IF($M13="Concluída com atraso",1,0)),0)</f>
        <v>0</v>
      </c>
      <c r="BB13" s="18">
        <f>IF($E13=AF!$D$6,IF($M13="Atrasada",2,IF($M13="Concluída com atraso",1,0)),0)</f>
        <v>0</v>
      </c>
      <c r="BC13" s="18">
        <v>6.9999999999999994E-5</v>
      </c>
      <c r="BD13" s="18">
        <f t="shared" si="20"/>
        <v>6.9999999999999994E-5</v>
      </c>
      <c r="BE13" s="18">
        <f t="shared" si="20"/>
        <v>6.9999999999999994E-5</v>
      </c>
      <c r="BF13" s="18" t="str">
        <f t="shared" si="14"/>
        <v/>
      </c>
      <c r="BH13" s="42" t="s">
        <v>69</v>
      </c>
      <c r="BI13" s="42" t="s">
        <v>73</v>
      </c>
      <c r="BK13" s="45">
        <v>8</v>
      </c>
      <c r="BL13" s="45" t="s">
        <v>51</v>
      </c>
      <c r="BN13" s="18" t="str">
        <f t="shared" si="15"/>
        <v>s</v>
      </c>
    </row>
    <row r="14" spans="1:77" ht="50.1" customHeight="1" thickTop="1" thickBot="1" x14ac:dyDescent="0.3">
      <c r="C14" s="46"/>
      <c r="D14" s="46"/>
      <c r="E14" s="46"/>
      <c r="F14" s="122"/>
      <c r="G14" s="122"/>
      <c r="H14" s="78" t="str">
        <f t="shared" si="16"/>
        <v/>
      </c>
      <c r="I14" s="78" t="str">
        <f t="shared" si="17"/>
        <v/>
      </c>
      <c r="J14" s="16"/>
      <c r="K14" s="46" t="str">
        <f t="shared" si="18"/>
        <v/>
      </c>
      <c r="L14" s="16"/>
      <c r="M14" s="16"/>
      <c r="N14" s="46"/>
      <c r="O14" s="47" t="str">
        <f t="shared" si="22"/>
        <v/>
      </c>
      <c r="P14" s="47"/>
      <c r="Q14" s="48" t="str">
        <f>IFERROR(VLOOKUP(E14,Funcionários!$C$8:$E$207,3,FALSE),"")</f>
        <v/>
      </c>
      <c r="R14" s="47"/>
      <c r="S14" s="49" t="str">
        <f t="shared" si="23"/>
        <v/>
      </c>
      <c r="T14" s="49">
        <v>8.0000000000000007E-5</v>
      </c>
      <c r="U14" s="48" t="str">
        <f>IF(Funcionários!C15=0,"",Funcionários!C15)</f>
        <v/>
      </c>
      <c r="V14" s="50">
        <f>IF(U14="",0,IF(COUNTIFS($E$7:$E$3006,U14,$I$7:$I$3006,'RC'!$E$6)=0,0,COUNTIFS($M$7:$M$3006,"Concluída no prazo",$E$7:$E$3006,U14,$I$7:$I$3006,'RC'!$E$6)/COUNTIFS($E$7:$E$3006,U14,$I$7:$I$3006,'RC'!$E$6)))</f>
        <v>0</v>
      </c>
      <c r="W14" s="49">
        <f>SUMIFS($J$7:$J$3006,$E$7:$E$3006,U14,$I$7:$I$3006,'RC'!$E$6)+SUMIFS($L$7:$L$3006,$E$7:$E$3006,U14,$I$7:$I$3006,'RC'!$E$6)</f>
        <v>0</v>
      </c>
      <c r="X14" s="48">
        <f>COUNTIFS($E$7:$E$3006,U14,$I$7:$I$3006,'RC'!$E$6)</f>
        <v>0</v>
      </c>
      <c r="Y14" s="48"/>
      <c r="Z14" s="51" t="str">
        <f>IF(AQ14='RC'!$E$6,AC14*1000+AD14,"")</f>
        <v/>
      </c>
      <c r="AA14" s="51" t="str">
        <f>IF(AB14="","",IF(AQ14='RC'!$E$6,AC14*1000-AD14,""))</f>
        <v/>
      </c>
      <c r="AB14" s="48" t="str">
        <f>IFERROR(VLOOKUP(E14,Funcionários!$C$8:$E$207,3,FALSE),"")</f>
        <v/>
      </c>
      <c r="AC14" s="50" t="str">
        <f>IF(AB14="","",IF(COUNTIFS($AB$7:$AB$3006,AB14,$AQ$7:$AQ$3006,'RC'!$E$6)=0,"",COUNTIFS($M$7:$M$3006,"Concluída no prazo",$AB$7:$AB$3006,AB14,$AQ$7:$AQ$3006,'RC'!$E$6)/COUNTIFS($AB$7:$AB$3006,AB14,$AQ$7:$AQ$3006,'RC'!$E$6)))</f>
        <v/>
      </c>
      <c r="AD14" s="48">
        <f>SUMIF($AQ$7:$AQ$3006,'RC'!$E$6,$J$7:$J$3006)+SUMIF($AQ$7:$AQ$3006,'RC'!$E$6,$L$7:$L$3006)</f>
        <v>21</v>
      </c>
      <c r="AE14" s="48"/>
      <c r="AF14" s="48">
        <v>4.9930000000000002E-2</v>
      </c>
      <c r="AG14" s="48">
        <f>IF(OR(AQ14="",AQ14&lt;&gt;'RC'!$E$6,AB14&lt;&gt;'RC'!$D$21),0,1)</f>
        <v>0</v>
      </c>
      <c r="AH14" s="48">
        <f t="shared" si="19"/>
        <v>4.9930000000000002E-2</v>
      </c>
      <c r="AI14" s="48" t="str">
        <f t="shared" si="1"/>
        <v/>
      </c>
      <c r="AJ14" s="48" t="str">
        <f t="shared" si="2"/>
        <v/>
      </c>
      <c r="AK14" s="52" t="str">
        <f t="shared" si="3"/>
        <v/>
      </c>
      <c r="AL14" s="52" t="str">
        <f t="shared" si="4"/>
        <v/>
      </c>
      <c r="AM14" s="48" t="str">
        <f t="shared" si="5"/>
        <v/>
      </c>
      <c r="AN14" s="48" t="str">
        <f t="shared" si="6"/>
        <v/>
      </c>
      <c r="AO14" s="48"/>
      <c r="AP14" s="48" t="str">
        <f t="shared" si="7"/>
        <v/>
      </c>
      <c r="AQ14" s="48" t="str">
        <f t="shared" si="8"/>
        <v/>
      </c>
      <c r="AR14" s="48">
        <v>4.9930000000000002E-2</v>
      </c>
      <c r="AS14" s="48">
        <f>IF(AF!$D$27="Todos",1,IF(M14=AF!$D$27,1,0))</f>
        <v>1</v>
      </c>
      <c r="AT14" s="53">
        <f>IF(AND(E14=AF!$D$6,OR(LT!M14=AF!$D$27,AF!$D$27="Todos"),OR(AP14=AF!$E$8,AQ14=AF!$E$8)),AR14+AS14,0)</f>
        <v>0</v>
      </c>
      <c r="AU14" s="48" t="str">
        <f t="shared" si="9"/>
        <v/>
      </c>
      <c r="AV14" s="52" t="str">
        <f t="shared" si="10"/>
        <v/>
      </c>
      <c r="AW14" s="52" t="str">
        <f t="shared" si="11"/>
        <v/>
      </c>
      <c r="AX14" s="48" t="str">
        <f t="shared" si="12"/>
        <v/>
      </c>
      <c r="AY14" s="48" t="str">
        <f t="shared" si="13"/>
        <v/>
      </c>
      <c r="BA14" s="18">
        <f>IF($E14=AF!$D$6,IF($M14="Concluída no prazo",2,IF($M14="Concluída com atraso",1,0)),0)</f>
        <v>0</v>
      </c>
      <c r="BB14" s="18">
        <f>IF($E14=AF!$D$6,IF($M14="Atrasada",2,IF($M14="Concluída com atraso",1,0)),0)</f>
        <v>0</v>
      </c>
      <c r="BC14" s="18">
        <v>8.0000000000000007E-5</v>
      </c>
      <c r="BD14" s="18">
        <f t="shared" si="20"/>
        <v>8.0000000000000007E-5</v>
      </c>
      <c r="BE14" s="18">
        <f t="shared" si="20"/>
        <v>8.0000000000000007E-5</v>
      </c>
      <c r="BF14" s="18" t="str">
        <f t="shared" si="14"/>
        <v/>
      </c>
      <c r="BH14" s="18">
        <v>1</v>
      </c>
      <c r="BI14" s="18" t="str">
        <f>VLOOKUP(LARGE($BE$7:$BE$3006,BH14),$BE$7:$BF$3006,2,FALSE)</f>
        <v/>
      </c>
      <c r="BK14" s="45">
        <v>9</v>
      </c>
      <c r="BL14" s="45" t="s">
        <v>52</v>
      </c>
      <c r="BN14" s="18" t="str">
        <f t="shared" si="15"/>
        <v>s</v>
      </c>
    </row>
    <row r="15" spans="1:77" ht="50.1" customHeight="1" thickTop="1" thickBot="1" x14ac:dyDescent="0.3">
      <c r="C15" s="46"/>
      <c r="D15" s="46"/>
      <c r="E15" s="46"/>
      <c r="F15" s="122"/>
      <c r="G15" s="122"/>
      <c r="H15" s="78" t="str">
        <f t="shared" si="16"/>
        <v/>
      </c>
      <c r="I15" s="78" t="str">
        <f t="shared" si="17"/>
        <v/>
      </c>
      <c r="J15" s="16"/>
      <c r="K15" s="46" t="str">
        <f t="shared" si="18"/>
        <v/>
      </c>
      <c r="L15" s="16"/>
      <c r="M15" s="16"/>
      <c r="N15" s="46"/>
      <c r="O15" s="47" t="str">
        <f t="shared" si="22"/>
        <v/>
      </c>
      <c r="P15" s="47"/>
      <c r="Q15" s="48" t="str">
        <f>IFERROR(VLOOKUP(E15,Funcionários!$C$8:$E$207,3,FALSE),"")</f>
        <v/>
      </c>
      <c r="R15" s="47"/>
      <c r="S15" s="49" t="str">
        <f t="shared" si="23"/>
        <v/>
      </c>
      <c r="T15" s="49">
        <v>9.0000000000000006E-5</v>
      </c>
      <c r="U15" s="48" t="str">
        <f>IF(Funcionários!C16=0,"",Funcionários!C16)</f>
        <v/>
      </c>
      <c r="V15" s="50">
        <f>IF(U15="",0,IF(COUNTIFS($E$7:$E$3006,U15,$I$7:$I$3006,'RC'!$E$6)=0,0,COUNTIFS($M$7:$M$3006,"Concluída no prazo",$E$7:$E$3006,U15,$I$7:$I$3006,'RC'!$E$6)/COUNTIFS($E$7:$E$3006,U15,$I$7:$I$3006,'RC'!$E$6)))</f>
        <v>0</v>
      </c>
      <c r="W15" s="49">
        <f>SUMIFS($J$7:$J$3006,$E$7:$E$3006,U15,$I$7:$I$3006,'RC'!$E$6)+SUMIFS($L$7:$L$3006,$E$7:$E$3006,U15,$I$7:$I$3006,'RC'!$E$6)</f>
        <v>0</v>
      </c>
      <c r="X15" s="48">
        <f>COUNTIFS($E$7:$E$3006,U15,$I$7:$I$3006,'RC'!$E$6)</f>
        <v>0</v>
      </c>
      <c r="Y15" s="48"/>
      <c r="Z15" s="51" t="str">
        <f>IF(AQ15='RC'!$E$6,AC15*1000+AD15,"")</f>
        <v/>
      </c>
      <c r="AA15" s="51" t="str">
        <f>IF(AB15="","",IF(AQ15='RC'!$E$6,AC15*1000-AD15,""))</f>
        <v/>
      </c>
      <c r="AB15" s="48" t="str">
        <f>IFERROR(VLOOKUP(E15,Funcionários!$C$8:$E$207,3,FALSE),"")</f>
        <v/>
      </c>
      <c r="AC15" s="50" t="str">
        <f>IF(AB15="","",IF(COUNTIFS($AB$7:$AB$3006,AB15,$AQ$7:$AQ$3006,'RC'!$E$6)=0,"",COUNTIFS($M$7:$M$3006,"Concluída no prazo",$AB$7:$AB$3006,AB15,$AQ$7:$AQ$3006,'RC'!$E$6)/COUNTIFS($AB$7:$AB$3006,AB15,$AQ$7:$AQ$3006,'RC'!$E$6)))</f>
        <v/>
      </c>
      <c r="AD15" s="48">
        <f>SUMIF($AQ$7:$AQ$3006,'RC'!$E$6,$J$7:$J$3006)+SUMIF($AQ$7:$AQ$3006,'RC'!$E$6,$L$7:$L$3006)</f>
        <v>21</v>
      </c>
      <c r="AE15" s="48"/>
      <c r="AF15" s="48">
        <v>4.9919999999999999E-2</v>
      </c>
      <c r="AG15" s="48">
        <f>IF(OR(AQ15="",AQ15&lt;&gt;'RC'!$E$6,AB15&lt;&gt;'RC'!$D$21),0,1)</f>
        <v>0</v>
      </c>
      <c r="AH15" s="48">
        <f t="shared" si="19"/>
        <v>4.9919999999999999E-2</v>
      </c>
      <c r="AI15" s="48" t="str">
        <f t="shared" si="1"/>
        <v/>
      </c>
      <c r="AJ15" s="48" t="str">
        <f t="shared" si="2"/>
        <v/>
      </c>
      <c r="AK15" s="52" t="str">
        <f t="shared" si="3"/>
        <v/>
      </c>
      <c r="AL15" s="52" t="str">
        <f t="shared" si="4"/>
        <v/>
      </c>
      <c r="AM15" s="48" t="str">
        <f t="shared" si="5"/>
        <v/>
      </c>
      <c r="AN15" s="48" t="str">
        <f t="shared" si="6"/>
        <v/>
      </c>
      <c r="AO15" s="48"/>
      <c r="AP15" s="48" t="str">
        <f t="shared" si="7"/>
        <v/>
      </c>
      <c r="AQ15" s="48" t="str">
        <f t="shared" si="8"/>
        <v/>
      </c>
      <c r="AR15" s="48">
        <v>4.9919999999999999E-2</v>
      </c>
      <c r="AS15" s="48">
        <f>IF(AF!$D$27="Todos",1,IF(M15=AF!$D$27,1,0))</f>
        <v>1</v>
      </c>
      <c r="AT15" s="53">
        <f>IF(AND(E15=AF!$D$6,OR(LT!M15=AF!$D$27,AF!$D$27="Todos"),OR(AP15=AF!$E$8,AQ15=AF!$E$8)),AR15+AS15,0)</f>
        <v>0</v>
      </c>
      <c r="AU15" s="48" t="str">
        <f t="shared" si="9"/>
        <v/>
      </c>
      <c r="AV15" s="52" t="str">
        <f t="shared" si="10"/>
        <v/>
      </c>
      <c r="AW15" s="52" t="str">
        <f t="shared" si="11"/>
        <v/>
      </c>
      <c r="AX15" s="48" t="str">
        <f t="shared" si="12"/>
        <v/>
      </c>
      <c r="AY15" s="48" t="str">
        <f t="shared" si="13"/>
        <v/>
      </c>
      <c r="BA15" s="18">
        <f>IF($E15=AF!$D$6,IF($M15="Concluída no prazo",2,IF($M15="Concluída com atraso",1,0)),0)</f>
        <v>0</v>
      </c>
      <c r="BB15" s="18">
        <f>IF($E15=AF!$D$6,IF($M15="Atrasada",2,IF($M15="Concluída com atraso",1,0)),0)</f>
        <v>0</v>
      </c>
      <c r="BC15" s="18">
        <v>9.0000000000000006E-5</v>
      </c>
      <c r="BD15" s="18">
        <f t="shared" si="20"/>
        <v>9.0000000000000006E-5</v>
      </c>
      <c r="BE15" s="18">
        <f t="shared" si="20"/>
        <v>9.0000000000000006E-5</v>
      </c>
      <c r="BF15" s="18" t="str">
        <f t="shared" si="14"/>
        <v/>
      </c>
      <c r="BH15" s="18">
        <v>2</v>
      </c>
      <c r="BI15" s="18" t="str">
        <f>VLOOKUP(LARGE($BE$7:$BE$3006,BH15),$BE$7:$BF$3006,2,FALSE)</f>
        <v/>
      </c>
      <c r="BK15" s="45">
        <v>10</v>
      </c>
      <c r="BL15" s="45" t="s">
        <v>53</v>
      </c>
      <c r="BN15" s="18" t="str">
        <f t="shared" si="15"/>
        <v>s</v>
      </c>
    </row>
    <row r="16" spans="1:77" ht="50.1" customHeight="1" thickTop="1" thickBot="1" x14ac:dyDescent="0.3">
      <c r="C16" s="46"/>
      <c r="D16" s="46"/>
      <c r="E16" s="46"/>
      <c r="F16" s="122"/>
      <c r="G16" s="122"/>
      <c r="H16" s="78" t="str">
        <f t="shared" si="16"/>
        <v/>
      </c>
      <c r="I16" s="78" t="str">
        <f t="shared" si="17"/>
        <v/>
      </c>
      <c r="J16" s="16"/>
      <c r="K16" s="46" t="str">
        <f t="shared" si="18"/>
        <v/>
      </c>
      <c r="L16" s="16"/>
      <c r="M16" s="16"/>
      <c r="N16" s="46"/>
      <c r="O16" s="47" t="str">
        <f t="shared" si="22"/>
        <v/>
      </c>
      <c r="P16" s="47"/>
      <c r="Q16" s="48" t="str">
        <f>IFERROR(VLOOKUP(E16,Funcionários!$C$8:$E$207,3,FALSE),"")</f>
        <v/>
      </c>
      <c r="R16" s="47"/>
      <c r="S16" s="49" t="str">
        <f t="shared" si="23"/>
        <v/>
      </c>
      <c r="T16" s="49">
        <v>1E-4</v>
      </c>
      <c r="U16" s="48" t="str">
        <f>IF(Funcionários!C17=0,"",Funcionários!C17)</f>
        <v/>
      </c>
      <c r="V16" s="50">
        <f>IF(U16="",0,IF(COUNTIFS($E$7:$E$3006,U16,$I$7:$I$3006,'RC'!$E$6)=0,0,COUNTIFS($M$7:$M$3006,"Concluída no prazo",$E$7:$E$3006,U16,$I$7:$I$3006,'RC'!$E$6)/COUNTIFS($E$7:$E$3006,U16,$I$7:$I$3006,'RC'!$E$6)))</f>
        <v>0</v>
      </c>
      <c r="W16" s="49">
        <f>SUMIFS($J$7:$J$3006,$E$7:$E$3006,U16,$I$7:$I$3006,'RC'!$E$6)+SUMIFS($L$7:$L$3006,$E$7:$E$3006,U16,$I$7:$I$3006,'RC'!$E$6)</f>
        <v>0</v>
      </c>
      <c r="X16" s="48">
        <f>COUNTIFS($E$7:$E$3006,U16,$I$7:$I$3006,'RC'!$E$6)</f>
        <v>0</v>
      </c>
      <c r="Y16" s="48"/>
      <c r="Z16" s="51" t="str">
        <f>IF(AQ16='RC'!$E$6,AC16*1000+AD16,"")</f>
        <v/>
      </c>
      <c r="AA16" s="51" t="str">
        <f>IF(AB16="","",IF(AQ16='RC'!$E$6,AC16*1000-AD16,""))</f>
        <v/>
      </c>
      <c r="AB16" s="48" t="str">
        <f>IFERROR(VLOOKUP(E16,Funcionários!$C$8:$E$207,3,FALSE),"")</f>
        <v/>
      </c>
      <c r="AC16" s="50" t="str">
        <f>IF(AB16="","",IF(COUNTIFS($AB$7:$AB$3006,AB16,$AQ$7:$AQ$3006,'RC'!$E$6)=0,"",COUNTIFS($M$7:$M$3006,"Concluída no prazo",$AB$7:$AB$3006,AB16,$AQ$7:$AQ$3006,'RC'!$E$6)/COUNTIFS($AB$7:$AB$3006,AB16,$AQ$7:$AQ$3006,'RC'!$E$6)))</f>
        <v/>
      </c>
      <c r="AD16" s="48">
        <f>SUMIF($AQ$7:$AQ$3006,'RC'!$E$6,$J$7:$J$3006)+SUMIF($AQ$7:$AQ$3006,'RC'!$E$6,$L$7:$L$3006)</f>
        <v>21</v>
      </c>
      <c r="AE16" s="48"/>
      <c r="AF16" s="48">
        <v>4.9910000000000003E-2</v>
      </c>
      <c r="AG16" s="48">
        <f>IF(OR(AQ16="",AQ16&lt;&gt;'RC'!$E$6,AB16&lt;&gt;'RC'!$D$21),0,1)</f>
        <v>0</v>
      </c>
      <c r="AH16" s="48">
        <f t="shared" si="19"/>
        <v>4.9910000000000003E-2</v>
      </c>
      <c r="AI16" s="48" t="str">
        <f t="shared" si="1"/>
        <v/>
      </c>
      <c r="AJ16" s="48" t="str">
        <f t="shared" si="2"/>
        <v/>
      </c>
      <c r="AK16" s="52" t="str">
        <f t="shared" si="3"/>
        <v/>
      </c>
      <c r="AL16" s="52" t="str">
        <f t="shared" si="4"/>
        <v/>
      </c>
      <c r="AM16" s="48" t="str">
        <f t="shared" si="5"/>
        <v/>
      </c>
      <c r="AN16" s="48" t="str">
        <f t="shared" si="6"/>
        <v/>
      </c>
      <c r="AO16" s="48"/>
      <c r="AP16" s="48" t="str">
        <f t="shared" si="7"/>
        <v/>
      </c>
      <c r="AQ16" s="48" t="str">
        <f t="shared" si="8"/>
        <v/>
      </c>
      <c r="AR16" s="48">
        <v>4.9910000000000003E-2</v>
      </c>
      <c r="AS16" s="48">
        <f>IF(AF!$D$27="Todos",1,IF(M16=AF!$D$27,1,0))</f>
        <v>1</v>
      </c>
      <c r="AT16" s="53">
        <f>IF(AND(E16=AF!$D$6,OR(LT!M16=AF!$D$27,AF!$D$27="Todos"),OR(AP16=AF!$E$8,AQ16=AF!$E$8)),AR16+AS16,0)</f>
        <v>0</v>
      </c>
      <c r="AU16" s="48" t="str">
        <f t="shared" si="9"/>
        <v/>
      </c>
      <c r="AV16" s="52" t="str">
        <f t="shared" si="10"/>
        <v/>
      </c>
      <c r="AW16" s="52" t="str">
        <f t="shared" si="11"/>
        <v/>
      </c>
      <c r="AX16" s="48" t="str">
        <f t="shared" si="12"/>
        <v/>
      </c>
      <c r="AY16" s="48" t="str">
        <f t="shared" si="13"/>
        <v/>
      </c>
      <c r="BA16" s="18">
        <f>IF($E16=AF!$D$6,IF($M16="Concluída no prazo",2,IF($M16="Concluída com atraso",1,0)),0)</f>
        <v>0</v>
      </c>
      <c r="BB16" s="18">
        <f>IF($E16=AF!$D$6,IF($M16="Atrasada",2,IF($M16="Concluída com atraso",1,0)),0)</f>
        <v>0</v>
      </c>
      <c r="BC16" s="18">
        <v>1E-4</v>
      </c>
      <c r="BD16" s="18">
        <f t="shared" si="20"/>
        <v>1E-4</v>
      </c>
      <c r="BE16" s="18">
        <f t="shared" si="20"/>
        <v>1E-4</v>
      </c>
      <c r="BF16" s="18" t="str">
        <f t="shared" si="14"/>
        <v/>
      </c>
      <c r="BH16" s="18">
        <v>3</v>
      </c>
      <c r="BI16" s="18" t="str">
        <f>VLOOKUP(LARGE($BE$7:$BE$3006,BH16),$BE$7:$BF$3006,2,FALSE)</f>
        <v/>
      </c>
      <c r="BK16" s="45">
        <v>11</v>
      </c>
      <c r="BL16" s="45" t="s">
        <v>54</v>
      </c>
      <c r="BN16" s="18" t="str">
        <f t="shared" si="15"/>
        <v>s</v>
      </c>
    </row>
    <row r="17" spans="3:66" ht="50.1" customHeight="1" thickTop="1" thickBot="1" x14ac:dyDescent="0.3">
      <c r="C17" s="46"/>
      <c r="D17" s="46"/>
      <c r="E17" s="46"/>
      <c r="F17" s="122"/>
      <c r="G17" s="122"/>
      <c r="H17" s="78" t="str">
        <f t="shared" si="16"/>
        <v/>
      </c>
      <c r="I17" s="78" t="str">
        <f t="shared" si="17"/>
        <v/>
      </c>
      <c r="J17" s="16"/>
      <c r="K17" s="46" t="str">
        <f t="shared" si="18"/>
        <v/>
      </c>
      <c r="L17" s="16"/>
      <c r="M17" s="16"/>
      <c r="N17" s="46"/>
      <c r="O17" s="47" t="str">
        <f t="shared" si="22"/>
        <v/>
      </c>
      <c r="P17" s="47"/>
      <c r="Q17" s="48" t="str">
        <f>IFERROR(VLOOKUP(E17,Funcionários!$C$8:$E$207,3,FALSE),"")</f>
        <v/>
      </c>
      <c r="R17" s="47"/>
      <c r="S17" s="49" t="str">
        <f t="shared" si="23"/>
        <v/>
      </c>
      <c r="T17" s="49">
        <v>1.1E-4</v>
      </c>
      <c r="U17" s="48" t="str">
        <f>IF(Funcionários!C18=0,"",Funcionários!C18)</f>
        <v/>
      </c>
      <c r="V17" s="50">
        <f>IF(U17="",0,IF(COUNTIFS($E$7:$E$3006,U17,$I$7:$I$3006,'RC'!$E$6)=0,0,COUNTIFS($M$7:$M$3006,"Concluída no prazo",$E$7:$E$3006,U17,$I$7:$I$3006,'RC'!$E$6)/COUNTIFS($E$7:$E$3006,U17,$I$7:$I$3006,'RC'!$E$6)))</f>
        <v>0</v>
      </c>
      <c r="W17" s="49">
        <f>SUMIFS($J$7:$J$3006,$E$7:$E$3006,U17,$I$7:$I$3006,'RC'!$E$6)+SUMIFS($L$7:$L$3006,$E$7:$E$3006,U17,$I$7:$I$3006,'RC'!$E$6)</f>
        <v>0</v>
      </c>
      <c r="X17" s="48">
        <f>COUNTIFS($E$7:$E$3006,U17,$I$7:$I$3006,'RC'!$E$6)</f>
        <v>0</v>
      </c>
      <c r="Y17" s="48"/>
      <c r="Z17" s="51" t="str">
        <f>IF(AQ17='RC'!$E$6,AC17*1000+AD17,"")</f>
        <v/>
      </c>
      <c r="AA17" s="51" t="str">
        <f>IF(AB17="","",IF(AQ17='RC'!$E$6,AC17*1000-AD17,""))</f>
        <v/>
      </c>
      <c r="AB17" s="48" t="str">
        <f>IFERROR(VLOOKUP(E17,Funcionários!$C$8:$E$207,3,FALSE),"")</f>
        <v/>
      </c>
      <c r="AC17" s="50" t="str">
        <f>IF(AB17="","",IF(COUNTIFS($AB$7:$AB$3006,AB17,$AQ$7:$AQ$3006,'RC'!$E$6)=0,"",COUNTIFS($M$7:$M$3006,"Concluída no prazo",$AB$7:$AB$3006,AB17,$AQ$7:$AQ$3006,'RC'!$E$6)/COUNTIFS($AB$7:$AB$3006,AB17,$AQ$7:$AQ$3006,'RC'!$E$6)))</f>
        <v/>
      </c>
      <c r="AD17" s="48">
        <f>SUMIF($AQ$7:$AQ$3006,'RC'!$E$6,$J$7:$J$3006)+SUMIF($AQ$7:$AQ$3006,'RC'!$E$6,$L$7:$L$3006)</f>
        <v>21</v>
      </c>
      <c r="AE17" s="48"/>
      <c r="AF17" s="48">
        <v>4.99E-2</v>
      </c>
      <c r="AG17" s="48">
        <f>IF(OR(AQ17="",AQ17&lt;&gt;'RC'!$E$6,AB17&lt;&gt;'RC'!$D$21),0,1)</f>
        <v>0</v>
      </c>
      <c r="AH17" s="48">
        <f t="shared" si="19"/>
        <v>4.99E-2</v>
      </c>
      <c r="AI17" s="48" t="str">
        <f t="shared" si="1"/>
        <v/>
      </c>
      <c r="AJ17" s="48" t="str">
        <f t="shared" si="2"/>
        <v/>
      </c>
      <c r="AK17" s="52" t="str">
        <f t="shared" si="3"/>
        <v/>
      </c>
      <c r="AL17" s="52" t="str">
        <f t="shared" si="4"/>
        <v/>
      </c>
      <c r="AM17" s="48" t="str">
        <f t="shared" si="5"/>
        <v/>
      </c>
      <c r="AN17" s="48" t="str">
        <f t="shared" si="6"/>
        <v/>
      </c>
      <c r="AO17" s="48"/>
      <c r="AP17" s="48" t="str">
        <f t="shared" si="7"/>
        <v/>
      </c>
      <c r="AQ17" s="48" t="str">
        <f t="shared" si="8"/>
        <v/>
      </c>
      <c r="AR17" s="48">
        <v>4.99E-2</v>
      </c>
      <c r="AS17" s="48">
        <f>IF(AF!$D$27="Todos",1,IF(M17=AF!$D$27,1,0))</f>
        <v>1</v>
      </c>
      <c r="AT17" s="53">
        <f>IF(AND(E17=AF!$D$6,OR(LT!M17=AF!$D$27,AF!$D$27="Todos"),OR(AP17=AF!$E$8,AQ17=AF!$E$8)),AR17+AS17,0)</f>
        <v>0</v>
      </c>
      <c r="AU17" s="48" t="str">
        <f t="shared" si="9"/>
        <v/>
      </c>
      <c r="AV17" s="52" t="str">
        <f t="shared" si="10"/>
        <v/>
      </c>
      <c r="AW17" s="52" t="str">
        <f t="shared" si="11"/>
        <v/>
      </c>
      <c r="AX17" s="48" t="str">
        <f t="shared" si="12"/>
        <v/>
      </c>
      <c r="AY17" s="48" t="str">
        <f t="shared" si="13"/>
        <v/>
      </c>
      <c r="BA17" s="18">
        <f>IF($E17=AF!$D$6,IF($M17="Concluída no prazo",2,IF($M17="Concluída com atraso",1,0)),0)</f>
        <v>0</v>
      </c>
      <c r="BB17" s="18">
        <f>IF($E17=AF!$D$6,IF($M17="Atrasada",2,IF($M17="Concluída com atraso",1,0)),0)</f>
        <v>0</v>
      </c>
      <c r="BC17" s="18">
        <v>1.1E-4</v>
      </c>
      <c r="BD17" s="18">
        <f t="shared" si="20"/>
        <v>1.1E-4</v>
      </c>
      <c r="BE17" s="18">
        <f t="shared" si="20"/>
        <v>1.1E-4</v>
      </c>
      <c r="BF17" s="18" t="str">
        <f t="shared" si="14"/>
        <v/>
      </c>
      <c r="BH17" s="18">
        <v>4</v>
      </c>
      <c r="BI17" s="18" t="str">
        <f>VLOOKUP(LARGE($BE$7:$BE$3006,BH17),$BE$7:$BF$3006,2,FALSE)</f>
        <v/>
      </c>
      <c r="BK17" s="45">
        <v>12</v>
      </c>
      <c r="BL17" s="45" t="s">
        <v>55</v>
      </c>
      <c r="BN17" s="18" t="str">
        <f t="shared" si="15"/>
        <v>s</v>
      </c>
    </row>
    <row r="18" spans="3:66" ht="50.1" customHeight="1" thickTop="1" thickBot="1" x14ac:dyDescent="0.3">
      <c r="C18" s="46"/>
      <c r="D18" s="46"/>
      <c r="E18" s="46"/>
      <c r="F18" s="122"/>
      <c r="G18" s="122"/>
      <c r="H18" s="78" t="str">
        <f t="shared" si="16"/>
        <v/>
      </c>
      <c r="I18" s="78" t="str">
        <f t="shared" si="17"/>
        <v/>
      </c>
      <c r="J18" s="16"/>
      <c r="K18" s="46" t="str">
        <f t="shared" si="18"/>
        <v/>
      </c>
      <c r="L18" s="16"/>
      <c r="M18" s="16"/>
      <c r="N18" s="46"/>
      <c r="O18" s="47" t="str">
        <f t="shared" si="22"/>
        <v/>
      </c>
      <c r="P18" s="47"/>
      <c r="Q18" s="48" t="str">
        <f>IFERROR(VLOOKUP(E18,Funcionários!$C$8:$E$207,3,FALSE),"")</f>
        <v/>
      </c>
      <c r="R18" s="47"/>
      <c r="S18" s="49" t="str">
        <f t="shared" si="23"/>
        <v/>
      </c>
      <c r="T18" s="49">
        <v>1.2E-4</v>
      </c>
      <c r="U18" s="48" t="str">
        <f>IF(Funcionários!C19=0,"",Funcionários!C19)</f>
        <v/>
      </c>
      <c r="V18" s="50">
        <f>IF(U18="",0,IF(COUNTIFS($E$7:$E$3006,U18,$I$7:$I$3006,'RC'!$E$6)=0,0,COUNTIFS($M$7:$M$3006,"Concluída no prazo",$E$7:$E$3006,U18,$I$7:$I$3006,'RC'!$E$6)/COUNTIFS($E$7:$E$3006,U18,$I$7:$I$3006,'RC'!$E$6)))</f>
        <v>0</v>
      </c>
      <c r="W18" s="49">
        <f>SUMIFS($J$7:$J$3006,$E$7:$E$3006,U18,$I$7:$I$3006,'RC'!$E$6)+SUMIFS($L$7:$L$3006,$E$7:$E$3006,U18,$I$7:$I$3006,'RC'!$E$6)</f>
        <v>0</v>
      </c>
      <c r="X18" s="48">
        <f>COUNTIFS($E$7:$E$3006,U18,$I$7:$I$3006,'RC'!$E$6)</f>
        <v>0</v>
      </c>
      <c r="Y18" s="48"/>
      <c r="Z18" s="51" t="str">
        <f>IF(AQ18='RC'!$E$6,AC18*1000+AD18,"")</f>
        <v/>
      </c>
      <c r="AA18" s="51" t="str">
        <f>IF(AB18="","",IF(AQ18='RC'!$E$6,AC18*1000-AD18,""))</f>
        <v/>
      </c>
      <c r="AB18" s="48" t="str">
        <f>IFERROR(VLOOKUP(E18,Funcionários!$C$8:$E$207,3,FALSE),"")</f>
        <v/>
      </c>
      <c r="AC18" s="50" t="str">
        <f>IF(AB18="","",IF(COUNTIFS($AB$7:$AB$3006,AB18,$AQ$7:$AQ$3006,'RC'!$E$6)=0,"",COUNTIFS($M$7:$M$3006,"Concluída no prazo",$AB$7:$AB$3006,AB18,$AQ$7:$AQ$3006,'RC'!$E$6)/COUNTIFS($AB$7:$AB$3006,AB18,$AQ$7:$AQ$3006,'RC'!$E$6)))</f>
        <v/>
      </c>
      <c r="AD18" s="48">
        <f>SUMIF($AQ$7:$AQ$3006,'RC'!$E$6,$J$7:$J$3006)+SUMIF($AQ$7:$AQ$3006,'RC'!$E$6,$L$7:$L$3006)</f>
        <v>21</v>
      </c>
      <c r="AE18" s="48"/>
      <c r="AF18" s="48">
        <v>4.9889999999999997E-2</v>
      </c>
      <c r="AG18" s="48">
        <f>IF(OR(AQ18="",AQ18&lt;&gt;'RC'!$E$6,AB18&lt;&gt;'RC'!$D$21),0,1)</f>
        <v>0</v>
      </c>
      <c r="AH18" s="48">
        <f t="shared" si="19"/>
        <v>4.9889999999999997E-2</v>
      </c>
      <c r="AI18" s="48" t="str">
        <f t="shared" si="1"/>
        <v/>
      </c>
      <c r="AJ18" s="48" t="str">
        <f t="shared" si="2"/>
        <v/>
      </c>
      <c r="AK18" s="52" t="str">
        <f t="shared" si="3"/>
        <v/>
      </c>
      <c r="AL18" s="52" t="str">
        <f t="shared" si="4"/>
        <v/>
      </c>
      <c r="AM18" s="48" t="str">
        <f t="shared" si="5"/>
        <v/>
      </c>
      <c r="AN18" s="48" t="str">
        <f t="shared" si="6"/>
        <v/>
      </c>
      <c r="AO18" s="48"/>
      <c r="AP18" s="48" t="str">
        <f t="shared" si="7"/>
        <v/>
      </c>
      <c r="AQ18" s="48" t="str">
        <f t="shared" si="8"/>
        <v/>
      </c>
      <c r="AR18" s="48">
        <v>4.9889999999999997E-2</v>
      </c>
      <c r="AS18" s="48">
        <f>IF(AF!$D$27="Todos",1,IF(M18=AF!$D$27,1,0))</f>
        <v>1</v>
      </c>
      <c r="AT18" s="53">
        <f>IF(AND(E18=AF!$D$6,OR(LT!M18=AF!$D$27,AF!$D$27="Todos"),OR(AP18=AF!$E$8,AQ18=AF!$E$8)),AR18+AS18,0)</f>
        <v>0</v>
      </c>
      <c r="AU18" s="48" t="str">
        <f t="shared" si="9"/>
        <v/>
      </c>
      <c r="AV18" s="52" t="str">
        <f t="shared" si="10"/>
        <v/>
      </c>
      <c r="AW18" s="52" t="str">
        <f t="shared" si="11"/>
        <v/>
      </c>
      <c r="AX18" s="48" t="str">
        <f t="shared" si="12"/>
        <v/>
      </c>
      <c r="AY18" s="48" t="str">
        <f t="shared" si="13"/>
        <v/>
      </c>
      <c r="BA18" s="18">
        <f>IF($E18=AF!$D$6,IF($M18="Concluída no prazo",2,IF($M18="Concluída com atraso",1,0)),0)</f>
        <v>0</v>
      </c>
      <c r="BB18" s="18">
        <f>IF($E18=AF!$D$6,IF($M18="Atrasada",2,IF($M18="Concluída com atraso",1,0)),0)</f>
        <v>0</v>
      </c>
      <c r="BC18" s="18">
        <v>1.2E-4</v>
      </c>
      <c r="BD18" s="18">
        <f t="shared" si="20"/>
        <v>1.2E-4</v>
      </c>
      <c r="BE18" s="18">
        <f t="shared" si="20"/>
        <v>1.2E-4</v>
      </c>
      <c r="BF18" s="18" t="str">
        <f t="shared" si="14"/>
        <v/>
      </c>
      <c r="BH18" s="18">
        <v>5</v>
      </c>
      <c r="BI18" s="18" t="str">
        <f>VLOOKUP(LARGE($BE$7:$BE$3006,BH18),$BE$7:$BF$3006,2,FALSE)</f>
        <v/>
      </c>
      <c r="BN18" s="18" t="str">
        <f t="shared" si="15"/>
        <v>s</v>
      </c>
    </row>
    <row r="19" spans="3:66" ht="50.1" customHeight="1" thickTop="1" thickBot="1" x14ac:dyDescent="0.3">
      <c r="C19" s="46"/>
      <c r="D19" s="46"/>
      <c r="E19" s="46"/>
      <c r="F19" s="122"/>
      <c r="G19" s="122"/>
      <c r="H19" s="78" t="str">
        <f t="shared" si="16"/>
        <v/>
      </c>
      <c r="I19" s="78" t="str">
        <f t="shared" si="17"/>
        <v/>
      </c>
      <c r="J19" s="16"/>
      <c r="K19" s="46" t="str">
        <f t="shared" si="18"/>
        <v/>
      </c>
      <c r="L19" s="16"/>
      <c r="M19" s="16"/>
      <c r="N19" s="46"/>
      <c r="O19" s="47" t="str">
        <f t="shared" si="22"/>
        <v/>
      </c>
      <c r="P19" s="47"/>
      <c r="Q19" s="48" t="str">
        <f>IFERROR(VLOOKUP(E19,Funcionários!$C$8:$E$207,3,FALSE),"")</f>
        <v/>
      </c>
      <c r="R19" s="47"/>
      <c r="S19" s="49" t="str">
        <f t="shared" si="23"/>
        <v/>
      </c>
      <c r="T19" s="49">
        <v>1.2999999999999999E-4</v>
      </c>
      <c r="U19" s="48" t="str">
        <f>IF(Funcionários!C20=0,"",Funcionários!C20)</f>
        <v/>
      </c>
      <c r="V19" s="50">
        <f>IF(U19="",0,IF(COUNTIFS($E$7:$E$3006,U19,$I$7:$I$3006,'RC'!$E$6)=0,0,COUNTIFS($M$7:$M$3006,"Concluída no prazo",$E$7:$E$3006,U19,$I$7:$I$3006,'RC'!$E$6)/COUNTIFS($E$7:$E$3006,U19,$I$7:$I$3006,'RC'!$E$6)))</f>
        <v>0</v>
      </c>
      <c r="W19" s="49">
        <f>SUMIFS($J$7:$J$3006,$E$7:$E$3006,U19,$I$7:$I$3006,'RC'!$E$6)+SUMIFS($L$7:$L$3006,$E$7:$E$3006,U19,$I$7:$I$3006,'RC'!$E$6)</f>
        <v>0</v>
      </c>
      <c r="X19" s="48">
        <f>COUNTIFS($E$7:$E$3006,U19,$I$7:$I$3006,'RC'!$E$6)</f>
        <v>0</v>
      </c>
      <c r="Y19" s="48"/>
      <c r="Z19" s="51" t="str">
        <f>IF(AQ19='RC'!$E$6,AC19*1000+AD19,"")</f>
        <v/>
      </c>
      <c r="AA19" s="51" t="str">
        <f>IF(AB19="","",IF(AQ19='RC'!$E$6,AC19*1000-AD19,""))</f>
        <v/>
      </c>
      <c r="AB19" s="48" t="str">
        <f>IFERROR(VLOOKUP(E19,Funcionários!$C$8:$E$207,3,FALSE),"")</f>
        <v/>
      </c>
      <c r="AC19" s="50" t="str">
        <f>IF(AB19="","",IF(COUNTIFS($AB$7:$AB$3006,AB19,$AQ$7:$AQ$3006,'RC'!$E$6)=0,"",COUNTIFS($M$7:$M$3006,"Concluída no prazo",$AB$7:$AB$3006,AB19,$AQ$7:$AQ$3006,'RC'!$E$6)/COUNTIFS($AB$7:$AB$3006,AB19,$AQ$7:$AQ$3006,'RC'!$E$6)))</f>
        <v/>
      </c>
      <c r="AD19" s="48">
        <f>SUMIF($AQ$7:$AQ$3006,'RC'!$E$6,$J$7:$J$3006)+SUMIF($AQ$7:$AQ$3006,'RC'!$E$6,$L$7:$L$3006)</f>
        <v>21</v>
      </c>
      <c r="AE19" s="48"/>
      <c r="AF19" s="48">
        <v>4.9880000000000001E-2</v>
      </c>
      <c r="AG19" s="48">
        <f>IF(OR(AQ19="",AQ19&lt;&gt;'RC'!$E$6,AB19&lt;&gt;'RC'!$D$21),0,1)</f>
        <v>0</v>
      </c>
      <c r="AH19" s="48">
        <f t="shared" si="19"/>
        <v>4.9880000000000001E-2</v>
      </c>
      <c r="AI19" s="48" t="str">
        <f t="shared" si="1"/>
        <v/>
      </c>
      <c r="AJ19" s="48" t="str">
        <f t="shared" si="2"/>
        <v/>
      </c>
      <c r="AK19" s="52" t="str">
        <f t="shared" si="3"/>
        <v/>
      </c>
      <c r="AL19" s="52" t="str">
        <f t="shared" si="4"/>
        <v/>
      </c>
      <c r="AM19" s="48" t="str">
        <f t="shared" si="5"/>
        <v/>
      </c>
      <c r="AN19" s="48" t="str">
        <f t="shared" si="6"/>
        <v/>
      </c>
      <c r="AO19" s="48"/>
      <c r="AP19" s="48" t="str">
        <f t="shared" si="7"/>
        <v/>
      </c>
      <c r="AQ19" s="48" t="str">
        <f t="shared" si="8"/>
        <v/>
      </c>
      <c r="AR19" s="48">
        <v>4.9880000000000001E-2</v>
      </c>
      <c r="AS19" s="48">
        <f>IF(AF!$D$27="Todos",1,IF(M19=AF!$D$27,1,0))</f>
        <v>1</v>
      </c>
      <c r="AT19" s="53">
        <f>IF(AND(E19=AF!$D$6,OR(LT!M19=AF!$D$27,AF!$D$27="Todos"),OR(AP19=AF!$E$8,AQ19=AF!$E$8)),AR19+AS19,0)</f>
        <v>0</v>
      </c>
      <c r="AU19" s="48" t="str">
        <f t="shared" si="9"/>
        <v/>
      </c>
      <c r="AV19" s="52" t="str">
        <f t="shared" si="10"/>
        <v/>
      </c>
      <c r="AW19" s="52" t="str">
        <f t="shared" si="11"/>
        <v/>
      </c>
      <c r="AX19" s="48" t="str">
        <f t="shared" si="12"/>
        <v/>
      </c>
      <c r="AY19" s="48" t="str">
        <f t="shared" si="13"/>
        <v/>
      </c>
      <c r="BA19" s="18">
        <f>IF($E19=AF!$D$6,IF($M19="Concluída no prazo",2,IF($M19="Concluída com atraso",1,0)),0)</f>
        <v>0</v>
      </c>
      <c r="BB19" s="18">
        <f>IF($E19=AF!$D$6,IF($M19="Atrasada",2,IF($M19="Concluída com atraso",1,0)),0)</f>
        <v>0</v>
      </c>
      <c r="BC19" s="18">
        <v>1.2999999999999999E-4</v>
      </c>
      <c r="BD19" s="18">
        <f t="shared" si="20"/>
        <v>1.2999999999999999E-4</v>
      </c>
      <c r="BE19" s="18">
        <f t="shared" si="20"/>
        <v>1.2999999999999999E-4</v>
      </c>
      <c r="BF19" s="18" t="str">
        <f t="shared" si="14"/>
        <v/>
      </c>
      <c r="BN19" s="18" t="str">
        <f t="shared" si="15"/>
        <v>s</v>
      </c>
    </row>
    <row r="20" spans="3:66" ht="50.1" customHeight="1" thickTop="1" thickBot="1" x14ac:dyDescent="0.3">
      <c r="C20" s="46"/>
      <c r="D20" s="46"/>
      <c r="E20" s="46"/>
      <c r="F20" s="122"/>
      <c r="G20" s="122"/>
      <c r="H20" s="78" t="str">
        <f t="shared" si="16"/>
        <v/>
      </c>
      <c r="I20" s="78" t="str">
        <f t="shared" si="17"/>
        <v/>
      </c>
      <c r="J20" s="16"/>
      <c r="K20" s="46" t="str">
        <f t="shared" si="18"/>
        <v/>
      </c>
      <c r="L20" s="16"/>
      <c r="M20" s="16"/>
      <c r="N20" s="46"/>
      <c r="O20" s="47" t="str">
        <f t="shared" si="22"/>
        <v/>
      </c>
      <c r="P20" s="47"/>
      <c r="Q20" s="48" t="str">
        <f>IFERROR(VLOOKUP(E20,Funcionários!$C$8:$E$207,3,FALSE),"")</f>
        <v/>
      </c>
      <c r="R20" s="47"/>
      <c r="S20" s="49" t="str">
        <f t="shared" si="23"/>
        <v/>
      </c>
      <c r="T20" s="49">
        <v>1.3999999999999999E-4</v>
      </c>
      <c r="U20" s="48" t="str">
        <f>IF(Funcionários!C21=0,"",Funcionários!C21)</f>
        <v/>
      </c>
      <c r="V20" s="50">
        <f>IF(U20="",0,IF(COUNTIFS($E$7:$E$3006,U20,$I$7:$I$3006,'RC'!$E$6)=0,0,COUNTIFS($M$7:$M$3006,"Concluída no prazo",$E$7:$E$3006,U20,$I$7:$I$3006,'RC'!$E$6)/COUNTIFS($E$7:$E$3006,U20,$I$7:$I$3006,'RC'!$E$6)))</f>
        <v>0</v>
      </c>
      <c r="W20" s="49">
        <f>SUMIFS($J$7:$J$3006,$E$7:$E$3006,U20,$I$7:$I$3006,'RC'!$E$6)+SUMIFS($L$7:$L$3006,$E$7:$E$3006,U20,$I$7:$I$3006,'RC'!$E$6)</f>
        <v>0</v>
      </c>
      <c r="X20" s="48">
        <f>COUNTIFS($E$7:$E$3006,U20,$I$7:$I$3006,'RC'!$E$6)</f>
        <v>0</v>
      </c>
      <c r="Y20" s="48"/>
      <c r="Z20" s="51" t="str">
        <f>IF(AQ20='RC'!$E$6,AC20*1000+AD20,"")</f>
        <v/>
      </c>
      <c r="AA20" s="51" t="str">
        <f>IF(AB20="","",IF(AQ20='RC'!$E$6,AC20*1000-AD20,""))</f>
        <v/>
      </c>
      <c r="AB20" s="48" t="str">
        <f>IFERROR(VLOOKUP(E20,Funcionários!$C$8:$E$207,3,FALSE),"")</f>
        <v/>
      </c>
      <c r="AC20" s="50" t="str">
        <f>IF(AB20="","",IF(COUNTIFS($AB$7:$AB$3006,AB20,$AQ$7:$AQ$3006,'RC'!$E$6)=0,"",COUNTIFS($M$7:$M$3006,"Concluída no prazo",$AB$7:$AB$3006,AB20,$AQ$7:$AQ$3006,'RC'!$E$6)/COUNTIFS($AB$7:$AB$3006,AB20,$AQ$7:$AQ$3006,'RC'!$E$6)))</f>
        <v/>
      </c>
      <c r="AD20" s="48">
        <f>SUMIF($AQ$7:$AQ$3006,'RC'!$E$6,$J$7:$J$3006)+SUMIF($AQ$7:$AQ$3006,'RC'!$E$6,$L$7:$L$3006)</f>
        <v>21</v>
      </c>
      <c r="AE20" s="48"/>
      <c r="AF20" s="48">
        <v>4.9869999999999998E-2</v>
      </c>
      <c r="AG20" s="48">
        <f>IF(OR(AQ20="",AQ20&lt;&gt;'RC'!$E$6,AB20&lt;&gt;'RC'!$D$21),0,1)</f>
        <v>0</v>
      </c>
      <c r="AH20" s="48">
        <f t="shared" si="19"/>
        <v>4.9869999999999998E-2</v>
      </c>
      <c r="AI20" s="48" t="str">
        <f t="shared" si="1"/>
        <v/>
      </c>
      <c r="AJ20" s="48" t="str">
        <f t="shared" si="2"/>
        <v/>
      </c>
      <c r="AK20" s="52" t="str">
        <f t="shared" si="3"/>
        <v/>
      </c>
      <c r="AL20" s="52" t="str">
        <f t="shared" si="4"/>
        <v/>
      </c>
      <c r="AM20" s="48" t="str">
        <f t="shared" si="5"/>
        <v/>
      </c>
      <c r="AN20" s="48" t="str">
        <f t="shared" si="6"/>
        <v/>
      </c>
      <c r="AO20" s="48"/>
      <c r="AP20" s="48" t="str">
        <f t="shared" si="7"/>
        <v/>
      </c>
      <c r="AQ20" s="48" t="str">
        <f t="shared" si="8"/>
        <v/>
      </c>
      <c r="AR20" s="48">
        <v>4.9869999999999998E-2</v>
      </c>
      <c r="AS20" s="48">
        <f>IF(AF!$D$27="Todos",1,IF(M20=AF!$D$27,1,0))</f>
        <v>1</v>
      </c>
      <c r="AT20" s="53">
        <f>IF(AND(E20=AF!$D$6,OR(LT!M20=AF!$D$27,AF!$D$27="Todos"),OR(AP20=AF!$E$8,AQ20=AF!$E$8)),AR20+AS20,0)</f>
        <v>0</v>
      </c>
      <c r="AU20" s="48" t="str">
        <f t="shared" si="9"/>
        <v/>
      </c>
      <c r="AV20" s="52" t="str">
        <f t="shared" si="10"/>
        <v/>
      </c>
      <c r="AW20" s="52" t="str">
        <f t="shared" si="11"/>
        <v/>
      </c>
      <c r="AX20" s="48" t="str">
        <f t="shared" si="12"/>
        <v/>
      </c>
      <c r="AY20" s="48" t="str">
        <f t="shared" si="13"/>
        <v/>
      </c>
      <c r="BA20" s="18">
        <f>IF($E20=AF!$D$6,IF($M20="Concluída no prazo",2,IF($M20="Concluída com atraso",1,0)),0)</f>
        <v>0</v>
      </c>
      <c r="BB20" s="18">
        <f>IF($E20=AF!$D$6,IF($M20="Atrasada",2,IF($M20="Concluída com atraso",1,0)),0)</f>
        <v>0</v>
      </c>
      <c r="BC20" s="18">
        <v>1.3999999999999999E-4</v>
      </c>
      <c r="BD20" s="18">
        <f t="shared" si="20"/>
        <v>1.3999999999999999E-4</v>
      </c>
      <c r="BE20" s="18">
        <f t="shared" si="20"/>
        <v>1.3999999999999999E-4</v>
      </c>
      <c r="BF20" s="18" t="str">
        <f t="shared" si="14"/>
        <v/>
      </c>
      <c r="BH20" s="18" t="s">
        <v>92</v>
      </c>
      <c r="BN20" s="18" t="str">
        <f t="shared" si="15"/>
        <v>s</v>
      </c>
    </row>
    <row r="21" spans="3:66" ht="50.1" customHeight="1" thickTop="1" thickBot="1" x14ac:dyDescent="0.3">
      <c r="C21" s="46"/>
      <c r="D21" s="46"/>
      <c r="E21" s="46"/>
      <c r="F21" s="122"/>
      <c r="G21" s="122"/>
      <c r="H21" s="78" t="str">
        <f t="shared" si="16"/>
        <v/>
      </c>
      <c r="I21" s="78" t="str">
        <f t="shared" si="17"/>
        <v/>
      </c>
      <c r="J21" s="16"/>
      <c r="K21" s="46" t="str">
        <f t="shared" si="18"/>
        <v/>
      </c>
      <c r="L21" s="16"/>
      <c r="M21" s="16"/>
      <c r="N21" s="46"/>
      <c r="O21" s="47" t="str">
        <f t="shared" si="22"/>
        <v/>
      </c>
      <c r="P21" s="47"/>
      <c r="Q21" s="48" t="str">
        <f>IFERROR(VLOOKUP(E21,Funcionários!$C$8:$E$207,3,FALSE),"")</f>
        <v/>
      </c>
      <c r="R21" s="47"/>
      <c r="S21" s="49" t="str">
        <f t="shared" si="23"/>
        <v/>
      </c>
      <c r="T21" s="49">
        <v>1.4999999999999999E-4</v>
      </c>
      <c r="U21" s="48" t="str">
        <f>IF(Funcionários!C22=0,"",Funcionários!C22)</f>
        <v/>
      </c>
      <c r="V21" s="50">
        <f>IF(U21="",0,IF(COUNTIFS($E$7:$E$3006,U21,$I$7:$I$3006,'RC'!$E$6)=0,0,COUNTIFS($M$7:$M$3006,"Concluída no prazo",$E$7:$E$3006,U21,$I$7:$I$3006,'RC'!$E$6)/COUNTIFS($E$7:$E$3006,U21,$I$7:$I$3006,'RC'!$E$6)))</f>
        <v>0</v>
      </c>
      <c r="W21" s="49">
        <f>SUMIFS($J$7:$J$3006,$E$7:$E$3006,U21,$I$7:$I$3006,'RC'!$E$6)+SUMIFS($L$7:$L$3006,$E$7:$E$3006,U21,$I$7:$I$3006,'RC'!$E$6)</f>
        <v>0</v>
      </c>
      <c r="X21" s="48">
        <f>COUNTIFS($E$7:$E$3006,U21,$I$7:$I$3006,'RC'!$E$6)</f>
        <v>0</v>
      </c>
      <c r="Y21" s="48"/>
      <c r="Z21" s="51" t="str">
        <f>IF(AQ21='RC'!$E$6,AC21*1000+AD21,"")</f>
        <v/>
      </c>
      <c r="AA21" s="51" t="str">
        <f>IF(AB21="","",IF(AQ21='RC'!$E$6,AC21*1000-AD21,""))</f>
        <v/>
      </c>
      <c r="AB21" s="48" t="str">
        <f>IFERROR(VLOOKUP(E21,Funcionários!$C$8:$E$207,3,FALSE),"")</f>
        <v/>
      </c>
      <c r="AC21" s="50" t="str">
        <f>IF(AB21="","",IF(COUNTIFS($AB$7:$AB$3006,AB21,$AQ$7:$AQ$3006,'RC'!$E$6)=0,"",COUNTIFS($M$7:$M$3006,"Concluída no prazo",$AB$7:$AB$3006,AB21,$AQ$7:$AQ$3006,'RC'!$E$6)/COUNTIFS($AB$7:$AB$3006,AB21,$AQ$7:$AQ$3006,'RC'!$E$6)))</f>
        <v/>
      </c>
      <c r="AD21" s="48">
        <f>SUMIF($AQ$7:$AQ$3006,'RC'!$E$6,$J$7:$J$3006)+SUMIF($AQ$7:$AQ$3006,'RC'!$E$6,$L$7:$L$3006)</f>
        <v>21</v>
      </c>
      <c r="AE21" s="48"/>
      <c r="AF21" s="48">
        <v>4.9860000000000002E-2</v>
      </c>
      <c r="AG21" s="48">
        <f>IF(OR(AQ21="",AQ21&lt;&gt;'RC'!$E$6,AB21&lt;&gt;'RC'!$D$21),0,1)</f>
        <v>0</v>
      </c>
      <c r="AH21" s="48">
        <f t="shared" si="19"/>
        <v>4.9860000000000002E-2</v>
      </c>
      <c r="AI21" s="48" t="str">
        <f t="shared" si="1"/>
        <v/>
      </c>
      <c r="AJ21" s="48" t="str">
        <f t="shared" si="2"/>
        <v/>
      </c>
      <c r="AK21" s="52" t="str">
        <f t="shared" si="3"/>
        <v/>
      </c>
      <c r="AL21" s="52" t="str">
        <f t="shared" si="4"/>
        <v/>
      </c>
      <c r="AM21" s="48" t="str">
        <f t="shared" si="5"/>
        <v/>
      </c>
      <c r="AN21" s="48" t="str">
        <f t="shared" si="6"/>
        <v/>
      </c>
      <c r="AO21" s="48"/>
      <c r="AP21" s="48" t="str">
        <f t="shared" si="7"/>
        <v/>
      </c>
      <c r="AQ21" s="48" t="str">
        <f t="shared" si="8"/>
        <v/>
      </c>
      <c r="AR21" s="48">
        <v>4.9860000000000002E-2</v>
      </c>
      <c r="AS21" s="48">
        <f>IF(AF!$D$27="Todos",1,IF(M21=AF!$D$27,1,0))</f>
        <v>1</v>
      </c>
      <c r="AT21" s="53">
        <f>IF(AND(E21=AF!$D$6,OR(LT!M21=AF!$D$27,AF!$D$27="Todos"),OR(AP21=AF!$E$8,AQ21=AF!$E$8)),AR21+AS21,0)</f>
        <v>0</v>
      </c>
      <c r="AU21" s="48" t="str">
        <f t="shared" si="9"/>
        <v/>
      </c>
      <c r="AV21" s="52" t="str">
        <f t="shared" si="10"/>
        <v/>
      </c>
      <c r="AW21" s="52" t="str">
        <f t="shared" si="11"/>
        <v/>
      </c>
      <c r="AX21" s="48" t="str">
        <f t="shared" si="12"/>
        <v/>
      </c>
      <c r="AY21" s="48" t="str">
        <f t="shared" si="13"/>
        <v/>
      </c>
      <c r="BA21" s="18">
        <f>IF($E21=AF!$D$6,IF($M21="Concluída no prazo",2,IF($M21="Concluída com atraso",1,0)),0)</f>
        <v>0</v>
      </c>
      <c r="BB21" s="18">
        <f>IF($E21=AF!$D$6,IF($M21="Atrasada",2,IF($M21="Concluída com atraso",1,0)),0)</f>
        <v>0</v>
      </c>
      <c r="BC21" s="18">
        <v>1.4999999999999999E-4</v>
      </c>
      <c r="BD21" s="18">
        <f t="shared" si="20"/>
        <v>1.4999999999999999E-4</v>
      </c>
      <c r="BE21" s="18">
        <f t="shared" si="20"/>
        <v>1.4999999999999999E-4</v>
      </c>
      <c r="BF21" s="18" t="str">
        <f t="shared" si="14"/>
        <v/>
      </c>
      <c r="BH21" s="18">
        <v>1</v>
      </c>
      <c r="BI21" s="18" t="str">
        <f>IFERROR(VLOOKUP(LARGE($S$7:$S$206,BH21),$S$7:$U$206,3,FALSE),"")</f>
        <v>Damaris De Souza Leite</v>
      </c>
      <c r="BN21" s="18" t="str">
        <f t="shared" si="15"/>
        <v>s</v>
      </c>
    </row>
    <row r="22" spans="3:66" ht="50.1" customHeight="1" thickTop="1" thickBot="1" x14ac:dyDescent="0.3">
      <c r="C22" s="46"/>
      <c r="D22" s="46"/>
      <c r="E22" s="46"/>
      <c r="F22" s="122"/>
      <c r="G22" s="122"/>
      <c r="H22" s="78" t="str">
        <f t="shared" si="16"/>
        <v/>
      </c>
      <c r="I22" s="78" t="str">
        <f t="shared" si="17"/>
        <v/>
      </c>
      <c r="J22" s="16"/>
      <c r="K22" s="46" t="str">
        <f t="shared" si="18"/>
        <v/>
      </c>
      <c r="L22" s="16"/>
      <c r="M22" s="16"/>
      <c r="N22" s="46"/>
      <c r="O22" s="47" t="str">
        <f t="shared" si="22"/>
        <v/>
      </c>
      <c r="P22" s="47"/>
      <c r="Q22" s="48" t="str">
        <f>IFERROR(VLOOKUP(E22,Funcionários!$C$8:$E$207,3,FALSE),"")</f>
        <v/>
      </c>
      <c r="R22" s="47"/>
      <c r="S22" s="49" t="str">
        <f t="shared" si="23"/>
        <v/>
      </c>
      <c r="T22" s="49">
        <v>1.6000000000000001E-4</v>
      </c>
      <c r="U22" s="48" t="str">
        <f>IF(Funcionários!C23=0,"",Funcionários!C23)</f>
        <v/>
      </c>
      <c r="V22" s="50">
        <f>IF(U22="",0,IF(COUNTIFS($E$7:$E$3006,U22,$I$7:$I$3006,'RC'!$E$6)=0,0,COUNTIFS($M$7:$M$3006,"Concluída no prazo",$E$7:$E$3006,U22,$I$7:$I$3006,'RC'!$E$6)/COUNTIFS($E$7:$E$3006,U22,$I$7:$I$3006,'RC'!$E$6)))</f>
        <v>0</v>
      </c>
      <c r="W22" s="49">
        <f>SUMIFS($J$7:$J$3006,$E$7:$E$3006,U22,$I$7:$I$3006,'RC'!$E$6)+SUMIFS($L$7:$L$3006,$E$7:$E$3006,U22,$I$7:$I$3006,'RC'!$E$6)</f>
        <v>0</v>
      </c>
      <c r="X22" s="48">
        <f>COUNTIFS($E$7:$E$3006,U22,$I$7:$I$3006,'RC'!$E$6)</f>
        <v>0</v>
      </c>
      <c r="Y22" s="48"/>
      <c r="Z22" s="51" t="str">
        <f>IF(AQ22='RC'!$E$6,AC22*1000+AD22,"")</f>
        <v/>
      </c>
      <c r="AA22" s="51" t="str">
        <f>IF(AB22="","",IF(AQ22='RC'!$E$6,AC22*1000-AD22,""))</f>
        <v/>
      </c>
      <c r="AB22" s="48" t="str">
        <f>IFERROR(VLOOKUP(E22,Funcionários!$C$8:$E$207,3,FALSE),"")</f>
        <v/>
      </c>
      <c r="AC22" s="50" t="str">
        <f>IF(AB22="","",IF(COUNTIFS($AB$7:$AB$3006,AB22,$AQ$7:$AQ$3006,'RC'!$E$6)=0,"",COUNTIFS($M$7:$M$3006,"Concluída no prazo",$AB$7:$AB$3006,AB22,$AQ$7:$AQ$3006,'RC'!$E$6)/COUNTIFS($AB$7:$AB$3006,AB22,$AQ$7:$AQ$3006,'RC'!$E$6)))</f>
        <v/>
      </c>
      <c r="AD22" s="48">
        <f>SUMIF($AQ$7:$AQ$3006,'RC'!$E$6,$J$7:$J$3006)+SUMIF($AQ$7:$AQ$3006,'RC'!$E$6,$L$7:$L$3006)</f>
        <v>21</v>
      </c>
      <c r="AE22" s="48"/>
      <c r="AF22" s="48">
        <v>4.9849999999999998E-2</v>
      </c>
      <c r="AG22" s="48">
        <f>IF(OR(AQ22="",AQ22&lt;&gt;'RC'!$E$6,AB22&lt;&gt;'RC'!$D$21),0,1)</f>
        <v>0</v>
      </c>
      <c r="AH22" s="48">
        <f t="shared" si="19"/>
        <v>4.9849999999999998E-2</v>
      </c>
      <c r="AI22" s="48" t="str">
        <f t="shared" si="1"/>
        <v/>
      </c>
      <c r="AJ22" s="48" t="str">
        <f t="shared" si="2"/>
        <v/>
      </c>
      <c r="AK22" s="52" t="str">
        <f t="shared" si="3"/>
        <v/>
      </c>
      <c r="AL22" s="52" t="str">
        <f t="shared" si="4"/>
        <v/>
      </c>
      <c r="AM22" s="48" t="str">
        <f t="shared" si="5"/>
        <v/>
      </c>
      <c r="AN22" s="48" t="str">
        <f t="shared" si="6"/>
        <v/>
      </c>
      <c r="AO22" s="48"/>
      <c r="AP22" s="48" t="str">
        <f t="shared" si="7"/>
        <v/>
      </c>
      <c r="AQ22" s="48" t="str">
        <f t="shared" si="8"/>
        <v/>
      </c>
      <c r="AR22" s="48">
        <v>4.9849999999999998E-2</v>
      </c>
      <c r="AS22" s="48">
        <f>IF(AF!$D$27="Todos",1,IF(M22=AF!$D$27,1,0))</f>
        <v>1</v>
      </c>
      <c r="AT22" s="53">
        <f>IF(AND(E22=AF!$D$6,OR(LT!M22=AF!$D$27,AF!$D$27="Todos"),OR(AP22=AF!$E$8,AQ22=AF!$E$8)),AR22+AS22,0)</f>
        <v>0</v>
      </c>
      <c r="AU22" s="48" t="str">
        <f t="shared" si="9"/>
        <v/>
      </c>
      <c r="AV22" s="52" t="str">
        <f t="shared" si="10"/>
        <v/>
      </c>
      <c r="AW22" s="52" t="str">
        <f t="shared" si="11"/>
        <v/>
      </c>
      <c r="AX22" s="48" t="str">
        <f t="shared" si="12"/>
        <v/>
      </c>
      <c r="AY22" s="48" t="str">
        <f t="shared" si="13"/>
        <v/>
      </c>
      <c r="BA22" s="18">
        <f>IF($E22=AF!$D$6,IF($M22="Concluída no prazo",2,IF($M22="Concluída com atraso",1,0)),0)</f>
        <v>0</v>
      </c>
      <c r="BB22" s="18">
        <f>IF($E22=AF!$D$6,IF($M22="Atrasada",2,IF($M22="Concluída com atraso",1,0)),0)</f>
        <v>0</v>
      </c>
      <c r="BC22" s="18">
        <v>1.6000000000000001E-4</v>
      </c>
      <c r="BD22" s="18">
        <f t="shared" si="20"/>
        <v>1.6000000000000001E-4</v>
      </c>
      <c r="BE22" s="18">
        <f t="shared" si="20"/>
        <v>1.6000000000000001E-4</v>
      </c>
      <c r="BF22" s="18" t="str">
        <f t="shared" si="14"/>
        <v/>
      </c>
      <c r="BH22" s="18">
        <v>2</v>
      </c>
      <c r="BI22" s="18" t="str">
        <f>IFERROR(VLOOKUP(LARGE($S$7:$S$206,BH22),$S$7:$U$206,3,FALSE),"")</f>
        <v/>
      </c>
      <c r="BN22" s="18" t="str">
        <f t="shared" si="15"/>
        <v>s</v>
      </c>
    </row>
    <row r="23" spans="3:66" ht="50.1" customHeight="1" thickTop="1" thickBot="1" x14ac:dyDescent="0.3">
      <c r="C23" s="46"/>
      <c r="D23" s="46"/>
      <c r="E23" s="46"/>
      <c r="F23" s="122"/>
      <c r="G23" s="122"/>
      <c r="H23" s="78" t="str">
        <f t="shared" si="16"/>
        <v/>
      </c>
      <c r="I23" s="78" t="str">
        <f t="shared" si="17"/>
        <v/>
      </c>
      <c r="J23" s="16"/>
      <c r="K23" s="46" t="str">
        <f t="shared" si="18"/>
        <v/>
      </c>
      <c r="L23" s="16"/>
      <c r="M23" s="16"/>
      <c r="N23" s="46"/>
      <c r="O23" s="47" t="str">
        <f t="shared" si="22"/>
        <v/>
      </c>
      <c r="P23" s="47"/>
      <c r="Q23" s="48" t="str">
        <f>IFERROR(VLOOKUP(E23,Funcionários!$C$8:$E$207,3,FALSE),"")</f>
        <v/>
      </c>
      <c r="R23" s="47"/>
      <c r="S23" s="49" t="str">
        <f t="shared" si="23"/>
        <v/>
      </c>
      <c r="T23" s="49">
        <v>1.7000000000000001E-4</v>
      </c>
      <c r="U23" s="48" t="str">
        <f>IF(Funcionários!C24=0,"",Funcionários!C24)</f>
        <v/>
      </c>
      <c r="V23" s="50">
        <f>IF(U23="",0,IF(COUNTIFS($E$7:$E$3006,U23,$I$7:$I$3006,'RC'!$E$6)=0,0,COUNTIFS($M$7:$M$3006,"Concluída no prazo",$E$7:$E$3006,U23,$I$7:$I$3006,'RC'!$E$6)/COUNTIFS($E$7:$E$3006,U23,$I$7:$I$3006,'RC'!$E$6)))</f>
        <v>0</v>
      </c>
      <c r="W23" s="49">
        <f>SUMIFS($J$7:$J$3006,$E$7:$E$3006,U23,$I$7:$I$3006,'RC'!$E$6)+SUMIFS($L$7:$L$3006,$E$7:$E$3006,U23,$I$7:$I$3006,'RC'!$E$6)</f>
        <v>0</v>
      </c>
      <c r="X23" s="48">
        <f>COUNTIFS($E$7:$E$3006,U23,$I$7:$I$3006,'RC'!$E$6)</f>
        <v>0</v>
      </c>
      <c r="Y23" s="48"/>
      <c r="Z23" s="51" t="str">
        <f>IF(AQ23='RC'!$E$6,AC23*1000+AD23,"")</f>
        <v/>
      </c>
      <c r="AA23" s="51" t="str">
        <f>IF(AB23="","",IF(AQ23='RC'!$E$6,AC23*1000-AD23,""))</f>
        <v/>
      </c>
      <c r="AB23" s="48" t="str">
        <f>IFERROR(VLOOKUP(E23,Funcionários!$C$8:$E$207,3,FALSE),"")</f>
        <v/>
      </c>
      <c r="AC23" s="50" t="str">
        <f>IF(AB23="","",IF(COUNTIFS($AB$7:$AB$3006,AB23,$AQ$7:$AQ$3006,'RC'!$E$6)=0,"",COUNTIFS($M$7:$M$3006,"Concluída no prazo",$AB$7:$AB$3006,AB23,$AQ$7:$AQ$3006,'RC'!$E$6)/COUNTIFS($AB$7:$AB$3006,AB23,$AQ$7:$AQ$3006,'RC'!$E$6)))</f>
        <v/>
      </c>
      <c r="AD23" s="48">
        <f>SUMIF($AQ$7:$AQ$3006,'RC'!$E$6,$J$7:$J$3006)+SUMIF($AQ$7:$AQ$3006,'RC'!$E$6,$L$7:$L$3006)</f>
        <v>21</v>
      </c>
      <c r="AE23" s="48"/>
      <c r="AF23" s="48">
        <v>4.9840000000000002E-2</v>
      </c>
      <c r="AG23" s="48">
        <f>IF(OR(AQ23="",AQ23&lt;&gt;'RC'!$E$6,AB23&lt;&gt;'RC'!$D$21),0,1)</f>
        <v>0</v>
      </c>
      <c r="AH23" s="48">
        <f t="shared" si="19"/>
        <v>4.9840000000000002E-2</v>
      </c>
      <c r="AI23" s="48" t="str">
        <f t="shared" si="1"/>
        <v/>
      </c>
      <c r="AJ23" s="48" t="str">
        <f t="shared" si="2"/>
        <v/>
      </c>
      <c r="AK23" s="52" t="str">
        <f t="shared" si="3"/>
        <v/>
      </c>
      <c r="AL23" s="52" t="str">
        <f t="shared" si="4"/>
        <v/>
      </c>
      <c r="AM23" s="48" t="str">
        <f t="shared" si="5"/>
        <v/>
      </c>
      <c r="AN23" s="48" t="str">
        <f t="shared" si="6"/>
        <v/>
      </c>
      <c r="AO23" s="48"/>
      <c r="AP23" s="48" t="str">
        <f t="shared" si="7"/>
        <v/>
      </c>
      <c r="AQ23" s="48" t="str">
        <f t="shared" si="8"/>
        <v/>
      </c>
      <c r="AR23" s="48">
        <v>4.9840000000000002E-2</v>
      </c>
      <c r="AS23" s="48">
        <f>IF(AF!$D$27="Todos",1,IF(M23=AF!$D$27,1,0))</f>
        <v>1</v>
      </c>
      <c r="AT23" s="53">
        <f>IF(AND(E23=AF!$D$6,OR(LT!M23=AF!$D$27,AF!$D$27="Todos"),OR(AP23=AF!$E$8,AQ23=AF!$E$8)),AR23+AS23,0)</f>
        <v>0</v>
      </c>
      <c r="AU23" s="48" t="str">
        <f t="shared" si="9"/>
        <v/>
      </c>
      <c r="AV23" s="52" t="str">
        <f t="shared" si="10"/>
        <v/>
      </c>
      <c r="AW23" s="52" t="str">
        <f t="shared" si="11"/>
        <v/>
      </c>
      <c r="AX23" s="48" t="str">
        <f t="shared" si="12"/>
        <v/>
      </c>
      <c r="AY23" s="48" t="str">
        <f t="shared" si="13"/>
        <v/>
      </c>
      <c r="BA23" s="18">
        <f>IF($E23=AF!$D$6,IF($M23="Concluída no prazo",2,IF($M23="Concluída com atraso",1,0)),0)</f>
        <v>0</v>
      </c>
      <c r="BB23" s="18">
        <f>IF($E23=AF!$D$6,IF($M23="Atrasada",2,IF($M23="Concluída com atraso",1,0)),0)</f>
        <v>0</v>
      </c>
      <c r="BC23" s="18">
        <v>1.7000000000000001E-4</v>
      </c>
      <c r="BD23" s="18">
        <f t="shared" si="20"/>
        <v>1.7000000000000001E-4</v>
      </c>
      <c r="BE23" s="18">
        <f t="shared" si="20"/>
        <v>1.7000000000000001E-4</v>
      </c>
      <c r="BF23" s="18" t="str">
        <f t="shared" si="14"/>
        <v/>
      </c>
      <c r="BH23" s="18">
        <v>3</v>
      </c>
      <c r="BI23" s="18" t="str">
        <f>IFERROR(VLOOKUP(LARGE($S$7:$S$206,BH23),$S$7:$U$206,3,FALSE),"")</f>
        <v/>
      </c>
      <c r="BN23" s="18" t="str">
        <f t="shared" si="15"/>
        <v>s</v>
      </c>
    </row>
    <row r="24" spans="3:66" ht="50.1" customHeight="1" thickTop="1" thickBot="1" x14ac:dyDescent="0.3">
      <c r="C24" s="46"/>
      <c r="D24" s="46"/>
      <c r="E24" s="46"/>
      <c r="F24" s="122"/>
      <c r="G24" s="122"/>
      <c r="H24" s="78" t="str">
        <f t="shared" si="16"/>
        <v/>
      </c>
      <c r="I24" s="78" t="str">
        <f t="shared" si="17"/>
        <v/>
      </c>
      <c r="J24" s="16"/>
      <c r="K24" s="46" t="str">
        <f t="shared" si="18"/>
        <v/>
      </c>
      <c r="L24" s="16"/>
      <c r="M24" s="16"/>
      <c r="N24" s="46"/>
      <c r="O24" s="47" t="str">
        <f t="shared" si="22"/>
        <v/>
      </c>
      <c r="P24" s="47"/>
      <c r="Q24" s="48" t="str">
        <f>IFERROR(VLOOKUP(E24,Funcionários!$C$8:$E$207,3,FALSE),"")</f>
        <v/>
      </c>
      <c r="R24" s="47"/>
      <c r="S24" s="49" t="str">
        <f t="shared" si="23"/>
        <v/>
      </c>
      <c r="T24" s="49">
        <v>1.8000000000000001E-4</v>
      </c>
      <c r="U24" s="48" t="str">
        <f>IF(Funcionários!C25=0,"",Funcionários!C25)</f>
        <v/>
      </c>
      <c r="V24" s="50">
        <f>IF(U24="",0,IF(COUNTIFS($E$7:$E$3006,U24,$I$7:$I$3006,'RC'!$E$6)=0,0,COUNTIFS($M$7:$M$3006,"Concluída no prazo",$E$7:$E$3006,U24,$I$7:$I$3006,'RC'!$E$6)/COUNTIFS($E$7:$E$3006,U24,$I$7:$I$3006,'RC'!$E$6)))</f>
        <v>0</v>
      </c>
      <c r="W24" s="49">
        <f>SUMIFS($J$7:$J$3006,$E$7:$E$3006,U24,$I$7:$I$3006,'RC'!$E$6)+SUMIFS($L$7:$L$3006,$E$7:$E$3006,U24,$I$7:$I$3006,'RC'!$E$6)</f>
        <v>0</v>
      </c>
      <c r="X24" s="48">
        <f>COUNTIFS($E$7:$E$3006,U24,$I$7:$I$3006,'RC'!$E$6)</f>
        <v>0</v>
      </c>
      <c r="Y24" s="48"/>
      <c r="Z24" s="51" t="str">
        <f>IF(AQ24='RC'!$E$6,AC24*1000+AD24,"")</f>
        <v/>
      </c>
      <c r="AA24" s="51" t="str">
        <f>IF(AB24="","",IF(AQ24='RC'!$E$6,AC24*1000-AD24,""))</f>
        <v/>
      </c>
      <c r="AB24" s="48" t="str">
        <f>IFERROR(VLOOKUP(E24,Funcionários!$C$8:$E$207,3,FALSE),"")</f>
        <v/>
      </c>
      <c r="AC24" s="50" t="str">
        <f>IF(AB24="","",IF(COUNTIFS($AB$7:$AB$3006,AB24,$AQ$7:$AQ$3006,'RC'!$E$6)=0,"",COUNTIFS($M$7:$M$3006,"Concluída no prazo",$AB$7:$AB$3006,AB24,$AQ$7:$AQ$3006,'RC'!$E$6)/COUNTIFS($AB$7:$AB$3006,AB24,$AQ$7:$AQ$3006,'RC'!$E$6)))</f>
        <v/>
      </c>
      <c r="AD24" s="48">
        <f>SUMIF($AQ$7:$AQ$3006,'RC'!$E$6,$J$7:$J$3006)+SUMIF($AQ$7:$AQ$3006,'RC'!$E$6,$L$7:$L$3006)</f>
        <v>21</v>
      </c>
      <c r="AE24" s="48"/>
      <c r="AF24" s="48">
        <v>4.9829999999999999E-2</v>
      </c>
      <c r="AG24" s="48">
        <f>IF(OR(AQ24="",AQ24&lt;&gt;'RC'!$E$6,AB24&lt;&gt;'RC'!$D$21),0,1)</f>
        <v>0</v>
      </c>
      <c r="AH24" s="48">
        <f t="shared" si="19"/>
        <v>4.9829999999999999E-2</v>
      </c>
      <c r="AI24" s="48" t="str">
        <f t="shared" si="1"/>
        <v/>
      </c>
      <c r="AJ24" s="48" t="str">
        <f t="shared" si="2"/>
        <v/>
      </c>
      <c r="AK24" s="52" t="str">
        <f t="shared" si="3"/>
        <v/>
      </c>
      <c r="AL24" s="52" t="str">
        <f t="shared" si="4"/>
        <v/>
      </c>
      <c r="AM24" s="48" t="str">
        <f t="shared" si="5"/>
        <v/>
      </c>
      <c r="AN24" s="48" t="str">
        <f t="shared" si="6"/>
        <v/>
      </c>
      <c r="AO24" s="48"/>
      <c r="AP24" s="48" t="str">
        <f t="shared" si="7"/>
        <v/>
      </c>
      <c r="AQ24" s="48" t="str">
        <f t="shared" si="8"/>
        <v/>
      </c>
      <c r="AR24" s="48">
        <v>4.9829999999999999E-2</v>
      </c>
      <c r="AS24" s="48">
        <f>IF(AF!$D$27="Todos",1,IF(M24=AF!$D$27,1,0))</f>
        <v>1</v>
      </c>
      <c r="AT24" s="53">
        <f>IF(AND(E24=AF!$D$6,OR(LT!M24=AF!$D$27,AF!$D$27="Todos"),OR(AP24=AF!$E$8,AQ24=AF!$E$8)),AR24+AS24,0)</f>
        <v>0</v>
      </c>
      <c r="AU24" s="48" t="str">
        <f t="shared" si="9"/>
        <v/>
      </c>
      <c r="AV24" s="52" t="str">
        <f t="shared" si="10"/>
        <v/>
      </c>
      <c r="AW24" s="52" t="str">
        <f t="shared" si="11"/>
        <v/>
      </c>
      <c r="AX24" s="48" t="str">
        <f t="shared" si="12"/>
        <v/>
      </c>
      <c r="AY24" s="48" t="str">
        <f t="shared" si="13"/>
        <v/>
      </c>
      <c r="BA24" s="18">
        <f>IF($E24=AF!$D$6,IF($M24="Concluída no prazo",2,IF($M24="Concluída com atraso",1,0)),0)</f>
        <v>0</v>
      </c>
      <c r="BB24" s="18">
        <f>IF($E24=AF!$D$6,IF($M24="Atrasada",2,IF($M24="Concluída com atraso",1,0)),0)</f>
        <v>0</v>
      </c>
      <c r="BC24" s="18">
        <v>1.8000000000000001E-4</v>
      </c>
      <c r="BD24" s="18">
        <f t="shared" si="20"/>
        <v>1.8000000000000001E-4</v>
      </c>
      <c r="BE24" s="18">
        <f t="shared" si="20"/>
        <v>1.8000000000000001E-4</v>
      </c>
      <c r="BF24" s="18" t="str">
        <f t="shared" si="14"/>
        <v/>
      </c>
      <c r="BH24" s="18">
        <v>4</v>
      </c>
      <c r="BI24" s="18" t="str">
        <f>IFERROR(VLOOKUP(LARGE($S$7:$S$206,BH24),$S$7:$U$206,3,FALSE),"")</f>
        <v/>
      </c>
      <c r="BN24" s="18" t="str">
        <f t="shared" si="15"/>
        <v>s</v>
      </c>
    </row>
    <row r="25" spans="3:66" ht="50.1" customHeight="1" thickTop="1" thickBot="1" x14ac:dyDescent="0.3">
      <c r="C25" s="46"/>
      <c r="D25" s="46"/>
      <c r="E25" s="46"/>
      <c r="F25" s="122"/>
      <c r="G25" s="122"/>
      <c r="H25" s="78" t="str">
        <f t="shared" si="16"/>
        <v/>
      </c>
      <c r="I25" s="78" t="str">
        <f t="shared" si="17"/>
        <v/>
      </c>
      <c r="J25" s="16"/>
      <c r="K25" s="46" t="str">
        <f t="shared" si="18"/>
        <v/>
      </c>
      <c r="L25" s="16"/>
      <c r="M25" s="16"/>
      <c r="N25" s="46"/>
      <c r="O25" s="47" t="str">
        <f t="shared" si="22"/>
        <v/>
      </c>
      <c r="P25" s="47"/>
      <c r="Q25" s="48" t="str">
        <f>IFERROR(VLOOKUP(E25,Funcionários!$C$8:$E$207,3,FALSE),"")</f>
        <v/>
      </c>
      <c r="R25" s="47"/>
      <c r="S25" s="49" t="str">
        <f t="shared" si="23"/>
        <v/>
      </c>
      <c r="T25" s="49">
        <v>1.9000000000000001E-4</v>
      </c>
      <c r="U25" s="48" t="str">
        <f>IF(Funcionários!C26=0,"",Funcionários!C26)</f>
        <v/>
      </c>
      <c r="V25" s="50">
        <f>IF(U25="",0,IF(COUNTIFS($E$7:$E$3006,U25,$I$7:$I$3006,'RC'!$E$6)=0,0,COUNTIFS($M$7:$M$3006,"Concluída no prazo",$E$7:$E$3006,U25,$I$7:$I$3006,'RC'!$E$6)/COUNTIFS($E$7:$E$3006,U25,$I$7:$I$3006,'RC'!$E$6)))</f>
        <v>0</v>
      </c>
      <c r="W25" s="49">
        <f>SUMIFS($J$7:$J$3006,$E$7:$E$3006,U25,$I$7:$I$3006,'RC'!$E$6)+SUMIFS($L$7:$L$3006,$E$7:$E$3006,U25,$I$7:$I$3006,'RC'!$E$6)</f>
        <v>0</v>
      </c>
      <c r="X25" s="48">
        <f>COUNTIFS($E$7:$E$3006,U25,$I$7:$I$3006,'RC'!$E$6)</f>
        <v>0</v>
      </c>
      <c r="Y25" s="48"/>
      <c r="Z25" s="51" t="str">
        <f>IF(AQ25='RC'!$E$6,AC25*1000+AD25,"")</f>
        <v/>
      </c>
      <c r="AA25" s="51" t="str">
        <f>IF(AB25="","",IF(AQ25='RC'!$E$6,AC25*1000-AD25,""))</f>
        <v/>
      </c>
      <c r="AB25" s="48" t="str">
        <f>IFERROR(VLOOKUP(E25,Funcionários!$C$8:$E$207,3,FALSE),"")</f>
        <v/>
      </c>
      <c r="AC25" s="50" t="str">
        <f>IF(AB25="","",IF(COUNTIFS($AB$7:$AB$3006,AB25,$AQ$7:$AQ$3006,'RC'!$E$6)=0,"",COUNTIFS($M$7:$M$3006,"Concluída no prazo",$AB$7:$AB$3006,AB25,$AQ$7:$AQ$3006,'RC'!$E$6)/COUNTIFS($AB$7:$AB$3006,AB25,$AQ$7:$AQ$3006,'RC'!$E$6)))</f>
        <v/>
      </c>
      <c r="AD25" s="48">
        <f>SUMIF($AQ$7:$AQ$3006,'RC'!$E$6,$J$7:$J$3006)+SUMIF($AQ$7:$AQ$3006,'RC'!$E$6,$L$7:$L$3006)</f>
        <v>21</v>
      </c>
      <c r="AE25" s="48"/>
      <c r="AF25" s="48">
        <v>4.9819999999999899E-2</v>
      </c>
      <c r="AG25" s="48">
        <f>IF(OR(AQ25="",AQ25&lt;&gt;'RC'!$E$6,AB25&lt;&gt;'RC'!$D$21),0,1)</f>
        <v>0</v>
      </c>
      <c r="AH25" s="48">
        <f t="shared" si="19"/>
        <v>4.9819999999999899E-2</v>
      </c>
      <c r="AI25" s="48" t="str">
        <f t="shared" si="1"/>
        <v/>
      </c>
      <c r="AJ25" s="48" t="str">
        <f t="shared" si="2"/>
        <v/>
      </c>
      <c r="AK25" s="52" t="str">
        <f t="shared" si="3"/>
        <v/>
      </c>
      <c r="AL25" s="52" t="str">
        <f t="shared" si="4"/>
        <v/>
      </c>
      <c r="AM25" s="48" t="str">
        <f t="shared" si="5"/>
        <v/>
      </c>
      <c r="AN25" s="48" t="str">
        <f t="shared" si="6"/>
        <v/>
      </c>
      <c r="AO25" s="48"/>
      <c r="AP25" s="48" t="str">
        <f t="shared" si="7"/>
        <v/>
      </c>
      <c r="AQ25" s="48" t="str">
        <f t="shared" si="8"/>
        <v/>
      </c>
      <c r="AR25" s="48">
        <v>4.9820000000000003E-2</v>
      </c>
      <c r="AS25" s="48">
        <f>IF(AF!$D$27="Todos",1,IF(M25=AF!$D$27,1,0))</f>
        <v>1</v>
      </c>
      <c r="AT25" s="53">
        <f>IF(AND(E25=AF!$D$6,OR(LT!M25=AF!$D$27,AF!$D$27="Todos"),OR(AP25=AF!$E$8,AQ25=AF!$E$8)),AR25+AS25,0)</f>
        <v>0</v>
      </c>
      <c r="AU25" s="48" t="str">
        <f t="shared" si="9"/>
        <v/>
      </c>
      <c r="AV25" s="52" t="str">
        <f t="shared" si="10"/>
        <v/>
      </c>
      <c r="AW25" s="52" t="str">
        <f t="shared" si="11"/>
        <v/>
      </c>
      <c r="AX25" s="48" t="str">
        <f t="shared" si="12"/>
        <v/>
      </c>
      <c r="AY25" s="48" t="str">
        <f t="shared" si="13"/>
        <v/>
      </c>
      <c r="BA25" s="18">
        <f>IF($E25=AF!$D$6,IF($M25="Concluída no prazo",2,IF($M25="Concluída com atraso",1,0)),0)</f>
        <v>0</v>
      </c>
      <c r="BB25" s="18">
        <f>IF($E25=AF!$D$6,IF($M25="Atrasada",2,IF($M25="Concluída com atraso",1,0)),0)</f>
        <v>0</v>
      </c>
      <c r="BC25" s="18">
        <v>1.9000000000000001E-4</v>
      </c>
      <c r="BD25" s="18">
        <f t="shared" si="20"/>
        <v>1.9000000000000001E-4</v>
      </c>
      <c r="BE25" s="18">
        <f t="shared" si="20"/>
        <v>1.9000000000000001E-4</v>
      </c>
      <c r="BF25" s="18" t="str">
        <f t="shared" si="14"/>
        <v/>
      </c>
      <c r="BH25" s="18">
        <v>5</v>
      </c>
      <c r="BI25" s="18" t="str">
        <f>IFERROR(VLOOKUP(LARGE($S$7:$S$206,BH25),$S$7:$U$206,3,FALSE),"")</f>
        <v/>
      </c>
      <c r="BN25" s="18" t="str">
        <f t="shared" si="15"/>
        <v>s</v>
      </c>
    </row>
    <row r="26" spans="3:66" ht="50.1" customHeight="1" thickTop="1" thickBot="1" x14ac:dyDescent="0.3">
      <c r="C26" s="46"/>
      <c r="D26" s="46"/>
      <c r="E26" s="46"/>
      <c r="F26" s="122"/>
      <c r="G26" s="122"/>
      <c r="H26" s="78" t="str">
        <f t="shared" si="16"/>
        <v/>
      </c>
      <c r="I26" s="78" t="str">
        <f t="shared" si="17"/>
        <v/>
      </c>
      <c r="J26" s="16"/>
      <c r="K26" s="46" t="str">
        <f t="shared" si="18"/>
        <v/>
      </c>
      <c r="L26" s="16"/>
      <c r="M26" s="16"/>
      <c r="N26" s="46"/>
      <c r="O26" s="47" t="str">
        <f t="shared" si="22"/>
        <v/>
      </c>
      <c r="P26" s="47"/>
      <c r="Q26" s="48" t="str">
        <f>IFERROR(VLOOKUP(E26,Funcionários!$C$8:$E$207,3,FALSE),"")</f>
        <v/>
      </c>
      <c r="R26" s="47"/>
      <c r="S26" s="49" t="str">
        <f t="shared" si="23"/>
        <v/>
      </c>
      <c r="T26" s="49">
        <v>2.0000000000000001E-4</v>
      </c>
      <c r="U26" s="48" t="str">
        <f>IF(Funcionários!C27=0,"",Funcionários!C27)</f>
        <v/>
      </c>
      <c r="V26" s="50">
        <f>IF(U26="",0,IF(COUNTIFS($E$7:$E$3006,U26,$I$7:$I$3006,'RC'!$E$6)=0,0,COUNTIFS($M$7:$M$3006,"Concluída no prazo",$E$7:$E$3006,U26,$I$7:$I$3006,'RC'!$E$6)/COUNTIFS($E$7:$E$3006,U26,$I$7:$I$3006,'RC'!$E$6)))</f>
        <v>0</v>
      </c>
      <c r="W26" s="49">
        <f>SUMIFS($J$7:$J$3006,$E$7:$E$3006,U26,$I$7:$I$3006,'RC'!$E$6)+SUMIFS($L$7:$L$3006,$E$7:$E$3006,U26,$I$7:$I$3006,'RC'!$E$6)</f>
        <v>0</v>
      </c>
      <c r="X26" s="48">
        <f>COUNTIFS($E$7:$E$3006,U26,$I$7:$I$3006,'RC'!$E$6)</f>
        <v>0</v>
      </c>
      <c r="Y26" s="48"/>
      <c r="Z26" s="51" t="str">
        <f>IF(AQ26='RC'!$E$6,AC26*1000+AD26,"")</f>
        <v/>
      </c>
      <c r="AA26" s="51" t="str">
        <f>IF(AB26="","",IF(AQ26='RC'!$E$6,AC26*1000-AD26,""))</f>
        <v/>
      </c>
      <c r="AB26" s="48" t="str">
        <f>IFERROR(VLOOKUP(E26,Funcionários!$C$8:$E$207,3,FALSE),"")</f>
        <v/>
      </c>
      <c r="AC26" s="50" t="str">
        <f>IF(AB26="","",IF(COUNTIFS($AB$7:$AB$3006,AB26,$AQ$7:$AQ$3006,'RC'!$E$6)=0,"",COUNTIFS($M$7:$M$3006,"Concluída no prazo",$AB$7:$AB$3006,AB26,$AQ$7:$AQ$3006,'RC'!$E$6)/COUNTIFS($AB$7:$AB$3006,AB26,$AQ$7:$AQ$3006,'RC'!$E$6)))</f>
        <v/>
      </c>
      <c r="AD26" s="48">
        <f>SUMIF($AQ$7:$AQ$3006,'RC'!$E$6,$J$7:$J$3006)+SUMIF($AQ$7:$AQ$3006,'RC'!$E$6,$L$7:$L$3006)</f>
        <v>21</v>
      </c>
      <c r="AE26" s="48"/>
      <c r="AF26" s="48">
        <v>4.9809999999999903E-2</v>
      </c>
      <c r="AG26" s="48">
        <f>IF(OR(AQ26="",AQ26&lt;&gt;'RC'!$E$6,AB26&lt;&gt;'RC'!$D$21),0,1)</f>
        <v>0</v>
      </c>
      <c r="AH26" s="48">
        <f t="shared" si="19"/>
        <v>4.9809999999999903E-2</v>
      </c>
      <c r="AI26" s="48" t="str">
        <f t="shared" si="1"/>
        <v/>
      </c>
      <c r="AJ26" s="48" t="str">
        <f t="shared" si="2"/>
        <v/>
      </c>
      <c r="AK26" s="52" t="str">
        <f t="shared" si="3"/>
        <v/>
      </c>
      <c r="AL26" s="52" t="str">
        <f t="shared" si="4"/>
        <v/>
      </c>
      <c r="AM26" s="48" t="str">
        <f t="shared" si="5"/>
        <v/>
      </c>
      <c r="AN26" s="48" t="str">
        <f t="shared" si="6"/>
        <v/>
      </c>
      <c r="AO26" s="48"/>
      <c r="AP26" s="48" t="str">
        <f t="shared" si="7"/>
        <v/>
      </c>
      <c r="AQ26" s="48" t="str">
        <f t="shared" si="8"/>
        <v/>
      </c>
      <c r="AR26" s="48">
        <v>4.981E-2</v>
      </c>
      <c r="AS26" s="48">
        <f>IF(AF!$D$27="Todos",1,IF(M26=AF!$D$27,1,0))</f>
        <v>1</v>
      </c>
      <c r="AT26" s="53">
        <f>IF(AND(E26=AF!$D$6,OR(LT!M26=AF!$D$27,AF!$D$27="Todos"),OR(AP26=AF!$E$8,AQ26=AF!$E$8)),AR26+AS26,0)</f>
        <v>0</v>
      </c>
      <c r="AU26" s="48" t="str">
        <f t="shared" si="9"/>
        <v/>
      </c>
      <c r="AV26" s="52" t="str">
        <f t="shared" si="10"/>
        <v/>
      </c>
      <c r="AW26" s="52" t="str">
        <f t="shared" si="11"/>
        <v/>
      </c>
      <c r="AX26" s="48" t="str">
        <f t="shared" si="12"/>
        <v/>
      </c>
      <c r="AY26" s="48" t="str">
        <f t="shared" si="13"/>
        <v/>
      </c>
      <c r="BA26" s="18">
        <f>IF($E26=AF!$D$6,IF($M26="Concluída no prazo",2,IF($M26="Concluída com atraso",1,0)),0)</f>
        <v>0</v>
      </c>
      <c r="BB26" s="18">
        <f>IF($E26=AF!$D$6,IF($M26="Atrasada",2,IF($M26="Concluída com atraso",1,0)),0)</f>
        <v>0</v>
      </c>
      <c r="BC26" s="18">
        <v>2.0000000000000001E-4</v>
      </c>
      <c r="BD26" s="18">
        <f t="shared" si="20"/>
        <v>2.0000000000000001E-4</v>
      </c>
      <c r="BE26" s="18">
        <f t="shared" si="20"/>
        <v>2.0000000000000001E-4</v>
      </c>
      <c r="BF26" s="18" t="str">
        <f t="shared" si="14"/>
        <v/>
      </c>
      <c r="BN26" s="18" t="str">
        <f t="shared" si="15"/>
        <v>s</v>
      </c>
    </row>
    <row r="27" spans="3:66" ht="50.1" customHeight="1" thickTop="1" thickBot="1" x14ac:dyDescent="0.3">
      <c r="C27" s="46"/>
      <c r="D27" s="46"/>
      <c r="E27" s="46"/>
      <c r="F27" s="122"/>
      <c r="G27" s="122"/>
      <c r="H27" s="78" t="str">
        <f t="shared" si="16"/>
        <v/>
      </c>
      <c r="I27" s="78" t="str">
        <f t="shared" si="17"/>
        <v/>
      </c>
      <c r="J27" s="16"/>
      <c r="K27" s="46" t="str">
        <f t="shared" si="18"/>
        <v/>
      </c>
      <c r="L27" s="16"/>
      <c r="M27" s="16"/>
      <c r="N27" s="46"/>
      <c r="O27" s="47" t="str">
        <f t="shared" si="22"/>
        <v/>
      </c>
      <c r="P27" s="47"/>
      <c r="Q27" s="48" t="str">
        <f>IFERROR(VLOOKUP(E27,Funcionários!$C$8:$E$207,3,FALSE),"")</f>
        <v/>
      </c>
      <c r="R27" s="47"/>
      <c r="S27" s="49" t="str">
        <f t="shared" si="23"/>
        <v/>
      </c>
      <c r="T27" s="49">
        <v>2.1000000000000001E-4</v>
      </c>
      <c r="U27" s="48" t="str">
        <f>IF(Funcionários!C28=0,"",Funcionários!C28)</f>
        <v/>
      </c>
      <c r="V27" s="50">
        <f>IF(U27="",0,IF(COUNTIFS($E$7:$E$3006,U27,$I$7:$I$3006,'RC'!$E$6)=0,0,COUNTIFS($M$7:$M$3006,"Concluída no prazo",$E$7:$E$3006,U27,$I$7:$I$3006,'RC'!$E$6)/COUNTIFS($E$7:$E$3006,U27,$I$7:$I$3006,'RC'!$E$6)))</f>
        <v>0</v>
      </c>
      <c r="W27" s="49">
        <f>SUMIFS($J$7:$J$3006,$E$7:$E$3006,U27,$I$7:$I$3006,'RC'!$E$6)+SUMIFS($L$7:$L$3006,$E$7:$E$3006,U27,$I$7:$I$3006,'RC'!$E$6)</f>
        <v>0</v>
      </c>
      <c r="X27" s="48">
        <f>COUNTIFS($E$7:$E$3006,U27,$I$7:$I$3006,'RC'!$E$6)</f>
        <v>0</v>
      </c>
      <c r="Y27" s="48"/>
      <c r="Z27" s="51" t="str">
        <f>IF(AQ27='RC'!$E$6,AC27*1000+AD27,"")</f>
        <v/>
      </c>
      <c r="AA27" s="51" t="str">
        <f>IF(AB27="","",IF(AQ27='RC'!$E$6,AC27*1000-AD27,""))</f>
        <v/>
      </c>
      <c r="AB27" s="48" t="str">
        <f>IFERROR(VLOOKUP(E27,Funcionários!$C$8:$E$207,3,FALSE),"")</f>
        <v/>
      </c>
      <c r="AC27" s="50" t="str">
        <f>IF(AB27="","",IF(COUNTIFS($AB$7:$AB$3006,AB27,$AQ$7:$AQ$3006,'RC'!$E$6)=0,"",COUNTIFS($M$7:$M$3006,"Concluída no prazo",$AB$7:$AB$3006,AB27,$AQ$7:$AQ$3006,'RC'!$E$6)/COUNTIFS($AB$7:$AB$3006,AB27,$AQ$7:$AQ$3006,'RC'!$E$6)))</f>
        <v/>
      </c>
      <c r="AD27" s="48">
        <f>SUMIF($AQ$7:$AQ$3006,'RC'!$E$6,$J$7:$J$3006)+SUMIF($AQ$7:$AQ$3006,'RC'!$E$6,$L$7:$L$3006)</f>
        <v>21</v>
      </c>
      <c r="AE27" s="48"/>
      <c r="AF27" s="48">
        <v>4.97999999999999E-2</v>
      </c>
      <c r="AG27" s="48">
        <f>IF(OR(AQ27="",AQ27&lt;&gt;'RC'!$E$6,AB27&lt;&gt;'RC'!$D$21),0,1)</f>
        <v>0</v>
      </c>
      <c r="AH27" s="48">
        <f t="shared" si="19"/>
        <v>4.97999999999999E-2</v>
      </c>
      <c r="AI27" s="48" t="str">
        <f t="shared" si="1"/>
        <v/>
      </c>
      <c r="AJ27" s="48" t="str">
        <f t="shared" si="2"/>
        <v/>
      </c>
      <c r="AK27" s="52" t="str">
        <f t="shared" si="3"/>
        <v/>
      </c>
      <c r="AL27" s="52" t="str">
        <f t="shared" si="4"/>
        <v/>
      </c>
      <c r="AM27" s="48" t="str">
        <f t="shared" si="5"/>
        <v/>
      </c>
      <c r="AN27" s="48" t="str">
        <f t="shared" si="6"/>
        <v/>
      </c>
      <c r="AO27" s="48"/>
      <c r="AP27" s="48" t="str">
        <f t="shared" si="7"/>
        <v/>
      </c>
      <c r="AQ27" s="48" t="str">
        <f t="shared" si="8"/>
        <v/>
      </c>
      <c r="AR27" s="48">
        <v>4.9799999999999997E-2</v>
      </c>
      <c r="AS27" s="48">
        <f>IF(AF!$D$27="Todos",1,IF(M27=AF!$D$27,1,0))</f>
        <v>1</v>
      </c>
      <c r="AT27" s="53">
        <f>IF(AND(E27=AF!$D$6,OR(LT!M27=AF!$D$27,AF!$D$27="Todos"),OR(AP27=AF!$E$8,AQ27=AF!$E$8)),AR27+AS27,0)</f>
        <v>0</v>
      </c>
      <c r="AU27" s="48" t="str">
        <f t="shared" si="9"/>
        <v/>
      </c>
      <c r="AV27" s="52" t="str">
        <f t="shared" si="10"/>
        <v/>
      </c>
      <c r="AW27" s="52" t="str">
        <f t="shared" si="11"/>
        <v/>
      </c>
      <c r="AX27" s="48" t="str">
        <f t="shared" si="12"/>
        <v/>
      </c>
      <c r="AY27" s="48" t="str">
        <f t="shared" si="13"/>
        <v/>
      </c>
      <c r="BA27" s="18">
        <f>IF($E27=AF!$D$6,IF($M27="Concluída no prazo",2,IF($M27="Concluída com atraso",1,0)),0)</f>
        <v>0</v>
      </c>
      <c r="BB27" s="18">
        <f>IF($E27=AF!$D$6,IF($M27="Atrasada",2,IF($M27="Concluída com atraso",1,0)),0)</f>
        <v>0</v>
      </c>
      <c r="BC27" s="18">
        <v>2.1000000000000001E-4</v>
      </c>
      <c r="BD27" s="18">
        <f t="shared" si="20"/>
        <v>2.1000000000000001E-4</v>
      </c>
      <c r="BE27" s="18">
        <f t="shared" si="20"/>
        <v>2.1000000000000001E-4</v>
      </c>
      <c r="BF27" s="18" t="str">
        <f t="shared" si="14"/>
        <v/>
      </c>
      <c r="BH27" s="18" t="s">
        <v>93</v>
      </c>
      <c r="BN27" s="18" t="str">
        <f t="shared" si="15"/>
        <v>s</v>
      </c>
    </row>
    <row r="28" spans="3:66" ht="50.1" customHeight="1" thickTop="1" thickBot="1" x14ac:dyDescent="0.3">
      <c r="C28" s="46"/>
      <c r="D28" s="46"/>
      <c r="E28" s="46"/>
      <c r="F28" s="122"/>
      <c r="G28" s="122"/>
      <c r="H28" s="78" t="str">
        <f t="shared" si="16"/>
        <v/>
      </c>
      <c r="I28" s="78" t="str">
        <f t="shared" si="17"/>
        <v/>
      </c>
      <c r="J28" s="16"/>
      <c r="K28" s="46" t="str">
        <f t="shared" si="18"/>
        <v/>
      </c>
      <c r="L28" s="16"/>
      <c r="M28" s="16"/>
      <c r="N28" s="46"/>
      <c r="O28" s="47" t="str">
        <f t="shared" si="22"/>
        <v/>
      </c>
      <c r="P28" s="47"/>
      <c r="Q28" s="48" t="str">
        <f>IFERROR(VLOOKUP(E28,Funcionários!$C$8:$E$207,3,FALSE),"")</f>
        <v/>
      </c>
      <c r="R28" s="47"/>
      <c r="S28" s="49" t="str">
        <f t="shared" si="23"/>
        <v/>
      </c>
      <c r="T28" s="49">
        <v>2.2000000000000001E-4</v>
      </c>
      <c r="U28" s="48" t="str">
        <f>IF(Funcionários!C29=0,"",Funcionários!C29)</f>
        <v/>
      </c>
      <c r="V28" s="50">
        <f>IF(U28="",0,IF(COUNTIFS($E$7:$E$3006,U28,$I$7:$I$3006,'RC'!$E$6)=0,0,COUNTIFS($M$7:$M$3006,"Concluída no prazo",$E$7:$E$3006,U28,$I$7:$I$3006,'RC'!$E$6)/COUNTIFS($E$7:$E$3006,U28,$I$7:$I$3006,'RC'!$E$6)))</f>
        <v>0</v>
      </c>
      <c r="W28" s="49">
        <f>SUMIFS($J$7:$J$3006,$E$7:$E$3006,U28,$I$7:$I$3006,'RC'!$E$6)+SUMIFS($L$7:$L$3006,$E$7:$E$3006,U28,$I$7:$I$3006,'RC'!$E$6)</f>
        <v>0</v>
      </c>
      <c r="X28" s="48">
        <f>COUNTIFS($E$7:$E$3006,U28,$I$7:$I$3006,'RC'!$E$6)</f>
        <v>0</v>
      </c>
      <c r="Y28" s="48"/>
      <c r="Z28" s="51" t="str">
        <f>IF(AQ28='RC'!$E$6,AC28*1000+AD28,"")</f>
        <v/>
      </c>
      <c r="AA28" s="51" t="str">
        <f>IF(AB28="","",IF(AQ28='RC'!$E$6,AC28*1000-AD28,""))</f>
        <v/>
      </c>
      <c r="AB28" s="48" t="str">
        <f>IFERROR(VLOOKUP(E28,Funcionários!$C$8:$E$207,3,FALSE),"")</f>
        <v/>
      </c>
      <c r="AC28" s="50" t="str">
        <f>IF(AB28="","",IF(COUNTIFS($AB$7:$AB$3006,AB28,$AQ$7:$AQ$3006,'RC'!$E$6)=0,"",COUNTIFS($M$7:$M$3006,"Concluída no prazo",$AB$7:$AB$3006,AB28,$AQ$7:$AQ$3006,'RC'!$E$6)/COUNTIFS($AB$7:$AB$3006,AB28,$AQ$7:$AQ$3006,'RC'!$E$6)))</f>
        <v/>
      </c>
      <c r="AD28" s="48">
        <f>SUMIF($AQ$7:$AQ$3006,'RC'!$E$6,$J$7:$J$3006)+SUMIF($AQ$7:$AQ$3006,'RC'!$E$6,$L$7:$L$3006)</f>
        <v>21</v>
      </c>
      <c r="AE28" s="48"/>
      <c r="AF28" s="48">
        <v>4.9789999999999897E-2</v>
      </c>
      <c r="AG28" s="48">
        <f>IF(OR(AQ28="",AQ28&lt;&gt;'RC'!$E$6,AB28&lt;&gt;'RC'!$D$21),0,1)</f>
        <v>0</v>
      </c>
      <c r="AH28" s="48">
        <f t="shared" si="19"/>
        <v>4.9789999999999897E-2</v>
      </c>
      <c r="AI28" s="48" t="str">
        <f t="shared" si="1"/>
        <v/>
      </c>
      <c r="AJ28" s="48" t="str">
        <f t="shared" si="2"/>
        <v/>
      </c>
      <c r="AK28" s="52" t="str">
        <f t="shared" si="3"/>
        <v/>
      </c>
      <c r="AL28" s="52" t="str">
        <f t="shared" si="4"/>
        <v/>
      </c>
      <c r="AM28" s="48" t="str">
        <f t="shared" si="5"/>
        <v/>
      </c>
      <c r="AN28" s="48" t="str">
        <f t="shared" si="6"/>
        <v/>
      </c>
      <c r="AO28" s="48"/>
      <c r="AP28" s="48" t="str">
        <f t="shared" si="7"/>
        <v/>
      </c>
      <c r="AQ28" s="48" t="str">
        <f t="shared" si="8"/>
        <v/>
      </c>
      <c r="AR28" s="48">
        <v>4.9790000000000001E-2</v>
      </c>
      <c r="AS28" s="48">
        <f>IF(AF!$D$27="Todos",1,IF(M28=AF!$D$27,1,0))</f>
        <v>1</v>
      </c>
      <c r="AT28" s="53">
        <f>IF(AND(E28=AF!$D$6,OR(LT!M28=AF!$D$27,AF!$D$27="Todos"),OR(AP28=AF!$E$8,AQ28=AF!$E$8)),AR28+AS28,0)</f>
        <v>0</v>
      </c>
      <c r="AU28" s="48" t="str">
        <f t="shared" si="9"/>
        <v/>
      </c>
      <c r="AV28" s="52" t="str">
        <f t="shared" si="10"/>
        <v/>
      </c>
      <c r="AW28" s="52" t="str">
        <f t="shared" si="11"/>
        <v/>
      </c>
      <c r="AX28" s="48" t="str">
        <f t="shared" si="12"/>
        <v/>
      </c>
      <c r="AY28" s="48" t="str">
        <f t="shared" si="13"/>
        <v/>
      </c>
      <c r="BA28" s="18">
        <f>IF($E28=AF!$D$6,IF($M28="Concluída no prazo",2,IF($M28="Concluída com atraso",1,0)),0)</f>
        <v>0</v>
      </c>
      <c r="BB28" s="18">
        <f>IF($E28=AF!$D$6,IF($M28="Atrasada",2,IF($M28="Concluída com atraso",1,0)),0)</f>
        <v>0</v>
      </c>
      <c r="BC28" s="18">
        <v>2.2000000000000001E-4</v>
      </c>
      <c r="BD28" s="18">
        <f t="shared" si="20"/>
        <v>2.2000000000000001E-4</v>
      </c>
      <c r="BE28" s="18">
        <f t="shared" si="20"/>
        <v>2.2000000000000001E-4</v>
      </c>
      <c r="BF28" s="18" t="str">
        <f t="shared" si="14"/>
        <v/>
      </c>
      <c r="BH28" s="18">
        <v>1</v>
      </c>
      <c r="BI28" s="18" t="str">
        <f>IFERROR(VLOOKUP(SMALL($S$7:$S$206,BH28),$S$7:$U$206,3,FALSE),"")</f>
        <v>Damaris De Souza Leite</v>
      </c>
      <c r="BN28" s="18" t="str">
        <f t="shared" si="15"/>
        <v>s</v>
      </c>
    </row>
    <row r="29" spans="3:66" ht="50.1" customHeight="1" thickTop="1" thickBot="1" x14ac:dyDescent="0.3">
      <c r="C29" s="46"/>
      <c r="D29" s="46"/>
      <c r="E29" s="46"/>
      <c r="F29" s="122"/>
      <c r="G29" s="122"/>
      <c r="H29" s="78" t="str">
        <f t="shared" si="16"/>
        <v/>
      </c>
      <c r="I29" s="78" t="str">
        <f t="shared" si="17"/>
        <v/>
      </c>
      <c r="J29" s="16"/>
      <c r="K29" s="46" t="str">
        <f t="shared" si="18"/>
        <v/>
      </c>
      <c r="L29" s="16"/>
      <c r="M29" s="16"/>
      <c r="N29" s="46"/>
      <c r="O29" s="47" t="str">
        <f t="shared" si="22"/>
        <v/>
      </c>
      <c r="P29" s="47"/>
      <c r="Q29" s="48" t="str">
        <f>IFERROR(VLOOKUP(E29,Funcionários!$C$8:$E$207,3,FALSE),"")</f>
        <v/>
      </c>
      <c r="R29" s="47"/>
      <c r="S29" s="49" t="str">
        <f t="shared" si="23"/>
        <v/>
      </c>
      <c r="T29" s="49">
        <v>2.3000000000000001E-4</v>
      </c>
      <c r="U29" s="48" t="str">
        <f>IF(Funcionários!C30=0,"",Funcionários!C30)</f>
        <v/>
      </c>
      <c r="V29" s="50">
        <f>IF(U29="",0,IF(COUNTIFS($E$7:$E$3006,U29,$I$7:$I$3006,'RC'!$E$6)=0,0,COUNTIFS($M$7:$M$3006,"Concluída no prazo",$E$7:$E$3006,U29,$I$7:$I$3006,'RC'!$E$6)/COUNTIFS($E$7:$E$3006,U29,$I$7:$I$3006,'RC'!$E$6)))</f>
        <v>0</v>
      </c>
      <c r="W29" s="49">
        <f>SUMIFS($J$7:$J$3006,$E$7:$E$3006,U29,$I$7:$I$3006,'RC'!$E$6)+SUMIFS($L$7:$L$3006,$E$7:$E$3006,U29,$I$7:$I$3006,'RC'!$E$6)</f>
        <v>0</v>
      </c>
      <c r="X29" s="48">
        <f>COUNTIFS($E$7:$E$3006,U29,$I$7:$I$3006,'RC'!$E$6)</f>
        <v>0</v>
      </c>
      <c r="Y29" s="48"/>
      <c r="Z29" s="51" t="str">
        <f>IF(AQ29='RC'!$E$6,AC29*1000+AD29,"")</f>
        <v/>
      </c>
      <c r="AA29" s="51" t="str">
        <f>IF(AB29="","",IF(AQ29='RC'!$E$6,AC29*1000-AD29,""))</f>
        <v/>
      </c>
      <c r="AB29" s="48" t="str">
        <f>IFERROR(VLOOKUP(E29,Funcionários!$C$8:$E$207,3,FALSE),"")</f>
        <v/>
      </c>
      <c r="AC29" s="50" t="str">
        <f>IF(AB29="","",IF(COUNTIFS($AB$7:$AB$3006,AB29,$AQ$7:$AQ$3006,'RC'!$E$6)=0,"",COUNTIFS($M$7:$M$3006,"Concluída no prazo",$AB$7:$AB$3006,AB29,$AQ$7:$AQ$3006,'RC'!$E$6)/COUNTIFS($AB$7:$AB$3006,AB29,$AQ$7:$AQ$3006,'RC'!$E$6)))</f>
        <v/>
      </c>
      <c r="AD29" s="48">
        <f>SUMIF($AQ$7:$AQ$3006,'RC'!$E$6,$J$7:$J$3006)+SUMIF($AQ$7:$AQ$3006,'RC'!$E$6,$L$7:$L$3006)</f>
        <v>21</v>
      </c>
      <c r="AE29" s="48"/>
      <c r="AF29" s="48">
        <v>4.9779999999999901E-2</v>
      </c>
      <c r="AG29" s="48">
        <f>IF(OR(AQ29="",AQ29&lt;&gt;'RC'!$E$6,AB29&lt;&gt;'RC'!$D$21),0,1)</f>
        <v>0</v>
      </c>
      <c r="AH29" s="48">
        <f t="shared" si="19"/>
        <v>4.9779999999999901E-2</v>
      </c>
      <c r="AI29" s="48" t="str">
        <f t="shared" si="1"/>
        <v/>
      </c>
      <c r="AJ29" s="48" t="str">
        <f t="shared" si="2"/>
        <v/>
      </c>
      <c r="AK29" s="52" t="str">
        <f t="shared" si="3"/>
        <v/>
      </c>
      <c r="AL29" s="52" t="str">
        <f t="shared" si="4"/>
        <v/>
      </c>
      <c r="AM29" s="48" t="str">
        <f t="shared" si="5"/>
        <v/>
      </c>
      <c r="AN29" s="48" t="str">
        <f t="shared" si="6"/>
        <v/>
      </c>
      <c r="AO29" s="48"/>
      <c r="AP29" s="48" t="str">
        <f t="shared" si="7"/>
        <v/>
      </c>
      <c r="AQ29" s="48" t="str">
        <f t="shared" si="8"/>
        <v/>
      </c>
      <c r="AR29" s="48">
        <v>4.9779999999999998E-2</v>
      </c>
      <c r="AS29" s="48">
        <f>IF(AF!$D$27="Todos",1,IF(M29=AF!$D$27,1,0))</f>
        <v>1</v>
      </c>
      <c r="AT29" s="53">
        <f>IF(AND(E29=AF!$D$6,OR(LT!M29=AF!$D$27,AF!$D$27="Todos"),OR(AP29=AF!$E$8,AQ29=AF!$E$8)),AR29+AS29,0)</f>
        <v>0</v>
      </c>
      <c r="AU29" s="48" t="str">
        <f t="shared" si="9"/>
        <v/>
      </c>
      <c r="AV29" s="52" t="str">
        <f t="shared" si="10"/>
        <v/>
      </c>
      <c r="AW29" s="52" t="str">
        <f t="shared" si="11"/>
        <v/>
      </c>
      <c r="AX29" s="48" t="str">
        <f t="shared" si="12"/>
        <v/>
      </c>
      <c r="AY29" s="48" t="str">
        <f t="shared" si="13"/>
        <v/>
      </c>
      <c r="BA29" s="18">
        <f>IF($E29=AF!$D$6,IF($M29="Concluída no prazo",2,IF($M29="Concluída com atraso",1,0)),0)</f>
        <v>0</v>
      </c>
      <c r="BB29" s="18">
        <f>IF($E29=AF!$D$6,IF($M29="Atrasada",2,IF($M29="Concluída com atraso",1,0)),0)</f>
        <v>0</v>
      </c>
      <c r="BC29" s="18">
        <v>2.3000000000000001E-4</v>
      </c>
      <c r="BD29" s="18">
        <f t="shared" si="20"/>
        <v>2.3000000000000001E-4</v>
      </c>
      <c r="BE29" s="18">
        <f t="shared" si="20"/>
        <v>2.3000000000000001E-4</v>
      </c>
      <c r="BF29" s="18" t="str">
        <f t="shared" si="14"/>
        <v/>
      </c>
      <c r="BH29" s="18">
        <v>2</v>
      </c>
      <c r="BI29" s="18" t="str">
        <f>IFERROR(VLOOKUP(SMALL($S$7:$S$206,BH29),$S$7:$U$206,3,FALSE),"")</f>
        <v/>
      </c>
      <c r="BN29" s="18" t="str">
        <f t="shared" si="15"/>
        <v>s</v>
      </c>
    </row>
    <row r="30" spans="3:66" ht="50.1" customHeight="1" thickTop="1" thickBot="1" x14ac:dyDescent="0.3">
      <c r="C30" s="46"/>
      <c r="D30" s="46"/>
      <c r="E30" s="46"/>
      <c r="F30" s="122"/>
      <c r="G30" s="122"/>
      <c r="H30" s="78" t="str">
        <f t="shared" si="16"/>
        <v/>
      </c>
      <c r="I30" s="78" t="str">
        <f t="shared" si="17"/>
        <v/>
      </c>
      <c r="J30" s="16"/>
      <c r="K30" s="46" t="str">
        <f t="shared" si="18"/>
        <v/>
      </c>
      <c r="L30" s="16"/>
      <c r="M30" s="16"/>
      <c r="N30" s="46"/>
      <c r="O30" s="47" t="str">
        <f t="shared" si="22"/>
        <v/>
      </c>
      <c r="P30" s="47"/>
      <c r="Q30" s="48" t="str">
        <f>IFERROR(VLOOKUP(E30,Funcionários!$C$8:$E$207,3,FALSE),"")</f>
        <v/>
      </c>
      <c r="R30" s="47"/>
      <c r="S30" s="49" t="str">
        <f t="shared" si="23"/>
        <v/>
      </c>
      <c r="T30" s="49">
        <v>2.4000000000000001E-4</v>
      </c>
      <c r="U30" s="48" t="str">
        <f>IF(Funcionários!C31=0,"",Funcionários!C31)</f>
        <v/>
      </c>
      <c r="V30" s="50">
        <f>IF(U30="",0,IF(COUNTIFS($E$7:$E$3006,U30,$I$7:$I$3006,'RC'!$E$6)=0,0,COUNTIFS($M$7:$M$3006,"Concluída no prazo",$E$7:$E$3006,U30,$I$7:$I$3006,'RC'!$E$6)/COUNTIFS($E$7:$E$3006,U30,$I$7:$I$3006,'RC'!$E$6)))</f>
        <v>0</v>
      </c>
      <c r="W30" s="49">
        <f>SUMIFS($J$7:$J$3006,$E$7:$E$3006,U30,$I$7:$I$3006,'RC'!$E$6)+SUMIFS($L$7:$L$3006,$E$7:$E$3006,U30,$I$7:$I$3006,'RC'!$E$6)</f>
        <v>0</v>
      </c>
      <c r="X30" s="48">
        <f>COUNTIFS($E$7:$E$3006,U30,$I$7:$I$3006,'RC'!$E$6)</f>
        <v>0</v>
      </c>
      <c r="Y30" s="48"/>
      <c r="Z30" s="51" t="str">
        <f>IF(AQ30='RC'!$E$6,AC30*1000+AD30,"")</f>
        <v/>
      </c>
      <c r="AA30" s="51" t="str">
        <f>IF(AB30="","",IF(AQ30='RC'!$E$6,AC30*1000-AD30,""))</f>
        <v/>
      </c>
      <c r="AB30" s="48" t="str">
        <f>IFERROR(VLOOKUP(E30,Funcionários!$C$8:$E$207,3,FALSE),"")</f>
        <v/>
      </c>
      <c r="AC30" s="50" t="str">
        <f>IF(AB30="","",IF(COUNTIFS($AB$7:$AB$3006,AB30,$AQ$7:$AQ$3006,'RC'!$E$6)=0,"",COUNTIFS($M$7:$M$3006,"Concluída no prazo",$AB$7:$AB$3006,AB30,$AQ$7:$AQ$3006,'RC'!$E$6)/COUNTIFS($AB$7:$AB$3006,AB30,$AQ$7:$AQ$3006,'RC'!$E$6)))</f>
        <v/>
      </c>
      <c r="AD30" s="48">
        <f>SUMIF($AQ$7:$AQ$3006,'RC'!$E$6,$J$7:$J$3006)+SUMIF($AQ$7:$AQ$3006,'RC'!$E$6,$L$7:$L$3006)</f>
        <v>21</v>
      </c>
      <c r="AE30" s="48"/>
      <c r="AF30" s="48">
        <v>4.9769999999999898E-2</v>
      </c>
      <c r="AG30" s="48">
        <f>IF(OR(AQ30="",AQ30&lt;&gt;'RC'!$E$6,AB30&lt;&gt;'RC'!$D$21),0,1)</f>
        <v>0</v>
      </c>
      <c r="AH30" s="48">
        <f t="shared" si="19"/>
        <v>4.9769999999999898E-2</v>
      </c>
      <c r="AI30" s="48" t="str">
        <f t="shared" si="1"/>
        <v/>
      </c>
      <c r="AJ30" s="48" t="str">
        <f t="shared" si="2"/>
        <v/>
      </c>
      <c r="AK30" s="52" t="str">
        <f t="shared" si="3"/>
        <v/>
      </c>
      <c r="AL30" s="52" t="str">
        <f t="shared" si="4"/>
        <v/>
      </c>
      <c r="AM30" s="48" t="str">
        <f t="shared" si="5"/>
        <v/>
      </c>
      <c r="AN30" s="48" t="str">
        <f t="shared" si="6"/>
        <v/>
      </c>
      <c r="AO30" s="48"/>
      <c r="AP30" s="48" t="str">
        <f t="shared" si="7"/>
        <v/>
      </c>
      <c r="AQ30" s="48" t="str">
        <f t="shared" si="8"/>
        <v/>
      </c>
      <c r="AR30" s="48">
        <v>4.9770000000000002E-2</v>
      </c>
      <c r="AS30" s="48">
        <f>IF(AF!$D$27="Todos",1,IF(M30=AF!$D$27,1,0))</f>
        <v>1</v>
      </c>
      <c r="AT30" s="53">
        <f>IF(AND(E30=AF!$D$6,OR(LT!M30=AF!$D$27,AF!$D$27="Todos"),OR(AP30=AF!$E$8,AQ30=AF!$E$8)),AR30+AS30,0)</f>
        <v>0</v>
      </c>
      <c r="AU30" s="48" t="str">
        <f t="shared" si="9"/>
        <v/>
      </c>
      <c r="AV30" s="52" t="str">
        <f t="shared" si="10"/>
        <v/>
      </c>
      <c r="AW30" s="52" t="str">
        <f t="shared" si="11"/>
        <v/>
      </c>
      <c r="AX30" s="48" t="str">
        <f t="shared" si="12"/>
        <v/>
      </c>
      <c r="AY30" s="48" t="str">
        <f t="shared" si="13"/>
        <v/>
      </c>
      <c r="BA30" s="18">
        <f>IF($E30=AF!$D$6,IF($M30="Concluída no prazo",2,IF($M30="Concluída com atraso",1,0)),0)</f>
        <v>0</v>
      </c>
      <c r="BB30" s="18">
        <f>IF($E30=AF!$D$6,IF($M30="Atrasada",2,IF($M30="Concluída com atraso",1,0)),0)</f>
        <v>0</v>
      </c>
      <c r="BC30" s="18">
        <v>2.4000000000000001E-4</v>
      </c>
      <c r="BD30" s="18">
        <f t="shared" si="20"/>
        <v>2.4000000000000001E-4</v>
      </c>
      <c r="BE30" s="18">
        <f t="shared" si="20"/>
        <v>2.4000000000000001E-4</v>
      </c>
      <c r="BF30" s="18" t="str">
        <f t="shared" si="14"/>
        <v/>
      </c>
      <c r="BH30" s="18">
        <v>3</v>
      </c>
      <c r="BI30" s="18" t="str">
        <f>IFERROR(VLOOKUP(SMALL($S$7:$S$206,BH30),$S$7:$U$206,3,FALSE),"")</f>
        <v/>
      </c>
      <c r="BN30" s="18" t="str">
        <f t="shared" si="15"/>
        <v>s</v>
      </c>
    </row>
    <row r="31" spans="3:66" ht="50.1" customHeight="1" thickTop="1" thickBot="1" x14ac:dyDescent="0.3">
      <c r="C31" s="46"/>
      <c r="D31" s="46"/>
      <c r="E31" s="46"/>
      <c r="F31" s="122"/>
      <c r="G31" s="122"/>
      <c r="H31" s="78" t="str">
        <f t="shared" si="16"/>
        <v/>
      </c>
      <c r="I31" s="78" t="str">
        <f t="shared" si="17"/>
        <v/>
      </c>
      <c r="J31" s="16"/>
      <c r="K31" s="46" t="str">
        <f t="shared" si="18"/>
        <v/>
      </c>
      <c r="L31" s="16"/>
      <c r="M31" s="16"/>
      <c r="N31" s="46"/>
      <c r="O31" s="47" t="str">
        <f t="shared" si="22"/>
        <v/>
      </c>
      <c r="P31" s="47"/>
      <c r="Q31" s="48" t="str">
        <f>IFERROR(VLOOKUP(E31,Funcionários!$C$8:$E$207,3,FALSE),"")</f>
        <v/>
      </c>
      <c r="R31" s="47"/>
      <c r="S31" s="49" t="str">
        <f t="shared" si="23"/>
        <v/>
      </c>
      <c r="T31" s="49">
        <v>2.5000000000000001E-4</v>
      </c>
      <c r="U31" s="48" t="str">
        <f>IF(Funcionários!C32=0,"",Funcionários!C32)</f>
        <v/>
      </c>
      <c r="V31" s="50">
        <f>IF(U31="",0,IF(COUNTIFS($E$7:$E$3006,U31,$I$7:$I$3006,'RC'!$E$6)=0,0,COUNTIFS($M$7:$M$3006,"Concluída no prazo",$E$7:$E$3006,U31,$I$7:$I$3006,'RC'!$E$6)/COUNTIFS($E$7:$E$3006,U31,$I$7:$I$3006,'RC'!$E$6)))</f>
        <v>0</v>
      </c>
      <c r="W31" s="49">
        <f>SUMIFS($J$7:$J$3006,$E$7:$E$3006,U31,$I$7:$I$3006,'RC'!$E$6)+SUMIFS($L$7:$L$3006,$E$7:$E$3006,U31,$I$7:$I$3006,'RC'!$E$6)</f>
        <v>0</v>
      </c>
      <c r="X31" s="48">
        <f>COUNTIFS($E$7:$E$3006,U31,$I$7:$I$3006,'RC'!$E$6)</f>
        <v>0</v>
      </c>
      <c r="Y31" s="48"/>
      <c r="Z31" s="51" t="str">
        <f>IF(AQ31='RC'!$E$6,AC31*1000+AD31,"")</f>
        <v/>
      </c>
      <c r="AA31" s="51" t="str">
        <f>IF(AB31="","",IF(AQ31='RC'!$E$6,AC31*1000-AD31,""))</f>
        <v/>
      </c>
      <c r="AB31" s="48" t="str">
        <f>IFERROR(VLOOKUP(E31,Funcionários!$C$8:$E$207,3,FALSE),"")</f>
        <v/>
      </c>
      <c r="AC31" s="50" t="str">
        <f>IF(AB31="","",IF(COUNTIFS($AB$7:$AB$3006,AB31,$AQ$7:$AQ$3006,'RC'!$E$6)=0,"",COUNTIFS($M$7:$M$3006,"Concluída no prazo",$AB$7:$AB$3006,AB31,$AQ$7:$AQ$3006,'RC'!$E$6)/COUNTIFS($AB$7:$AB$3006,AB31,$AQ$7:$AQ$3006,'RC'!$E$6)))</f>
        <v/>
      </c>
      <c r="AD31" s="48">
        <f>SUMIF($AQ$7:$AQ$3006,'RC'!$E$6,$J$7:$J$3006)+SUMIF($AQ$7:$AQ$3006,'RC'!$E$6,$L$7:$L$3006)</f>
        <v>21</v>
      </c>
      <c r="AE31" s="48"/>
      <c r="AF31" s="48">
        <v>4.9759999999999902E-2</v>
      </c>
      <c r="AG31" s="48">
        <f>IF(OR(AQ31="",AQ31&lt;&gt;'RC'!$E$6,AB31&lt;&gt;'RC'!$D$21),0,1)</f>
        <v>0</v>
      </c>
      <c r="AH31" s="48">
        <f t="shared" si="19"/>
        <v>4.9759999999999902E-2</v>
      </c>
      <c r="AI31" s="48" t="str">
        <f t="shared" si="1"/>
        <v/>
      </c>
      <c r="AJ31" s="48" t="str">
        <f t="shared" si="2"/>
        <v/>
      </c>
      <c r="AK31" s="52" t="str">
        <f t="shared" si="3"/>
        <v/>
      </c>
      <c r="AL31" s="52" t="str">
        <f t="shared" si="4"/>
        <v/>
      </c>
      <c r="AM31" s="48" t="str">
        <f t="shared" si="5"/>
        <v/>
      </c>
      <c r="AN31" s="48" t="str">
        <f t="shared" si="6"/>
        <v/>
      </c>
      <c r="AO31" s="48"/>
      <c r="AP31" s="48" t="str">
        <f t="shared" si="7"/>
        <v/>
      </c>
      <c r="AQ31" s="48" t="str">
        <f t="shared" si="8"/>
        <v/>
      </c>
      <c r="AR31" s="48">
        <v>4.9759999999999999E-2</v>
      </c>
      <c r="AS31" s="48">
        <f>IF(AF!$D$27="Todos",1,IF(M31=AF!$D$27,1,0))</f>
        <v>1</v>
      </c>
      <c r="AT31" s="53">
        <f>IF(AND(E31=AF!$D$6,OR(LT!M31=AF!$D$27,AF!$D$27="Todos"),OR(AP31=AF!$E$8,AQ31=AF!$E$8)),AR31+AS31,0)</f>
        <v>0</v>
      </c>
      <c r="AU31" s="48" t="str">
        <f t="shared" si="9"/>
        <v/>
      </c>
      <c r="AV31" s="52" t="str">
        <f t="shared" si="10"/>
        <v/>
      </c>
      <c r="AW31" s="52" t="str">
        <f t="shared" si="11"/>
        <v/>
      </c>
      <c r="AX31" s="48" t="str">
        <f t="shared" si="12"/>
        <v/>
      </c>
      <c r="AY31" s="48" t="str">
        <f t="shared" si="13"/>
        <v/>
      </c>
      <c r="BA31" s="18">
        <f>IF($E31=AF!$D$6,IF($M31="Concluída no prazo",2,IF($M31="Concluída com atraso",1,0)),0)</f>
        <v>0</v>
      </c>
      <c r="BB31" s="18">
        <f>IF($E31=AF!$D$6,IF($M31="Atrasada",2,IF($M31="Concluída com atraso",1,0)),0)</f>
        <v>0</v>
      </c>
      <c r="BC31" s="18">
        <v>2.5000000000000001E-4</v>
      </c>
      <c r="BD31" s="18">
        <f t="shared" si="20"/>
        <v>2.5000000000000001E-4</v>
      </c>
      <c r="BE31" s="18">
        <f t="shared" si="20"/>
        <v>2.5000000000000001E-4</v>
      </c>
      <c r="BF31" s="18" t="str">
        <f t="shared" si="14"/>
        <v/>
      </c>
      <c r="BH31" s="18">
        <v>4</v>
      </c>
      <c r="BI31" s="18" t="str">
        <f>IFERROR(VLOOKUP(SMALL($S$7:$S$206,BH31),$S$7:$U$206,3,FALSE),"")</f>
        <v/>
      </c>
      <c r="BN31" s="18" t="str">
        <f t="shared" si="15"/>
        <v>s</v>
      </c>
    </row>
    <row r="32" spans="3:66" ht="50.1" customHeight="1" thickTop="1" thickBot="1" x14ac:dyDescent="0.3">
      <c r="C32" s="46"/>
      <c r="D32" s="46"/>
      <c r="E32" s="46"/>
      <c r="F32" s="122"/>
      <c r="G32" s="122"/>
      <c r="H32" s="78" t="str">
        <f t="shared" si="16"/>
        <v/>
      </c>
      <c r="I32" s="78" t="str">
        <f t="shared" si="17"/>
        <v/>
      </c>
      <c r="J32" s="16"/>
      <c r="K32" s="46" t="str">
        <f t="shared" si="18"/>
        <v/>
      </c>
      <c r="L32" s="16"/>
      <c r="M32" s="16"/>
      <c r="N32" s="46"/>
      <c r="O32" s="47" t="str">
        <f t="shared" si="22"/>
        <v/>
      </c>
      <c r="P32" s="47"/>
      <c r="Q32" s="48" t="str">
        <f>IFERROR(VLOOKUP(E32,Funcionários!$C$8:$E$207,3,FALSE),"")</f>
        <v/>
      </c>
      <c r="R32" s="47"/>
      <c r="S32" s="49" t="str">
        <f t="shared" si="23"/>
        <v/>
      </c>
      <c r="T32" s="49">
        <v>2.5999999999999998E-4</v>
      </c>
      <c r="U32" s="48" t="str">
        <f>IF(Funcionários!C33=0,"",Funcionários!C33)</f>
        <v/>
      </c>
      <c r="V32" s="50">
        <f>IF(U32="",0,IF(COUNTIFS($E$7:$E$3006,U32,$I$7:$I$3006,'RC'!$E$6)=0,0,COUNTIFS($M$7:$M$3006,"Concluída no prazo",$E$7:$E$3006,U32,$I$7:$I$3006,'RC'!$E$6)/COUNTIFS($E$7:$E$3006,U32,$I$7:$I$3006,'RC'!$E$6)))</f>
        <v>0</v>
      </c>
      <c r="W32" s="49">
        <f>SUMIFS($J$7:$J$3006,$E$7:$E$3006,U32,$I$7:$I$3006,'RC'!$E$6)+SUMIFS($L$7:$L$3006,$E$7:$E$3006,U32,$I$7:$I$3006,'RC'!$E$6)</f>
        <v>0</v>
      </c>
      <c r="X32" s="48">
        <f>COUNTIFS($E$7:$E$3006,U32,$I$7:$I$3006,'RC'!$E$6)</f>
        <v>0</v>
      </c>
      <c r="Y32" s="48"/>
      <c r="Z32" s="51" t="str">
        <f>IF(AQ32='RC'!$E$6,AC32*1000+AD32,"")</f>
        <v/>
      </c>
      <c r="AA32" s="51" t="str">
        <f>IF(AB32="","",IF(AQ32='RC'!$E$6,AC32*1000-AD32,""))</f>
        <v/>
      </c>
      <c r="AB32" s="48" t="str">
        <f>IFERROR(VLOOKUP(E32,Funcionários!$C$8:$E$207,3,FALSE),"")</f>
        <v/>
      </c>
      <c r="AC32" s="50" t="str">
        <f>IF(AB32="","",IF(COUNTIFS($AB$7:$AB$3006,AB32,$AQ$7:$AQ$3006,'RC'!$E$6)=0,"",COUNTIFS($M$7:$M$3006,"Concluída no prazo",$AB$7:$AB$3006,AB32,$AQ$7:$AQ$3006,'RC'!$E$6)/COUNTIFS($AB$7:$AB$3006,AB32,$AQ$7:$AQ$3006,'RC'!$E$6)))</f>
        <v/>
      </c>
      <c r="AD32" s="48">
        <f>SUMIF($AQ$7:$AQ$3006,'RC'!$E$6,$J$7:$J$3006)+SUMIF($AQ$7:$AQ$3006,'RC'!$E$6,$L$7:$L$3006)</f>
        <v>21</v>
      </c>
      <c r="AE32" s="48"/>
      <c r="AF32" s="48">
        <v>4.9749999999999898E-2</v>
      </c>
      <c r="AG32" s="48">
        <f>IF(OR(AQ32="",AQ32&lt;&gt;'RC'!$E$6,AB32&lt;&gt;'RC'!$D$21),0,1)</f>
        <v>0</v>
      </c>
      <c r="AH32" s="48">
        <f t="shared" si="19"/>
        <v>4.9749999999999898E-2</v>
      </c>
      <c r="AI32" s="48" t="str">
        <f t="shared" si="1"/>
        <v/>
      </c>
      <c r="AJ32" s="48" t="str">
        <f t="shared" si="2"/>
        <v/>
      </c>
      <c r="AK32" s="52" t="str">
        <f t="shared" si="3"/>
        <v/>
      </c>
      <c r="AL32" s="52" t="str">
        <f t="shared" si="4"/>
        <v/>
      </c>
      <c r="AM32" s="48" t="str">
        <f t="shared" si="5"/>
        <v/>
      </c>
      <c r="AN32" s="48" t="str">
        <f t="shared" si="6"/>
        <v/>
      </c>
      <c r="AO32" s="48"/>
      <c r="AP32" s="48" t="str">
        <f t="shared" si="7"/>
        <v/>
      </c>
      <c r="AQ32" s="48" t="str">
        <f t="shared" si="8"/>
        <v/>
      </c>
      <c r="AR32" s="48">
        <v>4.9750000000000003E-2</v>
      </c>
      <c r="AS32" s="48">
        <f>IF(AF!$D$27="Todos",1,IF(M32=AF!$D$27,1,0))</f>
        <v>1</v>
      </c>
      <c r="AT32" s="53">
        <f>IF(AND(E32=AF!$D$6,OR(LT!M32=AF!$D$27,AF!$D$27="Todos"),OR(AP32=AF!$E$8,AQ32=AF!$E$8)),AR32+AS32,0)</f>
        <v>0</v>
      </c>
      <c r="AU32" s="48" t="str">
        <f t="shared" si="9"/>
        <v/>
      </c>
      <c r="AV32" s="52" t="str">
        <f t="shared" si="10"/>
        <v/>
      </c>
      <c r="AW32" s="52" t="str">
        <f t="shared" si="11"/>
        <v/>
      </c>
      <c r="AX32" s="48" t="str">
        <f t="shared" si="12"/>
        <v/>
      </c>
      <c r="AY32" s="48" t="str">
        <f t="shared" si="13"/>
        <v/>
      </c>
      <c r="BA32" s="18">
        <f>IF($E32=AF!$D$6,IF($M32="Concluída no prazo",2,IF($M32="Concluída com atraso",1,0)),0)</f>
        <v>0</v>
      </c>
      <c r="BB32" s="18">
        <f>IF($E32=AF!$D$6,IF($M32="Atrasada",2,IF($M32="Concluída com atraso",1,0)),0)</f>
        <v>0</v>
      </c>
      <c r="BC32" s="18">
        <v>2.5999999999999998E-4</v>
      </c>
      <c r="BD32" s="18">
        <f t="shared" si="20"/>
        <v>2.5999999999999998E-4</v>
      </c>
      <c r="BE32" s="18">
        <f t="shared" si="20"/>
        <v>2.5999999999999998E-4</v>
      </c>
      <c r="BF32" s="18" t="str">
        <f t="shared" si="14"/>
        <v/>
      </c>
      <c r="BH32" s="18">
        <v>5</v>
      </c>
      <c r="BI32" s="18" t="str">
        <f>IFERROR(VLOOKUP(SMALL($S$7:$S$206,BH32),$S$7:$U$206,3,FALSE),"")</f>
        <v/>
      </c>
      <c r="BN32" s="18" t="str">
        <f t="shared" si="15"/>
        <v>s</v>
      </c>
    </row>
    <row r="33" spans="3:66" ht="50.1" customHeight="1" thickTop="1" thickBot="1" x14ac:dyDescent="0.3">
      <c r="C33" s="46"/>
      <c r="D33" s="46"/>
      <c r="E33" s="46"/>
      <c r="F33" s="122"/>
      <c r="G33" s="122"/>
      <c r="H33" s="78" t="str">
        <f t="shared" si="16"/>
        <v/>
      </c>
      <c r="I33" s="78" t="str">
        <f t="shared" si="17"/>
        <v/>
      </c>
      <c r="J33" s="16"/>
      <c r="K33" s="46" t="str">
        <f t="shared" si="18"/>
        <v/>
      </c>
      <c r="L33" s="16"/>
      <c r="M33" s="16"/>
      <c r="N33" s="46"/>
      <c r="O33" s="47" t="str">
        <f t="shared" si="22"/>
        <v/>
      </c>
      <c r="P33" s="47"/>
      <c r="Q33" s="48" t="str">
        <f>IFERROR(VLOOKUP(E33,Funcionários!$C$8:$E$207,3,FALSE),"")</f>
        <v/>
      </c>
      <c r="R33" s="47"/>
      <c r="S33" s="49" t="str">
        <f t="shared" si="23"/>
        <v/>
      </c>
      <c r="T33" s="49">
        <v>2.7E-4</v>
      </c>
      <c r="U33" s="48" t="str">
        <f>IF(Funcionários!C34=0,"",Funcionários!C34)</f>
        <v/>
      </c>
      <c r="V33" s="50">
        <f>IF(U33="",0,IF(COUNTIFS($E$7:$E$3006,U33,$I$7:$I$3006,'RC'!$E$6)=0,0,COUNTIFS($M$7:$M$3006,"Concluída no prazo",$E$7:$E$3006,U33,$I$7:$I$3006,'RC'!$E$6)/COUNTIFS($E$7:$E$3006,U33,$I$7:$I$3006,'RC'!$E$6)))</f>
        <v>0</v>
      </c>
      <c r="W33" s="49">
        <f>SUMIFS($J$7:$J$3006,$E$7:$E$3006,U33,$I$7:$I$3006,'RC'!$E$6)+SUMIFS($L$7:$L$3006,$E$7:$E$3006,U33,$I$7:$I$3006,'RC'!$E$6)</f>
        <v>0</v>
      </c>
      <c r="X33" s="48">
        <f>COUNTIFS($E$7:$E$3006,U33,$I$7:$I$3006,'RC'!$E$6)</f>
        <v>0</v>
      </c>
      <c r="Y33" s="48"/>
      <c r="Z33" s="51" t="str">
        <f>IF(AQ33='RC'!$E$6,AC33*1000+AD33,"")</f>
        <v/>
      </c>
      <c r="AA33" s="51" t="str">
        <f>IF(AB33="","",IF(AQ33='RC'!$E$6,AC33*1000-AD33,""))</f>
        <v/>
      </c>
      <c r="AB33" s="48" t="str">
        <f>IFERROR(VLOOKUP(E33,Funcionários!$C$8:$E$207,3,FALSE),"")</f>
        <v/>
      </c>
      <c r="AC33" s="50" t="str">
        <f>IF(AB33="","",IF(COUNTIFS($AB$7:$AB$3006,AB33,$AQ$7:$AQ$3006,'RC'!$E$6)=0,"",COUNTIFS($M$7:$M$3006,"Concluída no prazo",$AB$7:$AB$3006,AB33,$AQ$7:$AQ$3006,'RC'!$E$6)/COUNTIFS($AB$7:$AB$3006,AB33,$AQ$7:$AQ$3006,'RC'!$E$6)))</f>
        <v/>
      </c>
      <c r="AD33" s="48">
        <f>SUMIF($AQ$7:$AQ$3006,'RC'!$E$6,$J$7:$J$3006)+SUMIF($AQ$7:$AQ$3006,'RC'!$E$6,$L$7:$L$3006)</f>
        <v>21</v>
      </c>
      <c r="AE33" s="48"/>
      <c r="AF33" s="48">
        <v>4.9739999999999902E-2</v>
      </c>
      <c r="AG33" s="48">
        <f>IF(OR(AQ33="",AQ33&lt;&gt;'RC'!$E$6,AB33&lt;&gt;'RC'!$D$21),0,1)</f>
        <v>0</v>
      </c>
      <c r="AH33" s="48">
        <f t="shared" si="19"/>
        <v>4.9739999999999902E-2</v>
      </c>
      <c r="AI33" s="48" t="str">
        <f t="shared" si="1"/>
        <v/>
      </c>
      <c r="AJ33" s="48" t="str">
        <f t="shared" si="2"/>
        <v/>
      </c>
      <c r="AK33" s="52" t="str">
        <f t="shared" si="3"/>
        <v/>
      </c>
      <c r="AL33" s="52" t="str">
        <f t="shared" si="4"/>
        <v/>
      </c>
      <c r="AM33" s="48" t="str">
        <f t="shared" si="5"/>
        <v/>
      </c>
      <c r="AN33" s="48" t="str">
        <f t="shared" si="6"/>
        <v/>
      </c>
      <c r="AO33" s="48"/>
      <c r="AP33" s="48" t="str">
        <f t="shared" si="7"/>
        <v/>
      </c>
      <c r="AQ33" s="48" t="str">
        <f t="shared" si="8"/>
        <v/>
      </c>
      <c r="AR33" s="48">
        <v>4.9739999999999999E-2</v>
      </c>
      <c r="AS33" s="48">
        <f>IF(AF!$D$27="Todos",1,IF(M33=AF!$D$27,1,0))</f>
        <v>1</v>
      </c>
      <c r="AT33" s="53">
        <f>IF(AND(E33=AF!$D$6,OR(LT!M33=AF!$D$27,AF!$D$27="Todos"),OR(AP33=AF!$E$8,AQ33=AF!$E$8)),AR33+AS33,0)</f>
        <v>0</v>
      </c>
      <c r="AU33" s="48" t="str">
        <f t="shared" si="9"/>
        <v/>
      </c>
      <c r="AV33" s="52" t="str">
        <f t="shared" si="10"/>
        <v/>
      </c>
      <c r="AW33" s="52" t="str">
        <f t="shared" si="11"/>
        <v/>
      </c>
      <c r="AX33" s="48" t="str">
        <f t="shared" si="12"/>
        <v/>
      </c>
      <c r="AY33" s="48" t="str">
        <f t="shared" si="13"/>
        <v/>
      </c>
      <c r="BA33" s="18">
        <f>IF($E33=AF!$D$6,IF($M33="Concluída no prazo",2,IF($M33="Concluída com atraso",1,0)),0)</f>
        <v>0</v>
      </c>
      <c r="BB33" s="18">
        <f>IF($E33=AF!$D$6,IF($M33="Atrasada",2,IF($M33="Concluída com atraso",1,0)),0)</f>
        <v>0</v>
      </c>
      <c r="BC33" s="18">
        <v>2.7E-4</v>
      </c>
      <c r="BD33" s="18">
        <f t="shared" si="20"/>
        <v>2.7E-4</v>
      </c>
      <c r="BE33" s="18">
        <f t="shared" si="20"/>
        <v>2.7E-4</v>
      </c>
      <c r="BF33" s="18" t="str">
        <f t="shared" si="14"/>
        <v/>
      </c>
      <c r="BN33" s="18" t="str">
        <f t="shared" si="15"/>
        <v>s</v>
      </c>
    </row>
    <row r="34" spans="3:66" ht="50.1" customHeight="1" thickTop="1" thickBot="1" x14ac:dyDescent="0.3">
      <c r="C34" s="46"/>
      <c r="D34" s="46"/>
      <c r="E34" s="46"/>
      <c r="F34" s="122"/>
      <c r="G34" s="122"/>
      <c r="H34" s="78" t="str">
        <f t="shared" si="16"/>
        <v/>
      </c>
      <c r="I34" s="78" t="str">
        <f t="shared" si="17"/>
        <v/>
      </c>
      <c r="J34" s="16"/>
      <c r="K34" s="46" t="str">
        <f t="shared" si="18"/>
        <v/>
      </c>
      <c r="L34" s="16"/>
      <c r="M34" s="16"/>
      <c r="N34" s="46"/>
      <c r="O34" s="47" t="str">
        <f t="shared" si="22"/>
        <v/>
      </c>
      <c r="P34" s="47"/>
      <c r="Q34" s="48" t="str">
        <f>IFERROR(VLOOKUP(E34,Funcionários!$C$8:$E$207,3,FALSE),"")</f>
        <v/>
      </c>
      <c r="R34" s="47"/>
      <c r="S34" s="49" t="str">
        <f t="shared" si="23"/>
        <v/>
      </c>
      <c r="T34" s="49">
        <v>2.7999999999999998E-4</v>
      </c>
      <c r="U34" s="48" t="str">
        <f>IF(Funcionários!C35=0,"",Funcionários!C35)</f>
        <v/>
      </c>
      <c r="V34" s="50">
        <f>IF(U34="",0,IF(COUNTIFS($E$7:$E$3006,U34,$I$7:$I$3006,'RC'!$E$6)=0,0,COUNTIFS($M$7:$M$3006,"Concluída no prazo",$E$7:$E$3006,U34,$I$7:$I$3006,'RC'!$E$6)/COUNTIFS($E$7:$E$3006,U34,$I$7:$I$3006,'RC'!$E$6)))</f>
        <v>0</v>
      </c>
      <c r="W34" s="49">
        <f>SUMIFS($J$7:$J$3006,$E$7:$E$3006,U34,$I$7:$I$3006,'RC'!$E$6)+SUMIFS($L$7:$L$3006,$E$7:$E$3006,U34,$I$7:$I$3006,'RC'!$E$6)</f>
        <v>0</v>
      </c>
      <c r="X34" s="48">
        <f>COUNTIFS($E$7:$E$3006,U34,$I$7:$I$3006,'RC'!$E$6)</f>
        <v>0</v>
      </c>
      <c r="Y34" s="48"/>
      <c r="Z34" s="51" t="str">
        <f>IF(AQ34='RC'!$E$6,AC34*1000+AD34,"")</f>
        <v/>
      </c>
      <c r="AA34" s="51" t="str">
        <f>IF(AB34="","",IF(AQ34='RC'!$E$6,AC34*1000-AD34,""))</f>
        <v/>
      </c>
      <c r="AB34" s="48" t="str">
        <f>IFERROR(VLOOKUP(E34,Funcionários!$C$8:$E$207,3,FALSE),"")</f>
        <v/>
      </c>
      <c r="AC34" s="50" t="str">
        <f>IF(AB34="","",IF(COUNTIFS($AB$7:$AB$3006,AB34,$AQ$7:$AQ$3006,'RC'!$E$6)=0,"",COUNTIFS($M$7:$M$3006,"Concluída no prazo",$AB$7:$AB$3006,AB34,$AQ$7:$AQ$3006,'RC'!$E$6)/COUNTIFS($AB$7:$AB$3006,AB34,$AQ$7:$AQ$3006,'RC'!$E$6)))</f>
        <v/>
      </c>
      <c r="AD34" s="48">
        <f>SUMIF($AQ$7:$AQ$3006,'RC'!$E$6,$J$7:$J$3006)+SUMIF($AQ$7:$AQ$3006,'RC'!$E$6,$L$7:$L$3006)</f>
        <v>21</v>
      </c>
      <c r="AE34" s="48"/>
      <c r="AF34" s="48">
        <v>4.9729999999999899E-2</v>
      </c>
      <c r="AG34" s="48">
        <f>IF(OR(AQ34="",AQ34&lt;&gt;'RC'!$E$6,AB34&lt;&gt;'RC'!$D$21),0,1)</f>
        <v>0</v>
      </c>
      <c r="AH34" s="48">
        <f t="shared" si="19"/>
        <v>4.9729999999999899E-2</v>
      </c>
      <c r="AI34" s="48" t="str">
        <f t="shared" si="1"/>
        <v/>
      </c>
      <c r="AJ34" s="48" t="str">
        <f t="shared" si="2"/>
        <v/>
      </c>
      <c r="AK34" s="52" t="str">
        <f t="shared" si="3"/>
        <v/>
      </c>
      <c r="AL34" s="52" t="str">
        <f t="shared" si="4"/>
        <v/>
      </c>
      <c r="AM34" s="48" t="str">
        <f t="shared" si="5"/>
        <v/>
      </c>
      <c r="AN34" s="48" t="str">
        <f t="shared" si="6"/>
        <v/>
      </c>
      <c r="AO34" s="48"/>
      <c r="AP34" s="48" t="str">
        <f t="shared" si="7"/>
        <v/>
      </c>
      <c r="AQ34" s="48" t="str">
        <f t="shared" si="8"/>
        <v/>
      </c>
      <c r="AR34" s="48">
        <v>4.9730000000000003E-2</v>
      </c>
      <c r="AS34" s="48">
        <f>IF(AF!$D$27="Todos",1,IF(M34=AF!$D$27,1,0))</f>
        <v>1</v>
      </c>
      <c r="AT34" s="53">
        <f>IF(AND(E34=AF!$D$6,OR(LT!M34=AF!$D$27,AF!$D$27="Todos"),OR(AP34=AF!$E$8,AQ34=AF!$E$8)),AR34+AS34,0)</f>
        <v>0</v>
      </c>
      <c r="AU34" s="48" t="str">
        <f t="shared" si="9"/>
        <v/>
      </c>
      <c r="AV34" s="52" t="str">
        <f t="shared" si="10"/>
        <v/>
      </c>
      <c r="AW34" s="52" t="str">
        <f t="shared" si="11"/>
        <v/>
      </c>
      <c r="AX34" s="48" t="str">
        <f t="shared" si="12"/>
        <v/>
      </c>
      <c r="AY34" s="48" t="str">
        <f t="shared" si="13"/>
        <v/>
      </c>
      <c r="BA34" s="18">
        <f>IF($E34=AF!$D$6,IF($M34="Concluída no prazo",2,IF($M34="Concluída com atraso",1,0)),0)</f>
        <v>0</v>
      </c>
      <c r="BB34" s="18">
        <f>IF($E34=AF!$D$6,IF($M34="Atrasada",2,IF($M34="Concluída com atraso",1,0)),0)</f>
        <v>0</v>
      </c>
      <c r="BC34" s="18">
        <v>2.7999999999999998E-4</v>
      </c>
      <c r="BD34" s="18">
        <f t="shared" si="20"/>
        <v>2.7999999999999998E-4</v>
      </c>
      <c r="BE34" s="18">
        <f t="shared" si="20"/>
        <v>2.7999999999999998E-4</v>
      </c>
      <c r="BF34" s="18" t="str">
        <f t="shared" si="14"/>
        <v/>
      </c>
      <c r="BN34" s="18" t="str">
        <f t="shared" si="15"/>
        <v>s</v>
      </c>
    </row>
    <row r="35" spans="3:66" ht="50.1" customHeight="1" thickTop="1" thickBot="1" x14ac:dyDescent="0.3">
      <c r="C35" s="46"/>
      <c r="D35" s="46"/>
      <c r="E35" s="46"/>
      <c r="F35" s="122"/>
      <c r="G35" s="122"/>
      <c r="H35" s="78" t="str">
        <f t="shared" si="16"/>
        <v/>
      </c>
      <c r="I35" s="78" t="str">
        <f t="shared" si="17"/>
        <v/>
      </c>
      <c r="J35" s="16"/>
      <c r="K35" s="46" t="str">
        <f t="shared" si="18"/>
        <v/>
      </c>
      <c r="L35" s="16"/>
      <c r="M35" s="16"/>
      <c r="N35" s="46"/>
      <c r="O35" s="47" t="str">
        <f t="shared" si="22"/>
        <v/>
      </c>
      <c r="P35" s="47"/>
      <c r="Q35" s="48" t="str">
        <f>IFERROR(VLOOKUP(E35,Funcionários!$C$8:$E$207,3,FALSE),"")</f>
        <v/>
      </c>
      <c r="R35" s="47"/>
      <c r="S35" s="49" t="str">
        <f t="shared" si="23"/>
        <v/>
      </c>
      <c r="T35" s="49">
        <v>2.9E-4</v>
      </c>
      <c r="U35" s="48" t="str">
        <f>IF(Funcionários!C36=0,"",Funcionários!C36)</f>
        <v/>
      </c>
      <c r="V35" s="50">
        <f>IF(U35="",0,IF(COUNTIFS($E$7:$E$3006,U35,$I$7:$I$3006,'RC'!$E$6)=0,0,COUNTIFS($M$7:$M$3006,"Concluída no prazo",$E$7:$E$3006,U35,$I$7:$I$3006,'RC'!$E$6)/COUNTIFS($E$7:$E$3006,U35,$I$7:$I$3006,'RC'!$E$6)))</f>
        <v>0</v>
      </c>
      <c r="W35" s="49">
        <f>SUMIFS($J$7:$J$3006,$E$7:$E$3006,U35,$I$7:$I$3006,'RC'!$E$6)+SUMIFS($L$7:$L$3006,$E$7:$E$3006,U35,$I$7:$I$3006,'RC'!$E$6)</f>
        <v>0</v>
      </c>
      <c r="X35" s="48">
        <f>COUNTIFS($E$7:$E$3006,U35,$I$7:$I$3006,'RC'!$E$6)</f>
        <v>0</v>
      </c>
      <c r="Y35" s="48"/>
      <c r="Z35" s="51" t="str">
        <f>IF(AQ35='RC'!$E$6,AC35*1000+AD35,"")</f>
        <v/>
      </c>
      <c r="AA35" s="51" t="str">
        <f>IF(AB35="","",IF(AQ35='RC'!$E$6,AC35*1000-AD35,""))</f>
        <v/>
      </c>
      <c r="AB35" s="48" t="str">
        <f>IFERROR(VLOOKUP(E35,Funcionários!$C$8:$E$207,3,FALSE),"")</f>
        <v/>
      </c>
      <c r="AC35" s="50" t="str">
        <f>IF(AB35="","",IF(COUNTIFS($AB$7:$AB$3006,AB35,$AQ$7:$AQ$3006,'RC'!$E$6)=0,"",COUNTIFS($M$7:$M$3006,"Concluída no prazo",$AB$7:$AB$3006,AB35,$AQ$7:$AQ$3006,'RC'!$E$6)/COUNTIFS($AB$7:$AB$3006,AB35,$AQ$7:$AQ$3006,'RC'!$E$6)))</f>
        <v/>
      </c>
      <c r="AD35" s="48">
        <f>SUMIF($AQ$7:$AQ$3006,'RC'!$E$6,$J$7:$J$3006)+SUMIF($AQ$7:$AQ$3006,'RC'!$E$6,$L$7:$L$3006)</f>
        <v>21</v>
      </c>
      <c r="AE35" s="48"/>
      <c r="AF35" s="48">
        <v>4.9719999999999903E-2</v>
      </c>
      <c r="AG35" s="48">
        <f>IF(OR(AQ35="",AQ35&lt;&gt;'RC'!$E$6,AB35&lt;&gt;'RC'!$D$21),0,1)</f>
        <v>0</v>
      </c>
      <c r="AH35" s="48">
        <f t="shared" si="19"/>
        <v>4.9719999999999903E-2</v>
      </c>
      <c r="AI35" s="48" t="str">
        <f t="shared" si="1"/>
        <v/>
      </c>
      <c r="AJ35" s="48" t="str">
        <f t="shared" si="2"/>
        <v/>
      </c>
      <c r="AK35" s="52" t="str">
        <f t="shared" si="3"/>
        <v/>
      </c>
      <c r="AL35" s="52" t="str">
        <f t="shared" si="4"/>
        <v/>
      </c>
      <c r="AM35" s="48" t="str">
        <f t="shared" si="5"/>
        <v/>
      </c>
      <c r="AN35" s="48" t="str">
        <f t="shared" si="6"/>
        <v/>
      </c>
      <c r="AO35" s="48"/>
      <c r="AP35" s="48" t="str">
        <f t="shared" si="7"/>
        <v/>
      </c>
      <c r="AQ35" s="48" t="str">
        <f t="shared" si="8"/>
        <v/>
      </c>
      <c r="AR35" s="48">
        <v>4.972E-2</v>
      </c>
      <c r="AS35" s="48">
        <f>IF(AF!$D$27="Todos",1,IF(M35=AF!$D$27,1,0))</f>
        <v>1</v>
      </c>
      <c r="AT35" s="53">
        <f>IF(AND(E35=AF!$D$6,OR(LT!M35=AF!$D$27,AF!$D$27="Todos"),OR(AP35=AF!$E$8,AQ35=AF!$E$8)),AR35+AS35,0)</f>
        <v>0</v>
      </c>
      <c r="AU35" s="48" t="str">
        <f t="shared" si="9"/>
        <v/>
      </c>
      <c r="AV35" s="52" t="str">
        <f t="shared" si="10"/>
        <v/>
      </c>
      <c r="AW35" s="52" t="str">
        <f t="shared" si="11"/>
        <v/>
      </c>
      <c r="AX35" s="48" t="str">
        <f t="shared" si="12"/>
        <v/>
      </c>
      <c r="AY35" s="48" t="str">
        <f t="shared" si="13"/>
        <v/>
      </c>
      <c r="BA35" s="18">
        <f>IF($E35=AF!$D$6,IF($M35="Concluída no prazo",2,IF($M35="Concluída com atraso",1,0)),0)</f>
        <v>0</v>
      </c>
      <c r="BB35" s="18">
        <f>IF($E35=AF!$D$6,IF($M35="Atrasada",2,IF($M35="Concluída com atraso",1,0)),0)</f>
        <v>0</v>
      </c>
      <c r="BC35" s="18">
        <v>2.9E-4</v>
      </c>
      <c r="BD35" s="18">
        <f t="shared" si="20"/>
        <v>2.9E-4</v>
      </c>
      <c r="BE35" s="18">
        <f t="shared" si="20"/>
        <v>2.9E-4</v>
      </c>
      <c r="BF35" s="18" t="str">
        <f t="shared" si="14"/>
        <v/>
      </c>
      <c r="BN35" s="18" t="str">
        <f t="shared" si="15"/>
        <v>s</v>
      </c>
    </row>
    <row r="36" spans="3:66" ht="50.1" customHeight="1" thickTop="1" thickBot="1" x14ac:dyDescent="0.3">
      <c r="C36" s="46"/>
      <c r="D36" s="46"/>
      <c r="E36" s="46"/>
      <c r="F36" s="122"/>
      <c r="G36" s="122"/>
      <c r="H36" s="78" t="str">
        <f t="shared" si="16"/>
        <v/>
      </c>
      <c r="I36" s="78" t="str">
        <f t="shared" si="17"/>
        <v/>
      </c>
      <c r="J36" s="16"/>
      <c r="K36" s="46" t="str">
        <f t="shared" si="18"/>
        <v/>
      </c>
      <c r="L36" s="16"/>
      <c r="M36" s="16"/>
      <c r="N36" s="46"/>
      <c r="O36" s="47" t="str">
        <f t="shared" si="22"/>
        <v/>
      </c>
      <c r="P36" s="47"/>
      <c r="Q36" s="48" t="str">
        <f>IFERROR(VLOOKUP(E36,Funcionários!$C$8:$E$207,3,FALSE),"")</f>
        <v/>
      </c>
      <c r="R36" s="47"/>
      <c r="S36" s="49" t="str">
        <f t="shared" si="23"/>
        <v/>
      </c>
      <c r="T36" s="49">
        <v>2.9999999999999997E-4</v>
      </c>
      <c r="U36" s="48" t="str">
        <f>IF(Funcionários!C37=0,"",Funcionários!C37)</f>
        <v/>
      </c>
      <c r="V36" s="50">
        <f>IF(U36="",0,IF(COUNTIFS($E$7:$E$3006,U36,$I$7:$I$3006,'RC'!$E$6)=0,0,COUNTIFS($M$7:$M$3006,"Concluída no prazo",$E$7:$E$3006,U36,$I$7:$I$3006,'RC'!$E$6)/COUNTIFS($E$7:$E$3006,U36,$I$7:$I$3006,'RC'!$E$6)))</f>
        <v>0</v>
      </c>
      <c r="W36" s="49">
        <f>SUMIFS($J$7:$J$3006,$E$7:$E$3006,U36,$I$7:$I$3006,'RC'!$E$6)+SUMIFS($L$7:$L$3006,$E$7:$E$3006,U36,$I$7:$I$3006,'RC'!$E$6)</f>
        <v>0</v>
      </c>
      <c r="X36" s="48">
        <f>COUNTIFS($E$7:$E$3006,U36,$I$7:$I$3006,'RC'!$E$6)</f>
        <v>0</v>
      </c>
      <c r="Y36" s="48"/>
      <c r="Z36" s="51" t="str">
        <f>IF(AQ36='RC'!$E$6,AC36*1000+AD36,"")</f>
        <v/>
      </c>
      <c r="AA36" s="51" t="str">
        <f>IF(AB36="","",IF(AQ36='RC'!$E$6,AC36*1000-AD36,""))</f>
        <v/>
      </c>
      <c r="AB36" s="48" t="str">
        <f>IFERROR(VLOOKUP(E36,Funcionários!$C$8:$E$207,3,FALSE),"")</f>
        <v/>
      </c>
      <c r="AC36" s="50" t="str">
        <f>IF(AB36="","",IF(COUNTIFS($AB$7:$AB$3006,AB36,$AQ$7:$AQ$3006,'RC'!$E$6)=0,"",COUNTIFS($M$7:$M$3006,"Concluída no prazo",$AB$7:$AB$3006,AB36,$AQ$7:$AQ$3006,'RC'!$E$6)/COUNTIFS($AB$7:$AB$3006,AB36,$AQ$7:$AQ$3006,'RC'!$E$6)))</f>
        <v/>
      </c>
      <c r="AD36" s="48">
        <f>SUMIF($AQ$7:$AQ$3006,'RC'!$E$6,$J$7:$J$3006)+SUMIF($AQ$7:$AQ$3006,'RC'!$E$6,$L$7:$L$3006)</f>
        <v>21</v>
      </c>
      <c r="AE36" s="48"/>
      <c r="AF36" s="48">
        <v>4.97099999999999E-2</v>
      </c>
      <c r="AG36" s="48">
        <f>IF(OR(AQ36="",AQ36&lt;&gt;'RC'!$E$6,AB36&lt;&gt;'RC'!$D$21),0,1)</f>
        <v>0</v>
      </c>
      <c r="AH36" s="48">
        <f t="shared" si="19"/>
        <v>4.97099999999999E-2</v>
      </c>
      <c r="AI36" s="48" t="str">
        <f t="shared" si="1"/>
        <v/>
      </c>
      <c r="AJ36" s="48" t="str">
        <f t="shared" si="2"/>
        <v/>
      </c>
      <c r="AK36" s="52" t="str">
        <f t="shared" si="3"/>
        <v/>
      </c>
      <c r="AL36" s="52" t="str">
        <f t="shared" si="4"/>
        <v/>
      </c>
      <c r="AM36" s="48" t="str">
        <f t="shared" si="5"/>
        <v/>
      </c>
      <c r="AN36" s="48" t="str">
        <f t="shared" si="6"/>
        <v/>
      </c>
      <c r="AO36" s="48"/>
      <c r="AP36" s="48" t="str">
        <f t="shared" si="7"/>
        <v/>
      </c>
      <c r="AQ36" s="48" t="str">
        <f t="shared" si="8"/>
        <v/>
      </c>
      <c r="AR36" s="48">
        <v>4.9709999999999997E-2</v>
      </c>
      <c r="AS36" s="48">
        <f>IF(AF!$D$27="Todos",1,IF(M36=AF!$D$27,1,0))</f>
        <v>1</v>
      </c>
      <c r="AT36" s="53">
        <f>IF(AND(E36=AF!$D$6,OR(LT!M36=AF!$D$27,AF!$D$27="Todos"),OR(AP36=AF!$E$8,AQ36=AF!$E$8)),AR36+AS36,0)</f>
        <v>0</v>
      </c>
      <c r="AU36" s="48" t="str">
        <f t="shared" si="9"/>
        <v/>
      </c>
      <c r="AV36" s="52" t="str">
        <f t="shared" si="10"/>
        <v/>
      </c>
      <c r="AW36" s="52" t="str">
        <f t="shared" si="11"/>
        <v/>
      </c>
      <c r="AX36" s="48" t="str">
        <f t="shared" si="12"/>
        <v/>
      </c>
      <c r="AY36" s="48" t="str">
        <f t="shared" si="13"/>
        <v/>
      </c>
      <c r="BA36" s="18">
        <f>IF($E36=AF!$D$6,IF($M36="Concluída no prazo",2,IF($M36="Concluída com atraso",1,0)),0)</f>
        <v>0</v>
      </c>
      <c r="BB36" s="18">
        <f>IF($E36=AF!$D$6,IF($M36="Atrasada",2,IF($M36="Concluída com atraso",1,0)),0)</f>
        <v>0</v>
      </c>
      <c r="BC36" s="18">
        <v>2.9999999999999997E-4</v>
      </c>
      <c r="BD36" s="18">
        <f t="shared" si="20"/>
        <v>2.9999999999999997E-4</v>
      </c>
      <c r="BE36" s="18">
        <f t="shared" si="20"/>
        <v>2.9999999999999997E-4</v>
      </c>
      <c r="BF36" s="18" t="str">
        <f t="shared" si="14"/>
        <v/>
      </c>
      <c r="BN36" s="18" t="str">
        <f t="shared" si="15"/>
        <v>s</v>
      </c>
    </row>
    <row r="37" spans="3:66" ht="50.1" customHeight="1" thickTop="1" thickBot="1" x14ac:dyDescent="0.3">
      <c r="C37" s="46"/>
      <c r="D37" s="46"/>
      <c r="E37" s="46"/>
      <c r="F37" s="122"/>
      <c r="G37" s="122"/>
      <c r="H37" s="78" t="str">
        <f t="shared" si="16"/>
        <v/>
      </c>
      <c r="I37" s="78" t="str">
        <f t="shared" si="17"/>
        <v/>
      </c>
      <c r="J37" s="16"/>
      <c r="K37" s="46" t="str">
        <f t="shared" si="18"/>
        <v/>
      </c>
      <c r="L37" s="16"/>
      <c r="M37" s="16"/>
      <c r="N37" s="46"/>
      <c r="O37" s="47" t="str">
        <f t="shared" si="22"/>
        <v/>
      </c>
      <c r="P37" s="47"/>
      <c r="Q37" s="48" t="str">
        <f>IFERROR(VLOOKUP(E37,Funcionários!$C$8:$E$207,3,FALSE),"")</f>
        <v/>
      </c>
      <c r="R37" s="47"/>
      <c r="S37" s="49" t="str">
        <f t="shared" si="23"/>
        <v/>
      </c>
      <c r="T37" s="49">
        <v>3.1E-4</v>
      </c>
      <c r="U37" s="48" t="str">
        <f>IF(Funcionários!C38=0,"",Funcionários!C38)</f>
        <v/>
      </c>
      <c r="V37" s="50">
        <f>IF(U37="",0,IF(COUNTIFS($E$7:$E$3006,U37,$I$7:$I$3006,'RC'!$E$6)=0,0,COUNTIFS($M$7:$M$3006,"Concluída no prazo",$E$7:$E$3006,U37,$I$7:$I$3006,'RC'!$E$6)/COUNTIFS($E$7:$E$3006,U37,$I$7:$I$3006,'RC'!$E$6)))</f>
        <v>0</v>
      </c>
      <c r="W37" s="49">
        <f>SUMIFS($J$7:$J$3006,$E$7:$E$3006,U37,$I$7:$I$3006,'RC'!$E$6)+SUMIFS($L$7:$L$3006,$E$7:$E$3006,U37,$I$7:$I$3006,'RC'!$E$6)</f>
        <v>0</v>
      </c>
      <c r="X37" s="48">
        <f>COUNTIFS($E$7:$E$3006,U37,$I$7:$I$3006,'RC'!$E$6)</f>
        <v>0</v>
      </c>
      <c r="Y37" s="48"/>
      <c r="Z37" s="51" t="str">
        <f>IF(AQ37='RC'!$E$6,AC37*1000+AD37,"")</f>
        <v/>
      </c>
      <c r="AA37" s="51" t="str">
        <f>IF(AB37="","",IF(AQ37='RC'!$E$6,AC37*1000-AD37,""))</f>
        <v/>
      </c>
      <c r="AB37" s="48" t="str">
        <f>IFERROR(VLOOKUP(E37,Funcionários!$C$8:$E$207,3,FALSE),"")</f>
        <v/>
      </c>
      <c r="AC37" s="50" t="str">
        <f>IF(AB37="","",IF(COUNTIFS($AB$7:$AB$3006,AB37,$AQ$7:$AQ$3006,'RC'!$E$6)=0,"",COUNTIFS($M$7:$M$3006,"Concluída no prazo",$AB$7:$AB$3006,AB37,$AQ$7:$AQ$3006,'RC'!$E$6)/COUNTIFS($AB$7:$AB$3006,AB37,$AQ$7:$AQ$3006,'RC'!$E$6)))</f>
        <v/>
      </c>
      <c r="AD37" s="48">
        <f>SUMIF($AQ$7:$AQ$3006,'RC'!$E$6,$J$7:$J$3006)+SUMIF($AQ$7:$AQ$3006,'RC'!$E$6,$L$7:$L$3006)</f>
        <v>21</v>
      </c>
      <c r="AE37" s="48"/>
      <c r="AF37" s="48">
        <v>4.9699999999999897E-2</v>
      </c>
      <c r="AG37" s="48">
        <f>IF(OR(AQ37="",AQ37&lt;&gt;'RC'!$E$6,AB37&lt;&gt;'RC'!$D$21),0,1)</f>
        <v>0</v>
      </c>
      <c r="AH37" s="48">
        <f t="shared" si="19"/>
        <v>4.9699999999999897E-2</v>
      </c>
      <c r="AI37" s="48" t="str">
        <f t="shared" si="1"/>
        <v/>
      </c>
      <c r="AJ37" s="48" t="str">
        <f t="shared" si="2"/>
        <v/>
      </c>
      <c r="AK37" s="52" t="str">
        <f t="shared" si="3"/>
        <v/>
      </c>
      <c r="AL37" s="52" t="str">
        <f t="shared" si="4"/>
        <v/>
      </c>
      <c r="AM37" s="48" t="str">
        <f t="shared" si="5"/>
        <v/>
      </c>
      <c r="AN37" s="48" t="str">
        <f t="shared" si="6"/>
        <v/>
      </c>
      <c r="AO37" s="48"/>
      <c r="AP37" s="48" t="str">
        <f t="shared" si="7"/>
        <v/>
      </c>
      <c r="AQ37" s="48" t="str">
        <f t="shared" si="8"/>
        <v/>
      </c>
      <c r="AR37" s="48">
        <v>4.9700000000000001E-2</v>
      </c>
      <c r="AS37" s="48">
        <f>IF(AF!$D$27="Todos",1,IF(M37=AF!$D$27,1,0))</f>
        <v>1</v>
      </c>
      <c r="AT37" s="53">
        <f>IF(AND(E37=AF!$D$6,OR(LT!M37=AF!$D$27,AF!$D$27="Todos"),OR(AP37=AF!$E$8,AQ37=AF!$E$8)),AR37+AS37,0)</f>
        <v>0</v>
      </c>
      <c r="AU37" s="48" t="str">
        <f t="shared" si="9"/>
        <v/>
      </c>
      <c r="AV37" s="52" t="str">
        <f t="shared" si="10"/>
        <v/>
      </c>
      <c r="AW37" s="52" t="str">
        <f t="shared" si="11"/>
        <v/>
      </c>
      <c r="AX37" s="48" t="str">
        <f t="shared" si="12"/>
        <v/>
      </c>
      <c r="AY37" s="48" t="str">
        <f t="shared" si="13"/>
        <v/>
      </c>
      <c r="BA37" s="18">
        <f>IF($E37=AF!$D$6,IF($M37="Concluída no prazo",2,IF($M37="Concluída com atraso",1,0)),0)</f>
        <v>0</v>
      </c>
      <c r="BB37" s="18">
        <f>IF($E37=AF!$D$6,IF($M37="Atrasada",2,IF($M37="Concluída com atraso",1,0)),0)</f>
        <v>0</v>
      </c>
      <c r="BC37" s="18">
        <v>3.1E-4</v>
      </c>
      <c r="BD37" s="18">
        <f t="shared" si="20"/>
        <v>3.1E-4</v>
      </c>
      <c r="BE37" s="18">
        <f t="shared" si="20"/>
        <v>3.1E-4</v>
      </c>
      <c r="BF37" s="18" t="str">
        <f t="shared" si="14"/>
        <v/>
      </c>
      <c r="BN37" s="18" t="str">
        <f t="shared" si="15"/>
        <v>s</v>
      </c>
    </row>
    <row r="38" spans="3:66" ht="50.1" customHeight="1" thickTop="1" thickBot="1" x14ac:dyDescent="0.3">
      <c r="C38" s="46"/>
      <c r="D38" s="46"/>
      <c r="E38" s="46"/>
      <c r="F38" s="122"/>
      <c r="G38" s="122"/>
      <c r="H38" s="78" t="str">
        <f t="shared" si="16"/>
        <v/>
      </c>
      <c r="I38" s="78" t="str">
        <f t="shared" si="17"/>
        <v/>
      </c>
      <c r="J38" s="16"/>
      <c r="K38" s="46" t="str">
        <f t="shared" si="18"/>
        <v/>
      </c>
      <c r="L38" s="16"/>
      <c r="M38" s="16"/>
      <c r="N38" s="46"/>
      <c r="O38" s="47" t="str">
        <f t="shared" si="22"/>
        <v/>
      </c>
      <c r="P38" s="47"/>
      <c r="Q38" s="48" t="str">
        <f>IFERROR(VLOOKUP(E38,Funcionários!$C$8:$E$207,3,FALSE),"")</f>
        <v/>
      </c>
      <c r="R38" s="47"/>
      <c r="S38" s="49" t="str">
        <f t="shared" si="23"/>
        <v/>
      </c>
      <c r="T38" s="49">
        <v>3.2000000000000003E-4</v>
      </c>
      <c r="U38" s="48" t="str">
        <f>IF(Funcionários!C39=0,"",Funcionários!C39)</f>
        <v/>
      </c>
      <c r="V38" s="50">
        <f>IF(U38="",0,IF(COUNTIFS($E$7:$E$3006,U38,$I$7:$I$3006,'RC'!$E$6)=0,0,COUNTIFS($M$7:$M$3006,"Concluída no prazo",$E$7:$E$3006,U38,$I$7:$I$3006,'RC'!$E$6)/COUNTIFS($E$7:$E$3006,U38,$I$7:$I$3006,'RC'!$E$6)))</f>
        <v>0</v>
      </c>
      <c r="W38" s="49">
        <f>SUMIFS($J$7:$J$3006,$E$7:$E$3006,U38,$I$7:$I$3006,'RC'!$E$6)+SUMIFS($L$7:$L$3006,$E$7:$E$3006,U38,$I$7:$I$3006,'RC'!$E$6)</f>
        <v>0</v>
      </c>
      <c r="X38" s="48">
        <f>COUNTIFS($E$7:$E$3006,U38,$I$7:$I$3006,'RC'!$E$6)</f>
        <v>0</v>
      </c>
      <c r="Y38" s="48"/>
      <c r="Z38" s="51" t="str">
        <f>IF(AQ38='RC'!$E$6,AC38*1000+AD38,"")</f>
        <v/>
      </c>
      <c r="AA38" s="51" t="str">
        <f>IF(AB38="","",IF(AQ38='RC'!$E$6,AC38*1000-AD38,""))</f>
        <v/>
      </c>
      <c r="AB38" s="48" t="str">
        <f>IFERROR(VLOOKUP(E38,Funcionários!$C$8:$E$207,3,FALSE),"")</f>
        <v/>
      </c>
      <c r="AC38" s="50" t="str">
        <f>IF(AB38="","",IF(COUNTIFS($AB$7:$AB$3006,AB38,$AQ$7:$AQ$3006,'RC'!$E$6)=0,"",COUNTIFS($M$7:$M$3006,"Concluída no prazo",$AB$7:$AB$3006,AB38,$AQ$7:$AQ$3006,'RC'!$E$6)/COUNTIFS($AB$7:$AB$3006,AB38,$AQ$7:$AQ$3006,'RC'!$E$6)))</f>
        <v/>
      </c>
      <c r="AD38" s="48">
        <f>SUMIF($AQ$7:$AQ$3006,'RC'!$E$6,$J$7:$J$3006)+SUMIF($AQ$7:$AQ$3006,'RC'!$E$6,$L$7:$L$3006)</f>
        <v>21</v>
      </c>
      <c r="AE38" s="48"/>
      <c r="AF38" s="48">
        <v>4.9689999999999901E-2</v>
      </c>
      <c r="AG38" s="48">
        <f>IF(OR(AQ38="",AQ38&lt;&gt;'RC'!$E$6,AB38&lt;&gt;'RC'!$D$21),0,1)</f>
        <v>0</v>
      </c>
      <c r="AH38" s="48">
        <f t="shared" si="19"/>
        <v>4.9689999999999901E-2</v>
      </c>
      <c r="AI38" s="48" t="str">
        <f t="shared" si="1"/>
        <v/>
      </c>
      <c r="AJ38" s="48" t="str">
        <f t="shared" si="2"/>
        <v/>
      </c>
      <c r="AK38" s="52" t="str">
        <f t="shared" si="3"/>
        <v/>
      </c>
      <c r="AL38" s="52" t="str">
        <f t="shared" si="4"/>
        <v/>
      </c>
      <c r="AM38" s="48" t="str">
        <f t="shared" si="5"/>
        <v/>
      </c>
      <c r="AN38" s="48" t="str">
        <f t="shared" si="6"/>
        <v/>
      </c>
      <c r="AO38" s="48"/>
      <c r="AP38" s="48" t="str">
        <f t="shared" si="7"/>
        <v/>
      </c>
      <c r="AQ38" s="48" t="str">
        <f t="shared" si="8"/>
        <v/>
      </c>
      <c r="AR38" s="48">
        <v>4.9689999999999998E-2</v>
      </c>
      <c r="AS38" s="48">
        <f>IF(AF!$D$27="Todos",1,IF(M38=AF!$D$27,1,0))</f>
        <v>1</v>
      </c>
      <c r="AT38" s="53">
        <f>IF(AND(E38=AF!$D$6,OR(LT!M38=AF!$D$27,AF!$D$27="Todos"),OR(AP38=AF!$E$8,AQ38=AF!$E$8)),AR38+AS38,0)</f>
        <v>0</v>
      </c>
      <c r="AU38" s="48" t="str">
        <f t="shared" si="9"/>
        <v/>
      </c>
      <c r="AV38" s="52" t="str">
        <f t="shared" si="10"/>
        <v/>
      </c>
      <c r="AW38" s="52" t="str">
        <f t="shared" si="11"/>
        <v/>
      </c>
      <c r="AX38" s="48" t="str">
        <f t="shared" si="12"/>
        <v/>
      </c>
      <c r="AY38" s="48" t="str">
        <f t="shared" si="13"/>
        <v/>
      </c>
      <c r="BA38" s="18">
        <f>IF($E38=AF!$D$6,IF($M38="Concluída no prazo",2,IF($M38="Concluída com atraso",1,0)),0)</f>
        <v>0</v>
      </c>
      <c r="BB38" s="18">
        <f>IF($E38=AF!$D$6,IF($M38="Atrasada",2,IF($M38="Concluída com atraso",1,0)),0)</f>
        <v>0</v>
      </c>
      <c r="BC38" s="18">
        <v>3.2000000000000003E-4</v>
      </c>
      <c r="BD38" s="18">
        <f t="shared" si="20"/>
        <v>3.2000000000000003E-4</v>
      </c>
      <c r="BE38" s="18">
        <f t="shared" si="20"/>
        <v>3.2000000000000003E-4</v>
      </c>
      <c r="BF38" s="18" t="str">
        <f t="shared" si="14"/>
        <v/>
      </c>
      <c r="BN38" s="18" t="str">
        <f t="shared" si="15"/>
        <v>s</v>
      </c>
    </row>
    <row r="39" spans="3:66" ht="50.1" customHeight="1" thickTop="1" thickBot="1" x14ac:dyDescent="0.3">
      <c r="C39" s="46"/>
      <c r="D39" s="46"/>
      <c r="E39" s="46"/>
      <c r="F39" s="122"/>
      <c r="G39" s="122"/>
      <c r="H39" s="78" t="str">
        <f t="shared" si="16"/>
        <v/>
      </c>
      <c r="I39" s="78" t="str">
        <f t="shared" si="17"/>
        <v/>
      </c>
      <c r="J39" s="16"/>
      <c r="K39" s="46" t="str">
        <f t="shared" si="18"/>
        <v/>
      </c>
      <c r="L39" s="16"/>
      <c r="M39" s="16"/>
      <c r="N39" s="46"/>
      <c r="O39" s="47" t="str">
        <f t="shared" si="22"/>
        <v/>
      </c>
      <c r="P39" s="47"/>
      <c r="Q39" s="48" t="str">
        <f>IFERROR(VLOOKUP(E39,Funcionários!$C$8:$E$207,3,FALSE),"")</f>
        <v/>
      </c>
      <c r="R39" s="47"/>
      <c r="S39" s="49" t="str">
        <f t="shared" si="23"/>
        <v/>
      </c>
      <c r="T39" s="49">
        <v>3.3E-4</v>
      </c>
      <c r="U39" s="48" t="str">
        <f>IF(Funcionários!C40=0,"",Funcionários!C40)</f>
        <v/>
      </c>
      <c r="V39" s="50">
        <f>IF(U39="",0,IF(COUNTIFS($E$7:$E$3006,U39,$I$7:$I$3006,'RC'!$E$6)=0,0,COUNTIFS($M$7:$M$3006,"Concluída no prazo",$E$7:$E$3006,U39,$I$7:$I$3006,'RC'!$E$6)/COUNTIFS($E$7:$E$3006,U39,$I$7:$I$3006,'RC'!$E$6)))</f>
        <v>0</v>
      </c>
      <c r="W39" s="49">
        <f>SUMIFS($J$7:$J$3006,$E$7:$E$3006,U39,$I$7:$I$3006,'RC'!$E$6)+SUMIFS($L$7:$L$3006,$E$7:$E$3006,U39,$I$7:$I$3006,'RC'!$E$6)</f>
        <v>0</v>
      </c>
      <c r="X39" s="48">
        <f>COUNTIFS($E$7:$E$3006,U39,$I$7:$I$3006,'RC'!$E$6)</f>
        <v>0</v>
      </c>
      <c r="Y39" s="48"/>
      <c r="Z39" s="51" t="str">
        <f>IF(AQ39='RC'!$E$6,AC39*1000+AD39,"")</f>
        <v/>
      </c>
      <c r="AA39" s="51" t="str">
        <f>IF(AB39="","",IF(AQ39='RC'!$E$6,AC39*1000-AD39,""))</f>
        <v/>
      </c>
      <c r="AB39" s="48" t="str">
        <f>IFERROR(VLOOKUP(E39,Funcionários!$C$8:$E$207,3,FALSE),"")</f>
        <v/>
      </c>
      <c r="AC39" s="50" t="str">
        <f>IF(AB39="","",IF(COUNTIFS($AB$7:$AB$3006,AB39,$AQ$7:$AQ$3006,'RC'!$E$6)=0,"",COUNTIFS($M$7:$M$3006,"Concluída no prazo",$AB$7:$AB$3006,AB39,$AQ$7:$AQ$3006,'RC'!$E$6)/COUNTIFS($AB$7:$AB$3006,AB39,$AQ$7:$AQ$3006,'RC'!$E$6)))</f>
        <v/>
      </c>
      <c r="AD39" s="48">
        <f>SUMIF($AQ$7:$AQ$3006,'RC'!$E$6,$J$7:$J$3006)+SUMIF($AQ$7:$AQ$3006,'RC'!$E$6,$L$7:$L$3006)</f>
        <v>21</v>
      </c>
      <c r="AE39" s="48"/>
      <c r="AF39" s="48">
        <v>4.9679999999999898E-2</v>
      </c>
      <c r="AG39" s="48">
        <f>IF(OR(AQ39="",AQ39&lt;&gt;'RC'!$E$6,AB39&lt;&gt;'RC'!$D$21),0,1)</f>
        <v>0</v>
      </c>
      <c r="AH39" s="48">
        <f t="shared" si="19"/>
        <v>4.9679999999999898E-2</v>
      </c>
      <c r="AI39" s="48" t="str">
        <f t="shared" si="1"/>
        <v/>
      </c>
      <c r="AJ39" s="48" t="str">
        <f t="shared" si="2"/>
        <v/>
      </c>
      <c r="AK39" s="52" t="str">
        <f t="shared" si="3"/>
        <v/>
      </c>
      <c r="AL39" s="52" t="str">
        <f t="shared" si="4"/>
        <v/>
      </c>
      <c r="AM39" s="48" t="str">
        <f t="shared" si="5"/>
        <v/>
      </c>
      <c r="AN39" s="48" t="str">
        <f t="shared" si="6"/>
        <v/>
      </c>
      <c r="AO39" s="48"/>
      <c r="AP39" s="48" t="str">
        <f t="shared" si="7"/>
        <v/>
      </c>
      <c r="AQ39" s="48" t="str">
        <f t="shared" si="8"/>
        <v/>
      </c>
      <c r="AR39" s="48">
        <v>4.9680000000000002E-2</v>
      </c>
      <c r="AS39" s="48">
        <f>IF(AF!$D$27="Todos",1,IF(M39=AF!$D$27,1,0))</f>
        <v>1</v>
      </c>
      <c r="AT39" s="53">
        <f>IF(AND(E39=AF!$D$6,OR(LT!M39=AF!$D$27,AF!$D$27="Todos"),OR(AP39=AF!$E$8,AQ39=AF!$E$8)),AR39+AS39,0)</f>
        <v>0</v>
      </c>
      <c r="AU39" s="48" t="str">
        <f t="shared" si="9"/>
        <v/>
      </c>
      <c r="AV39" s="52" t="str">
        <f t="shared" si="10"/>
        <v/>
      </c>
      <c r="AW39" s="52" t="str">
        <f t="shared" si="11"/>
        <v/>
      </c>
      <c r="AX39" s="48" t="str">
        <f t="shared" si="12"/>
        <v/>
      </c>
      <c r="AY39" s="48" t="str">
        <f t="shared" si="13"/>
        <v/>
      </c>
      <c r="BA39" s="18">
        <f>IF($E39=AF!$D$6,IF($M39="Concluída no prazo",2,IF($M39="Concluída com atraso",1,0)),0)</f>
        <v>0</v>
      </c>
      <c r="BB39" s="18">
        <f>IF($E39=AF!$D$6,IF($M39="Atrasada",2,IF($M39="Concluída com atraso",1,0)),0)</f>
        <v>0</v>
      </c>
      <c r="BC39" s="18">
        <v>3.3E-4</v>
      </c>
      <c r="BD39" s="18">
        <f t="shared" si="20"/>
        <v>3.3E-4</v>
      </c>
      <c r="BE39" s="18">
        <f t="shared" si="20"/>
        <v>3.3E-4</v>
      </c>
      <c r="BF39" s="18" t="str">
        <f t="shared" si="14"/>
        <v/>
      </c>
      <c r="BN39" s="18" t="str">
        <f t="shared" si="15"/>
        <v>s</v>
      </c>
    </row>
    <row r="40" spans="3:66" ht="50.1" customHeight="1" thickTop="1" thickBot="1" x14ac:dyDescent="0.3">
      <c r="C40" s="46"/>
      <c r="D40" s="46"/>
      <c r="E40" s="46"/>
      <c r="F40" s="122"/>
      <c r="G40" s="122"/>
      <c r="H40" s="78" t="str">
        <f t="shared" si="16"/>
        <v/>
      </c>
      <c r="I40" s="78" t="str">
        <f t="shared" si="17"/>
        <v/>
      </c>
      <c r="J40" s="16"/>
      <c r="K40" s="46" t="str">
        <f t="shared" si="18"/>
        <v/>
      </c>
      <c r="L40" s="16"/>
      <c r="M40" s="16"/>
      <c r="N40" s="46"/>
      <c r="O40" s="47" t="str">
        <f t="shared" si="22"/>
        <v/>
      </c>
      <c r="P40" s="47"/>
      <c r="Q40" s="48" t="str">
        <f>IFERROR(VLOOKUP(E40,Funcionários!$C$8:$E$207,3,FALSE),"")</f>
        <v/>
      </c>
      <c r="R40" s="47"/>
      <c r="S40" s="49" t="str">
        <f t="shared" si="23"/>
        <v/>
      </c>
      <c r="T40" s="49">
        <v>3.4000000000000002E-4</v>
      </c>
      <c r="U40" s="48" t="str">
        <f>IF(Funcionários!C41=0,"",Funcionários!C41)</f>
        <v/>
      </c>
      <c r="V40" s="50">
        <f>IF(U40="",0,IF(COUNTIFS($E$7:$E$3006,U40,$I$7:$I$3006,'RC'!$E$6)=0,0,COUNTIFS($M$7:$M$3006,"Concluída no prazo",$E$7:$E$3006,U40,$I$7:$I$3006,'RC'!$E$6)/COUNTIFS($E$7:$E$3006,U40,$I$7:$I$3006,'RC'!$E$6)))</f>
        <v>0</v>
      </c>
      <c r="W40" s="49">
        <f>SUMIFS($J$7:$J$3006,$E$7:$E$3006,U40,$I$7:$I$3006,'RC'!$E$6)+SUMIFS($L$7:$L$3006,$E$7:$E$3006,U40,$I$7:$I$3006,'RC'!$E$6)</f>
        <v>0</v>
      </c>
      <c r="X40" s="48">
        <f>COUNTIFS($E$7:$E$3006,U40,$I$7:$I$3006,'RC'!$E$6)</f>
        <v>0</v>
      </c>
      <c r="Y40" s="48"/>
      <c r="Z40" s="51" t="str">
        <f>IF(AQ40='RC'!$E$6,AC40*1000+AD40,"")</f>
        <v/>
      </c>
      <c r="AA40" s="51" t="str">
        <f>IF(AB40="","",IF(AQ40='RC'!$E$6,AC40*1000-AD40,""))</f>
        <v/>
      </c>
      <c r="AB40" s="48" t="str">
        <f>IFERROR(VLOOKUP(E40,Funcionários!$C$8:$E$207,3,FALSE),"")</f>
        <v/>
      </c>
      <c r="AC40" s="50" t="str">
        <f>IF(AB40="","",IF(COUNTIFS($AB$7:$AB$3006,AB40,$AQ$7:$AQ$3006,'RC'!$E$6)=0,"",COUNTIFS($M$7:$M$3006,"Concluída no prazo",$AB$7:$AB$3006,AB40,$AQ$7:$AQ$3006,'RC'!$E$6)/COUNTIFS($AB$7:$AB$3006,AB40,$AQ$7:$AQ$3006,'RC'!$E$6)))</f>
        <v/>
      </c>
      <c r="AD40" s="48">
        <f>SUMIF($AQ$7:$AQ$3006,'RC'!$E$6,$J$7:$J$3006)+SUMIF($AQ$7:$AQ$3006,'RC'!$E$6,$L$7:$L$3006)</f>
        <v>21</v>
      </c>
      <c r="AE40" s="48"/>
      <c r="AF40" s="48">
        <v>4.9669999999999902E-2</v>
      </c>
      <c r="AG40" s="48">
        <f>IF(OR(AQ40="",AQ40&lt;&gt;'RC'!$E$6,AB40&lt;&gt;'RC'!$D$21),0,1)</f>
        <v>0</v>
      </c>
      <c r="AH40" s="48">
        <f t="shared" si="19"/>
        <v>4.9669999999999902E-2</v>
      </c>
      <c r="AI40" s="48" t="str">
        <f t="shared" si="1"/>
        <v/>
      </c>
      <c r="AJ40" s="48" t="str">
        <f t="shared" si="2"/>
        <v/>
      </c>
      <c r="AK40" s="52" t="str">
        <f t="shared" si="3"/>
        <v/>
      </c>
      <c r="AL40" s="52" t="str">
        <f t="shared" si="4"/>
        <v/>
      </c>
      <c r="AM40" s="48" t="str">
        <f t="shared" si="5"/>
        <v/>
      </c>
      <c r="AN40" s="48" t="str">
        <f t="shared" si="6"/>
        <v/>
      </c>
      <c r="AO40" s="48"/>
      <c r="AP40" s="48" t="str">
        <f t="shared" si="7"/>
        <v/>
      </c>
      <c r="AQ40" s="48" t="str">
        <f t="shared" si="8"/>
        <v/>
      </c>
      <c r="AR40" s="48">
        <v>4.9669999999999999E-2</v>
      </c>
      <c r="AS40" s="48">
        <f>IF(AF!$D$27="Todos",1,IF(M40=AF!$D$27,1,0))</f>
        <v>1</v>
      </c>
      <c r="AT40" s="53">
        <f>IF(AND(E40=AF!$D$6,OR(LT!M40=AF!$D$27,AF!$D$27="Todos"),OR(AP40=AF!$E$8,AQ40=AF!$E$8)),AR40+AS40,0)</f>
        <v>0</v>
      </c>
      <c r="AU40" s="48" t="str">
        <f t="shared" si="9"/>
        <v/>
      </c>
      <c r="AV40" s="52" t="str">
        <f t="shared" si="10"/>
        <v/>
      </c>
      <c r="AW40" s="52" t="str">
        <f t="shared" si="11"/>
        <v/>
      </c>
      <c r="AX40" s="48" t="str">
        <f t="shared" si="12"/>
        <v/>
      </c>
      <c r="AY40" s="48" t="str">
        <f t="shared" si="13"/>
        <v/>
      </c>
      <c r="BA40" s="18">
        <f>IF($E40=AF!$D$6,IF($M40="Concluída no prazo",2,IF($M40="Concluída com atraso",1,0)),0)</f>
        <v>0</v>
      </c>
      <c r="BB40" s="18">
        <f>IF($E40=AF!$D$6,IF($M40="Atrasada",2,IF($M40="Concluída com atraso",1,0)),0)</f>
        <v>0</v>
      </c>
      <c r="BC40" s="18">
        <v>3.4000000000000002E-4</v>
      </c>
      <c r="BD40" s="18">
        <f t="shared" si="20"/>
        <v>3.4000000000000002E-4</v>
      </c>
      <c r="BE40" s="18">
        <f t="shared" si="20"/>
        <v>3.4000000000000002E-4</v>
      </c>
      <c r="BF40" s="18" t="str">
        <f t="shared" si="14"/>
        <v/>
      </c>
      <c r="BN40" s="18" t="str">
        <f t="shared" si="15"/>
        <v>s</v>
      </c>
    </row>
    <row r="41" spans="3:66" ht="50.1" customHeight="1" thickTop="1" thickBot="1" x14ac:dyDescent="0.3">
      <c r="C41" s="46"/>
      <c r="D41" s="46"/>
      <c r="E41" s="46"/>
      <c r="F41" s="122"/>
      <c r="G41" s="122"/>
      <c r="H41" s="78" t="str">
        <f t="shared" si="16"/>
        <v/>
      </c>
      <c r="I41" s="78" t="str">
        <f t="shared" si="17"/>
        <v/>
      </c>
      <c r="J41" s="16"/>
      <c r="K41" s="46" t="str">
        <f t="shared" si="18"/>
        <v/>
      </c>
      <c r="L41" s="16"/>
      <c r="M41" s="16"/>
      <c r="N41" s="46"/>
      <c r="O41" s="47" t="str">
        <f t="shared" si="22"/>
        <v/>
      </c>
      <c r="P41" s="47"/>
      <c r="Q41" s="48" t="str">
        <f>IFERROR(VLOOKUP(E41,Funcionários!$C$8:$E$207,3,FALSE),"")</f>
        <v/>
      </c>
      <c r="R41" s="47"/>
      <c r="S41" s="49" t="str">
        <f t="shared" si="23"/>
        <v/>
      </c>
      <c r="T41" s="49">
        <v>3.5E-4</v>
      </c>
      <c r="U41" s="48" t="str">
        <f>IF(Funcionários!C42=0,"",Funcionários!C42)</f>
        <v/>
      </c>
      <c r="V41" s="50">
        <f>IF(U41="",0,IF(COUNTIFS($E$7:$E$3006,U41,$I$7:$I$3006,'RC'!$E$6)=0,0,COUNTIFS($M$7:$M$3006,"Concluída no prazo",$E$7:$E$3006,U41,$I$7:$I$3006,'RC'!$E$6)/COUNTIFS($E$7:$E$3006,U41,$I$7:$I$3006,'RC'!$E$6)))</f>
        <v>0</v>
      </c>
      <c r="W41" s="49">
        <f>SUMIFS($J$7:$J$3006,$E$7:$E$3006,U41,$I$7:$I$3006,'RC'!$E$6)+SUMIFS($L$7:$L$3006,$E$7:$E$3006,U41,$I$7:$I$3006,'RC'!$E$6)</f>
        <v>0</v>
      </c>
      <c r="X41" s="48">
        <f>COUNTIFS($E$7:$E$3006,U41,$I$7:$I$3006,'RC'!$E$6)</f>
        <v>0</v>
      </c>
      <c r="Y41" s="48"/>
      <c r="Z41" s="51" t="str">
        <f>IF(AQ41='RC'!$E$6,AC41*1000+AD41,"")</f>
        <v/>
      </c>
      <c r="AA41" s="51" t="str">
        <f>IF(AB41="","",IF(AQ41='RC'!$E$6,AC41*1000-AD41,""))</f>
        <v/>
      </c>
      <c r="AB41" s="48" t="str">
        <f>IFERROR(VLOOKUP(E41,Funcionários!$C$8:$E$207,3,FALSE),"")</f>
        <v/>
      </c>
      <c r="AC41" s="50" t="str">
        <f>IF(AB41="","",IF(COUNTIFS($AB$7:$AB$3006,AB41,$AQ$7:$AQ$3006,'RC'!$E$6)=0,"",COUNTIFS($M$7:$M$3006,"Concluída no prazo",$AB$7:$AB$3006,AB41,$AQ$7:$AQ$3006,'RC'!$E$6)/COUNTIFS($AB$7:$AB$3006,AB41,$AQ$7:$AQ$3006,'RC'!$E$6)))</f>
        <v/>
      </c>
      <c r="AD41" s="48">
        <f>SUMIF($AQ$7:$AQ$3006,'RC'!$E$6,$J$7:$J$3006)+SUMIF($AQ$7:$AQ$3006,'RC'!$E$6,$L$7:$L$3006)</f>
        <v>21</v>
      </c>
      <c r="AE41" s="48"/>
      <c r="AF41" s="48">
        <v>4.9659999999999899E-2</v>
      </c>
      <c r="AG41" s="48">
        <f>IF(OR(AQ41="",AQ41&lt;&gt;'RC'!$E$6,AB41&lt;&gt;'RC'!$D$21),0,1)</f>
        <v>0</v>
      </c>
      <c r="AH41" s="48">
        <f t="shared" si="19"/>
        <v>4.9659999999999899E-2</v>
      </c>
      <c r="AI41" s="48" t="str">
        <f t="shared" si="1"/>
        <v/>
      </c>
      <c r="AJ41" s="48" t="str">
        <f t="shared" si="2"/>
        <v/>
      </c>
      <c r="AK41" s="52" t="str">
        <f t="shared" si="3"/>
        <v/>
      </c>
      <c r="AL41" s="52" t="str">
        <f t="shared" si="4"/>
        <v/>
      </c>
      <c r="AM41" s="48" t="str">
        <f t="shared" si="5"/>
        <v/>
      </c>
      <c r="AN41" s="48" t="str">
        <f t="shared" si="6"/>
        <v/>
      </c>
      <c r="AO41" s="48"/>
      <c r="AP41" s="48" t="str">
        <f t="shared" si="7"/>
        <v/>
      </c>
      <c r="AQ41" s="48" t="str">
        <f t="shared" si="8"/>
        <v/>
      </c>
      <c r="AR41" s="48">
        <v>4.9660000000000003E-2</v>
      </c>
      <c r="AS41" s="48">
        <f>IF(AF!$D$27="Todos",1,IF(M41=AF!$D$27,1,0))</f>
        <v>1</v>
      </c>
      <c r="AT41" s="53">
        <f>IF(AND(E41=AF!$D$6,OR(LT!M41=AF!$D$27,AF!$D$27="Todos"),OR(AP41=AF!$E$8,AQ41=AF!$E$8)),AR41+AS41,0)</f>
        <v>0</v>
      </c>
      <c r="AU41" s="48" t="str">
        <f t="shared" si="9"/>
        <v/>
      </c>
      <c r="AV41" s="52" t="str">
        <f t="shared" si="10"/>
        <v/>
      </c>
      <c r="AW41" s="52" t="str">
        <f t="shared" si="11"/>
        <v/>
      </c>
      <c r="AX41" s="48" t="str">
        <f t="shared" si="12"/>
        <v/>
      </c>
      <c r="AY41" s="48" t="str">
        <f t="shared" si="13"/>
        <v/>
      </c>
      <c r="BA41" s="18">
        <f>IF($E41=AF!$D$6,IF($M41="Concluída no prazo",2,IF($M41="Concluída com atraso",1,0)),0)</f>
        <v>0</v>
      </c>
      <c r="BB41" s="18">
        <f>IF($E41=AF!$D$6,IF($M41="Atrasada",2,IF($M41="Concluída com atraso",1,0)),0)</f>
        <v>0</v>
      </c>
      <c r="BC41" s="18">
        <v>3.5E-4</v>
      </c>
      <c r="BD41" s="18">
        <f t="shared" si="20"/>
        <v>3.5E-4</v>
      </c>
      <c r="BE41" s="18">
        <f t="shared" si="20"/>
        <v>3.5E-4</v>
      </c>
      <c r="BF41" s="18" t="str">
        <f t="shared" si="14"/>
        <v/>
      </c>
      <c r="BN41" s="18" t="str">
        <f t="shared" si="15"/>
        <v>s</v>
      </c>
    </row>
    <row r="42" spans="3:66" ht="50.1" customHeight="1" thickTop="1" thickBot="1" x14ac:dyDescent="0.3">
      <c r="C42" s="46"/>
      <c r="D42" s="46"/>
      <c r="E42" s="46"/>
      <c r="F42" s="122"/>
      <c r="G42" s="122"/>
      <c r="H42" s="78" t="str">
        <f t="shared" si="16"/>
        <v/>
      </c>
      <c r="I42" s="78" t="str">
        <f t="shared" si="17"/>
        <v/>
      </c>
      <c r="J42" s="16"/>
      <c r="K42" s="46" t="str">
        <f t="shared" si="18"/>
        <v/>
      </c>
      <c r="L42" s="16"/>
      <c r="M42" s="16"/>
      <c r="N42" s="46"/>
      <c r="O42" s="47" t="str">
        <f t="shared" si="22"/>
        <v/>
      </c>
      <c r="P42" s="47"/>
      <c r="Q42" s="48" t="str">
        <f>IFERROR(VLOOKUP(E42,Funcionários!$C$8:$E$207,3,FALSE),"")</f>
        <v/>
      </c>
      <c r="R42" s="47"/>
      <c r="S42" s="49" t="str">
        <f t="shared" si="23"/>
        <v/>
      </c>
      <c r="T42" s="49">
        <v>3.6000000000000002E-4</v>
      </c>
      <c r="U42" s="48" t="str">
        <f>IF(Funcionários!C43=0,"",Funcionários!C43)</f>
        <v/>
      </c>
      <c r="V42" s="50">
        <f>IF(U42="",0,IF(COUNTIFS($E$7:$E$3006,U42,$I$7:$I$3006,'RC'!$E$6)=0,0,COUNTIFS($M$7:$M$3006,"Concluída no prazo",$E$7:$E$3006,U42,$I$7:$I$3006,'RC'!$E$6)/COUNTIFS($E$7:$E$3006,U42,$I$7:$I$3006,'RC'!$E$6)))</f>
        <v>0</v>
      </c>
      <c r="W42" s="49">
        <f>SUMIFS($J$7:$J$3006,$E$7:$E$3006,U42,$I$7:$I$3006,'RC'!$E$6)+SUMIFS($L$7:$L$3006,$E$7:$E$3006,U42,$I$7:$I$3006,'RC'!$E$6)</f>
        <v>0</v>
      </c>
      <c r="X42" s="48">
        <f>COUNTIFS($E$7:$E$3006,U42,$I$7:$I$3006,'RC'!$E$6)</f>
        <v>0</v>
      </c>
      <c r="Y42" s="48"/>
      <c r="Z42" s="51" t="str">
        <f>IF(AQ42='RC'!$E$6,AC42*1000+AD42,"")</f>
        <v/>
      </c>
      <c r="AA42" s="51" t="str">
        <f>IF(AB42="","",IF(AQ42='RC'!$E$6,AC42*1000-AD42,""))</f>
        <v/>
      </c>
      <c r="AB42" s="48" t="str">
        <f>IFERROR(VLOOKUP(E42,Funcionários!$C$8:$E$207,3,FALSE),"")</f>
        <v/>
      </c>
      <c r="AC42" s="50" t="str">
        <f>IF(AB42="","",IF(COUNTIFS($AB$7:$AB$3006,AB42,$AQ$7:$AQ$3006,'RC'!$E$6)=0,"",COUNTIFS($M$7:$M$3006,"Concluída no prazo",$AB$7:$AB$3006,AB42,$AQ$7:$AQ$3006,'RC'!$E$6)/COUNTIFS($AB$7:$AB$3006,AB42,$AQ$7:$AQ$3006,'RC'!$E$6)))</f>
        <v/>
      </c>
      <c r="AD42" s="48">
        <f>SUMIF($AQ$7:$AQ$3006,'RC'!$E$6,$J$7:$J$3006)+SUMIF($AQ$7:$AQ$3006,'RC'!$E$6,$L$7:$L$3006)</f>
        <v>21</v>
      </c>
      <c r="AE42" s="48"/>
      <c r="AF42" s="48">
        <v>4.9649999999999903E-2</v>
      </c>
      <c r="AG42" s="48">
        <f>IF(OR(AQ42="",AQ42&lt;&gt;'RC'!$E$6,AB42&lt;&gt;'RC'!$D$21),0,1)</f>
        <v>0</v>
      </c>
      <c r="AH42" s="48">
        <f t="shared" si="19"/>
        <v>4.9649999999999903E-2</v>
      </c>
      <c r="AI42" s="48" t="str">
        <f t="shared" si="1"/>
        <v/>
      </c>
      <c r="AJ42" s="48" t="str">
        <f t="shared" si="2"/>
        <v/>
      </c>
      <c r="AK42" s="52" t="str">
        <f t="shared" si="3"/>
        <v/>
      </c>
      <c r="AL42" s="52" t="str">
        <f t="shared" si="4"/>
        <v/>
      </c>
      <c r="AM42" s="48" t="str">
        <f t="shared" si="5"/>
        <v/>
      </c>
      <c r="AN42" s="48" t="str">
        <f t="shared" si="6"/>
        <v/>
      </c>
      <c r="AO42" s="48"/>
      <c r="AP42" s="48" t="str">
        <f t="shared" si="7"/>
        <v/>
      </c>
      <c r="AQ42" s="48" t="str">
        <f t="shared" si="8"/>
        <v/>
      </c>
      <c r="AR42" s="48">
        <v>4.965E-2</v>
      </c>
      <c r="AS42" s="48">
        <f>IF(AF!$D$27="Todos",1,IF(M42=AF!$D$27,1,0))</f>
        <v>1</v>
      </c>
      <c r="AT42" s="53">
        <f>IF(AND(E42=AF!$D$6,OR(LT!M42=AF!$D$27,AF!$D$27="Todos"),OR(AP42=AF!$E$8,AQ42=AF!$E$8)),AR42+AS42,0)</f>
        <v>0</v>
      </c>
      <c r="AU42" s="48" t="str">
        <f t="shared" si="9"/>
        <v/>
      </c>
      <c r="AV42" s="52" t="str">
        <f t="shared" si="10"/>
        <v/>
      </c>
      <c r="AW42" s="52" t="str">
        <f t="shared" si="11"/>
        <v/>
      </c>
      <c r="AX42" s="48" t="str">
        <f t="shared" si="12"/>
        <v/>
      </c>
      <c r="AY42" s="48" t="str">
        <f t="shared" si="13"/>
        <v/>
      </c>
      <c r="BA42" s="18">
        <f>IF($E42=AF!$D$6,IF($M42="Concluída no prazo",2,IF($M42="Concluída com atraso",1,0)),0)</f>
        <v>0</v>
      </c>
      <c r="BB42" s="18">
        <f>IF($E42=AF!$D$6,IF($M42="Atrasada",2,IF($M42="Concluída com atraso",1,0)),0)</f>
        <v>0</v>
      </c>
      <c r="BC42" s="18">
        <v>3.6000000000000002E-4</v>
      </c>
      <c r="BD42" s="18">
        <f t="shared" si="20"/>
        <v>3.6000000000000002E-4</v>
      </c>
      <c r="BE42" s="18">
        <f t="shared" si="20"/>
        <v>3.6000000000000002E-4</v>
      </c>
      <c r="BF42" s="18" t="str">
        <f t="shared" si="14"/>
        <v/>
      </c>
      <c r="BN42" s="18" t="str">
        <f t="shared" si="15"/>
        <v>s</v>
      </c>
    </row>
    <row r="43" spans="3:66" ht="50.1" customHeight="1" thickTop="1" thickBot="1" x14ac:dyDescent="0.3">
      <c r="C43" s="46"/>
      <c r="D43" s="46"/>
      <c r="E43" s="46"/>
      <c r="F43" s="122"/>
      <c r="G43" s="122"/>
      <c r="H43" s="78" t="str">
        <f t="shared" si="16"/>
        <v/>
      </c>
      <c r="I43" s="78" t="str">
        <f t="shared" si="17"/>
        <v/>
      </c>
      <c r="J43" s="16"/>
      <c r="K43" s="46" t="str">
        <f t="shared" si="18"/>
        <v/>
      </c>
      <c r="L43" s="16"/>
      <c r="M43" s="16"/>
      <c r="N43" s="46"/>
      <c r="O43" s="47" t="str">
        <f t="shared" si="22"/>
        <v/>
      </c>
      <c r="P43" s="47"/>
      <c r="Q43" s="48" t="str">
        <f>IFERROR(VLOOKUP(E43,Funcionários!$C$8:$E$207,3,FALSE),"")</f>
        <v/>
      </c>
      <c r="R43" s="47"/>
      <c r="S43" s="49" t="str">
        <f t="shared" si="23"/>
        <v/>
      </c>
      <c r="T43" s="49">
        <v>3.6999999999999999E-4</v>
      </c>
      <c r="U43" s="48" t="str">
        <f>IF(Funcionários!C44=0,"",Funcionários!C44)</f>
        <v/>
      </c>
      <c r="V43" s="50">
        <f>IF(U43="",0,IF(COUNTIFS($E$7:$E$3006,U43,$I$7:$I$3006,'RC'!$E$6)=0,0,COUNTIFS($M$7:$M$3006,"Concluída no prazo",$E$7:$E$3006,U43,$I$7:$I$3006,'RC'!$E$6)/COUNTIFS($E$7:$E$3006,U43,$I$7:$I$3006,'RC'!$E$6)))</f>
        <v>0</v>
      </c>
      <c r="W43" s="49">
        <f>SUMIFS($J$7:$J$3006,$E$7:$E$3006,U43,$I$7:$I$3006,'RC'!$E$6)+SUMIFS($L$7:$L$3006,$E$7:$E$3006,U43,$I$7:$I$3006,'RC'!$E$6)</f>
        <v>0</v>
      </c>
      <c r="X43" s="48">
        <f>COUNTIFS($E$7:$E$3006,U43,$I$7:$I$3006,'RC'!$E$6)</f>
        <v>0</v>
      </c>
      <c r="Y43" s="48"/>
      <c r="Z43" s="51" t="str">
        <f>IF(AQ43='RC'!$E$6,AC43*1000+AD43,"")</f>
        <v/>
      </c>
      <c r="AA43" s="51" t="str">
        <f>IF(AB43="","",IF(AQ43='RC'!$E$6,AC43*1000-AD43,""))</f>
        <v/>
      </c>
      <c r="AB43" s="48" t="str">
        <f>IFERROR(VLOOKUP(E43,Funcionários!$C$8:$E$207,3,FALSE),"")</f>
        <v/>
      </c>
      <c r="AC43" s="50" t="str">
        <f>IF(AB43="","",IF(COUNTIFS($AB$7:$AB$3006,AB43,$AQ$7:$AQ$3006,'RC'!$E$6)=0,"",COUNTIFS($M$7:$M$3006,"Concluída no prazo",$AB$7:$AB$3006,AB43,$AQ$7:$AQ$3006,'RC'!$E$6)/COUNTIFS($AB$7:$AB$3006,AB43,$AQ$7:$AQ$3006,'RC'!$E$6)))</f>
        <v/>
      </c>
      <c r="AD43" s="48">
        <f>SUMIF($AQ$7:$AQ$3006,'RC'!$E$6,$J$7:$J$3006)+SUMIF($AQ$7:$AQ$3006,'RC'!$E$6,$L$7:$L$3006)</f>
        <v>21</v>
      </c>
      <c r="AE43" s="48"/>
      <c r="AF43" s="48">
        <v>4.9639999999999899E-2</v>
      </c>
      <c r="AG43" s="48">
        <f>IF(OR(AQ43="",AQ43&lt;&gt;'RC'!$E$6,AB43&lt;&gt;'RC'!$D$21),0,1)</f>
        <v>0</v>
      </c>
      <c r="AH43" s="48">
        <f t="shared" si="19"/>
        <v>4.9639999999999899E-2</v>
      </c>
      <c r="AI43" s="48" t="str">
        <f t="shared" si="1"/>
        <v/>
      </c>
      <c r="AJ43" s="48" t="str">
        <f t="shared" si="2"/>
        <v/>
      </c>
      <c r="AK43" s="52" t="str">
        <f t="shared" si="3"/>
        <v/>
      </c>
      <c r="AL43" s="52" t="str">
        <f t="shared" si="4"/>
        <v/>
      </c>
      <c r="AM43" s="48" t="str">
        <f t="shared" si="5"/>
        <v/>
      </c>
      <c r="AN43" s="48" t="str">
        <f t="shared" si="6"/>
        <v/>
      </c>
      <c r="AO43" s="48"/>
      <c r="AP43" s="48" t="str">
        <f t="shared" si="7"/>
        <v/>
      </c>
      <c r="AQ43" s="48" t="str">
        <f t="shared" si="8"/>
        <v/>
      </c>
      <c r="AR43" s="48">
        <v>4.9639999999999997E-2</v>
      </c>
      <c r="AS43" s="48">
        <f>IF(AF!$D$27="Todos",1,IF(M43=AF!$D$27,1,0))</f>
        <v>1</v>
      </c>
      <c r="AT43" s="53">
        <f>IF(AND(E43=AF!$D$6,OR(LT!M43=AF!$D$27,AF!$D$27="Todos"),OR(AP43=AF!$E$8,AQ43=AF!$E$8)),AR43+AS43,0)</f>
        <v>0</v>
      </c>
      <c r="AU43" s="48" t="str">
        <f t="shared" si="9"/>
        <v/>
      </c>
      <c r="AV43" s="52" t="str">
        <f t="shared" si="10"/>
        <v/>
      </c>
      <c r="AW43" s="52" t="str">
        <f t="shared" si="11"/>
        <v/>
      </c>
      <c r="AX43" s="48" t="str">
        <f t="shared" si="12"/>
        <v/>
      </c>
      <c r="AY43" s="48" t="str">
        <f t="shared" si="13"/>
        <v/>
      </c>
      <c r="BA43" s="18">
        <f>IF($E43=AF!$D$6,IF($M43="Concluída no prazo",2,IF($M43="Concluída com atraso",1,0)),0)</f>
        <v>0</v>
      </c>
      <c r="BB43" s="18">
        <f>IF($E43=AF!$D$6,IF($M43="Atrasada",2,IF($M43="Concluída com atraso",1,0)),0)</f>
        <v>0</v>
      </c>
      <c r="BC43" s="18">
        <v>3.6999999999999999E-4</v>
      </c>
      <c r="BD43" s="18">
        <f t="shared" si="20"/>
        <v>3.6999999999999999E-4</v>
      </c>
      <c r="BE43" s="18">
        <f t="shared" si="20"/>
        <v>3.6999999999999999E-4</v>
      </c>
      <c r="BF43" s="18" t="str">
        <f t="shared" si="14"/>
        <v/>
      </c>
      <c r="BN43" s="18" t="str">
        <f t="shared" si="15"/>
        <v>s</v>
      </c>
    </row>
    <row r="44" spans="3:66" ht="50.1" customHeight="1" thickTop="1" thickBot="1" x14ac:dyDescent="0.3">
      <c r="C44" s="46"/>
      <c r="D44" s="46"/>
      <c r="E44" s="46"/>
      <c r="F44" s="122"/>
      <c r="G44" s="122"/>
      <c r="H44" s="78" t="str">
        <f t="shared" si="16"/>
        <v/>
      </c>
      <c r="I44" s="78" t="str">
        <f t="shared" si="17"/>
        <v/>
      </c>
      <c r="J44" s="16"/>
      <c r="K44" s="46" t="str">
        <f t="shared" si="18"/>
        <v/>
      </c>
      <c r="L44" s="16"/>
      <c r="M44" s="16"/>
      <c r="N44" s="46"/>
      <c r="O44" s="47" t="str">
        <f t="shared" si="22"/>
        <v/>
      </c>
      <c r="P44" s="47"/>
      <c r="Q44" s="48" t="str">
        <f>IFERROR(VLOOKUP(E44,Funcionários!$C$8:$E$207,3,FALSE),"")</f>
        <v/>
      </c>
      <c r="R44" s="47"/>
      <c r="S44" s="49" t="str">
        <f t="shared" si="23"/>
        <v/>
      </c>
      <c r="T44" s="49">
        <v>3.8000000000000002E-4</v>
      </c>
      <c r="U44" s="48" t="str">
        <f>IF(Funcionários!C45=0,"",Funcionários!C45)</f>
        <v/>
      </c>
      <c r="V44" s="50">
        <f>IF(U44="",0,IF(COUNTIFS($E$7:$E$3006,U44,$I$7:$I$3006,'RC'!$E$6)=0,0,COUNTIFS($M$7:$M$3006,"Concluída no prazo",$E$7:$E$3006,U44,$I$7:$I$3006,'RC'!$E$6)/COUNTIFS($E$7:$E$3006,U44,$I$7:$I$3006,'RC'!$E$6)))</f>
        <v>0</v>
      </c>
      <c r="W44" s="49">
        <f>SUMIFS($J$7:$J$3006,$E$7:$E$3006,U44,$I$7:$I$3006,'RC'!$E$6)+SUMIFS($L$7:$L$3006,$E$7:$E$3006,U44,$I$7:$I$3006,'RC'!$E$6)</f>
        <v>0</v>
      </c>
      <c r="X44" s="48">
        <f>COUNTIFS($E$7:$E$3006,U44,$I$7:$I$3006,'RC'!$E$6)</f>
        <v>0</v>
      </c>
      <c r="Y44" s="48"/>
      <c r="Z44" s="51" t="str">
        <f>IF(AQ44='RC'!$E$6,AC44*1000+AD44,"")</f>
        <v/>
      </c>
      <c r="AA44" s="51" t="str">
        <f>IF(AB44="","",IF(AQ44='RC'!$E$6,AC44*1000-AD44,""))</f>
        <v/>
      </c>
      <c r="AB44" s="48" t="str">
        <f>IFERROR(VLOOKUP(E44,Funcionários!$C$8:$E$207,3,FALSE),"")</f>
        <v/>
      </c>
      <c r="AC44" s="50" t="str">
        <f>IF(AB44="","",IF(COUNTIFS($AB$7:$AB$3006,AB44,$AQ$7:$AQ$3006,'RC'!$E$6)=0,"",COUNTIFS($M$7:$M$3006,"Concluída no prazo",$AB$7:$AB$3006,AB44,$AQ$7:$AQ$3006,'RC'!$E$6)/COUNTIFS($AB$7:$AB$3006,AB44,$AQ$7:$AQ$3006,'RC'!$E$6)))</f>
        <v/>
      </c>
      <c r="AD44" s="48">
        <f>SUMIF($AQ$7:$AQ$3006,'RC'!$E$6,$J$7:$J$3006)+SUMIF($AQ$7:$AQ$3006,'RC'!$E$6,$L$7:$L$3006)</f>
        <v>21</v>
      </c>
      <c r="AE44" s="48"/>
      <c r="AF44" s="48">
        <v>4.9629999999999903E-2</v>
      </c>
      <c r="AG44" s="48">
        <f>IF(OR(AQ44="",AQ44&lt;&gt;'RC'!$E$6,AB44&lt;&gt;'RC'!$D$21),0,1)</f>
        <v>0</v>
      </c>
      <c r="AH44" s="48">
        <f t="shared" si="19"/>
        <v>4.9629999999999903E-2</v>
      </c>
      <c r="AI44" s="48" t="str">
        <f t="shared" si="1"/>
        <v/>
      </c>
      <c r="AJ44" s="48" t="str">
        <f t="shared" si="2"/>
        <v/>
      </c>
      <c r="AK44" s="52" t="str">
        <f t="shared" si="3"/>
        <v/>
      </c>
      <c r="AL44" s="52" t="str">
        <f t="shared" si="4"/>
        <v/>
      </c>
      <c r="AM44" s="48" t="str">
        <f t="shared" si="5"/>
        <v/>
      </c>
      <c r="AN44" s="48" t="str">
        <f t="shared" si="6"/>
        <v/>
      </c>
      <c r="AO44" s="48"/>
      <c r="AP44" s="48" t="str">
        <f t="shared" si="7"/>
        <v/>
      </c>
      <c r="AQ44" s="48" t="str">
        <f t="shared" si="8"/>
        <v/>
      </c>
      <c r="AR44" s="48">
        <v>4.9630000000000001E-2</v>
      </c>
      <c r="AS44" s="48">
        <f>IF(AF!$D$27="Todos",1,IF(M44=AF!$D$27,1,0))</f>
        <v>1</v>
      </c>
      <c r="AT44" s="53">
        <f>IF(AND(E44=AF!$D$6,OR(LT!M44=AF!$D$27,AF!$D$27="Todos"),OR(AP44=AF!$E$8,AQ44=AF!$E$8)),AR44+AS44,0)</f>
        <v>0</v>
      </c>
      <c r="AU44" s="48" t="str">
        <f t="shared" si="9"/>
        <v/>
      </c>
      <c r="AV44" s="52" t="str">
        <f t="shared" si="10"/>
        <v/>
      </c>
      <c r="AW44" s="52" t="str">
        <f t="shared" si="11"/>
        <v/>
      </c>
      <c r="AX44" s="48" t="str">
        <f t="shared" si="12"/>
        <v/>
      </c>
      <c r="AY44" s="48" t="str">
        <f t="shared" si="13"/>
        <v/>
      </c>
      <c r="BA44" s="18">
        <f>IF($E44=AF!$D$6,IF($M44="Concluída no prazo",2,IF($M44="Concluída com atraso",1,0)),0)</f>
        <v>0</v>
      </c>
      <c r="BB44" s="18">
        <f>IF($E44=AF!$D$6,IF($M44="Atrasada",2,IF($M44="Concluída com atraso",1,0)),0)</f>
        <v>0</v>
      </c>
      <c r="BC44" s="18">
        <v>3.8000000000000002E-4</v>
      </c>
      <c r="BD44" s="18">
        <f t="shared" si="20"/>
        <v>3.8000000000000002E-4</v>
      </c>
      <c r="BE44" s="18">
        <f t="shared" si="20"/>
        <v>3.8000000000000002E-4</v>
      </c>
      <c r="BF44" s="18" t="str">
        <f t="shared" si="14"/>
        <v/>
      </c>
      <c r="BN44" s="18" t="str">
        <f t="shared" si="15"/>
        <v>s</v>
      </c>
    </row>
    <row r="45" spans="3:66" ht="50.1" customHeight="1" thickTop="1" thickBot="1" x14ac:dyDescent="0.3">
      <c r="C45" s="46"/>
      <c r="D45" s="46"/>
      <c r="E45" s="46"/>
      <c r="F45" s="122"/>
      <c r="G45" s="122"/>
      <c r="H45" s="78" t="str">
        <f t="shared" si="16"/>
        <v/>
      </c>
      <c r="I45" s="78" t="str">
        <f t="shared" si="17"/>
        <v/>
      </c>
      <c r="J45" s="16"/>
      <c r="K45" s="46" t="str">
        <f t="shared" si="18"/>
        <v/>
      </c>
      <c r="L45" s="16"/>
      <c r="M45" s="16"/>
      <c r="N45" s="46"/>
      <c r="O45" s="47" t="str">
        <f t="shared" si="22"/>
        <v/>
      </c>
      <c r="P45" s="47"/>
      <c r="Q45" s="48" t="str">
        <f>IFERROR(VLOOKUP(E45,Funcionários!$C$8:$E$207,3,FALSE),"")</f>
        <v/>
      </c>
      <c r="R45" s="47"/>
      <c r="S45" s="49" t="str">
        <f t="shared" si="23"/>
        <v/>
      </c>
      <c r="T45" s="49">
        <v>3.8999999999999999E-4</v>
      </c>
      <c r="U45" s="48" t="str">
        <f>IF(Funcionários!C46=0,"",Funcionários!C46)</f>
        <v/>
      </c>
      <c r="V45" s="50">
        <f>IF(U45="",0,IF(COUNTIFS($E$7:$E$3006,U45,$I$7:$I$3006,'RC'!$E$6)=0,0,COUNTIFS($M$7:$M$3006,"Concluída no prazo",$E$7:$E$3006,U45,$I$7:$I$3006,'RC'!$E$6)/COUNTIFS($E$7:$E$3006,U45,$I$7:$I$3006,'RC'!$E$6)))</f>
        <v>0</v>
      </c>
      <c r="W45" s="49">
        <f>SUMIFS($J$7:$J$3006,$E$7:$E$3006,U45,$I$7:$I$3006,'RC'!$E$6)+SUMIFS($L$7:$L$3006,$E$7:$E$3006,U45,$I$7:$I$3006,'RC'!$E$6)</f>
        <v>0</v>
      </c>
      <c r="X45" s="48">
        <f>COUNTIFS($E$7:$E$3006,U45,$I$7:$I$3006,'RC'!$E$6)</f>
        <v>0</v>
      </c>
      <c r="Y45" s="48"/>
      <c r="Z45" s="51" t="str">
        <f>IF(AQ45='RC'!$E$6,AC45*1000+AD45,"")</f>
        <v/>
      </c>
      <c r="AA45" s="51" t="str">
        <f>IF(AB45="","",IF(AQ45='RC'!$E$6,AC45*1000-AD45,""))</f>
        <v/>
      </c>
      <c r="AB45" s="48" t="str">
        <f>IFERROR(VLOOKUP(E45,Funcionários!$C$8:$E$207,3,FALSE),"")</f>
        <v/>
      </c>
      <c r="AC45" s="50" t="str">
        <f>IF(AB45="","",IF(COUNTIFS($AB$7:$AB$3006,AB45,$AQ$7:$AQ$3006,'RC'!$E$6)=0,"",COUNTIFS($M$7:$M$3006,"Concluída no prazo",$AB$7:$AB$3006,AB45,$AQ$7:$AQ$3006,'RC'!$E$6)/COUNTIFS($AB$7:$AB$3006,AB45,$AQ$7:$AQ$3006,'RC'!$E$6)))</f>
        <v/>
      </c>
      <c r="AD45" s="48">
        <f>SUMIF($AQ$7:$AQ$3006,'RC'!$E$6,$J$7:$J$3006)+SUMIF($AQ$7:$AQ$3006,'RC'!$E$6,$L$7:$L$3006)</f>
        <v>21</v>
      </c>
      <c r="AE45" s="48"/>
      <c r="AF45" s="48">
        <v>4.96199999999999E-2</v>
      </c>
      <c r="AG45" s="48">
        <f>IF(OR(AQ45="",AQ45&lt;&gt;'RC'!$E$6,AB45&lt;&gt;'RC'!$D$21),0,1)</f>
        <v>0</v>
      </c>
      <c r="AH45" s="48">
        <f t="shared" si="19"/>
        <v>4.96199999999999E-2</v>
      </c>
      <c r="AI45" s="48" t="str">
        <f t="shared" si="1"/>
        <v/>
      </c>
      <c r="AJ45" s="48" t="str">
        <f t="shared" si="2"/>
        <v/>
      </c>
      <c r="AK45" s="52" t="str">
        <f t="shared" si="3"/>
        <v/>
      </c>
      <c r="AL45" s="52" t="str">
        <f t="shared" si="4"/>
        <v/>
      </c>
      <c r="AM45" s="48" t="str">
        <f t="shared" si="5"/>
        <v/>
      </c>
      <c r="AN45" s="48" t="str">
        <f t="shared" si="6"/>
        <v/>
      </c>
      <c r="AO45" s="48"/>
      <c r="AP45" s="48" t="str">
        <f t="shared" si="7"/>
        <v/>
      </c>
      <c r="AQ45" s="48" t="str">
        <f t="shared" si="8"/>
        <v/>
      </c>
      <c r="AR45" s="48">
        <v>4.9619999999999997E-2</v>
      </c>
      <c r="AS45" s="48">
        <f>IF(AF!$D$27="Todos",1,IF(M45=AF!$D$27,1,0))</f>
        <v>1</v>
      </c>
      <c r="AT45" s="53">
        <f>IF(AND(E45=AF!$D$6,OR(LT!M45=AF!$D$27,AF!$D$27="Todos"),OR(AP45=AF!$E$8,AQ45=AF!$E$8)),AR45+AS45,0)</f>
        <v>0</v>
      </c>
      <c r="AU45" s="48" t="str">
        <f t="shared" si="9"/>
        <v/>
      </c>
      <c r="AV45" s="52" t="str">
        <f t="shared" si="10"/>
        <v/>
      </c>
      <c r="AW45" s="52" t="str">
        <f t="shared" si="11"/>
        <v/>
      </c>
      <c r="AX45" s="48" t="str">
        <f t="shared" si="12"/>
        <v/>
      </c>
      <c r="AY45" s="48" t="str">
        <f t="shared" si="13"/>
        <v/>
      </c>
      <c r="BA45" s="18">
        <f>IF($E45=AF!$D$6,IF($M45="Concluída no prazo",2,IF($M45="Concluída com atraso",1,0)),0)</f>
        <v>0</v>
      </c>
      <c r="BB45" s="18">
        <f>IF($E45=AF!$D$6,IF($M45="Atrasada",2,IF($M45="Concluída com atraso",1,0)),0)</f>
        <v>0</v>
      </c>
      <c r="BC45" s="18">
        <v>3.8999999999999999E-4</v>
      </c>
      <c r="BD45" s="18">
        <f t="shared" si="20"/>
        <v>3.8999999999999999E-4</v>
      </c>
      <c r="BE45" s="18">
        <f t="shared" si="20"/>
        <v>3.8999999999999999E-4</v>
      </c>
      <c r="BF45" s="18" t="str">
        <f t="shared" si="14"/>
        <v/>
      </c>
      <c r="BN45" s="18" t="str">
        <f t="shared" si="15"/>
        <v>s</v>
      </c>
    </row>
    <row r="46" spans="3:66" ht="50.1" customHeight="1" thickTop="1" thickBot="1" x14ac:dyDescent="0.3">
      <c r="C46" s="46"/>
      <c r="D46" s="46"/>
      <c r="E46" s="46"/>
      <c r="F46" s="122"/>
      <c r="G46" s="122"/>
      <c r="H46" s="78" t="str">
        <f t="shared" si="16"/>
        <v/>
      </c>
      <c r="I46" s="78" t="str">
        <f t="shared" si="17"/>
        <v/>
      </c>
      <c r="J46" s="16"/>
      <c r="K46" s="46" t="str">
        <f t="shared" si="18"/>
        <v/>
      </c>
      <c r="L46" s="16"/>
      <c r="M46" s="16"/>
      <c r="N46" s="46"/>
      <c r="O46" s="47" t="str">
        <f t="shared" si="22"/>
        <v/>
      </c>
      <c r="P46" s="47"/>
      <c r="Q46" s="48" t="str">
        <f>IFERROR(VLOOKUP(E46,Funcionários!$C$8:$E$207,3,FALSE),"")</f>
        <v/>
      </c>
      <c r="R46" s="47"/>
      <c r="S46" s="49" t="str">
        <f t="shared" si="23"/>
        <v/>
      </c>
      <c r="T46" s="49">
        <v>4.0000000000000002E-4</v>
      </c>
      <c r="U46" s="48" t="str">
        <f>IF(Funcionários!C47=0,"",Funcionários!C47)</f>
        <v/>
      </c>
      <c r="V46" s="50">
        <f>IF(U46="",0,IF(COUNTIFS($E$7:$E$3006,U46,$I$7:$I$3006,'RC'!$E$6)=0,0,COUNTIFS($M$7:$M$3006,"Concluída no prazo",$E$7:$E$3006,U46,$I$7:$I$3006,'RC'!$E$6)/COUNTIFS($E$7:$E$3006,U46,$I$7:$I$3006,'RC'!$E$6)))</f>
        <v>0</v>
      </c>
      <c r="W46" s="49">
        <f>SUMIFS($J$7:$J$3006,$E$7:$E$3006,U46,$I$7:$I$3006,'RC'!$E$6)+SUMIFS($L$7:$L$3006,$E$7:$E$3006,U46,$I$7:$I$3006,'RC'!$E$6)</f>
        <v>0</v>
      </c>
      <c r="X46" s="48">
        <f>COUNTIFS($E$7:$E$3006,U46,$I$7:$I$3006,'RC'!$E$6)</f>
        <v>0</v>
      </c>
      <c r="Y46" s="48"/>
      <c r="Z46" s="51" t="str">
        <f>IF(AQ46='RC'!$E$6,AC46*1000+AD46,"")</f>
        <v/>
      </c>
      <c r="AA46" s="51" t="str">
        <f>IF(AB46="","",IF(AQ46='RC'!$E$6,AC46*1000-AD46,""))</f>
        <v/>
      </c>
      <c r="AB46" s="48" t="str">
        <f>IFERROR(VLOOKUP(E46,Funcionários!$C$8:$E$207,3,FALSE),"")</f>
        <v/>
      </c>
      <c r="AC46" s="50" t="str">
        <f>IF(AB46="","",IF(COUNTIFS($AB$7:$AB$3006,AB46,$AQ$7:$AQ$3006,'RC'!$E$6)=0,"",COUNTIFS($M$7:$M$3006,"Concluída no prazo",$AB$7:$AB$3006,AB46,$AQ$7:$AQ$3006,'RC'!$E$6)/COUNTIFS($AB$7:$AB$3006,AB46,$AQ$7:$AQ$3006,'RC'!$E$6)))</f>
        <v/>
      </c>
      <c r="AD46" s="48">
        <f>SUMIF($AQ$7:$AQ$3006,'RC'!$E$6,$J$7:$J$3006)+SUMIF($AQ$7:$AQ$3006,'RC'!$E$6,$L$7:$L$3006)</f>
        <v>21</v>
      </c>
      <c r="AE46" s="48"/>
      <c r="AF46" s="48">
        <v>4.9609999999999897E-2</v>
      </c>
      <c r="AG46" s="48">
        <f>IF(OR(AQ46="",AQ46&lt;&gt;'RC'!$E$6,AB46&lt;&gt;'RC'!$D$21),0,1)</f>
        <v>0</v>
      </c>
      <c r="AH46" s="48">
        <f t="shared" si="19"/>
        <v>4.9609999999999897E-2</v>
      </c>
      <c r="AI46" s="48" t="str">
        <f t="shared" si="1"/>
        <v/>
      </c>
      <c r="AJ46" s="48" t="str">
        <f t="shared" si="2"/>
        <v/>
      </c>
      <c r="AK46" s="52" t="str">
        <f t="shared" si="3"/>
        <v/>
      </c>
      <c r="AL46" s="52" t="str">
        <f t="shared" si="4"/>
        <v/>
      </c>
      <c r="AM46" s="48" t="str">
        <f t="shared" si="5"/>
        <v/>
      </c>
      <c r="AN46" s="48" t="str">
        <f t="shared" si="6"/>
        <v/>
      </c>
      <c r="AO46" s="48"/>
      <c r="AP46" s="48" t="str">
        <f t="shared" si="7"/>
        <v/>
      </c>
      <c r="AQ46" s="48" t="str">
        <f t="shared" si="8"/>
        <v/>
      </c>
      <c r="AR46" s="48">
        <v>4.9610000000000001E-2</v>
      </c>
      <c r="AS46" s="48">
        <f>IF(AF!$D$27="Todos",1,IF(M46=AF!$D$27,1,0))</f>
        <v>1</v>
      </c>
      <c r="AT46" s="53">
        <f>IF(AND(E46=AF!$D$6,OR(LT!M46=AF!$D$27,AF!$D$27="Todos"),OR(AP46=AF!$E$8,AQ46=AF!$E$8)),AR46+AS46,0)</f>
        <v>0</v>
      </c>
      <c r="AU46" s="48" t="str">
        <f t="shared" si="9"/>
        <v/>
      </c>
      <c r="AV46" s="52" t="str">
        <f t="shared" si="10"/>
        <v/>
      </c>
      <c r="AW46" s="52" t="str">
        <f t="shared" si="11"/>
        <v/>
      </c>
      <c r="AX46" s="48" t="str">
        <f t="shared" si="12"/>
        <v/>
      </c>
      <c r="AY46" s="48" t="str">
        <f t="shared" si="13"/>
        <v/>
      </c>
      <c r="BA46" s="18">
        <f>IF($E46=AF!$D$6,IF($M46="Concluída no prazo",2,IF($M46="Concluída com atraso",1,0)),0)</f>
        <v>0</v>
      </c>
      <c r="BB46" s="18">
        <f>IF($E46=AF!$D$6,IF($M46="Atrasada",2,IF($M46="Concluída com atraso",1,0)),0)</f>
        <v>0</v>
      </c>
      <c r="BC46" s="18">
        <v>4.0000000000000002E-4</v>
      </c>
      <c r="BD46" s="18">
        <f t="shared" si="20"/>
        <v>4.0000000000000002E-4</v>
      </c>
      <c r="BE46" s="18">
        <f t="shared" si="20"/>
        <v>4.0000000000000002E-4</v>
      </c>
      <c r="BF46" s="18" t="str">
        <f t="shared" si="14"/>
        <v/>
      </c>
      <c r="BN46" s="18" t="str">
        <f t="shared" si="15"/>
        <v>s</v>
      </c>
    </row>
    <row r="47" spans="3:66" ht="50.1" customHeight="1" thickTop="1" thickBot="1" x14ac:dyDescent="0.3">
      <c r="C47" s="46"/>
      <c r="D47" s="46"/>
      <c r="E47" s="46"/>
      <c r="F47" s="122"/>
      <c r="G47" s="122"/>
      <c r="H47" s="78" t="str">
        <f t="shared" si="16"/>
        <v/>
      </c>
      <c r="I47" s="78" t="str">
        <f t="shared" si="17"/>
        <v/>
      </c>
      <c r="J47" s="16"/>
      <c r="K47" s="46" t="str">
        <f t="shared" si="18"/>
        <v/>
      </c>
      <c r="L47" s="16"/>
      <c r="M47" s="16"/>
      <c r="N47" s="46"/>
      <c r="O47" s="47" t="str">
        <f t="shared" si="22"/>
        <v/>
      </c>
      <c r="P47" s="47"/>
      <c r="Q47" s="48" t="str">
        <f>IFERROR(VLOOKUP(E47,Funcionários!$C$8:$E$207,3,FALSE),"")</f>
        <v/>
      </c>
      <c r="R47" s="47"/>
      <c r="S47" s="49" t="str">
        <f t="shared" si="23"/>
        <v/>
      </c>
      <c r="T47" s="49">
        <v>4.0999999999999999E-4</v>
      </c>
      <c r="U47" s="48" t="str">
        <f>IF(Funcionários!C48=0,"",Funcionários!C48)</f>
        <v/>
      </c>
      <c r="V47" s="50">
        <f>IF(U47="",0,IF(COUNTIFS($E$7:$E$3006,U47,$I$7:$I$3006,'RC'!$E$6)=0,0,COUNTIFS($M$7:$M$3006,"Concluída no prazo",$E$7:$E$3006,U47,$I$7:$I$3006,'RC'!$E$6)/COUNTIFS($E$7:$E$3006,U47,$I$7:$I$3006,'RC'!$E$6)))</f>
        <v>0</v>
      </c>
      <c r="W47" s="49">
        <f>SUMIFS($J$7:$J$3006,$E$7:$E$3006,U47,$I$7:$I$3006,'RC'!$E$6)+SUMIFS($L$7:$L$3006,$E$7:$E$3006,U47,$I$7:$I$3006,'RC'!$E$6)</f>
        <v>0</v>
      </c>
      <c r="X47" s="48">
        <f>COUNTIFS($E$7:$E$3006,U47,$I$7:$I$3006,'RC'!$E$6)</f>
        <v>0</v>
      </c>
      <c r="Y47" s="48"/>
      <c r="Z47" s="51" t="str">
        <f>IF(AQ47='RC'!$E$6,AC47*1000+AD47,"")</f>
        <v/>
      </c>
      <c r="AA47" s="51" t="str">
        <f>IF(AB47="","",IF(AQ47='RC'!$E$6,AC47*1000-AD47,""))</f>
        <v/>
      </c>
      <c r="AB47" s="48" t="str">
        <f>IFERROR(VLOOKUP(E47,Funcionários!$C$8:$E$207,3,FALSE),"")</f>
        <v/>
      </c>
      <c r="AC47" s="50" t="str">
        <f>IF(AB47="","",IF(COUNTIFS($AB$7:$AB$3006,AB47,$AQ$7:$AQ$3006,'RC'!$E$6)=0,"",COUNTIFS($M$7:$M$3006,"Concluída no prazo",$AB$7:$AB$3006,AB47,$AQ$7:$AQ$3006,'RC'!$E$6)/COUNTIFS($AB$7:$AB$3006,AB47,$AQ$7:$AQ$3006,'RC'!$E$6)))</f>
        <v/>
      </c>
      <c r="AD47" s="48">
        <f>SUMIF($AQ$7:$AQ$3006,'RC'!$E$6,$J$7:$J$3006)+SUMIF($AQ$7:$AQ$3006,'RC'!$E$6,$L$7:$L$3006)</f>
        <v>21</v>
      </c>
      <c r="AE47" s="48"/>
      <c r="AF47" s="48">
        <v>4.9599999999999901E-2</v>
      </c>
      <c r="AG47" s="48">
        <f>IF(OR(AQ47="",AQ47&lt;&gt;'RC'!$E$6,AB47&lt;&gt;'RC'!$D$21),0,1)</f>
        <v>0</v>
      </c>
      <c r="AH47" s="48">
        <f t="shared" si="19"/>
        <v>4.9599999999999901E-2</v>
      </c>
      <c r="AI47" s="48" t="str">
        <f t="shared" si="1"/>
        <v/>
      </c>
      <c r="AJ47" s="48" t="str">
        <f t="shared" si="2"/>
        <v/>
      </c>
      <c r="AK47" s="52" t="str">
        <f t="shared" si="3"/>
        <v/>
      </c>
      <c r="AL47" s="52" t="str">
        <f t="shared" si="4"/>
        <v/>
      </c>
      <c r="AM47" s="48" t="str">
        <f t="shared" si="5"/>
        <v/>
      </c>
      <c r="AN47" s="48" t="str">
        <f t="shared" si="6"/>
        <v/>
      </c>
      <c r="AO47" s="48"/>
      <c r="AP47" s="48" t="str">
        <f t="shared" si="7"/>
        <v/>
      </c>
      <c r="AQ47" s="48" t="str">
        <f t="shared" si="8"/>
        <v/>
      </c>
      <c r="AR47" s="48">
        <v>4.9599999999999998E-2</v>
      </c>
      <c r="AS47" s="48">
        <f>IF(AF!$D$27="Todos",1,IF(M47=AF!$D$27,1,0))</f>
        <v>1</v>
      </c>
      <c r="AT47" s="53">
        <f>IF(AND(E47=AF!$D$6,OR(LT!M47=AF!$D$27,AF!$D$27="Todos"),OR(AP47=AF!$E$8,AQ47=AF!$E$8)),AR47+AS47,0)</f>
        <v>0</v>
      </c>
      <c r="AU47" s="48" t="str">
        <f t="shared" si="9"/>
        <v/>
      </c>
      <c r="AV47" s="52" t="str">
        <f t="shared" si="10"/>
        <v/>
      </c>
      <c r="AW47" s="52" t="str">
        <f t="shared" si="11"/>
        <v/>
      </c>
      <c r="AX47" s="48" t="str">
        <f t="shared" si="12"/>
        <v/>
      </c>
      <c r="AY47" s="48" t="str">
        <f t="shared" si="13"/>
        <v/>
      </c>
      <c r="BA47" s="18">
        <f>IF($E47=AF!$D$6,IF($M47="Concluída no prazo",2,IF($M47="Concluída com atraso",1,0)),0)</f>
        <v>0</v>
      </c>
      <c r="BB47" s="18">
        <f>IF($E47=AF!$D$6,IF($M47="Atrasada",2,IF($M47="Concluída com atraso",1,0)),0)</f>
        <v>0</v>
      </c>
      <c r="BC47" s="18">
        <v>4.0999999999999999E-4</v>
      </c>
      <c r="BD47" s="18">
        <f t="shared" si="20"/>
        <v>4.0999999999999999E-4</v>
      </c>
      <c r="BE47" s="18">
        <f t="shared" si="20"/>
        <v>4.0999999999999999E-4</v>
      </c>
      <c r="BF47" s="18" t="str">
        <f t="shared" si="14"/>
        <v/>
      </c>
      <c r="BN47" s="18" t="str">
        <f t="shared" si="15"/>
        <v>s</v>
      </c>
    </row>
    <row r="48" spans="3:66" ht="50.1" customHeight="1" thickTop="1" thickBot="1" x14ac:dyDescent="0.3">
      <c r="C48" s="46"/>
      <c r="D48" s="46"/>
      <c r="E48" s="46"/>
      <c r="F48" s="122"/>
      <c r="G48" s="122"/>
      <c r="H48" s="78" t="str">
        <f t="shared" si="16"/>
        <v/>
      </c>
      <c r="I48" s="78" t="str">
        <f t="shared" si="17"/>
        <v/>
      </c>
      <c r="J48" s="16"/>
      <c r="K48" s="46" t="str">
        <f t="shared" si="18"/>
        <v/>
      </c>
      <c r="L48" s="16"/>
      <c r="M48" s="16"/>
      <c r="N48" s="46"/>
      <c r="O48" s="47" t="str">
        <f t="shared" si="22"/>
        <v/>
      </c>
      <c r="P48" s="47"/>
      <c r="Q48" s="48" t="str">
        <f>IFERROR(VLOOKUP(E48,Funcionários!$C$8:$E$207,3,FALSE),"")</f>
        <v/>
      </c>
      <c r="R48" s="47"/>
      <c r="S48" s="49" t="str">
        <f t="shared" si="23"/>
        <v/>
      </c>
      <c r="T48" s="49">
        <v>4.2000000000000002E-4</v>
      </c>
      <c r="U48" s="48" t="str">
        <f>IF(Funcionários!C49=0,"",Funcionários!C49)</f>
        <v/>
      </c>
      <c r="V48" s="50">
        <f>IF(U48="",0,IF(COUNTIFS($E$7:$E$3006,U48,$I$7:$I$3006,'RC'!$E$6)=0,0,COUNTIFS($M$7:$M$3006,"Concluída no prazo",$E$7:$E$3006,U48,$I$7:$I$3006,'RC'!$E$6)/COUNTIFS($E$7:$E$3006,U48,$I$7:$I$3006,'RC'!$E$6)))</f>
        <v>0</v>
      </c>
      <c r="W48" s="49">
        <f>SUMIFS($J$7:$J$3006,$E$7:$E$3006,U48,$I$7:$I$3006,'RC'!$E$6)+SUMIFS($L$7:$L$3006,$E$7:$E$3006,U48,$I$7:$I$3006,'RC'!$E$6)</f>
        <v>0</v>
      </c>
      <c r="X48" s="48">
        <f>COUNTIFS($E$7:$E$3006,U48,$I$7:$I$3006,'RC'!$E$6)</f>
        <v>0</v>
      </c>
      <c r="Y48" s="48"/>
      <c r="Z48" s="51" t="str">
        <f>IF(AQ48='RC'!$E$6,AC48*1000+AD48,"")</f>
        <v/>
      </c>
      <c r="AA48" s="51" t="str">
        <f>IF(AB48="","",IF(AQ48='RC'!$E$6,AC48*1000-AD48,""))</f>
        <v/>
      </c>
      <c r="AB48" s="48" t="str">
        <f>IFERROR(VLOOKUP(E48,Funcionários!$C$8:$E$207,3,FALSE),"")</f>
        <v/>
      </c>
      <c r="AC48" s="50" t="str">
        <f>IF(AB48="","",IF(COUNTIFS($AB$7:$AB$3006,AB48,$AQ$7:$AQ$3006,'RC'!$E$6)=0,"",COUNTIFS($M$7:$M$3006,"Concluída no prazo",$AB$7:$AB$3006,AB48,$AQ$7:$AQ$3006,'RC'!$E$6)/COUNTIFS($AB$7:$AB$3006,AB48,$AQ$7:$AQ$3006,'RC'!$E$6)))</f>
        <v/>
      </c>
      <c r="AD48" s="48">
        <f>SUMIF($AQ$7:$AQ$3006,'RC'!$E$6,$J$7:$J$3006)+SUMIF($AQ$7:$AQ$3006,'RC'!$E$6,$L$7:$L$3006)</f>
        <v>21</v>
      </c>
      <c r="AE48" s="48"/>
      <c r="AF48" s="48">
        <v>4.9589999999999898E-2</v>
      </c>
      <c r="AG48" s="48">
        <f>IF(OR(AQ48="",AQ48&lt;&gt;'RC'!$E$6,AB48&lt;&gt;'RC'!$D$21),0,1)</f>
        <v>0</v>
      </c>
      <c r="AH48" s="48">
        <f t="shared" si="19"/>
        <v>4.9589999999999898E-2</v>
      </c>
      <c r="AI48" s="48" t="str">
        <f t="shared" si="1"/>
        <v/>
      </c>
      <c r="AJ48" s="48" t="str">
        <f t="shared" si="2"/>
        <v/>
      </c>
      <c r="AK48" s="52" t="str">
        <f t="shared" si="3"/>
        <v/>
      </c>
      <c r="AL48" s="52" t="str">
        <f t="shared" si="4"/>
        <v/>
      </c>
      <c r="AM48" s="48" t="str">
        <f t="shared" si="5"/>
        <v/>
      </c>
      <c r="AN48" s="48" t="str">
        <f t="shared" si="6"/>
        <v/>
      </c>
      <c r="AO48" s="48"/>
      <c r="AP48" s="48" t="str">
        <f t="shared" si="7"/>
        <v/>
      </c>
      <c r="AQ48" s="48" t="str">
        <f t="shared" si="8"/>
        <v/>
      </c>
      <c r="AR48" s="48">
        <v>4.9590000000000002E-2</v>
      </c>
      <c r="AS48" s="48">
        <f>IF(AF!$D$27="Todos",1,IF(M48=AF!$D$27,1,0))</f>
        <v>1</v>
      </c>
      <c r="AT48" s="53">
        <f>IF(AND(E48=AF!$D$6,OR(LT!M48=AF!$D$27,AF!$D$27="Todos"),OR(AP48=AF!$E$8,AQ48=AF!$E$8)),AR48+AS48,0)</f>
        <v>0</v>
      </c>
      <c r="AU48" s="48" t="str">
        <f t="shared" si="9"/>
        <v/>
      </c>
      <c r="AV48" s="52" t="str">
        <f t="shared" si="10"/>
        <v/>
      </c>
      <c r="AW48" s="52" t="str">
        <f t="shared" si="11"/>
        <v/>
      </c>
      <c r="AX48" s="48" t="str">
        <f t="shared" si="12"/>
        <v/>
      </c>
      <c r="AY48" s="48" t="str">
        <f t="shared" si="13"/>
        <v/>
      </c>
      <c r="BA48" s="18">
        <f>IF($E48=AF!$D$6,IF($M48="Concluída no prazo",2,IF($M48="Concluída com atraso",1,0)),0)</f>
        <v>0</v>
      </c>
      <c r="BB48" s="18">
        <f>IF($E48=AF!$D$6,IF($M48="Atrasada",2,IF($M48="Concluída com atraso",1,0)),0)</f>
        <v>0</v>
      </c>
      <c r="BC48" s="18">
        <v>4.2000000000000002E-4</v>
      </c>
      <c r="BD48" s="18">
        <f t="shared" si="20"/>
        <v>4.2000000000000002E-4</v>
      </c>
      <c r="BE48" s="18">
        <f t="shared" si="20"/>
        <v>4.2000000000000002E-4</v>
      </c>
      <c r="BF48" s="18" t="str">
        <f t="shared" si="14"/>
        <v/>
      </c>
      <c r="BN48" s="18" t="str">
        <f t="shared" si="15"/>
        <v>s</v>
      </c>
    </row>
    <row r="49" spans="3:66" ht="50.1" customHeight="1" thickTop="1" thickBot="1" x14ac:dyDescent="0.3">
      <c r="C49" s="46"/>
      <c r="D49" s="46"/>
      <c r="E49" s="46"/>
      <c r="F49" s="122"/>
      <c r="G49" s="122"/>
      <c r="H49" s="78" t="str">
        <f t="shared" si="16"/>
        <v/>
      </c>
      <c r="I49" s="78" t="str">
        <f t="shared" si="17"/>
        <v/>
      </c>
      <c r="J49" s="16"/>
      <c r="K49" s="46" t="str">
        <f t="shared" si="18"/>
        <v/>
      </c>
      <c r="L49" s="16"/>
      <c r="M49" s="16"/>
      <c r="N49" s="46"/>
      <c r="O49" s="47" t="str">
        <f t="shared" si="22"/>
        <v/>
      </c>
      <c r="P49" s="47"/>
      <c r="Q49" s="48" t="str">
        <f>IFERROR(VLOOKUP(E49,Funcionários!$C$8:$E$207,3,FALSE),"")</f>
        <v/>
      </c>
      <c r="R49" s="47"/>
      <c r="S49" s="49" t="str">
        <f t="shared" si="23"/>
        <v/>
      </c>
      <c r="T49" s="49">
        <v>4.2999999999999999E-4</v>
      </c>
      <c r="U49" s="48" t="str">
        <f>IF(Funcionários!C50=0,"",Funcionários!C50)</f>
        <v/>
      </c>
      <c r="V49" s="50">
        <f>IF(U49="",0,IF(COUNTIFS($E$7:$E$3006,U49,$I$7:$I$3006,'RC'!$E$6)=0,0,COUNTIFS($M$7:$M$3006,"Concluída no prazo",$E$7:$E$3006,U49,$I$7:$I$3006,'RC'!$E$6)/COUNTIFS($E$7:$E$3006,U49,$I$7:$I$3006,'RC'!$E$6)))</f>
        <v>0</v>
      </c>
      <c r="W49" s="49">
        <f>SUMIFS($J$7:$J$3006,$E$7:$E$3006,U49,$I$7:$I$3006,'RC'!$E$6)+SUMIFS($L$7:$L$3006,$E$7:$E$3006,U49,$I$7:$I$3006,'RC'!$E$6)</f>
        <v>0</v>
      </c>
      <c r="X49" s="48">
        <f>COUNTIFS($E$7:$E$3006,U49,$I$7:$I$3006,'RC'!$E$6)</f>
        <v>0</v>
      </c>
      <c r="Y49" s="48"/>
      <c r="Z49" s="51" t="str">
        <f>IF(AQ49='RC'!$E$6,AC49*1000+AD49,"")</f>
        <v/>
      </c>
      <c r="AA49" s="51" t="str">
        <f>IF(AB49="","",IF(AQ49='RC'!$E$6,AC49*1000-AD49,""))</f>
        <v/>
      </c>
      <c r="AB49" s="48" t="str">
        <f>IFERROR(VLOOKUP(E49,Funcionários!$C$8:$E$207,3,FALSE),"")</f>
        <v/>
      </c>
      <c r="AC49" s="50" t="str">
        <f>IF(AB49="","",IF(COUNTIFS($AB$7:$AB$3006,AB49,$AQ$7:$AQ$3006,'RC'!$E$6)=0,"",COUNTIFS($M$7:$M$3006,"Concluída no prazo",$AB$7:$AB$3006,AB49,$AQ$7:$AQ$3006,'RC'!$E$6)/COUNTIFS($AB$7:$AB$3006,AB49,$AQ$7:$AQ$3006,'RC'!$E$6)))</f>
        <v/>
      </c>
      <c r="AD49" s="48">
        <f>SUMIF($AQ$7:$AQ$3006,'RC'!$E$6,$J$7:$J$3006)+SUMIF($AQ$7:$AQ$3006,'RC'!$E$6,$L$7:$L$3006)</f>
        <v>21</v>
      </c>
      <c r="AE49" s="48"/>
      <c r="AF49" s="48">
        <v>4.9579999999999902E-2</v>
      </c>
      <c r="AG49" s="48">
        <f>IF(OR(AQ49="",AQ49&lt;&gt;'RC'!$E$6,AB49&lt;&gt;'RC'!$D$21),0,1)</f>
        <v>0</v>
      </c>
      <c r="AH49" s="48">
        <f t="shared" si="19"/>
        <v>4.9579999999999902E-2</v>
      </c>
      <c r="AI49" s="48" t="str">
        <f t="shared" si="1"/>
        <v/>
      </c>
      <c r="AJ49" s="48" t="str">
        <f t="shared" si="2"/>
        <v/>
      </c>
      <c r="AK49" s="52" t="str">
        <f t="shared" si="3"/>
        <v/>
      </c>
      <c r="AL49" s="52" t="str">
        <f t="shared" si="4"/>
        <v/>
      </c>
      <c r="AM49" s="48" t="str">
        <f t="shared" si="5"/>
        <v/>
      </c>
      <c r="AN49" s="48" t="str">
        <f t="shared" si="6"/>
        <v/>
      </c>
      <c r="AO49" s="48"/>
      <c r="AP49" s="48" t="str">
        <f t="shared" si="7"/>
        <v/>
      </c>
      <c r="AQ49" s="48" t="str">
        <f t="shared" si="8"/>
        <v/>
      </c>
      <c r="AR49" s="48">
        <v>4.9579999999999999E-2</v>
      </c>
      <c r="AS49" s="48">
        <f>IF(AF!$D$27="Todos",1,IF(M49=AF!$D$27,1,0))</f>
        <v>1</v>
      </c>
      <c r="AT49" s="53">
        <f>IF(AND(E49=AF!$D$6,OR(LT!M49=AF!$D$27,AF!$D$27="Todos"),OR(AP49=AF!$E$8,AQ49=AF!$E$8)),AR49+AS49,0)</f>
        <v>0</v>
      </c>
      <c r="AU49" s="48" t="str">
        <f t="shared" si="9"/>
        <v/>
      </c>
      <c r="AV49" s="52" t="str">
        <f t="shared" si="10"/>
        <v/>
      </c>
      <c r="AW49" s="52" t="str">
        <f t="shared" si="11"/>
        <v/>
      </c>
      <c r="AX49" s="48" t="str">
        <f t="shared" si="12"/>
        <v/>
      </c>
      <c r="AY49" s="48" t="str">
        <f t="shared" si="13"/>
        <v/>
      </c>
      <c r="BA49" s="18">
        <f>IF($E49=AF!$D$6,IF($M49="Concluída no prazo",2,IF($M49="Concluída com atraso",1,0)),0)</f>
        <v>0</v>
      </c>
      <c r="BB49" s="18">
        <f>IF($E49=AF!$D$6,IF($M49="Atrasada",2,IF($M49="Concluída com atraso",1,0)),0)</f>
        <v>0</v>
      </c>
      <c r="BC49" s="18">
        <v>4.2999999999999999E-4</v>
      </c>
      <c r="BD49" s="18">
        <f t="shared" si="20"/>
        <v>4.2999999999999999E-4</v>
      </c>
      <c r="BE49" s="18">
        <f t="shared" si="20"/>
        <v>4.2999999999999999E-4</v>
      </c>
      <c r="BF49" s="18" t="str">
        <f t="shared" si="14"/>
        <v/>
      </c>
      <c r="BN49" s="18" t="str">
        <f t="shared" si="15"/>
        <v>s</v>
      </c>
    </row>
    <row r="50" spans="3:66" ht="50.1" customHeight="1" thickTop="1" thickBot="1" x14ac:dyDescent="0.3">
      <c r="C50" s="46"/>
      <c r="D50" s="46"/>
      <c r="E50" s="46"/>
      <c r="F50" s="122"/>
      <c r="G50" s="122"/>
      <c r="H50" s="78" t="str">
        <f t="shared" si="16"/>
        <v/>
      </c>
      <c r="I50" s="78" t="str">
        <f t="shared" si="17"/>
        <v/>
      </c>
      <c r="J50" s="16"/>
      <c r="K50" s="46" t="str">
        <f t="shared" si="18"/>
        <v/>
      </c>
      <c r="L50" s="16"/>
      <c r="M50" s="16"/>
      <c r="N50" s="46"/>
      <c r="O50" s="47" t="str">
        <f t="shared" si="22"/>
        <v/>
      </c>
      <c r="P50" s="47"/>
      <c r="Q50" s="48" t="str">
        <f>IFERROR(VLOOKUP(E50,Funcionários!$C$8:$E$207,3,FALSE),"")</f>
        <v/>
      </c>
      <c r="R50" s="47"/>
      <c r="S50" s="49" t="str">
        <f t="shared" si="23"/>
        <v/>
      </c>
      <c r="T50" s="49">
        <v>4.4000000000000002E-4</v>
      </c>
      <c r="U50" s="48" t="str">
        <f>IF(Funcionários!C51=0,"",Funcionários!C51)</f>
        <v/>
      </c>
      <c r="V50" s="50">
        <f>IF(U50="",0,IF(COUNTIFS($E$7:$E$3006,U50,$I$7:$I$3006,'RC'!$E$6)=0,0,COUNTIFS($M$7:$M$3006,"Concluída no prazo",$E$7:$E$3006,U50,$I$7:$I$3006,'RC'!$E$6)/COUNTIFS($E$7:$E$3006,U50,$I$7:$I$3006,'RC'!$E$6)))</f>
        <v>0</v>
      </c>
      <c r="W50" s="49">
        <f>SUMIFS($J$7:$J$3006,$E$7:$E$3006,U50,$I$7:$I$3006,'RC'!$E$6)+SUMIFS($L$7:$L$3006,$E$7:$E$3006,U50,$I$7:$I$3006,'RC'!$E$6)</f>
        <v>0</v>
      </c>
      <c r="X50" s="48">
        <f>COUNTIFS($E$7:$E$3006,U50,$I$7:$I$3006,'RC'!$E$6)</f>
        <v>0</v>
      </c>
      <c r="Y50" s="48"/>
      <c r="Z50" s="51" t="str">
        <f>IF(AQ50='RC'!$E$6,AC50*1000+AD50,"")</f>
        <v/>
      </c>
      <c r="AA50" s="51" t="str">
        <f>IF(AB50="","",IF(AQ50='RC'!$E$6,AC50*1000-AD50,""))</f>
        <v/>
      </c>
      <c r="AB50" s="48" t="str">
        <f>IFERROR(VLOOKUP(E50,Funcionários!$C$8:$E$207,3,FALSE),"")</f>
        <v/>
      </c>
      <c r="AC50" s="50" t="str">
        <f>IF(AB50="","",IF(COUNTIFS($AB$7:$AB$3006,AB50,$AQ$7:$AQ$3006,'RC'!$E$6)=0,"",COUNTIFS($M$7:$M$3006,"Concluída no prazo",$AB$7:$AB$3006,AB50,$AQ$7:$AQ$3006,'RC'!$E$6)/COUNTIFS($AB$7:$AB$3006,AB50,$AQ$7:$AQ$3006,'RC'!$E$6)))</f>
        <v/>
      </c>
      <c r="AD50" s="48">
        <f>SUMIF($AQ$7:$AQ$3006,'RC'!$E$6,$J$7:$J$3006)+SUMIF($AQ$7:$AQ$3006,'RC'!$E$6,$L$7:$L$3006)</f>
        <v>21</v>
      </c>
      <c r="AE50" s="48"/>
      <c r="AF50" s="48">
        <v>4.9569999999999899E-2</v>
      </c>
      <c r="AG50" s="48">
        <f>IF(OR(AQ50="",AQ50&lt;&gt;'RC'!$E$6,AB50&lt;&gt;'RC'!$D$21),0,1)</f>
        <v>0</v>
      </c>
      <c r="AH50" s="48">
        <f t="shared" si="19"/>
        <v>4.9569999999999899E-2</v>
      </c>
      <c r="AI50" s="48" t="str">
        <f t="shared" si="1"/>
        <v/>
      </c>
      <c r="AJ50" s="48" t="str">
        <f t="shared" si="2"/>
        <v/>
      </c>
      <c r="AK50" s="52" t="str">
        <f t="shared" si="3"/>
        <v/>
      </c>
      <c r="AL50" s="52" t="str">
        <f t="shared" si="4"/>
        <v/>
      </c>
      <c r="AM50" s="48" t="str">
        <f t="shared" si="5"/>
        <v/>
      </c>
      <c r="AN50" s="48" t="str">
        <f t="shared" si="6"/>
        <v/>
      </c>
      <c r="AO50" s="48"/>
      <c r="AP50" s="48" t="str">
        <f t="shared" si="7"/>
        <v/>
      </c>
      <c r="AQ50" s="48" t="str">
        <f t="shared" si="8"/>
        <v/>
      </c>
      <c r="AR50" s="48">
        <v>4.9570000000000003E-2</v>
      </c>
      <c r="AS50" s="48">
        <f>IF(AF!$D$27="Todos",1,IF(M50=AF!$D$27,1,0))</f>
        <v>1</v>
      </c>
      <c r="AT50" s="53">
        <f>IF(AND(E50=AF!$D$6,OR(LT!M50=AF!$D$27,AF!$D$27="Todos"),OR(AP50=AF!$E$8,AQ50=AF!$E$8)),AR50+AS50,0)</f>
        <v>0</v>
      </c>
      <c r="AU50" s="48" t="str">
        <f t="shared" si="9"/>
        <v/>
      </c>
      <c r="AV50" s="52" t="str">
        <f t="shared" si="10"/>
        <v/>
      </c>
      <c r="AW50" s="52" t="str">
        <f t="shared" si="11"/>
        <v/>
      </c>
      <c r="AX50" s="48" t="str">
        <f t="shared" si="12"/>
        <v/>
      </c>
      <c r="AY50" s="48" t="str">
        <f t="shared" si="13"/>
        <v/>
      </c>
      <c r="BA50" s="18">
        <f>IF($E50=AF!$D$6,IF($M50="Concluída no prazo",2,IF($M50="Concluída com atraso",1,0)),0)</f>
        <v>0</v>
      </c>
      <c r="BB50" s="18">
        <f>IF($E50=AF!$D$6,IF($M50="Atrasada",2,IF($M50="Concluída com atraso",1,0)),0)</f>
        <v>0</v>
      </c>
      <c r="BC50" s="18">
        <v>4.4000000000000002E-4</v>
      </c>
      <c r="BD50" s="18">
        <f t="shared" si="20"/>
        <v>4.4000000000000002E-4</v>
      </c>
      <c r="BE50" s="18">
        <f t="shared" si="20"/>
        <v>4.4000000000000002E-4</v>
      </c>
      <c r="BF50" s="18" t="str">
        <f t="shared" si="14"/>
        <v/>
      </c>
      <c r="BN50" s="18" t="str">
        <f t="shared" si="15"/>
        <v>s</v>
      </c>
    </row>
    <row r="51" spans="3:66" ht="50.1" customHeight="1" thickTop="1" thickBot="1" x14ac:dyDescent="0.3">
      <c r="C51" s="46"/>
      <c r="D51" s="46"/>
      <c r="E51" s="46"/>
      <c r="F51" s="122"/>
      <c r="G51" s="122"/>
      <c r="H51" s="78" t="str">
        <f t="shared" si="16"/>
        <v/>
      </c>
      <c r="I51" s="78" t="str">
        <f t="shared" si="17"/>
        <v/>
      </c>
      <c r="J51" s="16"/>
      <c r="K51" s="46" t="str">
        <f t="shared" si="18"/>
        <v/>
      </c>
      <c r="L51" s="16"/>
      <c r="M51" s="16"/>
      <c r="N51" s="46"/>
      <c r="O51" s="47" t="str">
        <f t="shared" si="22"/>
        <v/>
      </c>
      <c r="P51" s="47"/>
      <c r="Q51" s="48" t="str">
        <f>IFERROR(VLOOKUP(E51,Funcionários!$C$8:$E$207,3,FALSE),"")</f>
        <v/>
      </c>
      <c r="R51" s="47"/>
      <c r="S51" s="49" t="str">
        <f t="shared" si="23"/>
        <v/>
      </c>
      <c r="T51" s="49">
        <v>4.4999999999999999E-4</v>
      </c>
      <c r="U51" s="48" t="str">
        <f>IF(Funcionários!C52=0,"",Funcionários!C52)</f>
        <v/>
      </c>
      <c r="V51" s="50">
        <f>IF(U51="",0,IF(COUNTIFS($E$7:$E$3006,U51,$I$7:$I$3006,'RC'!$E$6)=0,0,COUNTIFS($M$7:$M$3006,"Concluída no prazo",$E$7:$E$3006,U51,$I$7:$I$3006,'RC'!$E$6)/COUNTIFS($E$7:$E$3006,U51,$I$7:$I$3006,'RC'!$E$6)))</f>
        <v>0</v>
      </c>
      <c r="W51" s="49">
        <f>SUMIFS($J$7:$J$3006,$E$7:$E$3006,U51,$I$7:$I$3006,'RC'!$E$6)+SUMIFS($L$7:$L$3006,$E$7:$E$3006,U51,$I$7:$I$3006,'RC'!$E$6)</f>
        <v>0</v>
      </c>
      <c r="X51" s="48">
        <f>COUNTIFS($E$7:$E$3006,U51,$I$7:$I$3006,'RC'!$E$6)</f>
        <v>0</v>
      </c>
      <c r="Y51" s="48"/>
      <c r="Z51" s="51" t="str">
        <f>IF(AQ51='RC'!$E$6,AC51*1000+AD51,"")</f>
        <v/>
      </c>
      <c r="AA51" s="51" t="str">
        <f>IF(AB51="","",IF(AQ51='RC'!$E$6,AC51*1000-AD51,""))</f>
        <v/>
      </c>
      <c r="AB51" s="48" t="str">
        <f>IFERROR(VLOOKUP(E51,Funcionários!$C$8:$E$207,3,FALSE),"")</f>
        <v/>
      </c>
      <c r="AC51" s="50" t="str">
        <f>IF(AB51="","",IF(COUNTIFS($AB$7:$AB$3006,AB51,$AQ$7:$AQ$3006,'RC'!$E$6)=0,"",COUNTIFS($M$7:$M$3006,"Concluída no prazo",$AB$7:$AB$3006,AB51,$AQ$7:$AQ$3006,'RC'!$E$6)/COUNTIFS($AB$7:$AB$3006,AB51,$AQ$7:$AQ$3006,'RC'!$E$6)))</f>
        <v/>
      </c>
      <c r="AD51" s="48">
        <f>SUMIF($AQ$7:$AQ$3006,'RC'!$E$6,$J$7:$J$3006)+SUMIF($AQ$7:$AQ$3006,'RC'!$E$6,$L$7:$L$3006)</f>
        <v>21</v>
      </c>
      <c r="AE51" s="48"/>
      <c r="AF51" s="48">
        <v>4.9559999999999903E-2</v>
      </c>
      <c r="AG51" s="48">
        <f>IF(OR(AQ51="",AQ51&lt;&gt;'RC'!$E$6,AB51&lt;&gt;'RC'!$D$21),0,1)</f>
        <v>0</v>
      </c>
      <c r="AH51" s="48">
        <f t="shared" si="19"/>
        <v>4.9559999999999903E-2</v>
      </c>
      <c r="AI51" s="48" t="str">
        <f t="shared" si="1"/>
        <v/>
      </c>
      <c r="AJ51" s="48" t="str">
        <f t="shared" si="2"/>
        <v/>
      </c>
      <c r="AK51" s="52" t="str">
        <f t="shared" si="3"/>
        <v/>
      </c>
      <c r="AL51" s="52" t="str">
        <f t="shared" si="4"/>
        <v/>
      </c>
      <c r="AM51" s="48" t="str">
        <f t="shared" si="5"/>
        <v/>
      </c>
      <c r="AN51" s="48" t="str">
        <f t="shared" si="6"/>
        <v/>
      </c>
      <c r="AO51" s="48"/>
      <c r="AP51" s="48" t="str">
        <f t="shared" si="7"/>
        <v/>
      </c>
      <c r="AQ51" s="48" t="str">
        <f t="shared" si="8"/>
        <v/>
      </c>
      <c r="AR51" s="48">
        <v>4.956E-2</v>
      </c>
      <c r="AS51" s="48">
        <f>IF(AF!$D$27="Todos",1,IF(M51=AF!$D$27,1,0))</f>
        <v>1</v>
      </c>
      <c r="AT51" s="53">
        <f>IF(AND(E51=AF!$D$6,OR(LT!M51=AF!$D$27,AF!$D$27="Todos"),OR(AP51=AF!$E$8,AQ51=AF!$E$8)),AR51+AS51,0)</f>
        <v>0</v>
      </c>
      <c r="AU51" s="48" t="str">
        <f t="shared" si="9"/>
        <v/>
      </c>
      <c r="AV51" s="52" t="str">
        <f t="shared" si="10"/>
        <v/>
      </c>
      <c r="AW51" s="52" t="str">
        <f t="shared" si="11"/>
        <v/>
      </c>
      <c r="AX51" s="48" t="str">
        <f t="shared" si="12"/>
        <v/>
      </c>
      <c r="AY51" s="48" t="str">
        <f t="shared" si="13"/>
        <v/>
      </c>
      <c r="BA51" s="18">
        <f>IF($E51=AF!$D$6,IF($M51="Concluída no prazo",2,IF($M51="Concluída com atraso",1,0)),0)</f>
        <v>0</v>
      </c>
      <c r="BB51" s="18">
        <f>IF($E51=AF!$D$6,IF($M51="Atrasada",2,IF($M51="Concluída com atraso",1,0)),0)</f>
        <v>0</v>
      </c>
      <c r="BC51" s="18">
        <v>4.4999999999999999E-4</v>
      </c>
      <c r="BD51" s="18">
        <f t="shared" si="20"/>
        <v>4.4999999999999999E-4</v>
      </c>
      <c r="BE51" s="18">
        <f t="shared" si="20"/>
        <v>4.4999999999999999E-4</v>
      </c>
      <c r="BF51" s="18" t="str">
        <f t="shared" si="14"/>
        <v/>
      </c>
      <c r="BN51" s="18" t="str">
        <f t="shared" si="15"/>
        <v>s</v>
      </c>
    </row>
    <row r="52" spans="3:66" ht="50.1" customHeight="1" thickTop="1" thickBot="1" x14ac:dyDescent="0.3">
      <c r="C52" s="46"/>
      <c r="D52" s="46"/>
      <c r="E52" s="46"/>
      <c r="F52" s="122"/>
      <c r="G52" s="122"/>
      <c r="H52" s="78" t="str">
        <f t="shared" si="16"/>
        <v/>
      </c>
      <c r="I52" s="78" t="str">
        <f t="shared" si="17"/>
        <v/>
      </c>
      <c r="J52" s="16"/>
      <c r="K52" s="46" t="str">
        <f t="shared" si="18"/>
        <v/>
      </c>
      <c r="L52" s="16"/>
      <c r="M52" s="16"/>
      <c r="N52" s="46"/>
      <c r="O52" s="47" t="str">
        <f t="shared" si="22"/>
        <v/>
      </c>
      <c r="P52" s="47"/>
      <c r="Q52" s="48" t="str">
        <f>IFERROR(VLOOKUP(E52,Funcionários!$C$8:$E$207,3,FALSE),"")</f>
        <v/>
      </c>
      <c r="R52" s="47"/>
      <c r="S52" s="49" t="str">
        <f t="shared" si="23"/>
        <v/>
      </c>
      <c r="T52" s="49">
        <v>4.6000000000000001E-4</v>
      </c>
      <c r="U52" s="48" t="str">
        <f>IF(Funcionários!C53=0,"",Funcionários!C53)</f>
        <v/>
      </c>
      <c r="V52" s="50">
        <f>IF(U52="",0,IF(COUNTIFS($E$7:$E$3006,U52,$I$7:$I$3006,'RC'!$E$6)=0,0,COUNTIFS($M$7:$M$3006,"Concluída no prazo",$E$7:$E$3006,U52,$I$7:$I$3006,'RC'!$E$6)/COUNTIFS($E$7:$E$3006,U52,$I$7:$I$3006,'RC'!$E$6)))</f>
        <v>0</v>
      </c>
      <c r="W52" s="49">
        <f>SUMIFS($J$7:$J$3006,$E$7:$E$3006,U52,$I$7:$I$3006,'RC'!$E$6)+SUMIFS($L$7:$L$3006,$E$7:$E$3006,U52,$I$7:$I$3006,'RC'!$E$6)</f>
        <v>0</v>
      </c>
      <c r="X52" s="48">
        <f>COUNTIFS($E$7:$E$3006,U52,$I$7:$I$3006,'RC'!$E$6)</f>
        <v>0</v>
      </c>
      <c r="Y52" s="48"/>
      <c r="Z52" s="51" t="str">
        <f>IF(AQ52='RC'!$E$6,AC52*1000+AD52,"")</f>
        <v/>
      </c>
      <c r="AA52" s="51" t="str">
        <f>IF(AB52="","",IF(AQ52='RC'!$E$6,AC52*1000-AD52,""))</f>
        <v/>
      </c>
      <c r="AB52" s="48" t="str">
        <f>IFERROR(VLOOKUP(E52,Funcionários!$C$8:$E$207,3,FALSE),"")</f>
        <v/>
      </c>
      <c r="AC52" s="50" t="str">
        <f>IF(AB52="","",IF(COUNTIFS($AB$7:$AB$3006,AB52,$AQ$7:$AQ$3006,'RC'!$E$6)=0,"",COUNTIFS($M$7:$M$3006,"Concluída no prazo",$AB$7:$AB$3006,AB52,$AQ$7:$AQ$3006,'RC'!$E$6)/COUNTIFS($AB$7:$AB$3006,AB52,$AQ$7:$AQ$3006,'RC'!$E$6)))</f>
        <v/>
      </c>
      <c r="AD52" s="48">
        <f>SUMIF($AQ$7:$AQ$3006,'RC'!$E$6,$J$7:$J$3006)+SUMIF($AQ$7:$AQ$3006,'RC'!$E$6,$L$7:$L$3006)</f>
        <v>21</v>
      </c>
      <c r="AE52" s="48"/>
      <c r="AF52" s="48">
        <v>4.95499999999999E-2</v>
      </c>
      <c r="AG52" s="48">
        <f>IF(OR(AQ52="",AQ52&lt;&gt;'RC'!$E$6,AB52&lt;&gt;'RC'!$D$21),0,1)</f>
        <v>0</v>
      </c>
      <c r="AH52" s="48">
        <f t="shared" si="19"/>
        <v>4.95499999999999E-2</v>
      </c>
      <c r="AI52" s="48" t="str">
        <f t="shared" si="1"/>
        <v/>
      </c>
      <c r="AJ52" s="48" t="str">
        <f t="shared" si="2"/>
        <v/>
      </c>
      <c r="AK52" s="52" t="str">
        <f t="shared" si="3"/>
        <v/>
      </c>
      <c r="AL52" s="52" t="str">
        <f t="shared" si="4"/>
        <v/>
      </c>
      <c r="AM52" s="48" t="str">
        <f t="shared" si="5"/>
        <v/>
      </c>
      <c r="AN52" s="48" t="str">
        <f t="shared" si="6"/>
        <v/>
      </c>
      <c r="AO52" s="48"/>
      <c r="AP52" s="48" t="str">
        <f t="shared" si="7"/>
        <v/>
      </c>
      <c r="AQ52" s="48" t="str">
        <f t="shared" si="8"/>
        <v/>
      </c>
      <c r="AR52" s="48">
        <v>4.9549999999999997E-2</v>
      </c>
      <c r="AS52" s="48">
        <f>IF(AF!$D$27="Todos",1,IF(M52=AF!$D$27,1,0))</f>
        <v>1</v>
      </c>
      <c r="AT52" s="53">
        <f>IF(AND(E52=AF!$D$6,OR(LT!M52=AF!$D$27,AF!$D$27="Todos"),OR(AP52=AF!$E$8,AQ52=AF!$E$8)),AR52+AS52,0)</f>
        <v>0</v>
      </c>
      <c r="AU52" s="48" t="str">
        <f t="shared" si="9"/>
        <v/>
      </c>
      <c r="AV52" s="52" t="str">
        <f t="shared" si="10"/>
        <v/>
      </c>
      <c r="AW52" s="52" t="str">
        <f t="shared" si="11"/>
        <v/>
      </c>
      <c r="AX52" s="48" t="str">
        <f t="shared" si="12"/>
        <v/>
      </c>
      <c r="AY52" s="48" t="str">
        <f t="shared" si="13"/>
        <v/>
      </c>
      <c r="BA52" s="18">
        <f>IF($E52=AF!$D$6,IF($M52="Concluída no prazo",2,IF($M52="Concluída com atraso",1,0)),0)</f>
        <v>0</v>
      </c>
      <c r="BB52" s="18">
        <f>IF($E52=AF!$D$6,IF($M52="Atrasada",2,IF($M52="Concluída com atraso",1,0)),0)</f>
        <v>0</v>
      </c>
      <c r="BC52" s="18">
        <v>4.6000000000000001E-4</v>
      </c>
      <c r="BD52" s="18">
        <f t="shared" si="20"/>
        <v>4.6000000000000001E-4</v>
      </c>
      <c r="BE52" s="18">
        <f t="shared" si="20"/>
        <v>4.6000000000000001E-4</v>
      </c>
      <c r="BF52" s="18" t="str">
        <f t="shared" si="14"/>
        <v/>
      </c>
      <c r="BN52" s="18" t="str">
        <f t="shared" si="15"/>
        <v>s</v>
      </c>
    </row>
    <row r="53" spans="3:66" ht="50.1" customHeight="1" thickTop="1" thickBot="1" x14ac:dyDescent="0.3">
      <c r="C53" s="46"/>
      <c r="D53" s="46"/>
      <c r="E53" s="46"/>
      <c r="F53" s="122"/>
      <c r="G53" s="122"/>
      <c r="H53" s="78" t="str">
        <f t="shared" si="16"/>
        <v/>
      </c>
      <c r="I53" s="78" t="str">
        <f t="shared" si="17"/>
        <v/>
      </c>
      <c r="J53" s="16"/>
      <c r="K53" s="46" t="str">
        <f t="shared" si="18"/>
        <v/>
      </c>
      <c r="L53" s="16"/>
      <c r="M53" s="16"/>
      <c r="N53" s="46"/>
      <c r="O53" s="47" t="str">
        <f t="shared" si="22"/>
        <v/>
      </c>
      <c r="P53" s="47"/>
      <c r="Q53" s="48" t="str">
        <f>IFERROR(VLOOKUP(E53,Funcionários!$C$8:$E$207,3,FALSE),"")</f>
        <v/>
      </c>
      <c r="R53" s="47"/>
      <c r="S53" s="49" t="str">
        <f t="shared" si="23"/>
        <v/>
      </c>
      <c r="T53" s="49">
        <v>4.6999999999999999E-4</v>
      </c>
      <c r="U53" s="48" t="str">
        <f>IF(Funcionários!C54=0,"",Funcionários!C54)</f>
        <v/>
      </c>
      <c r="V53" s="50">
        <f>IF(U53="",0,IF(COUNTIFS($E$7:$E$3006,U53,$I$7:$I$3006,'RC'!$E$6)=0,0,COUNTIFS($M$7:$M$3006,"Concluída no prazo",$E$7:$E$3006,U53,$I$7:$I$3006,'RC'!$E$6)/COUNTIFS($E$7:$E$3006,U53,$I$7:$I$3006,'RC'!$E$6)))</f>
        <v>0</v>
      </c>
      <c r="W53" s="49">
        <f>SUMIFS($J$7:$J$3006,$E$7:$E$3006,U53,$I$7:$I$3006,'RC'!$E$6)+SUMIFS($L$7:$L$3006,$E$7:$E$3006,U53,$I$7:$I$3006,'RC'!$E$6)</f>
        <v>0</v>
      </c>
      <c r="X53" s="48">
        <f>COUNTIFS($E$7:$E$3006,U53,$I$7:$I$3006,'RC'!$E$6)</f>
        <v>0</v>
      </c>
      <c r="Y53" s="48"/>
      <c r="Z53" s="51" t="str">
        <f>IF(AQ53='RC'!$E$6,AC53*1000+AD53,"")</f>
        <v/>
      </c>
      <c r="AA53" s="51" t="str">
        <f>IF(AB53="","",IF(AQ53='RC'!$E$6,AC53*1000-AD53,""))</f>
        <v/>
      </c>
      <c r="AB53" s="48" t="str">
        <f>IFERROR(VLOOKUP(E53,Funcionários!$C$8:$E$207,3,FALSE),"")</f>
        <v/>
      </c>
      <c r="AC53" s="50" t="str">
        <f>IF(AB53="","",IF(COUNTIFS($AB$7:$AB$3006,AB53,$AQ$7:$AQ$3006,'RC'!$E$6)=0,"",COUNTIFS($M$7:$M$3006,"Concluída no prazo",$AB$7:$AB$3006,AB53,$AQ$7:$AQ$3006,'RC'!$E$6)/COUNTIFS($AB$7:$AB$3006,AB53,$AQ$7:$AQ$3006,'RC'!$E$6)))</f>
        <v/>
      </c>
      <c r="AD53" s="48">
        <f>SUMIF($AQ$7:$AQ$3006,'RC'!$E$6,$J$7:$J$3006)+SUMIF($AQ$7:$AQ$3006,'RC'!$E$6,$L$7:$L$3006)</f>
        <v>21</v>
      </c>
      <c r="AE53" s="48"/>
      <c r="AF53" s="48">
        <v>4.9539999999999897E-2</v>
      </c>
      <c r="AG53" s="48">
        <f>IF(OR(AQ53="",AQ53&lt;&gt;'RC'!$E$6,AB53&lt;&gt;'RC'!$D$21),0,1)</f>
        <v>0</v>
      </c>
      <c r="AH53" s="48">
        <f t="shared" si="19"/>
        <v>4.9539999999999897E-2</v>
      </c>
      <c r="AI53" s="48" t="str">
        <f t="shared" si="1"/>
        <v/>
      </c>
      <c r="AJ53" s="48" t="str">
        <f t="shared" si="2"/>
        <v/>
      </c>
      <c r="AK53" s="52" t="str">
        <f t="shared" si="3"/>
        <v/>
      </c>
      <c r="AL53" s="52" t="str">
        <f t="shared" si="4"/>
        <v/>
      </c>
      <c r="AM53" s="48" t="str">
        <f t="shared" si="5"/>
        <v/>
      </c>
      <c r="AN53" s="48" t="str">
        <f t="shared" si="6"/>
        <v/>
      </c>
      <c r="AO53" s="48"/>
      <c r="AP53" s="48" t="str">
        <f t="shared" si="7"/>
        <v/>
      </c>
      <c r="AQ53" s="48" t="str">
        <f t="shared" si="8"/>
        <v/>
      </c>
      <c r="AR53" s="48">
        <v>4.9540000000000001E-2</v>
      </c>
      <c r="AS53" s="48">
        <f>IF(AF!$D$27="Todos",1,IF(M53=AF!$D$27,1,0))</f>
        <v>1</v>
      </c>
      <c r="AT53" s="53">
        <f>IF(AND(E53=AF!$D$6,OR(LT!M53=AF!$D$27,AF!$D$27="Todos"),OR(AP53=AF!$E$8,AQ53=AF!$E$8)),AR53+AS53,0)</f>
        <v>0</v>
      </c>
      <c r="AU53" s="48" t="str">
        <f t="shared" si="9"/>
        <v/>
      </c>
      <c r="AV53" s="52" t="str">
        <f t="shared" si="10"/>
        <v/>
      </c>
      <c r="AW53" s="52" t="str">
        <f t="shared" si="11"/>
        <v/>
      </c>
      <c r="AX53" s="48" t="str">
        <f t="shared" si="12"/>
        <v/>
      </c>
      <c r="AY53" s="48" t="str">
        <f t="shared" si="13"/>
        <v/>
      </c>
      <c r="BA53" s="18">
        <f>IF($E53=AF!$D$6,IF($M53="Concluída no prazo",2,IF($M53="Concluída com atraso",1,0)),0)</f>
        <v>0</v>
      </c>
      <c r="BB53" s="18">
        <f>IF($E53=AF!$D$6,IF($M53="Atrasada",2,IF($M53="Concluída com atraso",1,0)),0)</f>
        <v>0</v>
      </c>
      <c r="BC53" s="18">
        <v>4.6999999999999999E-4</v>
      </c>
      <c r="BD53" s="18">
        <f t="shared" si="20"/>
        <v>4.6999999999999999E-4</v>
      </c>
      <c r="BE53" s="18">
        <f t="shared" si="20"/>
        <v>4.6999999999999999E-4</v>
      </c>
      <c r="BF53" s="18" t="str">
        <f t="shared" si="14"/>
        <v/>
      </c>
      <c r="BN53" s="18" t="str">
        <f t="shared" si="15"/>
        <v>s</v>
      </c>
    </row>
    <row r="54" spans="3:66" ht="50.1" customHeight="1" thickTop="1" thickBot="1" x14ac:dyDescent="0.3">
      <c r="C54" s="46"/>
      <c r="D54" s="46"/>
      <c r="E54" s="46"/>
      <c r="F54" s="122"/>
      <c r="G54" s="122"/>
      <c r="H54" s="78" t="str">
        <f t="shared" si="16"/>
        <v/>
      </c>
      <c r="I54" s="78" t="str">
        <f t="shared" si="17"/>
        <v/>
      </c>
      <c r="J54" s="16"/>
      <c r="K54" s="46" t="str">
        <f t="shared" si="18"/>
        <v/>
      </c>
      <c r="L54" s="16"/>
      <c r="M54" s="16"/>
      <c r="N54" s="46"/>
      <c r="O54" s="47" t="str">
        <f t="shared" si="22"/>
        <v/>
      </c>
      <c r="P54" s="47"/>
      <c r="Q54" s="48" t="str">
        <f>IFERROR(VLOOKUP(E54,Funcionários!$C$8:$E$207,3,FALSE),"")</f>
        <v/>
      </c>
      <c r="R54" s="47"/>
      <c r="S54" s="49" t="str">
        <f t="shared" si="23"/>
        <v/>
      </c>
      <c r="T54" s="49">
        <v>4.8000000000000001E-4</v>
      </c>
      <c r="U54" s="48" t="str">
        <f>IF(Funcionários!C55=0,"",Funcionários!C55)</f>
        <v/>
      </c>
      <c r="V54" s="50">
        <f>IF(U54="",0,IF(COUNTIFS($E$7:$E$3006,U54,$I$7:$I$3006,'RC'!$E$6)=0,0,COUNTIFS($M$7:$M$3006,"Concluída no prazo",$E$7:$E$3006,U54,$I$7:$I$3006,'RC'!$E$6)/COUNTIFS($E$7:$E$3006,U54,$I$7:$I$3006,'RC'!$E$6)))</f>
        <v>0</v>
      </c>
      <c r="W54" s="49">
        <f>SUMIFS($J$7:$J$3006,$E$7:$E$3006,U54,$I$7:$I$3006,'RC'!$E$6)+SUMIFS($L$7:$L$3006,$E$7:$E$3006,U54,$I$7:$I$3006,'RC'!$E$6)</f>
        <v>0</v>
      </c>
      <c r="X54" s="48">
        <f>COUNTIFS($E$7:$E$3006,U54,$I$7:$I$3006,'RC'!$E$6)</f>
        <v>0</v>
      </c>
      <c r="Y54" s="48"/>
      <c r="Z54" s="51" t="str">
        <f>IF(AQ54='RC'!$E$6,AC54*1000+AD54,"")</f>
        <v/>
      </c>
      <c r="AA54" s="51" t="str">
        <f>IF(AB54="","",IF(AQ54='RC'!$E$6,AC54*1000-AD54,""))</f>
        <v/>
      </c>
      <c r="AB54" s="48" t="str">
        <f>IFERROR(VLOOKUP(E54,Funcionários!$C$8:$E$207,3,FALSE),"")</f>
        <v/>
      </c>
      <c r="AC54" s="50" t="str">
        <f>IF(AB54="","",IF(COUNTIFS($AB$7:$AB$3006,AB54,$AQ$7:$AQ$3006,'RC'!$E$6)=0,"",COUNTIFS($M$7:$M$3006,"Concluída no prazo",$AB$7:$AB$3006,AB54,$AQ$7:$AQ$3006,'RC'!$E$6)/COUNTIFS($AB$7:$AB$3006,AB54,$AQ$7:$AQ$3006,'RC'!$E$6)))</f>
        <v/>
      </c>
      <c r="AD54" s="48">
        <f>SUMIF($AQ$7:$AQ$3006,'RC'!$E$6,$J$7:$J$3006)+SUMIF($AQ$7:$AQ$3006,'RC'!$E$6,$L$7:$L$3006)</f>
        <v>21</v>
      </c>
      <c r="AE54" s="48"/>
      <c r="AF54" s="48">
        <v>4.95299999999999E-2</v>
      </c>
      <c r="AG54" s="48">
        <f>IF(OR(AQ54="",AQ54&lt;&gt;'RC'!$E$6,AB54&lt;&gt;'RC'!$D$21),0,1)</f>
        <v>0</v>
      </c>
      <c r="AH54" s="48">
        <f t="shared" si="19"/>
        <v>4.95299999999999E-2</v>
      </c>
      <c r="AI54" s="48" t="str">
        <f t="shared" si="1"/>
        <v/>
      </c>
      <c r="AJ54" s="48" t="str">
        <f t="shared" si="2"/>
        <v/>
      </c>
      <c r="AK54" s="52" t="str">
        <f t="shared" si="3"/>
        <v/>
      </c>
      <c r="AL54" s="52" t="str">
        <f t="shared" si="4"/>
        <v/>
      </c>
      <c r="AM54" s="48" t="str">
        <f t="shared" si="5"/>
        <v/>
      </c>
      <c r="AN54" s="48" t="str">
        <f t="shared" si="6"/>
        <v/>
      </c>
      <c r="AO54" s="48"/>
      <c r="AP54" s="48" t="str">
        <f t="shared" si="7"/>
        <v/>
      </c>
      <c r="AQ54" s="48" t="str">
        <f t="shared" si="8"/>
        <v/>
      </c>
      <c r="AR54" s="48">
        <v>4.9529999999999998E-2</v>
      </c>
      <c r="AS54" s="48">
        <f>IF(AF!$D$27="Todos",1,IF(M54=AF!$D$27,1,0))</f>
        <v>1</v>
      </c>
      <c r="AT54" s="53">
        <f>IF(AND(E54=AF!$D$6,OR(LT!M54=AF!$D$27,AF!$D$27="Todos"),OR(AP54=AF!$E$8,AQ54=AF!$E$8)),AR54+AS54,0)</f>
        <v>0</v>
      </c>
      <c r="AU54" s="48" t="str">
        <f t="shared" si="9"/>
        <v/>
      </c>
      <c r="AV54" s="52" t="str">
        <f t="shared" si="10"/>
        <v/>
      </c>
      <c r="AW54" s="52" t="str">
        <f t="shared" si="11"/>
        <v/>
      </c>
      <c r="AX54" s="48" t="str">
        <f t="shared" si="12"/>
        <v/>
      </c>
      <c r="AY54" s="48" t="str">
        <f t="shared" si="13"/>
        <v/>
      </c>
      <c r="BA54" s="18">
        <f>IF($E54=AF!$D$6,IF($M54="Concluída no prazo",2,IF($M54="Concluída com atraso",1,0)),0)</f>
        <v>0</v>
      </c>
      <c r="BB54" s="18">
        <f>IF($E54=AF!$D$6,IF($M54="Atrasada",2,IF($M54="Concluída com atraso",1,0)),0)</f>
        <v>0</v>
      </c>
      <c r="BC54" s="18">
        <v>4.8000000000000001E-4</v>
      </c>
      <c r="BD54" s="18">
        <f t="shared" si="20"/>
        <v>4.8000000000000001E-4</v>
      </c>
      <c r="BE54" s="18">
        <f t="shared" si="20"/>
        <v>4.8000000000000001E-4</v>
      </c>
      <c r="BF54" s="18" t="str">
        <f t="shared" si="14"/>
        <v/>
      </c>
      <c r="BN54" s="18" t="str">
        <f t="shared" si="15"/>
        <v>s</v>
      </c>
    </row>
    <row r="55" spans="3:66" ht="50.1" customHeight="1" thickTop="1" thickBot="1" x14ac:dyDescent="0.3">
      <c r="C55" s="46"/>
      <c r="D55" s="46"/>
      <c r="E55" s="46"/>
      <c r="F55" s="122"/>
      <c r="G55" s="122"/>
      <c r="H55" s="78" t="str">
        <f t="shared" si="16"/>
        <v/>
      </c>
      <c r="I55" s="78" t="str">
        <f t="shared" si="17"/>
        <v/>
      </c>
      <c r="J55" s="16"/>
      <c r="K55" s="46" t="str">
        <f t="shared" si="18"/>
        <v/>
      </c>
      <c r="L55" s="16"/>
      <c r="M55" s="16"/>
      <c r="N55" s="46"/>
      <c r="O55" s="47" t="str">
        <f t="shared" si="22"/>
        <v/>
      </c>
      <c r="P55" s="47"/>
      <c r="Q55" s="48" t="str">
        <f>IFERROR(VLOOKUP(E55,Funcionários!$C$8:$E$207,3,FALSE),"")</f>
        <v/>
      </c>
      <c r="R55" s="47"/>
      <c r="S55" s="49" t="str">
        <f t="shared" si="23"/>
        <v/>
      </c>
      <c r="T55" s="49">
        <v>4.8999999999999998E-4</v>
      </c>
      <c r="U55" s="48" t="str">
        <f>IF(Funcionários!C56=0,"",Funcionários!C56)</f>
        <v/>
      </c>
      <c r="V55" s="50">
        <f>IF(U55="",0,IF(COUNTIFS($E$7:$E$3006,U55,$I$7:$I$3006,'RC'!$E$6)=0,0,COUNTIFS($M$7:$M$3006,"Concluída no prazo",$E$7:$E$3006,U55,$I$7:$I$3006,'RC'!$E$6)/COUNTIFS($E$7:$E$3006,U55,$I$7:$I$3006,'RC'!$E$6)))</f>
        <v>0</v>
      </c>
      <c r="W55" s="49">
        <f>SUMIFS($J$7:$J$3006,$E$7:$E$3006,U55,$I$7:$I$3006,'RC'!$E$6)+SUMIFS($L$7:$L$3006,$E$7:$E$3006,U55,$I$7:$I$3006,'RC'!$E$6)</f>
        <v>0</v>
      </c>
      <c r="X55" s="48">
        <f>COUNTIFS($E$7:$E$3006,U55,$I$7:$I$3006,'RC'!$E$6)</f>
        <v>0</v>
      </c>
      <c r="Y55" s="48"/>
      <c r="Z55" s="51" t="str">
        <f>IF(AQ55='RC'!$E$6,AC55*1000+AD55,"")</f>
        <v/>
      </c>
      <c r="AA55" s="51" t="str">
        <f>IF(AB55="","",IF(AQ55='RC'!$E$6,AC55*1000-AD55,""))</f>
        <v/>
      </c>
      <c r="AB55" s="48" t="str">
        <f>IFERROR(VLOOKUP(E55,Funcionários!$C$8:$E$207,3,FALSE),"")</f>
        <v/>
      </c>
      <c r="AC55" s="50" t="str">
        <f>IF(AB55="","",IF(COUNTIFS($AB$7:$AB$3006,AB55,$AQ$7:$AQ$3006,'RC'!$E$6)=0,"",COUNTIFS($M$7:$M$3006,"Concluída no prazo",$AB$7:$AB$3006,AB55,$AQ$7:$AQ$3006,'RC'!$E$6)/COUNTIFS($AB$7:$AB$3006,AB55,$AQ$7:$AQ$3006,'RC'!$E$6)))</f>
        <v/>
      </c>
      <c r="AD55" s="48">
        <f>SUMIF($AQ$7:$AQ$3006,'RC'!$E$6,$J$7:$J$3006)+SUMIF($AQ$7:$AQ$3006,'RC'!$E$6,$L$7:$L$3006)</f>
        <v>21</v>
      </c>
      <c r="AE55" s="48"/>
      <c r="AF55" s="48">
        <v>4.9519999999999897E-2</v>
      </c>
      <c r="AG55" s="48">
        <f>IF(OR(AQ55="",AQ55&lt;&gt;'RC'!$E$6,AB55&lt;&gt;'RC'!$D$21),0,1)</f>
        <v>0</v>
      </c>
      <c r="AH55" s="48">
        <f t="shared" si="19"/>
        <v>4.9519999999999897E-2</v>
      </c>
      <c r="AI55" s="48" t="str">
        <f t="shared" si="1"/>
        <v/>
      </c>
      <c r="AJ55" s="48" t="str">
        <f t="shared" si="2"/>
        <v/>
      </c>
      <c r="AK55" s="52" t="str">
        <f t="shared" si="3"/>
        <v/>
      </c>
      <c r="AL55" s="52" t="str">
        <f t="shared" si="4"/>
        <v/>
      </c>
      <c r="AM55" s="48" t="str">
        <f t="shared" si="5"/>
        <v/>
      </c>
      <c r="AN55" s="48" t="str">
        <f t="shared" si="6"/>
        <v/>
      </c>
      <c r="AO55" s="48"/>
      <c r="AP55" s="48" t="str">
        <f t="shared" si="7"/>
        <v/>
      </c>
      <c r="AQ55" s="48" t="str">
        <f t="shared" si="8"/>
        <v/>
      </c>
      <c r="AR55" s="48">
        <v>4.9520000000000002E-2</v>
      </c>
      <c r="AS55" s="48">
        <f>IF(AF!$D$27="Todos",1,IF(M55=AF!$D$27,1,0))</f>
        <v>1</v>
      </c>
      <c r="AT55" s="53">
        <f>IF(AND(E55=AF!$D$6,OR(LT!M55=AF!$D$27,AF!$D$27="Todos"),OR(AP55=AF!$E$8,AQ55=AF!$E$8)),AR55+AS55,0)</f>
        <v>0</v>
      </c>
      <c r="AU55" s="48" t="str">
        <f t="shared" si="9"/>
        <v/>
      </c>
      <c r="AV55" s="52" t="str">
        <f t="shared" si="10"/>
        <v/>
      </c>
      <c r="AW55" s="52" t="str">
        <f t="shared" si="11"/>
        <v/>
      </c>
      <c r="AX55" s="48" t="str">
        <f t="shared" si="12"/>
        <v/>
      </c>
      <c r="AY55" s="48" t="str">
        <f t="shared" si="13"/>
        <v/>
      </c>
      <c r="BA55" s="18">
        <f>IF($E55=AF!$D$6,IF($M55="Concluída no prazo",2,IF($M55="Concluída com atraso",1,0)),0)</f>
        <v>0</v>
      </c>
      <c r="BB55" s="18">
        <f>IF($E55=AF!$D$6,IF($M55="Atrasada",2,IF($M55="Concluída com atraso",1,0)),0)</f>
        <v>0</v>
      </c>
      <c r="BC55" s="18">
        <v>4.8999999999999998E-4</v>
      </c>
      <c r="BD55" s="18">
        <f t="shared" si="20"/>
        <v>4.8999999999999998E-4</v>
      </c>
      <c r="BE55" s="18">
        <f t="shared" si="20"/>
        <v>4.8999999999999998E-4</v>
      </c>
      <c r="BF55" s="18" t="str">
        <f t="shared" si="14"/>
        <v/>
      </c>
      <c r="BN55" s="18" t="str">
        <f t="shared" si="15"/>
        <v>s</v>
      </c>
    </row>
    <row r="56" spans="3:66" ht="50.1" customHeight="1" thickTop="1" thickBot="1" x14ac:dyDescent="0.3">
      <c r="C56" s="46"/>
      <c r="D56" s="46"/>
      <c r="E56" s="46"/>
      <c r="F56" s="122"/>
      <c r="G56" s="122"/>
      <c r="H56" s="78" t="str">
        <f t="shared" si="16"/>
        <v/>
      </c>
      <c r="I56" s="78" t="str">
        <f t="shared" si="17"/>
        <v/>
      </c>
      <c r="J56" s="16"/>
      <c r="K56" s="46" t="str">
        <f t="shared" si="18"/>
        <v/>
      </c>
      <c r="L56" s="16"/>
      <c r="M56" s="16"/>
      <c r="N56" s="46"/>
      <c r="O56" s="47" t="str">
        <f t="shared" si="22"/>
        <v/>
      </c>
      <c r="P56" s="47"/>
      <c r="Q56" s="48" t="str">
        <f>IFERROR(VLOOKUP(E56,Funcionários!$C$8:$E$207,3,FALSE),"")</f>
        <v/>
      </c>
      <c r="R56" s="47"/>
      <c r="S56" s="49" t="str">
        <f t="shared" si="23"/>
        <v/>
      </c>
      <c r="T56" s="49">
        <v>5.0000000000000001E-4</v>
      </c>
      <c r="U56" s="48" t="str">
        <f>IF(Funcionários!C57=0,"",Funcionários!C57)</f>
        <v/>
      </c>
      <c r="V56" s="50">
        <f>IF(U56="",0,IF(COUNTIFS($E$7:$E$3006,U56,$I$7:$I$3006,'RC'!$E$6)=0,0,COUNTIFS($M$7:$M$3006,"Concluída no prazo",$E$7:$E$3006,U56,$I$7:$I$3006,'RC'!$E$6)/COUNTIFS($E$7:$E$3006,U56,$I$7:$I$3006,'RC'!$E$6)))</f>
        <v>0</v>
      </c>
      <c r="W56" s="49">
        <f>SUMIFS($J$7:$J$3006,$E$7:$E$3006,U56,$I$7:$I$3006,'RC'!$E$6)+SUMIFS($L$7:$L$3006,$E$7:$E$3006,U56,$I$7:$I$3006,'RC'!$E$6)</f>
        <v>0</v>
      </c>
      <c r="X56" s="48">
        <f>COUNTIFS($E$7:$E$3006,U56,$I$7:$I$3006,'RC'!$E$6)</f>
        <v>0</v>
      </c>
      <c r="Y56" s="48"/>
      <c r="Z56" s="51" t="str">
        <f>IF(AQ56='RC'!$E$6,AC56*1000+AD56,"")</f>
        <v/>
      </c>
      <c r="AA56" s="51" t="str">
        <f>IF(AB56="","",IF(AQ56='RC'!$E$6,AC56*1000-AD56,""))</f>
        <v/>
      </c>
      <c r="AB56" s="48" t="str">
        <f>IFERROR(VLOOKUP(E56,Funcionários!$C$8:$E$207,3,FALSE),"")</f>
        <v/>
      </c>
      <c r="AC56" s="50" t="str">
        <f>IF(AB56="","",IF(COUNTIFS($AB$7:$AB$3006,AB56,$AQ$7:$AQ$3006,'RC'!$E$6)=0,"",COUNTIFS($M$7:$M$3006,"Concluída no prazo",$AB$7:$AB$3006,AB56,$AQ$7:$AQ$3006,'RC'!$E$6)/COUNTIFS($AB$7:$AB$3006,AB56,$AQ$7:$AQ$3006,'RC'!$E$6)))</f>
        <v/>
      </c>
      <c r="AD56" s="48">
        <f>SUMIF($AQ$7:$AQ$3006,'RC'!$E$6,$J$7:$J$3006)+SUMIF($AQ$7:$AQ$3006,'RC'!$E$6,$L$7:$L$3006)</f>
        <v>21</v>
      </c>
      <c r="AE56" s="48"/>
      <c r="AF56" s="48">
        <v>4.9509999999999901E-2</v>
      </c>
      <c r="AG56" s="48">
        <f>IF(OR(AQ56="",AQ56&lt;&gt;'RC'!$E$6,AB56&lt;&gt;'RC'!$D$21),0,1)</f>
        <v>0</v>
      </c>
      <c r="AH56" s="48">
        <f t="shared" si="19"/>
        <v>4.9509999999999901E-2</v>
      </c>
      <c r="AI56" s="48" t="str">
        <f t="shared" si="1"/>
        <v/>
      </c>
      <c r="AJ56" s="48" t="str">
        <f t="shared" si="2"/>
        <v/>
      </c>
      <c r="AK56" s="52" t="str">
        <f t="shared" si="3"/>
        <v/>
      </c>
      <c r="AL56" s="52" t="str">
        <f t="shared" si="4"/>
        <v/>
      </c>
      <c r="AM56" s="48" t="str">
        <f t="shared" si="5"/>
        <v/>
      </c>
      <c r="AN56" s="48" t="str">
        <f t="shared" si="6"/>
        <v/>
      </c>
      <c r="AO56" s="48"/>
      <c r="AP56" s="48" t="str">
        <f t="shared" si="7"/>
        <v/>
      </c>
      <c r="AQ56" s="48" t="str">
        <f t="shared" si="8"/>
        <v/>
      </c>
      <c r="AR56" s="48">
        <v>4.9509999999999998E-2</v>
      </c>
      <c r="AS56" s="48">
        <f>IF(AF!$D$27="Todos",1,IF(M56=AF!$D$27,1,0))</f>
        <v>1</v>
      </c>
      <c r="AT56" s="53">
        <f>IF(AND(E56=AF!$D$6,OR(LT!M56=AF!$D$27,AF!$D$27="Todos"),OR(AP56=AF!$E$8,AQ56=AF!$E$8)),AR56+AS56,0)</f>
        <v>0</v>
      </c>
      <c r="AU56" s="48" t="str">
        <f t="shared" si="9"/>
        <v/>
      </c>
      <c r="AV56" s="52" t="str">
        <f t="shared" si="10"/>
        <v/>
      </c>
      <c r="AW56" s="52" t="str">
        <f t="shared" si="11"/>
        <v/>
      </c>
      <c r="AX56" s="48" t="str">
        <f t="shared" si="12"/>
        <v/>
      </c>
      <c r="AY56" s="48" t="str">
        <f t="shared" si="13"/>
        <v/>
      </c>
      <c r="BA56" s="18">
        <f>IF($E56=AF!$D$6,IF($M56="Concluída no prazo",2,IF($M56="Concluída com atraso",1,0)),0)</f>
        <v>0</v>
      </c>
      <c r="BB56" s="18">
        <f>IF($E56=AF!$D$6,IF($M56="Atrasada",2,IF($M56="Concluída com atraso",1,0)),0)</f>
        <v>0</v>
      </c>
      <c r="BC56" s="18">
        <v>5.0000000000000001E-4</v>
      </c>
      <c r="BD56" s="18">
        <f t="shared" si="20"/>
        <v>5.0000000000000001E-4</v>
      </c>
      <c r="BE56" s="18">
        <f t="shared" si="20"/>
        <v>5.0000000000000001E-4</v>
      </c>
      <c r="BF56" s="18" t="str">
        <f t="shared" si="14"/>
        <v/>
      </c>
      <c r="BN56" s="18" t="str">
        <f t="shared" si="15"/>
        <v>s</v>
      </c>
    </row>
    <row r="57" spans="3:66" ht="50.1" customHeight="1" thickTop="1" thickBot="1" x14ac:dyDescent="0.3">
      <c r="C57" s="46"/>
      <c r="D57" s="46"/>
      <c r="E57" s="46"/>
      <c r="F57" s="122"/>
      <c r="G57" s="122"/>
      <c r="H57" s="78" t="str">
        <f t="shared" si="16"/>
        <v/>
      </c>
      <c r="I57" s="78" t="str">
        <f t="shared" si="17"/>
        <v/>
      </c>
      <c r="J57" s="16"/>
      <c r="K57" s="46" t="str">
        <f t="shared" si="18"/>
        <v/>
      </c>
      <c r="L57" s="16"/>
      <c r="M57" s="16"/>
      <c r="N57" s="46"/>
      <c r="O57" s="47" t="str">
        <f t="shared" si="22"/>
        <v/>
      </c>
      <c r="P57" s="47"/>
      <c r="Q57" s="48" t="str">
        <f>IFERROR(VLOOKUP(E57,Funcionários!$C$8:$E$207,3,FALSE),"")</f>
        <v/>
      </c>
      <c r="R57" s="47"/>
      <c r="S57" s="49" t="str">
        <f t="shared" si="23"/>
        <v/>
      </c>
      <c r="T57" s="49">
        <v>5.1000000000000004E-4</v>
      </c>
      <c r="U57" s="48" t="str">
        <f>IF(Funcionários!C58=0,"",Funcionários!C58)</f>
        <v/>
      </c>
      <c r="V57" s="50">
        <f>IF(U57="",0,IF(COUNTIFS($E$7:$E$3006,U57,$I$7:$I$3006,'RC'!$E$6)=0,0,COUNTIFS($M$7:$M$3006,"Concluída no prazo",$E$7:$E$3006,U57,$I$7:$I$3006,'RC'!$E$6)/COUNTIFS($E$7:$E$3006,U57,$I$7:$I$3006,'RC'!$E$6)))</f>
        <v>0</v>
      </c>
      <c r="W57" s="49">
        <f>SUMIFS($J$7:$J$3006,$E$7:$E$3006,U57,$I$7:$I$3006,'RC'!$E$6)+SUMIFS($L$7:$L$3006,$E$7:$E$3006,U57,$I$7:$I$3006,'RC'!$E$6)</f>
        <v>0</v>
      </c>
      <c r="X57" s="48">
        <f>COUNTIFS($E$7:$E$3006,U57,$I$7:$I$3006,'RC'!$E$6)</f>
        <v>0</v>
      </c>
      <c r="Y57" s="48"/>
      <c r="Z57" s="51" t="str">
        <f>IF(AQ57='RC'!$E$6,AC57*1000+AD57,"")</f>
        <v/>
      </c>
      <c r="AA57" s="51" t="str">
        <f>IF(AB57="","",IF(AQ57='RC'!$E$6,AC57*1000-AD57,""))</f>
        <v/>
      </c>
      <c r="AB57" s="48" t="str">
        <f>IFERROR(VLOOKUP(E57,Funcionários!$C$8:$E$207,3,FALSE),"")</f>
        <v/>
      </c>
      <c r="AC57" s="50" t="str">
        <f>IF(AB57="","",IF(COUNTIFS($AB$7:$AB$3006,AB57,$AQ$7:$AQ$3006,'RC'!$E$6)=0,"",COUNTIFS($M$7:$M$3006,"Concluída no prazo",$AB$7:$AB$3006,AB57,$AQ$7:$AQ$3006,'RC'!$E$6)/COUNTIFS($AB$7:$AB$3006,AB57,$AQ$7:$AQ$3006,'RC'!$E$6)))</f>
        <v/>
      </c>
      <c r="AD57" s="48">
        <f>SUMIF($AQ$7:$AQ$3006,'RC'!$E$6,$J$7:$J$3006)+SUMIF($AQ$7:$AQ$3006,'RC'!$E$6,$L$7:$L$3006)</f>
        <v>21</v>
      </c>
      <c r="AE57" s="48"/>
      <c r="AF57" s="48">
        <v>4.9499999999999801E-2</v>
      </c>
      <c r="AG57" s="48">
        <f>IF(OR(AQ57="",AQ57&lt;&gt;'RC'!$E$6,AB57&lt;&gt;'RC'!$D$21),0,1)</f>
        <v>0</v>
      </c>
      <c r="AH57" s="48">
        <f t="shared" si="19"/>
        <v>4.9499999999999801E-2</v>
      </c>
      <c r="AI57" s="48" t="str">
        <f t="shared" si="1"/>
        <v/>
      </c>
      <c r="AJ57" s="48" t="str">
        <f t="shared" si="2"/>
        <v/>
      </c>
      <c r="AK57" s="52" t="str">
        <f t="shared" si="3"/>
        <v/>
      </c>
      <c r="AL57" s="52" t="str">
        <f t="shared" si="4"/>
        <v/>
      </c>
      <c r="AM57" s="48" t="str">
        <f t="shared" si="5"/>
        <v/>
      </c>
      <c r="AN57" s="48" t="str">
        <f t="shared" si="6"/>
        <v/>
      </c>
      <c r="AO57" s="48"/>
      <c r="AP57" s="48" t="str">
        <f t="shared" si="7"/>
        <v/>
      </c>
      <c r="AQ57" s="48" t="str">
        <f t="shared" si="8"/>
        <v/>
      </c>
      <c r="AR57" s="48">
        <v>4.9500000000000002E-2</v>
      </c>
      <c r="AS57" s="48">
        <f>IF(AF!$D$27="Todos",1,IF(M57=AF!$D$27,1,0))</f>
        <v>1</v>
      </c>
      <c r="AT57" s="53">
        <f>IF(AND(E57=AF!$D$6,OR(LT!M57=AF!$D$27,AF!$D$27="Todos"),OR(AP57=AF!$E$8,AQ57=AF!$E$8)),AR57+AS57,0)</f>
        <v>0</v>
      </c>
      <c r="AU57" s="48" t="str">
        <f t="shared" si="9"/>
        <v/>
      </c>
      <c r="AV57" s="52" t="str">
        <f t="shared" si="10"/>
        <v/>
      </c>
      <c r="AW57" s="52" t="str">
        <f t="shared" si="11"/>
        <v/>
      </c>
      <c r="AX57" s="48" t="str">
        <f t="shared" si="12"/>
        <v/>
      </c>
      <c r="AY57" s="48" t="str">
        <f t="shared" si="13"/>
        <v/>
      </c>
      <c r="BA57" s="18">
        <f>IF($E57=AF!$D$6,IF($M57="Concluída no prazo",2,IF($M57="Concluída com atraso",1,0)),0)</f>
        <v>0</v>
      </c>
      <c r="BB57" s="18">
        <f>IF($E57=AF!$D$6,IF($M57="Atrasada",2,IF($M57="Concluída com atraso",1,0)),0)</f>
        <v>0</v>
      </c>
      <c r="BC57" s="18">
        <v>5.1000000000000004E-4</v>
      </c>
      <c r="BD57" s="18">
        <f t="shared" si="20"/>
        <v>5.1000000000000004E-4</v>
      </c>
      <c r="BE57" s="18">
        <f t="shared" si="20"/>
        <v>5.1000000000000004E-4</v>
      </c>
      <c r="BF57" s="18" t="str">
        <f t="shared" si="14"/>
        <v/>
      </c>
      <c r="BN57" s="18" t="str">
        <f t="shared" si="15"/>
        <v>s</v>
      </c>
    </row>
    <row r="58" spans="3:66" ht="50.1" customHeight="1" thickTop="1" thickBot="1" x14ac:dyDescent="0.3">
      <c r="C58" s="46"/>
      <c r="D58" s="46"/>
      <c r="E58" s="46"/>
      <c r="F58" s="122"/>
      <c r="G58" s="122"/>
      <c r="H58" s="78" t="str">
        <f t="shared" si="16"/>
        <v/>
      </c>
      <c r="I58" s="78" t="str">
        <f t="shared" si="17"/>
        <v/>
      </c>
      <c r="J58" s="16"/>
      <c r="K58" s="46" t="str">
        <f t="shared" si="18"/>
        <v/>
      </c>
      <c r="L58" s="16"/>
      <c r="M58" s="16"/>
      <c r="N58" s="46"/>
      <c r="O58" s="47" t="str">
        <f t="shared" si="22"/>
        <v/>
      </c>
      <c r="P58" s="47"/>
      <c r="Q58" s="48" t="str">
        <f>IFERROR(VLOOKUP(E58,Funcionários!$C$8:$E$207,3,FALSE),"")</f>
        <v/>
      </c>
      <c r="R58" s="47"/>
      <c r="S58" s="49" t="str">
        <f t="shared" si="23"/>
        <v/>
      </c>
      <c r="T58" s="49">
        <v>5.1999999999999995E-4</v>
      </c>
      <c r="U58" s="48" t="str">
        <f>IF(Funcionários!C59=0,"",Funcionários!C59)</f>
        <v/>
      </c>
      <c r="V58" s="50">
        <f>IF(U58="",0,IF(COUNTIFS($E$7:$E$3006,U58,$I$7:$I$3006,'RC'!$E$6)=0,0,COUNTIFS($M$7:$M$3006,"Concluída no prazo",$E$7:$E$3006,U58,$I$7:$I$3006,'RC'!$E$6)/COUNTIFS($E$7:$E$3006,U58,$I$7:$I$3006,'RC'!$E$6)))</f>
        <v>0</v>
      </c>
      <c r="W58" s="49">
        <f>SUMIFS($J$7:$J$3006,$E$7:$E$3006,U58,$I$7:$I$3006,'RC'!$E$6)+SUMIFS($L$7:$L$3006,$E$7:$E$3006,U58,$I$7:$I$3006,'RC'!$E$6)</f>
        <v>0</v>
      </c>
      <c r="X58" s="48">
        <f>COUNTIFS($E$7:$E$3006,U58,$I$7:$I$3006,'RC'!$E$6)</f>
        <v>0</v>
      </c>
      <c r="Y58" s="48"/>
      <c r="Z58" s="51" t="str">
        <f>IF(AQ58='RC'!$E$6,AC58*1000+AD58,"")</f>
        <v/>
      </c>
      <c r="AA58" s="51" t="str">
        <f>IF(AB58="","",IF(AQ58='RC'!$E$6,AC58*1000-AD58,""))</f>
        <v/>
      </c>
      <c r="AB58" s="48" t="str">
        <f>IFERROR(VLOOKUP(E58,Funcionários!$C$8:$E$207,3,FALSE),"")</f>
        <v/>
      </c>
      <c r="AC58" s="50" t="str">
        <f>IF(AB58="","",IF(COUNTIFS($AB$7:$AB$3006,AB58,$AQ$7:$AQ$3006,'RC'!$E$6)=0,"",COUNTIFS($M$7:$M$3006,"Concluída no prazo",$AB$7:$AB$3006,AB58,$AQ$7:$AQ$3006,'RC'!$E$6)/COUNTIFS($AB$7:$AB$3006,AB58,$AQ$7:$AQ$3006,'RC'!$E$6)))</f>
        <v/>
      </c>
      <c r="AD58" s="48">
        <f>SUMIF($AQ$7:$AQ$3006,'RC'!$E$6,$J$7:$J$3006)+SUMIF($AQ$7:$AQ$3006,'RC'!$E$6,$L$7:$L$3006)</f>
        <v>21</v>
      </c>
      <c r="AE58" s="48"/>
      <c r="AF58" s="48">
        <v>4.9489999999999798E-2</v>
      </c>
      <c r="AG58" s="48">
        <f>IF(OR(AQ58="",AQ58&lt;&gt;'RC'!$E$6,AB58&lt;&gt;'RC'!$D$21),0,1)</f>
        <v>0</v>
      </c>
      <c r="AH58" s="48">
        <f t="shared" si="19"/>
        <v>4.9489999999999798E-2</v>
      </c>
      <c r="AI58" s="48" t="str">
        <f t="shared" si="1"/>
        <v/>
      </c>
      <c r="AJ58" s="48" t="str">
        <f t="shared" si="2"/>
        <v/>
      </c>
      <c r="AK58" s="52" t="str">
        <f t="shared" si="3"/>
        <v/>
      </c>
      <c r="AL58" s="52" t="str">
        <f t="shared" si="4"/>
        <v/>
      </c>
      <c r="AM58" s="48" t="str">
        <f t="shared" si="5"/>
        <v/>
      </c>
      <c r="AN58" s="48" t="str">
        <f t="shared" si="6"/>
        <v/>
      </c>
      <c r="AO58" s="48"/>
      <c r="AP58" s="48" t="str">
        <f t="shared" si="7"/>
        <v/>
      </c>
      <c r="AQ58" s="48" t="str">
        <f t="shared" si="8"/>
        <v/>
      </c>
      <c r="AR58" s="48">
        <v>4.9489999999999999E-2</v>
      </c>
      <c r="AS58" s="48">
        <f>IF(AF!$D$27="Todos",1,IF(M58=AF!$D$27,1,0))</f>
        <v>1</v>
      </c>
      <c r="AT58" s="53">
        <f>IF(AND(E58=AF!$D$6,OR(LT!M58=AF!$D$27,AF!$D$27="Todos"),OR(AP58=AF!$E$8,AQ58=AF!$E$8)),AR58+AS58,0)</f>
        <v>0</v>
      </c>
      <c r="AU58" s="48" t="str">
        <f t="shared" si="9"/>
        <v/>
      </c>
      <c r="AV58" s="52" t="str">
        <f t="shared" si="10"/>
        <v/>
      </c>
      <c r="AW58" s="52" t="str">
        <f t="shared" si="11"/>
        <v/>
      </c>
      <c r="AX58" s="48" t="str">
        <f t="shared" si="12"/>
        <v/>
      </c>
      <c r="AY58" s="48" t="str">
        <f t="shared" si="13"/>
        <v/>
      </c>
      <c r="BA58" s="18">
        <f>IF($E58=AF!$D$6,IF($M58="Concluída no prazo",2,IF($M58="Concluída com atraso",1,0)),0)</f>
        <v>0</v>
      </c>
      <c r="BB58" s="18">
        <f>IF($E58=AF!$D$6,IF($M58="Atrasada",2,IF($M58="Concluída com atraso",1,0)),0)</f>
        <v>0</v>
      </c>
      <c r="BC58" s="18">
        <v>5.1999999999999995E-4</v>
      </c>
      <c r="BD58" s="18">
        <f t="shared" si="20"/>
        <v>5.1999999999999995E-4</v>
      </c>
      <c r="BE58" s="18">
        <f t="shared" si="20"/>
        <v>5.1999999999999995E-4</v>
      </c>
      <c r="BF58" s="18" t="str">
        <f t="shared" si="14"/>
        <v/>
      </c>
      <c r="BN58" s="18" t="str">
        <f t="shared" si="15"/>
        <v>s</v>
      </c>
    </row>
    <row r="59" spans="3:66" ht="50.1" customHeight="1" thickTop="1" thickBot="1" x14ac:dyDescent="0.3">
      <c r="C59" s="46"/>
      <c r="D59" s="46"/>
      <c r="E59" s="46"/>
      <c r="F59" s="122"/>
      <c r="G59" s="122"/>
      <c r="H59" s="78" t="str">
        <f t="shared" si="16"/>
        <v/>
      </c>
      <c r="I59" s="78" t="str">
        <f t="shared" si="17"/>
        <v/>
      </c>
      <c r="J59" s="16"/>
      <c r="K59" s="46" t="str">
        <f t="shared" si="18"/>
        <v/>
      </c>
      <c r="L59" s="16"/>
      <c r="M59" s="16"/>
      <c r="N59" s="46"/>
      <c r="O59" s="47" t="str">
        <f t="shared" si="22"/>
        <v/>
      </c>
      <c r="P59" s="47"/>
      <c r="Q59" s="48" t="str">
        <f>IFERROR(VLOOKUP(E59,Funcionários!$C$8:$E$207,3,FALSE),"")</f>
        <v/>
      </c>
      <c r="R59" s="47"/>
      <c r="S59" s="49" t="str">
        <f t="shared" si="23"/>
        <v/>
      </c>
      <c r="T59" s="49">
        <v>5.2999999999999998E-4</v>
      </c>
      <c r="U59" s="48" t="str">
        <f>IF(Funcionários!C60=0,"",Funcionários!C60)</f>
        <v/>
      </c>
      <c r="V59" s="50">
        <f>IF(U59="",0,IF(COUNTIFS($E$7:$E$3006,U59,$I$7:$I$3006,'RC'!$E$6)=0,0,COUNTIFS($M$7:$M$3006,"Concluída no prazo",$E$7:$E$3006,U59,$I$7:$I$3006,'RC'!$E$6)/COUNTIFS($E$7:$E$3006,U59,$I$7:$I$3006,'RC'!$E$6)))</f>
        <v>0</v>
      </c>
      <c r="W59" s="49">
        <f>SUMIFS($J$7:$J$3006,$E$7:$E$3006,U59,$I$7:$I$3006,'RC'!$E$6)+SUMIFS($L$7:$L$3006,$E$7:$E$3006,U59,$I$7:$I$3006,'RC'!$E$6)</f>
        <v>0</v>
      </c>
      <c r="X59" s="48">
        <f>COUNTIFS($E$7:$E$3006,U59,$I$7:$I$3006,'RC'!$E$6)</f>
        <v>0</v>
      </c>
      <c r="Y59" s="48"/>
      <c r="Z59" s="51" t="str">
        <f>IF(AQ59='RC'!$E$6,AC59*1000+AD59,"")</f>
        <v/>
      </c>
      <c r="AA59" s="51" t="str">
        <f>IF(AB59="","",IF(AQ59='RC'!$E$6,AC59*1000-AD59,""))</f>
        <v/>
      </c>
      <c r="AB59" s="48" t="str">
        <f>IFERROR(VLOOKUP(E59,Funcionários!$C$8:$E$207,3,FALSE),"")</f>
        <v/>
      </c>
      <c r="AC59" s="50" t="str">
        <f>IF(AB59="","",IF(COUNTIFS($AB$7:$AB$3006,AB59,$AQ$7:$AQ$3006,'RC'!$E$6)=0,"",COUNTIFS($M$7:$M$3006,"Concluída no prazo",$AB$7:$AB$3006,AB59,$AQ$7:$AQ$3006,'RC'!$E$6)/COUNTIFS($AB$7:$AB$3006,AB59,$AQ$7:$AQ$3006,'RC'!$E$6)))</f>
        <v/>
      </c>
      <c r="AD59" s="48">
        <f>SUMIF($AQ$7:$AQ$3006,'RC'!$E$6,$J$7:$J$3006)+SUMIF($AQ$7:$AQ$3006,'RC'!$E$6,$L$7:$L$3006)</f>
        <v>21</v>
      </c>
      <c r="AE59" s="48"/>
      <c r="AF59" s="48">
        <v>4.9479999999999802E-2</v>
      </c>
      <c r="AG59" s="48">
        <f>IF(OR(AQ59="",AQ59&lt;&gt;'RC'!$E$6,AB59&lt;&gt;'RC'!$D$21),0,1)</f>
        <v>0</v>
      </c>
      <c r="AH59" s="48">
        <f t="shared" si="19"/>
        <v>4.9479999999999802E-2</v>
      </c>
      <c r="AI59" s="48" t="str">
        <f t="shared" si="1"/>
        <v/>
      </c>
      <c r="AJ59" s="48" t="str">
        <f t="shared" si="2"/>
        <v/>
      </c>
      <c r="AK59" s="52" t="str">
        <f t="shared" si="3"/>
        <v/>
      </c>
      <c r="AL59" s="52" t="str">
        <f t="shared" si="4"/>
        <v/>
      </c>
      <c r="AM59" s="48" t="str">
        <f t="shared" si="5"/>
        <v/>
      </c>
      <c r="AN59" s="48" t="str">
        <f t="shared" si="6"/>
        <v/>
      </c>
      <c r="AO59" s="48"/>
      <c r="AP59" s="48" t="str">
        <f t="shared" si="7"/>
        <v/>
      </c>
      <c r="AQ59" s="48" t="str">
        <f t="shared" si="8"/>
        <v/>
      </c>
      <c r="AR59" s="48">
        <v>4.9480000000000003E-2</v>
      </c>
      <c r="AS59" s="48">
        <f>IF(AF!$D$27="Todos",1,IF(M59=AF!$D$27,1,0))</f>
        <v>1</v>
      </c>
      <c r="AT59" s="53">
        <f>IF(AND(E59=AF!$D$6,OR(LT!M59=AF!$D$27,AF!$D$27="Todos"),OR(AP59=AF!$E$8,AQ59=AF!$E$8)),AR59+AS59,0)</f>
        <v>0</v>
      </c>
      <c r="AU59" s="48" t="str">
        <f t="shared" si="9"/>
        <v/>
      </c>
      <c r="AV59" s="52" t="str">
        <f t="shared" si="10"/>
        <v/>
      </c>
      <c r="AW59" s="52" t="str">
        <f t="shared" si="11"/>
        <v/>
      </c>
      <c r="AX59" s="48" t="str">
        <f t="shared" si="12"/>
        <v/>
      </c>
      <c r="AY59" s="48" t="str">
        <f t="shared" si="13"/>
        <v/>
      </c>
      <c r="BA59" s="18">
        <f>IF($E59=AF!$D$6,IF($M59="Concluída no prazo",2,IF($M59="Concluída com atraso",1,0)),0)</f>
        <v>0</v>
      </c>
      <c r="BB59" s="18">
        <f>IF($E59=AF!$D$6,IF($M59="Atrasada",2,IF($M59="Concluída com atraso",1,0)),0)</f>
        <v>0</v>
      </c>
      <c r="BC59" s="18">
        <v>5.2999999999999998E-4</v>
      </c>
      <c r="BD59" s="18">
        <f t="shared" si="20"/>
        <v>5.2999999999999998E-4</v>
      </c>
      <c r="BE59" s="18">
        <f t="shared" si="20"/>
        <v>5.2999999999999998E-4</v>
      </c>
      <c r="BF59" s="18" t="str">
        <f t="shared" si="14"/>
        <v/>
      </c>
      <c r="BN59" s="18" t="str">
        <f t="shared" si="15"/>
        <v>s</v>
      </c>
    </row>
    <row r="60" spans="3:66" ht="50.1" customHeight="1" thickTop="1" thickBot="1" x14ac:dyDescent="0.3">
      <c r="C60" s="46"/>
      <c r="D60" s="46"/>
      <c r="E60" s="46"/>
      <c r="F60" s="122"/>
      <c r="G60" s="122"/>
      <c r="H60" s="78" t="str">
        <f t="shared" si="16"/>
        <v/>
      </c>
      <c r="I60" s="78" t="str">
        <f t="shared" si="17"/>
        <v/>
      </c>
      <c r="J60" s="16"/>
      <c r="K60" s="46" t="str">
        <f t="shared" si="18"/>
        <v/>
      </c>
      <c r="L60" s="16"/>
      <c r="M60" s="16"/>
      <c r="N60" s="46"/>
      <c r="O60" s="47" t="str">
        <f t="shared" si="22"/>
        <v/>
      </c>
      <c r="P60" s="47"/>
      <c r="Q60" s="48" t="str">
        <f>IFERROR(VLOOKUP(E60,Funcionários!$C$8:$E$207,3,FALSE),"")</f>
        <v/>
      </c>
      <c r="R60" s="47"/>
      <c r="S60" s="49" t="str">
        <f t="shared" si="23"/>
        <v/>
      </c>
      <c r="T60" s="49">
        <v>5.4000000000000001E-4</v>
      </c>
      <c r="U60" s="48" t="str">
        <f>IF(Funcionários!C61=0,"",Funcionários!C61)</f>
        <v/>
      </c>
      <c r="V60" s="50">
        <f>IF(U60="",0,IF(COUNTIFS($E$7:$E$3006,U60,$I$7:$I$3006,'RC'!$E$6)=0,0,COUNTIFS($M$7:$M$3006,"Concluída no prazo",$E$7:$E$3006,U60,$I$7:$I$3006,'RC'!$E$6)/COUNTIFS($E$7:$E$3006,U60,$I$7:$I$3006,'RC'!$E$6)))</f>
        <v>0</v>
      </c>
      <c r="W60" s="49">
        <f>SUMIFS($J$7:$J$3006,$E$7:$E$3006,U60,$I$7:$I$3006,'RC'!$E$6)+SUMIFS($L$7:$L$3006,$E$7:$E$3006,U60,$I$7:$I$3006,'RC'!$E$6)</f>
        <v>0</v>
      </c>
      <c r="X60" s="48">
        <f>COUNTIFS($E$7:$E$3006,U60,$I$7:$I$3006,'RC'!$E$6)</f>
        <v>0</v>
      </c>
      <c r="Y60" s="48"/>
      <c r="Z60" s="51" t="str">
        <f>IF(AQ60='RC'!$E$6,AC60*1000+AD60,"")</f>
        <v/>
      </c>
      <c r="AA60" s="51" t="str">
        <f>IF(AB60="","",IF(AQ60='RC'!$E$6,AC60*1000-AD60,""))</f>
        <v/>
      </c>
      <c r="AB60" s="48" t="str">
        <f>IFERROR(VLOOKUP(E60,Funcionários!$C$8:$E$207,3,FALSE),"")</f>
        <v/>
      </c>
      <c r="AC60" s="50" t="str">
        <f>IF(AB60="","",IF(COUNTIFS($AB$7:$AB$3006,AB60,$AQ$7:$AQ$3006,'RC'!$E$6)=0,"",COUNTIFS($M$7:$M$3006,"Concluída no prazo",$AB$7:$AB$3006,AB60,$AQ$7:$AQ$3006,'RC'!$E$6)/COUNTIFS($AB$7:$AB$3006,AB60,$AQ$7:$AQ$3006,'RC'!$E$6)))</f>
        <v/>
      </c>
      <c r="AD60" s="48">
        <f>SUMIF($AQ$7:$AQ$3006,'RC'!$E$6,$J$7:$J$3006)+SUMIF($AQ$7:$AQ$3006,'RC'!$E$6,$L$7:$L$3006)</f>
        <v>21</v>
      </c>
      <c r="AE60" s="48"/>
      <c r="AF60" s="48">
        <v>4.9469999999999799E-2</v>
      </c>
      <c r="AG60" s="48">
        <f>IF(OR(AQ60="",AQ60&lt;&gt;'RC'!$E$6,AB60&lt;&gt;'RC'!$D$21),0,1)</f>
        <v>0</v>
      </c>
      <c r="AH60" s="48">
        <f t="shared" si="19"/>
        <v>4.9469999999999799E-2</v>
      </c>
      <c r="AI60" s="48" t="str">
        <f t="shared" si="1"/>
        <v/>
      </c>
      <c r="AJ60" s="48" t="str">
        <f t="shared" si="2"/>
        <v/>
      </c>
      <c r="AK60" s="52" t="str">
        <f t="shared" si="3"/>
        <v/>
      </c>
      <c r="AL60" s="52" t="str">
        <f t="shared" si="4"/>
        <v/>
      </c>
      <c r="AM60" s="48" t="str">
        <f t="shared" si="5"/>
        <v/>
      </c>
      <c r="AN60" s="48" t="str">
        <f t="shared" si="6"/>
        <v/>
      </c>
      <c r="AO60" s="48"/>
      <c r="AP60" s="48" t="str">
        <f t="shared" si="7"/>
        <v/>
      </c>
      <c r="AQ60" s="48" t="str">
        <f t="shared" si="8"/>
        <v/>
      </c>
      <c r="AR60" s="48">
        <v>4.947E-2</v>
      </c>
      <c r="AS60" s="48">
        <f>IF(AF!$D$27="Todos",1,IF(M60=AF!$D$27,1,0))</f>
        <v>1</v>
      </c>
      <c r="AT60" s="53">
        <f>IF(AND(E60=AF!$D$6,OR(LT!M60=AF!$D$27,AF!$D$27="Todos"),OR(AP60=AF!$E$8,AQ60=AF!$E$8)),AR60+AS60,0)</f>
        <v>0</v>
      </c>
      <c r="AU60" s="48" t="str">
        <f t="shared" si="9"/>
        <v/>
      </c>
      <c r="AV60" s="52" t="str">
        <f t="shared" si="10"/>
        <v/>
      </c>
      <c r="AW60" s="52" t="str">
        <f t="shared" si="11"/>
        <v/>
      </c>
      <c r="AX60" s="48" t="str">
        <f t="shared" si="12"/>
        <v/>
      </c>
      <c r="AY60" s="48" t="str">
        <f t="shared" si="13"/>
        <v/>
      </c>
      <c r="BA60" s="18">
        <f>IF($E60=AF!$D$6,IF($M60="Concluída no prazo",2,IF($M60="Concluída com atraso",1,0)),0)</f>
        <v>0</v>
      </c>
      <c r="BB60" s="18">
        <f>IF($E60=AF!$D$6,IF($M60="Atrasada",2,IF($M60="Concluída com atraso",1,0)),0)</f>
        <v>0</v>
      </c>
      <c r="BC60" s="18">
        <v>5.4000000000000001E-4</v>
      </c>
      <c r="BD60" s="18">
        <f t="shared" si="20"/>
        <v>5.4000000000000001E-4</v>
      </c>
      <c r="BE60" s="18">
        <f t="shared" si="20"/>
        <v>5.4000000000000001E-4</v>
      </c>
      <c r="BF60" s="18" t="str">
        <f t="shared" si="14"/>
        <v/>
      </c>
      <c r="BN60" s="18" t="str">
        <f t="shared" si="15"/>
        <v>s</v>
      </c>
    </row>
    <row r="61" spans="3:66" ht="50.1" customHeight="1" thickTop="1" thickBot="1" x14ac:dyDescent="0.3">
      <c r="C61" s="46"/>
      <c r="D61" s="46"/>
      <c r="E61" s="46"/>
      <c r="F61" s="122"/>
      <c r="G61" s="122"/>
      <c r="H61" s="78" t="str">
        <f t="shared" si="16"/>
        <v/>
      </c>
      <c r="I61" s="78" t="str">
        <f t="shared" si="17"/>
        <v/>
      </c>
      <c r="J61" s="16"/>
      <c r="K61" s="46" t="str">
        <f t="shared" si="18"/>
        <v/>
      </c>
      <c r="L61" s="16"/>
      <c r="M61" s="16"/>
      <c r="N61" s="46"/>
      <c r="O61" s="47" t="str">
        <f t="shared" si="22"/>
        <v/>
      </c>
      <c r="P61" s="47"/>
      <c r="Q61" s="48" t="str">
        <f>IFERROR(VLOOKUP(E61,Funcionários!$C$8:$E$207,3,FALSE),"")</f>
        <v/>
      </c>
      <c r="R61" s="47"/>
      <c r="S61" s="49" t="str">
        <f t="shared" si="23"/>
        <v/>
      </c>
      <c r="T61" s="49">
        <v>5.5000000000000003E-4</v>
      </c>
      <c r="U61" s="48" t="str">
        <f>IF(Funcionários!C62=0,"",Funcionários!C62)</f>
        <v/>
      </c>
      <c r="V61" s="50">
        <f>IF(U61="",0,IF(COUNTIFS($E$7:$E$3006,U61,$I$7:$I$3006,'RC'!$E$6)=0,0,COUNTIFS($M$7:$M$3006,"Concluída no prazo",$E$7:$E$3006,U61,$I$7:$I$3006,'RC'!$E$6)/COUNTIFS($E$7:$E$3006,U61,$I$7:$I$3006,'RC'!$E$6)))</f>
        <v>0</v>
      </c>
      <c r="W61" s="49">
        <f>SUMIFS($J$7:$J$3006,$E$7:$E$3006,U61,$I$7:$I$3006,'RC'!$E$6)+SUMIFS($L$7:$L$3006,$E$7:$E$3006,U61,$I$7:$I$3006,'RC'!$E$6)</f>
        <v>0</v>
      </c>
      <c r="X61" s="48">
        <f>COUNTIFS($E$7:$E$3006,U61,$I$7:$I$3006,'RC'!$E$6)</f>
        <v>0</v>
      </c>
      <c r="Y61" s="48"/>
      <c r="Z61" s="51" t="str">
        <f>IF(AQ61='RC'!$E$6,AC61*1000+AD61,"")</f>
        <v/>
      </c>
      <c r="AA61" s="51" t="str">
        <f>IF(AB61="","",IF(AQ61='RC'!$E$6,AC61*1000-AD61,""))</f>
        <v/>
      </c>
      <c r="AB61" s="48" t="str">
        <f>IFERROR(VLOOKUP(E61,Funcionários!$C$8:$E$207,3,FALSE),"")</f>
        <v/>
      </c>
      <c r="AC61" s="50" t="str">
        <f>IF(AB61="","",IF(COUNTIFS($AB$7:$AB$3006,AB61,$AQ$7:$AQ$3006,'RC'!$E$6)=0,"",COUNTIFS($M$7:$M$3006,"Concluída no prazo",$AB$7:$AB$3006,AB61,$AQ$7:$AQ$3006,'RC'!$E$6)/COUNTIFS($AB$7:$AB$3006,AB61,$AQ$7:$AQ$3006,'RC'!$E$6)))</f>
        <v/>
      </c>
      <c r="AD61" s="48">
        <f>SUMIF($AQ$7:$AQ$3006,'RC'!$E$6,$J$7:$J$3006)+SUMIF($AQ$7:$AQ$3006,'RC'!$E$6,$L$7:$L$3006)</f>
        <v>21</v>
      </c>
      <c r="AE61" s="48"/>
      <c r="AF61" s="48">
        <v>4.9459999999999803E-2</v>
      </c>
      <c r="AG61" s="48">
        <f>IF(OR(AQ61="",AQ61&lt;&gt;'RC'!$E$6,AB61&lt;&gt;'RC'!$D$21),0,1)</f>
        <v>0</v>
      </c>
      <c r="AH61" s="48">
        <f t="shared" si="19"/>
        <v>4.9459999999999803E-2</v>
      </c>
      <c r="AI61" s="48" t="str">
        <f t="shared" si="1"/>
        <v/>
      </c>
      <c r="AJ61" s="48" t="str">
        <f t="shared" si="2"/>
        <v/>
      </c>
      <c r="AK61" s="52" t="str">
        <f t="shared" si="3"/>
        <v/>
      </c>
      <c r="AL61" s="52" t="str">
        <f t="shared" si="4"/>
        <v/>
      </c>
      <c r="AM61" s="48" t="str">
        <f t="shared" si="5"/>
        <v/>
      </c>
      <c r="AN61" s="48" t="str">
        <f t="shared" si="6"/>
        <v/>
      </c>
      <c r="AO61" s="48"/>
      <c r="AP61" s="48" t="str">
        <f t="shared" si="7"/>
        <v/>
      </c>
      <c r="AQ61" s="48" t="str">
        <f t="shared" si="8"/>
        <v/>
      </c>
      <c r="AR61" s="48">
        <v>4.9459999999999997E-2</v>
      </c>
      <c r="AS61" s="48">
        <f>IF(AF!$D$27="Todos",1,IF(M61=AF!$D$27,1,0))</f>
        <v>1</v>
      </c>
      <c r="AT61" s="53">
        <f>IF(AND(E61=AF!$D$6,OR(LT!M61=AF!$D$27,AF!$D$27="Todos"),OR(AP61=AF!$E$8,AQ61=AF!$E$8)),AR61+AS61,0)</f>
        <v>0</v>
      </c>
      <c r="AU61" s="48" t="str">
        <f t="shared" si="9"/>
        <v/>
      </c>
      <c r="AV61" s="52" t="str">
        <f t="shared" si="10"/>
        <v/>
      </c>
      <c r="AW61" s="52" t="str">
        <f t="shared" si="11"/>
        <v/>
      </c>
      <c r="AX61" s="48" t="str">
        <f t="shared" si="12"/>
        <v/>
      </c>
      <c r="AY61" s="48" t="str">
        <f t="shared" si="13"/>
        <v/>
      </c>
      <c r="BA61" s="18">
        <f>IF($E61=AF!$D$6,IF($M61="Concluída no prazo",2,IF($M61="Concluída com atraso",1,0)),0)</f>
        <v>0</v>
      </c>
      <c r="BB61" s="18">
        <f>IF($E61=AF!$D$6,IF($M61="Atrasada",2,IF($M61="Concluída com atraso",1,0)),0)</f>
        <v>0</v>
      </c>
      <c r="BC61" s="18">
        <v>5.5000000000000003E-4</v>
      </c>
      <c r="BD61" s="18">
        <f t="shared" si="20"/>
        <v>5.5000000000000003E-4</v>
      </c>
      <c r="BE61" s="18">
        <f t="shared" si="20"/>
        <v>5.5000000000000003E-4</v>
      </c>
      <c r="BF61" s="18" t="str">
        <f t="shared" si="14"/>
        <v/>
      </c>
      <c r="BN61" s="18" t="str">
        <f t="shared" si="15"/>
        <v>s</v>
      </c>
    </row>
    <row r="62" spans="3:66" ht="50.1" customHeight="1" thickTop="1" thickBot="1" x14ac:dyDescent="0.3">
      <c r="C62" s="46"/>
      <c r="D62" s="46"/>
      <c r="E62" s="46"/>
      <c r="F62" s="122"/>
      <c r="G62" s="122"/>
      <c r="H62" s="78" t="str">
        <f t="shared" si="16"/>
        <v/>
      </c>
      <c r="I62" s="78" t="str">
        <f t="shared" si="17"/>
        <v/>
      </c>
      <c r="J62" s="16"/>
      <c r="K62" s="46" t="str">
        <f t="shared" si="18"/>
        <v/>
      </c>
      <c r="L62" s="16"/>
      <c r="M62" s="16"/>
      <c r="N62" s="46"/>
      <c r="O62" s="47" t="str">
        <f t="shared" si="22"/>
        <v/>
      </c>
      <c r="P62" s="47"/>
      <c r="Q62" s="48" t="str">
        <f>IFERROR(VLOOKUP(E62,Funcionários!$C$8:$E$207,3,FALSE),"")</f>
        <v/>
      </c>
      <c r="R62" s="47"/>
      <c r="S62" s="49" t="str">
        <f t="shared" si="23"/>
        <v/>
      </c>
      <c r="T62" s="49">
        <v>5.5999999999999995E-4</v>
      </c>
      <c r="U62" s="48" t="str">
        <f>IF(Funcionários!C63=0,"",Funcionários!C63)</f>
        <v/>
      </c>
      <c r="V62" s="50">
        <f>IF(U62="",0,IF(COUNTIFS($E$7:$E$3006,U62,$I$7:$I$3006,'RC'!$E$6)=0,0,COUNTIFS($M$7:$M$3006,"Concluída no prazo",$E$7:$E$3006,U62,$I$7:$I$3006,'RC'!$E$6)/COUNTIFS($E$7:$E$3006,U62,$I$7:$I$3006,'RC'!$E$6)))</f>
        <v>0</v>
      </c>
      <c r="W62" s="49">
        <f>SUMIFS($J$7:$J$3006,$E$7:$E$3006,U62,$I$7:$I$3006,'RC'!$E$6)+SUMIFS($L$7:$L$3006,$E$7:$E$3006,U62,$I$7:$I$3006,'RC'!$E$6)</f>
        <v>0</v>
      </c>
      <c r="X62" s="48">
        <f>COUNTIFS($E$7:$E$3006,U62,$I$7:$I$3006,'RC'!$E$6)</f>
        <v>0</v>
      </c>
      <c r="Y62" s="48"/>
      <c r="Z62" s="51" t="str">
        <f>IF(AQ62='RC'!$E$6,AC62*1000+AD62,"")</f>
        <v/>
      </c>
      <c r="AA62" s="51" t="str">
        <f>IF(AB62="","",IF(AQ62='RC'!$E$6,AC62*1000-AD62,""))</f>
        <v/>
      </c>
      <c r="AB62" s="48" t="str">
        <f>IFERROR(VLOOKUP(E62,Funcionários!$C$8:$E$207,3,FALSE),"")</f>
        <v/>
      </c>
      <c r="AC62" s="50" t="str">
        <f>IF(AB62="","",IF(COUNTIFS($AB$7:$AB$3006,AB62,$AQ$7:$AQ$3006,'RC'!$E$6)=0,"",COUNTIFS($M$7:$M$3006,"Concluída no prazo",$AB$7:$AB$3006,AB62,$AQ$7:$AQ$3006,'RC'!$E$6)/COUNTIFS($AB$7:$AB$3006,AB62,$AQ$7:$AQ$3006,'RC'!$E$6)))</f>
        <v/>
      </c>
      <c r="AD62" s="48">
        <f>SUMIF($AQ$7:$AQ$3006,'RC'!$E$6,$J$7:$J$3006)+SUMIF($AQ$7:$AQ$3006,'RC'!$E$6,$L$7:$L$3006)</f>
        <v>21</v>
      </c>
      <c r="AE62" s="48"/>
      <c r="AF62" s="48">
        <v>4.94499999999998E-2</v>
      </c>
      <c r="AG62" s="48">
        <f>IF(OR(AQ62="",AQ62&lt;&gt;'RC'!$E$6,AB62&lt;&gt;'RC'!$D$21),0,1)</f>
        <v>0</v>
      </c>
      <c r="AH62" s="48">
        <f t="shared" si="19"/>
        <v>4.94499999999998E-2</v>
      </c>
      <c r="AI62" s="48" t="str">
        <f t="shared" si="1"/>
        <v/>
      </c>
      <c r="AJ62" s="48" t="str">
        <f t="shared" si="2"/>
        <v/>
      </c>
      <c r="AK62" s="52" t="str">
        <f t="shared" si="3"/>
        <v/>
      </c>
      <c r="AL62" s="52" t="str">
        <f t="shared" si="4"/>
        <v/>
      </c>
      <c r="AM62" s="48" t="str">
        <f t="shared" si="5"/>
        <v/>
      </c>
      <c r="AN62" s="48" t="str">
        <f t="shared" si="6"/>
        <v/>
      </c>
      <c r="AO62" s="48"/>
      <c r="AP62" s="48" t="str">
        <f t="shared" si="7"/>
        <v/>
      </c>
      <c r="AQ62" s="48" t="str">
        <f t="shared" si="8"/>
        <v/>
      </c>
      <c r="AR62" s="48">
        <v>4.9450000000000001E-2</v>
      </c>
      <c r="AS62" s="48">
        <f>IF(AF!$D$27="Todos",1,IF(M62=AF!$D$27,1,0))</f>
        <v>1</v>
      </c>
      <c r="AT62" s="53">
        <f>IF(AND(E62=AF!$D$6,OR(LT!M62=AF!$D$27,AF!$D$27="Todos"),OR(AP62=AF!$E$8,AQ62=AF!$E$8)),AR62+AS62,0)</f>
        <v>0</v>
      </c>
      <c r="AU62" s="48" t="str">
        <f t="shared" si="9"/>
        <v/>
      </c>
      <c r="AV62" s="52" t="str">
        <f t="shared" si="10"/>
        <v/>
      </c>
      <c r="AW62" s="52" t="str">
        <f t="shared" si="11"/>
        <v/>
      </c>
      <c r="AX62" s="48" t="str">
        <f t="shared" si="12"/>
        <v/>
      </c>
      <c r="AY62" s="48" t="str">
        <f t="shared" si="13"/>
        <v/>
      </c>
      <c r="BA62" s="18">
        <f>IF($E62=AF!$D$6,IF($M62="Concluída no prazo",2,IF($M62="Concluída com atraso",1,0)),0)</f>
        <v>0</v>
      </c>
      <c r="BB62" s="18">
        <f>IF($E62=AF!$D$6,IF($M62="Atrasada",2,IF($M62="Concluída com atraso",1,0)),0)</f>
        <v>0</v>
      </c>
      <c r="BC62" s="18">
        <v>5.5999999999999995E-4</v>
      </c>
      <c r="BD62" s="18">
        <f t="shared" si="20"/>
        <v>5.5999999999999995E-4</v>
      </c>
      <c r="BE62" s="18">
        <f t="shared" si="20"/>
        <v>5.5999999999999995E-4</v>
      </c>
      <c r="BF62" s="18" t="str">
        <f t="shared" si="14"/>
        <v/>
      </c>
      <c r="BN62" s="18" t="str">
        <f t="shared" si="15"/>
        <v>s</v>
      </c>
    </row>
    <row r="63" spans="3:66" ht="50.1" customHeight="1" thickTop="1" thickBot="1" x14ac:dyDescent="0.3">
      <c r="C63" s="46"/>
      <c r="D63" s="46"/>
      <c r="E63" s="46"/>
      <c r="F63" s="122"/>
      <c r="G63" s="122"/>
      <c r="H63" s="78" t="str">
        <f t="shared" si="16"/>
        <v/>
      </c>
      <c r="I63" s="78" t="str">
        <f t="shared" si="17"/>
        <v/>
      </c>
      <c r="J63" s="16"/>
      <c r="K63" s="46" t="str">
        <f t="shared" si="18"/>
        <v/>
      </c>
      <c r="L63" s="16"/>
      <c r="M63" s="16"/>
      <c r="N63" s="46"/>
      <c r="O63" s="47" t="str">
        <f t="shared" si="22"/>
        <v/>
      </c>
      <c r="P63" s="47"/>
      <c r="Q63" s="48" t="str">
        <f>IFERROR(VLOOKUP(E63,Funcionários!$C$8:$E$207,3,FALSE),"")</f>
        <v/>
      </c>
      <c r="R63" s="47"/>
      <c r="S63" s="49" t="str">
        <f t="shared" si="23"/>
        <v/>
      </c>
      <c r="T63" s="49">
        <v>5.6999999999999998E-4</v>
      </c>
      <c r="U63" s="48" t="str">
        <f>IF(Funcionários!C64=0,"",Funcionários!C64)</f>
        <v/>
      </c>
      <c r="V63" s="50">
        <f>IF(U63="",0,IF(COUNTIFS($E$7:$E$3006,U63,$I$7:$I$3006,'RC'!$E$6)=0,0,COUNTIFS($M$7:$M$3006,"Concluída no prazo",$E$7:$E$3006,U63,$I$7:$I$3006,'RC'!$E$6)/COUNTIFS($E$7:$E$3006,U63,$I$7:$I$3006,'RC'!$E$6)))</f>
        <v>0</v>
      </c>
      <c r="W63" s="49">
        <f>SUMIFS($J$7:$J$3006,$E$7:$E$3006,U63,$I$7:$I$3006,'RC'!$E$6)+SUMIFS($L$7:$L$3006,$E$7:$E$3006,U63,$I$7:$I$3006,'RC'!$E$6)</f>
        <v>0</v>
      </c>
      <c r="X63" s="48">
        <f>COUNTIFS($E$7:$E$3006,U63,$I$7:$I$3006,'RC'!$E$6)</f>
        <v>0</v>
      </c>
      <c r="Y63" s="48"/>
      <c r="Z63" s="51" t="str">
        <f>IF(AQ63='RC'!$E$6,AC63*1000+AD63,"")</f>
        <v/>
      </c>
      <c r="AA63" s="51" t="str">
        <f>IF(AB63="","",IF(AQ63='RC'!$E$6,AC63*1000-AD63,""))</f>
        <v/>
      </c>
      <c r="AB63" s="48" t="str">
        <f>IFERROR(VLOOKUP(E63,Funcionários!$C$8:$E$207,3,FALSE),"")</f>
        <v/>
      </c>
      <c r="AC63" s="50" t="str">
        <f>IF(AB63="","",IF(COUNTIFS($AB$7:$AB$3006,AB63,$AQ$7:$AQ$3006,'RC'!$E$6)=0,"",COUNTIFS($M$7:$M$3006,"Concluída no prazo",$AB$7:$AB$3006,AB63,$AQ$7:$AQ$3006,'RC'!$E$6)/COUNTIFS($AB$7:$AB$3006,AB63,$AQ$7:$AQ$3006,'RC'!$E$6)))</f>
        <v/>
      </c>
      <c r="AD63" s="48">
        <f>SUMIF($AQ$7:$AQ$3006,'RC'!$E$6,$J$7:$J$3006)+SUMIF($AQ$7:$AQ$3006,'RC'!$E$6,$L$7:$L$3006)</f>
        <v>21</v>
      </c>
      <c r="AE63" s="48"/>
      <c r="AF63" s="48">
        <v>4.9439999999999797E-2</v>
      </c>
      <c r="AG63" s="48">
        <f>IF(OR(AQ63="",AQ63&lt;&gt;'RC'!$E$6,AB63&lt;&gt;'RC'!$D$21),0,1)</f>
        <v>0</v>
      </c>
      <c r="AH63" s="48">
        <f t="shared" si="19"/>
        <v>4.9439999999999797E-2</v>
      </c>
      <c r="AI63" s="48" t="str">
        <f t="shared" si="1"/>
        <v/>
      </c>
      <c r="AJ63" s="48" t="str">
        <f t="shared" si="2"/>
        <v/>
      </c>
      <c r="AK63" s="52" t="str">
        <f t="shared" si="3"/>
        <v/>
      </c>
      <c r="AL63" s="52" t="str">
        <f t="shared" si="4"/>
        <v/>
      </c>
      <c r="AM63" s="48" t="str">
        <f t="shared" si="5"/>
        <v/>
      </c>
      <c r="AN63" s="48" t="str">
        <f t="shared" si="6"/>
        <v/>
      </c>
      <c r="AO63" s="48"/>
      <c r="AP63" s="48" t="str">
        <f t="shared" si="7"/>
        <v/>
      </c>
      <c r="AQ63" s="48" t="str">
        <f t="shared" si="8"/>
        <v/>
      </c>
      <c r="AR63" s="48">
        <v>4.9439999999999998E-2</v>
      </c>
      <c r="AS63" s="48">
        <f>IF(AF!$D$27="Todos",1,IF(M63=AF!$D$27,1,0))</f>
        <v>1</v>
      </c>
      <c r="AT63" s="53">
        <f>IF(AND(E63=AF!$D$6,OR(LT!M63=AF!$D$27,AF!$D$27="Todos"),OR(AP63=AF!$E$8,AQ63=AF!$E$8)),AR63+AS63,0)</f>
        <v>0</v>
      </c>
      <c r="AU63" s="48" t="str">
        <f t="shared" si="9"/>
        <v/>
      </c>
      <c r="AV63" s="52" t="str">
        <f t="shared" si="10"/>
        <v/>
      </c>
      <c r="AW63" s="52" t="str">
        <f t="shared" si="11"/>
        <v/>
      </c>
      <c r="AX63" s="48" t="str">
        <f t="shared" si="12"/>
        <v/>
      </c>
      <c r="AY63" s="48" t="str">
        <f t="shared" si="13"/>
        <v/>
      </c>
      <c r="BA63" s="18">
        <f>IF($E63=AF!$D$6,IF($M63="Concluída no prazo",2,IF($M63="Concluída com atraso",1,0)),0)</f>
        <v>0</v>
      </c>
      <c r="BB63" s="18">
        <f>IF($E63=AF!$D$6,IF($M63="Atrasada",2,IF($M63="Concluída com atraso",1,0)),0)</f>
        <v>0</v>
      </c>
      <c r="BC63" s="18">
        <v>5.6999999999999998E-4</v>
      </c>
      <c r="BD63" s="18">
        <f t="shared" si="20"/>
        <v>5.6999999999999998E-4</v>
      </c>
      <c r="BE63" s="18">
        <f t="shared" si="20"/>
        <v>5.6999999999999998E-4</v>
      </c>
      <c r="BF63" s="18" t="str">
        <f t="shared" si="14"/>
        <v/>
      </c>
      <c r="BN63" s="18" t="str">
        <f t="shared" si="15"/>
        <v>s</v>
      </c>
    </row>
    <row r="64" spans="3:66" ht="50.1" customHeight="1" thickTop="1" thickBot="1" x14ac:dyDescent="0.3">
      <c r="C64" s="46"/>
      <c r="D64" s="46"/>
      <c r="E64" s="46"/>
      <c r="F64" s="122"/>
      <c r="G64" s="122"/>
      <c r="H64" s="78" t="str">
        <f t="shared" si="16"/>
        <v/>
      </c>
      <c r="I64" s="78" t="str">
        <f t="shared" si="17"/>
        <v/>
      </c>
      <c r="J64" s="16"/>
      <c r="K64" s="46" t="str">
        <f t="shared" si="18"/>
        <v/>
      </c>
      <c r="L64" s="16"/>
      <c r="M64" s="16"/>
      <c r="N64" s="46"/>
      <c r="O64" s="47" t="str">
        <f t="shared" si="22"/>
        <v/>
      </c>
      <c r="P64" s="47"/>
      <c r="Q64" s="48" t="str">
        <f>IFERROR(VLOOKUP(E64,Funcionários!$C$8:$E$207,3,FALSE),"")</f>
        <v/>
      </c>
      <c r="R64" s="47"/>
      <c r="S64" s="49" t="str">
        <f t="shared" si="23"/>
        <v/>
      </c>
      <c r="T64" s="49">
        <v>5.8E-4</v>
      </c>
      <c r="U64" s="48" t="str">
        <f>IF(Funcionários!C65=0,"",Funcionários!C65)</f>
        <v/>
      </c>
      <c r="V64" s="50">
        <f>IF(U64="",0,IF(COUNTIFS($E$7:$E$3006,U64,$I$7:$I$3006,'RC'!$E$6)=0,0,COUNTIFS($M$7:$M$3006,"Concluída no prazo",$E$7:$E$3006,U64,$I$7:$I$3006,'RC'!$E$6)/COUNTIFS($E$7:$E$3006,U64,$I$7:$I$3006,'RC'!$E$6)))</f>
        <v>0</v>
      </c>
      <c r="W64" s="49">
        <f>SUMIFS($J$7:$J$3006,$E$7:$E$3006,U64,$I$7:$I$3006,'RC'!$E$6)+SUMIFS($L$7:$L$3006,$E$7:$E$3006,U64,$I$7:$I$3006,'RC'!$E$6)</f>
        <v>0</v>
      </c>
      <c r="X64" s="48">
        <f>COUNTIFS($E$7:$E$3006,U64,$I$7:$I$3006,'RC'!$E$6)</f>
        <v>0</v>
      </c>
      <c r="Y64" s="48"/>
      <c r="Z64" s="51" t="str">
        <f>IF(AQ64='RC'!$E$6,AC64*1000+AD64,"")</f>
        <v/>
      </c>
      <c r="AA64" s="51" t="str">
        <f>IF(AB64="","",IF(AQ64='RC'!$E$6,AC64*1000-AD64,""))</f>
        <v/>
      </c>
      <c r="AB64" s="48" t="str">
        <f>IFERROR(VLOOKUP(E64,Funcionários!$C$8:$E$207,3,FALSE),"")</f>
        <v/>
      </c>
      <c r="AC64" s="50" t="str">
        <f>IF(AB64="","",IF(COUNTIFS($AB$7:$AB$3006,AB64,$AQ$7:$AQ$3006,'RC'!$E$6)=0,"",COUNTIFS($M$7:$M$3006,"Concluída no prazo",$AB$7:$AB$3006,AB64,$AQ$7:$AQ$3006,'RC'!$E$6)/COUNTIFS($AB$7:$AB$3006,AB64,$AQ$7:$AQ$3006,'RC'!$E$6)))</f>
        <v/>
      </c>
      <c r="AD64" s="48">
        <f>SUMIF($AQ$7:$AQ$3006,'RC'!$E$6,$J$7:$J$3006)+SUMIF($AQ$7:$AQ$3006,'RC'!$E$6,$L$7:$L$3006)</f>
        <v>21</v>
      </c>
      <c r="AE64" s="48"/>
      <c r="AF64" s="48">
        <v>4.94299999999998E-2</v>
      </c>
      <c r="AG64" s="48">
        <f>IF(OR(AQ64="",AQ64&lt;&gt;'RC'!$E$6,AB64&lt;&gt;'RC'!$D$21),0,1)</f>
        <v>0</v>
      </c>
      <c r="AH64" s="48">
        <f t="shared" si="19"/>
        <v>4.94299999999998E-2</v>
      </c>
      <c r="AI64" s="48" t="str">
        <f t="shared" si="1"/>
        <v/>
      </c>
      <c r="AJ64" s="48" t="str">
        <f t="shared" si="2"/>
        <v/>
      </c>
      <c r="AK64" s="52" t="str">
        <f t="shared" si="3"/>
        <v/>
      </c>
      <c r="AL64" s="52" t="str">
        <f t="shared" si="4"/>
        <v/>
      </c>
      <c r="AM64" s="48" t="str">
        <f t="shared" si="5"/>
        <v/>
      </c>
      <c r="AN64" s="48" t="str">
        <f t="shared" si="6"/>
        <v/>
      </c>
      <c r="AO64" s="48"/>
      <c r="AP64" s="48" t="str">
        <f t="shared" si="7"/>
        <v/>
      </c>
      <c r="AQ64" s="48" t="str">
        <f t="shared" si="8"/>
        <v/>
      </c>
      <c r="AR64" s="48">
        <v>4.9430000000000002E-2</v>
      </c>
      <c r="AS64" s="48">
        <f>IF(AF!$D$27="Todos",1,IF(M64=AF!$D$27,1,0))</f>
        <v>1</v>
      </c>
      <c r="AT64" s="53">
        <f>IF(AND(E64=AF!$D$6,OR(LT!M64=AF!$D$27,AF!$D$27="Todos"),OR(AP64=AF!$E$8,AQ64=AF!$E$8)),AR64+AS64,0)</f>
        <v>0</v>
      </c>
      <c r="AU64" s="48" t="str">
        <f t="shared" si="9"/>
        <v/>
      </c>
      <c r="AV64" s="52" t="str">
        <f t="shared" si="10"/>
        <v/>
      </c>
      <c r="AW64" s="52" t="str">
        <f t="shared" si="11"/>
        <v/>
      </c>
      <c r="AX64" s="48" t="str">
        <f t="shared" si="12"/>
        <v/>
      </c>
      <c r="AY64" s="48" t="str">
        <f t="shared" si="13"/>
        <v/>
      </c>
      <c r="BA64" s="18">
        <f>IF($E64=AF!$D$6,IF($M64="Concluída no prazo",2,IF($M64="Concluída com atraso",1,0)),0)</f>
        <v>0</v>
      </c>
      <c r="BB64" s="18">
        <f>IF($E64=AF!$D$6,IF($M64="Atrasada",2,IF($M64="Concluída com atraso",1,0)),0)</f>
        <v>0</v>
      </c>
      <c r="BC64" s="18">
        <v>5.8E-4</v>
      </c>
      <c r="BD64" s="18">
        <f t="shared" si="20"/>
        <v>5.8E-4</v>
      </c>
      <c r="BE64" s="18">
        <f t="shared" si="20"/>
        <v>5.8E-4</v>
      </c>
      <c r="BF64" s="18" t="str">
        <f t="shared" si="14"/>
        <v/>
      </c>
      <c r="BN64" s="18" t="str">
        <f t="shared" si="15"/>
        <v>s</v>
      </c>
    </row>
    <row r="65" spans="3:66" ht="50.1" customHeight="1" thickTop="1" thickBot="1" x14ac:dyDescent="0.3">
      <c r="C65" s="46"/>
      <c r="D65" s="46"/>
      <c r="E65" s="46"/>
      <c r="F65" s="122"/>
      <c r="G65" s="122"/>
      <c r="H65" s="78" t="str">
        <f t="shared" si="16"/>
        <v/>
      </c>
      <c r="I65" s="78" t="str">
        <f t="shared" si="17"/>
        <v/>
      </c>
      <c r="J65" s="16"/>
      <c r="K65" s="46" t="str">
        <f t="shared" si="18"/>
        <v/>
      </c>
      <c r="L65" s="16"/>
      <c r="M65" s="16"/>
      <c r="N65" s="46"/>
      <c r="O65" s="47" t="str">
        <f t="shared" si="22"/>
        <v/>
      </c>
      <c r="P65" s="47"/>
      <c r="Q65" s="48" t="str">
        <f>IFERROR(VLOOKUP(E65,Funcionários!$C$8:$E$207,3,FALSE),"")</f>
        <v/>
      </c>
      <c r="R65" s="47"/>
      <c r="S65" s="49" t="str">
        <f t="shared" si="23"/>
        <v/>
      </c>
      <c r="T65" s="49">
        <v>5.9000000000000003E-4</v>
      </c>
      <c r="U65" s="48" t="str">
        <f>IF(Funcionários!C66=0,"",Funcionários!C66)</f>
        <v/>
      </c>
      <c r="V65" s="50">
        <f>IF(U65="",0,IF(COUNTIFS($E$7:$E$3006,U65,$I$7:$I$3006,'RC'!$E$6)=0,0,COUNTIFS($M$7:$M$3006,"Concluída no prazo",$E$7:$E$3006,U65,$I$7:$I$3006,'RC'!$E$6)/COUNTIFS($E$7:$E$3006,U65,$I$7:$I$3006,'RC'!$E$6)))</f>
        <v>0</v>
      </c>
      <c r="W65" s="49">
        <f>SUMIFS($J$7:$J$3006,$E$7:$E$3006,U65,$I$7:$I$3006,'RC'!$E$6)+SUMIFS($L$7:$L$3006,$E$7:$E$3006,U65,$I$7:$I$3006,'RC'!$E$6)</f>
        <v>0</v>
      </c>
      <c r="X65" s="48">
        <f>COUNTIFS($E$7:$E$3006,U65,$I$7:$I$3006,'RC'!$E$6)</f>
        <v>0</v>
      </c>
      <c r="Y65" s="48"/>
      <c r="Z65" s="51" t="str">
        <f>IF(AQ65='RC'!$E$6,AC65*1000+AD65,"")</f>
        <v/>
      </c>
      <c r="AA65" s="51" t="str">
        <f>IF(AB65="","",IF(AQ65='RC'!$E$6,AC65*1000-AD65,""))</f>
        <v/>
      </c>
      <c r="AB65" s="48" t="str">
        <f>IFERROR(VLOOKUP(E65,Funcionários!$C$8:$E$207,3,FALSE),"")</f>
        <v/>
      </c>
      <c r="AC65" s="50" t="str">
        <f>IF(AB65="","",IF(COUNTIFS($AB$7:$AB$3006,AB65,$AQ$7:$AQ$3006,'RC'!$E$6)=0,"",COUNTIFS($M$7:$M$3006,"Concluída no prazo",$AB$7:$AB$3006,AB65,$AQ$7:$AQ$3006,'RC'!$E$6)/COUNTIFS($AB$7:$AB$3006,AB65,$AQ$7:$AQ$3006,'RC'!$E$6)))</f>
        <v/>
      </c>
      <c r="AD65" s="48">
        <f>SUMIF($AQ$7:$AQ$3006,'RC'!$E$6,$J$7:$J$3006)+SUMIF($AQ$7:$AQ$3006,'RC'!$E$6,$L$7:$L$3006)</f>
        <v>21</v>
      </c>
      <c r="AE65" s="48"/>
      <c r="AF65" s="48">
        <v>4.9419999999999797E-2</v>
      </c>
      <c r="AG65" s="48">
        <f>IF(OR(AQ65="",AQ65&lt;&gt;'RC'!$E$6,AB65&lt;&gt;'RC'!$D$21),0,1)</f>
        <v>0</v>
      </c>
      <c r="AH65" s="48">
        <f t="shared" si="19"/>
        <v>4.9419999999999797E-2</v>
      </c>
      <c r="AI65" s="48" t="str">
        <f t="shared" si="1"/>
        <v/>
      </c>
      <c r="AJ65" s="48" t="str">
        <f t="shared" si="2"/>
        <v/>
      </c>
      <c r="AK65" s="52" t="str">
        <f t="shared" si="3"/>
        <v/>
      </c>
      <c r="AL65" s="52" t="str">
        <f t="shared" si="4"/>
        <v/>
      </c>
      <c r="AM65" s="48" t="str">
        <f t="shared" si="5"/>
        <v/>
      </c>
      <c r="AN65" s="48" t="str">
        <f t="shared" si="6"/>
        <v/>
      </c>
      <c r="AO65" s="48"/>
      <c r="AP65" s="48" t="str">
        <f t="shared" si="7"/>
        <v/>
      </c>
      <c r="AQ65" s="48" t="str">
        <f t="shared" si="8"/>
        <v/>
      </c>
      <c r="AR65" s="48">
        <v>4.9419999999999999E-2</v>
      </c>
      <c r="AS65" s="48">
        <f>IF(AF!$D$27="Todos",1,IF(M65=AF!$D$27,1,0))</f>
        <v>1</v>
      </c>
      <c r="AT65" s="53">
        <f>IF(AND(E65=AF!$D$6,OR(LT!M65=AF!$D$27,AF!$D$27="Todos"),OR(AP65=AF!$E$8,AQ65=AF!$E$8)),AR65+AS65,0)</f>
        <v>0</v>
      </c>
      <c r="AU65" s="48" t="str">
        <f t="shared" si="9"/>
        <v/>
      </c>
      <c r="AV65" s="52" t="str">
        <f t="shared" si="10"/>
        <v/>
      </c>
      <c r="AW65" s="52" t="str">
        <f t="shared" si="11"/>
        <v/>
      </c>
      <c r="AX65" s="48" t="str">
        <f t="shared" si="12"/>
        <v/>
      </c>
      <c r="AY65" s="48" t="str">
        <f t="shared" si="13"/>
        <v/>
      </c>
      <c r="BA65" s="18">
        <f>IF($E65=AF!$D$6,IF($M65="Concluída no prazo",2,IF($M65="Concluída com atraso",1,0)),0)</f>
        <v>0</v>
      </c>
      <c r="BB65" s="18">
        <f>IF($E65=AF!$D$6,IF($M65="Atrasada",2,IF($M65="Concluída com atraso",1,0)),0)</f>
        <v>0</v>
      </c>
      <c r="BC65" s="18">
        <v>5.9000000000000003E-4</v>
      </c>
      <c r="BD65" s="18">
        <f t="shared" si="20"/>
        <v>5.9000000000000003E-4</v>
      </c>
      <c r="BE65" s="18">
        <f t="shared" si="20"/>
        <v>5.9000000000000003E-4</v>
      </c>
      <c r="BF65" s="18" t="str">
        <f t="shared" si="14"/>
        <v/>
      </c>
      <c r="BN65" s="18" t="str">
        <f t="shared" si="15"/>
        <v>s</v>
      </c>
    </row>
    <row r="66" spans="3:66" ht="50.1" customHeight="1" thickTop="1" thickBot="1" x14ac:dyDescent="0.3">
      <c r="C66" s="46"/>
      <c r="D66" s="46"/>
      <c r="E66" s="46"/>
      <c r="F66" s="122"/>
      <c r="G66" s="122"/>
      <c r="H66" s="78" t="str">
        <f t="shared" si="16"/>
        <v/>
      </c>
      <c r="I66" s="78" t="str">
        <f t="shared" si="17"/>
        <v/>
      </c>
      <c r="J66" s="16"/>
      <c r="K66" s="46" t="str">
        <f t="shared" si="18"/>
        <v/>
      </c>
      <c r="L66" s="16"/>
      <c r="M66" s="16"/>
      <c r="N66" s="46"/>
      <c r="O66" s="47" t="str">
        <f t="shared" si="22"/>
        <v/>
      </c>
      <c r="P66" s="47"/>
      <c r="Q66" s="48" t="str">
        <f>IFERROR(VLOOKUP(E66,Funcionários!$C$8:$E$207,3,FALSE),"")</f>
        <v/>
      </c>
      <c r="R66" s="47"/>
      <c r="S66" s="49" t="str">
        <f t="shared" si="23"/>
        <v/>
      </c>
      <c r="T66" s="49">
        <v>5.9999999999999995E-4</v>
      </c>
      <c r="U66" s="48" t="str">
        <f>IF(Funcionários!C67=0,"",Funcionários!C67)</f>
        <v/>
      </c>
      <c r="V66" s="50">
        <f>IF(U66="",0,IF(COUNTIFS($E$7:$E$3006,U66,$I$7:$I$3006,'RC'!$E$6)=0,0,COUNTIFS($M$7:$M$3006,"Concluída no prazo",$E$7:$E$3006,U66,$I$7:$I$3006,'RC'!$E$6)/COUNTIFS($E$7:$E$3006,U66,$I$7:$I$3006,'RC'!$E$6)))</f>
        <v>0</v>
      </c>
      <c r="W66" s="49">
        <f>SUMIFS($J$7:$J$3006,$E$7:$E$3006,U66,$I$7:$I$3006,'RC'!$E$6)+SUMIFS($L$7:$L$3006,$E$7:$E$3006,U66,$I$7:$I$3006,'RC'!$E$6)</f>
        <v>0</v>
      </c>
      <c r="X66" s="48">
        <f>COUNTIFS($E$7:$E$3006,U66,$I$7:$I$3006,'RC'!$E$6)</f>
        <v>0</v>
      </c>
      <c r="Y66" s="48"/>
      <c r="Z66" s="51" t="str">
        <f>IF(AQ66='RC'!$E$6,AC66*1000+AD66,"")</f>
        <v/>
      </c>
      <c r="AA66" s="51" t="str">
        <f>IF(AB66="","",IF(AQ66='RC'!$E$6,AC66*1000-AD66,""))</f>
        <v/>
      </c>
      <c r="AB66" s="48" t="str">
        <f>IFERROR(VLOOKUP(E66,Funcionários!$C$8:$E$207,3,FALSE),"")</f>
        <v/>
      </c>
      <c r="AC66" s="50" t="str">
        <f>IF(AB66="","",IF(COUNTIFS($AB$7:$AB$3006,AB66,$AQ$7:$AQ$3006,'RC'!$E$6)=0,"",COUNTIFS($M$7:$M$3006,"Concluída no prazo",$AB$7:$AB$3006,AB66,$AQ$7:$AQ$3006,'RC'!$E$6)/COUNTIFS($AB$7:$AB$3006,AB66,$AQ$7:$AQ$3006,'RC'!$E$6)))</f>
        <v/>
      </c>
      <c r="AD66" s="48">
        <f>SUMIF($AQ$7:$AQ$3006,'RC'!$E$6,$J$7:$J$3006)+SUMIF($AQ$7:$AQ$3006,'RC'!$E$6,$L$7:$L$3006)</f>
        <v>21</v>
      </c>
      <c r="AE66" s="48"/>
      <c r="AF66" s="48">
        <v>4.9409999999999801E-2</v>
      </c>
      <c r="AG66" s="48">
        <f>IF(OR(AQ66="",AQ66&lt;&gt;'RC'!$E$6,AB66&lt;&gt;'RC'!$D$21),0,1)</f>
        <v>0</v>
      </c>
      <c r="AH66" s="48">
        <f t="shared" si="19"/>
        <v>4.9409999999999801E-2</v>
      </c>
      <c r="AI66" s="48" t="str">
        <f t="shared" si="1"/>
        <v/>
      </c>
      <c r="AJ66" s="48" t="str">
        <f t="shared" si="2"/>
        <v/>
      </c>
      <c r="AK66" s="52" t="str">
        <f t="shared" si="3"/>
        <v/>
      </c>
      <c r="AL66" s="52" t="str">
        <f t="shared" si="4"/>
        <v/>
      </c>
      <c r="AM66" s="48" t="str">
        <f t="shared" si="5"/>
        <v/>
      </c>
      <c r="AN66" s="48" t="str">
        <f t="shared" si="6"/>
        <v/>
      </c>
      <c r="AO66" s="48"/>
      <c r="AP66" s="48" t="str">
        <f t="shared" si="7"/>
        <v/>
      </c>
      <c r="AQ66" s="48" t="str">
        <f t="shared" si="8"/>
        <v/>
      </c>
      <c r="AR66" s="48">
        <v>4.9410000000000003E-2</v>
      </c>
      <c r="AS66" s="48">
        <f>IF(AF!$D$27="Todos",1,IF(M66=AF!$D$27,1,0))</f>
        <v>1</v>
      </c>
      <c r="AT66" s="53">
        <f>IF(AND(E66=AF!$D$6,OR(LT!M66=AF!$D$27,AF!$D$27="Todos"),OR(AP66=AF!$E$8,AQ66=AF!$E$8)),AR66+AS66,0)</f>
        <v>0</v>
      </c>
      <c r="AU66" s="48" t="str">
        <f t="shared" si="9"/>
        <v/>
      </c>
      <c r="AV66" s="52" t="str">
        <f t="shared" si="10"/>
        <v/>
      </c>
      <c r="AW66" s="52" t="str">
        <f t="shared" si="11"/>
        <v/>
      </c>
      <c r="AX66" s="48" t="str">
        <f t="shared" si="12"/>
        <v/>
      </c>
      <c r="AY66" s="48" t="str">
        <f t="shared" si="13"/>
        <v/>
      </c>
      <c r="BA66" s="18">
        <f>IF($E66=AF!$D$6,IF($M66="Concluída no prazo",2,IF($M66="Concluída com atraso",1,0)),0)</f>
        <v>0</v>
      </c>
      <c r="BB66" s="18">
        <f>IF($E66=AF!$D$6,IF($M66="Atrasada",2,IF($M66="Concluída com atraso",1,0)),0)</f>
        <v>0</v>
      </c>
      <c r="BC66" s="18">
        <v>5.9999999999999995E-4</v>
      </c>
      <c r="BD66" s="18">
        <f t="shared" si="20"/>
        <v>5.9999999999999995E-4</v>
      </c>
      <c r="BE66" s="18">
        <f t="shared" si="20"/>
        <v>5.9999999999999995E-4</v>
      </c>
      <c r="BF66" s="18" t="str">
        <f t="shared" si="14"/>
        <v/>
      </c>
      <c r="BN66" s="18" t="str">
        <f t="shared" si="15"/>
        <v>s</v>
      </c>
    </row>
    <row r="67" spans="3:66" ht="50.1" customHeight="1" thickTop="1" thickBot="1" x14ac:dyDescent="0.3">
      <c r="C67" s="46"/>
      <c r="D67" s="46"/>
      <c r="E67" s="46"/>
      <c r="F67" s="122"/>
      <c r="G67" s="122"/>
      <c r="H67" s="78" t="str">
        <f t="shared" si="16"/>
        <v/>
      </c>
      <c r="I67" s="78" t="str">
        <f t="shared" si="17"/>
        <v/>
      </c>
      <c r="J67" s="16"/>
      <c r="K67" s="46" t="str">
        <f t="shared" si="18"/>
        <v/>
      </c>
      <c r="L67" s="16"/>
      <c r="M67" s="16"/>
      <c r="N67" s="46"/>
      <c r="O67" s="47" t="str">
        <f t="shared" si="22"/>
        <v/>
      </c>
      <c r="P67" s="47"/>
      <c r="Q67" s="48" t="str">
        <f>IFERROR(VLOOKUP(E67,Funcionários!$C$8:$E$207,3,FALSE),"")</f>
        <v/>
      </c>
      <c r="R67" s="47"/>
      <c r="S67" s="49" t="str">
        <f t="shared" si="23"/>
        <v/>
      </c>
      <c r="T67" s="49">
        <v>6.0999999999999997E-4</v>
      </c>
      <c r="U67" s="48" t="str">
        <f>IF(Funcionários!C68=0,"",Funcionários!C68)</f>
        <v/>
      </c>
      <c r="V67" s="50">
        <f>IF(U67="",0,IF(COUNTIFS($E$7:$E$3006,U67,$I$7:$I$3006,'RC'!$E$6)=0,0,COUNTIFS($M$7:$M$3006,"Concluída no prazo",$E$7:$E$3006,U67,$I$7:$I$3006,'RC'!$E$6)/COUNTIFS($E$7:$E$3006,U67,$I$7:$I$3006,'RC'!$E$6)))</f>
        <v>0</v>
      </c>
      <c r="W67" s="49">
        <f>SUMIFS($J$7:$J$3006,$E$7:$E$3006,U67,$I$7:$I$3006,'RC'!$E$6)+SUMIFS($L$7:$L$3006,$E$7:$E$3006,U67,$I$7:$I$3006,'RC'!$E$6)</f>
        <v>0</v>
      </c>
      <c r="X67" s="48">
        <f>COUNTIFS($E$7:$E$3006,U67,$I$7:$I$3006,'RC'!$E$6)</f>
        <v>0</v>
      </c>
      <c r="Y67" s="48"/>
      <c r="Z67" s="51" t="str">
        <f>IF(AQ67='RC'!$E$6,AC67*1000+AD67,"")</f>
        <v/>
      </c>
      <c r="AA67" s="51" t="str">
        <f>IF(AB67="","",IF(AQ67='RC'!$E$6,AC67*1000-AD67,""))</f>
        <v/>
      </c>
      <c r="AB67" s="48" t="str">
        <f>IFERROR(VLOOKUP(E67,Funcionários!$C$8:$E$207,3,FALSE),"")</f>
        <v/>
      </c>
      <c r="AC67" s="50" t="str">
        <f>IF(AB67="","",IF(COUNTIFS($AB$7:$AB$3006,AB67,$AQ$7:$AQ$3006,'RC'!$E$6)=0,"",COUNTIFS($M$7:$M$3006,"Concluída no prazo",$AB$7:$AB$3006,AB67,$AQ$7:$AQ$3006,'RC'!$E$6)/COUNTIFS($AB$7:$AB$3006,AB67,$AQ$7:$AQ$3006,'RC'!$E$6)))</f>
        <v/>
      </c>
      <c r="AD67" s="48">
        <f>SUMIF($AQ$7:$AQ$3006,'RC'!$E$6,$J$7:$J$3006)+SUMIF($AQ$7:$AQ$3006,'RC'!$E$6,$L$7:$L$3006)</f>
        <v>21</v>
      </c>
      <c r="AE67" s="48"/>
      <c r="AF67" s="48">
        <v>4.9399999999999798E-2</v>
      </c>
      <c r="AG67" s="48">
        <f>IF(OR(AQ67="",AQ67&lt;&gt;'RC'!$E$6,AB67&lt;&gt;'RC'!$D$21),0,1)</f>
        <v>0</v>
      </c>
      <c r="AH67" s="48">
        <f t="shared" si="19"/>
        <v>4.9399999999999798E-2</v>
      </c>
      <c r="AI67" s="48" t="str">
        <f t="shared" si="1"/>
        <v/>
      </c>
      <c r="AJ67" s="48" t="str">
        <f t="shared" si="2"/>
        <v/>
      </c>
      <c r="AK67" s="52" t="str">
        <f t="shared" si="3"/>
        <v/>
      </c>
      <c r="AL67" s="52" t="str">
        <f t="shared" si="4"/>
        <v/>
      </c>
      <c r="AM67" s="48" t="str">
        <f t="shared" si="5"/>
        <v/>
      </c>
      <c r="AN67" s="48" t="str">
        <f t="shared" si="6"/>
        <v/>
      </c>
      <c r="AO67" s="48"/>
      <c r="AP67" s="48" t="str">
        <f t="shared" si="7"/>
        <v/>
      </c>
      <c r="AQ67" s="48" t="str">
        <f t="shared" si="8"/>
        <v/>
      </c>
      <c r="AR67" s="48">
        <v>4.9399999999999999E-2</v>
      </c>
      <c r="AS67" s="48">
        <f>IF(AF!$D$27="Todos",1,IF(M67=AF!$D$27,1,0))</f>
        <v>1</v>
      </c>
      <c r="AT67" s="53">
        <f>IF(AND(E67=AF!$D$6,OR(LT!M67=AF!$D$27,AF!$D$27="Todos"),OR(AP67=AF!$E$8,AQ67=AF!$E$8)),AR67+AS67,0)</f>
        <v>0</v>
      </c>
      <c r="AU67" s="48" t="str">
        <f t="shared" si="9"/>
        <v/>
      </c>
      <c r="AV67" s="52" t="str">
        <f t="shared" si="10"/>
        <v/>
      </c>
      <c r="AW67" s="52" t="str">
        <f t="shared" si="11"/>
        <v/>
      </c>
      <c r="AX67" s="48" t="str">
        <f t="shared" si="12"/>
        <v/>
      </c>
      <c r="AY67" s="48" t="str">
        <f t="shared" si="13"/>
        <v/>
      </c>
      <c r="BA67" s="18">
        <f>IF($E67=AF!$D$6,IF($M67="Concluída no prazo",2,IF($M67="Concluída com atraso",1,0)),0)</f>
        <v>0</v>
      </c>
      <c r="BB67" s="18">
        <f>IF($E67=AF!$D$6,IF($M67="Atrasada",2,IF($M67="Concluída com atraso",1,0)),0)</f>
        <v>0</v>
      </c>
      <c r="BC67" s="18">
        <v>6.0999999999999997E-4</v>
      </c>
      <c r="BD67" s="18">
        <f t="shared" si="20"/>
        <v>6.0999999999999997E-4</v>
      </c>
      <c r="BE67" s="18">
        <f t="shared" si="20"/>
        <v>6.0999999999999997E-4</v>
      </c>
      <c r="BF67" s="18" t="str">
        <f t="shared" si="14"/>
        <v/>
      </c>
      <c r="BN67" s="18" t="str">
        <f t="shared" si="15"/>
        <v>s</v>
      </c>
    </row>
    <row r="68" spans="3:66" ht="50.1" customHeight="1" thickTop="1" thickBot="1" x14ac:dyDescent="0.3">
      <c r="C68" s="46"/>
      <c r="D68" s="46"/>
      <c r="E68" s="46"/>
      <c r="F68" s="122"/>
      <c r="G68" s="122"/>
      <c r="H68" s="78" t="str">
        <f t="shared" si="16"/>
        <v/>
      </c>
      <c r="I68" s="78" t="str">
        <f t="shared" si="17"/>
        <v/>
      </c>
      <c r="J68" s="16"/>
      <c r="K68" s="46" t="str">
        <f t="shared" si="18"/>
        <v/>
      </c>
      <c r="L68" s="16"/>
      <c r="M68" s="16"/>
      <c r="N68" s="46"/>
      <c r="O68" s="47" t="str">
        <f t="shared" si="22"/>
        <v/>
      </c>
      <c r="P68" s="47"/>
      <c r="Q68" s="48" t="str">
        <f>IFERROR(VLOOKUP(E68,Funcionários!$C$8:$E$207,3,FALSE),"")</f>
        <v/>
      </c>
      <c r="R68" s="47"/>
      <c r="S68" s="49" t="str">
        <f t="shared" si="23"/>
        <v/>
      </c>
      <c r="T68" s="49">
        <v>6.2E-4</v>
      </c>
      <c r="U68" s="48" t="str">
        <f>IF(Funcionários!C69=0,"",Funcionários!C69)</f>
        <v/>
      </c>
      <c r="V68" s="50">
        <f>IF(U68="",0,IF(COUNTIFS($E$7:$E$3006,U68,$I$7:$I$3006,'RC'!$E$6)=0,0,COUNTIFS($M$7:$M$3006,"Concluída no prazo",$E$7:$E$3006,U68,$I$7:$I$3006,'RC'!$E$6)/COUNTIFS($E$7:$E$3006,U68,$I$7:$I$3006,'RC'!$E$6)))</f>
        <v>0</v>
      </c>
      <c r="W68" s="49">
        <f>SUMIFS($J$7:$J$3006,$E$7:$E$3006,U68,$I$7:$I$3006,'RC'!$E$6)+SUMIFS($L$7:$L$3006,$E$7:$E$3006,U68,$I$7:$I$3006,'RC'!$E$6)</f>
        <v>0</v>
      </c>
      <c r="X68" s="48">
        <f>COUNTIFS($E$7:$E$3006,U68,$I$7:$I$3006,'RC'!$E$6)</f>
        <v>0</v>
      </c>
      <c r="Y68" s="48"/>
      <c r="Z68" s="51" t="str">
        <f>IF(AQ68='RC'!$E$6,AC68*1000+AD68,"")</f>
        <v/>
      </c>
      <c r="AA68" s="51" t="str">
        <f>IF(AB68="","",IF(AQ68='RC'!$E$6,AC68*1000-AD68,""))</f>
        <v/>
      </c>
      <c r="AB68" s="48" t="str">
        <f>IFERROR(VLOOKUP(E68,Funcionários!$C$8:$E$207,3,FALSE),"")</f>
        <v/>
      </c>
      <c r="AC68" s="50" t="str">
        <f>IF(AB68="","",IF(COUNTIFS($AB$7:$AB$3006,AB68,$AQ$7:$AQ$3006,'RC'!$E$6)=0,"",COUNTIFS($M$7:$M$3006,"Concluída no prazo",$AB$7:$AB$3006,AB68,$AQ$7:$AQ$3006,'RC'!$E$6)/COUNTIFS($AB$7:$AB$3006,AB68,$AQ$7:$AQ$3006,'RC'!$E$6)))</f>
        <v/>
      </c>
      <c r="AD68" s="48">
        <f>SUMIF($AQ$7:$AQ$3006,'RC'!$E$6,$J$7:$J$3006)+SUMIF($AQ$7:$AQ$3006,'RC'!$E$6,$L$7:$L$3006)</f>
        <v>21</v>
      </c>
      <c r="AE68" s="48"/>
      <c r="AF68" s="48">
        <v>4.9389999999999802E-2</v>
      </c>
      <c r="AG68" s="48">
        <f>IF(OR(AQ68="",AQ68&lt;&gt;'RC'!$E$6,AB68&lt;&gt;'RC'!$D$21),0,1)</f>
        <v>0</v>
      </c>
      <c r="AH68" s="48">
        <f t="shared" si="19"/>
        <v>4.9389999999999802E-2</v>
      </c>
      <c r="AI68" s="48" t="str">
        <f t="shared" si="1"/>
        <v/>
      </c>
      <c r="AJ68" s="48" t="str">
        <f t="shared" si="2"/>
        <v/>
      </c>
      <c r="AK68" s="52" t="str">
        <f t="shared" si="3"/>
        <v/>
      </c>
      <c r="AL68" s="52" t="str">
        <f t="shared" si="4"/>
        <v/>
      </c>
      <c r="AM68" s="48" t="str">
        <f t="shared" si="5"/>
        <v/>
      </c>
      <c r="AN68" s="48" t="str">
        <f t="shared" si="6"/>
        <v/>
      </c>
      <c r="AO68" s="48"/>
      <c r="AP68" s="48" t="str">
        <f t="shared" si="7"/>
        <v/>
      </c>
      <c r="AQ68" s="48" t="str">
        <f t="shared" si="8"/>
        <v/>
      </c>
      <c r="AR68" s="48">
        <v>4.9390000000000003E-2</v>
      </c>
      <c r="AS68" s="48">
        <f>IF(AF!$D$27="Todos",1,IF(M68=AF!$D$27,1,0))</f>
        <v>1</v>
      </c>
      <c r="AT68" s="53">
        <f>IF(AND(E68=AF!$D$6,OR(LT!M68=AF!$D$27,AF!$D$27="Todos"),OR(AP68=AF!$E$8,AQ68=AF!$E$8)),AR68+AS68,0)</f>
        <v>0</v>
      </c>
      <c r="AU68" s="48" t="str">
        <f t="shared" si="9"/>
        <v/>
      </c>
      <c r="AV68" s="52" t="str">
        <f t="shared" si="10"/>
        <v/>
      </c>
      <c r="AW68" s="52" t="str">
        <f t="shared" si="11"/>
        <v/>
      </c>
      <c r="AX68" s="48" t="str">
        <f t="shared" si="12"/>
        <v/>
      </c>
      <c r="AY68" s="48" t="str">
        <f t="shared" si="13"/>
        <v/>
      </c>
      <c r="BA68" s="18">
        <f>IF($E68=AF!$D$6,IF($M68="Concluída no prazo",2,IF($M68="Concluída com atraso",1,0)),0)</f>
        <v>0</v>
      </c>
      <c r="BB68" s="18">
        <f>IF($E68=AF!$D$6,IF($M68="Atrasada",2,IF($M68="Concluída com atraso",1,0)),0)</f>
        <v>0</v>
      </c>
      <c r="BC68" s="18">
        <v>6.2E-4</v>
      </c>
      <c r="BD68" s="18">
        <f t="shared" si="20"/>
        <v>6.2E-4</v>
      </c>
      <c r="BE68" s="18">
        <f t="shared" si="20"/>
        <v>6.2E-4</v>
      </c>
      <c r="BF68" s="18" t="str">
        <f t="shared" si="14"/>
        <v/>
      </c>
      <c r="BN68" s="18" t="str">
        <f t="shared" si="15"/>
        <v>s</v>
      </c>
    </row>
    <row r="69" spans="3:66" ht="50.1" customHeight="1" thickTop="1" thickBot="1" x14ac:dyDescent="0.3">
      <c r="C69" s="46"/>
      <c r="D69" s="46"/>
      <c r="E69" s="46"/>
      <c r="F69" s="122"/>
      <c r="G69" s="122"/>
      <c r="H69" s="78" t="str">
        <f t="shared" si="16"/>
        <v/>
      </c>
      <c r="I69" s="78" t="str">
        <f t="shared" si="17"/>
        <v/>
      </c>
      <c r="J69" s="16"/>
      <c r="K69" s="46" t="str">
        <f t="shared" si="18"/>
        <v/>
      </c>
      <c r="L69" s="16"/>
      <c r="M69" s="16"/>
      <c r="N69" s="46"/>
      <c r="O69" s="47" t="str">
        <f t="shared" si="22"/>
        <v/>
      </c>
      <c r="P69" s="47"/>
      <c r="Q69" s="48" t="str">
        <f>IFERROR(VLOOKUP(E69,Funcionários!$C$8:$E$207,3,FALSE),"")</f>
        <v/>
      </c>
      <c r="R69" s="47"/>
      <c r="S69" s="49" t="str">
        <f t="shared" si="23"/>
        <v/>
      </c>
      <c r="T69" s="49">
        <v>6.3000000000000003E-4</v>
      </c>
      <c r="U69" s="48" t="str">
        <f>IF(Funcionários!C70=0,"",Funcionários!C70)</f>
        <v/>
      </c>
      <c r="V69" s="50">
        <f>IF(U69="",0,IF(COUNTIFS($E$7:$E$3006,U69,$I$7:$I$3006,'RC'!$E$6)=0,0,COUNTIFS($M$7:$M$3006,"Concluída no prazo",$E$7:$E$3006,U69,$I$7:$I$3006,'RC'!$E$6)/COUNTIFS($E$7:$E$3006,U69,$I$7:$I$3006,'RC'!$E$6)))</f>
        <v>0</v>
      </c>
      <c r="W69" s="49">
        <f>SUMIFS($J$7:$J$3006,$E$7:$E$3006,U69,$I$7:$I$3006,'RC'!$E$6)+SUMIFS($L$7:$L$3006,$E$7:$E$3006,U69,$I$7:$I$3006,'RC'!$E$6)</f>
        <v>0</v>
      </c>
      <c r="X69" s="48">
        <f>COUNTIFS($E$7:$E$3006,U69,$I$7:$I$3006,'RC'!$E$6)</f>
        <v>0</v>
      </c>
      <c r="Y69" s="48"/>
      <c r="Z69" s="51" t="str">
        <f>IF(AQ69='RC'!$E$6,AC69*1000+AD69,"")</f>
        <v/>
      </c>
      <c r="AA69" s="51" t="str">
        <f>IF(AB69="","",IF(AQ69='RC'!$E$6,AC69*1000-AD69,""))</f>
        <v/>
      </c>
      <c r="AB69" s="48" t="str">
        <f>IFERROR(VLOOKUP(E69,Funcionários!$C$8:$E$207,3,FALSE),"")</f>
        <v/>
      </c>
      <c r="AC69" s="50" t="str">
        <f>IF(AB69="","",IF(COUNTIFS($AB$7:$AB$3006,AB69,$AQ$7:$AQ$3006,'RC'!$E$6)=0,"",COUNTIFS($M$7:$M$3006,"Concluída no prazo",$AB$7:$AB$3006,AB69,$AQ$7:$AQ$3006,'RC'!$E$6)/COUNTIFS($AB$7:$AB$3006,AB69,$AQ$7:$AQ$3006,'RC'!$E$6)))</f>
        <v/>
      </c>
      <c r="AD69" s="48">
        <f>SUMIF($AQ$7:$AQ$3006,'RC'!$E$6,$J$7:$J$3006)+SUMIF($AQ$7:$AQ$3006,'RC'!$E$6,$L$7:$L$3006)</f>
        <v>21</v>
      </c>
      <c r="AE69" s="48"/>
      <c r="AF69" s="48">
        <v>4.9379999999999799E-2</v>
      </c>
      <c r="AG69" s="48">
        <f>IF(OR(AQ69="",AQ69&lt;&gt;'RC'!$E$6,AB69&lt;&gt;'RC'!$D$21),0,1)</f>
        <v>0</v>
      </c>
      <c r="AH69" s="48">
        <f t="shared" si="19"/>
        <v>4.9379999999999799E-2</v>
      </c>
      <c r="AI69" s="48" t="str">
        <f t="shared" si="1"/>
        <v/>
      </c>
      <c r="AJ69" s="48" t="str">
        <f t="shared" si="2"/>
        <v/>
      </c>
      <c r="AK69" s="52" t="str">
        <f t="shared" si="3"/>
        <v/>
      </c>
      <c r="AL69" s="52" t="str">
        <f t="shared" si="4"/>
        <v/>
      </c>
      <c r="AM69" s="48" t="str">
        <f t="shared" si="5"/>
        <v/>
      </c>
      <c r="AN69" s="48" t="str">
        <f t="shared" si="6"/>
        <v/>
      </c>
      <c r="AO69" s="48"/>
      <c r="AP69" s="48" t="str">
        <f t="shared" si="7"/>
        <v/>
      </c>
      <c r="AQ69" s="48" t="str">
        <f t="shared" si="8"/>
        <v/>
      </c>
      <c r="AR69" s="48">
        <v>4.938E-2</v>
      </c>
      <c r="AS69" s="48">
        <f>IF(AF!$D$27="Todos",1,IF(M69=AF!$D$27,1,0))</f>
        <v>1</v>
      </c>
      <c r="AT69" s="53">
        <f>IF(AND(E69=AF!$D$6,OR(LT!M69=AF!$D$27,AF!$D$27="Todos"),OR(AP69=AF!$E$8,AQ69=AF!$E$8)),AR69+AS69,0)</f>
        <v>0</v>
      </c>
      <c r="AU69" s="48" t="str">
        <f t="shared" si="9"/>
        <v/>
      </c>
      <c r="AV69" s="52" t="str">
        <f t="shared" si="10"/>
        <v/>
      </c>
      <c r="AW69" s="52" t="str">
        <f t="shared" si="11"/>
        <v/>
      </c>
      <c r="AX69" s="48" t="str">
        <f t="shared" si="12"/>
        <v/>
      </c>
      <c r="AY69" s="48" t="str">
        <f t="shared" si="13"/>
        <v/>
      </c>
      <c r="BA69" s="18">
        <f>IF($E69=AF!$D$6,IF($M69="Concluída no prazo",2,IF($M69="Concluída com atraso",1,0)),0)</f>
        <v>0</v>
      </c>
      <c r="BB69" s="18">
        <f>IF($E69=AF!$D$6,IF($M69="Atrasada",2,IF($M69="Concluída com atraso",1,0)),0)</f>
        <v>0</v>
      </c>
      <c r="BC69" s="18">
        <v>6.3000000000000003E-4</v>
      </c>
      <c r="BD69" s="18">
        <f t="shared" si="20"/>
        <v>6.3000000000000003E-4</v>
      </c>
      <c r="BE69" s="18">
        <f t="shared" si="20"/>
        <v>6.3000000000000003E-4</v>
      </c>
      <c r="BF69" s="18" t="str">
        <f t="shared" si="14"/>
        <v/>
      </c>
      <c r="BN69" s="18" t="str">
        <f t="shared" si="15"/>
        <v>s</v>
      </c>
    </row>
    <row r="70" spans="3:66" ht="50.1" customHeight="1" thickTop="1" thickBot="1" x14ac:dyDescent="0.3">
      <c r="C70" s="46"/>
      <c r="D70" s="46"/>
      <c r="E70" s="46"/>
      <c r="F70" s="122"/>
      <c r="G70" s="122"/>
      <c r="H70" s="78" t="str">
        <f t="shared" si="16"/>
        <v/>
      </c>
      <c r="I70" s="78" t="str">
        <f t="shared" si="17"/>
        <v/>
      </c>
      <c r="J70" s="16"/>
      <c r="K70" s="46" t="str">
        <f t="shared" si="18"/>
        <v/>
      </c>
      <c r="L70" s="16"/>
      <c r="M70" s="16"/>
      <c r="N70" s="46"/>
      <c r="O70" s="47" t="str">
        <f t="shared" si="22"/>
        <v/>
      </c>
      <c r="P70" s="47"/>
      <c r="Q70" s="48" t="str">
        <f>IFERROR(VLOOKUP(E70,Funcionários!$C$8:$E$207,3,FALSE),"")</f>
        <v/>
      </c>
      <c r="R70" s="47"/>
      <c r="S70" s="49" t="str">
        <f t="shared" si="23"/>
        <v/>
      </c>
      <c r="T70" s="49">
        <v>6.4000000000000005E-4</v>
      </c>
      <c r="U70" s="48" t="str">
        <f>IF(Funcionários!C71=0,"",Funcionários!C71)</f>
        <v/>
      </c>
      <c r="V70" s="50">
        <f>IF(U70="",0,IF(COUNTIFS($E$7:$E$3006,U70,$I$7:$I$3006,'RC'!$E$6)=0,0,COUNTIFS($M$7:$M$3006,"Concluída no prazo",$E$7:$E$3006,U70,$I$7:$I$3006,'RC'!$E$6)/COUNTIFS($E$7:$E$3006,U70,$I$7:$I$3006,'RC'!$E$6)))</f>
        <v>0</v>
      </c>
      <c r="W70" s="49">
        <f>SUMIFS($J$7:$J$3006,$E$7:$E$3006,U70,$I$7:$I$3006,'RC'!$E$6)+SUMIFS($L$7:$L$3006,$E$7:$E$3006,U70,$I$7:$I$3006,'RC'!$E$6)</f>
        <v>0</v>
      </c>
      <c r="X70" s="48">
        <f>COUNTIFS($E$7:$E$3006,U70,$I$7:$I$3006,'RC'!$E$6)</f>
        <v>0</v>
      </c>
      <c r="Y70" s="48"/>
      <c r="Z70" s="51" t="str">
        <f>IF(AQ70='RC'!$E$6,AC70*1000+AD70,"")</f>
        <v/>
      </c>
      <c r="AA70" s="51" t="str">
        <f>IF(AB70="","",IF(AQ70='RC'!$E$6,AC70*1000-AD70,""))</f>
        <v/>
      </c>
      <c r="AB70" s="48" t="str">
        <f>IFERROR(VLOOKUP(E70,Funcionários!$C$8:$E$207,3,FALSE),"")</f>
        <v/>
      </c>
      <c r="AC70" s="50" t="str">
        <f>IF(AB70="","",IF(COUNTIFS($AB$7:$AB$3006,AB70,$AQ$7:$AQ$3006,'RC'!$E$6)=0,"",COUNTIFS($M$7:$M$3006,"Concluída no prazo",$AB$7:$AB$3006,AB70,$AQ$7:$AQ$3006,'RC'!$E$6)/COUNTIFS($AB$7:$AB$3006,AB70,$AQ$7:$AQ$3006,'RC'!$E$6)))</f>
        <v/>
      </c>
      <c r="AD70" s="48">
        <f>SUMIF($AQ$7:$AQ$3006,'RC'!$E$6,$J$7:$J$3006)+SUMIF($AQ$7:$AQ$3006,'RC'!$E$6,$L$7:$L$3006)</f>
        <v>21</v>
      </c>
      <c r="AE70" s="48"/>
      <c r="AF70" s="48">
        <v>4.9369999999999803E-2</v>
      </c>
      <c r="AG70" s="48">
        <f>IF(OR(AQ70="",AQ70&lt;&gt;'RC'!$E$6,AB70&lt;&gt;'RC'!$D$21),0,1)</f>
        <v>0</v>
      </c>
      <c r="AH70" s="48">
        <f t="shared" si="19"/>
        <v>4.9369999999999803E-2</v>
      </c>
      <c r="AI70" s="48" t="str">
        <f t="shared" si="1"/>
        <v/>
      </c>
      <c r="AJ70" s="48" t="str">
        <f t="shared" si="2"/>
        <v/>
      </c>
      <c r="AK70" s="52" t="str">
        <f t="shared" si="3"/>
        <v/>
      </c>
      <c r="AL70" s="52" t="str">
        <f t="shared" si="4"/>
        <v/>
      </c>
      <c r="AM70" s="48" t="str">
        <f t="shared" si="5"/>
        <v/>
      </c>
      <c r="AN70" s="48" t="str">
        <f t="shared" si="6"/>
        <v/>
      </c>
      <c r="AO70" s="48"/>
      <c r="AP70" s="48" t="str">
        <f t="shared" si="7"/>
        <v/>
      </c>
      <c r="AQ70" s="48" t="str">
        <f t="shared" si="8"/>
        <v/>
      </c>
      <c r="AR70" s="48">
        <v>4.9369999999999997E-2</v>
      </c>
      <c r="AS70" s="48">
        <f>IF(AF!$D$27="Todos",1,IF(M70=AF!$D$27,1,0))</f>
        <v>1</v>
      </c>
      <c r="AT70" s="53">
        <f>IF(AND(E70=AF!$D$6,OR(LT!M70=AF!$D$27,AF!$D$27="Todos"),OR(AP70=AF!$E$8,AQ70=AF!$E$8)),AR70+AS70,0)</f>
        <v>0</v>
      </c>
      <c r="AU70" s="48" t="str">
        <f t="shared" si="9"/>
        <v/>
      </c>
      <c r="AV70" s="52" t="str">
        <f t="shared" si="10"/>
        <v/>
      </c>
      <c r="AW70" s="52" t="str">
        <f t="shared" si="11"/>
        <v/>
      </c>
      <c r="AX70" s="48" t="str">
        <f t="shared" si="12"/>
        <v/>
      </c>
      <c r="AY70" s="48" t="str">
        <f t="shared" si="13"/>
        <v/>
      </c>
      <c r="BA70" s="18">
        <f>IF($E70=AF!$D$6,IF($M70="Concluída no prazo",2,IF($M70="Concluída com atraso",1,0)),0)</f>
        <v>0</v>
      </c>
      <c r="BB70" s="18">
        <f>IF($E70=AF!$D$6,IF($M70="Atrasada",2,IF($M70="Concluída com atraso",1,0)),0)</f>
        <v>0</v>
      </c>
      <c r="BC70" s="18">
        <v>6.4000000000000005E-4</v>
      </c>
      <c r="BD70" s="18">
        <f t="shared" si="20"/>
        <v>6.4000000000000005E-4</v>
      </c>
      <c r="BE70" s="18">
        <f t="shared" si="20"/>
        <v>6.4000000000000005E-4</v>
      </c>
      <c r="BF70" s="18" t="str">
        <f t="shared" si="14"/>
        <v/>
      </c>
      <c r="BN70" s="18" t="str">
        <f t="shared" si="15"/>
        <v>s</v>
      </c>
    </row>
    <row r="71" spans="3:66" ht="50.1" customHeight="1" thickTop="1" thickBot="1" x14ac:dyDescent="0.3">
      <c r="C71" s="46"/>
      <c r="D71" s="46"/>
      <c r="E71" s="46"/>
      <c r="F71" s="122"/>
      <c r="G71" s="122"/>
      <c r="H71" s="78" t="str">
        <f t="shared" si="16"/>
        <v/>
      </c>
      <c r="I71" s="78" t="str">
        <f t="shared" si="17"/>
        <v/>
      </c>
      <c r="J71" s="16"/>
      <c r="K71" s="46" t="str">
        <f t="shared" si="18"/>
        <v/>
      </c>
      <c r="L71" s="16"/>
      <c r="M71" s="16"/>
      <c r="N71" s="46"/>
      <c r="O71" s="47" t="str">
        <f t="shared" si="22"/>
        <v/>
      </c>
      <c r="P71" s="47"/>
      <c r="Q71" s="48" t="str">
        <f>IFERROR(VLOOKUP(E71,Funcionários!$C$8:$E$207,3,FALSE),"")</f>
        <v/>
      </c>
      <c r="R71" s="47"/>
      <c r="S71" s="49" t="str">
        <f t="shared" si="23"/>
        <v/>
      </c>
      <c r="T71" s="49">
        <v>6.4999999999999997E-4</v>
      </c>
      <c r="U71" s="48" t="str">
        <f>IF(Funcionários!C72=0,"",Funcionários!C72)</f>
        <v/>
      </c>
      <c r="V71" s="50">
        <f>IF(U71="",0,IF(COUNTIFS($E$7:$E$3006,U71,$I$7:$I$3006,'RC'!$E$6)=0,0,COUNTIFS($M$7:$M$3006,"Concluída no prazo",$E$7:$E$3006,U71,$I$7:$I$3006,'RC'!$E$6)/COUNTIFS($E$7:$E$3006,U71,$I$7:$I$3006,'RC'!$E$6)))</f>
        <v>0</v>
      </c>
      <c r="W71" s="49">
        <f>SUMIFS($J$7:$J$3006,$E$7:$E$3006,U71,$I$7:$I$3006,'RC'!$E$6)+SUMIFS($L$7:$L$3006,$E$7:$E$3006,U71,$I$7:$I$3006,'RC'!$E$6)</f>
        <v>0</v>
      </c>
      <c r="X71" s="48">
        <f>COUNTIFS($E$7:$E$3006,U71,$I$7:$I$3006,'RC'!$E$6)</f>
        <v>0</v>
      </c>
      <c r="Y71" s="48"/>
      <c r="Z71" s="51" t="str">
        <f>IF(AQ71='RC'!$E$6,AC71*1000+AD71,"")</f>
        <v/>
      </c>
      <c r="AA71" s="51" t="str">
        <f>IF(AB71="","",IF(AQ71='RC'!$E$6,AC71*1000-AD71,""))</f>
        <v/>
      </c>
      <c r="AB71" s="48" t="str">
        <f>IFERROR(VLOOKUP(E71,Funcionários!$C$8:$E$207,3,FALSE),"")</f>
        <v/>
      </c>
      <c r="AC71" s="50" t="str">
        <f>IF(AB71="","",IF(COUNTIFS($AB$7:$AB$3006,AB71,$AQ$7:$AQ$3006,'RC'!$E$6)=0,"",COUNTIFS($M$7:$M$3006,"Concluída no prazo",$AB$7:$AB$3006,AB71,$AQ$7:$AQ$3006,'RC'!$E$6)/COUNTIFS($AB$7:$AB$3006,AB71,$AQ$7:$AQ$3006,'RC'!$E$6)))</f>
        <v/>
      </c>
      <c r="AD71" s="48">
        <f>SUMIF($AQ$7:$AQ$3006,'RC'!$E$6,$J$7:$J$3006)+SUMIF($AQ$7:$AQ$3006,'RC'!$E$6,$L$7:$L$3006)</f>
        <v>21</v>
      </c>
      <c r="AE71" s="48"/>
      <c r="AF71" s="48">
        <v>4.93599999999998E-2</v>
      </c>
      <c r="AG71" s="48">
        <f>IF(OR(AQ71="",AQ71&lt;&gt;'RC'!$E$6,AB71&lt;&gt;'RC'!$D$21),0,1)</f>
        <v>0</v>
      </c>
      <c r="AH71" s="48">
        <f t="shared" si="19"/>
        <v>4.93599999999998E-2</v>
      </c>
      <c r="AI71" s="48" t="str">
        <f t="shared" ref="AI71:AI134" si="24">IF(AH71&lt;1,"",E71)</f>
        <v/>
      </c>
      <c r="AJ71" s="48" t="str">
        <f t="shared" ref="AJ71:AJ134" si="25">IF($AI71="","",C71)</f>
        <v/>
      </c>
      <c r="AK71" s="52" t="str">
        <f t="shared" ref="AK71:AK134" si="26">IF($AI71="","",F71)</f>
        <v/>
      </c>
      <c r="AL71" s="52" t="str">
        <f t="shared" ref="AL71:AL134" si="27">IF($AI71="","",G71)</f>
        <v/>
      </c>
      <c r="AM71" s="48" t="str">
        <f t="shared" ref="AM71:AM134" si="28">IF($AI71="","",J71+L71)</f>
        <v/>
      </c>
      <c r="AN71" s="48" t="str">
        <f t="shared" ref="AN71:AN134" si="29">IF($AI71="","",M71)</f>
        <v/>
      </c>
      <c r="AO71" s="48"/>
      <c r="AP71" s="48" t="str">
        <f t="shared" ref="AP71:AP134" si="30">IF(F71=0,"",MONTH(F71))</f>
        <v/>
      </c>
      <c r="AQ71" s="48" t="str">
        <f t="shared" ref="AQ71:AQ134" si="31">IF(G71=0,"",MONTH(G71))</f>
        <v/>
      </c>
      <c r="AR71" s="48">
        <v>4.9360000000000001E-2</v>
      </c>
      <c r="AS71" s="48">
        <f>IF(AF!$D$27="Todos",1,IF(M71=AF!$D$27,1,0))</f>
        <v>1</v>
      </c>
      <c r="AT71" s="53">
        <f>IF(AND(E71=AF!$D$6,OR(LT!M71=AF!$D$27,AF!$D$27="Todos"),OR(AP71=AF!$E$8,AQ71=AF!$E$8)),AR71+AS71,0)</f>
        <v>0</v>
      </c>
      <c r="AU71" s="48" t="str">
        <f t="shared" ref="AU71:AU134" si="32">IF($AT71=0,"",C71)</f>
        <v/>
      </c>
      <c r="AV71" s="52" t="str">
        <f t="shared" ref="AV71:AV134" si="33">IF($AT71=0,"",F71)</f>
        <v/>
      </c>
      <c r="AW71" s="52" t="str">
        <f t="shared" ref="AW71:AW134" si="34">IF($AT71=0,"",G71)</f>
        <v/>
      </c>
      <c r="AX71" s="48" t="str">
        <f t="shared" ref="AX71:AX134" si="35">IF($AT71=0,"",J71+L71)</f>
        <v/>
      </c>
      <c r="AY71" s="48" t="str">
        <f t="shared" ref="AY71:AY134" si="36">IF($AT71=0,"",M71)</f>
        <v/>
      </c>
      <c r="BA71" s="18">
        <f>IF($E71=AF!$D$6,IF($M71="Concluída no prazo",2,IF($M71="Concluída com atraso",1,0)),0)</f>
        <v>0</v>
      </c>
      <c r="BB71" s="18">
        <f>IF($E71=AF!$D$6,IF($M71="Atrasada",2,IF($M71="Concluída com atraso",1,0)),0)</f>
        <v>0</v>
      </c>
      <c r="BC71" s="18">
        <v>6.4999999999999997E-4</v>
      </c>
      <c r="BD71" s="18">
        <f t="shared" si="20"/>
        <v>6.4999999999999997E-4</v>
      </c>
      <c r="BE71" s="18">
        <f t="shared" si="20"/>
        <v>6.4999999999999997E-4</v>
      </c>
      <c r="BF71" s="18" t="str">
        <f t="shared" ref="BF71:BF134" si="37">IF(C71=0,"",C71)</f>
        <v/>
      </c>
      <c r="BN71" s="18" t="str">
        <f t="shared" ref="BN71:BN134" si="38">IF(AP71=AQ71,"s","n")</f>
        <v>s</v>
      </c>
    </row>
    <row r="72" spans="3:66" ht="50.1" customHeight="1" thickTop="1" thickBot="1" x14ac:dyDescent="0.3">
      <c r="C72" s="46"/>
      <c r="D72" s="46"/>
      <c r="E72" s="46"/>
      <c r="F72" s="122"/>
      <c r="G72" s="122"/>
      <c r="H72" s="78" t="str">
        <f t="shared" ref="H72:H135" si="39">IF(F72=0,"",MONTH(F72))</f>
        <v/>
      </c>
      <c r="I72" s="78" t="str">
        <f t="shared" ref="I72:I135" si="40">IF(G72=0,"",MONTH(G72))</f>
        <v/>
      </c>
      <c r="J72" s="16"/>
      <c r="K72" s="46" t="str">
        <f t="shared" ref="K72:K135" si="41">IF(OR(F72=0,G72=0),"",IF(MONTH(G72)-MONTH(F72)&gt;1,"Esta tarefa está muito grande. Divida em tarefas menores.",IF(MONTH(F72)=MONTH(G72),"Sim! Inicia em "&amp;VLOOKUP(MONTH(F72),$BK$6:$BL$17,2,FALSE)&amp;" e termina em "&amp;VLOOKUP(MONTH(G72),$BK$6:$BL$17,2,FALSE)&amp;".","Não! Inicia em "&amp;VLOOKUP(MONTH(F72),$BK$6:$BL$17,2,FALSE)&amp;" e termina em "&amp;VLOOKUP(MONTH(G72),$BK$6:$BL$17,2,FALSE)&amp;".")))</f>
        <v/>
      </c>
      <c r="L72" s="16"/>
      <c r="M72" s="16"/>
      <c r="N72" s="46"/>
      <c r="O72" s="47" t="str">
        <f t="shared" si="22"/>
        <v/>
      </c>
      <c r="P72" s="47"/>
      <c r="Q72" s="48" t="str">
        <f>IFERROR(VLOOKUP(E72,Funcionários!$C$8:$E$207,3,FALSE),"")</f>
        <v/>
      </c>
      <c r="R72" s="47"/>
      <c r="S72" s="49" t="str">
        <f t="shared" si="23"/>
        <v/>
      </c>
      <c r="T72" s="49">
        <v>6.6E-4</v>
      </c>
      <c r="U72" s="48" t="str">
        <f>IF(Funcionários!C73=0,"",Funcionários!C73)</f>
        <v/>
      </c>
      <c r="V72" s="50">
        <f>IF(U72="",0,IF(COUNTIFS($E$7:$E$3006,U72,$I$7:$I$3006,'RC'!$E$6)=0,0,COUNTIFS($M$7:$M$3006,"Concluída no prazo",$E$7:$E$3006,U72,$I$7:$I$3006,'RC'!$E$6)/COUNTIFS($E$7:$E$3006,U72,$I$7:$I$3006,'RC'!$E$6)))</f>
        <v>0</v>
      </c>
      <c r="W72" s="49">
        <f>SUMIFS($J$7:$J$3006,$E$7:$E$3006,U72,$I$7:$I$3006,'RC'!$E$6)+SUMIFS($L$7:$L$3006,$E$7:$E$3006,U72,$I$7:$I$3006,'RC'!$E$6)</f>
        <v>0</v>
      </c>
      <c r="X72" s="48">
        <f>COUNTIFS($E$7:$E$3006,U72,$I$7:$I$3006,'RC'!$E$6)</f>
        <v>0</v>
      </c>
      <c r="Y72" s="48"/>
      <c r="Z72" s="51" t="str">
        <f>IF(AQ72='RC'!$E$6,AC72*1000+AD72,"")</f>
        <v/>
      </c>
      <c r="AA72" s="51" t="str">
        <f>IF(AB72="","",IF(AQ72='RC'!$E$6,AC72*1000-AD72,""))</f>
        <v/>
      </c>
      <c r="AB72" s="48" t="str">
        <f>IFERROR(VLOOKUP(E72,Funcionários!$C$8:$E$207,3,FALSE),"")</f>
        <v/>
      </c>
      <c r="AC72" s="50" t="str">
        <f>IF(AB72="","",IF(COUNTIFS($AB$7:$AB$3006,AB72,$AQ$7:$AQ$3006,'RC'!$E$6)=0,"",COUNTIFS($M$7:$M$3006,"Concluída no prazo",$AB$7:$AB$3006,AB72,$AQ$7:$AQ$3006,'RC'!$E$6)/COUNTIFS($AB$7:$AB$3006,AB72,$AQ$7:$AQ$3006,'RC'!$E$6)))</f>
        <v/>
      </c>
      <c r="AD72" s="48">
        <f>SUMIF($AQ$7:$AQ$3006,'RC'!$E$6,$J$7:$J$3006)+SUMIF($AQ$7:$AQ$3006,'RC'!$E$6,$L$7:$L$3006)</f>
        <v>21</v>
      </c>
      <c r="AE72" s="48"/>
      <c r="AF72" s="48">
        <v>4.9349999999999797E-2</v>
      </c>
      <c r="AG72" s="48">
        <f>IF(OR(AQ72="",AQ72&lt;&gt;'RC'!$E$6,AB72&lt;&gt;'RC'!$D$21),0,1)</f>
        <v>0</v>
      </c>
      <c r="AH72" s="48">
        <f t="shared" ref="AH72:AH135" si="42">AF72+AG72</f>
        <v>4.9349999999999797E-2</v>
      </c>
      <c r="AI72" s="48" t="str">
        <f t="shared" si="24"/>
        <v/>
      </c>
      <c r="AJ72" s="48" t="str">
        <f t="shared" si="25"/>
        <v/>
      </c>
      <c r="AK72" s="52" t="str">
        <f t="shared" si="26"/>
        <v/>
      </c>
      <c r="AL72" s="52" t="str">
        <f t="shared" si="27"/>
        <v/>
      </c>
      <c r="AM72" s="48" t="str">
        <f t="shared" si="28"/>
        <v/>
      </c>
      <c r="AN72" s="48" t="str">
        <f t="shared" si="29"/>
        <v/>
      </c>
      <c r="AO72" s="48"/>
      <c r="AP72" s="48" t="str">
        <f t="shared" si="30"/>
        <v/>
      </c>
      <c r="AQ72" s="48" t="str">
        <f t="shared" si="31"/>
        <v/>
      </c>
      <c r="AR72" s="48">
        <v>4.9349999999999998E-2</v>
      </c>
      <c r="AS72" s="48">
        <f>IF(AF!$D$27="Todos",1,IF(M72=AF!$D$27,1,0))</f>
        <v>1</v>
      </c>
      <c r="AT72" s="53">
        <f>IF(AND(E72=AF!$D$6,OR(LT!M72=AF!$D$27,AF!$D$27="Todos"),OR(AP72=AF!$E$8,AQ72=AF!$E$8)),AR72+AS72,0)</f>
        <v>0</v>
      </c>
      <c r="AU72" s="48" t="str">
        <f t="shared" si="32"/>
        <v/>
      </c>
      <c r="AV72" s="52" t="str">
        <f t="shared" si="33"/>
        <v/>
      </c>
      <c r="AW72" s="52" t="str">
        <f t="shared" si="34"/>
        <v/>
      </c>
      <c r="AX72" s="48" t="str">
        <f t="shared" si="35"/>
        <v/>
      </c>
      <c r="AY72" s="48" t="str">
        <f t="shared" si="36"/>
        <v/>
      </c>
      <c r="BA72" s="18">
        <f>IF($E72=AF!$D$6,IF($M72="Concluída no prazo",2,IF($M72="Concluída com atraso",1,0)),0)</f>
        <v>0</v>
      </c>
      <c r="BB72" s="18">
        <f>IF($E72=AF!$D$6,IF($M72="Atrasada",2,IF($M72="Concluída com atraso",1,0)),0)</f>
        <v>0</v>
      </c>
      <c r="BC72" s="18">
        <v>6.6E-4</v>
      </c>
      <c r="BD72" s="18">
        <f t="shared" ref="BD72:BE135" si="43">BA72+$BC72</f>
        <v>6.6E-4</v>
      </c>
      <c r="BE72" s="18">
        <f t="shared" si="43"/>
        <v>6.6E-4</v>
      </c>
      <c r="BF72" s="18" t="str">
        <f t="shared" si="37"/>
        <v/>
      </c>
      <c r="BN72" s="18" t="str">
        <f t="shared" si="38"/>
        <v>s</v>
      </c>
    </row>
    <row r="73" spans="3:66" ht="50.1" customHeight="1" thickTop="1" thickBot="1" x14ac:dyDescent="0.3">
      <c r="C73" s="46"/>
      <c r="D73" s="46"/>
      <c r="E73" s="46"/>
      <c r="F73" s="122"/>
      <c r="G73" s="122"/>
      <c r="H73" s="78" t="str">
        <f t="shared" si="39"/>
        <v/>
      </c>
      <c r="I73" s="78" t="str">
        <f t="shared" si="40"/>
        <v/>
      </c>
      <c r="J73" s="16"/>
      <c r="K73" s="46" t="str">
        <f t="shared" si="41"/>
        <v/>
      </c>
      <c r="L73" s="16"/>
      <c r="M73" s="16"/>
      <c r="N73" s="46"/>
      <c r="O73" s="47" t="str">
        <f t="shared" si="22"/>
        <v/>
      </c>
      <c r="P73" s="47"/>
      <c r="Q73" s="48" t="str">
        <f>IFERROR(VLOOKUP(E73,Funcionários!$C$8:$E$207,3,FALSE),"")</f>
        <v/>
      </c>
      <c r="R73" s="47"/>
      <c r="S73" s="49" t="str">
        <f t="shared" si="23"/>
        <v/>
      </c>
      <c r="T73" s="49">
        <v>6.7000000000000002E-4</v>
      </c>
      <c r="U73" s="48" t="str">
        <f>IF(Funcionários!C74=0,"",Funcionários!C74)</f>
        <v/>
      </c>
      <c r="V73" s="50">
        <f>IF(U73="",0,IF(COUNTIFS($E$7:$E$3006,U73,$I$7:$I$3006,'RC'!$E$6)=0,0,COUNTIFS($M$7:$M$3006,"Concluída no prazo",$E$7:$E$3006,U73,$I$7:$I$3006,'RC'!$E$6)/COUNTIFS($E$7:$E$3006,U73,$I$7:$I$3006,'RC'!$E$6)))</f>
        <v>0</v>
      </c>
      <c r="W73" s="49">
        <f>SUMIFS($J$7:$J$3006,$E$7:$E$3006,U73,$I$7:$I$3006,'RC'!$E$6)+SUMIFS($L$7:$L$3006,$E$7:$E$3006,U73,$I$7:$I$3006,'RC'!$E$6)</f>
        <v>0</v>
      </c>
      <c r="X73" s="48">
        <f>COUNTIFS($E$7:$E$3006,U73,$I$7:$I$3006,'RC'!$E$6)</f>
        <v>0</v>
      </c>
      <c r="Y73" s="48"/>
      <c r="Z73" s="51" t="str">
        <f>IF(AQ73='RC'!$E$6,AC73*1000+AD73,"")</f>
        <v/>
      </c>
      <c r="AA73" s="51" t="str">
        <f>IF(AB73="","",IF(AQ73='RC'!$E$6,AC73*1000-AD73,""))</f>
        <v/>
      </c>
      <c r="AB73" s="48" t="str">
        <f>IFERROR(VLOOKUP(E73,Funcionários!$C$8:$E$207,3,FALSE),"")</f>
        <v/>
      </c>
      <c r="AC73" s="50" t="str">
        <f>IF(AB73="","",IF(COUNTIFS($AB$7:$AB$3006,AB73,$AQ$7:$AQ$3006,'RC'!$E$6)=0,"",COUNTIFS($M$7:$M$3006,"Concluída no prazo",$AB$7:$AB$3006,AB73,$AQ$7:$AQ$3006,'RC'!$E$6)/COUNTIFS($AB$7:$AB$3006,AB73,$AQ$7:$AQ$3006,'RC'!$E$6)))</f>
        <v/>
      </c>
      <c r="AD73" s="48">
        <f>SUMIF($AQ$7:$AQ$3006,'RC'!$E$6,$J$7:$J$3006)+SUMIF($AQ$7:$AQ$3006,'RC'!$E$6,$L$7:$L$3006)</f>
        <v>21</v>
      </c>
      <c r="AE73" s="48"/>
      <c r="AF73" s="48">
        <v>4.9339999999999801E-2</v>
      </c>
      <c r="AG73" s="48">
        <f>IF(OR(AQ73="",AQ73&lt;&gt;'RC'!$E$6,AB73&lt;&gt;'RC'!$D$21),0,1)</f>
        <v>0</v>
      </c>
      <c r="AH73" s="48">
        <f t="shared" si="42"/>
        <v>4.9339999999999801E-2</v>
      </c>
      <c r="AI73" s="48" t="str">
        <f t="shared" si="24"/>
        <v/>
      </c>
      <c r="AJ73" s="48" t="str">
        <f t="shared" si="25"/>
        <v/>
      </c>
      <c r="AK73" s="52" t="str">
        <f t="shared" si="26"/>
        <v/>
      </c>
      <c r="AL73" s="52" t="str">
        <f t="shared" si="27"/>
        <v/>
      </c>
      <c r="AM73" s="48" t="str">
        <f t="shared" si="28"/>
        <v/>
      </c>
      <c r="AN73" s="48" t="str">
        <f t="shared" si="29"/>
        <v/>
      </c>
      <c r="AO73" s="48"/>
      <c r="AP73" s="48" t="str">
        <f t="shared" si="30"/>
        <v/>
      </c>
      <c r="AQ73" s="48" t="str">
        <f t="shared" si="31"/>
        <v/>
      </c>
      <c r="AR73" s="48">
        <v>4.9340000000000002E-2</v>
      </c>
      <c r="AS73" s="48">
        <f>IF(AF!$D$27="Todos",1,IF(M73=AF!$D$27,1,0))</f>
        <v>1</v>
      </c>
      <c r="AT73" s="53">
        <f>IF(AND(E73=AF!$D$6,OR(LT!M73=AF!$D$27,AF!$D$27="Todos"),OR(AP73=AF!$E$8,AQ73=AF!$E$8)),AR73+AS73,0)</f>
        <v>0</v>
      </c>
      <c r="AU73" s="48" t="str">
        <f t="shared" si="32"/>
        <v/>
      </c>
      <c r="AV73" s="52" t="str">
        <f t="shared" si="33"/>
        <v/>
      </c>
      <c r="AW73" s="52" t="str">
        <f t="shared" si="34"/>
        <v/>
      </c>
      <c r="AX73" s="48" t="str">
        <f t="shared" si="35"/>
        <v/>
      </c>
      <c r="AY73" s="48" t="str">
        <f t="shared" si="36"/>
        <v/>
      </c>
      <c r="BA73" s="18">
        <f>IF($E73=AF!$D$6,IF($M73="Concluída no prazo",2,IF($M73="Concluída com atraso",1,0)),0)</f>
        <v>0</v>
      </c>
      <c r="BB73" s="18">
        <f>IF($E73=AF!$D$6,IF($M73="Atrasada",2,IF($M73="Concluída com atraso",1,0)),0)</f>
        <v>0</v>
      </c>
      <c r="BC73" s="18">
        <v>6.7000000000000002E-4</v>
      </c>
      <c r="BD73" s="18">
        <f t="shared" si="43"/>
        <v>6.7000000000000002E-4</v>
      </c>
      <c r="BE73" s="18">
        <f t="shared" si="43"/>
        <v>6.7000000000000002E-4</v>
      </c>
      <c r="BF73" s="18" t="str">
        <f t="shared" si="37"/>
        <v/>
      </c>
      <c r="BN73" s="18" t="str">
        <f t="shared" si="38"/>
        <v>s</v>
      </c>
    </row>
    <row r="74" spans="3:66" ht="50.1" customHeight="1" thickTop="1" thickBot="1" x14ac:dyDescent="0.3">
      <c r="C74" s="46"/>
      <c r="D74" s="46"/>
      <c r="E74" s="46"/>
      <c r="F74" s="122"/>
      <c r="G74" s="122"/>
      <c r="H74" s="78" t="str">
        <f t="shared" si="39"/>
        <v/>
      </c>
      <c r="I74" s="78" t="str">
        <f t="shared" si="40"/>
        <v/>
      </c>
      <c r="J74" s="16"/>
      <c r="K74" s="46" t="str">
        <f t="shared" si="41"/>
        <v/>
      </c>
      <c r="L74" s="16"/>
      <c r="M74" s="16"/>
      <c r="N74" s="46"/>
      <c r="O74" s="47" t="str">
        <f t="shared" ref="O74:O137" si="44">IF(J74=0,"",J74/(J74+L74))</f>
        <v/>
      </c>
      <c r="P74" s="47"/>
      <c r="Q74" s="48" t="str">
        <f>IFERROR(VLOOKUP(E74,Funcionários!$C$8:$E$207,3,FALSE),"")</f>
        <v/>
      </c>
      <c r="R74" s="47"/>
      <c r="S74" s="49" t="str">
        <f t="shared" ref="S74:S137" si="45">IF(U74="","",V74*100000+W74*10+X74+T74)</f>
        <v/>
      </c>
      <c r="T74" s="49">
        <v>6.8000000000000005E-4</v>
      </c>
      <c r="U74" s="48" t="str">
        <f>IF(Funcionários!C75=0,"",Funcionários!C75)</f>
        <v/>
      </c>
      <c r="V74" s="50">
        <f>IF(U74="",0,IF(COUNTIFS($E$7:$E$3006,U74,$I$7:$I$3006,'RC'!$E$6)=0,0,COUNTIFS($M$7:$M$3006,"Concluída no prazo",$E$7:$E$3006,U74,$I$7:$I$3006,'RC'!$E$6)/COUNTIFS($E$7:$E$3006,U74,$I$7:$I$3006,'RC'!$E$6)))</f>
        <v>0</v>
      </c>
      <c r="W74" s="49">
        <f>SUMIFS($J$7:$J$3006,$E$7:$E$3006,U74,$I$7:$I$3006,'RC'!$E$6)+SUMIFS($L$7:$L$3006,$E$7:$E$3006,U74,$I$7:$I$3006,'RC'!$E$6)</f>
        <v>0</v>
      </c>
      <c r="X74" s="48">
        <f>COUNTIFS($E$7:$E$3006,U74,$I$7:$I$3006,'RC'!$E$6)</f>
        <v>0</v>
      </c>
      <c r="Y74" s="48"/>
      <c r="Z74" s="51" t="str">
        <f>IF(AQ74='RC'!$E$6,AC74*1000+AD74,"")</f>
        <v/>
      </c>
      <c r="AA74" s="51" t="str">
        <f>IF(AB74="","",IF(AQ74='RC'!$E$6,AC74*1000-AD74,""))</f>
        <v/>
      </c>
      <c r="AB74" s="48" t="str">
        <f>IFERROR(VLOOKUP(E74,Funcionários!$C$8:$E$207,3,FALSE),"")</f>
        <v/>
      </c>
      <c r="AC74" s="50" t="str">
        <f>IF(AB74="","",IF(COUNTIFS($AB$7:$AB$3006,AB74,$AQ$7:$AQ$3006,'RC'!$E$6)=0,"",COUNTIFS($M$7:$M$3006,"Concluída no prazo",$AB$7:$AB$3006,AB74,$AQ$7:$AQ$3006,'RC'!$E$6)/COUNTIFS($AB$7:$AB$3006,AB74,$AQ$7:$AQ$3006,'RC'!$E$6)))</f>
        <v/>
      </c>
      <c r="AD74" s="48">
        <f>SUMIF($AQ$7:$AQ$3006,'RC'!$E$6,$J$7:$J$3006)+SUMIF($AQ$7:$AQ$3006,'RC'!$E$6,$L$7:$L$3006)</f>
        <v>21</v>
      </c>
      <c r="AE74" s="48"/>
      <c r="AF74" s="48">
        <v>4.9329999999999798E-2</v>
      </c>
      <c r="AG74" s="48">
        <f>IF(OR(AQ74="",AQ74&lt;&gt;'RC'!$E$6,AB74&lt;&gt;'RC'!$D$21),0,1)</f>
        <v>0</v>
      </c>
      <c r="AH74" s="48">
        <f t="shared" si="42"/>
        <v>4.9329999999999798E-2</v>
      </c>
      <c r="AI74" s="48" t="str">
        <f t="shared" si="24"/>
        <v/>
      </c>
      <c r="AJ74" s="48" t="str">
        <f t="shared" si="25"/>
        <v/>
      </c>
      <c r="AK74" s="52" t="str">
        <f t="shared" si="26"/>
        <v/>
      </c>
      <c r="AL74" s="52" t="str">
        <f t="shared" si="27"/>
        <v/>
      </c>
      <c r="AM74" s="48" t="str">
        <f t="shared" si="28"/>
        <v/>
      </c>
      <c r="AN74" s="48" t="str">
        <f t="shared" si="29"/>
        <v/>
      </c>
      <c r="AO74" s="48"/>
      <c r="AP74" s="48" t="str">
        <f t="shared" si="30"/>
        <v/>
      </c>
      <c r="AQ74" s="48" t="str">
        <f t="shared" si="31"/>
        <v/>
      </c>
      <c r="AR74" s="48">
        <v>4.9329999999999999E-2</v>
      </c>
      <c r="AS74" s="48">
        <f>IF(AF!$D$27="Todos",1,IF(M74=AF!$D$27,1,0))</f>
        <v>1</v>
      </c>
      <c r="AT74" s="53">
        <f>IF(AND(E74=AF!$D$6,OR(LT!M74=AF!$D$27,AF!$D$27="Todos"),OR(AP74=AF!$E$8,AQ74=AF!$E$8)),AR74+AS74,0)</f>
        <v>0</v>
      </c>
      <c r="AU74" s="48" t="str">
        <f t="shared" si="32"/>
        <v/>
      </c>
      <c r="AV74" s="52" t="str">
        <f t="shared" si="33"/>
        <v/>
      </c>
      <c r="AW74" s="52" t="str">
        <f t="shared" si="34"/>
        <v/>
      </c>
      <c r="AX74" s="48" t="str">
        <f t="shared" si="35"/>
        <v/>
      </c>
      <c r="AY74" s="48" t="str">
        <f t="shared" si="36"/>
        <v/>
      </c>
      <c r="BA74" s="18">
        <f>IF($E74=AF!$D$6,IF($M74="Concluída no prazo",2,IF($M74="Concluída com atraso",1,0)),0)</f>
        <v>0</v>
      </c>
      <c r="BB74" s="18">
        <f>IF($E74=AF!$D$6,IF($M74="Atrasada",2,IF($M74="Concluída com atraso",1,0)),0)</f>
        <v>0</v>
      </c>
      <c r="BC74" s="18">
        <v>6.8000000000000005E-4</v>
      </c>
      <c r="BD74" s="18">
        <f t="shared" si="43"/>
        <v>6.8000000000000005E-4</v>
      </c>
      <c r="BE74" s="18">
        <f t="shared" si="43"/>
        <v>6.8000000000000005E-4</v>
      </c>
      <c r="BF74" s="18" t="str">
        <f t="shared" si="37"/>
        <v/>
      </c>
      <c r="BN74" s="18" t="str">
        <f t="shared" si="38"/>
        <v>s</v>
      </c>
    </row>
    <row r="75" spans="3:66" ht="50.1" customHeight="1" thickTop="1" thickBot="1" x14ac:dyDescent="0.3">
      <c r="C75" s="46"/>
      <c r="D75" s="46"/>
      <c r="E75" s="46"/>
      <c r="F75" s="122"/>
      <c r="G75" s="122"/>
      <c r="H75" s="78" t="str">
        <f t="shared" si="39"/>
        <v/>
      </c>
      <c r="I75" s="78" t="str">
        <f t="shared" si="40"/>
        <v/>
      </c>
      <c r="J75" s="16"/>
      <c r="K75" s="46" t="str">
        <f t="shared" si="41"/>
        <v/>
      </c>
      <c r="L75" s="16"/>
      <c r="M75" s="16"/>
      <c r="N75" s="46"/>
      <c r="O75" s="47" t="str">
        <f t="shared" si="44"/>
        <v/>
      </c>
      <c r="P75" s="47"/>
      <c r="Q75" s="48" t="str">
        <f>IFERROR(VLOOKUP(E75,Funcionários!$C$8:$E$207,3,FALSE),"")</f>
        <v/>
      </c>
      <c r="R75" s="47"/>
      <c r="S75" s="49" t="str">
        <f t="shared" si="45"/>
        <v/>
      </c>
      <c r="T75" s="49">
        <v>6.8999999999999997E-4</v>
      </c>
      <c r="U75" s="48" t="str">
        <f>IF(Funcionários!C76=0,"",Funcionários!C76)</f>
        <v/>
      </c>
      <c r="V75" s="50">
        <f>IF(U75="",0,IF(COUNTIFS($E$7:$E$3006,U75,$I$7:$I$3006,'RC'!$E$6)=0,0,COUNTIFS($M$7:$M$3006,"Concluída no prazo",$E$7:$E$3006,U75,$I$7:$I$3006,'RC'!$E$6)/COUNTIFS($E$7:$E$3006,U75,$I$7:$I$3006,'RC'!$E$6)))</f>
        <v>0</v>
      </c>
      <c r="W75" s="49">
        <f>SUMIFS($J$7:$J$3006,$E$7:$E$3006,U75,$I$7:$I$3006,'RC'!$E$6)+SUMIFS($L$7:$L$3006,$E$7:$E$3006,U75,$I$7:$I$3006,'RC'!$E$6)</f>
        <v>0</v>
      </c>
      <c r="X75" s="48">
        <f>COUNTIFS($E$7:$E$3006,U75,$I$7:$I$3006,'RC'!$E$6)</f>
        <v>0</v>
      </c>
      <c r="Y75" s="48"/>
      <c r="Z75" s="51" t="str">
        <f>IF(AQ75='RC'!$E$6,AC75*1000+AD75,"")</f>
        <v/>
      </c>
      <c r="AA75" s="51" t="str">
        <f>IF(AB75="","",IF(AQ75='RC'!$E$6,AC75*1000-AD75,""))</f>
        <v/>
      </c>
      <c r="AB75" s="48" t="str">
        <f>IFERROR(VLOOKUP(E75,Funcionários!$C$8:$E$207,3,FALSE),"")</f>
        <v/>
      </c>
      <c r="AC75" s="50" t="str">
        <f>IF(AB75="","",IF(COUNTIFS($AB$7:$AB$3006,AB75,$AQ$7:$AQ$3006,'RC'!$E$6)=0,"",COUNTIFS($M$7:$M$3006,"Concluída no prazo",$AB$7:$AB$3006,AB75,$AQ$7:$AQ$3006,'RC'!$E$6)/COUNTIFS($AB$7:$AB$3006,AB75,$AQ$7:$AQ$3006,'RC'!$E$6)))</f>
        <v/>
      </c>
      <c r="AD75" s="48">
        <f>SUMIF($AQ$7:$AQ$3006,'RC'!$E$6,$J$7:$J$3006)+SUMIF($AQ$7:$AQ$3006,'RC'!$E$6,$L$7:$L$3006)</f>
        <v>21</v>
      </c>
      <c r="AE75" s="48"/>
      <c r="AF75" s="48">
        <v>4.9319999999999801E-2</v>
      </c>
      <c r="AG75" s="48">
        <f>IF(OR(AQ75="",AQ75&lt;&gt;'RC'!$E$6,AB75&lt;&gt;'RC'!$D$21),0,1)</f>
        <v>0</v>
      </c>
      <c r="AH75" s="48">
        <f t="shared" si="42"/>
        <v>4.9319999999999801E-2</v>
      </c>
      <c r="AI75" s="48" t="str">
        <f t="shared" si="24"/>
        <v/>
      </c>
      <c r="AJ75" s="48" t="str">
        <f t="shared" si="25"/>
        <v/>
      </c>
      <c r="AK75" s="52" t="str">
        <f t="shared" si="26"/>
        <v/>
      </c>
      <c r="AL75" s="52" t="str">
        <f t="shared" si="27"/>
        <v/>
      </c>
      <c r="AM75" s="48" t="str">
        <f t="shared" si="28"/>
        <v/>
      </c>
      <c r="AN75" s="48" t="str">
        <f t="shared" si="29"/>
        <v/>
      </c>
      <c r="AO75" s="48"/>
      <c r="AP75" s="48" t="str">
        <f t="shared" si="30"/>
        <v/>
      </c>
      <c r="AQ75" s="48" t="str">
        <f t="shared" si="31"/>
        <v/>
      </c>
      <c r="AR75" s="48">
        <v>4.9320000000000003E-2</v>
      </c>
      <c r="AS75" s="48">
        <f>IF(AF!$D$27="Todos",1,IF(M75=AF!$D$27,1,0))</f>
        <v>1</v>
      </c>
      <c r="AT75" s="53">
        <f>IF(AND(E75=AF!$D$6,OR(LT!M75=AF!$D$27,AF!$D$27="Todos"),OR(AP75=AF!$E$8,AQ75=AF!$E$8)),AR75+AS75,0)</f>
        <v>0</v>
      </c>
      <c r="AU75" s="48" t="str">
        <f t="shared" si="32"/>
        <v/>
      </c>
      <c r="AV75" s="52" t="str">
        <f t="shared" si="33"/>
        <v/>
      </c>
      <c r="AW75" s="52" t="str">
        <f t="shared" si="34"/>
        <v/>
      </c>
      <c r="AX75" s="48" t="str">
        <f t="shared" si="35"/>
        <v/>
      </c>
      <c r="AY75" s="48" t="str">
        <f t="shared" si="36"/>
        <v/>
      </c>
      <c r="BA75" s="18">
        <f>IF($E75=AF!$D$6,IF($M75="Concluída no prazo",2,IF($M75="Concluída com atraso",1,0)),0)</f>
        <v>0</v>
      </c>
      <c r="BB75" s="18">
        <f>IF($E75=AF!$D$6,IF($M75="Atrasada",2,IF($M75="Concluída com atraso",1,0)),0)</f>
        <v>0</v>
      </c>
      <c r="BC75" s="18">
        <v>6.8999999999999997E-4</v>
      </c>
      <c r="BD75" s="18">
        <f t="shared" si="43"/>
        <v>6.8999999999999997E-4</v>
      </c>
      <c r="BE75" s="18">
        <f t="shared" si="43"/>
        <v>6.8999999999999997E-4</v>
      </c>
      <c r="BF75" s="18" t="str">
        <f t="shared" si="37"/>
        <v/>
      </c>
      <c r="BN75" s="18" t="str">
        <f t="shared" si="38"/>
        <v>s</v>
      </c>
    </row>
    <row r="76" spans="3:66" ht="50.1" customHeight="1" thickTop="1" thickBot="1" x14ac:dyDescent="0.3">
      <c r="C76" s="46"/>
      <c r="D76" s="46"/>
      <c r="E76" s="46"/>
      <c r="F76" s="122"/>
      <c r="G76" s="122"/>
      <c r="H76" s="78" t="str">
        <f t="shared" si="39"/>
        <v/>
      </c>
      <c r="I76" s="78" t="str">
        <f t="shared" si="40"/>
        <v/>
      </c>
      <c r="J76" s="16"/>
      <c r="K76" s="46" t="str">
        <f t="shared" si="41"/>
        <v/>
      </c>
      <c r="L76" s="16"/>
      <c r="M76" s="16"/>
      <c r="N76" s="46"/>
      <c r="O76" s="47" t="str">
        <f t="shared" si="44"/>
        <v/>
      </c>
      <c r="P76" s="47"/>
      <c r="Q76" s="48" t="str">
        <f>IFERROR(VLOOKUP(E76,Funcionários!$C$8:$E$207,3,FALSE),"")</f>
        <v/>
      </c>
      <c r="R76" s="47"/>
      <c r="S76" s="49" t="str">
        <f t="shared" si="45"/>
        <v/>
      </c>
      <c r="T76" s="49">
        <v>6.9999999999999999E-4</v>
      </c>
      <c r="U76" s="48" t="str">
        <f>IF(Funcionários!C77=0,"",Funcionários!C77)</f>
        <v/>
      </c>
      <c r="V76" s="50">
        <f>IF(U76="",0,IF(COUNTIFS($E$7:$E$3006,U76,$I$7:$I$3006,'RC'!$E$6)=0,0,COUNTIFS($M$7:$M$3006,"Concluída no prazo",$E$7:$E$3006,U76,$I$7:$I$3006,'RC'!$E$6)/COUNTIFS($E$7:$E$3006,U76,$I$7:$I$3006,'RC'!$E$6)))</f>
        <v>0</v>
      </c>
      <c r="W76" s="49">
        <f>SUMIFS($J$7:$J$3006,$E$7:$E$3006,U76,$I$7:$I$3006,'RC'!$E$6)+SUMIFS($L$7:$L$3006,$E$7:$E$3006,U76,$I$7:$I$3006,'RC'!$E$6)</f>
        <v>0</v>
      </c>
      <c r="X76" s="48">
        <f>COUNTIFS($E$7:$E$3006,U76,$I$7:$I$3006,'RC'!$E$6)</f>
        <v>0</v>
      </c>
      <c r="Y76" s="48"/>
      <c r="Z76" s="51" t="str">
        <f>IF(AQ76='RC'!$E$6,AC76*1000+AD76,"")</f>
        <v/>
      </c>
      <c r="AA76" s="51" t="str">
        <f>IF(AB76="","",IF(AQ76='RC'!$E$6,AC76*1000-AD76,""))</f>
        <v/>
      </c>
      <c r="AB76" s="48" t="str">
        <f>IFERROR(VLOOKUP(E76,Funcionários!$C$8:$E$207,3,FALSE),"")</f>
        <v/>
      </c>
      <c r="AC76" s="50" t="str">
        <f>IF(AB76="","",IF(COUNTIFS($AB$7:$AB$3006,AB76,$AQ$7:$AQ$3006,'RC'!$E$6)=0,"",COUNTIFS($M$7:$M$3006,"Concluída no prazo",$AB$7:$AB$3006,AB76,$AQ$7:$AQ$3006,'RC'!$E$6)/COUNTIFS($AB$7:$AB$3006,AB76,$AQ$7:$AQ$3006,'RC'!$E$6)))</f>
        <v/>
      </c>
      <c r="AD76" s="48">
        <f>SUMIF($AQ$7:$AQ$3006,'RC'!$E$6,$J$7:$J$3006)+SUMIF($AQ$7:$AQ$3006,'RC'!$E$6,$L$7:$L$3006)</f>
        <v>21</v>
      </c>
      <c r="AE76" s="48"/>
      <c r="AF76" s="48">
        <v>4.9309999999999798E-2</v>
      </c>
      <c r="AG76" s="48">
        <f>IF(OR(AQ76="",AQ76&lt;&gt;'RC'!$E$6,AB76&lt;&gt;'RC'!$D$21),0,1)</f>
        <v>0</v>
      </c>
      <c r="AH76" s="48">
        <f t="shared" si="42"/>
        <v>4.9309999999999798E-2</v>
      </c>
      <c r="AI76" s="48" t="str">
        <f t="shared" si="24"/>
        <v/>
      </c>
      <c r="AJ76" s="48" t="str">
        <f t="shared" si="25"/>
        <v/>
      </c>
      <c r="AK76" s="52" t="str">
        <f t="shared" si="26"/>
        <v/>
      </c>
      <c r="AL76" s="52" t="str">
        <f t="shared" si="27"/>
        <v/>
      </c>
      <c r="AM76" s="48" t="str">
        <f t="shared" si="28"/>
        <v/>
      </c>
      <c r="AN76" s="48" t="str">
        <f t="shared" si="29"/>
        <v/>
      </c>
      <c r="AO76" s="48"/>
      <c r="AP76" s="48" t="str">
        <f t="shared" si="30"/>
        <v/>
      </c>
      <c r="AQ76" s="48" t="str">
        <f t="shared" si="31"/>
        <v/>
      </c>
      <c r="AR76" s="48">
        <v>4.931E-2</v>
      </c>
      <c r="AS76" s="48">
        <f>IF(AF!$D$27="Todos",1,IF(M76=AF!$D$27,1,0))</f>
        <v>1</v>
      </c>
      <c r="AT76" s="53">
        <f>IF(AND(E76=AF!$D$6,OR(LT!M76=AF!$D$27,AF!$D$27="Todos"),OR(AP76=AF!$E$8,AQ76=AF!$E$8)),AR76+AS76,0)</f>
        <v>0</v>
      </c>
      <c r="AU76" s="48" t="str">
        <f t="shared" si="32"/>
        <v/>
      </c>
      <c r="AV76" s="52" t="str">
        <f t="shared" si="33"/>
        <v/>
      </c>
      <c r="AW76" s="52" t="str">
        <f t="shared" si="34"/>
        <v/>
      </c>
      <c r="AX76" s="48" t="str">
        <f t="shared" si="35"/>
        <v/>
      </c>
      <c r="AY76" s="48" t="str">
        <f t="shared" si="36"/>
        <v/>
      </c>
      <c r="BA76" s="18">
        <f>IF($E76=AF!$D$6,IF($M76="Concluída no prazo",2,IF($M76="Concluída com atraso",1,0)),0)</f>
        <v>0</v>
      </c>
      <c r="BB76" s="18">
        <f>IF($E76=AF!$D$6,IF($M76="Atrasada",2,IF($M76="Concluída com atraso",1,0)),0)</f>
        <v>0</v>
      </c>
      <c r="BC76" s="18">
        <v>6.9999999999999999E-4</v>
      </c>
      <c r="BD76" s="18">
        <f t="shared" si="43"/>
        <v>6.9999999999999999E-4</v>
      </c>
      <c r="BE76" s="18">
        <f t="shared" si="43"/>
        <v>6.9999999999999999E-4</v>
      </c>
      <c r="BF76" s="18" t="str">
        <f t="shared" si="37"/>
        <v/>
      </c>
      <c r="BN76" s="18" t="str">
        <f t="shared" si="38"/>
        <v>s</v>
      </c>
    </row>
    <row r="77" spans="3:66" ht="50.1" customHeight="1" thickTop="1" thickBot="1" x14ac:dyDescent="0.3">
      <c r="C77" s="46"/>
      <c r="D77" s="46"/>
      <c r="E77" s="46"/>
      <c r="F77" s="122"/>
      <c r="G77" s="122"/>
      <c r="H77" s="78" t="str">
        <f t="shared" si="39"/>
        <v/>
      </c>
      <c r="I77" s="78" t="str">
        <f t="shared" si="40"/>
        <v/>
      </c>
      <c r="J77" s="16"/>
      <c r="K77" s="46" t="str">
        <f t="shared" si="41"/>
        <v/>
      </c>
      <c r="L77" s="16"/>
      <c r="M77" s="16"/>
      <c r="N77" s="46"/>
      <c r="O77" s="47" t="str">
        <f t="shared" si="44"/>
        <v/>
      </c>
      <c r="P77" s="47"/>
      <c r="Q77" s="48" t="str">
        <f>IFERROR(VLOOKUP(E77,Funcionários!$C$8:$E$207,3,FALSE),"")</f>
        <v/>
      </c>
      <c r="R77" s="47"/>
      <c r="S77" s="49" t="str">
        <f t="shared" si="45"/>
        <v/>
      </c>
      <c r="T77" s="49">
        <v>7.1000000000000002E-4</v>
      </c>
      <c r="U77" s="48" t="str">
        <f>IF(Funcionários!C78=0,"",Funcionários!C78)</f>
        <v/>
      </c>
      <c r="V77" s="50">
        <f>IF(U77="",0,IF(COUNTIFS($E$7:$E$3006,U77,$I$7:$I$3006,'RC'!$E$6)=0,0,COUNTIFS($M$7:$M$3006,"Concluída no prazo",$E$7:$E$3006,U77,$I$7:$I$3006,'RC'!$E$6)/COUNTIFS($E$7:$E$3006,U77,$I$7:$I$3006,'RC'!$E$6)))</f>
        <v>0</v>
      </c>
      <c r="W77" s="49">
        <f>SUMIFS($J$7:$J$3006,$E$7:$E$3006,U77,$I$7:$I$3006,'RC'!$E$6)+SUMIFS($L$7:$L$3006,$E$7:$E$3006,U77,$I$7:$I$3006,'RC'!$E$6)</f>
        <v>0</v>
      </c>
      <c r="X77" s="48">
        <f>COUNTIFS($E$7:$E$3006,U77,$I$7:$I$3006,'RC'!$E$6)</f>
        <v>0</v>
      </c>
      <c r="Y77" s="48"/>
      <c r="Z77" s="51" t="str">
        <f>IF(AQ77='RC'!$E$6,AC77*1000+AD77,"")</f>
        <v/>
      </c>
      <c r="AA77" s="51" t="str">
        <f>IF(AB77="","",IF(AQ77='RC'!$E$6,AC77*1000-AD77,""))</f>
        <v/>
      </c>
      <c r="AB77" s="48" t="str">
        <f>IFERROR(VLOOKUP(E77,Funcionários!$C$8:$E$207,3,FALSE),"")</f>
        <v/>
      </c>
      <c r="AC77" s="50" t="str">
        <f>IF(AB77="","",IF(COUNTIFS($AB$7:$AB$3006,AB77,$AQ$7:$AQ$3006,'RC'!$E$6)=0,"",COUNTIFS($M$7:$M$3006,"Concluída no prazo",$AB$7:$AB$3006,AB77,$AQ$7:$AQ$3006,'RC'!$E$6)/COUNTIFS($AB$7:$AB$3006,AB77,$AQ$7:$AQ$3006,'RC'!$E$6)))</f>
        <v/>
      </c>
      <c r="AD77" s="48">
        <f>SUMIF($AQ$7:$AQ$3006,'RC'!$E$6,$J$7:$J$3006)+SUMIF($AQ$7:$AQ$3006,'RC'!$E$6,$L$7:$L$3006)</f>
        <v>21</v>
      </c>
      <c r="AE77" s="48"/>
      <c r="AF77" s="48">
        <v>4.9299999999999802E-2</v>
      </c>
      <c r="AG77" s="48">
        <f>IF(OR(AQ77="",AQ77&lt;&gt;'RC'!$E$6,AB77&lt;&gt;'RC'!$D$21),0,1)</f>
        <v>0</v>
      </c>
      <c r="AH77" s="48">
        <f t="shared" si="42"/>
        <v>4.9299999999999802E-2</v>
      </c>
      <c r="AI77" s="48" t="str">
        <f t="shared" si="24"/>
        <v/>
      </c>
      <c r="AJ77" s="48" t="str">
        <f t="shared" si="25"/>
        <v/>
      </c>
      <c r="AK77" s="52" t="str">
        <f t="shared" si="26"/>
        <v/>
      </c>
      <c r="AL77" s="52" t="str">
        <f t="shared" si="27"/>
        <v/>
      </c>
      <c r="AM77" s="48" t="str">
        <f t="shared" si="28"/>
        <v/>
      </c>
      <c r="AN77" s="48" t="str">
        <f t="shared" si="29"/>
        <v/>
      </c>
      <c r="AO77" s="48"/>
      <c r="AP77" s="48" t="str">
        <f t="shared" si="30"/>
        <v/>
      </c>
      <c r="AQ77" s="48" t="str">
        <f t="shared" si="31"/>
        <v/>
      </c>
      <c r="AR77" s="48">
        <v>4.9299999999999997E-2</v>
      </c>
      <c r="AS77" s="48">
        <f>IF(AF!$D$27="Todos",1,IF(M77=AF!$D$27,1,0))</f>
        <v>1</v>
      </c>
      <c r="AT77" s="53">
        <f>IF(AND(E77=AF!$D$6,OR(LT!M77=AF!$D$27,AF!$D$27="Todos"),OR(AP77=AF!$E$8,AQ77=AF!$E$8)),AR77+AS77,0)</f>
        <v>0</v>
      </c>
      <c r="AU77" s="48" t="str">
        <f t="shared" si="32"/>
        <v/>
      </c>
      <c r="AV77" s="52" t="str">
        <f t="shared" si="33"/>
        <v/>
      </c>
      <c r="AW77" s="52" t="str">
        <f t="shared" si="34"/>
        <v/>
      </c>
      <c r="AX77" s="48" t="str">
        <f t="shared" si="35"/>
        <v/>
      </c>
      <c r="AY77" s="48" t="str">
        <f t="shared" si="36"/>
        <v/>
      </c>
      <c r="BA77" s="18">
        <f>IF($E77=AF!$D$6,IF($M77="Concluída no prazo",2,IF($M77="Concluída com atraso",1,0)),0)</f>
        <v>0</v>
      </c>
      <c r="BB77" s="18">
        <f>IF($E77=AF!$D$6,IF($M77="Atrasada",2,IF($M77="Concluída com atraso",1,0)),0)</f>
        <v>0</v>
      </c>
      <c r="BC77" s="18">
        <v>7.1000000000000002E-4</v>
      </c>
      <c r="BD77" s="18">
        <f t="shared" si="43"/>
        <v>7.1000000000000002E-4</v>
      </c>
      <c r="BE77" s="18">
        <f t="shared" si="43"/>
        <v>7.1000000000000002E-4</v>
      </c>
      <c r="BF77" s="18" t="str">
        <f t="shared" si="37"/>
        <v/>
      </c>
      <c r="BN77" s="18" t="str">
        <f t="shared" si="38"/>
        <v>s</v>
      </c>
    </row>
    <row r="78" spans="3:66" ht="50.1" customHeight="1" thickTop="1" thickBot="1" x14ac:dyDescent="0.3">
      <c r="C78" s="46"/>
      <c r="D78" s="46"/>
      <c r="E78" s="46"/>
      <c r="F78" s="122"/>
      <c r="G78" s="122"/>
      <c r="H78" s="78" t="str">
        <f t="shared" si="39"/>
        <v/>
      </c>
      <c r="I78" s="78" t="str">
        <f t="shared" si="40"/>
        <v/>
      </c>
      <c r="J78" s="16"/>
      <c r="K78" s="46" t="str">
        <f t="shared" si="41"/>
        <v/>
      </c>
      <c r="L78" s="16"/>
      <c r="M78" s="16"/>
      <c r="N78" s="46"/>
      <c r="O78" s="47" t="str">
        <f t="shared" si="44"/>
        <v/>
      </c>
      <c r="P78" s="47"/>
      <c r="Q78" s="48" t="str">
        <f>IFERROR(VLOOKUP(E78,Funcionários!$C$8:$E$207,3,FALSE),"")</f>
        <v/>
      </c>
      <c r="R78" s="47"/>
      <c r="S78" s="49" t="str">
        <f t="shared" si="45"/>
        <v/>
      </c>
      <c r="T78" s="49">
        <v>7.2000000000000005E-4</v>
      </c>
      <c r="U78" s="48" t="str">
        <f>IF(Funcionários!C79=0,"",Funcionários!C79)</f>
        <v/>
      </c>
      <c r="V78" s="50">
        <f>IF(U78="",0,IF(COUNTIFS($E$7:$E$3006,U78,$I$7:$I$3006,'RC'!$E$6)=0,0,COUNTIFS($M$7:$M$3006,"Concluída no prazo",$E$7:$E$3006,U78,$I$7:$I$3006,'RC'!$E$6)/COUNTIFS($E$7:$E$3006,U78,$I$7:$I$3006,'RC'!$E$6)))</f>
        <v>0</v>
      </c>
      <c r="W78" s="49">
        <f>SUMIFS($J$7:$J$3006,$E$7:$E$3006,U78,$I$7:$I$3006,'RC'!$E$6)+SUMIFS($L$7:$L$3006,$E$7:$E$3006,U78,$I$7:$I$3006,'RC'!$E$6)</f>
        <v>0</v>
      </c>
      <c r="X78" s="48">
        <f>COUNTIFS($E$7:$E$3006,U78,$I$7:$I$3006,'RC'!$E$6)</f>
        <v>0</v>
      </c>
      <c r="Y78" s="48"/>
      <c r="Z78" s="51" t="str">
        <f>IF(AQ78='RC'!$E$6,AC78*1000+AD78,"")</f>
        <v/>
      </c>
      <c r="AA78" s="51" t="str">
        <f>IF(AB78="","",IF(AQ78='RC'!$E$6,AC78*1000-AD78,""))</f>
        <v/>
      </c>
      <c r="AB78" s="48" t="str">
        <f>IFERROR(VLOOKUP(E78,Funcionários!$C$8:$E$207,3,FALSE),"")</f>
        <v/>
      </c>
      <c r="AC78" s="50" t="str">
        <f>IF(AB78="","",IF(COUNTIFS($AB$7:$AB$3006,AB78,$AQ$7:$AQ$3006,'RC'!$E$6)=0,"",COUNTIFS($M$7:$M$3006,"Concluída no prazo",$AB$7:$AB$3006,AB78,$AQ$7:$AQ$3006,'RC'!$E$6)/COUNTIFS($AB$7:$AB$3006,AB78,$AQ$7:$AQ$3006,'RC'!$E$6)))</f>
        <v/>
      </c>
      <c r="AD78" s="48">
        <f>SUMIF($AQ$7:$AQ$3006,'RC'!$E$6,$J$7:$J$3006)+SUMIF($AQ$7:$AQ$3006,'RC'!$E$6,$L$7:$L$3006)</f>
        <v>21</v>
      </c>
      <c r="AE78" s="48"/>
      <c r="AF78" s="48">
        <v>4.9289999999999799E-2</v>
      </c>
      <c r="AG78" s="48">
        <f>IF(OR(AQ78="",AQ78&lt;&gt;'RC'!$E$6,AB78&lt;&gt;'RC'!$D$21),0,1)</f>
        <v>0</v>
      </c>
      <c r="AH78" s="48">
        <f t="shared" si="42"/>
        <v>4.9289999999999799E-2</v>
      </c>
      <c r="AI78" s="48" t="str">
        <f t="shared" si="24"/>
        <v/>
      </c>
      <c r="AJ78" s="48" t="str">
        <f t="shared" si="25"/>
        <v/>
      </c>
      <c r="AK78" s="52" t="str">
        <f t="shared" si="26"/>
        <v/>
      </c>
      <c r="AL78" s="52" t="str">
        <f t="shared" si="27"/>
        <v/>
      </c>
      <c r="AM78" s="48" t="str">
        <f t="shared" si="28"/>
        <v/>
      </c>
      <c r="AN78" s="48" t="str">
        <f t="shared" si="29"/>
        <v/>
      </c>
      <c r="AO78" s="48"/>
      <c r="AP78" s="48" t="str">
        <f t="shared" si="30"/>
        <v/>
      </c>
      <c r="AQ78" s="48" t="str">
        <f t="shared" si="31"/>
        <v/>
      </c>
      <c r="AR78" s="48">
        <v>4.929E-2</v>
      </c>
      <c r="AS78" s="48">
        <f>IF(AF!$D$27="Todos",1,IF(M78=AF!$D$27,1,0))</f>
        <v>1</v>
      </c>
      <c r="AT78" s="53">
        <f>IF(AND(E78=AF!$D$6,OR(LT!M78=AF!$D$27,AF!$D$27="Todos"),OR(AP78=AF!$E$8,AQ78=AF!$E$8)),AR78+AS78,0)</f>
        <v>0</v>
      </c>
      <c r="AU78" s="48" t="str">
        <f t="shared" si="32"/>
        <v/>
      </c>
      <c r="AV78" s="52" t="str">
        <f t="shared" si="33"/>
        <v/>
      </c>
      <c r="AW78" s="52" t="str">
        <f t="shared" si="34"/>
        <v/>
      </c>
      <c r="AX78" s="48" t="str">
        <f t="shared" si="35"/>
        <v/>
      </c>
      <c r="AY78" s="48" t="str">
        <f t="shared" si="36"/>
        <v/>
      </c>
      <c r="BA78" s="18">
        <f>IF($E78=AF!$D$6,IF($M78="Concluída no prazo",2,IF($M78="Concluída com atraso",1,0)),0)</f>
        <v>0</v>
      </c>
      <c r="BB78" s="18">
        <f>IF($E78=AF!$D$6,IF($M78="Atrasada",2,IF($M78="Concluída com atraso",1,0)),0)</f>
        <v>0</v>
      </c>
      <c r="BC78" s="18">
        <v>7.2000000000000005E-4</v>
      </c>
      <c r="BD78" s="18">
        <f t="shared" si="43"/>
        <v>7.2000000000000005E-4</v>
      </c>
      <c r="BE78" s="18">
        <f t="shared" si="43"/>
        <v>7.2000000000000005E-4</v>
      </c>
      <c r="BF78" s="18" t="str">
        <f t="shared" si="37"/>
        <v/>
      </c>
      <c r="BN78" s="18" t="str">
        <f t="shared" si="38"/>
        <v>s</v>
      </c>
    </row>
    <row r="79" spans="3:66" ht="50.1" customHeight="1" thickTop="1" thickBot="1" x14ac:dyDescent="0.3">
      <c r="C79" s="46"/>
      <c r="D79" s="46"/>
      <c r="E79" s="46"/>
      <c r="F79" s="122"/>
      <c r="G79" s="122"/>
      <c r="H79" s="78" t="str">
        <f t="shared" si="39"/>
        <v/>
      </c>
      <c r="I79" s="78" t="str">
        <f t="shared" si="40"/>
        <v/>
      </c>
      <c r="J79" s="16"/>
      <c r="K79" s="46" t="str">
        <f t="shared" si="41"/>
        <v/>
      </c>
      <c r="L79" s="16"/>
      <c r="M79" s="16"/>
      <c r="N79" s="46"/>
      <c r="O79" s="47" t="str">
        <f t="shared" si="44"/>
        <v/>
      </c>
      <c r="P79" s="47"/>
      <c r="Q79" s="48" t="str">
        <f>IFERROR(VLOOKUP(E79,Funcionários!$C$8:$E$207,3,FALSE),"")</f>
        <v/>
      </c>
      <c r="R79" s="47"/>
      <c r="S79" s="49" t="str">
        <f t="shared" si="45"/>
        <v/>
      </c>
      <c r="T79" s="49">
        <v>7.2999999999999996E-4</v>
      </c>
      <c r="U79" s="48" t="str">
        <f>IF(Funcionários!C80=0,"",Funcionários!C80)</f>
        <v/>
      </c>
      <c r="V79" s="50">
        <f>IF(U79="",0,IF(COUNTIFS($E$7:$E$3006,U79,$I$7:$I$3006,'RC'!$E$6)=0,0,COUNTIFS($M$7:$M$3006,"Concluída no prazo",$E$7:$E$3006,U79,$I$7:$I$3006,'RC'!$E$6)/COUNTIFS($E$7:$E$3006,U79,$I$7:$I$3006,'RC'!$E$6)))</f>
        <v>0</v>
      </c>
      <c r="W79" s="49">
        <f>SUMIFS($J$7:$J$3006,$E$7:$E$3006,U79,$I$7:$I$3006,'RC'!$E$6)+SUMIFS($L$7:$L$3006,$E$7:$E$3006,U79,$I$7:$I$3006,'RC'!$E$6)</f>
        <v>0</v>
      </c>
      <c r="X79" s="48">
        <f>COUNTIFS($E$7:$E$3006,U79,$I$7:$I$3006,'RC'!$E$6)</f>
        <v>0</v>
      </c>
      <c r="Y79" s="48"/>
      <c r="Z79" s="51" t="str">
        <f>IF(AQ79='RC'!$E$6,AC79*1000+AD79,"")</f>
        <v/>
      </c>
      <c r="AA79" s="51" t="str">
        <f>IF(AB79="","",IF(AQ79='RC'!$E$6,AC79*1000-AD79,""))</f>
        <v/>
      </c>
      <c r="AB79" s="48" t="str">
        <f>IFERROR(VLOOKUP(E79,Funcionários!$C$8:$E$207,3,FALSE),"")</f>
        <v/>
      </c>
      <c r="AC79" s="50" t="str">
        <f>IF(AB79="","",IF(COUNTIFS($AB$7:$AB$3006,AB79,$AQ$7:$AQ$3006,'RC'!$E$6)=0,"",COUNTIFS($M$7:$M$3006,"Concluída no prazo",$AB$7:$AB$3006,AB79,$AQ$7:$AQ$3006,'RC'!$E$6)/COUNTIFS($AB$7:$AB$3006,AB79,$AQ$7:$AQ$3006,'RC'!$E$6)))</f>
        <v/>
      </c>
      <c r="AD79" s="48">
        <f>SUMIF($AQ$7:$AQ$3006,'RC'!$E$6,$J$7:$J$3006)+SUMIF($AQ$7:$AQ$3006,'RC'!$E$6,$L$7:$L$3006)</f>
        <v>21</v>
      </c>
      <c r="AE79" s="48"/>
      <c r="AF79" s="48">
        <v>4.9279999999999803E-2</v>
      </c>
      <c r="AG79" s="48">
        <f>IF(OR(AQ79="",AQ79&lt;&gt;'RC'!$E$6,AB79&lt;&gt;'RC'!$D$21),0,1)</f>
        <v>0</v>
      </c>
      <c r="AH79" s="48">
        <f t="shared" si="42"/>
        <v>4.9279999999999803E-2</v>
      </c>
      <c r="AI79" s="48" t="str">
        <f t="shared" si="24"/>
        <v/>
      </c>
      <c r="AJ79" s="48" t="str">
        <f t="shared" si="25"/>
        <v/>
      </c>
      <c r="AK79" s="52" t="str">
        <f t="shared" si="26"/>
        <v/>
      </c>
      <c r="AL79" s="52" t="str">
        <f t="shared" si="27"/>
        <v/>
      </c>
      <c r="AM79" s="48" t="str">
        <f t="shared" si="28"/>
        <v/>
      </c>
      <c r="AN79" s="48" t="str">
        <f t="shared" si="29"/>
        <v/>
      </c>
      <c r="AO79" s="48"/>
      <c r="AP79" s="48" t="str">
        <f t="shared" si="30"/>
        <v/>
      </c>
      <c r="AQ79" s="48" t="str">
        <f t="shared" si="31"/>
        <v/>
      </c>
      <c r="AR79" s="48">
        <v>4.9279999999999997E-2</v>
      </c>
      <c r="AS79" s="48">
        <f>IF(AF!$D$27="Todos",1,IF(M79=AF!$D$27,1,0))</f>
        <v>1</v>
      </c>
      <c r="AT79" s="53">
        <f>IF(AND(E79=AF!$D$6,OR(LT!M79=AF!$D$27,AF!$D$27="Todos"),OR(AP79=AF!$E$8,AQ79=AF!$E$8)),AR79+AS79,0)</f>
        <v>0</v>
      </c>
      <c r="AU79" s="48" t="str">
        <f t="shared" si="32"/>
        <v/>
      </c>
      <c r="AV79" s="52" t="str">
        <f t="shared" si="33"/>
        <v/>
      </c>
      <c r="AW79" s="52" t="str">
        <f t="shared" si="34"/>
        <v/>
      </c>
      <c r="AX79" s="48" t="str">
        <f t="shared" si="35"/>
        <v/>
      </c>
      <c r="AY79" s="48" t="str">
        <f t="shared" si="36"/>
        <v/>
      </c>
      <c r="BA79" s="18">
        <f>IF($E79=AF!$D$6,IF($M79="Concluída no prazo",2,IF($M79="Concluída com atraso",1,0)),0)</f>
        <v>0</v>
      </c>
      <c r="BB79" s="18">
        <f>IF($E79=AF!$D$6,IF($M79="Atrasada",2,IF($M79="Concluída com atraso",1,0)),0)</f>
        <v>0</v>
      </c>
      <c r="BC79" s="18">
        <v>7.2999999999999996E-4</v>
      </c>
      <c r="BD79" s="18">
        <f t="shared" si="43"/>
        <v>7.2999999999999996E-4</v>
      </c>
      <c r="BE79" s="18">
        <f t="shared" si="43"/>
        <v>7.2999999999999996E-4</v>
      </c>
      <c r="BF79" s="18" t="str">
        <f t="shared" si="37"/>
        <v/>
      </c>
      <c r="BN79" s="18" t="str">
        <f t="shared" si="38"/>
        <v>s</v>
      </c>
    </row>
    <row r="80" spans="3:66" ht="50.1" customHeight="1" thickTop="1" thickBot="1" x14ac:dyDescent="0.3">
      <c r="C80" s="46"/>
      <c r="D80" s="46"/>
      <c r="E80" s="46"/>
      <c r="F80" s="122"/>
      <c r="G80" s="122"/>
      <c r="H80" s="78" t="str">
        <f t="shared" si="39"/>
        <v/>
      </c>
      <c r="I80" s="78" t="str">
        <f t="shared" si="40"/>
        <v/>
      </c>
      <c r="J80" s="16"/>
      <c r="K80" s="46" t="str">
        <f t="shared" si="41"/>
        <v/>
      </c>
      <c r="L80" s="16"/>
      <c r="M80" s="16"/>
      <c r="N80" s="46"/>
      <c r="O80" s="47" t="str">
        <f t="shared" si="44"/>
        <v/>
      </c>
      <c r="P80" s="47"/>
      <c r="Q80" s="48" t="str">
        <f>IFERROR(VLOOKUP(E80,Funcionários!$C$8:$E$207,3,FALSE),"")</f>
        <v/>
      </c>
      <c r="R80" s="47"/>
      <c r="S80" s="49" t="str">
        <f t="shared" si="45"/>
        <v/>
      </c>
      <c r="T80" s="49">
        <v>7.3999999999999999E-4</v>
      </c>
      <c r="U80" s="48" t="str">
        <f>IF(Funcionários!C81=0,"",Funcionários!C81)</f>
        <v/>
      </c>
      <c r="V80" s="50">
        <f>IF(U80="",0,IF(COUNTIFS($E$7:$E$3006,U80,$I$7:$I$3006,'RC'!$E$6)=0,0,COUNTIFS($M$7:$M$3006,"Concluída no prazo",$E$7:$E$3006,U80,$I$7:$I$3006,'RC'!$E$6)/COUNTIFS($E$7:$E$3006,U80,$I$7:$I$3006,'RC'!$E$6)))</f>
        <v>0</v>
      </c>
      <c r="W80" s="49">
        <f>SUMIFS($J$7:$J$3006,$E$7:$E$3006,U80,$I$7:$I$3006,'RC'!$E$6)+SUMIFS($L$7:$L$3006,$E$7:$E$3006,U80,$I$7:$I$3006,'RC'!$E$6)</f>
        <v>0</v>
      </c>
      <c r="X80" s="48">
        <f>COUNTIFS($E$7:$E$3006,U80,$I$7:$I$3006,'RC'!$E$6)</f>
        <v>0</v>
      </c>
      <c r="Y80" s="48"/>
      <c r="Z80" s="51" t="str">
        <f>IF(AQ80='RC'!$E$6,AC80*1000+AD80,"")</f>
        <v/>
      </c>
      <c r="AA80" s="51" t="str">
        <f>IF(AB80="","",IF(AQ80='RC'!$E$6,AC80*1000-AD80,""))</f>
        <v/>
      </c>
      <c r="AB80" s="48" t="str">
        <f>IFERROR(VLOOKUP(E80,Funcionários!$C$8:$E$207,3,FALSE),"")</f>
        <v/>
      </c>
      <c r="AC80" s="50" t="str">
        <f>IF(AB80="","",IF(COUNTIFS($AB$7:$AB$3006,AB80,$AQ$7:$AQ$3006,'RC'!$E$6)=0,"",COUNTIFS($M$7:$M$3006,"Concluída no prazo",$AB$7:$AB$3006,AB80,$AQ$7:$AQ$3006,'RC'!$E$6)/COUNTIFS($AB$7:$AB$3006,AB80,$AQ$7:$AQ$3006,'RC'!$E$6)))</f>
        <v/>
      </c>
      <c r="AD80" s="48">
        <f>SUMIF($AQ$7:$AQ$3006,'RC'!$E$6,$J$7:$J$3006)+SUMIF($AQ$7:$AQ$3006,'RC'!$E$6,$L$7:$L$3006)</f>
        <v>21</v>
      </c>
      <c r="AE80" s="48"/>
      <c r="AF80" s="48">
        <v>4.92699999999998E-2</v>
      </c>
      <c r="AG80" s="48">
        <f>IF(OR(AQ80="",AQ80&lt;&gt;'RC'!$E$6,AB80&lt;&gt;'RC'!$D$21),0,1)</f>
        <v>0</v>
      </c>
      <c r="AH80" s="48">
        <f t="shared" si="42"/>
        <v>4.92699999999998E-2</v>
      </c>
      <c r="AI80" s="48" t="str">
        <f t="shared" si="24"/>
        <v/>
      </c>
      <c r="AJ80" s="48" t="str">
        <f t="shared" si="25"/>
        <v/>
      </c>
      <c r="AK80" s="52" t="str">
        <f t="shared" si="26"/>
        <v/>
      </c>
      <c r="AL80" s="52" t="str">
        <f t="shared" si="27"/>
        <v/>
      </c>
      <c r="AM80" s="48" t="str">
        <f t="shared" si="28"/>
        <v/>
      </c>
      <c r="AN80" s="48" t="str">
        <f t="shared" si="29"/>
        <v/>
      </c>
      <c r="AO80" s="48"/>
      <c r="AP80" s="48" t="str">
        <f t="shared" si="30"/>
        <v/>
      </c>
      <c r="AQ80" s="48" t="str">
        <f t="shared" si="31"/>
        <v/>
      </c>
      <c r="AR80" s="48">
        <v>4.9270000000000001E-2</v>
      </c>
      <c r="AS80" s="48">
        <f>IF(AF!$D$27="Todos",1,IF(M80=AF!$D$27,1,0))</f>
        <v>1</v>
      </c>
      <c r="AT80" s="53">
        <f>IF(AND(E80=AF!$D$6,OR(LT!M80=AF!$D$27,AF!$D$27="Todos"),OR(AP80=AF!$E$8,AQ80=AF!$E$8)),AR80+AS80,0)</f>
        <v>0</v>
      </c>
      <c r="AU80" s="48" t="str">
        <f t="shared" si="32"/>
        <v/>
      </c>
      <c r="AV80" s="52" t="str">
        <f t="shared" si="33"/>
        <v/>
      </c>
      <c r="AW80" s="52" t="str">
        <f t="shared" si="34"/>
        <v/>
      </c>
      <c r="AX80" s="48" t="str">
        <f t="shared" si="35"/>
        <v/>
      </c>
      <c r="AY80" s="48" t="str">
        <f t="shared" si="36"/>
        <v/>
      </c>
      <c r="BA80" s="18">
        <f>IF($E80=AF!$D$6,IF($M80="Concluída no prazo",2,IF($M80="Concluída com atraso",1,0)),0)</f>
        <v>0</v>
      </c>
      <c r="BB80" s="18">
        <f>IF($E80=AF!$D$6,IF($M80="Atrasada",2,IF($M80="Concluída com atraso",1,0)),0)</f>
        <v>0</v>
      </c>
      <c r="BC80" s="18">
        <v>7.3999999999999999E-4</v>
      </c>
      <c r="BD80" s="18">
        <f t="shared" si="43"/>
        <v>7.3999999999999999E-4</v>
      </c>
      <c r="BE80" s="18">
        <f t="shared" si="43"/>
        <v>7.3999999999999999E-4</v>
      </c>
      <c r="BF80" s="18" t="str">
        <f t="shared" si="37"/>
        <v/>
      </c>
      <c r="BN80" s="18" t="str">
        <f t="shared" si="38"/>
        <v>s</v>
      </c>
    </row>
    <row r="81" spans="3:66" ht="50.1" customHeight="1" thickTop="1" thickBot="1" x14ac:dyDescent="0.3">
      <c r="C81" s="46"/>
      <c r="D81" s="46"/>
      <c r="E81" s="46"/>
      <c r="F81" s="122"/>
      <c r="G81" s="122"/>
      <c r="H81" s="78" t="str">
        <f t="shared" si="39"/>
        <v/>
      </c>
      <c r="I81" s="78" t="str">
        <f t="shared" si="40"/>
        <v/>
      </c>
      <c r="J81" s="16"/>
      <c r="K81" s="46" t="str">
        <f t="shared" si="41"/>
        <v/>
      </c>
      <c r="L81" s="16"/>
      <c r="M81" s="16"/>
      <c r="N81" s="46"/>
      <c r="O81" s="47" t="str">
        <f t="shared" si="44"/>
        <v/>
      </c>
      <c r="P81" s="47"/>
      <c r="Q81" s="48" t="str">
        <f>IFERROR(VLOOKUP(E81,Funcionários!$C$8:$E$207,3,FALSE),"")</f>
        <v/>
      </c>
      <c r="R81" s="47"/>
      <c r="S81" s="49" t="str">
        <f t="shared" si="45"/>
        <v/>
      </c>
      <c r="T81" s="49">
        <v>7.5000000000000002E-4</v>
      </c>
      <c r="U81" s="48" t="str">
        <f>IF(Funcionários!C82=0,"",Funcionários!C82)</f>
        <v/>
      </c>
      <c r="V81" s="50">
        <f>IF(U81="",0,IF(COUNTIFS($E$7:$E$3006,U81,$I$7:$I$3006,'RC'!$E$6)=0,0,COUNTIFS($M$7:$M$3006,"Concluída no prazo",$E$7:$E$3006,U81,$I$7:$I$3006,'RC'!$E$6)/COUNTIFS($E$7:$E$3006,U81,$I$7:$I$3006,'RC'!$E$6)))</f>
        <v>0</v>
      </c>
      <c r="W81" s="49">
        <f>SUMIFS($J$7:$J$3006,$E$7:$E$3006,U81,$I$7:$I$3006,'RC'!$E$6)+SUMIFS($L$7:$L$3006,$E$7:$E$3006,U81,$I$7:$I$3006,'RC'!$E$6)</f>
        <v>0</v>
      </c>
      <c r="X81" s="48">
        <f>COUNTIFS($E$7:$E$3006,U81,$I$7:$I$3006,'RC'!$E$6)</f>
        <v>0</v>
      </c>
      <c r="Y81" s="48"/>
      <c r="Z81" s="51" t="str">
        <f>IF(AQ81='RC'!$E$6,AC81*1000+AD81,"")</f>
        <v/>
      </c>
      <c r="AA81" s="51" t="str">
        <f>IF(AB81="","",IF(AQ81='RC'!$E$6,AC81*1000-AD81,""))</f>
        <v/>
      </c>
      <c r="AB81" s="48" t="str">
        <f>IFERROR(VLOOKUP(E81,Funcionários!$C$8:$E$207,3,FALSE),"")</f>
        <v/>
      </c>
      <c r="AC81" s="50" t="str">
        <f>IF(AB81="","",IF(COUNTIFS($AB$7:$AB$3006,AB81,$AQ$7:$AQ$3006,'RC'!$E$6)=0,"",COUNTIFS($M$7:$M$3006,"Concluída no prazo",$AB$7:$AB$3006,AB81,$AQ$7:$AQ$3006,'RC'!$E$6)/COUNTIFS($AB$7:$AB$3006,AB81,$AQ$7:$AQ$3006,'RC'!$E$6)))</f>
        <v/>
      </c>
      <c r="AD81" s="48">
        <f>SUMIF($AQ$7:$AQ$3006,'RC'!$E$6,$J$7:$J$3006)+SUMIF($AQ$7:$AQ$3006,'RC'!$E$6,$L$7:$L$3006)</f>
        <v>21</v>
      </c>
      <c r="AE81" s="48"/>
      <c r="AF81" s="48">
        <v>4.9259999999999797E-2</v>
      </c>
      <c r="AG81" s="48">
        <f>IF(OR(AQ81="",AQ81&lt;&gt;'RC'!$E$6,AB81&lt;&gt;'RC'!$D$21),0,1)</f>
        <v>0</v>
      </c>
      <c r="AH81" s="48">
        <f t="shared" si="42"/>
        <v>4.9259999999999797E-2</v>
      </c>
      <c r="AI81" s="48" t="str">
        <f t="shared" si="24"/>
        <v/>
      </c>
      <c r="AJ81" s="48" t="str">
        <f t="shared" si="25"/>
        <v/>
      </c>
      <c r="AK81" s="52" t="str">
        <f t="shared" si="26"/>
        <v/>
      </c>
      <c r="AL81" s="52" t="str">
        <f t="shared" si="27"/>
        <v/>
      </c>
      <c r="AM81" s="48" t="str">
        <f t="shared" si="28"/>
        <v/>
      </c>
      <c r="AN81" s="48" t="str">
        <f t="shared" si="29"/>
        <v/>
      </c>
      <c r="AO81" s="48"/>
      <c r="AP81" s="48" t="str">
        <f t="shared" si="30"/>
        <v/>
      </c>
      <c r="AQ81" s="48" t="str">
        <f t="shared" si="31"/>
        <v/>
      </c>
      <c r="AR81" s="48">
        <v>4.9259999999999998E-2</v>
      </c>
      <c r="AS81" s="48">
        <f>IF(AF!$D$27="Todos",1,IF(M81=AF!$D$27,1,0))</f>
        <v>1</v>
      </c>
      <c r="AT81" s="53">
        <f>IF(AND(E81=AF!$D$6,OR(LT!M81=AF!$D$27,AF!$D$27="Todos"),OR(AP81=AF!$E$8,AQ81=AF!$E$8)),AR81+AS81,0)</f>
        <v>0</v>
      </c>
      <c r="AU81" s="48" t="str">
        <f t="shared" si="32"/>
        <v/>
      </c>
      <c r="AV81" s="52" t="str">
        <f t="shared" si="33"/>
        <v/>
      </c>
      <c r="AW81" s="52" t="str">
        <f t="shared" si="34"/>
        <v/>
      </c>
      <c r="AX81" s="48" t="str">
        <f t="shared" si="35"/>
        <v/>
      </c>
      <c r="AY81" s="48" t="str">
        <f t="shared" si="36"/>
        <v/>
      </c>
      <c r="BA81" s="18">
        <f>IF($E81=AF!$D$6,IF($M81="Concluída no prazo",2,IF($M81="Concluída com atraso",1,0)),0)</f>
        <v>0</v>
      </c>
      <c r="BB81" s="18">
        <f>IF($E81=AF!$D$6,IF($M81="Atrasada",2,IF($M81="Concluída com atraso",1,0)),0)</f>
        <v>0</v>
      </c>
      <c r="BC81" s="18">
        <v>7.5000000000000002E-4</v>
      </c>
      <c r="BD81" s="18">
        <f t="shared" si="43"/>
        <v>7.5000000000000002E-4</v>
      </c>
      <c r="BE81" s="18">
        <f t="shared" si="43"/>
        <v>7.5000000000000002E-4</v>
      </c>
      <c r="BF81" s="18" t="str">
        <f t="shared" si="37"/>
        <v/>
      </c>
      <c r="BN81" s="18" t="str">
        <f t="shared" si="38"/>
        <v>s</v>
      </c>
    </row>
    <row r="82" spans="3:66" ht="50.1" customHeight="1" thickTop="1" thickBot="1" x14ac:dyDescent="0.3">
      <c r="C82" s="46"/>
      <c r="D82" s="46"/>
      <c r="E82" s="46"/>
      <c r="F82" s="122"/>
      <c r="G82" s="122"/>
      <c r="H82" s="78" t="str">
        <f t="shared" si="39"/>
        <v/>
      </c>
      <c r="I82" s="78" t="str">
        <f t="shared" si="40"/>
        <v/>
      </c>
      <c r="J82" s="16"/>
      <c r="K82" s="46" t="str">
        <f t="shared" si="41"/>
        <v/>
      </c>
      <c r="L82" s="16"/>
      <c r="M82" s="16"/>
      <c r="N82" s="46"/>
      <c r="O82" s="47" t="str">
        <f t="shared" si="44"/>
        <v/>
      </c>
      <c r="P82" s="47"/>
      <c r="Q82" s="48" t="str">
        <f>IFERROR(VLOOKUP(E82,Funcionários!$C$8:$E$207,3,FALSE),"")</f>
        <v/>
      </c>
      <c r="R82" s="47"/>
      <c r="S82" s="49" t="str">
        <f t="shared" si="45"/>
        <v/>
      </c>
      <c r="T82" s="49">
        <v>7.6000000000000004E-4</v>
      </c>
      <c r="U82" s="48" t="str">
        <f>IF(Funcionários!C83=0,"",Funcionários!C83)</f>
        <v/>
      </c>
      <c r="V82" s="50">
        <f>IF(U82="",0,IF(COUNTIFS($E$7:$E$3006,U82,$I$7:$I$3006,'RC'!$E$6)=0,0,COUNTIFS($M$7:$M$3006,"Concluída no prazo",$E$7:$E$3006,U82,$I$7:$I$3006,'RC'!$E$6)/COUNTIFS($E$7:$E$3006,U82,$I$7:$I$3006,'RC'!$E$6)))</f>
        <v>0</v>
      </c>
      <c r="W82" s="49">
        <f>SUMIFS($J$7:$J$3006,$E$7:$E$3006,U82,$I$7:$I$3006,'RC'!$E$6)+SUMIFS($L$7:$L$3006,$E$7:$E$3006,U82,$I$7:$I$3006,'RC'!$E$6)</f>
        <v>0</v>
      </c>
      <c r="X82" s="48">
        <f>COUNTIFS($E$7:$E$3006,U82,$I$7:$I$3006,'RC'!$E$6)</f>
        <v>0</v>
      </c>
      <c r="Y82" s="48"/>
      <c r="Z82" s="51" t="str">
        <f>IF(AQ82='RC'!$E$6,AC82*1000+AD82,"")</f>
        <v/>
      </c>
      <c r="AA82" s="51" t="str">
        <f>IF(AB82="","",IF(AQ82='RC'!$E$6,AC82*1000-AD82,""))</f>
        <v/>
      </c>
      <c r="AB82" s="48" t="str">
        <f>IFERROR(VLOOKUP(E82,Funcionários!$C$8:$E$207,3,FALSE),"")</f>
        <v/>
      </c>
      <c r="AC82" s="50" t="str">
        <f>IF(AB82="","",IF(COUNTIFS($AB$7:$AB$3006,AB82,$AQ$7:$AQ$3006,'RC'!$E$6)=0,"",COUNTIFS($M$7:$M$3006,"Concluída no prazo",$AB$7:$AB$3006,AB82,$AQ$7:$AQ$3006,'RC'!$E$6)/COUNTIFS($AB$7:$AB$3006,AB82,$AQ$7:$AQ$3006,'RC'!$E$6)))</f>
        <v/>
      </c>
      <c r="AD82" s="48">
        <f>SUMIF($AQ$7:$AQ$3006,'RC'!$E$6,$J$7:$J$3006)+SUMIF($AQ$7:$AQ$3006,'RC'!$E$6,$L$7:$L$3006)</f>
        <v>21</v>
      </c>
      <c r="AE82" s="48"/>
      <c r="AF82" s="48">
        <v>4.9249999999999801E-2</v>
      </c>
      <c r="AG82" s="48">
        <f>IF(OR(AQ82="",AQ82&lt;&gt;'RC'!$E$6,AB82&lt;&gt;'RC'!$D$21),0,1)</f>
        <v>0</v>
      </c>
      <c r="AH82" s="48">
        <f t="shared" si="42"/>
        <v>4.9249999999999801E-2</v>
      </c>
      <c r="AI82" s="48" t="str">
        <f t="shared" si="24"/>
        <v/>
      </c>
      <c r="AJ82" s="48" t="str">
        <f t="shared" si="25"/>
        <v/>
      </c>
      <c r="AK82" s="52" t="str">
        <f t="shared" si="26"/>
        <v/>
      </c>
      <c r="AL82" s="52" t="str">
        <f t="shared" si="27"/>
        <v/>
      </c>
      <c r="AM82" s="48" t="str">
        <f t="shared" si="28"/>
        <v/>
      </c>
      <c r="AN82" s="48" t="str">
        <f t="shared" si="29"/>
        <v/>
      </c>
      <c r="AO82" s="48"/>
      <c r="AP82" s="48" t="str">
        <f t="shared" si="30"/>
        <v/>
      </c>
      <c r="AQ82" s="48" t="str">
        <f t="shared" si="31"/>
        <v/>
      </c>
      <c r="AR82" s="48">
        <v>4.9250000000000002E-2</v>
      </c>
      <c r="AS82" s="48">
        <f>IF(AF!$D$27="Todos",1,IF(M82=AF!$D$27,1,0))</f>
        <v>1</v>
      </c>
      <c r="AT82" s="53">
        <f>IF(AND(E82=AF!$D$6,OR(LT!M82=AF!$D$27,AF!$D$27="Todos"),OR(AP82=AF!$E$8,AQ82=AF!$E$8)),AR82+AS82,0)</f>
        <v>0</v>
      </c>
      <c r="AU82" s="48" t="str">
        <f t="shared" si="32"/>
        <v/>
      </c>
      <c r="AV82" s="52" t="str">
        <f t="shared" si="33"/>
        <v/>
      </c>
      <c r="AW82" s="52" t="str">
        <f t="shared" si="34"/>
        <v/>
      </c>
      <c r="AX82" s="48" t="str">
        <f t="shared" si="35"/>
        <v/>
      </c>
      <c r="AY82" s="48" t="str">
        <f t="shared" si="36"/>
        <v/>
      </c>
      <c r="BA82" s="18">
        <f>IF($E82=AF!$D$6,IF($M82="Concluída no prazo",2,IF($M82="Concluída com atraso",1,0)),0)</f>
        <v>0</v>
      </c>
      <c r="BB82" s="18">
        <f>IF($E82=AF!$D$6,IF($M82="Atrasada",2,IF($M82="Concluída com atraso",1,0)),0)</f>
        <v>0</v>
      </c>
      <c r="BC82" s="18">
        <v>7.6000000000000004E-4</v>
      </c>
      <c r="BD82" s="18">
        <f t="shared" si="43"/>
        <v>7.6000000000000004E-4</v>
      </c>
      <c r="BE82" s="18">
        <f t="shared" si="43"/>
        <v>7.6000000000000004E-4</v>
      </c>
      <c r="BF82" s="18" t="str">
        <f t="shared" si="37"/>
        <v/>
      </c>
      <c r="BN82" s="18" t="str">
        <f t="shared" si="38"/>
        <v>s</v>
      </c>
    </row>
    <row r="83" spans="3:66" ht="50.1" customHeight="1" thickTop="1" thickBot="1" x14ac:dyDescent="0.3">
      <c r="C83" s="46"/>
      <c r="D83" s="46"/>
      <c r="E83" s="46"/>
      <c r="F83" s="122"/>
      <c r="G83" s="122"/>
      <c r="H83" s="78" t="str">
        <f t="shared" si="39"/>
        <v/>
      </c>
      <c r="I83" s="78" t="str">
        <f t="shared" si="40"/>
        <v/>
      </c>
      <c r="J83" s="16"/>
      <c r="K83" s="46" t="str">
        <f t="shared" si="41"/>
        <v/>
      </c>
      <c r="L83" s="16"/>
      <c r="M83" s="16"/>
      <c r="N83" s="46"/>
      <c r="O83" s="47" t="str">
        <f t="shared" si="44"/>
        <v/>
      </c>
      <c r="P83" s="47"/>
      <c r="Q83" s="48" t="str">
        <f>IFERROR(VLOOKUP(E83,Funcionários!$C$8:$E$207,3,FALSE),"")</f>
        <v/>
      </c>
      <c r="R83" s="47"/>
      <c r="S83" s="49" t="str">
        <f t="shared" si="45"/>
        <v/>
      </c>
      <c r="T83" s="49">
        <v>7.6999999999999996E-4</v>
      </c>
      <c r="U83" s="48" t="str">
        <f>IF(Funcionários!C84=0,"",Funcionários!C84)</f>
        <v/>
      </c>
      <c r="V83" s="50">
        <f>IF(U83="",0,IF(COUNTIFS($E$7:$E$3006,U83,$I$7:$I$3006,'RC'!$E$6)=0,0,COUNTIFS($M$7:$M$3006,"Concluída no prazo",$E$7:$E$3006,U83,$I$7:$I$3006,'RC'!$E$6)/COUNTIFS($E$7:$E$3006,U83,$I$7:$I$3006,'RC'!$E$6)))</f>
        <v>0</v>
      </c>
      <c r="W83" s="49">
        <f>SUMIFS($J$7:$J$3006,$E$7:$E$3006,U83,$I$7:$I$3006,'RC'!$E$6)+SUMIFS($L$7:$L$3006,$E$7:$E$3006,U83,$I$7:$I$3006,'RC'!$E$6)</f>
        <v>0</v>
      </c>
      <c r="X83" s="48">
        <f>COUNTIFS($E$7:$E$3006,U83,$I$7:$I$3006,'RC'!$E$6)</f>
        <v>0</v>
      </c>
      <c r="Y83" s="48"/>
      <c r="Z83" s="51" t="str">
        <f>IF(AQ83='RC'!$E$6,AC83*1000+AD83,"")</f>
        <v/>
      </c>
      <c r="AA83" s="51" t="str">
        <f>IF(AB83="","",IF(AQ83='RC'!$E$6,AC83*1000-AD83,""))</f>
        <v/>
      </c>
      <c r="AB83" s="48" t="str">
        <f>IFERROR(VLOOKUP(E83,Funcionários!$C$8:$E$207,3,FALSE),"")</f>
        <v/>
      </c>
      <c r="AC83" s="50" t="str">
        <f>IF(AB83="","",IF(COUNTIFS($AB$7:$AB$3006,AB83,$AQ$7:$AQ$3006,'RC'!$E$6)=0,"",COUNTIFS($M$7:$M$3006,"Concluída no prazo",$AB$7:$AB$3006,AB83,$AQ$7:$AQ$3006,'RC'!$E$6)/COUNTIFS($AB$7:$AB$3006,AB83,$AQ$7:$AQ$3006,'RC'!$E$6)))</f>
        <v/>
      </c>
      <c r="AD83" s="48">
        <f>SUMIF($AQ$7:$AQ$3006,'RC'!$E$6,$J$7:$J$3006)+SUMIF($AQ$7:$AQ$3006,'RC'!$E$6,$L$7:$L$3006)</f>
        <v>21</v>
      </c>
      <c r="AE83" s="48"/>
      <c r="AF83" s="48">
        <v>4.9239999999999798E-2</v>
      </c>
      <c r="AG83" s="48">
        <f>IF(OR(AQ83="",AQ83&lt;&gt;'RC'!$E$6,AB83&lt;&gt;'RC'!$D$21),0,1)</f>
        <v>0</v>
      </c>
      <c r="AH83" s="48">
        <f t="shared" si="42"/>
        <v>4.9239999999999798E-2</v>
      </c>
      <c r="AI83" s="48" t="str">
        <f t="shared" si="24"/>
        <v/>
      </c>
      <c r="AJ83" s="48" t="str">
        <f t="shared" si="25"/>
        <v/>
      </c>
      <c r="AK83" s="52" t="str">
        <f t="shared" si="26"/>
        <v/>
      </c>
      <c r="AL83" s="52" t="str">
        <f t="shared" si="27"/>
        <v/>
      </c>
      <c r="AM83" s="48" t="str">
        <f t="shared" si="28"/>
        <v/>
      </c>
      <c r="AN83" s="48" t="str">
        <f t="shared" si="29"/>
        <v/>
      </c>
      <c r="AO83" s="48"/>
      <c r="AP83" s="48" t="str">
        <f t="shared" si="30"/>
        <v/>
      </c>
      <c r="AQ83" s="48" t="str">
        <f t="shared" si="31"/>
        <v/>
      </c>
      <c r="AR83" s="48">
        <v>4.9239999999999999E-2</v>
      </c>
      <c r="AS83" s="48">
        <f>IF(AF!$D$27="Todos",1,IF(M83=AF!$D$27,1,0))</f>
        <v>1</v>
      </c>
      <c r="AT83" s="53">
        <f>IF(AND(E83=AF!$D$6,OR(LT!M83=AF!$D$27,AF!$D$27="Todos"),OR(AP83=AF!$E$8,AQ83=AF!$E$8)),AR83+AS83,0)</f>
        <v>0</v>
      </c>
      <c r="AU83" s="48" t="str">
        <f t="shared" si="32"/>
        <v/>
      </c>
      <c r="AV83" s="52" t="str">
        <f t="shared" si="33"/>
        <v/>
      </c>
      <c r="AW83" s="52" t="str">
        <f t="shared" si="34"/>
        <v/>
      </c>
      <c r="AX83" s="48" t="str">
        <f t="shared" si="35"/>
        <v/>
      </c>
      <c r="AY83" s="48" t="str">
        <f t="shared" si="36"/>
        <v/>
      </c>
      <c r="BA83" s="18">
        <f>IF($E83=AF!$D$6,IF($M83="Concluída no prazo",2,IF($M83="Concluída com atraso",1,0)),0)</f>
        <v>0</v>
      </c>
      <c r="BB83" s="18">
        <f>IF($E83=AF!$D$6,IF($M83="Atrasada",2,IF($M83="Concluída com atraso",1,0)),0)</f>
        <v>0</v>
      </c>
      <c r="BC83" s="18">
        <v>7.6999999999999996E-4</v>
      </c>
      <c r="BD83" s="18">
        <f t="shared" si="43"/>
        <v>7.6999999999999996E-4</v>
      </c>
      <c r="BE83" s="18">
        <f t="shared" si="43"/>
        <v>7.6999999999999996E-4</v>
      </c>
      <c r="BF83" s="18" t="str">
        <f t="shared" si="37"/>
        <v/>
      </c>
      <c r="BN83" s="18" t="str">
        <f t="shared" si="38"/>
        <v>s</v>
      </c>
    </row>
    <row r="84" spans="3:66" ht="50.1" customHeight="1" thickTop="1" thickBot="1" x14ac:dyDescent="0.3">
      <c r="C84" s="46"/>
      <c r="D84" s="46"/>
      <c r="E84" s="46"/>
      <c r="F84" s="122"/>
      <c r="G84" s="122"/>
      <c r="H84" s="78" t="str">
        <f t="shared" si="39"/>
        <v/>
      </c>
      <c r="I84" s="78" t="str">
        <f t="shared" si="40"/>
        <v/>
      </c>
      <c r="J84" s="16"/>
      <c r="K84" s="46" t="str">
        <f t="shared" si="41"/>
        <v/>
      </c>
      <c r="L84" s="16"/>
      <c r="M84" s="16"/>
      <c r="N84" s="46"/>
      <c r="O84" s="47" t="str">
        <f t="shared" si="44"/>
        <v/>
      </c>
      <c r="P84" s="47"/>
      <c r="Q84" s="48" t="str">
        <f>IFERROR(VLOOKUP(E84,Funcionários!$C$8:$E$207,3,FALSE),"")</f>
        <v/>
      </c>
      <c r="R84" s="47"/>
      <c r="S84" s="49" t="str">
        <f t="shared" si="45"/>
        <v/>
      </c>
      <c r="T84" s="49">
        <v>7.7999999999999999E-4</v>
      </c>
      <c r="U84" s="48" t="str">
        <f>IF(Funcionários!C85=0,"",Funcionários!C85)</f>
        <v/>
      </c>
      <c r="V84" s="50">
        <f>IF(U84="",0,IF(COUNTIFS($E$7:$E$3006,U84,$I$7:$I$3006,'RC'!$E$6)=0,0,COUNTIFS($M$7:$M$3006,"Concluída no prazo",$E$7:$E$3006,U84,$I$7:$I$3006,'RC'!$E$6)/COUNTIFS($E$7:$E$3006,U84,$I$7:$I$3006,'RC'!$E$6)))</f>
        <v>0</v>
      </c>
      <c r="W84" s="49">
        <f>SUMIFS($J$7:$J$3006,$E$7:$E$3006,U84,$I$7:$I$3006,'RC'!$E$6)+SUMIFS($L$7:$L$3006,$E$7:$E$3006,U84,$I$7:$I$3006,'RC'!$E$6)</f>
        <v>0</v>
      </c>
      <c r="X84" s="48">
        <f>COUNTIFS($E$7:$E$3006,U84,$I$7:$I$3006,'RC'!$E$6)</f>
        <v>0</v>
      </c>
      <c r="Y84" s="48"/>
      <c r="Z84" s="51" t="str">
        <f>IF(AQ84='RC'!$E$6,AC84*1000+AD84,"")</f>
        <v/>
      </c>
      <c r="AA84" s="51" t="str">
        <f>IF(AB84="","",IF(AQ84='RC'!$E$6,AC84*1000-AD84,""))</f>
        <v/>
      </c>
      <c r="AB84" s="48" t="str">
        <f>IFERROR(VLOOKUP(E84,Funcionários!$C$8:$E$207,3,FALSE),"")</f>
        <v/>
      </c>
      <c r="AC84" s="50" t="str">
        <f>IF(AB84="","",IF(COUNTIFS($AB$7:$AB$3006,AB84,$AQ$7:$AQ$3006,'RC'!$E$6)=0,"",COUNTIFS($M$7:$M$3006,"Concluída no prazo",$AB$7:$AB$3006,AB84,$AQ$7:$AQ$3006,'RC'!$E$6)/COUNTIFS($AB$7:$AB$3006,AB84,$AQ$7:$AQ$3006,'RC'!$E$6)))</f>
        <v/>
      </c>
      <c r="AD84" s="48">
        <f>SUMIF($AQ$7:$AQ$3006,'RC'!$E$6,$J$7:$J$3006)+SUMIF($AQ$7:$AQ$3006,'RC'!$E$6,$L$7:$L$3006)</f>
        <v>21</v>
      </c>
      <c r="AE84" s="48"/>
      <c r="AF84" s="48">
        <v>4.9229999999999802E-2</v>
      </c>
      <c r="AG84" s="48">
        <f>IF(OR(AQ84="",AQ84&lt;&gt;'RC'!$E$6,AB84&lt;&gt;'RC'!$D$21),0,1)</f>
        <v>0</v>
      </c>
      <c r="AH84" s="48">
        <f t="shared" si="42"/>
        <v>4.9229999999999802E-2</v>
      </c>
      <c r="AI84" s="48" t="str">
        <f t="shared" si="24"/>
        <v/>
      </c>
      <c r="AJ84" s="48" t="str">
        <f t="shared" si="25"/>
        <v/>
      </c>
      <c r="AK84" s="52" t="str">
        <f t="shared" si="26"/>
        <v/>
      </c>
      <c r="AL84" s="52" t="str">
        <f t="shared" si="27"/>
        <v/>
      </c>
      <c r="AM84" s="48" t="str">
        <f t="shared" si="28"/>
        <v/>
      </c>
      <c r="AN84" s="48" t="str">
        <f t="shared" si="29"/>
        <v/>
      </c>
      <c r="AO84" s="48"/>
      <c r="AP84" s="48" t="str">
        <f t="shared" si="30"/>
        <v/>
      </c>
      <c r="AQ84" s="48" t="str">
        <f t="shared" si="31"/>
        <v/>
      </c>
      <c r="AR84" s="48">
        <v>4.9230000000000003E-2</v>
      </c>
      <c r="AS84" s="48">
        <f>IF(AF!$D$27="Todos",1,IF(M84=AF!$D$27,1,0))</f>
        <v>1</v>
      </c>
      <c r="AT84" s="53">
        <f>IF(AND(E84=AF!$D$6,OR(LT!M84=AF!$D$27,AF!$D$27="Todos"),OR(AP84=AF!$E$8,AQ84=AF!$E$8)),AR84+AS84,0)</f>
        <v>0</v>
      </c>
      <c r="AU84" s="48" t="str">
        <f t="shared" si="32"/>
        <v/>
      </c>
      <c r="AV84" s="52" t="str">
        <f t="shared" si="33"/>
        <v/>
      </c>
      <c r="AW84" s="52" t="str">
        <f t="shared" si="34"/>
        <v/>
      </c>
      <c r="AX84" s="48" t="str">
        <f t="shared" si="35"/>
        <v/>
      </c>
      <c r="AY84" s="48" t="str">
        <f t="shared" si="36"/>
        <v/>
      </c>
      <c r="BA84" s="18">
        <f>IF($E84=AF!$D$6,IF($M84="Concluída no prazo",2,IF($M84="Concluída com atraso",1,0)),0)</f>
        <v>0</v>
      </c>
      <c r="BB84" s="18">
        <f>IF($E84=AF!$D$6,IF($M84="Atrasada",2,IF($M84="Concluída com atraso",1,0)),0)</f>
        <v>0</v>
      </c>
      <c r="BC84" s="18">
        <v>7.7999999999999999E-4</v>
      </c>
      <c r="BD84" s="18">
        <f t="shared" si="43"/>
        <v>7.7999999999999999E-4</v>
      </c>
      <c r="BE84" s="18">
        <f t="shared" si="43"/>
        <v>7.7999999999999999E-4</v>
      </c>
      <c r="BF84" s="18" t="str">
        <f t="shared" si="37"/>
        <v/>
      </c>
      <c r="BN84" s="18" t="str">
        <f t="shared" si="38"/>
        <v>s</v>
      </c>
    </row>
    <row r="85" spans="3:66" ht="50.1" customHeight="1" thickTop="1" thickBot="1" x14ac:dyDescent="0.3">
      <c r="C85" s="46"/>
      <c r="D85" s="46"/>
      <c r="E85" s="46"/>
      <c r="F85" s="122"/>
      <c r="G85" s="122"/>
      <c r="H85" s="78" t="str">
        <f t="shared" si="39"/>
        <v/>
      </c>
      <c r="I85" s="78" t="str">
        <f t="shared" si="40"/>
        <v/>
      </c>
      <c r="J85" s="16"/>
      <c r="K85" s="46" t="str">
        <f t="shared" si="41"/>
        <v/>
      </c>
      <c r="L85" s="16"/>
      <c r="M85" s="16"/>
      <c r="N85" s="46"/>
      <c r="O85" s="47" t="str">
        <f t="shared" si="44"/>
        <v/>
      </c>
      <c r="P85" s="47"/>
      <c r="Q85" s="48" t="str">
        <f>IFERROR(VLOOKUP(E85,Funcionários!$C$8:$E$207,3,FALSE),"")</f>
        <v/>
      </c>
      <c r="R85" s="47"/>
      <c r="S85" s="49" t="str">
        <f t="shared" si="45"/>
        <v/>
      </c>
      <c r="T85" s="49">
        <v>7.9000000000000001E-4</v>
      </c>
      <c r="U85" s="48" t="str">
        <f>IF(Funcionários!C86=0,"",Funcionários!C86)</f>
        <v/>
      </c>
      <c r="V85" s="50">
        <f>IF(U85="",0,IF(COUNTIFS($E$7:$E$3006,U85,$I$7:$I$3006,'RC'!$E$6)=0,0,COUNTIFS($M$7:$M$3006,"Concluída no prazo",$E$7:$E$3006,U85,$I$7:$I$3006,'RC'!$E$6)/COUNTIFS($E$7:$E$3006,U85,$I$7:$I$3006,'RC'!$E$6)))</f>
        <v>0</v>
      </c>
      <c r="W85" s="49">
        <f>SUMIFS($J$7:$J$3006,$E$7:$E$3006,U85,$I$7:$I$3006,'RC'!$E$6)+SUMIFS($L$7:$L$3006,$E$7:$E$3006,U85,$I$7:$I$3006,'RC'!$E$6)</f>
        <v>0</v>
      </c>
      <c r="X85" s="48">
        <f>COUNTIFS($E$7:$E$3006,U85,$I$7:$I$3006,'RC'!$E$6)</f>
        <v>0</v>
      </c>
      <c r="Y85" s="48"/>
      <c r="Z85" s="51" t="str">
        <f>IF(AQ85='RC'!$E$6,AC85*1000+AD85,"")</f>
        <v/>
      </c>
      <c r="AA85" s="51" t="str">
        <f>IF(AB85="","",IF(AQ85='RC'!$E$6,AC85*1000-AD85,""))</f>
        <v/>
      </c>
      <c r="AB85" s="48" t="str">
        <f>IFERROR(VLOOKUP(E85,Funcionários!$C$8:$E$207,3,FALSE),"")</f>
        <v/>
      </c>
      <c r="AC85" s="50" t="str">
        <f>IF(AB85="","",IF(COUNTIFS($AB$7:$AB$3006,AB85,$AQ$7:$AQ$3006,'RC'!$E$6)=0,"",COUNTIFS($M$7:$M$3006,"Concluída no prazo",$AB$7:$AB$3006,AB85,$AQ$7:$AQ$3006,'RC'!$E$6)/COUNTIFS($AB$7:$AB$3006,AB85,$AQ$7:$AQ$3006,'RC'!$E$6)))</f>
        <v/>
      </c>
      <c r="AD85" s="48">
        <f>SUMIF($AQ$7:$AQ$3006,'RC'!$E$6,$J$7:$J$3006)+SUMIF($AQ$7:$AQ$3006,'RC'!$E$6,$L$7:$L$3006)</f>
        <v>21</v>
      </c>
      <c r="AE85" s="48"/>
      <c r="AF85" s="48">
        <v>4.9219999999999799E-2</v>
      </c>
      <c r="AG85" s="48">
        <f>IF(OR(AQ85="",AQ85&lt;&gt;'RC'!$E$6,AB85&lt;&gt;'RC'!$D$21),0,1)</f>
        <v>0</v>
      </c>
      <c r="AH85" s="48">
        <f t="shared" si="42"/>
        <v>4.9219999999999799E-2</v>
      </c>
      <c r="AI85" s="48" t="str">
        <f t="shared" si="24"/>
        <v/>
      </c>
      <c r="AJ85" s="48" t="str">
        <f t="shared" si="25"/>
        <v/>
      </c>
      <c r="AK85" s="52" t="str">
        <f t="shared" si="26"/>
        <v/>
      </c>
      <c r="AL85" s="52" t="str">
        <f t="shared" si="27"/>
        <v/>
      </c>
      <c r="AM85" s="48" t="str">
        <f t="shared" si="28"/>
        <v/>
      </c>
      <c r="AN85" s="48" t="str">
        <f t="shared" si="29"/>
        <v/>
      </c>
      <c r="AO85" s="48"/>
      <c r="AP85" s="48" t="str">
        <f t="shared" si="30"/>
        <v/>
      </c>
      <c r="AQ85" s="48" t="str">
        <f t="shared" si="31"/>
        <v/>
      </c>
      <c r="AR85" s="48">
        <v>4.922E-2</v>
      </c>
      <c r="AS85" s="48">
        <f>IF(AF!$D$27="Todos",1,IF(M85=AF!$D$27,1,0))</f>
        <v>1</v>
      </c>
      <c r="AT85" s="53">
        <f>IF(AND(E85=AF!$D$6,OR(LT!M85=AF!$D$27,AF!$D$27="Todos"),OR(AP85=AF!$E$8,AQ85=AF!$E$8)),AR85+AS85,0)</f>
        <v>0</v>
      </c>
      <c r="AU85" s="48" t="str">
        <f t="shared" si="32"/>
        <v/>
      </c>
      <c r="AV85" s="52" t="str">
        <f t="shared" si="33"/>
        <v/>
      </c>
      <c r="AW85" s="52" t="str">
        <f t="shared" si="34"/>
        <v/>
      </c>
      <c r="AX85" s="48" t="str">
        <f t="shared" si="35"/>
        <v/>
      </c>
      <c r="AY85" s="48" t="str">
        <f t="shared" si="36"/>
        <v/>
      </c>
      <c r="BA85" s="18">
        <f>IF($E85=AF!$D$6,IF($M85="Concluída no prazo",2,IF($M85="Concluída com atraso",1,0)),0)</f>
        <v>0</v>
      </c>
      <c r="BB85" s="18">
        <f>IF($E85=AF!$D$6,IF($M85="Atrasada",2,IF($M85="Concluída com atraso",1,0)),0)</f>
        <v>0</v>
      </c>
      <c r="BC85" s="18">
        <v>7.9000000000000001E-4</v>
      </c>
      <c r="BD85" s="18">
        <f t="shared" si="43"/>
        <v>7.9000000000000001E-4</v>
      </c>
      <c r="BE85" s="18">
        <f t="shared" si="43"/>
        <v>7.9000000000000001E-4</v>
      </c>
      <c r="BF85" s="18" t="str">
        <f t="shared" si="37"/>
        <v/>
      </c>
      <c r="BN85" s="18" t="str">
        <f t="shared" si="38"/>
        <v>s</v>
      </c>
    </row>
    <row r="86" spans="3:66" ht="50.1" customHeight="1" thickTop="1" thickBot="1" x14ac:dyDescent="0.3">
      <c r="C86" s="46"/>
      <c r="D86" s="46"/>
      <c r="E86" s="46"/>
      <c r="F86" s="122"/>
      <c r="G86" s="122"/>
      <c r="H86" s="78" t="str">
        <f t="shared" si="39"/>
        <v/>
      </c>
      <c r="I86" s="78" t="str">
        <f t="shared" si="40"/>
        <v/>
      </c>
      <c r="J86" s="16"/>
      <c r="K86" s="46" t="str">
        <f t="shared" si="41"/>
        <v/>
      </c>
      <c r="L86" s="16"/>
      <c r="M86" s="16"/>
      <c r="N86" s="46"/>
      <c r="O86" s="47" t="str">
        <f t="shared" si="44"/>
        <v/>
      </c>
      <c r="P86" s="47"/>
      <c r="Q86" s="48" t="str">
        <f>IFERROR(VLOOKUP(E86,Funcionários!$C$8:$E$207,3,FALSE),"")</f>
        <v/>
      </c>
      <c r="R86" s="47"/>
      <c r="S86" s="49" t="str">
        <f t="shared" si="45"/>
        <v/>
      </c>
      <c r="T86" s="49">
        <v>8.0000000000000004E-4</v>
      </c>
      <c r="U86" s="48" t="str">
        <f>IF(Funcionários!C87=0,"",Funcionários!C87)</f>
        <v/>
      </c>
      <c r="V86" s="50">
        <f>IF(U86="",0,IF(COUNTIFS($E$7:$E$3006,U86,$I$7:$I$3006,'RC'!$E$6)=0,0,COUNTIFS($M$7:$M$3006,"Concluída no prazo",$E$7:$E$3006,U86,$I$7:$I$3006,'RC'!$E$6)/COUNTIFS($E$7:$E$3006,U86,$I$7:$I$3006,'RC'!$E$6)))</f>
        <v>0</v>
      </c>
      <c r="W86" s="49">
        <f>SUMIFS($J$7:$J$3006,$E$7:$E$3006,U86,$I$7:$I$3006,'RC'!$E$6)+SUMIFS($L$7:$L$3006,$E$7:$E$3006,U86,$I$7:$I$3006,'RC'!$E$6)</f>
        <v>0</v>
      </c>
      <c r="X86" s="48">
        <f>COUNTIFS($E$7:$E$3006,U86,$I$7:$I$3006,'RC'!$E$6)</f>
        <v>0</v>
      </c>
      <c r="Y86" s="48"/>
      <c r="Z86" s="51" t="str">
        <f>IF(AQ86='RC'!$E$6,AC86*1000+AD86,"")</f>
        <v/>
      </c>
      <c r="AA86" s="51" t="str">
        <f>IF(AB86="","",IF(AQ86='RC'!$E$6,AC86*1000-AD86,""))</f>
        <v/>
      </c>
      <c r="AB86" s="48" t="str">
        <f>IFERROR(VLOOKUP(E86,Funcionários!$C$8:$E$207,3,FALSE),"")</f>
        <v/>
      </c>
      <c r="AC86" s="50" t="str">
        <f>IF(AB86="","",IF(COUNTIFS($AB$7:$AB$3006,AB86,$AQ$7:$AQ$3006,'RC'!$E$6)=0,"",COUNTIFS($M$7:$M$3006,"Concluída no prazo",$AB$7:$AB$3006,AB86,$AQ$7:$AQ$3006,'RC'!$E$6)/COUNTIFS($AB$7:$AB$3006,AB86,$AQ$7:$AQ$3006,'RC'!$E$6)))</f>
        <v/>
      </c>
      <c r="AD86" s="48">
        <f>SUMIF($AQ$7:$AQ$3006,'RC'!$E$6,$J$7:$J$3006)+SUMIF($AQ$7:$AQ$3006,'RC'!$E$6,$L$7:$L$3006)</f>
        <v>21</v>
      </c>
      <c r="AE86" s="48"/>
      <c r="AF86" s="48">
        <v>4.9209999999999803E-2</v>
      </c>
      <c r="AG86" s="48">
        <f>IF(OR(AQ86="",AQ86&lt;&gt;'RC'!$E$6,AB86&lt;&gt;'RC'!$D$21),0,1)</f>
        <v>0</v>
      </c>
      <c r="AH86" s="48">
        <f t="shared" si="42"/>
        <v>4.9209999999999803E-2</v>
      </c>
      <c r="AI86" s="48" t="str">
        <f t="shared" si="24"/>
        <v/>
      </c>
      <c r="AJ86" s="48" t="str">
        <f t="shared" si="25"/>
        <v/>
      </c>
      <c r="AK86" s="52" t="str">
        <f t="shared" si="26"/>
        <v/>
      </c>
      <c r="AL86" s="52" t="str">
        <f t="shared" si="27"/>
        <v/>
      </c>
      <c r="AM86" s="48" t="str">
        <f t="shared" si="28"/>
        <v/>
      </c>
      <c r="AN86" s="48" t="str">
        <f t="shared" si="29"/>
        <v/>
      </c>
      <c r="AO86" s="48"/>
      <c r="AP86" s="48" t="str">
        <f t="shared" si="30"/>
        <v/>
      </c>
      <c r="AQ86" s="48" t="str">
        <f t="shared" si="31"/>
        <v/>
      </c>
      <c r="AR86" s="48">
        <v>4.9209999999999997E-2</v>
      </c>
      <c r="AS86" s="48">
        <f>IF(AF!$D$27="Todos",1,IF(M86=AF!$D$27,1,0))</f>
        <v>1</v>
      </c>
      <c r="AT86" s="53">
        <f>IF(AND(E86=AF!$D$6,OR(LT!M86=AF!$D$27,AF!$D$27="Todos"),OR(AP86=AF!$E$8,AQ86=AF!$E$8)),AR86+AS86,0)</f>
        <v>0</v>
      </c>
      <c r="AU86" s="48" t="str">
        <f t="shared" si="32"/>
        <v/>
      </c>
      <c r="AV86" s="52" t="str">
        <f t="shared" si="33"/>
        <v/>
      </c>
      <c r="AW86" s="52" t="str">
        <f t="shared" si="34"/>
        <v/>
      </c>
      <c r="AX86" s="48" t="str">
        <f t="shared" si="35"/>
        <v/>
      </c>
      <c r="AY86" s="48" t="str">
        <f t="shared" si="36"/>
        <v/>
      </c>
      <c r="BA86" s="18">
        <f>IF($E86=AF!$D$6,IF($M86="Concluída no prazo",2,IF($M86="Concluída com atraso",1,0)),0)</f>
        <v>0</v>
      </c>
      <c r="BB86" s="18">
        <f>IF($E86=AF!$D$6,IF($M86="Atrasada",2,IF($M86="Concluída com atraso",1,0)),0)</f>
        <v>0</v>
      </c>
      <c r="BC86" s="18">
        <v>8.0000000000000004E-4</v>
      </c>
      <c r="BD86" s="18">
        <f t="shared" si="43"/>
        <v>8.0000000000000004E-4</v>
      </c>
      <c r="BE86" s="18">
        <f t="shared" si="43"/>
        <v>8.0000000000000004E-4</v>
      </c>
      <c r="BF86" s="18" t="str">
        <f t="shared" si="37"/>
        <v/>
      </c>
      <c r="BN86" s="18" t="str">
        <f t="shared" si="38"/>
        <v>s</v>
      </c>
    </row>
    <row r="87" spans="3:66" ht="50.1" customHeight="1" thickTop="1" thickBot="1" x14ac:dyDescent="0.3">
      <c r="C87" s="46"/>
      <c r="D87" s="46"/>
      <c r="E87" s="46"/>
      <c r="F87" s="122"/>
      <c r="G87" s="122"/>
      <c r="H87" s="78" t="str">
        <f t="shared" si="39"/>
        <v/>
      </c>
      <c r="I87" s="78" t="str">
        <f t="shared" si="40"/>
        <v/>
      </c>
      <c r="J87" s="16"/>
      <c r="K87" s="46" t="str">
        <f t="shared" si="41"/>
        <v/>
      </c>
      <c r="L87" s="16"/>
      <c r="M87" s="16"/>
      <c r="N87" s="46"/>
      <c r="O87" s="47" t="str">
        <f t="shared" si="44"/>
        <v/>
      </c>
      <c r="P87" s="47"/>
      <c r="Q87" s="48" t="str">
        <f>IFERROR(VLOOKUP(E87,Funcionários!$C$8:$E$207,3,FALSE),"")</f>
        <v/>
      </c>
      <c r="R87" s="47"/>
      <c r="S87" s="49" t="str">
        <f t="shared" si="45"/>
        <v/>
      </c>
      <c r="T87" s="49">
        <v>8.0999999999999996E-4</v>
      </c>
      <c r="U87" s="48" t="str">
        <f>IF(Funcionários!C88=0,"",Funcionários!C88)</f>
        <v/>
      </c>
      <c r="V87" s="50">
        <f>IF(U87="",0,IF(COUNTIFS($E$7:$E$3006,U87,$I$7:$I$3006,'RC'!$E$6)=0,0,COUNTIFS($M$7:$M$3006,"Concluída no prazo",$E$7:$E$3006,U87,$I$7:$I$3006,'RC'!$E$6)/COUNTIFS($E$7:$E$3006,U87,$I$7:$I$3006,'RC'!$E$6)))</f>
        <v>0</v>
      </c>
      <c r="W87" s="49">
        <f>SUMIFS($J$7:$J$3006,$E$7:$E$3006,U87,$I$7:$I$3006,'RC'!$E$6)+SUMIFS($L$7:$L$3006,$E$7:$E$3006,U87,$I$7:$I$3006,'RC'!$E$6)</f>
        <v>0</v>
      </c>
      <c r="X87" s="48">
        <f>COUNTIFS($E$7:$E$3006,U87,$I$7:$I$3006,'RC'!$E$6)</f>
        <v>0</v>
      </c>
      <c r="Y87" s="48"/>
      <c r="Z87" s="51" t="str">
        <f>IF(AQ87='RC'!$E$6,AC87*1000+AD87,"")</f>
        <v/>
      </c>
      <c r="AA87" s="51" t="str">
        <f>IF(AB87="","",IF(AQ87='RC'!$E$6,AC87*1000-AD87,""))</f>
        <v/>
      </c>
      <c r="AB87" s="48" t="str">
        <f>IFERROR(VLOOKUP(E87,Funcionários!$C$8:$E$207,3,FALSE),"")</f>
        <v/>
      </c>
      <c r="AC87" s="50" t="str">
        <f>IF(AB87="","",IF(COUNTIFS($AB$7:$AB$3006,AB87,$AQ$7:$AQ$3006,'RC'!$E$6)=0,"",COUNTIFS($M$7:$M$3006,"Concluída no prazo",$AB$7:$AB$3006,AB87,$AQ$7:$AQ$3006,'RC'!$E$6)/COUNTIFS($AB$7:$AB$3006,AB87,$AQ$7:$AQ$3006,'RC'!$E$6)))</f>
        <v/>
      </c>
      <c r="AD87" s="48">
        <f>SUMIF($AQ$7:$AQ$3006,'RC'!$E$6,$J$7:$J$3006)+SUMIF($AQ$7:$AQ$3006,'RC'!$E$6,$L$7:$L$3006)</f>
        <v>21</v>
      </c>
      <c r="AE87" s="48"/>
      <c r="AF87" s="48">
        <v>4.9199999999999799E-2</v>
      </c>
      <c r="AG87" s="48">
        <f>IF(OR(AQ87="",AQ87&lt;&gt;'RC'!$E$6,AB87&lt;&gt;'RC'!$D$21),0,1)</f>
        <v>0</v>
      </c>
      <c r="AH87" s="48">
        <f t="shared" si="42"/>
        <v>4.9199999999999799E-2</v>
      </c>
      <c r="AI87" s="48" t="str">
        <f t="shared" si="24"/>
        <v/>
      </c>
      <c r="AJ87" s="48" t="str">
        <f t="shared" si="25"/>
        <v/>
      </c>
      <c r="AK87" s="52" t="str">
        <f t="shared" si="26"/>
        <v/>
      </c>
      <c r="AL87" s="52" t="str">
        <f t="shared" si="27"/>
        <v/>
      </c>
      <c r="AM87" s="48" t="str">
        <f t="shared" si="28"/>
        <v/>
      </c>
      <c r="AN87" s="48" t="str">
        <f t="shared" si="29"/>
        <v/>
      </c>
      <c r="AO87" s="48"/>
      <c r="AP87" s="48" t="str">
        <f t="shared" si="30"/>
        <v/>
      </c>
      <c r="AQ87" s="48" t="str">
        <f t="shared" si="31"/>
        <v/>
      </c>
      <c r="AR87" s="48">
        <v>4.9200000000000001E-2</v>
      </c>
      <c r="AS87" s="48">
        <f>IF(AF!$D$27="Todos",1,IF(M87=AF!$D$27,1,0))</f>
        <v>1</v>
      </c>
      <c r="AT87" s="53">
        <f>IF(AND(E87=AF!$D$6,OR(LT!M87=AF!$D$27,AF!$D$27="Todos"),OR(AP87=AF!$E$8,AQ87=AF!$E$8)),AR87+AS87,0)</f>
        <v>0</v>
      </c>
      <c r="AU87" s="48" t="str">
        <f t="shared" si="32"/>
        <v/>
      </c>
      <c r="AV87" s="52" t="str">
        <f t="shared" si="33"/>
        <v/>
      </c>
      <c r="AW87" s="52" t="str">
        <f t="shared" si="34"/>
        <v/>
      </c>
      <c r="AX87" s="48" t="str">
        <f t="shared" si="35"/>
        <v/>
      </c>
      <c r="AY87" s="48" t="str">
        <f t="shared" si="36"/>
        <v/>
      </c>
      <c r="BA87" s="18">
        <f>IF($E87=AF!$D$6,IF($M87="Concluída no prazo",2,IF($M87="Concluída com atraso",1,0)),0)</f>
        <v>0</v>
      </c>
      <c r="BB87" s="18">
        <f>IF($E87=AF!$D$6,IF($M87="Atrasada",2,IF($M87="Concluída com atraso",1,0)),0)</f>
        <v>0</v>
      </c>
      <c r="BC87" s="18">
        <v>8.0999999999999996E-4</v>
      </c>
      <c r="BD87" s="18">
        <f t="shared" si="43"/>
        <v>8.0999999999999996E-4</v>
      </c>
      <c r="BE87" s="18">
        <f t="shared" si="43"/>
        <v>8.0999999999999996E-4</v>
      </c>
      <c r="BF87" s="18" t="str">
        <f t="shared" si="37"/>
        <v/>
      </c>
      <c r="BN87" s="18" t="str">
        <f t="shared" si="38"/>
        <v>s</v>
      </c>
    </row>
    <row r="88" spans="3:66" ht="50.1" customHeight="1" thickTop="1" thickBot="1" x14ac:dyDescent="0.3">
      <c r="C88" s="46"/>
      <c r="D88" s="46"/>
      <c r="E88" s="46"/>
      <c r="F88" s="122"/>
      <c r="G88" s="122"/>
      <c r="H88" s="78" t="str">
        <f t="shared" si="39"/>
        <v/>
      </c>
      <c r="I88" s="78" t="str">
        <f t="shared" si="40"/>
        <v/>
      </c>
      <c r="J88" s="16"/>
      <c r="K88" s="46" t="str">
        <f t="shared" si="41"/>
        <v/>
      </c>
      <c r="L88" s="16"/>
      <c r="M88" s="16"/>
      <c r="N88" s="46"/>
      <c r="O88" s="47" t="str">
        <f t="shared" si="44"/>
        <v/>
      </c>
      <c r="P88" s="47"/>
      <c r="Q88" s="48" t="str">
        <f>IFERROR(VLOOKUP(E88,Funcionários!$C$8:$E$207,3,FALSE),"")</f>
        <v/>
      </c>
      <c r="R88" s="47"/>
      <c r="S88" s="49" t="str">
        <f t="shared" si="45"/>
        <v/>
      </c>
      <c r="T88" s="49">
        <v>8.1999999999999998E-4</v>
      </c>
      <c r="U88" s="48" t="str">
        <f>IF(Funcionários!C89=0,"",Funcionários!C89)</f>
        <v/>
      </c>
      <c r="V88" s="50">
        <f>IF(U88="",0,IF(COUNTIFS($E$7:$E$3006,U88,$I$7:$I$3006,'RC'!$E$6)=0,0,COUNTIFS($M$7:$M$3006,"Concluída no prazo",$E$7:$E$3006,U88,$I$7:$I$3006,'RC'!$E$6)/COUNTIFS($E$7:$E$3006,U88,$I$7:$I$3006,'RC'!$E$6)))</f>
        <v>0</v>
      </c>
      <c r="W88" s="49">
        <f>SUMIFS($J$7:$J$3006,$E$7:$E$3006,U88,$I$7:$I$3006,'RC'!$E$6)+SUMIFS($L$7:$L$3006,$E$7:$E$3006,U88,$I$7:$I$3006,'RC'!$E$6)</f>
        <v>0</v>
      </c>
      <c r="X88" s="48">
        <f>COUNTIFS($E$7:$E$3006,U88,$I$7:$I$3006,'RC'!$E$6)</f>
        <v>0</v>
      </c>
      <c r="Y88" s="48"/>
      <c r="Z88" s="51" t="str">
        <f>IF(AQ88='RC'!$E$6,AC88*1000+AD88,"")</f>
        <v/>
      </c>
      <c r="AA88" s="51" t="str">
        <f>IF(AB88="","",IF(AQ88='RC'!$E$6,AC88*1000-AD88,""))</f>
        <v/>
      </c>
      <c r="AB88" s="48" t="str">
        <f>IFERROR(VLOOKUP(E88,Funcionários!$C$8:$E$207,3,FALSE),"")</f>
        <v/>
      </c>
      <c r="AC88" s="50" t="str">
        <f>IF(AB88="","",IF(COUNTIFS($AB$7:$AB$3006,AB88,$AQ$7:$AQ$3006,'RC'!$E$6)=0,"",COUNTIFS($M$7:$M$3006,"Concluída no prazo",$AB$7:$AB$3006,AB88,$AQ$7:$AQ$3006,'RC'!$E$6)/COUNTIFS($AB$7:$AB$3006,AB88,$AQ$7:$AQ$3006,'RC'!$E$6)))</f>
        <v/>
      </c>
      <c r="AD88" s="48">
        <f>SUMIF($AQ$7:$AQ$3006,'RC'!$E$6,$J$7:$J$3006)+SUMIF($AQ$7:$AQ$3006,'RC'!$E$6,$L$7:$L$3006)</f>
        <v>21</v>
      </c>
      <c r="AE88" s="48"/>
      <c r="AF88" s="48">
        <v>4.9189999999999803E-2</v>
      </c>
      <c r="AG88" s="48">
        <f>IF(OR(AQ88="",AQ88&lt;&gt;'RC'!$E$6,AB88&lt;&gt;'RC'!$D$21),0,1)</f>
        <v>0</v>
      </c>
      <c r="AH88" s="48">
        <f t="shared" si="42"/>
        <v>4.9189999999999803E-2</v>
      </c>
      <c r="AI88" s="48" t="str">
        <f t="shared" si="24"/>
        <v/>
      </c>
      <c r="AJ88" s="48" t="str">
        <f t="shared" si="25"/>
        <v/>
      </c>
      <c r="AK88" s="52" t="str">
        <f t="shared" si="26"/>
        <v/>
      </c>
      <c r="AL88" s="52" t="str">
        <f t="shared" si="27"/>
        <v/>
      </c>
      <c r="AM88" s="48" t="str">
        <f t="shared" si="28"/>
        <v/>
      </c>
      <c r="AN88" s="48" t="str">
        <f t="shared" si="29"/>
        <v/>
      </c>
      <c r="AO88" s="48"/>
      <c r="AP88" s="48" t="str">
        <f t="shared" si="30"/>
        <v/>
      </c>
      <c r="AQ88" s="48" t="str">
        <f t="shared" si="31"/>
        <v/>
      </c>
      <c r="AR88" s="48">
        <v>4.9189999999999998E-2</v>
      </c>
      <c r="AS88" s="48">
        <f>IF(AF!$D$27="Todos",1,IF(M88=AF!$D$27,1,0))</f>
        <v>1</v>
      </c>
      <c r="AT88" s="53">
        <f>IF(AND(E88=AF!$D$6,OR(LT!M88=AF!$D$27,AF!$D$27="Todos"),OR(AP88=AF!$E$8,AQ88=AF!$E$8)),AR88+AS88,0)</f>
        <v>0</v>
      </c>
      <c r="AU88" s="48" t="str">
        <f t="shared" si="32"/>
        <v/>
      </c>
      <c r="AV88" s="52" t="str">
        <f t="shared" si="33"/>
        <v/>
      </c>
      <c r="AW88" s="52" t="str">
        <f t="shared" si="34"/>
        <v/>
      </c>
      <c r="AX88" s="48" t="str">
        <f t="shared" si="35"/>
        <v/>
      </c>
      <c r="AY88" s="48" t="str">
        <f t="shared" si="36"/>
        <v/>
      </c>
      <c r="BA88" s="18">
        <f>IF($E88=AF!$D$6,IF($M88="Concluída no prazo",2,IF($M88="Concluída com atraso",1,0)),0)</f>
        <v>0</v>
      </c>
      <c r="BB88" s="18">
        <f>IF($E88=AF!$D$6,IF($M88="Atrasada",2,IF($M88="Concluída com atraso",1,0)),0)</f>
        <v>0</v>
      </c>
      <c r="BC88" s="18">
        <v>8.1999999999999998E-4</v>
      </c>
      <c r="BD88" s="18">
        <f t="shared" si="43"/>
        <v>8.1999999999999998E-4</v>
      </c>
      <c r="BE88" s="18">
        <f t="shared" si="43"/>
        <v>8.1999999999999998E-4</v>
      </c>
      <c r="BF88" s="18" t="str">
        <f t="shared" si="37"/>
        <v/>
      </c>
      <c r="BN88" s="18" t="str">
        <f t="shared" si="38"/>
        <v>s</v>
      </c>
    </row>
    <row r="89" spans="3:66" ht="50.1" customHeight="1" thickTop="1" thickBot="1" x14ac:dyDescent="0.3">
      <c r="C89" s="46"/>
      <c r="D89" s="46"/>
      <c r="E89" s="46"/>
      <c r="F89" s="122"/>
      <c r="G89" s="122"/>
      <c r="H89" s="78" t="str">
        <f t="shared" si="39"/>
        <v/>
      </c>
      <c r="I89" s="78" t="str">
        <f t="shared" si="40"/>
        <v/>
      </c>
      <c r="J89" s="16"/>
      <c r="K89" s="46" t="str">
        <f t="shared" si="41"/>
        <v/>
      </c>
      <c r="L89" s="16"/>
      <c r="M89" s="16"/>
      <c r="N89" s="46"/>
      <c r="O89" s="47" t="str">
        <f t="shared" si="44"/>
        <v/>
      </c>
      <c r="P89" s="47"/>
      <c r="Q89" s="48" t="str">
        <f>IFERROR(VLOOKUP(E89,Funcionários!$C$8:$E$207,3,FALSE),"")</f>
        <v/>
      </c>
      <c r="R89" s="47"/>
      <c r="S89" s="49" t="str">
        <f t="shared" si="45"/>
        <v/>
      </c>
      <c r="T89" s="49">
        <v>8.3000000000000001E-4</v>
      </c>
      <c r="U89" s="48" t="str">
        <f>IF(Funcionários!C90=0,"",Funcionários!C90)</f>
        <v/>
      </c>
      <c r="V89" s="50">
        <f>IF(U89="",0,IF(COUNTIFS($E$7:$E$3006,U89,$I$7:$I$3006,'RC'!$E$6)=0,0,COUNTIFS($M$7:$M$3006,"Concluída no prazo",$E$7:$E$3006,U89,$I$7:$I$3006,'RC'!$E$6)/COUNTIFS($E$7:$E$3006,U89,$I$7:$I$3006,'RC'!$E$6)))</f>
        <v>0</v>
      </c>
      <c r="W89" s="49">
        <f>SUMIFS($J$7:$J$3006,$E$7:$E$3006,U89,$I$7:$I$3006,'RC'!$E$6)+SUMIFS($L$7:$L$3006,$E$7:$E$3006,U89,$I$7:$I$3006,'RC'!$E$6)</f>
        <v>0</v>
      </c>
      <c r="X89" s="48">
        <f>COUNTIFS($E$7:$E$3006,U89,$I$7:$I$3006,'RC'!$E$6)</f>
        <v>0</v>
      </c>
      <c r="Y89" s="48"/>
      <c r="Z89" s="51" t="str">
        <f>IF(AQ89='RC'!$E$6,AC89*1000+AD89,"")</f>
        <v/>
      </c>
      <c r="AA89" s="51" t="str">
        <f>IF(AB89="","",IF(AQ89='RC'!$E$6,AC89*1000-AD89,""))</f>
        <v/>
      </c>
      <c r="AB89" s="48" t="str">
        <f>IFERROR(VLOOKUP(E89,Funcionários!$C$8:$E$207,3,FALSE),"")</f>
        <v/>
      </c>
      <c r="AC89" s="50" t="str">
        <f>IF(AB89="","",IF(COUNTIFS($AB$7:$AB$3006,AB89,$AQ$7:$AQ$3006,'RC'!$E$6)=0,"",COUNTIFS($M$7:$M$3006,"Concluída no prazo",$AB$7:$AB$3006,AB89,$AQ$7:$AQ$3006,'RC'!$E$6)/COUNTIFS($AB$7:$AB$3006,AB89,$AQ$7:$AQ$3006,'RC'!$E$6)))</f>
        <v/>
      </c>
      <c r="AD89" s="48">
        <f>SUMIF($AQ$7:$AQ$3006,'RC'!$E$6,$J$7:$J$3006)+SUMIF($AQ$7:$AQ$3006,'RC'!$E$6,$L$7:$L$3006)</f>
        <v>21</v>
      </c>
      <c r="AE89" s="48"/>
      <c r="AF89" s="48">
        <v>4.91799999999998E-2</v>
      </c>
      <c r="AG89" s="48">
        <f>IF(OR(AQ89="",AQ89&lt;&gt;'RC'!$E$6,AB89&lt;&gt;'RC'!$D$21),0,1)</f>
        <v>0</v>
      </c>
      <c r="AH89" s="48">
        <f t="shared" si="42"/>
        <v>4.91799999999998E-2</v>
      </c>
      <c r="AI89" s="48" t="str">
        <f t="shared" si="24"/>
        <v/>
      </c>
      <c r="AJ89" s="48" t="str">
        <f t="shared" si="25"/>
        <v/>
      </c>
      <c r="AK89" s="52" t="str">
        <f t="shared" si="26"/>
        <v/>
      </c>
      <c r="AL89" s="52" t="str">
        <f t="shared" si="27"/>
        <v/>
      </c>
      <c r="AM89" s="48" t="str">
        <f t="shared" si="28"/>
        <v/>
      </c>
      <c r="AN89" s="48" t="str">
        <f t="shared" si="29"/>
        <v/>
      </c>
      <c r="AO89" s="48"/>
      <c r="AP89" s="48" t="str">
        <f t="shared" si="30"/>
        <v/>
      </c>
      <c r="AQ89" s="48" t="str">
        <f t="shared" si="31"/>
        <v/>
      </c>
      <c r="AR89" s="48">
        <v>4.9180000000000001E-2</v>
      </c>
      <c r="AS89" s="48">
        <f>IF(AF!$D$27="Todos",1,IF(M89=AF!$D$27,1,0))</f>
        <v>1</v>
      </c>
      <c r="AT89" s="53">
        <f>IF(AND(E89=AF!$D$6,OR(LT!M89=AF!$D$27,AF!$D$27="Todos"),OR(AP89=AF!$E$8,AQ89=AF!$E$8)),AR89+AS89,0)</f>
        <v>0</v>
      </c>
      <c r="AU89" s="48" t="str">
        <f t="shared" si="32"/>
        <v/>
      </c>
      <c r="AV89" s="52" t="str">
        <f t="shared" si="33"/>
        <v/>
      </c>
      <c r="AW89" s="52" t="str">
        <f t="shared" si="34"/>
        <v/>
      </c>
      <c r="AX89" s="48" t="str">
        <f t="shared" si="35"/>
        <v/>
      </c>
      <c r="AY89" s="48" t="str">
        <f t="shared" si="36"/>
        <v/>
      </c>
      <c r="BA89" s="18">
        <f>IF($E89=AF!$D$6,IF($M89="Concluída no prazo",2,IF($M89="Concluída com atraso",1,0)),0)</f>
        <v>0</v>
      </c>
      <c r="BB89" s="18">
        <f>IF($E89=AF!$D$6,IF($M89="Atrasada",2,IF($M89="Concluída com atraso",1,0)),0)</f>
        <v>0</v>
      </c>
      <c r="BC89" s="18">
        <v>8.3000000000000001E-4</v>
      </c>
      <c r="BD89" s="18">
        <f t="shared" si="43"/>
        <v>8.3000000000000001E-4</v>
      </c>
      <c r="BE89" s="18">
        <f t="shared" si="43"/>
        <v>8.3000000000000001E-4</v>
      </c>
      <c r="BF89" s="18" t="str">
        <f t="shared" si="37"/>
        <v/>
      </c>
      <c r="BN89" s="18" t="str">
        <f t="shared" si="38"/>
        <v>s</v>
      </c>
    </row>
    <row r="90" spans="3:66" ht="50.1" customHeight="1" thickTop="1" thickBot="1" x14ac:dyDescent="0.3">
      <c r="C90" s="46"/>
      <c r="D90" s="46"/>
      <c r="E90" s="46"/>
      <c r="F90" s="122"/>
      <c r="G90" s="122"/>
      <c r="H90" s="78" t="str">
        <f t="shared" si="39"/>
        <v/>
      </c>
      <c r="I90" s="78" t="str">
        <f t="shared" si="40"/>
        <v/>
      </c>
      <c r="J90" s="16"/>
      <c r="K90" s="46" t="str">
        <f t="shared" si="41"/>
        <v/>
      </c>
      <c r="L90" s="16"/>
      <c r="M90" s="16"/>
      <c r="N90" s="46"/>
      <c r="O90" s="47" t="str">
        <f t="shared" si="44"/>
        <v/>
      </c>
      <c r="P90" s="47"/>
      <c r="Q90" s="48" t="str">
        <f>IFERROR(VLOOKUP(E90,Funcionários!$C$8:$E$207,3,FALSE),"")</f>
        <v/>
      </c>
      <c r="R90" s="47"/>
      <c r="S90" s="49" t="str">
        <f t="shared" si="45"/>
        <v/>
      </c>
      <c r="T90" s="49">
        <v>8.4000000000000003E-4</v>
      </c>
      <c r="U90" s="48" t="str">
        <f>IF(Funcionários!C91=0,"",Funcionários!C91)</f>
        <v/>
      </c>
      <c r="V90" s="50">
        <f>IF(U90="",0,IF(COUNTIFS($E$7:$E$3006,U90,$I$7:$I$3006,'RC'!$E$6)=0,0,COUNTIFS($M$7:$M$3006,"Concluída no prazo",$E$7:$E$3006,U90,$I$7:$I$3006,'RC'!$E$6)/COUNTIFS($E$7:$E$3006,U90,$I$7:$I$3006,'RC'!$E$6)))</f>
        <v>0</v>
      </c>
      <c r="W90" s="49">
        <f>SUMIFS($J$7:$J$3006,$E$7:$E$3006,U90,$I$7:$I$3006,'RC'!$E$6)+SUMIFS($L$7:$L$3006,$E$7:$E$3006,U90,$I$7:$I$3006,'RC'!$E$6)</f>
        <v>0</v>
      </c>
      <c r="X90" s="48">
        <f>COUNTIFS($E$7:$E$3006,U90,$I$7:$I$3006,'RC'!$E$6)</f>
        <v>0</v>
      </c>
      <c r="Y90" s="48"/>
      <c r="Z90" s="51" t="str">
        <f>IF(AQ90='RC'!$E$6,AC90*1000+AD90,"")</f>
        <v/>
      </c>
      <c r="AA90" s="51" t="str">
        <f>IF(AB90="","",IF(AQ90='RC'!$E$6,AC90*1000-AD90,""))</f>
        <v/>
      </c>
      <c r="AB90" s="48" t="str">
        <f>IFERROR(VLOOKUP(E90,Funcionários!$C$8:$E$207,3,FALSE),"")</f>
        <v/>
      </c>
      <c r="AC90" s="50" t="str">
        <f>IF(AB90="","",IF(COUNTIFS($AB$7:$AB$3006,AB90,$AQ$7:$AQ$3006,'RC'!$E$6)=0,"",COUNTIFS($M$7:$M$3006,"Concluída no prazo",$AB$7:$AB$3006,AB90,$AQ$7:$AQ$3006,'RC'!$E$6)/COUNTIFS($AB$7:$AB$3006,AB90,$AQ$7:$AQ$3006,'RC'!$E$6)))</f>
        <v/>
      </c>
      <c r="AD90" s="48">
        <f>SUMIF($AQ$7:$AQ$3006,'RC'!$E$6,$J$7:$J$3006)+SUMIF($AQ$7:$AQ$3006,'RC'!$E$6,$L$7:$L$3006)</f>
        <v>21</v>
      </c>
      <c r="AE90" s="48"/>
      <c r="AF90" s="48">
        <v>4.91699999999997E-2</v>
      </c>
      <c r="AG90" s="48">
        <f>IF(OR(AQ90="",AQ90&lt;&gt;'RC'!$E$6,AB90&lt;&gt;'RC'!$D$21),0,1)</f>
        <v>0</v>
      </c>
      <c r="AH90" s="48">
        <f t="shared" si="42"/>
        <v>4.91699999999997E-2</v>
      </c>
      <c r="AI90" s="48" t="str">
        <f t="shared" si="24"/>
        <v/>
      </c>
      <c r="AJ90" s="48" t="str">
        <f t="shared" si="25"/>
        <v/>
      </c>
      <c r="AK90" s="52" t="str">
        <f t="shared" si="26"/>
        <v/>
      </c>
      <c r="AL90" s="52" t="str">
        <f t="shared" si="27"/>
        <v/>
      </c>
      <c r="AM90" s="48" t="str">
        <f t="shared" si="28"/>
        <v/>
      </c>
      <c r="AN90" s="48" t="str">
        <f t="shared" si="29"/>
        <v/>
      </c>
      <c r="AO90" s="48"/>
      <c r="AP90" s="48" t="str">
        <f t="shared" si="30"/>
        <v/>
      </c>
      <c r="AQ90" s="48" t="str">
        <f t="shared" si="31"/>
        <v/>
      </c>
      <c r="AR90" s="48">
        <v>4.9169999999999998E-2</v>
      </c>
      <c r="AS90" s="48">
        <f>IF(AF!$D$27="Todos",1,IF(M90=AF!$D$27,1,0))</f>
        <v>1</v>
      </c>
      <c r="AT90" s="53">
        <f>IF(AND(E90=AF!$D$6,OR(LT!M90=AF!$D$27,AF!$D$27="Todos"),OR(AP90=AF!$E$8,AQ90=AF!$E$8)),AR90+AS90,0)</f>
        <v>0</v>
      </c>
      <c r="AU90" s="48" t="str">
        <f t="shared" si="32"/>
        <v/>
      </c>
      <c r="AV90" s="52" t="str">
        <f t="shared" si="33"/>
        <v/>
      </c>
      <c r="AW90" s="52" t="str">
        <f t="shared" si="34"/>
        <v/>
      </c>
      <c r="AX90" s="48" t="str">
        <f t="shared" si="35"/>
        <v/>
      </c>
      <c r="AY90" s="48" t="str">
        <f t="shared" si="36"/>
        <v/>
      </c>
      <c r="BA90" s="18">
        <f>IF($E90=AF!$D$6,IF($M90="Concluída no prazo",2,IF($M90="Concluída com atraso",1,0)),0)</f>
        <v>0</v>
      </c>
      <c r="BB90" s="18">
        <f>IF($E90=AF!$D$6,IF($M90="Atrasada",2,IF($M90="Concluída com atraso",1,0)),0)</f>
        <v>0</v>
      </c>
      <c r="BC90" s="18">
        <v>8.4000000000000003E-4</v>
      </c>
      <c r="BD90" s="18">
        <f t="shared" si="43"/>
        <v>8.4000000000000003E-4</v>
      </c>
      <c r="BE90" s="18">
        <f t="shared" si="43"/>
        <v>8.4000000000000003E-4</v>
      </c>
      <c r="BF90" s="18" t="str">
        <f t="shared" si="37"/>
        <v/>
      </c>
      <c r="BN90" s="18" t="str">
        <f t="shared" si="38"/>
        <v>s</v>
      </c>
    </row>
    <row r="91" spans="3:66" ht="50.1" customHeight="1" thickTop="1" thickBot="1" x14ac:dyDescent="0.3">
      <c r="C91" s="46"/>
      <c r="D91" s="46"/>
      <c r="E91" s="46"/>
      <c r="F91" s="122"/>
      <c r="G91" s="122"/>
      <c r="H91" s="78" t="str">
        <f t="shared" si="39"/>
        <v/>
      </c>
      <c r="I91" s="78" t="str">
        <f t="shared" si="40"/>
        <v/>
      </c>
      <c r="J91" s="16"/>
      <c r="K91" s="46" t="str">
        <f t="shared" si="41"/>
        <v/>
      </c>
      <c r="L91" s="16"/>
      <c r="M91" s="16"/>
      <c r="N91" s="46"/>
      <c r="O91" s="47" t="str">
        <f t="shared" si="44"/>
        <v/>
      </c>
      <c r="P91" s="47"/>
      <c r="Q91" s="48" t="str">
        <f>IFERROR(VLOOKUP(E91,Funcionários!$C$8:$E$207,3,FALSE),"")</f>
        <v/>
      </c>
      <c r="R91" s="47"/>
      <c r="S91" s="49" t="str">
        <f t="shared" si="45"/>
        <v/>
      </c>
      <c r="T91" s="49">
        <v>8.4999999999999995E-4</v>
      </c>
      <c r="U91" s="48" t="str">
        <f>IF(Funcionários!C92=0,"",Funcionários!C92)</f>
        <v/>
      </c>
      <c r="V91" s="50">
        <f>IF(U91="",0,IF(COUNTIFS($E$7:$E$3006,U91,$I$7:$I$3006,'RC'!$E$6)=0,0,COUNTIFS($M$7:$M$3006,"Concluída no prazo",$E$7:$E$3006,U91,$I$7:$I$3006,'RC'!$E$6)/COUNTIFS($E$7:$E$3006,U91,$I$7:$I$3006,'RC'!$E$6)))</f>
        <v>0</v>
      </c>
      <c r="W91" s="49">
        <f>SUMIFS($J$7:$J$3006,$E$7:$E$3006,U91,$I$7:$I$3006,'RC'!$E$6)+SUMIFS($L$7:$L$3006,$E$7:$E$3006,U91,$I$7:$I$3006,'RC'!$E$6)</f>
        <v>0</v>
      </c>
      <c r="X91" s="48">
        <f>COUNTIFS($E$7:$E$3006,U91,$I$7:$I$3006,'RC'!$E$6)</f>
        <v>0</v>
      </c>
      <c r="Y91" s="48"/>
      <c r="Z91" s="51" t="str">
        <f>IF(AQ91='RC'!$E$6,AC91*1000+AD91,"")</f>
        <v/>
      </c>
      <c r="AA91" s="51" t="str">
        <f>IF(AB91="","",IF(AQ91='RC'!$E$6,AC91*1000-AD91,""))</f>
        <v/>
      </c>
      <c r="AB91" s="48" t="str">
        <f>IFERROR(VLOOKUP(E91,Funcionários!$C$8:$E$207,3,FALSE),"")</f>
        <v/>
      </c>
      <c r="AC91" s="50" t="str">
        <f>IF(AB91="","",IF(COUNTIFS($AB$7:$AB$3006,AB91,$AQ$7:$AQ$3006,'RC'!$E$6)=0,"",COUNTIFS($M$7:$M$3006,"Concluída no prazo",$AB$7:$AB$3006,AB91,$AQ$7:$AQ$3006,'RC'!$E$6)/COUNTIFS($AB$7:$AB$3006,AB91,$AQ$7:$AQ$3006,'RC'!$E$6)))</f>
        <v/>
      </c>
      <c r="AD91" s="48">
        <f>SUMIF($AQ$7:$AQ$3006,'RC'!$E$6,$J$7:$J$3006)+SUMIF($AQ$7:$AQ$3006,'RC'!$E$6,$L$7:$L$3006)</f>
        <v>21</v>
      </c>
      <c r="AE91" s="48"/>
      <c r="AF91" s="48">
        <v>4.9159999999999697E-2</v>
      </c>
      <c r="AG91" s="48">
        <f>IF(OR(AQ91="",AQ91&lt;&gt;'RC'!$E$6,AB91&lt;&gt;'RC'!$D$21),0,1)</f>
        <v>0</v>
      </c>
      <c r="AH91" s="48">
        <f t="shared" si="42"/>
        <v>4.9159999999999697E-2</v>
      </c>
      <c r="AI91" s="48" t="str">
        <f t="shared" si="24"/>
        <v/>
      </c>
      <c r="AJ91" s="48" t="str">
        <f t="shared" si="25"/>
        <v/>
      </c>
      <c r="AK91" s="52" t="str">
        <f t="shared" si="26"/>
        <v/>
      </c>
      <c r="AL91" s="52" t="str">
        <f t="shared" si="27"/>
        <v/>
      </c>
      <c r="AM91" s="48" t="str">
        <f t="shared" si="28"/>
        <v/>
      </c>
      <c r="AN91" s="48" t="str">
        <f t="shared" si="29"/>
        <v/>
      </c>
      <c r="AO91" s="48"/>
      <c r="AP91" s="48" t="str">
        <f t="shared" si="30"/>
        <v/>
      </c>
      <c r="AQ91" s="48" t="str">
        <f t="shared" si="31"/>
        <v/>
      </c>
      <c r="AR91" s="48">
        <v>4.9160000000000002E-2</v>
      </c>
      <c r="AS91" s="48">
        <f>IF(AF!$D$27="Todos",1,IF(M91=AF!$D$27,1,0))</f>
        <v>1</v>
      </c>
      <c r="AT91" s="53">
        <f>IF(AND(E91=AF!$D$6,OR(LT!M91=AF!$D$27,AF!$D$27="Todos"),OR(AP91=AF!$E$8,AQ91=AF!$E$8)),AR91+AS91,0)</f>
        <v>0</v>
      </c>
      <c r="AU91" s="48" t="str">
        <f t="shared" si="32"/>
        <v/>
      </c>
      <c r="AV91" s="52" t="str">
        <f t="shared" si="33"/>
        <v/>
      </c>
      <c r="AW91" s="52" t="str">
        <f t="shared" si="34"/>
        <v/>
      </c>
      <c r="AX91" s="48" t="str">
        <f t="shared" si="35"/>
        <v/>
      </c>
      <c r="AY91" s="48" t="str">
        <f t="shared" si="36"/>
        <v/>
      </c>
      <c r="BA91" s="18">
        <f>IF($E91=AF!$D$6,IF($M91="Concluída no prazo",2,IF($M91="Concluída com atraso",1,0)),0)</f>
        <v>0</v>
      </c>
      <c r="BB91" s="18">
        <f>IF($E91=AF!$D$6,IF($M91="Atrasada",2,IF($M91="Concluída com atraso",1,0)),0)</f>
        <v>0</v>
      </c>
      <c r="BC91" s="18">
        <v>8.4999999999999995E-4</v>
      </c>
      <c r="BD91" s="18">
        <f t="shared" si="43"/>
        <v>8.4999999999999995E-4</v>
      </c>
      <c r="BE91" s="18">
        <f t="shared" si="43"/>
        <v>8.4999999999999995E-4</v>
      </c>
      <c r="BF91" s="18" t="str">
        <f t="shared" si="37"/>
        <v/>
      </c>
      <c r="BN91" s="18" t="str">
        <f t="shared" si="38"/>
        <v>s</v>
      </c>
    </row>
    <row r="92" spans="3:66" ht="50.1" customHeight="1" thickTop="1" thickBot="1" x14ac:dyDescent="0.3">
      <c r="C92" s="46"/>
      <c r="D92" s="46"/>
      <c r="E92" s="46"/>
      <c r="F92" s="122"/>
      <c r="G92" s="122"/>
      <c r="H92" s="78" t="str">
        <f t="shared" si="39"/>
        <v/>
      </c>
      <c r="I92" s="78" t="str">
        <f t="shared" si="40"/>
        <v/>
      </c>
      <c r="J92" s="16"/>
      <c r="K92" s="46" t="str">
        <f t="shared" si="41"/>
        <v/>
      </c>
      <c r="L92" s="16"/>
      <c r="M92" s="16"/>
      <c r="N92" s="46"/>
      <c r="O92" s="47" t="str">
        <f t="shared" si="44"/>
        <v/>
      </c>
      <c r="P92" s="47"/>
      <c r="Q92" s="48" t="str">
        <f>IFERROR(VLOOKUP(E92,Funcionários!$C$8:$E$207,3,FALSE),"")</f>
        <v/>
      </c>
      <c r="R92" s="47"/>
      <c r="S92" s="49" t="str">
        <f t="shared" si="45"/>
        <v/>
      </c>
      <c r="T92" s="49">
        <v>8.5999999999999998E-4</v>
      </c>
      <c r="U92" s="48" t="str">
        <f>IF(Funcionários!C93=0,"",Funcionários!C93)</f>
        <v/>
      </c>
      <c r="V92" s="50">
        <f>IF(U92="",0,IF(COUNTIFS($E$7:$E$3006,U92,$I$7:$I$3006,'RC'!$E$6)=0,0,COUNTIFS($M$7:$M$3006,"Concluída no prazo",$E$7:$E$3006,U92,$I$7:$I$3006,'RC'!$E$6)/COUNTIFS($E$7:$E$3006,U92,$I$7:$I$3006,'RC'!$E$6)))</f>
        <v>0</v>
      </c>
      <c r="W92" s="49">
        <f>SUMIFS($J$7:$J$3006,$E$7:$E$3006,U92,$I$7:$I$3006,'RC'!$E$6)+SUMIFS($L$7:$L$3006,$E$7:$E$3006,U92,$I$7:$I$3006,'RC'!$E$6)</f>
        <v>0</v>
      </c>
      <c r="X92" s="48">
        <f>COUNTIFS($E$7:$E$3006,U92,$I$7:$I$3006,'RC'!$E$6)</f>
        <v>0</v>
      </c>
      <c r="Y92" s="48"/>
      <c r="Z92" s="51" t="str">
        <f>IF(AQ92='RC'!$E$6,AC92*1000+AD92,"")</f>
        <v/>
      </c>
      <c r="AA92" s="51" t="str">
        <f>IF(AB92="","",IF(AQ92='RC'!$E$6,AC92*1000-AD92,""))</f>
        <v/>
      </c>
      <c r="AB92" s="48" t="str">
        <f>IFERROR(VLOOKUP(E92,Funcionários!$C$8:$E$207,3,FALSE),"")</f>
        <v/>
      </c>
      <c r="AC92" s="50" t="str">
        <f>IF(AB92="","",IF(COUNTIFS($AB$7:$AB$3006,AB92,$AQ$7:$AQ$3006,'RC'!$E$6)=0,"",COUNTIFS($M$7:$M$3006,"Concluída no prazo",$AB$7:$AB$3006,AB92,$AQ$7:$AQ$3006,'RC'!$E$6)/COUNTIFS($AB$7:$AB$3006,AB92,$AQ$7:$AQ$3006,'RC'!$E$6)))</f>
        <v/>
      </c>
      <c r="AD92" s="48">
        <f>SUMIF($AQ$7:$AQ$3006,'RC'!$E$6,$J$7:$J$3006)+SUMIF($AQ$7:$AQ$3006,'RC'!$E$6,$L$7:$L$3006)</f>
        <v>21</v>
      </c>
      <c r="AE92" s="48"/>
      <c r="AF92" s="48">
        <v>4.9149999999999701E-2</v>
      </c>
      <c r="AG92" s="48">
        <f>IF(OR(AQ92="",AQ92&lt;&gt;'RC'!$E$6,AB92&lt;&gt;'RC'!$D$21),0,1)</f>
        <v>0</v>
      </c>
      <c r="AH92" s="48">
        <f t="shared" si="42"/>
        <v>4.9149999999999701E-2</v>
      </c>
      <c r="AI92" s="48" t="str">
        <f t="shared" si="24"/>
        <v/>
      </c>
      <c r="AJ92" s="48" t="str">
        <f t="shared" si="25"/>
        <v/>
      </c>
      <c r="AK92" s="52" t="str">
        <f t="shared" si="26"/>
        <v/>
      </c>
      <c r="AL92" s="52" t="str">
        <f t="shared" si="27"/>
        <v/>
      </c>
      <c r="AM92" s="48" t="str">
        <f t="shared" si="28"/>
        <v/>
      </c>
      <c r="AN92" s="48" t="str">
        <f t="shared" si="29"/>
        <v/>
      </c>
      <c r="AO92" s="48"/>
      <c r="AP92" s="48" t="str">
        <f t="shared" si="30"/>
        <v/>
      </c>
      <c r="AQ92" s="48" t="str">
        <f t="shared" si="31"/>
        <v/>
      </c>
      <c r="AR92" s="48">
        <v>4.9149999999999999E-2</v>
      </c>
      <c r="AS92" s="48">
        <f>IF(AF!$D$27="Todos",1,IF(M92=AF!$D$27,1,0))</f>
        <v>1</v>
      </c>
      <c r="AT92" s="53">
        <f>IF(AND(E92=AF!$D$6,OR(LT!M92=AF!$D$27,AF!$D$27="Todos"),OR(AP92=AF!$E$8,AQ92=AF!$E$8)),AR92+AS92,0)</f>
        <v>0</v>
      </c>
      <c r="AU92" s="48" t="str">
        <f t="shared" si="32"/>
        <v/>
      </c>
      <c r="AV92" s="52" t="str">
        <f t="shared" si="33"/>
        <v/>
      </c>
      <c r="AW92" s="52" t="str">
        <f t="shared" si="34"/>
        <v/>
      </c>
      <c r="AX92" s="48" t="str">
        <f t="shared" si="35"/>
        <v/>
      </c>
      <c r="AY92" s="48" t="str">
        <f t="shared" si="36"/>
        <v/>
      </c>
      <c r="BA92" s="18">
        <f>IF($E92=AF!$D$6,IF($M92="Concluída no prazo",2,IF($M92="Concluída com atraso",1,0)),0)</f>
        <v>0</v>
      </c>
      <c r="BB92" s="18">
        <f>IF($E92=AF!$D$6,IF($M92="Atrasada",2,IF($M92="Concluída com atraso",1,0)),0)</f>
        <v>0</v>
      </c>
      <c r="BC92" s="18">
        <v>8.5999999999999998E-4</v>
      </c>
      <c r="BD92" s="18">
        <f t="shared" si="43"/>
        <v>8.5999999999999998E-4</v>
      </c>
      <c r="BE92" s="18">
        <f t="shared" si="43"/>
        <v>8.5999999999999998E-4</v>
      </c>
      <c r="BF92" s="18" t="str">
        <f t="shared" si="37"/>
        <v/>
      </c>
      <c r="BN92" s="18" t="str">
        <f t="shared" si="38"/>
        <v>s</v>
      </c>
    </row>
    <row r="93" spans="3:66" ht="50.1" customHeight="1" thickTop="1" thickBot="1" x14ac:dyDescent="0.3">
      <c r="C93" s="46"/>
      <c r="D93" s="46"/>
      <c r="E93" s="46"/>
      <c r="F93" s="122"/>
      <c r="G93" s="122"/>
      <c r="H93" s="78" t="str">
        <f t="shared" si="39"/>
        <v/>
      </c>
      <c r="I93" s="78" t="str">
        <f t="shared" si="40"/>
        <v/>
      </c>
      <c r="J93" s="16"/>
      <c r="K93" s="46" t="str">
        <f t="shared" si="41"/>
        <v/>
      </c>
      <c r="L93" s="16"/>
      <c r="M93" s="16"/>
      <c r="N93" s="46"/>
      <c r="O93" s="47" t="str">
        <f t="shared" si="44"/>
        <v/>
      </c>
      <c r="P93" s="47"/>
      <c r="Q93" s="48" t="str">
        <f>IFERROR(VLOOKUP(E93,Funcionários!$C$8:$E$207,3,FALSE),"")</f>
        <v/>
      </c>
      <c r="R93" s="47"/>
      <c r="S93" s="49" t="str">
        <f t="shared" si="45"/>
        <v/>
      </c>
      <c r="T93" s="49">
        <v>8.7000000000000001E-4</v>
      </c>
      <c r="U93" s="48" t="str">
        <f>IF(Funcionários!C94=0,"",Funcionários!C94)</f>
        <v/>
      </c>
      <c r="V93" s="50">
        <f>IF(U93="",0,IF(COUNTIFS($E$7:$E$3006,U93,$I$7:$I$3006,'RC'!$E$6)=0,0,COUNTIFS($M$7:$M$3006,"Concluída no prazo",$E$7:$E$3006,U93,$I$7:$I$3006,'RC'!$E$6)/COUNTIFS($E$7:$E$3006,U93,$I$7:$I$3006,'RC'!$E$6)))</f>
        <v>0</v>
      </c>
      <c r="W93" s="49">
        <f>SUMIFS($J$7:$J$3006,$E$7:$E$3006,U93,$I$7:$I$3006,'RC'!$E$6)+SUMIFS($L$7:$L$3006,$E$7:$E$3006,U93,$I$7:$I$3006,'RC'!$E$6)</f>
        <v>0</v>
      </c>
      <c r="X93" s="48">
        <f>COUNTIFS($E$7:$E$3006,U93,$I$7:$I$3006,'RC'!$E$6)</f>
        <v>0</v>
      </c>
      <c r="Y93" s="48"/>
      <c r="Z93" s="51" t="str">
        <f>IF(AQ93='RC'!$E$6,AC93*1000+AD93,"")</f>
        <v/>
      </c>
      <c r="AA93" s="51" t="str">
        <f>IF(AB93="","",IF(AQ93='RC'!$E$6,AC93*1000-AD93,""))</f>
        <v/>
      </c>
      <c r="AB93" s="48" t="str">
        <f>IFERROR(VLOOKUP(E93,Funcionários!$C$8:$E$207,3,FALSE),"")</f>
        <v/>
      </c>
      <c r="AC93" s="50" t="str">
        <f>IF(AB93="","",IF(COUNTIFS($AB$7:$AB$3006,AB93,$AQ$7:$AQ$3006,'RC'!$E$6)=0,"",COUNTIFS($M$7:$M$3006,"Concluída no prazo",$AB$7:$AB$3006,AB93,$AQ$7:$AQ$3006,'RC'!$E$6)/COUNTIFS($AB$7:$AB$3006,AB93,$AQ$7:$AQ$3006,'RC'!$E$6)))</f>
        <v/>
      </c>
      <c r="AD93" s="48">
        <f>SUMIF($AQ$7:$AQ$3006,'RC'!$E$6,$J$7:$J$3006)+SUMIF($AQ$7:$AQ$3006,'RC'!$E$6,$L$7:$L$3006)</f>
        <v>21</v>
      </c>
      <c r="AE93" s="48"/>
      <c r="AF93" s="48">
        <v>4.9139999999999698E-2</v>
      </c>
      <c r="AG93" s="48">
        <f>IF(OR(AQ93="",AQ93&lt;&gt;'RC'!$E$6,AB93&lt;&gt;'RC'!$D$21),0,1)</f>
        <v>0</v>
      </c>
      <c r="AH93" s="48">
        <f t="shared" si="42"/>
        <v>4.9139999999999698E-2</v>
      </c>
      <c r="AI93" s="48" t="str">
        <f t="shared" si="24"/>
        <v/>
      </c>
      <c r="AJ93" s="48" t="str">
        <f t="shared" si="25"/>
        <v/>
      </c>
      <c r="AK93" s="52" t="str">
        <f t="shared" si="26"/>
        <v/>
      </c>
      <c r="AL93" s="52" t="str">
        <f t="shared" si="27"/>
        <v/>
      </c>
      <c r="AM93" s="48" t="str">
        <f t="shared" si="28"/>
        <v/>
      </c>
      <c r="AN93" s="48" t="str">
        <f t="shared" si="29"/>
        <v/>
      </c>
      <c r="AO93" s="48"/>
      <c r="AP93" s="48" t="str">
        <f t="shared" si="30"/>
        <v/>
      </c>
      <c r="AQ93" s="48" t="str">
        <f t="shared" si="31"/>
        <v/>
      </c>
      <c r="AR93" s="48">
        <v>4.9140000000000003E-2</v>
      </c>
      <c r="AS93" s="48">
        <f>IF(AF!$D$27="Todos",1,IF(M93=AF!$D$27,1,0))</f>
        <v>1</v>
      </c>
      <c r="AT93" s="53">
        <f>IF(AND(E93=AF!$D$6,OR(LT!M93=AF!$D$27,AF!$D$27="Todos"),OR(AP93=AF!$E$8,AQ93=AF!$E$8)),AR93+AS93,0)</f>
        <v>0</v>
      </c>
      <c r="AU93" s="48" t="str">
        <f t="shared" si="32"/>
        <v/>
      </c>
      <c r="AV93" s="52" t="str">
        <f t="shared" si="33"/>
        <v/>
      </c>
      <c r="AW93" s="52" t="str">
        <f t="shared" si="34"/>
        <v/>
      </c>
      <c r="AX93" s="48" t="str">
        <f t="shared" si="35"/>
        <v/>
      </c>
      <c r="AY93" s="48" t="str">
        <f t="shared" si="36"/>
        <v/>
      </c>
      <c r="BA93" s="18">
        <f>IF($E93=AF!$D$6,IF($M93="Concluída no prazo",2,IF($M93="Concluída com atraso",1,0)),0)</f>
        <v>0</v>
      </c>
      <c r="BB93" s="18">
        <f>IF($E93=AF!$D$6,IF($M93="Atrasada",2,IF($M93="Concluída com atraso",1,0)),0)</f>
        <v>0</v>
      </c>
      <c r="BC93" s="18">
        <v>8.7000000000000001E-4</v>
      </c>
      <c r="BD93" s="18">
        <f t="shared" si="43"/>
        <v>8.7000000000000001E-4</v>
      </c>
      <c r="BE93" s="18">
        <f t="shared" si="43"/>
        <v>8.7000000000000001E-4</v>
      </c>
      <c r="BF93" s="18" t="str">
        <f t="shared" si="37"/>
        <v/>
      </c>
      <c r="BN93" s="18" t="str">
        <f t="shared" si="38"/>
        <v>s</v>
      </c>
    </row>
    <row r="94" spans="3:66" ht="50.1" customHeight="1" thickTop="1" thickBot="1" x14ac:dyDescent="0.3">
      <c r="C94" s="46"/>
      <c r="D94" s="46"/>
      <c r="E94" s="46"/>
      <c r="F94" s="122"/>
      <c r="G94" s="122"/>
      <c r="H94" s="78" t="str">
        <f t="shared" si="39"/>
        <v/>
      </c>
      <c r="I94" s="78" t="str">
        <f t="shared" si="40"/>
        <v/>
      </c>
      <c r="J94" s="16"/>
      <c r="K94" s="46" t="str">
        <f t="shared" si="41"/>
        <v/>
      </c>
      <c r="L94" s="16"/>
      <c r="M94" s="16"/>
      <c r="N94" s="46"/>
      <c r="O94" s="47" t="str">
        <f t="shared" si="44"/>
        <v/>
      </c>
      <c r="P94" s="47"/>
      <c r="Q94" s="48" t="str">
        <f>IFERROR(VLOOKUP(E94,Funcionários!$C$8:$E$207,3,FALSE),"")</f>
        <v/>
      </c>
      <c r="R94" s="47"/>
      <c r="S94" s="49" t="str">
        <f t="shared" si="45"/>
        <v/>
      </c>
      <c r="T94" s="49">
        <v>8.8000000000000003E-4</v>
      </c>
      <c r="U94" s="48" t="str">
        <f>IF(Funcionários!C95=0,"",Funcionários!C95)</f>
        <v/>
      </c>
      <c r="V94" s="50">
        <f>IF(U94="",0,IF(COUNTIFS($E$7:$E$3006,U94,$I$7:$I$3006,'RC'!$E$6)=0,0,COUNTIFS($M$7:$M$3006,"Concluída no prazo",$E$7:$E$3006,U94,$I$7:$I$3006,'RC'!$E$6)/COUNTIFS($E$7:$E$3006,U94,$I$7:$I$3006,'RC'!$E$6)))</f>
        <v>0</v>
      </c>
      <c r="W94" s="49">
        <f>SUMIFS($J$7:$J$3006,$E$7:$E$3006,U94,$I$7:$I$3006,'RC'!$E$6)+SUMIFS($L$7:$L$3006,$E$7:$E$3006,U94,$I$7:$I$3006,'RC'!$E$6)</f>
        <v>0</v>
      </c>
      <c r="X94" s="48">
        <f>COUNTIFS($E$7:$E$3006,U94,$I$7:$I$3006,'RC'!$E$6)</f>
        <v>0</v>
      </c>
      <c r="Y94" s="48"/>
      <c r="Z94" s="51" t="str">
        <f>IF(AQ94='RC'!$E$6,AC94*1000+AD94,"")</f>
        <v/>
      </c>
      <c r="AA94" s="51" t="str">
        <f>IF(AB94="","",IF(AQ94='RC'!$E$6,AC94*1000-AD94,""))</f>
        <v/>
      </c>
      <c r="AB94" s="48" t="str">
        <f>IFERROR(VLOOKUP(E94,Funcionários!$C$8:$E$207,3,FALSE),"")</f>
        <v/>
      </c>
      <c r="AC94" s="50" t="str">
        <f>IF(AB94="","",IF(COUNTIFS($AB$7:$AB$3006,AB94,$AQ$7:$AQ$3006,'RC'!$E$6)=0,"",COUNTIFS($M$7:$M$3006,"Concluída no prazo",$AB$7:$AB$3006,AB94,$AQ$7:$AQ$3006,'RC'!$E$6)/COUNTIFS($AB$7:$AB$3006,AB94,$AQ$7:$AQ$3006,'RC'!$E$6)))</f>
        <v/>
      </c>
      <c r="AD94" s="48">
        <f>SUMIF($AQ$7:$AQ$3006,'RC'!$E$6,$J$7:$J$3006)+SUMIF($AQ$7:$AQ$3006,'RC'!$E$6,$L$7:$L$3006)</f>
        <v>21</v>
      </c>
      <c r="AE94" s="48"/>
      <c r="AF94" s="48">
        <v>4.9129999999999702E-2</v>
      </c>
      <c r="AG94" s="48">
        <f>IF(OR(AQ94="",AQ94&lt;&gt;'RC'!$E$6,AB94&lt;&gt;'RC'!$D$21),0,1)</f>
        <v>0</v>
      </c>
      <c r="AH94" s="48">
        <f t="shared" si="42"/>
        <v>4.9129999999999702E-2</v>
      </c>
      <c r="AI94" s="48" t="str">
        <f t="shared" si="24"/>
        <v/>
      </c>
      <c r="AJ94" s="48" t="str">
        <f t="shared" si="25"/>
        <v/>
      </c>
      <c r="AK94" s="52" t="str">
        <f t="shared" si="26"/>
        <v/>
      </c>
      <c r="AL94" s="52" t="str">
        <f t="shared" si="27"/>
        <v/>
      </c>
      <c r="AM94" s="48" t="str">
        <f t="shared" si="28"/>
        <v/>
      </c>
      <c r="AN94" s="48" t="str">
        <f t="shared" si="29"/>
        <v/>
      </c>
      <c r="AO94" s="48"/>
      <c r="AP94" s="48" t="str">
        <f t="shared" si="30"/>
        <v/>
      </c>
      <c r="AQ94" s="48" t="str">
        <f t="shared" si="31"/>
        <v/>
      </c>
      <c r="AR94" s="48">
        <v>4.913E-2</v>
      </c>
      <c r="AS94" s="48">
        <f>IF(AF!$D$27="Todos",1,IF(M94=AF!$D$27,1,0))</f>
        <v>1</v>
      </c>
      <c r="AT94" s="53">
        <f>IF(AND(E94=AF!$D$6,OR(LT!M94=AF!$D$27,AF!$D$27="Todos"),OR(AP94=AF!$E$8,AQ94=AF!$E$8)),AR94+AS94,0)</f>
        <v>0</v>
      </c>
      <c r="AU94" s="48" t="str">
        <f t="shared" si="32"/>
        <v/>
      </c>
      <c r="AV94" s="52" t="str">
        <f t="shared" si="33"/>
        <v/>
      </c>
      <c r="AW94" s="52" t="str">
        <f t="shared" si="34"/>
        <v/>
      </c>
      <c r="AX94" s="48" t="str">
        <f t="shared" si="35"/>
        <v/>
      </c>
      <c r="AY94" s="48" t="str">
        <f t="shared" si="36"/>
        <v/>
      </c>
      <c r="BA94" s="18">
        <f>IF($E94=AF!$D$6,IF($M94="Concluída no prazo",2,IF($M94="Concluída com atraso",1,0)),0)</f>
        <v>0</v>
      </c>
      <c r="BB94" s="18">
        <f>IF($E94=AF!$D$6,IF($M94="Atrasada",2,IF($M94="Concluída com atraso",1,0)),0)</f>
        <v>0</v>
      </c>
      <c r="BC94" s="18">
        <v>8.8000000000000003E-4</v>
      </c>
      <c r="BD94" s="18">
        <f t="shared" si="43"/>
        <v>8.8000000000000003E-4</v>
      </c>
      <c r="BE94" s="18">
        <f t="shared" si="43"/>
        <v>8.8000000000000003E-4</v>
      </c>
      <c r="BF94" s="18" t="str">
        <f t="shared" si="37"/>
        <v/>
      </c>
      <c r="BN94" s="18" t="str">
        <f t="shared" si="38"/>
        <v>s</v>
      </c>
    </row>
    <row r="95" spans="3:66" ht="50.1" customHeight="1" thickTop="1" thickBot="1" x14ac:dyDescent="0.3">
      <c r="C95" s="46"/>
      <c r="D95" s="46"/>
      <c r="E95" s="46"/>
      <c r="F95" s="122"/>
      <c r="G95" s="122"/>
      <c r="H95" s="78" t="str">
        <f t="shared" si="39"/>
        <v/>
      </c>
      <c r="I95" s="78" t="str">
        <f t="shared" si="40"/>
        <v/>
      </c>
      <c r="J95" s="16"/>
      <c r="K95" s="46" t="str">
        <f t="shared" si="41"/>
        <v/>
      </c>
      <c r="L95" s="16"/>
      <c r="M95" s="16"/>
      <c r="N95" s="46"/>
      <c r="O95" s="47" t="str">
        <f t="shared" si="44"/>
        <v/>
      </c>
      <c r="P95" s="47"/>
      <c r="Q95" s="48" t="str">
        <f>IFERROR(VLOOKUP(E95,Funcionários!$C$8:$E$207,3,FALSE),"")</f>
        <v/>
      </c>
      <c r="R95" s="47"/>
      <c r="S95" s="49" t="str">
        <f t="shared" si="45"/>
        <v/>
      </c>
      <c r="T95" s="49">
        <v>8.8999999999999995E-4</v>
      </c>
      <c r="U95" s="48" t="str">
        <f>IF(Funcionários!C96=0,"",Funcionários!C96)</f>
        <v/>
      </c>
      <c r="V95" s="50">
        <f>IF(U95="",0,IF(COUNTIFS($E$7:$E$3006,U95,$I$7:$I$3006,'RC'!$E$6)=0,0,COUNTIFS($M$7:$M$3006,"Concluída no prazo",$E$7:$E$3006,U95,$I$7:$I$3006,'RC'!$E$6)/COUNTIFS($E$7:$E$3006,U95,$I$7:$I$3006,'RC'!$E$6)))</f>
        <v>0</v>
      </c>
      <c r="W95" s="49">
        <f>SUMIFS($J$7:$J$3006,$E$7:$E$3006,U95,$I$7:$I$3006,'RC'!$E$6)+SUMIFS($L$7:$L$3006,$E$7:$E$3006,U95,$I$7:$I$3006,'RC'!$E$6)</f>
        <v>0</v>
      </c>
      <c r="X95" s="48">
        <f>COUNTIFS($E$7:$E$3006,U95,$I$7:$I$3006,'RC'!$E$6)</f>
        <v>0</v>
      </c>
      <c r="Y95" s="48"/>
      <c r="Z95" s="51" t="str">
        <f>IF(AQ95='RC'!$E$6,AC95*1000+AD95,"")</f>
        <v/>
      </c>
      <c r="AA95" s="51" t="str">
        <f>IF(AB95="","",IF(AQ95='RC'!$E$6,AC95*1000-AD95,""))</f>
        <v/>
      </c>
      <c r="AB95" s="48" t="str">
        <f>IFERROR(VLOOKUP(E95,Funcionários!$C$8:$E$207,3,FALSE),"")</f>
        <v/>
      </c>
      <c r="AC95" s="50" t="str">
        <f>IF(AB95="","",IF(COUNTIFS($AB$7:$AB$3006,AB95,$AQ$7:$AQ$3006,'RC'!$E$6)=0,"",COUNTIFS($M$7:$M$3006,"Concluída no prazo",$AB$7:$AB$3006,AB95,$AQ$7:$AQ$3006,'RC'!$E$6)/COUNTIFS($AB$7:$AB$3006,AB95,$AQ$7:$AQ$3006,'RC'!$E$6)))</f>
        <v/>
      </c>
      <c r="AD95" s="48">
        <f>SUMIF($AQ$7:$AQ$3006,'RC'!$E$6,$J$7:$J$3006)+SUMIF($AQ$7:$AQ$3006,'RC'!$E$6,$L$7:$L$3006)</f>
        <v>21</v>
      </c>
      <c r="AE95" s="48"/>
      <c r="AF95" s="48">
        <v>4.9119999999999699E-2</v>
      </c>
      <c r="AG95" s="48">
        <f>IF(OR(AQ95="",AQ95&lt;&gt;'RC'!$E$6,AB95&lt;&gt;'RC'!$D$21),0,1)</f>
        <v>0</v>
      </c>
      <c r="AH95" s="48">
        <f t="shared" si="42"/>
        <v>4.9119999999999699E-2</v>
      </c>
      <c r="AI95" s="48" t="str">
        <f t="shared" si="24"/>
        <v/>
      </c>
      <c r="AJ95" s="48" t="str">
        <f t="shared" si="25"/>
        <v/>
      </c>
      <c r="AK95" s="52" t="str">
        <f t="shared" si="26"/>
        <v/>
      </c>
      <c r="AL95" s="52" t="str">
        <f t="shared" si="27"/>
        <v/>
      </c>
      <c r="AM95" s="48" t="str">
        <f t="shared" si="28"/>
        <v/>
      </c>
      <c r="AN95" s="48" t="str">
        <f t="shared" si="29"/>
        <v/>
      </c>
      <c r="AO95" s="48"/>
      <c r="AP95" s="48" t="str">
        <f t="shared" si="30"/>
        <v/>
      </c>
      <c r="AQ95" s="48" t="str">
        <f t="shared" si="31"/>
        <v/>
      </c>
      <c r="AR95" s="48">
        <v>4.9119999999999997E-2</v>
      </c>
      <c r="AS95" s="48">
        <f>IF(AF!$D$27="Todos",1,IF(M95=AF!$D$27,1,0))</f>
        <v>1</v>
      </c>
      <c r="AT95" s="53">
        <f>IF(AND(E95=AF!$D$6,OR(LT!M95=AF!$D$27,AF!$D$27="Todos"),OR(AP95=AF!$E$8,AQ95=AF!$E$8)),AR95+AS95,0)</f>
        <v>0</v>
      </c>
      <c r="AU95" s="48" t="str">
        <f t="shared" si="32"/>
        <v/>
      </c>
      <c r="AV95" s="52" t="str">
        <f t="shared" si="33"/>
        <v/>
      </c>
      <c r="AW95" s="52" t="str">
        <f t="shared" si="34"/>
        <v/>
      </c>
      <c r="AX95" s="48" t="str">
        <f t="shared" si="35"/>
        <v/>
      </c>
      <c r="AY95" s="48" t="str">
        <f t="shared" si="36"/>
        <v/>
      </c>
      <c r="BA95" s="18">
        <f>IF($E95=AF!$D$6,IF($M95="Concluída no prazo",2,IF($M95="Concluída com atraso",1,0)),0)</f>
        <v>0</v>
      </c>
      <c r="BB95" s="18">
        <f>IF($E95=AF!$D$6,IF($M95="Atrasada",2,IF($M95="Concluída com atraso",1,0)),0)</f>
        <v>0</v>
      </c>
      <c r="BC95" s="18">
        <v>8.8999999999999995E-4</v>
      </c>
      <c r="BD95" s="18">
        <f t="shared" si="43"/>
        <v>8.8999999999999995E-4</v>
      </c>
      <c r="BE95" s="18">
        <f t="shared" si="43"/>
        <v>8.8999999999999995E-4</v>
      </c>
      <c r="BF95" s="18" t="str">
        <f t="shared" si="37"/>
        <v/>
      </c>
      <c r="BN95" s="18" t="str">
        <f t="shared" si="38"/>
        <v>s</v>
      </c>
    </row>
    <row r="96" spans="3:66" ht="50.1" customHeight="1" thickTop="1" thickBot="1" x14ac:dyDescent="0.3">
      <c r="C96" s="46"/>
      <c r="D96" s="46"/>
      <c r="E96" s="46"/>
      <c r="F96" s="122"/>
      <c r="G96" s="122"/>
      <c r="H96" s="78" t="str">
        <f t="shared" si="39"/>
        <v/>
      </c>
      <c r="I96" s="78" t="str">
        <f t="shared" si="40"/>
        <v/>
      </c>
      <c r="J96" s="16"/>
      <c r="K96" s="46" t="str">
        <f t="shared" si="41"/>
        <v/>
      </c>
      <c r="L96" s="16"/>
      <c r="M96" s="16"/>
      <c r="N96" s="46"/>
      <c r="O96" s="47" t="str">
        <f t="shared" si="44"/>
        <v/>
      </c>
      <c r="P96" s="47"/>
      <c r="Q96" s="48" t="str">
        <f>IFERROR(VLOOKUP(E96,Funcionários!$C$8:$E$207,3,FALSE),"")</f>
        <v/>
      </c>
      <c r="R96" s="47"/>
      <c r="S96" s="49" t="str">
        <f t="shared" si="45"/>
        <v/>
      </c>
      <c r="T96" s="49">
        <v>8.9999999999999998E-4</v>
      </c>
      <c r="U96" s="48" t="str">
        <f>IF(Funcionários!C97=0,"",Funcionários!C97)</f>
        <v/>
      </c>
      <c r="V96" s="50">
        <f>IF(U96="",0,IF(COUNTIFS($E$7:$E$3006,U96,$I$7:$I$3006,'RC'!$E$6)=0,0,COUNTIFS($M$7:$M$3006,"Concluída no prazo",$E$7:$E$3006,U96,$I$7:$I$3006,'RC'!$E$6)/COUNTIFS($E$7:$E$3006,U96,$I$7:$I$3006,'RC'!$E$6)))</f>
        <v>0</v>
      </c>
      <c r="W96" s="49">
        <f>SUMIFS($J$7:$J$3006,$E$7:$E$3006,U96,$I$7:$I$3006,'RC'!$E$6)+SUMIFS($L$7:$L$3006,$E$7:$E$3006,U96,$I$7:$I$3006,'RC'!$E$6)</f>
        <v>0</v>
      </c>
      <c r="X96" s="48">
        <f>COUNTIFS($E$7:$E$3006,U96,$I$7:$I$3006,'RC'!$E$6)</f>
        <v>0</v>
      </c>
      <c r="Y96" s="48"/>
      <c r="Z96" s="51" t="str">
        <f>IF(AQ96='RC'!$E$6,AC96*1000+AD96,"")</f>
        <v/>
      </c>
      <c r="AA96" s="51" t="str">
        <f>IF(AB96="","",IF(AQ96='RC'!$E$6,AC96*1000-AD96,""))</f>
        <v/>
      </c>
      <c r="AB96" s="48" t="str">
        <f>IFERROR(VLOOKUP(E96,Funcionários!$C$8:$E$207,3,FALSE),"")</f>
        <v/>
      </c>
      <c r="AC96" s="50" t="str">
        <f>IF(AB96="","",IF(COUNTIFS($AB$7:$AB$3006,AB96,$AQ$7:$AQ$3006,'RC'!$E$6)=0,"",COUNTIFS($M$7:$M$3006,"Concluída no prazo",$AB$7:$AB$3006,AB96,$AQ$7:$AQ$3006,'RC'!$E$6)/COUNTIFS($AB$7:$AB$3006,AB96,$AQ$7:$AQ$3006,'RC'!$E$6)))</f>
        <v/>
      </c>
      <c r="AD96" s="48">
        <f>SUMIF($AQ$7:$AQ$3006,'RC'!$E$6,$J$7:$J$3006)+SUMIF($AQ$7:$AQ$3006,'RC'!$E$6,$L$7:$L$3006)</f>
        <v>21</v>
      </c>
      <c r="AE96" s="48"/>
      <c r="AF96" s="48">
        <v>4.9109999999999703E-2</v>
      </c>
      <c r="AG96" s="48">
        <f>IF(OR(AQ96="",AQ96&lt;&gt;'RC'!$E$6,AB96&lt;&gt;'RC'!$D$21),0,1)</f>
        <v>0</v>
      </c>
      <c r="AH96" s="48">
        <f t="shared" si="42"/>
        <v>4.9109999999999703E-2</v>
      </c>
      <c r="AI96" s="48" t="str">
        <f t="shared" si="24"/>
        <v/>
      </c>
      <c r="AJ96" s="48" t="str">
        <f t="shared" si="25"/>
        <v/>
      </c>
      <c r="AK96" s="52" t="str">
        <f t="shared" si="26"/>
        <v/>
      </c>
      <c r="AL96" s="52" t="str">
        <f t="shared" si="27"/>
        <v/>
      </c>
      <c r="AM96" s="48" t="str">
        <f t="shared" si="28"/>
        <v/>
      </c>
      <c r="AN96" s="48" t="str">
        <f t="shared" si="29"/>
        <v/>
      </c>
      <c r="AO96" s="48"/>
      <c r="AP96" s="48" t="str">
        <f t="shared" si="30"/>
        <v/>
      </c>
      <c r="AQ96" s="48" t="str">
        <f t="shared" si="31"/>
        <v/>
      </c>
      <c r="AR96" s="48">
        <v>4.9110000000000001E-2</v>
      </c>
      <c r="AS96" s="48">
        <f>IF(AF!$D$27="Todos",1,IF(M96=AF!$D$27,1,0))</f>
        <v>1</v>
      </c>
      <c r="AT96" s="53">
        <f>IF(AND(E96=AF!$D$6,OR(LT!M96=AF!$D$27,AF!$D$27="Todos"),OR(AP96=AF!$E$8,AQ96=AF!$E$8)),AR96+AS96,0)</f>
        <v>0</v>
      </c>
      <c r="AU96" s="48" t="str">
        <f t="shared" si="32"/>
        <v/>
      </c>
      <c r="AV96" s="52" t="str">
        <f t="shared" si="33"/>
        <v/>
      </c>
      <c r="AW96" s="52" t="str">
        <f t="shared" si="34"/>
        <v/>
      </c>
      <c r="AX96" s="48" t="str">
        <f t="shared" si="35"/>
        <v/>
      </c>
      <c r="AY96" s="48" t="str">
        <f t="shared" si="36"/>
        <v/>
      </c>
      <c r="BA96" s="18">
        <f>IF($E96=AF!$D$6,IF($M96="Concluída no prazo",2,IF($M96="Concluída com atraso",1,0)),0)</f>
        <v>0</v>
      </c>
      <c r="BB96" s="18">
        <f>IF($E96=AF!$D$6,IF($M96="Atrasada",2,IF($M96="Concluída com atraso",1,0)),0)</f>
        <v>0</v>
      </c>
      <c r="BC96" s="18">
        <v>8.9999999999999998E-4</v>
      </c>
      <c r="BD96" s="18">
        <f t="shared" si="43"/>
        <v>8.9999999999999998E-4</v>
      </c>
      <c r="BE96" s="18">
        <f t="shared" si="43"/>
        <v>8.9999999999999998E-4</v>
      </c>
      <c r="BF96" s="18" t="str">
        <f t="shared" si="37"/>
        <v/>
      </c>
      <c r="BN96" s="18" t="str">
        <f t="shared" si="38"/>
        <v>s</v>
      </c>
    </row>
    <row r="97" spans="3:66" ht="50.1" customHeight="1" thickTop="1" thickBot="1" x14ac:dyDescent="0.3">
      <c r="C97" s="46"/>
      <c r="D97" s="46"/>
      <c r="E97" s="46"/>
      <c r="F97" s="122"/>
      <c r="G97" s="122"/>
      <c r="H97" s="78" t="str">
        <f t="shared" si="39"/>
        <v/>
      </c>
      <c r="I97" s="78" t="str">
        <f t="shared" si="40"/>
        <v/>
      </c>
      <c r="J97" s="16"/>
      <c r="K97" s="46" t="str">
        <f t="shared" si="41"/>
        <v/>
      </c>
      <c r="L97" s="16"/>
      <c r="M97" s="16"/>
      <c r="N97" s="46"/>
      <c r="O97" s="47" t="str">
        <f t="shared" si="44"/>
        <v/>
      </c>
      <c r="P97" s="47"/>
      <c r="Q97" s="48" t="str">
        <f>IFERROR(VLOOKUP(E97,Funcionários!$C$8:$E$207,3,FALSE),"")</f>
        <v/>
      </c>
      <c r="R97" s="47"/>
      <c r="S97" s="49" t="str">
        <f t="shared" si="45"/>
        <v/>
      </c>
      <c r="T97" s="49">
        <v>9.1E-4</v>
      </c>
      <c r="U97" s="48" t="str">
        <f>IF(Funcionários!C98=0,"",Funcionários!C98)</f>
        <v/>
      </c>
      <c r="V97" s="50">
        <f>IF(U97="",0,IF(COUNTIFS($E$7:$E$3006,U97,$I$7:$I$3006,'RC'!$E$6)=0,0,COUNTIFS($M$7:$M$3006,"Concluída no prazo",$E$7:$E$3006,U97,$I$7:$I$3006,'RC'!$E$6)/COUNTIFS($E$7:$E$3006,U97,$I$7:$I$3006,'RC'!$E$6)))</f>
        <v>0</v>
      </c>
      <c r="W97" s="49">
        <f>SUMIFS($J$7:$J$3006,$E$7:$E$3006,U97,$I$7:$I$3006,'RC'!$E$6)+SUMIFS($L$7:$L$3006,$E$7:$E$3006,U97,$I$7:$I$3006,'RC'!$E$6)</f>
        <v>0</v>
      </c>
      <c r="X97" s="48">
        <f>COUNTIFS($E$7:$E$3006,U97,$I$7:$I$3006,'RC'!$E$6)</f>
        <v>0</v>
      </c>
      <c r="Y97" s="48"/>
      <c r="Z97" s="51" t="str">
        <f>IF(AQ97='RC'!$E$6,AC97*1000+AD97,"")</f>
        <v/>
      </c>
      <c r="AA97" s="51" t="str">
        <f>IF(AB97="","",IF(AQ97='RC'!$E$6,AC97*1000-AD97,""))</f>
        <v/>
      </c>
      <c r="AB97" s="48" t="str">
        <f>IFERROR(VLOOKUP(E97,Funcionários!$C$8:$E$207,3,FALSE),"")</f>
        <v/>
      </c>
      <c r="AC97" s="50" t="str">
        <f>IF(AB97="","",IF(COUNTIFS($AB$7:$AB$3006,AB97,$AQ$7:$AQ$3006,'RC'!$E$6)=0,"",COUNTIFS($M$7:$M$3006,"Concluída no prazo",$AB$7:$AB$3006,AB97,$AQ$7:$AQ$3006,'RC'!$E$6)/COUNTIFS($AB$7:$AB$3006,AB97,$AQ$7:$AQ$3006,'RC'!$E$6)))</f>
        <v/>
      </c>
      <c r="AD97" s="48">
        <f>SUMIF($AQ$7:$AQ$3006,'RC'!$E$6,$J$7:$J$3006)+SUMIF($AQ$7:$AQ$3006,'RC'!$E$6,$L$7:$L$3006)</f>
        <v>21</v>
      </c>
      <c r="AE97" s="48"/>
      <c r="AF97" s="48">
        <v>4.9099999999999699E-2</v>
      </c>
      <c r="AG97" s="48">
        <f>IF(OR(AQ97="",AQ97&lt;&gt;'RC'!$E$6,AB97&lt;&gt;'RC'!$D$21),0,1)</f>
        <v>0</v>
      </c>
      <c r="AH97" s="48">
        <f t="shared" si="42"/>
        <v>4.9099999999999699E-2</v>
      </c>
      <c r="AI97" s="48" t="str">
        <f t="shared" si="24"/>
        <v/>
      </c>
      <c r="AJ97" s="48" t="str">
        <f t="shared" si="25"/>
        <v/>
      </c>
      <c r="AK97" s="52" t="str">
        <f t="shared" si="26"/>
        <v/>
      </c>
      <c r="AL97" s="52" t="str">
        <f t="shared" si="27"/>
        <v/>
      </c>
      <c r="AM97" s="48" t="str">
        <f t="shared" si="28"/>
        <v/>
      </c>
      <c r="AN97" s="48" t="str">
        <f t="shared" si="29"/>
        <v/>
      </c>
      <c r="AO97" s="48"/>
      <c r="AP97" s="48" t="str">
        <f t="shared" si="30"/>
        <v/>
      </c>
      <c r="AQ97" s="48" t="str">
        <f t="shared" si="31"/>
        <v/>
      </c>
      <c r="AR97" s="48">
        <v>4.9099999999999998E-2</v>
      </c>
      <c r="AS97" s="48">
        <f>IF(AF!$D$27="Todos",1,IF(M97=AF!$D$27,1,0))</f>
        <v>1</v>
      </c>
      <c r="AT97" s="53">
        <f>IF(AND(E97=AF!$D$6,OR(LT!M97=AF!$D$27,AF!$D$27="Todos"),OR(AP97=AF!$E$8,AQ97=AF!$E$8)),AR97+AS97,0)</f>
        <v>0</v>
      </c>
      <c r="AU97" s="48" t="str">
        <f t="shared" si="32"/>
        <v/>
      </c>
      <c r="AV97" s="52" t="str">
        <f t="shared" si="33"/>
        <v/>
      </c>
      <c r="AW97" s="52" t="str">
        <f t="shared" si="34"/>
        <v/>
      </c>
      <c r="AX97" s="48" t="str">
        <f t="shared" si="35"/>
        <v/>
      </c>
      <c r="AY97" s="48" t="str">
        <f t="shared" si="36"/>
        <v/>
      </c>
      <c r="BA97" s="18">
        <f>IF($E97=AF!$D$6,IF($M97="Concluída no prazo",2,IF($M97="Concluída com atraso",1,0)),0)</f>
        <v>0</v>
      </c>
      <c r="BB97" s="18">
        <f>IF($E97=AF!$D$6,IF($M97="Atrasada",2,IF($M97="Concluída com atraso",1,0)),0)</f>
        <v>0</v>
      </c>
      <c r="BC97" s="18">
        <v>9.1E-4</v>
      </c>
      <c r="BD97" s="18">
        <f t="shared" si="43"/>
        <v>9.1E-4</v>
      </c>
      <c r="BE97" s="18">
        <f t="shared" si="43"/>
        <v>9.1E-4</v>
      </c>
      <c r="BF97" s="18" t="str">
        <f t="shared" si="37"/>
        <v/>
      </c>
      <c r="BN97" s="18" t="str">
        <f t="shared" si="38"/>
        <v>s</v>
      </c>
    </row>
    <row r="98" spans="3:66" ht="50.1" customHeight="1" thickTop="1" thickBot="1" x14ac:dyDescent="0.3">
      <c r="C98" s="46"/>
      <c r="D98" s="46"/>
      <c r="E98" s="46"/>
      <c r="F98" s="122"/>
      <c r="G98" s="122"/>
      <c r="H98" s="78" t="str">
        <f t="shared" si="39"/>
        <v/>
      </c>
      <c r="I98" s="78" t="str">
        <f t="shared" si="40"/>
        <v/>
      </c>
      <c r="J98" s="16"/>
      <c r="K98" s="46" t="str">
        <f t="shared" si="41"/>
        <v/>
      </c>
      <c r="L98" s="16"/>
      <c r="M98" s="16"/>
      <c r="N98" s="46"/>
      <c r="O98" s="47" t="str">
        <f t="shared" si="44"/>
        <v/>
      </c>
      <c r="P98" s="47"/>
      <c r="Q98" s="48" t="str">
        <f>IFERROR(VLOOKUP(E98,Funcionários!$C$8:$E$207,3,FALSE),"")</f>
        <v/>
      </c>
      <c r="R98" s="47"/>
      <c r="S98" s="49" t="str">
        <f t="shared" si="45"/>
        <v/>
      </c>
      <c r="T98" s="49">
        <v>9.2000000000000003E-4</v>
      </c>
      <c r="U98" s="48" t="str">
        <f>IF(Funcionários!C99=0,"",Funcionários!C99)</f>
        <v/>
      </c>
      <c r="V98" s="50">
        <f>IF(U98="",0,IF(COUNTIFS($E$7:$E$3006,U98,$I$7:$I$3006,'RC'!$E$6)=0,0,COUNTIFS($M$7:$M$3006,"Concluída no prazo",$E$7:$E$3006,U98,$I$7:$I$3006,'RC'!$E$6)/COUNTIFS($E$7:$E$3006,U98,$I$7:$I$3006,'RC'!$E$6)))</f>
        <v>0</v>
      </c>
      <c r="W98" s="49">
        <f>SUMIFS($J$7:$J$3006,$E$7:$E$3006,U98,$I$7:$I$3006,'RC'!$E$6)+SUMIFS($L$7:$L$3006,$E$7:$E$3006,U98,$I$7:$I$3006,'RC'!$E$6)</f>
        <v>0</v>
      </c>
      <c r="X98" s="48">
        <f>COUNTIFS($E$7:$E$3006,U98,$I$7:$I$3006,'RC'!$E$6)</f>
        <v>0</v>
      </c>
      <c r="Y98" s="48"/>
      <c r="Z98" s="51" t="str">
        <f>IF(AQ98='RC'!$E$6,AC98*1000+AD98,"")</f>
        <v/>
      </c>
      <c r="AA98" s="51" t="str">
        <f>IF(AB98="","",IF(AQ98='RC'!$E$6,AC98*1000-AD98,""))</f>
        <v/>
      </c>
      <c r="AB98" s="48" t="str">
        <f>IFERROR(VLOOKUP(E98,Funcionários!$C$8:$E$207,3,FALSE),"")</f>
        <v/>
      </c>
      <c r="AC98" s="50" t="str">
        <f>IF(AB98="","",IF(COUNTIFS($AB$7:$AB$3006,AB98,$AQ$7:$AQ$3006,'RC'!$E$6)=0,"",COUNTIFS($M$7:$M$3006,"Concluída no prazo",$AB$7:$AB$3006,AB98,$AQ$7:$AQ$3006,'RC'!$E$6)/COUNTIFS($AB$7:$AB$3006,AB98,$AQ$7:$AQ$3006,'RC'!$E$6)))</f>
        <v/>
      </c>
      <c r="AD98" s="48">
        <f>SUMIF($AQ$7:$AQ$3006,'RC'!$E$6,$J$7:$J$3006)+SUMIF($AQ$7:$AQ$3006,'RC'!$E$6,$L$7:$L$3006)</f>
        <v>21</v>
      </c>
      <c r="AE98" s="48"/>
      <c r="AF98" s="48">
        <v>4.9089999999999703E-2</v>
      </c>
      <c r="AG98" s="48">
        <f>IF(OR(AQ98="",AQ98&lt;&gt;'RC'!$E$6,AB98&lt;&gt;'RC'!$D$21),0,1)</f>
        <v>0</v>
      </c>
      <c r="AH98" s="48">
        <f t="shared" si="42"/>
        <v>4.9089999999999703E-2</v>
      </c>
      <c r="AI98" s="48" t="str">
        <f t="shared" si="24"/>
        <v/>
      </c>
      <c r="AJ98" s="48" t="str">
        <f t="shared" si="25"/>
        <v/>
      </c>
      <c r="AK98" s="52" t="str">
        <f t="shared" si="26"/>
        <v/>
      </c>
      <c r="AL98" s="52" t="str">
        <f t="shared" si="27"/>
        <v/>
      </c>
      <c r="AM98" s="48" t="str">
        <f t="shared" si="28"/>
        <v/>
      </c>
      <c r="AN98" s="48" t="str">
        <f t="shared" si="29"/>
        <v/>
      </c>
      <c r="AO98" s="48"/>
      <c r="AP98" s="48" t="str">
        <f t="shared" si="30"/>
        <v/>
      </c>
      <c r="AQ98" s="48" t="str">
        <f t="shared" si="31"/>
        <v/>
      </c>
      <c r="AR98" s="48">
        <v>4.9090000000000002E-2</v>
      </c>
      <c r="AS98" s="48">
        <f>IF(AF!$D$27="Todos",1,IF(M98=AF!$D$27,1,0))</f>
        <v>1</v>
      </c>
      <c r="AT98" s="53">
        <f>IF(AND(E98=AF!$D$6,OR(LT!M98=AF!$D$27,AF!$D$27="Todos"),OR(AP98=AF!$E$8,AQ98=AF!$E$8)),AR98+AS98,0)</f>
        <v>0</v>
      </c>
      <c r="AU98" s="48" t="str">
        <f t="shared" si="32"/>
        <v/>
      </c>
      <c r="AV98" s="52" t="str">
        <f t="shared" si="33"/>
        <v/>
      </c>
      <c r="AW98" s="52" t="str">
        <f t="shared" si="34"/>
        <v/>
      </c>
      <c r="AX98" s="48" t="str">
        <f t="shared" si="35"/>
        <v/>
      </c>
      <c r="AY98" s="48" t="str">
        <f t="shared" si="36"/>
        <v/>
      </c>
      <c r="BA98" s="18">
        <f>IF($E98=AF!$D$6,IF($M98="Concluída no prazo",2,IF($M98="Concluída com atraso",1,0)),0)</f>
        <v>0</v>
      </c>
      <c r="BB98" s="18">
        <f>IF($E98=AF!$D$6,IF($M98="Atrasada",2,IF($M98="Concluída com atraso",1,0)),0)</f>
        <v>0</v>
      </c>
      <c r="BC98" s="18">
        <v>9.2000000000000003E-4</v>
      </c>
      <c r="BD98" s="18">
        <f t="shared" si="43"/>
        <v>9.2000000000000003E-4</v>
      </c>
      <c r="BE98" s="18">
        <f t="shared" si="43"/>
        <v>9.2000000000000003E-4</v>
      </c>
      <c r="BF98" s="18" t="str">
        <f t="shared" si="37"/>
        <v/>
      </c>
      <c r="BN98" s="18" t="str">
        <f t="shared" si="38"/>
        <v>s</v>
      </c>
    </row>
    <row r="99" spans="3:66" ht="50.1" customHeight="1" thickTop="1" thickBot="1" x14ac:dyDescent="0.3">
      <c r="C99" s="46"/>
      <c r="D99" s="46"/>
      <c r="E99" s="46"/>
      <c r="F99" s="122"/>
      <c r="G99" s="122"/>
      <c r="H99" s="78" t="str">
        <f t="shared" si="39"/>
        <v/>
      </c>
      <c r="I99" s="78" t="str">
        <f t="shared" si="40"/>
        <v/>
      </c>
      <c r="J99" s="16"/>
      <c r="K99" s="46" t="str">
        <f t="shared" si="41"/>
        <v/>
      </c>
      <c r="L99" s="16"/>
      <c r="M99" s="16"/>
      <c r="N99" s="46"/>
      <c r="O99" s="47" t="str">
        <f t="shared" si="44"/>
        <v/>
      </c>
      <c r="P99" s="47"/>
      <c r="Q99" s="48" t="str">
        <f>IFERROR(VLOOKUP(E99,Funcionários!$C$8:$E$207,3,FALSE),"")</f>
        <v/>
      </c>
      <c r="R99" s="47"/>
      <c r="S99" s="49" t="str">
        <f t="shared" si="45"/>
        <v/>
      </c>
      <c r="T99" s="49">
        <v>9.3000000000000005E-4</v>
      </c>
      <c r="U99" s="48" t="str">
        <f>IF(Funcionários!C100=0,"",Funcionários!C100)</f>
        <v/>
      </c>
      <c r="V99" s="50">
        <f>IF(U99="",0,IF(COUNTIFS($E$7:$E$3006,U99,$I$7:$I$3006,'RC'!$E$6)=0,0,COUNTIFS($M$7:$M$3006,"Concluída no prazo",$E$7:$E$3006,U99,$I$7:$I$3006,'RC'!$E$6)/COUNTIFS($E$7:$E$3006,U99,$I$7:$I$3006,'RC'!$E$6)))</f>
        <v>0</v>
      </c>
      <c r="W99" s="49">
        <f>SUMIFS($J$7:$J$3006,$E$7:$E$3006,U99,$I$7:$I$3006,'RC'!$E$6)+SUMIFS($L$7:$L$3006,$E$7:$E$3006,U99,$I$7:$I$3006,'RC'!$E$6)</f>
        <v>0</v>
      </c>
      <c r="X99" s="48">
        <f>COUNTIFS($E$7:$E$3006,U99,$I$7:$I$3006,'RC'!$E$6)</f>
        <v>0</v>
      </c>
      <c r="Y99" s="48"/>
      <c r="Z99" s="51" t="str">
        <f>IF(AQ99='RC'!$E$6,AC99*1000+AD99,"")</f>
        <v/>
      </c>
      <c r="AA99" s="51" t="str">
        <f>IF(AB99="","",IF(AQ99='RC'!$E$6,AC99*1000-AD99,""))</f>
        <v/>
      </c>
      <c r="AB99" s="48" t="str">
        <f>IFERROR(VLOOKUP(E99,Funcionários!$C$8:$E$207,3,FALSE),"")</f>
        <v/>
      </c>
      <c r="AC99" s="50" t="str">
        <f>IF(AB99="","",IF(COUNTIFS($AB$7:$AB$3006,AB99,$AQ$7:$AQ$3006,'RC'!$E$6)=0,"",COUNTIFS($M$7:$M$3006,"Concluída no prazo",$AB$7:$AB$3006,AB99,$AQ$7:$AQ$3006,'RC'!$E$6)/COUNTIFS($AB$7:$AB$3006,AB99,$AQ$7:$AQ$3006,'RC'!$E$6)))</f>
        <v/>
      </c>
      <c r="AD99" s="48">
        <f>SUMIF($AQ$7:$AQ$3006,'RC'!$E$6,$J$7:$J$3006)+SUMIF($AQ$7:$AQ$3006,'RC'!$E$6,$L$7:$L$3006)</f>
        <v>21</v>
      </c>
      <c r="AE99" s="48"/>
      <c r="AF99" s="48">
        <v>4.90799999999997E-2</v>
      </c>
      <c r="AG99" s="48">
        <f>IF(OR(AQ99="",AQ99&lt;&gt;'RC'!$E$6,AB99&lt;&gt;'RC'!$D$21),0,1)</f>
        <v>0</v>
      </c>
      <c r="AH99" s="48">
        <f t="shared" si="42"/>
        <v>4.90799999999997E-2</v>
      </c>
      <c r="AI99" s="48" t="str">
        <f t="shared" si="24"/>
        <v/>
      </c>
      <c r="AJ99" s="48" t="str">
        <f t="shared" si="25"/>
        <v/>
      </c>
      <c r="AK99" s="52" t="str">
        <f t="shared" si="26"/>
        <v/>
      </c>
      <c r="AL99" s="52" t="str">
        <f t="shared" si="27"/>
        <v/>
      </c>
      <c r="AM99" s="48" t="str">
        <f t="shared" si="28"/>
        <v/>
      </c>
      <c r="AN99" s="48" t="str">
        <f t="shared" si="29"/>
        <v/>
      </c>
      <c r="AO99" s="48"/>
      <c r="AP99" s="48" t="str">
        <f t="shared" si="30"/>
        <v/>
      </c>
      <c r="AQ99" s="48" t="str">
        <f t="shared" si="31"/>
        <v/>
      </c>
      <c r="AR99" s="48">
        <v>4.9079999999999999E-2</v>
      </c>
      <c r="AS99" s="48">
        <f>IF(AF!$D$27="Todos",1,IF(M99=AF!$D$27,1,0))</f>
        <v>1</v>
      </c>
      <c r="AT99" s="53">
        <f>IF(AND(E99=AF!$D$6,OR(LT!M99=AF!$D$27,AF!$D$27="Todos"),OR(AP99=AF!$E$8,AQ99=AF!$E$8)),AR99+AS99,0)</f>
        <v>0</v>
      </c>
      <c r="AU99" s="48" t="str">
        <f t="shared" si="32"/>
        <v/>
      </c>
      <c r="AV99" s="52" t="str">
        <f t="shared" si="33"/>
        <v/>
      </c>
      <c r="AW99" s="52" t="str">
        <f t="shared" si="34"/>
        <v/>
      </c>
      <c r="AX99" s="48" t="str">
        <f t="shared" si="35"/>
        <v/>
      </c>
      <c r="AY99" s="48" t="str">
        <f t="shared" si="36"/>
        <v/>
      </c>
      <c r="BA99" s="18">
        <f>IF($E99=AF!$D$6,IF($M99="Concluída no prazo",2,IF($M99="Concluída com atraso",1,0)),0)</f>
        <v>0</v>
      </c>
      <c r="BB99" s="18">
        <f>IF($E99=AF!$D$6,IF($M99="Atrasada",2,IF($M99="Concluída com atraso",1,0)),0)</f>
        <v>0</v>
      </c>
      <c r="BC99" s="18">
        <v>9.3000000000000005E-4</v>
      </c>
      <c r="BD99" s="18">
        <f t="shared" si="43"/>
        <v>9.3000000000000005E-4</v>
      </c>
      <c r="BE99" s="18">
        <f t="shared" si="43"/>
        <v>9.3000000000000005E-4</v>
      </c>
      <c r="BF99" s="18" t="str">
        <f t="shared" si="37"/>
        <v/>
      </c>
      <c r="BN99" s="18" t="str">
        <f t="shared" si="38"/>
        <v>s</v>
      </c>
    </row>
    <row r="100" spans="3:66" ht="50.1" customHeight="1" thickTop="1" thickBot="1" x14ac:dyDescent="0.3">
      <c r="C100" s="46"/>
      <c r="D100" s="46"/>
      <c r="E100" s="46"/>
      <c r="F100" s="122"/>
      <c r="G100" s="122"/>
      <c r="H100" s="78" t="str">
        <f t="shared" si="39"/>
        <v/>
      </c>
      <c r="I100" s="78" t="str">
        <f t="shared" si="40"/>
        <v/>
      </c>
      <c r="J100" s="16"/>
      <c r="K100" s="46" t="str">
        <f t="shared" si="41"/>
        <v/>
      </c>
      <c r="L100" s="16"/>
      <c r="M100" s="16"/>
      <c r="N100" s="46"/>
      <c r="O100" s="47" t="str">
        <f t="shared" si="44"/>
        <v/>
      </c>
      <c r="P100" s="47"/>
      <c r="Q100" s="48" t="str">
        <f>IFERROR(VLOOKUP(E100,Funcionários!$C$8:$E$207,3,FALSE),"")</f>
        <v/>
      </c>
      <c r="R100" s="47"/>
      <c r="S100" s="49" t="str">
        <f t="shared" si="45"/>
        <v/>
      </c>
      <c r="T100" s="49">
        <v>9.3999999999999997E-4</v>
      </c>
      <c r="U100" s="48" t="str">
        <f>IF(Funcionários!C101=0,"",Funcionários!C101)</f>
        <v/>
      </c>
      <c r="V100" s="50">
        <f>IF(U100="",0,IF(COUNTIFS($E$7:$E$3006,U100,$I$7:$I$3006,'RC'!$E$6)=0,0,COUNTIFS($M$7:$M$3006,"Concluída no prazo",$E$7:$E$3006,U100,$I$7:$I$3006,'RC'!$E$6)/COUNTIFS($E$7:$E$3006,U100,$I$7:$I$3006,'RC'!$E$6)))</f>
        <v>0</v>
      </c>
      <c r="W100" s="49">
        <f>SUMIFS($J$7:$J$3006,$E$7:$E$3006,U100,$I$7:$I$3006,'RC'!$E$6)+SUMIFS($L$7:$L$3006,$E$7:$E$3006,U100,$I$7:$I$3006,'RC'!$E$6)</f>
        <v>0</v>
      </c>
      <c r="X100" s="48">
        <f>COUNTIFS($E$7:$E$3006,U100,$I$7:$I$3006,'RC'!$E$6)</f>
        <v>0</v>
      </c>
      <c r="Y100" s="48"/>
      <c r="Z100" s="51" t="str">
        <f>IF(AQ100='RC'!$E$6,AC100*1000+AD100,"")</f>
        <v/>
      </c>
      <c r="AA100" s="51" t="str">
        <f>IF(AB100="","",IF(AQ100='RC'!$E$6,AC100*1000-AD100,""))</f>
        <v/>
      </c>
      <c r="AB100" s="48" t="str">
        <f>IFERROR(VLOOKUP(E100,Funcionários!$C$8:$E$207,3,FALSE),"")</f>
        <v/>
      </c>
      <c r="AC100" s="50" t="str">
        <f>IF(AB100="","",IF(COUNTIFS($AB$7:$AB$3006,AB100,$AQ$7:$AQ$3006,'RC'!$E$6)=0,"",COUNTIFS($M$7:$M$3006,"Concluída no prazo",$AB$7:$AB$3006,AB100,$AQ$7:$AQ$3006,'RC'!$E$6)/COUNTIFS($AB$7:$AB$3006,AB100,$AQ$7:$AQ$3006,'RC'!$E$6)))</f>
        <v/>
      </c>
      <c r="AD100" s="48">
        <f>SUMIF($AQ$7:$AQ$3006,'RC'!$E$6,$J$7:$J$3006)+SUMIF($AQ$7:$AQ$3006,'RC'!$E$6,$L$7:$L$3006)</f>
        <v>21</v>
      </c>
      <c r="AE100" s="48"/>
      <c r="AF100" s="48">
        <v>4.9069999999999697E-2</v>
      </c>
      <c r="AG100" s="48">
        <f>IF(OR(AQ100="",AQ100&lt;&gt;'RC'!$E$6,AB100&lt;&gt;'RC'!$D$21),0,1)</f>
        <v>0</v>
      </c>
      <c r="AH100" s="48">
        <f t="shared" si="42"/>
        <v>4.9069999999999697E-2</v>
      </c>
      <c r="AI100" s="48" t="str">
        <f t="shared" si="24"/>
        <v/>
      </c>
      <c r="AJ100" s="48" t="str">
        <f t="shared" si="25"/>
        <v/>
      </c>
      <c r="AK100" s="52" t="str">
        <f t="shared" si="26"/>
        <v/>
      </c>
      <c r="AL100" s="52" t="str">
        <f t="shared" si="27"/>
        <v/>
      </c>
      <c r="AM100" s="48" t="str">
        <f t="shared" si="28"/>
        <v/>
      </c>
      <c r="AN100" s="48" t="str">
        <f t="shared" si="29"/>
        <v/>
      </c>
      <c r="AO100" s="48"/>
      <c r="AP100" s="48" t="str">
        <f t="shared" si="30"/>
        <v/>
      </c>
      <c r="AQ100" s="48" t="str">
        <f t="shared" si="31"/>
        <v/>
      </c>
      <c r="AR100" s="48">
        <v>4.9070000000000003E-2</v>
      </c>
      <c r="AS100" s="48">
        <f>IF(AF!$D$27="Todos",1,IF(M100=AF!$D$27,1,0))</f>
        <v>1</v>
      </c>
      <c r="AT100" s="53">
        <f>IF(AND(E100=AF!$D$6,OR(LT!M100=AF!$D$27,AF!$D$27="Todos"),OR(AP100=AF!$E$8,AQ100=AF!$E$8)),AR100+AS100,0)</f>
        <v>0</v>
      </c>
      <c r="AU100" s="48" t="str">
        <f t="shared" si="32"/>
        <v/>
      </c>
      <c r="AV100" s="52" t="str">
        <f t="shared" si="33"/>
        <v/>
      </c>
      <c r="AW100" s="52" t="str">
        <f t="shared" si="34"/>
        <v/>
      </c>
      <c r="AX100" s="48" t="str">
        <f t="shared" si="35"/>
        <v/>
      </c>
      <c r="AY100" s="48" t="str">
        <f t="shared" si="36"/>
        <v/>
      </c>
      <c r="BA100" s="18">
        <f>IF($E100=AF!$D$6,IF($M100="Concluída no prazo",2,IF($M100="Concluída com atraso",1,0)),0)</f>
        <v>0</v>
      </c>
      <c r="BB100" s="18">
        <f>IF($E100=AF!$D$6,IF($M100="Atrasada",2,IF($M100="Concluída com atraso",1,0)),0)</f>
        <v>0</v>
      </c>
      <c r="BC100" s="18">
        <v>9.3999999999999997E-4</v>
      </c>
      <c r="BD100" s="18">
        <f t="shared" si="43"/>
        <v>9.3999999999999997E-4</v>
      </c>
      <c r="BE100" s="18">
        <f t="shared" si="43"/>
        <v>9.3999999999999997E-4</v>
      </c>
      <c r="BF100" s="18" t="str">
        <f t="shared" si="37"/>
        <v/>
      </c>
      <c r="BN100" s="18" t="str">
        <f t="shared" si="38"/>
        <v>s</v>
      </c>
    </row>
    <row r="101" spans="3:66" ht="50.1" customHeight="1" thickTop="1" thickBot="1" x14ac:dyDescent="0.3">
      <c r="C101" s="46"/>
      <c r="D101" s="46"/>
      <c r="E101" s="46"/>
      <c r="F101" s="122"/>
      <c r="G101" s="122"/>
      <c r="H101" s="78" t="str">
        <f t="shared" si="39"/>
        <v/>
      </c>
      <c r="I101" s="78" t="str">
        <f t="shared" si="40"/>
        <v/>
      </c>
      <c r="J101" s="16"/>
      <c r="K101" s="46" t="str">
        <f t="shared" si="41"/>
        <v/>
      </c>
      <c r="L101" s="16"/>
      <c r="M101" s="16"/>
      <c r="N101" s="46"/>
      <c r="O101" s="47" t="str">
        <f t="shared" si="44"/>
        <v/>
      </c>
      <c r="P101" s="47"/>
      <c r="Q101" s="48" t="str">
        <f>IFERROR(VLOOKUP(E101,Funcionários!$C$8:$E$207,3,FALSE),"")</f>
        <v/>
      </c>
      <c r="R101" s="47"/>
      <c r="S101" s="49" t="str">
        <f t="shared" si="45"/>
        <v/>
      </c>
      <c r="T101" s="49">
        <v>9.5E-4</v>
      </c>
      <c r="U101" s="48" t="str">
        <f>IF(Funcionários!C102=0,"",Funcionários!C102)</f>
        <v/>
      </c>
      <c r="V101" s="50">
        <f>IF(U101="",0,IF(COUNTIFS($E$7:$E$3006,U101,$I$7:$I$3006,'RC'!$E$6)=0,0,COUNTIFS($M$7:$M$3006,"Concluída no prazo",$E$7:$E$3006,U101,$I$7:$I$3006,'RC'!$E$6)/COUNTIFS($E$7:$E$3006,U101,$I$7:$I$3006,'RC'!$E$6)))</f>
        <v>0</v>
      </c>
      <c r="W101" s="49">
        <f>SUMIFS($J$7:$J$3006,$E$7:$E$3006,U101,$I$7:$I$3006,'RC'!$E$6)+SUMIFS($L$7:$L$3006,$E$7:$E$3006,U101,$I$7:$I$3006,'RC'!$E$6)</f>
        <v>0</v>
      </c>
      <c r="X101" s="48">
        <f>COUNTIFS($E$7:$E$3006,U101,$I$7:$I$3006,'RC'!$E$6)</f>
        <v>0</v>
      </c>
      <c r="Y101" s="48"/>
      <c r="Z101" s="51" t="str">
        <f>IF(AQ101='RC'!$E$6,AC101*1000+AD101,"")</f>
        <v/>
      </c>
      <c r="AA101" s="51" t="str">
        <f>IF(AB101="","",IF(AQ101='RC'!$E$6,AC101*1000-AD101,""))</f>
        <v/>
      </c>
      <c r="AB101" s="48" t="str">
        <f>IFERROR(VLOOKUP(E101,Funcionários!$C$8:$E$207,3,FALSE),"")</f>
        <v/>
      </c>
      <c r="AC101" s="50" t="str">
        <f>IF(AB101="","",IF(COUNTIFS($AB$7:$AB$3006,AB101,$AQ$7:$AQ$3006,'RC'!$E$6)=0,"",COUNTIFS($M$7:$M$3006,"Concluída no prazo",$AB$7:$AB$3006,AB101,$AQ$7:$AQ$3006,'RC'!$E$6)/COUNTIFS($AB$7:$AB$3006,AB101,$AQ$7:$AQ$3006,'RC'!$E$6)))</f>
        <v/>
      </c>
      <c r="AD101" s="48">
        <f>SUMIF($AQ$7:$AQ$3006,'RC'!$E$6,$J$7:$J$3006)+SUMIF($AQ$7:$AQ$3006,'RC'!$E$6,$L$7:$L$3006)</f>
        <v>21</v>
      </c>
      <c r="AE101" s="48"/>
      <c r="AF101" s="48">
        <v>4.9059999999999701E-2</v>
      </c>
      <c r="AG101" s="48">
        <f>IF(OR(AQ101="",AQ101&lt;&gt;'RC'!$E$6,AB101&lt;&gt;'RC'!$D$21),0,1)</f>
        <v>0</v>
      </c>
      <c r="AH101" s="48">
        <f t="shared" si="42"/>
        <v>4.9059999999999701E-2</v>
      </c>
      <c r="AI101" s="48" t="str">
        <f t="shared" si="24"/>
        <v/>
      </c>
      <c r="AJ101" s="48" t="str">
        <f t="shared" si="25"/>
        <v/>
      </c>
      <c r="AK101" s="52" t="str">
        <f t="shared" si="26"/>
        <v/>
      </c>
      <c r="AL101" s="52" t="str">
        <f t="shared" si="27"/>
        <v/>
      </c>
      <c r="AM101" s="48" t="str">
        <f t="shared" si="28"/>
        <v/>
      </c>
      <c r="AN101" s="48" t="str">
        <f t="shared" si="29"/>
        <v/>
      </c>
      <c r="AO101" s="48"/>
      <c r="AP101" s="48" t="str">
        <f t="shared" si="30"/>
        <v/>
      </c>
      <c r="AQ101" s="48" t="str">
        <f t="shared" si="31"/>
        <v/>
      </c>
      <c r="AR101" s="48">
        <v>4.9059999999999999E-2</v>
      </c>
      <c r="AS101" s="48">
        <f>IF(AF!$D$27="Todos",1,IF(M101=AF!$D$27,1,0))</f>
        <v>1</v>
      </c>
      <c r="AT101" s="53">
        <f>IF(AND(E101=AF!$D$6,OR(LT!M101=AF!$D$27,AF!$D$27="Todos"),OR(AP101=AF!$E$8,AQ101=AF!$E$8)),AR101+AS101,0)</f>
        <v>0</v>
      </c>
      <c r="AU101" s="48" t="str">
        <f t="shared" si="32"/>
        <v/>
      </c>
      <c r="AV101" s="52" t="str">
        <f t="shared" si="33"/>
        <v/>
      </c>
      <c r="AW101" s="52" t="str">
        <f t="shared" si="34"/>
        <v/>
      </c>
      <c r="AX101" s="48" t="str">
        <f t="shared" si="35"/>
        <v/>
      </c>
      <c r="AY101" s="48" t="str">
        <f t="shared" si="36"/>
        <v/>
      </c>
      <c r="BA101" s="18">
        <f>IF($E101=AF!$D$6,IF($M101="Concluída no prazo",2,IF($M101="Concluída com atraso",1,0)),0)</f>
        <v>0</v>
      </c>
      <c r="BB101" s="18">
        <f>IF($E101=AF!$D$6,IF($M101="Atrasada",2,IF($M101="Concluída com atraso",1,0)),0)</f>
        <v>0</v>
      </c>
      <c r="BC101" s="18">
        <v>9.5E-4</v>
      </c>
      <c r="BD101" s="18">
        <f t="shared" si="43"/>
        <v>9.5E-4</v>
      </c>
      <c r="BE101" s="18">
        <f t="shared" si="43"/>
        <v>9.5E-4</v>
      </c>
      <c r="BF101" s="18" t="str">
        <f t="shared" si="37"/>
        <v/>
      </c>
      <c r="BN101" s="18" t="str">
        <f t="shared" si="38"/>
        <v>s</v>
      </c>
    </row>
    <row r="102" spans="3:66" ht="50.1" customHeight="1" thickTop="1" thickBot="1" x14ac:dyDescent="0.3">
      <c r="C102" s="46"/>
      <c r="D102" s="46"/>
      <c r="E102" s="46"/>
      <c r="F102" s="122"/>
      <c r="G102" s="122"/>
      <c r="H102" s="78" t="str">
        <f t="shared" si="39"/>
        <v/>
      </c>
      <c r="I102" s="78" t="str">
        <f t="shared" si="40"/>
        <v/>
      </c>
      <c r="J102" s="16"/>
      <c r="K102" s="46" t="str">
        <f t="shared" si="41"/>
        <v/>
      </c>
      <c r="L102" s="16"/>
      <c r="M102" s="16"/>
      <c r="N102" s="46"/>
      <c r="O102" s="47" t="str">
        <f t="shared" si="44"/>
        <v/>
      </c>
      <c r="P102" s="47"/>
      <c r="Q102" s="48" t="str">
        <f>IFERROR(VLOOKUP(E102,Funcionários!$C$8:$E$207,3,FALSE),"")</f>
        <v/>
      </c>
      <c r="R102" s="47"/>
      <c r="S102" s="49" t="str">
        <f t="shared" si="45"/>
        <v/>
      </c>
      <c r="T102" s="49">
        <v>9.6000000000000002E-4</v>
      </c>
      <c r="U102" s="48" t="str">
        <f>IF(Funcionários!C103=0,"",Funcionários!C103)</f>
        <v/>
      </c>
      <c r="V102" s="50">
        <f>IF(U102="",0,IF(COUNTIFS($E$7:$E$3006,U102,$I$7:$I$3006,'RC'!$E$6)=0,0,COUNTIFS($M$7:$M$3006,"Concluída no prazo",$E$7:$E$3006,U102,$I$7:$I$3006,'RC'!$E$6)/COUNTIFS($E$7:$E$3006,U102,$I$7:$I$3006,'RC'!$E$6)))</f>
        <v>0</v>
      </c>
      <c r="W102" s="49">
        <f>SUMIFS($J$7:$J$3006,$E$7:$E$3006,U102,$I$7:$I$3006,'RC'!$E$6)+SUMIFS($L$7:$L$3006,$E$7:$E$3006,U102,$I$7:$I$3006,'RC'!$E$6)</f>
        <v>0</v>
      </c>
      <c r="X102" s="48">
        <f>COUNTIFS($E$7:$E$3006,U102,$I$7:$I$3006,'RC'!$E$6)</f>
        <v>0</v>
      </c>
      <c r="Y102" s="48"/>
      <c r="Z102" s="51" t="str">
        <f>IF(AQ102='RC'!$E$6,AC102*1000+AD102,"")</f>
        <v/>
      </c>
      <c r="AA102" s="51" t="str">
        <f>IF(AB102="","",IF(AQ102='RC'!$E$6,AC102*1000-AD102,""))</f>
        <v/>
      </c>
      <c r="AB102" s="48" t="str">
        <f>IFERROR(VLOOKUP(E102,Funcionários!$C$8:$E$207,3,FALSE),"")</f>
        <v/>
      </c>
      <c r="AC102" s="50" t="str">
        <f>IF(AB102="","",IF(COUNTIFS($AB$7:$AB$3006,AB102,$AQ$7:$AQ$3006,'RC'!$E$6)=0,"",COUNTIFS($M$7:$M$3006,"Concluída no prazo",$AB$7:$AB$3006,AB102,$AQ$7:$AQ$3006,'RC'!$E$6)/COUNTIFS($AB$7:$AB$3006,AB102,$AQ$7:$AQ$3006,'RC'!$E$6)))</f>
        <v/>
      </c>
      <c r="AD102" s="48">
        <f>SUMIF($AQ$7:$AQ$3006,'RC'!$E$6,$J$7:$J$3006)+SUMIF($AQ$7:$AQ$3006,'RC'!$E$6,$L$7:$L$3006)</f>
        <v>21</v>
      </c>
      <c r="AE102" s="48"/>
      <c r="AF102" s="48">
        <v>4.9049999999999698E-2</v>
      </c>
      <c r="AG102" s="48">
        <f>IF(OR(AQ102="",AQ102&lt;&gt;'RC'!$E$6,AB102&lt;&gt;'RC'!$D$21),0,1)</f>
        <v>0</v>
      </c>
      <c r="AH102" s="48">
        <f t="shared" si="42"/>
        <v>4.9049999999999698E-2</v>
      </c>
      <c r="AI102" s="48" t="str">
        <f t="shared" si="24"/>
        <v/>
      </c>
      <c r="AJ102" s="48" t="str">
        <f t="shared" si="25"/>
        <v/>
      </c>
      <c r="AK102" s="52" t="str">
        <f t="shared" si="26"/>
        <v/>
      </c>
      <c r="AL102" s="52" t="str">
        <f t="shared" si="27"/>
        <v/>
      </c>
      <c r="AM102" s="48" t="str">
        <f t="shared" si="28"/>
        <v/>
      </c>
      <c r="AN102" s="48" t="str">
        <f t="shared" si="29"/>
        <v/>
      </c>
      <c r="AO102" s="48"/>
      <c r="AP102" s="48" t="str">
        <f t="shared" si="30"/>
        <v/>
      </c>
      <c r="AQ102" s="48" t="str">
        <f t="shared" si="31"/>
        <v/>
      </c>
      <c r="AR102" s="48">
        <v>4.9050000000000003E-2</v>
      </c>
      <c r="AS102" s="48">
        <f>IF(AF!$D$27="Todos",1,IF(M102=AF!$D$27,1,0))</f>
        <v>1</v>
      </c>
      <c r="AT102" s="53">
        <f>IF(AND(E102=AF!$D$6,OR(LT!M102=AF!$D$27,AF!$D$27="Todos"),OR(AP102=AF!$E$8,AQ102=AF!$E$8)),AR102+AS102,0)</f>
        <v>0</v>
      </c>
      <c r="AU102" s="48" t="str">
        <f t="shared" si="32"/>
        <v/>
      </c>
      <c r="AV102" s="52" t="str">
        <f t="shared" si="33"/>
        <v/>
      </c>
      <c r="AW102" s="52" t="str">
        <f t="shared" si="34"/>
        <v/>
      </c>
      <c r="AX102" s="48" t="str">
        <f t="shared" si="35"/>
        <v/>
      </c>
      <c r="AY102" s="48" t="str">
        <f t="shared" si="36"/>
        <v/>
      </c>
      <c r="BA102" s="18">
        <f>IF($E102=AF!$D$6,IF($M102="Concluída no prazo",2,IF($M102="Concluída com atraso",1,0)),0)</f>
        <v>0</v>
      </c>
      <c r="BB102" s="18">
        <f>IF($E102=AF!$D$6,IF($M102="Atrasada",2,IF($M102="Concluída com atraso",1,0)),0)</f>
        <v>0</v>
      </c>
      <c r="BC102" s="18">
        <v>9.6000000000000002E-4</v>
      </c>
      <c r="BD102" s="18">
        <f t="shared" si="43"/>
        <v>9.6000000000000002E-4</v>
      </c>
      <c r="BE102" s="18">
        <f t="shared" si="43"/>
        <v>9.6000000000000002E-4</v>
      </c>
      <c r="BF102" s="18" t="str">
        <f t="shared" si="37"/>
        <v/>
      </c>
      <c r="BN102" s="18" t="str">
        <f t="shared" si="38"/>
        <v>s</v>
      </c>
    </row>
    <row r="103" spans="3:66" ht="50.1" customHeight="1" thickTop="1" thickBot="1" x14ac:dyDescent="0.3">
      <c r="C103" s="46"/>
      <c r="D103" s="46"/>
      <c r="E103" s="46"/>
      <c r="F103" s="122"/>
      <c r="G103" s="122"/>
      <c r="H103" s="78" t="str">
        <f t="shared" si="39"/>
        <v/>
      </c>
      <c r="I103" s="78" t="str">
        <f t="shared" si="40"/>
        <v/>
      </c>
      <c r="J103" s="16"/>
      <c r="K103" s="46" t="str">
        <f t="shared" si="41"/>
        <v/>
      </c>
      <c r="L103" s="16"/>
      <c r="M103" s="16"/>
      <c r="N103" s="46"/>
      <c r="O103" s="47" t="str">
        <f t="shared" si="44"/>
        <v/>
      </c>
      <c r="P103" s="47"/>
      <c r="Q103" s="48" t="str">
        <f>IFERROR(VLOOKUP(E103,Funcionários!$C$8:$E$207,3,FALSE),"")</f>
        <v/>
      </c>
      <c r="R103" s="47"/>
      <c r="S103" s="49" t="str">
        <f t="shared" si="45"/>
        <v/>
      </c>
      <c r="T103" s="49">
        <v>9.7000000000000005E-4</v>
      </c>
      <c r="U103" s="48" t="str">
        <f>IF(Funcionários!C104=0,"",Funcionários!C104)</f>
        <v/>
      </c>
      <c r="V103" s="50">
        <f>IF(U103="",0,IF(COUNTIFS($E$7:$E$3006,U103,$I$7:$I$3006,'RC'!$E$6)=0,0,COUNTIFS($M$7:$M$3006,"Concluída no prazo",$E$7:$E$3006,U103,$I$7:$I$3006,'RC'!$E$6)/COUNTIFS($E$7:$E$3006,U103,$I$7:$I$3006,'RC'!$E$6)))</f>
        <v>0</v>
      </c>
      <c r="W103" s="49">
        <f>SUMIFS($J$7:$J$3006,$E$7:$E$3006,U103,$I$7:$I$3006,'RC'!$E$6)+SUMIFS($L$7:$L$3006,$E$7:$E$3006,U103,$I$7:$I$3006,'RC'!$E$6)</f>
        <v>0</v>
      </c>
      <c r="X103" s="48">
        <f>COUNTIFS($E$7:$E$3006,U103,$I$7:$I$3006,'RC'!$E$6)</f>
        <v>0</v>
      </c>
      <c r="Y103" s="48"/>
      <c r="Z103" s="51" t="str">
        <f>IF(AQ103='RC'!$E$6,AC103*1000+AD103,"")</f>
        <v/>
      </c>
      <c r="AA103" s="51" t="str">
        <f>IF(AB103="","",IF(AQ103='RC'!$E$6,AC103*1000-AD103,""))</f>
        <v/>
      </c>
      <c r="AB103" s="48" t="str">
        <f>IFERROR(VLOOKUP(E103,Funcionários!$C$8:$E$207,3,FALSE),"")</f>
        <v/>
      </c>
      <c r="AC103" s="50" t="str">
        <f>IF(AB103="","",IF(COUNTIFS($AB$7:$AB$3006,AB103,$AQ$7:$AQ$3006,'RC'!$E$6)=0,"",COUNTIFS($M$7:$M$3006,"Concluída no prazo",$AB$7:$AB$3006,AB103,$AQ$7:$AQ$3006,'RC'!$E$6)/COUNTIFS($AB$7:$AB$3006,AB103,$AQ$7:$AQ$3006,'RC'!$E$6)))</f>
        <v/>
      </c>
      <c r="AD103" s="48">
        <f>SUMIF($AQ$7:$AQ$3006,'RC'!$E$6,$J$7:$J$3006)+SUMIF($AQ$7:$AQ$3006,'RC'!$E$6,$L$7:$L$3006)</f>
        <v>21</v>
      </c>
      <c r="AE103" s="48"/>
      <c r="AF103" s="48">
        <v>4.9039999999999702E-2</v>
      </c>
      <c r="AG103" s="48">
        <f>IF(OR(AQ103="",AQ103&lt;&gt;'RC'!$E$6,AB103&lt;&gt;'RC'!$D$21),0,1)</f>
        <v>0</v>
      </c>
      <c r="AH103" s="48">
        <f t="shared" si="42"/>
        <v>4.9039999999999702E-2</v>
      </c>
      <c r="AI103" s="48" t="str">
        <f t="shared" si="24"/>
        <v/>
      </c>
      <c r="AJ103" s="48" t="str">
        <f t="shared" si="25"/>
        <v/>
      </c>
      <c r="AK103" s="52" t="str">
        <f t="shared" si="26"/>
        <v/>
      </c>
      <c r="AL103" s="52" t="str">
        <f t="shared" si="27"/>
        <v/>
      </c>
      <c r="AM103" s="48" t="str">
        <f t="shared" si="28"/>
        <v/>
      </c>
      <c r="AN103" s="48" t="str">
        <f t="shared" si="29"/>
        <v/>
      </c>
      <c r="AO103" s="48"/>
      <c r="AP103" s="48" t="str">
        <f t="shared" si="30"/>
        <v/>
      </c>
      <c r="AQ103" s="48" t="str">
        <f t="shared" si="31"/>
        <v/>
      </c>
      <c r="AR103" s="48">
        <v>4.904E-2</v>
      </c>
      <c r="AS103" s="48">
        <f>IF(AF!$D$27="Todos",1,IF(M103=AF!$D$27,1,0))</f>
        <v>1</v>
      </c>
      <c r="AT103" s="53">
        <f>IF(AND(E103=AF!$D$6,OR(LT!M103=AF!$D$27,AF!$D$27="Todos"),OR(AP103=AF!$E$8,AQ103=AF!$E$8)),AR103+AS103,0)</f>
        <v>0</v>
      </c>
      <c r="AU103" s="48" t="str">
        <f t="shared" si="32"/>
        <v/>
      </c>
      <c r="AV103" s="52" t="str">
        <f t="shared" si="33"/>
        <v/>
      </c>
      <c r="AW103" s="52" t="str">
        <f t="shared" si="34"/>
        <v/>
      </c>
      <c r="AX103" s="48" t="str">
        <f t="shared" si="35"/>
        <v/>
      </c>
      <c r="AY103" s="48" t="str">
        <f t="shared" si="36"/>
        <v/>
      </c>
      <c r="BA103" s="18">
        <f>IF($E103=AF!$D$6,IF($M103="Concluída no prazo",2,IF($M103="Concluída com atraso",1,0)),0)</f>
        <v>0</v>
      </c>
      <c r="BB103" s="18">
        <f>IF($E103=AF!$D$6,IF($M103="Atrasada",2,IF($M103="Concluída com atraso",1,0)),0)</f>
        <v>0</v>
      </c>
      <c r="BC103" s="18">
        <v>9.7000000000000005E-4</v>
      </c>
      <c r="BD103" s="18">
        <f t="shared" si="43"/>
        <v>9.7000000000000005E-4</v>
      </c>
      <c r="BE103" s="18">
        <f t="shared" si="43"/>
        <v>9.7000000000000005E-4</v>
      </c>
      <c r="BF103" s="18" t="str">
        <f t="shared" si="37"/>
        <v/>
      </c>
      <c r="BN103" s="18" t="str">
        <f t="shared" si="38"/>
        <v>s</v>
      </c>
    </row>
    <row r="104" spans="3:66" ht="50.1" customHeight="1" thickTop="1" thickBot="1" x14ac:dyDescent="0.3">
      <c r="C104" s="46"/>
      <c r="D104" s="46"/>
      <c r="E104" s="46"/>
      <c r="F104" s="122"/>
      <c r="G104" s="122"/>
      <c r="H104" s="78" t="str">
        <f t="shared" si="39"/>
        <v/>
      </c>
      <c r="I104" s="78" t="str">
        <f t="shared" si="40"/>
        <v/>
      </c>
      <c r="J104" s="16"/>
      <c r="K104" s="46" t="str">
        <f t="shared" si="41"/>
        <v/>
      </c>
      <c r="L104" s="16"/>
      <c r="M104" s="16"/>
      <c r="N104" s="46"/>
      <c r="O104" s="47" t="str">
        <f t="shared" si="44"/>
        <v/>
      </c>
      <c r="P104" s="47"/>
      <c r="Q104" s="48" t="str">
        <f>IFERROR(VLOOKUP(E104,Funcionários!$C$8:$E$207,3,FALSE),"")</f>
        <v/>
      </c>
      <c r="R104" s="47"/>
      <c r="S104" s="49" t="str">
        <f t="shared" si="45"/>
        <v/>
      </c>
      <c r="T104" s="49">
        <v>9.7999999999999997E-4</v>
      </c>
      <c r="U104" s="48" t="str">
        <f>IF(Funcionários!C105=0,"",Funcionários!C105)</f>
        <v/>
      </c>
      <c r="V104" s="50">
        <f>IF(U104="",0,IF(COUNTIFS($E$7:$E$3006,U104,$I$7:$I$3006,'RC'!$E$6)=0,0,COUNTIFS($M$7:$M$3006,"Concluída no prazo",$E$7:$E$3006,U104,$I$7:$I$3006,'RC'!$E$6)/COUNTIFS($E$7:$E$3006,U104,$I$7:$I$3006,'RC'!$E$6)))</f>
        <v>0</v>
      </c>
      <c r="W104" s="49">
        <f>SUMIFS($J$7:$J$3006,$E$7:$E$3006,U104,$I$7:$I$3006,'RC'!$E$6)+SUMIFS($L$7:$L$3006,$E$7:$E$3006,U104,$I$7:$I$3006,'RC'!$E$6)</f>
        <v>0</v>
      </c>
      <c r="X104" s="48">
        <f>COUNTIFS($E$7:$E$3006,U104,$I$7:$I$3006,'RC'!$E$6)</f>
        <v>0</v>
      </c>
      <c r="Y104" s="48"/>
      <c r="Z104" s="51" t="str">
        <f>IF(AQ104='RC'!$E$6,AC104*1000+AD104,"")</f>
        <v/>
      </c>
      <c r="AA104" s="51" t="str">
        <f>IF(AB104="","",IF(AQ104='RC'!$E$6,AC104*1000-AD104,""))</f>
        <v/>
      </c>
      <c r="AB104" s="48" t="str">
        <f>IFERROR(VLOOKUP(E104,Funcionários!$C$8:$E$207,3,FALSE),"")</f>
        <v/>
      </c>
      <c r="AC104" s="50" t="str">
        <f>IF(AB104="","",IF(COUNTIFS($AB$7:$AB$3006,AB104,$AQ$7:$AQ$3006,'RC'!$E$6)=0,"",COUNTIFS($M$7:$M$3006,"Concluída no prazo",$AB$7:$AB$3006,AB104,$AQ$7:$AQ$3006,'RC'!$E$6)/COUNTIFS($AB$7:$AB$3006,AB104,$AQ$7:$AQ$3006,'RC'!$E$6)))</f>
        <v/>
      </c>
      <c r="AD104" s="48">
        <f>SUMIF($AQ$7:$AQ$3006,'RC'!$E$6,$J$7:$J$3006)+SUMIF($AQ$7:$AQ$3006,'RC'!$E$6,$L$7:$L$3006)</f>
        <v>21</v>
      </c>
      <c r="AE104" s="48"/>
      <c r="AF104" s="48">
        <v>4.9029999999999699E-2</v>
      </c>
      <c r="AG104" s="48">
        <f>IF(OR(AQ104="",AQ104&lt;&gt;'RC'!$E$6,AB104&lt;&gt;'RC'!$D$21),0,1)</f>
        <v>0</v>
      </c>
      <c r="AH104" s="48">
        <f t="shared" si="42"/>
        <v>4.9029999999999699E-2</v>
      </c>
      <c r="AI104" s="48" t="str">
        <f t="shared" si="24"/>
        <v/>
      </c>
      <c r="AJ104" s="48" t="str">
        <f t="shared" si="25"/>
        <v/>
      </c>
      <c r="AK104" s="52" t="str">
        <f t="shared" si="26"/>
        <v/>
      </c>
      <c r="AL104" s="52" t="str">
        <f t="shared" si="27"/>
        <v/>
      </c>
      <c r="AM104" s="48" t="str">
        <f t="shared" si="28"/>
        <v/>
      </c>
      <c r="AN104" s="48" t="str">
        <f t="shared" si="29"/>
        <v/>
      </c>
      <c r="AO104" s="48"/>
      <c r="AP104" s="48" t="str">
        <f t="shared" si="30"/>
        <v/>
      </c>
      <c r="AQ104" s="48" t="str">
        <f t="shared" si="31"/>
        <v/>
      </c>
      <c r="AR104" s="48">
        <v>4.9029999999999997E-2</v>
      </c>
      <c r="AS104" s="48">
        <f>IF(AF!$D$27="Todos",1,IF(M104=AF!$D$27,1,0))</f>
        <v>1</v>
      </c>
      <c r="AT104" s="53">
        <f>IF(AND(E104=AF!$D$6,OR(LT!M104=AF!$D$27,AF!$D$27="Todos"),OR(AP104=AF!$E$8,AQ104=AF!$E$8)),AR104+AS104,0)</f>
        <v>0</v>
      </c>
      <c r="AU104" s="48" t="str">
        <f t="shared" si="32"/>
        <v/>
      </c>
      <c r="AV104" s="52" t="str">
        <f t="shared" si="33"/>
        <v/>
      </c>
      <c r="AW104" s="52" t="str">
        <f t="shared" si="34"/>
        <v/>
      </c>
      <c r="AX104" s="48" t="str">
        <f t="shared" si="35"/>
        <v/>
      </c>
      <c r="AY104" s="48" t="str">
        <f t="shared" si="36"/>
        <v/>
      </c>
      <c r="BA104" s="18">
        <f>IF($E104=AF!$D$6,IF($M104="Concluída no prazo",2,IF($M104="Concluída com atraso",1,0)),0)</f>
        <v>0</v>
      </c>
      <c r="BB104" s="18">
        <f>IF($E104=AF!$D$6,IF($M104="Atrasada",2,IF($M104="Concluída com atraso",1,0)),0)</f>
        <v>0</v>
      </c>
      <c r="BC104" s="18">
        <v>9.7999999999999997E-4</v>
      </c>
      <c r="BD104" s="18">
        <f t="shared" si="43"/>
        <v>9.7999999999999997E-4</v>
      </c>
      <c r="BE104" s="18">
        <f t="shared" si="43"/>
        <v>9.7999999999999997E-4</v>
      </c>
      <c r="BF104" s="18" t="str">
        <f t="shared" si="37"/>
        <v/>
      </c>
      <c r="BN104" s="18" t="str">
        <f t="shared" si="38"/>
        <v>s</v>
      </c>
    </row>
    <row r="105" spans="3:66" ht="50.1" customHeight="1" thickTop="1" thickBot="1" x14ac:dyDescent="0.3">
      <c r="C105" s="46"/>
      <c r="D105" s="46"/>
      <c r="E105" s="46"/>
      <c r="F105" s="122"/>
      <c r="G105" s="122"/>
      <c r="H105" s="78" t="str">
        <f t="shared" si="39"/>
        <v/>
      </c>
      <c r="I105" s="78" t="str">
        <f t="shared" si="40"/>
        <v/>
      </c>
      <c r="J105" s="16"/>
      <c r="K105" s="46" t="str">
        <f t="shared" si="41"/>
        <v/>
      </c>
      <c r="L105" s="16"/>
      <c r="M105" s="16"/>
      <c r="N105" s="46"/>
      <c r="O105" s="47" t="str">
        <f t="shared" si="44"/>
        <v/>
      </c>
      <c r="P105" s="47"/>
      <c r="Q105" s="48" t="str">
        <f>IFERROR(VLOOKUP(E105,Funcionários!$C$8:$E$207,3,FALSE),"")</f>
        <v/>
      </c>
      <c r="R105" s="47"/>
      <c r="S105" s="49" t="str">
        <f t="shared" si="45"/>
        <v/>
      </c>
      <c r="T105" s="49">
        <v>9.8999999999999999E-4</v>
      </c>
      <c r="U105" s="48" t="str">
        <f>IF(Funcionários!C106=0,"",Funcionários!C106)</f>
        <v/>
      </c>
      <c r="V105" s="50">
        <f>IF(U105="",0,IF(COUNTIFS($E$7:$E$3006,U105,$I$7:$I$3006,'RC'!$E$6)=0,0,COUNTIFS($M$7:$M$3006,"Concluída no prazo",$E$7:$E$3006,U105,$I$7:$I$3006,'RC'!$E$6)/COUNTIFS($E$7:$E$3006,U105,$I$7:$I$3006,'RC'!$E$6)))</f>
        <v>0</v>
      </c>
      <c r="W105" s="49">
        <f>SUMIFS($J$7:$J$3006,$E$7:$E$3006,U105,$I$7:$I$3006,'RC'!$E$6)+SUMIFS($L$7:$L$3006,$E$7:$E$3006,U105,$I$7:$I$3006,'RC'!$E$6)</f>
        <v>0</v>
      </c>
      <c r="X105" s="48">
        <f>COUNTIFS($E$7:$E$3006,U105,$I$7:$I$3006,'RC'!$E$6)</f>
        <v>0</v>
      </c>
      <c r="Y105" s="48"/>
      <c r="Z105" s="51" t="str">
        <f>IF(AQ105='RC'!$E$6,AC105*1000+AD105,"")</f>
        <v/>
      </c>
      <c r="AA105" s="51" t="str">
        <f>IF(AB105="","",IF(AQ105='RC'!$E$6,AC105*1000-AD105,""))</f>
        <v/>
      </c>
      <c r="AB105" s="48" t="str">
        <f>IFERROR(VLOOKUP(E105,Funcionários!$C$8:$E$207,3,FALSE),"")</f>
        <v/>
      </c>
      <c r="AC105" s="50" t="str">
        <f>IF(AB105="","",IF(COUNTIFS($AB$7:$AB$3006,AB105,$AQ$7:$AQ$3006,'RC'!$E$6)=0,"",COUNTIFS($M$7:$M$3006,"Concluída no prazo",$AB$7:$AB$3006,AB105,$AQ$7:$AQ$3006,'RC'!$E$6)/COUNTIFS($AB$7:$AB$3006,AB105,$AQ$7:$AQ$3006,'RC'!$E$6)))</f>
        <v/>
      </c>
      <c r="AD105" s="48">
        <f>SUMIF($AQ$7:$AQ$3006,'RC'!$E$6,$J$7:$J$3006)+SUMIF($AQ$7:$AQ$3006,'RC'!$E$6,$L$7:$L$3006)</f>
        <v>21</v>
      </c>
      <c r="AE105" s="48"/>
      <c r="AF105" s="48">
        <v>4.9019999999999703E-2</v>
      </c>
      <c r="AG105" s="48">
        <f>IF(OR(AQ105="",AQ105&lt;&gt;'RC'!$E$6,AB105&lt;&gt;'RC'!$D$21),0,1)</f>
        <v>0</v>
      </c>
      <c r="AH105" s="48">
        <f t="shared" si="42"/>
        <v>4.9019999999999703E-2</v>
      </c>
      <c r="AI105" s="48" t="str">
        <f t="shared" si="24"/>
        <v/>
      </c>
      <c r="AJ105" s="48" t="str">
        <f t="shared" si="25"/>
        <v/>
      </c>
      <c r="AK105" s="52" t="str">
        <f t="shared" si="26"/>
        <v/>
      </c>
      <c r="AL105" s="52" t="str">
        <f t="shared" si="27"/>
        <v/>
      </c>
      <c r="AM105" s="48" t="str">
        <f t="shared" si="28"/>
        <v/>
      </c>
      <c r="AN105" s="48" t="str">
        <f t="shared" si="29"/>
        <v/>
      </c>
      <c r="AO105" s="48"/>
      <c r="AP105" s="48" t="str">
        <f t="shared" si="30"/>
        <v/>
      </c>
      <c r="AQ105" s="48" t="str">
        <f t="shared" si="31"/>
        <v/>
      </c>
      <c r="AR105" s="48">
        <v>4.9020000000000001E-2</v>
      </c>
      <c r="AS105" s="48">
        <f>IF(AF!$D$27="Todos",1,IF(M105=AF!$D$27,1,0))</f>
        <v>1</v>
      </c>
      <c r="AT105" s="53">
        <f>IF(AND(E105=AF!$D$6,OR(LT!M105=AF!$D$27,AF!$D$27="Todos"),OR(AP105=AF!$E$8,AQ105=AF!$E$8)),AR105+AS105,0)</f>
        <v>0</v>
      </c>
      <c r="AU105" s="48" t="str">
        <f t="shared" si="32"/>
        <v/>
      </c>
      <c r="AV105" s="52" t="str">
        <f t="shared" si="33"/>
        <v/>
      </c>
      <c r="AW105" s="52" t="str">
        <f t="shared" si="34"/>
        <v/>
      </c>
      <c r="AX105" s="48" t="str">
        <f t="shared" si="35"/>
        <v/>
      </c>
      <c r="AY105" s="48" t="str">
        <f t="shared" si="36"/>
        <v/>
      </c>
      <c r="BA105" s="18">
        <f>IF($E105=AF!$D$6,IF($M105="Concluída no prazo",2,IF($M105="Concluída com atraso",1,0)),0)</f>
        <v>0</v>
      </c>
      <c r="BB105" s="18">
        <f>IF($E105=AF!$D$6,IF($M105="Atrasada",2,IF($M105="Concluída com atraso",1,0)),0)</f>
        <v>0</v>
      </c>
      <c r="BC105" s="18">
        <v>9.8999999999999999E-4</v>
      </c>
      <c r="BD105" s="18">
        <f t="shared" si="43"/>
        <v>9.8999999999999999E-4</v>
      </c>
      <c r="BE105" s="18">
        <f t="shared" si="43"/>
        <v>9.8999999999999999E-4</v>
      </c>
      <c r="BF105" s="18" t="str">
        <f t="shared" si="37"/>
        <v/>
      </c>
      <c r="BN105" s="18" t="str">
        <f t="shared" si="38"/>
        <v>s</v>
      </c>
    </row>
    <row r="106" spans="3:66" ht="50.1" customHeight="1" thickTop="1" thickBot="1" x14ac:dyDescent="0.3">
      <c r="C106" s="46"/>
      <c r="D106" s="46"/>
      <c r="E106" s="46"/>
      <c r="F106" s="122"/>
      <c r="G106" s="122"/>
      <c r="H106" s="78" t="str">
        <f t="shared" si="39"/>
        <v/>
      </c>
      <c r="I106" s="78" t="str">
        <f t="shared" si="40"/>
        <v/>
      </c>
      <c r="J106" s="16"/>
      <c r="K106" s="46" t="str">
        <f t="shared" si="41"/>
        <v/>
      </c>
      <c r="L106" s="16"/>
      <c r="M106" s="16"/>
      <c r="N106" s="46"/>
      <c r="O106" s="47" t="str">
        <f t="shared" si="44"/>
        <v/>
      </c>
      <c r="P106" s="47"/>
      <c r="Q106" s="48" t="str">
        <f>IFERROR(VLOOKUP(E106,Funcionários!$C$8:$E$207,3,FALSE),"")</f>
        <v/>
      </c>
      <c r="R106" s="47"/>
      <c r="S106" s="49" t="str">
        <f t="shared" si="45"/>
        <v/>
      </c>
      <c r="T106" s="49">
        <v>1E-3</v>
      </c>
      <c r="U106" s="48" t="str">
        <f>IF(Funcionários!C107=0,"",Funcionários!C107)</f>
        <v/>
      </c>
      <c r="V106" s="50">
        <f>IF(U106="",0,IF(COUNTIFS($E$7:$E$3006,U106,$I$7:$I$3006,'RC'!$E$6)=0,0,COUNTIFS($M$7:$M$3006,"Concluída no prazo",$E$7:$E$3006,U106,$I$7:$I$3006,'RC'!$E$6)/COUNTIFS($E$7:$E$3006,U106,$I$7:$I$3006,'RC'!$E$6)))</f>
        <v>0</v>
      </c>
      <c r="W106" s="49">
        <f>SUMIFS($J$7:$J$3006,$E$7:$E$3006,U106,$I$7:$I$3006,'RC'!$E$6)+SUMIFS($L$7:$L$3006,$E$7:$E$3006,U106,$I$7:$I$3006,'RC'!$E$6)</f>
        <v>0</v>
      </c>
      <c r="X106" s="48">
        <f>COUNTIFS($E$7:$E$3006,U106,$I$7:$I$3006,'RC'!$E$6)</f>
        <v>0</v>
      </c>
      <c r="Y106" s="48"/>
      <c r="Z106" s="51" t="str">
        <f>IF(AQ106='RC'!$E$6,AC106*1000+AD106,"")</f>
        <v/>
      </c>
      <c r="AA106" s="51" t="str">
        <f>IF(AB106="","",IF(AQ106='RC'!$E$6,AC106*1000-AD106,""))</f>
        <v/>
      </c>
      <c r="AB106" s="48" t="str">
        <f>IFERROR(VLOOKUP(E106,Funcionários!$C$8:$E$207,3,FALSE),"")</f>
        <v/>
      </c>
      <c r="AC106" s="50" t="str">
        <f>IF(AB106="","",IF(COUNTIFS($AB$7:$AB$3006,AB106,$AQ$7:$AQ$3006,'RC'!$E$6)=0,"",COUNTIFS($M$7:$M$3006,"Concluída no prazo",$AB$7:$AB$3006,AB106,$AQ$7:$AQ$3006,'RC'!$E$6)/COUNTIFS($AB$7:$AB$3006,AB106,$AQ$7:$AQ$3006,'RC'!$E$6)))</f>
        <v/>
      </c>
      <c r="AD106" s="48">
        <f>SUMIF($AQ$7:$AQ$3006,'RC'!$E$6,$J$7:$J$3006)+SUMIF($AQ$7:$AQ$3006,'RC'!$E$6,$L$7:$L$3006)</f>
        <v>21</v>
      </c>
      <c r="AE106" s="48"/>
      <c r="AF106" s="48">
        <v>4.90099999999997E-2</v>
      </c>
      <c r="AG106" s="48">
        <f>IF(OR(AQ106="",AQ106&lt;&gt;'RC'!$E$6,AB106&lt;&gt;'RC'!$D$21),0,1)</f>
        <v>0</v>
      </c>
      <c r="AH106" s="48">
        <f t="shared" si="42"/>
        <v>4.90099999999997E-2</v>
      </c>
      <c r="AI106" s="48" t="str">
        <f t="shared" si="24"/>
        <v/>
      </c>
      <c r="AJ106" s="48" t="str">
        <f t="shared" si="25"/>
        <v/>
      </c>
      <c r="AK106" s="52" t="str">
        <f t="shared" si="26"/>
        <v/>
      </c>
      <c r="AL106" s="52" t="str">
        <f t="shared" si="27"/>
        <v/>
      </c>
      <c r="AM106" s="48" t="str">
        <f t="shared" si="28"/>
        <v/>
      </c>
      <c r="AN106" s="48" t="str">
        <f t="shared" si="29"/>
        <v/>
      </c>
      <c r="AO106" s="48"/>
      <c r="AP106" s="48" t="str">
        <f t="shared" si="30"/>
        <v/>
      </c>
      <c r="AQ106" s="48" t="str">
        <f t="shared" si="31"/>
        <v/>
      </c>
      <c r="AR106" s="48">
        <v>4.9009999999999998E-2</v>
      </c>
      <c r="AS106" s="48">
        <f>IF(AF!$D$27="Todos",1,IF(M106=AF!$D$27,1,0))</f>
        <v>1</v>
      </c>
      <c r="AT106" s="53">
        <f>IF(AND(E106=AF!$D$6,OR(LT!M106=AF!$D$27,AF!$D$27="Todos"),OR(AP106=AF!$E$8,AQ106=AF!$E$8)),AR106+AS106,0)</f>
        <v>0</v>
      </c>
      <c r="AU106" s="48" t="str">
        <f t="shared" si="32"/>
        <v/>
      </c>
      <c r="AV106" s="52" t="str">
        <f t="shared" si="33"/>
        <v/>
      </c>
      <c r="AW106" s="52" t="str">
        <f t="shared" si="34"/>
        <v/>
      </c>
      <c r="AX106" s="48" t="str">
        <f t="shared" si="35"/>
        <v/>
      </c>
      <c r="AY106" s="48" t="str">
        <f t="shared" si="36"/>
        <v/>
      </c>
      <c r="BA106" s="18">
        <f>IF($E106=AF!$D$6,IF($M106="Concluída no prazo",2,IF($M106="Concluída com atraso",1,0)),0)</f>
        <v>0</v>
      </c>
      <c r="BB106" s="18">
        <f>IF($E106=AF!$D$6,IF($M106="Atrasada",2,IF($M106="Concluída com atraso",1,0)),0)</f>
        <v>0</v>
      </c>
      <c r="BC106" s="18">
        <v>1E-3</v>
      </c>
      <c r="BD106" s="18">
        <f t="shared" si="43"/>
        <v>1E-3</v>
      </c>
      <c r="BE106" s="18">
        <f t="shared" si="43"/>
        <v>1E-3</v>
      </c>
      <c r="BF106" s="18" t="str">
        <f t="shared" si="37"/>
        <v/>
      </c>
      <c r="BN106" s="18" t="str">
        <f t="shared" si="38"/>
        <v>s</v>
      </c>
    </row>
    <row r="107" spans="3:66" ht="50.1" customHeight="1" thickTop="1" thickBot="1" x14ac:dyDescent="0.3">
      <c r="C107" s="46"/>
      <c r="D107" s="46"/>
      <c r="E107" s="46"/>
      <c r="F107" s="122"/>
      <c r="G107" s="122"/>
      <c r="H107" s="78" t="str">
        <f t="shared" si="39"/>
        <v/>
      </c>
      <c r="I107" s="78" t="str">
        <f t="shared" si="40"/>
        <v/>
      </c>
      <c r="J107" s="16"/>
      <c r="K107" s="46" t="str">
        <f t="shared" si="41"/>
        <v/>
      </c>
      <c r="L107" s="16"/>
      <c r="M107" s="16"/>
      <c r="N107" s="46"/>
      <c r="O107" s="47" t="str">
        <f t="shared" si="44"/>
        <v/>
      </c>
      <c r="P107" s="47"/>
      <c r="Q107" s="48" t="str">
        <f>IFERROR(VLOOKUP(E107,Funcionários!$C$8:$E$207,3,FALSE),"")</f>
        <v/>
      </c>
      <c r="R107" s="47"/>
      <c r="S107" s="49" t="str">
        <f t="shared" si="45"/>
        <v/>
      </c>
      <c r="T107" s="49">
        <v>1.01E-3</v>
      </c>
      <c r="U107" s="48" t="str">
        <f>IF(Funcionários!C108=0,"",Funcionários!C108)</f>
        <v/>
      </c>
      <c r="V107" s="50">
        <f>IF(U107="",0,IF(COUNTIFS($E$7:$E$3006,U107,$I$7:$I$3006,'RC'!$E$6)=0,0,COUNTIFS($M$7:$M$3006,"Concluída no prazo",$E$7:$E$3006,U107,$I$7:$I$3006,'RC'!$E$6)/COUNTIFS($E$7:$E$3006,U107,$I$7:$I$3006,'RC'!$E$6)))</f>
        <v>0</v>
      </c>
      <c r="W107" s="49">
        <f>SUMIFS($J$7:$J$3006,$E$7:$E$3006,U107,$I$7:$I$3006,'RC'!$E$6)+SUMIFS($L$7:$L$3006,$E$7:$E$3006,U107,$I$7:$I$3006,'RC'!$E$6)</f>
        <v>0</v>
      </c>
      <c r="X107" s="48">
        <f>COUNTIFS($E$7:$E$3006,U107,$I$7:$I$3006,'RC'!$E$6)</f>
        <v>0</v>
      </c>
      <c r="Y107" s="48"/>
      <c r="Z107" s="51" t="str">
        <f>IF(AQ107='RC'!$E$6,AC107*1000+AD107,"")</f>
        <v/>
      </c>
      <c r="AA107" s="51" t="str">
        <f>IF(AB107="","",IF(AQ107='RC'!$E$6,AC107*1000-AD107,""))</f>
        <v/>
      </c>
      <c r="AB107" s="48" t="str">
        <f>IFERROR(VLOOKUP(E107,Funcionários!$C$8:$E$207,3,FALSE),"")</f>
        <v/>
      </c>
      <c r="AC107" s="50" t="str">
        <f>IF(AB107="","",IF(COUNTIFS($AB$7:$AB$3006,AB107,$AQ$7:$AQ$3006,'RC'!$E$6)=0,"",COUNTIFS($M$7:$M$3006,"Concluída no prazo",$AB$7:$AB$3006,AB107,$AQ$7:$AQ$3006,'RC'!$E$6)/COUNTIFS($AB$7:$AB$3006,AB107,$AQ$7:$AQ$3006,'RC'!$E$6)))</f>
        <v/>
      </c>
      <c r="AD107" s="48">
        <f>SUMIF($AQ$7:$AQ$3006,'RC'!$E$6,$J$7:$J$3006)+SUMIF($AQ$7:$AQ$3006,'RC'!$E$6,$L$7:$L$3006)</f>
        <v>21</v>
      </c>
      <c r="AE107" s="48"/>
      <c r="AF107" s="48">
        <v>4.8999999999999697E-2</v>
      </c>
      <c r="AG107" s="48">
        <f>IF(OR(AQ107="",AQ107&lt;&gt;'RC'!$E$6,AB107&lt;&gt;'RC'!$D$21),0,1)</f>
        <v>0</v>
      </c>
      <c r="AH107" s="48">
        <f t="shared" si="42"/>
        <v>4.8999999999999697E-2</v>
      </c>
      <c r="AI107" s="48" t="str">
        <f t="shared" si="24"/>
        <v/>
      </c>
      <c r="AJ107" s="48" t="str">
        <f t="shared" si="25"/>
        <v/>
      </c>
      <c r="AK107" s="52" t="str">
        <f t="shared" si="26"/>
        <v/>
      </c>
      <c r="AL107" s="52" t="str">
        <f t="shared" si="27"/>
        <v/>
      </c>
      <c r="AM107" s="48" t="str">
        <f t="shared" si="28"/>
        <v/>
      </c>
      <c r="AN107" s="48" t="str">
        <f t="shared" si="29"/>
        <v/>
      </c>
      <c r="AO107" s="48"/>
      <c r="AP107" s="48" t="str">
        <f t="shared" si="30"/>
        <v/>
      </c>
      <c r="AQ107" s="48" t="str">
        <f t="shared" si="31"/>
        <v/>
      </c>
      <c r="AR107" s="48">
        <v>4.9000000000000002E-2</v>
      </c>
      <c r="AS107" s="48">
        <f>IF(AF!$D$27="Todos",1,IF(M107=AF!$D$27,1,0))</f>
        <v>1</v>
      </c>
      <c r="AT107" s="53">
        <f>IF(AND(E107=AF!$D$6,OR(LT!M107=AF!$D$27,AF!$D$27="Todos"),OR(AP107=AF!$E$8,AQ107=AF!$E$8)),AR107+AS107,0)</f>
        <v>0</v>
      </c>
      <c r="AU107" s="48" t="str">
        <f t="shared" si="32"/>
        <v/>
      </c>
      <c r="AV107" s="52" t="str">
        <f t="shared" si="33"/>
        <v/>
      </c>
      <c r="AW107" s="52" t="str">
        <f t="shared" si="34"/>
        <v/>
      </c>
      <c r="AX107" s="48" t="str">
        <f t="shared" si="35"/>
        <v/>
      </c>
      <c r="AY107" s="48" t="str">
        <f t="shared" si="36"/>
        <v/>
      </c>
      <c r="BA107" s="18">
        <f>IF($E107=AF!$D$6,IF($M107="Concluída no prazo",2,IF($M107="Concluída com atraso",1,0)),0)</f>
        <v>0</v>
      </c>
      <c r="BB107" s="18">
        <f>IF($E107=AF!$D$6,IF($M107="Atrasada",2,IF($M107="Concluída com atraso",1,0)),0)</f>
        <v>0</v>
      </c>
      <c r="BC107" s="18">
        <v>1.01E-3</v>
      </c>
      <c r="BD107" s="18">
        <f t="shared" si="43"/>
        <v>1.01E-3</v>
      </c>
      <c r="BE107" s="18">
        <f t="shared" si="43"/>
        <v>1.01E-3</v>
      </c>
      <c r="BF107" s="18" t="str">
        <f t="shared" si="37"/>
        <v/>
      </c>
      <c r="BN107" s="18" t="str">
        <f t="shared" si="38"/>
        <v>s</v>
      </c>
    </row>
    <row r="108" spans="3:66" ht="50.1" customHeight="1" thickTop="1" thickBot="1" x14ac:dyDescent="0.3">
      <c r="C108" s="46"/>
      <c r="D108" s="46"/>
      <c r="E108" s="46"/>
      <c r="F108" s="122"/>
      <c r="G108" s="122"/>
      <c r="H108" s="78" t="str">
        <f t="shared" si="39"/>
        <v/>
      </c>
      <c r="I108" s="78" t="str">
        <f t="shared" si="40"/>
        <v/>
      </c>
      <c r="J108" s="16"/>
      <c r="K108" s="46" t="str">
        <f t="shared" si="41"/>
        <v/>
      </c>
      <c r="L108" s="16"/>
      <c r="M108" s="16"/>
      <c r="N108" s="46"/>
      <c r="O108" s="47" t="str">
        <f t="shared" si="44"/>
        <v/>
      </c>
      <c r="P108" s="47"/>
      <c r="Q108" s="48" t="str">
        <f>IFERROR(VLOOKUP(E108,Funcionários!$C$8:$E$207,3,FALSE),"")</f>
        <v/>
      </c>
      <c r="R108" s="47"/>
      <c r="S108" s="49" t="str">
        <f t="shared" si="45"/>
        <v/>
      </c>
      <c r="T108" s="49">
        <v>1.0200000000000001E-3</v>
      </c>
      <c r="U108" s="48" t="str">
        <f>IF(Funcionários!C109=0,"",Funcionários!C109)</f>
        <v/>
      </c>
      <c r="V108" s="50">
        <f>IF(U108="",0,IF(COUNTIFS($E$7:$E$3006,U108,$I$7:$I$3006,'RC'!$E$6)=0,0,COUNTIFS($M$7:$M$3006,"Concluída no prazo",$E$7:$E$3006,U108,$I$7:$I$3006,'RC'!$E$6)/COUNTIFS($E$7:$E$3006,U108,$I$7:$I$3006,'RC'!$E$6)))</f>
        <v>0</v>
      </c>
      <c r="W108" s="49">
        <f>SUMIFS($J$7:$J$3006,$E$7:$E$3006,U108,$I$7:$I$3006,'RC'!$E$6)+SUMIFS($L$7:$L$3006,$E$7:$E$3006,U108,$I$7:$I$3006,'RC'!$E$6)</f>
        <v>0</v>
      </c>
      <c r="X108" s="48">
        <f>COUNTIFS($E$7:$E$3006,U108,$I$7:$I$3006,'RC'!$E$6)</f>
        <v>0</v>
      </c>
      <c r="Y108" s="48"/>
      <c r="Z108" s="51" t="str">
        <f>IF(AQ108='RC'!$E$6,AC108*1000+AD108,"")</f>
        <v/>
      </c>
      <c r="AA108" s="51" t="str">
        <f>IF(AB108="","",IF(AQ108='RC'!$E$6,AC108*1000-AD108,""))</f>
        <v/>
      </c>
      <c r="AB108" s="48" t="str">
        <f>IFERROR(VLOOKUP(E108,Funcionários!$C$8:$E$207,3,FALSE),"")</f>
        <v/>
      </c>
      <c r="AC108" s="50" t="str">
        <f>IF(AB108="","",IF(COUNTIFS($AB$7:$AB$3006,AB108,$AQ$7:$AQ$3006,'RC'!$E$6)=0,"",COUNTIFS($M$7:$M$3006,"Concluída no prazo",$AB$7:$AB$3006,AB108,$AQ$7:$AQ$3006,'RC'!$E$6)/COUNTIFS($AB$7:$AB$3006,AB108,$AQ$7:$AQ$3006,'RC'!$E$6)))</f>
        <v/>
      </c>
      <c r="AD108" s="48">
        <f>SUMIF($AQ$7:$AQ$3006,'RC'!$E$6,$J$7:$J$3006)+SUMIF($AQ$7:$AQ$3006,'RC'!$E$6,$L$7:$L$3006)</f>
        <v>21</v>
      </c>
      <c r="AE108" s="48"/>
      <c r="AF108" s="48">
        <v>4.89899999999997E-2</v>
      </c>
      <c r="AG108" s="48">
        <f>IF(OR(AQ108="",AQ108&lt;&gt;'RC'!$E$6,AB108&lt;&gt;'RC'!$D$21),0,1)</f>
        <v>0</v>
      </c>
      <c r="AH108" s="48">
        <f t="shared" si="42"/>
        <v>4.89899999999997E-2</v>
      </c>
      <c r="AI108" s="48" t="str">
        <f t="shared" si="24"/>
        <v/>
      </c>
      <c r="AJ108" s="48" t="str">
        <f t="shared" si="25"/>
        <v/>
      </c>
      <c r="AK108" s="52" t="str">
        <f t="shared" si="26"/>
        <v/>
      </c>
      <c r="AL108" s="52" t="str">
        <f t="shared" si="27"/>
        <v/>
      </c>
      <c r="AM108" s="48" t="str">
        <f t="shared" si="28"/>
        <v/>
      </c>
      <c r="AN108" s="48" t="str">
        <f t="shared" si="29"/>
        <v/>
      </c>
      <c r="AO108" s="48"/>
      <c r="AP108" s="48" t="str">
        <f t="shared" si="30"/>
        <v/>
      </c>
      <c r="AQ108" s="48" t="str">
        <f t="shared" si="31"/>
        <v/>
      </c>
      <c r="AR108" s="48">
        <v>4.8989999999999999E-2</v>
      </c>
      <c r="AS108" s="48">
        <f>IF(AF!$D$27="Todos",1,IF(M108=AF!$D$27,1,0))</f>
        <v>1</v>
      </c>
      <c r="AT108" s="53">
        <f>IF(AND(E108=AF!$D$6,OR(LT!M108=AF!$D$27,AF!$D$27="Todos"),OR(AP108=AF!$E$8,AQ108=AF!$E$8)),AR108+AS108,0)</f>
        <v>0</v>
      </c>
      <c r="AU108" s="48" t="str">
        <f t="shared" si="32"/>
        <v/>
      </c>
      <c r="AV108" s="52" t="str">
        <f t="shared" si="33"/>
        <v/>
      </c>
      <c r="AW108" s="52" t="str">
        <f t="shared" si="34"/>
        <v/>
      </c>
      <c r="AX108" s="48" t="str">
        <f t="shared" si="35"/>
        <v/>
      </c>
      <c r="AY108" s="48" t="str">
        <f t="shared" si="36"/>
        <v/>
      </c>
      <c r="BA108" s="18">
        <f>IF($E108=AF!$D$6,IF($M108="Concluída no prazo",2,IF($M108="Concluída com atraso",1,0)),0)</f>
        <v>0</v>
      </c>
      <c r="BB108" s="18">
        <f>IF($E108=AF!$D$6,IF($M108="Atrasada",2,IF($M108="Concluída com atraso",1,0)),0)</f>
        <v>0</v>
      </c>
      <c r="BC108" s="18">
        <v>1.0200000000000001E-3</v>
      </c>
      <c r="BD108" s="18">
        <f t="shared" si="43"/>
        <v>1.0200000000000001E-3</v>
      </c>
      <c r="BE108" s="18">
        <f t="shared" si="43"/>
        <v>1.0200000000000001E-3</v>
      </c>
      <c r="BF108" s="18" t="str">
        <f t="shared" si="37"/>
        <v/>
      </c>
      <c r="BN108" s="18" t="str">
        <f t="shared" si="38"/>
        <v>s</v>
      </c>
    </row>
    <row r="109" spans="3:66" ht="50.1" customHeight="1" thickTop="1" thickBot="1" x14ac:dyDescent="0.3">
      <c r="C109" s="46"/>
      <c r="D109" s="46"/>
      <c r="E109" s="46"/>
      <c r="F109" s="122"/>
      <c r="G109" s="122"/>
      <c r="H109" s="78" t="str">
        <f t="shared" si="39"/>
        <v/>
      </c>
      <c r="I109" s="78" t="str">
        <f t="shared" si="40"/>
        <v/>
      </c>
      <c r="J109" s="16"/>
      <c r="K109" s="46" t="str">
        <f t="shared" si="41"/>
        <v/>
      </c>
      <c r="L109" s="16"/>
      <c r="M109" s="16"/>
      <c r="N109" s="46"/>
      <c r="O109" s="47" t="str">
        <f t="shared" si="44"/>
        <v/>
      </c>
      <c r="P109" s="47"/>
      <c r="Q109" s="48" t="str">
        <f>IFERROR(VLOOKUP(E109,Funcionários!$C$8:$E$207,3,FALSE),"")</f>
        <v/>
      </c>
      <c r="R109" s="47"/>
      <c r="S109" s="49" t="str">
        <f t="shared" si="45"/>
        <v/>
      </c>
      <c r="T109" s="49">
        <v>1.0300000000000001E-3</v>
      </c>
      <c r="U109" s="48" t="str">
        <f>IF(Funcionários!C110=0,"",Funcionários!C110)</f>
        <v/>
      </c>
      <c r="V109" s="50">
        <f>IF(U109="",0,IF(COUNTIFS($E$7:$E$3006,U109,$I$7:$I$3006,'RC'!$E$6)=0,0,COUNTIFS($M$7:$M$3006,"Concluída no prazo",$E$7:$E$3006,U109,$I$7:$I$3006,'RC'!$E$6)/COUNTIFS($E$7:$E$3006,U109,$I$7:$I$3006,'RC'!$E$6)))</f>
        <v>0</v>
      </c>
      <c r="W109" s="49">
        <f>SUMIFS($J$7:$J$3006,$E$7:$E$3006,U109,$I$7:$I$3006,'RC'!$E$6)+SUMIFS($L$7:$L$3006,$E$7:$E$3006,U109,$I$7:$I$3006,'RC'!$E$6)</f>
        <v>0</v>
      </c>
      <c r="X109" s="48">
        <f>COUNTIFS($E$7:$E$3006,U109,$I$7:$I$3006,'RC'!$E$6)</f>
        <v>0</v>
      </c>
      <c r="Y109" s="48"/>
      <c r="Z109" s="51" t="str">
        <f>IF(AQ109='RC'!$E$6,AC109*1000+AD109,"")</f>
        <v/>
      </c>
      <c r="AA109" s="51" t="str">
        <f>IF(AB109="","",IF(AQ109='RC'!$E$6,AC109*1000-AD109,""))</f>
        <v/>
      </c>
      <c r="AB109" s="48" t="str">
        <f>IFERROR(VLOOKUP(E109,Funcionários!$C$8:$E$207,3,FALSE),"")</f>
        <v/>
      </c>
      <c r="AC109" s="50" t="str">
        <f>IF(AB109="","",IF(COUNTIFS($AB$7:$AB$3006,AB109,$AQ$7:$AQ$3006,'RC'!$E$6)=0,"",COUNTIFS($M$7:$M$3006,"Concluída no prazo",$AB$7:$AB$3006,AB109,$AQ$7:$AQ$3006,'RC'!$E$6)/COUNTIFS($AB$7:$AB$3006,AB109,$AQ$7:$AQ$3006,'RC'!$E$6)))</f>
        <v/>
      </c>
      <c r="AD109" s="48">
        <f>SUMIF($AQ$7:$AQ$3006,'RC'!$E$6,$J$7:$J$3006)+SUMIF($AQ$7:$AQ$3006,'RC'!$E$6,$L$7:$L$3006)</f>
        <v>21</v>
      </c>
      <c r="AE109" s="48"/>
      <c r="AF109" s="48">
        <v>4.8979999999999697E-2</v>
      </c>
      <c r="AG109" s="48">
        <f>IF(OR(AQ109="",AQ109&lt;&gt;'RC'!$E$6,AB109&lt;&gt;'RC'!$D$21),0,1)</f>
        <v>0</v>
      </c>
      <c r="AH109" s="48">
        <f t="shared" si="42"/>
        <v>4.8979999999999697E-2</v>
      </c>
      <c r="AI109" s="48" t="str">
        <f t="shared" si="24"/>
        <v/>
      </c>
      <c r="AJ109" s="48" t="str">
        <f t="shared" si="25"/>
        <v/>
      </c>
      <c r="AK109" s="52" t="str">
        <f t="shared" si="26"/>
        <v/>
      </c>
      <c r="AL109" s="52" t="str">
        <f t="shared" si="27"/>
        <v/>
      </c>
      <c r="AM109" s="48" t="str">
        <f t="shared" si="28"/>
        <v/>
      </c>
      <c r="AN109" s="48" t="str">
        <f t="shared" si="29"/>
        <v/>
      </c>
      <c r="AO109" s="48"/>
      <c r="AP109" s="48" t="str">
        <f t="shared" si="30"/>
        <v/>
      </c>
      <c r="AQ109" s="48" t="str">
        <f t="shared" si="31"/>
        <v/>
      </c>
      <c r="AR109" s="48">
        <v>4.8980000000000003E-2</v>
      </c>
      <c r="AS109" s="48">
        <f>IF(AF!$D$27="Todos",1,IF(M109=AF!$D$27,1,0))</f>
        <v>1</v>
      </c>
      <c r="AT109" s="53">
        <f>IF(AND(E109=AF!$D$6,OR(LT!M109=AF!$D$27,AF!$D$27="Todos"),OR(AP109=AF!$E$8,AQ109=AF!$E$8)),AR109+AS109,0)</f>
        <v>0</v>
      </c>
      <c r="AU109" s="48" t="str">
        <f t="shared" si="32"/>
        <v/>
      </c>
      <c r="AV109" s="52" t="str">
        <f t="shared" si="33"/>
        <v/>
      </c>
      <c r="AW109" s="52" t="str">
        <f t="shared" si="34"/>
        <v/>
      </c>
      <c r="AX109" s="48" t="str">
        <f t="shared" si="35"/>
        <v/>
      </c>
      <c r="AY109" s="48" t="str">
        <f t="shared" si="36"/>
        <v/>
      </c>
      <c r="BA109" s="18">
        <f>IF($E109=AF!$D$6,IF($M109="Concluída no prazo",2,IF($M109="Concluída com atraso",1,0)),0)</f>
        <v>0</v>
      </c>
      <c r="BB109" s="18">
        <f>IF($E109=AF!$D$6,IF($M109="Atrasada",2,IF($M109="Concluída com atraso",1,0)),0)</f>
        <v>0</v>
      </c>
      <c r="BC109" s="18">
        <v>1.0300000000000001E-3</v>
      </c>
      <c r="BD109" s="18">
        <f t="shared" si="43"/>
        <v>1.0300000000000001E-3</v>
      </c>
      <c r="BE109" s="18">
        <f t="shared" si="43"/>
        <v>1.0300000000000001E-3</v>
      </c>
      <c r="BF109" s="18" t="str">
        <f t="shared" si="37"/>
        <v/>
      </c>
      <c r="BN109" s="18" t="str">
        <f t="shared" si="38"/>
        <v>s</v>
      </c>
    </row>
    <row r="110" spans="3:66" ht="50.1" customHeight="1" thickTop="1" thickBot="1" x14ac:dyDescent="0.3">
      <c r="C110" s="46"/>
      <c r="D110" s="46"/>
      <c r="E110" s="46"/>
      <c r="F110" s="122"/>
      <c r="G110" s="122"/>
      <c r="H110" s="78" t="str">
        <f t="shared" si="39"/>
        <v/>
      </c>
      <c r="I110" s="78" t="str">
        <f t="shared" si="40"/>
        <v/>
      </c>
      <c r="J110" s="16"/>
      <c r="K110" s="46" t="str">
        <f t="shared" si="41"/>
        <v/>
      </c>
      <c r="L110" s="16"/>
      <c r="M110" s="16"/>
      <c r="N110" s="46"/>
      <c r="O110" s="47" t="str">
        <f t="shared" si="44"/>
        <v/>
      </c>
      <c r="P110" s="47"/>
      <c r="Q110" s="48" t="str">
        <f>IFERROR(VLOOKUP(E110,Funcionários!$C$8:$E$207,3,FALSE),"")</f>
        <v/>
      </c>
      <c r="R110" s="47"/>
      <c r="S110" s="49" t="str">
        <f t="shared" si="45"/>
        <v/>
      </c>
      <c r="T110" s="49">
        <v>1.0399999999999999E-3</v>
      </c>
      <c r="U110" s="48" t="str">
        <f>IF(Funcionários!C111=0,"",Funcionários!C111)</f>
        <v/>
      </c>
      <c r="V110" s="50">
        <f>IF(U110="",0,IF(COUNTIFS($E$7:$E$3006,U110,$I$7:$I$3006,'RC'!$E$6)=0,0,COUNTIFS($M$7:$M$3006,"Concluída no prazo",$E$7:$E$3006,U110,$I$7:$I$3006,'RC'!$E$6)/COUNTIFS($E$7:$E$3006,U110,$I$7:$I$3006,'RC'!$E$6)))</f>
        <v>0</v>
      </c>
      <c r="W110" s="49">
        <f>SUMIFS($J$7:$J$3006,$E$7:$E$3006,U110,$I$7:$I$3006,'RC'!$E$6)+SUMIFS($L$7:$L$3006,$E$7:$E$3006,U110,$I$7:$I$3006,'RC'!$E$6)</f>
        <v>0</v>
      </c>
      <c r="X110" s="48">
        <f>COUNTIFS($E$7:$E$3006,U110,$I$7:$I$3006,'RC'!$E$6)</f>
        <v>0</v>
      </c>
      <c r="Y110" s="48"/>
      <c r="Z110" s="51" t="str">
        <f>IF(AQ110='RC'!$E$6,AC110*1000+AD110,"")</f>
        <v/>
      </c>
      <c r="AA110" s="51" t="str">
        <f>IF(AB110="","",IF(AQ110='RC'!$E$6,AC110*1000-AD110,""))</f>
        <v/>
      </c>
      <c r="AB110" s="48" t="str">
        <f>IFERROR(VLOOKUP(E110,Funcionários!$C$8:$E$207,3,FALSE),"")</f>
        <v/>
      </c>
      <c r="AC110" s="50" t="str">
        <f>IF(AB110="","",IF(COUNTIFS($AB$7:$AB$3006,AB110,$AQ$7:$AQ$3006,'RC'!$E$6)=0,"",COUNTIFS($M$7:$M$3006,"Concluída no prazo",$AB$7:$AB$3006,AB110,$AQ$7:$AQ$3006,'RC'!$E$6)/COUNTIFS($AB$7:$AB$3006,AB110,$AQ$7:$AQ$3006,'RC'!$E$6)))</f>
        <v/>
      </c>
      <c r="AD110" s="48">
        <f>SUMIF($AQ$7:$AQ$3006,'RC'!$E$6,$J$7:$J$3006)+SUMIF($AQ$7:$AQ$3006,'RC'!$E$6,$L$7:$L$3006)</f>
        <v>21</v>
      </c>
      <c r="AE110" s="48"/>
      <c r="AF110" s="48">
        <v>4.8969999999999701E-2</v>
      </c>
      <c r="AG110" s="48">
        <f>IF(OR(AQ110="",AQ110&lt;&gt;'RC'!$E$6,AB110&lt;&gt;'RC'!$D$21),0,1)</f>
        <v>0</v>
      </c>
      <c r="AH110" s="48">
        <f t="shared" si="42"/>
        <v>4.8969999999999701E-2</v>
      </c>
      <c r="AI110" s="48" t="str">
        <f t="shared" si="24"/>
        <v/>
      </c>
      <c r="AJ110" s="48" t="str">
        <f t="shared" si="25"/>
        <v/>
      </c>
      <c r="AK110" s="52" t="str">
        <f t="shared" si="26"/>
        <v/>
      </c>
      <c r="AL110" s="52" t="str">
        <f t="shared" si="27"/>
        <v/>
      </c>
      <c r="AM110" s="48" t="str">
        <f t="shared" si="28"/>
        <v/>
      </c>
      <c r="AN110" s="48" t="str">
        <f t="shared" si="29"/>
        <v/>
      </c>
      <c r="AO110" s="48"/>
      <c r="AP110" s="48" t="str">
        <f t="shared" si="30"/>
        <v/>
      </c>
      <c r="AQ110" s="48" t="str">
        <f t="shared" si="31"/>
        <v/>
      </c>
      <c r="AR110" s="48">
        <v>4.897E-2</v>
      </c>
      <c r="AS110" s="48">
        <f>IF(AF!$D$27="Todos",1,IF(M110=AF!$D$27,1,0))</f>
        <v>1</v>
      </c>
      <c r="AT110" s="53">
        <f>IF(AND(E110=AF!$D$6,OR(LT!M110=AF!$D$27,AF!$D$27="Todos"),OR(AP110=AF!$E$8,AQ110=AF!$E$8)),AR110+AS110,0)</f>
        <v>0</v>
      </c>
      <c r="AU110" s="48" t="str">
        <f t="shared" si="32"/>
        <v/>
      </c>
      <c r="AV110" s="52" t="str">
        <f t="shared" si="33"/>
        <v/>
      </c>
      <c r="AW110" s="52" t="str">
        <f t="shared" si="34"/>
        <v/>
      </c>
      <c r="AX110" s="48" t="str">
        <f t="shared" si="35"/>
        <v/>
      </c>
      <c r="AY110" s="48" t="str">
        <f t="shared" si="36"/>
        <v/>
      </c>
      <c r="BA110" s="18">
        <f>IF($E110=AF!$D$6,IF($M110="Concluída no prazo",2,IF($M110="Concluída com atraso",1,0)),0)</f>
        <v>0</v>
      </c>
      <c r="BB110" s="18">
        <f>IF($E110=AF!$D$6,IF($M110="Atrasada",2,IF($M110="Concluída com atraso",1,0)),0)</f>
        <v>0</v>
      </c>
      <c r="BC110" s="18">
        <v>1.0399999999999999E-3</v>
      </c>
      <c r="BD110" s="18">
        <f t="shared" si="43"/>
        <v>1.0399999999999999E-3</v>
      </c>
      <c r="BE110" s="18">
        <f t="shared" si="43"/>
        <v>1.0399999999999999E-3</v>
      </c>
      <c r="BF110" s="18" t="str">
        <f t="shared" si="37"/>
        <v/>
      </c>
      <c r="BN110" s="18" t="str">
        <f t="shared" si="38"/>
        <v>s</v>
      </c>
    </row>
    <row r="111" spans="3:66" ht="50.1" customHeight="1" thickTop="1" thickBot="1" x14ac:dyDescent="0.3">
      <c r="C111" s="46"/>
      <c r="D111" s="46"/>
      <c r="E111" s="46"/>
      <c r="F111" s="122"/>
      <c r="G111" s="122"/>
      <c r="H111" s="78" t="str">
        <f t="shared" si="39"/>
        <v/>
      </c>
      <c r="I111" s="78" t="str">
        <f t="shared" si="40"/>
        <v/>
      </c>
      <c r="J111" s="16"/>
      <c r="K111" s="46" t="str">
        <f t="shared" si="41"/>
        <v/>
      </c>
      <c r="L111" s="16"/>
      <c r="M111" s="16"/>
      <c r="N111" s="46"/>
      <c r="O111" s="47" t="str">
        <f t="shared" si="44"/>
        <v/>
      </c>
      <c r="P111" s="47"/>
      <c r="Q111" s="48" t="str">
        <f>IFERROR(VLOOKUP(E111,Funcionários!$C$8:$E$207,3,FALSE),"")</f>
        <v/>
      </c>
      <c r="R111" s="47"/>
      <c r="S111" s="49" t="str">
        <f t="shared" si="45"/>
        <v/>
      </c>
      <c r="T111" s="49">
        <v>1.0499999999999999E-3</v>
      </c>
      <c r="U111" s="48" t="str">
        <f>IF(Funcionários!C112=0,"",Funcionários!C112)</f>
        <v/>
      </c>
      <c r="V111" s="50">
        <f>IF(U111="",0,IF(COUNTIFS($E$7:$E$3006,U111,$I$7:$I$3006,'RC'!$E$6)=0,0,COUNTIFS($M$7:$M$3006,"Concluída no prazo",$E$7:$E$3006,U111,$I$7:$I$3006,'RC'!$E$6)/COUNTIFS($E$7:$E$3006,U111,$I$7:$I$3006,'RC'!$E$6)))</f>
        <v>0</v>
      </c>
      <c r="W111" s="49">
        <f>SUMIFS($J$7:$J$3006,$E$7:$E$3006,U111,$I$7:$I$3006,'RC'!$E$6)+SUMIFS($L$7:$L$3006,$E$7:$E$3006,U111,$I$7:$I$3006,'RC'!$E$6)</f>
        <v>0</v>
      </c>
      <c r="X111" s="48">
        <f>COUNTIFS($E$7:$E$3006,U111,$I$7:$I$3006,'RC'!$E$6)</f>
        <v>0</v>
      </c>
      <c r="Y111" s="48"/>
      <c r="Z111" s="51" t="str">
        <f>IF(AQ111='RC'!$E$6,AC111*1000+AD111,"")</f>
        <v/>
      </c>
      <c r="AA111" s="51" t="str">
        <f>IF(AB111="","",IF(AQ111='RC'!$E$6,AC111*1000-AD111,""))</f>
        <v/>
      </c>
      <c r="AB111" s="48" t="str">
        <f>IFERROR(VLOOKUP(E111,Funcionários!$C$8:$E$207,3,FALSE),"")</f>
        <v/>
      </c>
      <c r="AC111" s="50" t="str">
        <f>IF(AB111="","",IF(COUNTIFS($AB$7:$AB$3006,AB111,$AQ$7:$AQ$3006,'RC'!$E$6)=0,"",COUNTIFS($M$7:$M$3006,"Concluída no prazo",$AB$7:$AB$3006,AB111,$AQ$7:$AQ$3006,'RC'!$E$6)/COUNTIFS($AB$7:$AB$3006,AB111,$AQ$7:$AQ$3006,'RC'!$E$6)))</f>
        <v/>
      </c>
      <c r="AD111" s="48">
        <f>SUMIF($AQ$7:$AQ$3006,'RC'!$E$6,$J$7:$J$3006)+SUMIF($AQ$7:$AQ$3006,'RC'!$E$6,$L$7:$L$3006)</f>
        <v>21</v>
      </c>
      <c r="AE111" s="48"/>
      <c r="AF111" s="48">
        <v>4.8959999999999698E-2</v>
      </c>
      <c r="AG111" s="48">
        <f>IF(OR(AQ111="",AQ111&lt;&gt;'RC'!$E$6,AB111&lt;&gt;'RC'!$D$21),0,1)</f>
        <v>0</v>
      </c>
      <c r="AH111" s="48">
        <f t="shared" si="42"/>
        <v>4.8959999999999698E-2</v>
      </c>
      <c r="AI111" s="48" t="str">
        <f t="shared" si="24"/>
        <v/>
      </c>
      <c r="AJ111" s="48" t="str">
        <f t="shared" si="25"/>
        <v/>
      </c>
      <c r="AK111" s="52" t="str">
        <f t="shared" si="26"/>
        <v/>
      </c>
      <c r="AL111" s="52" t="str">
        <f t="shared" si="27"/>
        <v/>
      </c>
      <c r="AM111" s="48" t="str">
        <f t="shared" si="28"/>
        <v/>
      </c>
      <c r="AN111" s="48" t="str">
        <f t="shared" si="29"/>
        <v/>
      </c>
      <c r="AO111" s="48"/>
      <c r="AP111" s="48" t="str">
        <f t="shared" si="30"/>
        <v/>
      </c>
      <c r="AQ111" s="48" t="str">
        <f t="shared" si="31"/>
        <v/>
      </c>
      <c r="AR111" s="48">
        <v>4.8959999999999997E-2</v>
      </c>
      <c r="AS111" s="48">
        <f>IF(AF!$D$27="Todos",1,IF(M111=AF!$D$27,1,0))</f>
        <v>1</v>
      </c>
      <c r="AT111" s="53">
        <f>IF(AND(E111=AF!$D$6,OR(LT!M111=AF!$D$27,AF!$D$27="Todos"),OR(AP111=AF!$E$8,AQ111=AF!$E$8)),AR111+AS111,0)</f>
        <v>0</v>
      </c>
      <c r="AU111" s="48" t="str">
        <f t="shared" si="32"/>
        <v/>
      </c>
      <c r="AV111" s="52" t="str">
        <f t="shared" si="33"/>
        <v/>
      </c>
      <c r="AW111" s="52" t="str">
        <f t="shared" si="34"/>
        <v/>
      </c>
      <c r="AX111" s="48" t="str">
        <f t="shared" si="35"/>
        <v/>
      </c>
      <c r="AY111" s="48" t="str">
        <f t="shared" si="36"/>
        <v/>
      </c>
      <c r="BA111" s="18">
        <f>IF($E111=AF!$D$6,IF($M111="Concluída no prazo",2,IF($M111="Concluída com atraso",1,0)),0)</f>
        <v>0</v>
      </c>
      <c r="BB111" s="18">
        <f>IF($E111=AF!$D$6,IF($M111="Atrasada",2,IF($M111="Concluída com atraso",1,0)),0)</f>
        <v>0</v>
      </c>
      <c r="BC111" s="18">
        <v>1.0499999999999999E-3</v>
      </c>
      <c r="BD111" s="18">
        <f t="shared" si="43"/>
        <v>1.0499999999999999E-3</v>
      </c>
      <c r="BE111" s="18">
        <f t="shared" si="43"/>
        <v>1.0499999999999999E-3</v>
      </c>
      <c r="BF111" s="18" t="str">
        <f t="shared" si="37"/>
        <v/>
      </c>
      <c r="BN111" s="18" t="str">
        <f t="shared" si="38"/>
        <v>s</v>
      </c>
    </row>
    <row r="112" spans="3:66" ht="50.1" customHeight="1" thickTop="1" thickBot="1" x14ac:dyDescent="0.3">
      <c r="C112" s="46"/>
      <c r="D112" s="46"/>
      <c r="E112" s="46"/>
      <c r="F112" s="122"/>
      <c r="G112" s="122"/>
      <c r="H112" s="78" t="str">
        <f t="shared" si="39"/>
        <v/>
      </c>
      <c r="I112" s="78" t="str">
        <f t="shared" si="40"/>
        <v/>
      </c>
      <c r="J112" s="16"/>
      <c r="K112" s="46" t="str">
        <f t="shared" si="41"/>
        <v/>
      </c>
      <c r="L112" s="16"/>
      <c r="M112" s="16"/>
      <c r="N112" s="46"/>
      <c r="O112" s="47" t="str">
        <f t="shared" si="44"/>
        <v/>
      </c>
      <c r="P112" s="47"/>
      <c r="Q112" s="48" t="str">
        <f>IFERROR(VLOOKUP(E112,Funcionários!$C$8:$E$207,3,FALSE),"")</f>
        <v/>
      </c>
      <c r="R112" s="47"/>
      <c r="S112" s="49" t="str">
        <f t="shared" si="45"/>
        <v/>
      </c>
      <c r="T112" s="49">
        <v>1.06E-3</v>
      </c>
      <c r="U112" s="48" t="str">
        <f>IF(Funcionários!C113=0,"",Funcionários!C113)</f>
        <v/>
      </c>
      <c r="V112" s="50">
        <f>IF(U112="",0,IF(COUNTIFS($E$7:$E$3006,U112,$I$7:$I$3006,'RC'!$E$6)=0,0,COUNTIFS($M$7:$M$3006,"Concluída no prazo",$E$7:$E$3006,U112,$I$7:$I$3006,'RC'!$E$6)/COUNTIFS($E$7:$E$3006,U112,$I$7:$I$3006,'RC'!$E$6)))</f>
        <v>0</v>
      </c>
      <c r="W112" s="49">
        <f>SUMIFS($J$7:$J$3006,$E$7:$E$3006,U112,$I$7:$I$3006,'RC'!$E$6)+SUMIFS($L$7:$L$3006,$E$7:$E$3006,U112,$I$7:$I$3006,'RC'!$E$6)</f>
        <v>0</v>
      </c>
      <c r="X112" s="48">
        <f>COUNTIFS($E$7:$E$3006,U112,$I$7:$I$3006,'RC'!$E$6)</f>
        <v>0</v>
      </c>
      <c r="Y112" s="48"/>
      <c r="Z112" s="51" t="str">
        <f>IF(AQ112='RC'!$E$6,AC112*1000+AD112,"")</f>
        <v/>
      </c>
      <c r="AA112" s="51" t="str">
        <f>IF(AB112="","",IF(AQ112='RC'!$E$6,AC112*1000-AD112,""))</f>
        <v/>
      </c>
      <c r="AB112" s="48" t="str">
        <f>IFERROR(VLOOKUP(E112,Funcionários!$C$8:$E$207,3,FALSE),"")</f>
        <v/>
      </c>
      <c r="AC112" s="50" t="str">
        <f>IF(AB112="","",IF(COUNTIFS($AB$7:$AB$3006,AB112,$AQ$7:$AQ$3006,'RC'!$E$6)=0,"",COUNTIFS($M$7:$M$3006,"Concluída no prazo",$AB$7:$AB$3006,AB112,$AQ$7:$AQ$3006,'RC'!$E$6)/COUNTIFS($AB$7:$AB$3006,AB112,$AQ$7:$AQ$3006,'RC'!$E$6)))</f>
        <v/>
      </c>
      <c r="AD112" s="48">
        <f>SUMIF($AQ$7:$AQ$3006,'RC'!$E$6,$J$7:$J$3006)+SUMIF($AQ$7:$AQ$3006,'RC'!$E$6,$L$7:$L$3006)</f>
        <v>21</v>
      </c>
      <c r="AE112" s="48"/>
      <c r="AF112" s="48">
        <v>4.8949999999999702E-2</v>
      </c>
      <c r="AG112" s="48">
        <f>IF(OR(AQ112="",AQ112&lt;&gt;'RC'!$E$6,AB112&lt;&gt;'RC'!$D$21),0,1)</f>
        <v>0</v>
      </c>
      <c r="AH112" s="48">
        <f t="shared" si="42"/>
        <v>4.8949999999999702E-2</v>
      </c>
      <c r="AI112" s="48" t="str">
        <f t="shared" si="24"/>
        <v/>
      </c>
      <c r="AJ112" s="48" t="str">
        <f t="shared" si="25"/>
        <v/>
      </c>
      <c r="AK112" s="52" t="str">
        <f t="shared" si="26"/>
        <v/>
      </c>
      <c r="AL112" s="52" t="str">
        <f t="shared" si="27"/>
        <v/>
      </c>
      <c r="AM112" s="48" t="str">
        <f t="shared" si="28"/>
        <v/>
      </c>
      <c r="AN112" s="48" t="str">
        <f t="shared" si="29"/>
        <v/>
      </c>
      <c r="AO112" s="48"/>
      <c r="AP112" s="48" t="str">
        <f t="shared" si="30"/>
        <v/>
      </c>
      <c r="AQ112" s="48" t="str">
        <f t="shared" si="31"/>
        <v/>
      </c>
      <c r="AR112" s="48">
        <v>4.895E-2</v>
      </c>
      <c r="AS112" s="48">
        <f>IF(AF!$D$27="Todos",1,IF(M112=AF!$D$27,1,0))</f>
        <v>1</v>
      </c>
      <c r="AT112" s="53">
        <f>IF(AND(E112=AF!$D$6,OR(LT!M112=AF!$D$27,AF!$D$27="Todos"),OR(AP112=AF!$E$8,AQ112=AF!$E$8)),AR112+AS112,0)</f>
        <v>0</v>
      </c>
      <c r="AU112" s="48" t="str">
        <f t="shared" si="32"/>
        <v/>
      </c>
      <c r="AV112" s="52" t="str">
        <f t="shared" si="33"/>
        <v/>
      </c>
      <c r="AW112" s="52" t="str">
        <f t="shared" si="34"/>
        <v/>
      </c>
      <c r="AX112" s="48" t="str">
        <f t="shared" si="35"/>
        <v/>
      </c>
      <c r="AY112" s="48" t="str">
        <f t="shared" si="36"/>
        <v/>
      </c>
      <c r="BA112" s="18">
        <f>IF($E112=AF!$D$6,IF($M112="Concluída no prazo",2,IF($M112="Concluída com atraso",1,0)),0)</f>
        <v>0</v>
      </c>
      <c r="BB112" s="18">
        <f>IF($E112=AF!$D$6,IF($M112="Atrasada",2,IF($M112="Concluída com atraso",1,0)),0)</f>
        <v>0</v>
      </c>
      <c r="BC112" s="18">
        <v>1.06E-3</v>
      </c>
      <c r="BD112" s="18">
        <f t="shared" si="43"/>
        <v>1.06E-3</v>
      </c>
      <c r="BE112" s="18">
        <f t="shared" si="43"/>
        <v>1.06E-3</v>
      </c>
      <c r="BF112" s="18" t="str">
        <f t="shared" si="37"/>
        <v/>
      </c>
      <c r="BN112" s="18" t="str">
        <f t="shared" si="38"/>
        <v>s</v>
      </c>
    </row>
    <row r="113" spans="3:66" ht="50.1" customHeight="1" thickTop="1" thickBot="1" x14ac:dyDescent="0.3">
      <c r="C113" s="46"/>
      <c r="D113" s="46"/>
      <c r="E113" s="46"/>
      <c r="F113" s="122"/>
      <c r="G113" s="122"/>
      <c r="H113" s="78" t="str">
        <f t="shared" si="39"/>
        <v/>
      </c>
      <c r="I113" s="78" t="str">
        <f t="shared" si="40"/>
        <v/>
      </c>
      <c r="J113" s="16"/>
      <c r="K113" s="46" t="str">
        <f t="shared" si="41"/>
        <v/>
      </c>
      <c r="L113" s="16"/>
      <c r="M113" s="16"/>
      <c r="N113" s="46"/>
      <c r="O113" s="47" t="str">
        <f t="shared" si="44"/>
        <v/>
      </c>
      <c r="P113" s="47"/>
      <c r="Q113" s="48" t="str">
        <f>IFERROR(VLOOKUP(E113,Funcionários!$C$8:$E$207,3,FALSE),"")</f>
        <v/>
      </c>
      <c r="R113" s="47"/>
      <c r="S113" s="49" t="str">
        <f t="shared" si="45"/>
        <v/>
      </c>
      <c r="T113" s="49">
        <v>1.07E-3</v>
      </c>
      <c r="U113" s="48" t="str">
        <f>IF(Funcionários!C114=0,"",Funcionários!C114)</f>
        <v/>
      </c>
      <c r="V113" s="50">
        <f>IF(U113="",0,IF(COUNTIFS($E$7:$E$3006,U113,$I$7:$I$3006,'RC'!$E$6)=0,0,COUNTIFS($M$7:$M$3006,"Concluída no prazo",$E$7:$E$3006,U113,$I$7:$I$3006,'RC'!$E$6)/COUNTIFS($E$7:$E$3006,U113,$I$7:$I$3006,'RC'!$E$6)))</f>
        <v>0</v>
      </c>
      <c r="W113" s="49">
        <f>SUMIFS($J$7:$J$3006,$E$7:$E$3006,U113,$I$7:$I$3006,'RC'!$E$6)+SUMIFS($L$7:$L$3006,$E$7:$E$3006,U113,$I$7:$I$3006,'RC'!$E$6)</f>
        <v>0</v>
      </c>
      <c r="X113" s="48">
        <f>COUNTIFS($E$7:$E$3006,U113,$I$7:$I$3006,'RC'!$E$6)</f>
        <v>0</v>
      </c>
      <c r="Y113" s="48"/>
      <c r="Z113" s="51" t="str">
        <f>IF(AQ113='RC'!$E$6,AC113*1000+AD113,"")</f>
        <v/>
      </c>
      <c r="AA113" s="51" t="str">
        <f>IF(AB113="","",IF(AQ113='RC'!$E$6,AC113*1000-AD113,""))</f>
        <v/>
      </c>
      <c r="AB113" s="48" t="str">
        <f>IFERROR(VLOOKUP(E113,Funcionários!$C$8:$E$207,3,FALSE),"")</f>
        <v/>
      </c>
      <c r="AC113" s="50" t="str">
        <f>IF(AB113="","",IF(COUNTIFS($AB$7:$AB$3006,AB113,$AQ$7:$AQ$3006,'RC'!$E$6)=0,"",COUNTIFS($M$7:$M$3006,"Concluída no prazo",$AB$7:$AB$3006,AB113,$AQ$7:$AQ$3006,'RC'!$E$6)/COUNTIFS($AB$7:$AB$3006,AB113,$AQ$7:$AQ$3006,'RC'!$E$6)))</f>
        <v/>
      </c>
      <c r="AD113" s="48">
        <f>SUMIF($AQ$7:$AQ$3006,'RC'!$E$6,$J$7:$J$3006)+SUMIF($AQ$7:$AQ$3006,'RC'!$E$6,$L$7:$L$3006)</f>
        <v>21</v>
      </c>
      <c r="AE113" s="48"/>
      <c r="AF113" s="48">
        <v>4.8939999999999699E-2</v>
      </c>
      <c r="AG113" s="48">
        <f>IF(OR(AQ113="",AQ113&lt;&gt;'RC'!$E$6,AB113&lt;&gt;'RC'!$D$21),0,1)</f>
        <v>0</v>
      </c>
      <c r="AH113" s="48">
        <f t="shared" si="42"/>
        <v>4.8939999999999699E-2</v>
      </c>
      <c r="AI113" s="48" t="str">
        <f t="shared" si="24"/>
        <v/>
      </c>
      <c r="AJ113" s="48" t="str">
        <f t="shared" si="25"/>
        <v/>
      </c>
      <c r="AK113" s="52" t="str">
        <f t="shared" si="26"/>
        <v/>
      </c>
      <c r="AL113" s="52" t="str">
        <f t="shared" si="27"/>
        <v/>
      </c>
      <c r="AM113" s="48" t="str">
        <f t="shared" si="28"/>
        <v/>
      </c>
      <c r="AN113" s="48" t="str">
        <f t="shared" si="29"/>
        <v/>
      </c>
      <c r="AO113" s="48"/>
      <c r="AP113" s="48" t="str">
        <f t="shared" si="30"/>
        <v/>
      </c>
      <c r="AQ113" s="48" t="str">
        <f t="shared" si="31"/>
        <v/>
      </c>
      <c r="AR113" s="48">
        <v>4.8939999999999997E-2</v>
      </c>
      <c r="AS113" s="48">
        <f>IF(AF!$D$27="Todos",1,IF(M113=AF!$D$27,1,0))</f>
        <v>1</v>
      </c>
      <c r="AT113" s="53">
        <f>IF(AND(E113=AF!$D$6,OR(LT!M113=AF!$D$27,AF!$D$27="Todos"),OR(AP113=AF!$E$8,AQ113=AF!$E$8)),AR113+AS113,0)</f>
        <v>0</v>
      </c>
      <c r="AU113" s="48" t="str">
        <f t="shared" si="32"/>
        <v/>
      </c>
      <c r="AV113" s="52" t="str">
        <f t="shared" si="33"/>
        <v/>
      </c>
      <c r="AW113" s="52" t="str">
        <f t="shared" si="34"/>
        <v/>
      </c>
      <c r="AX113" s="48" t="str">
        <f t="shared" si="35"/>
        <v/>
      </c>
      <c r="AY113" s="48" t="str">
        <f t="shared" si="36"/>
        <v/>
      </c>
      <c r="BA113" s="18">
        <f>IF($E113=AF!$D$6,IF($M113="Concluída no prazo",2,IF($M113="Concluída com atraso",1,0)),0)</f>
        <v>0</v>
      </c>
      <c r="BB113" s="18">
        <f>IF($E113=AF!$D$6,IF($M113="Atrasada",2,IF($M113="Concluída com atraso",1,0)),0)</f>
        <v>0</v>
      </c>
      <c r="BC113" s="18">
        <v>1.07E-3</v>
      </c>
      <c r="BD113" s="18">
        <f t="shared" si="43"/>
        <v>1.07E-3</v>
      </c>
      <c r="BE113" s="18">
        <f t="shared" si="43"/>
        <v>1.07E-3</v>
      </c>
      <c r="BF113" s="18" t="str">
        <f t="shared" si="37"/>
        <v/>
      </c>
      <c r="BN113" s="18" t="str">
        <f t="shared" si="38"/>
        <v>s</v>
      </c>
    </row>
    <row r="114" spans="3:66" ht="50.1" customHeight="1" thickTop="1" thickBot="1" x14ac:dyDescent="0.3">
      <c r="C114" s="46"/>
      <c r="D114" s="46"/>
      <c r="E114" s="46"/>
      <c r="F114" s="122"/>
      <c r="G114" s="122"/>
      <c r="H114" s="78" t="str">
        <f t="shared" si="39"/>
        <v/>
      </c>
      <c r="I114" s="78" t="str">
        <f t="shared" si="40"/>
        <v/>
      </c>
      <c r="J114" s="16"/>
      <c r="K114" s="46" t="str">
        <f t="shared" si="41"/>
        <v/>
      </c>
      <c r="L114" s="16"/>
      <c r="M114" s="16"/>
      <c r="N114" s="46"/>
      <c r="O114" s="47" t="str">
        <f t="shared" si="44"/>
        <v/>
      </c>
      <c r="P114" s="47"/>
      <c r="Q114" s="48" t="str">
        <f>IFERROR(VLOOKUP(E114,Funcionários!$C$8:$E$207,3,FALSE),"")</f>
        <v/>
      </c>
      <c r="R114" s="47"/>
      <c r="S114" s="49" t="str">
        <f t="shared" si="45"/>
        <v/>
      </c>
      <c r="T114" s="49">
        <v>1.08E-3</v>
      </c>
      <c r="U114" s="48" t="str">
        <f>IF(Funcionários!C115=0,"",Funcionários!C115)</f>
        <v/>
      </c>
      <c r="V114" s="50">
        <f>IF(U114="",0,IF(COUNTIFS($E$7:$E$3006,U114,$I$7:$I$3006,'RC'!$E$6)=0,0,COUNTIFS($M$7:$M$3006,"Concluída no prazo",$E$7:$E$3006,U114,$I$7:$I$3006,'RC'!$E$6)/COUNTIFS($E$7:$E$3006,U114,$I$7:$I$3006,'RC'!$E$6)))</f>
        <v>0</v>
      </c>
      <c r="W114" s="49">
        <f>SUMIFS($J$7:$J$3006,$E$7:$E$3006,U114,$I$7:$I$3006,'RC'!$E$6)+SUMIFS($L$7:$L$3006,$E$7:$E$3006,U114,$I$7:$I$3006,'RC'!$E$6)</f>
        <v>0</v>
      </c>
      <c r="X114" s="48">
        <f>COUNTIFS($E$7:$E$3006,U114,$I$7:$I$3006,'RC'!$E$6)</f>
        <v>0</v>
      </c>
      <c r="Y114" s="48"/>
      <c r="Z114" s="51" t="str">
        <f>IF(AQ114='RC'!$E$6,AC114*1000+AD114,"")</f>
        <v/>
      </c>
      <c r="AA114" s="51" t="str">
        <f>IF(AB114="","",IF(AQ114='RC'!$E$6,AC114*1000-AD114,""))</f>
        <v/>
      </c>
      <c r="AB114" s="48" t="str">
        <f>IFERROR(VLOOKUP(E114,Funcionários!$C$8:$E$207,3,FALSE),"")</f>
        <v/>
      </c>
      <c r="AC114" s="50" t="str">
        <f>IF(AB114="","",IF(COUNTIFS($AB$7:$AB$3006,AB114,$AQ$7:$AQ$3006,'RC'!$E$6)=0,"",COUNTIFS($M$7:$M$3006,"Concluída no prazo",$AB$7:$AB$3006,AB114,$AQ$7:$AQ$3006,'RC'!$E$6)/COUNTIFS($AB$7:$AB$3006,AB114,$AQ$7:$AQ$3006,'RC'!$E$6)))</f>
        <v/>
      </c>
      <c r="AD114" s="48">
        <f>SUMIF($AQ$7:$AQ$3006,'RC'!$E$6,$J$7:$J$3006)+SUMIF($AQ$7:$AQ$3006,'RC'!$E$6,$L$7:$L$3006)</f>
        <v>21</v>
      </c>
      <c r="AE114" s="48"/>
      <c r="AF114" s="48">
        <v>4.8929999999999703E-2</v>
      </c>
      <c r="AG114" s="48">
        <f>IF(OR(AQ114="",AQ114&lt;&gt;'RC'!$E$6,AB114&lt;&gt;'RC'!$D$21),0,1)</f>
        <v>0</v>
      </c>
      <c r="AH114" s="48">
        <f t="shared" si="42"/>
        <v>4.8929999999999703E-2</v>
      </c>
      <c r="AI114" s="48" t="str">
        <f t="shared" si="24"/>
        <v/>
      </c>
      <c r="AJ114" s="48" t="str">
        <f t="shared" si="25"/>
        <v/>
      </c>
      <c r="AK114" s="52" t="str">
        <f t="shared" si="26"/>
        <v/>
      </c>
      <c r="AL114" s="52" t="str">
        <f t="shared" si="27"/>
        <v/>
      </c>
      <c r="AM114" s="48" t="str">
        <f t="shared" si="28"/>
        <v/>
      </c>
      <c r="AN114" s="48" t="str">
        <f t="shared" si="29"/>
        <v/>
      </c>
      <c r="AO114" s="48"/>
      <c r="AP114" s="48" t="str">
        <f t="shared" si="30"/>
        <v/>
      </c>
      <c r="AQ114" s="48" t="str">
        <f t="shared" si="31"/>
        <v/>
      </c>
      <c r="AR114" s="48">
        <v>4.8930000000000001E-2</v>
      </c>
      <c r="AS114" s="48">
        <f>IF(AF!$D$27="Todos",1,IF(M114=AF!$D$27,1,0))</f>
        <v>1</v>
      </c>
      <c r="AT114" s="53">
        <f>IF(AND(E114=AF!$D$6,OR(LT!M114=AF!$D$27,AF!$D$27="Todos"),OR(AP114=AF!$E$8,AQ114=AF!$E$8)),AR114+AS114,0)</f>
        <v>0</v>
      </c>
      <c r="AU114" s="48" t="str">
        <f t="shared" si="32"/>
        <v/>
      </c>
      <c r="AV114" s="52" t="str">
        <f t="shared" si="33"/>
        <v/>
      </c>
      <c r="AW114" s="52" t="str">
        <f t="shared" si="34"/>
        <v/>
      </c>
      <c r="AX114" s="48" t="str">
        <f t="shared" si="35"/>
        <v/>
      </c>
      <c r="AY114" s="48" t="str">
        <f t="shared" si="36"/>
        <v/>
      </c>
      <c r="BA114" s="18">
        <f>IF($E114=AF!$D$6,IF($M114="Concluída no prazo",2,IF($M114="Concluída com atraso",1,0)),0)</f>
        <v>0</v>
      </c>
      <c r="BB114" s="18">
        <f>IF($E114=AF!$D$6,IF($M114="Atrasada",2,IF($M114="Concluída com atraso",1,0)),0)</f>
        <v>0</v>
      </c>
      <c r="BC114" s="18">
        <v>1.08E-3</v>
      </c>
      <c r="BD114" s="18">
        <f t="shared" si="43"/>
        <v>1.08E-3</v>
      </c>
      <c r="BE114" s="18">
        <f t="shared" si="43"/>
        <v>1.08E-3</v>
      </c>
      <c r="BF114" s="18" t="str">
        <f t="shared" si="37"/>
        <v/>
      </c>
      <c r="BN114" s="18" t="str">
        <f t="shared" si="38"/>
        <v>s</v>
      </c>
    </row>
    <row r="115" spans="3:66" ht="50.1" customHeight="1" thickTop="1" thickBot="1" x14ac:dyDescent="0.3">
      <c r="C115" s="46"/>
      <c r="D115" s="46"/>
      <c r="E115" s="46"/>
      <c r="F115" s="122"/>
      <c r="G115" s="122"/>
      <c r="H115" s="78" t="str">
        <f t="shared" si="39"/>
        <v/>
      </c>
      <c r="I115" s="78" t="str">
        <f t="shared" si="40"/>
        <v/>
      </c>
      <c r="J115" s="16"/>
      <c r="K115" s="46" t="str">
        <f t="shared" si="41"/>
        <v/>
      </c>
      <c r="L115" s="16"/>
      <c r="M115" s="16"/>
      <c r="N115" s="46"/>
      <c r="O115" s="47" t="str">
        <f t="shared" si="44"/>
        <v/>
      </c>
      <c r="P115" s="47"/>
      <c r="Q115" s="48" t="str">
        <f>IFERROR(VLOOKUP(E115,Funcionários!$C$8:$E$207,3,FALSE),"")</f>
        <v/>
      </c>
      <c r="R115" s="47"/>
      <c r="S115" s="49" t="str">
        <f t="shared" si="45"/>
        <v/>
      </c>
      <c r="T115" s="49">
        <v>1.09E-3</v>
      </c>
      <c r="U115" s="48" t="str">
        <f>IF(Funcionários!C116=0,"",Funcionários!C116)</f>
        <v/>
      </c>
      <c r="V115" s="50">
        <f>IF(U115="",0,IF(COUNTIFS($E$7:$E$3006,U115,$I$7:$I$3006,'RC'!$E$6)=0,0,COUNTIFS($M$7:$M$3006,"Concluída no prazo",$E$7:$E$3006,U115,$I$7:$I$3006,'RC'!$E$6)/COUNTIFS($E$7:$E$3006,U115,$I$7:$I$3006,'RC'!$E$6)))</f>
        <v>0</v>
      </c>
      <c r="W115" s="49">
        <f>SUMIFS($J$7:$J$3006,$E$7:$E$3006,U115,$I$7:$I$3006,'RC'!$E$6)+SUMIFS($L$7:$L$3006,$E$7:$E$3006,U115,$I$7:$I$3006,'RC'!$E$6)</f>
        <v>0</v>
      </c>
      <c r="X115" s="48">
        <f>COUNTIFS($E$7:$E$3006,U115,$I$7:$I$3006,'RC'!$E$6)</f>
        <v>0</v>
      </c>
      <c r="Y115" s="48"/>
      <c r="Z115" s="51" t="str">
        <f>IF(AQ115='RC'!$E$6,AC115*1000+AD115,"")</f>
        <v/>
      </c>
      <c r="AA115" s="51" t="str">
        <f>IF(AB115="","",IF(AQ115='RC'!$E$6,AC115*1000-AD115,""))</f>
        <v/>
      </c>
      <c r="AB115" s="48" t="str">
        <f>IFERROR(VLOOKUP(E115,Funcionários!$C$8:$E$207,3,FALSE),"")</f>
        <v/>
      </c>
      <c r="AC115" s="50" t="str">
        <f>IF(AB115="","",IF(COUNTIFS($AB$7:$AB$3006,AB115,$AQ$7:$AQ$3006,'RC'!$E$6)=0,"",COUNTIFS($M$7:$M$3006,"Concluída no prazo",$AB$7:$AB$3006,AB115,$AQ$7:$AQ$3006,'RC'!$E$6)/COUNTIFS($AB$7:$AB$3006,AB115,$AQ$7:$AQ$3006,'RC'!$E$6)))</f>
        <v/>
      </c>
      <c r="AD115" s="48">
        <f>SUMIF($AQ$7:$AQ$3006,'RC'!$E$6,$J$7:$J$3006)+SUMIF($AQ$7:$AQ$3006,'RC'!$E$6,$L$7:$L$3006)</f>
        <v>21</v>
      </c>
      <c r="AE115" s="48"/>
      <c r="AF115" s="48">
        <v>4.89199999999997E-2</v>
      </c>
      <c r="AG115" s="48">
        <f>IF(OR(AQ115="",AQ115&lt;&gt;'RC'!$E$6,AB115&lt;&gt;'RC'!$D$21),0,1)</f>
        <v>0</v>
      </c>
      <c r="AH115" s="48">
        <f t="shared" si="42"/>
        <v>4.89199999999997E-2</v>
      </c>
      <c r="AI115" s="48" t="str">
        <f t="shared" si="24"/>
        <v/>
      </c>
      <c r="AJ115" s="48" t="str">
        <f t="shared" si="25"/>
        <v/>
      </c>
      <c r="AK115" s="52" t="str">
        <f t="shared" si="26"/>
        <v/>
      </c>
      <c r="AL115" s="52" t="str">
        <f t="shared" si="27"/>
        <v/>
      </c>
      <c r="AM115" s="48" t="str">
        <f t="shared" si="28"/>
        <v/>
      </c>
      <c r="AN115" s="48" t="str">
        <f t="shared" si="29"/>
        <v/>
      </c>
      <c r="AO115" s="48"/>
      <c r="AP115" s="48" t="str">
        <f t="shared" si="30"/>
        <v/>
      </c>
      <c r="AQ115" s="48" t="str">
        <f t="shared" si="31"/>
        <v/>
      </c>
      <c r="AR115" s="48">
        <v>4.8919999999999998E-2</v>
      </c>
      <c r="AS115" s="48">
        <f>IF(AF!$D$27="Todos",1,IF(M115=AF!$D$27,1,0))</f>
        <v>1</v>
      </c>
      <c r="AT115" s="53">
        <f>IF(AND(E115=AF!$D$6,OR(LT!M115=AF!$D$27,AF!$D$27="Todos"),OR(AP115=AF!$E$8,AQ115=AF!$E$8)),AR115+AS115,0)</f>
        <v>0</v>
      </c>
      <c r="AU115" s="48" t="str">
        <f t="shared" si="32"/>
        <v/>
      </c>
      <c r="AV115" s="52" t="str">
        <f t="shared" si="33"/>
        <v/>
      </c>
      <c r="AW115" s="52" t="str">
        <f t="shared" si="34"/>
        <v/>
      </c>
      <c r="AX115" s="48" t="str">
        <f t="shared" si="35"/>
        <v/>
      </c>
      <c r="AY115" s="48" t="str">
        <f t="shared" si="36"/>
        <v/>
      </c>
      <c r="BA115" s="18">
        <f>IF($E115=AF!$D$6,IF($M115="Concluída no prazo",2,IF($M115="Concluída com atraso",1,0)),0)</f>
        <v>0</v>
      </c>
      <c r="BB115" s="18">
        <f>IF($E115=AF!$D$6,IF($M115="Atrasada",2,IF($M115="Concluída com atraso",1,0)),0)</f>
        <v>0</v>
      </c>
      <c r="BC115" s="18">
        <v>1.09E-3</v>
      </c>
      <c r="BD115" s="18">
        <f t="shared" si="43"/>
        <v>1.09E-3</v>
      </c>
      <c r="BE115" s="18">
        <f t="shared" si="43"/>
        <v>1.09E-3</v>
      </c>
      <c r="BF115" s="18" t="str">
        <f t="shared" si="37"/>
        <v/>
      </c>
      <c r="BN115" s="18" t="str">
        <f t="shared" si="38"/>
        <v>s</v>
      </c>
    </row>
    <row r="116" spans="3:66" ht="50.1" customHeight="1" thickTop="1" thickBot="1" x14ac:dyDescent="0.3">
      <c r="C116" s="46"/>
      <c r="D116" s="46"/>
      <c r="E116" s="46"/>
      <c r="F116" s="122"/>
      <c r="G116" s="122"/>
      <c r="H116" s="78" t="str">
        <f t="shared" si="39"/>
        <v/>
      </c>
      <c r="I116" s="78" t="str">
        <f t="shared" si="40"/>
        <v/>
      </c>
      <c r="J116" s="16"/>
      <c r="K116" s="46" t="str">
        <f t="shared" si="41"/>
        <v/>
      </c>
      <c r="L116" s="16"/>
      <c r="M116" s="16"/>
      <c r="N116" s="46"/>
      <c r="O116" s="47" t="str">
        <f t="shared" si="44"/>
        <v/>
      </c>
      <c r="P116" s="47"/>
      <c r="Q116" s="48" t="str">
        <f>IFERROR(VLOOKUP(E116,Funcionários!$C$8:$E$207,3,FALSE),"")</f>
        <v/>
      </c>
      <c r="R116" s="47"/>
      <c r="S116" s="49" t="str">
        <f t="shared" si="45"/>
        <v/>
      </c>
      <c r="T116" s="49">
        <v>1.1000000000000001E-3</v>
      </c>
      <c r="U116" s="48" t="str">
        <f>IF(Funcionários!C117=0,"",Funcionários!C117)</f>
        <v/>
      </c>
      <c r="V116" s="50">
        <f>IF(U116="",0,IF(COUNTIFS($E$7:$E$3006,U116,$I$7:$I$3006,'RC'!$E$6)=0,0,COUNTIFS($M$7:$M$3006,"Concluída no prazo",$E$7:$E$3006,U116,$I$7:$I$3006,'RC'!$E$6)/COUNTIFS($E$7:$E$3006,U116,$I$7:$I$3006,'RC'!$E$6)))</f>
        <v>0</v>
      </c>
      <c r="W116" s="49">
        <f>SUMIFS($J$7:$J$3006,$E$7:$E$3006,U116,$I$7:$I$3006,'RC'!$E$6)+SUMIFS($L$7:$L$3006,$E$7:$E$3006,U116,$I$7:$I$3006,'RC'!$E$6)</f>
        <v>0</v>
      </c>
      <c r="X116" s="48">
        <f>COUNTIFS($E$7:$E$3006,U116,$I$7:$I$3006,'RC'!$E$6)</f>
        <v>0</v>
      </c>
      <c r="Y116" s="48"/>
      <c r="Z116" s="51" t="str">
        <f>IF(AQ116='RC'!$E$6,AC116*1000+AD116,"")</f>
        <v/>
      </c>
      <c r="AA116" s="51" t="str">
        <f>IF(AB116="","",IF(AQ116='RC'!$E$6,AC116*1000-AD116,""))</f>
        <v/>
      </c>
      <c r="AB116" s="48" t="str">
        <f>IFERROR(VLOOKUP(E116,Funcionários!$C$8:$E$207,3,FALSE),"")</f>
        <v/>
      </c>
      <c r="AC116" s="50" t="str">
        <f>IF(AB116="","",IF(COUNTIFS($AB$7:$AB$3006,AB116,$AQ$7:$AQ$3006,'RC'!$E$6)=0,"",COUNTIFS($M$7:$M$3006,"Concluída no prazo",$AB$7:$AB$3006,AB116,$AQ$7:$AQ$3006,'RC'!$E$6)/COUNTIFS($AB$7:$AB$3006,AB116,$AQ$7:$AQ$3006,'RC'!$E$6)))</f>
        <v/>
      </c>
      <c r="AD116" s="48">
        <f>SUMIF($AQ$7:$AQ$3006,'RC'!$E$6,$J$7:$J$3006)+SUMIF($AQ$7:$AQ$3006,'RC'!$E$6,$L$7:$L$3006)</f>
        <v>21</v>
      </c>
      <c r="AE116" s="48"/>
      <c r="AF116" s="48">
        <v>4.8909999999999697E-2</v>
      </c>
      <c r="AG116" s="48">
        <f>IF(OR(AQ116="",AQ116&lt;&gt;'RC'!$E$6,AB116&lt;&gt;'RC'!$D$21),0,1)</f>
        <v>0</v>
      </c>
      <c r="AH116" s="48">
        <f t="shared" si="42"/>
        <v>4.8909999999999697E-2</v>
      </c>
      <c r="AI116" s="48" t="str">
        <f t="shared" si="24"/>
        <v/>
      </c>
      <c r="AJ116" s="48" t="str">
        <f t="shared" si="25"/>
        <v/>
      </c>
      <c r="AK116" s="52" t="str">
        <f t="shared" si="26"/>
        <v/>
      </c>
      <c r="AL116" s="52" t="str">
        <f t="shared" si="27"/>
        <v/>
      </c>
      <c r="AM116" s="48" t="str">
        <f t="shared" si="28"/>
        <v/>
      </c>
      <c r="AN116" s="48" t="str">
        <f t="shared" si="29"/>
        <v/>
      </c>
      <c r="AO116" s="48"/>
      <c r="AP116" s="48" t="str">
        <f t="shared" si="30"/>
        <v/>
      </c>
      <c r="AQ116" s="48" t="str">
        <f t="shared" si="31"/>
        <v/>
      </c>
      <c r="AR116" s="48">
        <v>4.8910000000000002E-2</v>
      </c>
      <c r="AS116" s="48">
        <f>IF(AF!$D$27="Todos",1,IF(M116=AF!$D$27,1,0))</f>
        <v>1</v>
      </c>
      <c r="AT116" s="53">
        <f>IF(AND(E116=AF!$D$6,OR(LT!M116=AF!$D$27,AF!$D$27="Todos"),OR(AP116=AF!$E$8,AQ116=AF!$E$8)),AR116+AS116,0)</f>
        <v>0</v>
      </c>
      <c r="AU116" s="48" t="str">
        <f t="shared" si="32"/>
        <v/>
      </c>
      <c r="AV116" s="52" t="str">
        <f t="shared" si="33"/>
        <v/>
      </c>
      <c r="AW116" s="52" t="str">
        <f t="shared" si="34"/>
        <v/>
      </c>
      <c r="AX116" s="48" t="str">
        <f t="shared" si="35"/>
        <v/>
      </c>
      <c r="AY116" s="48" t="str">
        <f t="shared" si="36"/>
        <v/>
      </c>
      <c r="BA116" s="18">
        <f>IF($E116=AF!$D$6,IF($M116="Concluída no prazo",2,IF($M116="Concluída com atraso",1,0)),0)</f>
        <v>0</v>
      </c>
      <c r="BB116" s="18">
        <f>IF($E116=AF!$D$6,IF($M116="Atrasada",2,IF($M116="Concluída com atraso",1,0)),0)</f>
        <v>0</v>
      </c>
      <c r="BC116" s="18">
        <v>1.1000000000000001E-3</v>
      </c>
      <c r="BD116" s="18">
        <f t="shared" si="43"/>
        <v>1.1000000000000001E-3</v>
      </c>
      <c r="BE116" s="18">
        <f t="shared" si="43"/>
        <v>1.1000000000000001E-3</v>
      </c>
      <c r="BF116" s="18" t="str">
        <f t="shared" si="37"/>
        <v/>
      </c>
      <c r="BN116" s="18" t="str">
        <f t="shared" si="38"/>
        <v>s</v>
      </c>
    </row>
    <row r="117" spans="3:66" ht="50.1" customHeight="1" thickTop="1" thickBot="1" x14ac:dyDescent="0.3">
      <c r="C117" s="46"/>
      <c r="D117" s="46"/>
      <c r="E117" s="46"/>
      <c r="F117" s="122"/>
      <c r="G117" s="122"/>
      <c r="H117" s="78" t="str">
        <f t="shared" si="39"/>
        <v/>
      </c>
      <c r="I117" s="78" t="str">
        <f t="shared" si="40"/>
        <v/>
      </c>
      <c r="J117" s="16"/>
      <c r="K117" s="46" t="str">
        <f t="shared" si="41"/>
        <v/>
      </c>
      <c r="L117" s="16"/>
      <c r="M117" s="16"/>
      <c r="N117" s="46"/>
      <c r="O117" s="47" t="str">
        <f t="shared" si="44"/>
        <v/>
      </c>
      <c r="P117" s="47"/>
      <c r="Q117" s="48" t="str">
        <f>IFERROR(VLOOKUP(E117,Funcionários!$C$8:$E$207,3,FALSE),"")</f>
        <v/>
      </c>
      <c r="R117" s="47"/>
      <c r="S117" s="49" t="str">
        <f t="shared" si="45"/>
        <v/>
      </c>
      <c r="T117" s="49">
        <v>1.1100000000000001E-3</v>
      </c>
      <c r="U117" s="48" t="str">
        <f>IF(Funcionários!C118=0,"",Funcionários!C118)</f>
        <v/>
      </c>
      <c r="V117" s="50">
        <f>IF(U117="",0,IF(COUNTIFS($E$7:$E$3006,U117,$I$7:$I$3006,'RC'!$E$6)=0,0,COUNTIFS($M$7:$M$3006,"Concluída no prazo",$E$7:$E$3006,U117,$I$7:$I$3006,'RC'!$E$6)/COUNTIFS($E$7:$E$3006,U117,$I$7:$I$3006,'RC'!$E$6)))</f>
        <v>0</v>
      </c>
      <c r="W117" s="49">
        <f>SUMIFS($J$7:$J$3006,$E$7:$E$3006,U117,$I$7:$I$3006,'RC'!$E$6)+SUMIFS($L$7:$L$3006,$E$7:$E$3006,U117,$I$7:$I$3006,'RC'!$E$6)</f>
        <v>0</v>
      </c>
      <c r="X117" s="48">
        <f>COUNTIFS($E$7:$E$3006,U117,$I$7:$I$3006,'RC'!$E$6)</f>
        <v>0</v>
      </c>
      <c r="Y117" s="48"/>
      <c r="Z117" s="51" t="str">
        <f>IF(AQ117='RC'!$E$6,AC117*1000+AD117,"")</f>
        <v/>
      </c>
      <c r="AA117" s="51" t="str">
        <f>IF(AB117="","",IF(AQ117='RC'!$E$6,AC117*1000-AD117,""))</f>
        <v/>
      </c>
      <c r="AB117" s="48" t="str">
        <f>IFERROR(VLOOKUP(E117,Funcionários!$C$8:$E$207,3,FALSE),"")</f>
        <v/>
      </c>
      <c r="AC117" s="50" t="str">
        <f>IF(AB117="","",IF(COUNTIFS($AB$7:$AB$3006,AB117,$AQ$7:$AQ$3006,'RC'!$E$6)=0,"",COUNTIFS($M$7:$M$3006,"Concluída no prazo",$AB$7:$AB$3006,AB117,$AQ$7:$AQ$3006,'RC'!$E$6)/COUNTIFS($AB$7:$AB$3006,AB117,$AQ$7:$AQ$3006,'RC'!$E$6)))</f>
        <v/>
      </c>
      <c r="AD117" s="48">
        <f>SUMIF($AQ$7:$AQ$3006,'RC'!$E$6,$J$7:$J$3006)+SUMIF($AQ$7:$AQ$3006,'RC'!$E$6,$L$7:$L$3006)</f>
        <v>21</v>
      </c>
      <c r="AE117" s="48"/>
      <c r="AF117" s="48">
        <v>4.8899999999999701E-2</v>
      </c>
      <c r="AG117" s="48">
        <f>IF(OR(AQ117="",AQ117&lt;&gt;'RC'!$E$6,AB117&lt;&gt;'RC'!$D$21),0,1)</f>
        <v>0</v>
      </c>
      <c r="AH117" s="48">
        <f t="shared" si="42"/>
        <v>4.8899999999999701E-2</v>
      </c>
      <c r="AI117" s="48" t="str">
        <f t="shared" si="24"/>
        <v/>
      </c>
      <c r="AJ117" s="48" t="str">
        <f t="shared" si="25"/>
        <v/>
      </c>
      <c r="AK117" s="52" t="str">
        <f t="shared" si="26"/>
        <v/>
      </c>
      <c r="AL117" s="52" t="str">
        <f t="shared" si="27"/>
        <v/>
      </c>
      <c r="AM117" s="48" t="str">
        <f t="shared" si="28"/>
        <v/>
      </c>
      <c r="AN117" s="48" t="str">
        <f t="shared" si="29"/>
        <v/>
      </c>
      <c r="AO117" s="48"/>
      <c r="AP117" s="48" t="str">
        <f t="shared" si="30"/>
        <v/>
      </c>
      <c r="AQ117" s="48" t="str">
        <f t="shared" si="31"/>
        <v/>
      </c>
      <c r="AR117" s="48">
        <v>4.8899999999999999E-2</v>
      </c>
      <c r="AS117" s="48">
        <f>IF(AF!$D$27="Todos",1,IF(M117=AF!$D$27,1,0))</f>
        <v>1</v>
      </c>
      <c r="AT117" s="53">
        <f>IF(AND(E117=AF!$D$6,OR(LT!M117=AF!$D$27,AF!$D$27="Todos"),OR(AP117=AF!$E$8,AQ117=AF!$E$8)),AR117+AS117,0)</f>
        <v>0</v>
      </c>
      <c r="AU117" s="48" t="str">
        <f t="shared" si="32"/>
        <v/>
      </c>
      <c r="AV117" s="52" t="str">
        <f t="shared" si="33"/>
        <v/>
      </c>
      <c r="AW117" s="52" t="str">
        <f t="shared" si="34"/>
        <v/>
      </c>
      <c r="AX117" s="48" t="str">
        <f t="shared" si="35"/>
        <v/>
      </c>
      <c r="AY117" s="48" t="str">
        <f t="shared" si="36"/>
        <v/>
      </c>
      <c r="BA117" s="18">
        <f>IF($E117=AF!$D$6,IF($M117="Concluída no prazo",2,IF($M117="Concluída com atraso",1,0)),0)</f>
        <v>0</v>
      </c>
      <c r="BB117" s="18">
        <f>IF($E117=AF!$D$6,IF($M117="Atrasada",2,IF($M117="Concluída com atraso",1,0)),0)</f>
        <v>0</v>
      </c>
      <c r="BC117" s="18">
        <v>1.1100000000000001E-3</v>
      </c>
      <c r="BD117" s="18">
        <f t="shared" si="43"/>
        <v>1.1100000000000001E-3</v>
      </c>
      <c r="BE117" s="18">
        <f t="shared" si="43"/>
        <v>1.1100000000000001E-3</v>
      </c>
      <c r="BF117" s="18" t="str">
        <f t="shared" si="37"/>
        <v/>
      </c>
      <c r="BN117" s="18" t="str">
        <f t="shared" si="38"/>
        <v>s</v>
      </c>
    </row>
    <row r="118" spans="3:66" ht="50.1" customHeight="1" thickTop="1" thickBot="1" x14ac:dyDescent="0.3">
      <c r="C118" s="46"/>
      <c r="D118" s="46"/>
      <c r="E118" s="46"/>
      <c r="F118" s="122"/>
      <c r="G118" s="122"/>
      <c r="H118" s="78" t="str">
        <f t="shared" si="39"/>
        <v/>
      </c>
      <c r="I118" s="78" t="str">
        <f t="shared" si="40"/>
        <v/>
      </c>
      <c r="J118" s="16"/>
      <c r="K118" s="46" t="str">
        <f t="shared" si="41"/>
        <v/>
      </c>
      <c r="L118" s="16"/>
      <c r="M118" s="16"/>
      <c r="N118" s="46"/>
      <c r="O118" s="47" t="str">
        <f t="shared" si="44"/>
        <v/>
      </c>
      <c r="P118" s="47"/>
      <c r="Q118" s="48" t="str">
        <f>IFERROR(VLOOKUP(E118,Funcionários!$C$8:$E$207,3,FALSE),"")</f>
        <v/>
      </c>
      <c r="R118" s="47"/>
      <c r="S118" s="49" t="str">
        <f t="shared" si="45"/>
        <v/>
      </c>
      <c r="T118" s="49">
        <v>1.1199999999999999E-3</v>
      </c>
      <c r="U118" s="48" t="str">
        <f>IF(Funcionários!C119=0,"",Funcionários!C119)</f>
        <v/>
      </c>
      <c r="V118" s="50">
        <f>IF(U118="",0,IF(COUNTIFS($E$7:$E$3006,U118,$I$7:$I$3006,'RC'!$E$6)=0,0,COUNTIFS($M$7:$M$3006,"Concluída no prazo",$E$7:$E$3006,U118,$I$7:$I$3006,'RC'!$E$6)/COUNTIFS($E$7:$E$3006,U118,$I$7:$I$3006,'RC'!$E$6)))</f>
        <v>0</v>
      </c>
      <c r="W118" s="49">
        <f>SUMIFS($J$7:$J$3006,$E$7:$E$3006,U118,$I$7:$I$3006,'RC'!$E$6)+SUMIFS($L$7:$L$3006,$E$7:$E$3006,U118,$I$7:$I$3006,'RC'!$E$6)</f>
        <v>0</v>
      </c>
      <c r="X118" s="48">
        <f>COUNTIFS($E$7:$E$3006,U118,$I$7:$I$3006,'RC'!$E$6)</f>
        <v>0</v>
      </c>
      <c r="Y118" s="48"/>
      <c r="Z118" s="51" t="str">
        <f>IF(AQ118='RC'!$E$6,AC118*1000+AD118,"")</f>
        <v/>
      </c>
      <c r="AA118" s="51" t="str">
        <f>IF(AB118="","",IF(AQ118='RC'!$E$6,AC118*1000-AD118,""))</f>
        <v/>
      </c>
      <c r="AB118" s="48" t="str">
        <f>IFERROR(VLOOKUP(E118,Funcionários!$C$8:$E$207,3,FALSE),"")</f>
        <v/>
      </c>
      <c r="AC118" s="50" t="str">
        <f>IF(AB118="","",IF(COUNTIFS($AB$7:$AB$3006,AB118,$AQ$7:$AQ$3006,'RC'!$E$6)=0,"",COUNTIFS($M$7:$M$3006,"Concluída no prazo",$AB$7:$AB$3006,AB118,$AQ$7:$AQ$3006,'RC'!$E$6)/COUNTIFS($AB$7:$AB$3006,AB118,$AQ$7:$AQ$3006,'RC'!$E$6)))</f>
        <v/>
      </c>
      <c r="AD118" s="48">
        <f>SUMIF($AQ$7:$AQ$3006,'RC'!$E$6,$J$7:$J$3006)+SUMIF($AQ$7:$AQ$3006,'RC'!$E$6,$L$7:$L$3006)</f>
        <v>21</v>
      </c>
      <c r="AE118" s="48"/>
      <c r="AF118" s="48">
        <v>4.8889999999999698E-2</v>
      </c>
      <c r="AG118" s="48">
        <f>IF(OR(AQ118="",AQ118&lt;&gt;'RC'!$E$6,AB118&lt;&gt;'RC'!$D$21),0,1)</f>
        <v>0</v>
      </c>
      <c r="AH118" s="48">
        <f t="shared" si="42"/>
        <v>4.8889999999999698E-2</v>
      </c>
      <c r="AI118" s="48" t="str">
        <f t="shared" si="24"/>
        <v/>
      </c>
      <c r="AJ118" s="48" t="str">
        <f t="shared" si="25"/>
        <v/>
      </c>
      <c r="AK118" s="52" t="str">
        <f t="shared" si="26"/>
        <v/>
      </c>
      <c r="AL118" s="52" t="str">
        <f t="shared" si="27"/>
        <v/>
      </c>
      <c r="AM118" s="48" t="str">
        <f t="shared" si="28"/>
        <v/>
      </c>
      <c r="AN118" s="48" t="str">
        <f t="shared" si="29"/>
        <v/>
      </c>
      <c r="AO118" s="48"/>
      <c r="AP118" s="48" t="str">
        <f t="shared" si="30"/>
        <v/>
      </c>
      <c r="AQ118" s="48" t="str">
        <f t="shared" si="31"/>
        <v/>
      </c>
      <c r="AR118" s="48">
        <v>4.8890000000000003E-2</v>
      </c>
      <c r="AS118" s="48">
        <f>IF(AF!$D$27="Todos",1,IF(M118=AF!$D$27,1,0))</f>
        <v>1</v>
      </c>
      <c r="AT118" s="53">
        <f>IF(AND(E118=AF!$D$6,OR(LT!M118=AF!$D$27,AF!$D$27="Todos"),OR(AP118=AF!$E$8,AQ118=AF!$E$8)),AR118+AS118,0)</f>
        <v>0</v>
      </c>
      <c r="AU118" s="48" t="str">
        <f t="shared" si="32"/>
        <v/>
      </c>
      <c r="AV118" s="52" t="str">
        <f t="shared" si="33"/>
        <v/>
      </c>
      <c r="AW118" s="52" t="str">
        <f t="shared" si="34"/>
        <v/>
      </c>
      <c r="AX118" s="48" t="str">
        <f t="shared" si="35"/>
        <v/>
      </c>
      <c r="AY118" s="48" t="str">
        <f t="shared" si="36"/>
        <v/>
      </c>
      <c r="BA118" s="18">
        <f>IF($E118=AF!$D$6,IF($M118="Concluída no prazo",2,IF($M118="Concluída com atraso",1,0)),0)</f>
        <v>0</v>
      </c>
      <c r="BB118" s="18">
        <f>IF($E118=AF!$D$6,IF($M118="Atrasada",2,IF($M118="Concluída com atraso",1,0)),0)</f>
        <v>0</v>
      </c>
      <c r="BC118" s="18">
        <v>1.1199999999999999E-3</v>
      </c>
      <c r="BD118" s="18">
        <f t="shared" si="43"/>
        <v>1.1199999999999999E-3</v>
      </c>
      <c r="BE118" s="18">
        <f t="shared" si="43"/>
        <v>1.1199999999999999E-3</v>
      </c>
      <c r="BF118" s="18" t="str">
        <f t="shared" si="37"/>
        <v/>
      </c>
      <c r="BN118" s="18" t="str">
        <f t="shared" si="38"/>
        <v>s</v>
      </c>
    </row>
    <row r="119" spans="3:66" ht="50.1" customHeight="1" thickTop="1" thickBot="1" x14ac:dyDescent="0.3">
      <c r="C119" s="46"/>
      <c r="D119" s="46"/>
      <c r="E119" s="46"/>
      <c r="F119" s="122"/>
      <c r="G119" s="122"/>
      <c r="H119" s="78" t="str">
        <f t="shared" si="39"/>
        <v/>
      </c>
      <c r="I119" s="78" t="str">
        <f t="shared" si="40"/>
        <v/>
      </c>
      <c r="J119" s="16"/>
      <c r="K119" s="46" t="str">
        <f t="shared" si="41"/>
        <v/>
      </c>
      <c r="L119" s="16"/>
      <c r="M119" s="16"/>
      <c r="N119" s="46"/>
      <c r="O119" s="47" t="str">
        <f t="shared" si="44"/>
        <v/>
      </c>
      <c r="P119" s="47"/>
      <c r="Q119" s="48" t="str">
        <f>IFERROR(VLOOKUP(E119,Funcionários!$C$8:$E$207,3,FALSE),"")</f>
        <v/>
      </c>
      <c r="R119" s="47"/>
      <c r="S119" s="49" t="str">
        <f t="shared" si="45"/>
        <v/>
      </c>
      <c r="T119" s="49">
        <v>1.1299999999999999E-3</v>
      </c>
      <c r="U119" s="48" t="str">
        <f>IF(Funcionários!C120=0,"",Funcionários!C120)</f>
        <v/>
      </c>
      <c r="V119" s="50">
        <f>IF(U119="",0,IF(COUNTIFS($E$7:$E$3006,U119,$I$7:$I$3006,'RC'!$E$6)=0,0,COUNTIFS($M$7:$M$3006,"Concluída no prazo",$E$7:$E$3006,U119,$I$7:$I$3006,'RC'!$E$6)/COUNTIFS($E$7:$E$3006,U119,$I$7:$I$3006,'RC'!$E$6)))</f>
        <v>0</v>
      </c>
      <c r="W119" s="49">
        <f>SUMIFS($J$7:$J$3006,$E$7:$E$3006,U119,$I$7:$I$3006,'RC'!$E$6)+SUMIFS($L$7:$L$3006,$E$7:$E$3006,U119,$I$7:$I$3006,'RC'!$E$6)</f>
        <v>0</v>
      </c>
      <c r="X119" s="48">
        <f>COUNTIFS($E$7:$E$3006,U119,$I$7:$I$3006,'RC'!$E$6)</f>
        <v>0</v>
      </c>
      <c r="Y119" s="48"/>
      <c r="Z119" s="51" t="str">
        <f>IF(AQ119='RC'!$E$6,AC119*1000+AD119,"")</f>
        <v/>
      </c>
      <c r="AA119" s="51" t="str">
        <f>IF(AB119="","",IF(AQ119='RC'!$E$6,AC119*1000-AD119,""))</f>
        <v/>
      </c>
      <c r="AB119" s="48" t="str">
        <f>IFERROR(VLOOKUP(E119,Funcionários!$C$8:$E$207,3,FALSE),"")</f>
        <v/>
      </c>
      <c r="AC119" s="50" t="str">
        <f>IF(AB119="","",IF(COUNTIFS($AB$7:$AB$3006,AB119,$AQ$7:$AQ$3006,'RC'!$E$6)=0,"",COUNTIFS($M$7:$M$3006,"Concluída no prazo",$AB$7:$AB$3006,AB119,$AQ$7:$AQ$3006,'RC'!$E$6)/COUNTIFS($AB$7:$AB$3006,AB119,$AQ$7:$AQ$3006,'RC'!$E$6)))</f>
        <v/>
      </c>
      <c r="AD119" s="48">
        <f>SUMIF($AQ$7:$AQ$3006,'RC'!$E$6,$J$7:$J$3006)+SUMIF($AQ$7:$AQ$3006,'RC'!$E$6,$L$7:$L$3006)</f>
        <v>21</v>
      </c>
      <c r="AE119" s="48"/>
      <c r="AF119" s="48">
        <v>4.8879999999999701E-2</v>
      </c>
      <c r="AG119" s="48">
        <f>IF(OR(AQ119="",AQ119&lt;&gt;'RC'!$E$6,AB119&lt;&gt;'RC'!$D$21),0,1)</f>
        <v>0</v>
      </c>
      <c r="AH119" s="48">
        <f t="shared" si="42"/>
        <v>4.8879999999999701E-2</v>
      </c>
      <c r="AI119" s="48" t="str">
        <f t="shared" si="24"/>
        <v/>
      </c>
      <c r="AJ119" s="48" t="str">
        <f t="shared" si="25"/>
        <v/>
      </c>
      <c r="AK119" s="52" t="str">
        <f t="shared" si="26"/>
        <v/>
      </c>
      <c r="AL119" s="52" t="str">
        <f t="shared" si="27"/>
        <v/>
      </c>
      <c r="AM119" s="48" t="str">
        <f t="shared" si="28"/>
        <v/>
      </c>
      <c r="AN119" s="48" t="str">
        <f t="shared" si="29"/>
        <v/>
      </c>
      <c r="AO119" s="48"/>
      <c r="AP119" s="48" t="str">
        <f t="shared" si="30"/>
        <v/>
      </c>
      <c r="AQ119" s="48" t="str">
        <f t="shared" si="31"/>
        <v/>
      </c>
      <c r="AR119" s="48">
        <v>4.888E-2</v>
      </c>
      <c r="AS119" s="48">
        <f>IF(AF!$D$27="Todos",1,IF(M119=AF!$D$27,1,0))</f>
        <v>1</v>
      </c>
      <c r="AT119" s="53">
        <f>IF(AND(E119=AF!$D$6,OR(LT!M119=AF!$D$27,AF!$D$27="Todos"),OR(AP119=AF!$E$8,AQ119=AF!$E$8)),AR119+AS119,0)</f>
        <v>0</v>
      </c>
      <c r="AU119" s="48" t="str">
        <f t="shared" si="32"/>
        <v/>
      </c>
      <c r="AV119" s="52" t="str">
        <f t="shared" si="33"/>
        <v/>
      </c>
      <c r="AW119" s="52" t="str">
        <f t="shared" si="34"/>
        <v/>
      </c>
      <c r="AX119" s="48" t="str">
        <f t="shared" si="35"/>
        <v/>
      </c>
      <c r="AY119" s="48" t="str">
        <f t="shared" si="36"/>
        <v/>
      </c>
      <c r="BA119" s="18">
        <f>IF($E119=AF!$D$6,IF($M119="Concluída no prazo",2,IF($M119="Concluída com atraso",1,0)),0)</f>
        <v>0</v>
      </c>
      <c r="BB119" s="18">
        <f>IF($E119=AF!$D$6,IF($M119="Atrasada",2,IF($M119="Concluída com atraso",1,0)),0)</f>
        <v>0</v>
      </c>
      <c r="BC119" s="18">
        <v>1.1299999999999999E-3</v>
      </c>
      <c r="BD119" s="18">
        <f t="shared" si="43"/>
        <v>1.1299999999999999E-3</v>
      </c>
      <c r="BE119" s="18">
        <f t="shared" si="43"/>
        <v>1.1299999999999999E-3</v>
      </c>
      <c r="BF119" s="18" t="str">
        <f t="shared" si="37"/>
        <v/>
      </c>
      <c r="BN119" s="18" t="str">
        <f t="shared" si="38"/>
        <v>s</v>
      </c>
    </row>
    <row r="120" spans="3:66" ht="50.1" customHeight="1" thickTop="1" thickBot="1" x14ac:dyDescent="0.3">
      <c r="C120" s="46"/>
      <c r="D120" s="46"/>
      <c r="E120" s="46"/>
      <c r="F120" s="122"/>
      <c r="G120" s="122"/>
      <c r="H120" s="78" t="str">
        <f t="shared" si="39"/>
        <v/>
      </c>
      <c r="I120" s="78" t="str">
        <f t="shared" si="40"/>
        <v/>
      </c>
      <c r="J120" s="16"/>
      <c r="K120" s="46" t="str">
        <f t="shared" si="41"/>
        <v/>
      </c>
      <c r="L120" s="16"/>
      <c r="M120" s="16"/>
      <c r="N120" s="46"/>
      <c r="O120" s="47" t="str">
        <f t="shared" si="44"/>
        <v/>
      </c>
      <c r="P120" s="47"/>
      <c r="Q120" s="48" t="str">
        <f>IFERROR(VLOOKUP(E120,Funcionários!$C$8:$E$207,3,FALSE),"")</f>
        <v/>
      </c>
      <c r="R120" s="47"/>
      <c r="S120" s="49" t="str">
        <f t="shared" si="45"/>
        <v/>
      </c>
      <c r="T120" s="49">
        <v>1.14E-3</v>
      </c>
      <c r="U120" s="48" t="str">
        <f>IF(Funcionários!C121=0,"",Funcionários!C121)</f>
        <v/>
      </c>
      <c r="V120" s="50">
        <f>IF(U120="",0,IF(COUNTIFS($E$7:$E$3006,U120,$I$7:$I$3006,'RC'!$E$6)=0,0,COUNTIFS($M$7:$M$3006,"Concluída no prazo",$E$7:$E$3006,U120,$I$7:$I$3006,'RC'!$E$6)/COUNTIFS($E$7:$E$3006,U120,$I$7:$I$3006,'RC'!$E$6)))</f>
        <v>0</v>
      </c>
      <c r="W120" s="49">
        <f>SUMIFS($J$7:$J$3006,$E$7:$E$3006,U120,$I$7:$I$3006,'RC'!$E$6)+SUMIFS($L$7:$L$3006,$E$7:$E$3006,U120,$I$7:$I$3006,'RC'!$E$6)</f>
        <v>0</v>
      </c>
      <c r="X120" s="48">
        <f>COUNTIFS($E$7:$E$3006,U120,$I$7:$I$3006,'RC'!$E$6)</f>
        <v>0</v>
      </c>
      <c r="Y120" s="48"/>
      <c r="Z120" s="51" t="str">
        <f>IF(AQ120='RC'!$E$6,AC120*1000+AD120,"")</f>
        <v/>
      </c>
      <c r="AA120" s="51" t="str">
        <f>IF(AB120="","",IF(AQ120='RC'!$E$6,AC120*1000-AD120,""))</f>
        <v/>
      </c>
      <c r="AB120" s="48" t="str">
        <f>IFERROR(VLOOKUP(E120,Funcionários!$C$8:$E$207,3,FALSE),"")</f>
        <v/>
      </c>
      <c r="AC120" s="50" t="str">
        <f>IF(AB120="","",IF(COUNTIFS($AB$7:$AB$3006,AB120,$AQ$7:$AQ$3006,'RC'!$E$6)=0,"",COUNTIFS($M$7:$M$3006,"Concluída no prazo",$AB$7:$AB$3006,AB120,$AQ$7:$AQ$3006,'RC'!$E$6)/COUNTIFS($AB$7:$AB$3006,AB120,$AQ$7:$AQ$3006,'RC'!$E$6)))</f>
        <v/>
      </c>
      <c r="AD120" s="48">
        <f>SUMIF($AQ$7:$AQ$3006,'RC'!$E$6,$J$7:$J$3006)+SUMIF($AQ$7:$AQ$3006,'RC'!$E$6,$L$7:$L$3006)</f>
        <v>21</v>
      </c>
      <c r="AE120" s="48"/>
      <c r="AF120" s="48">
        <v>4.8869999999999601E-2</v>
      </c>
      <c r="AG120" s="48">
        <f>IF(OR(AQ120="",AQ120&lt;&gt;'RC'!$E$6,AB120&lt;&gt;'RC'!$D$21),0,1)</f>
        <v>0</v>
      </c>
      <c r="AH120" s="48">
        <f t="shared" si="42"/>
        <v>4.8869999999999601E-2</v>
      </c>
      <c r="AI120" s="48" t="str">
        <f t="shared" si="24"/>
        <v/>
      </c>
      <c r="AJ120" s="48" t="str">
        <f t="shared" si="25"/>
        <v/>
      </c>
      <c r="AK120" s="52" t="str">
        <f t="shared" si="26"/>
        <v/>
      </c>
      <c r="AL120" s="52" t="str">
        <f t="shared" si="27"/>
        <v/>
      </c>
      <c r="AM120" s="48" t="str">
        <f t="shared" si="28"/>
        <v/>
      </c>
      <c r="AN120" s="48" t="str">
        <f t="shared" si="29"/>
        <v/>
      </c>
      <c r="AO120" s="48"/>
      <c r="AP120" s="48" t="str">
        <f t="shared" si="30"/>
        <v/>
      </c>
      <c r="AQ120" s="48" t="str">
        <f t="shared" si="31"/>
        <v/>
      </c>
      <c r="AR120" s="48">
        <v>4.8869999999999997E-2</v>
      </c>
      <c r="AS120" s="48">
        <f>IF(AF!$D$27="Todos",1,IF(M120=AF!$D$27,1,0))</f>
        <v>1</v>
      </c>
      <c r="AT120" s="53">
        <f>IF(AND(E120=AF!$D$6,OR(LT!M120=AF!$D$27,AF!$D$27="Todos"),OR(AP120=AF!$E$8,AQ120=AF!$E$8)),AR120+AS120,0)</f>
        <v>0</v>
      </c>
      <c r="AU120" s="48" t="str">
        <f t="shared" si="32"/>
        <v/>
      </c>
      <c r="AV120" s="52" t="str">
        <f t="shared" si="33"/>
        <v/>
      </c>
      <c r="AW120" s="52" t="str">
        <f t="shared" si="34"/>
        <v/>
      </c>
      <c r="AX120" s="48" t="str">
        <f t="shared" si="35"/>
        <v/>
      </c>
      <c r="AY120" s="48" t="str">
        <f t="shared" si="36"/>
        <v/>
      </c>
      <c r="BA120" s="18">
        <f>IF($E120=AF!$D$6,IF($M120="Concluída no prazo",2,IF($M120="Concluída com atraso",1,0)),0)</f>
        <v>0</v>
      </c>
      <c r="BB120" s="18">
        <f>IF($E120=AF!$D$6,IF($M120="Atrasada",2,IF($M120="Concluída com atraso",1,0)),0)</f>
        <v>0</v>
      </c>
      <c r="BC120" s="18">
        <v>1.14E-3</v>
      </c>
      <c r="BD120" s="18">
        <f t="shared" si="43"/>
        <v>1.14E-3</v>
      </c>
      <c r="BE120" s="18">
        <f t="shared" si="43"/>
        <v>1.14E-3</v>
      </c>
      <c r="BF120" s="18" t="str">
        <f t="shared" si="37"/>
        <v/>
      </c>
      <c r="BN120" s="18" t="str">
        <f t="shared" si="38"/>
        <v>s</v>
      </c>
    </row>
    <row r="121" spans="3:66" ht="50.1" customHeight="1" thickTop="1" thickBot="1" x14ac:dyDescent="0.3">
      <c r="C121" s="46"/>
      <c r="D121" s="46"/>
      <c r="E121" s="46"/>
      <c r="F121" s="122"/>
      <c r="G121" s="122"/>
      <c r="H121" s="78" t="str">
        <f t="shared" si="39"/>
        <v/>
      </c>
      <c r="I121" s="78" t="str">
        <f t="shared" si="40"/>
        <v/>
      </c>
      <c r="J121" s="16"/>
      <c r="K121" s="46" t="str">
        <f t="shared" si="41"/>
        <v/>
      </c>
      <c r="L121" s="16"/>
      <c r="M121" s="16"/>
      <c r="N121" s="46"/>
      <c r="O121" s="47" t="str">
        <f t="shared" si="44"/>
        <v/>
      </c>
      <c r="P121" s="47"/>
      <c r="Q121" s="48" t="str">
        <f>IFERROR(VLOOKUP(E121,Funcionários!$C$8:$E$207,3,FALSE),"")</f>
        <v/>
      </c>
      <c r="R121" s="47"/>
      <c r="S121" s="49" t="str">
        <f t="shared" si="45"/>
        <v/>
      </c>
      <c r="T121" s="49">
        <v>1.15E-3</v>
      </c>
      <c r="U121" s="48" t="str">
        <f>IF(Funcionários!C122=0,"",Funcionários!C122)</f>
        <v/>
      </c>
      <c r="V121" s="50">
        <f>IF(U121="",0,IF(COUNTIFS($E$7:$E$3006,U121,$I$7:$I$3006,'RC'!$E$6)=0,0,COUNTIFS($M$7:$M$3006,"Concluída no prazo",$E$7:$E$3006,U121,$I$7:$I$3006,'RC'!$E$6)/COUNTIFS($E$7:$E$3006,U121,$I$7:$I$3006,'RC'!$E$6)))</f>
        <v>0</v>
      </c>
      <c r="W121" s="49">
        <f>SUMIFS($J$7:$J$3006,$E$7:$E$3006,U121,$I$7:$I$3006,'RC'!$E$6)+SUMIFS($L$7:$L$3006,$E$7:$E$3006,U121,$I$7:$I$3006,'RC'!$E$6)</f>
        <v>0</v>
      </c>
      <c r="X121" s="48">
        <f>COUNTIFS($E$7:$E$3006,U121,$I$7:$I$3006,'RC'!$E$6)</f>
        <v>0</v>
      </c>
      <c r="Y121" s="48"/>
      <c r="Z121" s="51" t="str">
        <f>IF(AQ121='RC'!$E$6,AC121*1000+AD121,"")</f>
        <v/>
      </c>
      <c r="AA121" s="51" t="str">
        <f>IF(AB121="","",IF(AQ121='RC'!$E$6,AC121*1000-AD121,""))</f>
        <v/>
      </c>
      <c r="AB121" s="48" t="str">
        <f>IFERROR(VLOOKUP(E121,Funcionários!$C$8:$E$207,3,FALSE),"")</f>
        <v/>
      </c>
      <c r="AC121" s="50" t="str">
        <f>IF(AB121="","",IF(COUNTIFS($AB$7:$AB$3006,AB121,$AQ$7:$AQ$3006,'RC'!$E$6)=0,"",COUNTIFS($M$7:$M$3006,"Concluída no prazo",$AB$7:$AB$3006,AB121,$AQ$7:$AQ$3006,'RC'!$E$6)/COUNTIFS($AB$7:$AB$3006,AB121,$AQ$7:$AQ$3006,'RC'!$E$6)))</f>
        <v/>
      </c>
      <c r="AD121" s="48">
        <f>SUMIF($AQ$7:$AQ$3006,'RC'!$E$6,$J$7:$J$3006)+SUMIF($AQ$7:$AQ$3006,'RC'!$E$6,$L$7:$L$3006)</f>
        <v>21</v>
      </c>
      <c r="AE121" s="48"/>
      <c r="AF121" s="48">
        <v>4.8859999999999702E-2</v>
      </c>
      <c r="AG121" s="48">
        <f>IF(OR(AQ121="",AQ121&lt;&gt;'RC'!$E$6,AB121&lt;&gt;'RC'!$D$21),0,1)</f>
        <v>0</v>
      </c>
      <c r="AH121" s="48">
        <f t="shared" si="42"/>
        <v>4.8859999999999702E-2</v>
      </c>
      <c r="AI121" s="48" t="str">
        <f t="shared" si="24"/>
        <v/>
      </c>
      <c r="AJ121" s="48" t="str">
        <f t="shared" si="25"/>
        <v/>
      </c>
      <c r="AK121" s="52" t="str">
        <f t="shared" si="26"/>
        <v/>
      </c>
      <c r="AL121" s="52" t="str">
        <f t="shared" si="27"/>
        <v/>
      </c>
      <c r="AM121" s="48" t="str">
        <f t="shared" si="28"/>
        <v/>
      </c>
      <c r="AN121" s="48" t="str">
        <f t="shared" si="29"/>
        <v/>
      </c>
      <c r="AO121" s="48"/>
      <c r="AP121" s="48" t="str">
        <f t="shared" si="30"/>
        <v/>
      </c>
      <c r="AQ121" s="48" t="str">
        <f t="shared" si="31"/>
        <v/>
      </c>
      <c r="AR121" s="48">
        <v>4.8860000000000001E-2</v>
      </c>
      <c r="AS121" s="48">
        <f>IF(AF!$D$27="Todos",1,IF(M121=AF!$D$27,1,0))</f>
        <v>1</v>
      </c>
      <c r="AT121" s="53">
        <f>IF(AND(E121=AF!$D$6,OR(LT!M121=AF!$D$27,AF!$D$27="Todos"),OR(AP121=AF!$E$8,AQ121=AF!$E$8)),AR121+AS121,0)</f>
        <v>0</v>
      </c>
      <c r="AU121" s="48" t="str">
        <f t="shared" si="32"/>
        <v/>
      </c>
      <c r="AV121" s="52" t="str">
        <f t="shared" si="33"/>
        <v/>
      </c>
      <c r="AW121" s="52" t="str">
        <f t="shared" si="34"/>
        <v/>
      </c>
      <c r="AX121" s="48" t="str">
        <f t="shared" si="35"/>
        <v/>
      </c>
      <c r="AY121" s="48" t="str">
        <f t="shared" si="36"/>
        <v/>
      </c>
      <c r="BA121" s="18">
        <f>IF($E121=AF!$D$6,IF($M121="Concluída no prazo",2,IF($M121="Concluída com atraso",1,0)),0)</f>
        <v>0</v>
      </c>
      <c r="BB121" s="18">
        <f>IF($E121=AF!$D$6,IF($M121="Atrasada",2,IF($M121="Concluída com atraso",1,0)),0)</f>
        <v>0</v>
      </c>
      <c r="BC121" s="18">
        <v>1.15E-3</v>
      </c>
      <c r="BD121" s="18">
        <f t="shared" si="43"/>
        <v>1.15E-3</v>
      </c>
      <c r="BE121" s="18">
        <f t="shared" si="43"/>
        <v>1.15E-3</v>
      </c>
      <c r="BF121" s="18" t="str">
        <f t="shared" si="37"/>
        <v/>
      </c>
      <c r="BN121" s="18" t="str">
        <f t="shared" si="38"/>
        <v>s</v>
      </c>
    </row>
    <row r="122" spans="3:66" ht="50.1" customHeight="1" thickTop="1" thickBot="1" x14ac:dyDescent="0.3">
      <c r="C122" s="46"/>
      <c r="D122" s="46"/>
      <c r="E122" s="46"/>
      <c r="F122" s="122"/>
      <c r="G122" s="122"/>
      <c r="H122" s="78" t="str">
        <f t="shared" si="39"/>
        <v/>
      </c>
      <c r="I122" s="78" t="str">
        <f t="shared" si="40"/>
        <v/>
      </c>
      <c r="J122" s="16"/>
      <c r="K122" s="46" t="str">
        <f t="shared" si="41"/>
        <v/>
      </c>
      <c r="L122" s="16"/>
      <c r="M122" s="16"/>
      <c r="N122" s="46"/>
      <c r="O122" s="47" t="str">
        <f t="shared" si="44"/>
        <v/>
      </c>
      <c r="P122" s="47"/>
      <c r="Q122" s="48" t="str">
        <f>IFERROR(VLOOKUP(E122,Funcionários!$C$8:$E$207,3,FALSE),"")</f>
        <v/>
      </c>
      <c r="R122" s="47"/>
      <c r="S122" s="49" t="str">
        <f t="shared" si="45"/>
        <v/>
      </c>
      <c r="T122" s="49">
        <v>1.16E-3</v>
      </c>
      <c r="U122" s="48" t="str">
        <f>IF(Funcionários!C123=0,"",Funcionários!C123)</f>
        <v/>
      </c>
      <c r="V122" s="50">
        <f>IF(U122="",0,IF(COUNTIFS($E$7:$E$3006,U122,$I$7:$I$3006,'RC'!$E$6)=0,0,COUNTIFS($M$7:$M$3006,"Concluída no prazo",$E$7:$E$3006,U122,$I$7:$I$3006,'RC'!$E$6)/COUNTIFS($E$7:$E$3006,U122,$I$7:$I$3006,'RC'!$E$6)))</f>
        <v>0</v>
      </c>
      <c r="W122" s="49">
        <f>SUMIFS($J$7:$J$3006,$E$7:$E$3006,U122,$I$7:$I$3006,'RC'!$E$6)+SUMIFS($L$7:$L$3006,$E$7:$E$3006,U122,$I$7:$I$3006,'RC'!$E$6)</f>
        <v>0</v>
      </c>
      <c r="X122" s="48">
        <f>COUNTIFS($E$7:$E$3006,U122,$I$7:$I$3006,'RC'!$E$6)</f>
        <v>0</v>
      </c>
      <c r="Y122" s="48"/>
      <c r="Z122" s="51" t="str">
        <f>IF(AQ122='RC'!$E$6,AC122*1000+AD122,"")</f>
        <v/>
      </c>
      <c r="AA122" s="51" t="str">
        <f>IF(AB122="","",IF(AQ122='RC'!$E$6,AC122*1000-AD122,""))</f>
        <v/>
      </c>
      <c r="AB122" s="48" t="str">
        <f>IFERROR(VLOOKUP(E122,Funcionários!$C$8:$E$207,3,FALSE),"")</f>
        <v/>
      </c>
      <c r="AC122" s="50" t="str">
        <f>IF(AB122="","",IF(COUNTIFS($AB$7:$AB$3006,AB122,$AQ$7:$AQ$3006,'RC'!$E$6)=0,"",COUNTIFS($M$7:$M$3006,"Concluída no prazo",$AB$7:$AB$3006,AB122,$AQ$7:$AQ$3006,'RC'!$E$6)/COUNTIFS($AB$7:$AB$3006,AB122,$AQ$7:$AQ$3006,'RC'!$E$6)))</f>
        <v/>
      </c>
      <c r="AD122" s="48">
        <f>SUMIF($AQ$7:$AQ$3006,'RC'!$E$6,$J$7:$J$3006)+SUMIF($AQ$7:$AQ$3006,'RC'!$E$6,$L$7:$L$3006)</f>
        <v>21</v>
      </c>
      <c r="AE122" s="48"/>
      <c r="AF122" s="48">
        <v>4.8849999999999699E-2</v>
      </c>
      <c r="AG122" s="48">
        <f>IF(OR(AQ122="",AQ122&lt;&gt;'RC'!$E$6,AB122&lt;&gt;'RC'!$D$21),0,1)</f>
        <v>0</v>
      </c>
      <c r="AH122" s="48">
        <f t="shared" si="42"/>
        <v>4.8849999999999699E-2</v>
      </c>
      <c r="AI122" s="48" t="str">
        <f t="shared" si="24"/>
        <v/>
      </c>
      <c r="AJ122" s="48" t="str">
        <f t="shared" si="25"/>
        <v/>
      </c>
      <c r="AK122" s="52" t="str">
        <f t="shared" si="26"/>
        <v/>
      </c>
      <c r="AL122" s="52" t="str">
        <f t="shared" si="27"/>
        <v/>
      </c>
      <c r="AM122" s="48" t="str">
        <f t="shared" si="28"/>
        <v/>
      </c>
      <c r="AN122" s="48" t="str">
        <f t="shared" si="29"/>
        <v/>
      </c>
      <c r="AO122" s="48"/>
      <c r="AP122" s="48" t="str">
        <f t="shared" si="30"/>
        <v/>
      </c>
      <c r="AQ122" s="48" t="str">
        <f t="shared" si="31"/>
        <v/>
      </c>
      <c r="AR122" s="48">
        <v>4.8849999999999998E-2</v>
      </c>
      <c r="AS122" s="48">
        <f>IF(AF!$D$27="Todos",1,IF(M122=AF!$D$27,1,0))</f>
        <v>1</v>
      </c>
      <c r="AT122" s="53">
        <f>IF(AND(E122=AF!$D$6,OR(LT!M122=AF!$D$27,AF!$D$27="Todos"),OR(AP122=AF!$E$8,AQ122=AF!$E$8)),AR122+AS122,0)</f>
        <v>0</v>
      </c>
      <c r="AU122" s="48" t="str">
        <f t="shared" si="32"/>
        <v/>
      </c>
      <c r="AV122" s="52" t="str">
        <f t="shared" si="33"/>
        <v/>
      </c>
      <c r="AW122" s="52" t="str">
        <f t="shared" si="34"/>
        <v/>
      </c>
      <c r="AX122" s="48" t="str">
        <f t="shared" si="35"/>
        <v/>
      </c>
      <c r="AY122" s="48" t="str">
        <f t="shared" si="36"/>
        <v/>
      </c>
      <c r="BA122" s="18">
        <f>IF($E122=AF!$D$6,IF($M122="Concluída no prazo",2,IF($M122="Concluída com atraso",1,0)),0)</f>
        <v>0</v>
      </c>
      <c r="BB122" s="18">
        <f>IF($E122=AF!$D$6,IF($M122="Atrasada",2,IF($M122="Concluída com atraso",1,0)),0)</f>
        <v>0</v>
      </c>
      <c r="BC122" s="18">
        <v>1.16E-3</v>
      </c>
      <c r="BD122" s="18">
        <f t="shared" si="43"/>
        <v>1.16E-3</v>
      </c>
      <c r="BE122" s="18">
        <f t="shared" si="43"/>
        <v>1.16E-3</v>
      </c>
      <c r="BF122" s="18" t="str">
        <f t="shared" si="37"/>
        <v/>
      </c>
      <c r="BN122" s="18" t="str">
        <f t="shared" si="38"/>
        <v>s</v>
      </c>
    </row>
    <row r="123" spans="3:66" ht="50.1" customHeight="1" thickTop="1" thickBot="1" x14ac:dyDescent="0.3">
      <c r="C123" s="46"/>
      <c r="D123" s="46"/>
      <c r="E123" s="46"/>
      <c r="F123" s="122"/>
      <c r="G123" s="122"/>
      <c r="H123" s="78" t="str">
        <f t="shared" si="39"/>
        <v/>
      </c>
      <c r="I123" s="78" t="str">
        <f t="shared" si="40"/>
        <v/>
      </c>
      <c r="J123" s="16"/>
      <c r="K123" s="46" t="str">
        <f t="shared" si="41"/>
        <v/>
      </c>
      <c r="L123" s="16"/>
      <c r="M123" s="16"/>
      <c r="N123" s="46"/>
      <c r="O123" s="47" t="str">
        <f t="shared" si="44"/>
        <v/>
      </c>
      <c r="P123" s="47"/>
      <c r="Q123" s="48" t="str">
        <f>IFERROR(VLOOKUP(E123,Funcionários!$C$8:$E$207,3,FALSE),"")</f>
        <v/>
      </c>
      <c r="R123" s="47"/>
      <c r="S123" s="49" t="str">
        <f t="shared" si="45"/>
        <v/>
      </c>
      <c r="T123" s="49">
        <v>1.17E-3</v>
      </c>
      <c r="U123" s="48" t="str">
        <f>IF(Funcionários!C124=0,"",Funcionários!C124)</f>
        <v/>
      </c>
      <c r="V123" s="50">
        <f>IF(U123="",0,IF(COUNTIFS($E$7:$E$3006,U123,$I$7:$I$3006,'RC'!$E$6)=0,0,COUNTIFS($M$7:$M$3006,"Concluída no prazo",$E$7:$E$3006,U123,$I$7:$I$3006,'RC'!$E$6)/COUNTIFS($E$7:$E$3006,U123,$I$7:$I$3006,'RC'!$E$6)))</f>
        <v>0</v>
      </c>
      <c r="W123" s="49">
        <f>SUMIFS($J$7:$J$3006,$E$7:$E$3006,U123,$I$7:$I$3006,'RC'!$E$6)+SUMIFS($L$7:$L$3006,$E$7:$E$3006,U123,$I$7:$I$3006,'RC'!$E$6)</f>
        <v>0</v>
      </c>
      <c r="X123" s="48">
        <f>COUNTIFS($E$7:$E$3006,U123,$I$7:$I$3006,'RC'!$E$6)</f>
        <v>0</v>
      </c>
      <c r="Y123" s="48"/>
      <c r="Z123" s="51" t="str">
        <f>IF(AQ123='RC'!$E$6,AC123*1000+AD123,"")</f>
        <v/>
      </c>
      <c r="AA123" s="51" t="str">
        <f>IF(AB123="","",IF(AQ123='RC'!$E$6,AC123*1000-AD123,""))</f>
        <v/>
      </c>
      <c r="AB123" s="48" t="str">
        <f>IFERROR(VLOOKUP(E123,Funcionários!$C$8:$E$207,3,FALSE),"")</f>
        <v/>
      </c>
      <c r="AC123" s="50" t="str">
        <f>IF(AB123="","",IF(COUNTIFS($AB$7:$AB$3006,AB123,$AQ$7:$AQ$3006,'RC'!$E$6)=0,"",COUNTIFS($M$7:$M$3006,"Concluída no prazo",$AB$7:$AB$3006,AB123,$AQ$7:$AQ$3006,'RC'!$E$6)/COUNTIFS($AB$7:$AB$3006,AB123,$AQ$7:$AQ$3006,'RC'!$E$6)))</f>
        <v/>
      </c>
      <c r="AD123" s="48">
        <f>SUMIF($AQ$7:$AQ$3006,'RC'!$E$6,$J$7:$J$3006)+SUMIF($AQ$7:$AQ$3006,'RC'!$E$6,$L$7:$L$3006)</f>
        <v>21</v>
      </c>
      <c r="AE123" s="48"/>
      <c r="AF123" s="48">
        <v>4.8839999999999599E-2</v>
      </c>
      <c r="AG123" s="48">
        <f>IF(OR(AQ123="",AQ123&lt;&gt;'RC'!$E$6,AB123&lt;&gt;'RC'!$D$21),0,1)</f>
        <v>0</v>
      </c>
      <c r="AH123" s="48">
        <f t="shared" si="42"/>
        <v>4.8839999999999599E-2</v>
      </c>
      <c r="AI123" s="48" t="str">
        <f t="shared" si="24"/>
        <v/>
      </c>
      <c r="AJ123" s="48" t="str">
        <f t="shared" si="25"/>
        <v/>
      </c>
      <c r="AK123" s="52" t="str">
        <f t="shared" si="26"/>
        <v/>
      </c>
      <c r="AL123" s="52" t="str">
        <f t="shared" si="27"/>
        <v/>
      </c>
      <c r="AM123" s="48" t="str">
        <f t="shared" si="28"/>
        <v/>
      </c>
      <c r="AN123" s="48" t="str">
        <f t="shared" si="29"/>
        <v/>
      </c>
      <c r="AO123" s="48"/>
      <c r="AP123" s="48" t="str">
        <f t="shared" si="30"/>
        <v/>
      </c>
      <c r="AQ123" s="48" t="str">
        <f t="shared" si="31"/>
        <v/>
      </c>
      <c r="AR123" s="48">
        <v>4.8840000000000001E-2</v>
      </c>
      <c r="AS123" s="48">
        <f>IF(AF!$D$27="Todos",1,IF(M123=AF!$D$27,1,0))</f>
        <v>1</v>
      </c>
      <c r="AT123" s="53">
        <f>IF(AND(E123=AF!$D$6,OR(LT!M123=AF!$D$27,AF!$D$27="Todos"),OR(AP123=AF!$E$8,AQ123=AF!$E$8)),AR123+AS123,0)</f>
        <v>0</v>
      </c>
      <c r="AU123" s="48" t="str">
        <f t="shared" si="32"/>
        <v/>
      </c>
      <c r="AV123" s="52" t="str">
        <f t="shared" si="33"/>
        <v/>
      </c>
      <c r="AW123" s="52" t="str">
        <f t="shared" si="34"/>
        <v/>
      </c>
      <c r="AX123" s="48" t="str">
        <f t="shared" si="35"/>
        <v/>
      </c>
      <c r="AY123" s="48" t="str">
        <f t="shared" si="36"/>
        <v/>
      </c>
      <c r="BA123" s="18">
        <f>IF($E123=AF!$D$6,IF($M123="Concluída no prazo",2,IF($M123="Concluída com atraso",1,0)),0)</f>
        <v>0</v>
      </c>
      <c r="BB123" s="18">
        <f>IF($E123=AF!$D$6,IF($M123="Atrasada",2,IF($M123="Concluída com atraso",1,0)),0)</f>
        <v>0</v>
      </c>
      <c r="BC123" s="18">
        <v>1.17E-3</v>
      </c>
      <c r="BD123" s="18">
        <f t="shared" si="43"/>
        <v>1.17E-3</v>
      </c>
      <c r="BE123" s="18">
        <f t="shared" si="43"/>
        <v>1.17E-3</v>
      </c>
      <c r="BF123" s="18" t="str">
        <f t="shared" si="37"/>
        <v/>
      </c>
      <c r="BN123" s="18" t="str">
        <f t="shared" si="38"/>
        <v>s</v>
      </c>
    </row>
    <row r="124" spans="3:66" ht="50.1" customHeight="1" thickTop="1" thickBot="1" x14ac:dyDescent="0.3">
      <c r="C124" s="46"/>
      <c r="D124" s="46"/>
      <c r="E124" s="46"/>
      <c r="F124" s="122"/>
      <c r="G124" s="122"/>
      <c r="H124" s="78" t="str">
        <f t="shared" si="39"/>
        <v/>
      </c>
      <c r="I124" s="78" t="str">
        <f t="shared" si="40"/>
        <v/>
      </c>
      <c r="J124" s="16"/>
      <c r="K124" s="46" t="str">
        <f t="shared" si="41"/>
        <v/>
      </c>
      <c r="L124" s="16"/>
      <c r="M124" s="16"/>
      <c r="N124" s="46"/>
      <c r="O124" s="47" t="str">
        <f t="shared" si="44"/>
        <v/>
      </c>
      <c r="P124" s="47"/>
      <c r="Q124" s="48" t="str">
        <f>IFERROR(VLOOKUP(E124,Funcionários!$C$8:$E$207,3,FALSE),"")</f>
        <v/>
      </c>
      <c r="R124" s="47"/>
      <c r="S124" s="49" t="str">
        <f t="shared" si="45"/>
        <v/>
      </c>
      <c r="T124" s="49">
        <v>1.1800000000000001E-3</v>
      </c>
      <c r="U124" s="48" t="str">
        <f>IF(Funcionários!C125=0,"",Funcionários!C125)</f>
        <v/>
      </c>
      <c r="V124" s="50">
        <f>IF(U124="",0,IF(COUNTIFS($E$7:$E$3006,U124,$I$7:$I$3006,'RC'!$E$6)=0,0,COUNTIFS($M$7:$M$3006,"Concluída no prazo",$E$7:$E$3006,U124,$I$7:$I$3006,'RC'!$E$6)/COUNTIFS($E$7:$E$3006,U124,$I$7:$I$3006,'RC'!$E$6)))</f>
        <v>0</v>
      </c>
      <c r="W124" s="49">
        <f>SUMIFS($J$7:$J$3006,$E$7:$E$3006,U124,$I$7:$I$3006,'RC'!$E$6)+SUMIFS($L$7:$L$3006,$E$7:$E$3006,U124,$I$7:$I$3006,'RC'!$E$6)</f>
        <v>0</v>
      </c>
      <c r="X124" s="48">
        <f>COUNTIFS($E$7:$E$3006,U124,$I$7:$I$3006,'RC'!$E$6)</f>
        <v>0</v>
      </c>
      <c r="Y124" s="48"/>
      <c r="Z124" s="51" t="str">
        <f>IF(AQ124='RC'!$E$6,AC124*1000+AD124,"")</f>
        <v/>
      </c>
      <c r="AA124" s="51" t="str">
        <f>IF(AB124="","",IF(AQ124='RC'!$E$6,AC124*1000-AD124,""))</f>
        <v/>
      </c>
      <c r="AB124" s="48" t="str">
        <f>IFERROR(VLOOKUP(E124,Funcionários!$C$8:$E$207,3,FALSE),"")</f>
        <v/>
      </c>
      <c r="AC124" s="50" t="str">
        <f>IF(AB124="","",IF(COUNTIFS($AB$7:$AB$3006,AB124,$AQ$7:$AQ$3006,'RC'!$E$6)=0,"",COUNTIFS($M$7:$M$3006,"Concluída no prazo",$AB$7:$AB$3006,AB124,$AQ$7:$AQ$3006,'RC'!$E$6)/COUNTIFS($AB$7:$AB$3006,AB124,$AQ$7:$AQ$3006,'RC'!$E$6)))</f>
        <v/>
      </c>
      <c r="AD124" s="48">
        <f>SUMIF($AQ$7:$AQ$3006,'RC'!$E$6,$J$7:$J$3006)+SUMIF($AQ$7:$AQ$3006,'RC'!$E$6,$L$7:$L$3006)</f>
        <v>21</v>
      </c>
      <c r="AE124" s="48"/>
      <c r="AF124" s="48">
        <v>4.8829999999999603E-2</v>
      </c>
      <c r="AG124" s="48">
        <f>IF(OR(AQ124="",AQ124&lt;&gt;'RC'!$E$6,AB124&lt;&gt;'RC'!$D$21),0,1)</f>
        <v>0</v>
      </c>
      <c r="AH124" s="48">
        <f t="shared" si="42"/>
        <v>4.8829999999999603E-2</v>
      </c>
      <c r="AI124" s="48" t="str">
        <f t="shared" si="24"/>
        <v/>
      </c>
      <c r="AJ124" s="48" t="str">
        <f t="shared" si="25"/>
        <v/>
      </c>
      <c r="AK124" s="52" t="str">
        <f t="shared" si="26"/>
        <v/>
      </c>
      <c r="AL124" s="52" t="str">
        <f t="shared" si="27"/>
        <v/>
      </c>
      <c r="AM124" s="48" t="str">
        <f t="shared" si="28"/>
        <v/>
      </c>
      <c r="AN124" s="48" t="str">
        <f t="shared" si="29"/>
        <v/>
      </c>
      <c r="AO124" s="48"/>
      <c r="AP124" s="48" t="str">
        <f t="shared" si="30"/>
        <v/>
      </c>
      <c r="AQ124" s="48" t="str">
        <f t="shared" si="31"/>
        <v/>
      </c>
      <c r="AR124" s="48">
        <v>4.8829999999999998E-2</v>
      </c>
      <c r="AS124" s="48">
        <f>IF(AF!$D$27="Todos",1,IF(M124=AF!$D$27,1,0))</f>
        <v>1</v>
      </c>
      <c r="AT124" s="53">
        <f>IF(AND(E124=AF!$D$6,OR(LT!M124=AF!$D$27,AF!$D$27="Todos"),OR(AP124=AF!$E$8,AQ124=AF!$E$8)),AR124+AS124,0)</f>
        <v>0</v>
      </c>
      <c r="AU124" s="48" t="str">
        <f t="shared" si="32"/>
        <v/>
      </c>
      <c r="AV124" s="52" t="str">
        <f t="shared" si="33"/>
        <v/>
      </c>
      <c r="AW124" s="52" t="str">
        <f t="shared" si="34"/>
        <v/>
      </c>
      <c r="AX124" s="48" t="str">
        <f t="shared" si="35"/>
        <v/>
      </c>
      <c r="AY124" s="48" t="str">
        <f t="shared" si="36"/>
        <v/>
      </c>
      <c r="BA124" s="18">
        <f>IF($E124=AF!$D$6,IF($M124="Concluída no prazo",2,IF($M124="Concluída com atraso",1,0)),0)</f>
        <v>0</v>
      </c>
      <c r="BB124" s="18">
        <f>IF($E124=AF!$D$6,IF($M124="Atrasada",2,IF($M124="Concluída com atraso",1,0)),0)</f>
        <v>0</v>
      </c>
      <c r="BC124" s="18">
        <v>1.1800000000000001E-3</v>
      </c>
      <c r="BD124" s="18">
        <f t="shared" si="43"/>
        <v>1.1800000000000001E-3</v>
      </c>
      <c r="BE124" s="18">
        <f t="shared" si="43"/>
        <v>1.1800000000000001E-3</v>
      </c>
      <c r="BF124" s="18" t="str">
        <f t="shared" si="37"/>
        <v/>
      </c>
      <c r="BN124" s="18" t="str">
        <f t="shared" si="38"/>
        <v>s</v>
      </c>
    </row>
    <row r="125" spans="3:66" ht="50.1" customHeight="1" thickTop="1" thickBot="1" x14ac:dyDescent="0.3">
      <c r="C125" s="46"/>
      <c r="D125" s="46"/>
      <c r="E125" s="46"/>
      <c r="F125" s="122"/>
      <c r="G125" s="122"/>
      <c r="H125" s="78" t="str">
        <f t="shared" si="39"/>
        <v/>
      </c>
      <c r="I125" s="78" t="str">
        <f t="shared" si="40"/>
        <v/>
      </c>
      <c r="J125" s="16"/>
      <c r="K125" s="46" t="str">
        <f t="shared" si="41"/>
        <v/>
      </c>
      <c r="L125" s="16"/>
      <c r="M125" s="16"/>
      <c r="N125" s="46"/>
      <c r="O125" s="47" t="str">
        <f t="shared" si="44"/>
        <v/>
      </c>
      <c r="P125" s="47"/>
      <c r="Q125" s="48" t="str">
        <f>IFERROR(VLOOKUP(E125,Funcionários!$C$8:$E$207,3,FALSE),"")</f>
        <v/>
      </c>
      <c r="R125" s="47"/>
      <c r="S125" s="49" t="str">
        <f t="shared" si="45"/>
        <v/>
      </c>
      <c r="T125" s="49">
        <v>1.1900000000000001E-3</v>
      </c>
      <c r="U125" s="48" t="str">
        <f>IF(Funcionários!C126=0,"",Funcionários!C126)</f>
        <v/>
      </c>
      <c r="V125" s="50">
        <f>IF(U125="",0,IF(COUNTIFS($E$7:$E$3006,U125,$I$7:$I$3006,'RC'!$E$6)=0,0,COUNTIFS($M$7:$M$3006,"Concluída no prazo",$E$7:$E$3006,U125,$I$7:$I$3006,'RC'!$E$6)/COUNTIFS($E$7:$E$3006,U125,$I$7:$I$3006,'RC'!$E$6)))</f>
        <v>0</v>
      </c>
      <c r="W125" s="49">
        <f>SUMIFS($J$7:$J$3006,$E$7:$E$3006,U125,$I$7:$I$3006,'RC'!$E$6)+SUMIFS($L$7:$L$3006,$E$7:$E$3006,U125,$I$7:$I$3006,'RC'!$E$6)</f>
        <v>0</v>
      </c>
      <c r="X125" s="48">
        <f>COUNTIFS($E$7:$E$3006,U125,$I$7:$I$3006,'RC'!$E$6)</f>
        <v>0</v>
      </c>
      <c r="Y125" s="48"/>
      <c r="Z125" s="51" t="str">
        <f>IF(AQ125='RC'!$E$6,AC125*1000+AD125,"")</f>
        <v/>
      </c>
      <c r="AA125" s="51" t="str">
        <f>IF(AB125="","",IF(AQ125='RC'!$E$6,AC125*1000-AD125,""))</f>
        <v/>
      </c>
      <c r="AB125" s="48" t="str">
        <f>IFERROR(VLOOKUP(E125,Funcionários!$C$8:$E$207,3,FALSE),"")</f>
        <v/>
      </c>
      <c r="AC125" s="50" t="str">
        <f>IF(AB125="","",IF(COUNTIFS($AB$7:$AB$3006,AB125,$AQ$7:$AQ$3006,'RC'!$E$6)=0,"",COUNTIFS($M$7:$M$3006,"Concluída no prazo",$AB$7:$AB$3006,AB125,$AQ$7:$AQ$3006,'RC'!$E$6)/COUNTIFS($AB$7:$AB$3006,AB125,$AQ$7:$AQ$3006,'RC'!$E$6)))</f>
        <v/>
      </c>
      <c r="AD125" s="48">
        <f>SUMIF($AQ$7:$AQ$3006,'RC'!$E$6,$J$7:$J$3006)+SUMIF($AQ$7:$AQ$3006,'RC'!$E$6,$L$7:$L$3006)</f>
        <v>21</v>
      </c>
      <c r="AE125" s="48"/>
      <c r="AF125" s="48">
        <v>4.88199999999996E-2</v>
      </c>
      <c r="AG125" s="48">
        <f>IF(OR(AQ125="",AQ125&lt;&gt;'RC'!$E$6,AB125&lt;&gt;'RC'!$D$21),0,1)</f>
        <v>0</v>
      </c>
      <c r="AH125" s="48">
        <f t="shared" si="42"/>
        <v>4.88199999999996E-2</v>
      </c>
      <c r="AI125" s="48" t="str">
        <f t="shared" si="24"/>
        <v/>
      </c>
      <c r="AJ125" s="48" t="str">
        <f t="shared" si="25"/>
        <v/>
      </c>
      <c r="AK125" s="52" t="str">
        <f t="shared" si="26"/>
        <v/>
      </c>
      <c r="AL125" s="52" t="str">
        <f t="shared" si="27"/>
        <v/>
      </c>
      <c r="AM125" s="48" t="str">
        <f t="shared" si="28"/>
        <v/>
      </c>
      <c r="AN125" s="48" t="str">
        <f t="shared" si="29"/>
        <v/>
      </c>
      <c r="AO125" s="48"/>
      <c r="AP125" s="48" t="str">
        <f t="shared" si="30"/>
        <v/>
      </c>
      <c r="AQ125" s="48" t="str">
        <f t="shared" si="31"/>
        <v/>
      </c>
      <c r="AR125" s="48">
        <v>4.8820000000000002E-2</v>
      </c>
      <c r="AS125" s="48">
        <f>IF(AF!$D$27="Todos",1,IF(M125=AF!$D$27,1,0))</f>
        <v>1</v>
      </c>
      <c r="AT125" s="53">
        <f>IF(AND(E125=AF!$D$6,OR(LT!M125=AF!$D$27,AF!$D$27="Todos"),OR(AP125=AF!$E$8,AQ125=AF!$E$8)),AR125+AS125,0)</f>
        <v>0</v>
      </c>
      <c r="AU125" s="48" t="str">
        <f t="shared" si="32"/>
        <v/>
      </c>
      <c r="AV125" s="52" t="str">
        <f t="shared" si="33"/>
        <v/>
      </c>
      <c r="AW125" s="52" t="str">
        <f t="shared" si="34"/>
        <v/>
      </c>
      <c r="AX125" s="48" t="str">
        <f t="shared" si="35"/>
        <v/>
      </c>
      <c r="AY125" s="48" t="str">
        <f t="shared" si="36"/>
        <v/>
      </c>
      <c r="BA125" s="18">
        <f>IF($E125=AF!$D$6,IF($M125="Concluída no prazo",2,IF($M125="Concluída com atraso",1,0)),0)</f>
        <v>0</v>
      </c>
      <c r="BB125" s="18">
        <f>IF($E125=AF!$D$6,IF($M125="Atrasada",2,IF($M125="Concluída com atraso",1,0)),0)</f>
        <v>0</v>
      </c>
      <c r="BC125" s="18">
        <v>1.1900000000000001E-3</v>
      </c>
      <c r="BD125" s="18">
        <f t="shared" si="43"/>
        <v>1.1900000000000001E-3</v>
      </c>
      <c r="BE125" s="18">
        <f t="shared" si="43"/>
        <v>1.1900000000000001E-3</v>
      </c>
      <c r="BF125" s="18" t="str">
        <f t="shared" si="37"/>
        <v/>
      </c>
      <c r="BN125" s="18" t="str">
        <f t="shared" si="38"/>
        <v>s</v>
      </c>
    </row>
    <row r="126" spans="3:66" ht="50.1" customHeight="1" thickTop="1" thickBot="1" x14ac:dyDescent="0.3">
      <c r="C126" s="46"/>
      <c r="D126" s="46"/>
      <c r="E126" s="46"/>
      <c r="F126" s="122"/>
      <c r="G126" s="122"/>
      <c r="H126" s="78" t="str">
        <f t="shared" si="39"/>
        <v/>
      </c>
      <c r="I126" s="78" t="str">
        <f t="shared" si="40"/>
        <v/>
      </c>
      <c r="J126" s="16"/>
      <c r="K126" s="46" t="str">
        <f t="shared" si="41"/>
        <v/>
      </c>
      <c r="L126" s="16"/>
      <c r="M126" s="16"/>
      <c r="N126" s="46"/>
      <c r="O126" s="47" t="str">
        <f t="shared" si="44"/>
        <v/>
      </c>
      <c r="P126" s="47"/>
      <c r="Q126" s="48" t="str">
        <f>IFERROR(VLOOKUP(E126,Funcionários!$C$8:$E$207,3,FALSE),"")</f>
        <v/>
      </c>
      <c r="R126" s="47"/>
      <c r="S126" s="49" t="str">
        <f t="shared" si="45"/>
        <v/>
      </c>
      <c r="T126" s="49">
        <v>1.1999999999999999E-3</v>
      </c>
      <c r="U126" s="48" t="str">
        <f>IF(Funcionários!C127=0,"",Funcionários!C127)</f>
        <v/>
      </c>
      <c r="V126" s="50">
        <f>IF(U126="",0,IF(COUNTIFS($E$7:$E$3006,U126,$I$7:$I$3006,'RC'!$E$6)=0,0,COUNTIFS($M$7:$M$3006,"Concluída no prazo",$E$7:$E$3006,U126,$I$7:$I$3006,'RC'!$E$6)/COUNTIFS($E$7:$E$3006,U126,$I$7:$I$3006,'RC'!$E$6)))</f>
        <v>0</v>
      </c>
      <c r="W126" s="49">
        <f>SUMIFS($J$7:$J$3006,$E$7:$E$3006,U126,$I$7:$I$3006,'RC'!$E$6)+SUMIFS($L$7:$L$3006,$E$7:$E$3006,U126,$I$7:$I$3006,'RC'!$E$6)</f>
        <v>0</v>
      </c>
      <c r="X126" s="48">
        <f>COUNTIFS($E$7:$E$3006,U126,$I$7:$I$3006,'RC'!$E$6)</f>
        <v>0</v>
      </c>
      <c r="Y126" s="48"/>
      <c r="Z126" s="51" t="str">
        <f>IF(AQ126='RC'!$E$6,AC126*1000+AD126,"")</f>
        <v/>
      </c>
      <c r="AA126" s="51" t="str">
        <f>IF(AB126="","",IF(AQ126='RC'!$E$6,AC126*1000-AD126,""))</f>
        <v/>
      </c>
      <c r="AB126" s="48" t="str">
        <f>IFERROR(VLOOKUP(E126,Funcionários!$C$8:$E$207,3,FALSE),"")</f>
        <v/>
      </c>
      <c r="AC126" s="50" t="str">
        <f>IF(AB126="","",IF(COUNTIFS($AB$7:$AB$3006,AB126,$AQ$7:$AQ$3006,'RC'!$E$6)=0,"",COUNTIFS($M$7:$M$3006,"Concluída no prazo",$AB$7:$AB$3006,AB126,$AQ$7:$AQ$3006,'RC'!$E$6)/COUNTIFS($AB$7:$AB$3006,AB126,$AQ$7:$AQ$3006,'RC'!$E$6)))</f>
        <v/>
      </c>
      <c r="AD126" s="48">
        <f>SUMIF($AQ$7:$AQ$3006,'RC'!$E$6,$J$7:$J$3006)+SUMIF($AQ$7:$AQ$3006,'RC'!$E$6,$L$7:$L$3006)</f>
        <v>21</v>
      </c>
      <c r="AE126" s="48"/>
      <c r="AF126" s="48">
        <v>4.8809999999999597E-2</v>
      </c>
      <c r="AG126" s="48">
        <f>IF(OR(AQ126="",AQ126&lt;&gt;'RC'!$E$6,AB126&lt;&gt;'RC'!$D$21),0,1)</f>
        <v>0</v>
      </c>
      <c r="AH126" s="48">
        <f t="shared" si="42"/>
        <v>4.8809999999999597E-2</v>
      </c>
      <c r="AI126" s="48" t="str">
        <f t="shared" si="24"/>
        <v/>
      </c>
      <c r="AJ126" s="48" t="str">
        <f t="shared" si="25"/>
        <v/>
      </c>
      <c r="AK126" s="52" t="str">
        <f t="shared" si="26"/>
        <v/>
      </c>
      <c r="AL126" s="52" t="str">
        <f t="shared" si="27"/>
        <v/>
      </c>
      <c r="AM126" s="48" t="str">
        <f t="shared" si="28"/>
        <v/>
      </c>
      <c r="AN126" s="48" t="str">
        <f t="shared" si="29"/>
        <v/>
      </c>
      <c r="AO126" s="48"/>
      <c r="AP126" s="48" t="str">
        <f t="shared" si="30"/>
        <v/>
      </c>
      <c r="AQ126" s="48" t="str">
        <f t="shared" si="31"/>
        <v/>
      </c>
      <c r="AR126" s="48">
        <v>4.8809999999999999E-2</v>
      </c>
      <c r="AS126" s="48">
        <f>IF(AF!$D$27="Todos",1,IF(M126=AF!$D$27,1,0))</f>
        <v>1</v>
      </c>
      <c r="AT126" s="53">
        <f>IF(AND(E126=AF!$D$6,OR(LT!M126=AF!$D$27,AF!$D$27="Todos"),OR(AP126=AF!$E$8,AQ126=AF!$E$8)),AR126+AS126,0)</f>
        <v>0</v>
      </c>
      <c r="AU126" s="48" t="str">
        <f t="shared" si="32"/>
        <v/>
      </c>
      <c r="AV126" s="52" t="str">
        <f t="shared" si="33"/>
        <v/>
      </c>
      <c r="AW126" s="52" t="str">
        <f t="shared" si="34"/>
        <v/>
      </c>
      <c r="AX126" s="48" t="str">
        <f t="shared" si="35"/>
        <v/>
      </c>
      <c r="AY126" s="48" t="str">
        <f t="shared" si="36"/>
        <v/>
      </c>
      <c r="BA126" s="18">
        <f>IF($E126=AF!$D$6,IF($M126="Concluída no prazo",2,IF($M126="Concluída com atraso",1,0)),0)</f>
        <v>0</v>
      </c>
      <c r="BB126" s="18">
        <f>IF($E126=AF!$D$6,IF($M126="Atrasada",2,IF($M126="Concluída com atraso",1,0)),0)</f>
        <v>0</v>
      </c>
      <c r="BC126" s="18">
        <v>1.1999999999999999E-3</v>
      </c>
      <c r="BD126" s="18">
        <f t="shared" si="43"/>
        <v>1.1999999999999999E-3</v>
      </c>
      <c r="BE126" s="18">
        <f t="shared" si="43"/>
        <v>1.1999999999999999E-3</v>
      </c>
      <c r="BF126" s="18" t="str">
        <f t="shared" si="37"/>
        <v/>
      </c>
      <c r="BN126" s="18" t="str">
        <f t="shared" si="38"/>
        <v>s</v>
      </c>
    </row>
    <row r="127" spans="3:66" ht="50.1" customHeight="1" thickTop="1" thickBot="1" x14ac:dyDescent="0.3">
      <c r="C127" s="46"/>
      <c r="D127" s="46"/>
      <c r="E127" s="46"/>
      <c r="F127" s="122"/>
      <c r="G127" s="122"/>
      <c r="H127" s="78" t="str">
        <f t="shared" si="39"/>
        <v/>
      </c>
      <c r="I127" s="78" t="str">
        <f t="shared" si="40"/>
        <v/>
      </c>
      <c r="J127" s="16"/>
      <c r="K127" s="46" t="str">
        <f t="shared" si="41"/>
        <v/>
      </c>
      <c r="L127" s="16"/>
      <c r="M127" s="16"/>
      <c r="N127" s="46"/>
      <c r="O127" s="47" t="str">
        <f t="shared" si="44"/>
        <v/>
      </c>
      <c r="P127" s="47"/>
      <c r="Q127" s="48" t="str">
        <f>IFERROR(VLOOKUP(E127,Funcionários!$C$8:$E$207,3,FALSE),"")</f>
        <v/>
      </c>
      <c r="R127" s="47"/>
      <c r="S127" s="49" t="str">
        <f t="shared" si="45"/>
        <v/>
      </c>
      <c r="T127" s="49">
        <v>1.2099999999999999E-3</v>
      </c>
      <c r="U127" s="48" t="str">
        <f>IF(Funcionários!C128=0,"",Funcionários!C128)</f>
        <v/>
      </c>
      <c r="V127" s="50">
        <f>IF(U127="",0,IF(COUNTIFS($E$7:$E$3006,U127,$I$7:$I$3006,'RC'!$E$6)=0,0,COUNTIFS($M$7:$M$3006,"Concluída no prazo",$E$7:$E$3006,U127,$I$7:$I$3006,'RC'!$E$6)/COUNTIFS($E$7:$E$3006,U127,$I$7:$I$3006,'RC'!$E$6)))</f>
        <v>0</v>
      </c>
      <c r="W127" s="49">
        <f>SUMIFS($J$7:$J$3006,$E$7:$E$3006,U127,$I$7:$I$3006,'RC'!$E$6)+SUMIFS($L$7:$L$3006,$E$7:$E$3006,U127,$I$7:$I$3006,'RC'!$E$6)</f>
        <v>0</v>
      </c>
      <c r="X127" s="48">
        <f>COUNTIFS($E$7:$E$3006,U127,$I$7:$I$3006,'RC'!$E$6)</f>
        <v>0</v>
      </c>
      <c r="Y127" s="48"/>
      <c r="Z127" s="51" t="str">
        <f>IF(AQ127='RC'!$E$6,AC127*1000+AD127,"")</f>
        <v/>
      </c>
      <c r="AA127" s="51" t="str">
        <f>IF(AB127="","",IF(AQ127='RC'!$E$6,AC127*1000-AD127,""))</f>
        <v/>
      </c>
      <c r="AB127" s="48" t="str">
        <f>IFERROR(VLOOKUP(E127,Funcionários!$C$8:$E$207,3,FALSE),"")</f>
        <v/>
      </c>
      <c r="AC127" s="50" t="str">
        <f>IF(AB127="","",IF(COUNTIFS($AB$7:$AB$3006,AB127,$AQ$7:$AQ$3006,'RC'!$E$6)=0,"",COUNTIFS($M$7:$M$3006,"Concluída no prazo",$AB$7:$AB$3006,AB127,$AQ$7:$AQ$3006,'RC'!$E$6)/COUNTIFS($AB$7:$AB$3006,AB127,$AQ$7:$AQ$3006,'RC'!$E$6)))</f>
        <v/>
      </c>
      <c r="AD127" s="48">
        <f>SUMIF($AQ$7:$AQ$3006,'RC'!$E$6,$J$7:$J$3006)+SUMIF($AQ$7:$AQ$3006,'RC'!$E$6,$L$7:$L$3006)</f>
        <v>21</v>
      </c>
      <c r="AE127" s="48"/>
      <c r="AF127" s="48">
        <v>4.8799999999999601E-2</v>
      </c>
      <c r="AG127" s="48">
        <f>IF(OR(AQ127="",AQ127&lt;&gt;'RC'!$E$6,AB127&lt;&gt;'RC'!$D$21),0,1)</f>
        <v>0</v>
      </c>
      <c r="AH127" s="48">
        <f t="shared" si="42"/>
        <v>4.8799999999999601E-2</v>
      </c>
      <c r="AI127" s="48" t="str">
        <f t="shared" si="24"/>
        <v/>
      </c>
      <c r="AJ127" s="48" t="str">
        <f t="shared" si="25"/>
        <v/>
      </c>
      <c r="AK127" s="52" t="str">
        <f t="shared" si="26"/>
        <v/>
      </c>
      <c r="AL127" s="52" t="str">
        <f t="shared" si="27"/>
        <v/>
      </c>
      <c r="AM127" s="48" t="str">
        <f t="shared" si="28"/>
        <v/>
      </c>
      <c r="AN127" s="48" t="str">
        <f t="shared" si="29"/>
        <v/>
      </c>
      <c r="AO127" s="48"/>
      <c r="AP127" s="48" t="str">
        <f t="shared" si="30"/>
        <v/>
      </c>
      <c r="AQ127" s="48" t="str">
        <f t="shared" si="31"/>
        <v/>
      </c>
      <c r="AR127" s="48">
        <v>4.8800000000000003E-2</v>
      </c>
      <c r="AS127" s="48">
        <f>IF(AF!$D$27="Todos",1,IF(M127=AF!$D$27,1,0))</f>
        <v>1</v>
      </c>
      <c r="AT127" s="53">
        <f>IF(AND(E127=AF!$D$6,OR(LT!M127=AF!$D$27,AF!$D$27="Todos"),OR(AP127=AF!$E$8,AQ127=AF!$E$8)),AR127+AS127,0)</f>
        <v>0</v>
      </c>
      <c r="AU127" s="48" t="str">
        <f t="shared" si="32"/>
        <v/>
      </c>
      <c r="AV127" s="52" t="str">
        <f t="shared" si="33"/>
        <v/>
      </c>
      <c r="AW127" s="52" t="str">
        <f t="shared" si="34"/>
        <v/>
      </c>
      <c r="AX127" s="48" t="str">
        <f t="shared" si="35"/>
        <v/>
      </c>
      <c r="AY127" s="48" t="str">
        <f t="shared" si="36"/>
        <v/>
      </c>
      <c r="BA127" s="18">
        <f>IF($E127=AF!$D$6,IF($M127="Concluída no prazo",2,IF($M127="Concluída com atraso",1,0)),0)</f>
        <v>0</v>
      </c>
      <c r="BB127" s="18">
        <f>IF($E127=AF!$D$6,IF($M127="Atrasada",2,IF($M127="Concluída com atraso",1,0)),0)</f>
        <v>0</v>
      </c>
      <c r="BC127" s="18">
        <v>1.2099999999999999E-3</v>
      </c>
      <c r="BD127" s="18">
        <f t="shared" si="43"/>
        <v>1.2099999999999999E-3</v>
      </c>
      <c r="BE127" s="18">
        <f t="shared" si="43"/>
        <v>1.2099999999999999E-3</v>
      </c>
      <c r="BF127" s="18" t="str">
        <f t="shared" si="37"/>
        <v/>
      </c>
      <c r="BN127" s="18" t="str">
        <f t="shared" si="38"/>
        <v>s</v>
      </c>
    </row>
    <row r="128" spans="3:66" ht="50.1" customHeight="1" thickTop="1" thickBot="1" x14ac:dyDescent="0.3">
      <c r="C128" s="46"/>
      <c r="D128" s="46"/>
      <c r="E128" s="46"/>
      <c r="F128" s="122"/>
      <c r="G128" s="122"/>
      <c r="H128" s="78" t="str">
        <f t="shared" si="39"/>
        <v/>
      </c>
      <c r="I128" s="78" t="str">
        <f t="shared" si="40"/>
        <v/>
      </c>
      <c r="J128" s="16"/>
      <c r="K128" s="46" t="str">
        <f t="shared" si="41"/>
        <v/>
      </c>
      <c r="L128" s="16"/>
      <c r="M128" s="16"/>
      <c r="N128" s="46"/>
      <c r="O128" s="47" t="str">
        <f t="shared" si="44"/>
        <v/>
      </c>
      <c r="P128" s="47"/>
      <c r="Q128" s="48" t="str">
        <f>IFERROR(VLOOKUP(E128,Funcionários!$C$8:$E$207,3,FALSE),"")</f>
        <v/>
      </c>
      <c r="R128" s="47"/>
      <c r="S128" s="49" t="str">
        <f t="shared" si="45"/>
        <v/>
      </c>
      <c r="T128" s="49">
        <v>1.2199999999999999E-3</v>
      </c>
      <c r="U128" s="48" t="str">
        <f>IF(Funcionários!C129=0,"",Funcionários!C129)</f>
        <v/>
      </c>
      <c r="V128" s="50">
        <f>IF(U128="",0,IF(COUNTIFS($E$7:$E$3006,U128,$I$7:$I$3006,'RC'!$E$6)=0,0,COUNTIFS($M$7:$M$3006,"Concluída no prazo",$E$7:$E$3006,U128,$I$7:$I$3006,'RC'!$E$6)/COUNTIFS($E$7:$E$3006,U128,$I$7:$I$3006,'RC'!$E$6)))</f>
        <v>0</v>
      </c>
      <c r="W128" s="49">
        <f>SUMIFS($J$7:$J$3006,$E$7:$E$3006,U128,$I$7:$I$3006,'RC'!$E$6)+SUMIFS($L$7:$L$3006,$E$7:$E$3006,U128,$I$7:$I$3006,'RC'!$E$6)</f>
        <v>0</v>
      </c>
      <c r="X128" s="48">
        <f>COUNTIFS($E$7:$E$3006,U128,$I$7:$I$3006,'RC'!$E$6)</f>
        <v>0</v>
      </c>
      <c r="Y128" s="48"/>
      <c r="Z128" s="51" t="str">
        <f>IF(AQ128='RC'!$E$6,AC128*1000+AD128,"")</f>
        <v/>
      </c>
      <c r="AA128" s="51" t="str">
        <f>IF(AB128="","",IF(AQ128='RC'!$E$6,AC128*1000-AD128,""))</f>
        <v/>
      </c>
      <c r="AB128" s="48" t="str">
        <f>IFERROR(VLOOKUP(E128,Funcionários!$C$8:$E$207,3,FALSE),"")</f>
        <v/>
      </c>
      <c r="AC128" s="50" t="str">
        <f>IF(AB128="","",IF(COUNTIFS($AB$7:$AB$3006,AB128,$AQ$7:$AQ$3006,'RC'!$E$6)=0,"",COUNTIFS($M$7:$M$3006,"Concluída no prazo",$AB$7:$AB$3006,AB128,$AQ$7:$AQ$3006,'RC'!$E$6)/COUNTIFS($AB$7:$AB$3006,AB128,$AQ$7:$AQ$3006,'RC'!$E$6)))</f>
        <v/>
      </c>
      <c r="AD128" s="48">
        <f>SUMIF($AQ$7:$AQ$3006,'RC'!$E$6,$J$7:$J$3006)+SUMIF($AQ$7:$AQ$3006,'RC'!$E$6,$L$7:$L$3006)</f>
        <v>21</v>
      </c>
      <c r="AE128" s="48"/>
      <c r="AF128" s="48">
        <v>4.8789999999999598E-2</v>
      </c>
      <c r="AG128" s="48">
        <f>IF(OR(AQ128="",AQ128&lt;&gt;'RC'!$E$6,AB128&lt;&gt;'RC'!$D$21),0,1)</f>
        <v>0</v>
      </c>
      <c r="AH128" s="48">
        <f t="shared" si="42"/>
        <v>4.8789999999999598E-2</v>
      </c>
      <c r="AI128" s="48" t="str">
        <f t="shared" si="24"/>
        <v/>
      </c>
      <c r="AJ128" s="48" t="str">
        <f t="shared" si="25"/>
        <v/>
      </c>
      <c r="AK128" s="52" t="str">
        <f t="shared" si="26"/>
        <v/>
      </c>
      <c r="AL128" s="52" t="str">
        <f t="shared" si="27"/>
        <v/>
      </c>
      <c r="AM128" s="48" t="str">
        <f t="shared" si="28"/>
        <v/>
      </c>
      <c r="AN128" s="48" t="str">
        <f t="shared" si="29"/>
        <v/>
      </c>
      <c r="AO128" s="48"/>
      <c r="AP128" s="48" t="str">
        <f t="shared" si="30"/>
        <v/>
      </c>
      <c r="AQ128" s="48" t="str">
        <f t="shared" si="31"/>
        <v/>
      </c>
      <c r="AR128" s="48">
        <v>4.879E-2</v>
      </c>
      <c r="AS128" s="48">
        <f>IF(AF!$D$27="Todos",1,IF(M128=AF!$D$27,1,0))</f>
        <v>1</v>
      </c>
      <c r="AT128" s="53">
        <f>IF(AND(E128=AF!$D$6,OR(LT!M128=AF!$D$27,AF!$D$27="Todos"),OR(AP128=AF!$E$8,AQ128=AF!$E$8)),AR128+AS128,0)</f>
        <v>0</v>
      </c>
      <c r="AU128" s="48" t="str">
        <f t="shared" si="32"/>
        <v/>
      </c>
      <c r="AV128" s="52" t="str">
        <f t="shared" si="33"/>
        <v/>
      </c>
      <c r="AW128" s="52" t="str">
        <f t="shared" si="34"/>
        <v/>
      </c>
      <c r="AX128" s="48" t="str">
        <f t="shared" si="35"/>
        <v/>
      </c>
      <c r="AY128" s="48" t="str">
        <f t="shared" si="36"/>
        <v/>
      </c>
      <c r="BA128" s="18">
        <f>IF($E128=AF!$D$6,IF($M128="Concluída no prazo",2,IF($M128="Concluída com atraso",1,0)),0)</f>
        <v>0</v>
      </c>
      <c r="BB128" s="18">
        <f>IF($E128=AF!$D$6,IF($M128="Atrasada",2,IF($M128="Concluída com atraso",1,0)),0)</f>
        <v>0</v>
      </c>
      <c r="BC128" s="18">
        <v>1.2199999999999999E-3</v>
      </c>
      <c r="BD128" s="18">
        <f t="shared" si="43"/>
        <v>1.2199999999999999E-3</v>
      </c>
      <c r="BE128" s="18">
        <f t="shared" si="43"/>
        <v>1.2199999999999999E-3</v>
      </c>
      <c r="BF128" s="18" t="str">
        <f t="shared" si="37"/>
        <v/>
      </c>
      <c r="BN128" s="18" t="str">
        <f t="shared" si="38"/>
        <v>s</v>
      </c>
    </row>
    <row r="129" spans="3:66" ht="50.1" customHeight="1" thickTop="1" thickBot="1" x14ac:dyDescent="0.3">
      <c r="C129" s="46"/>
      <c r="D129" s="46"/>
      <c r="E129" s="46"/>
      <c r="F129" s="122"/>
      <c r="G129" s="122"/>
      <c r="H129" s="78" t="str">
        <f t="shared" si="39"/>
        <v/>
      </c>
      <c r="I129" s="78" t="str">
        <f t="shared" si="40"/>
        <v/>
      </c>
      <c r="J129" s="16"/>
      <c r="K129" s="46" t="str">
        <f t="shared" si="41"/>
        <v/>
      </c>
      <c r="L129" s="16"/>
      <c r="M129" s="16"/>
      <c r="N129" s="46"/>
      <c r="O129" s="47" t="str">
        <f t="shared" si="44"/>
        <v/>
      </c>
      <c r="P129" s="47"/>
      <c r="Q129" s="48" t="str">
        <f>IFERROR(VLOOKUP(E129,Funcionários!$C$8:$E$207,3,FALSE),"")</f>
        <v/>
      </c>
      <c r="R129" s="47"/>
      <c r="S129" s="49" t="str">
        <f t="shared" si="45"/>
        <v/>
      </c>
      <c r="T129" s="49">
        <v>1.23E-3</v>
      </c>
      <c r="U129" s="48" t="str">
        <f>IF(Funcionários!C130=0,"",Funcionários!C130)</f>
        <v/>
      </c>
      <c r="V129" s="50">
        <f>IF(U129="",0,IF(COUNTIFS($E$7:$E$3006,U129,$I$7:$I$3006,'RC'!$E$6)=0,0,COUNTIFS($M$7:$M$3006,"Concluída no prazo",$E$7:$E$3006,U129,$I$7:$I$3006,'RC'!$E$6)/COUNTIFS($E$7:$E$3006,U129,$I$7:$I$3006,'RC'!$E$6)))</f>
        <v>0</v>
      </c>
      <c r="W129" s="49">
        <f>SUMIFS($J$7:$J$3006,$E$7:$E$3006,U129,$I$7:$I$3006,'RC'!$E$6)+SUMIFS($L$7:$L$3006,$E$7:$E$3006,U129,$I$7:$I$3006,'RC'!$E$6)</f>
        <v>0</v>
      </c>
      <c r="X129" s="48">
        <f>COUNTIFS($E$7:$E$3006,U129,$I$7:$I$3006,'RC'!$E$6)</f>
        <v>0</v>
      </c>
      <c r="Y129" s="48"/>
      <c r="Z129" s="51" t="str">
        <f>IF(AQ129='RC'!$E$6,AC129*1000+AD129,"")</f>
        <v/>
      </c>
      <c r="AA129" s="51" t="str">
        <f>IF(AB129="","",IF(AQ129='RC'!$E$6,AC129*1000-AD129,""))</f>
        <v/>
      </c>
      <c r="AB129" s="48" t="str">
        <f>IFERROR(VLOOKUP(E129,Funcionários!$C$8:$E$207,3,FALSE),"")</f>
        <v/>
      </c>
      <c r="AC129" s="50" t="str">
        <f>IF(AB129="","",IF(COUNTIFS($AB$7:$AB$3006,AB129,$AQ$7:$AQ$3006,'RC'!$E$6)=0,"",COUNTIFS($M$7:$M$3006,"Concluída no prazo",$AB$7:$AB$3006,AB129,$AQ$7:$AQ$3006,'RC'!$E$6)/COUNTIFS($AB$7:$AB$3006,AB129,$AQ$7:$AQ$3006,'RC'!$E$6)))</f>
        <v/>
      </c>
      <c r="AD129" s="48">
        <f>SUMIF($AQ$7:$AQ$3006,'RC'!$E$6,$J$7:$J$3006)+SUMIF($AQ$7:$AQ$3006,'RC'!$E$6,$L$7:$L$3006)</f>
        <v>21</v>
      </c>
      <c r="AE129" s="48"/>
      <c r="AF129" s="48">
        <v>4.8779999999999601E-2</v>
      </c>
      <c r="AG129" s="48">
        <f>IF(OR(AQ129="",AQ129&lt;&gt;'RC'!$E$6,AB129&lt;&gt;'RC'!$D$21),0,1)</f>
        <v>0</v>
      </c>
      <c r="AH129" s="48">
        <f t="shared" si="42"/>
        <v>4.8779999999999601E-2</v>
      </c>
      <c r="AI129" s="48" t="str">
        <f t="shared" si="24"/>
        <v/>
      </c>
      <c r="AJ129" s="48" t="str">
        <f t="shared" si="25"/>
        <v/>
      </c>
      <c r="AK129" s="52" t="str">
        <f t="shared" si="26"/>
        <v/>
      </c>
      <c r="AL129" s="52" t="str">
        <f t="shared" si="27"/>
        <v/>
      </c>
      <c r="AM129" s="48" t="str">
        <f t="shared" si="28"/>
        <v/>
      </c>
      <c r="AN129" s="48" t="str">
        <f t="shared" si="29"/>
        <v/>
      </c>
      <c r="AO129" s="48"/>
      <c r="AP129" s="48" t="str">
        <f t="shared" si="30"/>
        <v/>
      </c>
      <c r="AQ129" s="48" t="str">
        <f t="shared" si="31"/>
        <v/>
      </c>
      <c r="AR129" s="48">
        <v>4.8779999999999997E-2</v>
      </c>
      <c r="AS129" s="48">
        <f>IF(AF!$D$27="Todos",1,IF(M129=AF!$D$27,1,0))</f>
        <v>1</v>
      </c>
      <c r="AT129" s="53">
        <f>IF(AND(E129=AF!$D$6,OR(LT!M129=AF!$D$27,AF!$D$27="Todos"),OR(AP129=AF!$E$8,AQ129=AF!$E$8)),AR129+AS129,0)</f>
        <v>0</v>
      </c>
      <c r="AU129" s="48" t="str">
        <f t="shared" si="32"/>
        <v/>
      </c>
      <c r="AV129" s="52" t="str">
        <f t="shared" si="33"/>
        <v/>
      </c>
      <c r="AW129" s="52" t="str">
        <f t="shared" si="34"/>
        <v/>
      </c>
      <c r="AX129" s="48" t="str">
        <f t="shared" si="35"/>
        <v/>
      </c>
      <c r="AY129" s="48" t="str">
        <f t="shared" si="36"/>
        <v/>
      </c>
      <c r="BA129" s="18">
        <f>IF($E129=AF!$D$6,IF($M129="Concluída no prazo",2,IF($M129="Concluída com atraso",1,0)),0)</f>
        <v>0</v>
      </c>
      <c r="BB129" s="18">
        <f>IF($E129=AF!$D$6,IF($M129="Atrasada",2,IF($M129="Concluída com atraso",1,0)),0)</f>
        <v>0</v>
      </c>
      <c r="BC129" s="18">
        <v>1.23E-3</v>
      </c>
      <c r="BD129" s="18">
        <f t="shared" si="43"/>
        <v>1.23E-3</v>
      </c>
      <c r="BE129" s="18">
        <f t="shared" si="43"/>
        <v>1.23E-3</v>
      </c>
      <c r="BF129" s="18" t="str">
        <f t="shared" si="37"/>
        <v/>
      </c>
      <c r="BN129" s="18" t="str">
        <f t="shared" si="38"/>
        <v>s</v>
      </c>
    </row>
    <row r="130" spans="3:66" ht="50.1" customHeight="1" thickTop="1" thickBot="1" x14ac:dyDescent="0.3">
      <c r="C130" s="46"/>
      <c r="D130" s="46"/>
      <c r="E130" s="46"/>
      <c r="F130" s="122"/>
      <c r="G130" s="122"/>
      <c r="H130" s="78" t="str">
        <f t="shared" si="39"/>
        <v/>
      </c>
      <c r="I130" s="78" t="str">
        <f t="shared" si="40"/>
        <v/>
      </c>
      <c r="J130" s="16"/>
      <c r="K130" s="46" t="str">
        <f t="shared" si="41"/>
        <v/>
      </c>
      <c r="L130" s="16"/>
      <c r="M130" s="16"/>
      <c r="N130" s="46"/>
      <c r="O130" s="47" t="str">
        <f t="shared" si="44"/>
        <v/>
      </c>
      <c r="P130" s="47"/>
      <c r="Q130" s="48" t="str">
        <f>IFERROR(VLOOKUP(E130,Funcionários!$C$8:$E$207,3,FALSE),"")</f>
        <v/>
      </c>
      <c r="R130" s="47"/>
      <c r="S130" s="49" t="str">
        <f t="shared" si="45"/>
        <v/>
      </c>
      <c r="T130" s="49">
        <v>1.24E-3</v>
      </c>
      <c r="U130" s="48" t="str">
        <f>IF(Funcionários!C131=0,"",Funcionários!C131)</f>
        <v/>
      </c>
      <c r="V130" s="50">
        <f>IF(U130="",0,IF(COUNTIFS($E$7:$E$3006,U130,$I$7:$I$3006,'RC'!$E$6)=0,0,COUNTIFS($M$7:$M$3006,"Concluída no prazo",$E$7:$E$3006,U130,$I$7:$I$3006,'RC'!$E$6)/COUNTIFS($E$7:$E$3006,U130,$I$7:$I$3006,'RC'!$E$6)))</f>
        <v>0</v>
      </c>
      <c r="W130" s="49">
        <f>SUMIFS($J$7:$J$3006,$E$7:$E$3006,U130,$I$7:$I$3006,'RC'!$E$6)+SUMIFS($L$7:$L$3006,$E$7:$E$3006,U130,$I$7:$I$3006,'RC'!$E$6)</f>
        <v>0</v>
      </c>
      <c r="X130" s="48">
        <f>COUNTIFS($E$7:$E$3006,U130,$I$7:$I$3006,'RC'!$E$6)</f>
        <v>0</v>
      </c>
      <c r="Y130" s="48"/>
      <c r="Z130" s="51" t="str">
        <f>IF(AQ130='RC'!$E$6,AC130*1000+AD130,"")</f>
        <v/>
      </c>
      <c r="AA130" s="51" t="str">
        <f>IF(AB130="","",IF(AQ130='RC'!$E$6,AC130*1000-AD130,""))</f>
        <v/>
      </c>
      <c r="AB130" s="48" t="str">
        <f>IFERROR(VLOOKUP(E130,Funcionários!$C$8:$E$207,3,FALSE),"")</f>
        <v/>
      </c>
      <c r="AC130" s="50" t="str">
        <f>IF(AB130="","",IF(COUNTIFS($AB$7:$AB$3006,AB130,$AQ$7:$AQ$3006,'RC'!$E$6)=0,"",COUNTIFS($M$7:$M$3006,"Concluída no prazo",$AB$7:$AB$3006,AB130,$AQ$7:$AQ$3006,'RC'!$E$6)/COUNTIFS($AB$7:$AB$3006,AB130,$AQ$7:$AQ$3006,'RC'!$E$6)))</f>
        <v/>
      </c>
      <c r="AD130" s="48">
        <f>SUMIF($AQ$7:$AQ$3006,'RC'!$E$6,$J$7:$J$3006)+SUMIF($AQ$7:$AQ$3006,'RC'!$E$6,$L$7:$L$3006)</f>
        <v>21</v>
      </c>
      <c r="AE130" s="48"/>
      <c r="AF130" s="48">
        <v>4.8769999999999598E-2</v>
      </c>
      <c r="AG130" s="48">
        <f>IF(OR(AQ130="",AQ130&lt;&gt;'RC'!$E$6,AB130&lt;&gt;'RC'!$D$21),0,1)</f>
        <v>0</v>
      </c>
      <c r="AH130" s="48">
        <f t="shared" si="42"/>
        <v>4.8769999999999598E-2</v>
      </c>
      <c r="AI130" s="48" t="str">
        <f t="shared" si="24"/>
        <v/>
      </c>
      <c r="AJ130" s="48" t="str">
        <f t="shared" si="25"/>
        <v/>
      </c>
      <c r="AK130" s="52" t="str">
        <f t="shared" si="26"/>
        <v/>
      </c>
      <c r="AL130" s="52" t="str">
        <f t="shared" si="27"/>
        <v/>
      </c>
      <c r="AM130" s="48" t="str">
        <f t="shared" si="28"/>
        <v/>
      </c>
      <c r="AN130" s="48" t="str">
        <f t="shared" si="29"/>
        <v/>
      </c>
      <c r="AO130" s="48"/>
      <c r="AP130" s="48" t="str">
        <f t="shared" si="30"/>
        <v/>
      </c>
      <c r="AQ130" s="48" t="str">
        <f t="shared" si="31"/>
        <v/>
      </c>
      <c r="AR130" s="48">
        <v>4.8770000000000001E-2</v>
      </c>
      <c r="AS130" s="48">
        <f>IF(AF!$D$27="Todos",1,IF(M130=AF!$D$27,1,0))</f>
        <v>1</v>
      </c>
      <c r="AT130" s="53">
        <f>IF(AND(E130=AF!$D$6,OR(LT!M130=AF!$D$27,AF!$D$27="Todos"),OR(AP130=AF!$E$8,AQ130=AF!$E$8)),AR130+AS130,0)</f>
        <v>0</v>
      </c>
      <c r="AU130" s="48" t="str">
        <f t="shared" si="32"/>
        <v/>
      </c>
      <c r="AV130" s="52" t="str">
        <f t="shared" si="33"/>
        <v/>
      </c>
      <c r="AW130" s="52" t="str">
        <f t="shared" si="34"/>
        <v/>
      </c>
      <c r="AX130" s="48" t="str">
        <f t="shared" si="35"/>
        <v/>
      </c>
      <c r="AY130" s="48" t="str">
        <f t="shared" si="36"/>
        <v/>
      </c>
      <c r="BA130" s="18">
        <f>IF($E130=AF!$D$6,IF($M130="Concluída no prazo",2,IF($M130="Concluída com atraso",1,0)),0)</f>
        <v>0</v>
      </c>
      <c r="BB130" s="18">
        <f>IF($E130=AF!$D$6,IF($M130="Atrasada",2,IF($M130="Concluída com atraso",1,0)),0)</f>
        <v>0</v>
      </c>
      <c r="BC130" s="18">
        <v>1.24E-3</v>
      </c>
      <c r="BD130" s="18">
        <f t="shared" si="43"/>
        <v>1.24E-3</v>
      </c>
      <c r="BE130" s="18">
        <f t="shared" si="43"/>
        <v>1.24E-3</v>
      </c>
      <c r="BF130" s="18" t="str">
        <f t="shared" si="37"/>
        <v/>
      </c>
      <c r="BN130" s="18" t="str">
        <f t="shared" si="38"/>
        <v>s</v>
      </c>
    </row>
    <row r="131" spans="3:66" ht="50.1" customHeight="1" thickTop="1" thickBot="1" x14ac:dyDescent="0.3">
      <c r="C131" s="46"/>
      <c r="D131" s="46"/>
      <c r="E131" s="46"/>
      <c r="F131" s="122"/>
      <c r="G131" s="122"/>
      <c r="H131" s="78" t="str">
        <f t="shared" si="39"/>
        <v/>
      </c>
      <c r="I131" s="78" t="str">
        <f t="shared" si="40"/>
        <v/>
      </c>
      <c r="J131" s="16"/>
      <c r="K131" s="46" t="str">
        <f t="shared" si="41"/>
        <v/>
      </c>
      <c r="L131" s="16"/>
      <c r="M131" s="16"/>
      <c r="N131" s="46"/>
      <c r="O131" s="47" t="str">
        <f t="shared" si="44"/>
        <v/>
      </c>
      <c r="P131" s="47"/>
      <c r="Q131" s="48" t="str">
        <f>IFERROR(VLOOKUP(E131,Funcionários!$C$8:$E$207,3,FALSE),"")</f>
        <v/>
      </c>
      <c r="R131" s="47"/>
      <c r="S131" s="49" t="str">
        <f t="shared" si="45"/>
        <v/>
      </c>
      <c r="T131" s="49">
        <v>1.25E-3</v>
      </c>
      <c r="U131" s="48" t="str">
        <f>IF(Funcionários!C132=0,"",Funcionários!C132)</f>
        <v/>
      </c>
      <c r="V131" s="50">
        <f>IF(U131="",0,IF(COUNTIFS($E$7:$E$3006,U131,$I$7:$I$3006,'RC'!$E$6)=0,0,COUNTIFS($M$7:$M$3006,"Concluída no prazo",$E$7:$E$3006,U131,$I$7:$I$3006,'RC'!$E$6)/COUNTIFS($E$7:$E$3006,U131,$I$7:$I$3006,'RC'!$E$6)))</f>
        <v>0</v>
      </c>
      <c r="W131" s="49">
        <f>SUMIFS($J$7:$J$3006,$E$7:$E$3006,U131,$I$7:$I$3006,'RC'!$E$6)+SUMIFS($L$7:$L$3006,$E$7:$E$3006,U131,$I$7:$I$3006,'RC'!$E$6)</f>
        <v>0</v>
      </c>
      <c r="X131" s="48">
        <f>COUNTIFS($E$7:$E$3006,U131,$I$7:$I$3006,'RC'!$E$6)</f>
        <v>0</v>
      </c>
      <c r="Y131" s="48"/>
      <c r="Z131" s="51" t="str">
        <f>IF(AQ131='RC'!$E$6,AC131*1000+AD131,"")</f>
        <v/>
      </c>
      <c r="AA131" s="51" t="str">
        <f>IF(AB131="","",IF(AQ131='RC'!$E$6,AC131*1000-AD131,""))</f>
        <v/>
      </c>
      <c r="AB131" s="48" t="str">
        <f>IFERROR(VLOOKUP(E131,Funcionários!$C$8:$E$207,3,FALSE),"")</f>
        <v/>
      </c>
      <c r="AC131" s="50" t="str">
        <f>IF(AB131="","",IF(COUNTIFS($AB$7:$AB$3006,AB131,$AQ$7:$AQ$3006,'RC'!$E$6)=0,"",COUNTIFS($M$7:$M$3006,"Concluída no prazo",$AB$7:$AB$3006,AB131,$AQ$7:$AQ$3006,'RC'!$E$6)/COUNTIFS($AB$7:$AB$3006,AB131,$AQ$7:$AQ$3006,'RC'!$E$6)))</f>
        <v/>
      </c>
      <c r="AD131" s="48">
        <f>SUMIF($AQ$7:$AQ$3006,'RC'!$E$6,$J$7:$J$3006)+SUMIF($AQ$7:$AQ$3006,'RC'!$E$6,$L$7:$L$3006)</f>
        <v>21</v>
      </c>
      <c r="AE131" s="48"/>
      <c r="AF131" s="48">
        <v>4.8759999999999602E-2</v>
      </c>
      <c r="AG131" s="48">
        <f>IF(OR(AQ131="",AQ131&lt;&gt;'RC'!$E$6,AB131&lt;&gt;'RC'!$D$21),0,1)</f>
        <v>0</v>
      </c>
      <c r="AH131" s="48">
        <f t="shared" si="42"/>
        <v>4.8759999999999602E-2</v>
      </c>
      <c r="AI131" s="48" t="str">
        <f t="shared" si="24"/>
        <v/>
      </c>
      <c r="AJ131" s="48" t="str">
        <f t="shared" si="25"/>
        <v/>
      </c>
      <c r="AK131" s="52" t="str">
        <f t="shared" si="26"/>
        <v/>
      </c>
      <c r="AL131" s="52" t="str">
        <f t="shared" si="27"/>
        <v/>
      </c>
      <c r="AM131" s="48" t="str">
        <f t="shared" si="28"/>
        <v/>
      </c>
      <c r="AN131" s="48" t="str">
        <f t="shared" si="29"/>
        <v/>
      </c>
      <c r="AO131" s="48"/>
      <c r="AP131" s="48" t="str">
        <f t="shared" si="30"/>
        <v/>
      </c>
      <c r="AQ131" s="48" t="str">
        <f t="shared" si="31"/>
        <v/>
      </c>
      <c r="AR131" s="48">
        <v>4.8759999999999998E-2</v>
      </c>
      <c r="AS131" s="48">
        <f>IF(AF!$D$27="Todos",1,IF(M131=AF!$D$27,1,0))</f>
        <v>1</v>
      </c>
      <c r="AT131" s="53">
        <f>IF(AND(E131=AF!$D$6,OR(LT!M131=AF!$D$27,AF!$D$27="Todos"),OR(AP131=AF!$E$8,AQ131=AF!$E$8)),AR131+AS131,0)</f>
        <v>0</v>
      </c>
      <c r="AU131" s="48" t="str">
        <f t="shared" si="32"/>
        <v/>
      </c>
      <c r="AV131" s="52" t="str">
        <f t="shared" si="33"/>
        <v/>
      </c>
      <c r="AW131" s="52" t="str">
        <f t="shared" si="34"/>
        <v/>
      </c>
      <c r="AX131" s="48" t="str">
        <f t="shared" si="35"/>
        <v/>
      </c>
      <c r="AY131" s="48" t="str">
        <f t="shared" si="36"/>
        <v/>
      </c>
      <c r="BA131" s="18">
        <f>IF($E131=AF!$D$6,IF($M131="Concluída no prazo",2,IF($M131="Concluída com atraso",1,0)),0)</f>
        <v>0</v>
      </c>
      <c r="BB131" s="18">
        <f>IF($E131=AF!$D$6,IF($M131="Atrasada",2,IF($M131="Concluída com atraso",1,0)),0)</f>
        <v>0</v>
      </c>
      <c r="BC131" s="18">
        <v>1.25E-3</v>
      </c>
      <c r="BD131" s="18">
        <f t="shared" si="43"/>
        <v>1.25E-3</v>
      </c>
      <c r="BE131" s="18">
        <f t="shared" si="43"/>
        <v>1.25E-3</v>
      </c>
      <c r="BF131" s="18" t="str">
        <f t="shared" si="37"/>
        <v/>
      </c>
      <c r="BN131" s="18" t="str">
        <f t="shared" si="38"/>
        <v>s</v>
      </c>
    </row>
    <row r="132" spans="3:66" ht="50.1" customHeight="1" thickTop="1" thickBot="1" x14ac:dyDescent="0.3">
      <c r="C132" s="46"/>
      <c r="D132" s="46"/>
      <c r="E132" s="46"/>
      <c r="F132" s="122"/>
      <c r="G132" s="122"/>
      <c r="H132" s="78" t="str">
        <f t="shared" si="39"/>
        <v/>
      </c>
      <c r="I132" s="78" t="str">
        <f t="shared" si="40"/>
        <v/>
      </c>
      <c r="J132" s="16"/>
      <c r="K132" s="46" t="str">
        <f t="shared" si="41"/>
        <v/>
      </c>
      <c r="L132" s="16"/>
      <c r="M132" s="16"/>
      <c r="N132" s="46"/>
      <c r="O132" s="47" t="str">
        <f t="shared" si="44"/>
        <v/>
      </c>
      <c r="P132" s="47"/>
      <c r="Q132" s="48" t="str">
        <f>IFERROR(VLOOKUP(E132,Funcionários!$C$8:$E$207,3,FALSE),"")</f>
        <v/>
      </c>
      <c r="R132" s="47"/>
      <c r="S132" s="49" t="str">
        <f t="shared" si="45"/>
        <v/>
      </c>
      <c r="T132" s="49">
        <v>1.2600000000000001E-3</v>
      </c>
      <c r="U132" s="48" t="str">
        <f>IF(Funcionários!C133=0,"",Funcionários!C133)</f>
        <v/>
      </c>
      <c r="V132" s="50">
        <f>IF(U132="",0,IF(COUNTIFS($E$7:$E$3006,U132,$I$7:$I$3006,'RC'!$E$6)=0,0,COUNTIFS($M$7:$M$3006,"Concluída no prazo",$E$7:$E$3006,U132,$I$7:$I$3006,'RC'!$E$6)/COUNTIFS($E$7:$E$3006,U132,$I$7:$I$3006,'RC'!$E$6)))</f>
        <v>0</v>
      </c>
      <c r="W132" s="49">
        <f>SUMIFS($J$7:$J$3006,$E$7:$E$3006,U132,$I$7:$I$3006,'RC'!$E$6)+SUMIFS($L$7:$L$3006,$E$7:$E$3006,U132,$I$7:$I$3006,'RC'!$E$6)</f>
        <v>0</v>
      </c>
      <c r="X132" s="48">
        <f>COUNTIFS($E$7:$E$3006,U132,$I$7:$I$3006,'RC'!$E$6)</f>
        <v>0</v>
      </c>
      <c r="Y132" s="48"/>
      <c r="Z132" s="51" t="str">
        <f>IF(AQ132='RC'!$E$6,AC132*1000+AD132,"")</f>
        <v/>
      </c>
      <c r="AA132" s="51" t="str">
        <f>IF(AB132="","",IF(AQ132='RC'!$E$6,AC132*1000-AD132,""))</f>
        <v/>
      </c>
      <c r="AB132" s="48" t="str">
        <f>IFERROR(VLOOKUP(E132,Funcionários!$C$8:$E$207,3,FALSE),"")</f>
        <v/>
      </c>
      <c r="AC132" s="50" t="str">
        <f>IF(AB132="","",IF(COUNTIFS($AB$7:$AB$3006,AB132,$AQ$7:$AQ$3006,'RC'!$E$6)=0,"",COUNTIFS($M$7:$M$3006,"Concluída no prazo",$AB$7:$AB$3006,AB132,$AQ$7:$AQ$3006,'RC'!$E$6)/COUNTIFS($AB$7:$AB$3006,AB132,$AQ$7:$AQ$3006,'RC'!$E$6)))</f>
        <v/>
      </c>
      <c r="AD132" s="48">
        <f>SUMIF($AQ$7:$AQ$3006,'RC'!$E$6,$J$7:$J$3006)+SUMIF($AQ$7:$AQ$3006,'RC'!$E$6,$L$7:$L$3006)</f>
        <v>21</v>
      </c>
      <c r="AE132" s="48"/>
      <c r="AF132" s="48">
        <v>4.8749999999999599E-2</v>
      </c>
      <c r="AG132" s="48">
        <f>IF(OR(AQ132="",AQ132&lt;&gt;'RC'!$E$6,AB132&lt;&gt;'RC'!$D$21),0,1)</f>
        <v>0</v>
      </c>
      <c r="AH132" s="48">
        <f t="shared" si="42"/>
        <v>4.8749999999999599E-2</v>
      </c>
      <c r="AI132" s="48" t="str">
        <f t="shared" si="24"/>
        <v/>
      </c>
      <c r="AJ132" s="48" t="str">
        <f t="shared" si="25"/>
        <v/>
      </c>
      <c r="AK132" s="52" t="str">
        <f t="shared" si="26"/>
        <v/>
      </c>
      <c r="AL132" s="52" t="str">
        <f t="shared" si="27"/>
        <v/>
      </c>
      <c r="AM132" s="48" t="str">
        <f t="shared" si="28"/>
        <v/>
      </c>
      <c r="AN132" s="48" t="str">
        <f t="shared" si="29"/>
        <v/>
      </c>
      <c r="AO132" s="48"/>
      <c r="AP132" s="48" t="str">
        <f t="shared" si="30"/>
        <v/>
      </c>
      <c r="AQ132" s="48" t="str">
        <f t="shared" si="31"/>
        <v/>
      </c>
      <c r="AR132" s="48">
        <v>4.8750000000000002E-2</v>
      </c>
      <c r="AS132" s="48">
        <f>IF(AF!$D$27="Todos",1,IF(M132=AF!$D$27,1,0))</f>
        <v>1</v>
      </c>
      <c r="AT132" s="53">
        <f>IF(AND(E132=AF!$D$6,OR(LT!M132=AF!$D$27,AF!$D$27="Todos"),OR(AP132=AF!$E$8,AQ132=AF!$E$8)),AR132+AS132,0)</f>
        <v>0</v>
      </c>
      <c r="AU132" s="48" t="str">
        <f t="shared" si="32"/>
        <v/>
      </c>
      <c r="AV132" s="52" t="str">
        <f t="shared" si="33"/>
        <v/>
      </c>
      <c r="AW132" s="52" t="str">
        <f t="shared" si="34"/>
        <v/>
      </c>
      <c r="AX132" s="48" t="str">
        <f t="shared" si="35"/>
        <v/>
      </c>
      <c r="AY132" s="48" t="str">
        <f t="shared" si="36"/>
        <v/>
      </c>
      <c r="BA132" s="18">
        <f>IF($E132=AF!$D$6,IF($M132="Concluída no prazo",2,IF($M132="Concluída com atraso",1,0)),0)</f>
        <v>0</v>
      </c>
      <c r="BB132" s="18">
        <f>IF($E132=AF!$D$6,IF($M132="Atrasada",2,IF($M132="Concluída com atraso",1,0)),0)</f>
        <v>0</v>
      </c>
      <c r="BC132" s="18">
        <v>1.2600000000000001E-3</v>
      </c>
      <c r="BD132" s="18">
        <f t="shared" si="43"/>
        <v>1.2600000000000001E-3</v>
      </c>
      <c r="BE132" s="18">
        <f t="shared" si="43"/>
        <v>1.2600000000000001E-3</v>
      </c>
      <c r="BF132" s="18" t="str">
        <f t="shared" si="37"/>
        <v/>
      </c>
      <c r="BN132" s="18" t="str">
        <f t="shared" si="38"/>
        <v>s</v>
      </c>
    </row>
    <row r="133" spans="3:66" ht="50.1" customHeight="1" thickTop="1" thickBot="1" x14ac:dyDescent="0.3">
      <c r="C133" s="46"/>
      <c r="D133" s="46"/>
      <c r="E133" s="46"/>
      <c r="F133" s="122"/>
      <c r="G133" s="122"/>
      <c r="H133" s="78" t="str">
        <f t="shared" si="39"/>
        <v/>
      </c>
      <c r="I133" s="78" t="str">
        <f t="shared" si="40"/>
        <v/>
      </c>
      <c r="J133" s="16"/>
      <c r="K133" s="46" t="str">
        <f t="shared" si="41"/>
        <v/>
      </c>
      <c r="L133" s="16"/>
      <c r="M133" s="16"/>
      <c r="N133" s="46"/>
      <c r="O133" s="47" t="str">
        <f t="shared" si="44"/>
        <v/>
      </c>
      <c r="P133" s="47"/>
      <c r="Q133" s="48" t="str">
        <f>IFERROR(VLOOKUP(E133,Funcionários!$C$8:$E$207,3,FALSE),"")</f>
        <v/>
      </c>
      <c r="R133" s="47"/>
      <c r="S133" s="49" t="str">
        <f t="shared" si="45"/>
        <v/>
      </c>
      <c r="T133" s="49">
        <v>1.2700000000000001E-3</v>
      </c>
      <c r="U133" s="48" t="str">
        <f>IF(Funcionários!C134=0,"",Funcionários!C134)</f>
        <v/>
      </c>
      <c r="V133" s="50">
        <f>IF(U133="",0,IF(COUNTIFS($E$7:$E$3006,U133,$I$7:$I$3006,'RC'!$E$6)=0,0,COUNTIFS($M$7:$M$3006,"Concluída no prazo",$E$7:$E$3006,U133,$I$7:$I$3006,'RC'!$E$6)/COUNTIFS($E$7:$E$3006,U133,$I$7:$I$3006,'RC'!$E$6)))</f>
        <v>0</v>
      </c>
      <c r="W133" s="49">
        <f>SUMIFS($J$7:$J$3006,$E$7:$E$3006,U133,$I$7:$I$3006,'RC'!$E$6)+SUMIFS($L$7:$L$3006,$E$7:$E$3006,U133,$I$7:$I$3006,'RC'!$E$6)</f>
        <v>0</v>
      </c>
      <c r="X133" s="48">
        <f>COUNTIFS($E$7:$E$3006,U133,$I$7:$I$3006,'RC'!$E$6)</f>
        <v>0</v>
      </c>
      <c r="Y133" s="48"/>
      <c r="Z133" s="51" t="str">
        <f>IF(AQ133='RC'!$E$6,AC133*1000+AD133,"")</f>
        <v/>
      </c>
      <c r="AA133" s="51" t="str">
        <f>IF(AB133="","",IF(AQ133='RC'!$E$6,AC133*1000-AD133,""))</f>
        <v/>
      </c>
      <c r="AB133" s="48" t="str">
        <f>IFERROR(VLOOKUP(E133,Funcionários!$C$8:$E$207,3,FALSE),"")</f>
        <v/>
      </c>
      <c r="AC133" s="50" t="str">
        <f>IF(AB133="","",IF(COUNTIFS($AB$7:$AB$3006,AB133,$AQ$7:$AQ$3006,'RC'!$E$6)=0,"",COUNTIFS($M$7:$M$3006,"Concluída no prazo",$AB$7:$AB$3006,AB133,$AQ$7:$AQ$3006,'RC'!$E$6)/COUNTIFS($AB$7:$AB$3006,AB133,$AQ$7:$AQ$3006,'RC'!$E$6)))</f>
        <v/>
      </c>
      <c r="AD133" s="48">
        <f>SUMIF($AQ$7:$AQ$3006,'RC'!$E$6,$J$7:$J$3006)+SUMIF($AQ$7:$AQ$3006,'RC'!$E$6,$L$7:$L$3006)</f>
        <v>21</v>
      </c>
      <c r="AE133" s="48"/>
      <c r="AF133" s="48">
        <v>4.8739999999999603E-2</v>
      </c>
      <c r="AG133" s="48">
        <f>IF(OR(AQ133="",AQ133&lt;&gt;'RC'!$E$6,AB133&lt;&gt;'RC'!$D$21),0,1)</f>
        <v>0</v>
      </c>
      <c r="AH133" s="48">
        <f t="shared" si="42"/>
        <v>4.8739999999999603E-2</v>
      </c>
      <c r="AI133" s="48" t="str">
        <f t="shared" si="24"/>
        <v/>
      </c>
      <c r="AJ133" s="48" t="str">
        <f t="shared" si="25"/>
        <v/>
      </c>
      <c r="AK133" s="52" t="str">
        <f t="shared" si="26"/>
        <v/>
      </c>
      <c r="AL133" s="52" t="str">
        <f t="shared" si="27"/>
        <v/>
      </c>
      <c r="AM133" s="48" t="str">
        <f t="shared" si="28"/>
        <v/>
      </c>
      <c r="AN133" s="48" t="str">
        <f t="shared" si="29"/>
        <v/>
      </c>
      <c r="AO133" s="48"/>
      <c r="AP133" s="48" t="str">
        <f t="shared" si="30"/>
        <v/>
      </c>
      <c r="AQ133" s="48" t="str">
        <f t="shared" si="31"/>
        <v/>
      </c>
      <c r="AR133" s="48">
        <v>4.8739999999999999E-2</v>
      </c>
      <c r="AS133" s="48">
        <f>IF(AF!$D$27="Todos",1,IF(M133=AF!$D$27,1,0))</f>
        <v>1</v>
      </c>
      <c r="AT133" s="53">
        <f>IF(AND(E133=AF!$D$6,OR(LT!M133=AF!$D$27,AF!$D$27="Todos"),OR(AP133=AF!$E$8,AQ133=AF!$E$8)),AR133+AS133,0)</f>
        <v>0</v>
      </c>
      <c r="AU133" s="48" t="str">
        <f t="shared" si="32"/>
        <v/>
      </c>
      <c r="AV133" s="52" t="str">
        <f t="shared" si="33"/>
        <v/>
      </c>
      <c r="AW133" s="52" t="str">
        <f t="shared" si="34"/>
        <v/>
      </c>
      <c r="AX133" s="48" t="str">
        <f t="shared" si="35"/>
        <v/>
      </c>
      <c r="AY133" s="48" t="str">
        <f t="shared" si="36"/>
        <v/>
      </c>
      <c r="BA133" s="18">
        <f>IF($E133=AF!$D$6,IF($M133="Concluída no prazo",2,IF($M133="Concluída com atraso",1,0)),0)</f>
        <v>0</v>
      </c>
      <c r="BB133" s="18">
        <f>IF($E133=AF!$D$6,IF($M133="Atrasada",2,IF($M133="Concluída com atraso",1,0)),0)</f>
        <v>0</v>
      </c>
      <c r="BC133" s="18">
        <v>1.2700000000000001E-3</v>
      </c>
      <c r="BD133" s="18">
        <f t="shared" si="43"/>
        <v>1.2700000000000001E-3</v>
      </c>
      <c r="BE133" s="18">
        <f t="shared" si="43"/>
        <v>1.2700000000000001E-3</v>
      </c>
      <c r="BF133" s="18" t="str">
        <f t="shared" si="37"/>
        <v/>
      </c>
      <c r="BN133" s="18" t="str">
        <f t="shared" si="38"/>
        <v>s</v>
      </c>
    </row>
    <row r="134" spans="3:66" ht="50.1" customHeight="1" thickTop="1" thickBot="1" x14ac:dyDescent="0.3">
      <c r="C134" s="46"/>
      <c r="D134" s="46"/>
      <c r="E134" s="46"/>
      <c r="F134" s="122"/>
      <c r="G134" s="122"/>
      <c r="H134" s="78" t="str">
        <f t="shared" si="39"/>
        <v/>
      </c>
      <c r="I134" s="78" t="str">
        <f t="shared" si="40"/>
        <v/>
      </c>
      <c r="J134" s="16"/>
      <c r="K134" s="46" t="str">
        <f t="shared" si="41"/>
        <v/>
      </c>
      <c r="L134" s="16"/>
      <c r="M134" s="16"/>
      <c r="N134" s="46"/>
      <c r="O134" s="47" t="str">
        <f t="shared" si="44"/>
        <v/>
      </c>
      <c r="P134" s="47"/>
      <c r="Q134" s="48" t="str">
        <f>IFERROR(VLOOKUP(E134,Funcionários!$C$8:$E$207,3,FALSE),"")</f>
        <v/>
      </c>
      <c r="R134" s="47"/>
      <c r="S134" s="49" t="str">
        <f t="shared" si="45"/>
        <v/>
      </c>
      <c r="T134" s="49">
        <v>1.2800000000000001E-3</v>
      </c>
      <c r="U134" s="48" t="str">
        <f>IF(Funcionários!C135=0,"",Funcionários!C135)</f>
        <v/>
      </c>
      <c r="V134" s="50">
        <f>IF(U134="",0,IF(COUNTIFS($E$7:$E$3006,U134,$I$7:$I$3006,'RC'!$E$6)=0,0,COUNTIFS($M$7:$M$3006,"Concluída no prazo",$E$7:$E$3006,U134,$I$7:$I$3006,'RC'!$E$6)/COUNTIFS($E$7:$E$3006,U134,$I$7:$I$3006,'RC'!$E$6)))</f>
        <v>0</v>
      </c>
      <c r="W134" s="49">
        <f>SUMIFS($J$7:$J$3006,$E$7:$E$3006,U134,$I$7:$I$3006,'RC'!$E$6)+SUMIFS($L$7:$L$3006,$E$7:$E$3006,U134,$I$7:$I$3006,'RC'!$E$6)</f>
        <v>0</v>
      </c>
      <c r="X134" s="48">
        <f>COUNTIFS($E$7:$E$3006,U134,$I$7:$I$3006,'RC'!$E$6)</f>
        <v>0</v>
      </c>
      <c r="Y134" s="48"/>
      <c r="Z134" s="51" t="str">
        <f>IF(AQ134='RC'!$E$6,AC134*1000+AD134,"")</f>
        <v/>
      </c>
      <c r="AA134" s="51" t="str">
        <f>IF(AB134="","",IF(AQ134='RC'!$E$6,AC134*1000-AD134,""))</f>
        <v/>
      </c>
      <c r="AB134" s="48" t="str">
        <f>IFERROR(VLOOKUP(E134,Funcionários!$C$8:$E$207,3,FALSE),"")</f>
        <v/>
      </c>
      <c r="AC134" s="50" t="str">
        <f>IF(AB134="","",IF(COUNTIFS($AB$7:$AB$3006,AB134,$AQ$7:$AQ$3006,'RC'!$E$6)=0,"",COUNTIFS($M$7:$M$3006,"Concluída no prazo",$AB$7:$AB$3006,AB134,$AQ$7:$AQ$3006,'RC'!$E$6)/COUNTIFS($AB$7:$AB$3006,AB134,$AQ$7:$AQ$3006,'RC'!$E$6)))</f>
        <v/>
      </c>
      <c r="AD134" s="48">
        <f>SUMIF($AQ$7:$AQ$3006,'RC'!$E$6,$J$7:$J$3006)+SUMIF($AQ$7:$AQ$3006,'RC'!$E$6,$L$7:$L$3006)</f>
        <v>21</v>
      </c>
      <c r="AE134" s="48"/>
      <c r="AF134" s="48">
        <v>4.87299999999996E-2</v>
      </c>
      <c r="AG134" s="48">
        <f>IF(OR(AQ134="",AQ134&lt;&gt;'RC'!$E$6,AB134&lt;&gt;'RC'!$D$21),0,1)</f>
        <v>0</v>
      </c>
      <c r="AH134" s="48">
        <f t="shared" si="42"/>
        <v>4.87299999999996E-2</v>
      </c>
      <c r="AI134" s="48" t="str">
        <f t="shared" si="24"/>
        <v/>
      </c>
      <c r="AJ134" s="48" t="str">
        <f t="shared" si="25"/>
        <v/>
      </c>
      <c r="AK134" s="52" t="str">
        <f t="shared" si="26"/>
        <v/>
      </c>
      <c r="AL134" s="52" t="str">
        <f t="shared" si="27"/>
        <v/>
      </c>
      <c r="AM134" s="48" t="str">
        <f t="shared" si="28"/>
        <v/>
      </c>
      <c r="AN134" s="48" t="str">
        <f t="shared" si="29"/>
        <v/>
      </c>
      <c r="AO134" s="48"/>
      <c r="AP134" s="48" t="str">
        <f t="shared" si="30"/>
        <v/>
      </c>
      <c r="AQ134" s="48" t="str">
        <f t="shared" si="31"/>
        <v/>
      </c>
      <c r="AR134" s="48">
        <v>4.8730000000000002E-2</v>
      </c>
      <c r="AS134" s="48">
        <f>IF(AF!$D$27="Todos",1,IF(M134=AF!$D$27,1,0))</f>
        <v>1</v>
      </c>
      <c r="AT134" s="53">
        <f>IF(AND(E134=AF!$D$6,OR(LT!M134=AF!$D$27,AF!$D$27="Todos"),OR(AP134=AF!$E$8,AQ134=AF!$E$8)),AR134+AS134,0)</f>
        <v>0</v>
      </c>
      <c r="AU134" s="48" t="str">
        <f t="shared" si="32"/>
        <v/>
      </c>
      <c r="AV134" s="52" t="str">
        <f t="shared" si="33"/>
        <v/>
      </c>
      <c r="AW134" s="52" t="str">
        <f t="shared" si="34"/>
        <v/>
      </c>
      <c r="AX134" s="48" t="str">
        <f t="shared" si="35"/>
        <v/>
      </c>
      <c r="AY134" s="48" t="str">
        <f t="shared" si="36"/>
        <v/>
      </c>
      <c r="BA134" s="18">
        <f>IF($E134=AF!$D$6,IF($M134="Concluída no prazo",2,IF($M134="Concluída com atraso",1,0)),0)</f>
        <v>0</v>
      </c>
      <c r="BB134" s="18">
        <f>IF($E134=AF!$D$6,IF($M134="Atrasada",2,IF($M134="Concluída com atraso",1,0)),0)</f>
        <v>0</v>
      </c>
      <c r="BC134" s="18">
        <v>1.2800000000000001E-3</v>
      </c>
      <c r="BD134" s="18">
        <f t="shared" si="43"/>
        <v>1.2800000000000001E-3</v>
      </c>
      <c r="BE134" s="18">
        <f t="shared" si="43"/>
        <v>1.2800000000000001E-3</v>
      </c>
      <c r="BF134" s="18" t="str">
        <f t="shared" si="37"/>
        <v/>
      </c>
      <c r="BN134" s="18" t="str">
        <f t="shared" si="38"/>
        <v>s</v>
      </c>
    </row>
    <row r="135" spans="3:66" ht="50.1" customHeight="1" thickTop="1" thickBot="1" x14ac:dyDescent="0.3">
      <c r="C135" s="46"/>
      <c r="D135" s="46"/>
      <c r="E135" s="46"/>
      <c r="F135" s="122"/>
      <c r="G135" s="122"/>
      <c r="H135" s="78" t="str">
        <f t="shared" si="39"/>
        <v/>
      </c>
      <c r="I135" s="78" t="str">
        <f t="shared" si="40"/>
        <v/>
      </c>
      <c r="J135" s="16"/>
      <c r="K135" s="46" t="str">
        <f t="shared" si="41"/>
        <v/>
      </c>
      <c r="L135" s="16"/>
      <c r="M135" s="16"/>
      <c r="N135" s="46"/>
      <c r="O135" s="47" t="str">
        <f t="shared" si="44"/>
        <v/>
      </c>
      <c r="P135" s="47"/>
      <c r="Q135" s="48" t="str">
        <f>IFERROR(VLOOKUP(E135,Funcionários!$C$8:$E$207,3,FALSE),"")</f>
        <v/>
      </c>
      <c r="R135" s="47"/>
      <c r="S135" s="49" t="str">
        <f t="shared" si="45"/>
        <v/>
      </c>
      <c r="T135" s="49">
        <v>1.2899999999999999E-3</v>
      </c>
      <c r="U135" s="48" t="str">
        <f>IF(Funcionários!C136=0,"",Funcionários!C136)</f>
        <v/>
      </c>
      <c r="V135" s="50">
        <f>IF(U135="",0,IF(COUNTIFS($E$7:$E$3006,U135,$I$7:$I$3006,'RC'!$E$6)=0,0,COUNTIFS($M$7:$M$3006,"Concluída no prazo",$E$7:$E$3006,U135,$I$7:$I$3006,'RC'!$E$6)/COUNTIFS($E$7:$E$3006,U135,$I$7:$I$3006,'RC'!$E$6)))</f>
        <v>0</v>
      </c>
      <c r="W135" s="49">
        <f>SUMIFS($J$7:$J$3006,$E$7:$E$3006,U135,$I$7:$I$3006,'RC'!$E$6)+SUMIFS($L$7:$L$3006,$E$7:$E$3006,U135,$I$7:$I$3006,'RC'!$E$6)</f>
        <v>0</v>
      </c>
      <c r="X135" s="48">
        <f>COUNTIFS($E$7:$E$3006,U135,$I$7:$I$3006,'RC'!$E$6)</f>
        <v>0</v>
      </c>
      <c r="Y135" s="48"/>
      <c r="Z135" s="51" t="str">
        <f>IF(AQ135='RC'!$E$6,AC135*1000+AD135,"")</f>
        <v/>
      </c>
      <c r="AA135" s="51" t="str">
        <f>IF(AB135="","",IF(AQ135='RC'!$E$6,AC135*1000-AD135,""))</f>
        <v/>
      </c>
      <c r="AB135" s="48" t="str">
        <f>IFERROR(VLOOKUP(E135,Funcionários!$C$8:$E$207,3,FALSE),"")</f>
        <v/>
      </c>
      <c r="AC135" s="50" t="str">
        <f>IF(AB135="","",IF(COUNTIFS($AB$7:$AB$3006,AB135,$AQ$7:$AQ$3006,'RC'!$E$6)=0,"",COUNTIFS($M$7:$M$3006,"Concluída no prazo",$AB$7:$AB$3006,AB135,$AQ$7:$AQ$3006,'RC'!$E$6)/COUNTIFS($AB$7:$AB$3006,AB135,$AQ$7:$AQ$3006,'RC'!$E$6)))</f>
        <v/>
      </c>
      <c r="AD135" s="48">
        <f>SUMIF($AQ$7:$AQ$3006,'RC'!$E$6,$J$7:$J$3006)+SUMIF($AQ$7:$AQ$3006,'RC'!$E$6,$L$7:$L$3006)</f>
        <v>21</v>
      </c>
      <c r="AE135" s="48"/>
      <c r="AF135" s="48">
        <v>4.8719999999999597E-2</v>
      </c>
      <c r="AG135" s="48">
        <f>IF(OR(AQ135="",AQ135&lt;&gt;'RC'!$E$6,AB135&lt;&gt;'RC'!$D$21),0,1)</f>
        <v>0</v>
      </c>
      <c r="AH135" s="48">
        <f t="shared" si="42"/>
        <v>4.8719999999999597E-2</v>
      </c>
      <c r="AI135" s="48" t="str">
        <f t="shared" ref="AI135:AI198" si="46">IF(AH135&lt;1,"",E135)</f>
        <v/>
      </c>
      <c r="AJ135" s="48" t="str">
        <f t="shared" ref="AJ135:AJ198" si="47">IF($AI135="","",C135)</f>
        <v/>
      </c>
      <c r="AK135" s="52" t="str">
        <f t="shared" ref="AK135:AK198" si="48">IF($AI135="","",F135)</f>
        <v/>
      </c>
      <c r="AL135" s="52" t="str">
        <f t="shared" ref="AL135:AL198" si="49">IF($AI135="","",G135)</f>
        <v/>
      </c>
      <c r="AM135" s="48" t="str">
        <f t="shared" ref="AM135:AM198" si="50">IF($AI135="","",J135+L135)</f>
        <v/>
      </c>
      <c r="AN135" s="48" t="str">
        <f t="shared" ref="AN135:AN198" si="51">IF($AI135="","",M135)</f>
        <v/>
      </c>
      <c r="AO135" s="48"/>
      <c r="AP135" s="48" t="str">
        <f t="shared" ref="AP135:AP198" si="52">IF(F135=0,"",MONTH(F135))</f>
        <v/>
      </c>
      <c r="AQ135" s="48" t="str">
        <f t="shared" ref="AQ135:AQ198" si="53">IF(G135=0,"",MONTH(G135))</f>
        <v/>
      </c>
      <c r="AR135" s="48">
        <v>4.8719999999999999E-2</v>
      </c>
      <c r="AS135" s="48">
        <f>IF(AF!$D$27="Todos",1,IF(M135=AF!$D$27,1,0))</f>
        <v>1</v>
      </c>
      <c r="AT135" s="53">
        <f>IF(AND(E135=AF!$D$6,OR(LT!M135=AF!$D$27,AF!$D$27="Todos"),OR(AP135=AF!$E$8,AQ135=AF!$E$8)),AR135+AS135,0)</f>
        <v>0</v>
      </c>
      <c r="AU135" s="48" t="str">
        <f t="shared" ref="AU135:AU198" si="54">IF($AT135=0,"",C135)</f>
        <v/>
      </c>
      <c r="AV135" s="52" t="str">
        <f t="shared" ref="AV135:AV198" si="55">IF($AT135=0,"",F135)</f>
        <v/>
      </c>
      <c r="AW135" s="52" t="str">
        <f t="shared" ref="AW135:AW198" si="56">IF($AT135=0,"",G135)</f>
        <v/>
      </c>
      <c r="AX135" s="48" t="str">
        <f t="shared" ref="AX135:AX198" si="57">IF($AT135=0,"",J135+L135)</f>
        <v/>
      </c>
      <c r="AY135" s="48" t="str">
        <f t="shared" ref="AY135:AY198" si="58">IF($AT135=0,"",M135)</f>
        <v/>
      </c>
      <c r="BA135" s="18">
        <f>IF($E135=AF!$D$6,IF($M135="Concluída no prazo",2,IF($M135="Concluída com atraso",1,0)),0)</f>
        <v>0</v>
      </c>
      <c r="BB135" s="18">
        <f>IF($E135=AF!$D$6,IF($M135="Atrasada",2,IF($M135="Concluída com atraso",1,0)),0)</f>
        <v>0</v>
      </c>
      <c r="BC135" s="18">
        <v>1.2899999999999999E-3</v>
      </c>
      <c r="BD135" s="18">
        <f t="shared" si="43"/>
        <v>1.2899999999999999E-3</v>
      </c>
      <c r="BE135" s="18">
        <f t="shared" si="43"/>
        <v>1.2899999999999999E-3</v>
      </c>
      <c r="BF135" s="18" t="str">
        <f t="shared" ref="BF135:BF198" si="59">IF(C135=0,"",C135)</f>
        <v/>
      </c>
      <c r="BN135" s="18" t="str">
        <f t="shared" ref="BN135:BN198" si="60">IF(AP135=AQ135,"s","n")</f>
        <v>s</v>
      </c>
    </row>
    <row r="136" spans="3:66" ht="50.1" customHeight="1" thickTop="1" thickBot="1" x14ac:dyDescent="0.3">
      <c r="C136" s="46"/>
      <c r="D136" s="46"/>
      <c r="E136" s="46"/>
      <c r="F136" s="122"/>
      <c r="G136" s="122"/>
      <c r="H136" s="78" t="str">
        <f t="shared" ref="H136:H199" si="61">IF(F136=0,"",MONTH(F136))</f>
        <v/>
      </c>
      <c r="I136" s="78" t="str">
        <f t="shared" ref="I136:I199" si="62">IF(G136=0,"",MONTH(G136))</f>
        <v/>
      </c>
      <c r="J136" s="16"/>
      <c r="K136" s="46" t="str">
        <f t="shared" ref="K136:K199" si="63">IF(OR(F136=0,G136=0),"",IF(MONTH(G136)-MONTH(F136)&gt;1,"Esta tarefa está muito grande. Divida em tarefas menores.",IF(MONTH(F136)=MONTH(G136),"Sim! Inicia em "&amp;VLOOKUP(MONTH(F136),$BK$6:$BL$17,2,FALSE)&amp;" e termina em "&amp;VLOOKUP(MONTH(G136),$BK$6:$BL$17,2,FALSE)&amp;".","Não! Inicia em "&amp;VLOOKUP(MONTH(F136),$BK$6:$BL$17,2,FALSE)&amp;" e termina em "&amp;VLOOKUP(MONTH(G136),$BK$6:$BL$17,2,FALSE)&amp;".")))</f>
        <v/>
      </c>
      <c r="L136" s="16"/>
      <c r="M136" s="16"/>
      <c r="N136" s="46"/>
      <c r="O136" s="47" t="str">
        <f t="shared" si="44"/>
        <v/>
      </c>
      <c r="P136" s="47"/>
      <c r="Q136" s="48" t="str">
        <f>IFERROR(VLOOKUP(E136,Funcionários!$C$8:$E$207,3,FALSE),"")</f>
        <v/>
      </c>
      <c r="R136" s="47"/>
      <c r="S136" s="49" t="str">
        <f t="shared" si="45"/>
        <v/>
      </c>
      <c r="T136" s="49">
        <v>1.2999999999999999E-3</v>
      </c>
      <c r="U136" s="48" t="str">
        <f>IF(Funcionários!C137=0,"",Funcionários!C137)</f>
        <v/>
      </c>
      <c r="V136" s="50">
        <f>IF(U136="",0,IF(COUNTIFS($E$7:$E$3006,U136,$I$7:$I$3006,'RC'!$E$6)=0,0,COUNTIFS($M$7:$M$3006,"Concluída no prazo",$E$7:$E$3006,U136,$I$7:$I$3006,'RC'!$E$6)/COUNTIFS($E$7:$E$3006,U136,$I$7:$I$3006,'RC'!$E$6)))</f>
        <v>0</v>
      </c>
      <c r="W136" s="49">
        <f>SUMIFS($J$7:$J$3006,$E$7:$E$3006,U136,$I$7:$I$3006,'RC'!$E$6)+SUMIFS($L$7:$L$3006,$E$7:$E$3006,U136,$I$7:$I$3006,'RC'!$E$6)</f>
        <v>0</v>
      </c>
      <c r="X136" s="48">
        <f>COUNTIFS($E$7:$E$3006,U136,$I$7:$I$3006,'RC'!$E$6)</f>
        <v>0</v>
      </c>
      <c r="Y136" s="48"/>
      <c r="Z136" s="51" t="str">
        <f>IF(AQ136='RC'!$E$6,AC136*1000+AD136,"")</f>
        <v/>
      </c>
      <c r="AA136" s="51" t="str">
        <f>IF(AB136="","",IF(AQ136='RC'!$E$6,AC136*1000-AD136,""))</f>
        <v/>
      </c>
      <c r="AB136" s="48" t="str">
        <f>IFERROR(VLOOKUP(E136,Funcionários!$C$8:$E$207,3,FALSE),"")</f>
        <v/>
      </c>
      <c r="AC136" s="50" t="str">
        <f>IF(AB136="","",IF(COUNTIFS($AB$7:$AB$3006,AB136,$AQ$7:$AQ$3006,'RC'!$E$6)=0,"",COUNTIFS($M$7:$M$3006,"Concluída no prazo",$AB$7:$AB$3006,AB136,$AQ$7:$AQ$3006,'RC'!$E$6)/COUNTIFS($AB$7:$AB$3006,AB136,$AQ$7:$AQ$3006,'RC'!$E$6)))</f>
        <v/>
      </c>
      <c r="AD136" s="48">
        <f>SUMIF($AQ$7:$AQ$3006,'RC'!$E$6,$J$7:$J$3006)+SUMIF($AQ$7:$AQ$3006,'RC'!$E$6,$L$7:$L$3006)</f>
        <v>21</v>
      </c>
      <c r="AE136" s="48"/>
      <c r="AF136" s="48">
        <v>4.8709999999999601E-2</v>
      </c>
      <c r="AG136" s="48">
        <f>IF(OR(AQ136="",AQ136&lt;&gt;'RC'!$E$6,AB136&lt;&gt;'RC'!$D$21),0,1)</f>
        <v>0</v>
      </c>
      <c r="AH136" s="48">
        <f t="shared" ref="AH136:AH199" si="64">AF136+AG136</f>
        <v>4.8709999999999601E-2</v>
      </c>
      <c r="AI136" s="48" t="str">
        <f t="shared" si="46"/>
        <v/>
      </c>
      <c r="AJ136" s="48" t="str">
        <f t="shared" si="47"/>
        <v/>
      </c>
      <c r="AK136" s="52" t="str">
        <f t="shared" si="48"/>
        <v/>
      </c>
      <c r="AL136" s="52" t="str">
        <f t="shared" si="49"/>
        <v/>
      </c>
      <c r="AM136" s="48" t="str">
        <f t="shared" si="50"/>
        <v/>
      </c>
      <c r="AN136" s="48" t="str">
        <f t="shared" si="51"/>
        <v/>
      </c>
      <c r="AO136" s="48"/>
      <c r="AP136" s="48" t="str">
        <f t="shared" si="52"/>
        <v/>
      </c>
      <c r="AQ136" s="48" t="str">
        <f t="shared" si="53"/>
        <v/>
      </c>
      <c r="AR136" s="48">
        <v>4.8710000000000003E-2</v>
      </c>
      <c r="AS136" s="48">
        <f>IF(AF!$D$27="Todos",1,IF(M136=AF!$D$27,1,0))</f>
        <v>1</v>
      </c>
      <c r="AT136" s="53">
        <f>IF(AND(E136=AF!$D$6,OR(LT!M136=AF!$D$27,AF!$D$27="Todos"),OR(AP136=AF!$E$8,AQ136=AF!$E$8)),AR136+AS136,0)</f>
        <v>0</v>
      </c>
      <c r="AU136" s="48" t="str">
        <f t="shared" si="54"/>
        <v/>
      </c>
      <c r="AV136" s="52" t="str">
        <f t="shared" si="55"/>
        <v/>
      </c>
      <c r="AW136" s="52" t="str">
        <f t="shared" si="56"/>
        <v/>
      </c>
      <c r="AX136" s="48" t="str">
        <f t="shared" si="57"/>
        <v/>
      </c>
      <c r="AY136" s="48" t="str">
        <f t="shared" si="58"/>
        <v/>
      </c>
      <c r="BA136" s="18">
        <f>IF($E136=AF!$D$6,IF($M136="Concluída no prazo",2,IF($M136="Concluída com atraso",1,0)),0)</f>
        <v>0</v>
      </c>
      <c r="BB136" s="18">
        <f>IF($E136=AF!$D$6,IF($M136="Atrasada",2,IF($M136="Concluída com atraso",1,0)),0)</f>
        <v>0</v>
      </c>
      <c r="BC136" s="18">
        <v>1.2999999999999999E-3</v>
      </c>
      <c r="BD136" s="18">
        <f t="shared" ref="BD136:BE199" si="65">BA136+$BC136</f>
        <v>1.2999999999999999E-3</v>
      </c>
      <c r="BE136" s="18">
        <f t="shared" si="65"/>
        <v>1.2999999999999999E-3</v>
      </c>
      <c r="BF136" s="18" t="str">
        <f t="shared" si="59"/>
        <v/>
      </c>
      <c r="BN136" s="18" t="str">
        <f t="shared" si="60"/>
        <v>s</v>
      </c>
    </row>
    <row r="137" spans="3:66" ht="50.1" customHeight="1" thickTop="1" thickBot="1" x14ac:dyDescent="0.3">
      <c r="C137" s="46"/>
      <c r="D137" s="46"/>
      <c r="E137" s="46"/>
      <c r="F137" s="122"/>
      <c r="G137" s="122"/>
      <c r="H137" s="78" t="str">
        <f t="shared" si="61"/>
        <v/>
      </c>
      <c r="I137" s="78" t="str">
        <f t="shared" si="62"/>
        <v/>
      </c>
      <c r="J137" s="16"/>
      <c r="K137" s="46" t="str">
        <f t="shared" si="63"/>
        <v/>
      </c>
      <c r="L137" s="16"/>
      <c r="M137" s="16"/>
      <c r="N137" s="46"/>
      <c r="O137" s="47" t="str">
        <f t="shared" si="44"/>
        <v/>
      </c>
      <c r="P137" s="47"/>
      <c r="Q137" s="48" t="str">
        <f>IFERROR(VLOOKUP(E137,Funcionários!$C$8:$E$207,3,FALSE),"")</f>
        <v/>
      </c>
      <c r="R137" s="47"/>
      <c r="S137" s="49" t="str">
        <f t="shared" si="45"/>
        <v/>
      </c>
      <c r="T137" s="49">
        <v>1.31E-3</v>
      </c>
      <c r="U137" s="48" t="str">
        <f>IF(Funcionários!C138=0,"",Funcionários!C138)</f>
        <v/>
      </c>
      <c r="V137" s="50">
        <f>IF(U137="",0,IF(COUNTIFS($E$7:$E$3006,U137,$I$7:$I$3006,'RC'!$E$6)=0,0,COUNTIFS($M$7:$M$3006,"Concluída no prazo",$E$7:$E$3006,U137,$I$7:$I$3006,'RC'!$E$6)/COUNTIFS($E$7:$E$3006,U137,$I$7:$I$3006,'RC'!$E$6)))</f>
        <v>0</v>
      </c>
      <c r="W137" s="49">
        <f>SUMIFS($J$7:$J$3006,$E$7:$E$3006,U137,$I$7:$I$3006,'RC'!$E$6)+SUMIFS($L$7:$L$3006,$E$7:$E$3006,U137,$I$7:$I$3006,'RC'!$E$6)</f>
        <v>0</v>
      </c>
      <c r="X137" s="48">
        <f>COUNTIFS($E$7:$E$3006,U137,$I$7:$I$3006,'RC'!$E$6)</f>
        <v>0</v>
      </c>
      <c r="Y137" s="48"/>
      <c r="Z137" s="51" t="str">
        <f>IF(AQ137='RC'!$E$6,AC137*1000+AD137,"")</f>
        <v/>
      </c>
      <c r="AA137" s="51" t="str">
        <f>IF(AB137="","",IF(AQ137='RC'!$E$6,AC137*1000-AD137,""))</f>
        <v/>
      </c>
      <c r="AB137" s="48" t="str">
        <f>IFERROR(VLOOKUP(E137,Funcionários!$C$8:$E$207,3,FALSE),"")</f>
        <v/>
      </c>
      <c r="AC137" s="50" t="str">
        <f>IF(AB137="","",IF(COUNTIFS($AB$7:$AB$3006,AB137,$AQ$7:$AQ$3006,'RC'!$E$6)=0,"",COUNTIFS($M$7:$M$3006,"Concluída no prazo",$AB$7:$AB$3006,AB137,$AQ$7:$AQ$3006,'RC'!$E$6)/COUNTIFS($AB$7:$AB$3006,AB137,$AQ$7:$AQ$3006,'RC'!$E$6)))</f>
        <v/>
      </c>
      <c r="AD137" s="48">
        <f>SUMIF($AQ$7:$AQ$3006,'RC'!$E$6,$J$7:$J$3006)+SUMIF($AQ$7:$AQ$3006,'RC'!$E$6,$L$7:$L$3006)</f>
        <v>21</v>
      </c>
      <c r="AE137" s="48"/>
      <c r="AF137" s="48">
        <v>4.8699999999999598E-2</v>
      </c>
      <c r="AG137" s="48">
        <f>IF(OR(AQ137="",AQ137&lt;&gt;'RC'!$E$6,AB137&lt;&gt;'RC'!$D$21),0,1)</f>
        <v>0</v>
      </c>
      <c r="AH137" s="48">
        <f t="shared" si="64"/>
        <v>4.8699999999999598E-2</v>
      </c>
      <c r="AI137" s="48" t="str">
        <f t="shared" si="46"/>
        <v/>
      </c>
      <c r="AJ137" s="48" t="str">
        <f t="shared" si="47"/>
        <v/>
      </c>
      <c r="AK137" s="52" t="str">
        <f t="shared" si="48"/>
        <v/>
      </c>
      <c r="AL137" s="52" t="str">
        <f t="shared" si="49"/>
        <v/>
      </c>
      <c r="AM137" s="48" t="str">
        <f t="shared" si="50"/>
        <v/>
      </c>
      <c r="AN137" s="48" t="str">
        <f t="shared" si="51"/>
        <v/>
      </c>
      <c r="AO137" s="48"/>
      <c r="AP137" s="48" t="str">
        <f t="shared" si="52"/>
        <v/>
      </c>
      <c r="AQ137" s="48" t="str">
        <f t="shared" si="53"/>
        <v/>
      </c>
      <c r="AR137" s="48">
        <v>4.87E-2</v>
      </c>
      <c r="AS137" s="48">
        <f>IF(AF!$D$27="Todos",1,IF(M137=AF!$D$27,1,0))</f>
        <v>1</v>
      </c>
      <c r="AT137" s="53">
        <f>IF(AND(E137=AF!$D$6,OR(LT!M137=AF!$D$27,AF!$D$27="Todos"),OR(AP137=AF!$E$8,AQ137=AF!$E$8)),AR137+AS137,0)</f>
        <v>0</v>
      </c>
      <c r="AU137" s="48" t="str">
        <f t="shared" si="54"/>
        <v/>
      </c>
      <c r="AV137" s="52" t="str">
        <f t="shared" si="55"/>
        <v/>
      </c>
      <c r="AW137" s="52" t="str">
        <f t="shared" si="56"/>
        <v/>
      </c>
      <c r="AX137" s="48" t="str">
        <f t="shared" si="57"/>
        <v/>
      </c>
      <c r="AY137" s="48" t="str">
        <f t="shared" si="58"/>
        <v/>
      </c>
      <c r="BA137" s="18">
        <f>IF($E137=AF!$D$6,IF($M137="Concluída no prazo",2,IF($M137="Concluída com atraso",1,0)),0)</f>
        <v>0</v>
      </c>
      <c r="BB137" s="18">
        <f>IF($E137=AF!$D$6,IF($M137="Atrasada",2,IF($M137="Concluída com atraso",1,0)),0)</f>
        <v>0</v>
      </c>
      <c r="BC137" s="18">
        <v>1.31E-3</v>
      </c>
      <c r="BD137" s="18">
        <f t="shared" si="65"/>
        <v>1.31E-3</v>
      </c>
      <c r="BE137" s="18">
        <f t="shared" si="65"/>
        <v>1.31E-3</v>
      </c>
      <c r="BF137" s="18" t="str">
        <f t="shared" si="59"/>
        <v/>
      </c>
      <c r="BN137" s="18" t="str">
        <f t="shared" si="60"/>
        <v>s</v>
      </c>
    </row>
    <row r="138" spans="3:66" ht="50.1" customHeight="1" thickTop="1" thickBot="1" x14ac:dyDescent="0.3">
      <c r="C138" s="46"/>
      <c r="D138" s="46"/>
      <c r="E138" s="46"/>
      <c r="F138" s="122"/>
      <c r="G138" s="122"/>
      <c r="H138" s="78" t="str">
        <f t="shared" si="61"/>
        <v/>
      </c>
      <c r="I138" s="78" t="str">
        <f t="shared" si="62"/>
        <v/>
      </c>
      <c r="J138" s="16"/>
      <c r="K138" s="46" t="str">
        <f t="shared" si="63"/>
        <v/>
      </c>
      <c r="L138" s="16"/>
      <c r="M138" s="16"/>
      <c r="N138" s="46"/>
      <c r="O138" s="47" t="str">
        <f t="shared" ref="O138:O201" si="66">IF(J138=0,"",J138/(J138+L138))</f>
        <v/>
      </c>
      <c r="P138" s="47"/>
      <c r="Q138" s="48" t="str">
        <f>IFERROR(VLOOKUP(E138,Funcionários!$C$8:$E$207,3,FALSE),"")</f>
        <v/>
      </c>
      <c r="R138" s="47"/>
      <c r="S138" s="49" t="str">
        <f t="shared" ref="S138:S201" si="67">IF(U138="","",V138*100000+W138*10+X138+T138)</f>
        <v/>
      </c>
      <c r="T138" s="49">
        <v>1.32E-3</v>
      </c>
      <c r="U138" s="48" t="str">
        <f>IF(Funcionários!C139=0,"",Funcionários!C139)</f>
        <v/>
      </c>
      <c r="V138" s="50">
        <f>IF(U138="",0,IF(COUNTIFS($E$7:$E$3006,U138,$I$7:$I$3006,'RC'!$E$6)=0,0,COUNTIFS($M$7:$M$3006,"Concluída no prazo",$E$7:$E$3006,U138,$I$7:$I$3006,'RC'!$E$6)/COUNTIFS($E$7:$E$3006,U138,$I$7:$I$3006,'RC'!$E$6)))</f>
        <v>0</v>
      </c>
      <c r="W138" s="49">
        <f>SUMIFS($J$7:$J$3006,$E$7:$E$3006,U138,$I$7:$I$3006,'RC'!$E$6)+SUMIFS($L$7:$L$3006,$E$7:$E$3006,U138,$I$7:$I$3006,'RC'!$E$6)</f>
        <v>0</v>
      </c>
      <c r="X138" s="48">
        <f>COUNTIFS($E$7:$E$3006,U138,$I$7:$I$3006,'RC'!$E$6)</f>
        <v>0</v>
      </c>
      <c r="Y138" s="48"/>
      <c r="Z138" s="51" t="str">
        <f>IF(AQ138='RC'!$E$6,AC138*1000+AD138,"")</f>
        <v/>
      </c>
      <c r="AA138" s="51" t="str">
        <f>IF(AB138="","",IF(AQ138='RC'!$E$6,AC138*1000-AD138,""))</f>
        <v/>
      </c>
      <c r="AB138" s="48" t="str">
        <f>IFERROR(VLOOKUP(E138,Funcionários!$C$8:$E$207,3,FALSE),"")</f>
        <v/>
      </c>
      <c r="AC138" s="50" t="str">
        <f>IF(AB138="","",IF(COUNTIFS($AB$7:$AB$3006,AB138,$AQ$7:$AQ$3006,'RC'!$E$6)=0,"",COUNTIFS($M$7:$M$3006,"Concluída no prazo",$AB$7:$AB$3006,AB138,$AQ$7:$AQ$3006,'RC'!$E$6)/COUNTIFS($AB$7:$AB$3006,AB138,$AQ$7:$AQ$3006,'RC'!$E$6)))</f>
        <v/>
      </c>
      <c r="AD138" s="48">
        <f>SUMIF($AQ$7:$AQ$3006,'RC'!$E$6,$J$7:$J$3006)+SUMIF($AQ$7:$AQ$3006,'RC'!$E$6,$L$7:$L$3006)</f>
        <v>21</v>
      </c>
      <c r="AE138" s="48"/>
      <c r="AF138" s="48">
        <v>4.8689999999999602E-2</v>
      </c>
      <c r="AG138" s="48">
        <f>IF(OR(AQ138="",AQ138&lt;&gt;'RC'!$E$6,AB138&lt;&gt;'RC'!$D$21),0,1)</f>
        <v>0</v>
      </c>
      <c r="AH138" s="48">
        <f t="shared" si="64"/>
        <v>4.8689999999999602E-2</v>
      </c>
      <c r="AI138" s="48" t="str">
        <f t="shared" si="46"/>
        <v/>
      </c>
      <c r="AJ138" s="48" t="str">
        <f t="shared" si="47"/>
        <v/>
      </c>
      <c r="AK138" s="52" t="str">
        <f t="shared" si="48"/>
        <v/>
      </c>
      <c r="AL138" s="52" t="str">
        <f t="shared" si="49"/>
        <v/>
      </c>
      <c r="AM138" s="48" t="str">
        <f t="shared" si="50"/>
        <v/>
      </c>
      <c r="AN138" s="48" t="str">
        <f t="shared" si="51"/>
        <v/>
      </c>
      <c r="AO138" s="48"/>
      <c r="AP138" s="48" t="str">
        <f t="shared" si="52"/>
        <v/>
      </c>
      <c r="AQ138" s="48" t="str">
        <f t="shared" si="53"/>
        <v/>
      </c>
      <c r="AR138" s="48">
        <v>4.8689999999999997E-2</v>
      </c>
      <c r="AS138" s="48">
        <f>IF(AF!$D$27="Todos",1,IF(M138=AF!$D$27,1,0))</f>
        <v>1</v>
      </c>
      <c r="AT138" s="53">
        <f>IF(AND(E138=AF!$D$6,OR(LT!M138=AF!$D$27,AF!$D$27="Todos"),OR(AP138=AF!$E$8,AQ138=AF!$E$8)),AR138+AS138,0)</f>
        <v>0</v>
      </c>
      <c r="AU138" s="48" t="str">
        <f t="shared" si="54"/>
        <v/>
      </c>
      <c r="AV138" s="52" t="str">
        <f t="shared" si="55"/>
        <v/>
      </c>
      <c r="AW138" s="52" t="str">
        <f t="shared" si="56"/>
        <v/>
      </c>
      <c r="AX138" s="48" t="str">
        <f t="shared" si="57"/>
        <v/>
      </c>
      <c r="AY138" s="48" t="str">
        <f t="shared" si="58"/>
        <v/>
      </c>
      <c r="BA138" s="18">
        <f>IF($E138=AF!$D$6,IF($M138="Concluída no prazo",2,IF($M138="Concluída com atraso",1,0)),0)</f>
        <v>0</v>
      </c>
      <c r="BB138" s="18">
        <f>IF($E138=AF!$D$6,IF($M138="Atrasada",2,IF($M138="Concluída com atraso",1,0)),0)</f>
        <v>0</v>
      </c>
      <c r="BC138" s="18">
        <v>1.32E-3</v>
      </c>
      <c r="BD138" s="18">
        <f t="shared" si="65"/>
        <v>1.32E-3</v>
      </c>
      <c r="BE138" s="18">
        <f t="shared" si="65"/>
        <v>1.32E-3</v>
      </c>
      <c r="BF138" s="18" t="str">
        <f t="shared" si="59"/>
        <v/>
      </c>
      <c r="BN138" s="18" t="str">
        <f t="shared" si="60"/>
        <v>s</v>
      </c>
    </row>
    <row r="139" spans="3:66" ht="50.1" customHeight="1" thickTop="1" thickBot="1" x14ac:dyDescent="0.3">
      <c r="C139" s="46"/>
      <c r="D139" s="46"/>
      <c r="E139" s="46"/>
      <c r="F139" s="122"/>
      <c r="G139" s="122"/>
      <c r="H139" s="78" t="str">
        <f t="shared" si="61"/>
        <v/>
      </c>
      <c r="I139" s="78" t="str">
        <f t="shared" si="62"/>
        <v/>
      </c>
      <c r="J139" s="16"/>
      <c r="K139" s="46" t="str">
        <f t="shared" si="63"/>
        <v/>
      </c>
      <c r="L139" s="16"/>
      <c r="M139" s="16"/>
      <c r="N139" s="46"/>
      <c r="O139" s="47" t="str">
        <f t="shared" si="66"/>
        <v/>
      </c>
      <c r="P139" s="47"/>
      <c r="Q139" s="48" t="str">
        <f>IFERROR(VLOOKUP(E139,Funcionários!$C$8:$E$207,3,FALSE),"")</f>
        <v/>
      </c>
      <c r="R139" s="47"/>
      <c r="S139" s="49" t="str">
        <f t="shared" si="67"/>
        <v/>
      </c>
      <c r="T139" s="49">
        <v>1.33E-3</v>
      </c>
      <c r="U139" s="48" t="str">
        <f>IF(Funcionários!C140=0,"",Funcionários!C140)</f>
        <v/>
      </c>
      <c r="V139" s="50">
        <f>IF(U139="",0,IF(COUNTIFS($E$7:$E$3006,U139,$I$7:$I$3006,'RC'!$E$6)=0,0,COUNTIFS($M$7:$M$3006,"Concluída no prazo",$E$7:$E$3006,U139,$I$7:$I$3006,'RC'!$E$6)/COUNTIFS($E$7:$E$3006,U139,$I$7:$I$3006,'RC'!$E$6)))</f>
        <v>0</v>
      </c>
      <c r="W139" s="49">
        <f>SUMIFS($J$7:$J$3006,$E$7:$E$3006,U139,$I$7:$I$3006,'RC'!$E$6)+SUMIFS($L$7:$L$3006,$E$7:$E$3006,U139,$I$7:$I$3006,'RC'!$E$6)</f>
        <v>0</v>
      </c>
      <c r="X139" s="48">
        <f>COUNTIFS($E$7:$E$3006,U139,$I$7:$I$3006,'RC'!$E$6)</f>
        <v>0</v>
      </c>
      <c r="Y139" s="48"/>
      <c r="Z139" s="51" t="str">
        <f>IF(AQ139='RC'!$E$6,AC139*1000+AD139,"")</f>
        <v/>
      </c>
      <c r="AA139" s="51" t="str">
        <f>IF(AB139="","",IF(AQ139='RC'!$E$6,AC139*1000-AD139,""))</f>
        <v/>
      </c>
      <c r="AB139" s="48" t="str">
        <f>IFERROR(VLOOKUP(E139,Funcionários!$C$8:$E$207,3,FALSE),"")</f>
        <v/>
      </c>
      <c r="AC139" s="50" t="str">
        <f>IF(AB139="","",IF(COUNTIFS($AB$7:$AB$3006,AB139,$AQ$7:$AQ$3006,'RC'!$E$6)=0,"",COUNTIFS($M$7:$M$3006,"Concluída no prazo",$AB$7:$AB$3006,AB139,$AQ$7:$AQ$3006,'RC'!$E$6)/COUNTIFS($AB$7:$AB$3006,AB139,$AQ$7:$AQ$3006,'RC'!$E$6)))</f>
        <v/>
      </c>
      <c r="AD139" s="48">
        <f>SUMIF($AQ$7:$AQ$3006,'RC'!$E$6,$J$7:$J$3006)+SUMIF($AQ$7:$AQ$3006,'RC'!$E$6,$L$7:$L$3006)</f>
        <v>21</v>
      </c>
      <c r="AE139" s="48"/>
      <c r="AF139" s="48">
        <v>4.8679999999999599E-2</v>
      </c>
      <c r="AG139" s="48">
        <f>IF(OR(AQ139="",AQ139&lt;&gt;'RC'!$E$6,AB139&lt;&gt;'RC'!$D$21),0,1)</f>
        <v>0</v>
      </c>
      <c r="AH139" s="48">
        <f t="shared" si="64"/>
        <v>4.8679999999999599E-2</v>
      </c>
      <c r="AI139" s="48" t="str">
        <f t="shared" si="46"/>
        <v/>
      </c>
      <c r="AJ139" s="48" t="str">
        <f t="shared" si="47"/>
        <v/>
      </c>
      <c r="AK139" s="52" t="str">
        <f t="shared" si="48"/>
        <v/>
      </c>
      <c r="AL139" s="52" t="str">
        <f t="shared" si="49"/>
        <v/>
      </c>
      <c r="AM139" s="48" t="str">
        <f t="shared" si="50"/>
        <v/>
      </c>
      <c r="AN139" s="48" t="str">
        <f t="shared" si="51"/>
        <v/>
      </c>
      <c r="AO139" s="48"/>
      <c r="AP139" s="48" t="str">
        <f t="shared" si="52"/>
        <v/>
      </c>
      <c r="AQ139" s="48" t="str">
        <f t="shared" si="53"/>
        <v/>
      </c>
      <c r="AR139" s="48">
        <v>4.8680000000000001E-2</v>
      </c>
      <c r="AS139" s="48">
        <f>IF(AF!$D$27="Todos",1,IF(M139=AF!$D$27,1,0))</f>
        <v>1</v>
      </c>
      <c r="AT139" s="53">
        <f>IF(AND(E139=AF!$D$6,OR(LT!M139=AF!$D$27,AF!$D$27="Todos"),OR(AP139=AF!$E$8,AQ139=AF!$E$8)),AR139+AS139,0)</f>
        <v>0</v>
      </c>
      <c r="AU139" s="48" t="str">
        <f t="shared" si="54"/>
        <v/>
      </c>
      <c r="AV139" s="52" t="str">
        <f t="shared" si="55"/>
        <v/>
      </c>
      <c r="AW139" s="52" t="str">
        <f t="shared" si="56"/>
        <v/>
      </c>
      <c r="AX139" s="48" t="str">
        <f t="shared" si="57"/>
        <v/>
      </c>
      <c r="AY139" s="48" t="str">
        <f t="shared" si="58"/>
        <v/>
      </c>
      <c r="BA139" s="18">
        <f>IF($E139=AF!$D$6,IF($M139="Concluída no prazo",2,IF($M139="Concluída com atraso",1,0)),0)</f>
        <v>0</v>
      </c>
      <c r="BB139" s="18">
        <f>IF($E139=AF!$D$6,IF($M139="Atrasada",2,IF($M139="Concluída com atraso",1,0)),0)</f>
        <v>0</v>
      </c>
      <c r="BC139" s="18">
        <v>1.33E-3</v>
      </c>
      <c r="BD139" s="18">
        <f t="shared" si="65"/>
        <v>1.33E-3</v>
      </c>
      <c r="BE139" s="18">
        <f t="shared" si="65"/>
        <v>1.33E-3</v>
      </c>
      <c r="BF139" s="18" t="str">
        <f t="shared" si="59"/>
        <v/>
      </c>
      <c r="BN139" s="18" t="str">
        <f t="shared" si="60"/>
        <v>s</v>
      </c>
    </row>
    <row r="140" spans="3:66" ht="50.1" customHeight="1" thickTop="1" thickBot="1" x14ac:dyDescent="0.3">
      <c r="C140" s="46"/>
      <c r="D140" s="46"/>
      <c r="E140" s="46"/>
      <c r="F140" s="122"/>
      <c r="G140" s="122"/>
      <c r="H140" s="78" t="str">
        <f t="shared" si="61"/>
        <v/>
      </c>
      <c r="I140" s="78" t="str">
        <f t="shared" si="62"/>
        <v/>
      </c>
      <c r="J140" s="16"/>
      <c r="K140" s="46" t="str">
        <f t="shared" si="63"/>
        <v/>
      </c>
      <c r="L140" s="16"/>
      <c r="M140" s="16"/>
      <c r="N140" s="46"/>
      <c r="O140" s="47" t="str">
        <f t="shared" si="66"/>
        <v/>
      </c>
      <c r="P140" s="47"/>
      <c r="Q140" s="48" t="str">
        <f>IFERROR(VLOOKUP(E140,Funcionários!$C$8:$E$207,3,FALSE),"")</f>
        <v/>
      </c>
      <c r="R140" s="47"/>
      <c r="S140" s="49" t="str">
        <f t="shared" si="67"/>
        <v/>
      </c>
      <c r="T140" s="49">
        <v>1.34E-3</v>
      </c>
      <c r="U140" s="48" t="str">
        <f>IF(Funcionários!C141=0,"",Funcionários!C141)</f>
        <v/>
      </c>
      <c r="V140" s="50">
        <f>IF(U140="",0,IF(COUNTIFS($E$7:$E$3006,U140,$I$7:$I$3006,'RC'!$E$6)=0,0,COUNTIFS($M$7:$M$3006,"Concluída no prazo",$E$7:$E$3006,U140,$I$7:$I$3006,'RC'!$E$6)/COUNTIFS($E$7:$E$3006,U140,$I$7:$I$3006,'RC'!$E$6)))</f>
        <v>0</v>
      </c>
      <c r="W140" s="49">
        <f>SUMIFS($J$7:$J$3006,$E$7:$E$3006,U140,$I$7:$I$3006,'RC'!$E$6)+SUMIFS($L$7:$L$3006,$E$7:$E$3006,U140,$I$7:$I$3006,'RC'!$E$6)</f>
        <v>0</v>
      </c>
      <c r="X140" s="48">
        <f>COUNTIFS($E$7:$E$3006,U140,$I$7:$I$3006,'RC'!$E$6)</f>
        <v>0</v>
      </c>
      <c r="Y140" s="48"/>
      <c r="Z140" s="51" t="str">
        <f>IF(AQ140='RC'!$E$6,AC140*1000+AD140,"")</f>
        <v/>
      </c>
      <c r="AA140" s="51" t="str">
        <f>IF(AB140="","",IF(AQ140='RC'!$E$6,AC140*1000-AD140,""))</f>
        <v/>
      </c>
      <c r="AB140" s="48" t="str">
        <f>IFERROR(VLOOKUP(E140,Funcionários!$C$8:$E$207,3,FALSE),"")</f>
        <v/>
      </c>
      <c r="AC140" s="50" t="str">
        <f>IF(AB140="","",IF(COUNTIFS($AB$7:$AB$3006,AB140,$AQ$7:$AQ$3006,'RC'!$E$6)=0,"",COUNTIFS($M$7:$M$3006,"Concluída no prazo",$AB$7:$AB$3006,AB140,$AQ$7:$AQ$3006,'RC'!$E$6)/COUNTIFS($AB$7:$AB$3006,AB140,$AQ$7:$AQ$3006,'RC'!$E$6)))</f>
        <v/>
      </c>
      <c r="AD140" s="48">
        <f>SUMIF($AQ$7:$AQ$3006,'RC'!$E$6,$J$7:$J$3006)+SUMIF($AQ$7:$AQ$3006,'RC'!$E$6,$L$7:$L$3006)</f>
        <v>21</v>
      </c>
      <c r="AE140" s="48"/>
      <c r="AF140" s="48">
        <v>4.8669999999999602E-2</v>
      </c>
      <c r="AG140" s="48">
        <f>IF(OR(AQ140="",AQ140&lt;&gt;'RC'!$E$6,AB140&lt;&gt;'RC'!$D$21),0,1)</f>
        <v>0</v>
      </c>
      <c r="AH140" s="48">
        <f t="shared" si="64"/>
        <v>4.8669999999999602E-2</v>
      </c>
      <c r="AI140" s="48" t="str">
        <f t="shared" si="46"/>
        <v/>
      </c>
      <c r="AJ140" s="48" t="str">
        <f t="shared" si="47"/>
        <v/>
      </c>
      <c r="AK140" s="52" t="str">
        <f t="shared" si="48"/>
        <v/>
      </c>
      <c r="AL140" s="52" t="str">
        <f t="shared" si="49"/>
        <v/>
      </c>
      <c r="AM140" s="48" t="str">
        <f t="shared" si="50"/>
        <v/>
      </c>
      <c r="AN140" s="48" t="str">
        <f t="shared" si="51"/>
        <v/>
      </c>
      <c r="AO140" s="48"/>
      <c r="AP140" s="48" t="str">
        <f t="shared" si="52"/>
        <v/>
      </c>
      <c r="AQ140" s="48" t="str">
        <f t="shared" si="53"/>
        <v/>
      </c>
      <c r="AR140" s="48">
        <v>4.8669999999999998E-2</v>
      </c>
      <c r="AS140" s="48">
        <f>IF(AF!$D$27="Todos",1,IF(M140=AF!$D$27,1,0))</f>
        <v>1</v>
      </c>
      <c r="AT140" s="53">
        <f>IF(AND(E140=AF!$D$6,OR(LT!M140=AF!$D$27,AF!$D$27="Todos"),OR(AP140=AF!$E$8,AQ140=AF!$E$8)),AR140+AS140,0)</f>
        <v>0</v>
      </c>
      <c r="AU140" s="48" t="str">
        <f t="shared" si="54"/>
        <v/>
      </c>
      <c r="AV140" s="52" t="str">
        <f t="shared" si="55"/>
        <v/>
      </c>
      <c r="AW140" s="52" t="str">
        <f t="shared" si="56"/>
        <v/>
      </c>
      <c r="AX140" s="48" t="str">
        <f t="shared" si="57"/>
        <v/>
      </c>
      <c r="AY140" s="48" t="str">
        <f t="shared" si="58"/>
        <v/>
      </c>
      <c r="BA140" s="18">
        <f>IF($E140=AF!$D$6,IF($M140="Concluída no prazo",2,IF($M140="Concluída com atraso",1,0)),0)</f>
        <v>0</v>
      </c>
      <c r="BB140" s="18">
        <f>IF($E140=AF!$D$6,IF($M140="Atrasada",2,IF($M140="Concluída com atraso",1,0)),0)</f>
        <v>0</v>
      </c>
      <c r="BC140" s="18">
        <v>1.34E-3</v>
      </c>
      <c r="BD140" s="18">
        <f t="shared" si="65"/>
        <v>1.34E-3</v>
      </c>
      <c r="BE140" s="18">
        <f t="shared" si="65"/>
        <v>1.34E-3</v>
      </c>
      <c r="BF140" s="18" t="str">
        <f t="shared" si="59"/>
        <v/>
      </c>
      <c r="BN140" s="18" t="str">
        <f t="shared" si="60"/>
        <v>s</v>
      </c>
    </row>
    <row r="141" spans="3:66" ht="50.1" customHeight="1" thickTop="1" thickBot="1" x14ac:dyDescent="0.3">
      <c r="C141" s="46"/>
      <c r="D141" s="46"/>
      <c r="E141" s="46"/>
      <c r="F141" s="122"/>
      <c r="G141" s="122"/>
      <c r="H141" s="78" t="str">
        <f t="shared" si="61"/>
        <v/>
      </c>
      <c r="I141" s="78" t="str">
        <f t="shared" si="62"/>
        <v/>
      </c>
      <c r="J141" s="16"/>
      <c r="K141" s="46" t="str">
        <f t="shared" si="63"/>
        <v/>
      </c>
      <c r="L141" s="16"/>
      <c r="M141" s="16"/>
      <c r="N141" s="46"/>
      <c r="O141" s="47" t="str">
        <f t="shared" si="66"/>
        <v/>
      </c>
      <c r="P141" s="47"/>
      <c r="Q141" s="48" t="str">
        <f>IFERROR(VLOOKUP(E141,Funcionários!$C$8:$E$207,3,FALSE),"")</f>
        <v/>
      </c>
      <c r="R141" s="47"/>
      <c r="S141" s="49" t="str">
        <f t="shared" si="67"/>
        <v/>
      </c>
      <c r="T141" s="49">
        <v>1.3500000000000001E-3</v>
      </c>
      <c r="U141" s="48" t="str">
        <f>IF(Funcionários!C142=0,"",Funcionários!C142)</f>
        <v/>
      </c>
      <c r="V141" s="50">
        <f>IF(U141="",0,IF(COUNTIFS($E$7:$E$3006,U141,$I$7:$I$3006,'RC'!$E$6)=0,0,COUNTIFS($M$7:$M$3006,"Concluída no prazo",$E$7:$E$3006,U141,$I$7:$I$3006,'RC'!$E$6)/COUNTIFS($E$7:$E$3006,U141,$I$7:$I$3006,'RC'!$E$6)))</f>
        <v>0</v>
      </c>
      <c r="W141" s="49">
        <f>SUMIFS($J$7:$J$3006,$E$7:$E$3006,U141,$I$7:$I$3006,'RC'!$E$6)+SUMIFS($L$7:$L$3006,$E$7:$E$3006,U141,$I$7:$I$3006,'RC'!$E$6)</f>
        <v>0</v>
      </c>
      <c r="X141" s="48">
        <f>COUNTIFS($E$7:$E$3006,U141,$I$7:$I$3006,'RC'!$E$6)</f>
        <v>0</v>
      </c>
      <c r="Y141" s="48"/>
      <c r="Z141" s="51" t="str">
        <f>IF(AQ141='RC'!$E$6,AC141*1000+AD141,"")</f>
        <v/>
      </c>
      <c r="AA141" s="51" t="str">
        <f>IF(AB141="","",IF(AQ141='RC'!$E$6,AC141*1000-AD141,""))</f>
        <v/>
      </c>
      <c r="AB141" s="48" t="str">
        <f>IFERROR(VLOOKUP(E141,Funcionários!$C$8:$E$207,3,FALSE),"")</f>
        <v/>
      </c>
      <c r="AC141" s="50" t="str">
        <f>IF(AB141="","",IF(COUNTIFS($AB$7:$AB$3006,AB141,$AQ$7:$AQ$3006,'RC'!$E$6)=0,"",COUNTIFS($M$7:$M$3006,"Concluída no prazo",$AB$7:$AB$3006,AB141,$AQ$7:$AQ$3006,'RC'!$E$6)/COUNTIFS($AB$7:$AB$3006,AB141,$AQ$7:$AQ$3006,'RC'!$E$6)))</f>
        <v/>
      </c>
      <c r="AD141" s="48">
        <f>SUMIF($AQ$7:$AQ$3006,'RC'!$E$6,$J$7:$J$3006)+SUMIF($AQ$7:$AQ$3006,'RC'!$E$6,$L$7:$L$3006)</f>
        <v>21</v>
      </c>
      <c r="AE141" s="48"/>
      <c r="AF141" s="48">
        <v>4.8659999999999599E-2</v>
      </c>
      <c r="AG141" s="48">
        <f>IF(OR(AQ141="",AQ141&lt;&gt;'RC'!$E$6,AB141&lt;&gt;'RC'!$D$21),0,1)</f>
        <v>0</v>
      </c>
      <c r="AH141" s="48">
        <f t="shared" si="64"/>
        <v>4.8659999999999599E-2</v>
      </c>
      <c r="AI141" s="48" t="str">
        <f t="shared" si="46"/>
        <v/>
      </c>
      <c r="AJ141" s="48" t="str">
        <f t="shared" si="47"/>
        <v/>
      </c>
      <c r="AK141" s="52" t="str">
        <f t="shared" si="48"/>
        <v/>
      </c>
      <c r="AL141" s="52" t="str">
        <f t="shared" si="49"/>
        <v/>
      </c>
      <c r="AM141" s="48" t="str">
        <f t="shared" si="50"/>
        <v/>
      </c>
      <c r="AN141" s="48" t="str">
        <f t="shared" si="51"/>
        <v/>
      </c>
      <c r="AO141" s="48"/>
      <c r="AP141" s="48" t="str">
        <f t="shared" si="52"/>
        <v/>
      </c>
      <c r="AQ141" s="48" t="str">
        <f t="shared" si="53"/>
        <v/>
      </c>
      <c r="AR141" s="48">
        <v>4.8660000000000002E-2</v>
      </c>
      <c r="AS141" s="48">
        <f>IF(AF!$D$27="Todos",1,IF(M141=AF!$D$27,1,0))</f>
        <v>1</v>
      </c>
      <c r="AT141" s="53">
        <f>IF(AND(E141=AF!$D$6,OR(LT!M141=AF!$D$27,AF!$D$27="Todos"),OR(AP141=AF!$E$8,AQ141=AF!$E$8)),AR141+AS141,0)</f>
        <v>0</v>
      </c>
      <c r="AU141" s="48" t="str">
        <f t="shared" si="54"/>
        <v/>
      </c>
      <c r="AV141" s="52" t="str">
        <f t="shared" si="55"/>
        <v/>
      </c>
      <c r="AW141" s="52" t="str">
        <f t="shared" si="56"/>
        <v/>
      </c>
      <c r="AX141" s="48" t="str">
        <f t="shared" si="57"/>
        <v/>
      </c>
      <c r="AY141" s="48" t="str">
        <f t="shared" si="58"/>
        <v/>
      </c>
      <c r="BA141" s="18">
        <f>IF($E141=AF!$D$6,IF($M141="Concluída no prazo",2,IF($M141="Concluída com atraso",1,0)),0)</f>
        <v>0</v>
      </c>
      <c r="BB141" s="18">
        <f>IF($E141=AF!$D$6,IF($M141="Atrasada",2,IF($M141="Concluída com atraso",1,0)),0)</f>
        <v>0</v>
      </c>
      <c r="BC141" s="18">
        <v>1.3500000000000001E-3</v>
      </c>
      <c r="BD141" s="18">
        <f t="shared" si="65"/>
        <v>1.3500000000000001E-3</v>
      </c>
      <c r="BE141" s="18">
        <f t="shared" si="65"/>
        <v>1.3500000000000001E-3</v>
      </c>
      <c r="BF141" s="18" t="str">
        <f t="shared" si="59"/>
        <v/>
      </c>
      <c r="BN141" s="18" t="str">
        <f t="shared" si="60"/>
        <v>s</v>
      </c>
    </row>
    <row r="142" spans="3:66" ht="50.1" customHeight="1" thickTop="1" thickBot="1" x14ac:dyDescent="0.3">
      <c r="C142" s="46"/>
      <c r="D142" s="46"/>
      <c r="E142" s="46"/>
      <c r="F142" s="122"/>
      <c r="G142" s="122"/>
      <c r="H142" s="78" t="str">
        <f t="shared" si="61"/>
        <v/>
      </c>
      <c r="I142" s="78" t="str">
        <f t="shared" si="62"/>
        <v/>
      </c>
      <c r="J142" s="16"/>
      <c r="K142" s="46" t="str">
        <f t="shared" si="63"/>
        <v/>
      </c>
      <c r="L142" s="16"/>
      <c r="M142" s="16"/>
      <c r="N142" s="46"/>
      <c r="O142" s="47" t="str">
        <f t="shared" si="66"/>
        <v/>
      </c>
      <c r="P142" s="47"/>
      <c r="Q142" s="48" t="str">
        <f>IFERROR(VLOOKUP(E142,Funcionários!$C$8:$E$207,3,FALSE),"")</f>
        <v/>
      </c>
      <c r="R142" s="47"/>
      <c r="S142" s="49" t="str">
        <f t="shared" si="67"/>
        <v/>
      </c>
      <c r="T142" s="49">
        <v>1.3600000000000001E-3</v>
      </c>
      <c r="U142" s="48" t="str">
        <f>IF(Funcionários!C143=0,"",Funcionários!C143)</f>
        <v/>
      </c>
      <c r="V142" s="50">
        <f>IF(U142="",0,IF(COUNTIFS($E$7:$E$3006,U142,$I$7:$I$3006,'RC'!$E$6)=0,0,COUNTIFS($M$7:$M$3006,"Concluída no prazo",$E$7:$E$3006,U142,$I$7:$I$3006,'RC'!$E$6)/COUNTIFS($E$7:$E$3006,U142,$I$7:$I$3006,'RC'!$E$6)))</f>
        <v>0</v>
      </c>
      <c r="W142" s="49">
        <f>SUMIFS($J$7:$J$3006,$E$7:$E$3006,U142,$I$7:$I$3006,'RC'!$E$6)+SUMIFS($L$7:$L$3006,$E$7:$E$3006,U142,$I$7:$I$3006,'RC'!$E$6)</f>
        <v>0</v>
      </c>
      <c r="X142" s="48">
        <f>COUNTIFS($E$7:$E$3006,U142,$I$7:$I$3006,'RC'!$E$6)</f>
        <v>0</v>
      </c>
      <c r="Y142" s="48"/>
      <c r="Z142" s="51" t="str">
        <f>IF(AQ142='RC'!$E$6,AC142*1000+AD142,"")</f>
        <v/>
      </c>
      <c r="AA142" s="51" t="str">
        <f>IF(AB142="","",IF(AQ142='RC'!$E$6,AC142*1000-AD142,""))</f>
        <v/>
      </c>
      <c r="AB142" s="48" t="str">
        <f>IFERROR(VLOOKUP(E142,Funcionários!$C$8:$E$207,3,FALSE),"")</f>
        <v/>
      </c>
      <c r="AC142" s="50" t="str">
        <f>IF(AB142="","",IF(COUNTIFS($AB$7:$AB$3006,AB142,$AQ$7:$AQ$3006,'RC'!$E$6)=0,"",COUNTIFS($M$7:$M$3006,"Concluída no prazo",$AB$7:$AB$3006,AB142,$AQ$7:$AQ$3006,'RC'!$E$6)/COUNTIFS($AB$7:$AB$3006,AB142,$AQ$7:$AQ$3006,'RC'!$E$6)))</f>
        <v/>
      </c>
      <c r="AD142" s="48">
        <f>SUMIF($AQ$7:$AQ$3006,'RC'!$E$6,$J$7:$J$3006)+SUMIF($AQ$7:$AQ$3006,'RC'!$E$6,$L$7:$L$3006)</f>
        <v>21</v>
      </c>
      <c r="AE142" s="48"/>
      <c r="AF142" s="48">
        <v>4.8649999999999603E-2</v>
      </c>
      <c r="AG142" s="48">
        <f>IF(OR(AQ142="",AQ142&lt;&gt;'RC'!$E$6,AB142&lt;&gt;'RC'!$D$21),0,1)</f>
        <v>0</v>
      </c>
      <c r="AH142" s="48">
        <f t="shared" si="64"/>
        <v>4.8649999999999603E-2</v>
      </c>
      <c r="AI142" s="48" t="str">
        <f t="shared" si="46"/>
        <v/>
      </c>
      <c r="AJ142" s="48" t="str">
        <f t="shared" si="47"/>
        <v/>
      </c>
      <c r="AK142" s="52" t="str">
        <f t="shared" si="48"/>
        <v/>
      </c>
      <c r="AL142" s="52" t="str">
        <f t="shared" si="49"/>
        <v/>
      </c>
      <c r="AM142" s="48" t="str">
        <f t="shared" si="50"/>
        <v/>
      </c>
      <c r="AN142" s="48" t="str">
        <f t="shared" si="51"/>
        <v/>
      </c>
      <c r="AO142" s="48"/>
      <c r="AP142" s="48" t="str">
        <f t="shared" si="52"/>
        <v/>
      </c>
      <c r="AQ142" s="48" t="str">
        <f t="shared" si="53"/>
        <v/>
      </c>
      <c r="AR142" s="48">
        <v>4.8649999999999999E-2</v>
      </c>
      <c r="AS142" s="48">
        <f>IF(AF!$D$27="Todos",1,IF(M142=AF!$D$27,1,0))</f>
        <v>1</v>
      </c>
      <c r="AT142" s="53">
        <f>IF(AND(E142=AF!$D$6,OR(LT!M142=AF!$D$27,AF!$D$27="Todos"),OR(AP142=AF!$E$8,AQ142=AF!$E$8)),AR142+AS142,0)</f>
        <v>0</v>
      </c>
      <c r="AU142" s="48" t="str">
        <f t="shared" si="54"/>
        <v/>
      </c>
      <c r="AV142" s="52" t="str">
        <f t="shared" si="55"/>
        <v/>
      </c>
      <c r="AW142" s="52" t="str">
        <f t="shared" si="56"/>
        <v/>
      </c>
      <c r="AX142" s="48" t="str">
        <f t="shared" si="57"/>
        <v/>
      </c>
      <c r="AY142" s="48" t="str">
        <f t="shared" si="58"/>
        <v/>
      </c>
      <c r="BA142" s="18">
        <f>IF($E142=AF!$D$6,IF($M142="Concluída no prazo",2,IF($M142="Concluída com atraso",1,0)),0)</f>
        <v>0</v>
      </c>
      <c r="BB142" s="18">
        <f>IF($E142=AF!$D$6,IF($M142="Atrasada",2,IF($M142="Concluída com atraso",1,0)),0)</f>
        <v>0</v>
      </c>
      <c r="BC142" s="18">
        <v>1.3600000000000001E-3</v>
      </c>
      <c r="BD142" s="18">
        <f t="shared" si="65"/>
        <v>1.3600000000000001E-3</v>
      </c>
      <c r="BE142" s="18">
        <f t="shared" si="65"/>
        <v>1.3600000000000001E-3</v>
      </c>
      <c r="BF142" s="18" t="str">
        <f t="shared" si="59"/>
        <v/>
      </c>
      <c r="BN142" s="18" t="str">
        <f t="shared" si="60"/>
        <v>s</v>
      </c>
    </row>
    <row r="143" spans="3:66" ht="50.1" customHeight="1" thickTop="1" thickBot="1" x14ac:dyDescent="0.3">
      <c r="C143" s="46"/>
      <c r="D143" s="46"/>
      <c r="E143" s="46"/>
      <c r="F143" s="122"/>
      <c r="G143" s="122"/>
      <c r="H143" s="78" t="str">
        <f t="shared" si="61"/>
        <v/>
      </c>
      <c r="I143" s="78" t="str">
        <f t="shared" si="62"/>
        <v/>
      </c>
      <c r="J143" s="16"/>
      <c r="K143" s="46" t="str">
        <f t="shared" si="63"/>
        <v/>
      </c>
      <c r="L143" s="16"/>
      <c r="M143" s="16"/>
      <c r="N143" s="46"/>
      <c r="O143" s="47" t="str">
        <f t="shared" si="66"/>
        <v/>
      </c>
      <c r="P143" s="47"/>
      <c r="Q143" s="48" t="str">
        <f>IFERROR(VLOOKUP(E143,Funcionários!$C$8:$E$207,3,FALSE),"")</f>
        <v/>
      </c>
      <c r="R143" s="47"/>
      <c r="S143" s="49" t="str">
        <f t="shared" si="67"/>
        <v/>
      </c>
      <c r="T143" s="49">
        <v>1.3699999999999999E-3</v>
      </c>
      <c r="U143" s="48" t="str">
        <f>IF(Funcionários!C144=0,"",Funcionários!C144)</f>
        <v/>
      </c>
      <c r="V143" s="50">
        <f>IF(U143="",0,IF(COUNTIFS($E$7:$E$3006,U143,$I$7:$I$3006,'RC'!$E$6)=0,0,COUNTIFS($M$7:$M$3006,"Concluída no prazo",$E$7:$E$3006,U143,$I$7:$I$3006,'RC'!$E$6)/COUNTIFS($E$7:$E$3006,U143,$I$7:$I$3006,'RC'!$E$6)))</f>
        <v>0</v>
      </c>
      <c r="W143" s="49">
        <f>SUMIFS($J$7:$J$3006,$E$7:$E$3006,U143,$I$7:$I$3006,'RC'!$E$6)+SUMIFS($L$7:$L$3006,$E$7:$E$3006,U143,$I$7:$I$3006,'RC'!$E$6)</f>
        <v>0</v>
      </c>
      <c r="X143" s="48">
        <f>COUNTIFS($E$7:$E$3006,U143,$I$7:$I$3006,'RC'!$E$6)</f>
        <v>0</v>
      </c>
      <c r="Y143" s="48"/>
      <c r="Z143" s="51" t="str">
        <f>IF(AQ143='RC'!$E$6,AC143*1000+AD143,"")</f>
        <v/>
      </c>
      <c r="AA143" s="51" t="str">
        <f>IF(AB143="","",IF(AQ143='RC'!$E$6,AC143*1000-AD143,""))</f>
        <v/>
      </c>
      <c r="AB143" s="48" t="str">
        <f>IFERROR(VLOOKUP(E143,Funcionários!$C$8:$E$207,3,FALSE),"")</f>
        <v/>
      </c>
      <c r="AC143" s="50" t="str">
        <f>IF(AB143="","",IF(COUNTIFS($AB$7:$AB$3006,AB143,$AQ$7:$AQ$3006,'RC'!$E$6)=0,"",COUNTIFS($M$7:$M$3006,"Concluída no prazo",$AB$7:$AB$3006,AB143,$AQ$7:$AQ$3006,'RC'!$E$6)/COUNTIFS($AB$7:$AB$3006,AB143,$AQ$7:$AQ$3006,'RC'!$E$6)))</f>
        <v/>
      </c>
      <c r="AD143" s="48">
        <f>SUMIF($AQ$7:$AQ$3006,'RC'!$E$6,$J$7:$J$3006)+SUMIF($AQ$7:$AQ$3006,'RC'!$E$6,$L$7:$L$3006)</f>
        <v>21</v>
      </c>
      <c r="AE143" s="48"/>
      <c r="AF143" s="48">
        <v>4.86399999999996E-2</v>
      </c>
      <c r="AG143" s="48">
        <f>IF(OR(AQ143="",AQ143&lt;&gt;'RC'!$E$6,AB143&lt;&gt;'RC'!$D$21),0,1)</f>
        <v>0</v>
      </c>
      <c r="AH143" s="48">
        <f t="shared" si="64"/>
        <v>4.86399999999996E-2</v>
      </c>
      <c r="AI143" s="48" t="str">
        <f t="shared" si="46"/>
        <v/>
      </c>
      <c r="AJ143" s="48" t="str">
        <f t="shared" si="47"/>
        <v/>
      </c>
      <c r="AK143" s="52" t="str">
        <f t="shared" si="48"/>
        <v/>
      </c>
      <c r="AL143" s="52" t="str">
        <f t="shared" si="49"/>
        <v/>
      </c>
      <c r="AM143" s="48" t="str">
        <f t="shared" si="50"/>
        <v/>
      </c>
      <c r="AN143" s="48" t="str">
        <f t="shared" si="51"/>
        <v/>
      </c>
      <c r="AO143" s="48"/>
      <c r="AP143" s="48" t="str">
        <f t="shared" si="52"/>
        <v/>
      </c>
      <c r="AQ143" s="48" t="str">
        <f t="shared" si="53"/>
        <v/>
      </c>
      <c r="AR143" s="48">
        <v>4.8640000000000003E-2</v>
      </c>
      <c r="AS143" s="48">
        <f>IF(AF!$D$27="Todos",1,IF(M143=AF!$D$27,1,0))</f>
        <v>1</v>
      </c>
      <c r="AT143" s="53">
        <f>IF(AND(E143=AF!$D$6,OR(LT!M143=AF!$D$27,AF!$D$27="Todos"),OR(AP143=AF!$E$8,AQ143=AF!$E$8)),AR143+AS143,0)</f>
        <v>0</v>
      </c>
      <c r="AU143" s="48" t="str">
        <f t="shared" si="54"/>
        <v/>
      </c>
      <c r="AV143" s="52" t="str">
        <f t="shared" si="55"/>
        <v/>
      </c>
      <c r="AW143" s="52" t="str">
        <f t="shared" si="56"/>
        <v/>
      </c>
      <c r="AX143" s="48" t="str">
        <f t="shared" si="57"/>
        <v/>
      </c>
      <c r="AY143" s="48" t="str">
        <f t="shared" si="58"/>
        <v/>
      </c>
      <c r="BA143" s="18">
        <f>IF($E143=AF!$D$6,IF($M143="Concluída no prazo",2,IF($M143="Concluída com atraso",1,0)),0)</f>
        <v>0</v>
      </c>
      <c r="BB143" s="18">
        <f>IF($E143=AF!$D$6,IF($M143="Atrasada",2,IF($M143="Concluída com atraso",1,0)),0)</f>
        <v>0</v>
      </c>
      <c r="BC143" s="18">
        <v>1.3699999999999999E-3</v>
      </c>
      <c r="BD143" s="18">
        <f t="shared" si="65"/>
        <v>1.3699999999999999E-3</v>
      </c>
      <c r="BE143" s="18">
        <f t="shared" si="65"/>
        <v>1.3699999999999999E-3</v>
      </c>
      <c r="BF143" s="18" t="str">
        <f t="shared" si="59"/>
        <v/>
      </c>
      <c r="BN143" s="18" t="str">
        <f t="shared" si="60"/>
        <v>s</v>
      </c>
    </row>
    <row r="144" spans="3:66" ht="50.1" customHeight="1" thickTop="1" thickBot="1" x14ac:dyDescent="0.3">
      <c r="C144" s="46"/>
      <c r="D144" s="46"/>
      <c r="E144" s="46"/>
      <c r="F144" s="122"/>
      <c r="G144" s="122"/>
      <c r="H144" s="78" t="str">
        <f t="shared" si="61"/>
        <v/>
      </c>
      <c r="I144" s="78" t="str">
        <f t="shared" si="62"/>
        <v/>
      </c>
      <c r="J144" s="16"/>
      <c r="K144" s="46" t="str">
        <f t="shared" si="63"/>
        <v/>
      </c>
      <c r="L144" s="16"/>
      <c r="M144" s="16"/>
      <c r="N144" s="46"/>
      <c r="O144" s="47" t="str">
        <f t="shared" si="66"/>
        <v/>
      </c>
      <c r="P144" s="47"/>
      <c r="Q144" s="48" t="str">
        <f>IFERROR(VLOOKUP(E144,Funcionários!$C$8:$E$207,3,FALSE),"")</f>
        <v/>
      </c>
      <c r="R144" s="47"/>
      <c r="S144" s="49" t="str">
        <f t="shared" si="67"/>
        <v/>
      </c>
      <c r="T144" s="49">
        <v>1.3799999999999999E-3</v>
      </c>
      <c r="U144" s="48" t="str">
        <f>IF(Funcionários!C145=0,"",Funcionários!C145)</f>
        <v/>
      </c>
      <c r="V144" s="50">
        <f>IF(U144="",0,IF(COUNTIFS($E$7:$E$3006,U144,$I$7:$I$3006,'RC'!$E$6)=0,0,COUNTIFS($M$7:$M$3006,"Concluída no prazo",$E$7:$E$3006,U144,$I$7:$I$3006,'RC'!$E$6)/COUNTIFS($E$7:$E$3006,U144,$I$7:$I$3006,'RC'!$E$6)))</f>
        <v>0</v>
      </c>
      <c r="W144" s="49">
        <f>SUMIFS($J$7:$J$3006,$E$7:$E$3006,U144,$I$7:$I$3006,'RC'!$E$6)+SUMIFS($L$7:$L$3006,$E$7:$E$3006,U144,$I$7:$I$3006,'RC'!$E$6)</f>
        <v>0</v>
      </c>
      <c r="X144" s="48">
        <f>COUNTIFS($E$7:$E$3006,U144,$I$7:$I$3006,'RC'!$E$6)</f>
        <v>0</v>
      </c>
      <c r="Y144" s="48"/>
      <c r="Z144" s="51" t="str">
        <f>IF(AQ144='RC'!$E$6,AC144*1000+AD144,"")</f>
        <v/>
      </c>
      <c r="AA144" s="51" t="str">
        <f>IF(AB144="","",IF(AQ144='RC'!$E$6,AC144*1000-AD144,""))</f>
        <v/>
      </c>
      <c r="AB144" s="48" t="str">
        <f>IFERROR(VLOOKUP(E144,Funcionários!$C$8:$E$207,3,FALSE),"")</f>
        <v/>
      </c>
      <c r="AC144" s="50" t="str">
        <f>IF(AB144="","",IF(COUNTIFS($AB$7:$AB$3006,AB144,$AQ$7:$AQ$3006,'RC'!$E$6)=0,"",COUNTIFS($M$7:$M$3006,"Concluída no prazo",$AB$7:$AB$3006,AB144,$AQ$7:$AQ$3006,'RC'!$E$6)/COUNTIFS($AB$7:$AB$3006,AB144,$AQ$7:$AQ$3006,'RC'!$E$6)))</f>
        <v/>
      </c>
      <c r="AD144" s="48">
        <f>SUMIF($AQ$7:$AQ$3006,'RC'!$E$6,$J$7:$J$3006)+SUMIF($AQ$7:$AQ$3006,'RC'!$E$6,$L$7:$L$3006)</f>
        <v>21</v>
      </c>
      <c r="AE144" s="48"/>
      <c r="AF144" s="48">
        <v>4.8629999999999597E-2</v>
      </c>
      <c r="AG144" s="48">
        <f>IF(OR(AQ144="",AQ144&lt;&gt;'RC'!$E$6,AB144&lt;&gt;'RC'!$D$21),0,1)</f>
        <v>0</v>
      </c>
      <c r="AH144" s="48">
        <f t="shared" si="64"/>
        <v>4.8629999999999597E-2</v>
      </c>
      <c r="AI144" s="48" t="str">
        <f t="shared" si="46"/>
        <v/>
      </c>
      <c r="AJ144" s="48" t="str">
        <f t="shared" si="47"/>
        <v/>
      </c>
      <c r="AK144" s="52" t="str">
        <f t="shared" si="48"/>
        <v/>
      </c>
      <c r="AL144" s="52" t="str">
        <f t="shared" si="49"/>
        <v/>
      </c>
      <c r="AM144" s="48" t="str">
        <f t="shared" si="50"/>
        <v/>
      </c>
      <c r="AN144" s="48" t="str">
        <f t="shared" si="51"/>
        <v/>
      </c>
      <c r="AO144" s="48"/>
      <c r="AP144" s="48" t="str">
        <f t="shared" si="52"/>
        <v/>
      </c>
      <c r="AQ144" s="48" t="str">
        <f t="shared" si="53"/>
        <v/>
      </c>
      <c r="AR144" s="48">
        <v>4.863E-2</v>
      </c>
      <c r="AS144" s="48">
        <f>IF(AF!$D$27="Todos",1,IF(M144=AF!$D$27,1,0))</f>
        <v>1</v>
      </c>
      <c r="AT144" s="53">
        <f>IF(AND(E144=AF!$D$6,OR(LT!M144=AF!$D$27,AF!$D$27="Todos"),OR(AP144=AF!$E$8,AQ144=AF!$E$8)),AR144+AS144,0)</f>
        <v>0</v>
      </c>
      <c r="AU144" s="48" t="str">
        <f t="shared" si="54"/>
        <v/>
      </c>
      <c r="AV144" s="52" t="str">
        <f t="shared" si="55"/>
        <v/>
      </c>
      <c r="AW144" s="52" t="str">
        <f t="shared" si="56"/>
        <v/>
      </c>
      <c r="AX144" s="48" t="str">
        <f t="shared" si="57"/>
        <v/>
      </c>
      <c r="AY144" s="48" t="str">
        <f t="shared" si="58"/>
        <v/>
      </c>
      <c r="BA144" s="18">
        <f>IF($E144=AF!$D$6,IF($M144="Concluída no prazo",2,IF($M144="Concluída com atraso",1,0)),0)</f>
        <v>0</v>
      </c>
      <c r="BB144" s="18">
        <f>IF($E144=AF!$D$6,IF($M144="Atrasada",2,IF($M144="Concluída com atraso",1,0)),0)</f>
        <v>0</v>
      </c>
      <c r="BC144" s="18">
        <v>1.3799999999999999E-3</v>
      </c>
      <c r="BD144" s="18">
        <f t="shared" si="65"/>
        <v>1.3799999999999999E-3</v>
      </c>
      <c r="BE144" s="18">
        <f t="shared" si="65"/>
        <v>1.3799999999999999E-3</v>
      </c>
      <c r="BF144" s="18" t="str">
        <f t="shared" si="59"/>
        <v/>
      </c>
      <c r="BN144" s="18" t="str">
        <f t="shared" si="60"/>
        <v>s</v>
      </c>
    </row>
    <row r="145" spans="3:66" ht="50.1" customHeight="1" thickTop="1" thickBot="1" x14ac:dyDescent="0.3">
      <c r="C145" s="46"/>
      <c r="D145" s="46"/>
      <c r="E145" s="46"/>
      <c r="F145" s="122"/>
      <c r="G145" s="122"/>
      <c r="H145" s="78" t="str">
        <f t="shared" si="61"/>
        <v/>
      </c>
      <c r="I145" s="78" t="str">
        <f t="shared" si="62"/>
        <v/>
      </c>
      <c r="J145" s="16"/>
      <c r="K145" s="46" t="str">
        <f t="shared" si="63"/>
        <v/>
      </c>
      <c r="L145" s="16"/>
      <c r="M145" s="16"/>
      <c r="N145" s="46"/>
      <c r="O145" s="47" t="str">
        <f t="shared" si="66"/>
        <v/>
      </c>
      <c r="P145" s="47"/>
      <c r="Q145" s="48" t="str">
        <f>IFERROR(VLOOKUP(E145,Funcionários!$C$8:$E$207,3,FALSE),"")</f>
        <v/>
      </c>
      <c r="R145" s="47"/>
      <c r="S145" s="49" t="str">
        <f t="shared" si="67"/>
        <v/>
      </c>
      <c r="T145" s="49">
        <v>1.39E-3</v>
      </c>
      <c r="U145" s="48" t="str">
        <f>IF(Funcionários!C146=0,"",Funcionários!C146)</f>
        <v/>
      </c>
      <c r="V145" s="50">
        <f>IF(U145="",0,IF(COUNTIFS($E$7:$E$3006,U145,$I$7:$I$3006,'RC'!$E$6)=0,0,COUNTIFS($M$7:$M$3006,"Concluída no prazo",$E$7:$E$3006,U145,$I$7:$I$3006,'RC'!$E$6)/COUNTIFS($E$7:$E$3006,U145,$I$7:$I$3006,'RC'!$E$6)))</f>
        <v>0</v>
      </c>
      <c r="W145" s="49">
        <f>SUMIFS($J$7:$J$3006,$E$7:$E$3006,U145,$I$7:$I$3006,'RC'!$E$6)+SUMIFS($L$7:$L$3006,$E$7:$E$3006,U145,$I$7:$I$3006,'RC'!$E$6)</f>
        <v>0</v>
      </c>
      <c r="X145" s="48">
        <f>COUNTIFS($E$7:$E$3006,U145,$I$7:$I$3006,'RC'!$E$6)</f>
        <v>0</v>
      </c>
      <c r="Y145" s="48"/>
      <c r="Z145" s="51" t="str">
        <f>IF(AQ145='RC'!$E$6,AC145*1000+AD145,"")</f>
        <v/>
      </c>
      <c r="AA145" s="51" t="str">
        <f>IF(AB145="","",IF(AQ145='RC'!$E$6,AC145*1000-AD145,""))</f>
        <v/>
      </c>
      <c r="AB145" s="48" t="str">
        <f>IFERROR(VLOOKUP(E145,Funcionários!$C$8:$E$207,3,FALSE),"")</f>
        <v/>
      </c>
      <c r="AC145" s="50" t="str">
        <f>IF(AB145="","",IF(COUNTIFS($AB$7:$AB$3006,AB145,$AQ$7:$AQ$3006,'RC'!$E$6)=0,"",COUNTIFS($M$7:$M$3006,"Concluída no prazo",$AB$7:$AB$3006,AB145,$AQ$7:$AQ$3006,'RC'!$E$6)/COUNTIFS($AB$7:$AB$3006,AB145,$AQ$7:$AQ$3006,'RC'!$E$6)))</f>
        <v/>
      </c>
      <c r="AD145" s="48">
        <f>SUMIF($AQ$7:$AQ$3006,'RC'!$E$6,$J$7:$J$3006)+SUMIF($AQ$7:$AQ$3006,'RC'!$E$6,$L$7:$L$3006)</f>
        <v>21</v>
      </c>
      <c r="AE145" s="48"/>
      <c r="AF145" s="48">
        <v>4.8619999999999601E-2</v>
      </c>
      <c r="AG145" s="48">
        <f>IF(OR(AQ145="",AQ145&lt;&gt;'RC'!$E$6,AB145&lt;&gt;'RC'!$D$21),0,1)</f>
        <v>0</v>
      </c>
      <c r="AH145" s="48">
        <f t="shared" si="64"/>
        <v>4.8619999999999601E-2</v>
      </c>
      <c r="AI145" s="48" t="str">
        <f t="shared" si="46"/>
        <v/>
      </c>
      <c r="AJ145" s="48" t="str">
        <f t="shared" si="47"/>
        <v/>
      </c>
      <c r="AK145" s="52" t="str">
        <f t="shared" si="48"/>
        <v/>
      </c>
      <c r="AL145" s="52" t="str">
        <f t="shared" si="49"/>
        <v/>
      </c>
      <c r="AM145" s="48" t="str">
        <f t="shared" si="50"/>
        <v/>
      </c>
      <c r="AN145" s="48" t="str">
        <f t="shared" si="51"/>
        <v/>
      </c>
      <c r="AO145" s="48"/>
      <c r="AP145" s="48" t="str">
        <f t="shared" si="52"/>
        <v/>
      </c>
      <c r="AQ145" s="48" t="str">
        <f t="shared" si="53"/>
        <v/>
      </c>
      <c r="AR145" s="48">
        <v>4.8619999999999997E-2</v>
      </c>
      <c r="AS145" s="48">
        <f>IF(AF!$D$27="Todos",1,IF(M145=AF!$D$27,1,0))</f>
        <v>1</v>
      </c>
      <c r="AT145" s="53">
        <f>IF(AND(E145=AF!$D$6,OR(LT!M145=AF!$D$27,AF!$D$27="Todos"),OR(AP145=AF!$E$8,AQ145=AF!$E$8)),AR145+AS145,0)</f>
        <v>0</v>
      </c>
      <c r="AU145" s="48" t="str">
        <f t="shared" si="54"/>
        <v/>
      </c>
      <c r="AV145" s="52" t="str">
        <f t="shared" si="55"/>
        <v/>
      </c>
      <c r="AW145" s="52" t="str">
        <f t="shared" si="56"/>
        <v/>
      </c>
      <c r="AX145" s="48" t="str">
        <f t="shared" si="57"/>
        <v/>
      </c>
      <c r="AY145" s="48" t="str">
        <f t="shared" si="58"/>
        <v/>
      </c>
      <c r="BA145" s="18">
        <f>IF($E145=AF!$D$6,IF($M145="Concluída no prazo",2,IF($M145="Concluída com atraso",1,0)),0)</f>
        <v>0</v>
      </c>
      <c r="BB145" s="18">
        <f>IF($E145=AF!$D$6,IF($M145="Atrasada",2,IF($M145="Concluída com atraso",1,0)),0)</f>
        <v>0</v>
      </c>
      <c r="BC145" s="18">
        <v>1.39E-3</v>
      </c>
      <c r="BD145" s="18">
        <f t="shared" si="65"/>
        <v>1.39E-3</v>
      </c>
      <c r="BE145" s="18">
        <f t="shared" si="65"/>
        <v>1.39E-3</v>
      </c>
      <c r="BF145" s="18" t="str">
        <f t="shared" si="59"/>
        <v/>
      </c>
      <c r="BN145" s="18" t="str">
        <f t="shared" si="60"/>
        <v>s</v>
      </c>
    </row>
    <row r="146" spans="3:66" ht="50.1" customHeight="1" thickTop="1" thickBot="1" x14ac:dyDescent="0.3">
      <c r="C146" s="46"/>
      <c r="D146" s="46"/>
      <c r="E146" s="46"/>
      <c r="F146" s="122"/>
      <c r="G146" s="122"/>
      <c r="H146" s="78" t="str">
        <f t="shared" si="61"/>
        <v/>
      </c>
      <c r="I146" s="78" t="str">
        <f t="shared" si="62"/>
        <v/>
      </c>
      <c r="J146" s="16"/>
      <c r="K146" s="46" t="str">
        <f t="shared" si="63"/>
        <v/>
      </c>
      <c r="L146" s="16"/>
      <c r="M146" s="16"/>
      <c r="N146" s="46"/>
      <c r="O146" s="47" t="str">
        <f t="shared" si="66"/>
        <v/>
      </c>
      <c r="P146" s="47"/>
      <c r="Q146" s="48" t="str">
        <f>IFERROR(VLOOKUP(E146,Funcionários!$C$8:$E$207,3,FALSE),"")</f>
        <v/>
      </c>
      <c r="R146" s="47"/>
      <c r="S146" s="49" t="str">
        <f t="shared" si="67"/>
        <v/>
      </c>
      <c r="T146" s="49">
        <v>1.4E-3</v>
      </c>
      <c r="U146" s="48" t="str">
        <f>IF(Funcionários!C147=0,"",Funcionários!C147)</f>
        <v/>
      </c>
      <c r="V146" s="50">
        <f>IF(U146="",0,IF(COUNTIFS($E$7:$E$3006,U146,$I$7:$I$3006,'RC'!$E$6)=0,0,COUNTIFS($M$7:$M$3006,"Concluída no prazo",$E$7:$E$3006,U146,$I$7:$I$3006,'RC'!$E$6)/COUNTIFS($E$7:$E$3006,U146,$I$7:$I$3006,'RC'!$E$6)))</f>
        <v>0</v>
      </c>
      <c r="W146" s="49">
        <f>SUMIFS($J$7:$J$3006,$E$7:$E$3006,U146,$I$7:$I$3006,'RC'!$E$6)+SUMIFS($L$7:$L$3006,$E$7:$E$3006,U146,$I$7:$I$3006,'RC'!$E$6)</f>
        <v>0</v>
      </c>
      <c r="X146" s="48">
        <f>COUNTIFS($E$7:$E$3006,U146,$I$7:$I$3006,'RC'!$E$6)</f>
        <v>0</v>
      </c>
      <c r="Y146" s="48"/>
      <c r="Z146" s="51" t="str">
        <f>IF(AQ146='RC'!$E$6,AC146*1000+AD146,"")</f>
        <v/>
      </c>
      <c r="AA146" s="51" t="str">
        <f>IF(AB146="","",IF(AQ146='RC'!$E$6,AC146*1000-AD146,""))</f>
        <v/>
      </c>
      <c r="AB146" s="48" t="str">
        <f>IFERROR(VLOOKUP(E146,Funcionários!$C$8:$E$207,3,FALSE),"")</f>
        <v/>
      </c>
      <c r="AC146" s="50" t="str">
        <f>IF(AB146="","",IF(COUNTIFS($AB$7:$AB$3006,AB146,$AQ$7:$AQ$3006,'RC'!$E$6)=0,"",COUNTIFS($M$7:$M$3006,"Concluída no prazo",$AB$7:$AB$3006,AB146,$AQ$7:$AQ$3006,'RC'!$E$6)/COUNTIFS($AB$7:$AB$3006,AB146,$AQ$7:$AQ$3006,'RC'!$E$6)))</f>
        <v/>
      </c>
      <c r="AD146" s="48">
        <f>SUMIF($AQ$7:$AQ$3006,'RC'!$E$6,$J$7:$J$3006)+SUMIF($AQ$7:$AQ$3006,'RC'!$E$6,$L$7:$L$3006)</f>
        <v>21</v>
      </c>
      <c r="AE146" s="48"/>
      <c r="AF146" s="48">
        <v>4.8609999999999598E-2</v>
      </c>
      <c r="AG146" s="48">
        <f>IF(OR(AQ146="",AQ146&lt;&gt;'RC'!$E$6,AB146&lt;&gt;'RC'!$D$21),0,1)</f>
        <v>0</v>
      </c>
      <c r="AH146" s="48">
        <f t="shared" si="64"/>
        <v>4.8609999999999598E-2</v>
      </c>
      <c r="AI146" s="48" t="str">
        <f t="shared" si="46"/>
        <v/>
      </c>
      <c r="AJ146" s="48" t="str">
        <f t="shared" si="47"/>
        <v/>
      </c>
      <c r="AK146" s="52" t="str">
        <f t="shared" si="48"/>
        <v/>
      </c>
      <c r="AL146" s="52" t="str">
        <f t="shared" si="49"/>
        <v/>
      </c>
      <c r="AM146" s="48" t="str">
        <f t="shared" si="50"/>
        <v/>
      </c>
      <c r="AN146" s="48" t="str">
        <f t="shared" si="51"/>
        <v/>
      </c>
      <c r="AO146" s="48"/>
      <c r="AP146" s="48" t="str">
        <f t="shared" si="52"/>
        <v/>
      </c>
      <c r="AQ146" s="48" t="str">
        <f t="shared" si="53"/>
        <v/>
      </c>
      <c r="AR146" s="48">
        <v>4.861E-2</v>
      </c>
      <c r="AS146" s="48">
        <f>IF(AF!$D$27="Todos",1,IF(M146=AF!$D$27,1,0))</f>
        <v>1</v>
      </c>
      <c r="AT146" s="53">
        <f>IF(AND(E146=AF!$D$6,OR(LT!M146=AF!$D$27,AF!$D$27="Todos"),OR(AP146=AF!$E$8,AQ146=AF!$E$8)),AR146+AS146,0)</f>
        <v>0</v>
      </c>
      <c r="AU146" s="48" t="str">
        <f t="shared" si="54"/>
        <v/>
      </c>
      <c r="AV146" s="52" t="str">
        <f t="shared" si="55"/>
        <v/>
      </c>
      <c r="AW146" s="52" t="str">
        <f t="shared" si="56"/>
        <v/>
      </c>
      <c r="AX146" s="48" t="str">
        <f t="shared" si="57"/>
        <v/>
      </c>
      <c r="AY146" s="48" t="str">
        <f t="shared" si="58"/>
        <v/>
      </c>
      <c r="BA146" s="18">
        <f>IF($E146=AF!$D$6,IF($M146="Concluída no prazo",2,IF($M146="Concluída com atraso",1,0)),0)</f>
        <v>0</v>
      </c>
      <c r="BB146" s="18">
        <f>IF($E146=AF!$D$6,IF($M146="Atrasada",2,IF($M146="Concluída com atraso",1,0)),0)</f>
        <v>0</v>
      </c>
      <c r="BC146" s="18">
        <v>1.4E-3</v>
      </c>
      <c r="BD146" s="18">
        <f t="shared" si="65"/>
        <v>1.4E-3</v>
      </c>
      <c r="BE146" s="18">
        <f t="shared" si="65"/>
        <v>1.4E-3</v>
      </c>
      <c r="BF146" s="18" t="str">
        <f t="shared" si="59"/>
        <v/>
      </c>
      <c r="BN146" s="18" t="str">
        <f t="shared" si="60"/>
        <v>s</v>
      </c>
    </row>
    <row r="147" spans="3:66" ht="50.1" customHeight="1" thickTop="1" thickBot="1" x14ac:dyDescent="0.3">
      <c r="C147" s="46"/>
      <c r="D147" s="46"/>
      <c r="E147" s="46"/>
      <c r="F147" s="122"/>
      <c r="G147" s="122"/>
      <c r="H147" s="78" t="str">
        <f t="shared" si="61"/>
        <v/>
      </c>
      <c r="I147" s="78" t="str">
        <f t="shared" si="62"/>
        <v/>
      </c>
      <c r="J147" s="16"/>
      <c r="K147" s="46" t="str">
        <f t="shared" si="63"/>
        <v/>
      </c>
      <c r="L147" s="16"/>
      <c r="M147" s="16"/>
      <c r="N147" s="46"/>
      <c r="O147" s="47" t="str">
        <f t="shared" si="66"/>
        <v/>
      </c>
      <c r="P147" s="47"/>
      <c r="Q147" s="48" t="str">
        <f>IFERROR(VLOOKUP(E147,Funcionários!$C$8:$E$207,3,FALSE),"")</f>
        <v/>
      </c>
      <c r="R147" s="47"/>
      <c r="S147" s="49" t="str">
        <f t="shared" si="67"/>
        <v/>
      </c>
      <c r="T147" s="49">
        <v>1.41E-3</v>
      </c>
      <c r="U147" s="48" t="str">
        <f>IF(Funcionários!C148=0,"",Funcionários!C148)</f>
        <v/>
      </c>
      <c r="V147" s="50">
        <f>IF(U147="",0,IF(COUNTIFS($E$7:$E$3006,U147,$I$7:$I$3006,'RC'!$E$6)=0,0,COUNTIFS($M$7:$M$3006,"Concluída no prazo",$E$7:$E$3006,U147,$I$7:$I$3006,'RC'!$E$6)/COUNTIFS($E$7:$E$3006,U147,$I$7:$I$3006,'RC'!$E$6)))</f>
        <v>0</v>
      </c>
      <c r="W147" s="49">
        <f>SUMIFS($J$7:$J$3006,$E$7:$E$3006,U147,$I$7:$I$3006,'RC'!$E$6)+SUMIFS($L$7:$L$3006,$E$7:$E$3006,U147,$I$7:$I$3006,'RC'!$E$6)</f>
        <v>0</v>
      </c>
      <c r="X147" s="48">
        <f>COUNTIFS($E$7:$E$3006,U147,$I$7:$I$3006,'RC'!$E$6)</f>
        <v>0</v>
      </c>
      <c r="Y147" s="48"/>
      <c r="Z147" s="51" t="str">
        <f>IF(AQ147='RC'!$E$6,AC147*1000+AD147,"")</f>
        <v/>
      </c>
      <c r="AA147" s="51" t="str">
        <f>IF(AB147="","",IF(AQ147='RC'!$E$6,AC147*1000-AD147,""))</f>
        <v/>
      </c>
      <c r="AB147" s="48" t="str">
        <f>IFERROR(VLOOKUP(E147,Funcionários!$C$8:$E$207,3,FALSE),"")</f>
        <v/>
      </c>
      <c r="AC147" s="50" t="str">
        <f>IF(AB147="","",IF(COUNTIFS($AB$7:$AB$3006,AB147,$AQ$7:$AQ$3006,'RC'!$E$6)=0,"",COUNTIFS($M$7:$M$3006,"Concluída no prazo",$AB$7:$AB$3006,AB147,$AQ$7:$AQ$3006,'RC'!$E$6)/COUNTIFS($AB$7:$AB$3006,AB147,$AQ$7:$AQ$3006,'RC'!$E$6)))</f>
        <v/>
      </c>
      <c r="AD147" s="48">
        <f>SUMIF($AQ$7:$AQ$3006,'RC'!$E$6,$J$7:$J$3006)+SUMIF($AQ$7:$AQ$3006,'RC'!$E$6,$L$7:$L$3006)</f>
        <v>21</v>
      </c>
      <c r="AE147" s="48"/>
      <c r="AF147" s="48">
        <v>4.8599999999999602E-2</v>
      </c>
      <c r="AG147" s="48">
        <f>IF(OR(AQ147="",AQ147&lt;&gt;'RC'!$E$6,AB147&lt;&gt;'RC'!$D$21),0,1)</f>
        <v>0</v>
      </c>
      <c r="AH147" s="48">
        <f t="shared" si="64"/>
        <v>4.8599999999999602E-2</v>
      </c>
      <c r="AI147" s="48" t="str">
        <f t="shared" si="46"/>
        <v/>
      </c>
      <c r="AJ147" s="48" t="str">
        <f t="shared" si="47"/>
        <v/>
      </c>
      <c r="AK147" s="52" t="str">
        <f t="shared" si="48"/>
        <v/>
      </c>
      <c r="AL147" s="52" t="str">
        <f t="shared" si="49"/>
        <v/>
      </c>
      <c r="AM147" s="48" t="str">
        <f t="shared" si="50"/>
        <v/>
      </c>
      <c r="AN147" s="48" t="str">
        <f t="shared" si="51"/>
        <v/>
      </c>
      <c r="AO147" s="48"/>
      <c r="AP147" s="48" t="str">
        <f t="shared" si="52"/>
        <v/>
      </c>
      <c r="AQ147" s="48" t="str">
        <f t="shared" si="53"/>
        <v/>
      </c>
      <c r="AR147" s="48">
        <v>4.8599999999999997E-2</v>
      </c>
      <c r="AS147" s="48">
        <f>IF(AF!$D$27="Todos",1,IF(M147=AF!$D$27,1,0))</f>
        <v>1</v>
      </c>
      <c r="AT147" s="53">
        <f>IF(AND(E147=AF!$D$6,OR(LT!M147=AF!$D$27,AF!$D$27="Todos"),OR(AP147=AF!$E$8,AQ147=AF!$E$8)),AR147+AS147,0)</f>
        <v>0</v>
      </c>
      <c r="AU147" s="48" t="str">
        <f t="shared" si="54"/>
        <v/>
      </c>
      <c r="AV147" s="52" t="str">
        <f t="shared" si="55"/>
        <v/>
      </c>
      <c r="AW147" s="52" t="str">
        <f t="shared" si="56"/>
        <v/>
      </c>
      <c r="AX147" s="48" t="str">
        <f t="shared" si="57"/>
        <v/>
      </c>
      <c r="AY147" s="48" t="str">
        <f t="shared" si="58"/>
        <v/>
      </c>
      <c r="BA147" s="18">
        <f>IF($E147=AF!$D$6,IF($M147="Concluída no prazo",2,IF($M147="Concluída com atraso",1,0)),0)</f>
        <v>0</v>
      </c>
      <c r="BB147" s="18">
        <f>IF($E147=AF!$D$6,IF($M147="Atrasada",2,IF($M147="Concluída com atraso",1,0)),0)</f>
        <v>0</v>
      </c>
      <c r="BC147" s="18">
        <v>1.41E-3</v>
      </c>
      <c r="BD147" s="18">
        <f t="shared" si="65"/>
        <v>1.41E-3</v>
      </c>
      <c r="BE147" s="18">
        <f t="shared" si="65"/>
        <v>1.41E-3</v>
      </c>
      <c r="BF147" s="18" t="str">
        <f t="shared" si="59"/>
        <v/>
      </c>
      <c r="BN147" s="18" t="str">
        <f t="shared" si="60"/>
        <v>s</v>
      </c>
    </row>
    <row r="148" spans="3:66" ht="50.1" customHeight="1" thickTop="1" thickBot="1" x14ac:dyDescent="0.3">
      <c r="C148" s="46"/>
      <c r="D148" s="46"/>
      <c r="E148" s="46"/>
      <c r="F148" s="122"/>
      <c r="G148" s="122"/>
      <c r="H148" s="78" t="str">
        <f t="shared" si="61"/>
        <v/>
      </c>
      <c r="I148" s="78" t="str">
        <f t="shared" si="62"/>
        <v/>
      </c>
      <c r="J148" s="16"/>
      <c r="K148" s="46" t="str">
        <f t="shared" si="63"/>
        <v/>
      </c>
      <c r="L148" s="16"/>
      <c r="M148" s="16"/>
      <c r="N148" s="46"/>
      <c r="O148" s="47" t="str">
        <f t="shared" si="66"/>
        <v/>
      </c>
      <c r="P148" s="47"/>
      <c r="Q148" s="48" t="str">
        <f>IFERROR(VLOOKUP(E148,Funcionários!$C$8:$E$207,3,FALSE),"")</f>
        <v/>
      </c>
      <c r="R148" s="47"/>
      <c r="S148" s="49" t="str">
        <f t="shared" si="67"/>
        <v/>
      </c>
      <c r="T148" s="49">
        <v>1.42E-3</v>
      </c>
      <c r="U148" s="48" t="str">
        <f>IF(Funcionários!C149=0,"",Funcionários!C149)</f>
        <v/>
      </c>
      <c r="V148" s="50">
        <f>IF(U148="",0,IF(COUNTIFS($E$7:$E$3006,U148,$I$7:$I$3006,'RC'!$E$6)=0,0,COUNTIFS($M$7:$M$3006,"Concluída no prazo",$E$7:$E$3006,U148,$I$7:$I$3006,'RC'!$E$6)/COUNTIFS($E$7:$E$3006,U148,$I$7:$I$3006,'RC'!$E$6)))</f>
        <v>0</v>
      </c>
      <c r="W148" s="49">
        <f>SUMIFS($J$7:$J$3006,$E$7:$E$3006,U148,$I$7:$I$3006,'RC'!$E$6)+SUMIFS($L$7:$L$3006,$E$7:$E$3006,U148,$I$7:$I$3006,'RC'!$E$6)</f>
        <v>0</v>
      </c>
      <c r="X148" s="48">
        <f>COUNTIFS($E$7:$E$3006,U148,$I$7:$I$3006,'RC'!$E$6)</f>
        <v>0</v>
      </c>
      <c r="Y148" s="48"/>
      <c r="Z148" s="51" t="str">
        <f>IF(AQ148='RC'!$E$6,AC148*1000+AD148,"")</f>
        <v/>
      </c>
      <c r="AA148" s="51" t="str">
        <f>IF(AB148="","",IF(AQ148='RC'!$E$6,AC148*1000-AD148,""))</f>
        <v/>
      </c>
      <c r="AB148" s="48" t="str">
        <f>IFERROR(VLOOKUP(E148,Funcionários!$C$8:$E$207,3,FALSE),"")</f>
        <v/>
      </c>
      <c r="AC148" s="50" t="str">
        <f>IF(AB148="","",IF(COUNTIFS($AB$7:$AB$3006,AB148,$AQ$7:$AQ$3006,'RC'!$E$6)=0,"",COUNTIFS($M$7:$M$3006,"Concluída no prazo",$AB$7:$AB$3006,AB148,$AQ$7:$AQ$3006,'RC'!$E$6)/COUNTIFS($AB$7:$AB$3006,AB148,$AQ$7:$AQ$3006,'RC'!$E$6)))</f>
        <v/>
      </c>
      <c r="AD148" s="48">
        <f>SUMIF($AQ$7:$AQ$3006,'RC'!$E$6,$J$7:$J$3006)+SUMIF($AQ$7:$AQ$3006,'RC'!$E$6,$L$7:$L$3006)</f>
        <v>21</v>
      </c>
      <c r="AE148" s="48"/>
      <c r="AF148" s="48">
        <v>4.8589999999999599E-2</v>
      </c>
      <c r="AG148" s="48">
        <f>IF(OR(AQ148="",AQ148&lt;&gt;'RC'!$E$6,AB148&lt;&gt;'RC'!$D$21),0,1)</f>
        <v>0</v>
      </c>
      <c r="AH148" s="48">
        <f t="shared" si="64"/>
        <v>4.8589999999999599E-2</v>
      </c>
      <c r="AI148" s="48" t="str">
        <f t="shared" si="46"/>
        <v/>
      </c>
      <c r="AJ148" s="48" t="str">
        <f t="shared" si="47"/>
        <v/>
      </c>
      <c r="AK148" s="52" t="str">
        <f t="shared" si="48"/>
        <v/>
      </c>
      <c r="AL148" s="52" t="str">
        <f t="shared" si="49"/>
        <v/>
      </c>
      <c r="AM148" s="48" t="str">
        <f t="shared" si="50"/>
        <v/>
      </c>
      <c r="AN148" s="48" t="str">
        <f t="shared" si="51"/>
        <v/>
      </c>
      <c r="AO148" s="48"/>
      <c r="AP148" s="48" t="str">
        <f t="shared" si="52"/>
        <v/>
      </c>
      <c r="AQ148" s="48" t="str">
        <f t="shared" si="53"/>
        <v/>
      </c>
      <c r="AR148" s="48">
        <v>4.8590000000000001E-2</v>
      </c>
      <c r="AS148" s="48">
        <f>IF(AF!$D$27="Todos",1,IF(M148=AF!$D$27,1,0))</f>
        <v>1</v>
      </c>
      <c r="AT148" s="53">
        <f>IF(AND(E148=AF!$D$6,OR(LT!M148=AF!$D$27,AF!$D$27="Todos"),OR(AP148=AF!$E$8,AQ148=AF!$E$8)),AR148+AS148,0)</f>
        <v>0</v>
      </c>
      <c r="AU148" s="48" t="str">
        <f t="shared" si="54"/>
        <v/>
      </c>
      <c r="AV148" s="52" t="str">
        <f t="shared" si="55"/>
        <v/>
      </c>
      <c r="AW148" s="52" t="str">
        <f t="shared" si="56"/>
        <v/>
      </c>
      <c r="AX148" s="48" t="str">
        <f t="shared" si="57"/>
        <v/>
      </c>
      <c r="AY148" s="48" t="str">
        <f t="shared" si="58"/>
        <v/>
      </c>
      <c r="BA148" s="18">
        <f>IF($E148=AF!$D$6,IF($M148="Concluída no prazo",2,IF($M148="Concluída com atraso",1,0)),0)</f>
        <v>0</v>
      </c>
      <c r="BB148" s="18">
        <f>IF($E148=AF!$D$6,IF($M148="Atrasada",2,IF($M148="Concluída com atraso",1,0)),0)</f>
        <v>0</v>
      </c>
      <c r="BC148" s="18">
        <v>1.42E-3</v>
      </c>
      <c r="BD148" s="18">
        <f t="shared" si="65"/>
        <v>1.42E-3</v>
      </c>
      <c r="BE148" s="18">
        <f t="shared" si="65"/>
        <v>1.42E-3</v>
      </c>
      <c r="BF148" s="18" t="str">
        <f t="shared" si="59"/>
        <v/>
      </c>
      <c r="BN148" s="18" t="str">
        <f t="shared" si="60"/>
        <v>s</v>
      </c>
    </row>
    <row r="149" spans="3:66" ht="50.1" customHeight="1" thickTop="1" thickBot="1" x14ac:dyDescent="0.3">
      <c r="C149" s="46"/>
      <c r="D149" s="46"/>
      <c r="E149" s="46"/>
      <c r="F149" s="122"/>
      <c r="G149" s="122"/>
      <c r="H149" s="78" t="str">
        <f t="shared" si="61"/>
        <v/>
      </c>
      <c r="I149" s="78" t="str">
        <f t="shared" si="62"/>
        <v/>
      </c>
      <c r="J149" s="16"/>
      <c r="K149" s="46" t="str">
        <f t="shared" si="63"/>
        <v/>
      </c>
      <c r="L149" s="16"/>
      <c r="M149" s="16"/>
      <c r="N149" s="46"/>
      <c r="O149" s="47" t="str">
        <f t="shared" si="66"/>
        <v/>
      </c>
      <c r="P149" s="47"/>
      <c r="Q149" s="48" t="str">
        <f>IFERROR(VLOOKUP(E149,Funcionários!$C$8:$E$207,3,FALSE),"")</f>
        <v/>
      </c>
      <c r="R149" s="47"/>
      <c r="S149" s="49" t="str">
        <f t="shared" si="67"/>
        <v/>
      </c>
      <c r="T149" s="49">
        <v>1.4300000000000001E-3</v>
      </c>
      <c r="U149" s="48" t="str">
        <f>IF(Funcionários!C150=0,"",Funcionários!C150)</f>
        <v/>
      </c>
      <c r="V149" s="50">
        <f>IF(U149="",0,IF(COUNTIFS($E$7:$E$3006,U149,$I$7:$I$3006,'RC'!$E$6)=0,0,COUNTIFS($M$7:$M$3006,"Concluída no prazo",$E$7:$E$3006,U149,$I$7:$I$3006,'RC'!$E$6)/COUNTIFS($E$7:$E$3006,U149,$I$7:$I$3006,'RC'!$E$6)))</f>
        <v>0</v>
      </c>
      <c r="W149" s="49">
        <f>SUMIFS($J$7:$J$3006,$E$7:$E$3006,U149,$I$7:$I$3006,'RC'!$E$6)+SUMIFS($L$7:$L$3006,$E$7:$E$3006,U149,$I$7:$I$3006,'RC'!$E$6)</f>
        <v>0</v>
      </c>
      <c r="X149" s="48">
        <f>COUNTIFS($E$7:$E$3006,U149,$I$7:$I$3006,'RC'!$E$6)</f>
        <v>0</v>
      </c>
      <c r="Y149" s="48"/>
      <c r="Z149" s="51" t="str">
        <f>IF(AQ149='RC'!$E$6,AC149*1000+AD149,"")</f>
        <v/>
      </c>
      <c r="AA149" s="51" t="str">
        <f>IF(AB149="","",IF(AQ149='RC'!$E$6,AC149*1000-AD149,""))</f>
        <v/>
      </c>
      <c r="AB149" s="48" t="str">
        <f>IFERROR(VLOOKUP(E149,Funcionários!$C$8:$E$207,3,FALSE),"")</f>
        <v/>
      </c>
      <c r="AC149" s="50" t="str">
        <f>IF(AB149="","",IF(COUNTIFS($AB$7:$AB$3006,AB149,$AQ$7:$AQ$3006,'RC'!$E$6)=0,"",COUNTIFS($M$7:$M$3006,"Concluída no prazo",$AB$7:$AB$3006,AB149,$AQ$7:$AQ$3006,'RC'!$E$6)/COUNTIFS($AB$7:$AB$3006,AB149,$AQ$7:$AQ$3006,'RC'!$E$6)))</f>
        <v/>
      </c>
      <c r="AD149" s="48">
        <f>SUMIF($AQ$7:$AQ$3006,'RC'!$E$6,$J$7:$J$3006)+SUMIF($AQ$7:$AQ$3006,'RC'!$E$6,$L$7:$L$3006)</f>
        <v>21</v>
      </c>
      <c r="AE149" s="48"/>
      <c r="AF149" s="48">
        <v>4.8579999999999603E-2</v>
      </c>
      <c r="AG149" s="48">
        <f>IF(OR(AQ149="",AQ149&lt;&gt;'RC'!$E$6,AB149&lt;&gt;'RC'!$D$21),0,1)</f>
        <v>0</v>
      </c>
      <c r="AH149" s="48">
        <f t="shared" si="64"/>
        <v>4.8579999999999603E-2</v>
      </c>
      <c r="AI149" s="48" t="str">
        <f t="shared" si="46"/>
        <v/>
      </c>
      <c r="AJ149" s="48" t="str">
        <f t="shared" si="47"/>
        <v/>
      </c>
      <c r="AK149" s="52" t="str">
        <f t="shared" si="48"/>
        <v/>
      </c>
      <c r="AL149" s="52" t="str">
        <f t="shared" si="49"/>
        <v/>
      </c>
      <c r="AM149" s="48" t="str">
        <f t="shared" si="50"/>
        <v/>
      </c>
      <c r="AN149" s="48" t="str">
        <f t="shared" si="51"/>
        <v/>
      </c>
      <c r="AO149" s="48"/>
      <c r="AP149" s="48" t="str">
        <f t="shared" si="52"/>
        <v/>
      </c>
      <c r="AQ149" s="48" t="str">
        <f t="shared" si="53"/>
        <v/>
      </c>
      <c r="AR149" s="48">
        <v>4.8579999999999998E-2</v>
      </c>
      <c r="AS149" s="48">
        <f>IF(AF!$D$27="Todos",1,IF(M149=AF!$D$27,1,0))</f>
        <v>1</v>
      </c>
      <c r="AT149" s="53">
        <f>IF(AND(E149=AF!$D$6,OR(LT!M149=AF!$D$27,AF!$D$27="Todos"),OR(AP149=AF!$E$8,AQ149=AF!$E$8)),AR149+AS149,0)</f>
        <v>0</v>
      </c>
      <c r="AU149" s="48" t="str">
        <f t="shared" si="54"/>
        <v/>
      </c>
      <c r="AV149" s="52" t="str">
        <f t="shared" si="55"/>
        <v/>
      </c>
      <c r="AW149" s="52" t="str">
        <f t="shared" si="56"/>
        <v/>
      </c>
      <c r="AX149" s="48" t="str">
        <f t="shared" si="57"/>
        <v/>
      </c>
      <c r="AY149" s="48" t="str">
        <f t="shared" si="58"/>
        <v/>
      </c>
      <c r="BA149" s="18">
        <f>IF($E149=AF!$D$6,IF($M149="Concluída no prazo",2,IF($M149="Concluída com atraso",1,0)),0)</f>
        <v>0</v>
      </c>
      <c r="BB149" s="18">
        <f>IF($E149=AF!$D$6,IF($M149="Atrasada",2,IF($M149="Concluída com atraso",1,0)),0)</f>
        <v>0</v>
      </c>
      <c r="BC149" s="18">
        <v>1.4300000000000001E-3</v>
      </c>
      <c r="BD149" s="18">
        <f t="shared" si="65"/>
        <v>1.4300000000000001E-3</v>
      </c>
      <c r="BE149" s="18">
        <f t="shared" si="65"/>
        <v>1.4300000000000001E-3</v>
      </c>
      <c r="BF149" s="18" t="str">
        <f t="shared" si="59"/>
        <v/>
      </c>
      <c r="BN149" s="18" t="str">
        <f t="shared" si="60"/>
        <v>s</v>
      </c>
    </row>
    <row r="150" spans="3:66" ht="50.1" customHeight="1" thickTop="1" thickBot="1" x14ac:dyDescent="0.3">
      <c r="C150" s="46"/>
      <c r="D150" s="46"/>
      <c r="E150" s="46"/>
      <c r="F150" s="122"/>
      <c r="G150" s="122"/>
      <c r="H150" s="78" t="str">
        <f t="shared" si="61"/>
        <v/>
      </c>
      <c r="I150" s="78" t="str">
        <f t="shared" si="62"/>
        <v/>
      </c>
      <c r="J150" s="16"/>
      <c r="K150" s="46" t="str">
        <f t="shared" si="63"/>
        <v/>
      </c>
      <c r="L150" s="16"/>
      <c r="M150" s="16"/>
      <c r="N150" s="46"/>
      <c r="O150" s="47" t="str">
        <f t="shared" si="66"/>
        <v/>
      </c>
      <c r="P150" s="47"/>
      <c r="Q150" s="48" t="str">
        <f>IFERROR(VLOOKUP(E150,Funcionários!$C$8:$E$207,3,FALSE),"")</f>
        <v/>
      </c>
      <c r="R150" s="47"/>
      <c r="S150" s="49" t="str">
        <f t="shared" si="67"/>
        <v/>
      </c>
      <c r="T150" s="49">
        <v>1.4400000000000001E-3</v>
      </c>
      <c r="U150" s="48" t="str">
        <f>IF(Funcionários!C151=0,"",Funcionários!C151)</f>
        <v/>
      </c>
      <c r="V150" s="50">
        <f>IF(U150="",0,IF(COUNTIFS($E$7:$E$3006,U150,$I$7:$I$3006,'RC'!$E$6)=0,0,COUNTIFS($M$7:$M$3006,"Concluída no prazo",$E$7:$E$3006,U150,$I$7:$I$3006,'RC'!$E$6)/COUNTIFS($E$7:$E$3006,U150,$I$7:$I$3006,'RC'!$E$6)))</f>
        <v>0</v>
      </c>
      <c r="W150" s="49">
        <f>SUMIFS($J$7:$J$3006,$E$7:$E$3006,U150,$I$7:$I$3006,'RC'!$E$6)+SUMIFS($L$7:$L$3006,$E$7:$E$3006,U150,$I$7:$I$3006,'RC'!$E$6)</f>
        <v>0</v>
      </c>
      <c r="X150" s="48">
        <f>COUNTIFS($E$7:$E$3006,U150,$I$7:$I$3006,'RC'!$E$6)</f>
        <v>0</v>
      </c>
      <c r="Y150" s="48"/>
      <c r="Z150" s="51" t="str">
        <f>IF(AQ150='RC'!$E$6,AC150*1000+AD150,"")</f>
        <v/>
      </c>
      <c r="AA150" s="51" t="str">
        <f>IF(AB150="","",IF(AQ150='RC'!$E$6,AC150*1000-AD150,""))</f>
        <v/>
      </c>
      <c r="AB150" s="48" t="str">
        <f>IFERROR(VLOOKUP(E150,Funcionários!$C$8:$E$207,3,FALSE),"")</f>
        <v/>
      </c>
      <c r="AC150" s="50" t="str">
        <f>IF(AB150="","",IF(COUNTIFS($AB$7:$AB$3006,AB150,$AQ$7:$AQ$3006,'RC'!$E$6)=0,"",COUNTIFS($M$7:$M$3006,"Concluída no prazo",$AB$7:$AB$3006,AB150,$AQ$7:$AQ$3006,'RC'!$E$6)/COUNTIFS($AB$7:$AB$3006,AB150,$AQ$7:$AQ$3006,'RC'!$E$6)))</f>
        <v/>
      </c>
      <c r="AD150" s="48">
        <f>SUMIF($AQ$7:$AQ$3006,'RC'!$E$6,$J$7:$J$3006)+SUMIF($AQ$7:$AQ$3006,'RC'!$E$6,$L$7:$L$3006)</f>
        <v>21</v>
      </c>
      <c r="AE150" s="48"/>
      <c r="AF150" s="48">
        <v>4.85699999999996E-2</v>
      </c>
      <c r="AG150" s="48">
        <f>IF(OR(AQ150="",AQ150&lt;&gt;'RC'!$E$6,AB150&lt;&gt;'RC'!$D$21),0,1)</f>
        <v>0</v>
      </c>
      <c r="AH150" s="48">
        <f t="shared" si="64"/>
        <v>4.85699999999996E-2</v>
      </c>
      <c r="AI150" s="48" t="str">
        <f t="shared" si="46"/>
        <v/>
      </c>
      <c r="AJ150" s="48" t="str">
        <f t="shared" si="47"/>
        <v/>
      </c>
      <c r="AK150" s="52" t="str">
        <f t="shared" si="48"/>
        <v/>
      </c>
      <c r="AL150" s="52" t="str">
        <f t="shared" si="49"/>
        <v/>
      </c>
      <c r="AM150" s="48" t="str">
        <f t="shared" si="50"/>
        <v/>
      </c>
      <c r="AN150" s="48" t="str">
        <f t="shared" si="51"/>
        <v/>
      </c>
      <c r="AO150" s="48"/>
      <c r="AP150" s="48" t="str">
        <f t="shared" si="52"/>
        <v/>
      </c>
      <c r="AQ150" s="48" t="str">
        <f t="shared" si="53"/>
        <v/>
      </c>
      <c r="AR150" s="48">
        <v>4.8570000000000002E-2</v>
      </c>
      <c r="AS150" s="48">
        <f>IF(AF!$D$27="Todos",1,IF(M150=AF!$D$27,1,0))</f>
        <v>1</v>
      </c>
      <c r="AT150" s="53">
        <f>IF(AND(E150=AF!$D$6,OR(LT!M150=AF!$D$27,AF!$D$27="Todos"),OR(AP150=AF!$E$8,AQ150=AF!$E$8)),AR150+AS150,0)</f>
        <v>0</v>
      </c>
      <c r="AU150" s="48" t="str">
        <f t="shared" si="54"/>
        <v/>
      </c>
      <c r="AV150" s="52" t="str">
        <f t="shared" si="55"/>
        <v/>
      </c>
      <c r="AW150" s="52" t="str">
        <f t="shared" si="56"/>
        <v/>
      </c>
      <c r="AX150" s="48" t="str">
        <f t="shared" si="57"/>
        <v/>
      </c>
      <c r="AY150" s="48" t="str">
        <f t="shared" si="58"/>
        <v/>
      </c>
      <c r="BA150" s="18">
        <f>IF($E150=AF!$D$6,IF($M150="Concluída no prazo",2,IF($M150="Concluída com atraso",1,0)),0)</f>
        <v>0</v>
      </c>
      <c r="BB150" s="18">
        <f>IF($E150=AF!$D$6,IF($M150="Atrasada",2,IF($M150="Concluída com atraso",1,0)),0)</f>
        <v>0</v>
      </c>
      <c r="BC150" s="18">
        <v>1.4400000000000001E-3</v>
      </c>
      <c r="BD150" s="18">
        <f t="shared" si="65"/>
        <v>1.4400000000000001E-3</v>
      </c>
      <c r="BE150" s="18">
        <f t="shared" si="65"/>
        <v>1.4400000000000001E-3</v>
      </c>
      <c r="BF150" s="18" t="str">
        <f t="shared" si="59"/>
        <v/>
      </c>
      <c r="BN150" s="18" t="str">
        <f t="shared" si="60"/>
        <v>s</v>
      </c>
    </row>
    <row r="151" spans="3:66" ht="50.1" customHeight="1" thickTop="1" thickBot="1" x14ac:dyDescent="0.3">
      <c r="C151" s="46"/>
      <c r="D151" s="46"/>
      <c r="E151" s="46"/>
      <c r="F151" s="122"/>
      <c r="G151" s="122"/>
      <c r="H151" s="78" t="str">
        <f t="shared" si="61"/>
        <v/>
      </c>
      <c r="I151" s="78" t="str">
        <f t="shared" si="62"/>
        <v/>
      </c>
      <c r="J151" s="16"/>
      <c r="K151" s="46" t="str">
        <f t="shared" si="63"/>
        <v/>
      </c>
      <c r="L151" s="16"/>
      <c r="M151" s="16"/>
      <c r="N151" s="46"/>
      <c r="O151" s="47" t="str">
        <f t="shared" si="66"/>
        <v/>
      </c>
      <c r="P151" s="47"/>
      <c r="Q151" s="48" t="str">
        <f>IFERROR(VLOOKUP(E151,Funcionários!$C$8:$E$207,3,FALSE),"")</f>
        <v/>
      </c>
      <c r="R151" s="47"/>
      <c r="S151" s="49" t="str">
        <f t="shared" si="67"/>
        <v/>
      </c>
      <c r="T151" s="49">
        <v>1.4499999999999999E-3</v>
      </c>
      <c r="U151" s="48" t="str">
        <f>IF(Funcionários!C152=0,"",Funcionários!C152)</f>
        <v/>
      </c>
      <c r="V151" s="50">
        <f>IF(U151="",0,IF(COUNTIFS($E$7:$E$3006,U151,$I$7:$I$3006,'RC'!$E$6)=0,0,COUNTIFS($M$7:$M$3006,"Concluída no prazo",$E$7:$E$3006,U151,$I$7:$I$3006,'RC'!$E$6)/COUNTIFS($E$7:$E$3006,U151,$I$7:$I$3006,'RC'!$E$6)))</f>
        <v>0</v>
      </c>
      <c r="W151" s="49">
        <f>SUMIFS($J$7:$J$3006,$E$7:$E$3006,U151,$I$7:$I$3006,'RC'!$E$6)+SUMIFS($L$7:$L$3006,$E$7:$E$3006,U151,$I$7:$I$3006,'RC'!$E$6)</f>
        <v>0</v>
      </c>
      <c r="X151" s="48">
        <f>COUNTIFS($E$7:$E$3006,U151,$I$7:$I$3006,'RC'!$E$6)</f>
        <v>0</v>
      </c>
      <c r="Y151" s="48"/>
      <c r="Z151" s="51" t="str">
        <f>IF(AQ151='RC'!$E$6,AC151*1000+AD151,"")</f>
        <v/>
      </c>
      <c r="AA151" s="51" t="str">
        <f>IF(AB151="","",IF(AQ151='RC'!$E$6,AC151*1000-AD151,""))</f>
        <v/>
      </c>
      <c r="AB151" s="48" t="str">
        <f>IFERROR(VLOOKUP(E151,Funcionários!$C$8:$E$207,3,FALSE),"")</f>
        <v/>
      </c>
      <c r="AC151" s="50" t="str">
        <f>IF(AB151="","",IF(COUNTIFS($AB$7:$AB$3006,AB151,$AQ$7:$AQ$3006,'RC'!$E$6)=0,"",COUNTIFS($M$7:$M$3006,"Concluída no prazo",$AB$7:$AB$3006,AB151,$AQ$7:$AQ$3006,'RC'!$E$6)/COUNTIFS($AB$7:$AB$3006,AB151,$AQ$7:$AQ$3006,'RC'!$E$6)))</f>
        <v/>
      </c>
      <c r="AD151" s="48">
        <f>SUMIF($AQ$7:$AQ$3006,'RC'!$E$6,$J$7:$J$3006)+SUMIF($AQ$7:$AQ$3006,'RC'!$E$6,$L$7:$L$3006)</f>
        <v>21</v>
      </c>
      <c r="AE151" s="48"/>
      <c r="AF151" s="48">
        <v>4.8559999999999597E-2</v>
      </c>
      <c r="AG151" s="48">
        <f>IF(OR(AQ151="",AQ151&lt;&gt;'RC'!$E$6,AB151&lt;&gt;'RC'!$D$21),0,1)</f>
        <v>0</v>
      </c>
      <c r="AH151" s="48">
        <f t="shared" si="64"/>
        <v>4.8559999999999597E-2</v>
      </c>
      <c r="AI151" s="48" t="str">
        <f t="shared" si="46"/>
        <v/>
      </c>
      <c r="AJ151" s="48" t="str">
        <f t="shared" si="47"/>
        <v/>
      </c>
      <c r="AK151" s="52" t="str">
        <f t="shared" si="48"/>
        <v/>
      </c>
      <c r="AL151" s="52" t="str">
        <f t="shared" si="49"/>
        <v/>
      </c>
      <c r="AM151" s="48" t="str">
        <f t="shared" si="50"/>
        <v/>
      </c>
      <c r="AN151" s="48" t="str">
        <f t="shared" si="51"/>
        <v/>
      </c>
      <c r="AO151" s="48"/>
      <c r="AP151" s="48" t="str">
        <f t="shared" si="52"/>
        <v/>
      </c>
      <c r="AQ151" s="48" t="str">
        <f t="shared" si="53"/>
        <v/>
      </c>
      <c r="AR151" s="48">
        <v>4.8559999999999999E-2</v>
      </c>
      <c r="AS151" s="48">
        <f>IF(AF!$D$27="Todos",1,IF(M151=AF!$D$27,1,0))</f>
        <v>1</v>
      </c>
      <c r="AT151" s="53">
        <f>IF(AND(E151=AF!$D$6,OR(LT!M151=AF!$D$27,AF!$D$27="Todos"),OR(AP151=AF!$E$8,AQ151=AF!$E$8)),AR151+AS151,0)</f>
        <v>0</v>
      </c>
      <c r="AU151" s="48" t="str">
        <f t="shared" si="54"/>
        <v/>
      </c>
      <c r="AV151" s="52" t="str">
        <f t="shared" si="55"/>
        <v/>
      </c>
      <c r="AW151" s="52" t="str">
        <f t="shared" si="56"/>
        <v/>
      </c>
      <c r="AX151" s="48" t="str">
        <f t="shared" si="57"/>
        <v/>
      </c>
      <c r="AY151" s="48" t="str">
        <f t="shared" si="58"/>
        <v/>
      </c>
      <c r="BA151" s="18">
        <f>IF($E151=AF!$D$6,IF($M151="Concluída no prazo",2,IF($M151="Concluída com atraso",1,0)),0)</f>
        <v>0</v>
      </c>
      <c r="BB151" s="18">
        <f>IF($E151=AF!$D$6,IF($M151="Atrasada",2,IF($M151="Concluída com atraso",1,0)),0)</f>
        <v>0</v>
      </c>
      <c r="BC151" s="18">
        <v>1.4499999999999999E-3</v>
      </c>
      <c r="BD151" s="18">
        <f t="shared" si="65"/>
        <v>1.4499999999999999E-3</v>
      </c>
      <c r="BE151" s="18">
        <f t="shared" si="65"/>
        <v>1.4499999999999999E-3</v>
      </c>
      <c r="BF151" s="18" t="str">
        <f t="shared" si="59"/>
        <v/>
      </c>
      <c r="BN151" s="18" t="str">
        <f t="shared" si="60"/>
        <v>s</v>
      </c>
    </row>
    <row r="152" spans="3:66" ht="50.1" customHeight="1" thickTop="1" thickBot="1" x14ac:dyDescent="0.3">
      <c r="C152" s="46"/>
      <c r="D152" s="46"/>
      <c r="E152" s="46"/>
      <c r="F152" s="122"/>
      <c r="G152" s="122"/>
      <c r="H152" s="78" t="str">
        <f t="shared" si="61"/>
        <v/>
      </c>
      <c r="I152" s="78" t="str">
        <f t="shared" si="62"/>
        <v/>
      </c>
      <c r="J152" s="16"/>
      <c r="K152" s="46" t="str">
        <f t="shared" si="63"/>
        <v/>
      </c>
      <c r="L152" s="16"/>
      <c r="M152" s="16"/>
      <c r="N152" s="46"/>
      <c r="O152" s="47" t="str">
        <f t="shared" si="66"/>
        <v/>
      </c>
      <c r="P152" s="47"/>
      <c r="Q152" s="48" t="str">
        <f>IFERROR(VLOOKUP(E152,Funcionários!$C$8:$E$207,3,FALSE),"")</f>
        <v/>
      </c>
      <c r="R152" s="47"/>
      <c r="S152" s="49" t="str">
        <f t="shared" si="67"/>
        <v/>
      </c>
      <c r="T152" s="49">
        <v>1.4599999999999999E-3</v>
      </c>
      <c r="U152" s="48" t="str">
        <f>IF(Funcionários!C153=0,"",Funcionários!C153)</f>
        <v/>
      </c>
      <c r="V152" s="50">
        <f>IF(U152="",0,IF(COUNTIFS($E$7:$E$3006,U152,$I$7:$I$3006,'RC'!$E$6)=0,0,COUNTIFS($M$7:$M$3006,"Concluída no prazo",$E$7:$E$3006,U152,$I$7:$I$3006,'RC'!$E$6)/COUNTIFS($E$7:$E$3006,U152,$I$7:$I$3006,'RC'!$E$6)))</f>
        <v>0</v>
      </c>
      <c r="W152" s="49">
        <f>SUMIFS($J$7:$J$3006,$E$7:$E$3006,U152,$I$7:$I$3006,'RC'!$E$6)+SUMIFS($L$7:$L$3006,$E$7:$E$3006,U152,$I$7:$I$3006,'RC'!$E$6)</f>
        <v>0</v>
      </c>
      <c r="X152" s="48">
        <f>COUNTIFS($E$7:$E$3006,U152,$I$7:$I$3006,'RC'!$E$6)</f>
        <v>0</v>
      </c>
      <c r="Y152" s="48"/>
      <c r="Z152" s="51" t="str">
        <f>IF(AQ152='RC'!$E$6,AC152*1000+AD152,"")</f>
        <v/>
      </c>
      <c r="AA152" s="51" t="str">
        <f>IF(AB152="","",IF(AQ152='RC'!$E$6,AC152*1000-AD152,""))</f>
        <v/>
      </c>
      <c r="AB152" s="48" t="str">
        <f>IFERROR(VLOOKUP(E152,Funcionários!$C$8:$E$207,3,FALSE),"")</f>
        <v/>
      </c>
      <c r="AC152" s="50" t="str">
        <f>IF(AB152="","",IF(COUNTIFS($AB$7:$AB$3006,AB152,$AQ$7:$AQ$3006,'RC'!$E$6)=0,"",COUNTIFS($M$7:$M$3006,"Concluída no prazo",$AB$7:$AB$3006,AB152,$AQ$7:$AQ$3006,'RC'!$E$6)/COUNTIFS($AB$7:$AB$3006,AB152,$AQ$7:$AQ$3006,'RC'!$E$6)))</f>
        <v/>
      </c>
      <c r="AD152" s="48">
        <f>SUMIF($AQ$7:$AQ$3006,'RC'!$E$6,$J$7:$J$3006)+SUMIF($AQ$7:$AQ$3006,'RC'!$E$6,$L$7:$L$3006)</f>
        <v>21</v>
      </c>
      <c r="AE152" s="48"/>
      <c r="AF152" s="48">
        <v>4.85499999999996E-2</v>
      </c>
      <c r="AG152" s="48">
        <f>IF(OR(AQ152="",AQ152&lt;&gt;'RC'!$E$6,AB152&lt;&gt;'RC'!$D$21),0,1)</f>
        <v>0</v>
      </c>
      <c r="AH152" s="48">
        <f t="shared" si="64"/>
        <v>4.85499999999996E-2</v>
      </c>
      <c r="AI152" s="48" t="str">
        <f t="shared" si="46"/>
        <v/>
      </c>
      <c r="AJ152" s="48" t="str">
        <f t="shared" si="47"/>
        <v/>
      </c>
      <c r="AK152" s="52" t="str">
        <f t="shared" si="48"/>
        <v/>
      </c>
      <c r="AL152" s="52" t="str">
        <f t="shared" si="49"/>
        <v/>
      </c>
      <c r="AM152" s="48" t="str">
        <f t="shared" si="50"/>
        <v/>
      </c>
      <c r="AN152" s="48" t="str">
        <f t="shared" si="51"/>
        <v/>
      </c>
      <c r="AO152" s="48"/>
      <c r="AP152" s="48" t="str">
        <f t="shared" si="52"/>
        <v/>
      </c>
      <c r="AQ152" s="48" t="str">
        <f t="shared" si="53"/>
        <v/>
      </c>
      <c r="AR152" s="48">
        <v>4.8550000000000003E-2</v>
      </c>
      <c r="AS152" s="48">
        <f>IF(AF!$D$27="Todos",1,IF(M152=AF!$D$27,1,0))</f>
        <v>1</v>
      </c>
      <c r="AT152" s="53">
        <f>IF(AND(E152=AF!$D$6,OR(LT!M152=AF!$D$27,AF!$D$27="Todos"),OR(AP152=AF!$E$8,AQ152=AF!$E$8)),AR152+AS152,0)</f>
        <v>0</v>
      </c>
      <c r="AU152" s="48" t="str">
        <f t="shared" si="54"/>
        <v/>
      </c>
      <c r="AV152" s="52" t="str">
        <f t="shared" si="55"/>
        <v/>
      </c>
      <c r="AW152" s="52" t="str">
        <f t="shared" si="56"/>
        <v/>
      </c>
      <c r="AX152" s="48" t="str">
        <f t="shared" si="57"/>
        <v/>
      </c>
      <c r="AY152" s="48" t="str">
        <f t="shared" si="58"/>
        <v/>
      </c>
      <c r="BA152" s="18">
        <f>IF($E152=AF!$D$6,IF($M152="Concluída no prazo",2,IF($M152="Concluída com atraso",1,0)),0)</f>
        <v>0</v>
      </c>
      <c r="BB152" s="18">
        <f>IF($E152=AF!$D$6,IF($M152="Atrasada",2,IF($M152="Concluída com atraso",1,0)),0)</f>
        <v>0</v>
      </c>
      <c r="BC152" s="18">
        <v>1.4599999999999999E-3</v>
      </c>
      <c r="BD152" s="18">
        <f t="shared" si="65"/>
        <v>1.4599999999999999E-3</v>
      </c>
      <c r="BE152" s="18">
        <f t="shared" si="65"/>
        <v>1.4599999999999999E-3</v>
      </c>
      <c r="BF152" s="18" t="str">
        <f t="shared" si="59"/>
        <v/>
      </c>
      <c r="BN152" s="18" t="str">
        <f t="shared" si="60"/>
        <v>s</v>
      </c>
    </row>
    <row r="153" spans="3:66" ht="50.1" customHeight="1" thickTop="1" thickBot="1" x14ac:dyDescent="0.3">
      <c r="C153" s="46"/>
      <c r="D153" s="46"/>
      <c r="E153" s="46"/>
      <c r="F153" s="122"/>
      <c r="G153" s="122"/>
      <c r="H153" s="78" t="str">
        <f t="shared" si="61"/>
        <v/>
      </c>
      <c r="I153" s="78" t="str">
        <f t="shared" si="62"/>
        <v/>
      </c>
      <c r="J153" s="16"/>
      <c r="K153" s="46" t="str">
        <f t="shared" si="63"/>
        <v/>
      </c>
      <c r="L153" s="16"/>
      <c r="M153" s="16"/>
      <c r="N153" s="46"/>
      <c r="O153" s="47" t="str">
        <f t="shared" si="66"/>
        <v/>
      </c>
      <c r="P153" s="47"/>
      <c r="Q153" s="48" t="str">
        <f>IFERROR(VLOOKUP(E153,Funcionários!$C$8:$E$207,3,FALSE),"")</f>
        <v/>
      </c>
      <c r="R153" s="47"/>
      <c r="S153" s="49" t="str">
        <f t="shared" si="67"/>
        <v/>
      </c>
      <c r="T153" s="49">
        <v>1.47E-3</v>
      </c>
      <c r="U153" s="48" t="str">
        <f>IF(Funcionários!C154=0,"",Funcionários!C154)</f>
        <v/>
      </c>
      <c r="V153" s="50">
        <f>IF(U153="",0,IF(COUNTIFS($E$7:$E$3006,U153,$I$7:$I$3006,'RC'!$E$6)=0,0,COUNTIFS($M$7:$M$3006,"Concluída no prazo",$E$7:$E$3006,U153,$I$7:$I$3006,'RC'!$E$6)/COUNTIFS($E$7:$E$3006,U153,$I$7:$I$3006,'RC'!$E$6)))</f>
        <v>0</v>
      </c>
      <c r="W153" s="49">
        <f>SUMIFS($J$7:$J$3006,$E$7:$E$3006,U153,$I$7:$I$3006,'RC'!$E$6)+SUMIFS($L$7:$L$3006,$E$7:$E$3006,U153,$I$7:$I$3006,'RC'!$E$6)</f>
        <v>0</v>
      </c>
      <c r="X153" s="48">
        <f>COUNTIFS($E$7:$E$3006,U153,$I$7:$I$3006,'RC'!$E$6)</f>
        <v>0</v>
      </c>
      <c r="Y153" s="48"/>
      <c r="Z153" s="51" t="str">
        <f>IF(AQ153='RC'!$E$6,AC153*1000+AD153,"")</f>
        <v/>
      </c>
      <c r="AA153" s="51" t="str">
        <f>IF(AB153="","",IF(AQ153='RC'!$E$6,AC153*1000-AD153,""))</f>
        <v/>
      </c>
      <c r="AB153" s="48" t="str">
        <f>IFERROR(VLOOKUP(E153,Funcionários!$C$8:$E$207,3,FALSE),"")</f>
        <v/>
      </c>
      <c r="AC153" s="50" t="str">
        <f>IF(AB153="","",IF(COUNTIFS($AB$7:$AB$3006,AB153,$AQ$7:$AQ$3006,'RC'!$E$6)=0,"",COUNTIFS($M$7:$M$3006,"Concluída no prazo",$AB$7:$AB$3006,AB153,$AQ$7:$AQ$3006,'RC'!$E$6)/COUNTIFS($AB$7:$AB$3006,AB153,$AQ$7:$AQ$3006,'RC'!$E$6)))</f>
        <v/>
      </c>
      <c r="AD153" s="48">
        <f>SUMIF($AQ$7:$AQ$3006,'RC'!$E$6,$J$7:$J$3006)+SUMIF($AQ$7:$AQ$3006,'RC'!$E$6,$L$7:$L$3006)</f>
        <v>21</v>
      </c>
      <c r="AE153" s="48"/>
      <c r="AF153" s="48">
        <v>4.8539999999999597E-2</v>
      </c>
      <c r="AG153" s="48">
        <f>IF(OR(AQ153="",AQ153&lt;&gt;'RC'!$E$6,AB153&lt;&gt;'RC'!$D$21),0,1)</f>
        <v>0</v>
      </c>
      <c r="AH153" s="48">
        <f t="shared" si="64"/>
        <v>4.8539999999999597E-2</v>
      </c>
      <c r="AI153" s="48" t="str">
        <f t="shared" si="46"/>
        <v/>
      </c>
      <c r="AJ153" s="48" t="str">
        <f t="shared" si="47"/>
        <v/>
      </c>
      <c r="AK153" s="52" t="str">
        <f t="shared" si="48"/>
        <v/>
      </c>
      <c r="AL153" s="52" t="str">
        <f t="shared" si="49"/>
        <v/>
      </c>
      <c r="AM153" s="48" t="str">
        <f t="shared" si="50"/>
        <v/>
      </c>
      <c r="AN153" s="48" t="str">
        <f t="shared" si="51"/>
        <v/>
      </c>
      <c r="AO153" s="48"/>
      <c r="AP153" s="48" t="str">
        <f t="shared" si="52"/>
        <v/>
      </c>
      <c r="AQ153" s="48" t="str">
        <f t="shared" si="53"/>
        <v/>
      </c>
      <c r="AR153" s="48">
        <v>4.854E-2</v>
      </c>
      <c r="AS153" s="48">
        <f>IF(AF!$D$27="Todos",1,IF(M153=AF!$D$27,1,0))</f>
        <v>1</v>
      </c>
      <c r="AT153" s="53">
        <f>IF(AND(E153=AF!$D$6,OR(LT!M153=AF!$D$27,AF!$D$27="Todos"),OR(AP153=AF!$E$8,AQ153=AF!$E$8)),AR153+AS153,0)</f>
        <v>0</v>
      </c>
      <c r="AU153" s="48" t="str">
        <f t="shared" si="54"/>
        <v/>
      </c>
      <c r="AV153" s="52" t="str">
        <f t="shared" si="55"/>
        <v/>
      </c>
      <c r="AW153" s="52" t="str">
        <f t="shared" si="56"/>
        <v/>
      </c>
      <c r="AX153" s="48" t="str">
        <f t="shared" si="57"/>
        <v/>
      </c>
      <c r="AY153" s="48" t="str">
        <f t="shared" si="58"/>
        <v/>
      </c>
      <c r="BA153" s="18">
        <f>IF($E153=AF!$D$6,IF($M153="Concluída no prazo",2,IF($M153="Concluída com atraso",1,0)),0)</f>
        <v>0</v>
      </c>
      <c r="BB153" s="18">
        <f>IF($E153=AF!$D$6,IF($M153="Atrasada",2,IF($M153="Concluída com atraso",1,0)),0)</f>
        <v>0</v>
      </c>
      <c r="BC153" s="18">
        <v>1.47E-3</v>
      </c>
      <c r="BD153" s="18">
        <f t="shared" si="65"/>
        <v>1.47E-3</v>
      </c>
      <c r="BE153" s="18">
        <f t="shared" si="65"/>
        <v>1.47E-3</v>
      </c>
      <c r="BF153" s="18" t="str">
        <f t="shared" si="59"/>
        <v/>
      </c>
      <c r="BN153" s="18" t="str">
        <f t="shared" si="60"/>
        <v>s</v>
      </c>
    </row>
    <row r="154" spans="3:66" ht="50.1" customHeight="1" thickTop="1" thickBot="1" x14ac:dyDescent="0.3">
      <c r="C154" s="46"/>
      <c r="D154" s="46"/>
      <c r="E154" s="46"/>
      <c r="F154" s="122"/>
      <c r="G154" s="122"/>
      <c r="H154" s="78" t="str">
        <f t="shared" si="61"/>
        <v/>
      </c>
      <c r="I154" s="78" t="str">
        <f t="shared" si="62"/>
        <v/>
      </c>
      <c r="J154" s="16"/>
      <c r="K154" s="46" t="str">
        <f t="shared" si="63"/>
        <v/>
      </c>
      <c r="L154" s="16"/>
      <c r="M154" s="16"/>
      <c r="N154" s="46"/>
      <c r="O154" s="47" t="str">
        <f t="shared" si="66"/>
        <v/>
      </c>
      <c r="P154" s="47"/>
      <c r="Q154" s="48" t="str">
        <f>IFERROR(VLOOKUP(E154,Funcionários!$C$8:$E$207,3,FALSE),"")</f>
        <v/>
      </c>
      <c r="R154" s="47"/>
      <c r="S154" s="49" t="str">
        <f t="shared" si="67"/>
        <v/>
      </c>
      <c r="T154" s="49">
        <v>1.48E-3</v>
      </c>
      <c r="U154" s="48" t="str">
        <f>IF(Funcionários!C155=0,"",Funcionários!C155)</f>
        <v/>
      </c>
      <c r="V154" s="50">
        <f>IF(U154="",0,IF(COUNTIFS($E$7:$E$3006,U154,$I$7:$I$3006,'RC'!$E$6)=0,0,COUNTIFS($M$7:$M$3006,"Concluída no prazo",$E$7:$E$3006,U154,$I$7:$I$3006,'RC'!$E$6)/COUNTIFS($E$7:$E$3006,U154,$I$7:$I$3006,'RC'!$E$6)))</f>
        <v>0</v>
      </c>
      <c r="W154" s="49">
        <f>SUMIFS($J$7:$J$3006,$E$7:$E$3006,U154,$I$7:$I$3006,'RC'!$E$6)+SUMIFS($L$7:$L$3006,$E$7:$E$3006,U154,$I$7:$I$3006,'RC'!$E$6)</f>
        <v>0</v>
      </c>
      <c r="X154" s="48">
        <f>COUNTIFS($E$7:$E$3006,U154,$I$7:$I$3006,'RC'!$E$6)</f>
        <v>0</v>
      </c>
      <c r="Y154" s="48"/>
      <c r="Z154" s="51" t="str">
        <f>IF(AQ154='RC'!$E$6,AC154*1000+AD154,"")</f>
        <v/>
      </c>
      <c r="AA154" s="51" t="str">
        <f>IF(AB154="","",IF(AQ154='RC'!$E$6,AC154*1000-AD154,""))</f>
        <v/>
      </c>
      <c r="AB154" s="48" t="str">
        <f>IFERROR(VLOOKUP(E154,Funcionários!$C$8:$E$207,3,FALSE),"")</f>
        <v/>
      </c>
      <c r="AC154" s="50" t="str">
        <f>IF(AB154="","",IF(COUNTIFS($AB$7:$AB$3006,AB154,$AQ$7:$AQ$3006,'RC'!$E$6)=0,"",COUNTIFS($M$7:$M$3006,"Concluída no prazo",$AB$7:$AB$3006,AB154,$AQ$7:$AQ$3006,'RC'!$E$6)/COUNTIFS($AB$7:$AB$3006,AB154,$AQ$7:$AQ$3006,'RC'!$E$6)))</f>
        <v/>
      </c>
      <c r="AD154" s="48">
        <f>SUMIF($AQ$7:$AQ$3006,'RC'!$E$6,$J$7:$J$3006)+SUMIF($AQ$7:$AQ$3006,'RC'!$E$6,$L$7:$L$3006)</f>
        <v>21</v>
      </c>
      <c r="AE154" s="48"/>
      <c r="AF154" s="48">
        <v>4.8529999999999601E-2</v>
      </c>
      <c r="AG154" s="48">
        <f>IF(OR(AQ154="",AQ154&lt;&gt;'RC'!$E$6,AB154&lt;&gt;'RC'!$D$21),0,1)</f>
        <v>0</v>
      </c>
      <c r="AH154" s="48">
        <f t="shared" si="64"/>
        <v>4.8529999999999601E-2</v>
      </c>
      <c r="AI154" s="48" t="str">
        <f t="shared" si="46"/>
        <v/>
      </c>
      <c r="AJ154" s="48" t="str">
        <f t="shared" si="47"/>
        <v/>
      </c>
      <c r="AK154" s="52" t="str">
        <f t="shared" si="48"/>
        <v/>
      </c>
      <c r="AL154" s="52" t="str">
        <f t="shared" si="49"/>
        <v/>
      </c>
      <c r="AM154" s="48" t="str">
        <f t="shared" si="50"/>
        <v/>
      </c>
      <c r="AN154" s="48" t="str">
        <f t="shared" si="51"/>
        <v/>
      </c>
      <c r="AO154" s="48"/>
      <c r="AP154" s="48" t="str">
        <f t="shared" si="52"/>
        <v/>
      </c>
      <c r="AQ154" s="48" t="str">
        <f t="shared" si="53"/>
        <v/>
      </c>
      <c r="AR154" s="48">
        <v>4.8529999999999997E-2</v>
      </c>
      <c r="AS154" s="48">
        <f>IF(AF!$D$27="Todos",1,IF(M154=AF!$D$27,1,0))</f>
        <v>1</v>
      </c>
      <c r="AT154" s="53">
        <f>IF(AND(E154=AF!$D$6,OR(LT!M154=AF!$D$27,AF!$D$27="Todos"),OR(AP154=AF!$E$8,AQ154=AF!$E$8)),AR154+AS154,0)</f>
        <v>0</v>
      </c>
      <c r="AU154" s="48" t="str">
        <f t="shared" si="54"/>
        <v/>
      </c>
      <c r="AV154" s="52" t="str">
        <f t="shared" si="55"/>
        <v/>
      </c>
      <c r="AW154" s="52" t="str">
        <f t="shared" si="56"/>
        <v/>
      </c>
      <c r="AX154" s="48" t="str">
        <f t="shared" si="57"/>
        <v/>
      </c>
      <c r="AY154" s="48" t="str">
        <f t="shared" si="58"/>
        <v/>
      </c>
      <c r="BA154" s="18">
        <f>IF($E154=AF!$D$6,IF($M154="Concluída no prazo",2,IF($M154="Concluída com atraso",1,0)),0)</f>
        <v>0</v>
      </c>
      <c r="BB154" s="18">
        <f>IF($E154=AF!$D$6,IF($M154="Atrasada",2,IF($M154="Concluída com atraso",1,0)),0)</f>
        <v>0</v>
      </c>
      <c r="BC154" s="18">
        <v>1.48E-3</v>
      </c>
      <c r="BD154" s="18">
        <f t="shared" si="65"/>
        <v>1.48E-3</v>
      </c>
      <c r="BE154" s="18">
        <f t="shared" si="65"/>
        <v>1.48E-3</v>
      </c>
      <c r="BF154" s="18" t="str">
        <f t="shared" si="59"/>
        <v/>
      </c>
      <c r="BN154" s="18" t="str">
        <f t="shared" si="60"/>
        <v>s</v>
      </c>
    </row>
    <row r="155" spans="3:66" ht="50.1" customHeight="1" thickTop="1" thickBot="1" x14ac:dyDescent="0.3">
      <c r="C155" s="46"/>
      <c r="D155" s="46"/>
      <c r="E155" s="46"/>
      <c r="F155" s="122"/>
      <c r="G155" s="122"/>
      <c r="H155" s="78" t="str">
        <f t="shared" si="61"/>
        <v/>
      </c>
      <c r="I155" s="78" t="str">
        <f t="shared" si="62"/>
        <v/>
      </c>
      <c r="J155" s="16"/>
      <c r="K155" s="46" t="str">
        <f t="shared" si="63"/>
        <v/>
      </c>
      <c r="L155" s="16"/>
      <c r="M155" s="16"/>
      <c r="N155" s="46"/>
      <c r="O155" s="47" t="str">
        <f t="shared" si="66"/>
        <v/>
      </c>
      <c r="P155" s="47"/>
      <c r="Q155" s="48" t="str">
        <f>IFERROR(VLOOKUP(E155,Funcionários!$C$8:$E$207,3,FALSE),"")</f>
        <v/>
      </c>
      <c r="R155" s="47"/>
      <c r="S155" s="49" t="str">
        <f t="shared" si="67"/>
        <v/>
      </c>
      <c r="T155" s="49">
        <v>1.49E-3</v>
      </c>
      <c r="U155" s="48" t="str">
        <f>IF(Funcionários!C156=0,"",Funcionários!C156)</f>
        <v/>
      </c>
      <c r="V155" s="50">
        <f>IF(U155="",0,IF(COUNTIFS($E$7:$E$3006,U155,$I$7:$I$3006,'RC'!$E$6)=0,0,COUNTIFS($M$7:$M$3006,"Concluída no prazo",$E$7:$E$3006,U155,$I$7:$I$3006,'RC'!$E$6)/COUNTIFS($E$7:$E$3006,U155,$I$7:$I$3006,'RC'!$E$6)))</f>
        <v>0</v>
      </c>
      <c r="W155" s="49">
        <f>SUMIFS($J$7:$J$3006,$E$7:$E$3006,U155,$I$7:$I$3006,'RC'!$E$6)+SUMIFS($L$7:$L$3006,$E$7:$E$3006,U155,$I$7:$I$3006,'RC'!$E$6)</f>
        <v>0</v>
      </c>
      <c r="X155" s="48">
        <f>COUNTIFS($E$7:$E$3006,U155,$I$7:$I$3006,'RC'!$E$6)</f>
        <v>0</v>
      </c>
      <c r="Y155" s="48"/>
      <c r="Z155" s="51" t="str">
        <f>IF(AQ155='RC'!$E$6,AC155*1000+AD155,"")</f>
        <v/>
      </c>
      <c r="AA155" s="51" t="str">
        <f>IF(AB155="","",IF(AQ155='RC'!$E$6,AC155*1000-AD155,""))</f>
        <v/>
      </c>
      <c r="AB155" s="48" t="str">
        <f>IFERROR(VLOOKUP(E155,Funcionários!$C$8:$E$207,3,FALSE),"")</f>
        <v/>
      </c>
      <c r="AC155" s="50" t="str">
        <f>IF(AB155="","",IF(COUNTIFS($AB$7:$AB$3006,AB155,$AQ$7:$AQ$3006,'RC'!$E$6)=0,"",COUNTIFS($M$7:$M$3006,"Concluída no prazo",$AB$7:$AB$3006,AB155,$AQ$7:$AQ$3006,'RC'!$E$6)/COUNTIFS($AB$7:$AB$3006,AB155,$AQ$7:$AQ$3006,'RC'!$E$6)))</f>
        <v/>
      </c>
      <c r="AD155" s="48">
        <f>SUMIF($AQ$7:$AQ$3006,'RC'!$E$6,$J$7:$J$3006)+SUMIF($AQ$7:$AQ$3006,'RC'!$E$6,$L$7:$L$3006)</f>
        <v>21</v>
      </c>
      <c r="AE155" s="48"/>
      <c r="AF155" s="48">
        <v>4.8519999999999501E-2</v>
      </c>
      <c r="AG155" s="48">
        <f>IF(OR(AQ155="",AQ155&lt;&gt;'RC'!$E$6,AB155&lt;&gt;'RC'!$D$21),0,1)</f>
        <v>0</v>
      </c>
      <c r="AH155" s="48">
        <f t="shared" si="64"/>
        <v>4.8519999999999501E-2</v>
      </c>
      <c r="AI155" s="48" t="str">
        <f t="shared" si="46"/>
        <v/>
      </c>
      <c r="AJ155" s="48" t="str">
        <f t="shared" si="47"/>
        <v/>
      </c>
      <c r="AK155" s="52" t="str">
        <f t="shared" si="48"/>
        <v/>
      </c>
      <c r="AL155" s="52" t="str">
        <f t="shared" si="49"/>
        <v/>
      </c>
      <c r="AM155" s="48" t="str">
        <f t="shared" si="50"/>
        <v/>
      </c>
      <c r="AN155" s="48" t="str">
        <f t="shared" si="51"/>
        <v/>
      </c>
      <c r="AO155" s="48"/>
      <c r="AP155" s="48" t="str">
        <f t="shared" si="52"/>
        <v/>
      </c>
      <c r="AQ155" s="48" t="str">
        <f t="shared" si="53"/>
        <v/>
      </c>
      <c r="AR155" s="48">
        <v>4.8520000000000001E-2</v>
      </c>
      <c r="AS155" s="48">
        <f>IF(AF!$D$27="Todos",1,IF(M155=AF!$D$27,1,0))</f>
        <v>1</v>
      </c>
      <c r="AT155" s="53">
        <f>IF(AND(E155=AF!$D$6,OR(LT!M155=AF!$D$27,AF!$D$27="Todos"),OR(AP155=AF!$E$8,AQ155=AF!$E$8)),AR155+AS155,0)</f>
        <v>0</v>
      </c>
      <c r="AU155" s="48" t="str">
        <f t="shared" si="54"/>
        <v/>
      </c>
      <c r="AV155" s="52" t="str">
        <f t="shared" si="55"/>
        <v/>
      </c>
      <c r="AW155" s="52" t="str">
        <f t="shared" si="56"/>
        <v/>
      </c>
      <c r="AX155" s="48" t="str">
        <f t="shared" si="57"/>
        <v/>
      </c>
      <c r="AY155" s="48" t="str">
        <f t="shared" si="58"/>
        <v/>
      </c>
      <c r="BA155" s="18">
        <f>IF($E155=AF!$D$6,IF($M155="Concluída no prazo",2,IF($M155="Concluída com atraso",1,0)),0)</f>
        <v>0</v>
      </c>
      <c r="BB155" s="18">
        <f>IF($E155=AF!$D$6,IF($M155="Atrasada",2,IF($M155="Concluída com atraso",1,0)),0)</f>
        <v>0</v>
      </c>
      <c r="BC155" s="18">
        <v>1.49E-3</v>
      </c>
      <c r="BD155" s="18">
        <f t="shared" si="65"/>
        <v>1.49E-3</v>
      </c>
      <c r="BE155" s="18">
        <f t="shared" si="65"/>
        <v>1.49E-3</v>
      </c>
      <c r="BF155" s="18" t="str">
        <f t="shared" si="59"/>
        <v/>
      </c>
      <c r="BN155" s="18" t="str">
        <f t="shared" si="60"/>
        <v>s</v>
      </c>
    </row>
    <row r="156" spans="3:66" ht="50.1" customHeight="1" thickTop="1" thickBot="1" x14ac:dyDescent="0.3">
      <c r="C156" s="46"/>
      <c r="D156" s="46"/>
      <c r="E156" s="46"/>
      <c r="F156" s="122"/>
      <c r="G156" s="122"/>
      <c r="H156" s="78" t="str">
        <f t="shared" si="61"/>
        <v/>
      </c>
      <c r="I156" s="78" t="str">
        <f t="shared" si="62"/>
        <v/>
      </c>
      <c r="J156" s="16"/>
      <c r="K156" s="46" t="str">
        <f t="shared" si="63"/>
        <v/>
      </c>
      <c r="L156" s="16"/>
      <c r="M156" s="16"/>
      <c r="N156" s="46"/>
      <c r="O156" s="47" t="str">
        <f t="shared" si="66"/>
        <v/>
      </c>
      <c r="P156" s="47"/>
      <c r="Q156" s="48" t="str">
        <f>IFERROR(VLOOKUP(E156,Funcionários!$C$8:$E$207,3,FALSE),"")</f>
        <v/>
      </c>
      <c r="R156" s="47"/>
      <c r="S156" s="49" t="str">
        <f t="shared" si="67"/>
        <v/>
      </c>
      <c r="T156" s="49">
        <v>1.5E-3</v>
      </c>
      <c r="U156" s="48" t="str">
        <f>IF(Funcionários!C157=0,"",Funcionários!C157)</f>
        <v/>
      </c>
      <c r="V156" s="50">
        <f>IF(U156="",0,IF(COUNTIFS($E$7:$E$3006,U156,$I$7:$I$3006,'RC'!$E$6)=0,0,COUNTIFS($M$7:$M$3006,"Concluída no prazo",$E$7:$E$3006,U156,$I$7:$I$3006,'RC'!$E$6)/COUNTIFS($E$7:$E$3006,U156,$I$7:$I$3006,'RC'!$E$6)))</f>
        <v>0</v>
      </c>
      <c r="W156" s="49">
        <f>SUMIFS($J$7:$J$3006,$E$7:$E$3006,U156,$I$7:$I$3006,'RC'!$E$6)+SUMIFS($L$7:$L$3006,$E$7:$E$3006,U156,$I$7:$I$3006,'RC'!$E$6)</f>
        <v>0</v>
      </c>
      <c r="X156" s="48">
        <f>COUNTIFS($E$7:$E$3006,U156,$I$7:$I$3006,'RC'!$E$6)</f>
        <v>0</v>
      </c>
      <c r="Y156" s="48"/>
      <c r="Z156" s="51" t="str">
        <f>IF(AQ156='RC'!$E$6,AC156*1000+AD156,"")</f>
        <v/>
      </c>
      <c r="AA156" s="51" t="str">
        <f>IF(AB156="","",IF(AQ156='RC'!$E$6,AC156*1000-AD156,""))</f>
        <v/>
      </c>
      <c r="AB156" s="48" t="str">
        <f>IFERROR(VLOOKUP(E156,Funcionários!$C$8:$E$207,3,FALSE),"")</f>
        <v/>
      </c>
      <c r="AC156" s="50" t="str">
        <f>IF(AB156="","",IF(COUNTIFS($AB$7:$AB$3006,AB156,$AQ$7:$AQ$3006,'RC'!$E$6)=0,"",COUNTIFS($M$7:$M$3006,"Concluída no prazo",$AB$7:$AB$3006,AB156,$AQ$7:$AQ$3006,'RC'!$E$6)/COUNTIFS($AB$7:$AB$3006,AB156,$AQ$7:$AQ$3006,'RC'!$E$6)))</f>
        <v/>
      </c>
      <c r="AD156" s="48">
        <f>SUMIF($AQ$7:$AQ$3006,'RC'!$E$6,$J$7:$J$3006)+SUMIF($AQ$7:$AQ$3006,'RC'!$E$6,$L$7:$L$3006)</f>
        <v>21</v>
      </c>
      <c r="AE156" s="48"/>
      <c r="AF156" s="48">
        <v>4.8509999999999498E-2</v>
      </c>
      <c r="AG156" s="48">
        <f>IF(OR(AQ156="",AQ156&lt;&gt;'RC'!$E$6,AB156&lt;&gt;'RC'!$D$21),0,1)</f>
        <v>0</v>
      </c>
      <c r="AH156" s="48">
        <f t="shared" si="64"/>
        <v>4.8509999999999498E-2</v>
      </c>
      <c r="AI156" s="48" t="str">
        <f t="shared" si="46"/>
        <v/>
      </c>
      <c r="AJ156" s="48" t="str">
        <f t="shared" si="47"/>
        <v/>
      </c>
      <c r="AK156" s="52" t="str">
        <f t="shared" si="48"/>
        <v/>
      </c>
      <c r="AL156" s="52" t="str">
        <f t="shared" si="49"/>
        <v/>
      </c>
      <c r="AM156" s="48" t="str">
        <f t="shared" si="50"/>
        <v/>
      </c>
      <c r="AN156" s="48" t="str">
        <f t="shared" si="51"/>
        <v/>
      </c>
      <c r="AO156" s="48"/>
      <c r="AP156" s="48" t="str">
        <f t="shared" si="52"/>
        <v/>
      </c>
      <c r="AQ156" s="48" t="str">
        <f t="shared" si="53"/>
        <v/>
      </c>
      <c r="AR156" s="48">
        <v>4.8509999999999998E-2</v>
      </c>
      <c r="AS156" s="48">
        <f>IF(AF!$D$27="Todos",1,IF(M156=AF!$D$27,1,0))</f>
        <v>1</v>
      </c>
      <c r="AT156" s="53">
        <f>IF(AND(E156=AF!$D$6,OR(LT!M156=AF!$D$27,AF!$D$27="Todos"),OR(AP156=AF!$E$8,AQ156=AF!$E$8)),AR156+AS156,0)</f>
        <v>0</v>
      </c>
      <c r="AU156" s="48" t="str">
        <f t="shared" si="54"/>
        <v/>
      </c>
      <c r="AV156" s="52" t="str">
        <f t="shared" si="55"/>
        <v/>
      </c>
      <c r="AW156" s="52" t="str">
        <f t="shared" si="56"/>
        <v/>
      </c>
      <c r="AX156" s="48" t="str">
        <f t="shared" si="57"/>
        <v/>
      </c>
      <c r="AY156" s="48" t="str">
        <f t="shared" si="58"/>
        <v/>
      </c>
      <c r="BA156" s="18">
        <f>IF($E156=AF!$D$6,IF($M156="Concluída no prazo",2,IF($M156="Concluída com atraso",1,0)),0)</f>
        <v>0</v>
      </c>
      <c r="BB156" s="18">
        <f>IF($E156=AF!$D$6,IF($M156="Atrasada",2,IF($M156="Concluída com atraso",1,0)),0)</f>
        <v>0</v>
      </c>
      <c r="BC156" s="18">
        <v>1.5E-3</v>
      </c>
      <c r="BD156" s="18">
        <f t="shared" si="65"/>
        <v>1.5E-3</v>
      </c>
      <c r="BE156" s="18">
        <f t="shared" si="65"/>
        <v>1.5E-3</v>
      </c>
      <c r="BF156" s="18" t="str">
        <f t="shared" si="59"/>
        <v/>
      </c>
      <c r="BN156" s="18" t="str">
        <f t="shared" si="60"/>
        <v>s</v>
      </c>
    </row>
    <row r="157" spans="3:66" ht="50.1" customHeight="1" thickTop="1" thickBot="1" x14ac:dyDescent="0.3">
      <c r="C157" s="46"/>
      <c r="D157" s="46"/>
      <c r="E157" s="46"/>
      <c r="F157" s="122"/>
      <c r="G157" s="122"/>
      <c r="H157" s="78" t="str">
        <f t="shared" si="61"/>
        <v/>
      </c>
      <c r="I157" s="78" t="str">
        <f t="shared" si="62"/>
        <v/>
      </c>
      <c r="J157" s="16"/>
      <c r="K157" s="46" t="str">
        <f t="shared" si="63"/>
        <v/>
      </c>
      <c r="L157" s="16"/>
      <c r="M157" s="16"/>
      <c r="N157" s="46"/>
      <c r="O157" s="47" t="str">
        <f t="shared" si="66"/>
        <v/>
      </c>
      <c r="P157" s="47"/>
      <c r="Q157" s="48" t="str">
        <f>IFERROR(VLOOKUP(E157,Funcionários!$C$8:$E$207,3,FALSE),"")</f>
        <v/>
      </c>
      <c r="R157" s="47"/>
      <c r="S157" s="49" t="str">
        <f t="shared" si="67"/>
        <v/>
      </c>
      <c r="T157" s="49">
        <v>1.5100000000000001E-3</v>
      </c>
      <c r="U157" s="48" t="str">
        <f>IF(Funcionários!C158=0,"",Funcionários!C158)</f>
        <v/>
      </c>
      <c r="V157" s="50">
        <f>IF(U157="",0,IF(COUNTIFS($E$7:$E$3006,U157,$I$7:$I$3006,'RC'!$E$6)=0,0,COUNTIFS($M$7:$M$3006,"Concluída no prazo",$E$7:$E$3006,U157,$I$7:$I$3006,'RC'!$E$6)/COUNTIFS($E$7:$E$3006,U157,$I$7:$I$3006,'RC'!$E$6)))</f>
        <v>0</v>
      </c>
      <c r="W157" s="49">
        <f>SUMIFS($J$7:$J$3006,$E$7:$E$3006,U157,$I$7:$I$3006,'RC'!$E$6)+SUMIFS($L$7:$L$3006,$E$7:$E$3006,U157,$I$7:$I$3006,'RC'!$E$6)</f>
        <v>0</v>
      </c>
      <c r="X157" s="48">
        <f>COUNTIFS($E$7:$E$3006,U157,$I$7:$I$3006,'RC'!$E$6)</f>
        <v>0</v>
      </c>
      <c r="Y157" s="48"/>
      <c r="Z157" s="51" t="str">
        <f>IF(AQ157='RC'!$E$6,AC157*1000+AD157,"")</f>
        <v/>
      </c>
      <c r="AA157" s="51" t="str">
        <f>IF(AB157="","",IF(AQ157='RC'!$E$6,AC157*1000-AD157,""))</f>
        <v/>
      </c>
      <c r="AB157" s="48" t="str">
        <f>IFERROR(VLOOKUP(E157,Funcionários!$C$8:$E$207,3,FALSE),"")</f>
        <v/>
      </c>
      <c r="AC157" s="50" t="str">
        <f>IF(AB157="","",IF(COUNTIFS($AB$7:$AB$3006,AB157,$AQ$7:$AQ$3006,'RC'!$E$6)=0,"",COUNTIFS($M$7:$M$3006,"Concluída no prazo",$AB$7:$AB$3006,AB157,$AQ$7:$AQ$3006,'RC'!$E$6)/COUNTIFS($AB$7:$AB$3006,AB157,$AQ$7:$AQ$3006,'RC'!$E$6)))</f>
        <v/>
      </c>
      <c r="AD157" s="48">
        <f>SUMIF($AQ$7:$AQ$3006,'RC'!$E$6,$J$7:$J$3006)+SUMIF($AQ$7:$AQ$3006,'RC'!$E$6,$L$7:$L$3006)</f>
        <v>21</v>
      </c>
      <c r="AE157" s="48"/>
      <c r="AF157" s="48">
        <v>4.8499999999999502E-2</v>
      </c>
      <c r="AG157" s="48">
        <f>IF(OR(AQ157="",AQ157&lt;&gt;'RC'!$E$6,AB157&lt;&gt;'RC'!$D$21),0,1)</f>
        <v>0</v>
      </c>
      <c r="AH157" s="48">
        <f t="shared" si="64"/>
        <v>4.8499999999999502E-2</v>
      </c>
      <c r="AI157" s="48" t="str">
        <f t="shared" si="46"/>
        <v/>
      </c>
      <c r="AJ157" s="48" t="str">
        <f t="shared" si="47"/>
        <v/>
      </c>
      <c r="AK157" s="52" t="str">
        <f t="shared" si="48"/>
        <v/>
      </c>
      <c r="AL157" s="52" t="str">
        <f t="shared" si="49"/>
        <v/>
      </c>
      <c r="AM157" s="48" t="str">
        <f t="shared" si="50"/>
        <v/>
      </c>
      <c r="AN157" s="48" t="str">
        <f t="shared" si="51"/>
        <v/>
      </c>
      <c r="AO157" s="48"/>
      <c r="AP157" s="48" t="str">
        <f t="shared" si="52"/>
        <v/>
      </c>
      <c r="AQ157" s="48" t="str">
        <f t="shared" si="53"/>
        <v/>
      </c>
      <c r="AR157" s="48">
        <v>4.8500000000000001E-2</v>
      </c>
      <c r="AS157" s="48">
        <f>IF(AF!$D$27="Todos",1,IF(M157=AF!$D$27,1,0))</f>
        <v>1</v>
      </c>
      <c r="AT157" s="53">
        <f>IF(AND(E157=AF!$D$6,OR(LT!M157=AF!$D$27,AF!$D$27="Todos"),OR(AP157=AF!$E$8,AQ157=AF!$E$8)),AR157+AS157,0)</f>
        <v>0</v>
      </c>
      <c r="AU157" s="48" t="str">
        <f t="shared" si="54"/>
        <v/>
      </c>
      <c r="AV157" s="52" t="str">
        <f t="shared" si="55"/>
        <v/>
      </c>
      <c r="AW157" s="52" t="str">
        <f t="shared" si="56"/>
        <v/>
      </c>
      <c r="AX157" s="48" t="str">
        <f t="shared" si="57"/>
        <v/>
      </c>
      <c r="AY157" s="48" t="str">
        <f t="shared" si="58"/>
        <v/>
      </c>
      <c r="BA157" s="18">
        <f>IF($E157=AF!$D$6,IF($M157="Concluída no prazo",2,IF($M157="Concluída com atraso",1,0)),0)</f>
        <v>0</v>
      </c>
      <c r="BB157" s="18">
        <f>IF($E157=AF!$D$6,IF($M157="Atrasada",2,IF($M157="Concluída com atraso",1,0)),0)</f>
        <v>0</v>
      </c>
      <c r="BC157" s="18">
        <v>1.5100000000000001E-3</v>
      </c>
      <c r="BD157" s="18">
        <f t="shared" si="65"/>
        <v>1.5100000000000001E-3</v>
      </c>
      <c r="BE157" s="18">
        <f t="shared" si="65"/>
        <v>1.5100000000000001E-3</v>
      </c>
      <c r="BF157" s="18" t="str">
        <f t="shared" si="59"/>
        <v/>
      </c>
      <c r="BN157" s="18" t="str">
        <f t="shared" si="60"/>
        <v>s</v>
      </c>
    </row>
    <row r="158" spans="3:66" ht="50.1" customHeight="1" thickTop="1" thickBot="1" x14ac:dyDescent="0.3">
      <c r="C158" s="46"/>
      <c r="D158" s="46"/>
      <c r="E158" s="46"/>
      <c r="F158" s="122"/>
      <c r="G158" s="122"/>
      <c r="H158" s="78" t="str">
        <f t="shared" si="61"/>
        <v/>
      </c>
      <c r="I158" s="78" t="str">
        <f t="shared" si="62"/>
        <v/>
      </c>
      <c r="J158" s="16"/>
      <c r="K158" s="46" t="str">
        <f t="shared" si="63"/>
        <v/>
      </c>
      <c r="L158" s="16"/>
      <c r="M158" s="16"/>
      <c r="N158" s="46"/>
      <c r="O158" s="47" t="str">
        <f t="shared" si="66"/>
        <v/>
      </c>
      <c r="P158" s="47"/>
      <c r="Q158" s="48" t="str">
        <f>IFERROR(VLOOKUP(E158,Funcionários!$C$8:$E$207,3,FALSE),"")</f>
        <v/>
      </c>
      <c r="R158" s="47"/>
      <c r="S158" s="49" t="str">
        <f t="shared" si="67"/>
        <v/>
      </c>
      <c r="T158" s="49">
        <v>1.5200000000000001E-3</v>
      </c>
      <c r="U158" s="48" t="str">
        <f>IF(Funcionários!C159=0,"",Funcionários!C159)</f>
        <v/>
      </c>
      <c r="V158" s="50">
        <f>IF(U158="",0,IF(COUNTIFS($E$7:$E$3006,U158,$I$7:$I$3006,'RC'!$E$6)=0,0,COUNTIFS($M$7:$M$3006,"Concluída no prazo",$E$7:$E$3006,U158,$I$7:$I$3006,'RC'!$E$6)/COUNTIFS($E$7:$E$3006,U158,$I$7:$I$3006,'RC'!$E$6)))</f>
        <v>0</v>
      </c>
      <c r="W158" s="49">
        <f>SUMIFS($J$7:$J$3006,$E$7:$E$3006,U158,$I$7:$I$3006,'RC'!$E$6)+SUMIFS($L$7:$L$3006,$E$7:$E$3006,U158,$I$7:$I$3006,'RC'!$E$6)</f>
        <v>0</v>
      </c>
      <c r="X158" s="48">
        <f>COUNTIFS($E$7:$E$3006,U158,$I$7:$I$3006,'RC'!$E$6)</f>
        <v>0</v>
      </c>
      <c r="Y158" s="48"/>
      <c r="Z158" s="51" t="str">
        <f>IF(AQ158='RC'!$E$6,AC158*1000+AD158,"")</f>
        <v/>
      </c>
      <c r="AA158" s="51" t="str">
        <f>IF(AB158="","",IF(AQ158='RC'!$E$6,AC158*1000-AD158,""))</f>
        <v/>
      </c>
      <c r="AB158" s="48" t="str">
        <f>IFERROR(VLOOKUP(E158,Funcionários!$C$8:$E$207,3,FALSE),"")</f>
        <v/>
      </c>
      <c r="AC158" s="50" t="str">
        <f>IF(AB158="","",IF(COUNTIFS($AB$7:$AB$3006,AB158,$AQ$7:$AQ$3006,'RC'!$E$6)=0,"",COUNTIFS($M$7:$M$3006,"Concluída no prazo",$AB$7:$AB$3006,AB158,$AQ$7:$AQ$3006,'RC'!$E$6)/COUNTIFS($AB$7:$AB$3006,AB158,$AQ$7:$AQ$3006,'RC'!$E$6)))</f>
        <v/>
      </c>
      <c r="AD158" s="48">
        <f>SUMIF($AQ$7:$AQ$3006,'RC'!$E$6,$J$7:$J$3006)+SUMIF($AQ$7:$AQ$3006,'RC'!$E$6,$L$7:$L$3006)</f>
        <v>21</v>
      </c>
      <c r="AE158" s="48"/>
      <c r="AF158" s="48">
        <v>4.8489999999999499E-2</v>
      </c>
      <c r="AG158" s="48">
        <f>IF(OR(AQ158="",AQ158&lt;&gt;'RC'!$E$6,AB158&lt;&gt;'RC'!$D$21),0,1)</f>
        <v>0</v>
      </c>
      <c r="AH158" s="48">
        <f t="shared" si="64"/>
        <v>4.8489999999999499E-2</v>
      </c>
      <c r="AI158" s="48" t="str">
        <f t="shared" si="46"/>
        <v/>
      </c>
      <c r="AJ158" s="48" t="str">
        <f t="shared" si="47"/>
        <v/>
      </c>
      <c r="AK158" s="52" t="str">
        <f t="shared" si="48"/>
        <v/>
      </c>
      <c r="AL158" s="52" t="str">
        <f t="shared" si="49"/>
        <v/>
      </c>
      <c r="AM158" s="48" t="str">
        <f t="shared" si="50"/>
        <v/>
      </c>
      <c r="AN158" s="48" t="str">
        <f t="shared" si="51"/>
        <v/>
      </c>
      <c r="AO158" s="48"/>
      <c r="AP158" s="48" t="str">
        <f t="shared" si="52"/>
        <v/>
      </c>
      <c r="AQ158" s="48" t="str">
        <f t="shared" si="53"/>
        <v/>
      </c>
      <c r="AR158" s="48">
        <v>4.8489999999999998E-2</v>
      </c>
      <c r="AS158" s="48">
        <f>IF(AF!$D$27="Todos",1,IF(M158=AF!$D$27,1,0))</f>
        <v>1</v>
      </c>
      <c r="AT158" s="53">
        <f>IF(AND(E158=AF!$D$6,OR(LT!M158=AF!$D$27,AF!$D$27="Todos"),OR(AP158=AF!$E$8,AQ158=AF!$E$8)),AR158+AS158,0)</f>
        <v>0</v>
      </c>
      <c r="AU158" s="48" t="str">
        <f t="shared" si="54"/>
        <v/>
      </c>
      <c r="AV158" s="52" t="str">
        <f t="shared" si="55"/>
        <v/>
      </c>
      <c r="AW158" s="52" t="str">
        <f t="shared" si="56"/>
        <v/>
      </c>
      <c r="AX158" s="48" t="str">
        <f t="shared" si="57"/>
        <v/>
      </c>
      <c r="AY158" s="48" t="str">
        <f t="shared" si="58"/>
        <v/>
      </c>
      <c r="BA158" s="18">
        <f>IF($E158=AF!$D$6,IF($M158="Concluída no prazo",2,IF($M158="Concluída com atraso",1,0)),0)</f>
        <v>0</v>
      </c>
      <c r="BB158" s="18">
        <f>IF($E158=AF!$D$6,IF($M158="Atrasada",2,IF($M158="Concluída com atraso",1,0)),0)</f>
        <v>0</v>
      </c>
      <c r="BC158" s="18">
        <v>1.5200000000000001E-3</v>
      </c>
      <c r="BD158" s="18">
        <f t="shared" si="65"/>
        <v>1.5200000000000001E-3</v>
      </c>
      <c r="BE158" s="18">
        <f t="shared" si="65"/>
        <v>1.5200000000000001E-3</v>
      </c>
      <c r="BF158" s="18" t="str">
        <f t="shared" si="59"/>
        <v/>
      </c>
      <c r="BN158" s="18" t="str">
        <f t="shared" si="60"/>
        <v>s</v>
      </c>
    </row>
    <row r="159" spans="3:66" ht="50.1" customHeight="1" thickTop="1" thickBot="1" x14ac:dyDescent="0.3">
      <c r="C159" s="46"/>
      <c r="D159" s="46"/>
      <c r="E159" s="46"/>
      <c r="F159" s="122"/>
      <c r="G159" s="122"/>
      <c r="H159" s="78" t="str">
        <f t="shared" si="61"/>
        <v/>
      </c>
      <c r="I159" s="78" t="str">
        <f t="shared" si="62"/>
        <v/>
      </c>
      <c r="J159" s="16"/>
      <c r="K159" s="46" t="str">
        <f t="shared" si="63"/>
        <v/>
      </c>
      <c r="L159" s="16"/>
      <c r="M159" s="16"/>
      <c r="N159" s="46"/>
      <c r="O159" s="47" t="str">
        <f t="shared" si="66"/>
        <v/>
      </c>
      <c r="P159" s="47"/>
      <c r="Q159" s="48" t="str">
        <f>IFERROR(VLOOKUP(E159,Funcionários!$C$8:$E$207,3,FALSE),"")</f>
        <v/>
      </c>
      <c r="R159" s="47"/>
      <c r="S159" s="49" t="str">
        <f t="shared" si="67"/>
        <v/>
      </c>
      <c r="T159" s="49">
        <v>1.5299999999999999E-3</v>
      </c>
      <c r="U159" s="48" t="str">
        <f>IF(Funcionários!C160=0,"",Funcionários!C160)</f>
        <v/>
      </c>
      <c r="V159" s="50">
        <f>IF(U159="",0,IF(COUNTIFS($E$7:$E$3006,U159,$I$7:$I$3006,'RC'!$E$6)=0,0,COUNTIFS($M$7:$M$3006,"Concluída no prazo",$E$7:$E$3006,U159,$I$7:$I$3006,'RC'!$E$6)/COUNTIFS($E$7:$E$3006,U159,$I$7:$I$3006,'RC'!$E$6)))</f>
        <v>0</v>
      </c>
      <c r="W159" s="49">
        <f>SUMIFS($J$7:$J$3006,$E$7:$E$3006,U159,$I$7:$I$3006,'RC'!$E$6)+SUMIFS($L$7:$L$3006,$E$7:$E$3006,U159,$I$7:$I$3006,'RC'!$E$6)</f>
        <v>0</v>
      </c>
      <c r="X159" s="48">
        <f>COUNTIFS($E$7:$E$3006,U159,$I$7:$I$3006,'RC'!$E$6)</f>
        <v>0</v>
      </c>
      <c r="Y159" s="48"/>
      <c r="Z159" s="51" t="str">
        <f>IF(AQ159='RC'!$E$6,AC159*1000+AD159,"")</f>
        <v/>
      </c>
      <c r="AA159" s="51" t="str">
        <f>IF(AB159="","",IF(AQ159='RC'!$E$6,AC159*1000-AD159,""))</f>
        <v/>
      </c>
      <c r="AB159" s="48" t="str">
        <f>IFERROR(VLOOKUP(E159,Funcionários!$C$8:$E$207,3,FALSE),"")</f>
        <v/>
      </c>
      <c r="AC159" s="50" t="str">
        <f>IF(AB159="","",IF(COUNTIFS($AB$7:$AB$3006,AB159,$AQ$7:$AQ$3006,'RC'!$E$6)=0,"",COUNTIFS($M$7:$M$3006,"Concluída no prazo",$AB$7:$AB$3006,AB159,$AQ$7:$AQ$3006,'RC'!$E$6)/COUNTIFS($AB$7:$AB$3006,AB159,$AQ$7:$AQ$3006,'RC'!$E$6)))</f>
        <v/>
      </c>
      <c r="AD159" s="48">
        <f>SUMIF($AQ$7:$AQ$3006,'RC'!$E$6,$J$7:$J$3006)+SUMIF($AQ$7:$AQ$3006,'RC'!$E$6,$L$7:$L$3006)</f>
        <v>21</v>
      </c>
      <c r="AE159" s="48"/>
      <c r="AF159" s="48">
        <v>4.8479999999999503E-2</v>
      </c>
      <c r="AG159" s="48">
        <f>IF(OR(AQ159="",AQ159&lt;&gt;'RC'!$E$6,AB159&lt;&gt;'RC'!$D$21),0,1)</f>
        <v>0</v>
      </c>
      <c r="AH159" s="48">
        <f t="shared" si="64"/>
        <v>4.8479999999999503E-2</v>
      </c>
      <c r="AI159" s="48" t="str">
        <f t="shared" si="46"/>
        <v/>
      </c>
      <c r="AJ159" s="48" t="str">
        <f t="shared" si="47"/>
        <v/>
      </c>
      <c r="AK159" s="52" t="str">
        <f t="shared" si="48"/>
        <v/>
      </c>
      <c r="AL159" s="52" t="str">
        <f t="shared" si="49"/>
        <v/>
      </c>
      <c r="AM159" s="48" t="str">
        <f t="shared" si="50"/>
        <v/>
      </c>
      <c r="AN159" s="48" t="str">
        <f t="shared" si="51"/>
        <v/>
      </c>
      <c r="AO159" s="48"/>
      <c r="AP159" s="48" t="str">
        <f t="shared" si="52"/>
        <v/>
      </c>
      <c r="AQ159" s="48" t="str">
        <f t="shared" si="53"/>
        <v/>
      </c>
      <c r="AR159" s="48">
        <v>4.8480000000000002E-2</v>
      </c>
      <c r="AS159" s="48">
        <f>IF(AF!$D$27="Todos",1,IF(M159=AF!$D$27,1,0))</f>
        <v>1</v>
      </c>
      <c r="AT159" s="53">
        <f>IF(AND(E159=AF!$D$6,OR(LT!M159=AF!$D$27,AF!$D$27="Todos"),OR(AP159=AF!$E$8,AQ159=AF!$E$8)),AR159+AS159,0)</f>
        <v>0</v>
      </c>
      <c r="AU159" s="48" t="str">
        <f t="shared" si="54"/>
        <v/>
      </c>
      <c r="AV159" s="52" t="str">
        <f t="shared" si="55"/>
        <v/>
      </c>
      <c r="AW159" s="52" t="str">
        <f t="shared" si="56"/>
        <v/>
      </c>
      <c r="AX159" s="48" t="str">
        <f t="shared" si="57"/>
        <v/>
      </c>
      <c r="AY159" s="48" t="str">
        <f t="shared" si="58"/>
        <v/>
      </c>
      <c r="BA159" s="18">
        <f>IF($E159=AF!$D$6,IF($M159="Concluída no prazo",2,IF($M159="Concluída com atraso",1,0)),0)</f>
        <v>0</v>
      </c>
      <c r="BB159" s="18">
        <f>IF($E159=AF!$D$6,IF($M159="Atrasada",2,IF($M159="Concluída com atraso",1,0)),0)</f>
        <v>0</v>
      </c>
      <c r="BC159" s="18">
        <v>1.5299999999999999E-3</v>
      </c>
      <c r="BD159" s="18">
        <f t="shared" si="65"/>
        <v>1.5299999999999999E-3</v>
      </c>
      <c r="BE159" s="18">
        <f t="shared" si="65"/>
        <v>1.5299999999999999E-3</v>
      </c>
      <c r="BF159" s="18" t="str">
        <f t="shared" si="59"/>
        <v/>
      </c>
      <c r="BN159" s="18" t="str">
        <f t="shared" si="60"/>
        <v>s</v>
      </c>
    </row>
    <row r="160" spans="3:66" ht="50.1" customHeight="1" thickTop="1" thickBot="1" x14ac:dyDescent="0.3">
      <c r="C160" s="46"/>
      <c r="D160" s="46"/>
      <c r="E160" s="46"/>
      <c r="F160" s="122"/>
      <c r="G160" s="122"/>
      <c r="H160" s="78" t="str">
        <f t="shared" si="61"/>
        <v/>
      </c>
      <c r="I160" s="78" t="str">
        <f t="shared" si="62"/>
        <v/>
      </c>
      <c r="J160" s="16"/>
      <c r="K160" s="46" t="str">
        <f t="shared" si="63"/>
        <v/>
      </c>
      <c r="L160" s="16"/>
      <c r="M160" s="16"/>
      <c r="N160" s="46"/>
      <c r="O160" s="47" t="str">
        <f t="shared" si="66"/>
        <v/>
      </c>
      <c r="P160" s="47"/>
      <c r="Q160" s="48" t="str">
        <f>IFERROR(VLOOKUP(E160,Funcionários!$C$8:$E$207,3,FALSE),"")</f>
        <v/>
      </c>
      <c r="R160" s="47"/>
      <c r="S160" s="49" t="str">
        <f t="shared" si="67"/>
        <v/>
      </c>
      <c r="T160" s="49">
        <v>1.5399999999999999E-3</v>
      </c>
      <c r="U160" s="48" t="str">
        <f>IF(Funcionários!C161=0,"",Funcionários!C161)</f>
        <v/>
      </c>
      <c r="V160" s="50">
        <f>IF(U160="",0,IF(COUNTIFS($E$7:$E$3006,U160,$I$7:$I$3006,'RC'!$E$6)=0,0,COUNTIFS($M$7:$M$3006,"Concluída no prazo",$E$7:$E$3006,U160,$I$7:$I$3006,'RC'!$E$6)/COUNTIFS($E$7:$E$3006,U160,$I$7:$I$3006,'RC'!$E$6)))</f>
        <v>0</v>
      </c>
      <c r="W160" s="49">
        <f>SUMIFS($J$7:$J$3006,$E$7:$E$3006,U160,$I$7:$I$3006,'RC'!$E$6)+SUMIFS($L$7:$L$3006,$E$7:$E$3006,U160,$I$7:$I$3006,'RC'!$E$6)</f>
        <v>0</v>
      </c>
      <c r="X160" s="48">
        <f>COUNTIFS($E$7:$E$3006,U160,$I$7:$I$3006,'RC'!$E$6)</f>
        <v>0</v>
      </c>
      <c r="Y160" s="48"/>
      <c r="Z160" s="51" t="str">
        <f>IF(AQ160='RC'!$E$6,AC160*1000+AD160,"")</f>
        <v/>
      </c>
      <c r="AA160" s="51" t="str">
        <f>IF(AB160="","",IF(AQ160='RC'!$E$6,AC160*1000-AD160,""))</f>
        <v/>
      </c>
      <c r="AB160" s="48" t="str">
        <f>IFERROR(VLOOKUP(E160,Funcionários!$C$8:$E$207,3,FALSE),"")</f>
        <v/>
      </c>
      <c r="AC160" s="50" t="str">
        <f>IF(AB160="","",IF(COUNTIFS($AB$7:$AB$3006,AB160,$AQ$7:$AQ$3006,'RC'!$E$6)=0,"",COUNTIFS($M$7:$M$3006,"Concluída no prazo",$AB$7:$AB$3006,AB160,$AQ$7:$AQ$3006,'RC'!$E$6)/COUNTIFS($AB$7:$AB$3006,AB160,$AQ$7:$AQ$3006,'RC'!$E$6)))</f>
        <v/>
      </c>
      <c r="AD160" s="48">
        <f>SUMIF($AQ$7:$AQ$3006,'RC'!$E$6,$J$7:$J$3006)+SUMIF($AQ$7:$AQ$3006,'RC'!$E$6,$L$7:$L$3006)</f>
        <v>21</v>
      </c>
      <c r="AE160" s="48"/>
      <c r="AF160" s="48">
        <v>4.84699999999995E-2</v>
      </c>
      <c r="AG160" s="48">
        <f>IF(OR(AQ160="",AQ160&lt;&gt;'RC'!$E$6,AB160&lt;&gt;'RC'!$D$21),0,1)</f>
        <v>0</v>
      </c>
      <c r="AH160" s="48">
        <f t="shared" si="64"/>
        <v>4.84699999999995E-2</v>
      </c>
      <c r="AI160" s="48" t="str">
        <f t="shared" si="46"/>
        <v/>
      </c>
      <c r="AJ160" s="48" t="str">
        <f t="shared" si="47"/>
        <v/>
      </c>
      <c r="AK160" s="52" t="str">
        <f t="shared" si="48"/>
        <v/>
      </c>
      <c r="AL160" s="52" t="str">
        <f t="shared" si="49"/>
        <v/>
      </c>
      <c r="AM160" s="48" t="str">
        <f t="shared" si="50"/>
        <v/>
      </c>
      <c r="AN160" s="48" t="str">
        <f t="shared" si="51"/>
        <v/>
      </c>
      <c r="AO160" s="48"/>
      <c r="AP160" s="48" t="str">
        <f t="shared" si="52"/>
        <v/>
      </c>
      <c r="AQ160" s="48" t="str">
        <f t="shared" si="53"/>
        <v/>
      </c>
      <c r="AR160" s="48">
        <v>4.8469999999999999E-2</v>
      </c>
      <c r="AS160" s="48">
        <f>IF(AF!$D$27="Todos",1,IF(M160=AF!$D$27,1,0))</f>
        <v>1</v>
      </c>
      <c r="AT160" s="53">
        <f>IF(AND(E160=AF!$D$6,OR(LT!M160=AF!$D$27,AF!$D$27="Todos"),OR(AP160=AF!$E$8,AQ160=AF!$E$8)),AR160+AS160,0)</f>
        <v>0</v>
      </c>
      <c r="AU160" s="48" t="str">
        <f t="shared" si="54"/>
        <v/>
      </c>
      <c r="AV160" s="52" t="str">
        <f t="shared" si="55"/>
        <v/>
      </c>
      <c r="AW160" s="52" t="str">
        <f t="shared" si="56"/>
        <v/>
      </c>
      <c r="AX160" s="48" t="str">
        <f t="shared" si="57"/>
        <v/>
      </c>
      <c r="AY160" s="48" t="str">
        <f t="shared" si="58"/>
        <v/>
      </c>
      <c r="BA160" s="18">
        <f>IF($E160=AF!$D$6,IF($M160="Concluída no prazo",2,IF($M160="Concluída com atraso",1,0)),0)</f>
        <v>0</v>
      </c>
      <c r="BB160" s="18">
        <f>IF($E160=AF!$D$6,IF($M160="Atrasada",2,IF($M160="Concluída com atraso",1,0)),0)</f>
        <v>0</v>
      </c>
      <c r="BC160" s="18">
        <v>1.5399999999999999E-3</v>
      </c>
      <c r="BD160" s="18">
        <f t="shared" si="65"/>
        <v>1.5399999999999999E-3</v>
      </c>
      <c r="BE160" s="18">
        <f t="shared" si="65"/>
        <v>1.5399999999999999E-3</v>
      </c>
      <c r="BF160" s="18" t="str">
        <f t="shared" si="59"/>
        <v/>
      </c>
      <c r="BN160" s="18" t="str">
        <f t="shared" si="60"/>
        <v>s</v>
      </c>
    </row>
    <row r="161" spans="3:66" ht="50.1" customHeight="1" thickTop="1" thickBot="1" x14ac:dyDescent="0.3">
      <c r="C161" s="46"/>
      <c r="D161" s="46"/>
      <c r="E161" s="46"/>
      <c r="F161" s="122"/>
      <c r="G161" s="122"/>
      <c r="H161" s="78" t="str">
        <f t="shared" si="61"/>
        <v/>
      </c>
      <c r="I161" s="78" t="str">
        <f t="shared" si="62"/>
        <v/>
      </c>
      <c r="J161" s="16"/>
      <c r="K161" s="46" t="str">
        <f t="shared" si="63"/>
        <v/>
      </c>
      <c r="L161" s="16"/>
      <c r="M161" s="16"/>
      <c r="N161" s="46"/>
      <c r="O161" s="47" t="str">
        <f t="shared" si="66"/>
        <v/>
      </c>
      <c r="P161" s="47"/>
      <c r="Q161" s="48" t="str">
        <f>IFERROR(VLOOKUP(E161,Funcionários!$C$8:$E$207,3,FALSE),"")</f>
        <v/>
      </c>
      <c r="R161" s="47"/>
      <c r="S161" s="49" t="str">
        <f t="shared" si="67"/>
        <v/>
      </c>
      <c r="T161" s="49">
        <v>1.5499999999999999E-3</v>
      </c>
      <c r="U161" s="48" t="str">
        <f>IF(Funcionários!C162=0,"",Funcionários!C162)</f>
        <v/>
      </c>
      <c r="V161" s="50">
        <f>IF(U161="",0,IF(COUNTIFS($E$7:$E$3006,U161,$I$7:$I$3006,'RC'!$E$6)=0,0,COUNTIFS($M$7:$M$3006,"Concluída no prazo",$E$7:$E$3006,U161,$I$7:$I$3006,'RC'!$E$6)/COUNTIFS($E$7:$E$3006,U161,$I$7:$I$3006,'RC'!$E$6)))</f>
        <v>0</v>
      </c>
      <c r="W161" s="49">
        <f>SUMIFS($J$7:$J$3006,$E$7:$E$3006,U161,$I$7:$I$3006,'RC'!$E$6)+SUMIFS($L$7:$L$3006,$E$7:$E$3006,U161,$I$7:$I$3006,'RC'!$E$6)</f>
        <v>0</v>
      </c>
      <c r="X161" s="48">
        <f>COUNTIFS($E$7:$E$3006,U161,$I$7:$I$3006,'RC'!$E$6)</f>
        <v>0</v>
      </c>
      <c r="Y161" s="48"/>
      <c r="Z161" s="51" t="str">
        <f>IF(AQ161='RC'!$E$6,AC161*1000+AD161,"")</f>
        <v/>
      </c>
      <c r="AA161" s="51" t="str">
        <f>IF(AB161="","",IF(AQ161='RC'!$E$6,AC161*1000-AD161,""))</f>
        <v/>
      </c>
      <c r="AB161" s="48" t="str">
        <f>IFERROR(VLOOKUP(E161,Funcionários!$C$8:$E$207,3,FALSE),"")</f>
        <v/>
      </c>
      <c r="AC161" s="50" t="str">
        <f>IF(AB161="","",IF(COUNTIFS($AB$7:$AB$3006,AB161,$AQ$7:$AQ$3006,'RC'!$E$6)=0,"",COUNTIFS($M$7:$M$3006,"Concluída no prazo",$AB$7:$AB$3006,AB161,$AQ$7:$AQ$3006,'RC'!$E$6)/COUNTIFS($AB$7:$AB$3006,AB161,$AQ$7:$AQ$3006,'RC'!$E$6)))</f>
        <v/>
      </c>
      <c r="AD161" s="48">
        <f>SUMIF($AQ$7:$AQ$3006,'RC'!$E$6,$J$7:$J$3006)+SUMIF($AQ$7:$AQ$3006,'RC'!$E$6,$L$7:$L$3006)</f>
        <v>21</v>
      </c>
      <c r="AE161" s="48"/>
      <c r="AF161" s="48">
        <v>4.8459999999999497E-2</v>
      </c>
      <c r="AG161" s="48">
        <f>IF(OR(AQ161="",AQ161&lt;&gt;'RC'!$E$6,AB161&lt;&gt;'RC'!$D$21),0,1)</f>
        <v>0</v>
      </c>
      <c r="AH161" s="48">
        <f t="shared" si="64"/>
        <v>4.8459999999999497E-2</v>
      </c>
      <c r="AI161" s="48" t="str">
        <f t="shared" si="46"/>
        <v/>
      </c>
      <c r="AJ161" s="48" t="str">
        <f t="shared" si="47"/>
        <v/>
      </c>
      <c r="AK161" s="52" t="str">
        <f t="shared" si="48"/>
        <v/>
      </c>
      <c r="AL161" s="52" t="str">
        <f t="shared" si="49"/>
        <v/>
      </c>
      <c r="AM161" s="48" t="str">
        <f t="shared" si="50"/>
        <v/>
      </c>
      <c r="AN161" s="48" t="str">
        <f t="shared" si="51"/>
        <v/>
      </c>
      <c r="AO161" s="48"/>
      <c r="AP161" s="48" t="str">
        <f t="shared" si="52"/>
        <v/>
      </c>
      <c r="AQ161" s="48" t="str">
        <f t="shared" si="53"/>
        <v/>
      </c>
      <c r="AR161" s="48">
        <v>4.8460000000000003E-2</v>
      </c>
      <c r="AS161" s="48">
        <f>IF(AF!$D$27="Todos",1,IF(M161=AF!$D$27,1,0))</f>
        <v>1</v>
      </c>
      <c r="AT161" s="53">
        <f>IF(AND(E161=AF!$D$6,OR(LT!M161=AF!$D$27,AF!$D$27="Todos"),OR(AP161=AF!$E$8,AQ161=AF!$E$8)),AR161+AS161,0)</f>
        <v>0</v>
      </c>
      <c r="AU161" s="48" t="str">
        <f t="shared" si="54"/>
        <v/>
      </c>
      <c r="AV161" s="52" t="str">
        <f t="shared" si="55"/>
        <v/>
      </c>
      <c r="AW161" s="52" t="str">
        <f t="shared" si="56"/>
        <v/>
      </c>
      <c r="AX161" s="48" t="str">
        <f t="shared" si="57"/>
        <v/>
      </c>
      <c r="AY161" s="48" t="str">
        <f t="shared" si="58"/>
        <v/>
      </c>
      <c r="BA161" s="18">
        <f>IF($E161=AF!$D$6,IF($M161="Concluída no prazo",2,IF($M161="Concluída com atraso",1,0)),0)</f>
        <v>0</v>
      </c>
      <c r="BB161" s="18">
        <f>IF($E161=AF!$D$6,IF($M161="Atrasada",2,IF($M161="Concluída com atraso",1,0)),0)</f>
        <v>0</v>
      </c>
      <c r="BC161" s="18">
        <v>1.5499999999999999E-3</v>
      </c>
      <c r="BD161" s="18">
        <f t="shared" si="65"/>
        <v>1.5499999999999999E-3</v>
      </c>
      <c r="BE161" s="18">
        <f t="shared" si="65"/>
        <v>1.5499999999999999E-3</v>
      </c>
      <c r="BF161" s="18" t="str">
        <f t="shared" si="59"/>
        <v/>
      </c>
      <c r="BN161" s="18" t="str">
        <f t="shared" si="60"/>
        <v>s</v>
      </c>
    </row>
    <row r="162" spans="3:66" ht="50.1" customHeight="1" thickTop="1" thickBot="1" x14ac:dyDescent="0.3">
      <c r="C162" s="46"/>
      <c r="D162" s="46"/>
      <c r="E162" s="46"/>
      <c r="F162" s="122"/>
      <c r="G162" s="122"/>
      <c r="H162" s="78" t="str">
        <f t="shared" si="61"/>
        <v/>
      </c>
      <c r="I162" s="78" t="str">
        <f t="shared" si="62"/>
        <v/>
      </c>
      <c r="J162" s="16"/>
      <c r="K162" s="46" t="str">
        <f t="shared" si="63"/>
        <v/>
      </c>
      <c r="L162" s="16"/>
      <c r="M162" s="16"/>
      <c r="N162" s="46"/>
      <c r="O162" s="47" t="str">
        <f t="shared" si="66"/>
        <v/>
      </c>
      <c r="P162" s="47"/>
      <c r="Q162" s="48" t="str">
        <f>IFERROR(VLOOKUP(E162,Funcionários!$C$8:$E$207,3,FALSE),"")</f>
        <v/>
      </c>
      <c r="R162" s="47"/>
      <c r="S162" s="49" t="str">
        <f t="shared" si="67"/>
        <v/>
      </c>
      <c r="T162" s="49">
        <v>1.56E-3</v>
      </c>
      <c r="U162" s="48" t="str">
        <f>IF(Funcionários!C163=0,"",Funcionários!C163)</f>
        <v/>
      </c>
      <c r="V162" s="50">
        <f>IF(U162="",0,IF(COUNTIFS($E$7:$E$3006,U162,$I$7:$I$3006,'RC'!$E$6)=0,0,COUNTIFS($M$7:$M$3006,"Concluída no prazo",$E$7:$E$3006,U162,$I$7:$I$3006,'RC'!$E$6)/COUNTIFS($E$7:$E$3006,U162,$I$7:$I$3006,'RC'!$E$6)))</f>
        <v>0</v>
      </c>
      <c r="W162" s="49">
        <f>SUMIFS($J$7:$J$3006,$E$7:$E$3006,U162,$I$7:$I$3006,'RC'!$E$6)+SUMIFS($L$7:$L$3006,$E$7:$E$3006,U162,$I$7:$I$3006,'RC'!$E$6)</f>
        <v>0</v>
      </c>
      <c r="X162" s="48">
        <f>COUNTIFS($E$7:$E$3006,U162,$I$7:$I$3006,'RC'!$E$6)</f>
        <v>0</v>
      </c>
      <c r="Y162" s="48"/>
      <c r="Z162" s="51" t="str">
        <f>IF(AQ162='RC'!$E$6,AC162*1000+AD162,"")</f>
        <v/>
      </c>
      <c r="AA162" s="51" t="str">
        <f>IF(AB162="","",IF(AQ162='RC'!$E$6,AC162*1000-AD162,""))</f>
        <v/>
      </c>
      <c r="AB162" s="48" t="str">
        <f>IFERROR(VLOOKUP(E162,Funcionários!$C$8:$E$207,3,FALSE),"")</f>
        <v/>
      </c>
      <c r="AC162" s="50" t="str">
        <f>IF(AB162="","",IF(COUNTIFS($AB$7:$AB$3006,AB162,$AQ$7:$AQ$3006,'RC'!$E$6)=0,"",COUNTIFS($M$7:$M$3006,"Concluída no prazo",$AB$7:$AB$3006,AB162,$AQ$7:$AQ$3006,'RC'!$E$6)/COUNTIFS($AB$7:$AB$3006,AB162,$AQ$7:$AQ$3006,'RC'!$E$6)))</f>
        <v/>
      </c>
      <c r="AD162" s="48">
        <f>SUMIF($AQ$7:$AQ$3006,'RC'!$E$6,$J$7:$J$3006)+SUMIF($AQ$7:$AQ$3006,'RC'!$E$6,$L$7:$L$3006)</f>
        <v>21</v>
      </c>
      <c r="AE162" s="48"/>
      <c r="AF162" s="48">
        <v>4.84499999999995E-2</v>
      </c>
      <c r="AG162" s="48">
        <f>IF(OR(AQ162="",AQ162&lt;&gt;'RC'!$E$6,AB162&lt;&gt;'RC'!$D$21),0,1)</f>
        <v>0</v>
      </c>
      <c r="AH162" s="48">
        <f t="shared" si="64"/>
        <v>4.84499999999995E-2</v>
      </c>
      <c r="AI162" s="48" t="str">
        <f t="shared" si="46"/>
        <v/>
      </c>
      <c r="AJ162" s="48" t="str">
        <f t="shared" si="47"/>
        <v/>
      </c>
      <c r="AK162" s="52" t="str">
        <f t="shared" si="48"/>
        <v/>
      </c>
      <c r="AL162" s="52" t="str">
        <f t="shared" si="49"/>
        <v/>
      </c>
      <c r="AM162" s="48" t="str">
        <f t="shared" si="50"/>
        <v/>
      </c>
      <c r="AN162" s="48" t="str">
        <f t="shared" si="51"/>
        <v/>
      </c>
      <c r="AO162" s="48"/>
      <c r="AP162" s="48" t="str">
        <f t="shared" si="52"/>
        <v/>
      </c>
      <c r="AQ162" s="48" t="str">
        <f t="shared" si="53"/>
        <v/>
      </c>
      <c r="AR162" s="48">
        <v>4.845E-2</v>
      </c>
      <c r="AS162" s="48">
        <f>IF(AF!$D$27="Todos",1,IF(M162=AF!$D$27,1,0))</f>
        <v>1</v>
      </c>
      <c r="AT162" s="53">
        <f>IF(AND(E162=AF!$D$6,OR(LT!M162=AF!$D$27,AF!$D$27="Todos"),OR(AP162=AF!$E$8,AQ162=AF!$E$8)),AR162+AS162,0)</f>
        <v>0</v>
      </c>
      <c r="AU162" s="48" t="str">
        <f t="shared" si="54"/>
        <v/>
      </c>
      <c r="AV162" s="52" t="str">
        <f t="shared" si="55"/>
        <v/>
      </c>
      <c r="AW162" s="52" t="str">
        <f t="shared" si="56"/>
        <v/>
      </c>
      <c r="AX162" s="48" t="str">
        <f t="shared" si="57"/>
        <v/>
      </c>
      <c r="AY162" s="48" t="str">
        <f t="shared" si="58"/>
        <v/>
      </c>
      <c r="BA162" s="18">
        <f>IF($E162=AF!$D$6,IF($M162="Concluída no prazo",2,IF($M162="Concluída com atraso",1,0)),0)</f>
        <v>0</v>
      </c>
      <c r="BB162" s="18">
        <f>IF($E162=AF!$D$6,IF($M162="Atrasada",2,IF($M162="Concluída com atraso",1,0)),0)</f>
        <v>0</v>
      </c>
      <c r="BC162" s="18">
        <v>1.56E-3</v>
      </c>
      <c r="BD162" s="18">
        <f t="shared" si="65"/>
        <v>1.56E-3</v>
      </c>
      <c r="BE162" s="18">
        <f t="shared" si="65"/>
        <v>1.56E-3</v>
      </c>
      <c r="BF162" s="18" t="str">
        <f t="shared" si="59"/>
        <v/>
      </c>
      <c r="BN162" s="18" t="str">
        <f t="shared" si="60"/>
        <v>s</v>
      </c>
    </row>
    <row r="163" spans="3:66" ht="50.1" customHeight="1" thickTop="1" thickBot="1" x14ac:dyDescent="0.3">
      <c r="C163" s="46"/>
      <c r="D163" s="46"/>
      <c r="E163" s="46"/>
      <c r="F163" s="122"/>
      <c r="G163" s="122"/>
      <c r="H163" s="78" t="str">
        <f t="shared" si="61"/>
        <v/>
      </c>
      <c r="I163" s="78" t="str">
        <f t="shared" si="62"/>
        <v/>
      </c>
      <c r="J163" s="16"/>
      <c r="K163" s="46" t="str">
        <f t="shared" si="63"/>
        <v/>
      </c>
      <c r="L163" s="16"/>
      <c r="M163" s="16"/>
      <c r="N163" s="46"/>
      <c r="O163" s="47" t="str">
        <f t="shared" si="66"/>
        <v/>
      </c>
      <c r="P163" s="47"/>
      <c r="Q163" s="48" t="str">
        <f>IFERROR(VLOOKUP(E163,Funcionários!$C$8:$E$207,3,FALSE),"")</f>
        <v/>
      </c>
      <c r="R163" s="47"/>
      <c r="S163" s="49" t="str">
        <f t="shared" si="67"/>
        <v/>
      </c>
      <c r="T163" s="49">
        <v>1.57E-3</v>
      </c>
      <c r="U163" s="48" t="str">
        <f>IF(Funcionários!C164=0,"",Funcionários!C164)</f>
        <v/>
      </c>
      <c r="V163" s="50">
        <f>IF(U163="",0,IF(COUNTIFS($E$7:$E$3006,U163,$I$7:$I$3006,'RC'!$E$6)=0,0,COUNTIFS($M$7:$M$3006,"Concluída no prazo",$E$7:$E$3006,U163,$I$7:$I$3006,'RC'!$E$6)/COUNTIFS($E$7:$E$3006,U163,$I$7:$I$3006,'RC'!$E$6)))</f>
        <v>0</v>
      </c>
      <c r="W163" s="49">
        <f>SUMIFS($J$7:$J$3006,$E$7:$E$3006,U163,$I$7:$I$3006,'RC'!$E$6)+SUMIFS($L$7:$L$3006,$E$7:$E$3006,U163,$I$7:$I$3006,'RC'!$E$6)</f>
        <v>0</v>
      </c>
      <c r="X163" s="48">
        <f>COUNTIFS($E$7:$E$3006,U163,$I$7:$I$3006,'RC'!$E$6)</f>
        <v>0</v>
      </c>
      <c r="Y163" s="48"/>
      <c r="Z163" s="51" t="str">
        <f>IF(AQ163='RC'!$E$6,AC163*1000+AD163,"")</f>
        <v/>
      </c>
      <c r="AA163" s="51" t="str">
        <f>IF(AB163="","",IF(AQ163='RC'!$E$6,AC163*1000-AD163,""))</f>
        <v/>
      </c>
      <c r="AB163" s="48" t="str">
        <f>IFERROR(VLOOKUP(E163,Funcionários!$C$8:$E$207,3,FALSE),"")</f>
        <v/>
      </c>
      <c r="AC163" s="50" t="str">
        <f>IF(AB163="","",IF(COUNTIFS($AB$7:$AB$3006,AB163,$AQ$7:$AQ$3006,'RC'!$E$6)=0,"",COUNTIFS($M$7:$M$3006,"Concluída no prazo",$AB$7:$AB$3006,AB163,$AQ$7:$AQ$3006,'RC'!$E$6)/COUNTIFS($AB$7:$AB$3006,AB163,$AQ$7:$AQ$3006,'RC'!$E$6)))</f>
        <v/>
      </c>
      <c r="AD163" s="48">
        <f>SUMIF($AQ$7:$AQ$3006,'RC'!$E$6,$J$7:$J$3006)+SUMIF($AQ$7:$AQ$3006,'RC'!$E$6,$L$7:$L$3006)</f>
        <v>21</v>
      </c>
      <c r="AE163" s="48"/>
      <c r="AF163" s="48">
        <v>4.8439999999999497E-2</v>
      </c>
      <c r="AG163" s="48">
        <f>IF(OR(AQ163="",AQ163&lt;&gt;'RC'!$E$6,AB163&lt;&gt;'RC'!$D$21),0,1)</f>
        <v>0</v>
      </c>
      <c r="AH163" s="48">
        <f t="shared" si="64"/>
        <v>4.8439999999999497E-2</v>
      </c>
      <c r="AI163" s="48" t="str">
        <f t="shared" si="46"/>
        <v/>
      </c>
      <c r="AJ163" s="48" t="str">
        <f t="shared" si="47"/>
        <v/>
      </c>
      <c r="AK163" s="52" t="str">
        <f t="shared" si="48"/>
        <v/>
      </c>
      <c r="AL163" s="52" t="str">
        <f t="shared" si="49"/>
        <v/>
      </c>
      <c r="AM163" s="48" t="str">
        <f t="shared" si="50"/>
        <v/>
      </c>
      <c r="AN163" s="48" t="str">
        <f t="shared" si="51"/>
        <v/>
      </c>
      <c r="AO163" s="48"/>
      <c r="AP163" s="48" t="str">
        <f t="shared" si="52"/>
        <v/>
      </c>
      <c r="AQ163" s="48" t="str">
        <f t="shared" si="53"/>
        <v/>
      </c>
      <c r="AR163" s="48">
        <v>4.8439999999999997E-2</v>
      </c>
      <c r="AS163" s="48">
        <f>IF(AF!$D$27="Todos",1,IF(M163=AF!$D$27,1,0))</f>
        <v>1</v>
      </c>
      <c r="AT163" s="53">
        <f>IF(AND(E163=AF!$D$6,OR(LT!M163=AF!$D$27,AF!$D$27="Todos"),OR(AP163=AF!$E$8,AQ163=AF!$E$8)),AR163+AS163,0)</f>
        <v>0</v>
      </c>
      <c r="AU163" s="48" t="str">
        <f t="shared" si="54"/>
        <v/>
      </c>
      <c r="AV163" s="52" t="str">
        <f t="shared" si="55"/>
        <v/>
      </c>
      <c r="AW163" s="52" t="str">
        <f t="shared" si="56"/>
        <v/>
      </c>
      <c r="AX163" s="48" t="str">
        <f t="shared" si="57"/>
        <v/>
      </c>
      <c r="AY163" s="48" t="str">
        <f t="shared" si="58"/>
        <v/>
      </c>
      <c r="BA163" s="18">
        <f>IF($E163=AF!$D$6,IF($M163="Concluída no prazo",2,IF($M163="Concluída com atraso",1,0)),0)</f>
        <v>0</v>
      </c>
      <c r="BB163" s="18">
        <f>IF($E163=AF!$D$6,IF($M163="Atrasada",2,IF($M163="Concluída com atraso",1,0)),0)</f>
        <v>0</v>
      </c>
      <c r="BC163" s="18">
        <v>1.57E-3</v>
      </c>
      <c r="BD163" s="18">
        <f t="shared" si="65"/>
        <v>1.57E-3</v>
      </c>
      <c r="BE163" s="18">
        <f t="shared" si="65"/>
        <v>1.57E-3</v>
      </c>
      <c r="BF163" s="18" t="str">
        <f t="shared" si="59"/>
        <v/>
      </c>
      <c r="BN163" s="18" t="str">
        <f t="shared" si="60"/>
        <v>s</v>
      </c>
    </row>
    <row r="164" spans="3:66" ht="50.1" customHeight="1" thickTop="1" thickBot="1" x14ac:dyDescent="0.3">
      <c r="C164" s="46"/>
      <c r="D164" s="46"/>
      <c r="E164" s="46"/>
      <c r="F164" s="122"/>
      <c r="G164" s="122"/>
      <c r="H164" s="78" t="str">
        <f t="shared" si="61"/>
        <v/>
      </c>
      <c r="I164" s="78" t="str">
        <f t="shared" si="62"/>
        <v/>
      </c>
      <c r="J164" s="16"/>
      <c r="K164" s="46" t="str">
        <f t="shared" si="63"/>
        <v/>
      </c>
      <c r="L164" s="16"/>
      <c r="M164" s="16"/>
      <c r="N164" s="46"/>
      <c r="O164" s="47" t="str">
        <f t="shared" si="66"/>
        <v/>
      </c>
      <c r="P164" s="47"/>
      <c r="Q164" s="48" t="str">
        <f>IFERROR(VLOOKUP(E164,Funcionários!$C$8:$E$207,3,FALSE),"")</f>
        <v/>
      </c>
      <c r="R164" s="47"/>
      <c r="S164" s="49" t="str">
        <f t="shared" si="67"/>
        <v/>
      </c>
      <c r="T164" s="49">
        <v>1.58E-3</v>
      </c>
      <c r="U164" s="48" t="str">
        <f>IF(Funcionários!C165=0,"",Funcionários!C165)</f>
        <v/>
      </c>
      <c r="V164" s="50">
        <f>IF(U164="",0,IF(COUNTIFS($E$7:$E$3006,U164,$I$7:$I$3006,'RC'!$E$6)=0,0,COUNTIFS($M$7:$M$3006,"Concluída no prazo",$E$7:$E$3006,U164,$I$7:$I$3006,'RC'!$E$6)/COUNTIFS($E$7:$E$3006,U164,$I$7:$I$3006,'RC'!$E$6)))</f>
        <v>0</v>
      </c>
      <c r="W164" s="49">
        <f>SUMIFS($J$7:$J$3006,$E$7:$E$3006,U164,$I$7:$I$3006,'RC'!$E$6)+SUMIFS($L$7:$L$3006,$E$7:$E$3006,U164,$I$7:$I$3006,'RC'!$E$6)</f>
        <v>0</v>
      </c>
      <c r="X164" s="48">
        <f>COUNTIFS($E$7:$E$3006,U164,$I$7:$I$3006,'RC'!$E$6)</f>
        <v>0</v>
      </c>
      <c r="Y164" s="48"/>
      <c r="Z164" s="51" t="str">
        <f>IF(AQ164='RC'!$E$6,AC164*1000+AD164,"")</f>
        <v/>
      </c>
      <c r="AA164" s="51" t="str">
        <f>IF(AB164="","",IF(AQ164='RC'!$E$6,AC164*1000-AD164,""))</f>
        <v/>
      </c>
      <c r="AB164" s="48" t="str">
        <f>IFERROR(VLOOKUP(E164,Funcionários!$C$8:$E$207,3,FALSE),"")</f>
        <v/>
      </c>
      <c r="AC164" s="50" t="str">
        <f>IF(AB164="","",IF(COUNTIFS($AB$7:$AB$3006,AB164,$AQ$7:$AQ$3006,'RC'!$E$6)=0,"",COUNTIFS($M$7:$M$3006,"Concluída no prazo",$AB$7:$AB$3006,AB164,$AQ$7:$AQ$3006,'RC'!$E$6)/COUNTIFS($AB$7:$AB$3006,AB164,$AQ$7:$AQ$3006,'RC'!$E$6)))</f>
        <v/>
      </c>
      <c r="AD164" s="48">
        <f>SUMIF($AQ$7:$AQ$3006,'RC'!$E$6,$J$7:$J$3006)+SUMIF($AQ$7:$AQ$3006,'RC'!$E$6,$L$7:$L$3006)</f>
        <v>21</v>
      </c>
      <c r="AE164" s="48"/>
      <c r="AF164" s="48">
        <v>4.8429999999999501E-2</v>
      </c>
      <c r="AG164" s="48">
        <f>IF(OR(AQ164="",AQ164&lt;&gt;'RC'!$E$6,AB164&lt;&gt;'RC'!$D$21),0,1)</f>
        <v>0</v>
      </c>
      <c r="AH164" s="48">
        <f t="shared" si="64"/>
        <v>4.8429999999999501E-2</v>
      </c>
      <c r="AI164" s="48" t="str">
        <f t="shared" si="46"/>
        <v/>
      </c>
      <c r="AJ164" s="48" t="str">
        <f t="shared" si="47"/>
        <v/>
      </c>
      <c r="AK164" s="52" t="str">
        <f t="shared" si="48"/>
        <v/>
      </c>
      <c r="AL164" s="52" t="str">
        <f t="shared" si="49"/>
        <v/>
      </c>
      <c r="AM164" s="48" t="str">
        <f t="shared" si="50"/>
        <v/>
      </c>
      <c r="AN164" s="48" t="str">
        <f t="shared" si="51"/>
        <v/>
      </c>
      <c r="AO164" s="48"/>
      <c r="AP164" s="48" t="str">
        <f t="shared" si="52"/>
        <v/>
      </c>
      <c r="AQ164" s="48" t="str">
        <f t="shared" si="53"/>
        <v/>
      </c>
      <c r="AR164" s="48">
        <v>4.8430000000000001E-2</v>
      </c>
      <c r="AS164" s="48">
        <f>IF(AF!$D$27="Todos",1,IF(M164=AF!$D$27,1,0))</f>
        <v>1</v>
      </c>
      <c r="AT164" s="53">
        <f>IF(AND(E164=AF!$D$6,OR(LT!M164=AF!$D$27,AF!$D$27="Todos"),OR(AP164=AF!$E$8,AQ164=AF!$E$8)),AR164+AS164,0)</f>
        <v>0</v>
      </c>
      <c r="AU164" s="48" t="str">
        <f t="shared" si="54"/>
        <v/>
      </c>
      <c r="AV164" s="52" t="str">
        <f t="shared" si="55"/>
        <v/>
      </c>
      <c r="AW164" s="52" t="str">
        <f t="shared" si="56"/>
        <v/>
      </c>
      <c r="AX164" s="48" t="str">
        <f t="shared" si="57"/>
        <v/>
      </c>
      <c r="AY164" s="48" t="str">
        <f t="shared" si="58"/>
        <v/>
      </c>
      <c r="BA164" s="18">
        <f>IF($E164=AF!$D$6,IF($M164="Concluída no prazo",2,IF($M164="Concluída com atraso",1,0)),0)</f>
        <v>0</v>
      </c>
      <c r="BB164" s="18">
        <f>IF($E164=AF!$D$6,IF($M164="Atrasada",2,IF($M164="Concluída com atraso",1,0)),0)</f>
        <v>0</v>
      </c>
      <c r="BC164" s="18">
        <v>1.58E-3</v>
      </c>
      <c r="BD164" s="18">
        <f t="shared" si="65"/>
        <v>1.58E-3</v>
      </c>
      <c r="BE164" s="18">
        <f t="shared" si="65"/>
        <v>1.58E-3</v>
      </c>
      <c r="BF164" s="18" t="str">
        <f t="shared" si="59"/>
        <v/>
      </c>
      <c r="BN164" s="18" t="str">
        <f t="shared" si="60"/>
        <v>s</v>
      </c>
    </row>
    <row r="165" spans="3:66" ht="50.1" customHeight="1" thickTop="1" thickBot="1" x14ac:dyDescent="0.3">
      <c r="C165" s="46"/>
      <c r="D165" s="46"/>
      <c r="E165" s="46"/>
      <c r="F165" s="122"/>
      <c r="G165" s="122"/>
      <c r="H165" s="78" t="str">
        <f t="shared" si="61"/>
        <v/>
      </c>
      <c r="I165" s="78" t="str">
        <f t="shared" si="62"/>
        <v/>
      </c>
      <c r="J165" s="16"/>
      <c r="K165" s="46" t="str">
        <f t="shared" si="63"/>
        <v/>
      </c>
      <c r="L165" s="16"/>
      <c r="M165" s="16"/>
      <c r="N165" s="46"/>
      <c r="O165" s="47" t="str">
        <f t="shared" si="66"/>
        <v/>
      </c>
      <c r="P165" s="47"/>
      <c r="Q165" s="48" t="str">
        <f>IFERROR(VLOOKUP(E165,Funcionários!$C$8:$E$207,3,FALSE),"")</f>
        <v/>
      </c>
      <c r="R165" s="47"/>
      <c r="S165" s="49" t="str">
        <f t="shared" si="67"/>
        <v/>
      </c>
      <c r="T165" s="49">
        <v>1.5900000000000001E-3</v>
      </c>
      <c r="U165" s="48" t="str">
        <f>IF(Funcionários!C166=0,"",Funcionários!C166)</f>
        <v/>
      </c>
      <c r="V165" s="50">
        <f>IF(U165="",0,IF(COUNTIFS($E$7:$E$3006,U165,$I$7:$I$3006,'RC'!$E$6)=0,0,COUNTIFS($M$7:$M$3006,"Concluída no prazo",$E$7:$E$3006,U165,$I$7:$I$3006,'RC'!$E$6)/COUNTIFS($E$7:$E$3006,U165,$I$7:$I$3006,'RC'!$E$6)))</f>
        <v>0</v>
      </c>
      <c r="W165" s="49">
        <f>SUMIFS($J$7:$J$3006,$E$7:$E$3006,U165,$I$7:$I$3006,'RC'!$E$6)+SUMIFS($L$7:$L$3006,$E$7:$E$3006,U165,$I$7:$I$3006,'RC'!$E$6)</f>
        <v>0</v>
      </c>
      <c r="X165" s="48">
        <f>COUNTIFS($E$7:$E$3006,U165,$I$7:$I$3006,'RC'!$E$6)</f>
        <v>0</v>
      </c>
      <c r="Y165" s="48"/>
      <c r="Z165" s="51" t="str">
        <f>IF(AQ165='RC'!$E$6,AC165*1000+AD165,"")</f>
        <v/>
      </c>
      <c r="AA165" s="51" t="str">
        <f>IF(AB165="","",IF(AQ165='RC'!$E$6,AC165*1000-AD165,""))</f>
        <v/>
      </c>
      <c r="AB165" s="48" t="str">
        <f>IFERROR(VLOOKUP(E165,Funcionários!$C$8:$E$207,3,FALSE),"")</f>
        <v/>
      </c>
      <c r="AC165" s="50" t="str">
        <f>IF(AB165="","",IF(COUNTIFS($AB$7:$AB$3006,AB165,$AQ$7:$AQ$3006,'RC'!$E$6)=0,"",COUNTIFS($M$7:$M$3006,"Concluída no prazo",$AB$7:$AB$3006,AB165,$AQ$7:$AQ$3006,'RC'!$E$6)/COUNTIFS($AB$7:$AB$3006,AB165,$AQ$7:$AQ$3006,'RC'!$E$6)))</f>
        <v/>
      </c>
      <c r="AD165" s="48">
        <f>SUMIF($AQ$7:$AQ$3006,'RC'!$E$6,$J$7:$J$3006)+SUMIF($AQ$7:$AQ$3006,'RC'!$E$6,$L$7:$L$3006)</f>
        <v>21</v>
      </c>
      <c r="AE165" s="48"/>
      <c r="AF165" s="48">
        <v>4.8419999999999498E-2</v>
      </c>
      <c r="AG165" s="48">
        <f>IF(OR(AQ165="",AQ165&lt;&gt;'RC'!$E$6,AB165&lt;&gt;'RC'!$D$21),0,1)</f>
        <v>0</v>
      </c>
      <c r="AH165" s="48">
        <f t="shared" si="64"/>
        <v>4.8419999999999498E-2</v>
      </c>
      <c r="AI165" s="48" t="str">
        <f t="shared" si="46"/>
        <v/>
      </c>
      <c r="AJ165" s="48" t="str">
        <f t="shared" si="47"/>
        <v/>
      </c>
      <c r="AK165" s="52" t="str">
        <f t="shared" si="48"/>
        <v/>
      </c>
      <c r="AL165" s="52" t="str">
        <f t="shared" si="49"/>
        <v/>
      </c>
      <c r="AM165" s="48" t="str">
        <f t="shared" si="50"/>
        <v/>
      </c>
      <c r="AN165" s="48" t="str">
        <f t="shared" si="51"/>
        <v/>
      </c>
      <c r="AO165" s="48"/>
      <c r="AP165" s="48" t="str">
        <f t="shared" si="52"/>
        <v/>
      </c>
      <c r="AQ165" s="48" t="str">
        <f t="shared" si="53"/>
        <v/>
      </c>
      <c r="AR165" s="48">
        <v>4.8419999999999998E-2</v>
      </c>
      <c r="AS165" s="48">
        <f>IF(AF!$D$27="Todos",1,IF(M165=AF!$D$27,1,0))</f>
        <v>1</v>
      </c>
      <c r="AT165" s="53">
        <f>IF(AND(E165=AF!$D$6,OR(LT!M165=AF!$D$27,AF!$D$27="Todos"),OR(AP165=AF!$E$8,AQ165=AF!$E$8)),AR165+AS165,0)</f>
        <v>0</v>
      </c>
      <c r="AU165" s="48" t="str">
        <f t="shared" si="54"/>
        <v/>
      </c>
      <c r="AV165" s="52" t="str">
        <f t="shared" si="55"/>
        <v/>
      </c>
      <c r="AW165" s="52" t="str">
        <f t="shared" si="56"/>
        <v/>
      </c>
      <c r="AX165" s="48" t="str">
        <f t="shared" si="57"/>
        <v/>
      </c>
      <c r="AY165" s="48" t="str">
        <f t="shared" si="58"/>
        <v/>
      </c>
      <c r="BA165" s="18">
        <f>IF($E165=AF!$D$6,IF($M165="Concluída no prazo",2,IF($M165="Concluída com atraso",1,0)),0)</f>
        <v>0</v>
      </c>
      <c r="BB165" s="18">
        <f>IF($E165=AF!$D$6,IF($M165="Atrasada",2,IF($M165="Concluída com atraso",1,0)),0)</f>
        <v>0</v>
      </c>
      <c r="BC165" s="18">
        <v>1.5900000000000001E-3</v>
      </c>
      <c r="BD165" s="18">
        <f t="shared" si="65"/>
        <v>1.5900000000000001E-3</v>
      </c>
      <c r="BE165" s="18">
        <f t="shared" si="65"/>
        <v>1.5900000000000001E-3</v>
      </c>
      <c r="BF165" s="18" t="str">
        <f t="shared" si="59"/>
        <v/>
      </c>
      <c r="BN165" s="18" t="str">
        <f t="shared" si="60"/>
        <v>s</v>
      </c>
    </row>
    <row r="166" spans="3:66" ht="50.1" customHeight="1" thickTop="1" thickBot="1" x14ac:dyDescent="0.3">
      <c r="C166" s="46"/>
      <c r="D166" s="46"/>
      <c r="E166" s="46"/>
      <c r="F166" s="122"/>
      <c r="G166" s="122"/>
      <c r="H166" s="78" t="str">
        <f t="shared" si="61"/>
        <v/>
      </c>
      <c r="I166" s="78" t="str">
        <f t="shared" si="62"/>
        <v/>
      </c>
      <c r="J166" s="16"/>
      <c r="K166" s="46" t="str">
        <f t="shared" si="63"/>
        <v/>
      </c>
      <c r="L166" s="16"/>
      <c r="M166" s="16"/>
      <c r="N166" s="46"/>
      <c r="O166" s="47" t="str">
        <f t="shared" si="66"/>
        <v/>
      </c>
      <c r="P166" s="47"/>
      <c r="Q166" s="48" t="str">
        <f>IFERROR(VLOOKUP(E166,Funcionários!$C$8:$E$207,3,FALSE),"")</f>
        <v/>
      </c>
      <c r="R166" s="47"/>
      <c r="S166" s="49" t="str">
        <f t="shared" si="67"/>
        <v/>
      </c>
      <c r="T166" s="49">
        <v>1.6000000000000001E-3</v>
      </c>
      <c r="U166" s="48" t="str">
        <f>IF(Funcionários!C167=0,"",Funcionários!C167)</f>
        <v/>
      </c>
      <c r="V166" s="50">
        <f>IF(U166="",0,IF(COUNTIFS($E$7:$E$3006,U166,$I$7:$I$3006,'RC'!$E$6)=0,0,COUNTIFS($M$7:$M$3006,"Concluída no prazo",$E$7:$E$3006,U166,$I$7:$I$3006,'RC'!$E$6)/COUNTIFS($E$7:$E$3006,U166,$I$7:$I$3006,'RC'!$E$6)))</f>
        <v>0</v>
      </c>
      <c r="W166" s="49">
        <f>SUMIFS($J$7:$J$3006,$E$7:$E$3006,U166,$I$7:$I$3006,'RC'!$E$6)+SUMIFS($L$7:$L$3006,$E$7:$E$3006,U166,$I$7:$I$3006,'RC'!$E$6)</f>
        <v>0</v>
      </c>
      <c r="X166" s="48">
        <f>COUNTIFS($E$7:$E$3006,U166,$I$7:$I$3006,'RC'!$E$6)</f>
        <v>0</v>
      </c>
      <c r="Y166" s="48"/>
      <c r="Z166" s="51" t="str">
        <f>IF(AQ166='RC'!$E$6,AC166*1000+AD166,"")</f>
        <v/>
      </c>
      <c r="AA166" s="51" t="str">
        <f>IF(AB166="","",IF(AQ166='RC'!$E$6,AC166*1000-AD166,""))</f>
        <v/>
      </c>
      <c r="AB166" s="48" t="str">
        <f>IFERROR(VLOOKUP(E166,Funcionários!$C$8:$E$207,3,FALSE),"")</f>
        <v/>
      </c>
      <c r="AC166" s="50" t="str">
        <f>IF(AB166="","",IF(COUNTIFS($AB$7:$AB$3006,AB166,$AQ$7:$AQ$3006,'RC'!$E$6)=0,"",COUNTIFS($M$7:$M$3006,"Concluída no prazo",$AB$7:$AB$3006,AB166,$AQ$7:$AQ$3006,'RC'!$E$6)/COUNTIFS($AB$7:$AB$3006,AB166,$AQ$7:$AQ$3006,'RC'!$E$6)))</f>
        <v/>
      </c>
      <c r="AD166" s="48">
        <f>SUMIF($AQ$7:$AQ$3006,'RC'!$E$6,$J$7:$J$3006)+SUMIF($AQ$7:$AQ$3006,'RC'!$E$6,$L$7:$L$3006)</f>
        <v>21</v>
      </c>
      <c r="AE166" s="48"/>
      <c r="AF166" s="48">
        <v>4.8409999999999502E-2</v>
      </c>
      <c r="AG166" s="48">
        <f>IF(OR(AQ166="",AQ166&lt;&gt;'RC'!$E$6,AB166&lt;&gt;'RC'!$D$21),0,1)</f>
        <v>0</v>
      </c>
      <c r="AH166" s="48">
        <f t="shared" si="64"/>
        <v>4.8409999999999502E-2</v>
      </c>
      <c r="AI166" s="48" t="str">
        <f t="shared" si="46"/>
        <v/>
      </c>
      <c r="AJ166" s="48" t="str">
        <f t="shared" si="47"/>
        <v/>
      </c>
      <c r="AK166" s="52" t="str">
        <f t="shared" si="48"/>
        <v/>
      </c>
      <c r="AL166" s="52" t="str">
        <f t="shared" si="49"/>
        <v/>
      </c>
      <c r="AM166" s="48" t="str">
        <f t="shared" si="50"/>
        <v/>
      </c>
      <c r="AN166" s="48" t="str">
        <f t="shared" si="51"/>
        <v/>
      </c>
      <c r="AO166" s="48"/>
      <c r="AP166" s="48" t="str">
        <f t="shared" si="52"/>
        <v/>
      </c>
      <c r="AQ166" s="48" t="str">
        <f t="shared" si="53"/>
        <v/>
      </c>
      <c r="AR166" s="48">
        <v>4.8410000000000002E-2</v>
      </c>
      <c r="AS166" s="48">
        <f>IF(AF!$D$27="Todos",1,IF(M166=AF!$D$27,1,0))</f>
        <v>1</v>
      </c>
      <c r="AT166" s="53">
        <f>IF(AND(E166=AF!$D$6,OR(LT!M166=AF!$D$27,AF!$D$27="Todos"),OR(AP166=AF!$E$8,AQ166=AF!$E$8)),AR166+AS166,0)</f>
        <v>0</v>
      </c>
      <c r="AU166" s="48" t="str">
        <f t="shared" si="54"/>
        <v/>
      </c>
      <c r="AV166" s="52" t="str">
        <f t="shared" si="55"/>
        <v/>
      </c>
      <c r="AW166" s="52" t="str">
        <f t="shared" si="56"/>
        <v/>
      </c>
      <c r="AX166" s="48" t="str">
        <f t="shared" si="57"/>
        <v/>
      </c>
      <c r="AY166" s="48" t="str">
        <f t="shared" si="58"/>
        <v/>
      </c>
      <c r="BA166" s="18">
        <f>IF($E166=AF!$D$6,IF($M166="Concluída no prazo",2,IF($M166="Concluída com atraso",1,0)),0)</f>
        <v>0</v>
      </c>
      <c r="BB166" s="18">
        <f>IF($E166=AF!$D$6,IF($M166="Atrasada",2,IF($M166="Concluída com atraso",1,0)),0)</f>
        <v>0</v>
      </c>
      <c r="BC166" s="18">
        <v>1.6000000000000001E-3</v>
      </c>
      <c r="BD166" s="18">
        <f t="shared" si="65"/>
        <v>1.6000000000000001E-3</v>
      </c>
      <c r="BE166" s="18">
        <f t="shared" si="65"/>
        <v>1.6000000000000001E-3</v>
      </c>
      <c r="BF166" s="18" t="str">
        <f t="shared" si="59"/>
        <v/>
      </c>
      <c r="BN166" s="18" t="str">
        <f t="shared" si="60"/>
        <v>s</v>
      </c>
    </row>
    <row r="167" spans="3:66" ht="50.1" customHeight="1" thickTop="1" thickBot="1" x14ac:dyDescent="0.3">
      <c r="C167" s="46"/>
      <c r="D167" s="46"/>
      <c r="E167" s="46"/>
      <c r="F167" s="122"/>
      <c r="G167" s="122"/>
      <c r="H167" s="78" t="str">
        <f t="shared" si="61"/>
        <v/>
      </c>
      <c r="I167" s="78" t="str">
        <f t="shared" si="62"/>
        <v/>
      </c>
      <c r="J167" s="16"/>
      <c r="K167" s="46" t="str">
        <f t="shared" si="63"/>
        <v/>
      </c>
      <c r="L167" s="16"/>
      <c r="M167" s="16"/>
      <c r="N167" s="46"/>
      <c r="O167" s="47" t="str">
        <f t="shared" si="66"/>
        <v/>
      </c>
      <c r="P167" s="47"/>
      <c r="Q167" s="48" t="str">
        <f>IFERROR(VLOOKUP(E167,Funcionários!$C$8:$E$207,3,FALSE),"")</f>
        <v/>
      </c>
      <c r="R167" s="47"/>
      <c r="S167" s="49" t="str">
        <f t="shared" si="67"/>
        <v/>
      </c>
      <c r="T167" s="49">
        <v>1.6100000000000001E-3</v>
      </c>
      <c r="U167" s="48" t="str">
        <f>IF(Funcionários!C168=0,"",Funcionários!C168)</f>
        <v/>
      </c>
      <c r="V167" s="50">
        <f>IF(U167="",0,IF(COUNTIFS($E$7:$E$3006,U167,$I$7:$I$3006,'RC'!$E$6)=0,0,COUNTIFS($M$7:$M$3006,"Concluída no prazo",$E$7:$E$3006,U167,$I$7:$I$3006,'RC'!$E$6)/COUNTIFS($E$7:$E$3006,U167,$I$7:$I$3006,'RC'!$E$6)))</f>
        <v>0</v>
      </c>
      <c r="W167" s="49">
        <f>SUMIFS($J$7:$J$3006,$E$7:$E$3006,U167,$I$7:$I$3006,'RC'!$E$6)+SUMIFS($L$7:$L$3006,$E$7:$E$3006,U167,$I$7:$I$3006,'RC'!$E$6)</f>
        <v>0</v>
      </c>
      <c r="X167" s="48">
        <f>COUNTIFS($E$7:$E$3006,U167,$I$7:$I$3006,'RC'!$E$6)</f>
        <v>0</v>
      </c>
      <c r="Y167" s="48"/>
      <c r="Z167" s="51" t="str">
        <f>IF(AQ167='RC'!$E$6,AC167*1000+AD167,"")</f>
        <v/>
      </c>
      <c r="AA167" s="51" t="str">
        <f>IF(AB167="","",IF(AQ167='RC'!$E$6,AC167*1000-AD167,""))</f>
        <v/>
      </c>
      <c r="AB167" s="48" t="str">
        <f>IFERROR(VLOOKUP(E167,Funcionários!$C$8:$E$207,3,FALSE),"")</f>
        <v/>
      </c>
      <c r="AC167" s="50" t="str">
        <f>IF(AB167="","",IF(COUNTIFS($AB$7:$AB$3006,AB167,$AQ$7:$AQ$3006,'RC'!$E$6)=0,"",COUNTIFS($M$7:$M$3006,"Concluída no prazo",$AB$7:$AB$3006,AB167,$AQ$7:$AQ$3006,'RC'!$E$6)/COUNTIFS($AB$7:$AB$3006,AB167,$AQ$7:$AQ$3006,'RC'!$E$6)))</f>
        <v/>
      </c>
      <c r="AD167" s="48">
        <f>SUMIF($AQ$7:$AQ$3006,'RC'!$E$6,$J$7:$J$3006)+SUMIF($AQ$7:$AQ$3006,'RC'!$E$6,$L$7:$L$3006)</f>
        <v>21</v>
      </c>
      <c r="AE167" s="48"/>
      <c r="AF167" s="48">
        <v>4.8399999999999499E-2</v>
      </c>
      <c r="AG167" s="48">
        <f>IF(OR(AQ167="",AQ167&lt;&gt;'RC'!$E$6,AB167&lt;&gt;'RC'!$D$21),0,1)</f>
        <v>0</v>
      </c>
      <c r="AH167" s="48">
        <f t="shared" si="64"/>
        <v>4.8399999999999499E-2</v>
      </c>
      <c r="AI167" s="48" t="str">
        <f t="shared" si="46"/>
        <v/>
      </c>
      <c r="AJ167" s="48" t="str">
        <f t="shared" si="47"/>
        <v/>
      </c>
      <c r="AK167" s="52" t="str">
        <f t="shared" si="48"/>
        <v/>
      </c>
      <c r="AL167" s="52" t="str">
        <f t="shared" si="49"/>
        <v/>
      </c>
      <c r="AM167" s="48" t="str">
        <f t="shared" si="50"/>
        <v/>
      </c>
      <c r="AN167" s="48" t="str">
        <f t="shared" si="51"/>
        <v/>
      </c>
      <c r="AO167" s="48"/>
      <c r="AP167" s="48" t="str">
        <f t="shared" si="52"/>
        <v/>
      </c>
      <c r="AQ167" s="48" t="str">
        <f t="shared" si="53"/>
        <v/>
      </c>
      <c r="AR167" s="48">
        <v>4.8399999999999999E-2</v>
      </c>
      <c r="AS167" s="48">
        <f>IF(AF!$D$27="Todos",1,IF(M167=AF!$D$27,1,0))</f>
        <v>1</v>
      </c>
      <c r="AT167" s="53">
        <f>IF(AND(E167=AF!$D$6,OR(LT!M167=AF!$D$27,AF!$D$27="Todos"),OR(AP167=AF!$E$8,AQ167=AF!$E$8)),AR167+AS167,0)</f>
        <v>0</v>
      </c>
      <c r="AU167" s="48" t="str">
        <f t="shared" si="54"/>
        <v/>
      </c>
      <c r="AV167" s="52" t="str">
        <f t="shared" si="55"/>
        <v/>
      </c>
      <c r="AW167" s="52" t="str">
        <f t="shared" si="56"/>
        <v/>
      </c>
      <c r="AX167" s="48" t="str">
        <f t="shared" si="57"/>
        <v/>
      </c>
      <c r="AY167" s="48" t="str">
        <f t="shared" si="58"/>
        <v/>
      </c>
      <c r="BA167" s="18">
        <f>IF($E167=AF!$D$6,IF($M167="Concluída no prazo",2,IF($M167="Concluída com atraso",1,0)),0)</f>
        <v>0</v>
      </c>
      <c r="BB167" s="18">
        <f>IF($E167=AF!$D$6,IF($M167="Atrasada",2,IF($M167="Concluída com atraso",1,0)),0)</f>
        <v>0</v>
      </c>
      <c r="BC167" s="18">
        <v>1.6100000000000001E-3</v>
      </c>
      <c r="BD167" s="18">
        <f t="shared" si="65"/>
        <v>1.6100000000000001E-3</v>
      </c>
      <c r="BE167" s="18">
        <f t="shared" si="65"/>
        <v>1.6100000000000001E-3</v>
      </c>
      <c r="BF167" s="18" t="str">
        <f t="shared" si="59"/>
        <v/>
      </c>
      <c r="BN167" s="18" t="str">
        <f t="shared" si="60"/>
        <v>s</v>
      </c>
    </row>
    <row r="168" spans="3:66" ht="50.1" customHeight="1" thickTop="1" thickBot="1" x14ac:dyDescent="0.3">
      <c r="C168" s="46"/>
      <c r="D168" s="46"/>
      <c r="E168" s="46"/>
      <c r="F168" s="122"/>
      <c r="G168" s="122"/>
      <c r="H168" s="78" t="str">
        <f t="shared" si="61"/>
        <v/>
      </c>
      <c r="I168" s="78" t="str">
        <f t="shared" si="62"/>
        <v/>
      </c>
      <c r="J168" s="16"/>
      <c r="K168" s="46" t="str">
        <f t="shared" si="63"/>
        <v/>
      </c>
      <c r="L168" s="16"/>
      <c r="M168" s="16"/>
      <c r="N168" s="46"/>
      <c r="O168" s="47" t="str">
        <f t="shared" si="66"/>
        <v/>
      </c>
      <c r="P168" s="47"/>
      <c r="Q168" s="48" t="str">
        <f>IFERROR(VLOOKUP(E168,Funcionários!$C$8:$E$207,3,FALSE),"")</f>
        <v/>
      </c>
      <c r="R168" s="47"/>
      <c r="S168" s="49" t="str">
        <f t="shared" si="67"/>
        <v/>
      </c>
      <c r="T168" s="49">
        <v>1.6199999999999999E-3</v>
      </c>
      <c r="U168" s="48" t="str">
        <f>IF(Funcionários!C169=0,"",Funcionários!C169)</f>
        <v/>
      </c>
      <c r="V168" s="50">
        <f>IF(U168="",0,IF(COUNTIFS($E$7:$E$3006,U168,$I$7:$I$3006,'RC'!$E$6)=0,0,COUNTIFS($M$7:$M$3006,"Concluída no prazo",$E$7:$E$3006,U168,$I$7:$I$3006,'RC'!$E$6)/COUNTIFS($E$7:$E$3006,U168,$I$7:$I$3006,'RC'!$E$6)))</f>
        <v>0</v>
      </c>
      <c r="W168" s="49">
        <f>SUMIFS($J$7:$J$3006,$E$7:$E$3006,U168,$I$7:$I$3006,'RC'!$E$6)+SUMIFS($L$7:$L$3006,$E$7:$E$3006,U168,$I$7:$I$3006,'RC'!$E$6)</f>
        <v>0</v>
      </c>
      <c r="X168" s="48">
        <f>COUNTIFS($E$7:$E$3006,U168,$I$7:$I$3006,'RC'!$E$6)</f>
        <v>0</v>
      </c>
      <c r="Y168" s="48"/>
      <c r="Z168" s="51" t="str">
        <f>IF(AQ168='RC'!$E$6,AC168*1000+AD168,"")</f>
        <v/>
      </c>
      <c r="AA168" s="51" t="str">
        <f>IF(AB168="","",IF(AQ168='RC'!$E$6,AC168*1000-AD168,""))</f>
        <v/>
      </c>
      <c r="AB168" s="48" t="str">
        <f>IFERROR(VLOOKUP(E168,Funcionários!$C$8:$E$207,3,FALSE),"")</f>
        <v/>
      </c>
      <c r="AC168" s="50" t="str">
        <f>IF(AB168="","",IF(COUNTIFS($AB$7:$AB$3006,AB168,$AQ$7:$AQ$3006,'RC'!$E$6)=0,"",COUNTIFS($M$7:$M$3006,"Concluída no prazo",$AB$7:$AB$3006,AB168,$AQ$7:$AQ$3006,'RC'!$E$6)/COUNTIFS($AB$7:$AB$3006,AB168,$AQ$7:$AQ$3006,'RC'!$E$6)))</f>
        <v/>
      </c>
      <c r="AD168" s="48">
        <f>SUMIF($AQ$7:$AQ$3006,'RC'!$E$6,$J$7:$J$3006)+SUMIF($AQ$7:$AQ$3006,'RC'!$E$6,$L$7:$L$3006)</f>
        <v>21</v>
      </c>
      <c r="AE168" s="48"/>
      <c r="AF168" s="48">
        <v>4.8389999999999503E-2</v>
      </c>
      <c r="AG168" s="48">
        <f>IF(OR(AQ168="",AQ168&lt;&gt;'RC'!$E$6,AB168&lt;&gt;'RC'!$D$21),0,1)</f>
        <v>0</v>
      </c>
      <c r="AH168" s="48">
        <f t="shared" si="64"/>
        <v>4.8389999999999503E-2</v>
      </c>
      <c r="AI168" s="48" t="str">
        <f t="shared" si="46"/>
        <v/>
      </c>
      <c r="AJ168" s="48" t="str">
        <f t="shared" si="47"/>
        <v/>
      </c>
      <c r="AK168" s="52" t="str">
        <f t="shared" si="48"/>
        <v/>
      </c>
      <c r="AL168" s="52" t="str">
        <f t="shared" si="49"/>
        <v/>
      </c>
      <c r="AM168" s="48" t="str">
        <f t="shared" si="50"/>
        <v/>
      </c>
      <c r="AN168" s="48" t="str">
        <f t="shared" si="51"/>
        <v/>
      </c>
      <c r="AO168" s="48"/>
      <c r="AP168" s="48" t="str">
        <f t="shared" si="52"/>
        <v/>
      </c>
      <c r="AQ168" s="48" t="str">
        <f t="shared" si="53"/>
        <v/>
      </c>
      <c r="AR168" s="48">
        <v>4.8390000000000002E-2</v>
      </c>
      <c r="AS168" s="48">
        <f>IF(AF!$D$27="Todos",1,IF(M168=AF!$D$27,1,0))</f>
        <v>1</v>
      </c>
      <c r="AT168" s="53">
        <f>IF(AND(E168=AF!$D$6,OR(LT!M168=AF!$D$27,AF!$D$27="Todos"),OR(AP168=AF!$E$8,AQ168=AF!$E$8)),AR168+AS168,0)</f>
        <v>0</v>
      </c>
      <c r="AU168" s="48" t="str">
        <f t="shared" si="54"/>
        <v/>
      </c>
      <c r="AV168" s="52" t="str">
        <f t="shared" si="55"/>
        <v/>
      </c>
      <c r="AW168" s="52" t="str">
        <f t="shared" si="56"/>
        <v/>
      </c>
      <c r="AX168" s="48" t="str">
        <f t="shared" si="57"/>
        <v/>
      </c>
      <c r="AY168" s="48" t="str">
        <f t="shared" si="58"/>
        <v/>
      </c>
      <c r="BA168" s="18">
        <f>IF($E168=AF!$D$6,IF($M168="Concluída no prazo",2,IF($M168="Concluída com atraso",1,0)),0)</f>
        <v>0</v>
      </c>
      <c r="BB168" s="18">
        <f>IF($E168=AF!$D$6,IF($M168="Atrasada",2,IF($M168="Concluída com atraso",1,0)),0)</f>
        <v>0</v>
      </c>
      <c r="BC168" s="18">
        <v>1.6199999999999999E-3</v>
      </c>
      <c r="BD168" s="18">
        <f t="shared" si="65"/>
        <v>1.6199999999999999E-3</v>
      </c>
      <c r="BE168" s="18">
        <f t="shared" si="65"/>
        <v>1.6199999999999999E-3</v>
      </c>
      <c r="BF168" s="18" t="str">
        <f t="shared" si="59"/>
        <v/>
      </c>
      <c r="BN168" s="18" t="str">
        <f t="shared" si="60"/>
        <v>s</v>
      </c>
    </row>
    <row r="169" spans="3:66" ht="50.1" customHeight="1" thickTop="1" thickBot="1" x14ac:dyDescent="0.3">
      <c r="C169" s="46"/>
      <c r="D169" s="46"/>
      <c r="E169" s="46"/>
      <c r="F169" s="122"/>
      <c r="G169" s="122"/>
      <c r="H169" s="78" t="str">
        <f t="shared" si="61"/>
        <v/>
      </c>
      <c r="I169" s="78" t="str">
        <f t="shared" si="62"/>
        <v/>
      </c>
      <c r="J169" s="16"/>
      <c r="K169" s="46" t="str">
        <f t="shared" si="63"/>
        <v/>
      </c>
      <c r="L169" s="16"/>
      <c r="M169" s="16"/>
      <c r="N169" s="46"/>
      <c r="O169" s="47" t="str">
        <f t="shared" si="66"/>
        <v/>
      </c>
      <c r="P169" s="47"/>
      <c r="Q169" s="48" t="str">
        <f>IFERROR(VLOOKUP(E169,Funcionários!$C$8:$E$207,3,FALSE),"")</f>
        <v/>
      </c>
      <c r="R169" s="47"/>
      <c r="S169" s="49" t="str">
        <f t="shared" si="67"/>
        <v/>
      </c>
      <c r="T169" s="49">
        <v>1.6299999999999999E-3</v>
      </c>
      <c r="U169" s="48" t="str">
        <f>IF(Funcionários!C170=0,"",Funcionários!C170)</f>
        <v/>
      </c>
      <c r="V169" s="50">
        <f>IF(U169="",0,IF(COUNTIFS($E$7:$E$3006,U169,$I$7:$I$3006,'RC'!$E$6)=0,0,COUNTIFS($M$7:$M$3006,"Concluída no prazo",$E$7:$E$3006,U169,$I$7:$I$3006,'RC'!$E$6)/COUNTIFS($E$7:$E$3006,U169,$I$7:$I$3006,'RC'!$E$6)))</f>
        <v>0</v>
      </c>
      <c r="W169" s="49">
        <f>SUMIFS($J$7:$J$3006,$E$7:$E$3006,U169,$I$7:$I$3006,'RC'!$E$6)+SUMIFS($L$7:$L$3006,$E$7:$E$3006,U169,$I$7:$I$3006,'RC'!$E$6)</f>
        <v>0</v>
      </c>
      <c r="X169" s="48">
        <f>COUNTIFS($E$7:$E$3006,U169,$I$7:$I$3006,'RC'!$E$6)</f>
        <v>0</v>
      </c>
      <c r="Y169" s="48"/>
      <c r="Z169" s="51" t="str">
        <f>IF(AQ169='RC'!$E$6,AC169*1000+AD169,"")</f>
        <v/>
      </c>
      <c r="AA169" s="51" t="str">
        <f>IF(AB169="","",IF(AQ169='RC'!$E$6,AC169*1000-AD169,""))</f>
        <v/>
      </c>
      <c r="AB169" s="48" t="str">
        <f>IFERROR(VLOOKUP(E169,Funcionários!$C$8:$E$207,3,FALSE),"")</f>
        <v/>
      </c>
      <c r="AC169" s="50" t="str">
        <f>IF(AB169="","",IF(COUNTIFS($AB$7:$AB$3006,AB169,$AQ$7:$AQ$3006,'RC'!$E$6)=0,"",COUNTIFS($M$7:$M$3006,"Concluída no prazo",$AB$7:$AB$3006,AB169,$AQ$7:$AQ$3006,'RC'!$E$6)/COUNTIFS($AB$7:$AB$3006,AB169,$AQ$7:$AQ$3006,'RC'!$E$6)))</f>
        <v/>
      </c>
      <c r="AD169" s="48">
        <f>SUMIF($AQ$7:$AQ$3006,'RC'!$E$6,$J$7:$J$3006)+SUMIF($AQ$7:$AQ$3006,'RC'!$E$6,$L$7:$L$3006)</f>
        <v>21</v>
      </c>
      <c r="AE169" s="48"/>
      <c r="AF169" s="48">
        <v>4.83799999999995E-2</v>
      </c>
      <c r="AG169" s="48">
        <f>IF(OR(AQ169="",AQ169&lt;&gt;'RC'!$E$6,AB169&lt;&gt;'RC'!$D$21),0,1)</f>
        <v>0</v>
      </c>
      <c r="AH169" s="48">
        <f t="shared" si="64"/>
        <v>4.83799999999995E-2</v>
      </c>
      <c r="AI169" s="48" t="str">
        <f t="shared" si="46"/>
        <v/>
      </c>
      <c r="AJ169" s="48" t="str">
        <f t="shared" si="47"/>
        <v/>
      </c>
      <c r="AK169" s="52" t="str">
        <f t="shared" si="48"/>
        <v/>
      </c>
      <c r="AL169" s="52" t="str">
        <f t="shared" si="49"/>
        <v/>
      </c>
      <c r="AM169" s="48" t="str">
        <f t="shared" si="50"/>
        <v/>
      </c>
      <c r="AN169" s="48" t="str">
        <f t="shared" si="51"/>
        <v/>
      </c>
      <c r="AO169" s="48"/>
      <c r="AP169" s="48" t="str">
        <f t="shared" si="52"/>
        <v/>
      </c>
      <c r="AQ169" s="48" t="str">
        <f t="shared" si="53"/>
        <v/>
      </c>
      <c r="AR169" s="48">
        <v>4.8379999999999999E-2</v>
      </c>
      <c r="AS169" s="48">
        <f>IF(AF!$D$27="Todos",1,IF(M169=AF!$D$27,1,0))</f>
        <v>1</v>
      </c>
      <c r="AT169" s="53">
        <f>IF(AND(E169=AF!$D$6,OR(LT!M169=AF!$D$27,AF!$D$27="Todos"),OR(AP169=AF!$E$8,AQ169=AF!$E$8)),AR169+AS169,0)</f>
        <v>0</v>
      </c>
      <c r="AU169" s="48" t="str">
        <f t="shared" si="54"/>
        <v/>
      </c>
      <c r="AV169" s="52" t="str">
        <f t="shared" si="55"/>
        <v/>
      </c>
      <c r="AW169" s="52" t="str">
        <f t="shared" si="56"/>
        <v/>
      </c>
      <c r="AX169" s="48" t="str">
        <f t="shared" si="57"/>
        <v/>
      </c>
      <c r="AY169" s="48" t="str">
        <f t="shared" si="58"/>
        <v/>
      </c>
      <c r="BA169" s="18">
        <f>IF($E169=AF!$D$6,IF($M169="Concluída no prazo",2,IF($M169="Concluída com atraso",1,0)),0)</f>
        <v>0</v>
      </c>
      <c r="BB169" s="18">
        <f>IF($E169=AF!$D$6,IF($M169="Atrasada",2,IF($M169="Concluída com atraso",1,0)),0)</f>
        <v>0</v>
      </c>
      <c r="BC169" s="18">
        <v>1.6299999999999999E-3</v>
      </c>
      <c r="BD169" s="18">
        <f t="shared" si="65"/>
        <v>1.6299999999999999E-3</v>
      </c>
      <c r="BE169" s="18">
        <f t="shared" si="65"/>
        <v>1.6299999999999999E-3</v>
      </c>
      <c r="BF169" s="18" t="str">
        <f t="shared" si="59"/>
        <v/>
      </c>
      <c r="BN169" s="18" t="str">
        <f t="shared" si="60"/>
        <v>s</v>
      </c>
    </row>
    <row r="170" spans="3:66" ht="50.1" customHeight="1" thickTop="1" thickBot="1" x14ac:dyDescent="0.3">
      <c r="C170" s="46"/>
      <c r="D170" s="46"/>
      <c r="E170" s="46"/>
      <c r="F170" s="122"/>
      <c r="G170" s="122"/>
      <c r="H170" s="78" t="str">
        <f t="shared" si="61"/>
        <v/>
      </c>
      <c r="I170" s="78" t="str">
        <f t="shared" si="62"/>
        <v/>
      </c>
      <c r="J170" s="16"/>
      <c r="K170" s="46" t="str">
        <f t="shared" si="63"/>
        <v/>
      </c>
      <c r="L170" s="16"/>
      <c r="M170" s="16"/>
      <c r="N170" s="46"/>
      <c r="O170" s="47" t="str">
        <f t="shared" si="66"/>
        <v/>
      </c>
      <c r="P170" s="47"/>
      <c r="Q170" s="48" t="str">
        <f>IFERROR(VLOOKUP(E170,Funcionários!$C$8:$E$207,3,FALSE),"")</f>
        <v/>
      </c>
      <c r="R170" s="47"/>
      <c r="S170" s="49" t="str">
        <f t="shared" si="67"/>
        <v/>
      </c>
      <c r="T170" s="49">
        <v>1.64E-3</v>
      </c>
      <c r="U170" s="48" t="str">
        <f>IF(Funcionários!C171=0,"",Funcionários!C171)</f>
        <v/>
      </c>
      <c r="V170" s="50">
        <f>IF(U170="",0,IF(COUNTIFS($E$7:$E$3006,U170,$I$7:$I$3006,'RC'!$E$6)=0,0,COUNTIFS($M$7:$M$3006,"Concluída no prazo",$E$7:$E$3006,U170,$I$7:$I$3006,'RC'!$E$6)/COUNTIFS($E$7:$E$3006,U170,$I$7:$I$3006,'RC'!$E$6)))</f>
        <v>0</v>
      </c>
      <c r="W170" s="49">
        <f>SUMIFS($J$7:$J$3006,$E$7:$E$3006,U170,$I$7:$I$3006,'RC'!$E$6)+SUMIFS($L$7:$L$3006,$E$7:$E$3006,U170,$I$7:$I$3006,'RC'!$E$6)</f>
        <v>0</v>
      </c>
      <c r="X170" s="48">
        <f>COUNTIFS($E$7:$E$3006,U170,$I$7:$I$3006,'RC'!$E$6)</f>
        <v>0</v>
      </c>
      <c r="Y170" s="48"/>
      <c r="Z170" s="51" t="str">
        <f>IF(AQ170='RC'!$E$6,AC170*1000+AD170,"")</f>
        <v/>
      </c>
      <c r="AA170" s="51" t="str">
        <f>IF(AB170="","",IF(AQ170='RC'!$E$6,AC170*1000-AD170,""))</f>
        <v/>
      </c>
      <c r="AB170" s="48" t="str">
        <f>IFERROR(VLOOKUP(E170,Funcionários!$C$8:$E$207,3,FALSE),"")</f>
        <v/>
      </c>
      <c r="AC170" s="50" t="str">
        <f>IF(AB170="","",IF(COUNTIFS($AB$7:$AB$3006,AB170,$AQ$7:$AQ$3006,'RC'!$E$6)=0,"",COUNTIFS($M$7:$M$3006,"Concluída no prazo",$AB$7:$AB$3006,AB170,$AQ$7:$AQ$3006,'RC'!$E$6)/COUNTIFS($AB$7:$AB$3006,AB170,$AQ$7:$AQ$3006,'RC'!$E$6)))</f>
        <v/>
      </c>
      <c r="AD170" s="48">
        <f>SUMIF($AQ$7:$AQ$3006,'RC'!$E$6,$J$7:$J$3006)+SUMIF($AQ$7:$AQ$3006,'RC'!$E$6,$L$7:$L$3006)</f>
        <v>21</v>
      </c>
      <c r="AE170" s="48"/>
      <c r="AF170" s="48">
        <v>4.8369999999999497E-2</v>
      </c>
      <c r="AG170" s="48">
        <f>IF(OR(AQ170="",AQ170&lt;&gt;'RC'!$E$6,AB170&lt;&gt;'RC'!$D$21),0,1)</f>
        <v>0</v>
      </c>
      <c r="AH170" s="48">
        <f t="shared" si="64"/>
        <v>4.8369999999999497E-2</v>
      </c>
      <c r="AI170" s="48" t="str">
        <f t="shared" si="46"/>
        <v/>
      </c>
      <c r="AJ170" s="48" t="str">
        <f t="shared" si="47"/>
        <v/>
      </c>
      <c r="AK170" s="52" t="str">
        <f t="shared" si="48"/>
        <v/>
      </c>
      <c r="AL170" s="52" t="str">
        <f t="shared" si="49"/>
        <v/>
      </c>
      <c r="AM170" s="48" t="str">
        <f t="shared" si="50"/>
        <v/>
      </c>
      <c r="AN170" s="48" t="str">
        <f t="shared" si="51"/>
        <v/>
      </c>
      <c r="AO170" s="48"/>
      <c r="AP170" s="48" t="str">
        <f t="shared" si="52"/>
        <v/>
      </c>
      <c r="AQ170" s="48" t="str">
        <f t="shared" si="53"/>
        <v/>
      </c>
      <c r="AR170" s="48">
        <v>4.8370000000000003E-2</v>
      </c>
      <c r="AS170" s="48">
        <f>IF(AF!$D$27="Todos",1,IF(M170=AF!$D$27,1,0))</f>
        <v>1</v>
      </c>
      <c r="AT170" s="53">
        <f>IF(AND(E170=AF!$D$6,OR(LT!M170=AF!$D$27,AF!$D$27="Todos"),OR(AP170=AF!$E$8,AQ170=AF!$E$8)),AR170+AS170,0)</f>
        <v>0</v>
      </c>
      <c r="AU170" s="48" t="str">
        <f t="shared" si="54"/>
        <v/>
      </c>
      <c r="AV170" s="52" t="str">
        <f t="shared" si="55"/>
        <v/>
      </c>
      <c r="AW170" s="52" t="str">
        <f t="shared" si="56"/>
        <v/>
      </c>
      <c r="AX170" s="48" t="str">
        <f t="shared" si="57"/>
        <v/>
      </c>
      <c r="AY170" s="48" t="str">
        <f t="shared" si="58"/>
        <v/>
      </c>
      <c r="BA170" s="18">
        <f>IF($E170=AF!$D$6,IF($M170="Concluída no prazo",2,IF($M170="Concluída com atraso",1,0)),0)</f>
        <v>0</v>
      </c>
      <c r="BB170" s="18">
        <f>IF($E170=AF!$D$6,IF($M170="Atrasada",2,IF($M170="Concluída com atraso",1,0)),0)</f>
        <v>0</v>
      </c>
      <c r="BC170" s="18">
        <v>1.64E-3</v>
      </c>
      <c r="BD170" s="18">
        <f t="shared" si="65"/>
        <v>1.64E-3</v>
      </c>
      <c r="BE170" s="18">
        <f t="shared" si="65"/>
        <v>1.64E-3</v>
      </c>
      <c r="BF170" s="18" t="str">
        <f t="shared" si="59"/>
        <v/>
      </c>
      <c r="BN170" s="18" t="str">
        <f t="shared" si="60"/>
        <v>s</v>
      </c>
    </row>
    <row r="171" spans="3:66" ht="50.1" customHeight="1" thickTop="1" thickBot="1" x14ac:dyDescent="0.3">
      <c r="C171" s="46"/>
      <c r="D171" s="46"/>
      <c r="E171" s="46"/>
      <c r="F171" s="122"/>
      <c r="G171" s="122"/>
      <c r="H171" s="78" t="str">
        <f t="shared" si="61"/>
        <v/>
      </c>
      <c r="I171" s="78" t="str">
        <f t="shared" si="62"/>
        <v/>
      </c>
      <c r="J171" s="16"/>
      <c r="K171" s="46" t="str">
        <f t="shared" si="63"/>
        <v/>
      </c>
      <c r="L171" s="16"/>
      <c r="M171" s="16"/>
      <c r="N171" s="46"/>
      <c r="O171" s="47" t="str">
        <f t="shared" si="66"/>
        <v/>
      </c>
      <c r="P171" s="47"/>
      <c r="Q171" s="48" t="str">
        <f>IFERROR(VLOOKUP(E171,Funcionários!$C$8:$E$207,3,FALSE),"")</f>
        <v/>
      </c>
      <c r="R171" s="47"/>
      <c r="S171" s="49" t="str">
        <f t="shared" si="67"/>
        <v/>
      </c>
      <c r="T171" s="49">
        <v>1.65E-3</v>
      </c>
      <c r="U171" s="48" t="str">
        <f>IF(Funcionários!C172=0,"",Funcionários!C172)</f>
        <v/>
      </c>
      <c r="V171" s="50">
        <f>IF(U171="",0,IF(COUNTIFS($E$7:$E$3006,U171,$I$7:$I$3006,'RC'!$E$6)=0,0,COUNTIFS($M$7:$M$3006,"Concluída no prazo",$E$7:$E$3006,U171,$I$7:$I$3006,'RC'!$E$6)/COUNTIFS($E$7:$E$3006,U171,$I$7:$I$3006,'RC'!$E$6)))</f>
        <v>0</v>
      </c>
      <c r="W171" s="49">
        <f>SUMIFS($J$7:$J$3006,$E$7:$E$3006,U171,$I$7:$I$3006,'RC'!$E$6)+SUMIFS($L$7:$L$3006,$E$7:$E$3006,U171,$I$7:$I$3006,'RC'!$E$6)</f>
        <v>0</v>
      </c>
      <c r="X171" s="48">
        <f>COUNTIFS($E$7:$E$3006,U171,$I$7:$I$3006,'RC'!$E$6)</f>
        <v>0</v>
      </c>
      <c r="Y171" s="48"/>
      <c r="Z171" s="51" t="str">
        <f>IF(AQ171='RC'!$E$6,AC171*1000+AD171,"")</f>
        <v/>
      </c>
      <c r="AA171" s="51" t="str">
        <f>IF(AB171="","",IF(AQ171='RC'!$E$6,AC171*1000-AD171,""))</f>
        <v/>
      </c>
      <c r="AB171" s="48" t="str">
        <f>IFERROR(VLOOKUP(E171,Funcionários!$C$8:$E$207,3,FALSE),"")</f>
        <v/>
      </c>
      <c r="AC171" s="50" t="str">
        <f>IF(AB171="","",IF(COUNTIFS($AB$7:$AB$3006,AB171,$AQ$7:$AQ$3006,'RC'!$E$6)=0,"",COUNTIFS($M$7:$M$3006,"Concluída no prazo",$AB$7:$AB$3006,AB171,$AQ$7:$AQ$3006,'RC'!$E$6)/COUNTIFS($AB$7:$AB$3006,AB171,$AQ$7:$AQ$3006,'RC'!$E$6)))</f>
        <v/>
      </c>
      <c r="AD171" s="48">
        <f>SUMIF($AQ$7:$AQ$3006,'RC'!$E$6,$J$7:$J$3006)+SUMIF($AQ$7:$AQ$3006,'RC'!$E$6,$L$7:$L$3006)</f>
        <v>21</v>
      </c>
      <c r="AE171" s="48"/>
      <c r="AF171" s="48">
        <v>4.8359999999999501E-2</v>
      </c>
      <c r="AG171" s="48">
        <f>IF(OR(AQ171="",AQ171&lt;&gt;'RC'!$E$6,AB171&lt;&gt;'RC'!$D$21),0,1)</f>
        <v>0</v>
      </c>
      <c r="AH171" s="48">
        <f t="shared" si="64"/>
        <v>4.8359999999999501E-2</v>
      </c>
      <c r="AI171" s="48" t="str">
        <f t="shared" si="46"/>
        <v/>
      </c>
      <c r="AJ171" s="48" t="str">
        <f t="shared" si="47"/>
        <v/>
      </c>
      <c r="AK171" s="52" t="str">
        <f t="shared" si="48"/>
        <v/>
      </c>
      <c r="AL171" s="52" t="str">
        <f t="shared" si="49"/>
        <v/>
      </c>
      <c r="AM171" s="48" t="str">
        <f t="shared" si="50"/>
        <v/>
      </c>
      <c r="AN171" s="48" t="str">
        <f t="shared" si="51"/>
        <v/>
      </c>
      <c r="AO171" s="48"/>
      <c r="AP171" s="48" t="str">
        <f t="shared" si="52"/>
        <v/>
      </c>
      <c r="AQ171" s="48" t="str">
        <f t="shared" si="53"/>
        <v/>
      </c>
      <c r="AR171" s="48">
        <v>4.836E-2</v>
      </c>
      <c r="AS171" s="48">
        <f>IF(AF!$D$27="Todos",1,IF(M171=AF!$D$27,1,0))</f>
        <v>1</v>
      </c>
      <c r="AT171" s="53">
        <f>IF(AND(E171=AF!$D$6,OR(LT!M171=AF!$D$27,AF!$D$27="Todos"),OR(AP171=AF!$E$8,AQ171=AF!$E$8)),AR171+AS171,0)</f>
        <v>0</v>
      </c>
      <c r="AU171" s="48" t="str">
        <f t="shared" si="54"/>
        <v/>
      </c>
      <c r="AV171" s="52" t="str">
        <f t="shared" si="55"/>
        <v/>
      </c>
      <c r="AW171" s="52" t="str">
        <f t="shared" si="56"/>
        <v/>
      </c>
      <c r="AX171" s="48" t="str">
        <f t="shared" si="57"/>
        <v/>
      </c>
      <c r="AY171" s="48" t="str">
        <f t="shared" si="58"/>
        <v/>
      </c>
      <c r="BA171" s="18">
        <f>IF($E171=AF!$D$6,IF($M171="Concluída no prazo",2,IF($M171="Concluída com atraso",1,0)),0)</f>
        <v>0</v>
      </c>
      <c r="BB171" s="18">
        <f>IF($E171=AF!$D$6,IF($M171="Atrasada",2,IF($M171="Concluída com atraso",1,0)),0)</f>
        <v>0</v>
      </c>
      <c r="BC171" s="18">
        <v>1.65E-3</v>
      </c>
      <c r="BD171" s="18">
        <f t="shared" si="65"/>
        <v>1.65E-3</v>
      </c>
      <c r="BE171" s="18">
        <f t="shared" si="65"/>
        <v>1.65E-3</v>
      </c>
      <c r="BF171" s="18" t="str">
        <f t="shared" si="59"/>
        <v/>
      </c>
      <c r="BN171" s="18" t="str">
        <f t="shared" si="60"/>
        <v>s</v>
      </c>
    </row>
    <row r="172" spans="3:66" ht="50.1" customHeight="1" thickTop="1" thickBot="1" x14ac:dyDescent="0.3">
      <c r="C172" s="46"/>
      <c r="D172" s="46"/>
      <c r="E172" s="46"/>
      <c r="F172" s="122"/>
      <c r="G172" s="122"/>
      <c r="H172" s="78" t="str">
        <f t="shared" si="61"/>
        <v/>
      </c>
      <c r="I172" s="78" t="str">
        <f t="shared" si="62"/>
        <v/>
      </c>
      <c r="J172" s="16"/>
      <c r="K172" s="46" t="str">
        <f t="shared" si="63"/>
        <v/>
      </c>
      <c r="L172" s="16"/>
      <c r="M172" s="16"/>
      <c r="N172" s="46"/>
      <c r="O172" s="47" t="str">
        <f t="shared" si="66"/>
        <v/>
      </c>
      <c r="P172" s="47"/>
      <c r="Q172" s="48" t="str">
        <f>IFERROR(VLOOKUP(E172,Funcionários!$C$8:$E$207,3,FALSE),"")</f>
        <v/>
      </c>
      <c r="R172" s="47"/>
      <c r="S172" s="49" t="str">
        <f t="shared" si="67"/>
        <v/>
      </c>
      <c r="T172" s="49">
        <v>1.66E-3</v>
      </c>
      <c r="U172" s="48" t="str">
        <f>IF(Funcionários!C173=0,"",Funcionários!C173)</f>
        <v/>
      </c>
      <c r="V172" s="50">
        <f>IF(U172="",0,IF(COUNTIFS($E$7:$E$3006,U172,$I$7:$I$3006,'RC'!$E$6)=0,0,COUNTIFS($M$7:$M$3006,"Concluída no prazo",$E$7:$E$3006,U172,$I$7:$I$3006,'RC'!$E$6)/COUNTIFS($E$7:$E$3006,U172,$I$7:$I$3006,'RC'!$E$6)))</f>
        <v>0</v>
      </c>
      <c r="W172" s="49">
        <f>SUMIFS($J$7:$J$3006,$E$7:$E$3006,U172,$I$7:$I$3006,'RC'!$E$6)+SUMIFS($L$7:$L$3006,$E$7:$E$3006,U172,$I$7:$I$3006,'RC'!$E$6)</f>
        <v>0</v>
      </c>
      <c r="X172" s="48">
        <f>COUNTIFS($E$7:$E$3006,U172,$I$7:$I$3006,'RC'!$E$6)</f>
        <v>0</v>
      </c>
      <c r="Y172" s="48"/>
      <c r="Z172" s="51" t="str">
        <f>IF(AQ172='RC'!$E$6,AC172*1000+AD172,"")</f>
        <v/>
      </c>
      <c r="AA172" s="51" t="str">
        <f>IF(AB172="","",IF(AQ172='RC'!$E$6,AC172*1000-AD172,""))</f>
        <v/>
      </c>
      <c r="AB172" s="48" t="str">
        <f>IFERROR(VLOOKUP(E172,Funcionários!$C$8:$E$207,3,FALSE),"")</f>
        <v/>
      </c>
      <c r="AC172" s="50" t="str">
        <f>IF(AB172="","",IF(COUNTIFS($AB$7:$AB$3006,AB172,$AQ$7:$AQ$3006,'RC'!$E$6)=0,"",COUNTIFS($M$7:$M$3006,"Concluída no prazo",$AB$7:$AB$3006,AB172,$AQ$7:$AQ$3006,'RC'!$E$6)/COUNTIFS($AB$7:$AB$3006,AB172,$AQ$7:$AQ$3006,'RC'!$E$6)))</f>
        <v/>
      </c>
      <c r="AD172" s="48">
        <f>SUMIF($AQ$7:$AQ$3006,'RC'!$E$6,$J$7:$J$3006)+SUMIF($AQ$7:$AQ$3006,'RC'!$E$6,$L$7:$L$3006)</f>
        <v>21</v>
      </c>
      <c r="AE172" s="48"/>
      <c r="AF172" s="48">
        <v>4.8349999999999498E-2</v>
      </c>
      <c r="AG172" s="48">
        <f>IF(OR(AQ172="",AQ172&lt;&gt;'RC'!$E$6,AB172&lt;&gt;'RC'!$D$21),0,1)</f>
        <v>0</v>
      </c>
      <c r="AH172" s="48">
        <f t="shared" si="64"/>
        <v>4.8349999999999498E-2</v>
      </c>
      <c r="AI172" s="48" t="str">
        <f t="shared" si="46"/>
        <v/>
      </c>
      <c r="AJ172" s="48" t="str">
        <f t="shared" si="47"/>
        <v/>
      </c>
      <c r="AK172" s="52" t="str">
        <f t="shared" si="48"/>
        <v/>
      </c>
      <c r="AL172" s="52" t="str">
        <f t="shared" si="49"/>
        <v/>
      </c>
      <c r="AM172" s="48" t="str">
        <f t="shared" si="50"/>
        <v/>
      </c>
      <c r="AN172" s="48" t="str">
        <f t="shared" si="51"/>
        <v/>
      </c>
      <c r="AO172" s="48"/>
      <c r="AP172" s="48" t="str">
        <f t="shared" si="52"/>
        <v/>
      </c>
      <c r="AQ172" s="48" t="str">
        <f t="shared" si="53"/>
        <v/>
      </c>
      <c r="AR172" s="48">
        <v>4.8349999999999997E-2</v>
      </c>
      <c r="AS172" s="48">
        <f>IF(AF!$D$27="Todos",1,IF(M172=AF!$D$27,1,0))</f>
        <v>1</v>
      </c>
      <c r="AT172" s="53">
        <f>IF(AND(E172=AF!$D$6,OR(LT!M172=AF!$D$27,AF!$D$27="Todos"),OR(AP172=AF!$E$8,AQ172=AF!$E$8)),AR172+AS172,0)</f>
        <v>0</v>
      </c>
      <c r="AU172" s="48" t="str">
        <f t="shared" si="54"/>
        <v/>
      </c>
      <c r="AV172" s="52" t="str">
        <f t="shared" si="55"/>
        <v/>
      </c>
      <c r="AW172" s="52" t="str">
        <f t="shared" si="56"/>
        <v/>
      </c>
      <c r="AX172" s="48" t="str">
        <f t="shared" si="57"/>
        <v/>
      </c>
      <c r="AY172" s="48" t="str">
        <f t="shared" si="58"/>
        <v/>
      </c>
      <c r="BA172" s="18">
        <f>IF($E172=AF!$D$6,IF($M172="Concluída no prazo",2,IF($M172="Concluída com atraso",1,0)),0)</f>
        <v>0</v>
      </c>
      <c r="BB172" s="18">
        <f>IF($E172=AF!$D$6,IF($M172="Atrasada",2,IF($M172="Concluída com atraso",1,0)),0)</f>
        <v>0</v>
      </c>
      <c r="BC172" s="18">
        <v>1.66E-3</v>
      </c>
      <c r="BD172" s="18">
        <f t="shared" si="65"/>
        <v>1.66E-3</v>
      </c>
      <c r="BE172" s="18">
        <f t="shared" si="65"/>
        <v>1.66E-3</v>
      </c>
      <c r="BF172" s="18" t="str">
        <f t="shared" si="59"/>
        <v/>
      </c>
      <c r="BN172" s="18" t="str">
        <f t="shared" si="60"/>
        <v>s</v>
      </c>
    </row>
    <row r="173" spans="3:66" ht="50.1" customHeight="1" thickTop="1" thickBot="1" x14ac:dyDescent="0.3">
      <c r="C173" s="46"/>
      <c r="D173" s="46"/>
      <c r="E173" s="46"/>
      <c r="F173" s="122"/>
      <c r="G173" s="122"/>
      <c r="H173" s="78" t="str">
        <f t="shared" si="61"/>
        <v/>
      </c>
      <c r="I173" s="78" t="str">
        <f t="shared" si="62"/>
        <v/>
      </c>
      <c r="J173" s="16"/>
      <c r="K173" s="46" t="str">
        <f t="shared" si="63"/>
        <v/>
      </c>
      <c r="L173" s="16"/>
      <c r="M173" s="16"/>
      <c r="N173" s="46"/>
      <c r="O173" s="47" t="str">
        <f t="shared" si="66"/>
        <v/>
      </c>
      <c r="P173" s="47"/>
      <c r="Q173" s="48" t="str">
        <f>IFERROR(VLOOKUP(E173,Funcionários!$C$8:$E$207,3,FALSE),"")</f>
        <v/>
      </c>
      <c r="R173" s="47"/>
      <c r="S173" s="49" t="str">
        <f t="shared" si="67"/>
        <v/>
      </c>
      <c r="T173" s="49">
        <v>1.67E-3</v>
      </c>
      <c r="U173" s="48" t="str">
        <f>IF(Funcionários!C174=0,"",Funcionários!C174)</f>
        <v/>
      </c>
      <c r="V173" s="50">
        <f>IF(U173="",0,IF(COUNTIFS($E$7:$E$3006,U173,$I$7:$I$3006,'RC'!$E$6)=0,0,COUNTIFS($M$7:$M$3006,"Concluída no prazo",$E$7:$E$3006,U173,$I$7:$I$3006,'RC'!$E$6)/COUNTIFS($E$7:$E$3006,U173,$I$7:$I$3006,'RC'!$E$6)))</f>
        <v>0</v>
      </c>
      <c r="W173" s="49">
        <f>SUMIFS($J$7:$J$3006,$E$7:$E$3006,U173,$I$7:$I$3006,'RC'!$E$6)+SUMIFS($L$7:$L$3006,$E$7:$E$3006,U173,$I$7:$I$3006,'RC'!$E$6)</f>
        <v>0</v>
      </c>
      <c r="X173" s="48">
        <f>COUNTIFS($E$7:$E$3006,U173,$I$7:$I$3006,'RC'!$E$6)</f>
        <v>0</v>
      </c>
      <c r="Y173" s="48"/>
      <c r="Z173" s="51" t="str">
        <f>IF(AQ173='RC'!$E$6,AC173*1000+AD173,"")</f>
        <v/>
      </c>
      <c r="AA173" s="51" t="str">
        <f>IF(AB173="","",IF(AQ173='RC'!$E$6,AC173*1000-AD173,""))</f>
        <v/>
      </c>
      <c r="AB173" s="48" t="str">
        <f>IFERROR(VLOOKUP(E173,Funcionários!$C$8:$E$207,3,FALSE),"")</f>
        <v/>
      </c>
      <c r="AC173" s="50" t="str">
        <f>IF(AB173="","",IF(COUNTIFS($AB$7:$AB$3006,AB173,$AQ$7:$AQ$3006,'RC'!$E$6)=0,"",COUNTIFS($M$7:$M$3006,"Concluída no prazo",$AB$7:$AB$3006,AB173,$AQ$7:$AQ$3006,'RC'!$E$6)/COUNTIFS($AB$7:$AB$3006,AB173,$AQ$7:$AQ$3006,'RC'!$E$6)))</f>
        <v/>
      </c>
      <c r="AD173" s="48">
        <f>SUMIF($AQ$7:$AQ$3006,'RC'!$E$6,$J$7:$J$3006)+SUMIF($AQ$7:$AQ$3006,'RC'!$E$6,$L$7:$L$3006)</f>
        <v>21</v>
      </c>
      <c r="AE173" s="48"/>
      <c r="AF173" s="48">
        <v>4.8339999999999501E-2</v>
      </c>
      <c r="AG173" s="48">
        <f>IF(OR(AQ173="",AQ173&lt;&gt;'RC'!$E$6,AB173&lt;&gt;'RC'!$D$21),0,1)</f>
        <v>0</v>
      </c>
      <c r="AH173" s="48">
        <f t="shared" si="64"/>
        <v>4.8339999999999501E-2</v>
      </c>
      <c r="AI173" s="48" t="str">
        <f t="shared" si="46"/>
        <v/>
      </c>
      <c r="AJ173" s="48" t="str">
        <f t="shared" si="47"/>
        <v/>
      </c>
      <c r="AK173" s="52" t="str">
        <f t="shared" si="48"/>
        <v/>
      </c>
      <c r="AL173" s="52" t="str">
        <f t="shared" si="49"/>
        <v/>
      </c>
      <c r="AM173" s="48" t="str">
        <f t="shared" si="50"/>
        <v/>
      </c>
      <c r="AN173" s="48" t="str">
        <f t="shared" si="51"/>
        <v/>
      </c>
      <c r="AO173" s="48"/>
      <c r="AP173" s="48" t="str">
        <f t="shared" si="52"/>
        <v/>
      </c>
      <c r="AQ173" s="48" t="str">
        <f t="shared" si="53"/>
        <v/>
      </c>
      <c r="AR173" s="48">
        <v>4.8340000000000001E-2</v>
      </c>
      <c r="AS173" s="48">
        <f>IF(AF!$D$27="Todos",1,IF(M173=AF!$D$27,1,0))</f>
        <v>1</v>
      </c>
      <c r="AT173" s="53">
        <f>IF(AND(E173=AF!$D$6,OR(LT!M173=AF!$D$27,AF!$D$27="Todos"),OR(AP173=AF!$E$8,AQ173=AF!$E$8)),AR173+AS173,0)</f>
        <v>0</v>
      </c>
      <c r="AU173" s="48" t="str">
        <f t="shared" si="54"/>
        <v/>
      </c>
      <c r="AV173" s="52" t="str">
        <f t="shared" si="55"/>
        <v/>
      </c>
      <c r="AW173" s="52" t="str">
        <f t="shared" si="56"/>
        <v/>
      </c>
      <c r="AX173" s="48" t="str">
        <f t="shared" si="57"/>
        <v/>
      </c>
      <c r="AY173" s="48" t="str">
        <f t="shared" si="58"/>
        <v/>
      </c>
      <c r="BA173" s="18">
        <f>IF($E173=AF!$D$6,IF($M173="Concluída no prazo",2,IF($M173="Concluída com atraso",1,0)),0)</f>
        <v>0</v>
      </c>
      <c r="BB173" s="18">
        <f>IF($E173=AF!$D$6,IF($M173="Atrasada",2,IF($M173="Concluída com atraso",1,0)),0)</f>
        <v>0</v>
      </c>
      <c r="BC173" s="18">
        <v>1.67E-3</v>
      </c>
      <c r="BD173" s="18">
        <f t="shared" si="65"/>
        <v>1.67E-3</v>
      </c>
      <c r="BE173" s="18">
        <f t="shared" si="65"/>
        <v>1.67E-3</v>
      </c>
      <c r="BF173" s="18" t="str">
        <f t="shared" si="59"/>
        <v/>
      </c>
      <c r="BN173" s="18" t="str">
        <f t="shared" si="60"/>
        <v>s</v>
      </c>
    </row>
    <row r="174" spans="3:66" ht="50.1" customHeight="1" thickTop="1" thickBot="1" x14ac:dyDescent="0.3">
      <c r="C174" s="46"/>
      <c r="D174" s="46"/>
      <c r="E174" s="46"/>
      <c r="F174" s="122"/>
      <c r="G174" s="122"/>
      <c r="H174" s="78" t="str">
        <f t="shared" si="61"/>
        <v/>
      </c>
      <c r="I174" s="78" t="str">
        <f t="shared" si="62"/>
        <v/>
      </c>
      <c r="J174" s="16"/>
      <c r="K174" s="46" t="str">
        <f t="shared" si="63"/>
        <v/>
      </c>
      <c r="L174" s="16"/>
      <c r="M174" s="16"/>
      <c r="N174" s="46"/>
      <c r="O174" s="47" t="str">
        <f t="shared" si="66"/>
        <v/>
      </c>
      <c r="P174" s="47"/>
      <c r="Q174" s="48" t="str">
        <f>IFERROR(VLOOKUP(E174,Funcionários!$C$8:$E$207,3,FALSE),"")</f>
        <v/>
      </c>
      <c r="R174" s="47"/>
      <c r="S174" s="49" t="str">
        <f t="shared" si="67"/>
        <v/>
      </c>
      <c r="T174" s="49">
        <v>1.6800000000000001E-3</v>
      </c>
      <c r="U174" s="48" t="str">
        <f>IF(Funcionários!C175=0,"",Funcionários!C175)</f>
        <v/>
      </c>
      <c r="V174" s="50">
        <f>IF(U174="",0,IF(COUNTIFS($E$7:$E$3006,U174,$I$7:$I$3006,'RC'!$E$6)=0,0,COUNTIFS($M$7:$M$3006,"Concluída no prazo",$E$7:$E$3006,U174,$I$7:$I$3006,'RC'!$E$6)/COUNTIFS($E$7:$E$3006,U174,$I$7:$I$3006,'RC'!$E$6)))</f>
        <v>0</v>
      </c>
      <c r="W174" s="49">
        <f>SUMIFS($J$7:$J$3006,$E$7:$E$3006,U174,$I$7:$I$3006,'RC'!$E$6)+SUMIFS($L$7:$L$3006,$E$7:$E$3006,U174,$I$7:$I$3006,'RC'!$E$6)</f>
        <v>0</v>
      </c>
      <c r="X174" s="48">
        <f>COUNTIFS($E$7:$E$3006,U174,$I$7:$I$3006,'RC'!$E$6)</f>
        <v>0</v>
      </c>
      <c r="Y174" s="48"/>
      <c r="Z174" s="51" t="str">
        <f>IF(AQ174='RC'!$E$6,AC174*1000+AD174,"")</f>
        <v/>
      </c>
      <c r="AA174" s="51" t="str">
        <f>IF(AB174="","",IF(AQ174='RC'!$E$6,AC174*1000-AD174,""))</f>
        <v/>
      </c>
      <c r="AB174" s="48" t="str">
        <f>IFERROR(VLOOKUP(E174,Funcionários!$C$8:$E$207,3,FALSE),"")</f>
        <v/>
      </c>
      <c r="AC174" s="50" t="str">
        <f>IF(AB174="","",IF(COUNTIFS($AB$7:$AB$3006,AB174,$AQ$7:$AQ$3006,'RC'!$E$6)=0,"",COUNTIFS($M$7:$M$3006,"Concluída no prazo",$AB$7:$AB$3006,AB174,$AQ$7:$AQ$3006,'RC'!$E$6)/COUNTIFS($AB$7:$AB$3006,AB174,$AQ$7:$AQ$3006,'RC'!$E$6)))</f>
        <v/>
      </c>
      <c r="AD174" s="48">
        <f>SUMIF($AQ$7:$AQ$3006,'RC'!$E$6,$J$7:$J$3006)+SUMIF($AQ$7:$AQ$3006,'RC'!$E$6,$L$7:$L$3006)</f>
        <v>21</v>
      </c>
      <c r="AE174" s="48"/>
      <c r="AF174" s="48">
        <v>4.8329999999999498E-2</v>
      </c>
      <c r="AG174" s="48">
        <f>IF(OR(AQ174="",AQ174&lt;&gt;'RC'!$E$6,AB174&lt;&gt;'RC'!$D$21),0,1)</f>
        <v>0</v>
      </c>
      <c r="AH174" s="48">
        <f t="shared" si="64"/>
        <v>4.8329999999999498E-2</v>
      </c>
      <c r="AI174" s="48" t="str">
        <f t="shared" si="46"/>
        <v/>
      </c>
      <c r="AJ174" s="48" t="str">
        <f t="shared" si="47"/>
        <v/>
      </c>
      <c r="AK174" s="52" t="str">
        <f t="shared" si="48"/>
        <v/>
      </c>
      <c r="AL174" s="52" t="str">
        <f t="shared" si="49"/>
        <v/>
      </c>
      <c r="AM174" s="48" t="str">
        <f t="shared" si="50"/>
        <v/>
      </c>
      <c r="AN174" s="48" t="str">
        <f t="shared" si="51"/>
        <v/>
      </c>
      <c r="AO174" s="48"/>
      <c r="AP174" s="48" t="str">
        <f t="shared" si="52"/>
        <v/>
      </c>
      <c r="AQ174" s="48" t="str">
        <f t="shared" si="53"/>
        <v/>
      </c>
      <c r="AR174" s="48">
        <v>4.8329999999999998E-2</v>
      </c>
      <c r="AS174" s="48">
        <f>IF(AF!$D$27="Todos",1,IF(M174=AF!$D$27,1,0))</f>
        <v>1</v>
      </c>
      <c r="AT174" s="53">
        <f>IF(AND(E174=AF!$D$6,OR(LT!M174=AF!$D$27,AF!$D$27="Todos"),OR(AP174=AF!$E$8,AQ174=AF!$E$8)),AR174+AS174,0)</f>
        <v>0</v>
      </c>
      <c r="AU174" s="48" t="str">
        <f t="shared" si="54"/>
        <v/>
      </c>
      <c r="AV174" s="52" t="str">
        <f t="shared" si="55"/>
        <v/>
      </c>
      <c r="AW174" s="52" t="str">
        <f t="shared" si="56"/>
        <v/>
      </c>
      <c r="AX174" s="48" t="str">
        <f t="shared" si="57"/>
        <v/>
      </c>
      <c r="AY174" s="48" t="str">
        <f t="shared" si="58"/>
        <v/>
      </c>
      <c r="BA174" s="18">
        <f>IF($E174=AF!$D$6,IF($M174="Concluída no prazo",2,IF($M174="Concluída com atraso",1,0)),0)</f>
        <v>0</v>
      </c>
      <c r="BB174" s="18">
        <f>IF($E174=AF!$D$6,IF($M174="Atrasada",2,IF($M174="Concluída com atraso",1,0)),0)</f>
        <v>0</v>
      </c>
      <c r="BC174" s="18">
        <v>1.6800000000000001E-3</v>
      </c>
      <c r="BD174" s="18">
        <f t="shared" si="65"/>
        <v>1.6800000000000001E-3</v>
      </c>
      <c r="BE174" s="18">
        <f t="shared" si="65"/>
        <v>1.6800000000000001E-3</v>
      </c>
      <c r="BF174" s="18" t="str">
        <f t="shared" si="59"/>
        <v/>
      </c>
      <c r="BN174" s="18" t="str">
        <f t="shared" si="60"/>
        <v>s</v>
      </c>
    </row>
    <row r="175" spans="3:66" ht="50.1" customHeight="1" thickTop="1" thickBot="1" x14ac:dyDescent="0.3">
      <c r="C175" s="46"/>
      <c r="D175" s="46"/>
      <c r="E175" s="46"/>
      <c r="F175" s="122"/>
      <c r="G175" s="122"/>
      <c r="H175" s="78" t="str">
        <f t="shared" si="61"/>
        <v/>
      </c>
      <c r="I175" s="78" t="str">
        <f t="shared" si="62"/>
        <v/>
      </c>
      <c r="J175" s="16"/>
      <c r="K175" s="46" t="str">
        <f t="shared" si="63"/>
        <v/>
      </c>
      <c r="L175" s="16"/>
      <c r="M175" s="16"/>
      <c r="N175" s="46"/>
      <c r="O175" s="47" t="str">
        <f t="shared" si="66"/>
        <v/>
      </c>
      <c r="P175" s="47"/>
      <c r="Q175" s="48" t="str">
        <f>IFERROR(VLOOKUP(E175,Funcionários!$C$8:$E$207,3,FALSE),"")</f>
        <v/>
      </c>
      <c r="R175" s="47"/>
      <c r="S175" s="49" t="str">
        <f t="shared" si="67"/>
        <v/>
      </c>
      <c r="T175" s="49">
        <v>1.6900000000000001E-3</v>
      </c>
      <c r="U175" s="48" t="str">
        <f>IF(Funcionários!C176=0,"",Funcionários!C176)</f>
        <v/>
      </c>
      <c r="V175" s="50">
        <f>IF(U175="",0,IF(COUNTIFS($E$7:$E$3006,U175,$I$7:$I$3006,'RC'!$E$6)=0,0,COUNTIFS($M$7:$M$3006,"Concluída no prazo",$E$7:$E$3006,U175,$I$7:$I$3006,'RC'!$E$6)/COUNTIFS($E$7:$E$3006,U175,$I$7:$I$3006,'RC'!$E$6)))</f>
        <v>0</v>
      </c>
      <c r="W175" s="49">
        <f>SUMIFS($J$7:$J$3006,$E$7:$E$3006,U175,$I$7:$I$3006,'RC'!$E$6)+SUMIFS($L$7:$L$3006,$E$7:$E$3006,U175,$I$7:$I$3006,'RC'!$E$6)</f>
        <v>0</v>
      </c>
      <c r="X175" s="48">
        <f>COUNTIFS($E$7:$E$3006,U175,$I$7:$I$3006,'RC'!$E$6)</f>
        <v>0</v>
      </c>
      <c r="Y175" s="48"/>
      <c r="Z175" s="51" t="str">
        <f>IF(AQ175='RC'!$E$6,AC175*1000+AD175,"")</f>
        <v/>
      </c>
      <c r="AA175" s="51" t="str">
        <f>IF(AB175="","",IF(AQ175='RC'!$E$6,AC175*1000-AD175,""))</f>
        <v/>
      </c>
      <c r="AB175" s="48" t="str">
        <f>IFERROR(VLOOKUP(E175,Funcionários!$C$8:$E$207,3,FALSE),"")</f>
        <v/>
      </c>
      <c r="AC175" s="50" t="str">
        <f>IF(AB175="","",IF(COUNTIFS($AB$7:$AB$3006,AB175,$AQ$7:$AQ$3006,'RC'!$E$6)=0,"",COUNTIFS($M$7:$M$3006,"Concluída no prazo",$AB$7:$AB$3006,AB175,$AQ$7:$AQ$3006,'RC'!$E$6)/COUNTIFS($AB$7:$AB$3006,AB175,$AQ$7:$AQ$3006,'RC'!$E$6)))</f>
        <v/>
      </c>
      <c r="AD175" s="48">
        <f>SUMIF($AQ$7:$AQ$3006,'RC'!$E$6,$J$7:$J$3006)+SUMIF($AQ$7:$AQ$3006,'RC'!$E$6,$L$7:$L$3006)</f>
        <v>21</v>
      </c>
      <c r="AE175" s="48"/>
      <c r="AF175" s="48">
        <v>4.8319999999999502E-2</v>
      </c>
      <c r="AG175" s="48">
        <f>IF(OR(AQ175="",AQ175&lt;&gt;'RC'!$E$6,AB175&lt;&gt;'RC'!$D$21),0,1)</f>
        <v>0</v>
      </c>
      <c r="AH175" s="48">
        <f t="shared" si="64"/>
        <v>4.8319999999999502E-2</v>
      </c>
      <c r="AI175" s="48" t="str">
        <f t="shared" si="46"/>
        <v/>
      </c>
      <c r="AJ175" s="48" t="str">
        <f t="shared" si="47"/>
        <v/>
      </c>
      <c r="AK175" s="52" t="str">
        <f t="shared" si="48"/>
        <v/>
      </c>
      <c r="AL175" s="52" t="str">
        <f t="shared" si="49"/>
        <v/>
      </c>
      <c r="AM175" s="48" t="str">
        <f t="shared" si="50"/>
        <v/>
      </c>
      <c r="AN175" s="48" t="str">
        <f t="shared" si="51"/>
        <v/>
      </c>
      <c r="AO175" s="48"/>
      <c r="AP175" s="48" t="str">
        <f t="shared" si="52"/>
        <v/>
      </c>
      <c r="AQ175" s="48" t="str">
        <f t="shared" si="53"/>
        <v/>
      </c>
      <c r="AR175" s="48">
        <v>4.8320000000000002E-2</v>
      </c>
      <c r="AS175" s="48">
        <f>IF(AF!$D$27="Todos",1,IF(M175=AF!$D$27,1,0))</f>
        <v>1</v>
      </c>
      <c r="AT175" s="53">
        <f>IF(AND(E175=AF!$D$6,OR(LT!M175=AF!$D$27,AF!$D$27="Todos"),OR(AP175=AF!$E$8,AQ175=AF!$E$8)),AR175+AS175,0)</f>
        <v>0</v>
      </c>
      <c r="AU175" s="48" t="str">
        <f t="shared" si="54"/>
        <v/>
      </c>
      <c r="AV175" s="52" t="str">
        <f t="shared" si="55"/>
        <v/>
      </c>
      <c r="AW175" s="52" t="str">
        <f t="shared" si="56"/>
        <v/>
      </c>
      <c r="AX175" s="48" t="str">
        <f t="shared" si="57"/>
        <v/>
      </c>
      <c r="AY175" s="48" t="str">
        <f t="shared" si="58"/>
        <v/>
      </c>
      <c r="BA175" s="18">
        <f>IF($E175=AF!$D$6,IF($M175="Concluída no prazo",2,IF($M175="Concluída com atraso",1,0)),0)</f>
        <v>0</v>
      </c>
      <c r="BB175" s="18">
        <f>IF($E175=AF!$D$6,IF($M175="Atrasada",2,IF($M175="Concluída com atraso",1,0)),0)</f>
        <v>0</v>
      </c>
      <c r="BC175" s="18">
        <v>1.6900000000000001E-3</v>
      </c>
      <c r="BD175" s="18">
        <f t="shared" si="65"/>
        <v>1.6900000000000001E-3</v>
      </c>
      <c r="BE175" s="18">
        <f t="shared" si="65"/>
        <v>1.6900000000000001E-3</v>
      </c>
      <c r="BF175" s="18" t="str">
        <f t="shared" si="59"/>
        <v/>
      </c>
      <c r="BN175" s="18" t="str">
        <f t="shared" si="60"/>
        <v>s</v>
      </c>
    </row>
    <row r="176" spans="3:66" ht="50.1" customHeight="1" thickTop="1" thickBot="1" x14ac:dyDescent="0.3">
      <c r="C176" s="46"/>
      <c r="D176" s="46"/>
      <c r="E176" s="46"/>
      <c r="F176" s="122"/>
      <c r="G176" s="122"/>
      <c r="H176" s="78" t="str">
        <f t="shared" si="61"/>
        <v/>
      </c>
      <c r="I176" s="78" t="str">
        <f t="shared" si="62"/>
        <v/>
      </c>
      <c r="J176" s="16"/>
      <c r="K176" s="46" t="str">
        <f t="shared" si="63"/>
        <v/>
      </c>
      <c r="L176" s="16"/>
      <c r="M176" s="16"/>
      <c r="N176" s="46"/>
      <c r="O176" s="47" t="str">
        <f t="shared" si="66"/>
        <v/>
      </c>
      <c r="P176" s="47"/>
      <c r="Q176" s="48" t="str">
        <f>IFERROR(VLOOKUP(E176,Funcionários!$C$8:$E$207,3,FALSE),"")</f>
        <v/>
      </c>
      <c r="R176" s="47"/>
      <c r="S176" s="49" t="str">
        <f t="shared" si="67"/>
        <v/>
      </c>
      <c r="T176" s="49">
        <v>1.6999999999999999E-3</v>
      </c>
      <c r="U176" s="48" t="str">
        <f>IF(Funcionários!C177=0,"",Funcionários!C177)</f>
        <v/>
      </c>
      <c r="V176" s="50">
        <f>IF(U176="",0,IF(COUNTIFS($E$7:$E$3006,U176,$I$7:$I$3006,'RC'!$E$6)=0,0,COUNTIFS($M$7:$M$3006,"Concluída no prazo",$E$7:$E$3006,U176,$I$7:$I$3006,'RC'!$E$6)/COUNTIFS($E$7:$E$3006,U176,$I$7:$I$3006,'RC'!$E$6)))</f>
        <v>0</v>
      </c>
      <c r="W176" s="49">
        <f>SUMIFS($J$7:$J$3006,$E$7:$E$3006,U176,$I$7:$I$3006,'RC'!$E$6)+SUMIFS($L$7:$L$3006,$E$7:$E$3006,U176,$I$7:$I$3006,'RC'!$E$6)</f>
        <v>0</v>
      </c>
      <c r="X176" s="48">
        <f>COUNTIFS($E$7:$E$3006,U176,$I$7:$I$3006,'RC'!$E$6)</f>
        <v>0</v>
      </c>
      <c r="Y176" s="48"/>
      <c r="Z176" s="51" t="str">
        <f>IF(AQ176='RC'!$E$6,AC176*1000+AD176,"")</f>
        <v/>
      </c>
      <c r="AA176" s="51" t="str">
        <f>IF(AB176="","",IF(AQ176='RC'!$E$6,AC176*1000-AD176,""))</f>
        <v/>
      </c>
      <c r="AB176" s="48" t="str">
        <f>IFERROR(VLOOKUP(E176,Funcionários!$C$8:$E$207,3,FALSE),"")</f>
        <v/>
      </c>
      <c r="AC176" s="50" t="str">
        <f>IF(AB176="","",IF(COUNTIFS($AB$7:$AB$3006,AB176,$AQ$7:$AQ$3006,'RC'!$E$6)=0,"",COUNTIFS($M$7:$M$3006,"Concluída no prazo",$AB$7:$AB$3006,AB176,$AQ$7:$AQ$3006,'RC'!$E$6)/COUNTIFS($AB$7:$AB$3006,AB176,$AQ$7:$AQ$3006,'RC'!$E$6)))</f>
        <v/>
      </c>
      <c r="AD176" s="48">
        <f>SUMIF($AQ$7:$AQ$3006,'RC'!$E$6,$J$7:$J$3006)+SUMIF($AQ$7:$AQ$3006,'RC'!$E$6,$L$7:$L$3006)</f>
        <v>21</v>
      </c>
      <c r="AE176" s="48"/>
      <c r="AF176" s="48">
        <v>4.8309999999999499E-2</v>
      </c>
      <c r="AG176" s="48">
        <f>IF(OR(AQ176="",AQ176&lt;&gt;'RC'!$E$6,AB176&lt;&gt;'RC'!$D$21),0,1)</f>
        <v>0</v>
      </c>
      <c r="AH176" s="48">
        <f t="shared" si="64"/>
        <v>4.8309999999999499E-2</v>
      </c>
      <c r="AI176" s="48" t="str">
        <f t="shared" si="46"/>
        <v/>
      </c>
      <c r="AJ176" s="48" t="str">
        <f t="shared" si="47"/>
        <v/>
      </c>
      <c r="AK176" s="52" t="str">
        <f t="shared" si="48"/>
        <v/>
      </c>
      <c r="AL176" s="52" t="str">
        <f t="shared" si="49"/>
        <v/>
      </c>
      <c r="AM176" s="48" t="str">
        <f t="shared" si="50"/>
        <v/>
      </c>
      <c r="AN176" s="48" t="str">
        <f t="shared" si="51"/>
        <v/>
      </c>
      <c r="AO176" s="48"/>
      <c r="AP176" s="48" t="str">
        <f t="shared" si="52"/>
        <v/>
      </c>
      <c r="AQ176" s="48" t="str">
        <f t="shared" si="53"/>
        <v/>
      </c>
      <c r="AR176" s="48">
        <v>4.8309999999999999E-2</v>
      </c>
      <c r="AS176" s="48">
        <f>IF(AF!$D$27="Todos",1,IF(M176=AF!$D$27,1,0))</f>
        <v>1</v>
      </c>
      <c r="AT176" s="53">
        <f>IF(AND(E176=AF!$D$6,OR(LT!M176=AF!$D$27,AF!$D$27="Todos"),OR(AP176=AF!$E$8,AQ176=AF!$E$8)),AR176+AS176,0)</f>
        <v>0</v>
      </c>
      <c r="AU176" s="48" t="str">
        <f t="shared" si="54"/>
        <v/>
      </c>
      <c r="AV176" s="52" t="str">
        <f t="shared" si="55"/>
        <v/>
      </c>
      <c r="AW176" s="52" t="str">
        <f t="shared" si="56"/>
        <v/>
      </c>
      <c r="AX176" s="48" t="str">
        <f t="shared" si="57"/>
        <v/>
      </c>
      <c r="AY176" s="48" t="str">
        <f t="shared" si="58"/>
        <v/>
      </c>
      <c r="BA176" s="18">
        <f>IF($E176=AF!$D$6,IF($M176="Concluída no prazo",2,IF($M176="Concluída com atraso",1,0)),0)</f>
        <v>0</v>
      </c>
      <c r="BB176" s="18">
        <f>IF($E176=AF!$D$6,IF($M176="Atrasada",2,IF($M176="Concluída com atraso",1,0)),0)</f>
        <v>0</v>
      </c>
      <c r="BC176" s="18">
        <v>1.6999999999999999E-3</v>
      </c>
      <c r="BD176" s="18">
        <f t="shared" si="65"/>
        <v>1.6999999999999999E-3</v>
      </c>
      <c r="BE176" s="18">
        <f t="shared" si="65"/>
        <v>1.6999999999999999E-3</v>
      </c>
      <c r="BF176" s="18" t="str">
        <f t="shared" si="59"/>
        <v/>
      </c>
      <c r="BN176" s="18" t="str">
        <f t="shared" si="60"/>
        <v>s</v>
      </c>
    </row>
    <row r="177" spans="3:66" ht="50.1" customHeight="1" thickTop="1" thickBot="1" x14ac:dyDescent="0.3">
      <c r="C177" s="46"/>
      <c r="D177" s="46"/>
      <c r="E177" s="46"/>
      <c r="F177" s="122"/>
      <c r="G177" s="122"/>
      <c r="H177" s="78" t="str">
        <f t="shared" si="61"/>
        <v/>
      </c>
      <c r="I177" s="78" t="str">
        <f t="shared" si="62"/>
        <v/>
      </c>
      <c r="J177" s="16"/>
      <c r="K177" s="46" t="str">
        <f t="shared" si="63"/>
        <v/>
      </c>
      <c r="L177" s="16"/>
      <c r="M177" s="16"/>
      <c r="N177" s="46"/>
      <c r="O177" s="47" t="str">
        <f t="shared" si="66"/>
        <v/>
      </c>
      <c r="P177" s="47"/>
      <c r="Q177" s="48" t="str">
        <f>IFERROR(VLOOKUP(E177,Funcionários!$C$8:$E$207,3,FALSE),"")</f>
        <v/>
      </c>
      <c r="R177" s="47"/>
      <c r="S177" s="49" t="str">
        <f t="shared" si="67"/>
        <v/>
      </c>
      <c r="T177" s="49">
        <v>1.7099999999999999E-3</v>
      </c>
      <c r="U177" s="48" t="str">
        <f>IF(Funcionários!C178=0,"",Funcionários!C178)</f>
        <v/>
      </c>
      <c r="V177" s="50">
        <f>IF(U177="",0,IF(COUNTIFS($E$7:$E$3006,U177,$I$7:$I$3006,'RC'!$E$6)=0,0,COUNTIFS($M$7:$M$3006,"Concluída no prazo",$E$7:$E$3006,U177,$I$7:$I$3006,'RC'!$E$6)/COUNTIFS($E$7:$E$3006,U177,$I$7:$I$3006,'RC'!$E$6)))</f>
        <v>0</v>
      </c>
      <c r="W177" s="49">
        <f>SUMIFS($J$7:$J$3006,$E$7:$E$3006,U177,$I$7:$I$3006,'RC'!$E$6)+SUMIFS($L$7:$L$3006,$E$7:$E$3006,U177,$I$7:$I$3006,'RC'!$E$6)</f>
        <v>0</v>
      </c>
      <c r="X177" s="48">
        <f>COUNTIFS($E$7:$E$3006,U177,$I$7:$I$3006,'RC'!$E$6)</f>
        <v>0</v>
      </c>
      <c r="Y177" s="48"/>
      <c r="Z177" s="51" t="str">
        <f>IF(AQ177='RC'!$E$6,AC177*1000+AD177,"")</f>
        <v/>
      </c>
      <c r="AA177" s="51" t="str">
        <f>IF(AB177="","",IF(AQ177='RC'!$E$6,AC177*1000-AD177,""))</f>
        <v/>
      </c>
      <c r="AB177" s="48" t="str">
        <f>IFERROR(VLOOKUP(E177,Funcionários!$C$8:$E$207,3,FALSE),"")</f>
        <v/>
      </c>
      <c r="AC177" s="50" t="str">
        <f>IF(AB177="","",IF(COUNTIFS($AB$7:$AB$3006,AB177,$AQ$7:$AQ$3006,'RC'!$E$6)=0,"",COUNTIFS($M$7:$M$3006,"Concluída no prazo",$AB$7:$AB$3006,AB177,$AQ$7:$AQ$3006,'RC'!$E$6)/COUNTIFS($AB$7:$AB$3006,AB177,$AQ$7:$AQ$3006,'RC'!$E$6)))</f>
        <v/>
      </c>
      <c r="AD177" s="48">
        <f>SUMIF($AQ$7:$AQ$3006,'RC'!$E$6,$J$7:$J$3006)+SUMIF($AQ$7:$AQ$3006,'RC'!$E$6,$L$7:$L$3006)</f>
        <v>21</v>
      </c>
      <c r="AE177" s="48"/>
      <c r="AF177" s="48">
        <v>4.8299999999999503E-2</v>
      </c>
      <c r="AG177" s="48">
        <f>IF(OR(AQ177="",AQ177&lt;&gt;'RC'!$E$6,AB177&lt;&gt;'RC'!$D$21),0,1)</f>
        <v>0</v>
      </c>
      <c r="AH177" s="48">
        <f t="shared" si="64"/>
        <v>4.8299999999999503E-2</v>
      </c>
      <c r="AI177" s="48" t="str">
        <f t="shared" si="46"/>
        <v/>
      </c>
      <c r="AJ177" s="48" t="str">
        <f t="shared" si="47"/>
        <v/>
      </c>
      <c r="AK177" s="52" t="str">
        <f t="shared" si="48"/>
        <v/>
      </c>
      <c r="AL177" s="52" t="str">
        <f t="shared" si="49"/>
        <v/>
      </c>
      <c r="AM177" s="48" t="str">
        <f t="shared" si="50"/>
        <v/>
      </c>
      <c r="AN177" s="48" t="str">
        <f t="shared" si="51"/>
        <v/>
      </c>
      <c r="AO177" s="48"/>
      <c r="AP177" s="48" t="str">
        <f t="shared" si="52"/>
        <v/>
      </c>
      <c r="AQ177" s="48" t="str">
        <f t="shared" si="53"/>
        <v/>
      </c>
      <c r="AR177" s="48">
        <v>4.8300000000000003E-2</v>
      </c>
      <c r="AS177" s="48">
        <f>IF(AF!$D$27="Todos",1,IF(M177=AF!$D$27,1,0))</f>
        <v>1</v>
      </c>
      <c r="AT177" s="53">
        <f>IF(AND(E177=AF!$D$6,OR(LT!M177=AF!$D$27,AF!$D$27="Todos"),OR(AP177=AF!$E$8,AQ177=AF!$E$8)),AR177+AS177,0)</f>
        <v>0</v>
      </c>
      <c r="AU177" s="48" t="str">
        <f t="shared" si="54"/>
        <v/>
      </c>
      <c r="AV177" s="52" t="str">
        <f t="shared" si="55"/>
        <v/>
      </c>
      <c r="AW177" s="52" t="str">
        <f t="shared" si="56"/>
        <v/>
      </c>
      <c r="AX177" s="48" t="str">
        <f t="shared" si="57"/>
        <v/>
      </c>
      <c r="AY177" s="48" t="str">
        <f t="shared" si="58"/>
        <v/>
      </c>
      <c r="BA177" s="18">
        <f>IF($E177=AF!$D$6,IF($M177="Concluída no prazo",2,IF($M177="Concluída com atraso",1,0)),0)</f>
        <v>0</v>
      </c>
      <c r="BB177" s="18">
        <f>IF($E177=AF!$D$6,IF($M177="Atrasada",2,IF($M177="Concluída com atraso",1,0)),0)</f>
        <v>0</v>
      </c>
      <c r="BC177" s="18">
        <v>1.7099999999999999E-3</v>
      </c>
      <c r="BD177" s="18">
        <f t="shared" si="65"/>
        <v>1.7099999999999999E-3</v>
      </c>
      <c r="BE177" s="18">
        <f t="shared" si="65"/>
        <v>1.7099999999999999E-3</v>
      </c>
      <c r="BF177" s="18" t="str">
        <f t="shared" si="59"/>
        <v/>
      </c>
      <c r="BN177" s="18" t="str">
        <f t="shared" si="60"/>
        <v>s</v>
      </c>
    </row>
    <row r="178" spans="3:66" ht="50.1" customHeight="1" thickTop="1" thickBot="1" x14ac:dyDescent="0.3">
      <c r="C178" s="46"/>
      <c r="D178" s="46"/>
      <c r="E178" s="46"/>
      <c r="F178" s="122"/>
      <c r="G178" s="122"/>
      <c r="H178" s="78" t="str">
        <f t="shared" si="61"/>
        <v/>
      </c>
      <c r="I178" s="78" t="str">
        <f t="shared" si="62"/>
        <v/>
      </c>
      <c r="J178" s="16"/>
      <c r="K178" s="46" t="str">
        <f t="shared" si="63"/>
        <v/>
      </c>
      <c r="L178" s="16"/>
      <c r="M178" s="16"/>
      <c r="N178" s="46"/>
      <c r="O178" s="47" t="str">
        <f t="shared" si="66"/>
        <v/>
      </c>
      <c r="P178" s="47"/>
      <c r="Q178" s="48" t="str">
        <f>IFERROR(VLOOKUP(E178,Funcionários!$C$8:$E$207,3,FALSE),"")</f>
        <v/>
      </c>
      <c r="R178" s="47"/>
      <c r="S178" s="49" t="str">
        <f t="shared" si="67"/>
        <v/>
      </c>
      <c r="T178" s="49">
        <v>1.72E-3</v>
      </c>
      <c r="U178" s="48" t="str">
        <f>IF(Funcionários!C179=0,"",Funcionários!C179)</f>
        <v/>
      </c>
      <c r="V178" s="50">
        <f>IF(U178="",0,IF(COUNTIFS($E$7:$E$3006,U178,$I$7:$I$3006,'RC'!$E$6)=0,0,COUNTIFS($M$7:$M$3006,"Concluída no prazo",$E$7:$E$3006,U178,$I$7:$I$3006,'RC'!$E$6)/COUNTIFS($E$7:$E$3006,U178,$I$7:$I$3006,'RC'!$E$6)))</f>
        <v>0</v>
      </c>
      <c r="W178" s="49">
        <f>SUMIFS($J$7:$J$3006,$E$7:$E$3006,U178,$I$7:$I$3006,'RC'!$E$6)+SUMIFS($L$7:$L$3006,$E$7:$E$3006,U178,$I$7:$I$3006,'RC'!$E$6)</f>
        <v>0</v>
      </c>
      <c r="X178" s="48">
        <f>COUNTIFS($E$7:$E$3006,U178,$I$7:$I$3006,'RC'!$E$6)</f>
        <v>0</v>
      </c>
      <c r="Y178" s="48"/>
      <c r="Z178" s="51" t="str">
        <f>IF(AQ178='RC'!$E$6,AC178*1000+AD178,"")</f>
        <v/>
      </c>
      <c r="AA178" s="51" t="str">
        <f>IF(AB178="","",IF(AQ178='RC'!$E$6,AC178*1000-AD178,""))</f>
        <v/>
      </c>
      <c r="AB178" s="48" t="str">
        <f>IFERROR(VLOOKUP(E178,Funcionários!$C$8:$E$207,3,FALSE),"")</f>
        <v/>
      </c>
      <c r="AC178" s="50" t="str">
        <f>IF(AB178="","",IF(COUNTIFS($AB$7:$AB$3006,AB178,$AQ$7:$AQ$3006,'RC'!$E$6)=0,"",COUNTIFS($M$7:$M$3006,"Concluída no prazo",$AB$7:$AB$3006,AB178,$AQ$7:$AQ$3006,'RC'!$E$6)/COUNTIFS($AB$7:$AB$3006,AB178,$AQ$7:$AQ$3006,'RC'!$E$6)))</f>
        <v/>
      </c>
      <c r="AD178" s="48">
        <f>SUMIF($AQ$7:$AQ$3006,'RC'!$E$6,$J$7:$J$3006)+SUMIF($AQ$7:$AQ$3006,'RC'!$E$6,$L$7:$L$3006)</f>
        <v>21</v>
      </c>
      <c r="AE178" s="48"/>
      <c r="AF178" s="48">
        <v>4.82899999999995E-2</v>
      </c>
      <c r="AG178" s="48">
        <f>IF(OR(AQ178="",AQ178&lt;&gt;'RC'!$E$6,AB178&lt;&gt;'RC'!$D$21),0,1)</f>
        <v>0</v>
      </c>
      <c r="AH178" s="48">
        <f t="shared" si="64"/>
        <v>4.82899999999995E-2</v>
      </c>
      <c r="AI178" s="48" t="str">
        <f t="shared" si="46"/>
        <v/>
      </c>
      <c r="AJ178" s="48" t="str">
        <f t="shared" si="47"/>
        <v/>
      </c>
      <c r="AK178" s="52" t="str">
        <f t="shared" si="48"/>
        <v/>
      </c>
      <c r="AL178" s="52" t="str">
        <f t="shared" si="49"/>
        <v/>
      </c>
      <c r="AM178" s="48" t="str">
        <f t="shared" si="50"/>
        <v/>
      </c>
      <c r="AN178" s="48" t="str">
        <f t="shared" si="51"/>
        <v/>
      </c>
      <c r="AO178" s="48"/>
      <c r="AP178" s="48" t="str">
        <f t="shared" si="52"/>
        <v/>
      </c>
      <c r="AQ178" s="48" t="str">
        <f t="shared" si="53"/>
        <v/>
      </c>
      <c r="AR178" s="48">
        <v>4.829E-2</v>
      </c>
      <c r="AS178" s="48">
        <f>IF(AF!$D$27="Todos",1,IF(M178=AF!$D$27,1,0))</f>
        <v>1</v>
      </c>
      <c r="AT178" s="53">
        <f>IF(AND(E178=AF!$D$6,OR(LT!M178=AF!$D$27,AF!$D$27="Todos"),OR(AP178=AF!$E$8,AQ178=AF!$E$8)),AR178+AS178,0)</f>
        <v>0</v>
      </c>
      <c r="AU178" s="48" t="str">
        <f t="shared" si="54"/>
        <v/>
      </c>
      <c r="AV178" s="52" t="str">
        <f t="shared" si="55"/>
        <v/>
      </c>
      <c r="AW178" s="52" t="str">
        <f t="shared" si="56"/>
        <v/>
      </c>
      <c r="AX178" s="48" t="str">
        <f t="shared" si="57"/>
        <v/>
      </c>
      <c r="AY178" s="48" t="str">
        <f t="shared" si="58"/>
        <v/>
      </c>
      <c r="BA178" s="18">
        <f>IF($E178=AF!$D$6,IF($M178="Concluída no prazo",2,IF($M178="Concluída com atraso",1,0)),0)</f>
        <v>0</v>
      </c>
      <c r="BB178" s="18">
        <f>IF($E178=AF!$D$6,IF($M178="Atrasada",2,IF($M178="Concluída com atraso",1,0)),0)</f>
        <v>0</v>
      </c>
      <c r="BC178" s="18">
        <v>1.72E-3</v>
      </c>
      <c r="BD178" s="18">
        <f t="shared" si="65"/>
        <v>1.72E-3</v>
      </c>
      <c r="BE178" s="18">
        <f t="shared" si="65"/>
        <v>1.72E-3</v>
      </c>
      <c r="BF178" s="18" t="str">
        <f t="shared" si="59"/>
        <v/>
      </c>
      <c r="BN178" s="18" t="str">
        <f t="shared" si="60"/>
        <v>s</v>
      </c>
    </row>
    <row r="179" spans="3:66" ht="50.1" customHeight="1" thickTop="1" thickBot="1" x14ac:dyDescent="0.3">
      <c r="C179" s="46"/>
      <c r="D179" s="46"/>
      <c r="E179" s="46"/>
      <c r="F179" s="122"/>
      <c r="G179" s="122"/>
      <c r="H179" s="78" t="str">
        <f t="shared" si="61"/>
        <v/>
      </c>
      <c r="I179" s="78" t="str">
        <f t="shared" si="62"/>
        <v/>
      </c>
      <c r="J179" s="16"/>
      <c r="K179" s="46" t="str">
        <f t="shared" si="63"/>
        <v/>
      </c>
      <c r="L179" s="16"/>
      <c r="M179" s="16"/>
      <c r="N179" s="46"/>
      <c r="O179" s="47" t="str">
        <f t="shared" si="66"/>
        <v/>
      </c>
      <c r="P179" s="47"/>
      <c r="Q179" s="48" t="str">
        <f>IFERROR(VLOOKUP(E179,Funcionários!$C$8:$E$207,3,FALSE),"")</f>
        <v/>
      </c>
      <c r="R179" s="47"/>
      <c r="S179" s="49" t="str">
        <f t="shared" si="67"/>
        <v/>
      </c>
      <c r="T179" s="49">
        <v>1.73E-3</v>
      </c>
      <c r="U179" s="48" t="str">
        <f>IF(Funcionários!C180=0,"",Funcionários!C180)</f>
        <v/>
      </c>
      <c r="V179" s="50">
        <f>IF(U179="",0,IF(COUNTIFS($E$7:$E$3006,U179,$I$7:$I$3006,'RC'!$E$6)=0,0,COUNTIFS($M$7:$M$3006,"Concluída no prazo",$E$7:$E$3006,U179,$I$7:$I$3006,'RC'!$E$6)/COUNTIFS($E$7:$E$3006,U179,$I$7:$I$3006,'RC'!$E$6)))</f>
        <v>0</v>
      </c>
      <c r="W179" s="49">
        <f>SUMIFS($J$7:$J$3006,$E$7:$E$3006,U179,$I$7:$I$3006,'RC'!$E$6)+SUMIFS($L$7:$L$3006,$E$7:$E$3006,U179,$I$7:$I$3006,'RC'!$E$6)</f>
        <v>0</v>
      </c>
      <c r="X179" s="48">
        <f>COUNTIFS($E$7:$E$3006,U179,$I$7:$I$3006,'RC'!$E$6)</f>
        <v>0</v>
      </c>
      <c r="Y179" s="48"/>
      <c r="Z179" s="51" t="str">
        <f>IF(AQ179='RC'!$E$6,AC179*1000+AD179,"")</f>
        <v/>
      </c>
      <c r="AA179" s="51" t="str">
        <f>IF(AB179="","",IF(AQ179='RC'!$E$6,AC179*1000-AD179,""))</f>
        <v/>
      </c>
      <c r="AB179" s="48" t="str">
        <f>IFERROR(VLOOKUP(E179,Funcionários!$C$8:$E$207,3,FALSE),"")</f>
        <v/>
      </c>
      <c r="AC179" s="50" t="str">
        <f>IF(AB179="","",IF(COUNTIFS($AB$7:$AB$3006,AB179,$AQ$7:$AQ$3006,'RC'!$E$6)=0,"",COUNTIFS($M$7:$M$3006,"Concluída no prazo",$AB$7:$AB$3006,AB179,$AQ$7:$AQ$3006,'RC'!$E$6)/COUNTIFS($AB$7:$AB$3006,AB179,$AQ$7:$AQ$3006,'RC'!$E$6)))</f>
        <v/>
      </c>
      <c r="AD179" s="48">
        <f>SUMIF($AQ$7:$AQ$3006,'RC'!$E$6,$J$7:$J$3006)+SUMIF($AQ$7:$AQ$3006,'RC'!$E$6,$L$7:$L$3006)</f>
        <v>21</v>
      </c>
      <c r="AE179" s="48"/>
      <c r="AF179" s="48">
        <v>4.8279999999999497E-2</v>
      </c>
      <c r="AG179" s="48">
        <f>IF(OR(AQ179="",AQ179&lt;&gt;'RC'!$E$6,AB179&lt;&gt;'RC'!$D$21),0,1)</f>
        <v>0</v>
      </c>
      <c r="AH179" s="48">
        <f t="shared" si="64"/>
        <v>4.8279999999999497E-2</v>
      </c>
      <c r="AI179" s="48" t="str">
        <f t="shared" si="46"/>
        <v/>
      </c>
      <c r="AJ179" s="48" t="str">
        <f t="shared" si="47"/>
        <v/>
      </c>
      <c r="AK179" s="52" t="str">
        <f t="shared" si="48"/>
        <v/>
      </c>
      <c r="AL179" s="52" t="str">
        <f t="shared" si="49"/>
        <v/>
      </c>
      <c r="AM179" s="48" t="str">
        <f t="shared" si="50"/>
        <v/>
      </c>
      <c r="AN179" s="48" t="str">
        <f t="shared" si="51"/>
        <v/>
      </c>
      <c r="AO179" s="48"/>
      <c r="AP179" s="48" t="str">
        <f t="shared" si="52"/>
        <v/>
      </c>
      <c r="AQ179" s="48" t="str">
        <f t="shared" si="53"/>
        <v/>
      </c>
      <c r="AR179" s="48">
        <v>4.8280000000000003E-2</v>
      </c>
      <c r="AS179" s="48">
        <f>IF(AF!$D$27="Todos",1,IF(M179=AF!$D$27,1,0))</f>
        <v>1</v>
      </c>
      <c r="AT179" s="53">
        <f>IF(AND(E179=AF!$D$6,OR(LT!M179=AF!$D$27,AF!$D$27="Todos"),OR(AP179=AF!$E$8,AQ179=AF!$E$8)),AR179+AS179,0)</f>
        <v>0</v>
      </c>
      <c r="AU179" s="48" t="str">
        <f t="shared" si="54"/>
        <v/>
      </c>
      <c r="AV179" s="52" t="str">
        <f t="shared" si="55"/>
        <v/>
      </c>
      <c r="AW179" s="52" t="str">
        <f t="shared" si="56"/>
        <v/>
      </c>
      <c r="AX179" s="48" t="str">
        <f t="shared" si="57"/>
        <v/>
      </c>
      <c r="AY179" s="48" t="str">
        <f t="shared" si="58"/>
        <v/>
      </c>
      <c r="BA179" s="18">
        <f>IF($E179=AF!$D$6,IF($M179="Concluída no prazo",2,IF($M179="Concluída com atraso",1,0)),0)</f>
        <v>0</v>
      </c>
      <c r="BB179" s="18">
        <f>IF($E179=AF!$D$6,IF($M179="Atrasada",2,IF($M179="Concluída com atraso",1,0)),0)</f>
        <v>0</v>
      </c>
      <c r="BC179" s="18">
        <v>1.73E-3</v>
      </c>
      <c r="BD179" s="18">
        <f t="shared" si="65"/>
        <v>1.73E-3</v>
      </c>
      <c r="BE179" s="18">
        <f t="shared" si="65"/>
        <v>1.73E-3</v>
      </c>
      <c r="BF179" s="18" t="str">
        <f t="shared" si="59"/>
        <v/>
      </c>
      <c r="BN179" s="18" t="str">
        <f t="shared" si="60"/>
        <v>s</v>
      </c>
    </row>
    <row r="180" spans="3:66" ht="50.1" customHeight="1" thickTop="1" thickBot="1" x14ac:dyDescent="0.3">
      <c r="C180" s="46"/>
      <c r="D180" s="46"/>
      <c r="E180" s="46"/>
      <c r="F180" s="122"/>
      <c r="G180" s="122"/>
      <c r="H180" s="78" t="str">
        <f t="shared" si="61"/>
        <v/>
      </c>
      <c r="I180" s="78" t="str">
        <f t="shared" si="62"/>
        <v/>
      </c>
      <c r="J180" s="16"/>
      <c r="K180" s="46" t="str">
        <f t="shared" si="63"/>
        <v/>
      </c>
      <c r="L180" s="16"/>
      <c r="M180" s="16"/>
      <c r="N180" s="46"/>
      <c r="O180" s="47" t="str">
        <f t="shared" si="66"/>
        <v/>
      </c>
      <c r="P180" s="47"/>
      <c r="Q180" s="48" t="str">
        <f>IFERROR(VLOOKUP(E180,Funcionários!$C$8:$E$207,3,FALSE),"")</f>
        <v/>
      </c>
      <c r="R180" s="47"/>
      <c r="S180" s="49" t="str">
        <f t="shared" si="67"/>
        <v/>
      </c>
      <c r="T180" s="49">
        <v>1.74E-3</v>
      </c>
      <c r="U180" s="48" t="str">
        <f>IF(Funcionários!C181=0,"",Funcionários!C181)</f>
        <v/>
      </c>
      <c r="V180" s="50">
        <f>IF(U180="",0,IF(COUNTIFS($E$7:$E$3006,U180,$I$7:$I$3006,'RC'!$E$6)=0,0,COUNTIFS($M$7:$M$3006,"Concluída no prazo",$E$7:$E$3006,U180,$I$7:$I$3006,'RC'!$E$6)/COUNTIFS($E$7:$E$3006,U180,$I$7:$I$3006,'RC'!$E$6)))</f>
        <v>0</v>
      </c>
      <c r="W180" s="49">
        <f>SUMIFS($J$7:$J$3006,$E$7:$E$3006,U180,$I$7:$I$3006,'RC'!$E$6)+SUMIFS($L$7:$L$3006,$E$7:$E$3006,U180,$I$7:$I$3006,'RC'!$E$6)</f>
        <v>0</v>
      </c>
      <c r="X180" s="48">
        <f>COUNTIFS($E$7:$E$3006,U180,$I$7:$I$3006,'RC'!$E$6)</f>
        <v>0</v>
      </c>
      <c r="Y180" s="48"/>
      <c r="Z180" s="51" t="str">
        <f>IF(AQ180='RC'!$E$6,AC180*1000+AD180,"")</f>
        <v/>
      </c>
      <c r="AA180" s="51" t="str">
        <f>IF(AB180="","",IF(AQ180='RC'!$E$6,AC180*1000-AD180,""))</f>
        <v/>
      </c>
      <c r="AB180" s="48" t="str">
        <f>IFERROR(VLOOKUP(E180,Funcionários!$C$8:$E$207,3,FALSE),"")</f>
        <v/>
      </c>
      <c r="AC180" s="50" t="str">
        <f>IF(AB180="","",IF(COUNTIFS($AB$7:$AB$3006,AB180,$AQ$7:$AQ$3006,'RC'!$E$6)=0,"",COUNTIFS($M$7:$M$3006,"Concluída no prazo",$AB$7:$AB$3006,AB180,$AQ$7:$AQ$3006,'RC'!$E$6)/COUNTIFS($AB$7:$AB$3006,AB180,$AQ$7:$AQ$3006,'RC'!$E$6)))</f>
        <v/>
      </c>
      <c r="AD180" s="48">
        <f>SUMIF($AQ$7:$AQ$3006,'RC'!$E$6,$J$7:$J$3006)+SUMIF($AQ$7:$AQ$3006,'RC'!$E$6,$L$7:$L$3006)</f>
        <v>21</v>
      </c>
      <c r="AE180" s="48"/>
      <c r="AF180" s="48">
        <v>4.8269999999999501E-2</v>
      </c>
      <c r="AG180" s="48">
        <f>IF(OR(AQ180="",AQ180&lt;&gt;'RC'!$E$6,AB180&lt;&gt;'RC'!$D$21),0,1)</f>
        <v>0</v>
      </c>
      <c r="AH180" s="48">
        <f t="shared" si="64"/>
        <v>4.8269999999999501E-2</v>
      </c>
      <c r="AI180" s="48" t="str">
        <f t="shared" si="46"/>
        <v/>
      </c>
      <c r="AJ180" s="48" t="str">
        <f t="shared" si="47"/>
        <v/>
      </c>
      <c r="AK180" s="52" t="str">
        <f t="shared" si="48"/>
        <v/>
      </c>
      <c r="AL180" s="52" t="str">
        <f t="shared" si="49"/>
        <v/>
      </c>
      <c r="AM180" s="48" t="str">
        <f t="shared" si="50"/>
        <v/>
      </c>
      <c r="AN180" s="48" t="str">
        <f t="shared" si="51"/>
        <v/>
      </c>
      <c r="AO180" s="48"/>
      <c r="AP180" s="48" t="str">
        <f t="shared" si="52"/>
        <v/>
      </c>
      <c r="AQ180" s="48" t="str">
        <f t="shared" si="53"/>
        <v/>
      </c>
      <c r="AR180" s="48">
        <v>4.827E-2</v>
      </c>
      <c r="AS180" s="48">
        <f>IF(AF!$D$27="Todos",1,IF(M180=AF!$D$27,1,0))</f>
        <v>1</v>
      </c>
      <c r="AT180" s="53">
        <f>IF(AND(E180=AF!$D$6,OR(LT!M180=AF!$D$27,AF!$D$27="Todos"),OR(AP180=AF!$E$8,AQ180=AF!$E$8)),AR180+AS180,0)</f>
        <v>0</v>
      </c>
      <c r="AU180" s="48" t="str">
        <f t="shared" si="54"/>
        <v/>
      </c>
      <c r="AV180" s="52" t="str">
        <f t="shared" si="55"/>
        <v/>
      </c>
      <c r="AW180" s="52" t="str">
        <f t="shared" si="56"/>
        <v/>
      </c>
      <c r="AX180" s="48" t="str">
        <f t="shared" si="57"/>
        <v/>
      </c>
      <c r="AY180" s="48" t="str">
        <f t="shared" si="58"/>
        <v/>
      </c>
      <c r="BA180" s="18">
        <f>IF($E180=AF!$D$6,IF($M180="Concluída no prazo",2,IF($M180="Concluída com atraso",1,0)),0)</f>
        <v>0</v>
      </c>
      <c r="BB180" s="18">
        <f>IF($E180=AF!$D$6,IF($M180="Atrasada",2,IF($M180="Concluída com atraso",1,0)),0)</f>
        <v>0</v>
      </c>
      <c r="BC180" s="18">
        <v>1.74E-3</v>
      </c>
      <c r="BD180" s="18">
        <f t="shared" si="65"/>
        <v>1.74E-3</v>
      </c>
      <c r="BE180" s="18">
        <f t="shared" si="65"/>
        <v>1.74E-3</v>
      </c>
      <c r="BF180" s="18" t="str">
        <f t="shared" si="59"/>
        <v/>
      </c>
      <c r="BN180" s="18" t="str">
        <f t="shared" si="60"/>
        <v>s</v>
      </c>
    </row>
    <row r="181" spans="3:66" ht="50.1" customHeight="1" thickTop="1" thickBot="1" x14ac:dyDescent="0.3">
      <c r="C181" s="46"/>
      <c r="D181" s="46"/>
      <c r="E181" s="46"/>
      <c r="F181" s="122"/>
      <c r="G181" s="122"/>
      <c r="H181" s="78" t="str">
        <f t="shared" si="61"/>
        <v/>
      </c>
      <c r="I181" s="78" t="str">
        <f t="shared" si="62"/>
        <v/>
      </c>
      <c r="J181" s="16"/>
      <c r="K181" s="46" t="str">
        <f t="shared" si="63"/>
        <v/>
      </c>
      <c r="L181" s="16"/>
      <c r="M181" s="16"/>
      <c r="N181" s="46"/>
      <c r="O181" s="47" t="str">
        <f t="shared" si="66"/>
        <v/>
      </c>
      <c r="P181" s="47"/>
      <c r="Q181" s="48" t="str">
        <f>IFERROR(VLOOKUP(E181,Funcionários!$C$8:$E$207,3,FALSE),"")</f>
        <v/>
      </c>
      <c r="R181" s="47"/>
      <c r="S181" s="49" t="str">
        <f t="shared" si="67"/>
        <v/>
      </c>
      <c r="T181" s="49">
        <v>1.75E-3</v>
      </c>
      <c r="U181" s="48" t="str">
        <f>IF(Funcionários!C182=0,"",Funcionários!C182)</f>
        <v/>
      </c>
      <c r="V181" s="50">
        <f>IF(U181="",0,IF(COUNTIFS($E$7:$E$3006,U181,$I$7:$I$3006,'RC'!$E$6)=0,0,COUNTIFS($M$7:$M$3006,"Concluída no prazo",$E$7:$E$3006,U181,$I$7:$I$3006,'RC'!$E$6)/COUNTIFS($E$7:$E$3006,U181,$I$7:$I$3006,'RC'!$E$6)))</f>
        <v>0</v>
      </c>
      <c r="W181" s="49">
        <f>SUMIFS($J$7:$J$3006,$E$7:$E$3006,U181,$I$7:$I$3006,'RC'!$E$6)+SUMIFS($L$7:$L$3006,$E$7:$E$3006,U181,$I$7:$I$3006,'RC'!$E$6)</f>
        <v>0</v>
      </c>
      <c r="X181" s="48">
        <f>COUNTIFS($E$7:$E$3006,U181,$I$7:$I$3006,'RC'!$E$6)</f>
        <v>0</v>
      </c>
      <c r="Y181" s="48"/>
      <c r="Z181" s="51" t="str">
        <f>IF(AQ181='RC'!$E$6,AC181*1000+AD181,"")</f>
        <v/>
      </c>
      <c r="AA181" s="51" t="str">
        <f>IF(AB181="","",IF(AQ181='RC'!$E$6,AC181*1000-AD181,""))</f>
        <v/>
      </c>
      <c r="AB181" s="48" t="str">
        <f>IFERROR(VLOOKUP(E181,Funcionários!$C$8:$E$207,3,FALSE),"")</f>
        <v/>
      </c>
      <c r="AC181" s="50" t="str">
        <f>IF(AB181="","",IF(COUNTIFS($AB$7:$AB$3006,AB181,$AQ$7:$AQ$3006,'RC'!$E$6)=0,"",COUNTIFS($M$7:$M$3006,"Concluída no prazo",$AB$7:$AB$3006,AB181,$AQ$7:$AQ$3006,'RC'!$E$6)/COUNTIFS($AB$7:$AB$3006,AB181,$AQ$7:$AQ$3006,'RC'!$E$6)))</f>
        <v/>
      </c>
      <c r="AD181" s="48">
        <f>SUMIF($AQ$7:$AQ$3006,'RC'!$E$6,$J$7:$J$3006)+SUMIF($AQ$7:$AQ$3006,'RC'!$E$6,$L$7:$L$3006)</f>
        <v>21</v>
      </c>
      <c r="AE181" s="48"/>
      <c r="AF181" s="48">
        <v>4.8259999999999498E-2</v>
      </c>
      <c r="AG181" s="48">
        <f>IF(OR(AQ181="",AQ181&lt;&gt;'RC'!$E$6,AB181&lt;&gt;'RC'!$D$21),0,1)</f>
        <v>0</v>
      </c>
      <c r="AH181" s="48">
        <f t="shared" si="64"/>
        <v>4.8259999999999498E-2</v>
      </c>
      <c r="AI181" s="48" t="str">
        <f t="shared" si="46"/>
        <v/>
      </c>
      <c r="AJ181" s="48" t="str">
        <f t="shared" si="47"/>
        <v/>
      </c>
      <c r="AK181" s="52" t="str">
        <f t="shared" si="48"/>
        <v/>
      </c>
      <c r="AL181" s="52" t="str">
        <f t="shared" si="49"/>
        <v/>
      </c>
      <c r="AM181" s="48" t="str">
        <f t="shared" si="50"/>
        <v/>
      </c>
      <c r="AN181" s="48" t="str">
        <f t="shared" si="51"/>
        <v/>
      </c>
      <c r="AO181" s="48"/>
      <c r="AP181" s="48" t="str">
        <f t="shared" si="52"/>
        <v/>
      </c>
      <c r="AQ181" s="48" t="str">
        <f t="shared" si="53"/>
        <v/>
      </c>
      <c r="AR181" s="48">
        <v>4.8259999999999997E-2</v>
      </c>
      <c r="AS181" s="48">
        <f>IF(AF!$D$27="Todos",1,IF(M181=AF!$D$27,1,0))</f>
        <v>1</v>
      </c>
      <c r="AT181" s="53">
        <f>IF(AND(E181=AF!$D$6,OR(LT!M181=AF!$D$27,AF!$D$27="Todos"),OR(AP181=AF!$E$8,AQ181=AF!$E$8)),AR181+AS181,0)</f>
        <v>0</v>
      </c>
      <c r="AU181" s="48" t="str">
        <f t="shared" si="54"/>
        <v/>
      </c>
      <c r="AV181" s="52" t="str">
        <f t="shared" si="55"/>
        <v/>
      </c>
      <c r="AW181" s="52" t="str">
        <f t="shared" si="56"/>
        <v/>
      </c>
      <c r="AX181" s="48" t="str">
        <f t="shared" si="57"/>
        <v/>
      </c>
      <c r="AY181" s="48" t="str">
        <f t="shared" si="58"/>
        <v/>
      </c>
      <c r="BA181" s="18">
        <f>IF($E181=AF!$D$6,IF($M181="Concluída no prazo",2,IF($M181="Concluída com atraso",1,0)),0)</f>
        <v>0</v>
      </c>
      <c r="BB181" s="18">
        <f>IF($E181=AF!$D$6,IF($M181="Atrasada",2,IF($M181="Concluída com atraso",1,0)),0)</f>
        <v>0</v>
      </c>
      <c r="BC181" s="18">
        <v>1.75E-3</v>
      </c>
      <c r="BD181" s="18">
        <f t="shared" si="65"/>
        <v>1.75E-3</v>
      </c>
      <c r="BE181" s="18">
        <f t="shared" si="65"/>
        <v>1.75E-3</v>
      </c>
      <c r="BF181" s="18" t="str">
        <f t="shared" si="59"/>
        <v/>
      </c>
      <c r="BN181" s="18" t="str">
        <f t="shared" si="60"/>
        <v>s</v>
      </c>
    </row>
    <row r="182" spans="3:66" ht="50.1" customHeight="1" thickTop="1" thickBot="1" x14ac:dyDescent="0.3">
      <c r="C182" s="46"/>
      <c r="D182" s="46"/>
      <c r="E182" s="46"/>
      <c r="F182" s="122"/>
      <c r="G182" s="122"/>
      <c r="H182" s="78" t="str">
        <f t="shared" si="61"/>
        <v/>
      </c>
      <c r="I182" s="78" t="str">
        <f t="shared" si="62"/>
        <v/>
      </c>
      <c r="J182" s="16"/>
      <c r="K182" s="46" t="str">
        <f t="shared" si="63"/>
        <v/>
      </c>
      <c r="L182" s="16"/>
      <c r="M182" s="16"/>
      <c r="N182" s="46"/>
      <c r="O182" s="47" t="str">
        <f t="shared" si="66"/>
        <v/>
      </c>
      <c r="P182" s="47"/>
      <c r="Q182" s="48" t="str">
        <f>IFERROR(VLOOKUP(E182,Funcionários!$C$8:$E$207,3,FALSE),"")</f>
        <v/>
      </c>
      <c r="R182" s="47"/>
      <c r="S182" s="49" t="str">
        <f t="shared" si="67"/>
        <v/>
      </c>
      <c r="T182" s="49">
        <v>1.7600000000000001E-3</v>
      </c>
      <c r="U182" s="48" t="str">
        <f>IF(Funcionários!C183=0,"",Funcionários!C183)</f>
        <v/>
      </c>
      <c r="V182" s="50">
        <f>IF(U182="",0,IF(COUNTIFS($E$7:$E$3006,U182,$I$7:$I$3006,'RC'!$E$6)=0,0,COUNTIFS($M$7:$M$3006,"Concluída no prazo",$E$7:$E$3006,U182,$I$7:$I$3006,'RC'!$E$6)/COUNTIFS($E$7:$E$3006,U182,$I$7:$I$3006,'RC'!$E$6)))</f>
        <v>0</v>
      </c>
      <c r="W182" s="49">
        <f>SUMIFS($J$7:$J$3006,$E$7:$E$3006,U182,$I$7:$I$3006,'RC'!$E$6)+SUMIFS($L$7:$L$3006,$E$7:$E$3006,U182,$I$7:$I$3006,'RC'!$E$6)</f>
        <v>0</v>
      </c>
      <c r="X182" s="48">
        <f>COUNTIFS($E$7:$E$3006,U182,$I$7:$I$3006,'RC'!$E$6)</f>
        <v>0</v>
      </c>
      <c r="Y182" s="48"/>
      <c r="Z182" s="51" t="str">
        <f>IF(AQ182='RC'!$E$6,AC182*1000+AD182,"")</f>
        <v/>
      </c>
      <c r="AA182" s="51" t="str">
        <f>IF(AB182="","",IF(AQ182='RC'!$E$6,AC182*1000-AD182,""))</f>
        <v/>
      </c>
      <c r="AB182" s="48" t="str">
        <f>IFERROR(VLOOKUP(E182,Funcionários!$C$8:$E$207,3,FALSE),"")</f>
        <v/>
      </c>
      <c r="AC182" s="50" t="str">
        <f>IF(AB182="","",IF(COUNTIFS($AB$7:$AB$3006,AB182,$AQ$7:$AQ$3006,'RC'!$E$6)=0,"",COUNTIFS($M$7:$M$3006,"Concluída no prazo",$AB$7:$AB$3006,AB182,$AQ$7:$AQ$3006,'RC'!$E$6)/COUNTIFS($AB$7:$AB$3006,AB182,$AQ$7:$AQ$3006,'RC'!$E$6)))</f>
        <v/>
      </c>
      <c r="AD182" s="48">
        <f>SUMIF($AQ$7:$AQ$3006,'RC'!$E$6,$J$7:$J$3006)+SUMIF($AQ$7:$AQ$3006,'RC'!$E$6,$L$7:$L$3006)</f>
        <v>21</v>
      </c>
      <c r="AE182" s="48"/>
      <c r="AF182" s="48">
        <v>4.8249999999999502E-2</v>
      </c>
      <c r="AG182" s="48">
        <f>IF(OR(AQ182="",AQ182&lt;&gt;'RC'!$E$6,AB182&lt;&gt;'RC'!$D$21),0,1)</f>
        <v>0</v>
      </c>
      <c r="AH182" s="48">
        <f t="shared" si="64"/>
        <v>4.8249999999999502E-2</v>
      </c>
      <c r="AI182" s="48" t="str">
        <f t="shared" si="46"/>
        <v/>
      </c>
      <c r="AJ182" s="48" t="str">
        <f t="shared" si="47"/>
        <v/>
      </c>
      <c r="AK182" s="52" t="str">
        <f t="shared" si="48"/>
        <v/>
      </c>
      <c r="AL182" s="52" t="str">
        <f t="shared" si="49"/>
        <v/>
      </c>
      <c r="AM182" s="48" t="str">
        <f t="shared" si="50"/>
        <v/>
      </c>
      <c r="AN182" s="48" t="str">
        <f t="shared" si="51"/>
        <v/>
      </c>
      <c r="AO182" s="48"/>
      <c r="AP182" s="48" t="str">
        <f t="shared" si="52"/>
        <v/>
      </c>
      <c r="AQ182" s="48" t="str">
        <f t="shared" si="53"/>
        <v/>
      </c>
      <c r="AR182" s="48">
        <v>4.8250000000000001E-2</v>
      </c>
      <c r="AS182" s="48">
        <f>IF(AF!$D$27="Todos",1,IF(M182=AF!$D$27,1,0))</f>
        <v>1</v>
      </c>
      <c r="AT182" s="53">
        <f>IF(AND(E182=AF!$D$6,OR(LT!M182=AF!$D$27,AF!$D$27="Todos"),OR(AP182=AF!$E$8,AQ182=AF!$E$8)),AR182+AS182,0)</f>
        <v>0</v>
      </c>
      <c r="AU182" s="48" t="str">
        <f t="shared" si="54"/>
        <v/>
      </c>
      <c r="AV182" s="52" t="str">
        <f t="shared" si="55"/>
        <v/>
      </c>
      <c r="AW182" s="52" t="str">
        <f t="shared" si="56"/>
        <v/>
      </c>
      <c r="AX182" s="48" t="str">
        <f t="shared" si="57"/>
        <v/>
      </c>
      <c r="AY182" s="48" t="str">
        <f t="shared" si="58"/>
        <v/>
      </c>
      <c r="BA182" s="18">
        <f>IF($E182=AF!$D$6,IF($M182="Concluída no prazo",2,IF($M182="Concluída com atraso",1,0)),0)</f>
        <v>0</v>
      </c>
      <c r="BB182" s="18">
        <f>IF($E182=AF!$D$6,IF($M182="Atrasada",2,IF($M182="Concluída com atraso",1,0)),0)</f>
        <v>0</v>
      </c>
      <c r="BC182" s="18">
        <v>1.7600000000000001E-3</v>
      </c>
      <c r="BD182" s="18">
        <f t="shared" si="65"/>
        <v>1.7600000000000001E-3</v>
      </c>
      <c r="BE182" s="18">
        <f t="shared" si="65"/>
        <v>1.7600000000000001E-3</v>
      </c>
      <c r="BF182" s="18" t="str">
        <f t="shared" si="59"/>
        <v/>
      </c>
      <c r="BN182" s="18" t="str">
        <f t="shared" si="60"/>
        <v>s</v>
      </c>
    </row>
    <row r="183" spans="3:66" ht="50.1" customHeight="1" thickTop="1" thickBot="1" x14ac:dyDescent="0.3">
      <c r="C183" s="46"/>
      <c r="D183" s="46"/>
      <c r="E183" s="46"/>
      <c r="F183" s="122"/>
      <c r="G183" s="122"/>
      <c r="H183" s="78" t="str">
        <f t="shared" si="61"/>
        <v/>
      </c>
      <c r="I183" s="78" t="str">
        <f t="shared" si="62"/>
        <v/>
      </c>
      <c r="J183" s="16"/>
      <c r="K183" s="46" t="str">
        <f t="shared" si="63"/>
        <v/>
      </c>
      <c r="L183" s="16"/>
      <c r="M183" s="16"/>
      <c r="N183" s="46"/>
      <c r="O183" s="47" t="str">
        <f t="shared" si="66"/>
        <v/>
      </c>
      <c r="P183" s="47"/>
      <c r="Q183" s="48" t="str">
        <f>IFERROR(VLOOKUP(E183,Funcionários!$C$8:$E$207,3,FALSE),"")</f>
        <v/>
      </c>
      <c r="R183" s="47"/>
      <c r="S183" s="49" t="str">
        <f t="shared" si="67"/>
        <v/>
      </c>
      <c r="T183" s="49">
        <v>1.7700000000000001E-3</v>
      </c>
      <c r="U183" s="48" t="str">
        <f>IF(Funcionários!C184=0,"",Funcionários!C184)</f>
        <v/>
      </c>
      <c r="V183" s="50">
        <f>IF(U183="",0,IF(COUNTIFS($E$7:$E$3006,U183,$I$7:$I$3006,'RC'!$E$6)=0,0,COUNTIFS($M$7:$M$3006,"Concluída no prazo",$E$7:$E$3006,U183,$I$7:$I$3006,'RC'!$E$6)/COUNTIFS($E$7:$E$3006,U183,$I$7:$I$3006,'RC'!$E$6)))</f>
        <v>0</v>
      </c>
      <c r="W183" s="49">
        <f>SUMIFS($J$7:$J$3006,$E$7:$E$3006,U183,$I$7:$I$3006,'RC'!$E$6)+SUMIFS($L$7:$L$3006,$E$7:$E$3006,U183,$I$7:$I$3006,'RC'!$E$6)</f>
        <v>0</v>
      </c>
      <c r="X183" s="48">
        <f>COUNTIFS($E$7:$E$3006,U183,$I$7:$I$3006,'RC'!$E$6)</f>
        <v>0</v>
      </c>
      <c r="Y183" s="48"/>
      <c r="Z183" s="51" t="str">
        <f>IF(AQ183='RC'!$E$6,AC183*1000+AD183,"")</f>
        <v/>
      </c>
      <c r="AA183" s="51" t="str">
        <f>IF(AB183="","",IF(AQ183='RC'!$E$6,AC183*1000-AD183,""))</f>
        <v/>
      </c>
      <c r="AB183" s="48" t="str">
        <f>IFERROR(VLOOKUP(E183,Funcionários!$C$8:$E$207,3,FALSE),"")</f>
        <v/>
      </c>
      <c r="AC183" s="50" t="str">
        <f>IF(AB183="","",IF(COUNTIFS($AB$7:$AB$3006,AB183,$AQ$7:$AQ$3006,'RC'!$E$6)=0,"",COUNTIFS($M$7:$M$3006,"Concluída no prazo",$AB$7:$AB$3006,AB183,$AQ$7:$AQ$3006,'RC'!$E$6)/COUNTIFS($AB$7:$AB$3006,AB183,$AQ$7:$AQ$3006,'RC'!$E$6)))</f>
        <v/>
      </c>
      <c r="AD183" s="48">
        <f>SUMIF($AQ$7:$AQ$3006,'RC'!$E$6,$J$7:$J$3006)+SUMIF($AQ$7:$AQ$3006,'RC'!$E$6,$L$7:$L$3006)</f>
        <v>21</v>
      </c>
      <c r="AE183" s="48"/>
      <c r="AF183" s="48">
        <v>4.8239999999999499E-2</v>
      </c>
      <c r="AG183" s="48">
        <f>IF(OR(AQ183="",AQ183&lt;&gt;'RC'!$E$6,AB183&lt;&gt;'RC'!$D$21),0,1)</f>
        <v>0</v>
      </c>
      <c r="AH183" s="48">
        <f t="shared" si="64"/>
        <v>4.8239999999999499E-2</v>
      </c>
      <c r="AI183" s="48" t="str">
        <f t="shared" si="46"/>
        <v/>
      </c>
      <c r="AJ183" s="48" t="str">
        <f t="shared" si="47"/>
        <v/>
      </c>
      <c r="AK183" s="52" t="str">
        <f t="shared" si="48"/>
        <v/>
      </c>
      <c r="AL183" s="52" t="str">
        <f t="shared" si="49"/>
        <v/>
      </c>
      <c r="AM183" s="48" t="str">
        <f t="shared" si="50"/>
        <v/>
      </c>
      <c r="AN183" s="48" t="str">
        <f t="shared" si="51"/>
        <v/>
      </c>
      <c r="AO183" s="48"/>
      <c r="AP183" s="48" t="str">
        <f t="shared" si="52"/>
        <v/>
      </c>
      <c r="AQ183" s="48" t="str">
        <f t="shared" si="53"/>
        <v/>
      </c>
      <c r="AR183" s="48">
        <v>4.8239999999999998E-2</v>
      </c>
      <c r="AS183" s="48">
        <f>IF(AF!$D$27="Todos",1,IF(M183=AF!$D$27,1,0))</f>
        <v>1</v>
      </c>
      <c r="AT183" s="53">
        <f>IF(AND(E183=AF!$D$6,OR(LT!M183=AF!$D$27,AF!$D$27="Todos"),OR(AP183=AF!$E$8,AQ183=AF!$E$8)),AR183+AS183,0)</f>
        <v>0</v>
      </c>
      <c r="AU183" s="48" t="str">
        <f t="shared" si="54"/>
        <v/>
      </c>
      <c r="AV183" s="52" t="str">
        <f t="shared" si="55"/>
        <v/>
      </c>
      <c r="AW183" s="52" t="str">
        <f t="shared" si="56"/>
        <v/>
      </c>
      <c r="AX183" s="48" t="str">
        <f t="shared" si="57"/>
        <v/>
      </c>
      <c r="AY183" s="48" t="str">
        <f t="shared" si="58"/>
        <v/>
      </c>
      <c r="BA183" s="18">
        <f>IF($E183=AF!$D$6,IF($M183="Concluída no prazo",2,IF($M183="Concluída com atraso",1,0)),0)</f>
        <v>0</v>
      </c>
      <c r="BB183" s="18">
        <f>IF($E183=AF!$D$6,IF($M183="Atrasada",2,IF($M183="Concluída com atraso",1,0)),0)</f>
        <v>0</v>
      </c>
      <c r="BC183" s="18">
        <v>1.7700000000000001E-3</v>
      </c>
      <c r="BD183" s="18">
        <f t="shared" si="65"/>
        <v>1.7700000000000001E-3</v>
      </c>
      <c r="BE183" s="18">
        <f t="shared" si="65"/>
        <v>1.7700000000000001E-3</v>
      </c>
      <c r="BF183" s="18" t="str">
        <f t="shared" si="59"/>
        <v/>
      </c>
      <c r="BN183" s="18" t="str">
        <f t="shared" si="60"/>
        <v>s</v>
      </c>
    </row>
    <row r="184" spans="3:66" ht="50.1" customHeight="1" thickTop="1" thickBot="1" x14ac:dyDescent="0.3">
      <c r="C184" s="46"/>
      <c r="D184" s="46"/>
      <c r="E184" s="46"/>
      <c r="F184" s="122"/>
      <c r="G184" s="122"/>
      <c r="H184" s="78" t="str">
        <f t="shared" si="61"/>
        <v/>
      </c>
      <c r="I184" s="78" t="str">
        <f t="shared" si="62"/>
        <v/>
      </c>
      <c r="J184" s="16"/>
      <c r="K184" s="46" t="str">
        <f t="shared" si="63"/>
        <v/>
      </c>
      <c r="L184" s="16"/>
      <c r="M184" s="16"/>
      <c r="N184" s="46"/>
      <c r="O184" s="47" t="str">
        <f t="shared" si="66"/>
        <v/>
      </c>
      <c r="P184" s="47"/>
      <c r="Q184" s="48" t="str">
        <f>IFERROR(VLOOKUP(E184,Funcionários!$C$8:$E$207,3,FALSE),"")</f>
        <v/>
      </c>
      <c r="R184" s="47"/>
      <c r="S184" s="49" t="str">
        <f t="shared" si="67"/>
        <v/>
      </c>
      <c r="T184" s="49">
        <v>1.7799999999999999E-3</v>
      </c>
      <c r="U184" s="48" t="str">
        <f>IF(Funcionários!C185=0,"",Funcionários!C185)</f>
        <v/>
      </c>
      <c r="V184" s="50">
        <f>IF(U184="",0,IF(COUNTIFS($E$7:$E$3006,U184,$I$7:$I$3006,'RC'!$E$6)=0,0,COUNTIFS($M$7:$M$3006,"Concluída no prazo",$E$7:$E$3006,U184,$I$7:$I$3006,'RC'!$E$6)/COUNTIFS($E$7:$E$3006,U184,$I$7:$I$3006,'RC'!$E$6)))</f>
        <v>0</v>
      </c>
      <c r="W184" s="49">
        <f>SUMIFS($J$7:$J$3006,$E$7:$E$3006,U184,$I$7:$I$3006,'RC'!$E$6)+SUMIFS($L$7:$L$3006,$E$7:$E$3006,U184,$I$7:$I$3006,'RC'!$E$6)</f>
        <v>0</v>
      </c>
      <c r="X184" s="48">
        <f>COUNTIFS($E$7:$E$3006,U184,$I$7:$I$3006,'RC'!$E$6)</f>
        <v>0</v>
      </c>
      <c r="Y184" s="48"/>
      <c r="Z184" s="51" t="str">
        <f>IF(AQ184='RC'!$E$6,AC184*1000+AD184,"")</f>
        <v/>
      </c>
      <c r="AA184" s="51" t="str">
        <f>IF(AB184="","",IF(AQ184='RC'!$E$6,AC184*1000-AD184,""))</f>
        <v/>
      </c>
      <c r="AB184" s="48" t="str">
        <f>IFERROR(VLOOKUP(E184,Funcionários!$C$8:$E$207,3,FALSE),"")</f>
        <v/>
      </c>
      <c r="AC184" s="50" t="str">
        <f>IF(AB184="","",IF(COUNTIFS($AB$7:$AB$3006,AB184,$AQ$7:$AQ$3006,'RC'!$E$6)=0,"",COUNTIFS($M$7:$M$3006,"Concluída no prazo",$AB$7:$AB$3006,AB184,$AQ$7:$AQ$3006,'RC'!$E$6)/COUNTIFS($AB$7:$AB$3006,AB184,$AQ$7:$AQ$3006,'RC'!$E$6)))</f>
        <v/>
      </c>
      <c r="AD184" s="48">
        <f>SUMIF($AQ$7:$AQ$3006,'RC'!$E$6,$J$7:$J$3006)+SUMIF($AQ$7:$AQ$3006,'RC'!$E$6,$L$7:$L$3006)</f>
        <v>21</v>
      </c>
      <c r="AE184" s="48"/>
      <c r="AF184" s="48">
        <v>4.8229999999999502E-2</v>
      </c>
      <c r="AG184" s="48">
        <f>IF(OR(AQ184="",AQ184&lt;&gt;'RC'!$E$6,AB184&lt;&gt;'RC'!$D$21),0,1)</f>
        <v>0</v>
      </c>
      <c r="AH184" s="48">
        <f t="shared" si="64"/>
        <v>4.8229999999999502E-2</v>
      </c>
      <c r="AI184" s="48" t="str">
        <f t="shared" si="46"/>
        <v/>
      </c>
      <c r="AJ184" s="48" t="str">
        <f t="shared" si="47"/>
        <v/>
      </c>
      <c r="AK184" s="52" t="str">
        <f t="shared" si="48"/>
        <v/>
      </c>
      <c r="AL184" s="52" t="str">
        <f t="shared" si="49"/>
        <v/>
      </c>
      <c r="AM184" s="48" t="str">
        <f t="shared" si="50"/>
        <v/>
      </c>
      <c r="AN184" s="48" t="str">
        <f t="shared" si="51"/>
        <v/>
      </c>
      <c r="AO184" s="48"/>
      <c r="AP184" s="48" t="str">
        <f t="shared" si="52"/>
        <v/>
      </c>
      <c r="AQ184" s="48" t="str">
        <f t="shared" si="53"/>
        <v/>
      </c>
      <c r="AR184" s="48">
        <v>4.8230000000000002E-2</v>
      </c>
      <c r="AS184" s="48">
        <f>IF(AF!$D$27="Todos",1,IF(M184=AF!$D$27,1,0))</f>
        <v>1</v>
      </c>
      <c r="AT184" s="53">
        <f>IF(AND(E184=AF!$D$6,OR(LT!M184=AF!$D$27,AF!$D$27="Todos"),OR(AP184=AF!$E$8,AQ184=AF!$E$8)),AR184+AS184,0)</f>
        <v>0</v>
      </c>
      <c r="AU184" s="48" t="str">
        <f t="shared" si="54"/>
        <v/>
      </c>
      <c r="AV184" s="52" t="str">
        <f t="shared" si="55"/>
        <v/>
      </c>
      <c r="AW184" s="52" t="str">
        <f t="shared" si="56"/>
        <v/>
      </c>
      <c r="AX184" s="48" t="str">
        <f t="shared" si="57"/>
        <v/>
      </c>
      <c r="AY184" s="48" t="str">
        <f t="shared" si="58"/>
        <v/>
      </c>
      <c r="BA184" s="18">
        <f>IF($E184=AF!$D$6,IF($M184="Concluída no prazo",2,IF($M184="Concluída com atraso",1,0)),0)</f>
        <v>0</v>
      </c>
      <c r="BB184" s="18">
        <f>IF($E184=AF!$D$6,IF($M184="Atrasada",2,IF($M184="Concluída com atraso",1,0)),0)</f>
        <v>0</v>
      </c>
      <c r="BC184" s="18">
        <v>1.7799999999999999E-3</v>
      </c>
      <c r="BD184" s="18">
        <f t="shared" si="65"/>
        <v>1.7799999999999999E-3</v>
      </c>
      <c r="BE184" s="18">
        <f t="shared" si="65"/>
        <v>1.7799999999999999E-3</v>
      </c>
      <c r="BF184" s="18" t="str">
        <f t="shared" si="59"/>
        <v/>
      </c>
      <c r="BN184" s="18" t="str">
        <f t="shared" si="60"/>
        <v>s</v>
      </c>
    </row>
    <row r="185" spans="3:66" ht="50.1" customHeight="1" thickTop="1" thickBot="1" x14ac:dyDescent="0.3">
      <c r="C185" s="46"/>
      <c r="D185" s="46"/>
      <c r="E185" s="46"/>
      <c r="F185" s="122"/>
      <c r="G185" s="122"/>
      <c r="H185" s="78" t="str">
        <f t="shared" si="61"/>
        <v/>
      </c>
      <c r="I185" s="78" t="str">
        <f t="shared" si="62"/>
        <v/>
      </c>
      <c r="J185" s="16"/>
      <c r="K185" s="46" t="str">
        <f t="shared" si="63"/>
        <v/>
      </c>
      <c r="L185" s="16"/>
      <c r="M185" s="16"/>
      <c r="N185" s="46"/>
      <c r="O185" s="47" t="str">
        <f t="shared" si="66"/>
        <v/>
      </c>
      <c r="P185" s="47"/>
      <c r="Q185" s="48" t="str">
        <f>IFERROR(VLOOKUP(E185,Funcionários!$C$8:$E$207,3,FALSE),"")</f>
        <v/>
      </c>
      <c r="R185" s="47"/>
      <c r="S185" s="49" t="str">
        <f t="shared" si="67"/>
        <v/>
      </c>
      <c r="T185" s="49">
        <v>1.7899999999999999E-3</v>
      </c>
      <c r="U185" s="48" t="str">
        <f>IF(Funcionários!C186=0,"",Funcionários!C186)</f>
        <v/>
      </c>
      <c r="V185" s="50">
        <f>IF(U185="",0,IF(COUNTIFS($E$7:$E$3006,U185,$I$7:$I$3006,'RC'!$E$6)=0,0,COUNTIFS($M$7:$M$3006,"Concluída no prazo",$E$7:$E$3006,U185,$I$7:$I$3006,'RC'!$E$6)/COUNTIFS($E$7:$E$3006,U185,$I$7:$I$3006,'RC'!$E$6)))</f>
        <v>0</v>
      </c>
      <c r="W185" s="49">
        <f>SUMIFS($J$7:$J$3006,$E$7:$E$3006,U185,$I$7:$I$3006,'RC'!$E$6)+SUMIFS($L$7:$L$3006,$E$7:$E$3006,U185,$I$7:$I$3006,'RC'!$E$6)</f>
        <v>0</v>
      </c>
      <c r="X185" s="48">
        <f>COUNTIFS($E$7:$E$3006,U185,$I$7:$I$3006,'RC'!$E$6)</f>
        <v>0</v>
      </c>
      <c r="Y185" s="48"/>
      <c r="Z185" s="51" t="str">
        <f>IF(AQ185='RC'!$E$6,AC185*1000+AD185,"")</f>
        <v/>
      </c>
      <c r="AA185" s="51" t="str">
        <f>IF(AB185="","",IF(AQ185='RC'!$E$6,AC185*1000-AD185,""))</f>
        <v/>
      </c>
      <c r="AB185" s="48" t="str">
        <f>IFERROR(VLOOKUP(E185,Funcionários!$C$8:$E$207,3,FALSE),"")</f>
        <v/>
      </c>
      <c r="AC185" s="50" t="str">
        <f>IF(AB185="","",IF(COUNTIFS($AB$7:$AB$3006,AB185,$AQ$7:$AQ$3006,'RC'!$E$6)=0,"",COUNTIFS($M$7:$M$3006,"Concluída no prazo",$AB$7:$AB$3006,AB185,$AQ$7:$AQ$3006,'RC'!$E$6)/COUNTIFS($AB$7:$AB$3006,AB185,$AQ$7:$AQ$3006,'RC'!$E$6)))</f>
        <v/>
      </c>
      <c r="AD185" s="48">
        <f>SUMIF($AQ$7:$AQ$3006,'RC'!$E$6,$J$7:$J$3006)+SUMIF($AQ$7:$AQ$3006,'RC'!$E$6,$L$7:$L$3006)</f>
        <v>21</v>
      </c>
      <c r="AE185" s="48"/>
      <c r="AF185" s="48">
        <v>4.8219999999999499E-2</v>
      </c>
      <c r="AG185" s="48">
        <f>IF(OR(AQ185="",AQ185&lt;&gt;'RC'!$E$6,AB185&lt;&gt;'RC'!$D$21),0,1)</f>
        <v>0</v>
      </c>
      <c r="AH185" s="48">
        <f t="shared" si="64"/>
        <v>4.8219999999999499E-2</v>
      </c>
      <c r="AI185" s="48" t="str">
        <f t="shared" si="46"/>
        <v/>
      </c>
      <c r="AJ185" s="48" t="str">
        <f t="shared" si="47"/>
        <v/>
      </c>
      <c r="AK185" s="52" t="str">
        <f t="shared" si="48"/>
        <v/>
      </c>
      <c r="AL185" s="52" t="str">
        <f t="shared" si="49"/>
        <v/>
      </c>
      <c r="AM185" s="48" t="str">
        <f t="shared" si="50"/>
        <v/>
      </c>
      <c r="AN185" s="48" t="str">
        <f t="shared" si="51"/>
        <v/>
      </c>
      <c r="AO185" s="48"/>
      <c r="AP185" s="48" t="str">
        <f t="shared" si="52"/>
        <v/>
      </c>
      <c r="AQ185" s="48" t="str">
        <f t="shared" si="53"/>
        <v/>
      </c>
      <c r="AR185" s="48">
        <v>4.8219999999999999E-2</v>
      </c>
      <c r="AS185" s="48">
        <f>IF(AF!$D$27="Todos",1,IF(M185=AF!$D$27,1,0))</f>
        <v>1</v>
      </c>
      <c r="AT185" s="53">
        <f>IF(AND(E185=AF!$D$6,OR(LT!M185=AF!$D$27,AF!$D$27="Todos"),OR(AP185=AF!$E$8,AQ185=AF!$E$8)),AR185+AS185,0)</f>
        <v>0</v>
      </c>
      <c r="AU185" s="48" t="str">
        <f t="shared" si="54"/>
        <v/>
      </c>
      <c r="AV185" s="52" t="str">
        <f t="shared" si="55"/>
        <v/>
      </c>
      <c r="AW185" s="52" t="str">
        <f t="shared" si="56"/>
        <v/>
      </c>
      <c r="AX185" s="48" t="str">
        <f t="shared" si="57"/>
        <v/>
      </c>
      <c r="AY185" s="48" t="str">
        <f t="shared" si="58"/>
        <v/>
      </c>
      <c r="BA185" s="18">
        <f>IF($E185=AF!$D$6,IF($M185="Concluída no prazo",2,IF($M185="Concluída com atraso",1,0)),0)</f>
        <v>0</v>
      </c>
      <c r="BB185" s="18">
        <f>IF($E185=AF!$D$6,IF($M185="Atrasada",2,IF($M185="Concluída com atraso",1,0)),0)</f>
        <v>0</v>
      </c>
      <c r="BC185" s="18">
        <v>1.7899999999999999E-3</v>
      </c>
      <c r="BD185" s="18">
        <f t="shared" si="65"/>
        <v>1.7899999999999999E-3</v>
      </c>
      <c r="BE185" s="18">
        <f t="shared" si="65"/>
        <v>1.7899999999999999E-3</v>
      </c>
      <c r="BF185" s="18" t="str">
        <f t="shared" si="59"/>
        <v/>
      </c>
      <c r="BN185" s="18" t="str">
        <f t="shared" si="60"/>
        <v>s</v>
      </c>
    </row>
    <row r="186" spans="3:66" ht="50.1" customHeight="1" thickTop="1" thickBot="1" x14ac:dyDescent="0.3">
      <c r="C186" s="46"/>
      <c r="D186" s="46"/>
      <c r="E186" s="46"/>
      <c r="F186" s="122"/>
      <c r="G186" s="122"/>
      <c r="H186" s="78" t="str">
        <f t="shared" si="61"/>
        <v/>
      </c>
      <c r="I186" s="78" t="str">
        <f t="shared" si="62"/>
        <v/>
      </c>
      <c r="J186" s="16"/>
      <c r="K186" s="46" t="str">
        <f t="shared" si="63"/>
        <v/>
      </c>
      <c r="L186" s="16"/>
      <c r="M186" s="16"/>
      <c r="N186" s="46"/>
      <c r="O186" s="47" t="str">
        <f t="shared" si="66"/>
        <v/>
      </c>
      <c r="P186" s="47"/>
      <c r="Q186" s="48" t="str">
        <f>IFERROR(VLOOKUP(E186,Funcionários!$C$8:$E$207,3,FALSE),"")</f>
        <v/>
      </c>
      <c r="R186" s="47"/>
      <c r="S186" s="49" t="str">
        <f t="shared" si="67"/>
        <v/>
      </c>
      <c r="T186" s="49">
        <v>1.8E-3</v>
      </c>
      <c r="U186" s="48" t="str">
        <f>IF(Funcionários!C187=0,"",Funcionários!C187)</f>
        <v/>
      </c>
      <c r="V186" s="50">
        <f>IF(U186="",0,IF(COUNTIFS($E$7:$E$3006,U186,$I$7:$I$3006,'RC'!$E$6)=0,0,COUNTIFS($M$7:$M$3006,"Concluída no prazo",$E$7:$E$3006,U186,$I$7:$I$3006,'RC'!$E$6)/COUNTIFS($E$7:$E$3006,U186,$I$7:$I$3006,'RC'!$E$6)))</f>
        <v>0</v>
      </c>
      <c r="W186" s="49">
        <f>SUMIFS($J$7:$J$3006,$E$7:$E$3006,U186,$I$7:$I$3006,'RC'!$E$6)+SUMIFS($L$7:$L$3006,$E$7:$E$3006,U186,$I$7:$I$3006,'RC'!$E$6)</f>
        <v>0</v>
      </c>
      <c r="X186" s="48">
        <f>COUNTIFS($E$7:$E$3006,U186,$I$7:$I$3006,'RC'!$E$6)</f>
        <v>0</v>
      </c>
      <c r="Y186" s="48"/>
      <c r="Z186" s="51" t="str">
        <f>IF(AQ186='RC'!$E$6,AC186*1000+AD186,"")</f>
        <v/>
      </c>
      <c r="AA186" s="51" t="str">
        <f>IF(AB186="","",IF(AQ186='RC'!$E$6,AC186*1000-AD186,""))</f>
        <v/>
      </c>
      <c r="AB186" s="48" t="str">
        <f>IFERROR(VLOOKUP(E186,Funcionários!$C$8:$E$207,3,FALSE),"")</f>
        <v/>
      </c>
      <c r="AC186" s="50" t="str">
        <f>IF(AB186="","",IF(COUNTIFS($AB$7:$AB$3006,AB186,$AQ$7:$AQ$3006,'RC'!$E$6)=0,"",COUNTIFS($M$7:$M$3006,"Concluída no prazo",$AB$7:$AB$3006,AB186,$AQ$7:$AQ$3006,'RC'!$E$6)/COUNTIFS($AB$7:$AB$3006,AB186,$AQ$7:$AQ$3006,'RC'!$E$6)))</f>
        <v/>
      </c>
      <c r="AD186" s="48">
        <f>SUMIF($AQ$7:$AQ$3006,'RC'!$E$6,$J$7:$J$3006)+SUMIF($AQ$7:$AQ$3006,'RC'!$E$6,$L$7:$L$3006)</f>
        <v>21</v>
      </c>
      <c r="AE186" s="48"/>
      <c r="AF186" s="48">
        <v>4.8209999999999503E-2</v>
      </c>
      <c r="AG186" s="48">
        <f>IF(OR(AQ186="",AQ186&lt;&gt;'RC'!$E$6,AB186&lt;&gt;'RC'!$D$21),0,1)</f>
        <v>0</v>
      </c>
      <c r="AH186" s="48">
        <f t="shared" si="64"/>
        <v>4.8209999999999503E-2</v>
      </c>
      <c r="AI186" s="48" t="str">
        <f t="shared" si="46"/>
        <v/>
      </c>
      <c r="AJ186" s="48" t="str">
        <f t="shared" si="47"/>
        <v/>
      </c>
      <c r="AK186" s="52" t="str">
        <f t="shared" si="48"/>
        <v/>
      </c>
      <c r="AL186" s="52" t="str">
        <f t="shared" si="49"/>
        <v/>
      </c>
      <c r="AM186" s="48" t="str">
        <f t="shared" si="50"/>
        <v/>
      </c>
      <c r="AN186" s="48" t="str">
        <f t="shared" si="51"/>
        <v/>
      </c>
      <c r="AO186" s="48"/>
      <c r="AP186" s="48" t="str">
        <f t="shared" si="52"/>
        <v/>
      </c>
      <c r="AQ186" s="48" t="str">
        <f t="shared" si="53"/>
        <v/>
      </c>
      <c r="AR186" s="48">
        <v>4.8210000000000003E-2</v>
      </c>
      <c r="AS186" s="48">
        <f>IF(AF!$D$27="Todos",1,IF(M186=AF!$D$27,1,0))</f>
        <v>1</v>
      </c>
      <c r="AT186" s="53">
        <f>IF(AND(E186=AF!$D$6,OR(LT!M186=AF!$D$27,AF!$D$27="Todos"),OR(AP186=AF!$E$8,AQ186=AF!$E$8)),AR186+AS186,0)</f>
        <v>0</v>
      </c>
      <c r="AU186" s="48" t="str">
        <f t="shared" si="54"/>
        <v/>
      </c>
      <c r="AV186" s="52" t="str">
        <f t="shared" si="55"/>
        <v/>
      </c>
      <c r="AW186" s="52" t="str">
        <f t="shared" si="56"/>
        <v/>
      </c>
      <c r="AX186" s="48" t="str">
        <f t="shared" si="57"/>
        <v/>
      </c>
      <c r="AY186" s="48" t="str">
        <f t="shared" si="58"/>
        <v/>
      </c>
      <c r="BA186" s="18">
        <f>IF($E186=AF!$D$6,IF($M186="Concluída no prazo",2,IF($M186="Concluída com atraso",1,0)),0)</f>
        <v>0</v>
      </c>
      <c r="BB186" s="18">
        <f>IF($E186=AF!$D$6,IF($M186="Atrasada",2,IF($M186="Concluída com atraso",1,0)),0)</f>
        <v>0</v>
      </c>
      <c r="BC186" s="18">
        <v>1.8E-3</v>
      </c>
      <c r="BD186" s="18">
        <f t="shared" si="65"/>
        <v>1.8E-3</v>
      </c>
      <c r="BE186" s="18">
        <f t="shared" si="65"/>
        <v>1.8E-3</v>
      </c>
      <c r="BF186" s="18" t="str">
        <f t="shared" si="59"/>
        <v/>
      </c>
      <c r="BN186" s="18" t="str">
        <f t="shared" si="60"/>
        <v>s</v>
      </c>
    </row>
    <row r="187" spans="3:66" ht="50.1" customHeight="1" thickTop="1" thickBot="1" x14ac:dyDescent="0.3">
      <c r="C187" s="46"/>
      <c r="D187" s="46"/>
      <c r="E187" s="46"/>
      <c r="F187" s="122"/>
      <c r="G187" s="122"/>
      <c r="H187" s="78" t="str">
        <f t="shared" si="61"/>
        <v/>
      </c>
      <c r="I187" s="78" t="str">
        <f t="shared" si="62"/>
        <v/>
      </c>
      <c r="J187" s="16"/>
      <c r="K187" s="46" t="str">
        <f t="shared" si="63"/>
        <v/>
      </c>
      <c r="L187" s="16"/>
      <c r="M187" s="16"/>
      <c r="N187" s="46"/>
      <c r="O187" s="47" t="str">
        <f t="shared" si="66"/>
        <v/>
      </c>
      <c r="P187" s="47"/>
      <c r="Q187" s="48" t="str">
        <f>IFERROR(VLOOKUP(E187,Funcionários!$C$8:$E$207,3,FALSE),"")</f>
        <v/>
      </c>
      <c r="R187" s="47"/>
      <c r="S187" s="49" t="str">
        <f t="shared" si="67"/>
        <v/>
      </c>
      <c r="T187" s="49">
        <v>1.81E-3</v>
      </c>
      <c r="U187" s="48" t="str">
        <f>IF(Funcionários!C188=0,"",Funcionários!C188)</f>
        <v/>
      </c>
      <c r="V187" s="50">
        <f>IF(U187="",0,IF(COUNTIFS($E$7:$E$3006,U187,$I$7:$I$3006,'RC'!$E$6)=0,0,COUNTIFS($M$7:$M$3006,"Concluída no prazo",$E$7:$E$3006,U187,$I$7:$I$3006,'RC'!$E$6)/COUNTIFS($E$7:$E$3006,U187,$I$7:$I$3006,'RC'!$E$6)))</f>
        <v>0</v>
      </c>
      <c r="W187" s="49">
        <f>SUMIFS($J$7:$J$3006,$E$7:$E$3006,U187,$I$7:$I$3006,'RC'!$E$6)+SUMIFS($L$7:$L$3006,$E$7:$E$3006,U187,$I$7:$I$3006,'RC'!$E$6)</f>
        <v>0</v>
      </c>
      <c r="X187" s="48">
        <f>COUNTIFS($E$7:$E$3006,U187,$I$7:$I$3006,'RC'!$E$6)</f>
        <v>0</v>
      </c>
      <c r="Y187" s="48"/>
      <c r="Z187" s="51" t="str">
        <f>IF(AQ187='RC'!$E$6,AC187*1000+AD187,"")</f>
        <v/>
      </c>
      <c r="AA187" s="51" t="str">
        <f>IF(AB187="","",IF(AQ187='RC'!$E$6,AC187*1000-AD187,""))</f>
        <v/>
      </c>
      <c r="AB187" s="48" t="str">
        <f>IFERROR(VLOOKUP(E187,Funcionários!$C$8:$E$207,3,FALSE),"")</f>
        <v/>
      </c>
      <c r="AC187" s="50" t="str">
        <f>IF(AB187="","",IF(COUNTIFS($AB$7:$AB$3006,AB187,$AQ$7:$AQ$3006,'RC'!$E$6)=0,"",COUNTIFS($M$7:$M$3006,"Concluída no prazo",$AB$7:$AB$3006,AB187,$AQ$7:$AQ$3006,'RC'!$E$6)/COUNTIFS($AB$7:$AB$3006,AB187,$AQ$7:$AQ$3006,'RC'!$E$6)))</f>
        <v/>
      </c>
      <c r="AD187" s="48">
        <f>SUMIF($AQ$7:$AQ$3006,'RC'!$E$6,$J$7:$J$3006)+SUMIF($AQ$7:$AQ$3006,'RC'!$E$6,$L$7:$L$3006)</f>
        <v>21</v>
      </c>
      <c r="AE187" s="48"/>
      <c r="AF187" s="48">
        <v>4.81999999999995E-2</v>
      </c>
      <c r="AG187" s="48">
        <f>IF(OR(AQ187="",AQ187&lt;&gt;'RC'!$E$6,AB187&lt;&gt;'RC'!$D$21),0,1)</f>
        <v>0</v>
      </c>
      <c r="AH187" s="48">
        <f t="shared" si="64"/>
        <v>4.81999999999995E-2</v>
      </c>
      <c r="AI187" s="48" t="str">
        <f t="shared" si="46"/>
        <v/>
      </c>
      <c r="AJ187" s="48" t="str">
        <f t="shared" si="47"/>
        <v/>
      </c>
      <c r="AK187" s="52" t="str">
        <f t="shared" si="48"/>
        <v/>
      </c>
      <c r="AL187" s="52" t="str">
        <f t="shared" si="49"/>
        <v/>
      </c>
      <c r="AM187" s="48" t="str">
        <f t="shared" si="50"/>
        <v/>
      </c>
      <c r="AN187" s="48" t="str">
        <f t="shared" si="51"/>
        <v/>
      </c>
      <c r="AO187" s="48"/>
      <c r="AP187" s="48" t="str">
        <f t="shared" si="52"/>
        <v/>
      </c>
      <c r="AQ187" s="48" t="str">
        <f t="shared" si="53"/>
        <v/>
      </c>
      <c r="AR187" s="48">
        <v>4.82E-2</v>
      </c>
      <c r="AS187" s="48">
        <f>IF(AF!$D$27="Todos",1,IF(M187=AF!$D$27,1,0))</f>
        <v>1</v>
      </c>
      <c r="AT187" s="53">
        <f>IF(AND(E187=AF!$D$6,OR(LT!M187=AF!$D$27,AF!$D$27="Todos"),OR(AP187=AF!$E$8,AQ187=AF!$E$8)),AR187+AS187,0)</f>
        <v>0</v>
      </c>
      <c r="AU187" s="48" t="str">
        <f t="shared" si="54"/>
        <v/>
      </c>
      <c r="AV187" s="52" t="str">
        <f t="shared" si="55"/>
        <v/>
      </c>
      <c r="AW187" s="52" t="str">
        <f t="shared" si="56"/>
        <v/>
      </c>
      <c r="AX187" s="48" t="str">
        <f t="shared" si="57"/>
        <v/>
      </c>
      <c r="AY187" s="48" t="str">
        <f t="shared" si="58"/>
        <v/>
      </c>
      <c r="BA187" s="18">
        <f>IF($E187=AF!$D$6,IF($M187="Concluída no prazo",2,IF($M187="Concluída com atraso",1,0)),0)</f>
        <v>0</v>
      </c>
      <c r="BB187" s="18">
        <f>IF($E187=AF!$D$6,IF($M187="Atrasada",2,IF($M187="Concluída com atraso",1,0)),0)</f>
        <v>0</v>
      </c>
      <c r="BC187" s="18">
        <v>1.81E-3</v>
      </c>
      <c r="BD187" s="18">
        <f t="shared" si="65"/>
        <v>1.81E-3</v>
      </c>
      <c r="BE187" s="18">
        <f t="shared" si="65"/>
        <v>1.81E-3</v>
      </c>
      <c r="BF187" s="18" t="str">
        <f t="shared" si="59"/>
        <v/>
      </c>
      <c r="BN187" s="18" t="str">
        <f t="shared" si="60"/>
        <v>s</v>
      </c>
    </row>
    <row r="188" spans="3:66" ht="50.1" customHeight="1" thickTop="1" thickBot="1" x14ac:dyDescent="0.3">
      <c r="C188" s="46"/>
      <c r="D188" s="46"/>
      <c r="E188" s="46"/>
      <c r="F188" s="122"/>
      <c r="G188" s="122"/>
      <c r="H188" s="78" t="str">
        <f t="shared" si="61"/>
        <v/>
      </c>
      <c r="I188" s="78" t="str">
        <f t="shared" si="62"/>
        <v/>
      </c>
      <c r="J188" s="16"/>
      <c r="K188" s="46" t="str">
        <f t="shared" si="63"/>
        <v/>
      </c>
      <c r="L188" s="16"/>
      <c r="M188" s="16"/>
      <c r="N188" s="46"/>
      <c r="O188" s="47" t="str">
        <f t="shared" si="66"/>
        <v/>
      </c>
      <c r="P188" s="47"/>
      <c r="Q188" s="48" t="str">
        <f>IFERROR(VLOOKUP(E188,Funcionários!$C$8:$E$207,3,FALSE),"")</f>
        <v/>
      </c>
      <c r="R188" s="47"/>
      <c r="S188" s="49" t="str">
        <f t="shared" si="67"/>
        <v/>
      </c>
      <c r="T188" s="49">
        <v>1.82E-3</v>
      </c>
      <c r="U188" s="48" t="str">
        <f>IF(Funcionários!C189=0,"",Funcionários!C189)</f>
        <v/>
      </c>
      <c r="V188" s="50">
        <f>IF(U188="",0,IF(COUNTIFS($E$7:$E$3006,U188,$I$7:$I$3006,'RC'!$E$6)=0,0,COUNTIFS($M$7:$M$3006,"Concluída no prazo",$E$7:$E$3006,U188,$I$7:$I$3006,'RC'!$E$6)/COUNTIFS($E$7:$E$3006,U188,$I$7:$I$3006,'RC'!$E$6)))</f>
        <v>0</v>
      </c>
      <c r="W188" s="49">
        <f>SUMIFS($J$7:$J$3006,$E$7:$E$3006,U188,$I$7:$I$3006,'RC'!$E$6)+SUMIFS($L$7:$L$3006,$E$7:$E$3006,U188,$I$7:$I$3006,'RC'!$E$6)</f>
        <v>0</v>
      </c>
      <c r="X188" s="48">
        <f>COUNTIFS($E$7:$E$3006,U188,$I$7:$I$3006,'RC'!$E$6)</f>
        <v>0</v>
      </c>
      <c r="Y188" s="48"/>
      <c r="Z188" s="51" t="str">
        <f>IF(AQ188='RC'!$E$6,AC188*1000+AD188,"")</f>
        <v/>
      </c>
      <c r="AA188" s="51" t="str">
        <f>IF(AB188="","",IF(AQ188='RC'!$E$6,AC188*1000-AD188,""))</f>
        <v/>
      </c>
      <c r="AB188" s="48" t="str">
        <f>IFERROR(VLOOKUP(E188,Funcionários!$C$8:$E$207,3,FALSE),"")</f>
        <v/>
      </c>
      <c r="AC188" s="50" t="str">
        <f>IF(AB188="","",IF(COUNTIFS($AB$7:$AB$3006,AB188,$AQ$7:$AQ$3006,'RC'!$E$6)=0,"",COUNTIFS($M$7:$M$3006,"Concluída no prazo",$AB$7:$AB$3006,AB188,$AQ$7:$AQ$3006,'RC'!$E$6)/COUNTIFS($AB$7:$AB$3006,AB188,$AQ$7:$AQ$3006,'RC'!$E$6)))</f>
        <v/>
      </c>
      <c r="AD188" s="48">
        <f>SUMIF($AQ$7:$AQ$3006,'RC'!$E$6,$J$7:$J$3006)+SUMIF($AQ$7:$AQ$3006,'RC'!$E$6,$L$7:$L$3006)</f>
        <v>21</v>
      </c>
      <c r="AE188" s="48"/>
      <c r="AF188" s="48">
        <v>4.8189999999999497E-2</v>
      </c>
      <c r="AG188" s="48">
        <f>IF(OR(AQ188="",AQ188&lt;&gt;'RC'!$E$6,AB188&lt;&gt;'RC'!$D$21),0,1)</f>
        <v>0</v>
      </c>
      <c r="AH188" s="48">
        <f t="shared" si="64"/>
        <v>4.8189999999999497E-2</v>
      </c>
      <c r="AI188" s="48" t="str">
        <f t="shared" si="46"/>
        <v/>
      </c>
      <c r="AJ188" s="48" t="str">
        <f t="shared" si="47"/>
        <v/>
      </c>
      <c r="AK188" s="52" t="str">
        <f t="shared" si="48"/>
        <v/>
      </c>
      <c r="AL188" s="52" t="str">
        <f t="shared" si="49"/>
        <v/>
      </c>
      <c r="AM188" s="48" t="str">
        <f t="shared" si="50"/>
        <v/>
      </c>
      <c r="AN188" s="48" t="str">
        <f t="shared" si="51"/>
        <v/>
      </c>
      <c r="AO188" s="48"/>
      <c r="AP188" s="48" t="str">
        <f t="shared" si="52"/>
        <v/>
      </c>
      <c r="AQ188" s="48" t="str">
        <f t="shared" si="53"/>
        <v/>
      </c>
      <c r="AR188" s="48">
        <v>4.8189999999999997E-2</v>
      </c>
      <c r="AS188" s="48">
        <f>IF(AF!$D$27="Todos",1,IF(M188=AF!$D$27,1,0))</f>
        <v>1</v>
      </c>
      <c r="AT188" s="53">
        <f>IF(AND(E188=AF!$D$6,OR(LT!M188=AF!$D$27,AF!$D$27="Todos"),OR(AP188=AF!$E$8,AQ188=AF!$E$8)),AR188+AS188,0)</f>
        <v>0</v>
      </c>
      <c r="AU188" s="48" t="str">
        <f t="shared" si="54"/>
        <v/>
      </c>
      <c r="AV188" s="52" t="str">
        <f t="shared" si="55"/>
        <v/>
      </c>
      <c r="AW188" s="52" t="str">
        <f t="shared" si="56"/>
        <v/>
      </c>
      <c r="AX188" s="48" t="str">
        <f t="shared" si="57"/>
        <v/>
      </c>
      <c r="AY188" s="48" t="str">
        <f t="shared" si="58"/>
        <v/>
      </c>
      <c r="BA188" s="18">
        <f>IF($E188=AF!$D$6,IF($M188="Concluída no prazo",2,IF($M188="Concluída com atraso",1,0)),0)</f>
        <v>0</v>
      </c>
      <c r="BB188" s="18">
        <f>IF($E188=AF!$D$6,IF($M188="Atrasada",2,IF($M188="Concluída com atraso",1,0)),0)</f>
        <v>0</v>
      </c>
      <c r="BC188" s="18">
        <v>1.82E-3</v>
      </c>
      <c r="BD188" s="18">
        <f t="shared" si="65"/>
        <v>1.82E-3</v>
      </c>
      <c r="BE188" s="18">
        <f t="shared" si="65"/>
        <v>1.82E-3</v>
      </c>
      <c r="BF188" s="18" t="str">
        <f t="shared" si="59"/>
        <v/>
      </c>
      <c r="BN188" s="18" t="str">
        <f t="shared" si="60"/>
        <v>s</v>
      </c>
    </row>
    <row r="189" spans="3:66" ht="50.1" customHeight="1" thickTop="1" thickBot="1" x14ac:dyDescent="0.3">
      <c r="C189" s="46"/>
      <c r="D189" s="46"/>
      <c r="E189" s="46"/>
      <c r="F189" s="122"/>
      <c r="G189" s="122"/>
      <c r="H189" s="78" t="str">
        <f t="shared" si="61"/>
        <v/>
      </c>
      <c r="I189" s="78" t="str">
        <f t="shared" si="62"/>
        <v/>
      </c>
      <c r="J189" s="16"/>
      <c r="K189" s="46" t="str">
        <f t="shared" si="63"/>
        <v/>
      </c>
      <c r="L189" s="16"/>
      <c r="M189" s="16"/>
      <c r="N189" s="46"/>
      <c r="O189" s="47" t="str">
        <f t="shared" si="66"/>
        <v/>
      </c>
      <c r="P189" s="47"/>
      <c r="Q189" s="48" t="str">
        <f>IFERROR(VLOOKUP(E189,Funcionários!$C$8:$E$207,3,FALSE),"")</f>
        <v/>
      </c>
      <c r="R189" s="47"/>
      <c r="S189" s="49" t="str">
        <f t="shared" si="67"/>
        <v/>
      </c>
      <c r="T189" s="49">
        <v>1.83E-3</v>
      </c>
      <c r="U189" s="48" t="str">
        <f>IF(Funcionários!C190=0,"",Funcionários!C190)</f>
        <v/>
      </c>
      <c r="V189" s="50">
        <f>IF(U189="",0,IF(COUNTIFS($E$7:$E$3006,U189,$I$7:$I$3006,'RC'!$E$6)=0,0,COUNTIFS($M$7:$M$3006,"Concluída no prazo",$E$7:$E$3006,U189,$I$7:$I$3006,'RC'!$E$6)/COUNTIFS($E$7:$E$3006,U189,$I$7:$I$3006,'RC'!$E$6)))</f>
        <v>0</v>
      </c>
      <c r="W189" s="49">
        <f>SUMIFS($J$7:$J$3006,$E$7:$E$3006,U189,$I$7:$I$3006,'RC'!$E$6)+SUMIFS($L$7:$L$3006,$E$7:$E$3006,U189,$I$7:$I$3006,'RC'!$E$6)</f>
        <v>0</v>
      </c>
      <c r="X189" s="48">
        <f>COUNTIFS($E$7:$E$3006,U189,$I$7:$I$3006,'RC'!$E$6)</f>
        <v>0</v>
      </c>
      <c r="Y189" s="48"/>
      <c r="Z189" s="51" t="str">
        <f>IF(AQ189='RC'!$E$6,AC189*1000+AD189,"")</f>
        <v/>
      </c>
      <c r="AA189" s="51" t="str">
        <f>IF(AB189="","",IF(AQ189='RC'!$E$6,AC189*1000-AD189,""))</f>
        <v/>
      </c>
      <c r="AB189" s="48" t="str">
        <f>IFERROR(VLOOKUP(E189,Funcionários!$C$8:$E$207,3,FALSE),"")</f>
        <v/>
      </c>
      <c r="AC189" s="50" t="str">
        <f>IF(AB189="","",IF(COUNTIFS($AB$7:$AB$3006,AB189,$AQ$7:$AQ$3006,'RC'!$E$6)=0,"",COUNTIFS($M$7:$M$3006,"Concluída no prazo",$AB$7:$AB$3006,AB189,$AQ$7:$AQ$3006,'RC'!$E$6)/COUNTIFS($AB$7:$AB$3006,AB189,$AQ$7:$AQ$3006,'RC'!$E$6)))</f>
        <v/>
      </c>
      <c r="AD189" s="48">
        <f>SUMIF($AQ$7:$AQ$3006,'RC'!$E$6,$J$7:$J$3006)+SUMIF($AQ$7:$AQ$3006,'RC'!$E$6,$L$7:$L$3006)</f>
        <v>21</v>
      </c>
      <c r="AE189" s="48"/>
      <c r="AF189" s="48">
        <v>4.8179999999999397E-2</v>
      </c>
      <c r="AG189" s="48">
        <f>IF(OR(AQ189="",AQ189&lt;&gt;'RC'!$E$6,AB189&lt;&gt;'RC'!$D$21),0,1)</f>
        <v>0</v>
      </c>
      <c r="AH189" s="48">
        <f t="shared" si="64"/>
        <v>4.8179999999999397E-2</v>
      </c>
      <c r="AI189" s="48" t="str">
        <f t="shared" si="46"/>
        <v/>
      </c>
      <c r="AJ189" s="48" t="str">
        <f t="shared" si="47"/>
        <v/>
      </c>
      <c r="AK189" s="52" t="str">
        <f t="shared" si="48"/>
        <v/>
      </c>
      <c r="AL189" s="52" t="str">
        <f t="shared" si="49"/>
        <v/>
      </c>
      <c r="AM189" s="48" t="str">
        <f t="shared" si="50"/>
        <v/>
      </c>
      <c r="AN189" s="48" t="str">
        <f t="shared" si="51"/>
        <v/>
      </c>
      <c r="AO189" s="48"/>
      <c r="AP189" s="48" t="str">
        <f t="shared" si="52"/>
        <v/>
      </c>
      <c r="AQ189" s="48" t="str">
        <f t="shared" si="53"/>
        <v/>
      </c>
      <c r="AR189" s="48">
        <v>4.8180000000000001E-2</v>
      </c>
      <c r="AS189" s="48">
        <f>IF(AF!$D$27="Todos",1,IF(M189=AF!$D$27,1,0))</f>
        <v>1</v>
      </c>
      <c r="AT189" s="53">
        <f>IF(AND(E189=AF!$D$6,OR(LT!M189=AF!$D$27,AF!$D$27="Todos"),OR(AP189=AF!$E$8,AQ189=AF!$E$8)),AR189+AS189,0)</f>
        <v>0</v>
      </c>
      <c r="AU189" s="48" t="str">
        <f t="shared" si="54"/>
        <v/>
      </c>
      <c r="AV189" s="52" t="str">
        <f t="shared" si="55"/>
        <v/>
      </c>
      <c r="AW189" s="52" t="str">
        <f t="shared" si="56"/>
        <v/>
      </c>
      <c r="AX189" s="48" t="str">
        <f t="shared" si="57"/>
        <v/>
      </c>
      <c r="AY189" s="48" t="str">
        <f t="shared" si="58"/>
        <v/>
      </c>
      <c r="BA189" s="18">
        <f>IF($E189=AF!$D$6,IF($M189="Concluída no prazo",2,IF($M189="Concluída com atraso",1,0)),0)</f>
        <v>0</v>
      </c>
      <c r="BB189" s="18">
        <f>IF($E189=AF!$D$6,IF($M189="Atrasada",2,IF($M189="Concluída com atraso",1,0)),0)</f>
        <v>0</v>
      </c>
      <c r="BC189" s="18">
        <v>1.83E-3</v>
      </c>
      <c r="BD189" s="18">
        <f t="shared" si="65"/>
        <v>1.83E-3</v>
      </c>
      <c r="BE189" s="18">
        <f t="shared" si="65"/>
        <v>1.83E-3</v>
      </c>
      <c r="BF189" s="18" t="str">
        <f t="shared" si="59"/>
        <v/>
      </c>
      <c r="BN189" s="18" t="str">
        <f t="shared" si="60"/>
        <v>s</v>
      </c>
    </row>
    <row r="190" spans="3:66" ht="50.1" customHeight="1" thickTop="1" thickBot="1" x14ac:dyDescent="0.3">
      <c r="C190" s="46"/>
      <c r="D190" s="46"/>
      <c r="E190" s="46"/>
      <c r="F190" s="122"/>
      <c r="G190" s="122"/>
      <c r="H190" s="78" t="str">
        <f t="shared" si="61"/>
        <v/>
      </c>
      <c r="I190" s="78" t="str">
        <f t="shared" si="62"/>
        <v/>
      </c>
      <c r="J190" s="16"/>
      <c r="K190" s="46" t="str">
        <f t="shared" si="63"/>
        <v/>
      </c>
      <c r="L190" s="16"/>
      <c r="M190" s="16"/>
      <c r="N190" s="46"/>
      <c r="O190" s="47" t="str">
        <f t="shared" si="66"/>
        <v/>
      </c>
      <c r="P190" s="47"/>
      <c r="Q190" s="48" t="str">
        <f>IFERROR(VLOOKUP(E190,Funcionários!$C$8:$E$207,3,FALSE),"")</f>
        <v/>
      </c>
      <c r="R190" s="47"/>
      <c r="S190" s="49" t="str">
        <f t="shared" si="67"/>
        <v/>
      </c>
      <c r="T190" s="49">
        <v>1.8400000000000001E-3</v>
      </c>
      <c r="U190" s="48" t="str">
        <f>IF(Funcionários!C191=0,"",Funcionários!C191)</f>
        <v/>
      </c>
      <c r="V190" s="50">
        <f>IF(U190="",0,IF(COUNTIFS($E$7:$E$3006,U190,$I$7:$I$3006,'RC'!$E$6)=0,0,COUNTIFS($M$7:$M$3006,"Concluída no prazo",$E$7:$E$3006,U190,$I$7:$I$3006,'RC'!$E$6)/COUNTIFS($E$7:$E$3006,U190,$I$7:$I$3006,'RC'!$E$6)))</f>
        <v>0</v>
      </c>
      <c r="W190" s="49">
        <f>SUMIFS($J$7:$J$3006,$E$7:$E$3006,U190,$I$7:$I$3006,'RC'!$E$6)+SUMIFS($L$7:$L$3006,$E$7:$E$3006,U190,$I$7:$I$3006,'RC'!$E$6)</f>
        <v>0</v>
      </c>
      <c r="X190" s="48">
        <f>COUNTIFS($E$7:$E$3006,U190,$I$7:$I$3006,'RC'!$E$6)</f>
        <v>0</v>
      </c>
      <c r="Y190" s="48"/>
      <c r="Z190" s="51" t="str">
        <f>IF(AQ190='RC'!$E$6,AC190*1000+AD190,"")</f>
        <v/>
      </c>
      <c r="AA190" s="51" t="str">
        <f>IF(AB190="","",IF(AQ190='RC'!$E$6,AC190*1000-AD190,""))</f>
        <v/>
      </c>
      <c r="AB190" s="48" t="str">
        <f>IFERROR(VLOOKUP(E190,Funcionários!$C$8:$E$207,3,FALSE),"")</f>
        <v/>
      </c>
      <c r="AC190" s="50" t="str">
        <f>IF(AB190="","",IF(COUNTIFS($AB$7:$AB$3006,AB190,$AQ$7:$AQ$3006,'RC'!$E$6)=0,"",COUNTIFS($M$7:$M$3006,"Concluída no prazo",$AB$7:$AB$3006,AB190,$AQ$7:$AQ$3006,'RC'!$E$6)/COUNTIFS($AB$7:$AB$3006,AB190,$AQ$7:$AQ$3006,'RC'!$E$6)))</f>
        <v/>
      </c>
      <c r="AD190" s="48">
        <f>SUMIF($AQ$7:$AQ$3006,'RC'!$E$6,$J$7:$J$3006)+SUMIF($AQ$7:$AQ$3006,'RC'!$E$6,$L$7:$L$3006)</f>
        <v>21</v>
      </c>
      <c r="AE190" s="48"/>
      <c r="AF190" s="48">
        <v>4.8169999999999401E-2</v>
      </c>
      <c r="AG190" s="48">
        <f>IF(OR(AQ190="",AQ190&lt;&gt;'RC'!$E$6,AB190&lt;&gt;'RC'!$D$21),0,1)</f>
        <v>0</v>
      </c>
      <c r="AH190" s="48">
        <f t="shared" si="64"/>
        <v>4.8169999999999401E-2</v>
      </c>
      <c r="AI190" s="48" t="str">
        <f t="shared" si="46"/>
        <v/>
      </c>
      <c r="AJ190" s="48" t="str">
        <f t="shared" si="47"/>
        <v/>
      </c>
      <c r="AK190" s="52" t="str">
        <f t="shared" si="48"/>
        <v/>
      </c>
      <c r="AL190" s="52" t="str">
        <f t="shared" si="49"/>
        <v/>
      </c>
      <c r="AM190" s="48" t="str">
        <f t="shared" si="50"/>
        <v/>
      </c>
      <c r="AN190" s="48" t="str">
        <f t="shared" si="51"/>
        <v/>
      </c>
      <c r="AO190" s="48"/>
      <c r="AP190" s="48" t="str">
        <f t="shared" si="52"/>
        <v/>
      </c>
      <c r="AQ190" s="48" t="str">
        <f t="shared" si="53"/>
        <v/>
      </c>
      <c r="AR190" s="48">
        <v>4.8169999999999998E-2</v>
      </c>
      <c r="AS190" s="48">
        <f>IF(AF!$D$27="Todos",1,IF(M190=AF!$D$27,1,0))</f>
        <v>1</v>
      </c>
      <c r="AT190" s="53">
        <f>IF(AND(E190=AF!$D$6,OR(LT!M190=AF!$D$27,AF!$D$27="Todos"),OR(AP190=AF!$E$8,AQ190=AF!$E$8)),AR190+AS190,0)</f>
        <v>0</v>
      </c>
      <c r="AU190" s="48" t="str">
        <f t="shared" si="54"/>
        <v/>
      </c>
      <c r="AV190" s="52" t="str">
        <f t="shared" si="55"/>
        <v/>
      </c>
      <c r="AW190" s="52" t="str">
        <f t="shared" si="56"/>
        <v/>
      </c>
      <c r="AX190" s="48" t="str">
        <f t="shared" si="57"/>
        <v/>
      </c>
      <c r="AY190" s="48" t="str">
        <f t="shared" si="58"/>
        <v/>
      </c>
      <c r="BA190" s="18">
        <f>IF($E190=AF!$D$6,IF($M190="Concluída no prazo",2,IF($M190="Concluída com atraso",1,0)),0)</f>
        <v>0</v>
      </c>
      <c r="BB190" s="18">
        <f>IF($E190=AF!$D$6,IF($M190="Atrasada",2,IF($M190="Concluída com atraso",1,0)),0)</f>
        <v>0</v>
      </c>
      <c r="BC190" s="18">
        <v>1.8400000000000001E-3</v>
      </c>
      <c r="BD190" s="18">
        <f t="shared" si="65"/>
        <v>1.8400000000000001E-3</v>
      </c>
      <c r="BE190" s="18">
        <f t="shared" si="65"/>
        <v>1.8400000000000001E-3</v>
      </c>
      <c r="BF190" s="18" t="str">
        <f t="shared" si="59"/>
        <v/>
      </c>
      <c r="BN190" s="18" t="str">
        <f t="shared" si="60"/>
        <v>s</v>
      </c>
    </row>
    <row r="191" spans="3:66" ht="50.1" customHeight="1" thickTop="1" thickBot="1" x14ac:dyDescent="0.3">
      <c r="C191" s="46"/>
      <c r="D191" s="46"/>
      <c r="E191" s="46"/>
      <c r="F191" s="122"/>
      <c r="G191" s="122"/>
      <c r="H191" s="78" t="str">
        <f t="shared" si="61"/>
        <v/>
      </c>
      <c r="I191" s="78" t="str">
        <f t="shared" si="62"/>
        <v/>
      </c>
      <c r="J191" s="16"/>
      <c r="K191" s="46" t="str">
        <f t="shared" si="63"/>
        <v/>
      </c>
      <c r="L191" s="16"/>
      <c r="M191" s="16"/>
      <c r="N191" s="46"/>
      <c r="O191" s="47" t="str">
        <f t="shared" si="66"/>
        <v/>
      </c>
      <c r="P191" s="47"/>
      <c r="Q191" s="48" t="str">
        <f>IFERROR(VLOOKUP(E191,Funcionários!$C$8:$E$207,3,FALSE),"")</f>
        <v/>
      </c>
      <c r="R191" s="47"/>
      <c r="S191" s="49" t="str">
        <f t="shared" si="67"/>
        <v/>
      </c>
      <c r="T191" s="49">
        <v>1.8500000000000001E-3</v>
      </c>
      <c r="U191" s="48" t="str">
        <f>IF(Funcionários!C192=0,"",Funcionários!C192)</f>
        <v/>
      </c>
      <c r="V191" s="50">
        <f>IF(U191="",0,IF(COUNTIFS($E$7:$E$3006,U191,$I$7:$I$3006,'RC'!$E$6)=0,0,COUNTIFS($M$7:$M$3006,"Concluída no prazo",$E$7:$E$3006,U191,$I$7:$I$3006,'RC'!$E$6)/COUNTIFS($E$7:$E$3006,U191,$I$7:$I$3006,'RC'!$E$6)))</f>
        <v>0</v>
      </c>
      <c r="W191" s="49">
        <f>SUMIFS($J$7:$J$3006,$E$7:$E$3006,U191,$I$7:$I$3006,'RC'!$E$6)+SUMIFS($L$7:$L$3006,$E$7:$E$3006,U191,$I$7:$I$3006,'RC'!$E$6)</f>
        <v>0</v>
      </c>
      <c r="X191" s="48">
        <f>COUNTIFS($E$7:$E$3006,U191,$I$7:$I$3006,'RC'!$E$6)</f>
        <v>0</v>
      </c>
      <c r="Y191" s="48"/>
      <c r="Z191" s="51" t="str">
        <f>IF(AQ191='RC'!$E$6,AC191*1000+AD191,"")</f>
        <v/>
      </c>
      <c r="AA191" s="51" t="str">
        <f>IF(AB191="","",IF(AQ191='RC'!$E$6,AC191*1000-AD191,""))</f>
        <v/>
      </c>
      <c r="AB191" s="48" t="str">
        <f>IFERROR(VLOOKUP(E191,Funcionários!$C$8:$E$207,3,FALSE),"")</f>
        <v/>
      </c>
      <c r="AC191" s="50" t="str">
        <f>IF(AB191="","",IF(COUNTIFS($AB$7:$AB$3006,AB191,$AQ$7:$AQ$3006,'RC'!$E$6)=0,"",COUNTIFS($M$7:$M$3006,"Concluída no prazo",$AB$7:$AB$3006,AB191,$AQ$7:$AQ$3006,'RC'!$E$6)/COUNTIFS($AB$7:$AB$3006,AB191,$AQ$7:$AQ$3006,'RC'!$E$6)))</f>
        <v/>
      </c>
      <c r="AD191" s="48">
        <f>SUMIF($AQ$7:$AQ$3006,'RC'!$E$6,$J$7:$J$3006)+SUMIF($AQ$7:$AQ$3006,'RC'!$E$6,$L$7:$L$3006)</f>
        <v>21</v>
      </c>
      <c r="AE191" s="48"/>
      <c r="AF191" s="48">
        <v>4.8159999999999398E-2</v>
      </c>
      <c r="AG191" s="48">
        <f>IF(OR(AQ191="",AQ191&lt;&gt;'RC'!$E$6,AB191&lt;&gt;'RC'!$D$21),0,1)</f>
        <v>0</v>
      </c>
      <c r="AH191" s="48">
        <f t="shared" si="64"/>
        <v>4.8159999999999398E-2</v>
      </c>
      <c r="AI191" s="48" t="str">
        <f t="shared" si="46"/>
        <v/>
      </c>
      <c r="AJ191" s="48" t="str">
        <f t="shared" si="47"/>
        <v/>
      </c>
      <c r="AK191" s="52" t="str">
        <f t="shared" si="48"/>
        <v/>
      </c>
      <c r="AL191" s="52" t="str">
        <f t="shared" si="49"/>
        <v/>
      </c>
      <c r="AM191" s="48" t="str">
        <f t="shared" si="50"/>
        <v/>
      </c>
      <c r="AN191" s="48" t="str">
        <f t="shared" si="51"/>
        <v/>
      </c>
      <c r="AO191" s="48"/>
      <c r="AP191" s="48" t="str">
        <f t="shared" si="52"/>
        <v/>
      </c>
      <c r="AQ191" s="48" t="str">
        <f t="shared" si="53"/>
        <v/>
      </c>
      <c r="AR191" s="48">
        <v>4.8160000000000001E-2</v>
      </c>
      <c r="AS191" s="48">
        <f>IF(AF!$D$27="Todos",1,IF(M191=AF!$D$27,1,0))</f>
        <v>1</v>
      </c>
      <c r="AT191" s="53">
        <f>IF(AND(E191=AF!$D$6,OR(LT!M191=AF!$D$27,AF!$D$27="Todos"),OR(AP191=AF!$E$8,AQ191=AF!$E$8)),AR191+AS191,0)</f>
        <v>0</v>
      </c>
      <c r="AU191" s="48" t="str">
        <f t="shared" si="54"/>
        <v/>
      </c>
      <c r="AV191" s="52" t="str">
        <f t="shared" si="55"/>
        <v/>
      </c>
      <c r="AW191" s="52" t="str">
        <f t="shared" si="56"/>
        <v/>
      </c>
      <c r="AX191" s="48" t="str">
        <f t="shared" si="57"/>
        <v/>
      </c>
      <c r="AY191" s="48" t="str">
        <f t="shared" si="58"/>
        <v/>
      </c>
      <c r="BA191" s="18">
        <f>IF($E191=AF!$D$6,IF($M191="Concluída no prazo",2,IF($M191="Concluída com atraso",1,0)),0)</f>
        <v>0</v>
      </c>
      <c r="BB191" s="18">
        <f>IF($E191=AF!$D$6,IF($M191="Atrasada",2,IF($M191="Concluída com atraso",1,0)),0)</f>
        <v>0</v>
      </c>
      <c r="BC191" s="18">
        <v>1.8500000000000001E-3</v>
      </c>
      <c r="BD191" s="18">
        <f t="shared" si="65"/>
        <v>1.8500000000000001E-3</v>
      </c>
      <c r="BE191" s="18">
        <f t="shared" si="65"/>
        <v>1.8500000000000001E-3</v>
      </c>
      <c r="BF191" s="18" t="str">
        <f t="shared" si="59"/>
        <v/>
      </c>
      <c r="BN191" s="18" t="str">
        <f t="shared" si="60"/>
        <v>s</v>
      </c>
    </row>
    <row r="192" spans="3:66" ht="50.1" customHeight="1" thickTop="1" thickBot="1" x14ac:dyDescent="0.3">
      <c r="C192" s="46"/>
      <c r="D192" s="46"/>
      <c r="E192" s="46"/>
      <c r="F192" s="122"/>
      <c r="G192" s="122"/>
      <c r="H192" s="78" t="str">
        <f t="shared" si="61"/>
        <v/>
      </c>
      <c r="I192" s="78" t="str">
        <f t="shared" si="62"/>
        <v/>
      </c>
      <c r="J192" s="16"/>
      <c r="K192" s="46" t="str">
        <f t="shared" si="63"/>
        <v/>
      </c>
      <c r="L192" s="16"/>
      <c r="M192" s="16"/>
      <c r="N192" s="46"/>
      <c r="O192" s="47" t="str">
        <f t="shared" si="66"/>
        <v/>
      </c>
      <c r="P192" s="47"/>
      <c r="Q192" s="48" t="str">
        <f>IFERROR(VLOOKUP(E192,Funcionários!$C$8:$E$207,3,FALSE),"")</f>
        <v/>
      </c>
      <c r="R192" s="47"/>
      <c r="S192" s="49" t="str">
        <f t="shared" si="67"/>
        <v/>
      </c>
      <c r="T192" s="49">
        <v>1.8600000000000001E-3</v>
      </c>
      <c r="U192" s="48" t="str">
        <f>IF(Funcionários!C193=0,"",Funcionários!C193)</f>
        <v/>
      </c>
      <c r="V192" s="50">
        <f>IF(U192="",0,IF(COUNTIFS($E$7:$E$3006,U192,$I$7:$I$3006,'RC'!$E$6)=0,0,COUNTIFS($M$7:$M$3006,"Concluída no prazo",$E$7:$E$3006,U192,$I$7:$I$3006,'RC'!$E$6)/COUNTIFS($E$7:$E$3006,U192,$I$7:$I$3006,'RC'!$E$6)))</f>
        <v>0</v>
      </c>
      <c r="W192" s="49">
        <f>SUMIFS($J$7:$J$3006,$E$7:$E$3006,U192,$I$7:$I$3006,'RC'!$E$6)+SUMIFS($L$7:$L$3006,$E$7:$E$3006,U192,$I$7:$I$3006,'RC'!$E$6)</f>
        <v>0</v>
      </c>
      <c r="X192" s="48">
        <f>COUNTIFS($E$7:$E$3006,U192,$I$7:$I$3006,'RC'!$E$6)</f>
        <v>0</v>
      </c>
      <c r="Y192" s="48"/>
      <c r="Z192" s="51" t="str">
        <f>IF(AQ192='RC'!$E$6,AC192*1000+AD192,"")</f>
        <v/>
      </c>
      <c r="AA192" s="51" t="str">
        <f>IF(AB192="","",IF(AQ192='RC'!$E$6,AC192*1000-AD192,""))</f>
        <v/>
      </c>
      <c r="AB192" s="48" t="str">
        <f>IFERROR(VLOOKUP(E192,Funcionários!$C$8:$E$207,3,FALSE),"")</f>
        <v/>
      </c>
      <c r="AC192" s="50" t="str">
        <f>IF(AB192="","",IF(COUNTIFS($AB$7:$AB$3006,AB192,$AQ$7:$AQ$3006,'RC'!$E$6)=0,"",COUNTIFS($M$7:$M$3006,"Concluída no prazo",$AB$7:$AB$3006,AB192,$AQ$7:$AQ$3006,'RC'!$E$6)/COUNTIFS($AB$7:$AB$3006,AB192,$AQ$7:$AQ$3006,'RC'!$E$6)))</f>
        <v/>
      </c>
      <c r="AD192" s="48">
        <f>SUMIF($AQ$7:$AQ$3006,'RC'!$E$6,$J$7:$J$3006)+SUMIF($AQ$7:$AQ$3006,'RC'!$E$6,$L$7:$L$3006)</f>
        <v>21</v>
      </c>
      <c r="AE192" s="48"/>
      <c r="AF192" s="48">
        <v>4.8149999999999402E-2</v>
      </c>
      <c r="AG192" s="48">
        <f>IF(OR(AQ192="",AQ192&lt;&gt;'RC'!$E$6,AB192&lt;&gt;'RC'!$D$21),0,1)</f>
        <v>0</v>
      </c>
      <c r="AH192" s="48">
        <f t="shared" si="64"/>
        <v>4.8149999999999402E-2</v>
      </c>
      <c r="AI192" s="48" t="str">
        <f t="shared" si="46"/>
        <v/>
      </c>
      <c r="AJ192" s="48" t="str">
        <f t="shared" si="47"/>
        <v/>
      </c>
      <c r="AK192" s="52" t="str">
        <f t="shared" si="48"/>
        <v/>
      </c>
      <c r="AL192" s="52" t="str">
        <f t="shared" si="49"/>
        <v/>
      </c>
      <c r="AM192" s="48" t="str">
        <f t="shared" si="50"/>
        <v/>
      </c>
      <c r="AN192" s="48" t="str">
        <f t="shared" si="51"/>
        <v/>
      </c>
      <c r="AO192" s="48"/>
      <c r="AP192" s="48" t="str">
        <f t="shared" si="52"/>
        <v/>
      </c>
      <c r="AQ192" s="48" t="str">
        <f t="shared" si="53"/>
        <v/>
      </c>
      <c r="AR192" s="48">
        <v>4.8149999999999998E-2</v>
      </c>
      <c r="AS192" s="48">
        <f>IF(AF!$D$27="Todos",1,IF(M192=AF!$D$27,1,0))</f>
        <v>1</v>
      </c>
      <c r="AT192" s="53">
        <f>IF(AND(E192=AF!$D$6,OR(LT!M192=AF!$D$27,AF!$D$27="Todos"),OR(AP192=AF!$E$8,AQ192=AF!$E$8)),AR192+AS192,0)</f>
        <v>0</v>
      </c>
      <c r="AU192" s="48" t="str">
        <f t="shared" si="54"/>
        <v/>
      </c>
      <c r="AV192" s="52" t="str">
        <f t="shared" si="55"/>
        <v/>
      </c>
      <c r="AW192" s="52" t="str">
        <f t="shared" si="56"/>
        <v/>
      </c>
      <c r="AX192" s="48" t="str">
        <f t="shared" si="57"/>
        <v/>
      </c>
      <c r="AY192" s="48" t="str">
        <f t="shared" si="58"/>
        <v/>
      </c>
      <c r="BA192" s="18">
        <f>IF($E192=AF!$D$6,IF($M192="Concluída no prazo",2,IF($M192="Concluída com atraso",1,0)),0)</f>
        <v>0</v>
      </c>
      <c r="BB192" s="18">
        <f>IF($E192=AF!$D$6,IF($M192="Atrasada",2,IF($M192="Concluída com atraso",1,0)),0)</f>
        <v>0</v>
      </c>
      <c r="BC192" s="18">
        <v>1.8600000000000001E-3</v>
      </c>
      <c r="BD192" s="18">
        <f t="shared" si="65"/>
        <v>1.8600000000000001E-3</v>
      </c>
      <c r="BE192" s="18">
        <f t="shared" si="65"/>
        <v>1.8600000000000001E-3</v>
      </c>
      <c r="BF192" s="18" t="str">
        <f t="shared" si="59"/>
        <v/>
      </c>
      <c r="BN192" s="18" t="str">
        <f t="shared" si="60"/>
        <v>s</v>
      </c>
    </row>
    <row r="193" spans="3:66" ht="50.1" customHeight="1" thickTop="1" thickBot="1" x14ac:dyDescent="0.3">
      <c r="C193" s="46"/>
      <c r="D193" s="46"/>
      <c r="E193" s="46"/>
      <c r="F193" s="122"/>
      <c r="G193" s="122"/>
      <c r="H193" s="78" t="str">
        <f t="shared" si="61"/>
        <v/>
      </c>
      <c r="I193" s="78" t="str">
        <f t="shared" si="62"/>
        <v/>
      </c>
      <c r="J193" s="16"/>
      <c r="K193" s="46" t="str">
        <f t="shared" si="63"/>
        <v/>
      </c>
      <c r="L193" s="16"/>
      <c r="M193" s="16"/>
      <c r="N193" s="46"/>
      <c r="O193" s="47" t="str">
        <f t="shared" si="66"/>
        <v/>
      </c>
      <c r="P193" s="47"/>
      <c r="Q193" s="48" t="str">
        <f>IFERROR(VLOOKUP(E193,Funcionários!$C$8:$E$207,3,FALSE),"")</f>
        <v/>
      </c>
      <c r="R193" s="47"/>
      <c r="S193" s="49" t="str">
        <f t="shared" si="67"/>
        <v/>
      </c>
      <c r="T193" s="49">
        <v>1.8699999999999999E-3</v>
      </c>
      <c r="U193" s="48" t="str">
        <f>IF(Funcionários!C194=0,"",Funcionários!C194)</f>
        <v/>
      </c>
      <c r="V193" s="50">
        <f>IF(U193="",0,IF(COUNTIFS($E$7:$E$3006,U193,$I$7:$I$3006,'RC'!$E$6)=0,0,COUNTIFS($M$7:$M$3006,"Concluída no prazo",$E$7:$E$3006,U193,$I$7:$I$3006,'RC'!$E$6)/COUNTIFS($E$7:$E$3006,U193,$I$7:$I$3006,'RC'!$E$6)))</f>
        <v>0</v>
      </c>
      <c r="W193" s="49">
        <f>SUMIFS($J$7:$J$3006,$E$7:$E$3006,U193,$I$7:$I$3006,'RC'!$E$6)+SUMIFS($L$7:$L$3006,$E$7:$E$3006,U193,$I$7:$I$3006,'RC'!$E$6)</f>
        <v>0</v>
      </c>
      <c r="X193" s="48">
        <f>COUNTIFS($E$7:$E$3006,U193,$I$7:$I$3006,'RC'!$E$6)</f>
        <v>0</v>
      </c>
      <c r="Y193" s="48"/>
      <c r="Z193" s="51" t="str">
        <f>IF(AQ193='RC'!$E$6,AC193*1000+AD193,"")</f>
        <v/>
      </c>
      <c r="AA193" s="51" t="str">
        <f>IF(AB193="","",IF(AQ193='RC'!$E$6,AC193*1000-AD193,""))</f>
        <v/>
      </c>
      <c r="AB193" s="48" t="str">
        <f>IFERROR(VLOOKUP(E193,Funcionários!$C$8:$E$207,3,FALSE),"")</f>
        <v/>
      </c>
      <c r="AC193" s="50" t="str">
        <f>IF(AB193="","",IF(COUNTIFS($AB$7:$AB$3006,AB193,$AQ$7:$AQ$3006,'RC'!$E$6)=0,"",COUNTIFS($M$7:$M$3006,"Concluída no prazo",$AB$7:$AB$3006,AB193,$AQ$7:$AQ$3006,'RC'!$E$6)/COUNTIFS($AB$7:$AB$3006,AB193,$AQ$7:$AQ$3006,'RC'!$E$6)))</f>
        <v/>
      </c>
      <c r="AD193" s="48">
        <f>SUMIF($AQ$7:$AQ$3006,'RC'!$E$6,$J$7:$J$3006)+SUMIF($AQ$7:$AQ$3006,'RC'!$E$6,$L$7:$L$3006)</f>
        <v>21</v>
      </c>
      <c r="AE193" s="48"/>
      <c r="AF193" s="48">
        <v>4.8139999999999399E-2</v>
      </c>
      <c r="AG193" s="48">
        <f>IF(OR(AQ193="",AQ193&lt;&gt;'RC'!$E$6,AB193&lt;&gt;'RC'!$D$21),0,1)</f>
        <v>0</v>
      </c>
      <c r="AH193" s="48">
        <f t="shared" si="64"/>
        <v>4.8139999999999399E-2</v>
      </c>
      <c r="AI193" s="48" t="str">
        <f t="shared" si="46"/>
        <v/>
      </c>
      <c r="AJ193" s="48" t="str">
        <f t="shared" si="47"/>
        <v/>
      </c>
      <c r="AK193" s="52" t="str">
        <f t="shared" si="48"/>
        <v/>
      </c>
      <c r="AL193" s="52" t="str">
        <f t="shared" si="49"/>
        <v/>
      </c>
      <c r="AM193" s="48" t="str">
        <f t="shared" si="50"/>
        <v/>
      </c>
      <c r="AN193" s="48" t="str">
        <f t="shared" si="51"/>
        <v/>
      </c>
      <c r="AO193" s="48"/>
      <c r="AP193" s="48" t="str">
        <f t="shared" si="52"/>
        <v/>
      </c>
      <c r="AQ193" s="48" t="str">
        <f t="shared" si="53"/>
        <v/>
      </c>
      <c r="AR193" s="48">
        <v>4.8140000000000002E-2</v>
      </c>
      <c r="AS193" s="48">
        <f>IF(AF!$D$27="Todos",1,IF(M193=AF!$D$27,1,0))</f>
        <v>1</v>
      </c>
      <c r="AT193" s="53">
        <f>IF(AND(E193=AF!$D$6,OR(LT!M193=AF!$D$27,AF!$D$27="Todos"),OR(AP193=AF!$E$8,AQ193=AF!$E$8)),AR193+AS193,0)</f>
        <v>0</v>
      </c>
      <c r="AU193" s="48" t="str">
        <f t="shared" si="54"/>
        <v/>
      </c>
      <c r="AV193" s="52" t="str">
        <f t="shared" si="55"/>
        <v/>
      </c>
      <c r="AW193" s="52" t="str">
        <f t="shared" si="56"/>
        <v/>
      </c>
      <c r="AX193" s="48" t="str">
        <f t="shared" si="57"/>
        <v/>
      </c>
      <c r="AY193" s="48" t="str">
        <f t="shared" si="58"/>
        <v/>
      </c>
      <c r="BA193" s="18">
        <f>IF($E193=AF!$D$6,IF($M193="Concluída no prazo",2,IF($M193="Concluída com atraso",1,0)),0)</f>
        <v>0</v>
      </c>
      <c r="BB193" s="18">
        <f>IF($E193=AF!$D$6,IF($M193="Atrasada",2,IF($M193="Concluída com atraso",1,0)),0)</f>
        <v>0</v>
      </c>
      <c r="BC193" s="18">
        <v>1.8699999999999999E-3</v>
      </c>
      <c r="BD193" s="18">
        <f t="shared" si="65"/>
        <v>1.8699999999999999E-3</v>
      </c>
      <c r="BE193" s="18">
        <f t="shared" si="65"/>
        <v>1.8699999999999999E-3</v>
      </c>
      <c r="BF193" s="18" t="str">
        <f t="shared" si="59"/>
        <v/>
      </c>
      <c r="BN193" s="18" t="str">
        <f t="shared" si="60"/>
        <v>s</v>
      </c>
    </row>
    <row r="194" spans="3:66" ht="50.1" customHeight="1" thickTop="1" thickBot="1" x14ac:dyDescent="0.3">
      <c r="C194" s="46"/>
      <c r="D194" s="46"/>
      <c r="E194" s="46"/>
      <c r="F194" s="122"/>
      <c r="G194" s="122"/>
      <c r="H194" s="78" t="str">
        <f t="shared" si="61"/>
        <v/>
      </c>
      <c r="I194" s="78" t="str">
        <f t="shared" si="62"/>
        <v/>
      </c>
      <c r="J194" s="16"/>
      <c r="K194" s="46" t="str">
        <f t="shared" si="63"/>
        <v/>
      </c>
      <c r="L194" s="16"/>
      <c r="M194" s="16"/>
      <c r="N194" s="46"/>
      <c r="O194" s="47" t="str">
        <f t="shared" si="66"/>
        <v/>
      </c>
      <c r="P194" s="47"/>
      <c r="Q194" s="48" t="str">
        <f>IFERROR(VLOOKUP(E194,Funcionários!$C$8:$E$207,3,FALSE),"")</f>
        <v/>
      </c>
      <c r="R194" s="47"/>
      <c r="S194" s="49" t="str">
        <f t="shared" si="67"/>
        <v/>
      </c>
      <c r="T194" s="49">
        <v>1.8799999999999999E-3</v>
      </c>
      <c r="U194" s="48" t="str">
        <f>IF(Funcionários!C195=0,"",Funcionários!C195)</f>
        <v/>
      </c>
      <c r="V194" s="50">
        <f>IF(U194="",0,IF(COUNTIFS($E$7:$E$3006,U194,$I$7:$I$3006,'RC'!$E$6)=0,0,COUNTIFS($M$7:$M$3006,"Concluída no prazo",$E$7:$E$3006,U194,$I$7:$I$3006,'RC'!$E$6)/COUNTIFS($E$7:$E$3006,U194,$I$7:$I$3006,'RC'!$E$6)))</f>
        <v>0</v>
      </c>
      <c r="W194" s="49">
        <f>SUMIFS($J$7:$J$3006,$E$7:$E$3006,U194,$I$7:$I$3006,'RC'!$E$6)+SUMIFS($L$7:$L$3006,$E$7:$E$3006,U194,$I$7:$I$3006,'RC'!$E$6)</f>
        <v>0</v>
      </c>
      <c r="X194" s="48">
        <f>COUNTIFS($E$7:$E$3006,U194,$I$7:$I$3006,'RC'!$E$6)</f>
        <v>0</v>
      </c>
      <c r="Y194" s="48"/>
      <c r="Z194" s="51" t="str">
        <f>IF(AQ194='RC'!$E$6,AC194*1000+AD194,"")</f>
        <v/>
      </c>
      <c r="AA194" s="51" t="str">
        <f>IF(AB194="","",IF(AQ194='RC'!$E$6,AC194*1000-AD194,""))</f>
        <v/>
      </c>
      <c r="AB194" s="48" t="str">
        <f>IFERROR(VLOOKUP(E194,Funcionários!$C$8:$E$207,3,FALSE),"")</f>
        <v/>
      </c>
      <c r="AC194" s="50" t="str">
        <f>IF(AB194="","",IF(COUNTIFS($AB$7:$AB$3006,AB194,$AQ$7:$AQ$3006,'RC'!$E$6)=0,"",COUNTIFS($M$7:$M$3006,"Concluída no prazo",$AB$7:$AB$3006,AB194,$AQ$7:$AQ$3006,'RC'!$E$6)/COUNTIFS($AB$7:$AB$3006,AB194,$AQ$7:$AQ$3006,'RC'!$E$6)))</f>
        <v/>
      </c>
      <c r="AD194" s="48">
        <f>SUMIF($AQ$7:$AQ$3006,'RC'!$E$6,$J$7:$J$3006)+SUMIF($AQ$7:$AQ$3006,'RC'!$E$6,$L$7:$L$3006)</f>
        <v>21</v>
      </c>
      <c r="AE194" s="48"/>
      <c r="AF194" s="48">
        <v>4.8129999999999402E-2</v>
      </c>
      <c r="AG194" s="48">
        <f>IF(OR(AQ194="",AQ194&lt;&gt;'RC'!$E$6,AB194&lt;&gt;'RC'!$D$21),0,1)</f>
        <v>0</v>
      </c>
      <c r="AH194" s="48">
        <f t="shared" si="64"/>
        <v>4.8129999999999402E-2</v>
      </c>
      <c r="AI194" s="48" t="str">
        <f t="shared" si="46"/>
        <v/>
      </c>
      <c r="AJ194" s="48" t="str">
        <f t="shared" si="47"/>
        <v/>
      </c>
      <c r="AK194" s="52" t="str">
        <f t="shared" si="48"/>
        <v/>
      </c>
      <c r="AL194" s="52" t="str">
        <f t="shared" si="49"/>
        <v/>
      </c>
      <c r="AM194" s="48" t="str">
        <f t="shared" si="50"/>
        <v/>
      </c>
      <c r="AN194" s="48" t="str">
        <f t="shared" si="51"/>
        <v/>
      </c>
      <c r="AO194" s="48"/>
      <c r="AP194" s="48" t="str">
        <f t="shared" si="52"/>
        <v/>
      </c>
      <c r="AQ194" s="48" t="str">
        <f t="shared" si="53"/>
        <v/>
      </c>
      <c r="AR194" s="48">
        <v>4.8129999999999999E-2</v>
      </c>
      <c r="AS194" s="48">
        <f>IF(AF!$D$27="Todos",1,IF(M194=AF!$D$27,1,0))</f>
        <v>1</v>
      </c>
      <c r="AT194" s="53">
        <f>IF(AND(E194=AF!$D$6,OR(LT!M194=AF!$D$27,AF!$D$27="Todos"),OR(AP194=AF!$E$8,AQ194=AF!$E$8)),AR194+AS194,0)</f>
        <v>0</v>
      </c>
      <c r="AU194" s="48" t="str">
        <f t="shared" si="54"/>
        <v/>
      </c>
      <c r="AV194" s="52" t="str">
        <f t="shared" si="55"/>
        <v/>
      </c>
      <c r="AW194" s="52" t="str">
        <f t="shared" si="56"/>
        <v/>
      </c>
      <c r="AX194" s="48" t="str">
        <f t="shared" si="57"/>
        <v/>
      </c>
      <c r="AY194" s="48" t="str">
        <f t="shared" si="58"/>
        <v/>
      </c>
      <c r="BA194" s="18">
        <f>IF($E194=AF!$D$6,IF($M194="Concluída no prazo",2,IF($M194="Concluída com atraso",1,0)),0)</f>
        <v>0</v>
      </c>
      <c r="BB194" s="18">
        <f>IF($E194=AF!$D$6,IF($M194="Atrasada",2,IF($M194="Concluída com atraso",1,0)),0)</f>
        <v>0</v>
      </c>
      <c r="BC194" s="18">
        <v>1.8799999999999999E-3</v>
      </c>
      <c r="BD194" s="18">
        <f t="shared" si="65"/>
        <v>1.8799999999999999E-3</v>
      </c>
      <c r="BE194" s="18">
        <f t="shared" si="65"/>
        <v>1.8799999999999999E-3</v>
      </c>
      <c r="BF194" s="18" t="str">
        <f t="shared" si="59"/>
        <v/>
      </c>
      <c r="BN194" s="18" t="str">
        <f t="shared" si="60"/>
        <v>s</v>
      </c>
    </row>
    <row r="195" spans="3:66" ht="50.1" customHeight="1" thickTop="1" thickBot="1" x14ac:dyDescent="0.3">
      <c r="C195" s="46"/>
      <c r="D195" s="46"/>
      <c r="E195" s="46"/>
      <c r="F195" s="122"/>
      <c r="G195" s="122"/>
      <c r="H195" s="78" t="str">
        <f t="shared" si="61"/>
        <v/>
      </c>
      <c r="I195" s="78" t="str">
        <f t="shared" si="62"/>
        <v/>
      </c>
      <c r="J195" s="16"/>
      <c r="K195" s="46" t="str">
        <f t="shared" si="63"/>
        <v/>
      </c>
      <c r="L195" s="16"/>
      <c r="M195" s="16"/>
      <c r="N195" s="46"/>
      <c r="O195" s="47" t="str">
        <f t="shared" si="66"/>
        <v/>
      </c>
      <c r="P195" s="47"/>
      <c r="Q195" s="48" t="str">
        <f>IFERROR(VLOOKUP(E195,Funcionários!$C$8:$E$207,3,FALSE),"")</f>
        <v/>
      </c>
      <c r="R195" s="47"/>
      <c r="S195" s="49" t="str">
        <f t="shared" si="67"/>
        <v/>
      </c>
      <c r="T195" s="49">
        <v>1.89E-3</v>
      </c>
      <c r="U195" s="48" t="str">
        <f>IF(Funcionários!C196=0,"",Funcionários!C196)</f>
        <v/>
      </c>
      <c r="V195" s="50">
        <f>IF(U195="",0,IF(COUNTIFS($E$7:$E$3006,U195,$I$7:$I$3006,'RC'!$E$6)=0,0,COUNTIFS($M$7:$M$3006,"Concluída no prazo",$E$7:$E$3006,U195,$I$7:$I$3006,'RC'!$E$6)/COUNTIFS($E$7:$E$3006,U195,$I$7:$I$3006,'RC'!$E$6)))</f>
        <v>0</v>
      </c>
      <c r="W195" s="49">
        <f>SUMIFS($J$7:$J$3006,$E$7:$E$3006,U195,$I$7:$I$3006,'RC'!$E$6)+SUMIFS($L$7:$L$3006,$E$7:$E$3006,U195,$I$7:$I$3006,'RC'!$E$6)</f>
        <v>0</v>
      </c>
      <c r="X195" s="48">
        <f>COUNTIFS($E$7:$E$3006,U195,$I$7:$I$3006,'RC'!$E$6)</f>
        <v>0</v>
      </c>
      <c r="Y195" s="48"/>
      <c r="Z195" s="51" t="str">
        <f>IF(AQ195='RC'!$E$6,AC195*1000+AD195,"")</f>
        <v/>
      </c>
      <c r="AA195" s="51" t="str">
        <f>IF(AB195="","",IF(AQ195='RC'!$E$6,AC195*1000-AD195,""))</f>
        <v/>
      </c>
      <c r="AB195" s="48" t="str">
        <f>IFERROR(VLOOKUP(E195,Funcionários!$C$8:$E$207,3,FALSE),"")</f>
        <v/>
      </c>
      <c r="AC195" s="50" t="str">
        <f>IF(AB195="","",IF(COUNTIFS($AB$7:$AB$3006,AB195,$AQ$7:$AQ$3006,'RC'!$E$6)=0,"",COUNTIFS($M$7:$M$3006,"Concluída no prazo",$AB$7:$AB$3006,AB195,$AQ$7:$AQ$3006,'RC'!$E$6)/COUNTIFS($AB$7:$AB$3006,AB195,$AQ$7:$AQ$3006,'RC'!$E$6)))</f>
        <v/>
      </c>
      <c r="AD195" s="48">
        <f>SUMIF($AQ$7:$AQ$3006,'RC'!$E$6,$J$7:$J$3006)+SUMIF($AQ$7:$AQ$3006,'RC'!$E$6,$L$7:$L$3006)</f>
        <v>21</v>
      </c>
      <c r="AE195" s="48"/>
      <c r="AF195" s="48">
        <v>4.8119999999999399E-2</v>
      </c>
      <c r="AG195" s="48">
        <f>IF(OR(AQ195="",AQ195&lt;&gt;'RC'!$E$6,AB195&lt;&gt;'RC'!$D$21),0,1)</f>
        <v>0</v>
      </c>
      <c r="AH195" s="48">
        <f t="shared" si="64"/>
        <v>4.8119999999999399E-2</v>
      </c>
      <c r="AI195" s="48" t="str">
        <f t="shared" si="46"/>
        <v/>
      </c>
      <c r="AJ195" s="48" t="str">
        <f t="shared" si="47"/>
        <v/>
      </c>
      <c r="AK195" s="52" t="str">
        <f t="shared" si="48"/>
        <v/>
      </c>
      <c r="AL195" s="52" t="str">
        <f t="shared" si="49"/>
        <v/>
      </c>
      <c r="AM195" s="48" t="str">
        <f t="shared" si="50"/>
        <v/>
      </c>
      <c r="AN195" s="48" t="str">
        <f t="shared" si="51"/>
        <v/>
      </c>
      <c r="AO195" s="48"/>
      <c r="AP195" s="48" t="str">
        <f t="shared" si="52"/>
        <v/>
      </c>
      <c r="AQ195" s="48" t="str">
        <f t="shared" si="53"/>
        <v/>
      </c>
      <c r="AR195" s="48">
        <v>4.8120000000000003E-2</v>
      </c>
      <c r="AS195" s="48">
        <f>IF(AF!$D$27="Todos",1,IF(M195=AF!$D$27,1,0))</f>
        <v>1</v>
      </c>
      <c r="AT195" s="53">
        <f>IF(AND(E195=AF!$D$6,OR(LT!M195=AF!$D$27,AF!$D$27="Todos"),OR(AP195=AF!$E$8,AQ195=AF!$E$8)),AR195+AS195,0)</f>
        <v>0</v>
      </c>
      <c r="AU195" s="48" t="str">
        <f t="shared" si="54"/>
        <v/>
      </c>
      <c r="AV195" s="52" t="str">
        <f t="shared" si="55"/>
        <v/>
      </c>
      <c r="AW195" s="52" t="str">
        <f t="shared" si="56"/>
        <v/>
      </c>
      <c r="AX195" s="48" t="str">
        <f t="shared" si="57"/>
        <v/>
      </c>
      <c r="AY195" s="48" t="str">
        <f t="shared" si="58"/>
        <v/>
      </c>
      <c r="BA195" s="18">
        <f>IF($E195=AF!$D$6,IF($M195="Concluída no prazo",2,IF($M195="Concluída com atraso",1,0)),0)</f>
        <v>0</v>
      </c>
      <c r="BB195" s="18">
        <f>IF($E195=AF!$D$6,IF($M195="Atrasada",2,IF($M195="Concluída com atraso",1,0)),0)</f>
        <v>0</v>
      </c>
      <c r="BC195" s="18">
        <v>1.89E-3</v>
      </c>
      <c r="BD195" s="18">
        <f t="shared" si="65"/>
        <v>1.89E-3</v>
      </c>
      <c r="BE195" s="18">
        <f t="shared" si="65"/>
        <v>1.89E-3</v>
      </c>
      <c r="BF195" s="18" t="str">
        <f t="shared" si="59"/>
        <v/>
      </c>
      <c r="BN195" s="18" t="str">
        <f t="shared" si="60"/>
        <v>s</v>
      </c>
    </row>
    <row r="196" spans="3:66" ht="50.1" customHeight="1" thickTop="1" thickBot="1" x14ac:dyDescent="0.3">
      <c r="C196" s="46"/>
      <c r="D196" s="46"/>
      <c r="E196" s="46"/>
      <c r="F196" s="122"/>
      <c r="G196" s="122"/>
      <c r="H196" s="78" t="str">
        <f t="shared" si="61"/>
        <v/>
      </c>
      <c r="I196" s="78" t="str">
        <f t="shared" si="62"/>
        <v/>
      </c>
      <c r="J196" s="16"/>
      <c r="K196" s="46" t="str">
        <f t="shared" si="63"/>
        <v/>
      </c>
      <c r="L196" s="16"/>
      <c r="M196" s="16"/>
      <c r="N196" s="46"/>
      <c r="O196" s="47" t="str">
        <f t="shared" si="66"/>
        <v/>
      </c>
      <c r="P196" s="47"/>
      <c r="Q196" s="48" t="str">
        <f>IFERROR(VLOOKUP(E196,Funcionários!$C$8:$E$207,3,FALSE),"")</f>
        <v/>
      </c>
      <c r="R196" s="47"/>
      <c r="S196" s="49" t="str">
        <f t="shared" si="67"/>
        <v/>
      </c>
      <c r="T196" s="49">
        <v>1.9E-3</v>
      </c>
      <c r="U196" s="48" t="str">
        <f>IF(Funcionários!C197=0,"",Funcionários!C197)</f>
        <v/>
      </c>
      <c r="V196" s="50">
        <f>IF(U196="",0,IF(COUNTIFS($E$7:$E$3006,U196,$I$7:$I$3006,'RC'!$E$6)=0,0,COUNTIFS($M$7:$M$3006,"Concluída no prazo",$E$7:$E$3006,U196,$I$7:$I$3006,'RC'!$E$6)/COUNTIFS($E$7:$E$3006,U196,$I$7:$I$3006,'RC'!$E$6)))</f>
        <v>0</v>
      </c>
      <c r="W196" s="49">
        <f>SUMIFS($J$7:$J$3006,$E$7:$E$3006,U196,$I$7:$I$3006,'RC'!$E$6)+SUMIFS($L$7:$L$3006,$E$7:$E$3006,U196,$I$7:$I$3006,'RC'!$E$6)</f>
        <v>0</v>
      </c>
      <c r="X196" s="48">
        <f>COUNTIFS($E$7:$E$3006,U196,$I$7:$I$3006,'RC'!$E$6)</f>
        <v>0</v>
      </c>
      <c r="Y196" s="48"/>
      <c r="Z196" s="51" t="str">
        <f>IF(AQ196='RC'!$E$6,AC196*1000+AD196,"")</f>
        <v/>
      </c>
      <c r="AA196" s="51" t="str">
        <f>IF(AB196="","",IF(AQ196='RC'!$E$6,AC196*1000-AD196,""))</f>
        <v/>
      </c>
      <c r="AB196" s="48" t="str">
        <f>IFERROR(VLOOKUP(E196,Funcionários!$C$8:$E$207,3,FALSE),"")</f>
        <v/>
      </c>
      <c r="AC196" s="50" t="str">
        <f>IF(AB196="","",IF(COUNTIFS($AB$7:$AB$3006,AB196,$AQ$7:$AQ$3006,'RC'!$E$6)=0,"",COUNTIFS($M$7:$M$3006,"Concluída no prazo",$AB$7:$AB$3006,AB196,$AQ$7:$AQ$3006,'RC'!$E$6)/COUNTIFS($AB$7:$AB$3006,AB196,$AQ$7:$AQ$3006,'RC'!$E$6)))</f>
        <v/>
      </c>
      <c r="AD196" s="48">
        <f>SUMIF($AQ$7:$AQ$3006,'RC'!$E$6,$J$7:$J$3006)+SUMIF($AQ$7:$AQ$3006,'RC'!$E$6,$L$7:$L$3006)</f>
        <v>21</v>
      </c>
      <c r="AE196" s="48"/>
      <c r="AF196" s="48">
        <v>4.8109999999999403E-2</v>
      </c>
      <c r="AG196" s="48">
        <f>IF(OR(AQ196="",AQ196&lt;&gt;'RC'!$E$6,AB196&lt;&gt;'RC'!$D$21),0,1)</f>
        <v>0</v>
      </c>
      <c r="AH196" s="48">
        <f t="shared" si="64"/>
        <v>4.8109999999999403E-2</v>
      </c>
      <c r="AI196" s="48" t="str">
        <f t="shared" si="46"/>
        <v/>
      </c>
      <c r="AJ196" s="48" t="str">
        <f t="shared" si="47"/>
        <v/>
      </c>
      <c r="AK196" s="52" t="str">
        <f t="shared" si="48"/>
        <v/>
      </c>
      <c r="AL196" s="52" t="str">
        <f t="shared" si="49"/>
        <v/>
      </c>
      <c r="AM196" s="48" t="str">
        <f t="shared" si="50"/>
        <v/>
      </c>
      <c r="AN196" s="48" t="str">
        <f t="shared" si="51"/>
        <v/>
      </c>
      <c r="AO196" s="48"/>
      <c r="AP196" s="48" t="str">
        <f t="shared" si="52"/>
        <v/>
      </c>
      <c r="AQ196" s="48" t="str">
        <f t="shared" si="53"/>
        <v/>
      </c>
      <c r="AR196" s="48">
        <v>4.811E-2</v>
      </c>
      <c r="AS196" s="48">
        <f>IF(AF!$D$27="Todos",1,IF(M196=AF!$D$27,1,0))</f>
        <v>1</v>
      </c>
      <c r="AT196" s="53">
        <f>IF(AND(E196=AF!$D$6,OR(LT!M196=AF!$D$27,AF!$D$27="Todos"),OR(AP196=AF!$E$8,AQ196=AF!$E$8)),AR196+AS196,0)</f>
        <v>0</v>
      </c>
      <c r="AU196" s="48" t="str">
        <f t="shared" si="54"/>
        <v/>
      </c>
      <c r="AV196" s="52" t="str">
        <f t="shared" si="55"/>
        <v/>
      </c>
      <c r="AW196" s="52" t="str">
        <f t="shared" si="56"/>
        <v/>
      </c>
      <c r="AX196" s="48" t="str">
        <f t="shared" si="57"/>
        <v/>
      </c>
      <c r="AY196" s="48" t="str">
        <f t="shared" si="58"/>
        <v/>
      </c>
      <c r="BA196" s="18">
        <f>IF($E196=AF!$D$6,IF($M196="Concluída no prazo",2,IF($M196="Concluída com atraso",1,0)),0)</f>
        <v>0</v>
      </c>
      <c r="BB196" s="18">
        <f>IF($E196=AF!$D$6,IF($M196="Atrasada",2,IF($M196="Concluída com atraso",1,0)),0)</f>
        <v>0</v>
      </c>
      <c r="BC196" s="18">
        <v>1.9E-3</v>
      </c>
      <c r="BD196" s="18">
        <f t="shared" si="65"/>
        <v>1.9E-3</v>
      </c>
      <c r="BE196" s="18">
        <f t="shared" si="65"/>
        <v>1.9E-3</v>
      </c>
      <c r="BF196" s="18" t="str">
        <f t="shared" si="59"/>
        <v/>
      </c>
      <c r="BN196" s="18" t="str">
        <f t="shared" si="60"/>
        <v>s</v>
      </c>
    </row>
    <row r="197" spans="3:66" ht="50.1" customHeight="1" thickTop="1" thickBot="1" x14ac:dyDescent="0.3">
      <c r="C197" s="46"/>
      <c r="D197" s="46"/>
      <c r="E197" s="46"/>
      <c r="F197" s="122"/>
      <c r="G197" s="122"/>
      <c r="H197" s="78" t="str">
        <f t="shared" si="61"/>
        <v/>
      </c>
      <c r="I197" s="78" t="str">
        <f t="shared" si="62"/>
        <v/>
      </c>
      <c r="J197" s="16"/>
      <c r="K197" s="46" t="str">
        <f t="shared" si="63"/>
        <v/>
      </c>
      <c r="L197" s="16"/>
      <c r="M197" s="16"/>
      <c r="N197" s="46"/>
      <c r="O197" s="47" t="str">
        <f t="shared" si="66"/>
        <v/>
      </c>
      <c r="P197" s="47"/>
      <c r="Q197" s="48" t="str">
        <f>IFERROR(VLOOKUP(E197,Funcionários!$C$8:$E$207,3,FALSE),"")</f>
        <v/>
      </c>
      <c r="R197" s="47"/>
      <c r="S197" s="49" t="str">
        <f t="shared" si="67"/>
        <v/>
      </c>
      <c r="T197" s="49">
        <v>1.91E-3</v>
      </c>
      <c r="U197" s="48" t="str">
        <f>IF(Funcionários!C198=0,"",Funcionários!C198)</f>
        <v/>
      </c>
      <c r="V197" s="50">
        <f>IF(U197="",0,IF(COUNTIFS($E$7:$E$3006,U197,$I$7:$I$3006,'RC'!$E$6)=0,0,COUNTIFS($M$7:$M$3006,"Concluída no prazo",$E$7:$E$3006,U197,$I$7:$I$3006,'RC'!$E$6)/COUNTIFS($E$7:$E$3006,U197,$I$7:$I$3006,'RC'!$E$6)))</f>
        <v>0</v>
      </c>
      <c r="W197" s="49">
        <f>SUMIFS($J$7:$J$3006,$E$7:$E$3006,U197,$I$7:$I$3006,'RC'!$E$6)+SUMIFS($L$7:$L$3006,$E$7:$E$3006,U197,$I$7:$I$3006,'RC'!$E$6)</f>
        <v>0</v>
      </c>
      <c r="X197" s="48">
        <f>COUNTIFS($E$7:$E$3006,U197,$I$7:$I$3006,'RC'!$E$6)</f>
        <v>0</v>
      </c>
      <c r="Y197" s="48"/>
      <c r="Z197" s="51" t="str">
        <f>IF(AQ197='RC'!$E$6,AC197*1000+AD197,"")</f>
        <v/>
      </c>
      <c r="AA197" s="51" t="str">
        <f>IF(AB197="","",IF(AQ197='RC'!$E$6,AC197*1000-AD197,""))</f>
        <v/>
      </c>
      <c r="AB197" s="48" t="str">
        <f>IFERROR(VLOOKUP(E197,Funcionários!$C$8:$E$207,3,FALSE),"")</f>
        <v/>
      </c>
      <c r="AC197" s="50" t="str">
        <f>IF(AB197="","",IF(COUNTIFS($AB$7:$AB$3006,AB197,$AQ$7:$AQ$3006,'RC'!$E$6)=0,"",COUNTIFS($M$7:$M$3006,"Concluída no prazo",$AB$7:$AB$3006,AB197,$AQ$7:$AQ$3006,'RC'!$E$6)/COUNTIFS($AB$7:$AB$3006,AB197,$AQ$7:$AQ$3006,'RC'!$E$6)))</f>
        <v/>
      </c>
      <c r="AD197" s="48">
        <f>SUMIF($AQ$7:$AQ$3006,'RC'!$E$6,$J$7:$J$3006)+SUMIF($AQ$7:$AQ$3006,'RC'!$E$6,$L$7:$L$3006)</f>
        <v>21</v>
      </c>
      <c r="AE197" s="48"/>
      <c r="AF197" s="48">
        <v>4.80999999999994E-2</v>
      </c>
      <c r="AG197" s="48">
        <f>IF(OR(AQ197="",AQ197&lt;&gt;'RC'!$E$6,AB197&lt;&gt;'RC'!$D$21),0,1)</f>
        <v>0</v>
      </c>
      <c r="AH197" s="48">
        <f t="shared" si="64"/>
        <v>4.80999999999994E-2</v>
      </c>
      <c r="AI197" s="48" t="str">
        <f t="shared" si="46"/>
        <v/>
      </c>
      <c r="AJ197" s="48" t="str">
        <f t="shared" si="47"/>
        <v/>
      </c>
      <c r="AK197" s="52" t="str">
        <f t="shared" si="48"/>
        <v/>
      </c>
      <c r="AL197" s="52" t="str">
        <f t="shared" si="49"/>
        <v/>
      </c>
      <c r="AM197" s="48" t="str">
        <f t="shared" si="50"/>
        <v/>
      </c>
      <c r="AN197" s="48" t="str">
        <f t="shared" si="51"/>
        <v/>
      </c>
      <c r="AO197" s="48"/>
      <c r="AP197" s="48" t="str">
        <f t="shared" si="52"/>
        <v/>
      </c>
      <c r="AQ197" s="48" t="str">
        <f t="shared" si="53"/>
        <v/>
      </c>
      <c r="AR197" s="48">
        <v>4.8099999999999997E-2</v>
      </c>
      <c r="AS197" s="48">
        <f>IF(AF!$D$27="Todos",1,IF(M197=AF!$D$27,1,0))</f>
        <v>1</v>
      </c>
      <c r="AT197" s="53">
        <f>IF(AND(E197=AF!$D$6,OR(LT!M197=AF!$D$27,AF!$D$27="Todos"),OR(AP197=AF!$E$8,AQ197=AF!$E$8)),AR197+AS197,0)</f>
        <v>0</v>
      </c>
      <c r="AU197" s="48" t="str">
        <f t="shared" si="54"/>
        <v/>
      </c>
      <c r="AV197" s="52" t="str">
        <f t="shared" si="55"/>
        <v/>
      </c>
      <c r="AW197" s="52" t="str">
        <f t="shared" si="56"/>
        <v/>
      </c>
      <c r="AX197" s="48" t="str">
        <f t="shared" si="57"/>
        <v/>
      </c>
      <c r="AY197" s="48" t="str">
        <f t="shared" si="58"/>
        <v/>
      </c>
      <c r="BA197" s="18">
        <f>IF($E197=AF!$D$6,IF($M197="Concluída no prazo",2,IF($M197="Concluída com atraso",1,0)),0)</f>
        <v>0</v>
      </c>
      <c r="BB197" s="18">
        <f>IF($E197=AF!$D$6,IF($M197="Atrasada",2,IF($M197="Concluída com atraso",1,0)),0)</f>
        <v>0</v>
      </c>
      <c r="BC197" s="18">
        <v>1.91E-3</v>
      </c>
      <c r="BD197" s="18">
        <f t="shared" si="65"/>
        <v>1.91E-3</v>
      </c>
      <c r="BE197" s="18">
        <f t="shared" si="65"/>
        <v>1.91E-3</v>
      </c>
      <c r="BF197" s="18" t="str">
        <f t="shared" si="59"/>
        <v/>
      </c>
      <c r="BN197" s="18" t="str">
        <f t="shared" si="60"/>
        <v>s</v>
      </c>
    </row>
    <row r="198" spans="3:66" ht="50.1" customHeight="1" thickTop="1" thickBot="1" x14ac:dyDescent="0.3">
      <c r="C198" s="46"/>
      <c r="D198" s="46"/>
      <c r="E198" s="46"/>
      <c r="F198" s="122"/>
      <c r="G198" s="122"/>
      <c r="H198" s="78" t="str">
        <f t="shared" si="61"/>
        <v/>
      </c>
      <c r="I198" s="78" t="str">
        <f t="shared" si="62"/>
        <v/>
      </c>
      <c r="J198" s="16"/>
      <c r="K198" s="46" t="str">
        <f t="shared" si="63"/>
        <v/>
      </c>
      <c r="L198" s="16"/>
      <c r="M198" s="16"/>
      <c r="N198" s="46"/>
      <c r="O198" s="47" t="str">
        <f t="shared" si="66"/>
        <v/>
      </c>
      <c r="P198" s="47"/>
      <c r="Q198" s="48" t="str">
        <f>IFERROR(VLOOKUP(E198,Funcionários!$C$8:$E$207,3,FALSE),"")</f>
        <v/>
      </c>
      <c r="R198" s="47"/>
      <c r="S198" s="49" t="str">
        <f t="shared" si="67"/>
        <v/>
      </c>
      <c r="T198" s="49">
        <v>1.92E-3</v>
      </c>
      <c r="U198" s="48" t="str">
        <f>IF(Funcionários!C199=0,"",Funcionários!C199)</f>
        <v/>
      </c>
      <c r="V198" s="50">
        <f>IF(U198="",0,IF(COUNTIFS($E$7:$E$3006,U198,$I$7:$I$3006,'RC'!$E$6)=0,0,COUNTIFS($M$7:$M$3006,"Concluída no prazo",$E$7:$E$3006,U198,$I$7:$I$3006,'RC'!$E$6)/COUNTIFS($E$7:$E$3006,U198,$I$7:$I$3006,'RC'!$E$6)))</f>
        <v>0</v>
      </c>
      <c r="W198" s="49">
        <f>SUMIFS($J$7:$J$3006,$E$7:$E$3006,U198,$I$7:$I$3006,'RC'!$E$6)+SUMIFS($L$7:$L$3006,$E$7:$E$3006,U198,$I$7:$I$3006,'RC'!$E$6)</f>
        <v>0</v>
      </c>
      <c r="X198" s="48">
        <f>COUNTIFS($E$7:$E$3006,U198,$I$7:$I$3006,'RC'!$E$6)</f>
        <v>0</v>
      </c>
      <c r="Y198" s="48"/>
      <c r="Z198" s="51" t="str">
        <f>IF(AQ198='RC'!$E$6,AC198*1000+AD198,"")</f>
        <v/>
      </c>
      <c r="AA198" s="51" t="str">
        <f>IF(AB198="","",IF(AQ198='RC'!$E$6,AC198*1000-AD198,""))</f>
        <v/>
      </c>
      <c r="AB198" s="48" t="str">
        <f>IFERROR(VLOOKUP(E198,Funcionários!$C$8:$E$207,3,FALSE),"")</f>
        <v/>
      </c>
      <c r="AC198" s="50" t="str">
        <f>IF(AB198="","",IF(COUNTIFS($AB$7:$AB$3006,AB198,$AQ$7:$AQ$3006,'RC'!$E$6)=0,"",COUNTIFS($M$7:$M$3006,"Concluída no prazo",$AB$7:$AB$3006,AB198,$AQ$7:$AQ$3006,'RC'!$E$6)/COUNTIFS($AB$7:$AB$3006,AB198,$AQ$7:$AQ$3006,'RC'!$E$6)))</f>
        <v/>
      </c>
      <c r="AD198" s="48">
        <f>SUMIF($AQ$7:$AQ$3006,'RC'!$E$6,$J$7:$J$3006)+SUMIF($AQ$7:$AQ$3006,'RC'!$E$6,$L$7:$L$3006)</f>
        <v>21</v>
      </c>
      <c r="AE198" s="48"/>
      <c r="AF198" s="48">
        <v>4.8089999999999397E-2</v>
      </c>
      <c r="AG198" s="48">
        <f>IF(OR(AQ198="",AQ198&lt;&gt;'RC'!$E$6,AB198&lt;&gt;'RC'!$D$21),0,1)</f>
        <v>0</v>
      </c>
      <c r="AH198" s="48">
        <f t="shared" si="64"/>
        <v>4.8089999999999397E-2</v>
      </c>
      <c r="AI198" s="48" t="str">
        <f t="shared" si="46"/>
        <v/>
      </c>
      <c r="AJ198" s="48" t="str">
        <f t="shared" si="47"/>
        <v/>
      </c>
      <c r="AK198" s="52" t="str">
        <f t="shared" si="48"/>
        <v/>
      </c>
      <c r="AL198" s="52" t="str">
        <f t="shared" si="49"/>
        <v/>
      </c>
      <c r="AM198" s="48" t="str">
        <f t="shared" si="50"/>
        <v/>
      </c>
      <c r="AN198" s="48" t="str">
        <f t="shared" si="51"/>
        <v/>
      </c>
      <c r="AO198" s="48"/>
      <c r="AP198" s="48" t="str">
        <f t="shared" si="52"/>
        <v/>
      </c>
      <c r="AQ198" s="48" t="str">
        <f t="shared" si="53"/>
        <v/>
      </c>
      <c r="AR198" s="48">
        <v>4.8090000000000001E-2</v>
      </c>
      <c r="AS198" s="48">
        <f>IF(AF!$D$27="Todos",1,IF(M198=AF!$D$27,1,0))</f>
        <v>1</v>
      </c>
      <c r="AT198" s="53">
        <f>IF(AND(E198=AF!$D$6,OR(LT!M198=AF!$D$27,AF!$D$27="Todos"),OR(AP198=AF!$E$8,AQ198=AF!$E$8)),AR198+AS198,0)</f>
        <v>0</v>
      </c>
      <c r="AU198" s="48" t="str">
        <f t="shared" si="54"/>
        <v/>
      </c>
      <c r="AV198" s="52" t="str">
        <f t="shared" si="55"/>
        <v/>
      </c>
      <c r="AW198" s="52" t="str">
        <f t="shared" si="56"/>
        <v/>
      </c>
      <c r="AX198" s="48" t="str">
        <f t="shared" si="57"/>
        <v/>
      </c>
      <c r="AY198" s="48" t="str">
        <f t="shared" si="58"/>
        <v/>
      </c>
      <c r="BA198" s="18">
        <f>IF($E198=AF!$D$6,IF($M198="Concluída no prazo",2,IF($M198="Concluída com atraso",1,0)),0)</f>
        <v>0</v>
      </c>
      <c r="BB198" s="18">
        <f>IF($E198=AF!$D$6,IF($M198="Atrasada",2,IF($M198="Concluída com atraso",1,0)),0)</f>
        <v>0</v>
      </c>
      <c r="BC198" s="18">
        <v>1.92E-3</v>
      </c>
      <c r="BD198" s="18">
        <f t="shared" si="65"/>
        <v>1.92E-3</v>
      </c>
      <c r="BE198" s="18">
        <f t="shared" si="65"/>
        <v>1.92E-3</v>
      </c>
      <c r="BF198" s="18" t="str">
        <f t="shared" si="59"/>
        <v/>
      </c>
      <c r="BN198" s="18" t="str">
        <f t="shared" si="60"/>
        <v>s</v>
      </c>
    </row>
    <row r="199" spans="3:66" ht="50.1" customHeight="1" thickTop="1" thickBot="1" x14ac:dyDescent="0.3">
      <c r="C199" s="46"/>
      <c r="D199" s="46"/>
      <c r="E199" s="46"/>
      <c r="F199" s="122"/>
      <c r="G199" s="122"/>
      <c r="H199" s="78" t="str">
        <f t="shared" si="61"/>
        <v/>
      </c>
      <c r="I199" s="78" t="str">
        <f t="shared" si="62"/>
        <v/>
      </c>
      <c r="J199" s="16"/>
      <c r="K199" s="46" t="str">
        <f t="shared" si="63"/>
        <v/>
      </c>
      <c r="L199" s="16"/>
      <c r="M199" s="16"/>
      <c r="N199" s="46"/>
      <c r="O199" s="47" t="str">
        <f t="shared" si="66"/>
        <v/>
      </c>
      <c r="P199" s="47"/>
      <c r="Q199" s="48" t="str">
        <f>IFERROR(VLOOKUP(E199,Funcionários!$C$8:$E$207,3,FALSE),"")</f>
        <v/>
      </c>
      <c r="R199" s="47"/>
      <c r="S199" s="49" t="str">
        <f t="shared" si="67"/>
        <v/>
      </c>
      <c r="T199" s="49">
        <v>1.9300000000000001E-3</v>
      </c>
      <c r="U199" s="48" t="str">
        <f>IF(Funcionários!C200=0,"",Funcionários!C200)</f>
        <v/>
      </c>
      <c r="V199" s="50">
        <f>IF(U199="",0,IF(COUNTIFS($E$7:$E$3006,U199,$I$7:$I$3006,'RC'!$E$6)=0,0,COUNTIFS($M$7:$M$3006,"Concluída no prazo",$E$7:$E$3006,U199,$I$7:$I$3006,'RC'!$E$6)/COUNTIFS($E$7:$E$3006,U199,$I$7:$I$3006,'RC'!$E$6)))</f>
        <v>0</v>
      </c>
      <c r="W199" s="49">
        <f>SUMIFS($J$7:$J$3006,$E$7:$E$3006,U199,$I$7:$I$3006,'RC'!$E$6)+SUMIFS($L$7:$L$3006,$E$7:$E$3006,U199,$I$7:$I$3006,'RC'!$E$6)</f>
        <v>0</v>
      </c>
      <c r="X199" s="48">
        <f>COUNTIFS($E$7:$E$3006,U199,$I$7:$I$3006,'RC'!$E$6)</f>
        <v>0</v>
      </c>
      <c r="Y199" s="48"/>
      <c r="Z199" s="51" t="str">
        <f>IF(AQ199='RC'!$E$6,AC199*1000+AD199,"")</f>
        <v/>
      </c>
      <c r="AA199" s="51" t="str">
        <f>IF(AB199="","",IF(AQ199='RC'!$E$6,AC199*1000-AD199,""))</f>
        <v/>
      </c>
      <c r="AB199" s="48" t="str">
        <f>IFERROR(VLOOKUP(E199,Funcionários!$C$8:$E$207,3,FALSE),"")</f>
        <v/>
      </c>
      <c r="AC199" s="50" t="str">
        <f>IF(AB199="","",IF(COUNTIFS($AB$7:$AB$3006,AB199,$AQ$7:$AQ$3006,'RC'!$E$6)=0,"",COUNTIFS($M$7:$M$3006,"Concluída no prazo",$AB$7:$AB$3006,AB199,$AQ$7:$AQ$3006,'RC'!$E$6)/COUNTIFS($AB$7:$AB$3006,AB199,$AQ$7:$AQ$3006,'RC'!$E$6)))</f>
        <v/>
      </c>
      <c r="AD199" s="48">
        <f>SUMIF($AQ$7:$AQ$3006,'RC'!$E$6,$J$7:$J$3006)+SUMIF($AQ$7:$AQ$3006,'RC'!$E$6,$L$7:$L$3006)</f>
        <v>21</v>
      </c>
      <c r="AE199" s="48"/>
      <c r="AF199" s="48">
        <v>4.8079999999999401E-2</v>
      </c>
      <c r="AG199" s="48">
        <f>IF(OR(AQ199="",AQ199&lt;&gt;'RC'!$E$6,AB199&lt;&gt;'RC'!$D$21),0,1)</f>
        <v>0</v>
      </c>
      <c r="AH199" s="48">
        <f t="shared" si="64"/>
        <v>4.8079999999999401E-2</v>
      </c>
      <c r="AI199" s="48" t="str">
        <f t="shared" ref="AI199:AI262" si="68">IF(AH199&lt;1,"",E199)</f>
        <v/>
      </c>
      <c r="AJ199" s="48" t="str">
        <f t="shared" ref="AJ199:AJ262" si="69">IF($AI199="","",C199)</f>
        <v/>
      </c>
      <c r="AK199" s="52" t="str">
        <f t="shared" ref="AK199:AK262" si="70">IF($AI199="","",F199)</f>
        <v/>
      </c>
      <c r="AL199" s="52" t="str">
        <f t="shared" ref="AL199:AL262" si="71">IF($AI199="","",G199)</f>
        <v/>
      </c>
      <c r="AM199" s="48" t="str">
        <f t="shared" ref="AM199:AM262" si="72">IF($AI199="","",J199+L199)</f>
        <v/>
      </c>
      <c r="AN199" s="48" t="str">
        <f t="shared" ref="AN199:AN262" si="73">IF($AI199="","",M199)</f>
        <v/>
      </c>
      <c r="AO199" s="48"/>
      <c r="AP199" s="48" t="str">
        <f t="shared" ref="AP199:AP262" si="74">IF(F199=0,"",MONTH(F199))</f>
        <v/>
      </c>
      <c r="AQ199" s="48" t="str">
        <f t="shared" ref="AQ199:AQ262" si="75">IF(G199=0,"",MONTH(G199))</f>
        <v/>
      </c>
      <c r="AR199" s="48">
        <v>4.8079999999999998E-2</v>
      </c>
      <c r="AS199" s="48">
        <f>IF(AF!$D$27="Todos",1,IF(M199=AF!$D$27,1,0))</f>
        <v>1</v>
      </c>
      <c r="AT199" s="53">
        <f>IF(AND(E199=AF!$D$6,OR(LT!M199=AF!$D$27,AF!$D$27="Todos"),OR(AP199=AF!$E$8,AQ199=AF!$E$8)),AR199+AS199,0)</f>
        <v>0</v>
      </c>
      <c r="AU199" s="48" t="str">
        <f t="shared" ref="AU199:AU262" si="76">IF($AT199=0,"",C199)</f>
        <v/>
      </c>
      <c r="AV199" s="52" t="str">
        <f t="shared" ref="AV199:AV262" si="77">IF($AT199=0,"",F199)</f>
        <v/>
      </c>
      <c r="AW199" s="52" t="str">
        <f t="shared" ref="AW199:AW262" si="78">IF($AT199=0,"",G199)</f>
        <v/>
      </c>
      <c r="AX199" s="48" t="str">
        <f t="shared" ref="AX199:AX262" si="79">IF($AT199=0,"",J199+L199)</f>
        <v/>
      </c>
      <c r="AY199" s="48" t="str">
        <f t="shared" ref="AY199:AY262" si="80">IF($AT199=0,"",M199)</f>
        <v/>
      </c>
      <c r="BA199" s="18">
        <f>IF($E199=AF!$D$6,IF($M199="Concluída no prazo",2,IF($M199="Concluída com atraso",1,0)),0)</f>
        <v>0</v>
      </c>
      <c r="BB199" s="18">
        <f>IF($E199=AF!$D$6,IF($M199="Atrasada",2,IF($M199="Concluída com atraso",1,0)),0)</f>
        <v>0</v>
      </c>
      <c r="BC199" s="18">
        <v>1.9300000000000001E-3</v>
      </c>
      <c r="BD199" s="18">
        <f t="shared" si="65"/>
        <v>1.9300000000000001E-3</v>
      </c>
      <c r="BE199" s="18">
        <f t="shared" si="65"/>
        <v>1.9300000000000001E-3</v>
      </c>
      <c r="BF199" s="18" t="str">
        <f t="shared" ref="BF199:BF262" si="81">IF(C199=0,"",C199)</f>
        <v/>
      </c>
      <c r="BN199" s="18" t="str">
        <f t="shared" ref="BN199:BN262" si="82">IF(AP199=AQ199,"s","n")</f>
        <v>s</v>
      </c>
    </row>
    <row r="200" spans="3:66" ht="50.1" customHeight="1" thickTop="1" thickBot="1" x14ac:dyDescent="0.3">
      <c r="C200" s="46"/>
      <c r="D200" s="46"/>
      <c r="E200" s="46"/>
      <c r="F200" s="122"/>
      <c r="G200" s="122"/>
      <c r="H200" s="78" t="str">
        <f t="shared" ref="H200:H263" si="83">IF(F200=0,"",MONTH(F200))</f>
        <v/>
      </c>
      <c r="I200" s="78" t="str">
        <f t="shared" ref="I200:I263" si="84">IF(G200=0,"",MONTH(G200))</f>
        <v/>
      </c>
      <c r="J200" s="16"/>
      <c r="K200" s="46" t="str">
        <f t="shared" ref="K200:K263" si="85">IF(OR(F200=0,G200=0),"",IF(MONTH(G200)-MONTH(F200)&gt;1,"Esta tarefa está muito grande. Divida em tarefas menores.",IF(MONTH(F200)=MONTH(G200),"Sim! Inicia em "&amp;VLOOKUP(MONTH(F200),$BK$6:$BL$17,2,FALSE)&amp;" e termina em "&amp;VLOOKUP(MONTH(G200),$BK$6:$BL$17,2,FALSE)&amp;".","Não! Inicia em "&amp;VLOOKUP(MONTH(F200),$BK$6:$BL$17,2,FALSE)&amp;" e termina em "&amp;VLOOKUP(MONTH(G200),$BK$6:$BL$17,2,FALSE)&amp;".")))</f>
        <v/>
      </c>
      <c r="L200" s="16"/>
      <c r="M200" s="16"/>
      <c r="N200" s="46"/>
      <c r="O200" s="47" t="str">
        <f t="shared" si="66"/>
        <v/>
      </c>
      <c r="P200" s="47"/>
      <c r="Q200" s="48" t="str">
        <f>IFERROR(VLOOKUP(E200,Funcionários!$C$8:$E$207,3,FALSE),"")</f>
        <v/>
      </c>
      <c r="R200" s="47"/>
      <c r="S200" s="49" t="str">
        <f t="shared" si="67"/>
        <v/>
      </c>
      <c r="T200" s="49">
        <v>1.9400000000000001E-3</v>
      </c>
      <c r="U200" s="48" t="str">
        <f>IF(Funcionários!C201=0,"",Funcionários!C201)</f>
        <v/>
      </c>
      <c r="V200" s="50">
        <f>IF(U200="",0,IF(COUNTIFS($E$7:$E$3006,U200,$I$7:$I$3006,'RC'!$E$6)=0,0,COUNTIFS($M$7:$M$3006,"Concluída no prazo",$E$7:$E$3006,U200,$I$7:$I$3006,'RC'!$E$6)/COUNTIFS($E$7:$E$3006,U200,$I$7:$I$3006,'RC'!$E$6)))</f>
        <v>0</v>
      </c>
      <c r="W200" s="49">
        <f>SUMIFS($J$7:$J$3006,$E$7:$E$3006,U200,$I$7:$I$3006,'RC'!$E$6)+SUMIFS($L$7:$L$3006,$E$7:$E$3006,U200,$I$7:$I$3006,'RC'!$E$6)</f>
        <v>0</v>
      </c>
      <c r="X200" s="48">
        <f>COUNTIFS($E$7:$E$3006,U200,$I$7:$I$3006,'RC'!$E$6)</f>
        <v>0</v>
      </c>
      <c r="Y200" s="48"/>
      <c r="Z200" s="51" t="str">
        <f>IF(AQ200='RC'!$E$6,AC200*1000+AD200,"")</f>
        <v/>
      </c>
      <c r="AA200" s="51" t="str">
        <f>IF(AB200="","",IF(AQ200='RC'!$E$6,AC200*1000-AD200,""))</f>
        <v/>
      </c>
      <c r="AB200" s="48" t="str">
        <f>IFERROR(VLOOKUP(E200,Funcionários!$C$8:$E$207,3,FALSE),"")</f>
        <v/>
      </c>
      <c r="AC200" s="50" t="str">
        <f>IF(AB200="","",IF(COUNTIFS($AB$7:$AB$3006,AB200,$AQ$7:$AQ$3006,'RC'!$E$6)=0,"",COUNTIFS($M$7:$M$3006,"Concluída no prazo",$AB$7:$AB$3006,AB200,$AQ$7:$AQ$3006,'RC'!$E$6)/COUNTIFS($AB$7:$AB$3006,AB200,$AQ$7:$AQ$3006,'RC'!$E$6)))</f>
        <v/>
      </c>
      <c r="AD200" s="48">
        <f>SUMIF($AQ$7:$AQ$3006,'RC'!$E$6,$J$7:$J$3006)+SUMIF($AQ$7:$AQ$3006,'RC'!$E$6,$L$7:$L$3006)</f>
        <v>21</v>
      </c>
      <c r="AE200" s="48"/>
      <c r="AF200" s="48">
        <v>4.8069999999999398E-2</v>
      </c>
      <c r="AG200" s="48">
        <f>IF(OR(AQ200="",AQ200&lt;&gt;'RC'!$E$6,AB200&lt;&gt;'RC'!$D$21),0,1)</f>
        <v>0</v>
      </c>
      <c r="AH200" s="48">
        <f t="shared" ref="AH200:AH263" si="86">AF200+AG200</f>
        <v>4.8069999999999398E-2</v>
      </c>
      <c r="AI200" s="48" t="str">
        <f t="shared" si="68"/>
        <v/>
      </c>
      <c r="AJ200" s="48" t="str">
        <f t="shared" si="69"/>
        <v/>
      </c>
      <c r="AK200" s="52" t="str">
        <f t="shared" si="70"/>
        <v/>
      </c>
      <c r="AL200" s="52" t="str">
        <f t="shared" si="71"/>
        <v/>
      </c>
      <c r="AM200" s="48" t="str">
        <f t="shared" si="72"/>
        <v/>
      </c>
      <c r="AN200" s="48" t="str">
        <f t="shared" si="73"/>
        <v/>
      </c>
      <c r="AO200" s="48"/>
      <c r="AP200" s="48" t="str">
        <f t="shared" si="74"/>
        <v/>
      </c>
      <c r="AQ200" s="48" t="str">
        <f t="shared" si="75"/>
        <v/>
      </c>
      <c r="AR200" s="48">
        <v>4.8070000000000002E-2</v>
      </c>
      <c r="AS200" s="48">
        <f>IF(AF!$D$27="Todos",1,IF(M200=AF!$D$27,1,0))</f>
        <v>1</v>
      </c>
      <c r="AT200" s="53">
        <f>IF(AND(E200=AF!$D$6,OR(LT!M200=AF!$D$27,AF!$D$27="Todos"),OR(AP200=AF!$E$8,AQ200=AF!$E$8)),AR200+AS200,0)</f>
        <v>0</v>
      </c>
      <c r="AU200" s="48" t="str">
        <f t="shared" si="76"/>
        <v/>
      </c>
      <c r="AV200" s="52" t="str">
        <f t="shared" si="77"/>
        <v/>
      </c>
      <c r="AW200" s="52" t="str">
        <f t="shared" si="78"/>
        <v/>
      </c>
      <c r="AX200" s="48" t="str">
        <f t="shared" si="79"/>
        <v/>
      </c>
      <c r="AY200" s="48" t="str">
        <f t="shared" si="80"/>
        <v/>
      </c>
      <c r="BA200" s="18">
        <f>IF($E200=AF!$D$6,IF($M200="Concluída no prazo",2,IF($M200="Concluída com atraso",1,0)),0)</f>
        <v>0</v>
      </c>
      <c r="BB200" s="18">
        <f>IF($E200=AF!$D$6,IF($M200="Atrasada",2,IF($M200="Concluída com atraso",1,0)),0)</f>
        <v>0</v>
      </c>
      <c r="BC200" s="18">
        <v>1.9400000000000001E-3</v>
      </c>
      <c r="BD200" s="18">
        <f t="shared" ref="BD200:BE263" si="87">BA200+$BC200</f>
        <v>1.9400000000000001E-3</v>
      </c>
      <c r="BE200" s="18">
        <f t="shared" si="87"/>
        <v>1.9400000000000001E-3</v>
      </c>
      <c r="BF200" s="18" t="str">
        <f t="shared" si="81"/>
        <v/>
      </c>
      <c r="BN200" s="18" t="str">
        <f t="shared" si="82"/>
        <v>s</v>
      </c>
    </row>
    <row r="201" spans="3:66" ht="50.1" customHeight="1" thickTop="1" thickBot="1" x14ac:dyDescent="0.3">
      <c r="C201" s="46"/>
      <c r="D201" s="46"/>
      <c r="E201" s="46"/>
      <c r="F201" s="122"/>
      <c r="G201" s="122"/>
      <c r="H201" s="78" t="str">
        <f t="shared" si="83"/>
        <v/>
      </c>
      <c r="I201" s="78" t="str">
        <f t="shared" si="84"/>
        <v/>
      </c>
      <c r="J201" s="16"/>
      <c r="K201" s="46" t="str">
        <f t="shared" si="85"/>
        <v/>
      </c>
      <c r="L201" s="16"/>
      <c r="M201" s="16"/>
      <c r="N201" s="46"/>
      <c r="O201" s="47" t="str">
        <f t="shared" si="66"/>
        <v/>
      </c>
      <c r="P201" s="47"/>
      <c r="Q201" s="48" t="str">
        <f>IFERROR(VLOOKUP(E201,Funcionários!$C$8:$E$207,3,FALSE),"")</f>
        <v/>
      </c>
      <c r="R201" s="47"/>
      <c r="S201" s="49" t="str">
        <f t="shared" si="67"/>
        <v/>
      </c>
      <c r="T201" s="49">
        <v>1.9499999999999999E-3</v>
      </c>
      <c r="U201" s="48" t="str">
        <f>IF(Funcionários!C202=0,"",Funcionários!C202)</f>
        <v/>
      </c>
      <c r="V201" s="50">
        <f>IF(U201="",0,IF(COUNTIFS($E$7:$E$3006,U201,$I$7:$I$3006,'RC'!$E$6)=0,0,COUNTIFS($M$7:$M$3006,"Concluída no prazo",$E$7:$E$3006,U201,$I$7:$I$3006,'RC'!$E$6)/COUNTIFS($E$7:$E$3006,U201,$I$7:$I$3006,'RC'!$E$6)))</f>
        <v>0</v>
      </c>
      <c r="W201" s="49">
        <f>SUMIFS($J$7:$J$3006,$E$7:$E$3006,U201,$I$7:$I$3006,'RC'!$E$6)+SUMIFS($L$7:$L$3006,$E$7:$E$3006,U201,$I$7:$I$3006,'RC'!$E$6)</f>
        <v>0</v>
      </c>
      <c r="X201" s="48">
        <f>COUNTIFS($E$7:$E$3006,U201,$I$7:$I$3006,'RC'!$E$6)</f>
        <v>0</v>
      </c>
      <c r="Y201" s="48"/>
      <c r="Z201" s="51" t="str">
        <f>IF(AQ201='RC'!$E$6,AC201*1000+AD201,"")</f>
        <v/>
      </c>
      <c r="AA201" s="51" t="str">
        <f>IF(AB201="","",IF(AQ201='RC'!$E$6,AC201*1000-AD201,""))</f>
        <v/>
      </c>
      <c r="AB201" s="48" t="str">
        <f>IFERROR(VLOOKUP(E201,Funcionários!$C$8:$E$207,3,FALSE),"")</f>
        <v/>
      </c>
      <c r="AC201" s="50" t="str">
        <f>IF(AB201="","",IF(COUNTIFS($AB$7:$AB$3006,AB201,$AQ$7:$AQ$3006,'RC'!$E$6)=0,"",COUNTIFS($M$7:$M$3006,"Concluída no prazo",$AB$7:$AB$3006,AB201,$AQ$7:$AQ$3006,'RC'!$E$6)/COUNTIFS($AB$7:$AB$3006,AB201,$AQ$7:$AQ$3006,'RC'!$E$6)))</f>
        <v/>
      </c>
      <c r="AD201" s="48">
        <f>SUMIF($AQ$7:$AQ$3006,'RC'!$E$6,$J$7:$J$3006)+SUMIF($AQ$7:$AQ$3006,'RC'!$E$6,$L$7:$L$3006)</f>
        <v>21</v>
      </c>
      <c r="AE201" s="48"/>
      <c r="AF201" s="48">
        <v>4.8059999999999402E-2</v>
      </c>
      <c r="AG201" s="48">
        <f>IF(OR(AQ201="",AQ201&lt;&gt;'RC'!$E$6,AB201&lt;&gt;'RC'!$D$21),0,1)</f>
        <v>0</v>
      </c>
      <c r="AH201" s="48">
        <f t="shared" si="86"/>
        <v>4.8059999999999402E-2</v>
      </c>
      <c r="AI201" s="48" t="str">
        <f t="shared" si="68"/>
        <v/>
      </c>
      <c r="AJ201" s="48" t="str">
        <f t="shared" si="69"/>
        <v/>
      </c>
      <c r="AK201" s="52" t="str">
        <f t="shared" si="70"/>
        <v/>
      </c>
      <c r="AL201" s="52" t="str">
        <f t="shared" si="71"/>
        <v/>
      </c>
      <c r="AM201" s="48" t="str">
        <f t="shared" si="72"/>
        <v/>
      </c>
      <c r="AN201" s="48" t="str">
        <f t="shared" si="73"/>
        <v/>
      </c>
      <c r="AO201" s="48"/>
      <c r="AP201" s="48" t="str">
        <f t="shared" si="74"/>
        <v/>
      </c>
      <c r="AQ201" s="48" t="str">
        <f t="shared" si="75"/>
        <v/>
      </c>
      <c r="AR201" s="48">
        <v>4.8059999999999999E-2</v>
      </c>
      <c r="AS201" s="48">
        <f>IF(AF!$D$27="Todos",1,IF(M201=AF!$D$27,1,0))</f>
        <v>1</v>
      </c>
      <c r="AT201" s="53">
        <f>IF(AND(E201=AF!$D$6,OR(LT!M201=AF!$D$27,AF!$D$27="Todos"),OR(AP201=AF!$E$8,AQ201=AF!$E$8)),AR201+AS201,0)</f>
        <v>0</v>
      </c>
      <c r="AU201" s="48" t="str">
        <f t="shared" si="76"/>
        <v/>
      </c>
      <c r="AV201" s="52" t="str">
        <f t="shared" si="77"/>
        <v/>
      </c>
      <c r="AW201" s="52" t="str">
        <f t="shared" si="78"/>
        <v/>
      </c>
      <c r="AX201" s="48" t="str">
        <f t="shared" si="79"/>
        <v/>
      </c>
      <c r="AY201" s="48" t="str">
        <f t="shared" si="80"/>
        <v/>
      </c>
      <c r="BA201" s="18">
        <f>IF($E201=AF!$D$6,IF($M201="Concluída no prazo",2,IF($M201="Concluída com atraso",1,0)),0)</f>
        <v>0</v>
      </c>
      <c r="BB201" s="18">
        <f>IF($E201=AF!$D$6,IF($M201="Atrasada",2,IF($M201="Concluída com atraso",1,0)),0)</f>
        <v>0</v>
      </c>
      <c r="BC201" s="18">
        <v>1.9499999999999999E-3</v>
      </c>
      <c r="BD201" s="18">
        <f t="shared" si="87"/>
        <v>1.9499999999999999E-3</v>
      </c>
      <c r="BE201" s="18">
        <f t="shared" si="87"/>
        <v>1.9499999999999999E-3</v>
      </c>
      <c r="BF201" s="18" t="str">
        <f t="shared" si="81"/>
        <v/>
      </c>
      <c r="BN201" s="18" t="str">
        <f t="shared" si="82"/>
        <v>s</v>
      </c>
    </row>
    <row r="202" spans="3:66" ht="50.1" customHeight="1" thickTop="1" thickBot="1" x14ac:dyDescent="0.3">
      <c r="C202" s="46"/>
      <c r="D202" s="46"/>
      <c r="E202" s="46"/>
      <c r="F202" s="122"/>
      <c r="G202" s="122"/>
      <c r="H202" s="78" t="str">
        <f t="shared" si="83"/>
        <v/>
      </c>
      <c r="I202" s="78" t="str">
        <f t="shared" si="84"/>
        <v/>
      </c>
      <c r="J202" s="16"/>
      <c r="K202" s="46" t="str">
        <f t="shared" si="85"/>
        <v/>
      </c>
      <c r="L202" s="16"/>
      <c r="M202" s="16"/>
      <c r="N202" s="46"/>
      <c r="O202" s="47" t="str">
        <f t="shared" ref="O202:O265" si="88">IF(J202=0,"",J202/(J202+L202))</f>
        <v/>
      </c>
      <c r="P202" s="47"/>
      <c r="Q202" s="48" t="str">
        <f>IFERROR(VLOOKUP(E202,Funcionários!$C$8:$E$207,3,FALSE),"")</f>
        <v/>
      </c>
      <c r="R202" s="47"/>
      <c r="S202" s="49" t="str">
        <f t="shared" ref="S202:S265" si="89">IF(U202="","",V202*100000+W202*10+X202+T202)</f>
        <v/>
      </c>
      <c r="T202" s="49">
        <v>1.9599999999999999E-3</v>
      </c>
      <c r="U202" s="48" t="str">
        <f>IF(Funcionários!C203=0,"",Funcionários!C203)</f>
        <v/>
      </c>
      <c r="V202" s="50">
        <f>IF(U202="",0,IF(COUNTIFS($E$7:$E$3006,U202,$I$7:$I$3006,'RC'!$E$6)=0,0,COUNTIFS($M$7:$M$3006,"Concluída no prazo",$E$7:$E$3006,U202,$I$7:$I$3006,'RC'!$E$6)/COUNTIFS($E$7:$E$3006,U202,$I$7:$I$3006,'RC'!$E$6)))</f>
        <v>0</v>
      </c>
      <c r="W202" s="49">
        <f>SUMIFS($J$7:$J$3006,$E$7:$E$3006,U202,$I$7:$I$3006,'RC'!$E$6)+SUMIFS($L$7:$L$3006,$E$7:$E$3006,U202,$I$7:$I$3006,'RC'!$E$6)</f>
        <v>0</v>
      </c>
      <c r="X202" s="48">
        <f>COUNTIFS($E$7:$E$3006,U202,$I$7:$I$3006,'RC'!$E$6)</f>
        <v>0</v>
      </c>
      <c r="Y202" s="48"/>
      <c r="Z202" s="51" t="str">
        <f>IF(AQ202='RC'!$E$6,AC202*1000+AD202,"")</f>
        <v/>
      </c>
      <c r="AA202" s="51" t="str">
        <f>IF(AB202="","",IF(AQ202='RC'!$E$6,AC202*1000-AD202,""))</f>
        <v/>
      </c>
      <c r="AB202" s="48" t="str">
        <f>IFERROR(VLOOKUP(E202,Funcionários!$C$8:$E$207,3,FALSE),"")</f>
        <v/>
      </c>
      <c r="AC202" s="50" t="str">
        <f>IF(AB202="","",IF(COUNTIFS($AB$7:$AB$3006,AB202,$AQ$7:$AQ$3006,'RC'!$E$6)=0,"",COUNTIFS($M$7:$M$3006,"Concluída no prazo",$AB$7:$AB$3006,AB202,$AQ$7:$AQ$3006,'RC'!$E$6)/COUNTIFS($AB$7:$AB$3006,AB202,$AQ$7:$AQ$3006,'RC'!$E$6)))</f>
        <v/>
      </c>
      <c r="AD202" s="48">
        <f>SUMIF($AQ$7:$AQ$3006,'RC'!$E$6,$J$7:$J$3006)+SUMIF($AQ$7:$AQ$3006,'RC'!$E$6,$L$7:$L$3006)</f>
        <v>21</v>
      </c>
      <c r="AE202" s="48"/>
      <c r="AF202" s="48">
        <v>4.8049999999999399E-2</v>
      </c>
      <c r="AG202" s="48">
        <f>IF(OR(AQ202="",AQ202&lt;&gt;'RC'!$E$6,AB202&lt;&gt;'RC'!$D$21),0,1)</f>
        <v>0</v>
      </c>
      <c r="AH202" s="48">
        <f t="shared" si="86"/>
        <v>4.8049999999999399E-2</v>
      </c>
      <c r="AI202" s="48" t="str">
        <f t="shared" si="68"/>
        <v/>
      </c>
      <c r="AJ202" s="48" t="str">
        <f t="shared" si="69"/>
        <v/>
      </c>
      <c r="AK202" s="52" t="str">
        <f t="shared" si="70"/>
        <v/>
      </c>
      <c r="AL202" s="52" t="str">
        <f t="shared" si="71"/>
        <v/>
      </c>
      <c r="AM202" s="48" t="str">
        <f t="shared" si="72"/>
        <v/>
      </c>
      <c r="AN202" s="48" t="str">
        <f t="shared" si="73"/>
        <v/>
      </c>
      <c r="AO202" s="48"/>
      <c r="AP202" s="48" t="str">
        <f t="shared" si="74"/>
        <v/>
      </c>
      <c r="AQ202" s="48" t="str">
        <f t="shared" si="75"/>
        <v/>
      </c>
      <c r="AR202" s="48">
        <v>4.8050000000000002E-2</v>
      </c>
      <c r="AS202" s="48">
        <f>IF(AF!$D$27="Todos",1,IF(M202=AF!$D$27,1,0))</f>
        <v>1</v>
      </c>
      <c r="AT202" s="53">
        <f>IF(AND(E202=AF!$D$6,OR(LT!M202=AF!$D$27,AF!$D$27="Todos"),OR(AP202=AF!$E$8,AQ202=AF!$E$8)),AR202+AS202,0)</f>
        <v>0</v>
      </c>
      <c r="AU202" s="48" t="str">
        <f t="shared" si="76"/>
        <v/>
      </c>
      <c r="AV202" s="52" t="str">
        <f t="shared" si="77"/>
        <v/>
      </c>
      <c r="AW202" s="52" t="str">
        <f t="shared" si="78"/>
        <v/>
      </c>
      <c r="AX202" s="48" t="str">
        <f t="shared" si="79"/>
        <v/>
      </c>
      <c r="AY202" s="48" t="str">
        <f t="shared" si="80"/>
        <v/>
      </c>
      <c r="BA202" s="18">
        <f>IF($E202=AF!$D$6,IF($M202="Concluída no prazo",2,IF($M202="Concluída com atraso",1,0)),0)</f>
        <v>0</v>
      </c>
      <c r="BB202" s="18">
        <f>IF($E202=AF!$D$6,IF($M202="Atrasada",2,IF($M202="Concluída com atraso",1,0)),0)</f>
        <v>0</v>
      </c>
      <c r="BC202" s="18">
        <v>1.9599999999999999E-3</v>
      </c>
      <c r="BD202" s="18">
        <f t="shared" si="87"/>
        <v>1.9599999999999999E-3</v>
      </c>
      <c r="BE202" s="18">
        <f t="shared" si="87"/>
        <v>1.9599999999999999E-3</v>
      </c>
      <c r="BF202" s="18" t="str">
        <f t="shared" si="81"/>
        <v/>
      </c>
      <c r="BN202" s="18" t="str">
        <f t="shared" si="82"/>
        <v>s</v>
      </c>
    </row>
    <row r="203" spans="3:66" ht="50.1" customHeight="1" thickTop="1" thickBot="1" x14ac:dyDescent="0.3">
      <c r="C203" s="46"/>
      <c r="D203" s="46"/>
      <c r="E203" s="46"/>
      <c r="F203" s="122"/>
      <c r="G203" s="122"/>
      <c r="H203" s="78" t="str">
        <f t="shared" si="83"/>
        <v/>
      </c>
      <c r="I203" s="78" t="str">
        <f t="shared" si="84"/>
        <v/>
      </c>
      <c r="J203" s="16"/>
      <c r="K203" s="46" t="str">
        <f t="shared" si="85"/>
        <v/>
      </c>
      <c r="L203" s="16"/>
      <c r="M203" s="16"/>
      <c r="N203" s="46"/>
      <c r="O203" s="47" t="str">
        <f t="shared" si="88"/>
        <v/>
      </c>
      <c r="P203" s="47"/>
      <c r="Q203" s="48" t="str">
        <f>IFERROR(VLOOKUP(E203,Funcionários!$C$8:$E$207,3,FALSE),"")</f>
        <v/>
      </c>
      <c r="R203" s="47"/>
      <c r="S203" s="49" t="str">
        <f t="shared" si="89"/>
        <v/>
      </c>
      <c r="T203" s="49">
        <v>1.97E-3</v>
      </c>
      <c r="U203" s="48" t="str">
        <f>IF(Funcionários!C204=0,"",Funcionários!C204)</f>
        <v/>
      </c>
      <c r="V203" s="50">
        <f>IF(U203="",0,IF(COUNTIFS($E$7:$E$3006,U203,$I$7:$I$3006,'RC'!$E$6)=0,0,COUNTIFS($M$7:$M$3006,"Concluída no prazo",$E$7:$E$3006,U203,$I$7:$I$3006,'RC'!$E$6)/COUNTIFS($E$7:$E$3006,U203,$I$7:$I$3006,'RC'!$E$6)))</f>
        <v>0</v>
      </c>
      <c r="W203" s="49">
        <f>SUMIFS($J$7:$J$3006,$E$7:$E$3006,U203,$I$7:$I$3006,'RC'!$E$6)+SUMIFS($L$7:$L$3006,$E$7:$E$3006,U203,$I$7:$I$3006,'RC'!$E$6)</f>
        <v>0</v>
      </c>
      <c r="X203" s="48">
        <f>COUNTIFS($E$7:$E$3006,U203,$I$7:$I$3006,'RC'!$E$6)</f>
        <v>0</v>
      </c>
      <c r="Y203" s="48"/>
      <c r="Z203" s="51" t="str">
        <f>IF(AQ203='RC'!$E$6,AC203*1000+AD203,"")</f>
        <v/>
      </c>
      <c r="AA203" s="51" t="str">
        <f>IF(AB203="","",IF(AQ203='RC'!$E$6,AC203*1000-AD203,""))</f>
        <v/>
      </c>
      <c r="AB203" s="48" t="str">
        <f>IFERROR(VLOOKUP(E203,Funcionários!$C$8:$E$207,3,FALSE),"")</f>
        <v/>
      </c>
      <c r="AC203" s="50" t="str">
        <f>IF(AB203="","",IF(COUNTIFS($AB$7:$AB$3006,AB203,$AQ$7:$AQ$3006,'RC'!$E$6)=0,"",COUNTIFS($M$7:$M$3006,"Concluída no prazo",$AB$7:$AB$3006,AB203,$AQ$7:$AQ$3006,'RC'!$E$6)/COUNTIFS($AB$7:$AB$3006,AB203,$AQ$7:$AQ$3006,'RC'!$E$6)))</f>
        <v/>
      </c>
      <c r="AD203" s="48">
        <f>SUMIF($AQ$7:$AQ$3006,'RC'!$E$6,$J$7:$J$3006)+SUMIF($AQ$7:$AQ$3006,'RC'!$E$6,$L$7:$L$3006)</f>
        <v>21</v>
      </c>
      <c r="AE203" s="48"/>
      <c r="AF203" s="48">
        <v>4.8039999999999403E-2</v>
      </c>
      <c r="AG203" s="48">
        <f>IF(OR(AQ203="",AQ203&lt;&gt;'RC'!$E$6,AB203&lt;&gt;'RC'!$D$21),0,1)</f>
        <v>0</v>
      </c>
      <c r="AH203" s="48">
        <f t="shared" si="86"/>
        <v>4.8039999999999403E-2</v>
      </c>
      <c r="AI203" s="48" t="str">
        <f t="shared" si="68"/>
        <v/>
      </c>
      <c r="AJ203" s="48" t="str">
        <f t="shared" si="69"/>
        <v/>
      </c>
      <c r="AK203" s="52" t="str">
        <f t="shared" si="70"/>
        <v/>
      </c>
      <c r="AL203" s="52" t="str">
        <f t="shared" si="71"/>
        <v/>
      </c>
      <c r="AM203" s="48" t="str">
        <f t="shared" si="72"/>
        <v/>
      </c>
      <c r="AN203" s="48" t="str">
        <f t="shared" si="73"/>
        <v/>
      </c>
      <c r="AO203" s="48"/>
      <c r="AP203" s="48" t="str">
        <f t="shared" si="74"/>
        <v/>
      </c>
      <c r="AQ203" s="48" t="str">
        <f t="shared" si="75"/>
        <v/>
      </c>
      <c r="AR203" s="48">
        <v>4.8039999999999999E-2</v>
      </c>
      <c r="AS203" s="48">
        <f>IF(AF!$D$27="Todos",1,IF(M203=AF!$D$27,1,0))</f>
        <v>1</v>
      </c>
      <c r="AT203" s="53">
        <f>IF(AND(E203=AF!$D$6,OR(LT!M203=AF!$D$27,AF!$D$27="Todos"),OR(AP203=AF!$E$8,AQ203=AF!$E$8)),AR203+AS203,0)</f>
        <v>0</v>
      </c>
      <c r="AU203" s="48" t="str">
        <f t="shared" si="76"/>
        <v/>
      </c>
      <c r="AV203" s="52" t="str">
        <f t="shared" si="77"/>
        <v/>
      </c>
      <c r="AW203" s="52" t="str">
        <f t="shared" si="78"/>
        <v/>
      </c>
      <c r="AX203" s="48" t="str">
        <f t="shared" si="79"/>
        <v/>
      </c>
      <c r="AY203" s="48" t="str">
        <f t="shared" si="80"/>
        <v/>
      </c>
      <c r="BA203" s="18">
        <f>IF($E203=AF!$D$6,IF($M203="Concluída no prazo",2,IF($M203="Concluída com atraso",1,0)),0)</f>
        <v>0</v>
      </c>
      <c r="BB203" s="18">
        <f>IF($E203=AF!$D$6,IF($M203="Atrasada",2,IF($M203="Concluída com atraso",1,0)),0)</f>
        <v>0</v>
      </c>
      <c r="BC203" s="18">
        <v>1.97E-3</v>
      </c>
      <c r="BD203" s="18">
        <f t="shared" si="87"/>
        <v>1.97E-3</v>
      </c>
      <c r="BE203" s="18">
        <f t="shared" si="87"/>
        <v>1.97E-3</v>
      </c>
      <c r="BF203" s="18" t="str">
        <f t="shared" si="81"/>
        <v/>
      </c>
      <c r="BN203" s="18" t="str">
        <f t="shared" si="82"/>
        <v>s</v>
      </c>
    </row>
    <row r="204" spans="3:66" ht="50.1" customHeight="1" thickTop="1" thickBot="1" x14ac:dyDescent="0.3">
      <c r="C204" s="46"/>
      <c r="D204" s="46"/>
      <c r="E204" s="46"/>
      <c r="F204" s="122"/>
      <c r="G204" s="122"/>
      <c r="H204" s="78" t="str">
        <f t="shared" si="83"/>
        <v/>
      </c>
      <c r="I204" s="78" t="str">
        <f t="shared" si="84"/>
        <v/>
      </c>
      <c r="J204" s="16"/>
      <c r="K204" s="46" t="str">
        <f t="shared" si="85"/>
        <v/>
      </c>
      <c r="L204" s="16"/>
      <c r="M204" s="16"/>
      <c r="N204" s="46"/>
      <c r="O204" s="47" t="str">
        <f t="shared" si="88"/>
        <v/>
      </c>
      <c r="P204" s="47"/>
      <c r="Q204" s="48" t="str">
        <f>IFERROR(VLOOKUP(E204,Funcionários!$C$8:$E$207,3,FALSE),"")</f>
        <v/>
      </c>
      <c r="R204" s="47"/>
      <c r="S204" s="49" t="str">
        <f t="shared" si="89"/>
        <v/>
      </c>
      <c r="T204" s="49">
        <v>1.98E-3</v>
      </c>
      <c r="U204" s="48" t="str">
        <f>IF(Funcionários!C205=0,"",Funcionários!C205)</f>
        <v/>
      </c>
      <c r="V204" s="50">
        <f>IF(U204="",0,IF(COUNTIFS($E$7:$E$3006,U204,$I$7:$I$3006,'RC'!$E$6)=0,0,COUNTIFS($M$7:$M$3006,"Concluída no prazo",$E$7:$E$3006,U204,$I$7:$I$3006,'RC'!$E$6)/COUNTIFS($E$7:$E$3006,U204,$I$7:$I$3006,'RC'!$E$6)))</f>
        <v>0</v>
      </c>
      <c r="W204" s="49">
        <f>SUMIFS($J$7:$J$3006,$E$7:$E$3006,U204,$I$7:$I$3006,'RC'!$E$6)+SUMIFS($L$7:$L$3006,$E$7:$E$3006,U204,$I$7:$I$3006,'RC'!$E$6)</f>
        <v>0</v>
      </c>
      <c r="X204" s="48">
        <f>COUNTIFS($E$7:$E$3006,U204,$I$7:$I$3006,'RC'!$E$6)</f>
        <v>0</v>
      </c>
      <c r="Y204" s="48"/>
      <c r="Z204" s="51" t="str">
        <f>IF(AQ204='RC'!$E$6,AC204*1000+AD204,"")</f>
        <v/>
      </c>
      <c r="AA204" s="51" t="str">
        <f>IF(AB204="","",IF(AQ204='RC'!$E$6,AC204*1000-AD204,""))</f>
        <v/>
      </c>
      <c r="AB204" s="48" t="str">
        <f>IFERROR(VLOOKUP(E204,Funcionários!$C$8:$E$207,3,FALSE),"")</f>
        <v/>
      </c>
      <c r="AC204" s="50" t="str">
        <f>IF(AB204="","",IF(COUNTIFS($AB$7:$AB$3006,AB204,$AQ$7:$AQ$3006,'RC'!$E$6)=0,"",COUNTIFS($M$7:$M$3006,"Concluída no prazo",$AB$7:$AB$3006,AB204,$AQ$7:$AQ$3006,'RC'!$E$6)/COUNTIFS($AB$7:$AB$3006,AB204,$AQ$7:$AQ$3006,'RC'!$E$6)))</f>
        <v/>
      </c>
      <c r="AD204" s="48">
        <f>SUMIF($AQ$7:$AQ$3006,'RC'!$E$6,$J$7:$J$3006)+SUMIF($AQ$7:$AQ$3006,'RC'!$E$6,$L$7:$L$3006)</f>
        <v>21</v>
      </c>
      <c r="AE204" s="48"/>
      <c r="AF204" s="48">
        <v>4.80299999999994E-2</v>
      </c>
      <c r="AG204" s="48">
        <f>IF(OR(AQ204="",AQ204&lt;&gt;'RC'!$E$6,AB204&lt;&gt;'RC'!$D$21),0,1)</f>
        <v>0</v>
      </c>
      <c r="AH204" s="48">
        <f t="shared" si="86"/>
        <v>4.80299999999994E-2</v>
      </c>
      <c r="AI204" s="48" t="str">
        <f t="shared" si="68"/>
        <v/>
      </c>
      <c r="AJ204" s="48" t="str">
        <f t="shared" si="69"/>
        <v/>
      </c>
      <c r="AK204" s="52" t="str">
        <f t="shared" si="70"/>
        <v/>
      </c>
      <c r="AL204" s="52" t="str">
        <f t="shared" si="71"/>
        <v/>
      </c>
      <c r="AM204" s="48" t="str">
        <f t="shared" si="72"/>
        <v/>
      </c>
      <c r="AN204" s="48" t="str">
        <f t="shared" si="73"/>
        <v/>
      </c>
      <c r="AO204" s="48"/>
      <c r="AP204" s="48" t="str">
        <f t="shared" si="74"/>
        <v/>
      </c>
      <c r="AQ204" s="48" t="str">
        <f t="shared" si="75"/>
        <v/>
      </c>
      <c r="AR204" s="48">
        <v>4.8030000000000003E-2</v>
      </c>
      <c r="AS204" s="48">
        <f>IF(AF!$D$27="Todos",1,IF(M204=AF!$D$27,1,0))</f>
        <v>1</v>
      </c>
      <c r="AT204" s="53">
        <f>IF(AND(E204=AF!$D$6,OR(LT!M204=AF!$D$27,AF!$D$27="Todos"),OR(AP204=AF!$E$8,AQ204=AF!$E$8)),AR204+AS204,0)</f>
        <v>0</v>
      </c>
      <c r="AU204" s="48" t="str">
        <f t="shared" si="76"/>
        <v/>
      </c>
      <c r="AV204" s="52" t="str">
        <f t="shared" si="77"/>
        <v/>
      </c>
      <c r="AW204" s="52" t="str">
        <f t="shared" si="78"/>
        <v/>
      </c>
      <c r="AX204" s="48" t="str">
        <f t="shared" si="79"/>
        <v/>
      </c>
      <c r="AY204" s="48" t="str">
        <f t="shared" si="80"/>
        <v/>
      </c>
      <c r="BA204" s="18">
        <f>IF($E204=AF!$D$6,IF($M204="Concluída no prazo",2,IF($M204="Concluída com atraso",1,0)),0)</f>
        <v>0</v>
      </c>
      <c r="BB204" s="18">
        <f>IF($E204=AF!$D$6,IF($M204="Atrasada",2,IF($M204="Concluída com atraso",1,0)),0)</f>
        <v>0</v>
      </c>
      <c r="BC204" s="18">
        <v>1.98E-3</v>
      </c>
      <c r="BD204" s="18">
        <f t="shared" si="87"/>
        <v>1.98E-3</v>
      </c>
      <c r="BE204" s="18">
        <f t="shared" si="87"/>
        <v>1.98E-3</v>
      </c>
      <c r="BF204" s="18" t="str">
        <f t="shared" si="81"/>
        <v/>
      </c>
      <c r="BN204" s="18" t="str">
        <f t="shared" si="82"/>
        <v>s</v>
      </c>
    </row>
    <row r="205" spans="3:66" ht="50.1" customHeight="1" thickTop="1" thickBot="1" x14ac:dyDescent="0.3">
      <c r="C205" s="46"/>
      <c r="D205" s="46"/>
      <c r="E205" s="46"/>
      <c r="F205" s="122"/>
      <c r="G205" s="122"/>
      <c r="H205" s="78" t="str">
        <f t="shared" si="83"/>
        <v/>
      </c>
      <c r="I205" s="78" t="str">
        <f t="shared" si="84"/>
        <v/>
      </c>
      <c r="J205" s="16"/>
      <c r="K205" s="46" t="str">
        <f t="shared" si="85"/>
        <v/>
      </c>
      <c r="L205" s="16"/>
      <c r="M205" s="16"/>
      <c r="N205" s="46"/>
      <c r="O205" s="47" t="str">
        <f t="shared" si="88"/>
        <v/>
      </c>
      <c r="P205" s="47"/>
      <c r="Q205" s="48" t="str">
        <f>IFERROR(VLOOKUP(E205,Funcionários!$C$8:$E$207,3,FALSE),"")</f>
        <v/>
      </c>
      <c r="R205" s="47"/>
      <c r="S205" s="49" t="str">
        <f t="shared" si="89"/>
        <v/>
      </c>
      <c r="T205" s="49">
        <v>1.99E-3</v>
      </c>
      <c r="U205" s="48" t="str">
        <f>IF(Funcionários!C206=0,"",Funcionários!C206)</f>
        <v/>
      </c>
      <c r="V205" s="50">
        <f>IF(U205="",0,IF(COUNTIFS($E$7:$E$3006,U205,$I$7:$I$3006,'RC'!$E$6)=0,0,COUNTIFS($M$7:$M$3006,"Concluída no prazo",$E$7:$E$3006,U205,$I$7:$I$3006,'RC'!$E$6)/COUNTIFS($E$7:$E$3006,U205,$I$7:$I$3006,'RC'!$E$6)))</f>
        <v>0</v>
      </c>
      <c r="W205" s="49">
        <f>SUMIFS($J$7:$J$3006,$E$7:$E$3006,U205,$I$7:$I$3006,'RC'!$E$6)+SUMIFS($L$7:$L$3006,$E$7:$E$3006,U205,$I$7:$I$3006,'RC'!$E$6)</f>
        <v>0</v>
      </c>
      <c r="X205" s="48">
        <f>COUNTIFS($E$7:$E$3006,U205,$I$7:$I$3006,'RC'!$E$6)</f>
        <v>0</v>
      </c>
      <c r="Y205" s="48"/>
      <c r="Z205" s="51" t="str">
        <f>IF(AQ205='RC'!$E$6,AC205*1000+AD205,"")</f>
        <v/>
      </c>
      <c r="AA205" s="51" t="str">
        <f>IF(AB205="","",IF(AQ205='RC'!$E$6,AC205*1000-AD205,""))</f>
        <v/>
      </c>
      <c r="AB205" s="48" t="str">
        <f>IFERROR(VLOOKUP(E205,Funcionários!$C$8:$E$207,3,FALSE),"")</f>
        <v/>
      </c>
      <c r="AC205" s="50" t="str">
        <f>IF(AB205="","",IF(COUNTIFS($AB$7:$AB$3006,AB205,$AQ$7:$AQ$3006,'RC'!$E$6)=0,"",COUNTIFS($M$7:$M$3006,"Concluída no prazo",$AB$7:$AB$3006,AB205,$AQ$7:$AQ$3006,'RC'!$E$6)/COUNTIFS($AB$7:$AB$3006,AB205,$AQ$7:$AQ$3006,'RC'!$E$6)))</f>
        <v/>
      </c>
      <c r="AD205" s="48">
        <f>SUMIF($AQ$7:$AQ$3006,'RC'!$E$6,$J$7:$J$3006)+SUMIF($AQ$7:$AQ$3006,'RC'!$E$6,$L$7:$L$3006)</f>
        <v>21</v>
      </c>
      <c r="AE205" s="48"/>
      <c r="AF205" s="48">
        <v>4.8019999999999403E-2</v>
      </c>
      <c r="AG205" s="48">
        <f>IF(OR(AQ205="",AQ205&lt;&gt;'RC'!$E$6,AB205&lt;&gt;'RC'!$D$21),0,1)</f>
        <v>0</v>
      </c>
      <c r="AH205" s="48">
        <f t="shared" si="86"/>
        <v>4.8019999999999403E-2</v>
      </c>
      <c r="AI205" s="48" t="str">
        <f t="shared" si="68"/>
        <v/>
      </c>
      <c r="AJ205" s="48" t="str">
        <f t="shared" si="69"/>
        <v/>
      </c>
      <c r="AK205" s="52" t="str">
        <f t="shared" si="70"/>
        <v/>
      </c>
      <c r="AL205" s="52" t="str">
        <f t="shared" si="71"/>
        <v/>
      </c>
      <c r="AM205" s="48" t="str">
        <f t="shared" si="72"/>
        <v/>
      </c>
      <c r="AN205" s="48" t="str">
        <f t="shared" si="73"/>
        <v/>
      </c>
      <c r="AO205" s="48"/>
      <c r="AP205" s="48" t="str">
        <f t="shared" si="74"/>
        <v/>
      </c>
      <c r="AQ205" s="48" t="str">
        <f t="shared" si="75"/>
        <v/>
      </c>
      <c r="AR205" s="48">
        <v>4.802E-2</v>
      </c>
      <c r="AS205" s="48">
        <f>IF(AF!$D$27="Todos",1,IF(M205=AF!$D$27,1,0))</f>
        <v>1</v>
      </c>
      <c r="AT205" s="53">
        <f>IF(AND(E205=AF!$D$6,OR(LT!M205=AF!$D$27,AF!$D$27="Todos"),OR(AP205=AF!$E$8,AQ205=AF!$E$8)),AR205+AS205,0)</f>
        <v>0</v>
      </c>
      <c r="AU205" s="48" t="str">
        <f t="shared" si="76"/>
        <v/>
      </c>
      <c r="AV205" s="52" t="str">
        <f t="shared" si="77"/>
        <v/>
      </c>
      <c r="AW205" s="52" t="str">
        <f t="shared" si="78"/>
        <v/>
      </c>
      <c r="AX205" s="48" t="str">
        <f t="shared" si="79"/>
        <v/>
      </c>
      <c r="AY205" s="48" t="str">
        <f t="shared" si="80"/>
        <v/>
      </c>
      <c r="BA205" s="18">
        <f>IF($E205=AF!$D$6,IF($M205="Concluída no prazo",2,IF($M205="Concluída com atraso",1,0)),0)</f>
        <v>0</v>
      </c>
      <c r="BB205" s="18">
        <f>IF($E205=AF!$D$6,IF($M205="Atrasada",2,IF($M205="Concluída com atraso",1,0)),0)</f>
        <v>0</v>
      </c>
      <c r="BC205" s="18">
        <v>1.99E-3</v>
      </c>
      <c r="BD205" s="18">
        <f t="shared" si="87"/>
        <v>1.99E-3</v>
      </c>
      <c r="BE205" s="18">
        <f t="shared" si="87"/>
        <v>1.99E-3</v>
      </c>
      <c r="BF205" s="18" t="str">
        <f t="shared" si="81"/>
        <v/>
      </c>
      <c r="BN205" s="18" t="str">
        <f t="shared" si="82"/>
        <v>s</v>
      </c>
    </row>
    <row r="206" spans="3:66" ht="50.1" customHeight="1" thickTop="1" thickBot="1" x14ac:dyDescent="0.3">
      <c r="C206" s="46"/>
      <c r="D206" s="46"/>
      <c r="E206" s="46"/>
      <c r="F206" s="122"/>
      <c r="G206" s="122"/>
      <c r="H206" s="78" t="str">
        <f t="shared" si="83"/>
        <v/>
      </c>
      <c r="I206" s="78" t="str">
        <f t="shared" si="84"/>
        <v/>
      </c>
      <c r="J206" s="16"/>
      <c r="K206" s="46" t="str">
        <f t="shared" si="85"/>
        <v/>
      </c>
      <c r="L206" s="16"/>
      <c r="M206" s="16"/>
      <c r="N206" s="46"/>
      <c r="O206" s="47" t="str">
        <f t="shared" si="88"/>
        <v/>
      </c>
      <c r="P206" s="47"/>
      <c r="Q206" s="48" t="str">
        <f>IFERROR(VLOOKUP(E206,Funcionários!$C$8:$E$207,3,FALSE),"")</f>
        <v/>
      </c>
      <c r="R206" s="47"/>
      <c r="S206" s="49" t="str">
        <f t="shared" si="89"/>
        <v/>
      </c>
      <c r="T206" s="49">
        <v>2E-3</v>
      </c>
      <c r="U206" s="48" t="str">
        <f>IF(Funcionários!C207=0,"",Funcionários!C207)</f>
        <v/>
      </c>
      <c r="V206" s="50">
        <f>IF(U206="",0,IF(COUNTIFS($E$7:$E$3006,U206,$I$7:$I$3006,'RC'!$E$6)=0,0,COUNTIFS($M$7:$M$3006,"Concluída no prazo",$E$7:$E$3006,U206,$I$7:$I$3006,'RC'!$E$6)/COUNTIFS($E$7:$E$3006,U206,$I$7:$I$3006,'RC'!$E$6)))</f>
        <v>0</v>
      </c>
      <c r="W206" s="49">
        <f>SUMIFS($J$7:$J$3006,$E$7:$E$3006,U206,$I$7:$I$3006,'RC'!$E$6)+SUMIFS($L$7:$L$3006,$E$7:$E$3006,U206,$I$7:$I$3006,'RC'!$E$6)</f>
        <v>0</v>
      </c>
      <c r="X206" s="48">
        <f>COUNTIFS($E$7:$E$3006,U206,$I$7:$I$3006,'RC'!$E$6)</f>
        <v>0</v>
      </c>
      <c r="Y206" s="48"/>
      <c r="Z206" s="51" t="str">
        <f>IF(AQ206='RC'!$E$6,AC206*1000+AD206,"")</f>
        <v/>
      </c>
      <c r="AA206" s="51" t="str">
        <f>IF(AB206="","",IF(AQ206='RC'!$E$6,AC206*1000-AD206,""))</f>
        <v/>
      </c>
      <c r="AB206" s="48" t="str">
        <f>IFERROR(VLOOKUP(E206,Funcionários!$C$8:$E$207,3,FALSE),"")</f>
        <v/>
      </c>
      <c r="AC206" s="50" t="str">
        <f>IF(AB206="","",IF(COUNTIFS($AB$7:$AB$3006,AB206,$AQ$7:$AQ$3006,'RC'!$E$6)=0,"",COUNTIFS($M$7:$M$3006,"Concluída no prazo",$AB$7:$AB$3006,AB206,$AQ$7:$AQ$3006,'RC'!$E$6)/COUNTIFS($AB$7:$AB$3006,AB206,$AQ$7:$AQ$3006,'RC'!$E$6)))</f>
        <v/>
      </c>
      <c r="AD206" s="48">
        <f>SUMIF($AQ$7:$AQ$3006,'RC'!$E$6,$J$7:$J$3006)+SUMIF($AQ$7:$AQ$3006,'RC'!$E$6,$L$7:$L$3006)</f>
        <v>21</v>
      </c>
      <c r="AE206" s="48"/>
      <c r="AF206" s="48">
        <v>4.80099999999994E-2</v>
      </c>
      <c r="AG206" s="48">
        <f>IF(OR(AQ206="",AQ206&lt;&gt;'RC'!$E$6,AB206&lt;&gt;'RC'!$D$21),0,1)</f>
        <v>0</v>
      </c>
      <c r="AH206" s="48">
        <f t="shared" si="86"/>
        <v>4.80099999999994E-2</v>
      </c>
      <c r="AI206" s="48" t="str">
        <f t="shared" si="68"/>
        <v/>
      </c>
      <c r="AJ206" s="48" t="str">
        <f t="shared" si="69"/>
        <v/>
      </c>
      <c r="AK206" s="52" t="str">
        <f t="shared" si="70"/>
        <v/>
      </c>
      <c r="AL206" s="52" t="str">
        <f t="shared" si="71"/>
        <v/>
      </c>
      <c r="AM206" s="48" t="str">
        <f t="shared" si="72"/>
        <v/>
      </c>
      <c r="AN206" s="48" t="str">
        <f t="shared" si="73"/>
        <v/>
      </c>
      <c r="AO206" s="48"/>
      <c r="AP206" s="48" t="str">
        <f t="shared" si="74"/>
        <v/>
      </c>
      <c r="AQ206" s="48" t="str">
        <f t="shared" si="75"/>
        <v/>
      </c>
      <c r="AR206" s="48">
        <v>4.8009999999999997E-2</v>
      </c>
      <c r="AS206" s="48">
        <f>IF(AF!$D$27="Todos",1,IF(M206=AF!$D$27,1,0))</f>
        <v>1</v>
      </c>
      <c r="AT206" s="53">
        <f>IF(AND(E206=AF!$D$6,OR(LT!M206=AF!$D$27,AF!$D$27="Todos"),OR(AP206=AF!$E$8,AQ206=AF!$E$8)),AR206+AS206,0)</f>
        <v>0</v>
      </c>
      <c r="AU206" s="48" t="str">
        <f t="shared" si="76"/>
        <v/>
      </c>
      <c r="AV206" s="52" t="str">
        <f t="shared" si="77"/>
        <v/>
      </c>
      <c r="AW206" s="52" t="str">
        <f t="shared" si="78"/>
        <v/>
      </c>
      <c r="AX206" s="48" t="str">
        <f t="shared" si="79"/>
        <v/>
      </c>
      <c r="AY206" s="48" t="str">
        <f t="shared" si="80"/>
        <v/>
      </c>
      <c r="BA206" s="18">
        <f>IF($E206=AF!$D$6,IF($M206="Concluída no prazo",2,IF($M206="Concluída com atraso",1,0)),0)</f>
        <v>0</v>
      </c>
      <c r="BB206" s="18">
        <f>IF($E206=AF!$D$6,IF($M206="Atrasada",2,IF($M206="Concluída com atraso",1,0)),0)</f>
        <v>0</v>
      </c>
      <c r="BC206" s="18">
        <v>2E-3</v>
      </c>
      <c r="BD206" s="18">
        <f t="shared" si="87"/>
        <v>2E-3</v>
      </c>
      <c r="BE206" s="18">
        <f t="shared" si="87"/>
        <v>2E-3</v>
      </c>
      <c r="BF206" s="18" t="str">
        <f t="shared" si="81"/>
        <v/>
      </c>
      <c r="BN206" s="18" t="str">
        <f t="shared" si="82"/>
        <v>s</v>
      </c>
    </row>
    <row r="207" spans="3:66" ht="50.1" customHeight="1" thickTop="1" thickBot="1" x14ac:dyDescent="0.3">
      <c r="C207" s="46"/>
      <c r="D207" s="46"/>
      <c r="E207" s="46"/>
      <c r="F207" s="122"/>
      <c r="G207" s="122"/>
      <c r="H207" s="78" t="str">
        <f t="shared" si="83"/>
        <v/>
      </c>
      <c r="I207" s="78" t="str">
        <f t="shared" si="84"/>
        <v/>
      </c>
      <c r="J207" s="16"/>
      <c r="K207" s="46" t="str">
        <f t="shared" si="85"/>
        <v/>
      </c>
      <c r="L207" s="16"/>
      <c r="M207" s="16"/>
      <c r="N207" s="46"/>
      <c r="O207" s="47" t="str">
        <f t="shared" si="88"/>
        <v/>
      </c>
      <c r="P207" s="47"/>
      <c r="Q207" s="48" t="str">
        <f>IFERROR(VLOOKUP(E207,Funcionários!$C$8:$E$207,3,FALSE),"")</f>
        <v/>
      </c>
      <c r="R207" s="47"/>
      <c r="S207" s="49" t="str">
        <f t="shared" si="89"/>
        <v/>
      </c>
      <c r="T207" s="49">
        <v>2.0100000000000001E-3</v>
      </c>
      <c r="U207" s="48" t="str">
        <f>IF(Funcionários!C208=0,"",Funcionários!C208)</f>
        <v/>
      </c>
      <c r="V207" s="50">
        <f>IF(U207="",0,IF(COUNTIFS($E$7:$E$3006,U207,$I$7:$I$3006,'RC'!$E$6)=0,0,COUNTIFS($M$7:$M$3006,"Concluída no prazo",$E$7:$E$3006,U207,$I$7:$I$3006,'RC'!$E$6)/COUNTIFS($E$7:$E$3006,U207,$I$7:$I$3006,'RC'!$E$6)))</f>
        <v>0</v>
      </c>
      <c r="W207" s="49">
        <f>SUMIFS($J$7:$J$3006,$E$7:$E$3006,U207,$I$7:$I$3006,'RC'!$E$6)+SUMIFS($L$7:$L$3006,$E$7:$E$3006,U207,$I$7:$I$3006,'RC'!$E$6)</f>
        <v>0</v>
      </c>
      <c r="X207" s="48">
        <f>COUNTIFS($E$7:$E$3006,U207,$I$7:$I$3006,'RC'!$E$6)</f>
        <v>0</v>
      </c>
      <c r="Y207" s="48"/>
      <c r="Z207" s="51" t="str">
        <f>IF(AQ207='RC'!$E$6,AC207*1000+AD207,"")</f>
        <v/>
      </c>
      <c r="AA207" s="51" t="str">
        <f>IF(AB207="","",IF(AQ207='RC'!$E$6,AC207*1000-AD207,""))</f>
        <v/>
      </c>
      <c r="AB207" s="48" t="str">
        <f>IFERROR(VLOOKUP(E207,Funcionários!$C$8:$E$207,3,FALSE),"")</f>
        <v/>
      </c>
      <c r="AC207" s="50" t="str">
        <f>IF(AB207="","",IF(COUNTIFS($AB$7:$AB$3006,AB207,$AQ$7:$AQ$3006,'RC'!$E$6)=0,"",COUNTIFS($M$7:$M$3006,"Concluída no prazo",$AB$7:$AB$3006,AB207,$AQ$7:$AQ$3006,'RC'!$E$6)/COUNTIFS($AB$7:$AB$3006,AB207,$AQ$7:$AQ$3006,'RC'!$E$6)))</f>
        <v/>
      </c>
      <c r="AD207" s="48">
        <f>SUMIF($AQ$7:$AQ$3006,'RC'!$E$6,$J$7:$J$3006)+SUMIF($AQ$7:$AQ$3006,'RC'!$E$6,$L$7:$L$3006)</f>
        <v>21</v>
      </c>
      <c r="AF207" s="48">
        <v>4.7999999999999397E-2</v>
      </c>
      <c r="AG207" s="48">
        <f>IF(OR(AQ207="",AQ207&lt;&gt;'RC'!$E$6,AB207&lt;&gt;'RC'!$D$21),0,1)</f>
        <v>0</v>
      </c>
      <c r="AH207" s="48">
        <f t="shared" si="86"/>
        <v>4.7999999999999397E-2</v>
      </c>
      <c r="AI207" s="48" t="str">
        <f t="shared" si="68"/>
        <v/>
      </c>
      <c r="AJ207" s="48" t="str">
        <f t="shared" si="69"/>
        <v/>
      </c>
      <c r="AK207" s="52" t="str">
        <f t="shared" si="70"/>
        <v/>
      </c>
      <c r="AL207" s="52" t="str">
        <f t="shared" si="71"/>
        <v/>
      </c>
      <c r="AM207" s="48" t="str">
        <f t="shared" si="72"/>
        <v/>
      </c>
      <c r="AN207" s="48" t="str">
        <f t="shared" si="73"/>
        <v/>
      </c>
      <c r="AP207" s="18" t="str">
        <f t="shared" si="74"/>
        <v/>
      </c>
      <c r="AQ207" s="18" t="str">
        <f t="shared" si="75"/>
        <v/>
      </c>
      <c r="AR207" s="18">
        <v>4.8000000000000001E-2</v>
      </c>
      <c r="AS207" s="18">
        <f>IF(AF!$D$27="Todos",1,IF(M207=AF!$D$27,1,0))</f>
        <v>1</v>
      </c>
      <c r="AT207" s="53">
        <f>IF(AND(E207=AF!$D$6,OR(LT!M207=AF!$D$27,AF!$D$27="Todos"),OR(AP207=AF!$E$8,AQ207=AF!$E$8)),AR207+AS207,0)</f>
        <v>0</v>
      </c>
      <c r="AU207" s="18" t="str">
        <f t="shared" si="76"/>
        <v/>
      </c>
      <c r="AV207" s="54" t="str">
        <f t="shared" si="77"/>
        <v/>
      </c>
      <c r="AW207" s="54" t="str">
        <f t="shared" si="78"/>
        <v/>
      </c>
      <c r="AX207" s="18" t="str">
        <f t="shared" si="79"/>
        <v/>
      </c>
      <c r="AY207" s="18" t="str">
        <f t="shared" si="80"/>
        <v/>
      </c>
      <c r="BA207" s="18">
        <f>IF($E207=AF!$D$6,IF($M207="Concluída no prazo",2,IF($M207="Concluída com atraso",1,0)),0)</f>
        <v>0</v>
      </c>
      <c r="BB207" s="18">
        <f>IF($E207=AF!$D$6,IF($M207="Atrasada",2,IF($M207="Concluída com atraso",1,0)),0)</f>
        <v>0</v>
      </c>
      <c r="BC207" s="18">
        <v>2.0100000000000001E-3</v>
      </c>
      <c r="BD207" s="18">
        <f t="shared" si="87"/>
        <v>2.0100000000000001E-3</v>
      </c>
      <c r="BE207" s="18">
        <f t="shared" si="87"/>
        <v>2.0100000000000001E-3</v>
      </c>
      <c r="BF207" s="18" t="str">
        <f t="shared" si="81"/>
        <v/>
      </c>
      <c r="BN207" s="18" t="str">
        <f t="shared" si="82"/>
        <v>s</v>
      </c>
    </row>
    <row r="208" spans="3:66" ht="50.1" customHeight="1" thickTop="1" thickBot="1" x14ac:dyDescent="0.3">
      <c r="C208" s="46"/>
      <c r="D208" s="46"/>
      <c r="E208" s="46"/>
      <c r="F208" s="122"/>
      <c r="G208" s="122"/>
      <c r="H208" s="78" t="str">
        <f t="shared" si="83"/>
        <v/>
      </c>
      <c r="I208" s="78" t="str">
        <f t="shared" si="84"/>
        <v/>
      </c>
      <c r="J208" s="16"/>
      <c r="K208" s="46" t="str">
        <f t="shared" si="85"/>
        <v/>
      </c>
      <c r="L208" s="16"/>
      <c r="M208" s="16"/>
      <c r="N208" s="46"/>
      <c r="O208" s="47" t="str">
        <f t="shared" si="88"/>
        <v/>
      </c>
      <c r="P208" s="47"/>
      <c r="Q208" s="48" t="str">
        <f>IFERROR(VLOOKUP(E208,Funcionários!$C$8:$E$207,3,FALSE),"")</f>
        <v/>
      </c>
      <c r="R208" s="47"/>
      <c r="S208" s="49" t="str">
        <f t="shared" si="89"/>
        <v/>
      </c>
      <c r="T208" s="49">
        <v>2.0200000000000001E-3</v>
      </c>
      <c r="U208" s="48" t="str">
        <f>IF(Funcionários!C209=0,"",Funcionários!C209)</f>
        <v/>
      </c>
      <c r="V208" s="50">
        <f>IF(U208="",0,IF(COUNTIFS($E$7:$E$3006,U208,$I$7:$I$3006,'RC'!$E$6)=0,0,COUNTIFS($M$7:$M$3006,"Concluída no prazo",$E$7:$E$3006,U208,$I$7:$I$3006,'RC'!$E$6)/COUNTIFS($E$7:$E$3006,U208,$I$7:$I$3006,'RC'!$E$6)))</f>
        <v>0</v>
      </c>
      <c r="W208" s="49">
        <f>SUMIFS($J$7:$J$3006,$E$7:$E$3006,U208,$I$7:$I$3006,'RC'!$E$6)+SUMIFS($L$7:$L$3006,$E$7:$E$3006,U208,$I$7:$I$3006,'RC'!$E$6)</f>
        <v>0</v>
      </c>
      <c r="X208" s="48">
        <f>COUNTIFS($E$7:$E$3006,U208,$I$7:$I$3006,'RC'!$E$6)</f>
        <v>0</v>
      </c>
      <c r="Y208" s="48"/>
      <c r="Z208" s="51" t="str">
        <f>IF(AQ208='RC'!$E$6,AC208*1000+AD208,"")</f>
        <v/>
      </c>
      <c r="AA208" s="51" t="str">
        <f>IF(AB208="","",IF(AQ208='RC'!$E$6,AC208*1000-AD208,""))</f>
        <v/>
      </c>
      <c r="AB208" s="48" t="str">
        <f>IFERROR(VLOOKUP(E208,Funcionários!$C$8:$E$207,3,FALSE),"")</f>
        <v/>
      </c>
      <c r="AC208" s="50" t="str">
        <f>IF(AB208="","",IF(COUNTIFS($AB$7:$AB$3006,AB208,$AQ$7:$AQ$3006,'RC'!$E$6)=0,"",COUNTIFS($M$7:$M$3006,"Concluída no prazo",$AB$7:$AB$3006,AB208,$AQ$7:$AQ$3006,'RC'!$E$6)/COUNTIFS($AB$7:$AB$3006,AB208,$AQ$7:$AQ$3006,'RC'!$E$6)))</f>
        <v/>
      </c>
      <c r="AD208" s="48">
        <f>SUMIF($AQ$7:$AQ$3006,'RC'!$E$6,$J$7:$J$3006)+SUMIF($AQ$7:$AQ$3006,'RC'!$E$6,$L$7:$L$3006)</f>
        <v>21</v>
      </c>
      <c r="AF208" s="48">
        <v>4.7989999999999401E-2</v>
      </c>
      <c r="AG208" s="48">
        <f>IF(OR(AQ208="",AQ208&lt;&gt;'RC'!$E$6,AB208&lt;&gt;'RC'!$D$21),0,1)</f>
        <v>0</v>
      </c>
      <c r="AH208" s="48">
        <f t="shared" si="86"/>
        <v>4.7989999999999401E-2</v>
      </c>
      <c r="AI208" s="48" t="str">
        <f t="shared" si="68"/>
        <v/>
      </c>
      <c r="AJ208" s="48" t="str">
        <f t="shared" si="69"/>
        <v/>
      </c>
      <c r="AK208" s="52" t="str">
        <f t="shared" si="70"/>
        <v/>
      </c>
      <c r="AL208" s="52" t="str">
        <f t="shared" si="71"/>
        <v/>
      </c>
      <c r="AM208" s="48" t="str">
        <f t="shared" si="72"/>
        <v/>
      </c>
      <c r="AN208" s="48" t="str">
        <f t="shared" si="73"/>
        <v/>
      </c>
      <c r="AP208" s="18" t="str">
        <f t="shared" si="74"/>
        <v/>
      </c>
      <c r="AQ208" s="18" t="str">
        <f t="shared" si="75"/>
        <v/>
      </c>
      <c r="AR208" s="18">
        <v>4.7989999999999998E-2</v>
      </c>
      <c r="AS208" s="18">
        <f>IF(AF!$D$27="Todos",1,IF(M208=AF!$D$27,1,0))</f>
        <v>1</v>
      </c>
      <c r="AT208" s="53">
        <f>IF(AND(E208=AF!$D$6,OR(LT!M208=AF!$D$27,AF!$D$27="Todos"),OR(AP208=AF!$E$8,AQ208=AF!$E$8)),AR208+AS208,0)</f>
        <v>0</v>
      </c>
      <c r="AU208" s="18" t="str">
        <f t="shared" si="76"/>
        <v/>
      </c>
      <c r="AV208" s="54" t="str">
        <f t="shared" si="77"/>
        <v/>
      </c>
      <c r="AW208" s="54" t="str">
        <f t="shared" si="78"/>
        <v/>
      </c>
      <c r="AX208" s="18" t="str">
        <f t="shared" si="79"/>
        <v/>
      </c>
      <c r="AY208" s="18" t="str">
        <f t="shared" si="80"/>
        <v/>
      </c>
      <c r="BA208" s="18">
        <f>IF($E208=AF!$D$6,IF($M208="Concluída no prazo",2,IF($M208="Concluída com atraso",1,0)),0)</f>
        <v>0</v>
      </c>
      <c r="BB208" s="18">
        <f>IF($E208=AF!$D$6,IF($M208="Atrasada",2,IF($M208="Concluída com atraso",1,0)),0)</f>
        <v>0</v>
      </c>
      <c r="BC208" s="18">
        <v>2.0200000000000001E-3</v>
      </c>
      <c r="BD208" s="18">
        <f t="shared" si="87"/>
        <v>2.0200000000000001E-3</v>
      </c>
      <c r="BE208" s="18">
        <f t="shared" si="87"/>
        <v>2.0200000000000001E-3</v>
      </c>
      <c r="BF208" s="18" t="str">
        <f t="shared" si="81"/>
        <v/>
      </c>
      <c r="BN208" s="18" t="str">
        <f t="shared" si="82"/>
        <v>s</v>
      </c>
    </row>
    <row r="209" spans="3:66" ht="50.1" customHeight="1" thickTop="1" thickBot="1" x14ac:dyDescent="0.3">
      <c r="C209" s="46"/>
      <c r="D209" s="46"/>
      <c r="E209" s="46"/>
      <c r="F209" s="122"/>
      <c r="G209" s="122"/>
      <c r="H209" s="78" t="str">
        <f t="shared" si="83"/>
        <v/>
      </c>
      <c r="I209" s="78" t="str">
        <f t="shared" si="84"/>
        <v/>
      </c>
      <c r="J209" s="16"/>
      <c r="K209" s="46" t="str">
        <f t="shared" si="85"/>
        <v/>
      </c>
      <c r="L209" s="16"/>
      <c r="M209" s="16"/>
      <c r="N209" s="46"/>
      <c r="O209" s="47" t="str">
        <f t="shared" si="88"/>
        <v/>
      </c>
      <c r="P209" s="47"/>
      <c r="Q209" s="48" t="str">
        <f>IFERROR(VLOOKUP(E209,Funcionários!$C$8:$E$207,3,FALSE),"")</f>
        <v/>
      </c>
      <c r="R209" s="47"/>
      <c r="S209" s="49" t="str">
        <f t="shared" si="89"/>
        <v/>
      </c>
      <c r="T209" s="49">
        <v>2.0300000000000001E-3</v>
      </c>
      <c r="U209" s="48" t="str">
        <f>IF(Funcionários!C210=0,"",Funcionários!C210)</f>
        <v/>
      </c>
      <c r="V209" s="50">
        <f>IF(U209="",0,IF(COUNTIFS($E$7:$E$3006,U209,$I$7:$I$3006,'RC'!$E$6)=0,0,COUNTIFS($M$7:$M$3006,"Concluída no prazo",$E$7:$E$3006,U209,$I$7:$I$3006,'RC'!$E$6)/COUNTIFS($E$7:$E$3006,U209,$I$7:$I$3006,'RC'!$E$6)))</f>
        <v>0</v>
      </c>
      <c r="W209" s="49">
        <f>SUMIFS($J$7:$J$3006,$E$7:$E$3006,U209,$I$7:$I$3006,'RC'!$E$6)+SUMIFS($L$7:$L$3006,$E$7:$E$3006,U209,$I$7:$I$3006,'RC'!$E$6)</f>
        <v>0</v>
      </c>
      <c r="X209" s="48">
        <f>COUNTIFS($E$7:$E$3006,U209,$I$7:$I$3006,'RC'!$E$6)</f>
        <v>0</v>
      </c>
      <c r="Y209" s="48"/>
      <c r="Z209" s="51" t="str">
        <f>IF(AQ209='RC'!$E$6,AC209*1000+AD209,"")</f>
        <v/>
      </c>
      <c r="AA209" s="51" t="str">
        <f>IF(AB209="","",IF(AQ209='RC'!$E$6,AC209*1000-AD209,""))</f>
        <v/>
      </c>
      <c r="AB209" s="48" t="str">
        <f>IFERROR(VLOOKUP(E209,Funcionários!$C$8:$E$207,3,FALSE),"")</f>
        <v/>
      </c>
      <c r="AC209" s="50" t="str">
        <f>IF(AB209="","",IF(COUNTIFS($AB$7:$AB$3006,AB209,$AQ$7:$AQ$3006,'RC'!$E$6)=0,"",COUNTIFS($M$7:$M$3006,"Concluída no prazo",$AB$7:$AB$3006,AB209,$AQ$7:$AQ$3006,'RC'!$E$6)/COUNTIFS($AB$7:$AB$3006,AB209,$AQ$7:$AQ$3006,'RC'!$E$6)))</f>
        <v/>
      </c>
      <c r="AD209" s="48">
        <f>SUMIF($AQ$7:$AQ$3006,'RC'!$E$6,$J$7:$J$3006)+SUMIF($AQ$7:$AQ$3006,'RC'!$E$6,$L$7:$L$3006)</f>
        <v>21</v>
      </c>
      <c r="AF209" s="48">
        <v>4.7979999999999398E-2</v>
      </c>
      <c r="AG209" s="48">
        <f>IF(OR(AQ209="",AQ209&lt;&gt;'RC'!$E$6,AB209&lt;&gt;'RC'!$D$21),0,1)</f>
        <v>0</v>
      </c>
      <c r="AH209" s="48">
        <f t="shared" si="86"/>
        <v>4.7979999999999398E-2</v>
      </c>
      <c r="AI209" s="48" t="str">
        <f t="shared" si="68"/>
        <v/>
      </c>
      <c r="AJ209" s="48" t="str">
        <f t="shared" si="69"/>
        <v/>
      </c>
      <c r="AK209" s="52" t="str">
        <f t="shared" si="70"/>
        <v/>
      </c>
      <c r="AL209" s="52" t="str">
        <f t="shared" si="71"/>
        <v/>
      </c>
      <c r="AM209" s="48" t="str">
        <f t="shared" si="72"/>
        <v/>
      </c>
      <c r="AN209" s="48" t="str">
        <f t="shared" si="73"/>
        <v/>
      </c>
      <c r="AP209" s="18" t="str">
        <f t="shared" si="74"/>
        <v/>
      </c>
      <c r="AQ209" s="18" t="str">
        <f t="shared" si="75"/>
        <v/>
      </c>
      <c r="AR209" s="18">
        <v>4.7980000000000002E-2</v>
      </c>
      <c r="AS209" s="18">
        <f>IF(AF!$D$27="Todos",1,IF(M209=AF!$D$27,1,0))</f>
        <v>1</v>
      </c>
      <c r="AT209" s="53">
        <f>IF(AND(E209=AF!$D$6,OR(LT!M209=AF!$D$27,AF!$D$27="Todos"),OR(AP209=AF!$E$8,AQ209=AF!$E$8)),AR209+AS209,0)</f>
        <v>0</v>
      </c>
      <c r="AU209" s="18" t="str">
        <f t="shared" si="76"/>
        <v/>
      </c>
      <c r="AV209" s="54" t="str">
        <f t="shared" si="77"/>
        <v/>
      </c>
      <c r="AW209" s="54" t="str">
        <f t="shared" si="78"/>
        <v/>
      </c>
      <c r="AX209" s="18" t="str">
        <f t="shared" si="79"/>
        <v/>
      </c>
      <c r="AY209" s="18" t="str">
        <f t="shared" si="80"/>
        <v/>
      </c>
      <c r="BA209" s="18">
        <f>IF($E209=AF!$D$6,IF($M209="Concluída no prazo",2,IF($M209="Concluída com atraso",1,0)),0)</f>
        <v>0</v>
      </c>
      <c r="BB209" s="18">
        <f>IF($E209=AF!$D$6,IF($M209="Atrasada",2,IF($M209="Concluída com atraso",1,0)),0)</f>
        <v>0</v>
      </c>
      <c r="BC209" s="18">
        <v>2.0300000000000001E-3</v>
      </c>
      <c r="BD209" s="18">
        <f t="shared" si="87"/>
        <v>2.0300000000000001E-3</v>
      </c>
      <c r="BE209" s="18">
        <f t="shared" si="87"/>
        <v>2.0300000000000001E-3</v>
      </c>
      <c r="BF209" s="18" t="str">
        <f t="shared" si="81"/>
        <v/>
      </c>
      <c r="BN209" s="18" t="str">
        <f t="shared" si="82"/>
        <v>s</v>
      </c>
    </row>
    <row r="210" spans="3:66" ht="50.1" customHeight="1" thickTop="1" thickBot="1" x14ac:dyDescent="0.3">
      <c r="C210" s="46"/>
      <c r="D210" s="46"/>
      <c r="E210" s="46"/>
      <c r="F210" s="122"/>
      <c r="G210" s="122"/>
      <c r="H210" s="78" t="str">
        <f t="shared" si="83"/>
        <v/>
      </c>
      <c r="I210" s="78" t="str">
        <f t="shared" si="84"/>
        <v/>
      </c>
      <c r="J210" s="16"/>
      <c r="K210" s="46" t="str">
        <f t="shared" si="85"/>
        <v/>
      </c>
      <c r="L210" s="16"/>
      <c r="M210" s="16"/>
      <c r="N210" s="46"/>
      <c r="O210" s="47" t="str">
        <f t="shared" si="88"/>
        <v/>
      </c>
      <c r="P210" s="47"/>
      <c r="Q210" s="48" t="str">
        <f>IFERROR(VLOOKUP(E210,Funcionários!$C$8:$E$207,3,FALSE),"")</f>
        <v/>
      </c>
      <c r="R210" s="47"/>
      <c r="S210" s="49" t="str">
        <f t="shared" si="89"/>
        <v/>
      </c>
      <c r="T210" s="49">
        <v>2.0400000000000001E-3</v>
      </c>
      <c r="U210" s="48" t="str">
        <f>IF(Funcionários!C211=0,"",Funcionários!C211)</f>
        <v/>
      </c>
      <c r="V210" s="50">
        <f>IF(U210="",0,IF(COUNTIFS($E$7:$E$3006,U210,$I$7:$I$3006,'RC'!$E$6)=0,0,COUNTIFS($M$7:$M$3006,"Concluída no prazo",$E$7:$E$3006,U210,$I$7:$I$3006,'RC'!$E$6)/COUNTIFS($E$7:$E$3006,U210,$I$7:$I$3006,'RC'!$E$6)))</f>
        <v>0</v>
      </c>
      <c r="W210" s="49">
        <f>SUMIFS($J$7:$J$3006,$E$7:$E$3006,U210,$I$7:$I$3006,'RC'!$E$6)+SUMIFS($L$7:$L$3006,$E$7:$E$3006,U210,$I$7:$I$3006,'RC'!$E$6)</f>
        <v>0</v>
      </c>
      <c r="X210" s="48">
        <f>COUNTIFS($E$7:$E$3006,U210,$I$7:$I$3006,'RC'!$E$6)</f>
        <v>0</v>
      </c>
      <c r="Y210" s="48"/>
      <c r="Z210" s="51" t="str">
        <f>IF(AQ210='RC'!$E$6,AC210*1000+AD210,"")</f>
        <v/>
      </c>
      <c r="AA210" s="51" t="str">
        <f>IF(AB210="","",IF(AQ210='RC'!$E$6,AC210*1000-AD210,""))</f>
        <v/>
      </c>
      <c r="AB210" s="48" t="str">
        <f>IFERROR(VLOOKUP(E210,Funcionários!$C$8:$E$207,3,FALSE),"")</f>
        <v/>
      </c>
      <c r="AC210" s="50" t="str">
        <f>IF(AB210="","",IF(COUNTIFS($AB$7:$AB$3006,AB210,$AQ$7:$AQ$3006,'RC'!$E$6)=0,"",COUNTIFS($M$7:$M$3006,"Concluída no prazo",$AB$7:$AB$3006,AB210,$AQ$7:$AQ$3006,'RC'!$E$6)/COUNTIFS($AB$7:$AB$3006,AB210,$AQ$7:$AQ$3006,'RC'!$E$6)))</f>
        <v/>
      </c>
      <c r="AD210" s="48">
        <f>SUMIF($AQ$7:$AQ$3006,'RC'!$E$6,$J$7:$J$3006)+SUMIF($AQ$7:$AQ$3006,'RC'!$E$6,$L$7:$L$3006)</f>
        <v>21</v>
      </c>
      <c r="AF210" s="48">
        <v>4.7969999999999402E-2</v>
      </c>
      <c r="AG210" s="48">
        <f>IF(OR(AQ210="",AQ210&lt;&gt;'RC'!$E$6,AB210&lt;&gt;'RC'!$D$21),0,1)</f>
        <v>0</v>
      </c>
      <c r="AH210" s="48">
        <f t="shared" si="86"/>
        <v>4.7969999999999402E-2</v>
      </c>
      <c r="AI210" s="48" t="str">
        <f t="shared" si="68"/>
        <v/>
      </c>
      <c r="AJ210" s="48" t="str">
        <f t="shared" si="69"/>
        <v/>
      </c>
      <c r="AK210" s="52" t="str">
        <f t="shared" si="70"/>
        <v/>
      </c>
      <c r="AL210" s="52" t="str">
        <f t="shared" si="71"/>
        <v/>
      </c>
      <c r="AM210" s="48" t="str">
        <f t="shared" si="72"/>
        <v/>
      </c>
      <c r="AN210" s="48" t="str">
        <f t="shared" si="73"/>
        <v/>
      </c>
      <c r="AP210" s="18" t="str">
        <f t="shared" si="74"/>
        <v/>
      </c>
      <c r="AQ210" s="18" t="str">
        <f t="shared" si="75"/>
        <v/>
      </c>
      <c r="AR210" s="18">
        <v>4.7969999999999999E-2</v>
      </c>
      <c r="AS210" s="18">
        <f>IF(AF!$D$27="Todos",1,IF(M210=AF!$D$27,1,0))</f>
        <v>1</v>
      </c>
      <c r="AT210" s="53">
        <f>IF(AND(E210=AF!$D$6,OR(LT!M210=AF!$D$27,AF!$D$27="Todos"),OR(AP210=AF!$E$8,AQ210=AF!$E$8)),AR210+AS210,0)</f>
        <v>0</v>
      </c>
      <c r="AU210" s="18" t="str">
        <f t="shared" si="76"/>
        <v/>
      </c>
      <c r="AV210" s="54" t="str">
        <f t="shared" si="77"/>
        <v/>
      </c>
      <c r="AW210" s="54" t="str">
        <f t="shared" si="78"/>
        <v/>
      </c>
      <c r="AX210" s="18" t="str">
        <f t="shared" si="79"/>
        <v/>
      </c>
      <c r="AY210" s="18" t="str">
        <f t="shared" si="80"/>
        <v/>
      </c>
      <c r="BA210" s="18">
        <f>IF($E210=AF!$D$6,IF($M210="Concluída no prazo",2,IF($M210="Concluída com atraso",1,0)),0)</f>
        <v>0</v>
      </c>
      <c r="BB210" s="18">
        <f>IF($E210=AF!$D$6,IF($M210="Atrasada",2,IF($M210="Concluída com atraso",1,0)),0)</f>
        <v>0</v>
      </c>
      <c r="BC210" s="18">
        <v>2.0400000000000001E-3</v>
      </c>
      <c r="BD210" s="18">
        <f t="shared" si="87"/>
        <v>2.0400000000000001E-3</v>
      </c>
      <c r="BE210" s="18">
        <f t="shared" si="87"/>
        <v>2.0400000000000001E-3</v>
      </c>
      <c r="BF210" s="18" t="str">
        <f t="shared" si="81"/>
        <v/>
      </c>
      <c r="BN210" s="18" t="str">
        <f t="shared" si="82"/>
        <v>s</v>
      </c>
    </row>
    <row r="211" spans="3:66" ht="50.1" customHeight="1" thickTop="1" thickBot="1" x14ac:dyDescent="0.3">
      <c r="C211" s="46"/>
      <c r="D211" s="46"/>
      <c r="E211" s="46"/>
      <c r="F211" s="122"/>
      <c r="G211" s="122"/>
      <c r="H211" s="78" t="str">
        <f t="shared" si="83"/>
        <v/>
      </c>
      <c r="I211" s="78" t="str">
        <f t="shared" si="84"/>
        <v/>
      </c>
      <c r="J211" s="16"/>
      <c r="K211" s="46" t="str">
        <f t="shared" si="85"/>
        <v/>
      </c>
      <c r="L211" s="16"/>
      <c r="M211" s="16"/>
      <c r="N211" s="46"/>
      <c r="O211" s="47" t="str">
        <f t="shared" si="88"/>
        <v/>
      </c>
      <c r="P211" s="47"/>
      <c r="Q211" s="48" t="str">
        <f>IFERROR(VLOOKUP(E211,Funcionários!$C$8:$E$207,3,FALSE),"")</f>
        <v/>
      </c>
      <c r="R211" s="47"/>
      <c r="S211" s="49" t="str">
        <f t="shared" si="89"/>
        <v/>
      </c>
      <c r="T211" s="49">
        <v>2.0500000000000002E-3</v>
      </c>
      <c r="U211" s="48" t="str">
        <f>IF(Funcionários!C212=0,"",Funcionários!C212)</f>
        <v/>
      </c>
      <c r="V211" s="50">
        <f>IF(U211="",0,IF(COUNTIFS($E$7:$E$3006,U211,$I$7:$I$3006,'RC'!$E$6)=0,0,COUNTIFS($M$7:$M$3006,"Concluída no prazo",$E$7:$E$3006,U211,$I$7:$I$3006,'RC'!$E$6)/COUNTIFS($E$7:$E$3006,U211,$I$7:$I$3006,'RC'!$E$6)))</f>
        <v>0</v>
      </c>
      <c r="W211" s="49">
        <f>SUMIFS($J$7:$J$3006,$E$7:$E$3006,U211,$I$7:$I$3006,'RC'!$E$6)+SUMIFS($L$7:$L$3006,$E$7:$E$3006,U211,$I$7:$I$3006,'RC'!$E$6)</f>
        <v>0</v>
      </c>
      <c r="X211" s="48">
        <f>COUNTIFS($E$7:$E$3006,U211,$I$7:$I$3006,'RC'!$E$6)</f>
        <v>0</v>
      </c>
      <c r="Y211" s="48"/>
      <c r="Z211" s="51" t="str">
        <f>IF(AQ211='RC'!$E$6,AC211*1000+AD211,"")</f>
        <v/>
      </c>
      <c r="AA211" s="51" t="str">
        <f>IF(AB211="","",IF(AQ211='RC'!$E$6,AC211*1000-AD211,""))</f>
        <v/>
      </c>
      <c r="AB211" s="48" t="str">
        <f>IFERROR(VLOOKUP(E211,Funcionários!$C$8:$E$207,3,FALSE),"")</f>
        <v/>
      </c>
      <c r="AC211" s="50" t="str">
        <f>IF(AB211="","",IF(COUNTIFS($AB$7:$AB$3006,AB211,$AQ$7:$AQ$3006,'RC'!$E$6)=0,"",COUNTIFS($M$7:$M$3006,"Concluída no prazo",$AB$7:$AB$3006,AB211,$AQ$7:$AQ$3006,'RC'!$E$6)/COUNTIFS($AB$7:$AB$3006,AB211,$AQ$7:$AQ$3006,'RC'!$E$6)))</f>
        <v/>
      </c>
      <c r="AD211" s="48">
        <f>SUMIF($AQ$7:$AQ$3006,'RC'!$E$6,$J$7:$J$3006)+SUMIF($AQ$7:$AQ$3006,'RC'!$E$6,$L$7:$L$3006)</f>
        <v>21</v>
      </c>
      <c r="AF211" s="48">
        <v>4.7959999999999399E-2</v>
      </c>
      <c r="AG211" s="48">
        <f>IF(OR(AQ211="",AQ211&lt;&gt;'RC'!$E$6,AB211&lt;&gt;'RC'!$D$21),0,1)</f>
        <v>0</v>
      </c>
      <c r="AH211" s="48">
        <f t="shared" si="86"/>
        <v>4.7959999999999399E-2</v>
      </c>
      <c r="AI211" s="48" t="str">
        <f t="shared" si="68"/>
        <v/>
      </c>
      <c r="AJ211" s="48" t="str">
        <f t="shared" si="69"/>
        <v/>
      </c>
      <c r="AK211" s="52" t="str">
        <f t="shared" si="70"/>
        <v/>
      </c>
      <c r="AL211" s="52" t="str">
        <f t="shared" si="71"/>
        <v/>
      </c>
      <c r="AM211" s="48" t="str">
        <f t="shared" si="72"/>
        <v/>
      </c>
      <c r="AN211" s="48" t="str">
        <f t="shared" si="73"/>
        <v/>
      </c>
      <c r="AP211" s="18" t="str">
        <f t="shared" si="74"/>
        <v/>
      </c>
      <c r="AQ211" s="18" t="str">
        <f t="shared" si="75"/>
        <v/>
      </c>
      <c r="AR211" s="18">
        <v>4.7960000000000003E-2</v>
      </c>
      <c r="AS211" s="18">
        <f>IF(AF!$D$27="Todos",1,IF(M211=AF!$D$27,1,0))</f>
        <v>1</v>
      </c>
      <c r="AT211" s="53">
        <f>IF(AND(E211=AF!$D$6,OR(LT!M211=AF!$D$27,AF!$D$27="Todos"),OR(AP211=AF!$E$8,AQ211=AF!$E$8)),AR211+AS211,0)</f>
        <v>0</v>
      </c>
      <c r="AU211" s="18" t="str">
        <f t="shared" si="76"/>
        <v/>
      </c>
      <c r="AV211" s="54" t="str">
        <f t="shared" si="77"/>
        <v/>
      </c>
      <c r="AW211" s="54" t="str">
        <f t="shared" si="78"/>
        <v/>
      </c>
      <c r="AX211" s="18" t="str">
        <f t="shared" si="79"/>
        <v/>
      </c>
      <c r="AY211" s="18" t="str">
        <f t="shared" si="80"/>
        <v/>
      </c>
      <c r="BA211" s="18">
        <f>IF($E211=AF!$D$6,IF($M211="Concluída no prazo",2,IF($M211="Concluída com atraso",1,0)),0)</f>
        <v>0</v>
      </c>
      <c r="BB211" s="18">
        <f>IF($E211=AF!$D$6,IF($M211="Atrasada",2,IF($M211="Concluída com atraso",1,0)),0)</f>
        <v>0</v>
      </c>
      <c r="BC211" s="18">
        <v>2.0500000000000002E-3</v>
      </c>
      <c r="BD211" s="18">
        <f t="shared" si="87"/>
        <v>2.0500000000000002E-3</v>
      </c>
      <c r="BE211" s="18">
        <f t="shared" si="87"/>
        <v>2.0500000000000002E-3</v>
      </c>
      <c r="BF211" s="18" t="str">
        <f t="shared" si="81"/>
        <v/>
      </c>
      <c r="BN211" s="18" t="str">
        <f t="shared" si="82"/>
        <v>s</v>
      </c>
    </row>
    <row r="212" spans="3:66" ht="50.1" customHeight="1" thickTop="1" thickBot="1" x14ac:dyDescent="0.3">
      <c r="C212" s="46"/>
      <c r="D212" s="46"/>
      <c r="E212" s="46"/>
      <c r="F212" s="122"/>
      <c r="G212" s="122"/>
      <c r="H212" s="78" t="str">
        <f t="shared" si="83"/>
        <v/>
      </c>
      <c r="I212" s="78" t="str">
        <f t="shared" si="84"/>
        <v/>
      </c>
      <c r="J212" s="16"/>
      <c r="K212" s="46" t="str">
        <f t="shared" si="85"/>
        <v/>
      </c>
      <c r="L212" s="16"/>
      <c r="M212" s="16"/>
      <c r="N212" s="46"/>
      <c r="O212" s="47" t="str">
        <f t="shared" si="88"/>
        <v/>
      </c>
      <c r="P212" s="47"/>
      <c r="Q212" s="48" t="str">
        <f>IFERROR(VLOOKUP(E212,Funcionários!$C$8:$E$207,3,FALSE),"")</f>
        <v/>
      </c>
      <c r="R212" s="47"/>
      <c r="S212" s="49" t="str">
        <f t="shared" si="89"/>
        <v/>
      </c>
      <c r="T212" s="49">
        <v>2.0600000000000002E-3</v>
      </c>
      <c r="U212" s="48" t="str">
        <f>IF(Funcionários!C213=0,"",Funcionários!C213)</f>
        <v/>
      </c>
      <c r="V212" s="50">
        <f>IF(U212="",0,IF(COUNTIFS($E$7:$E$3006,U212,$I$7:$I$3006,'RC'!$E$6)=0,0,COUNTIFS($M$7:$M$3006,"Concluída no prazo",$E$7:$E$3006,U212,$I$7:$I$3006,'RC'!$E$6)/COUNTIFS($E$7:$E$3006,U212,$I$7:$I$3006,'RC'!$E$6)))</f>
        <v>0</v>
      </c>
      <c r="W212" s="49">
        <f>SUMIFS($J$7:$J$3006,$E$7:$E$3006,U212,$I$7:$I$3006,'RC'!$E$6)+SUMIFS($L$7:$L$3006,$E$7:$E$3006,U212,$I$7:$I$3006,'RC'!$E$6)</f>
        <v>0</v>
      </c>
      <c r="X212" s="48">
        <f>COUNTIFS($E$7:$E$3006,U212,$I$7:$I$3006,'RC'!$E$6)</f>
        <v>0</v>
      </c>
      <c r="Y212" s="48"/>
      <c r="Z212" s="51" t="str">
        <f>IF(AQ212='RC'!$E$6,AC212*1000+AD212,"")</f>
        <v/>
      </c>
      <c r="AA212" s="51" t="str">
        <f>IF(AB212="","",IF(AQ212='RC'!$E$6,AC212*1000-AD212,""))</f>
        <v/>
      </c>
      <c r="AB212" s="48" t="str">
        <f>IFERROR(VLOOKUP(E212,Funcionários!$C$8:$E$207,3,FALSE),"")</f>
        <v/>
      </c>
      <c r="AC212" s="50" t="str">
        <f>IF(AB212="","",IF(COUNTIFS($AB$7:$AB$3006,AB212,$AQ$7:$AQ$3006,'RC'!$E$6)=0,"",COUNTIFS($M$7:$M$3006,"Concluída no prazo",$AB$7:$AB$3006,AB212,$AQ$7:$AQ$3006,'RC'!$E$6)/COUNTIFS($AB$7:$AB$3006,AB212,$AQ$7:$AQ$3006,'RC'!$E$6)))</f>
        <v/>
      </c>
      <c r="AD212" s="48">
        <f>SUMIF($AQ$7:$AQ$3006,'RC'!$E$6,$J$7:$J$3006)+SUMIF($AQ$7:$AQ$3006,'RC'!$E$6,$L$7:$L$3006)</f>
        <v>21</v>
      </c>
      <c r="AF212" s="48">
        <v>4.7949999999999403E-2</v>
      </c>
      <c r="AG212" s="48">
        <f>IF(OR(AQ212="",AQ212&lt;&gt;'RC'!$E$6,AB212&lt;&gt;'RC'!$D$21),0,1)</f>
        <v>0</v>
      </c>
      <c r="AH212" s="48">
        <f t="shared" si="86"/>
        <v>4.7949999999999403E-2</v>
      </c>
      <c r="AI212" s="48" t="str">
        <f t="shared" si="68"/>
        <v/>
      </c>
      <c r="AJ212" s="48" t="str">
        <f t="shared" si="69"/>
        <v/>
      </c>
      <c r="AK212" s="52" t="str">
        <f t="shared" si="70"/>
        <v/>
      </c>
      <c r="AL212" s="52" t="str">
        <f t="shared" si="71"/>
        <v/>
      </c>
      <c r="AM212" s="48" t="str">
        <f t="shared" si="72"/>
        <v/>
      </c>
      <c r="AN212" s="48" t="str">
        <f t="shared" si="73"/>
        <v/>
      </c>
      <c r="AP212" s="18" t="str">
        <f t="shared" si="74"/>
        <v/>
      </c>
      <c r="AQ212" s="18" t="str">
        <f t="shared" si="75"/>
        <v/>
      </c>
      <c r="AR212" s="18">
        <v>4.795E-2</v>
      </c>
      <c r="AS212" s="18">
        <f>IF(AF!$D$27="Todos",1,IF(M212=AF!$D$27,1,0))</f>
        <v>1</v>
      </c>
      <c r="AT212" s="53">
        <f>IF(AND(E212=AF!$D$6,OR(LT!M212=AF!$D$27,AF!$D$27="Todos"),OR(AP212=AF!$E$8,AQ212=AF!$E$8)),AR212+AS212,0)</f>
        <v>0</v>
      </c>
      <c r="AU212" s="18" t="str">
        <f t="shared" si="76"/>
        <v/>
      </c>
      <c r="AV212" s="54" t="str">
        <f t="shared" si="77"/>
        <v/>
      </c>
      <c r="AW212" s="54" t="str">
        <f t="shared" si="78"/>
        <v/>
      </c>
      <c r="AX212" s="18" t="str">
        <f t="shared" si="79"/>
        <v/>
      </c>
      <c r="AY212" s="18" t="str">
        <f t="shared" si="80"/>
        <v/>
      </c>
      <c r="BA212" s="18">
        <f>IF($E212=AF!$D$6,IF($M212="Concluída no prazo",2,IF($M212="Concluída com atraso",1,0)),0)</f>
        <v>0</v>
      </c>
      <c r="BB212" s="18">
        <f>IF($E212=AF!$D$6,IF($M212="Atrasada",2,IF($M212="Concluída com atraso",1,0)),0)</f>
        <v>0</v>
      </c>
      <c r="BC212" s="18">
        <v>2.0600000000000002E-3</v>
      </c>
      <c r="BD212" s="18">
        <f t="shared" si="87"/>
        <v>2.0600000000000002E-3</v>
      </c>
      <c r="BE212" s="18">
        <f t="shared" si="87"/>
        <v>2.0600000000000002E-3</v>
      </c>
      <c r="BF212" s="18" t="str">
        <f t="shared" si="81"/>
        <v/>
      </c>
      <c r="BN212" s="18" t="str">
        <f t="shared" si="82"/>
        <v>s</v>
      </c>
    </row>
    <row r="213" spans="3:66" ht="50.1" customHeight="1" thickTop="1" thickBot="1" x14ac:dyDescent="0.3">
      <c r="C213" s="46"/>
      <c r="D213" s="46"/>
      <c r="E213" s="46"/>
      <c r="F213" s="122"/>
      <c r="G213" s="122"/>
      <c r="H213" s="78" t="str">
        <f t="shared" si="83"/>
        <v/>
      </c>
      <c r="I213" s="78" t="str">
        <f t="shared" si="84"/>
        <v/>
      </c>
      <c r="J213" s="16"/>
      <c r="K213" s="46" t="str">
        <f t="shared" si="85"/>
        <v/>
      </c>
      <c r="L213" s="16"/>
      <c r="M213" s="16"/>
      <c r="N213" s="46"/>
      <c r="O213" s="47" t="str">
        <f t="shared" si="88"/>
        <v/>
      </c>
      <c r="P213" s="47"/>
      <c r="Q213" s="48" t="str">
        <f>IFERROR(VLOOKUP(E213,Funcionários!$C$8:$E$207,3,FALSE),"")</f>
        <v/>
      </c>
      <c r="R213" s="47"/>
      <c r="S213" s="49" t="str">
        <f t="shared" si="89"/>
        <v/>
      </c>
      <c r="T213" s="49">
        <v>2.0699999999999998E-3</v>
      </c>
      <c r="U213" s="48" t="str">
        <f>IF(Funcionários!C214=0,"",Funcionários!C214)</f>
        <v/>
      </c>
      <c r="V213" s="50">
        <f>IF(U213="",0,IF(COUNTIFS($E$7:$E$3006,U213,$I$7:$I$3006,'RC'!$E$6)=0,0,COUNTIFS($M$7:$M$3006,"Concluída no prazo",$E$7:$E$3006,U213,$I$7:$I$3006,'RC'!$E$6)/COUNTIFS($E$7:$E$3006,U213,$I$7:$I$3006,'RC'!$E$6)))</f>
        <v>0</v>
      </c>
      <c r="W213" s="49">
        <f>SUMIFS($J$7:$J$3006,$E$7:$E$3006,U213,$I$7:$I$3006,'RC'!$E$6)+SUMIFS($L$7:$L$3006,$E$7:$E$3006,U213,$I$7:$I$3006,'RC'!$E$6)</f>
        <v>0</v>
      </c>
      <c r="X213" s="48">
        <f>COUNTIFS($E$7:$E$3006,U213,$I$7:$I$3006,'RC'!$E$6)</f>
        <v>0</v>
      </c>
      <c r="Y213" s="48"/>
      <c r="Z213" s="51" t="str">
        <f>IF(AQ213='RC'!$E$6,AC213*1000+AD213,"")</f>
        <v/>
      </c>
      <c r="AA213" s="51" t="str">
        <f>IF(AB213="","",IF(AQ213='RC'!$E$6,AC213*1000-AD213,""))</f>
        <v/>
      </c>
      <c r="AB213" s="48" t="str">
        <f>IFERROR(VLOOKUP(E213,Funcionários!$C$8:$E$207,3,FALSE),"")</f>
        <v/>
      </c>
      <c r="AC213" s="50" t="str">
        <f>IF(AB213="","",IF(COUNTIFS($AB$7:$AB$3006,AB213,$AQ$7:$AQ$3006,'RC'!$E$6)=0,"",COUNTIFS($M$7:$M$3006,"Concluída no prazo",$AB$7:$AB$3006,AB213,$AQ$7:$AQ$3006,'RC'!$E$6)/COUNTIFS($AB$7:$AB$3006,AB213,$AQ$7:$AQ$3006,'RC'!$E$6)))</f>
        <v/>
      </c>
      <c r="AD213" s="48">
        <f>SUMIF($AQ$7:$AQ$3006,'RC'!$E$6,$J$7:$J$3006)+SUMIF($AQ$7:$AQ$3006,'RC'!$E$6,$L$7:$L$3006)</f>
        <v>21</v>
      </c>
      <c r="AF213" s="48">
        <v>4.79399999999994E-2</v>
      </c>
      <c r="AG213" s="48">
        <f>IF(OR(AQ213="",AQ213&lt;&gt;'RC'!$E$6,AB213&lt;&gt;'RC'!$D$21),0,1)</f>
        <v>0</v>
      </c>
      <c r="AH213" s="48">
        <f t="shared" si="86"/>
        <v>4.79399999999994E-2</v>
      </c>
      <c r="AI213" s="48" t="str">
        <f t="shared" si="68"/>
        <v/>
      </c>
      <c r="AJ213" s="48" t="str">
        <f t="shared" si="69"/>
        <v/>
      </c>
      <c r="AK213" s="52" t="str">
        <f t="shared" si="70"/>
        <v/>
      </c>
      <c r="AL213" s="52" t="str">
        <f t="shared" si="71"/>
        <v/>
      </c>
      <c r="AM213" s="48" t="str">
        <f t="shared" si="72"/>
        <v/>
      </c>
      <c r="AN213" s="48" t="str">
        <f t="shared" si="73"/>
        <v/>
      </c>
      <c r="AP213" s="18" t="str">
        <f t="shared" si="74"/>
        <v/>
      </c>
      <c r="AQ213" s="18" t="str">
        <f t="shared" si="75"/>
        <v/>
      </c>
      <c r="AR213" s="18">
        <v>4.7940000000000003E-2</v>
      </c>
      <c r="AS213" s="18">
        <f>IF(AF!$D$27="Todos",1,IF(M213=AF!$D$27,1,0))</f>
        <v>1</v>
      </c>
      <c r="AT213" s="53">
        <f>IF(AND(E213=AF!$D$6,OR(LT!M213=AF!$D$27,AF!$D$27="Todos"),OR(AP213=AF!$E$8,AQ213=AF!$E$8)),AR213+AS213,0)</f>
        <v>0</v>
      </c>
      <c r="AU213" s="18" t="str">
        <f t="shared" si="76"/>
        <v/>
      </c>
      <c r="AV213" s="54" t="str">
        <f t="shared" si="77"/>
        <v/>
      </c>
      <c r="AW213" s="54" t="str">
        <f t="shared" si="78"/>
        <v/>
      </c>
      <c r="AX213" s="18" t="str">
        <f t="shared" si="79"/>
        <v/>
      </c>
      <c r="AY213" s="18" t="str">
        <f t="shared" si="80"/>
        <v/>
      </c>
      <c r="BA213" s="18">
        <f>IF($E213=AF!$D$6,IF($M213="Concluída no prazo",2,IF($M213="Concluída com atraso",1,0)),0)</f>
        <v>0</v>
      </c>
      <c r="BB213" s="18">
        <f>IF($E213=AF!$D$6,IF($M213="Atrasada",2,IF($M213="Concluída com atraso",1,0)),0)</f>
        <v>0</v>
      </c>
      <c r="BC213" s="18">
        <v>2.0699999999999998E-3</v>
      </c>
      <c r="BD213" s="18">
        <f t="shared" si="87"/>
        <v>2.0699999999999998E-3</v>
      </c>
      <c r="BE213" s="18">
        <f t="shared" si="87"/>
        <v>2.0699999999999998E-3</v>
      </c>
      <c r="BF213" s="18" t="str">
        <f t="shared" si="81"/>
        <v/>
      </c>
      <c r="BN213" s="18" t="str">
        <f t="shared" si="82"/>
        <v>s</v>
      </c>
    </row>
    <row r="214" spans="3:66" ht="50.1" customHeight="1" thickTop="1" thickBot="1" x14ac:dyDescent="0.3">
      <c r="C214" s="46"/>
      <c r="D214" s="46"/>
      <c r="E214" s="46"/>
      <c r="F214" s="122"/>
      <c r="G214" s="122"/>
      <c r="H214" s="78" t="str">
        <f t="shared" si="83"/>
        <v/>
      </c>
      <c r="I214" s="78" t="str">
        <f t="shared" si="84"/>
        <v/>
      </c>
      <c r="J214" s="16"/>
      <c r="K214" s="46" t="str">
        <f t="shared" si="85"/>
        <v/>
      </c>
      <c r="L214" s="16"/>
      <c r="M214" s="16"/>
      <c r="N214" s="46"/>
      <c r="O214" s="47" t="str">
        <f t="shared" si="88"/>
        <v/>
      </c>
      <c r="P214" s="47"/>
      <c r="Q214" s="48" t="str">
        <f>IFERROR(VLOOKUP(E214,Funcionários!$C$8:$E$207,3,FALSE),"")</f>
        <v/>
      </c>
      <c r="R214" s="47"/>
      <c r="S214" s="49" t="str">
        <f t="shared" si="89"/>
        <v/>
      </c>
      <c r="T214" s="49">
        <v>2.0799999999999998E-3</v>
      </c>
      <c r="U214" s="48" t="str">
        <f>IF(Funcionários!C215=0,"",Funcionários!C215)</f>
        <v/>
      </c>
      <c r="V214" s="50">
        <f>IF(U214="",0,IF(COUNTIFS($E$7:$E$3006,U214,$I$7:$I$3006,'RC'!$E$6)=0,0,COUNTIFS($M$7:$M$3006,"Concluída no prazo",$E$7:$E$3006,U214,$I$7:$I$3006,'RC'!$E$6)/COUNTIFS($E$7:$E$3006,U214,$I$7:$I$3006,'RC'!$E$6)))</f>
        <v>0</v>
      </c>
      <c r="W214" s="49">
        <f>SUMIFS($J$7:$J$3006,$E$7:$E$3006,U214,$I$7:$I$3006,'RC'!$E$6)+SUMIFS($L$7:$L$3006,$E$7:$E$3006,U214,$I$7:$I$3006,'RC'!$E$6)</f>
        <v>0</v>
      </c>
      <c r="X214" s="48">
        <f>COUNTIFS($E$7:$E$3006,U214,$I$7:$I$3006,'RC'!$E$6)</f>
        <v>0</v>
      </c>
      <c r="Y214" s="48"/>
      <c r="Z214" s="51" t="str">
        <f>IF(AQ214='RC'!$E$6,AC214*1000+AD214,"")</f>
        <v/>
      </c>
      <c r="AA214" s="51" t="str">
        <f>IF(AB214="","",IF(AQ214='RC'!$E$6,AC214*1000-AD214,""))</f>
        <v/>
      </c>
      <c r="AB214" s="48" t="str">
        <f>IFERROR(VLOOKUP(E214,Funcionários!$C$8:$E$207,3,FALSE),"")</f>
        <v/>
      </c>
      <c r="AC214" s="50" t="str">
        <f>IF(AB214="","",IF(COUNTIFS($AB$7:$AB$3006,AB214,$AQ$7:$AQ$3006,'RC'!$E$6)=0,"",COUNTIFS($M$7:$M$3006,"Concluída no prazo",$AB$7:$AB$3006,AB214,$AQ$7:$AQ$3006,'RC'!$E$6)/COUNTIFS($AB$7:$AB$3006,AB214,$AQ$7:$AQ$3006,'RC'!$E$6)))</f>
        <v/>
      </c>
      <c r="AD214" s="48">
        <f>SUMIF($AQ$7:$AQ$3006,'RC'!$E$6,$J$7:$J$3006)+SUMIF($AQ$7:$AQ$3006,'RC'!$E$6,$L$7:$L$3006)</f>
        <v>21</v>
      </c>
      <c r="AF214" s="48">
        <v>4.7929999999999397E-2</v>
      </c>
      <c r="AG214" s="48">
        <f>IF(OR(AQ214="",AQ214&lt;&gt;'RC'!$E$6,AB214&lt;&gt;'RC'!$D$21),0,1)</f>
        <v>0</v>
      </c>
      <c r="AH214" s="48">
        <f t="shared" si="86"/>
        <v>4.7929999999999397E-2</v>
      </c>
      <c r="AI214" s="48" t="str">
        <f t="shared" si="68"/>
        <v/>
      </c>
      <c r="AJ214" s="48" t="str">
        <f t="shared" si="69"/>
        <v/>
      </c>
      <c r="AK214" s="52" t="str">
        <f t="shared" si="70"/>
        <v/>
      </c>
      <c r="AL214" s="52" t="str">
        <f t="shared" si="71"/>
        <v/>
      </c>
      <c r="AM214" s="48" t="str">
        <f t="shared" si="72"/>
        <v/>
      </c>
      <c r="AN214" s="48" t="str">
        <f t="shared" si="73"/>
        <v/>
      </c>
      <c r="AP214" s="18" t="str">
        <f t="shared" si="74"/>
        <v/>
      </c>
      <c r="AQ214" s="18" t="str">
        <f t="shared" si="75"/>
        <v/>
      </c>
      <c r="AR214" s="18">
        <v>4.793E-2</v>
      </c>
      <c r="AS214" s="18">
        <f>IF(AF!$D$27="Todos",1,IF(M214=AF!$D$27,1,0))</f>
        <v>1</v>
      </c>
      <c r="AT214" s="53">
        <f>IF(AND(E214=AF!$D$6,OR(LT!M214=AF!$D$27,AF!$D$27="Todos"),OR(AP214=AF!$E$8,AQ214=AF!$E$8)),AR214+AS214,0)</f>
        <v>0</v>
      </c>
      <c r="AU214" s="18" t="str">
        <f t="shared" si="76"/>
        <v/>
      </c>
      <c r="AV214" s="54" t="str">
        <f t="shared" si="77"/>
        <v/>
      </c>
      <c r="AW214" s="54" t="str">
        <f t="shared" si="78"/>
        <v/>
      </c>
      <c r="AX214" s="18" t="str">
        <f t="shared" si="79"/>
        <v/>
      </c>
      <c r="AY214" s="18" t="str">
        <f t="shared" si="80"/>
        <v/>
      </c>
      <c r="BA214" s="18">
        <f>IF($E214=AF!$D$6,IF($M214="Concluída no prazo",2,IF($M214="Concluída com atraso",1,0)),0)</f>
        <v>0</v>
      </c>
      <c r="BB214" s="18">
        <f>IF($E214=AF!$D$6,IF($M214="Atrasada",2,IF($M214="Concluída com atraso",1,0)),0)</f>
        <v>0</v>
      </c>
      <c r="BC214" s="18">
        <v>2.0799999999999998E-3</v>
      </c>
      <c r="BD214" s="18">
        <f t="shared" si="87"/>
        <v>2.0799999999999998E-3</v>
      </c>
      <c r="BE214" s="18">
        <f t="shared" si="87"/>
        <v>2.0799999999999998E-3</v>
      </c>
      <c r="BF214" s="18" t="str">
        <f t="shared" si="81"/>
        <v/>
      </c>
      <c r="BN214" s="18" t="str">
        <f t="shared" si="82"/>
        <v>s</v>
      </c>
    </row>
    <row r="215" spans="3:66" ht="50.1" customHeight="1" thickTop="1" thickBot="1" x14ac:dyDescent="0.3">
      <c r="C215" s="46"/>
      <c r="D215" s="46"/>
      <c r="E215" s="46"/>
      <c r="F215" s="122"/>
      <c r="G215" s="122"/>
      <c r="H215" s="78" t="str">
        <f t="shared" si="83"/>
        <v/>
      </c>
      <c r="I215" s="78" t="str">
        <f t="shared" si="84"/>
        <v/>
      </c>
      <c r="J215" s="16"/>
      <c r="K215" s="46" t="str">
        <f t="shared" si="85"/>
        <v/>
      </c>
      <c r="L215" s="16"/>
      <c r="M215" s="16"/>
      <c r="N215" s="46"/>
      <c r="O215" s="47" t="str">
        <f t="shared" si="88"/>
        <v/>
      </c>
      <c r="P215" s="47"/>
      <c r="Q215" s="48" t="str">
        <f>IFERROR(VLOOKUP(E215,Funcionários!$C$8:$E$207,3,FALSE),"")</f>
        <v/>
      </c>
      <c r="R215" s="47"/>
      <c r="S215" s="49" t="str">
        <f t="shared" si="89"/>
        <v/>
      </c>
      <c r="T215" s="49">
        <v>2.0899999999999998E-3</v>
      </c>
      <c r="U215" s="48" t="str">
        <f>IF(Funcionários!C216=0,"",Funcionários!C216)</f>
        <v/>
      </c>
      <c r="V215" s="50">
        <f>IF(U215="",0,IF(COUNTIFS($E$7:$E$3006,U215,$I$7:$I$3006,'RC'!$E$6)=0,0,COUNTIFS($M$7:$M$3006,"Concluída no prazo",$E$7:$E$3006,U215,$I$7:$I$3006,'RC'!$E$6)/COUNTIFS($E$7:$E$3006,U215,$I$7:$I$3006,'RC'!$E$6)))</f>
        <v>0</v>
      </c>
      <c r="W215" s="49">
        <f>SUMIFS($J$7:$J$3006,$E$7:$E$3006,U215,$I$7:$I$3006,'RC'!$E$6)+SUMIFS($L$7:$L$3006,$E$7:$E$3006,U215,$I$7:$I$3006,'RC'!$E$6)</f>
        <v>0</v>
      </c>
      <c r="X215" s="48">
        <f>COUNTIFS($E$7:$E$3006,U215,$I$7:$I$3006,'RC'!$E$6)</f>
        <v>0</v>
      </c>
      <c r="Y215" s="48"/>
      <c r="Z215" s="51" t="str">
        <f>IF(AQ215='RC'!$E$6,AC215*1000+AD215,"")</f>
        <v/>
      </c>
      <c r="AA215" s="51" t="str">
        <f>IF(AB215="","",IF(AQ215='RC'!$E$6,AC215*1000-AD215,""))</f>
        <v/>
      </c>
      <c r="AB215" s="48" t="str">
        <f>IFERROR(VLOOKUP(E215,Funcionários!$C$8:$E$207,3,FALSE),"")</f>
        <v/>
      </c>
      <c r="AC215" s="50" t="str">
        <f>IF(AB215="","",IF(COUNTIFS($AB$7:$AB$3006,AB215,$AQ$7:$AQ$3006,'RC'!$E$6)=0,"",COUNTIFS($M$7:$M$3006,"Concluída no prazo",$AB$7:$AB$3006,AB215,$AQ$7:$AQ$3006,'RC'!$E$6)/COUNTIFS($AB$7:$AB$3006,AB215,$AQ$7:$AQ$3006,'RC'!$E$6)))</f>
        <v/>
      </c>
      <c r="AD215" s="48">
        <f>SUMIF($AQ$7:$AQ$3006,'RC'!$E$6,$J$7:$J$3006)+SUMIF($AQ$7:$AQ$3006,'RC'!$E$6,$L$7:$L$3006)</f>
        <v>21</v>
      </c>
      <c r="AF215" s="48">
        <v>4.7919999999999401E-2</v>
      </c>
      <c r="AG215" s="48">
        <f>IF(OR(AQ215="",AQ215&lt;&gt;'RC'!$E$6,AB215&lt;&gt;'RC'!$D$21),0,1)</f>
        <v>0</v>
      </c>
      <c r="AH215" s="48">
        <f t="shared" si="86"/>
        <v>4.7919999999999401E-2</v>
      </c>
      <c r="AI215" s="48" t="str">
        <f t="shared" si="68"/>
        <v/>
      </c>
      <c r="AJ215" s="48" t="str">
        <f t="shared" si="69"/>
        <v/>
      </c>
      <c r="AK215" s="52" t="str">
        <f t="shared" si="70"/>
        <v/>
      </c>
      <c r="AL215" s="52" t="str">
        <f t="shared" si="71"/>
        <v/>
      </c>
      <c r="AM215" s="48" t="str">
        <f t="shared" si="72"/>
        <v/>
      </c>
      <c r="AN215" s="48" t="str">
        <f t="shared" si="73"/>
        <v/>
      </c>
      <c r="AP215" s="18" t="str">
        <f t="shared" si="74"/>
        <v/>
      </c>
      <c r="AQ215" s="18" t="str">
        <f t="shared" si="75"/>
        <v/>
      </c>
      <c r="AR215" s="18">
        <v>4.7919999999999997E-2</v>
      </c>
      <c r="AS215" s="18">
        <f>IF(AF!$D$27="Todos",1,IF(M215=AF!$D$27,1,0))</f>
        <v>1</v>
      </c>
      <c r="AT215" s="53">
        <f>IF(AND(E215=AF!$D$6,OR(LT!M215=AF!$D$27,AF!$D$27="Todos"),OR(AP215=AF!$E$8,AQ215=AF!$E$8)),AR215+AS215,0)</f>
        <v>0</v>
      </c>
      <c r="AU215" s="18" t="str">
        <f t="shared" si="76"/>
        <v/>
      </c>
      <c r="AV215" s="54" t="str">
        <f t="shared" si="77"/>
        <v/>
      </c>
      <c r="AW215" s="54" t="str">
        <f t="shared" si="78"/>
        <v/>
      </c>
      <c r="AX215" s="18" t="str">
        <f t="shared" si="79"/>
        <v/>
      </c>
      <c r="AY215" s="18" t="str">
        <f t="shared" si="80"/>
        <v/>
      </c>
      <c r="BA215" s="18">
        <f>IF($E215=AF!$D$6,IF($M215="Concluída no prazo",2,IF($M215="Concluída com atraso",1,0)),0)</f>
        <v>0</v>
      </c>
      <c r="BB215" s="18">
        <f>IF($E215=AF!$D$6,IF($M215="Atrasada",2,IF($M215="Concluída com atraso",1,0)),0)</f>
        <v>0</v>
      </c>
      <c r="BC215" s="18">
        <v>2.0899999999999998E-3</v>
      </c>
      <c r="BD215" s="18">
        <f t="shared" si="87"/>
        <v>2.0899999999999998E-3</v>
      </c>
      <c r="BE215" s="18">
        <f t="shared" si="87"/>
        <v>2.0899999999999998E-3</v>
      </c>
      <c r="BF215" s="18" t="str">
        <f t="shared" si="81"/>
        <v/>
      </c>
      <c r="BN215" s="18" t="str">
        <f t="shared" si="82"/>
        <v>s</v>
      </c>
    </row>
    <row r="216" spans="3:66" ht="50.1" customHeight="1" thickTop="1" thickBot="1" x14ac:dyDescent="0.3">
      <c r="C216" s="46"/>
      <c r="D216" s="46"/>
      <c r="E216" s="46"/>
      <c r="F216" s="122"/>
      <c r="G216" s="122"/>
      <c r="H216" s="78" t="str">
        <f t="shared" si="83"/>
        <v/>
      </c>
      <c r="I216" s="78" t="str">
        <f t="shared" si="84"/>
        <v/>
      </c>
      <c r="J216" s="16"/>
      <c r="K216" s="46" t="str">
        <f t="shared" si="85"/>
        <v/>
      </c>
      <c r="L216" s="16"/>
      <c r="M216" s="16"/>
      <c r="N216" s="46"/>
      <c r="O216" s="47" t="str">
        <f t="shared" si="88"/>
        <v/>
      </c>
      <c r="P216" s="47"/>
      <c r="Q216" s="48" t="str">
        <f>IFERROR(VLOOKUP(E216,Funcionários!$C$8:$E$207,3,FALSE),"")</f>
        <v/>
      </c>
      <c r="R216" s="47"/>
      <c r="S216" s="49" t="str">
        <f t="shared" si="89"/>
        <v/>
      </c>
      <c r="T216" s="49">
        <v>2.0999999999999999E-3</v>
      </c>
      <c r="U216" s="48" t="str">
        <f>IF(Funcionários!C217=0,"",Funcionários!C217)</f>
        <v/>
      </c>
      <c r="V216" s="50">
        <f>IF(U216="",0,IF(COUNTIFS($E$7:$E$3006,U216,$I$7:$I$3006,'RC'!$E$6)=0,0,COUNTIFS($M$7:$M$3006,"Concluída no prazo",$E$7:$E$3006,U216,$I$7:$I$3006,'RC'!$E$6)/COUNTIFS($E$7:$E$3006,U216,$I$7:$I$3006,'RC'!$E$6)))</f>
        <v>0</v>
      </c>
      <c r="W216" s="49">
        <f>SUMIFS($J$7:$J$3006,$E$7:$E$3006,U216,$I$7:$I$3006,'RC'!$E$6)+SUMIFS($L$7:$L$3006,$E$7:$E$3006,U216,$I$7:$I$3006,'RC'!$E$6)</f>
        <v>0</v>
      </c>
      <c r="X216" s="48">
        <f>COUNTIFS($E$7:$E$3006,U216,$I$7:$I$3006,'RC'!$E$6)</f>
        <v>0</v>
      </c>
      <c r="Y216" s="48"/>
      <c r="Z216" s="51" t="str">
        <f>IF(AQ216='RC'!$E$6,AC216*1000+AD216,"")</f>
        <v/>
      </c>
      <c r="AA216" s="51" t="str">
        <f>IF(AB216="","",IF(AQ216='RC'!$E$6,AC216*1000-AD216,""))</f>
        <v/>
      </c>
      <c r="AB216" s="48" t="str">
        <f>IFERROR(VLOOKUP(E216,Funcionários!$C$8:$E$207,3,FALSE),"")</f>
        <v/>
      </c>
      <c r="AC216" s="50" t="str">
        <f>IF(AB216="","",IF(COUNTIFS($AB$7:$AB$3006,AB216,$AQ$7:$AQ$3006,'RC'!$E$6)=0,"",COUNTIFS($M$7:$M$3006,"Concluída no prazo",$AB$7:$AB$3006,AB216,$AQ$7:$AQ$3006,'RC'!$E$6)/COUNTIFS($AB$7:$AB$3006,AB216,$AQ$7:$AQ$3006,'RC'!$E$6)))</f>
        <v/>
      </c>
      <c r="AD216" s="48">
        <f>SUMIF($AQ$7:$AQ$3006,'RC'!$E$6,$J$7:$J$3006)+SUMIF($AQ$7:$AQ$3006,'RC'!$E$6,$L$7:$L$3006)</f>
        <v>21</v>
      </c>
      <c r="AF216" s="48">
        <v>4.7909999999999398E-2</v>
      </c>
      <c r="AG216" s="48">
        <f>IF(OR(AQ216="",AQ216&lt;&gt;'RC'!$E$6,AB216&lt;&gt;'RC'!$D$21),0,1)</f>
        <v>0</v>
      </c>
      <c r="AH216" s="48">
        <f t="shared" si="86"/>
        <v>4.7909999999999398E-2</v>
      </c>
      <c r="AI216" s="48" t="str">
        <f t="shared" si="68"/>
        <v/>
      </c>
      <c r="AJ216" s="48" t="str">
        <f t="shared" si="69"/>
        <v/>
      </c>
      <c r="AK216" s="52" t="str">
        <f t="shared" si="70"/>
        <v/>
      </c>
      <c r="AL216" s="52" t="str">
        <f t="shared" si="71"/>
        <v/>
      </c>
      <c r="AM216" s="48" t="str">
        <f t="shared" si="72"/>
        <v/>
      </c>
      <c r="AN216" s="48" t="str">
        <f t="shared" si="73"/>
        <v/>
      </c>
      <c r="AP216" s="18" t="str">
        <f t="shared" si="74"/>
        <v/>
      </c>
      <c r="AQ216" s="18" t="str">
        <f t="shared" si="75"/>
        <v/>
      </c>
      <c r="AR216" s="18">
        <v>4.7910000000000001E-2</v>
      </c>
      <c r="AS216" s="18">
        <f>IF(AF!$D$27="Todos",1,IF(M216=AF!$D$27,1,0))</f>
        <v>1</v>
      </c>
      <c r="AT216" s="53">
        <f>IF(AND(E216=AF!$D$6,OR(LT!M216=AF!$D$27,AF!$D$27="Todos"),OR(AP216=AF!$E$8,AQ216=AF!$E$8)),AR216+AS216,0)</f>
        <v>0</v>
      </c>
      <c r="AU216" s="18" t="str">
        <f t="shared" si="76"/>
        <v/>
      </c>
      <c r="AV216" s="54" t="str">
        <f t="shared" si="77"/>
        <v/>
      </c>
      <c r="AW216" s="54" t="str">
        <f t="shared" si="78"/>
        <v/>
      </c>
      <c r="AX216" s="18" t="str">
        <f t="shared" si="79"/>
        <v/>
      </c>
      <c r="AY216" s="18" t="str">
        <f t="shared" si="80"/>
        <v/>
      </c>
      <c r="BA216" s="18">
        <f>IF($E216=AF!$D$6,IF($M216="Concluída no prazo",2,IF($M216="Concluída com atraso",1,0)),0)</f>
        <v>0</v>
      </c>
      <c r="BB216" s="18">
        <f>IF($E216=AF!$D$6,IF($M216="Atrasada",2,IF($M216="Concluída com atraso",1,0)),0)</f>
        <v>0</v>
      </c>
      <c r="BC216" s="18">
        <v>2.0999999999999999E-3</v>
      </c>
      <c r="BD216" s="18">
        <f t="shared" si="87"/>
        <v>2.0999999999999999E-3</v>
      </c>
      <c r="BE216" s="18">
        <f t="shared" si="87"/>
        <v>2.0999999999999999E-3</v>
      </c>
      <c r="BF216" s="18" t="str">
        <f t="shared" si="81"/>
        <v/>
      </c>
      <c r="BN216" s="18" t="str">
        <f t="shared" si="82"/>
        <v>s</v>
      </c>
    </row>
    <row r="217" spans="3:66" ht="50.1" customHeight="1" thickTop="1" thickBot="1" x14ac:dyDescent="0.3">
      <c r="C217" s="46"/>
      <c r="D217" s="46"/>
      <c r="E217" s="46"/>
      <c r="F217" s="122"/>
      <c r="G217" s="122"/>
      <c r="H217" s="78" t="str">
        <f t="shared" si="83"/>
        <v/>
      </c>
      <c r="I217" s="78" t="str">
        <f t="shared" si="84"/>
        <v/>
      </c>
      <c r="J217" s="16"/>
      <c r="K217" s="46" t="str">
        <f t="shared" si="85"/>
        <v/>
      </c>
      <c r="L217" s="16"/>
      <c r="M217" s="16"/>
      <c r="N217" s="46"/>
      <c r="O217" s="47" t="str">
        <f t="shared" si="88"/>
        <v/>
      </c>
      <c r="P217" s="47"/>
      <c r="Q217" s="48" t="str">
        <f>IFERROR(VLOOKUP(E217,Funcionários!$C$8:$E$207,3,FALSE),"")</f>
        <v/>
      </c>
      <c r="R217" s="47"/>
      <c r="S217" s="49" t="str">
        <f t="shared" si="89"/>
        <v/>
      </c>
      <c r="T217" s="49">
        <v>2.1099999999999999E-3</v>
      </c>
      <c r="U217" s="48" t="str">
        <f>IF(Funcionários!C218=0,"",Funcionários!C218)</f>
        <v/>
      </c>
      <c r="V217" s="50">
        <f>IF(U217="",0,IF(COUNTIFS($E$7:$E$3006,U217,$I$7:$I$3006,'RC'!$E$6)=0,0,COUNTIFS($M$7:$M$3006,"Concluída no prazo",$E$7:$E$3006,U217,$I$7:$I$3006,'RC'!$E$6)/COUNTIFS($E$7:$E$3006,U217,$I$7:$I$3006,'RC'!$E$6)))</f>
        <v>0</v>
      </c>
      <c r="W217" s="49">
        <f>SUMIFS($J$7:$J$3006,$E$7:$E$3006,U217,$I$7:$I$3006,'RC'!$E$6)+SUMIFS($L$7:$L$3006,$E$7:$E$3006,U217,$I$7:$I$3006,'RC'!$E$6)</f>
        <v>0</v>
      </c>
      <c r="X217" s="48">
        <f>COUNTIFS($E$7:$E$3006,U217,$I$7:$I$3006,'RC'!$E$6)</f>
        <v>0</v>
      </c>
      <c r="Y217" s="48"/>
      <c r="Z217" s="51" t="str">
        <f>IF(AQ217='RC'!$E$6,AC217*1000+AD217,"")</f>
        <v/>
      </c>
      <c r="AA217" s="51" t="str">
        <f>IF(AB217="","",IF(AQ217='RC'!$E$6,AC217*1000-AD217,""))</f>
        <v/>
      </c>
      <c r="AB217" s="48" t="str">
        <f>IFERROR(VLOOKUP(E217,Funcionários!$C$8:$E$207,3,FALSE),"")</f>
        <v/>
      </c>
      <c r="AC217" s="50" t="str">
        <f>IF(AB217="","",IF(COUNTIFS($AB$7:$AB$3006,AB217,$AQ$7:$AQ$3006,'RC'!$E$6)=0,"",COUNTIFS($M$7:$M$3006,"Concluída no prazo",$AB$7:$AB$3006,AB217,$AQ$7:$AQ$3006,'RC'!$E$6)/COUNTIFS($AB$7:$AB$3006,AB217,$AQ$7:$AQ$3006,'RC'!$E$6)))</f>
        <v/>
      </c>
      <c r="AD217" s="48">
        <f>SUMIF($AQ$7:$AQ$3006,'RC'!$E$6,$J$7:$J$3006)+SUMIF($AQ$7:$AQ$3006,'RC'!$E$6,$L$7:$L$3006)</f>
        <v>21</v>
      </c>
      <c r="AF217" s="48">
        <v>4.7899999999999401E-2</v>
      </c>
      <c r="AG217" s="48">
        <f>IF(OR(AQ217="",AQ217&lt;&gt;'RC'!$E$6,AB217&lt;&gt;'RC'!$D$21),0,1)</f>
        <v>0</v>
      </c>
      <c r="AH217" s="48">
        <f t="shared" si="86"/>
        <v>4.7899999999999401E-2</v>
      </c>
      <c r="AI217" s="48" t="str">
        <f t="shared" si="68"/>
        <v/>
      </c>
      <c r="AJ217" s="48" t="str">
        <f t="shared" si="69"/>
        <v/>
      </c>
      <c r="AK217" s="52" t="str">
        <f t="shared" si="70"/>
        <v/>
      </c>
      <c r="AL217" s="52" t="str">
        <f t="shared" si="71"/>
        <v/>
      </c>
      <c r="AM217" s="48" t="str">
        <f t="shared" si="72"/>
        <v/>
      </c>
      <c r="AN217" s="48" t="str">
        <f t="shared" si="73"/>
        <v/>
      </c>
      <c r="AP217" s="18" t="str">
        <f t="shared" si="74"/>
        <v/>
      </c>
      <c r="AQ217" s="18" t="str">
        <f t="shared" si="75"/>
        <v/>
      </c>
      <c r="AR217" s="18">
        <v>4.7899999999999998E-2</v>
      </c>
      <c r="AS217" s="18">
        <f>IF(AF!$D$27="Todos",1,IF(M217=AF!$D$27,1,0))</f>
        <v>1</v>
      </c>
      <c r="AT217" s="53">
        <f>IF(AND(E217=AF!$D$6,OR(LT!M217=AF!$D$27,AF!$D$27="Todos"),OR(AP217=AF!$E$8,AQ217=AF!$E$8)),AR217+AS217,0)</f>
        <v>0</v>
      </c>
      <c r="AU217" s="18" t="str">
        <f t="shared" si="76"/>
        <v/>
      </c>
      <c r="AV217" s="54" t="str">
        <f t="shared" si="77"/>
        <v/>
      </c>
      <c r="AW217" s="54" t="str">
        <f t="shared" si="78"/>
        <v/>
      </c>
      <c r="AX217" s="18" t="str">
        <f t="shared" si="79"/>
        <v/>
      </c>
      <c r="AY217" s="18" t="str">
        <f t="shared" si="80"/>
        <v/>
      </c>
      <c r="BA217" s="18">
        <f>IF($E217=AF!$D$6,IF($M217="Concluída no prazo",2,IF($M217="Concluída com atraso",1,0)),0)</f>
        <v>0</v>
      </c>
      <c r="BB217" s="18">
        <f>IF($E217=AF!$D$6,IF($M217="Atrasada",2,IF($M217="Concluída com atraso",1,0)),0)</f>
        <v>0</v>
      </c>
      <c r="BC217" s="18">
        <v>2.1099999999999999E-3</v>
      </c>
      <c r="BD217" s="18">
        <f t="shared" si="87"/>
        <v>2.1099999999999999E-3</v>
      </c>
      <c r="BE217" s="18">
        <f t="shared" si="87"/>
        <v>2.1099999999999999E-3</v>
      </c>
      <c r="BF217" s="18" t="str">
        <f t="shared" si="81"/>
        <v/>
      </c>
      <c r="BN217" s="18" t="str">
        <f t="shared" si="82"/>
        <v>s</v>
      </c>
    </row>
    <row r="218" spans="3:66" ht="50.1" customHeight="1" thickTop="1" thickBot="1" x14ac:dyDescent="0.3">
      <c r="C218" s="46"/>
      <c r="D218" s="46"/>
      <c r="E218" s="46"/>
      <c r="F218" s="122"/>
      <c r="G218" s="122"/>
      <c r="H218" s="78" t="str">
        <f t="shared" si="83"/>
        <v/>
      </c>
      <c r="I218" s="78" t="str">
        <f t="shared" si="84"/>
        <v/>
      </c>
      <c r="J218" s="16"/>
      <c r="K218" s="46" t="str">
        <f t="shared" si="85"/>
        <v/>
      </c>
      <c r="L218" s="16"/>
      <c r="M218" s="16"/>
      <c r="N218" s="46"/>
      <c r="O218" s="47" t="str">
        <f t="shared" si="88"/>
        <v/>
      </c>
      <c r="P218" s="47"/>
      <c r="Q218" s="48" t="str">
        <f>IFERROR(VLOOKUP(E218,Funcionários!$C$8:$E$207,3,FALSE),"")</f>
        <v/>
      </c>
      <c r="R218" s="47"/>
      <c r="S218" s="49" t="str">
        <f t="shared" si="89"/>
        <v/>
      </c>
      <c r="T218" s="49">
        <v>2.1199999999999999E-3</v>
      </c>
      <c r="U218" s="48" t="str">
        <f>IF(Funcionários!C219=0,"",Funcionários!C219)</f>
        <v/>
      </c>
      <c r="V218" s="50">
        <f>IF(U218="",0,IF(COUNTIFS($E$7:$E$3006,U218,$I$7:$I$3006,'RC'!$E$6)=0,0,COUNTIFS($M$7:$M$3006,"Concluída no prazo",$E$7:$E$3006,U218,$I$7:$I$3006,'RC'!$E$6)/COUNTIFS($E$7:$E$3006,U218,$I$7:$I$3006,'RC'!$E$6)))</f>
        <v>0</v>
      </c>
      <c r="W218" s="49">
        <f>SUMIFS($J$7:$J$3006,$E$7:$E$3006,U218,$I$7:$I$3006,'RC'!$E$6)+SUMIFS($L$7:$L$3006,$E$7:$E$3006,U218,$I$7:$I$3006,'RC'!$E$6)</f>
        <v>0</v>
      </c>
      <c r="X218" s="48">
        <f>COUNTIFS($E$7:$E$3006,U218,$I$7:$I$3006,'RC'!$E$6)</f>
        <v>0</v>
      </c>
      <c r="Y218" s="48"/>
      <c r="Z218" s="51" t="str">
        <f>IF(AQ218='RC'!$E$6,AC218*1000+AD218,"")</f>
        <v/>
      </c>
      <c r="AA218" s="51" t="str">
        <f>IF(AB218="","",IF(AQ218='RC'!$E$6,AC218*1000-AD218,""))</f>
        <v/>
      </c>
      <c r="AB218" s="48" t="str">
        <f>IFERROR(VLOOKUP(E218,Funcionários!$C$8:$E$207,3,FALSE),"")</f>
        <v/>
      </c>
      <c r="AC218" s="50" t="str">
        <f>IF(AB218="","",IF(COUNTIFS($AB$7:$AB$3006,AB218,$AQ$7:$AQ$3006,'RC'!$E$6)=0,"",COUNTIFS($M$7:$M$3006,"Concluída no prazo",$AB$7:$AB$3006,AB218,$AQ$7:$AQ$3006,'RC'!$E$6)/COUNTIFS($AB$7:$AB$3006,AB218,$AQ$7:$AQ$3006,'RC'!$E$6)))</f>
        <v/>
      </c>
      <c r="AD218" s="48">
        <f>SUMIF($AQ$7:$AQ$3006,'RC'!$E$6,$J$7:$J$3006)+SUMIF($AQ$7:$AQ$3006,'RC'!$E$6,$L$7:$L$3006)</f>
        <v>21</v>
      </c>
      <c r="AF218" s="48">
        <v>4.7889999999999301E-2</v>
      </c>
      <c r="AG218" s="48">
        <f>IF(OR(AQ218="",AQ218&lt;&gt;'RC'!$E$6,AB218&lt;&gt;'RC'!$D$21),0,1)</f>
        <v>0</v>
      </c>
      <c r="AH218" s="48">
        <f t="shared" si="86"/>
        <v>4.7889999999999301E-2</v>
      </c>
      <c r="AI218" s="48" t="str">
        <f t="shared" si="68"/>
        <v/>
      </c>
      <c r="AJ218" s="48" t="str">
        <f t="shared" si="69"/>
        <v/>
      </c>
      <c r="AK218" s="52" t="str">
        <f t="shared" si="70"/>
        <v/>
      </c>
      <c r="AL218" s="52" t="str">
        <f t="shared" si="71"/>
        <v/>
      </c>
      <c r="AM218" s="48" t="str">
        <f t="shared" si="72"/>
        <v/>
      </c>
      <c r="AN218" s="48" t="str">
        <f t="shared" si="73"/>
        <v/>
      </c>
      <c r="AP218" s="18" t="str">
        <f t="shared" si="74"/>
        <v/>
      </c>
      <c r="AQ218" s="18" t="str">
        <f t="shared" si="75"/>
        <v/>
      </c>
      <c r="AR218" s="18">
        <v>4.7890000000000002E-2</v>
      </c>
      <c r="AS218" s="18">
        <f>IF(AF!$D$27="Todos",1,IF(M218=AF!$D$27,1,0))</f>
        <v>1</v>
      </c>
      <c r="AT218" s="53">
        <f>IF(AND(E218=AF!$D$6,OR(LT!M218=AF!$D$27,AF!$D$27="Todos"),OR(AP218=AF!$E$8,AQ218=AF!$E$8)),AR218+AS218,0)</f>
        <v>0</v>
      </c>
      <c r="AU218" s="18" t="str">
        <f t="shared" si="76"/>
        <v/>
      </c>
      <c r="AV218" s="54" t="str">
        <f t="shared" si="77"/>
        <v/>
      </c>
      <c r="AW218" s="54" t="str">
        <f t="shared" si="78"/>
        <v/>
      </c>
      <c r="AX218" s="18" t="str">
        <f t="shared" si="79"/>
        <v/>
      </c>
      <c r="AY218" s="18" t="str">
        <f t="shared" si="80"/>
        <v/>
      </c>
      <c r="BA218" s="18">
        <f>IF($E218=AF!$D$6,IF($M218="Concluída no prazo",2,IF($M218="Concluída com atraso",1,0)),0)</f>
        <v>0</v>
      </c>
      <c r="BB218" s="18">
        <f>IF($E218=AF!$D$6,IF($M218="Atrasada",2,IF($M218="Concluída com atraso",1,0)),0)</f>
        <v>0</v>
      </c>
      <c r="BC218" s="18">
        <v>2.1199999999999999E-3</v>
      </c>
      <c r="BD218" s="18">
        <f t="shared" si="87"/>
        <v>2.1199999999999999E-3</v>
      </c>
      <c r="BE218" s="18">
        <f t="shared" si="87"/>
        <v>2.1199999999999999E-3</v>
      </c>
      <c r="BF218" s="18" t="str">
        <f t="shared" si="81"/>
        <v/>
      </c>
      <c r="BN218" s="18" t="str">
        <f t="shared" si="82"/>
        <v>s</v>
      </c>
    </row>
    <row r="219" spans="3:66" ht="50.1" customHeight="1" thickTop="1" thickBot="1" x14ac:dyDescent="0.3">
      <c r="C219" s="46"/>
      <c r="D219" s="46"/>
      <c r="E219" s="46"/>
      <c r="F219" s="122"/>
      <c r="G219" s="122"/>
      <c r="H219" s="78" t="str">
        <f t="shared" si="83"/>
        <v/>
      </c>
      <c r="I219" s="78" t="str">
        <f t="shared" si="84"/>
        <v/>
      </c>
      <c r="J219" s="16"/>
      <c r="K219" s="46" t="str">
        <f t="shared" si="85"/>
        <v/>
      </c>
      <c r="L219" s="16"/>
      <c r="M219" s="16"/>
      <c r="N219" s="46"/>
      <c r="O219" s="47" t="str">
        <f t="shared" si="88"/>
        <v/>
      </c>
      <c r="P219" s="47"/>
      <c r="Q219" s="48" t="str">
        <f>IFERROR(VLOOKUP(E219,Funcionários!$C$8:$E$207,3,FALSE),"")</f>
        <v/>
      </c>
      <c r="R219" s="47"/>
      <c r="S219" s="49" t="str">
        <f t="shared" si="89"/>
        <v/>
      </c>
      <c r="T219" s="49">
        <v>2.1299999999999999E-3</v>
      </c>
      <c r="U219" s="48" t="str">
        <f>IF(Funcionários!C220=0,"",Funcionários!C220)</f>
        <v/>
      </c>
      <c r="V219" s="50">
        <f>IF(U219="",0,IF(COUNTIFS($E$7:$E$3006,U219,$I$7:$I$3006,'RC'!$E$6)=0,0,COUNTIFS($M$7:$M$3006,"Concluída no prazo",$E$7:$E$3006,U219,$I$7:$I$3006,'RC'!$E$6)/COUNTIFS($E$7:$E$3006,U219,$I$7:$I$3006,'RC'!$E$6)))</f>
        <v>0</v>
      </c>
      <c r="W219" s="49">
        <f>SUMIFS($J$7:$J$3006,$E$7:$E$3006,U219,$I$7:$I$3006,'RC'!$E$6)+SUMIFS($L$7:$L$3006,$E$7:$E$3006,U219,$I$7:$I$3006,'RC'!$E$6)</f>
        <v>0</v>
      </c>
      <c r="X219" s="48">
        <f>COUNTIFS($E$7:$E$3006,U219,$I$7:$I$3006,'RC'!$E$6)</f>
        <v>0</v>
      </c>
      <c r="Y219" s="48"/>
      <c r="Z219" s="51" t="str">
        <f>IF(AQ219='RC'!$E$6,AC219*1000+AD219,"")</f>
        <v/>
      </c>
      <c r="AA219" s="51" t="str">
        <f>IF(AB219="","",IF(AQ219='RC'!$E$6,AC219*1000-AD219,""))</f>
        <v/>
      </c>
      <c r="AB219" s="48" t="str">
        <f>IFERROR(VLOOKUP(E219,Funcionários!$C$8:$E$207,3,FALSE),"")</f>
        <v/>
      </c>
      <c r="AC219" s="50" t="str">
        <f>IF(AB219="","",IF(COUNTIFS($AB$7:$AB$3006,AB219,$AQ$7:$AQ$3006,'RC'!$E$6)=0,"",COUNTIFS($M$7:$M$3006,"Concluída no prazo",$AB$7:$AB$3006,AB219,$AQ$7:$AQ$3006,'RC'!$E$6)/COUNTIFS($AB$7:$AB$3006,AB219,$AQ$7:$AQ$3006,'RC'!$E$6)))</f>
        <v/>
      </c>
      <c r="AD219" s="48">
        <f>SUMIF($AQ$7:$AQ$3006,'RC'!$E$6,$J$7:$J$3006)+SUMIF($AQ$7:$AQ$3006,'RC'!$E$6,$L$7:$L$3006)</f>
        <v>21</v>
      </c>
      <c r="AF219" s="48">
        <v>4.7879999999999402E-2</v>
      </c>
      <c r="AG219" s="48">
        <f>IF(OR(AQ219="",AQ219&lt;&gt;'RC'!$E$6,AB219&lt;&gt;'RC'!$D$21),0,1)</f>
        <v>0</v>
      </c>
      <c r="AH219" s="48">
        <f t="shared" si="86"/>
        <v>4.7879999999999402E-2</v>
      </c>
      <c r="AI219" s="48" t="str">
        <f t="shared" si="68"/>
        <v/>
      </c>
      <c r="AJ219" s="48" t="str">
        <f t="shared" si="69"/>
        <v/>
      </c>
      <c r="AK219" s="52" t="str">
        <f t="shared" si="70"/>
        <v/>
      </c>
      <c r="AL219" s="52" t="str">
        <f t="shared" si="71"/>
        <v/>
      </c>
      <c r="AM219" s="48" t="str">
        <f t="shared" si="72"/>
        <v/>
      </c>
      <c r="AN219" s="48" t="str">
        <f t="shared" si="73"/>
        <v/>
      </c>
      <c r="AP219" s="18" t="str">
        <f t="shared" si="74"/>
        <v/>
      </c>
      <c r="AQ219" s="18" t="str">
        <f t="shared" si="75"/>
        <v/>
      </c>
      <c r="AR219" s="18">
        <v>4.7879999999999999E-2</v>
      </c>
      <c r="AS219" s="18">
        <f>IF(AF!$D$27="Todos",1,IF(M219=AF!$D$27,1,0))</f>
        <v>1</v>
      </c>
      <c r="AT219" s="53">
        <f>IF(AND(E219=AF!$D$6,OR(LT!M219=AF!$D$27,AF!$D$27="Todos"),OR(AP219=AF!$E$8,AQ219=AF!$E$8)),AR219+AS219,0)</f>
        <v>0</v>
      </c>
      <c r="AU219" s="18" t="str">
        <f t="shared" si="76"/>
        <v/>
      </c>
      <c r="AV219" s="54" t="str">
        <f t="shared" si="77"/>
        <v/>
      </c>
      <c r="AW219" s="54" t="str">
        <f t="shared" si="78"/>
        <v/>
      </c>
      <c r="AX219" s="18" t="str">
        <f t="shared" si="79"/>
        <v/>
      </c>
      <c r="AY219" s="18" t="str">
        <f t="shared" si="80"/>
        <v/>
      </c>
      <c r="BA219" s="18">
        <f>IF($E219=AF!$D$6,IF($M219="Concluída no prazo",2,IF($M219="Concluída com atraso",1,0)),0)</f>
        <v>0</v>
      </c>
      <c r="BB219" s="18">
        <f>IF($E219=AF!$D$6,IF($M219="Atrasada",2,IF($M219="Concluída com atraso",1,0)),0)</f>
        <v>0</v>
      </c>
      <c r="BC219" s="18">
        <v>2.1299999999999999E-3</v>
      </c>
      <c r="BD219" s="18">
        <f t="shared" si="87"/>
        <v>2.1299999999999999E-3</v>
      </c>
      <c r="BE219" s="18">
        <f t="shared" si="87"/>
        <v>2.1299999999999999E-3</v>
      </c>
      <c r="BF219" s="18" t="str">
        <f t="shared" si="81"/>
        <v/>
      </c>
      <c r="BN219" s="18" t="str">
        <f t="shared" si="82"/>
        <v>s</v>
      </c>
    </row>
    <row r="220" spans="3:66" ht="50.1" customHeight="1" thickTop="1" thickBot="1" x14ac:dyDescent="0.3">
      <c r="C220" s="46"/>
      <c r="D220" s="46"/>
      <c r="E220" s="46"/>
      <c r="F220" s="122"/>
      <c r="G220" s="122"/>
      <c r="H220" s="78" t="str">
        <f t="shared" si="83"/>
        <v/>
      </c>
      <c r="I220" s="78" t="str">
        <f t="shared" si="84"/>
        <v/>
      </c>
      <c r="J220" s="16"/>
      <c r="K220" s="46" t="str">
        <f t="shared" si="85"/>
        <v/>
      </c>
      <c r="L220" s="16"/>
      <c r="M220" s="16"/>
      <c r="N220" s="46"/>
      <c r="O220" s="47" t="str">
        <f t="shared" si="88"/>
        <v/>
      </c>
      <c r="P220" s="47"/>
      <c r="Q220" s="48" t="str">
        <f>IFERROR(VLOOKUP(E220,Funcionários!$C$8:$E$207,3,FALSE),"")</f>
        <v/>
      </c>
      <c r="R220" s="47"/>
      <c r="S220" s="49" t="str">
        <f t="shared" si="89"/>
        <v/>
      </c>
      <c r="T220" s="49">
        <v>2.14E-3</v>
      </c>
      <c r="U220" s="48" t="str">
        <f>IF(Funcionários!C221=0,"",Funcionários!C221)</f>
        <v/>
      </c>
      <c r="V220" s="50">
        <f>IF(U220="",0,IF(COUNTIFS($E$7:$E$3006,U220,$I$7:$I$3006,'RC'!$E$6)=0,0,COUNTIFS($M$7:$M$3006,"Concluída no prazo",$E$7:$E$3006,U220,$I$7:$I$3006,'RC'!$E$6)/COUNTIFS($E$7:$E$3006,U220,$I$7:$I$3006,'RC'!$E$6)))</f>
        <v>0</v>
      </c>
      <c r="W220" s="49">
        <f>SUMIFS($J$7:$J$3006,$E$7:$E$3006,U220,$I$7:$I$3006,'RC'!$E$6)+SUMIFS($L$7:$L$3006,$E$7:$E$3006,U220,$I$7:$I$3006,'RC'!$E$6)</f>
        <v>0</v>
      </c>
      <c r="X220" s="48">
        <f>COUNTIFS($E$7:$E$3006,U220,$I$7:$I$3006,'RC'!$E$6)</f>
        <v>0</v>
      </c>
      <c r="Y220" s="48"/>
      <c r="Z220" s="51" t="str">
        <f>IF(AQ220='RC'!$E$6,AC220*1000+AD220,"")</f>
        <v/>
      </c>
      <c r="AA220" s="51" t="str">
        <f>IF(AB220="","",IF(AQ220='RC'!$E$6,AC220*1000-AD220,""))</f>
        <v/>
      </c>
      <c r="AB220" s="48" t="str">
        <f>IFERROR(VLOOKUP(E220,Funcionários!$C$8:$E$207,3,FALSE),"")</f>
        <v/>
      </c>
      <c r="AC220" s="50" t="str">
        <f>IF(AB220="","",IF(COUNTIFS($AB$7:$AB$3006,AB220,$AQ$7:$AQ$3006,'RC'!$E$6)=0,"",COUNTIFS($M$7:$M$3006,"Concluída no prazo",$AB$7:$AB$3006,AB220,$AQ$7:$AQ$3006,'RC'!$E$6)/COUNTIFS($AB$7:$AB$3006,AB220,$AQ$7:$AQ$3006,'RC'!$E$6)))</f>
        <v/>
      </c>
      <c r="AD220" s="48">
        <f>SUMIF($AQ$7:$AQ$3006,'RC'!$E$6,$J$7:$J$3006)+SUMIF($AQ$7:$AQ$3006,'RC'!$E$6,$L$7:$L$3006)</f>
        <v>21</v>
      </c>
      <c r="AF220" s="48">
        <v>4.7869999999999399E-2</v>
      </c>
      <c r="AG220" s="48">
        <f>IF(OR(AQ220="",AQ220&lt;&gt;'RC'!$E$6,AB220&lt;&gt;'RC'!$D$21),0,1)</f>
        <v>0</v>
      </c>
      <c r="AH220" s="48">
        <f t="shared" si="86"/>
        <v>4.7869999999999399E-2</v>
      </c>
      <c r="AI220" s="48" t="str">
        <f t="shared" si="68"/>
        <v/>
      </c>
      <c r="AJ220" s="48" t="str">
        <f t="shared" si="69"/>
        <v/>
      </c>
      <c r="AK220" s="52" t="str">
        <f t="shared" si="70"/>
        <v/>
      </c>
      <c r="AL220" s="52" t="str">
        <f t="shared" si="71"/>
        <v/>
      </c>
      <c r="AM220" s="48" t="str">
        <f t="shared" si="72"/>
        <v/>
      </c>
      <c r="AN220" s="48" t="str">
        <f t="shared" si="73"/>
        <v/>
      </c>
      <c r="AP220" s="18" t="str">
        <f t="shared" si="74"/>
        <v/>
      </c>
      <c r="AQ220" s="18" t="str">
        <f t="shared" si="75"/>
        <v/>
      </c>
      <c r="AR220" s="18">
        <v>4.7870000000000003E-2</v>
      </c>
      <c r="AS220" s="18">
        <f>IF(AF!$D$27="Todos",1,IF(M220=AF!$D$27,1,0))</f>
        <v>1</v>
      </c>
      <c r="AT220" s="53">
        <f>IF(AND(E220=AF!$D$6,OR(LT!M220=AF!$D$27,AF!$D$27="Todos"),OR(AP220=AF!$E$8,AQ220=AF!$E$8)),AR220+AS220,0)</f>
        <v>0</v>
      </c>
      <c r="AU220" s="18" t="str">
        <f t="shared" si="76"/>
        <v/>
      </c>
      <c r="AV220" s="54" t="str">
        <f t="shared" si="77"/>
        <v/>
      </c>
      <c r="AW220" s="54" t="str">
        <f t="shared" si="78"/>
        <v/>
      </c>
      <c r="AX220" s="18" t="str">
        <f t="shared" si="79"/>
        <v/>
      </c>
      <c r="AY220" s="18" t="str">
        <f t="shared" si="80"/>
        <v/>
      </c>
      <c r="BA220" s="18">
        <f>IF($E220=AF!$D$6,IF($M220="Concluída no prazo",2,IF($M220="Concluída com atraso",1,0)),0)</f>
        <v>0</v>
      </c>
      <c r="BB220" s="18">
        <f>IF($E220=AF!$D$6,IF($M220="Atrasada",2,IF($M220="Concluída com atraso",1,0)),0)</f>
        <v>0</v>
      </c>
      <c r="BC220" s="18">
        <v>2.14E-3</v>
      </c>
      <c r="BD220" s="18">
        <f t="shared" si="87"/>
        <v>2.14E-3</v>
      </c>
      <c r="BE220" s="18">
        <f t="shared" si="87"/>
        <v>2.14E-3</v>
      </c>
      <c r="BF220" s="18" t="str">
        <f t="shared" si="81"/>
        <v/>
      </c>
      <c r="BN220" s="18" t="str">
        <f t="shared" si="82"/>
        <v>s</v>
      </c>
    </row>
    <row r="221" spans="3:66" ht="50.1" customHeight="1" thickTop="1" thickBot="1" x14ac:dyDescent="0.3">
      <c r="C221" s="46"/>
      <c r="D221" s="46"/>
      <c r="E221" s="46"/>
      <c r="F221" s="122"/>
      <c r="G221" s="122"/>
      <c r="H221" s="78" t="str">
        <f t="shared" si="83"/>
        <v/>
      </c>
      <c r="I221" s="78" t="str">
        <f t="shared" si="84"/>
        <v/>
      </c>
      <c r="J221" s="16"/>
      <c r="K221" s="46" t="str">
        <f t="shared" si="85"/>
        <v/>
      </c>
      <c r="L221" s="16"/>
      <c r="M221" s="16"/>
      <c r="N221" s="46"/>
      <c r="O221" s="47" t="str">
        <f t="shared" si="88"/>
        <v/>
      </c>
      <c r="P221" s="47"/>
      <c r="Q221" s="48" t="str">
        <f>IFERROR(VLOOKUP(E221,Funcionários!$C$8:$E$207,3,FALSE),"")</f>
        <v/>
      </c>
      <c r="R221" s="47"/>
      <c r="S221" s="49" t="str">
        <f t="shared" si="89"/>
        <v/>
      </c>
      <c r="T221" s="49">
        <v>2.15E-3</v>
      </c>
      <c r="U221" s="48" t="str">
        <f>IF(Funcionários!C222=0,"",Funcionários!C222)</f>
        <v/>
      </c>
      <c r="V221" s="50">
        <f>IF(U221="",0,IF(COUNTIFS($E$7:$E$3006,U221,$I$7:$I$3006,'RC'!$E$6)=0,0,COUNTIFS($M$7:$M$3006,"Concluída no prazo",$E$7:$E$3006,U221,$I$7:$I$3006,'RC'!$E$6)/COUNTIFS($E$7:$E$3006,U221,$I$7:$I$3006,'RC'!$E$6)))</f>
        <v>0</v>
      </c>
      <c r="W221" s="49">
        <f>SUMIFS($J$7:$J$3006,$E$7:$E$3006,U221,$I$7:$I$3006,'RC'!$E$6)+SUMIFS($L$7:$L$3006,$E$7:$E$3006,U221,$I$7:$I$3006,'RC'!$E$6)</f>
        <v>0</v>
      </c>
      <c r="X221" s="48">
        <f>COUNTIFS($E$7:$E$3006,U221,$I$7:$I$3006,'RC'!$E$6)</f>
        <v>0</v>
      </c>
      <c r="Y221" s="48"/>
      <c r="Z221" s="51" t="str">
        <f>IF(AQ221='RC'!$E$6,AC221*1000+AD221,"")</f>
        <v/>
      </c>
      <c r="AA221" s="51" t="str">
        <f>IF(AB221="","",IF(AQ221='RC'!$E$6,AC221*1000-AD221,""))</f>
        <v/>
      </c>
      <c r="AB221" s="48" t="str">
        <f>IFERROR(VLOOKUP(E221,Funcionários!$C$8:$E$207,3,FALSE),"")</f>
        <v/>
      </c>
      <c r="AC221" s="50" t="str">
        <f>IF(AB221="","",IF(COUNTIFS($AB$7:$AB$3006,AB221,$AQ$7:$AQ$3006,'RC'!$E$6)=0,"",COUNTIFS($M$7:$M$3006,"Concluída no prazo",$AB$7:$AB$3006,AB221,$AQ$7:$AQ$3006,'RC'!$E$6)/COUNTIFS($AB$7:$AB$3006,AB221,$AQ$7:$AQ$3006,'RC'!$E$6)))</f>
        <v/>
      </c>
      <c r="AD221" s="48">
        <f>SUMIF($AQ$7:$AQ$3006,'RC'!$E$6,$J$7:$J$3006)+SUMIF($AQ$7:$AQ$3006,'RC'!$E$6,$L$7:$L$3006)</f>
        <v>21</v>
      </c>
      <c r="AF221" s="48">
        <v>4.7859999999999299E-2</v>
      </c>
      <c r="AG221" s="48">
        <f>IF(OR(AQ221="",AQ221&lt;&gt;'RC'!$E$6,AB221&lt;&gt;'RC'!$D$21),0,1)</f>
        <v>0</v>
      </c>
      <c r="AH221" s="48">
        <f t="shared" si="86"/>
        <v>4.7859999999999299E-2</v>
      </c>
      <c r="AI221" s="48" t="str">
        <f t="shared" si="68"/>
        <v/>
      </c>
      <c r="AJ221" s="48" t="str">
        <f t="shared" si="69"/>
        <v/>
      </c>
      <c r="AK221" s="52" t="str">
        <f t="shared" si="70"/>
        <v/>
      </c>
      <c r="AL221" s="52" t="str">
        <f t="shared" si="71"/>
        <v/>
      </c>
      <c r="AM221" s="48" t="str">
        <f t="shared" si="72"/>
        <v/>
      </c>
      <c r="AN221" s="48" t="str">
        <f t="shared" si="73"/>
        <v/>
      </c>
      <c r="AP221" s="18" t="str">
        <f t="shared" si="74"/>
        <v/>
      </c>
      <c r="AQ221" s="18" t="str">
        <f t="shared" si="75"/>
        <v/>
      </c>
      <c r="AR221" s="18">
        <v>4.786E-2</v>
      </c>
      <c r="AS221" s="18">
        <f>IF(AF!$D$27="Todos",1,IF(M221=AF!$D$27,1,0))</f>
        <v>1</v>
      </c>
      <c r="AT221" s="53">
        <f>IF(AND(E221=AF!$D$6,OR(LT!M221=AF!$D$27,AF!$D$27="Todos"),OR(AP221=AF!$E$8,AQ221=AF!$E$8)),AR221+AS221,0)</f>
        <v>0</v>
      </c>
      <c r="AU221" s="18" t="str">
        <f t="shared" si="76"/>
        <v/>
      </c>
      <c r="AV221" s="54" t="str">
        <f t="shared" si="77"/>
        <v/>
      </c>
      <c r="AW221" s="54" t="str">
        <f t="shared" si="78"/>
        <v/>
      </c>
      <c r="AX221" s="18" t="str">
        <f t="shared" si="79"/>
        <v/>
      </c>
      <c r="AY221" s="18" t="str">
        <f t="shared" si="80"/>
        <v/>
      </c>
      <c r="BA221" s="18">
        <f>IF($E221=AF!$D$6,IF($M221="Concluída no prazo",2,IF($M221="Concluída com atraso",1,0)),0)</f>
        <v>0</v>
      </c>
      <c r="BB221" s="18">
        <f>IF($E221=AF!$D$6,IF($M221="Atrasada",2,IF($M221="Concluída com atraso",1,0)),0)</f>
        <v>0</v>
      </c>
      <c r="BC221" s="18">
        <v>2.15E-3</v>
      </c>
      <c r="BD221" s="18">
        <f t="shared" si="87"/>
        <v>2.15E-3</v>
      </c>
      <c r="BE221" s="18">
        <f t="shared" si="87"/>
        <v>2.15E-3</v>
      </c>
      <c r="BF221" s="18" t="str">
        <f t="shared" si="81"/>
        <v/>
      </c>
      <c r="BN221" s="18" t="str">
        <f t="shared" si="82"/>
        <v>s</v>
      </c>
    </row>
    <row r="222" spans="3:66" ht="50.1" customHeight="1" thickTop="1" thickBot="1" x14ac:dyDescent="0.3">
      <c r="C222" s="46"/>
      <c r="D222" s="46"/>
      <c r="E222" s="46"/>
      <c r="F222" s="122"/>
      <c r="G222" s="122"/>
      <c r="H222" s="78" t="str">
        <f t="shared" si="83"/>
        <v/>
      </c>
      <c r="I222" s="78" t="str">
        <f t="shared" si="84"/>
        <v/>
      </c>
      <c r="J222" s="16"/>
      <c r="K222" s="46" t="str">
        <f t="shared" si="85"/>
        <v/>
      </c>
      <c r="L222" s="16"/>
      <c r="M222" s="16"/>
      <c r="N222" s="46"/>
      <c r="O222" s="47" t="str">
        <f t="shared" si="88"/>
        <v/>
      </c>
      <c r="P222" s="47"/>
      <c r="Q222" s="48" t="str">
        <f>IFERROR(VLOOKUP(E222,Funcionários!$C$8:$E$207,3,FALSE),"")</f>
        <v/>
      </c>
      <c r="R222" s="47"/>
      <c r="S222" s="49" t="str">
        <f t="shared" si="89"/>
        <v/>
      </c>
      <c r="T222" s="49">
        <v>2.16E-3</v>
      </c>
      <c r="U222" s="48" t="str">
        <f>IF(Funcionários!C223=0,"",Funcionários!C223)</f>
        <v/>
      </c>
      <c r="V222" s="50">
        <f>IF(U222="",0,IF(COUNTIFS($E$7:$E$3006,U222,$I$7:$I$3006,'RC'!$E$6)=0,0,COUNTIFS($M$7:$M$3006,"Concluída no prazo",$E$7:$E$3006,U222,$I$7:$I$3006,'RC'!$E$6)/COUNTIFS($E$7:$E$3006,U222,$I$7:$I$3006,'RC'!$E$6)))</f>
        <v>0</v>
      </c>
      <c r="W222" s="49">
        <f>SUMIFS($J$7:$J$3006,$E$7:$E$3006,U222,$I$7:$I$3006,'RC'!$E$6)+SUMIFS($L$7:$L$3006,$E$7:$E$3006,U222,$I$7:$I$3006,'RC'!$E$6)</f>
        <v>0</v>
      </c>
      <c r="X222" s="48">
        <f>COUNTIFS($E$7:$E$3006,U222,$I$7:$I$3006,'RC'!$E$6)</f>
        <v>0</v>
      </c>
      <c r="Y222" s="48"/>
      <c r="Z222" s="51" t="str">
        <f>IF(AQ222='RC'!$E$6,AC222*1000+AD222,"")</f>
        <v/>
      </c>
      <c r="AA222" s="51" t="str">
        <f>IF(AB222="","",IF(AQ222='RC'!$E$6,AC222*1000-AD222,""))</f>
        <v/>
      </c>
      <c r="AB222" s="48" t="str">
        <f>IFERROR(VLOOKUP(E222,Funcionários!$C$8:$E$207,3,FALSE),"")</f>
        <v/>
      </c>
      <c r="AC222" s="50" t="str">
        <f>IF(AB222="","",IF(COUNTIFS($AB$7:$AB$3006,AB222,$AQ$7:$AQ$3006,'RC'!$E$6)=0,"",COUNTIFS($M$7:$M$3006,"Concluída no prazo",$AB$7:$AB$3006,AB222,$AQ$7:$AQ$3006,'RC'!$E$6)/COUNTIFS($AB$7:$AB$3006,AB222,$AQ$7:$AQ$3006,'RC'!$E$6)))</f>
        <v/>
      </c>
      <c r="AD222" s="48">
        <f>SUMIF($AQ$7:$AQ$3006,'RC'!$E$6,$J$7:$J$3006)+SUMIF($AQ$7:$AQ$3006,'RC'!$E$6,$L$7:$L$3006)</f>
        <v>21</v>
      </c>
      <c r="AF222" s="48">
        <v>4.7849999999999303E-2</v>
      </c>
      <c r="AG222" s="48">
        <f>IF(OR(AQ222="",AQ222&lt;&gt;'RC'!$E$6,AB222&lt;&gt;'RC'!$D$21),0,1)</f>
        <v>0</v>
      </c>
      <c r="AH222" s="48">
        <f t="shared" si="86"/>
        <v>4.7849999999999303E-2</v>
      </c>
      <c r="AI222" s="48" t="str">
        <f t="shared" si="68"/>
        <v/>
      </c>
      <c r="AJ222" s="48" t="str">
        <f t="shared" si="69"/>
        <v/>
      </c>
      <c r="AK222" s="52" t="str">
        <f t="shared" si="70"/>
        <v/>
      </c>
      <c r="AL222" s="52" t="str">
        <f t="shared" si="71"/>
        <v/>
      </c>
      <c r="AM222" s="48" t="str">
        <f t="shared" si="72"/>
        <v/>
      </c>
      <c r="AN222" s="48" t="str">
        <f t="shared" si="73"/>
        <v/>
      </c>
      <c r="AP222" s="18" t="str">
        <f t="shared" si="74"/>
        <v/>
      </c>
      <c r="AQ222" s="18" t="str">
        <f t="shared" si="75"/>
        <v/>
      </c>
      <c r="AR222" s="18">
        <v>4.7849999999999997E-2</v>
      </c>
      <c r="AS222" s="18">
        <f>IF(AF!$D$27="Todos",1,IF(M222=AF!$D$27,1,0))</f>
        <v>1</v>
      </c>
      <c r="AT222" s="53">
        <f>IF(AND(E222=AF!$D$6,OR(LT!M222=AF!$D$27,AF!$D$27="Todos"),OR(AP222=AF!$E$8,AQ222=AF!$E$8)),AR222+AS222,0)</f>
        <v>0</v>
      </c>
      <c r="AU222" s="18" t="str">
        <f t="shared" si="76"/>
        <v/>
      </c>
      <c r="AV222" s="54" t="str">
        <f t="shared" si="77"/>
        <v/>
      </c>
      <c r="AW222" s="54" t="str">
        <f t="shared" si="78"/>
        <v/>
      </c>
      <c r="AX222" s="18" t="str">
        <f t="shared" si="79"/>
        <v/>
      </c>
      <c r="AY222" s="18" t="str">
        <f t="shared" si="80"/>
        <v/>
      </c>
      <c r="BA222" s="18">
        <f>IF($E222=AF!$D$6,IF($M222="Concluída no prazo",2,IF($M222="Concluída com atraso",1,0)),0)</f>
        <v>0</v>
      </c>
      <c r="BB222" s="18">
        <f>IF($E222=AF!$D$6,IF($M222="Atrasada",2,IF($M222="Concluída com atraso",1,0)),0)</f>
        <v>0</v>
      </c>
      <c r="BC222" s="18">
        <v>2.16E-3</v>
      </c>
      <c r="BD222" s="18">
        <f t="shared" si="87"/>
        <v>2.16E-3</v>
      </c>
      <c r="BE222" s="18">
        <f t="shared" si="87"/>
        <v>2.16E-3</v>
      </c>
      <c r="BF222" s="18" t="str">
        <f t="shared" si="81"/>
        <v/>
      </c>
      <c r="BN222" s="18" t="str">
        <f t="shared" si="82"/>
        <v>s</v>
      </c>
    </row>
    <row r="223" spans="3:66" ht="50.1" customHeight="1" thickTop="1" thickBot="1" x14ac:dyDescent="0.3">
      <c r="C223" s="46"/>
      <c r="D223" s="46"/>
      <c r="E223" s="46"/>
      <c r="F223" s="122"/>
      <c r="G223" s="122"/>
      <c r="H223" s="78" t="str">
        <f t="shared" si="83"/>
        <v/>
      </c>
      <c r="I223" s="78" t="str">
        <f t="shared" si="84"/>
        <v/>
      </c>
      <c r="J223" s="16"/>
      <c r="K223" s="46" t="str">
        <f t="shared" si="85"/>
        <v/>
      </c>
      <c r="L223" s="16"/>
      <c r="M223" s="16"/>
      <c r="N223" s="46"/>
      <c r="O223" s="47" t="str">
        <f t="shared" si="88"/>
        <v/>
      </c>
      <c r="P223" s="47"/>
      <c r="Q223" s="48" t="str">
        <f>IFERROR(VLOOKUP(E223,Funcionários!$C$8:$E$207,3,FALSE),"")</f>
        <v/>
      </c>
      <c r="R223" s="47"/>
      <c r="S223" s="49" t="str">
        <f t="shared" si="89"/>
        <v/>
      </c>
      <c r="T223" s="49">
        <v>2.1700000000000001E-3</v>
      </c>
      <c r="U223" s="48" t="str">
        <f>IF(Funcionários!C224=0,"",Funcionários!C224)</f>
        <v/>
      </c>
      <c r="V223" s="50">
        <f>IF(U223="",0,IF(COUNTIFS($E$7:$E$3006,U223,$I$7:$I$3006,'RC'!$E$6)=0,0,COUNTIFS($M$7:$M$3006,"Concluída no prazo",$E$7:$E$3006,U223,$I$7:$I$3006,'RC'!$E$6)/COUNTIFS($E$7:$E$3006,U223,$I$7:$I$3006,'RC'!$E$6)))</f>
        <v>0</v>
      </c>
      <c r="W223" s="49">
        <f>SUMIFS($J$7:$J$3006,$E$7:$E$3006,U223,$I$7:$I$3006,'RC'!$E$6)+SUMIFS($L$7:$L$3006,$E$7:$E$3006,U223,$I$7:$I$3006,'RC'!$E$6)</f>
        <v>0</v>
      </c>
      <c r="X223" s="48">
        <f>COUNTIFS($E$7:$E$3006,U223,$I$7:$I$3006,'RC'!$E$6)</f>
        <v>0</v>
      </c>
      <c r="Y223" s="48"/>
      <c r="Z223" s="51" t="str">
        <f>IF(AQ223='RC'!$E$6,AC223*1000+AD223,"")</f>
        <v/>
      </c>
      <c r="AA223" s="51" t="str">
        <f>IF(AB223="","",IF(AQ223='RC'!$E$6,AC223*1000-AD223,""))</f>
        <v/>
      </c>
      <c r="AB223" s="48" t="str">
        <f>IFERROR(VLOOKUP(E223,Funcionários!$C$8:$E$207,3,FALSE),"")</f>
        <v/>
      </c>
      <c r="AC223" s="50" t="str">
        <f>IF(AB223="","",IF(COUNTIFS($AB$7:$AB$3006,AB223,$AQ$7:$AQ$3006,'RC'!$E$6)=0,"",COUNTIFS($M$7:$M$3006,"Concluída no prazo",$AB$7:$AB$3006,AB223,$AQ$7:$AQ$3006,'RC'!$E$6)/COUNTIFS($AB$7:$AB$3006,AB223,$AQ$7:$AQ$3006,'RC'!$E$6)))</f>
        <v/>
      </c>
      <c r="AD223" s="48">
        <f>SUMIF($AQ$7:$AQ$3006,'RC'!$E$6,$J$7:$J$3006)+SUMIF($AQ$7:$AQ$3006,'RC'!$E$6,$L$7:$L$3006)</f>
        <v>21</v>
      </c>
      <c r="AF223" s="48">
        <v>4.78399999999993E-2</v>
      </c>
      <c r="AG223" s="48">
        <f>IF(OR(AQ223="",AQ223&lt;&gt;'RC'!$E$6,AB223&lt;&gt;'RC'!$D$21),0,1)</f>
        <v>0</v>
      </c>
      <c r="AH223" s="48">
        <f t="shared" si="86"/>
        <v>4.78399999999993E-2</v>
      </c>
      <c r="AI223" s="48" t="str">
        <f t="shared" si="68"/>
        <v/>
      </c>
      <c r="AJ223" s="48" t="str">
        <f t="shared" si="69"/>
        <v/>
      </c>
      <c r="AK223" s="52" t="str">
        <f t="shared" si="70"/>
        <v/>
      </c>
      <c r="AL223" s="52" t="str">
        <f t="shared" si="71"/>
        <v/>
      </c>
      <c r="AM223" s="48" t="str">
        <f t="shared" si="72"/>
        <v/>
      </c>
      <c r="AN223" s="48" t="str">
        <f t="shared" si="73"/>
        <v/>
      </c>
      <c r="AP223" s="18" t="str">
        <f t="shared" si="74"/>
        <v/>
      </c>
      <c r="AQ223" s="18" t="str">
        <f t="shared" si="75"/>
        <v/>
      </c>
      <c r="AR223" s="18">
        <v>4.7840000000000001E-2</v>
      </c>
      <c r="AS223" s="18">
        <f>IF(AF!$D$27="Todos",1,IF(M223=AF!$D$27,1,0))</f>
        <v>1</v>
      </c>
      <c r="AT223" s="53">
        <f>IF(AND(E223=AF!$D$6,OR(LT!M223=AF!$D$27,AF!$D$27="Todos"),OR(AP223=AF!$E$8,AQ223=AF!$E$8)),AR223+AS223,0)</f>
        <v>0</v>
      </c>
      <c r="AU223" s="18" t="str">
        <f t="shared" si="76"/>
        <v/>
      </c>
      <c r="AV223" s="54" t="str">
        <f t="shared" si="77"/>
        <v/>
      </c>
      <c r="AW223" s="54" t="str">
        <f t="shared" si="78"/>
        <v/>
      </c>
      <c r="AX223" s="18" t="str">
        <f t="shared" si="79"/>
        <v/>
      </c>
      <c r="AY223" s="18" t="str">
        <f t="shared" si="80"/>
        <v/>
      </c>
      <c r="BA223" s="18">
        <f>IF($E223=AF!$D$6,IF($M223="Concluída no prazo",2,IF($M223="Concluída com atraso",1,0)),0)</f>
        <v>0</v>
      </c>
      <c r="BB223" s="18">
        <f>IF($E223=AF!$D$6,IF($M223="Atrasada",2,IF($M223="Concluída com atraso",1,0)),0)</f>
        <v>0</v>
      </c>
      <c r="BC223" s="18">
        <v>2.1700000000000001E-3</v>
      </c>
      <c r="BD223" s="18">
        <f t="shared" si="87"/>
        <v>2.1700000000000001E-3</v>
      </c>
      <c r="BE223" s="18">
        <f t="shared" si="87"/>
        <v>2.1700000000000001E-3</v>
      </c>
      <c r="BF223" s="18" t="str">
        <f t="shared" si="81"/>
        <v/>
      </c>
      <c r="BN223" s="18" t="str">
        <f t="shared" si="82"/>
        <v>s</v>
      </c>
    </row>
    <row r="224" spans="3:66" ht="50.1" customHeight="1" thickTop="1" thickBot="1" x14ac:dyDescent="0.3">
      <c r="C224" s="46"/>
      <c r="D224" s="46"/>
      <c r="E224" s="46"/>
      <c r="F224" s="122"/>
      <c r="G224" s="122"/>
      <c r="H224" s="78" t="str">
        <f t="shared" si="83"/>
        <v/>
      </c>
      <c r="I224" s="78" t="str">
        <f t="shared" si="84"/>
        <v/>
      </c>
      <c r="J224" s="16"/>
      <c r="K224" s="46" t="str">
        <f t="shared" si="85"/>
        <v/>
      </c>
      <c r="L224" s="16"/>
      <c r="M224" s="16"/>
      <c r="N224" s="46"/>
      <c r="O224" s="47" t="str">
        <f t="shared" si="88"/>
        <v/>
      </c>
      <c r="P224" s="47"/>
      <c r="Q224" s="48" t="str">
        <f>IFERROR(VLOOKUP(E224,Funcionários!$C$8:$E$207,3,FALSE),"")</f>
        <v/>
      </c>
      <c r="R224" s="47"/>
      <c r="S224" s="49" t="str">
        <f t="shared" si="89"/>
        <v/>
      </c>
      <c r="T224" s="49">
        <v>2.1800000000000001E-3</v>
      </c>
      <c r="U224" s="48" t="str">
        <f>IF(Funcionários!C225=0,"",Funcionários!C225)</f>
        <v/>
      </c>
      <c r="V224" s="50">
        <f>IF(U224="",0,IF(COUNTIFS($E$7:$E$3006,U224,$I$7:$I$3006,'RC'!$E$6)=0,0,COUNTIFS($M$7:$M$3006,"Concluída no prazo",$E$7:$E$3006,U224,$I$7:$I$3006,'RC'!$E$6)/COUNTIFS($E$7:$E$3006,U224,$I$7:$I$3006,'RC'!$E$6)))</f>
        <v>0</v>
      </c>
      <c r="W224" s="49">
        <f>SUMIFS($J$7:$J$3006,$E$7:$E$3006,U224,$I$7:$I$3006,'RC'!$E$6)+SUMIFS($L$7:$L$3006,$E$7:$E$3006,U224,$I$7:$I$3006,'RC'!$E$6)</f>
        <v>0</v>
      </c>
      <c r="X224" s="48">
        <f>COUNTIFS($E$7:$E$3006,U224,$I$7:$I$3006,'RC'!$E$6)</f>
        <v>0</v>
      </c>
      <c r="Y224" s="48"/>
      <c r="Z224" s="51" t="str">
        <f>IF(AQ224='RC'!$E$6,AC224*1000+AD224,"")</f>
        <v/>
      </c>
      <c r="AA224" s="51" t="str">
        <f>IF(AB224="","",IF(AQ224='RC'!$E$6,AC224*1000-AD224,""))</f>
        <v/>
      </c>
      <c r="AB224" s="48" t="str">
        <f>IFERROR(VLOOKUP(E224,Funcionários!$C$8:$E$207,3,FALSE),"")</f>
        <v/>
      </c>
      <c r="AC224" s="50" t="str">
        <f>IF(AB224="","",IF(COUNTIFS($AB$7:$AB$3006,AB224,$AQ$7:$AQ$3006,'RC'!$E$6)=0,"",COUNTIFS($M$7:$M$3006,"Concluída no prazo",$AB$7:$AB$3006,AB224,$AQ$7:$AQ$3006,'RC'!$E$6)/COUNTIFS($AB$7:$AB$3006,AB224,$AQ$7:$AQ$3006,'RC'!$E$6)))</f>
        <v/>
      </c>
      <c r="AD224" s="48">
        <f>SUMIF($AQ$7:$AQ$3006,'RC'!$E$6,$J$7:$J$3006)+SUMIF($AQ$7:$AQ$3006,'RC'!$E$6,$L$7:$L$3006)</f>
        <v>21</v>
      </c>
      <c r="AF224" s="48">
        <v>4.7829999999999297E-2</v>
      </c>
      <c r="AG224" s="48">
        <f>IF(OR(AQ224="",AQ224&lt;&gt;'RC'!$E$6,AB224&lt;&gt;'RC'!$D$21),0,1)</f>
        <v>0</v>
      </c>
      <c r="AH224" s="48">
        <f t="shared" si="86"/>
        <v>4.7829999999999297E-2</v>
      </c>
      <c r="AI224" s="48" t="str">
        <f t="shared" si="68"/>
        <v/>
      </c>
      <c r="AJ224" s="48" t="str">
        <f t="shared" si="69"/>
        <v/>
      </c>
      <c r="AK224" s="52" t="str">
        <f t="shared" si="70"/>
        <v/>
      </c>
      <c r="AL224" s="52" t="str">
        <f t="shared" si="71"/>
        <v/>
      </c>
      <c r="AM224" s="48" t="str">
        <f t="shared" si="72"/>
        <v/>
      </c>
      <c r="AN224" s="48" t="str">
        <f t="shared" si="73"/>
        <v/>
      </c>
      <c r="AP224" s="18" t="str">
        <f t="shared" si="74"/>
        <v/>
      </c>
      <c r="AQ224" s="18" t="str">
        <f t="shared" si="75"/>
        <v/>
      </c>
      <c r="AR224" s="18">
        <v>4.7829999999999998E-2</v>
      </c>
      <c r="AS224" s="18">
        <f>IF(AF!$D$27="Todos",1,IF(M224=AF!$D$27,1,0))</f>
        <v>1</v>
      </c>
      <c r="AT224" s="53">
        <f>IF(AND(E224=AF!$D$6,OR(LT!M224=AF!$D$27,AF!$D$27="Todos"),OR(AP224=AF!$E$8,AQ224=AF!$E$8)),AR224+AS224,0)</f>
        <v>0</v>
      </c>
      <c r="AU224" s="18" t="str">
        <f t="shared" si="76"/>
        <v/>
      </c>
      <c r="AV224" s="54" t="str">
        <f t="shared" si="77"/>
        <v/>
      </c>
      <c r="AW224" s="54" t="str">
        <f t="shared" si="78"/>
        <v/>
      </c>
      <c r="AX224" s="18" t="str">
        <f t="shared" si="79"/>
        <v/>
      </c>
      <c r="AY224" s="18" t="str">
        <f t="shared" si="80"/>
        <v/>
      </c>
      <c r="BA224" s="18">
        <f>IF($E224=AF!$D$6,IF($M224="Concluída no prazo",2,IF($M224="Concluída com atraso",1,0)),0)</f>
        <v>0</v>
      </c>
      <c r="BB224" s="18">
        <f>IF($E224=AF!$D$6,IF($M224="Atrasada",2,IF($M224="Concluída com atraso",1,0)),0)</f>
        <v>0</v>
      </c>
      <c r="BC224" s="18">
        <v>2.1800000000000001E-3</v>
      </c>
      <c r="BD224" s="18">
        <f t="shared" si="87"/>
        <v>2.1800000000000001E-3</v>
      </c>
      <c r="BE224" s="18">
        <f t="shared" si="87"/>
        <v>2.1800000000000001E-3</v>
      </c>
      <c r="BF224" s="18" t="str">
        <f t="shared" si="81"/>
        <v/>
      </c>
      <c r="BN224" s="18" t="str">
        <f t="shared" si="82"/>
        <v>s</v>
      </c>
    </row>
    <row r="225" spans="3:66" ht="50.1" customHeight="1" thickTop="1" thickBot="1" x14ac:dyDescent="0.3">
      <c r="C225" s="46"/>
      <c r="D225" s="46"/>
      <c r="E225" s="46"/>
      <c r="F225" s="122"/>
      <c r="G225" s="122"/>
      <c r="H225" s="78" t="str">
        <f t="shared" si="83"/>
        <v/>
      </c>
      <c r="I225" s="78" t="str">
        <f t="shared" si="84"/>
        <v/>
      </c>
      <c r="J225" s="16"/>
      <c r="K225" s="46" t="str">
        <f t="shared" si="85"/>
        <v/>
      </c>
      <c r="L225" s="16"/>
      <c r="M225" s="16"/>
      <c r="N225" s="46"/>
      <c r="O225" s="47" t="str">
        <f t="shared" si="88"/>
        <v/>
      </c>
      <c r="P225" s="47"/>
      <c r="Q225" s="48" t="str">
        <f>IFERROR(VLOOKUP(E225,Funcionários!$C$8:$E$207,3,FALSE),"")</f>
        <v/>
      </c>
      <c r="R225" s="47"/>
      <c r="S225" s="49" t="str">
        <f t="shared" si="89"/>
        <v/>
      </c>
      <c r="T225" s="49">
        <v>2.1900000000000001E-3</v>
      </c>
      <c r="U225" s="48" t="str">
        <f>IF(Funcionários!C226=0,"",Funcionários!C226)</f>
        <v/>
      </c>
      <c r="V225" s="50">
        <f>IF(U225="",0,IF(COUNTIFS($E$7:$E$3006,U225,$I$7:$I$3006,'RC'!$E$6)=0,0,COUNTIFS($M$7:$M$3006,"Concluída no prazo",$E$7:$E$3006,U225,$I$7:$I$3006,'RC'!$E$6)/COUNTIFS($E$7:$E$3006,U225,$I$7:$I$3006,'RC'!$E$6)))</f>
        <v>0</v>
      </c>
      <c r="W225" s="49">
        <f>SUMIFS($J$7:$J$3006,$E$7:$E$3006,U225,$I$7:$I$3006,'RC'!$E$6)+SUMIFS($L$7:$L$3006,$E$7:$E$3006,U225,$I$7:$I$3006,'RC'!$E$6)</f>
        <v>0</v>
      </c>
      <c r="X225" s="48">
        <f>COUNTIFS($E$7:$E$3006,U225,$I$7:$I$3006,'RC'!$E$6)</f>
        <v>0</v>
      </c>
      <c r="Y225" s="48"/>
      <c r="Z225" s="51" t="str">
        <f>IF(AQ225='RC'!$E$6,AC225*1000+AD225,"")</f>
        <v/>
      </c>
      <c r="AA225" s="51" t="str">
        <f>IF(AB225="","",IF(AQ225='RC'!$E$6,AC225*1000-AD225,""))</f>
        <v/>
      </c>
      <c r="AB225" s="48" t="str">
        <f>IFERROR(VLOOKUP(E225,Funcionários!$C$8:$E$207,3,FALSE),"")</f>
        <v/>
      </c>
      <c r="AC225" s="50" t="str">
        <f>IF(AB225="","",IF(COUNTIFS($AB$7:$AB$3006,AB225,$AQ$7:$AQ$3006,'RC'!$E$6)=0,"",COUNTIFS($M$7:$M$3006,"Concluída no prazo",$AB$7:$AB$3006,AB225,$AQ$7:$AQ$3006,'RC'!$E$6)/COUNTIFS($AB$7:$AB$3006,AB225,$AQ$7:$AQ$3006,'RC'!$E$6)))</f>
        <v/>
      </c>
      <c r="AD225" s="48">
        <f>SUMIF($AQ$7:$AQ$3006,'RC'!$E$6,$J$7:$J$3006)+SUMIF($AQ$7:$AQ$3006,'RC'!$E$6,$L$7:$L$3006)</f>
        <v>21</v>
      </c>
      <c r="AF225" s="48">
        <v>4.7819999999999301E-2</v>
      </c>
      <c r="AG225" s="48">
        <f>IF(OR(AQ225="",AQ225&lt;&gt;'RC'!$E$6,AB225&lt;&gt;'RC'!$D$21),0,1)</f>
        <v>0</v>
      </c>
      <c r="AH225" s="48">
        <f t="shared" si="86"/>
        <v>4.7819999999999301E-2</v>
      </c>
      <c r="AI225" s="48" t="str">
        <f t="shared" si="68"/>
        <v/>
      </c>
      <c r="AJ225" s="48" t="str">
        <f t="shared" si="69"/>
        <v/>
      </c>
      <c r="AK225" s="52" t="str">
        <f t="shared" si="70"/>
        <v/>
      </c>
      <c r="AL225" s="52" t="str">
        <f t="shared" si="71"/>
        <v/>
      </c>
      <c r="AM225" s="48" t="str">
        <f t="shared" si="72"/>
        <v/>
      </c>
      <c r="AN225" s="48" t="str">
        <f t="shared" si="73"/>
        <v/>
      </c>
      <c r="AP225" s="18" t="str">
        <f t="shared" si="74"/>
        <v/>
      </c>
      <c r="AQ225" s="18" t="str">
        <f t="shared" si="75"/>
        <v/>
      </c>
      <c r="AR225" s="18">
        <v>4.7820000000000001E-2</v>
      </c>
      <c r="AS225" s="18">
        <f>IF(AF!$D$27="Todos",1,IF(M225=AF!$D$27,1,0))</f>
        <v>1</v>
      </c>
      <c r="AT225" s="53">
        <f>IF(AND(E225=AF!$D$6,OR(LT!M225=AF!$D$27,AF!$D$27="Todos"),OR(AP225=AF!$E$8,AQ225=AF!$E$8)),AR225+AS225,0)</f>
        <v>0</v>
      </c>
      <c r="AU225" s="18" t="str">
        <f t="shared" si="76"/>
        <v/>
      </c>
      <c r="AV225" s="54" t="str">
        <f t="shared" si="77"/>
        <v/>
      </c>
      <c r="AW225" s="54" t="str">
        <f t="shared" si="78"/>
        <v/>
      </c>
      <c r="AX225" s="18" t="str">
        <f t="shared" si="79"/>
        <v/>
      </c>
      <c r="AY225" s="18" t="str">
        <f t="shared" si="80"/>
        <v/>
      </c>
      <c r="BA225" s="18">
        <f>IF($E225=AF!$D$6,IF($M225="Concluída no prazo",2,IF($M225="Concluída com atraso",1,0)),0)</f>
        <v>0</v>
      </c>
      <c r="BB225" s="18">
        <f>IF($E225=AF!$D$6,IF($M225="Atrasada",2,IF($M225="Concluída com atraso",1,0)),0)</f>
        <v>0</v>
      </c>
      <c r="BC225" s="18">
        <v>2.1900000000000001E-3</v>
      </c>
      <c r="BD225" s="18">
        <f t="shared" si="87"/>
        <v>2.1900000000000001E-3</v>
      </c>
      <c r="BE225" s="18">
        <f t="shared" si="87"/>
        <v>2.1900000000000001E-3</v>
      </c>
      <c r="BF225" s="18" t="str">
        <f t="shared" si="81"/>
        <v/>
      </c>
      <c r="BN225" s="18" t="str">
        <f t="shared" si="82"/>
        <v>s</v>
      </c>
    </row>
    <row r="226" spans="3:66" ht="50.1" customHeight="1" thickTop="1" thickBot="1" x14ac:dyDescent="0.3">
      <c r="C226" s="46"/>
      <c r="D226" s="46"/>
      <c r="E226" s="46"/>
      <c r="F226" s="122"/>
      <c r="G226" s="122"/>
      <c r="H226" s="78" t="str">
        <f t="shared" si="83"/>
        <v/>
      </c>
      <c r="I226" s="78" t="str">
        <f t="shared" si="84"/>
        <v/>
      </c>
      <c r="J226" s="16"/>
      <c r="K226" s="46" t="str">
        <f t="shared" si="85"/>
        <v/>
      </c>
      <c r="L226" s="16"/>
      <c r="M226" s="16"/>
      <c r="N226" s="46"/>
      <c r="O226" s="47" t="str">
        <f t="shared" si="88"/>
        <v/>
      </c>
      <c r="P226" s="47"/>
      <c r="Q226" s="48" t="str">
        <f>IFERROR(VLOOKUP(E226,Funcionários!$C$8:$E$207,3,FALSE),"")</f>
        <v/>
      </c>
      <c r="R226" s="47"/>
      <c r="S226" s="49" t="str">
        <f t="shared" si="89"/>
        <v/>
      </c>
      <c r="T226" s="49">
        <v>2.2000000000000001E-3</v>
      </c>
      <c r="U226" s="48" t="str">
        <f>IF(Funcionários!C227=0,"",Funcionários!C227)</f>
        <v/>
      </c>
      <c r="V226" s="50">
        <f>IF(U226="",0,IF(COUNTIFS($E$7:$E$3006,U226,$I$7:$I$3006,'RC'!$E$6)=0,0,COUNTIFS($M$7:$M$3006,"Concluída no prazo",$E$7:$E$3006,U226,$I$7:$I$3006,'RC'!$E$6)/COUNTIFS($E$7:$E$3006,U226,$I$7:$I$3006,'RC'!$E$6)))</f>
        <v>0</v>
      </c>
      <c r="W226" s="49">
        <f>SUMIFS($J$7:$J$3006,$E$7:$E$3006,U226,$I$7:$I$3006,'RC'!$E$6)+SUMIFS($L$7:$L$3006,$E$7:$E$3006,U226,$I$7:$I$3006,'RC'!$E$6)</f>
        <v>0</v>
      </c>
      <c r="X226" s="48">
        <f>COUNTIFS($E$7:$E$3006,U226,$I$7:$I$3006,'RC'!$E$6)</f>
        <v>0</v>
      </c>
      <c r="Y226" s="48"/>
      <c r="Z226" s="51" t="str">
        <f>IF(AQ226='RC'!$E$6,AC226*1000+AD226,"")</f>
        <v/>
      </c>
      <c r="AA226" s="51" t="str">
        <f>IF(AB226="","",IF(AQ226='RC'!$E$6,AC226*1000-AD226,""))</f>
        <v/>
      </c>
      <c r="AB226" s="48" t="str">
        <f>IFERROR(VLOOKUP(E226,Funcionários!$C$8:$E$207,3,FALSE),"")</f>
        <v/>
      </c>
      <c r="AC226" s="50" t="str">
        <f>IF(AB226="","",IF(COUNTIFS($AB$7:$AB$3006,AB226,$AQ$7:$AQ$3006,'RC'!$E$6)=0,"",COUNTIFS($M$7:$M$3006,"Concluída no prazo",$AB$7:$AB$3006,AB226,$AQ$7:$AQ$3006,'RC'!$E$6)/COUNTIFS($AB$7:$AB$3006,AB226,$AQ$7:$AQ$3006,'RC'!$E$6)))</f>
        <v/>
      </c>
      <c r="AD226" s="48">
        <f>SUMIF($AQ$7:$AQ$3006,'RC'!$E$6,$J$7:$J$3006)+SUMIF($AQ$7:$AQ$3006,'RC'!$E$6,$L$7:$L$3006)</f>
        <v>21</v>
      </c>
      <c r="AF226" s="48">
        <v>4.7809999999999298E-2</v>
      </c>
      <c r="AG226" s="48">
        <f>IF(OR(AQ226="",AQ226&lt;&gt;'RC'!$E$6,AB226&lt;&gt;'RC'!$D$21),0,1)</f>
        <v>0</v>
      </c>
      <c r="AH226" s="48">
        <f t="shared" si="86"/>
        <v>4.7809999999999298E-2</v>
      </c>
      <c r="AI226" s="48" t="str">
        <f t="shared" si="68"/>
        <v/>
      </c>
      <c r="AJ226" s="48" t="str">
        <f t="shared" si="69"/>
        <v/>
      </c>
      <c r="AK226" s="52" t="str">
        <f t="shared" si="70"/>
        <v/>
      </c>
      <c r="AL226" s="52" t="str">
        <f t="shared" si="71"/>
        <v/>
      </c>
      <c r="AM226" s="48" t="str">
        <f t="shared" si="72"/>
        <v/>
      </c>
      <c r="AN226" s="48" t="str">
        <f t="shared" si="73"/>
        <v/>
      </c>
      <c r="AP226" s="18" t="str">
        <f t="shared" si="74"/>
        <v/>
      </c>
      <c r="AQ226" s="18" t="str">
        <f t="shared" si="75"/>
        <v/>
      </c>
      <c r="AR226" s="18">
        <v>4.7809999999999998E-2</v>
      </c>
      <c r="AS226" s="18">
        <f>IF(AF!$D$27="Todos",1,IF(M226=AF!$D$27,1,0))</f>
        <v>1</v>
      </c>
      <c r="AT226" s="53">
        <f>IF(AND(E226=AF!$D$6,OR(LT!M226=AF!$D$27,AF!$D$27="Todos"),OR(AP226=AF!$E$8,AQ226=AF!$E$8)),AR226+AS226,0)</f>
        <v>0</v>
      </c>
      <c r="AU226" s="18" t="str">
        <f t="shared" si="76"/>
        <v/>
      </c>
      <c r="AV226" s="54" t="str">
        <f t="shared" si="77"/>
        <v/>
      </c>
      <c r="AW226" s="54" t="str">
        <f t="shared" si="78"/>
        <v/>
      </c>
      <c r="AX226" s="18" t="str">
        <f t="shared" si="79"/>
        <v/>
      </c>
      <c r="AY226" s="18" t="str">
        <f t="shared" si="80"/>
        <v/>
      </c>
      <c r="BA226" s="18">
        <f>IF($E226=AF!$D$6,IF($M226="Concluída no prazo",2,IF($M226="Concluída com atraso",1,0)),0)</f>
        <v>0</v>
      </c>
      <c r="BB226" s="18">
        <f>IF($E226=AF!$D$6,IF($M226="Atrasada",2,IF($M226="Concluída com atraso",1,0)),0)</f>
        <v>0</v>
      </c>
      <c r="BC226" s="18">
        <v>2.2000000000000001E-3</v>
      </c>
      <c r="BD226" s="18">
        <f t="shared" si="87"/>
        <v>2.2000000000000001E-3</v>
      </c>
      <c r="BE226" s="18">
        <f t="shared" si="87"/>
        <v>2.2000000000000001E-3</v>
      </c>
      <c r="BF226" s="18" t="str">
        <f t="shared" si="81"/>
        <v/>
      </c>
      <c r="BN226" s="18" t="str">
        <f t="shared" si="82"/>
        <v>s</v>
      </c>
    </row>
    <row r="227" spans="3:66" ht="50.1" customHeight="1" thickTop="1" thickBot="1" x14ac:dyDescent="0.3">
      <c r="C227" s="46"/>
      <c r="D227" s="46"/>
      <c r="E227" s="46"/>
      <c r="F227" s="122"/>
      <c r="G227" s="122"/>
      <c r="H227" s="78" t="str">
        <f t="shared" si="83"/>
        <v/>
      </c>
      <c r="I227" s="78" t="str">
        <f t="shared" si="84"/>
        <v/>
      </c>
      <c r="J227" s="16"/>
      <c r="K227" s="46" t="str">
        <f t="shared" si="85"/>
        <v/>
      </c>
      <c r="L227" s="16"/>
      <c r="M227" s="16"/>
      <c r="N227" s="46"/>
      <c r="O227" s="47" t="str">
        <f t="shared" si="88"/>
        <v/>
      </c>
      <c r="P227" s="47"/>
      <c r="Q227" s="48" t="str">
        <f>IFERROR(VLOOKUP(E227,Funcionários!$C$8:$E$207,3,FALSE),"")</f>
        <v/>
      </c>
      <c r="R227" s="47"/>
      <c r="S227" s="49" t="str">
        <f t="shared" si="89"/>
        <v/>
      </c>
      <c r="T227" s="49">
        <v>2.2100000000000002E-3</v>
      </c>
      <c r="U227" s="48" t="str">
        <f>IF(Funcionários!C228=0,"",Funcionários!C228)</f>
        <v/>
      </c>
      <c r="V227" s="50">
        <f>IF(U227="",0,IF(COUNTIFS($E$7:$E$3006,U227,$I$7:$I$3006,'RC'!$E$6)=0,0,COUNTIFS($M$7:$M$3006,"Concluída no prazo",$E$7:$E$3006,U227,$I$7:$I$3006,'RC'!$E$6)/COUNTIFS($E$7:$E$3006,U227,$I$7:$I$3006,'RC'!$E$6)))</f>
        <v>0</v>
      </c>
      <c r="W227" s="49">
        <f>SUMIFS($J$7:$J$3006,$E$7:$E$3006,U227,$I$7:$I$3006,'RC'!$E$6)+SUMIFS($L$7:$L$3006,$E$7:$E$3006,U227,$I$7:$I$3006,'RC'!$E$6)</f>
        <v>0</v>
      </c>
      <c r="X227" s="48">
        <f>COUNTIFS($E$7:$E$3006,U227,$I$7:$I$3006,'RC'!$E$6)</f>
        <v>0</v>
      </c>
      <c r="Y227" s="48"/>
      <c r="Z227" s="51" t="str">
        <f>IF(AQ227='RC'!$E$6,AC227*1000+AD227,"")</f>
        <v/>
      </c>
      <c r="AA227" s="51" t="str">
        <f>IF(AB227="","",IF(AQ227='RC'!$E$6,AC227*1000-AD227,""))</f>
        <v/>
      </c>
      <c r="AB227" s="48" t="str">
        <f>IFERROR(VLOOKUP(E227,Funcionários!$C$8:$E$207,3,FALSE),"")</f>
        <v/>
      </c>
      <c r="AC227" s="50" t="str">
        <f>IF(AB227="","",IF(COUNTIFS($AB$7:$AB$3006,AB227,$AQ$7:$AQ$3006,'RC'!$E$6)=0,"",COUNTIFS($M$7:$M$3006,"Concluída no prazo",$AB$7:$AB$3006,AB227,$AQ$7:$AQ$3006,'RC'!$E$6)/COUNTIFS($AB$7:$AB$3006,AB227,$AQ$7:$AQ$3006,'RC'!$E$6)))</f>
        <v/>
      </c>
      <c r="AD227" s="48">
        <f>SUMIF($AQ$7:$AQ$3006,'RC'!$E$6,$J$7:$J$3006)+SUMIF($AQ$7:$AQ$3006,'RC'!$E$6,$L$7:$L$3006)</f>
        <v>21</v>
      </c>
      <c r="AF227" s="48">
        <v>4.7799999999999301E-2</v>
      </c>
      <c r="AG227" s="48">
        <f>IF(OR(AQ227="",AQ227&lt;&gt;'RC'!$E$6,AB227&lt;&gt;'RC'!$D$21),0,1)</f>
        <v>0</v>
      </c>
      <c r="AH227" s="48">
        <f t="shared" si="86"/>
        <v>4.7799999999999301E-2</v>
      </c>
      <c r="AI227" s="48" t="str">
        <f t="shared" si="68"/>
        <v/>
      </c>
      <c r="AJ227" s="48" t="str">
        <f t="shared" si="69"/>
        <v/>
      </c>
      <c r="AK227" s="52" t="str">
        <f t="shared" si="70"/>
        <v/>
      </c>
      <c r="AL227" s="52" t="str">
        <f t="shared" si="71"/>
        <v/>
      </c>
      <c r="AM227" s="48" t="str">
        <f t="shared" si="72"/>
        <v/>
      </c>
      <c r="AN227" s="48" t="str">
        <f t="shared" si="73"/>
        <v/>
      </c>
      <c r="AP227" s="18" t="str">
        <f t="shared" si="74"/>
        <v/>
      </c>
      <c r="AQ227" s="18" t="str">
        <f t="shared" si="75"/>
        <v/>
      </c>
      <c r="AR227" s="18">
        <v>4.7800000000000002E-2</v>
      </c>
      <c r="AS227" s="18">
        <f>IF(AF!$D$27="Todos",1,IF(M227=AF!$D$27,1,0))</f>
        <v>1</v>
      </c>
      <c r="AT227" s="53">
        <f>IF(AND(E227=AF!$D$6,OR(LT!M227=AF!$D$27,AF!$D$27="Todos"),OR(AP227=AF!$E$8,AQ227=AF!$E$8)),AR227+AS227,0)</f>
        <v>0</v>
      </c>
      <c r="AU227" s="18" t="str">
        <f t="shared" si="76"/>
        <v/>
      </c>
      <c r="AV227" s="54" t="str">
        <f t="shared" si="77"/>
        <v/>
      </c>
      <c r="AW227" s="54" t="str">
        <f t="shared" si="78"/>
        <v/>
      </c>
      <c r="AX227" s="18" t="str">
        <f t="shared" si="79"/>
        <v/>
      </c>
      <c r="AY227" s="18" t="str">
        <f t="shared" si="80"/>
        <v/>
      </c>
      <c r="BA227" s="18">
        <f>IF($E227=AF!$D$6,IF($M227="Concluída no prazo",2,IF($M227="Concluída com atraso",1,0)),0)</f>
        <v>0</v>
      </c>
      <c r="BB227" s="18">
        <f>IF($E227=AF!$D$6,IF($M227="Atrasada",2,IF($M227="Concluída com atraso",1,0)),0)</f>
        <v>0</v>
      </c>
      <c r="BC227" s="18">
        <v>2.2100000000000002E-3</v>
      </c>
      <c r="BD227" s="18">
        <f t="shared" si="87"/>
        <v>2.2100000000000002E-3</v>
      </c>
      <c r="BE227" s="18">
        <f t="shared" si="87"/>
        <v>2.2100000000000002E-3</v>
      </c>
      <c r="BF227" s="18" t="str">
        <f t="shared" si="81"/>
        <v/>
      </c>
      <c r="BN227" s="18" t="str">
        <f t="shared" si="82"/>
        <v>s</v>
      </c>
    </row>
    <row r="228" spans="3:66" ht="50.1" customHeight="1" thickTop="1" thickBot="1" x14ac:dyDescent="0.3">
      <c r="C228" s="46"/>
      <c r="D228" s="46"/>
      <c r="E228" s="46"/>
      <c r="F228" s="122"/>
      <c r="G228" s="122"/>
      <c r="H228" s="78" t="str">
        <f t="shared" si="83"/>
        <v/>
      </c>
      <c r="I228" s="78" t="str">
        <f t="shared" si="84"/>
        <v/>
      </c>
      <c r="J228" s="16"/>
      <c r="K228" s="46" t="str">
        <f t="shared" si="85"/>
        <v/>
      </c>
      <c r="L228" s="16"/>
      <c r="M228" s="16"/>
      <c r="N228" s="46"/>
      <c r="O228" s="47" t="str">
        <f t="shared" si="88"/>
        <v/>
      </c>
      <c r="P228" s="47"/>
      <c r="Q228" s="48" t="str">
        <f>IFERROR(VLOOKUP(E228,Funcionários!$C$8:$E$207,3,FALSE),"")</f>
        <v/>
      </c>
      <c r="R228" s="47"/>
      <c r="S228" s="49" t="str">
        <f t="shared" si="89"/>
        <v/>
      </c>
      <c r="T228" s="49">
        <v>2.2200000000000002E-3</v>
      </c>
      <c r="U228" s="48" t="str">
        <f>IF(Funcionários!C229=0,"",Funcionários!C229)</f>
        <v/>
      </c>
      <c r="V228" s="50">
        <f>IF(U228="",0,IF(COUNTIFS($E$7:$E$3006,U228,$I$7:$I$3006,'RC'!$E$6)=0,0,COUNTIFS($M$7:$M$3006,"Concluída no prazo",$E$7:$E$3006,U228,$I$7:$I$3006,'RC'!$E$6)/COUNTIFS($E$7:$E$3006,U228,$I$7:$I$3006,'RC'!$E$6)))</f>
        <v>0</v>
      </c>
      <c r="W228" s="49">
        <f>SUMIFS($J$7:$J$3006,$E$7:$E$3006,U228,$I$7:$I$3006,'RC'!$E$6)+SUMIFS($L$7:$L$3006,$E$7:$E$3006,U228,$I$7:$I$3006,'RC'!$E$6)</f>
        <v>0</v>
      </c>
      <c r="X228" s="48">
        <f>COUNTIFS($E$7:$E$3006,U228,$I$7:$I$3006,'RC'!$E$6)</f>
        <v>0</v>
      </c>
      <c r="Y228" s="48"/>
      <c r="Z228" s="51" t="str">
        <f>IF(AQ228='RC'!$E$6,AC228*1000+AD228,"")</f>
        <v/>
      </c>
      <c r="AA228" s="51" t="str">
        <f>IF(AB228="","",IF(AQ228='RC'!$E$6,AC228*1000-AD228,""))</f>
        <v/>
      </c>
      <c r="AB228" s="48" t="str">
        <f>IFERROR(VLOOKUP(E228,Funcionários!$C$8:$E$207,3,FALSE),"")</f>
        <v/>
      </c>
      <c r="AC228" s="50" t="str">
        <f>IF(AB228="","",IF(COUNTIFS($AB$7:$AB$3006,AB228,$AQ$7:$AQ$3006,'RC'!$E$6)=0,"",COUNTIFS($M$7:$M$3006,"Concluída no prazo",$AB$7:$AB$3006,AB228,$AQ$7:$AQ$3006,'RC'!$E$6)/COUNTIFS($AB$7:$AB$3006,AB228,$AQ$7:$AQ$3006,'RC'!$E$6)))</f>
        <v/>
      </c>
      <c r="AD228" s="48">
        <f>SUMIF($AQ$7:$AQ$3006,'RC'!$E$6,$J$7:$J$3006)+SUMIF($AQ$7:$AQ$3006,'RC'!$E$6,$L$7:$L$3006)</f>
        <v>21</v>
      </c>
      <c r="AF228" s="48">
        <v>4.7789999999999298E-2</v>
      </c>
      <c r="AG228" s="48">
        <f>IF(OR(AQ228="",AQ228&lt;&gt;'RC'!$E$6,AB228&lt;&gt;'RC'!$D$21),0,1)</f>
        <v>0</v>
      </c>
      <c r="AH228" s="48">
        <f t="shared" si="86"/>
        <v>4.7789999999999298E-2</v>
      </c>
      <c r="AI228" s="48" t="str">
        <f t="shared" si="68"/>
        <v/>
      </c>
      <c r="AJ228" s="48" t="str">
        <f t="shared" si="69"/>
        <v/>
      </c>
      <c r="AK228" s="52" t="str">
        <f t="shared" si="70"/>
        <v/>
      </c>
      <c r="AL228" s="52" t="str">
        <f t="shared" si="71"/>
        <v/>
      </c>
      <c r="AM228" s="48" t="str">
        <f t="shared" si="72"/>
        <v/>
      </c>
      <c r="AN228" s="48" t="str">
        <f t="shared" si="73"/>
        <v/>
      </c>
      <c r="AP228" s="18" t="str">
        <f t="shared" si="74"/>
        <v/>
      </c>
      <c r="AQ228" s="18" t="str">
        <f t="shared" si="75"/>
        <v/>
      </c>
      <c r="AR228" s="18">
        <v>4.7789999999999999E-2</v>
      </c>
      <c r="AS228" s="18">
        <f>IF(AF!$D$27="Todos",1,IF(M228=AF!$D$27,1,0))</f>
        <v>1</v>
      </c>
      <c r="AT228" s="53">
        <f>IF(AND(E228=AF!$D$6,OR(LT!M228=AF!$D$27,AF!$D$27="Todos"),OR(AP228=AF!$E$8,AQ228=AF!$E$8)),AR228+AS228,0)</f>
        <v>0</v>
      </c>
      <c r="AU228" s="18" t="str">
        <f t="shared" si="76"/>
        <v/>
      </c>
      <c r="AV228" s="54" t="str">
        <f t="shared" si="77"/>
        <v/>
      </c>
      <c r="AW228" s="54" t="str">
        <f t="shared" si="78"/>
        <v/>
      </c>
      <c r="AX228" s="18" t="str">
        <f t="shared" si="79"/>
        <v/>
      </c>
      <c r="AY228" s="18" t="str">
        <f t="shared" si="80"/>
        <v/>
      </c>
      <c r="BA228" s="18">
        <f>IF($E228=AF!$D$6,IF($M228="Concluída no prazo",2,IF($M228="Concluída com atraso",1,0)),0)</f>
        <v>0</v>
      </c>
      <c r="BB228" s="18">
        <f>IF($E228=AF!$D$6,IF($M228="Atrasada",2,IF($M228="Concluída com atraso",1,0)),0)</f>
        <v>0</v>
      </c>
      <c r="BC228" s="18">
        <v>2.2200000000000002E-3</v>
      </c>
      <c r="BD228" s="18">
        <f t="shared" si="87"/>
        <v>2.2200000000000002E-3</v>
      </c>
      <c r="BE228" s="18">
        <f t="shared" si="87"/>
        <v>2.2200000000000002E-3</v>
      </c>
      <c r="BF228" s="18" t="str">
        <f t="shared" si="81"/>
        <v/>
      </c>
      <c r="BN228" s="18" t="str">
        <f t="shared" si="82"/>
        <v>s</v>
      </c>
    </row>
    <row r="229" spans="3:66" ht="50.1" customHeight="1" thickTop="1" thickBot="1" x14ac:dyDescent="0.3">
      <c r="C229" s="46"/>
      <c r="D229" s="46"/>
      <c r="E229" s="46"/>
      <c r="F229" s="122"/>
      <c r="G229" s="122"/>
      <c r="H229" s="78" t="str">
        <f t="shared" si="83"/>
        <v/>
      </c>
      <c r="I229" s="78" t="str">
        <f t="shared" si="84"/>
        <v/>
      </c>
      <c r="J229" s="16"/>
      <c r="K229" s="46" t="str">
        <f t="shared" si="85"/>
        <v/>
      </c>
      <c r="L229" s="16"/>
      <c r="M229" s="16"/>
      <c r="N229" s="46"/>
      <c r="O229" s="47" t="str">
        <f t="shared" si="88"/>
        <v/>
      </c>
      <c r="P229" s="47"/>
      <c r="Q229" s="48" t="str">
        <f>IFERROR(VLOOKUP(E229,Funcionários!$C$8:$E$207,3,FALSE),"")</f>
        <v/>
      </c>
      <c r="R229" s="47"/>
      <c r="S229" s="49" t="str">
        <f t="shared" si="89"/>
        <v/>
      </c>
      <c r="T229" s="49">
        <v>2.2300000000000002E-3</v>
      </c>
      <c r="U229" s="48" t="str">
        <f>IF(Funcionários!C230=0,"",Funcionários!C230)</f>
        <v/>
      </c>
      <c r="V229" s="50">
        <f>IF(U229="",0,IF(COUNTIFS($E$7:$E$3006,U229,$I$7:$I$3006,'RC'!$E$6)=0,0,COUNTIFS($M$7:$M$3006,"Concluída no prazo",$E$7:$E$3006,U229,$I$7:$I$3006,'RC'!$E$6)/COUNTIFS($E$7:$E$3006,U229,$I$7:$I$3006,'RC'!$E$6)))</f>
        <v>0</v>
      </c>
      <c r="W229" s="49">
        <f>SUMIFS($J$7:$J$3006,$E$7:$E$3006,U229,$I$7:$I$3006,'RC'!$E$6)+SUMIFS($L$7:$L$3006,$E$7:$E$3006,U229,$I$7:$I$3006,'RC'!$E$6)</f>
        <v>0</v>
      </c>
      <c r="X229" s="48">
        <f>COUNTIFS($E$7:$E$3006,U229,$I$7:$I$3006,'RC'!$E$6)</f>
        <v>0</v>
      </c>
      <c r="Y229" s="48"/>
      <c r="Z229" s="51" t="str">
        <f>IF(AQ229='RC'!$E$6,AC229*1000+AD229,"")</f>
        <v/>
      </c>
      <c r="AA229" s="51" t="str">
        <f>IF(AB229="","",IF(AQ229='RC'!$E$6,AC229*1000-AD229,""))</f>
        <v/>
      </c>
      <c r="AB229" s="48" t="str">
        <f>IFERROR(VLOOKUP(E229,Funcionários!$C$8:$E$207,3,FALSE),"")</f>
        <v/>
      </c>
      <c r="AC229" s="50" t="str">
        <f>IF(AB229="","",IF(COUNTIFS($AB$7:$AB$3006,AB229,$AQ$7:$AQ$3006,'RC'!$E$6)=0,"",COUNTIFS($M$7:$M$3006,"Concluída no prazo",$AB$7:$AB$3006,AB229,$AQ$7:$AQ$3006,'RC'!$E$6)/COUNTIFS($AB$7:$AB$3006,AB229,$AQ$7:$AQ$3006,'RC'!$E$6)))</f>
        <v/>
      </c>
      <c r="AD229" s="48">
        <f>SUMIF($AQ$7:$AQ$3006,'RC'!$E$6,$J$7:$J$3006)+SUMIF($AQ$7:$AQ$3006,'RC'!$E$6,$L$7:$L$3006)</f>
        <v>21</v>
      </c>
      <c r="AF229" s="48">
        <v>4.7779999999999302E-2</v>
      </c>
      <c r="AG229" s="48">
        <f>IF(OR(AQ229="",AQ229&lt;&gt;'RC'!$E$6,AB229&lt;&gt;'RC'!$D$21),0,1)</f>
        <v>0</v>
      </c>
      <c r="AH229" s="48">
        <f t="shared" si="86"/>
        <v>4.7779999999999302E-2</v>
      </c>
      <c r="AI229" s="48" t="str">
        <f t="shared" si="68"/>
        <v/>
      </c>
      <c r="AJ229" s="48" t="str">
        <f t="shared" si="69"/>
        <v/>
      </c>
      <c r="AK229" s="52" t="str">
        <f t="shared" si="70"/>
        <v/>
      </c>
      <c r="AL229" s="52" t="str">
        <f t="shared" si="71"/>
        <v/>
      </c>
      <c r="AM229" s="48" t="str">
        <f t="shared" si="72"/>
        <v/>
      </c>
      <c r="AN229" s="48" t="str">
        <f t="shared" si="73"/>
        <v/>
      </c>
      <c r="AP229" s="18" t="str">
        <f t="shared" si="74"/>
        <v/>
      </c>
      <c r="AQ229" s="18" t="str">
        <f t="shared" si="75"/>
        <v/>
      </c>
      <c r="AR229" s="18">
        <v>4.7780000000000003E-2</v>
      </c>
      <c r="AS229" s="18">
        <f>IF(AF!$D$27="Todos",1,IF(M229=AF!$D$27,1,0))</f>
        <v>1</v>
      </c>
      <c r="AT229" s="53">
        <f>IF(AND(E229=AF!$D$6,OR(LT!M229=AF!$D$27,AF!$D$27="Todos"),OR(AP229=AF!$E$8,AQ229=AF!$E$8)),AR229+AS229,0)</f>
        <v>0</v>
      </c>
      <c r="AU229" s="18" t="str">
        <f t="shared" si="76"/>
        <v/>
      </c>
      <c r="AV229" s="54" t="str">
        <f t="shared" si="77"/>
        <v/>
      </c>
      <c r="AW229" s="54" t="str">
        <f t="shared" si="78"/>
        <v/>
      </c>
      <c r="AX229" s="18" t="str">
        <f t="shared" si="79"/>
        <v/>
      </c>
      <c r="AY229" s="18" t="str">
        <f t="shared" si="80"/>
        <v/>
      </c>
      <c r="BA229" s="18">
        <f>IF($E229=AF!$D$6,IF($M229="Concluída no prazo",2,IF($M229="Concluída com atraso",1,0)),0)</f>
        <v>0</v>
      </c>
      <c r="BB229" s="18">
        <f>IF($E229=AF!$D$6,IF($M229="Atrasada",2,IF($M229="Concluída com atraso",1,0)),0)</f>
        <v>0</v>
      </c>
      <c r="BC229" s="18">
        <v>2.2300000000000002E-3</v>
      </c>
      <c r="BD229" s="18">
        <f t="shared" si="87"/>
        <v>2.2300000000000002E-3</v>
      </c>
      <c r="BE229" s="18">
        <f t="shared" si="87"/>
        <v>2.2300000000000002E-3</v>
      </c>
      <c r="BF229" s="18" t="str">
        <f t="shared" si="81"/>
        <v/>
      </c>
      <c r="BN229" s="18" t="str">
        <f t="shared" si="82"/>
        <v>s</v>
      </c>
    </row>
    <row r="230" spans="3:66" ht="50.1" customHeight="1" thickTop="1" thickBot="1" x14ac:dyDescent="0.3">
      <c r="C230" s="46"/>
      <c r="D230" s="46"/>
      <c r="E230" s="46"/>
      <c r="F230" s="122"/>
      <c r="G230" s="122"/>
      <c r="H230" s="78" t="str">
        <f t="shared" si="83"/>
        <v/>
      </c>
      <c r="I230" s="78" t="str">
        <f t="shared" si="84"/>
        <v/>
      </c>
      <c r="J230" s="16"/>
      <c r="K230" s="46" t="str">
        <f t="shared" si="85"/>
        <v/>
      </c>
      <c r="L230" s="16"/>
      <c r="M230" s="16"/>
      <c r="N230" s="46"/>
      <c r="O230" s="47" t="str">
        <f t="shared" si="88"/>
        <v/>
      </c>
      <c r="P230" s="47"/>
      <c r="Q230" s="48" t="str">
        <f>IFERROR(VLOOKUP(E230,Funcionários!$C$8:$E$207,3,FALSE),"")</f>
        <v/>
      </c>
      <c r="R230" s="47"/>
      <c r="S230" s="49" t="str">
        <f t="shared" si="89"/>
        <v/>
      </c>
      <c r="T230" s="49">
        <v>2.2399999999999998E-3</v>
      </c>
      <c r="U230" s="48" t="str">
        <f>IF(Funcionários!C231=0,"",Funcionários!C231)</f>
        <v/>
      </c>
      <c r="V230" s="50">
        <f>IF(U230="",0,IF(COUNTIFS($E$7:$E$3006,U230,$I$7:$I$3006,'RC'!$E$6)=0,0,COUNTIFS($M$7:$M$3006,"Concluída no prazo",$E$7:$E$3006,U230,$I$7:$I$3006,'RC'!$E$6)/COUNTIFS($E$7:$E$3006,U230,$I$7:$I$3006,'RC'!$E$6)))</f>
        <v>0</v>
      </c>
      <c r="W230" s="49">
        <f>SUMIFS($J$7:$J$3006,$E$7:$E$3006,U230,$I$7:$I$3006,'RC'!$E$6)+SUMIFS($L$7:$L$3006,$E$7:$E$3006,U230,$I$7:$I$3006,'RC'!$E$6)</f>
        <v>0</v>
      </c>
      <c r="X230" s="48">
        <f>COUNTIFS($E$7:$E$3006,U230,$I$7:$I$3006,'RC'!$E$6)</f>
        <v>0</v>
      </c>
      <c r="Y230" s="48"/>
      <c r="Z230" s="51" t="str">
        <f>IF(AQ230='RC'!$E$6,AC230*1000+AD230,"")</f>
        <v/>
      </c>
      <c r="AA230" s="51" t="str">
        <f>IF(AB230="","",IF(AQ230='RC'!$E$6,AC230*1000-AD230,""))</f>
        <v/>
      </c>
      <c r="AB230" s="48" t="str">
        <f>IFERROR(VLOOKUP(E230,Funcionários!$C$8:$E$207,3,FALSE),"")</f>
        <v/>
      </c>
      <c r="AC230" s="50" t="str">
        <f>IF(AB230="","",IF(COUNTIFS($AB$7:$AB$3006,AB230,$AQ$7:$AQ$3006,'RC'!$E$6)=0,"",COUNTIFS($M$7:$M$3006,"Concluída no prazo",$AB$7:$AB$3006,AB230,$AQ$7:$AQ$3006,'RC'!$E$6)/COUNTIFS($AB$7:$AB$3006,AB230,$AQ$7:$AQ$3006,'RC'!$E$6)))</f>
        <v/>
      </c>
      <c r="AD230" s="48">
        <f>SUMIF($AQ$7:$AQ$3006,'RC'!$E$6,$J$7:$J$3006)+SUMIF($AQ$7:$AQ$3006,'RC'!$E$6,$L$7:$L$3006)</f>
        <v>21</v>
      </c>
      <c r="AF230" s="48">
        <v>4.7769999999999299E-2</v>
      </c>
      <c r="AG230" s="48">
        <f>IF(OR(AQ230="",AQ230&lt;&gt;'RC'!$E$6,AB230&lt;&gt;'RC'!$D$21),0,1)</f>
        <v>0</v>
      </c>
      <c r="AH230" s="48">
        <f t="shared" si="86"/>
        <v>4.7769999999999299E-2</v>
      </c>
      <c r="AI230" s="48" t="str">
        <f t="shared" si="68"/>
        <v/>
      </c>
      <c r="AJ230" s="48" t="str">
        <f t="shared" si="69"/>
        <v/>
      </c>
      <c r="AK230" s="52" t="str">
        <f t="shared" si="70"/>
        <v/>
      </c>
      <c r="AL230" s="52" t="str">
        <f t="shared" si="71"/>
        <v/>
      </c>
      <c r="AM230" s="48" t="str">
        <f t="shared" si="72"/>
        <v/>
      </c>
      <c r="AN230" s="48" t="str">
        <f t="shared" si="73"/>
        <v/>
      </c>
      <c r="AP230" s="18" t="str">
        <f t="shared" si="74"/>
        <v/>
      </c>
      <c r="AQ230" s="18" t="str">
        <f t="shared" si="75"/>
        <v/>
      </c>
      <c r="AR230" s="18">
        <v>4.777E-2</v>
      </c>
      <c r="AS230" s="18">
        <f>IF(AF!$D$27="Todos",1,IF(M230=AF!$D$27,1,0))</f>
        <v>1</v>
      </c>
      <c r="AT230" s="53">
        <f>IF(AND(E230=AF!$D$6,OR(LT!M230=AF!$D$27,AF!$D$27="Todos"),OR(AP230=AF!$E$8,AQ230=AF!$E$8)),AR230+AS230,0)</f>
        <v>0</v>
      </c>
      <c r="AU230" s="18" t="str">
        <f t="shared" si="76"/>
        <v/>
      </c>
      <c r="AV230" s="54" t="str">
        <f t="shared" si="77"/>
        <v/>
      </c>
      <c r="AW230" s="54" t="str">
        <f t="shared" si="78"/>
        <v/>
      </c>
      <c r="AX230" s="18" t="str">
        <f t="shared" si="79"/>
        <v/>
      </c>
      <c r="AY230" s="18" t="str">
        <f t="shared" si="80"/>
        <v/>
      </c>
      <c r="BA230" s="18">
        <f>IF($E230=AF!$D$6,IF($M230="Concluída no prazo",2,IF($M230="Concluída com atraso",1,0)),0)</f>
        <v>0</v>
      </c>
      <c r="BB230" s="18">
        <f>IF($E230=AF!$D$6,IF($M230="Atrasada",2,IF($M230="Concluída com atraso",1,0)),0)</f>
        <v>0</v>
      </c>
      <c r="BC230" s="18">
        <v>2.2399999999999998E-3</v>
      </c>
      <c r="BD230" s="18">
        <f t="shared" si="87"/>
        <v>2.2399999999999998E-3</v>
      </c>
      <c r="BE230" s="18">
        <f t="shared" si="87"/>
        <v>2.2399999999999998E-3</v>
      </c>
      <c r="BF230" s="18" t="str">
        <f t="shared" si="81"/>
        <v/>
      </c>
      <c r="BN230" s="18" t="str">
        <f t="shared" si="82"/>
        <v>s</v>
      </c>
    </row>
    <row r="231" spans="3:66" ht="50.1" customHeight="1" thickTop="1" thickBot="1" x14ac:dyDescent="0.3">
      <c r="C231" s="46"/>
      <c r="D231" s="46"/>
      <c r="E231" s="46"/>
      <c r="F231" s="122"/>
      <c r="G231" s="122"/>
      <c r="H231" s="78" t="str">
        <f t="shared" si="83"/>
        <v/>
      </c>
      <c r="I231" s="78" t="str">
        <f t="shared" si="84"/>
        <v/>
      </c>
      <c r="J231" s="16"/>
      <c r="K231" s="46" t="str">
        <f t="shared" si="85"/>
        <v/>
      </c>
      <c r="L231" s="16"/>
      <c r="M231" s="16"/>
      <c r="N231" s="46"/>
      <c r="O231" s="47" t="str">
        <f t="shared" si="88"/>
        <v/>
      </c>
      <c r="P231" s="47"/>
      <c r="Q231" s="48" t="str">
        <f>IFERROR(VLOOKUP(E231,Funcionários!$C$8:$E$207,3,FALSE),"")</f>
        <v/>
      </c>
      <c r="R231" s="47"/>
      <c r="S231" s="49" t="str">
        <f t="shared" si="89"/>
        <v/>
      </c>
      <c r="T231" s="49">
        <v>2.2499999999999998E-3</v>
      </c>
      <c r="U231" s="48" t="str">
        <f>IF(Funcionários!C232=0,"",Funcionários!C232)</f>
        <v/>
      </c>
      <c r="V231" s="50">
        <f>IF(U231="",0,IF(COUNTIFS($E$7:$E$3006,U231,$I$7:$I$3006,'RC'!$E$6)=0,0,COUNTIFS($M$7:$M$3006,"Concluída no prazo",$E$7:$E$3006,U231,$I$7:$I$3006,'RC'!$E$6)/COUNTIFS($E$7:$E$3006,U231,$I$7:$I$3006,'RC'!$E$6)))</f>
        <v>0</v>
      </c>
      <c r="W231" s="49">
        <f>SUMIFS($J$7:$J$3006,$E$7:$E$3006,U231,$I$7:$I$3006,'RC'!$E$6)+SUMIFS($L$7:$L$3006,$E$7:$E$3006,U231,$I$7:$I$3006,'RC'!$E$6)</f>
        <v>0</v>
      </c>
      <c r="X231" s="48">
        <f>COUNTIFS($E$7:$E$3006,U231,$I$7:$I$3006,'RC'!$E$6)</f>
        <v>0</v>
      </c>
      <c r="Y231" s="48"/>
      <c r="Z231" s="51" t="str">
        <f>IF(AQ231='RC'!$E$6,AC231*1000+AD231,"")</f>
        <v/>
      </c>
      <c r="AA231" s="51" t="str">
        <f>IF(AB231="","",IF(AQ231='RC'!$E$6,AC231*1000-AD231,""))</f>
        <v/>
      </c>
      <c r="AB231" s="48" t="str">
        <f>IFERROR(VLOOKUP(E231,Funcionários!$C$8:$E$207,3,FALSE),"")</f>
        <v/>
      </c>
      <c r="AC231" s="50" t="str">
        <f>IF(AB231="","",IF(COUNTIFS($AB$7:$AB$3006,AB231,$AQ$7:$AQ$3006,'RC'!$E$6)=0,"",COUNTIFS($M$7:$M$3006,"Concluída no prazo",$AB$7:$AB$3006,AB231,$AQ$7:$AQ$3006,'RC'!$E$6)/COUNTIFS($AB$7:$AB$3006,AB231,$AQ$7:$AQ$3006,'RC'!$E$6)))</f>
        <v/>
      </c>
      <c r="AD231" s="48">
        <f>SUMIF($AQ$7:$AQ$3006,'RC'!$E$6,$J$7:$J$3006)+SUMIF($AQ$7:$AQ$3006,'RC'!$E$6,$L$7:$L$3006)</f>
        <v>21</v>
      </c>
      <c r="AF231" s="48">
        <v>4.7759999999999303E-2</v>
      </c>
      <c r="AG231" s="48">
        <f>IF(OR(AQ231="",AQ231&lt;&gt;'RC'!$E$6,AB231&lt;&gt;'RC'!$D$21),0,1)</f>
        <v>0</v>
      </c>
      <c r="AH231" s="48">
        <f t="shared" si="86"/>
        <v>4.7759999999999303E-2</v>
      </c>
      <c r="AI231" s="48" t="str">
        <f t="shared" si="68"/>
        <v/>
      </c>
      <c r="AJ231" s="48" t="str">
        <f t="shared" si="69"/>
        <v/>
      </c>
      <c r="AK231" s="52" t="str">
        <f t="shared" si="70"/>
        <v/>
      </c>
      <c r="AL231" s="52" t="str">
        <f t="shared" si="71"/>
        <v/>
      </c>
      <c r="AM231" s="48" t="str">
        <f t="shared" si="72"/>
        <v/>
      </c>
      <c r="AN231" s="48" t="str">
        <f t="shared" si="73"/>
        <v/>
      </c>
      <c r="AP231" s="18" t="str">
        <f t="shared" si="74"/>
        <v/>
      </c>
      <c r="AQ231" s="18" t="str">
        <f t="shared" si="75"/>
        <v/>
      </c>
      <c r="AR231" s="18">
        <v>4.7759999999999997E-2</v>
      </c>
      <c r="AS231" s="18">
        <f>IF(AF!$D$27="Todos",1,IF(M231=AF!$D$27,1,0))</f>
        <v>1</v>
      </c>
      <c r="AT231" s="53">
        <f>IF(AND(E231=AF!$D$6,OR(LT!M231=AF!$D$27,AF!$D$27="Todos"),OR(AP231=AF!$E$8,AQ231=AF!$E$8)),AR231+AS231,0)</f>
        <v>0</v>
      </c>
      <c r="AU231" s="18" t="str">
        <f t="shared" si="76"/>
        <v/>
      </c>
      <c r="AV231" s="54" t="str">
        <f t="shared" si="77"/>
        <v/>
      </c>
      <c r="AW231" s="54" t="str">
        <f t="shared" si="78"/>
        <v/>
      </c>
      <c r="AX231" s="18" t="str">
        <f t="shared" si="79"/>
        <v/>
      </c>
      <c r="AY231" s="18" t="str">
        <f t="shared" si="80"/>
        <v/>
      </c>
      <c r="BA231" s="18">
        <f>IF($E231=AF!$D$6,IF($M231="Concluída no prazo",2,IF($M231="Concluída com atraso",1,0)),0)</f>
        <v>0</v>
      </c>
      <c r="BB231" s="18">
        <f>IF($E231=AF!$D$6,IF($M231="Atrasada",2,IF($M231="Concluída com atraso",1,0)),0)</f>
        <v>0</v>
      </c>
      <c r="BC231" s="18">
        <v>2.2499999999999998E-3</v>
      </c>
      <c r="BD231" s="18">
        <f t="shared" si="87"/>
        <v>2.2499999999999998E-3</v>
      </c>
      <c r="BE231" s="18">
        <f t="shared" si="87"/>
        <v>2.2499999999999998E-3</v>
      </c>
      <c r="BF231" s="18" t="str">
        <f t="shared" si="81"/>
        <v/>
      </c>
      <c r="BN231" s="18" t="str">
        <f t="shared" si="82"/>
        <v>s</v>
      </c>
    </row>
    <row r="232" spans="3:66" ht="50.1" customHeight="1" thickTop="1" thickBot="1" x14ac:dyDescent="0.3">
      <c r="C232" s="46"/>
      <c r="D232" s="46"/>
      <c r="E232" s="46"/>
      <c r="F232" s="122"/>
      <c r="G232" s="122"/>
      <c r="H232" s="78" t="str">
        <f t="shared" si="83"/>
        <v/>
      </c>
      <c r="I232" s="78" t="str">
        <f t="shared" si="84"/>
        <v/>
      </c>
      <c r="J232" s="16"/>
      <c r="K232" s="46" t="str">
        <f t="shared" si="85"/>
        <v/>
      </c>
      <c r="L232" s="16"/>
      <c r="M232" s="16"/>
      <c r="N232" s="46"/>
      <c r="O232" s="47" t="str">
        <f t="shared" si="88"/>
        <v/>
      </c>
      <c r="P232" s="47"/>
      <c r="Q232" s="48" t="str">
        <f>IFERROR(VLOOKUP(E232,Funcionários!$C$8:$E$207,3,FALSE),"")</f>
        <v/>
      </c>
      <c r="R232" s="47"/>
      <c r="S232" s="49" t="str">
        <f t="shared" si="89"/>
        <v/>
      </c>
      <c r="T232" s="49">
        <v>2.2599999999999999E-3</v>
      </c>
      <c r="U232" s="48" t="str">
        <f>IF(Funcionários!C233=0,"",Funcionários!C233)</f>
        <v/>
      </c>
      <c r="V232" s="50">
        <f>IF(U232="",0,IF(COUNTIFS($E$7:$E$3006,U232,$I$7:$I$3006,'RC'!$E$6)=0,0,COUNTIFS($M$7:$M$3006,"Concluída no prazo",$E$7:$E$3006,U232,$I$7:$I$3006,'RC'!$E$6)/COUNTIFS($E$7:$E$3006,U232,$I$7:$I$3006,'RC'!$E$6)))</f>
        <v>0</v>
      </c>
      <c r="W232" s="49">
        <f>SUMIFS($J$7:$J$3006,$E$7:$E$3006,U232,$I$7:$I$3006,'RC'!$E$6)+SUMIFS($L$7:$L$3006,$E$7:$E$3006,U232,$I$7:$I$3006,'RC'!$E$6)</f>
        <v>0</v>
      </c>
      <c r="X232" s="48">
        <f>COUNTIFS($E$7:$E$3006,U232,$I$7:$I$3006,'RC'!$E$6)</f>
        <v>0</v>
      </c>
      <c r="Y232" s="48"/>
      <c r="Z232" s="51" t="str">
        <f>IF(AQ232='RC'!$E$6,AC232*1000+AD232,"")</f>
        <v/>
      </c>
      <c r="AA232" s="51" t="str">
        <f>IF(AB232="","",IF(AQ232='RC'!$E$6,AC232*1000-AD232,""))</f>
        <v/>
      </c>
      <c r="AB232" s="48" t="str">
        <f>IFERROR(VLOOKUP(E232,Funcionários!$C$8:$E$207,3,FALSE),"")</f>
        <v/>
      </c>
      <c r="AC232" s="50" t="str">
        <f>IF(AB232="","",IF(COUNTIFS($AB$7:$AB$3006,AB232,$AQ$7:$AQ$3006,'RC'!$E$6)=0,"",COUNTIFS($M$7:$M$3006,"Concluída no prazo",$AB$7:$AB$3006,AB232,$AQ$7:$AQ$3006,'RC'!$E$6)/COUNTIFS($AB$7:$AB$3006,AB232,$AQ$7:$AQ$3006,'RC'!$E$6)))</f>
        <v/>
      </c>
      <c r="AD232" s="48">
        <f>SUMIF($AQ$7:$AQ$3006,'RC'!$E$6,$J$7:$J$3006)+SUMIF($AQ$7:$AQ$3006,'RC'!$E$6,$L$7:$L$3006)</f>
        <v>21</v>
      </c>
      <c r="AF232" s="48">
        <v>4.77499999999993E-2</v>
      </c>
      <c r="AG232" s="48">
        <f>IF(OR(AQ232="",AQ232&lt;&gt;'RC'!$E$6,AB232&lt;&gt;'RC'!$D$21),0,1)</f>
        <v>0</v>
      </c>
      <c r="AH232" s="48">
        <f t="shared" si="86"/>
        <v>4.77499999999993E-2</v>
      </c>
      <c r="AI232" s="48" t="str">
        <f t="shared" si="68"/>
        <v/>
      </c>
      <c r="AJ232" s="48" t="str">
        <f t="shared" si="69"/>
        <v/>
      </c>
      <c r="AK232" s="52" t="str">
        <f t="shared" si="70"/>
        <v/>
      </c>
      <c r="AL232" s="52" t="str">
        <f t="shared" si="71"/>
        <v/>
      </c>
      <c r="AM232" s="48" t="str">
        <f t="shared" si="72"/>
        <v/>
      </c>
      <c r="AN232" s="48" t="str">
        <f t="shared" si="73"/>
        <v/>
      </c>
      <c r="AP232" s="18" t="str">
        <f t="shared" si="74"/>
        <v/>
      </c>
      <c r="AQ232" s="18" t="str">
        <f t="shared" si="75"/>
        <v/>
      </c>
      <c r="AR232" s="18">
        <v>4.7750000000000001E-2</v>
      </c>
      <c r="AS232" s="18">
        <f>IF(AF!$D$27="Todos",1,IF(M232=AF!$D$27,1,0))</f>
        <v>1</v>
      </c>
      <c r="AT232" s="53">
        <f>IF(AND(E232=AF!$D$6,OR(LT!M232=AF!$D$27,AF!$D$27="Todos"),OR(AP232=AF!$E$8,AQ232=AF!$E$8)),AR232+AS232,0)</f>
        <v>0</v>
      </c>
      <c r="AU232" s="18" t="str">
        <f t="shared" si="76"/>
        <v/>
      </c>
      <c r="AV232" s="54" t="str">
        <f t="shared" si="77"/>
        <v/>
      </c>
      <c r="AW232" s="54" t="str">
        <f t="shared" si="78"/>
        <v/>
      </c>
      <c r="AX232" s="18" t="str">
        <f t="shared" si="79"/>
        <v/>
      </c>
      <c r="AY232" s="18" t="str">
        <f t="shared" si="80"/>
        <v/>
      </c>
      <c r="BA232" s="18">
        <f>IF($E232=AF!$D$6,IF($M232="Concluída no prazo",2,IF($M232="Concluída com atraso",1,0)),0)</f>
        <v>0</v>
      </c>
      <c r="BB232" s="18">
        <f>IF($E232=AF!$D$6,IF($M232="Atrasada",2,IF($M232="Concluída com atraso",1,0)),0)</f>
        <v>0</v>
      </c>
      <c r="BC232" s="18">
        <v>2.2599999999999999E-3</v>
      </c>
      <c r="BD232" s="18">
        <f t="shared" si="87"/>
        <v>2.2599999999999999E-3</v>
      </c>
      <c r="BE232" s="18">
        <f t="shared" si="87"/>
        <v>2.2599999999999999E-3</v>
      </c>
      <c r="BF232" s="18" t="str">
        <f t="shared" si="81"/>
        <v/>
      </c>
      <c r="BN232" s="18" t="str">
        <f t="shared" si="82"/>
        <v>s</v>
      </c>
    </row>
    <row r="233" spans="3:66" ht="50.1" customHeight="1" thickTop="1" thickBot="1" x14ac:dyDescent="0.3">
      <c r="C233" s="46"/>
      <c r="D233" s="46"/>
      <c r="E233" s="46"/>
      <c r="F233" s="122"/>
      <c r="G233" s="122"/>
      <c r="H233" s="78" t="str">
        <f t="shared" si="83"/>
        <v/>
      </c>
      <c r="I233" s="78" t="str">
        <f t="shared" si="84"/>
        <v/>
      </c>
      <c r="J233" s="16"/>
      <c r="K233" s="46" t="str">
        <f t="shared" si="85"/>
        <v/>
      </c>
      <c r="L233" s="16"/>
      <c r="M233" s="16"/>
      <c r="N233" s="46"/>
      <c r="O233" s="47" t="str">
        <f t="shared" si="88"/>
        <v/>
      </c>
      <c r="P233" s="47"/>
      <c r="Q233" s="48" t="str">
        <f>IFERROR(VLOOKUP(E233,Funcionários!$C$8:$E$207,3,FALSE),"")</f>
        <v/>
      </c>
      <c r="R233" s="47"/>
      <c r="S233" s="49" t="str">
        <f t="shared" si="89"/>
        <v/>
      </c>
      <c r="T233" s="49">
        <v>2.2699999999999999E-3</v>
      </c>
      <c r="U233" s="48" t="str">
        <f>IF(Funcionários!C234=0,"",Funcionários!C234)</f>
        <v/>
      </c>
      <c r="V233" s="50">
        <f>IF(U233="",0,IF(COUNTIFS($E$7:$E$3006,U233,$I$7:$I$3006,'RC'!$E$6)=0,0,COUNTIFS($M$7:$M$3006,"Concluída no prazo",$E$7:$E$3006,U233,$I$7:$I$3006,'RC'!$E$6)/COUNTIFS($E$7:$E$3006,U233,$I$7:$I$3006,'RC'!$E$6)))</f>
        <v>0</v>
      </c>
      <c r="W233" s="49">
        <f>SUMIFS($J$7:$J$3006,$E$7:$E$3006,U233,$I$7:$I$3006,'RC'!$E$6)+SUMIFS($L$7:$L$3006,$E$7:$E$3006,U233,$I$7:$I$3006,'RC'!$E$6)</f>
        <v>0</v>
      </c>
      <c r="X233" s="48">
        <f>COUNTIFS($E$7:$E$3006,U233,$I$7:$I$3006,'RC'!$E$6)</f>
        <v>0</v>
      </c>
      <c r="Y233" s="48"/>
      <c r="Z233" s="51" t="str">
        <f>IF(AQ233='RC'!$E$6,AC233*1000+AD233,"")</f>
        <v/>
      </c>
      <c r="AA233" s="51" t="str">
        <f>IF(AB233="","",IF(AQ233='RC'!$E$6,AC233*1000-AD233,""))</f>
        <v/>
      </c>
      <c r="AB233" s="48" t="str">
        <f>IFERROR(VLOOKUP(E233,Funcionários!$C$8:$E$207,3,FALSE),"")</f>
        <v/>
      </c>
      <c r="AC233" s="50" t="str">
        <f>IF(AB233="","",IF(COUNTIFS($AB$7:$AB$3006,AB233,$AQ$7:$AQ$3006,'RC'!$E$6)=0,"",COUNTIFS($M$7:$M$3006,"Concluída no prazo",$AB$7:$AB$3006,AB233,$AQ$7:$AQ$3006,'RC'!$E$6)/COUNTIFS($AB$7:$AB$3006,AB233,$AQ$7:$AQ$3006,'RC'!$E$6)))</f>
        <v/>
      </c>
      <c r="AD233" s="48">
        <f>SUMIF($AQ$7:$AQ$3006,'RC'!$E$6,$J$7:$J$3006)+SUMIF($AQ$7:$AQ$3006,'RC'!$E$6,$L$7:$L$3006)</f>
        <v>21</v>
      </c>
      <c r="AF233" s="48">
        <v>4.7739999999999297E-2</v>
      </c>
      <c r="AG233" s="48">
        <f>IF(OR(AQ233="",AQ233&lt;&gt;'RC'!$E$6,AB233&lt;&gt;'RC'!$D$21),0,1)</f>
        <v>0</v>
      </c>
      <c r="AH233" s="48">
        <f t="shared" si="86"/>
        <v>4.7739999999999297E-2</v>
      </c>
      <c r="AI233" s="48" t="str">
        <f t="shared" si="68"/>
        <v/>
      </c>
      <c r="AJ233" s="48" t="str">
        <f t="shared" si="69"/>
        <v/>
      </c>
      <c r="AK233" s="52" t="str">
        <f t="shared" si="70"/>
        <v/>
      </c>
      <c r="AL233" s="52" t="str">
        <f t="shared" si="71"/>
        <v/>
      </c>
      <c r="AM233" s="48" t="str">
        <f t="shared" si="72"/>
        <v/>
      </c>
      <c r="AN233" s="48" t="str">
        <f t="shared" si="73"/>
        <v/>
      </c>
      <c r="AP233" s="18" t="str">
        <f t="shared" si="74"/>
        <v/>
      </c>
      <c r="AQ233" s="18" t="str">
        <f t="shared" si="75"/>
        <v/>
      </c>
      <c r="AR233" s="18">
        <v>4.7739999999999998E-2</v>
      </c>
      <c r="AS233" s="18">
        <f>IF(AF!$D$27="Todos",1,IF(M233=AF!$D$27,1,0))</f>
        <v>1</v>
      </c>
      <c r="AT233" s="53">
        <f>IF(AND(E233=AF!$D$6,OR(LT!M233=AF!$D$27,AF!$D$27="Todos"),OR(AP233=AF!$E$8,AQ233=AF!$E$8)),AR233+AS233,0)</f>
        <v>0</v>
      </c>
      <c r="AU233" s="18" t="str">
        <f t="shared" si="76"/>
        <v/>
      </c>
      <c r="AV233" s="54" t="str">
        <f t="shared" si="77"/>
        <v/>
      </c>
      <c r="AW233" s="54" t="str">
        <f t="shared" si="78"/>
        <v/>
      </c>
      <c r="AX233" s="18" t="str">
        <f t="shared" si="79"/>
        <v/>
      </c>
      <c r="AY233" s="18" t="str">
        <f t="shared" si="80"/>
        <v/>
      </c>
      <c r="BA233" s="18">
        <f>IF($E233=AF!$D$6,IF($M233="Concluída no prazo",2,IF($M233="Concluída com atraso",1,0)),0)</f>
        <v>0</v>
      </c>
      <c r="BB233" s="18">
        <f>IF($E233=AF!$D$6,IF($M233="Atrasada",2,IF($M233="Concluída com atraso",1,0)),0)</f>
        <v>0</v>
      </c>
      <c r="BC233" s="18">
        <v>2.2699999999999999E-3</v>
      </c>
      <c r="BD233" s="18">
        <f t="shared" si="87"/>
        <v>2.2699999999999999E-3</v>
      </c>
      <c r="BE233" s="18">
        <f t="shared" si="87"/>
        <v>2.2699999999999999E-3</v>
      </c>
      <c r="BF233" s="18" t="str">
        <f t="shared" si="81"/>
        <v/>
      </c>
      <c r="BN233" s="18" t="str">
        <f t="shared" si="82"/>
        <v>s</v>
      </c>
    </row>
    <row r="234" spans="3:66" ht="50.1" customHeight="1" thickTop="1" thickBot="1" x14ac:dyDescent="0.3">
      <c r="C234" s="46"/>
      <c r="D234" s="46"/>
      <c r="E234" s="46"/>
      <c r="F234" s="122"/>
      <c r="G234" s="122"/>
      <c r="H234" s="78" t="str">
        <f t="shared" si="83"/>
        <v/>
      </c>
      <c r="I234" s="78" t="str">
        <f t="shared" si="84"/>
        <v/>
      </c>
      <c r="J234" s="16"/>
      <c r="K234" s="46" t="str">
        <f t="shared" si="85"/>
        <v/>
      </c>
      <c r="L234" s="16"/>
      <c r="M234" s="16"/>
      <c r="N234" s="46"/>
      <c r="O234" s="47" t="str">
        <f t="shared" si="88"/>
        <v/>
      </c>
      <c r="P234" s="47"/>
      <c r="Q234" s="48" t="str">
        <f>IFERROR(VLOOKUP(E234,Funcionários!$C$8:$E$207,3,FALSE),"")</f>
        <v/>
      </c>
      <c r="R234" s="47"/>
      <c r="S234" s="49" t="str">
        <f t="shared" si="89"/>
        <v/>
      </c>
      <c r="T234" s="49">
        <v>2.2799999999999999E-3</v>
      </c>
      <c r="U234" s="48" t="str">
        <f>IF(Funcionários!C235=0,"",Funcionários!C235)</f>
        <v/>
      </c>
      <c r="V234" s="50">
        <f>IF(U234="",0,IF(COUNTIFS($E$7:$E$3006,U234,$I$7:$I$3006,'RC'!$E$6)=0,0,COUNTIFS($M$7:$M$3006,"Concluída no prazo",$E$7:$E$3006,U234,$I$7:$I$3006,'RC'!$E$6)/COUNTIFS($E$7:$E$3006,U234,$I$7:$I$3006,'RC'!$E$6)))</f>
        <v>0</v>
      </c>
      <c r="W234" s="49">
        <f>SUMIFS($J$7:$J$3006,$E$7:$E$3006,U234,$I$7:$I$3006,'RC'!$E$6)+SUMIFS($L$7:$L$3006,$E$7:$E$3006,U234,$I$7:$I$3006,'RC'!$E$6)</f>
        <v>0</v>
      </c>
      <c r="X234" s="48">
        <f>COUNTIFS($E$7:$E$3006,U234,$I$7:$I$3006,'RC'!$E$6)</f>
        <v>0</v>
      </c>
      <c r="Y234" s="48"/>
      <c r="Z234" s="51" t="str">
        <f>IF(AQ234='RC'!$E$6,AC234*1000+AD234,"")</f>
        <v/>
      </c>
      <c r="AA234" s="51" t="str">
        <f>IF(AB234="","",IF(AQ234='RC'!$E$6,AC234*1000-AD234,""))</f>
        <v/>
      </c>
      <c r="AB234" s="48" t="str">
        <f>IFERROR(VLOOKUP(E234,Funcionários!$C$8:$E$207,3,FALSE),"")</f>
        <v/>
      </c>
      <c r="AC234" s="50" t="str">
        <f>IF(AB234="","",IF(COUNTIFS($AB$7:$AB$3006,AB234,$AQ$7:$AQ$3006,'RC'!$E$6)=0,"",COUNTIFS($M$7:$M$3006,"Concluída no prazo",$AB$7:$AB$3006,AB234,$AQ$7:$AQ$3006,'RC'!$E$6)/COUNTIFS($AB$7:$AB$3006,AB234,$AQ$7:$AQ$3006,'RC'!$E$6)))</f>
        <v/>
      </c>
      <c r="AD234" s="48">
        <f>SUMIF($AQ$7:$AQ$3006,'RC'!$E$6,$J$7:$J$3006)+SUMIF($AQ$7:$AQ$3006,'RC'!$E$6,$L$7:$L$3006)</f>
        <v>21</v>
      </c>
      <c r="AF234" s="48">
        <v>4.7729999999999301E-2</v>
      </c>
      <c r="AG234" s="48">
        <f>IF(OR(AQ234="",AQ234&lt;&gt;'RC'!$E$6,AB234&lt;&gt;'RC'!$D$21),0,1)</f>
        <v>0</v>
      </c>
      <c r="AH234" s="48">
        <f t="shared" si="86"/>
        <v>4.7729999999999301E-2</v>
      </c>
      <c r="AI234" s="48" t="str">
        <f t="shared" si="68"/>
        <v/>
      </c>
      <c r="AJ234" s="48" t="str">
        <f t="shared" si="69"/>
        <v/>
      </c>
      <c r="AK234" s="52" t="str">
        <f t="shared" si="70"/>
        <v/>
      </c>
      <c r="AL234" s="52" t="str">
        <f t="shared" si="71"/>
        <v/>
      </c>
      <c r="AM234" s="48" t="str">
        <f t="shared" si="72"/>
        <v/>
      </c>
      <c r="AN234" s="48" t="str">
        <f t="shared" si="73"/>
        <v/>
      </c>
      <c r="AP234" s="18" t="str">
        <f t="shared" si="74"/>
        <v/>
      </c>
      <c r="AQ234" s="18" t="str">
        <f t="shared" si="75"/>
        <v/>
      </c>
      <c r="AR234" s="18">
        <v>4.7730000000000002E-2</v>
      </c>
      <c r="AS234" s="18">
        <f>IF(AF!$D$27="Todos",1,IF(M234=AF!$D$27,1,0))</f>
        <v>1</v>
      </c>
      <c r="AT234" s="53">
        <f>IF(AND(E234=AF!$D$6,OR(LT!M234=AF!$D$27,AF!$D$27="Todos"),OR(AP234=AF!$E$8,AQ234=AF!$E$8)),AR234+AS234,0)</f>
        <v>0</v>
      </c>
      <c r="AU234" s="18" t="str">
        <f t="shared" si="76"/>
        <v/>
      </c>
      <c r="AV234" s="54" t="str">
        <f t="shared" si="77"/>
        <v/>
      </c>
      <c r="AW234" s="54" t="str">
        <f t="shared" si="78"/>
        <v/>
      </c>
      <c r="AX234" s="18" t="str">
        <f t="shared" si="79"/>
        <v/>
      </c>
      <c r="AY234" s="18" t="str">
        <f t="shared" si="80"/>
        <v/>
      </c>
      <c r="BA234" s="18">
        <f>IF($E234=AF!$D$6,IF($M234="Concluída no prazo",2,IF($M234="Concluída com atraso",1,0)),0)</f>
        <v>0</v>
      </c>
      <c r="BB234" s="18">
        <f>IF($E234=AF!$D$6,IF($M234="Atrasada",2,IF($M234="Concluída com atraso",1,0)),0)</f>
        <v>0</v>
      </c>
      <c r="BC234" s="18">
        <v>2.2799999999999999E-3</v>
      </c>
      <c r="BD234" s="18">
        <f t="shared" si="87"/>
        <v>2.2799999999999999E-3</v>
      </c>
      <c r="BE234" s="18">
        <f t="shared" si="87"/>
        <v>2.2799999999999999E-3</v>
      </c>
      <c r="BF234" s="18" t="str">
        <f t="shared" si="81"/>
        <v/>
      </c>
      <c r="BN234" s="18" t="str">
        <f t="shared" si="82"/>
        <v>s</v>
      </c>
    </row>
    <row r="235" spans="3:66" ht="50.1" customHeight="1" thickTop="1" thickBot="1" x14ac:dyDescent="0.3">
      <c r="C235" s="46"/>
      <c r="D235" s="46"/>
      <c r="E235" s="46"/>
      <c r="F235" s="122"/>
      <c r="G235" s="122"/>
      <c r="H235" s="78" t="str">
        <f t="shared" si="83"/>
        <v/>
      </c>
      <c r="I235" s="78" t="str">
        <f t="shared" si="84"/>
        <v/>
      </c>
      <c r="J235" s="16"/>
      <c r="K235" s="46" t="str">
        <f t="shared" si="85"/>
        <v/>
      </c>
      <c r="L235" s="16"/>
      <c r="M235" s="16"/>
      <c r="N235" s="46"/>
      <c r="O235" s="47" t="str">
        <f t="shared" si="88"/>
        <v/>
      </c>
      <c r="P235" s="47"/>
      <c r="Q235" s="48" t="str">
        <f>IFERROR(VLOOKUP(E235,Funcionários!$C$8:$E$207,3,FALSE),"")</f>
        <v/>
      </c>
      <c r="R235" s="47"/>
      <c r="S235" s="49" t="str">
        <f t="shared" si="89"/>
        <v/>
      </c>
      <c r="T235" s="49">
        <v>2.2899999999999999E-3</v>
      </c>
      <c r="U235" s="48" t="str">
        <f>IF(Funcionários!C236=0,"",Funcionários!C236)</f>
        <v/>
      </c>
      <c r="V235" s="50">
        <f>IF(U235="",0,IF(COUNTIFS($E$7:$E$3006,U235,$I$7:$I$3006,'RC'!$E$6)=0,0,COUNTIFS($M$7:$M$3006,"Concluída no prazo",$E$7:$E$3006,U235,$I$7:$I$3006,'RC'!$E$6)/COUNTIFS($E$7:$E$3006,U235,$I$7:$I$3006,'RC'!$E$6)))</f>
        <v>0</v>
      </c>
      <c r="W235" s="49">
        <f>SUMIFS($J$7:$J$3006,$E$7:$E$3006,U235,$I$7:$I$3006,'RC'!$E$6)+SUMIFS($L$7:$L$3006,$E$7:$E$3006,U235,$I$7:$I$3006,'RC'!$E$6)</f>
        <v>0</v>
      </c>
      <c r="X235" s="48">
        <f>COUNTIFS($E$7:$E$3006,U235,$I$7:$I$3006,'RC'!$E$6)</f>
        <v>0</v>
      </c>
      <c r="Y235" s="48"/>
      <c r="Z235" s="51" t="str">
        <f>IF(AQ235='RC'!$E$6,AC235*1000+AD235,"")</f>
        <v/>
      </c>
      <c r="AA235" s="51" t="str">
        <f>IF(AB235="","",IF(AQ235='RC'!$E$6,AC235*1000-AD235,""))</f>
        <v/>
      </c>
      <c r="AB235" s="48" t="str">
        <f>IFERROR(VLOOKUP(E235,Funcionários!$C$8:$E$207,3,FALSE),"")</f>
        <v/>
      </c>
      <c r="AC235" s="50" t="str">
        <f>IF(AB235="","",IF(COUNTIFS($AB$7:$AB$3006,AB235,$AQ$7:$AQ$3006,'RC'!$E$6)=0,"",COUNTIFS($M$7:$M$3006,"Concluída no prazo",$AB$7:$AB$3006,AB235,$AQ$7:$AQ$3006,'RC'!$E$6)/COUNTIFS($AB$7:$AB$3006,AB235,$AQ$7:$AQ$3006,'RC'!$E$6)))</f>
        <v/>
      </c>
      <c r="AD235" s="48">
        <f>SUMIF($AQ$7:$AQ$3006,'RC'!$E$6,$J$7:$J$3006)+SUMIF($AQ$7:$AQ$3006,'RC'!$E$6,$L$7:$L$3006)</f>
        <v>21</v>
      </c>
      <c r="AF235" s="48">
        <v>4.7719999999999298E-2</v>
      </c>
      <c r="AG235" s="48">
        <f>IF(OR(AQ235="",AQ235&lt;&gt;'RC'!$E$6,AB235&lt;&gt;'RC'!$D$21),0,1)</f>
        <v>0</v>
      </c>
      <c r="AH235" s="48">
        <f t="shared" si="86"/>
        <v>4.7719999999999298E-2</v>
      </c>
      <c r="AI235" s="48" t="str">
        <f t="shared" si="68"/>
        <v/>
      </c>
      <c r="AJ235" s="48" t="str">
        <f t="shared" si="69"/>
        <v/>
      </c>
      <c r="AK235" s="52" t="str">
        <f t="shared" si="70"/>
        <v/>
      </c>
      <c r="AL235" s="52" t="str">
        <f t="shared" si="71"/>
        <v/>
      </c>
      <c r="AM235" s="48" t="str">
        <f t="shared" si="72"/>
        <v/>
      </c>
      <c r="AN235" s="48" t="str">
        <f t="shared" si="73"/>
        <v/>
      </c>
      <c r="AP235" s="18" t="str">
        <f t="shared" si="74"/>
        <v/>
      </c>
      <c r="AQ235" s="18" t="str">
        <f t="shared" si="75"/>
        <v/>
      </c>
      <c r="AR235" s="18">
        <v>4.7719999999999999E-2</v>
      </c>
      <c r="AS235" s="18">
        <f>IF(AF!$D$27="Todos",1,IF(M235=AF!$D$27,1,0))</f>
        <v>1</v>
      </c>
      <c r="AT235" s="53">
        <f>IF(AND(E235=AF!$D$6,OR(LT!M235=AF!$D$27,AF!$D$27="Todos"),OR(AP235=AF!$E$8,AQ235=AF!$E$8)),AR235+AS235,0)</f>
        <v>0</v>
      </c>
      <c r="AU235" s="18" t="str">
        <f t="shared" si="76"/>
        <v/>
      </c>
      <c r="AV235" s="54" t="str">
        <f t="shared" si="77"/>
        <v/>
      </c>
      <c r="AW235" s="54" t="str">
        <f t="shared" si="78"/>
        <v/>
      </c>
      <c r="AX235" s="18" t="str">
        <f t="shared" si="79"/>
        <v/>
      </c>
      <c r="AY235" s="18" t="str">
        <f t="shared" si="80"/>
        <v/>
      </c>
      <c r="BA235" s="18">
        <f>IF($E235=AF!$D$6,IF($M235="Concluída no prazo",2,IF($M235="Concluída com atraso",1,0)),0)</f>
        <v>0</v>
      </c>
      <c r="BB235" s="18">
        <f>IF($E235=AF!$D$6,IF($M235="Atrasada",2,IF($M235="Concluída com atraso",1,0)),0)</f>
        <v>0</v>
      </c>
      <c r="BC235" s="18">
        <v>2.2899999999999999E-3</v>
      </c>
      <c r="BD235" s="18">
        <f t="shared" si="87"/>
        <v>2.2899999999999999E-3</v>
      </c>
      <c r="BE235" s="18">
        <f t="shared" si="87"/>
        <v>2.2899999999999999E-3</v>
      </c>
      <c r="BF235" s="18" t="str">
        <f t="shared" si="81"/>
        <v/>
      </c>
      <c r="BN235" s="18" t="str">
        <f t="shared" si="82"/>
        <v>s</v>
      </c>
    </row>
    <row r="236" spans="3:66" ht="50.1" customHeight="1" thickTop="1" thickBot="1" x14ac:dyDescent="0.3">
      <c r="C236" s="46"/>
      <c r="D236" s="46"/>
      <c r="E236" s="46"/>
      <c r="F236" s="122"/>
      <c r="G236" s="122"/>
      <c r="H236" s="78" t="str">
        <f t="shared" si="83"/>
        <v/>
      </c>
      <c r="I236" s="78" t="str">
        <f t="shared" si="84"/>
        <v/>
      </c>
      <c r="J236" s="16"/>
      <c r="K236" s="46" t="str">
        <f t="shared" si="85"/>
        <v/>
      </c>
      <c r="L236" s="16"/>
      <c r="M236" s="16"/>
      <c r="N236" s="46"/>
      <c r="O236" s="47" t="str">
        <f t="shared" si="88"/>
        <v/>
      </c>
      <c r="P236" s="47"/>
      <c r="Q236" s="48" t="str">
        <f>IFERROR(VLOOKUP(E236,Funcionários!$C$8:$E$207,3,FALSE),"")</f>
        <v/>
      </c>
      <c r="R236" s="47"/>
      <c r="S236" s="49" t="str">
        <f t="shared" si="89"/>
        <v/>
      </c>
      <c r="T236" s="49">
        <v>2.3E-3</v>
      </c>
      <c r="U236" s="48" t="str">
        <f>IF(Funcionários!C237=0,"",Funcionários!C237)</f>
        <v/>
      </c>
      <c r="V236" s="50">
        <f>IF(U236="",0,IF(COUNTIFS($E$7:$E$3006,U236,$I$7:$I$3006,'RC'!$E$6)=0,0,COUNTIFS($M$7:$M$3006,"Concluída no prazo",$E$7:$E$3006,U236,$I$7:$I$3006,'RC'!$E$6)/COUNTIFS($E$7:$E$3006,U236,$I$7:$I$3006,'RC'!$E$6)))</f>
        <v>0</v>
      </c>
      <c r="W236" s="49">
        <f>SUMIFS($J$7:$J$3006,$E$7:$E$3006,U236,$I$7:$I$3006,'RC'!$E$6)+SUMIFS($L$7:$L$3006,$E$7:$E$3006,U236,$I$7:$I$3006,'RC'!$E$6)</f>
        <v>0</v>
      </c>
      <c r="X236" s="48">
        <f>COUNTIFS($E$7:$E$3006,U236,$I$7:$I$3006,'RC'!$E$6)</f>
        <v>0</v>
      </c>
      <c r="Y236" s="48"/>
      <c r="Z236" s="51" t="str">
        <f>IF(AQ236='RC'!$E$6,AC236*1000+AD236,"")</f>
        <v/>
      </c>
      <c r="AA236" s="51" t="str">
        <f>IF(AB236="","",IF(AQ236='RC'!$E$6,AC236*1000-AD236,""))</f>
        <v/>
      </c>
      <c r="AB236" s="48" t="str">
        <f>IFERROR(VLOOKUP(E236,Funcionários!$C$8:$E$207,3,FALSE),"")</f>
        <v/>
      </c>
      <c r="AC236" s="50" t="str">
        <f>IF(AB236="","",IF(COUNTIFS($AB$7:$AB$3006,AB236,$AQ$7:$AQ$3006,'RC'!$E$6)=0,"",COUNTIFS($M$7:$M$3006,"Concluída no prazo",$AB$7:$AB$3006,AB236,$AQ$7:$AQ$3006,'RC'!$E$6)/COUNTIFS($AB$7:$AB$3006,AB236,$AQ$7:$AQ$3006,'RC'!$E$6)))</f>
        <v/>
      </c>
      <c r="AD236" s="48">
        <f>SUMIF($AQ$7:$AQ$3006,'RC'!$E$6,$J$7:$J$3006)+SUMIF($AQ$7:$AQ$3006,'RC'!$E$6,$L$7:$L$3006)</f>
        <v>21</v>
      </c>
      <c r="AF236" s="48">
        <v>4.7709999999999302E-2</v>
      </c>
      <c r="AG236" s="48">
        <f>IF(OR(AQ236="",AQ236&lt;&gt;'RC'!$E$6,AB236&lt;&gt;'RC'!$D$21),0,1)</f>
        <v>0</v>
      </c>
      <c r="AH236" s="48">
        <f t="shared" si="86"/>
        <v>4.7709999999999302E-2</v>
      </c>
      <c r="AI236" s="48" t="str">
        <f t="shared" si="68"/>
        <v/>
      </c>
      <c r="AJ236" s="48" t="str">
        <f t="shared" si="69"/>
        <v/>
      </c>
      <c r="AK236" s="52" t="str">
        <f t="shared" si="70"/>
        <v/>
      </c>
      <c r="AL236" s="52" t="str">
        <f t="shared" si="71"/>
        <v/>
      </c>
      <c r="AM236" s="48" t="str">
        <f t="shared" si="72"/>
        <v/>
      </c>
      <c r="AN236" s="48" t="str">
        <f t="shared" si="73"/>
        <v/>
      </c>
      <c r="AP236" s="18" t="str">
        <f t="shared" si="74"/>
        <v/>
      </c>
      <c r="AQ236" s="18" t="str">
        <f t="shared" si="75"/>
        <v/>
      </c>
      <c r="AR236" s="18">
        <v>4.7710000000000002E-2</v>
      </c>
      <c r="AS236" s="18">
        <f>IF(AF!$D$27="Todos",1,IF(M236=AF!$D$27,1,0))</f>
        <v>1</v>
      </c>
      <c r="AT236" s="53">
        <f>IF(AND(E236=AF!$D$6,OR(LT!M236=AF!$D$27,AF!$D$27="Todos"),OR(AP236=AF!$E$8,AQ236=AF!$E$8)),AR236+AS236,0)</f>
        <v>0</v>
      </c>
      <c r="AU236" s="18" t="str">
        <f t="shared" si="76"/>
        <v/>
      </c>
      <c r="AV236" s="54" t="str">
        <f t="shared" si="77"/>
        <v/>
      </c>
      <c r="AW236" s="54" t="str">
        <f t="shared" si="78"/>
        <v/>
      </c>
      <c r="AX236" s="18" t="str">
        <f t="shared" si="79"/>
        <v/>
      </c>
      <c r="AY236" s="18" t="str">
        <f t="shared" si="80"/>
        <v/>
      </c>
      <c r="BA236" s="18">
        <f>IF($E236=AF!$D$6,IF($M236="Concluída no prazo",2,IF($M236="Concluída com atraso",1,0)),0)</f>
        <v>0</v>
      </c>
      <c r="BB236" s="18">
        <f>IF($E236=AF!$D$6,IF($M236="Atrasada",2,IF($M236="Concluída com atraso",1,0)),0)</f>
        <v>0</v>
      </c>
      <c r="BC236" s="18">
        <v>2.3E-3</v>
      </c>
      <c r="BD236" s="18">
        <f t="shared" si="87"/>
        <v>2.3E-3</v>
      </c>
      <c r="BE236" s="18">
        <f t="shared" si="87"/>
        <v>2.3E-3</v>
      </c>
      <c r="BF236" s="18" t="str">
        <f t="shared" si="81"/>
        <v/>
      </c>
      <c r="BN236" s="18" t="str">
        <f t="shared" si="82"/>
        <v>s</v>
      </c>
    </row>
    <row r="237" spans="3:66" ht="50.1" customHeight="1" thickTop="1" thickBot="1" x14ac:dyDescent="0.3">
      <c r="C237" s="46"/>
      <c r="D237" s="46"/>
      <c r="E237" s="46"/>
      <c r="F237" s="122"/>
      <c r="G237" s="122"/>
      <c r="H237" s="78" t="str">
        <f t="shared" si="83"/>
        <v/>
      </c>
      <c r="I237" s="78" t="str">
        <f t="shared" si="84"/>
        <v/>
      </c>
      <c r="J237" s="16"/>
      <c r="K237" s="46" t="str">
        <f t="shared" si="85"/>
        <v/>
      </c>
      <c r="L237" s="16"/>
      <c r="M237" s="16"/>
      <c r="N237" s="46"/>
      <c r="O237" s="47" t="str">
        <f t="shared" si="88"/>
        <v/>
      </c>
      <c r="P237" s="47"/>
      <c r="Q237" s="48" t="str">
        <f>IFERROR(VLOOKUP(E237,Funcionários!$C$8:$E$207,3,FALSE),"")</f>
        <v/>
      </c>
      <c r="R237" s="47"/>
      <c r="S237" s="49" t="str">
        <f t="shared" si="89"/>
        <v/>
      </c>
      <c r="T237" s="49">
        <v>2.31E-3</v>
      </c>
      <c r="U237" s="48" t="str">
        <f>IF(Funcionários!C238=0,"",Funcionários!C238)</f>
        <v/>
      </c>
      <c r="V237" s="50">
        <f>IF(U237="",0,IF(COUNTIFS($E$7:$E$3006,U237,$I$7:$I$3006,'RC'!$E$6)=0,0,COUNTIFS($M$7:$M$3006,"Concluída no prazo",$E$7:$E$3006,U237,$I$7:$I$3006,'RC'!$E$6)/COUNTIFS($E$7:$E$3006,U237,$I$7:$I$3006,'RC'!$E$6)))</f>
        <v>0</v>
      </c>
      <c r="W237" s="49">
        <f>SUMIFS($J$7:$J$3006,$E$7:$E$3006,U237,$I$7:$I$3006,'RC'!$E$6)+SUMIFS($L$7:$L$3006,$E$7:$E$3006,U237,$I$7:$I$3006,'RC'!$E$6)</f>
        <v>0</v>
      </c>
      <c r="X237" s="48">
        <f>COUNTIFS($E$7:$E$3006,U237,$I$7:$I$3006,'RC'!$E$6)</f>
        <v>0</v>
      </c>
      <c r="Y237" s="48"/>
      <c r="Z237" s="51" t="str">
        <f>IF(AQ237='RC'!$E$6,AC237*1000+AD237,"")</f>
        <v/>
      </c>
      <c r="AA237" s="51" t="str">
        <f>IF(AB237="","",IF(AQ237='RC'!$E$6,AC237*1000-AD237,""))</f>
        <v/>
      </c>
      <c r="AB237" s="48" t="str">
        <f>IFERROR(VLOOKUP(E237,Funcionários!$C$8:$E$207,3,FALSE),"")</f>
        <v/>
      </c>
      <c r="AC237" s="50" t="str">
        <f>IF(AB237="","",IF(COUNTIFS($AB$7:$AB$3006,AB237,$AQ$7:$AQ$3006,'RC'!$E$6)=0,"",COUNTIFS($M$7:$M$3006,"Concluída no prazo",$AB$7:$AB$3006,AB237,$AQ$7:$AQ$3006,'RC'!$E$6)/COUNTIFS($AB$7:$AB$3006,AB237,$AQ$7:$AQ$3006,'RC'!$E$6)))</f>
        <v/>
      </c>
      <c r="AD237" s="48">
        <f>SUMIF($AQ$7:$AQ$3006,'RC'!$E$6,$J$7:$J$3006)+SUMIF($AQ$7:$AQ$3006,'RC'!$E$6,$L$7:$L$3006)</f>
        <v>21</v>
      </c>
      <c r="AF237" s="48">
        <v>4.7699999999999299E-2</v>
      </c>
      <c r="AG237" s="48">
        <f>IF(OR(AQ237="",AQ237&lt;&gt;'RC'!$E$6,AB237&lt;&gt;'RC'!$D$21),0,1)</f>
        <v>0</v>
      </c>
      <c r="AH237" s="48">
        <f t="shared" si="86"/>
        <v>4.7699999999999299E-2</v>
      </c>
      <c r="AI237" s="48" t="str">
        <f t="shared" si="68"/>
        <v/>
      </c>
      <c r="AJ237" s="48" t="str">
        <f t="shared" si="69"/>
        <v/>
      </c>
      <c r="AK237" s="52" t="str">
        <f t="shared" si="70"/>
        <v/>
      </c>
      <c r="AL237" s="52" t="str">
        <f t="shared" si="71"/>
        <v/>
      </c>
      <c r="AM237" s="48" t="str">
        <f t="shared" si="72"/>
        <v/>
      </c>
      <c r="AN237" s="48" t="str">
        <f t="shared" si="73"/>
        <v/>
      </c>
      <c r="AP237" s="18" t="str">
        <f t="shared" si="74"/>
        <v/>
      </c>
      <c r="AQ237" s="18" t="str">
        <f t="shared" si="75"/>
        <v/>
      </c>
      <c r="AR237" s="18">
        <v>4.7699999999999999E-2</v>
      </c>
      <c r="AS237" s="18">
        <f>IF(AF!$D$27="Todos",1,IF(M237=AF!$D$27,1,0))</f>
        <v>1</v>
      </c>
      <c r="AT237" s="53">
        <f>IF(AND(E237=AF!$D$6,OR(LT!M237=AF!$D$27,AF!$D$27="Todos"),OR(AP237=AF!$E$8,AQ237=AF!$E$8)),AR237+AS237,0)</f>
        <v>0</v>
      </c>
      <c r="AU237" s="18" t="str">
        <f t="shared" si="76"/>
        <v/>
      </c>
      <c r="AV237" s="54" t="str">
        <f t="shared" si="77"/>
        <v/>
      </c>
      <c r="AW237" s="54" t="str">
        <f t="shared" si="78"/>
        <v/>
      </c>
      <c r="AX237" s="18" t="str">
        <f t="shared" si="79"/>
        <v/>
      </c>
      <c r="AY237" s="18" t="str">
        <f t="shared" si="80"/>
        <v/>
      </c>
      <c r="BA237" s="18">
        <f>IF($E237=AF!$D$6,IF($M237="Concluída no prazo",2,IF($M237="Concluída com atraso",1,0)),0)</f>
        <v>0</v>
      </c>
      <c r="BB237" s="18">
        <f>IF($E237=AF!$D$6,IF($M237="Atrasada",2,IF($M237="Concluída com atraso",1,0)),0)</f>
        <v>0</v>
      </c>
      <c r="BC237" s="18">
        <v>2.31E-3</v>
      </c>
      <c r="BD237" s="18">
        <f t="shared" si="87"/>
        <v>2.31E-3</v>
      </c>
      <c r="BE237" s="18">
        <f t="shared" si="87"/>
        <v>2.31E-3</v>
      </c>
      <c r="BF237" s="18" t="str">
        <f t="shared" si="81"/>
        <v/>
      </c>
      <c r="BN237" s="18" t="str">
        <f t="shared" si="82"/>
        <v>s</v>
      </c>
    </row>
    <row r="238" spans="3:66" ht="50.1" customHeight="1" thickTop="1" thickBot="1" x14ac:dyDescent="0.3">
      <c r="C238" s="46"/>
      <c r="D238" s="46"/>
      <c r="E238" s="46"/>
      <c r="F238" s="122"/>
      <c r="G238" s="122"/>
      <c r="H238" s="78" t="str">
        <f t="shared" si="83"/>
        <v/>
      </c>
      <c r="I238" s="78" t="str">
        <f t="shared" si="84"/>
        <v/>
      </c>
      <c r="J238" s="16"/>
      <c r="K238" s="46" t="str">
        <f t="shared" si="85"/>
        <v/>
      </c>
      <c r="L238" s="16"/>
      <c r="M238" s="16"/>
      <c r="N238" s="46"/>
      <c r="O238" s="47" t="str">
        <f t="shared" si="88"/>
        <v/>
      </c>
      <c r="P238" s="47"/>
      <c r="Q238" s="48" t="str">
        <f>IFERROR(VLOOKUP(E238,Funcionários!$C$8:$E$207,3,FALSE),"")</f>
        <v/>
      </c>
      <c r="R238" s="47"/>
      <c r="S238" s="49" t="str">
        <f t="shared" si="89"/>
        <v/>
      </c>
      <c r="T238" s="49">
        <v>2.32E-3</v>
      </c>
      <c r="U238" s="48" t="str">
        <f>IF(Funcionários!C239=0,"",Funcionários!C239)</f>
        <v/>
      </c>
      <c r="V238" s="50">
        <f>IF(U238="",0,IF(COUNTIFS($E$7:$E$3006,U238,$I$7:$I$3006,'RC'!$E$6)=0,0,COUNTIFS($M$7:$M$3006,"Concluída no prazo",$E$7:$E$3006,U238,$I$7:$I$3006,'RC'!$E$6)/COUNTIFS($E$7:$E$3006,U238,$I$7:$I$3006,'RC'!$E$6)))</f>
        <v>0</v>
      </c>
      <c r="W238" s="49">
        <f>SUMIFS($J$7:$J$3006,$E$7:$E$3006,U238,$I$7:$I$3006,'RC'!$E$6)+SUMIFS($L$7:$L$3006,$E$7:$E$3006,U238,$I$7:$I$3006,'RC'!$E$6)</f>
        <v>0</v>
      </c>
      <c r="X238" s="48">
        <f>COUNTIFS($E$7:$E$3006,U238,$I$7:$I$3006,'RC'!$E$6)</f>
        <v>0</v>
      </c>
      <c r="Y238" s="48"/>
      <c r="Z238" s="51" t="str">
        <f>IF(AQ238='RC'!$E$6,AC238*1000+AD238,"")</f>
        <v/>
      </c>
      <c r="AA238" s="51" t="str">
        <f>IF(AB238="","",IF(AQ238='RC'!$E$6,AC238*1000-AD238,""))</f>
        <v/>
      </c>
      <c r="AB238" s="48" t="str">
        <f>IFERROR(VLOOKUP(E238,Funcionários!$C$8:$E$207,3,FALSE),"")</f>
        <v/>
      </c>
      <c r="AC238" s="50" t="str">
        <f>IF(AB238="","",IF(COUNTIFS($AB$7:$AB$3006,AB238,$AQ$7:$AQ$3006,'RC'!$E$6)=0,"",COUNTIFS($M$7:$M$3006,"Concluída no prazo",$AB$7:$AB$3006,AB238,$AQ$7:$AQ$3006,'RC'!$E$6)/COUNTIFS($AB$7:$AB$3006,AB238,$AQ$7:$AQ$3006,'RC'!$E$6)))</f>
        <v/>
      </c>
      <c r="AD238" s="48">
        <f>SUMIF($AQ$7:$AQ$3006,'RC'!$E$6,$J$7:$J$3006)+SUMIF($AQ$7:$AQ$3006,'RC'!$E$6,$L$7:$L$3006)</f>
        <v>21</v>
      </c>
      <c r="AF238" s="48">
        <v>4.7689999999999302E-2</v>
      </c>
      <c r="AG238" s="48">
        <f>IF(OR(AQ238="",AQ238&lt;&gt;'RC'!$E$6,AB238&lt;&gt;'RC'!$D$21),0,1)</f>
        <v>0</v>
      </c>
      <c r="AH238" s="48">
        <f t="shared" si="86"/>
        <v>4.7689999999999302E-2</v>
      </c>
      <c r="AI238" s="48" t="str">
        <f t="shared" si="68"/>
        <v/>
      </c>
      <c r="AJ238" s="48" t="str">
        <f t="shared" si="69"/>
        <v/>
      </c>
      <c r="AK238" s="52" t="str">
        <f t="shared" si="70"/>
        <v/>
      </c>
      <c r="AL238" s="52" t="str">
        <f t="shared" si="71"/>
        <v/>
      </c>
      <c r="AM238" s="48" t="str">
        <f t="shared" si="72"/>
        <v/>
      </c>
      <c r="AN238" s="48" t="str">
        <f t="shared" si="73"/>
        <v/>
      </c>
      <c r="AP238" s="18" t="str">
        <f t="shared" si="74"/>
        <v/>
      </c>
      <c r="AQ238" s="18" t="str">
        <f t="shared" si="75"/>
        <v/>
      </c>
      <c r="AR238" s="18">
        <v>4.7690000000000003E-2</v>
      </c>
      <c r="AS238" s="18">
        <f>IF(AF!$D$27="Todos",1,IF(M238=AF!$D$27,1,0))</f>
        <v>1</v>
      </c>
      <c r="AT238" s="53">
        <f>IF(AND(E238=AF!$D$6,OR(LT!M238=AF!$D$27,AF!$D$27="Todos"),OR(AP238=AF!$E$8,AQ238=AF!$E$8)),AR238+AS238,0)</f>
        <v>0</v>
      </c>
      <c r="AU238" s="18" t="str">
        <f t="shared" si="76"/>
        <v/>
      </c>
      <c r="AV238" s="54" t="str">
        <f t="shared" si="77"/>
        <v/>
      </c>
      <c r="AW238" s="54" t="str">
        <f t="shared" si="78"/>
        <v/>
      </c>
      <c r="AX238" s="18" t="str">
        <f t="shared" si="79"/>
        <v/>
      </c>
      <c r="AY238" s="18" t="str">
        <f t="shared" si="80"/>
        <v/>
      </c>
      <c r="BA238" s="18">
        <f>IF($E238=AF!$D$6,IF($M238="Concluída no prazo",2,IF($M238="Concluída com atraso",1,0)),0)</f>
        <v>0</v>
      </c>
      <c r="BB238" s="18">
        <f>IF($E238=AF!$D$6,IF($M238="Atrasada",2,IF($M238="Concluída com atraso",1,0)),0)</f>
        <v>0</v>
      </c>
      <c r="BC238" s="18">
        <v>2.32E-3</v>
      </c>
      <c r="BD238" s="18">
        <f t="shared" si="87"/>
        <v>2.32E-3</v>
      </c>
      <c r="BE238" s="18">
        <f t="shared" si="87"/>
        <v>2.32E-3</v>
      </c>
      <c r="BF238" s="18" t="str">
        <f t="shared" si="81"/>
        <v/>
      </c>
      <c r="BN238" s="18" t="str">
        <f t="shared" si="82"/>
        <v>s</v>
      </c>
    </row>
    <row r="239" spans="3:66" ht="50.1" customHeight="1" thickTop="1" thickBot="1" x14ac:dyDescent="0.3">
      <c r="C239" s="46"/>
      <c r="D239" s="46"/>
      <c r="E239" s="46"/>
      <c r="F239" s="122"/>
      <c r="G239" s="122"/>
      <c r="H239" s="78" t="str">
        <f t="shared" si="83"/>
        <v/>
      </c>
      <c r="I239" s="78" t="str">
        <f t="shared" si="84"/>
        <v/>
      </c>
      <c r="J239" s="16"/>
      <c r="K239" s="46" t="str">
        <f t="shared" si="85"/>
        <v/>
      </c>
      <c r="L239" s="16"/>
      <c r="M239" s="16"/>
      <c r="N239" s="46"/>
      <c r="O239" s="47" t="str">
        <f t="shared" si="88"/>
        <v/>
      </c>
      <c r="P239" s="47"/>
      <c r="Q239" s="48" t="str">
        <f>IFERROR(VLOOKUP(E239,Funcionários!$C$8:$E$207,3,FALSE),"")</f>
        <v/>
      </c>
      <c r="R239" s="47"/>
      <c r="S239" s="49" t="str">
        <f t="shared" si="89"/>
        <v/>
      </c>
      <c r="T239" s="49">
        <v>2.33E-3</v>
      </c>
      <c r="U239" s="48" t="str">
        <f>IF(Funcionários!C240=0,"",Funcionários!C240)</f>
        <v/>
      </c>
      <c r="V239" s="50">
        <f>IF(U239="",0,IF(COUNTIFS($E$7:$E$3006,U239,$I$7:$I$3006,'RC'!$E$6)=0,0,COUNTIFS($M$7:$M$3006,"Concluída no prazo",$E$7:$E$3006,U239,$I$7:$I$3006,'RC'!$E$6)/COUNTIFS($E$7:$E$3006,U239,$I$7:$I$3006,'RC'!$E$6)))</f>
        <v>0</v>
      </c>
      <c r="W239" s="49">
        <f>SUMIFS($J$7:$J$3006,$E$7:$E$3006,U239,$I$7:$I$3006,'RC'!$E$6)+SUMIFS($L$7:$L$3006,$E$7:$E$3006,U239,$I$7:$I$3006,'RC'!$E$6)</f>
        <v>0</v>
      </c>
      <c r="X239" s="48">
        <f>COUNTIFS($E$7:$E$3006,U239,$I$7:$I$3006,'RC'!$E$6)</f>
        <v>0</v>
      </c>
      <c r="Y239" s="48"/>
      <c r="Z239" s="51" t="str">
        <f>IF(AQ239='RC'!$E$6,AC239*1000+AD239,"")</f>
        <v/>
      </c>
      <c r="AA239" s="51" t="str">
        <f>IF(AB239="","",IF(AQ239='RC'!$E$6,AC239*1000-AD239,""))</f>
        <v/>
      </c>
      <c r="AB239" s="48" t="str">
        <f>IFERROR(VLOOKUP(E239,Funcionários!$C$8:$E$207,3,FALSE),"")</f>
        <v/>
      </c>
      <c r="AC239" s="50" t="str">
        <f>IF(AB239="","",IF(COUNTIFS($AB$7:$AB$3006,AB239,$AQ$7:$AQ$3006,'RC'!$E$6)=0,"",COUNTIFS($M$7:$M$3006,"Concluída no prazo",$AB$7:$AB$3006,AB239,$AQ$7:$AQ$3006,'RC'!$E$6)/COUNTIFS($AB$7:$AB$3006,AB239,$AQ$7:$AQ$3006,'RC'!$E$6)))</f>
        <v/>
      </c>
      <c r="AD239" s="48">
        <f>SUMIF($AQ$7:$AQ$3006,'RC'!$E$6,$J$7:$J$3006)+SUMIF($AQ$7:$AQ$3006,'RC'!$E$6,$L$7:$L$3006)</f>
        <v>21</v>
      </c>
      <c r="AF239" s="48">
        <v>4.7679999999999299E-2</v>
      </c>
      <c r="AG239" s="48">
        <f>IF(OR(AQ239="",AQ239&lt;&gt;'RC'!$E$6,AB239&lt;&gt;'RC'!$D$21),0,1)</f>
        <v>0</v>
      </c>
      <c r="AH239" s="48">
        <f t="shared" si="86"/>
        <v>4.7679999999999299E-2</v>
      </c>
      <c r="AI239" s="48" t="str">
        <f t="shared" si="68"/>
        <v/>
      </c>
      <c r="AJ239" s="48" t="str">
        <f t="shared" si="69"/>
        <v/>
      </c>
      <c r="AK239" s="52" t="str">
        <f t="shared" si="70"/>
        <v/>
      </c>
      <c r="AL239" s="52" t="str">
        <f t="shared" si="71"/>
        <v/>
      </c>
      <c r="AM239" s="48" t="str">
        <f t="shared" si="72"/>
        <v/>
      </c>
      <c r="AN239" s="48" t="str">
        <f t="shared" si="73"/>
        <v/>
      </c>
      <c r="AP239" s="18" t="str">
        <f t="shared" si="74"/>
        <v/>
      </c>
      <c r="AQ239" s="18" t="str">
        <f t="shared" si="75"/>
        <v/>
      </c>
      <c r="AR239" s="18">
        <v>4.768E-2</v>
      </c>
      <c r="AS239" s="18">
        <f>IF(AF!$D$27="Todos",1,IF(M239=AF!$D$27,1,0))</f>
        <v>1</v>
      </c>
      <c r="AT239" s="53">
        <f>IF(AND(E239=AF!$D$6,OR(LT!M239=AF!$D$27,AF!$D$27="Todos"),OR(AP239=AF!$E$8,AQ239=AF!$E$8)),AR239+AS239,0)</f>
        <v>0</v>
      </c>
      <c r="AU239" s="18" t="str">
        <f t="shared" si="76"/>
        <v/>
      </c>
      <c r="AV239" s="54" t="str">
        <f t="shared" si="77"/>
        <v/>
      </c>
      <c r="AW239" s="54" t="str">
        <f t="shared" si="78"/>
        <v/>
      </c>
      <c r="AX239" s="18" t="str">
        <f t="shared" si="79"/>
        <v/>
      </c>
      <c r="AY239" s="18" t="str">
        <f t="shared" si="80"/>
        <v/>
      </c>
      <c r="BA239" s="18">
        <f>IF($E239=AF!$D$6,IF($M239="Concluída no prazo",2,IF($M239="Concluída com atraso",1,0)),0)</f>
        <v>0</v>
      </c>
      <c r="BB239" s="18">
        <f>IF($E239=AF!$D$6,IF($M239="Atrasada",2,IF($M239="Concluída com atraso",1,0)),0)</f>
        <v>0</v>
      </c>
      <c r="BC239" s="18">
        <v>2.33E-3</v>
      </c>
      <c r="BD239" s="18">
        <f t="shared" si="87"/>
        <v>2.33E-3</v>
      </c>
      <c r="BE239" s="18">
        <f t="shared" si="87"/>
        <v>2.33E-3</v>
      </c>
      <c r="BF239" s="18" t="str">
        <f t="shared" si="81"/>
        <v/>
      </c>
      <c r="BN239" s="18" t="str">
        <f t="shared" si="82"/>
        <v>s</v>
      </c>
    </row>
    <row r="240" spans="3:66" ht="50.1" customHeight="1" thickTop="1" thickBot="1" x14ac:dyDescent="0.3">
      <c r="C240" s="46"/>
      <c r="D240" s="46"/>
      <c r="E240" s="46"/>
      <c r="F240" s="122"/>
      <c r="G240" s="122"/>
      <c r="H240" s="78" t="str">
        <f t="shared" si="83"/>
        <v/>
      </c>
      <c r="I240" s="78" t="str">
        <f t="shared" si="84"/>
        <v/>
      </c>
      <c r="J240" s="16"/>
      <c r="K240" s="46" t="str">
        <f t="shared" si="85"/>
        <v/>
      </c>
      <c r="L240" s="16"/>
      <c r="M240" s="16"/>
      <c r="N240" s="46"/>
      <c r="O240" s="47" t="str">
        <f t="shared" si="88"/>
        <v/>
      </c>
      <c r="P240" s="47"/>
      <c r="Q240" s="48" t="str">
        <f>IFERROR(VLOOKUP(E240,Funcionários!$C$8:$E$207,3,FALSE),"")</f>
        <v/>
      </c>
      <c r="R240" s="47"/>
      <c r="S240" s="49" t="str">
        <f t="shared" si="89"/>
        <v/>
      </c>
      <c r="T240" s="49">
        <v>2.3400000000000001E-3</v>
      </c>
      <c r="U240" s="48" t="str">
        <f>IF(Funcionários!C241=0,"",Funcionários!C241)</f>
        <v/>
      </c>
      <c r="V240" s="50">
        <f>IF(U240="",0,IF(COUNTIFS($E$7:$E$3006,U240,$I$7:$I$3006,'RC'!$E$6)=0,0,COUNTIFS($M$7:$M$3006,"Concluída no prazo",$E$7:$E$3006,U240,$I$7:$I$3006,'RC'!$E$6)/COUNTIFS($E$7:$E$3006,U240,$I$7:$I$3006,'RC'!$E$6)))</f>
        <v>0</v>
      </c>
      <c r="W240" s="49">
        <f>SUMIFS($J$7:$J$3006,$E$7:$E$3006,U240,$I$7:$I$3006,'RC'!$E$6)+SUMIFS($L$7:$L$3006,$E$7:$E$3006,U240,$I$7:$I$3006,'RC'!$E$6)</f>
        <v>0</v>
      </c>
      <c r="X240" s="48">
        <f>COUNTIFS($E$7:$E$3006,U240,$I$7:$I$3006,'RC'!$E$6)</f>
        <v>0</v>
      </c>
      <c r="Y240" s="48"/>
      <c r="Z240" s="51" t="str">
        <f>IF(AQ240='RC'!$E$6,AC240*1000+AD240,"")</f>
        <v/>
      </c>
      <c r="AA240" s="51" t="str">
        <f>IF(AB240="","",IF(AQ240='RC'!$E$6,AC240*1000-AD240,""))</f>
        <v/>
      </c>
      <c r="AB240" s="48" t="str">
        <f>IFERROR(VLOOKUP(E240,Funcionários!$C$8:$E$207,3,FALSE),"")</f>
        <v/>
      </c>
      <c r="AC240" s="50" t="str">
        <f>IF(AB240="","",IF(COUNTIFS($AB$7:$AB$3006,AB240,$AQ$7:$AQ$3006,'RC'!$E$6)=0,"",COUNTIFS($M$7:$M$3006,"Concluída no prazo",$AB$7:$AB$3006,AB240,$AQ$7:$AQ$3006,'RC'!$E$6)/COUNTIFS($AB$7:$AB$3006,AB240,$AQ$7:$AQ$3006,'RC'!$E$6)))</f>
        <v/>
      </c>
      <c r="AD240" s="48">
        <f>SUMIF($AQ$7:$AQ$3006,'RC'!$E$6,$J$7:$J$3006)+SUMIF($AQ$7:$AQ$3006,'RC'!$E$6,$L$7:$L$3006)</f>
        <v>21</v>
      </c>
      <c r="AF240" s="48">
        <v>4.7669999999999303E-2</v>
      </c>
      <c r="AG240" s="48">
        <f>IF(OR(AQ240="",AQ240&lt;&gt;'RC'!$E$6,AB240&lt;&gt;'RC'!$D$21),0,1)</f>
        <v>0</v>
      </c>
      <c r="AH240" s="48">
        <f t="shared" si="86"/>
        <v>4.7669999999999303E-2</v>
      </c>
      <c r="AI240" s="48" t="str">
        <f t="shared" si="68"/>
        <v/>
      </c>
      <c r="AJ240" s="48" t="str">
        <f t="shared" si="69"/>
        <v/>
      </c>
      <c r="AK240" s="52" t="str">
        <f t="shared" si="70"/>
        <v/>
      </c>
      <c r="AL240" s="52" t="str">
        <f t="shared" si="71"/>
        <v/>
      </c>
      <c r="AM240" s="48" t="str">
        <f t="shared" si="72"/>
        <v/>
      </c>
      <c r="AN240" s="48" t="str">
        <f t="shared" si="73"/>
        <v/>
      </c>
      <c r="AP240" s="18" t="str">
        <f t="shared" si="74"/>
        <v/>
      </c>
      <c r="AQ240" s="18" t="str">
        <f t="shared" si="75"/>
        <v/>
      </c>
      <c r="AR240" s="18">
        <v>4.7669999999999997E-2</v>
      </c>
      <c r="AS240" s="18">
        <f>IF(AF!$D$27="Todos",1,IF(M240=AF!$D$27,1,0))</f>
        <v>1</v>
      </c>
      <c r="AT240" s="53">
        <f>IF(AND(E240=AF!$D$6,OR(LT!M240=AF!$D$27,AF!$D$27="Todos"),OR(AP240=AF!$E$8,AQ240=AF!$E$8)),AR240+AS240,0)</f>
        <v>0</v>
      </c>
      <c r="AU240" s="18" t="str">
        <f t="shared" si="76"/>
        <v/>
      </c>
      <c r="AV240" s="54" t="str">
        <f t="shared" si="77"/>
        <v/>
      </c>
      <c r="AW240" s="54" t="str">
        <f t="shared" si="78"/>
        <v/>
      </c>
      <c r="AX240" s="18" t="str">
        <f t="shared" si="79"/>
        <v/>
      </c>
      <c r="AY240" s="18" t="str">
        <f t="shared" si="80"/>
        <v/>
      </c>
      <c r="BA240" s="18">
        <f>IF($E240=AF!$D$6,IF($M240="Concluída no prazo",2,IF($M240="Concluída com atraso",1,0)),0)</f>
        <v>0</v>
      </c>
      <c r="BB240" s="18">
        <f>IF($E240=AF!$D$6,IF($M240="Atrasada",2,IF($M240="Concluída com atraso",1,0)),0)</f>
        <v>0</v>
      </c>
      <c r="BC240" s="18">
        <v>2.3400000000000001E-3</v>
      </c>
      <c r="BD240" s="18">
        <f t="shared" si="87"/>
        <v>2.3400000000000001E-3</v>
      </c>
      <c r="BE240" s="18">
        <f t="shared" si="87"/>
        <v>2.3400000000000001E-3</v>
      </c>
      <c r="BF240" s="18" t="str">
        <f t="shared" si="81"/>
        <v/>
      </c>
      <c r="BN240" s="18" t="str">
        <f t="shared" si="82"/>
        <v>s</v>
      </c>
    </row>
    <row r="241" spans="3:66" ht="50.1" customHeight="1" thickTop="1" thickBot="1" x14ac:dyDescent="0.3">
      <c r="C241" s="46"/>
      <c r="D241" s="46"/>
      <c r="E241" s="46"/>
      <c r="F241" s="122"/>
      <c r="G241" s="122"/>
      <c r="H241" s="78" t="str">
        <f t="shared" si="83"/>
        <v/>
      </c>
      <c r="I241" s="78" t="str">
        <f t="shared" si="84"/>
        <v/>
      </c>
      <c r="J241" s="16"/>
      <c r="K241" s="46" t="str">
        <f t="shared" si="85"/>
        <v/>
      </c>
      <c r="L241" s="16"/>
      <c r="M241" s="16"/>
      <c r="N241" s="46"/>
      <c r="O241" s="47" t="str">
        <f t="shared" si="88"/>
        <v/>
      </c>
      <c r="P241" s="47"/>
      <c r="Q241" s="48" t="str">
        <f>IFERROR(VLOOKUP(E241,Funcionários!$C$8:$E$207,3,FALSE),"")</f>
        <v/>
      </c>
      <c r="R241" s="47"/>
      <c r="S241" s="49" t="str">
        <f t="shared" si="89"/>
        <v/>
      </c>
      <c r="T241" s="49">
        <v>2.3500000000000001E-3</v>
      </c>
      <c r="U241" s="48" t="str">
        <f>IF(Funcionários!C242=0,"",Funcionários!C242)</f>
        <v/>
      </c>
      <c r="V241" s="50">
        <f>IF(U241="",0,IF(COUNTIFS($E$7:$E$3006,U241,$I$7:$I$3006,'RC'!$E$6)=0,0,COUNTIFS($M$7:$M$3006,"Concluída no prazo",$E$7:$E$3006,U241,$I$7:$I$3006,'RC'!$E$6)/COUNTIFS($E$7:$E$3006,U241,$I$7:$I$3006,'RC'!$E$6)))</f>
        <v>0</v>
      </c>
      <c r="W241" s="49">
        <f>SUMIFS($J$7:$J$3006,$E$7:$E$3006,U241,$I$7:$I$3006,'RC'!$E$6)+SUMIFS($L$7:$L$3006,$E$7:$E$3006,U241,$I$7:$I$3006,'RC'!$E$6)</f>
        <v>0</v>
      </c>
      <c r="X241" s="48">
        <f>COUNTIFS($E$7:$E$3006,U241,$I$7:$I$3006,'RC'!$E$6)</f>
        <v>0</v>
      </c>
      <c r="Y241" s="48"/>
      <c r="Z241" s="51" t="str">
        <f>IF(AQ241='RC'!$E$6,AC241*1000+AD241,"")</f>
        <v/>
      </c>
      <c r="AA241" s="51" t="str">
        <f>IF(AB241="","",IF(AQ241='RC'!$E$6,AC241*1000-AD241,""))</f>
        <v/>
      </c>
      <c r="AB241" s="48" t="str">
        <f>IFERROR(VLOOKUP(E241,Funcionários!$C$8:$E$207,3,FALSE),"")</f>
        <v/>
      </c>
      <c r="AC241" s="50" t="str">
        <f>IF(AB241="","",IF(COUNTIFS($AB$7:$AB$3006,AB241,$AQ$7:$AQ$3006,'RC'!$E$6)=0,"",COUNTIFS($M$7:$M$3006,"Concluída no prazo",$AB$7:$AB$3006,AB241,$AQ$7:$AQ$3006,'RC'!$E$6)/COUNTIFS($AB$7:$AB$3006,AB241,$AQ$7:$AQ$3006,'RC'!$E$6)))</f>
        <v/>
      </c>
      <c r="AD241" s="48">
        <f>SUMIF($AQ$7:$AQ$3006,'RC'!$E$6,$J$7:$J$3006)+SUMIF($AQ$7:$AQ$3006,'RC'!$E$6,$L$7:$L$3006)</f>
        <v>21</v>
      </c>
      <c r="AF241" s="48">
        <v>4.76599999999993E-2</v>
      </c>
      <c r="AG241" s="48">
        <f>IF(OR(AQ241="",AQ241&lt;&gt;'RC'!$E$6,AB241&lt;&gt;'RC'!$D$21),0,1)</f>
        <v>0</v>
      </c>
      <c r="AH241" s="48">
        <f t="shared" si="86"/>
        <v>4.76599999999993E-2</v>
      </c>
      <c r="AI241" s="48" t="str">
        <f t="shared" si="68"/>
        <v/>
      </c>
      <c r="AJ241" s="48" t="str">
        <f t="shared" si="69"/>
        <v/>
      </c>
      <c r="AK241" s="52" t="str">
        <f t="shared" si="70"/>
        <v/>
      </c>
      <c r="AL241" s="52" t="str">
        <f t="shared" si="71"/>
        <v/>
      </c>
      <c r="AM241" s="48" t="str">
        <f t="shared" si="72"/>
        <v/>
      </c>
      <c r="AN241" s="48" t="str">
        <f t="shared" si="73"/>
        <v/>
      </c>
      <c r="AP241" s="18" t="str">
        <f t="shared" si="74"/>
        <v/>
      </c>
      <c r="AQ241" s="18" t="str">
        <f t="shared" si="75"/>
        <v/>
      </c>
      <c r="AR241" s="18">
        <v>4.7660000000000001E-2</v>
      </c>
      <c r="AS241" s="18">
        <f>IF(AF!$D$27="Todos",1,IF(M241=AF!$D$27,1,0))</f>
        <v>1</v>
      </c>
      <c r="AT241" s="53">
        <f>IF(AND(E241=AF!$D$6,OR(LT!M241=AF!$D$27,AF!$D$27="Todos"),OR(AP241=AF!$E$8,AQ241=AF!$E$8)),AR241+AS241,0)</f>
        <v>0</v>
      </c>
      <c r="AU241" s="18" t="str">
        <f t="shared" si="76"/>
        <v/>
      </c>
      <c r="AV241" s="54" t="str">
        <f t="shared" si="77"/>
        <v/>
      </c>
      <c r="AW241" s="54" t="str">
        <f t="shared" si="78"/>
        <v/>
      </c>
      <c r="AX241" s="18" t="str">
        <f t="shared" si="79"/>
        <v/>
      </c>
      <c r="AY241" s="18" t="str">
        <f t="shared" si="80"/>
        <v/>
      </c>
      <c r="BA241" s="18">
        <f>IF($E241=AF!$D$6,IF($M241="Concluída no prazo",2,IF($M241="Concluída com atraso",1,0)),0)</f>
        <v>0</v>
      </c>
      <c r="BB241" s="18">
        <f>IF($E241=AF!$D$6,IF($M241="Atrasada",2,IF($M241="Concluída com atraso",1,0)),0)</f>
        <v>0</v>
      </c>
      <c r="BC241" s="18">
        <v>2.3500000000000001E-3</v>
      </c>
      <c r="BD241" s="18">
        <f t="shared" si="87"/>
        <v>2.3500000000000001E-3</v>
      </c>
      <c r="BE241" s="18">
        <f t="shared" si="87"/>
        <v>2.3500000000000001E-3</v>
      </c>
      <c r="BF241" s="18" t="str">
        <f t="shared" si="81"/>
        <v/>
      </c>
      <c r="BN241" s="18" t="str">
        <f t="shared" si="82"/>
        <v>s</v>
      </c>
    </row>
    <row r="242" spans="3:66" ht="50.1" customHeight="1" thickTop="1" thickBot="1" x14ac:dyDescent="0.3">
      <c r="C242" s="46"/>
      <c r="D242" s="46"/>
      <c r="E242" s="46"/>
      <c r="F242" s="122"/>
      <c r="G242" s="122"/>
      <c r="H242" s="78" t="str">
        <f t="shared" si="83"/>
        <v/>
      </c>
      <c r="I242" s="78" t="str">
        <f t="shared" si="84"/>
        <v/>
      </c>
      <c r="J242" s="16"/>
      <c r="K242" s="46" t="str">
        <f t="shared" si="85"/>
        <v/>
      </c>
      <c r="L242" s="16"/>
      <c r="M242" s="16"/>
      <c r="N242" s="46"/>
      <c r="O242" s="47" t="str">
        <f t="shared" si="88"/>
        <v/>
      </c>
      <c r="P242" s="47"/>
      <c r="Q242" s="48" t="str">
        <f>IFERROR(VLOOKUP(E242,Funcionários!$C$8:$E$207,3,FALSE),"")</f>
        <v/>
      </c>
      <c r="R242" s="47"/>
      <c r="S242" s="49" t="str">
        <f t="shared" si="89"/>
        <v/>
      </c>
      <c r="T242" s="49">
        <v>2.3600000000000001E-3</v>
      </c>
      <c r="U242" s="48" t="str">
        <f>IF(Funcionários!C243=0,"",Funcionários!C243)</f>
        <v/>
      </c>
      <c r="V242" s="50">
        <f>IF(U242="",0,IF(COUNTIFS($E$7:$E$3006,U242,$I$7:$I$3006,'RC'!$E$6)=0,0,COUNTIFS($M$7:$M$3006,"Concluída no prazo",$E$7:$E$3006,U242,$I$7:$I$3006,'RC'!$E$6)/COUNTIFS($E$7:$E$3006,U242,$I$7:$I$3006,'RC'!$E$6)))</f>
        <v>0</v>
      </c>
      <c r="W242" s="49">
        <f>SUMIFS($J$7:$J$3006,$E$7:$E$3006,U242,$I$7:$I$3006,'RC'!$E$6)+SUMIFS($L$7:$L$3006,$E$7:$E$3006,U242,$I$7:$I$3006,'RC'!$E$6)</f>
        <v>0</v>
      </c>
      <c r="X242" s="48">
        <f>COUNTIFS($E$7:$E$3006,U242,$I$7:$I$3006,'RC'!$E$6)</f>
        <v>0</v>
      </c>
      <c r="Y242" s="48"/>
      <c r="Z242" s="51" t="str">
        <f>IF(AQ242='RC'!$E$6,AC242*1000+AD242,"")</f>
        <v/>
      </c>
      <c r="AA242" s="51" t="str">
        <f>IF(AB242="","",IF(AQ242='RC'!$E$6,AC242*1000-AD242,""))</f>
        <v/>
      </c>
      <c r="AB242" s="48" t="str">
        <f>IFERROR(VLOOKUP(E242,Funcionários!$C$8:$E$207,3,FALSE),"")</f>
        <v/>
      </c>
      <c r="AC242" s="50" t="str">
        <f>IF(AB242="","",IF(COUNTIFS($AB$7:$AB$3006,AB242,$AQ$7:$AQ$3006,'RC'!$E$6)=0,"",COUNTIFS($M$7:$M$3006,"Concluída no prazo",$AB$7:$AB$3006,AB242,$AQ$7:$AQ$3006,'RC'!$E$6)/COUNTIFS($AB$7:$AB$3006,AB242,$AQ$7:$AQ$3006,'RC'!$E$6)))</f>
        <v/>
      </c>
      <c r="AD242" s="48">
        <f>SUMIF($AQ$7:$AQ$3006,'RC'!$E$6,$J$7:$J$3006)+SUMIF($AQ$7:$AQ$3006,'RC'!$E$6,$L$7:$L$3006)</f>
        <v>21</v>
      </c>
      <c r="AF242" s="48">
        <v>4.7649999999999297E-2</v>
      </c>
      <c r="AG242" s="48">
        <f>IF(OR(AQ242="",AQ242&lt;&gt;'RC'!$E$6,AB242&lt;&gt;'RC'!$D$21),0,1)</f>
        <v>0</v>
      </c>
      <c r="AH242" s="48">
        <f t="shared" si="86"/>
        <v>4.7649999999999297E-2</v>
      </c>
      <c r="AI242" s="48" t="str">
        <f t="shared" si="68"/>
        <v/>
      </c>
      <c r="AJ242" s="48" t="str">
        <f t="shared" si="69"/>
        <v/>
      </c>
      <c r="AK242" s="52" t="str">
        <f t="shared" si="70"/>
        <v/>
      </c>
      <c r="AL242" s="52" t="str">
        <f t="shared" si="71"/>
        <v/>
      </c>
      <c r="AM242" s="48" t="str">
        <f t="shared" si="72"/>
        <v/>
      </c>
      <c r="AN242" s="48" t="str">
        <f t="shared" si="73"/>
        <v/>
      </c>
      <c r="AP242" s="18" t="str">
        <f t="shared" si="74"/>
        <v/>
      </c>
      <c r="AQ242" s="18" t="str">
        <f t="shared" si="75"/>
        <v/>
      </c>
      <c r="AR242" s="18">
        <v>4.7649999999999998E-2</v>
      </c>
      <c r="AS242" s="18">
        <f>IF(AF!$D$27="Todos",1,IF(M242=AF!$D$27,1,0))</f>
        <v>1</v>
      </c>
      <c r="AT242" s="53">
        <f>IF(AND(E242=AF!$D$6,OR(LT!M242=AF!$D$27,AF!$D$27="Todos"),OR(AP242=AF!$E$8,AQ242=AF!$E$8)),AR242+AS242,0)</f>
        <v>0</v>
      </c>
      <c r="AU242" s="18" t="str">
        <f t="shared" si="76"/>
        <v/>
      </c>
      <c r="AV242" s="54" t="str">
        <f t="shared" si="77"/>
        <v/>
      </c>
      <c r="AW242" s="54" t="str">
        <f t="shared" si="78"/>
        <v/>
      </c>
      <c r="AX242" s="18" t="str">
        <f t="shared" si="79"/>
        <v/>
      </c>
      <c r="AY242" s="18" t="str">
        <f t="shared" si="80"/>
        <v/>
      </c>
      <c r="BA242" s="18">
        <f>IF($E242=AF!$D$6,IF($M242="Concluída no prazo",2,IF($M242="Concluída com atraso",1,0)),0)</f>
        <v>0</v>
      </c>
      <c r="BB242" s="18">
        <f>IF($E242=AF!$D$6,IF($M242="Atrasada",2,IF($M242="Concluída com atraso",1,0)),0)</f>
        <v>0</v>
      </c>
      <c r="BC242" s="18">
        <v>2.3600000000000001E-3</v>
      </c>
      <c r="BD242" s="18">
        <f t="shared" si="87"/>
        <v>2.3600000000000001E-3</v>
      </c>
      <c r="BE242" s="18">
        <f t="shared" si="87"/>
        <v>2.3600000000000001E-3</v>
      </c>
      <c r="BF242" s="18" t="str">
        <f t="shared" si="81"/>
        <v/>
      </c>
      <c r="BN242" s="18" t="str">
        <f t="shared" si="82"/>
        <v>s</v>
      </c>
    </row>
    <row r="243" spans="3:66" ht="50.1" customHeight="1" thickTop="1" thickBot="1" x14ac:dyDescent="0.3">
      <c r="C243" s="46"/>
      <c r="D243" s="46"/>
      <c r="E243" s="46"/>
      <c r="F243" s="122"/>
      <c r="G243" s="122"/>
      <c r="H243" s="78" t="str">
        <f t="shared" si="83"/>
        <v/>
      </c>
      <c r="I243" s="78" t="str">
        <f t="shared" si="84"/>
        <v/>
      </c>
      <c r="J243" s="16"/>
      <c r="K243" s="46" t="str">
        <f t="shared" si="85"/>
        <v/>
      </c>
      <c r="L243" s="16"/>
      <c r="M243" s="16"/>
      <c r="N243" s="46"/>
      <c r="O243" s="47" t="str">
        <f t="shared" si="88"/>
        <v/>
      </c>
      <c r="P243" s="47"/>
      <c r="Q243" s="48" t="str">
        <f>IFERROR(VLOOKUP(E243,Funcionários!$C$8:$E$207,3,FALSE),"")</f>
        <v/>
      </c>
      <c r="R243" s="47"/>
      <c r="S243" s="49" t="str">
        <f t="shared" si="89"/>
        <v/>
      </c>
      <c r="T243" s="49">
        <v>2.3700000000000001E-3</v>
      </c>
      <c r="U243" s="48" t="str">
        <f>IF(Funcionários!C244=0,"",Funcionários!C244)</f>
        <v/>
      </c>
      <c r="V243" s="50">
        <f>IF(U243="",0,IF(COUNTIFS($E$7:$E$3006,U243,$I$7:$I$3006,'RC'!$E$6)=0,0,COUNTIFS($M$7:$M$3006,"Concluída no prazo",$E$7:$E$3006,U243,$I$7:$I$3006,'RC'!$E$6)/COUNTIFS($E$7:$E$3006,U243,$I$7:$I$3006,'RC'!$E$6)))</f>
        <v>0</v>
      </c>
      <c r="W243" s="49">
        <f>SUMIFS($J$7:$J$3006,$E$7:$E$3006,U243,$I$7:$I$3006,'RC'!$E$6)+SUMIFS($L$7:$L$3006,$E$7:$E$3006,U243,$I$7:$I$3006,'RC'!$E$6)</f>
        <v>0</v>
      </c>
      <c r="X243" s="48">
        <f>COUNTIFS($E$7:$E$3006,U243,$I$7:$I$3006,'RC'!$E$6)</f>
        <v>0</v>
      </c>
      <c r="Y243" s="48"/>
      <c r="Z243" s="51" t="str">
        <f>IF(AQ243='RC'!$E$6,AC243*1000+AD243,"")</f>
        <v/>
      </c>
      <c r="AA243" s="51" t="str">
        <f>IF(AB243="","",IF(AQ243='RC'!$E$6,AC243*1000-AD243,""))</f>
        <v/>
      </c>
      <c r="AB243" s="48" t="str">
        <f>IFERROR(VLOOKUP(E243,Funcionários!$C$8:$E$207,3,FALSE),"")</f>
        <v/>
      </c>
      <c r="AC243" s="50" t="str">
        <f>IF(AB243="","",IF(COUNTIFS($AB$7:$AB$3006,AB243,$AQ$7:$AQ$3006,'RC'!$E$6)=0,"",COUNTIFS($M$7:$M$3006,"Concluída no prazo",$AB$7:$AB$3006,AB243,$AQ$7:$AQ$3006,'RC'!$E$6)/COUNTIFS($AB$7:$AB$3006,AB243,$AQ$7:$AQ$3006,'RC'!$E$6)))</f>
        <v/>
      </c>
      <c r="AD243" s="48">
        <f>SUMIF($AQ$7:$AQ$3006,'RC'!$E$6,$J$7:$J$3006)+SUMIF($AQ$7:$AQ$3006,'RC'!$E$6,$L$7:$L$3006)</f>
        <v>21</v>
      </c>
      <c r="AF243" s="48">
        <v>4.7639999999999301E-2</v>
      </c>
      <c r="AG243" s="48">
        <f>IF(OR(AQ243="",AQ243&lt;&gt;'RC'!$E$6,AB243&lt;&gt;'RC'!$D$21),0,1)</f>
        <v>0</v>
      </c>
      <c r="AH243" s="48">
        <f t="shared" si="86"/>
        <v>4.7639999999999301E-2</v>
      </c>
      <c r="AI243" s="48" t="str">
        <f t="shared" si="68"/>
        <v/>
      </c>
      <c r="AJ243" s="48" t="str">
        <f t="shared" si="69"/>
        <v/>
      </c>
      <c r="AK243" s="52" t="str">
        <f t="shared" si="70"/>
        <v/>
      </c>
      <c r="AL243" s="52" t="str">
        <f t="shared" si="71"/>
        <v/>
      </c>
      <c r="AM243" s="48" t="str">
        <f t="shared" si="72"/>
        <v/>
      </c>
      <c r="AN243" s="48" t="str">
        <f t="shared" si="73"/>
        <v/>
      </c>
      <c r="AP243" s="18" t="str">
        <f t="shared" si="74"/>
        <v/>
      </c>
      <c r="AQ243" s="18" t="str">
        <f t="shared" si="75"/>
        <v/>
      </c>
      <c r="AR243" s="18">
        <v>4.7640000000000002E-2</v>
      </c>
      <c r="AS243" s="18">
        <f>IF(AF!$D$27="Todos",1,IF(M243=AF!$D$27,1,0))</f>
        <v>1</v>
      </c>
      <c r="AT243" s="53">
        <f>IF(AND(E243=AF!$D$6,OR(LT!M243=AF!$D$27,AF!$D$27="Todos"),OR(AP243=AF!$E$8,AQ243=AF!$E$8)),AR243+AS243,0)</f>
        <v>0</v>
      </c>
      <c r="AU243" s="18" t="str">
        <f t="shared" si="76"/>
        <v/>
      </c>
      <c r="AV243" s="54" t="str">
        <f t="shared" si="77"/>
        <v/>
      </c>
      <c r="AW243" s="54" t="str">
        <f t="shared" si="78"/>
        <v/>
      </c>
      <c r="AX243" s="18" t="str">
        <f t="shared" si="79"/>
        <v/>
      </c>
      <c r="AY243" s="18" t="str">
        <f t="shared" si="80"/>
        <v/>
      </c>
      <c r="BA243" s="18">
        <f>IF($E243=AF!$D$6,IF($M243="Concluída no prazo",2,IF($M243="Concluída com atraso",1,0)),0)</f>
        <v>0</v>
      </c>
      <c r="BB243" s="18">
        <f>IF($E243=AF!$D$6,IF($M243="Atrasada",2,IF($M243="Concluída com atraso",1,0)),0)</f>
        <v>0</v>
      </c>
      <c r="BC243" s="18">
        <v>2.3700000000000001E-3</v>
      </c>
      <c r="BD243" s="18">
        <f t="shared" si="87"/>
        <v>2.3700000000000001E-3</v>
      </c>
      <c r="BE243" s="18">
        <f t="shared" si="87"/>
        <v>2.3700000000000001E-3</v>
      </c>
      <c r="BF243" s="18" t="str">
        <f t="shared" si="81"/>
        <v/>
      </c>
      <c r="BN243" s="18" t="str">
        <f t="shared" si="82"/>
        <v>s</v>
      </c>
    </row>
    <row r="244" spans="3:66" ht="50.1" customHeight="1" thickTop="1" thickBot="1" x14ac:dyDescent="0.3">
      <c r="C244" s="46"/>
      <c r="D244" s="46"/>
      <c r="E244" s="46"/>
      <c r="F244" s="122"/>
      <c r="G244" s="122"/>
      <c r="H244" s="78" t="str">
        <f t="shared" si="83"/>
        <v/>
      </c>
      <c r="I244" s="78" t="str">
        <f t="shared" si="84"/>
        <v/>
      </c>
      <c r="J244" s="16"/>
      <c r="K244" s="46" t="str">
        <f t="shared" si="85"/>
        <v/>
      </c>
      <c r="L244" s="16"/>
      <c r="M244" s="16"/>
      <c r="N244" s="46"/>
      <c r="O244" s="47" t="str">
        <f t="shared" si="88"/>
        <v/>
      </c>
      <c r="P244" s="47"/>
      <c r="Q244" s="48" t="str">
        <f>IFERROR(VLOOKUP(E244,Funcionários!$C$8:$E$207,3,FALSE),"")</f>
        <v/>
      </c>
      <c r="R244" s="47"/>
      <c r="S244" s="49" t="str">
        <f t="shared" si="89"/>
        <v/>
      </c>
      <c r="T244" s="49">
        <v>2.3800000000000002E-3</v>
      </c>
      <c r="U244" s="48" t="str">
        <f>IF(Funcionários!C245=0,"",Funcionários!C245)</f>
        <v/>
      </c>
      <c r="V244" s="50">
        <f>IF(U244="",0,IF(COUNTIFS($E$7:$E$3006,U244,$I$7:$I$3006,'RC'!$E$6)=0,0,COUNTIFS($M$7:$M$3006,"Concluída no prazo",$E$7:$E$3006,U244,$I$7:$I$3006,'RC'!$E$6)/COUNTIFS($E$7:$E$3006,U244,$I$7:$I$3006,'RC'!$E$6)))</f>
        <v>0</v>
      </c>
      <c r="W244" s="49">
        <f>SUMIFS($J$7:$J$3006,$E$7:$E$3006,U244,$I$7:$I$3006,'RC'!$E$6)+SUMIFS($L$7:$L$3006,$E$7:$E$3006,U244,$I$7:$I$3006,'RC'!$E$6)</f>
        <v>0</v>
      </c>
      <c r="X244" s="48">
        <f>COUNTIFS($E$7:$E$3006,U244,$I$7:$I$3006,'RC'!$E$6)</f>
        <v>0</v>
      </c>
      <c r="Y244" s="48"/>
      <c r="Z244" s="51" t="str">
        <f>IF(AQ244='RC'!$E$6,AC244*1000+AD244,"")</f>
        <v/>
      </c>
      <c r="AA244" s="51" t="str">
        <f>IF(AB244="","",IF(AQ244='RC'!$E$6,AC244*1000-AD244,""))</f>
        <v/>
      </c>
      <c r="AB244" s="48" t="str">
        <f>IFERROR(VLOOKUP(E244,Funcionários!$C$8:$E$207,3,FALSE),"")</f>
        <v/>
      </c>
      <c r="AC244" s="50" t="str">
        <f>IF(AB244="","",IF(COUNTIFS($AB$7:$AB$3006,AB244,$AQ$7:$AQ$3006,'RC'!$E$6)=0,"",COUNTIFS($M$7:$M$3006,"Concluída no prazo",$AB$7:$AB$3006,AB244,$AQ$7:$AQ$3006,'RC'!$E$6)/COUNTIFS($AB$7:$AB$3006,AB244,$AQ$7:$AQ$3006,'RC'!$E$6)))</f>
        <v/>
      </c>
      <c r="AD244" s="48">
        <f>SUMIF($AQ$7:$AQ$3006,'RC'!$E$6,$J$7:$J$3006)+SUMIF($AQ$7:$AQ$3006,'RC'!$E$6,$L$7:$L$3006)</f>
        <v>21</v>
      </c>
      <c r="AF244" s="48">
        <v>4.7629999999999298E-2</v>
      </c>
      <c r="AG244" s="48">
        <f>IF(OR(AQ244="",AQ244&lt;&gt;'RC'!$E$6,AB244&lt;&gt;'RC'!$D$21),0,1)</f>
        <v>0</v>
      </c>
      <c r="AH244" s="48">
        <f t="shared" si="86"/>
        <v>4.7629999999999298E-2</v>
      </c>
      <c r="AI244" s="48" t="str">
        <f t="shared" si="68"/>
        <v/>
      </c>
      <c r="AJ244" s="48" t="str">
        <f t="shared" si="69"/>
        <v/>
      </c>
      <c r="AK244" s="52" t="str">
        <f t="shared" si="70"/>
        <v/>
      </c>
      <c r="AL244" s="52" t="str">
        <f t="shared" si="71"/>
        <v/>
      </c>
      <c r="AM244" s="48" t="str">
        <f t="shared" si="72"/>
        <v/>
      </c>
      <c r="AN244" s="48" t="str">
        <f t="shared" si="73"/>
        <v/>
      </c>
      <c r="AP244" s="18" t="str">
        <f t="shared" si="74"/>
        <v/>
      </c>
      <c r="AQ244" s="18" t="str">
        <f t="shared" si="75"/>
        <v/>
      </c>
      <c r="AR244" s="18">
        <v>4.7629999999999999E-2</v>
      </c>
      <c r="AS244" s="18">
        <f>IF(AF!$D$27="Todos",1,IF(M244=AF!$D$27,1,0))</f>
        <v>1</v>
      </c>
      <c r="AT244" s="53">
        <f>IF(AND(E244=AF!$D$6,OR(LT!M244=AF!$D$27,AF!$D$27="Todos"),OR(AP244=AF!$E$8,AQ244=AF!$E$8)),AR244+AS244,0)</f>
        <v>0</v>
      </c>
      <c r="AU244" s="18" t="str">
        <f t="shared" si="76"/>
        <v/>
      </c>
      <c r="AV244" s="54" t="str">
        <f t="shared" si="77"/>
        <v/>
      </c>
      <c r="AW244" s="54" t="str">
        <f t="shared" si="78"/>
        <v/>
      </c>
      <c r="AX244" s="18" t="str">
        <f t="shared" si="79"/>
        <v/>
      </c>
      <c r="AY244" s="18" t="str">
        <f t="shared" si="80"/>
        <v/>
      </c>
      <c r="BA244" s="18">
        <f>IF($E244=AF!$D$6,IF($M244="Concluída no prazo",2,IF($M244="Concluída com atraso",1,0)),0)</f>
        <v>0</v>
      </c>
      <c r="BB244" s="18">
        <f>IF($E244=AF!$D$6,IF($M244="Atrasada",2,IF($M244="Concluída com atraso",1,0)),0)</f>
        <v>0</v>
      </c>
      <c r="BC244" s="18">
        <v>2.3800000000000002E-3</v>
      </c>
      <c r="BD244" s="18">
        <f t="shared" si="87"/>
        <v>2.3800000000000002E-3</v>
      </c>
      <c r="BE244" s="18">
        <f t="shared" si="87"/>
        <v>2.3800000000000002E-3</v>
      </c>
      <c r="BF244" s="18" t="str">
        <f t="shared" si="81"/>
        <v/>
      </c>
      <c r="BN244" s="18" t="str">
        <f t="shared" si="82"/>
        <v>s</v>
      </c>
    </row>
    <row r="245" spans="3:66" ht="50.1" customHeight="1" thickTop="1" thickBot="1" x14ac:dyDescent="0.3">
      <c r="C245" s="46"/>
      <c r="D245" s="46"/>
      <c r="E245" s="46"/>
      <c r="F245" s="122"/>
      <c r="G245" s="122"/>
      <c r="H245" s="78" t="str">
        <f t="shared" si="83"/>
        <v/>
      </c>
      <c r="I245" s="78" t="str">
        <f t="shared" si="84"/>
        <v/>
      </c>
      <c r="J245" s="16"/>
      <c r="K245" s="46" t="str">
        <f t="shared" si="85"/>
        <v/>
      </c>
      <c r="L245" s="16"/>
      <c r="M245" s="16"/>
      <c r="N245" s="46"/>
      <c r="O245" s="47" t="str">
        <f t="shared" si="88"/>
        <v/>
      </c>
      <c r="P245" s="47"/>
      <c r="Q245" s="48" t="str">
        <f>IFERROR(VLOOKUP(E245,Funcionários!$C$8:$E$207,3,FALSE),"")</f>
        <v/>
      </c>
      <c r="R245" s="47"/>
      <c r="S245" s="49" t="str">
        <f t="shared" si="89"/>
        <v/>
      </c>
      <c r="T245" s="49">
        <v>2.3900000000000002E-3</v>
      </c>
      <c r="U245" s="48" t="str">
        <f>IF(Funcionários!C246=0,"",Funcionários!C246)</f>
        <v/>
      </c>
      <c r="V245" s="50">
        <f>IF(U245="",0,IF(COUNTIFS($E$7:$E$3006,U245,$I$7:$I$3006,'RC'!$E$6)=0,0,COUNTIFS($M$7:$M$3006,"Concluída no prazo",$E$7:$E$3006,U245,$I$7:$I$3006,'RC'!$E$6)/COUNTIFS($E$7:$E$3006,U245,$I$7:$I$3006,'RC'!$E$6)))</f>
        <v>0</v>
      </c>
      <c r="W245" s="49">
        <f>SUMIFS($J$7:$J$3006,$E$7:$E$3006,U245,$I$7:$I$3006,'RC'!$E$6)+SUMIFS($L$7:$L$3006,$E$7:$E$3006,U245,$I$7:$I$3006,'RC'!$E$6)</f>
        <v>0</v>
      </c>
      <c r="X245" s="48">
        <f>COUNTIFS($E$7:$E$3006,U245,$I$7:$I$3006,'RC'!$E$6)</f>
        <v>0</v>
      </c>
      <c r="Y245" s="48"/>
      <c r="Z245" s="51" t="str">
        <f>IF(AQ245='RC'!$E$6,AC245*1000+AD245,"")</f>
        <v/>
      </c>
      <c r="AA245" s="51" t="str">
        <f>IF(AB245="","",IF(AQ245='RC'!$E$6,AC245*1000-AD245,""))</f>
        <v/>
      </c>
      <c r="AB245" s="48" t="str">
        <f>IFERROR(VLOOKUP(E245,Funcionários!$C$8:$E$207,3,FALSE),"")</f>
        <v/>
      </c>
      <c r="AC245" s="50" t="str">
        <f>IF(AB245="","",IF(COUNTIFS($AB$7:$AB$3006,AB245,$AQ$7:$AQ$3006,'RC'!$E$6)=0,"",COUNTIFS($M$7:$M$3006,"Concluída no prazo",$AB$7:$AB$3006,AB245,$AQ$7:$AQ$3006,'RC'!$E$6)/COUNTIFS($AB$7:$AB$3006,AB245,$AQ$7:$AQ$3006,'RC'!$E$6)))</f>
        <v/>
      </c>
      <c r="AD245" s="48">
        <f>SUMIF($AQ$7:$AQ$3006,'RC'!$E$6,$J$7:$J$3006)+SUMIF($AQ$7:$AQ$3006,'RC'!$E$6,$L$7:$L$3006)</f>
        <v>21</v>
      </c>
      <c r="AF245" s="48">
        <v>4.7619999999999302E-2</v>
      </c>
      <c r="AG245" s="48">
        <f>IF(OR(AQ245="",AQ245&lt;&gt;'RC'!$E$6,AB245&lt;&gt;'RC'!$D$21),0,1)</f>
        <v>0</v>
      </c>
      <c r="AH245" s="48">
        <f t="shared" si="86"/>
        <v>4.7619999999999302E-2</v>
      </c>
      <c r="AI245" s="48" t="str">
        <f t="shared" si="68"/>
        <v/>
      </c>
      <c r="AJ245" s="48" t="str">
        <f t="shared" si="69"/>
        <v/>
      </c>
      <c r="AK245" s="52" t="str">
        <f t="shared" si="70"/>
        <v/>
      </c>
      <c r="AL245" s="52" t="str">
        <f t="shared" si="71"/>
        <v/>
      </c>
      <c r="AM245" s="48" t="str">
        <f t="shared" si="72"/>
        <v/>
      </c>
      <c r="AN245" s="48" t="str">
        <f t="shared" si="73"/>
        <v/>
      </c>
      <c r="AP245" s="18" t="str">
        <f t="shared" si="74"/>
        <v/>
      </c>
      <c r="AQ245" s="18" t="str">
        <f t="shared" si="75"/>
        <v/>
      </c>
      <c r="AR245" s="18">
        <v>4.7620000000000003E-2</v>
      </c>
      <c r="AS245" s="18">
        <f>IF(AF!$D$27="Todos",1,IF(M245=AF!$D$27,1,0))</f>
        <v>1</v>
      </c>
      <c r="AT245" s="53">
        <f>IF(AND(E245=AF!$D$6,OR(LT!M245=AF!$D$27,AF!$D$27="Todos"),OR(AP245=AF!$E$8,AQ245=AF!$E$8)),AR245+AS245,0)</f>
        <v>0</v>
      </c>
      <c r="AU245" s="18" t="str">
        <f t="shared" si="76"/>
        <v/>
      </c>
      <c r="AV245" s="54" t="str">
        <f t="shared" si="77"/>
        <v/>
      </c>
      <c r="AW245" s="54" t="str">
        <f t="shared" si="78"/>
        <v/>
      </c>
      <c r="AX245" s="18" t="str">
        <f t="shared" si="79"/>
        <v/>
      </c>
      <c r="AY245" s="18" t="str">
        <f t="shared" si="80"/>
        <v/>
      </c>
      <c r="BA245" s="18">
        <f>IF($E245=AF!$D$6,IF($M245="Concluída no prazo",2,IF($M245="Concluída com atraso",1,0)),0)</f>
        <v>0</v>
      </c>
      <c r="BB245" s="18">
        <f>IF($E245=AF!$D$6,IF($M245="Atrasada",2,IF($M245="Concluída com atraso",1,0)),0)</f>
        <v>0</v>
      </c>
      <c r="BC245" s="18">
        <v>2.3900000000000002E-3</v>
      </c>
      <c r="BD245" s="18">
        <f t="shared" si="87"/>
        <v>2.3900000000000002E-3</v>
      </c>
      <c r="BE245" s="18">
        <f t="shared" si="87"/>
        <v>2.3900000000000002E-3</v>
      </c>
      <c r="BF245" s="18" t="str">
        <f t="shared" si="81"/>
        <v/>
      </c>
      <c r="BN245" s="18" t="str">
        <f t="shared" si="82"/>
        <v>s</v>
      </c>
    </row>
    <row r="246" spans="3:66" ht="50.1" customHeight="1" thickTop="1" thickBot="1" x14ac:dyDescent="0.3">
      <c r="C246" s="46"/>
      <c r="D246" s="46"/>
      <c r="E246" s="46"/>
      <c r="F246" s="122"/>
      <c r="G246" s="122"/>
      <c r="H246" s="78" t="str">
        <f t="shared" si="83"/>
        <v/>
      </c>
      <c r="I246" s="78" t="str">
        <f t="shared" si="84"/>
        <v/>
      </c>
      <c r="J246" s="16"/>
      <c r="K246" s="46" t="str">
        <f t="shared" si="85"/>
        <v/>
      </c>
      <c r="L246" s="16"/>
      <c r="M246" s="16"/>
      <c r="N246" s="46"/>
      <c r="O246" s="47" t="str">
        <f t="shared" si="88"/>
        <v/>
      </c>
      <c r="P246" s="47"/>
      <c r="Q246" s="48" t="str">
        <f>IFERROR(VLOOKUP(E246,Funcionários!$C$8:$E$207,3,FALSE),"")</f>
        <v/>
      </c>
      <c r="R246" s="47"/>
      <c r="S246" s="49" t="str">
        <f t="shared" si="89"/>
        <v/>
      </c>
      <c r="T246" s="49">
        <v>2.3999999999999998E-3</v>
      </c>
      <c r="U246" s="48" t="str">
        <f>IF(Funcionários!C247=0,"",Funcionários!C247)</f>
        <v/>
      </c>
      <c r="V246" s="50">
        <f>IF(U246="",0,IF(COUNTIFS($E$7:$E$3006,U246,$I$7:$I$3006,'RC'!$E$6)=0,0,COUNTIFS($M$7:$M$3006,"Concluída no prazo",$E$7:$E$3006,U246,$I$7:$I$3006,'RC'!$E$6)/COUNTIFS($E$7:$E$3006,U246,$I$7:$I$3006,'RC'!$E$6)))</f>
        <v>0</v>
      </c>
      <c r="W246" s="49">
        <f>SUMIFS($J$7:$J$3006,$E$7:$E$3006,U246,$I$7:$I$3006,'RC'!$E$6)+SUMIFS($L$7:$L$3006,$E$7:$E$3006,U246,$I$7:$I$3006,'RC'!$E$6)</f>
        <v>0</v>
      </c>
      <c r="X246" s="48">
        <f>COUNTIFS($E$7:$E$3006,U246,$I$7:$I$3006,'RC'!$E$6)</f>
        <v>0</v>
      </c>
      <c r="Y246" s="48"/>
      <c r="Z246" s="51" t="str">
        <f>IF(AQ246='RC'!$E$6,AC246*1000+AD246,"")</f>
        <v/>
      </c>
      <c r="AA246" s="51" t="str">
        <f>IF(AB246="","",IF(AQ246='RC'!$E$6,AC246*1000-AD246,""))</f>
        <v/>
      </c>
      <c r="AB246" s="48" t="str">
        <f>IFERROR(VLOOKUP(E246,Funcionários!$C$8:$E$207,3,FALSE),"")</f>
        <v/>
      </c>
      <c r="AC246" s="50" t="str">
        <f>IF(AB246="","",IF(COUNTIFS($AB$7:$AB$3006,AB246,$AQ$7:$AQ$3006,'RC'!$E$6)=0,"",COUNTIFS($M$7:$M$3006,"Concluída no prazo",$AB$7:$AB$3006,AB246,$AQ$7:$AQ$3006,'RC'!$E$6)/COUNTIFS($AB$7:$AB$3006,AB246,$AQ$7:$AQ$3006,'RC'!$E$6)))</f>
        <v/>
      </c>
      <c r="AD246" s="48">
        <f>SUMIF($AQ$7:$AQ$3006,'RC'!$E$6,$J$7:$J$3006)+SUMIF($AQ$7:$AQ$3006,'RC'!$E$6,$L$7:$L$3006)</f>
        <v>21</v>
      </c>
      <c r="AF246" s="48">
        <v>4.7609999999999299E-2</v>
      </c>
      <c r="AG246" s="48">
        <f>IF(OR(AQ246="",AQ246&lt;&gt;'RC'!$E$6,AB246&lt;&gt;'RC'!$D$21),0,1)</f>
        <v>0</v>
      </c>
      <c r="AH246" s="48">
        <f t="shared" si="86"/>
        <v>4.7609999999999299E-2</v>
      </c>
      <c r="AI246" s="48" t="str">
        <f t="shared" si="68"/>
        <v/>
      </c>
      <c r="AJ246" s="48" t="str">
        <f t="shared" si="69"/>
        <v/>
      </c>
      <c r="AK246" s="52" t="str">
        <f t="shared" si="70"/>
        <v/>
      </c>
      <c r="AL246" s="52" t="str">
        <f t="shared" si="71"/>
        <v/>
      </c>
      <c r="AM246" s="48" t="str">
        <f t="shared" si="72"/>
        <v/>
      </c>
      <c r="AN246" s="48" t="str">
        <f t="shared" si="73"/>
        <v/>
      </c>
      <c r="AP246" s="18" t="str">
        <f t="shared" si="74"/>
        <v/>
      </c>
      <c r="AQ246" s="18" t="str">
        <f t="shared" si="75"/>
        <v/>
      </c>
      <c r="AR246" s="18">
        <v>4.761E-2</v>
      </c>
      <c r="AS246" s="18">
        <f>IF(AF!$D$27="Todos",1,IF(M246=AF!$D$27,1,0))</f>
        <v>1</v>
      </c>
      <c r="AT246" s="53">
        <f>IF(AND(E246=AF!$D$6,OR(LT!M246=AF!$D$27,AF!$D$27="Todos"),OR(AP246=AF!$E$8,AQ246=AF!$E$8)),AR246+AS246,0)</f>
        <v>0</v>
      </c>
      <c r="AU246" s="18" t="str">
        <f t="shared" si="76"/>
        <v/>
      </c>
      <c r="AV246" s="54" t="str">
        <f t="shared" si="77"/>
        <v/>
      </c>
      <c r="AW246" s="54" t="str">
        <f t="shared" si="78"/>
        <v/>
      </c>
      <c r="AX246" s="18" t="str">
        <f t="shared" si="79"/>
        <v/>
      </c>
      <c r="AY246" s="18" t="str">
        <f t="shared" si="80"/>
        <v/>
      </c>
      <c r="BA246" s="18">
        <f>IF($E246=AF!$D$6,IF($M246="Concluída no prazo",2,IF($M246="Concluída com atraso",1,0)),0)</f>
        <v>0</v>
      </c>
      <c r="BB246" s="18">
        <f>IF($E246=AF!$D$6,IF($M246="Atrasada",2,IF($M246="Concluída com atraso",1,0)),0)</f>
        <v>0</v>
      </c>
      <c r="BC246" s="18">
        <v>2.3999999999999998E-3</v>
      </c>
      <c r="BD246" s="18">
        <f t="shared" si="87"/>
        <v>2.3999999999999998E-3</v>
      </c>
      <c r="BE246" s="18">
        <f t="shared" si="87"/>
        <v>2.3999999999999998E-3</v>
      </c>
      <c r="BF246" s="18" t="str">
        <f t="shared" si="81"/>
        <v/>
      </c>
      <c r="BN246" s="18" t="str">
        <f t="shared" si="82"/>
        <v>s</v>
      </c>
    </row>
    <row r="247" spans="3:66" ht="50.1" customHeight="1" thickTop="1" thickBot="1" x14ac:dyDescent="0.3">
      <c r="C247" s="46"/>
      <c r="D247" s="46"/>
      <c r="E247" s="46"/>
      <c r="F247" s="122"/>
      <c r="G247" s="122"/>
      <c r="H247" s="78" t="str">
        <f t="shared" si="83"/>
        <v/>
      </c>
      <c r="I247" s="78" t="str">
        <f t="shared" si="84"/>
        <v/>
      </c>
      <c r="J247" s="16"/>
      <c r="K247" s="46" t="str">
        <f t="shared" si="85"/>
        <v/>
      </c>
      <c r="L247" s="16"/>
      <c r="M247" s="16"/>
      <c r="N247" s="46"/>
      <c r="O247" s="47" t="str">
        <f t="shared" si="88"/>
        <v/>
      </c>
      <c r="P247" s="47"/>
      <c r="Q247" s="48" t="str">
        <f>IFERROR(VLOOKUP(E247,Funcionários!$C$8:$E$207,3,FALSE),"")</f>
        <v/>
      </c>
      <c r="R247" s="47"/>
      <c r="S247" s="49" t="str">
        <f t="shared" si="89"/>
        <v/>
      </c>
      <c r="T247" s="49">
        <v>2.4099999999999998E-3</v>
      </c>
      <c r="U247" s="48" t="str">
        <f>IF(Funcionários!C248=0,"",Funcionários!C248)</f>
        <v/>
      </c>
      <c r="V247" s="50">
        <f>IF(U247="",0,IF(COUNTIFS($E$7:$E$3006,U247,$I$7:$I$3006,'RC'!$E$6)=0,0,COUNTIFS($M$7:$M$3006,"Concluída no prazo",$E$7:$E$3006,U247,$I$7:$I$3006,'RC'!$E$6)/COUNTIFS($E$7:$E$3006,U247,$I$7:$I$3006,'RC'!$E$6)))</f>
        <v>0</v>
      </c>
      <c r="W247" s="49">
        <f>SUMIFS($J$7:$J$3006,$E$7:$E$3006,U247,$I$7:$I$3006,'RC'!$E$6)+SUMIFS($L$7:$L$3006,$E$7:$E$3006,U247,$I$7:$I$3006,'RC'!$E$6)</f>
        <v>0</v>
      </c>
      <c r="X247" s="48">
        <f>COUNTIFS($E$7:$E$3006,U247,$I$7:$I$3006,'RC'!$E$6)</f>
        <v>0</v>
      </c>
      <c r="Y247" s="48"/>
      <c r="Z247" s="51" t="str">
        <f>IF(AQ247='RC'!$E$6,AC247*1000+AD247,"")</f>
        <v/>
      </c>
      <c r="AA247" s="51" t="str">
        <f>IF(AB247="","",IF(AQ247='RC'!$E$6,AC247*1000-AD247,""))</f>
        <v/>
      </c>
      <c r="AB247" s="48" t="str">
        <f>IFERROR(VLOOKUP(E247,Funcionários!$C$8:$E$207,3,FALSE),"")</f>
        <v/>
      </c>
      <c r="AC247" s="50" t="str">
        <f>IF(AB247="","",IF(COUNTIFS($AB$7:$AB$3006,AB247,$AQ$7:$AQ$3006,'RC'!$E$6)=0,"",COUNTIFS($M$7:$M$3006,"Concluída no prazo",$AB$7:$AB$3006,AB247,$AQ$7:$AQ$3006,'RC'!$E$6)/COUNTIFS($AB$7:$AB$3006,AB247,$AQ$7:$AQ$3006,'RC'!$E$6)))</f>
        <v/>
      </c>
      <c r="AD247" s="48">
        <f>SUMIF($AQ$7:$AQ$3006,'RC'!$E$6,$J$7:$J$3006)+SUMIF($AQ$7:$AQ$3006,'RC'!$E$6,$L$7:$L$3006)</f>
        <v>21</v>
      </c>
      <c r="AF247" s="48">
        <v>4.7599999999999303E-2</v>
      </c>
      <c r="AG247" s="48">
        <f>IF(OR(AQ247="",AQ247&lt;&gt;'RC'!$E$6,AB247&lt;&gt;'RC'!$D$21),0,1)</f>
        <v>0</v>
      </c>
      <c r="AH247" s="48">
        <f t="shared" si="86"/>
        <v>4.7599999999999303E-2</v>
      </c>
      <c r="AI247" s="48" t="str">
        <f t="shared" si="68"/>
        <v/>
      </c>
      <c r="AJ247" s="48" t="str">
        <f t="shared" si="69"/>
        <v/>
      </c>
      <c r="AK247" s="52" t="str">
        <f t="shared" si="70"/>
        <v/>
      </c>
      <c r="AL247" s="52" t="str">
        <f t="shared" si="71"/>
        <v/>
      </c>
      <c r="AM247" s="48" t="str">
        <f t="shared" si="72"/>
        <v/>
      </c>
      <c r="AN247" s="48" t="str">
        <f t="shared" si="73"/>
        <v/>
      </c>
      <c r="AP247" s="18" t="str">
        <f t="shared" si="74"/>
        <v/>
      </c>
      <c r="AQ247" s="18" t="str">
        <f t="shared" si="75"/>
        <v/>
      </c>
      <c r="AR247" s="18">
        <v>4.7600000000000003E-2</v>
      </c>
      <c r="AS247" s="18">
        <f>IF(AF!$D$27="Todos",1,IF(M247=AF!$D$27,1,0))</f>
        <v>1</v>
      </c>
      <c r="AT247" s="53">
        <f>IF(AND(E247=AF!$D$6,OR(LT!M247=AF!$D$27,AF!$D$27="Todos"),OR(AP247=AF!$E$8,AQ247=AF!$E$8)),AR247+AS247,0)</f>
        <v>0</v>
      </c>
      <c r="AU247" s="18" t="str">
        <f t="shared" si="76"/>
        <v/>
      </c>
      <c r="AV247" s="54" t="str">
        <f t="shared" si="77"/>
        <v/>
      </c>
      <c r="AW247" s="54" t="str">
        <f t="shared" si="78"/>
        <v/>
      </c>
      <c r="AX247" s="18" t="str">
        <f t="shared" si="79"/>
        <v/>
      </c>
      <c r="AY247" s="18" t="str">
        <f t="shared" si="80"/>
        <v/>
      </c>
      <c r="BA247" s="18">
        <f>IF($E247=AF!$D$6,IF($M247="Concluída no prazo",2,IF($M247="Concluída com atraso",1,0)),0)</f>
        <v>0</v>
      </c>
      <c r="BB247" s="18">
        <f>IF($E247=AF!$D$6,IF($M247="Atrasada",2,IF($M247="Concluída com atraso",1,0)),0)</f>
        <v>0</v>
      </c>
      <c r="BC247" s="18">
        <v>2.4099999999999998E-3</v>
      </c>
      <c r="BD247" s="18">
        <f t="shared" si="87"/>
        <v>2.4099999999999998E-3</v>
      </c>
      <c r="BE247" s="18">
        <f t="shared" si="87"/>
        <v>2.4099999999999998E-3</v>
      </c>
      <c r="BF247" s="18" t="str">
        <f t="shared" si="81"/>
        <v/>
      </c>
      <c r="BN247" s="18" t="str">
        <f t="shared" si="82"/>
        <v>s</v>
      </c>
    </row>
    <row r="248" spans="3:66" ht="50.1" customHeight="1" thickTop="1" thickBot="1" x14ac:dyDescent="0.3">
      <c r="C248" s="46"/>
      <c r="D248" s="46"/>
      <c r="E248" s="46"/>
      <c r="F248" s="122"/>
      <c r="G248" s="122"/>
      <c r="H248" s="78" t="str">
        <f t="shared" si="83"/>
        <v/>
      </c>
      <c r="I248" s="78" t="str">
        <f t="shared" si="84"/>
        <v/>
      </c>
      <c r="J248" s="16"/>
      <c r="K248" s="46" t="str">
        <f t="shared" si="85"/>
        <v/>
      </c>
      <c r="L248" s="16"/>
      <c r="M248" s="16"/>
      <c r="N248" s="46"/>
      <c r="O248" s="47" t="str">
        <f t="shared" si="88"/>
        <v/>
      </c>
      <c r="P248" s="47"/>
      <c r="Q248" s="48" t="str">
        <f>IFERROR(VLOOKUP(E248,Funcionários!$C$8:$E$207,3,FALSE),"")</f>
        <v/>
      </c>
      <c r="R248" s="47"/>
      <c r="S248" s="49" t="str">
        <f t="shared" si="89"/>
        <v/>
      </c>
      <c r="T248" s="49">
        <v>2.4199999999999998E-3</v>
      </c>
      <c r="U248" s="48" t="str">
        <f>IF(Funcionários!C249=0,"",Funcionários!C249)</f>
        <v/>
      </c>
      <c r="V248" s="50">
        <f>IF(U248="",0,IF(COUNTIFS($E$7:$E$3006,U248,$I$7:$I$3006,'RC'!$E$6)=0,0,COUNTIFS($M$7:$M$3006,"Concluída no prazo",$E$7:$E$3006,U248,$I$7:$I$3006,'RC'!$E$6)/COUNTIFS($E$7:$E$3006,U248,$I$7:$I$3006,'RC'!$E$6)))</f>
        <v>0</v>
      </c>
      <c r="W248" s="49">
        <f>SUMIFS($J$7:$J$3006,$E$7:$E$3006,U248,$I$7:$I$3006,'RC'!$E$6)+SUMIFS($L$7:$L$3006,$E$7:$E$3006,U248,$I$7:$I$3006,'RC'!$E$6)</f>
        <v>0</v>
      </c>
      <c r="X248" s="48">
        <f>COUNTIFS($E$7:$E$3006,U248,$I$7:$I$3006,'RC'!$E$6)</f>
        <v>0</v>
      </c>
      <c r="Y248" s="48"/>
      <c r="Z248" s="51" t="str">
        <f>IF(AQ248='RC'!$E$6,AC248*1000+AD248,"")</f>
        <v/>
      </c>
      <c r="AA248" s="51" t="str">
        <f>IF(AB248="","",IF(AQ248='RC'!$E$6,AC248*1000-AD248,""))</f>
        <v/>
      </c>
      <c r="AB248" s="48" t="str">
        <f>IFERROR(VLOOKUP(E248,Funcionários!$C$8:$E$207,3,FALSE),"")</f>
        <v/>
      </c>
      <c r="AC248" s="50" t="str">
        <f>IF(AB248="","",IF(COUNTIFS($AB$7:$AB$3006,AB248,$AQ$7:$AQ$3006,'RC'!$E$6)=0,"",COUNTIFS($M$7:$M$3006,"Concluída no prazo",$AB$7:$AB$3006,AB248,$AQ$7:$AQ$3006,'RC'!$E$6)/COUNTIFS($AB$7:$AB$3006,AB248,$AQ$7:$AQ$3006,'RC'!$E$6)))</f>
        <v/>
      </c>
      <c r="AD248" s="48">
        <f>SUMIF($AQ$7:$AQ$3006,'RC'!$E$6,$J$7:$J$3006)+SUMIF($AQ$7:$AQ$3006,'RC'!$E$6,$L$7:$L$3006)</f>
        <v>21</v>
      </c>
      <c r="AF248" s="48">
        <v>4.75899999999993E-2</v>
      </c>
      <c r="AG248" s="48">
        <f>IF(OR(AQ248="",AQ248&lt;&gt;'RC'!$E$6,AB248&lt;&gt;'RC'!$D$21),0,1)</f>
        <v>0</v>
      </c>
      <c r="AH248" s="48">
        <f t="shared" si="86"/>
        <v>4.75899999999993E-2</v>
      </c>
      <c r="AI248" s="48" t="str">
        <f t="shared" si="68"/>
        <v/>
      </c>
      <c r="AJ248" s="48" t="str">
        <f t="shared" si="69"/>
        <v/>
      </c>
      <c r="AK248" s="52" t="str">
        <f t="shared" si="70"/>
        <v/>
      </c>
      <c r="AL248" s="52" t="str">
        <f t="shared" si="71"/>
        <v/>
      </c>
      <c r="AM248" s="48" t="str">
        <f t="shared" si="72"/>
        <v/>
      </c>
      <c r="AN248" s="48" t="str">
        <f t="shared" si="73"/>
        <v/>
      </c>
      <c r="AP248" s="18" t="str">
        <f t="shared" si="74"/>
        <v/>
      </c>
      <c r="AQ248" s="18" t="str">
        <f t="shared" si="75"/>
        <v/>
      </c>
      <c r="AR248" s="18">
        <v>4.759E-2</v>
      </c>
      <c r="AS248" s="18">
        <f>IF(AF!$D$27="Todos",1,IF(M248=AF!$D$27,1,0))</f>
        <v>1</v>
      </c>
      <c r="AT248" s="53">
        <f>IF(AND(E248=AF!$D$6,OR(LT!M248=AF!$D$27,AF!$D$27="Todos"),OR(AP248=AF!$E$8,AQ248=AF!$E$8)),AR248+AS248,0)</f>
        <v>0</v>
      </c>
      <c r="AU248" s="18" t="str">
        <f t="shared" si="76"/>
        <v/>
      </c>
      <c r="AV248" s="54" t="str">
        <f t="shared" si="77"/>
        <v/>
      </c>
      <c r="AW248" s="54" t="str">
        <f t="shared" si="78"/>
        <v/>
      </c>
      <c r="AX248" s="18" t="str">
        <f t="shared" si="79"/>
        <v/>
      </c>
      <c r="AY248" s="18" t="str">
        <f t="shared" si="80"/>
        <v/>
      </c>
      <c r="BA248" s="18">
        <f>IF($E248=AF!$D$6,IF($M248="Concluída no prazo",2,IF($M248="Concluída com atraso",1,0)),0)</f>
        <v>0</v>
      </c>
      <c r="BB248" s="18">
        <f>IF($E248=AF!$D$6,IF($M248="Atrasada",2,IF($M248="Concluída com atraso",1,0)),0)</f>
        <v>0</v>
      </c>
      <c r="BC248" s="18">
        <v>2.4199999999999998E-3</v>
      </c>
      <c r="BD248" s="18">
        <f t="shared" si="87"/>
        <v>2.4199999999999998E-3</v>
      </c>
      <c r="BE248" s="18">
        <f t="shared" si="87"/>
        <v>2.4199999999999998E-3</v>
      </c>
      <c r="BF248" s="18" t="str">
        <f t="shared" si="81"/>
        <v/>
      </c>
      <c r="BN248" s="18" t="str">
        <f t="shared" si="82"/>
        <v>s</v>
      </c>
    </row>
    <row r="249" spans="3:66" ht="50.1" customHeight="1" thickTop="1" thickBot="1" x14ac:dyDescent="0.3">
      <c r="C249" s="46"/>
      <c r="D249" s="46"/>
      <c r="E249" s="46"/>
      <c r="F249" s="122"/>
      <c r="G249" s="122"/>
      <c r="H249" s="78" t="str">
        <f t="shared" si="83"/>
        <v/>
      </c>
      <c r="I249" s="78" t="str">
        <f t="shared" si="84"/>
        <v/>
      </c>
      <c r="J249" s="16"/>
      <c r="K249" s="46" t="str">
        <f t="shared" si="85"/>
        <v/>
      </c>
      <c r="L249" s="16"/>
      <c r="M249" s="16"/>
      <c r="N249" s="46"/>
      <c r="O249" s="47" t="str">
        <f t="shared" si="88"/>
        <v/>
      </c>
      <c r="P249" s="47"/>
      <c r="Q249" s="48" t="str">
        <f>IFERROR(VLOOKUP(E249,Funcionários!$C$8:$E$207,3,FALSE),"")</f>
        <v/>
      </c>
      <c r="R249" s="47"/>
      <c r="S249" s="49" t="str">
        <f t="shared" si="89"/>
        <v/>
      </c>
      <c r="T249" s="49">
        <v>2.4299999999999999E-3</v>
      </c>
      <c r="U249" s="48" t="str">
        <f>IF(Funcionários!C250=0,"",Funcionários!C250)</f>
        <v/>
      </c>
      <c r="V249" s="50">
        <f>IF(U249="",0,IF(COUNTIFS($E$7:$E$3006,U249,$I$7:$I$3006,'RC'!$E$6)=0,0,COUNTIFS($M$7:$M$3006,"Concluída no prazo",$E$7:$E$3006,U249,$I$7:$I$3006,'RC'!$E$6)/COUNTIFS($E$7:$E$3006,U249,$I$7:$I$3006,'RC'!$E$6)))</f>
        <v>0</v>
      </c>
      <c r="W249" s="49">
        <f>SUMIFS($J$7:$J$3006,$E$7:$E$3006,U249,$I$7:$I$3006,'RC'!$E$6)+SUMIFS($L$7:$L$3006,$E$7:$E$3006,U249,$I$7:$I$3006,'RC'!$E$6)</f>
        <v>0</v>
      </c>
      <c r="X249" s="48">
        <f>COUNTIFS($E$7:$E$3006,U249,$I$7:$I$3006,'RC'!$E$6)</f>
        <v>0</v>
      </c>
      <c r="Y249" s="48"/>
      <c r="Z249" s="51" t="str">
        <f>IF(AQ249='RC'!$E$6,AC249*1000+AD249,"")</f>
        <v/>
      </c>
      <c r="AA249" s="51" t="str">
        <f>IF(AB249="","",IF(AQ249='RC'!$E$6,AC249*1000-AD249,""))</f>
        <v/>
      </c>
      <c r="AB249" s="48" t="str">
        <f>IFERROR(VLOOKUP(E249,Funcionários!$C$8:$E$207,3,FALSE),"")</f>
        <v/>
      </c>
      <c r="AC249" s="50" t="str">
        <f>IF(AB249="","",IF(COUNTIFS($AB$7:$AB$3006,AB249,$AQ$7:$AQ$3006,'RC'!$E$6)=0,"",COUNTIFS($M$7:$M$3006,"Concluída no prazo",$AB$7:$AB$3006,AB249,$AQ$7:$AQ$3006,'RC'!$E$6)/COUNTIFS($AB$7:$AB$3006,AB249,$AQ$7:$AQ$3006,'RC'!$E$6)))</f>
        <v/>
      </c>
      <c r="AD249" s="48">
        <f>SUMIF($AQ$7:$AQ$3006,'RC'!$E$6,$J$7:$J$3006)+SUMIF($AQ$7:$AQ$3006,'RC'!$E$6,$L$7:$L$3006)</f>
        <v>21</v>
      </c>
      <c r="AF249" s="48">
        <v>4.7579999999999303E-2</v>
      </c>
      <c r="AG249" s="48">
        <f>IF(OR(AQ249="",AQ249&lt;&gt;'RC'!$E$6,AB249&lt;&gt;'RC'!$D$21),0,1)</f>
        <v>0</v>
      </c>
      <c r="AH249" s="48">
        <f t="shared" si="86"/>
        <v>4.7579999999999303E-2</v>
      </c>
      <c r="AI249" s="48" t="str">
        <f t="shared" si="68"/>
        <v/>
      </c>
      <c r="AJ249" s="48" t="str">
        <f t="shared" si="69"/>
        <v/>
      </c>
      <c r="AK249" s="52" t="str">
        <f t="shared" si="70"/>
        <v/>
      </c>
      <c r="AL249" s="52" t="str">
        <f t="shared" si="71"/>
        <v/>
      </c>
      <c r="AM249" s="48" t="str">
        <f t="shared" si="72"/>
        <v/>
      </c>
      <c r="AN249" s="48" t="str">
        <f t="shared" si="73"/>
        <v/>
      </c>
      <c r="AP249" s="18" t="str">
        <f t="shared" si="74"/>
        <v/>
      </c>
      <c r="AQ249" s="18" t="str">
        <f t="shared" si="75"/>
        <v/>
      </c>
      <c r="AR249" s="18">
        <v>4.7579999999999997E-2</v>
      </c>
      <c r="AS249" s="18">
        <f>IF(AF!$D$27="Todos",1,IF(M249=AF!$D$27,1,0))</f>
        <v>1</v>
      </c>
      <c r="AT249" s="53">
        <f>IF(AND(E249=AF!$D$6,OR(LT!M249=AF!$D$27,AF!$D$27="Todos"),OR(AP249=AF!$E$8,AQ249=AF!$E$8)),AR249+AS249,0)</f>
        <v>0</v>
      </c>
      <c r="AU249" s="18" t="str">
        <f t="shared" si="76"/>
        <v/>
      </c>
      <c r="AV249" s="54" t="str">
        <f t="shared" si="77"/>
        <v/>
      </c>
      <c r="AW249" s="54" t="str">
        <f t="shared" si="78"/>
        <v/>
      </c>
      <c r="AX249" s="18" t="str">
        <f t="shared" si="79"/>
        <v/>
      </c>
      <c r="AY249" s="18" t="str">
        <f t="shared" si="80"/>
        <v/>
      </c>
      <c r="BA249" s="18">
        <f>IF($E249=AF!$D$6,IF($M249="Concluída no prazo",2,IF($M249="Concluída com atraso",1,0)),0)</f>
        <v>0</v>
      </c>
      <c r="BB249" s="18">
        <f>IF($E249=AF!$D$6,IF($M249="Atrasada",2,IF($M249="Concluída com atraso",1,0)),0)</f>
        <v>0</v>
      </c>
      <c r="BC249" s="18">
        <v>2.4299999999999999E-3</v>
      </c>
      <c r="BD249" s="18">
        <f t="shared" si="87"/>
        <v>2.4299999999999999E-3</v>
      </c>
      <c r="BE249" s="18">
        <f t="shared" si="87"/>
        <v>2.4299999999999999E-3</v>
      </c>
      <c r="BF249" s="18" t="str">
        <f t="shared" si="81"/>
        <v/>
      </c>
      <c r="BN249" s="18" t="str">
        <f t="shared" si="82"/>
        <v>s</v>
      </c>
    </row>
    <row r="250" spans="3:66" ht="50.1" customHeight="1" thickTop="1" thickBot="1" x14ac:dyDescent="0.3">
      <c r="C250" s="46"/>
      <c r="D250" s="46"/>
      <c r="E250" s="46"/>
      <c r="F250" s="122"/>
      <c r="G250" s="122"/>
      <c r="H250" s="78" t="str">
        <f t="shared" si="83"/>
        <v/>
      </c>
      <c r="I250" s="78" t="str">
        <f t="shared" si="84"/>
        <v/>
      </c>
      <c r="J250" s="16"/>
      <c r="K250" s="46" t="str">
        <f t="shared" si="85"/>
        <v/>
      </c>
      <c r="L250" s="16"/>
      <c r="M250" s="16"/>
      <c r="N250" s="46"/>
      <c r="O250" s="47" t="str">
        <f t="shared" si="88"/>
        <v/>
      </c>
      <c r="P250" s="47"/>
      <c r="Q250" s="48" t="str">
        <f>IFERROR(VLOOKUP(E250,Funcionários!$C$8:$E$207,3,FALSE),"")</f>
        <v/>
      </c>
      <c r="R250" s="47"/>
      <c r="S250" s="49" t="str">
        <f t="shared" si="89"/>
        <v/>
      </c>
      <c r="T250" s="49">
        <v>2.4399999999999999E-3</v>
      </c>
      <c r="U250" s="48" t="str">
        <f>IF(Funcionários!C251=0,"",Funcionários!C251)</f>
        <v/>
      </c>
      <c r="V250" s="50">
        <f>IF(U250="",0,IF(COUNTIFS($E$7:$E$3006,U250,$I$7:$I$3006,'RC'!$E$6)=0,0,COUNTIFS($M$7:$M$3006,"Concluída no prazo",$E$7:$E$3006,U250,$I$7:$I$3006,'RC'!$E$6)/COUNTIFS($E$7:$E$3006,U250,$I$7:$I$3006,'RC'!$E$6)))</f>
        <v>0</v>
      </c>
      <c r="W250" s="49">
        <f>SUMIFS($J$7:$J$3006,$E$7:$E$3006,U250,$I$7:$I$3006,'RC'!$E$6)+SUMIFS($L$7:$L$3006,$E$7:$E$3006,U250,$I$7:$I$3006,'RC'!$E$6)</f>
        <v>0</v>
      </c>
      <c r="X250" s="48">
        <f>COUNTIFS($E$7:$E$3006,U250,$I$7:$I$3006,'RC'!$E$6)</f>
        <v>0</v>
      </c>
      <c r="Y250" s="48"/>
      <c r="Z250" s="51" t="str">
        <f>IF(AQ250='RC'!$E$6,AC250*1000+AD250,"")</f>
        <v/>
      </c>
      <c r="AA250" s="51" t="str">
        <f>IF(AB250="","",IF(AQ250='RC'!$E$6,AC250*1000-AD250,""))</f>
        <v/>
      </c>
      <c r="AB250" s="48" t="str">
        <f>IFERROR(VLOOKUP(E250,Funcionários!$C$8:$E$207,3,FALSE),"")</f>
        <v/>
      </c>
      <c r="AC250" s="50" t="str">
        <f>IF(AB250="","",IF(COUNTIFS($AB$7:$AB$3006,AB250,$AQ$7:$AQ$3006,'RC'!$E$6)=0,"",COUNTIFS($M$7:$M$3006,"Concluída no prazo",$AB$7:$AB$3006,AB250,$AQ$7:$AQ$3006,'RC'!$E$6)/COUNTIFS($AB$7:$AB$3006,AB250,$AQ$7:$AQ$3006,'RC'!$E$6)))</f>
        <v/>
      </c>
      <c r="AD250" s="48">
        <f>SUMIF($AQ$7:$AQ$3006,'RC'!$E$6,$J$7:$J$3006)+SUMIF($AQ$7:$AQ$3006,'RC'!$E$6,$L$7:$L$3006)</f>
        <v>21</v>
      </c>
      <c r="AF250" s="48">
        <v>4.75699999999993E-2</v>
      </c>
      <c r="AG250" s="48">
        <f>IF(OR(AQ250="",AQ250&lt;&gt;'RC'!$E$6,AB250&lt;&gt;'RC'!$D$21),0,1)</f>
        <v>0</v>
      </c>
      <c r="AH250" s="48">
        <f t="shared" si="86"/>
        <v>4.75699999999993E-2</v>
      </c>
      <c r="AI250" s="48" t="str">
        <f t="shared" si="68"/>
        <v/>
      </c>
      <c r="AJ250" s="48" t="str">
        <f t="shared" si="69"/>
        <v/>
      </c>
      <c r="AK250" s="52" t="str">
        <f t="shared" si="70"/>
        <v/>
      </c>
      <c r="AL250" s="52" t="str">
        <f t="shared" si="71"/>
        <v/>
      </c>
      <c r="AM250" s="48" t="str">
        <f t="shared" si="72"/>
        <v/>
      </c>
      <c r="AN250" s="48" t="str">
        <f t="shared" si="73"/>
        <v/>
      </c>
      <c r="AP250" s="18" t="str">
        <f t="shared" si="74"/>
        <v/>
      </c>
      <c r="AQ250" s="18" t="str">
        <f t="shared" si="75"/>
        <v/>
      </c>
      <c r="AR250" s="18">
        <v>4.7570000000000001E-2</v>
      </c>
      <c r="AS250" s="18">
        <f>IF(AF!$D$27="Todos",1,IF(M250=AF!$D$27,1,0))</f>
        <v>1</v>
      </c>
      <c r="AT250" s="53">
        <f>IF(AND(E250=AF!$D$6,OR(LT!M250=AF!$D$27,AF!$D$27="Todos"),OR(AP250=AF!$E$8,AQ250=AF!$E$8)),AR250+AS250,0)</f>
        <v>0</v>
      </c>
      <c r="AU250" s="18" t="str">
        <f t="shared" si="76"/>
        <v/>
      </c>
      <c r="AV250" s="54" t="str">
        <f t="shared" si="77"/>
        <v/>
      </c>
      <c r="AW250" s="54" t="str">
        <f t="shared" si="78"/>
        <v/>
      </c>
      <c r="AX250" s="18" t="str">
        <f t="shared" si="79"/>
        <v/>
      </c>
      <c r="AY250" s="18" t="str">
        <f t="shared" si="80"/>
        <v/>
      </c>
      <c r="BA250" s="18">
        <f>IF($E250=AF!$D$6,IF($M250="Concluída no prazo",2,IF($M250="Concluída com atraso",1,0)),0)</f>
        <v>0</v>
      </c>
      <c r="BB250" s="18">
        <f>IF($E250=AF!$D$6,IF($M250="Atrasada",2,IF($M250="Concluída com atraso",1,0)),0)</f>
        <v>0</v>
      </c>
      <c r="BC250" s="18">
        <v>2.4399999999999999E-3</v>
      </c>
      <c r="BD250" s="18">
        <f t="shared" si="87"/>
        <v>2.4399999999999999E-3</v>
      </c>
      <c r="BE250" s="18">
        <f t="shared" si="87"/>
        <v>2.4399999999999999E-3</v>
      </c>
      <c r="BF250" s="18" t="str">
        <f t="shared" si="81"/>
        <v/>
      </c>
      <c r="BN250" s="18" t="str">
        <f t="shared" si="82"/>
        <v>s</v>
      </c>
    </row>
    <row r="251" spans="3:66" ht="50.1" customHeight="1" thickTop="1" thickBot="1" x14ac:dyDescent="0.3">
      <c r="C251" s="46"/>
      <c r="D251" s="46"/>
      <c r="E251" s="46"/>
      <c r="F251" s="122"/>
      <c r="G251" s="122"/>
      <c r="H251" s="78" t="str">
        <f t="shared" si="83"/>
        <v/>
      </c>
      <c r="I251" s="78" t="str">
        <f t="shared" si="84"/>
        <v/>
      </c>
      <c r="J251" s="16"/>
      <c r="K251" s="46" t="str">
        <f t="shared" si="85"/>
        <v/>
      </c>
      <c r="L251" s="16"/>
      <c r="M251" s="16"/>
      <c r="N251" s="46"/>
      <c r="O251" s="47" t="str">
        <f t="shared" si="88"/>
        <v/>
      </c>
      <c r="P251" s="47"/>
      <c r="Q251" s="48" t="str">
        <f>IFERROR(VLOOKUP(E251,Funcionários!$C$8:$E$207,3,FALSE),"")</f>
        <v/>
      </c>
      <c r="R251" s="47"/>
      <c r="S251" s="49" t="str">
        <f t="shared" si="89"/>
        <v/>
      </c>
      <c r="T251" s="49">
        <v>2.4499999999999999E-3</v>
      </c>
      <c r="U251" s="48" t="str">
        <f>IF(Funcionários!C252=0,"",Funcionários!C252)</f>
        <v/>
      </c>
      <c r="V251" s="50">
        <f>IF(U251="",0,IF(COUNTIFS($E$7:$E$3006,U251,$I$7:$I$3006,'RC'!$E$6)=0,0,COUNTIFS($M$7:$M$3006,"Concluída no prazo",$E$7:$E$3006,U251,$I$7:$I$3006,'RC'!$E$6)/COUNTIFS($E$7:$E$3006,U251,$I$7:$I$3006,'RC'!$E$6)))</f>
        <v>0</v>
      </c>
      <c r="W251" s="49">
        <f>SUMIFS($J$7:$J$3006,$E$7:$E$3006,U251,$I$7:$I$3006,'RC'!$E$6)+SUMIFS($L$7:$L$3006,$E$7:$E$3006,U251,$I$7:$I$3006,'RC'!$E$6)</f>
        <v>0</v>
      </c>
      <c r="X251" s="48">
        <f>COUNTIFS($E$7:$E$3006,U251,$I$7:$I$3006,'RC'!$E$6)</f>
        <v>0</v>
      </c>
      <c r="Y251" s="48"/>
      <c r="Z251" s="51" t="str">
        <f>IF(AQ251='RC'!$E$6,AC251*1000+AD251,"")</f>
        <v/>
      </c>
      <c r="AA251" s="51" t="str">
        <f>IF(AB251="","",IF(AQ251='RC'!$E$6,AC251*1000-AD251,""))</f>
        <v/>
      </c>
      <c r="AB251" s="48" t="str">
        <f>IFERROR(VLOOKUP(E251,Funcionários!$C$8:$E$207,3,FALSE),"")</f>
        <v/>
      </c>
      <c r="AC251" s="50" t="str">
        <f>IF(AB251="","",IF(COUNTIFS($AB$7:$AB$3006,AB251,$AQ$7:$AQ$3006,'RC'!$E$6)=0,"",COUNTIFS($M$7:$M$3006,"Concluída no prazo",$AB$7:$AB$3006,AB251,$AQ$7:$AQ$3006,'RC'!$E$6)/COUNTIFS($AB$7:$AB$3006,AB251,$AQ$7:$AQ$3006,'RC'!$E$6)))</f>
        <v/>
      </c>
      <c r="AD251" s="48">
        <f>SUMIF($AQ$7:$AQ$3006,'RC'!$E$6,$J$7:$J$3006)+SUMIF($AQ$7:$AQ$3006,'RC'!$E$6,$L$7:$L$3006)</f>
        <v>21</v>
      </c>
      <c r="AF251" s="48">
        <v>4.7559999999999297E-2</v>
      </c>
      <c r="AG251" s="48">
        <f>IF(OR(AQ251="",AQ251&lt;&gt;'RC'!$E$6,AB251&lt;&gt;'RC'!$D$21),0,1)</f>
        <v>0</v>
      </c>
      <c r="AH251" s="48">
        <f t="shared" si="86"/>
        <v>4.7559999999999297E-2</v>
      </c>
      <c r="AI251" s="48" t="str">
        <f t="shared" si="68"/>
        <v/>
      </c>
      <c r="AJ251" s="48" t="str">
        <f t="shared" si="69"/>
        <v/>
      </c>
      <c r="AK251" s="52" t="str">
        <f t="shared" si="70"/>
        <v/>
      </c>
      <c r="AL251" s="52" t="str">
        <f t="shared" si="71"/>
        <v/>
      </c>
      <c r="AM251" s="48" t="str">
        <f t="shared" si="72"/>
        <v/>
      </c>
      <c r="AN251" s="48" t="str">
        <f t="shared" si="73"/>
        <v/>
      </c>
      <c r="AP251" s="18" t="str">
        <f t="shared" si="74"/>
        <v/>
      </c>
      <c r="AQ251" s="18" t="str">
        <f t="shared" si="75"/>
        <v/>
      </c>
      <c r="AR251" s="18">
        <v>4.7559999999999998E-2</v>
      </c>
      <c r="AS251" s="18">
        <f>IF(AF!$D$27="Todos",1,IF(M251=AF!$D$27,1,0))</f>
        <v>1</v>
      </c>
      <c r="AT251" s="53">
        <f>IF(AND(E251=AF!$D$6,OR(LT!M251=AF!$D$27,AF!$D$27="Todos"),OR(AP251=AF!$E$8,AQ251=AF!$E$8)),AR251+AS251,0)</f>
        <v>0</v>
      </c>
      <c r="AU251" s="18" t="str">
        <f t="shared" si="76"/>
        <v/>
      </c>
      <c r="AV251" s="54" t="str">
        <f t="shared" si="77"/>
        <v/>
      </c>
      <c r="AW251" s="54" t="str">
        <f t="shared" si="78"/>
        <v/>
      </c>
      <c r="AX251" s="18" t="str">
        <f t="shared" si="79"/>
        <v/>
      </c>
      <c r="AY251" s="18" t="str">
        <f t="shared" si="80"/>
        <v/>
      </c>
      <c r="BA251" s="18">
        <f>IF($E251=AF!$D$6,IF($M251="Concluída no prazo",2,IF($M251="Concluída com atraso",1,0)),0)</f>
        <v>0</v>
      </c>
      <c r="BB251" s="18">
        <f>IF($E251=AF!$D$6,IF($M251="Atrasada",2,IF($M251="Concluída com atraso",1,0)),0)</f>
        <v>0</v>
      </c>
      <c r="BC251" s="18">
        <v>2.4499999999999999E-3</v>
      </c>
      <c r="BD251" s="18">
        <f t="shared" si="87"/>
        <v>2.4499999999999999E-3</v>
      </c>
      <c r="BE251" s="18">
        <f t="shared" si="87"/>
        <v>2.4499999999999999E-3</v>
      </c>
      <c r="BF251" s="18" t="str">
        <f t="shared" si="81"/>
        <v/>
      </c>
      <c r="BN251" s="18" t="str">
        <f t="shared" si="82"/>
        <v>s</v>
      </c>
    </row>
    <row r="252" spans="3:66" ht="50.1" customHeight="1" thickTop="1" thickBot="1" x14ac:dyDescent="0.3">
      <c r="C252" s="46"/>
      <c r="D252" s="46"/>
      <c r="E252" s="46"/>
      <c r="F252" s="122"/>
      <c r="G252" s="122"/>
      <c r="H252" s="78" t="str">
        <f t="shared" si="83"/>
        <v/>
      </c>
      <c r="I252" s="78" t="str">
        <f t="shared" si="84"/>
        <v/>
      </c>
      <c r="J252" s="16"/>
      <c r="K252" s="46" t="str">
        <f t="shared" si="85"/>
        <v/>
      </c>
      <c r="L252" s="16"/>
      <c r="M252" s="16"/>
      <c r="N252" s="46"/>
      <c r="O252" s="47" t="str">
        <f t="shared" si="88"/>
        <v/>
      </c>
      <c r="P252" s="47"/>
      <c r="Q252" s="48" t="str">
        <f>IFERROR(VLOOKUP(E252,Funcionários!$C$8:$E$207,3,FALSE),"")</f>
        <v/>
      </c>
      <c r="R252" s="47"/>
      <c r="S252" s="49" t="str">
        <f t="shared" si="89"/>
        <v/>
      </c>
      <c r="T252" s="49">
        <v>2.4599999999999999E-3</v>
      </c>
      <c r="U252" s="48" t="str">
        <f>IF(Funcionários!C253=0,"",Funcionários!C253)</f>
        <v/>
      </c>
      <c r="V252" s="50">
        <f>IF(U252="",0,IF(COUNTIFS($E$7:$E$3006,U252,$I$7:$I$3006,'RC'!$E$6)=0,0,COUNTIFS($M$7:$M$3006,"Concluída no prazo",$E$7:$E$3006,U252,$I$7:$I$3006,'RC'!$E$6)/COUNTIFS($E$7:$E$3006,U252,$I$7:$I$3006,'RC'!$E$6)))</f>
        <v>0</v>
      </c>
      <c r="W252" s="49">
        <f>SUMIFS($J$7:$J$3006,$E$7:$E$3006,U252,$I$7:$I$3006,'RC'!$E$6)+SUMIFS($L$7:$L$3006,$E$7:$E$3006,U252,$I$7:$I$3006,'RC'!$E$6)</f>
        <v>0</v>
      </c>
      <c r="X252" s="48">
        <f>COUNTIFS($E$7:$E$3006,U252,$I$7:$I$3006,'RC'!$E$6)</f>
        <v>0</v>
      </c>
      <c r="Y252" s="48"/>
      <c r="Z252" s="51" t="str">
        <f>IF(AQ252='RC'!$E$6,AC252*1000+AD252,"")</f>
        <v/>
      </c>
      <c r="AA252" s="51" t="str">
        <f>IF(AB252="","",IF(AQ252='RC'!$E$6,AC252*1000-AD252,""))</f>
        <v/>
      </c>
      <c r="AB252" s="48" t="str">
        <f>IFERROR(VLOOKUP(E252,Funcionários!$C$8:$E$207,3,FALSE),"")</f>
        <v/>
      </c>
      <c r="AC252" s="50" t="str">
        <f>IF(AB252="","",IF(COUNTIFS($AB$7:$AB$3006,AB252,$AQ$7:$AQ$3006,'RC'!$E$6)=0,"",COUNTIFS($M$7:$M$3006,"Concluída no prazo",$AB$7:$AB$3006,AB252,$AQ$7:$AQ$3006,'RC'!$E$6)/COUNTIFS($AB$7:$AB$3006,AB252,$AQ$7:$AQ$3006,'RC'!$E$6)))</f>
        <v/>
      </c>
      <c r="AD252" s="48">
        <f>SUMIF($AQ$7:$AQ$3006,'RC'!$E$6,$J$7:$J$3006)+SUMIF($AQ$7:$AQ$3006,'RC'!$E$6,$L$7:$L$3006)</f>
        <v>21</v>
      </c>
      <c r="AF252" s="48">
        <v>4.7549999999999301E-2</v>
      </c>
      <c r="AG252" s="48">
        <f>IF(OR(AQ252="",AQ252&lt;&gt;'RC'!$E$6,AB252&lt;&gt;'RC'!$D$21),0,1)</f>
        <v>0</v>
      </c>
      <c r="AH252" s="48">
        <f t="shared" si="86"/>
        <v>4.7549999999999301E-2</v>
      </c>
      <c r="AI252" s="48" t="str">
        <f t="shared" si="68"/>
        <v/>
      </c>
      <c r="AJ252" s="48" t="str">
        <f t="shared" si="69"/>
        <v/>
      </c>
      <c r="AK252" s="52" t="str">
        <f t="shared" si="70"/>
        <v/>
      </c>
      <c r="AL252" s="52" t="str">
        <f t="shared" si="71"/>
        <v/>
      </c>
      <c r="AM252" s="48" t="str">
        <f t="shared" si="72"/>
        <v/>
      </c>
      <c r="AN252" s="48" t="str">
        <f t="shared" si="73"/>
        <v/>
      </c>
      <c r="AP252" s="18" t="str">
        <f t="shared" si="74"/>
        <v/>
      </c>
      <c r="AQ252" s="18" t="str">
        <f t="shared" si="75"/>
        <v/>
      </c>
      <c r="AR252" s="18">
        <v>4.7550000000000002E-2</v>
      </c>
      <c r="AS252" s="18">
        <f>IF(AF!$D$27="Todos",1,IF(M252=AF!$D$27,1,0))</f>
        <v>1</v>
      </c>
      <c r="AT252" s="53">
        <f>IF(AND(E252=AF!$D$6,OR(LT!M252=AF!$D$27,AF!$D$27="Todos"),OR(AP252=AF!$E$8,AQ252=AF!$E$8)),AR252+AS252,0)</f>
        <v>0</v>
      </c>
      <c r="AU252" s="18" t="str">
        <f t="shared" si="76"/>
        <v/>
      </c>
      <c r="AV252" s="54" t="str">
        <f t="shared" si="77"/>
        <v/>
      </c>
      <c r="AW252" s="54" t="str">
        <f t="shared" si="78"/>
        <v/>
      </c>
      <c r="AX252" s="18" t="str">
        <f t="shared" si="79"/>
        <v/>
      </c>
      <c r="AY252" s="18" t="str">
        <f t="shared" si="80"/>
        <v/>
      </c>
      <c r="BA252" s="18">
        <f>IF($E252=AF!$D$6,IF($M252="Concluída no prazo",2,IF($M252="Concluída com atraso",1,0)),0)</f>
        <v>0</v>
      </c>
      <c r="BB252" s="18">
        <f>IF($E252=AF!$D$6,IF($M252="Atrasada",2,IF($M252="Concluída com atraso",1,0)),0)</f>
        <v>0</v>
      </c>
      <c r="BC252" s="18">
        <v>2.4599999999999999E-3</v>
      </c>
      <c r="BD252" s="18">
        <f t="shared" si="87"/>
        <v>2.4599999999999999E-3</v>
      </c>
      <c r="BE252" s="18">
        <f t="shared" si="87"/>
        <v>2.4599999999999999E-3</v>
      </c>
      <c r="BF252" s="18" t="str">
        <f t="shared" si="81"/>
        <v/>
      </c>
      <c r="BN252" s="18" t="str">
        <f t="shared" si="82"/>
        <v>s</v>
      </c>
    </row>
    <row r="253" spans="3:66" ht="50.1" customHeight="1" thickTop="1" thickBot="1" x14ac:dyDescent="0.3">
      <c r="C253" s="46"/>
      <c r="D253" s="46"/>
      <c r="E253" s="46"/>
      <c r="F253" s="122"/>
      <c r="G253" s="122"/>
      <c r="H253" s="78" t="str">
        <f t="shared" si="83"/>
        <v/>
      </c>
      <c r="I253" s="78" t="str">
        <f t="shared" si="84"/>
        <v/>
      </c>
      <c r="J253" s="16"/>
      <c r="K253" s="46" t="str">
        <f t="shared" si="85"/>
        <v/>
      </c>
      <c r="L253" s="16"/>
      <c r="M253" s="16"/>
      <c r="N253" s="46"/>
      <c r="O253" s="47" t="str">
        <f t="shared" si="88"/>
        <v/>
      </c>
      <c r="P253" s="47"/>
      <c r="Q253" s="48" t="str">
        <f>IFERROR(VLOOKUP(E253,Funcionários!$C$8:$E$207,3,FALSE),"")</f>
        <v/>
      </c>
      <c r="R253" s="47"/>
      <c r="S253" s="49" t="str">
        <f t="shared" si="89"/>
        <v/>
      </c>
      <c r="T253" s="49">
        <v>2.47E-3</v>
      </c>
      <c r="U253" s="48" t="str">
        <f>IF(Funcionários!C254=0,"",Funcionários!C254)</f>
        <v/>
      </c>
      <c r="V253" s="50">
        <f>IF(U253="",0,IF(COUNTIFS($E$7:$E$3006,U253,$I$7:$I$3006,'RC'!$E$6)=0,0,COUNTIFS($M$7:$M$3006,"Concluída no prazo",$E$7:$E$3006,U253,$I$7:$I$3006,'RC'!$E$6)/COUNTIFS($E$7:$E$3006,U253,$I$7:$I$3006,'RC'!$E$6)))</f>
        <v>0</v>
      </c>
      <c r="W253" s="49">
        <f>SUMIFS($J$7:$J$3006,$E$7:$E$3006,U253,$I$7:$I$3006,'RC'!$E$6)+SUMIFS($L$7:$L$3006,$E$7:$E$3006,U253,$I$7:$I$3006,'RC'!$E$6)</f>
        <v>0</v>
      </c>
      <c r="X253" s="48">
        <f>COUNTIFS($E$7:$E$3006,U253,$I$7:$I$3006,'RC'!$E$6)</f>
        <v>0</v>
      </c>
      <c r="Y253" s="48"/>
      <c r="Z253" s="51" t="str">
        <f>IF(AQ253='RC'!$E$6,AC253*1000+AD253,"")</f>
        <v/>
      </c>
      <c r="AA253" s="51" t="str">
        <f>IF(AB253="","",IF(AQ253='RC'!$E$6,AC253*1000-AD253,""))</f>
        <v/>
      </c>
      <c r="AB253" s="48" t="str">
        <f>IFERROR(VLOOKUP(E253,Funcionários!$C$8:$E$207,3,FALSE),"")</f>
        <v/>
      </c>
      <c r="AC253" s="50" t="str">
        <f>IF(AB253="","",IF(COUNTIFS($AB$7:$AB$3006,AB253,$AQ$7:$AQ$3006,'RC'!$E$6)=0,"",COUNTIFS($M$7:$M$3006,"Concluída no prazo",$AB$7:$AB$3006,AB253,$AQ$7:$AQ$3006,'RC'!$E$6)/COUNTIFS($AB$7:$AB$3006,AB253,$AQ$7:$AQ$3006,'RC'!$E$6)))</f>
        <v/>
      </c>
      <c r="AD253" s="48">
        <f>SUMIF($AQ$7:$AQ$3006,'RC'!$E$6,$J$7:$J$3006)+SUMIF($AQ$7:$AQ$3006,'RC'!$E$6,$L$7:$L$3006)</f>
        <v>21</v>
      </c>
      <c r="AF253" s="48">
        <v>4.7539999999999201E-2</v>
      </c>
      <c r="AG253" s="48">
        <f>IF(OR(AQ253="",AQ253&lt;&gt;'RC'!$E$6,AB253&lt;&gt;'RC'!$D$21),0,1)</f>
        <v>0</v>
      </c>
      <c r="AH253" s="48">
        <f t="shared" si="86"/>
        <v>4.7539999999999201E-2</v>
      </c>
      <c r="AI253" s="48" t="str">
        <f t="shared" si="68"/>
        <v/>
      </c>
      <c r="AJ253" s="48" t="str">
        <f t="shared" si="69"/>
        <v/>
      </c>
      <c r="AK253" s="52" t="str">
        <f t="shared" si="70"/>
        <v/>
      </c>
      <c r="AL253" s="52" t="str">
        <f t="shared" si="71"/>
        <v/>
      </c>
      <c r="AM253" s="48" t="str">
        <f t="shared" si="72"/>
        <v/>
      </c>
      <c r="AN253" s="48" t="str">
        <f t="shared" si="73"/>
        <v/>
      </c>
      <c r="AP253" s="18" t="str">
        <f t="shared" si="74"/>
        <v/>
      </c>
      <c r="AQ253" s="18" t="str">
        <f t="shared" si="75"/>
        <v/>
      </c>
      <c r="AR253" s="18">
        <v>4.7539999999999999E-2</v>
      </c>
      <c r="AS253" s="18">
        <f>IF(AF!$D$27="Todos",1,IF(M253=AF!$D$27,1,0))</f>
        <v>1</v>
      </c>
      <c r="AT253" s="53">
        <f>IF(AND(E253=AF!$D$6,OR(LT!M253=AF!$D$27,AF!$D$27="Todos"),OR(AP253=AF!$E$8,AQ253=AF!$E$8)),AR253+AS253,0)</f>
        <v>0</v>
      </c>
      <c r="AU253" s="18" t="str">
        <f t="shared" si="76"/>
        <v/>
      </c>
      <c r="AV253" s="54" t="str">
        <f t="shared" si="77"/>
        <v/>
      </c>
      <c r="AW253" s="54" t="str">
        <f t="shared" si="78"/>
        <v/>
      </c>
      <c r="AX253" s="18" t="str">
        <f t="shared" si="79"/>
        <v/>
      </c>
      <c r="AY253" s="18" t="str">
        <f t="shared" si="80"/>
        <v/>
      </c>
      <c r="BA253" s="18">
        <f>IF($E253=AF!$D$6,IF($M253="Concluída no prazo",2,IF($M253="Concluída com atraso",1,0)),0)</f>
        <v>0</v>
      </c>
      <c r="BB253" s="18">
        <f>IF($E253=AF!$D$6,IF($M253="Atrasada",2,IF($M253="Concluída com atraso",1,0)),0)</f>
        <v>0</v>
      </c>
      <c r="BC253" s="18">
        <v>2.47E-3</v>
      </c>
      <c r="BD253" s="18">
        <f t="shared" si="87"/>
        <v>2.47E-3</v>
      </c>
      <c r="BE253" s="18">
        <f t="shared" si="87"/>
        <v>2.47E-3</v>
      </c>
      <c r="BF253" s="18" t="str">
        <f t="shared" si="81"/>
        <v/>
      </c>
      <c r="BN253" s="18" t="str">
        <f t="shared" si="82"/>
        <v>s</v>
      </c>
    </row>
    <row r="254" spans="3:66" ht="50.1" customHeight="1" thickTop="1" thickBot="1" x14ac:dyDescent="0.3">
      <c r="C254" s="46"/>
      <c r="D254" s="46"/>
      <c r="E254" s="46"/>
      <c r="F254" s="122"/>
      <c r="G254" s="122"/>
      <c r="H254" s="78" t="str">
        <f t="shared" si="83"/>
        <v/>
      </c>
      <c r="I254" s="78" t="str">
        <f t="shared" si="84"/>
        <v/>
      </c>
      <c r="J254" s="16"/>
      <c r="K254" s="46" t="str">
        <f t="shared" si="85"/>
        <v/>
      </c>
      <c r="L254" s="16"/>
      <c r="M254" s="16"/>
      <c r="N254" s="46"/>
      <c r="O254" s="47" t="str">
        <f t="shared" si="88"/>
        <v/>
      </c>
      <c r="P254" s="47"/>
      <c r="Q254" s="48" t="str">
        <f>IFERROR(VLOOKUP(E254,Funcionários!$C$8:$E$207,3,FALSE),"")</f>
        <v/>
      </c>
      <c r="R254" s="47"/>
      <c r="S254" s="49" t="str">
        <f t="shared" si="89"/>
        <v/>
      </c>
      <c r="T254" s="49">
        <v>2.48E-3</v>
      </c>
      <c r="U254" s="48" t="str">
        <f>IF(Funcionários!C255=0,"",Funcionários!C255)</f>
        <v/>
      </c>
      <c r="V254" s="50">
        <f>IF(U254="",0,IF(COUNTIFS($E$7:$E$3006,U254,$I$7:$I$3006,'RC'!$E$6)=0,0,COUNTIFS($M$7:$M$3006,"Concluída no prazo",$E$7:$E$3006,U254,$I$7:$I$3006,'RC'!$E$6)/COUNTIFS($E$7:$E$3006,U254,$I$7:$I$3006,'RC'!$E$6)))</f>
        <v>0</v>
      </c>
      <c r="W254" s="49">
        <f>SUMIFS($J$7:$J$3006,$E$7:$E$3006,U254,$I$7:$I$3006,'RC'!$E$6)+SUMIFS($L$7:$L$3006,$E$7:$E$3006,U254,$I$7:$I$3006,'RC'!$E$6)</f>
        <v>0</v>
      </c>
      <c r="X254" s="48">
        <f>COUNTIFS($E$7:$E$3006,U254,$I$7:$I$3006,'RC'!$E$6)</f>
        <v>0</v>
      </c>
      <c r="Y254" s="48"/>
      <c r="Z254" s="51" t="str">
        <f>IF(AQ254='RC'!$E$6,AC254*1000+AD254,"")</f>
        <v/>
      </c>
      <c r="AA254" s="51" t="str">
        <f>IF(AB254="","",IF(AQ254='RC'!$E$6,AC254*1000-AD254,""))</f>
        <v/>
      </c>
      <c r="AB254" s="48" t="str">
        <f>IFERROR(VLOOKUP(E254,Funcionários!$C$8:$E$207,3,FALSE),"")</f>
        <v/>
      </c>
      <c r="AC254" s="50" t="str">
        <f>IF(AB254="","",IF(COUNTIFS($AB$7:$AB$3006,AB254,$AQ$7:$AQ$3006,'RC'!$E$6)=0,"",COUNTIFS($M$7:$M$3006,"Concluída no prazo",$AB$7:$AB$3006,AB254,$AQ$7:$AQ$3006,'RC'!$E$6)/COUNTIFS($AB$7:$AB$3006,AB254,$AQ$7:$AQ$3006,'RC'!$E$6)))</f>
        <v/>
      </c>
      <c r="AD254" s="48">
        <f>SUMIF($AQ$7:$AQ$3006,'RC'!$E$6,$J$7:$J$3006)+SUMIF($AQ$7:$AQ$3006,'RC'!$E$6,$L$7:$L$3006)</f>
        <v>21</v>
      </c>
      <c r="AF254" s="48">
        <v>4.7529999999999198E-2</v>
      </c>
      <c r="AG254" s="48">
        <f>IF(OR(AQ254="",AQ254&lt;&gt;'RC'!$E$6,AB254&lt;&gt;'RC'!$D$21),0,1)</f>
        <v>0</v>
      </c>
      <c r="AH254" s="48">
        <f t="shared" si="86"/>
        <v>4.7529999999999198E-2</v>
      </c>
      <c r="AI254" s="48" t="str">
        <f t="shared" si="68"/>
        <v/>
      </c>
      <c r="AJ254" s="48" t="str">
        <f t="shared" si="69"/>
        <v/>
      </c>
      <c r="AK254" s="52" t="str">
        <f t="shared" si="70"/>
        <v/>
      </c>
      <c r="AL254" s="52" t="str">
        <f t="shared" si="71"/>
        <v/>
      </c>
      <c r="AM254" s="48" t="str">
        <f t="shared" si="72"/>
        <v/>
      </c>
      <c r="AN254" s="48" t="str">
        <f t="shared" si="73"/>
        <v/>
      </c>
      <c r="AP254" s="18" t="str">
        <f t="shared" si="74"/>
        <v/>
      </c>
      <c r="AQ254" s="18" t="str">
        <f t="shared" si="75"/>
        <v/>
      </c>
      <c r="AR254" s="18">
        <v>4.7530000000000003E-2</v>
      </c>
      <c r="AS254" s="18">
        <f>IF(AF!$D$27="Todos",1,IF(M254=AF!$D$27,1,0))</f>
        <v>1</v>
      </c>
      <c r="AT254" s="53">
        <f>IF(AND(E254=AF!$D$6,OR(LT!M254=AF!$D$27,AF!$D$27="Todos"),OR(AP254=AF!$E$8,AQ254=AF!$E$8)),AR254+AS254,0)</f>
        <v>0</v>
      </c>
      <c r="AU254" s="18" t="str">
        <f t="shared" si="76"/>
        <v/>
      </c>
      <c r="AV254" s="54" t="str">
        <f t="shared" si="77"/>
        <v/>
      </c>
      <c r="AW254" s="54" t="str">
        <f t="shared" si="78"/>
        <v/>
      </c>
      <c r="AX254" s="18" t="str">
        <f t="shared" si="79"/>
        <v/>
      </c>
      <c r="AY254" s="18" t="str">
        <f t="shared" si="80"/>
        <v/>
      </c>
      <c r="BA254" s="18">
        <f>IF($E254=AF!$D$6,IF($M254="Concluída no prazo",2,IF($M254="Concluída com atraso",1,0)),0)</f>
        <v>0</v>
      </c>
      <c r="BB254" s="18">
        <f>IF($E254=AF!$D$6,IF($M254="Atrasada",2,IF($M254="Concluída com atraso",1,0)),0)</f>
        <v>0</v>
      </c>
      <c r="BC254" s="18">
        <v>2.48E-3</v>
      </c>
      <c r="BD254" s="18">
        <f t="shared" si="87"/>
        <v>2.48E-3</v>
      </c>
      <c r="BE254" s="18">
        <f t="shared" si="87"/>
        <v>2.48E-3</v>
      </c>
      <c r="BF254" s="18" t="str">
        <f t="shared" si="81"/>
        <v/>
      </c>
      <c r="BN254" s="18" t="str">
        <f t="shared" si="82"/>
        <v>s</v>
      </c>
    </row>
    <row r="255" spans="3:66" ht="50.1" customHeight="1" thickTop="1" thickBot="1" x14ac:dyDescent="0.3">
      <c r="C255" s="46"/>
      <c r="D255" s="46"/>
      <c r="E255" s="46"/>
      <c r="F255" s="122"/>
      <c r="G255" s="122"/>
      <c r="H255" s="78" t="str">
        <f t="shared" si="83"/>
        <v/>
      </c>
      <c r="I255" s="78" t="str">
        <f t="shared" si="84"/>
        <v/>
      </c>
      <c r="J255" s="16"/>
      <c r="K255" s="46" t="str">
        <f t="shared" si="85"/>
        <v/>
      </c>
      <c r="L255" s="16"/>
      <c r="M255" s="16"/>
      <c r="N255" s="46"/>
      <c r="O255" s="47" t="str">
        <f t="shared" si="88"/>
        <v/>
      </c>
      <c r="P255" s="47"/>
      <c r="Q255" s="48" t="str">
        <f>IFERROR(VLOOKUP(E255,Funcionários!$C$8:$E$207,3,FALSE),"")</f>
        <v/>
      </c>
      <c r="R255" s="47"/>
      <c r="S255" s="49" t="str">
        <f t="shared" si="89"/>
        <v/>
      </c>
      <c r="T255" s="49">
        <v>2.49E-3</v>
      </c>
      <c r="U255" s="48" t="str">
        <f>IF(Funcionários!C256=0,"",Funcionários!C256)</f>
        <v/>
      </c>
      <c r="V255" s="50">
        <f>IF(U255="",0,IF(COUNTIFS($E$7:$E$3006,U255,$I$7:$I$3006,'RC'!$E$6)=0,0,COUNTIFS($M$7:$M$3006,"Concluída no prazo",$E$7:$E$3006,U255,$I$7:$I$3006,'RC'!$E$6)/COUNTIFS($E$7:$E$3006,U255,$I$7:$I$3006,'RC'!$E$6)))</f>
        <v>0</v>
      </c>
      <c r="W255" s="49">
        <f>SUMIFS($J$7:$J$3006,$E$7:$E$3006,U255,$I$7:$I$3006,'RC'!$E$6)+SUMIFS($L$7:$L$3006,$E$7:$E$3006,U255,$I$7:$I$3006,'RC'!$E$6)</f>
        <v>0</v>
      </c>
      <c r="X255" s="48">
        <f>COUNTIFS($E$7:$E$3006,U255,$I$7:$I$3006,'RC'!$E$6)</f>
        <v>0</v>
      </c>
      <c r="Y255" s="48"/>
      <c r="Z255" s="51" t="str">
        <f>IF(AQ255='RC'!$E$6,AC255*1000+AD255,"")</f>
        <v/>
      </c>
      <c r="AA255" s="51" t="str">
        <f>IF(AB255="","",IF(AQ255='RC'!$E$6,AC255*1000-AD255,""))</f>
        <v/>
      </c>
      <c r="AB255" s="48" t="str">
        <f>IFERROR(VLOOKUP(E255,Funcionários!$C$8:$E$207,3,FALSE),"")</f>
        <v/>
      </c>
      <c r="AC255" s="50" t="str">
        <f>IF(AB255="","",IF(COUNTIFS($AB$7:$AB$3006,AB255,$AQ$7:$AQ$3006,'RC'!$E$6)=0,"",COUNTIFS($M$7:$M$3006,"Concluída no prazo",$AB$7:$AB$3006,AB255,$AQ$7:$AQ$3006,'RC'!$E$6)/COUNTIFS($AB$7:$AB$3006,AB255,$AQ$7:$AQ$3006,'RC'!$E$6)))</f>
        <v/>
      </c>
      <c r="AD255" s="48">
        <f>SUMIF($AQ$7:$AQ$3006,'RC'!$E$6,$J$7:$J$3006)+SUMIF($AQ$7:$AQ$3006,'RC'!$E$6,$L$7:$L$3006)</f>
        <v>21</v>
      </c>
      <c r="AF255" s="48">
        <v>4.7519999999999202E-2</v>
      </c>
      <c r="AG255" s="48">
        <f>IF(OR(AQ255="",AQ255&lt;&gt;'RC'!$E$6,AB255&lt;&gt;'RC'!$D$21),0,1)</f>
        <v>0</v>
      </c>
      <c r="AH255" s="48">
        <f t="shared" si="86"/>
        <v>4.7519999999999202E-2</v>
      </c>
      <c r="AI255" s="48" t="str">
        <f t="shared" si="68"/>
        <v/>
      </c>
      <c r="AJ255" s="48" t="str">
        <f t="shared" si="69"/>
        <v/>
      </c>
      <c r="AK255" s="52" t="str">
        <f t="shared" si="70"/>
        <v/>
      </c>
      <c r="AL255" s="52" t="str">
        <f t="shared" si="71"/>
        <v/>
      </c>
      <c r="AM255" s="48" t="str">
        <f t="shared" si="72"/>
        <v/>
      </c>
      <c r="AN255" s="48" t="str">
        <f t="shared" si="73"/>
        <v/>
      </c>
      <c r="AP255" s="18" t="str">
        <f t="shared" si="74"/>
        <v/>
      </c>
      <c r="AQ255" s="18" t="str">
        <f t="shared" si="75"/>
        <v/>
      </c>
      <c r="AR255" s="18">
        <v>4.752E-2</v>
      </c>
      <c r="AS255" s="18">
        <f>IF(AF!$D$27="Todos",1,IF(M255=AF!$D$27,1,0))</f>
        <v>1</v>
      </c>
      <c r="AT255" s="53">
        <f>IF(AND(E255=AF!$D$6,OR(LT!M255=AF!$D$27,AF!$D$27="Todos"),OR(AP255=AF!$E$8,AQ255=AF!$E$8)),AR255+AS255,0)</f>
        <v>0</v>
      </c>
      <c r="AU255" s="18" t="str">
        <f t="shared" si="76"/>
        <v/>
      </c>
      <c r="AV255" s="54" t="str">
        <f t="shared" si="77"/>
        <v/>
      </c>
      <c r="AW255" s="54" t="str">
        <f t="shared" si="78"/>
        <v/>
      </c>
      <c r="AX255" s="18" t="str">
        <f t="shared" si="79"/>
        <v/>
      </c>
      <c r="AY255" s="18" t="str">
        <f t="shared" si="80"/>
        <v/>
      </c>
      <c r="BA255" s="18">
        <f>IF($E255=AF!$D$6,IF($M255="Concluída no prazo",2,IF($M255="Concluída com atraso",1,0)),0)</f>
        <v>0</v>
      </c>
      <c r="BB255" s="18">
        <f>IF($E255=AF!$D$6,IF($M255="Atrasada",2,IF($M255="Concluída com atraso",1,0)),0)</f>
        <v>0</v>
      </c>
      <c r="BC255" s="18">
        <v>2.49E-3</v>
      </c>
      <c r="BD255" s="18">
        <f t="shared" si="87"/>
        <v>2.49E-3</v>
      </c>
      <c r="BE255" s="18">
        <f t="shared" si="87"/>
        <v>2.49E-3</v>
      </c>
      <c r="BF255" s="18" t="str">
        <f t="shared" si="81"/>
        <v/>
      </c>
      <c r="BN255" s="18" t="str">
        <f t="shared" si="82"/>
        <v>s</v>
      </c>
    </row>
    <row r="256" spans="3:66" ht="50.1" customHeight="1" thickTop="1" thickBot="1" x14ac:dyDescent="0.3">
      <c r="C256" s="46"/>
      <c r="D256" s="46"/>
      <c r="E256" s="46"/>
      <c r="F256" s="122"/>
      <c r="G256" s="122"/>
      <c r="H256" s="78" t="str">
        <f t="shared" si="83"/>
        <v/>
      </c>
      <c r="I256" s="78" t="str">
        <f t="shared" si="84"/>
        <v/>
      </c>
      <c r="J256" s="16"/>
      <c r="K256" s="46" t="str">
        <f t="shared" si="85"/>
        <v/>
      </c>
      <c r="L256" s="16"/>
      <c r="M256" s="16"/>
      <c r="N256" s="46"/>
      <c r="O256" s="47" t="str">
        <f t="shared" si="88"/>
        <v/>
      </c>
      <c r="P256" s="47"/>
      <c r="Q256" s="48" t="str">
        <f>IFERROR(VLOOKUP(E256,Funcionários!$C$8:$E$207,3,FALSE),"")</f>
        <v/>
      </c>
      <c r="R256" s="47"/>
      <c r="S256" s="49" t="str">
        <f t="shared" si="89"/>
        <v/>
      </c>
      <c r="T256" s="49">
        <v>2.5000000000000001E-3</v>
      </c>
      <c r="U256" s="48" t="str">
        <f>IF(Funcionários!C257=0,"",Funcionários!C257)</f>
        <v/>
      </c>
      <c r="V256" s="50">
        <f>IF(U256="",0,IF(COUNTIFS($E$7:$E$3006,U256,$I$7:$I$3006,'RC'!$E$6)=0,0,COUNTIFS($M$7:$M$3006,"Concluída no prazo",$E$7:$E$3006,U256,$I$7:$I$3006,'RC'!$E$6)/COUNTIFS($E$7:$E$3006,U256,$I$7:$I$3006,'RC'!$E$6)))</f>
        <v>0</v>
      </c>
      <c r="W256" s="49">
        <f>SUMIFS($J$7:$J$3006,$E$7:$E$3006,U256,$I$7:$I$3006,'RC'!$E$6)+SUMIFS($L$7:$L$3006,$E$7:$E$3006,U256,$I$7:$I$3006,'RC'!$E$6)</f>
        <v>0</v>
      </c>
      <c r="X256" s="48">
        <f>COUNTIFS($E$7:$E$3006,U256,$I$7:$I$3006,'RC'!$E$6)</f>
        <v>0</v>
      </c>
      <c r="Y256" s="48"/>
      <c r="Z256" s="51" t="str">
        <f>IF(AQ256='RC'!$E$6,AC256*1000+AD256,"")</f>
        <v/>
      </c>
      <c r="AA256" s="51" t="str">
        <f>IF(AB256="","",IF(AQ256='RC'!$E$6,AC256*1000-AD256,""))</f>
        <v/>
      </c>
      <c r="AB256" s="48" t="str">
        <f>IFERROR(VLOOKUP(E256,Funcionários!$C$8:$E$207,3,FALSE),"")</f>
        <v/>
      </c>
      <c r="AC256" s="50" t="str">
        <f>IF(AB256="","",IF(COUNTIFS($AB$7:$AB$3006,AB256,$AQ$7:$AQ$3006,'RC'!$E$6)=0,"",COUNTIFS($M$7:$M$3006,"Concluída no prazo",$AB$7:$AB$3006,AB256,$AQ$7:$AQ$3006,'RC'!$E$6)/COUNTIFS($AB$7:$AB$3006,AB256,$AQ$7:$AQ$3006,'RC'!$E$6)))</f>
        <v/>
      </c>
      <c r="AD256" s="48">
        <f>SUMIF($AQ$7:$AQ$3006,'RC'!$E$6,$J$7:$J$3006)+SUMIF($AQ$7:$AQ$3006,'RC'!$E$6,$L$7:$L$3006)</f>
        <v>21</v>
      </c>
      <c r="AF256" s="48">
        <v>4.7509999999999199E-2</v>
      </c>
      <c r="AG256" s="48">
        <f>IF(OR(AQ256="",AQ256&lt;&gt;'RC'!$E$6,AB256&lt;&gt;'RC'!$D$21),0,1)</f>
        <v>0</v>
      </c>
      <c r="AH256" s="48">
        <f t="shared" si="86"/>
        <v>4.7509999999999199E-2</v>
      </c>
      <c r="AI256" s="48" t="str">
        <f t="shared" si="68"/>
        <v/>
      </c>
      <c r="AJ256" s="48" t="str">
        <f t="shared" si="69"/>
        <v/>
      </c>
      <c r="AK256" s="52" t="str">
        <f t="shared" si="70"/>
        <v/>
      </c>
      <c r="AL256" s="52" t="str">
        <f t="shared" si="71"/>
        <v/>
      </c>
      <c r="AM256" s="48" t="str">
        <f t="shared" si="72"/>
        <v/>
      </c>
      <c r="AN256" s="48" t="str">
        <f t="shared" si="73"/>
        <v/>
      </c>
      <c r="AP256" s="18" t="str">
        <f t="shared" si="74"/>
        <v/>
      </c>
      <c r="AQ256" s="18" t="str">
        <f t="shared" si="75"/>
        <v/>
      </c>
      <c r="AR256" s="18">
        <v>4.7509999999999997E-2</v>
      </c>
      <c r="AS256" s="18">
        <f>IF(AF!$D$27="Todos",1,IF(M256=AF!$D$27,1,0))</f>
        <v>1</v>
      </c>
      <c r="AT256" s="53">
        <f>IF(AND(E256=AF!$D$6,OR(LT!M256=AF!$D$27,AF!$D$27="Todos"),OR(AP256=AF!$E$8,AQ256=AF!$E$8)),AR256+AS256,0)</f>
        <v>0</v>
      </c>
      <c r="AU256" s="18" t="str">
        <f t="shared" si="76"/>
        <v/>
      </c>
      <c r="AV256" s="54" t="str">
        <f t="shared" si="77"/>
        <v/>
      </c>
      <c r="AW256" s="54" t="str">
        <f t="shared" si="78"/>
        <v/>
      </c>
      <c r="AX256" s="18" t="str">
        <f t="shared" si="79"/>
        <v/>
      </c>
      <c r="AY256" s="18" t="str">
        <f t="shared" si="80"/>
        <v/>
      </c>
      <c r="BA256" s="18">
        <f>IF($E256=AF!$D$6,IF($M256="Concluída no prazo",2,IF($M256="Concluída com atraso",1,0)),0)</f>
        <v>0</v>
      </c>
      <c r="BB256" s="18">
        <f>IF($E256=AF!$D$6,IF($M256="Atrasada",2,IF($M256="Concluída com atraso",1,0)),0)</f>
        <v>0</v>
      </c>
      <c r="BC256" s="18">
        <v>2.5000000000000001E-3</v>
      </c>
      <c r="BD256" s="18">
        <f t="shared" si="87"/>
        <v>2.5000000000000001E-3</v>
      </c>
      <c r="BE256" s="18">
        <f t="shared" si="87"/>
        <v>2.5000000000000001E-3</v>
      </c>
      <c r="BF256" s="18" t="str">
        <f t="shared" si="81"/>
        <v/>
      </c>
      <c r="BN256" s="18" t="str">
        <f t="shared" si="82"/>
        <v>s</v>
      </c>
    </row>
    <row r="257" spans="3:66" ht="50.1" customHeight="1" thickTop="1" thickBot="1" x14ac:dyDescent="0.3">
      <c r="C257" s="46"/>
      <c r="D257" s="46"/>
      <c r="E257" s="46"/>
      <c r="F257" s="122"/>
      <c r="G257" s="122"/>
      <c r="H257" s="78" t="str">
        <f t="shared" si="83"/>
        <v/>
      </c>
      <c r="I257" s="78" t="str">
        <f t="shared" si="84"/>
        <v/>
      </c>
      <c r="J257" s="16"/>
      <c r="K257" s="46" t="str">
        <f t="shared" si="85"/>
        <v/>
      </c>
      <c r="L257" s="16"/>
      <c r="M257" s="16"/>
      <c r="N257" s="46"/>
      <c r="O257" s="47" t="str">
        <f t="shared" si="88"/>
        <v/>
      </c>
      <c r="P257" s="47"/>
      <c r="Q257" s="48" t="str">
        <f>IFERROR(VLOOKUP(E257,Funcionários!$C$8:$E$207,3,FALSE),"")</f>
        <v/>
      </c>
      <c r="R257" s="47"/>
      <c r="S257" s="49" t="str">
        <f t="shared" si="89"/>
        <v/>
      </c>
      <c r="T257" s="49">
        <v>2.5100000000000001E-3</v>
      </c>
      <c r="U257" s="48" t="str">
        <f>IF(Funcionários!C258=0,"",Funcionários!C258)</f>
        <v/>
      </c>
      <c r="V257" s="50">
        <f>IF(U257="",0,IF(COUNTIFS($E$7:$E$3006,U257,$I$7:$I$3006,'RC'!$E$6)=0,0,COUNTIFS($M$7:$M$3006,"Concluída no prazo",$E$7:$E$3006,U257,$I$7:$I$3006,'RC'!$E$6)/COUNTIFS($E$7:$E$3006,U257,$I$7:$I$3006,'RC'!$E$6)))</f>
        <v>0</v>
      </c>
      <c r="W257" s="49">
        <f>SUMIFS($J$7:$J$3006,$E$7:$E$3006,U257,$I$7:$I$3006,'RC'!$E$6)+SUMIFS($L$7:$L$3006,$E$7:$E$3006,U257,$I$7:$I$3006,'RC'!$E$6)</f>
        <v>0</v>
      </c>
      <c r="X257" s="48">
        <f>COUNTIFS($E$7:$E$3006,U257,$I$7:$I$3006,'RC'!$E$6)</f>
        <v>0</v>
      </c>
      <c r="Y257" s="48"/>
      <c r="Z257" s="51" t="str">
        <f>IF(AQ257='RC'!$E$6,AC257*1000+AD257,"")</f>
        <v/>
      </c>
      <c r="AA257" s="51" t="str">
        <f>IF(AB257="","",IF(AQ257='RC'!$E$6,AC257*1000-AD257,""))</f>
        <v/>
      </c>
      <c r="AB257" s="48" t="str">
        <f>IFERROR(VLOOKUP(E257,Funcionários!$C$8:$E$207,3,FALSE),"")</f>
        <v/>
      </c>
      <c r="AC257" s="50" t="str">
        <f>IF(AB257="","",IF(COUNTIFS($AB$7:$AB$3006,AB257,$AQ$7:$AQ$3006,'RC'!$E$6)=0,"",COUNTIFS($M$7:$M$3006,"Concluída no prazo",$AB$7:$AB$3006,AB257,$AQ$7:$AQ$3006,'RC'!$E$6)/COUNTIFS($AB$7:$AB$3006,AB257,$AQ$7:$AQ$3006,'RC'!$E$6)))</f>
        <v/>
      </c>
      <c r="AD257" s="48">
        <f>SUMIF($AQ$7:$AQ$3006,'RC'!$E$6,$J$7:$J$3006)+SUMIF($AQ$7:$AQ$3006,'RC'!$E$6,$L$7:$L$3006)</f>
        <v>21</v>
      </c>
      <c r="AF257" s="48">
        <v>4.7499999999999203E-2</v>
      </c>
      <c r="AG257" s="48">
        <f>IF(OR(AQ257="",AQ257&lt;&gt;'RC'!$E$6,AB257&lt;&gt;'RC'!$D$21),0,1)</f>
        <v>0</v>
      </c>
      <c r="AH257" s="48">
        <f t="shared" si="86"/>
        <v>4.7499999999999203E-2</v>
      </c>
      <c r="AI257" s="48" t="str">
        <f t="shared" si="68"/>
        <v/>
      </c>
      <c r="AJ257" s="48" t="str">
        <f t="shared" si="69"/>
        <v/>
      </c>
      <c r="AK257" s="52" t="str">
        <f t="shared" si="70"/>
        <v/>
      </c>
      <c r="AL257" s="52" t="str">
        <f t="shared" si="71"/>
        <v/>
      </c>
      <c r="AM257" s="48" t="str">
        <f t="shared" si="72"/>
        <v/>
      </c>
      <c r="AN257" s="48" t="str">
        <f t="shared" si="73"/>
        <v/>
      </c>
      <c r="AP257" s="18" t="str">
        <f t="shared" si="74"/>
        <v/>
      </c>
      <c r="AQ257" s="18" t="str">
        <f t="shared" si="75"/>
        <v/>
      </c>
      <c r="AR257" s="18">
        <v>4.7500000000000001E-2</v>
      </c>
      <c r="AS257" s="18">
        <f>IF(AF!$D$27="Todos",1,IF(M257=AF!$D$27,1,0))</f>
        <v>1</v>
      </c>
      <c r="AT257" s="53">
        <f>IF(AND(E257=AF!$D$6,OR(LT!M257=AF!$D$27,AF!$D$27="Todos"),OR(AP257=AF!$E$8,AQ257=AF!$E$8)),AR257+AS257,0)</f>
        <v>0</v>
      </c>
      <c r="AU257" s="18" t="str">
        <f t="shared" si="76"/>
        <v/>
      </c>
      <c r="AV257" s="54" t="str">
        <f t="shared" si="77"/>
        <v/>
      </c>
      <c r="AW257" s="54" t="str">
        <f t="shared" si="78"/>
        <v/>
      </c>
      <c r="AX257" s="18" t="str">
        <f t="shared" si="79"/>
        <v/>
      </c>
      <c r="AY257" s="18" t="str">
        <f t="shared" si="80"/>
        <v/>
      </c>
      <c r="BA257" s="18">
        <f>IF($E257=AF!$D$6,IF($M257="Concluída no prazo",2,IF($M257="Concluída com atraso",1,0)),0)</f>
        <v>0</v>
      </c>
      <c r="BB257" s="18">
        <f>IF($E257=AF!$D$6,IF($M257="Atrasada",2,IF($M257="Concluída com atraso",1,0)),0)</f>
        <v>0</v>
      </c>
      <c r="BC257" s="18">
        <v>2.5100000000000001E-3</v>
      </c>
      <c r="BD257" s="18">
        <f t="shared" si="87"/>
        <v>2.5100000000000001E-3</v>
      </c>
      <c r="BE257" s="18">
        <f t="shared" si="87"/>
        <v>2.5100000000000001E-3</v>
      </c>
      <c r="BF257" s="18" t="str">
        <f t="shared" si="81"/>
        <v/>
      </c>
      <c r="BN257" s="18" t="str">
        <f t="shared" si="82"/>
        <v>s</v>
      </c>
    </row>
    <row r="258" spans="3:66" ht="50.1" customHeight="1" thickTop="1" thickBot="1" x14ac:dyDescent="0.3">
      <c r="C258" s="46"/>
      <c r="D258" s="46"/>
      <c r="E258" s="46"/>
      <c r="F258" s="122"/>
      <c r="G258" s="122"/>
      <c r="H258" s="78" t="str">
        <f t="shared" si="83"/>
        <v/>
      </c>
      <c r="I258" s="78" t="str">
        <f t="shared" si="84"/>
        <v/>
      </c>
      <c r="J258" s="16"/>
      <c r="K258" s="46" t="str">
        <f t="shared" si="85"/>
        <v/>
      </c>
      <c r="L258" s="16"/>
      <c r="M258" s="16"/>
      <c r="N258" s="46"/>
      <c r="O258" s="47" t="str">
        <f t="shared" si="88"/>
        <v/>
      </c>
      <c r="P258" s="47"/>
      <c r="Q258" s="48" t="str">
        <f>IFERROR(VLOOKUP(E258,Funcionários!$C$8:$E$207,3,FALSE),"")</f>
        <v/>
      </c>
      <c r="R258" s="47"/>
      <c r="S258" s="49" t="str">
        <f t="shared" si="89"/>
        <v/>
      </c>
      <c r="T258" s="49">
        <v>2.5200000000000001E-3</v>
      </c>
      <c r="U258" s="48" t="str">
        <f>IF(Funcionários!C259=0,"",Funcionários!C259)</f>
        <v/>
      </c>
      <c r="V258" s="50">
        <f>IF(U258="",0,IF(COUNTIFS($E$7:$E$3006,U258,$I$7:$I$3006,'RC'!$E$6)=0,0,COUNTIFS($M$7:$M$3006,"Concluída no prazo",$E$7:$E$3006,U258,$I$7:$I$3006,'RC'!$E$6)/COUNTIFS($E$7:$E$3006,U258,$I$7:$I$3006,'RC'!$E$6)))</f>
        <v>0</v>
      </c>
      <c r="W258" s="49">
        <f>SUMIFS($J$7:$J$3006,$E$7:$E$3006,U258,$I$7:$I$3006,'RC'!$E$6)+SUMIFS($L$7:$L$3006,$E$7:$E$3006,U258,$I$7:$I$3006,'RC'!$E$6)</f>
        <v>0</v>
      </c>
      <c r="X258" s="48">
        <f>COUNTIFS($E$7:$E$3006,U258,$I$7:$I$3006,'RC'!$E$6)</f>
        <v>0</v>
      </c>
      <c r="Y258" s="48"/>
      <c r="Z258" s="51" t="str">
        <f>IF(AQ258='RC'!$E$6,AC258*1000+AD258,"")</f>
        <v/>
      </c>
      <c r="AA258" s="51" t="str">
        <f>IF(AB258="","",IF(AQ258='RC'!$E$6,AC258*1000-AD258,""))</f>
        <v/>
      </c>
      <c r="AB258" s="48" t="str">
        <f>IFERROR(VLOOKUP(E258,Funcionários!$C$8:$E$207,3,FALSE),"")</f>
        <v/>
      </c>
      <c r="AC258" s="50" t="str">
        <f>IF(AB258="","",IF(COUNTIFS($AB$7:$AB$3006,AB258,$AQ$7:$AQ$3006,'RC'!$E$6)=0,"",COUNTIFS($M$7:$M$3006,"Concluída no prazo",$AB$7:$AB$3006,AB258,$AQ$7:$AQ$3006,'RC'!$E$6)/COUNTIFS($AB$7:$AB$3006,AB258,$AQ$7:$AQ$3006,'RC'!$E$6)))</f>
        <v/>
      </c>
      <c r="AD258" s="48">
        <f>SUMIF($AQ$7:$AQ$3006,'RC'!$E$6,$J$7:$J$3006)+SUMIF($AQ$7:$AQ$3006,'RC'!$E$6,$L$7:$L$3006)</f>
        <v>21</v>
      </c>
      <c r="AF258" s="48">
        <v>4.74899999999992E-2</v>
      </c>
      <c r="AG258" s="48">
        <f>IF(OR(AQ258="",AQ258&lt;&gt;'RC'!$E$6,AB258&lt;&gt;'RC'!$D$21),0,1)</f>
        <v>0</v>
      </c>
      <c r="AH258" s="48">
        <f t="shared" si="86"/>
        <v>4.74899999999992E-2</v>
      </c>
      <c r="AI258" s="48" t="str">
        <f t="shared" si="68"/>
        <v/>
      </c>
      <c r="AJ258" s="48" t="str">
        <f t="shared" si="69"/>
        <v/>
      </c>
      <c r="AK258" s="52" t="str">
        <f t="shared" si="70"/>
        <v/>
      </c>
      <c r="AL258" s="52" t="str">
        <f t="shared" si="71"/>
        <v/>
      </c>
      <c r="AM258" s="48" t="str">
        <f t="shared" si="72"/>
        <v/>
      </c>
      <c r="AN258" s="48" t="str">
        <f t="shared" si="73"/>
        <v/>
      </c>
      <c r="AP258" s="18" t="str">
        <f t="shared" si="74"/>
        <v/>
      </c>
      <c r="AQ258" s="18" t="str">
        <f t="shared" si="75"/>
        <v/>
      </c>
      <c r="AR258" s="18">
        <v>4.7489999999999997E-2</v>
      </c>
      <c r="AS258" s="18">
        <f>IF(AF!$D$27="Todos",1,IF(M258=AF!$D$27,1,0))</f>
        <v>1</v>
      </c>
      <c r="AT258" s="53">
        <f>IF(AND(E258=AF!$D$6,OR(LT!M258=AF!$D$27,AF!$D$27="Todos"),OR(AP258=AF!$E$8,AQ258=AF!$E$8)),AR258+AS258,0)</f>
        <v>0</v>
      </c>
      <c r="AU258" s="18" t="str">
        <f t="shared" si="76"/>
        <v/>
      </c>
      <c r="AV258" s="54" t="str">
        <f t="shared" si="77"/>
        <v/>
      </c>
      <c r="AW258" s="54" t="str">
        <f t="shared" si="78"/>
        <v/>
      </c>
      <c r="AX258" s="18" t="str">
        <f t="shared" si="79"/>
        <v/>
      </c>
      <c r="AY258" s="18" t="str">
        <f t="shared" si="80"/>
        <v/>
      </c>
      <c r="BA258" s="18">
        <f>IF($E258=AF!$D$6,IF($M258="Concluída no prazo",2,IF($M258="Concluída com atraso",1,0)),0)</f>
        <v>0</v>
      </c>
      <c r="BB258" s="18">
        <f>IF($E258=AF!$D$6,IF($M258="Atrasada",2,IF($M258="Concluída com atraso",1,0)),0)</f>
        <v>0</v>
      </c>
      <c r="BC258" s="18">
        <v>2.5200000000000001E-3</v>
      </c>
      <c r="BD258" s="18">
        <f t="shared" si="87"/>
        <v>2.5200000000000001E-3</v>
      </c>
      <c r="BE258" s="18">
        <f t="shared" si="87"/>
        <v>2.5200000000000001E-3</v>
      </c>
      <c r="BF258" s="18" t="str">
        <f t="shared" si="81"/>
        <v/>
      </c>
      <c r="BN258" s="18" t="str">
        <f t="shared" si="82"/>
        <v>s</v>
      </c>
    </row>
    <row r="259" spans="3:66" ht="50.1" customHeight="1" thickTop="1" thickBot="1" x14ac:dyDescent="0.3">
      <c r="C259" s="46"/>
      <c r="D259" s="46"/>
      <c r="E259" s="46"/>
      <c r="F259" s="122"/>
      <c r="G259" s="122"/>
      <c r="H259" s="78" t="str">
        <f t="shared" si="83"/>
        <v/>
      </c>
      <c r="I259" s="78" t="str">
        <f t="shared" si="84"/>
        <v/>
      </c>
      <c r="J259" s="16"/>
      <c r="K259" s="46" t="str">
        <f t="shared" si="85"/>
        <v/>
      </c>
      <c r="L259" s="16"/>
      <c r="M259" s="16"/>
      <c r="N259" s="46"/>
      <c r="O259" s="47" t="str">
        <f t="shared" si="88"/>
        <v/>
      </c>
      <c r="P259" s="47"/>
      <c r="Q259" s="48" t="str">
        <f>IFERROR(VLOOKUP(E259,Funcionários!$C$8:$E$207,3,FALSE),"")</f>
        <v/>
      </c>
      <c r="R259" s="47"/>
      <c r="S259" s="49" t="str">
        <f t="shared" si="89"/>
        <v/>
      </c>
      <c r="T259" s="49">
        <v>2.5300000000000001E-3</v>
      </c>
      <c r="U259" s="48" t="str">
        <f>IF(Funcionários!C260=0,"",Funcionários!C260)</f>
        <v/>
      </c>
      <c r="V259" s="50">
        <f>IF(U259="",0,IF(COUNTIFS($E$7:$E$3006,U259,$I$7:$I$3006,'RC'!$E$6)=0,0,COUNTIFS($M$7:$M$3006,"Concluída no prazo",$E$7:$E$3006,U259,$I$7:$I$3006,'RC'!$E$6)/COUNTIFS($E$7:$E$3006,U259,$I$7:$I$3006,'RC'!$E$6)))</f>
        <v>0</v>
      </c>
      <c r="W259" s="49">
        <f>SUMIFS($J$7:$J$3006,$E$7:$E$3006,U259,$I$7:$I$3006,'RC'!$E$6)+SUMIFS($L$7:$L$3006,$E$7:$E$3006,U259,$I$7:$I$3006,'RC'!$E$6)</f>
        <v>0</v>
      </c>
      <c r="X259" s="48">
        <f>COUNTIFS($E$7:$E$3006,U259,$I$7:$I$3006,'RC'!$E$6)</f>
        <v>0</v>
      </c>
      <c r="Y259" s="48"/>
      <c r="Z259" s="51" t="str">
        <f>IF(AQ259='RC'!$E$6,AC259*1000+AD259,"")</f>
        <v/>
      </c>
      <c r="AA259" s="51" t="str">
        <f>IF(AB259="","",IF(AQ259='RC'!$E$6,AC259*1000-AD259,""))</f>
        <v/>
      </c>
      <c r="AB259" s="48" t="str">
        <f>IFERROR(VLOOKUP(E259,Funcionários!$C$8:$E$207,3,FALSE),"")</f>
        <v/>
      </c>
      <c r="AC259" s="50" t="str">
        <f>IF(AB259="","",IF(COUNTIFS($AB$7:$AB$3006,AB259,$AQ$7:$AQ$3006,'RC'!$E$6)=0,"",COUNTIFS($M$7:$M$3006,"Concluída no prazo",$AB$7:$AB$3006,AB259,$AQ$7:$AQ$3006,'RC'!$E$6)/COUNTIFS($AB$7:$AB$3006,AB259,$AQ$7:$AQ$3006,'RC'!$E$6)))</f>
        <v/>
      </c>
      <c r="AD259" s="48">
        <f>SUMIF($AQ$7:$AQ$3006,'RC'!$E$6,$J$7:$J$3006)+SUMIF($AQ$7:$AQ$3006,'RC'!$E$6,$L$7:$L$3006)</f>
        <v>21</v>
      </c>
      <c r="AF259" s="48">
        <v>4.7479999999999203E-2</v>
      </c>
      <c r="AG259" s="48">
        <f>IF(OR(AQ259="",AQ259&lt;&gt;'RC'!$E$6,AB259&lt;&gt;'RC'!$D$21),0,1)</f>
        <v>0</v>
      </c>
      <c r="AH259" s="48">
        <f t="shared" si="86"/>
        <v>4.7479999999999203E-2</v>
      </c>
      <c r="AI259" s="48" t="str">
        <f t="shared" si="68"/>
        <v/>
      </c>
      <c r="AJ259" s="48" t="str">
        <f t="shared" si="69"/>
        <v/>
      </c>
      <c r="AK259" s="52" t="str">
        <f t="shared" si="70"/>
        <v/>
      </c>
      <c r="AL259" s="52" t="str">
        <f t="shared" si="71"/>
        <v/>
      </c>
      <c r="AM259" s="48" t="str">
        <f t="shared" si="72"/>
        <v/>
      </c>
      <c r="AN259" s="48" t="str">
        <f t="shared" si="73"/>
        <v/>
      </c>
      <c r="AP259" s="18" t="str">
        <f t="shared" si="74"/>
        <v/>
      </c>
      <c r="AQ259" s="18" t="str">
        <f t="shared" si="75"/>
        <v/>
      </c>
      <c r="AR259" s="18">
        <v>4.7480000000000001E-2</v>
      </c>
      <c r="AS259" s="18">
        <f>IF(AF!$D$27="Todos",1,IF(M259=AF!$D$27,1,0))</f>
        <v>1</v>
      </c>
      <c r="AT259" s="53">
        <f>IF(AND(E259=AF!$D$6,OR(LT!M259=AF!$D$27,AF!$D$27="Todos"),OR(AP259=AF!$E$8,AQ259=AF!$E$8)),AR259+AS259,0)</f>
        <v>0</v>
      </c>
      <c r="AU259" s="18" t="str">
        <f t="shared" si="76"/>
        <v/>
      </c>
      <c r="AV259" s="54" t="str">
        <f t="shared" si="77"/>
        <v/>
      </c>
      <c r="AW259" s="54" t="str">
        <f t="shared" si="78"/>
        <v/>
      </c>
      <c r="AX259" s="18" t="str">
        <f t="shared" si="79"/>
        <v/>
      </c>
      <c r="AY259" s="18" t="str">
        <f t="shared" si="80"/>
        <v/>
      </c>
      <c r="BA259" s="18">
        <f>IF($E259=AF!$D$6,IF($M259="Concluída no prazo",2,IF($M259="Concluída com atraso",1,0)),0)</f>
        <v>0</v>
      </c>
      <c r="BB259" s="18">
        <f>IF($E259=AF!$D$6,IF($M259="Atrasada",2,IF($M259="Concluída com atraso",1,0)),0)</f>
        <v>0</v>
      </c>
      <c r="BC259" s="18">
        <v>2.5300000000000001E-3</v>
      </c>
      <c r="BD259" s="18">
        <f t="shared" si="87"/>
        <v>2.5300000000000001E-3</v>
      </c>
      <c r="BE259" s="18">
        <f t="shared" si="87"/>
        <v>2.5300000000000001E-3</v>
      </c>
      <c r="BF259" s="18" t="str">
        <f t="shared" si="81"/>
        <v/>
      </c>
      <c r="BN259" s="18" t="str">
        <f t="shared" si="82"/>
        <v>s</v>
      </c>
    </row>
    <row r="260" spans="3:66" ht="50.1" customHeight="1" thickTop="1" thickBot="1" x14ac:dyDescent="0.3">
      <c r="C260" s="46"/>
      <c r="D260" s="46"/>
      <c r="E260" s="46"/>
      <c r="F260" s="122"/>
      <c r="G260" s="122"/>
      <c r="H260" s="78" t="str">
        <f t="shared" si="83"/>
        <v/>
      </c>
      <c r="I260" s="78" t="str">
        <f t="shared" si="84"/>
        <v/>
      </c>
      <c r="J260" s="16"/>
      <c r="K260" s="46" t="str">
        <f t="shared" si="85"/>
        <v/>
      </c>
      <c r="L260" s="16"/>
      <c r="M260" s="16"/>
      <c r="N260" s="46"/>
      <c r="O260" s="47" t="str">
        <f t="shared" si="88"/>
        <v/>
      </c>
      <c r="P260" s="47"/>
      <c r="Q260" s="48" t="str">
        <f>IFERROR(VLOOKUP(E260,Funcionários!$C$8:$E$207,3,FALSE),"")</f>
        <v/>
      </c>
      <c r="R260" s="47"/>
      <c r="S260" s="49" t="str">
        <f t="shared" si="89"/>
        <v/>
      </c>
      <c r="T260" s="49">
        <v>2.5400000000000002E-3</v>
      </c>
      <c r="U260" s="48" t="str">
        <f>IF(Funcionários!C261=0,"",Funcionários!C261)</f>
        <v/>
      </c>
      <c r="V260" s="50">
        <f>IF(U260="",0,IF(COUNTIFS($E$7:$E$3006,U260,$I$7:$I$3006,'RC'!$E$6)=0,0,COUNTIFS($M$7:$M$3006,"Concluída no prazo",$E$7:$E$3006,U260,$I$7:$I$3006,'RC'!$E$6)/COUNTIFS($E$7:$E$3006,U260,$I$7:$I$3006,'RC'!$E$6)))</f>
        <v>0</v>
      </c>
      <c r="W260" s="49">
        <f>SUMIFS($J$7:$J$3006,$E$7:$E$3006,U260,$I$7:$I$3006,'RC'!$E$6)+SUMIFS($L$7:$L$3006,$E$7:$E$3006,U260,$I$7:$I$3006,'RC'!$E$6)</f>
        <v>0</v>
      </c>
      <c r="X260" s="48">
        <f>COUNTIFS($E$7:$E$3006,U260,$I$7:$I$3006,'RC'!$E$6)</f>
        <v>0</v>
      </c>
      <c r="Y260" s="48"/>
      <c r="Z260" s="51" t="str">
        <f>IF(AQ260='RC'!$E$6,AC260*1000+AD260,"")</f>
        <v/>
      </c>
      <c r="AA260" s="51" t="str">
        <f>IF(AB260="","",IF(AQ260='RC'!$E$6,AC260*1000-AD260,""))</f>
        <v/>
      </c>
      <c r="AB260" s="48" t="str">
        <f>IFERROR(VLOOKUP(E260,Funcionários!$C$8:$E$207,3,FALSE),"")</f>
        <v/>
      </c>
      <c r="AC260" s="50" t="str">
        <f>IF(AB260="","",IF(COUNTIFS($AB$7:$AB$3006,AB260,$AQ$7:$AQ$3006,'RC'!$E$6)=0,"",COUNTIFS($M$7:$M$3006,"Concluída no prazo",$AB$7:$AB$3006,AB260,$AQ$7:$AQ$3006,'RC'!$E$6)/COUNTIFS($AB$7:$AB$3006,AB260,$AQ$7:$AQ$3006,'RC'!$E$6)))</f>
        <v/>
      </c>
      <c r="AD260" s="48">
        <f>SUMIF($AQ$7:$AQ$3006,'RC'!$E$6,$J$7:$J$3006)+SUMIF($AQ$7:$AQ$3006,'RC'!$E$6,$L$7:$L$3006)</f>
        <v>21</v>
      </c>
      <c r="AF260" s="48">
        <v>4.74699999999992E-2</v>
      </c>
      <c r="AG260" s="48">
        <f>IF(OR(AQ260="",AQ260&lt;&gt;'RC'!$E$6,AB260&lt;&gt;'RC'!$D$21),0,1)</f>
        <v>0</v>
      </c>
      <c r="AH260" s="48">
        <f t="shared" si="86"/>
        <v>4.74699999999992E-2</v>
      </c>
      <c r="AI260" s="48" t="str">
        <f t="shared" si="68"/>
        <v/>
      </c>
      <c r="AJ260" s="48" t="str">
        <f t="shared" si="69"/>
        <v/>
      </c>
      <c r="AK260" s="52" t="str">
        <f t="shared" si="70"/>
        <v/>
      </c>
      <c r="AL260" s="52" t="str">
        <f t="shared" si="71"/>
        <v/>
      </c>
      <c r="AM260" s="48" t="str">
        <f t="shared" si="72"/>
        <v/>
      </c>
      <c r="AN260" s="48" t="str">
        <f t="shared" si="73"/>
        <v/>
      </c>
      <c r="AP260" s="18" t="str">
        <f t="shared" si="74"/>
        <v/>
      </c>
      <c r="AQ260" s="18" t="str">
        <f t="shared" si="75"/>
        <v/>
      </c>
      <c r="AR260" s="18">
        <v>4.7469999999999998E-2</v>
      </c>
      <c r="AS260" s="18">
        <f>IF(AF!$D$27="Todos",1,IF(M260=AF!$D$27,1,0))</f>
        <v>1</v>
      </c>
      <c r="AT260" s="53">
        <f>IF(AND(E260=AF!$D$6,OR(LT!M260=AF!$D$27,AF!$D$27="Todos"),OR(AP260=AF!$E$8,AQ260=AF!$E$8)),AR260+AS260,0)</f>
        <v>0</v>
      </c>
      <c r="AU260" s="18" t="str">
        <f t="shared" si="76"/>
        <v/>
      </c>
      <c r="AV260" s="54" t="str">
        <f t="shared" si="77"/>
        <v/>
      </c>
      <c r="AW260" s="54" t="str">
        <f t="shared" si="78"/>
        <v/>
      </c>
      <c r="AX260" s="18" t="str">
        <f t="shared" si="79"/>
        <v/>
      </c>
      <c r="AY260" s="18" t="str">
        <f t="shared" si="80"/>
        <v/>
      </c>
      <c r="BA260" s="18">
        <f>IF($E260=AF!$D$6,IF($M260="Concluída no prazo",2,IF($M260="Concluída com atraso",1,0)),0)</f>
        <v>0</v>
      </c>
      <c r="BB260" s="18">
        <f>IF($E260=AF!$D$6,IF($M260="Atrasada",2,IF($M260="Concluída com atraso",1,0)),0)</f>
        <v>0</v>
      </c>
      <c r="BC260" s="18">
        <v>2.5400000000000002E-3</v>
      </c>
      <c r="BD260" s="18">
        <f t="shared" si="87"/>
        <v>2.5400000000000002E-3</v>
      </c>
      <c r="BE260" s="18">
        <f t="shared" si="87"/>
        <v>2.5400000000000002E-3</v>
      </c>
      <c r="BF260" s="18" t="str">
        <f t="shared" si="81"/>
        <v/>
      </c>
      <c r="BN260" s="18" t="str">
        <f t="shared" si="82"/>
        <v>s</v>
      </c>
    </row>
    <row r="261" spans="3:66" ht="50.1" customHeight="1" thickTop="1" thickBot="1" x14ac:dyDescent="0.3">
      <c r="C261" s="46"/>
      <c r="D261" s="46"/>
      <c r="E261" s="46"/>
      <c r="F261" s="122"/>
      <c r="G261" s="122"/>
      <c r="H261" s="78" t="str">
        <f t="shared" si="83"/>
        <v/>
      </c>
      <c r="I261" s="78" t="str">
        <f t="shared" si="84"/>
        <v/>
      </c>
      <c r="J261" s="16"/>
      <c r="K261" s="46" t="str">
        <f t="shared" si="85"/>
        <v/>
      </c>
      <c r="L261" s="16"/>
      <c r="M261" s="16"/>
      <c r="N261" s="46"/>
      <c r="O261" s="47" t="str">
        <f t="shared" si="88"/>
        <v/>
      </c>
      <c r="P261" s="47"/>
      <c r="Q261" s="48" t="str">
        <f>IFERROR(VLOOKUP(E261,Funcionários!$C$8:$E$207,3,FALSE),"")</f>
        <v/>
      </c>
      <c r="R261" s="47"/>
      <c r="S261" s="49" t="str">
        <f t="shared" si="89"/>
        <v/>
      </c>
      <c r="T261" s="49">
        <v>2.5500000000000002E-3</v>
      </c>
      <c r="U261" s="48" t="str">
        <f>IF(Funcionários!C262=0,"",Funcionários!C262)</f>
        <v/>
      </c>
      <c r="V261" s="50">
        <f>IF(U261="",0,IF(COUNTIFS($E$7:$E$3006,U261,$I$7:$I$3006,'RC'!$E$6)=0,0,COUNTIFS($M$7:$M$3006,"Concluída no prazo",$E$7:$E$3006,U261,$I$7:$I$3006,'RC'!$E$6)/COUNTIFS($E$7:$E$3006,U261,$I$7:$I$3006,'RC'!$E$6)))</f>
        <v>0</v>
      </c>
      <c r="W261" s="49">
        <f>SUMIFS($J$7:$J$3006,$E$7:$E$3006,U261,$I$7:$I$3006,'RC'!$E$6)+SUMIFS($L$7:$L$3006,$E$7:$E$3006,U261,$I$7:$I$3006,'RC'!$E$6)</f>
        <v>0</v>
      </c>
      <c r="X261" s="48">
        <f>COUNTIFS($E$7:$E$3006,U261,$I$7:$I$3006,'RC'!$E$6)</f>
        <v>0</v>
      </c>
      <c r="Y261" s="48"/>
      <c r="Z261" s="51" t="str">
        <f>IF(AQ261='RC'!$E$6,AC261*1000+AD261,"")</f>
        <v/>
      </c>
      <c r="AA261" s="51" t="str">
        <f>IF(AB261="","",IF(AQ261='RC'!$E$6,AC261*1000-AD261,""))</f>
        <v/>
      </c>
      <c r="AB261" s="48" t="str">
        <f>IFERROR(VLOOKUP(E261,Funcionários!$C$8:$E$207,3,FALSE),"")</f>
        <v/>
      </c>
      <c r="AC261" s="50" t="str">
        <f>IF(AB261="","",IF(COUNTIFS($AB$7:$AB$3006,AB261,$AQ$7:$AQ$3006,'RC'!$E$6)=0,"",COUNTIFS($M$7:$M$3006,"Concluída no prazo",$AB$7:$AB$3006,AB261,$AQ$7:$AQ$3006,'RC'!$E$6)/COUNTIFS($AB$7:$AB$3006,AB261,$AQ$7:$AQ$3006,'RC'!$E$6)))</f>
        <v/>
      </c>
      <c r="AD261" s="48">
        <f>SUMIF($AQ$7:$AQ$3006,'RC'!$E$6,$J$7:$J$3006)+SUMIF($AQ$7:$AQ$3006,'RC'!$E$6,$L$7:$L$3006)</f>
        <v>21</v>
      </c>
      <c r="AF261" s="48">
        <v>4.7459999999999197E-2</v>
      </c>
      <c r="AG261" s="48">
        <f>IF(OR(AQ261="",AQ261&lt;&gt;'RC'!$E$6,AB261&lt;&gt;'RC'!$D$21),0,1)</f>
        <v>0</v>
      </c>
      <c r="AH261" s="48">
        <f t="shared" si="86"/>
        <v>4.7459999999999197E-2</v>
      </c>
      <c r="AI261" s="48" t="str">
        <f t="shared" si="68"/>
        <v/>
      </c>
      <c r="AJ261" s="48" t="str">
        <f t="shared" si="69"/>
        <v/>
      </c>
      <c r="AK261" s="52" t="str">
        <f t="shared" si="70"/>
        <v/>
      </c>
      <c r="AL261" s="52" t="str">
        <f t="shared" si="71"/>
        <v/>
      </c>
      <c r="AM261" s="48" t="str">
        <f t="shared" si="72"/>
        <v/>
      </c>
      <c r="AN261" s="48" t="str">
        <f t="shared" si="73"/>
        <v/>
      </c>
      <c r="AP261" s="18" t="str">
        <f t="shared" si="74"/>
        <v/>
      </c>
      <c r="AQ261" s="18" t="str">
        <f t="shared" si="75"/>
        <v/>
      </c>
      <c r="AR261" s="18">
        <v>4.7460000000000002E-2</v>
      </c>
      <c r="AS261" s="18">
        <f>IF(AF!$D$27="Todos",1,IF(M261=AF!$D$27,1,0))</f>
        <v>1</v>
      </c>
      <c r="AT261" s="53">
        <f>IF(AND(E261=AF!$D$6,OR(LT!M261=AF!$D$27,AF!$D$27="Todos"),OR(AP261=AF!$E$8,AQ261=AF!$E$8)),AR261+AS261,0)</f>
        <v>0</v>
      </c>
      <c r="AU261" s="18" t="str">
        <f t="shared" si="76"/>
        <v/>
      </c>
      <c r="AV261" s="54" t="str">
        <f t="shared" si="77"/>
        <v/>
      </c>
      <c r="AW261" s="54" t="str">
        <f t="shared" si="78"/>
        <v/>
      </c>
      <c r="AX261" s="18" t="str">
        <f t="shared" si="79"/>
        <v/>
      </c>
      <c r="AY261" s="18" t="str">
        <f t="shared" si="80"/>
        <v/>
      </c>
      <c r="BA261" s="18">
        <f>IF($E261=AF!$D$6,IF($M261="Concluída no prazo",2,IF($M261="Concluída com atraso",1,0)),0)</f>
        <v>0</v>
      </c>
      <c r="BB261" s="18">
        <f>IF($E261=AF!$D$6,IF($M261="Atrasada",2,IF($M261="Concluída com atraso",1,0)),0)</f>
        <v>0</v>
      </c>
      <c r="BC261" s="18">
        <v>2.5500000000000002E-3</v>
      </c>
      <c r="BD261" s="18">
        <f t="shared" si="87"/>
        <v>2.5500000000000002E-3</v>
      </c>
      <c r="BE261" s="18">
        <f t="shared" si="87"/>
        <v>2.5500000000000002E-3</v>
      </c>
      <c r="BF261" s="18" t="str">
        <f t="shared" si="81"/>
        <v/>
      </c>
      <c r="BN261" s="18" t="str">
        <f t="shared" si="82"/>
        <v>s</v>
      </c>
    </row>
    <row r="262" spans="3:66" ht="50.1" customHeight="1" thickTop="1" thickBot="1" x14ac:dyDescent="0.3">
      <c r="C262" s="46"/>
      <c r="D262" s="46"/>
      <c r="E262" s="46"/>
      <c r="F262" s="122"/>
      <c r="G262" s="122"/>
      <c r="H262" s="78" t="str">
        <f t="shared" si="83"/>
        <v/>
      </c>
      <c r="I262" s="78" t="str">
        <f t="shared" si="84"/>
        <v/>
      </c>
      <c r="J262" s="16"/>
      <c r="K262" s="46" t="str">
        <f t="shared" si="85"/>
        <v/>
      </c>
      <c r="L262" s="16"/>
      <c r="M262" s="16"/>
      <c r="N262" s="46"/>
      <c r="O262" s="47" t="str">
        <f t="shared" si="88"/>
        <v/>
      </c>
      <c r="P262" s="47"/>
      <c r="Q262" s="48" t="str">
        <f>IFERROR(VLOOKUP(E262,Funcionários!$C$8:$E$207,3,FALSE),"")</f>
        <v/>
      </c>
      <c r="R262" s="47"/>
      <c r="S262" s="49" t="str">
        <f t="shared" si="89"/>
        <v/>
      </c>
      <c r="T262" s="49">
        <v>2.5600000000000002E-3</v>
      </c>
      <c r="U262" s="48" t="str">
        <f>IF(Funcionários!C263=0,"",Funcionários!C263)</f>
        <v/>
      </c>
      <c r="V262" s="50">
        <f>IF(U262="",0,IF(COUNTIFS($E$7:$E$3006,U262,$I$7:$I$3006,'RC'!$E$6)=0,0,COUNTIFS($M$7:$M$3006,"Concluída no prazo",$E$7:$E$3006,U262,$I$7:$I$3006,'RC'!$E$6)/COUNTIFS($E$7:$E$3006,U262,$I$7:$I$3006,'RC'!$E$6)))</f>
        <v>0</v>
      </c>
      <c r="W262" s="49">
        <f>SUMIFS($J$7:$J$3006,$E$7:$E$3006,U262,$I$7:$I$3006,'RC'!$E$6)+SUMIFS($L$7:$L$3006,$E$7:$E$3006,U262,$I$7:$I$3006,'RC'!$E$6)</f>
        <v>0</v>
      </c>
      <c r="X262" s="48">
        <f>COUNTIFS($E$7:$E$3006,U262,$I$7:$I$3006,'RC'!$E$6)</f>
        <v>0</v>
      </c>
      <c r="Y262" s="48"/>
      <c r="Z262" s="51" t="str">
        <f>IF(AQ262='RC'!$E$6,AC262*1000+AD262,"")</f>
        <v/>
      </c>
      <c r="AA262" s="51" t="str">
        <f>IF(AB262="","",IF(AQ262='RC'!$E$6,AC262*1000-AD262,""))</f>
        <v/>
      </c>
      <c r="AB262" s="48" t="str">
        <f>IFERROR(VLOOKUP(E262,Funcionários!$C$8:$E$207,3,FALSE),"")</f>
        <v/>
      </c>
      <c r="AC262" s="50" t="str">
        <f>IF(AB262="","",IF(COUNTIFS($AB$7:$AB$3006,AB262,$AQ$7:$AQ$3006,'RC'!$E$6)=0,"",COUNTIFS($M$7:$M$3006,"Concluída no prazo",$AB$7:$AB$3006,AB262,$AQ$7:$AQ$3006,'RC'!$E$6)/COUNTIFS($AB$7:$AB$3006,AB262,$AQ$7:$AQ$3006,'RC'!$E$6)))</f>
        <v/>
      </c>
      <c r="AD262" s="48">
        <f>SUMIF($AQ$7:$AQ$3006,'RC'!$E$6,$J$7:$J$3006)+SUMIF($AQ$7:$AQ$3006,'RC'!$E$6,$L$7:$L$3006)</f>
        <v>21</v>
      </c>
      <c r="AF262" s="48">
        <v>4.7449999999999201E-2</v>
      </c>
      <c r="AG262" s="48">
        <f>IF(OR(AQ262="",AQ262&lt;&gt;'RC'!$E$6,AB262&lt;&gt;'RC'!$D$21),0,1)</f>
        <v>0</v>
      </c>
      <c r="AH262" s="48">
        <f t="shared" si="86"/>
        <v>4.7449999999999201E-2</v>
      </c>
      <c r="AI262" s="48" t="str">
        <f t="shared" si="68"/>
        <v/>
      </c>
      <c r="AJ262" s="48" t="str">
        <f t="shared" si="69"/>
        <v/>
      </c>
      <c r="AK262" s="52" t="str">
        <f t="shared" si="70"/>
        <v/>
      </c>
      <c r="AL262" s="52" t="str">
        <f t="shared" si="71"/>
        <v/>
      </c>
      <c r="AM262" s="48" t="str">
        <f t="shared" si="72"/>
        <v/>
      </c>
      <c r="AN262" s="48" t="str">
        <f t="shared" si="73"/>
        <v/>
      </c>
      <c r="AP262" s="18" t="str">
        <f t="shared" si="74"/>
        <v/>
      </c>
      <c r="AQ262" s="18" t="str">
        <f t="shared" si="75"/>
        <v/>
      </c>
      <c r="AR262" s="18">
        <v>4.7449999999999999E-2</v>
      </c>
      <c r="AS262" s="18">
        <f>IF(AF!$D$27="Todos",1,IF(M262=AF!$D$27,1,0))</f>
        <v>1</v>
      </c>
      <c r="AT262" s="53">
        <f>IF(AND(E262=AF!$D$6,OR(LT!M262=AF!$D$27,AF!$D$27="Todos"),OR(AP262=AF!$E$8,AQ262=AF!$E$8)),AR262+AS262,0)</f>
        <v>0</v>
      </c>
      <c r="AU262" s="18" t="str">
        <f t="shared" si="76"/>
        <v/>
      </c>
      <c r="AV262" s="54" t="str">
        <f t="shared" si="77"/>
        <v/>
      </c>
      <c r="AW262" s="54" t="str">
        <f t="shared" si="78"/>
        <v/>
      </c>
      <c r="AX262" s="18" t="str">
        <f t="shared" si="79"/>
        <v/>
      </c>
      <c r="AY262" s="18" t="str">
        <f t="shared" si="80"/>
        <v/>
      </c>
      <c r="BA262" s="18">
        <f>IF($E262=AF!$D$6,IF($M262="Concluída no prazo",2,IF($M262="Concluída com atraso",1,0)),0)</f>
        <v>0</v>
      </c>
      <c r="BB262" s="18">
        <f>IF($E262=AF!$D$6,IF($M262="Atrasada",2,IF($M262="Concluída com atraso",1,0)),0)</f>
        <v>0</v>
      </c>
      <c r="BC262" s="18">
        <v>2.5600000000000002E-3</v>
      </c>
      <c r="BD262" s="18">
        <f t="shared" si="87"/>
        <v>2.5600000000000002E-3</v>
      </c>
      <c r="BE262" s="18">
        <f t="shared" si="87"/>
        <v>2.5600000000000002E-3</v>
      </c>
      <c r="BF262" s="18" t="str">
        <f t="shared" si="81"/>
        <v/>
      </c>
      <c r="BN262" s="18" t="str">
        <f t="shared" si="82"/>
        <v>s</v>
      </c>
    </row>
    <row r="263" spans="3:66" ht="50.1" customHeight="1" thickTop="1" thickBot="1" x14ac:dyDescent="0.3">
      <c r="C263" s="46"/>
      <c r="D263" s="46"/>
      <c r="E263" s="46"/>
      <c r="F263" s="122"/>
      <c r="G263" s="122"/>
      <c r="H263" s="78" t="str">
        <f t="shared" si="83"/>
        <v/>
      </c>
      <c r="I263" s="78" t="str">
        <f t="shared" si="84"/>
        <v/>
      </c>
      <c r="J263" s="16"/>
      <c r="K263" s="46" t="str">
        <f t="shared" si="85"/>
        <v/>
      </c>
      <c r="L263" s="16"/>
      <c r="M263" s="16"/>
      <c r="N263" s="46"/>
      <c r="O263" s="47" t="str">
        <f t="shared" si="88"/>
        <v/>
      </c>
      <c r="P263" s="47"/>
      <c r="Q263" s="48" t="str">
        <f>IFERROR(VLOOKUP(E263,Funcionários!$C$8:$E$207,3,FALSE),"")</f>
        <v/>
      </c>
      <c r="R263" s="47"/>
      <c r="S263" s="49" t="str">
        <f t="shared" si="89"/>
        <v/>
      </c>
      <c r="T263" s="49">
        <v>2.5699999999999998E-3</v>
      </c>
      <c r="U263" s="48" t="str">
        <f>IF(Funcionários!C264=0,"",Funcionários!C264)</f>
        <v/>
      </c>
      <c r="V263" s="50">
        <f>IF(U263="",0,IF(COUNTIFS($E$7:$E$3006,U263,$I$7:$I$3006,'RC'!$E$6)=0,0,COUNTIFS($M$7:$M$3006,"Concluída no prazo",$E$7:$E$3006,U263,$I$7:$I$3006,'RC'!$E$6)/COUNTIFS($E$7:$E$3006,U263,$I$7:$I$3006,'RC'!$E$6)))</f>
        <v>0</v>
      </c>
      <c r="W263" s="49">
        <f>SUMIFS($J$7:$J$3006,$E$7:$E$3006,U263,$I$7:$I$3006,'RC'!$E$6)+SUMIFS($L$7:$L$3006,$E$7:$E$3006,U263,$I$7:$I$3006,'RC'!$E$6)</f>
        <v>0</v>
      </c>
      <c r="X263" s="48">
        <f>COUNTIFS($E$7:$E$3006,U263,$I$7:$I$3006,'RC'!$E$6)</f>
        <v>0</v>
      </c>
      <c r="Y263" s="48"/>
      <c r="Z263" s="51" t="str">
        <f>IF(AQ263='RC'!$E$6,AC263*1000+AD263,"")</f>
        <v/>
      </c>
      <c r="AA263" s="51" t="str">
        <f>IF(AB263="","",IF(AQ263='RC'!$E$6,AC263*1000-AD263,""))</f>
        <v/>
      </c>
      <c r="AB263" s="48" t="str">
        <f>IFERROR(VLOOKUP(E263,Funcionários!$C$8:$E$207,3,FALSE),"")</f>
        <v/>
      </c>
      <c r="AC263" s="50" t="str">
        <f>IF(AB263="","",IF(COUNTIFS($AB$7:$AB$3006,AB263,$AQ$7:$AQ$3006,'RC'!$E$6)=0,"",COUNTIFS($M$7:$M$3006,"Concluída no prazo",$AB$7:$AB$3006,AB263,$AQ$7:$AQ$3006,'RC'!$E$6)/COUNTIFS($AB$7:$AB$3006,AB263,$AQ$7:$AQ$3006,'RC'!$E$6)))</f>
        <v/>
      </c>
      <c r="AD263" s="48">
        <f>SUMIF($AQ$7:$AQ$3006,'RC'!$E$6,$J$7:$J$3006)+SUMIF($AQ$7:$AQ$3006,'RC'!$E$6,$L$7:$L$3006)</f>
        <v>21</v>
      </c>
      <c r="AF263" s="48">
        <v>4.7439999999999198E-2</v>
      </c>
      <c r="AG263" s="48">
        <f>IF(OR(AQ263="",AQ263&lt;&gt;'RC'!$E$6,AB263&lt;&gt;'RC'!$D$21),0,1)</f>
        <v>0</v>
      </c>
      <c r="AH263" s="48">
        <f t="shared" si="86"/>
        <v>4.7439999999999198E-2</v>
      </c>
      <c r="AI263" s="48" t="str">
        <f t="shared" ref="AI263:AI326" si="90">IF(AH263&lt;1,"",E263)</f>
        <v/>
      </c>
      <c r="AJ263" s="48" t="str">
        <f t="shared" ref="AJ263:AJ326" si="91">IF($AI263="","",C263)</f>
        <v/>
      </c>
      <c r="AK263" s="52" t="str">
        <f t="shared" ref="AK263:AK326" si="92">IF($AI263="","",F263)</f>
        <v/>
      </c>
      <c r="AL263" s="52" t="str">
        <f t="shared" ref="AL263:AL326" si="93">IF($AI263="","",G263)</f>
        <v/>
      </c>
      <c r="AM263" s="48" t="str">
        <f t="shared" ref="AM263:AM326" si="94">IF($AI263="","",J263+L263)</f>
        <v/>
      </c>
      <c r="AN263" s="48" t="str">
        <f t="shared" ref="AN263:AN326" si="95">IF($AI263="","",M263)</f>
        <v/>
      </c>
      <c r="AP263" s="18" t="str">
        <f t="shared" ref="AP263:AP326" si="96">IF(F263=0,"",MONTH(F263))</f>
        <v/>
      </c>
      <c r="AQ263" s="18" t="str">
        <f t="shared" ref="AQ263:AQ326" si="97">IF(G263=0,"",MONTH(G263))</f>
        <v/>
      </c>
      <c r="AR263" s="18">
        <v>4.7440000000000003E-2</v>
      </c>
      <c r="AS263" s="18">
        <f>IF(AF!$D$27="Todos",1,IF(M263=AF!$D$27,1,0))</f>
        <v>1</v>
      </c>
      <c r="AT263" s="53">
        <f>IF(AND(E263=AF!$D$6,OR(LT!M263=AF!$D$27,AF!$D$27="Todos"),OR(AP263=AF!$E$8,AQ263=AF!$E$8)),AR263+AS263,0)</f>
        <v>0</v>
      </c>
      <c r="AU263" s="18" t="str">
        <f t="shared" ref="AU263:AU326" si="98">IF($AT263=0,"",C263)</f>
        <v/>
      </c>
      <c r="AV263" s="54" t="str">
        <f t="shared" ref="AV263:AV326" si="99">IF($AT263=0,"",F263)</f>
        <v/>
      </c>
      <c r="AW263" s="54" t="str">
        <f t="shared" ref="AW263:AW326" si="100">IF($AT263=0,"",G263)</f>
        <v/>
      </c>
      <c r="AX263" s="18" t="str">
        <f t="shared" ref="AX263:AX326" si="101">IF($AT263=0,"",J263+L263)</f>
        <v/>
      </c>
      <c r="AY263" s="18" t="str">
        <f t="shared" ref="AY263:AY326" si="102">IF($AT263=0,"",M263)</f>
        <v/>
      </c>
      <c r="BA263" s="18">
        <f>IF($E263=AF!$D$6,IF($M263="Concluída no prazo",2,IF($M263="Concluída com atraso",1,0)),0)</f>
        <v>0</v>
      </c>
      <c r="BB263" s="18">
        <f>IF($E263=AF!$D$6,IF($M263="Atrasada",2,IF($M263="Concluída com atraso",1,0)),0)</f>
        <v>0</v>
      </c>
      <c r="BC263" s="18">
        <v>2.5699999999999998E-3</v>
      </c>
      <c r="BD263" s="18">
        <f t="shared" si="87"/>
        <v>2.5699999999999998E-3</v>
      </c>
      <c r="BE263" s="18">
        <f t="shared" si="87"/>
        <v>2.5699999999999998E-3</v>
      </c>
      <c r="BF263" s="18" t="str">
        <f t="shared" ref="BF263:BF326" si="103">IF(C263=0,"",C263)</f>
        <v/>
      </c>
      <c r="BN263" s="18" t="str">
        <f t="shared" ref="BN263:BN326" si="104">IF(AP263=AQ263,"s","n")</f>
        <v>s</v>
      </c>
    </row>
    <row r="264" spans="3:66" ht="50.1" customHeight="1" thickTop="1" thickBot="1" x14ac:dyDescent="0.3">
      <c r="C264" s="46"/>
      <c r="D264" s="46"/>
      <c r="E264" s="46"/>
      <c r="F264" s="122"/>
      <c r="G264" s="122"/>
      <c r="H264" s="78" t="str">
        <f t="shared" ref="H264:H327" si="105">IF(F264=0,"",MONTH(F264))</f>
        <v/>
      </c>
      <c r="I264" s="78" t="str">
        <f t="shared" ref="I264:I327" si="106">IF(G264=0,"",MONTH(G264))</f>
        <v/>
      </c>
      <c r="J264" s="16"/>
      <c r="K264" s="46" t="str">
        <f t="shared" ref="K264:K327" si="107">IF(OR(F264=0,G264=0),"",IF(MONTH(G264)-MONTH(F264)&gt;1,"Esta tarefa está muito grande. Divida em tarefas menores.",IF(MONTH(F264)=MONTH(G264),"Sim! Inicia em "&amp;VLOOKUP(MONTH(F264),$BK$6:$BL$17,2,FALSE)&amp;" e termina em "&amp;VLOOKUP(MONTH(G264),$BK$6:$BL$17,2,FALSE)&amp;".","Não! Inicia em "&amp;VLOOKUP(MONTH(F264),$BK$6:$BL$17,2,FALSE)&amp;" e termina em "&amp;VLOOKUP(MONTH(G264),$BK$6:$BL$17,2,FALSE)&amp;".")))</f>
        <v/>
      </c>
      <c r="L264" s="16"/>
      <c r="M264" s="16"/>
      <c r="N264" s="46"/>
      <c r="O264" s="47" t="str">
        <f t="shared" si="88"/>
        <v/>
      </c>
      <c r="P264" s="47"/>
      <c r="Q264" s="48" t="str">
        <f>IFERROR(VLOOKUP(E264,Funcionários!$C$8:$E$207,3,FALSE),"")</f>
        <v/>
      </c>
      <c r="R264" s="47"/>
      <c r="S264" s="49" t="str">
        <f t="shared" si="89"/>
        <v/>
      </c>
      <c r="T264" s="49">
        <v>2.5799999999999998E-3</v>
      </c>
      <c r="U264" s="48" t="str">
        <f>IF(Funcionários!C265=0,"",Funcionários!C265)</f>
        <v/>
      </c>
      <c r="V264" s="50">
        <f>IF(U264="",0,IF(COUNTIFS($E$7:$E$3006,U264,$I$7:$I$3006,'RC'!$E$6)=0,0,COUNTIFS($M$7:$M$3006,"Concluída no prazo",$E$7:$E$3006,U264,$I$7:$I$3006,'RC'!$E$6)/COUNTIFS($E$7:$E$3006,U264,$I$7:$I$3006,'RC'!$E$6)))</f>
        <v>0</v>
      </c>
      <c r="W264" s="49">
        <f>SUMIFS($J$7:$J$3006,$E$7:$E$3006,U264,$I$7:$I$3006,'RC'!$E$6)+SUMIFS($L$7:$L$3006,$E$7:$E$3006,U264,$I$7:$I$3006,'RC'!$E$6)</f>
        <v>0</v>
      </c>
      <c r="X264" s="48">
        <f>COUNTIFS($E$7:$E$3006,U264,$I$7:$I$3006,'RC'!$E$6)</f>
        <v>0</v>
      </c>
      <c r="Y264" s="48"/>
      <c r="Z264" s="51" t="str">
        <f>IF(AQ264='RC'!$E$6,AC264*1000+AD264,"")</f>
        <v/>
      </c>
      <c r="AA264" s="51" t="str">
        <f>IF(AB264="","",IF(AQ264='RC'!$E$6,AC264*1000-AD264,""))</f>
        <v/>
      </c>
      <c r="AB264" s="48" t="str">
        <f>IFERROR(VLOOKUP(E264,Funcionários!$C$8:$E$207,3,FALSE),"")</f>
        <v/>
      </c>
      <c r="AC264" s="50" t="str">
        <f>IF(AB264="","",IF(COUNTIFS($AB$7:$AB$3006,AB264,$AQ$7:$AQ$3006,'RC'!$E$6)=0,"",COUNTIFS($M$7:$M$3006,"Concluída no prazo",$AB$7:$AB$3006,AB264,$AQ$7:$AQ$3006,'RC'!$E$6)/COUNTIFS($AB$7:$AB$3006,AB264,$AQ$7:$AQ$3006,'RC'!$E$6)))</f>
        <v/>
      </c>
      <c r="AD264" s="48">
        <f>SUMIF($AQ$7:$AQ$3006,'RC'!$E$6,$J$7:$J$3006)+SUMIF($AQ$7:$AQ$3006,'RC'!$E$6,$L$7:$L$3006)</f>
        <v>21</v>
      </c>
      <c r="AF264" s="48">
        <v>4.7429999999999202E-2</v>
      </c>
      <c r="AG264" s="48">
        <f>IF(OR(AQ264="",AQ264&lt;&gt;'RC'!$E$6,AB264&lt;&gt;'RC'!$D$21),0,1)</f>
        <v>0</v>
      </c>
      <c r="AH264" s="48">
        <f t="shared" ref="AH264:AH327" si="108">AF264+AG264</f>
        <v>4.7429999999999202E-2</v>
      </c>
      <c r="AI264" s="48" t="str">
        <f t="shared" si="90"/>
        <v/>
      </c>
      <c r="AJ264" s="48" t="str">
        <f t="shared" si="91"/>
        <v/>
      </c>
      <c r="AK264" s="52" t="str">
        <f t="shared" si="92"/>
        <v/>
      </c>
      <c r="AL264" s="52" t="str">
        <f t="shared" si="93"/>
        <v/>
      </c>
      <c r="AM264" s="48" t="str">
        <f t="shared" si="94"/>
        <v/>
      </c>
      <c r="AN264" s="48" t="str">
        <f t="shared" si="95"/>
        <v/>
      </c>
      <c r="AP264" s="18" t="str">
        <f t="shared" si="96"/>
        <v/>
      </c>
      <c r="AQ264" s="18" t="str">
        <f t="shared" si="97"/>
        <v/>
      </c>
      <c r="AR264" s="18">
        <v>4.743E-2</v>
      </c>
      <c r="AS264" s="18">
        <f>IF(AF!$D$27="Todos",1,IF(M264=AF!$D$27,1,0))</f>
        <v>1</v>
      </c>
      <c r="AT264" s="53">
        <f>IF(AND(E264=AF!$D$6,OR(LT!M264=AF!$D$27,AF!$D$27="Todos"),OR(AP264=AF!$E$8,AQ264=AF!$E$8)),AR264+AS264,0)</f>
        <v>0</v>
      </c>
      <c r="AU264" s="18" t="str">
        <f t="shared" si="98"/>
        <v/>
      </c>
      <c r="AV264" s="54" t="str">
        <f t="shared" si="99"/>
        <v/>
      </c>
      <c r="AW264" s="54" t="str">
        <f t="shared" si="100"/>
        <v/>
      </c>
      <c r="AX264" s="18" t="str">
        <f t="shared" si="101"/>
        <v/>
      </c>
      <c r="AY264" s="18" t="str">
        <f t="shared" si="102"/>
        <v/>
      </c>
      <c r="BA264" s="18">
        <f>IF($E264=AF!$D$6,IF($M264="Concluída no prazo",2,IF($M264="Concluída com atraso",1,0)),0)</f>
        <v>0</v>
      </c>
      <c r="BB264" s="18">
        <f>IF($E264=AF!$D$6,IF($M264="Atrasada",2,IF($M264="Concluída com atraso",1,0)),0)</f>
        <v>0</v>
      </c>
      <c r="BC264" s="18">
        <v>2.5799999999999998E-3</v>
      </c>
      <c r="BD264" s="18">
        <f t="shared" ref="BD264:BE327" si="109">BA264+$BC264</f>
        <v>2.5799999999999998E-3</v>
      </c>
      <c r="BE264" s="18">
        <f t="shared" si="109"/>
        <v>2.5799999999999998E-3</v>
      </c>
      <c r="BF264" s="18" t="str">
        <f t="shared" si="103"/>
        <v/>
      </c>
      <c r="BN264" s="18" t="str">
        <f t="shared" si="104"/>
        <v>s</v>
      </c>
    </row>
    <row r="265" spans="3:66" ht="50.1" customHeight="1" thickTop="1" thickBot="1" x14ac:dyDescent="0.3">
      <c r="C265" s="46"/>
      <c r="D265" s="46"/>
      <c r="E265" s="46"/>
      <c r="F265" s="122"/>
      <c r="G265" s="122"/>
      <c r="H265" s="78" t="str">
        <f t="shared" si="105"/>
        <v/>
      </c>
      <c r="I265" s="78" t="str">
        <f t="shared" si="106"/>
        <v/>
      </c>
      <c r="J265" s="16"/>
      <c r="K265" s="46" t="str">
        <f t="shared" si="107"/>
        <v/>
      </c>
      <c r="L265" s="16"/>
      <c r="M265" s="16"/>
      <c r="N265" s="46"/>
      <c r="O265" s="47" t="str">
        <f t="shared" si="88"/>
        <v/>
      </c>
      <c r="P265" s="47"/>
      <c r="Q265" s="48" t="str">
        <f>IFERROR(VLOOKUP(E265,Funcionários!$C$8:$E$207,3,FALSE),"")</f>
        <v/>
      </c>
      <c r="R265" s="47"/>
      <c r="S265" s="49" t="str">
        <f t="shared" si="89"/>
        <v/>
      </c>
      <c r="T265" s="49">
        <v>2.5899999999999999E-3</v>
      </c>
      <c r="U265" s="48" t="str">
        <f>IF(Funcionários!C266=0,"",Funcionários!C266)</f>
        <v/>
      </c>
      <c r="V265" s="50">
        <f>IF(U265="",0,IF(COUNTIFS($E$7:$E$3006,U265,$I$7:$I$3006,'RC'!$E$6)=0,0,COUNTIFS($M$7:$M$3006,"Concluída no prazo",$E$7:$E$3006,U265,$I$7:$I$3006,'RC'!$E$6)/COUNTIFS($E$7:$E$3006,U265,$I$7:$I$3006,'RC'!$E$6)))</f>
        <v>0</v>
      </c>
      <c r="W265" s="49">
        <f>SUMIFS($J$7:$J$3006,$E$7:$E$3006,U265,$I$7:$I$3006,'RC'!$E$6)+SUMIFS($L$7:$L$3006,$E$7:$E$3006,U265,$I$7:$I$3006,'RC'!$E$6)</f>
        <v>0</v>
      </c>
      <c r="X265" s="48">
        <f>COUNTIFS($E$7:$E$3006,U265,$I$7:$I$3006,'RC'!$E$6)</f>
        <v>0</v>
      </c>
      <c r="Y265" s="48"/>
      <c r="Z265" s="51" t="str">
        <f>IF(AQ265='RC'!$E$6,AC265*1000+AD265,"")</f>
        <v/>
      </c>
      <c r="AA265" s="51" t="str">
        <f>IF(AB265="","",IF(AQ265='RC'!$E$6,AC265*1000-AD265,""))</f>
        <v/>
      </c>
      <c r="AB265" s="48" t="str">
        <f>IFERROR(VLOOKUP(E265,Funcionários!$C$8:$E$207,3,FALSE),"")</f>
        <v/>
      </c>
      <c r="AC265" s="50" t="str">
        <f>IF(AB265="","",IF(COUNTIFS($AB$7:$AB$3006,AB265,$AQ$7:$AQ$3006,'RC'!$E$6)=0,"",COUNTIFS($M$7:$M$3006,"Concluída no prazo",$AB$7:$AB$3006,AB265,$AQ$7:$AQ$3006,'RC'!$E$6)/COUNTIFS($AB$7:$AB$3006,AB265,$AQ$7:$AQ$3006,'RC'!$E$6)))</f>
        <v/>
      </c>
      <c r="AD265" s="48">
        <f>SUMIF($AQ$7:$AQ$3006,'RC'!$E$6,$J$7:$J$3006)+SUMIF($AQ$7:$AQ$3006,'RC'!$E$6,$L$7:$L$3006)</f>
        <v>21</v>
      </c>
      <c r="AF265" s="48">
        <v>4.7419999999999199E-2</v>
      </c>
      <c r="AG265" s="48">
        <f>IF(OR(AQ265="",AQ265&lt;&gt;'RC'!$E$6,AB265&lt;&gt;'RC'!$D$21),0,1)</f>
        <v>0</v>
      </c>
      <c r="AH265" s="48">
        <f t="shared" si="108"/>
        <v>4.7419999999999199E-2</v>
      </c>
      <c r="AI265" s="48" t="str">
        <f t="shared" si="90"/>
        <v/>
      </c>
      <c r="AJ265" s="48" t="str">
        <f t="shared" si="91"/>
        <v/>
      </c>
      <c r="AK265" s="52" t="str">
        <f t="shared" si="92"/>
        <v/>
      </c>
      <c r="AL265" s="52" t="str">
        <f t="shared" si="93"/>
        <v/>
      </c>
      <c r="AM265" s="48" t="str">
        <f t="shared" si="94"/>
        <v/>
      </c>
      <c r="AN265" s="48" t="str">
        <f t="shared" si="95"/>
        <v/>
      </c>
      <c r="AP265" s="18" t="str">
        <f t="shared" si="96"/>
        <v/>
      </c>
      <c r="AQ265" s="18" t="str">
        <f t="shared" si="97"/>
        <v/>
      </c>
      <c r="AR265" s="18">
        <v>4.7419999999999997E-2</v>
      </c>
      <c r="AS265" s="18">
        <f>IF(AF!$D$27="Todos",1,IF(M265=AF!$D$27,1,0))</f>
        <v>1</v>
      </c>
      <c r="AT265" s="53">
        <f>IF(AND(E265=AF!$D$6,OR(LT!M265=AF!$D$27,AF!$D$27="Todos"),OR(AP265=AF!$E$8,AQ265=AF!$E$8)),AR265+AS265,0)</f>
        <v>0</v>
      </c>
      <c r="AU265" s="18" t="str">
        <f t="shared" si="98"/>
        <v/>
      </c>
      <c r="AV265" s="54" t="str">
        <f t="shared" si="99"/>
        <v/>
      </c>
      <c r="AW265" s="54" t="str">
        <f t="shared" si="100"/>
        <v/>
      </c>
      <c r="AX265" s="18" t="str">
        <f t="shared" si="101"/>
        <v/>
      </c>
      <c r="AY265" s="18" t="str">
        <f t="shared" si="102"/>
        <v/>
      </c>
      <c r="BA265" s="18">
        <f>IF($E265=AF!$D$6,IF($M265="Concluída no prazo",2,IF($M265="Concluída com atraso",1,0)),0)</f>
        <v>0</v>
      </c>
      <c r="BB265" s="18">
        <f>IF($E265=AF!$D$6,IF($M265="Atrasada",2,IF($M265="Concluída com atraso",1,0)),0)</f>
        <v>0</v>
      </c>
      <c r="BC265" s="18">
        <v>2.5899999999999999E-3</v>
      </c>
      <c r="BD265" s="18">
        <f t="shared" si="109"/>
        <v>2.5899999999999999E-3</v>
      </c>
      <c r="BE265" s="18">
        <f t="shared" si="109"/>
        <v>2.5899999999999999E-3</v>
      </c>
      <c r="BF265" s="18" t="str">
        <f t="shared" si="103"/>
        <v/>
      </c>
      <c r="BN265" s="18" t="str">
        <f t="shared" si="104"/>
        <v>s</v>
      </c>
    </row>
    <row r="266" spans="3:66" ht="50.1" customHeight="1" thickTop="1" thickBot="1" x14ac:dyDescent="0.3">
      <c r="C266" s="46"/>
      <c r="D266" s="46"/>
      <c r="E266" s="46"/>
      <c r="F266" s="122"/>
      <c r="G266" s="122"/>
      <c r="H266" s="78" t="str">
        <f t="shared" si="105"/>
        <v/>
      </c>
      <c r="I266" s="78" t="str">
        <f t="shared" si="106"/>
        <v/>
      </c>
      <c r="J266" s="16"/>
      <c r="K266" s="46" t="str">
        <f t="shared" si="107"/>
        <v/>
      </c>
      <c r="L266" s="16"/>
      <c r="M266" s="16"/>
      <c r="N266" s="46"/>
      <c r="O266" s="47" t="str">
        <f t="shared" ref="O266:O329" si="110">IF(J266=0,"",J266/(J266+L266))</f>
        <v/>
      </c>
      <c r="P266" s="47"/>
      <c r="Q266" s="48" t="str">
        <f>IFERROR(VLOOKUP(E266,Funcionários!$C$8:$E$207,3,FALSE),"")</f>
        <v/>
      </c>
      <c r="R266" s="47"/>
      <c r="S266" s="49" t="str">
        <f t="shared" ref="S266:S329" si="111">IF(U266="","",V266*100000+W266*10+X266+T266)</f>
        <v/>
      </c>
      <c r="T266" s="49">
        <v>2.5999999999999999E-3</v>
      </c>
      <c r="U266" s="48" t="str">
        <f>IF(Funcionários!C267=0,"",Funcionários!C267)</f>
        <v/>
      </c>
      <c r="V266" s="50">
        <f>IF(U266="",0,IF(COUNTIFS($E$7:$E$3006,U266,$I$7:$I$3006,'RC'!$E$6)=0,0,COUNTIFS($M$7:$M$3006,"Concluída no prazo",$E$7:$E$3006,U266,$I$7:$I$3006,'RC'!$E$6)/COUNTIFS($E$7:$E$3006,U266,$I$7:$I$3006,'RC'!$E$6)))</f>
        <v>0</v>
      </c>
      <c r="W266" s="49">
        <f>SUMIFS($J$7:$J$3006,$E$7:$E$3006,U266,$I$7:$I$3006,'RC'!$E$6)+SUMIFS($L$7:$L$3006,$E$7:$E$3006,U266,$I$7:$I$3006,'RC'!$E$6)</f>
        <v>0</v>
      </c>
      <c r="X266" s="48">
        <f>COUNTIFS($E$7:$E$3006,U266,$I$7:$I$3006,'RC'!$E$6)</f>
        <v>0</v>
      </c>
      <c r="Y266" s="48"/>
      <c r="Z266" s="51" t="str">
        <f>IF(AQ266='RC'!$E$6,AC266*1000+AD266,"")</f>
        <v/>
      </c>
      <c r="AA266" s="51" t="str">
        <f>IF(AB266="","",IF(AQ266='RC'!$E$6,AC266*1000-AD266,""))</f>
        <v/>
      </c>
      <c r="AB266" s="48" t="str">
        <f>IFERROR(VLOOKUP(E266,Funcionários!$C$8:$E$207,3,FALSE),"")</f>
        <v/>
      </c>
      <c r="AC266" s="50" t="str">
        <f>IF(AB266="","",IF(COUNTIFS($AB$7:$AB$3006,AB266,$AQ$7:$AQ$3006,'RC'!$E$6)=0,"",COUNTIFS($M$7:$M$3006,"Concluída no prazo",$AB$7:$AB$3006,AB266,$AQ$7:$AQ$3006,'RC'!$E$6)/COUNTIFS($AB$7:$AB$3006,AB266,$AQ$7:$AQ$3006,'RC'!$E$6)))</f>
        <v/>
      </c>
      <c r="AD266" s="48">
        <f>SUMIF($AQ$7:$AQ$3006,'RC'!$E$6,$J$7:$J$3006)+SUMIF($AQ$7:$AQ$3006,'RC'!$E$6,$L$7:$L$3006)</f>
        <v>21</v>
      </c>
      <c r="AF266" s="48">
        <v>4.7409999999999203E-2</v>
      </c>
      <c r="AG266" s="48">
        <f>IF(OR(AQ266="",AQ266&lt;&gt;'RC'!$E$6,AB266&lt;&gt;'RC'!$D$21),0,1)</f>
        <v>0</v>
      </c>
      <c r="AH266" s="48">
        <f t="shared" si="108"/>
        <v>4.7409999999999203E-2</v>
      </c>
      <c r="AI266" s="48" t="str">
        <f t="shared" si="90"/>
        <v/>
      </c>
      <c r="AJ266" s="48" t="str">
        <f t="shared" si="91"/>
        <v/>
      </c>
      <c r="AK266" s="52" t="str">
        <f t="shared" si="92"/>
        <v/>
      </c>
      <c r="AL266" s="52" t="str">
        <f t="shared" si="93"/>
        <v/>
      </c>
      <c r="AM266" s="48" t="str">
        <f t="shared" si="94"/>
        <v/>
      </c>
      <c r="AN266" s="48" t="str">
        <f t="shared" si="95"/>
        <v/>
      </c>
      <c r="AP266" s="18" t="str">
        <f t="shared" si="96"/>
        <v/>
      </c>
      <c r="AQ266" s="18" t="str">
        <f t="shared" si="97"/>
        <v/>
      </c>
      <c r="AR266" s="18">
        <v>4.7410000000000001E-2</v>
      </c>
      <c r="AS266" s="18">
        <f>IF(AF!$D$27="Todos",1,IF(M266=AF!$D$27,1,0))</f>
        <v>1</v>
      </c>
      <c r="AT266" s="53">
        <f>IF(AND(E266=AF!$D$6,OR(LT!M266=AF!$D$27,AF!$D$27="Todos"),OR(AP266=AF!$E$8,AQ266=AF!$E$8)),AR266+AS266,0)</f>
        <v>0</v>
      </c>
      <c r="AU266" s="18" t="str">
        <f t="shared" si="98"/>
        <v/>
      </c>
      <c r="AV266" s="54" t="str">
        <f t="shared" si="99"/>
        <v/>
      </c>
      <c r="AW266" s="54" t="str">
        <f t="shared" si="100"/>
        <v/>
      </c>
      <c r="AX266" s="18" t="str">
        <f t="shared" si="101"/>
        <v/>
      </c>
      <c r="AY266" s="18" t="str">
        <f t="shared" si="102"/>
        <v/>
      </c>
      <c r="BA266" s="18">
        <f>IF($E266=AF!$D$6,IF($M266="Concluída no prazo",2,IF($M266="Concluída com atraso",1,0)),0)</f>
        <v>0</v>
      </c>
      <c r="BB266" s="18">
        <f>IF($E266=AF!$D$6,IF($M266="Atrasada",2,IF($M266="Concluída com atraso",1,0)),0)</f>
        <v>0</v>
      </c>
      <c r="BC266" s="18">
        <v>2.5999999999999999E-3</v>
      </c>
      <c r="BD266" s="18">
        <f t="shared" si="109"/>
        <v>2.5999999999999999E-3</v>
      </c>
      <c r="BE266" s="18">
        <f t="shared" si="109"/>
        <v>2.5999999999999999E-3</v>
      </c>
      <c r="BF266" s="18" t="str">
        <f t="shared" si="103"/>
        <v/>
      </c>
      <c r="BN266" s="18" t="str">
        <f t="shared" si="104"/>
        <v>s</v>
      </c>
    </row>
    <row r="267" spans="3:66" ht="50.1" customHeight="1" thickTop="1" thickBot="1" x14ac:dyDescent="0.3">
      <c r="C267" s="46"/>
      <c r="D267" s="46"/>
      <c r="E267" s="46"/>
      <c r="F267" s="122"/>
      <c r="G267" s="122"/>
      <c r="H267" s="78" t="str">
        <f t="shared" si="105"/>
        <v/>
      </c>
      <c r="I267" s="78" t="str">
        <f t="shared" si="106"/>
        <v/>
      </c>
      <c r="J267" s="16"/>
      <c r="K267" s="46" t="str">
        <f t="shared" si="107"/>
        <v/>
      </c>
      <c r="L267" s="16"/>
      <c r="M267" s="16"/>
      <c r="N267" s="46"/>
      <c r="O267" s="47" t="str">
        <f t="shared" si="110"/>
        <v/>
      </c>
      <c r="P267" s="47"/>
      <c r="Q267" s="48" t="str">
        <f>IFERROR(VLOOKUP(E267,Funcionários!$C$8:$E$207,3,FALSE),"")</f>
        <v/>
      </c>
      <c r="R267" s="47"/>
      <c r="S267" s="49" t="str">
        <f t="shared" si="111"/>
        <v/>
      </c>
      <c r="T267" s="49">
        <v>2.6099999999999999E-3</v>
      </c>
      <c r="U267" s="48" t="str">
        <f>IF(Funcionários!C268=0,"",Funcionários!C268)</f>
        <v/>
      </c>
      <c r="V267" s="50">
        <f>IF(U267="",0,IF(COUNTIFS($E$7:$E$3006,U267,$I$7:$I$3006,'RC'!$E$6)=0,0,COUNTIFS($M$7:$M$3006,"Concluída no prazo",$E$7:$E$3006,U267,$I$7:$I$3006,'RC'!$E$6)/COUNTIFS($E$7:$E$3006,U267,$I$7:$I$3006,'RC'!$E$6)))</f>
        <v>0</v>
      </c>
      <c r="W267" s="49">
        <f>SUMIFS($J$7:$J$3006,$E$7:$E$3006,U267,$I$7:$I$3006,'RC'!$E$6)+SUMIFS($L$7:$L$3006,$E$7:$E$3006,U267,$I$7:$I$3006,'RC'!$E$6)</f>
        <v>0</v>
      </c>
      <c r="X267" s="48">
        <f>COUNTIFS($E$7:$E$3006,U267,$I$7:$I$3006,'RC'!$E$6)</f>
        <v>0</v>
      </c>
      <c r="Y267" s="48"/>
      <c r="Z267" s="51" t="str">
        <f>IF(AQ267='RC'!$E$6,AC267*1000+AD267,"")</f>
        <v/>
      </c>
      <c r="AA267" s="51" t="str">
        <f>IF(AB267="","",IF(AQ267='RC'!$E$6,AC267*1000-AD267,""))</f>
        <v/>
      </c>
      <c r="AB267" s="48" t="str">
        <f>IFERROR(VLOOKUP(E267,Funcionários!$C$8:$E$207,3,FALSE),"")</f>
        <v/>
      </c>
      <c r="AC267" s="50" t="str">
        <f>IF(AB267="","",IF(COUNTIFS($AB$7:$AB$3006,AB267,$AQ$7:$AQ$3006,'RC'!$E$6)=0,"",COUNTIFS($M$7:$M$3006,"Concluída no prazo",$AB$7:$AB$3006,AB267,$AQ$7:$AQ$3006,'RC'!$E$6)/COUNTIFS($AB$7:$AB$3006,AB267,$AQ$7:$AQ$3006,'RC'!$E$6)))</f>
        <v/>
      </c>
      <c r="AD267" s="48">
        <f>SUMIF($AQ$7:$AQ$3006,'RC'!$E$6,$J$7:$J$3006)+SUMIF($AQ$7:$AQ$3006,'RC'!$E$6,$L$7:$L$3006)</f>
        <v>21</v>
      </c>
      <c r="AF267" s="48">
        <v>4.73999999999992E-2</v>
      </c>
      <c r="AG267" s="48">
        <f>IF(OR(AQ267="",AQ267&lt;&gt;'RC'!$E$6,AB267&lt;&gt;'RC'!$D$21),0,1)</f>
        <v>0</v>
      </c>
      <c r="AH267" s="48">
        <f t="shared" si="108"/>
        <v>4.73999999999992E-2</v>
      </c>
      <c r="AI267" s="48" t="str">
        <f t="shared" si="90"/>
        <v/>
      </c>
      <c r="AJ267" s="48" t="str">
        <f t="shared" si="91"/>
        <v/>
      </c>
      <c r="AK267" s="52" t="str">
        <f t="shared" si="92"/>
        <v/>
      </c>
      <c r="AL267" s="52" t="str">
        <f t="shared" si="93"/>
        <v/>
      </c>
      <c r="AM267" s="48" t="str">
        <f t="shared" si="94"/>
        <v/>
      </c>
      <c r="AN267" s="48" t="str">
        <f t="shared" si="95"/>
        <v/>
      </c>
      <c r="AP267" s="18" t="str">
        <f t="shared" si="96"/>
        <v/>
      </c>
      <c r="AQ267" s="18" t="str">
        <f t="shared" si="97"/>
        <v/>
      </c>
      <c r="AR267" s="18">
        <v>4.7399999999999998E-2</v>
      </c>
      <c r="AS267" s="18">
        <f>IF(AF!$D$27="Todos",1,IF(M267=AF!$D$27,1,0))</f>
        <v>1</v>
      </c>
      <c r="AT267" s="53">
        <f>IF(AND(E267=AF!$D$6,OR(LT!M267=AF!$D$27,AF!$D$27="Todos"),OR(AP267=AF!$E$8,AQ267=AF!$E$8)),AR267+AS267,0)</f>
        <v>0</v>
      </c>
      <c r="AU267" s="18" t="str">
        <f t="shared" si="98"/>
        <v/>
      </c>
      <c r="AV267" s="54" t="str">
        <f t="shared" si="99"/>
        <v/>
      </c>
      <c r="AW267" s="54" t="str">
        <f t="shared" si="100"/>
        <v/>
      </c>
      <c r="AX267" s="18" t="str">
        <f t="shared" si="101"/>
        <v/>
      </c>
      <c r="AY267" s="18" t="str">
        <f t="shared" si="102"/>
        <v/>
      </c>
      <c r="BA267" s="18">
        <f>IF($E267=AF!$D$6,IF($M267="Concluída no prazo",2,IF($M267="Concluída com atraso",1,0)),0)</f>
        <v>0</v>
      </c>
      <c r="BB267" s="18">
        <f>IF($E267=AF!$D$6,IF($M267="Atrasada",2,IF($M267="Concluída com atraso",1,0)),0)</f>
        <v>0</v>
      </c>
      <c r="BC267" s="18">
        <v>2.6099999999999999E-3</v>
      </c>
      <c r="BD267" s="18">
        <f t="shared" si="109"/>
        <v>2.6099999999999999E-3</v>
      </c>
      <c r="BE267" s="18">
        <f t="shared" si="109"/>
        <v>2.6099999999999999E-3</v>
      </c>
      <c r="BF267" s="18" t="str">
        <f t="shared" si="103"/>
        <v/>
      </c>
      <c r="BN267" s="18" t="str">
        <f t="shared" si="104"/>
        <v>s</v>
      </c>
    </row>
    <row r="268" spans="3:66" ht="50.1" customHeight="1" thickTop="1" thickBot="1" x14ac:dyDescent="0.3">
      <c r="C268" s="46"/>
      <c r="D268" s="46"/>
      <c r="E268" s="46"/>
      <c r="F268" s="122"/>
      <c r="G268" s="122"/>
      <c r="H268" s="78" t="str">
        <f t="shared" si="105"/>
        <v/>
      </c>
      <c r="I268" s="78" t="str">
        <f t="shared" si="106"/>
        <v/>
      </c>
      <c r="J268" s="16"/>
      <c r="K268" s="46" t="str">
        <f t="shared" si="107"/>
        <v/>
      </c>
      <c r="L268" s="16"/>
      <c r="M268" s="16"/>
      <c r="N268" s="46"/>
      <c r="O268" s="47" t="str">
        <f t="shared" si="110"/>
        <v/>
      </c>
      <c r="P268" s="47"/>
      <c r="Q268" s="48" t="str">
        <f>IFERROR(VLOOKUP(E268,Funcionários!$C$8:$E$207,3,FALSE),"")</f>
        <v/>
      </c>
      <c r="R268" s="47"/>
      <c r="S268" s="49" t="str">
        <f t="shared" si="111"/>
        <v/>
      </c>
      <c r="T268" s="49">
        <v>2.6199999999999999E-3</v>
      </c>
      <c r="U268" s="48" t="str">
        <f>IF(Funcionários!C269=0,"",Funcionários!C269)</f>
        <v/>
      </c>
      <c r="V268" s="50">
        <f>IF(U268="",0,IF(COUNTIFS($E$7:$E$3006,U268,$I$7:$I$3006,'RC'!$E$6)=0,0,COUNTIFS($M$7:$M$3006,"Concluída no prazo",$E$7:$E$3006,U268,$I$7:$I$3006,'RC'!$E$6)/COUNTIFS($E$7:$E$3006,U268,$I$7:$I$3006,'RC'!$E$6)))</f>
        <v>0</v>
      </c>
      <c r="W268" s="49">
        <f>SUMIFS($J$7:$J$3006,$E$7:$E$3006,U268,$I$7:$I$3006,'RC'!$E$6)+SUMIFS($L$7:$L$3006,$E$7:$E$3006,U268,$I$7:$I$3006,'RC'!$E$6)</f>
        <v>0</v>
      </c>
      <c r="X268" s="48">
        <f>COUNTIFS($E$7:$E$3006,U268,$I$7:$I$3006,'RC'!$E$6)</f>
        <v>0</v>
      </c>
      <c r="Y268" s="48"/>
      <c r="Z268" s="51" t="str">
        <f>IF(AQ268='RC'!$E$6,AC268*1000+AD268,"")</f>
        <v/>
      </c>
      <c r="AA268" s="51" t="str">
        <f>IF(AB268="","",IF(AQ268='RC'!$E$6,AC268*1000-AD268,""))</f>
        <v/>
      </c>
      <c r="AB268" s="48" t="str">
        <f>IFERROR(VLOOKUP(E268,Funcionários!$C$8:$E$207,3,FALSE),"")</f>
        <v/>
      </c>
      <c r="AC268" s="50" t="str">
        <f>IF(AB268="","",IF(COUNTIFS($AB$7:$AB$3006,AB268,$AQ$7:$AQ$3006,'RC'!$E$6)=0,"",COUNTIFS($M$7:$M$3006,"Concluída no prazo",$AB$7:$AB$3006,AB268,$AQ$7:$AQ$3006,'RC'!$E$6)/COUNTIFS($AB$7:$AB$3006,AB268,$AQ$7:$AQ$3006,'RC'!$E$6)))</f>
        <v/>
      </c>
      <c r="AD268" s="48">
        <f>SUMIF($AQ$7:$AQ$3006,'RC'!$E$6,$J$7:$J$3006)+SUMIF($AQ$7:$AQ$3006,'RC'!$E$6,$L$7:$L$3006)</f>
        <v>21</v>
      </c>
      <c r="AF268" s="48">
        <v>4.7389999999999197E-2</v>
      </c>
      <c r="AG268" s="48">
        <f>IF(OR(AQ268="",AQ268&lt;&gt;'RC'!$E$6,AB268&lt;&gt;'RC'!$D$21),0,1)</f>
        <v>0</v>
      </c>
      <c r="AH268" s="48">
        <f t="shared" si="108"/>
        <v>4.7389999999999197E-2</v>
      </c>
      <c r="AI268" s="48" t="str">
        <f t="shared" si="90"/>
        <v/>
      </c>
      <c r="AJ268" s="48" t="str">
        <f t="shared" si="91"/>
        <v/>
      </c>
      <c r="AK268" s="52" t="str">
        <f t="shared" si="92"/>
        <v/>
      </c>
      <c r="AL268" s="52" t="str">
        <f t="shared" si="93"/>
        <v/>
      </c>
      <c r="AM268" s="48" t="str">
        <f t="shared" si="94"/>
        <v/>
      </c>
      <c r="AN268" s="48" t="str">
        <f t="shared" si="95"/>
        <v/>
      </c>
      <c r="AP268" s="18" t="str">
        <f t="shared" si="96"/>
        <v/>
      </c>
      <c r="AQ268" s="18" t="str">
        <f t="shared" si="97"/>
        <v/>
      </c>
      <c r="AR268" s="18">
        <v>4.7390000000000002E-2</v>
      </c>
      <c r="AS268" s="18">
        <f>IF(AF!$D$27="Todos",1,IF(M268=AF!$D$27,1,0))</f>
        <v>1</v>
      </c>
      <c r="AT268" s="53">
        <f>IF(AND(E268=AF!$D$6,OR(LT!M268=AF!$D$27,AF!$D$27="Todos"),OR(AP268=AF!$E$8,AQ268=AF!$E$8)),AR268+AS268,0)</f>
        <v>0</v>
      </c>
      <c r="AU268" s="18" t="str">
        <f t="shared" si="98"/>
        <v/>
      </c>
      <c r="AV268" s="54" t="str">
        <f t="shared" si="99"/>
        <v/>
      </c>
      <c r="AW268" s="54" t="str">
        <f t="shared" si="100"/>
        <v/>
      </c>
      <c r="AX268" s="18" t="str">
        <f t="shared" si="101"/>
        <v/>
      </c>
      <c r="AY268" s="18" t="str">
        <f t="shared" si="102"/>
        <v/>
      </c>
      <c r="BA268" s="18">
        <f>IF($E268=AF!$D$6,IF($M268="Concluída no prazo",2,IF($M268="Concluída com atraso",1,0)),0)</f>
        <v>0</v>
      </c>
      <c r="BB268" s="18">
        <f>IF($E268=AF!$D$6,IF($M268="Atrasada",2,IF($M268="Concluída com atraso",1,0)),0)</f>
        <v>0</v>
      </c>
      <c r="BC268" s="18">
        <v>2.6199999999999999E-3</v>
      </c>
      <c r="BD268" s="18">
        <f t="shared" si="109"/>
        <v>2.6199999999999999E-3</v>
      </c>
      <c r="BE268" s="18">
        <f t="shared" si="109"/>
        <v>2.6199999999999999E-3</v>
      </c>
      <c r="BF268" s="18" t="str">
        <f t="shared" si="103"/>
        <v/>
      </c>
      <c r="BN268" s="18" t="str">
        <f t="shared" si="104"/>
        <v>s</v>
      </c>
    </row>
    <row r="269" spans="3:66" ht="50.1" customHeight="1" thickTop="1" thickBot="1" x14ac:dyDescent="0.3">
      <c r="C269" s="46"/>
      <c r="D269" s="46"/>
      <c r="E269" s="46"/>
      <c r="F269" s="122"/>
      <c r="G269" s="122"/>
      <c r="H269" s="78" t="str">
        <f t="shared" si="105"/>
        <v/>
      </c>
      <c r="I269" s="78" t="str">
        <f t="shared" si="106"/>
        <v/>
      </c>
      <c r="J269" s="16"/>
      <c r="K269" s="46" t="str">
        <f t="shared" si="107"/>
        <v/>
      </c>
      <c r="L269" s="16"/>
      <c r="M269" s="16"/>
      <c r="N269" s="46"/>
      <c r="O269" s="47" t="str">
        <f t="shared" si="110"/>
        <v/>
      </c>
      <c r="P269" s="47"/>
      <c r="Q269" s="48" t="str">
        <f>IFERROR(VLOOKUP(E269,Funcionários!$C$8:$E$207,3,FALSE),"")</f>
        <v/>
      </c>
      <c r="R269" s="47"/>
      <c r="S269" s="49" t="str">
        <f t="shared" si="111"/>
        <v/>
      </c>
      <c r="T269" s="49">
        <v>2.63E-3</v>
      </c>
      <c r="U269" s="48" t="str">
        <f>IF(Funcionários!C270=0,"",Funcionários!C270)</f>
        <v/>
      </c>
      <c r="V269" s="50">
        <f>IF(U269="",0,IF(COUNTIFS($E$7:$E$3006,U269,$I$7:$I$3006,'RC'!$E$6)=0,0,COUNTIFS($M$7:$M$3006,"Concluída no prazo",$E$7:$E$3006,U269,$I$7:$I$3006,'RC'!$E$6)/COUNTIFS($E$7:$E$3006,U269,$I$7:$I$3006,'RC'!$E$6)))</f>
        <v>0</v>
      </c>
      <c r="W269" s="49">
        <f>SUMIFS($J$7:$J$3006,$E$7:$E$3006,U269,$I$7:$I$3006,'RC'!$E$6)+SUMIFS($L$7:$L$3006,$E$7:$E$3006,U269,$I$7:$I$3006,'RC'!$E$6)</f>
        <v>0</v>
      </c>
      <c r="X269" s="48">
        <f>COUNTIFS($E$7:$E$3006,U269,$I$7:$I$3006,'RC'!$E$6)</f>
        <v>0</v>
      </c>
      <c r="Y269" s="48"/>
      <c r="Z269" s="51" t="str">
        <f>IF(AQ269='RC'!$E$6,AC269*1000+AD269,"")</f>
        <v/>
      </c>
      <c r="AA269" s="51" t="str">
        <f>IF(AB269="","",IF(AQ269='RC'!$E$6,AC269*1000-AD269,""))</f>
        <v/>
      </c>
      <c r="AB269" s="48" t="str">
        <f>IFERROR(VLOOKUP(E269,Funcionários!$C$8:$E$207,3,FALSE),"")</f>
        <v/>
      </c>
      <c r="AC269" s="50" t="str">
        <f>IF(AB269="","",IF(COUNTIFS($AB$7:$AB$3006,AB269,$AQ$7:$AQ$3006,'RC'!$E$6)=0,"",COUNTIFS($M$7:$M$3006,"Concluída no prazo",$AB$7:$AB$3006,AB269,$AQ$7:$AQ$3006,'RC'!$E$6)/COUNTIFS($AB$7:$AB$3006,AB269,$AQ$7:$AQ$3006,'RC'!$E$6)))</f>
        <v/>
      </c>
      <c r="AD269" s="48">
        <f>SUMIF($AQ$7:$AQ$3006,'RC'!$E$6,$J$7:$J$3006)+SUMIF($AQ$7:$AQ$3006,'RC'!$E$6,$L$7:$L$3006)</f>
        <v>21</v>
      </c>
      <c r="AF269" s="48">
        <v>4.7379999999999201E-2</v>
      </c>
      <c r="AG269" s="48">
        <f>IF(OR(AQ269="",AQ269&lt;&gt;'RC'!$E$6,AB269&lt;&gt;'RC'!$D$21),0,1)</f>
        <v>0</v>
      </c>
      <c r="AH269" s="48">
        <f t="shared" si="108"/>
        <v>4.7379999999999201E-2</v>
      </c>
      <c r="AI269" s="48" t="str">
        <f t="shared" si="90"/>
        <v/>
      </c>
      <c r="AJ269" s="48" t="str">
        <f t="shared" si="91"/>
        <v/>
      </c>
      <c r="AK269" s="52" t="str">
        <f t="shared" si="92"/>
        <v/>
      </c>
      <c r="AL269" s="52" t="str">
        <f t="shared" si="93"/>
        <v/>
      </c>
      <c r="AM269" s="48" t="str">
        <f t="shared" si="94"/>
        <v/>
      </c>
      <c r="AN269" s="48" t="str">
        <f t="shared" si="95"/>
        <v/>
      </c>
      <c r="AP269" s="18" t="str">
        <f t="shared" si="96"/>
        <v/>
      </c>
      <c r="AQ269" s="18" t="str">
        <f t="shared" si="97"/>
        <v/>
      </c>
      <c r="AR269" s="18">
        <v>4.7379999999999999E-2</v>
      </c>
      <c r="AS269" s="18">
        <f>IF(AF!$D$27="Todos",1,IF(M269=AF!$D$27,1,0))</f>
        <v>1</v>
      </c>
      <c r="AT269" s="53">
        <f>IF(AND(E269=AF!$D$6,OR(LT!M269=AF!$D$27,AF!$D$27="Todos"),OR(AP269=AF!$E$8,AQ269=AF!$E$8)),AR269+AS269,0)</f>
        <v>0</v>
      </c>
      <c r="AU269" s="18" t="str">
        <f t="shared" si="98"/>
        <v/>
      </c>
      <c r="AV269" s="54" t="str">
        <f t="shared" si="99"/>
        <v/>
      </c>
      <c r="AW269" s="54" t="str">
        <f t="shared" si="100"/>
        <v/>
      </c>
      <c r="AX269" s="18" t="str">
        <f t="shared" si="101"/>
        <v/>
      </c>
      <c r="AY269" s="18" t="str">
        <f t="shared" si="102"/>
        <v/>
      </c>
      <c r="BA269" s="18">
        <f>IF($E269=AF!$D$6,IF($M269="Concluída no prazo",2,IF($M269="Concluída com atraso",1,0)),0)</f>
        <v>0</v>
      </c>
      <c r="BB269" s="18">
        <f>IF($E269=AF!$D$6,IF($M269="Atrasada",2,IF($M269="Concluída com atraso",1,0)),0)</f>
        <v>0</v>
      </c>
      <c r="BC269" s="18">
        <v>2.63E-3</v>
      </c>
      <c r="BD269" s="18">
        <f t="shared" si="109"/>
        <v>2.63E-3</v>
      </c>
      <c r="BE269" s="18">
        <f t="shared" si="109"/>
        <v>2.63E-3</v>
      </c>
      <c r="BF269" s="18" t="str">
        <f t="shared" si="103"/>
        <v/>
      </c>
      <c r="BN269" s="18" t="str">
        <f t="shared" si="104"/>
        <v>s</v>
      </c>
    </row>
    <row r="270" spans="3:66" ht="50.1" customHeight="1" thickTop="1" thickBot="1" x14ac:dyDescent="0.3">
      <c r="C270" s="46"/>
      <c r="D270" s="46"/>
      <c r="E270" s="46"/>
      <c r="F270" s="122"/>
      <c r="G270" s="122"/>
      <c r="H270" s="78" t="str">
        <f t="shared" si="105"/>
        <v/>
      </c>
      <c r="I270" s="78" t="str">
        <f t="shared" si="106"/>
        <v/>
      </c>
      <c r="J270" s="16"/>
      <c r="K270" s="46" t="str">
        <f t="shared" si="107"/>
        <v/>
      </c>
      <c r="L270" s="16"/>
      <c r="M270" s="16"/>
      <c r="N270" s="46"/>
      <c r="O270" s="47" t="str">
        <f t="shared" si="110"/>
        <v/>
      </c>
      <c r="P270" s="47"/>
      <c r="Q270" s="48" t="str">
        <f>IFERROR(VLOOKUP(E270,Funcionários!$C$8:$E$207,3,FALSE),"")</f>
        <v/>
      </c>
      <c r="R270" s="47"/>
      <c r="S270" s="49" t="str">
        <f t="shared" si="111"/>
        <v/>
      </c>
      <c r="T270" s="49">
        <v>2.64E-3</v>
      </c>
      <c r="U270" s="48" t="str">
        <f>IF(Funcionários!C271=0,"",Funcionários!C271)</f>
        <v/>
      </c>
      <c r="V270" s="50">
        <f>IF(U270="",0,IF(COUNTIFS($E$7:$E$3006,U270,$I$7:$I$3006,'RC'!$E$6)=0,0,COUNTIFS($M$7:$M$3006,"Concluída no prazo",$E$7:$E$3006,U270,$I$7:$I$3006,'RC'!$E$6)/COUNTIFS($E$7:$E$3006,U270,$I$7:$I$3006,'RC'!$E$6)))</f>
        <v>0</v>
      </c>
      <c r="W270" s="49">
        <f>SUMIFS($J$7:$J$3006,$E$7:$E$3006,U270,$I$7:$I$3006,'RC'!$E$6)+SUMIFS($L$7:$L$3006,$E$7:$E$3006,U270,$I$7:$I$3006,'RC'!$E$6)</f>
        <v>0</v>
      </c>
      <c r="X270" s="48">
        <f>COUNTIFS($E$7:$E$3006,U270,$I$7:$I$3006,'RC'!$E$6)</f>
        <v>0</v>
      </c>
      <c r="Y270" s="48"/>
      <c r="Z270" s="51" t="str">
        <f>IF(AQ270='RC'!$E$6,AC270*1000+AD270,"")</f>
        <v/>
      </c>
      <c r="AA270" s="51" t="str">
        <f>IF(AB270="","",IF(AQ270='RC'!$E$6,AC270*1000-AD270,""))</f>
        <v/>
      </c>
      <c r="AB270" s="48" t="str">
        <f>IFERROR(VLOOKUP(E270,Funcionários!$C$8:$E$207,3,FALSE),"")</f>
        <v/>
      </c>
      <c r="AC270" s="50" t="str">
        <f>IF(AB270="","",IF(COUNTIFS($AB$7:$AB$3006,AB270,$AQ$7:$AQ$3006,'RC'!$E$6)=0,"",COUNTIFS($M$7:$M$3006,"Concluída no prazo",$AB$7:$AB$3006,AB270,$AQ$7:$AQ$3006,'RC'!$E$6)/COUNTIFS($AB$7:$AB$3006,AB270,$AQ$7:$AQ$3006,'RC'!$E$6)))</f>
        <v/>
      </c>
      <c r="AD270" s="48">
        <f>SUMIF($AQ$7:$AQ$3006,'RC'!$E$6,$J$7:$J$3006)+SUMIF($AQ$7:$AQ$3006,'RC'!$E$6,$L$7:$L$3006)</f>
        <v>21</v>
      </c>
      <c r="AF270" s="48">
        <v>4.7369999999999197E-2</v>
      </c>
      <c r="AG270" s="48">
        <f>IF(OR(AQ270="",AQ270&lt;&gt;'RC'!$E$6,AB270&lt;&gt;'RC'!$D$21),0,1)</f>
        <v>0</v>
      </c>
      <c r="AH270" s="48">
        <f t="shared" si="108"/>
        <v>4.7369999999999197E-2</v>
      </c>
      <c r="AI270" s="48" t="str">
        <f t="shared" si="90"/>
        <v/>
      </c>
      <c r="AJ270" s="48" t="str">
        <f t="shared" si="91"/>
        <v/>
      </c>
      <c r="AK270" s="52" t="str">
        <f t="shared" si="92"/>
        <v/>
      </c>
      <c r="AL270" s="52" t="str">
        <f t="shared" si="93"/>
        <v/>
      </c>
      <c r="AM270" s="48" t="str">
        <f t="shared" si="94"/>
        <v/>
      </c>
      <c r="AN270" s="48" t="str">
        <f t="shared" si="95"/>
        <v/>
      </c>
      <c r="AP270" s="18" t="str">
        <f t="shared" si="96"/>
        <v/>
      </c>
      <c r="AQ270" s="18" t="str">
        <f t="shared" si="97"/>
        <v/>
      </c>
      <c r="AR270" s="18">
        <v>4.7370000000000002E-2</v>
      </c>
      <c r="AS270" s="18">
        <f>IF(AF!$D$27="Todos",1,IF(M270=AF!$D$27,1,0))</f>
        <v>1</v>
      </c>
      <c r="AT270" s="53">
        <f>IF(AND(E270=AF!$D$6,OR(LT!M270=AF!$D$27,AF!$D$27="Todos"),OR(AP270=AF!$E$8,AQ270=AF!$E$8)),AR270+AS270,0)</f>
        <v>0</v>
      </c>
      <c r="AU270" s="18" t="str">
        <f t="shared" si="98"/>
        <v/>
      </c>
      <c r="AV270" s="54" t="str">
        <f t="shared" si="99"/>
        <v/>
      </c>
      <c r="AW270" s="54" t="str">
        <f t="shared" si="100"/>
        <v/>
      </c>
      <c r="AX270" s="18" t="str">
        <f t="shared" si="101"/>
        <v/>
      </c>
      <c r="AY270" s="18" t="str">
        <f t="shared" si="102"/>
        <v/>
      </c>
      <c r="BA270" s="18">
        <f>IF($E270=AF!$D$6,IF($M270="Concluída no prazo",2,IF($M270="Concluída com atraso",1,0)),0)</f>
        <v>0</v>
      </c>
      <c r="BB270" s="18">
        <f>IF($E270=AF!$D$6,IF($M270="Atrasada",2,IF($M270="Concluída com atraso",1,0)),0)</f>
        <v>0</v>
      </c>
      <c r="BC270" s="18">
        <v>2.64E-3</v>
      </c>
      <c r="BD270" s="18">
        <f t="shared" si="109"/>
        <v>2.64E-3</v>
      </c>
      <c r="BE270" s="18">
        <f t="shared" si="109"/>
        <v>2.64E-3</v>
      </c>
      <c r="BF270" s="18" t="str">
        <f t="shared" si="103"/>
        <v/>
      </c>
      <c r="BN270" s="18" t="str">
        <f t="shared" si="104"/>
        <v>s</v>
      </c>
    </row>
    <row r="271" spans="3:66" ht="50.1" customHeight="1" thickTop="1" thickBot="1" x14ac:dyDescent="0.3">
      <c r="C271" s="46"/>
      <c r="D271" s="46"/>
      <c r="E271" s="46"/>
      <c r="F271" s="122"/>
      <c r="G271" s="122"/>
      <c r="H271" s="78" t="str">
        <f t="shared" si="105"/>
        <v/>
      </c>
      <c r="I271" s="78" t="str">
        <f t="shared" si="106"/>
        <v/>
      </c>
      <c r="J271" s="16"/>
      <c r="K271" s="46" t="str">
        <f t="shared" si="107"/>
        <v/>
      </c>
      <c r="L271" s="16"/>
      <c r="M271" s="16"/>
      <c r="N271" s="46"/>
      <c r="O271" s="47" t="str">
        <f t="shared" si="110"/>
        <v/>
      </c>
      <c r="P271" s="47"/>
      <c r="Q271" s="48" t="str">
        <f>IFERROR(VLOOKUP(E271,Funcionários!$C$8:$E$207,3,FALSE),"")</f>
        <v/>
      </c>
      <c r="R271" s="47"/>
      <c r="S271" s="49" t="str">
        <f t="shared" si="111"/>
        <v/>
      </c>
      <c r="T271" s="49">
        <v>2.65E-3</v>
      </c>
      <c r="U271" s="48" t="str">
        <f>IF(Funcionários!C272=0,"",Funcionários!C272)</f>
        <v/>
      </c>
      <c r="V271" s="50">
        <f>IF(U271="",0,IF(COUNTIFS($E$7:$E$3006,U271,$I$7:$I$3006,'RC'!$E$6)=0,0,COUNTIFS($M$7:$M$3006,"Concluída no prazo",$E$7:$E$3006,U271,$I$7:$I$3006,'RC'!$E$6)/COUNTIFS($E$7:$E$3006,U271,$I$7:$I$3006,'RC'!$E$6)))</f>
        <v>0</v>
      </c>
      <c r="W271" s="49">
        <f>SUMIFS($J$7:$J$3006,$E$7:$E$3006,U271,$I$7:$I$3006,'RC'!$E$6)+SUMIFS($L$7:$L$3006,$E$7:$E$3006,U271,$I$7:$I$3006,'RC'!$E$6)</f>
        <v>0</v>
      </c>
      <c r="X271" s="48">
        <f>COUNTIFS($E$7:$E$3006,U271,$I$7:$I$3006,'RC'!$E$6)</f>
        <v>0</v>
      </c>
      <c r="Y271" s="48"/>
      <c r="Z271" s="51" t="str">
        <f>IF(AQ271='RC'!$E$6,AC271*1000+AD271,"")</f>
        <v/>
      </c>
      <c r="AA271" s="51" t="str">
        <f>IF(AB271="","",IF(AQ271='RC'!$E$6,AC271*1000-AD271,""))</f>
        <v/>
      </c>
      <c r="AB271" s="48" t="str">
        <f>IFERROR(VLOOKUP(E271,Funcionários!$C$8:$E$207,3,FALSE),"")</f>
        <v/>
      </c>
      <c r="AC271" s="50" t="str">
        <f>IF(AB271="","",IF(COUNTIFS($AB$7:$AB$3006,AB271,$AQ$7:$AQ$3006,'RC'!$E$6)=0,"",COUNTIFS($M$7:$M$3006,"Concluída no prazo",$AB$7:$AB$3006,AB271,$AQ$7:$AQ$3006,'RC'!$E$6)/COUNTIFS($AB$7:$AB$3006,AB271,$AQ$7:$AQ$3006,'RC'!$E$6)))</f>
        <v/>
      </c>
      <c r="AD271" s="48">
        <f>SUMIF($AQ$7:$AQ$3006,'RC'!$E$6,$J$7:$J$3006)+SUMIF($AQ$7:$AQ$3006,'RC'!$E$6,$L$7:$L$3006)</f>
        <v>21</v>
      </c>
      <c r="AF271" s="48">
        <v>4.7359999999999201E-2</v>
      </c>
      <c r="AG271" s="48">
        <f>IF(OR(AQ271="",AQ271&lt;&gt;'RC'!$E$6,AB271&lt;&gt;'RC'!$D$21),0,1)</f>
        <v>0</v>
      </c>
      <c r="AH271" s="48">
        <f t="shared" si="108"/>
        <v>4.7359999999999201E-2</v>
      </c>
      <c r="AI271" s="48" t="str">
        <f t="shared" si="90"/>
        <v/>
      </c>
      <c r="AJ271" s="48" t="str">
        <f t="shared" si="91"/>
        <v/>
      </c>
      <c r="AK271" s="52" t="str">
        <f t="shared" si="92"/>
        <v/>
      </c>
      <c r="AL271" s="52" t="str">
        <f t="shared" si="93"/>
        <v/>
      </c>
      <c r="AM271" s="48" t="str">
        <f t="shared" si="94"/>
        <v/>
      </c>
      <c r="AN271" s="48" t="str">
        <f t="shared" si="95"/>
        <v/>
      </c>
      <c r="AP271" s="18" t="str">
        <f t="shared" si="96"/>
        <v/>
      </c>
      <c r="AQ271" s="18" t="str">
        <f t="shared" si="97"/>
        <v/>
      </c>
      <c r="AR271" s="18">
        <v>4.7359999999999999E-2</v>
      </c>
      <c r="AS271" s="18">
        <f>IF(AF!$D$27="Todos",1,IF(M271=AF!$D$27,1,0))</f>
        <v>1</v>
      </c>
      <c r="AT271" s="53">
        <f>IF(AND(E271=AF!$D$6,OR(LT!M271=AF!$D$27,AF!$D$27="Todos"),OR(AP271=AF!$E$8,AQ271=AF!$E$8)),AR271+AS271,0)</f>
        <v>0</v>
      </c>
      <c r="AU271" s="18" t="str">
        <f t="shared" si="98"/>
        <v/>
      </c>
      <c r="AV271" s="54" t="str">
        <f t="shared" si="99"/>
        <v/>
      </c>
      <c r="AW271" s="54" t="str">
        <f t="shared" si="100"/>
        <v/>
      </c>
      <c r="AX271" s="18" t="str">
        <f t="shared" si="101"/>
        <v/>
      </c>
      <c r="AY271" s="18" t="str">
        <f t="shared" si="102"/>
        <v/>
      </c>
      <c r="BA271" s="18">
        <f>IF($E271=AF!$D$6,IF($M271="Concluída no prazo",2,IF($M271="Concluída com atraso",1,0)),0)</f>
        <v>0</v>
      </c>
      <c r="BB271" s="18">
        <f>IF($E271=AF!$D$6,IF($M271="Atrasada",2,IF($M271="Concluída com atraso",1,0)),0)</f>
        <v>0</v>
      </c>
      <c r="BC271" s="18">
        <v>2.65E-3</v>
      </c>
      <c r="BD271" s="18">
        <f t="shared" si="109"/>
        <v>2.65E-3</v>
      </c>
      <c r="BE271" s="18">
        <f t="shared" si="109"/>
        <v>2.65E-3</v>
      </c>
      <c r="BF271" s="18" t="str">
        <f t="shared" si="103"/>
        <v/>
      </c>
      <c r="BN271" s="18" t="str">
        <f t="shared" si="104"/>
        <v>s</v>
      </c>
    </row>
    <row r="272" spans="3:66" ht="50.1" customHeight="1" thickTop="1" thickBot="1" x14ac:dyDescent="0.3">
      <c r="C272" s="46"/>
      <c r="D272" s="46"/>
      <c r="E272" s="46"/>
      <c r="F272" s="122"/>
      <c r="G272" s="122"/>
      <c r="H272" s="78" t="str">
        <f t="shared" si="105"/>
        <v/>
      </c>
      <c r="I272" s="78" t="str">
        <f t="shared" si="106"/>
        <v/>
      </c>
      <c r="J272" s="16"/>
      <c r="K272" s="46" t="str">
        <f t="shared" si="107"/>
        <v/>
      </c>
      <c r="L272" s="16"/>
      <c r="M272" s="16"/>
      <c r="N272" s="46"/>
      <c r="O272" s="47" t="str">
        <f t="shared" si="110"/>
        <v/>
      </c>
      <c r="P272" s="47"/>
      <c r="Q272" s="48" t="str">
        <f>IFERROR(VLOOKUP(E272,Funcionários!$C$8:$E$207,3,FALSE),"")</f>
        <v/>
      </c>
      <c r="R272" s="47"/>
      <c r="S272" s="49" t="str">
        <f t="shared" si="111"/>
        <v/>
      </c>
      <c r="T272" s="49">
        <v>2.66E-3</v>
      </c>
      <c r="U272" s="48" t="str">
        <f>IF(Funcionários!C273=0,"",Funcionários!C273)</f>
        <v/>
      </c>
      <c r="V272" s="50">
        <f>IF(U272="",0,IF(COUNTIFS($E$7:$E$3006,U272,$I$7:$I$3006,'RC'!$E$6)=0,0,COUNTIFS($M$7:$M$3006,"Concluída no prazo",$E$7:$E$3006,U272,$I$7:$I$3006,'RC'!$E$6)/COUNTIFS($E$7:$E$3006,U272,$I$7:$I$3006,'RC'!$E$6)))</f>
        <v>0</v>
      </c>
      <c r="W272" s="49">
        <f>SUMIFS($J$7:$J$3006,$E$7:$E$3006,U272,$I$7:$I$3006,'RC'!$E$6)+SUMIFS($L$7:$L$3006,$E$7:$E$3006,U272,$I$7:$I$3006,'RC'!$E$6)</f>
        <v>0</v>
      </c>
      <c r="X272" s="48">
        <f>COUNTIFS($E$7:$E$3006,U272,$I$7:$I$3006,'RC'!$E$6)</f>
        <v>0</v>
      </c>
      <c r="Y272" s="48"/>
      <c r="Z272" s="51" t="str">
        <f>IF(AQ272='RC'!$E$6,AC272*1000+AD272,"")</f>
        <v/>
      </c>
      <c r="AA272" s="51" t="str">
        <f>IF(AB272="","",IF(AQ272='RC'!$E$6,AC272*1000-AD272,""))</f>
        <v/>
      </c>
      <c r="AB272" s="48" t="str">
        <f>IFERROR(VLOOKUP(E272,Funcionários!$C$8:$E$207,3,FALSE),"")</f>
        <v/>
      </c>
      <c r="AC272" s="50" t="str">
        <f>IF(AB272="","",IF(COUNTIFS($AB$7:$AB$3006,AB272,$AQ$7:$AQ$3006,'RC'!$E$6)=0,"",COUNTIFS($M$7:$M$3006,"Concluída no prazo",$AB$7:$AB$3006,AB272,$AQ$7:$AQ$3006,'RC'!$E$6)/COUNTIFS($AB$7:$AB$3006,AB272,$AQ$7:$AQ$3006,'RC'!$E$6)))</f>
        <v/>
      </c>
      <c r="AD272" s="48">
        <f>SUMIF($AQ$7:$AQ$3006,'RC'!$E$6,$J$7:$J$3006)+SUMIF($AQ$7:$AQ$3006,'RC'!$E$6,$L$7:$L$3006)</f>
        <v>21</v>
      </c>
      <c r="AF272" s="48">
        <v>4.7349999999999198E-2</v>
      </c>
      <c r="AG272" s="48">
        <f>IF(OR(AQ272="",AQ272&lt;&gt;'RC'!$E$6,AB272&lt;&gt;'RC'!$D$21),0,1)</f>
        <v>0</v>
      </c>
      <c r="AH272" s="48">
        <f t="shared" si="108"/>
        <v>4.7349999999999198E-2</v>
      </c>
      <c r="AI272" s="48" t="str">
        <f t="shared" si="90"/>
        <v/>
      </c>
      <c r="AJ272" s="48" t="str">
        <f t="shared" si="91"/>
        <v/>
      </c>
      <c r="AK272" s="52" t="str">
        <f t="shared" si="92"/>
        <v/>
      </c>
      <c r="AL272" s="52" t="str">
        <f t="shared" si="93"/>
        <v/>
      </c>
      <c r="AM272" s="48" t="str">
        <f t="shared" si="94"/>
        <v/>
      </c>
      <c r="AN272" s="48" t="str">
        <f t="shared" si="95"/>
        <v/>
      </c>
      <c r="AP272" s="18" t="str">
        <f t="shared" si="96"/>
        <v/>
      </c>
      <c r="AQ272" s="18" t="str">
        <f t="shared" si="97"/>
        <v/>
      </c>
      <c r="AR272" s="18">
        <v>4.7350000000000003E-2</v>
      </c>
      <c r="AS272" s="18">
        <f>IF(AF!$D$27="Todos",1,IF(M272=AF!$D$27,1,0))</f>
        <v>1</v>
      </c>
      <c r="AT272" s="53">
        <f>IF(AND(E272=AF!$D$6,OR(LT!M272=AF!$D$27,AF!$D$27="Todos"),OR(AP272=AF!$E$8,AQ272=AF!$E$8)),AR272+AS272,0)</f>
        <v>0</v>
      </c>
      <c r="AU272" s="18" t="str">
        <f t="shared" si="98"/>
        <v/>
      </c>
      <c r="AV272" s="54" t="str">
        <f t="shared" si="99"/>
        <v/>
      </c>
      <c r="AW272" s="54" t="str">
        <f t="shared" si="100"/>
        <v/>
      </c>
      <c r="AX272" s="18" t="str">
        <f t="shared" si="101"/>
        <v/>
      </c>
      <c r="AY272" s="18" t="str">
        <f t="shared" si="102"/>
        <v/>
      </c>
      <c r="BA272" s="18">
        <f>IF($E272=AF!$D$6,IF($M272="Concluída no prazo",2,IF($M272="Concluída com atraso",1,0)),0)</f>
        <v>0</v>
      </c>
      <c r="BB272" s="18">
        <f>IF($E272=AF!$D$6,IF($M272="Atrasada",2,IF($M272="Concluída com atraso",1,0)),0)</f>
        <v>0</v>
      </c>
      <c r="BC272" s="18">
        <v>2.66E-3</v>
      </c>
      <c r="BD272" s="18">
        <f t="shared" si="109"/>
        <v>2.66E-3</v>
      </c>
      <c r="BE272" s="18">
        <f t="shared" si="109"/>
        <v>2.66E-3</v>
      </c>
      <c r="BF272" s="18" t="str">
        <f t="shared" si="103"/>
        <v/>
      </c>
      <c r="BN272" s="18" t="str">
        <f t="shared" si="104"/>
        <v>s</v>
      </c>
    </row>
    <row r="273" spans="3:66" ht="50.1" customHeight="1" thickTop="1" thickBot="1" x14ac:dyDescent="0.3">
      <c r="C273" s="46"/>
      <c r="D273" s="46"/>
      <c r="E273" s="46"/>
      <c r="F273" s="122"/>
      <c r="G273" s="122"/>
      <c r="H273" s="78" t="str">
        <f t="shared" si="105"/>
        <v/>
      </c>
      <c r="I273" s="78" t="str">
        <f t="shared" si="106"/>
        <v/>
      </c>
      <c r="J273" s="16"/>
      <c r="K273" s="46" t="str">
        <f t="shared" si="107"/>
        <v/>
      </c>
      <c r="L273" s="16"/>
      <c r="M273" s="16"/>
      <c r="N273" s="46"/>
      <c r="O273" s="47" t="str">
        <f t="shared" si="110"/>
        <v/>
      </c>
      <c r="P273" s="47"/>
      <c r="Q273" s="48" t="str">
        <f>IFERROR(VLOOKUP(E273,Funcionários!$C$8:$E$207,3,FALSE),"")</f>
        <v/>
      </c>
      <c r="R273" s="47"/>
      <c r="S273" s="49" t="str">
        <f t="shared" si="111"/>
        <v/>
      </c>
      <c r="T273" s="49">
        <v>2.6700000000000001E-3</v>
      </c>
      <c r="U273" s="48" t="str">
        <f>IF(Funcionários!C274=0,"",Funcionários!C274)</f>
        <v/>
      </c>
      <c r="V273" s="50">
        <f>IF(U273="",0,IF(COUNTIFS($E$7:$E$3006,U273,$I$7:$I$3006,'RC'!$E$6)=0,0,COUNTIFS($M$7:$M$3006,"Concluída no prazo",$E$7:$E$3006,U273,$I$7:$I$3006,'RC'!$E$6)/COUNTIFS($E$7:$E$3006,U273,$I$7:$I$3006,'RC'!$E$6)))</f>
        <v>0</v>
      </c>
      <c r="W273" s="49">
        <f>SUMIFS($J$7:$J$3006,$E$7:$E$3006,U273,$I$7:$I$3006,'RC'!$E$6)+SUMIFS($L$7:$L$3006,$E$7:$E$3006,U273,$I$7:$I$3006,'RC'!$E$6)</f>
        <v>0</v>
      </c>
      <c r="X273" s="48">
        <f>COUNTIFS($E$7:$E$3006,U273,$I$7:$I$3006,'RC'!$E$6)</f>
        <v>0</v>
      </c>
      <c r="Y273" s="48"/>
      <c r="Z273" s="51" t="str">
        <f>IF(AQ273='RC'!$E$6,AC273*1000+AD273,"")</f>
        <v/>
      </c>
      <c r="AA273" s="51" t="str">
        <f>IF(AB273="","",IF(AQ273='RC'!$E$6,AC273*1000-AD273,""))</f>
        <v/>
      </c>
      <c r="AB273" s="48" t="str">
        <f>IFERROR(VLOOKUP(E273,Funcionários!$C$8:$E$207,3,FALSE),"")</f>
        <v/>
      </c>
      <c r="AC273" s="50" t="str">
        <f>IF(AB273="","",IF(COUNTIFS($AB$7:$AB$3006,AB273,$AQ$7:$AQ$3006,'RC'!$E$6)=0,"",COUNTIFS($M$7:$M$3006,"Concluída no prazo",$AB$7:$AB$3006,AB273,$AQ$7:$AQ$3006,'RC'!$E$6)/COUNTIFS($AB$7:$AB$3006,AB273,$AQ$7:$AQ$3006,'RC'!$E$6)))</f>
        <v/>
      </c>
      <c r="AD273" s="48">
        <f>SUMIF($AQ$7:$AQ$3006,'RC'!$E$6,$J$7:$J$3006)+SUMIF($AQ$7:$AQ$3006,'RC'!$E$6,$L$7:$L$3006)</f>
        <v>21</v>
      </c>
      <c r="AF273" s="48">
        <v>4.7339999999999202E-2</v>
      </c>
      <c r="AG273" s="48">
        <f>IF(OR(AQ273="",AQ273&lt;&gt;'RC'!$E$6,AB273&lt;&gt;'RC'!$D$21),0,1)</f>
        <v>0</v>
      </c>
      <c r="AH273" s="48">
        <f t="shared" si="108"/>
        <v>4.7339999999999202E-2</v>
      </c>
      <c r="AI273" s="48" t="str">
        <f t="shared" si="90"/>
        <v/>
      </c>
      <c r="AJ273" s="48" t="str">
        <f t="shared" si="91"/>
        <v/>
      </c>
      <c r="AK273" s="52" t="str">
        <f t="shared" si="92"/>
        <v/>
      </c>
      <c r="AL273" s="52" t="str">
        <f t="shared" si="93"/>
        <v/>
      </c>
      <c r="AM273" s="48" t="str">
        <f t="shared" si="94"/>
        <v/>
      </c>
      <c r="AN273" s="48" t="str">
        <f t="shared" si="95"/>
        <v/>
      </c>
      <c r="AP273" s="18" t="str">
        <f t="shared" si="96"/>
        <v/>
      </c>
      <c r="AQ273" s="18" t="str">
        <f t="shared" si="97"/>
        <v/>
      </c>
      <c r="AR273" s="18">
        <v>4.734E-2</v>
      </c>
      <c r="AS273" s="18">
        <f>IF(AF!$D$27="Todos",1,IF(M273=AF!$D$27,1,0))</f>
        <v>1</v>
      </c>
      <c r="AT273" s="53">
        <f>IF(AND(E273=AF!$D$6,OR(LT!M273=AF!$D$27,AF!$D$27="Todos"),OR(AP273=AF!$E$8,AQ273=AF!$E$8)),AR273+AS273,0)</f>
        <v>0</v>
      </c>
      <c r="AU273" s="18" t="str">
        <f t="shared" si="98"/>
        <v/>
      </c>
      <c r="AV273" s="54" t="str">
        <f t="shared" si="99"/>
        <v/>
      </c>
      <c r="AW273" s="54" t="str">
        <f t="shared" si="100"/>
        <v/>
      </c>
      <c r="AX273" s="18" t="str">
        <f t="shared" si="101"/>
        <v/>
      </c>
      <c r="AY273" s="18" t="str">
        <f t="shared" si="102"/>
        <v/>
      </c>
      <c r="BA273" s="18">
        <f>IF($E273=AF!$D$6,IF($M273="Concluída no prazo",2,IF($M273="Concluída com atraso",1,0)),0)</f>
        <v>0</v>
      </c>
      <c r="BB273" s="18">
        <f>IF($E273=AF!$D$6,IF($M273="Atrasada",2,IF($M273="Concluída com atraso",1,0)),0)</f>
        <v>0</v>
      </c>
      <c r="BC273" s="18">
        <v>2.6700000000000001E-3</v>
      </c>
      <c r="BD273" s="18">
        <f t="shared" si="109"/>
        <v>2.6700000000000001E-3</v>
      </c>
      <c r="BE273" s="18">
        <f t="shared" si="109"/>
        <v>2.6700000000000001E-3</v>
      </c>
      <c r="BF273" s="18" t="str">
        <f t="shared" si="103"/>
        <v/>
      </c>
      <c r="BN273" s="18" t="str">
        <f t="shared" si="104"/>
        <v>s</v>
      </c>
    </row>
    <row r="274" spans="3:66" ht="50.1" customHeight="1" thickTop="1" thickBot="1" x14ac:dyDescent="0.3">
      <c r="C274" s="46"/>
      <c r="D274" s="46"/>
      <c r="E274" s="46"/>
      <c r="F274" s="122"/>
      <c r="G274" s="122"/>
      <c r="H274" s="78" t="str">
        <f t="shared" si="105"/>
        <v/>
      </c>
      <c r="I274" s="78" t="str">
        <f t="shared" si="106"/>
        <v/>
      </c>
      <c r="J274" s="16"/>
      <c r="K274" s="46" t="str">
        <f t="shared" si="107"/>
        <v/>
      </c>
      <c r="L274" s="16"/>
      <c r="M274" s="16"/>
      <c r="N274" s="46"/>
      <c r="O274" s="47" t="str">
        <f t="shared" si="110"/>
        <v/>
      </c>
      <c r="P274" s="47"/>
      <c r="Q274" s="48" t="str">
        <f>IFERROR(VLOOKUP(E274,Funcionários!$C$8:$E$207,3,FALSE),"")</f>
        <v/>
      </c>
      <c r="R274" s="47"/>
      <c r="S274" s="49" t="str">
        <f t="shared" si="111"/>
        <v/>
      </c>
      <c r="T274" s="49">
        <v>2.6800000000000001E-3</v>
      </c>
      <c r="U274" s="48" t="str">
        <f>IF(Funcionários!C275=0,"",Funcionários!C275)</f>
        <v/>
      </c>
      <c r="V274" s="50">
        <f>IF(U274="",0,IF(COUNTIFS($E$7:$E$3006,U274,$I$7:$I$3006,'RC'!$E$6)=0,0,COUNTIFS($M$7:$M$3006,"Concluída no prazo",$E$7:$E$3006,U274,$I$7:$I$3006,'RC'!$E$6)/COUNTIFS($E$7:$E$3006,U274,$I$7:$I$3006,'RC'!$E$6)))</f>
        <v>0</v>
      </c>
      <c r="W274" s="49">
        <f>SUMIFS($J$7:$J$3006,$E$7:$E$3006,U274,$I$7:$I$3006,'RC'!$E$6)+SUMIFS($L$7:$L$3006,$E$7:$E$3006,U274,$I$7:$I$3006,'RC'!$E$6)</f>
        <v>0</v>
      </c>
      <c r="X274" s="48">
        <f>COUNTIFS($E$7:$E$3006,U274,$I$7:$I$3006,'RC'!$E$6)</f>
        <v>0</v>
      </c>
      <c r="Y274" s="48"/>
      <c r="Z274" s="51" t="str">
        <f>IF(AQ274='RC'!$E$6,AC274*1000+AD274,"")</f>
        <v/>
      </c>
      <c r="AA274" s="51" t="str">
        <f>IF(AB274="","",IF(AQ274='RC'!$E$6,AC274*1000-AD274,""))</f>
        <v/>
      </c>
      <c r="AB274" s="48" t="str">
        <f>IFERROR(VLOOKUP(E274,Funcionários!$C$8:$E$207,3,FALSE),"")</f>
        <v/>
      </c>
      <c r="AC274" s="50" t="str">
        <f>IF(AB274="","",IF(COUNTIFS($AB$7:$AB$3006,AB274,$AQ$7:$AQ$3006,'RC'!$E$6)=0,"",COUNTIFS($M$7:$M$3006,"Concluída no prazo",$AB$7:$AB$3006,AB274,$AQ$7:$AQ$3006,'RC'!$E$6)/COUNTIFS($AB$7:$AB$3006,AB274,$AQ$7:$AQ$3006,'RC'!$E$6)))</f>
        <v/>
      </c>
      <c r="AD274" s="48">
        <f>SUMIF($AQ$7:$AQ$3006,'RC'!$E$6,$J$7:$J$3006)+SUMIF($AQ$7:$AQ$3006,'RC'!$E$6,$L$7:$L$3006)</f>
        <v>21</v>
      </c>
      <c r="AF274" s="48">
        <v>4.7329999999999199E-2</v>
      </c>
      <c r="AG274" s="48">
        <f>IF(OR(AQ274="",AQ274&lt;&gt;'RC'!$E$6,AB274&lt;&gt;'RC'!$D$21),0,1)</f>
        <v>0</v>
      </c>
      <c r="AH274" s="48">
        <f t="shared" si="108"/>
        <v>4.7329999999999199E-2</v>
      </c>
      <c r="AI274" s="48" t="str">
        <f t="shared" si="90"/>
        <v/>
      </c>
      <c r="AJ274" s="48" t="str">
        <f t="shared" si="91"/>
        <v/>
      </c>
      <c r="AK274" s="52" t="str">
        <f t="shared" si="92"/>
        <v/>
      </c>
      <c r="AL274" s="52" t="str">
        <f t="shared" si="93"/>
        <v/>
      </c>
      <c r="AM274" s="48" t="str">
        <f t="shared" si="94"/>
        <v/>
      </c>
      <c r="AN274" s="48" t="str">
        <f t="shared" si="95"/>
        <v/>
      </c>
      <c r="AP274" s="18" t="str">
        <f t="shared" si="96"/>
        <v/>
      </c>
      <c r="AQ274" s="18" t="str">
        <f t="shared" si="97"/>
        <v/>
      </c>
      <c r="AR274" s="18">
        <v>4.7329999999999997E-2</v>
      </c>
      <c r="AS274" s="18">
        <f>IF(AF!$D$27="Todos",1,IF(M274=AF!$D$27,1,0))</f>
        <v>1</v>
      </c>
      <c r="AT274" s="53">
        <f>IF(AND(E274=AF!$D$6,OR(LT!M274=AF!$D$27,AF!$D$27="Todos"),OR(AP274=AF!$E$8,AQ274=AF!$E$8)),AR274+AS274,0)</f>
        <v>0</v>
      </c>
      <c r="AU274" s="18" t="str">
        <f t="shared" si="98"/>
        <v/>
      </c>
      <c r="AV274" s="54" t="str">
        <f t="shared" si="99"/>
        <v/>
      </c>
      <c r="AW274" s="54" t="str">
        <f t="shared" si="100"/>
        <v/>
      </c>
      <c r="AX274" s="18" t="str">
        <f t="shared" si="101"/>
        <v/>
      </c>
      <c r="AY274" s="18" t="str">
        <f t="shared" si="102"/>
        <v/>
      </c>
      <c r="BA274" s="18">
        <f>IF($E274=AF!$D$6,IF($M274="Concluída no prazo",2,IF($M274="Concluída com atraso",1,0)),0)</f>
        <v>0</v>
      </c>
      <c r="BB274" s="18">
        <f>IF($E274=AF!$D$6,IF($M274="Atrasada",2,IF($M274="Concluída com atraso",1,0)),0)</f>
        <v>0</v>
      </c>
      <c r="BC274" s="18">
        <v>2.6800000000000001E-3</v>
      </c>
      <c r="BD274" s="18">
        <f t="shared" si="109"/>
        <v>2.6800000000000001E-3</v>
      </c>
      <c r="BE274" s="18">
        <f t="shared" si="109"/>
        <v>2.6800000000000001E-3</v>
      </c>
      <c r="BF274" s="18" t="str">
        <f t="shared" si="103"/>
        <v/>
      </c>
      <c r="BN274" s="18" t="str">
        <f t="shared" si="104"/>
        <v>s</v>
      </c>
    </row>
    <row r="275" spans="3:66" ht="50.1" customHeight="1" thickTop="1" thickBot="1" x14ac:dyDescent="0.3">
      <c r="C275" s="46"/>
      <c r="D275" s="46"/>
      <c r="E275" s="46"/>
      <c r="F275" s="122"/>
      <c r="G275" s="122"/>
      <c r="H275" s="78" t="str">
        <f t="shared" si="105"/>
        <v/>
      </c>
      <c r="I275" s="78" t="str">
        <f t="shared" si="106"/>
        <v/>
      </c>
      <c r="J275" s="16"/>
      <c r="K275" s="46" t="str">
        <f t="shared" si="107"/>
        <v/>
      </c>
      <c r="L275" s="16"/>
      <c r="M275" s="16"/>
      <c r="N275" s="46"/>
      <c r="O275" s="47" t="str">
        <f t="shared" si="110"/>
        <v/>
      </c>
      <c r="P275" s="47"/>
      <c r="Q275" s="48" t="str">
        <f>IFERROR(VLOOKUP(E275,Funcionários!$C$8:$E$207,3,FALSE),"")</f>
        <v/>
      </c>
      <c r="R275" s="47"/>
      <c r="S275" s="49" t="str">
        <f t="shared" si="111"/>
        <v/>
      </c>
      <c r="T275" s="49">
        <v>2.6900000000000001E-3</v>
      </c>
      <c r="U275" s="48" t="str">
        <f>IF(Funcionários!C276=0,"",Funcionários!C276)</f>
        <v/>
      </c>
      <c r="V275" s="50">
        <f>IF(U275="",0,IF(COUNTIFS($E$7:$E$3006,U275,$I$7:$I$3006,'RC'!$E$6)=0,0,COUNTIFS($M$7:$M$3006,"Concluída no prazo",$E$7:$E$3006,U275,$I$7:$I$3006,'RC'!$E$6)/COUNTIFS($E$7:$E$3006,U275,$I$7:$I$3006,'RC'!$E$6)))</f>
        <v>0</v>
      </c>
      <c r="W275" s="49">
        <f>SUMIFS($J$7:$J$3006,$E$7:$E$3006,U275,$I$7:$I$3006,'RC'!$E$6)+SUMIFS($L$7:$L$3006,$E$7:$E$3006,U275,$I$7:$I$3006,'RC'!$E$6)</f>
        <v>0</v>
      </c>
      <c r="X275" s="48">
        <f>COUNTIFS($E$7:$E$3006,U275,$I$7:$I$3006,'RC'!$E$6)</f>
        <v>0</v>
      </c>
      <c r="Y275" s="48"/>
      <c r="Z275" s="51" t="str">
        <f>IF(AQ275='RC'!$E$6,AC275*1000+AD275,"")</f>
        <v/>
      </c>
      <c r="AA275" s="51" t="str">
        <f>IF(AB275="","",IF(AQ275='RC'!$E$6,AC275*1000-AD275,""))</f>
        <v/>
      </c>
      <c r="AB275" s="48" t="str">
        <f>IFERROR(VLOOKUP(E275,Funcionários!$C$8:$E$207,3,FALSE),"")</f>
        <v/>
      </c>
      <c r="AC275" s="50" t="str">
        <f>IF(AB275="","",IF(COUNTIFS($AB$7:$AB$3006,AB275,$AQ$7:$AQ$3006,'RC'!$E$6)=0,"",COUNTIFS($M$7:$M$3006,"Concluída no prazo",$AB$7:$AB$3006,AB275,$AQ$7:$AQ$3006,'RC'!$E$6)/COUNTIFS($AB$7:$AB$3006,AB275,$AQ$7:$AQ$3006,'RC'!$E$6)))</f>
        <v/>
      </c>
      <c r="AD275" s="48">
        <f>SUMIF($AQ$7:$AQ$3006,'RC'!$E$6,$J$7:$J$3006)+SUMIF($AQ$7:$AQ$3006,'RC'!$E$6,$L$7:$L$3006)</f>
        <v>21</v>
      </c>
      <c r="AF275" s="48">
        <v>4.7319999999999203E-2</v>
      </c>
      <c r="AG275" s="48">
        <f>IF(OR(AQ275="",AQ275&lt;&gt;'RC'!$E$6,AB275&lt;&gt;'RC'!$D$21),0,1)</f>
        <v>0</v>
      </c>
      <c r="AH275" s="48">
        <f t="shared" si="108"/>
        <v>4.7319999999999203E-2</v>
      </c>
      <c r="AI275" s="48" t="str">
        <f t="shared" si="90"/>
        <v/>
      </c>
      <c r="AJ275" s="48" t="str">
        <f t="shared" si="91"/>
        <v/>
      </c>
      <c r="AK275" s="52" t="str">
        <f t="shared" si="92"/>
        <v/>
      </c>
      <c r="AL275" s="52" t="str">
        <f t="shared" si="93"/>
        <v/>
      </c>
      <c r="AM275" s="48" t="str">
        <f t="shared" si="94"/>
        <v/>
      </c>
      <c r="AN275" s="48" t="str">
        <f t="shared" si="95"/>
        <v/>
      </c>
      <c r="AP275" s="18" t="str">
        <f t="shared" si="96"/>
        <v/>
      </c>
      <c r="AQ275" s="18" t="str">
        <f t="shared" si="97"/>
        <v/>
      </c>
      <c r="AR275" s="18">
        <v>4.7320000000000001E-2</v>
      </c>
      <c r="AS275" s="18">
        <f>IF(AF!$D$27="Todos",1,IF(M275=AF!$D$27,1,0))</f>
        <v>1</v>
      </c>
      <c r="AT275" s="53">
        <f>IF(AND(E275=AF!$D$6,OR(LT!M275=AF!$D$27,AF!$D$27="Todos"),OR(AP275=AF!$E$8,AQ275=AF!$E$8)),AR275+AS275,0)</f>
        <v>0</v>
      </c>
      <c r="AU275" s="18" t="str">
        <f t="shared" si="98"/>
        <v/>
      </c>
      <c r="AV275" s="54" t="str">
        <f t="shared" si="99"/>
        <v/>
      </c>
      <c r="AW275" s="54" t="str">
        <f t="shared" si="100"/>
        <v/>
      </c>
      <c r="AX275" s="18" t="str">
        <f t="shared" si="101"/>
        <v/>
      </c>
      <c r="AY275" s="18" t="str">
        <f t="shared" si="102"/>
        <v/>
      </c>
      <c r="BA275" s="18">
        <f>IF($E275=AF!$D$6,IF($M275="Concluída no prazo",2,IF($M275="Concluída com atraso",1,0)),0)</f>
        <v>0</v>
      </c>
      <c r="BB275" s="18">
        <f>IF($E275=AF!$D$6,IF($M275="Atrasada",2,IF($M275="Concluída com atraso",1,0)),0)</f>
        <v>0</v>
      </c>
      <c r="BC275" s="18">
        <v>2.6900000000000001E-3</v>
      </c>
      <c r="BD275" s="18">
        <f t="shared" si="109"/>
        <v>2.6900000000000001E-3</v>
      </c>
      <c r="BE275" s="18">
        <f t="shared" si="109"/>
        <v>2.6900000000000001E-3</v>
      </c>
      <c r="BF275" s="18" t="str">
        <f t="shared" si="103"/>
        <v/>
      </c>
      <c r="BN275" s="18" t="str">
        <f t="shared" si="104"/>
        <v>s</v>
      </c>
    </row>
    <row r="276" spans="3:66" ht="50.1" customHeight="1" thickTop="1" thickBot="1" x14ac:dyDescent="0.3">
      <c r="C276" s="46"/>
      <c r="D276" s="46"/>
      <c r="E276" s="46"/>
      <c r="F276" s="122"/>
      <c r="G276" s="122"/>
      <c r="H276" s="78" t="str">
        <f t="shared" si="105"/>
        <v/>
      </c>
      <c r="I276" s="78" t="str">
        <f t="shared" si="106"/>
        <v/>
      </c>
      <c r="J276" s="16"/>
      <c r="K276" s="46" t="str">
        <f t="shared" si="107"/>
        <v/>
      </c>
      <c r="L276" s="16"/>
      <c r="M276" s="16"/>
      <c r="N276" s="46"/>
      <c r="O276" s="47" t="str">
        <f t="shared" si="110"/>
        <v/>
      </c>
      <c r="P276" s="47"/>
      <c r="Q276" s="48" t="str">
        <f>IFERROR(VLOOKUP(E276,Funcionários!$C$8:$E$207,3,FALSE),"")</f>
        <v/>
      </c>
      <c r="R276" s="47"/>
      <c r="S276" s="49" t="str">
        <f t="shared" si="111"/>
        <v/>
      </c>
      <c r="T276" s="49">
        <v>2.7000000000000001E-3</v>
      </c>
      <c r="U276" s="48" t="str">
        <f>IF(Funcionários!C277=0,"",Funcionários!C277)</f>
        <v/>
      </c>
      <c r="V276" s="50">
        <f>IF(U276="",0,IF(COUNTIFS($E$7:$E$3006,U276,$I$7:$I$3006,'RC'!$E$6)=0,0,COUNTIFS($M$7:$M$3006,"Concluída no prazo",$E$7:$E$3006,U276,$I$7:$I$3006,'RC'!$E$6)/COUNTIFS($E$7:$E$3006,U276,$I$7:$I$3006,'RC'!$E$6)))</f>
        <v>0</v>
      </c>
      <c r="W276" s="49">
        <f>SUMIFS($J$7:$J$3006,$E$7:$E$3006,U276,$I$7:$I$3006,'RC'!$E$6)+SUMIFS($L$7:$L$3006,$E$7:$E$3006,U276,$I$7:$I$3006,'RC'!$E$6)</f>
        <v>0</v>
      </c>
      <c r="X276" s="48">
        <f>COUNTIFS($E$7:$E$3006,U276,$I$7:$I$3006,'RC'!$E$6)</f>
        <v>0</v>
      </c>
      <c r="Y276" s="48"/>
      <c r="Z276" s="51" t="str">
        <f>IF(AQ276='RC'!$E$6,AC276*1000+AD276,"")</f>
        <v/>
      </c>
      <c r="AA276" s="51" t="str">
        <f>IF(AB276="","",IF(AQ276='RC'!$E$6,AC276*1000-AD276,""))</f>
        <v/>
      </c>
      <c r="AB276" s="48" t="str">
        <f>IFERROR(VLOOKUP(E276,Funcionários!$C$8:$E$207,3,FALSE),"")</f>
        <v/>
      </c>
      <c r="AC276" s="50" t="str">
        <f>IF(AB276="","",IF(COUNTIFS($AB$7:$AB$3006,AB276,$AQ$7:$AQ$3006,'RC'!$E$6)=0,"",COUNTIFS($M$7:$M$3006,"Concluída no prazo",$AB$7:$AB$3006,AB276,$AQ$7:$AQ$3006,'RC'!$E$6)/COUNTIFS($AB$7:$AB$3006,AB276,$AQ$7:$AQ$3006,'RC'!$E$6)))</f>
        <v/>
      </c>
      <c r="AD276" s="48">
        <f>SUMIF($AQ$7:$AQ$3006,'RC'!$E$6,$J$7:$J$3006)+SUMIF($AQ$7:$AQ$3006,'RC'!$E$6,$L$7:$L$3006)</f>
        <v>21</v>
      </c>
      <c r="AF276" s="48">
        <v>4.73099999999992E-2</v>
      </c>
      <c r="AG276" s="48">
        <f>IF(OR(AQ276="",AQ276&lt;&gt;'RC'!$E$6,AB276&lt;&gt;'RC'!$D$21),0,1)</f>
        <v>0</v>
      </c>
      <c r="AH276" s="48">
        <f t="shared" si="108"/>
        <v>4.73099999999992E-2</v>
      </c>
      <c r="AI276" s="48" t="str">
        <f t="shared" si="90"/>
        <v/>
      </c>
      <c r="AJ276" s="48" t="str">
        <f t="shared" si="91"/>
        <v/>
      </c>
      <c r="AK276" s="52" t="str">
        <f t="shared" si="92"/>
        <v/>
      </c>
      <c r="AL276" s="52" t="str">
        <f t="shared" si="93"/>
        <v/>
      </c>
      <c r="AM276" s="48" t="str">
        <f t="shared" si="94"/>
        <v/>
      </c>
      <c r="AN276" s="48" t="str">
        <f t="shared" si="95"/>
        <v/>
      </c>
      <c r="AP276" s="18" t="str">
        <f t="shared" si="96"/>
        <v/>
      </c>
      <c r="AQ276" s="18" t="str">
        <f t="shared" si="97"/>
        <v/>
      </c>
      <c r="AR276" s="18">
        <v>4.7309999999999998E-2</v>
      </c>
      <c r="AS276" s="18">
        <f>IF(AF!$D$27="Todos",1,IF(M276=AF!$D$27,1,0))</f>
        <v>1</v>
      </c>
      <c r="AT276" s="53">
        <f>IF(AND(E276=AF!$D$6,OR(LT!M276=AF!$D$27,AF!$D$27="Todos"),OR(AP276=AF!$E$8,AQ276=AF!$E$8)),AR276+AS276,0)</f>
        <v>0</v>
      </c>
      <c r="AU276" s="18" t="str">
        <f t="shared" si="98"/>
        <v/>
      </c>
      <c r="AV276" s="54" t="str">
        <f t="shared" si="99"/>
        <v/>
      </c>
      <c r="AW276" s="54" t="str">
        <f t="shared" si="100"/>
        <v/>
      </c>
      <c r="AX276" s="18" t="str">
        <f t="shared" si="101"/>
        <v/>
      </c>
      <c r="AY276" s="18" t="str">
        <f t="shared" si="102"/>
        <v/>
      </c>
      <c r="BA276" s="18">
        <f>IF($E276=AF!$D$6,IF($M276="Concluída no prazo",2,IF($M276="Concluída com atraso",1,0)),0)</f>
        <v>0</v>
      </c>
      <c r="BB276" s="18">
        <f>IF($E276=AF!$D$6,IF($M276="Atrasada",2,IF($M276="Concluída com atraso",1,0)),0)</f>
        <v>0</v>
      </c>
      <c r="BC276" s="18">
        <v>2.7000000000000001E-3</v>
      </c>
      <c r="BD276" s="18">
        <f t="shared" si="109"/>
        <v>2.7000000000000001E-3</v>
      </c>
      <c r="BE276" s="18">
        <f t="shared" si="109"/>
        <v>2.7000000000000001E-3</v>
      </c>
      <c r="BF276" s="18" t="str">
        <f t="shared" si="103"/>
        <v/>
      </c>
      <c r="BN276" s="18" t="str">
        <f t="shared" si="104"/>
        <v>s</v>
      </c>
    </row>
    <row r="277" spans="3:66" ht="50.1" customHeight="1" thickTop="1" thickBot="1" x14ac:dyDescent="0.3">
      <c r="C277" s="46"/>
      <c r="D277" s="46"/>
      <c r="E277" s="46"/>
      <c r="F277" s="122"/>
      <c r="G277" s="122"/>
      <c r="H277" s="78" t="str">
        <f t="shared" si="105"/>
        <v/>
      </c>
      <c r="I277" s="78" t="str">
        <f t="shared" si="106"/>
        <v/>
      </c>
      <c r="J277" s="16"/>
      <c r="K277" s="46" t="str">
        <f t="shared" si="107"/>
        <v/>
      </c>
      <c r="L277" s="16"/>
      <c r="M277" s="16"/>
      <c r="N277" s="46"/>
      <c r="O277" s="47" t="str">
        <f t="shared" si="110"/>
        <v/>
      </c>
      <c r="P277" s="47"/>
      <c r="Q277" s="48" t="str">
        <f>IFERROR(VLOOKUP(E277,Funcionários!$C$8:$E$207,3,FALSE),"")</f>
        <v/>
      </c>
      <c r="R277" s="47"/>
      <c r="S277" s="49" t="str">
        <f t="shared" si="111"/>
        <v/>
      </c>
      <c r="T277" s="49">
        <v>2.7100000000000002E-3</v>
      </c>
      <c r="U277" s="48" t="str">
        <f>IF(Funcionários!C278=0,"",Funcionários!C278)</f>
        <v/>
      </c>
      <c r="V277" s="50">
        <f>IF(U277="",0,IF(COUNTIFS($E$7:$E$3006,U277,$I$7:$I$3006,'RC'!$E$6)=0,0,COUNTIFS($M$7:$M$3006,"Concluída no prazo",$E$7:$E$3006,U277,$I$7:$I$3006,'RC'!$E$6)/COUNTIFS($E$7:$E$3006,U277,$I$7:$I$3006,'RC'!$E$6)))</f>
        <v>0</v>
      </c>
      <c r="W277" s="49">
        <f>SUMIFS($J$7:$J$3006,$E$7:$E$3006,U277,$I$7:$I$3006,'RC'!$E$6)+SUMIFS($L$7:$L$3006,$E$7:$E$3006,U277,$I$7:$I$3006,'RC'!$E$6)</f>
        <v>0</v>
      </c>
      <c r="X277" s="48">
        <f>COUNTIFS($E$7:$E$3006,U277,$I$7:$I$3006,'RC'!$E$6)</f>
        <v>0</v>
      </c>
      <c r="Y277" s="48"/>
      <c r="Z277" s="51" t="str">
        <f>IF(AQ277='RC'!$E$6,AC277*1000+AD277,"")</f>
        <v/>
      </c>
      <c r="AA277" s="51" t="str">
        <f>IF(AB277="","",IF(AQ277='RC'!$E$6,AC277*1000-AD277,""))</f>
        <v/>
      </c>
      <c r="AB277" s="48" t="str">
        <f>IFERROR(VLOOKUP(E277,Funcionários!$C$8:$E$207,3,FALSE),"")</f>
        <v/>
      </c>
      <c r="AC277" s="50" t="str">
        <f>IF(AB277="","",IF(COUNTIFS($AB$7:$AB$3006,AB277,$AQ$7:$AQ$3006,'RC'!$E$6)=0,"",COUNTIFS($M$7:$M$3006,"Concluída no prazo",$AB$7:$AB$3006,AB277,$AQ$7:$AQ$3006,'RC'!$E$6)/COUNTIFS($AB$7:$AB$3006,AB277,$AQ$7:$AQ$3006,'RC'!$E$6)))</f>
        <v/>
      </c>
      <c r="AD277" s="48">
        <f>SUMIF($AQ$7:$AQ$3006,'RC'!$E$6,$J$7:$J$3006)+SUMIF($AQ$7:$AQ$3006,'RC'!$E$6,$L$7:$L$3006)</f>
        <v>21</v>
      </c>
      <c r="AF277" s="48">
        <v>4.7299999999999197E-2</v>
      </c>
      <c r="AG277" s="48">
        <f>IF(OR(AQ277="",AQ277&lt;&gt;'RC'!$E$6,AB277&lt;&gt;'RC'!$D$21),0,1)</f>
        <v>0</v>
      </c>
      <c r="AH277" s="48">
        <f t="shared" si="108"/>
        <v>4.7299999999999197E-2</v>
      </c>
      <c r="AI277" s="48" t="str">
        <f t="shared" si="90"/>
        <v/>
      </c>
      <c r="AJ277" s="48" t="str">
        <f t="shared" si="91"/>
        <v/>
      </c>
      <c r="AK277" s="52" t="str">
        <f t="shared" si="92"/>
        <v/>
      </c>
      <c r="AL277" s="52" t="str">
        <f t="shared" si="93"/>
        <v/>
      </c>
      <c r="AM277" s="48" t="str">
        <f t="shared" si="94"/>
        <v/>
      </c>
      <c r="AN277" s="48" t="str">
        <f t="shared" si="95"/>
        <v/>
      </c>
      <c r="AP277" s="18" t="str">
        <f t="shared" si="96"/>
        <v/>
      </c>
      <c r="AQ277" s="18" t="str">
        <f t="shared" si="97"/>
        <v/>
      </c>
      <c r="AR277" s="18">
        <v>4.7300000000000002E-2</v>
      </c>
      <c r="AS277" s="18">
        <f>IF(AF!$D$27="Todos",1,IF(M277=AF!$D$27,1,0))</f>
        <v>1</v>
      </c>
      <c r="AT277" s="53">
        <f>IF(AND(E277=AF!$D$6,OR(LT!M277=AF!$D$27,AF!$D$27="Todos"),OR(AP277=AF!$E$8,AQ277=AF!$E$8)),AR277+AS277,0)</f>
        <v>0</v>
      </c>
      <c r="AU277" s="18" t="str">
        <f t="shared" si="98"/>
        <v/>
      </c>
      <c r="AV277" s="54" t="str">
        <f t="shared" si="99"/>
        <v/>
      </c>
      <c r="AW277" s="54" t="str">
        <f t="shared" si="100"/>
        <v/>
      </c>
      <c r="AX277" s="18" t="str">
        <f t="shared" si="101"/>
        <v/>
      </c>
      <c r="AY277" s="18" t="str">
        <f t="shared" si="102"/>
        <v/>
      </c>
      <c r="BA277" s="18">
        <f>IF($E277=AF!$D$6,IF($M277="Concluída no prazo",2,IF($M277="Concluída com atraso",1,0)),0)</f>
        <v>0</v>
      </c>
      <c r="BB277" s="18">
        <f>IF($E277=AF!$D$6,IF($M277="Atrasada",2,IF($M277="Concluída com atraso",1,0)),0)</f>
        <v>0</v>
      </c>
      <c r="BC277" s="18">
        <v>2.7100000000000002E-3</v>
      </c>
      <c r="BD277" s="18">
        <f t="shared" si="109"/>
        <v>2.7100000000000002E-3</v>
      </c>
      <c r="BE277" s="18">
        <f t="shared" si="109"/>
        <v>2.7100000000000002E-3</v>
      </c>
      <c r="BF277" s="18" t="str">
        <f t="shared" si="103"/>
        <v/>
      </c>
      <c r="BN277" s="18" t="str">
        <f t="shared" si="104"/>
        <v>s</v>
      </c>
    </row>
    <row r="278" spans="3:66" ht="50.1" customHeight="1" thickTop="1" thickBot="1" x14ac:dyDescent="0.3">
      <c r="C278" s="46"/>
      <c r="D278" s="46"/>
      <c r="E278" s="46"/>
      <c r="F278" s="122"/>
      <c r="G278" s="122"/>
      <c r="H278" s="78" t="str">
        <f t="shared" si="105"/>
        <v/>
      </c>
      <c r="I278" s="78" t="str">
        <f t="shared" si="106"/>
        <v/>
      </c>
      <c r="J278" s="16"/>
      <c r="K278" s="46" t="str">
        <f t="shared" si="107"/>
        <v/>
      </c>
      <c r="L278" s="16"/>
      <c r="M278" s="16"/>
      <c r="N278" s="46"/>
      <c r="O278" s="47" t="str">
        <f t="shared" si="110"/>
        <v/>
      </c>
      <c r="P278" s="47"/>
      <c r="Q278" s="48" t="str">
        <f>IFERROR(VLOOKUP(E278,Funcionários!$C$8:$E$207,3,FALSE),"")</f>
        <v/>
      </c>
      <c r="R278" s="47"/>
      <c r="S278" s="49" t="str">
        <f t="shared" si="111"/>
        <v/>
      </c>
      <c r="T278" s="49">
        <v>2.7200000000000002E-3</v>
      </c>
      <c r="U278" s="48" t="str">
        <f>IF(Funcionários!C279=0,"",Funcionários!C279)</f>
        <v/>
      </c>
      <c r="V278" s="50">
        <f>IF(U278="",0,IF(COUNTIFS($E$7:$E$3006,U278,$I$7:$I$3006,'RC'!$E$6)=0,0,COUNTIFS($M$7:$M$3006,"Concluída no prazo",$E$7:$E$3006,U278,$I$7:$I$3006,'RC'!$E$6)/COUNTIFS($E$7:$E$3006,U278,$I$7:$I$3006,'RC'!$E$6)))</f>
        <v>0</v>
      </c>
      <c r="W278" s="49">
        <f>SUMIFS($J$7:$J$3006,$E$7:$E$3006,U278,$I$7:$I$3006,'RC'!$E$6)+SUMIFS($L$7:$L$3006,$E$7:$E$3006,U278,$I$7:$I$3006,'RC'!$E$6)</f>
        <v>0</v>
      </c>
      <c r="X278" s="48">
        <f>COUNTIFS($E$7:$E$3006,U278,$I$7:$I$3006,'RC'!$E$6)</f>
        <v>0</v>
      </c>
      <c r="Y278" s="48"/>
      <c r="Z278" s="51" t="str">
        <f>IF(AQ278='RC'!$E$6,AC278*1000+AD278,"")</f>
        <v/>
      </c>
      <c r="AA278" s="51" t="str">
        <f>IF(AB278="","",IF(AQ278='RC'!$E$6,AC278*1000-AD278,""))</f>
        <v/>
      </c>
      <c r="AB278" s="48" t="str">
        <f>IFERROR(VLOOKUP(E278,Funcionários!$C$8:$E$207,3,FALSE),"")</f>
        <v/>
      </c>
      <c r="AC278" s="50" t="str">
        <f>IF(AB278="","",IF(COUNTIFS($AB$7:$AB$3006,AB278,$AQ$7:$AQ$3006,'RC'!$E$6)=0,"",COUNTIFS($M$7:$M$3006,"Concluída no prazo",$AB$7:$AB$3006,AB278,$AQ$7:$AQ$3006,'RC'!$E$6)/COUNTIFS($AB$7:$AB$3006,AB278,$AQ$7:$AQ$3006,'RC'!$E$6)))</f>
        <v/>
      </c>
      <c r="AD278" s="48">
        <f>SUMIF($AQ$7:$AQ$3006,'RC'!$E$6,$J$7:$J$3006)+SUMIF($AQ$7:$AQ$3006,'RC'!$E$6,$L$7:$L$3006)</f>
        <v>21</v>
      </c>
      <c r="AF278" s="48">
        <v>4.7289999999999201E-2</v>
      </c>
      <c r="AG278" s="48">
        <f>IF(OR(AQ278="",AQ278&lt;&gt;'RC'!$E$6,AB278&lt;&gt;'RC'!$D$21),0,1)</f>
        <v>0</v>
      </c>
      <c r="AH278" s="48">
        <f t="shared" si="108"/>
        <v>4.7289999999999201E-2</v>
      </c>
      <c r="AI278" s="48" t="str">
        <f t="shared" si="90"/>
        <v/>
      </c>
      <c r="AJ278" s="48" t="str">
        <f t="shared" si="91"/>
        <v/>
      </c>
      <c r="AK278" s="52" t="str">
        <f t="shared" si="92"/>
        <v/>
      </c>
      <c r="AL278" s="52" t="str">
        <f t="shared" si="93"/>
        <v/>
      </c>
      <c r="AM278" s="48" t="str">
        <f t="shared" si="94"/>
        <v/>
      </c>
      <c r="AN278" s="48" t="str">
        <f t="shared" si="95"/>
        <v/>
      </c>
      <c r="AP278" s="18" t="str">
        <f t="shared" si="96"/>
        <v/>
      </c>
      <c r="AQ278" s="18" t="str">
        <f t="shared" si="97"/>
        <v/>
      </c>
      <c r="AR278" s="18">
        <v>4.7289999999999999E-2</v>
      </c>
      <c r="AS278" s="18">
        <f>IF(AF!$D$27="Todos",1,IF(M278=AF!$D$27,1,0))</f>
        <v>1</v>
      </c>
      <c r="AT278" s="53">
        <f>IF(AND(E278=AF!$D$6,OR(LT!M278=AF!$D$27,AF!$D$27="Todos"),OR(AP278=AF!$E$8,AQ278=AF!$E$8)),AR278+AS278,0)</f>
        <v>0</v>
      </c>
      <c r="AU278" s="18" t="str">
        <f t="shared" si="98"/>
        <v/>
      </c>
      <c r="AV278" s="54" t="str">
        <f t="shared" si="99"/>
        <v/>
      </c>
      <c r="AW278" s="54" t="str">
        <f t="shared" si="100"/>
        <v/>
      </c>
      <c r="AX278" s="18" t="str">
        <f t="shared" si="101"/>
        <v/>
      </c>
      <c r="AY278" s="18" t="str">
        <f t="shared" si="102"/>
        <v/>
      </c>
      <c r="BA278" s="18">
        <f>IF($E278=AF!$D$6,IF($M278="Concluída no prazo",2,IF($M278="Concluída com atraso",1,0)),0)</f>
        <v>0</v>
      </c>
      <c r="BB278" s="18">
        <f>IF($E278=AF!$D$6,IF($M278="Atrasada",2,IF($M278="Concluída com atraso",1,0)),0)</f>
        <v>0</v>
      </c>
      <c r="BC278" s="18">
        <v>2.7200000000000002E-3</v>
      </c>
      <c r="BD278" s="18">
        <f t="shared" si="109"/>
        <v>2.7200000000000002E-3</v>
      </c>
      <c r="BE278" s="18">
        <f t="shared" si="109"/>
        <v>2.7200000000000002E-3</v>
      </c>
      <c r="BF278" s="18" t="str">
        <f t="shared" si="103"/>
        <v/>
      </c>
      <c r="BN278" s="18" t="str">
        <f t="shared" si="104"/>
        <v>s</v>
      </c>
    </row>
    <row r="279" spans="3:66" ht="50.1" customHeight="1" thickTop="1" thickBot="1" x14ac:dyDescent="0.3">
      <c r="C279" s="46"/>
      <c r="D279" s="46"/>
      <c r="E279" s="46"/>
      <c r="F279" s="122"/>
      <c r="G279" s="122"/>
      <c r="H279" s="78" t="str">
        <f t="shared" si="105"/>
        <v/>
      </c>
      <c r="I279" s="78" t="str">
        <f t="shared" si="106"/>
        <v/>
      </c>
      <c r="J279" s="16"/>
      <c r="K279" s="46" t="str">
        <f t="shared" si="107"/>
        <v/>
      </c>
      <c r="L279" s="16"/>
      <c r="M279" s="16"/>
      <c r="N279" s="46"/>
      <c r="O279" s="47" t="str">
        <f t="shared" si="110"/>
        <v/>
      </c>
      <c r="P279" s="47"/>
      <c r="Q279" s="48" t="str">
        <f>IFERROR(VLOOKUP(E279,Funcionários!$C$8:$E$207,3,FALSE),"")</f>
        <v/>
      </c>
      <c r="R279" s="47"/>
      <c r="S279" s="49" t="str">
        <f t="shared" si="111"/>
        <v/>
      </c>
      <c r="T279" s="49">
        <v>2.7299999999999998E-3</v>
      </c>
      <c r="U279" s="48" t="str">
        <f>IF(Funcionários!C280=0,"",Funcionários!C280)</f>
        <v/>
      </c>
      <c r="V279" s="50">
        <f>IF(U279="",0,IF(COUNTIFS($E$7:$E$3006,U279,$I$7:$I$3006,'RC'!$E$6)=0,0,COUNTIFS($M$7:$M$3006,"Concluída no prazo",$E$7:$E$3006,U279,$I$7:$I$3006,'RC'!$E$6)/COUNTIFS($E$7:$E$3006,U279,$I$7:$I$3006,'RC'!$E$6)))</f>
        <v>0</v>
      </c>
      <c r="W279" s="49">
        <f>SUMIFS($J$7:$J$3006,$E$7:$E$3006,U279,$I$7:$I$3006,'RC'!$E$6)+SUMIFS($L$7:$L$3006,$E$7:$E$3006,U279,$I$7:$I$3006,'RC'!$E$6)</f>
        <v>0</v>
      </c>
      <c r="X279" s="48">
        <f>COUNTIFS($E$7:$E$3006,U279,$I$7:$I$3006,'RC'!$E$6)</f>
        <v>0</v>
      </c>
      <c r="Y279" s="48"/>
      <c r="Z279" s="51" t="str">
        <f>IF(AQ279='RC'!$E$6,AC279*1000+AD279,"")</f>
        <v/>
      </c>
      <c r="AA279" s="51" t="str">
        <f>IF(AB279="","",IF(AQ279='RC'!$E$6,AC279*1000-AD279,""))</f>
        <v/>
      </c>
      <c r="AB279" s="48" t="str">
        <f>IFERROR(VLOOKUP(E279,Funcionários!$C$8:$E$207,3,FALSE),"")</f>
        <v/>
      </c>
      <c r="AC279" s="50" t="str">
        <f>IF(AB279="","",IF(COUNTIFS($AB$7:$AB$3006,AB279,$AQ$7:$AQ$3006,'RC'!$E$6)=0,"",COUNTIFS($M$7:$M$3006,"Concluída no prazo",$AB$7:$AB$3006,AB279,$AQ$7:$AQ$3006,'RC'!$E$6)/COUNTIFS($AB$7:$AB$3006,AB279,$AQ$7:$AQ$3006,'RC'!$E$6)))</f>
        <v/>
      </c>
      <c r="AD279" s="48">
        <f>SUMIF($AQ$7:$AQ$3006,'RC'!$E$6,$J$7:$J$3006)+SUMIF($AQ$7:$AQ$3006,'RC'!$E$6,$L$7:$L$3006)</f>
        <v>21</v>
      </c>
      <c r="AF279" s="48">
        <v>4.7279999999999198E-2</v>
      </c>
      <c r="AG279" s="48">
        <f>IF(OR(AQ279="",AQ279&lt;&gt;'RC'!$E$6,AB279&lt;&gt;'RC'!$D$21),0,1)</f>
        <v>0</v>
      </c>
      <c r="AH279" s="48">
        <f t="shared" si="108"/>
        <v>4.7279999999999198E-2</v>
      </c>
      <c r="AI279" s="48" t="str">
        <f t="shared" si="90"/>
        <v/>
      </c>
      <c r="AJ279" s="48" t="str">
        <f t="shared" si="91"/>
        <v/>
      </c>
      <c r="AK279" s="52" t="str">
        <f t="shared" si="92"/>
        <v/>
      </c>
      <c r="AL279" s="52" t="str">
        <f t="shared" si="93"/>
        <v/>
      </c>
      <c r="AM279" s="48" t="str">
        <f t="shared" si="94"/>
        <v/>
      </c>
      <c r="AN279" s="48" t="str">
        <f t="shared" si="95"/>
        <v/>
      </c>
      <c r="AP279" s="18" t="str">
        <f t="shared" si="96"/>
        <v/>
      </c>
      <c r="AQ279" s="18" t="str">
        <f t="shared" si="97"/>
        <v/>
      </c>
      <c r="AR279" s="18">
        <v>4.7280000000000003E-2</v>
      </c>
      <c r="AS279" s="18">
        <f>IF(AF!$D$27="Todos",1,IF(M279=AF!$D$27,1,0))</f>
        <v>1</v>
      </c>
      <c r="AT279" s="53">
        <f>IF(AND(E279=AF!$D$6,OR(LT!M279=AF!$D$27,AF!$D$27="Todos"),OR(AP279=AF!$E$8,AQ279=AF!$E$8)),AR279+AS279,0)</f>
        <v>0</v>
      </c>
      <c r="AU279" s="18" t="str">
        <f t="shared" si="98"/>
        <v/>
      </c>
      <c r="AV279" s="54" t="str">
        <f t="shared" si="99"/>
        <v/>
      </c>
      <c r="AW279" s="54" t="str">
        <f t="shared" si="100"/>
        <v/>
      </c>
      <c r="AX279" s="18" t="str">
        <f t="shared" si="101"/>
        <v/>
      </c>
      <c r="AY279" s="18" t="str">
        <f t="shared" si="102"/>
        <v/>
      </c>
      <c r="BA279" s="18">
        <f>IF($E279=AF!$D$6,IF($M279="Concluída no prazo",2,IF($M279="Concluída com atraso",1,0)),0)</f>
        <v>0</v>
      </c>
      <c r="BB279" s="18">
        <f>IF($E279=AF!$D$6,IF($M279="Atrasada",2,IF($M279="Concluída com atraso",1,0)),0)</f>
        <v>0</v>
      </c>
      <c r="BC279" s="18">
        <v>2.7299999999999998E-3</v>
      </c>
      <c r="BD279" s="18">
        <f t="shared" si="109"/>
        <v>2.7299999999999998E-3</v>
      </c>
      <c r="BE279" s="18">
        <f t="shared" si="109"/>
        <v>2.7299999999999998E-3</v>
      </c>
      <c r="BF279" s="18" t="str">
        <f t="shared" si="103"/>
        <v/>
      </c>
      <c r="BN279" s="18" t="str">
        <f t="shared" si="104"/>
        <v>s</v>
      </c>
    </row>
    <row r="280" spans="3:66" ht="50.1" customHeight="1" thickTop="1" thickBot="1" x14ac:dyDescent="0.3">
      <c r="C280" s="46"/>
      <c r="D280" s="46"/>
      <c r="E280" s="46"/>
      <c r="F280" s="122"/>
      <c r="G280" s="122"/>
      <c r="H280" s="78" t="str">
        <f t="shared" si="105"/>
        <v/>
      </c>
      <c r="I280" s="78" t="str">
        <f t="shared" si="106"/>
        <v/>
      </c>
      <c r="J280" s="16"/>
      <c r="K280" s="46" t="str">
        <f t="shared" si="107"/>
        <v/>
      </c>
      <c r="L280" s="16"/>
      <c r="M280" s="16"/>
      <c r="N280" s="46"/>
      <c r="O280" s="47" t="str">
        <f t="shared" si="110"/>
        <v/>
      </c>
      <c r="P280" s="47"/>
      <c r="Q280" s="48" t="str">
        <f>IFERROR(VLOOKUP(E280,Funcionários!$C$8:$E$207,3,FALSE),"")</f>
        <v/>
      </c>
      <c r="R280" s="47"/>
      <c r="S280" s="49" t="str">
        <f t="shared" si="111"/>
        <v/>
      </c>
      <c r="T280" s="49">
        <v>2.7399999999999998E-3</v>
      </c>
      <c r="U280" s="48" t="str">
        <f>IF(Funcionários!C281=0,"",Funcionários!C281)</f>
        <v/>
      </c>
      <c r="V280" s="50">
        <f>IF(U280="",0,IF(COUNTIFS($E$7:$E$3006,U280,$I$7:$I$3006,'RC'!$E$6)=0,0,COUNTIFS($M$7:$M$3006,"Concluída no prazo",$E$7:$E$3006,U280,$I$7:$I$3006,'RC'!$E$6)/COUNTIFS($E$7:$E$3006,U280,$I$7:$I$3006,'RC'!$E$6)))</f>
        <v>0</v>
      </c>
      <c r="W280" s="49">
        <f>SUMIFS($J$7:$J$3006,$E$7:$E$3006,U280,$I$7:$I$3006,'RC'!$E$6)+SUMIFS($L$7:$L$3006,$E$7:$E$3006,U280,$I$7:$I$3006,'RC'!$E$6)</f>
        <v>0</v>
      </c>
      <c r="X280" s="48">
        <f>COUNTIFS($E$7:$E$3006,U280,$I$7:$I$3006,'RC'!$E$6)</f>
        <v>0</v>
      </c>
      <c r="Y280" s="48"/>
      <c r="Z280" s="51" t="str">
        <f>IF(AQ280='RC'!$E$6,AC280*1000+AD280,"")</f>
        <v/>
      </c>
      <c r="AA280" s="51" t="str">
        <f>IF(AB280="","",IF(AQ280='RC'!$E$6,AC280*1000-AD280,""))</f>
        <v/>
      </c>
      <c r="AB280" s="48" t="str">
        <f>IFERROR(VLOOKUP(E280,Funcionários!$C$8:$E$207,3,FALSE),"")</f>
        <v/>
      </c>
      <c r="AC280" s="50" t="str">
        <f>IF(AB280="","",IF(COUNTIFS($AB$7:$AB$3006,AB280,$AQ$7:$AQ$3006,'RC'!$E$6)=0,"",COUNTIFS($M$7:$M$3006,"Concluída no prazo",$AB$7:$AB$3006,AB280,$AQ$7:$AQ$3006,'RC'!$E$6)/COUNTIFS($AB$7:$AB$3006,AB280,$AQ$7:$AQ$3006,'RC'!$E$6)))</f>
        <v/>
      </c>
      <c r="AD280" s="48">
        <f>SUMIF($AQ$7:$AQ$3006,'RC'!$E$6,$J$7:$J$3006)+SUMIF($AQ$7:$AQ$3006,'RC'!$E$6,$L$7:$L$3006)</f>
        <v>21</v>
      </c>
      <c r="AF280" s="48">
        <v>4.7269999999999202E-2</v>
      </c>
      <c r="AG280" s="48">
        <f>IF(OR(AQ280="",AQ280&lt;&gt;'RC'!$E$6,AB280&lt;&gt;'RC'!$D$21),0,1)</f>
        <v>0</v>
      </c>
      <c r="AH280" s="48">
        <f t="shared" si="108"/>
        <v>4.7269999999999202E-2</v>
      </c>
      <c r="AI280" s="48" t="str">
        <f t="shared" si="90"/>
        <v/>
      </c>
      <c r="AJ280" s="48" t="str">
        <f t="shared" si="91"/>
        <v/>
      </c>
      <c r="AK280" s="52" t="str">
        <f t="shared" si="92"/>
        <v/>
      </c>
      <c r="AL280" s="52" t="str">
        <f t="shared" si="93"/>
        <v/>
      </c>
      <c r="AM280" s="48" t="str">
        <f t="shared" si="94"/>
        <v/>
      </c>
      <c r="AN280" s="48" t="str">
        <f t="shared" si="95"/>
        <v/>
      </c>
      <c r="AP280" s="18" t="str">
        <f t="shared" si="96"/>
        <v/>
      </c>
      <c r="AQ280" s="18" t="str">
        <f t="shared" si="97"/>
        <v/>
      </c>
      <c r="AR280" s="18">
        <v>4.727E-2</v>
      </c>
      <c r="AS280" s="18">
        <f>IF(AF!$D$27="Todos",1,IF(M280=AF!$D$27,1,0))</f>
        <v>1</v>
      </c>
      <c r="AT280" s="53">
        <f>IF(AND(E280=AF!$D$6,OR(LT!M280=AF!$D$27,AF!$D$27="Todos"),OR(AP280=AF!$E$8,AQ280=AF!$E$8)),AR280+AS280,0)</f>
        <v>0</v>
      </c>
      <c r="AU280" s="18" t="str">
        <f t="shared" si="98"/>
        <v/>
      </c>
      <c r="AV280" s="54" t="str">
        <f t="shared" si="99"/>
        <v/>
      </c>
      <c r="AW280" s="54" t="str">
        <f t="shared" si="100"/>
        <v/>
      </c>
      <c r="AX280" s="18" t="str">
        <f t="shared" si="101"/>
        <v/>
      </c>
      <c r="AY280" s="18" t="str">
        <f t="shared" si="102"/>
        <v/>
      </c>
      <c r="BA280" s="18">
        <f>IF($E280=AF!$D$6,IF($M280="Concluída no prazo",2,IF($M280="Concluída com atraso",1,0)),0)</f>
        <v>0</v>
      </c>
      <c r="BB280" s="18">
        <f>IF($E280=AF!$D$6,IF($M280="Atrasada",2,IF($M280="Concluída com atraso",1,0)),0)</f>
        <v>0</v>
      </c>
      <c r="BC280" s="18">
        <v>2.7399999999999998E-3</v>
      </c>
      <c r="BD280" s="18">
        <f t="shared" si="109"/>
        <v>2.7399999999999998E-3</v>
      </c>
      <c r="BE280" s="18">
        <f t="shared" si="109"/>
        <v>2.7399999999999998E-3</v>
      </c>
      <c r="BF280" s="18" t="str">
        <f t="shared" si="103"/>
        <v/>
      </c>
      <c r="BN280" s="18" t="str">
        <f t="shared" si="104"/>
        <v>s</v>
      </c>
    </row>
    <row r="281" spans="3:66" ht="50.1" customHeight="1" thickTop="1" thickBot="1" x14ac:dyDescent="0.3">
      <c r="C281" s="46"/>
      <c r="D281" s="46"/>
      <c r="E281" s="46"/>
      <c r="F281" s="122"/>
      <c r="G281" s="122"/>
      <c r="H281" s="78" t="str">
        <f t="shared" si="105"/>
        <v/>
      </c>
      <c r="I281" s="78" t="str">
        <f t="shared" si="106"/>
        <v/>
      </c>
      <c r="J281" s="16"/>
      <c r="K281" s="46" t="str">
        <f t="shared" si="107"/>
        <v/>
      </c>
      <c r="L281" s="16"/>
      <c r="M281" s="16"/>
      <c r="N281" s="46"/>
      <c r="O281" s="47" t="str">
        <f t="shared" si="110"/>
        <v/>
      </c>
      <c r="P281" s="47"/>
      <c r="Q281" s="48" t="str">
        <f>IFERROR(VLOOKUP(E281,Funcionários!$C$8:$E$207,3,FALSE),"")</f>
        <v/>
      </c>
      <c r="R281" s="47"/>
      <c r="S281" s="49" t="str">
        <f t="shared" si="111"/>
        <v/>
      </c>
      <c r="T281" s="49">
        <v>2.7499999999999998E-3</v>
      </c>
      <c r="U281" s="48" t="str">
        <f>IF(Funcionários!C282=0,"",Funcionários!C282)</f>
        <v/>
      </c>
      <c r="V281" s="50">
        <f>IF(U281="",0,IF(COUNTIFS($E$7:$E$3006,U281,$I$7:$I$3006,'RC'!$E$6)=0,0,COUNTIFS($M$7:$M$3006,"Concluída no prazo",$E$7:$E$3006,U281,$I$7:$I$3006,'RC'!$E$6)/COUNTIFS($E$7:$E$3006,U281,$I$7:$I$3006,'RC'!$E$6)))</f>
        <v>0</v>
      </c>
      <c r="W281" s="49">
        <f>SUMIFS($J$7:$J$3006,$E$7:$E$3006,U281,$I$7:$I$3006,'RC'!$E$6)+SUMIFS($L$7:$L$3006,$E$7:$E$3006,U281,$I$7:$I$3006,'RC'!$E$6)</f>
        <v>0</v>
      </c>
      <c r="X281" s="48">
        <f>COUNTIFS($E$7:$E$3006,U281,$I$7:$I$3006,'RC'!$E$6)</f>
        <v>0</v>
      </c>
      <c r="Y281" s="48"/>
      <c r="Z281" s="51" t="str">
        <f>IF(AQ281='RC'!$E$6,AC281*1000+AD281,"")</f>
        <v/>
      </c>
      <c r="AA281" s="51" t="str">
        <f>IF(AB281="","",IF(AQ281='RC'!$E$6,AC281*1000-AD281,""))</f>
        <v/>
      </c>
      <c r="AB281" s="48" t="str">
        <f>IFERROR(VLOOKUP(E281,Funcionários!$C$8:$E$207,3,FALSE),"")</f>
        <v/>
      </c>
      <c r="AC281" s="50" t="str">
        <f>IF(AB281="","",IF(COUNTIFS($AB$7:$AB$3006,AB281,$AQ$7:$AQ$3006,'RC'!$E$6)=0,"",COUNTIFS($M$7:$M$3006,"Concluída no prazo",$AB$7:$AB$3006,AB281,$AQ$7:$AQ$3006,'RC'!$E$6)/COUNTIFS($AB$7:$AB$3006,AB281,$AQ$7:$AQ$3006,'RC'!$E$6)))</f>
        <v/>
      </c>
      <c r="AD281" s="48">
        <f>SUMIF($AQ$7:$AQ$3006,'RC'!$E$6,$J$7:$J$3006)+SUMIF($AQ$7:$AQ$3006,'RC'!$E$6,$L$7:$L$3006)</f>
        <v>21</v>
      </c>
      <c r="AF281" s="48">
        <v>4.7259999999999198E-2</v>
      </c>
      <c r="AG281" s="48">
        <f>IF(OR(AQ281="",AQ281&lt;&gt;'RC'!$E$6,AB281&lt;&gt;'RC'!$D$21),0,1)</f>
        <v>0</v>
      </c>
      <c r="AH281" s="48">
        <f t="shared" si="108"/>
        <v>4.7259999999999198E-2</v>
      </c>
      <c r="AI281" s="48" t="str">
        <f t="shared" si="90"/>
        <v/>
      </c>
      <c r="AJ281" s="48" t="str">
        <f t="shared" si="91"/>
        <v/>
      </c>
      <c r="AK281" s="52" t="str">
        <f t="shared" si="92"/>
        <v/>
      </c>
      <c r="AL281" s="52" t="str">
        <f t="shared" si="93"/>
        <v/>
      </c>
      <c r="AM281" s="48" t="str">
        <f t="shared" si="94"/>
        <v/>
      </c>
      <c r="AN281" s="48" t="str">
        <f t="shared" si="95"/>
        <v/>
      </c>
      <c r="AP281" s="18" t="str">
        <f t="shared" si="96"/>
        <v/>
      </c>
      <c r="AQ281" s="18" t="str">
        <f t="shared" si="97"/>
        <v/>
      </c>
      <c r="AR281" s="18">
        <v>4.7260000000000003E-2</v>
      </c>
      <c r="AS281" s="18">
        <f>IF(AF!$D$27="Todos",1,IF(M281=AF!$D$27,1,0))</f>
        <v>1</v>
      </c>
      <c r="AT281" s="53">
        <f>IF(AND(E281=AF!$D$6,OR(LT!M281=AF!$D$27,AF!$D$27="Todos"),OR(AP281=AF!$E$8,AQ281=AF!$E$8)),AR281+AS281,0)</f>
        <v>0</v>
      </c>
      <c r="AU281" s="18" t="str">
        <f t="shared" si="98"/>
        <v/>
      </c>
      <c r="AV281" s="54" t="str">
        <f t="shared" si="99"/>
        <v/>
      </c>
      <c r="AW281" s="54" t="str">
        <f t="shared" si="100"/>
        <v/>
      </c>
      <c r="AX281" s="18" t="str">
        <f t="shared" si="101"/>
        <v/>
      </c>
      <c r="AY281" s="18" t="str">
        <f t="shared" si="102"/>
        <v/>
      </c>
      <c r="BA281" s="18">
        <f>IF($E281=AF!$D$6,IF($M281="Concluída no prazo",2,IF($M281="Concluída com atraso",1,0)),0)</f>
        <v>0</v>
      </c>
      <c r="BB281" s="18">
        <f>IF($E281=AF!$D$6,IF($M281="Atrasada",2,IF($M281="Concluída com atraso",1,0)),0)</f>
        <v>0</v>
      </c>
      <c r="BC281" s="18">
        <v>2.7499999999999998E-3</v>
      </c>
      <c r="BD281" s="18">
        <f t="shared" si="109"/>
        <v>2.7499999999999998E-3</v>
      </c>
      <c r="BE281" s="18">
        <f t="shared" si="109"/>
        <v>2.7499999999999998E-3</v>
      </c>
      <c r="BF281" s="18" t="str">
        <f t="shared" si="103"/>
        <v/>
      </c>
      <c r="BN281" s="18" t="str">
        <f t="shared" si="104"/>
        <v>s</v>
      </c>
    </row>
    <row r="282" spans="3:66" ht="50.1" customHeight="1" thickTop="1" thickBot="1" x14ac:dyDescent="0.3">
      <c r="C282" s="46"/>
      <c r="D282" s="46"/>
      <c r="E282" s="46"/>
      <c r="F282" s="122"/>
      <c r="G282" s="122"/>
      <c r="H282" s="78" t="str">
        <f t="shared" si="105"/>
        <v/>
      </c>
      <c r="I282" s="78" t="str">
        <f t="shared" si="106"/>
        <v/>
      </c>
      <c r="J282" s="16"/>
      <c r="K282" s="46" t="str">
        <f t="shared" si="107"/>
        <v/>
      </c>
      <c r="L282" s="16"/>
      <c r="M282" s="16"/>
      <c r="N282" s="46"/>
      <c r="O282" s="47" t="str">
        <f t="shared" si="110"/>
        <v/>
      </c>
      <c r="P282" s="47"/>
      <c r="Q282" s="48" t="str">
        <f>IFERROR(VLOOKUP(E282,Funcionários!$C$8:$E$207,3,FALSE),"")</f>
        <v/>
      </c>
      <c r="R282" s="47"/>
      <c r="S282" s="49" t="str">
        <f t="shared" si="111"/>
        <v/>
      </c>
      <c r="T282" s="49">
        <v>2.7599999999999999E-3</v>
      </c>
      <c r="U282" s="48" t="str">
        <f>IF(Funcionários!C283=0,"",Funcionários!C283)</f>
        <v/>
      </c>
      <c r="V282" s="50">
        <f>IF(U282="",0,IF(COUNTIFS($E$7:$E$3006,U282,$I$7:$I$3006,'RC'!$E$6)=0,0,COUNTIFS($M$7:$M$3006,"Concluída no prazo",$E$7:$E$3006,U282,$I$7:$I$3006,'RC'!$E$6)/COUNTIFS($E$7:$E$3006,U282,$I$7:$I$3006,'RC'!$E$6)))</f>
        <v>0</v>
      </c>
      <c r="W282" s="49">
        <f>SUMIFS($J$7:$J$3006,$E$7:$E$3006,U282,$I$7:$I$3006,'RC'!$E$6)+SUMIFS($L$7:$L$3006,$E$7:$E$3006,U282,$I$7:$I$3006,'RC'!$E$6)</f>
        <v>0</v>
      </c>
      <c r="X282" s="48">
        <f>COUNTIFS($E$7:$E$3006,U282,$I$7:$I$3006,'RC'!$E$6)</f>
        <v>0</v>
      </c>
      <c r="Y282" s="48"/>
      <c r="Z282" s="51" t="str">
        <f>IF(AQ282='RC'!$E$6,AC282*1000+AD282,"")</f>
        <v/>
      </c>
      <c r="AA282" s="51" t="str">
        <f>IF(AB282="","",IF(AQ282='RC'!$E$6,AC282*1000-AD282,""))</f>
        <v/>
      </c>
      <c r="AB282" s="48" t="str">
        <f>IFERROR(VLOOKUP(E282,Funcionários!$C$8:$E$207,3,FALSE),"")</f>
        <v/>
      </c>
      <c r="AC282" s="50" t="str">
        <f>IF(AB282="","",IF(COUNTIFS($AB$7:$AB$3006,AB282,$AQ$7:$AQ$3006,'RC'!$E$6)=0,"",COUNTIFS($M$7:$M$3006,"Concluída no prazo",$AB$7:$AB$3006,AB282,$AQ$7:$AQ$3006,'RC'!$E$6)/COUNTIFS($AB$7:$AB$3006,AB282,$AQ$7:$AQ$3006,'RC'!$E$6)))</f>
        <v/>
      </c>
      <c r="AD282" s="48">
        <f>SUMIF($AQ$7:$AQ$3006,'RC'!$E$6,$J$7:$J$3006)+SUMIF($AQ$7:$AQ$3006,'RC'!$E$6,$L$7:$L$3006)</f>
        <v>21</v>
      </c>
      <c r="AF282" s="48">
        <v>4.7249999999999202E-2</v>
      </c>
      <c r="AG282" s="48">
        <f>IF(OR(AQ282="",AQ282&lt;&gt;'RC'!$E$6,AB282&lt;&gt;'RC'!$D$21),0,1)</f>
        <v>0</v>
      </c>
      <c r="AH282" s="48">
        <f t="shared" si="108"/>
        <v>4.7249999999999202E-2</v>
      </c>
      <c r="AI282" s="48" t="str">
        <f t="shared" si="90"/>
        <v/>
      </c>
      <c r="AJ282" s="48" t="str">
        <f t="shared" si="91"/>
        <v/>
      </c>
      <c r="AK282" s="52" t="str">
        <f t="shared" si="92"/>
        <v/>
      </c>
      <c r="AL282" s="52" t="str">
        <f t="shared" si="93"/>
        <v/>
      </c>
      <c r="AM282" s="48" t="str">
        <f t="shared" si="94"/>
        <v/>
      </c>
      <c r="AN282" s="48" t="str">
        <f t="shared" si="95"/>
        <v/>
      </c>
      <c r="AP282" s="18" t="str">
        <f t="shared" si="96"/>
        <v/>
      </c>
      <c r="AQ282" s="18" t="str">
        <f t="shared" si="97"/>
        <v/>
      </c>
      <c r="AR282" s="18">
        <v>4.725E-2</v>
      </c>
      <c r="AS282" s="18">
        <f>IF(AF!$D$27="Todos",1,IF(M282=AF!$D$27,1,0))</f>
        <v>1</v>
      </c>
      <c r="AT282" s="53">
        <f>IF(AND(E282=AF!$D$6,OR(LT!M282=AF!$D$27,AF!$D$27="Todos"),OR(AP282=AF!$E$8,AQ282=AF!$E$8)),AR282+AS282,0)</f>
        <v>0</v>
      </c>
      <c r="AU282" s="18" t="str">
        <f t="shared" si="98"/>
        <v/>
      </c>
      <c r="AV282" s="54" t="str">
        <f t="shared" si="99"/>
        <v/>
      </c>
      <c r="AW282" s="54" t="str">
        <f t="shared" si="100"/>
        <v/>
      </c>
      <c r="AX282" s="18" t="str">
        <f t="shared" si="101"/>
        <v/>
      </c>
      <c r="AY282" s="18" t="str">
        <f t="shared" si="102"/>
        <v/>
      </c>
      <c r="BA282" s="18">
        <f>IF($E282=AF!$D$6,IF($M282="Concluída no prazo",2,IF($M282="Concluída com atraso",1,0)),0)</f>
        <v>0</v>
      </c>
      <c r="BB282" s="18">
        <f>IF($E282=AF!$D$6,IF($M282="Atrasada",2,IF($M282="Concluída com atraso",1,0)),0)</f>
        <v>0</v>
      </c>
      <c r="BC282" s="18">
        <v>2.7599999999999999E-3</v>
      </c>
      <c r="BD282" s="18">
        <f t="shared" si="109"/>
        <v>2.7599999999999999E-3</v>
      </c>
      <c r="BE282" s="18">
        <f t="shared" si="109"/>
        <v>2.7599999999999999E-3</v>
      </c>
      <c r="BF282" s="18" t="str">
        <f t="shared" si="103"/>
        <v/>
      </c>
      <c r="BN282" s="18" t="str">
        <f t="shared" si="104"/>
        <v>s</v>
      </c>
    </row>
    <row r="283" spans="3:66" ht="50.1" customHeight="1" thickTop="1" thickBot="1" x14ac:dyDescent="0.3">
      <c r="C283" s="46"/>
      <c r="D283" s="46"/>
      <c r="E283" s="46"/>
      <c r="F283" s="122"/>
      <c r="G283" s="122"/>
      <c r="H283" s="78" t="str">
        <f t="shared" si="105"/>
        <v/>
      </c>
      <c r="I283" s="78" t="str">
        <f t="shared" si="106"/>
        <v/>
      </c>
      <c r="J283" s="16"/>
      <c r="K283" s="46" t="str">
        <f t="shared" si="107"/>
        <v/>
      </c>
      <c r="L283" s="16"/>
      <c r="M283" s="16"/>
      <c r="N283" s="46"/>
      <c r="O283" s="47" t="str">
        <f t="shared" si="110"/>
        <v/>
      </c>
      <c r="P283" s="47"/>
      <c r="Q283" s="48" t="str">
        <f>IFERROR(VLOOKUP(E283,Funcionários!$C$8:$E$207,3,FALSE),"")</f>
        <v/>
      </c>
      <c r="R283" s="47"/>
      <c r="S283" s="49" t="str">
        <f t="shared" si="111"/>
        <v/>
      </c>
      <c r="T283" s="49">
        <v>2.7699999999999999E-3</v>
      </c>
      <c r="U283" s="48" t="str">
        <f>IF(Funcionários!C284=0,"",Funcionários!C284)</f>
        <v/>
      </c>
      <c r="V283" s="50">
        <f>IF(U283="",0,IF(COUNTIFS($E$7:$E$3006,U283,$I$7:$I$3006,'RC'!$E$6)=0,0,COUNTIFS($M$7:$M$3006,"Concluída no prazo",$E$7:$E$3006,U283,$I$7:$I$3006,'RC'!$E$6)/COUNTIFS($E$7:$E$3006,U283,$I$7:$I$3006,'RC'!$E$6)))</f>
        <v>0</v>
      </c>
      <c r="W283" s="49">
        <f>SUMIFS($J$7:$J$3006,$E$7:$E$3006,U283,$I$7:$I$3006,'RC'!$E$6)+SUMIFS($L$7:$L$3006,$E$7:$E$3006,U283,$I$7:$I$3006,'RC'!$E$6)</f>
        <v>0</v>
      </c>
      <c r="X283" s="48">
        <f>COUNTIFS($E$7:$E$3006,U283,$I$7:$I$3006,'RC'!$E$6)</f>
        <v>0</v>
      </c>
      <c r="Y283" s="48"/>
      <c r="Z283" s="51" t="str">
        <f>IF(AQ283='RC'!$E$6,AC283*1000+AD283,"")</f>
        <v/>
      </c>
      <c r="AA283" s="51" t="str">
        <f>IF(AB283="","",IF(AQ283='RC'!$E$6,AC283*1000-AD283,""))</f>
        <v/>
      </c>
      <c r="AB283" s="48" t="str">
        <f>IFERROR(VLOOKUP(E283,Funcionários!$C$8:$E$207,3,FALSE),"")</f>
        <v/>
      </c>
      <c r="AC283" s="50" t="str">
        <f>IF(AB283="","",IF(COUNTIFS($AB$7:$AB$3006,AB283,$AQ$7:$AQ$3006,'RC'!$E$6)=0,"",COUNTIFS($M$7:$M$3006,"Concluída no prazo",$AB$7:$AB$3006,AB283,$AQ$7:$AQ$3006,'RC'!$E$6)/COUNTIFS($AB$7:$AB$3006,AB283,$AQ$7:$AQ$3006,'RC'!$E$6)))</f>
        <v/>
      </c>
      <c r="AD283" s="48">
        <f>SUMIF($AQ$7:$AQ$3006,'RC'!$E$6,$J$7:$J$3006)+SUMIF($AQ$7:$AQ$3006,'RC'!$E$6,$L$7:$L$3006)</f>
        <v>21</v>
      </c>
      <c r="AF283" s="48">
        <v>4.7239999999999199E-2</v>
      </c>
      <c r="AG283" s="48">
        <f>IF(OR(AQ283="",AQ283&lt;&gt;'RC'!$E$6,AB283&lt;&gt;'RC'!$D$21),0,1)</f>
        <v>0</v>
      </c>
      <c r="AH283" s="48">
        <f t="shared" si="108"/>
        <v>4.7239999999999199E-2</v>
      </c>
      <c r="AI283" s="48" t="str">
        <f t="shared" si="90"/>
        <v/>
      </c>
      <c r="AJ283" s="48" t="str">
        <f t="shared" si="91"/>
        <v/>
      </c>
      <c r="AK283" s="52" t="str">
        <f t="shared" si="92"/>
        <v/>
      </c>
      <c r="AL283" s="52" t="str">
        <f t="shared" si="93"/>
        <v/>
      </c>
      <c r="AM283" s="48" t="str">
        <f t="shared" si="94"/>
        <v/>
      </c>
      <c r="AN283" s="48" t="str">
        <f t="shared" si="95"/>
        <v/>
      </c>
      <c r="AP283" s="18" t="str">
        <f t="shared" si="96"/>
        <v/>
      </c>
      <c r="AQ283" s="18" t="str">
        <f t="shared" si="97"/>
        <v/>
      </c>
      <c r="AR283" s="18">
        <v>4.7239999999999997E-2</v>
      </c>
      <c r="AS283" s="18">
        <f>IF(AF!$D$27="Todos",1,IF(M283=AF!$D$27,1,0))</f>
        <v>1</v>
      </c>
      <c r="AT283" s="53">
        <f>IF(AND(E283=AF!$D$6,OR(LT!M283=AF!$D$27,AF!$D$27="Todos"),OR(AP283=AF!$E$8,AQ283=AF!$E$8)),AR283+AS283,0)</f>
        <v>0</v>
      </c>
      <c r="AU283" s="18" t="str">
        <f t="shared" si="98"/>
        <v/>
      </c>
      <c r="AV283" s="54" t="str">
        <f t="shared" si="99"/>
        <v/>
      </c>
      <c r="AW283" s="54" t="str">
        <f t="shared" si="100"/>
        <v/>
      </c>
      <c r="AX283" s="18" t="str">
        <f t="shared" si="101"/>
        <v/>
      </c>
      <c r="AY283" s="18" t="str">
        <f t="shared" si="102"/>
        <v/>
      </c>
      <c r="BA283" s="18">
        <f>IF($E283=AF!$D$6,IF($M283="Concluída no prazo",2,IF($M283="Concluída com atraso",1,0)),0)</f>
        <v>0</v>
      </c>
      <c r="BB283" s="18">
        <f>IF($E283=AF!$D$6,IF($M283="Atrasada",2,IF($M283="Concluída com atraso",1,0)),0)</f>
        <v>0</v>
      </c>
      <c r="BC283" s="18">
        <v>2.7699999999999999E-3</v>
      </c>
      <c r="BD283" s="18">
        <f t="shared" si="109"/>
        <v>2.7699999999999999E-3</v>
      </c>
      <c r="BE283" s="18">
        <f t="shared" si="109"/>
        <v>2.7699999999999999E-3</v>
      </c>
      <c r="BF283" s="18" t="str">
        <f t="shared" si="103"/>
        <v/>
      </c>
      <c r="BN283" s="18" t="str">
        <f t="shared" si="104"/>
        <v>s</v>
      </c>
    </row>
    <row r="284" spans="3:66" ht="50.1" customHeight="1" thickTop="1" thickBot="1" x14ac:dyDescent="0.3">
      <c r="C284" s="46"/>
      <c r="D284" s="46"/>
      <c r="E284" s="46"/>
      <c r="F284" s="122"/>
      <c r="G284" s="122"/>
      <c r="H284" s="78" t="str">
        <f t="shared" si="105"/>
        <v/>
      </c>
      <c r="I284" s="78" t="str">
        <f t="shared" si="106"/>
        <v/>
      </c>
      <c r="J284" s="16"/>
      <c r="K284" s="46" t="str">
        <f t="shared" si="107"/>
        <v/>
      </c>
      <c r="L284" s="16"/>
      <c r="M284" s="16"/>
      <c r="N284" s="46"/>
      <c r="O284" s="47" t="str">
        <f t="shared" si="110"/>
        <v/>
      </c>
      <c r="P284" s="47"/>
      <c r="Q284" s="48" t="str">
        <f>IFERROR(VLOOKUP(E284,Funcionários!$C$8:$E$207,3,FALSE),"")</f>
        <v/>
      </c>
      <c r="R284" s="47"/>
      <c r="S284" s="49" t="str">
        <f t="shared" si="111"/>
        <v/>
      </c>
      <c r="T284" s="49">
        <v>2.7799999999999999E-3</v>
      </c>
      <c r="U284" s="48" t="str">
        <f>IF(Funcionários!C285=0,"",Funcionários!C285)</f>
        <v/>
      </c>
      <c r="V284" s="50">
        <f>IF(U284="",0,IF(COUNTIFS($E$7:$E$3006,U284,$I$7:$I$3006,'RC'!$E$6)=0,0,COUNTIFS($M$7:$M$3006,"Concluída no prazo",$E$7:$E$3006,U284,$I$7:$I$3006,'RC'!$E$6)/COUNTIFS($E$7:$E$3006,U284,$I$7:$I$3006,'RC'!$E$6)))</f>
        <v>0</v>
      </c>
      <c r="W284" s="49">
        <f>SUMIFS($J$7:$J$3006,$E$7:$E$3006,U284,$I$7:$I$3006,'RC'!$E$6)+SUMIFS($L$7:$L$3006,$E$7:$E$3006,U284,$I$7:$I$3006,'RC'!$E$6)</f>
        <v>0</v>
      </c>
      <c r="X284" s="48">
        <f>COUNTIFS($E$7:$E$3006,U284,$I$7:$I$3006,'RC'!$E$6)</f>
        <v>0</v>
      </c>
      <c r="Y284" s="48"/>
      <c r="Z284" s="51" t="str">
        <f>IF(AQ284='RC'!$E$6,AC284*1000+AD284,"")</f>
        <v/>
      </c>
      <c r="AA284" s="51" t="str">
        <f>IF(AB284="","",IF(AQ284='RC'!$E$6,AC284*1000-AD284,""))</f>
        <v/>
      </c>
      <c r="AB284" s="48" t="str">
        <f>IFERROR(VLOOKUP(E284,Funcionários!$C$8:$E$207,3,FALSE),"")</f>
        <v/>
      </c>
      <c r="AC284" s="50" t="str">
        <f>IF(AB284="","",IF(COUNTIFS($AB$7:$AB$3006,AB284,$AQ$7:$AQ$3006,'RC'!$E$6)=0,"",COUNTIFS($M$7:$M$3006,"Concluída no prazo",$AB$7:$AB$3006,AB284,$AQ$7:$AQ$3006,'RC'!$E$6)/COUNTIFS($AB$7:$AB$3006,AB284,$AQ$7:$AQ$3006,'RC'!$E$6)))</f>
        <v/>
      </c>
      <c r="AD284" s="48">
        <f>SUMIF($AQ$7:$AQ$3006,'RC'!$E$6,$J$7:$J$3006)+SUMIF($AQ$7:$AQ$3006,'RC'!$E$6,$L$7:$L$3006)</f>
        <v>21</v>
      </c>
      <c r="AF284" s="48">
        <v>4.7229999999999203E-2</v>
      </c>
      <c r="AG284" s="48">
        <f>IF(OR(AQ284="",AQ284&lt;&gt;'RC'!$E$6,AB284&lt;&gt;'RC'!$D$21),0,1)</f>
        <v>0</v>
      </c>
      <c r="AH284" s="48">
        <f t="shared" si="108"/>
        <v>4.7229999999999203E-2</v>
      </c>
      <c r="AI284" s="48" t="str">
        <f t="shared" si="90"/>
        <v/>
      </c>
      <c r="AJ284" s="48" t="str">
        <f t="shared" si="91"/>
        <v/>
      </c>
      <c r="AK284" s="52" t="str">
        <f t="shared" si="92"/>
        <v/>
      </c>
      <c r="AL284" s="52" t="str">
        <f t="shared" si="93"/>
        <v/>
      </c>
      <c r="AM284" s="48" t="str">
        <f t="shared" si="94"/>
        <v/>
      </c>
      <c r="AN284" s="48" t="str">
        <f t="shared" si="95"/>
        <v/>
      </c>
      <c r="AP284" s="18" t="str">
        <f t="shared" si="96"/>
        <v/>
      </c>
      <c r="AQ284" s="18" t="str">
        <f t="shared" si="97"/>
        <v/>
      </c>
      <c r="AR284" s="18">
        <v>4.7230000000000001E-2</v>
      </c>
      <c r="AS284" s="18">
        <f>IF(AF!$D$27="Todos",1,IF(M284=AF!$D$27,1,0))</f>
        <v>1</v>
      </c>
      <c r="AT284" s="53">
        <f>IF(AND(E284=AF!$D$6,OR(LT!M284=AF!$D$27,AF!$D$27="Todos"),OR(AP284=AF!$E$8,AQ284=AF!$E$8)),AR284+AS284,0)</f>
        <v>0</v>
      </c>
      <c r="AU284" s="18" t="str">
        <f t="shared" si="98"/>
        <v/>
      </c>
      <c r="AV284" s="54" t="str">
        <f t="shared" si="99"/>
        <v/>
      </c>
      <c r="AW284" s="54" t="str">
        <f t="shared" si="100"/>
        <v/>
      </c>
      <c r="AX284" s="18" t="str">
        <f t="shared" si="101"/>
        <v/>
      </c>
      <c r="AY284" s="18" t="str">
        <f t="shared" si="102"/>
        <v/>
      </c>
      <c r="BA284" s="18">
        <f>IF($E284=AF!$D$6,IF($M284="Concluída no prazo",2,IF($M284="Concluída com atraso",1,0)),0)</f>
        <v>0</v>
      </c>
      <c r="BB284" s="18">
        <f>IF($E284=AF!$D$6,IF($M284="Atrasada",2,IF($M284="Concluída com atraso",1,0)),0)</f>
        <v>0</v>
      </c>
      <c r="BC284" s="18">
        <v>2.7799999999999999E-3</v>
      </c>
      <c r="BD284" s="18">
        <f t="shared" si="109"/>
        <v>2.7799999999999999E-3</v>
      </c>
      <c r="BE284" s="18">
        <f t="shared" si="109"/>
        <v>2.7799999999999999E-3</v>
      </c>
      <c r="BF284" s="18" t="str">
        <f t="shared" si="103"/>
        <v/>
      </c>
      <c r="BN284" s="18" t="str">
        <f t="shared" si="104"/>
        <v>s</v>
      </c>
    </row>
    <row r="285" spans="3:66" ht="50.1" customHeight="1" thickTop="1" thickBot="1" x14ac:dyDescent="0.3">
      <c r="C285" s="46"/>
      <c r="D285" s="46"/>
      <c r="E285" s="46"/>
      <c r="F285" s="122"/>
      <c r="G285" s="122"/>
      <c r="H285" s="78" t="str">
        <f t="shared" si="105"/>
        <v/>
      </c>
      <c r="I285" s="78" t="str">
        <f t="shared" si="106"/>
        <v/>
      </c>
      <c r="J285" s="16"/>
      <c r="K285" s="46" t="str">
        <f t="shared" si="107"/>
        <v/>
      </c>
      <c r="L285" s="16"/>
      <c r="M285" s="16"/>
      <c r="N285" s="46"/>
      <c r="O285" s="47" t="str">
        <f t="shared" si="110"/>
        <v/>
      </c>
      <c r="P285" s="47"/>
      <c r="Q285" s="48" t="str">
        <f>IFERROR(VLOOKUP(E285,Funcionários!$C$8:$E$207,3,FALSE),"")</f>
        <v/>
      </c>
      <c r="R285" s="47"/>
      <c r="S285" s="49" t="str">
        <f t="shared" si="111"/>
        <v/>
      </c>
      <c r="T285" s="49">
        <v>2.7899999999999999E-3</v>
      </c>
      <c r="U285" s="48" t="str">
        <f>IF(Funcionários!C286=0,"",Funcionários!C286)</f>
        <v/>
      </c>
      <c r="V285" s="50">
        <f>IF(U285="",0,IF(COUNTIFS($E$7:$E$3006,U285,$I$7:$I$3006,'RC'!$E$6)=0,0,COUNTIFS($M$7:$M$3006,"Concluída no prazo",$E$7:$E$3006,U285,$I$7:$I$3006,'RC'!$E$6)/COUNTIFS($E$7:$E$3006,U285,$I$7:$I$3006,'RC'!$E$6)))</f>
        <v>0</v>
      </c>
      <c r="W285" s="49">
        <f>SUMIFS($J$7:$J$3006,$E$7:$E$3006,U285,$I$7:$I$3006,'RC'!$E$6)+SUMIFS($L$7:$L$3006,$E$7:$E$3006,U285,$I$7:$I$3006,'RC'!$E$6)</f>
        <v>0</v>
      </c>
      <c r="X285" s="48">
        <f>COUNTIFS($E$7:$E$3006,U285,$I$7:$I$3006,'RC'!$E$6)</f>
        <v>0</v>
      </c>
      <c r="Y285" s="48"/>
      <c r="Z285" s="51" t="str">
        <f>IF(AQ285='RC'!$E$6,AC285*1000+AD285,"")</f>
        <v/>
      </c>
      <c r="AA285" s="51" t="str">
        <f>IF(AB285="","",IF(AQ285='RC'!$E$6,AC285*1000-AD285,""))</f>
        <v/>
      </c>
      <c r="AB285" s="48" t="str">
        <f>IFERROR(VLOOKUP(E285,Funcionários!$C$8:$E$207,3,FALSE),"")</f>
        <v/>
      </c>
      <c r="AC285" s="50" t="str">
        <f>IF(AB285="","",IF(COUNTIFS($AB$7:$AB$3006,AB285,$AQ$7:$AQ$3006,'RC'!$E$6)=0,"",COUNTIFS($M$7:$M$3006,"Concluída no prazo",$AB$7:$AB$3006,AB285,$AQ$7:$AQ$3006,'RC'!$E$6)/COUNTIFS($AB$7:$AB$3006,AB285,$AQ$7:$AQ$3006,'RC'!$E$6)))</f>
        <v/>
      </c>
      <c r="AD285" s="48">
        <f>SUMIF($AQ$7:$AQ$3006,'RC'!$E$6,$J$7:$J$3006)+SUMIF($AQ$7:$AQ$3006,'RC'!$E$6,$L$7:$L$3006)</f>
        <v>21</v>
      </c>
      <c r="AF285" s="48">
        <v>4.72199999999992E-2</v>
      </c>
      <c r="AG285" s="48">
        <f>IF(OR(AQ285="",AQ285&lt;&gt;'RC'!$E$6,AB285&lt;&gt;'RC'!$D$21),0,1)</f>
        <v>0</v>
      </c>
      <c r="AH285" s="48">
        <f t="shared" si="108"/>
        <v>4.72199999999992E-2</v>
      </c>
      <c r="AI285" s="48" t="str">
        <f t="shared" si="90"/>
        <v/>
      </c>
      <c r="AJ285" s="48" t="str">
        <f t="shared" si="91"/>
        <v/>
      </c>
      <c r="AK285" s="52" t="str">
        <f t="shared" si="92"/>
        <v/>
      </c>
      <c r="AL285" s="52" t="str">
        <f t="shared" si="93"/>
        <v/>
      </c>
      <c r="AM285" s="48" t="str">
        <f t="shared" si="94"/>
        <v/>
      </c>
      <c r="AN285" s="48" t="str">
        <f t="shared" si="95"/>
        <v/>
      </c>
      <c r="AP285" s="18" t="str">
        <f t="shared" si="96"/>
        <v/>
      </c>
      <c r="AQ285" s="18" t="str">
        <f t="shared" si="97"/>
        <v/>
      </c>
      <c r="AR285" s="18">
        <v>4.7219999999999998E-2</v>
      </c>
      <c r="AS285" s="18">
        <f>IF(AF!$D$27="Todos",1,IF(M285=AF!$D$27,1,0))</f>
        <v>1</v>
      </c>
      <c r="AT285" s="53">
        <f>IF(AND(E285=AF!$D$6,OR(LT!M285=AF!$D$27,AF!$D$27="Todos"),OR(AP285=AF!$E$8,AQ285=AF!$E$8)),AR285+AS285,0)</f>
        <v>0</v>
      </c>
      <c r="AU285" s="18" t="str">
        <f t="shared" si="98"/>
        <v/>
      </c>
      <c r="AV285" s="54" t="str">
        <f t="shared" si="99"/>
        <v/>
      </c>
      <c r="AW285" s="54" t="str">
        <f t="shared" si="100"/>
        <v/>
      </c>
      <c r="AX285" s="18" t="str">
        <f t="shared" si="101"/>
        <v/>
      </c>
      <c r="AY285" s="18" t="str">
        <f t="shared" si="102"/>
        <v/>
      </c>
      <c r="BA285" s="18">
        <f>IF($E285=AF!$D$6,IF($M285="Concluída no prazo",2,IF($M285="Concluída com atraso",1,0)),0)</f>
        <v>0</v>
      </c>
      <c r="BB285" s="18">
        <f>IF($E285=AF!$D$6,IF($M285="Atrasada",2,IF($M285="Concluída com atraso",1,0)),0)</f>
        <v>0</v>
      </c>
      <c r="BC285" s="18">
        <v>2.7899999999999999E-3</v>
      </c>
      <c r="BD285" s="18">
        <f t="shared" si="109"/>
        <v>2.7899999999999999E-3</v>
      </c>
      <c r="BE285" s="18">
        <f t="shared" si="109"/>
        <v>2.7899999999999999E-3</v>
      </c>
      <c r="BF285" s="18" t="str">
        <f t="shared" si="103"/>
        <v/>
      </c>
      <c r="BN285" s="18" t="str">
        <f t="shared" si="104"/>
        <v>s</v>
      </c>
    </row>
    <row r="286" spans="3:66" ht="50.1" customHeight="1" thickTop="1" thickBot="1" x14ac:dyDescent="0.3">
      <c r="C286" s="46"/>
      <c r="D286" s="46"/>
      <c r="E286" s="46"/>
      <c r="F286" s="122"/>
      <c r="G286" s="122"/>
      <c r="H286" s="78" t="str">
        <f t="shared" si="105"/>
        <v/>
      </c>
      <c r="I286" s="78" t="str">
        <f t="shared" si="106"/>
        <v/>
      </c>
      <c r="J286" s="16"/>
      <c r="K286" s="46" t="str">
        <f t="shared" si="107"/>
        <v/>
      </c>
      <c r="L286" s="16"/>
      <c r="M286" s="16"/>
      <c r="N286" s="46"/>
      <c r="O286" s="47" t="str">
        <f t="shared" si="110"/>
        <v/>
      </c>
      <c r="P286" s="47"/>
      <c r="Q286" s="48" t="str">
        <f>IFERROR(VLOOKUP(E286,Funcionários!$C$8:$E$207,3,FALSE),"")</f>
        <v/>
      </c>
      <c r="R286" s="47"/>
      <c r="S286" s="49" t="str">
        <f t="shared" si="111"/>
        <v/>
      </c>
      <c r="T286" s="49">
        <v>2.8E-3</v>
      </c>
      <c r="U286" s="48" t="str">
        <f>IF(Funcionários!C287=0,"",Funcionários!C287)</f>
        <v/>
      </c>
      <c r="V286" s="50">
        <f>IF(U286="",0,IF(COUNTIFS($E$7:$E$3006,U286,$I$7:$I$3006,'RC'!$E$6)=0,0,COUNTIFS($M$7:$M$3006,"Concluída no prazo",$E$7:$E$3006,U286,$I$7:$I$3006,'RC'!$E$6)/COUNTIFS($E$7:$E$3006,U286,$I$7:$I$3006,'RC'!$E$6)))</f>
        <v>0</v>
      </c>
      <c r="W286" s="49">
        <f>SUMIFS($J$7:$J$3006,$E$7:$E$3006,U286,$I$7:$I$3006,'RC'!$E$6)+SUMIFS($L$7:$L$3006,$E$7:$E$3006,U286,$I$7:$I$3006,'RC'!$E$6)</f>
        <v>0</v>
      </c>
      <c r="X286" s="48">
        <f>COUNTIFS($E$7:$E$3006,U286,$I$7:$I$3006,'RC'!$E$6)</f>
        <v>0</v>
      </c>
      <c r="Y286" s="48"/>
      <c r="Z286" s="51" t="str">
        <f>IF(AQ286='RC'!$E$6,AC286*1000+AD286,"")</f>
        <v/>
      </c>
      <c r="AA286" s="51" t="str">
        <f>IF(AB286="","",IF(AQ286='RC'!$E$6,AC286*1000-AD286,""))</f>
        <v/>
      </c>
      <c r="AB286" s="48" t="str">
        <f>IFERROR(VLOOKUP(E286,Funcionários!$C$8:$E$207,3,FALSE),"")</f>
        <v/>
      </c>
      <c r="AC286" s="50" t="str">
        <f>IF(AB286="","",IF(COUNTIFS($AB$7:$AB$3006,AB286,$AQ$7:$AQ$3006,'RC'!$E$6)=0,"",COUNTIFS($M$7:$M$3006,"Concluída no prazo",$AB$7:$AB$3006,AB286,$AQ$7:$AQ$3006,'RC'!$E$6)/COUNTIFS($AB$7:$AB$3006,AB286,$AQ$7:$AQ$3006,'RC'!$E$6)))</f>
        <v/>
      </c>
      <c r="AD286" s="48">
        <f>SUMIF($AQ$7:$AQ$3006,'RC'!$E$6,$J$7:$J$3006)+SUMIF($AQ$7:$AQ$3006,'RC'!$E$6,$L$7:$L$3006)</f>
        <v>21</v>
      </c>
      <c r="AF286" s="48">
        <v>4.7209999999999197E-2</v>
      </c>
      <c r="AG286" s="48">
        <f>IF(OR(AQ286="",AQ286&lt;&gt;'RC'!$E$6,AB286&lt;&gt;'RC'!$D$21),0,1)</f>
        <v>0</v>
      </c>
      <c r="AH286" s="48">
        <f t="shared" si="108"/>
        <v>4.7209999999999197E-2</v>
      </c>
      <c r="AI286" s="48" t="str">
        <f t="shared" si="90"/>
        <v/>
      </c>
      <c r="AJ286" s="48" t="str">
        <f t="shared" si="91"/>
        <v/>
      </c>
      <c r="AK286" s="52" t="str">
        <f t="shared" si="92"/>
        <v/>
      </c>
      <c r="AL286" s="52" t="str">
        <f t="shared" si="93"/>
        <v/>
      </c>
      <c r="AM286" s="48" t="str">
        <f t="shared" si="94"/>
        <v/>
      </c>
      <c r="AN286" s="48" t="str">
        <f t="shared" si="95"/>
        <v/>
      </c>
      <c r="AP286" s="18" t="str">
        <f t="shared" si="96"/>
        <v/>
      </c>
      <c r="AQ286" s="18" t="str">
        <f t="shared" si="97"/>
        <v/>
      </c>
      <c r="AR286" s="18">
        <v>4.7210000000000002E-2</v>
      </c>
      <c r="AS286" s="18">
        <f>IF(AF!$D$27="Todos",1,IF(M286=AF!$D$27,1,0))</f>
        <v>1</v>
      </c>
      <c r="AT286" s="53">
        <f>IF(AND(E286=AF!$D$6,OR(LT!M286=AF!$D$27,AF!$D$27="Todos"),OR(AP286=AF!$E$8,AQ286=AF!$E$8)),AR286+AS286,0)</f>
        <v>0</v>
      </c>
      <c r="AU286" s="18" t="str">
        <f t="shared" si="98"/>
        <v/>
      </c>
      <c r="AV286" s="54" t="str">
        <f t="shared" si="99"/>
        <v/>
      </c>
      <c r="AW286" s="54" t="str">
        <f t="shared" si="100"/>
        <v/>
      </c>
      <c r="AX286" s="18" t="str">
        <f t="shared" si="101"/>
        <v/>
      </c>
      <c r="AY286" s="18" t="str">
        <f t="shared" si="102"/>
        <v/>
      </c>
      <c r="BA286" s="18">
        <f>IF($E286=AF!$D$6,IF($M286="Concluída no prazo",2,IF($M286="Concluída com atraso",1,0)),0)</f>
        <v>0</v>
      </c>
      <c r="BB286" s="18">
        <f>IF($E286=AF!$D$6,IF($M286="Atrasada",2,IF($M286="Concluída com atraso",1,0)),0)</f>
        <v>0</v>
      </c>
      <c r="BC286" s="18">
        <v>2.8E-3</v>
      </c>
      <c r="BD286" s="18">
        <f t="shared" si="109"/>
        <v>2.8E-3</v>
      </c>
      <c r="BE286" s="18">
        <f t="shared" si="109"/>
        <v>2.8E-3</v>
      </c>
      <c r="BF286" s="18" t="str">
        <f t="shared" si="103"/>
        <v/>
      </c>
      <c r="BN286" s="18" t="str">
        <f t="shared" si="104"/>
        <v>s</v>
      </c>
    </row>
    <row r="287" spans="3:66" ht="50.1" customHeight="1" thickTop="1" thickBot="1" x14ac:dyDescent="0.3">
      <c r="C287" s="46"/>
      <c r="D287" s="46"/>
      <c r="E287" s="46"/>
      <c r="F287" s="122"/>
      <c r="G287" s="122"/>
      <c r="H287" s="78" t="str">
        <f t="shared" si="105"/>
        <v/>
      </c>
      <c r="I287" s="78" t="str">
        <f t="shared" si="106"/>
        <v/>
      </c>
      <c r="J287" s="16"/>
      <c r="K287" s="46" t="str">
        <f t="shared" si="107"/>
        <v/>
      </c>
      <c r="L287" s="16"/>
      <c r="M287" s="16"/>
      <c r="N287" s="46"/>
      <c r="O287" s="47" t="str">
        <f t="shared" si="110"/>
        <v/>
      </c>
      <c r="P287" s="47"/>
      <c r="Q287" s="48" t="str">
        <f>IFERROR(VLOOKUP(E287,Funcionários!$C$8:$E$207,3,FALSE),"")</f>
        <v/>
      </c>
      <c r="R287" s="47"/>
      <c r="S287" s="49" t="str">
        <f t="shared" si="111"/>
        <v/>
      </c>
      <c r="T287" s="49">
        <v>2.81E-3</v>
      </c>
      <c r="U287" s="48" t="str">
        <f>IF(Funcionários!C288=0,"",Funcionários!C288)</f>
        <v/>
      </c>
      <c r="V287" s="50">
        <f>IF(U287="",0,IF(COUNTIFS($E$7:$E$3006,U287,$I$7:$I$3006,'RC'!$E$6)=0,0,COUNTIFS($M$7:$M$3006,"Concluída no prazo",$E$7:$E$3006,U287,$I$7:$I$3006,'RC'!$E$6)/COUNTIFS($E$7:$E$3006,U287,$I$7:$I$3006,'RC'!$E$6)))</f>
        <v>0</v>
      </c>
      <c r="W287" s="49">
        <f>SUMIFS($J$7:$J$3006,$E$7:$E$3006,U287,$I$7:$I$3006,'RC'!$E$6)+SUMIFS($L$7:$L$3006,$E$7:$E$3006,U287,$I$7:$I$3006,'RC'!$E$6)</f>
        <v>0</v>
      </c>
      <c r="X287" s="48">
        <f>COUNTIFS($E$7:$E$3006,U287,$I$7:$I$3006,'RC'!$E$6)</f>
        <v>0</v>
      </c>
      <c r="Y287" s="48"/>
      <c r="Z287" s="51" t="str">
        <f>IF(AQ287='RC'!$E$6,AC287*1000+AD287,"")</f>
        <v/>
      </c>
      <c r="AA287" s="51" t="str">
        <f>IF(AB287="","",IF(AQ287='RC'!$E$6,AC287*1000-AD287,""))</f>
        <v/>
      </c>
      <c r="AB287" s="48" t="str">
        <f>IFERROR(VLOOKUP(E287,Funcionários!$C$8:$E$207,3,FALSE),"")</f>
        <v/>
      </c>
      <c r="AC287" s="50" t="str">
        <f>IF(AB287="","",IF(COUNTIFS($AB$7:$AB$3006,AB287,$AQ$7:$AQ$3006,'RC'!$E$6)=0,"",COUNTIFS($M$7:$M$3006,"Concluída no prazo",$AB$7:$AB$3006,AB287,$AQ$7:$AQ$3006,'RC'!$E$6)/COUNTIFS($AB$7:$AB$3006,AB287,$AQ$7:$AQ$3006,'RC'!$E$6)))</f>
        <v/>
      </c>
      <c r="AD287" s="48">
        <f>SUMIF($AQ$7:$AQ$3006,'RC'!$E$6,$J$7:$J$3006)+SUMIF($AQ$7:$AQ$3006,'RC'!$E$6,$L$7:$L$3006)</f>
        <v>21</v>
      </c>
      <c r="AF287" s="48">
        <v>4.7199999999999097E-2</v>
      </c>
      <c r="AG287" s="48">
        <f>IF(OR(AQ287="",AQ287&lt;&gt;'RC'!$E$6,AB287&lt;&gt;'RC'!$D$21),0,1)</f>
        <v>0</v>
      </c>
      <c r="AH287" s="48">
        <f t="shared" si="108"/>
        <v>4.7199999999999097E-2</v>
      </c>
      <c r="AI287" s="48" t="str">
        <f t="shared" si="90"/>
        <v/>
      </c>
      <c r="AJ287" s="48" t="str">
        <f t="shared" si="91"/>
        <v/>
      </c>
      <c r="AK287" s="52" t="str">
        <f t="shared" si="92"/>
        <v/>
      </c>
      <c r="AL287" s="52" t="str">
        <f t="shared" si="93"/>
        <v/>
      </c>
      <c r="AM287" s="48" t="str">
        <f t="shared" si="94"/>
        <v/>
      </c>
      <c r="AN287" s="48" t="str">
        <f t="shared" si="95"/>
        <v/>
      </c>
      <c r="AP287" s="18" t="str">
        <f t="shared" si="96"/>
        <v/>
      </c>
      <c r="AQ287" s="18" t="str">
        <f t="shared" si="97"/>
        <v/>
      </c>
      <c r="AR287" s="18">
        <v>4.7199999999999999E-2</v>
      </c>
      <c r="AS287" s="18">
        <f>IF(AF!$D$27="Todos",1,IF(M287=AF!$D$27,1,0))</f>
        <v>1</v>
      </c>
      <c r="AT287" s="53">
        <f>IF(AND(E287=AF!$D$6,OR(LT!M287=AF!$D$27,AF!$D$27="Todos"),OR(AP287=AF!$E$8,AQ287=AF!$E$8)),AR287+AS287,0)</f>
        <v>0</v>
      </c>
      <c r="AU287" s="18" t="str">
        <f t="shared" si="98"/>
        <v/>
      </c>
      <c r="AV287" s="54" t="str">
        <f t="shared" si="99"/>
        <v/>
      </c>
      <c r="AW287" s="54" t="str">
        <f t="shared" si="100"/>
        <v/>
      </c>
      <c r="AX287" s="18" t="str">
        <f t="shared" si="101"/>
        <v/>
      </c>
      <c r="AY287" s="18" t="str">
        <f t="shared" si="102"/>
        <v/>
      </c>
      <c r="BA287" s="18">
        <f>IF($E287=AF!$D$6,IF($M287="Concluída no prazo",2,IF($M287="Concluída com atraso",1,0)),0)</f>
        <v>0</v>
      </c>
      <c r="BB287" s="18">
        <f>IF($E287=AF!$D$6,IF($M287="Atrasada",2,IF($M287="Concluída com atraso",1,0)),0)</f>
        <v>0</v>
      </c>
      <c r="BC287" s="18">
        <v>2.81E-3</v>
      </c>
      <c r="BD287" s="18">
        <f t="shared" si="109"/>
        <v>2.81E-3</v>
      </c>
      <c r="BE287" s="18">
        <f t="shared" si="109"/>
        <v>2.81E-3</v>
      </c>
      <c r="BF287" s="18" t="str">
        <f t="shared" si="103"/>
        <v/>
      </c>
      <c r="BN287" s="18" t="str">
        <f t="shared" si="104"/>
        <v>s</v>
      </c>
    </row>
    <row r="288" spans="3:66" ht="50.1" customHeight="1" thickTop="1" thickBot="1" x14ac:dyDescent="0.3">
      <c r="C288" s="46"/>
      <c r="D288" s="46"/>
      <c r="E288" s="46"/>
      <c r="F288" s="122"/>
      <c r="G288" s="122"/>
      <c r="H288" s="78" t="str">
        <f t="shared" si="105"/>
        <v/>
      </c>
      <c r="I288" s="78" t="str">
        <f t="shared" si="106"/>
        <v/>
      </c>
      <c r="J288" s="16"/>
      <c r="K288" s="46" t="str">
        <f t="shared" si="107"/>
        <v/>
      </c>
      <c r="L288" s="16"/>
      <c r="M288" s="16"/>
      <c r="N288" s="46"/>
      <c r="O288" s="47" t="str">
        <f t="shared" si="110"/>
        <v/>
      </c>
      <c r="P288" s="47"/>
      <c r="Q288" s="48" t="str">
        <f>IFERROR(VLOOKUP(E288,Funcionários!$C$8:$E$207,3,FALSE),"")</f>
        <v/>
      </c>
      <c r="R288" s="47"/>
      <c r="S288" s="49" t="str">
        <f t="shared" si="111"/>
        <v/>
      </c>
      <c r="T288" s="49">
        <v>2.82E-3</v>
      </c>
      <c r="U288" s="48" t="str">
        <f>IF(Funcionários!C289=0,"",Funcionários!C289)</f>
        <v/>
      </c>
      <c r="V288" s="50">
        <f>IF(U288="",0,IF(COUNTIFS($E$7:$E$3006,U288,$I$7:$I$3006,'RC'!$E$6)=0,0,COUNTIFS($M$7:$M$3006,"Concluída no prazo",$E$7:$E$3006,U288,$I$7:$I$3006,'RC'!$E$6)/COUNTIFS($E$7:$E$3006,U288,$I$7:$I$3006,'RC'!$E$6)))</f>
        <v>0</v>
      </c>
      <c r="W288" s="49">
        <f>SUMIFS($J$7:$J$3006,$E$7:$E$3006,U288,$I$7:$I$3006,'RC'!$E$6)+SUMIFS($L$7:$L$3006,$E$7:$E$3006,U288,$I$7:$I$3006,'RC'!$E$6)</f>
        <v>0</v>
      </c>
      <c r="X288" s="48">
        <f>COUNTIFS($E$7:$E$3006,U288,$I$7:$I$3006,'RC'!$E$6)</f>
        <v>0</v>
      </c>
      <c r="Y288" s="48"/>
      <c r="Z288" s="51" t="str">
        <f>IF(AQ288='RC'!$E$6,AC288*1000+AD288,"")</f>
        <v/>
      </c>
      <c r="AA288" s="51" t="str">
        <f>IF(AB288="","",IF(AQ288='RC'!$E$6,AC288*1000-AD288,""))</f>
        <v/>
      </c>
      <c r="AB288" s="48" t="str">
        <f>IFERROR(VLOOKUP(E288,Funcionários!$C$8:$E$207,3,FALSE),"")</f>
        <v/>
      </c>
      <c r="AC288" s="50" t="str">
        <f>IF(AB288="","",IF(COUNTIFS($AB$7:$AB$3006,AB288,$AQ$7:$AQ$3006,'RC'!$E$6)=0,"",COUNTIFS($M$7:$M$3006,"Concluída no prazo",$AB$7:$AB$3006,AB288,$AQ$7:$AQ$3006,'RC'!$E$6)/COUNTIFS($AB$7:$AB$3006,AB288,$AQ$7:$AQ$3006,'RC'!$E$6)))</f>
        <v/>
      </c>
      <c r="AD288" s="48">
        <f>SUMIF($AQ$7:$AQ$3006,'RC'!$E$6,$J$7:$J$3006)+SUMIF($AQ$7:$AQ$3006,'RC'!$E$6,$L$7:$L$3006)</f>
        <v>21</v>
      </c>
      <c r="AF288" s="48">
        <v>4.7189999999999101E-2</v>
      </c>
      <c r="AG288" s="48">
        <f>IF(OR(AQ288="",AQ288&lt;&gt;'RC'!$E$6,AB288&lt;&gt;'RC'!$D$21),0,1)</f>
        <v>0</v>
      </c>
      <c r="AH288" s="48">
        <f t="shared" si="108"/>
        <v>4.7189999999999101E-2</v>
      </c>
      <c r="AI288" s="48" t="str">
        <f t="shared" si="90"/>
        <v/>
      </c>
      <c r="AJ288" s="48" t="str">
        <f t="shared" si="91"/>
        <v/>
      </c>
      <c r="AK288" s="52" t="str">
        <f t="shared" si="92"/>
        <v/>
      </c>
      <c r="AL288" s="52" t="str">
        <f t="shared" si="93"/>
        <v/>
      </c>
      <c r="AM288" s="48" t="str">
        <f t="shared" si="94"/>
        <v/>
      </c>
      <c r="AN288" s="48" t="str">
        <f t="shared" si="95"/>
        <v/>
      </c>
      <c r="AP288" s="18" t="str">
        <f t="shared" si="96"/>
        <v/>
      </c>
      <c r="AQ288" s="18" t="str">
        <f t="shared" si="97"/>
        <v/>
      </c>
      <c r="AR288" s="18">
        <v>4.7190000000000003E-2</v>
      </c>
      <c r="AS288" s="18">
        <f>IF(AF!$D$27="Todos",1,IF(M288=AF!$D$27,1,0))</f>
        <v>1</v>
      </c>
      <c r="AT288" s="53">
        <f>IF(AND(E288=AF!$D$6,OR(LT!M288=AF!$D$27,AF!$D$27="Todos"),OR(AP288=AF!$E$8,AQ288=AF!$E$8)),AR288+AS288,0)</f>
        <v>0</v>
      </c>
      <c r="AU288" s="18" t="str">
        <f t="shared" si="98"/>
        <v/>
      </c>
      <c r="AV288" s="54" t="str">
        <f t="shared" si="99"/>
        <v/>
      </c>
      <c r="AW288" s="54" t="str">
        <f t="shared" si="100"/>
        <v/>
      </c>
      <c r="AX288" s="18" t="str">
        <f t="shared" si="101"/>
        <v/>
      </c>
      <c r="AY288" s="18" t="str">
        <f t="shared" si="102"/>
        <v/>
      </c>
      <c r="BA288" s="18">
        <f>IF($E288=AF!$D$6,IF($M288="Concluída no prazo",2,IF($M288="Concluída com atraso",1,0)),0)</f>
        <v>0</v>
      </c>
      <c r="BB288" s="18">
        <f>IF($E288=AF!$D$6,IF($M288="Atrasada",2,IF($M288="Concluída com atraso",1,0)),0)</f>
        <v>0</v>
      </c>
      <c r="BC288" s="18">
        <v>2.82E-3</v>
      </c>
      <c r="BD288" s="18">
        <f t="shared" si="109"/>
        <v>2.82E-3</v>
      </c>
      <c r="BE288" s="18">
        <f t="shared" si="109"/>
        <v>2.82E-3</v>
      </c>
      <c r="BF288" s="18" t="str">
        <f t="shared" si="103"/>
        <v/>
      </c>
      <c r="BN288" s="18" t="str">
        <f t="shared" si="104"/>
        <v>s</v>
      </c>
    </row>
    <row r="289" spans="3:66" ht="50.1" customHeight="1" thickTop="1" thickBot="1" x14ac:dyDescent="0.3">
      <c r="C289" s="46"/>
      <c r="D289" s="46"/>
      <c r="E289" s="46"/>
      <c r="F289" s="122"/>
      <c r="G289" s="122"/>
      <c r="H289" s="78" t="str">
        <f t="shared" si="105"/>
        <v/>
      </c>
      <c r="I289" s="78" t="str">
        <f t="shared" si="106"/>
        <v/>
      </c>
      <c r="J289" s="16"/>
      <c r="K289" s="46" t="str">
        <f t="shared" si="107"/>
        <v/>
      </c>
      <c r="L289" s="16"/>
      <c r="M289" s="16"/>
      <c r="N289" s="46"/>
      <c r="O289" s="47" t="str">
        <f t="shared" si="110"/>
        <v/>
      </c>
      <c r="P289" s="47"/>
      <c r="Q289" s="48" t="str">
        <f>IFERROR(VLOOKUP(E289,Funcionários!$C$8:$E$207,3,FALSE),"")</f>
        <v/>
      </c>
      <c r="R289" s="47"/>
      <c r="S289" s="49" t="str">
        <f t="shared" si="111"/>
        <v/>
      </c>
      <c r="T289" s="49">
        <v>2.8300000000000001E-3</v>
      </c>
      <c r="U289" s="48" t="str">
        <f>IF(Funcionários!C290=0,"",Funcionários!C290)</f>
        <v/>
      </c>
      <c r="V289" s="50">
        <f>IF(U289="",0,IF(COUNTIFS($E$7:$E$3006,U289,$I$7:$I$3006,'RC'!$E$6)=0,0,COUNTIFS($M$7:$M$3006,"Concluída no prazo",$E$7:$E$3006,U289,$I$7:$I$3006,'RC'!$E$6)/COUNTIFS($E$7:$E$3006,U289,$I$7:$I$3006,'RC'!$E$6)))</f>
        <v>0</v>
      </c>
      <c r="W289" s="49">
        <f>SUMIFS($J$7:$J$3006,$E$7:$E$3006,U289,$I$7:$I$3006,'RC'!$E$6)+SUMIFS($L$7:$L$3006,$E$7:$E$3006,U289,$I$7:$I$3006,'RC'!$E$6)</f>
        <v>0</v>
      </c>
      <c r="X289" s="48">
        <f>COUNTIFS($E$7:$E$3006,U289,$I$7:$I$3006,'RC'!$E$6)</f>
        <v>0</v>
      </c>
      <c r="Y289" s="48"/>
      <c r="Z289" s="51" t="str">
        <f>IF(AQ289='RC'!$E$6,AC289*1000+AD289,"")</f>
        <v/>
      </c>
      <c r="AA289" s="51" t="str">
        <f>IF(AB289="","",IF(AQ289='RC'!$E$6,AC289*1000-AD289,""))</f>
        <v/>
      </c>
      <c r="AB289" s="48" t="str">
        <f>IFERROR(VLOOKUP(E289,Funcionários!$C$8:$E$207,3,FALSE),"")</f>
        <v/>
      </c>
      <c r="AC289" s="50" t="str">
        <f>IF(AB289="","",IF(COUNTIFS($AB$7:$AB$3006,AB289,$AQ$7:$AQ$3006,'RC'!$E$6)=0,"",COUNTIFS($M$7:$M$3006,"Concluída no prazo",$AB$7:$AB$3006,AB289,$AQ$7:$AQ$3006,'RC'!$E$6)/COUNTIFS($AB$7:$AB$3006,AB289,$AQ$7:$AQ$3006,'RC'!$E$6)))</f>
        <v/>
      </c>
      <c r="AD289" s="48">
        <f>SUMIF($AQ$7:$AQ$3006,'RC'!$E$6,$J$7:$J$3006)+SUMIF($AQ$7:$AQ$3006,'RC'!$E$6,$L$7:$L$3006)</f>
        <v>21</v>
      </c>
      <c r="AF289" s="48">
        <v>4.7179999999999098E-2</v>
      </c>
      <c r="AG289" s="48">
        <f>IF(OR(AQ289="",AQ289&lt;&gt;'RC'!$E$6,AB289&lt;&gt;'RC'!$D$21),0,1)</f>
        <v>0</v>
      </c>
      <c r="AH289" s="48">
        <f t="shared" si="108"/>
        <v>4.7179999999999098E-2</v>
      </c>
      <c r="AI289" s="48" t="str">
        <f t="shared" si="90"/>
        <v/>
      </c>
      <c r="AJ289" s="48" t="str">
        <f t="shared" si="91"/>
        <v/>
      </c>
      <c r="AK289" s="52" t="str">
        <f t="shared" si="92"/>
        <v/>
      </c>
      <c r="AL289" s="52" t="str">
        <f t="shared" si="93"/>
        <v/>
      </c>
      <c r="AM289" s="48" t="str">
        <f t="shared" si="94"/>
        <v/>
      </c>
      <c r="AN289" s="48" t="str">
        <f t="shared" si="95"/>
        <v/>
      </c>
      <c r="AP289" s="18" t="str">
        <f t="shared" si="96"/>
        <v/>
      </c>
      <c r="AQ289" s="18" t="str">
        <f t="shared" si="97"/>
        <v/>
      </c>
      <c r="AR289" s="18">
        <v>4.718E-2</v>
      </c>
      <c r="AS289" s="18">
        <f>IF(AF!$D$27="Todos",1,IF(M289=AF!$D$27,1,0))</f>
        <v>1</v>
      </c>
      <c r="AT289" s="53">
        <f>IF(AND(E289=AF!$D$6,OR(LT!M289=AF!$D$27,AF!$D$27="Todos"),OR(AP289=AF!$E$8,AQ289=AF!$E$8)),AR289+AS289,0)</f>
        <v>0</v>
      </c>
      <c r="AU289" s="18" t="str">
        <f t="shared" si="98"/>
        <v/>
      </c>
      <c r="AV289" s="54" t="str">
        <f t="shared" si="99"/>
        <v/>
      </c>
      <c r="AW289" s="54" t="str">
        <f t="shared" si="100"/>
        <v/>
      </c>
      <c r="AX289" s="18" t="str">
        <f t="shared" si="101"/>
        <v/>
      </c>
      <c r="AY289" s="18" t="str">
        <f t="shared" si="102"/>
        <v/>
      </c>
      <c r="BA289" s="18">
        <f>IF($E289=AF!$D$6,IF($M289="Concluída no prazo",2,IF($M289="Concluída com atraso",1,0)),0)</f>
        <v>0</v>
      </c>
      <c r="BB289" s="18">
        <f>IF($E289=AF!$D$6,IF($M289="Atrasada",2,IF($M289="Concluída com atraso",1,0)),0)</f>
        <v>0</v>
      </c>
      <c r="BC289" s="18">
        <v>2.8300000000000001E-3</v>
      </c>
      <c r="BD289" s="18">
        <f t="shared" si="109"/>
        <v>2.8300000000000001E-3</v>
      </c>
      <c r="BE289" s="18">
        <f t="shared" si="109"/>
        <v>2.8300000000000001E-3</v>
      </c>
      <c r="BF289" s="18" t="str">
        <f t="shared" si="103"/>
        <v/>
      </c>
      <c r="BN289" s="18" t="str">
        <f t="shared" si="104"/>
        <v>s</v>
      </c>
    </row>
    <row r="290" spans="3:66" ht="50.1" customHeight="1" thickTop="1" thickBot="1" x14ac:dyDescent="0.3">
      <c r="C290" s="46"/>
      <c r="D290" s="46"/>
      <c r="E290" s="46"/>
      <c r="F290" s="122"/>
      <c r="G290" s="122"/>
      <c r="H290" s="78" t="str">
        <f t="shared" si="105"/>
        <v/>
      </c>
      <c r="I290" s="78" t="str">
        <f t="shared" si="106"/>
        <v/>
      </c>
      <c r="J290" s="16"/>
      <c r="K290" s="46" t="str">
        <f t="shared" si="107"/>
        <v/>
      </c>
      <c r="L290" s="16"/>
      <c r="M290" s="16"/>
      <c r="N290" s="46"/>
      <c r="O290" s="47" t="str">
        <f t="shared" si="110"/>
        <v/>
      </c>
      <c r="P290" s="47"/>
      <c r="Q290" s="48" t="str">
        <f>IFERROR(VLOOKUP(E290,Funcionários!$C$8:$E$207,3,FALSE),"")</f>
        <v/>
      </c>
      <c r="R290" s="47"/>
      <c r="S290" s="49" t="str">
        <f t="shared" si="111"/>
        <v/>
      </c>
      <c r="T290" s="49">
        <v>2.8400000000000001E-3</v>
      </c>
      <c r="U290" s="48" t="str">
        <f>IF(Funcionários!C291=0,"",Funcionários!C291)</f>
        <v/>
      </c>
      <c r="V290" s="50">
        <f>IF(U290="",0,IF(COUNTIFS($E$7:$E$3006,U290,$I$7:$I$3006,'RC'!$E$6)=0,0,COUNTIFS($M$7:$M$3006,"Concluída no prazo",$E$7:$E$3006,U290,$I$7:$I$3006,'RC'!$E$6)/COUNTIFS($E$7:$E$3006,U290,$I$7:$I$3006,'RC'!$E$6)))</f>
        <v>0</v>
      </c>
      <c r="W290" s="49">
        <f>SUMIFS($J$7:$J$3006,$E$7:$E$3006,U290,$I$7:$I$3006,'RC'!$E$6)+SUMIFS($L$7:$L$3006,$E$7:$E$3006,U290,$I$7:$I$3006,'RC'!$E$6)</f>
        <v>0</v>
      </c>
      <c r="X290" s="48">
        <f>COUNTIFS($E$7:$E$3006,U290,$I$7:$I$3006,'RC'!$E$6)</f>
        <v>0</v>
      </c>
      <c r="Y290" s="48"/>
      <c r="Z290" s="51" t="str">
        <f>IF(AQ290='RC'!$E$6,AC290*1000+AD290,"")</f>
        <v/>
      </c>
      <c r="AA290" s="51" t="str">
        <f>IF(AB290="","",IF(AQ290='RC'!$E$6,AC290*1000-AD290,""))</f>
        <v/>
      </c>
      <c r="AB290" s="48" t="str">
        <f>IFERROR(VLOOKUP(E290,Funcionários!$C$8:$E$207,3,FALSE),"")</f>
        <v/>
      </c>
      <c r="AC290" s="50" t="str">
        <f>IF(AB290="","",IF(COUNTIFS($AB$7:$AB$3006,AB290,$AQ$7:$AQ$3006,'RC'!$E$6)=0,"",COUNTIFS($M$7:$M$3006,"Concluída no prazo",$AB$7:$AB$3006,AB290,$AQ$7:$AQ$3006,'RC'!$E$6)/COUNTIFS($AB$7:$AB$3006,AB290,$AQ$7:$AQ$3006,'RC'!$E$6)))</f>
        <v/>
      </c>
      <c r="AD290" s="48">
        <f>SUMIF($AQ$7:$AQ$3006,'RC'!$E$6,$J$7:$J$3006)+SUMIF($AQ$7:$AQ$3006,'RC'!$E$6,$L$7:$L$3006)</f>
        <v>21</v>
      </c>
      <c r="AF290" s="48">
        <v>4.7169999999999102E-2</v>
      </c>
      <c r="AG290" s="48">
        <f>IF(OR(AQ290="",AQ290&lt;&gt;'RC'!$E$6,AB290&lt;&gt;'RC'!$D$21),0,1)</f>
        <v>0</v>
      </c>
      <c r="AH290" s="48">
        <f t="shared" si="108"/>
        <v>4.7169999999999102E-2</v>
      </c>
      <c r="AI290" s="48" t="str">
        <f t="shared" si="90"/>
        <v/>
      </c>
      <c r="AJ290" s="48" t="str">
        <f t="shared" si="91"/>
        <v/>
      </c>
      <c r="AK290" s="52" t="str">
        <f t="shared" si="92"/>
        <v/>
      </c>
      <c r="AL290" s="52" t="str">
        <f t="shared" si="93"/>
        <v/>
      </c>
      <c r="AM290" s="48" t="str">
        <f t="shared" si="94"/>
        <v/>
      </c>
      <c r="AN290" s="48" t="str">
        <f t="shared" si="95"/>
        <v/>
      </c>
      <c r="AP290" s="18" t="str">
        <f t="shared" si="96"/>
        <v/>
      </c>
      <c r="AQ290" s="18" t="str">
        <f t="shared" si="97"/>
        <v/>
      </c>
      <c r="AR290" s="18">
        <v>4.7169999999999997E-2</v>
      </c>
      <c r="AS290" s="18">
        <f>IF(AF!$D$27="Todos",1,IF(M290=AF!$D$27,1,0))</f>
        <v>1</v>
      </c>
      <c r="AT290" s="53">
        <f>IF(AND(E290=AF!$D$6,OR(LT!M290=AF!$D$27,AF!$D$27="Todos"),OR(AP290=AF!$E$8,AQ290=AF!$E$8)),AR290+AS290,0)</f>
        <v>0</v>
      </c>
      <c r="AU290" s="18" t="str">
        <f t="shared" si="98"/>
        <v/>
      </c>
      <c r="AV290" s="54" t="str">
        <f t="shared" si="99"/>
        <v/>
      </c>
      <c r="AW290" s="54" t="str">
        <f t="shared" si="100"/>
        <v/>
      </c>
      <c r="AX290" s="18" t="str">
        <f t="shared" si="101"/>
        <v/>
      </c>
      <c r="AY290" s="18" t="str">
        <f t="shared" si="102"/>
        <v/>
      </c>
      <c r="BA290" s="18">
        <f>IF($E290=AF!$D$6,IF($M290="Concluída no prazo",2,IF($M290="Concluída com atraso",1,0)),0)</f>
        <v>0</v>
      </c>
      <c r="BB290" s="18">
        <f>IF($E290=AF!$D$6,IF($M290="Atrasada",2,IF($M290="Concluída com atraso",1,0)),0)</f>
        <v>0</v>
      </c>
      <c r="BC290" s="18">
        <v>2.8400000000000001E-3</v>
      </c>
      <c r="BD290" s="18">
        <f t="shared" si="109"/>
        <v>2.8400000000000001E-3</v>
      </c>
      <c r="BE290" s="18">
        <f t="shared" si="109"/>
        <v>2.8400000000000001E-3</v>
      </c>
      <c r="BF290" s="18" t="str">
        <f t="shared" si="103"/>
        <v/>
      </c>
      <c r="BN290" s="18" t="str">
        <f t="shared" si="104"/>
        <v>s</v>
      </c>
    </row>
    <row r="291" spans="3:66" ht="50.1" customHeight="1" thickTop="1" thickBot="1" x14ac:dyDescent="0.3">
      <c r="C291" s="46"/>
      <c r="D291" s="46"/>
      <c r="E291" s="46"/>
      <c r="F291" s="122"/>
      <c r="G291" s="122"/>
      <c r="H291" s="78" t="str">
        <f t="shared" si="105"/>
        <v/>
      </c>
      <c r="I291" s="78" t="str">
        <f t="shared" si="106"/>
        <v/>
      </c>
      <c r="J291" s="16"/>
      <c r="K291" s="46" t="str">
        <f t="shared" si="107"/>
        <v/>
      </c>
      <c r="L291" s="16"/>
      <c r="M291" s="16"/>
      <c r="N291" s="46"/>
      <c r="O291" s="47" t="str">
        <f t="shared" si="110"/>
        <v/>
      </c>
      <c r="P291" s="47"/>
      <c r="Q291" s="48" t="str">
        <f>IFERROR(VLOOKUP(E291,Funcionários!$C$8:$E$207,3,FALSE),"")</f>
        <v/>
      </c>
      <c r="R291" s="47"/>
      <c r="S291" s="49" t="str">
        <f t="shared" si="111"/>
        <v/>
      </c>
      <c r="T291" s="49">
        <v>2.8500000000000001E-3</v>
      </c>
      <c r="U291" s="48" t="str">
        <f>IF(Funcionários!C292=0,"",Funcionários!C292)</f>
        <v/>
      </c>
      <c r="V291" s="50">
        <f>IF(U291="",0,IF(COUNTIFS($E$7:$E$3006,U291,$I$7:$I$3006,'RC'!$E$6)=0,0,COUNTIFS($M$7:$M$3006,"Concluída no prazo",$E$7:$E$3006,U291,$I$7:$I$3006,'RC'!$E$6)/COUNTIFS($E$7:$E$3006,U291,$I$7:$I$3006,'RC'!$E$6)))</f>
        <v>0</v>
      </c>
      <c r="W291" s="49">
        <f>SUMIFS($J$7:$J$3006,$E$7:$E$3006,U291,$I$7:$I$3006,'RC'!$E$6)+SUMIFS($L$7:$L$3006,$E$7:$E$3006,U291,$I$7:$I$3006,'RC'!$E$6)</f>
        <v>0</v>
      </c>
      <c r="X291" s="48">
        <f>COUNTIFS($E$7:$E$3006,U291,$I$7:$I$3006,'RC'!$E$6)</f>
        <v>0</v>
      </c>
      <c r="Y291" s="48"/>
      <c r="Z291" s="51" t="str">
        <f>IF(AQ291='RC'!$E$6,AC291*1000+AD291,"")</f>
        <v/>
      </c>
      <c r="AA291" s="51" t="str">
        <f>IF(AB291="","",IF(AQ291='RC'!$E$6,AC291*1000-AD291,""))</f>
        <v/>
      </c>
      <c r="AB291" s="48" t="str">
        <f>IFERROR(VLOOKUP(E291,Funcionários!$C$8:$E$207,3,FALSE),"")</f>
        <v/>
      </c>
      <c r="AC291" s="50" t="str">
        <f>IF(AB291="","",IF(COUNTIFS($AB$7:$AB$3006,AB291,$AQ$7:$AQ$3006,'RC'!$E$6)=0,"",COUNTIFS($M$7:$M$3006,"Concluída no prazo",$AB$7:$AB$3006,AB291,$AQ$7:$AQ$3006,'RC'!$E$6)/COUNTIFS($AB$7:$AB$3006,AB291,$AQ$7:$AQ$3006,'RC'!$E$6)))</f>
        <v/>
      </c>
      <c r="AD291" s="48">
        <f>SUMIF($AQ$7:$AQ$3006,'RC'!$E$6,$J$7:$J$3006)+SUMIF($AQ$7:$AQ$3006,'RC'!$E$6,$L$7:$L$3006)</f>
        <v>21</v>
      </c>
      <c r="AF291" s="48">
        <v>4.7159999999999098E-2</v>
      </c>
      <c r="AG291" s="48">
        <f>IF(OR(AQ291="",AQ291&lt;&gt;'RC'!$E$6,AB291&lt;&gt;'RC'!$D$21),0,1)</f>
        <v>0</v>
      </c>
      <c r="AH291" s="48">
        <f t="shared" si="108"/>
        <v>4.7159999999999098E-2</v>
      </c>
      <c r="AI291" s="48" t="str">
        <f t="shared" si="90"/>
        <v/>
      </c>
      <c r="AJ291" s="48" t="str">
        <f t="shared" si="91"/>
        <v/>
      </c>
      <c r="AK291" s="52" t="str">
        <f t="shared" si="92"/>
        <v/>
      </c>
      <c r="AL291" s="52" t="str">
        <f t="shared" si="93"/>
        <v/>
      </c>
      <c r="AM291" s="48" t="str">
        <f t="shared" si="94"/>
        <v/>
      </c>
      <c r="AN291" s="48" t="str">
        <f t="shared" si="95"/>
        <v/>
      </c>
      <c r="AP291" s="18" t="str">
        <f t="shared" si="96"/>
        <v/>
      </c>
      <c r="AQ291" s="18" t="str">
        <f t="shared" si="97"/>
        <v/>
      </c>
      <c r="AR291" s="18">
        <v>4.7160000000000001E-2</v>
      </c>
      <c r="AS291" s="18">
        <f>IF(AF!$D$27="Todos",1,IF(M291=AF!$D$27,1,0))</f>
        <v>1</v>
      </c>
      <c r="AT291" s="53">
        <f>IF(AND(E291=AF!$D$6,OR(LT!M291=AF!$D$27,AF!$D$27="Todos"),OR(AP291=AF!$E$8,AQ291=AF!$E$8)),AR291+AS291,0)</f>
        <v>0</v>
      </c>
      <c r="AU291" s="18" t="str">
        <f t="shared" si="98"/>
        <v/>
      </c>
      <c r="AV291" s="54" t="str">
        <f t="shared" si="99"/>
        <v/>
      </c>
      <c r="AW291" s="54" t="str">
        <f t="shared" si="100"/>
        <v/>
      </c>
      <c r="AX291" s="18" t="str">
        <f t="shared" si="101"/>
        <v/>
      </c>
      <c r="AY291" s="18" t="str">
        <f t="shared" si="102"/>
        <v/>
      </c>
      <c r="BA291" s="18">
        <f>IF($E291=AF!$D$6,IF($M291="Concluída no prazo",2,IF($M291="Concluída com atraso",1,0)),0)</f>
        <v>0</v>
      </c>
      <c r="BB291" s="18">
        <f>IF($E291=AF!$D$6,IF($M291="Atrasada",2,IF($M291="Concluída com atraso",1,0)),0)</f>
        <v>0</v>
      </c>
      <c r="BC291" s="18">
        <v>2.8500000000000001E-3</v>
      </c>
      <c r="BD291" s="18">
        <f t="shared" si="109"/>
        <v>2.8500000000000001E-3</v>
      </c>
      <c r="BE291" s="18">
        <f t="shared" si="109"/>
        <v>2.8500000000000001E-3</v>
      </c>
      <c r="BF291" s="18" t="str">
        <f t="shared" si="103"/>
        <v/>
      </c>
      <c r="BN291" s="18" t="str">
        <f t="shared" si="104"/>
        <v>s</v>
      </c>
    </row>
    <row r="292" spans="3:66" ht="50.1" customHeight="1" thickTop="1" thickBot="1" x14ac:dyDescent="0.3">
      <c r="C292" s="46"/>
      <c r="D292" s="46"/>
      <c r="E292" s="46"/>
      <c r="F292" s="122"/>
      <c r="G292" s="122"/>
      <c r="H292" s="78" t="str">
        <f t="shared" si="105"/>
        <v/>
      </c>
      <c r="I292" s="78" t="str">
        <f t="shared" si="106"/>
        <v/>
      </c>
      <c r="J292" s="16"/>
      <c r="K292" s="46" t="str">
        <f t="shared" si="107"/>
        <v/>
      </c>
      <c r="L292" s="16"/>
      <c r="M292" s="16"/>
      <c r="N292" s="46"/>
      <c r="O292" s="47" t="str">
        <f t="shared" si="110"/>
        <v/>
      </c>
      <c r="P292" s="47"/>
      <c r="Q292" s="48" t="str">
        <f>IFERROR(VLOOKUP(E292,Funcionários!$C$8:$E$207,3,FALSE),"")</f>
        <v/>
      </c>
      <c r="R292" s="47"/>
      <c r="S292" s="49" t="str">
        <f t="shared" si="111"/>
        <v/>
      </c>
      <c r="T292" s="49">
        <v>2.8600000000000001E-3</v>
      </c>
      <c r="U292" s="48" t="str">
        <f>IF(Funcionários!C293=0,"",Funcionários!C293)</f>
        <v/>
      </c>
      <c r="V292" s="50">
        <f>IF(U292="",0,IF(COUNTIFS($E$7:$E$3006,U292,$I$7:$I$3006,'RC'!$E$6)=0,0,COUNTIFS($M$7:$M$3006,"Concluída no prazo",$E$7:$E$3006,U292,$I$7:$I$3006,'RC'!$E$6)/COUNTIFS($E$7:$E$3006,U292,$I$7:$I$3006,'RC'!$E$6)))</f>
        <v>0</v>
      </c>
      <c r="W292" s="49">
        <f>SUMIFS($J$7:$J$3006,$E$7:$E$3006,U292,$I$7:$I$3006,'RC'!$E$6)+SUMIFS($L$7:$L$3006,$E$7:$E$3006,U292,$I$7:$I$3006,'RC'!$E$6)</f>
        <v>0</v>
      </c>
      <c r="X292" s="48">
        <f>COUNTIFS($E$7:$E$3006,U292,$I$7:$I$3006,'RC'!$E$6)</f>
        <v>0</v>
      </c>
      <c r="Y292" s="48"/>
      <c r="Z292" s="51" t="str">
        <f>IF(AQ292='RC'!$E$6,AC292*1000+AD292,"")</f>
        <v/>
      </c>
      <c r="AA292" s="51" t="str">
        <f>IF(AB292="","",IF(AQ292='RC'!$E$6,AC292*1000-AD292,""))</f>
        <v/>
      </c>
      <c r="AB292" s="48" t="str">
        <f>IFERROR(VLOOKUP(E292,Funcionários!$C$8:$E$207,3,FALSE),"")</f>
        <v/>
      </c>
      <c r="AC292" s="50" t="str">
        <f>IF(AB292="","",IF(COUNTIFS($AB$7:$AB$3006,AB292,$AQ$7:$AQ$3006,'RC'!$E$6)=0,"",COUNTIFS($M$7:$M$3006,"Concluída no prazo",$AB$7:$AB$3006,AB292,$AQ$7:$AQ$3006,'RC'!$E$6)/COUNTIFS($AB$7:$AB$3006,AB292,$AQ$7:$AQ$3006,'RC'!$E$6)))</f>
        <v/>
      </c>
      <c r="AD292" s="48">
        <f>SUMIF($AQ$7:$AQ$3006,'RC'!$E$6,$J$7:$J$3006)+SUMIF($AQ$7:$AQ$3006,'RC'!$E$6,$L$7:$L$3006)</f>
        <v>21</v>
      </c>
      <c r="AF292" s="48">
        <v>4.7149999999999102E-2</v>
      </c>
      <c r="AG292" s="48">
        <f>IF(OR(AQ292="",AQ292&lt;&gt;'RC'!$E$6,AB292&lt;&gt;'RC'!$D$21),0,1)</f>
        <v>0</v>
      </c>
      <c r="AH292" s="48">
        <f t="shared" si="108"/>
        <v>4.7149999999999102E-2</v>
      </c>
      <c r="AI292" s="48" t="str">
        <f t="shared" si="90"/>
        <v/>
      </c>
      <c r="AJ292" s="48" t="str">
        <f t="shared" si="91"/>
        <v/>
      </c>
      <c r="AK292" s="52" t="str">
        <f t="shared" si="92"/>
        <v/>
      </c>
      <c r="AL292" s="52" t="str">
        <f t="shared" si="93"/>
        <v/>
      </c>
      <c r="AM292" s="48" t="str">
        <f t="shared" si="94"/>
        <v/>
      </c>
      <c r="AN292" s="48" t="str">
        <f t="shared" si="95"/>
        <v/>
      </c>
      <c r="AP292" s="18" t="str">
        <f t="shared" si="96"/>
        <v/>
      </c>
      <c r="AQ292" s="18" t="str">
        <f t="shared" si="97"/>
        <v/>
      </c>
      <c r="AR292" s="18">
        <v>4.7149999999999997E-2</v>
      </c>
      <c r="AS292" s="18">
        <f>IF(AF!$D$27="Todos",1,IF(M292=AF!$D$27,1,0))</f>
        <v>1</v>
      </c>
      <c r="AT292" s="53">
        <f>IF(AND(E292=AF!$D$6,OR(LT!M292=AF!$D$27,AF!$D$27="Todos"),OR(AP292=AF!$E$8,AQ292=AF!$E$8)),AR292+AS292,0)</f>
        <v>0</v>
      </c>
      <c r="AU292" s="18" t="str">
        <f t="shared" si="98"/>
        <v/>
      </c>
      <c r="AV292" s="54" t="str">
        <f t="shared" si="99"/>
        <v/>
      </c>
      <c r="AW292" s="54" t="str">
        <f t="shared" si="100"/>
        <v/>
      </c>
      <c r="AX292" s="18" t="str">
        <f t="shared" si="101"/>
        <v/>
      </c>
      <c r="AY292" s="18" t="str">
        <f t="shared" si="102"/>
        <v/>
      </c>
      <c r="BA292" s="18">
        <f>IF($E292=AF!$D$6,IF($M292="Concluída no prazo",2,IF($M292="Concluída com atraso",1,0)),0)</f>
        <v>0</v>
      </c>
      <c r="BB292" s="18">
        <f>IF($E292=AF!$D$6,IF($M292="Atrasada",2,IF($M292="Concluída com atraso",1,0)),0)</f>
        <v>0</v>
      </c>
      <c r="BC292" s="18">
        <v>2.8600000000000001E-3</v>
      </c>
      <c r="BD292" s="18">
        <f t="shared" si="109"/>
        <v>2.8600000000000001E-3</v>
      </c>
      <c r="BE292" s="18">
        <f t="shared" si="109"/>
        <v>2.8600000000000001E-3</v>
      </c>
      <c r="BF292" s="18" t="str">
        <f t="shared" si="103"/>
        <v/>
      </c>
      <c r="BN292" s="18" t="str">
        <f t="shared" si="104"/>
        <v>s</v>
      </c>
    </row>
    <row r="293" spans="3:66" ht="50.1" customHeight="1" thickTop="1" thickBot="1" x14ac:dyDescent="0.3">
      <c r="C293" s="46"/>
      <c r="D293" s="46"/>
      <c r="E293" s="46"/>
      <c r="F293" s="122"/>
      <c r="G293" s="122"/>
      <c r="H293" s="78" t="str">
        <f t="shared" si="105"/>
        <v/>
      </c>
      <c r="I293" s="78" t="str">
        <f t="shared" si="106"/>
        <v/>
      </c>
      <c r="J293" s="16"/>
      <c r="K293" s="46" t="str">
        <f t="shared" si="107"/>
        <v/>
      </c>
      <c r="L293" s="16"/>
      <c r="M293" s="16"/>
      <c r="N293" s="46"/>
      <c r="O293" s="47" t="str">
        <f t="shared" si="110"/>
        <v/>
      </c>
      <c r="P293" s="47"/>
      <c r="Q293" s="48" t="str">
        <f>IFERROR(VLOOKUP(E293,Funcionários!$C$8:$E$207,3,FALSE),"")</f>
        <v/>
      </c>
      <c r="R293" s="47"/>
      <c r="S293" s="49" t="str">
        <f t="shared" si="111"/>
        <v/>
      </c>
      <c r="T293" s="49">
        <v>2.8700000000000002E-3</v>
      </c>
      <c r="U293" s="48" t="str">
        <f>IF(Funcionários!C294=0,"",Funcionários!C294)</f>
        <v/>
      </c>
      <c r="V293" s="50">
        <f>IF(U293="",0,IF(COUNTIFS($E$7:$E$3006,U293,$I$7:$I$3006,'RC'!$E$6)=0,0,COUNTIFS($M$7:$M$3006,"Concluída no prazo",$E$7:$E$3006,U293,$I$7:$I$3006,'RC'!$E$6)/COUNTIFS($E$7:$E$3006,U293,$I$7:$I$3006,'RC'!$E$6)))</f>
        <v>0</v>
      </c>
      <c r="W293" s="49">
        <f>SUMIFS($J$7:$J$3006,$E$7:$E$3006,U293,$I$7:$I$3006,'RC'!$E$6)+SUMIFS($L$7:$L$3006,$E$7:$E$3006,U293,$I$7:$I$3006,'RC'!$E$6)</f>
        <v>0</v>
      </c>
      <c r="X293" s="48">
        <f>COUNTIFS($E$7:$E$3006,U293,$I$7:$I$3006,'RC'!$E$6)</f>
        <v>0</v>
      </c>
      <c r="Y293" s="48"/>
      <c r="Z293" s="51" t="str">
        <f>IF(AQ293='RC'!$E$6,AC293*1000+AD293,"")</f>
        <v/>
      </c>
      <c r="AA293" s="51" t="str">
        <f>IF(AB293="","",IF(AQ293='RC'!$E$6,AC293*1000-AD293,""))</f>
        <v/>
      </c>
      <c r="AB293" s="48" t="str">
        <f>IFERROR(VLOOKUP(E293,Funcionários!$C$8:$E$207,3,FALSE),"")</f>
        <v/>
      </c>
      <c r="AC293" s="50" t="str">
        <f>IF(AB293="","",IF(COUNTIFS($AB$7:$AB$3006,AB293,$AQ$7:$AQ$3006,'RC'!$E$6)=0,"",COUNTIFS($M$7:$M$3006,"Concluída no prazo",$AB$7:$AB$3006,AB293,$AQ$7:$AQ$3006,'RC'!$E$6)/COUNTIFS($AB$7:$AB$3006,AB293,$AQ$7:$AQ$3006,'RC'!$E$6)))</f>
        <v/>
      </c>
      <c r="AD293" s="48">
        <f>SUMIF($AQ$7:$AQ$3006,'RC'!$E$6,$J$7:$J$3006)+SUMIF($AQ$7:$AQ$3006,'RC'!$E$6,$L$7:$L$3006)</f>
        <v>21</v>
      </c>
      <c r="AF293" s="48">
        <v>4.7139999999999099E-2</v>
      </c>
      <c r="AG293" s="48">
        <f>IF(OR(AQ293="",AQ293&lt;&gt;'RC'!$E$6,AB293&lt;&gt;'RC'!$D$21),0,1)</f>
        <v>0</v>
      </c>
      <c r="AH293" s="48">
        <f t="shared" si="108"/>
        <v>4.7139999999999099E-2</v>
      </c>
      <c r="AI293" s="48" t="str">
        <f t="shared" si="90"/>
        <v/>
      </c>
      <c r="AJ293" s="48" t="str">
        <f t="shared" si="91"/>
        <v/>
      </c>
      <c r="AK293" s="52" t="str">
        <f t="shared" si="92"/>
        <v/>
      </c>
      <c r="AL293" s="52" t="str">
        <f t="shared" si="93"/>
        <v/>
      </c>
      <c r="AM293" s="48" t="str">
        <f t="shared" si="94"/>
        <v/>
      </c>
      <c r="AN293" s="48" t="str">
        <f t="shared" si="95"/>
        <v/>
      </c>
      <c r="AP293" s="18" t="str">
        <f t="shared" si="96"/>
        <v/>
      </c>
      <c r="AQ293" s="18" t="str">
        <f t="shared" si="97"/>
        <v/>
      </c>
      <c r="AR293" s="18">
        <v>4.7140000000000001E-2</v>
      </c>
      <c r="AS293" s="18">
        <f>IF(AF!$D$27="Todos",1,IF(M293=AF!$D$27,1,0))</f>
        <v>1</v>
      </c>
      <c r="AT293" s="53">
        <f>IF(AND(E293=AF!$D$6,OR(LT!M293=AF!$D$27,AF!$D$27="Todos"),OR(AP293=AF!$E$8,AQ293=AF!$E$8)),AR293+AS293,0)</f>
        <v>0</v>
      </c>
      <c r="AU293" s="18" t="str">
        <f t="shared" si="98"/>
        <v/>
      </c>
      <c r="AV293" s="54" t="str">
        <f t="shared" si="99"/>
        <v/>
      </c>
      <c r="AW293" s="54" t="str">
        <f t="shared" si="100"/>
        <v/>
      </c>
      <c r="AX293" s="18" t="str">
        <f t="shared" si="101"/>
        <v/>
      </c>
      <c r="AY293" s="18" t="str">
        <f t="shared" si="102"/>
        <v/>
      </c>
      <c r="BA293" s="18">
        <f>IF($E293=AF!$D$6,IF($M293="Concluída no prazo",2,IF($M293="Concluída com atraso",1,0)),0)</f>
        <v>0</v>
      </c>
      <c r="BB293" s="18">
        <f>IF($E293=AF!$D$6,IF($M293="Atrasada",2,IF($M293="Concluída com atraso",1,0)),0)</f>
        <v>0</v>
      </c>
      <c r="BC293" s="18">
        <v>2.8700000000000002E-3</v>
      </c>
      <c r="BD293" s="18">
        <f t="shared" si="109"/>
        <v>2.8700000000000002E-3</v>
      </c>
      <c r="BE293" s="18">
        <f t="shared" si="109"/>
        <v>2.8700000000000002E-3</v>
      </c>
      <c r="BF293" s="18" t="str">
        <f t="shared" si="103"/>
        <v/>
      </c>
      <c r="BN293" s="18" t="str">
        <f t="shared" si="104"/>
        <v>s</v>
      </c>
    </row>
    <row r="294" spans="3:66" ht="50.1" customHeight="1" thickTop="1" thickBot="1" x14ac:dyDescent="0.3">
      <c r="C294" s="46"/>
      <c r="D294" s="46"/>
      <c r="E294" s="46"/>
      <c r="F294" s="122"/>
      <c r="G294" s="122"/>
      <c r="H294" s="78" t="str">
        <f t="shared" si="105"/>
        <v/>
      </c>
      <c r="I294" s="78" t="str">
        <f t="shared" si="106"/>
        <v/>
      </c>
      <c r="J294" s="16"/>
      <c r="K294" s="46" t="str">
        <f t="shared" si="107"/>
        <v/>
      </c>
      <c r="L294" s="16"/>
      <c r="M294" s="16"/>
      <c r="N294" s="46"/>
      <c r="O294" s="47" t="str">
        <f t="shared" si="110"/>
        <v/>
      </c>
      <c r="P294" s="47"/>
      <c r="Q294" s="48" t="str">
        <f>IFERROR(VLOOKUP(E294,Funcionários!$C$8:$E$207,3,FALSE),"")</f>
        <v/>
      </c>
      <c r="R294" s="47"/>
      <c r="S294" s="49" t="str">
        <f t="shared" si="111"/>
        <v/>
      </c>
      <c r="T294" s="49">
        <v>2.8800000000000002E-3</v>
      </c>
      <c r="U294" s="48" t="str">
        <f>IF(Funcionários!C295=0,"",Funcionários!C295)</f>
        <v/>
      </c>
      <c r="V294" s="50">
        <f>IF(U294="",0,IF(COUNTIFS($E$7:$E$3006,U294,$I$7:$I$3006,'RC'!$E$6)=0,0,COUNTIFS($M$7:$M$3006,"Concluída no prazo",$E$7:$E$3006,U294,$I$7:$I$3006,'RC'!$E$6)/COUNTIFS($E$7:$E$3006,U294,$I$7:$I$3006,'RC'!$E$6)))</f>
        <v>0</v>
      </c>
      <c r="W294" s="49">
        <f>SUMIFS($J$7:$J$3006,$E$7:$E$3006,U294,$I$7:$I$3006,'RC'!$E$6)+SUMIFS($L$7:$L$3006,$E$7:$E$3006,U294,$I$7:$I$3006,'RC'!$E$6)</f>
        <v>0</v>
      </c>
      <c r="X294" s="48">
        <f>COUNTIFS($E$7:$E$3006,U294,$I$7:$I$3006,'RC'!$E$6)</f>
        <v>0</v>
      </c>
      <c r="Y294" s="48"/>
      <c r="Z294" s="51" t="str">
        <f>IF(AQ294='RC'!$E$6,AC294*1000+AD294,"")</f>
        <v/>
      </c>
      <c r="AA294" s="51" t="str">
        <f>IF(AB294="","",IF(AQ294='RC'!$E$6,AC294*1000-AD294,""))</f>
        <v/>
      </c>
      <c r="AB294" s="48" t="str">
        <f>IFERROR(VLOOKUP(E294,Funcionários!$C$8:$E$207,3,FALSE),"")</f>
        <v/>
      </c>
      <c r="AC294" s="50" t="str">
        <f>IF(AB294="","",IF(COUNTIFS($AB$7:$AB$3006,AB294,$AQ$7:$AQ$3006,'RC'!$E$6)=0,"",COUNTIFS($M$7:$M$3006,"Concluída no prazo",$AB$7:$AB$3006,AB294,$AQ$7:$AQ$3006,'RC'!$E$6)/COUNTIFS($AB$7:$AB$3006,AB294,$AQ$7:$AQ$3006,'RC'!$E$6)))</f>
        <v/>
      </c>
      <c r="AD294" s="48">
        <f>SUMIF($AQ$7:$AQ$3006,'RC'!$E$6,$J$7:$J$3006)+SUMIF($AQ$7:$AQ$3006,'RC'!$E$6,$L$7:$L$3006)</f>
        <v>21</v>
      </c>
      <c r="AF294" s="48">
        <v>4.7129999999999103E-2</v>
      </c>
      <c r="AG294" s="48">
        <f>IF(OR(AQ294="",AQ294&lt;&gt;'RC'!$E$6,AB294&lt;&gt;'RC'!$D$21),0,1)</f>
        <v>0</v>
      </c>
      <c r="AH294" s="48">
        <f t="shared" si="108"/>
        <v>4.7129999999999103E-2</v>
      </c>
      <c r="AI294" s="48" t="str">
        <f t="shared" si="90"/>
        <v/>
      </c>
      <c r="AJ294" s="48" t="str">
        <f t="shared" si="91"/>
        <v/>
      </c>
      <c r="AK294" s="52" t="str">
        <f t="shared" si="92"/>
        <v/>
      </c>
      <c r="AL294" s="52" t="str">
        <f t="shared" si="93"/>
        <v/>
      </c>
      <c r="AM294" s="48" t="str">
        <f t="shared" si="94"/>
        <v/>
      </c>
      <c r="AN294" s="48" t="str">
        <f t="shared" si="95"/>
        <v/>
      </c>
      <c r="AP294" s="18" t="str">
        <f t="shared" si="96"/>
        <v/>
      </c>
      <c r="AQ294" s="18" t="str">
        <f t="shared" si="97"/>
        <v/>
      </c>
      <c r="AR294" s="18">
        <v>4.7129999999999998E-2</v>
      </c>
      <c r="AS294" s="18">
        <f>IF(AF!$D$27="Todos",1,IF(M294=AF!$D$27,1,0))</f>
        <v>1</v>
      </c>
      <c r="AT294" s="53">
        <f>IF(AND(E294=AF!$D$6,OR(LT!M294=AF!$D$27,AF!$D$27="Todos"),OR(AP294=AF!$E$8,AQ294=AF!$E$8)),AR294+AS294,0)</f>
        <v>0</v>
      </c>
      <c r="AU294" s="18" t="str">
        <f t="shared" si="98"/>
        <v/>
      </c>
      <c r="AV294" s="54" t="str">
        <f t="shared" si="99"/>
        <v/>
      </c>
      <c r="AW294" s="54" t="str">
        <f t="shared" si="100"/>
        <v/>
      </c>
      <c r="AX294" s="18" t="str">
        <f t="shared" si="101"/>
        <v/>
      </c>
      <c r="AY294" s="18" t="str">
        <f t="shared" si="102"/>
        <v/>
      </c>
      <c r="BA294" s="18">
        <f>IF($E294=AF!$D$6,IF($M294="Concluída no prazo",2,IF($M294="Concluída com atraso",1,0)),0)</f>
        <v>0</v>
      </c>
      <c r="BB294" s="18">
        <f>IF($E294=AF!$D$6,IF($M294="Atrasada",2,IF($M294="Concluída com atraso",1,0)),0)</f>
        <v>0</v>
      </c>
      <c r="BC294" s="18">
        <v>2.8800000000000002E-3</v>
      </c>
      <c r="BD294" s="18">
        <f t="shared" si="109"/>
        <v>2.8800000000000002E-3</v>
      </c>
      <c r="BE294" s="18">
        <f t="shared" si="109"/>
        <v>2.8800000000000002E-3</v>
      </c>
      <c r="BF294" s="18" t="str">
        <f t="shared" si="103"/>
        <v/>
      </c>
      <c r="BN294" s="18" t="str">
        <f t="shared" si="104"/>
        <v>s</v>
      </c>
    </row>
    <row r="295" spans="3:66" ht="50.1" customHeight="1" thickTop="1" thickBot="1" x14ac:dyDescent="0.3">
      <c r="C295" s="46"/>
      <c r="D295" s="46"/>
      <c r="E295" s="46"/>
      <c r="F295" s="122"/>
      <c r="G295" s="122"/>
      <c r="H295" s="78" t="str">
        <f t="shared" si="105"/>
        <v/>
      </c>
      <c r="I295" s="78" t="str">
        <f t="shared" si="106"/>
        <v/>
      </c>
      <c r="J295" s="16"/>
      <c r="K295" s="46" t="str">
        <f t="shared" si="107"/>
        <v/>
      </c>
      <c r="L295" s="16"/>
      <c r="M295" s="16"/>
      <c r="N295" s="46"/>
      <c r="O295" s="47" t="str">
        <f t="shared" si="110"/>
        <v/>
      </c>
      <c r="P295" s="47"/>
      <c r="Q295" s="48" t="str">
        <f>IFERROR(VLOOKUP(E295,Funcionários!$C$8:$E$207,3,FALSE),"")</f>
        <v/>
      </c>
      <c r="R295" s="47"/>
      <c r="S295" s="49" t="str">
        <f t="shared" si="111"/>
        <v/>
      </c>
      <c r="T295" s="49">
        <v>2.8900000000000002E-3</v>
      </c>
      <c r="U295" s="48" t="str">
        <f>IF(Funcionários!C296=0,"",Funcionários!C296)</f>
        <v/>
      </c>
      <c r="V295" s="50">
        <f>IF(U295="",0,IF(COUNTIFS($E$7:$E$3006,U295,$I$7:$I$3006,'RC'!$E$6)=0,0,COUNTIFS($M$7:$M$3006,"Concluída no prazo",$E$7:$E$3006,U295,$I$7:$I$3006,'RC'!$E$6)/COUNTIFS($E$7:$E$3006,U295,$I$7:$I$3006,'RC'!$E$6)))</f>
        <v>0</v>
      </c>
      <c r="W295" s="49">
        <f>SUMIFS($J$7:$J$3006,$E$7:$E$3006,U295,$I$7:$I$3006,'RC'!$E$6)+SUMIFS($L$7:$L$3006,$E$7:$E$3006,U295,$I$7:$I$3006,'RC'!$E$6)</f>
        <v>0</v>
      </c>
      <c r="X295" s="48">
        <f>COUNTIFS($E$7:$E$3006,U295,$I$7:$I$3006,'RC'!$E$6)</f>
        <v>0</v>
      </c>
      <c r="Y295" s="48"/>
      <c r="Z295" s="51" t="str">
        <f>IF(AQ295='RC'!$E$6,AC295*1000+AD295,"")</f>
        <v/>
      </c>
      <c r="AA295" s="51" t="str">
        <f>IF(AB295="","",IF(AQ295='RC'!$E$6,AC295*1000-AD295,""))</f>
        <v/>
      </c>
      <c r="AB295" s="48" t="str">
        <f>IFERROR(VLOOKUP(E295,Funcionários!$C$8:$E$207,3,FALSE),"")</f>
        <v/>
      </c>
      <c r="AC295" s="50" t="str">
        <f>IF(AB295="","",IF(COUNTIFS($AB$7:$AB$3006,AB295,$AQ$7:$AQ$3006,'RC'!$E$6)=0,"",COUNTIFS($M$7:$M$3006,"Concluída no prazo",$AB$7:$AB$3006,AB295,$AQ$7:$AQ$3006,'RC'!$E$6)/COUNTIFS($AB$7:$AB$3006,AB295,$AQ$7:$AQ$3006,'RC'!$E$6)))</f>
        <v/>
      </c>
      <c r="AD295" s="48">
        <f>SUMIF($AQ$7:$AQ$3006,'RC'!$E$6,$J$7:$J$3006)+SUMIF($AQ$7:$AQ$3006,'RC'!$E$6,$L$7:$L$3006)</f>
        <v>21</v>
      </c>
      <c r="AF295" s="48">
        <v>4.71199999999991E-2</v>
      </c>
      <c r="AG295" s="48">
        <f>IF(OR(AQ295="",AQ295&lt;&gt;'RC'!$E$6,AB295&lt;&gt;'RC'!$D$21),0,1)</f>
        <v>0</v>
      </c>
      <c r="AH295" s="48">
        <f t="shared" si="108"/>
        <v>4.71199999999991E-2</v>
      </c>
      <c r="AI295" s="48" t="str">
        <f t="shared" si="90"/>
        <v/>
      </c>
      <c r="AJ295" s="48" t="str">
        <f t="shared" si="91"/>
        <v/>
      </c>
      <c r="AK295" s="52" t="str">
        <f t="shared" si="92"/>
        <v/>
      </c>
      <c r="AL295" s="52" t="str">
        <f t="shared" si="93"/>
        <v/>
      </c>
      <c r="AM295" s="48" t="str">
        <f t="shared" si="94"/>
        <v/>
      </c>
      <c r="AN295" s="48" t="str">
        <f t="shared" si="95"/>
        <v/>
      </c>
      <c r="AP295" s="18" t="str">
        <f t="shared" si="96"/>
        <v/>
      </c>
      <c r="AQ295" s="18" t="str">
        <f t="shared" si="97"/>
        <v/>
      </c>
      <c r="AR295" s="18">
        <v>4.7120000000000002E-2</v>
      </c>
      <c r="AS295" s="18">
        <f>IF(AF!$D$27="Todos",1,IF(M295=AF!$D$27,1,0))</f>
        <v>1</v>
      </c>
      <c r="AT295" s="53">
        <f>IF(AND(E295=AF!$D$6,OR(LT!M295=AF!$D$27,AF!$D$27="Todos"),OR(AP295=AF!$E$8,AQ295=AF!$E$8)),AR295+AS295,0)</f>
        <v>0</v>
      </c>
      <c r="AU295" s="18" t="str">
        <f t="shared" si="98"/>
        <v/>
      </c>
      <c r="AV295" s="54" t="str">
        <f t="shared" si="99"/>
        <v/>
      </c>
      <c r="AW295" s="54" t="str">
        <f t="shared" si="100"/>
        <v/>
      </c>
      <c r="AX295" s="18" t="str">
        <f t="shared" si="101"/>
        <v/>
      </c>
      <c r="AY295" s="18" t="str">
        <f t="shared" si="102"/>
        <v/>
      </c>
      <c r="BA295" s="18">
        <f>IF($E295=AF!$D$6,IF($M295="Concluída no prazo",2,IF($M295="Concluída com atraso",1,0)),0)</f>
        <v>0</v>
      </c>
      <c r="BB295" s="18">
        <f>IF($E295=AF!$D$6,IF($M295="Atrasada",2,IF($M295="Concluída com atraso",1,0)),0)</f>
        <v>0</v>
      </c>
      <c r="BC295" s="18">
        <v>2.8900000000000002E-3</v>
      </c>
      <c r="BD295" s="18">
        <f t="shared" si="109"/>
        <v>2.8900000000000002E-3</v>
      </c>
      <c r="BE295" s="18">
        <f t="shared" si="109"/>
        <v>2.8900000000000002E-3</v>
      </c>
      <c r="BF295" s="18" t="str">
        <f t="shared" si="103"/>
        <v/>
      </c>
      <c r="BN295" s="18" t="str">
        <f t="shared" si="104"/>
        <v>s</v>
      </c>
    </row>
    <row r="296" spans="3:66" ht="50.1" customHeight="1" thickTop="1" thickBot="1" x14ac:dyDescent="0.3">
      <c r="C296" s="46"/>
      <c r="D296" s="46"/>
      <c r="E296" s="46"/>
      <c r="F296" s="122"/>
      <c r="G296" s="122"/>
      <c r="H296" s="78" t="str">
        <f t="shared" si="105"/>
        <v/>
      </c>
      <c r="I296" s="78" t="str">
        <f t="shared" si="106"/>
        <v/>
      </c>
      <c r="J296" s="16"/>
      <c r="K296" s="46" t="str">
        <f t="shared" si="107"/>
        <v/>
      </c>
      <c r="L296" s="16"/>
      <c r="M296" s="16"/>
      <c r="N296" s="46"/>
      <c r="O296" s="47" t="str">
        <f t="shared" si="110"/>
        <v/>
      </c>
      <c r="P296" s="47"/>
      <c r="Q296" s="48" t="str">
        <f>IFERROR(VLOOKUP(E296,Funcionários!$C$8:$E$207,3,FALSE),"")</f>
        <v/>
      </c>
      <c r="R296" s="47"/>
      <c r="S296" s="49" t="str">
        <f t="shared" si="111"/>
        <v/>
      </c>
      <c r="T296" s="49">
        <v>2.8999999999999998E-3</v>
      </c>
      <c r="U296" s="48" t="str">
        <f>IF(Funcionários!C297=0,"",Funcionários!C297)</f>
        <v/>
      </c>
      <c r="V296" s="50">
        <f>IF(U296="",0,IF(COUNTIFS($E$7:$E$3006,U296,$I$7:$I$3006,'RC'!$E$6)=0,0,COUNTIFS($M$7:$M$3006,"Concluída no prazo",$E$7:$E$3006,U296,$I$7:$I$3006,'RC'!$E$6)/COUNTIFS($E$7:$E$3006,U296,$I$7:$I$3006,'RC'!$E$6)))</f>
        <v>0</v>
      </c>
      <c r="W296" s="49">
        <f>SUMIFS($J$7:$J$3006,$E$7:$E$3006,U296,$I$7:$I$3006,'RC'!$E$6)+SUMIFS($L$7:$L$3006,$E$7:$E$3006,U296,$I$7:$I$3006,'RC'!$E$6)</f>
        <v>0</v>
      </c>
      <c r="X296" s="48">
        <f>COUNTIFS($E$7:$E$3006,U296,$I$7:$I$3006,'RC'!$E$6)</f>
        <v>0</v>
      </c>
      <c r="Y296" s="48"/>
      <c r="Z296" s="51" t="str">
        <f>IF(AQ296='RC'!$E$6,AC296*1000+AD296,"")</f>
        <v/>
      </c>
      <c r="AA296" s="51" t="str">
        <f>IF(AB296="","",IF(AQ296='RC'!$E$6,AC296*1000-AD296,""))</f>
        <v/>
      </c>
      <c r="AB296" s="48" t="str">
        <f>IFERROR(VLOOKUP(E296,Funcionários!$C$8:$E$207,3,FALSE),"")</f>
        <v/>
      </c>
      <c r="AC296" s="50" t="str">
        <f>IF(AB296="","",IF(COUNTIFS($AB$7:$AB$3006,AB296,$AQ$7:$AQ$3006,'RC'!$E$6)=0,"",COUNTIFS($M$7:$M$3006,"Concluída no prazo",$AB$7:$AB$3006,AB296,$AQ$7:$AQ$3006,'RC'!$E$6)/COUNTIFS($AB$7:$AB$3006,AB296,$AQ$7:$AQ$3006,'RC'!$E$6)))</f>
        <v/>
      </c>
      <c r="AD296" s="48">
        <f>SUMIF($AQ$7:$AQ$3006,'RC'!$E$6,$J$7:$J$3006)+SUMIF($AQ$7:$AQ$3006,'RC'!$E$6,$L$7:$L$3006)</f>
        <v>21</v>
      </c>
      <c r="AF296" s="48">
        <v>4.7109999999999097E-2</v>
      </c>
      <c r="AG296" s="48">
        <f>IF(OR(AQ296="",AQ296&lt;&gt;'RC'!$E$6,AB296&lt;&gt;'RC'!$D$21),0,1)</f>
        <v>0</v>
      </c>
      <c r="AH296" s="48">
        <f t="shared" si="108"/>
        <v>4.7109999999999097E-2</v>
      </c>
      <c r="AI296" s="48" t="str">
        <f t="shared" si="90"/>
        <v/>
      </c>
      <c r="AJ296" s="48" t="str">
        <f t="shared" si="91"/>
        <v/>
      </c>
      <c r="AK296" s="52" t="str">
        <f t="shared" si="92"/>
        <v/>
      </c>
      <c r="AL296" s="52" t="str">
        <f t="shared" si="93"/>
        <v/>
      </c>
      <c r="AM296" s="48" t="str">
        <f t="shared" si="94"/>
        <v/>
      </c>
      <c r="AN296" s="48" t="str">
        <f t="shared" si="95"/>
        <v/>
      </c>
      <c r="AP296" s="18" t="str">
        <f t="shared" si="96"/>
        <v/>
      </c>
      <c r="AQ296" s="18" t="str">
        <f t="shared" si="97"/>
        <v/>
      </c>
      <c r="AR296" s="18">
        <v>4.7109999999999999E-2</v>
      </c>
      <c r="AS296" s="18">
        <f>IF(AF!$D$27="Todos",1,IF(M296=AF!$D$27,1,0))</f>
        <v>1</v>
      </c>
      <c r="AT296" s="53">
        <f>IF(AND(E296=AF!$D$6,OR(LT!M296=AF!$D$27,AF!$D$27="Todos"),OR(AP296=AF!$E$8,AQ296=AF!$E$8)),AR296+AS296,0)</f>
        <v>0</v>
      </c>
      <c r="AU296" s="18" t="str">
        <f t="shared" si="98"/>
        <v/>
      </c>
      <c r="AV296" s="54" t="str">
        <f t="shared" si="99"/>
        <v/>
      </c>
      <c r="AW296" s="54" t="str">
        <f t="shared" si="100"/>
        <v/>
      </c>
      <c r="AX296" s="18" t="str">
        <f t="shared" si="101"/>
        <v/>
      </c>
      <c r="AY296" s="18" t="str">
        <f t="shared" si="102"/>
        <v/>
      </c>
      <c r="BA296" s="18">
        <f>IF($E296=AF!$D$6,IF($M296="Concluída no prazo",2,IF($M296="Concluída com atraso",1,0)),0)</f>
        <v>0</v>
      </c>
      <c r="BB296" s="18">
        <f>IF($E296=AF!$D$6,IF($M296="Atrasada",2,IF($M296="Concluída com atraso",1,0)),0)</f>
        <v>0</v>
      </c>
      <c r="BC296" s="18">
        <v>2.8999999999999998E-3</v>
      </c>
      <c r="BD296" s="18">
        <f t="shared" si="109"/>
        <v>2.8999999999999998E-3</v>
      </c>
      <c r="BE296" s="18">
        <f t="shared" si="109"/>
        <v>2.8999999999999998E-3</v>
      </c>
      <c r="BF296" s="18" t="str">
        <f t="shared" si="103"/>
        <v/>
      </c>
      <c r="BN296" s="18" t="str">
        <f t="shared" si="104"/>
        <v>s</v>
      </c>
    </row>
    <row r="297" spans="3:66" ht="50.1" customHeight="1" thickTop="1" thickBot="1" x14ac:dyDescent="0.3">
      <c r="C297" s="46"/>
      <c r="D297" s="46"/>
      <c r="E297" s="46"/>
      <c r="F297" s="122"/>
      <c r="G297" s="122"/>
      <c r="H297" s="78" t="str">
        <f t="shared" si="105"/>
        <v/>
      </c>
      <c r="I297" s="78" t="str">
        <f t="shared" si="106"/>
        <v/>
      </c>
      <c r="J297" s="16"/>
      <c r="K297" s="46" t="str">
        <f t="shared" si="107"/>
        <v/>
      </c>
      <c r="L297" s="16"/>
      <c r="M297" s="16"/>
      <c r="N297" s="46"/>
      <c r="O297" s="47" t="str">
        <f t="shared" si="110"/>
        <v/>
      </c>
      <c r="P297" s="47"/>
      <c r="Q297" s="48" t="str">
        <f>IFERROR(VLOOKUP(E297,Funcionários!$C$8:$E$207,3,FALSE),"")</f>
        <v/>
      </c>
      <c r="R297" s="47"/>
      <c r="S297" s="49" t="str">
        <f t="shared" si="111"/>
        <v/>
      </c>
      <c r="T297" s="49">
        <v>2.9099999999999998E-3</v>
      </c>
      <c r="U297" s="48" t="str">
        <f>IF(Funcionários!C298=0,"",Funcionários!C298)</f>
        <v/>
      </c>
      <c r="V297" s="50">
        <f>IF(U297="",0,IF(COUNTIFS($E$7:$E$3006,U297,$I$7:$I$3006,'RC'!$E$6)=0,0,COUNTIFS($M$7:$M$3006,"Concluída no prazo",$E$7:$E$3006,U297,$I$7:$I$3006,'RC'!$E$6)/COUNTIFS($E$7:$E$3006,U297,$I$7:$I$3006,'RC'!$E$6)))</f>
        <v>0</v>
      </c>
      <c r="W297" s="49">
        <f>SUMIFS($J$7:$J$3006,$E$7:$E$3006,U297,$I$7:$I$3006,'RC'!$E$6)+SUMIFS($L$7:$L$3006,$E$7:$E$3006,U297,$I$7:$I$3006,'RC'!$E$6)</f>
        <v>0</v>
      </c>
      <c r="X297" s="48">
        <f>COUNTIFS($E$7:$E$3006,U297,$I$7:$I$3006,'RC'!$E$6)</f>
        <v>0</v>
      </c>
      <c r="Y297" s="48"/>
      <c r="Z297" s="51" t="str">
        <f>IF(AQ297='RC'!$E$6,AC297*1000+AD297,"")</f>
        <v/>
      </c>
      <c r="AA297" s="51" t="str">
        <f>IF(AB297="","",IF(AQ297='RC'!$E$6,AC297*1000-AD297,""))</f>
        <v/>
      </c>
      <c r="AB297" s="48" t="str">
        <f>IFERROR(VLOOKUP(E297,Funcionários!$C$8:$E$207,3,FALSE),"")</f>
        <v/>
      </c>
      <c r="AC297" s="50" t="str">
        <f>IF(AB297="","",IF(COUNTIFS($AB$7:$AB$3006,AB297,$AQ$7:$AQ$3006,'RC'!$E$6)=0,"",COUNTIFS($M$7:$M$3006,"Concluída no prazo",$AB$7:$AB$3006,AB297,$AQ$7:$AQ$3006,'RC'!$E$6)/COUNTIFS($AB$7:$AB$3006,AB297,$AQ$7:$AQ$3006,'RC'!$E$6)))</f>
        <v/>
      </c>
      <c r="AD297" s="48">
        <f>SUMIF($AQ$7:$AQ$3006,'RC'!$E$6,$J$7:$J$3006)+SUMIF($AQ$7:$AQ$3006,'RC'!$E$6,$L$7:$L$3006)</f>
        <v>21</v>
      </c>
      <c r="AF297" s="48">
        <v>4.7099999999999101E-2</v>
      </c>
      <c r="AG297" s="48">
        <f>IF(OR(AQ297="",AQ297&lt;&gt;'RC'!$E$6,AB297&lt;&gt;'RC'!$D$21),0,1)</f>
        <v>0</v>
      </c>
      <c r="AH297" s="48">
        <f t="shared" si="108"/>
        <v>4.7099999999999101E-2</v>
      </c>
      <c r="AI297" s="48" t="str">
        <f t="shared" si="90"/>
        <v/>
      </c>
      <c r="AJ297" s="48" t="str">
        <f t="shared" si="91"/>
        <v/>
      </c>
      <c r="AK297" s="52" t="str">
        <f t="shared" si="92"/>
        <v/>
      </c>
      <c r="AL297" s="52" t="str">
        <f t="shared" si="93"/>
        <v/>
      </c>
      <c r="AM297" s="48" t="str">
        <f t="shared" si="94"/>
        <v/>
      </c>
      <c r="AN297" s="48" t="str">
        <f t="shared" si="95"/>
        <v/>
      </c>
      <c r="AP297" s="18" t="str">
        <f t="shared" si="96"/>
        <v/>
      </c>
      <c r="AQ297" s="18" t="str">
        <f t="shared" si="97"/>
        <v/>
      </c>
      <c r="AR297" s="18">
        <v>4.7100000000000003E-2</v>
      </c>
      <c r="AS297" s="18">
        <f>IF(AF!$D$27="Todos",1,IF(M297=AF!$D$27,1,0))</f>
        <v>1</v>
      </c>
      <c r="AT297" s="53">
        <f>IF(AND(E297=AF!$D$6,OR(LT!M297=AF!$D$27,AF!$D$27="Todos"),OR(AP297=AF!$E$8,AQ297=AF!$E$8)),AR297+AS297,0)</f>
        <v>0</v>
      </c>
      <c r="AU297" s="18" t="str">
        <f t="shared" si="98"/>
        <v/>
      </c>
      <c r="AV297" s="54" t="str">
        <f t="shared" si="99"/>
        <v/>
      </c>
      <c r="AW297" s="54" t="str">
        <f t="shared" si="100"/>
        <v/>
      </c>
      <c r="AX297" s="18" t="str">
        <f t="shared" si="101"/>
        <v/>
      </c>
      <c r="AY297" s="18" t="str">
        <f t="shared" si="102"/>
        <v/>
      </c>
      <c r="BA297" s="18">
        <f>IF($E297=AF!$D$6,IF($M297="Concluída no prazo",2,IF($M297="Concluída com atraso",1,0)),0)</f>
        <v>0</v>
      </c>
      <c r="BB297" s="18">
        <f>IF($E297=AF!$D$6,IF($M297="Atrasada",2,IF($M297="Concluída com atraso",1,0)),0)</f>
        <v>0</v>
      </c>
      <c r="BC297" s="18">
        <v>2.9099999999999998E-3</v>
      </c>
      <c r="BD297" s="18">
        <f t="shared" si="109"/>
        <v>2.9099999999999998E-3</v>
      </c>
      <c r="BE297" s="18">
        <f t="shared" si="109"/>
        <v>2.9099999999999998E-3</v>
      </c>
      <c r="BF297" s="18" t="str">
        <f t="shared" si="103"/>
        <v/>
      </c>
      <c r="BN297" s="18" t="str">
        <f t="shared" si="104"/>
        <v>s</v>
      </c>
    </row>
    <row r="298" spans="3:66" ht="50.1" customHeight="1" thickTop="1" thickBot="1" x14ac:dyDescent="0.3">
      <c r="C298" s="46"/>
      <c r="D298" s="46"/>
      <c r="E298" s="46"/>
      <c r="F298" s="122"/>
      <c r="G298" s="122"/>
      <c r="H298" s="78" t="str">
        <f t="shared" si="105"/>
        <v/>
      </c>
      <c r="I298" s="78" t="str">
        <f t="shared" si="106"/>
        <v/>
      </c>
      <c r="J298" s="16"/>
      <c r="K298" s="46" t="str">
        <f t="shared" si="107"/>
        <v/>
      </c>
      <c r="L298" s="16"/>
      <c r="M298" s="16"/>
      <c r="N298" s="46"/>
      <c r="O298" s="47" t="str">
        <f t="shared" si="110"/>
        <v/>
      </c>
      <c r="P298" s="47"/>
      <c r="Q298" s="48" t="str">
        <f>IFERROR(VLOOKUP(E298,Funcionários!$C$8:$E$207,3,FALSE),"")</f>
        <v/>
      </c>
      <c r="R298" s="47"/>
      <c r="S298" s="49" t="str">
        <f t="shared" si="111"/>
        <v/>
      </c>
      <c r="T298" s="49">
        <v>2.9199999999999999E-3</v>
      </c>
      <c r="U298" s="48" t="str">
        <f>IF(Funcionários!C299=0,"",Funcionários!C299)</f>
        <v/>
      </c>
      <c r="V298" s="50">
        <f>IF(U298="",0,IF(COUNTIFS($E$7:$E$3006,U298,$I$7:$I$3006,'RC'!$E$6)=0,0,COUNTIFS($M$7:$M$3006,"Concluída no prazo",$E$7:$E$3006,U298,$I$7:$I$3006,'RC'!$E$6)/COUNTIFS($E$7:$E$3006,U298,$I$7:$I$3006,'RC'!$E$6)))</f>
        <v>0</v>
      </c>
      <c r="W298" s="49">
        <f>SUMIFS($J$7:$J$3006,$E$7:$E$3006,U298,$I$7:$I$3006,'RC'!$E$6)+SUMIFS($L$7:$L$3006,$E$7:$E$3006,U298,$I$7:$I$3006,'RC'!$E$6)</f>
        <v>0</v>
      </c>
      <c r="X298" s="48">
        <f>COUNTIFS($E$7:$E$3006,U298,$I$7:$I$3006,'RC'!$E$6)</f>
        <v>0</v>
      </c>
      <c r="Y298" s="48"/>
      <c r="Z298" s="51" t="str">
        <f>IF(AQ298='RC'!$E$6,AC298*1000+AD298,"")</f>
        <v/>
      </c>
      <c r="AA298" s="51" t="str">
        <f>IF(AB298="","",IF(AQ298='RC'!$E$6,AC298*1000-AD298,""))</f>
        <v/>
      </c>
      <c r="AB298" s="48" t="str">
        <f>IFERROR(VLOOKUP(E298,Funcionários!$C$8:$E$207,3,FALSE),"")</f>
        <v/>
      </c>
      <c r="AC298" s="50" t="str">
        <f>IF(AB298="","",IF(COUNTIFS($AB$7:$AB$3006,AB298,$AQ$7:$AQ$3006,'RC'!$E$6)=0,"",COUNTIFS($M$7:$M$3006,"Concluída no prazo",$AB$7:$AB$3006,AB298,$AQ$7:$AQ$3006,'RC'!$E$6)/COUNTIFS($AB$7:$AB$3006,AB298,$AQ$7:$AQ$3006,'RC'!$E$6)))</f>
        <v/>
      </c>
      <c r="AD298" s="48">
        <f>SUMIF($AQ$7:$AQ$3006,'RC'!$E$6,$J$7:$J$3006)+SUMIF($AQ$7:$AQ$3006,'RC'!$E$6,$L$7:$L$3006)</f>
        <v>21</v>
      </c>
      <c r="AF298" s="48">
        <v>4.7089999999999098E-2</v>
      </c>
      <c r="AG298" s="48">
        <f>IF(OR(AQ298="",AQ298&lt;&gt;'RC'!$E$6,AB298&lt;&gt;'RC'!$D$21),0,1)</f>
        <v>0</v>
      </c>
      <c r="AH298" s="48">
        <f t="shared" si="108"/>
        <v>4.7089999999999098E-2</v>
      </c>
      <c r="AI298" s="48" t="str">
        <f t="shared" si="90"/>
        <v/>
      </c>
      <c r="AJ298" s="48" t="str">
        <f t="shared" si="91"/>
        <v/>
      </c>
      <c r="AK298" s="52" t="str">
        <f t="shared" si="92"/>
        <v/>
      </c>
      <c r="AL298" s="52" t="str">
        <f t="shared" si="93"/>
        <v/>
      </c>
      <c r="AM298" s="48" t="str">
        <f t="shared" si="94"/>
        <v/>
      </c>
      <c r="AN298" s="48" t="str">
        <f t="shared" si="95"/>
        <v/>
      </c>
      <c r="AP298" s="18" t="str">
        <f t="shared" si="96"/>
        <v/>
      </c>
      <c r="AQ298" s="18" t="str">
        <f t="shared" si="97"/>
        <v/>
      </c>
      <c r="AR298" s="18">
        <v>4.709E-2</v>
      </c>
      <c r="AS298" s="18">
        <f>IF(AF!$D$27="Todos",1,IF(M298=AF!$D$27,1,0))</f>
        <v>1</v>
      </c>
      <c r="AT298" s="53">
        <f>IF(AND(E298=AF!$D$6,OR(LT!M298=AF!$D$27,AF!$D$27="Todos"),OR(AP298=AF!$E$8,AQ298=AF!$E$8)),AR298+AS298,0)</f>
        <v>0</v>
      </c>
      <c r="AU298" s="18" t="str">
        <f t="shared" si="98"/>
        <v/>
      </c>
      <c r="AV298" s="54" t="str">
        <f t="shared" si="99"/>
        <v/>
      </c>
      <c r="AW298" s="54" t="str">
        <f t="shared" si="100"/>
        <v/>
      </c>
      <c r="AX298" s="18" t="str">
        <f t="shared" si="101"/>
        <v/>
      </c>
      <c r="AY298" s="18" t="str">
        <f t="shared" si="102"/>
        <v/>
      </c>
      <c r="BA298" s="18">
        <f>IF($E298=AF!$D$6,IF($M298="Concluída no prazo",2,IF($M298="Concluída com atraso",1,0)),0)</f>
        <v>0</v>
      </c>
      <c r="BB298" s="18">
        <f>IF($E298=AF!$D$6,IF($M298="Atrasada",2,IF($M298="Concluída com atraso",1,0)),0)</f>
        <v>0</v>
      </c>
      <c r="BC298" s="18">
        <v>2.9199999999999999E-3</v>
      </c>
      <c r="BD298" s="18">
        <f t="shared" si="109"/>
        <v>2.9199999999999999E-3</v>
      </c>
      <c r="BE298" s="18">
        <f t="shared" si="109"/>
        <v>2.9199999999999999E-3</v>
      </c>
      <c r="BF298" s="18" t="str">
        <f t="shared" si="103"/>
        <v/>
      </c>
      <c r="BN298" s="18" t="str">
        <f t="shared" si="104"/>
        <v>s</v>
      </c>
    </row>
    <row r="299" spans="3:66" ht="50.1" customHeight="1" thickTop="1" thickBot="1" x14ac:dyDescent="0.3">
      <c r="C299" s="46"/>
      <c r="D299" s="46"/>
      <c r="E299" s="46"/>
      <c r="F299" s="122"/>
      <c r="G299" s="122"/>
      <c r="H299" s="78" t="str">
        <f t="shared" si="105"/>
        <v/>
      </c>
      <c r="I299" s="78" t="str">
        <f t="shared" si="106"/>
        <v/>
      </c>
      <c r="J299" s="16"/>
      <c r="K299" s="46" t="str">
        <f t="shared" si="107"/>
        <v/>
      </c>
      <c r="L299" s="16"/>
      <c r="M299" s="16"/>
      <c r="N299" s="46"/>
      <c r="O299" s="47" t="str">
        <f t="shared" si="110"/>
        <v/>
      </c>
      <c r="P299" s="47"/>
      <c r="Q299" s="48" t="str">
        <f>IFERROR(VLOOKUP(E299,Funcionários!$C$8:$E$207,3,FALSE),"")</f>
        <v/>
      </c>
      <c r="R299" s="47"/>
      <c r="S299" s="49" t="str">
        <f t="shared" si="111"/>
        <v/>
      </c>
      <c r="T299" s="49">
        <v>2.9299999999999999E-3</v>
      </c>
      <c r="U299" s="48" t="str">
        <f>IF(Funcionários!C300=0,"",Funcionários!C300)</f>
        <v/>
      </c>
      <c r="V299" s="50">
        <f>IF(U299="",0,IF(COUNTIFS($E$7:$E$3006,U299,$I$7:$I$3006,'RC'!$E$6)=0,0,COUNTIFS($M$7:$M$3006,"Concluída no prazo",$E$7:$E$3006,U299,$I$7:$I$3006,'RC'!$E$6)/COUNTIFS($E$7:$E$3006,U299,$I$7:$I$3006,'RC'!$E$6)))</f>
        <v>0</v>
      </c>
      <c r="W299" s="49">
        <f>SUMIFS($J$7:$J$3006,$E$7:$E$3006,U299,$I$7:$I$3006,'RC'!$E$6)+SUMIFS($L$7:$L$3006,$E$7:$E$3006,U299,$I$7:$I$3006,'RC'!$E$6)</f>
        <v>0</v>
      </c>
      <c r="X299" s="48">
        <f>COUNTIFS($E$7:$E$3006,U299,$I$7:$I$3006,'RC'!$E$6)</f>
        <v>0</v>
      </c>
      <c r="Y299" s="48"/>
      <c r="Z299" s="51" t="str">
        <f>IF(AQ299='RC'!$E$6,AC299*1000+AD299,"")</f>
        <v/>
      </c>
      <c r="AA299" s="51" t="str">
        <f>IF(AB299="","",IF(AQ299='RC'!$E$6,AC299*1000-AD299,""))</f>
        <v/>
      </c>
      <c r="AB299" s="48" t="str">
        <f>IFERROR(VLOOKUP(E299,Funcionários!$C$8:$E$207,3,FALSE),"")</f>
        <v/>
      </c>
      <c r="AC299" s="50" t="str">
        <f>IF(AB299="","",IF(COUNTIFS($AB$7:$AB$3006,AB299,$AQ$7:$AQ$3006,'RC'!$E$6)=0,"",COUNTIFS($M$7:$M$3006,"Concluída no prazo",$AB$7:$AB$3006,AB299,$AQ$7:$AQ$3006,'RC'!$E$6)/COUNTIFS($AB$7:$AB$3006,AB299,$AQ$7:$AQ$3006,'RC'!$E$6)))</f>
        <v/>
      </c>
      <c r="AD299" s="48">
        <f>SUMIF($AQ$7:$AQ$3006,'RC'!$E$6,$J$7:$J$3006)+SUMIF($AQ$7:$AQ$3006,'RC'!$E$6,$L$7:$L$3006)</f>
        <v>21</v>
      </c>
      <c r="AF299" s="48">
        <v>4.7079999999999102E-2</v>
      </c>
      <c r="AG299" s="48">
        <f>IF(OR(AQ299="",AQ299&lt;&gt;'RC'!$E$6,AB299&lt;&gt;'RC'!$D$21),0,1)</f>
        <v>0</v>
      </c>
      <c r="AH299" s="48">
        <f t="shared" si="108"/>
        <v>4.7079999999999102E-2</v>
      </c>
      <c r="AI299" s="48" t="str">
        <f t="shared" si="90"/>
        <v/>
      </c>
      <c r="AJ299" s="48" t="str">
        <f t="shared" si="91"/>
        <v/>
      </c>
      <c r="AK299" s="52" t="str">
        <f t="shared" si="92"/>
        <v/>
      </c>
      <c r="AL299" s="52" t="str">
        <f t="shared" si="93"/>
        <v/>
      </c>
      <c r="AM299" s="48" t="str">
        <f t="shared" si="94"/>
        <v/>
      </c>
      <c r="AN299" s="48" t="str">
        <f t="shared" si="95"/>
        <v/>
      </c>
      <c r="AP299" s="18" t="str">
        <f t="shared" si="96"/>
        <v/>
      </c>
      <c r="AQ299" s="18" t="str">
        <f t="shared" si="97"/>
        <v/>
      </c>
      <c r="AR299" s="18">
        <v>4.7079999999999997E-2</v>
      </c>
      <c r="AS299" s="18">
        <f>IF(AF!$D$27="Todos",1,IF(M299=AF!$D$27,1,0))</f>
        <v>1</v>
      </c>
      <c r="AT299" s="53">
        <f>IF(AND(E299=AF!$D$6,OR(LT!M299=AF!$D$27,AF!$D$27="Todos"),OR(AP299=AF!$E$8,AQ299=AF!$E$8)),AR299+AS299,0)</f>
        <v>0</v>
      </c>
      <c r="AU299" s="18" t="str">
        <f t="shared" si="98"/>
        <v/>
      </c>
      <c r="AV299" s="54" t="str">
        <f t="shared" si="99"/>
        <v/>
      </c>
      <c r="AW299" s="54" t="str">
        <f t="shared" si="100"/>
        <v/>
      </c>
      <c r="AX299" s="18" t="str">
        <f t="shared" si="101"/>
        <v/>
      </c>
      <c r="AY299" s="18" t="str">
        <f t="shared" si="102"/>
        <v/>
      </c>
      <c r="BA299" s="18">
        <f>IF($E299=AF!$D$6,IF($M299="Concluída no prazo",2,IF($M299="Concluída com atraso",1,0)),0)</f>
        <v>0</v>
      </c>
      <c r="BB299" s="18">
        <f>IF($E299=AF!$D$6,IF($M299="Atrasada",2,IF($M299="Concluída com atraso",1,0)),0)</f>
        <v>0</v>
      </c>
      <c r="BC299" s="18">
        <v>2.9299999999999999E-3</v>
      </c>
      <c r="BD299" s="18">
        <f t="shared" si="109"/>
        <v>2.9299999999999999E-3</v>
      </c>
      <c r="BE299" s="18">
        <f t="shared" si="109"/>
        <v>2.9299999999999999E-3</v>
      </c>
      <c r="BF299" s="18" t="str">
        <f t="shared" si="103"/>
        <v/>
      </c>
      <c r="BN299" s="18" t="str">
        <f t="shared" si="104"/>
        <v>s</v>
      </c>
    </row>
    <row r="300" spans="3:66" ht="50.1" customHeight="1" thickTop="1" thickBot="1" x14ac:dyDescent="0.3">
      <c r="C300" s="46"/>
      <c r="D300" s="46"/>
      <c r="E300" s="46"/>
      <c r="F300" s="122"/>
      <c r="G300" s="122"/>
      <c r="H300" s="78" t="str">
        <f t="shared" si="105"/>
        <v/>
      </c>
      <c r="I300" s="78" t="str">
        <f t="shared" si="106"/>
        <v/>
      </c>
      <c r="J300" s="16"/>
      <c r="K300" s="46" t="str">
        <f t="shared" si="107"/>
        <v/>
      </c>
      <c r="L300" s="16"/>
      <c r="M300" s="16"/>
      <c r="N300" s="46"/>
      <c r="O300" s="47" t="str">
        <f t="shared" si="110"/>
        <v/>
      </c>
      <c r="P300" s="47"/>
      <c r="Q300" s="48" t="str">
        <f>IFERROR(VLOOKUP(E300,Funcionários!$C$8:$E$207,3,FALSE),"")</f>
        <v/>
      </c>
      <c r="R300" s="47"/>
      <c r="S300" s="49" t="str">
        <f t="shared" si="111"/>
        <v/>
      </c>
      <c r="T300" s="49">
        <v>2.9399999999999999E-3</v>
      </c>
      <c r="U300" s="48" t="str">
        <f>IF(Funcionários!C301=0,"",Funcionários!C301)</f>
        <v/>
      </c>
      <c r="V300" s="50">
        <f>IF(U300="",0,IF(COUNTIFS($E$7:$E$3006,U300,$I$7:$I$3006,'RC'!$E$6)=0,0,COUNTIFS($M$7:$M$3006,"Concluída no prazo",$E$7:$E$3006,U300,$I$7:$I$3006,'RC'!$E$6)/COUNTIFS($E$7:$E$3006,U300,$I$7:$I$3006,'RC'!$E$6)))</f>
        <v>0</v>
      </c>
      <c r="W300" s="49">
        <f>SUMIFS($J$7:$J$3006,$E$7:$E$3006,U300,$I$7:$I$3006,'RC'!$E$6)+SUMIFS($L$7:$L$3006,$E$7:$E$3006,U300,$I$7:$I$3006,'RC'!$E$6)</f>
        <v>0</v>
      </c>
      <c r="X300" s="48">
        <f>COUNTIFS($E$7:$E$3006,U300,$I$7:$I$3006,'RC'!$E$6)</f>
        <v>0</v>
      </c>
      <c r="Y300" s="48"/>
      <c r="Z300" s="51" t="str">
        <f>IF(AQ300='RC'!$E$6,AC300*1000+AD300,"")</f>
        <v/>
      </c>
      <c r="AA300" s="51" t="str">
        <f>IF(AB300="","",IF(AQ300='RC'!$E$6,AC300*1000-AD300,""))</f>
        <v/>
      </c>
      <c r="AB300" s="48" t="str">
        <f>IFERROR(VLOOKUP(E300,Funcionários!$C$8:$E$207,3,FALSE),"")</f>
        <v/>
      </c>
      <c r="AC300" s="50" t="str">
        <f>IF(AB300="","",IF(COUNTIFS($AB$7:$AB$3006,AB300,$AQ$7:$AQ$3006,'RC'!$E$6)=0,"",COUNTIFS($M$7:$M$3006,"Concluída no prazo",$AB$7:$AB$3006,AB300,$AQ$7:$AQ$3006,'RC'!$E$6)/COUNTIFS($AB$7:$AB$3006,AB300,$AQ$7:$AQ$3006,'RC'!$E$6)))</f>
        <v/>
      </c>
      <c r="AD300" s="48">
        <f>SUMIF($AQ$7:$AQ$3006,'RC'!$E$6,$J$7:$J$3006)+SUMIF($AQ$7:$AQ$3006,'RC'!$E$6,$L$7:$L$3006)</f>
        <v>21</v>
      </c>
      <c r="AF300" s="48">
        <v>4.7069999999999099E-2</v>
      </c>
      <c r="AG300" s="48">
        <f>IF(OR(AQ300="",AQ300&lt;&gt;'RC'!$E$6,AB300&lt;&gt;'RC'!$D$21),0,1)</f>
        <v>0</v>
      </c>
      <c r="AH300" s="48">
        <f t="shared" si="108"/>
        <v>4.7069999999999099E-2</v>
      </c>
      <c r="AI300" s="48" t="str">
        <f t="shared" si="90"/>
        <v/>
      </c>
      <c r="AJ300" s="48" t="str">
        <f t="shared" si="91"/>
        <v/>
      </c>
      <c r="AK300" s="52" t="str">
        <f t="shared" si="92"/>
        <v/>
      </c>
      <c r="AL300" s="52" t="str">
        <f t="shared" si="93"/>
        <v/>
      </c>
      <c r="AM300" s="48" t="str">
        <f t="shared" si="94"/>
        <v/>
      </c>
      <c r="AN300" s="48" t="str">
        <f t="shared" si="95"/>
        <v/>
      </c>
      <c r="AP300" s="18" t="str">
        <f t="shared" si="96"/>
        <v/>
      </c>
      <c r="AQ300" s="18" t="str">
        <f t="shared" si="97"/>
        <v/>
      </c>
      <c r="AR300" s="18">
        <v>4.7070000000000001E-2</v>
      </c>
      <c r="AS300" s="18">
        <f>IF(AF!$D$27="Todos",1,IF(M300=AF!$D$27,1,0))</f>
        <v>1</v>
      </c>
      <c r="AT300" s="53">
        <f>IF(AND(E300=AF!$D$6,OR(LT!M300=AF!$D$27,AF!$D$27="Todos"),OR(AP300=AF!$E$8,AQ300=AF!$E$8)),AR300+AS300,0)</f>
        <v>0</v>
      </c>
      <c r="AU300" s="18" t="str">
        <f t="shared" si="98"/>
        <v/>
      </c>
      <c r="AV300" s="54" t="str">
        <f t="shared" si="99"/>
        <v/>
      </c>
      <c r="AW300" s="54" t="str">
        <f t="shared" si="100"/>
        <v/>
      </c>
      <c r="AX300" s="18" t="str">
        <f t="shared" si="101"/>
        <v/>
      </c>
      <c r="AY300" s="18" t="str">
        <f t="shared" si="102"/>
        <v/>
      </c>
      <c r="BA300" s="18">
        <f>IF($E300=AF!$D$6,IF($M300="Concluída no prazo",2,IF($M300="Concluída com atraso",1,0)),0)</f>
        <v>0</v>
      </c>
      <c r="BB300" s="18">
        <f>IF($E300=AF!$D$6,IF($M300="Atrasada",2,IF($M300="Concluída com atraso",1,0)),0)</f>
        <v>0</v>
      </c>
      <c r="BC300" s="18">
        <v>2.9399999999999999E-3</v>
      </c>
      <c r="BD300" s="18">
        <f t="shared" si="109"/>
        <v>2.9399999999999999E-3</v>
      </c>
      <c r="BE300" s="18">
        <f t="shared" si="109"/>
        <v>2.9399999999999999E-3</v>
      </c>
      <c r="BF300" s="18" t="str">
        <f t="shared" si="103"/>
        <v/>
      </c>
      <c r="BN300" s="18" t="str">
        <f t="shared" si="104"/>
        <v>s</v>
      </c>
    </row>
    <row r="301" spans="3:66" ht="50.1" customHeight="1" thickTop="1" thickBot="1" x14ac:dyDescent="0.3">
      <c r="C301" s="46"/>
      <c r="D301" s="46"/>
      <c r="E301" s="46"/>
      <c r="F301" s="122"/>
      <c r="G301" s="122"/>
      <c r="H301" s="78" t="str">
        <f t="shared" si="105"/>
        <v/>
      </c>
      <c r="I301" s="78" t="str">
        <f t="shared" si="106"/>
        <v/>
      </c>
      <c r="J301" s="16"/>
      <c r="K301" s="46" t="str">
        <f t="shared" si="107"/>
        <v/>
      </c>
      <c r="L301" s="16"/>
      <c r="M301" s="16"/>
      <c r="N301" s="46"/>
      <c r="O301" s="47" t="str">
        <f t="shared" si="110"/>
        <v/>
      </c>
      <c r="P301" s="47"/>
      <c r="Q301" s="48" t="str">
        <f>IFERROR(VLOOKUP(E301,Funcionários!$C$8:$E$207,3,FALSE),"")</f>
        <v/>
      </c>
      <c r="R301" s="47"/>
      <c r="S301" s="49" t="str">
        <f t="shared" si="111"/>
        <v/>
      </c>
      <c r="T301" s="49">
        <v>2.9499999999999999E-3</v>
      </c>
      <c r="U301" s="48" t="str">
        <f>IF(Funcionários!C302=0,"",Funcionários!C302)</f>
        <v/>
      </c>
      <c r="V301" s="50">
        <f>IF(U301="",0,IF(COUNTIFS($E$7:$E$3006,U301,$I$7:$I$3006,'RC'!$E$6)=0,0,COUNTIFS($M$7:$M$3006,"Concluída no prazo",$E$7:$E$3006,U301,$I$7:$I$3006,'RC'!$E$6)/COUNTIFS($E$7:$E$3006,U301,$I$7:$I$3006,'RC'!$E$6)))</f>
        <v>0</v>
      </c>
      <c r="W301" s="49">
        <f>SUMIFS($J$7:$J$3006,$E$7:$E$3006,U301,$I$7:$I$3006,'RC'!$E$6)+SUMIFS($L$7:$L$3006,$E$7:$E$3006,U301,$I$7:$I$3006,'RC'!$E$6)</f>
        <v>0</v>
      </c>
      <c r="X301" s="48">
        <f>COUNTIFS($E$7:$E$3006,U301,$I$7:$I$3006,'RC'!$E$6)</f>
        <v>0</v>
      </c>
      <c r="Y301" s="48"/>
      <c r="Z301" s="51" t="str">
        <f>IF(AQ301='RC'!$E$6,AC301*1000+AD301,"")</f>
        <v/>
      </c>
      <c r="AA301" s="51" t="str">
        <f>IF(AB301="","",IF(AQ301='RC'!$E$6,AC301*1000-AD301,""))</f>
        <v/>
      </c>
      <c r="AB301" s="48" t="str">
        <f>IFERROR(VLOOKUP(E301,Funcionários!$C$8:$E$207,3,FALSE),"")</f>
        <v/>
      </c>
      <c r="AC301" s="50" t="str">
        <f>IF(AB301="","",IF(COUNTIFS($AB$7:$AB$3006,AB301,$AQ$7:$AQ$3006,'RC'!$E$6)=0,"",COUNTIFS($M$7:$M$3006,"Concluída no prazo",$AB$7:$AB$3006,AB301,$AQ$7:$AQ$3006,'RC'!$E$6)/COUNTIFS($AB$7:$AB$3006,AB301,$AQ$7:$AQ$3006,'RC'!$E$6)))</f>
        <v/>
      </c>
      <c r="AD301" s="48">
        <f>SUMIF($AQ$7:$AQ$3006,'RC'!$E$6,$J$7:$J$3006)+SUMIF($AQ$7:$AQ$3006,'RC'!$E$6,$L$7:$L$3006)</f>
        <v>21</v>
      </c>
      <c r="AF301" s="48">
        <v>4.7059999999999103E-2</v>
      </c>
      <c r="AG301" s="48">
        <f>IF(OR(AQ301="",AQ301&lt;&gt;'RC'!$E$6,AB301&lt;&gt;'RC'!$D$21),0,1)</f>
        <v>0</v>
      </c>
      <c r="AH301" s="48">
        <f t="shared" si="108"/>
        <v>4.7059999999999103E-2</v>
      </c>
      <c r="AI301" s="48" t="str">
        <f t="shared" si="90"/>
        <v/>
      </c>
      <c r="AJ301" s="48" t="str">
        <f t="shared" si="91"/>
        <v/>
      </c>
      <c r="AK301" s="52" t="str">
        <f t="shared" si="92"/>
        <v/>
      </c>
      <c r="AL301" s="52" t="str">
        <f t="shared" si="93"/>
        <v/>
      </c>
      <c r="AM301" s="48" t="str">
        <f t="shared" si="94"/>
        <v/>
      </c>
      <c r="AN301" s="48" t="str">
        <f t="shared" si="95"/>
        <v/>
      </c>
      <c r="AP301" s="18" t="str">
        <f t="shared" si="96"/>
        <v/>
      </c>
      <c r="AQ301" s="18" t="str">
        <f t="shared" si="97"/>
        <v/>
      </c>
      <c r="AR301" s="18">
        <v>4.7059999999999998E-2</v>
      </c>
      <c r="AS301" s="18">
        <f>IF(AF!$D$27="Todos",1,IF(M301=AF!$D$27,1,0))</f>
        <v>1</v>
      </c>
      <c r="AT301" s="53">
        <f>IF(AND(E301=AF!$D$6,OR(LT!M301=AF!$D$27,AF!$D$27="Todos"),OR(AP301=AF!$E$8,AQ301=AF!$E$8)),AR301+AS301,0)</f>
        <v>0</v>
      </c>
      <c r="AU301" s="18" t="str">
        <f t="shared" si="98"/>
        <v/>
      </c>
      <c r="AV301" s="54" t="str">
        <f t="shared" si="99"/>
        <v/>
      </c>
      <c r="AW301" s="54" t="str">
        <f t="shared" si="100"/>
        <v/>
      </c>
      <c r="AX301" s="18" t="str">
        <f t="shared" si="101"/>
        <v/>
      </c>
      <c r="AY301" s="18" t="str">
        <f t="shared" si="102"/>
        <v/>
      </c>
      <c r="BA301" s="18">
        <f>IF($E301=AF!$D$6,IF($M301="Concluída no prazo",2,IF($M301="Concluída com atraso",1,0)),0)</f>
        <v>0</v>
      </c>
      <c r="BB301" s="18">
        <f>IF($E301=AF!$D$6,IF($M301="Atrasada",2,IF($M301="Concluída com atraso",1,0)),0)</f>
        <v>0</v>
      </c>
      <c r="BC301" s="18">
        <v>2.9499999999999999E-3</v>
      </c>
      <c r="BD301" s="18">
        <f t="shared" si="109"/>
        <v>2.9499999999999999E-3</v>
      </c>
      <c r="BE301" s="18">
        <f t="shared" si="109"/>
        <v>2.9499999999999999E-3</v>
      </c>
      <c r="BF301" s="18" t="str">
        <f t="shared" si="103"/>
        <v/>
      </c>
      <c r="BN301" s="18" t="str">
        <f t="shared" si="104"/>
        <v>s</v>
      </c>
    </row>
    <row r="302" spans="3:66" ht="50.1" customHeight="1" thickTop="1" thickBot="1" x14ac:dyDescent="0.3">
      <c r="C302" s="46"/>
      <c r="D302" s="46"/>
      <c r="E302" s="46"/>
      <c r="F302" s="122"/>
      <c r="G302" s="122"/>
      <c r="H302" s="78" t="str">
        <f t="shared" si="105"/>
        <v/>
      </c>
      <c r="I302" s="78" t="str">
        <f t="shared" si="106"/>
        <v/>
      </c>
      <c r="J302" s="16"/>
      <c r="K302" s="46" t="str">
        <f t="shared" si="107"/>
        <v/>
      </c>
      <c r="L302" s="16"/>
      <c r="M302" s="16"/>
      <c r="N302" s="46"/>
      <c r="O302" s="47" t="str">
        <f t="shared" si="110"/>
        <v/>
      </c>
      <c r="P302" s="47"/>
      <c r="Q302" s="48" t="str">
        <f>IFERROR(VLOOKUP(E302,Funcionários!$C$8:$E$207,3,FALSE),"")</f>
        <v/>
      </c>
      <c r="R302" s="47"/>
      <c r="S302" s="49" t="str">
        <f t="shared" si="111"/>
        <v/>
      </c>
      <c r="T302" s="49">
        <v>2.96E-3</v>
      </c>
      <c r="U302" s="48" t="str">
        <f>IF(Funcionários!C303=0,"",Funcionários!C303)</f>
        <v/>
      </c>
      <c r="V302" s="50">
        <f>IF(U302="",0,IF(COUNTIFS($E$7:$E$3006,U302,$I$7:$I$3006,'RC'!$E$6)=0,0,COUNTIFS($M$7:$M$3006,"Concluída no prazo",$E$7:$E$3006,U302,$I$7:$I$3006,'RC'!$E$6)/COUNTIFS($E$7:$E$3006,U302,$I$7:$I$3006,'RC'!$E$6)))</f>
        <v>0</v>
      </c>
      <c r="W302" s="49">
        <f>SUMIFS($J$7:$J$3006,$E$7:$E$3006,U302,$I$7:$I$3006,'RC'!$E$6)+SUMIFS($L$7:$L$3006,$E$7:$E$3006,U302,$I$7:$I$3006,'RC'!$E$6)</f>
        <v>0</v>
      </c>
      <c r="X302" s="48">
        <f>COUNTIFS($E$7:$E$3006,U302,$I$7:$I$3006,'RC'!$E$6)</f>
        <v>0</v>
      </c>
      <c r="Y302" s="48"/>
      <c r="Z302" s="51" t="str">
        <f>IF(AQ302='RC'!$E$6,AC302*1000+AD302,"")</f>
        <v/>
      </c>
      <c r="AA302" s="51" t="str">
        <f>IF(AB302="","",IF(AQ302='RC'!$E$6,AC302*1000-AD302,""))</f>
        <v/>
      </c>
      <c r="AB302" s="48" t="str">
        <f>IFERROR(VLOOKUP(E302,Funcionários!$C$8:$E$207,3,FALSE),"")</f>
        <v/>
      </c>
      <c r="AC302" s="50" t="str">
        <f>IF(AB302="","",IF(COUNTIFS($AB$7:$AB$3006,AB302,$AQ$7:$AQ$3006,'RC'!$E$6)=0,"",COUNTIFS($M$7:$M$3006,"Concluída no prazo",$AB$7:$AB$3006,AB302,$AQ$7:$AQ$3006,'RC'!$E$6)/COUNTIFS($AB$7:$AB$3006,AB302,$AQ$7:$AQ$3006,'RC'!$E$6)))</f>
        <v/>
      </c>
      <c r="AD302" s="48">
        <f>SUMIF($AQ$7:$AQ$3006,'RC'!$E$6,$J$7:$J$3006)+SUMIF($AQ$7:$AQ$3006,'RC'!$E$6,$L$7:$L$3006)</f>
        <v>21</v>
      </c>
      <c r="AF302" s="48">
        <v>4.7049999999999099E-2</v>
      </c>
      <c r="AG302" s="48">
        <f>IF(OR(AQ302="",AQ302&lt;&gt;'RC'!$E$6,AB302&lt;&gt;'RC'!$D$21),0,1)</f>
        <v>0</v>
      </c>
      <c r="AH302" s="48">
        <f t="shared" si="108"/>
        <v>4.7049999999999099E-2</v>
      </c>
      <c r="AI302" s="48" t="str">
        <f t="shared" si="90"/>
        <v/>
      </c>
      <c r="AJ302" s="48" t="str">
        <f t="shared" si="91"/>
        <v/>
      </c>
      <c r="AK302" s="52" t="str">
        <f t="shared" si="92"/>
        <v/>
      </c>
      <c r="AL302" s="52" t="str">
        <f t="shared" si="93"/>
        <v/>
      </c>
      <c r="AM302" s="48" t="str">
        <f t="shared" si="94"/>
        <v/>
      </c>
      <c r="AN302" s="48" t="str">
        <f t="shared" si="95"/>
        <v/>
      </c>
      <c r="AP302" s="18" t="str">
        <f t="shared" si="96"/>
        <v/>
      </c>
      <c r="AQ302" s="18" t="str">
        <f t="shared" si="97"/>
        <v/>
      </c>
      <c r="AR302" s="18">
        <v>4.7050000000000002E-2</v>
      </c>
      <c r="AS302" s="18">
        <f>IF(AF!$D$27="Todos",1,IF(M302=AF!$D$27,1,0))</f>
        <v>1</v>
      </c>
      <c r="AT302" s="53">
        <f>IF(AND(E302=AF!$D$6,OR(LT!M302=AF!$D$27,AF!$D$27="Todos"),OR(AP302=AF!$E$8,AQ302=AF!$E$8)),AR302+AS302,0)</f>
        <v>0</v>
      </c>
      <c r="AU302" s="18" t="str">
        <f t="shared" si="98"/>
        <v/>
      </c>
      <c r="AV302" s="54" t="str">
        <f t="shared" si="99"/>
        <v/>
      </c>
      <c r="AW302" s="54" t="str">
        <f t="shared" si="100"/>
        <v/>
      </c>
      <c r="AX302" s="18" t="str">
        <f t="shared" si="101"/>
        <v/>
      </c>
      <c r="AY302" s="18" t="str">
        <f t="shared" si="102"/>
        <v/>
      </c>
      <c r="BA302" s="18">
        <f>IF($E302=AF!$D$6,IF($M302="Concluída no prazo",2,IF($M302="Concluída com atraso",1,0)),0)</f>
        <v>0</v>
      </c>
      <c r="BB302" s="18">
        <f>IF($E302=AF!$D$6,IF($M302="Atrasada",2,IF($M302="Concluída com atraso",1,0)),0)</f>
        <v>0</v>
      </c>
      <c r="BC302" s="18">
        <v>2.96E-3</v>
      </c>
      <c r="BD302" s="18">
        <f t="shared" si="109"/>
        <v>2.96E-3</v>
      </c>
      <c r="BE302" s="18">
        <f t="shared" si="109"/>
        <v>2.96E-3</v>
      </c>
      <c r="BF302" s="18" t="str">
        <f t="shared" si="103"/>
        <v/>
      </c>
      <c r="BN302" s="18" t="str">
        <f t="shared" si="104"/>
        <v>s</v>
      </c>
    </row>
    <row r="303" spans="3:66" ht="50.1" customHeight="1" thickTop="1" thickBot="1" x14ac:dyDescent="0.3">
      <c r="C303" s="46"/>
      <c r="D303" s="46"/>
      <c r="E303" s="46"/>
      <c r="F303" s="122"/>
      <c r="G303" s="122"/>
      <c r="H303" s="78" t="str">
        <f t="shared" si="105"/>
        <v/>
      </c>
      <c r="I303" s="78" t="str">
        <f t="shared" si="106"/>
        <v/>
      </c>
      <c r="J303" s="16"/>
      <c r="K303" s="46" t="str">
        <f t="shared" si="107"/>
        <v/>
      </c>
      <c r="L303" s="16"/>
      <c r="M303" s="16"/>
      <c r="N303" s="46"/>
      <c r="O303" s="47" t="str">
        <f t="shared" si="110"/>
        <v/>
      </c>
      <c r="P303" s="47"/>
      <c r="Q303" s="48" t="str">
        <f>IFERROR(VLOOKUP(E303,Funcionários!$C$8:$E$207,3,FALSE),"")</f>
        <v/>
      </c>
      <c r="R303" s="47"/>
      <c r="S303" s="49" t="str">
        <f t="shared" si="111"/>
        <v/>
      </c>
      <c r="T303" s="49">
        <v>2.97E-3</v>
      </c>
      <c r="U303" s="48" t="str">
        <f>IF(Funcionários!C304=0,"",Funcionários!C304)</f>
        <v/>
      </c>
      <c r="V303" s="50">
        <f>IF(U303="",0,IF(COUNTIFS($E$7:$E$3006,U303,$I$7:$I$3006,'RC'!$E$6)=0,0,COUNTIFS($M$7:$M$3006,"Concluída no prazo",$E$7:$E$3006,U303,$I$7:$I$3006,'RC'!$E$6)/COUNTIFS($E$7:$E$3006,U303,$I$7:$I$3006,'RC'!$E$6)))</f>
        <v>0</v>
      </c>
      <c r="W303" s="49">
        <f>SUMIFS($J$7:$J$3006,$E$7:$E$3006,U303,$I$7:$I$3006,'RC'!$E$6)+SUMIFS($L$7:$L$3006,$E$7:$E$3006,U303,$I$7:$I$3006,'RC'!$E$6)</f>
        <v>0</v>
      </c>
      <c r="X303" s="48">
        <f>COUNTIFS($E$7:$E$3006,U303,$I$7:$I$3006,'RC'!$E$6)</f>
        <v>0</v>
      </c>
      <c r="Y303" s="48"/>
      <c r="Z303" s="51" t="str">
        <f>IF(AQ303='RC'!$E$6,AC303*1000+AD303,"")</f>
        <v/>
      </c>
      <c r="AA303" s="51" t="str">
        <f>IF(AB303="","",IF(AQ303='RC'!$E$6,AC303*1000-AD303,""))</f>
        <v/>
      </c>
      <c r="AB303" s="48" t="str">
        <f>IFERROR(VLOOKUP(E303,Funcionários!$C$8:$E$207,3,FALSE),"")</f>
        <v/>
      </c>
      <c r="AC303" s="50" t="str">
        <f>IF(AB303="","",IF(COUNTIFS($AB$7:$AB$3006,AB303,$AQ$7:$AQ$3006,'RC'!$E$6)=0,"",COUNTIFS($M$7:$M$3006,"Concluída no prazo",$AB$7:$AB$3006,AB303,$AQ$7:$AQ$3006,'RC'!$E$6)/COUNTIFS($AB$7:$AB$3006,AB303,$AQ$7:$AQ$3006,'RC'!$E$6)))</f>
        <v/>
      </c>
      <c r="AD303" s="48">
        <f>SUMIF($AQ$7:$AQ$3006,'RC'!$E$6,$J$7:$J$3006)+SUMIF($AQ$7:$AQ$3006,'RC'!$E$6,$L$7:$L$3006)</f>
        <v>21</v>
      </c>
      <c r="AF303" s="48">
        <v>4.7039999999999103E-2</v>
      </c>
      <c r="AG303" s="48">
        <f>IF(OR(AQ303="",AQ303&lt;&gt;'RC'!$E$6,AB303&lt;&gt;'RC'!$D$21),0,1)</f>
        <v>0</v>
      </c>
      <c r="AH303" s="48">
        <f t="shared" si="108"/>
        <v>4.7039999999999103E-2</v>
      </c>
      <c r="AI303" s="48" t="str">
        <f t="shared" si="90"/>
        <v/>
      </c>
      <c r="AJ303" s="48" t="str">
        <f t="shared" si="91"/>
        <v/>
      </c>
      <c r="AK303" s="52" t="str">
        <f t="shared" si="92"/>
        <v/>
      </c>
      <c r="AL303" s="52" t="str">
        <f t="shared" si="93"/>
        <v/>
      </c>
      <c r="AM303" s="48" t="str">
        <f t="shared" si="94"/>
        <v/>
      </c>
      <c r="AN303" s="48" t="str">
        <f t="shared" si="95"/>
        <v/>
      </c>
      <c r="AP303" s="18" t="str">
        <f t="shared" si="96"/>
        <v/>
      </c>
      <c r="AQ303" s="18" t="str">
        <f t="shared" si="97"/>
        <v/>
      </c>
      <c r="AR303" s="18">
        <v>4.7039999999999998E-2</v>
      </c>
      <c r="AS303" s="18">
        <f>IF(AF!$D$27="Todos",1,IF(M303=AF!$D$27,1,0))</f>
        <v>1</v>
      </c>
      <c r="AT303" s="53">
        <f>IF(AND(E303=AF!$D$6,OR(LT!M303=AF!$D$27,AF!$D$27="Todos"),OR(AP303=AF!$E$8,AQ303=AF!$E$8)),AR303+AS303,0)</f>
        <v>0</v>
      </c>
      <c r="AU303" s="18" t="str">
        <f t="shared" si="98"/>
        <v/>
      </c>
      <c r="AV303" s="54" t="str">
        <f t="shared" si="99"/>
        <v/>
      </c>
      <c r="AW303" s="54" t="str">
        <f t="shared" si="100"/>
        <v/>
      </c>
      <c r="AX303" s="18" t="str">
        <f t="shared" si="101"/>
        <v/>
      </c>
      <c r="AY303" s="18" t="str">
        <f t="shared" si="102"/>
        <v/>
      </c>
      <c r="BA303" s="18">
        <f>IF($E303=AF!$D$6,IF($M303="Concluída no prazo",2,IF($M303="Concluída com atraso",1,0)),0)</f>
        <v>0</v>
      </c>
      <c r="BB303" s="18">
        <f>IF($E303=AF!$D$6,IF($M303="Atrasada",2,IF($M303="Concluída com atraso",1,0)),0)</f>
        <v>0</v>
      </c>
      <c r="BC303" s="18">
        <v>2.97E-3</v>
      </c>
      <c r="BD303" s="18">
        <f t="shared" si="109"/>
        <v>2.97E-3</v>
      </c>
      <c r="BE303" s="18">
        <f t="shared" si="109"/>
        <v>2.97E-3</v>
      </c>
      <c r="BF303" s="18" t="str">
        <f t="shared" si="103"/>
        <v/>
      </c>
      <c r="BN303" s="18" t="str">
        <f t="shared" si="104"/>
        <v>s</v>
      </c>
    </row>
    <row r="304" spans="3:66" ht="50.1" customHeight="1" thickTop="1" thickBot="1" x14ac:dyDescent="0.3">
      <c r="C304" s="46"/>
      <c r="D304" s="46"/>
      <c r="E304" s="46"/>
      <c r="F304" s="122"/>
      <c r="G304" s="122"/>
      <c r="H304" s="78" t="str">
        <f t="shared" si="105"/>
        <v/>
      </c>
      <c r="I304" s="78" t="str">
        <f t="shared" si="106"/>
        <v/>
      </c>
      <c r="J304" s="16"/>
      <c r="K304" s="46" t="str">
        <f t="shared" si="107"/>
        <v/>
      </c>
      <c r="L304" s="16"/>
      <c r="M304" s="16"/>
      <c r="N304" s="46"/>
      <c r="O304" s="47" t="str">
        <f t="shared" si="110"/>
        <v/>
      </c>
      <c r="P304" s="47"/>
      <c r="Q304" s="48" t="str">
        <f>IFERROR(VLOOKUP(E304,Funcionários!$C$8:$E$207,3,FALSE),"")</f>
        <v/>
      </c>
      <c r="R304" s="47"/>
      <c r="S304" s="49" t="str">
        <f t="shared" si="111"/>
        <v/>
      </c>
      <c r="T304" s="49">
        <v>2.98E-3</v>
      </c>
      <c r="U304" s="48" t="str">
        <f>IF(Funcionários!C305=0,"",Funcionários!C305)</f>
        <v/>
      </c>
      <c r="V304" s="50">
        <f>IF(U304="",0,IF(COUNTIFS($E$7:$E$3006,U304,$I$7:$I$3006,'RC'!$E$6)=0,0,COUNTIFS($M$7:$M$3006,"Concluída no prazo",$E$7:$E$3006,U304,$I$7:$I$3006,'RC'!$E$6)/COUNTIFS($E$7:$E$3006,U304,$I$7:$I$3006,'RC'!$E$6)))</f>
        <v>0</v>
      </c>
      <c r="W304" s="49">
        <f>SUMIFS($J$7:$J$3006,$E$7:$E$3006,U304,$I$7:$I$3006,'RC'!$E$6)+SUMIFS($L$7:$L$3006,$E$7:$E$3006,U304,$I$7:$I$3006,'RC'!$E$6)</f>
        <v>0</v>
      </c>
      <c r="X304" s="48">
        <f>COUNTIFS($E$7:$E$3006,U304,$I$7:$I$3006,'RC'!$E$6)</f>
        <v>0</v>
      </c>
      <c r="Y304" s="48"/>
      <c r="Z304" s="51" t="str">
        <f>IF(AQ304='RC'!$E$6,AC304*1000+AD304,"")</f>
        <v/>
      </c>
      <c r="AA304" s="51" t="str">
        <f>IF(AB304="","",IF(AQ304='RC'!$E$6,AC304*1000-AD304,""))</f>
        <v/>
      </c>
      <c r="AB304" s="48" t="str">
        <f>IFERROR(VLOOKUP(E304,Funcionários!$C$8:$E$207,3,FALSE),"")</f>
        <v/>
      </c>
      <c r="AC304" s="50" t="str">
        <f>IF(AB304="","",IF(COUNTIFS($AB$7:$AB$3006,AB304,$AQ$7:$AQ$3006,'RC'!$E$6)=0,"",COUNTIFS($M$7:$M$3006,"Concluída no prazo",$AB$7:$AB$3006,AB304,$AQ$7:$AQ$3006,'RC'!$E$6)/COUNTIFS($AB$7:$AB$3006,AB304,$AQ$7:$AQ$3006,'RC'!$E$6)))</f>
        <v/>
      </c>
      <c r="AD304" s="48">
        <f>SUMIF($AQ$7:$AQ$3006,'RC'!$E$6,$J$7:$J$3006)+SUMIF($AQ$7:$AQ$3006,'RC'!$E$6,$L$7:$L$3006)</f>
        <v>21</v>
      </c>
      <c r="AF304" s="48">
        <v>4.70299999999991E-2</v>
      </c>
      <c r="AG304" s="48">
        <f>IF(OR(AQ304="",AQ304&lt;&gt;'RC'!$E$6,AB304&lt;&gt;'RC'!$D$21),0,1)</f>
        <v>0</v>
      </c>
      <c r="AH304" s="48">
        <f t="shared" si="108"/>
        <v>4.70299999999991E-2</v>
      </c>
      <c r="AI304" s="48" t="str">
        <f t="shared" si="90"/>
        <v/>
      </c>
      <c r="AJ304" s="48" t="str">
        <f t="shared" si="91"/>
        <v/>
      </c>
      <c r="AK304" s="52" t="str">
        <f t="shared" si="92"/>
        <v/>
      </c>
      <c r="AL304" s="52" t="str">
        <f t="shared" si="93"/>
        <v/>
      </c>
      <c r="AM304" s="48" t="str">
        <f t="shared" si="94"/>
        <v/>
      </c>
      <c r="AN304" s="48" t="str">
        <f t="shared" si="95"/>
        <v/>
      </c>
      <c r="AP304" s="18" t="str">
        <f t="shared" si="96"/>
        <v/>
      </c>
      <c r="AQ304" s="18" t="str">
        <f t="shared" si="97"/>
        <v/>
      </c>
      <c r="AR304" s="18">
        <v>4.7030000000000002E-2</v>
      </c>
      <c r="AS304" s="18">
        <f>IF(AF!$D$27="Todos",1,IF(M304=AF!$D$27,1,0))</f>
        <v>1</v>
      </c>
      <c r="AT304" s="53">
        <f>IF(AND(E304=AF!$D$6,OR(LT!M304=AF!$D$27,AF!$D$27="Todos"),OR(AP304=AF!$E$8,AQ304=AF!$E$8)),AR304+AS304,0)</f>
        <v>0</v>
      </c>
      <c r="AU304" s="18" t="str">
        <f t="shared" si="98"/>
        <v/>
      </c>
      <c r="AV304" s="54" t="str">
        <f t="shared" si="99"/>
        <v/>
      </c>
      <c r="AW304" s="54" t="str">
        <f t="shared" si="100"/>
        <v/>
      </c>
      <c r="AX304" s="18" t="str">
        <f t="shared" si="101"/>
        <v/>
      </c>
      <c r="AY304" s="18" t="str">
        <f t="shared" si="102"/>
        <v/>
      </c>
      <c r="BA304" s="18">
        <f>IF($E304=AF!$D$6,IF($M304="Concluída no prazo",2,IF($M304="Concluída com atraso",1,0)),0)</f>
        <v>0</v>
      </c>
      <c r="BB304" s="18">
        <f>IF($E304=AF!$D$6,IF($M304="Atrasada",2,IF($M304="Concluída com atraso",1,0)),0)</f>
        <v>0</v>
      </c>
      <c r="BC304" s="18">
        <v>2.98E-3</v>
      </c>
      <c r="BD304" s="18">
        <f t="shared" si="109"/>
        <v>2.98E-3</v>
      </c>
      <c r="BE304" s="18">
        <f t="shared" si="109"/>
        <v>2.98E-3</v>
      </c>
      <c r="BF304" s="18" t="str">
        <f t="shared" si="103"/>
        <v/>
      </c>
      <c r="BN304" s="18" t="str">
        <f t="shared" si="104"/>
        <v>s</v>
      </c>
    </row>
    <row r="305" spans="3:66" ht="50.1" customHeight="1" thickTop="1" thickBot="1" x14ac:dyDescent="0.3">
      <c r="C305" s="46"/>
      <c r="D305" s="46"/>
      <c r="E305" s="46"/>
      <c r="F305" s="122"/>
      <c r="G305" s="122"/>
      <c r="H305" s="78" t="str">
        <f t="shared" si="105"/>
        <v/>
      </c>
      <c r="I305" s="78" t="str">
        <f t="shared" si="106"/>
        <v/>
      </c>
      <c r="J305" s="16"/>
      <c r="K305" s="46" t="str">
        <f t="shared" si="107"/>
        <v/>
      </c>
      <c r="L305" s="16"/>
      <c r="M305" s="16"/>
      <c r="N305" s="46"/>
      <c r="O305" s="47" t="str">
        <f t="shared" si="110"/>
        <v/>
      </c>
      <c r="P305" s="47"/>
      <c r="Q305" s="48" t="str">
        <f>IFERROR(VLOOKUP(E305,Funcionários!$C$8:$E$207,3,FALSE),"")</f>
        <v/>
      </c>
      <c r="R305" s="47"/>
      <c r="S305" s="49" t="str">
        <f t="shared" si="111"/>
        <v/>
      </c>
      <c r="T305" s="49">
        <v>2.99E-3</v>
      </c>
      <c r="U305" s="48" t="str">
        <f>IF(Funcionários!C306=0,"",Funcionários!C306)</f>
        <v/>
      </c>
      <c r="V305" s="50">
        <f>IF(U305="",0,IF(COUNTIFS($E$7:$E$3006,U305,$I$7:$I$3006,'RC'!$E$6)=0,0,COUNTIFS($M$7:$M$3006,"Concluída no prazo",$E$7:$E$3006,U305,$I$7:$I$3006,'RC'!$E$6)/COUNTIFS($E$7:$E$3006,U305,$I$7:$I$3006,'RC'!$E$6)))</f>
        <v>0</v>
      </c>
      <c r="W305" s="49">
        <f>SUMIFS($J$7:$J$3006,$E$7:$E$3006,U305,$I$7:$I$3006,'RC'!$E$6)+SUMIFS($L$7:$L$3006,$E$7:$E$3006,U305,$I$7:$I$3006,'RC'!$E$6)</f>
        <v>0</v>
      </c>
      <c r="X305" s="48">
        <f>COUNTIFS($E$7:$E$3006,U305,$I$7:$I$3006,'RC'!$E$6)</f>
        <v>0</v>
      </c>
      <c r="Y305" s="48"/>
      <c r="Z305" s="51" t="str">
        <f>IF(AQ305='RC'!$E$6,AC305*1000+AD305,"")</f>
        <v/>
      </c>
      <c r="AA305" s="51" t="str">
        <f>IF(AB305="","",IF(AQ305='RC'!$E$6,AC305*1000-AD305,""))</f>
        <v/>
      </c>
      <c r="AB305" s="48" t="str">
        <f>IFERROR(VLOOKUP(E305,Funcionários!$C$8:$E$207,3,FALSE),"")</f>
        <v/>
      </c>
      <c r="AC305" s="50" t="str">
        <f>IF(AB305="","",IF(COUNTIFS($AB$7:$AB$3006,AB305,$AQ$7:$AQ$3006,'RC'!$E$6)=0,"",COUNTIFS($M$7:$M$3006,"Concluída no prazo",$AB$7:$AB$3006,AB305,$AQ$7:$AQ$3006,'RC'!$E$6)/COUNTIFS($AB$7:$AB$3006,AB305,$AQ$7:$AQ$3006,'RC'!$E$6)))</f>
        <v/>
      </c>
      <c r="AD305" s="48">
        <f>SUMIF($AQ$7:$AQ$3006,'RC'!$E$6,$J$7:$J$3006)+SUMIF($AQ$7:$AQ$3006,'RC'!$E$6,$L$7:$L$3006)</f>
        <v>21</v>
      </c>
      <c r="AF305" s="48">
        <v>4.7019999999999097E-2</v>
      </c>
      <c r="AG305" s="48">
        <f>IF(OR(AQ305="",AQ305&lt;&gt;'RC'!$E$6,AB305&lt;&gt;'RC'!$D$21),0,1)</f>
        <v>0</v>
      </c>
      <c r="AH305" s="48">
        <f t="shared" si="108"/>
        <v>4.7019999999999097E-2</v>
      </c>
      <c r="AI305" s="48" t="str">
        <f t="shared" si="90"/>
        <v/>
      </c>
      <c r="AJ305" s="48" t="str">
        <f t="shared" si="91"/>
        <v/>
      </c>
      <c r="AK305" s="52" t="str">
        <f t="shared" si="92"/>
        <v/>
      </c>
      <c r="AL305" s="52" t="str">
        <f t="shared" si="93"/>
        <v/>
      </c>
      <c r="AM305" s="48" t="str">
        <f t="shared" si="94"/>
        <v/>
      </c>
      <c r="AN305" s="48" t="str">
        <f t="shared" si="95"/>
        <v/>
      </c>
      <c r="AP305" s="18" t="str">
        <f t="shared" si="96"/>
        <v/>
      </c>
      <c r="AQ305" s="18" t="str">
        <f t="shared" si="97"/>
        <v/>
      </c>
      <c r="AR305" s="18">
        <v>4.7019999999999999E-2</v>
      </c>
      <c r="AS305" s="18">
        <f>IF(AF!$D$27="Todos",1,IF(M305=AF!$D$27,1,0))</f>
        <v>1</v>
      </c>
      <c r="AT305" s="53">
        <f>IF(AND(E305=AF!$D$6,OR(LT!M305=AF!$D$27,AF!$D$27="Todos"),OR(AP305=AF!$E$8,AQ305=AF!$E$8)),AR305+AS305,0)</f>
        <v>0</v>
      </c>
      <c r="AU305" s="18" t="str">
        <f t="shared" si="98"/>
        <v/>
      </c>
      <c r="AV305" s="54" t="str">
        <f t="shared" si="99"/>
        <v/>
      </c>
      <c r="AW305" s="54" t="str">
        <f t="shared" si="100"/>
        <v/>
      </c>
      <c r="AX305" s="18" t="str">
        <f t="shared" si="101"/>
        <v/>
      </c>
      <c r="AY305" s="18" t="str">
        <f t="shared" si="102"/>
        <v/>
      </c>
      <c r="BA305" s="18">
        <f>IF($E305=AF!$D$6,IF($M305="Concluída no prazo",2,IF($M305="Concluída com atraso",1,0)),0)</f>
        <v>0</v>
      </c>
      <c r="BB305" s="18">
        <f>IF($E305=AF!$D$6,IF($M305="Atrasada",2,IF($M305="Concluída com atraso",1,0)),0)</f>
        <v>0</v>
      </c>
      <c r="BC305" s="18">
        <v>2.99E-3</v>
      </c>
      <c r="BD305" s="18">
        <f t="shared" si="109"/>
        <v>2.99E-3</v>
      </c>
      <c r="BE305" s="18">
        <f t="shared" si="109"/>
        <v>2.99E-3</v>
      </c>
      <c r="BF305" s="18" t="str">
        <f t="shared" si="103"/>
        <v/>
      </c>
      <c r="BN305" s="18" t="str">
        <f t="shared" si="104"/>
        <v>s</v>
      </c>
    </row>
    <row r="306" spans="3:66" ht="50.1" customHeight="1" thickTop="1" thickBot="1" x14ac:dyDescent="0.3">
      <c r="C306" s="46"/>
      <c r="D306" s="46"/>
      <c r="E306" s="46"/>
      <c r="F306" s="122"/>
      <c r="G306" s="122"/>
      <c r="H306" s="78" t="str">
        <f t="shared" si="105"/>
        <v/>
      </c>
      <c r="I306" s="78" t="str">
        <f t="shared" si="106"/>
        <v/>
      </c>
      <c r="J306" s="16"/>
      <c r="K306" s="46" t="str">
        <f t="shared" si="107"/>
        <v/>
      </c>
      <c r="L306" s="16"/>
      <c r="M306" s="16"/>
      <c r="N306" s="46"/>
      <c r="O306" s="47" t="str">
        <f t="shared" si="110"/>
        <v/>
      </c>
      <c r="P306" s="47"/>
      <c r="Q306" s="48" t="str">
        <f>IFERROR(VLOOKUP(E306,Funcionários!$C$8:$E$207,3,FALSE),"")</f>
        <v/>
      </c>
      <c r="R306" s="47"/>
      <c r="S306" s="49" t="str">
        <f t="shared" si="111"/>
        <v/>
      </c>
      <c r="T306" s="49">
        <v>3.0000000000000001E-3</v>
      </c>
      <c r="U306" s="48" t="str">
        <f>IF(Funcionários!C307=0,"",Funcionários!C307)</f>
        <v/>
      </c>
      <c r="V306" s="50">
        <f>IF(U306="",0,IF(COUNTIFS($E$7:$E$3006,U306,$I$7:$I$3006,'RC'!$E$6)=0,0,COUNTIFS($M$7:$M$3006,"Concluída no prazo",$E$7:$E$3006,U306,$I$7:$I$3006,'RC'!$E$6)/COUNTIFS($E$7:$E$3006,U306,$I$7:$I$3006,'RC'!$E$6)))</f>
        <v>0</v>
      </c>
      <c r="W306" s="49">
        <f>SUMIFS($J$7:$J$3006,$E$7:$E$3006,U306,$I$7:$I$3006,'RC'!$E$6)+SUMIFS($L$7:$L$3006,$E$7:$E$3006,U306,$I$7:$I$3006,'RC'!$E$6)</f>
        <v>0</v>
      </c>
      <c r="X306" s="48">
        <f>COUNTIFS($E$7:$E$3006,U306,$I$7:$I$3006,'RC'!$E$6)</f>
        <v>0</v>
      </c>
      <c r="Y306" s="48"/>
      <c r="Z306" s="51" t="str">
        <f>IF(AQ306='RC'!$E$6,AC306*1000+AD306,"")</f>
        <v/>
      </c>
      <c r="AA306" s="51" t="str">
        <f>IF(AB306="","",IF(AQ306='RC'!$E$6,AC306*1000-AD306,""))</f>
        <v/>
      </c>
      <c r="AB306" s="48" t="str">
        <f>IFERROR(VLOOKUP(E306,Funcionários!$C$8:$E$207,3,FALSE),"")</f>
        <v/>
      </c>
      <c r="AC306" s="50" t="str">
        <f>IF(AB306="","",IF(COUNTIFS($AB$7:$AB$3006,AB306,$AQ$7:$AQ$3006,'RC'!$E$6)=0,"",COUNTIFS($M$7:$M$3006,"Concluída no prazo",$AB$7:$AB$3006,AB306,$AQ$7:$AQ$3006,'RC'!$E$6)/COUNTIFS($AB$7:$AB$3006,AB306,$AQ$7:$AQ$3006,'RC'!$E$6)))</f>
        <v/>
      </c>
      <c r="AD306" s="48">
        <f>SUMIF($AQ$7:$AQ$3006,'RC'!$E$6,$J$7:$J$3006)+SUMIF($AQ$7:$AQ$3006,'RC'!$E$6,$L$7:$L$3006)</f>
        <v>21</v>
      </c>
      <c r="AF306" s="48">
        <v>4.7009999999999101E-2</v>
      </c>
      <c r="AG306" s="48">
        <f>IF(OR(AQ306="",AQ306&lt;&gt;'RC'!$E$6,AB306&lt;&gt;'RC'!$D$21),0,1)</f>
        <v>0</v>
      </c>
      <c r="AH306" s="48">
        <f t="shared" si="108"/>
        <v>4.7009999999999101E-2</v>
      </c>
      <c r="AI306" s="48" t="str">
        <f t="shared" si="90"/>
        <v/>
      </c>
      <c r="AJ306" s="48" t="str">
        <f t="shared" si="91"/>
        <v/>
      </c>
      <c r="AK306" s="52" t="str">
        <f t="shared" si="92"/>
        <v/>
      </c>
      <c r="AL306" s="52" t="str">
        <f t="shared" si="93"/>
        <v/>
      </c>
      <c r="AM306" s="48" t="str">
        <f t="shared" si="94"/>
        <v/>
      </c>
      <c r="AN306" s="48" t="str">
        <f t="shared" si="95"/>
        <v/>
      </c>
      <c r="AP306" s="18" t="str">
        <f t="shared" si="96"/>
        <v/>
      </c>
      <c r="AQ306" s="18" t="str">
        <f t="shared" si="97"/>
        <v/>
      </c>
      <c r="AR306" s="18">
        <v>4.7010000000000003E-2</v>
      </c>
      <c r="AS306" s="18">
        <f>IF(AF!$D$27="Todos",1,IF(M306=AF!$D$27,1,0))</f>
        <v>1</v>
      </c>
      <c r="AT306" s="53">
        <f>IF(AND(E306=AF!$D$6,OR(LT!M306=AF!$D$27,AF!$D$27="Todos"),OR(AP306=AF!$E$8,AQ306=AF!$E$8)),AR306+AS306,0)</f>
        <v>0</v>
      </c>
      <c r="AU306" s="18" t="str">
        <f t="shared" si="98"/>
        <v/>
      </c>
      <c r="AV306" s="54" t="str">
        <f t="shared" si="99"/>
        <v/>
      </c>
      <c r="AW306" s="54" t="str">
        <f t="shared" si="100"/>
        <v/>
      </c>
      <c r="AX306" s="18" t="str">
        <f t="shared" si="101"/>
        <v/>
      </c>
      <c r="AY306" s="18" t="str">
        <f t="shared" si="102"/>
        <v/>
      </c>
      <c r="BA306" s="18">
        <f>IF($E306=AF!$D$6,IF($M306="Concluída no prazo",2,IF($M306="Concluída com atraso",1,0)),0)</f>
        <v>0</v>
      </c>
      <c r="BB306" s="18">
        <f>IF($E306=AF!$D$6,IF($M306="Atrasada",2,IF($M306="Concluída com atraso",1,0)),0)</f>
        <v>0</v>
      </c>
      <c r="BC306" s="18">
        <v>3.0000000000000001E-3</v>
      </c>
      <c r="BD306" s="18">
        <f t="shared" si="109"/>
        <v>3.0000000000000001E-3</v>
      </c>
      <c r="BE306" s="18">
        <f t="shared" si="109"/>
        <v>3.0000000000000001E-3</v>
      </c>
      <c r="BF306" s="18" t="str">
        <f t="shared" si="103"/>
        <v/>
      </c>
      <c r="BN306" s="18" t="str">
        <f t="shared" si="104"/>
        <v>s</v>
      </c>
    </row>
    <row r="307" spans="3:66" ht="50.1" customHeight="1" thickTop="1" thickBot="1" x14ac:dyDescent="0.3">
      <c r="C307" s="46"/>
      <c r="D307" s="46"/>
      <c r="E307" s="46"/>
      <c r="F307" s="122"/>
      <c r="G307" s="122"/>
      <c r="H307" s="78" t="str">
        <f t="shared" si="105"/>
        <v/>
      </c>
      <c r="I307" s="78" t="str">
        <f t="shared" si="106"/>
        <v/>
      </c>
      <c r="J307" s="16"/>
      <c r="K307" s="46" t="str">
        <f t="shared" si="107"/>
        <v/>
      </c>
      <c r="L307" s="16"/>
      <c r="M307" s="16"/>
      <c r="N307" s="46"/>
      <c r="O307" s="47" t="str">
        <f t="shared" si="110"/>
        <v/>
      </c>
      <c r="P307" s="47"/>
      <c r="Q307" s="48" t="str">
        <f>IFERROR(VLOOKUP(E307,Funcionários!$C$8:$E$207,3,FALSE),"")</f>
        <v/>
      </c>
      <c r="R307" s="47"/>
      <c r="S307" s="49" t="str">
        <f t="shared" si="111"/>
        <v/>
      </c>
      <c r="T307" s="49">
        <v>3.0100000000000001E-3</v>
      </c>
      <c r="U307" s="48" t="str">
        <f>IF(Funcionários!C308=0,"",Funcionários!C308)</f>
        <v/>
      </c>
      <c r="V307" s="50">
        <f>IF(U307="",0,IF(COUNTIFS($E$7:$E$3006,U307,$I$7:$I$3006,'RC'!$E$6)=0,0,COUNTIFS($M$7:$M$3006,"Concluída no prazo",$E$7:$E$3006,U307,$I$7:$I$3006,'RC'!$E$6)/COUNTIFS($E$7:$E$3006,U307,$I$7:$I$3006,'RC'!$E$6)))</f>
        <v>0</v>
      </c>
      <c r="W307" s="49">
        <f>SUMIFS($J$7:$J$3006,$E$7:$E$3006,U307,$I$7:$I$3006,'RC'!$E$6)+SUMIFS($L$7:$L$3006,$E$7:$E$3006,U307,$I$7:$I$3006,'RC'!$E$6)</f>
        <v>0</v>
      </c>
      <c r="X307" s="48">
        <f>COUNTIFS($E$7:$E$3006,U307,$I$7:$I$3006,'RC'!$E$6)</f>
        <v>0</v>
      </c>
      <c r="Y307" s="48"/>
      <c r="Z307" s="51" t="str">
        <f>IF(AQ307='RC'!$E$6,AC307*1000+AD307,"")</f>
        <v/>
      </c>
      <c r="AA307" s="51" t="str">
        <f>IF(AB307="","",IF(AQ307='RC'!$E$6,AC307*1000-AD307,""))</f>
        <v/>
      </c>
      <c r="AB307" s="48" t="str">
        <f>IFERROR(VLOOKUP(E307,Funcionários!$C$8:$E$207,3,FALSE),"")</f>
        <v/>
      </c>
      <c r="AC307" s="50" t="str">
        <f>IF(AB307="","",IF(COUNTIFS($AB$7:$AB$3006,AB307,$AQ$7:$AQ$3006,'RC'!$E$6)=0,"",COUNTIFS($M$7:$M$3006,"Concluída no prazo",$AB$7:$AB$3006,AB307,$AQ$7:$AQ$3006,'RC'!$E$6)/COUNTIFS($AB$7:$AB$3006,AB307,$AQ$7:$AQ$3006,'RC'!$E$6)))</f>
        <v/>
      </c>
      <c r="AD307" s="48">
        <f>SUMIF($AQ$7:$AQ$3006,'RC'!$E$6,$J$7:$J$3006)+SUMIF($AQ$7:$AQ$3006,'RC'!$E$6,$L$7:$L$3006)</f>
        <v>21</v>
      </c>
      <c r="AF307" s="48">
        <v>4.6999999999999098E-2</v>
      </c>
      <c r="AG307" s="48">
        <f>IF(OR(AQ307="",AQ307&lt;&gt;'RC'!$E$6,AB307&lt;&gt;'RC'!$D$21),0,1)</f>
        <v>0</v>
      </c>
      <c r="AH307" s="48">
        <f t="shared" si="108"/>
        <v>4.6999999999999098E-2</v>
      </c>
      <c r="AI307" s="48" t="str">
        <f t="shared" si="90"/>
        <v/>
      </c>
      <c r="AJ307" s="48" t="str">
        <f t="shared" si="91"/>
        <v/>
      </c>
      <c r="AK307" s="52" t="str">
        <f t="shared" si="92"/>
        <v/>
      </c>
      <c r="AL307" s="52" t="str">
        <f t="shared" si="93"/>
        <v/>
      </c>
      <c r="AM307" s="48" t="str">
        <f t="shared" si="94"/>
        <v/>
      </c>
      <c r="AN307" s="48" t="str">
        <f t="shared" si="95"/>
        <v/>
      </c>
      <c r="AP307" s="18" t="str">
        <f t="shared" si="96"/>
        <v/>
      </c>
      <c r="AQ307" s="18" t="str">
        <f t="shared" si="97"/>
        <v/>
      </c>
      <c r="AR307" s="18">
        <v>4.7E-2</v>
      </c>
      <c r="AS307" s="18">
        <f>IF(AF!$D$27="Todos",1,IF(M307=AF!$D$27,1,0))</f>
        <v>1</v>
      </c>
      <c r="AT307" s="53">
        <f>IF(AND(E307=AF!$D$6,OR(LT!M307=AF!$D$27,AF!$D$27="Todos"),OR(AP307=AF!$E$8,AQ307=AF!$E$8)),AR307+AS307,0)</f>
        <v>0</v>
      </c>
      <c r="AU307" s="18" t="str">
        <f t="shared" si="98"/>
        <v/>
      </c>
      <c r="AV307" s="54" t="str">
        <f t="shared" si="99"/>
        <v/>
      </c>
      <c r="AW307" s="54" t="str">
        <f t="shared" si="100"/>
        <v/>
      </c>
      <c r="AX307" s="18" t="str">
        <f t="shared" si="101"/>
        <v/>
      </c>
      <c r="AY307" s="18" t="str">
        <f t="shared" si="102"/>
        <v/>
      </c>
      <c r="BA307" s="18">
        <f>IF($E307=AF!$D$6,IF($M307="Concluída no prazo",2,IF($M307="Concluída com atraso",1,0)),0)</f>
        <v>0</v>
      </c>
      <c r="BB307" s="18">
        <f>IF($E307=AF!$D$6,IF($M307="Atrasada",2,IF($M307="Concluída com atraso",1,0)),0)</f>
        <v>0</v>
      </c>
      <c r="BC307" s="18">
        <v>3.0100000000000001E-3</v>
      </c>
      <c r="BD307" s="18">
        <f t="shared" si="109"/>
        <v>3.0100000000000001E-3</v>
      </c>
      <c r="BE307" s="18">
        <f t="shared" si="109"/>
        <v>3.0100000000000001E-3</v>
      </c>
      <c r="BF307" s="18" t="str">
        <f t="shared" si="103"/>
        <v/>
      </c>
      <c r="BN307" s="18" t="str">
        <f t="shared" si="104"/>
        <v>s</v>
      </c>
    </row>
    <row r="308" spans="3:66" ht="50.1" customHeight="1" thickTop="1" thickBot="1" x14ac:dyDescent="0.3">
      <c r="C308" s="46"/>
      <c r="D308" s="46"/>
      <c r="E308" s="46"/>
      <c r="F308" s="122"/>
      <c r="G308" s="122"/>
      <c r="H308" s="78" t="str">
        <f t="shared" si="105"/>
        <v/>
      </c>
      <c r="I308" s="78" t="str">
        <f t="shared" si="106"/>
        <v/>
      </c>
      <c r="J308" s="16"/>
      <c r="K308" s="46" t="str">
        <f t="shared" si="107"/>
        <v/>
      </c>
      <c r="L308" s="16"/>
      <c r="M308" s="16"/>
      <c r="N308" s="46"/>
      <c r="O308" s="47" t="str">
        <f t="shared" si="110"/>
        <v/>
      </c>
      <c r="P308" s="47"/>
      <c r="Q308" s="48" t="str">
        <f>IFERROR(VLOOKUP(E308,Funcionários!$C$8:$E$207,3,FALSE),"")</f>
        <v/>
      </c>
      <c r="R308" s="47"/>
      <c r="S308" s="49" t="str">
        <f t="shared" si="111"/>
        <v/>
      </c>
      <c r="T308" s="49">
        <v>3.0200000000000001E-3</v>
      </c>
      <c r="U308" s="48" t="str">
        <f>IF(Funcionários!C309=0,"",Funcionários!C309)</f>
        <v/>
      </c>
      <c r="V308" s="50">
        <f>IF(U308="",0,IF(COUNTIFS($E$7:$E$3006,U308,$I$7:$I$3006,'RC'!$E$6)=0,0,COUNTIFS($M$7:$M$3006,"Concluída no prazo",$E$7:$E$3006,U308,$I$7:$I$3006,'RC'!$E$6)/COUNTIFS($E$7:$E$3006,U308,$I$7:$I$3006,'RC'!$E$6)))</f>
        <v>0</v>
      </c>
      <c r="W308" s="49">
        <f>SUMIFS($J$7:$J$3006,$E$7:$E$3006,U308,$I$7:$I$3006,'RC'!$E$6)+SUMIFS($L$7:$L$3006,$E$7:$E$3006,U308,$I$7:$I$3006,'RC'!$E$6)</f>
        <v>0</v>
      </c>
      <c r="X308" s="48">
        <f>COUNTIFS($E$7:$E$3006,U308,$I$7:$I$3006,'RC'!$E$6)</f>
        <v>0</v>
      </c>
      <c r="Y308" s="48"/>
      <c r="Z308" s="51" t="str">
        <f>IF(AQ308='RC'!$E$6,AC308*1000+AD308,"")</f>
        <v/>
      </c>
      <c r="AA308" s="51" t="str">
        <f>IF(AB308="","",IF(AQ308='RC'!$E$6,AC308*1000-AD308,""))</f>
        <v/>
      </c>
      <c r="AB308" s="48" t="str">
        <f>IFERROR(VLOOKUP(E308,Funcionários!$C$8:$E$207,3,FALSE),"")</f>
        <v/>
      </c>
      <c r="AC308" s="50" t="str">
        <f>IF(AB308="","",IF(COUNTIFS($AB$7:$AB$3006,AB308,$AQ$7:$AQ$3006,'RC'!$E$6)=0,"",COUNTIFS($M$7:$M$3006,"Concluída no prazo",$AB$7:$AB$3006,AB308,$AQ$7:$AQ$3006,'RC'!$E$6)/COUNTIFS($AB$7:$AB$3006,AB308,$AQ$7:$AQ$3006,'RC'!$E$6)))</f>
        <v/>
      </c>
      <c r="AD308" s="48">
        <f>SUMIF($AQ$7:$AQ$3006,'RC'!$E$6,$J$7:$J$3006)+SUMIF($AQ$7:$AQ$3006,'RC'!$E$6,$L$7:$L$3006)</f>
        <v>21</v>
      </c>
      <c r="AF308" s="48">
        <v>4.6989999999999102E-2</v>
      </c>
      <c r="AG308" s="48">
        <f>IF(OR(AQ308="",AQ308&lt;&gt;'RC'!$E$6,AB308&lt;&gt;'RC'!$D$21),0,1)</f>
        <v>0</v>
      </c>
      <c r="AH308" s="48">
        <f t="shared" si="108"/>
        <v>4.6989999999999102E-2</v>
      </c>
      <c r="AI308" s="48" t="str">
        <f t="shared" si="90"/>
        <v/>
      </c>
      <c r="AJ308" s="48" t="str">
        <f t="shared" si="91"/>
        <v/>
      </c>
      <c r="AK308" s="52" t="str">
        <f t="shared" si="92"/>
        <v/>
      </c>
      <c r="AL308" s="52" t="str">
        <f t="shared" si="93"/>
        <v/>
      </c>
      <c r="AM308" s="48" t="str">
        <f t="shared" si="94"/>
        <v/>
      </c>
      <c r="AN308" s="48" t="str">
        <f t="shared" si="95"/>
        <v/>
      </c>
      <c r="AP308" s="18" t="str">
        <f t="shared" si="96"/>
        <v/>
      </c>
      <c r="AQ308" s="18" t="str">
        <f t="shared" si="97"/>
        <v/>
      </c>
      <c r="AR308" s="18">
        <v>4.6989999999999997E-2</v>
      </c>
      <c r="AS308" s="18">
        <f>IF(AF!$D$27="Todos",1,IF(M308=AF!$D$27,1,0))</f>
        <v>1</v>
      </c>
      <c r="AT308" s="53">
        <f>IF(AND(E308=AF!$D$6,OR(LT!M308=AF!$D$27,AF!$D$27="Todos"),OR(AP308=AF!$E$8,AQ308=AF!$E$8)),AR308+AS308,0)</f>
        <v>0</v>
      </c>
      <c r="AU308" s="18" t="str">
        <f t="shared" si="98"/>
        <v/>
      </c>
      <c r="AV308" s="54" t="str">
        <f t="shared" si="99"/>
        <v/>
      </c>
      <c r="AW308" s="54" t="str">
        <f t="shared" si="100"/>
        <v/>
      </c>
      <c r="AX308" s="18" t="str">
        <f t="shared" si="101"/>
        <v/>
      </c>
      <c r="AY308" s="18" t="str">
        <f t="shared" si="102"/>
        <v/>
      </c>
      <c r="BA308" s="18">
        <f>IF($E308=AF!$D$6,IF($M308="Concluída no prazo",2,IF($M308="Concluída com atraso",1,0)),0)</f>
        <v>0</v>
      </c>
      <c r="BB308" s="18">
        <f>IF($E308=AF!$D$6,IF($M308="Atrasada",2,IF($M308="Concluída com atraso",1,0)),0)</f>
        <v>0</v>
      </c>
      <c r="BC308" s="18">
        <v>3.0200000000000001E-3</v>
      </c>
      <c r="BD308" s="18">
        <f t="shared" si="109"/>
        <v>3.0200000000000001E-3</v>
      </c>
      <c r="BE308" s="18">
        <f t="shared" si="109"/>
        <v>3.0200000000000001E-3</v>
      </c>
      <c r="BF308" s="18" t="str">
        <f t="shared" si="103"/>
        <v/>
      </c>
      <c r="BN308" s="18" t="str">
        <f t="shared" si="104"/>
        <v>s</v>
      </c>
    </row>
    <row r="309" spans="3:66" ht="50.1" customHeight="1" thickTop="1" thickBot="1" x14ac:dyDescent="0.3">
      <c r="C309" s="46"/>
      <c r="D309" s="46"/>
      <c r="E309" s="46"/>
      <c r="F309" s="122"/>
      <c r="G309" s="122"/>
      <c r="H309" s="78" t="str">
        <f t="shared" si="105"/>
        <v/>
      </c>
      <c r="I309" s="78" t="str">
        <f t="shared" si="106"/>
        <v/>
      </c>
      <c r="J309" s="16"/>
      <c r="K309" s="46" t="str">
        <f t="shared" si="107"/>
        <v/>
      </c>
      <c r="L309" s="16"/>
      <c r="M309" s="16"/>
      <c r="N309" s="46"/>
      <c r="O309" s="47" t="str">
        <f t="shared" si="110"/>
        <v/>
      </c>
      <c r="P309" s="47"/>
      <c r="Q309" s="48" t="str">
        <f>IFERROR(VLOOKUP(E309,Funcionários!$C$8:$E$207,3,FALSE),"")</f>
        <v/>
      </c>
      <c r="R309" s="47"/>
      <c r="S309" s="49" t="str">
        <f t="shared" si="111"/>
        <v/>
      </c>
      <c r="T309" s="49">
        <v>3.0300000000000001E-3</v>
      </c>
      <c r="U309" s="48" t="str">
        <f>IF(Funcionários!C310=0,"",Funcionários!C310)</f>
        <v/>
      </c>
      <c r="V309" s="50">
        <f>IF(U309="",0,IF(COUNTIFS($E$7:$E$3006,U309,$I$7:$I$3006,'RC'!$E$6)=0,0,COUNTIFS($M$7:$M$3006,"Concluída no prazo",$E$7:$E$3006,U309,$I$7:$I$3006,'RC'!$E$6)/COUNTIFS($E$7:$E$3006,U309,$I$7:$I$3006,'RC'!$E$6)))</f>
        <v>0</v>
      </c>
      <c r="W309" s="49">
        <f>SUMIFS($J$7:$J$3006,$E$7:$E$3006,U309,$I$7:$I$3006,'RC'!$E$6)+SUMIFS($L$7:$L$3006,$E$7:$E$3006,U309,$I$7:$I$3006,'RC'!$E$6)</f>
        <v>0</v>
      </c>
      <c r="X309" s="48">
        <f>COUNTIFS($E$7:$E$3006,U309,$I$7:$I$3006,'RC'!$E$6)</f>
        <v>0</v>
      </c>
      <c r="Y309" s="48"/>
      <c r="Z309" s="51" t="str">
        <f>IF(AQ309='RC'!$E$6,AC309*1000+AD309,"")</f>
        <v/>
      </c>
      <c r="AA309" s="51" t="str">
        <f>IF(AB309="","",IF(AQ309='RC'!$E$6,AC309*1000-AD309,""))</f>
        <v/>
      </c>
      <c r="AB309" s="48" t="str">
        <f>IFERROR(VLOOKUP(E309,Funcionários!$C$8:$E$207,3,FALSE),"")</f>
        <v/>
      </c>
      <c r="AC309" s="50" t="str">
        <f>IF(AB309="","",IF(COUNTIFS($AB$7:$AB$3006,AB309,$AQ$7:$AQ$3006,'RC'!$E$6)=0,"",COUNTIFS($M$7:$M$3006,"Concluída no prazo",$AB$7:$AB$3006,AB309,$AQ$7:$AQ$3006,'RC'!$E$6)/COUNTIFS($AB$7:$AB$3006,AB309,$AQ$7:$AQ$3006,'RC'!$E$6)))</f>
        <v/>
      </c>
      <c r="AD309" s="48">
        <f>SUMIF($AQ$7:$AQ$3006,'RC'!$E$6,$J$7:$J$3006)+SUMIF($AQ$7:$AQ$3006,'RC'!$E$6,$L$7:$L$3006)</f>
        <v>21</v>
      </c>
      <c r="AF309" s="48">
        <v>4.6979999999999099E-2</v>
      </c>
      <c r="AG309" s="48">
        <f>IF(OR(AQ309="",AQ309&lt;&gt;'RC'!$E$6,AB309&lt;&gt;'RC'!$D$21),0,1)</f>
        <v>0</v>
      </c>
      <c r="AH309" s="48">
        <f t="shared" si="108"/>
        <v>4.6979999999999099E-2</v>
      </c>
      <c r="AI309" s="48" t="str">
        <f t="shared" si="90"/>
        <v/>
      </c>
      <c r="AJ309" s="48" t="str">
        <f t="shared" si="91"/>
        <v/>
      </c>
      <c r="AK309" s="52" t="str">
        <f t="shared" si="92"/>
        <v/>
      </c>
      <c r="AL309" s="52" t="str">
        <f t="shared" si="93"/>
        <v/>
      </c>
      <c r="AM309" s="48" t="str">
        <f t="shared" si="94"/>
        <v/>
      </c>
      <c r="AN309" s="48" t="str">
        <f t="shared" si="95"/>
        <v/>
      </c>
      <c r="AP309" s="18" t="str">
        <f t="shared" si="96"/>
        <v/>
      </c>
      <c r="AQ309" s="18" t="str">
        <f t="shared" si="97"/>
        <v/>
      </c>
      <c r="AR309" s="18">
        <v>4.6980000000000001E-2</v>
      </c>
      <c r="AS309" s="18">
        <f>IF(AF!$D$27="Todos",1,IF(M309=AF!$D$27,1,0))</f>
        <v>1</v>
      </c>
      <c r="AT309" s="53">
        <f>IF(AND(E309=AF!$D$6,OR(LT!M309=AF!$D$27,AF!$D$27="Todos"),OR(AP309=AF!$E$8,AQ309=AF!$E$8)),AR309+AS309,0)</f>
        <v>0</v>
      </c>
      <c r="AU309" s="18" t="str">
        <f t="shared" si="98"/>
        <v/>
      </c>
      <c r="AV309" s="54" t="str">
        <f t="shared" si="99"/>
        <v/>
      </c>
      <c r="AW309" s="54" t="str">
        <f t="shared" si="100"/>
        <v/>
      </c>
      <c r="AX309" s="18" t="str">
        <f t="shared" si="101"/>
        <v/>
      </c>
      <c r="AY309" s="18" t="str">
        <f t="shared" si="102"/>
        <v/>
      </c>
      <c r="BA309" s="18">
        <f>IF($E309=AF!$D$6,IF($M309="Concluída no prazo",2,IF($M309="Concluída com atraso",1,0)),0)</f>
        <v>0</v>
      </c>
      <c r="BB309" s="18">
        <f>IF($E309=AF!$D$6,IF($M309="Atrasada",2,IF($M309="Concluída com atraso",1,0)),0)</f>
        <v>0</v>
      </c>
      <c r="BC309" s="18">
        <v>3.0300000000000001E-3</v>
      </c>
      <c r="BD309" s="18">
        <f t="shared" si="109"/>
        <v>3.0300000000000001E-3</v>
      </c>
      <c r="BE309" s="18">
        <f t="shared" si="109"/>
        <v>3.0300000000000001E-3</v>
      </c>
      <c r="BF309" s="18" t="str">
        <f t="shared" si="103"/>
        <v/>
      </c>
      <c r="BN309" s="18" t="str">
        <f t="shared" si="104"/>
        <v>s</v>
      </c>
    </row>
    <row r="310" spans="3:66" ht="50.1" customHeight="1" thickTop="1" thickBot="1" x14ac:dyDescent="0.3">
      <c r="C310" s="46"/>
      <c r="D310" s="46"/>
      <c r="E310" s="46"/>
      <c r="F310" s="122"/>
      <c r="G310" s="122"/>
      <c r="H310" s="78" t="str">
        <f t="shared" si="105"/>
        <v/>
      </c>
      <c r="I310" s="78" t="str">
        <f t="shared" si="106"/>
        <v/>
      </c>
      <c r="J310" s="16"/>
      <c r="K310" s="46" t="str">
        <f t="shared" si="107"/>
        <v/>
      </c>
      <c r="L310" s="16"/>
      <c r="M310" s="16"/>
      <c r="N310" s="46"/>
      <c r="O310" s="47" t="str">
        <f t="shared" si="110"/>
        <v/>
      </c>
      <c r="P310" s="47"/>
      <c r="Q310" s="48" t="str">
        <f>IFERROR(VLOOKUP(E310,Funcionários!$C$8:$E$207,3,FALSE),"")</f>
        <v/>
      </c>
      <c r="R310" s="47"/>
      <c r="S310" s="49" t="str">
        <f t="shared" si="111"/>
        <v/>
      </c>
      <c r="T310" s="49">
        <v>3.0400000000000002E-3</v>
      </c>
      <c r="U310" s="48" t="str">
        <f>IF(Funcionários!C311=0,"",Funcionários!C311)</f>
        <v/>
      </c>
      <c r="V310" s="50">
        <f>IF(U310="",0,IF(COUNTIFS($E$7:$E$3006,U310,$I$7:$I$3006,'RC'!$E$6)=0,0,COUNTIFS($M$7:$M$3006,"Concluída no prazo",$E$7:$E$3006,U310,$I$7:$I$3006,'RC'!$E$6)/COUNTIFS($E$7:$E$3006,U310,$I$7:$I$3006,'RC'!$E$6)))</f>
        <v>0</v>
      </c>
      <c r="W310" s="49">
        <f>SUMIFS($J$7:$J$3006,$E$7:$E$3006,U310,$I$7:$I$3006,'RC'!$E$6)+SUMIFS($L$7:$L$3006,$E$7:$E$3006,U310,$I$7:$I$3006,'RC'!$E$6)</f>
        <v>0</v>
      </c>
      <c r="X310" s="48">
        <f>COUNTIFS($E$7:$E$3006,U310,$I$7:$I$3006,'RC'!$E$6)</f>
        <v>0</v>
      </c>
      <c r="Y310" s="48"/>
      <c r="Z310" s="51" t="str">
        <f>IF(AQ310='RC'!$E$6,AC310*1000+AD310,"")</f>
        <v/>
      </c>
      <c r="AA310" s="51" t="str">
        <f>IF(AB310="","",IF(AQ310='RC'!$E$6,AC310*1000-AD310,""))</f>
        <v/>
      </c>
      <c r="AB310" s="48" t="str">
        <f>IFERROR(VLOOKUP(E310,Funcionários!$C$8:$E$207,3,FALSE),"")</f>
        <v/>
      </c>
      <c r="AC310" s="50" t="str">
        <f>IF(AB310="","",IF(COUNTIFS($AB$7:$AB$3006,AB310,$AQ$7:$AQ$3006,'RC'!$E$6)=0,"",COUNTIFS($M$7:$M$3006,"Concluída no prazo",$AB$7:$AB$3006,AB310,$AQ$7:$AQ$3006,'RC'!$E$6)/COUNTIFS($AB$7:$AB$3006,AB310,$AQ$7:$AQ$3006,'RC'!$E$6)))</f>
        <v/>
      </c>
      <c r="AD310" s="48">
        <f>SUMIF($AQ$7:$AQ$3006,'RC'!$E$6,$J$7:$J$3006)+SUMIF($AQ$7:$AQ$3006,'RC'!$E$6,$L$7:$L$3006)</f>
        <v>21</v>
      </c>
      <c r="AF310" s="48">
        <v>4.6969999999999103E-2</v>
      </c>
      <c r="AG310" s="48">
        <f>IF(OR(AQ310="",AQ310&lt;&gt;'RC'!$E$6,AB310&lt;&gt;'RC'!$D$21),0,1)</f>
        <v>0</v>
      </c>
      <c r="AH310" s="48">
        <f t="shared" si="108"/>
        <v>4.6969999999999103E-2</v>
      </c>
      <c r="AI310" s="48" t="str">
        <f t="shared" si="90"/>
        <v/>
      </c>
      <c r="AJ310" s="48" t="str">
        <f t="shared" si="91"/>
        <v/>
      </c>
      <c r="AK310" s="52" t="str">
        <f t="shared" si="92"/>
        <v/>
      </c>
      <c r="AL310" s="52" t="str">
        <f t="shared" si="93"/>
        <v/>
      </c>
      <c r="AM310" s="48" t="str">
        <f t="shared" si="94"/>
        <v/>
      </c>
      <c r="AN310" s="48" t="str">
        <f t="shared" si="95"/>
        <v/>
      </c>
      <c r="AP310" s="18" t="str">
        <f t="shared" si="96"/>
        <v/>
      </c>
      <c r="AQ310" s="18" t="str">
        <f t="shared" si="97"/>
        <v/>
      </c>
      <c r="AR310" s="18">
        <v>4.6969999999999998E-2</v>
      </c>
      <c r="AS310" s="18">
        <f>IF(AF!$D$27="Todos",1,IF(M310=AF!$D$27,1,0))</f>
        <v>1</v>
      </c>
      <c r="AT310" s="53">
        <f>IF(AND(E310=AF!$D$6,OR(LT!M310=AF!$D$27,AF!$D$27="Todos"),OR(AP310=AF!$E$8,AQ310=AF!$E$8)),AR310+AS310,0)</f>
        <v>0</v>
      </c>
      <c r="AU310" s="18" t="str">
        <f t="shared" si="98"/>
        <v/>
      </c>
      <c r="AV310" s="54" t="str">
        <f t="shared" si="99"/>
        <v/>
      </c>
      <c r="AW310" s="54" t="str">
        <f t="shared" si="100"/>
        <v/>
      </c>
      <c r="AX310" s="18" t="str">
        <f t="shared" si="101"/>
        <v/>
      </c>
      <c r="AY310" s="18" t="str">
        <f t="shared" si="102"/>
        <v/>
      </c>
      <c r="BA310" s="18">
        <f>IF($E310=AF!$D$6,IF($M310="Concluída no prazo",2,IF($M310="Concluída com atraso",1,0)),0)</f>
        <v>0</v>
      </c>
      <c r="BB310" s="18">
        <f>IF($E310=AF!$D$6,IF($M310="Atrasada",2,IF($M310="Concluída com atraso",1,0)),0)</f>
        <v>0</v>
      </c>
      <c r="BC310" s="18">
        <v>3.0400000000000002E-3</v>
      </c>
      <c r="BD310" s="18">
        <f t="shared" si="109"/>
        <v>3.0400000000000002E-3</v>
      </c>
      <c r="BE310" s="18">
        <f t="shared" si="109"/>
        <v>3.0400000000000002E-3</v>
      </c>
      <c r="BF310" s="18" t="str">
        <f t="shared" si="103"/>
        <v/>
      </c>
      <c r="BN310" s="18" t="str">
        <f t="shared" si="104"/>
        <v>s</v>
      </c>
    </row>
    <row r="311" spans="3:66" ht="50.1" customHeight="1" thickTop="1" thickBot="1" x14ac:dyDescent="0.3">
      <c r="C311" s="46"/>
      <c r="D311" s="46"/>
      <c r="E311" s="46"/>
      <c r="F311" s="122"/>
      <c r="G311" s="122"/>
      <c r="H311" s="78" t="str">
        <f t="shared" si="105"/>
        <v/>
      </c>
      <c r="I311" s="78" t="str">
        <f t="shared" si="106"/>
        <v/>
      </c>
      <c r="J311" s="16"/>
      <c r="K311" s="46" t="str">
        <f t="shared" si="107"/>
        <v/>
      </c>
      <c r="L311" s="16"/>
      <c r="M311" s="16"/>
      <c r="N311" s="46"/>
      <c r="O311" s="47" t="str">
        <f t="shared" si="110"/>
        <v/>
      </c>
      <c r="P311" s="47"/>
      <c r="Q311" s="48" t="str">
        <f>IFERROR(VLOOKUP(E311,Funcionários!$C$8:$E$207,3,FALSE),"")</f>
        <v/>
      </c>
      <c r="R311" s="47"/>
      <c r="S311" s="49" t="str">
        <f t="shared" si="111"/>
        <v/>
      </c>
      <c r="T311" s="49">
        <v>3.0500000000000002E-3</v>
      </c>
      <c r="U311" s="48" t="str">
        <f>IF(Funcionários!C312=0,"",Funcionários!C312)</f>
        <v/>
      </c>
      <c r="V311" s="50">
        <f>IF(U311="",0,IF(COUNTIFS($E$7:$E$3006,U311,$I$7:$I$3006,'RC'!$E$6)=0,0,COUNTIFS($M$7:$M$3006,"Concluída no prazo",$E$7:$E$3006,U311,$I$7:$I$3006,'RC'!$E$6)/COUNTIFS($E$7:$E$3006,U311,$I$7:$I$3006,'RC'!$E$6)))</f>
        <v>0</v>
      </c>
      <c r="W311" s="49">
        <f>SUMIFS($J$7:$J$3006,$E$7:$E$3006,U311,$I$7:$I$3006,'RC'!$E$6)+SUMIFS($L$7:$L$3006,$E$7:$E$3006,U311,$I$7:$I$3006,'RC'!$E$6)</f>
        <v>0</v>
      </c>
      <c r="X311" s="48">
        <f>COUNTIFS($E$7:$E$3006,U311,$I$7:$I$3006,'RC'!$E$6)</f>
        <v>0</v>
      </c>
      <c r="Y311" s="48"/>
      <c r="Z311" s="51" t="str">
        <f>IF(AQ311='RC'!$E$6,AC311*1000+AD311,"")</f>
        <v/>
      </c>
      <c r="AA311" s="51" t="str">
        <f>IF(AB311="","",IF(AQ311='RC'!$E$6,AC311*1000-AD311,""))</f>
        <v/>
      </c>
      <c r="AB311" s="48" t="str">
        <f>IFERROR(VLOOKUP(E311,Funcionários!$C$8:$E$207,3,FALSE),"")</f>
        <v/>
      </c>
      <c r="AC311" s="50" t="str">
        <f>IF(AB311="","",IF(COUNTIFS($AB$7:$AB$3006,AB311,$AQ$7:$AQ$3006,'RC'!$E$6)=0,"",COUNTIFS($M$7:$M$3006,"Concluída no prazo",$AB$7:$AB$3006,AB311,$AQ$7:$AQ$3006,'RC'!$E$6)/COUNTIFS($AB$7:$AB$3006,AB311,$AQ$7:$AQ$3006,'RC'!$E$6)))</f>
        <v/>
      </c>
      <c r="AD311" s="48">
        <f>SUMIF($AQ$7:$AQ$3006,'RC'!$E$6,$J$7:$J$3006)+SUMIF($AQ$7:$AQ$3006,'RC'!$E$6,$L$7:$L$3006)</f>
        <v>21</v>
      </c>
      <c r="AF311" s="48">
        <v>4.69599999999991E-2</v>
      </c>
      <c r="AG311" s="48">
        <f>IF(OR(AQ311="",AQ311&lt;&gt;'RC'!$E$6,AB311&lt;&gt;'RC'!$D$21),0,1)</f>
        <v>0</v>
      </c>
      <c r="AH311" s="48">
        <f t="shared" si="108"/>
        <v>4.69599999999991E-2</v>
      </c>
      <c r="AI311" s="48" t="str">
        <f t="shared" si="90"/>
        <v/>
      </c>
      <c r="AJ311" s="48" t="str">
        <f t="shared" si="91"/>
        <v/>
      </c>
      <c r="AK311" s="52" t="str">
        <f t="shared" si="92"/>
        <v/>
      </c>
      <c r="AL311" s="52" t="str">
        <f t="shared" si="93"/>
        <v/>
      </c>
      <c r="AM311" s="48" t="str">
        <f t="shared" si="94"/>
        <v/>
      </c>
      <c r="AN311" s="48" t="str">
        <f t="shared" si="95"/>
        <v/>
      </c>
      <c r="AP311" s="18" t="str">
        <f t="shared" si="96"/>
        <v/>
      </c>
      <c r="AQ311" s="18" t="str">
        <f t="shared" si="97"/>
        <v/>
      </c>
      <c r="AR311" s="18">
        <v>4.6960000000000002E-2</v>
      </c>
      <c r="AS311" s="18">
        <f>IF(AF!$D$27="Todos",1,IF(M311=AF!$D$27,1,0))</f>
        <v>1</v>
      </c>
      <c r="AT311" s="53">
        <f>IF(AND(E311=AF!$D$6,OR(LT!M311=AF!$D$27,AF!$D$27="Todos"),OR(AP311=AF!$E$8,AQ311=AF!$E$8)),AR311+AS311,0)</f>
        <v>0</v>
      </c>
      <c r="AU311" s="18" t="str">
        <f t="shared" si="98"/>
        <v/>
      </c>
      <c r="AV311" s="54" t="str">
        <f t="shared" si="99"/>
        <v/>
      </c>
      <c r="AW311" s="54" t="str">
        <f t="shared" si="100"/>
        <v/>
      </c>
      <c r="AX311" s="18" t="str">
        <f t="shared" si="101"/>
        <v/>
      </c>
      <c r="AY311" s="18" t="str">
        <f t="shared" si="102"/>
        <v/>
      </c>
      <c r="BA311" s="18">
        <f>IF($E311=AF!$D$6,IF($M311="Concluída no prazo",2,IF($M311="Concluída com atraso",1,0)),0)</f>
        <v>0</v>
      </c>
      <c r="BB311" s="18">
        <f>IF($E311=AF!$D$6,IF($M311="Atrasada",2,IF($M311="Concluída com atraso",1,0)),0)</f>
        <v>0</v>
      </c>
      <c r="BC311" s="18">
        <v>3.0500000000000002E-3</v>
      </c>
      <c r="BD311" s="18">
        <f t="shared" si="109"/>
        <v>3.0500000000000002E-3</v>
      </c>
      <c r="BE311" s="18">
        <f t="shared" si="109"/>
        <v>3.0500000000000002E-3</v>
      </c>
      <c r="BF311" s="18" t="str">
        <f t="shared" si="103"/>
        <v/>
      </c>
      <c r="BN311" s="18" t="str">
        <f t="shared" si="104"/>
        <v>s</v>
      </c>
    </row>
    <row r="312" spans="3:66" ht="50.1" customHeight="1" thickTop="1" thickBot="1" x14ac:dyDescent="0.3">
      <c r="C312" s="46"/>
      <c r="D312" s="46"/>
      <c r="E312" s="46"/>
      <c r="F312" s="122"/>
      <c r="G312" s="122"/>
      <c r="H312" s="78" t="str">
        <f t="shared" si="105"/>
        <v/>
      </c>
      <c r="I312" s="78" t="str">
        <f t="shared" si="106"/>
        <v/>
      </c>
      <c r="J312" s="16"/>
      <c r="K312" s="46" t="str">
        <f t="shared" si="107"/>
        <v/>
      </c>
      <c r="L312" s="16"/>
      <c r="M312" s="16"/>
      <c r="N312" s="46"/>
      <c r="O312" s="47" t="str">
        <f t="shared" si="110"/>
        <v/>
      </c>
      <c r="P312" s="47"/>
      <c r="Q312" s="48" t="str">
        <f>IFERROR(VLOOKUP(E312,Funcionários!$C$8:$E$207,3,FALSE),"")</f>
        <v/>
      </c>
      <c r="R312" s="47"/>
      <c r="S312" s="49" t="str">
        <f t="shared" si="111"/>
        <v/>
      </c>
      <c r="T312" s="49">
        <v>3.0599999999999998E-3</v>
      </c>
      <c r="U312" s="48" t="str">
        <f>IF(Funcionários!C313=0,"",Funcionários!C313)</f>
        <v/>
      </c>
      <c r="V312" s="50">
        <f>IF(U312="",0,IF(COUNTIFS($E$7:$E$3006,U312,$I$7:$I$3006,'RC'!$E$6)=0,0,COUNTIFS($M$7:$M$3006,"Concluída no prazo",$E$7:$E$3006,U312,$I$7:$I$3006,'RC'!$E$6)/COUNTIFS($E$7:$E$3006,U312,$I$7:$I$3006,'RC'!$E$6)))</f>
        <v>0</v>
      </c>
      <c r="W312" s="49">
        <f>SUMIFS($J$7:$J$3006,$E$7:$E$3006,U312,$I$7:$I$3006,'RC'!$E$6)+SUMIFS($L$7:$L$3006,$E$7:$E$3006,U312,$I$7:$I$3006,'RC'!$E$6)</f>
        <v>0</v>
      </c>
      <c r="X312" s="48">
        <f>COUNTIFS($E$7:$E$3006,U312,$I$7:$I$3006,'RC'!$E$6)</f>
        <v>0</v>
      </c>
      <c r="Y312" s="48"/>
      <c r="Z312" s="51" t="str">
        <f>IF(AQ312='RC'!$E$6,AC312*1000+AD312,"")</f>
        <v/>
      </c>
      <c r="AA312" s="51" t="str">
        <f>IF(AB312="","",IF(AQ312='RC'!$E$6,AC312*1000-AD312,""))</f>
        <v/>
      </c>
      <c r="AB312" s="48" t="str">
        <f>IFERROR(VLOOKUP(E312,Funcionários!$C$8:$E$207,3,FALSE),"")</f>
        <v/>
      </c>
      <c r="AC312" s="50" t="str">
        <f>IF(AB312="","",IF(COUNTIFS($AB$7:$AB$3006,AB312,$AQ$7:$AQ$3006,'RC'!$E$6)=0,"",COUNTIFS($M$7:$M$3006,"Concluída no prazo",$AB$7:$AB$3006,AB312,$AQ$7:$AQ$3006,'RC'!$E$6)/COUNTIFS($AB$7:$AB$3006,AB312,$AQ$7:$AQ$3006,'RC'!$E$6)))</f>
        <v/>
      </c>
      <c r="AD312" s="48">
        <f>SUMIF($AQ$7:$AQ$3006,'RC'!$E$6,$J$7:$J$3006)+SUMIF($AQ$7:$AQ$3006,'RC'!$E$6,$L$7:$L$3006)</f>
        <v>21</v>
      </c>
      <c r="AF312" s="48">
        <v>4.6949999999999097E-2</v>
      </c>
      <c r="AG312" s="48">
        <f>IF(OR(AQ312="",AQ312&lt;&gt;'RC'!$E$6,AB312&lt;&gt;'RC'!$D$21),0,1)</f>
        <v>0</v>
      </c>
      <c r="AH312" s="48">
        <f t="shared" si="108"/>
        <v>4.6949999999999097E-2</v>
      </c>
      <c r="AI312" s="48" t="str">
        <f t="shared" si="90"/>
        <v/>
      </c>
      <c r="AJ312" s="48" t="str">
        <f t="shared" si="91"/>
        <v/>
      </c>
      <c r="AK312" s="52" t="str">
        <f t="shared" si="92"/>
        <v/>
      </c>
      <c r="AL312" s="52" t="str">
        <f t="shared" si="93"/>
        <v/>
      </c>
      <c r="AM312" s="48" t="str">
        <f t="shared" si="94"/>
        <v/>
      </c>
      <c r="AN312" s="48" t="str">
        <f t="shared" si="95"/>
        <v/>
      </c>
      <c r="AP312" s="18" t="str">
        <f t="shared" si="96"/>
        <v/>
      </c>
      <c r="AQ312" s="18" t="str">
        <f t="shared" si="97"/>
        <v/>
      </c>
      <c r="AR312" s="18">
        <v>4.6949999999999999E-2</v>
      </c>
      <c r="AS312" s="18">
        <f>IF(AF!$D$27="Todos",1,IF(M312=AF!$D$27,1,0))</f>
        <v>1</v>
      </c>
      <c r="AT312" s="53">
        <f>IF(AND(E312=AF!$D$6,OR(LT!M312=AF!$D$27,AF!$D$27="Todos"),OR(AP312=AF!$E$8,AQ312=AF!$E$8)),AR312+AS312,0)</f>
        <v>0</v>
      </c>
      <c r="AU312" s="18" t="str">
        <f t="shared" si="98"/>
        <v/>
      </c>
      <c r="AV312" s="54" t="str">
        <f t="shared" si="99"/>
        <v/>
      </c>
      <c r="AW312" s="54" t="str">
        <f t="shared" si="100"/>
        <v/>
      </c>
      <c r="AX312" s="18" t="str">
        <f t="shared" si="101"/>
        <v/>
      </c>
      <c r="AY312" s="18" t="str">
        <f t="shared" si="102"/>
        <v/>
      </c>
      <c r="BA312" s="18">
        <f>IF($E312=AF!$D$6,IF($M312="Concluída no prazo",2,IF($M312="Concluída com atraso",1,0)),0)</f>
        <v>0</v>
      </c>
      <c r="BB312" s="18">
        <f>IF($E312=AF!$D$6,IF($M312="Atrasada",2,IF($M312="Concluída com atraso",1,0)),0)</f>
        <v>0</v>
      </c>
      <c r="BC312" s="18">
        <v>3.0599999999999998E-3</v>
      </c>
      <c r="BD312" s="18">
        <f t="shared" si="109"/>
        <v>3.0599999999999998E-3</v>
      </c>
      <c r="BE312" s="18">
        <f t="shared" si="109"/>
        <v>3.0599999999999998E-3</v>
      </c>
      <c r="BF312" s="18" t="str">
        <f t="shared" si="103"/>
        <v/>
      </c>
      <c r="BN312" s="18" t="str">
        <f t="shared" si="104"/>
        <v>s</v>
      </c>
    </row>
    <row r="313" spans="3:66" ht="50.1" customHeight="1" thickTop="1" thickBot="1" x14ac:dyDescent="0.3">
      <c r="C313" s="46"/>
      <c r="D313" s="46"/>
      <c r="E313" s="46"/>
      <c r="F313" s="122"/>
      <c r="G313" s="122"/>
      <c r="H313" s="78" t="str">
        <f t="shared" si="105"/>
        <v/>
      </c>
      <c r="I313" s="78" t="str">
        <f t="shared" si="106"/>
        <v/>
      </c>
      <c r="J313" s="16"/>
      <c r="K313" s="46" t="str">
        <f t="shared" si="107"/>
        <v/>
      </c>
      <c r="L313" s="16"/>
      <c r="M313" s="16"/>
      <c r="N313" s="46"/>
      <c r="O313" s="47" t="str">
        <f t="shared" si="110"/>
        <v/>
      </c>
      <c r="P313" s="47"/>
      <c r="Q313" s="48" t="str">
        <f>IFERROR(VLOOKUP(E313,Funcionários!$C$8:$E$207,3,FALSE),"")</f>
        <v/>
      </c>
      <c r="R313" s="47"/>
      <c r="S313" s="49" t="str">
        <f t="shared" si="111"/>
        <v/>
      </c>
      <c r="T313" s="49">
        <v>3.0699999999999998E-3</v>
      </c>
      <c r="U313" s="48" t="str">
        <f>IF(Funcionários!C314=0,"",Funcionários!C314)</f>
        <v/>
      </c>
      <c r="V313" s="50">
        <f>IF(U313="",0,IF(COUNTIFS($E$7:$E$3006,U313,$I$7:$I$3006,'RC'!$E$6)=0,0,COUNTIFS($M$7:$M$3006,"Concluída no prazo",$E$7:$E$3006,U313,$I$7:$I$3006,'RC'!$E$6)/COUNTIFS($E$7:$E$3006,U313,$I$7:$I$3006,'RC'!$E$6)))</f>
        <v>0</v>
      </c>
      <c r="W313" s="49">
        <f>SUMIFS($J$7:$J$3006,$E$7:$E$3006,U313,$I$7:$I$3006,'RC'!$E$6)+SUMIFS($L$7:$L$3006,$E$7:$E$3006,U313,$I$7:$I$3006,'RC'!$E$6)</f>
        <v>0</v>
      </c>
      <c r="X313" s="48">
        <f>COUNTIFS($E$7:$E$3006,U313,$I$7:$I$3006,'RC'!$E$6)</f>
        <v>0</v>
      </c>
      <c r="Y313" s="48"/>
      <c r="Z313" s="51" t="str">
        <f>IF(AQ313='RC'!$E$6,AC313*1000+AD313,"")</f>
        <v/>
      </c>
      <c r="AA313" s="51" t="str">
        <f>IF(AB313="","",IF(AQ313='RC'!$E$6,AC313*1000-AD313,""))</f>
        <v/>
      </c>
      <c r="AB313" s="48" t="str">
        <f>IFERROR(VLOOKUP(E313,Funcionários!$C$8:$E$207,3,FALSE),"")</f>
        <v/>
      </c>
      <c r="AC313" s="50" t="str">
        <f>IF(AB313="","",IF(COUNTIFS($AB$7:$AB$3006,AB313,$AQ$7:$AQ$3006,'RC'!$E$6)=0,"",COUNTIFS($M$7:$M$3006,"Concluída no prazo",$AB$7:$AB$3006,AB313,$AQ$7:$AQ$3006,'RC'!$E$6)/COUNTIFS($AB$7:$AB$3006,AB313,$AQ$7:$AQ$3006,'RC'!$E$6)))</f>
        <v/>
      </c>
      <c r="AD313" s="48">
        <f>SUMIF($AQ$7:$AQ$3006,'RC'!$E$6,$J$7:$J$3006)+SUMIF($AQ$7:$AQ$3006,'RC'!$E$6,$L$7:$L$3006)</f>
        <v>21</v>
      </c>
      <c r="AF313" s="48">
        <v>4.69399999999991E-2</v>
      </c>
      <c r="AG313" s="48">
        <f>IF(OR(AQ313="",AQ313&lt;&gt;'RC'!$E$6,AB313&lt;&gt;'RC'!$D$21),0,1)</f>
        <v>0</v>
      </c>
      <c r="AH313" s="48">
        <f t="shared" si="108"/>
        <v>4.69399999999991E-2</v>
      </c>
      <c r="AI313" s="48" t="str">
        <f t="shared" si="90"/>
        <v/>
      </c>
      <c r="AJ313" s="48" t="str">
        <f t="shared" si="91"/>
        <v/>
      </c>
      <c r="AK313" s="52" t="str">
        <f t="shared" si="92"/>
        <v/>
      </c>
      <c r="AL313" s="52" t="str">
        <f t="shared" si="93"/>
        <v/>
      </c>
      <c r="AM313" s="48" t="str">
        <f t="shared" si="94"/>
        <v/>
      </c>
      <c r="AN313" s="48" t="str">
        <f t="shared" si="95"/>
        <v/>
      </c>
      <c r="AP313" s="18" t="str">
        <f t="shared" si="96"/>
        <v/>
      </c>
      <c r="AQ313" s="18" t="str">
        <f t="shared" si="97"/>
        <v/>
      </c>
      <c r="AR313" s="18">
        <v>4.6940000000000003E-2</v>
      </c>
      <c r="AS313" s="18">
        <f>IF(AF!$D$27="Todos",1,IF(M313=AF!$D$27,1,0))</f>
        <v>1</v>
      </c>
      <c r="AT313" s="53">
        <f>IF(AND(E313=AF!$D$6,OR(LT!M313=AF!$D$27,AF!$D$27="Todos"),OR(AP313=AF!$E$8,AQ313=AF!$E$8)),AR313+AS313,0)</f>
        <v>0</v>
      </c>
      <c r="AU313" s="18" t="str">
        <f t="shared" si="98"/>
        <v/>
      </c>
      <c r="AV313" s="54" t="str">
        <f t="shared" si="99"/>
        <v/>
      </c>
      <c r="AW313" s="54" t="str">
        <f t="shared" si="100"/>
        <v/>
      </c>
      <c r="AX313" s="18" t="str">
        <f t="shared" si="101"/>
        <v/>
      </c>
      <c r="AY313" s="18" t="str">
        <f t="shared" si="102"/>
        <v/>
      </c>
      <c r="BA313" s="18">
        <f>IF($E313=AF!$D$6,IF($M313="Concluída no prazo",2,IF($M313="Concluída com atraso",1,0)),0)</f>
        <v>0</v>
      </c>
      <c r="BB313" s="18">
        <f>IF($E313=AF!$D$6,IF($M313="Atrasada",2,IF($M313="Concluída com atraso",1,0)),0)</f>
        <v>0</v>
      </c>
      <c r="BC313" s="18">
        <v>3.0699999999999998E-3</v>
      </c>
      <c r="BD313" s="18">
        <f t="shared" si="109"/>
        <v>3.0699999999999998E-3</v>
      </c>
      <c r="BE313" s="18">
        <f t="shared" si="109"/>
        <v>3.0699999999999998E-3</v>
      </c>
      <c r="BF313" s="18" t="str">
        <f t="shared" si="103"/>
        <v/>
      </c>
      <c r="BN313" s="18" t="str">
        <f t="shared" si="104"/>
        <v>s</v>
      </c>
    </row>
    <row r="314" spans="3:66" ht="50.1" customHeight="1" thickTop="1" thickBot="1" x14ac:dyDescent="0.3">
      <c r="C314" s="46"/>
      <c r="D314" s="46"/>
      <c r="E314" s="46"/>
      <c r="F314" s="122"/>
      <c r="G314" s="122"/>
      <c r="H314" s="78" t="str">
        <f t="shared" si="105"/>
        <v/>
      </c>
      <c r="I314" s="78" t="str">
        <f t="shared" si="106"/>
        <v/>
      </c>
      <c r="J314" s="16"/>
      <c r="K314" s="46" t="str">
        <f t="shared" si="107"/>
        <v/>
      </c>
      <c r="L314" s="16"/>
      <c r="M314" s="16"/>
      <c r="N314" s="46"/>
      <c r="O314" s="47" t="str">
        <f t="shared" si="110"/>
        <v/>
      </c>
      <c r="P314" s="47"/>
      <c r="Q314" s="48" t="str">
        <f>IFERROR(VLOOKUP(E314,Funcionários!$C$8:$E$207,3,FALSE),"")</f>
        <v/>
      </c>
      <c r="R314" s="47"/>
      <c r="S314" s="49" t="str">
        <f t="shared" si="111"/>
        <v/>
      </c>
      <c r="T314" s="49">
        <v>3.0799999999999998E-3</v>
      </c>
      <c r="U314" s="48" t="str">
        <f>IF(Funcionários!C315=0,"",Funcionários!C315)</f>
        <v/>
      </c>
      <c r="V314" s="50">
        <f>IF(U314="",0,IF(COUNTIFS($E$7:$E$3006,U314,$I$7:$I$3006,'RC'!$E$6)=0,0,COUNTIFS($M$7:$M$3006,"Concluída no prazo",$E$7:$E$3006,U314,$I$7:$I$3006,'RC'!$E$6)/COUNTIFS($E$7:$E$3006,U314,$I$7:$I$3006,'RC'!$E$6)))</f>
        <v>0</v>
      </c>
      <c r="W314" s="49">
        <f>SUMIFS($J$7:$J$3006,$E$7:$E$3006,U314,$I$7:$I$3006,'RC'!$E$6)+SUMIFS($L$7:$L$3006,$E$7:$E$3006,U314,$I$7:$I$3006,'RC'!$E$6)</f>
        <v>0</v>
      </c>
      <c r="X314" s="48">
        <f>COUNTIFS($E$7:$E$3006,U314,$I$7:$I$3006,'RC'!$E$6)</f>
        <v>0</v>
      </c>
      <c r="Y314" s="48"/>
      <c r="Z314" s="51" t="str">
        <f>IF(AQ314='RC'!$E$6,AC314*1000+AD314,"")</f>
        <v/>
      </c>
      <c r="AA314" s="51" t="str">
        <f>IF(AB314="","",IF(AQ314='RC'!$E$6,AC314*1000-AD314,""))</f>
        <v/>
      </c>
      <c r="AB314" s="48" t="str">
        <f>IFERROR(VLOOKUP(E314,Funcionários!$C$8:$E$207,3,FALSE),"")</f>
        <v/>
      </c>
      <c r="AC314" s="50" t="str">
        <f>IF(AB314="","",IF(COUNTIFS($AB$7:$AB$3006,AB314,$AQ$7:$AQ$3006,'RC'!$E$6)=0,"",COUNTIFS($M$7:$M$3006,"Concluída no prazo",$AB$7:$AB$3006,AB314,$AQ$7:$AQ$3006,'RC'!$E$6)/COUNTIFS($AB$7:$AB$3006,AB314,$AQ$7:$AQ$3006,'RC'!$E$6)))</f>
        <v/>
      </c>
      <c r="AD314" s="48">
        <f>SUMIF($AQ$7:$AQ$3006,'RC'!$E$6,$J$7:$J$3006)+SUMIF($AQ$7:$AQ$3006,'RC'!$E$6,$L$7:$L$3006)</f>
        <v>21</v>
      </c>
      <c r="AF314" s="48">
        <v>4.6929999999999097E-2</v>
      </c>
      <c r="AG314" s="48">
        <f>IF(OR(AQ314="",AQ314&lt;&gt;'RC'!$E$6,AB314&lt;&gt;'RC'!$D$21),0,1)</f>
        <v>0</v>
      </c>
      <c r="AH314" s="48">
        <f t="shared" si="108"/>
        <v>4.6929999999999097E-2</v>
      </c>
      <c r="AI314" s="48" t="str">
        <f t="shared" si="90"/>
        <v/>
      </c>
      <c r="AJ314" s="48" t="str">
        <f t="shared" si="91"/>
        <v/>
      </c>
      <c r="AK314" s="52" t="str">
        <f t="shared" si="92"/>
        <v/>
      </c>
      <c r="AL314" s="52" t="str">
        <f t="shared" si="93"/>
        <v/>
      </c>
      <c r="AM314" s="48" t="str">
        <f t="shared" si="94"/>
        <v/>
      </c>
      <c r="AN314" s="48" t="str">
        <f t="shared" si="95"/>
        <v/>
      </c>
      <c r="AP314" s="18" t="str">
        <f t="shared" si="96"/>
        <v/>
      </c>
      <c r="AQ314" s="18" t="str">
        <f t="shared" si="97"/>
        <v/>
      </c>
      <c r="AR314" s="18">
        <v>4.6929999999999999E-2</v>
      </c>
      <c r="AS314" s="18">
        <f>IF(AF!$D$27="Todos",1,IF(M314=AF!$D$27,1,0))</f>
        <v>1</v>
      </c>
      <c r="AT314" s="53">
        <f>IF(AND(E314=AF!$D$6,OR(LT!M314=AF!$D$27,AF!$D$27="Todos"),OR(AP314=AF!$E$8,AQ314=AF!$E$8)),AR314+AS314,0)</f>
        <v>0</v>
      </c>
      <c r="AU314" s="18" t="str">
        <f t="shared" si="98"/>
        <v/>
      </c>
      <c r="AV314" s="54" t="str">
        <f t="shared" si="99"/>
        <v/>
      </c>
      <c r="AW314" s="54" t="str">
        <f t="shared" si="100"/>
        <v/>
      </c>
      <c r="AX314" s="18" t="str">
        <f t="shared" si="101"/>
        <v/>
      </c>
      <c r="AY314" s="18" t="str">
        <f t="shared" si="102"/>
        <v/>
      </c>
      <c r="BA314" s="18">
        <f>IF($E314=AF!$D$6,IF($M314="Concluída no prazo",2,IF($M314="Concluída com atraso",1,0)),0)</f>
        <v>0</v>
      </c>
      <c r="BB314" s="18">
        <f>IF($E314=AF!$D$6,IF($M314="Atrasada",2,IF($M314="Concluída com atraso",1,0)),0)</f>
        <v>0</v>
      </c>
      <c r="BC314" s="18">
        <v>3.0799999999999998E-3</v>
      </c>
      <c r="BD314" s="18">
        <f t="shared" si="109"/>
        <v>3.0799999999999998E-3</v>
      </c>
      <c r="BE314" s="18">
        <f t="shared" si="109"/>
        <v>3.0799999999999998E-3</v>
      </c>
      <c r="BF314" s="18" t="str">
        <f t="shared" si="103"/>
        <v/>
      </c>
      <c r="BN314" s="18" t="str">
        <f t="shared" si="104"/>
        <v>s</v>
      </c>
    </row>
    <row r="315" spans="3:66" ht="50.1" customHeight="1" thickTop="1" thickBot="1" x14ac:dyDescent="0.3">
      <c r="C315" s="46"/>
      <c r="D315" s="46"/>
      <c r="E315" s="46"/>
      <c r="F315" s="122"/>
      <c r="G315" s="122"/>
      <c r="H315" s="78" t="str">
        <f t="shared" si="105"/>
        <v/>
      </c>
      <c r="I315" s="78" t="str">
        <f t="shared" si="106"/>
        <v/>
      </c>
      <c r="J315" s="16"/>
      <c r="K315" s="46" t="str">
        <f t="shared" si="107"/>
        <v/>
      </c>
      <c r="L315" s="16"/>
      <c r="M315" s="16"/>
      <c r="N315" s="46"/>
      <c r="O315" s="47" t="str">
        <f t="shared" si="110"/>
        <v/>
      </c>
      <c r="P315" s="47"/>
      <c r="Q315" s="48" t="str">
        <f>IFERROR(VLOOKUP(E315,Funcionários!$C$8:$E$207,3,FALSE),"")</f>
        <v/>
      </c>
      <c r="R315" s="47"/>
      <c r="S315" s="49" t="str">
        <f t="shared" si="111"/>
        <v/>
      </c>
      <c r="T315" s="49">
        <v>3.0899999999999999E-3</v>
      </c>
      <c r="U315" s="48" t="str">
        <f>IF(Funcionários!C316=0,"",Funcionários!C316)</f>
        <v/>
      </c>
      <c r="V315" s="50">
        <f>IF(U315="",0,IF(COUNTIFS($E$7:$E$3006,U315,$I$7:$I$3006,'RC'!$E$6)=0,0,COUNTIFS($M$7:$M$3006,"Concluída no prazo",$E$7:$E$3006,U315,$I$7:$I$3006,'RC'!$E$6)/COUNTIFS($E$7:$E$3006,U315,$I$7:$I$3006,'RC'!$E$6)))</f>
        <v>0</v>
      </c>
      <c r="W315" s="49">
        <f>SUMIFS($J$7:$J$3006,$E$7:$E$3006,U315,$I$7:$I$3006,'RC'!$E$6)+SUMIFS($L$7:$L$3006,$E$7:$E$3006,U315,$I$7:$I$3006,'RC'!$E$6)</f>
        <v>0</v>
      </c>
      <c r="X315" s="48">
        <f>COUNTIFS($E$7:$E$3006,U315,$I$7:$I$3006,'RC'!$E$6)</f>
        <v>0</v>
      </c>
      <c r="Y315" s="48"/>
      <c r="Z315" s="51" t="str">
        <f>IF(AQ315='RC'!$E$6,AC315*1000+AD315,"")</f>
        <v/>
      </c>
      <c r="AA315" s="51" t="str">
        <f>IF(AB315="","",IF(AQ315='RC'!$E$6,AC315*1000-AD315,""))</f>
        <v/>
      </c>
      <c r="AB315" s="48" t="str">
        <f>IFERROR(VLOOKUP(E315,Funcionários!$C$8:$E$207,3,FALSE),"")</f>
        <v/>
      </c>
      <c r="AC315" s="50" t="str">
        <f>IF(AB315="","",IF(COUNTIFS($AB$7:$AB$3006,AB315,$AQ$7:$AQ$3006,'RC'!$E$6)=0,"",COUNTIFS($M$7:$M$3006,"Concluída no prazo",$AB$7:$AB$3006,AB315,$AQ$7:$AQ$3006,'RC'!$E$6)/COUNTIFS($AB$7:$AB$3006,AB315,$AQ$7:$AQ$3006,'RC'!$E$6)))</f>
        <v/>
      </c>
      <c r="AD315" s="48">
        <f>SUMIF($AQ$7:$AQ$3006,'RC'!$E$6,$J$7:$J$3006)+SUMIF($AQ$7:$AQ$3006,'RC'!$E$6,$L$7:$L$3006)</f>
        <v>21</v>
      </c>
      <c r="AF315" s="48">
        <v>4.6919999999999101E-2</v>
      </c>
      <c r="AG315" s="48">
        <f>IF(OR(AQ315="",AQ315&lt;&gt;'RC'!$E$6,AB315&lt;&gt;'RC'!$D$21),0,1)</f>
        <v>0</v>
      </c>
      <c r="AH315" s="48">
        <f t="shared" si="108"/>
        <v>4.6919999999999101E-2</v>
      </c>
      <c r="AI315" s="48" t="str">
        <f t="shared" si="90"/>
        <v/>
      </c>
      <c r="AJ315" s="48" t="str">
        <f t="shared" si="91"/>
        <v/>
      </c>
      <c r="AK315" s="52" t="str">
        <f t="shared" si="92"/>
        <v/>
      </c>
      <c r="AL315" s="52" t="str">
        <f t="shared" si="93"/>
        <v/>
      </c>
      <c r="AM315" s="48" t="str">
        <f t="shared" si="94"/>
        <v/>
      </c>
      <c r="AN315" s="48" t="str">
        <f t="shared" si="95"/>
        <v/>
      </c>
      <c r="AP315" s="18" t="str">
        <f t="shared" si="96"/>
        <v/>
      </c>
      <c r="AQ315" s="18" t="str">
        <f t="shared" si="97"/>
        <v/>
      </c>
      <c r="AR315" s="18">
        <v>4.6920000000000003E-2</v>
      </c>
      <c r="AS315" s="18">
        <f>IF(AF!$D$27="Todos",1,IF(M315=AF!$D$27,1,0))</f>
        <v>1</v>
      </c>
      <c r="AT315" s="53">
        <f>IF(AND(E315=AF!$D$6,OR(LT!M315=AF!$D$27,AF!$D$27="Todos"),OR(AP315=AF!$E$8,AQ315=AF!$E$8)),AR315+AS315,0)</f>
        <v>0</v>
      </c>
      <c r="AU315" s="18" t="str">
        <f t="shared" si="98"/>
        <v/>
      </c>
      <c r="AV315" s="54" t="str">
        <f t="shared" si="99"/>
        <v/>
      </c>
      <c r="AW315" s="54" t="str">
        <f t="shared" si="100"/>
        <v/>
      </c>
      <c r="AX315" s="18" t="str">
        <f t="shared" si="101"/>
        <v/>
      </c>
      <c r="AY315" s="18" t="str">
        <f t="shared" si="102"/>
        <v/>
      </c>
      <c r="BA315" s="18">
        <f>IF($E315=AF!$D$6,IF($M315="Concluída no prazo",2,IF($M315="Concluída com atraso",1,0)),0)</f>
        <v>0</v>
      </c>
      <c r="BB315" s="18">
        <f>IF($E315=AF!$D$6,IF($M315="Atrasada",2,IF($M315="Concluída com atraso",1,0)),0)</f>
        <v>0</v>
      </c>
      <c r="BC315" s="18">
        <v>3.0899999999999999E-3</v>
      </c>
      <c r="BD315" s="18">
        <f t="shared" si="109"/>
        <v>3.0899999999999999E-3</v>
      </c>
      <c r="BE315" s="18">
        <f t="shared" si="109"/>
        <v>3.0899999999999999E-3</v>
      </c>
      <c r="BF315" s="18" t="str">
        <f t="shared" si="103"/>
        <v/>
      </c>
      <c r="BN315" s="18" t="str">
        <f t="shared" si="104"/>
        <v>s</v>
      </c>
    </row>
    <row r="316" spans="3:66" ht="50.1" customHeight="1" thickTop="1" thickBot="1" x14ac:dyDescent="0.3">
      <c r="C316" s="46"/>
      <c r="D316" s="46"/>
      <c r="E316" s="46"/>
      <c r="F316" s="122"/>
      <c r="G316" s="122"/>
      <c r="H316" s="78" t="str">
        <f t="shared" si="105"/>
        <v/>
      </c>
      <c r="I316" s="78" t="str">
        <f t="shared" si="106"/>
        <v/>
      </c>
      <c r="J316" s="16"/>
      <c r="K316" s="46" t="str">
        <f t="shared" si="107"/>
        <v/>
      </c>
      <c r="L316" s="16"/>
      <c r="M316" s="16"/>
      <c r="N316" s="46"/>
      <c r="O316" s="47" t="str">
        <f t="shared" si="110"/>
        <v/>
      </c>
      <c r="P316" s="47"/>
      <c r="Q316" s="48" t="str">
        <f>IFERROR(VLOOKUP(E316,Funcionários!$C$8:$E$207,3,FALSE),"")</f>
        <v/>
      </c>
      <c r="R316" s="47"/>
      <c r="S316" s="49" t="str">
        <f t="shared" si="111"/>
        <v/>
      </c>
      <c r="T316" s="49">
        <v>3.0999999999999999E-3</v>
      </c>
      <c r="U316" s="48" t="str">
        <f>IF(Funcionários!C317=0,"",Funcionários!C317)</f>
        <v/>
      </c>
      <c r="V316" s="50">
        <f>IF(U316="",0,IF(COUNTIFS($E$7:$E$3006,U316,$I$7:$I$3006,'RC'!$E$6)=0,0,COUNTIFS($M$7:$M$3006,"Concluída no prazo",$E$7:$E$3006,U316,$I$7:$I$3006,'RC'!$E$6)/COUNTIFS($E$7:$E$3006,U316,$I$7:$I$3006,'RC'!$E$6)))</f>
        <v>0</v>
      </c>
      <c r="W316" s="49">
        <f>SUMIFS($J$7:$J$3006,$E$7:$E$3006,U316,$I$7:$I$3006,'RC'!$E$6)+SUMIFS($L$7:$L$3006,$E$7:$E$3006,U316,$I$7:$I$3006,'RC'!$E$6)</f>
        <v>0</v>
      </c>
      <c r="X316" s="48">
        <f>COUNTIFS($E$7:$E$3006,U316,$I$7:$I$3006,'RC'!$E$6)</f>
        <v>0</v>
      </c>
      <c r="Y316" s="48"/>
      <c r="Z316" s="51" t="str">
        <f>IF(AQ316='RC'!$E$6,AC316*1000+AD316,"")</f>
        <v/>
      </c>
      <c r="AA316" s="51" t="str">
        <f>IF(AB316="","",IF(AQ316='RC'!$E$6,AC316*1000-AD316,""))</f>
        <v/>
      </c>
      <c r="AB316" s="48" t="str">
        <f>IFERROR(VLOOKUP(E316,Funcionários!$C$8:$E$207,3,FALSE),"")</f>
        <v/>
      </c>
      <c r="AC316" s="50" t="str">
        <f>IF(AB316="","",IF(COUNTIFS($AB$7:$AB$3006,AB316,$AQ$7:$AQ$3006,'RC'!$E$6)=0,"",COUNTIFS($M$7:$M$3006,"Concluída no prazo",$AB$7:$AB$3006,AB316,$AQ$7:$AQ$3006,'RC'!$E$6)/COUNTIFS($AB$7:$AB$3006,AB316,$AQ$7:$AQ$3006,'RC'!$E$6)))</f>
        <v/>
      </c>
      <c r="AD316" s="48">
        <f>SUMIF($AQ$7:$AQ$3006,'RC'!$E$6,$J$7:$J$3006)+SUMIF($AQ$7:$AQ$3006,'RC'!$E$6,$L$7:$L$3006)</f>
        <v>21</v>
      </c>
      <c r="AF316" s="48">
        <v>4.6909999999999001E-2</v>
      </c>
      <c r="AG316" s="48">
        <f>IF(OR(AQ316="",AQ316&lt;&gt;'RC'!$E$6,AB316&lt;&gt;'RC'!$D$21),0,1)</f>
        <v>0</v>
      </c>
      <c r="AH316" s="48">
        <f t="shared" si="108"/>
        <v>4.6909999999999001E-2</v>
      </c>
      <c r="AI316" s="48" t="str">
        <f t="shared" si="90"/>
        <v/>
      </c>
      <c r="AJ316" s="48" t="str">
        <f t="shared" si="91"/>
        <v/>
      </c>
      <c r="AK316" s="52" t="str">
        <f t="shared" si="92"/>
        <v/>
      </c>
      <c r="AL316" s="52" t="str">
        <f t="shared" si="93"/>
        <v/>
      </c>
      <c r="AM316" s="48" t="str">
        <f t="shared" si="94"/>
        <v/>
      </c>
      <c r="AN316" s="48" t="str">
        <f t="shared" si="95"/>
        <v/>
      </c>
      <c r="AP316" s="18" t="str">
        <f t="shared" si="96"/>
        <v/>
      </c>
      <c r="AQ316" s="18" t="str">
        <f t="shared" si="97"/>
        <v/>
      </c>
      <c r="AR316" s="18">
        <v>4.691E-2</v>
      </c>
      <c r="AS316" s="18">
        <f>IF(AF!$D$27="Todos",1,IF(M316=AF!$D$27,1,0))</f>
        <v>1</v>
      </c>
      <c r="AT316" s="53">
        <f>IF(AND(E316=AF!$D$6,OR(LT!M316=AF!$D$27,AF!$D$27="Todos"),OR(AP316=AF!$E$8,AQ316=AF!$E$8)),AR316+AS316,0)</f>
        <v>0</v>
      </c>
      <c r="AU316" s="18" t="str">
        <f t="shared" si="98"/>
        <v/>
      </c>
      <c r="AV316" s="54" t="str">
        <f t="shared" si="99"/>
        <v/>
      </c>
      <c r="AW316" s="54" t="str">
        <f t="shared" si="100"/>
        <v/>
      </c>
      <c r="AX316" s="18" t="str">
        <f t="shared" si="101"/>
        <v/>
      </c>
      <c r="AY316" s="18" t="str">
        <f t="shared" si="102"/>
        <v/>
      </c>
      <c r="BA316" s="18">
        <f>IF($E316=AF!$D$6,IF($M316="Concluída no prazo",2,IF($M316="Concluída com atraso",1,0)),0)</f>
        <v>0</v>
      </c>
      <c r="BB316" s="18">
        <f>IF($E316=AF!$D$6,IF($M316="Atrasada",2,IF($M316="Concluída com atraso",1,0)),0)</f>
        <v>0</v>
      </c>
      <c r="BC316" s="18">
        <v>3.0999999999999999E-3</v>
      </c>
      <c r="BD316" s="18">
        <f t="shared" si="109"/>
        <v>3.0999999999999999E-3</v>
      </c>
      <c r="BE316" s="18">
        <f t="shared" si="109"/>
        <v>3.0999999999999999E-3</v>
      </c>
      <c r="BF316" s="18" t="str">
        <f t="shared" si="103"/>
        <v/>
      </c>
      <c r="BN316" s="18" t="str">
        <f t="shared" si="104"/>
        <v>s</v>
      </c>
    </row>
    <row r="317" spans="3:66" ht="50.1" customHeight="1" thickTop="1" thickBot="1" x14ac:dyDescent="0.3">
      <c r="C317" s="46"/>
      <c r="D317" s="46"/>
      <c r="E317" s="46"/>
      <c r="F317" s="122"/>
      <c r="G317" s="122"/>
      <c r="H317" s="78" t="str">
        <f t="shared" si="105"/>
        <v/>
      </c>
      <c r="I317" s="78" t="str">
        <f t="shared" si="106"/>
        <v/>
      </c>
      <c r="J317" s="16"/>
      <c r="K317" s="46" t="str">
        <f t="shared" si="107"/>
        <v/>
      </c>
      <c r="L317" s="16"/>
      <c r="M317" s="16"/>
      <c r="N317" s="46"/>
      <c r="O317" s="47" t="str">
        <f t="shared" si="110"/>
        <v/>
      </c>
      <c r="P317" s="47"/>
      <c r="Q317" s="48" t="str">
        <f>IFERROR(VLOOKUP(E317,Funcionários!$C$8:$E$207,3,FALSE),"")</f>
        <v/>
      </c>
      <c r="R317" s="47"/>
      <c r="S317" s="49" t="str">
        <f t="shared" si="111"/>
        <v/>
      </c>
      <c r="T317" s="49">
        <v>3.1099999999999999E-3</v>
      </c>
      <c r="U317" s="48" t="str">
        <f>IF(Funcionários!C318=0,"",Funcionários!C318)</f>
        <v/>
      </c>
      <c r="V317" s="50">
        <f>IF(U317="",0,IF(COUNTIFS($E$7:$E$3006,U317,$I$7:$I$3006,'RC'!$E$6)=0,0,COUNTIFS($M$7:$M$3006,"Concluída no prazo",$E$7:$E$3006,U317,$I$7:$I$3006,'RC'!$E$6)/COUNTIFS($E$7:$E$3006,U317,$I$7:$I$3006,'RC'!$E$6)))</f>
        <v>0</v>
      </c>
      <c r="W317" s="49">
        <f>SUMIFS($J$7:$J$3006,$E$7:$E$3006,U317,$I$7:$I$3006,'RC'!$E$6)+SUMIFS($L$7:$L$3006,$E$7:$E$3006,U317,$I$7:$I$3006,'RC'!$E$6)</f>
        <v>0</v>
      </c>
      <c r="X317" s="48">
        <f>COUNTIFS($E$7:$E$3006,U317,$I$7:$I$3006,'RC'!$E$6)</f>
        <v>0</v>
      </c>
      <c r="Y317" s="48"/>
      <c r="Z317" s="51" t="str">
        <f>IF(AQ317='RC'!$E$6,AC317*1000+AD317,"")</f>
        <v/>
      </c>
      <c r="AA317" s="51" t="str">
        <f>IF(AB317="","",IF(AQ317='RC'!$E$6,AC317*1000-AD317,""))</f>
        <v/>
      </c>
      <c r="AB317" s="48" t="str">
        <f>IFERROR(VLOOKUP(E317,Funcionários!$C$8:$E$207,3,FALSE),"")</f>
        <v/>
      </c>
      <c r="AC317" s="50" t="str">
        <f>IF(AB317="","",IF(COUNTIFS($AB$7:$AB$3006,AB317,$AQ$7:$AQ$3006,'RC'!$E$6)=0,"",COUNTIFS($M$7:$M$3006,"Concluída no prazo",$AB$7:$AB$3006,AB317,$AQ$7:$AQ$3006,'RC'!$E$6)/COUNTIFS($AB$7:$AB$3006,AB317,$AQ$7:$AQ$3006,'RC'!$E$6)))</f>
        <v/>
      </c>
      <c r="AD317" s="48">
        <f>SUMIF($AQ$7:$AQ$3006,'RC'!$E$6,$J$7:$J$3006)+SUMIF($AQ$7:$AQ$3006,'RC'!$E$6,$L$7:$L$3006)</f>
        <v>21</v>
      </c>
      <c r="AF317" s="48">
        <v>4.6899999999999102E-2</v>
      </c>
      <c r="AG317" s="48">
        <f>IF(OR(AQ317="",AQ317&lt;&gt;'RC'!$E$6,AB317&lt;&gt;'RC'!$D$21),0,1)</f>
        <v>0</v>
      </c>
      <c r="AH317" s="48">
        <f t="shared" si="108"/>
        <v>4.6899999999999102E-2</v>
      </c>
      <c r="AI317" s="48" t="str">
        <f t="shared" si="90"/>
        <v/>
      </c>
      <c r="AJ317" s="48" t="str">
        <f t="shared" si="91"/>
        <v/>
      </c>
      <c r="AK317" s="52" t="str">
        <f t="shared" si="92"/>
        <v/>
      </c>
      <c r="AL317" s="52" t="str">
        <f t="shared" si="93"/>
        <v/>
      </c>
      <c r="AM317" s="48" t="str">
        <f t="shared" si="94"/>
        <v/>
      </c>
      <c r="AN317" s="48" t="str">
        <f t="shared" si="95"/>
        <v/>
      </c>
      <c r="AP317" s="18" t="str">
        <f t="shared" si="96"/>
        <v/>
      </c>
      <c r="AQ317" s="18" t="str">
        <f t="shared" si="97"/>
        <v/>
      </c>
      <c r="AR317" s="18">
        <v>4.6899999999999997E-2</v>
      </c>
      <c r="AS317" s="18">
        <f>IF(AF!$D$27="Todos",1,IF(M317=AF!$D$27,1,0))</f>
        <v>1</v>
      </c>
      <c r="AT317" s="53">
        <f>IF(AND(E317=AF!$D$6,OR(LT!M317=AF!$D$27,AF!$D$27="Todos"),OR(AP317=AF!$E$8,AQ317=AF!$E$8)),AR317+AS317,0)</f>
        <v>0</v>
      </c>
      <c r="AU317" s="18" t="str">
        <f t="shared" si="98"/>
        <v/>
      </c>
      <c r="AV317" s="54" t="str">
        <f t="shared" si="99"/>
        <v/>
      </c>
      <c r="AW317" s="54" t="str">
        <f t="shared" si="100"/>
        <v/>
      </c>
      <c r="AX317" s="18" t="str">
        <f t="shared" si="101"/>
        <v/>
      </c>
      <c r="AY317" s="18" t="str">
        <f t="shared" si="102"/>
        <v/>
      </c>
      <c r="BA317" s="18">
        <f>IF($E317=AF!$D$6,IF($M317="Concluída no prazo",2,IF($M317="Concluída com atraso",1,0)),0)</f>
        <v>0</v>
      </c>
      <c r="BB317" s="18">
        <f>IF($E317=AF!$D$6,IF($M317="Atrasada",2,IF($M317="Concluída com atraso",1,0)),0)</f>
        <v>0</v>
      </c>
      <c r="BC317" s="18">
        <v>3.1099999999999999E-3</v>
      </c>
      <c r="BD317" s="18">
        <f t="shared" si="109"/>
        <v>3.1099999999999999E-3</v>
      </c>
      <c r="BE317" s="18">
        <f t="shared" si="109"/>
        <v>3.1099999999999999E-3</v>
      </c>
      <c r="BF317" s="18" t="str">
        <f t="shared" si="103"/>
        <v/>
      </c>
      <c r="BN317" s="18" t="str">
        <f t="shared" si="104"/>
        <v>s</v>
      </c>
    </row>
    <row r="318" spans="3:66" ht="50.1" customHeight="1" thickTop="1" thickBot="1" x14ac:dyDescent="0.3">
      <c r="C318" s="46"/>
      <c r="D318" s="46"/>
      <c r="E318" s="46"/>
      <c r="F318" s="122"/>
      <c r="G318" s="122"/>
      <c r="H318" s="78" t="str">
        <f t="shared" si="105"/>
        <v/>
      </c>
      <c r="I318" s="78" t="str">
        <f t="shared" si="106"/>
        <v/>
      </c>
      <c r="J318" s="16"/>
      <c r="K318" s="46" t="str">
        <f t="shared" si="107"/>
        <v/>
      </c>
      <c r="L318" s="16"/>
      <c r="M318" s="16"/>
      <c r="N318" s="46"/>
      <c r="O318" s="47" t="str">
        <f t="shared" si="110"/>
        <v/>
      </c>
      <c r="P318" s="47"/>
      <c r="Q318" s="48" t="str">
        <f>IFERROR(VLOOKUP(E318,Funcionários!$C$8:$E$207,3,FALSE),"")</f>
        <v/>
      </c>
      <c r="R318" s="47"/>
      <c r="S318" s="49" t="str">
        <f t="shared" si="111"/>
        <v/>
      </c>
      <c r="T318" s="49">
        <v>3.1199999999999999E-3</v>
      </c>
      <c r="U318" s="48" t="str">
        <f>IF(Funcionários!C319=0,"",Funcionários!C319)</f>
        <v/>
      </c>
      <c r="V318" s="50">
        <f>IF(U318="",0,IF(COUNTIFS($E$7:$E$3006,U318,$I$7:$I$3006,'RC'!$E$6)=0,0,COUNTIFS($M$7:$M$3006,"Concluída no prazo",$E$7:$E$3006,U318,$I$7:$I$3006,'RC'!$E$6)/COUNTIFS($E$7:$E$3006,U318,$I$7:$I$3006,'RC'!$E$6)))</f>
        <v>0</v>
      </c>
      <c r="W318" s="49">
        <f>SUMIFS($J$7:$J$3006,$E$7:$E$3006,U318,$I$7:$I$3006,'RC'!$E$6)+SUMIFS($L$7:$L$3006,$E$7:$E$3006,U318,$I$7:$I$3006,'RC'!$E$6)</f>
        <v>0</v>
      </c>
      <c r="X318" s="48">
        <f>COUNTIFS($E$7:$E$3006,U318,$I$7:$I$3006,'RC'!$E$6)</f>
        <v>0</v>
      </c>
      <c r="Y318" s="48"/>
      <c r="Z318" s="51" t="str">
        <f>IF(AQ318='RC'!$E$6,AC318*1000+AD318,"")</f>
        <v/>
      </c>
      <c r="AA318" s="51" t="str">
        <f>IF(AB318="","",IF(AQ318='RC'!$E$6,AC318*1000-AD318,""))</f>
        <v/>
      </c>
      <c r="AB318" s="48" t="str">
        <f>IFERROR(VLOOKUP(E318,Funcionários!$C$8:$E$207,3,FALSE),"")</f>
        <v/>
      </c>
      <c r="AC318" s="50" t="str">
        <f>IF(AB318="","",IF(COUNTIFS($AB$7:$AB$3006,AB318,$AQ$7:$AQ$3006,'RC'!$E$6)=0,"",COUNTIFS($M$7:$M$3006,"Concluída no prazo",$AB$7:$AB$3006,AB318,$AQ$7:$AQ$3006,'RC'!$E$6)/COUNTIFS($AB$7:$AB$3006,AB318,$AQ$7:$AQ$3006,'RC'!$E$6)))</f>
        <v/>
      </c>
      <c r="AD318" s="48">
        <f>SUMIF($AQ$7:$AQ$3006,'RC'!$E$6,$J$7:$J$3006)+SUMIF($AQ$7:$AQ$3006,'RC'!$E$6,$L$7:$L$3006)</f>
        <v>21</v>
      </c>
      <c r="AF318" s="48">
        <v>4.6889999999999099E-2</v>
      </c>
      <c r="AG318" s="48">
        <f>IF(OR(AQ318="",AQ318&lt;&gt;'RC'!$E$6,AB318&lt;&gt;'RC'!$D$21),0,1)</f>
        <v>0</v>
      </c>
      <c r="AH318" s="48">
        <f t="shared" si="108"/>
        <v>4.6889999999999099E-2</v>
      </c>
      <c r="AI318" s="48" t="str">
        <f t="shared" si="90"/>
        <v/>
      </c>
      <c r="AJ318" s="48" t="str">
        <f t="shared" si="91"/>
        <v/>
      </c>
      <c r="AK318" s="52" t="str">
        <f t="shared" si="92"/>
        <v/>
      </c>
      <c r="AL318" s="52" t="str">
        <f t="shared" si="93"/>
        <v/>
      </c>
      <c r="AM318" s="48" t="str">
        <f t="shared" si="94"/>
        <v/>
      </c>
      <c r="AN318" s="48" t="str">
        <f t="shared" si="95"/>
        <v/>
      </c>
      <c r="AP318" s="18" t="str">
        <f t="shared" si="96"/>
        <v/>
      </c>
      <c r="AQ318" s="18" t="str">
        <f t="shared" si="97"/>
        <v/>
      </c>
      <c r="AR318" s="18">
        <v>4.6890000000000001E-2</v>
      </c>
      <c r="AS318" s="18">
        <f>IF(AF!$D$27="Todos",1,IF(M318=AF!$D$27,1,0))</f>
        <v>1</v>
      </c>
      <c r="AT318" s="53">
        <f>IF(AND(E318=AF!$D$6,OR(LT!M318=AF!$D$27,AF!$D$27="Todos"),OR(AP318=AF!$E$8,AQ318=AF!$E$8)),AR318+AS318,0)</f>
        <v>0</v>
      </c>
      <c r="AU318" s="18" t="str">
        <f t="shared" si="98"/>
        <v/>
      </c>
      <c r="AV318" s="54" t="str">
        <f t="shared" si="99"/>
        <v/>
      </c>
      <c r="AW318" s="54" t="str">
        <f t="shared" si="100"/>
        <v/>
      </c>
      <c r="AX318" s="18" t="str">
        <f t="shared" si="101"/>
        <v/>
      </c>
      <c r="AY318" s="18" t="str">
        <f t="shared" si="102"/>
        <v/>
      </c>
      <c r="BA318" s="18">
        <f>IF($E318=AF!$D$6,IF($M318="Concluída no prazo",2,IF($M318="Concluída com atraso",1,0)),0)</f>
        <v>0</v>
      </c>
      <c r="BB318" s="18">
        <f>IF($E318=AF!$D$6,IF($M318="Atrasada",2,IF($M318="Concluída com atraso",1,0)),0)</f>
        <v>0</v>
      </c>
      <c r="BC318" s="18">
        <v>3.1199999999999999E-3</v>
      </c>
      <c r="BD318" s="18">
        <f t="shared" si="109"/>
        <v>3.1199999999999999E-3</v>
      </c>
      <c r="BE318" s="18">
        <f t="shared" si="109"/>
        <v>3.1199999999999999E-3</v>
      </c>
      <c r="BF318" s="18" t="str">
        <f t="shared" si="103"/>
        <v/>
      </c>
      <c r="BN318" s="18" t="str">
        <f t="shared" si="104"/>
        <v>s</v>
      </c>
    </row>
    <row r="319" spans="3:66" ht="50.1" customHeight="1" thickTop="1" thickBot="1" x14ac:dyDescent="0.3">
      <c r="C319" s="46"/>
      <c r="D319" s="46"/>
      <c r="E319" s="46"/>
      <c r="F319" s="122"/>
      <c r="G319" s="122"/>
      <c r="H319" s="78" t="str">
        <f t="shared" si="105"/>
        <v/>
      </c>
      <c r="I319" s="78" t="str">
        <f t="shared" si="106"/>
        <v/>
      </c>
      <c r="J319" s="16"/>
      <c r="K319" s="46" t="str">
        <f t="shared" si="107"/>
        <v/>
      </c>
      <c r="L319" s="16"/>
      <c r="M319" s="16"/>
      <c r="N319" s="46"/>
      <c r="O319" s="47" t="str">
        <f t="shared" si="110"/>
        <v/>
      </c>
      <c r="P319" s="47"/>
      <c r="Q319" s="48" t="str">
        <f>IFERROR(VLOOKUP(E319,Funcionários!$C$8:$E$207,3,FALSE),"")</f>
        <v/>
      </c>
      <c r="R319" s="47"/>
      <c r="S319" s="49" t="str">
        <f t="shared" si="111"/>
        <v/>
      </c>
      <c r="T319" s="49">
        <v>3.13E-3</v>
      </c>
      <c r="U319" s="48" t="str">
        <f>IF(Funcionários!C320=0,"",Funcionários!C320)</f>
        <v/>
      </c>
      <c r="V319" s="50">
        <f>IF(U319="",0,IF(COUNTIFS($E$7:$E$3006,U319,$I$7:$I$3006,'RC'!$E$6)=0,0,COUNTIFS($M$7:$M$3006,"Concluída no prazo",$E$7:$E$3006,U319,$I$7:$I$3006,'RC'!$E$6)/COUNTIFS($E$7:$E$3006,U319,$I$7:$I$3006,'RC'!$E$6)))</f>
        <v>0</v>
      </c>
      <c r="W319" s="49">
        <f>SUMIFS($J$7:$J$3006,$E$7:$E$3006,U319,$I$7:$I$3006,'RC'!$E$6)+SUMIFS($L$7:$L$3006,$E$7:$E$3006,U319,$I$7:$I$3006,'RC'!$E$6)</f>
        <v>0</v>
      </c>
      <c r="X319" s="48">
        <f>COUNTIFS($E$7:$E$3006,U319,$I$7:$I$3006,'RC'!$E$6)</f>
        <v>0</v>
      </c>
      <c r="Y319" s="48"/>
      <c r="Z319" s="51" t="str">
        <f>IF(AQ319='RC'!$E$6,AC319*1000+AD319,"")</f>
        <v/>
      </c>
      <c r="AA319" s="51" t="str">
        <f>IF(AB319="","",IF(AQ319='RC'!$E$6,AC319*1000-AD319,""))</f>
        <v/>
      </c>
      <c r="AB319" s="48" t="str">
        <f>IFERROR(VLOOKUP(E319,Funcionários!$C$8:$E$207,3,FALSE),"")</f>
        <v/>
      </c>
      <c r="AC319" s="50" t="str">
        <f>IF(AB319="","",IF(COUNTIFS($AB$7:$AB$3006,AB319,$AQ$7:$AQ$3006,'RC'!$E$6)=0,"",COUNTIFS($M$7:$M$3006,"Concluída no prazo",$AB$7:$AB$3006,AB319,$AQ$7:$AQ$3006,'RC'!$E$6)/COUNTIFS($AB$7:$AB$3006,AB319,$AQ$7:$AQ$3006,'RC'!$E$6)))</f>
        <v/>
      </c>
      <c r="AD319" s="48">
        <f>SUMIF($AQ$7:$AQ$3006,'RC'!$E$6,$J$7:$J$3006)+SUMIF($AQ$7:$AQ$3006,'RC'!$E$6,$L$7:$L$3006)</f>
        <v>21</v>
      </c>
      <c r="AF319" s="48">
        <v>4.6879999999998999E-2</v>
      </c>
      <c r="AG319" s="48">
        <f>IF(OR(AQ319="",AQ319&lt;&gt;'RC'!$E$6,AB319&lt;&gt;'RC'!$D$21),0,1)</f>
        <v>0</v>
      </c>
      <c r="AH319" s="48">
        <f t="shared" si="108"/>
        <v>4.6879999999998999E-2</v>
      </c>
      <c r="AI319" s="48" t="str">
        <f t="shared" si="90"/>
        <v/>
      </c>
      <c r="AJ319" s="48" t="str">
        <f t="shared" si="91"/>
        <v/>
      </c>
      <c r="AK319" s="52" t="str">
        <f t="shared" si="92"/>
        <v/>
      </c>
      <c r="AL319" s="52" t="str">
        <f t="shared" si="93"/>
        <v/>
      </c>
      <c r="AM319" s="48" t="str">
        <f t="shared" si="94"/>
        <v/>
      </c>
      <c r="AN319" s="48" t="str">
        <f t="shared" si="95"/>
        <v/>
      </c>
      <c r="AP319" s="18" t="str">
        <f t="shared" si="96"/>
        <v/>
      </c>
      <c r="AQ319" s="18" t="str">
        <f t="shared" si="97"/>
        <v/>
      </c>
      <c r="AR319" s="18">
        <v>4.6879999999999998E-2</v>
      </c>
      <c r="AS319" s="18">
        <f>IF(AF!$D$27="Todos",1,IF(M319=AF!$D$27,1,0))</f>
        <v>1</v>
      </c>
      <c r="AT319" s="53">
        <f>IF(AND(E319=AF!$D$6,OR(LT!M319=AF!$D$27,AF!$D$27="Todos"),OR(AP319=AF!$E$8,AQ319=AF!$E$8)),AR319+AS319,0)</f>
        <v>0</v>
      </c>
      <c r="AU319" s="18" t="str">
        <f t="shared" si="98"/>
        <v/>
      </c>
      <c r="AV319" s="54" t="str">
        <f t="shared" si="99"/>
        <v/>
      </c>
      <c r="AW319" s="54" t="str">
        <f t="shared" si="100"/>
        <v/>
      </c>
      <c r="AX319" s="18" t="str">
        <f t="shared" si="101"/>
        <v/>
      </c>
      <c r="AY319" s="18" t="str">
        <f t="shared" si="102"/>
        <v/>
      </c>
      <c r="BA319" s="18">
        <f>IF($E319=AF!$D$6,IF($M319="Concluída no prazo",2,IF($M319="Concluída com atraso",1,0)),0)</f>
        <v>0</v>
      </c>
      <c r="BB319" s="18">
        <f>IF($E319=AF!$D$6,IF($M319="Atrasada",2,IF($M319="Concluída com atraso",1,0)),0)</f>
        <v>0</v>
      </c>
      <c r="BC319" s="18">
        <v>3.13E-3</v>
      </c>
      <c r="BD319" s="18">
        <f t="shared" si="109"/>
        <v>3.13E-3</v>
      </c>
      <c r="BE319" s="18">
        <f t="shared" si="109"/>
        <v>3.13E-3</v>
      </c>
      <c r="BF319" s="18" t="str">
        <f t="shared" si="103"/>
        <v/>
      </c>
      <c r="BN319" s="18" t="str">
        <f t="shared" si="104"/>
        <v>s</v>
      </c>
    </row>
    <row r="320" spans="3:66" ht="50.1" customHeight="1" thickTop="1" thickBot="1" x14ac:dyDescent="0.3">
      <c r="C320" s="46"/>
      <c r="D320" s="46"/>
      <c r="E320" s="46"/>
      <c r="F320" s="122"/>
      <c r="G320" s="122"/>
      <c r="H320" s="78" t="str">
        <f t="shared" si="105"/>
        <v/>
      </c>
      <c r="I320" s="78" t="str">
        <f t="shared" si="106"/>
        <v/>
      </c>
      <c r="J320" s="16"/>
      <c r="K320" s="46" t="str">
        <f t="shared" si="107"/>
        <v/>
      </c>
      <c r="L320" s="16"/>
      <c r="M320" s="16"/>
      <c r="N320" s="46"/>
      <c r="O320" s="47" t="str">
        <f t="shared" si="110"/>
        <v/>
      </c>
      <c r="P320" s="47"/>
      <c r="Q320" s="48" t="str">
        <f>IFERROR(VLOOKUP(E320,Funcionários!$C$8:$E$207,3,FALSE),"")</f>
        <v/>
      </c>
      <c r="R320" s="47"/>
      <c r="S320" s="49" t="str">
        <f t="shared" si="111"/>
        <v/>
      </c>
      <c r="T320" s="49">
        <v>3.14E-3</v>
      </c>
      <c r="U320" s="48" t="str">
        <f>IF(Funcionários!C321=0,"",Funcionários!C321)</f>
        <v/>
      </c>
      <c r="V320" s="50">
        <f>IF(U320="",0,IF(COUNTIFS($E$7:$E$3006,U320,$I$7:$I$3006,'RC'!$E$6)=0,0,COUNTIFS($M$7:$M$3006,"Concluída no prazo",$E$7:$E$3006,U320,$I$7:$I$3006,'RC'!$E$6)/COUNTIFS($E$7:$E$3006,U320,$I$7:$I$3006,'RC'!$E$6)))</f>
        <v>0</v>
      </c>
      <c r="W320" s="49">
        <f>SUMIFS($J$7:$J$3006,$E$7:$E$3006,U320,$I$7:$I$3006,'RC'!$E$6)+SUMIFS($L$7:$L$3006,$E$7:$E$3006,U320,$I$7:$I$3006,'RC'!$E$6)</f>
        <v>0</v>
      </c>
      <c r="X320" s="48">
        <f>COUNTIFS($E$7:$E$3006,U320,$I$7:$I$3006,'RC'!$E$6)</f>
        <v>0</v>
      </c>
      <c r="Y320" s="48"/>
      <c r="Z320" s="51" t="str">
        <f>IF(AQ320='RC'!$E$6,AC320*1000+AD320,"")</f>
        <v/>
      </c>
      <c r="AA320" s="51" t="str">
        <f>IF(AB320="","",IF(AQ320='RC'!$E$6,AC320*1000-AD320,""))</f>
        <v/>
      </c>
      <c r="AB320" s="48" t="str">
        <f>IFERROR(VLOOKUP(E320,Funcionários!$C$8:$E$207,3,FALSE),"")</f>
        <v/>
      </c>
      <c r="AC320" s="50" t="str">
        <f>IF(AB320="","",IF(COUNTIFS($AB$7:$AB$3006,AB320,$AQ$7:$AQ$3006,'RC'!$E$6)=0,"",COUNTIFS($M$7:$M$3006,"Concluída no prazo",$AB$7:$AB$3006,AB320,$AQ$7:$AQ$3006,'RC'!$E$6)/COUNTIFS($AB$7:$AB$3006,AB320,$AQ$7:$AQ$3006,'RC'!$E$6)))</f>
        <v/>
      </c>
      <c r="AD320" s="48">
        <f>SUMIF($AQ$7:$AQ$3006,'RC'!$E$6,$J$7:$J$3006)+SUMIF($AQ$7:$AQ$3006,'RC'!$E$6,$L$7:$L$3006)</f>
        <v>21</v>
      </c>
      <c r="AF320" s="48">
        <v>4.6869999999999003E-2</v>
      </c>
      <c r="AG320" s="48">
        <f>IF(OR(AQ320="",AQ320&lt;&gt;'RC'!$E$6,AB320&lt;&gt;'RC'!$D$21),0,1)</f>
        <v>0</v>
      </c>
      <c r="AH320" s="48">
        <f t="shared" si="108"/>
        <v>4.6869999999999003E-2</v>
      </c>
      <c r="AI320" s="48" t="str">
        <f t="shared" si="90"/>
        <v/>
      </c>
      <c r="AJ320" s="48" t="str">
        <f t="shared" si="91"/>
        <v/>
      </c>
      <c r="AK320" s="52" t="str">
        <f t="shared" si="92"/>
        <v/>
      </c>
      <c r="AL320" s="52" t="str">
        <f t="shared" si="93"/>
        <v/>
      </c>
      <c r="AM320" s="48" t="str">
        <f t="shared" si="94"/>
        <v/>
      </c>
      <c r="AN320" s="48" t="str">
        <f t="shared" si="95"/>
        <v/>
      </c>
      <c r="AP320" s="18" t="str">
        <f t="shared" si="96"/>
        <v/>
      </c>
      <c r="AQ320" s="18" t="str">
        <f t="shared" si="97"/>
        <v/>
      </c>
      <c r="AR320" s="18">
        <v>4.6870000000000002E-2</v>
      </c>
      <c r="AS320" s="18">
        <f>IF(AF!$D$27="Todos",1,IF(M320=AF!$D$27,1,0))</f>
        <v>1</v>
      </c>
      <c r="AT320" s="53">
        <f>IF(AND(E320=AF!$D$6,OR(LT!M320=AF!$D$27,AF!$D$27="Todos"),OR(AP320=AF!$E$8,AQ320=AF!$E$8)),AR320+AS320,0)</f>
        <v>0</v>
      </c>
      <c r="AU320" s="18" t="str">
        <f t="shared" si="98"/>
        <v/>
      </c>
      <c r="AV320" s="54" t="str">
        <f t="shared" si="99"/>
        <v/>
      </c>
      <c r="AW320" s="54" t="str">
        <f t="shared" si="100"/>
        <v/>
      </c>
      <c r="AX320" s="18" t="str">
        <f t="shared" si="101"/>
        <v/>
      </c>
      <c r="AY320" s="18" t="str">
        <f t="shared" si="102"/>
        <v/>
      </c>
      <c r="BA320" s="18">
        <f>IF($E320=AF!$D$6,IF($M320="Concluída no prazo",2,IF($M320="Concluída com atraso",1,0)),0)</f>
        <v>0</v>
      </c>
      <c r="BB320" s="18">
        <f>IF($E320=AF!$D$6,IF($M320="Atrasada",2,IF($M320="Concluída com atraso",1,0)),0)</f>
        <v>0</v>
      </c>
      <c r="BC320" s="18">
        <v>3.14E-3</v>
      </c>
      <c r="BD320" s="18">
        <f t="shared" si="109"/>
        <v>3.14E-3</v>
      </c>
      <c r="BE320" s="18">
        <f t="shared" si="109"/>
        <v>3.14E-3</v>
      </c>
      <c r="BF320" s="18" t="str">
        <f t="shared" si="103"/>
        <v/>
      </c>
      <c r="BN320" s="18" t="str">
        <f t="shared" si="104"/>
        <v>s</v>
      </c>
    </row>
    <row r="321" spans="3:66" ht="50.1" customHeight="1" thickTop="1" thickBot="1" x14ac:dyDescent="0.3">
      <c r="C321" s="46"/>
      <c r="D321" s="46"/>
      <c r="E321" s="46"/>
      <c r="F321" s="122"/>
      <c r="G321" s="122"/>
      <c r="H321" s="78" t="str">
        <f t="shared" si="105"/>
        <v/>
      </c>
      <c r="I321" s="78" t="str">
        <f t="shared" si="106"/>
        <v/>
      </c>
      <c r="J321" s="16"/>
      <c r="K321" s="46" t="str">
        <f t="shared" si="107"/>
        <v/>
      </c>
      <c r="L321" s="16"/>
      <c r="M321" s="16"/>
      <c r="N321" s="46"/>
      <c r="O321" s="47" t="str">
        <f t="shared" si="110"/>
        <v/>
      </c>
      <c r="P321" s="47"/>
      <c r="Q321" s="48" t="str">
        <f>IFERROR(VLOOKUP(E321,Funcionários!$C$8:$E$207,3,FALSE),"")</f>
        <v/>
      </c>
      <c r="R321" s="47"/>
      <c r="S321" s="49" t="str">
        <f t="shared" si="111"/>
        <v/>
      </c>
      <c r="T321" s="49">
        <v>3.15E-3</v>
      </c>
      <c r="U321" s="48" t="str">
        <f>IF(Funcionários!C322=0,"",Funcionários!C322)</f>
        <v/>
      </c>
      <c r="V321" s="50">
        <f>IF(U321="",0,IF(COUNTIFS($E$7:$E$3006,U321,$I$7:$I$3006,'RC'!$E$6)=0,0,COUNTIFS($M$7:$M$3006,"Concluída no prazo",$E$7:$E$3006,U321,$I$7:$I$3006,'RC'!$E$6)/COUNTIFS($E$7:$E$3006,U321,$I$7:$I$3006,'RC'!$E$6)))</f>
        <v>0</v>
      </c>
      <c r="W321" s="49">
        <f>SUMIFS($J$7:$J$3006,$E$7:$E$3006,U321,$I$7:$I$3006,'RC'!$E$6)+SUMIFS($L$7:$L$3006,$E$7:$E$3006,U321,$I$7:$I$3006,'RC'!$E$6)</f>
        <v>0</v>
      </c>
      <c r="X321" s="48">
        <f>COUNTIFS($E$7:$E$3006,U321,$I$7:$I$3006,'RC'!$E$6)</f>
        <v>0</v>
      </c>
      <c r="Y321" s="48"/>
      <c r="Z321" s="51" t="str">
        <f>IF(AQ321='RC'!$E$6,AC321*1000+AD321,"")</f>
        <v/>
      </c>
      <c r="AA321" s="51" t="str">
        <f>IF(AB321="","",IF(AQ321='RC'!$E$6,AC321*1000-AD321,""))</f>
        <v/>
      </c>
      <c r="AB321" s="48" t="str">
        <f>IFERROR(VLOOKUP(E321,Funcionários!$C$8:$E$207,3,FALSE),"")</f>
        <v/>
      </c>
      <c r="AC321" s="50" t="str">
        <f>IF(AB321="","",IF(COUNTIFS($AB$7:$AB$3006,AB321,$AQ$7:$AQ$3006,'RC'!$E$6)=0,"",COUNTIFS($M$7:$M$3006,"Concluída no prazo",$AB$7:$AB$3006,AB321,$AQ$7:$AQ$3006,'RC'!$E$6)/COUNTIFS($AB$7:$AB$3006,AB321,$AQ$7:$AQ$3006,'RC'!$E$6)))</f>
        <v/>
      </c>
      <c r="AD321" s="48">
        <f>SUMIF($AQ$7:$AQ$3006,'RC'!$E$6,$J$7:$J$3006)+SUMIF($AQ$7:$AQ$3006,'RC'!$E$6,$L$7:$L$3006)</f>
        <v>21</v>
      </c>
      <c r="AF321" s="48">
        <v>4.6859999999999E-2</v>
      </c>
      <c r="AG321" s="48">
        <f>IF(OR(AQ321="",AQ321&lt;&gt;'RC'!$E$6,AB321&lt;&gt;'RC'!$D$21),0,1)</f>
        <v>0</v>
      </c>
      <c r="AH321" s="48">
        <f t="shared" si="108"/>
        <v>4.6859999999999E-2</v>
      </c>
      <c r="AI321" s="48" t="str">
        <f t="shared" si="90"/>
        <v/>
      </c>
      <c r="AJ321" s="48" t="str">
        <f t="shared" si="91"/>
        <v/>
      </c>
      <c r="AK321" s="52" t="str">
        <f t="shared" si="92"/>
        <v/>
      </c>
      <c r="AL321" s="52" t="str">
        <f t="shared" si="93"/>
        <v/>
      </c>
      <c r="AM321" s="48" t="str">
        <f t="shared" si="94"/>
        <v/>
      </c>
      <c r="AN321" s="48" t="str">
        <f t="shared" si="95"/>
        <v/>
      </c>
      <c r="AP321" s="18" t="str">
        <f t="shared" si="96"/>
        <v/>
      </c>
      <c r="AQ321" s="18" t="str">
        <f t="shared" si="97"/>
        <v/>
      </c>
      <c r="AR321" s="18">
        <v>4.6859999999999999E-2</v>
      </c>
      <c r="AS321" s="18">
        <f>IF(AF!$D$27="Todos",1,IF(M321=AF!$D$27,1,0))</f>
        <v>1</v>
      </c>
      <c r="AT321" s="53">
        <f>IF(AND(E321=AF!$D$6,OR(LT!M321=AF!$D$27,AF!$D$27="Todos"),OR(AP321=AF!$E$8,AQ321=AF!$E$8)),AR321+AS321,0)</f>
        <v>0</v>
      </c>
      <c r="AU321" s="18" t="str">
        <f t="shared" si="98"/>
        <v/>
      </c>
      <c r="AV321" s="54" t="str">
        <f t="shared" si="99"/>
        <v/>
      </c>
      <c r="AW321" s="54" t="str">
        <f t="shared" si="100"/>
        <v/>
      </c>
      <c r="AX321" s="18" t="str">
        <f t="shared" si="101"/>
        <v/>
      </c>
      <c r="AY321" s="18" t="str">
        <f t="shared" si="102"/>
        <v/>
      </c>
      <c r="BA321" s="18">
        <f>IF($E321=AF!$D$6,IF($M321="Concluída no prazo",2,IF($M321="Concluída com atraso",1,0)),0)</f>
        <v>0</v>
      </c>
      <c r="BB321" s="18">
        <f>IF($E321=AF!$D$6,IF($M321="Atrasada",2,IF($M321="Concluída com atraso",1,0)),0)</f>
        <v>0</v>
      </c>
      <c r="BC321" s="18">
        <v>3.15E-3</v>
      </c>
      <c r="BD321" s="18">
        <f t="shared" si="109"/>
        <v>3.15E-3</v>
      </c>
      <c r="BE321" s="18">
        <f t="shared" si="109"/>
        <v>3.15E-3</v>
      </c>
      <c r="BF321" s="18" t="str">
        <f t="shared" si="103"/>
        <v/>
      </c>
      <c r="BN321" s="18" t="str">
        <f t="shared" si="104"/>
        <v>s</v>
      </c>
    </row>
    <row r="322" spans="3:66" ht="50.1" customHeight="1" thickTop="1" thickBot="1" x14ac:dyDescent="0.3">
      <c r="C322" s="46"/>
      <c r="D322" s="46"/>
      <c r="E322" s="46"/>
      <c r="F322" s="122"/>
      <c r="G322" s="122"/>
      <c r="H322" s="78" t="str">
        <f t="shared" si="105"/>
        <v/>
      </c>
      <c r="I322" s="78" t="str">
        <f t="shared" si="106"/>
        <v/>
      </c>
      <c r="J322" s="16"/>
      <c r="K322" s="46" t="str">
        <f t="shared" si="107"/>
        <v/>
      </c>
      <c r="L322" s="16"/>
      <c r="M322" s="16"/>
      <c r="N322" s="46"/>
      <c r="O322" s="47" t="str">
        <f t="shared" si="110"/>
        <v/>
      </c>
      <c r="P322" s="47"/>
      <c r="Q322" s="48" t="str">
        <f>IFERROR(VLOOKUP(E322,Funcionários!$C$8:$E$207,3,FALSE),"")</f>
        <v/>
      </c>
      <c r="R322" s="47"/>
      <c r="S322" s="49" t="str">
        <f t="shared" si="111"/>
        <v/>
      </c>
      <c r="T322" s="49">
        <v>3.16E-3</v>
      </c>
      <c r="U322" s="48" t="str">
        <f>IF(Funcionários!C323=0,"",Funcionários!C323)</f>
        <v/>
      </c>
      <c r="V322" s="50">
        <f>IF(U322="",0,IF(COUNTIFS($E$7:$E$3006,U322,$I$7:$I$3006,'RC'!$E$6)=0,0,COUNTIFS($M$7:$M$3006,"Concluída no prazo",$E$7:$E$3006,U322,$I$7:$I$3006,'RC'!$E$6)/COUNTIFS($E$7:$E$3006,U322,$I$7:$I$3006,'RC'!$E$6)))</f>
        <v>0</v>
      </c>
      <c r="W322" s="49">
        <f>SUMIFS($J$7:$J$3006,$E$7:$E$3006,U322,$I$7:$I$3006,'RC'!$E$6)+SUMIFS($L$7:$L$3006,$E$7:$E$3006,U322,$I$7:$I$3006,'RC'!$E$6)</f>
        <v>0</v>
      </c>
      <c r="X322" s="48">
        <f>COUNTIFS($E$7:$E$3006,U322,$I$7:$I$3006,'RC'!$E$6)</f>
        <v>0</v>
      </c>
      <c r="Y322" s="48"/>
      <c r="Z322" s="51" t="str">
        <f>IF(AQ322='RC'!$E$6,AC322*1000+AD322,"")</f>
        <v/>
      </c>
      <c r="AA322" s="51" t="str">
        <f>IF(AB322="","",IF(AQ322='RC'!$E$6,AC322*1000-AD322,""))</f>
        <v/>
      </c>
      <c r="AB322" s="48" t="str">
        <f>IFERROR(VLOOKUP(E322,Funcionários!$C$8:$E$207,3,FALSE),"")</f>
        <v/>
      </c>
      <c r="AC322" s="50" t="str">
        <f>IF(AB322="","",IF(COUNTIFS($AB$7:$AB$3006,AB322,$AQ$7:$AQ$3006,'RC'!$E$6)=0,"",COUNTIFS($M$7:$M$3006,"Concluída no prazo",$AB$7:$AB$3006,AB322,$AQ$7:$AQ$3006,'RC'!$E$6)/COUNTIFS($AB$7:$AB$3006,AB322,$AQ$7:$AQ$3006,'RC'!$E$6)))</f>
        <v/>
      </c>
      <c r="AD322" s="48">
        <f>SUMIF($AQ$7:$AQ$3006,'RC'!$E$6,$J$7:$J$3006)+SUMIF($AQ$7:$AQ$3006,'RC'!$E$6,$L$7:$L$3006)</f>
        <v>21</v>
      </c>
      <c r="AF322" s="48">
        <v>4.6849999999998997E-2</v>
      </c>
      <c r="AG322" s="48">
        <f>IF(OR(AQ322="",AQ322&lt;&gt;'RC'!$E$6,AB322&lt;&gt;'RC'!$D$21),0,1)</f>
        <v>0</v>
      </c>
      <c r="AH322" s="48">
        <f t="shared" si="108"/>
        <v>4.6849999999998997E-2</v>
      </c>
      <c r="AI322" s="48" t="str">
        <f t="shared" si="90"/>
        <v/>
      </c>
      <c r="AJ322" s="48" t="str">
        <f t="shared" si="91"/>
        <v/>
      </c>
      <c r="AK322" s="52" t="str">
        <f t="shared" si="92"/>
        <v/>
      </c>
      <c r="AL322" s="52" t="str">
        <f t="shared" si="93"/>
        <v/>
      </c>
      <c r="AM322" s="48" t="str">
        <f t="shared" si="94"/>
        <v/>
      </c>
      <c r="AN322" s="48" t="str">
        <f t="shared" si="95"/>
        <v/>
      </c>
      <c r="AP322" s="18" t="str">
        <f t="shared" si="96"/>
        <v/>
      </c>
      <c r="AQ322" s="18" t="str">
        <f t="shared" si="97"/>
        <v/>
      </c>
      <c r="AR322" s="18">
        <v>4.6850000000000003E-2</v>
      </c>
      <c r="AS322" s="18">
        <f>IF(AF!$D$27="Todos",1,IF(M322=AF!$D$27,1,0))</f>
        <v>1</v>
      </c>
      <c r="AT322" s="53">
        <f>IF(AND(E322=AF!$D$6,OR(LT!M322=AF!$D$27,AF!$D$27="Todos"),OR(AP322=AF!$E$8,AQ322=AF!$E$8)),AR322+AS322,0)</f>
        <v>0</v>
      </c>
      <c r="AU322" s="18" t="str">
        <f t="shared" si="98"/>
        <v/>
      </c>
      <c r="AV322" s="54" t="str">
        <f t="shared" si="99"/>
        <v/>
      </c>
      <c r="AW322" s="54" t="str">
        <f t="shared" si="100"/>
        <v/>
      </c>
      <c r="AX322" s="18" t="str">
        <f t="shared" si="101"/>
        <v/>
      </c>
      <c r="AY322" s="18" t="str">
        <f t="shared" si="102"/>
        <v/>
      </c>
      <c r="BA322" s="18">
        <f>IF($E322=AF!$D$6,IF($M322="Concluída no prazo",2,IF($M322="Concluída com atraso",1,0)),0)</f>
        <v>0</v>
      </c>
      <c r="BB322" s="18">
        <f>IF($E322=AF!$D$6,IF($M322="Atrasada",2,IF($M322="Concluída com atraso",1,0)),0)</f>
        <v>0</v>
      </c>
      <c r="BC322" s="18">
        <v>3.16E-3</v>
      </c>
      <c r="BD322" s="18">
        <f t="shared" si="109"/>
        <v>3.16E-3</v>
      </c>
      <c r="BE322" s="18">
        <f t="shared" si="109"/>
        <v>3.16E-3</v>
      </c>
      <c r="BF322" s="18" t="str">
        <f t="shared" si="103"/>
        <v/>
      </c>
      <c r="BN322" s="18" t="str">
        <f t="shared" si="104"/>
        <v>s</v>
      </c>
    </row>
    <row r="323" spans="3:66" ht="50.1" customHeight="1" thickTop="1" thickBot="1" x14ac:dyDescent="0.3">
      <c r="C323" s="46"/>
      <c r="D323" s="46"/>
      <c r="E323" s="46"/>
      <c r="F323" s="122"/>
      <c r="G323" s="122"/>
      <c r="H323" s="78" t="str">
        <f t="shared" si="105"/>
        <v/>
      </c>
      <c r="I323" s="78" t="str">
        <f t="shared" si="106"/>
        <v/>
      </c>
      <c r="J323" s="16"/>
      <c r="K323" s="46" t="str">
        <f t="shared" si="107"/>
        <v/>
      </c>
      <c r="L323" s="16"/>
      <c r="M323" s="16"/>
      <c r="N323" s="46"/>
      <c r="O323" s="47" t="str">
        <f t="shared" si="110"/>
        <v/>
      </c>
      <c r="P323" s="47"/>
      <c r="Q323" s="48" t="str">
        <f>IFERROR(VLOOKUP(E323,Funcionários!$C$8:$E$207,3,FALSE),"")</f>
        <v/>
      </c>
      <c r="R323" s="47"/>
      <c r="S323" s="49" t="str">
        <f t="shared" si="111"/>
        <v/>
      </c>
      <c r="T323" s="49">
        <v>3.1700000000000001E-3</v>
      </c>
      <c r="U323" s="48" t="str">
        <f>IF(Funcionários!C324=0,"",Funcionários!C324)</f>
        <v/>
      </c>
      <c r="V323" s="50">
        <f>IF(U323="",0,IF(COUNTIFS($E$7:$E$3006,U323,$I$7:$I$3006,'RC'!$E$6)=0,0,COUNTIFS($M$7:$M$3006,"Concluída no prazo",$E$7:$E$3006,U323,$I$7:$I$3006,'RC'!$E$6)/COUNTIFS($E$7:$E$3006,U323,$I$7:$I$3006,'RC'!$E$6)))</f>
        <v>0</v>
      </c>
      <c r="W323" s="49">
        <f>SUMIFS($J$7:$J$3006,$E$7:$E$3006,U323,$I$7:$I$3006,'RC'!$E$6)+SUMIFS($L$7:$L$3006,$E$7:$E$3006,U323,$I$7:$I$3006,'RC'!$E$6)</f>
        <v>0</v>
      </c>
      <c r="X323" s="48">
        <f>COUNTIFS($E$7:$E$3006,U323,$I$7:$I$3006,'RC'!$E$6)</f>
        <v>0</v>
      </c>
      <c r="Y323" s="48"/>
      <c r="Z323" s="51" t="str">
        <f>IF(AQ323='RC'!$E$6,AC323*1000+AD323,"")</f>
        <v/>
      </c>
      <c r="AA323" s="51" t="str">
        <f>IF(AB323="","",IF(AQ323='RC'!$E$6,AC323*1000-AD323,""))</f>
        <v/>
      </c>
      <c r="AB323" s="48" t="str">
        <f>IFERROR(VLOOKUP(E323,Funcionários!$C$8:$E$207,3,FALSE),"")</f>
        <v/>
      </c>
      <c r="AC323" s="50" t="str">
        <f>IF(AB323="","",IF(COUNTIFS($AB$7:$AB$3006,AB323,$AQ$7:$AQ$3006,'RC'!$E$6)=0,"",COUNTIFS($M$7:$M$3006,"Concluída no prazo",$AB$7:$AB$3006,AB323,$AQ$7:$AQ$3006,'RC'!$E$6)/COUNTIFS($AB$7:$AB$3006,AB323,$AQ$7:$AQ$3006,'RC'!$E$6)))</f>
        <v/>
      </c>
      <c r="AD323" s="48">
        <f>SUMIF($AQ$7:$AQ$3006,'RC'!$E$6,$J$7:$J$3006)+SUMIF($AQ$7:$AQ$3006,'RC'!$E$6,$L$7:$L$3006)</f>
        <v>21</v>
      </c>
      <c r="AF323" s="48">
        <v>4.6839999999999E-2</v>
      </c>
      <c r="AG323" s="48">
        <f>IF(OR(AQ323="",AQ323&lt;&gt;'RC'!$E$6,AB323&lt;&gt;'RC'!$D$21),0,1)</f>
        <v>0</v>
      </c>
      <c r="AH323" s="48">
        <f t="shared" si="108"/>
        <v>4.6839999999999E-2</v>
      </c>
      <c r="AI323" s="48" t="str">
        <f t="shared" si="90"/>
        <v/>
      </c>
      <c r="AJ323" s="48" t="str">
        <f t="shared" si="91"/>
        <v/>
      </c>
      <c r="AK323" s="52" t="str">
        <f t="shared" si="92"/>
        <v/>
      </c>
      <c r="AL323" s="52" t="str">
        <f t="shared" si="93"/>
        <v/>
      </c>
      <c r="AM323" s="48" t="str">
        <f t="shared" si="94"/>
        <v/>
      </c>
      <c r="AN323" s="48" t="str">
        <f t="shared" si="95"/>
        <v/>
      </c>
      <c r="AP323" s="18" t="str">
        <f t="shared" si="96"/>
        <v/>
      </c>
      <c r="AQ323" s="18" t="str">
        <f t="shared" si="97"/>
        <v/>
      </c>
      <c r="AR323" s="18">
        <v>4.684E-2</v>
      </c>
      <c r="AS323" s="18">
        <f>IF(AF!$D$27="Todos",1,IF(M323=AF!$D$27,1,0))</f>
        <v>1</v>
      </c>
      <c r="AT323" s="53">
        <f>IF(AND(E323=AF!$D$6,OR(LT!M323=AF!$D$27,AF!$D$27="Todos"),OR(AP323=AF!$E$8,AQ323=AF!$E$8)),AR323+AS323,0)</f>
        <v>0</v>
      </c>
      <c r="AU323" s="18" t="str">
        <f t="shared" si="98"/>
        <v/>
      </c>
      <c r="AV323" s="54" t="str">
        <f t="shared" si="99"/>
        <v/>
      </c>
      <c r="AW323" s="54" t="str">
        <f t="shared" si="100"/>
        <v/>
      </c>
      <c r="AX323" s="18" t="str">
        <f t="shared" si="101"/>
        <v/>
      </c>
      <c r="AY323" s="18" t="str">
        <f t="shared" si="102"/>
        <v/>
      </c>
      <c r="BA323" s="18">
        <f>IF($E323=AF!$D$6,IF($M323="Concluída no prazo",2,IF($M323="Concluída com atraso",1,0)),0)</f>
        <v>0</v>
      </c>
      <c r="BB323" s="18">
        <f>IF($E323=AF!$D$6,IF($M323="Atrasada",2,IF($M323="Concluída com atraso",1,0)),0)</f>
        <v>0</v>
      </c>
      <c r="BC323" s="18">
        <v>3.1700000000000001E-3</v>
      </c>
      <c r="BD323" s="18">
        <f t="shared" si="109"/>
        <v>3.1700000000000001E-3</v>
      </c>
      <c r="BE323" s="18">
        <f t="shared" si="109"/>
        <v>3.1700000000000001E-3</v>
      </c>
      <c r="BF323" s="18" t="str">
        <f t="shared" si="103"/>
        <v/>
      </c>
      <c r="BN323" s="18" t="str">
        <f t="shared" si="104"/>
        <v>s</v>
      </c>
    </row>
    <row r="324" spans="3:66" ht="50.1" customHeight="1" thickTop="1" thickBot="1" x14ac:dyDescent="0.3">
      <c r="C324" s="46"/>
      <c r="D324" s="46"/>
      <c r="E324" s="46"/>
      <c r="F324" s="122"/>
      <c r="G324" s="122"/>
      <c r="H324" s="78" t="str">
        <f t="shared" si="105"/>
        <v/>
      </c>
      <c r="I324" s="78" t="str">
        <f t="shared" si="106"/>
        <v/>
      </c>
      <c r="J324" s="16"/>
      <c r="K324" s="46" t="str">
        <f t="shared" si="107"/>
        <v/>
      </c>
      <c r="L324" s="16"/>
      <c r="M324" s="16"/>
      <c r="N324" s="46"/>
      <c r="O324" s="47" t="str">
        <f t="shared" si="110"/>
        <v/>
      </c>
      <c r="P324" s="47"/>
      <c r="Q324" s="48" t="str">
        <f>IFERROR(VLOOKUP(E324,Funcionários!$C$8:$E$207,3,FALSE),"")</f>
        <v/>
      </c>
      <c r="R324" s="47"/>
      <c r="S324" s="49" t="str">
        <f t="shared" si="111"/>
        <v/>
      </c>
      <c r="T324" s="49">
        <v>3.1800000000000001E-3</v>
      </c>
      <c r="U324" s="48" t="str">
        <f>IF(Funcionários!C325=0,"",Funcionários!C325)</f>
        <v/>
      </c>
      <c r="V324" s="50">
        <f>IF(U324="",0,IF(COUNTIFS($E$7:$E$3006,U324,$I$7:$I$3006,'RC'!$E$6)=0,0,COUNTIFS($M$7:$M$3006,"Concluída no prazo",$E$7:$E$3006,U324,$I$7:$I$3006,'RC'!$E$6)/COUNTIFS($E$7:$E$3006,U324,$I$7:$I$3006,'RC'!$E$6)))</f>
        <v>0</v>
      </c>
      <c r="W324" s="49">
        <f>SUMIFS($J$7:$J$3006,$E$7:$E$3006,U324,$I$7:$I$3006,'RC'!$E$6)+SUMIFS($L$7:$L$3006,$E$7:$E$3006,U324,$I$7:$I$3006,'RC'!$E$6)</f>
        <v>0</v>
      </c>
      <c r="X324" s="48">
        <f>COUNTIFS($E$7:$E$3006,U324,$I$7:$I$3006,'RC'!$E$6)</f>
        <v>0</v>
      </c>
      <c r="Y324" s="48"/>
      <c r="Z324" s="51" t="str">
        <f>IF(AQ324='RC'!$E$6,AC324*1000+AD324,"")</f>
        <v/>
      </c>
      <c r="AA324" s="51" t="str">
        <f>IF(AB324="","",IF(AQ324='RC'!$E$6,AC324*1000-AD324,""))</f>
        <v/>
      </c>
      <c r="AB324" s="48" t="str">
        <f>IFERROR(VLOOKUP(E324,Funcionários!$C$8:$E$207,3,FALSE),"")</f>
        <v/>
      </c>
      <c r="AC324" s="50" t="str">
        <f>IF(AB324="","",IF(COUNTIFS($AB$7:$AB$3006,AB324,$AQ$7:$AQ$3006,'RC'!$E$6)=0,"",COUNTIFS($M$7:$M$3006,"Concluída no prazo",$AB$7:$AB$3006,AB324,$AQ$7:$AQ$3006,'RC'!$E$6)/COUNTIFS($AB$7:$AB$3006,AB324,$AQ$7:$AQ$3006,'RC'!$E$6)))</f>
        <v/>
      </c>
      <c r="AD324" s="48">
        <f>SUMIF($AQ$7:$AQ$3006,'RC'!$E$6,$J$7:$J$3006)+SUMIF($AQ$7:$AQ$3006,'RC'!$E$6,$L$7:$L$3006)</f>
        <v>21</v>
      </c>
      <c r="AF324" s="48">
        <v>4.6829999999998997E-2</v>
      </c>
      <c r="AG324" s="48">
        <f>IF(OR(AQ324="",AQ324&lt;&gt;'RC'!$E$6,AB324&lt;&gt;'RC'!$D$21),0,1)</f>
        <v>0</v>
      </c>
      <c r="AH324" s="48">
        <f t="shared" si="108"/>
        <v>4.6829999999998997E-2</v>
      </c>
      <c r="AI324" s="48" t="str">
        <f t="shared" si="90"/>
        <v/>
      </c>
      <c r="AJ324" s="48" t="str">
        <f t="shared" si="91"/>
        <v/>
      </c>
      <c r="AK324" s="52" t="str">
        <f t="shared" si="92"/>
        <v/>
      </c>
      <c r="AL324" s="52" t="str">
        <f t="shared" si="93"/>
        <v/>
      </c>
      <c r="AM324" s="48" t="str">
        <f t="shared" si="94"/>
        <v/>
      </c>
      <c r="AN324" s="48" t="str">
        <f t="shared" si="95"/>
        <v/>
      </c>
      <c r="AP324" s="18" t="str">
        <f t="shared" si="96"/>
        <v/>
      </c>
      <c r="AQ324" s="18" t="str">
        <f t="shared" si="97"/>
        <v/>
      </c>
      <c r="AR324" s="18">
        <v>4.6829999999999997E-2</v>
      </c>
      <c r="AS324" s="18">
        <f>IF(AF!$D$27="Todos",1,IF(M324=AF!$D$27,1,0))</f>
        <v>1</v>
      </c>
      <c r="AT324" s="53">
        <f>IF(AND(E324=AF!$D$6,OR(LT!M324=AF!$D$27,AF!$D$27="Todos"),OR(AP324=AF!$E$8,AQ324=AF!$E$8)),AR324+AS324,0)</f>
        <v>0</v>
      </c>
      <c r="AU324" s="18" t="str">
        <f t="shared" si="98"/>
        <v/>
      </c>
      <c r="AV324" s="54" t="str">
        <f t="shared" si="99"/>
        <v/>
      </c>
      <c r="AW324" s="54" t="str">
        <f t="shared" si="100"/>
        <v/>
      </c>
      <c r="AX324" s="18" t="str">
        <f t="shared" si="101"/>
        <v/>
      </c>
      <c r="AY324" s="18" t="str">
        <f t="shared" si="102"/>
        <v/>
      </c>
      <c r="BA324" s="18">
        <f>IF($E324=AF!$D$6,IF($M324="Concluída no prazo",2,IF($M324="Concluída com atraso",1,0)),0)</f>
        <v>0</v>
      </c>
      <c r="BB324" s="18">
        <f>IF($E324=AF!$D$6,IF($M324="Atrasada",2,IF($M324="Concluída com atraso",1,0)),0)</f>
        <v>0</v>
      </c>
      <c r="BC324" s="18">
        <v>3.1800000000000001E-3</v>
      </c>
      <c r="BD324" s="18">
        <f t="shared" si="109"/>
        <v>3.1800000000000001E-3</v>
      </c>
      <c r="BE324" s="18">
        <f t="shared" si="109"/>
        <v>3.1800000000000001E-3</v>
      </c>
      <c r="BF324" s="18" t="str">
        <f t="shared" si="103"/>
        <v/>
      </c>
      <c r="BN324" s="18" t="str">
        <f t="shared" si="104"/>
        <v>s</v>
      </c>
    </row>
    <row r="325" spans="3:66" ht="50.1" customHeight="1" thickTop="1" thickBot="1" x14ac:dyDescent="0.3">
      <c r="C325" s="46"/>
      <c r="D325" s="46"/>
      <c r="E325" s="46"/>
      <c r="F325" s="122"/>
      <c r="G325" s="122"/>
      <c r="H325" s="78" t="str">
        <f t="shared" si="105"/>
        <v/>
      </c>
      <c r="I325" s="78" t="str">
        <f t="shared" si="106"/>
        <v/>
      </c>
      <c r="J325" s="16"/>
      <c r="K325" s="46" t="str">
        <f t="shared" si="107"/>
        <v/>
      </c>
      <c r="L325" s="16"/>
      <c r="M325" s="16"/>
      <c r="N325" s="46"/>
      <c r="O325" s="47" t="str">
        <f t="shared" si="110"/>
        <v/>
      </c>
      <c r="P325" s="47"/>
      <c r="Q325" s="48" t="str">
        <f>IFERROR(VLOOKUP(E325,Funcionários!$C$8:$E$207,3,FALSE),"")</f>
        <v/>
      </c>
      <c r="R325" s="47"/>
      <c r="S325" s="49" t="str">
        <f t="shared" si="111"/>
        <v/>
      </c>
      <c r="T325" s="49">
        <v>3.1900000000000001E-3</v>
      </c>
      <c r="U325" s="48" t="str">
        <f>IF(Funcionários!C326=0,"",Funcionários!C326)</f>
        <v/>
      </c>
      <c r="V325" s="50">
        <f>IF(U325="",0,IF(COUNTIFS($E$7:$E$3006,U325,$I$7:$I$3006,'RC'!$E$6)=0,0,COUNTIFS($M$7:$M$3006,"Concluída no prazo",$E$7:$E$3006,U325,$I$7:$I$3006,'RC'!$E$6)/COUNTIFS($E$7:$E$3006,U325,$I$7:$I$3006,'RC'!$E$6)))</f>
        <v>0</v>
      </c>
      <c r="W325" s="49">
        <f>SUMIFS($J$7:$J$3006,$E$7:$E$3006,U325,$I$7:$I$3006,'RC'!$E$6)+SUMIFS($L$7:$L$3006,$E$7:$E$3006,U325,$I$7:$I$3006,'RC'!$E$6)</f>
        <v>0</v>
      </c>
      <c r="X325" s="48">
        <f>COUNTIFS($E$7:$E$3006,U325,$I$7:$I$3006,'RC'!$E$6)</f>
        <v>0</v>
      </c>
      <c r="Y325" s="48"/>
      <c r="Z325" s="51" t="str">
        <f>IF(AQ325='RC'!$E$6,AC325*1000+AD325,"")</f>
        <v/>
      </c>
      <c r="AA325" s="51" t="str">
        <f>IF(AB325="","",IF(AQ325='RC'!$E$6,AC325*1000-AD325,""))</f>
        <v/>
      </c>
      <c r="AB325" s="48" t="str">
        <f>IFERROR(VLOOKUP(E325,Funcionários!$C$8:$E$207,3,FALSE),"")</f>
        <v/>
      </c>
      <c r="AC325" s="50" t="str">
        <f>IF(AB325="","",IF(COUNTIFS($AB$7:$AB$3006,AB325,$AQ$7:$AQ$3006,'RC'!$E$6)=0,"",COUNTIFS($M$7:$M$3006,"Concluída no prazo",$AB$7:$AB$3006,AB325,$AQ$7:$AQ$3006,'RC'!$E$6)/COUNTIFS($AB$7:$AB$3006,AB325,$AQ$7:$AQ$3006,'RC'!$E$6)))</f>
        <v/>
      </c>
      <c r="AD325" s="48">
        <f>SUMIF($AQ$7:$AQ$3006,'RC'!$E$6,$J$7:$J$3006)+SUMIF($AQ$7:$AQ$3006,'RC'!$E$6,$L$7:$L$3006)</f>
        <v>21</v>
      </c>
      <c r="AF325" s="48">
        <v>4.6819999999999001E-2</v>
      </c>
      <c r="AG325" s="48">
        <f>IF(OR(AQ325="",AQ325&lt;&gt;'RC'!$E$6,AB325&lt;&gt;'RC'!$D$21),0,1)</f>
        <v>0</v>
      </c>
      <c r="AH325" s="48">
        <f t="shared" si="108"/>
        <v>4.6819999999999001E-2</v>
      </c>
      <c r="AI325" s="48" t="str">
        <f t="shared" si="90"/>
        <v/>
      </c>
      <c r="AJ325" s="48" t="str">
        <f t="shared" si="91"/>
        <v/>
      </c>
      <c r="AK325" s="52" t="str">
        <f t="shared" si="92"/>
        <v/>
      </c>
      <c r="AL325" s="52" t="str">
        <f t="shared" si="93"/>
        <v/>
      </c>
      <c r="AM325" s="48" t="str">
        <f t="shared" si="94"/>
        <v/>
      </c>
      <c r="AN325" s="48" t="str">
        <f t="shared" si="95"/>
        <v/>
      </c>
      <c r="AP325" s="18" t="str">
        <f t="shared" si="96"/>
        <v/>
      </c>
      <c r="AQ325" s="18" t="str">
        <f t="shared" si="97"/>
        <v/>
      </c>
      <c r="AR325" s="18">
        <v>4.6820000000000001E-2</v>
      </c>
      <c r="AS325" s="18">
        <f>IF(AF!$D$27="Todos",1,IF(M325=AF!$D$27,1,0))</f>
        <v>1</v>
      </c>
      <c r="AT325" s="53">
        <f>IF(AND(E325=AF!$D$6,OR(LT!M325=AF!$D$27,AF!$D$27="Todos"),OR(AP325=AF!$E$8,AQ325=AF!$E$8)),AR325+AS325,0)</f>
        <v>0</v>
      </c>
      <c r="AU325" s="18" t="str">
        <f t="shared" si="98"/>
        <v/>
      </c>
      <c r="AV325" s="54" t="str">
        <f t="shared" si="99"/>
        <v/>
      </c>
      <c r="AW325" s="54" t="str">
        <f t="shared" si="100"/>
        <v/>
      </c>
      <c r="AX325" s="18" t="str">
        <f t="shared" si="101"/>
        <v/>
      </c>
      <c r="AY325" s="18" t="str">
        <f t="shared" si="102"/>
        <v/>
      </c>
      <c r="BA325" s="18">
        <f>IF($E325=AF!$D$6,IF($M325="Concluída no prazo",2,IF($M325="Concluída com atraso",1,0)),0)</f>
        <v>0</v>
      </c>
      <c r="BB325" s="18">
        <f>IF($E325=AF!$D$6,IF($M325="Atrasada",2,IF($M325="Concluída com atraso",1,0)),0)</f>
        <v>0</v>
      </c>
      <c r="BC325" s="18">
        <v>3.1900000000000001E-3</v>
      </c>
      <c r="BD325" s="18">
        <f t="shared" si="109"/>
        <v>3.1900000000000001E-3</v>
      </c>
      <c r="BE325" s="18">
        <f t="shared" si="109"/>
        <v>3.1900000000000001E-3</v>
      </c>
      <c r="BF325" s="18" t="str">
        <f t="shared" si="103"/>
        <v/>
      </c>
      <c r="BN325" s="18" t="str">
        <f t="shared" si="104"/>
        <v>s</v>
      </c>
    </row>
    <row r="326" spans="3:66" ht="50.1" customHeight="1" thickTop="1" thickBot="1" x14ac:dyDescent="0.3">
      <c r="C326" s="46"/>
      <c r="D326" s="46"/>
      <c r="E326" s="46"/>
      <c r="F326" s="122"/>
      <c r="G326" s="122"/>
      <c r="H326" s="78" t="str">
        <f t="shared" si="105"/>
        <v/>
      </c>
      <c r="I326" s="78" t="str">
        <f t="shared" si="106"/>
        <v/>
      </c>
      <c r="J326" s="16"/>
      <c r="K326" s="46" t="str">
        <f t="shared" si="107"/>
        <v/>
      </c>
      <c r="L326" s="16"/>
      <c r="M326" s="16"/>
      <c r="N326" s="46"/>
      <c r="O326" s="47" t="str">
        <f t="shared" si="110"/>
        <v/>
      </c>
      <c r="P326" s="47"/>
      <c r="Q326" s="48" t="str">
        <f>IFERROR(VLOOKUP(E326,Funcionários!$C$8:$E$207,3,FALSE),"")</f>
        <v/>
      </c>
      <c r="R326" s="47"/>
      <c r="S326" s="49" t="str">
        <f t="shared" si="111"/>
        <v/>
      </c>
      <c r="T326" s="49">
        <v>3.2000000000000002E-3</v>
      </c>
      <c r="U326" s="48" t="str">
        <f>IF(Funcionários!C327=0,"",Funcionários!C327)</f>
        <v/>
      </c>
      <c r="V326" s="50">
        <f>IF(U326="",0,IF(COUNTIFS($E$7:$E$3006,U326,$I$7:$I$3006,'RC'!$E$6)=0,0,COUNTIFS($M$7:$M$3006,"Concluída no prazo",$E$7:$E$3006,U326,$I$7:$I$3006,'RC'!$E$6)/COUNTIFS($E$7:$E$3006,U326,$I$7:$I$3006,'RC'!$E$6)))</f>
        <v>0</v>
      </c>
      <c r="W326" s="49">
        <f>SUMIFS($J$7:$J$3006,$E$7:$E$3006,U326,$I$7:$I$3006,'RC'!$E$6)+SUMIFS($L$7:$L$3006,$E$7:$E$3006,U326,$I$7:$I$3006,'RC'!$E$6)</f>
        <v>0</v>
      </c>
      <c r="X326" s="48">
        <f>COUNTIFS($E$7:$E$3006,U326,$I$7:$I$3006,'RC'!$E$6)</f>
        <v>0</v>
      </c>
      <c r="Y326" s="48"/>
      <c r="Z326" s="51" t="str">
        <f>IF(AQ326='RC'!$E$6,AC326*1000+AD326,"")</f>
        <v/>
      </c>
      <c r="AA326" s="51" t="str">
        <f>IF(AB326="","",IF(AQ326='RC'!$E$6,AC326*1000-AD326,""))</f>
        <v/>
      </c>
      <c r="AB326" s="48" t="str">
        <f>IFERROR(VLOOKUP(E326,Funcionários!$C$8:$E$207,3,FALSE),"")</f>
        <v/>
      </c>
      <c r="AC326" s="50" t="str">
        <f>IF(AB326="","",IF(COUNTIFS($AB$7:$AB$3006,AB326,$AQ$7:$AQ$3006,'RC'!$E$6)=0,"",COUNTIFS($M$7:$M$3006,"Concluída no prazo",$AB$7:$AB$3006,AB326,$AQ$7:$AQ$3006,'RC'!$E$6)/COUNTIFS($AB$7:$AB$3006,AB326,$AQ$7:$AQ$3006,'RC'!$E$6)))</f>
        <v/>
      </c>
      <c r="AD326" s="48">
        <f>SUMIF($AQ$7:$AQ$3006,'RC'!$E$6,$J$7:$J$3006)+SUMIF($AQ$7:$AQ$3006,'RC'!$E$6,$L$7:$L$3006)</f>
        <v>21</v>
      </c>
      <c r="AF326" s="48">
        <v>4.6809999999998998E-2</v>
      </c>
      <c r="AG326" s="48">
        <f>IF(OR(AQ326="",AQ326&lt;&gt;'RC'!$E$6,AB326&lt;&gt;'RC'!$D$21),0,1)</f>
        <v>0</v>
      </c>
      <c r="AH326" s="48">
        <f t="shared" si="108"/>
        <v>4.6809999999998998E-2</v>
      </c>
      <c r="AI326" s="48" t="str">
        <f t="shared" si="90"/>
        <v/>
      </c>
      <c r="AJ326" s="48" t="str">
        <f t="shared" si="91"/>
        <v/>
      </c>
      <c r="AK326" s="52" t="str">
        <f t="shared" si="92"/>
        <v/>
      </c>
      <c r="AL326" s="52" t="str">
        <f t="shared" si="93"/>
        <v/>
      </c>
      <c r="AM326" s="48" t="str">
        <f t="shared" si="94"/>
        <v/>
      </c>
      <c r="AN326" s="48" t="str">
        <f t="shared" si="95"/>
        <v/>
      </c>
      <c r="AP326" s="18" t="str">
        <f t="shared" si="96"/>
        <v/>
      </c>
      <c r="AQ326" s="18" t="str">
        <f t="shared" si="97"/>
        <v/>
      </c>
      <c r="AR326" s="18">
        <v>4.6809999999999997E-2</v>
      </c>
      <c r="AS326" s="18">
        <f>IF(AF!$D$27="Todos",1,IF(M326=AF!$D$27,1,0))</f>
        <v>1</v>
      </c>
      <c r="AT326" s="53">
        <f>IF(AND(E326=AF!$D$6,OR(LT!M326=AF!$D$27,AF!$D$27="Todos"),OR(AP326=AF!$E$8,AQ326=AF!$E$8)),AR326+AS326,0)</f>
        <v>0</v>
      </c>
      <c r="AU326" s="18" t="str">
        <f t="shared" si="98"/>
        <v/>
      </c>
      <c r="AV326" s="54" t="str">
        <f t="shared" si="99"/>
        <v/>
      </c>
      <c r="AW326" s="54" t="str">
        <f t="shared" si="100"/>
        <v/>
      </c>
      <c r="AX326" s="18" t="str">
        <f t="shared" si="101"/>
        <v/>
      </c>
      <c r="AY326" s="18" t="str">
        <f t="shared" si="102"/>
        <v/>
      </c>
      <c r="BA326" s="18">
        <f>IF($E326=AF!$D$6,IF($M326="Concluída no prazo",2,IF($M326="Concluída com atraso",1,0)),0)</f>
        <v>0</v>
      </c>
      <c r="BB326" s="18">
        <f>IF($E326=AF!$D$6,IF($M326="Atrasada",2,IF($M326="Concluída com atraso",1,0)),0)</f>
        <v>0</v>
      </c>
      <c r="BC326" s="18">
        <v>3.2000000000000002E-3</v>
      </c>
      <c r="BD326" s="18">
        <f t="shared" si="109"/>
        <v>3.2000000000000002E-3</v>
      </c>
      <c r="BE326" s="18">
        <f t="shared" si="109"/>
        <v>3.2000000000000002E-3</v>
      </c>
      <c r="BF326" s="18" t="str">
        <f t="shared" si="103"/>
        <v/>
      </c>
      <c r="BN326" s="18" t="str">
        <f t="shared" si="104"/>
        <v>s</v>
      </c>
    </row>
    <row r="327" spans="3:66" ht="50.1" customHeight="1" thickTop="1" thickBot="1" x14ac:dyDescent="0.3">
      <c r="C327" s="46"/>
      <c r="D327" s="46"/>
      <c r="E327" s="46"/>
      <c r="F327" s="122"/>
      <c r="G327" s="122"/>
      <c r="H327" s="78" t="str">
        <f t="shared" si="105"/>
        <v/>
      </c>
      <c r="I327" s="78" t="str">
        <f t="shared" si="106"/>
        <v/>
      </c>
      <c r="J327" s="16"/>
      <c r="K327" s="46" t="str">
        <f t="shared" si="107"/>
        <v/>
      </c>
      <c r="L327" s="16"/>
      <c r="M327" s="16"/>
      <c r="N327" s="46"/>
      <c r="O327" s="47" t="str">
        <f t="shared" si="110"/>
        <v/>
      </c>
      <c r="P327" s="47"/>
      <c r="Q327" s="48" t="str">
        <f>IFERROR(VLOOKUP(E327,Funcionários!$C$8:$E$207,3,FALSE),"")</f>
        <v/>
      </c>
      <c r="R327" s="47"/>
      <c r="S327" s="49" t="str">
        <f t="shared" si="111"/>
        <v/>
      </c>
      <c r="T327" s="49">
        <v>3.2100000000000002E-3</v>
      </c>
      <c r="U327" s="48" t="str">
        <f>IF(Funcionários!C328=0,"",Funcionários!C328)</f>
        <v/>
      </c>
      <c r="V327" s="50">
        <f>IF(U327="",0,IF(COUNTIFS($E$7:$E$3006,U327,$I$7:$I$3006,'RC'!$E$6)=0,0,COUNTIFS($M$7:$M$3006,"Concluída no prazo",$E$7:$E$3006,U327,$I$7:$I$3006,'RC'!$E$6)/COUNTIFS($E$7:$E$3006,U327,$I$7:$I$3006,'RC'!$E$6)))</f>
        <v>0</v>
      </c>
      <c r="W327" s="49">
        <f>SUMIFS($J$7:$J$3006,$E$7:$E$3006,U327,$I$7:$I$3006,'RC'!$E$6)+SUMIFS($L$7:$L$3006,$E$7:$E$3006,U327,$I$7:$I$3006,'RC'!$E$6)</f>
        <v>0</v>
      </c>
      <c r="X327" s="48">
        <f>COUNTIFS($E$7:$E$3006,U327,$I$7:$I$3006,'RC'!$E$6)</f>
        <v>0</v>
      </c>
      <c r="Y327" s="48"/>
      <c r="Z327" s="51" t="str">
        <f>IF(AQ327='RC'!$E$6,AC327*1000+AD327,"")</f>
        <v/>
      </c>
      <c r="AA327" s="51" t="str">
        <f>IF(AB327="","",IF(AQ327='RC'!$E$6,AC327*1000-AD327,""))</f>
        <v/>
      </c>
      <c r="AB327" s="48" t="str">
        <f>IFERROR(VLOOKUP(E327,Funcionários!$C$8:$E$207,3,FALSE),"")</f>
        <v/>
      </c>
      <c r="AC327" s="50" t="str">
        <f>IF(AB327="","",IF(COUNTIFS($AB$7:$AB$3006,AB327,$AQ$7:$AQ$3006,'RC'!$E$6)=0,"",COUNTIFS($M$7:$M$3006,"Concluída no prazo",$AB$7:$AB$3006,AB327,$AQ$7:$AQ$3006,'RC'!$E$6)/COUNTIFS($AB$7:$AB$3006,AB327,$AQ$7:$AQ$3006,'RC'!$E$6)))</f>
        <v/>
      </c>
      <c r="AD327" s="48">
        <f>SUMIF($AQ$7:$AQ$3006,'RC'!$E$6,$J$7:$J$3006)+SUMIF($AQ$7:$AQ$3006,'RC'!$E$6,$L$7:$L$3006)</f>
        <v>21</v>
      </c>
      <c r="AF327" s="48">
        <v>4.6799999999999002E-2</v>
      </c>
      <c r="AG327" s="48">
        <f>IF(OR(AQ327="",AQ327&lt;&gt;'RC'!$E$6,AB327&lt;&gt;'RC'!$D$21),0,1)</f>
        <v>0</v>
      </c>
      <c r="AH327" s="48">
        <f t="shared" si="108"/>
        <v>4.6799999999999002E-2</v>
      </c>
      <c r="AI327" s="48" t="str">
        <f t="shared" ref="AI327:AI390" si="112">IF(AH327&lt;1,"",E327)</f>
        <v/>
      </c>
      <c r="AJ327" s="48" t="str">
        <f t="shared" ref="AJ327:AJ390" si="113">IF($AI327="","",C327)</f>
        <v/>
      </c>
      <c r="AK327" s="52" t="str">
        <f t="shared" ref="AK327:AK390" si="114">IF($AI327="","",F327)</f>
        <v/>
      </c>
      <c r="AL327" s="52" t="str">
        <f t="shared" ref="AL327:AL390" si="115">IF($AI327="","",G327)</f>
        <v/>
      </c>
      <c r="AM327" s="48" t="str">
        <f t="shared" ref="AM327:AM390" si="116">IF($AI327="","",J327+L327)</f>
        <v/>
      </c>
      <c r="AN327" s="48" t="str">
        <f t="shared" ref="AN327:AN390" si="117">IF($AI327="","",M327)</f>
        <v/>
      </c>
      <c r="AP327" s="18" t="str">
        <f t="shared" ref="AP327:AP390" si="118">IF(F327=0,"",MONTH(F327))</f>
        <v/>
      </c>
      <c r="AQ327" s="18" t="str">
        <f t="shared" ref="AQ327:AQ390" si="119">IF(G327=0,"",MONTH(G327))</f>
        <v/>
      </c>
      <c r="AR327" s="18">
        <v>4.6800000000000001E-2</v>
      </c>
      <c r="AS327" s="18">
        <f>IF(AF!$D$27="Todos",1,IF(M327=AF!$D$27,1,0))</f>
        <v>1</v>
      </c>
      <c r="AT327" s="53">
        <f>IF(AND(E327=AF!$D$6,OR(LT!M327=AF!$D$27,AF!$D$27="Todos"),OR(AP327=AF!$E$8,AQ327=AF!$E$8)),AR327+AS327,0)</f>
        <v>0</v>
      </c>
      <c r="AU327" s="18" t="str">
        <f t="shared" ref="AU327:AU390" si="120">IF($AT327=0,"",C327)</f>
        <v/>
      </c>
      <c r="AV327" s="54" t="str">
        <f t="shared" ref="AV327:AV390" si="121">IF($AT327=0,"",F327)</f>
        <v/>
      </c>
      <c r="AW327" s="54" t="str">
        <f t="shared" ref="AW327:AW390" si="122">IF($AT327=0,"",G327)</f>
        <v/>
      </c>
      <c r="AX327" s="18" t="str">
        <f t="shared" ref="AX327:AX390" si="123">IF($AT327=0,"",J327+L327)</f>
        <v/>
      </c>
      <c r="AY327" s="18" t="str">
        <f t="shared" ref="AY327:AY390" si="124">IF($AT327=0,"",M327)</f>
        <v/>
      </c>
      <c r="BA327" s="18">
        <f>IF($E327=AF!$D$6,IF($M327="Concluída no prazo",2,IF($M327="Concluída com atraso",1,0)),0)</f>
        <v>0</v>
      </c>
      <c r="BB327" s="18">
        <f>IF($E327=AF!$D$6,IF($M327="Atrasada",2,IF($M327="Concluída com atraso",1,0)),0)</f>
        <v>0</v>
      </c>
      <c r="BC327" s="18">
        <v>3.2100000000000002E-3</v>
      </c>
      <c r="BD327" s="18">
        <f t="shared" si="109"/>
        <v>3.2100000000000002E-3</v>
      </c>
      <c r="BE327" s="18">
        <f t="shared" si="109"/>
        <v>3.2100000000000002E-3</v>
      </c>
      <c r="BF327" s="18" t="str">
        <f t="shared" ref="BF327:BF390" si="125">IF(C327=0,"",C327)</f>
        <v/>
      </c>
      <c r="BN327" s="18" t="str">
        <f t="shared" ref="BN327:BN390" si="126">IF(AP327=AQ327,"s","n")</f>
        <v>s</v>
      </c>
    </row>
    <row r="328" spans="3:66" ht="50.1" customHeight="1" thickTop="1" thickBot="1" x14ac:dyDescent="0.3">
      <c r="C328" s="46"/>
      <c r="D328" s="46"/>
      <c r="E328" s="46"/>
      <c r="F328" s="122"/>
      <c r="G328" s="122"/>
      <c r="H328" s="78" t="str">
        <f t="shared" ref="H328:H391" si="127">IF(F328=0,"",MONTH(F328))</f>
        <v/>
      </c>
      <c r="I328" s="78" t="str">
        <f t="shared" ref="I328:I391" si="128">IF(G328=0,"",MONTH(G328))</f>
        <v/>
      </c>
      <c r="J328" s="16"/>
      <c r="K328" s="46" t="str">
        <f t="shared" ref="K328:K391" si="129">IF(OR(F328=0,G328=0),"",IF(MONTH(G328)-MONTH(F328)&gt;1,"Esta tarefa está muito grande. Divida em tarefas menores.",IF(MONTH(F328)=MONTH(G328),"Sim! Inicia em "&amp;VLOOKUP(MONTH(F328),$BK$6:$BL$17,2,FALSE)&amp;" e termina em "&amp;VLOOKUP(MONTH(G328),$BK$6:$BL$17,2,FALSE)&amp;".","Não! Inicia em "&amp;VLOOKUP(MONTH(F328),$BK$6:$BL$17,2,FALSE)&amp;" e termina em "&amp;VLOOKUP(MONTH(G328),$BK$6:$BL$17,2,FALSE)&amp;".")))</f>
        <v/>
      </c>
      <c r="L328" s="16"/>
      <c r="M328" s="16"/>
      <c r="N328" s="46"/>
      <c r="O328" s="47" t="str">
        <f t="shared" si="110"/>
        <v/>
      </c>
      <c r="P328" s="47"/>
      <c r="Q328" s="48" t="str">
        <f>IFERROR(VLOOKUP(E328,Funcionários!$C$8:$E$207,3,FALSE),"")</f>
        <v/>
      </c>
      <c r="R328" s="47"/>
      <c r="S328" s="49" t="str">
        <f t="shared" si="111"/>
        <v/>
      </c>
      <c r="T328" s="49">
        <v>3.2200000000000002E-3</v>
      </c>
      <c r="U328" s="48" t="str">
        <f>IF(Funcionários!C329=0,"",Funcionários!C329)</f>
        <v/>
      </c>
      <c r="V328" s="50">
        <f>IF(U328="",0,IF(COUNTIFS($E$7:$E$3006,U328,$I$7:$I$3006,'RC'!$E$6)=0,0,COUNTIFS($M$7:$M$3006,"Concluída no prazo",$E$7:$E$3006,U328,$I$7:$I$3006,'RC'!$E$6)/COUNTIFS($E$7:$E$3006,U328,$I$7:$I$3006,'RC'!$E$6)))</f>
        <v>0</v>
      </c>
      <c r="W328" s="49">
        <f>SUMIFS($J$7:$J$3006,$E$7:$E$3006,U328,$I$7:$I$3006,'RC'!$E$6)+SUMIFS($L$7:$L$3006,$E$7:$E$3006,U328,$I$7:$I$3006,'RC'!$E$6)</f>
        <v>0</v>
      </c>
      <c r="X328" s="48">
        <f>COUNTIFS($E$7:$E$3006,U328,$I$7:$I$3006,'RC'!$E$6)</f>
        <v>0</v>
      </c>
      <c r="Y328" s="48"/>
      <c r="Z328" s="51" t="str">
        <f>IF(AQ328='RC'!$E$6,AC328*1000+AD328,"")</f>
        <v/>
      </c>
      <c r="AA328" s="51" t="str">
        <f>IF(AB328="","",IF(AQ328='RC'!$E$6,AC328*1000-AD328,""))</f>
        <v/>
      </c>
      <c r="AB328" s="48" t="str">
        <f>IFERROR(VLOOKUP(E328,Funcionários!$C$8:$E$207,3,FALSE),"")</f>
        <v/>
      </c>
      <c r="AC328" s="50" t="str">
        <f>IF(AB328="","",IF(COUNTIFS($AB$7:$AB$3006,AB328,$AQ$7:$AQ$3006,'RC'!$E$6)=0,"",COUNTIFS($M$7:$M$3006,"Concluída no prazo",$AB$7:$AB$3006,AB328,$AQ$7:$AQ$3006,'RC'!$E$6)/COUNTIFS($AB$7:$AB$3006,AB328,$AQ$7:$AQ$3006,'RC'!$E$6)))</f>
        <v/>
      </c>
      <c r="AD328" s="48">
        <f>SUMIF($AQ$7:$AQ$3006,'RC'!$E$6,$J$7:$J$3006)+SUMIF($AQ$7:$AQ$3006,'RC'!$E$6,$L$7:$L$3006)</f>
        <v>21</v>
      </c>
      <c r="AF328" s="48">
        <v>4.6789999999998999E-2</v>
      </c>
      <c r="AG328" s="48">
        <f>IF(OR(AQ328="",AQ328&lt;&gt;'RC'!$E$6,AB328&lt;&gt;'RC'!$D$21),0,1)</f>
        <v>0</v>
      </c>
      <c r="AH328" s="48">
        <f t="shared" ref="AH328:AH391" si="130">AF328+AG328</f>
        <v>4.6789999999998999E-2</v>
      </c>
      <c r="AI328" s="48" t="str">
        <f t="shared" si="112"/>
        <v/>
      </c>
      <c r="AJ328" s="48" t="str">
        <f t="shared" si="113"/>
        <v/>
      </c>
      <c r="AK328" s="52" t="str">
        <f t="shared" si="114"/>
        <v/>
      </c>
      <c r="AL328" s="52" t="str">
        <f t="shared" si="115"/>
        <v/>
      </c>
      <c r="AM328" s="48" t="str">
        <f t="shared" si="116"/>
        <v/>
      </c>
      <c r="AN328" s="48" t="str">
        <f t="shared" si="117"/>
        <v/>
      </c>
      <c r="AP328" s="18" t="str">
        <f t="shared" si="118"/>
        <v/>
      </c>
      <c r="AQ328" s="18" t="str">
        <f t="shared" si="119"/>
        <v/>
      </c>
      <c r="AR328" s="18">
        <v>4.6789999999999998E-2</v>
      </c>
      <c r="AS328" s="18">
        <f>IF(AF!$D$27="Todos",1,IF(M328=AF!$D$27,1,0))</f>
        <v>1</v>
      </c>
      <c r="AT328" s="53">
        <f>IF(AND(E328=AF!$D$6,OR(LT!M328=AF!$D$27,AF!$D$27="Todos"),OR(AP328=AF!$E$8,AQ328=AF!$E$8)),AR328+AS328,0)</f>
        <v>0</v>
      </c>
      <c r="AU328" s="18" t="str">
        <f t="shared" si="120"/>
        <v/>
      </c>
      <c r="AV328" s="54" t="str">
        <f t="shared" si="121"/>
        <v/>
      </c>
      <c r="AW328" s="54" t="str">
        <f t="shared" si="122"/>
        <v/>
      </c>
      <c r="AX328" s="18" t="str">
        <f t="shared" si="123"/>
        <v/>
      </c>
      <c r="AY328" s="18" t="str">
        <f t="shared" si="124"/>
        <v/>
      </c>
      <c r="BA328" s="18">
        <f>IF($E328=AF!$D$6,IF($M328="Concluída no prazo",2,IF($M328="Concluída com atraso",1,0)),0)</f>
        <v>0</v>
      </c>
      <c r="BB328" s="18">
        <f>IF($E328=AF!$D$6,IF($M328="Atrasada",2,IF($M328="Concluída com atraso",1,0)),0)</f>
        <v>0</v>
      </c>
      <c r="BC328" s="18">
        <v>3.2200000000000002E-3</v>
      </c>
      <c r="BD328" s="18">
        <f t="shared" ref="BD328:BE391" si="131">BA328+$BC328</f>
        <v>3.2200000000000002E-3</v>
      </c>
      <c r="BE328" s="18">
        <f t="shared" si="131"/>
        <v>3.2200000000000002E-3</v>
      </c>
      <c r="BF328" s="18" t="str">
        <f t="shared" si="125"/>
        <v/>
      </c>
      <c r="BN328" s="18" t="str">
        <f t="shared" si="126"/>
        <v>s</v>
      </c>
    </row>
    <row r="329" spans="3:66" ht="50.1" customHeight="1" thickTop="1" thickBot="1" x14ac:dyDescent="0.3">
      <c r="C329" s="46"/>
      <c r="D329" s="46"/>
      <c r="E329" s="46"/>
      <c r="F329" s="122"/>
      <c r="G329" s="122"/>
      <c r="H329" s="78" t="str">
        <f t="shared" si="127"/>
        <v/>
      </c>
      <c r="I329" s="78" t="str">
        <f t="shared" si="128"/>
        <v/>
      </c>
      <c r="J329" s="16"/>
      <c r="K329" s="46" t="str">
        <f t="shared" si="129"/>
        <v/>
      </c>
      <c r="L329" s="16"/>
      <c r="M329" s="16"/>
      <c r="N329" s="46"/>
      <c r="O329" s="47" t="str">
        <f t="shared" si="110"/>
        <v/>
      </c>
      <c r="P329" s="47"/>
      <c r="Q329" s="48" t="str">
        <f>IFERROR(VLOOKUP(E329,Funcionários!$C$8:$E$207,3,FALSE),"")</f>
        <v/>
      </c>
      <c r="R329" s="47"/>
      <c r="S329" s="49" t="str">
        <f t="shared" si="111"/>
        <v/>
      </c>
      <c r="T329" s="49">
        <v>3.2299999999999998E-3</v>
      </c>
      <c r="U329" s="48" t="str">
        <f>IF(Funcionários!C330=0,"",Funcionários!C330)</f>
        <v/>
      </c>
      <c r="V329" s="50">
        <f>IF(U329="",0,IF(COUNTIFS($E$7:$E$3006,U329,$I$7:$I$3006,'RC'!$E$6)=0,0,COUNTIFS($M$7:$M$3006,"Concluída no prazo",$E$7:$E$3006,U329,$I$7:$I$3006,'RC'!$E$6)/COUNTIFS($E$7:$E$3006,U329,$I$7:$I$3006,'RC'!$E$6)))</f>
        <v>0</v>
      </c>
      <c r="W329" s="49">
        <f>SUMIFS($J$7:$J$3006,$E$7:$E$3006,U329,$I$7:$I$3006,'RC'!$E$6)+SUMIFS($L$7:$L$3006,$E$7:$E$3006,U329,$I$7:$I$3006,'RC'!$E$6)</f>
        <v>0</v>
      </c>
      <c r="X329" s="48">
        <f>COUNTIFS($E$7:$E$3006,U329,$I$7:$I$3006,'RC'!$E$6)</f>
        <v>0</v>
      </c>
      <c r="Y329" s="48"/>
      <c r="Z329" s="51" t="str">
        <f>IF(AQ329='RC'!$E$6,AC329*1000+AD329,"")</f>
        <v/>
      </c>
      <c r="AA329" s="51" t="str">
        <f>IF(AB329="","",IF(AQ329='RC'!$E$6,AC329*1000-AD329,""))</f>
        <v/>
      </c>
      <c r="AB329" s="48" t="str">
        <f>IFERROR(VLOOKUP(E329,Funcionários!$C$8:$E$207,3,FALSE),"")</f>
        <v/>
      </c>
      <c r="AC329" s="50" t="str">
        <f>IF(AB329="","",IF(COUNTIFS($AB$7:$AB$3006,AB329,$AQ$7:$AQ$3006,'RC'!$E$6)=0,"",COUNTIFS($M$7:$M$3006,"Concluída no prazo",$AB$7:$AB$3006,AB329,$AQ$7:$AQ$3006,'RC'!$E$6)/COUNTIFS($AB$7:$AB$3006,AB329,$AQ$7:$AQ$3006,'RC'!$E$6)))</f>
        <v/>
      </c>
      <c r="AD329" s="48">
        <f>SUMIF($AQ$7:$AQ$3006,'RC'!$E$6,$J$7:$J$3006)+SUMIF($AQ$7:$AQ$3006,'RC'!$E$6,$L$7:$L$3006)</f>
        <v>21</v>
      </c>
      <c r="AF329" s="48">
        <v>4.6779999999999003E-2</v>
      </c>
      <c r="AG329" s="48">
        <f>IF(OR(AQ329="",AQ329&lt;&gt;'RC'!$E$6,AB329&lt;&gt;'RC'!$D$21),0,1)</f>
        <v>0</v>
      </c>
      <c r="AH329" s="48">
        <f t="shared" si="130"/>
        <v>4.6779999999999003E-2</v>
      </c>
      <c r="AI329" s="48" t="str">
        <f t="shared" si="112"/>
        <v/>
      </c>
      <c r="AJ329" s="48" t="str">
        <f t="shared" si="113"/>
        <v/>
      </c>
      <c r="AK329" s="52" t="str">
        <f t="shared" si="114"/>
        <v/>
      </c>
      <c r="AL329" s="52" t="str">
        <f t="shared" si="115"/>
        <v/>
      </c>
      <c r="AM329" s="48" t="str">
        <f t="shared" si="116"/>
        <v/>
      </c>
      <c r="AN329" s="48" t="str">
        <f t="shared" si="117"/>
        <v/>
      </c>
      <c r="AP329" s="18" t="str">
        <f t="shared" si="118"/>
        <v/>
      </c>
      <c r="AQ329" s="18" t="str">
        <f t="shared" si="119"/>
        <v/>
      </c>
      <c r="AR329" s="18">
        <v>4.6780000000000002E-2</v>
      </c>
      <c r="AS329" s="18">
        <f>IF(AF!$D$27="Todos",1,IF(M329=AF!$D$27,1,0))</f>
        <v>1</v>
      </c>
      <c r="AT329" s="53">
        <f>IF(AND(E329=AF!$D$6,OR(LT!M329=AF!$D$27,AF!$D$27="Todos"),OR(AP329=AF!$E$8,AQ329=AF!$E$8)),AR329+AS329,0)</f>
        <v>0</v>
      </c>
      <c r="AU329" s="18" t="str">
        <f t="shared" si="120"/>
        <v/>
      </c>
      <c r="AV329" s="54" t="str">
        <f t="shared" si="121"/>
        <v/>
      </c>
      <c r="AW329" s="54" t="str">
        <f t="shared" si="122"/>
        <v/>
      </c>
      <c r="AX329" s="18" t="str">
        <f t="shared" si="123"/>
        <v/>
      </c>
      <c r="AY329" s="18" t="str">
        <f t="shared" si="124"/>
        <v/>
      </c>
      <c r="BA329" s="18">
        <f>IF($E329=AF!$D$6,IF($M329="Concluída no prazo",2,IF($M329="Concluída com atraso",1,0)),0)</f>
        <v>0</v>
      </c>
      <c r="BB329" s="18">
        <f>IF($E329=AF!$D$6,IF($M329="Atrasada",2,IF($M329="Concluída com atraso",1,0)),0)</f>
        <v>0</v>
      </c>
      <c r="BC329" s="18">
        <v>3.2299999999999998E-3</v>
      </c>
      <c r="BD329" s="18">
        <f t="shared" si="131"/>
        <v>3.2299999999999998E-3</v>
      </c>
      <c r="BE329" s="18">
        <f t="shared" si="131"/>
        <v>3.2299999999999998E-3</v>
      </c>
      <c r="BF329" s="18" t="str">
        <f t="shared" si="125"/>
        <v/>
      </c>
      <c r="BN329" s="18" t="str">
        <f t="shared" si="126"/>
        <v>s</v>
      </c>
    </row>
    <row r="330" spans="3:66" ht="50.1" customHeight="1" thickTop="1" thickBot="1" x14ac:dyDescent="0.3">
      <c r="C330" s="46"/>
      <c r="D330" s="46"/>
      <c r="E330" s="46"/>
      <c r="F330" s="122"/>
      <c r="G330" s="122"/>
      <c r="H330" s="78" t="str">
        <f t="shared" si="127"/>
        <v/>
      </c>
      <c r="I330" s="78" t="str">
        <f t="shared" si="128"/>
        <v/>
      </c>
      <c r="J330" s="16"/>
      <c r="K330" s="46" t="str">
        <f t="shared" si="129"/>
        <v/>
      </c>
      <c r="L330" s="16"/>
      <c r="M330" s="16"/>
      <c r="N330" s="46"/>
      <c r="O330" s="47" t="str">
        <f t="shared" ref="O330:O393" si="132">IF(J330=0,"",J330/(J330+L330))</f>
        <v/>
      </c>
      <c r="P330" s="47"/>
      <c r="Q330" s="48" t="str">
        <f>IFERROR(VLOOKUP(E330,Funcionários!$C$8:$E$207,3,FALSE),"")</f>
        <v/>
      </c>
      <c r="R330" s="47"/>
      <c r="S330" s="49" t="str">
        <f t="shared" ref="S330:S393" si="133">IF(U330="","",V330*100000+W330*10+X330+T330)</f>
        <v/>
      </c>
      <c r="T330" s="49">
        <v>3.2399999999999998E-3</v>
      </c>
      <c r="U330" s="48" t="str">
        <f>IF(Funcionários!C331=0,"",Funcionários!C331)</f>
        <v/>
      </c>
      <c r="V330" s="50">
        <f>IF(U330="",0,IF(COUNTIFS($E$7:$E$3006,U330,$I$7:$I$3006,'RC'!$E$6)=0,0,COUNTIFS($M$7:$M$3006,"Concluída no prazo",$E$7:$E$3006,U330,$I$7:$I$3006,'RC'!$E$6)/COUNTIFS($E$7:$E$3006,U330,$I$7:$I$3006,'RC'!$E$6)))</f>
        <v>0</v>
      </c>
      <c r="W330" s="49">
        <f>SUMIFS($J$7:$J$3006,$E$7:$E$3006,U330,$I$7:$I$3006,'RC'!$E$6)+SUMIFS($L$7:$L$3006,$E$7:$E$3006,U330,$I$7:$I$3006,'RC'!$E$6)</f>
        <v>0</v>
      </c>
      <c r="X330" s="48">
        <f>COUNTIFS($E$7:$E$3006,U330,$I$7:$I$3006,'RC'!$E$6)</f>
        <v>0</v>
      </c>
      <c r="Y330" s="48"/>
      <c r="Z330" s="51" t="str">
        <f>IF(AQ330='RC'!$E$6,AC330*1000+AD330,"")</f>
        <v/>
      </c>
      <c r="AA330" s="51" t="str">
        <f>IF(AB330="","",IF(AQ330='RC'!$E$6,AC330*1000-AD330,""))</f>
        <v/>
      </c>
      <c r="AB330" s="48" t="str">
        <f>IFERROR(VLOOKUP(E330,Funcionários!$C$8:$E$207,3,FALSE),"")</f>
        <v/>
      </c>
      <c r="AC330" s="50" t="str">
        <f>IF(AB330="","",IF(COUNTIFS($AB$7:$AB$3006,AB330,$AQ$7:$AQ$3006,'RC'!$E$6)=0,"",COUNTIFS($M$7:$M$3006,"Concluída no prazo",$AB$7:$AB$3006,AB330,$AQ$7:$AQ$3006,'RC'!$E$6)/COUNTIFS($AB$7:$AB$3006,AB330,$AQ$7:$AQ$3006,'RC'!$E$6)))</f>
        <v/>
      </c>
      <c r="AD330" s="48">
        <f>SUMIF($AQ$7:$AQ$3006,'RC'!$E$6,$J$7:$J$3006)+SUMIF($AQ$7:$AQ$3006,'RC'!$E$6,$L$7:$L$3006)</f>
        <v>21</v>
      </c>
      <c r="AF330" s="48">
        <v>4.6769999999999E-2</v>
      </c>
      <c r="AG330" s="48">
        <f>IF(OR(AQ330="",AQ330&lt;&gt;'RC'!$E$6,AB330&lt;&gt;'RC'!$D$21),0,1)</f>
        <v>0</v>
      </c>
      <c r="AH330" s="48">
        <f t="shared" si="130"/>
        <v>4.6769999999999E-2</v>
      </c>
      <c r="AI330" s="48" t="str">
        <f t="shared" si="112"/>
        <v/>
      </c>
      <c r="AJ330" s="48" t="str">
        <f t="shared" si="113"/>
        <v/>
      </c>
      <c r="AK330" s="52" t="str">
        <f t="shared" si="114"/>
        <v/>
      </c>
      <c r="AL330" s="52" t="str">
        <f t="shared" si="115"/>
        <v/>
      </c>
      <c r="AM330" s="48" t="str">
        <f t="shared" si="116"/>
        <v/>
      </c>
      <c r="AN330" s="48" t="str">
        <f t="shared" si="117"/>
        <v/>
      </c>
      <c r="AP330" s="18" t="str">
        <f t="shared" si="118"/>
        <v/>
      </c>
      <c r="AQ330" s="18" t="str">
        <f t="shared" si="119"/>
        <v/>
      </c>
      <c r="AR330" s="18">
        <v>4.6769999999999999E-2</v>
      </c>
      <c r="AS330" s="18">
        <f>IF(AF!$D$27="Todos",1,IF(M330=AF!$D$27,1,0))</f>
        <v>1</v>
      </c>
      <c r="AT330" s="53">
        <f>IF(AND(E330=AF!$D$6,OR(LT!M330=AF!$D$27,AF!$D$27="Todos"),OR(AP330=AF!$E$8,AQ330=AF!$E$8)),AR330+AS330,0)</f>
        <v>0</v>
      </c>
      <c r="AU330" s="18" t="str">
        <f t="shared" si="120"/>
        <v/>
      </c>
      <c r="AV330" s="54" t="str">
        <f t="shared" si="121"/>
        <v/>
      </c>
      <c r="AW330" s="54" t="str">
        <f t="shared" si="122"/>
        <v/>
      </c>
      <c r="AX330" s="18" t="str">
        <f t="shared" si="123"/>
        <v/>
      </c>
      <c r="AY330" s="18" t="str">
        <f t="shared" si="124"/>
        <v/>
      </c>
      <c r="BA330" s="18">
        <f>IF($E330=AF!$D$6,IF($M330="Concluída no prazo",2,IF($M330="Concluída com atraso",1,0)),0)</f>
        <v>0</v>
      </c>
      <c r="BB330" s="18">
        <f>IF($E330=AF!$D$6,IF($M330="Atrasada",2,IF($M330="Concluída com atraso",1,0)),0)</f>
        <v>0</v>
      </c>
      <c r="BC330" s="18">
        <v>3.2399999999999998E-3</v>
      </c>
      <c r="BD330" s="18">
        <f t="shared" si="131"/>
        <v>3.2399999999999998E-3</v>
      </c>
      <c r="BE330" s="18">
        <f t="shared" si="131"/>
        <v>3.2399999999999998E-3</v>
      </c>
      <c r="BF330" s="18" t="str">
        <f t="shared" si="125"/>
        <v/>
      </c>
      <c r="BN330" s="18" t="str">
        <f t="shared" si="126"/>
        <v>s</v>
      </c>
    </row>
    <row r="331" spans="3:66" ht="50.1" customHeight="1" thickTop="1" thickBot="1" x14ac:dyDescent="0.3">
      <c r="C331" s="46"/>
      <c r="D331" s="46"/>
      <c r="E331" s="46"/>
      <c r="F331" s="122"/>
      <c r="G331" s="122"/>
      <c r="H331" s="78" t="str">
        <f t="shared" si="127"/>
        <v/>
      </c>
      <c r="I331" s="78" t="str">
        <f t="shared" si="128"/>
        <v/>
      </c>
      <c r="J331" s="16"/>
      <c r="K331" s="46" t="str">
        <f t="shared" si="129"/>
        <v/>
      </c>
      <c r="L331" s="16"/>
      <c r="M331" s="16"/>
      <c r="N331" s="46"/>
      <c r="O331" s="47" t="str">
        <f t="shared" si="132"/>
        <v/>
      </c>
      <c r="P331" s="47"/>
      <c r="Q331" s="48" t="str">
        <f>IFERROR(VLOOKUP(E331,Funcionários!$C$8:$E$207,3,FALSE),"")</f>
        <v/>
      </c>
      <c r="R331" s="47"/>
      <c r="S331" s="49" t="str">
        <f t="shared" si="133"/>
        <v/>
      </c>
      <c r="T331" s="49">
        <v>3.2499999999999999E-3</v>
      </c>
      <c r="U331" s="48" t="str">
        <f>IF(Funcionários!C332=0,"",Funcionários!C332)</f>
        <v/>
      </c>
      <c r="V331" s="50">
        <f>IF(U331="",0,IF(COUNTIFS($E$7:$E$3006,U331,$I$7:$I$3006,'RC'!$E$6)=0,0,COUNTIFS($M$7:$M$3006,"Concluída no prazo",$E$7:$E$3006,U331,$I$7:$I$3006,'RC'!$E$6)/COUNTIFS($E$7:$E$3006,U331,$I$7:$I$3006,'RC'!$E$6)))</f>
        <v>0</v>
      </c>
      <c r="W331" s="49">
        <f>SUMIFS($J$7:$J$3006,$E$7:$E$3006,U331,$I$7:$I$3006,'RC'!$E$6)+SUMIFS($L$7:$L$3006,$E$7:$E$3006,U331,$I$7:$I$3006,'RC'!$E$6)</f>
        <v>0</v>
      </c>
      <c r="X331" s="48">
        <f>COUNTIFS($E$7:$E$3006,U331,$I$7:$I$3006,'RC'!$E$6)</f>
        <v>0</v>
      </c>
      <c r="Y331" s="48"/>
      <c r="Z331" s="51" t="str">
        <f>IF(AQ331='RC'!$E$6,AC331*1000+AD331,"")</f>
        <v/>
      </c>
      <c r="AA331" s="51" t="str">
        <f>IF(AB331="","",IF(AQ331='RC'!$E$6,AC331*1000-AD331,""))</f>
        <v/>
      </c>
      <c r="AB331" s="48" t="str">
        <f>IFERROR(VLOOKUP(E331,Funcionários!$C$8:$E$207,3,FALSE),"")</f>
        <v/>
      </c>
      <c r="AC331" s="50" t="str">
        <f>IF(AB331="","",IF(COUNTIFS($AB$7:$AB$3006,AB331,$AQ$7:$AQ$3006,'RC'!$E$6)=0,"",COUNTIFS($M$7:$M$3006,"Concluída no prazo",$AB$7:$AB$3006,AB331,$AQ$7:$AQ$3006,'RC'!$E$6)/COUNTIFS($AB$7:$AB$3006,AB331,$AQ$7:$AQ$3006,'RC'!$E$6)))</f>
        <v/>
      </c>
      <c r="AD331" s="48">
        <f>SUMIF($AQ$7:$AQ$3006,'RC'!$E$6,$J$7:$J$3006)+SUMIF($AQ$7:$AQ$3006,'RC'!$E$6,$L$7:$L$3006)</f>
        <v>21</v>
      </c>
      <c r="AF331" s="48">
        <v>4.6759999999998997E-2</v>
      </c>
      <c r="AG331" s="48">
        <f>IF(OR(AQ331="",AQ331&lt;&gt;'RC'!$E$6,AB331&lt;&gt;'RC'!$D$21),0,1)</f>
        <v>0</v>
      </c>
      <c r="AH331" s="48">
        <f t="shared" si="130"/>
        <v>4.6759999999998997E-2</v>
      </c>
      <c r="AI331" s="48" t="str">
        <f t="shared" si="112"/>
        <v/>
      </c>
      <c r="AJ331" s="48" t="str">
        <f t="shared" si="113"/>
        <v/>
      </c>
      <c r="AK331" s="52" t="str">
        <f t="shared" si="114"/>
        <v/>
      </c>
      <c r="AL331" s="52" t="str">
        <f t="shared" si="115"/>
        <v/>
      </c>
      <c r="AM331" s="48" t="str">
        <f t="shared" si="116"/>
        <v/>
      </c>
      <c r="AN331" s="48" t="str">
        <f t="shared" si="117"/>
        <v/>
      </c>
      <c r="AP331" s="18" t="str">
        <f t="shared" si="118"/>
        <v/>
      </c>
      <c r="AQ331" s="18" t="str">
        <f t="shared" si="119"/>
        <v/>
      </c>
      <c r="AR331" s="18">
        <v>4.6760000000000003E-2</v>
      </c>
      <c r="AS331" s="18">
        <f>IF(AF!$D$27="Todos",1,IF(M331=AF!$D$27,1,0))</f>
        <v>1</v>
      </c>
      <c r="AT331" s="53">
        <f>IF(AND(E331=AF!$D$6,OR(LT!M331=AF!$D$27,AF!$D$27="Todos"),OR(AP331=AF!$E$8,AQ331=AF!$E$8)),AR331+AS331,0)</f>
        <v>0</v>
      </c>
      <c r="AU331" s="18" t="str">
        <f t="shared" si="120"/>
        <v/>
      </c>
      <c r="AV331" s="54" t="str">
        <f t="shared" si="121"/>
        <v/>
      </c>
      <c r="AW331" s="54" t="str">
        <f t="shared" si="122"/>
        <v/>
      </c>
      <c r="AX331" s="18" t="str">
        <f t="shared" si="123"/>
        <v/>
      </c>
      <c r="AY331" s="18" t="str">
        <f t="shared" si="124"/>
        <v/>
      </c>
      <c r="BA331" s="18">
        <f>IF($E331=AF!$D$6,IF($M331="Concluída no prazo",2,IF($M331="Concluída com atraso",1,0)),0)</f>
        <v>0</v>
      </c>
      <c r="BB331" s="18">
        <f>IF($E331=AF!$D$6,IF($M331="Atrasada",2,IF($M331="Concluída com atraso",1,0)),0)</f>
        <v>0</v>
      </c>
      <c r="BC331" s="18">
        <v>3.2499999999999999E-3</v>
      </c>
      <c r="BD331" s="18">
        <f t="shared" si="131"/>
        <v>3.2499999999999999E-3</v>
      </c>
      <c r="BE331" s="18">
        <f t="shared" si="131"/>
        <v>3.2499999999999999E-3</v>
      </c>
      <c r="BF331" s="18" t="str">
        <f t="shared" si="125"/>
        <v/>
      </c>
      <c r="BN331" s="18" t="str">
        <f t="shared" si="126"/>
        <v>s</v>
      </c>
    </row>
    <row r="332" spans="3:66" ht="50.1" customHeight="1" thickTop="1" thickBot="1" x14ac:dyDescent="0.3">
      <c r="C332" s="46"/>
      <c r="D332" s="46"/>
      <c r="E332" s="46"/>
      <c r="F332" s="122"/>
      <c r="G332" s="122"/>
      <c r="H332" s="78" t="str">
        <f t="shared" si="127"/>
        <v/>
      </c>
      <c r="I332" s="78" t="str">
        <f t="shared" si="128"/>
        <v/>
      </c>
      <c r="J332" s="16"/>
      <c r="K332" s="46" t="str">
        <f t="shared" si="129"/>
        <v/>
      </c>
      <c r="L332" s="16"/>
      <c r="M332" s="16"/>
      <c r="N332" s="46"/>
      <c r="O332" s="47" t="str">
        <f t="shared" si="132"/>
        <v/>
      </c>
      <c r="P332" s="47"/>
      <c r="Q332" s="48" t="str">
        <f>IFERROR(VLOOKUP(E332,Funcionários!$C$8:$E$207,3,FALSE),"")</f>
        <v/>
      </c>
      <c r="R332" s="47"/>
      <c r="S332" s="49" t="str">
        <f t="shared" si="133"/>
        <v/>
      </c>
      <c r="T332" s="49">
        <v>3.2599999999999999E-3</v>
      </c>
      <c r="U332" s="48" t="str">
        <f>IF(Funcionários!C333=0,"",Funcionários!C333)</f>
        <v/>
      </c>
      <c r="V332" s="50">
        <f>IF(U332="",0,IF(COUNTIFS($E$7:$E$3006,U332,$I$7:$I$3006,'RC'!$E$6)=0,0,COUNTIFS($M$7:$M$3006,"Concluída no prazo",$E$7:$E$3006,U332,$I$7:$I$3006,'RC'!$E$6)/COUNTIFS($E$7:$E$3006,U332,$I$7:$I$3006,'RC'!$E$6)))</f>
        <v>0</v>
      </c>
      <c r="W332" s="49">
        <f>SUMIFS($J$7:$J$3006,$E$7:$E$3006,U332,$I$7:$I$3006,'RC'!$E$6)+SUMIFS($L$7:$L$3006,$E$7:$E$3006,U332,$I$7:$I$3006,'RC'!$E$6)</f>
        <v>0</v>
      </c>
      <c r="X332" s="48">
        <f>COUNTIFS($E$7:$E$3006,U332,$I$7:$I$3006,'RC'!$E$6)</f>
        <v>0</v>
      </c>
      <c r="Y332" s="48"/>
      <c r="Z332" s="51" t="str">
        <f>IF(AQ332='RC'!$E$6,AC332*1000+AD332,"")</f>
        <v/>
      </c>
      <c r="AA332" s="51" t="str">
        <f>IF(AB332="","",IF(AQ332='RC'!$E$6,AC332*1000-AD332,""))</f>
        <v/>
      </c>
      <c r="AB332" s="48" t="str">
        <f>IFERROR(VLOOKUP(E332,Funcionários!$C$8:$E$207,3,FALSE),"")</f>
        <v/>
      </c>
      <c r="AC332" s="50" t="str">
        <f>IF(AB332="","",IF(COUNTIFS($AB$7:$AB$3006,AB332,$AQ$7:$AQ$3006,'RC'!$E$6)=0,"",COUNTIFS($M$7:$M$3006,"Concluída no prazo",$AB$7:$AB$3006,AB332,$AQ$7:$AQ$3006,'RC'!$E$6)/COUNTIFS($AB$7:$AB$3006,AB332,$AQ$7:$AQ$3006,'RC'!$E$6)))</f>
        <v/>
      </c>
      <c r="AD332" s="48">
        <f>SUMIF($AQ$7:$AQ$3006,'RC'!$E$6,$J$7:$J$3006)+SUMIF($AQ$7:$AQ$3006,'RC'!$E$6,$L$7:$L$3006)</f>
        <v>21</v>
      </c>
      <c r="AF332" s="48">
        <v>4.6749999999999001E-2</v>
      </c>
      <c r="AG332" s="48">
        <f>IF(OR(AQ332="",AQ332&lt;&gt;'RC'!$E$6,AB332&lt;&gt;'RC'!$D$21),0,1)</f>
        <v>0</v>
      </c>
      <c r="AH332" s="48">
        <f t="shared" si="130"/>
        <v>4.6749999999999001E-2</v>
      </c>
      <c r="AI332" s="48" t="str">
        <f t="shared" si="112"/>
        <v/>
      </c>
      <c r="AJ332" s="48" t="str">
        <f t="shared" si="113"/>
        <v/>
      </c>
      <c r="AK332" s="52" t="str">
        <f t="shared" si="114"/>
        <v/>
      </c>
      <c r="AL332" s="52" t="str">
        <f t="shared" si="115"/>
        <v/>
      </c>
      <c r="AM332" s="48" t="str">
        <f t="shared" si="116"/>
        <v/>
      </c>
      <c r="AN332" s="48" t="str">
        <f t="shared" si="117"/>
        <v/>
      </c>
      <c r="AP332" s="18" t="str">
        <f t="shared" si="118"/>
        <v/>
      </c>
      <c r="AQ332" s="18" t="str">
        <f t="shared" si="119"/>
        <v/>
      </c>
      <c r="AR332" s="18">
        <v>4.675E-2</v>
      </c>
      <c r="AS332" s="18">
        <f>IF(AF!$D$27="Todos",1,IF(M332=AF!$D$27,1,0))</f>
        <v>1</v>
      </c>
      <c r="AT332" s="53">
        <f>IF(AND(E332=AF!$D$6,OR(LT!M332=AF!$D$27,AF!$D$27="Todos"),OR(AP332=AF!$E$8,AQ332=AF!$E$8)),AR332+AS332,0)</f>
        <v>0</v>
      </c>
      <c r="AU332" s="18" t="str">
        <f t="shared" si="120"/>
        <v/>
      </c>
      <c r="AV332" s="54" t="str">
        <f t="shared" si="121"/>
        <v/>
      </c>
      <c r="AW332" s="54" t="str">
        <f t="shared" si="122"/>
        <v/>
      </c>
      <c r="AX332" s="18" t="str">
        <f t="shared" si="123"/>
        <v/>
      </c>
      <c r="AY332" s="18" t="str">
        <f t="shared" si="124"/>
        <v/>
      </c>
      <c r="BA332" s="18">
        <f>IF($E332=AF!$D$6,IF($M332="Concluída no prazo",2,IF($M332="Concluída com atraso",1,0)),0)</f>
        <v>0</v>
      </c>
      <c r="BB332" s="18">
        <f>IF($E332=AF!$D$6,IF($M332="Atrasada",2,IF($M332="Concluída com atraso",1,0)),0)</f>
        <v>0</v>
      </c>
      <c r="BC332" s="18">
        <v>3.2599999999999999E-3</v>
      </c>
      <c r="BD332" s="18">
        <f t="shared" si="131"/>
        <v>3.2599999999999999E-3</v>
      </c>
      <c r="BE332" s="18">
        <f t="shared" si="131"/>
        <v>3.2599999999999999E-3</v>
      </c>
      <c r="BF332" s="18" t="str">
        <f t="shared" si="125"/>
        <v/>
      </c>
      <c r="BN332" s="18" t="str">
        <f t="shared" si="126"/>
        <v>s</v>
      </c>
    </row>
    <row r="333" spans="3:66" ht="50.1" customHeight="1" thickTop="1" thickBot="1" x14ac:dyDescent="0.3">
      <c r="C333" s="46"/>
      <c r="D333" s="46"/>
      <c r="E333" s="46"/>
      <c r="F333" s="122"/>
      <c r="G333" s="122"/>
      <c r="H333" s="78" t="str">
        <f t="shared" si="127"/>
        <v/>
      </c>
      <c r="I333" s="78" t="str">
        <f t="shared" si="128"/>
        <v/>
      </c>
      <c r="J333" s="16"/>
      <c r="K333" s="46" t="str">
        <f t="shared" si="129"/>
        <v/>
      </c>
      <c r="L333" s="16"/>
      <c r="M333" s="16"/>
      <c r="N333" s="46"/>
      <c r="O333" s="47" t="str">
        <f t="shared" si="132"/>
        <v/>
      </c>
      <c r="P333" s="47"/>
      <c r="Q333" s="48" t="str">
        <f>IFERROR(VLOOKUP(E333,Funcionários!$C$8:$E$207,3,FALSE),"")</f>
        <v/>
      </c>
      <c r="R333" s="47"/>
      <c r="S333" s="49" t="str">
        <f t="shared" si="133"/>
        <v/>
      </c>
      <c r="T333" s="49">
        <v>3.2699999999999999E-3</v>
      </c>
      <c r="U333" s="48" t="str">
        <f>IF(Funcionários!C334=0,"",Funcionários!C334)</f>
        <v/>
      </c>
      <c r="V333" s="50">
        <f>IF(U333="",0,IF(COUNTIFS($E$7:$E$3006,U333,$I$7:$I$3006,'RC'!$E$6)=0,0,COUNTIFS($M$7:$M$3006,"Concluída no prazo",$E$7:$E$3006,U333,$I$7:$I$3006,'RC'!$E$6)/COUNTIFS($E$7:$E$3006,U333,$I$7:$I$3006,'RC'!$E$6)))</f>
        <v>0</v>
      </c>
      <c r="W333" s="49">
        <f>SUMIFS($J$7:$J$3006,$E$7:$E$3006,U333,$I$7:$I$3006,'RC'!$E$6)+SUMIFS($L$7:$L$3006,$E$7:$E$3006,U333,$I$7:$I$3006,'RC'!$E$6)</f>
        <v>0</v>
      </c>
      <c r="X333" s="48">
        <f>COUNTIFS($E$7:$E$3006,U333,$I$7:$I$3006,'RC'!$E$6)</f>
        <v>0</v>
      </c>
      <c r="Y333" s="48"/>
      <c r="Z333" s="51" t="str">
        <f>IF(AQ333='RC'!$E$6,AC333*1000+AD333,"")</f>
        <v/>
      </c>
      <c r="AA333" s="51" t="str">
        <f>IF(AB333="","",IF(AQ333='RC'!$E$6,AC333*1000-AD333,""))</f>
        <v/>
      </c>
      <c r="AB333" s="48" t="str">
        <f>IFERROR(VLOOKUP(E333,Funcionários!$C$8:$E$207,3,FALSE),"")</f>
        <v/>
      </c>
      <c r="AC333" s="50" t="str">
        <f>IF(AB333="","",IF(COUNTIFS($AB$7:$AB$3006,AB333,$AQ$7:$AQ$3006,'RC'!$E$6)=0,"",COUNTIFS($M$7:$M$3006,"Concluída no prazo",$AB$7:$AB$3006,AB333,$AQ$7:$AQ$3006,'RC'!$E$6)/COUNTIFS($AB$7:$AB$3006,AB333,$AQ$7:$AQ$3006,'RC'!$E$6)))</f>
        <v/>
      </c>
      <c r="AD333" s="48">
        <f>SUMIF($AQ$7:$AQ$3006,'RC'!$E$6,$J$7:$J$3006)+SUMIF($AQ$7:$AQ$3006,'RC'!$E$6,$L$7:$L$3006)</f>
        <v>21</v>
      </c>
      <c r="AF333" s="48">
        <v>4.6739999999998998E-2</v>
      </c>
      <c r="AG333" s="48">
        <f>IF(OR(AQ333="",AQ333&lt;&gt;'RC'!$E$6,AB333&lt;&gt;'RC'!$D$21),0,1)</f>
        <v>0</v>
      </c>
      <c r="AH333" s="48">
        <f t="shared" si="130"/>
        <v>4.6739999999998998E-2</v>
      </c>
      <c r="AI333" s="48" t="str">
        <f t="shared" si="112"/>
        <v/>
      </c>
      <c r="AJ333" s="48" t="str">
        <f t="shared" si="113"/>
        <v/>
      </c>
      <c r="AK333" s="52" t="str">
        <f t="shared" si="114"/>
        <v/>
      </c>
      <c r="AL333" s="52" t="str">
        <f t="shared" si="115"/>
        <v/>
      </c>
      <c r="AM333" s="48" t="str">
        <f t="shared" si="116"/>
        <v/>
      </c>
      <c r="AN333" s="48" t="str">
        <f t="shared" si="117"/>
        <v/>
      </c>
      <c r="AP333" s="18" t="str">
        <f t="shared" si="118"/>
        <v/>
      </c>
      <c r="AQ333" s="18" t="str">
        <f t="shared" si="119"/>
        <v/>
      </c>
      <c r="AR333" s="18">
        <v>4.6739999999999997E-2</v>
      </c>
      <c r="AS333" s="18">
        <f>IF(AF!$D$27="Todos",1,IF(M333=AF!$D$27,1,0))</f>
        <v>1</v>
      </c>
      <c r="AT333" s="53">
        <f>IF(AND(E333=AF!$D$6,OR(LT!M333=AF!$D$27,AF!$D$27="Todos"),OR(AP333=AF!$E$8,AQ333=AF!$E$8)),AR333+AS333,0)</f>
        <v>0</v>
      </c>
      <c r="AU333" s="18" t="str">
        <f t="shared" si="120"/>
        <v/>
      </c>
      <c r="AV333" s="54" t="str">
        <f t="shared" si="121"/>
        <v/>
      </c>
      <c r="AW333" s="54" t="str">
        <f t="shared" si="122"/>
        <v/>
      </c>
      <c r="AX333" s="18" t="str">
        <f t="shared" si="123"/>
        <v/>
      </c>
      <c r="AY333" s="18" t="str">
        <f t="shared" si="124"/>
        <v/>
      </c>
      <c r="BA333" s="18">
        <f>IF($E333=AF!$D$6,IF($M333="Concluída no prazo",2,IF($M333="Concluída com atraso",1,0)),0)</f>
        <v>0</v>
      </c>
      <c r="BB333" s="18">
        <f>IF($E333=AF!$D$6,IF($M333="Atrasada",2,IF($M333="Concluída com atraso",1,0)),0)</f>
        <v>0</v>
      </c>
      <c r="BC333" s="18">
        <v>3.2699999999999999E-3</v>
      </c>
      <c r="BD333" s="18">
        <f t="shared" si="131"/>
        <v>3.2699999999999999E-3</v>
      </c>
      <c r="BE333" s="18">
        <f t="shared" si="131"/>
        <v>3.2699999999999999E-3</v>
      </c>
      <c r="BF333" s="18" t="str">
        <f t="shared" si="125"/>
        <v/>
      </c>
      <c r="BN333" s="18" t="str">
        <f t="shared" si="126"/>
        <v>s</v>
      </c>
    </row>
    <row r="334" spans="3:66" ht="50.1" customHeight="1" thickTop="1" thickBot="1" x14ac:dyDescent="0.3">
      <c r="C334" s="46"/>
      <c r="D334" s="46"/>
      <c r="E334" s="46"/>
      <c r="F334" s="122"/>
      <c r="G334" s="122"/>
      <c r="H334" s="78" t="str">
        <f t="shared" si="127"/>
        <v/>
      </c>
      <c r="I334" s="78" t="str">
        <f t="shared" si="128"/>
        <v/>
      </c>
      <c r="J334" s="16"/>
      <c r="K334" s="46" t="str">
        <f t="shared" si="129"/>
        <v/>
      </c>
      <c r="L334" s="16"/>
      <c r="M334" s="16"/>
      <c r="N334" s="46"/>
      <c r="O334" s="47" t="str">
        <f t="shared" si="132"/>
        <v/>
      </c>
      <c r="P334" s="47"/>
      <c r="Q334" s="48" t="str">
        <f>IFERROR(VLOOKUP(E334,Funcionários!$C$8:$E$207,3,FALSE),"")</f>
        <v/>
      </c>
      <c r="R334" s="47"/>
      <c r="S334" s="49" t="str">
        <f t="shared" si="133"/>
        <v/>
      </c>
      <c r="T334" s="49">
        <v>3.2799999999999999E-3</v>
      </c>
      <c r="U334" s="48" t="str">
        <f>IF(Funcionários!C335=0,"",Funcionários!C335)</f>
        <v/>
      </c>
      <c r="V334" s="50">
        <f>IF(U334="",0,IF(COUNTIFS($E$7:$E$3006,U334,$I$7:$I$3006,'RC'!$E$6)=0,0,COUNTIFS($M$7:$M$3006,"Concluída no prazo",$E$7:$E$3006,U334,$I$7:$I$3006,'RC'!$E$6)/COUNTIFS($E$7:$E$3006,U334,$I$7:$I$3006,'RC'!$E$6)))</f>
        <v>0</v>
      </c>
      <c r="W334" s="49">
        <f>SUMIFS($J$7:$J$3006,$E$7:$E$3006,U334,$I$7:$I$3006,'RC'!$E$6)+SUMIFS($L$7:$L$3006,$E$7:$E$3006,U334,$I$7:$I$3006,'RC'!$E$6)</f>
        <v>0</v>
      </c>
      <c r="X334" s="48">
        <f>COUNTIFS($E$7:$E$3006,U334,$I$7:$I$3006,'RC'!$E$6)</f>
        <v>0</v>
      </c>
      <c r="Y334" s="48"/>
      <c r="Z334" s="51" t="str">
        <f>IF(AQ334='RC'!$E$6,AC334*1000+AD334,"")</f>
        <v/>
      </c>
      <c r="AA334" s="51" t="str">
        <f>IF(AB334="","",IF(AQ334='RC'!$E$6,AC334*1000-AD334,""))</f>
        <v/>
      </c>
      <c r="AB334" s="48" t="str">
        <f>IFERROR(VLOOKUP(E334,Funcionários!$C$8:$E$207,3,FALSE),"")</f>
        <v/>
      </c>
      <c r="AC334" s="50" t="str">
        <f>IF(AB334="","",IF(COUNTIFS($AB$7:$AB$3006,AB334,$AQ$7:$AQ$3006,'RC'!$E$6)=0,"",COUNTIFS($M$7:$M$3006,"Concluída no prazo",$AB$7:$AB$3006,AB334,$AQ$7:$AQ$3006,'RC'!$E$6)/COUNTIFS($AB$7:$AB$3006,AB334,$AQ$7:$AQ$3006,'RC'!$E$6)))</f>
        <v/>
      </c>
      <c r="AD334" s="48">
        <f>SUMIF($AQ$7:$AQ$3006,'RC'!$E$6,$J$7:$J$3006)+SUMIF($AQ$7:$AQ$3006,'RC'!$E$6,$L$7:$L$3006)</f>
        <v>21</v>
      </c>
      <c r="AF334" s="48">
        <v>4.6729999999999002E-2</v>
      </c>
      <c r="AG334" s="48">
        <f>IF(OR(AQ334="",AQ334&lt;&gt;'RC'!$E$6,AB334&lt;&gt;'RC'!$D$21),0,1)</f>
        <v>0</v>
      </c>
      <c r="AH334" s="48">
        <f t="shared" si="130"/>
        <v>4.6729999999999002E-2</v>
      </c>
      <c r="AI334" s="48" t="str">
        <f t="shared" si="112"/>
        <v/>
      </c>
      <c r="AJ334" s="48" t="str">
        <f t="shared" si="113"/>
        <v/>
      </c>
      <c r="AK334" s="52" t="str">
        <f t="shared" si="114"/>
        <v/>
      </c>
      <c r="AL334" s="52" t="str">
        <f t="shared" si="115"/>
        <v/>
      </c>
      <c r="AM334" s="48" t="str">
        <f t="shared" si="116"/>
        <v/>
      </c>
      <c r="AN334" s="48" t="str">
        <f t="shared" si="117"/>
        <v/>
      </c>
      <c r="AP334" s="18" t="str">
        <f t="shared" si="118"/>
        <v/>
      </c>
      <c r="AQ334" s="18" t="str">
        <f t="shared" si="119"/>
        <v/>
      </c>
      <c r="AR334" s="18">
        <v>4.6730000000000001E-2</v>
      </c>
      <c r="AS334" s="18">
        <f>IF(AF!$D$27="Todos",1,IF(M334=AF!$D$27,1,0))</f>
        <v>1</v>
      </c>
      <c r="AT334" s="53">
        <f>IF(AND(E334=AF!$D$6,OR(LT!M334=AF!$D$27,AF!$D$27="Todos"),OR(AP334=AF!$E$8,AQ334=AF!$E$8)),AR334+AS334,0)</f>
        <v>0</v>
      </c>
      <c r="AU334" s="18" t="str">
        <f t="shared" si="120"/>
        <v/>
      </c>
      <c r="AV334" s="54" t="str">
        <f t="shared" si="121"/>
        <v/>
      </c>
      <c r="AW334" s="54" t="str">
        <f t="shared" si="122"/>
        <v/>
      </c>
      <c r="AX334" s="18" t="str">
        <f t="shared" si="123"/>
        <v/>
      </c>
      <c r="AY334" s="18" t="str">
        <f t="shared" si="124"/>
        <v/>
      </c>
      <c r="BA334" s="18">
        <f>IF($E334=AF!$D$6,IF($M334="Concluída no prazo",2,IF($M334="Concluída com atraso",1,0)),0)</f>
        <v>0</v>
      </c>
      <c r="BB334" s="18">
        <f>IF($E334=AF!$D$6,IF($M334="Atrasada",2,IF($M334="Concluída com atraso",1,0)),0)</f>
        <v>0</v>
      </c>
      <c r="BC334" s="18">
        <v>3.2799999999999999E-3</v>
      </c>
      <c r="BD334" s="18">
        <f t="shared" si="131"/>
        <v>3.2799999999999999E-3</v>
      </c>
      <c r="BE334" s="18">
        <f t="shared" si="131"/>
        <v>3.2799999999999999E-3</v>
      </c>
      <c r="BF334" s="18" t="str">
        <f t="shared" si="125"/>
        <v/>
      </c>
      <c r="BN334" s="18" t="str">
        <f t="shared" si="126"/>
        <v>s</v>
      </c>
    </row>
    <row r="335" spans="3:66" ht="50.1" customHeight="1" thickTop="1" thickBot="1" x14ac:dyDescent="0.3">
      <c r="C335" s="46"/>
      <c r="D335" s="46"/>
      <c r="E335" s="46"/>
      <c r="F335" s="122"/>
      <c r="G335" s="122"/>
      <c r="H335" s="78" t="str">
        <f t="shared" si="127"/>
        <v/>
      </c>
      <c r="I335" s="78" t="str">
        <f t="shared" si="128"/>
        <v/>
      </c>
      <c r="J335" s="16"/>
      <c r="K335" s="46" t="str">
        <f t="shared" si="129"/>
        <v/>
      </c>
      <c r="L335" s="16"/>
      <c r="M335" s="16"/>
      <c r="N335" s="46"/>
      <c r="O335" s="47" t="str">
        <f t="shared" si="132"/>
        <v/>
      </c>
      <c r="P335" s="47"/>
      <c r="Q335" s="48" t="str">
        <f>IFERROR(VLOOKUP(E335,Funcionários!$C$8:$E$207,3,FALSE),"")</f>
        <v/>
      </c>
      <c r="R335" s="47"/>
      <c r="S335" s="49" t="str">
        <f t="shared" si="133"/>
        <v/>
      </c>
      <c r="T335" s="49">
        <v>3.29E-3</v>
      </c>
      <c r="U335" s="48" t="str">
        <f>IF(Funcionários!C336=0,"",Funcionários!C336)</f>
        <v/>
      </c>
      <c r="V335" s="50">
        <f>IF(U335="",0,IF(COUNTIFS($E$7:$E$3006,U335,$I$7:$I$3006,'RC'!$E$6)=0,0,COUNTIFS($M$7:$M$3006,"Concluída no prazo",$E$7:$E$3006,U335,$I$7:$I$3006,'RC'!$E$6)/COUNTIFS($E$7:$E$3006,U335,$I$7:$I$3006,'RC'!$E$6)))</f>
        <v>0</v>
      </c>
      <c r="W335" s="49">
        <f>SUMIFS($J$7:$J$3006,$E$7:$E$3006,U335,$I$7:$I$3006,'RC'!$E$6)+SUMIFS($L$7:$L$3006,$E$7:$E$3006,U335,$I$7:$I$3006,'RC'!$E$6)</f>
        <v>0</v>
      </c>
      <c r="X335" s="48">
        <f>COUNTIFS($E$7:$E$3006,U335,$I$7:$I$3006,'RC'!$E$6)</f>
        <v>0</v>
      </c>
      <c r="Y335" s="48"/>
      <c r="Z335" s="51" t="str">
        <f>IF(AQ335='RC'!$E$6,AC335*1000+AD335,"")</f>
        <v/>
      </c>
      <c r="AA335" s="51" t="str">
        <f>IF(AB335="","",IF(AQ335='RC'!$E$6,AC335*1000-AD335,""))</f>
        <v/>
      </c>
      <c r="AB335" s="48" t="str">
        <f>IFERROR(VLOOKUP(E335,Funcionários!$C$8:$E$207,3,FALSE),"")</f>
        <v/>
      </c>
      <c r="AC335" s="50" t="str">
        <f>IF(AB335="","",IF(COUNTIFS($AB$7:$AB$3006,AB335,$AQ$7:$AQ$3006,'RC'!$E$6)=0,"",COUNTIFS($M$7:$M$3006,"Concluída no prazo",$AB$7:$AB$3006,AB335,$AQ$7:$AQ$3006,'RC'!$E$6)/COUNTIFS($AB$7:$AB$3006,AB335,$AQ$7:$AQ$3006,'RC'!$E$6)))</f>
        <v/>
      </c>
      <c r="AD335" s="48">
        <f>SUMIF($AQ$7:$AQ$3006,'RC'!$E$6,$J$7:$J$3006)+SUMIF($AQ$7:$AQ$3006,'RC'!$E$6,$L$7:$L$3006)</f>
        <v>21</v>
      </c>
      <c r="AF335" s="48">
        <v>4.6719999999998998E-2</v>
      </c>
      <c r="AG335" s="48">
        <f>IF(OR(AQ335="",AQ335&lt;&gt;'RC'!$E$6,AB335&lt;&gt;'RC'!$D$21),0,1)</f>
        <v>0</v>
      </c>
      <c r="AH335" s="48">
        <f t="shared" si="130"/>
        <v>4.6719999999998998E-2</v>
      </c>
      <c r="AI335" s="48" t="str">
        <f t="shared" si="112"/>
        <v/>
      </c>
      <c r="AJ335" s="48" t="str">
        <f t="shared" si="113"/>
        <v/>
      </c>
      <c r="AK335" s="52" t="str">
        <f t="shared" si="114"/>
        <v/>
      </c>
      <c r="AL335" s="52" t="str">
        <f t="shared" si="115"/>
        <v/>
      </c>
      <c r="AM335" s="48" t="str">
        <f t="shared" si="116"/>
        <v/>
      </c>
      <c r="AN335" s="48" t="str">
        <f t="shared" si="117"/>
        <v/>
      </c>
      <c r="AP335" s="18" t="str">
        <f t="shared" si="118"/>
        <v/>
      </c>
      <c r="AQ335" s="18" t="str">
        <f t="shared" si="119"/>
        <v/>
      </c>
      <c r="AR335" s="18">
        <v>4.6719999999999998E-2</v>
      </c>
      <c r="AS335" s="18">
        <f>IF(AF!$D$27="Todos",1,IF(M335=AF!$D$27,1,0))</f>
        <v>1</v>
      </c>
      <c r="AT335" s="53">
        <f>IF(AND(E335=AF!$D$6,OR(LT!M335=AF!$D$27,AF!$D$27="Todos"),OR(AP335=AF!$E$8,AQ335=AF!$E$8)),AR335+AS335,0)</f>
        <v>0</v>
      </c>
      <c r="AU335" s="18" t="str">
        <f t="shared" si="120"/>
        <v/>
      </c>
      <c r="AV335" s="54" t="str">
        <f t="shared" si="121"/>
        <v/>
      </c>
      <c r="AW335" s="54" t="str">
        <f t="shared" si="122"/>
        <v/>
      </c>
      <c r="AX335" s="18" t="str">
        <f t="shared" si="123"/>
        <v/>
      </c>
      <c r="AY335" s="18" t="str">
        <f t="shared" si="124"/>
        <v/>
      </c>
      <c r="BA335" s="18">
        <f>IF($E335=AF!$D$6,IF($M335="Concluída no prazo",2,IF($M335="Concluída com atraso",1,0)),0)</f>
        <v>0</v>
      </c>
      <c r="BB335" s="18">
        <f>IF($E335=AF!$D$6,IF($M335="Atrasada",2,IF($M335="Concluída com atraso",1,0)),0)</f>
        <v>0</v>
      </c>
      <c r="BC335" s="18">
        <v>3.29E-3</v>
      </c>
      <c r="BD335" s="18">
        <f t="shared" si="131"/>
        <v>3.29E-3</v>
      </c>
      <c r="BE335" s="18">
        <f t="shared" si="131"/>
        <v>3.29E-3</v>
      </c>
      <c r="BF335" s="18" t="str">
        <f t="shared" si="125"/>
        <v/>
      </c>
      <c r="BN335" s="18" t="str">
        <f t="shared" si="126"/>
        <v>s</v>
      </c>
    </row>
    <row r="336" spans="3:66" ht="50.1" customHeight="1" thickTop="1" thickBot="1" x14ac:dyDescent="0.3">
      <c r="C336" s="46"/>
      <c r="D336" s="46"/>
      <c r="E336" s="46"/>
      <c r="F336" s="122"/>
      <c r="G336" s="122"/>
      <c r="H336" s="78" t="str">
        <f t="shared" si="127"/>
        <v/>
      </c>
      <c r="I336" s="78" t="str">
        <f t="shared" si="128"/>
        <v/>
      </c>
      <c r="J336" s="16"/>
      <c r="K336" s="46" t="str">
        <f t="shared" si="129"/>
        <v/>
      </c>
      <c r="L336" s="16"/>
      <c r="M336" s="16"/>
      <c r="N336" s="46"/>
      <c r="O336" s="47" t="str">
        <f t="shared" si="132"/>
        <v/>
      </c>
      <c r="P336" s="47"/>
      <c r="Q336" s="48" t="str">
        <f>IFERROR(VLOOKUP(E336,Funcionários!$C$8:$E$207,3,FALSE),"")</f>
        <v/>
      </c>
      <c r="R336" s="47"/>
      <c r="S336" s="49" t="str">
        <f t="shared" si="133"/>
        <v/>
      </c>
      <c r="T336" s="49">
        <v>3.3E-3</v>
      </c>
      <c r="U336" s="48" t="str">
        <f>IF(Funcionários!C337=0,"",Funcionários!C337)</f>
        <v/>
      </c>
      <c r="V336" s="50">
        <f>IF(U336="",0,IF(COUNTIFS($E$7:$E$3006,U336,$I$7:$I$3006,'RC'!$E$6)=0,0,COUNTIFS($M$7:$M$3006,"Concluída no prazo",$E$7:$E$3006,U336,$I$7:$I$3006,'RC'!$E$6)/COUNTIFS($E$7:$E$3006,U336,$I$7:$I$3006,'RC'!$E$6)))</f>
        <v>0</v>
      </c>
      <c r="W336" s="49">
        <f>SUMIFS($J$7:$J$3006,$E$7:$E$3006,U336,$I$7:$I$3006,'RC'!$E$6)+SUMIFS($L$7:$L$3006,$E$7:$E$3006,U336,$I$7:$I$3006,'RC'!$E$6)</f>
        <v>0</v>
      </c>
      <c r="X336" s="48">
        <f>COUNTIFS($E$7:$E$3006,U336,$I$7:$I$3006,'RC'!$E$6)</f>
        <v>0</v>
      </c>
      <c r="Y336" s="48"/>
      <c r="Z336" s="51" t="str">
        <f>IF(AQ336='RC'!$E$6,AC336*1000+AD336,"")</f>
        <v/>
      </c>
      <c r="AA336" s="51" t="str">
        <f>IF(AB336="","",IF(AQ336='RC'!$E$6,AC336*1000-AD336,""))</f>
        <v/>
      </c>
      <c r="AB336" s="48" t="str">
        <f>IFERROR(VLOOKUP(E336,Funcionários!$C$8:$E$207,3,FALSE),"")</f>
        <v/>
      </c>
      <c r="AC336" s="50" t="str">
        <f>IF(AB336="","",IF(COUNTIFS($AB$7:$AB$3006,AB336,$AQ$7:$AQ$3006,'RC'!$E$6)=0,"",COUNTIFS($M$7:$M$3006,"Concluída no prazo",$AB$7:$AB$3006,AB336,$AQ$7:$AQ$3006,'RC'!$E$6)/COUNTIFS($AB$7:$AB$3006,AB336,$AQ$7:$AQ$3006,'RC'!$E$6)))</f>
        <v/>
      </c>
      <c r="AD336" s="48">
        <f>SUMIF($AQ$7:$AQ$3006,'RC'!$E$6,$J$7:$J$3006)+SUMIF($AQ$7:$AQ$3006,'RC'!$E$6,$L$7:$L$3006)</f>
        <v>21</v>
      </c>
      <c r="AF336" s="48">
        <v>4.6709999999999002E-2</v>
      </c>
      <c r="AG336" s="48">
        <f>IF(OR(AQ336="",AQ336&lt;&gt;'RC'!$E$6,AB336&lt;&gt;'RC'!$D$21),0,1)</f>
        <v>0</v>
      </c>
      <c r="AH336" s="48">
        <f t="shared" si="130"/>
        <v>4.6709999999999002E-2</v>
      </c>
      <c r="AI336" s="48" t="str">
        <f t="shared" si="112"/>
        <v/>
      </c>
      <c r="AJ336" s="48" t="str">
        <f t="shared" si="113"/>
        <v/>
      </c>
      <c r="AK336" s="52" t="str">
        <f t="shared" si="114"/>
        <v/>
      </c>
      <c r="AL336" s="52" t="str">
        <f t="shared" si="115"/>
        <v/>
      </c>
      <c r="AM336" s="48" t="str">
        <f t="shared" si="116"/>
        <v/>
      </c>
      <c r="AN336" s="48" t="str">
        <f t="shared" si="117"/>
        <v/>
      </c>
      <c r="AP336" s="18" t="str">
        <f t="shared" si="118"/>
        <v/>
      </c>
      <c r="AQ336" s="18" t="str">
        <f t="shared" si="119"/>
        <v/>
      </c>
      <c r="AR336" s="18">
        <v>4.6710000000000002E-2</v>
      </c>
      <c r="AS336" s="18">
        <f>IF(AF!$D$27="Todos",1,IF(M336=AF!$D$27,1,0))</f>
        <v>1</v>
      </c>
      <c r="AT336" s="53">
        <f>IF(AND(E336=AF!$D$6,OR(LT!M336=AF!$D$27,AF!$D$27="Todos"),OR(AP336=AF!$E$8,AQ336=AF!$E$8)),AR336+AS336,0)</f>
        <v>0</v>
      </c>
      <c r="AU336" s="18" t="str">
        <f t="shared" si="120"/>
        <v/>
      </c>
      <c r="AV336" s="54" t="str">
        <f t="shared" si="121"/>
        <v/>
      </c>
      <c r="AW336" s="54" t="str">
        <f t="shared" si="122"/>
        <v/>
      </c>
      <c r="AX336" s="18" t="str">
        <f t="shared" si="123"/>
        <v/>
      </c>
      <c r="AY336" s="18" t="str">
        <f t="shared" si="124"/>
        <v/>
      </c>
      <c r="BA336" s="18">
        <f>IF($E336=AF!$D$6,IF($M336="Concluída no prazo",2,IF($M336="Concluída com atraso",1,0)),0)</f>
        <v>0</v>
      </c>
      <c r="BB336" s="18">
        <f>IF($E336=AF!$D$6,IF($M336="Atrasada",2,IF($M336="Concluída com atraso",1,0)),0)</f>
        <v>0</v>
      </c>
      <c r="BC336" s="18">
        <v>3.3E-3</v>
      </c>
      <c r="BD336" s="18">
        <f t="shared" si="131"/>
        <v>3.3E-3</v>
      </c>
      <c r="BE336" s="18">
        <f t="shared" si="131"/>
        <v>3.3E-3</v>
      </c>
      <c r="BF336" s="18" t="str">
        <f t="shared" si="125"/>
        <v/>
      </c>
      <c r="BN336" s="18" t="str">
        <f t="shared" si="126"/>
        <v>s</v>
      </c>
    </row>
    <row r="337" spans="3:66" ht="50.1" customHeight="1" thickTop="1" thickBot="1" x14ac:dyDescent="0.3">
      <c r="C337" s="46"/>
      <c r="D337" s="46"/>
      <c r="E337" s="46"/>
      <c r="F337" s="122"/>
      <c r="G337" s="122"/>
      <c r="H337" s="78" t="str">
        <f t="shared" si="127"/>
        <v/>
      </c>
      <c r="I337" s="78" t="str">
        <f t="shared" si="128"/>
        <v/>
      </c>
      <c r="J337" s="16"/>
      <c r="K337" s="46" t="str">
        <f t="shared" si="129"/>
        <v/>
      </c>
      <c r="L337" s="16"/>
      <c r="M337" s="16"/>
      <c r="N337" s="46"/>
      <c r="O337" s="47" t="str">
        <f t="shared" si="132"/>
        <v/>
      </c>
      <c r="P337" s="47"/>
      <c r="Q337" s="48" t="str">
        <f>IFERROR(VLOOKUP(E337,Funcionários!$C$8:$E$207,3,FALSE),"")</f>
        <v/>
      </c>
      <c r="R337" s="47"/>
      <c r="S337" s="49" t="str">
        <f t="shared" si="133"/>
        <v/>
      </c>
      <c r="T337" s="49">
        <v>3.31E-3</v>
      </c>
      <c r="U337" s="48" t="str">
        <f>IF(Funcionários!C338=0,"",Funcionários!C338)</f>
        <v/>
      </c>
      <c r="V337" s="50">
        <f>IF(U337="",0,IF(COUNTIFS($E$7:$E$3006,U337,$I$7:$I$3006,'RC'!$E$6)=0,0,COUNTIFS($M$7:$M$3006,"Concluída no prazo",$E$7:$E$3006,U337,$I$7:$I$3006,'RC'!$E$6)/COUNTIFS($E$7:$E$3006,U337,$I$7:$I$3006,'RC'!$E$6)))</f>
        <v>0</v>
      </c>
      <c r="W337" s="49">
        <f>SUMIFS($J$7:$J$3006,$E$7:$E$3006,U337,$I$7:$I$3006,'RC'!$E$6)+SUMIFS($L$7:$L$3006,$E$7:$E$3006,U337,$I$7:$I$3006,'RC'!$E$6)</f>
        <v>0</v>
      </c>
      <c r="X337" s="48">
        <f>COUNTIFS($E$7:$E$3006,U337,$I$7:$I$3006,'RC'!$E$6)</f>
        <v>0</v>
      </c>
      <c r="Y337" s="48"/>
      <c r="Z337" s="51" t="str">
        <f>IF(AQ337='RC'!$E$6,AC337*1000+AD337,"")</f>
        <v/>
      </c>
      <c r="AA337" s="51" t="str">
        <f>IF(AB337="","",IF(AQ337='RC'!$E$6,AC337*1000-AD337,""))</f>
        <v/>
      </c>
      <c r="AB337" s="48" t="str">
        <f>IFERROR(VLOOKUP(E337,Funcionários!$C$8:$E$207,3,FALSE),"")</f>
        <v/>
      </c>
      <c r="AC337" s="50" t="str">
        <f>IF(AB337="","",IF(COUNTIFS($AB$7:$AB$3006,AB337,$AQ$7:$AQ$3006,'RC'!$E$6)=0,"",COUNTIFS($M$7:$M$3006,"Concluída no prazo",$AB$7:$AB$3006,AB337,$AQ$7:$AQ$3006,'RC'!$E$6)/COUNTIFS($AB$7:$AB$3006,AB337,$AQ$7:$AQ$3006,'RC'!$E$6)))</f>
        <v/>
      </c>
      <c r="AD337" s="48">
        <f>SUMIF($AQ$7:$AQ$3006,'RC'!$E$6,$J$7:$J$3006)+SUMIF($AQ$7:$AQ$3006,'RC'!$E$6,$L$7:$L$3006)</f>
        <v>21</v>
      </c>
      <c r="AF337" s="48">
        <v>4.6699999999998999E-2</v>
      </c>
      <c r="AG337" s="48">
        <f>IF(OR(AQ337="",AQ337&lt;&gt;'RC'!$E$6,AB337&lt;&gt;'RC'!$D$21),0,1)</f>
        <v>0</v>
      </c>
      <c r="AH337" s="48">
        <f t="shared" si="130"/>
        <v>4.6699999999998999E-2</v>
      </c>
      <c r="AI337" s="48" t="str">
        <f t="shared" si="112"/>
        <v/>
      </c>
      <c r="AJ337" s="48" t="str">
        <f t="shared" si="113"/>
        <v/>
      </c>
      <c r="AK337" s="52" t="str">
        <f t="shared" si="114"/>
        <v/>
      </c>
      <c r="AL337" s="52" t="str">
        <f t="shared" si="115"/>
        <v/>
      </c>
      <c r="AM337" s="48" t="str">
        <f t="shared" si="116"/>
        <v/>
      </c>
      <c r="AN337" s="48" t="str">
        <f t="shared" si="117"/>
        <v/>
      </c>
      <c r="AP337" s="18" t="str">
        <f t="shared" si="118"/>
        <v/>
      </c>
      <c r="AQ337" s="18" t="str">
        <f t="shared" si="119"/>
        <v/>
      </c>
      <c r="AR337" s="18">
        <v>4.6699999999999998E-2</v>
      </c>
      <c r="AS337" s="18">
        <f>IF(AF!$D$27="Todos",1,IF(M337=AF!$D$27,1,0))</f>
        <v>1</v>
      </c>
      <c r="AT337" s="53">
        <f>IF(AND(E337=AF!$D$6,OR(LT!M337=AF!$D$27,AF!$D$27="Todos"),OR(AP337=AF!$E$8,AQ337=AF!$E$8)),AR337+AS337,0)</f>
        <v>0</v>
      </c>
      <c r="AU337" s="18" t="str">
        <f t="shared" si="120"/>
        <v/>
      </c>
      <c r="AV337" s="54" t="str">
        <f t="shared" si="121"/>
        <v/>
      </c>
      <c r="AW337" s="54" t="str">
        <f t="shared" si="122"/>
        <v/>
      </c>
      <c r="AX337" s="18" t="str">
        <f t="shared" si="123"/>
        <v/>
      </c>
      <c r="AY337" s="18" t="str">
        <f t="shared" si="124"/>
        <v/>
      </c>
      <c r="BA337" s="18">
        <f>IF($E337=AF!$D$6,IF($M337="Concluída no prazo",2,IF($M337="Concluída com atraso",1,0)),0)</f>
        <v>0</v>
      </c>
      <c r="BB337" s="18">
        <f>IF($E337=AF!$D$6,IF($M337="Atrasada",2,IF($M337="Concluída com atraso",1,0)),0)</f>
        <v>0</v>
      </c>
      <c r="BC337" s="18">
        <v>3.31E-3</v>
      </c>
      <c r="BD337" s="18">
        <f t="shared" si="131"/>
        <v>3.31E-3</v>
      </c>
      <c r="BE337" s="18">
        <f t="shared" si="131"/>
        <v>3.31E-3</v>
      </c>
      <c r="BF337" s="18" t="str">
        <f t="shared" si="125"/>
        <v/>
      </c>
      <c r="BN337" s="18" t="str">
        <f t="shared" si="126"/>
        <v>s</v>
      </c>
    </row>
    <row r="338" spans="3:66" ht="50.1" customHeight="1" thickTop="1" thickBot="1" x14ac:dyDescent="0.3">
      <c r="C338" s="46"/>
      <c r="D338" s="46"/>
      <c r="E338" s="46"/>
      <c r="F338" s="122"/>
      <c r="G338" s="122"/>
      <c r="H338" s="78" t="str">
        <f t="shared" si="127"/>
        <v/>
      </c>
      <c r="I338" s="78" t="str">
        <f t="shared" si="128"/>
        <v/>
      </c>
      <c r="J338" s="16"/>
      <c r="K338" s="46" t="str">
        <f t="shared" si="129"/>
        <v/>
      </c>
      <c r="L338" s="16"/>
      <c r="M338" s="16"/>
      <c r="N338" s="46"/>
      <c r="O338" s="47" t="str">
        <f t="shared" si="132"/>
        <v/>
      </c>
      <c r="P338" s="47"/>
      <c r="Q338" s="48" t="str">
        <f>IFERROR(VLOOKUP(E338,Funcionários!$C$8:$E$207,3,FALSE),"")</f>
        <v/>
      </c>
      <c r="R338" s="47"/>
      <c r="S338" s="49" t="str">
        <f t="shared" si="133"/>
        <v/>
      </c>
      <c r="T338" s="49">
        <v>3.32E-3</v>
      </c>
      <c r="U338" s="48" t="str">
        <f>IF(Funcionários!C339=0,"",Funcionários!C339)</f>
        <v/>
      </c>
      <c r="V338" s="50">
        <f>IF(U338="",0,IF(COUNTIFS($E$7:$E$3006,U338,$I$7:$I$3006,'RC'!$E$6)=0,0,COUNTIFS($M$7:$M$3006,"Concluída no prazo",$E$7:$E$3006,U338,$I$7:$I$3006,'RC'!$E$6)/COUNTIFS($E$7:$E$3006,U338,$I$7:$I$3006,'RC'!$E$6)))</f>
        <v>0</v>
      </c>
      <c r="W338" s="49">
        <f>SUMIFS($J$7:$J$3006,$E$7:$E$3006,U338,$I$7:$I$3006,'RC'!$E$6)+SUMIFS($L$7:$L$3006,$E$7:$E$3006,U338,$I$7:$I$3006,'RC'!$E$6)</f>
        <v>0</v>
      </c>
      <c r="X338" s="48">
        <f>COUNTIFS($E$7:$E$3006,U338,$I$7:$I$3006,'RC'!$E$6)</f>
        <v>0</v>
      </c>
      <c r="Y338" s="48"/>
      <c r="Z338" s="51" t="str">
        <f>IF(AQ338='RC'!$E$6,AC338*1000+AD338,"")</f>
        <v/>
      </c>
      <c r="AA338" s="51" t="str">
        <f>IF(AB338="","",IF(AQ338='RC'!$E$6,AC338*1000-AD338,""))</f>
        <v/>
      </c>
      <c r="AB338" s="48" t="str">
        <f>IFERROR(VLOOKUP(E338,Funcionários!$C$8:$E$207,3,FALSE),"")</f>
        <v/>
      </c>
      <c r="AC338" s="50" t="str">
        <f>IF(AB338="","",IF(COUNTIFS($AB$7:$AB$3006,AB338,$AQ$7:$AQ$3006,'RC'!$E$6)=0,"",COUNTIFS($M$7:$M$3006,"Concluída no prazo",$AB$7:$AB$3006,AB338,$AQ$7:$AQ$3006,'RC'!$E$6)/COUNTIFS($AB$7:$AB$3006,AB338,$AQ$7:$AQ$3006,'RC'!$E$6)))</f>
        <v/>
      </c>
      <c r="AD338" s="48">
        <f>SUMIF($AQ$7:$AQ$3006,'RC'!$E$6,$J$7:$J$3006)+SUMIF($AQ$7:$AQ$3006,'RC'!$E$6,$L$7:$L$3006)</f>
        <v>21</v>
      </c>
      <c r="AF338" s="48">
        <v>4.6689999999999003E-2</v>
      </c>
      <c r="AG338" s="48">
        <f>IF(OR(AQ338="",AQ338&lt;&gt;'RC'!$E$6,AB338&lt;&gt;'RC'!$D$21),0,1)</f>
        <v>0</v>
      </c>
      <c r="AH338" s="48">
        <f t="shared" si="130"/>
        <v>4.6689999999999003E-2</v>
      </c>
      <c r="AI338" s="48" t="str">
        <f t="shared" si="112"/>
        <v/>
      </c>
      <c r="AJ338" s="48" t="str">
        <f t="shared" si="113"/>
        <v/>
      </c>
      <c r="AK338" s="52" t="str">
        <f t="shared" si="114"/>
        <v/>
      </c>
      <c r="AL338" s="52" t="str">
        <f t="shared" si="115"/>
        <v/>
      </c>
      <c r="AM338" s="48" t="str">
        <f t="shared" si="116"/>
        <v/>
      </c>
      <c r="AN338" s="48" t="str">
        <f t="shared" si="117"/>
        <v/>
      </c>
      <c r="AP338" s="18" t="str">
        <f t="shared" si="118"/>
        <v/>
      </c>
      <c r="AQ338" s="18" t="str">
        <f t="shared" si="119"/>
        <v/>
      </c>
      <c r="AR338" s="18">
        <v>4.6690000000000002E-2</v>
      </c>
      <c r="AS338" s="18">
        <f>IF(AF!$D$27="Todos",1,IF(M338=AF!$D$27,1,0))</f>
        <v>1</v>
      </c>
      <c r="AT338" s="53">
        <f>IF(AND(E338=AF!$D$6,OR(LT!M338=AF!$D$27,AF!$D$27="Todos"),OR(AP338=AF!$E$8,AQ338=AF!$E$8)),AR338+AS338,0)</f>
        <v>0</v>
      </c>
      <c r="AU338" s="18" t="str">
        <f t="shared" si="120"/>
        <v/>
      </c>
      <c r="AV338" s="54" t="str">
        <f t="shared" si="121"/>
        <v/>
      </c>
      <c r="AW338" s="54" t="str">
        <f t="shared" si="122"/>
        <v/>
      </c>
      <c r="AX338" s="18" t="str">
        <f t="shared" si="123"/>
        <v/>
      </c>
      <c r="AY338" s="18" t="str">
        <f t="shared" si="124"/>
        <v/>
      </c>
      <c r="BA338" s="18">
        <f>IF($E338=AF!$D$6,IF($M338="Concluída no prazo",2,IF($M338="Concluída com atraso",1,0)),0)</f>
        <v>0</v>
      </c>
      <c r="BB338" s="18">
        <f>IF($E338=AF!$D$6,IF($M338="Atrasada",2,IF($M338="Concluída com atraso",1,0)),0)</f>
        <v>0</v>
      </c>
      <c r="BC338" s="18">
        <v>3.32E-3</v>
      </c>
      <c r="BD338" s="18">
        <f t="shared" si="131"/>
        <v>3.32E-3</v>
      </c>
      <c r="BE338" s="18">
        <f t="shared" si="131"/>
        <v>3.32E-3</v>
      </c>
      <c r="BF338" s="18" t="str">
        <f t="shared" si="125"/>
        <v/>
      </c>
      <c r="BN338" s="18" t="str">
        <f t="shared" si="126"/>
        <v>s</v>
      </c>
    </row>
    <row r="339" spans="3:66" ht="50.1" customHeight="1" thickTop="1" thickBot="1" x14ac:dyDescent="0.3">
      <c r="C339" s="46"/>
      <c r="D339" s="46"/>
      <c r="E339" s="46"/>
      <c r="F339" s="122"/>
      <c r="G339" s="122"/>
      <c r="H339" s="78" t="str">
        <f t="shared" si="127"/>
        <v/>
      </c>
      <c r="I339" s="78" t="str">
        <f t="shared" si="128"/>
        <v/>
      </c>
      <c r="J339" s="16"/>
      <c r="K339" s="46" t="str">
        <f t="shared" si="129"/>
        <v/>
      </c>
      <c r="L339" s="16"/>
      <c r="M339" s="16"/>
      <c r="N339" s="46"/>
      <c r="O339" s="47" t="str">
        <f t="shared" si="132"/>
        <v/>
      </c>
      <c r="P339" s="47"/>
      <c r="Q339" s="48" t="str">
        <f>IFERROR(VLOOKUP(E339,Funcionários!$C$8:$E$207,3,FALSE),"")</f>
        <v/>
      </c>
      <c r="R339" s="47"/>
      <c r="S339" s="49" t="str">
        <f t="shared" si="133"/>
        <v/>
      </c>
      <c r="T339" s="49">
        <v>3.3300000000000001E-3</v>
      </c>
      <c r="U339" s="48" t="str">
        <f>IF(Funcionários!C340=0,"",Funcionários!C340)</f>
        <v/>
      </c>
      <c r="V339" s="50">
        <f>IF(U339="",0,IF(COUNTIFS($E$7:$E$3006,U339,$I$7:$I$3006,'RC'!$E$6)=0,0,COUNTIFS($M$7:$M$3006,"Concluída no prazo",$E$7:$E$3006,U339,$I$7:$I$3006,'RC'!$E$6)/COUNTIFS($E$7:$E$3006,U339,$I$7:$I$3006,'RC'!$E$6)))</f>
        <v>0</v>
      </c>
      <c r="W339" s="49">
        <f>SUMIFS($J$7:$J$3006,$E$7:$E$3006,U339,$I$7:$I$3006,'RC'!$E$6)+SUMIFS($L$7:$L$3006,$E$7:$E$3006,U339,$I$7:$I$3006,'RC'!$E$6)</f>
        <v>0</v>
      </c>
      <c r="X339" s="48">
        <f>COUNTIFS($E$7:$E$3006,U339,$I$7:$I$3006,'RC'!$E$6)</f>
        <v>0</v>
      </c>
      <c r="Y339" s="48"/>
      <c r="Z339" s="51" t="str">
        <f>IF(AQ339='RC'!$E$6,AC339*1000+AD339,"")</f>
        <v/>
      </c>
      <c r="AA339" s="51" t="str">
        <f>IF(AB339="","",IF(AQ339='RC'!$E$6,AC339*1000-AD339,""))</f>
        <v/>
      </c>
      <c r="AB339" s="48" t="str">
        <f>IFERROR(VLOOKUP(E339,Funcionários!$C$8:$E$207,3,FALSE),"")</f>
        <v/>
      </c>
      <c r="AC339" s="50" t="str">
        <f>IF(AB339="","",IF(COUNTIFS($AB$7:$AB$3006,AB339,$AQ$7:$AQ$3006,'RC'!$E$6)=0,"",COUNTIFS($M$7:$M$3006,"Concluída no prazo",$AB$7:$AB$3006,AB339,$AQ$7:$AQ$3006,'RC'!$E$6)/COUNTIFS($AB$7:$AB$3006,AB339,$AQ$7:$AQ$3006,'RC'!$E$6)))</f>
        <v/>
      </c>
      <c r="AD339" s="48">
        <f>SUMIF($AQ$7:$AQ$3006,'RC'!$E$6,$J$7:$J$3006)+SUMIF($AQ$7:$AQ$3006,'RC'!$E$6,$L$7:$L$3006)</f>
        <v>21</v>
      </c>
      <c r="AF339" s="48">
        <v>4.6679999999999E-2</v>
      </c>
      <c r="AG339" s="48">
        <f>IF(OR(AQ339="",AQ339&lt;&gt;'RC'!$E$6,AB339&lt;&gt;'RC'!$D$21),0,1)</f>
        <v>0</v>
      </c>
      <c r="AH339" s="48">
        <f t="shared" si="130"/>
        <v>4.6679999999999E-2</v>
      </c>
      <c r="AI339" s="48" t="str">
        <f t="shared" si="112"/>
        <v/>
      </c>
      <c r="AJ339" s="48" t="str">
        <f t="shared" si="113"/>
        <v/>
      </c>
      <c r="AK339" s="52" t="str">
        <f t="shared" si="114"/>
        <v/>
      </c>
      <c r="AL339" s="52" t="str">
        <f t="shared" si="115"/>
        <v/>
      </c>
      <c r="AM339" s="48" t="str">
        <f t="shared" si="116"/>
        <v/>
      </c>
      <c r="AN339" s="48" t="str">
        <f t="shared" si="117"/>
        <v/>
      </c>
      <c r="AP339" s="18" t="str">
        <f t="shared" si="118"/>
        <v/>
      </c>
      <c r="AQ339" s="18" t="str">
        <f t="shared" si="119"/>
        <v/>
      </c>
      <c r="AR339" s="18">
        <v>4.6679999999999999E-2</v>
      </c>
      <c r="AS339" s="18">
        <f>IF(AF!$D$27="Todos",1,IF(M339=AF!$D$27,1,0))</f>
        <v>1</v>
      </c>
      <c r="AT339" s="53">
        <f>IF(AND(E339=AF!$D$6,OR(LT!M339=AF!$D$27,AF!$D$27="Todos"),OR(AP339=AF!$E$8,AQ339=AF!$E$8)),AR339+AS339,0)</f>
        <v>0</v>
      </c>
      <c r="AU339" s="18" t="str">
        <f t="shared" si="120"/>
        <v/>
      </c>
      <c r="AV339" s="54" t="str">
        <f t="shared" si="121"/>
        <v/>
      </c>
      <c r="AW339" s="54" t="str">
        <f t="shared" si="122"/>
        <v/>
      </c>
      <c r="AX339" s="18" t="str">
        <f t="shared" si="123"/>
        <v/>
      </c>
      <c r="AY339" s="18" t="str">
        <f t="shared" si="124"/>
        <v/>
      </c>
      <c r="BA339" s="18">
        <f>IF($E339=AF!$D$6,IF($M339="Concluída no prazo",2,IF($M339="Concluída com atraso",1,0)),0)</f>
        <v>0</v>
      </c>
      <c r="BB339" s="18">
        <f>IF($E339=AF!$D$6,IF($M339="Atrasada",2,IF($M339="Concluída com atraso",1,0)),0)</f>
        <v>0</v>
      </c>
      <c r="BC339" s="18">
        <v>3.3300000000000001E-3</v>
      </c>
      <c r="BD339" s="18">
        <f t="shared" si="131"/>
        <v>3.3300000000000001E-3</v>
      </c>
      <c r="BE339" s="18">
        <f t="shared" si="131"/>
        <v>3.3300000000000001E-3</v>
      </c>
      <c r="BF339" s="18" t="str">
        <f t="shared" si="125"/>
        <v/>
      </c>
      <c r="BN339" s="18" t="str">
        <f t="shared" si="126"/>
        <v>s</v>
      </c>
    </row>
    <row r="340" spans="3:66" ht="50.1" customHeight="1" thickTop="1" thickBot="1" x14ac:dyDescent="0.3">
      <c r="C340" s="46"/>
      <c r="D340" s="46"/>
      <c r="E340" s="46"/>
      <c r="F340" s="122"/>
      <c r="G340" s="122"/>
      <c r="H340" s="78" t="str">
        <f t="shared" si="127"/>
        <v/>
      </c>
      <c r="I340" s="78" t="str">
        <f t="shared" si="128"/>
        <v/>
      </c>
      <c r="J340" s="16"/>
      <c r="K340" s="46" t="str">
        <f t="shared" si="129"/>
        <v/>
      </c>
      <c r="L340" s="16"/>
      <c r="M340" s="16"/>
      <c r="N340" s="46"/>
      <c r="O340" s="47" t="str">
        <f t="shared" si="132"/>
        <v/>
      </c>
      <c r="P340" s="47"/>
      <c r="Q340" s="48" t="str">
        <f>IFERROR(VLOOKUP(E340,Funcionários!$C$8:$E$207,3,FALSE),"")</f>
        <v/>
      </c>
      <c r="R340" s="47"/>
      <c r="S340" s="49" t="str">
        <f t="shared" si="133"/>
        <v/>
      </c>
      <c r="T340" s="49">
        <v>3.3400000000000001E-3</v>
      </c>
      <c r="U340" s="48" t="str">
        <f>IF(Funcionários!C341=0,"",Funcionários!C341)</f>
        <v/>
      </c>
      <c r="V340" s="50">
        <f>IF(U340="",0,IF(COUNTIFS($E$7:$E$3006,U340,$I$7:$I$3006,'RC'!$E$6)=0,0,COUNTIFS($M$7:$M$3006,"Concluída no prazo",$E$7:$E$3006,U340,$I$7:$I$3006,'RC'!$E$6)/COUNTIFS($E$7:$E$3006,U340,$I$7:$I$3006,'RC'!$E$6)))</f>
        <v>0</v>
      </c>
      <c r="W340" s="49">
        <f>SUMIFS($J$7:$J$3006,$E$7:$E$3006,U340,$I$7:$I$3006,'RC'!$E$6)+SUMIFS($L$7:$L$3006,$E$7:$E$3006,U340,$I$7:$I$3006,'RC'!$E$6)</f>
        <v>0</v>
      </c>
      <c r="X340" s="48">
        <f>COUNTIFS($E$7:$E$3006,U340,$I$7:$I$3006,'RC'!$E$6)</f>
        <v>0</v>
      </c>
      <c r="Y340" s="48"/>
      <c r="Z340" s="51" t="str">
        <f>IF(AQ340='RC'!$E$6,AC340*1000+AD340,"")</f>
        <v/>
      </c>
      <c r="AA340" s="51" t="str">
        <f>IF(AB340="","",IF(AQ340='RC'!$E$6,AC340*1000-AD340,""))</f>
        <v/>
      </c>
      <c r="AB340" s="48" t="str">
        <f>IFERROR(VLOOKUP(E340,Funcionários!$C$8:$E$207,3,FALSE),"")</f>
        <v/>
      </c>
      <c r="AC340" s="50" t="str">
        <f>IF(AB340="","",IF(COUNTIFS($AB$7:$AB$3006,AB340,$AQ$7:$AQ$3006,'RC'!$E$6)=0,"",COUNTIFS($M$7:$M$3006,"Concluída no prazo",$AB$7:$AB$3006,AB340,$AQ$7:$AQ$3006,'RC'!$E$6)/COUNTIFS($AB$7:$AB$3006,AB340,$AQ$7:$AQ$3006,'RC'!$E$6)))</f>
        <v/>
      </c>
      <c r="AD340" s="48">
        <f>SUMIF($AQ$7:$AQ$3006,'RC'!$E$6,$J$7:$J$3006)+SUMIF($AQ$7:$AQ$3006,'RC'!$E$6,$L$7:$L$3006)</f>
        <v>21</v>
      </c>
      <c r="AF340" s="48">
        <v>4.6669999999998997E-2</v>
      </c>
      <c r="AG340" s="48">
        <f>IF(OR(AQ340="",AQ340&lt;&gt;'RC'!$E$6,AB340&lt;&gt;'RC'!$D$21),0,1)</f>
        <v>0</v>
      </c>
      <c r="AH340" s="48">
        <f t="shared" si="130"/>
        <v>4.6669999999998997E-2</v>
      </c>
      <c r="AI340" s="48" t="str">
        <f t="shared" si="112"/>
        <v/>
      </c>
      <c r="AJ340" s="48" t="str">
        <f t="shared" si="113"/>
        <v/>
      </c>
      <c r="AK340" s="52" t="str">
        <f t="shared" si="114"/>
        <v/>
      </c>
      <c r="AL340" s="52" t="str">
        <f t="shared" si="115"/>
        <v/>
      </c>
      <c r="AM340" s="48" t="str">
        <f t="shared" si="116"/>
        <v/>
      </c>
      <c r="AN340" s="48" t="str">
        <f t="shared" si="117"/>
        <v/>
      </c>
      <c r="AP340" s="18" t="str">
        <f t="shared" si="118"/>
        <v/>
      </c>
      <c r="AQ340" s="18" t="str">
        <f t="shared" si="119"/>
        <v/>
      </c>
      <c r="AR340" s="18">
        <v>4.6670000000000003E-2</v>
      </c>
      <c r="AS340" s="18">
        <f>IF(AF!$D$27="Todos",1,IF(M340=AF!$D$27,1,0))</f>
        <v>1</v>
      </c>
      <c r="AT340" s="53">
        <f>IF(AND(E340=AF!$D$6,OR(LT!M340=AF!$D$27,AF!$D$27="Todos"),OR(AP340=AF!$E$8,AQ340=AF!$E$8)),AR340+AS340,0)</f>
        <v>0</v>
      </c>
      <c r="AU340" s="18" t="str">
        <f t="shared" si="120"/>
        <v/>
      </c>
      <c r="AV340" s="54" t="str">
        <f t="shared" si="121"/>
        <v/>
      </c>
      <c r="AW340" s="54" t="str">
        <f t="shared" si="122"/>
        <v/>
      </c>
      <c r="AX340" s="18" t="str">
        <f t="shared" si="123"/>
        <v/>
      </c>
      <c r="AY340" s="18" t="str">
        <f t="shared" si="124"/>
        <v/>
      </c>
      <c r="BA340" s="18">
        <f>IF($E340=AF!$D$6,IF($M340="Concluída no prazo",2,IF($M340="Concluída com atraso",1,0)),0)</f>
        <v>0</v>
      </c>
      <c r="BB340" s="18">
        <f>IF($E340=AF!$D$6,IF($M340="Atrasada",2,IF($M340="Concluída com atraso",1,0)),0)</f>
        <v>0</v>
      </c>
      <c r="BC340" s="18">
        <v>3.3400000000000001E-3</v>
      </c>
      <c r="BD340" s="18">
        <f t="shared" si="131"/>
        <v>3.3400000000000001E-3</v>
      </c>
      <c r="BE340" s="18">
        <f t="shared" si="131"/>
        <v>3.3400000000000001E-3</v>
      </c>
      <c r="BF340" s="18" t="str">
        <f t="shared" si="125"/>
        <v/>
      </c>
      <c r="BN340" s="18" t="str">
        <f t="shared" si="126"/>
        <v>s</v>
      </c>
    </row>
    <row r="341" spans="3:66" ht="50.1" customHeight="1" thickTop="1" thickBot="1" x14ac:dyDescent="0.3">
      <c r="C341" s="46"/>
      <c r="D341" s="46"/>
      <c r="E341" s="46"/>
      <c r="F341" s="122"/>
      <c r="G341" s="122"/>
      <c r="H341" s="78" t="str">
        <f t="shared" si="127"/>
        <v/>
      </c>
      <c r="I341" s="78" t="str">
        <f t="shared" si="128"/>
        <v/>
      </c>
      <c r="J341" s="16"/>
      <c r="K341" s="46" t="str">
        <f t="shared" si="129"/>
        <v/>
      </c>
      <c r="L341" s="16"/>
      <c r="M341" s="16"/>
      <c r="N341" s="46"/>
      <c r="O341" s="47" t="str">
        <f t="shared" si="132"/>
        <v/>
      </c>
      <c r="P341" s="47"/>
      <c r="Q341" s="48" t="str">
        <f>IFERROR(VLOOKUP(E341,Funcionários!$C$8:$E$207,3,FALSE),"")</f>
        <v/>
      </c>
      <c r="R341" s="47"/>
      <c r="S341" s="49" t="str">
        <f t="shared" si="133"/>
        <v/>
      </c>
      <c r="T341" s="49">
        <v>3.3500000000000001E-3</v>
      </c>
      <c r="U341" s="48" t="str">
        <f>IF(Funcionários!C342=0,"",Funcionários!C342)</f>
        <v/>
      </c>
      <c r="V341" s="50">
        <f>IF(U341="",0,IF(COUNTIFS($E$7:$E$3006,U341,$I$7:$I$3006,'RC'!$E$6)=0,0,COUNTIFS($M$7:$M$3006,"Concluída no prazo",$E$7:$E$3006,U341,$I$7:$I$3006,'RC'!$E$6)/COUNTIFS($E$7:$E$3006,U341,$I$7:$I$3006,'RC'!$E$6)))</f>
        <v>0</v>
      </c>
      <c r="W341" s="49">
        <f>SUMIFS($J$7:$J$3006,$E$7:$E$3006,U341,$I$7:$I$3006,'RC'!$E$6)+SUMIFS($L$7:$L$3006,$E$7:$E$3006,U341,$I$7:$I$3006,'RC'!$E$6)</f>
        <v>0</v>
      </c>
      <c r="X341" s="48">
        <f>COUNTIFS($E$7:$E$3006,U341,$I$7:$I$3006,'RC'!$E$6)</f>
        <v>0</v>
      </c>
      <c r="Y341" s="48"/>
      <c r="Z341" s="51" t="str">
        <f>IF(AQ341='RC'!$E$6,AC341*1000+AD341,"")</f>
        <v/>
      </c>
      <c r="AA341" s="51" t="str">
        <f>IF(AB341="","",IF(AQ341='RC'!$E$6,AC341*1000-AD341,""))</f>
        <v/>
      </c>
      <c r="AB341" s="48" t="str">
        <f>IFERROR(VLOOKUP(E341,Funcionários!$C$8:$E$207,3,FALSE),"")</f>
        <v/>
      </c>
      <c r="AC341" s="50" t="str">
        <f>IF(AB341="","",IF(COUNTIFS($AB$7:$AB$3006,AB341,$AQ$7:$AQ$3006,'RC'!$E$6)=0,"",COUNTIFS($M$7:$M$3006,"Concluída no prazo",$AB$7:$AB$3006,AB341,$AQ$7:$AQ$3006,'RC'!$E$6)/COUNTIFS($AB$7:$AB$3006,AB341,$AQ$7:$AQ$3006,'RC'!$E$6)))</f>
        <v/>
      </c>
      <c r="AD341" s="48">
        <f>SUMIF($AQ$7:$AQ$3006,'RC'!$E$6,$J$7:$J$3006)+SUMIF($AQ$7:$AQ$3006,'RC'!$E$6,$L$7:$L$3006)</f>
        <v>21</v>
      </c>
      <c r="AF341" s="48">
        <v>4.6659999999999001E-2</v>
      </c>
      <c r="AG341" s="48">
        <f>IF(OR(AQ341="",AQ341&lt;&gt;'RC'!$E$6,AB341&lt;&gt;'RC'!$D$21),0,1)</f>
        <v>0</v>
      </c>
      <c r="AH341" s="48">
        <f t="shared" si="130"/>
        <v>4.6659999999999001E-2</v>
      </c>
      <c r="AI341" s="48" t="str">
        <f t="shared" si="112"/>
        <v/>
      </c>
      <c r="AJ341" s="48" t="str">
        <f t="shared" si="113"/>
        <v/>
      </c>
      <c r="AK341" s="52" t="str">
        <f t="shared" si="114"/>
        <v/>
      </c>
      <c r="AL341" s="52" t="str">
        <f t="shared" si="115"/>
        <v/>
      </c>
      <c r="AM341" s="48" t="str">
        <f t="shared" si="116"/>
        <v/>
      </c>
      <c r="AN341" s="48" t="str">
        <f t="shared" si="117"/>
        <v/>
      </c>
      <c r="AP341" s="18" t="str">
        <f t="shared" si="118"/>
        <v/>
      </c>
      <c r="AQ341" s="18" t="str">
        <f t="shared" si="119"/>
        <v/>
      </c>
      <c r="AR341" s="18">
        <v>4.666E-2</v>
      </c>
      <c r="AS341" s="18">
        <f>IF(AF!$D$27="Todos",1,IF(M341=AF!$D$27,1,0))</f>
        <v>1</v>
      </c>
      <c r="AT341" s="53">
        <f>IF(AND(E341=AF!$D$6,OR(LT!M341=AF!$D$27,AF!$D$27="Todos"),OR(AP341=AF!$E$8,AQ341=AF!$E$8)),AR341+AS341,0)</f>
        <v>0</v>
      </c>
      <c r="AU341" s="18" t="str">
        <f t="shared" si="120"/>
        <v/>
      </c>
      <c r="AV341" s="54" t="str">
        <f t="shared" si="121"/>
        <v/>
      </c>
      <c r="AW341" s="54" t="str">
        <f t="shared" si="122"/>
        <v/>
      </c>
      <c r="AX341" s="18" t="str">
        <f t="shared" si="123"/>
        <v/>
      </c>
      <c r="AY341" s="18" t="str">
        <f t="shared" si="124"/>
        <v/>
      </c>
      <c r="BA341" s="18">
        <f>IF($E341=AF!$D$6,IF($M341="Concluída no prazo",2,IF($M341="Concluída com atraso",1,0)),0)</f>
        <v>0</v>
      </c>
      <c r="BB341" s="18">
        <f>IF($E341=AF!$D$6,IF($M341="Atrasada",2,IF($M341="Concluída com atraso",1,0)),0)</f>
        <v>0</v>
      </c>
      <c r="BC341" s="18">
        <v>3.3500000000000001E-3</v>
      </c>
      <c r="BD341" s="18">
        <f t="shared" si="131"/>
        <v>3.3500000000000001E-3</v>
      </c>
      <c r="BE341" s="18">
        <f t="shared" si="131"/>
        <v>3.3500000000000001E-3</v>
      </c>
      <c r="BF341" s="18" t="str">
        <f t="shared" si="125"/>
        <v/>
      </c>
      <c r="BN341" s="18" t="str">
        <f t="shared" si="126"/>
        <v>s</v>
      </c>
    </row>
    <row r="342" spans="3:66" ht="50.1" customHeight="1" thickTop="1" thickBot="1" x14ac:dyDescent="0.3">
      <c r="C342" s="46"/>
      <c r="D342" s="46"/>
      <c r="E342" s="46"/>
      <c r="F342" s="122"/>
      <c r="G342" s="122"/>
      <c r="H342" s="78" t="str">
        <f t="shared" si="127"/>
        <v/>
      </c>
      <c r="I342" s="78" t="str">
        <f t="shared" si="128"/>
        <v/>
      </c>
      <c r="J342" s="16"/>
      <c r="K342" s="46" t="str">
        <f t="shared" si="129"/>
        <v/>
      </c>
      <c r="L342" s="16"/>
      <c r="M342" s="16"/>
      <c r="N342" s="46"/>
      <c r="O342" s="47" t="str">
        <f t="shared" si="132"/>
        <v/>
      </c>
      <c r="P342" s="47"/>
      <c r="Q342" s="48" t="str">
        <f>IFERROR(VLOOKUP(E342,Funcionários!$C$8:$E$207,3,FALSE),"")</f>
        <v/>
      </c>
      <c r="R342" s="47"/>
      <c r="S342" s="49" t="str">
        <f t="shared" si="133"/>
        <v/>
      </c>
      <c r="T342" s="49">
        <v>3.3600000000000001E-3</v>
      </c>
      <c r="U342" s="48" t="str">
        <f>IF(Funcionários!C343=0,"",Funcionários!C343)</f>
        <v/>
      </c>
      <c r="V342" s="50">
        <f>IF(U342="",0,IF(COUNTIFS($E$7:$E$3006,U342,$I$7:$I$3006,'RC'!$E$6)=0,0,COUNTIFS($M$7:$M$3006,"Concluída no prazo",$E$7:$E$3006,U342,$I$7:$I$3006,'RC'!$E$6)/COUNTIFS($E$7:$E$3006,U342,$I$7:$I$3006,'RC'!$E$6)))</f>
        <v>0</v>
      </c>
      <c r="W342" s="49">
        <f>SUMIFS($J$7:$J$3006,$E$7:$E$3006,U342,$I$7:$I$3006,'RC'!$E$6)+SUMIFS($L$7:$L$3006,$E$7:$E$3006,U342,$I$7:$I$3006,'RC'!$E$6)</f>
        <v>0</v>
      </c>
      <c r="X342" s="48">
        <f>COUNTIFS($E$7:$E$3006,U342,$I$7:$I$3006,'RC'!$E$6)</f>
        <v>0</v>
      </c>
      <c r="Y342" s="48"/>
      <c r="Z342" s="51" t="str">
        <f>IF(AQ342='RC'!$E$6,AC342*1000+AD342,"")</f>
        <v/>
      </c>
      <c r="AA342" s="51" t="str">
        <f>IF(AB342="","",IF(AQ342='RC'!$E$6,AC342*1000-AD342,""))</f>
        <v/>
      </c>
      <c r="AB342" s="48" t="str">
        <f>IFERROR(VLOOKUP(E342,Funcionários!$C$8:$E$207,3,FALSE),"")</f>
        <v/>
      </c>
      <c r="AC342" s="50" t="str">
        <f>IF(AB342="","",IF(COUNTIFS($AB$7:$AB$3006,AB342,$AQ$7:$AQ$3006,'RC'!$E$6)=0,"",COUNTIFS($M$7:$M$3006,"Concluída no prazo",$AB$7:$AB$3006,AB342,$AQ$7:$AQ$3006,'RC'!$E$6)/COUNTIFS($AB$7:$AB$3006,AB342,$AQ$7:$AQ$3006,'RC'!$E$6)))</f>
        <v/>
      </c>
      <c r="AD342" s="48">
        <f>SUMIF($AQ$7:$AQ$3006,'RC'!$E$6,$J$7:$J$3006)+SUMIF($AQ$7:$AQ$3006,'RC'!$E$6,$L$7:$L$3006)</f>
        <v>21</v>
      </c>
      <c r="AF342" s="48">
        <v>4.6649999999998998E-2</v>
      </c>
      <c r="AG342" s="48">
        <f>IF(OR(AQ342="",AQ342&lt;&gt;'RC'!$E$6,AB342&lt;&gt;'RC'!$D$21),0,1)</f>
        <v>0</v>
      </c>
      <c r="AH342" s="48">
        <f t="shared" si="130"/>
        <v>4.6649999999998998E-2</v>
      </c>
      <c r="AI342" s="48" t="str">
        <f t="shared" si="112"/>
        <v/>
      </c>
      <c r="AJ342" s="48" t="str">
        <f t="shared" si="113"/>
        <v/>
      </c>
      <c r="AK342" s="52" t="str">
        <f t="shared" si="114"/>
        <v/>
      </c>
      <c r="AL342" s="52" t="str">
        <f t="shared" si="115"/>
        <v/>
      </c>
      <c r="AM342" s="48" t="str">
        <f t="shared" si="116"/>
        <v/>
      </c>
      <c r="AN342" s="48" t="str">
        <f t="shared" si="117"/>
        <v/>
      </c>
      <c r="AP342" s="18" t="str">
        <f t="shared" si="118"/>
        <v/>
      </c>
      <c r="AQ342" s="18" t="str">
        <f t="shared" si="119"/>
        <v/>
      </c>
      <c r="AR342" s="18">
        <v>4.6649999999999997E-2</v>
      </c>
      <c r="AS342" s="18">
        <f>IF(AF!$D$27="Todos",1,IF(M342=AF!$D$27,1,0))</f>
        <v>1</v>
      </c>
      <c r="AT342" s="53">
        <f>IF(AND(E342=AF!$D$6,OR(LT!M342=AF!$D$27,AF!$D$27="Todos"),OR(AP342=AF!$E$8,AQ342=AF!$E$8)),AR342+AS342,0)</f>
        <v>0</v>
      </c>
      <c r="AU342" s="18" t="str">
        <f t="shared" si="120"/>
        <v/>
      </c>
      <c r="AV342" s="54" t="str">
        <f t="shared" si="121"/>
        <v/>
      </c>
      <c r="AW342" s="54" t="str">
        <f t="shared" si="122"/>
        <v/>
      </c>
      <c r="AX342" s="18" t="str">
        <f t="shared" si="123"/>
        <v/>
      </c>
      <c r="AY342" s="18" t="str">
        <f t="shared" si="124"/>
        <v/>
      </c>
      <c r="BA342" s="18">
        <f>IF($E342=AF!$D$6,IF($M342="Concluída no prazo",2,IF($M342="Concluída com atraso",1,0)),0)</f>
        <v>0</v>
      </c>
      <c r="BB342" s="18">
        <f>IF($E342=AF!$D$6,IF($M342="Atrasada",2,IF($M342="Concluída com atraso",1,0)),0)</f>
        <v>0</v>
      </c>
      <c r="BC342" s="18">
        <v>3.3600000000000001E-3</v>
      </c>
      <c r="BD342" s="18">
        <f t="shared" si="131"/>
        <v>3.3600000000000001E-3</v>
      </c>
      <c r="BE342" s="18">
        <f t="shared" si="131"/>
        <v>3.3600000000000001E-3</v>
      </c>
      <c r="BF342" s="18" t="str">
        <f t="shared" si="125"/>
        <v/>
      </c>
      <c r="BN342" s="18" t="str">
        <f t="shared" si="126"/>
        <v>s</v>
      </c>
    </row>
    <row r="343" spans="3:66" ht="50.1" customHeight="1" thickTop="1" thickBot="1" x14ac:dyDescent="0.3">
      <c r="C343" s="46"/>
      <c r="D343" s="46"/>
      <c r="E343" s="46"/>
      <c r="F343" s="122"/>
      <c r="G343" s="122"/>
      <c r="H343" s="78" t="str">
        <f t="shared" si="127"/>
        <v/>
      </c>
      <c r="I343" s="78" t="str">
        <f t="shared" si="128"/>
        <v/>
      </c>
      <c r="J343" s="16"/>
      <c r="K343" s="46" t="str">
        <f t="shared" si="129"/>
        <v/>
      </c>
      <c r="L343" s="16"/>
      <c r="M343" s="16"/>
      <c r="N343" s="46"/>
      <c r="O343" s="47" t="str">
        <f t="shared" si="132"/>
        <v/>
      </c>
      <c r="P343" s="47"/>
      <c r="Q343" s="48" t="str">
        <f>IFERROR(VLOOKUP(E343,Funcionários!$C$8:$E$207,3,FALSE),"")</f>
        <v/>
      </c>
      <c r="R343" s="47"/>
      <c r="S343" s="49" t="str">
        <f t="shared" si="133"/>
        <v/>
      </c>
      <c r="T343" s="49">
        <v>3.3700000000000002E-3</v>
      </c>
      <c r="U343" s="48" t="str">
        <f>IF(Funcionários!C344=0,"",Funcionários!C344)</f>
        <v/>
      </c>
      <c r="V343" s="50">
        <f>IF(U343="",0,IF(COUNTIFS($E$7:$E$3006,U343,$I$7:$I$3006,'RC'!$E$6)=0,0,COUNTIFS($M$7:$M$3006,"Concluída no prazo",$E$7:$E$3006,U343,$I$7:$I$3006,'RC'!$E$6)/COUNTIFS($E$7:$E$3006,U343,$I$7:$I$3006,'RC'!$E$6)))</f>
        <v>0</v>
      </c>
      <c r="W343" s="49">
        <f>SUMIFS($J$7:$J$3006,$E$7:$E$3006,U343,$I$7:$I$3006,'RC'!$E$6)+SUMIFS($L$7:$L$3006,$E$7:$E$3006,U343,$I$7:$I$3006,'RC'!$E$6)</f>
        <v>0</v>
      </c>
      <c r="X343" s="48">
        <f>COUNTIFS($E$7:$E$3006,U343,$I$7:$I$3006,'RC'!$E$6)</f>
        <v>0</v>
      </c>
      <c r="Y343" s="48"/>
      <c r="Z343" s="51" t="str">
        <f>IF(AQ343='RC'!$E$6,AC343*1000+AD343,"")</f>
        <v/>
      </c>
      <c r="AA343" s="51" t="str">
        <f>IF(AB343="","",IF(AQ343='RC'!$E$6,AC343*1000-AD343,""))</f>
        <v/>
      </c>
      <c r="AB343" s="48" t="str">
        <f>IFERROR(VLOOKUP(E343,Funcionários!$C$8:$E$207,3,FALSE),"")</f>
        <v/>
      </c>
      <c r="AC343" s="50" t="str">
        <f>IF(AB343="","",IF(COUNTIFS($AB$7:$AB$3006,AB343,$AQ$7:$AQ$3006,'RC'!$E$6)=0,"",COUNTIFS($M$7:$M$3006,"Concluída no prazo",$AB$7:$AB$3006,AB343,$AQ$7:$AQ$3006,'RC'!$E$6)/COUNTIFS($AB$7:$AB$3006,AB343,$AQ$7:$AQ$3006,'RC'!$E$6)))</f>
        <v/>
      </c>
      <c r="AD343" s="48">
        <f>SUMIF($AQ$7:$AQ$3006,'RC'!$E$6,$J$7:$J$3006)+SUMIF($AQ$7:$AQ$3006,'RC'!$E$6,$L$7:$L$3006)</f>
        <v>21</v>
      </c>
      <c r="AF343" s="48">
        <v>4.6639999999999002E-2</v>
      </c>
      <c r="AG343" s="48">
        <f>IF(OR(AQ343="",AQ343&lt;&gt;'RC'!$E$6,AB343&lt;&gt;'RC'!$D$21),0,1)</f>
        <v>0</v>
      </c>
      <c r="AH343" s="48">
        <f t="shared" si="130"/>
        <v>4.6639999999999002E-2</v>
      </c>
      <c r="AI343" s="48" t="str">
        <f t="shared" si="112"/>
        <v/>
      </c>
      <c r="AJ343" s="48" t="str">
        <f t="shared" si="113"/>
        <v/>
      </c>
      <c r="AK343" s="52" t="str">
        <f t="shared" si="114"/>
        <v/>
      </c>
      <c r="AL343" s="52" t="str">
        <f t="shared" si="115"/>
        <v/>
      </c>
      <c r="AM343" s="48" t="str">
        <f t="shared" si="116"/>
        <v/>
      </c>
      <c r="AN343" s="48" t="str">
        <f t="shared" si="117"/>
        <v/>
      </c>
      <c r="AP343" s="18" t="str">
        <f t="shared" si="118"/>
        <v/>
      </c>
      <c r="AQ343" s="18" t="str">
        <f t="shared" si="119"/>
        <v/>
      </c>
      <c r="AR343" s="18">
        <v>4.6640000000000001E-2</v>
      </c>
      <c r="AS343" s="18">
        <f>IF(AF!$D$27="Todos",1,IF(M343=AF!$D$27,1,0))</f>
        <v>1</v>
      </c>
      <c r="AT343" s="53">
        <f>IF(AND(E343=AF!$D$6,OR(LT!M343=AF!$D$27,AF!$D$27="Todos"),OR(AP343=AF!$E$8,AQ343=AF!$E$8)),AR343+AS343,0)</f>
        <v>0</v>
      </c>
      <c r="AU343" s="18" t="str">
        <f t="shared" si="120"/>
        <v/>
      </c>
      <c r="AV343" s="54" t="str">
        <f t="shared" si="121"/>
        <v/>
      </c>
      <c r="AW343" s="54" t="str">
        <f t="shared" si="122"/>
        <v/>
      </c>
      <c r="AX343" s="18" t="str">
        <f t="shared" si="123"/>
        <v/>
      </c>
      <c r="AY343" s="18" t="str">
        <f t="shared" si="124"/>
        <v/>
      </c>
      <c r="BA343" s="18">
        <f>IF($E343=AF!$D$6,IF($M343="Concluída no prazo",2,IF($M343="Concluída com atraso",1,0)),0)</f>
        <v>0</v>
      </c>
      <c r="BB343" s="18">
        <f>IF($E343=AF!$D$6,IF($M343="Atrasada",2,IF($M343="Concluída com atraso",1,0)),0)</f>
        <v>0</v>
      </c>
      <c r="BC343" s="18">
        <v>3.3700000000000002E-3</v>
      </c>
      <c r="BD343" s="18">
        <f t="shared" si="131"/>
        <v>3.3700000000000002E-3</v>
      </c>
      <c r="BE343" s="18">
        <f t="shared" si="131"/>
        <v>3.3700000000000002E-3</v>
      </c>
      <c r="BF343" s="18" t="str">
        <f t="shared" si="125"/>
        <v/>
      </c>
      <c r="BN343" s="18" t="str">
        <f t="shared" si="126"/>
        <v>s</v>
      </c>
    </row>
    <row r="344" spans="3:66" ht="50.1" customHeight="1" thickTop="1" thickBot="1" x14ac:dyDescent="0.3">
      <c r="C344" s="46"/>
      <c r="D344" s="46"/>
      <c r="E344" s="46"/>
      <c r="F344" s="122"/>
      <c r="G344" s="122"/>
      <c r="H344" s="78" t="str">
        <f t="shared" si="127"/>
        <v/>
      </c>
      <c r="I344" s="78" t="str">
        <f t="shared" si="128"/>
        <v/>
      </c>
      <c r="J344" s="16"/>
      <c r="K344" s="46" t="str">
        <f t="shared" si="129"/>
        <v/>
      </c>
      <c r="L344" s="16"/>
      <c r="M344" s="16"/>
      <c r="N344" s="46"/>
      <c r="O344" s="47" t="str">
        <f t="shared" si="132"/>
        <v/>
      </c>
      <c r="P344" s="47"/>
      <c r="Q344" s="48" t="str">
        <f>IFERROR(VLOOKUP(E344,Funcionários!$C$8:$E$207,3,FALSE),"")</f>
        <v/>
      </c>
      <c r="R344" s="47"/>
      <c r="S344" s="49" t="str">
        <f t="shared" si="133"/>
        <v/>
      </c>
      <c r="T344" s="49">
        <v>3.3800000000000002E-3</v>
      </c>
      <c r="U344" s="48" t="str">
        <f>IF(Funcionários!C345=0,"",Funcionários!C345)</f>
        <v/>
      </c>
      <c r="V344" s="50">
        <f>IF(U344="",0,IF(COUNTIFS($E$7:$E$3006,U344,$I$7:$I$3006,'RC'!$E$6)=0,0,COUNTIFS($M$7:$M$3006,"Concluída no prazo",$E$7:$E$3006,U344,$I$7:$I$3006,'RC'!$E$6)/COUNTIFS($E$7:$E$3006,U344,$I$7:$I$3006,'RC'!$E$6)))</f>
        <v>0</v>
      </c>
      <c r="W344" s="49">
        <f>SUMIFS($J$7:$J$3006,$E$7:$E$3006,U344,$I$7:$I$3006,'RC'!$E$6)+SUMIFS($L$7:$L$3006,$E$7:$E$3006,U344,$I$7:$I$3006,'RC'!$E$6)</f>
        <v>0</v>
      </c>
      <c r="X344" s="48">
        <f>COUNTIFS($E$7:$E$3006,U344,$I$7:$I$3006,'RC'!$E$6)</f>
        <v>0</v>
      </c>
      <c r="Y344" s="48"/>
      <c r="Z344" s="51" t="str">
        <f>IF(AQ344='RC'!$E$6,AC344*1000+AD344,"")</f>
        <v/>
      </c>
      <c r="AA344" s="51" t="str">
        <f>IF(AB344="","",IF(AQ344='RC'!$E$6,AC344*1000-AD344,""))</f>
        <v/>
      </c>
      <c r="AB344" s="48" t="str">
        <f>IFERROR(VLOOKUP(E344,Funcionários!$C$8:$E$207,3,FALSE),"")</f>
        <v/>
      </c>
      <c r="AC344" s="50" t="str">
        <f>IF(AB344="","",IF(COUNTIFS($AB$7:$AB$3006,AB344,$AQ$7:$AQ$3006,'RC'!$E$6)=0,"",COUNTIFS($M$7:$M$3006,"Concluída no prazo",$AB$7:$AB$3006,AB344,$AQ$7:$AQ$3006,'RC'!$E$6)/COUNTIFS($AB$7:$AB$3006,AB344,$AQ$7:$AQ$3006,'RC'!$E$6)))</f>
        <v/>
      </c>
      <c r="AD344" s="48">
        <f>SUMIF($AQ$7:$AQ$3006,'RC'!$E$6,$J$7:$J$3006)+SUMIF($AQ$7:$AQ$3006,'RC'!$E$6,$L$7:$L$3006)</f>
        <v>21</v>
      </c>
      <c r="AF344" s="48">
        <v>4.6629999999998999E-2</v>
      </c>
      <c r="AG344" s="48">
        <f>IF(OR(AQ344="",AQ344&lt;&gt;'RC'!$E$6,AB344&lt;&gt;'RC'!$D$21),0,1)</f>
        <v>0</v>
      </c>
      <c r="AH344" s="48">
        <f t="shared" si="130"/>
        <v>4.6629999999998999E-2</v>
      </c>
      <c r="AI344" s="48" t="str">
        <f t="shared" si="112"/>
        <v/>
      </c>
      <c r="AJ344" s="48" t="str">
        <f t="shared" si="113"/>
        <v/>
      </c>
      <c r="AK344" s="52" t="str">
        <f t="shared" si="114"/>
        <v/>
      </c>
      <c r="AL344" s="52" t="str">
        <f t="shared" si="115"/>
        <v/>
      </c>
      <c r="AM344" s="48" t="str">
        <f t="shared" si="116"/>
        <v/>
      </c>
      <c r="AN344" s="48" t="str">
        <f t="shared" si="117"/>
        <v/>
      </c>
      <c r="AP344" s="18" t="str">
        <f t="shared" si="118"/>
        <v/>
      </c>
      <c r="AQ344" s="18" t="str">
        <f t="shared" si="119"/>
        <v/>
      </c>
      <c r="AR344" s="18">
        <v>4.6629999999999998E-2</v>
      </c>
      <c r="AS344" s="18">
        <f>IF(AF!$D$27="Todos",1,IF(M344=AF!$D$27,1,0))</f>
        <v>1</v>
      </c>
      <c r="AT344" s="53">
        <f>IF(AND(E344=AF!$D$6,OR(LT!M344=AF!$D$27,AF!$D$27="Todos"),OR(AP344=AF!$E$8,AQ344=AF!$E$8)),AR344+AS344,0)</f>
        <v>0</v>
      </c>
      <c r="AU344" s="18" t="str">
        <f t="shared" si="120"/>
        <v/>
      </c>
      <c r="AV344" s="54" t="str">
        <f t="shared" si="121"/>
        <v/>
      </c>
      <c r="AW344" s="54" t="str">
        <f t="shared" si="122"/>
        <v/>
      </c>
      <c r="AX344" s="18" t="str">
        <f t="shared" si="123"/>
        <v/>
      </c>
      <c r="AY344" s="18" t="str">
        <f t="shared" si="124"/>
        <v/>
      </c>
      <c r="BA344" s="18">
        <f>IF($E344=AF!$D$6,IF($M344="Concluída no prazo",2,IF($M344="Concluída com atraso",1,0)),0)</f>
        <v>0</v>
      </c>
      <c r="BB344" s="18">
        <f>IF($E344=AF!$D$6,IF($M344="Atrasada",2,IF($M344="Concluída com atraso",1,0)),0)</f>
        <v>0</v>
      </c>
      <c r="BC344" s="18">
        <v>3.3800000000000002E-3</v>
      </c>
      <c r="BD344" s="18">
        <f t="shared" si="131"/>
        <v>3.3800000000000002E-3</v>
      </c>
      <c r="BE344" s="18">
        <f t="shared" si="131"/>
        <v>3.3800000000000002E-3</v>
      </c>
      <c r="BF344" s="18" t="str">
        <f t="shared" si="125"/>
        <v/>
      </c>
      <c r="BN344" s="18" t="str">
        <f t="shared" si="126"/>
        <v>s</v>
      </c>
    </row>
    <row r="345" spans="3:66" ht="50.1" customHeight="1" thickTop="1" thickBot="1" x14ac:dyDescent="0.3">
      <c r="C345" s="46"/>
      <c r="D345" s="46"/>
      <c r="E345" s="46"/>
      <c r="F345" s="122"/>
      <c r="G345" s="122"/>
      <c r="H345" s="78" t="str">
        <f t="shared" si="127"/>
        <v/>
      </c>
      <c r="I345" s="78" t="str">
        <f t="shared" si="128"/>
        <v/>
      </c>
      <c r="J345" s="16"/>
      <c r="K345" s="46" t="str">
        <f t="shared" si="129"/>
        <v/>
      </c>
      <c r="L345" s="16"/>
      <c r="M345" s="16"/>
      <c r="N345" s="46"/>
      <c r="O345" s="47" t="str">
        <f t="shared" si="132"/>
        <v/>
      </c>
      <c r="P345" s="47"/>
      <c r="Q345" s="48" t="str">
        <f>IFERROR(VLOOKUP(E345,Funcionários!$C$8:$E$207,3,FALSE),"")</f>
        <v/>
      </c>
      <c r="R345" s="47"/>
      <c r="S345" s="49" t="str">
        <f t="shared" si="133"/>
        <v/>
      </c>
      <c r="T345" s="49">
        <v>3.3899999999999998E-3</v>
      </c>
      <c r="U345" s="48" t="str">
        <f>IF(Funcionários!C346=0,"",Funcionários!C346)</f>
        <v/>
      </c>
      <c r="V345" s="50">
        <f>IF(U345="",0,IF(COUNTIFS($E$7:$E$3006,U345,$I$7:$I$3006,'RC'!$E$6)=0,0,COUNTIFS($M$7:$M$3006,"Concluída no prazo",$E$7:$E$3006,U345,$I$7:$I$3006,'RC'!$E$6)/COUNTIFS($E$7:$E$3006,U345,$I$7:$I$3006,'RC'!$E$6)))</f>
        <v>0</v>
      </c>
      <c r="W345" s="49">
        <f>SUMIFS($J$7:$J$3006,$E$7:$E$3006,U345,$I$7:$I$3006,'RC'!$E$6)+SUMIFS($L$7:$L$3006,$E$7:$E$3006,U345,$I$7:$I$3006,'RC'!$E$6)</f>
        <v>0</v>
      </c>
      <c r="X345" s="48">
        <f>COUNTIFS($E$7:$E$3006,U345,$I$7:$I$3006,'RC'!$E$6)</f>
        <v>0</v>
      </c>
      <c r="Y345" s="48"/>
      <c r="Z345" s="51" t="str">
        <f>IF(AQ345='RC'!$E$6,AC345*1000+AD345,"")</f>
        <v/>
      </c>
      <c r="AA345" s="51" t="str">
        <f>IF(AB345="","",IF(AQ345='RC'!$E$6,AC345*1000-AD345,""))</f>
        <v/>
      </c>
      <c r="AB345" s="48" t="str">
        <f>IFERROR(VLOOKUP(E345,Funcionários!$C$8:$E$207,3,FALSE),"")</f>
        <v/>
      </c>
      <c r="AC345" s="50" t="str">
        <f>IF(AB345="","",IF(COUNTIFS($AB$7:$AB$3006,AB345,$AQ$7:$AQ$3006,'RC'!$E$6)=0,"",COUNTIFS($M$7:$M$3006,"Concluída no prazo",$AB$7:$AB$3006,AB345,$AQ$7:$AQ$3006,'RC'!$E$6)/COUNTIFS($AB$7:$AB$3006,AB345,$AQ$7:$AQ$3006,'RC'!$E$6)))</f>
        <v/>
      </c>
      <c r="AD345" s="48">
        <f>SUMIF($AQ$7:$AQ$3006,'RC'!$E$6,$J$7:$J$3006)+SUMIF($AQ$7:$AQ$3006,'RC'!$E$6,$L$7:$L$3006)</f>
        <v>21</v>
      </c>
      <c r="AF345" s="48">
        <v>4.6619999999999003E-2</v>
      </c>
      <c r="AG345" s="48">
        <f>IF(OR(AQ345="",AQ345&lt;&gt;'RC'!$E$6,AB345&lt;&gt;'RC'!$D$21),0,1)</f>
        <v>0</v>
      </c>
      <c r="AH345" s="48">
        <f t="shared" si="130"/>
        <v>4.6619999999999003E-2</v>
      </c>
      <c r="AI345" s="48" t="str">
        <f t="shared" si="112"/>
        <v/>
      </c>
      <c r="AJ345" s="48" t="str">
        <f t="shared" si="113"/>
        <v/>
      </c>
      <c r="AK345" s="52" t="str">
        <f t="shared" si="114"/>
        <v/>
      </c>
      <c r="AL345" s="52" t="str">
        <f t="shared" si="115"/>
        <v/>
      </c>
      <c r="AM345" s="48" t="str">
        <f t="shared" si="116"/>
        <v/>
      </c>
      <c r="AN345" s="48" t="str">
        <f t="shared" si="117"/>
        <v/>
      </c>
      <c r="AP345" s="18" t="str">
        <f t="shared" si="118"/>
        <v/>
      </c>
      <c r="AQ345" s="18" t="str">
        <f t="shared" si="119"/>
        <v/>
      </c>
      <c r="AR345" s="18">
        <v>4.6620000000000002E-2</v>
      </c>
      <c r="AS345" s="18">
        <f>IF(AF!$D$27="Todos",1,IF(M345=AF!$D$27,1,0))</f>
        <v>1</v>
      </c>
      <c r="AT345" s="53">
        <f>IF(AND(E345=AF!$D$6,OR(LT!M345=AF!$D$27,AF!$D$27="Todos"),OR(AP345=AF!$E$8,AQ345=AF!$E$8)),AR345+AS345,0)</f>
        <v>0</v>
      </c>
      <c r="AU345" s="18" t="str">
        <f t="shared" si="120"/>
        <v/>
      </c>
      <c r="AV345" s="54" t="str">
        <f t="shared" si="121"/>
        <v/>
      </c>
      <c r="AW345" s="54" t="str">
        <f t="shared" si="122"/>
        <v/>
      </c>
      <c r="AX345" s="18" t="str">
        <f t="shared" si="123"/>
        <v/>
      </c>
      <c r="AY345" s="18" t="str">
        <f t="shared" si="124"/>
        <v/>
      </c>
      <c r="BA345" s="18">
        <f>IF($E345=AF!$D$6,IF($M345="Concluída no prazo",2,IF($M345="Concluída com atraso",1,0)),0)</f>
        <v>0</v>
      </c>
      <c r="BB345" s="18">
        <f>IF($E345=AF!$D$6,IF($M345="Atrasada",2,IF($M345="Concluída com atraso",1,0)),0)</f>
        <v>0</v>
      </c>
      <c r="BC345" s="18">
        <v>3.3899999999999998E-3</v>
      </c>
      <c r="BD345" s="18">
        <f t="shared" si="131"/>
        <v>3.3899999999999998E-3</v>
      </c>
      <c r="BE345" s="18">
        <f t="shared" si="131"/>
        <v>3.3899999999999998E-3</v>
      </c>
      <c r="BF345" s="18" t="str">
        <f t="shared" si="125"/>
        <v/>
      </c>
      <c r="BN345" s="18" t="str">
        <f t="shared" si="126"/>
        <v>s</v>
      </c>
    </row>
    <row r="346" spans="3:66" ht="50.1" customHeight="1" thickTop="1" thickBot="1" x14ac:dyDescent="0.3">
      <c r="C346" s="46"/>
      <c r="D346" s="46"/>
      <c r="E346" s="46"/>
      <c r="F346" s="122"/>
      <c r="G346" s="122"/>
      <c r="H346" s="78" t="str">
        <f t="shared" si="127"/>
        <v/>
      </c>
      <c r="I346" s="78" t="str">
        <f t="shared" si="128"/>
        <v/>
      </c>
      <c r="J346" s="16"/>
      <c r="K346" s="46" t="str">
        <f t="shared" si="129"/>
        <v/>
      </c>
      <c r="L346" s="16"/>
      <c r="M346" s="16"/>
      <c r="N346" s="46"/>
      <c r="O346" s="47" t="str">
        <f t="shared" si="132"/>
        <v/>
      </c>
      <c r="P346" s="47"/>
      <c r="Q346" s="48" t="str">
        <f>IFERROR(VLOOKUP(E346,Funcionários!$C$8:$E$207,3,FALSE),"")</f>
        <v/>
      </c>
      <c r="R346" s="47"/>
      <c r="S346" s="49" t="str">
        <f t="shared" si="133"/>
        <v/>
      </c>
      <c r="T346" s="49">
        <v>3.3999999999999998E-3</v>
      </c>
      <c r="U346" s="48" t="str">
        <f>IF(Funcionários!C347=0,"",Funcionários!C347)</f>
        <v/>
      </c>
      <c r="V346" s="50">
        <f>IF(U346="",0,IF(COUNTIFS($E$7:$E$3006,U346,$I$7:$I$3006,'RC'!$E$6)=0,0,COUNTIFS($M$7:$M$3006,"Concluída no prazo",$E$7:$E$3006,U346,$I$7:$I$3006,'RC'!$E$6)/COUNTIFS($E$7:$E$3006,U346,$I$7:$I$3006,'RC'!$E$6)))</f>
        <v>0</v>
      </c>
      <c r="W346" s="49">
        <f>SUMIFS($J$7:$J$3006,$E$7:$E$3006,U346,$I$7:$I$3006,'RC'!$E$6)+SUMIFS($L$7:$L$3006,$E$7:$E$3006,U346,$I$7:$I$3006,'RC'!$E$6)</f>
        <v>0</v>
      </c>
      <c r="X346" s="48">
        <f>COUNTIFS($E$7:$E$3006,U346,$I$7:$I$3006,'RC'!$E$6)</f>
        <v>0</v>
      </c>
      <c r="Y346" s="48"/>
      <c r="Z346" s="51" t="str">
        <f>IF(AQ346='RC'!$E$6,AC346*1000+AD346,"")</f>
        <v/>
      </c>
      <c r="AA346" s="51" t="str">
        <f>IF(AB346="","",IF(AQ346='RC'!$E$6,AC346*1000-AD346,""))</f>
        <v/>
      </c>
      <c r="AB346" s="48" t="str">
        <f>IFERROR(VLOOKUP(E346,Funcionários!$C$8:$E$207,3,FALSE),"")</f>
        <v/>
      </c>
      <c r="AC346" s="50" t="str">
        <f>IF(AB346="","",IF(COUNTIFS($AB$7:$AB$3006,AB346,$AQ$7:$AQ$3006,'RC'!$E$6)=0,"",COUNTIFS($M$7:$M$3006,"Concluída no prazo",$AB$7:$AB$3006,AB346,$AQ$7:$AQ$3006,'RC'!$E$6)/COUNTIFS($AB$7:$AB$3006,AB346,$AQ$7:$AQ$3006,'RC'!$E$6)))</f>
        <v/>
      </c>
      <c r="AD346" s="48">
        <f>SUMIF($AQ$7:$AQ$3006,'RC'!$E$6,$J$7:$J$3006)+SUMIF($AQ$7:$AQ$3006,'RC'!$E$6,$L$7:$L$3006)</f>
        <v>21</v>
      </c>
      <c r="AF346" s="48">
        <v>4.6609999999998999E-2</v>
      </c>
      <c r="AG346" s="48">
        <f>IF(OR(AQ346="",AQ346&lt;&gt;'RC'!$E$6,AB346&lt;&gt;'RC'!$D$21),0,1)</f>
        <v>0</v>
      </c>
      <c r="AH346" s="48">
        <f t="shared" si="130"/>
        <v>4.6609999999998999E-2</v>
      </c>
      <c r="AI346" s="48" t="str">
        <f t="shared" si="112"/>
        <v/>
      </c>
      <c r="AJ346" s="48" t="str">
        <f t="shared" si="113"/>
        <v/>
      </c>
      <c r="AK346" s="52" t="str">
        <f t="shared" si="114"/>
        <v/>
      </c>
      <c r="AL346" s="52" t="str">
        <f t="shared" si="115"/>
        <v/>
      </c>
      <c r="AM346" s="48" t="str">
        <f t="shared" si="116"/>
        <v/>
      </c>
      <c r="AN346" s="48" t="str">
        <f t="shared" si="117"/>
        <v/>
      </c>
      <c r="AP346" s="18" t="str">
        <f t="shared" si="118"/>
        <v/>
      </c>
      <c r="AQ346" s="18" t="str">
        <f t="shared" si="119"/>
        <v/>
      </c>
      <c r="AR346" s="18">
        <v>4.6609999999999999E-2</v>
      </c>
      <c r="AS346" s="18">
        <f>IF(AF!$D$27="Todos",1,IF(M346=AF!$D$27,1,0))</f>
        <v>1</v>
      </c>
      <c r="AT346" s="53">
        <f>IF(AND(E346=AF!$D$6,OR(LT!M346=AF!$D$27,AF!$D$27="Todos"),OR(AP346=AF!$E$8,AQ346=AF!$E$8)),AR346+AS346,0)</f>
        <v>0</v>
      </c>
      <c r="AU346" s="18" t="str">
        <f t="shared" si="120"/>
        <v/>
      </c>
      <c r="AV346" s="54" t="str">
        <f t="shared" si="121"/>
        <v/>
      </c>
      <c r="AW346" s="54" t="str">
        <f t="shared" si="122"/>
        <v/>
      </c>
      <c r="AX346" s="18" t="str">
        <f t="shared" si="123"/>
        <v/>
      </c>
      <c r="AY346" s="18" t="str">
        <f t="shared" si="124"/>
        <v/>
      </c>
      <c r="BA346" s="18">
        <f>IF($E346=AF!$D$6,IF($M346="Concluída no prazo",2,IF($M346="Concluída com atraso",1,0)),0)</f>
        <v>0</v>
      </c>
      <c r="BB346" s="18">
        <f>IF($E346=AF!$D$6,IF($M346="Atrasada",2,IF($M346="Concluída com atraso",1,0)),0)</f>
        <v>0</v>
      </c>
      <c r="BC346" s="18">
        <v>3.3999999999999998E-3</v>
      </c>
      <c r="BD346" s="18">
        <f t="shared" si="131"/>
        <v>3.3999999999999998E-3</v>
      </c>
      <c r="BE346" s="18">
        <f t="shared" si="131"/>
        <v>3.3999999999999998E-3</v>
      </c>
      <c r="BF346" s="18" t="str">
        <f t="shared" si="125"/>
        <v/>
      </c>
      <c r="BN346" s="18" t="str">
        <f t="shared" si="126"/>
        <v>s</v>
      </c>
    </row>
    <row r="347" spans="3:66" ht="50.1" customHeight="1" thickTop="1" thickBot="1" x14ac:dyDescent="0.3">
      <c r="C347" s="46"/>
      <c r="D347" s="46"/>
      <c r="E347" s="46"/>
      <c r="F347" s="122"/>
      <c r="G347" s="122"/>
      <c r="H347" s="78" t="str">
        <f t="shared" si="127"/>
        <v/>
      </c>
      <c r="I347" s="78" t="str">
        <f t="shared" si="128"/>
        <v/>
      </c>
      <c r="J347" s="16"/>
      <c r="K347" s="46" t="str">
        <f t="shared" si="129"/>
        <v/>
      </c>
      <c r="L347" s="16"/>
      <c r="M347" s="16"/>
      <c r="N347" s="46"/>
      <c r="O347" s="47" t="str">
        <f t="shared" si="132"/>
        <v/>
      </c>
      <c r="P347" s="47"/>
      <c r="Q347" s="48" t="str">
        <f>IFERROR(VLOOKUP(E347,Funcionários!$C$8:$E$207,3,FALSE),"")</f>
        <v/>
      </c>
      <c r="R347" s="47"/>
      <c r="S347" s="49" t="str">
        <f t="shared" si="133"/>
        <v/>
      </c>
      <c r="T347" s="49">
        <v>3.4099999999999998E-3</v>
      </c>
      <c r="U347" s="48" t="str">
        <f>IF(Funcionários!C348=0,"",Funcionários!C348)</f>
        <v/>
      </c>
      <c r="V347" s="50">
        <f>IF(U347="",0,IF(COUNTIFS($E$7:$E$3006,U347,$I$7:$I$3006,'RC'!$E$6)=0,0,COUNTIFS($M$7:$M$3006,"Concluída no prazo",$E$7:$E$3006,U347,$I$7:$I$3006,'RC'!$E$6)/COUNTIFS($E$7:$E$3006,U347,$I$7:$I$3006,'RC'!$E$6)))</f>
        <v>0</v>
      </c>
      <c r="W347" s="49">
        <f>SUMIFS($J$7:$J$3006,$E$7:$E$3006,U347,$I$7:$I$3006,'RC'!$E$6)+SUMIFS($L$7:$L$3006,$E$7:$E$3006,U347,$I$7:$I$3006,'RC'!$E$6)</f>
        <v>0</v>
      </c>
      <c r="X347" s="48">
        <f>COUNTIFS($E$7:$E$3006,U347,$I$7:$I$3006,'RC'!$E$6)</f>
        <v>0</v>
      </c>
      <c r="Y347" s="48"/>
      <c r="Z347" s="51" t="str">
        <f>IF(AQ347='RC'!$E$6,AC347*1000+AD347,"")</f>
        <v/>
      </c>
      <c r="AA347" s="51" t="str">
        <f>IF(AB347="","",IF(AQ347='RC'!$E$6,AC347*1000-AD347,""))</f>
        <v/>
      </c>
      <c r="AB347" s="48" t="str">
        <f>IFERROR(VLOOKUP(E347,Funcionários!$C$8:$E$207,3,FALSE),"")</f>
        <v/>
      </c>
      <c r="AC347" s="50" t="str">
        <f>IF(AB347="","",IF(COUNTIFS($AB$7:$AB$3006,AB347,$AQ$7:$AQ$3006,'RC'!$E$6)=0,"",COUNTIFS($M$7:$M$3006,"Concluída no prazo",$AB$7:$AB$3006,AB347,$AQ$7:$AQ$3006,'RC'!$E$6)/COUNTIFS($AB$7:$AB$3006,AB347,$AQ$7:$AQ$3006,'RC'!$E$6)))</f>
        <v/>
      </c>
      <c r="AD347" s="48">
        <f>SUMIF($AQ$7:$AQ$3006,'RC'!$E$6,$J$7:$J$3006)+SUMIF($AQ$7:$AQ$3006,'RC'!$E$6,$L$7:$L$3006)</f>
        <v>21</v>
      </c>
      <c r="AF347" s="48">
        <v>4.6599999999999003E-2</v>
      </c>
      <c r="AG347" s="48">
        <f>IF(OR(AQ347="",AQ347&lt;&gt;'RC'!$E$6,AB347&lt;&gt;'RC'!$D$21),0,1)</f>
        <v>0</v>
      </c>
      <c r="AH347" s="48">
        <f t="shared" si="130"/>
        <v>4.6599999999999003E-2</v>
      </c>
      <c r="AI347" s="48" t="str">
        <f t="shared" si="112"/>
        <v/>
      </c>
      <c r="AJ347" s="48" t="str">
        <f t="shared" si="113"/>
        <v/>
      </c>
      <c r="AK347" s="52" t="str">
        <f t="shared" si="114"/>
        <v/>
      </c>
      <c r="AL347" s="52" t="str">
        <f t="shared" si="115"/>
        <v/>
      </c>
      <c r="AM347" s="48" t="str">
        <f t="shared" si="116"/>
        <v/>
      </c>
      <c r="AN347" s="48" t="str">
        <f t="shared" si="117"/>
        <v/>
      </c>
      <c r="AP347" s="18" t="str">
        <f t="shared" si="118"/>
        <v/>
      </c>
      <c r="AQ347" s="18" t="str">
        <f t="shared" si="119"/>
        <v/>
      </c>
      <c r="AR347" s="18">
        <v>4.6600000000000003E-2</v>
      </c>
      <c r="AS347" s="18">
        <f>IF(AF!$D$27="Todos",1,IF(M347=AF!$D$27,1,0))</f>
        <v>1</v>
      </c>
      <c r="AT347" s="53">
        <f>IF(AND(E347=AF!$D$6,OR(LT!M347=AF!$D$27,AF!$D$27="Todos"),OR(AP347=AF!$E$8,AQ347=AF!$E$8)),AR347+AS347,0)</f>
        <v>0</v>
      </c>
      <c r="AU347" s="18" t="str">
        <f t="shared" si="120"/>
        <v/>
      </c>
      <c r="AV347" s="54" t="str">
        <f t="shared" si="121"/>
        <v/>
      </c>
      <c r="AW347" s="54" t="str">
        <f t="shared" si="122"/>
        <v/>
      </c>
      <c r="AX347" s="18" t="str">
        <f t="shared" si="123"/>
        <v/>
      </c>
      <c r="AY347" s="18" t="str">
        <f t="shared" si="124"/>
        <v/>
      </c>
      <c r="BA347" s="18">
        <f>IF($E347=AF!$D$6,IF($M347="Concluída no prazo",2,IF($M347="Concluída com atraso",1,0)),0)</f>
        <v>0</v>
      </c>
      <c r="BB347" s="18">
        <f>IF($E347=AF!$D$6,IF($M347="Atrasada",2,IF($M347="Concluída com atraso",1,0)),0)</f>
        <v>0</v>
      </c>
      <c r="BC347" s="18">
        <v>3.4099999999999998E-3</v>
      </c>
      <c r="BD347" s="18">
        <f t="shared" si="131"/>
        <v>3.4099999999999998E-3</v>
      </c>
      <c r="BE347" s="18">
        <f t="shared" si="131"/>
        <v>3.4099999999999998E-3</v>
      </c>
      <c r="BF347" s="18" t="str">
        <f t="shared" si="125"/>
        <v/>
      </c>
      <c r="BN347" s="18" t="str">
        <f t="shared" si="126"/>
        <v>s</v>
      </c>
    </row>
    <row r="348" spans="3:66" ht="50.1" customHeight="1" thickTop="1" thickBot="1" x14ac:dyDescent="0.3">
      <c r="C348" s="46"/>
      <c r="D348" s="46"/>
      <c r="E348" s="46"/>
      <c r="F348" s="122"/>
      <c r="G348" s="122"/>
      <c r="H348" s="78" t="str">
        <f t="shared" si="127"/>
        <v/>
      </c>
      <c r="I348" s="78" t="str">
        <f t="shared" si="128"/>
        <v/>
      </c>
      <c r="J348" s="16"/>
      <c r="K348" s="46" t="str">
        <f t="shared" si="129"/>
        <v/>
      </c>
      <c r="L348" s="16"/>
      <c r="M348" s="16"/>
      <c r="N348" s="46"/>
      <c r="O348" s="47" t="str">
        <f t="shared" si="132"/>
        <v/>
      </c>
      <c r="P348" s="47"/>
      <c r="Q348" s="48" t="str">
        <f>IFERROR(VLOOKUP(E348,Funcionários!$C$8:$E$207,3,FALSE),"")</f>
        <v/>
      </c>
      <c r="R348" s="47"/>
      <c r="S348" s="49" t="str">
        <f t="shared" si="133"/>
        <v/>
      </c>
      <c r="T348" s="49">
        <v>3.4199999999999999E-3</v>
      </c>
      <c r="U348" s="48" t="str">
        <f>IF(Funcionários!C349=0,"",Funcionários!C349)</f>
        <v/>
      </c>
      <c r="V348" s="50">
        <f>IF(U348="",0,IF(COUNTIFS($E$7:$E$3006,U348,$I$7:$I$3006,'RC'!$E$6)=0,0,COUNTIFS($M$7:$M$3006,"Concluída no prazo",$E$7:$E$3006,U348,$I$7:$I$3006,'RC'!$E$6)/COUNTIFS($E$7:$E$3006,U348,$I$7:$I$3006,'RC'!$E$6)))</f>
        <v>0</v>
      </c>
      <c r="W348" s="49">
        <f>SUMIFS($J$7:$J$3006,$E$7:$E$3006,U348,$I$7:$I$3006,'RC'!$E$6)+SUMIFS($L$7:$L$3006,$E$7:$E$3006,U348,$I$7:$I$3006,'RC'!$E$6)</f>
        <v>0</v>
      </c>
      <c r="X348" s="48">
        <f>COUNTIFS($E$7:$E$3006,U348,$I$7:$I$3006,'RC'!$E$6)</f>
        <v>0</v>
      </c>
      <c r="Y348" s="48"/>
      <c r="Z348" s="51" t="str">
        <f>IF(AQ348='RC'!$E$6,AC348*1000+AD348,"")</f>
        <v/>
      </c>
      <c r="AA348" s="51" t="str">
        <f>IF(AB348="","",IF(AQ348='RC'!$E$6,AC348*1000-AD348,""))</f>
        <v/>
      </c>
      <c r="AB348" s="48" t="str">
        <f>IFERROR(VLOOKUP(E348,Funcionários!$C$8:$E$207,3,FALSE),"")</f>
        <v/>
      </c>
      <c r="AC348" s="50" t="str">
        <f>IF(AB348="","",IF(COUNTIFS($AB$7:$AB$3006,AB348,$AQ$7:$AQ$3006,'RC'!$E$6)=0,"",COUNTIFS($M$7:$M$3006,"Concluída no prazo",$AB$7:$AB$3006,AB348,$AQ$7:$AQ$3006,'RC'!$E$6)/COUNTIFS($AB$7:$AB$3006,AB348,$AQ$7:$AQ$3006,'RC'!$E$6)))</f>
        <v/>
      </c>
      <c r="AD348" s="48">
        <f>SUMIF($AQ$7:$AQ$3006,'RC'!$E$6,$J$7:$J$3006)+SUMIF($AQ$7:$AQ$3006,'RC'!$E$6,$L$7:$L$3006)</f>
        <v>21</v>
      </c>
      <c r="AF348" s="48">
        <v>4.6589999999999E-2</v>
      </c>
      <c r="AG348" s="48">
        <f>IF(OR(AQ348="",AQ348&lt;&gt;'RC'!$E$6,AB348&lt;&gt;'RC'!$D$21),0,1)</f>
        <v>0</v>
      </c>
      <c r="AH348" s="48">
        <f t="shared" si="130"/>
        <v>4.6589999999999E-2</v>
      </c>
      <c r="AI348" s="48" t="str">
        <f t="shared" si="112"/>
        <v/>
      </c>
      <c r="AJ348" s="48" t="str">
        <f t="shared" si="113"/>
        <v/>
      </c>
      <c r="AK348" s="52" t="str">
        <f t="shared" si="114"/>
        <v/>
      </c>
      <c r="AL348" s="52" t="str">
        <f t="shared" si="115"/>
        <v/>
      </c>
      <c r="AM348" s="48" t="str">
        <f t="shared" si="116"/>
        <v/>
      </c>
      <c r="AN348" s="48" t="str">
        <f t="shared" si="117"/>
        <v/>
      </c>
      <c r="AP348" s="18" t="str">
        <f t="shared" si="118"/>
        <v/>
      </c>
      <c r="AQ348" s="18" t="str">
        <f t="shared" si="119"/>
        <v/>
      </c>
      <c r="AR348" s="18">
        <v>4.6589999999999999E-2</v>
      </c>
      <c r="AS348" s="18">
        <f>IF(AF!$D$27="Todos",1,IF(M348=AF!$D$27,1,0))</f>
        <v>1</v>
      </c>
      <c r="AT348" s="53">
        <f>IF(AND(E348=AF!$D$6,OR(LT!M348=AF!$D$27,AF!$D$27="Todos"),OR(AP348=AF!$E$8,AQ348=AF!$E$8)),AR348+AS348,0)</f>
        <v>0</v>
      </c>
      <c r="AU348" s="18" t="str">
        <f t="shared" si="120"/>
        <v/>
      </c>
      <c r="AV348" s="54" t="str">
        <f t="shared" si="121"/>
        <v/>
      </c>
      <c r="AW348" s="54" t="str">
        <f t="shared" si="122"/>
        <v/>
      </c>
      <c r="AX348" s="18" t="str">
        <f t="shared" si="123"/>
        <v/>
      </c>
      <c r="AY348" s="18" t="str">
        <f t="shared" si="124"/>
        <v/>
      </c>
      <c r="BA348" s="18">
        <f>IF($E348=AF!$D$6,IF($M348="Concluída no prazo",2,IF($M348="Concluída com atraso",1,0)),0)</f>
        <v>0</v>
      </c>
      <c r="BB348" s="18">
        <f>IF($E348=AF!$D$6,IF($M348="Atrasada",2,IF($M348="Concluída com atraso",1,0)),0)</f>
        <v>0</v>
      </c>
      <c r="BC348" s="18">
        <v>3.4199999999999999E-3</v>
      </c>
      <c r="BD348" s="18">
        <f t="shared" si="131"/>
        <v>3.4199999999999999E-3</v>
      </c>
      <c r="BE348" s="18">
        <f t="shared" si="131"/>
        <v>3.4199999999999999E-3</v>
      </c>
      <c r="BF348" s="18" t="str">
        <f t="shared" si="125"/>
        <v/>
      </c>
      <c r="BN348" s="18" t="str">
        <f t="shared" si="126"/>
        <v>s</v>
      </c>
    </row>
    <row r="349" spans="3:66" ht="50.1" customHeight="1" thickTop="1" thickBot="1" x14ac:dyDescent="0.3">
      <c r="C349" s="46"/>
      <c r="D349" s="46"/>
      <c r="E349" s="46"/>
      <c r="F349" s="122"/>
      <c r="G349" s="122"/>
      <c r="H349" s="78" t="str">
        <f t="shared" si="127"/>
        <v/>
      </c>
      <c r="I349" s="78" t="str">
        <f t="shared" si="128"/>
        <v/>
      </c>
      <c r="J349" s="16"/>
      <c r="K349" s="46" t="str">
        <f t="shared" si="129"/>
        <v/>
      </c>
      <c r="L349" s="16"/>
      <c r="M349" s="16"/>
      <c r="N349" s="46"/>
      <c r="O349" s="47" t="str">
        <f t="shared" si="132"/>
        <v/>
      </c>
      <c r="P349" s="47"/>
      <c r="Q349" s="48" t="str">
        <f>IFERROR(VLOOKUP(E349,Funcionários!$C$8:$E$207,3,FALSE),"")</f>
        <v/>
      </c>
      <c r="R349" s="47"/>
      <c r="S349" s="49" t="str">
        <f t="shared" si="133"/>
        <v/>
      </c>
      <c r="T349" s="49">
        <v>3.4299999999999999E-3</v>
      </c>
      <c r="U349" s="48" t="str">
        <f>IF(Funcionários!C350=0,"",Funcionários!C350)</f>
        <v/>
      </c>
      <c r="V349" s="50">
        <f>IF(U349="",0,IF(COUNTIFS($E$7:$E$3006,U349,$I$7:$I$3006,'RC'!$E$6)=0,0,COUNTIFS($M$7:$M$3006,"Concluída no prazo",$E$7:$E$3006,U349,$I$7:$I$3006,'RC'!$E$6)/COUNTIFS($E$7:$E$3006,U349,$I$7:$I$3006,'RC'!$E$6)))</f>
        <v>0</v>
      </c>
      <c r="W349" s="49">
        <f>SUMIFS($J$7:$J$3006,$E$7:$E$3006,U349,$I$7:$I$3006,'RC'!$E$6)+SUMIFS($L$7:$L$3006,$E$7:$E$3006,U349,$I$7:$I$3006,'RC'!$E$6)</f>
        <v>0</v>
      </c>
      <c r="X349" s="48">
        <f>COUNTIFS($E$7:$E$3006,U349,$I$7:$I$3006,'RC'!$E$6)</f>
        <v>0</v>
      </c>
      <c r="Y349" s="48"/>
      <c r="Z349" s="51" t="str">
        <f>IF(AQ349='RC'!$E$6,AC349*1000+AD349,"")</f>
        <v/>
      </c>
      <c r="AA349" s="51" t="str">
        <f>IF(AB349="","",IF(AQ349='RC'!$E$6,AC349*1000-AD349,""))</f>
        <v/>
      </c>
      <c r="AB349" s="48" t="str">
        <f>IFERROR(VLOOKUP(E349,Funcionários!$C$8:$E$207,3,FALSE),"")</f>
        <v/>
      </c>
      <c r="AC349" s="50" t="str">
        <f>IF(AB349="","",IF(COUNTIFS($AB$7:$AB$3006,AB349,$AQ$7:$AQ$3006,'RC'!$E$6)=0,"",COUNTIFS($M$7:$M$3006,"Concluída no prazo",$AB$7:$AB$3006,AB349,$AQ$7:$AQ$3006,'RC'!$E$6)/COUNTIFS($AB$7:$AB$3006,AB349,$AQ$7:$AQ$3006,'RC'!$E$6)))</f>
        <v/>
      </c>
      <c r="AD349" s="48">
        <f>SUMIF($AQ$7:$AQ$3006,'RC'!$E$6,$J$7:$J$3006)+SUMIF($AQ$7:$AQ$3006,'RC'!$E$6,$L$7:$L$3006)</f>
        <v>21</v>
      </c>
      <c r="AF349" s="48">
        <v>4.6579999999998997E-2</v>
      </c>
      <c r="AG349" s="48">
        <f>IF(OR(AQ349="",AQ349&lt;&gt;'RC'!$E$6,AB349&lt;&gt;'RC'!$D$21),0,1)</f>
        <v>0</v>
      </c>
      <c r="AH349" s="48">
        <f t="shared" si="130"/>
        <v>4.6579999999998997E-2</v>
      </c>
      <c r="AI349" s="48" t="str">
        <f t="shared" si="112"/>
        <v/>
      </c>
      <c r="AJ349" s="48" t="str">
        <f t="shared" si="113"/>
        <v/>
      </c>
      <c r="AK349" s="52" t="str">
        <f t="shared" si="114"/>
        <v/>
      </c>
      <c r="AL349" s="52" t="str">
        <f t="shared" si="115"/>
        <v/>
      </c>
      <c r="AM349" s="48" t="str">
        <f t="shared" si="116"/>
        <v/>
      </c>
      <c r="AN349" s="48" t="str">
        <f t="shared" si="117"/>
        <v/>
      </c>
      <c r="AP349" s="18" t="str">
        <f t="shared" si="118"/>
        <v/>
      </c>
      <c r="AQ349" s="18" t="str">
        <f t="shared" si="119"/>
        <v/>
      </c>
      <c r="AR349" s="18">
        <v>4.6580000000000003E-2</v>
      </c>
      <c r="AS349" s="18">
        <f>IF(AF!$D$27="Todos",1,IF(M349=AF!$D$27,1,0))</f>
        <v>1</v>
      </c>
      <c r="AT349" s="53">
        <f>IF(AND(E349=AF!$D$6,OR(LT!M349=AF!$D$27,AF!$D$27="Todos"),OR(AP349=AF!$E$8,AQ349=AF!$E$8)),AR349+AS349,0)</f>
        <v>0</v>
      </c>
      <c r="AU349" s="18" t="str">
        <f t="shared" si="120"/>
        <v/>
      </c>
      <c r="AV349" s="54" t="str">
        <f t="shared" si="121"/>
        <v/>
      </c>
      <c r="AW349" s="54" t="str">
        <f t="shared" si="122"/>
        <v/>
      </c>
      <c r="AX349" s="18" t="str">
        <f t="shared" si="123"/>
        <v/>
      </c>
      <c r="AY349" s="18" t="str">
        <f t="shared" si="124"/>
        <v/>
      </c>
      <c r="BA349" s="18">
        <f>IF($E349=AF!$D$6,IF($M349="Concluída no prazo",2,IF($M349="Concluída com atraso",1,0)),0)</f>
        <v>0</v>
      </c>
      <c r="BB349" s="18">
        <f>IF($E349=AF!$D$6,IF($M349="Atrasada",2,IF($M349="Concluída com atraso",1,0)),0)</f>
        <v>0</v>
      </c>
      <c r="BC349" s="18">
        <v>3.4299999999999999E-3</v>
      </c>
      <c r="BD349" s="18">
        <f t="shared" si="131"/>
        <v>3.4299999999999999E-3</v>
      </c>
      <c r="BE349" s="18">
        <f t="shared" si="131"/>
        <v>3.4299999999999999E-3</v>
      </c>
      <c r="BF349" s="18" t="str">
        <f t="shared" si="125"/>
        <v/>
      </c>
      <c r="BN349" s="18" t="str">
        <f t="shared" si="126"/>
        <v>s</v>
      </c>
    </row>
    <row r="350" spans="3:66" ht="50.1" customHeight="1" thickTop="1" thickBot="1" x14ac:dyDescent="0.3">
      <c r="C350" s="46"/>
      <c r="D350" s="46"/>
      <c r="E350" s="46"/>
      <c r="F350" s="122"/>
      <c r="G350" s="122"/>
      <c r="H350" s="78" t="str">
        <f t="shared" si="127"/>
        <v/>
      </c>
      <c r="I350" s="78" t="str">
        <f t="shared" si="128"/>
        <v/>
      </c>
      <c r="J350" s="16"/>
      <c r="K350" s="46" t="str">
        <f t="shared" si="129"/>
        <v/>
      </c>
      <c r="L350" s="16"/>
      <c r="M350" s="16"/>
      <c r="N350" s="46"/>
      <c r="O350" s="47" t="str">
        <f t="shared" si="132"/>
        <v/>
      </c>
      <c r="P350" s="47"/>
      <c r="Q350" s="48" t="str">
        <f>IFERROR(VLOOKUP(E350,Funcionários!$C$8:$E$207,3,FALSE),"")</f>
        <v/>
      </c>
      <c r="R350" s="47"/>
      <c r="S350" s="49" t="str">
        <f t="shared" si="133"/>
        <v/>
      </c>
      <c r="T350" s="49">
        <v>3.4399999999999999E-3</v>
      </c>
      <c r="U350" s="48" t="str">
        <f>IF(Funcionários!C351=0,"",Funcionários!C351)</f>
        <v/>
      </c>
      <c r="V350" s="50">
        <f>IF(U350="",0,IF(COUNTIFS($E$7:$E$3006,U350,$I$7:$I$3006,'RC'!$E$6)=0,0,COUNTIFS($M$7:$M$3006,"Concluída no prazo",$E$7:$E$3006,U350,$I$7:$I$3006,'RC'!$E$6)/COUNTIFS($E$7:$E$3006,U350,$I$7:$I$3006,'RC'!$E$6)))</f>
        <v>0</v>
      </c>
      <c r="W350" s="49">
        <f>SUMIFS($J$7:$J$3006,$E$7:$E$3006,U350,$I$7:$I$3006,'RC'!$E$6)+SUMIFS($L$7:$L$3006,$E$7:$E$3006,U350,$I$7:$I$3006,'RC'!$E$6)</f>
        <v>0</v>
      </c>
      <c r="X350" s="48">
        <f>COUNTIFS($E$7:$E$3006,U350,$I$7:$I$3006,'RC'!$E$6)</f>
        <v>0</v>
      </c>
      <c r="Y350" s="48"/>
      <c r="Z350" s="51" t="str">
        <f>IF(AQ350='RC'!$E$6,AC350*1000+AD350,"")</f>
        <v/>
      </c>
      <c r="AA350" s="51" t="str">
        <f>IF(AB350="","",IF(AQ350='RC'!$E$6,AC350*1000-AD350,""))</f>
        <v/>
      </c>
      <c r="AB350" s="48" t="str">
        <f>IFERROR(VLOOKUP(E350,Funcionários!$C$8:$E$207,3,FALSE),"")</f>
        <v/>
      </c>
      <c r="AC350" s="50" t="str">
        <f>IF(AB350="","",IF(COUNTIFS($AB$7:$AB$3006,AB350,$AQ$7:$AQ$3006,'RC'!$E$6)=0,"",COUNTIFS($M$7:$M$3006,"Concluída no prazo",$AB$7:$AB$3006,AB350,$AQ$7:$AQ$3006,'RC'!$E$6)/COUNTIFS($AB$7:$AB$3006,AB350,$AQ$7:$AQ$3006,'RC'!$E$6)))</f>
        <v/>
      </c>
      <c r="AD350" s="48">
        <f>SUMIF($AQ$7:$AQ$3006,'RC'!$E$6,$J$7:$J$3006)+SUMIF($AQ$7:$AQ$3006,'RC'!$E$6,$L$7:$L$3006)</f>
        <v>21</v>
      </c>
      <c r="AF350" s="48">
        <v>4.6569999999999001E-2</v>
      </c>
      <c r="AG350" s="48">
        <f>IF(OR(AQ350="",AQ350&lt;&gt;'RC'!$E$6,AB350&lt;&gt;'RC'!$D$21),0,1)</f>
        <v>0</v>
      </c>
      <c r="AH350" s="48">
        <f t="shared" si="130"/>
        <v>4.6569999999999001E-2</v>
      </c>
      <c r="AI350" s="48" t="str">
        <f t="shared" si="112"/>
        <v/>
      </c>
      <c r="AJ350" s="48" t="str">
        <f t="shared" si="113"/>
        <v/>
      </c>
      <c r="AK350" s="52" t="str">
        <f t="shared" si="114"/>
        <v/>
      </c>
      <c r="AL350" s="52" t="str">
        <f t="shared" si="115"/>
        <v/>
      </c>
      <c r="AM350" s="48" t="str">
        <f t="shared" si="116"/>
        <v/>
      </c>
      <c r="AN350" s="48" t="str">
        <f t="shared" si="117"/>
        <v/>
      </c>
      <c r="AP350" s="18" t="str">
        <f t="shared" si="118"/>
        <v/>
      </c>
      <c r="AQ350" s="18" t="str">
        <f t="shared" si="119"/>
        <v/>
      </c>
      <c r="AR350" s="18">
        <v>4.657E-2</v>
      </c>
      <c r="AS350" s="18">
        <f>IF(AF!$D$27="Todos",1,IF(M350=AF!$D$27,1,0))</f>
        <v>1</v>
      </c>
      <c r="AT350" s="53">
        <f>IF(AND(E350=AF!$D$6,OR(LT!M350=AF!$D$27,AF!$D$27="Todos"),OR(AP350=AF!$E$8,AQ350=AF!$E$8)),AR350+AS350,0)</f>
        <v>0</v>
      </c>
      <c r="AU350" s="18" t="str">
        <f t="shared" si="120"/>
        <v/>
      </c>
      <c r="AV350" s="54" t="str">
        <f t="shared" si="121"/>
        <v/>
      </c>
      <c r="AW350" s="54" t="str">
        <f t="shared" si="122"/>
        <v/>
      </c>
      <c r="AX350" s="18" t="str">
        <f t="shared" si="123"/>
        <v/>
      </c>
      <c r="AY350" s="18" t="str">
        <f t="shared" si="124"/>
        <v/>
      </c>
      <c r="BA350" s="18">
        <f>IF($E350=AF!$D$6,IF($M350="Concluída no prazo",2,IF($M350="Concluída com atraso",1,0)),0)</f>
        <v>0</v>
      </c>
      <c r="BB350" s="18">
        <f>IF($E350=AF!$D$6,IF($M350="Atrasada",2,IF($M350="Concluída com atraso",1,0)),0)</f>
        <v>0</v>
      </c>
      <c r="BC350" s="18">
        <v>3.4399999999999999E-3</v>
      </c>
      <c r="BD350" s="18">
        <f t="shared" si="131"/>
        <v>3.4399999999999999E-3</v>
      </c>
      <c r="BE350" s="18">
        <f t="shared" si="131"/>
        <v>3.4399999999999999E-3</v>
      </c>
      <c r="BF350" s="18" t="str">
        <f t="shared" si="125"/>
        <v/>
      </c>
      <c r="BN350" s="18" t="str">
        <f t="shared" si="126"/>
        <v>s</v>
      </c>
    </row>
    <row r="351" spans="3:66" ht="50.1" customHeight="1" thickTop="1" thickBot="1" x14ac:dyDescent="0.3">
      <c r="C351" s="46"/>
      <c r="D351" s="46"/>
      <c r="E351" s="46"/>
      <c r="F351" s="122"/>
      <c r="G351" s="122"/>
      <c r="H351" s="78" t="str">
        <f t="shared" si="127"/>
        <v/>
      </c>
      <c r="I351" s="78" t="str">
        <f t="shared" si="128"/>
        <v/>
      </c>
      <c r="J351" s="16"/>
      <c r="K351" s="46" t="str">
        <f t="shared" si="129"/>
        <v/>
      </c>
      <c r="L351" s="16"/>
      <c r="M351" s="16"/>
      <c r="N351" s="46"/>
      <c r="O351" s="47" t="str">
        <f t="shared" si="132"/>
        <v/>
      </c>
      <c r="P351" s="47"/>
      <c r="Q351" s="48" t="str">
        <f>IFERROR(VLOOKUP(E351,Funcionários!$C$8:$E$207,3,FALSE),"")</f>
        <v/>
      </c>
      <c r="R351" s="47"/>
      <c r="S351" s="49" t="str">
        <f t="shared" si="133"/>
        <v/>
      </c>
      <c r="T351" s="49">
        <v>3.4499999999999999E-3</v>
      </c>
      <c r="U351" s="48" t="str">
        <f>IF(Funcionários!C352=0,"",Funcionários!C352)</f>
        <v/>
      </c>
      <c r="V351" s="50">
        <f>IF(U351="",0,IF(COUNTIFS($E$7:$E$3006,U351,$I$7:$I$3006,'RC'!$E$6)=0,0,COUNTIFS($M$7:$M$3006,"Concluída no prazo",$E$7:$E$3006,U351,$I$7:$I$3006,'RC'!$E$6)/COUNTIFS($E$7:$E$3006,U351,$I$7:$I$3006,'RC'!$E$6)))</f>
        <v>0</v>
      </c>
      <c r="W351" s="49">
        <f>SUMIFS($J$7:$J$3006,$E$7:$E$3006,U351,$I$7:$I$3006,'RC'!$E$6)+SUMIFS($L$7:$L$3006,$E$7:$E$3006,U351,$I$7:$I$3006,'RC'!$E$6)</f>
        <v>0</v>
      </c>
      <c r="X351" s="48">
        <f>COUNTIFS($E$7:$E$3006,U351,$I$7:$I$3006,'RC'!$E$6)</f>
        <v>0</v>
      </c>
      <c r="Y351" s="48"/>
      <c r="Z351" s="51" t="str">
        <f>IF(AQ351='RC'!$E$6,AC351*1000+AD351,"")</f>
        <v/>
      </c>
      <c r="AA351" s="51" t="str">
        <f>IF(AB351="","",IF(AQ351='RC'!$E$6,AC351*1000-AD351,""))</f>
        <v/>
      </c>
      <c r="AB351" s="48" t="str">
        <f>IFERROR(VLOOKUP(E351,Funcionários!$C$8:$E$207,3,FALSE),"")</f>
        <v/>
      </c>
      <c r="AC351" s="50" t="str">
        <f>IF(AB351="","",IF(COUNTIFS($AB$7:$AB$3006,AB351,$AQ$7:$AQ$3006,'RC'!$E$6)=0,"",COUNTIFS($M$7:$M$3006,"Concluída no prazo",$AB$7:$AB$3006,AB351,$AQ$7:$AQ$3006,'RC'!$E$6)/COUNTIFS($AB$7:$AB$3006,AB351,$AQ$7:$AQ$3006,'RC'!$E$6)))</f>
        <v/>
      </c>
      <c r="AD351" s="48">
        <f>SUMIF($AQ$7:$AQ$3006,'RC'!$E$6,$J$7:$J$3006)+SUMIF($AQ$7:$AQ$3006,'RC'!$E$6,$L$7:$L$3006)</f>
        <v>21</v>
      </c>
      <c r="AF351" s="48">
        <v>4.6559999999998901E-2</v>
      </c>
      <c r="AG351" s="48">
        <f>IF(OR(AQ351="",AQ351&lt;&gt;'RC'!$E$6,AB351&lt;&gt;'RC'!$D$21),0,1)</f>
        <v>0</v>
      </c>
      <c r="AH351" s="48">
        <f t="shared" si="130"/>
        <v>4.6559999999998901E-2</v>
      </c>
      <c r="AI351" s="48" t="str">
        <f t="shared" si="112"/>
        <v/>
      </c>
      <c r="AJ351" s="48" t="str">
        <f t="shared" si="113"/>
        <v/>
      </c>
      <c r="AK351" s="52" t="str">
        <f t="shared" si="114"/>
        <v/>
      </c>
      <c r="AL351" s="52" t="str">
        <f t="shared" si="115"/>
        <v/>
      </c>
      <c r="AM351" s="48" t="str">
        <f t="shared" si="116"/>
        <v/>
      </c>
      <c r="AN351" s="48" t="str">
        <f t="shared" si="117"/>
        <v/>
      </c>
      <c r="AP351" s="18" t="str">
        <f t="shared" si="118"/>
        <v/>
      </c>
      <c r="AQ351" s="18" t="str">
        <f t="shared" si="119"/>
        <v/>
      </c>
      <c r="AR351" s="18">
        <v>4.6559999999999997E-2</v>
      </c>
      <c r="AS351" s="18">
        <f>IF(AF!$D$27="Todos",1,IF(M351=AF!$D$27,1,0))</f>
        <v>1</v>
      </c>
      <c r="AT351" s="53">
        <f>IF(AND(E351=AF!$D$6,OR(LT!M351=AF!$D$27,AF!$D$27="Todos"),OR(AP351=AF!$E$8,AQ351=AF!$E$8)),AR351+AS351,0)</f>
        <v>0</v>
      </c>
      <c r="AU351" s="18" t="str">
        <f t="shared" si="120"/>
        <v/>
      </c>
      <c r="AV351" s="54" t="str">
        <f t="shared" si="121"/>
        <v/>
      </c>
      <c r="AW351" s="54" t="str">
        <f t="shared" si="122"/>
        <v/>
      </c>
      <c r="AX351" s="18" t="str">
        <f t="shared" si="123"/>
        <v/>
      </c>
      <c r="AY351" s="18" t="str">
        <f t="shared" si="124"/>
        <v/>
      </c>
      <c r="BA351" s="18">
        <f>IF($E351=AF!$D$6,IF($M351="Concluída no prazo",2,IF($M351="Concluída com atraso",1,0)),0)</f>
        <v>0</v>
      </c>
      <c r="BB351" s="18">
        <f>IF($E351=AF!$D$6,IF($M351="Atrasada",2,IF($M351="Concluída com atraso",1,0)),0)</f>
        <v>0</v>
      </c>
      <c r="BC351" s="18">
        <v>3.4499999999999999E-3</v>
      </c>
      <c r="BD351" s="18">
        <f t="shared" si="131"/>
        <v>3.4499999999999999E-3</v>
      </c>
      <c r="BE351" s="18">
        <f t="shared" si="131"/>
        <v>3.4499999999999999E-3</v>
      </c>
      <c r="BF351" s="18" t="str">
        <f t="shared" si="125"/>
        <v/>
      </c>
      <c r="BN351" s="18" t="str">
        <f t="shared" si="126"/>
        <v>s</v>
      </c>
    </row>
    <row r="352" spans="3:66" ht="50.1" customHeight="1" thickTop="1" thickBot="1" x14ac:dyDescent="0.3">
      <c r="C352" s="46"/>
      <c r="D352" s="46"/>
      <c r="E352" s="46"/>
      <c r="F352" s="122"/>
      <c r="G352" s="122"/>
      <c r="H352" s="78" t="str">
        <f t="shared" si="127"/>
        <v/>
      </c>
      <c r="I352" s="78" t="str">
        <f t="shared" si="128"/>
        <v/>
      </c>
      <c r="J352" s="16"/>
      <c r="K352" s="46" t="str">
        <f t="shared" si="129"/>
        <v/>
      </c>
      <c r="L352" s="16"/>
      <c r="M352" s="16"/>
      <c r="N352" s="46"/>
      <c r="O352" s="47" t="str">
        <f t="shared" si="132"/>
        <v/>
      </c>
      <c r="P352" s="47"/>
      <c r="Q352" s="48" t="str">
        <f>IFERROR(VLOOKUP(E352,Funcionários!$C$8:$E$207,3,FALSE),"")</f>
        <v/>
      </c>
      <c r="R352" s="47"/>
      <c r="S352" s="49" t="str">
        <f t="shared" si="133"/>
        <v/>
      </c>
      <c r="T352" s="49">
        <v>3.46E-3</v>
      </c>
      <c r="U352" s="48" t="str">
        <f>IF(Funcionários!C353=0,"",Funcionários!C353)</f>
        <v/>
      </c>
      <c r="V352" s="50">
        <f>IF(U352="",0,IF(COUNTIFS($E$7:$E$3006,U352,$I$7:$I$3006,'RC'!$E$6)=0,0,COUNTIFS($M$7:$M$3006,"Concluída no prazo",$E$7:$E$3006,U352,$I$7:$I$3006,'RC'!$E$6)/COUNTIFS($E$7:$E$3006,U352,$I$7:$I$3006,'RC'!$E$6)))</f>
        <v>0</v>
      </c>
      <c r="W352" s="49">
        <f>SUMIFS($J$7:$J$3006,$E$7:$E$3006,U352,$I$7:$I$3006,'RC'!$E$6)+SUMIFS($L$7:$L$3006,$E$7:$E$3006,U352,$I$7:$I$3006,'RC'!$E$6)</f>
        <v>0</v>
      </c>
      <c r="X352" s="48">
        <f>COUNTIFS($E$7:$E$3006,U352,$I$7:$I$3006,'RC'!$E$6)</f>
        <v>0</v>
      </c>
      <c r="Y352" s="48"/>
      <c r="Z352" s="51" t="str">
        <f>IF(AQ352='RC'!$E$6,AC352*1000+AD352,"")</f>
        <v/>
      </c>
      <c r="AA352" s="51" t="str">
        <f>IF(AB352="","",IF(AQ352='RC'!$E$6,AC352*1000-AD352,""))</f>
        <v/>
      </c>
      <c r="AB352" s="48" t="str">
        <f>IFERROR(VLOOKUP(E352,Funcionários!$C$8:$E$207,3,FALSE),"")</f>
        <v/>
      </c>
      <c r="AC352" s="50" t="str">
        <f>IF(AB352="","",IF(COUNTIFS($AB$7:$AB$3006,AB352,$AQ$7:$AQ$3006,'RC'!$E$6)=0,"",COUNTIFS($M$7:$M$3006,"Concluída no prazo",$AB$7:$AB$3006,AB352,$AQ$7:$AQ$3006,'RC'!$E$6)/COUNTIFS($AB$7:$AB$3006,AB352,$AQ$7:$AQ$3006,'RC'!$E$6)))</f>
        <v/>
      </c>
      <c r="AD352" s="48">
        <f>SUMIF($AQ$7:$AQ$3006,'RC'!$E$6,$J$7:$J$3006)+SUMIF($AQ$7:$AQ$3006,'RC'!$E$6,$L$7:$L$3006)</f>
        <v>21</v>
      </c>
      <c r="AF352" s="48">
        <v>4.6549999999998898E-2</v>
      </c>
      <c r="AG352" s="48">
        <f>IF(OR(AQ352="",AQ352&lt;&gt;'RC'!$E$6,AB352&lt;&gt;'RC'!$D$21),0,1)</f>
        <v>0</v>
      </c>
      <c r="AH352" s="48">
        <f t="shared" si="130"/>
        <v>4.6549999999998898E-2</v>
      </c>
      <c r="AI352" s="48" t="str">
        <f t="shared" si="112"/>
        <v/>
      </c>
      <c r="AJ352" s="48" t="str">
        <f t="shared" si="113"/>
        <v/>
      </c>
      <c r="AK352" s="52" t="str">
        <f t="shared" si="114"/>
        <v/>
      </c>
      <c r="AL352" s="52" t="str">
        <f t="shared" si="115"/>
        <v/>
      </c>
      <c r="AM352" s="48" t="str">
        <f t="shared" si="116"/>
        <v/>
      </c>
      <c r="AN352" s="48" t="str">
        <f t="shared" si="117"/>
        <v/>
      </c>
      <c r="AP352" s="18" t="str">
        <f t="shared" si="118"/>
        <v/>
      </c>
      <c r="AQ352" s="18" t="str">
        <f t="shared" si="119"/>
        <v/>
      </c>
      <c r="AR352" s="18">
        <v>4.6550000000000001E-2</v>
      </c>
      <c r="AS352" s="18">
        <f>IF(AF!$D$27="Todos",1,IF(M352=AF!$D$27,1,0))</f>
        <v>1</v>
      </c>
      <c r="AT352" s="53">
        <f>IF(AND(E352=AF!$D$6,OR(LT!M352=AF!$D$27,AF!$D$27="Todos"),OR(AP352=AF!$E$8,AQ352=AF!$E$8)),AR352+AS352,0)</f>
        <v>0</v>
      </c>
      <c r="AU352" s="18" t="str">
        <f t="shared" si="120"/>
        <v/>
      </c>
      <c r="AV352" s="54" t="str">
        <f t="shared" si="121"/>
        <v/>
      </c>
      <c r="AW352" s="54" t="str">
        <f t="shared" si="122"/>
        <v/>
      </c>
      <c r="AX352" s="18" t="str">
        <f t="shared" si="123"/>
        <v/>
      </c>
      <c r="AY352" s="18" t="str">
        <f t="shared" si="124"/>
        <v/>
      </c>
      <c r="BA352" s="18">
        <f>IF($E352=AF!$D$6,IF($M352="Concluída no prazo",2,IF($M352="Concluída com atraso",1,0)),0)</f>
        <v>0</v>
      </c>
      <c r="BB352" s="18">
        <f>IF($E352=AF!$D$6,IF($M352="Atrasada",2,IF($M352="Concluída com atraso",1,0)),0)</f>
        <v>0</v>
      </c>
      <c r="BC352" s="18">
        <v>3.46E-3</v>
      </c>
      <c r="BD352" s="18">
        <f t="shared" si="131"/>
        <v>3.46E-3</v>
      </c>
      <c r="BE352" s="18">
        <f t="shared" si="131"/>
        <v>3.46E-3</v>
      </c>
      <c r="BF352" s="18" t="str">
        <f t="shared" si="125"/>
        <v/>
      </c>
      <c r="BN352" s="18" t="str">
        <f t="shared" si="126"/>
        <v>s</v>
      </c>
    </row>
    <row r="353" spans="3:66" ht="50.1" customHeight="1" thickTop="1" thickBot="1" x14ac:dyDescent="0.3">
      <c r="C353" s="46"/>
      <c r="D353" s="46"/>
      <c r="E353" s="46"/>
      <c r="F353" s="122"/>
      <c r="G353" s="122"/>
      <c r="H353" s="78" t="str">
        <f t="shared" si="127"/>
        <v/>
      </c>
      <c r="I353" s="78" t="str">
        <f t="shared" si="128"/>
        <v/>
      </c>
      <c r="J353" s="16"/>
      <c r="K353" s="46" t="str">
        <f t="shared" si="129"/>
        <v/>
      </c>
      <c r="L353" s="16"/>
      <c r="M353" s="16"/>
      <c r="N353" s="46"/>
      <c r="O353" s="47" t="str">
        <f t="shared" si="132"/>
        <v/>
      </c>
      <c r="P353" s="47"/>
      <c r="Q353" s="48" t="str">
        <f>IFERROR(VLOOKUP(E353,Funcionários!$C$8:$E$207,3,FALSE),"")</f>
        <v/>
      </c>
      <c r="R353" s="47"/>
      <c r="S353" s="49" t="str">
        <f t="shared" si="133"/>
        <v/>
      </c>
      <c r="T353" s="49">
        <v>3.47E-3</v>
      </c>
      <c r="U353" s="48" t="str">
        <f>IF(Funcionários!C354=0,"",Funcionários!C354)</f>
        <v/>
      </c>
      <c r="V353" s="50">
        <f>IF(U353="",0,IF(COUNTIFS($E$7:$E$3006,U353,$I$7:$I$3006,'RC'!$E$6)=0,0,COUNTIFS($M$7:$M$3006,"Concluída no prazo",$E$7:$E$3006,U353,$I$7:$I$3006,'RC'!$E$6)/COUNTIFS($E$7:$E$3006,U353,$I$7:$I$3006,'RC'!$E$6)))</f>
        <v>0</v>
      </c>
      <c r="W353" s="49">
        <f>SUMIFS($J$7:$J$3006,$E$7:$E$3006,U353,$I$7:$I$3006,'RC'!$E$6)+SUMIFS($L$7:$L$3006,$E$7:$E$3006,U353,$I$7:$I$3006,'RC'!$E$6)</f>
        <v>0</v>
      </c>
      <c r="X353" s="48">
        <f>COUNTIFS($E$7:$E$3006,U353,$I$7:$I$3006,'RC'!$E$6)</f>
        <v>0</v>
      </c>
      <c r="Y353" s="48"/>
      <c r="Z353" s="51" t="str">
        <f>IF(AQ353='RC'!$E$6,AC353*1000+AD353,"")</f>
        <v/>
      </c>
      <c r="AA353" s="51" t="str">
        <f>IF(AB353="","",IF(AQ353='RC'!$E$6,AC353*1000-AD353,""))</f>
        <v/>
      </c>
      <c r="AB353" s="48" t="str">
        <f>IFERROR(VLOOKUP(E353,Funcionários!$C$8:$E$207,3,FALSE),"")</f>
        <v/>
      </c>
      <c r="AC353" s="50" t="str">
        <f>IF(AB353="","",IF(COUNTIFS($AB$7:$AB$3006,AB353,$AQ$7:$AQ$3006,'RC'!$E$6)=0,"",COUNTIFS($M$7:$M$3006,"Concluída no prazo",$AB$7:$AB$3006,AB353,$AQ$7:$AQ$3006,'RC'!$E$6)/COUNTIFS($AB$7:$AB$3006,AB353,$AQ$7:$AQ$3006,'RC'!$E$6)))</f>
        <v/>
      </c>
      <c r="AD353" s="48">
        <f>SUMIF($AQ$7:$AQ$3006,'RC'!$E$6,$J$7:$J$3006)+SUMIF($AQ$7:$AQ$3006,'RC'!$E$6,$L$7:$L$3006)</f>
        <v>21</v>
      </c>
      <c r="AF353" s="48">
        <v>4.6539999999998902E-2</v>
      </c>
      <c r="AG353" s="48">
        <f>IF(OR(AQ353="",AQ353&lt;&gt;'RC'!$E$6,AB353&lt;&gt;'RC'!$D$21),0,1)</f>
        <v>0</v>
      </c>
      <c r="AH353" s="48">
        <f t="shared" si="130"/>
        <v>4.6539999999998902E-2</v>
      </c>
      <c r="AI353" s="48" t="str">
        <f t="shared" si="112"/>
        <v/>
      </c>
      <c r="AJ353" s="48" t="str">
        <f t="shared" si="113"/>
        <v/>
      </c>
      <c r="AK353" s="52" t="str">
        <f t="shared" si="114"/>
        <v/>
      </c>
      <c r="AL353" s="52" t="str">
        <f t="shared" si="115"/>
        <v/>
      </c>
      <c r="AM353" s="48" t="str">
        <f t="shared" si="116"/>
        <v/>
      </c>
      <c r="AN353" s="48" t="str">
        <f t="shared" si="117"/>
        <v/>
      </c>
      <c r="AP353" s="18" t="str">
        <f t="shared" si="118"/>
        <v/>
      </c>
      <c r="AQ353" s="18" t="str">
        <f t="shared" si="119"/>
        <v/>
      </c>
      <c r="AR353" s="18">
        <v>4.6539999999999998E-2</v>
      </c>
      <c r="AS353" s="18">
        <f>IF(AF!$D$27="Todos",1,IF(M353=AF!$D$27,1,0))</f>
        <v>1</v>
      </c>
      <c r="AT353" s="53">
        <f>IF(AND(E353=AF!$D$6,OR(LT!M353=AF!$D$27,AF!$D$27="Todos"),OR(AP353=AF!$E$8,AQ353=AF!$E$8)),AR353+AS353,0)</f>
        <v>0</v>
      </c>
      <c r="AU353" s="18" t="str">
        <f t="shared" si="120"/>
        <v/>
      </c>
      <c r="AV353" s="54" t="str">
        <f t="shared" si="121"/>
        <v/>
      </c>
      <c r="AW353" s="54" t="str">
        <f t="shared" si="122"/>
        <v/>
      </c>
      <c r="AX353" s="18" t="str">
        <f t="shared" si="123"/>
        <v/>
      </c>
      <c r="AY353" s="18" t="str">
        <f t="shared" si="124"/>
        <v/>
      </c>
      <c r="BA353" s="18">
        <f>IF($E353=AF!$D$6,IF($M353="Concluída no prazo",2,IF($M353="Concluída com atraso",1,0)),0)</f>
        <v>0</v>
      </c>
      <c r="BB353" s="18">
        <f>IF($E353=AF!$D$6,IF($M353="Atrasada",2,IF($M353="Concluída com atraso",1,0)),0)</f>
        <v>0</v>
      </c>
      <c r="BC353" s="18">
        <v>3.47E-3</v>
      </c>
      <c r="BD353" s="18">
        <f t="shared" si="131"/>
        <v>3.47E-3</v>
      </c>
      <c r="BE353" s="18">
        <f t="shared" si="131"/>
        <v>3.47E-3</v>
      </c>
      <c r="BF353" s="18" t="str">
        <f t="shared" si="125"/>
        <v/>
      </c>
      <c r="BN353" s="18" t="str">
        <f t="shared" si="126"/>
        <v>s</v>
      </c>
    </row>
    <row r="354" spans="3:66" ht="50.1" customHeight="1" thickTop="1" thickBot="1" x14ac:dyDescent="0.3">
      <c r="C354" s="46"/>
      <c r="D354" s="46"/>
      <c r="E354" s="46"/>
      <c r="F354" s="122"/>
      <c r="G354" s="122"/>
      <c r="H354" s="78" t="str">
        <f t="shared" si="127"/>
        <v/>
      </c>
      <c r="I354" s="78" t="str">
        <f t="shared" si="128"/>
        <v/>
      </c>
      <c r="J354" s="16"/>
      <c r="K354" s="46" t="str">
        <f t="shared" si="129"/>
        <v/>
      </c>
      <c r="L354" s="16"/>
      <c r="M354" s="16"/>
      <c r="N354" s="46"/>
      <c r="O354" s="47" t="str">
        <f t="shared" si="132"/>
        <v/>
      </c>
      <c r="P354" s="47"/>
      <c r="Q354" s="48" t="str">
        <f>IFERROR(VLOOKUP(E354,Funcionários!$C$8:$E$207,3,FALSE),"")</f>
        <v/>
      </c>
      <c r="R354" s="47"/>
      <c r="S354" s="49" t="str">
        <f t="shared" si="133"/>
        <v/>
      </c>
      <c r="T354" s="49">
        <v>3.48E-3</v>
      </c>
      <c r="U354" s="48" t="str">
        <f>IF(Funcionários!C355=0,"",Funcionários!C355)</f>
        <v/>
      </c>
      <c r="V354" s="50">
        <f>IF(U354="",0,IF(COUNTIFS($E$7:$E$3006,U354,$I$7:$I$3006,'RC'!$E$6)=0,0,COUNTIFS($M$7:$M$3006,"Concluída no prazo",$E$7:$E$3006,U354,$I$7:$I$3006,'RC'!$E$6)/COUNTIFS($E$7:$E$3006,U354,$I$7:$I$3006,'RC'!$E$6)))</f>
        <v>0</v>
      </c>
      <c r="W354" s="49">
        <f>SUMIFS($J$7:$J$3006,$E$7:$E$3006,U354,$I$7:$I$3006,'RC'!$E$6)+SUMIFS($L$7:$L$3006,$E$7:$E$3006,U354,$I$7:$I$3006,'RC'!$E$6)</f>
        <v>0</v>
      </c>
      <c r="X354" s="48">
        <f>COUNTIFS($E$7:$E$3006,U354,$I$7:$I$3006,'RC'!$E$6)</f>
        <v>0</v>
      </c>
      <c r="Y354" s="48"/>
      <c r="Z354" s="51" t="str">
        <f>IF(AQ354='RC'!$E$6,AC354*1000+AD354,"")</f>
        <v/>
      </c>
      <c r="AA354" s="51" t="str">
        <f>IF(AB354="","",IF(AQ354='RC'!$E$6,AC354*1000-AD354,""))</f>
        <v/>
      </c>
      <c r="AB354" s="48" t="str">
        <f>IFERROR(VLOOKUP(E354,Funcionários!$C$8:$E$207,3,FALSE),"")</f>
        <v/>
      </c>
      <c r="AC354" s="50" t="str">
        <f>IF(AB354="","",IF(COUNTIFS($AB$7:$AB$3006,AB354,$AQ$7:$AQ$3006,'RC'!$E$6)=0,"",COUNTIFS($M$7:$M$3006,"Concluída no prazo",$AB$7:$AB$3006,AB354,$AQ$7:$AQ$3006,'RC'!$E$6)/COUNTIFS($AB$7:$AB$3006,AB354,$AQ$7:$AQ$3006,'RC'!$E$6)))</f>
        <v/>
      </c>
      <c r="AD354" s="48">
        <f>SUMIF($AQ$7:$AQ$3006,'RC'!$E$6,$J$7:$J$3006)+SUMIF($AQ$7:$AQ$3006,'RC'!$E$6,$L$7:$L$3006)</f>
        <v>21</v>
      </c>
      <c r="AF354" s="48">
        <v>4.6529999999998899E-2</v>
      </c>
      <c r="AG354" s="48">
        <f>IF(OR(AQ354="",AQ354&lt;&gt;'RC'!$E$6,AB354&lt;&gt;'RC'!$D$21),0,1)</f>
        <v>0</v>
      </c>
      <c r="AH354" s="48">
        <f t="shared" si="130"/>
        <v>4.6529999999998899E-2</v>
      </c>
      <c r="AI354" s="48" t="str">
        <f t="shared" si="112"/>
        <v/>
      </c>
      <c r="AJ354" s="48" t="str">
        <f t="shared" si="113"/>
        <v/>
      </c>
      <c r="AK354" s="52" t="str">
        <f t="shared" si="114"/>
        <v/>
      </c>
      <c r="AL354" s="52" t="str">
        <f t="shared" si="115"/>
        <v/>
      </c>
      <c r="AM354" s="48" t="str">
        <f t="shared" si="116"/>
        <v/>
      </c>
      <c r="AN354" s="48" t="str">
        <f t="shared" si="117"/>
        <v/>
      </c>
      <c r="AP354" s="18" t="str">
        <f t="shared" si="118"/>
        <v/>
      </c>
      <c r="AQ354" s="18" t="str">
        <f t="shared" si="119"/>
        <v/>
      </c>
      <c r="AR354" s="18">
        <v>4.6530000000000002E-2</v>
      </c>
      <c r="AS354" s="18">
        <f>IF(AF!$D$27="Todos",1,IF(M354=AF!$D$27,1,0))</f>
        <v>1</v>
      </c>
      <c r="AT354" s="53">
        <f>IF(AND(E354=AF!$D$6,OR(LT!M354=AF!$D$27,AF!$D$27="Todos"),OR(AP354=AF!$E$8,AQ354=AF!$E$8)),AR354+AS354,0)</f>
        <v>0</v>
      </c>
      <c r="AU354" s="18" t="str">
        <f t="shared" si="120"/>
        <v/>
      </c>
      <c r="AV354" s="54" t="str">
        <f t="shared" si="121"/>
        <v/>
      </c>
      <c r="AW354" s="54" t="str">
        <f t="shared" si="122"/>
        <v/>
      </c>
      <c r="AX354" s="18" t="str">
        <f t="shared" si="123"/>
        <v/>
      </c>
      <c r="AY354" s="18" t="str">
        <f t="shared" si="124"/>
        <v/>
      </c>
      <c r="BA354" s="18">
        <f>IF($E354=AF!$D$6,IF($M354="Concluída no prazo",2,IF($M354="Concluída com atraso",1,0)),0)</f>
        <v>0</v>
      </c>
      <c r="BB354" s="18">
        <f>IF($E354=AF!$D$6,IF($M354="Atrasada",2,IF($M354="Concluída com atraso",1,0)),0)</f>
        <v>0</v>
      </c>
      <c r="BC354" s="18">
        <v>3.48E-3</v>
      </c>
      <c r="BD354" s="18">
        <f t="shared" si="131"/>
        <v>3.48E-3</v>
      </c>
      <c r="BE354" s="18">
        <f t="shared" si="131"/>
        <v>3.48E-3</v>
      </c>
      <c r="BF354" s="18" t="str">
        <f t="shared" si="125"/>
        <v/>
      </c>
      <c r="BN354" s="18" t="str">
        <f t="shared" si="126"/>
        <v>s</v>
      </c>
    </row>
    <row r="355" spans="3:66" ht="50.1" customHeight="1" thickTop="1" thickBot="1" x14ac:dyDescent="0.3">
      <c r="C355" s="46"/>
      <c r="D355" s="46"/>
      <c r="E355" s="46"/>
      <c r="F355" s="122"/>
      <c r="G355" s="122"/>
      <c r="H355" s="78" t="str">
        <f t="shared" si="127"/>
        <v/>
      </c>
      <c r="I355" s="78" t="str">
        <f t="shared" si="128"/>
        <v/>
      </c>
      <c r="J355" s="16"/>
      <c r="K355" s="46" t="str">
        <f t="shared" si="129"/>
        <v/>
      </c>
      <c r="L355" s="16"/>
      <c r="M355" s="16"/>
      <c r="N355" s="46"/>
      <c r="O355" s="47" t="str">
        <f t="shared" si="132"/>
        <v/>
      </c>
      <c r="P355" s="47"/>
      <c r="Q355" s="48" t="str">
        <f>IFERROR(VLOOKUP(E355,Funcionários!$C$8:$E$207,3,FALSE),"")</f>
        <v/>
      </c>
      <c r="R355" s="47"/>
      <c r="S355" s="49" t="str">
        <f t="shared" si="133"/>
        <v/>
      </c>
      <c r="T355" s="49">
        <v>3.49E-3</v>
      </c>
      <c r="U355" s="48" t="str">
        <f>IF(Funcionários!C356=0,"",Funcionários!C356)</f>
        <v/>
      </c>
      <c r="V355" s="50">
        <f>IF(U355="",0,IF(COUNTIFS($E$7:$E$3006,U355,$I$7:$I$3006,'RC'!$E$6)=0,0,COUNTIFS($M$7:$M$3006,"Concluída no prazo",$E$7:$E$3006,U355,$I$7:$I$3006,'RC'!$E$6)/COUNTIFS($E$7:$E$3006,U355,$I$7:$I$3006,'RC'!$E$6)))</f>
        <v>0</v>
      </c>
      <c r="W355" s="49">
        <f>SUMIFS($J$7:$J$3006,$E$7:$E$3006,U355,$I$7:$I$3006,'RC'!$E$6)+SUMIFS($L$7:$L$3006,$E$7:$E$3006,U355,$I$7:$I$3006,'RC'!$E$6)</f>
        <v>0</v>
      </c>
      <c r="X355" s="48">
        <f>COUNTIFS($E$7:$E$3006,U355,$I$7:$I$3006,'RC'!$E$6)</f>
        <v>0</v>
      </c>
      <c r="Y355" s="48"/>
      <c r="Z355" s="51" t="str">
        <f>IF(AQ355='RC'!$E$6,AC355*1000+AD355,"")</f>
        <v/>
      </c>
      <c r="AA355" s="51" t="str">
        <f>IF(AB355="","",IF(AQ355='RC'!$E$6,AC355*1000-AD355,""))</f>
        <v/>
      </c>
      <c r="AB355" s="48" t="str">
        <f>IFERROR(VLOOKUP(E355,Funcionários!$C$8:$E$207,3,FALSE),"")</f>
        <v/>
      </c>
      <c r="AC355" s="50" t="str">
        <f>IF(AB355="","",IF(COUNTIFS($AB$7:$AB$3006,AB355,$AQ$7:$AQ$3006,'RC'!$E$6)=0,"",COUNTIFS($M$7:$M$3006,"Concluída no prazo",$AB$7:$AB$3006,AB355,$AQ$7:$AQ$3006,'RC'!$E$6)/COUNTIFS($AB$7:$AB$3006,AB355,$AQ$7:$AQ$3006,'RC'!$E$6)))</f>
        <v/>
      </c>
      <c r="AD355" s="48">
        <f>SUMIF($AQ$7:$AQ$3006,'RC'!$E$6,$J$7:$J$3006)+SUMIF($AQ$7:$AQ$3006,'RC'!$E$6,$L$7:$L$3006)</f>
        <v>21</v>
      </c>
      <c r="AF355" s="48">
        <v>4.6519999999998903E-2</v>
      </c>
      <c r="AG355" s="48">
        <f>IF(OR(AQ355="",AQ355&lt;&gt;'RC'!$E$6,AB355&lt;&gt;'RC'!$D$21),0,1)</f>
        <v>0</v>
      </c>
      <c r="AH355" s="48">
        <f t="shared" si="130"/>
        <v>4.6519999999998903E-2</v>
      </c>
      <c r="AI355" s="48" t="str">
        <f t="shared" si="112"/>
        <v/>
      </c>
      <c r="AJ355" s="48" t="str">
        <f t="shared" si="113"/>
        <v/>
      </c>
      <c r="AK355" s="52" t="str">
        <f t="shared" si="114"/>
        <v/>
      </c>
      <c r="AL355" s="52" t="str">
        <f t="shared" si="115"/>
        <v/>
      </c>
      <c r="AM355" s="48" t="str">
        <f t="shared" si="116"/>
        <v/>
      </c>
      <c r="AN355" s="48" t="str">
        <f t="shared" si="117"/>
        <v/>
      </c>
      <c r="AP355" s="18" t="str">
        <f t="shared" si="118"/>
        <v/>
      </c>
      <c r="AQ355" s="18" t="str">
        <f t="shared" si="119"/>
        <v/>
      </c>
      <c r="AR355" s="18">
        <v>4.6519999999999999E-2</v>
      </c>
      <c r="AS355" s="18">
        <f>IF(AF!$D$27="Todos",1,IF(M355=AF!$D$27,1,0))</f>
        <v>1</v>
      </c>
      <c r="AT355" s="53">
        <f>IF(AND(E355=AF!$D$6,OR(LT!M355=AF!$D$27,AF!$D$27="Todos"),OR(AP355=AF!$E$8,AQ355=AF!$E$8)),AR355+AS355,0)</f>
        <v>0</v>
      </c>
      <c r="AU355" s="18" t="str">
        <f t="shared" si="120"/>
        <v/>
      </c>
      <c r="AV355" s="54" t="str">
        <f t="shared" si="121"/>
        <v/>
      </c>
      <c r="AW355" s="54" t="str">
        <f t="shared" si="122"/>
        <v/>
      </c>
      <c r="AX355" s="18" t="str">
        <f t="shared" si="123"/>
        <v/>
      </c>
      <c r="AY355" s="18" t="str">
        <f t="shared" si="124"/>
        <v/>
      </c>
      <c r="BA355" s="18">
        <f>IF($E355=AF!$D$6,IF($M355="Concluída no prazo",2,IF($M355="Concluída com atraso",1,0)),0)</f>
        <v>0</v>
      </c>
      <c r="BB355" s="18">
        <f>IF($E355=AF!$D$6,IF($M355="Atrasada",2,IF($M355="Concluída com atraso",1,0)),0)</f>
        <v>0</v>
      </c>
      <c r="BC355" s="18">
        <v>3.49E-3</v>
      </c>
      <c r="BD355" s="18">
        <f t="shared" si="131"/>
        <v>3.49E-3</v>
      </c>
      <c r="BE355" s="18">
        <f t="shared" si="131"/>
        <v>3.49E-3</v>
      </c>
      <c r="BF355" s="18" t="str">
        <f t="shared" si="125"/>
        <v/>
      </c>
      <c r="BN355" s="18" t="str">
        <f t="shared" si="126"/>
        <v>s</v>
      </c>
    </row>
    <row r="356" spans="3:66" ht="50.1" customHeight="1" thickTop="1" thickBot="1" x14ac:dyDescent="0.3">
      <c r="C356" s="46"/>
      <c r="D356" s="46"/>
      <c r="E356" s="46"/>
      <c r="F356" s="122"/>
      <c r="G356" s="122"/>
      <c r="H356" s="78" t="str">
        <f t="shared" si="127"/>
        <v/>
      </c>
      <c r="I356" s="78" t="str">
        <f t="shared" si="128"/>
        <v/>
      </c>
      <c r="J356" s="16"/>
      <c r="K356" s="46" t="str">
        <f t="shared" si="129"/>
        <v/>
      </c>
      <c r="L356" s="16"/>
      <c r="M356" s="16"/>
      <c r="N356" s="46"/>
      <c r="O356" s="47" t="str">
        <f t="shared" si="132"/>
        <v/>
      </c>
      <c r="P356" s="47"/>
      <c r="Q356" s="48" t="str">
        <f>IFERROR(VLOOKUP(E356,Funcionários!$C$8:$E$207,3,FALSE),"")</f>
        <v/>
      </c>
      <c r="R356" s="47"/>
      <c r="S356" s="49" t="str">
        <f t="shared" si="133"/>
        <v/>
      </c>
      <c r="T356" s="49">
        <v>3.5000000000000001E-3</v>
      </c>
      <c r="U356" s="48" t="str">
        <f>IF(Funcionários!C357=0,"",Funcionários!C357)</f>
        <v/>
      </c>
      <c r="V356" s="50">
        <f>IF(U356="",0,IF(COUNTIFS($E$7:$E$3006,U356,$I$7:$I$3006,'RC'!$E$6)=0,0,COUNTIFS($M$7:$M$3006,"Concluída no prazo",$E$7:$E$3006,U356,$I$7:$I$3006,'RC'!$E$6)/COUNTIFS($E$7:$E$3006,U356,$I$7:$I$3006,'RC'!$E$6)))</f>
        <v>0</v>
      </c>
      <c r="W356" s="49">
        <f>SUMIFS($J$7:$J$3006,$E$7:$E$3006,U356,$I$7:$I$3006,'RC'!$E$6)+SUMIFS($L$7:$L$3006,$E$7:$E$3006,U356,$I$7:$I$3006,'RC'!$E$6)</f>
        <v>0</v>
      </c>
      <c r="X356" s="48">
        <f>COUNTIFS($E$7:$E$3006,U356,$I$7:$I$3006,'RC'!$E$6)</f>
        <v>0</v>
      </c>
      <c r="Y356" s="48"/>
      <c r="Z356" s="51" t="str">
        <f>IF(AQ356='RC'!$E$6,AC356*1000+AD356,"")</f>
        <v/>
      </c>
      <c r="AA356" s="51" t="str">
        <f>IF(AB356="","",IF(AQ356='RC'!$E$6,AC356*1000-AD356,""))</f>
        <v/>
      </c>
      <c r="AB356" s="48" t="str">
        <f>IFERROR(VLOOKUP(E356,Funcionários!$C$8:$E$207,3,FALSE),"")</f>
        <v/>
      </c>
      <c r="AC356" s="50" t="str">
        <f>IF(AB356="","",IF(COUNTIFS($AB$7:$AB$3006,AB356,$AQ$7:$AQ$3006,'RC'!$E$6)=0,"",COUNTIFS($M$7:$M$3006,"Concluída no prazo",$AB$7:$AB$3006,AB356,$AQ$7:$AQ$3006,'RC'!$E$6)/COUNTIFS($AB$7:$AB$3006,AB356,$AQ$7:$AQ$3006,'RC'!$E$6)))</f>
        <v/>
      </c>
      <c r="AD356" s="48">
        <f>SUMIF($AQ$7:$AQ$3006,'RC'!$E$6,$J$7:$J$3006)+SUMIF($AQ$7:$AQ$3006,'RC'!$E$6,$L$7:$L$3006)</f>
        <v>21</v>
      </c>
      <c r="AF356" s="48">
        <v>4.6509999999998899E-2</v>
      </c>
      <c r="AG356" s="48">
        <f>IF(OR(AQ356="",AQ356&lt;&gt;'RC'!$E$6,AB356&lt;&gt;'RC'!$D$21),0,1)</f>
        <v>0</v>
      </c>
      <c r="AH356" s="48">
        <f t="shared" si="130"/>
        <v>4.6509999999998899E-2</v>
      </c>
      <c r="AI356" s="48" t="str">
        <f t="shared" si="112"/>
        <v/>
      </c>
      <c r="AJ356" s="48" t="str">
        <f t="shared" si="113"/>
        <v/>
      </c>
      <c r="AK356" s="52" t="str">
        <f t="shared" si="114"/>
        <v/>
      </c>
      <c r="AL356" s="52" t="str">
        <f t="shared" si="115"/>
        <v/>
      </c>
      <c r="AM356" s="48" t="str">
        <f t="shared" si="116"/>
        <v/>
      </c>
      <c r="AN356" s="48" t="str">
        <f t="shared" si="117"/>
        <v/>
      </c>
      <c r="AP356" s="18" t="str">
        <f t="shared" si="118"/>
        <v/>
      </c>
      <c r="AQ356" s="18" t="str">
        <f t="shared" si="119"/>
        <v/>
      </c>
      <c r="AR356" s="18">
        <v>4.6510000000000003E-2</v>
      </c>
      <c r="AS356" s="18">
        <f>IF(AF!$D$27="Todos",1,IF(M356=AF!$D$27,1,0))</f>
        <v>1</v>
      </c>
      <c r="AT356" s="53">
        <f>IF(AND(E356=AF!$D$6,OR(LT!M356=AF!$D$27,AF!$D$27="Todos"),OR(AP356=AF!$E$8,AQ356=AF!$E$8)),AR356+AS356,0)</f>
        <v>0</v>
      </c>
      <c r="AU356" s="18" t="str">
        <f t="shared" si="120"/>
        <v/>
      </c>
      <c r="AV356" s="54" t="str">
        <f t="shared" si="121"/>
        <v/>
      </c>
      <c r="AW356" s="54" t="str">
        <f t="shared" si="122"/>
        <v/>
      </c>
      <c r="AX356" s="18" t="str">
        <f t="shared" si="123"/>
        <v/>
      </c>
      <c r="AY356" s="18" t="str">
        <f t="shared" si="124"/>
        <v/>
      </c>
      <c r="BA356" s="18">
        <f>IF($E356=AF!$D$6,IF($M356="Concluída no prazo",2,IF($M356="Concluída com atraso",1,0)),0)</f>
        <v>0</v>
      </c>
      <c r="BB356" s="18">
        <f>IF($E356=AF!$D$6,IF($M356="Atrasada",2,IF($M356="Concluída com atraso",1,0)),0)</f>
        <v>0</v>
      </c>
      <c r="BC356" s="18">
        <v>3.5000000000000001E-3</v>
      </c>
      <c r="BD356" s="18">
        <f t="shared" si="131"/>
        <v>3.5000000000000001E-3</v>
      </c>
      <c r="BE356" s="18">
        <f t="shared" si="131"/>
        <v>3.5000000000000001E-3</v>
      </c>
      <c r="BF356" s="18" t="str">
        <f t="shared" si="125"/>
        <v/>
      </c>
      <c r="BN356" s="18" t="str">
        <f t="shared" si="126"/>
        <v>s</v>
      </c>
    </row>
    <row r="357" spans="3:66" ht="50.1" customHeight="1" thickTop="1" thickBot="1" x14ac:dyDescent="0.3">
      <c r="C357" s="46"/>
      <c r="D357" s="46"/>
      <c r="E357" s="46"/>
      <c r="F357" s="122"/>
      <c r="G357" s="122"/>
      <c r="H357" s="78" t="str">
        <f t="shared" si="127"/>
        <v/>
      </c>
      <c r="I357" s="78" t="str">
        <f t="shared" si="128"/>
        <v/>
      </c>
      <c r="J357" s="16"/>
      <c r="K357" s="46" t="str">
        <f t="shared" si="129"/>
        <v/>
      </c>
      <c r="L357" s="16"/>
      <c r="M357" s="16"/>
      <c r="N357" s="46"/>
      <c r="O357" s="47" t="str">
        <f t="shared" si="132"/>
        <v/>
      </c>
      <c r="P357" s="47"/>
      <c r="Q357" s="48" t="str">
        <f>IFERROR(VLOOKUP(E357,Funcionários!$C$8:$E$207,3,FALSE),"")</f>
        <v/>
      </c>
      <c r="R357" s="47"/>
      <c r="S357" s="49" t="str">
        <f t="shared" si="133"/>
        <v/>
      </c>
      <c r="T357" s="49">
        <v>3.5100000000000001E-3</v>
      </c>
      <c r="U357" s="48" t="str">
        <f>IF(Funcionários!C358=0,"",Funcionários!C358)</f>
        <v/>
      </c>
      <c r="V357" s="50">
        <f>IF(U357="",0,IF(COUNTIFS($E$7:$E$3006,U357,$I$7:$I$3006,'RC'!$E$6)=0,0,COUNTIFS($M$7:$M$3006,"Concluída no prazo",$E$7:$E$3006,U357,$I$7:$I$3006,'RC'!$E$6)/COUNTIFS($E$7:$E$3006,U357,$I$7:$I$3006,'RC'!$E$6)))</f>
        <v>0</v>
      </c>
      <c r="W357" s="49">
        <f>SUMIFS($J$7:$J$3006,$E$7:$E$3006,U357,$I$7:$I$3006,'RC'!$E$6)+SUMIFS($L$7:$L$3006,$E$7:$E$3006,U357,$I$7:$I$3006,'RC'!$E$6)</f>
        <v>0</v>
      </c>
      <c r="X357" s="48">
        <f>COUNTIFS($E$7:$E$3006,U357,$I$7:$I$3006,'RC'!$E$6)</f>
        <v>0</v>
      </c>
      <c r="Y357" s="48"/>
      <c r="Z357" s="51" t="str">
        <f>IF(AQ357='RC'!$E$6,AC357*1000+AD357,"")</f>
        <v/>
      </c>
      <c r="AA357" s="51" t="str">
        <f>IF(AB357="","",IF(AQ357='RC'!$E$6,AC357*1000-AD357,""))</f>
        <v/>
      </c>
      <c r="AB357" s="48" t="str">
        <f>IFERROR(VLOOKUP(E357,Funcionários!$C$8:$E$207,3,FALSE),"")</f>
        <v/>
      </c>
      <c r="AC357" s="50" t="str">
        <f>IF(AB357="","",IF(COUNTIFS($AB$7:$AB$3006,AB357,$AQ$7:$AQ$3006,'RC'!$E$6)=0,"",COUNTIFS($M$7:$M$3006,"Concluída no prazo",$AB$7:$AB$3006,AB357,$AQ$7:$AQ$3006,'RC'!$E$6)/COUNTIFS($AB$7:$AB$3006,AB357,$AQ$7:$AQ$3006,'RC'!$E$6)))</f>
        <v/>
      </c>
      <c r="AD357" s="48">
        <f>SUMIF($AQ$7:$AQ$3006,'RC'!$E$6,$J$7:$J$3006)+SUMIF($AQ$7:$AQ$3006,'RC'!$E$6,$L$7:$L$3006)</f>
        <v>21</v>
      </c>
      <c r="AF357" s="48">
        <v>4.6499999999998903E-2</v>
      </c>
      <c r="AG357" s="48">
        <f>IF(OR(AQ357="",AQ357&lt;&gt;'RC'!$E$6,AB357&lt;&gt;'RC'!$D$21),0,1)</f>
        <v>0</v>
      </c>
      <c r="AH357" s="48">
        <f t="shared" si="130"/>
        <v>4.6499999999998903E-2</v>
      </c>
      <c r="AI357" s="48" t="str">
        <f t="shared" si="112"/>
        <v/>
      </c>
      <c r="AJ357" s="48" t="str">
        <f t="shared" si="113"/>
        <v/>
      </c>
      <c r="AK357" s="52" t="str">
        <f t="shared" si="114"/>
        <v/>
      </c>
      <c r="AL357" s="52" t="str">
        <f t="shared" si="115"/>
        <v/>
      </c>
      <c r="AM357" s="48" t="str">
        <f t="shared" si="116"/>
        <v/>
      </c>
      <c r="AN357" s="48" t="str">
        <f t="shared" si="117"/>
        <v/>
      </c>
      <c r="AP357" s="18" t="str">
        <f t="shared" si="118"/>
        <v/>
      </c>
      <c r="AQ357" s="18" t="str">
        <f t="shared" si="119"/>
        <v/>
      </c>
      <c r="AR357" s="18">
        <v>4.65E-2</v>
      </c>
      <c r="AS357" s="18">
        <f>IF(AF!$D$27="Todos",1,IF(M357=AF!$D$27,1,0))</f>
        <v>1</v>
      </c>
      <c r="AT357" s="53">
        <f>IF(AND(E357=AF!$D$6,OR(LT!M357=AF!$D$27,AF!$D$27="Todos"),OR(AP357=AF!$E$8,AQ357=AF!$E$8)),AR357+AS357,0)</f>
        <v>0</v>
      </c>
      <c r="AU357" s="18" t="str">
        <f t="shared" si="120"/>
        <v/>
      </c>
      <c r="AV357" s="54" t="str">
        <f t="shared" si="121"/>
        <v/>
      </c>
      <c r="AW357" s="54" t="str">
        <f t="shared" si="122"/>
        <v/>
      </c>
      <c r="AX357" s="18" t="str">
        <f t="shared" si="123"/>
        <v/>
      </c>
      <c r="AY357" s="18" t="str">
        <f t="shared" si="124"/>
        <v/>
      </c>
      <c r="BA357" s="18">
        <f>IF($E357=AF!$D$6,IF($M357="Concluída no prazo",2,IF($M357="Concluída com atraso",1,0)),0)</f>
        <v>0</v>
      </c>
      <c r="BB357" s="18">
        <f>IF($E357=AF!$D$6,IF($M357="Atrasada",2,IF($M357="Concluída com atraso",1,0)),0)</f>
        <v>0</v>
      </c>
      <c r="BC357" s="18">
        <v>3.5100000000000001E-3</v>
      </c>
      <c r="BD357" s="18">
        <f t="shared" si="131"/>
        <v>3.5100000000000001E-3</v>
      </c>
      <c r="BE357" s="18">
        <f t="shared" si="131"/>
        <v>3.5100000000000001E-3</v>
      </c>
      <c r="BF357" s="18" t="str">
        <f t="shared" si="125"/>
        <v/>
      </c>
      <c r="BN357" s="18" t="str">
        <f t="shared" si="126"/>
        <v>s</v>
      </c>
    </row>
    <row r="358" spans="3:66" ht="50.1" customHeight="1" thickTop="1" thickBot="1" x14ac:dyDescent="0.3">
      <c r="C358" s="46"/>
      <c r="D358" s="46"/>
      <c r="E358" s="46"/>
      <c r="F358" s="122"/>
      <c r="G358" s="122"/>
      <c r="H358" s="78" t="str">
        <f t="shared" si="127"/>
        <v/>
      </c>
      <c r="I358" s="78" t="str">
        <f t="shared" si="128"/>
        <v/>
      </c>
      <c r="J358" s="16"/>
      <c r="K358" s="46" t="str">
        <f t="shared" si="129"/>
        <v/>
      </c>
      <c r="L358" s="16"/>
      <c r="M358" s="16"/>
      <c r="N358" s="46"/>
      <c r="O358" s="47" t="str">
        <f t="shared" si="132"/>
        <v/>
      </c>
      <c r="P358" s="47"/>
      <c r="Q358" s="48" t="str">
        <f>IFERROR(VLOOKUP(E358,Funcionários!$C$8:$E$207,3,FALSE),"")</f>
        <v/>
      </c>
      <c r="R358" s="47"/>
      <c r="S358" s="49" t="str">
        <f t="shared" si="133"/>
        <v/>
      </c>
      <c r="T358" s="49">
        <v>3.5200000000000001E-3</v>
      </c>
      <c r="U358" s="48" t="str">
        <f>IF(Funcionários!C359=0,"",Funcionários!C359)</f>
        <v/>
      </c>
      <c r="V358" s="50">
        <f>IF(U358="",0,IF(COUNTIFS($E$7:$E$3006,U358,$I$7:$I$3006,'RC'!$E$6)=0,0,COUNTIFS($M$7:$M$3006,"Concluída no prazo",$E$7:$E$3006,U358,$I$7:$I$3006,'RC'!$E$6)/COUNTIFS($E$7:$E$3006,U358,$I$7:$I$3006,'RC'!$E$6)))</f>
        <v>0</v>
      </c>
      <c r="W358" s="49">
        <f>SUMIFS($J$7:$J$3006,$E$7:$E$3006,U358,$I$7:$I$3006,'RC'!$E$6)+SUMIFS($L$7:$L$3006,$E$7:$E$3006,U358,$I$7:$I$3006,'RC'!$E$6)</f>
        <v>0</v>
      </c>
      <c r="X358" s="48">
        <f>COUNTIFS($E$7:$E$3006,U358,$I$7:$I$3006,'RC'!$E$6)</f>
        <v>0</v>
      </c>
      <c r="Y358" s="48"/>
      <c r="Z358" s="51" t="str">
        <f>IF(AQ358='RC'!$E$6,AC358*1000+AD358,"")</f>
        <v/>
      </c>
      <c r="AA358" s="51" t="str">
        <f>IF(AB358="","",IF(AQ358='RC'!$E$6,AC358*1000-AD358,""))</f>
        <v/>
      </c>
      <c r="AB358" s="48" t="str">
        <f>IFERROR(VLOOKUP(E358,Funcionários!$C$8:$E$207,3,FALSE),"")</f>
        <v/>
      </c>
      <c r="AC358" s="50" t="str">
        <f>IF(AB358="","",IF(COUNTIFS($AB$7:$AB$3006,AB358,$AQ$7:$AQ$3006,'RC'!$E$6)=0,"",COUNTIFS($M$7:$M$3006,"Concluída no prazo",$AB$7:$AB$3006,AB358,$AQ$7:$AQ$3006,'RC'!$E$6)/COUNTIFS($AB$7:$AB$3006,AB358,$AQ$7:$AQ$3006,'RC'!$E$6)))</f>
        <v/>
      </c>
      <c r="AD358" s="48">
        <f>SUMIF($AQ$7:$AQ$3006,'RC'!$E$6,$J$7:$J$3006)+SUMIF($AQ$7:$AQ$3006,'RC'!$E$6,$L$7:$L$3006)</f>
        <v>21</v>
      </c>
      <c r="AF358" s="48">
        <v>4.64899999999989E-2</v>
      </c>
      <c r="AG358" s="48">
        <f>IF(OR(AQ358="",AQ358&lt;&gt;'RC'!$E$6,AB358&lt;&gt;'RC'!$D$21),0,1)</f>
        <v>0</v>
      </c>
      <c r="AH358" s="48">
        <f t="shared" si="130"/>
        <v>4.64899999999989E-2</v>
      </c>
      <c r="AI358" s="48" t="str">
        <f t="shared" si="112"/>
        <v/>
      </c>
      <c r="AJ358" s="48" t="str">
        <f t="shared" si="113"/>
        <v/>
      </c>
      <c r="AK358" s="52" t="str">
        <f t="shared" si="114"/>
        <v/>
      </c>
      <c r="AL358" s="52" t="str">
        <f t="shared" si="115"/>
        <v/>
      </c>
      <c r="AM358" s="48" t="str">
        <f t="shared" si="116"/>
        <v/>
      </c>
      <c r="AN358" s="48" t="str">
        <f t="shared" si="117"/>
        <v/>
      </c>
      <c r="AP358" s="18" t="str">
        <f t="shared" si="118"/>
        <v/>
      </c>
      <c r="AQ358" s="18" t="str">
        <f t="shared" si="119"/>
        <v/>
      </c>
      <c r="AR358" s="18">
        <v>4.6489999999999997E-2</v>
      </c>
      <c r="AS358" s="18">
        <f>IF(AF!$D$27="Todos",1,IF(M358=AF!$D$27,1,0))</f>
        <v>1</v>
      </c>
      <c r="AT358" s="53">
        <f>IF(AND(E358=AF!$D$6,OR(LT!M358=AF!$D$27,AF!$D$27="Todos"),OR(AP358=AF!$E$8,AQ358=AF!$E$8)),AR358+AS358,0)</f>
        <v>0</v>
      </c>
      <c r="AU358" s="18" t="str">
        <f t="shared" si="120"/>
        <v/>
      </c>
      <c r="AV358" s="54" t="str">
        <f t="shared" si="121"/>
        <v/>
      </c>
      <c r="AW358" s="54" t="str">
        <f t="shared" si="122"/>
        <v/>
      </c>
      <c r="AX358" s="18" t="str">
        <f t="shared" si="123"/>
        <v/>
      </c>
      <c r="AY358" s="18" t="str">
        <f t="shared" si="124"/>
        <v/>
      </c>
      <c r="BA358" s="18">
        <f>IF($E358=AF!$D$6,IF($M358="Concluída no prazo",2,IF($M358="Concluída com atraso",1,0)),0)</f>
        <v>0</v>
      </c>
      <c r="BB358" s="18">
        <f>IF($E358=AF!$D$6,IF($M358="Atrasada",2,IF($M358="Concluída com atraso",1,0)),0)</f>
        <v>0</v>
      </c>
      <c r="BC358" s="18">
        <v>3.5200000000000001E-3</v>
      </c>
      <c r="BD358" s="18">
        <f t="shared" si="131"/>
        <v>3.5200000000000001E-3</v>
      </c>
      <c r="BE358" s="18">
        <f t="shared" si="131"/>
        <v>3.5200000000000001E-3</v>
      </c>
      <c r="BF358" s="18" t="str">
        <f t="shared" si="125"/>
        <v/>
      </c>
      <c r="BN358" s="18" t="str">
        <f t="shared" si="126"/>
        <v>s</v>
      </c>
    </row>
    <row r="359" spans="3:66" ht="50.1" customHeight="1" thickTop="1" thickBot="1" x14ac:dyDescent="0.3">
      <c r="C359" s="46"/>
      <c r="D359" s="46"/>
      <c r="E359" s="46"/>
      <c r="F359" s="122"/>
      <c r="G359" s="122"/>
      <c r="H359" s="78" t="str">
        <f t="shared" si="127"/>
        <v/>
      </c>
      <c r="I359" s="78" t="str">
        <f t="shared" si="128"/>
        <v/>
      </c>
      <c r="J359" s="16"/>
      <c r="K359" s="46" t="str">
        <f t="shared" si="129"/>
        <v/>
      </c>
      <c r="L359" s="16"/>
      <c r="M359" s="16"/>
      <c r="N359" s="46"/>
      <c r="O359" s="47" t="str">
        <f t="shared" si="132"/>
        <v/>
      </c>
      <c r="P359" s="47"/>
      <c r="Q359" s="48" t="str">
        <f>IFERROR(VLOOKUP(E359,Funcionários!$C$8:$E$207,3,FALSE),"")</f>
        <v/>
      </c>
      <c r="R359" s="47"/>
      <c r="S359" s="49" t="str">
        <f t="shared" si="133"/>
        <v/>
      </c>
      <c r="T359" s="49">
        <v>3.5300000000000002E-3</v>
      </c>
      <c r="U359" s="48" t="str">
        <f>IF(Funcionários!C360=0,"",Funcionários!C360)</f>
        <v/>
      </c>
      <c r="V359" s="50">
        <f>IF(U359="",0,IF(COUNTIFS($E$7:$E$3006,U359,$I$7:$I$3006,'RC'!$E$6)=0,0,COUNTIFS($M$7:$M$3006,"Concluída no prazo",$E$7:$E$3006,U359,$I$7:$I$3006,'RC'!$E$6)/COUNTIFS($E$7:$E$3006,U359,$I$7:$I$3006,'RC'!$E$6)))</f>
        <v>0</v>
      </c>
      <c r="W359" s="49">
        <f>SUMIFS($J$7:$J$3006,$E$7:$E$3006,U359,$I$7:$I$3006,'RC'!$E$6)+SUMIFS($L$7:$L$3006,$E$7:$E$3006,U359,$I$7:$I$3006,'RC'!$E$6)</f>
        <v>0</v>
      </c>
      <c r="X359" s="48">
        <f>COUNTIFS($E$7:$E$3006,U359,$I$7:$I$3006,'RC'!$E$6)</f>
        <v>0</v>
      </c>
      <c r="Y359" s="48"/>
      <c r="Z359" s="51" t="str">
        <f>IF(AQ359='RC'!$E$6,AC359*1000+AD359,"")</f>
        <v/>
      </c>
      <c r="AA359" s="51" t="str">
        <f>IF(AB359="","",IF(AQ359='RC'!$E$6,AC359*1000-AD359,""))</f>
        <v/>
      </c>
      <c r="AB359" s="48" t="str">
        <f>IFERROR(VLOOKUP(E359,Funcionários!$C$8:$E$207,3,FALSE),"")</f>
        <v/>
      </c>
      <c r="AC359" s="50" t="str">
        <f>IF(AB359="","",IF(COUNTIFS($AB$7:$AB$3006,AB359,$AQ$7:$AQ$3006,'RC'!$E$6)=0,"",COUNTIFS($M$7:$M$3006,"Concluída no prazo",$AB$7:$AB$3006,AB359,$AQ$7:$AQ$3006,'RC'!$E$6)/COUNTIFS($AB$7:$AB$3006,AB359,$AQ$7:$AQ$3006,'RC'!$E$6)))</f>
        <v/>
      </c>
      <c r="AD359" s="48">
        <f>SUMIF($AQ$7:$AQ$3006,'RC'!$E$6,$J$7:$J$3006)+SUMIF($AQ$7:$AQ$3006,'RC'!$E$6,$L$7:$L$3006)</f>
        <v>21</v>
      </c>
      <c r="AF359" s="48">
        <v>4.6479999999998897E-2</v>
      </c>
      <c r="AG359" s="48">
        <f>IF(OR(AQ359="",AQ359&lt;&gt;'RC'!$E$6,AB359&lt;&gt;'RC'!$D$21),0,1)</f>
        <v>0</v>
      </c>
      <c r="AH359" s="48">
        <f t="shared" si="130"/>
        <v>4.6479999999998897E-2</v>
      </c>
      <c r="AI359" s="48" t="str">
        <f t="shared" si="112"/>
        <v/>
      </c>
      <c r="AJ359" s="48" t="str">
        <f t="shared" si="113"/>
        <v/>
      </c>
      <c r="AK359" s="52" t="str">
        <f t="shared" si="114"/>
        <v/>
      </c>
      <c r="AL359" s="52" t="str">
        <f t="shared" si="115"/>
        <v/>
      </c>
      <c r="AM359" s="48" t="str">
        <f t="shared" si="116"/>
        <v/>
      </c>
      <c r="AN359" s="48" t="str">
        <f t="shared" si="117"/>
        <v/>
      </c>
      <c r="AP359" s="18" t="str">
        <f t="shared" si="118"/>
        <v/>
      </c>
      <c r="AQ359" s="18" t="str">
        <f t="shared" si="119"/>
        <v/>
      </c>
      <c r="AR359" s="18">
        <v>4.648E-2</v>
      </c>
      <c r="AS359" s="18">
        <f>IF(AF!$D$27="Todos",1,IF(M359=AF!$D$27,1,0))</f>
        <v>1</v>
      </c>
      <c r="AT359" s="53">
        <f>IF(AND(E359=AF!$D$6,OR(LT!M359=AF!$D$27,AF!$D$27="Todos"),OR(AP359=AF!$E$8,AQ359=AF!$E$8)),AR359+AS359,0)</f>
        <v>0</v>
      </c>
      <c r="AU359" s="18" t="str">
        <f t="shared" si="120"/>
        <v/>
      </c>
      <c r="AV359" s="54" t="str">
        <f t="shared" si="121"/>
        <v/>
      </c>
      <c r="AW359" s="54" t="str">
        <f t="shared" si="122"/>
        <v/>
      </c>
      <c r="AX359" s="18" t="str">
        <f t="shared" si="123"/>
        <v/>
      </c>
      <c r="AY359" s="18" t="str">
        <f t="shared" si="124"/>
        <v/>
      </c>
      <c r="BA359" s="18">
        <f>IF($E359=AF!$D$6,IF($M359="Concluída no prazo",2,IF($M359="Concluída com atraso",1,0)),0)</f>
        <v>0</v>
      </c>
      <c r="BB359" s="18">
        <f>IF($E359=AF!$D$6,IF($M359="Atrasada",2,IF($M359="Concluída com atraso",1,0)),0)</f>
        <v>0</v>
      </c>
      <c r="BC359" s="18">
        <v>3.5300000000000002E-3</v>
      </c>
      <c r="BD359" s="18">
        <f t="shared" si="131"/>
        <v>3.5300000000000002E-3</v>
      </c>
      <c r="BE359" s="18">
        <f t="shared" si="131"/>
        <v>3.5300000000000002E-3</v>
      </c>
      <c r="BF359" s="18" t="str">
        <f t="shared" si="125"/>
        <v/>
      </c>
      <c r="BN359" s="18" t="str">
        <f t="shared" si="126"/>
        <v>s</v>
      </c>
    </row>
    <row r="360" spans="3:66" ht="50.1" customHeight="1" thickTop="1" thickBot="1" x14ac:dyDescent="0.3">
      <c r="C360" s="46"/>
      <c r="D360" s="46"/>
      <c r="E360" s="46"/>
      <c r="F360" s="122"/>
      <c r="G360" s="122"/>
      <c r="H360" s="78" t="str">
        <f t="shared" si="127"/>
        <v/>
      </c>
      <c r="I360" s="78" t="str">
        <f t="shared" si="128"/>
        <v/>
      </c>
      <c r="J360" s="16"/>
      <c r="K360" s="46" t="str">
        <f t="shared" si="129"/>
        <v/>
      </c>
      <c r="L360" s="16"/>
      <c r="M360" s="16"/>
      <c r="N360" s="46"/>
      <c r="O360" s="47" t="str">
        <f t="shared" si="132"/>
        <v/>
      </c>
      <c r="P360" s="47"/>
      <c r="Q360" s="48" t="str">
        <f>IFERROR(VLOOKUP(E360,Funcionários!$C$8:$E$207,3,FALSE),"")</f>
        <v/>
      </c>
      <c r="R360" s="47"/>
      <c r="S360" s="49" t="str">
        <f t="shared" si="133"/>
        <v/>
      </c>
      <c r="T360" s="49">
        <v>3.5400000000000002E-3</v>
      </c>
      <c r="U360" s="48" t="str">
        <f>IF(Funcionários!C361=0,"",Funcionários!C361)</f>
        <v/>
      </c>
      <c r="V360" s="50">
        <f>IF(U360="",0,IF(COUNTIFS($E$7:$E$3006,U360,$I$7:$I$3006,'RC'!$E$6)=0,0,COUNTIFS($M$7:$M$3006,"Concluída no prazo",$E$7:$E$3006,U360,$I$7:$I$3006,'RC'!$E$6)/COUNTIFS($E$7:$E$3006,U360,$I$7:$I$3006,'RC'!$E$6)))</f>
        <v>0</v>
      </c>
      <c r="W360" s="49">
        <f>SUMIFS($J$7:$J$3006,$E$7:$E$3006,U360,$I$7:$I$3006,'RC'!$E$6)+SUMIFS($L$7:$L$3006,$E$7:$E$3006,U360,$I$7:$I$3006,'RC'!$E$6)</f>
        <v>0</v>
      </c>
      <c r="X360" s="48">
        <f>COUNTIFS($E$7:$E$3006,U360,$I$7:$I$3006,'RC'!$E$6)</f>
        <v>0</v>
      </c>
      <c r="Y360" s="48"/>
      <c r="Z360" s="51" t="str">
        <f>IF(AQ360='RC'!$E$6,AC360*1000+AD360,"")</f>
        <v/>
      </c>
      <c r="AA360" s="51" t="str">
        <f>IF(AB360="","",IF(AQ360='RC'!$E$6,AC360*1000-AD360,""))</f>
        <v/>
      </c>
      <c r="AB360" s="48" t="str">
        <f>IFERROR(VLOOKUP(E360,Funcionários!$C$8:$E$207,3,FALSE),"")</f>
        <v/>
      </c>
      <c r="AC360" s="50" t="str">
        <f>IF(AB360="","",IF(COUNTIFS($AB$7:$AB$3006,AB360,$AQ$7:$AQ$3006,'RC'!$E$6)=0,"",COUNTIFS($M$7:$M$3006,"Concluída no prazo",$AB$7:$AB$3006,AB360,$AQ$7:$AQ$3006,'RC'!$E$6)/COUNTIFS($AB$7:$AB$3006,AB360,$AQ$7:$AQ$3006,'RC'!$E$6)))</f>
        <v/>
      </c>
      <c r="AD360" s="48">
        <f>SUMIF($AQ$7:$AQ$3006,'RC'!$E$6,$J$7:$J$3006)+SUMIF($AQ$7:$AQ$3006,'RC'!$E$6,$L$7:$L$3006)</f>
        <v>21</v>
      </c>
      <c r="AF360" s="48">
        <v>4.6469999999998901E-2</v>
      </c>
      <c r="AG360" s="48">
        <f>IF(OR(AQ360="",AQ360&lt;&gt;'RC'!$E$6,AB360&lt;&gt;'RC'!$D$21),0,1)</f>
        <v>0</v>
      </c>
      <c r="AH360" s="48">
        <f t="shared" si="130"/>
        <v>4.6469999999998901E-2</v>
      </c>
      <c r="AI360" s="48" t="str">
        <f t="shared" si="112"/>
        <v/>
      </c>
      <c r="AJ360" s="48" t="str">
        <f t="shared" si="113"/>
        <v/>
      </c>
      <c r="AK360" s="52" t="str">
        <f t="shared" si="114"/>
        <v/>
      </c>
      <c r="AL360" s="52" t="str">
        <f t="shared" si="115"/>
        <v/>
      </c>
      <c r="AM360" s="48" t="str">
        <f t="shared" si="116"/>
        <v/>
      </c>
      <c r="AN360" s="48" t="str">
        <f t="shared" si="117"/>
        <v/>
      </c>
      <c r="AP360" s="18" t="str">
        <f t="shared" si="118"/>
        <v/>
      </c>
      <c r="AQ360" s="18" t="str">
        <f t="shared" si="119"/>
        <v/>
      </c>
      <c r="AR360" s="18">
        <v>4.6469999999999997E-2</v>
      </c>
      <c r="AS360" s="18">
        <f>IF(AF!$D$27="Todos",1,IF(M360=AF!$D$27,1,0))</f>
        <v>1</v>
      </c>
      <c r="AT360" s="53">
        <f>IF(AND(E360=AF!$D$6,OR(LT!M360=AF!$D$27,AF!$D$27="Todos"),OR(AP360=AF!$E$8,AQ360=AF!$E$8)),AR360+AS360,0)</f>
        <v>0</v>
      </c>
      <c r="AU360" s="18" t="str">
        <f t="shared" si="120"/>
        <v/>
      </c>
      <c r="AV360" s="54" t="str">
        <f t="shared" si="121"/>
        <v/>
      </c>
      <c r="AW360" s="54" t="str">
        <f t="shared" si="122"/>
        <v/>
      </c>
      <c r="AX360" s="18" t="str">
        <f t="shared" si="123"/>
        <v/>
      </c>
      <c r="AY360" s="18" t="str">
        <f t="shared" si="124"/>
        <v/>
      </c>
      <c r="BA360" s="18">
        <f>IF($E360=AF!$D$6,IF($M360="Concluída no prazo",2,IF($M360="Concluída com atraso",1,0)),0)</f>
        <v>0</v>
      </c>
      <c r="BB360" s="18">
        <f>IF($E360=AF!$D$6,IF($M360="Atrasada",2,IF($M360="Concluída com atraso",1,0)),0)</f>
        <v>0</v>
      </c>
      <c r="BC360" s="18">
        <v>3.5400000000000002E-3</v>
      </c>
      <c r="BD360" s="18">
        <f t="shared" si="131"/>
        <v>3.5400000000000002E-3</v>
      </c>
      <c r="BE360" s="18">
        <f t="shared" si="131"/>
        <v>3.5400000000000002E-3</v>
      </c>
      <c r="BF360" s="18" t="str">
        <f t="shared" si="125"/>
        <v/>
      </c>
      <c r="BN360" s="18" t="str">
        <f t="shared" si="126"/>
        <v>s</v>
      </c>
    </row>
    <row r="361" spans="3:66" ht="50.1" customHeight="1" thickTop="1" thickBot="1" x14ac:dyDescent="0.3">
      <c r="C361" s="46"/>
      <c r="D361" s="46"/>
      <c r="E361" s="46"/>
      <c r="F361" s="122"/>
      <c r="G361" s="122"/>
      <c r="H361" s="78" t="str">
        <f t="shared" si="127"/>
        <v/>
      </c>
      <c r="I361" s="78" t="str">
        <f t="shared" si="128"/>
        <v/>
      </c>
      <c r="J361" s="16"/>
      <c r="K361" s="46" t="str">
        <f t="shared" si="129"/>
        <v/>
      </c>
      <c r="L361" s="16"/>
      <c r="M361" s="16"/>
      <c r="N361" s="46"/>
      <c r="O361" s="47" t="str">
        <f t="shared" si="132"/>
        <v/>
      </c>
      <c r="P361" s="47"/>
      <c r="Q361" s="48" t="str">
        <f>IFERROR(VLOOKUP(E361,Funcionários!$C$8:$E$207,3,FALSE),"")</f>
        <v/>
      </c>
      <c r="R361" s="47"/>
      <c r="S361" s="49" t="str">
        <f t="shared" si="133"/>
        <v/>
      </c>
      <c r="T361" s="49">
        <v>3.5500000000000002E-3</v>
      </c>
      <c r="U361" s="48" t="str">
        <f>IF(Funcionários!C362=0,"",Funcionários!C362)</f>
        <v/>
      </c>
      <c r="V361" s="50">
        <f>IF(U361="",0,IF(COUNTIFS($E$7:$E$3006,U361,$I$7:$I$3006,'RC'!$E$6)=0,0,COUNTIFS($M$7:$M$3006,"Concluída no prazo",$E$7:$E$3006,U361,$I$7:$I$3006,'RC'!$E$6)/COUNTIFS($E$7:$E$3006,U361,$I$7:$I$3006,'RC'!$E$6)))</f>
        <v>0</v>
      </c>
      <c r="W361" s="49">
        <f>SUMIFS($J$7:$J$3006,$E$7:$E$3006,U361,$I$7:$I$3006,'RC'!$E$6)+SUMIFS($L$7:$L$3006,$E$7:$E$3006,U361,$I$7:$I$3006,'RC'!$E$6)</f>
        <v>0</v>
      </c>
      <c r="X361" s="48">
        <f>COUNTIFS($E$7:$E$3006,U361,$I$7:$I$3006,'RC'!$E$6)</f>
        <v>0</v>
      </c>
      <c r="Y361" s="48"/>
      <c r="Z361" s="51" t="str">
        <f>IF(AQ361='RC'!$E$6,AC361*1000+AD361,"")</f>
        <v/>
      </c>
      <c r="AA361" s="51" t="str">
        <f>IF(AB361="","",IF(AQ361='RC'!$E$6,AC361*1000-AD361,""))</f>
        <v/>
      </c>
      <c r="AB361" s="48" t="str">
        <f>IFERROR(VLOOKUP(E361,Funcionários!$C$8:$E$207,3,FALSE),"")</f>
        <v/>
      </c>
      <c r="AC361" s="50" t="str">
        <f>IF(AB361="","",IF(COUNTIFS($AB$7:$AB$3006,AB361,$AQ$7:$AQ$3006,'RC'!$E$6)=0,"",COUNTIFS($M$7:$M$3006,"Concluída no prazo",$AB$7:$AB$3006,AB361,$AQ$7:$AQ$3006,'RC'!$E$6)/COUNTIFS($AB$7:$AB$3006,AB361,$AQ$7:$AQ$3006,'RC'!$E$6)))</f>
        <v/>
      </c>
      <c r="AD361" s="48">
        <f>SUMIF($AQ$7:$AQ$3006,'RC'!$E$6,$J$7:$J$3006)+SUMIF($AQ$7:$AQ$3006,'RC'!$E$6,$L$7:$L$3006)</f>
        <v>21</v>
      </c>
      <c r="AF361" s="48">
        <v>4.6459999999998898E-2</v>
      </c>
      <c r="AG361" s="48">
        <f>IF(OR(AQ361="",AQ361&lt;&gt;'RC'!$E$6,AB361&lt;&gt;'RC'!$D$21),0,1)</f>
        <v>0</v>
      </c>
      <c r="AH361" s="48">
        <f t="shared" si="130"/>
        <v>4.6459999999998898E-2</v>
      </c>
      <c r="AI361" s="48" t="str">
        <f t="shared" si="112"/>
        <v/>
      </c>
      <c r="AJ361" s="48" t="str">
        <f t="shared" si="113"/>
        <v/>
      </c>
      <c r="AK361" s="52" t="str">
        <f t="shared" si="114"/>
        <v/>
      </c>
      <c r="AL361" s="52" t="str">
        <f t="shared" si="115"/>
        <v/>
      </c>
      <c r="AM361" s="48" t="str">
        <f t="shared" si="116"/>
        <v/>
      </c>
      <c r="AN361" s="48" t="str">
        <f t="shared" si="117"/>
        <v/>
      </c>
      <c r="AP361" s="18" t="str">
        <f t="shared" si="118"/>
        <v/>
      </c>
      <c r="AQ361" s="18" t="str">
        <f t="shared" si="119"/>
        <v/>
      </c>
      <c r="AR361" s="18">
        <v>4.6460000000000001E-2</v>
      </c>
      <c r="AS361" s="18">
        <f>IF(AF!$D$27="Todos",1,IF(M361=AF!$D$27,1,0))</f>
        <v>1</v>
      </c>
      <c r="AT361" s="53">
        <f>IF(AND(E361=AF!$D$6,OR(LT!M361=AF!$D$27,AF!$D$27="Todos"),OR(AP361=AF!$E$8,AQ361=AF!$E$8)),AR361+AS361,0)</f>
        <v>0</v>
      </c>
      <c r="AU361" s="18" t="str">
        <f t="shared" si="120"/>
        <v/>
      </c>
      <c r="AV361" s="54" t="str">
        <f t="shared" si="121"/>
        <v/>
      </c>
      <c r="AW361" s="54" t="str">
        <f t="shared" si="122"/>
        <v/>
      </c>
      <c r="AX361" s="18" t="str">
        <f t="shared" si="123"/>
        <v/>
      </c>
      <c r="AY361" s="18" t="str">
        <f t="shared" si="124"/>
        <v/>
      </c>
      <c r="BA361" s="18">
        <f>IF($E361=AF!$D$6,IF($M361="Concluída no prazo",2,IF($M361="Concluída com atraso",1,0)),0)</f>
        <v>0</v>
      </c>
      <c r="BB361" s="18">
        <f>IF($E361=AF!$D$6,IF($M361="Atrasada",2,IF($M361="Concluída com atraso",1,0)),0)</f>
        <v>0</v>
      </c>
      <c r="BC361" s="18">
        <v>3.5500000000000002E-3</v>
      </c>
      <c r="BD361" s="18">
        <f t="shared" si="131"/>
        <v>3.5500000000000002E-3</v>
      </c>
      <c r="BE361" s="18">
        <f t="shared" si="131"/>
        <v>3.5500000000000002E-3</v>
      </c>
      <c r="BF361" s="18" t="str">
        <f t="shared" si="125"/>
        <v/>
      </c>
      <c r="BN361" s="18" t="str">
        <f t="shared" si="126"/>
        <v>s</v>
      </c>
    </row>
    <row r="362" spans="3:66" ht="50.1" customHeight="1" thickTop="1" thickBot="1" x14ac:dyDescent="0.3">
      <c r="C362" s="46"/>
      <c r="D362" s="46"/>
      <c r="E362" s="46"/>
      <c r="F362" s="122"/>
      <c r="G362" s="122"/>
      <c r="H362" s="78" t="str">
        <f t="shared" si="127"/>
        <v/>
      </c>
      <c r="I362" s="78" t="str">
        <f t="shared" si="128"/>
        <v/>
      </c>
      <c r="J362" s="16"/>
      <c r="K362" s="46" t="str">
        <f t="shared" si="129"/>
        <v/>
      </c>
      <c r="L362" s="16"/>
      <c r="M362" s="16"/>
      <c r="N362" s="46"/>
      <c r="O362" s="47" t="str">
        <f t="shared" si="132"/>
        <v/>
      </c>
      <c r="P362" s="47"/>
      <c r="Q362" s="48" t="str">
        <f>IFERROR(VLOOKUP(E362,Funcionários!$C$8:$E$207,3,FALSE),"")</f>
        <v/>
      </c>
      <c r="R362" s="47"/>
      <c r="S362" s="49" t="str">
        <f t="shared" si="133"/>
        <v/>
      </c>
      <c r="T362" s="49">
        <v>3.5599999999999998E-3</v>
      </c>
      <c r="U362" s="48" t="str">
        <f>IF(Funcionários!C363=0,"",Funcionários!C363)</f>
        <v/>
      </c>
      <c r="V362" s="50">
        <f>IF(U362="",0,IF(COUNTIFS($E$7:$E$3006,U362,$I$7:$I$3006,'RC'!$E$6)=0,0,COUNTIFS($M$7:$M$3006,"Concluída no prazo",$E$7:$E$3006,U362,$I$7:$I$3006,'RC'!$E$6)/COUNTIFS($E$7:$E$3006,U362,$I$7:$I$3006,'RC'!$E$6)))</f>
        <v>0</v>
      </c>
      <c r="W362" s="49">
        <f>SUMIFS($J$7:$J$3006,$E$7:$E$3006,U362,$I$7:$I$3006,'RC'!$E$6)+SUMIFS($L$7:$L$3006,$E$7:$E$3006,U362,$I$7:$I$3006,'RC'!$E$6)</f>
        <v>0</v>
      </c>
      <c r="X362" s="48">
        <f>COUNTIFS($E$7:$E$3006,U362,$I$7:$I$3006,'RC'!$E$6)</f>
        <v>0</v>
      </c>
      <c r="Y362" s="48"/>
      <c r="Z362" s="51" t="str">
        <f>IF(AQ362='RC'!$E$6,AC362*1000+AD362,"")</f>
        <v/>
      </c>
      <c r="AA362" s="51" t="str">
        <f>IF(AB362="","",IF(AQ362='RC'!$E$6,AC362*1000-AD362,""))</f>
        <v/>
      </c>
      <c r="AB362" s="48" t="str">
        <f>IFERROR(VLOOKUP(E362,Funcionários!$C$8:$E$207,3,FALSE),"")</f>
        <v/>
      </c>
      <c r="AC362" s="50" t="str">
        <f>IF(AB362="","",IF(COUNTIFS($AB$7:$AB$3006,AB362,$AQ$7:$AQ$3006,'RC'!$E$6)=0,"",COUNTIFS($M$7:$M$3006,"Concluída no prazo",$AB$7:$AB$3006,AB362,$AQ$7:$AQ$3006,'RC'!$E$6)/COUNTIFS($AB$7:$AB$3006,AB362,$AQ$7:$AQ$3006,'RC'!$E$6)))</f>
        <v/>
      </c>
      <c r="AD362" s="48">
        <f>SUMIF($AQ$7:$AQ$3006,'RC'!$E$6,$J$7:$J$3006)+SUMIF($AQ$7:$AQ$3006,'RC'!$E$6,$L$7:$L$3006)</f>
        <v>21</v>
      </c>
      <c r="AF362" s="48">
        <v>4.6449999999998902E-2</v>
      </c>
      <c r="AG362" s="48">
        <f>IF(OR(AQ362="",AQ362&lt;&gt;'RC'!$E$6,AB362&lt;&gt;'RC'!$D$21),0,1)</f>
        <v>0</v>
      </c>
      <c r="AH362" s="48">
        <f t="shared" si="130"/>
        <v>4.6449999999998902E-2</v>
      </c>
      <c r="AI362" s="48" t="str">
        <f t="shared" si="112"/>
        <v/>
      </c>
      <c r="AJ362" s="48" t="str">
        <f t="shared" si="113"/>
        <v/>
      </c>
      <c r="AK362" s="52" t="str">
        <f t="shared" si="114"/>
        <v/>
      </c>
      <c r="AL362" s="52" t="str">
        <f t="shared" si="115"/>
        <v/>
      </c>
      <c r="AM362" s="48" t="str">
        <f t="shared" si="116"/>
        <v/>
      </c>
      <c r="AN362" s="48" t="str">
        <f t="shared" si="117"/>
        <v/>
      </c>
      <c r="AP362" s="18" t="str">
        <f t="shared" si="118"/>
        <v/>
      </c>
      <c r="AQ362" s="18" t="str">
        <f t="shared" si="119"/>
        <v/>
      </c>
      <c r="AR362" s="18">
        <v>4.6449999999999998E-2</v>
      </c>
      <c r="AS362" s="18">
        <f>IF(AF!$D$27="Todos",1,IF(M362=AF!$D$27,1,0))</f>
        <v>1</v>
      </c>
      <c r="AT362" s="53">
        <f>IF(AND(E362=AF!$D$6,OR(LT!M362=AF!$D$27,AF!$D$27="Todos"),OR(AP362=AF!$E$8,AQ362=AF!$E$8)),AR362+AS362,0)</f>
        <v>0</v>
      </c>
      <c r="AU362" s="18" t="str">
        <f t="shared" si="120"/>
        <v/>
      </c>
      <c r="AV362" s="54" t="str">
        <f t="shared" si="121"/>
        <v/>
      </c>
      <c r="AW362" s="54" t="str">
        <f t="shared" si="122"/>
        <v/>
      </c>
      <c r="AX362" s="18" t="str">
        <f t="shared" si="123"/>
        <v/>
      </c>
      <c r="AY362" s="18" t="str">
        <f t="shared" si="124"/>
        <v/>
      </c>
      <c r="BA362" s="18">
        <f>IF($E362=AF!$D$6,IF($M362="Concluída no prazo",2,IF($M362="Concluída com atraso",1,0)),0)</f>
        <v>0</v>
      </c>
      <c r="BB362" s="18">
        <f>IF($E362=AF!$D$6,IF($M362="Atrasada",2,IF($M362="Concluída com atraso",1,0)),0)</f>
        <v>0</v>
      </c>
      <c r="BC362" s="18">
        <v>3.5599999999999998E-3</v>
      </c>
      <c r="BD362" s="18">
        <f t="shared" si="131"/>
        <v>3.5599999999999998E-3</v>
      </c>
      <c r="BE362" s="18">
        <f t="shared" si="131"/>
        <v>3.5599999999999998E-3</v>
      </c>
      <c r="BF362" s="18" t="str">
        <f t="shared" si="125"/>
        <v/>
      </c>
      <c r="BN362" s="18" t="str">
        <f t="shared" si="126"/>
        <v>s</v>
      </c>
    </row>
    <row r="363" spans="3:66" ht="50.1" customHeight="1" thickTop="1" thickBot="1" x14ac:dyDescent="0.3">
      <c r="C363" s="46"/>
      <c r="D363" s="46"/>
      <c r="E363" s="46"/>
      <c r="F363" s="122"/>
      <c r="G363" s="122"/>
      <c r="H363" s="78" t="str">
        <f t="shared" si="127"/>
        <v/>
      </c>
      <c r="I363" s="78" t="str">
        <f t="shared" si="128"/>
        <v/>
      </c>
      <c r="J363" s="16"/>
      <c r="K363" s="46" t="str">
        <f t="shared" si="129"/>
        <v/>
      </c>
      <c r="L363" s="16"/>
      <c r="M363" s="16"/>
      <c r="N363" s="46"/>
      <c r="O363" s="47" t="str">
        <f t="shared" si="132"/>
        <v/>
      </c>
      <c r="P363" s="47"/>
      <c r="Q363" s="48" t="str">
        <f>IFERROR(VLOOKUP(E363,Funcionários!$C$8:$E$207,3,FALSE),"")</f>
        <v/>
      </c>
      <c r="R363" s="47"/>
      <c r="S363" s="49" t="str">
        <f t="shared" si="133"/>
        <v/>
      </c>
      <c r="T363" s="49">
        <v>3.5699999999999998E-3</v>
      </c>
      <c r="U363" s="48" t="str">
        <f>IF(Funcionários!C364=0,"",Funcionários!C364)</f>
        <v/>
      </c>
      <c r="V363" s="50">
        <f>IF(U363="",0,IF(COUNTIFS($E$7:$E$3006,U363,$I$7:$I$3006,'RC'!$E$6)=0,0,COUNTIFS($M$7:$M$3006,"Concluída no prazo",$E$7:$E$3006,U363,$I$7:$I$3006,'RC'!$E$6)/COUNTIFS($E$7:$E$3006,U363,$I$7:$I$3006,'RC'!$E$6)))</f>
        <v>0</v>
      </c>
      <c r="W363" s="49">
        <f>SUMIFS($J$7:$J$3006,$E$7:$E$3006,U363,$I$7:$I$3006,'RC'!$E$6)+SUMIFS($L$7:$L$3006,$E$7:$E$3006,U363,$I$7:$I$3006,'RC'!$E$6)</f>
        <v>0</v>
      </c>
      <c r="X363" s="48">
        <f>COUNTIFS($E$7:$E$3006,U363,$I$7:$I$3006,'RC'!$E$6)</f>
        <v>0</v>
      </c>
      <c r="Y363" s="48"/>
      <c r="Z363" s="51" t="str">
        <f>IF(AQ363='RC'!$E$6,AC363*1000+AD363,"")</f>
        <v/>
      </c>
      <c r="AA363" s="51" t="str">
        <f>IF(AB363="","",IF(AQ363='RC'!$E$6,AC363*1000-AD363,""))</f>
        <v/>
      </c>
      <c r="AB363" s="48" t="str">
        <f>IFERROR(VLOOKUP(E363,Funcionários!$C$8:$E$207,3,FALSE),"")</f>
        <v/>
      </c>
      <c r="AC363" s="50" t="str">
        <f>IF(AB363="","",IF(COUNTIFS($AB$7:$AB$3006,AB363,$AQ$7:$AQ$3006,'RC'!$E$6)=0,"",COUNTIFS($M$7:$M$3006,"Concluída no prazo",$AB$7:$AB$3006,AB363,$AQ$7:$AQ$3006,'RC'!$E$6)/COUNTIFS($AB$7:$AB$3006,AB363,$AQ$7:$AQ$3006,'RC'!$E$6)))</f>
        <v/>
      </c>
      <c r="AD363" s="48">
        <f>SUMIF($AQ$7:$AQ$3006,'RC'!$E$6,$J$7:$J$3006)+SUMIF($AQ$7:$AQ$3006,'RC'!$E$6,$L$7:$L$3006)</f>
        <v>21</v>
      </c>
      <c r="AF363" s="48">
        <v>4.6439999999998899E-2</v>
      </c>
      <c r="AG363" s="48">
        <f>IF(OR(AQ363="",AQ363&lt;&gt;'RC'!$E$6,AB363&lt;&gt;'RC'!$D$21),0,1)</f>
        <v>0</v>
      </c>
      <c r="AH363" s="48">
        <f t="shared" si="130"/>
        <v>4.6439999999998899E-2</v>
      </c>
      <c r="AI363" s="48" t="str">
        <f t="shared" si="112"/>
        <v/>
      </c>
      <c r="AJ363" s="48" t="str">
        <f t="shared" si="113"/>
        <v/>
      </c>
      <c r="AK363" s="52" t="str">
        <f t="shared" si="114"/>
        <v/>
      </c>
      <c r="AL363" s="52" t="str">
        <f t="shared" si="115"/>
        <v/>
      </c>
      <c r="AM363" s="48" t="str">
        <f t="shared" si="116"/>
        <v/>
      </c>
      <c r="AN363" s="48" t="str">
        <f t="shared" si="117"/>
        <v/>
      </c>
      <c r="AP363" s="18" t="str">
        <f t="shared" si="118"/>
        <v/>
      </c>
      <c r="AQ363" s="18" t="str">
        <f t="shared" si="119"/>
        <v/>
      </c>
      <c r="AR363" s="18">
        <v>4.6440000000000002E-2</v>
      </c>
      <c r="AS363" s="18">
        <f>IF(AF!$D$27="Todos",1,IF(M363=AF!$D$27,1,0))</f>
        <v>1</v>
      </c>
      <c r="AT363" s="53">
        <f>IF(AND(E363=AF!$D$6,OR(LT!M363=AF!$D$27,AF!$D$27="Todos"),OR(AP363=AF!$E$8,AQ363=AF!$E$8)),AR363+AS363,0)</f>
        <v>0</v>
      </c>
      <c r="AU363" s="18" t="str">
        <f t="shared" si="120"/>
        <v/>
      </c>
      <c r="AV363" s="54" t="str">
        <f t="shared" si="121"/>
        <v/>
      </c>
      <c r="AW363" s="54" t="str">
        <f t="shared" si="122"/>
        <v/>
      </c>
      <c r="AX363" s="18" t="str">
        <f t="shared" si="123"/>
        <v/>
      </c>
      <c r="AY363" s="18" t="str">
        <f t="shared" si="124"/>
        <v/>
      </c>
      <c r="BA363" s="18">
        <f>IF($E363=AF!$D$6,IF($M363="Concluída no prazo",2,IF($M363="Concluída com atraso",1,0)),0)</f>
        <v>0</v>
      </c>
      <c r="BB363" s="18">
        <f>IF($E363=AF!$D$6,IF($M363="Atrasada",2,IF($M363="Concluída com atraso",1,0)),0)</f>
        <v>0</v>
      </c>
      <c r="BC363" s="18">
        <v>3.5699999999999998E-3</v>
      </c>
      <c r="BD363" s="18">
        <f t="shared" si="131"/>
        <v>3.5699999999999998E-3</v>
      </c>
      <c r="BE363" s="18">
        <f t="shared" si="131"/>
        <v>3.5699999999999998E-3</v>
      </c>
      <c r="BF363" s="18" t="str">
        <f t="shared" si="125"/>
        <v/>
      </c>
      <c r="BN363" s="18" t="str">
        <f t="shared" si="126"/>
        <v>s</v>
      </c>
    </row>
    <row r="364" spans="3:66" ht="50.1" customHeight="1" thickTop="1" thickBot="1" x14ac:dyDescent="0.3">
      <c r="C364" s="46"/>
      <c r="D364" s="46"/>
      <c r="E364" s="46"/>
      <c r="F364" s="122"/>
      <c r="G364" s="122"/>
      <c r="H364" s="78" t="str">
        <f t="shared" si="127"/>
        <v/>
      </c>
      <c r="I364" s="78" t="str">
        <f t="shared" si="128"/>
        <v/>
      </c>
      <c r="J364" s="16"/>
      <c r="K364" s="46" t="str">
        <f t="shared" si="129"/>
        <v/>
      </c>
      <c r="L364" s="16"/>
      <c r="M364" s="16"/>
      <c r="N364" s="46"/>
      <c r="O364" s="47" t="str">
        <f t="shared" si="132"/>
        <v/>
      </c>
      <c r="P364" s="47"/>
      <c r="Q364" s="48" t="str">
        <f>IFERROR(VLOOKUP(E364,Funcionários!$C$8:$E$207,3,FALSE),"")</f>
        <v/>
      </c>
      <c r="R364" s="47"/>
      <c r="S364" s="49" t="str">
        <f t="shared" si="133"/>
        <v/>
      </c>
      <c r="T364" s="49">
        <v>3.5799999999999998E-3</v>
      </c>
      <c r="U364" s="48" t="str">
        <f>IF(Funcionários!C365=0,"",Funcionários!C365)</f>
        <v/>
      </c>
      <c r="V364" s="50">
        <f>IF(U364="",0,IF(COUNTIFS($E$7:$E$3006,U364,$I$7:$I$3006,'RC'!$E$6)=0,0,COUNTIFS($M$7:$M$3006,"Concluída no prazo",$E$7:$E$3006,U364,$I$7:$I$3006,'RC'!$E$6)/COUNTIFS($E$7:$E$3006,U364,$I$7:$I$3006,'RC'!$E$6)))</f>
        <v>0</v>
      </c>
      <c r="W364" s="49">
        <f>SUMIFS($J$7:$J$3006,$E$7:$E$3006,U364,$I$7:$I$3006,'RC'!$E$6)+SUMIFS($L$7:$L$3006,$E$7:$E$3006,U364,$I$7:$I$3006,'RC'!$E$6)</f>
        <v>0</v>
      </c>
      <c r="X364" s="48">
        <f>COUNTIFS($E$7:$E$3006,U364,$I$7:$I$3006,'RC'!$E$6)</f>
        <v>0</v>
      </c>
      <c r="Y364" s="48"/>
      <c r="Z364" s="51" t="str">
        <f>IF(AQ364='RC'!$E$6,AC364*1000+AD364,"")</f>
        <v/>
      </c>
      <c r="AA364" s="51" t="str">
        <f>IF(AB364="","",IF(AQ364='RC'!$E$6,AC364*1000-AD364,""))</f>
        <v/>
      </c>
      <c r="AB364" s="48" t="str">
        <f>IFERROR(VLOOKUP(E364,Funcionários!$C$8:$E$207,3,FALSE),"")</f>
        <v/>
      </c>
      <c r="AC364" s="50" t="str">
        <f>IF(AB364="","",IF(COUNTIFS($AB$7:$AB$3006,AB364,$AQ$7:$AQ$3006,'RC'!$E$6)=0,"",COUNTIFS($M$7:$M$3006,"Concluída no prazo",$AB$7:$AB$3006,AB364,$AQ$7:$AQ$3006,'RC'!$E$6)/COUNTIFS($AB$7:$AB$3006,AB364,$AQ$7:$AQ$3006,'RC'!$E$6)))</f>
        <v/>
      </c>
      <c r="AD364" s="48">
        <f>SUMIF($AQ$7:$AQ$3006,'RC'!$E$6,$J$7:$J$3006)+SUMIF($AQ$7:$AQ$3006,'RC'!$E$6,$L$7:$L$3006)</f>
        <v>21</v>
      </c>
      <c r="AF364" s="48">
        <v>4.6429999999998903E-2</v>
      </c>
      <c r="AG364" s="48">
        <f>IF(OR(AQ364="",AQ364&lt;&gt;'RC'!$E$6,AB364&lt;&gt;'RC'!$D$21),0,1)</f>
        <v>0</v>
      </c>
      <c r="AH364" s="48">
        <f t="shared" si="130"/>
        <v>4.6429999999998903E-2</v>
      </c>
      <c r="AI364" s="48" t="str">
        <f t="shared" si="112"/>
        <v/>
      </c>
      <c r="AJ364" s="48" t="str">
        <f t="shared" si="113"/>
        <v/>
      </c>
      <c r="AK364" s="52" t="str">
        <f t="shared" si="114"/>
        <v/>
      </c>
      <c r="AL364" s="52" t="str">
        <f t="shared" si="115"/>
        <v/>
      </c>
      <c r="AM364" s="48" t="str">
        <f t="shared" si="116"/>
        <v/>
      </c>
      <c r="AN364" s="48" t="str">
        <f t="shared" si="117"/>
        <v/>
      </c>
      <c r="AP364" s="18" t="str">
        <f t="shared" si="118"/>
        <v/>
      </c>
      <c r="AQ364" s="18" t="str">
        <f t="shared" si="119"/>
        <v/>
      </c>
      <c r="AR364" s="18">
        <v>4.6429999999999999E-2</v>
      </c>
      <c r="AS364" s="18">
        <f>IF(AF!$D$27="Todos",1,IF(M364=AF!$D$27,1,0))</f>
        <v>1</v>
      </c>
      <c r="AT364" s="53">
        <f>IF(AND(E364=AF!$D$6,OR(LT!M364=AF!$D$27,AF!$D$27="Todos"),OR(AP364=AF!$E$8,AQ364=AF!$E$8)),AR364+AS364,0)</f>
        <v>0</v>
      </c>
      <c r="AU364" s="18" t="str">
        <f t="shared" si="120"/>
        <v/>
      </c>
      <c r="AV364" s="54" t="str">
        <f t="shared" si="121"/>
        <v/>
      </c>
      <c r="AW364" s="54" t="str">
        <f t="shared" si="122"/>
        <v/>
      </c>
      <c r="AX364" s="18" t="str">
        <f t="shared" si="123"/>
        <v/>
      </c>
      <c r="AY364" s="18" t="str">
        <f t="shared" si="124"/>
        <v/>
      </c>
      <c r="BA364" s="18">
        <f>IF($E364=AF!$D$6,IF($M364="Concluída no prazo",2,IF($M364="Concluída com atraso",1,0)),0)</f>
        <v>0</v>
      </c>
      <c r="BB364" s="18">
        <f>IF($E364=AF!$D$6,IF($M364="Atrasada",2,IF($M364="Concluída com atraso",1,0)),0)</f>
        <v>0</v>
      </c>
      <c r="BC364" s="18">
        <v>3.5799999999999998E-3</v>
      </c>
      <c r="BD364" s="18">
        <f t="shared" si="131"/>
        <v>3.5799999999999998E-3</v>
      </c>
      <c r="BE364" s="18">
        <f t="shared" si="131"/>
        <v>3.5799999999999998E-3</v>
      </c>
      <c r="BF364" s="18" t="str">
        <f t="shared" si="125"/>
        <v/>
      </c>
      <c r="BN364" s="18" t="str">
        <f t="shared" si="126"/>
        <v>s</v>
      </c>
    </row>
    <row r="365" spans="3:66" ht="50.1" customHeight="1" thickTop="1" thickBot="1" x14ac:dyDescent="0.3">
      <c r="C365" s="46"/>
      <c r="D365" s="46"/>
      <c r="E365" s="46"/>
      <c r="F365" s="122"/>
      <c r="G365" s="122"/>
      <c r="H365" s="78" t="str">
        <f t="shared" si="127"/>
        <v/>
      </c>
      <c r="I365" s="78" t="str">
        <f t="shared" si="128"/>
        <v/>
      </c>
      <c r="J365" s="16"/>
      <c r="K365" s="46" t="str">
        <f t="shared" si="129"/>
        <v/>
      </c>
      <c r="L365" s="16"/>
      <c r="M365" s="16"/>
      <c r="N365" s="46"/>
      <c r="O365" s="47" t="str">
        <f t="shared" si="132"/>
        <v/>
      </c>
      <c r="P365" s="47"/>
      <c r="Q365" s="48" t="str">
        <f>IFERROR(VLOOKUP(E365,Funcionários!$C$8:$E$207,3,FALSE),"")</f>
        <v/>
      </c>
      <c r="R365" s="47"/>
      <c r="S365" s="49" t="str">
        <f t="shared" si="133"/>
        <v/>
      </c>
      <c r="T365" s="49">
        <v>3.5899999999999999E-3</v>
      </c>
      <c r="U365" s="48" t="str">
        <f>IF(Funcionários!C366=0,"",Funcionários!C366)</f>
        <v/>
      </c>
      <c r="V365" s="50">
        <f>IF(U365="",0,IF(COUNTIFS($E$7:$E$3006,U365,$I$7:$I$3006,'RC'!$E$6)=0,0,COUNTIFS($M$7:$M$3006,"Concluída no prazo",$E$7:$E$3006,U365,$I$7:$I$3006,'RC'!$E$6)/COUNTIFS($E$7:$E$3006,U365,$I$7:$I$3006,'RC'!$E$6)))</f>
        <v>0</v>
      </c>
      <c r="W365" s="49">
        <f>SUMIFS($J$7:$J$3006,$E$7:$E$3006,U365,$I$7:$I$3006,'RC'!$E$6)+SUMIFS($L$7:$L$3006,$E$7:$E$3006,U365,$I$7:$I$3006,'RC'!$E$6)</f>
        <v>0</v>
      </c>
      <c r="X365" s="48">
        <f>COUNTIFS($E$7:$E$3006,U365,$I$7:$I$3006,'RC'!$E$6)</f>
        <v>0</v>
      </c>
      <c r="Y365" s="48"/>
      <c r="Z365" s="51" t="str">
        <f>IF(AQ365='RC'!$E$6,AC365*1000+AD365,"")</f>
        <v/>
      </c>
      <c r="AA365" s="51" t="str">
        <f>IF(AB365="","",IF(AQ365='RC'!$E$6,AC365*1000-AD365,""))</f>
        <v/>
      </c>
      <c r="AB365" s="48" t="str">
        <f>IFERROR(VLOOKUP(E365,Funcionários!$C$8:$E$207,3,FALSE),"")</f>
        <v/>
      </c>
      <c r="AC365" s="50" t="str">
        <f>IF(AB365="","",IF(COUNTIFS($AB$7:$AB$3006,AB365,$AQ$7:$AQ$3006,'RC'!$E$6)=0,"",COUNTIFS($M$7:$M$3006,"Concluída no prazo",$AB$7:$AB$3006,AB365,$AQ$7:$AQ$3006,'RC'!$E$6)/COUNTIFS($AB$7:$AB$3006,AB365,$AQ$7:$AQ$3006,'RC'!$E$6)))</f>
        <v/>
      </c>
      <c r="AD365" s="48">
        <f>SUMIF($AQ$7:$AQ$3006,'RC'!$E$6,$J$7:$J$3006)+SUMIF($AQ$7:$AQ$3006,'RC'!$E$6,$L$7:$L$3006)</f>
        <v>21</v>
      </c>
      <c r="AF365" s="48">
        <v>4.64199999999989E-2</v>
      </c>
      <c r="AG365" s="48">
        <f>IF(OR(AQ365="",AQ365&lt;&gt;'RC'!$E$6,AB365&lt;&gt;'RC'!$D$21),0,1)</f>
        <v>0</v>
      </c>
      <c r="AH365" s="48">
        <f t="shared" si="130"/>
        <v>4.64199999999989E-2</v>
      </c>
      <c r="AI365" s="48" t="str">
        <f t="shared" si="112"/>
        <v/>
      </c>
      <c r="AJ365" s="48" t="str">
        <f t="shared" si="113"/>
        <v/>
      </c>
      <c r="AK365" s="52" t="str">
        <f t="shared" si="114"/>
        <v/>
      </c>
      <c r="AL365" s="52" t="str">
        <f t="shared" si="115"/>
        <v/>
      </c>
      <c r="AM365" s="48" t="str">
        <f t="shared" si="116"/>
        <v/>
      </c>
      <c r="AN365" s="48" t="str">
        <f t="shared" si="117"/>
        <v/>
      </c>
      <c r="AP365" s="18" t="str">
        <f t="shared" si="118"/>
        <v/>
      </c>
      <c r="AQ365" s="18" t="str">
        <f t="shared" si="119"/>
        <v/>
      </c>
      <c r="AR365" s="18">
        <v>4.6420000000000003E-2</v>
      </c>
      <c r="AS365" s="18">
        <f>IF(AF!$D$27="Todos",1,IF(M365=AF!$D$27,1,0))</f>
        <v>1</v>
      </c>
      <c r="AT365" s="53">
        <f>IF(AND(E365=AF!$D$6,OR(LT!M365=AF!$D$27,AF!$D$27="Todos"),OR(AP365=AF!$E$8,AQ365=AF!$E$8)),AR365+AS365,0)</f>
        <v>0</v>
      </c>
      <c r="AU365" s="18" t="str">
        <f t="shared" si="120"/>
        <v/>
      </c>
      <c r="AV365" s="54" t="str">
        <f t="shared" si="121"/>
        <v/>
      </c>
      <c r="AW365" s="54" t="str">
        <f t="shared" si="122"/>
        <v/>
      </c>
      <c r="AX365" s="18" t="str">
        <f t="shared" si="123"/>
        <v/>
      </c>
      <c r="AY365" s="18" t="str">
        <f t="shared" si="124"/>
        <v/>
      </c>
      <c r="BA365" s="18">
        <f>IF($E365=AF!$D$6,IF($M365="Concluída no prazo",2,IF($M365="Concluída com atraso",1,0)),0)</f>
        <v>0</v>
      </c>
      <c r="BB365" s="18">
        <f>IF($E365=AF!$D$6,IF($M365="Atrasada",2,IF($M365="Concluída com atraso",1,0)),0)</f>
        <v>0</v>
      </c>
      <c r="BC365" s="18">
        <v>3.5899999999999999E-3</v>
      </c>
      <c r="BD365" s="18">
        <f t="shared" si="131"/>
        <v>3.5899999999999999E-3</v>
      </c>
      <c r="BE365" s="18">
        <f t="shared" si="131"/>
        <v>3.5899999999999999E-3</v>
      </c>
      <c r="BF365" s="18" t="str">
        <f t="shared" si="125"/>
        <v/>
      </c>
      <c r="BN365" s="18" t="str">
        <f t="shared" si="126"/>
        <v>s</v>
      </c>
    </row>
    <row r="366" spans="3:66" ht="50.1" customHeight="1" thickTop="1" thickBot="1" x14ac:dyDescent="0.3">
      <c r="C366" s="46"/>
      <c r="D366" s="46"/>
      <c r="E366" s="46"/>
      <c r="F366" s="122"/>
      <c r="G366" s="122"/>
      <c r="H366" s="78" t="str">
        <f t="shared" si="127"/>
        <v/>
      </c>
      <c r="I366" s="78" t="str">
        <f t="shared" si="128"/>
        <v/>
      </c>
      <c r="J366" s="16"/>
      <c r="K366" s="46" t="str">
        <f t="shared" si="129"/>
        <v/>
      </c>
      <c r="L366" s="16"/>
      <c r="M366" s="16"/>
      <c r="N366" s="46"/>
      <c r="O366" s="47" t="str">
        <f t="shared" si="132"/>
        <v/>
      </c>
      <c r="P366" s="47"/>
      <c r="Q366" s="48" t="str">
        <f>IFERROR(VLOOKUP(E366,Funcionários!$C$8:$E$207,3,FALSE),"")</f>
        <v/>
      </c>
      <c r="R366" s="47"/>
      <c r="S366" s="49" t="str">
        <f t="shared" si="133"/>
        <v/>
      </c>
      <c r="T366" s="49">
        <v>3.5999999999999999E-3</v>
      </c>
      <c r="U366" s="48" t="str">
        <f>IF(Funcionários!C367=0,"",Funcionários!C367)</f>
        <v/>
      </c>
      <c r="V366" s="50">
        <f>IF(U366="",0,IF(COUNTIFS($E$7:$E$3006,U366,$I$7:$I$3006,'RC'!$E$6)=0,0,COUNTIFS($M$7:$M$3006,"Concluída no prazo",$E$7:$E$3006,U366,$I$7:$I$3006,'RC'!$E$6)/COUNTIFS($E$7:$E$3006,U366,$I$7:$I$3006,'RC'!$E$6)))</f>
        <v>0</v>
      </c>
      <c r="W366" s="49">
        <f>SUMIFS($J$7:$J$3006,$E$7:$E$3006,U366,$I$7:$I$3006,'RC'!$E$6)+SUMIFS($L$7:$L$3006,$E$7:$E$3006,U366,$I$7:$I$3006,'RC'!$E$6)</f>
        <v>0</v>
      </c>
      <c r="X366" s="48">
        <f>COUNTIFS($E$7:$E$3006,U366,$I$7:$I$3006,'RC'!$E$6)</f>
        <v>0</v>
      </c>
      <c r="Y366" s="48"/>
      <c r="Z366" s="51" t="str">
        <f>IF(AQ366='RC'!$E$6,AC366*1000+AD366,"")</f>
        <v/>
      </c>
      <c r="AA366" s="51" t="str">
        <f>IF(AB366="","",IF(AQ366='RC'!$E$6,AC366*1000-AD366,""))</f>
        <v/>
      </c>
      <c r="AB366" s="48" t="str">
        <f>IFERROR(VLOOKUP(E366,Funcionários!$C$8:$E$207,3,FALSE),"")</f>
        <v/>
      </c>
      <c r="AC366" s="50" t="str">
        <f>IF(AB366="","",IF(COUNTIFS($AB$7:$AB$3006,AB366,$AQ$7:$AQ$3006,'RC'!$E$6)=0,"",COUNTIFS($M$7:$M$3006,"Concluída no prazo",$AB$7:$AB$3006,AB366,$AQ$7:$AQ$3006,'RC'!$E$6)/COUNTIFS($AB$7:$AB$3006,AB366,$AQ$7:$AQ$3006,'RC'!$E$6)))</f>
        <v/>
      </c>
      <c r="AD366" s="48">
        <f>SUMIF($AQ$7:$AQ$3006,'RC'!$E$6,$J$7:$J$3006)+SUMIF($AQ$7:$AQ$3006,'RC'!$E$6,$L$7:$L$3006)</f>
        <v>21</v>
      </c>
      <c r="AF366" s="48">
        <v>4.6409999999998897E-2</v>
      </c>
      <c r="AG366" s="48">
        <f>IF(OR(AQ366="",AQ366&lt;&gt;'RC'!$E$6,AB366&lt;&gt;'RC'!$D$21),0,1)</f>
        <v>0</v>
      </c>
      <c r="AH366" s="48">
        <f t="shared" si="130"/>
        <v>4.6409999999998897E-2</v>
      </c>
      <c r="AI366" s="48" t="str">
        <f t="shared" si="112"/>
        <v/>
      </c>
      <c r="AJ366" s="48" t="str">
        <f t="shared" si="113"/>
        <v/>
      </c>
      <c r="AK366" s="52" t="str">
        <f t="shared" si="114"/>
        <v/>
      </c>
      <c r="AL366" s="52" t="str">
        <f t="shared" si="115"/>
        <v/>
      </c>
      <c r="AM366" s="48" t="str">
        <f t="shared" si="116"/>
        <v/>
      </c>
      <c r="AN366" s="48" t="str">
        <f t="shared" si="117"/>
        <v/>
      </c>
      <c r="AP366" s="18" t="str">
        <f t="shared" si="118"/>
        <v/>
      </c>
      <c r="AQ366" s="18" t="str">
        <f t="shared" si="119"/>
        <v/>
      </c>
      <c r="AR366" s="18">
        <v>4.641E-2</v>
      </c>
      <c r="AS366" s="18">
        <f>IF(AF!$D$27="Todos",1,IF(M366=AF!$D$27,1,0))</f>
        <v>1</v>
      </c>
      <c r="AT366" s="53">
        <f>IF(AND(E366=AF!$D$6,OR(LT!M366=AF!$D$27,AF!$D$27="Todos"),OR(AP366=AF!$E$8,AQ366=AF!$E$8)),AR366+AS366,0)</f>
        <v>0</v>
      </c>
      <c r="AU366" s="18" t="str">
        <f t="shared" si="120"/>
        <v/>
      </c>
      <c r="AV366" s="54" t="str">
        <f t="shared" si="121"/>
        <v/>
      </c>
      <c r="AW366" s="54" t="str">
        <f t="shared" si="122"/>
        <v/>
      </c>
      <c r="AX366" s="18" t="str">
        <f t="shared" si="123"/>
        <v/>
      </c>
      <c r="AY366" s="18" t="str">
        <f t="shared" si="124"/>
        <v/>
      </c>
      <c r="BA366" s="18">
        <f>IF($E366=AF!$D$6,IF($M366="Concluída no prazo",2,IF($M366="Concluída com atraso",1,0)),0)</f>
        <v>0</v>
      </c>
      <c r="BB366" s="18">
        <f>IF($E366=AF!$D$6,IF($M366="Atrasada",2,IF($M366="Concluída com atraso",1,0)),0)</f>
        <v>0</v>
      </c>
      <c r="BC366" s="18">
        <v>3.5999999999999999E-3</v>
      </c>
      <c r="BD366" s="18">
        <f t="shared" si="131"/>
        <v>3.5999999999999999E-3</v>
      </c>
      <c r="BE366" s="18">
        <f t="shared" si="131"/>
        <v>3.5999999999999999E-3</v>
      </c>
      <c r="BF366" s="18" t="str">
        <f t="shared" si="125"/>
        <v/>
      </c>
      <c r="BN366" s="18" t="str">
        <f t="shared" si="126"/>
        <v>s</v>
      </c>
    </row>
    <row r="367" spans="3:66" ht="50.1" customHeight="1" thickTop="1" thickBot="1" x14ac:dyDescent="0.3">
      <c r="C367" s="46"/>
      <c r="D367" s="46"/>
      <c r="E367" s="46"/>
      <c r="F367" s="122"/>
      <c r="G367" s="122"/>
      <c r="H367" s="78" t="str">
        <f t="shared" si="127"/>
        <v/>
      </c>
      <c r="I367" s="78" t="str">
        <f t="shared" si="128"/>
        <v/>
      </c>
      <c r="J367" s="16"/>
      <c r="K367" s="46" t="str">
        <f t="shared" si="129"/>
        <v/>
      </c>
      <c r="L367" s="16"/>
      <c r="M367" s="16"/>
      <c r="N367" s="46"/>
      <c r="O367" s="47" t="str">
        <f t="shared" si="132"/>
        <v/>
      </c>
      <c r="P367" s="47"/>
      <c r="Q367" s="48" t="str">
        <f>IFERROR(VLOOKUP(E367,Funcionários!$C$8:$E$207,3,FALSE),"")</f>
        <v/>
      </c>
      <c r="R367" s="47"/>
      <c r="S367" s="49" t="str">
        <f t="shared" si="133"/>
        <v/>
      </c>
      <c r="T367" s="49">
        <v>3.6099999999999999E-3</v>
      </c>
      <c r="U367" s="48" t="str">
        <f>IF(Funcionários!C368=0,"",Funcionários!C368)</f>
        <v/>
      </c>
      <c r="V367" s="50">
        <f>IF(U367="",0,IF(COUNTIFS($E$7:$E$3006,U367,$I$7:$I$3006,'RC'!$E$6)=0,0,COUNTIFS($M$7:$M$3006,"Concluída no prazo",$E$7:$E$3006,U367,$I$7:$I$3006,'RC'!$E$6)/COUNTIFS($E$7:$E$3006,U367,$I$7:$I$3006,'RC'!$E$6)))</f>
        <v>0</v>
      </c>
      <c r="W367" s="49">
        <f>SUMIFS($J$7:$J$3006,$E$7:$E$3006,U367,$I$7:$I$3006,'RC'!$E$6)+SUMIFS($L$7:$L$3006,$E$7:$E$3006,U367,$I$7:$I$3006,'RC'!$E$6)</f>
        <v>0</v>
      </c>
      <c r="X367" s="48">
        <f>COUNTIFS($E$7:$E$3006,U367,$I$7:$I$3006,'RC'!$E$6)</f>
        <v>0</v>
      </c>
      <c r="Y367" s="48"/>
      <c r="Z367" s="51" t="str">
        <f>IF(AQ367='RC'!$E$6,AC367*1000+AD367,"")</f>
        <v/>
      </c>
      <c r="AA367" s="51" t="str">
        <f>IF(AB367="","",IF(AQ367='RC'!$E$6,AC367*1000-AD367,""))</f>
        <v/>
      </c>
      <c r="AB367" s="48" t="str">
        <f>IFERROR(VLOOKUP(E367,Funcionários!$C$8:$E$207,3,FALSE),"")</f>
        <v/>
      </c>
      <c r="AC367" s="50" t="str">
        <f>IF(AB367="","",IF(COUNTIFS($AB$7:$AB$3006,AB367,$AQ$7:$AQ$3006,'RC'!$E$6)=0,"",COUNTIFS($M$7:$M$3006,"Concluída no prazo",$AB$7:$AB$3006,AB367,$AQ$7:$AQ$3006,'RC'!$E$6)/COUNTIFS($AB$7:$AB$3006,AB367,$AQ$7:$AQ$3006,'RC'!$E$6)))</f>
        <v/>
      </c>
      <c r="AD367" s="48">
        <f>SUMIF($AQ$7:$AQ$3006,'RC'!$E$6,$J$7:$J$3006)+SUMIF($AQ$7:$AQ$3006,'RC'!$E$6,$L$7:$L$3006)</f>
        <v>21</v>
      </c>
      <c r="AF367" s="48">
        <v>4.63999999999989E-2</v>
      </c>
      <c r="AG367" s="48">
        <f>IF(OR(AQ367="",AQ367&lt;&gt;'RC'!$E$6,AB367&lt;&gt;'RC'!$D$21),0,1)</f>
        <v>0</v>
      </c>
      <c r="AH367" s="48">
        <f t="shared" si="130"/>
        <v>4.63999999999989E-2</v>
      </c>
      <c r="AI367" s="48" t="str">
        <f t="shared" si="112"/>
        <v/>
      </c>
      <c r="AJ367" s="48" t="str">
        <f t="shared" si="113"/>
        <v/>
      </c>
      <c r="AK367" s="52" t="str">
        <f t="shared" si="114"/>
        <v/>
      </c>
      <c r="AL367" s="52" t="str">
        <f t="shared" si="115"/>
        <v/>
      </c>
      <c r="AM367" s="48" t="str">
        <f t="shared" si="116"/>
        <v/>
      </c>
      <c r="AN367" s="48" t="str">
        <f t="shared" si="117"/>
        <v/>
      </c>
      <c r="AP367" s="18" t="str">
        <f t="shared" si="118"/>
        <v/>
      </c>
      <c r="AQ367" s="18" t="str">
        <f t="shared" si="119"/>
        <v/>
      </c>
      <c r="AR367" s="18">
        <v>4.6399999999999997E-2</v>
      </c>
      <c r="AS367" s="18">
        <f>IF(AF!$D$27="Todos",1,IF(M367=AF!$D$27,1,0))</f>
        <v>1</v>
      </c>
      <c r="AT367" s="53">
        <f>IF(AND(E367=AF!$D$6,OR(LT!M367=AF!$D$27,AF!$D$27="Todos"),OR(AP367=AF!$E$8,AQ367=AF!$E$8)),AR367+AS367,0)</f>
        <v>0</v>
      </c>
      <c r="AU367" s="18" t="str">
        <f t="shared" si="120"/>
        <v/>
      </c>
      <c r="AV367" s="54" t="str">
        <f t="shared" si="121"/>
        <v/>
      </c>
      <c r="AW367" s="54" t="str">
        <f t="shared" si="122"/>
        <v/>
      </c>
      <c r="AX367" s="18" t="str">
        <f t="shared" si="123"/>
        <v/>
      </c>
      <c r="AY367" s="18" t="str">
        <f t="shared" si="124"/>
        <v/>
      </c>
      <c r="BA367" s="18">
        <f>IF($E367=AF!$D$6,IF($M367="Concluída no prazo",2,IF($M367="Concluída com atraso",1,0)),0)</f>
        <v>0</v>
      </c>
      <c r="BB367" s="18">
        <f>IF($E367=AF!$D$6,IF($M367="Atrasada",2,IF($M367="Concluída com atraso",1,0)),0)</f>
        <v>0</v>
      </c>
      <c r="BC367" s="18">
        <v>3.6099999999999999E-3</v>
      </c>
      <c r="BD367" s="18">
        <f t="shared" si="131"/>
        <v>3.6099999999999999E-3</v>
      </c>
      <c r="BE367" s="18">
        <f t="shared" si="131"/>
        <v>3.6099999999999999E-3</v>
      </c>
      <c r="BF367" s="18" t="str">
        <f t="shared" si="125"/>
        <v/>
      </c>
      <c r="BN367" s="18" t="str">
        <f t="shared" si="126"/>
        <v>s</v>
      </c>
    </row>
    <row r="368" spans="3:66" ht="50.1" customHeight="1" thickTop="1" thickBot="1" x14ac:dyDescent="0.3">
      <c r="C368" s="46"/>
      <c r="D368" s="46"/>
      <c r="E368" s="46"/>
      <c r="F368" s="122"/>
      <c r="G368" s="122"/>
      <c r="H368" s="78" t="str">
        <f t="shared" si="127"/>
        <v/>
      </c>
      <c r="I368" s="78" t="str">
        <f t="shared" si="128"/>
        <v/>
      </c>
      <c r="J368" s="16"/>
      <c r="K368" s="46" t="str">
        <f t="shared" si="129"/>
        <v/>
      </c>
      <c r="L368" s="16"/>
      <c r="M368" s="16"/>
      <c r="N368" s="46"/>
      <c r="O368" s="47" t="str">
        <f t="shared" si="132"/>
        <v/>
      </c>
      <c r="P368" s="47"/>
      <c r="Q368" s="48" t="str">
        <f>IFERROR(VLOOKUP(E368,Funcionários!$C$8:$E$207,3,FALSE),"")</f>
        <v/>
      </c>
      <c r="R368" s="47"/>
      <c r="S368" s="49" t="str">
        <f t="shared" si="133"/>
        <v/>
      </c>
      <c r="T368" s="49">
        <v>3.62E-3</v>
      </c>
      <c r="U368" s="48" t="str">
        <f>IF(Funcionários!C369=0,"",Funcionários!C369)</f>
        <v/>
      </c>
      <c r="V368" s="50">
        <f>IF(U368="",0,IF(COUNTIFS($E$7:$E$3006,U368,$I$7:$I$3006,'RC'!$E$6)=0,0,COUNTIFS($M$7:$M$3006,"Concluída no prazo",$E$7:$E$3006,U368,$I$7:$I$3006,'RC'!$E$6)/COUNTIFS($E$7:$E$3006,U368,$I$7:$I$3006,'RC'!$E$6)))</f>
        <v>0</v>
      </c>
      <c r="W368" s="49">
        <f>SUMIFS($J$7:$J$3006,$E$7:$E$3006,U368,$I$7:$I$3006,'RC'!$E$6)+SUMIFS($L$7:$L$3006,$E$7:$E$3006,U368,$I$7:$I$3006,'RC'!$E$6)</f>
        <v>0</v>
      </c>
      <c r="X368" s="48">
        <f>COUNTIFS($E$7:$E$3006,U368,$I$7:$I$3006,'RC'!$E$6)</f>
        <v>0</v>
      </c>
      <c r="Y368" s="48"/>
      <c r="Z368" s="51" t="str">
        <f>IF(AQ368='RC'!$E$6,AC368*1000+AD368,"")</f>
        <v/>
      </c>
      <c r="AA368" s="51" t="str">
        <f>IF(AB368="","",IF(AQ368='RC'!$E$6,AC368*1000-AD368,""))</f>
        <v/>
      </c>
      <c r="AB368" s="48" t="str">
        <f>IFERROR(VLOOKUP(E368,Funcionários!$C$8:$E$207,3,FALSE),"")</f>
        <v/>
      </c>
      <c r="AC368" s="50" t="str">
        <f>IF(AB368="","",IF(COUNTIFS($AB$7:$AB$3006,AB368,$AQ$7:$AQ$3006,'RC'!$E$6)=0,"",COUNTIFS($M$7:$M$3006,"Concluída no prazo",$AB$7:$AB$3006,AB368,$AQ$7:$AQ$3006,'RC'!$E$6)/COUNTIFS($AB$7:$AB$3006,AB368,$AQ$7:$AQ$3006,'RC'!$E$6)))</f>
        <v/>
      </c>
      <c r="AD368" s="48">
        <f>SUMIF($AQ$7:$AQ$3006,'RC'!$E$6,$J$7:$J$3006)+SUMIF($AQ$7:$AQ$3006,'RC'!$E$6,$L$7:$L$3006)</f>
        <v>21</v>
      </c>
      <c r="AF368" s="48">
        <v>4.6389999999998897E-2</v>
      </c>
      <c r="AG368" s="48">
        <f>IF(OR(AQ368="",AQ368&lt;&gt;'RC'!$E$6,AB368&lt;&gt;'RC'!$D$21),0,1)</f>
        <v>0</v>
      </c>
      <c r="AH368" s="48">
        <f t="shared" si="130"/>
        <v>4.6389999999998897E-2</v>
      </c>
      <c r="AI368" s="48" t="str">
        <f t="shared" si="112"/>
        <v/>
      </c>
      <c r="AJ368" s="48" t="str">
        <f t="shared" si="113"/>
        <v/>
      </c>
      <c r="AK368" s="52" t="str">
        <f t="shared" si="114"/>
        <v/>
      </c>
      <c r="AL368" s="52" t="str">
        <f t="shared" si="115"/>
        <v/>
      </c>
      <c r="AM368" s="48" t="str">
        <f t="shared" si="116"/>
        <v/>
      </c>
      <c r="AN368" s="48" t="str">
        <f t="shared" si="117"/>
        <v/>
      </c>
      <c r="AP368" s="18" t="str">
        <f t="shared" si="118"/>
        <v/>
      </c>
      <c r="AQ368" s="18" t="str">
        <f t="shared" si="119"/>
        <v/>
      </c>
      <c r="AR368" s="18">
        <v>4.6390000000000001E-2</v>
      </c>
      <c r="AS368" s="18">
        <f>IF(AF!$D$27="Todos",1,IF(M368=AF!$D$27,1,0))</f>
        <v>1</v>
      </c>
      <c r="AT368" s="53">
        <f>IF(AND(E368=AF!$D$6,OR(LT!M368=AF!$D$27,AF!$D$27="Todos"),OR(AP368=AF!$E$8,AQ368=AF!$E$8)),AR368+AS368,0)</f>
        <v>0</v>
      </c>
      <c r="AU368" s="18" t="str">
        <f t="shared" si="120"/>
        <v/>
      </c>
      <c r="AV368" s="54" t="str">
        <f t="shared" si="121"/>
        <v/>
      </c>
      <c r="AW368" s="54" t="str">
        <f t="shared" si="122"/>
        <v/>
      </c>
      <c r="AX368" s="18" t="str">
        <f t="shared" si="123"/>
        <v/>
      </c>
      <c r="AY368" s="18" t="str">
        <f t="shared" si="124"/>
        <v/>
      </c>
      <c r="BA368" s="18">
        <f>IF($E368=AF!$D$6,IF($M368="Concluída no prazo",2,IF($M368="Concluída com atraso",1,0)),0)</f>
        <v>0</v>
      </c>
      <c r="BB368" s="18">
        <f>IF($E368=AF!$D$6,IF($M368="Atrasada",2,IF($M368="Concluída com atraso",1,0)),0)</f>
        <v>0</v>
      </c>
      <c r="BC368" s="18">
        <v>3.62E-3</v>
      </c>
      <c r="BD368" s="18">
        <f t="shared" si="131"/>
        <v>3.62E-3</v>
      </c>
      <c r="BE368" s="18">
        <f t="shared" si="131"/>
        <v>3.62E-3</v>
      </c>
      <c r="BF368" s="18" t="str">
        <f t="shared" si="125"/>
        <v/>
      </c>
      <c r="BN368" s="18" t="str">
        <f t="shared" si="126"/>
        <v>s</v>
      </c>
    </row>
    <row r="369" spans="3:66" ht="50.1" customHeight="1" thickTop="1" thickBot="1" x14ac:dyDescent="0.3">
      <c r="C369" s="46"/>
      <c r="D369" s="46"/>
      <c r="E369" s="46"/>
      <c r="F369" s="122"/>
      <c r="G369" s="122"/>
      <c r="H369" s="78" t="str">
        <f t="shared" si="127"/>
        <v/>
      </c>
      <c r="I369" s="78" t="str">
        <f t="shared" si="128"/>
        <v/>
      </c>
      <c r="J369" s="16"/>
      <c r="K369" s="46" t="str">
        <f t="shared" si="129"/>
        <v/>
      </c>
      <c r="L369" s="16"/>
      <c r="M369" s="16"/>
      <c r="N369" s="46"/>
      <c r="O369" s="47" t="str">
        <f t="shared" si="132"/>
        <v/>
      </c>
      <c r="P369" s="47"/>
      <c r="Q369" s="48" t="str">
        <f>IFERROR(VLOOKUP(E369,Funcionários!$C$8:$E$207,3,FALSE),"")</f>
        <v/>
      </c>
      <c r="R369" s="47"/>
      <c r="S369" s="49" t="str">
        <f t="shared" si="133"/>
        <v/>
      </c>
      <c r="T369" s="49">
        <v>3.63E-3</v>
      </c>
      <c r="U369" s="48" t="str">
        <f>IF(Funcionários!C370=0,"",Funcionários!C370)</f>
        <v/>
      </c>
      <c r="V369" s="50">
        <f>IF(U369="",0,IF(COUNTIFS($E$7:$E$3006,U369,$I$7:$I$3006,'RC'!$E$6)=0,0,COUNTIFS($M$7:$M$3006,"Concluída no prazo",$E$7:$E$3006,U369,$I$7:$I$3006,'RC'!$E$6)/COUNTIFS($E$7:$E$3006,U369,$I$7:$I$3006,'RC'!$E$6)))</f>
        <v>0</v>
      </c>
      <c r="W369" s="49">
        <f>SUMIFS($J$7:$J$3006,$E$7:$E$3006,U369,$I$7:$I$3006,'RC'!$E$6)+SUMIFS($L$7:$L$3006,$E$7:$E$3006,U369,$I$7:$I$3006,'RC'!$E$6)</f>
        <v>0</v>
      </c>
      <c r="X369" s="48">
        <f>COUNTIFS($E$7:$E$3006,U369,$I$7:$I$3006,'RC'!$E$6)</f>
        <v>0</v>
      </c>
      <c r="Y369" s="48"/>
      <c r="Z369" s="51" t="str">
        <f>IF(AQ369='RC'!$E$6,AC369*1000+AD369,"")</f>
        <v/>
      </c>
      <c r="AA369" s="51" t="str">
        <f>IF(AB369="","",IF(AQ369='RC'!$E$6,AC369*1000-AD369,""))</f>
        <v/>
      </c>
      <c r="AB369" s="48" t="str">
        <f>IFERROR(VLOOKUP(E369,Funcionários!$C$8:$E$207,3,FALSE),"")</f>
        <v/>
      </c>
      <c r="AC369" s="50" t="str">
        <f>IF(AB369="","",IF(COUNTIFS($AB$7:$AB$3006,AB369,$AQ$7:$AQ$3006,'RC'!$E$6)=0,"",COUNTIFS($M$7:$M$3006,"Concluída no prazo",$AB$7:$AB$3006,AB369,$AQ$7:$AQ$3006,'RC'!$E$6)/COUNTIFS($AB$7:$AB$3006,AB369,$AQ$7:$AQ$3006,'RC'!$E$6)))</f>
        <v/>
      </c>
      <c r="AD369" s="48">
        <f>SUMIF($AQ$7:$AQ$3006,'RC'!$E$6,$J$7:$J$3006)+SUMIF($AQ$7:$AQ$3006,'RC'!$E$6,$L$7:$L$3006)</f>
        <v>21</v>
      </c>
      <c r="AF369" s="48">
        <v>4.6379999999998901E-2</v>
      </c>
      <c r="AG369" s="48">
        <f>IF(OR(AQ369="",AQ369&lt;&gt;'RC'!$E$6,AB369&lt;&gt;'RC'!$D$21),0,1)</f>
        <v>0</v>
      </c>
      <c r="AH369" s="48">
        <f t="shared" si="130"/>
        <v>4.6379999999998901E-2</v>
      </c>
      <c r="AI369" s="48" t="str">
        <f t="shared" si="112"/>
        <v/>
      </c>
      <c r="AJ369" s="48" t="str">
        <f t="shared" si="113"/>
        <v/>
      </c>
      <c r="AK369" s="52" t="str">
        <f t="shared" si="114"/>
        <v/>
      </c>
      <c r="AL369" s="52" t="str">
        <f t="shared" si="115"/>
        <v/>
      </c>
      <c r="AM369" s="48" t="str">
        <f t="shared" si="116"/>
        <v/>
      </c>
      <c r="AN369" s="48" t="str">
        <f t="shared" si="117"/>
        <v/>
      </c>
      <c r="AP369" s="18" t="str">
        <f t="shared" si="118"/>
        <v/>
      </c>
      <c r="AQ369" s="18" t="str">
        <f t="shared" si="119"/>
        <v/>
      </c>
      <c r="AR369" s="18">
        <v>4.6379999999999998E-2</v>
      </c>
      <c r="AS369" s="18">
        <f>IF(AF!$D$27="Todos",1,IF(M369=AF!$D$27,1,0))</f>
        <v>1</v>
      </c>
      <c r="AT369" s="53">
        <f>IF(AND(E369=AF!$D$6,OR(LT!M369=AF!$D$27,AF!$D$27="Todos"),OR(AP369=AF!$E$8,AQ369=AF!$E$8)),AR369+AS369,0)</f>
        <v>0</v>
      </c>
      <c r="AU369" s="18" t="str">
        <f t="shared" si="120"/>
        <v/>
      </c>
      <c r="AV369" s="54" t="str">
        <f t="shared" si="121"/>
        <v/>
      </c>
      <c r="AW369" s="54" t="str">
        <f t="shared" si="122"/>
        <v/>
      </c>
      <c r="AX369" s="18" t="str">
        <f t="shared" si="123"/>
        <v/>
      </c>
      <c r="AY369" s="18" t="str">
        <f t="shared" si="124"/>
        <v/>
      </c>
      <c r="BA369" s="18">
        <f>IF($E369=AF!$D$6,IF($M369="Concluída no prazo",2,IF($M369="Concluída com atraso",1,0)),0)</f>
        <v>0</v>
      </c>
      <c r="BB369" s="18">
        <f>IF($E369=AF!$D$6,IF($M369="Atrasada",2,IF($M369="Concluída com atraso",1,0)),0)</f>
        <v>0</v>
      </c>
      <c r="BC369" s="18">
        <v>3.63E-3</v>
      </c>
      <c r="BD369" s="18">
        <f t="shared" si="131"/>
        <v>3.63E-3</v>
      </c>
      <c r="BE369" s="18">
        <f t="shared" si="131"/>
        <v>3.63E-3</v>
      </c>
      <c r="BF369" s="18" t="str">
        <f t="shared" si="125"/>
        <v/>
      </c>
      <c r="BN369" s="18" t="str">
        <f t="shared" si="126"/>
        <v>s</v>
      </c>
    </row>
    <row r="370" spans="3:66" ht="50.1" customHeight="1" thickTop="1" thickBot="1" x14ac:dyDescent="0.3">
      <c r="C370" s="46"/>
      <c r="D370" s="46"/>
      <c r="E370" s="46"/>
      <c r="F370" s="122"/>
      <c r="G370" s="122"/>
      <c r="H370" s="78" t="str">
        <f t="shared" si="127"/>
        <v/>
      </c>
      <c r="I370" s="78" t="str">
        <f t="shared" si="128"/>
        <v/>
      </c>
      <c r="J370" s="16"/>
      <c r="K370" s="46" t="str">
        <f t="shared" si="129"/>
        <v/>
      </c>
      <c r="L370" s="16"/>
      <c r="M370" s="16"/>
      <c r="N370" s="46"/>
      <c r="O370" s="47" t="str">
        <f t="shared" si="132"/>
        <v/>
      </c>
      <c r="P370" s="47"/>
      <c r="Q370" s="48" t="str">
        <f>IFERROR(VLOOKUP(E370,Funcionários!$C$8:$E$207,3,FALSE),"")</f>
        <v/>
      </c>
      <c r="R370" s="47"/>
      <c r="S370" s="49" t="str">
        <f t="shared" si="133"/>
        <v/>
      </c>
      <c r="T370" s="49">
        <v>3.64E-3</v>
      </c>
      <c r="U370" s="48" t="str">
        <f>IF(Funcionários!C371=0,"",Funcionários!C371)</f>
        <v/>
      </c>
      <c r="V370" s="50">
        <f>IF(U370="",0,IF(COUNTIFS($E$7:$E$3006,U370,$I$7:$I$3006,'RC'!$E$6)=0,0,COUNTIFS($M$7:$M$3006,"Concluída no prazo",$E$7:$E$3006,U370,$I$7:$I$3006,'RC'!$E$6)/COUNTIFS($E$7:$E$3006,U370,$I$7:$I$3006,'RC'!$E$6)))</f>
        <v>0</v>
      </c>
      <c r="W370" s="49">
        <f>SUMIFS($J$7:$J$3006,$E$7:$E$3006,U370,$I$7:$I$3006,'RC'!$E$6)+SUMIFS($L$7:$L$3006,$E$7:$E$3006,U370,$I$7:$I$3006,'RC'!$E$6)</f>
        <v>0</v>
      </c>
      <c r="X370" s="48">
        <f>COUNTIFS($E$7:$E$3006,U370,$I$7:$I$3006,'RC'!$E$6)</f>
        <v>0</v>
      </c>
      <c r="Y370" s="48"/>
      <c r="Z370" s="51" t="str">
        <f>IF(AQ370='RC'!$E$6,AC370*1000+AD370,"")</f>
        <v/>
      </c>
      <c r="AA370" s="51" t="str">
        <f>IF(AB370="","",IF(AQ370='RC'!$E$6,AC370*1000-AD370,""))</f>
        <v/>
      </c>
      <c r="AB370" s="48" t="str">
        <f>IFERROR(VLOOKUP(E370,Funcionários!$C$8:$E$207,3,FALSE),"")</f>
        <v/>
      </c>
      <c r="AC370" s="50" t="str">
        <f>IF(AB370="","",IF(COUNTIFS($AB$7:$AB$3006,AB370,$AQ$7:$AQ$3006,'RC'!$E$6)=0,"",COUNTIFS($M$7:$M$3006,"Concluída no prazo",$AB$7:$AB$3006,AB370,$AQ$7:$AQ$3006,'RC'!$E$6)/COUNTIFS($AB$7:$AB$3006,AB370,$AQ$7:$AQ$3006,'RC'!$E$6)))</f>
        <v/>
      </c>
      <c r="AD370" s="48">
        <f>SUMIF($AQ$7:$AQ$3006,'RC'!$E$6,$J$7:$J$3006)+SUMIF($AQ$7:$AQ$3006,'RC'!$E$6,$L$7:$L$3006)</f>
        <v>21</v>
      </c>
      <c r="AF370" s="48">
        <v>4.6369999999998898E-2</v>
      </c>
      <c r="AG370" s="48">
        <f>IF(OR(AQ370="",AQ370&lt;&gt;'RC'!$E$6,AB370&lt;&gt;'RC'!$D$21),0,1)</f>
        <v>0</v>
      </c>
      <c r="AH370" s="48">
        <f t="shared" si="130"/>
        <v>4.6369999999998898E-2</v>
      </c>
      <c r="AI370" s="48" t="str">
        <f t="shared" si="112"/>
        <v/>
      </c>
      <c r="AJ370" s="48" t="str">
        <f t="shared" si="113"/>
        <v/>
      </c>
      <c r="AK370" s="52" t="str">
        <f t="shared" si="114"/>
        <v/>
      </c>
      <c r="AL370" s="52" t="str">
        <f t="shared" si="115"/>
        <v/>
      </c>
      <c r="AM370" s="48" t="str">
        <f t="shared" si="116"/>
        <v/>
      </c>
      <c r="AN370" s="48" t="str">
        <f t="shared" si="117"/>
        <v/>
      </c>
      <c r="AP370" s="18" t="str">
        <f t="shared" si="118"/>
        <v/>
      </c>
      <c r="AQ370" s="18" t="str">
        <f t="shared" si="119"/>
        <v/>
      </c>
      <c r="AR370" s="18">
        <v>4.6370000000000001E-2</v>
      </c>
      <c r="AS370" s="18">
        <f>IF(AF!$D$27="Todos",1,IF(M370=AF!$D$27,1,0))</f>
        <v>1</v>
      </c>
      <c r="AT370" s="53">
        <f>IF(AND(E370=AF!$D$6,OR(LT!M370=AF!$D$27,AF!$D$27="Todos"),OR(AP370=AF!$E$8,AQ370=AF!$E$8)),AR370+AS370,0)</f>
        <v>0</v>
      </c>
      <c r="AU370" s="18" t="str">
        <f t="shared" si="120"/>
        <v/>
      </c>
      <c r="AV370" s="54" t="str">
        <f t="shared" si="121"/>
        <v/>
      </c>
      <c r="AW370" s="54" t="str">
        <f t="shared" si="122"/>
        <v/>
      </c>
      <c r="AX370" s="18" t="str">
        <f t="shared" si="123"/>
        <v/>
      </c>
      <c r="AY370" s="18" t="str">
        <f t="shared" si="124"/>
        <v/>
      </c>
      <c r="BA370" s="18">
        <f>IF($E370=AF!$D$6,IF($M370="Concluída no prazo",2,IF($M370="Concluída com atraso",1,0)),0)</f>
        <v>0</v>
      </c>
      <c r="BB370" s="18">
        <f>IF($E370=AF!$D$6,IF($M370="Atrasada",2,IF($M370="Concluída com atraso",1,0)),0)</f>
        <v>0</v>
      </c>
      <c r="BC370" s="18">
        <v>3.64E-3</v>
      </c>
      <c r="BD370" s="18">
        <f t="shared" si="131"/>
        <v>3.64E-3</v>
      </c>
      <c r="BE370" s="18">
        <f t="shared" si="131"/>
        <v>3.64E-3</v>
      </c>
      <c r="BF370" s="18" t="str">
        <f t="shared" si="125"/>
        <v/>
      </c>
      <c r="BN370" s="18" t="str">
        <f t="shared" si="126"/>
        <v>s</v>
      </c>
    </row>
    <row r="371" spans="3:66" ht="50.1" customHeight="1" thickTop="1" thickBot="1" x14ac:dyDescent="0.3">
      <c r="C371" s="46"/>
      <c r="D371" s="46"/>
      <c r="E371" s="46"/>
      <c r="F371" s="122"/>
      <c r="G371" s="122"/>
      <c r="H371" s="78" t="str">
        <f t="shared" si="127"/>
        <v/>
      </c>
      <c r="I371" s="78" t="str">
        <f t="shared" si="128"/>
        <v/>
      </c>
      <c r="J371" s="16"/>
      <c r="K371" s="46" t="str">
        <f t="shared" si="129"/>
        <v/>
      </c>
      <c r="L371" s="16"/>
      <c r="M371" s="16"/>
      <c r="N371" s="46"/>
      <c r="O371" s="47" t="str">
        <f t="shared" si="132"/>
        <v/>
      </c>
      <c r="P371" s="47"/>
      <c r="Q371" s="48" t="str">
        <f>IFERROR(VLOOKUP(E371,Funcionários!$C$8:$E$207,3,FALSE),"")</f>
        <v/>
      </c>
      <c r="R371" s="47"/>
      <c r="S371" s="49" t="str">
        <f t="shared" si="133"/>
        <v/>
      </c>
      <c r="T371" s="49">
        <v>3.65E-3</v>
      </c>
      <c r="U371" s="48" t="str">
        <f>IF(Funcionários!C372=0,"",Funcionários!C372)</f>
        <v/>
      </c>
      <c r="V371" s="50">
        <f>IF(U371="",0,IF(COUNTIFS($E$7:$E$3006,U371,$I$7:$I$3006,'RC'!$E$6)=0,0,COUNTIFS($M$7:$M$3006,"Concluída no prazo",$E$7:$E$3006,U371,$I$7:$I$3006,'RC'!$E$6)/COUNTIFS($E$7:$E$3006,U371,$I$7:$I$3006,'RC'!$E$6)))</f>
        <v>0</v>
      </c>
      <c r="W371" s="49">
        <f>SUMIFS($J$7:$J$3006,$E$7:$E$3006,U371,$I$7:$I$3006,'RC'!$E$6)+SUMIFS($L$7:$L$3006,$E$7:$E$3006,U371,$I$7:$I$3006,'RC'!$E$6)</f>
        <v>0</v>
      </c>
      <c r="X371" s="48">
        <f>COUNTIFS($E$7:$E$3006,U371,$I$7:$I$3006,'RC'!$E$6)</f>
        <v>0</v>
      </c>
      <c r="Y371" s="48"/>
      <c r="Z371" s="51" t="str">
        <f>IF(AQ371='RC'!$E$6,AC371*1000+AD371,"")</f>
        <v/>
      </c>
      <c r="AA371" s="51" t="str">
        <f>IF(AB371="","",IF(AQ371='RC'!$E$6,AC371*1000-AD371,""))</f>
        <v/>
      </c>
      <c r="AB371" s="48" t="str">
        <f>IFERROR(VLOOKUP(E371,Funcionários!$C$8:$E$207,3,FALSE),"")</f>
        <v/>
      </c>
      <c r="AC371" s="50" t="str">
        <f>IF(AB371="","",IF(COUNTIFS($AB$7:$AB$3006,AB371,$AQ$7:$AQ$3006,'RC'!$E$6)=0,"",COUNTIFS($M$7:$M$3006,"Concluída no prazo",$AB$7:$AB$3006,AB371,$AQ$7:$AQ$3006,'RC'!$E$6)/COUNTIFS($AB$7:$AB$3006,AB371,$AQ$7:$AQ$3006,'RC'!$E$6)))</f>
        <v/>
      </c>
      <c r="AD371" s="48">
        <f>SUMIF($AQ$7:$AQ$3006,'RC'!$E$6,$J$7:$J$3006)+SUMIF($AQ$7:$AQ$3006,'RC'!$E$6,$L$7:$L$3006)</f>
        <v>21</v>
      </c>
      <c r="AF371" s="48">
        <v>4.6359999999998902E-2</v>
      </c>
      <c r="AG371" s="48">
        <f>IF(OR(AQ371="",AQ371&lt;&gt;'RC'!$E$6,AB371&lt;&gt;'RC'!$D$21),0,1)</f>
        <v>0</v>
      </c>
      <c r="AH371" s="48">
        <f t="shared" si="130"/>
        <v>4.6359999999998902E-2</v>
      </c>
      <c r="AI371" s="48" t="str">
        <f t="shared" si="112"/>
        <v/>
      </c>
      <c r="AJ371" s="48" t="str">
        <f t="shared" si="113"/>
        <v/>
      </c>
      <c r="AK371" s="52" t="str">
        <f t="shared" si="114"/>
        <v/>
      </c>
      <c r="AL371" s="52" t="str">
        <f t="shared" si="115"/>
        <v/>
      </c>
      <c r="AM371" s="48" t="str">
        <f t="shared" si="116"/>
        <v/>
      </c>
      <c r="AN371" s="48" t="str">
        <f t="shared" si="117"/>
        <v/>
      </c>
      <c r="AP371" s="18" t="str">
        <f t="shared" si="118"/>
        <v/>
      </c>
      <c r="AQ371" s="18" t="str">
        <f t="shared" si="119"/>
        <v/>
      </c>
      <c r="AR371" s="18">
        <v>4.6359999999999998E-2</v>
      </c>
      <c r="AS371" s="18">
        <f>IF(AF!$D$27="Todos",1,IF(M371=AF!$D$27,1,0))</f>
        <v>1</v>
      </c>
      <c r="AT371" s="53">
        <f>IF(AND(E371=AF!$D$6,OR(LT!M371=AF!$D$27,AF!$D$27="Todos"),OR(AP371=AF!$E$8,AQ371=AF!$E$8)),AR371+AS371,0)</f>
        <v>0</v>
      </c>
      <c r="AU371" s="18" t="str">
        <f t="shared" si="120"/>
        <v/>
      </c>
      <c r="AV371" s="54" t="str">
        <f t="shared" si="121"/>
        <v/>
      </c>
      <c r="AW371" s="54" t="str">
        <f t="shared" si="122"/>
        <v/>
      </c>
      <c r="AX371" s="18" t="str">
        <f t="shared" si="123"/>
        <v/>
      </c>
      <c r="AY371" s="18" t="str">
        <f t="shared" si="124"/>
        <v/>
      </c>
      <c r="BA371" s="18">
        <f>IF($E371=AF!$D$6,IF($M371="Concluída no prazo",2,IF($M371="Concluída com atraso",1,0)),0)</f>
        <v>0</v>
      </c>
      <c r="BB371" s="18">
        <f>IF($E371=AF!$D$6,IF($M371="Atrasada",2,IF($M371="Concluída com atraso",1,0)),0)</f>
        <v>0</v>
      </c>
      <c r="BC371" s="18">
        <v>3.65E-3</v>
      </c>
      <c r="BD371" s="18">
        <f t="shared" si="131"/>
        <v>3.65E-3</v>
      </c>
      <c r="BE371" s="18">
        <f t="shared" si="131"/>
        <v>3.65E-3</v>
      </c>
      <c r="BF371" s="18" t="str">
        <f t="shared" si="125"/>
        <v/>
      </c>
      <c r="BN371" s="18" t="str">
        <f t="shared" si="126"/>
        <v>s</v>
      </c>
    </row>
    <row r="372" spans="3:66" ht="50.1" customHeight="1" thickTop="1" thickBot="1" x14ac:dyDescent="0.3">
      <c r="C372" s="46"/>
      <c r="D372" s="46"/>
      <c r="E372" s="46"/>
      <c r="F372" s="122"/>
      <c r="G372" s="122"/>
      <c r="H372" s="78" t="str">
        <f t="shared" si="127"/>
        <v/>
      </c>
      <c r="I372" s="78" t="str">
        <f t="shared" si="128"/>
        <v/>
      </c>
      <c r="J372" s="16"/>
      <c r="K372" s="46" t="str">
        <f t="shared" si="129"/>
        <v/>
      </c>
      <c r="L372" s="16"/>
      <c r="M372" s="16"/>
      <c r="N372" s="46"/>
      <c r="O372" s="47" t="str">
        <f t="shared" si="132"/>
        <v/>
      </c>
      <c r="P372" s="47"/>
      <c r="Q372" s="48" t="str">
        <f>IFERROR(VLOOKUP(E372,Funcionários!$C$8:$E$207,3,FALSE),"")</f>
        <v/>
      </c>
      <c r="R372" s="47"/>
      <c r="S372" s="49" t="str">
        <f t="shared" si="133"/>
        <v/>
      </c>
      <c r="T372" s="49">
        <v>3.6600000000000001E-3</v>
      </c>
      <c r="U372" s="48" t="str">
        <f>IF(Funcionários!C373=0,"",Funcionários!C373)</f>
        <v/>
      </c>
      <c r="V372" s="50">
        <f>IF(U372="",0,IF(COUNTIFS($E$7:$E$3006,U372,$I$7:$I$3006,'RC'!$E$6)=0,0,COUNTIFS($M$7:$M$3006,"Concluída no prazo",$E$7:$E$3006,U372,$I$7:$I$3006,'RC'!$E$6)/COUNTIFS($E$7:$E$3006,U372,$I$7:$I$3006,'RC'!$E$6)))</f>
        <v>0</v>
      </c>
      <c r="W372" s="49">
        <f>SUMIFS($J$7:$J$3006,$E$7:$E$3006,U372,$I$7:$I$3006,'RC'!$E$6)+SUMIFS($L$7:$L$3006,$E$7:$E$3006,U372,$I$7:$I$3006,'RC'!$E$6)</f>
        <v>0</v>
      </c>
      <c r="X372" s="48">
        <f>COUNTIFS($E$7:$E$3006,U372,$I$7:$I$3006,'RC'!$E$6)</f>
        <v>0</v>
      </c>
      <c r="Y372" s="48"/>
      <c r="Z372" s="51" t="str">
        <f>IF(AQ372='RC'!$E$6,AC372*1000+AD372,"")</f>
        <v/>
      </c>
      <c r="AA372" s="51" t="str">
        <f>IF(AB372="","",IF(AQ372='RC'!$E$6,AC372*1000-AD372,""))</f>
        <v/>
      </c>
      <c r="AB372" s="48" t="str">
        <f>IFERROR(VLOOKUP(E372,Funcionários!$C$8:$E$207,3,FALSE),"")</f>
        <v/>
      </c>
      <c r="AC372" s="50" t="str">
        <f>IF(AB372="","",IF(COUNTIFS($AB$7:$AB$3006,AB372,$AQ$7:$AQ$3006,'RC'!$E$6)=0,"",COUNTIFS($M$7:$M$3006,"Concluída no prazo",$AB$7:$AB$3006,AB372,$AQ$7:$AQ$3006,'RC'!$E$6)/COUNTIFS($AB$7:$AB$3006,AB372,$AQ$7:$AQ$3006,'RC'!$E$6)))</f>
        <v/>
      </c>
      <c r="AD372" s="48">
        <f>SUMIF($AQ$7:$AQ$3006,'RC'!$E$6,$J$7:$J$3006)+SUMIF($AQ$7:$AQ$3006,'RC'!$E$6,$L$7:$L$3006)</f>
        <v>21</v>
      </c>
      <c r="AF372" s="48">
        <v>4.6349999999998899E-2</v>
      </c>
      <c r="AG372" s="48">
        <f>IF(OR(AQ372="",AQ372&lt;&gt;'RC'!$E$6,AB372&lt;&gt;'RC'!$D$21),0,1)</f>
        <v>0</v>
      </c>
      <c r="AH372" s="48">
        <f t="shared" si="130"/>
        <v>4.6349999999998899E-2</v>
      </c>
      <c r="AI372" s="48" t="str">
        <f t="shared" si="112"/>
        <v/>
      </c>
      <c r="AJ372" s="48" t="str">
        <f t="shared" si="113"/>
        <v/>
      </c>
      <c r="AK372" s="52" t="str">
        <f t="shared" si="114"/>
        <v/>
      </c>
      <c r="AL372" s="52" t="str">
        <f t="shared" si="115"/>
        <v/>
      </c>
      <c r="AM372" s="48" t="str">
        <f t="shared" si="116"/>
        <v/>
      </c>
      <c r="AN372" s="48" t="str">
        <f t="shared" si="117"/>
        <v/>
      </c>
      <c r="AP372" s="18" t="str">
        <f t="shared" si="118"/>
        <v/>
      </c>
      <c r="AQ372" s="18" t="str">
        <f t="shared" si="119"/>
        <v/>
      </c>
      <c r="AR372" s="18">
        <v>4.6350000000000002E-2</v>
      </c>
      <c r="AS372" s="18">
        <f>IF(AF!$D$27="Todos",1,IF(M372=AF!$D$27,1,0))</f>
        <v>1</v>
      </c>
      <c r="AT372" s="53">
        <f>IF(AND(E372=AF!$D$6,OR(LT!M372=AF!$D$27,AF!$D$27="Todos"),OR(AP372=AF!$E$8,AQ372=AF!$E$8)),AR372+AS372,0)</f>
        <v>0</v>
      </c>
      <c r="AU372" s="18" t="str">
        <f t="shared" si="120"/>
        <v/>
      </c>
      <c r="AV372" s="54" t="str">
        <f t="shared" si="121"/>
        <v/>
      </c>
      <c r="AW372" s="54" t="str">
        <f t="shared" si="122"/>
        <v/>
      </c>
      <c r="AX372" s="18" t="str">
        <f t="shared" si="123"/>
        <v/>
      </c>
      <c r="AY372" s="18" t="str">
        <f t="shared" si="124"/>
        <v/>
      </c>
      <c r="BA372" s="18">
        <f>IF($E372=AF!$D$6,IF($M372="Concluída no prazo",2,IF($M372="Concluída com atraso",1,0)),0)</f>
        <v>0</v>
      </c>
      <c r="BB372" s="18">
        <f>IF($E372=AF!$D$6,IF($M372="Atrasada",2,IF($M372="Concluída com atraso",1,0)),0)</f>
        <v>0</v>
      </c>
      <c r="BC372" s="18">
        <v>3.6600000000000001E-3</v>
      </c>
      <c r="BD372" s="18">
        <f t="shared" si="131"/>
        <v>3.6600000000000001E-3</v>
      </c>
      <c r="BE372" s="18">
        <f t="shared" si="131"/>
        <v>3.6600000000000001E-3</v>
      </c>
      <c r="BF372" s="18" t="str">
        <f t="shared" si="125"/>
        <v/>
      </c>
      <c r="BN372" s="18" t="str">
        <f t="shared" si="126"/>
        <v>s</v>
      </c>
    </row>
    <row r="373" spans="3:66" ht="50.1" customHeight="1" thickTop="1" thickBot="1" x14ac:dyDescent="0.3">
      <c r="C373" s="46"/>
      <c r="D373" s="46"/>
      <c r="E373" s="46"/>
      <c r="F373" s="122"/>
      <c r="G373" s="122"/>
      <c r="H373" s="78" t="str">
        <f t="shared" si="127"/>
        <v/>
      </c>
      <c r="I373" s="78" t="str">
        <f t="shared" si="128"/>
        <v/>
      </c>
      <c r="J373" s="16"/>
      <c r="K373" s="46" t="str">
        <f t="shared" si="129"/>
        <v/>
      </c>
      <c r="L373" s="16"/>
      <c r="M373" s="16"/>
      <c r="N373" s="46"/>
      <c r="O373" s="47" t="str">
        <f t="shared" si="132"/>
        <v/>
      </c>
      <c r="P373" s="47"/>
      <c r="Q373" s="48" t="str">
        <f>IFERROR(VLOOKUP(E373,Funcionários!$C$8:$E$207,3,FALSE),"")</f>
        <v/>
      </c>
      <c r="R373" s="47"/>
      <c r="S373" s="49" t="str">
        <f t="shared" si="133"/>
        <v/>
      </c>
      <c r="T373" s="49">
        <v>3.6700000000000001E-3</v>
      </c>
      <c r="U373" s="48" t="str">
        <f>IF(Funcionários!C374=0,"",Funcionários!C374)</f>
        <v/>
      </c>
      <c r="V373" s="50">
        <f>IF(U373="",0,IF(COUNTIFS($E$7:$E$3006,U373,$I$7:$I$3006,'RC'!$E$6)=0,0,COUNTIFS($M$7:$M$3006,"Concluída no prazo",$E$7:$E$3006,U373,$I$7:$I$3006,'RC'!$E$6)/COUNTIFS($E$7:$E$3006,U373,$I$7:$I$3006,'RC'!$E$6)))</f>
        <v>0</v>
      </c>
      <c r="W373" s="49">
        <f>SUMIFS($J$7:$J$3006,$E$7:$E$3006,U373,$I$7:$I$3006,'RC'!$E$6)+SUMIFS($L$7:$L$3006,$E$7:$E$3006,U373,$I$7:$I$3006,'RC'!$E$6)</f>
        <v>0</v>
      </c>
      <c r="X373" s="48">
        <f>COUNTIFS($E$7:$E$3006,U373,$I$7:$I$3006,'RC'!$E$6)</f>
        <v>0</v>
      </c>
      <c r="Y373" s="48"/>
      <c r="Z373" s="51" t="str">
        <f>IF(AQ373='RC'!$E$6,AC373*1000+AD373,"")</f>
        <v/>
      </c>
      <c r="AA373" s="51" t="str">
        <f>IF(AB373="","",IF(AQ373='RC'!$E$6,AC373*1000-AD373,""))</f>
        <v/>
      </c>
      <c r="AB373" s="48" t="str">
        <f>IFERROR(VLOOKUP(E373,Funcionários!$C$8:$E$207,3,FALSE),"")</f>
        <v/>
      </c>
      <c r="AC373" s="50" t="str">
        <f>IF(AB373="","",IF(COUNTIFS($AB$7:$AB$3006,AB373,$AQ$7:$AQ$3006,'RC'!$E$6)=0,"",COUNTIFS($M$7:$M$3006,"Concluída no prazo",$AB$7:$AB$3006,AB373,$AQ$7:$AQ$3006,'RC'!$E$6)/COUNTIFS($AB$7:$AB$3006,AB373,$AQ$7:$AQ$3006,'RC'!$E$6)))</f>
        <v/>
      </c>
      <c r="AD373" s="48">
        <f>SUMIF($AQ$7:$AQ$3006,'RC'!$E$6,$J$7:$J$3006)+SUMIF($AQ$7:$AQ$3006,'RC'!$E$6,$L$7:$L$3006)</f>
        <v>21</v>
      </c>
      <c r="AF373" s="48">
        <v>4.6339999999998903E-2</v>
      </c>
      <c r="AG373" s="48">
        <f>IF(OR(AQ373="",AQ373&lt;&gt;'RC'!$E$6,AB373&lt;&gt;'RC'!$D$21),0,1)</f>
        <v>0</v>
      </c>
      <c r="AH373" s="48">
        <f t="shared" si="130"/>
        <v>4.6339999999998903E-2</v>
      </c>
      <c r="AI373" s="48" t="str">
        <f t="shared" si="112"/>
        <v/>
      </c>
      <c r="AJ373" s="48" t="str">
        <f t="shared" si="113"/>
        <v/>
      </c>
      <c r="AK373" s="52" t="str">
        <f t="shared" si="114"/>
        <v/>
      </c>
      <c r="AL373" s="52" t="str">
        <f t="shared" si="115"/>
        <v/>
      </c>
      <c r="AM373" s="48" t="str">
        <f t="shared" si="116"/>
        <v/>
      </c>
      <c r="AN373" s="48" t="str">
        <f t="shared" si="117"/>
        <v/>
      </c>
      <c r="AP373" s="18" t="str">
        <f t="shared" si="118"/>
        <v/>
      </c>
      <c r="AQ373" s="18" t="str">
        <f t="shared" si="119"/>
        <v/>
      </c>
      <c r="AR373" s="18">
        <v>4.6339999999999999E-2</v>
      </c>
      <c r="AS373" s="18">
        <f>IF(AF!$D$27="Todos",1,IF(M373=AF!$D$27,1,0))</f>
        <v>1</v>
      </c>
      <c r="AT373" s="53">
        <f>IF(AND(E373=AF!$D$6,OR(LT!M373=AF!$D$27,AF!$D$27="Todos"),OR(AP373=AF!$E$8,AQ373=AF!$E$8)),AR373+AS373,0)</f>
        <v>0</v>
      </c>
      <c r="AU373" s="18" t="str">
        <f t="shared" si="120"/>
        <v/>
      </c>
      <c r="AV373" s="54" t="str">
        <f t="shared" si="121"/>
        <v/>
      </c>
      <c r="AW373" s="54" t="str">
        <f t="shared" si="122"/>
        <v/>
      </c>
      <c r="AX373" s="18" t="str">
        <f t="shared" si="123"/>
        <v/>
      </c>
      <c r="AY373" s="18" t="str">
        <f t="shared" si="124"/>
        <v/>
      </c>
      <c r="BA373" s="18">
        <f>IF($E373=AF!$D$6,IF($M373="Concluída no prazo",2,IF($M373="Concluída com atraso",1,0)),0)</f>
        <v>0</v>
      </c>
      <c r="BB373" s="18">
        <f>IF($E373=AF!$D$6,IF($M373="Atrasada",2,IF($M373="Concluída com atraso",1,0)),0)</f>
        <v>0</v>
      </c>
      <c r="BC373" s="18">
        <v>3.6700000000000001E-3</v>
      </c>
      <c r="BD373" s="18">
        <f t="shared" si="131"/>
        <v>3.6700000000000001E-3</v>
      </c>
      <c r="BE373" s="18">
        <f t="shared" si="131"/>
        <v>3.6700000000000001E-3</v>
      </c>
      <c r="BF373" s="18" t="str">
        <f t="shared" si="125"/>
        <v/>
      </c>
      <c r="BN373" s="18" t="str">
        <f t="shared" si="126"/>
        <v>s</v>
      </c>
    </row>
    <row r="374" spans="3:66" ht="50.1" customHeight="1" thickTop="1" thickBot="1" x14ac:dyDescent="0.3">
      <c r="C374" s="46"/>
      <c r="D374" s="46"/>
      <c r="E374" s="46"/>
      <c r="F374" s="122"/>
      <c r="G374" s="122"/>
      <c r="H374" s="78" t="str">
        <f t="shared" si="127"/>
        <v/>
      </c>
      <c r="I374" s="78" t="str">
        <f t="shared" si="128"/>
        <v/>
      </c>
      <c r="J374" s="16"/>
      <c r="K374" s="46" t="str">
        <f t="shared" si="129"/>
        <v/>
      </c>
      <c r="L374" s="16"/>
      <c r="M374" s="16"/>
      <c r="N374" s="46"/>
      <c r="O374" s="47" t="str">
        <f t="shared" si="132"/>
        <v/>
      </c>
      <c r="P374" s="47"/>
      <c r="Q374" s="48" t="str">
        <f>IFERROR(VLOOKUP(E374,Funcionários!$C$8:$E$207,3,FALSE),"")</f>
        <v/>
      </c>
      <c r="R374" s="47"/>
      <c r="S374" s="49" t="str">
        <f t="shared" si="133"/>
        <v/>
      </c>
      <c r="T374" s="49">
        <v>3.6800000000000001E-3</v>
      </c>
      <c r="U374" s="48" t="str">
        <f>IF(Funcionários!C375=0,"",Funcionários!C375)</f>
        <v/>
      </c>
      <c r="V374" s="50">
        <f>IF(U374="",0,IF(COUNTIFS($E$7:$E$3006,U374,$I$7:$I$3006,'RC'!$E$6)=0,0,COUNTIFS($M$7:$M$3006,"Concluída no prazo",$E$7:$E$3006,U374,$I$7:$I$3006,'RC'!$E$6)/COUNTIFS($E$7:$E$3006,U374,$I$7:$I$3006,'RC'!$E$6)))</f>
        <v>0</v>
      </c>
      <c r="W374" s="49">
        <f>SUMIFS($J$7:$J$3006,$E$7:$E$3006,U374,$I$7:$I$3006,'RC'!$E$6)+SUMIFS($L$7:$L$3006,$E$7:$E$3006,U374,$I$7:$I$3006,'RC'!$E$6)</f>
        <v>0</v>
      </c>
      <c r="X374" s="48">
        <f>COUNTIFS($E$7:$E$3006,U374,$I$7:$I$3006,'RC'!$E$6)</f>
        <v>0</v>
      </c>
      <c r="Y374" s="48"/>
      <c r="Z374" s="51" t="str">
        <f>IF(AQ374='RC'!$E$6,AC374*1000+AD374,"")</f>
        <v/>
      </c>
      <c r="AA374" s="51" t="str">
        <f>IF(AB374="","",IF(AQ374='RC'!$E$6,AC374*1000-AD374,""))</f>
        <v/>
      </c>
      <c r="AB374" s="48" t="str">
        <f>IFERROR(VLOOKUP(E374,Funcionários!$C$8:$E$207,3,FALSE),"")</f>
        <v/>
      </c>
      <c r="AC374" s="50" t="str">
        <f>IF(AB374="","",IF(COUNTIFS($AB$7:$AB$3006,AB374,$AQ$7:$AQ$3006,'RC'!$E$6)=0,"",COUNTIFS($M$7:$M$3006,"Concluída no prazo",$AB$7:$AB$3006,AB374,$AQ$7:$AQ$3006,'RC'!$E$6)/COUNTIFS($AB$7:$AB$3006,AB374,$AQ$7:$AQ$3006,'RC'!$E$6)))</f>
        <v/>
      </c>
      <c r="AD374" s="48">
        <f>SUMIF($AQ$7:$AQ$3006,'RC'!$E$6,$J$7:$J$3006)+SUMIF($AQ$7:$AQ$3006,'RC'!$E$6,$L$7:$L$3006)</f>
        <v>21</v>
      </c>
      <c r="AF374" s="48">
        <v>4.63299999999989E-2</v>
      </c>
      <c r="AG374" s="48">
        <f>IF(OR(AQ374="",AQ374&lt;&gt;'RC'!$E$6,AB374&lt;&gt;'RC'!$D$21),0,1)</f>
        <v>0</v>
      </c>
      <c r="AH374" s="48">
        <f t="shared" si="130"/>
        <v>4.63299999999989E-2</v>
      </c>
      <c r="AI374" s="48" t="str">
        <f t="shared" si="112"/>
        <v/>
      </c>
      <c r="AJ374" s="48" t="str">
        <f t="shared" si="113"/>
        <v/>
      </c>
      <c r="AK374" s="52" t="str">
        <f t="shared" si="114"/>
        <v/>
      </c>
      <c r="AL374" s="52" t="str">
        <f t="shared" si="115"/>
        <v/>
      </c>
      <c r="AM374" s="48" t="str">
        <f t="shared" si="116"/>
        <v/>
      </c>
      <c r="AN374" s="48" t="str">
        <f t="shared" si="117"/>
        <v/>
      </c>
      <c r="AP374" s="18" t="str">
        <f t="shared" si="118"/>
        <v/>
      </c>
      <c r="AQ374" s="18" t="str">
        <f t="shared" si="119"/>
        <v/>
      </c>
      <c r="AR374" s="18">
        <v>4.6330000000000003E-2</v>
      </c>
      <c r="AS374" s="18">
        <f>IF(AF!$D$27="Todos",1,IF(M374=AF!$D$27,1,0))</f>
        <v>1</v>
      </c>
      <c r="AT374" s="53">
        <f>IF(AND(E374=AF!$D$6,OR(LT!M374=AF!$D$27,AF!$D$27="Todos"),OR(AP374=AF!$E$8,AQ374=AF!$E$8)),AR374+AS374,0)</f>
        <v>0</v>
      </c>
      <c r="AU374" s="18" t="str">
        <f t="shared" si="120"/>
        <v/>
      </c>
      <c r="AV374" s="54" t="str">
        <f t="shared" si="121"/>
        <v/>
      </c>
      <c r="AW374" s="54" t="str">
        <f t="shared" si="122"/>
        <v/>
      </c>
      <c r="AX374" s="18" t="str">
        <f t="shared" si="123"/>
        <v/>
      </c>
      <c r="AY374" s="18" t="str">
        <f t="shared" si="124"/>
        <v/>
      </c>
      <c r="BA374" s="18">
        <f>IF($E374=AF!$D$6,IF($M374="Concluída no prazo",2,IF($M374="Concluída com atraso",1,0)),0)</f>
        <v>0</v>
      </c>
      <c r="BB374" s="18">
        <f>IF($E374=AF!$D$6,IF($M374="Atrasada",2,IF($M374="Concluída com atraso",1,0)),0)</f>
        <v>0</v>
      </c>
      <c r="BC374" s="18">
        <v>3.6800000000000001E-3</v>
      </c>
      <c r="BD374" s="18">
        <f t="shared" si="131"/>
        <v>3.6800000000000001E-3</v>
      </c>
      <c r="BE374" s="18">
        <f t="shared" si="131"/>
        <v>3.6800000000000001E-3</v>
      </c>
      <c r="BF374" s="18" t="str">
        <f t="shared" si="125"/>
        <v/>
      </c>
      <c r="BN374" s="18" t="str">
        <f t="shared" si="126"/>
        <v>s</v>
      </c>
    </row>
    <row r="375" spans="3:66" ht="50.1" customHeight="1" thickTop="1" thickBot="1" x14ac:dyDescent="0.3">
      <c r="C375" s="46"/>
      <c r="D375" s="46"/>
      <c r="E375" s="46"/>
      <c r="F375" s="122"/>
      <c r="G375" s="122"/>
      <c r="H375" s="78" t="str">
        <f t="shared" si="127"/>
        <v/>
      </c>
      <c r="I375" s="78" t="str">
        <f t="shared" si="128"/>
        <v/>
      </c>
      <c r="J375" s="16"/>
      <c r="K375" s="46" t="str">
        <f t="shared" si="129"/>
        <v/>
      </c>
      <c r="L375" s="16"/>
      <c r="M375" s="16"/>
      <c r="N375" s="46"/>
      <c r="O375" s="47" t="str">
        <f t="shared" si="132"/>
        <v/>
      </c>
      <c r="P375" s="47"/>
      <c r="Q375" s="48" t="str">
        <f>IFERROR(VLOOKUP(E375,Funcionários!$C$8:$E$207,3,FALSE),"")</f>
        <v/>
      </c>
      <c r="R375" s="47"/>
      <c r="S375" s="49" t="str">
        <f t="shared" si="133"/>
        <v/>
      </c>
      <c r="T375" s="49">
        <v>3.6900000000000001E-3</v>
      </c>
      <c r="U375" s="48" t="str">
        <f>IF(Funcionários!C376=0,"",Funcionários!C376)</f>
        <v/>
      </c>
      <c r="V375" s="50">
        <f>IF(U375="",0,IF(COUNTIFS($E$7:$E$3006,U375,$I$7:$I$3006,'RC'!$E$6)=0,0,COUNTIFS($M$7:$M$3006,"Concluída no prazo",$E$7:$E$3006,U375,$I$7:$I$3006,'RC'!$E$6)/COUNTIFS($E$7:$E$3006,U375,$I$7:$I$3006,'RC'!$E$6)))</f>
        <v>0</v>
      </c>
      <c r="W375" s="49">
        <f>SUMIFS($J$7:$J$3006,$E$7:$E$3006,U375,$I$7:$I$3006,'RC'!$E$6)+SUMIFS($L$7:$L$3006,$E$7:$E$3006,U375,$I$7:$I$3006,'RC'!$E$6)</f>
        <v>0</v>
      </c>
      <c r="X375" s="48">
        <f>COUNTIFS($E$7:$E$3006,U375,$I$7:$I$3006,'RC'!$E$6)</f>
        <v>0</v>
      </c>
      <c r="Y375" s="48"/>
      <c r="Z375" s="51" t="str">
        <f>IF(AQ375='RC'!$E$6,AC375*1000+AD375,"")</f>
        <v/>
      </c>
      <c r="AA375" s="51" t="str">
        <f>IF(AB375="","",IF(AQ375='RC'!$E$6,AC375*1000-AD375,""))</f>
        <v/>
      </c>
      <c r="AB375" s="48" t="str">
        <f>IFERROR(VLOOKUP(E375,Funcionários!$C$8:$E$207,3,FALSE),"")</f>
        <v/>
      </c>
      <c r="AC375" s="50" t="str">
        <f>IF(AB375="","",IF(COUNTIFS($AB$7:$AB$3006,AB375,$AQ$7:$AQ$3006,'RC'!$E$6)=0,"",COUNTIFS($M$7:$M$3006,"Concluída no prazo",$AB$7:$AB$3006,AB375,$AQ$7:$AQ$3006,'RC'!$E$6)/COUNTIFS($AB$7:$AB$3006,AB375,$AQ$7:$AQ$3006,'RC'!$E$6)))</f>
        <v/>
      </c>
      <c r="AD375" s="48">
        <f>SUMIF($AQ$7:$AQ$3006,'RC'!$E$6,$J$7:$J$3006)+SUMIF($AQ$7:$AQ$3006,'RC'!$E$6,$L$7:$L$3006)</f>
        <v>21</v>
      </c>
      <c r="AF375" s="48">
        <v>4.6319999999998897E-2</v>
      </c>
      <c r="AG375" s="48">
        <f>IF(OR(AQ375="",AQ375&lt;&gt;'RC'!$E$6,AB375&lt;&gt;'RC'!$D$21),0,1)</f>
        <v>0</v>
      </c>
      <c r="AH375" s="48">
        <f t="shared" si="130"/>
        <v>4.6319999999998897E-2</v>
      </c>
      <c r="AI375" s="48" t="str">
        <f t="shared" si="112"/>
        <v/>
      </c>
      <c r="AJ375" s="48" t="str">
        <f t="shared" si="113"/>
        <v/>
      </c>
      <c r="AK375" s="52" t="str">
        <f t="shared" si="114"/>
        <v/>
      </c>
      <c r="AL375" s="52" t="str">
        <f t="shared" si="115"/>
        <v/>
      </c>
      <c r="AM375" s="48" t="str">
        <f t="shared" si="116"/>
        <v/>
      </c>
      <c r="AN375" s="48" t="str">
        <f t="shared" si="117"/>
        <v/>
      </c>
      <c r="AP375" s="18" t="str">
        <f t="shared" si="118"/>
        <v/>
      </c>
      <c r="AQ375" s="18" t="str">
        <f t="shared" si="119"/>
        <v/>
      </c>
      <c r="AR375" s="18">
        <v>4.632E-2</v>
      </c>
      <c r="AS375" s="18">
        <f>IF(AF!$D$27="Todos",1,IF(M375=AF!$D$27,1,0))</f>
        <v>1</v>
      </c>
      <c r="AT375" s="53">
        <f>IF(AND(E375=AF!$D$6,OR(LT!M375=AF!$D$27,AF!$D$27="Todos"),OR(AP375=AF!$E$8,AQ375=AF!$E$8)),AR375+AS375,0)</f>
        <v>0</v>
      </c>
      <c r="AU375" s="18" t="str">
        <f t="shared" si="120"/>
        <v/>
      </c>
      <c r="AV375" s="54" t="str">
        <f t="shared" si="121"/>
        <v/>
      </c>
      <c r="AW375" s="54" t="str">
        <f t="shared" si="122"/>
        <v/>
      </c>
      <c r="AX375" s="18" t="str">
        <f t="shared" si="123"/>
        <v/>
      </c>
      <c r="AY375" s="18" t="str">
        <f t="shared" si="124"/>
        <v/>
      </c>
      <c r="BA375" s="18">
        <f>IF($E375=AF!$D$6,IF($M375="Concluída no prazo",2,IF($M375="Concluída com atraso",1,0)),0)</f>
        <v>0</v>
      </c>
      <c r="BB375" s="18">
        <f>IF($E375=AF!$D$6,IF($M375="Atrasada",2,IF($M375="Concluída com atraso",1,0)),0)</f>
        <v>0</v>
      </c>
      <c r="BC375" s="18">
        <v>3.6900000000000001E-3</v>
      </c>
      <c r="BD375" s="18">
        <f t="shared" si="131"/>
        <v>3.6900000000000001E-3</v>
      </c>
      <c r="BE375" s="18">
        <f t="shared" si="131"/>
        <v>3.6900000000000001E-3</v>
      </c>
      <c r="BF375" s="18" t="str">
        <f t="shared" si="125"/>
        <v/>
      </c>
      <c r="BN375" s="18" t="str">
        <f t="shared" si="126"/>
        <v>s</v>
      </c>
    </row>
    <row r="376" spans="3:66" ht="50.1" customHeight="1" thickTop="1" thickBot="1" x14ac:dyDescent="0.3">
      <c r="C376" s="46"/>
      <c r="D376" s="46"/>
      <c r="E376" s="46"/>
      <c r="F376" s="122"/>
      <c r="G376" s="122"/>
      <c r="H376" s="78" t="str">
        <f t="shared" si="127"/>
        <v/>
      </c>
      <c r="I376" s="78" t="str">
        <f t="shared" si="128"/>
        <v/>
      </c>
      <c r="J376" s="16"/>
      <c r="K376" s="46" t="str">
        <f t="shared" si="129"/>
        <v/>
      </c>
      <c r="L376" s="16"/>
      <c r="M376" s="16"/>
      <c r="N376" s="46"/>
      <c r="O376" s="47" t="str">
        <f t="shared" si="132"/>
        <v/>
      </c>
      <c r="P376" s="47"/>
      <c r="Q376" s="48" t="str">
        <f>IFERROR(VLOOKUP(E376,Funcionários!$C$8:$E$207,3,FALSE),"")</f>
        <v/>
      </c>
      <c r="R376" s="47"/>
      <c r="S376" s="49" t="str">
        <f t="shared" si="133"/>
        <v/>
      </c>
      <c r="T376" s="49">
        <v>3.7000000000000002E-3</v>
      </c>
      <c r="U376" s="48" t="str">
        <f>IF(Funcionários!C377=0,"",Funcionários!C377)</f>
        <v/>
      </c>
      <c r="V376" s="50">
        <f>IF(U376="",0,IF(COUNTIFS($E$7:$E$3006,U376,$I$7:$I$3006,'RC'!$E$6)=0,0,COUNTIFS($M$7:$M$3006,"Concluída no prazo",$E$7:$E$3006,U376,$I$7:$I$3006,'RC'!$E$6)/COUNTIFS($E$7:$E$3006,U376,$I$7:$I$3006,'RC'!$E$6)))</f>
        <v>0</v>
      </c>
      <c r="W376" s="49">
        <f>SUMIFS($J$7:$J$3006,$E$7:$E$3006,U376,$I$7:$I$3006,'RC'!$E$6)+SUMIFS($L$7:$L$3006,$E$7:$E$3006,U376,$I$7:$I$3006,'RC'!$E$6)</f>
        <v>0</v>
      </c>
      <c r="X376" s="48">
        <f>COUNTIFS($E$7:$E$3006,U376,$I$7:$I$3006,'RC'!$E$6)</f>
        <v>0</v>
      </c>
      <c r="Y376" s="48"/>
      <c r="Z376" s="51" t="str">
        <f>IF(AQ376='RC'!$E$6,AC376*1000+AD376,"")</f>
        <v/>
      </c>
      <c r="AA376" s="51" t="str">
        <f>IF(AB376="","",IF(AQ376='RC'!$E$6,AC376*1000-AD376,""))</f>
        <v/>
      </c>
      <c r="AB376" s="48" t="str">
        <f>IFERROR(VLOOKUP(E376,Funcionários!$C$8:$E$207,3,FALSE),"")</f>
        <v/>
      </c>
      <c r="AC376" s="50" t="str">
        <f>IF(AB376="","",IF(COUNTIFS($AB$7:$AB$3006,AB376,$AQ$7:$AQ$3006,'RC'!$E$6)=0,"",COUNTIFS($M$7:$M$3006,"Concluída no prazo",$AB$7:$AB$3006,AB376,$AQ$7:$AQ$3006,'RC'!$E$6)/COUNTIFS($AB$7:$AB$3006,AB376,$AQ$7:$AQ$3006,'RC'!$E$6)))</f>
        <v/>
      </c>
      <c r="AD376" s="48">
        <f>SUMIF($AQ$7:$AQ$3006,'RC'!$E$6,$J$7:$J$3006)+SUMIF($AQ$7:$AQ$3006,'RC'!$E$6,$L$7:$L$3006)</f>
        <v>21</v>
      </c>
      <c r="AF376" s="48">
        <v>4.6309999999998901E-2</v>
      </c>
      <c r="AG376" s="48">
        <f>IF(OR(AQ376="",AQ376&lt;&gt;'RC'!$E$6,AB376&lt;&gt;'RC'!$D$21),0,1)</f>
        <v>0</v>
      </c>
      <c r="AH376" s="48">
        <f t="shared" si="130"/>
        <v>4.6309999999998901E-2</v>
      </c>
      <c r="AI376" s="48" t="str">
        <f t="shared" si="112"/>
        <v/>
      </c>
      <c r="AJ376" s="48" t="str">
        <f t="shared" si="113"/>
        <v/>
      </c>
      <c r="AK376" s="52" t="str">
        <f t="shared" si="114"/>
        <v/>
      </c>
      <c r="AL376" s="52" t="str">
        <f t="shared" si="115"/>
        <v/>
      </c>
      <c r="AM376" s="48" t="str">
        <f t="shared" si="116"/>
        <v/>
      </c>
      <c r="AN376" s="48" t="str">
        <f t="shared" si="117"/>
        <v/>
      </c>
      <c r="AP376" s="18" t="str">
        <f t="shared" si="118"/>
        <v/>
      </c>
      <c r="AQ376" s="18" t="str">
        <f t="shared" si="119"/>
        <v/>
      </c>
      <c r="AR376" s="18">
        <v>4.6309999999999997E-2</v>
      </c>
      <c r="AS376" s="18">
        <f>IF(AF!$D$27="Todos",1,IF(M376=AF!$D$27,1,0))</f>
        <v>1</v>
      </c>
      <c r="AT376" s="53">
        <f>IF(AND(E376=AF!$D$6,OR(LT!M376=AF!$D$27,AF!$D$27="Todos"),OR(AP376=AF!$E$8,AQ376=AF!$E$8)),AR376+AS376,0)</f>
        <v>0</v>
      </c>
      <c r="AU376" s="18" t="str">
        <f t="shared" si="120"/>
        <v/>
      </c>
      <c r="AV376" s="54" t="str">
        <f t="shared" si="121"/>
        <v/>
      </c>
      <c r="AW376" s="54" t="str">
        <f t="shared" si="122"/>
        <v/>
      </c>
      <c r="AX376" s="18" t="str">
        <f t="shared" si="123"/>
        <v/>
      </c>
      <c r="AY376" s="18" t="str">
        <f t="shared" si="124"/>
        <v/>
      </c>
      <c r="BA376" s="18">
        <f>IF($E376=AF!$D$6,IF($M376="Concluída no prazo",2,IF($M376="Concluída com atraso",1,0)),0)</f>
        <v>0</v>
      </c>
      <c r="BB376" s="18">
        <f>IF($E376=AF!$D$6,IF($M376="Atrasada",2,IF($M376="Concluída com atraso",1,0)),0)</f>
        <v>0</v>
      </c>
      <c r="BC376" s="18">
        <v>3.7000000000000002E-3</v>
      </c>
      <c r="BD376" s="18">
        <f t="shared" si="131"/>
        <v>3.7000000000000002E-3</v>
      </c>
      <c r="BE376" s="18">
        <f t="shared" si="131"/>
        <v>3.7000000000000002E-3</v>
      </c>
      <c r="BF376" s="18" t="str">
        <f t="shared" si="125"/>
        <v/>
      </c>
      <c r="BN376" s="18" t="str">
        <f t="shared" si="126"/>
        <v>s</v>
      </c>
    </row>
    <row r="377" spans="3:66" ht="50.1" customHeight="1" thickTop="1" thickBot="1" x14ac:dyDescent="0.3">
      <c r="C377" s="46"/>
      <c r="D377" s="46"/>
      <c r="E377" s="46"/>
      <c r="F377" s="122"/>
      <c r="G377" s="122"/>
      <c r="H377" s="78" t="str">
        <f t="shared" si="127"/>
        <v/>
      </c>
      <c r="I377" s="78" t="str">
        <f t="shared" si="128"/>
        <v/>
      </c>
      <c r="J377" s="16"/>
      <c r="K377" s="46" t="str">
        <f t="shared" si="129"/>
        <v/>
      </c>
      <c r="L377" s="16"/>
      <c r="M377" s="16"/>
      <c r="N377" s="46"/>
      <c r="O377" s="47" t="str">
        <f t="shared" si="132"/>
        <v/>
      </c>
      <c r="P377" s="47"/>
      <c r="Q377" s="48" t="str">
        <f>IFERROR(VLOOKUP(E377,Funcionários!$C$8:$E$207,3,FALSE),"")</f>
        <v/>
      </c>
      <c r="R377" s="47"/>
      <c r="S377" s="49" t="str">
        <f t="shared" si="133"/>
        <v/>
      </c>
      <c r="T377" s="49">
        <v>3.7100000000000002E-3</v>
      </c>
      <c r="U377" s="48" t="str">
        <f>IF(Funcionários!C378=0,"",Funcionários!C378)</f>
        <v/>
      </c>
      <c r="V377" s="50">
        <f>IF(U377="",0,IF(COUNTIFS($E$7:$E$3006,U377,$I$7:$I$3006,'RC'!$E$6)=0,0,COUNTIFS($M$7:$M$3006,"Concluída no prazo",$E$7:$E$3006,U377,$I$7:$I$3006,'RC'!$E$6)/COUNTIFS($E$7:$E$3006,U377,$I$7:$I$3006,'RC'!$E$6)))</f>
        <v>0</v>
      </c>
      <c r="W377" s="49">
        <f>SUMIFS($J$7:$J$3006,$E$7:$E$3006,U377,$I$7:$I$3006,'RC'!$E$6)+SUMIFS($L$7:$L$3006,$E$7:$E$3006,U377,$I$7:$I$3006,'RC'!$E$6)</f>
        <v>0</v>
      </c>
      <c r="X377" s="48">
        <f>COUNTIFS($E$7:$E$3006,U377,$I$7:$I$3006,'RC'!$E$6)</f>
        <v>0</v>
      </c>
      <c r="Y377" s="48"/>
      <c r="Z377" s="51" t="str">
        <f>IF(AQ377='RC'!$E$6,AC377*1000+AD377,"")</f>
        <v/>
      </c>
      <c r="AA377" s="51" t="str">
        <f>IF(AB377="","",IF(AQ377='RC'!$E$6,AC377*1000-AD377,""))</f>
        <v/>
      </c>
      <c r="AB377" s="48" t="str">
        <f>IFERROR(VLOOKUP(E377,Funcionários!$C$8:$E$207,3,FALSE),"")</f>
        <v/>
      </c>
      <c r="AC377" s="50" t="str">
        <f>IF(AB377="","",IF(COUNTIFS($AB$7:$AB$3006,AB377,$AQ$7:$AQ$3006,'RC'!$E$6)=0,"",COUNTIFS($M$7:$M$3006,"Concluída no prazo",$AB$7:$AB$3006,AB377,$AQ$7:$AQ$3006,'RC'!$E$6)/COUNTIFS($AB$7:$AB$3006,AB377,$AQ$7:$AQ$3006,'RC'!$E$6)))</f>
        <v/>
      </c>
      <c r="AD377" s="48">
        <f>SUMIF($AQ$7:$AQ$3006,'RC'!$E$6,$J$7:$J$3006)+SUMIF($AQ$7:$AQ$3006,'RC'!$E$6,$L$7:$L$3006)</f>
        <v>21</v>
      </c>
      <c r="AF377" s="48">
        <v>4.6299999999998898E-2</v>
      </c>
      <c r="AG377" s="48">
        <f>IF(OR(AQ377="",AQ377&lt;&gt;'RC'!$E$6,AB377&lt;&gt;'RC'!$D$21),0,1)</f>
        <v>0</v>
      </c>
      <c r="AH377" s="48">
        <f t="shared" si="130"/>
        <v>4.6299999999998898E-2</v>
      </c>
      <c r="AI377" s="48" t="str">
        <f t="shared" si="112"/>
        <v/>
      </c>
      <c r="AJ377" s="48" t="str">
        <f t="shared" si="113"/>
        <v/>
      </c>
      <c r="AK377" s="52" t="str">
        <f t="shared" si="114"/>
        <v/>
      </c>
      <c r="AL377" s="52" t="str">
        <f t="shared" si="115"/>
        <v/>
      </c>
      <c r="AM377" s="48" t="str">
        <f t="shared" si="116"/>
        <v/>
      </c>
      <c r="AN377" s="48" t="str">
        <f t="shared" si="117"/>
        <v/>
      </c>
      <c r="AP377" s="18" t="str">
        <f t="shared" si="118"/>
        <v/>
      </c>
      <c r="AQ377" s="18" t="str">
        <f t="shared" si="119"/>
        <v/>
      </c>
      <c r="AR377" s="18">
        <v>4.6300000000000001E-2</v>
      </c>
      <c r="AS377" s="18">
        <f>IF(AF!$D$27="Todos",1,IF(M377=AF!$D$27,1,0))</f>
        <v>1</v>
      </c>
      <c r="AT377" s="53">
        <f>IF(AND(E377=AF!$D$6,OR(LT!M377=AF!$D$27,AF!$D$27="Todos"),OR(AP377=AF!$E$8,AQ377=AF!$E$8)),AR377+AS377,0)</f>
        <v>0</v>
      </c>
      <c r="AU377" s="18" t="str">
        <f t="shared" si="120"/>
        <v/>
      </c>
      <c r="AV377" s="54" t="str">
        <f t="shared" si="121"/>
        <v/>
      </c>
      <c r="AW377" s="54" t="str">
        <f t="shared" si="122"/>
        <v/>
      </c>
      <c r="AX377" s="18" t="str">
        <f t="shared" si="123"/>
        <v/>
      </c>
      <c r="AY377" s="18" t="str">
        <f t="shared" si="124"/>
        <v/>
      </c>
      <c r="BA377" s="18">
        <f>IF($E377=AF!$D$6,IF($M377="Concluída no prazo",2,IF($M377="Concluída com atraso",1,0)),0)</f>
        <v>0</v>
      </c>
      <c r="BB377" s="18">
        <f>IF($E377=AF!$D$6,IF($M377="Atrasada",2,IF($M377="Concluída com atraso",1,0)),0)</f>
        <v>0</v>
      </c>
      <c r="BC377" s="18">
        <v>3.7100000000000002E-3</v>
      </c>
      <c r="BD377" s="18">
        <f t="shared" si="131"/>
        <v>3.7100000000000002E-3</v>
      </c>
      <c r="BE377" s="18">
        <f t="shared" si="131"/>
        <v>3.7100000000000002E-3</v>
      </c>
      <c r="BF377" s="18" t="str">
        <f t="shared" si="125"/>
        <v/>
      </c>
      <c r="BN377" s="18" t="str">
        <f t="shared" si="126"/>
        <v>s</v>
      </c>
    </row>
    <row r="378" spans="3:66" ht="50.1" customHeight="1" thickTop="1" thickBot="1" x14ac:dyDescent="0.3">
      <c r="C378" s="46"/>
      <c r="D378" s="46"/>
      <c r="E378" s="46"/>
      <c r="F378" s="122"/>
      <c r="G378" s="122"/>
      <c r="H378" s="78" t="str">
        <f t="shared" si="127"/>
        <v/>
      </c>
      <c r="I378" s="78" t="str">
        <f t="shared" si="128"/>
        <v/>
      </c>
      <c r="J378" s="16"/>
      <c r="K378" s="46" t="str">
        <f t="shared" si="129"/>
        <v/>
      </c>
      <c r="L378" s="16"/>
      <c r="M378" s="16"/>
      <c r="N378" s="46"/>
      <c r="O378" s="47" t="str">
        <f t="shared" si="132"/>
        <v/>
      </c>
      <c r="P378" s="47"/>
      <c r="Q378" s="48" t="str">
        <f>IFERROR(VLOOKUP(E378,Funcionários!$C$8:$E$207,3,FALSE),"")</f>
        <v/>
      </c>
      <c r="R378" s="47"/>
      <c r="S378" s="49" t="str">
        <f t="shared" si="133"/>
        <v/>
      </c>
      <c r="T378" s="49">
        <v>3.7200000000000002E-3</v>
      </c>
      <c r="U378" s="48" t="str">
        <f>IF(Funcionários!C379=0,"",Funcionários!C379)</f>
        <v/>
      </c>
      <c r="V378" s="50">
        <f>IF(U378="",0,IF(COUNTIFS($E$7:$E$3006,U378,$I$7:$I$3006,'RC'!$E$6)=0,0,COUNTIFS($M$7:$M$3006,"Concluída no prazo",$E$7:$E$3006,U378,$I$7:$I$3006,'RC'!$E$6)/COUNTIFS($E$7:$E$3006,U378,$I$7:$I$3006,'RC'!$E$6)))</f>
        <v>0</v>
      </c>
      <c r="W378" s="49">
        <f>SUMIFS($J$7:$J$3006,$E$7:$E$3006,U378,$I$7:$I$3006,'RC'!$E$6)+SUMIFS($L$7:$L$3006,$E$7:$E$3006,U378,$I$7:$I$3006,'RC'!$E$6)</f>
        <v>0</v>
      </c>
      <c r="X378" s="48">
        <f>COUNTIFS($E$7:$E$3006,U378,$I$7:$I$3006,'RC'!$E$6)</f>
        <v>0</v>
      </c>
      <c r="Y378" s="48"/>
      <c r="Z378" s="51" t="str">
        <f>IF(AQ378='RC'!$E$6,AC378*1000+AD378,"")</f>
        <v/>
      </c>
      <c r="AA378" s="51" t="str">
        <f>IF(AB378="","",IF(AQ378='RC'!$E$6,AC378*1000-AD378,""))</f>
        <v/>
      </c>
      <c r="AB378" s="48" t="str">
        <f>IFERROR(VLOOKUP(E378,Funcionários!$C$8:$E$207,3,FALSE),"")</f>
        <v/>
      </c>
      <c r="AC378" s="50" t="str">
        <f>IF(AB378="","",IF(COUNTIFS($AB$7:$AB$3006,AB378,$AQ$7:$AQ$3006,'RC'!$E$6)=0,"",COUNTIFS($M$7:$M$3006,"Concluída no prazo",$AB$7:$AB$3006,AB378,$AQ$7:$AQ$3006,'RC'!$E$6)/COUNTIFS($AB$7:$AB$3006,AB378,$AQ$7:$AQ$3006,'RC'!$E$6)))</f>
        <v/>
      </c>
      <c r="AD378" s="48">
        <f>SUMIF($AQ$7:$AQ$3006,'RC'!$E$6,$J$7:$J$3006)+SUMIF($AQ$7:$AQ$3006,'RC'!$E$6,$L$7:$L$3006)</f>
        <v>21</v>
      </c>
      <c r="AF378" s="48">
        <v>4.6289999999998901E-2</v>
      </c>
      <c r="AG378" s="48">
        <f>IF(OR(AQ378="",AQ378&lt;&gt;'RC'!$E$6,AB378&lt;&gt;'RC'!$D$21),0,1)</f>
        <v>0</v>
      </c>
      <c r="AH378" s="48">
        <f t="shared" si="130"/>
        <v>4.6289999999998901E-2</v>
      </c>
      <c r="AI378" s="48" t="str">
        <f t="shared" si="112"/>
        <v/>
      </c>
      <c r="AJ378" s="48" t="str">
        <f t="shared" si="113"/>
        <v/>
      </c>
      <c r="AK378" s="52" t="str">
        <f t="shared" si="114"/>
        <v/>
      </c>
      <c r="AL378" s="52" t="str">
        <f t="shared" si="115"/>
        <v/>
      </c>
      <c r="AM378" s="48" t="str">
        <f t="shared" si="116"/>
        <v/>
      </c>
      <c r="AN378" s="48" t="str">
        <f t="shared" si="117"/>
        <v/>
      </c>
      <c r="AP378" s="18" t="str">
        <f t="shared" si="118"/>
        <v/>
      </c>
      <c r="AQ378" s="18" t="str">
        <f t="shared" si="119"/>
        <v/>
      </c>
      <c r="AR378" s="18">
        <v>4.6289999999999998E-2</v>
      </c>
      <c r="AS378" s="18">
        <f>IF(AF!$D$27="Todos",1,IF(M378=AF!$D$27,1,0))</f>
        <v>1</v>
      </c>
      <c r="AT378" s="53">
        <f>IF(AND(E378=AF!$D$6,OR(LT!M378=AF!$D$27,AF!$D$27="Todos"),OR(AP378=AF!$E$8,AQ378=AF!$E$8)),AR378+AS378,0)</f>
        <v>0</v>
      </c>
      <c r="AU378" s="18" t="str">
        <f t="shared" si="120"/>
        <v/>
      </c>
      <c r="AV378" s="54" t="str">
        <f t="shared" si="121"/>
        <v/>
      </c>
      <c r="AW378" s="54" t="str">
        <f t="shared" si="122"/>
        <v/>
      </c>
      <c r="AX378" s="18" t="str">
        <f t="shared" si="123"/>
        <v/>
      </c>
      <c r="AY378" s="18" t="str">
        <f t="shared" si="124"/>
        <v/>
      </c>
      <c r="BA378" s="18">
        <f>IF($E378=AF!$D$6,IF($M378="Concluída no prazo",2,IF($M378="Concluída com atraso",1,0)),0)</f>
        <v>0</v>
      </c>
      <c r="BB378" s="18">
        <f>IF($E378=AF!$D$6,IF($M378="Atrasada",2,IF($M378="Concluída com atraso",1,0)),0)</f>
        <v>0</v>
      </c>
      <c r="BC378" s="18">
        <v>3.7200000000000002E-3</v>
      </c>
      <c r="BD378" s="18">
        <f t="shared" si="131"/>
        <v>3.7200000000000002E-3</v>
      </c>
      <c r="BE378" s="18">
        <f t="shared" si="131"/>
        <v>3.7200000000000002E-3</v>
      </c>
      <c r="BF378" s="18" t="str">
        <f t="shared" si="125"/>
        <v/>
      </c>
      <c r="BN378" s="18" t="str">
        <f t="shared" si="126"/>
        <v>s</v>
      </c>
    </row>
    <row r="379" spans="3:66" ht="50.1" customHeight="1" thickTop="1" thickBot="1" x14ac:dyDescent="0.3">
      <c r="C379" s="46"/>
      <c r="D379" s="46"/>
      <c r="E379" s="46"/>
      <c r="F379" s="122"/>
      <c r="G379" s="122"/>
      <c r="H379" s="78" t="str">
        <f t="shared" si="127"/>
        <v/>
      </c>
      <c r="I379" s="78" t="str">
        <f t="shared" si="128"/>
        <v/>
      </c>
      <c r="J379" s="16"/>
      <c r="K379" s="46" t="str">
        <f t="shared" si="129"/>
        <v/>
      </c>
      <c r="L379" s="16"/>
      <c r="M379" s="16"/>
      <c r="N379" s="46"/>
      <c r="O379" s="47" t="str">
        <f t="shared" si="132"/>
        <v/>
      </c>
      <c r="P379" s="47"/>
      <c r="Q379" s="48" t="str">
        <f>IFERROR(VLOOKUP(E379,Funcionários!$C$8:$E$207,3,FALSE),"")</f>
        <v/>
      </c>
      <c r="R379" s="47"/>
      <c r="S379" s="49" t="str">
        <f t="shared" si="133"/>
        <v/>
      </c>
      <c r="T379" s="49">
        <v>3.7299999999999998E-3</v>
      </c>
      <c r="U379" s="48" t="str">
        <f>IF(Funcionários!C380=0,"",Funcionários!C380)</f>
        <v/>
      </c>
      <c r="V379" s="50">
        <f>IF(U379="",0,IF(COUNTIFS($E$7:$E$3006,U379,$I$7:$I$3006,'RC'!$E$6)=0,0,COUNTIFS($M$7:$M$3006,"Concluída no prazo",$E$7:$E$3006,U379,$I$7:$I$3006,'RC'!$E$6)/COUNTIFS($E$7:$E$3006,U379,$I$7:$I$3006,'RC'!$E$6)))</f>
        <v>0</v>
      </c>
      <c r="W379" s="49">
        <f>SUMIFS($J$7:$J$3006,$E$7:$E$3006,U379,$I$7:$I$3006,'RC'!$E$6)+SUMIFS($L$7:$L$3006,$E$7:$E$3006,U379,$I$7:$I$3006,'RC'!$E$6)</f>
        <v>0</v>
      </c>
      <c r="X379" s="48">
        <f>COUNTIFS($E$7:$E$3006,U379,$I$7:$I$3006,'RC'!$E$6)</f>
        <v>0</v>
      </c>
      <c r="Y379" s="48"/>
      <c r="Z379" s="51" t="str">
        <f>IF(AQ379='RC'!$E$6,AC379*1000+AD379,"")</f>
        <v/>
      </c>
      <c r="AA379" s="51" t="str">
        <f>IF(AB379="","",IF(AQ379='RC'!$E$6,AC379*1000-AD379,""))</f>
        <v/>
      </c>
      <c r="AB379" s="48" t="str">
        <f>IFERROR(VLOOKUP(E379,Funcionários!$C$8:$E$207,3,FALSE),"")</f>
        <v/>
      </c>
      <c r="AC379" s="50" t="str">
        <f>IF(AB379="","",IF(COUNTIFS($AB$7:$AB$3006,AB379,$AQ$7:$AQ$3006,'RC'!$E$6)=0,"",COUNTIFS($M$7:$M$3006,"Concluída no prazo",$AB$7:$AB$3006,AB379,$AQ$7:$AQ$3006,'RC'!$E$6)/COUNTIFS($AB$7:$AB$3006,AB379,$AQ$7:$AQ$3006,'RC'!$E$6)))</f>
        <v/>
      </c>
      <c r="AD379" s="48">
        <f>SUMIF($AQ$7:$AQ$3006,'RC'!$E$6,$J$7:$J$3006)+SUMIF($AQ$7:$AQ$3006,'RC'!$E$6,$L$7:$L$3006)</f>
        <v>21</v>
      </c>
      <c r="AF379" s="48">
        <v>4.6279999999998898E-2</v>
      </c>
      <c r="AG379" s="48">
        <f>IF(OR(AQ379="",AQ379&lt;&gt;'RC'!$E$6,AB379&lt;&gt;'RC'!$D$21),0,1)</f>
        <v>0</v>
      </c>
      <c r="AH379" s="48">
        <f t="shared" si="130"/>
        <v>4.6279999999998898E-2</v>
      </c>
      <c r="AI379" s="48" t="str">
        <f t="shared" si="112"/>
        <v/>
      </c>
      <c r="AJ379" s="48" t="str">
        <f t="shared" si="113"/>
        <v/>
      </c>
      <c r="AK379" s="52" t="str">
        <f t="shared" si="114"/>
        <v/>
      </c>
      <c r="AL379" s="52" t="str">
        <f t="shared" si="115"/>
        <v/>
      </c>
      <c r="AM379" s="48" t="str">
        <f t="shared" si="116"/>
        <v/>
      </c>
      <c r="AN379" s="48" t="str">
        <f t="shared" si="117"/>
        <v/>
      </c>
      <c r="AP379" s="18" t="str">
        <f t="shared" si="118"/>
        <v/>
      </c>
      <c r="AQ379" s="18" t="str">
        <f t="shared" si="119"/>
        <v/>
      </c>
      <c r="AR379" s="18">
        <v>4.6280000000000002E-2</v>
      </c>
      <c r="AS379" s="18">
        <f>IF(AF!$D$27="Todos",1,IF(M379=AF!$D$27,1,0))</f>
        <v>1</v>
      </c>
      <c r="AT379" s="53">
        <f>IF(AND(E379=AF!$D$6,OR(LT!M379=AF!$D$27,AF!$D$27="Todos"),OR(AP379=AF!$E$8,AQ379=AF!$E$8)),AR379+AS379,0)</f>
        <v>0</v>
      </c>
      <c r="AU379" s="18" t="str">
        <f t="shared" si="120"/>
        <v/>
      </c>
      <c r="AV379" s="54" t="str">
        <f t="shared" si="121"/>
        <v/>
      </c>
      <c r="AW379" s="54" t="str">
        <f t="shared" si="122"/>
        <v/>
      </c>
      <c r="AX379" s="18" t="str">
        <f t="shared" si="123"/>
        <v/>
      </c>
      <c r="AY379" s="18" t="str">
        <f t="shared" si="124"/>
        <v/>
      </c>
      <c r="BA379" s="18">
        <f>IF($E379=AF!$D$6,IF($M379="Concluída no prazo",2,IF($M379="Concluída com atraso",1,0)),0)</f>
        <v>0</v>
      </c>
      <c r="BB379" s="18">
        <f>IF($E379=AF!$D$6,IF($M379="Atrasada",2,IF($M379="Concluída com atraso",1,0)),0)</f>
        <v>0</v>
      </c>
      <c r="BC379" s="18">
        <v>3.7299999999999998E-3</v>
      </c>
      <c r="BD379" s="18">
        <f t="shared" si="131"/>
        <v>3.7299999999999998E-3</v>
      </c>
      <c r="BE379" s="18">
        <f t="shared" si="131"/>
        <v>3.7299999999999998E-3</v>
      </c>
      <c r="BF379" s="18" t="str">
        <f t="shared" si="125"/>
        <v/>
      </c>
      <c r="BN379" s="18" t="str">
        <f t="shared" si="126"/>
        <v>s</v>
      </c>
    </row>
    <row r="380" spans="3:66" ht="50.1" customHeight="1" thickTop="1" thickBot="1" x14ac:dyDescent="0.3">
      <c r="C380" s="46"/>
      <c r="D380" s="46"/>
      <c r="E380" s="46"/>
      <c r="F380" s="122"/>
      <c r="G380" s="122"/>
      <c r="H380" s="78" t="str">
        <f t="shared" si="127"/>
        <v/>
      </c>
      <c r="I380" s="78" t="str">
        <f t="shared" si="128"/>
        <v/>
      </c>
      <c r="J380" s="16"/>
      <c r="K380" s="46" t="str">
        <f t="shared" si="129"/>
        <v/>
      </c>
      <c r="L380" s="16"/>
      <c r="M380" s="16"/>
      <c r="N380" s="46"/>
      <c r="O380" s="47" t="str">
        <f t="shared" si="132"/>
        <v/>
      </c>
      <c r="P380" s="47"/>
      <c r="Q380" s="48" t="str">
        <f>IFERROR(VLOOKUP(E380,Funcionários!$C$8:$E$207,3,FALSE),"")</f>
        <v/>
      </c>
      <c r="R380" s="47"/>
      <c r="S380" s="49" t="str">
        <f t="shared" si="133"/>
        <v/>
      </c>
      <c r="T380" s="49">
        <v>3.7399999999999998E-3</v>
      </c>
      <c r="U380" s="48" t="str">
        <f>IF(Funcionários!C381=0,"",Funcionários!C381)</f>
        <v/>
      </c>
      <c r="V380" s="50">
        <f>IF(U380="",0,IF(COUNTIFS($E$7:$E$3006,U380,$I$7:$I$3006,'RC'!$E$6)=0,0,COUNTIFS($M$7:$M$3006,"Concluída no prazo",$E$7:$E$3006,U380,$I$7:$I$3006,'RC'!$E$6)/COUNTIFS($E$7:$E$3006,U380,$I$7:$I$3006,'RC'!$E$6)))</f>
        <v>0</v>
      </c>
      <c r="W380" s="49">
        <f>SUMIFS($J$7:$J$3006,$E$7:$E$3006,U380,$I$7:$I$3006,'RC'!$E$6)+SUMIFS($L$7:$L$3006,$E$7:$E$3006,U380,$I$7:$I$3006,'RC'!$E$6)</f>
        <v>0</v>
      </c>
      <c r="X380" s="48">
        <f>COUNTIFS($E$7:$E$3006,U380,$I$7:$I$3006,'RC'!$E$6)</f>
        <v>0</v>
      </c>
      <c r="Y380" s="48"/>
      <c r="Z380" s="51" t="str">
        <f>IF(AQ380='RC'!$E$6,AC380*1000+AD380,"")</f>
        <v/>
      </c>
      <c r="AA380" s="51" t="str">
        <f>IF(AB380="","",IF(AQ380='RC'!$E$6,AC380*1000-AD380,""))</f>
        <v/>
      </c>
      <c r="AB380" s="48" t="str">
        <f>IFERROR(VLOOKUP(E380,Funcionários!$C$8:$E$207,3,FALSE),"")</f>
        <v/>
      </c>
      <c r="AC380" s="50" t="str">
        <f>IF(AB380="","",IF(COUNTIFS($AB$7:$AB$3006,AB380,$AQ$7:$AQ$3006,'RC'!$E$6)=0,"",COUNTIFS($M$7:$M$3006,"Concluída no prazo",$AB$7:$AB$3006,AB380,$AQ$7:$AQ$3006,'RC'!$E$6)/COUNTIFS($AB$7:$AB$3006,AB380,$AQ$7:$AQ$3006,'RC'!$E$6)))</f>
        <v/>
      </c>
      <c r="AD380" s="48">
        <f>SUMIF($AQ$7:$AQ$3006,'RC'!$E$6,$J$7:$J$3006)+SUMIF($AQ$7:$AQ$3006,'RC'!$E$6,$L$7:$L$3006)</f>
        <v>21</v>
      </c>
      <c r="AF380" s="48">
        <v>4.6269999999998902E-2</v>
      </c>
      <c r="AG380" s="48">
        <f>IF(OR(AQ380="",AQ380&lt;&gt;'RC'!$E$6,AB380&lt;&gt;'RC'!$D$21),0,1)</f>
        <v>0</v>
      </c>
      <c r="AH380" s="48">
        <f t="shared" si="130"/>
        <v>4.6269999999998902E-2</v>
      </c>
      <c r="AI380" s="48" t="str">
        <f t="shared" si="112"/>
        <v/>
      </c>
      <c r="AJ380" s="48" t="str">
        <f t="shared" si="113"/>
        <v/>
      </c>
      <c r="AK380" s="52" t="str">
        <f t="shared" si="114"/>
        <v/>
      </c>
      <c r="AL380" s="52" t="str">
        <f t="shared" si="115"/>
        <v/>
      </c>
      <c r="AM380" s="48" t="str">
        <f t="shared" si="116"/>
        <v/>
      </c>
      <c r="AN380" s="48" t="str">
        <f t="shared" si="117"/>
        <v/>
      </c>
      <c r="AP380" s="18" t="str">
        <f t="shared" si="118"/>
        <v/>
      </c>
      <c r="AQ380" s="18" t="str">
        <f t="shared" si="119"/>
        <v/>
      </c>
      <c r="AR380" s="18">
        <v>4.6269999999999999E-2</v>
      </c>
      <c r="AS380" s="18">
        <f>IF(AF!$D$27="Todos",1,IF(M380=AF!$D$27,1,0))</f>
        <v>1</v>
      </c>
      <c r="AT380" s="53">
        <f>IF(AND(E380=AF!$D$6,OR(LT!M380=AF!$D$27,AF!$D$27="Todos"),OR(AP380=AF!$E$8,AQ380=AF!$E$8)),AR380+AS380,0)</f>
        <v>0</v>
      </c>
      <c r="AU380" s="18" t="str">
        <f t="shared" si="120"/>
        <v/>
      </c>
      <c r="AV380" s="54" t="str">
        <f t="shared" si="121"/>
        <v/>
      </c>
      <c r="AW380" s="54" t="str">
        <f t="shared" si="122"/>
        <v/>
      </c>
      <c r="AX380" s="18" t="str">
        <f t="shared" si="123"/>
        <v/>
      </c>
      <c r="AY380" s="18" t="str">
        <f t="shared" si="124"/>
        <v/>
      </c>
      <c r="BA380" s="18">
        <f>IF($E380=AF!$D$6,IF($M380="Concluída no prazo",2,IF($M380="Concluída com atraso",1,0)),0)</f>
        <v>0</v>
      </c>
      <c r="BB380" s="18">
        <f>IF($E380=AF!$D$6,IF($M380="Atrasada",2,IF($M380="Concluída com atraso",1,0)),0)</f>
        <v>0</v>
      </c>
      <c r="BC380" s="18">
        <v>3.7399999999999998E-3</v>
      </c>
      <c r="BD380" s="18">
        <f t="shared" si="131"/>
        <v>3.7399999999999998E-3</v>
      </c>
      <c r="BE380" s="18">
        <f t="shared" si="131"/>
        <v>3.7399999999999998E-3</v>
      </c>
      <c r="BF380" s="18" t="str">
        <f t="shared" si="125"/>
        <v/>
      </c>
      <c r="BN380" s="18" t="str">
        <f t="shared" si="126"/>
        <v>s</v>
      </c>
    </row>
    <row r="381" spans="3:66" ht="50.1" customHeight="1" thickTop="1" thickBot="1" x14ac:dyDescent="0.3">
      <c r="C381" s="46"/>
      <c r="D381" s="46"/>
      <c r="E381" s="46"/>
      <c r="F381" s="122"/>
      <c r="G381" s="122"/>
      <c r="H381" s="78" t="str">
        <f t="shared" si="127"/>
        <v/>
      </c>
      <c r="I381" s="78" t="str">
        <f t="shared" si="128"/>
        <v/>
      </c>
      <c r="J381" s="16"/>
      <c r="K381" s="46" t="str">
        <f t="shared" si="129"/>
        <v/>
      </c>
      <c r="L381" s="16"/>
      <c r="M381" s="16"/>
      <c r="N381" s="46"/>
      <c r="O381" s="47" t="str">
        <f t="shared" si="132"/>
        <v/>
      </c>
      <c r="P381" s="47"/>
      <c r="Q381" s="48" t="str">
        <f>IFERROR(VLOOKUP(E381,Funcionários!$C$8:$E$207,3,FALSE),"")</f>
        <v/>
      </c>
      <c r="R381" s="47"/>
      <c r="S381" s="49" t="str">
        <f t="shared" si="133"/>
        <v/>
      </c>
      <c r="T381" s="49">
        <v>3.7499999999999999E-3</v>
      </c>
      <c r="U381" s="48" t="str">
        <f>IF(Funcionários!C382=0,"",Funcionários!C382)</f>
        <v/>
      </c>
      <c r="V381" s="50">
        <f>IF(U381="",0,IF(COUNTIFS($E$7:$E$3006,U381,$I$7:$I$3006,'RC'!$E$6)=0,0,COUNTIFS($M$7:$M$3006,"Concluída no prazo",$E$7:$E$3006,U381,$I$7:$I$3006,'RC'!$E$6)/COUNTIFS($E$7:$E$3006,U381,$I$7:$I$3006,'RC'!$E$6)))</f>
        <v>0</v>
      </c>
      <c r="W381" s="49">
        <f>SUMIFS($J$7:$J$3006,$E$7:$E$3006,U381,$I$7:$I$3006,'RC'!$E$6)+SUMIFS($L$7:$L$3006,$E$7:$E$3006,U381,$I$7:$I$3006,'RC'!$E$6)</f>
        <v>0</v>
      </c>
      <c r="X381" s="48">
        <f>COUNTIFS($E$7:$E$3006,U381,$I$7:$I$3006,'RC'!$E$6)</f>
        <v>0</v>
      </c>
      <c r="Y381" s="48"/>
      <c r="Z381" s="51" t="str">
        <f>IF(AQ381='RC'!$E$6,AC381*1000+AD381,"")</f>
        <v/>
      </c>
      <c r="AA381" s="51" t="str">
        <f>IF(AB381="","",IF(AQ381='RC'!$E$6,AC381*1000-AD381,""))</f>
        <v/>
      </c>
      <c r="AB381" s="48" t="str">
        <f>IFERROR(VLOOKUP(E381,Funcionários!$C$8:$E$207,3,FALSE),"")</f>
        <v/>
      </c>
      <c r="AC381" s="50" t="str">
        <f>IF(AB381="","",IF(COUNTIFS($AB$7:$AB$3006,AB381,$AQ$7:$AQ$3006,'RC'!$E$6)=0,"",COUNTIFS($M$7:$M$3006,"Concluída no prazo",$AB$7:$AB$3006,AB381,$AQ$7:$AQ$3006,'RC'!$E$6)/COUNTIFS($AB$7:$AB$3006,AB381,$AQ$7:$AQ$3006,'RC'!$E$6)))</f>
        <v/>
      </c>
      <c r="AD381" s="48">
        <f>SUMIF($AQ$7:$AQ$3006,'RC'!$E$6,$J$7:$J$3006)+SUMIF($AQ$7:$AQ$3006,'RC'!$E$6,$L$7:$L$3006)</f>
        <v>21</v>
      </c>
      <c r="AF381" s="48">
        <v>4.6259999999998899E-2</v>
      </c>
      <c r="AG381" s="48">
        <f>IF(OR(AQ381="",AQ381&lt;&gt;'RC'!$E$6,AB381&lt;&gt;'RC'!$D$21),0,1)</f>
        <v>0</v>
      </c>
      <c r="AH381" s="48">
        <f t="shared" si="130"/>
        <v>4.6259999999998899E-2</v>
      </c>
      <c r="AI381" s="48" t="str">
        <f t="shared" si="112"/>
        <v/>
      </c>
      <c r="AJ381" s="48" t="str">
        <f t="shared" si="113"/>
        <v/>
      </c>
      <c r="AK381" s="52" t="str">
        <f t="shared" si="114"/>
        <v/>
      </c>
      <c r="AL381" s="52" t="str">
        <f t="shared" si="115"/>
        <v/>
      </c>
      <c r="AM381" s="48" t="str">
        <f t="shared" si="116"/>
        <v/>
      </c>
      <c r="AN381" s="48" t="str">
        <f t="shared" si="117"/>
        <v/>
      </c>
      <c r="AP381" s="18" t="str">
        <f t="shared" si="118"/>
        <v/>
      </c>
      <c r="AQ381" s="18" t="str">
        <f t="shared" si="119"/>
        <v/>
      </c>
      <c r="AR381" s="18">
        <v>4.6260000000000003E-2</v>
      </c>
      <c r="AS381" s="18">
        <f>IF(AF!$D$27="Todos",1,IF(M381=AF!$D$27,1,0))</f>
        <v>1</v>
      </c>
      <c r="AT381" s="53">
        <f>IF(AND(E381=AF!$D$6,OR(LT!M381=AF!$D$27,AF!$D$27="Todos"),OR(AP381=AF!$E$8,AQ381=AF!$E$8)),AR381+AS381,0)</f>
        <v>0</v>
      </c>
      <c r="AU381" s="18" t="str">
        <f t="shared" si="120"/>
        <v/>
      </c>
      <c r="AV381" s="54" t="str">
        <f t="shared" si="121"/>
        <v/>
      </c>
      <c r="AW381" s="54" t="str">
        <f t="shared" si="122"/>
        <v/>
      </c>
      <c r="AX381" s="18" t="str">
        <f t="shared" si="123"/>
        <v/>
      </c>
      <c r="AY381" s="18" t="str">
        <f t="shared" si="124"/>
        <v/>
      </c>
      <c r="BA381" s="18">
        <f>IF($E381=AF!$D$6,IF($M381="Concluída no prazo",2,IF($M381="Concluída com atraso",1,0)),0)</f>
        <v>0</v>
      </c>
      <c r="BB381" s="18">
        <f>IF($E381=AF!$D$6,IF($M381="Atrasada",2,IF($M381="Concluída com atraso",1,0)),0)</f>
        <v>0</v>
      </c>
      <c r="BC381" s="18">
        <v>3.7499999999999999E-3</v>
      </c>
      <c r="BD381" s="18">
        <f t="shared" si="131"/>
        <v>3.7499999999999999E-3</v>
      </c>
      <c r="BE381" s="18">
        <f t="shared" si="131"/>
        <v>3.7499999999999999E-3</v>
      </c>
      <c r="BF381" s="18" t="str">
        <f t="shared" si="125"/>
        <v/>
      </c>
      <c r="BN381" s="18" t="str">
        <f t="shared" si="126"/>
        <v>s</v>
      </c>
    </row>
    <row r="382" spans="3:66" ht="50.1" customHeight="1" thickTop="1" thickBot="1" x14ac:dyDescent="0.3">
      <c r="C382" s="46"/>
      <c r="D382" s="46"/>
      <c r="E382" s="46"/>
      <c r="F382" s="122"/>
      <c r="G382" s="122"/>
      <c r="H382" s="78" t="str">
        <f t="shared" si="127"/>
        <v/>
      </c>
      <c r="I382" s="78" t="str">
        <f t="shared" si="128"/>
        <v/>
      </c>
      <c r="J382" s="16"/>
      <c r="K382" s="46" t="str">
        <f t="shared" si="129"/>
        <v/>
      </c>
      <c r="L382" s="16"/>
      <c r="M382" s="16"/>
      <c r="N382" s="46"/>
      <c r="O382" s="47" t="str">
        <f t="shared" si="132"/>
        <v/>
      </c>
      <c r="P382" s="47"/>
      <c r="Q382" s="48" t="str">
        <f>IFERROR(VLOOKUP(E382,Funcionários!$C$8:$E$207,3,FALSE),"")</f>
        <v/>
      </c>
      <c r="R382" s="47"/>
      <c r="S382" s="49" t="str">
        <f t="shared" si="133"/>
        <v/>
      </c>
      <c r="T382" s="49">
        <v>3.7599999999999999E-3</v>
      </c>
      <c r="U382" s="48" t="str">
        <f>IF(Funcionários!C383=0,"",Funcionários!C383)</f>
        <v/>
      </c>
      <c r="V382" s="50">
        <f>IF(U382="",0,IF(COUNTIFS($E$7:$E$3006,U382,$I$7:$I$3006,'RC'!$E$6)=0,0,COUNTIFS($M$7:$M$3006,"Concluída no prazo",$E$7:$E$3006,U382,$I$7:$I$3006,'RC'!$E$6)/COUNTIFS($E$7:$E$3006,U382,$I$7:$I$3006,'RC'!$E$6)))</f>
        <v>0</v>
      </c>
      <c r="W382" s="49">
        <f>SUMIFS($J$7:$J$3006,$E$7:$E$3006,U382,$I$7:$I$3006,'RC'!$E$6)+SUMIFS($L$7:$L$3006,$E$7:$E$3006,U382,$I$7:$I$3006,'RC'!$E$6)</f>
        <v>0</v>
      </c>
      <c r="X382" s="48">
        <f>COUNTIFS($E$7:$E$3006,U382,$I$7:$I$3006,'RC'!$E$6)</f>
        <v>0</v>
      </c>
      <c r="Y382" s="48"/>
      <c r="Z382" s="51" t="str">
        <f>IF(AQ382='RC'!$E$6,AC382*1000+AD382,"")</f>
        <v/>
      </c>
      <c r="AA382" s="51" t="str">
        <f>IF(AB382="","",IF(AQ382='RC'!$E$6,AC382*1000-AD382,""))</f>
        <v/>
      </c>
      <c r="AB382" s="48" t="str">
        <f>IFERROR(VLOOKUP(E382,Funcionários!$C$8:$E$207,3,FALSE),"")</f>
        <v/>
      </c>
      <c r="AC382" s="50" t="str">
        <f>IF(AB382="","",IF(COUNTIFS($AB$7:$AB$3006,AB382,$AQ$7:$AQ$3006,'RC'!$E$6)=0,"",COUNTIFS($M$7:$M$3006,"Concluída no prazo",$AB$7:$AB$3006,AB382,$AQ$7:$AQ$3006,'RC'!$E$6)/COUNTIFS($AB$7:$AB$3006,AB382,$AQ$7:$AQ$3006,'RC'!$E$6)))</f>
        <v/>
      </c>
      <c r="AD382" s="48">
        <f>SUMIF($AQ$7:$AQ$3006,'RC'!$E$6,$J$7:$J$3006)+SUMIF($AQ$7:$AQ$3006,'RC'!$E$6,$L$7:$L$3006)</f>
        <v>21</v>
      </c>
      <c r="AF382" s="48">
        <v>4.6249999999998903E-2</v>
      </c>
      <c r="AG382" s="48">
        <f>IF(OR(AQ382="",AQ382&lt;&gt;'RC'!$E$6,AB382&lt;&gt;'RC'!$D$21),0,1)</f>
        <v>0</v>
      </c>
      <c r="AH382" s="48">
        <f t="shared" si="130"/>
        <v>4.6249999999998903E-2</v>
      </c>
      <c r="AI382" s="48" t="str">
        <f t="shared" si="112"/>
        <v/>
      </c>
      <c r="AJ382" s="48" t="str">
        <f t="shared" si="113"/>
        <v/>
      </c>
      <c r="AK382" s="52" t="str">
        <f t="shared" si="114"/>
        <v/>
      </c>
      <c r="AL382" s="52" t="str">
        <f t="shared" si="115"/>
        <v/>
      </c>
      <c r="AM382" s="48" t="str">
        <f t="shared" si="116"/>
        <v/>
      </c>
      <c r="AN382" s="48" t="str">
        <f t="shared" si="117"/>
        <v/>
      </c>
      <c r="AP382" s="18" t="str">
        <f t="shared" si="118"/>
        <v/>
      </c>
      <c r="AQ382" s="18" t="str">
        <f t="shared" si="119"/>
        <v/>
      </c>
      <c r="AR382" s="18">
        <v>4.6249999999999999E-2</v>
      </c>
      <c r="AS382" s="18">
        <f>IF(AF!$D$27="Todos",1,IF(M382=AF!$D$27,1,0))</f>
        <v>1</v>
      </c>
      <c r="AT382" s="53">
        <f>IF(AND(E382=AF!$D$6,OR(LT!M382=AF!$D$27,AF!$D$27="Todos"),OR(AP382=AF!$E$8,AQ382=AF!$E$8)),AR382+AS382,0)</f>
        <v>0</v>
      </c>
      <c r="AU382" s="18" t="str">
        <f t="shared" si="120"/>
        <v/>
      </c>
      <c r="AV382" s="54" t="str">
        <f t="shared" si="121"/>
        <v/>
      </c>
      <c r="AW382" s="54" t="str">
        <f t="shared" si="122"/>
        <v/>
      </c>
      <c r="AX382" s="18" t="str">
        <f t="shared" si="123"/>
        <v/>
      </c>
      <c r="AY382" s="18" t="str">
        <f t="shared" si="124"/>
        <v/>
      </c>
      <c r="BA382" s="18">
        <f>IF($E382=AF!$D$6,IF($M382="Concluída no prazo",2,IF($M382="Concluída com atraso",1,0)),0)</f>
        <v>0</v>
      </c>
      <c r="BB382" s="18">
        <f>IF($E382=AF!$D$6,IF($M382="Atrasada",2,IF($M382="Concluída com atraso",1,0)),0)</f>
        <v>0</v>
      </c>
      <c r="BC382" s="18">
        <v>3.7599999999999999E-3</v>
      </c>
      <c r="BD382" s="18">
        <f t="shared" si="131"/>
        <v>3.7599999999999999E-3</v>
      </c>
      <c r="BE382" s="18">
        <f t="shared" si="131"/>
        <v>3.7599999999999999E-3</v>
      </c>
      <c r="BF382" s="18" t="str">
        <f t="shared" si="125"/>
        <v/>
      </c>
      <c r="BN382" s="18" t="str">
        <f t="shared" si="126"/>
        <v>s</v>
      </c>
    </row>
    <row r="383" spans="3:66" ht="50.1" customHeight="1" thickTop="1" thickBot="1" x14ac:dyDescent="0.3">
      <c r="C383" s="46"/>
      <c r="D383" s="46"/>
      <c r="E383" s="46"/>
      <c r="F383" s="122"/>
      <c r="G383" s="122"/>
      <c r="H383" s="78" t="str">
        <f t="shared" si="127"/>
        <v/>
      </c>
      <c r="I383" s="78" t="str">
        <f t="shared" si="128"/>
        <v/>
      </c>
      <c r="J383" s="16"/>
      <c r="K383" s="46" t="str">
        <f t="shared" si="129"/>
        <v/>
      </c>
      <c r="L383" s="16"/>
      <c r="M383" s="16"/>
      <c r="N383" s="46"/>
      <c r="O383" s="47" t="str">
        <f t="shared" si="132"/>
        <v/>
      </c>
      <c r="P383" s="47"/>
      <c r="Q383" s="48" t="str">
        <f>IFERROR(VLOOKUP(E383,Funcionários!$C$8:$E$207,3,FALSE),"")</f>
        <v/>
      </c>
      <c r="R383" s="47"/>
      <c r="S383" s="49" t="str">
        <f t="shared" si="133"/>
        <v/>
      </c>
      <c r="T383" s="49">
        <v>3.7699999999999999E-3</v>
      </c>
      <c r="U383" s="48" t="str">
        <f>IF(Funcionários!C384=0,"",Funcionários!C384)</f>
        <v/>
      </c>
      <c r="V383" s="50">
        <f>IF(U383="",0,IF(COUNTIFS($E$7:$E$3006,U383,$I$7:$I$3006,'RC'!$E$6)=0,0,COUNTIFS($M$7:$M$3006,"Concluída no prazo",$E$7:$E$3006,U383,$I$7:$I$3006,'RC'!$E$6)/COUNTIFS($E$7:$E$3006,U383,$I$7:$I$3006,'RC'!$E$6)))</f>
        <v>0</v>
      </c>
      <c r="W383" s="49">
        <f>SUMIFS($J$7:$J$3006,$E$7:$E$3006,U383,$I$7:$I$3006,'RC'!$E$6)+SUMIFS($L$7:$L$3006,$E$7:$E$3006,U383,$I$7:$I$3006,'RC'!$E$6)</f>
        <v>0</v>
      </c>
      <c r="X383" s="48">
        <f>COUNTIFS($E$7:$E$3006,U383,$I$7:$I$3006,'RC'!$E$6)</f>
        <v>0</v>
      </c>
      <c r="Y383" s="48"/>
      <c r="Z383" s="51" t="str">
        <f>IF(AQ383='RC'!$E$6,AC383*1000+AD383,"")</f>
        <v/>
      </c>
      <c r="AA383" s="51" t="str">
        <f>IF(AB383="","",IF(AQ383='RC'!$E$6,AC383*1000-AD383,""))</f>
        <v/>
      </c>
      <c r="AB383" s="48" t="str">
        <f>IFERROR(VLOOKUP(E383,Funcionários!$C$8:$E$207,3,FALSE),"")</f>
        <v/>
      </c>
      <c r="AC383" s="50" t="str">
        <f>IF(AB383="","",IF(COUNTIFS($AB$7:$AB$3006,AB383,$AQ$7:$AQ$3006,'RC'!$E$6)=0,"",COUNTIFS($M$7:$M$3006,"Concluída no prazo",$AB$7:$AB$3006,AB383,$AQ$7:$AQ$3006,'RC'!$E$6)/COUNTIFS($AB$7:$AB$3006,AB383,$AQ$7:$AQ$3006,'RC'!$E$6)))</f>
        <v/>
      </c>
      <c r="AD383" s="48">
        <f>SUMIF($AQ$7:$AQ$3006,'RC'!$E$6,$J$7:$J$3006)+SUMIF($AQ$7:$AQ$3006,'RC'!$E$6,$L$7:$L$3006)</f>
        <v>21</v>
      </c>
      <c r="AF383" s="48">
        <v>4.62399999999989E-2</v>
      </c>
      <c r="AG383" s="48">
        <f>IF(OR(AQ383="",AQ383&lt;&gt;'RC'!$E$6,AB383&lt;&gt;'RC'!$D$21),0,1)</f>
        <v>0</v>
      </c>
      <c r="AH383" s="48">
        <f t="shared" si="130"/>
        <v>4.62399999999989E-2</v>
      </c>
      <c r="AI383" s="48" t="str">
        <f t="shared" si="112"/>
        <v/>
      </c>
      <c r="AJ383" s="48" t="str">
        <f t="shared" si="113"/>
        <v/>
      </c>
      <c r="AK383" s="52" t="str">
        <f t="shared" si="114"/>
        <v/>
      </c>
      <c r="AL383" s="52" t="str">
        <f t="shared" si="115"/>
        <v/>
      </c>
      <c r="AM383" s="48" t="str">
        <f t="shared" si="116"/>
        <v/>
      </c>
      <c r="AN383" s="48" t="str">
        <f t="shared" si="117"/>
        <v/>
      </c>
      <c r="AP383" s="18" t="str">
        <f t="shared" si="118"/>
        <v/>
      </c>
      <c r="AQ383" s="18" t="str">
        <f t="shared" si="119"/>
        <v/>
      </c>
      <c r="AR383" s="18">
        <v>4.6240000000000003E-2</v>
      </c>
      <c r="AS383" s="18">
        <f>IF(AF!$D$27="Todos",1,IF(M383=AF!$D$27,1,0))</f>
        <v>1</v>
      </c>
      <c r="AT383" s="53">
        <f>IF(AND(E383=AF!$D$6,OR(LT!M383=AF!$D$27,AF!$D$27="Todos"),OR(AP383=AF!$E$8,AQ383=AF!$E$8)),AR383+AS383,0)</f>
        <v>0</v>
      </c>
      <c r="AU383" s="18" t="str">
        <f t="shared" si="120"/>
        <v/>
      </c>
      <c r="AV383" s="54" t="str">
        <f t="shared" si="121"/>
        <v/>
      </c>
      <c r="AW383" s="54" t="str">
        <f t="shared" si="122"/>
        <v/>
      </c>
      <c r="AX383" s="18" t="str">
        <f t="shared" si="123"/>
        <v/>
      </c>
      <c r="AY383" s="18" t="str">
        <f t="shared" si="124"/>
        <v/>
      </c>
      <c r="BA383" s="18">
        <f>IF($E383=AF!$D$6,IF($M383="Concluída no prazo",2,IF($M383="Concluída com atraso",1,0)),0)</f>
        <v>0</v>
      </c>
      <c r="BB383" s="18">
        <f>IF($E383=AF!$D$6,IF($M383="Atrasada",2,IF($M383="Concluída com atraso",1,0)),0)</f>
        <v>0</v>
      </c>
      <c r="BC383" s="18">
        <v>3.7699999999999999E-3</v>
      </c>
      <c r="BD383" s="18">
        <f t="shared" si="131"/>
        <v>3.7699999999999999E-3</v>
      </c>
      <c r="BE383" s="18">
        <f t="shared" si="131"/>
        <v>3.7699999999999999E-3</v>
      </c>
      <c r="BF383" s="18" t="str">
        <f t="shared" si="125"/>
        <v/>
      </c>
      <c r="BN383" s="18" t="str">
        <f t="shared" si="126"/>
        <v>s</v>
      </c>
    </row>
    <row r="384" spans="3:66" ht="50.1" customHeight="1" thickTop="1" thickBot="1" x14ac:dyDescent="0.3">
      <c r="C384" s="46"/>
      <c r="D384" s="46"/>
      <c r="E384" s="46"/>
      <c r="F384" s="122"/>
      <c r="G384" s="122"/>
      <c r="H384" s="78" t="str">
        <f t="shared" si="127"/>
        <v/>
      </c>
      <c r="I384" s="78" t="str">
        <f t="shared" si="128"/>
        <v/>
      </c>
      <c r="J384" s="16"/>
      <c r="K384" s="46" t="str">
        <f t="shared" si="129"/>
        <v/>
      </c>
      <c r="L384" s="16"/>
      <c r="M384" s="16"/>
      <c r="N384" s="46"/>
      <c r="O384" s="47" t="str">
        <f t="shared" si="132"/>
        <v/>
      </c>
      <c r="P384" s="47"/>
      <c r="Q384" s="48" t="str">
        <f>IFERROR(VLOOKUP(E384,Funcionários!$C$8:$E$207,3,FALSE),"")</f>
        <v/>
      </c>
      <c r="R384" s="47"/>
      <c r="S384" s="49" t="str">
        <f t="shared" si="133"/>
        <v/>
      </c>
      <c r="T384" s="49">
        <v>3.7799999999999999E-3</v>
      </c>
      <c r="U384" s="48" t="str">
        <f>IF(Funcionários!C385=0,"",Funcionários!C385)</f>
        <v/>
      </c>
      <c r="V384" s="50">
        <f>IF(U384="",0,IF(COUNTIFS($E$7:$E$3006,U384,$I$7:$I$3006,'RC'!$E$6)=0,0,COUNTIFS($M$7:$M$3006,"Concluída no prazo",$E$7:$E$3006,U384,$I$7:$I$3006,'RC'!$E$6)/COUNTIFS($E$7:$E$3006,U384,$I$7:$I$3006,'RC'!$E$6)))</f>
        <v>0</v>
      </c>
      <c r="W384" s="49">
        <f>SUMIFS($J$7:$J$3006,$E$7:$E$3006,U384,$I$7:$I$3006,'RC'!$E$6)+SUMIFS($L$7:$L$3006,$E$7:$E$3006,U384,$I$7:$I$3006,'RC'!$E$6)</f>
        <v>0</v>
      </c>
      <c r="X384" s="48">
        <f>COUNTIFS($E$7:$E$3006,U384,$I$7:$I$3006,'RC'!$E$6)</f>
        <v>0</v>
      </c>
      <c r="Y384" s="48"/>
      <c r="Z384" s="51" t="str">
        <f>IF(AQ384='RC'!$E$6,AC384*1000+AD384,"")</f>
        <v/>
      </c>
      <c r="AA384" s="51" t="str">
        <f>IF(AB384="","",IF(AQ384='RC'!$E$6,AC384*1000-AD384,""))</f>
        <v/>
      </c>
      <c r="AB384" s="48" t="str">
        <f>IFERROR(VLOOKUP(E384,Funcionários!$C$8:$E$207,3,FALSE),"")</f>
        <v/>
      </c>
      <c r="AC384" s="50" t="str">
        <f>IF(AB384="","",IF(COUNTIFS($AB$7:$AB$3006,AB384,$AQ$7:$AQ$3006,'RC'!$E$6)=0,"",COUNTIFS($M$7:$M$3006,"Concluída no prazo",$AB$7:$AB$3006,AB384,$AQ$7:$AQ$3006,'RC'!$E$6)/COUNTIFS($AB$7:$AB$3006,AB384,$AQ$7:$AQ$3006,'RC'!$E$6)))</f>
        <v/>
      </c>
      <c r="AD384" s="48">
        <f>SUMIF($AQ$7:$AQ$3006,'RC'!$E$6,$J$7:$J$3006)+SUMIF($AQ$7:$AQ$3006,'RC'!$E$6,$L$7:$L$3006)</f>
        <v>21</v>
      </c>
      <c r="AF384" s="48">
        <v>4.6229999999998897E-2</v>
      </c>
      <c r="AG384" s="48">
        <f>IF(OR(AQ384="",AQ384&lt;&gt;'RC'!$E$6,AB384&lt;&gt;'RC'!$D$21),0,1)</f>
        <v>0</v>
      </c>
      <c r="AH384" s="48">
        <f t="shared" si="130"/>
        <v>4.6229999999998897E-2</v>
      </c>
      <c r="AI384" s="48" t="str">
        <f t="shared" si="112"/>
        <v/>
      </c>
      <c r="AJ384" s="48" t="str">
        <f t="shared" si="113"/>
        <v/>
      </c>
      <c r="AK384" s="52" t="str">
        <f t="shared" si="114"/>
        <v/>
      </c>
      <c r="AL384" s="52" t="str">
        <f t="shared" si="115"/>
        <v/>
      </c>
      <c r="AM384" s="48" t="str">
        <f t="shared" si="116"/>
        <v/>
      </c>
      <c r="AN384" s="48" t="str">
        <f t="shared" si="117"/>
        <v/>
      </c>
      <c r="AP384" s="18" t="str">
        <f t="shared" si="118"/>
        <v/>
      </c>
      <c r="AQ384" s="18" t="str">
        <f t="shared" si="119"/>
        <v/>
      </c>
      <c r="AR384" s="18">
        <v>4.623E-2</v>
      </c>
      <c r="AS384" s="18">
        <f>IF(AF!$D$27="Todos",1,IF(M384=AF!$D$27,1,0))</f>
        <v>1</v>
      </c>
      <c r="AT384" s="53">
        <f>IF(AND(E384=AF!$D$6,OR(LT!M384=AF!$D$27,AF!$D$27="Todos"),OR(AP384=AF!$E$8,AQ384=AF!$E$8)),AR384+AS384,0)</f>
        <v>0</v>
      </c>
      <c r="AU384" s="18" t="str">
        <f t="shared" si="120"/>
        <v/>
      </c>
      <c r="AV384" s="54" t="str">
        <f t="shared" si="121"/>
        <v/>
      </c>
      <c r="AW384" s="54" t="str">
        <f t="shared" si="122"/>
        <v/>
      </c>
      <c r="AX384" s="18" t="str">
        <f t="shared" si="123"/>
        <v/>
      </c>
      <c r="AY384" s="18" t="str">
        <f t="shared" si="124"/>
        <v/>
      </c>
      <c r="BA384" s="18">
        <f>IF($E384=AF!$D$6,IF($M384="Concluída no prazo",2,IF($M384="Concluída com atraso",1,0)),0)</f>
        <v>0</v>
      </c>
      <c r="BB384" s="18">
        <f>IF($E384=AF!$D$6,IF($M384="Atrasada",2,IF($M384="Concluída com atraso",1,0)),0)</f>
        <v>0</v>
      </c>
      <c r="BC384" s="18">
        <v>3.7799999999999999E-3</v>
      </c>
      <c r="BD384" s="18">
        <f t="shared" si="131"/>
        <v>3.7799999999999999E-3</v>
      </c>
      <c r="BE384" s="18">
        <f t="shared" si="131"/>
        <v>3.7799999999999999E-3</v>
      </c>
      <c r="BF384" s="18" t="str">
        <f t="shared" si="125"/>
        <v/>
      </c>
      <c r="BN384" s="18" t="str">
        <f t="shared" si="126"/>
        <v>s</v>
      </c>
    </row>
    <row r="385" spans="3:66" ht="50.1" customHeight="1" thickTop="1" thickBot="1" x14ac:dyDescent="0.3">
      <c r="C385" s="46"/>
      <c r="D385" s="46"/>
      <c r="E385" s="46"/>
      <c r="F385" s="122"/>
      <c r="G385" s="122"/>
      <c r="H385" s="78" t="str">
        <f t="shared" si="127"/>
        <v/>
      </c>
      <c r="I385" s="78" t="str">
        <f t="shared" si="128"/>
        <v/>
      </c>
      <c r="J385" s="16"/>
      <c r="K385" s="46" t="str">
        <f t="shared" si="129"/>
        <v/>
      </c>
      <c r="L385" s="16"/>
      <c r="M385" s="16"/>
      <c r="N385" s="46"/>
      <c r="O385" s="47" t="str">
        <f t="shared" si="132"/>
        <v/>
      </c>
      <c r="P385" s="47"/>
      <c r="Q385" s="48" t="str">
        <f>IFERROR(VLOOKUP(E385,Funcionários!$C$8:$E$207,3,FALSE),"")</f>
        <v/>
      </c>
      <c r="R385" s="47"/>
      <c r="S385" s="49" t="str">
        <f t="shared" si="133"/>
        <v/>
      </c>
      <c r="T385" s="49">
        <v>3.79E-3</v>
      </c>
      <c r="U385" s="48" t="str">
        <f>IF(Funcionários!C386=0,"",Funcionários!C386)</f>
        <v/>
      </c>
      <c r="V385" s="50">
        <f>IF(U385="",0,IF(COUNTIFS($E$7:$E$3006,U385,$I$7:$I$3006,'RC'!$E$6)=0,0,COUNTIFS($M$7:$M$3006,"Concluída no prazo",$E$7:$E$3006,U385,$I$7:$I$3006,'RC'!$E$6)/COUNTIFS($E$7:$E$3006,U385,$I$7:$I$3006,'RC'!$E$6)))</f>
        <v>0</v>
      </c>
      <c r="W385" s="49">
        <f>SUMIFS($J$7:$J$3006,$E$7:$E$3006,U385,$I$7:$I$3006,'RC'!$E$6)+SUMIFS($L$7:$L$3006,$E$7:$E$3006,U385,$I$7:$I$3006,'RC'!$E$6)</f>
        <v>0</v>
      </c>
      <c r="X385" s="48">
        <f>COUNTIFS($E$7:$E$3006,U385,$I$7:$I$3006,'RC'!$E$6)</f>
        <v>0</v>
      </c>
      <c r="Y385" s="48"/>
      <c r="Z385" s="51" t="str">
        <f>IF(AQ385='RC'!$E$6,AC385*1000+AD385,"")</f>
        <v/>
      </c>
      <c r="AA385" s="51" t="str">
        <f>IF(AB385="","",IF(AQ385='RC'!$E$6,AC385*1000-AD385,""))</f>
        <v/>
      </c>
      <c r="AB385" s="48" t="str">
        <f>IFERROR(VLOOKUP(E385,Funcionários!$C$8:$E$207,3,FALSE),"")</f>
        <v/>
      </c>
      <c r="AC385" s="50" t="str">
        <f>IF(AB385="","",IF(COUNTIFS($AB$7:$AB$3006,AB385,$AQ$7:$AQ$3006,'RC'!$E$6)=0,"",COUNTIFS($M$7:$M$3006,"Concluída no prazo",$AB$7:$AB$3006,AB385,$AQ$7:$AQ$3006,'RC'!$E$6)/COUNTIFS($AB$7:$AB$3006,AB385,$AQ$7:$AQ$3006,'RC'!$E$6)))</f>
        <v/>
      </c>
      <c r="AD385" s="48">
        <f>SUMIF($AQ$7:$AQ$3006,'RC'!$E$6,$J$7:$J$3006)+SUMIF($AQ$7:$AQ$3006,'RC'!$E$6,$L$7:$L$3006)</f>
        <v>21</v>
      </c>
      <c r="AF385" s="48">
        <v>4.6219999999998797E-2</v>
      </c>
      <c r="AG385" s="48">
        <f>IF(OR(AQ385="",AQ385&lt;&gt;'RC'!$E$6,AB385&lt;&gt;'RC'!$D$21),0,1)</f>
        <v>0</v>
      </c>
      <c r="AH385" s="48">
        <f t="shared" si="130"/>
        <v>4.6219999999998797E-2</v>
      </c>
      <c r="AI385" s="48" t="str">
        <f t="shared" si="112"/>
        <v/>
      </c>
      <c r="AJ385" s="48" t="str">
        <f t="shared" si="113"/>
        <v/>
      </c>
      <c r="AK385" s="52" t="str">
        <f t="shared" si="114"/>
        <v/>
      </c>
      <c r="AL385" s="52" t="str">
        <f t="shared" si="115"/>
        <v/>
      </c>
      <c r="AM385" s="48" t="str">
        <f t="shared" si="116"/>
        <v/>
      </c>
      <c r="AN385" s="48" t="str">
        <f t="shared" si="117"/>
        <v/>
      </c>
      <c r="AP385" s="18" t="str">
        <f t="shared" si="118"/>
        <v/>
      </c>
      <c r="AQ385" s="18" t="str">
        <f t="shared" si="119"/>
        <v/>
      </c>
      <c r="AR385" s="18">
        <v>4.6219999999999997E-2</v>
      </c>
      <c r="AS385" s="18">
        <f>IF(AF!$D$27="Todos",1,IF(M385=AF!$D$27,1,0))</f>
        <v>1</v>
      </c>
      <c r="AT385" s="53">
        <f>IF(AND(E385=AF!$D$6,OR(LT!M385=AF!$D$27,AF!$D$27="Todos"),OR(AP385=AF!$E$8,AQ385=AF!$E$8)),AR385+AS385,0)</f>
        <v>0</v>
      </c>
      <c r="AU385" s="18" t="str">
        <f t="shared" si="120"/>
        <v/>
      </c>
      <c r="AV385" s="54" t="str">
        <f t="shared" si="121"/>
        <v/>
      </c>
      <c r="AW385" s="54" t="str">
        <f t="shared" si="122"/>
        <v/>
      </c>
      <c r="AX385" s="18" t="str">
        <f t="shared" si="123"/>
        <v/>
      </c>
      <c r="AY385" s="18" t="str">
        <f t="shared" si="124"/>
        <v/>
      </c>
      <c r="BA385" s="18">
        <f>IF($E385=AF!$D$6,IF($M385="Concluída no prazo",2,IF($M385="Concluída com atraso",1,0)),0)</f>
        <v>0</v>
      </c>
      <c r="BB385" s="18">
        <f>IF($E385=AF!$D$6,IF($M385="Atrasada",2,IF($M385="Concluída com atraso",1,0)),0)</f>
        <v>0</v>
      </c>
      <c r="BC385" s="18">
        <v>3.79E-3</v>
      </c>
      <c r="BD385" s="18">
        <f t="shared" si="131"/>
        <v>3.79E-3</v>
      </c>
      <c r="BE385" s="18">
        <f t="shared" si="131"/>
        <v>3.79E-3</v>
      </c>
      <c r="BF385" s="18" t="str">
        <f t="shared" si="125"/>
        <v/>
      </c>
      <c r="BN385" s="18" t="str">
        <f t="shared" si="126"/>
        <v>s</v>
      </c>
    </row>
    <row r="386" spans="3:66" ht="50.1" customHeight="1" thickTop="1" thickBot="1" x14ac:dyDescent="0.3">
      <c r="C386" s="46"/>
      <c r="D386" s="46"/>
      <c r="E386" s="46"/>
      <c r="F386" s="122"/>
      <c r="G386" s="122"/>
      <c r="H386" s="78" t="str">
        <f t="shared" si="127"/>
        <v/>
      </c>
      <c r="I386" s="78" t="str">
        <f t="shared" si="128"/>
        <v/>
      </c>
      <c r="J386" s="16"/>
      <c r="K386" s="46" t="str">
        <f t="shared" si="129"/>
        <v/>
      </c>
      <c r="L386" s="16"/>
      <c r="M386" s="16"/>
      <c r="N386" s="46"/>
      <c r="O386" s="47" t="str">
        <f t="shared" si="132"/>
        <v/>
      </c>
      <c r="P386" s="47"/>
      <c r="Q386" s="48" t="str">
        <f>IFERROR(VLOOKUP(E386,Funcionários!$C$8:$E$207,3,FALSE),"")</f>
        <v/>
      </c>
      <c r="R386" s="47"/>
      <c r="S386" s="49" t="str">
        <f t="shared" si="133"/>
        <v/>
      </c>
      <c r="T386" s="49">
        <v>3.8E-3</v>
      </c>
      <c r="U386" s="48" t="str">
        <f>IF(Funcionários!C387=0,"",Funcionários!C387)</f>
        <v/>
      </c>
      <c r="V386" s="50">
        <f>IF(U386="",0,IF(COUNTIFS($E$7:$E$3006,U386,$I$7:$I$3006,'RC'!$E$6)=0,0,COUNTIFS($M$7:$M$3006,"Concluída no prazo",$E$7:$E$3006,U386,$I$7:$I$3006,'RC'!$E$6)/COUNTIFS($E$7:$E$3006,U386,$I$7:$I$3006,'RC'!$E$6)))</f>
        <v>0</v>
      </c>
      <c r="W386" s="49">
        <f>SUMIFS($J$7:$J$3006,$E$7:$E$3006,U386,$I$7:$I$3006,'RC'!$E$6)+SUMIFS($L$7:$L$3006,$E$7:$E$3006,U386,$I$7:$I$3006,'RC'!$E$6)</f>
        <v>0</v>
      </c>
      <c r="X386" s="48">
        <f>COUNTIFS($E$7:$E$3006,U386,$I$7:$I$3006,'RC'!$E$6)</f>
        <v>0</v>
      </c>
      <c r="Y386" s="48"/>
      <c r="Z386" s="51" t="str">
        <f>IF(AQ386='RC'!$E$6,AC386*1000+AD386,"")</f>
        <v/>
      </c>
      <c r="AA386" s="51" t="str">
        <f>IF(AB386="","",IF(AQ386='RC'!$E$6,AC386*1000-AD386,""))</f>
        <v/>
      </c>
      <c r="AB386" s="48" t="str">
        <f>IFERROR(VLOOKUP(E386,Funcionários!$C$8:$E$207,3,FALSE),"")</f>
        <v/>
      </c>
      <c r="AC386" s="50" t="str">
        <f>IF(AB386="","",IF(COUNTIFS($AB$7:$AB$3006,AB386,$AQ$7:$AQ$3006,'RC'!$E$6)=0,"",COUNTIFS($M$7:$M$3006,"Concluída no prazo",$AB$7:$AB$3006,AB386,$AQ$7:$AQ$3006,'RC'!$E$6)/COUNTIFS($AB$7:$AB$3006,AB386,$AQ$7:$AQ$3006,'RC'!$E$6)))</f>
        <v/>
      </c>
      <c r="AD386" s="48">
        <f>SUMIF($AQ$7:$AQ$3006,'RC'!$E$6,$J$7:$J$3006)+SUMIF($AQ$7:$AQ$3006,'RC'!$E$6,$L$7:$L$3006)</f>
        <v>21</v>
      </c>
      <c r="AF386" s="48">
        <v>4.6209999999998801E-2</v>
      </c>
      <c r="AG386" s="48">
        <f>IF(OR(AQ386="",AQ386&lt;&gt;'RC'!$E$6,AB386&lt;&gt;'RC'!$D$21),0,1)</f>
        <v>0</v>
      </c>
      <c r="AH386" s="48">
        <f t="shared" si="130"/>
        <v>4.6209999999998801E-2</v>
      </c>
      <c r="AI386" s="48" t="str">
        <f t="shared" si="112"/>
        <v/>
      </c>
      <c r="AJ386" s="48" t="str">
        <f t="shared" si="113"/>
        <v/>
      </c>
      <c r="AK386" s="52" t="str">
        <f t="shared" si="114"/>
        <v/>
      </c>
      <c r="AL386" s="52" t="str">
        <f t="shared" si="115"/>
        <v/>
      </c>
      <c r="AM386" s="48" t="str">
        <f t="shared" si="116"/>
        <v/>
      </c>
      <c r="AN386" s="48" t="str">
        <f t="shared" si="117"/>
        <v/>
      </c>
      <c r="AP386" s="18" t="str">
        <f t="shared" si="118"/>
        <v/>
      </c>
      <c r="AQ386" s="18" t="str">
        <f t="shared" si="119"/>
        <v/>
      </c>
      <c r="AR386" s="18">
        <v>4.6210000000000001E-2</v>
      </c>
      <c r="AS386" s="18">
        <f>IF(AF!$D$27="Todos",1,IF(M386=AF!$D$27,1,0))</f>
        <v>1</v>
      </c>
      <c r="AT386" s="53">
        <f>IF(AND(E386=AF!$D$6,OR(LT!M386=AF!$D$27,AF!$D$27="Todos"),OR(AP386=AF!$E$8,AQ386=AF!$E$8)),AR386+AS386,0)</f>
        <v>0</v>
      </c>
      <c r="AU386" s="18" t="str">
        <f t="shared" si="120"/>
        <v/>
      </c>
      <c r="AV386" s="54" t="str">
        <f t="shared" si="121"/>
        <v/>
      </c>
      <c r="AW386" s="54" t="str">
        <f t="shared" si="122"/>
        <v/>
      </c>
      <c r="AX386" s="18" t="str">
        <f t="shared" si="123"/>
        <v/>
      </c>
      <c r="AY386" s="18" t="str">
        <f t="shared" si="124"/>
        <v/>
      </c>
      <c r="BA386" s="18">
        <f>IF($E386=AF!$D$6,IF($M386="Concluída no prazo",2,IF($M386="Concluída com atraso",1,0)),0)</f>
        <v>0</v>
      </c>
      <c r="BB386" s="18">
        <f>IF($E386=AF!$D$6,IF($M386="Atrasada",2,IF($M386="Concluída com atraso",1,0)),0)</f>
        <v>0</v>
      </c>
      <c r="BC386" s="18">
        <v>3.8E-3</v>
      </c>
      <c r="BD386" s="18">
        <f t="shared" si="131"/>
        <v>3.8E-3</v>
      </c>
      <c r="BE386" s="18">
        <f t="shared" si="131"/>
        <v>3.8E-3</v>
      </c>
      <c r="BF386" s="18" t="str">
        <f t="shared" si="125"/>
        <v/>
      </c>
      <c r="BN386" s="18" t="str">
        <f t="shared" si="126"/>
        <v>s</v>
      </c>
    </row>
    <row r="387" spans="3:66" ht="50.1" customHeight="1" thickTop="1" thickBot="1" x14ac:dyDescent="0.3">
      <c r="C387" s="46"/>
      <c r="D387" s="46"/>
      <c r="E387" s="46"/>
      <c r="F387" s="122"/>
      <c r="G387" s="122"/>
      <c r="H387" s="78" t="str">
        <f t="shared" si="127"/>
        <v/>
      </c>
      <c r="I387" s="78" t="str">
        <f t="shared" si="128"/>
        <v/>
      </c>
      <c r="J387" s="16"/>
      <c r="K387" s="46" t="str">
        <f t="shared" si="129"/>
        <v/>
      </c>
      <c r="L387" s="16"/>
      <c r="M387" s="16"/>
      <c r="N387" s="46"/>
      <c r="O387" s="47" t="str">
        <f t="shared" si="132"/>
        <v/>
      </c>
      <c r="P387" s="47"/>
      <c r="Q387" s="48" t="str">
        <f>IFERROR(VLOOKUP(E387,Funcionários!$C$8:$E$207,3,FALSE),"")</f>
        <v/>
      </c>
      <c r="R387" s="47"/>
      <c r="S387" s="49" t="str">
        <f t="shared" si="133"/>
        <v/>
      </c>
      <c r="T387" s="49">
        <v>3.81E-3</v>
      </c>
      <c r="U387" s="48" t="str">
        <f>IF(Funcionários!C388=0,"",Funcionários!C388)</f>
        <v/>
      </c>
      <c r="V387" s="50">
        <f>IF(U387="",0,IF(COUNTIFS($E$7:$E$3006,U387,$I$7:$I$3006,'RC'!$E$6)=0,0,COUNTIFS($M$7:$M$3006,"Concluída no prazo",$E$7:$E$3006,U387,$I$7:$I$3006,'RC'!$E$6)/COUNTIFS($E$7:$E$3006,U387,$I$7:$I$3006,'RC'!$E$6)))</f>
        <v>0</v>
      </c>
      <c r="W387" s="49">
        <f>SUMIFS($J$7:$J$3006,$E$7:$E$3006,U387,$I$7:$I$3006,'RC'!$E$6)+SUMIFS($L$7:$L$3006,$E$7:$E$3006,U387,$I$7:$I$3006,'RC'!$E$6)</f>
        <v>0</v>
      </c>
      <c r="X387" s="48">
        <f>COUNTIFS($E$7:$E$3006,U387,$I$7:$I$3006,'RC'!$E$6)</f>
        <v>0</v>
      </c>
      <c r="Y387" s="48"/>
      <c r="Z387" s="51" t="str">
        <f>IF(AQ387='RC'!$E$6,AC387*1000+AD387,"")</f>
        <v/>
      </c>
      <c r="AA387" s="51" t="str">
        <f>IF(AB387="","",IF(AQ387='RC'!$E$6,AC387*1000-AD387,""))</f>
        <v/>
      </c>
      <c r="AB387" s="48" t="str">
        <f>IFERROR(VLOOKUP(E387,Funcionários!$C$8:$E$207,3,FALSE),"")</f>
        <v/>
      </c>
      <c r="AC387" s="50" t="str">
        <f>IF(AB387="","",IF(COUNTIFS($AB$7:$AB$3006,AB387,$AQ$7:$AQ$3006,'RC'!$E$6)=0,"",COUNTIFS($M$7:$M$3006,"Concluída no prazo",$AB$7:$AB$3006,AB387,$AQ$7:$AQ$3006,'RC'!$E$6)/COUNTIFS($AB$7:$AB$3006,AB387,$AQ$7:$AQ$3006,'RC'!$E$6)))</f>
        <v/>
      </c>
      <c r="AD387" s="48">
        <f>SUMIF($AQ$7:$AQ$3006,'RC'!$E$6,$J$7:$J$3006)+SUMIF($AQ$7:$AQ$3006,'RC'!$E$6,$L$7:$L$3006)</f>
        <v>21</v>
      </c>
      <c r="AF387" s="48">
        <v>4.6199999999998798E-2</v>
      </c>
      <c r="AG387" s="48">
        <f>IF(OR(AQ387="",AQ387&lt;&gt;'RC'!$E$6,AB387&lt;&gt;'RC'!$D$21),0,1)</f>
        <v>0</v>
      </c>
      <c r="AH387" s="48">
        <f t="shared" si="130"/>
        <v>4.6199999999998798E-2</v>
      </c>
      <c r="AI387" s="48" t="str">
        <f t="shared" si="112"/>
        <v/>
      </c>
      <c r="AJ387" s="48" t="str">
        <f t="shared" si="113"/>
        <v/>
      </c>
      <c r="AK387" s="52" t="str">
        <f t="shared" si="114"/>
        <v/>
      </c>
      <c r="AL387" s="52" t="str">
        <f t="shared" si="115"/>
        <v/>
      </c>
      <c r="AM387" s="48" t="str">
        <f t="shared" si="116"/>
        <v/>
      </c>
      <c r="AN387" s="48" t="str">
        <f t="shared" si="117"/>
        <v/>
      </c>
      <c r="AP387" s="18" t="str">
        <f t="shared" si="118"/>
        <v/>
      </c>
      <c r="AQ387" s="18" t="str">
        <f t="shared" si="119"/>
        <v/>
      </c>
      <c r="AR387" s="18">
        <v>4.6199999999999998E-2</v>
      </c>
      <c r="AS387" s="18">
        <f>IF(AF!$D$27="Todos",1,IF(M387=AF!$D$27,1,0))</f>
        <v>1</v>
      </c>
      <c r="AT387" s="53">
        <f>IF(AND(E387=AF!$D$6,OR(LT!M387=AF!$D$27,AF!$D$27="Todos"),OR(AP387=AF!$E$8,AQ387=AF!$E$8)),AR387+AS387,0)</f>
        <v>0</v>
      </c>
      <c r="AU387" s="18" t="str">
        <f t="shared" si="120"/>
        <v/>
      </c>
      <c r="AV387" s="54" t="str">
        <f t="shared" si="121"/>
        <v/>
      </c>
      <c r="AW387" s="54" t="str">
        <f t="shared" si="122"/>
        <v/>
      </c>
      <c r="AX387" s="18" t="str">
        <f t="shared" si="123"/>
        <v/>
      </c>
      <c r="AY387" s="18" t="str">
        <f t="shared" si="124"/>
        <v/>
      </c>
      <c r="BA387" s="18">
        <f>IF($E387=AF!$D$6,IF($M387="Concluída no prazo",2,IF($M387="Concluída com atraso",1,0)),0)</f>
        <v>0</v>
      </c>
      <c r="BB387" s="18">
        <f>IF($E387=AF!$D$6,IF($M387="Atrasada",2,IF($M387="Concluída com atraso",1,0)),0)</f>
        <v>0</v>
      </c>
      <c r="BC387" s="18">
        <v>3.81E-3</v>
      </c>
      <c r="BD387" s="18">
        <f t="shared" si="131"/>
        <v>3.81E-3</v>
      </c>
      <c r="BE387" s="18">
        <f t="shared" si="131"/>
        <v>3.81E-3</v>
      </c>
      <c r="BF387" s="18" t="str">
        <f t="shared" si="125"/>
        <v/>
      </c>
      <c r="BN387" s="18" t="str">
        <f t="shared" si="126"/>
        <v>s</v>
      </c>
    </row>
    <row r="388" spans="3:66" ht="50.1" customHeight="1" thickTop="1" thickBot="1" x14ac:dyDescent="0.3">
      <c r="C388" s="46"/>
      <c r="D388" s="46"/>
      <c r="E388" s="46"/>
      <c r="F388" s="122"/>
      <c r="G388" s="122"/>
      <c r="H388" s="78" t="str">
        <f t="shared" si="127"/>
        <v/>
      </c>
      <c r="I388" s="78" t="str">
        <f t="shared" si="128"/>
        <v/>
      </c>
      <c r="J388" s="16"/>
      <c r="K388" s="46" t="str">
        <f t="shared" si="129"/>
        <v/>
      </c>
      <c r="L388" s="16"/>
      <c r="M388" s="16"/>
      <c r="N388" s="46"/>
      <c r="O388" s="47" t="str">
        <f t="shared" si="132"/>
        <v/>
      </c>
      <c r="P388" s="47"/>
      <c r="Q388" s="48" t="str">
        <f>IFERROR(VLOOKUP(E388,Funcionários!$C$8:$E$207,3,FALSE),"")</f>
        <v/>
      </c>
      <c r="R388" s="47"/>
      <c r="S388" s="49" t="str">
        <f t="shared" si="133"/>
        <v/>
      </c>
      <c r="T388" s="49">
        <v>3.82E-3</v>
      </c>
      <c r="U388" s="48" t="str">
        <f>IF(Funcionários!C389=0,"",Funcionários!C389)</f>
        <v/>
      </c>
      <c r="V388" s="50">
        <f>IF(U388="",0,IF(COUNTIFS($E$7:$E$3006,U388,$I$7:$I$3006,'RC'!$E$6)=0,0,COUNTIFS($M$7:$M$3006,"Concluída no prazo",$E$7:$E$3006,U388,$I$7:$I$3006,'RC'!$E$6)/COUNTIFS($E$7:$E$3006,U388,$I$7:$I$3006,'RC'!$E$6)))</f>
        <v>0</v>
      </c>
      <c r="W388" s="49">
        <f>SUMIFS($J$7:$J$3006,$E$7:$E$3006,U388,$I$7:$I$3006,'RC'!$E$6)+SUMIFS($L$7:$L$3006,$E$7:$E$3006,U388,$I$7:$I$3006,'RC'!$E$6)</f>
        <v>0</v>
      </c>
      <c r="X388" s="48">
        <f>COUNTIFS($E$7:$E$3006,U388,$I$7:$I$3006,'RC'!$E$6)</f>
        <v>0</v>
      </c>
      <c r="Y388" s="48"/>
      <c r="Z388" s="51" t="str">
        <f>IF(AQ388='RC'!$E$6,AC388*1000+AD388,"")</f>
        <v/>
      </c>
      <c r="AA388" s="51" t="str">
        <f>IF(AB388="","",IF(AQ388='RC'!$E$6,AC388*1000-AD388,""))</f>
        <v/>
      </c>
      <c r="AB388" s="48" t="str">
        <f>IFERROR(VLOOKUP(E388,Funcionários!$C$8:$E$207,3,FALSE),"")</f>
        <v/>
      </c>
      <c r="AC388" s="50" t="str">
        <f>IF(AB388="","",IF(COUNTIFS($AB$7:$AB$3006,AB388,$AQ$7:$AQ$3006,'RC'!$E$6)=0,"",COUNTIFS($M$7:$M$3006,"Concluída no prazo",$AB$7:$AB$3006,AB388,$AQ$7:$AQ$3006,'RC'!$E$6)/COUNTIFS($AB$7:$AB$3006,AB388,$AQ$7:$AQ$3006,'RC'!$E$6)))</f>
        <v/>
      </c>
      <c r="AD388" s="48">
        <f>SUMIF($AQ$7:$AQ$3006,'RC'!$E$6,$J$7:$J$3006)+SUMIF($AQ$7:$AQ$3006,'RC'!$E$6,$L$7:$L$3006)</f>
        <v>21</v>
      </c>
      <c r="AF388" s="48">
        <v>4.6189999999998801E-2</v>
      </c>
      <c r="AG388" s="48">
        <f>IF(OR(AQ388="",AQ388&lt;&gt;'RC'!$E$6,AB388&lt;&gt;'RC'!$D$21),0,1)</f>
        <v>0</v>
      </c>
      <c r="AH388" s="48">
        <f t="shared" si="130"/>
        <v>4.6189999999998801E-2</v>
      </c>
      <c r="AI388" s="48" t="str">
        <f t="shared" si="112"/>
        <v/>
      </c>
      <c r="AJ388" s="48" t="str">
        <f t="shared" si="113"/>
        <v/>
      </c>
      <c r="AK388" s="52" t="str">
        <f t="shared" si="114"/>
        <v/>
      </c>
      <c r="AL388" s="52" t="str">
        <f t="shared" si="115"/>
        <v/>
      </c>
      <c r="AM388" s="48" t="str">
        <f t="shared" si="116"/>
        <v/>
      </c>
      <c r="AN388" s="48" t="str">
        <f t="shared" si="117"/>
        <v/>
      </c>
      <c r="AP388" s="18" t="str">
        <f t="shared" si="118"/>
        <v/>
      </c>
      <c r="AQ388" s="18" t="str">
        <f t="shared" si="119"/>
        <v/>
      </c>
      <c r="AR388" s="18">
        <v>4.6190000000000002E-2</v>
      </c>
      <c r="AS388" s="18">
        <f>IF(AF!$D$27="Todos",1,IF(M388=AF!$D$27,1,0))</f>
        <v>1</v>
      </c>
      <c r="AT388" s="53">
        <f>IF(AND(E388=AF!$D$6,OR(LT!M388=AF!$D$27,AF!$D$27="Todos"),OR(AP388=AF!$E$8,AQ388=AF!$E$8)),AR388+AS388,0)</f>
        <v>0</v>
      </c>
      <c r="AU388" s="18" t="str">
        <f t="shared" si="120"/>
        <v/>
      </c>
      <c r="AV388" s="54" t="str">
        <f t="shared" si="121"/>
        <v/>
      </c>
      <c r="AW388" s="54" t="str">
        <f t="shared" si="122"/>
        <v/>
      </c>
      <c r="AX388" s="18" t="str">
        <f t="shared" si="123"/>
        <v/>
      </c>
      <c r="AY388" s="18" t="str">
        <f t="shared" si="124"/>
        <v/>
      </c>
      <c r="BA388" s="18">
        <f>IF($E388=AF!$D$6,IF($M388="Concluída no prazo",2,IF($M388="Concluída com atraso",1,0)),0)</f>
        <v>0</v>
      </c>
      <c r="BB388" s="18">
        <f>IF($E388=AF!$D$6,IF($M388="Atrasada",2,IF($M388="Concluída com atraso",1,0)),0)</f>
        <v>0</v>
      </c>
      <c r="BC388" s="18">
        <v>3.82E-3</v>
      </c>
      <c r="BD388" s="18">
        <f t="shared" si="131"/>
        <v>3.82E-3</v>
      </c>
      <c r="BE388" s="18">
        <f t="shared" si="131"/>
        <v>3.82E-3</v>
      </c>
      <c r="BF388" s="18" t="str">
        <f t="shared" si="125"/>
        <v/>
      </c>
      <c r="BN388" s="18" t="str">
        <f t="shared" si="126"/>
        <v>s</v>
      </c>
    </row>
    <row r="389" spans="3:66" ht="50.1" customHeight="1" thickTop="1" thickBot="1" x14ac:dyDescent="0.3">
      <c r="C389" s="46"/>
      <c r="D389" s="46"/>
      <c r="E389" s="46"/>
      <c r="F389" s="122"/>
      <c r="G389" s="122"/>
      <c r="H389" s="78" t="str">
        <f t="shared" si="127"/>
        <v/>
      </c>
      <c r="I389" s="78" t="str">
        <f t="shared" si="128"/>
        <v/>
      </c>
      <c r="J389" s="16"/>
      <c r="K389" s="46" t="str">
        <f t="shared" si="129"/>
        <v/>
      </c>
      <c r="L389" s="16"/>
      <c r="M389" s="16"/>
      <c r="N389" s="46"/>
      <c r="O389" s="47" t="str">
        <f t="shared" si="132"/>
        <v/>
      </c>
      <c r="P389" s="47"/>
      <c r="Q389" s="48" t="str">
        <f>IFERROR(VLOOKUP(E389,Funcionários!$C$8:$E$207,3,FALSE),"")</f>
        <v/>
      </c>
      <c r="R389" s="47"/>
      <c r="S389" s="49" t="str">
        <f t="shared" si="133"/>
        <v/>
      </c>
      <c r="T389" s="49">
        <v>3.8300000000000001E-3</v>
      </c>
      <c r="U389" s="48" t="str">
        <f>IF(Funcionários!C390=0,"",Funcionários!C390)</f>
        <v/>
      </c>
      <c r="V389" s="50">
        <f>IF(U389="",0,IF(COUNTIFS($E$7:$E$3006,U389,$I$7:$I$3006,'RC'!$E$6)=0,0,COUNTIFS($M$7:$M$3006,"Concluída no prazo",$E$7:$E$3006,U389,$I$7:$I$3006,'RC'!$E$6)/COUNTIFS($E$7:$E$3006,U389,$I$7:$I$3006,'RC'!$E$6)))</f>
        <v>0</v>
      </c>
      <c r="W389" s="49">
        <f>SUMIFS($J$7:$J$3006,$E$7:$E$3006,U389,$I$7:$I$3006,'RC'!$E$6)+SUMIFS($L$7:$L$3006,$E$7:$E$3006,U389,$I$7:$I$3006,'RC'!$E$6)</f>
        <v>0</v>
      </c>
      <c r="X389" s="48">
        <f>COUNTIFS($E$7:$E$3006,U389,$I$7:$I$3006,'RC'!$E$6)</f>
        <v>0</v>
      </c>
      <c r="Y389" s="48"/>
      <c r="Z389" s="51" t="str">
        <f>IF(AQ389='RC'!$E$6,AC389*1000+AD389,"")</f>
        <v/>
      </c>
      <c r="AA389" s="51" t="str">
        <f>IF(AB389="","",IF(AQ389='RC'!$E$6,AC389*1000-AD389,""))</f>
        <v/>
      </c>
      <c r="AB389" s="48" t="str">
        <f>IFERROR(VLOOKUP(E389,Funcionários!$C$8:$E$207,3,FALSE),"")</f>
        <v/>
      </c>
      <c r="AC389" s="50" t="str">
        <f>IF(AB389="","",IF(COUNTIFS($AB$7:$AB$3006,AB389,$AQ$7:$AQ$3006,'RC'!$E$6)=0,"",COUNTIFS($M$7:$M$3006,"Concluída no prazo",$AB$7:$AB$3006,AB389,$AQ$7:$AQ$3006,'RC'!$E$6)/COUNTIFS($AB$7:$AB$3006,AB389,$AQ$7:$AQ$3006,'RC'!$E$6)))</f>
        <v/>
      </c>
      <c r="AD389" s="48">
        <f>SUMIF($AQ$7:$AQ$3006,'RC'!$E$6,$J$7:$J$3006)+SUMIF($AQ$7:$AQ$3006,'RC'!$E$6,$L$7:$L$3006)</f>
        <v>21</v>
      </c>
      <c r="AF389" s="48">
        <v>4.6179999999998798E-2</v>
      </c>
      <c r="AG389" s="48">
        <f>IF(OR(AQ389="",AQ389&lt;&gt;'RC'!$E$6,AB389&lt;&gt;'RC'!$D$21),0,1)</f>
        <v>0</v>
      </c>
      <c r="AH389" s="48">
        <f t="shared" si="130"/>
        <v>4.6179999999998798E-2</v>
      </c>
      <c r="AI389" s="48" t="str">
        <f t="shared" si="112"/>
        <v/>
      </c>
      <c r="AJ389" s="48" t="str">
        <f t="shared" si="113"/>
        <v/>
      </c>
      <c r="AK389" s="52" t="str">
        <f t="shared" si="114"/>
        <v/>
      </c>
      <c r="AL389" s="52" t="str">
        <f t="shared" si="115"/>
        <v/>
      </c>
      <c r="AM389" s="48" t="str">
        <f t="shared" si="116"/>
        <v/>
      </c>
      <c r="AN389" s="48" t="str">
        <f t="shared" si="117"/>
        <v/>
      </c>
      <c r="AP389" s="18" t="str">
        <f t="shared" si="118"/>
        <v/>
      </c>
      <c r="AQ389" s="18" t="str">
        <f t="shared" si="119"/>
        <v/>
      </c>
      <c r="AR389" s="18">
        <v>4.6179999999999999E-2</v>
      </c>
      <c r="AS389" s="18">
        <f>IF(AF!$D$27="Todos",1,IF(M389=AF!$D$27,1,0))</f>
        <v>1</v>
      </c>
      <c r="AT389" s="53">
        <f>IF(AND(E389=AF!$D$6,OR(LT!M389=AF!$D$27,AF!$D$27="Todos"),OR(AP389=AF!$E$8,AQ389=AF!$E$8)),AR389+AS389,0)</f>
        <v>0</v>
      </c>
      <c r="AU389" s="18" t="str">
        <f t="shared" si="120"/>
        <v/>
      </c>
      <c r="AV389" s="54" t="str">
        <f t="shared" si="121"/>
        <v/>
      </c>
      <c r="AW389" s="54" t="str">
        <f t="shared" si="122"/>
        <v/>
      </c>
      <c r="AX389" s="18" t="str">
        <f t="shared" si="123"/>
        <v/>
      </c>
      <c r="AY389" s="18" t="str">
        <f t="shared" si="124"/>
        <v/>
      </c>
      <c r="BA389" s="18">
        <f>IF($E389=AF!$D$6,IF($M389="Concluída no prazo",2,IF($M389="Concluída com atraso",1,0)),0)</f>
        <v>0</v>
      </c>
      <c r="BB389" s="18">
        <f>IF($E389=AF!$D$6,IF($M389="Atrasada",2,IF($M389="Concluída com atraso",1,0)),0)</f>
        <v>0</v>
      </c>
      <c r="BC389" s="18">
        <v>3.8300000000000001E-3</v>
      </c>
      <c r="BD389" s="18">
        <f t="shared" si="131"/>
        <v>3.8300000000000001E-3</v>
      </c>
      <c r="BE389" s="18">
        <f t="shared" si="131"/>
        <v>3.8300000000000001E-3</v>
      </c>
      <c r="BF389" s="18" t="str">
        <f t="shared" si="125"/>
        <v/>
      </c>
      <c r="BN389" s="18" t="str">
        <f t="shared" si="126"/>
        <v>s</v>
      </c>
    </row>
    <row r="390" spans="3:66" ht="50.1" customHeight="1" thickTop="1" thickBot="1" x14ac:dyDescent="0.3">
      <c r="C390" s="46"/>
      <c r="D390" s="46"/>
      <c r="E390" s="46"/>
      <c r="F390" s="122"/>
      <c r="G390" s="122"/>
      <c r="H390" s="78" t="str">
        <f t="shared" si="127"/>
        <v/>
      </c>
      <c r="I390" s="78" t="str">
        <f t="shared" si="128"/>
        <v/>
      </c>
      <c r="J390" s="16"/>
      <c r="K390" s="46" t="str">
        <f t="shared" si="129"/>
        <v/>
      </c>
      <c r="L390" s="16"/>
      <c r="M390" s="16"/>
      <c r="N390" s="46"/>
      <c r="O390" s="47" t="str">
        <f t="shared" si="132"/>
        <v/>
      </c>
      <c r="P390" s="47"/>
      <c r="Q390" s="48" t="str">
        <f>IFERROR(VLOOKUP(E390,Funcionários!$C$8:$E$207,3,FALSE),"")</f>
        <v/>
      </c>
      <c r="R390" s="47"/>
      <c r="S390" s="49" t="str">
        <f t="shared" si="133"/>
        <v/>
      </c>
      <c r="T390" s="49">
        <v>3.8400000000000001E-3</v>
      </c>
      <c r="U390" s="48" t="str">
        <f>IF(Funcionários!C391=0,"",Funcionários!C391)</f>
        <v/>
      </c>
      <c r="V390" s="50">
        <f>IF(U390="",0,IF(COUNTIFS($E$7:$E$3006,U390,$I$7:$I$3006,'RC'!$E$6)=0,0,COUNTIFS($M$7:$M$3006,"Concluída no prazo",$E$7:$E$3006,U390,$I$7:$I$3006,'RC'!$E$6)/COUNTIFS($E$7:$E$3006,U390,$I$7:$I$3006,'RC'!$E$6)))</f>
        <v>0</v>
      </c>
      <c r="W390" s="49">
        <f>SUMIFS($J$7:$J$3006,$E$7:$E$3006,U390,$I$7:$I$3006,'RC'!$E$6)+SUMIFS($L$7:$L$3006,$E$7:$E$3006,U390,$I$7:$I$3006,'RC'!$E$6)</f>
        <v>0</v>
      </c>
      <c r="X390" s="48">
        <f>COUNTIFS($E$7:$E$3006,U390,$I$7:$I$3006,'RC'!$E$6)</f>
        <v>0</v>
      </c>
      <c r="Y390" s="48"/>
      <c r="Z390" s="51" t="str">
        <f>IF(AQ390='RC'!$E$6,AC390*1000+AD390,"")</f>
        <v/>
      </c>
      <c r="AA390" s="51" t="str">
        <f>IF(AB390="","",IF(AQ390='RC'!$E$6,AC390*1000-AD390,""))</f>
        <v/>
      </c>
      <c r="AB390" s="48" t="str">
        <f>IFERROR(VLOOKUP(E390,Funcionários!$C$8:$E$207,3,FALSE),"")</f>
        <v/>
      </c>
      <c r="AC390" s="50" t="str">
        <f>IF(AB390="","",IF(COUNTIFS($AB$7:$AB$3006,AB390,$AQ$7:$AQ$3006,'RC'!$E$6)=0,"",COUNTIFS($M$7:$M$3006,"Concluída no prazo",$AB$7:$AB$3006,AB390,$AQ$7:$AQ$3006,'RC'!$E$6)/COUNTIFS($AB$7:$AB$3006,AB390,$AQ$7:$AQ$3006,'RC'!$E$6)))</f>
        <v/>
      </c>
      <c r="AD390" s="48">
        <f>SUMIF($AQ$7:$AQ$3006,'RC'!$E$6,$J$7:$J$3006)+SUMIF($AQ$7:$AQ$3006,'RC'!$E$6,$L$7:$L$3006)</f>
        <v>21</v>
      </c>
      <c r="AF390" s="48">
        <v>4.6169999999998802E-2</v>
      </c>
      <c r="AG390" s="48">
        <f>IF(OR(AQ390="",AQ390&lt;&gt;'RC'!$E$6,AB390&lt;&gt;'RC'!$D$21),0,1)</f>
        <v>0</v>
      </c>
      <c r="AH390" s="48">
        <f t="shared" si="130"/>
        <v>4.6169999999998802E-2</v>
      </c>
      <c r="AI390" s="48" t="str">
        <f t="shared" si="112"/>
        <v/>
      </c>
      <c r="AJ390" s="48" t="str">
        <f t="shared" si="113"/>
        <v/>
      </c>
      <c r="AK390" s="52" t="str">
        <f t="shared" si="114"/>
        <v/>
      </c>
      <c r="AL390" s="52" t="str">
        <f t="shared" si="115"/>
        <v/>
      </c>
      <c r="AM390" s="48" t="str">
        <f t="shared" si="116"/>
        <v/>
      </c>
      <c r="AN390" s="48" t="str">
        <f t="shared" si="117"/>
        <v/>
      </c>
      <c r="AP390" s="18" t="str">
        <f t="shared" si="118"/>
        <v/>
      </c>
      <c r="AQ390" s="18" t="str">
        <f t="shared" si="119"/>
        <v/>
      </c>
      <c r="AR390" s="18">
        <v>4.6170000000000003E-2</v>
      </c>
      <c r="AS390" s="18">
        <f>IF(AF!$D$27="Todos",1,IF(M390=AF!$D$27,1,0))</f>
        <v>1</v>
      </c>
      <c r="AT390" s="53">
        <f>IF(AND(E390=AF!$D$6,OR(LT!M390=AF!$D$27,AF!$D$27="Todos"),OR(AP390=AF!$E$8,AQ390=AF!$E$8)),AR390+AS390,0)</f>
        <v>0</v>
      </c>
      <c r="AU390" s="18" t="str">
        <f t="shared" si="120"/>
        <v/>
      </c>
      <c r="AV390" s="54" t="str">
        <f t="shared" si="121"/>
        <v/>
      </c>
      <c r="AW390" s="54" t="str">
        <f t="shared" si="122"/>
        <v/>
      </c>
      <c r="AX390" s="18" t="str">
        <f t="shared" si="123"/>
        <v/>
      </c>
      <c r="AY390" s="18" t="str">
        <f t="shared" si="124"/>
        <v/>
      </c>
      <c r="BA390" s="18">
        <f>IF($E390=AF!$D$6,IF($M390="Concluída no prazo",2,IF($M390="Concluída com atraso",1,0)),0)</f>
        <v>0</v>
      </c>
      <c r="BB390" s="18">
        <f>IF($E390=AF!$D$6,IF($M390="Atrasada",2,IF($M390="Concluída com atraso",1,0)),0)</f>
        <v>0</v>
      </c>
      <c r="BC390" s="18">
        <v>3.8400000000000001E-3</v>
      </c>
      <c r="BD390" s="18">
        <f t="shared" si="131"/>
        <v>3.8400000000000001E-3</v>
      </c>
      <c r="BE390" s="18">
        <f t="shared" si="131"/>
        <v>3.8400000000000001E-3</v>
      </c>
      <c r="BF390" s="18" t="str">
        <f t="shared" si="125"/>
        <v/>
      </c>
      <c r="BN390" s="18" t="str">
        <f t="shared" si="126"/>
        <v>s</v>
      </c>
    </row>
    <row r="391" spans="3:66" ht="50.1" customHeight="1" thickTop="1" thickBot="1" x14ac:dyDescent="0.3">
      <c r="C391" s="46"/>
      <c r="D391" s="46"/>
      <c r="E391" s="46"/>
      <c r="F391" s="122"/>
      <c r="G391" s="122"/>
      <c r="H391" s="78" t="str">
        <f t="shared" si="127"/>
        <v/>
      </c>
      <c r="I391" s="78" t="str">
        <f t="shared" si="128"/>
        <v/>
      </c>
      <c r="J391" s="16"/>
      <c r="K391" s="46" t="str">
        <f t="shared" si="129"/>
        <v/>
      </c>
      <c r="L391" s="16"/>
      <c r="M391" s="16"/>
      <c r="N391" s="46"/>
      <c r="O391" s="47" t="str">
        <f t="shared" si="132"/>
        <v/>
      </c>
      <c r="P391" s="47"/>
      <c r="Q391" s="48" t="str">
        <f>IFERROR(VLOOKUP(E391,Funcionários!$C$8:$E$207,3,FALSE),"")</f>
        <v/>
      </c>
      <c r="R391" s="47"/>
      <c r="S391" s="49" t="str">
        <f t="shared" si="133"/>
        <v/>
      </c>
      <c r="T391" s="49">
        <v>3.8500000000000001E-3</v>
      </c>
      <c r="U391" s="48" t="str">
        <f>IF(Funcionários!C392=0,"",Funcionários!C392)</f>
        <v/>
      </c>
      <c r="V391" s="50">
        <f>IF(U391="",0,IF(COUNTIFS($E$7:$E$3006,U391,$I$7:$I$3006,'RC'!$E$6)=0,0,COUNTIFS($M$7:$M$3006,"Concluída no prazo",$E$7:$E$3006,U391,$I$7:$I$3006,'RC'!$E$6)/COUNTIFS($E$7:$E$3006,U391,$I$7:$I$3006,'RC'!$E$6)))</f>
        <v>0</v>
      </c>
      <c r="W391" s="49">
        <f>SUMIFS($J$7:$J$3006,$E$7:$E$3006,U391,$I$7:$I$3006,'RC'!$E$6)+SUMIFS($L$7:$L$3006,$E$7:$E$3006,U391,$I$7:$I$3006,'RC'!$E$6)</f>
        <v>0</v>
      </c>
      <c r="X391" s="48">
        <f>COUNTIFS($E$7:$E$3006,U391,$I$7:$I$3006,'RC'!$E$6)</f>
        <v>0</v>
      </c>
      <c r="Y391" s="48"/>
      <c r="Z391" s="51" t="str">
        <f>IF(AQ391='RC'!$E$6,AC391*1000+AD391,"")</f>
        <v/>
      </c>
      <c r="AA391" s="51" t="str">
        <f>IF(AB391="","",IF(AQ391='RC'!$E$6,AC391*1000-AD391,""))</f>
        <v/>
      </c>
      <c r="AB391" s="48" t="str">
        <f>IFERROR(VLOOKUP(E391,Funcionários!$C$8:$E$207,3,FALSE),"")</f>
        <v/>
      </c>
      <c r="AC391" s="50" t="str">
        <f>IF(AB391="","",IF(COUNTIFS($AB$7:$AB$3006,AB391,$AQ$7:$AQ$3006,'RC'!$E$6)=0,"",COUNTIFS($M$7:$M$3006,"Concluída no prazo",$AB$7:$AB$3006,AB391,$AQ$7:$AQ$3006,'RC'!$E$6)/COUNTIFS($AB$7:$AB$3006,AB391,$AQ$7:$AQ$3006,'RC'!$E$6)))</f>
        <v/>
      </c>
      <c r="AD391" s="48">
        <f>SUMIF($AQ$7:$AQ$3006,'RC'!$E$6,$J$7:$J$3006)+SUMIF($AQ$7:$AQ$3006,'RC'!$E$6,$L$7:$L$3006)</f>
        <v>21</v>
      </c>
      <c r="AF391" s="48">
        <v>4.6159999999998799E-2</v>
      </c>
      <c r="AG391" s="48">
        <f>IF(OR(AQ391="",AQ391&lt;&gt;'RC'!$E$6,AB391&lt;&gt;'RC'!$D$21),0,1)</f>
        <v>0</v>
      </c>
      <c r="AH391" s="48">
        <f t="shared" si="130"/>
        <v>4.6159999999998799E-2</v>
      </c>
      <c r="AI391" s="48" t="str">
        <f t="shared" ref="AI391:AI454" si="134">IF(AH391&lt;1,"",E391)</f>
        <v/>
      </c>
      <c r="AJ391" s="48" t="str">
        <f t="shared" ref="AJ391:AJ454" si="135">IF($AI391="","",C391)</f>
        <v/>
      </c>
      <c r="AK391" s="52" t="str">
        <f t="shared" ref="AK391:AK454" si="136">IF($AI391="","",F391)</f>
        <v/>
      </c>
      <c r="AL391" s="52" t="str">
        <f t="shared" ref="AL391:AL454" si="137">IF($AI391="","",G391)</f>
        <v/>
      </c>
      <c r="AM391" s="48" t="str">
        <f t="shared" ref="AM391:AM454" si="138">IF($AI391="","",J391+L391)</f>
        <v/>
      </c>
      <c r="AN391" s="48" t="str">
        <f t="shared" ref="AN391:AN454" si="139">IF($AI391="","",M391)</f>
        <v/>
      </c>
      <c r="AP391" s="18" t="str">
        <f t="shared" ref="AP391:AP454" si="140">IF(F391=0,"",MONTH(F391))</f>
        <v/>
      </c>
      <c r="AQ391" s="18" t="str">
        <f t="shared" ref="AQ391:AQ454" si="141">IF(G391=0,"",MONTH(G391))</f>
        <v/>
      </c>
      <c r="AR391" s="18">
        <v>4.616E-2</v>
      </c>
      <c r="AS391" s="18">
        <f>IF(AF!$D$27="Todos",1,IF(M391=AF!$D$27,1,0))</f>
        <v>1</v>
      </c>
      <c r="AT391" s="53">
        <f>IF(AND(E391=AF!$D$6,OR(LT!M391=AF!$D$27,AF!$D$27="Todos"),OR(AP391=AF!$E$8,AQ391=AF!$E$8)),AR391+AS391,0)</f>
        <v>0</v>
      </c>
      <c r="AU391" s="18" t="str">
        <f t="shared" ref="AU391:AU454" si="142">IF($AT391=0,"",C391)</f>
        <v/>
      </c>
      <c r="AV391" s="54" t="str">
        <f t="shared" ref="AV391:AV454" si="143">IF($AT391=0,"",F391)</f>
        <v/>
      </c>
      <c r="AW391" s="54" t="str">
        <f t="shared" ref="AW391:AW454" si="144">IF($AT391=0,"",G391)</f>
        <v/>
      </c>
      <c r="AX391" s="18" t="str">
        <f t="shared" ref="AX391:AX454" si="145">IF($AT391=0,"",J391+L391)</f>
        <v/>
      </c>
      <c r="AY391" s="18" t="str">
        <f t="shared" ref="AY391:AY454" si="146">IF($AT391=0,"",M391)</f>
        <v/>
      </c>
      <c r="BA391" s="18">
        <f>IF($E391=AF!$D$6,IF($M391="Concluída no prazo",2,IF($M391="Concluída com atraso",1,0)),0)</f>
        <v>0</v>
      </c>
      <c r="BB391" s="18">
        <f>IF($E391=AF!$D$6,IF($M391="Atrasada",2,IF($M391="Concluída com atraso",1,0)),0)</f>
        <v>0</v>
      </c>
      <c r="BC391" s="18">
        <v>3.8500000000000001E-3</v>
      </c>
      <c r="BD391" s="18">
        <f t="shared" si="131"/>
        <v>3.8500000000000001E-3</v>
      </c>
      <c r="BE391" s="18">
        <f t="shared" si="131"/>
        <v>3.8500000000000001E-3</v>
      </c>
      <c r="BF391" s="18" t="str">
        <f t="shared" ref="BF391:BF454" si="147">IF(C391=0,"",C391)</f>
        <v/>
      </c>
      <c r="BN391" s="18" t="str">
        <f t="shared" ref="BN391:BN454" si="148">IF(AP391=AQ391,"s","n")</f>
        <v>s</v>
      </c>
    </row>
    <row r="392" spans="3:66" ht="50.1" customHeight="1" thickTop="1" thickBot="1" x14ac:dyDescent="0.3">
      <c r="C392" s="46"/>
      <c r="D392" s="46"/>
      <c r="E392" s="46"/>
      <c r="F392" s="122"/>
      <c r="G392" s="122"/>
      <c r="H392" s="78" t="str">
        <f t="shared" ref="H392:H455" si="149">IF(F392=0,"",MONTH(F392))</f>
        <v/>
      </c>
      <c r="I392" s="78" t="str">
        <f t="shared" ref="I392:I455" si="150">IF(G392=0,"",MONTH(G392))</f>
        <v/>
      </c>
      <c r="J392" s="16"/>
      <c r="K392" s="46" t="str">
        <f t="shared" ref="K392:K455" si="151">IF(OR(F392=0,G392=0),"",IF(MONTH(G392)-MONTH(F392)&gt;1,"Esta tarefa está muito grande. Divida em tarefas menores.",IF(MONTH(F392)=MONTH(G392),"Sim! Inicia em "&amp;VLOOKUP(MONTH(F392),$BK$6:$BL$17,2,FALSE)&amp;" e termina em "&amp;VLOOKUP(MONTH(G392),$BK$6:$BL$17,2,FALSE)&amp;".","Não! Inicia em "&amp;VLOOKUP(MONTH(F392),$BK$6:$BL$17,2,FALSE)&amp;" e termina em "&amp;VLOOKUP(MONTH(G392),$BK$6:$BL$17,2,FALSE)&amp;".")))</f>
        <v/>
      </c>
      <c r="L392" s="16"/>
      <c r="M392" s="16"/>
      <c r="N392" s="46"/>
      <c r="O392" s="47" t="str">
        <f t="shared" si="132"/>
        <v/>
      </c>
      <c r="P392" s="47"/>
      <c r="Q392" s="48" t="str">
        <f>IFERROR(VLOOKUP(E392,Funcionários!$C$8:$E$207,3,FALSE),"")</f>
        <v/>
      </c>
      <c r="R392" s="47"/>
      <c r="S392" s="49" t="str">
        <f t="shared" si="133"/>
        <v/>
      </c>
      <c r="T392" s="49">
        <v>3.8600000000000001E-3</v>
      </c>
      <c r="U392" s="48" t="str">
        <f>IF(Funcionários!C393=0,"",Funcionários!C393)</f>
        <v/>
      </c>
      <c r="V392" s="50">
        <f>IF(U392="",0,IF(COUNTIFS($E$7:$E$3006,U392,$I$7:$I$3006,'RC'!$E$6)=0,0,COUNTIFS($M$7:$M$3006,"Concluída no prazo",$E$7:$E$3006,U392,$I$7:$I$3006,'RC'!$E$6)/COUNTIFS($E$7:$E$3006,U392,$I$7:$I$3006,'RC'!$E$6)))</f>
        <v>0</v>
      </c>
      <c r="W392" s="49">
        <f>SUMIFS($J$7:$J$3006,$E$7:$E$3006,U392,$I$7:$I$3006,'RC'!$E$6)+SUMIFS($L$7:$L$3006,$E$7:$E$3006,U392,$I$7:$I$3006,'RC'!$E$6)</f>
        <v>0</v>
      </c>
      <c r="X392" s="48">
        <f>COUNTIFS($E$7:$E$3006,U392,$I$7:$I$3006,'RC'!$E$6)</f>
        <v>0</v>
      </c>
      <c r="Y392" s="48"/>
      <c r="Z392" s="51" t="str">
        <f>IF(AQ392='RC'!$E$6,AC392*1000+AD392,"")</f>
        <v/>
      </c>
      <c r="AA392" s="51" t="str">
        <f>IF(AB392="","",IF(AQ392='RC'!$E$6,AC392*1000-AD392,""))</f>
        <v/>
      </c>
      <c r="AB392" s="48" t="str">
        <f>IFERROR(VLOOKUP(E392,Funcionários!$C$8:$E$207,3,FALSE),"")</f>
        <v/>
      </c>
      <c r="AC392" s="50" t="str">
        <f>IF(AB392="","",IF(COUNTIFS($AB$7:$AB$3006,AB392,$AQ$7:$AQ$3006,'RC'!$E$6)=0,"",COUNTIFS($M$7:$M$3006,"Concluída no prazo",$AB$7:$AB$3006,AB392,$AQ$7:$AQ$3006,'RC'!$E$6)/COUNTIFS($AB$7:$AB$3006,AB392,$AQ$7:$AQ$3006,'RC'!$E$6)))</f>
        <v/>
      </c>
      <c r="AD392" s="48">
        <f>SUMIF($AQ$7:$AQ$3006,'RC'!$E$6,$J$7:$J$3006)+SUMIF($AQ$7:$AQ$3006,'RC'!$E$6,$L$7:$L$3006)</f>
        <v>21</v>
      </c>
      <c r="AF392" s="48">
        <v>4.6149999999998803E-2</v>
      </c>
      <c r="AG392" s="48">
        <f>IF(OR(AQ392="",AQ392&lt;&gt;'RC'!$E$6,AB392&lt;&gt;'RC'!$D$21),0,1)</f>
        <v>0</v>
      </c>
      <c r="AH392" s="48">
        <f t="shared" ref="AH392:AH455" si="152">AF392+AG392</f>
        <v>4.6149999999998803E-2</v>
      </c>
      <c r="AI392" s="48" t="str">
        <f t="shared" si="134"/>
        <v/>
      </c>
      <c r="AJ392" s="48" t="str">
        <f t="shared" si="135"/>
        <v/>
      </c>
      <c r="AK392" s="52" t="str">
        <f t="shared" si="136"/>
        <v/>
      </c>
      <c r="AL392" s="52" t="str">
        <f t="shared" si="137"/>
        <v/>
      </c>
      <c r="AM392" s="48" t="str">
        <f t="shared" si="138"/>
        <v/>
      </c>
      <c r="AN392" s="48" t="str">
        <f t="shared" si="139"/>
        <v/>
      </c>
      <c r="AP392" s="18" t="str">
        <f t="shared" si="140"/>
        <v/>
      </c>
      <c r="AQ392" s="18" t="str">
        <f t="shared" si="141"/>
        <v/>
      </c>
      <c r="AR392" s="18">
        <v>4.6149999999999997E-2</v>
      </c>
      <c r="AS392" s="18">
        <f>IF(AF!$D$27="Todos",1,IF(M392=AF!$D$27,1,0))</f>
        <v>1</v>
      </c>
      <c r="AT392" s="53">
        <f>IF(AND(E392=AF!$D$6,OR(LT!M392=AF!$D$27,AF!$D$27="Todos"),OR(AP392=AF!$E$8,AQ392=AF!$E$8)),AR392+AS392,0)</f>
        <v>0</v>
      </c>
      <c r="AU392" s="18" t="str">
        <f t="shared" si="142"/>
        <v/>
      </c>
      <c r="AV392" s="54" t="str">
        <f t="shared" si="143"/>
        <v/>
      </c>
      <c r="AW392" s="54" t="str">
        <f t="shared" si="144"/>
        <v/>
      </c>
      <c r="AX392" s="18" t="str">
        <f t="shared" si="145"/>
        <v/>
      </c>
      <c r="AY392" s="18" t="str">
        <f t="shared" si="146"/>
        <v/>
      </c>
      <c r="BA392" s="18">
        <f>IF($E392=AF!$D$6,IF($M392="Concluída no prazo",2,IF($M392="Concluída com atraso",1,0)),0)</f>
        <v>0</v>
      </c>
      <c r="BB392" s="18">
        <f>IF($E392=AF!$D$6,IF($M392="Atrasada",2,IF($M392="Concluída com atraso",1,0)),0)</f>
        <v>0</v>
      </c>
      <c r="BC392" s="18">
        <v>3.8600000000000001E-3</v>
      </c>
      <c r="BD392" s="18">
        <f t="shared" ref="BD392:BE455" si="153">BA392+$BC392</f>
        <v>3.8600000000000001E-3</v>
      </c>
      <c r="BE392" s="18">
        <f t="shared" si="153"/>
        <v>3.8600000000000001E-3</v>
      </c>
      <c r="BF392" s="18" t="str">
        <f t="shared" si="147"/>
        <v/>
      </c>
      <c r="BN392" s="18" t="str">
        <f t="shared" si="148"/>
        <v>s</v>
      </c>
    </row>
    <row r="393" spans="3:66" ht="50.1" customHeight="1" thickTop="1" thickBot="1" x14ac:dyDescent="0.3">
      <c r="C393" s="46"/>
      <c r="D393" s="46"/>
      <c r="E393" s="46"/>
      <c r="F393" s="122"/>
      <c r="G393" s="122"/>
      <c r="H393" s="78" t="str">
        <f t="shared" si="149"/>
        <v/>
      </c>
      <c r="I393" s="78" t="str">
        <f t="shared" si="150"/>
        <v/>
      </c>
      <c r="J393" s="16"/>
      <c r="K393" s="46" t="str">
        <f t="shared" si="151"/>
        <v/>
      </c>
      <c r="L393" s="16"/>
      <c r="M393" s="16"/>
      <c r="N393" s="46"/>
      <c r="O393" s="47" t="str">
        <f t="shared" si="132"/>
        <v/>
      </c>
      <c r="P393" s="47"/>
      <c r="Q393" s="48" t="str">
        <f>IFERROR(VLOOKUP(E393,Funcionários!$C$8:$E$207,3,FALSE),"")</f>
        <v/>
      </c>
      <c r="R393" s="47"/>
      <c r="S393" s="49" t="str">
        <f t="shared" si="133"/>
        <v/>
      </c>
      <c r="T393" s="49">
        <v>3.8700000000000002E-3</v>
      </c>
      <c r="U393" s="48" t="str">
        <f>IF(Funcionários!C394=0,"",Funcionários!C394)</f>
        <v/>
      </c>
      <c r="V393" s="50">
        <f>IF(U393="",0,IF(COUNTIFS($E$7:$E$3006,U393,$I$7:$I$3006,'RC'!$E$6)=0,0,COUNTIFS($M$7:$M$3006,"Concluída no prazo",$E$7:$E$3006,U393,$I$7:$I$3006,'RC'!$E$6)/COUNTIFS($E$7:$E$3006,U393,$I$7:$I$3006,'RC'!$E$6)))</f>
        <v>0</v>
      </c>
      <c r="W393" s="49">
        <f>SUMIFS($J$7:$J$3006,$E$7:$E$3006,U393,$I$7:$I$3006,'RC'!$E$6)+SUMIFS($L$7:$L$3006,$E$7:$E$3006,U393,$I$7:$I$3006,'RC'!$E$6)</f>
        <v>0</v>
      </c>
      <c r="X393" s="48">
        <f>COUNTIFS($E$7:$E$3006,U393,$I$7:$I$3006,'RC'!$E$6)</f>
        <v>0</v>
      </c>
      <c r="Y393" s="48"/>
      <c r="Z393" s="51" t="str">
        <f>IF(AQ393='RC'!$E$6,AC393*1000+AD393,"")</f>
        <v/>
      </c>
      <c r="AA393" s="51" t="str">
        <f>IF(AB393="","",IF(AQ393='RC'!$E$6,AC393*1000-AD393,""))</f>
        <v/>
      </c>
      <c r="AB393" s="48" t="str">
        <f>IFERROR(VLOOKUP(E393,Funcionários!$C$8:$E$207,3,FALSE),"")</f>
        <v/>
      </c>
      <c r="AC393" s="50" t="str">
        <f>IF(AB393="","",IF(COUNTIFS($AB$7:$AB$3006,AB393,$AQ$7:$AQ$3006,'RC'!$E$6)=0,"",COUNTIFS($M$7:$M$3006,"Concluída no prazo",$AB$7:$AB$3006,AB393,$AQ$7:$AQ$3006,'RC'!$E$6)/COUNTIFS($AB$7:$AB$3006,AB393,$AQ$7:$AQ$3006,'RC'!$E$6)))</f>
        <v/>
      </c>
      <c r="AD393" s="48">
        <f>SUMIF($AQ$7:$AQ$3006,'RC'!$E$6,$J$7:$J$3006)+SUMIF($AQ$7:$AQ$3006,'RC'!$E$6,$L$7:$L$3006)</f>
        <v>21</v>
      </c>
      <c r="AF393" s="48">
        <v>4.61399999999988E-2</v>
      </c>
      <c r="AG393" s="48">
        <f>IF(OR(AQ393="",AQ393&lt;&gt;'RC'!$E$6,AB393&lt;&gt;'RC'!$D$21),0,1)</f>
        <v>0</v>
      </c>
      <c r="AH393" s="48">
        <f t="shared" si="152"/>
        <v>4.61399999999988E-2</v>
      </c>
      <c r="AI393" s="48" t="str">
        <f t="shared" si="134"/>
        <v/>
      </c>
      <c r="AJ393" s="48" t="str">
        <f t="shared" si="135"/>
        <v/>
      </c>
      <c r="AK393" s="52" t="str">
        <f t="shared" si="136"/>
        <v/>
      </c>
      <c r="AL393" s="52" t="str">
        <f t="shared" si="137"/>
        <v/>
      </c>
      <c r="AM393" s="48" t="str">
        <f t="shared" si="138"/>
        <v/>
      </c>
      <c r="AN393" s="48" t="str">
        <f t="shared" si="139"/>
        <v/>
      </c>
      <c r="AP393" s="18" t="str">
        <f t="shared" si="140"/>
        <v/>
      </c>
      <c r="AQ393" s="18" t="str">
        <f t="shared" si="141"/>
        <v/>
      </c>
      <c r="AR393" s="18">
        <v>4.614E-2</v>
      </c>
      <c r="AS393" s="18">
        <f>IF(AF!$D$27="Todos",1,IF(M393=AF!$D$27,1,0))</f>
        <v>1</v>
      </c>
      <c r="AT393" s="53">
        <f>IF(AND(E393=AF!$D$6,OR(LT!M393=AF!$D$27,AF!$D$27="Todos"),OR(AP393=AF!$E$8,AQ393=AF!$E$8)),AR393+AS393,0)</f>
        <v>0</v>
      </c>
      <c r="AU393" s="18" t="str">
        <f t="shared" si="142"/>
        <v/>
      </c>
      <c r="AV393" s="54" t="str">
        <f t="shared" si="143"/>
        <v/>
      </c>
      <c r="AW393" s="54" t="str">
        <f t="shared" si="144"/>
        <v/>
      </c>
      <c r="AX393" s="18" t="str">
        <f t="shared" si="145"/>
        <v/>
      </c>
      <c r="AY393" s="18" t="str">
        <f t="shared" si="146"/>
        <v/>
      </c>
      <c r="BA393" s="18">
        <f>IF($E393=AF!$D$6,IF($M393="Concluída no prazo",2,IF($M393="Concluída com atraso",1,0)),0)</f>
        <v>0</v>
      </c>
      <c r="BB393" s="18">
        <f>IF($E393=AF!$D$6,IF($M393="Atrasada",2,IF($M393="Concluída com atraso",1,0)),0)</f>
        <v>0</v>
      </c>
      <c r="BC393" s="18">
        <v>3.8700000000000002E-3</v>
      </c>
      <c r="BD393" s="18">
        <f t="shared" si="153"/>
        <v>3.8700000000000002E-3</v>
      </c>
      <c r="BE393" s="18">
        <f t="shared" si="153"/>
        <v>3.8700000000000002E-3</v>
      </c>
      <c r="BF393" s="18" t="str">
        <f t="shared" si="147"/>
        <v/>
      </c>
      <c r="BN393" s="18" t="str">
        <f t="shared" si="148"/>
        <v>s</v>
      </c>
    </row>
    <row r="394" spans="3:66" ht="50.1" customHeight="1" thickTop="1" thickBot="1" x14ac:dyDescent="0.3">
      <c r="C394" s="46"/>
      <c r="D394" s="46"/>
      <c r="E394" s="46"/>
      <c r="F394" s="122"/>
      <c r="G394" s="122"/>
      <c r="H394" s="78" t="str">
        <f t="shared" si="149"/>
        <v/>
      </c>
      <c r="I394" s="78" t="str">
        <f t="shared" si="150"/>
        <v/>
      </c>
      <c r="J394" s="16"/>
      <c r="K394" s="46" t="str">
        <f t="shared" si="151"/>
        <v/>
      </c>
      <c r="L394" s="16"/>
      <c r="M394" s="16"/>
      <c r="N394" s="46"/>
      <c r="O394" s="47" t="str">
        <f t="shared" ref="O394:O457" si="154">IF(J394=0,"",J394/(J394+L394))</f>
        <v/>
      </c>
      <c r="P394" s="47"/>
      <c r="Q394" s="48" t="str">
        <f>IFERROR(VLOOKUP(E394,Funcionários!$C$8:$E$207,3,FALSE),"")</f>
        <v/>
      </c>
      <c r="R394" s="47"/>
      <c r="S394" s="49" t="str">
        <f t="shared" ref="S394:S457" si="155">IF(U394="","",V394*100000+W394*10+X394+T394)</f>
        <v/>
      </c>
      <c r="T394" s="49">
        <v>3.8800000000000002E-3</v>
      </c>
      <c r="U394" s="48" t="str">
        <f>IF(Funcionários!C395=0,"",Funcionários!C395)</f>
        <v/>
      </c>
      <c r="V394" s="50">
        <f>IF(U394="",0,IF(COUNTIFS($E$7:$E$3006,U394,$I$7:$I$3006,'RC'!$E$6)=0,0,COUNTIFS($M$7:$M$3006,"Concluída no prazo",$E$7:$E$3006,U394,$I$7:$I$3006,'RC'!$E$6)/COUNTIFS($E$7:$E$3006,U394,$I$7:$I$3006,'RC'!$E$6)))</f>
        <v>0</v>
      </c>
      <c r="W394" s="49">
        <f>SUMIFS($J$7:$J$3006,$E$7:$E$3006,U394,$I$7:$I$3006,'RC'!$E$6)+SUMIFS($L$7:$L$3006,$E$7:$E$3006,U394,$I$7:$I$3006,'RC'!$E$6)</f>
        <v>0</v>
      </c>
      <c r="X394" s="48">
        <f>COUNTIFS($E$7:$E$3006,U394,$I$7:$I$3006,'RC'!$E$6)</f>
        <v>0</v>
      </c>
      <c r="Y394" s="48"/>
      <c r="Z394" s="51" t="str">
        <f>IF(AQ394='RC'!$E$6,AC394*1000+AD394,"")</f>
        <v/>
      </c>
      <c r="AA394" s="51" t="str">
        <f>IF(AB394="","",IF(AQ394='RC'!$E$6,AC394*1000-AD394,""))</f>
        <v/>
      </c>
      <c r="AB394" s="48" t="str">
        <f>IFERROR(VLOOKUP(E394,Funcionários!$C$8:$E$207,3,FALSE),"")</f>
        <v/>
      </c>
      <c r="AC394" s="50" t="str">
        <f>IF(AB394="","",IF(COUNTIFS($AB$7:$AB$3006,AB394,$AQ$7:$AQ$3006,'RC'!$E$6)=0,"",COUNTIFS($M$7:$M$3006,"Concluída no prazo",$AB$7:$AB$3006,AB394,$AQ$7:$AQ$3006,'RC'!$E$6)/COUNTIFS($AB$7:$AB$3006,AB394,$AQ$7:$AQ$3006,'RC'!$E$6)))</f>
        <v/>
      </c>
      <c r="AD394" s="48">
        <f>SUMIF($AQ$7:$AQ$3006,'RC'!$E$6,$J$7:$J$3006)+SUMIF($AQ$7:$AQ$3006,'RC'!$E$6,$L$7:$L$3006)</f>
        <v>21</v>
      </c>
      <c r="AF394" s="48">
        <v>4.6129999999998797E-2</v>
      </c>
      <c r="AG394" s="48">
        <f>IF(OR(AQ394="",AQ394&lt;&gt;'RC'!$E$6,AB394&lt;&gt;'RC'!$D$21),0,1)</f>
        <v>0</v>
      </c>
      <c r="AH394" s="48">
        <f t="shared" si="152"/>
        <v>4.6129999999998797E-2</v>
      </c>
      <c r="AI394" s="48" t="str">
        <f t="shared" si="134"/>
        <v/>
      </c>
      <c r="AJ394" s="48" t="str">
        <f t="shared" si="135"/>
        <v/>
      </c>
      <c r="AK394" s="52" t="str">
        <f t="shared" si="136"/>
        <v/>
      </c>
      <c r="AL394" s="52" t="str">
        <f t="shared" si="137"/>
        <v/>
      </c>
      <c r="AM394" s="48" t="str">
        <f t="shared" si="138"/>
        <v/>
      </c>
      <c r="AN394" s="48" t="str">
        <f t="shared" si="139"/>
        <v/>
      </c>
      <c r="AP394" s="18" t="str">
        <f t="shared" si="140"/>
        <v/>
      </c>
      <c r="AQ394" s="18" t="str">
        <f t="shared" si="141"/>
        <v/>
      </c>
      <c r="AR394" s="18">
        <v>4.6129999999999997E-2</v>
      </c>
      <c r="AS394" s="18">
        <f>IF(AF!$D$27="Todos",1,IF(M394=AF!$D$27,1,0))</f>
        <v>1</v>
      </c>
      <c r="AT394" s="53">
        <f>IF(AND(E394=AF!$D$6,OR(LT!M394=AF!$D$27,AF!$D$27="Todos"),OR(AP394=AF!$E$8,AQ394=AF!$E$8)),AR394+AS394,0)</f>
        <v>0</v>
      </c>
      <c r="AU394" s="18" t="str">
        <f t="shared" si="142"/>
        <v/>
      </c>
      <c r="AV394" s="54" t="str">
        <f t="shared" si="143"/>
        <v/>
      </c>
      <c r="AW394" s="54" t="str">
        <f t="shared" si="144"/>
        <v/>
      </c>
      <c r="AX394" s="18" t="str">
        <f t="shared" si="145"/>
        <v/>
      </c>
      <c r="AY394" s="18" t="str">
        <f t="shared" si="146"/>
        <v/>
      </c>
      <c r="BA394" s="18">
        <f>IF($E394=AF!$D$6,IF($M394="Concluída no prazo",2,IF($M394="Concluída com atraso",1,0)),0)</f>
        <v>0</v>
      </c>
      <c r="BB394" s="18">
        <f>IF($E394=AF!$D$6,IF($M394="Atrasada",2,IF($M394="Concluída com atraso",1,0)),0)</f>
        <v>0</v>
      </c>
      <c r="BC394" s="18">
        <v>3.8800000000000002E-3</v>
      </c>
      <c r="BD394" s="18">
        <f t="shared" si="153"/>
        <v>3.8800000000000002E-3</v>
      </c>
      <c r="BE394" s="18">
        <f t="shared" si="153"/>
        <v>3.8800000000000002E-3</v>
      </c>
      <c r="BF394" s="18" t="str">
        <f t="shared" si="147"/>
        <v/>
      </c>
      <c r="BN394" s="18" t="str">
        <f t="shared" si="148"/>
        <v>s</v>
      </c>
    </row>
    <row r="395" spans="3:66" ht="50.1" customHeight="1" thickTop="1" thickBot="1" x14ac:dyDescent="0.3">
      <c r="C395" s="46"/>
      <c r="D395" s="46"/>
      <c r="E395" s="46"/>
      <c r="F395" s="122"/>
      <c r="G395" s="122"/>
      <c r="H395" s="78" t="str">
        <f t="shared" si="149"/>
        <v/>
      </c>
      <c r="I395" s="78" t="str">
        <f t="shared" si="150"/>
        <v/>
      </c>
      <c r="J395" s="16"/>
      <c r="K395" s="46" t="str">
        <f t="shared" si="151"/>
        <v/>
      </c>
      <c r="L395" s="16"/>
      <c r="M395" s="16"/>
      <c r="N395" s="46"/>
      <c r="O395" s="47" t="str">
        <f t="shared" si="154"/>
        <v/>
      </c>
      <c r="P395" s="47"/>
      <c r="Q395" s="48" t="str">
        <f>IFERROR(VLOOKUP(E395,Funcionários!$C$8:$E$207,3,FALSE),"")</f>
        <v/>
      </c>
      <c r="R395" s="47"/>
      <c r="S395" s="49" t="str">
        <f t="shared" si="155"/>
        <v/>
      </c>
      <c r="T395" s="49">
        <v>3.8899999999999998E-3</v>
      </c>
      <c r="U395" s="48" t="str">
        <f>IF(Funcionários!C396=0,"",Funcionários!C396)</f>
        <v/>
      </c>
      <c r="V395" s="50">
        <f>IF(U395="",0,IF(COUNTIFS($E$7:$E$3006,U395,$I$7:$I$3006,'RC'!$E$6)=0,0,COUNTIFS($M$7:$M$3006,"Concluída no prazo",$E$7:$E$3006,U395,$I$7:$I$3006,'RC'!$E$6)/COUNTIFS($E$7:$E$3006,U395,$I$7:$I$3006,'RC'!$E$6)))</f>
        <v>0</v>
      </c>
      <c r="W395" s="49">
        <f>SUMIFS($J$7:$J$3006,$E$7:$E$3006,U395,$I$7:$I$3006,'RC'!$E$6)+SUMIFS($L$7:$L$3006,$E$7:$E$3006,U395,$I$7:$I$3006,'RC'!$E$6)</f>
        <v>0</v>
      </c>
      <c r="X395" s="48">
        <f>COUNTIFS($E$7:$E$3006,U395,$I$7:$I$3006,'RC'!$E$6)</f>
        <v>0</v>
      </c>
      <c r="Y395" s="48"/>
      <c r="Z395" s="51" t="str">
        <f>IF(AQ395='RC'!$E$6,AC395*1000+AD395,"")</f>
        <v/>
      </c>
      <c r="AA395" s="51" t="str">
        <f>IF(AB395="","",IF(AQ395='RC'!$E$6,AC395*1000-AD395,""))</f>
        <v/>
      </c>
      <c r="AB395" s="48" t="str">
        <f>IFERROR(VLOOKUP(E395,Funcionários!$C$8:$E$207,3,FALSE),"")</f>
        <v/>
      </c>
      <c r="AC395" s="50" t="str">
        <f>IF(AB395="","",IF(COUNTIFS($AB$7:$AB$3006,AB395,$AQ$7:$AQ$3006,'RC'!$E$6)=0,"",COUNTIFS($M$7:$M$3006,"Concluída no prazo",$AB$7:$AB$3006,AB395,$AQ$7:$AQ$3006,'RC'!$E$6)/COUNTIFS($AB$7:$AB$3006,AB395,$AQ$7:$AQ$3006,'RC'!$E$6)))</f>
        <v/>
      </c>
      <c r="AD395" s="48">
        <f>SUMIF($AQ$7:$AQ$3006,'RC'!$E$6,$J$7:$J$3006)+SUMIF($AQ$7:$AQ$3006,'RC'!$E$6,$L$7:$L$3006)</f>
        <v>21</v>
      </c>
      <c r="AF395" s="48">
        <v>4.6119999999998801E-2</v>
      </c>
      <c r="AG395" s="48">
        <f>IF(OR(AQ395="",AQ395&lt;&gt;'RC'!$E$6,AB395&lt;&gt;'RC'!$D$21),0,1)</f>
        <v>0</v>
      </c>
      <c r="AH395" s="48">
        <f t="shared" si="152"/>
        <v>4.6119999999998801E-2</v>
      </c>
      <c r="AI395" s="48" t="str">
        <f t="shared" si="134"/>
        <v/>
      </c>
      <c r="AJ395" s="48" t="str">
        <f t="shared" si="135"/>
        <v/>
      </c>
      <c r="AK395" s="52" t="str">
        <f t="shared" si="136"/>
        <v/>
      </c>
      <c r="AL395" s="52" t="str">
        <f t="shared" si="137"/>
        <v/>
      </c>
      <c r="AM395" s="48" t="str">
        <f t="shared" si="138"/>
        <v/>
      </c>
      <c r="AN395" s="48" t="str">
        <f t="shared" si="139"/>
        <v/>
      </c>
      <c r="AP395" s="18" t="str">
        <f t="shared" si="140"/>
        <v/>
      </c>
      <c r="AQ395" s="18" t="str">
        <f t="shared" si="141"/>
        <v/>
      </c>
      <c r="AR395" s="18">
        <v>4.6120000000000001E-2</v>
      </c>
      <c r="AS395" s="18">
        <f>IF(AF!$D$27="Todos",1,IF(M395=AF!$D$27,1,0))</f>
        <v>1</v>
      </c>
      <c r="AT395" s="53">
        <f>IF(AND(E395=AF!$D$6,OR(LT!M395=AF!$D$27,AF!$D$27="Todos"),OR(AP395=AF!$E$8,AQ395=AF!$E$8)),AR395+AS395,0)</f>
        <v>0</v>
      </c>
      <c r="AU395" s="18" t="str">
        <f t="shared" si="142"/>
        <v/>
      </c>
      <c r="AV395" s="54" t="str">
        <f t="shared" si="143"/>
        <v/>
      </c>
      <c r="AW395" s="54" t="str">
        <f t="shared" si="144"/>
        <v/>
      </c>
      <c r="AX395" s="18" t="str">
        <f t="shared" si="145"/>
        <v/>
      </c>
      <c r="AY395" s="18" t="str">
        <f t="shared" si="146"/>
        <v/>
      </c>
      <c r="BA395" s="18">
        <f>IF($E395=AF!$D$6,IF($M395="Concluída no prazo",2,IF($M395="Concluída com atraso",1,0)),0)</f>
        <v>0</v>
      </c>
      <c r="BB395" s="18">
        <f>IF($E395=AF!$D$6,IF($M395="Atrasada",2,IF($M395="Concluída com atraso",1,0)),0)</f>
        <v>0</v>
      </c>
      <c r="BC395" s="18">
        <v>3.8899999999999998E-3</v>
      </c>
      <c r="BD395" s="18">
        <f t="shared" si="153"/>
        <v>3.8899999999999998E-3</v>
      </c>
      <c r="BE395" s="18">
        <f t="shared" si="153"/>
        <v>3.8899999999999998E-3</v>
      </c>
      <c r="BF395" s="18" t="str">
        <f t="shared" si="147"/>
        <v/>
      </c>
      <c r="BN395" s="18" t="str">
        <f t="shared" si="148"/>
        <v>s</v>
      </c>
    </row>
    <row r="396" spans="3:66" ht="50.1" customHeight="1" thickTop="1" thickBot="1" x14ac:dyDescent="0.3">
      <c r="C396" s="46"/>
      <c r="D396" s="46"/>
      <c r="E396" s="46"/>
      <c r="F396" s="122"/>
      <c r="G396" s="122"/>
      <c r="H396" s="78" t="str">
        <f t="shared" si="149"/>
        <v/>
      </c>
      <c r="I396" s="78" t="str">
        <f t="shared" si="150"/>
        <v/>
      </c>
      <c r="J396" s="16"/>
      <c r="K396" s="46" t="str">
        <f t="shared" si="151"/>
        <v/>
      </c>
      <c r="L396" s="16"/>
      <c r="M396" s="16"/>
      <c r="N396" s="46"/>
      <c r="O396" s="47" t="str">
        <f t="shared" si="154"/>
        <v/>
      </c>
      <c r="P396" s="47"/>
      <c r="Q396" s="48" t="str">
        <f>IFERROR(VLOOKUP(E396,Funcionários!$C$8:$E$207,3,FALSE),"")</f>
        <v/>
      </c>
      <c r="R396" s="47"/>
      <c r="S396" s="49" t="str">
        <f t="shared" si="155"/>
        <v/>
      </c>
      <c r="T396" s="49">
        <v>3.8999999999999998E-3</v>
      </c>
      <c r="U396" s="48" t="str">
        <f>IF(Funcionários!C397=0,"",Funcionários!C397)</f>
        <v/>
      </c>
      <c r="V396" s="50">
        <f>IF(U396="",0,IF(COUNTIFS($E$7:$E$3006,U396,$I$7:$I$3006,'RC'!$E$6)=0,0,COUNTIFS($M$7:$M$3006,"Concluída no prazo",$E$7:$E$3006,U396,$I$7:$I$3006,'RC'!$E$6)/COUNTIFS($E$7:$E$3006,U396,$I$7:$I$3006,'RC'!$E$6)))</f>
        <v>0</v>
      </c>
      <c r="W396" s="49">
        <f>SUMIFS($J$7:$J$3006,$E$7:$E$3006,U396,$I$7:$I$3006,'RC'!$E$6)+SUMIFS($L$7:$L$3006,$E$7:$E$3006,U396,$I$7:$I$3006,'RC'!$E$6)</f>
        <v>0</v>
      </c>
      <c r="X396" s="48">
        <f>COUNTIFS($E$7:$E$3006,U396,$I$7:$I$3006,'RC'!$E$6)</f>
        <v>0</v>
      </c>
      <c r="Y396" s="48"/>
      <c r="Z396" s="51" t="str">
        <f>IF(AQ396='RC'!$E$6,AC396*1000+AD396,"")</f>
        <v/>
      </c>
      <c r="AA396" s="51" t="str">
        <f>IF(AB396="","",IF(AQ396='RC'!$E$6,AC396*1000-AD396,""))</f>
        <v/>
      </c>
      <c r="AB396" s="48" t="str">
        <f>IFERROR(VLOOKUP(E396,Funcionários!$C$8:$E$207,3,FALSE),"")</f>
        <v/>
      </c>
      <c r="AC396" s="50" t="str">
        <f>IF(AB396="","",IF(COUNTIFS($AB$7:$AB$3006,AB396,$AQ$7:$AQ$3006,'RC'!$E$6)=0,"",COUNTIFS($M$7:$M$3006,"Concluída no prazo",$AB$7:$AB$3006,AB396,$AQ$7:$AQ$3006,'RC'!$E$6)/COUNTIFS($AB$7:$AB$3006,AB396,$AQ$7:$AQ$3006,'RC'!$E$6)))</f>
        <v/>
      </c>
      <c r="AD396" s="48">
        <f>SUMIF($AQ$7:$AQ$3006,'RC'!$E$6,$J$7:$J$3006)+SUMIF($AQ$7:$AQ$3006,'RC'!$E$6,$L$7:$L$3006)</f>
        <v>21</v>
      </c>
      <c r="AF396" s="48">
        <v>4.6109999999998798E-2</v>
      </c>
      <c r="AG396" s="48">
        <f>IF(OR(AQ396="",AQ396&lt;&gt;'RC'!$E$6,AB396&lt;&gt;'RC'!$D$21),0,1)</f>
        <v>0</v>
      </c>
      <c r="AH396" s="48">
        <f t="shared" si="152"/>
        <v>4.6109999999998798E-2</v>
      </c>
      <c r="AI396" s="48" t="str">
        <f t="shared" si="134"/>
        <v/>
      </c>
      <c r="AJ396" s="48" t="str">
        <f t="shared" si="135"/>
        <v/>
      </c>
      <c r="AK396" s="52" t="str">
        <f t="shared" si="136"/>
        <v/>
      </c>
      <c r="AL396" s="52" t="str">
        <f t="shared" si="137"/>
        <v/>
      </c>
      <c r="AM396" s="48" t="str">
        <f t="shared" si="138"/>
        <v/>
      </c>
      <c r="AN396" s="48" t="str">
        <f t="shared" si="139"/>
        <v/>
      </c>
      <c r="AP396" s="18" t="str">
        <f t="shared" si="140"/>
        <v/>
      </c>
      <c r="AQ396" s="18" t="str">
        <f t="shared" si="141"/>
        <v/>
      </c>
      <c r="AR396" s="18">
        <v>4.6109999999999998E-2</v>
      </c>
      <c r="AS396" s="18">
        <f>IF(AF!$D$27="Todos",1,IF(M396=AF!$D$27,1,0))</f>
        <v>1</v>
      </c>
      <c r="AT396" s="53">
        <f>IF(AND(E396=AF!$D$6,OR(LT!M396=AF!$D$27,AF!$D$27="Todos"),OR(AP396=AF!$E$8,AQ396=AF!$E$8)),AR396+AS396,0)</f>
        <v>0</v>
      </c>
      <c r="AU396" s="18" t="str">
        <f t="shared" si="142"/>
        <v/>
      </c>
      <c r="AV396" s="54" t="str">
        <f t="shared" si="143"/>
        <v/>
      </c>
      <c r="AW396" s="54" t="str">
        <f t="shared" si="144"/>
        <v/>
      </c>
      <c r="AX396" s="18" t="str">
        <f t="shared" si="145"/>
        <v/>
      </c>
      <c r="AY396" s="18" t="str">
        <f t="shared" si="146"/>
        <v/>
      </c>
      <c r="BA396" s="18">
        <f>IF($E396=AF!$D$6,IF($M396="Concluída no prazo",2,IF($M396="Concluída com atraso",1,0)),0)</f>
        <v>0</v>
      </c>
      <c r="BB396" s="18">
        <f>IF($E396=AF!$D$6,IF($M396="Atrasada",2,IF($M396="Concluída com atraso",1,0)),0)</f>
        <v>0</v>
      </c>
      <c r="BC396" s="18">
        <v>3.8999999999999998E-3</v>
      </c>
      <c r="BD396" s="18">
        <f t="shared" si="153"/>
        <v>3.8999999999999998E-3</v>
      </c>
      <c r="BE396" s="18">
        <f t="shared" si="153"/>
        <v>3.8999999999999998E-3</v>
      </c>
      <c r="BF396" s="18" t="str">
        <f t="shared" si="147"/>
        <v/>
      </c>
      <c r="BN396" s="18" t="str">
        <f t="shared" si="148"/>
        <v>s</v>
      </c>
    </row>
    <row r="397" spans="3:66" ht="50.1" customHeight="1" thickTop="1" thickBot="1" x14ac:dyDescent="0.3">
      <c r="C397" s="46"/>
      <c r="D397" s="46"/>
      <c r="E397" s="46"/>
      <c r="F397" s="122"/>
      <c r="G397" s="122"/>
      <c r="H397" s="78" t="str">
        <f t="shared" si="149"/>
        <v/>
      </c>
      <c r="I397" s="78" t="str">
        <f t="shared" si="150"/>
        <v/>
      </c>
      <c r="J397" s="16"/>
      <c r="K397" s="46" t="str">
        <f t="shared" si="151"/>
        <v/>
      </c>
      <c r="L397" s="16"/>
      <c r="M397" s="16"/>
      <c r="N397" s="46"/>
      <c r="O397" s="47" t="str">
        <f t="shared" si="154"/>
        <v/>
      </c>
      <c r="P397" s="47"/>
      <c r="Q397" s="48" t="str">
        <f>IFERROR(VLOOKUP(E397,Funcionários!$C$8:$E$207,3,FALSE),"")</f>
        <v/>
      </c>
      <c r="R397" s="47"/>
      <c r="S397" s="49" t="str">
        <f t="shared" si="155"/>
        <v/>
      </c>
      <c r="T397" s="49">
        <v>3.9100000000000003E-3</v>
      </c>
      <c r="U397" s="48" t="str">
        <f>IF(Funcionários!C398=0,"",Funcionários!C398)</f>
        <v/>
      </c>
      <c r="V397" s="50">
        <f>IF(U397="",0,IF(COUNTIFS($E$7:$E$3006,U397,$I$7:$I$3006,'RC'!$E$6)=0,0,COUNTIFS($M$7:$M$3006,"Concluída no prazo",$E$7:$E$3006,U397,$I$7:$I$3006,'RC'!$E$6)/COUNTIFS($E$7:$E$3006,U397,$I$7:$I$3006,'RC'!$E$6)))</f>
        <v>0</v>
      </c>
      <c r="W397" s="49">
        <f>SUMIFS($J$7:$J$3006,$E$7:$E$3006,U397,$I$7:$I$3006,'RC'!$E$6)+SUMIFS($L$7:$L$3006,$E$7:$E$3006,U397,$I$7:$I$3006,'RC'!$E$6)</f>
        <v>0</v>
      </c>
      <c r="X397" s="48">
        <f>COUNTIFS($E$7:$E$3006,U397,$I$7:$I$3006,'RC'!$E$6)</f>
        <v>0</v>
      </c>
      <c r="Y397" s="48"/>
      <c r="Z397" s="51" t="str">
        <f>IF(AQ397='RC'!$E$6,AC397*1000+AD397,"")</f>
        <v/>
      </c>
      <c r="AA397" s="51" t="str">
        <f>IF(AB397="","",IF(AQ397='RC'!$E$6,AC397*1000-AD397,""))</f>
        <v/>
      </c>
      <c r="AB397" s="48" t="str">
        <f>IFERROR(VLOOKUP(E397,Funcionários!$C$8:$E$207,3,FALSE),"")</f>
        <v/>
      </c>
      <c r="AC397" s="50" t="str">
        <f>IF(AB397="","",IF(COUNTIFS($AB$7:$AB$3006,AB397,$AQ$7:$AQ$3006,'RC'!$E$6)=0,"",COUNTIFS($M$7:$M$3006,"Concluída no prazo",$AB$7:$AB$3006,AB397,$AQ$7:$AQ$3006,'RC'!$E$6)/COUNTIFS($AB$7:$AB$3006,AB397,$AQ$7:$AQ$3006,'RC'!$E$6)))</f>
        <v/>
      </c>
      <c r="AD397" s="48">
        <f>SUMIF($AQ$7:$AQ$3006,'RC'!$E$6,$J$7:$J$3006)+SUMIF($AQ$7:$AQ$3006,'RC'!$E$6,$L$7:$L$3006)</f>
        <v>21</v>
      </c>
      <c r="AF397" s="48">
        <v>4.6099999999998802E-2</v>
      </c>
      <c r="AG397" s="48">
        <f>IF(OR(AQ397="",AQ397&lt;&gt;'RC'!$E$6,AB397&lt;&gt;'RC'!$D$21),0,1)</f>
        <v>0</v>
      </c>
      <c r="AH397" s="48">
        <f t="shared" si="152"/>
        <v>4.6099999999998802E-2</v>
      </c>
      <c r="AI397" s="48" t="str">
        <f t="shared" si="134"/>
        <v/>
      </c>
      <c r="AJ397" s="48" t="str">
        <f t="shared" si="135"/>
        <v/>
      </c>
      <c r="AK397" s="52" t="str">
        <f t="shared" si="136"/>
        <v/>
      </c>
      <c r="AL397" s="52" t="str">
        <f t="shared" si="137"/>
        <v/>
      </c>
      <c r="AM397" s="48" t="str">
        <f t="shared" si="138"/>
        <v/>
      </c>
      <c r="AN397" s="48" t="str">
        <f t="shared" si="139"/>
        <v/>
      </c>
      <c r="AP397" s="18" t="str">
        <f t="shared" si="140"/>
        <v/>
      </c>
      <c r="AQ397" s="18" t="str">
        <f t="shared" si="141"/>
        <v/>
      </c>
      <c r="AR397" s="18">
        <v>4.6100000000000002E-2</v>
      </c>
      <c r="AS397" s="18">
        <f>IF(AF!$D$27="Todos",1,IF(M397=AF!$D$27,1,0))</f>
        <v>1</v>
      </c>
      <c r="AT397" s="53">
        <f>IF(AND(E397=AF!$D$6,OR(LT!M397=AF!$D$27,AF!$D$27="Todos"),OR(AP397=AF!$E$8,AQ397=AF!$E$8)),AR397+AS397,0)</f>
        <v>0</v>
      </c>
      <c r="AU397" s="18" t="str">
        <f t="shared" si="142"/>
        <v/>
      </c>
      <c r="AV397" s="54" t="str">
        <f t="shared" si="143"/>
        <v/>
      </c>
      <c r="AW397" s="54" t="str">
        <f t="shared" si="144"/>
        <v/>
      </c>
      <c r="AX397" s="18" t="str">
        <f t="shared" si="145"/>
        <v/>
      </c>
      <c r="AY397" s="18" t="str">
        <f t="shared" si="146"/>
        <v/>
      </c>
      <c r="BA397" s="18">
        <f>IF($E397=AF!$D$6,IF($M397="Concluída no prazo",2,IF($M397="Concluída com atraso",1,0)),0)</f>
        <v>0</v>
      </c>
      <c r="BB397" s="18">
        <f>IF($E397=AF!$D$6,IF($M397="Atrasada",2,IF($M397="Concluída com atraso",1,0)),0)</f>
        <v>0</v>
      </c>
      <c r="BC397" s="18">
        <v>3.9100000000000003E-3</v>
      </c>
      <c r="BD397" s="18">
        <f t="shared" si="153"/>
        <v>3.9100000000000003E-3</v>
      </c>
      <c r="BE397" s="18">
        <f t="shared" si="153"/>
        <v>3.9100000000000003E-3</v>
      </c>
      <c r="BF397" s="18" t="str">
        <f t="shared" si="147"/>
        <v/>
      </c>
      <c r="BN397" s="18" t="str">
        <f t="shared" si="148"/>
        <v>s</v>
      </c>
    </row>
    <row r="398" spans="3:66" ht="50.1" customHeight="1" thickTop="1" thickBot="1" x14ac:dyDescent="0.3">
      <c r="C398" s="46"/>
      <c r="D398" s="46"/>
      <c r="E398" s="46"/>
      <c r="F398" s="122"/>
      <c r="G398" s="122"/>
      <c r="H398" s="78" t="str">
        <f t="shared" si="149"/>
        <v/>
      </c>
      <c r="I398" s="78" t="str">
        <f t="shared" si="150"/>
        <v/>
      </c>
      <c r="J398" s="16"/>
      <c r="K398" s="46" t="str">
        <f t="shared" si="151"/>
        <v/>
      </c>
      <c r="L398" s="16"/>
      <c r="M398" s="16"/>
      <c r="N398" s="46"/>
      <c r="O398" s="47" t="str">
        <f t="shared" si="154"/>
        <v/>
      </c>
      <c r="P398" s="47"/>
      <c r="Q398" s="48" t="str">
        <f>IFERROR(VLOOKUP(E398,Funcionários!$C$8:$E$207,3,FALSE),"")</f>
        <v/>
      </c>
      <c r="R398" s="47"/>
      <c r="S398" s="49" t="str">
        <f t="shared" si="155"/>
        <v/>
      </c>
      <c r="T398" s="49">
        <v>3.9199999999999999E-3</v>
      </c>
      <c r="U398" s="48" t="str">
        <f>IF(Funcionários!C399=0,"",Funcionários!C399)</f>
        <v/>
      </c>
      <c r="V398" s="50">
        <f>IF(U398="",0,IF(COUNTIFS($E$7:$E$3006,U398,$I$7:$I$3006,'RC'!$E$6)=0,0,COUNTIFS($M$7:$M$3006,"Concluída no prazo",$E$7:$E$3006,U398,$I$7:$I$3006,'RC'!$E$6)/COUNTIFS($E$7:$E$3006,U398,$I$7:$I$3006,'RC'!$E$6)))</f>
        <v>0</v>
      </c>
      <c r="W398" s="49">
        <f>SUMIFS($J$7:$J$3006,$E$7:$E$3006,U398,$I$7:$I$3006,'RC'!$E$6)+SUMIFS($L$7:$L$3006,$E$7:$E$3006,U398,$I$7:$I$3006,'RC'!$E$6)</f>
        <v>0</v>
      </c>
      <c r="X398" s="48">
        <f>COUNTIFS($E$7:$E$3006,U398,$I$7:$I$3006,'RC'!$E$6)</f>
        <v>0</v>
      </c>
      <c r="Y398" s="48"/>
      <c r="Z398" s="51" t="str">
        <f>IF(AQ398='RC'!$E$6,AC398*1000+AD398,"")</f>
        <v/>
      </c>
      <c r="AA398" s="51" t="str">
        <f>IF(AB398="","",IF(AQ398='RC'!$E$6,AC398*1000-AD398,""))</f>
        <v/>
      </c>
      <c r="AB398" s="48" t="str">
        <f>IFERROR(VLOOKUP(E398,Funcionários!$C$8:$E$207,3,FALSE),"")</f>
        <v/>
      </c>
      <c r="AC398" s="50" t="str">
        <f>IF(AB398="","",IF(COUNTIFS($AB$7:$AB$3006,AB398,$AQ$7:$AQ$3006,'RC'!$E$6)=0,"",COUNTIFS($M$7:$M$3006,"Concluída no prazo",$AB$7:$AB$3006,AB398,$AQ$7:$AQ$3006,'RC'!$E$6)/COUNTIFS($AB$7:$AB$3006,AB398,$AQ$7:$AQ$3006,'RC'!$E$6)))</f>
        <v/>
      </c>
      <c r="AD398" s="48">
        <f>SUMIF($AQ$7:$AQ$3006,'RC'!$E$6,$J$7:$J$3006)+SUMIF($AQ$7:$AQ$3006,'RC'!$E$6,$L$7:$L$3006)</f>
        <v>21</v>
      </c>
      <c r="AF398" s="48">
        <v>4.6089999999998799E-2</v>
      </c>
      <c r="AG398" s="48">
        <f>IF(OR(AQ398="",AQ398&lt;&gt;'RC'!$E$6,AB398&lt;&gt;'RC'!$D$21),0,1)</f>
        <v>0</v>
      </c>
      <c r="AH398" s="48">
        <f t="shared" si="152"/>
        <v>4.6089999999998799E-2</v>
      </c>
      <c r="AI398" s="48" t="str">
        <f t="shared" si="134"/>
        <v/>
      </c>
      <c r="AJ398" s="48" t="str">
        <f t="shared" si="135"/>
        <v/>
      </c>
      <c r="AK398" s="52" t="str">
        <f t="shared" si="136"/>
        <v/>
      </c>
      <c r="AL398" s="52" t="str">
        <f t="shared" si="137"/>
        <v/>
      </c>
      <c r="AM398" s="48" t="str">
        <f t="shared" si="138"/>
        <v/>
      </c>
      <c r="AN398" s="48" t="str">
        <f t="shared" si="139"/>
        <v/>
      </c>
      <c r="AP398" s="18" t="str">
        <f t="shared" si="140"/>
        <v/>
      </c>
      <c r="AQ398" s="18" t="str">
        <f t="shared" si="141"/>
        <v/>
      </c>
      <c r="AR398" s="18">
        <v>4.6089999999999999E-2</v>
      </c>
      <c r="AS398" s="18">
        <f>IF(AF!$D$27="Todos",1,IF(M398=AF!$D$27,1,0))</f>
        <v>1</v>
      </c>
      <c r="AT398" s="53">
        <f>IF(AND(E398=AF!$D$6,OR(LT!M398=AF!$D$27,AF!$D$27="Todos"),OR(AP398=AF!$E$8,AQ398=AF!$E$8)),AR398+AS398,0)</f>
        <v>0</v>
      </c>
      <c r="AU398" s="18" t="str">
        <f t="shared" si="142"/>
        <v/>
      </c>
      <c r="AV398" s="54" t="str">
        <f t="shared" si="143"/>
        <v/>
      </c>
      <c r="AW398" s="54" t="str">
        <f t="shared" si="144"/>
        <v/>
      </c>
      <c r="AX398" s="18" t="str">
        <f t="shared" si="145"/>
        <v/>
      </c>
      <c r="AY398" s="18" t="str">
        <f t="shared" si="146"/>
        <v/>
      </c>
      <c r="BA398" s="18">
        <f>IF($E398=AF!$D$6,IF($M398="Concluída no prazo",2,IF($M398="Concluída com atraso",1,0)),0)</f>
        <v>0</v>
      </c>
      <c r="BB398" s="18">
        <f>IF($E398=AF!$D$6,IF($M398="Atrasada",2,IF($M398="Concluída com atraso",1,0)),0)</f>
        <v>0</v>
      </c>
      <c r="BC398" s="18">
        <v>3.9199999999999999E-3</v>
      </c>
      <c r="BD398" s="18">
        <f t="shared" si="153"/>
        <v>3.9199999999999999E-3</v>
      </c>
      <c r="BE398" s="18">
        <f t="shared" si="153"/>
        <v>3.9199999999999999E-3</v>
      </c>
      <c r="BF398" s="18" t="str">
        <f t="shared" si="147"/>
        <v/>
      </c>
      <c r="BN398" s="18" t="str">
        <f t="shared" si="148"/>
        <v>s</v>
      </c>
    </row>
    <row r="399" spans="3:66" ht="50.1" customHeight="1" thickTop="1" thickBot="1" x14ac:dyDescent="0.3">
      <c r="C399" s="46"/>
      <c r="D399" s="46"/>
      <c r="E399" s="46"/>
      <c r="F399" s="122"/>
      <c r="G399" s="122"/>
      <c r="H399" s="78" t="str">
        <f t="shared" si="149"/>
        <v/>
      </c>
      <c r="I399" s="78" t="str">
        <f t="shared" si="150"/>
        <v/>
      </c>
      <c r="J399" s="16"/>
      <c r="K399" s="46" t="str">
        <f t="shared" si="151"/>
        <v/>
      </c>
      <c r="L399" s="16"/>
      <c r="M399" s="16"/>
      <c r="N399" s="46"/>
      <c r="O399" s="47" t="str">
        <f t="shared" si="154"/>
        <v/>
      </c>
      <c r="P399" s="47"/>
      <c r="Q399" s="48" t="str">
        <f>IFERROR(VLOOKUP(E399,Funcionários!$C$8:$E$207,3,FALSE),"")</f>
        <v/>
      </c>
      <c r="R399" s="47"/>
      <c r="S399" s="49" t="str">
        <f t="shared" si="155"/>
        <v/>
      </c>
      <c r="T399" s="49">
        <v>3.9300000000000003E-3</v>
      </c>
      <c r="U399" s="48" t="str">
        <f>IF(Funcionários!C400=0,"",Funcionários!C400)</f>
        <v/>
      </c>
      <c r="V399" s="50">
        <f>IF(U399="",0,IF(COUNTIFS($E$7:$E$3006,U399,$I$7:$I$3006,'RC'!$E$6)=0,0,COUNTIFS($M$7:$M$3006,"Concluída no prazo",$E$7:$E$3006,U399,$I$7:$I$3006,'RC'!$E$6)/COUNTIFS($E$7:$E$3006,U399,$I$7:$I$3006,'RC'!$E$6)))</f>
        <v>0</v>
      </c>
      <c r="W399" s="49">
        <f>SUMIFS($J$7:$J$3006,$E$7:$E$3006,U399,$I$7:$I$3006,'RC'!$E$6)+SUMIFS($L$7:$L$3006,$E$7:$E$3006,U399,$I$7:$I$3006,'RC'!$E$6)</f>
        <v>0</v>
      </c>
      <c r="X399" s="48">
        <f>COUNTIFS($E$7:$E$3006,U399,$I$7:$I$3006,'RC'!$E$6)</f>
        <v>0</v>
      </c>
      <c r="Y399" s="48"/>
      <c r="Z399" s="51" t="str">
        <f>IF(AQ399='RC'!$E$6,AC399*1000+AD399,"")</f>
        <v/>
      </c>
      <c r="AA399" s="51" t="str">
        <f>IF(AB399="","",IF(AQ399='RC'!$E$6,AC399*1000-AD399,""))</f>
        <v/>
      </c>
      <c r="AB399" s="48" t="str">
        <f>IFERROR(VLOOKUP(E399,Funcionários!$C$8:$E$207,3,FALSE),"")</f>
        <v/>
      </c>
      <c r="AC399" s="50" t="str">
        <f>IF(AB399="","",IF(COUNTIFS($AB$7:$AB$3006,AB399,$AQ$7:$AQ$3006,'RC'!$E$6)=0,"",COUNTIFS($M$7:$M$3006,"Concluída no prazo",$AB$7:$AB$3006,AB399,$AQ$7:$AQ$3006,'RC'!$E$6)/COUNTIFS($AB$7:$AB$3006,AB399,$AQ$7:$AQ$3006,'RC'!$E$6)))</f>
        <v/>
      </c>
      <c r="AD399" s="48">
        <f>SUMIF($AQ$7:$AQ$3006,'RC'!$E$6,$J$7:$J$3006)+SUMIF($AQ$7:$AQ$3006,'RC'!$E$6,$L$7:$L$3006)</f>
        <v>21</v>
      </c>
      <c r="AF399" s="48">
        <v>4.6079999999998802E-2</v>
      </c>
      <c r="AG399" s="48">
        <f>IF(OR(AQ399="",AQ399&lt;&gt;'RC'!$E$6,AB399&lt;&gt;'RC'!$D$21),0,1)</f>
        <v>0</v>
      </c>
      <c r="AH399" s="48">
        <f t="shared" si="152"/>
        <v>4.6079999999998802E-2</v>
      </c>
      <c r="AI399" s="48" t="str">
        <f t="shared" si="134"/>
        <v/>
      </c>
      <c r="AJ399" s="48" t="str">
        <f t="shared" si="135"/>
        <v/>
      </c>
      <c r="AK399" s="52" t="str">
        <f t="shared" si="136"/>
        <v/>
      </c>
      <c r="AL399" s="52" t="str">
        <f t="shared" si="137"/>
        <v/>
      </c>
      <c r="AM399" s="48" t="str">
        <f t="shared" si="138"/>
        <v/>
      </c>
      <c r="AN399" s="48" t="str">
        <f t="shared" si="139"/>
        <v/>
      </c>
      <c r="AP399" s="18" t="str">
        <f t="shared" si="140"/>
        <v/>
      </c>
      <c r="AQ399" s="18" t="str">
        <f t="shared" si="141"/>
        <v/>
      </c>
      <c r="AR399" s="18">
        <v>4.6080000000000003E-2</v>
      </c>
      <c r="AS399" s="18">
        <f>IF(AF!$D$27="Todos",1,IF(M399=AF!$D$27,1,0))</f>
        <v>1</v>
      </c>
      <c r="AT399" s="53">
        <f>IF(AND(E399=AF!$D$6,OR(LT!M399=AF!$D$27,AF!$D$27="Todos"),OR(AP399=AF!$E$8,AQ399=AF!$E$8)),AR399+AS399,0)</f>
        <v>0</v>
      </c>
      <c r="AU399" s="18" t="str">
        <f t="shared" si="142"/>
        <v/>
      </c>
      <c r="AV399" s="54" t="str">
        <f t="shared" si="143"/>
        <v/>
      </c>
      <c r="AW399" s="54" t="str">
        <f t="shared" si="144"/>
        <v/>
      </c>
      <c r="AX399" s="18" t="str">
        <f t="shared" si="145"/>
        <v/>
      </c>
      <c r="AY399" s="18" t="str">
        <f t="shared" si="146"/>
        <v/>
      </c>
      <c r="BA399" s="18">
        <f>IF($E399=AF!$D$6,IF($M399="Concluída no prazo",2,IF($M399="Concluída com atraso",1,0)),0)</f>
        <v>0</v>
      </c>
      <c r="BB399" s="18">
        <f>IF($E399=AF!$D$6,IF($M399="Atrasada",2,IF($M399="Concluída com atraso",1,0)),0)</f>
        <v>0</v>
      </c>
      <c r="BC399" s="18">
        <v>3.9300000000000003E-3</v>
      </c>
      <c r="BD399" s="18">
        <f t="shared" si="153"/>
        <v>3.9300000000000003E-3</v>
      </c>
      <c r="BE399" s="18">
        <f t="shared" si="153"/>
        <v>3.9300000000000003E-3</v>
      </c>
      <c r="BF399" s="18" t="str">
        <f t="shared" si="147"/>
        <v/>
      </c>
      <c r="BN399" s="18" t="str">
        <f t="shared" si="148"/>
        <v>s</v>
      </c>
    </row>
    <row r="400" spans="3:66" ht="50.1" customHeight="1" thickTop="1" thickBot="1" x14ac:dyDescent="0.3">
      <c r="C400" s="46"/>
      <c r="D400" s="46"/>
      <c r="E400" s="46"/>
      <c r="F400" s="122"/>
      <c r="G400" s="122"/>
      <c r="H400" s="78" t="str">
        <f t="shared" si="149"/>
        <v/>
      </c>
      <c r="I400" s="78" t="str">
        <f t="shared" si="150"/>
        <v/>
      </c>
      <c r="J400" s="16"/>
      <c r="K400" s="46" t="str">
        <f t="shared" si="151"/>
        <v/>
      </c>
      <c r="L400" s="16"/>
      <c r="M400" s="16"/>
      <c r="N400" s="46"/>
      <c r="O400" s="47" t="str">
        <f t="shared" si="154"/>
        <v/>
      </c>
      <c r="P400" s="47"/>
      <c r="Q400" s="48" t="str">
        <f>IFERROR(VLOOKUP(E400,Funcionários!$C$8:$E$207,3,FALSE),"")</f>
        <v/>
      </c>
      <c r="R400" s="47"/>
      <c r="S400" s="49" t="str">
        <f t="shared" si="155"/>
        <v/>
      </c>
      <c r="T400" s="49">
        <v>3.9399999999999999E-3</v>
      </c>
      <c r="U400" s="48" t="str">
        <f>IF(Funcionários!C401=0,"",Funcionários!C401)</f>
        <v/>
      </c>
      <c r="V400" s="50">
        <f>IF(U400="",0,IF(COUNTIFS($E$7:$E$3006,U400,$I$7:$I$3006,'RC'!$E$6)=0,0,COUNTIFS($M$7:$M$3006,"Concluída no prazo",$E$7:$E$3006,U400,$I$7:$I$3006,'RC'!$E$6)/COUNTIFS($E$7:$E$3006,U400,$I$7:$I$3006,'RC'!$E$6)))</f>
        <v>0</v>
      </c>
      <c r="W400" s="49">
        <f>SUMIFS($J$7:$J$3006,$E$7:$E$3006,U400,$I$7:$I$3006,'RC'!$E$6)+SUMIFS($L$7:$L$3006,$E$7:$E$3006,U400,$I$7:$I$3006,'RC'!$E$6)</f>
        <v>0</v>
      </c>
      <c r="X400" s="48">
        <f>COUNTIFS($E$7:$E$3006,U400,$I$7:$I$3006,'RC'!$E$6)</f>
        <v>0</v>
      </c>
      <c r="Y400" s="48"/>
      <c r="Z400" s="51" t="str">
        <f>IF(AQ400='RC'!$E$6,AC400*1000+AD400,"")</f>
        <v/>
      </c>
      <c r="AA400" s="51" t="str">
        <f>IF(AB400="","",IF(AQ400='RC'!$E$6,AC400*1000-AD400,""))</f>
        <v/>
      </c>
      <c r="AB400" s="48" t="str">
        <f>IFERROR(VLOOKUP(E400,Funcionários!$C$8:$E$207,3,FALSE),"")</f>
        <v/>
      </c>
      <c r="AC400" s="50" t="str">
        <f>IF(AB400="","",IF(COUNTIFS($AB$7:$AB$3006,AB400,$AQ$7:$AQ$3006,'RC'!$E$6)=0,"",COUNTIFS($M$7:$M$3006,"Concluída no prazo",$AB$7:$AB$3006,AB400,$AQ$7:$AQ$3006,'RC'!$E$6)/COUNTIFS($AB$7:$AB$3006,AB400,$AQ$7:$AQ$3006,'RC'!$E$6)))</f>
        <v/>
      </c>
      <c r="AD400" s="48">
        <f>SUMIF($AQ$7:$AQ$3006,'RC'!$E$6,$J$7:$J$3006)+SUMIF($AQ$7:$AQ$3006,'RC'!$E$6,$L$7:$L$3006)</f>
        <v>21</v>
      </c>
      <c r="AF400" s="48">
        <v>4.6069999999998799E-2</v>
      </c>
      <c r="AG400" s="48">
        <f>IF(OR(AQ400="",AQ400&lt;&gt;'RC'!$E$6,AB400&lt;&gt;'RC'!$D$21),0,1)</f>
        <v>0</v>
      </c>
      <c r="AH400" s="48">
        <f t="shared" si="152"/>
        <v>4.6069999999998799E-2</v>
      </c>
      <c r="AI400" s="48" t="str">
        <f t="shared" si="134"/>
        <v/>
      </c>
      <c r="AJ400" s="48" t="str">
        <f t="shared" si="135"/>
        <v/>
      </c>
      <c r="AK400" s="52" t="str">
        <f t="shared" si="136"/>
        <v/>
      </c>
      <c r="AL400" s="52" t="str">
        <f t="shared" si="137"/>
        <v/>
      </c>
      <c r="AM400" s="48" t="str">
        <f t="shared" si="138"/>
        <v/>
      </c>
      <c r="AN400" s="48" t="str">
        <f t="shared" si="139"/>
        <v/>
      </c>
      <c r="AP400" s="18" t="str">
        <f t="shared" si="140"/>
        <v/>
      </c>
      <c r="AQ400" s="18" t="str">
        <f t="shared" si="141"/>
        <v/>
      </c>
      <c r="AR400" s="18">
        <v>4.607E-2</v>
      </c>
      <c r="AS400" s="18">
        <f>IF(AF!$D$27="Todos",1,IF(M400=AF!$D$27,1,0))</f>
        <v>1</v>
      </c>
      <c r="AT400" s="53">
        <f>IF(AND(E400=AF!$D$6,OR(LT!M400=AF!$D$27,AF!$D$27="Todos"),OR(AP400=AF!$E$8,AQ400=AF!$E$8)),AR400+AS400,0)</f>
        <v>0</v>
      </c>
      <c r="AU400" s="18" t="str">
        <f t="shared" si="142"/>
        <v/>
      </c>
      <c r="AV400" s="54" t="str">
        <f t="shared" si="143"/>
        <v/>
      </c>
      <c r="AW400" s="54" t="str">
        <f t="shared" si="144"/>
        <v/>
      </c>
      <c r="AX400" s="18" t="str">
        <f t="shared" si="145"/>
        <v/>
      </c>
      <c r="AY400" s="18" t="str">
        <f t="shared" si="146"/>
        <v/>
      </c>
      <c r="BA400" s="18">
        <f>IF($E400=AF!$D$6,IF($M400="Concluída no prazo",2,IF($M400="Concluída com atraso",1,0)),0)</f>
        <v>0</v>
      </c>
      <c r="BB400" s="18">
        <f>IF($E400=AF!$D$6,IF($M400="Atrasada",2,IF($M400="Concluída com atraso",1,0)),0)</f>
        <v>0</v>
      </c>
      <c r="BC400" s="18">
        <v>3.9399999999999999E-3</v>
      </c>
      <c r="BD400" s="18">
        <f t="shared" si="153"/>
        <v>3.9399999999999999E-3</v>
      </c>
      <c r="BE400" s="18">
        <f t="shared" si="153"/>
        <v>3.9399999999999999E-3</v>
      </c>
      <c r="BF400" s="18" t="str">
        <f t="shared" si="147"/>
        <v/>
      </c>
      <c r="BN400" s="18" t="str">
        <f t="shared" si="148"/>
        <v>s</v>
      </c>
    </row>
    <row r="401" spans="3:66" ht="50.1" customHeight="1" thickTop="1" thickBot="1" x14ac:dyDescent="0.3">
      <c r="C401" s="46"/>
      <c r="D401" s="46"/>
      <c r="E401" s="46"/>
      <c r="F401" s="122"/>
      <c r="G401" s="122"/>
      <c r="H401" s="78" t="str">
        <f t="shared" si="149"/>
        <v/>
      </c>
      <c r="I401" s="78" t="str">
        <f t="shared" si="150"/>
        <v/>
      </c>
      <c r="J401" s="16"/>
      <c r="K401" s="46" t="str">
        <f t="shared" si="151"/>
        <v/>
      </c>
      <c r="L401" s="16"/>
      <c r="M401" s="16"/>
      <c r="N401" s="46"/>
      <c r="O401" s="47" t="str">
        <f t="shared" si="154"/>
        <v/>
      </c>
      <c r="P401" s="47"/>
      <c r="Q401" s="48" t="str">
        <f>IFERROR(VLOOKUP(E401,Funcionários!$C$8:$E$207,3,FALSE),"")</f>
        <v/>
      </c>
      <c r="R401" s="47"/>
      <c r="S401" s="49" t="str">
        <f t="shared" si="155"/>
        <v/>
      </c>
      <c r="T401" s="49">
        <v>3.9500000000000004E-3</v>
      </c>
      <c r="U401" s="48" t="str">
        <f>IF(Funcionários!C402=0,"",Funcionários!C402)</f>
        <v/>
      </c>
      <c r="V401" s="50">
        <f>IF(U401="",0,IF(COUNTIFS($E$7:$E$3006,U401,$I$7:$I$3006,'RC'!$E$6)=0,0,COUNTIFS($M$7:$M$3006,"Concluída no prazo",$E$7:$E$3006,U401,$I$7:$I$3006,'RC'!$E$6)/COUNTIFS($E$7:$E$3006,U401,$I$7:$I$3006,'RC'!$E$6)))</f>
        <v>0</v>
      </c>
      <c r="W401" s="49">
        <f>SUMIFS($J$7:$J$3006,$E$7:$E$3006,U401,$I$7:$I$3006,'RC'!$E$6)+SUMIFS($L$7:$L$3006,$E$7:$E$3006,U401,$I$7:$I$3006,'RC'!$E$6)</f>
        <v>0</v>
      </c>
      <c r="X401" s="48">
        <f>COUNTIFS($E$7:$E$3006,U401,$I$7:$I$3006,'RC'!$E$6)</f>
        <v>0</v>
      </c>
      <c r="Y401" s="48"/>
      <c r="Z401" s="51" t="str">
        <f>IF(AQ401='RC'!$E$6,AC401*1000+AD401,"")</f>
        <v/>
      </c>
      <c r="AA401" s="51" t="str">
        <f>IF(AB401="","",IF(AQ401='RC'!$E$6,AC401*1000-AD401,""))</f>
        <v/>
      </c>
      <c r="AB401" s="48" t="str">
        <f>IFERROR(VLOOKUP(E401,Funcionários!$C$8:$E$207,3,FALSE),"")</f>
        <v/>
      </c>
      <c r="AC401" s="50" t="str">
        <f>IF(AB401="","",IF(COUNTIFS($AB$7:$AB$3006,AB401,$AQ$7:$AQ$3006,'RC'!$E$6)=0,"",COUNTIFS($M$7:$M$3006,"Concluída no prazo",$AB$7:$AB$3006,AB401,$AQ$7:$AQ$3006,'RC'!$E$6)/COUNTIFS($AB$7:$AB$3006,AB401,$AQ$7:$AQ$3006,'RC'!$E$6)))</f>
        <v/>
      </c>
      <c r="AD401" s="48">
        <f>SUMIF($AQ$7:$AQ$3006,'RC'!$E$6,$J$7:$J$3006)+SUMIF($AQ$7:$AQ$3006,'RC'!$E$6,$L$7:$L$3006)</f>
        <v>21</v>
      </c>
      <c r="AF401" s="48">
        <v>4.6059999999998803E-2</v>
      </c>
      <c r="AG401" s="48">
        <f>IF(OR(AQ401="",AQ401&lt;&gt;'RC'!$E$6,AB401&lt;&gt;'RC'!$D$21),0,1)</f>
        <v>0</v>
      </c>
      <c r="AH401" s="48">
        <f t="shared" si="152"/>
        <v>4.6059999999998803E-2</v>
      </c>
      <c r="AI401" s="48" t="str">
        <f t="shared" si="134"/>
        <v/>
      </c>
      <c r="AJ401" s="48" t="str">
        <f t="shared" si="135"/>
        <v/>
      </c>
      <c r="AK401" s="52" t="str">
        <f t="shared" si="136"/>
        <v/>
      </c>
      <c r="AL401" s="52" t="str">
        <f t="shared" si="137"/>
        <v/>
      </c>
      <c r="AM401" s="48" t="str">
        <f t="shared" si="138"/>
        <v/>
      </c>
      <c r="AN401" s="48" t="str">
        <f t="shared" si="139"/>
        <v/>
      </c>
      <c r="AP401" s="18" t="str">
        <f t="shared" si="140"/>
        <v/>
      </c>
      <c r="AQ401" s="18" t="str">
        <f t="shared" si="141"/>
        <v/>
      </c>
      <c r="AR401" s="18">
        <v>4.6059999999999997E-2</v>
      </c>
      <c r="AS401" s="18">
        <f>IF(AF!$D$27="Todos",1,IF(M401=AF!$D$27,1,0))</f>
        <v>1</v>
      </c>
      <c r="AT401" s="53">
        <f>IF(AND(E401=AF!$D$6,OR(LT!M401=AF!$D$27,AF!$D$27="Todos"),OR(AP401=AF!$E$8,AQ401=AF!$E$8)),AR401+AS401,0)</f>
        <v>0</v>
      </c>
      <c r="AU401" s="18" t="str">
        <f t="shared" si="142"/>
        <v/>
      </c>
      <c r="AV401" s="54" t="str">
        <f t="shared" si="143"/>
        <v/>
      </c>
      <c r="AW401" s="54" t="str">
        <f t="shared" si="144"/>
        <v/>
      </c>
      <c r="AX401" s="18" t="str">
        <f t="shared" si="145"/>
        <v/>
      </c>
      <c r="AY401" s="18" t="str">
        <f t="shared" si="146"/>
        <v/>
      </c>
      <c r="BA401" s="18">
        <f>IF($E401=AF!$D$6,IF($M401="Concluída no prazo",2,IF($M401="Concluída com atraso",1,0)),0)</f>
        <v>0</v>
      </c>
      <c r="BB401" s="18">
        <f>IF($E401=AF!$D$6,IF($M401="Atrasada",2,IF($M401="Concluída com atraso",1,0)),0)</f>
        <v>0</v>
      </c>
      <c r="BC401" s="18">
        <v>3.9500000000000004E-3</v>
      </c>
      <c r="BD401" s="18">
        <f t="shared" si="153"/>
        <v>3.9500000000000004E-3</v>
      </c>
      <c r="BE401" s="18">
        <f t="shared" si="153"/>
        <v>3.9500000000000004E-3</v>
      </c>
      <c r="BF401" s="18" t="str">
        <f t="shared" si="147"/>
        <v/>
      </c>
      <c r="BN401" s="18" t="str">
        <f t="shared" si="148"/>
        <v>s</v>
      </c>
    </row>
    <row r="402" spans="3:66" ht="50.1" customHeight="1" thickTop="1" thickBot="1" x14ac:dyDescent="0.3">
      <c r="C402" s="46"/>
      <c r="D402" s="46"/>
      <c r="E402" s="46"/>
      <c r="F402" s="122"/>
      <c r="G402" s="122"/>
      <c r="H402" s="78" t="str">
        <f t="shared" si="149"/>
        <v/>
      </c>
      <c r="I402" s="78" t="str">
        <f t="shared" si="150"/>
        <v/>
      </c>
      <c r="J402" s="16"/>
      <c r="K402" s="46" t="str">
        <f t="shared" si="151"/>
        <v/>
      </c>
      <c r="L402" s="16"/>
      <c r="M402" s="16"/>
      <c r="N402" s="46"/>
      <c r="O402" s="47" t="str">
        <f t="shared" si="154"/>
        <v/>
      </c>
      <c r="P402" s="47"/>
      <c r="Q402" s="48" t="str">
        <f>IFERROR(VLOOKUP(E402,Funcionários!$C$8:$E$207,3,FALSE),"")</f>
        <v/>
      </c>
      <c r="R402" s="47"/>
      <c r="S402" s="49" t="str">
        <f t="shared" si="155"/>
        <v/>
      </c>
      <c r="T402" s="49">
        <v>3.96E-3</v>
      </c>
      <c r="U402" s="48" t="str">
        <f>IF(Funcionários!C403=0,"",Funcionários!C403)</f>
        <v/>
      </c>
      <c r="V402" s="50">
        <f>IF(U402="",0,IF(COUNTIFS($E$7:$E$3006,U402,$I$7:$I$3006,'RC'!$E$6)=0,0,COUNTIFS($M$7:$M$3006,"Concluída no prazo",$E$7:$E$3006,U402,$I$7:$I$3006,'RC'!$E$6)/COUNTIFS($E$7:$E$3006,U402,$I$7:$I$3006,'RC'!$E$6)))</f>
        <v>0</v>
      </c>
      <c r="W402" s="49">
        <f>SUMIFS($J$7:$J$3006,$E$7:$E$3006,U402,$I$7:$I$3006,'RC'!$E$6)+SUMIFS($L$7:$L$3006,$E$7:$E$3006,U402,$I$7:$I$3006,'RC'!$E$6)</f>
        <v>0</v>
      </c>
      <c r="X402" s="48">
        <f>COUNTIFS($E$7:$E$3006,U402,$I$7:$I$3006,'RC'!$E$6)</f>
        <v>0</v>
      </c>
      <c r="Y402" s="48"/>
      <c r="Z402" s="51" t="str">
        <f>IF(AQ402='RC'!$E$6,AC402*1000+AD402,"")</f>
        <v/>
      </c>
      <c r="AA402" s="51" t="str">
        <f>IF(AB402="","",IF(AQ402='RC'!$E$6,AC402*1000-AD402,""))</f>
        <v/>
      </c>
      <c r="AB402" s="48" t="str">
        <f>IFERROR(VLOOKUP(E402,Funcionários!$C$8:$E$207,3,FALSE),"")</f>
        <v/>
      </c>
      <c r="AC402" s="50" t="str">
        <f>IF(AB402="","",IF(COUNTIFS($AB$7:$AB$3006,AB402,$AQ$7:$AQ$3006,'RC'!$E$6)=0,"",COUNTIFS($M$7:$M$3006,"Concluída no prazo",$AB$7:$AB$3006,AB402,$AQ$7:$AQ$3006,'RC'!$E$6)/COUNTIFS($AB$7:$AB$3006,AB402,$AQ$7:$AQ$3006,'RC'!$E$6)))</f>
        <v/>
      </c>
      <c r="AD402" s="48">
        <f>SUMIF($AQ$7:$AQ$3006,'RC'!$E$6,$J$7:$J$3006)+SUMIF($AQ$7:$AQ$3006,'RC'!$E$6,$L$7:$L$3006)</f>
        <v>21</v>
      </c>
      <c r="AF402" s="48">
        <v>4.60499999999988E-2</v>
      </c>
      <c r="AG402" s="48">
        <f>IF(OR(AQ402="",AQ402&lt;&gt;'RC'!$E$6,AB402&lt;&gt;'RC'!$D$21),0,1)</f>
        <v>0</v>
      </c>
      <c r="AH402" s="48">
        <f t="shared" si="152"/>
        <v>4.60499999999988E-2</v>
      </c>
      <c r="AI402" s="48" t="str">
        <f t="shared" si="134"/>
        <v/>
      </c>
      <c r="AJ402" s="48" t="str">
        <f t="shared" si="135"/>
        <v/>
      </c>
      <c r="AK402" s="52" t="str">
        <f t="shared" si="136"/>
        <v/>
      </c>
      <c r="AL402" s="52" t="str">
        <f t="shared" si="137"/>
        <v/>
      </c>
      <c r="AM402" s="48" t="str">
        <f t="shared" si="138"/>
        <v/>
      </c>
      <c r="AN402" s="48" t="str">
        <f t="shared" si="139"/>
        <v/>
      </c>
      <c r="AP402" s="18" t="str">
        <f t="shared" si="140"/>
        <v/>
      </c>
      <c r="AQ402" s="18" t="str">
        <f t="shared" si="141"/>
        <v/>
      </c>
      <c r="AR402" s="18">
        <v>4.6050000000000001E-2</v>
      </c>
      <c r="AS402" s="18">
        <f>IF(AF!$D$27="Todos",1,IF(M402=AF!$D$27,1,0))</f>
        <v>1</v>
      </c>
      <c r="AT402" s="53">
        <f>IF(AND(E402=AF!$D$6,OR(LT!M402=AF!$D$27,AF!$D$27="Todos"),OR(AP402=AF!$E$8,AQ402=AF!$E$8)),AR402+AS402,0)</f>
        <v>0</v>
      </c>
      <c r="AU402" s="18" t="str">
        <f t="shared" si="142"/>
        <v/>
      </c>
      <c r="AV402" s="54" t="str">
        <f t="shared" si="143"/>
        <v/>
      </c>
      <c r="AW402" s="54" t="str">
        <f t="shared" si="144"/>
        <v/>
      </c>
      <c r="AX402" s="18" t="str">
        <f t="shared" si="145"/>
        <v/>
      </c>
      <c r="AY402" s="18" t="str">
        <f t="shared" si="146"/>
        <v/>
      </c>
      <c r="BA402" s="18">
        <f>IF($E402=AF!$D$6,IF($M402="Concluída no prazo",2,IF($M402="Concluída com atraso",1,0)),0)</f>
        <v>0</v>
      </c>
      <c r="BB402" s="18">
        <f>IF($E402=AF!$D$6,IF($M402="Atrasada",2,IF($M402="Concluída com atraso",1,0)),0)</f>
        <v>0</v>
      </c>
      <c r="BC402" s="18">
        <v>3.96E-3</v>
      </c>
      <c r="BD402" s="18">
        <f t="shared" si="153"/>
        <v>3.96E-3</v>
      </c>
      <c r="BE402" s="18">
        <f t="shared" si="153"/>
        <v>3.96E-3</v>
      </c>
      <c r="BF402" s="18" t="str">
        <f t="shared" si="147"/>
        <v/>
      </c>
      <c r="BN402" s="18" t="str">
        <f t="shared" si="148"/>
        <v>s</v>
      </c>
    </row>
    <row r="403" spans="3:66" ht="50.1" customHeight="1" thickTop="1" thickBot="1" x14ac:dyDescent="0.3">
      <c r="C403" s="46"/>
      <c r="D403" s="46"/>
      <c r="E403" s="46"/>
      <c r="F403" s="122"/>
      <c r="G403" s="122"/>
      <c r="H403" s="78" t="str">
        <f t="shared" si="149"/>
        <v/>
      </c>
      <c r="I403" s="78" t="str">
        <f t="shared" si="150"/>
        <v/>
      </c>
      <c r="J403" s="16"/>
      <c r="K403" s="46" t="str">
        <f t="shared" si="151"/>
        <v/>
      </c>
      <c r="L403" s="16"/>
      <c r="M403" s="16"/>
      <c r="N403" s="46"/>
      <c r="O403" s="47" t="str">
        <f t="shared" si="154"/>
        <v/>
      </c>
      <c r="P403" s="47"/>
      <c r="Q403" s="48" t="str">
        <f>IFERROR(VLOOKUP(E403,Funcionários!$C$8:$E$207,3,FALSE),"")</f>
        <v/>
      </c>
      <c r="R403" s="47"/>
      <c r="S403" s="49" t="str">
        <f t="shared" si="155"/>
        <v/>
      </c>
      <c r="T403" s="49">
        <v>3.9699999999999996E-3</v>
      </c>
      <c r="U403" s="48" t="str">
        <f>IF(Funcionários!C404=0,"",Funcionários!C404)</f>
        <v/>
      </c>
      <c r="V403" s="50">
        <f>IF(U403="",0,IF(COUNTIFS($E$7:$E$3006,U403,$I$7:$I$3006,'RC'!$E$6)=0,0,COUNTIFS($M$7:$M$3006,"Concluída no prazo",$E$7:$E$3006,U403,$I$7:$I$3006,'RC'!$E$6)/COUNTIFS($E$7:$E$3006,U403,$I$7:$I$3006,'RC'!$E$6)))</f>
        <v>0</v>
      </c>
      <c r="W403" s="49">
        <f>SUMIFS($J$7:$J$3006,$E$7:$E$3006,U403,$I$7:$I$3006,'RC'!$E$6)+SUMIFS($L$7:$L$3006,$E$7:$E$3006,U403,$I$7:$I$3006,'RC'!$E$6)</f>
        <v>0</v>
      </c>
      <c r="X403" s="48">
        <f>COUNTIFS($E$7:$E$3006,U403,$I$7:$I$3006,'RC'!$E$6)</f>
        <v>0</v>
      </c>
      <c r="Y403" s="48"/>
      <c r="Z403" s="51" t="str">
        <f>IF(AQ403='RC'!$E$6,AC403*1000+AD403,"")</f>
        <v/>
      </c>
      <c r="AA403" s="51" t="str">
        <f>IF(AB403="","",IF(AQ403='RC'!$E$6,AC403*1000-AD403,""))</f>
        <v/>
      </c>
      <c r="AB403" s="48" t="str">
        <f>IFERROR(VLOOKUP(E403,Funcionários!$C$8:$E$207,3,FALSE),"")</f>
        <v/>
      </c>
      <c r="AC403" s="50" t="str">
        <f>IF(AB403="","",IF(COUNTIFS($AB$7:$AB$3006,AB403,$AQ$7:$AQ$3006,'RC'!$E$6)=0,"",COUNTIFS($M$7:$M$3006,"Concluída no prazo",$AB$7:$AB$3006,AB403,$AQ$7:$AQ$3006,'RC'!$E$6)/COUNTIFS($AB$7:$AB$3006,AB403,$AQ$7:$AQ$3006,'RC'!$E$6)))</f>
        <v/>
      </c>
      <c r="AD403" s="48">
        <f>SUMIF($AQ$7:$AQ$3006,'RC'!$E$6,$J$7:$J$3006)+SUMIF($AQ$7:$AQ$3006,'RC'!$E$6,$L$7:$L$3006)</f>
        <v>21</v>
      </c>
      <c r="AF403" s="48">
        <v>4.6039999999998797E-2</v>
      </c>
      <c r="AG403" s="48">
        <f>IF(OR(AQ403="",AQ403&lt;&gt;'RC'!$E$6,AB403&lt;&gt;'RC'!$D$21),0,1)</f>
        <v>0</v>
      </c>
      <c r="AH403" s="48">
        <f t="shared" si="152"/>
        <v>4.6039999999998797E-2</v>
      </c>
      <c r="AI403" s="48" t="str">
        <f t="shared" si="134"/>
        <v/>
      </c>
      <c r="AJ403" s="48" t="str">
        <f t="shared" si="135"/>
        <v/>
      </c>
      <c r="AK403" s="52" t="str">
        <f t="shared" si="136"/>
        <v/>
      </c>
      <c r="AL403" s="52" t="str">
        <f t="shared" si="137"/>
        <v/>
      </c>
      <c r="AM403" s="48" t="str">
        <f t="shared" si="138"/>
        <v/>
      </c>
      <c r="AN403" s="48" t="str">
        <f t="shared" si="139"/>
        <v/>
      </c>
      <c r="AP403" s="18" t="str">
        <f t="shared" si="140"/>
        <v/>
      </c>
      <c r="AQ403" s="18" t="str">
        <f t="shared" si="141"/>
        <v/>
      </c>
      <c r="AR403" s="18">
        <v>4.6039999999999998E-2</v>
      </c>
      <c r="AS403" s="18">
        <f>IF(AF!$D$27="Todos",1,IF(M403=AF!$D$27,1,0))</f>
        <v>1</v>
      </c>
      <c r="AT403" s="53">
        <f>IF(AND(E403=AF!$D$6,OR(LT!M403=AF!$D$27,AF!$D$27="Todos"),OR(AP403=AF!$E$8,AQ403=AF!$E$8)),AR403+AS403,0)</f>
        <v>0</v>
      </c>
      <c r="AU403" s="18" t="str">
        <f t="shared" si="142"/>
        <v/>
      </c>
      <c r="AV403" s="54" t="str">
        <f t="shared" si="143"/>
        <v/>
      </c>
      <c r="AW403" s="54" t="str">
        <f t="shared" si="144"/>
        <v/>
      </c>
      <c r="AX403" s="18" t="str">
        <f t="shared" si="145"/>
        <v/>
      </c>
      <c r="AY403" s="18" t="str">
        <f t="shared" si="146"/>
        <v/>
      </c>
      <c r="BA403" s="18">
        <f>IF($E403=AF!$D$6,IF($M403="Concluída no prazo",2,IF($M403="Concluída com atraso",1,0)),0)</f>
        <v>0</v>
      </c>
      <c r="BB403" s="18">
        <f>IF($E403=AF!$D$6,IF($M403="Atrasada",2,IF($M403="Concluída com atraso",1,0)),0)</f>
        <v>0</v>
      </c>
      <c r="BC403" s="18">
        <v>3.9699999999999996E-3</v>
      </c>
      <c r="BD403" s="18">
        <f t="shared" si="153"/>
        <v>3.9699999999999996E-3</v>
      </c>
      <c r="BE403" s="18">
        <f t="shared" si="153"/>
        <v>3.9699999999999996E-3</v>
      </c>
      <c r="BF403" s="18" t="str">
        <f t="shared" si="147"/>
        <v/>
      </c>
      <c r="BN403" s="18" t="str">
        <f t="shared" si="148"/>
        <v>s</v>
      </c>
    </row>
    <row r="404" spans="3:66" ht="50.1" customHeight="1" thickTop="1" thickBot="1" x14ac:dyDescent="0.3">
      <c r="C404" s="46"/>
      <c r="D404" s="46"/>
      <c r="E404" s="46"/>
      <c r="F404" s="122"/>
      <c r="G404" s="122"/>
      <c r="H404" s="78" t="str">
        <f t="shared" si="149"/>
        <v/>
      </c>
      <c r="I404" s="78" t="str">
        <f t="shared" si="150"/>
        <v/>
      </c>
      <c r="J404" s="16"/>
      <c r="K404" s="46" t="str">
        <f t="shared" si="151"/>
        <v/>
      </c>
      <c r="L404" s="16"/>
      <c r="M404" s="16"/>
      <c r="N404" s="46"/>
      <c r="O404" s="47" t="str">
        <f t="shared" si="154"/>
        <v/>
      </c>
      <c r="P404" s="47"/>
      <c r="Q404" s="48" t="str">
        <f>IFERROR(VLOOKUP(E404,Funcionários!$C$8:$E$207,3,FALSE),"")</f>
        <v/>
      </c>
      <c r="R404" s="47"/>
      <c r="S404" s="49" t="str">
        <f t="shared" si="155"/>
        <v/>
      </c>
      <c r="T404" s="49">
        <v>3.98E-3</v>
      </c>
      <c r="U404" s="48" t="str">
        <f>IF(Funcionários!C405=0,"",Funcionários!C405)</f>
        <v/>
      </c>
      <c r="V404" s="50">
        <f>IF(U404="",0,IF(COUNTIFS($E$7:$E$3006,U404,$I$7:$I$3006,'RC'!$E$6)=0,0,COUNTIFS($M$7:$M$3006,"Concluída no prazo",$E$7:$E$3006,U404,$I$7:$I$3006,'RC'!$E$6)/COUNTIFS($E$7:$E$3006,U404,$I$7:$I$3006,'RC'!$E$6)))</f>
        <v>0</v>
      </c>
      <c r="W404" s="49">
        <f>SUMIFS($J$7:$J$3006,$E$7:$E$3006,U404,$I$7:$I$3006,'RC'!$E$6)+SUMIFS($L$7:$L$3006,$E$7:$E$3006,U404,$I$7:$I$3006,'RC'!$E$6)</f>
        <v>0</v>
      </c>
      <c r="X404" s="48">
        <f>COUNTIFS($E$7:$E$3006,U404,$I$7:$I$3006,'RC'!$E$6)</f>
        <v>0</v>
      </c>
      <c r="Y404" s="48"/>
      <c r="Z404" s="51" t="str">
        <f>IF(AQ404='RC'!$E$6,AC404*1000+AD404,"")</f>
        <v/>
      </c>
      <c r="AA404" s="51" t="str">
        <f>IF(AB404="","",IF(AQ404='RC'!$E$6,AC404*1000-AD404,""))</f>
        <v/>
      </c>
      <c r="AB404" s="48" t="str">
        <f>IFERROR(VLOOKUP(E404,Funcionários!$C$8:$E$207,3,FALSE),"")</f>
        <v/>
      </c>
      <c r="AC404" s="50" t="str">
        <f>IF(AB404="","",IF(COUNTIFS($AB$7:$AB$3006,AB404,$AQ$7:$AQ$3006,'RC'!$E$6)=0,"",COUNTIFS($M$7:$M$3006,"Concluída no prazo",$AB$7:$AB$3006,AB404,$AQ$7:$AQ$3006,'RC'!$E$6)/COUNTIFS($AB$7:$AB$3006,AB404,$AQ$7:$AQ$3006,'RC'!$E$6)))</f>
        <v/>
      </c>
      <c r="AD404" s="48">
        <f>SUMIF($AQ$7:$AQ$3006,'RC'!$E$6,$J$7:$J$3006)+SUMIF($AQ$7:$AQ$3006,'RC'!$E$6,$L$7:$L$3006)</f>
        <v>21</v>
      </c>
      <c r="AF404" s="48">
        <v>4.6029999999998801E-2</v>
      </c>
      <c r="AG404" s="48">
        <f>IF(OR(AQ404="",AQ404&lt;&gt;'RC'!$E$6,AB404&lt;&gt;'RC'!$D$21),0,1)</f>
        <v>0</v>
      </c>
      <c r="AH404" s="48">
        <f t="shared" si="152"/>
        <v>4.6029999999998801E-2</v>
      </c>
      <c r="AI404" s="48" t="str">
        <f t="shared" si="134"/>
        <v/>
      </c>
      <c r="AJ404" s="48" t="str">
        <f t="shared" si="135"/>
        <v/>
      </c>
      <c r="AK404" s="52" t="str">
        <f t="shared" si="136"/>
        <v/>
      </c>
      <c r="AL404" s="52" t="str">
        <f t="shared" si="137"/>
        <v/>
      </c>
      <c r="AM404" s="48" t="str">
        <f t="shared" si="138"/>
        <v/>
      </c>
      <c r="AN404" s="48" t="str">
        <f t="shared" si="139"/>
        <v/>
      </c>
      <c r="AP404" s="18" t="str">
        <f t="shared" si="140"/>
        <v/>
      </c>
      <c r="AQ404" s="18" t="str">
        <f t="shared" si="141"/>
        <v/>
      </c>
      <c r="AR404" s="18">
        <v>4.6030000000000001E-2</v>
      </c>
      <c r="AS404" s="18">
        <f>IF(AF!$D$27="Todos",1,IF(M404=AF!$D$27,1,0))</f>
        <v>1</v>
      </c>
      <c r="AT404" s="53">
        <f>IF(AND(E404=AF!$D$6,OR(LT!M404=AF!$D$27,AF!$D$27="Todos"),OR(AP404=AF!$E$8,AQ404=AF!$E$8)),AR404+AS404,0)</f>
        <v>0</v>
      </c>
      <c r="AU404" s="18" t="str">
        <f t="shared" si="142"/>
        <v/>
      </c>
      <c r="AV404" s="54" t="str">
        <f t="shared" si="143"/>
        <v/>
      </c>
      <c r="AW404" s="54" t="str">
        <f t="shared" si="144"/>
        <v/>
      </c>
      <c r="AX404" s="18" t="str">
        <f t="shared" si="145"/>
        <v/>
      </c>
      <c r="AY404" s="18" t="str">
        <f t="shared" si="146"/>
        <v/>
      </c>
      <c r="BA404" s="18">
        <f>IF($E404=AF!$D$6,IF($M404="Concluída no prazo",2,IF($M404="Concluída com atraso",1,0)),0)</f>
        <v>0</v>
      </c>
      <c r="BB404" s="18">
        <f>IF($E404=AF!$D$6,IF($M404="Atrasada",2,IF($M404="Concluída com atraso",1,0)),0)</f>
        <v>0</v>
      </c>
      <c r="BC404" s="18">
        <v>3.98E-3</v>
      </c>
      <c r="BD404" s="18">
        <f t="shared" si="153"/>
        <v>3.98E-3</v>
      </c>
      <c r="BE404" s="18">
        <f t="shared" si="153"/>
        <v>3.98E-3</v>
      </c>
      <c r="BF404" s="18" t="str">
        <f t="shared" si="147"/>
        <v/>
      </c>
      <c r="BN404" s="18" t="str">
        <f t="shared" si="148"/>
        <v>s</v>
      </c>
    </row>
    <row r="405" spans="3:66" ht="50.1" customHeight="1" thickTop="1" thickBot="1" x14ac:dyDescent="0.3">
      <c r="C405" s="46"/>
      <c r="D405" s="46"/>
      <c r="E405" s="46"/>
      <c r="F405" s="122"/>
      <c r="G405" s="122"/>
      <c r="H405" s="78" t="str">
        <f t="shared" si="149"/>
        <v/>
      </c>
      <c r="I405" s="78" t="str">
        <f t="shared" si="150"/>
        <v/>
      </c>
      <c r="J405" s="16"/>
      <c r="K405" s="46" t="str">
        <f t="shared" si="151"/>
        <v/>
      </c>
      <c r="L405" s="16"/>
      <c r="M405" s="16"/>
      <c r="N405" s="46"/>
      <c r="O405" s="47" t="str">
        <f t="shared" si="154"/>
        <v/>
      </c>
      <c r="P405" s="47"/>
      <c r="Q405" s="48" t="str">
        <f>IFERROR(VLOOKUP(E405,Funcionários!$C$8:$E$207,3,FALSE),"")</f>
        <v/>
      </c>
      <c r="R405" s="47"/>
      <c r="S405" s="49" t="str">
        <f t="shared" si="155"/>
        <v/>
      </c>
      <c r="T405" s="49">
        <v>3.9899999999999996E-3</v>
      </c>
      <c r="U405" s="48" t="str">
        <f>IF(Funcionários!C406=0,"",Funcionários!C406)</f>
        <v/>
      </c>
      <c r="V405" s="50">
        <f>IF(U405="",0,IF(COUNTIFS($E$7:$E$3006,U405,$I$7:$I$3006,'RC'!$E$6)=0,0,COUNTIFS($M$7:$M$3006,"Concluída no prazo",$E$7:$E$3006,U405,$I$7:$I$3006,'RC'!$E$6)/COUNTIFS($E$7:$E$3006,U405,$I$7:$I$3006,'RC'!$E$6)))</f>
        <v>0</v>
      </c>
      <c r="W405" s="49">
        <f>SUMIFS($J$7:$J$3006,$E$7:$E$3006,U405,$I$7:$I$3006,'RC'!$E$6)+SUMIFS($L$7:$L$3006,$E$7:$E$3006,U405,$I$7:$I$3006,'RC'!$E$6)</f>
        <v>0</v>
      </c>
      <c r="X405" s="48">
        <f>COUNTIFS($E$7:$E$3006,U405,$I$7:$I$3006,'RC'!$E$6)</f>
        <v>0</v>
      </c>
      <c r="Y405" s="48"/>
      <c r="Z405" s="51" t="str">
        <f>IF(AQ405='RC'!$E$6,AC405*1000+AD405,"")</f>
        <v/>
      </c>
      <c r="AA405" s="51" t="str">
        <f>IF(AB405="","",IF(AQ405='RC'!$E$6,AC405*1000-AD405,""))</f>
        <v/>
      </c>
      <c r="AB405" s="48" t="str">
        <f>IFERROR(VLOOKUP(E405,Funcionários!$C$8:$E$207,3,FALSE),"")</f>
        <v/>
      </c>
      <c r="AC405" s="50" t="str">
        <f>IF(AB405="","",IF(COUNTIFS($AB$7:$AB$3006,AB405,$AQ$7:$AQ$3006,'RC'!$E$6)=0,"",COUNTIFS($M$7:$M$3006,"Concluída no prazo",$AB$7:$AB$3006,AB405,$AQ$7:$AQ$3006,'RC'!$E$6)/COUNTIFS($AB$7:$AB$3006,AB405,$AQ$7:$AQ$3006,'RC'!$E$6)))</f>
        <v/>
      </c>
      <c r="AD405" s="48">
        <f>SUMIF($AQ$7:$AQ$3006,'RC'!$E$6,$J$7:$J$3006)+SUMIF($AQ$7:$AQ$3006,'RC'!$E$6,$L$7:$L$3006)</f>
        <v>21</v>
      </c>
      <c r="AF405" s="48">
        <v>4.6019999999998798E-2</v>
      </c>
      <c r="AG405" s="48">
        <f>IF(OR(AQ405="",AQ405&lt;&gt;'RC'!$E$6,AB405&lt;&gt;'RC'!$D$21),0,1)</f>
        <v>0</v>
      </c>
      <c r="AH405" s="48">
        <f t="shared" si="152"/>
        <v>4.6019999999998798E-2</v>
      </c>
      <c r="AI405" s="48" t="str">
        <f t="shared" si="134"/>
        <v/>
      </c>
      <c r="AJ405" s="48" t="str">
        <f t="shared" si="135"/>
        <v/>
      </c>
      <c r="AK405" s="52" t="str">
        <f t="shared" si="136"/>
        <v/>
      </c>
      <c r="AL405" s="52" t="str">
        <f t="shared" si="137"/>
        <v/>
      </c>
      <c r="AM405" s="48" t="str">
        <f t="shared" si="138"/>
        <v/>
      </c>
      <c r="AN405" s="48" t="str">
        <f t="shared" si="139"/>
        <v/>
      </c>
      <c r="AP405" s="18" t="str">
        <f t="shared" si="140"/>
        <v/>
      </c>
      <c r="AQ405" s="18" t="str">
        <f t="shared" si="141"/>
        <v/>
      </c>
      <c r="AR405" s="18">
        <v>4.6019999999999998E-2</v>
      </c>
      <c r="AS405" s="18">
        <f>IF(AF!$D$27="Todos",1,IF(M405=AF!$D$27,1,0))</f>
        <v>1</v>
      </c>
      <c r="AT405" s="53">
        <f>IF(AND(E405=AF!$D$6,OR(LT!M405=AF!$D$27,AF!$D$27="Todos"),OR(AP405=AF!$E$8,AQ405=AF!$E$8)),AR405+AS405,0)</f>
        <v>0</v>
      </c>
      <c r="AU405" s="18" t="str">
        <f t="shared" si="142"/>
        <v/>
      </c>
      <c r="AV405" s="54" t="str">
        <f t="shared" si="143"/>
        <v/>
      </c>
      <c r="AW405" s="54" t="str">
        <f t="shared" si="144"/>
        <v/>
      </c>
      <c r="AX405" s="18" t="str">
        <f t="shared" si="145"/>
        <v/>
      </c>
      <c r="AY405" s="18" t="str">
        <f t="shared" si="146"/>
        <v/>
      </c>
      <c r="BA405" s="18">
        <f>IF($E405=AF!$D$6,IF($M405="Concluída no prazo",2,IF($M405="Concluída com atraso",1,0)),0)</f>
        <v>0</v>
      </c>
      <c r="BB405" s="18">
        <f>IF($E405=AF!$D$6,IF($M405="Atrasada",2,IF($M405="Concluída com atraso",1,0)),0)</f>
        <v>0</v>
      </c>
      <c r="BC405" s="18">
        <v>3.9899999999999996E-3</v>
      </c>
      <c r="BD405" s="18">
        <f t="shared" si="153"/>
        <v>3.9899999999999996E-3</v>
      </c>
      <c r="BE405" s="18">
        <f t="shared" si="153"/>
        <v>3.9899999999999996E-3</v>
      </c>
      <c r="BF405" s="18" t="str">
        <f t="shared" si="147"/>
        <v/>
      </c>
      <c r="BN405" s="18" t="str">
        <f t="shared" si="148"/>
        <v>s</v>
      </c>
    </row>
    <row r="406" spans="3:66" ht="50.1" customHeight="1" thickTop="1" thickBot="1" x14ac:dyDescent="0.3">
      <c r="C406" s="46"/>
      <c r="D406" s="46"/>
      <c r="E406" s="46"/>
      <c r="F406" s="122"/>
      <c r="G406" s="122"/>
      <c r="H406" s="78" t="str">
        <f t="shared" si="149"/>
        <v/>
      </c>
      <c r="I406" s="78" t="str">
        <f t="shared" si="150"/>
        <v/>
      </c>
      <c r="J406" s="16"/>
      <c r="K406" s="46" t="str">
        <f t="shared" si="151"/>
        <v/>
      </c>
      <c r="L406" s="16"/>
      <c r="M406" s="16"/>
      <c r="N406" s="46"/>
      <c r="O406" s="47" t="str">
        <f t="shared" si="154"/>
        <v/>
      </c>
      <c r="P406" s="47"/>
      <c r="Q406" s="48" t="str">
        <f>IFERROR(VLOOKUP(E406,Funcionários!$C$8:$E$207,3,FALSE),"")</f>
        <v/>
      </c>
      <c r="R406" s="47"/>
      <c r="S406" s="49" t="str">
        <f t="shared" si="155"/>
        <v/>
      </c>
      <c r="T406" s="49">
        <v>4.0000000000000001E-3</v>
      </c>
      <c r="U406" s="48" t="str">
        <f>IF(Funcionários!C407=0,"",Funcionários!C407)</f>
        <v/>
      </c>
      <c r="V406" s="50">
        <f>IF(U406="",0,IF(COUNTIFS($E$7:$E$3006,U406,$I$7:$I$3006,'RC'!$E$6)=0,0,COUNTIFS($M$7:$M$3006,"Concluída no prazo",$E$7:$E$3006,U406,$I$7:$I$3006,'RC'!$E$6)/COUNTIFS($E$7:$E$3006,U406,$I$7:$I$3006,'RC'!$E$6)))</f>
        <v>0</v>
      </c>
      <c r="W406" s="49">
        <f>SUMIFS($J$7:$J$3006,$E$7:$E$3006,U406,$I$7:$I$3006,'RC'!$E$6)+SUMIFS($L$7:$L$3006,$E$7:$E$3006,U406,$I$7:$I$3006,'RC'!$E$6)</f>
        <v>0</v>
      </c>
      <c r="X406" s="48">
        <f>COUNTIFS($E$7:$E$3006,U406,$I$7:$I$3006,'RC'!$E$6)</f>
        <v>0</v>
      </c>
      <c r="Y406" s="48"/>
      <c r="Z406" s="51" t="str">
        <f>IF(AQ406='RC'!$E$6,AC406*1000+AD406,"")</f>
        <v/>
      </c>
      <c r="AA406" s="51" t="str">
        <f>IF(AB406="","",IF(AQ406='RC'!$E$6,AC406*1000-AD406,""))</f>
        <v/>
      </c>
      <c r="AB406" s="48" t="str">
        <f>IFERROR(VLOOKUP(E406,Funcionários!$C$8:$E$207,3,FALSE),"")</f>
        <v/>
      </c>
      <c r="AC406" s="50" t="str">
        <f>IF(AB406="","",IF(COUNTIFS($AB$7:$AB$3006,AB406,$AQ$7:$AQ$3006,'RC'!$E$6)=0,"",COUNTIFS($M$7:$M$3006,"Concluída no prazo",$AB$7:$AB$3006,AB406,$AQ$7:$AQ$3006,'RC'!$E$6)/COUNTIFS($AB$7:$AB$3006,AB406,$AQ$7:$AQ$3006,'RC'!$E$6)))</f>
        <v/>
      </c>
      <c r="AD406" s="48">
        <f>SUMIF($AQ$7:$AQ$3006,'RC'!$E$6,$J$7:$J$3006)+SUMIF($AQ$7:$AQ$3006,'RC'!$E$6,$L$7:$L$3006)</f>
        <v>21</v>
      </c>
      <c r="AF406" s="48">
        <v>4.6009999999998802E-2</v>
      </c>
      <c r="AG406" s="48">
        <f>IF(OR(AQ406="",AQ406&lt;&gt;'RC'!$E$6,AB406&lt;&gt;'RC'!$D$21),0,1)</f>
        <v>0</v>
      </c>
      <c r="AH406" s="48">
        <f t="shared" si="152"/>
        <v>4.6009999999998802E-2</v>
      </c>
      <c r="AI406" s="48" t="str">
        <f t="shared" si="134"/>
        <v/>
      </c>
      <c r="AJ406" s="48" t="str">
        <f t="shared" si="135"/>
        <v/>
      </c>
      <c r="AK406" s="52" t="str">
        <f t="shared" si="136"/>
        <v/>
      </c>
      <c r="AL406" s="52" t="str">
        <f t="shared" si="137"/>
        <v/>
      </c>
      <c r="AM406" s="48" t="str">
        <f t="shared" si="138"/>
        <v/>
      </c>
      <c r="AN406" s="48" t="str">
        <f t="shared" si="139"/>
        <v/>
      </c>
      <c r="AP406" s="18" t="str">
        <f t="shared" si="140"/>
        <v/>
      </c>
      <c r="AQ406" s="18" t="str">
        <f t="shared" si="141"/>
        <v/>
      </c>
      <c r="AR406" s="18">
        <v>4.6010000000000002E-2</v>
      </c>
      <c r="AS406" s="18">
        <f>IF(AF!$D$27="Todos",1,IF(M406=AF!$D$27,1,0))</f>
        <v>1</v>
      </c>
      <c r="AT406" s="53">
        <f>IF(AND(E406=AF!$D$6,OR(LT!M406=AF!$D$27,AF!$D$27="Todos"),OR(AP406=AF!$E$8,AQ406=AF!$E$8)),AR406+AS406,0)</f>
        <v>0</v>
      </c>
      <c r="AU406" s="18" t="str">
        <f t="shared" si="142"/>
        <v/>
      </c>
      <c r="AV406" s="54" t="str">
        <f t="shared" si="143"/>
        <v/>
      </c>
      <c r="AW406" s="54" t="str">
        <f t="shared" si="144"/>
        <v/>
      </c>
      <c r="AX406" s="18" t="str">
        <f t="shared" si="145"/>
        <v/>
      </c>
      <c r="AY406" s="18" t="str">
        <f t="shared" si="146"/>
        <v/>
      </c>
      <c r="BA406" s="18">
        <f>IF($E406=AF!$D$6,IF($M406="Concluída no prazo",2,IF($M406="Concluída com atraso",1,0)),0)</f>
        <v>0</v>
      </c>
      <c r="BB406" s="18">
        <f>IF($E406=AF!$D$6,IF($M406="Atrasada",2,IF($M406="Concluída com atraso",1,0)),0)</f>
        <v>0</v>
      </c>
      <c r="BC406" s="18">
        <v>4.0000000000000001E-3</v>
      </c>
      <c r="BD406" s="18">
        <f t="shared" si="153"/>
        <v>4.0000000000000001E-3</v>
      </c>
      <c r="BE406" s="18">
        <f t="shared" si="153"/>
        <v>4.0000000000000001E-3</v>
      </c>
      <c r="BF406" s="18" t="str">
        <f t="shared" si="147"/>
        <v/>
      </c>
      <c r="BN406" s="18" t="str">
        <f t="shared" si="148"/>
        <v>s</v>
      </c>
    </row>
    <row r="407" spans="3:66" ht="50.1" customHeight="1" thickTop="1" thickBot="1" x14ac:dyDescent="0.3">
      <c r="C407" s="46"/>
      <c r="D407" s="46"/>
      <c r="E407" s="46"/>
      <c r="F407" s="122"/>
      <c r="G407" s="122"/>
      <c r="H407" s="78" t="str">
        <f t="shared" si="149"/>
        <v/>
      </c>
      <c r="I407" s="78" t="str">
        <f t="shared" si="150"/>
        <v/>
      </c>
      <c r="J407" s="16"/>
      <c r="K407" s="46" t="str">
        <f t="shared" si="151"/>
        <v/>
      </c>
      <c r="L407" s="16"/>
      <c r="M407" s="16"/>
      <c r="N407" s="46"/>
      <c r="O407" s="47" t="str">
        <f t="shared" si="154"/>
        <v/>
      </c>
      <c r="P407" s="47"/>
      <c r="Q407" s="48" t="str">
        <f>IFERROR(VLOOKUP(E407,Funcionários!$C$8:$E$207,3,FALSE),"")</f>
        <v/>
      </c>
      <c r="R407" s="47"/>
      <c r="S407" s="49" t="str">
        <f t="shared" si="155"/>
        <v/>
      </c>
      <c r="T407" s="49">
        <v>4.0099999999999997E-3</v>
      </c>
      <c r="U407" s="48" t="str">
        <f>IF(Funcionários!C408=0,"",Funcionários!C408)</f>
        <v/>
      </c>
      <c r="V407" s="50">
        <f>IF(U407="",0,IF(COUNTIFS($E$7:$E$3006,U407,$I$7:$I$3006,'RC'!$E$6)=0,0,COUNTIFS($M$7:$M$3006,"Concluída no prazo",$E$7:$E$3006,U407,$I$7:$I$3006,'RC'!$E$6)/COUNTIFS($E$7:$E$3006,U407,$I$7:$I$3006,'RC'!$E$6)))</f>
        <v>0</v>
      </c>
      <c r="W407" s="49">
        <f>SUMIFS($J$7:$J$3006,$E$7:$E$3006,U407,$I$7:$I$3006,'RC'!$E$6)+SUMIFS($L$7:$L$3006,$E$7:$E$3006,U407,$I$7:$I$3006,'RC'!$E$6)</f>
        <v>0</v>
      </c>
      <c r="X407" s="48">
        <f>COUNTIFS($E$7:$E$3006,U407,$I$7:$I$3006,'RC'!$E$6)</f>
        <v>0</v>
      </c>
      <c r="Y407" s="48"/>
      <c r="Z407" s="51" t="str">
        <f>IF(AQ407='RC'!$E$6,AC407*1000+AD407,"")</f>
        <v/>
      </c>
      <c r="AA407" s="51" t="str">
        <f>IF(AB407="","",IF(AQ407='RC'!$E$6,AC407*1000-AD407,""))</f>
        <v/>
      </c>
      <c r="AB407" s="48" t="str">
        <f>IFERROR(VLOOKUP(E407,Funcionários!$C$8:$E$207,3,FALSE),"")</f>
        <v/>
      </c>
      <c r="AC407" s="50" t="str">
        <f>IF(AB407="","",IF(COUNTIFS($AB$7:$AB$3006,AB407,$AQ$7:$AQ$3006,'RC'!$E$6)=0,"",COUNTIFS($M$7:$M$3006,"Concluída no prazo",$AB$7:$AB$3006,AB407,$AQ$7:$AQ$3006,'RC'!$E$6)/COUNTIFS($AB$7:$AB$3006,AB407,$AQ$7:$AQ$3006,'RC'!$E$6)))</f>
        <v/>
      </c>
      <c r="AD407" s="48">
        <f>SUMIF($AQ$7:$AQ$3006,'RC'!$E$6,$J$7:$J$3006)+SUMIF($AQ$7:$AQ$3006,'RC'!$E$6,$L$7:$L$3006)</f>
        <v>21</v>
      </c>
      <c r="AF407" s="48">
        <v>4.5999999999998799E-2</v>
      </c>
      <c r="AG407" s="48">
        <f>IF(OR(AQ407="",AQ407&lt;&gt;'RC'!$E$6,AB407&lt;&gt;'RC'!$D$21),0,1)</f>
        <v>0</v>
      </c>
      <c r="AH407" s="48">
        <f t="shared" si="152"/>
        <v>4.5999999999998799E-2</v>
      </c>
      <c r="AI407" s="48" t="str">
        <f t="shared" si="134"/>
        <v/>
      </c>
      <c r="AJ407" s="48" t="str">
        <f t="shared" si="135"/>
        <v/>
      </c>
      <c r="AK407" s="52" t="str">
        <f t="shared" si="136"/>
        <v/>
      </c>
      <c r="AL407" s="52" t="str">
        <f t="shared" si="137"/>
        <v/>
      </c>
      <c r="AM407" s="48" t="str">
        <f t="shared" si="138"/>
        <v/>
      </c>
      <c r="AN407" s="48" t="str">
        <f t="shared" si="139"/>
        <v/>
      </c>
      <c r="AP407" s="18" t="str">
        <f t="shared" si="140"/>
        <v/>
      </c>
      <c r="AQ407" s="18" t="str">
        <f t="shared" si="141"/>
        <v/>
      </c>
      <c r="AR407" s="18">
        <v>4.5999999999999999E-2</v>
      </c>
      <c r="AS407" s="18">
        <f>IF(AF!$D$27="Todos",1,IF(M407=AF!$D$27,1,0))</f>
        <v>1</v>
      </c>
      <c r="AT407" s="53">
        <f>IF(AND(E407=AF!$D$6,OR(LT!M407=AF!$D$27,AF!$D$27="Todos"),OR(AP407=AF!$E$8,AQ407=AF!$E$8)),AR407+AS407,0)</f>
        <v>0</v>
      </c>
      <c r="AU407" s="18" t="str">
        <f t="shared" si="142"/>
        <v/>
      </c>
      <c r="AV407" s="54" t="str">
        <f t="shared" si="143"/>
        <v/>
      </c>
      <c r="AW407" s="54" t="str">
        <f t="shared" si="144"/>
        <v/>
      </c>
      <c r="AX407" s="18" t="str">
        <f t="shared" si="145"/>
        <v/>
      </c>
      <c r="AY407" s="18" t="str">
        <f t="shared" si="146"/>
        <v/>
      </c>
      <c r="BA407" s="18">
        <f>IF($E407=AF!$D$6,IF($M407="Concluída no prazo",2,IF($M407="Concluída com atraso",1,0)),0)</f>
        <v>0</v>
      </c>
      <c r="BB407" s="18">
        <f>IF($E407=AF!$D$6,IF($M407="Atrasada",2,IF($M407="Concluída com atraso",1,0)),0)</f>
        <v>0</v>
      </c>
      <c r="BC407" s="18">
        <v>4.0099999999999997E-3</v>
      </c>
      <c r="BD407" s="18">
        <f t="shared" si="153"/>
        <v>4.0099999999999997E-3</v>
      </c>
      <c r="BE407" s="18">
        <f t="shared" si="153"/>
        <v>4.0099999999999997E-3</v>
      </c>
      <c r="BF407" s="18" t="str">
        <f t="shared" si="147"/>
        <v/>
      </c>
      <c r="BN407" s="18" t="str">
        <f t="shared" si="148"/>
        <v>s</v>
      </c>
    </row>
    <row r="408" spans="3:66" ht="50.1" customHeight="1" thickTop="1" thickBot="1" x14ac:dyDescent="0.3">
      <c r="C408" s="46"/>
      <c r="D408" s="46"/>
      <c r="E408" s="46"/>
      <c r="F408" s="122"/>
      <c r="G408" s="122"/>
      <c r="H408" s="78" t="str">
        <f t="shared" si="149"/>
        <v/>
      </c>
      <c r="I408" s="78" t="str">
        <f t="shared" si="150"/>
        <v/>
      </c>
      <c r="J408" s="16"/>
      <c r="K408" s="46" t="str">
        <f t="shared" si="151"/>
        <v/>
      </c>
      <c r="L408" s="16"/>
      <c r="M408" s="16"/>
      <c r="N408" s="46"/>
      <c r="O408" s="47" t="str">
        <f t="shared" si="154"/>
        <v/>
      </c>
      <c r="P408" s="47"/>
      <c r="Q408" s="48" t="str">
        <f>IFERROR(VLOOKUP(E408,Funcionários!$C$8:$E$207,3,FALSE),"")</f>
        <v/>
      </c>
      <c r="R408" s="47"/>
      <c r="S408" s="49" t="str">
        <f t="shared" si="155"/>
        <v/>
      </c>
      <c r="T408" s="49">
        <v>4.0200000000000001E-3</v>
      </c>
      <c r="U408" s="48" t="str">
        <f>IF(Funcionários!C409=0,"",Funcionários!C409)</f>
        <v/>
      </c>
      <c r="V408" s="50">
        <f>IF(U408="",0,IF(COUNTIFS($E$7:$E$3006,U408,$I$7:$I$3006,'RC'!$E$6)=0,0,COUNTIFS($M$7:$M$3006,"Concluída no prazo",$E$7:$E$3006,U408,$I$7:$I$3006,'RC'!$E$6)/COUNTIFS($E$7:$E$3006,U408,$I$7:$I$3006,'RC'!$E$6)))</f>
        <v>0</v>
      </c>
      <c r="W408" s="49">
        <f>SUMIFS($J$7:$J$3006,$E$7:$E$3006,U408,$I$7:$I$3006,'RC'!$E$6)+SUMIFS($L$7:$L$3006,$E$7:$E$3006,U408,$I$7:$I$3006,'RC'!$E$6)</f>
        <v>0</v>
      </c>
      <c r="X408" s="48">
        <f>COUNTIFS($E$7:$E$3006,U408,$I$7:$I$3006,'RC'!$E$6)</f>
        <v>0</v>
      </c>
      <c r="Y408" s="48"/>
      <c r="Z408" s="51" t="str">
        <f>IF(AQ408='RC'!$E$6,AC408*1000+AD408,"")</f>
        <v/>
      </c>
      <c r="AA408" s="51" t="str">
        <f>IF(AB408="","",IF(AQ408='RC'!$E$6,AC408*1000-AD408,""))</f>
        <v/>
      </c>
      <c r="AB408" s="48" t="str">
        <f>IFERROR(VLOOKUP(E408,Funcionários!$C$8:$E$207,3,FALSE),"")</f>
        <v/>
      </c>
      <c r="AC408" s="50" t="str">
        <f>IF(AB408="","",IF(COUNTIFS($AB$7:$AB$3006,AB408,$AQ$7:$AQ$3006,'RC'!$E$6)=0,"",COUNTIFS($M$7:$M$3006,"Concluída no prazo",$AB$7:$AB$3006,AB408,$AQ$7:$AQ$3006,'RC'!$E$6)/COUNTIFS($AB$7:$AB$3006,AB408,$AQ$7:$AQ$3006,'RC'!$E$6)))</f>
        <v/>
      </c>
      <c r="AD408" s="48">
        <f>SUMIF($AQ$7:$AQ$3006,'RC'!$E$6,$J$7:$J$3006)+SUMIF($AQ$7:$AQ$3006,'RC'!$E$6,$L$7:$L$3006)</f>
        <v>21</v>
      </c>
      <c r="AF408" s="48">
        <v>4.5989999999998803E-2</v>
      </c>
      <c r="AG408" s="48">
        <f>IF(OR(AQ408="",AQ408&lt;&gt;'RC'!$E$6,AB408&lt;&gt;'RC'!$D$21),0,1)</f>
        <v>0</v>
      </c>
      <c r="AH408" s="48">
        <f t="shared" si="152"/>
        <v>4.5989999999998803E-2</v>
      </c>
      <c r="AI408" s="48" t="str">
        <f t="shared" si="134"/>
        <v/>
      </c>
      <c r="AJ408" s="48" t="str">
        <f t="shared" si="135"/>
        <v/>
      </c>
      <c r="AK408" s="52" t="str">
        <f t="shared" si="136"/>
        <v/>
      </c>
      <c r="AL408" s="52" t="str">
        <f t="shared" si="137"/>
        <v/>
      </c>
      <c r="AM408" s="48" t="str">
        <f t="shared" si="138"/>
        <v/>
      </c>
      <c r="AN408" s="48" t="str">
        <f t="shared" si="139"/>
        <v/>
      </c>
      <c r="AP408" s="18" t="str">
        <f t="shared" si="140"/>
        <v/>
      </c>
      <c r="AQ408" s="18" t="str">
        <f t="shared" si="141"/>
        <v/>
      </c>
      <c r="AR408" s="18">
        <v>4.5990000000000003E-2</v>
      </c>
      <c r="AS408" s="18">
        <f>IF(AF!$D$27="Todos",1,IF(M408=AF!$D$27,1,0))</f>
        <v>1</v>
      </c>
      <c r="AT408" s="53">
        <f>IF(AND(E408=AF!$D$6,OR(LT!M408=AF!$D$27,AF!$D$27="Todos"),OR(AP408=AF!$E$8,AQ408=AF!$E$8)),AR408+AS408,0)</f>
        <v>0</v>
      </c>
      <c r="AU408" s="18" t="str">
        <f t="shared" si="142"/>
        <v/>
      </c>
      <c r="AV408" s="54" t="str">
        <f t="shared" si="143"/>
        <v/>
      </c>
      <c r="AW408" s="54" t="str">
        <f t="shared" si="144"/>
        <v/>
      </c>
      <c r="AX408" s="18" t="str">
        <f t="shared" si="145"/>
        <v/>
      </c>
      <c r="AY408" s="18" t="str">
        <f t="shared" si="146"/>
        <v/>
      </c>
      <c r="BA408" s="18">
        <f>IF($E408=AF!$D$6,IF($M408="Concluída no prazo",2,IF($M408="Concluída com atraso",1,0)),0)</f>
        <v>0</v>
      </c>
      <c r="BB408" s="18">
        <f>IF($E408=AF!$D$6,IF($M408="Atrasada",2,IF($M408="Concluída com atraso",1,0)),0)</f>
        <v>0</v>
      </c>
      <c r="BC408" s="18">
        <v>4.0200000000000001E-3</v>
      </c>
      <c r="BD408" s="18">
        <f t="shared" si="153"/>
        <v>4.0200000000000001E-3</v>
      </c>
      <c r="BE408" s="18">
        <f t="shared" si="153"/>
        <v>4.0200000000000001E-3</v>
      </c>
      <c r="BF408" s="18" t="str">
        <f t="shared" si="147"/>
        <v/>
      </c>
      <c r="BN408" s="18" t="str">
        <f t="shared" si="148"/>
        <v>s</v>
      </c>
    </row>
    <row r="409" spans="3:66" ht="50.1" customHeight="1" thickTop="1" thickBot="1" x14ac:dyDescent="0.3">
      <c r="C409" s="46"/>
      <c r="D409" s="46"/>
      <c r="E409" s="46"/>
      <c r="F409" s="122"/>
      <c r="G409" s="122"/>
      <c r="H409" s="78" t="str">
        <f t="shared" si="149"/>
        <v/>
      </c>
      <c r="I409" s="78" t="str">
        <f t="shared" si="150"/>
        <v/>
      </c>
      <c r="J409" s="16"/>
      <c r="K409" s="46" t="str">
        <f t="shared" si="151"/>
        <v/>
      </c>
      <c r="L409" s="16"/>
      <c r="M409" s="16"/>
      <c r="N409" s="46"/>
      <c r="O409" s="47" t="str">
        <f t="shared" si="154"/>
        <v/>
      </c>
      <c r="P409" s="47"/>
      <c r="Q409" s="48" t="str">
        <f>IFERROR(VLOOKUP(E409,Funcionários!$C$8:$E$207,3,FALSE),"")</f>
        <v/>
      </c>
      <c r="R409" s="47"/>
      <c r="S409" s="49" t="str">
        <f t="shared" si="155"/>
        <v/>
      </c>
      <c r="T409" s="49">
        <v>4.0299999999999997E-3</v>
      </c>
      <c r="U409" s="48" t="str">
        <f>IF(Funcionários!C410=0,"",Funcionários!C410)</f>
        <v/>
      </c>
      <c r="V409" s="50">
        <f>IF(U409="",0,IF(COUNTIFS($E$7:$E$3006,U409,$I$7:$I$3006,'RC'!$E$6)=0,0,COUNTIFS($M$7:$M$3006,"Concluída no prazo",$E$7:$E$3006,U409,$I$7:$I$3006,'RC'!$E$6)/COUNTIFS($E$7:$E$3006,U409,$I$7:$I$3006,'RC'!$E$6)))</f>
        <v>0</v>
      </c>
      <c r="W409" s="49">
        <f>SUMIFS($J$7:$J$3006,$E$7:$E$3006,U409,$I$7:$I$3006,'RC'!$E$6)+SUMIFS($L$7:$L$3006,$E$7:$E$3006,U409,$I$7:$I$3006,'RC'!$E$6)</f>
        <v>0</v>
      </c>
      <c r="X409" s="48">
        <f>COUNTIFS($E$7:$E$3006,U409,$I$7:$I$3006,'RC'!$E$6)</f>
        <v>0</v>
      </c>
      <c r="Y409" s="48"/>
      <c r="Z409" s="51" t="str">
        <f>IF(AQ409='RC'!$E$6,AC409*1000+AD409,"")</f>
        <v/>
      </c>
      <c r="AA409" s="51" t="str">
        <f>IF(AB409="","",IF(AQ409='RC'!$E$6,AC409*1000-AD409,""))</f>
        <v/>
      </c>
      <c r="AB409" s="48" t="str">
        <f>IFERROR(VLOOKUP(E409,Funcionários!$C$8:$E$207,3,FALSE),"")</f>
        <v/>
      </c>
      <c r="AC409" s="50" t="str">
        <f>IF(AB409="","",IF(COUNTIFS($AB$7:$AB$3006,AB409,$AQ$7:$AQ$3006,'RC'!$E$6)=0,"",COUNTIFS($M$7:$M$3006,"Concluída no prazo",$AB$7:$AB$3006,AB409,$AQ$7:$AQ$3006,'RC'!$E$6)/COUNTIFS($AB$7:$AB$3006,AB409,$AQ$7:$AQ$3006,'RC'!$E$6)))</f>
        <v/>
      </c>
      <c r="AD409" s="48">
        <f>SUMIF($AQ$7:$AQ$3006,'RC'!$E$6,$J$7:$J$3006)+SUMIF($AQ$7:$AQ$3006,'RC'!$E$6,$L$7:$L$3006)</f>
        <v>21</v>
      </c>
      <c r="AF409" s="48">
        <v>4.59799999999988E-2</v>
      </c>
      <c r="AG409" s="48">
        <f>IF(OR(AQ409="",AQ409&lt;&gt;'RC'!$E$6,AB409&lt;&gt;'RC'!$D$21),0,1)</f>
        <v>0</v>
      </c>
      <c r="AH409" s="48">
        <f t="shared" si="152"/>
        <v>4.59799999999988E-2</v>
      </c>
      <c r="AI409" s="48" t="str">
        <f t="shared" si="134"/>
        <v/>
      </c>
      <c r="AJ409" s="48" t="str">
        <f t="shared" si="135"/>
        <v/>
      </c>
      <c r="AK409" s="52" t="str">
        <f t="shared" si="136"/>
        <v/>
      </c>
      <c r="AL409" s="52" t="str">
        <f t="shared" si="137"/>
        <v/>
      </c>
      <c r="AM409" s="48" t="str">
        <f t="shared" si="138"/>
        <v/>
      </c>
      <c r="AN409" s="48" t="str">
        <f t="shared" si="139"/>
        <v/>
      </c>
      <c r="AP409" s="18" t="str">
        <f t="shared" si="140"/>
        <v/>
      </c>
      <c r="AQ409" s="18" t="str">
        <f t="shared" si="141"/>
        <v/>
      </c>
      <c r="AR409" s="18">
        <v>4.598E-2</v>
      </c>
      <c r="AS409" s="18">
        <f>IF(AF!$D$27="Todos",1,IF(M409=AF!$D$27,1,0))</f>
        <v>1</v>
      </c>
      <c r="AT409" s="53">
        <f>IF(AND(E409=AF!$D$6,OR(LT!M409=AF!$D$27,AF!$D$27="Todos"),OR(AP409=AF!$E$8,AQ409=AF!$E$8)),AR409+AS409,0)</f>
        <v>0</v>
      </c>
      <c r="AU409" s="18" t="str">
        <f t="shared" si="142"/>
        <v/>
      </c>
      <c r="AV409" s="54" t="str">
        <f t="shared" si="143"/>
        <v/>
      </c>
      <c r="AW409" s="54" t="str">
        <f t="shared" si="144"/>
        <v/>
      </c>
      <c r="AX409" s="18" t="str">
        <f t="shared" si="145"/>
        <v/>
      </c>
      <c r="AY409" s="18" t="str">
        <f t="shared" si="146"/>
        <v/>
      </c>
      <c r="BA409" s="18">
        <f>IF($E409=AF!$D$6,IF($M409="Concluída no prazo",2,IF($M409="Concluída com atraso",1,0)),0)</f>
        <v>0</v>
      </c>
      <c r="BB409" s="18">
        <f>IF($E409=AF!$D$6,IF($M409="Atrasada",2,IF($M409="Concluída com atraso",1,0)),0)</f>
        <v>0</v>
      </c>
      <c r="BC409" s="18">
        <v>4.0299999999999997E-3</v>
      </c>
      <c r="BD409" s="18">
        <f t="shared" si="153"/>
        <v>4.0299999999999997E-3</v>
      </c>
      <c r="BE409" s="18">
        <f t="shared" si="153"/>
        <v>4.0299999999999997E-3</v>
      </c>
      <c r="BF409" s="18" t="str">
        <f t="shared" si="147"/>
        <v/>
      </c>
      <c r="BN409" s="18" t="str">
        <f t="shared" si="148"/>
        <v>s</v>
      </c>
    </row>
    <row r="410" spans="3:66" ht="50.1" customHeight="1" thickTop="1" thickBot="1" x14ac:dyDescent="0.3">
      <c r="C410" s="46"/>
      <c r="D410" s="46"/>
      <c r="E410" s="46"/>
      <c r="F410" s="122"/>
      <c r="G410" s="122"/>
      <c r="H410" s="78" t="str">
        <f t="shared" si="149"/>
        <v/>
      </c>
      <c r="I410" s="78" t="str">
        <f t="shared" si="150"/>
        <v/>
      </c>
      <c r="J410" s="16"/>
      <c r="K410" s="46" t="str">
        <f t="shared" si="151"/>
        <v/>
      </c>
      <c r="L410" s="16"/>
      <c r="M410" s="16"/>
      <c r="N410" s="46"/>
      <c r="O410" s="47" t="str">
        <f t="shared" si="154"/>
        <v/>
      </c>
      <c r="P410" s="47"/>
      <c r="Q410" s="48" t="str">
        <f>IFERROR(VLOOKUP(E410,Funcionários!$C$8:$E$207,3,FALSE),"")</f>
        <v/>
      </c>
      <c r="R410" s="47"/>
      <c r="S410" s="49" t="str">
        <f t="shared" si="155"/>
        <v/>
      </c>
      <c r="T410" s="49">
        <v>4.0400000000000002E-3</v>
      </c>
      <c r="U410" s="48" t="str">
        <f>IF(Funcionários!C411=0,"",Funcionários!C411)</f>
        <v/>
      </c>
      <c r="V410" s="50">
        <f>IF(U410="",0,IF(COUNTIFS($E$7:$E$3006,U410,$I$7:$I$3006,'RC'!$E$6)=0,0,COUNTIFS($M$7:$M$3006,"Concluída no prazo",$E$7:$E$3006,U410,$I$7:$I$3006,'RC'!$E$6)/COUNTIFS($E$7:$E$3006,U410,$I$7:$I$3006,'RC'!$E$6)))</f>
        <v>0</v>
      </c>
      <c r="W410" s="49">
        <f>SUMIFS($J$7:$J$3006,$E$7:$E$3006,U410,$I$7:$I$3006,'RC'!$E$6)+SUMIFS($L$7:$L$3006,$E$7:$E$3006,U410,$I$7:$I$3006,'RC'!$E$6)</f>
        <v>0</v>
      </c>
      <c r="X410" s="48">
        <f>COUNTIFS($E$7:$E$3006,U410,$I$7:$I$3006,'RC'!$E$6)</f>
        <v>0</v>
      </c>
      <c r="Y410" s="48"/>
      <c r="Z410" s="51" t="str">
        <f>IF(AQ410='RC'!$E$6,AC410*1000+AD410,"")</f>
        <v/>
      </c>
      <c r="AA410" s="51" t="str">
        <f>IF(AB410="","",IF(AQ410='RC'!$E$6,AC410*1000-AD410,""))</f>
        <v/>
      </c>
      <c r="AB410" s="48" t="str">
        <f>IFERROR(VLOOKUP(E410,Funcionários!$C$8:$E$207,3,FALSE),"")</f>
        <v/>
      </c>
      <c r="AC410" s="50" t="str">
        <f>IF(AB410="","",IF(COUNTIFS($AB$7:$AB$3006,AB410,$AQ$7:$AQ$3006,'RC'!$E$6)=0,"",COUNTIFS($M$7:$M$3006,"Concluída no prazo",$AB$7:$AB$3006,AB410,$AQ$7:$AQ$3006,'RC'!$E$6)/COUNTIFS($AB$7:$AB$3006,AB410,$AQ$7:$AQ$3006,'RC'!$E$6)))</f>
        <v/>
      </c>
      <c r="AD410" s="48">
        <f>SUMIF($AQ$7:$AQ$3006,'RC'!$E$6,$J$7:$J$3006)+SUMIF($AQ$7:$AQ$3006,'RC'!$E$6,$L$7:$L$3006)</f>
        <v>21</v>
      </c>
      <c r="AF410" s="48">
        <v>4.5969999999998797E-2</v>
      </c>
      <c r="AG410" s="48">
        <f>IF(OR(AQ410="",AQ410&lt;&gt;'RC'!$E$6,AB410&lt;&gt;'RC'!$D$21),0,1)</f>
        <v>0</v>
      </c>
      <c r="AH410" s="48">
        <f t="shared" si="152"/>
        <v>4.5969999999998797E-2</v>
      </c>
      <c r="AI410" s="48" t="str">
        <f t="shared" si="134"/>
        <v/>
      </c>
      <c r="AJ410" s="48" t="str">
        <f t="shared" si="135"/>
        <v/>
      </c>
      <c r="AK410" s="52" t="str">
        <f t="shared" si="136"/>
        <v/>
      </c>
      <c r="AL410" s="52" t="str">
        <f t="shared" si="137"/>
        <v/>
      </c>
      <c r="AM410" s="48" t="str">
        <f t="shared" si="138"/>
        <v/>
      </c>
      <c r="AN410" s="48" t="str">
        <f t="shared" si="139"/>
        <v/>
      </c>
      <c r="AP410" s="18" t="str">
        <f t="shared" si="140"/>
        <v/>
      </c>
      <c r="AQ410" s="18" t="str">
        <f t="shared" si="141"/>
        <v/>
      </c>
      <c r="AR410" s="18">
        <v>4.5969999999999997E-2</v>
      </c>
      <c r="AS410" s="18">
        <f>IF(AF!$D$27="Todos",1,IF(M410=AF!$D$27,1,0))</f>
        <v>1</v>
      </c>
      <c r="AT410" s="53">
        <f>IF(AND(E410=AF!$D$6,OR(LT!M410=AF!$D$27,AF!$D$27="Todos"),OR(AP410=AF!$E$8,AQ410=AF!$E$8)),AR410+AS410,0)</f>
        <v>0</v>
      </c>
      <c r="AU410" s="18" t="str">
        <f t="shared" si="142"/>
        <v/>
      </c>
      <c r="AV410" s="54" t="str">
        <f t="shared" si="143"/>
        <v/>
      </c>
      <c r="AW410" s="54" t="str">
        <f t="shared" si="144"/>
        <v/>
      </c>
      <c r="AX410" s="18" t="str">
        <f t="shared" si="145"/>
        <v/>
      </c>
      <c r="AY410" s="18" t="str">
        <f t="shared" si="146"/>
        <v/>
      </c>
      <c r="BA410" s="18">
        <f>IF($E410=AF!$D$6,IF($M410="Concluída no prazo",2,IF($M410="Concluída com atraso",1,0)),0)</f>
        <v>0</v>
      </c>
      <c r="BB410" s="18">
        <f>IF($E410=AF!$D$6,IF($M410="Atrasada",2,IF($M410="Concluída com atraso",1,0)),0)</f>
        <v>0</v>
      </c>
      <c r="BC410" s="18">
        <v>4.0400000000000002E-3</v>
      </c>
      <c r="BD410" s="18">
        <f t="shared" si="153"/>
        <v>4.0400000000000002E-3</v>
      </c>
      <c r="BE410" s="18">
        <f t="shared" si="153"/>
        <v>4.0400000000000002E-3</v>
      </c>
      <c r="BF410" s="18" t="str">
        <f t="shared" si="147"/>
        <v/>
      </c>
      <c r="BN410" s="18" t="str">
        <f t="shared" si="148"/>
        <v>s</v>
      </c>
    </row>
    <row r="411" spans="3:66" ht="50.1" customHeight="1" thickTop="1" thickBot="1" x14ac:dyDescent="0.3">
      <c r="C411" s="46"/>
      <c r="D411" s="46"/>
      <c r="E411" s="46"/>
      <c r="F411" s="122"/>
      <c r="G411" s="122"/>
      <c r="H411" s="78" t="str">
        <f t="shared" si="149"/>
        <v/>
      </c>
      <c r="I411" s="78" t="str">
        <f t="shared" si="150"/>
        <v/>
      </c>
      <c r="J411" s="16"/>
      <c r="K411" s="46" t="str">
        <f t="shared" si="151"/>
        <v/>
      </c>
      <c r="L411" s="16"/>
      <c r="M411" s="16"/>
      <c r="N411" s="46"/>
      <c r="O411" s="47" t="str">
        <f t="shared" si="154"/>
        <v/>
      </c>
      <c r="P411" s="47"/>
      <c r="Q411" s="48" t="str">
        <f>IFERROR(VLOOKUP(E411,Funcionários!$C$8:$E$207,3,FALSE),"")</f>
        <v/>
      </c>
      <c r="R411" s="47"/>
      <c r="S411" s="49" t="str">
        <f t="shared" si="155"/>
        <v/>
      </c>
      <c r="T411" s="49">
        <v>4.0499999999999998E-3</v>
      </c>
      <c r="U411" s="48" t="str">
        <f>IF(Funcionários!C412=0,"",Funcionários!C412)</f>
        <v/>
      </c>
      <c r="V411" s="50">
        <f>IF(U411="",0,IF(COUNTIFS($E$7:$E$3006,U411,$I$7:$I$3006,'RC'!$E$6)=0,0,COUNTIFS($M$7:$M$3006,"Concluída no prazo",$E$7:$E$3006,U411,$I$7:$I$3006,'RC'!$E$6)/COUNTIFS($E$7:$E$3006,U411,$I$7:$I$3006,'RC'!$E$6)))</f>
        <v>0</v>
      </c>
      <c r="W411" s="49">
        <f>SUMIFS($J$7:$J$3006,$E$7:$E$3006,U411,$I$7:$I$3006,'RC'!$E$6)+SUMIFS($L$7:$L$3006,$E$7:$E$3006,U411,$I$7:$I$3006,'RC'!$E$6)</f>
        <v>0</v>
      </c>
      <c r="X411" s="48">
        <f>COUNTIFS($E$7:$E$3006,U411,$I$7:$I$3006,'RC'!$E$6)</f>
        <v>0</v>
      </c>
      <c r="Y411" s="48"/>
      <c r="Z411" s="51" t="str">
        <f>IF(AQ411='RC'!$E$6,AC411*1000+AD411,"")</f>
        <v/>
      </c>
      <c r="AA411" s="51" t="str">
        <f>IF(AB411="","",IF(AQ411='RC'!$E$6,AC411*1000-AD411,""))</f>
        <v/>
      </c>
      <c r="AB411" s="48" t="str">
        <f>IFERROR(VLOOKUP(E411,Funcionários!$C$8:$E$207,3,FALSE),"")</f>
        <v/>
      </c>
      <c r="AC411" s="50" t="str">
        <f>IF(AB411="","",IF(COUNTIFS($AB$7:$AB$3006,AB411,$AQ$7:$AQ$3006,'RC'!$E$6)=0,"",COUNTIFS($M$7:$M$3006,"Concluída no prazo",$AB$7:$AB$3006,AB411,$AQ$7:$AQ$3006,'RC'!$E$6)/COUNTIFS($AB$7:$AB$3006,AB411,$AQ$7:$AQ$3006,'RC'!$E$6)))</f>
        <v/>
      </c>
      <c r="AD411" s="48">
        <f>SUMIF($AQ$7:$AQ$3006,'RC'!$E$6,$J$7:$J$3006)+SUMIF($AQ$7:$AQ$3006,'RC'!$E$6,$L$7:$L$3006)</f>
        <v>21</v>
      </c>
      <c r="AF411" s="48">
        <v>4.59599999999988E-2</v>
      </c>
      <c r="AG411" s="48">
        <f>IF(OR(AQ411="",AQ411&lt;&gt;'RC'!$E$6,AB411&lt;&gt;'RC'!$D$21),0,1)</f>
        <v>0</v>
      </c>
      <c r="AH411" s="48">
        <f t="shared" si="152"/>
        <v>4.59599999999988E-2</v>
      </c>
      <c r="AI411" s="48" t="str">
        <f t="shared" si="134"/>
        <v/>
      </c>
      <c r="AJ411" s="48" t="str">
        <f t="shared" si="135"/>
        <v/>
      </c>
      <c r="AK411" s="52" t="str">
        <f t="shared" si="136"/>
        <v/>
      </c>
      <c r="AL411" s="52" t="str">
        <f t="shared" si="137"/>
        <v/>
      </c>
      <c r="AM411" s="48" t="str">
        <f t="shared" si="138"/>
        <v/>
      </c>
      <c r="AN411" s="48" t="str">
        <f t="shared" si="139"/>
        <v/>
      </c>
      <c r="AP411" s="18" t="str">
        <f t="shared" si="140"/>
        <v/>
      </c>
      <c r="AQ411" s="18" t="str">
        <f t="shared" si="141"/>
        <v/>
      </c>
      <c r="AR411" s="18">
        <v>4.5960000000000001E-2</v>
      </c>
      <c r="AS411" s="18">
        <f>IF(AF!$D$27="Todos",1,IF(M411=AF!$D$27,1,0))</f>
        <v>1</v>
      </c>
      <c r="AT411" s="53">
        <f>IF(AND(E411=AF!$D$6,OR(LT!M411=AF!$D$27,AF!$D$27="Todos"),OR(AP411=AF!$E$8,AQ411=AF!$E$8)),AR411+AS411,0)</f>
        <v>0</v>
      </c>
      <c r="AU411" s="18" t="str">
        <f t="shared" si="142"/>
        <v/>
      </c>
      <c r="AV411" s="54" t="str">
        <f t="shared" si="143"/>
        <v/>
      </c>
      <c r="AW411" s="54" t="str">
        <f t="shared" si="144"/>
        <v/>
      </c>
      <c r="AX411" s="18" t="str">
        <f t="shared" si="145"/>
        <v/>
      </c>
      <c r="AY411" s="18" t="str">
        <f t="shared" si="146"/>
        <v/>
      </c>
      <c r="BA411" s="18">
        <f>IF($E411=AF!$D$6,IF($M411="Concluída no prazo",2,IF($M411="Concluída com atraso",1,0)),0)</f>
        <v>0</v>
      </c>
      <c r="BB411" s="18">
        <f>IF($E411=AF!$D$6,IF($M411="Atrasada",2,IF($M411="Concluída com atraso",1,0)),0)</f>
        <v>0</v>
      </c>
      <c r="BC411" s="18">
        <v>4.0499999999999998E-3</v>
      </c>
      <c r="BD411" s="18">
        <f t="shared" si="153"/>
        <v>4.0499999999999998E-3</v>
      </c>
      <c r="BE411" s="18">
        <f t="shared" si="153"/>
        <v>4.0499999999999998E-3</v>
      </c>
      <c r="BF411" s="18" t="str">
        <f t="shared" si="147"/>
        <v/>
      </c>
      <c r="BN411" s="18" t="str">
        <f t="shared" si="148"/>
        <v>s</v>
      </c>
    </row>
    <row r="412" spans="3:66" ht="50.1" customHeight="1" thickTop="1" thickBot="1" x14ac:dyDescent="0.3">
      <c r="C412" s="46"/>
      <c r="D412" s="46"/>
      <c r="E412" s="46"/>
      <c r="F412" s="122"/>
      <c r="G412" s="122"/>
      <c r="H412" s="78" t="str">
        <f t="shared" si="149"/>
        <v/>
      </c>
      <c r="I412" s="78" t="str">
        <f t="shared" si="150"/>
        <v/>
      </c>
      <c r="J412" s="16"/>
      <c r="K412" s="46" t="str">
        <f t="shared" si="151"/>
        <v/>
      </c>
      <c r="L412" s="16"/>
      <c r="M412" s="16"/>
      <c r="N412" s="46"/>
      <c r="O412" s="47" t="str">
        <f t="shared" si="154"/>
        <v/>
      </c>
      <c r="P412" s="47"/>
      <c r="Q412" s="48" t="str">
        <f>IFERROR(VLOOKUP(E412,Funcionários!$C$8:$E$207,3,FALSE),"")</f>
        <v/>
      </c>
      <c r="R412" s="47"/>
      <c r="S412" s="49" t="str">
        <f t="shared" si="155"/>
        <v/>
      </c>
      <c r="T412" s="49">
        <v>4.0600000000000002E-3</v>
      </c>
      <c r="U412" s="48" t="str">
        <f>IF(Funcionários!C413=0,"",Funcionários!C413)</f>
        <v/>
      </c>
      <c r="V412" s="50">
        <f>IF(U412="",0,IF(COUNTIFS($E$7:$E$3006,U412,$I$7:$I$3006,'RC'!$E$6)=0,0,COUNTIFS($M$7:$M$3006,"Concluída no prazo",$E$7:$E$3006,U412,$I$7:$I$3006,'RC'!$E$6)/COUNTIFS($E$7:$E$3006,U412,$I$7:$I$3006,'RC'!$E$6)))</f>
        <v>0</v>
      </c>
      <c r="W412" s="49">
        <f>SUMIFS($J$7:$J$3006,$E$7:$E$3006,U412,$I$7:$I$3006,'RC'!$E$6)+SUMIFS($L$7:$L$3006,$E$7:$E$3006,U412,$I$7:$I$3006,'RC'!$E$6)</f>
        <v>0</v>
      </c>
      <c r="X412" s="48">
        <f>COUNTIFS($E$7:$E$3006,U412,$I$7:$I$3006,'RC'!$E$6)</f>
        <v>0</v>
      </c>
      <c r="Y412" s="48"/>
      <c r="Z412" s="51" t="str">
        <f>IF(AQ412='RC'!$E$6,AC412*1000+AD412,"")</f>
        <v/>
      </c>
      <c r="AA412" s="51" t="str">
        <f>IF(AB412="","",IF(AQ412='RC'!$E$6,AC412*1000-AD412,""))</f>
        <v/>
      </c>
      <c r="AB412" s="48" t="str">
        <f>IFERROR(VLOOKUP(E412,Funcionários!$C$8:$E$207,3,FALSE),"")</f>
        <v/>
      </c>
      <c r="AC412" s="50" t="str">
        <f>IF(AB412="","",IF(COUNTIFS($AB$7:$AB$3006,AB412,$AQ$7:$AQ$3006,'RC'!$E$6)=0,"",COUNTIFS($M$7:$M$3006,"Concluída no prazo",$AB$7:$AB$3006,AB412,$AQ$7:$AQ$3006,'RC'!$E$6)/COUNTIFS($AB$7:$AB$3006,AB412,$AQ$7:$AQ$3006,'RC'!$E$6)))</f>
        <v/>
      </c>
      <c r="AD412" s="48">
        <f>SUMIF($AQ$7:$AQ$3006,'RC'!$E$6,$J$7:$J$3006)+SUMIF($AQ$7:$AQ$3006,'RC'!$E$6,$L$7:$L$3006)</f>
        <v>21</v>
      </c>
      <c r="AF412" s="48">
        <v>4.5949999999998797E-2</v>
      </c>
      <c r="AG412" s="48">
        <f>IF(OR(AQ412="",AQ412&lt;&gt;'RC'!$E$6,AB412&lt;&gt;'RC'!$D$21),0,1)</f>
        <v>0</v>
      </c>
      <c r="AH412" s="48">
        <f t="shared" si="152"/>
        <v>4.5949999999998797E-2</v>
      </c>
      <c r="AI412" s="48" t="str">
        <f t="shared" si="134"/>
        <v/>
      </c>
      <c r="AJ412" s="48" t="str">
        <f t="shared" si="135"/>
        <v/>
      </c>
      <c r="AK412" s="52" t="str">
        <f t="shared" si="136"/>
        <v/>
      </c>
      <c r="AL412" s="52" t="str">
        <f t="shared" si="137"/>
        <v/>
      </c>
      <c r="AM412" s="48" t="str">
        <f t="shared" si="138"/>
        <v/>
      </c>
      <c r="AN412" s="48" t="str">
        <f t="shared" si="139"/>
        <v/>
      </c>
      <c r="AP412" s="18" t="str">
        <f t="shared" si="140"/>
        <v/>
      </c>
      <c r="AQ412" s="18" t="str">
        <f t="shared" si="141"/>
        <v/>
      </c>
      <c r="AR412" s="18">
        <v>4.5949999999999998E-2</v>
      </c>
      <c r="AS412" s="18">
        <f>IF(AF!$D$27="Todos",1,IF(M412=AF!$D$27,1,0))</f>
        <v>1</v>
      </c>
      <c r="AT412" s="53">
        <f>IF(AND(E412=AF!$D$6,OR(LT!M412=AF!$D$27,AF!$D$27="Todos"),OR(AP412=AF!$E$8,AQ412=AF!$E$8)),AR412+AS412,0)</f>
        <v>0</v>
      </c>
      <c r="AU412" s="18" t="str">
        <f t="shared" si="142"/>
        <v/>
      </c>
      <c r="AV412" s="54" t="str">
        <f t="shared" si="143"/>
        <v/>
      </c>
      <c r="AW412" s="54" t="str">
        <f t="shared" si="144"/>
        <v/>
      </c>
      <c r="AX412" s="18" t="str">
        <f t="shared" si="145"/>
        <v/>
      </c>
      <c r="AY412" s="18" t="str">
        <f t="shared" si="146"/>
        <v/>
      </c>
      <c r="BA412" s="18">
        <f>IF($E412=AF!$D$6,IF($M412="Concluída no prazo",2,IF($M412="Concluída com atraso",1,0)),0)</f>
        <v>0</v>
      </c>
      <c r="BB412" s="18">
        <f>IF($E412=AF!$D$6,IF($M412="Atrasada",2,IF($M412="Concluída com atraso",1,0)),0)</f>
        <v>0</v>
      </c>
      <c r="BC412" s="18">
        <v>4.0600000000000002E-3</v>
      </c>
      <c r="BD412" s="18">
        <f t="shared" si="153"/>
        <v>4.0600000000000002E-3</v>
      </c>
      <c r="BE412" s="18">
        <f t="shared" si="153"/>
        <v>4.0600000000000002E-3</v>
      </c>
      <c r="BF412" s="18" t="str">
        <f t="shared" si="147"/>
        <v/>
      </c>
      <c r="BN412" s="18" t="str">
        <f t="shared" si="148"/>
        <v>s</v>
      </c>
    </row>
    <row r="413" spans="3:66" ht="50.1" customHeight="1" thickTop="1" thickBot="1" x14ac:dyDescent="0.3">
      <c r="C413" s="46"/>
      <c r="D413" s="46"/>
      <c r="E413" s="46"/>
      <c r="F413" s="122"/>
      <c r="G413" s="122"/>
      <c r="H413" s="78" t="str">
        <f t="shared" si="149"/>
        <v/>
      </c>
      <c r="I413" s="78" t="str">
        <f t="shared" si="150"/>
        <v/>
      </c>
      <c r="J413" s="16"/>
      <c r="K413" s="46" t="str">
        <f t="shared" si="151"/>
        <v/>
      </c>
      <c r="L413" s="16"/>
      <c r="M413" s="16"/>
      <c r="N413" s="46"/>
      <c r="O413" s="47" t="str">
        <f t="shared" si="154"/>
        <v/>
      </c>
      <c r="P413" s="47"/>
      <c r="Q413" s="48" t="str">
        <f>IFERROR(VLOOKUP(E413,Funcionários!$C$8:$E$207,3,FALSE),"")</f>
        <v/>
      </c>
      <c r="R413" s="47"/>
      <c r="S413" s="49" t="str">
        <f t="shared" si="155"/>
        <v/>
      </c>
      <c r="T413" s="49">
        <v>4.0699999999999998E-3</v>
      </c>
      <c r="U413" s="48" t="str">
        <f>IF(Funcionários!C414=0,"",Funcionários!C414)</f>
        <v/>
      </c>
      <c r="V413" s="50">
        <f>IF(U413="",0,IF(COUNTIFS($E$7:$E$3006,U413,$I$7:$I$3006,'RC'!$E$6)=0,0,COUNTIFS($M$7:$M$3006,"Concluída no prazo",$E$7:$E$3006,U413,$I$7:$I$3006,'RC'!$E$6)/COUNTIFS($E$7:$E$3006,U413,$I$7:$I$3006,'RC'!$E$6)))</f>
        <v>0</v>
      </c>
      <c r="W413" s="49">
        <f>SUMIFS($J$7:$J$3006,$E$7:$E$3006,U413,$I$7:$I$3006,'RC'!$E$6)+SUMIFS($L$7:$L$3006,$E$7:$E$3006,U413,$I$7:$I$3006,'RC'!$E$6)</f>
        <v>0</v>
      </c>
      <c r="X413" s="48">
        <f>COUNTIFS($E$7:$E$3006,U413,$I$7:$I$3006,'RC'!$E$6)</f>
        <v>0</v>
      </c>
      <c r="Y413" s="48"/>
      <c r="Z413" s="51" t="str">
        <f>IF(AQ413='RC'!$E$6,AC413*1000+AD413,"")</f>
        <v/>
      </c>
      <c r="AA413" s="51" t="str">
        <f>IF(AB413="","",IF(AQ413='RC'!$E$6,AC413*1000-AD413,""))</f>
        <v/>
      </c>
      <c r="AB413" s="48" t="str">
        <f>IFERROR(VLOOKUP(E413,Funcionários!$C$8:$E$207,3,FALSE),"")</f>
        <v/>
      </c>
      <c r="AC413" s="50" t="str">
        <f>IF(AB413="","",IF(COUNTIFS($AB$7:$AB$3006,AB413,$AQ$7:$AQ$3006,'RC'!$E$6)=0,"",COUNTIFS($M$7:$M$3006,"Concluída no prazo",$AB$7:$AB$3006,AB413,$AQ$7:$AQ$3006,'RC'!$E$6)/COUNTIFS($AB$7:$AB$3006,AB413,$AQ$7:$AQ$3006,'RC'!$E$6)))</f>
        <v/>
      </c>
      <c r="AD413" s="48">
        <f>SUMIF($AQ$7:$AQ$3006,'RC'!$E$6,$J$7:$J$3006)+SUMIF($AQ$7:$AQ$3006,'RC'!$E$6,$L$7:$L$3006)</f>
        <v>21</v>
      </c>
      <c r="AF413" s="48">
        <v>4.5939999999998801E-2</v>
      </c>
      <c r="AG413" s="48">
        <f>IF(OR(AQ413="",AQ413&lt;&gt;'RC'!$E$6,AB413&lt;&gt;'RC'!$D$21),0,1)</f>
        <v>0</v>
      </c>
      <c r="AH413" s="48">
        <f t="shared" si="152"/>
        <v>4.5939999999998801E-2</v>
      </c>
      <c r="AI413" s="48" t="str">
        <f t="shared" si="134"/>
        <v/>
      </c>
      <c r="AJ413" s="48" t="str">
        <f t="shared" si="135"/>
        <v/>
      </c>
      <c r="AK413" s="52" t="str">
        <f t="shared" si="136"/>
        <v/>
      </c>
      <c r="AL413" s="52" t="str">
        <f t="shared" si="137"/>
        <v/>
      </c>
      <c r="AM413" s="48" t="str">
        <f t="shared" si="138"/>
        <v/>
      </c>
      <c r="AN413" s="48" t="str">
        <f t="shared" si="139"/>
        <v/>
      </c>
      <c r="AP413" s="18" t="str">
        <f t="shared" si="140"/>
        <v/>
      </c>
      <c r="AQ413" s="18" t="str">
        <f t="shared" si="141"/>
        <v/>
      </c>
      <c r="AR413" s="18">
        <v>4.5940000000000002E-2</v>
      </c>
      <c r="AS413" s="18">
        <f>IF(AF!$D$27="Todos",1,IF(M413=AF!$D$27,1,0))</f>
        <v>1</v>
      </c>
      <c r="AT413" s="53">
        <f>IF(AND(E413=AF!$D$6,OR(LT!M413=AF!$D$27,AF!$D$27="Todos"),OR(AP413=AF!$E$8,AQ413=AF!$E$8)),AR413+AS413,0)</f>
        <v>0</v>
      </c>
      <c r="AU413" s="18" t="str">
        <f t="shared" si="142"/>
        <v/>
      </c>
      <c r="AV413" s="54" t="str">
        <f t="shared" si="143"/>
        <v/>
      </c>
      <c r="AW413" s="54" t="str">
        <f t="shared" si="144"/>
        <v/>
      </c>
      <c r="AX413" s="18" t="str">
        <f t="shared" si="145"/>
        <v/>
      </c>
      <c r="AY413" s="18" t="str">
        <f t="shared" si="146"/>
        <v/>
      </c>
      <c r="BA413" s="18">
        <f>IF($E413=AF!$D$6,IF($M413="Concluída no prazo",2,IF($M413="Concluída com atraso",1,0)),0)</f>
        <v>0</v>
      </c>
      <c r="BB413" s="18">
        <f>IF($E413=AF!$D$6,IF($M413="Atrasada",2,IF($M413="Concluída com atraso",1,0)),0)</f>
        <v>0</v>
      </c>
      <c r="BC413" s="18">
        <v>4.0699999999999998E-3</v>
      </c>
      <c r="BD413" s="18">
        <f t="shared" si="153"/>
        <v>4.0699999999999998E-3</v>
      </c>
      <c r="BE413" s="18">
        <f t="shared" si="153"/>
        <v>4.0699999999999998E-3</v>
      </c>
      <c r="BF413" s="18" t="str">
        <f t="shared" si="147"/>
        <v/>
      </c>
      <c r="BN413" s="18" t="str">
        <f t="shared" si="148"/>
        <v>s</v>
      </c>
    </row>
    <row r="414" spans="3:66" ht="50.1" customHeight="1" thickTop="1" thickBot="1" x14ac:dyDescent="0.3">
      <c r="C414" s="46"/>
      <c r="D414" s="46"/>
      <c r="E414" s="46"/>
      <c r="F414" s="122"/>
      <c r="G414" s="122"/>
      <c r="H414" s="78" t="str">
        <f t="shared" si="149"/>
        <v/>
      </c>
      <c r="I414" s="78" t="str">
        <f t="shared" si="150"/>
        <v/>
      </c>
      <c r="J414" s="16"/>
      <c r="K414" s="46" t="str">
        <f t="shared" si="151"/>
        <v/>
      </c>
      <c r="L414" s="16"/>
      <c r="M414" s="16"/>
      <c r="N414" s="46"/>
      <c r="O414" s="47" t="str">
        <f t="shared" si="154"/>
        <v/>
      </c>
      <c r="P414" s="47"/>
      <c r="Q414" s="48" t="str">
        <f>IFERROR(VLOOKUP(E414,Funcionários!$C$8:$E$207,3,FALSE),"")</f>
        <v/>
      </c>
      <c r="R414" s="47"/>
      <c r="S414" s="49" t="str">
        <f t="shared" si="155"/>
        <v/>
      </c>
      <c r="T414" s="49">
        <v>4.0800000000000003E-3</v>
      </c>
      <c r="U414" s="48" t="str">
        <f>IF(Funcionários!C415=0,"",Funcionários!C415)</f>
        <v/>
      </c>
      <c r="V414" s="50">
        <f>IF(U414="",0,IF(COUNTIFS($E$7:$E$3006,U414,$I$7:$I$3006,'RC'!$E$6)=0,0,COUNTIFS($M$7:$M$3006,"Concluída no prazo",$E$7:$E$3006,U414,$I$7:$I$3006,'RC'!$E$6)/COUNTIFS($E$7:$E$3006,U414,$I$7:$I$3006,'RC'!$E$6)))</f>
        <v>0</v>
      </c>
      <c r="W414" s="49">
        <f>SUMIFS($J$7:$J$3006,$E$7:$E$3006,U414,$I$7:$I$3006,'RC'!$E$6)+SUMIFS($L$7:$L$3006,$E$7:$E$3006,U414,$I$7:$I$3006,'RC'!$E$6)</f>
        <v>0</v>
      </c>
      <c r="X414" s="48">
        <f>COUNTIFS($E$7:$E$3006,U414,$I$7:$I$3006,'RC'!$E$6)</f>
        <v>0</v>
      </c>
      <c r="Y414" s="48"/>
      <c r="Z414" s="51" t="str">
        <f>IF(AQ414='RC'!$E$6,AC414*1000+AD414,"")</f>
        <v/>
      </c>
      <c r="AA414" s="51" t="str">
        <f>IF(AB414="","",IF(AQ414='RC'!$E$6,AC414*1000-AD414,""))</f>
        <v/>
      </c>
      <c r="AB414" s="48" t="str">
        <f>IFERROR(VLOOKUP(E414,Funcionários!$C$8:$E$207,3,FALSE),"")</f>
        <v/>
      </c>
      <c r="AC414" s="50" t="str">
        <f>IF(AB414="","",IF(COUNTIFS($AB$7:$AB$3006,AB414,$AQ$7:$AQ$3006,'RC'!$E$6)=0,"",COUNTIFS($M$7:$M$3006,"Concluída no prazo",$AB$7:$AB$3006,AB414,$AQ$7:$AQ$3006,'RC'!$E$6)/COUNTIFS($AB$7:$AB$3006,AB414,$AQ$7:$AQ$3006,'RC'!$E$6)))</f>
        <v/>
      </c>
      <c r="AD414" s="48">
        <f>SUMIF($AQ$7:$AQ$3006,'RC'!$E$6,$J$7:$J$3006)+SUMIF($AQ$7:$AQ$3006,'RC'!$E$6,$L$7:$L$3006)</f>
        <v>21</v>
      </c>
      <c r="AF414" s="48">
        <v>4.5929999999998701E-2</v>
      </c>
      <c r="AG414" s="48">
        <f>IF(OR(AQ414="",AQ414&lt;&gt;'RC'!$E$6,AB414&lt;&gt;'RC'!$D$21),0,1)</f>
        <v>0</v>
      </c>
      <c r="AH414" s="48">
        <f t="shared" si="152"/>
        <v>4.5929999999998701E-2</v>
      </c>
      <c r="AI414" s="48" t="str">
        <f t="shared" si="134"/>
        <v/>
      </c>
      <c r="AJ414" s="48" t="str">
        <f t="shared" si="135"/>
        <v/>
      </c>
      <c r="AK414" s="52" t="str">
        <f t="shared" si="136"/>
        <v/>
      </c>
      <c r="AL414" s="52" t="str">
        <f t="shared" si="137"/>
        <v/>
      </c>
      <c r="AM414" s="48" t="str">
        <f t="shared" si="138"/>
        <v/>
      </c>
      <c r="AN414" s="48" t="str">
        <f t="shared" si="139"/>
        <v/>
      </c>
      <c r="AP414" s="18" t="str">
        <f t="shared" si="140"/>
        <v/>
      </c>
      <c r="AQ414" s="18" t="str">
        <f t="shared" si="141"/>
        <v/>
      </c>
      <c r="AR414" s="18">
        <v>4.5929999999999999E-2</v>
      </c>
      <c r="AS414" s="18">
        <f>IF(AF!$D$27="Todos",1,IF(M414=AF!$D$27,1,0))</f>
        <v>1</v>
      </c>
      <c r="AT414" s="53">
        <f>IF(AND(E414=AF!$D$6,OR(LT!M414=AF!$D$27,AF!$D$27="Todos"),OR(AP414=AF!$E$8,AQ414=AF!$E$8)),AR414+AS414,0)</f>
        <v>0</v>
      </c>
      <c r="AU414" s="18" t="str">
        <f t="shared" si="142"/>
        <v/>
      </c>
      <c r="AV414" s="54" t="str">
        <f t="shared" si="143"/>
        <v/>
      </c>
      <c r="AW414" s="54" t="str">
        <f t="shared" si="144"/>
        <v/>
      </c>
      <c r="AX414" s="18" t="str">
        <f t="shared" si="145"/>
        <v/>
      </c>
      <c r="AY414" s="18" t="str">
        <f t="shared" si="146"/>
        <v/>
      </c>
      <c r="BA414" s="18">
        <f>IF($E414=AF!$D$6,IF($M414="Concluída no prazo",2,IF($M414="Concluída com atraso",1,0)),0)</f>
        <v>0</v>
      </c>
      <c r="BB414" s="18">
        <f>IF($E414=AF!$D$6,IF($M414="Atrasada",2,IF($M414="Concluída com atraso",1,0)),0)</f>
        <v>0</v>
      </c>
      <c r="BC414" s="18">
        <v>4.0800000000000003E-3</v>
      </c>
      <c r="BD414" s="18">
        <f t="shared" si="153"/>
        <v>4.0800000000000003E-3</v>
      </c>
      <c r="BE414" s="18">
        <f t="shared" si="153"/>
        <v>4.0800000000000003E-3</v>
      </c>
      <c r="BF414" s="18" t="str">
        <f t="shared" si="147"/>
        <v/>
      </c>
      <c r="BN414" s="18" t="str">
        <f t="shared" si="148"/>
        <v>s</v>
      </c>
    </row>
    <row r="415" spans="3:66" ht="50.1" customHeight="1" thickTop="1" thickBot="1" x14ac:dyDescent="0.3">
      <c r="C415" s="46"/>
      <c r="D415" s="46"/>
      <c r="E415" s="46"/>
      <c r="F415" s="122"/>
      <c r="G415" s="122"/>
      <c r="H415" s="78" t="str">
        <f t="shared" si="149"/>
        <v/>
      </c>
      <c r="I415" s="78" t="str">
        <f t="shared" si="150"/>
        <v/>
      </c>
      <c r="J415" s="16"/>
      <c r="K415" s="46" t="str">
        <f t="shared" si="151"/>
        <v/>
      </c>
      <c r="L415" s="16"/>
      <c r="M415" s="16"/>
      <c r="N415" s="46"/>
      <c r="O415" s="47" t="str">
        <f t="shared" si="154"/>
        <v/>
      </c>
      <c r="P415" s="47"/>
      <c r="Q415" s="48" t="str">
        <f>IFERROR(VLOOKUP(E415,Funcionários!$C$8:$E$207,3,FALSE),"")</f>
        <v/>
      </c>
      <c r="R415" s="47"/>
      <c r="S415" s="49" t="str">
        <f t="shared" si="155"/>
        <v/>
      </c>
      <c r="T415" s="49">
        <v>4.0899999999999999E-3</v>
      </c>
      <c r="U415" s="48" t="str">
        <f>IF(Funcionários!C416=0,"",Funcionários!C416)</f>
        <v/>
      </c>
      <c r="V415" s="50">
        <f>IF(U415="",0,IF(COUNTIFS($E$7:$E$3006,U415,$I$7:$I$3006,'RC'!$E$6)=0,0,COUNTIFS($M$7:$M$3006,"Concluída no prazo",$E$7:$E$3006,U415,$I$7:$I$3006,'RC'!$E$6)/COUNTIFS($E$7:$E$3006,U415,$I$7:$I$3006,'RC'!$E$6)))</f>
        <v>0</v>
      </c>
      <c r="W415" s="49">
        <f>SUMIFS($J$7:$J$3006,$E$7:$E$3006,U415,$I$7:$I$3006,'RC'!$E$6)+SUMIFS($L$7:$L$3006,$E$7:$E$3006,U415,$I$7:$I$3006,'RC'!$E$6)</f>
        <v>0</v>
      </c>
      <c r="X415" s="48">
        <f>COUNTIFS($E$7:$E$3006,U415,$I$7:$I$3006,'RC'!$E$6)</f>
        <v>0</v>
      </c>
      <c r="Y415" s="48"/>
      <c r="Z415" s="51" t="str">
        <f>IF(AQ415='RC'!$E$6,AC415*1000+AD415,"")</f>
        <v/>
      </c>
      <c r="AA415" s="51" t="str">
        <f>IF(AB415="","",IF(AQ415='RC'!$E$6,AC415*1000-AD415,""))</f>
        <v/>
      </c>
      <c r="AB415" s="48" t="str">
        <f>IFERROR(VLOOKUP(E415,Funcionários!$C$8:$E$207,3,FALSE),"")</f>
        <v/>
      </c>
      <c r="AC415" s="50" t="str">
        <f>IF(AB415="","",IF(COUNTIFS($AB$7:$AB$3006,AB415,$AQ$7:$AQ$3006,'RC'!$E$6)=0,"",COUNTIFS($M$7:$M$3006,"Concluída no prazo",$AB$7:$AB$3006,AB415,$AQ$7:$AQ$3006,'RC'!$E$6)/COUNTIFS($AB$7:$AB$3006,AB415,$AQ$7:$AQ$3006,'RC'!$E$6)))</f>
        <v/>
      </c>
      <c r="AD415" s="48">
        <f>SUMIF($AQ$7:$AQ$3006,'RC'!$E$6,$J$7:$J$3006)+SUMIF($AQ$7:$AQ$3006,'RC'!$E$6,$L$7:$L$3006)</f>
        <v>21</v>
      </c>
      <c r="AF415" s="48">
        <v>4.5919999999998802E-2</v>
      </c>
      <c r="AG415" s="48">
        <f>IF(OR(AQ415="",AQ415&lt;&gt;'RC'!$E$6,AB415&lt;&gt;'RC'!$D$21),0,1)</f>
        <v>0</v>
      </c>
      <c r="AH415" s="48">
        <f t="shared" si="152"/>
        <v>4.5919999999998802E-2</v>
      </c>
      <c r="AI415" s="48" t="str">
        <f t="shared" si="134"/>
        <v/>
      </c>
      <c r="AJ415" s="48" t="str">
        <f t="shared" si="135"/>
        <v/>
      </c>
      <c r="AK415" s="52" t="str">
        <f t="shared" si="136"/>
        <v/>
      </c>
      <c r="AL415" s="52" t="str">
        <f t="shared" si="137"/>
        <v/>
      </c>
      <c r="AM415" s="48" t="str">
        <f t="shared" si="138"/>
        <v/>
      </c>
      <c r="AN415" s="48" t="str">
        <f t="shared" si="139"/>
        <v/>
      </c>
      <c r="AP415" s="18" t="str">
        <f t="shared" si="140"/>
        <v/>
      </c>
      <c r="AQ415" s="18" t="str">
        <f t="shared" si="141"/>
        <v/>
      </c>
      <c r="AR415" s="18">
        <v>4.5920000000000002E-2</v>
      </c>
      <c r="AS415" s="18">
        <f>IF(AF!$D$27="Todos",1,IF(M415=AF!$D$27,1,0))</f>
        <v>1</v>
      </c>
      <c r="AT415" s="53">
        <f>IF(AND(E415=AF!$D$6,OR(LT!M415=AF!$D$27,AF!$D$27="Todos"),OR(AP415=AF!$E$8,AQ415=AF!$E$8)),AR415+AS415,0)</f>
        <v>0</v>
      </c>
      <c r="AU415" s="18" t="str">
        <f t="shared" si="142"/>
        <v/>
      </c>
      <c r="AV415" s="54" t="str">
        <f t="shared" si="143"/>
        <v/>
      </c>
      <c r="AW415" s="54" t="str">
        <f t="shared" si="144"/>
        <v/>
      </c>
      <c r="AX415" s="18" t="str">
        <f t="shared" si="145"/>
        <v/>
      </c>
      <c r="AY415" s="18" t="str">
        <f t="shared" si="146"/>
        <v/>
      </c>
      <c r="BA415" s="18">
        <f>IF($E415=AF!$D$6,IF($M415="Concluída no prazo",2,IF($M415="Concluída com atraso",1,0)),0)</f>
        <v>0</v>
      </c>
      <c r="BB415" s="18">
        <f>IF($E415=AF!$D$6,IF($M415="Atrasada",2,IF($M415="Concluída com atraso",1,0)),0)</f>
        <v>0</v>
      </c>
      <c r="BC415" s="18">
        <v>4.0899999999999999E-3</v>
      </c>
      <c r="BD415" s="18">
        <f t="shared" si="153"/>
        <v>4.0899999999999999E-3</v>
      </c>
      <c r="BE415" s="18">
        <f t="shared" si="153"/>
        <v>4.0899999999999999E-3</v>
      </c>
      <c r="BF415" s="18" t="str">
        <f t="shared" si="147"/>
        <v/>
      </c>
      <c r="BN415" s="18" t="str">
        <f t="shared" si="148"/>
        <v>s</v>
      </c>
    </row>
    <row r="416" spans="3:66" ht="50.1" customHeight="1" thickTop="1" thickBot="1" x14ac:dyDescent="0.3">
      <c r="C416" s="46"/>
      <c r="D416" s="46"/>
      <c r="E416" s="46"/>
      <c r="F416" s="122"/>
      <c r="G416" s="122"/>
      <c r="H416" s="78" t="str">
        <f t="shared" si="149"/>
        <v/>
      </c>
      <c r="I416" s="78" t="str">
        <f t="shared" si="150"/>
        <v/>
      </c>
      <c r="J416" s="16"/>
      <c r="K416" s="46" t="str">
        <f t="shared" si="151"/>
        <v/>
      </c>
      <c r="L416" s="16"/>
      <c r="M416" s="16"/>
      <c r="N416" s="46"/>
      <c r="O416" s="47" t="str">
        <f t="shared" si="154"/>
        <v/>
      </c>
      <c r="P416" s="47"/>
      <c r="Q416" s="48" t="str">
        <f>IFERROR(VLOOKUP(E416,Funcionários!$C$8:$E$207,3,FALSE),"")</f>
        <v/>
      </c>
      <c r="R416" s="47"/>
      <c r="S416" s="49" t="str">
        <f t="shared" si="155"/>
        <v/>
      </c>
      <c r="T416" s="49">
        <v>4.1000000000000003E-3</v>
      </c>
      <c r="U416" s="48" t="str">
        <f>IF(Funcionários!C417=0,"",Funcionários!C417)</f>
        <v/>
      </c>
      <c r="V416" s="50">
        <f>IF(U416="",0,IF(COUNTIFS($E$7:$E$3006,U416,$I$7:$I$3006,'RC'!$E$6)=0,0,COUNTIFS($M$7:$M$3006,"Concluída no prazo",$E$7:$E$3006,U416,$I$7:$I$3006,'RC'!$E$6)/COUNTIFS($E$7:$E$3006,U416,$I$7:$I$3006,'RC'!$E$6)))</f>
        <v>0</v>
      </c>
      <c r="W416" s="49">
        <f>SUMIFS($J$7:$J$3006,$E$7:$E$3006,U416,$I$7:$I$3006,'RC'!$E$6)+SUMIFS($L$7:$L$3006,$E$7:$E$3006,U416,$I$7:$I$3006,'RC'!$E$6)</f>
        <v>0</v>
      </c>
      <c r="X416" s="48">
        <f>COUNTIFS($E$7:$E$3006,U416,$I$7:$I$3006,'RC'!$E$6)</f>
        <v>0</v>
      </c>
      <c r="Y416" s="48"/>
      <c r="Z416" s="51" t="str">
        <f>IF(AQ416='RC'!$E$6,AC416*1000+AD416,"")</f>
        <v/>
      </c>
      <c r="AA416" s="51" t="str">
        <f>IF(AB416="","",IF(AQ416='RC'!$E$6,AC416*1000-AD416,""))</f>
        <v/>
      </c>
      <c r="AB416" s="48" t="str">
        <f>IFERROR(VLOOKUP(E416,Funcionários!$C$8:$E$207,3,FALSE),"")</f>
        <v/>
      </c>
      <c r="AC416" s="50" t="str">
        <f>IF(AB416="","",IF(COUNTIFS($AB$7:$AB$3006,AB416,$AQ$7:$AQ$3006,'RC'!$E$6)=0,"",COUNTIFS($M$7:$M$3006,"Concluída no prazo",$AB$7:$AB$3006,AB416,$AQ$7:$AQ$3006,'RC'!$E$6)/COUNTIFS($AB$7:$AB$3006,AB416,$AQ$7:$AQ$3006,'RC'!$E$6)))</f>
        <v/>
      </c>
      <c r="AD416" s="48">
        <f>SUMIF($AQ$7:$AQ$3006,'RC'!$E$6,$J$7:$J$3006)+SUMIF($AQ$7:$AQ$3006,'RC'!$E$6,$L$7:$L$3006)</f>
        <v>21</v>
      </c>
      <c r="AF416" s="48">
        <v>4.5909999999998799E-2</v>
      </c>
      <c r="AG416" s="48">
        <f>IF(OR(AQ416="",AQ416&lt;&gt;'RC'!$E$6,AB416&lt;&gt;'RC'!$D$21),0,1)</f>
        <v>0</v>
      </c>
      <c r="AH416" s="48">
        <f t="shared" si="152"/>
        <v>4.5909999999998799E-2</v>
      </c>
      <c r="AI416" s="48" t="str">
        <f t="shared" si="134"/>
        <v/>
      </c>
      <c r="AJ416" s="48" t="str">
        <f t="shared" si="135"/>
        <v/>
      </c>
      <c r="AK416" s="52" t="str">
        <f t="shared" si="136"/>
        <v/>
      </c>
      <c r="AL416" s="52" t="str">
        <f t="shared" si="137"/>
        <v/>
      </c>
      <c r="AM416" s="48" t="str">
        <f t="shared" si="138"/>
        <v/>
      </c>
      <c r="AN416" s="48" t="str">
        <f t="shared" si="139"/>
        <v/>
      </c>
      <c r="AP416" s="18" t="str">
        <f t="shared" si="140"/>
        <v/>
      </c>
      <c r="AQ416" s="18" t="str">
        <f t="shared" si="141"/>
        <v/>
      </c>
      <c r="AR416" s="18">
        <v>4.5909999999999999E-2</v>
      </c>
      <c r="AS416" s="18">
        <f>IF(AF!$D$27="Todos",1,IF(M416=AF!$D$27,1,0))</f>
        <v>1</v>
      </c>
      <c r="AT416" s="53">
        <f>IF(AND(E416=AF!$D$6,OR(LT!M416=AF!$D$27,AF!$D$27="Todos"),OR(AP416=AF!$E$8,AQ416=AF!$E$8)),AR416+AS416,0)</f>
        <v>0</v>
      </c>
      <c r="AU416" s="18" t="str">
        <f t="shared" si="142"/>
        <v/>
      </c>
      <c r="AV416" s="54" t="str">
        <f t="shared" si="143"/>
        <v/>
      </c>
      <c r="AW416" s="54" t="str">
        <f t="shared" si="144"/>
        <v/>
      </c>
      <c r="AX416" s="18" t="str">
        <f t="shared" si="145"/>
        <v/>
      </c>
      <c r="AY416" s="18" t="str">
        <f t="shared" si="146"/>
        <v/>
      </c>
      <c r="BA416" s="18">
        <f>IF($E416=AF!$D$6,IF($M416="Concluída no prazo",2,IF($M416="Concluída com atraso",1,0)),0)</f>
        <v>0</v>
      </c>
      <c r="BB416" s="18">
        <f>IF($E416=AF!$D$6,IF($M416="Atrasada",2,IF($M416="Concluída com atraso",1,0)),0)</f>
        <v>0</v>
      </c>
      <c r="BC416" s="18">
        <v>4.1000000000000003E-3</v>
      </c>
      <c r="BD416" s="18">
        <f t="shared" si="153"/>
        <v>4.1000000000000003E-3</v>
      </c>
      <c r="BE416" s="18">
        <f t="shared" si="153"/>
        <v>4.1000000000000003E-3</v>
      </c>
      <c r="BF416" s="18" t="str">
        <f t="shared" si="147"/>
        <v/>
      </c>
      <c r="BN416" s="18" t="str">
        <f t="shared" si="148"/>
        <v>s</v>
      </c>
    </row>
    <row r="417" spans="3:66" ht="50.1" customHeight="1" thickTop="1" thickBot="1" x14ac:dyDescent="0.3">
      <c r="C417" s="46"/>
      <c r="D417" s="46"/>
      <c r="E417" s="46"/>
      <c r="F417" s="122"/>
      <c r="G417" s="122"/>
      <c r="H417" s="78" t="str">
        <f t="shared" si="149"/>
        <v/>
      </c>
      <c r="I417" s="78" t="str">
        <f t="shared" si="150"/>
        <v/>
      </c>
      <c r="J417" s="16"/>
      <c r="K417" s="46" t="str">
        <f t="shared" si="151"/>
        <v/>
      </c>
      <c r="L417" s="16"/>
      <c r="M417" s="16"/>
      <c r="N417" s="46"/>
      <c r="O417" s="47" t="str">
        <f t="shared" si="154"/>
        <v/>
      </c>
      <c r="P417" s="47"/>
      <c r="Q417" s="48" t="str">
        <f>IFERROR(VLOOKUP(E417,Funcionários!$C$8:$E$207,3,FALSE),"")</f>
        <v/>
      </c>
      <c r="R417" s="47"/>
      <c r="S417" s="49" t="str">
        <f t="shared" si="155"/>
        <v/>
      </c>
      <c r="T417" s="49">
        <v>4.1099999999999999E-3</v>
      </c>
      <c r="U417" s="48" t="str">
        <f>IF(Funcionários!C418=0,"",Funcionários!C418)</f>
        <v/>
      </c>
      <c r="V417" s="50">
        <f>IF(U417="",0,IF(COUNTIFS($E$7:$E$3006,U417,$I$7:$I$3006,'RC'!$E$6)=0,0,COUNTIFS($M$7:$M$3006,"Concluída no prazo",$E$7:$E$3006,U417,$I$7:$I$3006,'RC'!$E$6)/COUNTIFS($E$7:$E$3006,U417,$I$7:$I$3006,'RC'!$E$6)))</f>
        <v>0</v>
      </c>
      <c r="W417" s="49">
        <f>SUMIFS($J$7:$J$3006,$E$7:$E$3006,U417,$I$7:$I$3006,'RC'!$E$6)+SUMIFS($L$7:$L$3006,$E$7:$E$3006,U417,$I$7:$I$3006,'RC'!$E$6)</f>
        <v>0</v>
      </c>
      <c r="X417" s="48">
        <f>COUNTIFS($E$7:$E$3006,U417,$I$7:$I$3006,'RC'!$E$6)</f>
        <v>0</v>
      </c>
      <c r="Y417" s="48"/>
      <c r="Z417" s="51" t="str">
        <f>IF(AQ417='RC'!$E$6,AC417*1000+AD417,"")</f>
        <v/>
      </c>
      <c r="AA417" s="51" t="str">
        <f>IF(AB417="","",IF(AQ417='RC'!$E$6,AC417*1000-AD417,""))</f>
        <v/>
      </c>
      <c r="AB417" s="48" t="str">
        <f>IFERROR(VLOOKUP(E417,Funcionários!$C$8:$E$207,3,FALSE),"")</f>
        <v/>
      </c>
      <c r="AC417" s="50" t="str">
        <f>IF(AB417="","",IF(COUNTIFS($AB$7:$AB$3006,AB417,$AQ$7:$AQ$3006,'RC'!$E$6)=0,"",COUNTIFS($M$7:$M$3006,"Concluída no prazo",$AB$7:$AB$3006,AB417,$AQ$7:$AQ$3006,'RC'!$E$6)/COUNTIFS($AB$7:$AB$3006,AB417,$AQ$7:$AQ$3006,'RC'!$E$6)))</f>
        <v/>
      </c>
      <c r="AD417" s="48">
        <f>SUMIF($AQ$7:$AQ$3006,'RC'!$E$6,$J$7:$J$3006)+SUMIF($AQ$7:$AQ$3006,'RC'!$E$6,$L$7:$L$3006)</f>
        <v>21</v>
      </c>
      <c r="AF417" s="48">
        <v>4.5899999999998699E-2</v>
      </c>
      <c r="AG417" s="48">
        <f>IF(OR(AQ417="",AQ417&lt;&gt;'RC'!$E$6,AB417&lt;&gt;'RC'!$D$21),0,1)</f>
        <v>0</v>
      </c>
      <c r="AH417" s="48">
        <f t="shared" si="152"/>
        <v>4.5899999999998699E-2</v>
      </c>
      <c r="AI417" s="48" t="str">
        <f t="shared" si="134"/>
        <v/>
      </c>
      <c r="AJ417" s="48" t="str">
        <f t="shared" si="135"/>
        <v/>
      </c>
      <c r="AK417" s="52" t="str">
        <f t="shared" si="136"/>
        <v/>
      </c>
      <c r="AL417" s="52" t="str">
        <f t="shared" si="137"/>
        <v/>
      </c>
      <c r="AM417" s="48" t="str">
        <f t="shared" si="138"/>
        <v/>
      </c>
      <c r="AN417" s="48" t="str">
        <f t="shared" si="139"/>
        <v/>
      </c>
      <c r="AP417" s="18" t="str">
        <f t="shared" si="140"/>
        <v/>
      </c>
      <c r="AQ417" s="18" t="str">
        <f t="shared" si="141"/>
        <v/>
      </c>
      <c r="AR417" s="18">
        <v>4.5900000000000003E-2</v>
      </c>
      <c r="AS417" s="18">
        <f>IF(AF!$D$27="Todos",1,IF(M417=AF!$D$27,1,0))</f>
        <v>1</v>
      </c>
      <c r="AT417" s="53">
        <f>IF(AND(E417=AF!$D$6,OR(LT!M417=AF!$D$27,AF!$D$27="Todos"),OR(AP417=AF!$E$8,AQ417=AF!$E$8)),AR417+AS417,0)</f>
        <v>0</v>
      </c>
      <c r="AU417" s="18" t="str">
        <f t="shared" si="142"/>
        <v/>
      </c>
      <c r="AV417" s="54" t="str">
        <f t="shared" si="143"/>
        <v/>
      </c>
      <c r="AW417" s="54" t="str">
        <f t="shared" si="144"/>
        <v/>
      </c>
      <c r="AX417" s="18" t="str">
        <f t="shared" si="145"/>
        <v/>
      </c>
      <c r="AY417" s="18" t="str">
        <f t="shared" si="146"/>
        <v/>
      </c>
      <c r="BA417" s="18">
        <f>IF($E417=AF!$D$6,IF($M417="Concluída no prazo",2,IF($M417="Concluída com atraso",1,0)),0)</f>
        <v>0</v>
      </c>
      <c r="BB417" s="18">
        <f>IF($E417=AF!$D$6,IF($M417="Atrasada",2,IF($M417="Concluída com atraso",1,0)),0)</f>
        <v>0</v>
      </c>
      <c r="BC417" s="18">
        <v>4.1099999999999999E-3</v>
      </c>
      <c r="BD417" s="18">
        <f t="shared" si="153"/>
        <v>4.1099999999999999E-3</v>
      </c>
      <c r="BE417" s="18">
        <f t="shared" si="153"/>
        <v>4.1099999999999999E-3</v>
      </c>
      <c r="BF417" s="18" t="str">
        <f t="shared" si="147"/>
        <v/>
      </c>
      <c r="BN417" s="18" t="str">
        <f t="shared" si="148"/>
        <v>s</v>
      </c>
    </row>
    <row r="418" spans="3:66" ht="50.1" customHeight="1" thickTop="1" thickBot="1" x14ac:dyDescent="0.3">
      <c r="C418" s="46"/>
      <c r="D418" s="46"/>
      <c r="E418" s="46"/>
      <c r="F418" s="122"/>
      <c r="G418" s="122"/>
      <c r="H418" s="78" t="str">
        <f t="shared" si="149"/>
        <v/>
      </c>
      <c r="I418" s="78" t="str">
        <f t="shared" si="150"/>
        <v/>
      </c>
      <c r="J418" s="16"/>
      <c r="K418" s="46" t="str">
        <f t="shared" si="151"/>
        <v/>
      </c>
      <c r="L418" s="16"/>
      <c r="M418" s="16"/>
      <c r="N418" s="46"/>
      <c r="O418" s="47" t="str">
        <f t="shared" si="154"/>
        <v/>
      </c>
      <c r="P418" s="47"/>
      <c r="Q418" s="48" t="str">
        <f>IFERROR(VLOOKUP(E418,Funcionários!$C$8:$E$207,3,FALSE),"")</f>
        <v/>
      </c>
      <c r="R418" s="47"/>
      <c r="S418" s="49" t="str">
        <f t="shared" si="155"/>
        <v/>
      </c>
      <c r="T418" s="49">
        <v>4.1200000000000004E-3</v>
      </c>
      <c r="U418" s="48" t="str">
        <f>IF(Funcionários!C419=0,"",Funcionários!C419)</f>
        <v/>
      </c>
      <c r="V418" s="50">
        <f>IF(U418="",0,IF(COUNTIFS($E$7:$E$3006,U418,$I$7:$I$3006,'RC'!$E$6)=0,0,COUNTIFS($M$7:$M$3006,"Concluída no prazo",$E$7:$E$3006,U418,$I$7:$I$3006,'RC'!$E$6)/COUNTIFS($E$7:$E$3006,U418,$I$7:$I$3006,'RC'!$E$6)))</f>
        <v>0</v>
      </c>
      <c r="W418" s="49">
        <f>SUMIFS($J$7:$J$3006,$E$7:$E$3006,U418,$I$7:$I$3006,'RC'!$E$6)+SUMIFS($L$7:$L$3006,$E$7:$E$3006,U418,$I$7:$I$3006,'RC'!$E$6)</f>
        <v>0</v>
      </c>
      <c r="X418" s="48">
        <f>COUNTIFS($E$7:$E$3006,U418,$I$7:$I$3006,'RC'!$E$6)</f>
        <v>0</v>
      </c>
      <c r="Y418" s="48"/>
      <c r="Z418" s="51" t="str">
        <f>IF(AQ418='RC'!$E$6,AC418*1000+AD418,"")</f>
        <v/>
      </c>
      <c r="AA418" s="51" t="str">
        <f>IF(AB418="","",IF(AQ418='RC'!$E$6,AC418*1000-AD418,""))</f>
        <v/>
      </c>
      <c r="AB418" s="48" t="str">
        <f>IFERROR(VLOOKUP(E418,Funcionários!$C$8:$E$207,3,FALSE),"")</f>
        <v/>
      </c>
      <c r="AC418" s="50" t="str">
        <f>IF(AB418="","",IF(COUNTIFS($AB$7:$AB$3006,AB418,$AQ$7:$AQ$3006,'RC'!$E$6)=0,"",COUNTIFS($M$7:$M$3006,"Concluída no prazo",$AB$7:$AB$3006,AB418,$AQ$7:$AQ$3006,'RC'!$E$6)/COUNTIFS($AB$7:$AB$3006,AB418,$AQ$7:$AQ$3006,'RC'!$E$6)))</f>
        <v/>
      </c>
      <c r="AD418" s="48">
        <f>SUMIF($AQ$7:$AQ$3006,'RC'!$E$6,$J$7:$J$3006)+SUMIF($AQ$7:$AQ$3006,'RC'!$E$6,$L$7:$L$3006)</f>
        <v>21</v>
      </c>
      <c r="AF418" s="48">
        <v>4.5889999999998703E-2</v>
      </c>
      <c r="AG418" s="48">
        <f>IF(OR(AQ418="",AQ418&lt;&gt;'RC'!$E$6,AB418&lt;&gt;'RC'!$D$21),0,1)</f>
        <v>0</v>
      </c>
      <c r="AH418" s="48">
        <f t="shared" si="152"/>
        <v>4.5889999999998703E-2</v>
      </c>
      <c r="AI418" s="48" t="str">
        <f t="shared" si="134"/>
        <v/>
      </c>
      <c r="AJ418" s="48" t="str">
        <f t="shared" si="135"/>
        <v/>
      </c>
      <c r="AK418" s="52" t="str">
        <f t="shared" si="136"/>
        <v/>
      </c>
      <c r="AL418" s="52" t="str">
        <f t="shared" si="137"/>
        <v/>
      </c>
      <c r="AM418" s="48" t="str">
        <f t="shared" si="138"/>
        <v/>
      </c>
      <c r="AN418" s="48" t="str">
        <f t="shared" si="139"/>
        <v/>
      </c>
      <c r="AP418" s="18" t="str">
        <f t="shared" si="140"/>
        <v/>
      </c>
      <c r="AQ418" s="18" t="str">
        <f t="shared" si="141"/>
        <v/>
      </c>
      <c r="AR418" s="18">
        <v>4.589E-2</v>
      </c>
      <c r="AS418" s="18">
        <f>IF(AF!$D$27="Todos",1,IF(M418=AF!$D$27,1,0))</f>
        <v>1</v>
      </c>
      <c r="AT418" s="53">
        <f>IF(AND(E418=AF!$D$6,OR(LT!M418=AF!$D$27,AF!$D$27="Todos"),OR(AP418=AF!$E$8,AQ418=AF!$E$8)),AR418+AS418,0)</f>
        <v>0</v>
      </c>
      <c r="AU418" s="18" t="str">
        <f t="shared" si="142"/>
        <v/>
      </c>
      <c r="AV418" s="54" t="str">
        <f t="shared" si="143"/>
        <v/>
      </c>
      <c r="AW418" s="54" t="str">
        <f t="shared" si="144"/>
        <v/>
      </c>
      <c r="AX418" s="18" t="str">
        <f t="shared" si="145"/>
        <v/>
      </c>
      <c r="AY418" s="18" t="str">
        <f t="shared" si="146"/>
        <v/>
      </c>
      <c r="BA418" s="18">
        <f>IF($E418=AF!$D$6,IF($M418="Concluída no prazo",2,IF($M418="Concluída com atraso",1,0)),0)</f>
        <v>0</v>
      </c>
      <c r="BB418" s="18">
        <f>IF($E418=AF!$D$6,IF($M418="Atrasada",2,IF($M418="Concluída com atraso",1,0)),0)</f>
        <v>0</v>
      </c>
      <c r="BC418" s="18">
        <v>4.1200000000000004E-3</v>
      </c>
      <c r="BD418" s="18">
        <f t="shared" si="153"/>
        <v>4.1200000000000004E-3</v>
      </c>
      <c r="BE418" s="18">
        <f t="shared" si="153"/>
        <v>4.1200000000000004E-3</v>
      </c>
      <c r="BF418" s="18" t="str">
        <f t="shared" si="147"/>
        <v/>
      </c>
      <c r="BN418" s="18" t="str">
        <f t="shared" si="148"/>
        <v>s</v>
      </c>
    </row>
    <row r="419" spans="3:66" ht="50.1" customHeight="1" thickTop="1" thickBot="1" x14ac:dyDescent="0.3">
      <c r="C419" s="46"/>
      <c r="D419" s="46"/>
      <c r="E419" s="46"/>
      <c r="F419" s="122"/>
      <c r="G419" s="122"/>
      <c r="H419" s="78" t="str">
        <f t="shared" si="149"/>
        <v/>
      </c>
      <c r="I419" s="78" t="str">
        <f t="shared" si="150"/>
        <v/>
      </c>
      <c r="J419" s="16"/>
      <c r="K419" s="46" t="str">
        <f t="shared" si="151"/>
        <v/>
      </c>
      <c r="L419" s="16"/>
      <c r="M419" s="16"/>
      <c r="N419" s="46"/>
      <c r="O419" s="47" t="str">
        <f t="shared" si="154"/>
        <v/>
      </c>
      <c r="P419" s="47"/>
      <c r="Q419" s="48" t="str">
        <f>IFERROR(VLOOKUP(E419,Funcionários!$C$8:$E$207,3,FALSE),"")</f>
        <v/>
      </c>
      <c r="R419" s="47"/>
      <c r="S419" s="49" t="str">
        <f t="shared" si="155"/>
        <v/>
      </c>
      <c r="T419" s="49">
        <v>4.13E-3</v>
      </c>
      <c r="U419" s="48" t="str">
        <f>IF(Funcionários!C420=0,"",Funcionários!C420)</f>
        <v/>
      </c>
      <c r="V419" s="50">
        <f>IF(U419="",0,IF(COUNTIFS($E$7:$E$3006,U419,$I$7:$I$3006,'RC'!$E$6)=0,0,COUNTIFS($M$7:$M$3006,"Concluída no prazo",$E$7:$E$3006,U419,$I$7:$I$3006,'RC'!$E$6)/COUNTIFS($E$7:$E$3006,U419,$I$7:$I$3006,'RC'!$E$6)))</f>
        <v>0</v>
      </c>
      <c r="W419" s="49">
        <f>SUMIFS($J$7:$J$3006,$E$7:$E$3006,U419,$I$7:$I$3006,'RC'!$E$6)+SUMIFS($L$7:$L$3006,$E$7:$E$3006,U419,$I$7:$I$3006,'RC'!$E$6)</f>
        <v>0</v>
      </c>
      <c r="X419" s="48">
        <f>COUNTIFS($E$7:$E$3006,U419,$I$7:$I$3006,'RC'!$E$6)</f>
        <v>0</v>
      </c>
      <c r="Y419" s="48"/>
      <c r="Z419" s="51" t="str">
        <f>IF(AQ419='RC'!$E$6,AC419*1000+AD419,"")</f>
        <v/>
      </c>
      <c r="AA419" s="51" t="str">
        <f>IF(AB419="","",IF(AQ419='RC'!$E$6,AC419*1000-AD419,""))</f>
        <v/>
      </c>
      <c r="AB419" s="48" t="str">
        <f>IFERROR(VLOOKUP(E419,Funcionários!$C$8:$E$207,3,FALSE),"")</f>
        <v/>
      </c>
      <c r="AC419" s="50" t="str">
        <f>IF(AB419="","",IF(COUNTIFS($AB$7:$AB$3006,AB419,$AQ$7:$AQ$3006,'RC'!$E$6)=0,"",COUNTIFS($M$7:$M$3006,"Concluída no prazo",$AB$7:$AB$3006,AB419,$AQ$7:$AQ$3006,'RC'!$E$6)/COUNTIFS($AB$7:$AB$3006,AB419,$AQ$7:$AQ$3006,'RC'!$E$6)))</f>
        <v/>
      </c>
      <c r="AD419" s="48">
        <f>SUMIF($AQ$7:$AQ$3006,'RC'!$E$6,$J$7:$J$3006)+SUMIF($AQ$7:$AQ$3006,'RC'!$E$6,$L$7:$L$3006)</f>
        <v>21</v>
      </c>
      <c r="AF419" s="48">
        <v>4.58799999999987E-2</v>
      </c>
      <c r="AG419" s="48">
        <f>IF(OR(AQ419="",AQ419&lt;&gt;'RC'!$E$6,AB419&lt;&gt;'RC'!$D$21),0,1)</f>
        <v>0</v>
      </c>
      <c r="AH419" s="48">
        <f t="shared" si="152"/>
        <v>4.58799999999987E-2</v>
      </c>
      <c r="AI419" s="48" t="str">
        <f t="shared" si="134"/>
        <v/>
      </c>
      <c r="AJ419" s="48" t="str">
        <f t="shared" si="135"/>
        <v/>
      </c>
      <c r="AK419" s="52" t="str">
        <f t="shared" si="136"/>
        <v/>
      </c>
      <c r="AL419" s="52" t="str">
        <f t="shared" si="137"/>
        <v/>
      </c>
      <c r="AM419" s="48" t="str">
        <f t="shared" si="138"/>
        <v/>
      </c>
      <c r="AN419" s="48" t="str">
        <f t="shared" si="139"/>
        <v/>
      </c>
      <c r="AP419" s="18" t="str">
        <f t="shared" si="140"/>
        <v/>
      </c>
      <c r="AQ419" s="18" t="str">
        <f t="shared" si="141"/>
        <v/>
      </c>
      <c r="AR419" s="18">
        <v>4.5879999999999997E-2</v>
      </c>
      <c r="AS419" s="18">
        <f>IF(AF!$D$27="Todos",1,IF(M419=AF!$D$27,1,0))</f>
        <v>1</v>
      </c>
      <c r="AT419" s="53">
        <f>IF(AND(E419=AF!$D$6,OR(LT!M419=AF!$D$27,AF!$D$27="Todos"),OR(AP419=AF!$E$8,AQ419=AF!$E$8)),AR419+AS419,0)</f>
        <v>0</v>
      </c>
      <c r="AU419" s="18" t="str">
        <f t="shared" si="142"/>
        <v/>
      </c>
      <c r="AV419" s="54" t="str">
        <f t="shared" si="143"/>
        <v/>
      </c>
      <c r="AW419" s="54" t="str">
        <f t="shared" si="144"/>
        <v/>
      </c>
      <c r="AX419" s="18" t="str">
        <f t="shared" si="145"/>
        <v/>
      </c>
      <c r="AY419" s="18" t="str">
        <f t="shared" si="146"/>
        <v/>
      </c>
      <c r="BA419" s="18">
        <f>IF($E419=AF!$D$6,IF($M419="Concluída no prazo",2,IF($M419="Concluída com atraso",1,0)),0)</f>
        <v>0</v>
      </c>
      <c r="BB419" s="18">
        <f>IF($E419=AF!$D$6,IF($M419="Atrasada",2,IF($M419="Concluída com atraso",1,0)),0)</f>
        <v>0</v>
      </c>
      <c r="BC419" s="18">
        <v>4.13E-3</v>
      </c>
      <c r="BD419" s="18">
        <f t="shared" si="153"/>
        <v>4.13E-3</v>
      </c>
      <c r="BE419" s="18">
        <f t="shared" si="153"/>
        <v>4.13E-3</v>
      </c>
      <c r="BF419" s="18" t="str">
        <f t="shared" si="147"/>
        <v/>
      </c>
      <c r="BN419" s="18" t="str">
        <f t="shared" si="148"/>
        <v>s</v>
      </c>
    </row>
    <row r="420" spans="3:66" ht="50.1" customHeight="1" thickTop="1" thickBot="1" x14ac:dyDescent="0.3">
      <c r="C420" s="46"/>
      <c r="D420" s="46"/>
      <c r="E420" s="46"/>
      <c r="F420" s="122"/>
      <c r="G420" s="122"/>
      <c r="H420" s="78" t="str">
        <f t="shared" si="149"/>
        <v/>
      </c>
      <c r="I420" s="78" t="str">
        <f t="shared" si="150"/>
        <v/>
      </c>
      <c r="J420" s="16"/>
      <c r="K420" s="46" t="str">
        <f t="shared" si="151"/>
        <v/>
      </c>
      <c r="L420" s="16"/>
      <c r="M420" s="16"/>
      <c r="N420" s="46"/>
      <c r="O420" s="47" t="str">
        <f t="shared" si="154"/>
        <v/>
      </c>
      <c r="P420" s="47"/>
      <c r="Q420" s="48" t="str">
        <f>IFERROR(VLOOKUP(E420,Funcionários!$C$8:$E$207,3,FALSE),"")</f>
        <v/>
      </c>
      <c r="R420" s="47"/>
      <c r="S420" s="49" t="str">
        <f t="shared" si="155"/>
        <v/>
      </c>
      <c r="T420" s="49">
        <v>4.1399999999999996E-3</v>
      </c>
      <c r="U420" s="48" t="str">
        <f>IF(Funcionários!C421=0,"",Funcionários!C421)</f>
        <v/>
      </c>
      <c r="V420" s="50">
        <f>IF(U420="",0,IF(COUNTIFS($E$7:$E$3006,U420,$I$7:$I$3006,'RC'!$E$6)=0,0,COUNTIFS($M$7:$M$3006,"Concluída no prazo",$E$7:$E$3006,U420,$I$7:$I$3006,'RC'!$E$6)/COUNTIFS($E$7:$E$3006,U420,$I$7:$I$3006,'RC'!$E$6)))</f>
        <v>0</v>
      </c>
      <c r="W420" s="49">
        <f>SUMIFS($J$7:$J$3006,$E$7:$E$3006,U420,$I$7:$I$3006,'RC'!$E$6)+SUMIFS($L$7:$L$3006,$E$7:$E$3006,U420,$I$7:$I$3006,'RC'!$E$6)</f>
        <v>0</v>
      </c>
      <c r="X420" s="48">
        <f>COUNTIFS($E$7:$E$3006,U420,$I$7:$I$3006,'RC'!$E$6)</f>
        <v>0</v>
      </c>
      <c r="Y420" s="48"/>
      <c r="Z420" s="51" t="str">
        <f>IF(AQ420='RC'!$E$6,AC420*1000+AD420,"")</f>
        <v/>
      </c>
      <c r="AA420" s="51" t="str">
        <f>IF(AB420="","",IF(AQ420='RC'!$E$6,AC420*1000-AD420,""))</f>
        <v/>
      </c>
      <c r="AB420" s="48" t="str">
        <f>IFERROR(VLOOKUP(E420,Funcionários!$C$8:$E$207,3,FALSE),"")</f>
        <v/>
      </c>
      <c r="AC420" s="50" t="str">
        <f>IF(AB420="","",IF(COUNTIFS($AB$7:$AB$3006,AB420,$AQ$7:$AQ$3006,'RC'!$E$6)=0,"",COUNTIFS($M$7:$M$3006,"Concluída no prazo",$AB$7:$AB$3006,AB420,$AQ$7:$AQ$3006,'RC'!$E$6)/COUNTIFS($AB$7:$AB$3006,AB420,$AQ$7:$AQ$3006,'RC'!$E$6)))</f>
        <v/>
      </c>
      <c r="AD420" s="48">
        <f>SUMIF($AQ$7:$AQ$3006,'RC'!$E$6,$J$7:$J$3006)+SUMIF($AQ$7:$AQ$3006,'RC'!$E$6,$L$7:$L$3006)</f>
        <v>21</v>
      </c>
      <c r="AF420" s="48">
        <v>4.5869999999998697E-2</v>
      </c>
      <c r="AG420" s="48">
        <f>IF(OR(AQ420="",AQ420&lt;&gt;'RC'!$E$6,AB420&lt;&gt;'RC'!$D$21),0,1)</f>
        <v>0</v>
      </c>
      <c r="AH420" s="48">
        <f t="shared" si="152"/>
        <v>4.5869999999998697E-2</v>
      </c>
      <c r="AI420" s="48" t="str">
        <f t="shared" si="134"/>
        <v/>
      </c>
      <c r="AJ420" s="48" t="str">
        <f t="shared" si="135"/>
        <v/>
      </c>
      <c r="AK420" s="52" t="str">
        <f t="shared" si="136"/>
        <v/>
      </c>
      <c r="AL420" s="52" t="str">
        <f t="shared" si="137"/>
        <v/>
      </c>
      <c r="AM420" s="48" t="str">
        <f t="shared" si="138"/>
        <v/>
      </c>
      <c r="AN420" s="48" t="str">
        <f t="shared" si="139"/>
        <v/>
      </c>
      <c r="AP420" s="18" t="str">
        <f t="shared" si="140"/>
        <v/>
      </c>
      <c r="AQ420" s="18" t="str">
        <f t="shared" si="141"/>
        <v/>
      </c>
      <c r="AR420" s="18">
        <v>4.5870000000000001E-2</v>
      </c>
      <c r="AS420" s="18">
        <f>IF(AF!$D$27="Todos",1,IF(M420=AF!$D$27,1,0))</f>
        <v>1</v>
      </c>
      <c r="AT420" s="53">
        <f>IF(AND(E420=AF!$D$6,OR(LT!M420=AF!$D$27,AF!$D$27="Todos"),OR(AP420=AF!$E$8,AQ420=AF!$E$8)),AR420+AS420,0)</f>
        <v>0</v>
      </c>
      <c r="AU420" s="18" t="str">
        <f t="shared" si="142"/>
        <v/>
      </c>
      <c r="AV420" s="54" t="str">
        <f t="shared" si="143"/>
        <v/>
      </c>
      <c r="AW420" s="54" t="str">
        <f t="shared" si="144"/>
        <v/>
      </c>
      <c r="AX420" s="18" t="str">
        <f t="shared" si="145"/>
        <v/>
      </c>
      <c r="AY420" s="18" t="str">
        <f t="shared" si="146"/>
        <v/>
      </c>
      <c r="BA420" s="18">
        <f>IF($E420=AF!$D$6,IF($M420="Concluída no prazo",2,IF($M420="Concluída com atraso",1,0)),0)</f>
        <v>0</v>
      </c>
      <c r="BB420" s="18">
        <f>IF($E420=AF!$D$6,IF($M420="Atrasada",2,IF($M420="Concluída com atraso",1,0)),0)</f>
        <v>0</v>
      </c>
      <c r="BC420" s="18">
        <v>4.1399999999999996E-3</v>
      </c>
      <c r="BD420" s="18">
        <f t="shared" si="153"/>
        <v>4.1399999999999996E-3</v>
      </c>
      <c r="BE420" s="18">
        <f t="shared" si="153"/>
        <v>4.1399999999999996E-3</v>
      </c>
      <c r="BF420" s="18" t="str">
        <f t="shared" si="147"/>
        <v/>
      </c>
      <c r="BN420" s="18" t="str">
        <f t="shared" si="148"/>
        <v>s</v>
      </c>
    </row>
    <row r="421" spans="3:66" ht="50.1" customHeight="1" thickTop="1" thickBot="1" x14ac:dyDescent="0.3">
      <c r="C421" s="46"/>
      <c r="D421" s="46"/>
      <c r="E421" s="46"/>
      <c r="F421" s="122"/>
      <c r="G421" s="122"/>
      <c r="H421" s="78" t="str">
        <f t="shared" si="149"/>
        <v/>
      </c>
      <c r="I421" s="78" t="str">
        <f t="shared" si="150"/>
        <v/>
      </c>
      <c r="J421" s="16"/>
      <c r="K421" s="46" t="str">
        <f t="shared" si="151"/>
        <v/>
      </c>
      <c r="L421" s="16"/>
      <c r="M421" s="16"/>
      <c r="N421" s="46"/>
      <c r="O421" s="47" t="str">
        <f t="shared" si="154"/>
        <v/>
      </c>
      <c r="P421" s="47"/>
      <c r="Q421" s="48" t="str">
        <f>IFERROR(VLOOKUP(E421,Funcionários!$C$8:$E$207,3,FALSE),"")</f>
        <v/>
      </c>
      <c r="R421" s="47"/>
      <c r="S421" s="49" t="str">
        <f t="shared" si="155"/>
        <v/>
      </c>
      <c r="T421" s="49">
        <v>4.15E-3</v>
      </c>
      <c r="U421" s="48" t="str">
        <f>IF(Funcionários!C422=0,"",Funcionários!C422)</f>
        <v/>
      </c>
      <c r="V421" s="50">
        <f>IF(U421="",0,IF(COUNTIFS($E$7:$E$3006,U421,$I$7:$I$3006,'RC'!$E$6)=0,0,COUNTIFS($M$7:$M$3006,"Concluída no prazo",$E$7:$E$3006,U421,$I$7:$I$3006,'RC'!$E$6)/COUNTIFS($E$7:$E$3006,U421,$I$7:$I$3006,'RC'!$E$6)))</f>
        <v>0</v>
      </c>
      <c r="W421" s="49">
        <f>SUMIFS($J$7:$J$3006,$E$7:$E$3006,U421,$I$7:$I$3006,'RC'!$E$6)+SUMIFS($L$7:$L$3006,$E$7:$E$3006,U421,$I$7:$I$3006,'RC'!$E$6)</f>
        <v>0</v>
      </c>
      <c r="X421" s="48">
        <f>COUNTIFS($E$7:$E$3006,U421,$I$7:$I$3006,'RC'!$E$6)</f>
        <v>0</v>
      </c>
      <c r="Y421" s="48"/>
      <c r="Z421" s="51" t="str">
        <f>IF(AQ421='RC'!$E$6,AC421*1000+AD421,"")</f>
        <v/>
      </c>
      <c r="AA421" s="51" t="str">
        <f>IF(AB421="","",IF(AQ421='RC'!$E$6,AC421*1000-AD421,""))</f>
        <v/>
      </c>
      <c r="AB421" s="48" t="str">
        <f>IFERROR(VLOOKUP(E421,Funcionários!$C$8:$E$207,3,FALSE),"")</f>
        <v/>
      </c>
      <c r="AC421" s="50" t="str">
        <f>IF(AB421="","",IF(COUNTIFS($AB$7:$AB$3006,AB421,$AQ$7:$AQ$3006,'RC'!$E$6)=0,"",COUNTIFS($M$7:$M$3006,"Concluída no prazo",$AB$7:$AB$3006,AB421,$AQ$7:$AQ$3006,'RC'!$E$6)/COUNTIFS($AB$7:$AB$3006,AB421,$AQ$7:$AQ$3006,'RC'!$E$6)))</f>
        <v/>
      </c>
      <c r="AD421" s="48">
        <f>SUMIF($AQ$7:$AQ$3006,'RC'!$E$6,$J$7:$J$3006)+SUMIF($AQ$7:$AQ$3006,'RC'!$E$6,$L$7:$L$3006)</f>
        <v>21</v>
      </c>
      <c r="AF421" s="48">
        <v>4.58599999999987E-2</v>
      </c>
      <c r="AG421" s="48">
        <f>IF(OR(AQ421="",AQ421&lt;&gt;'RC'!$E$6,AB421&lt;&gt;'RC'!$D$21),0,1)</f>
        <v>0</v>
      </c>
      <c r="AH421" s="48">
        <f t="shared" si="152"/>
        <v>4.58599999999987E-2</v>
      </c>
      <c r="AI421" s="48" t="str">
        <f t="shared" si="134"/>
        <v/>
      </c>
      <c r="AJ421" s="48" t="str">
        <f t="shared" si="135"/>
        <v/>
      </c>
      <c r="AK421" s="52" t="str">
        <f t="shared" si="136"/>
        <v/>
      </c>
      <c r="AL421" s="52" t="str">
        <f t="shared" si="137"/>
        <v/>
      </c>
      <c r="AM421" s="48" t="str">
        <f t="shared" si="138"/>
        <v/>
      </c>
      <c r="AN421" s="48" t="str">
        <f t="shared" si="139"/>
        <v/>
      </c>
      <c r="AP421" s="18" t="str">
        <f t="shared" si="140"/>
        <v/>
      </c>
      <c r="AQ421" s="18" t="str">
        <f t="shared" si="141"/>
        <v/>
      </c>
      <c r="AR421" s="18">
        <v>4.5859999999999998E-2</v>
      </c>
      <c r="AS421" s="18">
        <f>IF(AF!$D$27="Todos",1,IF(M421=AF!$D$27,1,0))</f>
        <v>1</v>
      </c>
      <c r="AT421" s="53">
        <f>IF(AND(E421=AF!$D$6,OR(LT!M421=AF!$D$27,AF!$D$27="Todos"),OR(AP421=AF!$E$8,AQ421=AF!$E$8)),AR421+AS421,0)</f>
        <v>0</v>
      </c>
      <c r="AU421" s="18" t="str">
        <f t="shared" si="142"/>
        <v/>
      </c>
      <c r="AV421" s="54" t="str">
        <f t="shared" si="143"/>
        <v/>
      </c>
      <c r="AW421" s="54" t="str">
        <f t="shared" si="144"/>
        <v/>
      </c>
      <c r="AX421" s="18" t="str">
        <f t="shared" si="145"/>
        <v/>
      </c>
      <c r="AY421" s="18" t="str">
        <f t="shared" si="146"/>
        <v/>
      </c>
      <c r="BA421" s="18">
        <f>IF($E421=AF!$D$6,IF($M421="Concluída no prazo",2,IF($M421="Concluída com atraso",1,0)),0)</f>
        <v>0</v>
      </c>
      <c r="BB421" s="18">
        <f>IF($E421=AF!$D$6,IF($M421="Atrasada",2,IF($M421="Concluída com atraso",1,0)),0)</f>
        <v>0</v>
      </c>
      <c r="BC421" s="18">
        <v>4.15E-3</v>
      </c>
      <c r="BD421" s="18">
        <f t="shared" si="153"/>
        <v>4.15E-3</v>
      </c>
      <c r="BE421" s="18">
        <f t="shared" si="153"/>
        <v>4.15E-3</v>
      </c>
      <c r="BF421" s="18" t="str">
        <f t="shared" si="147"/>
        <v/>
      </c>
      <c r="BN421" s="18" t="str">
        <f t="shared" si="148"/>
        <v>s</v>
      </c>
    </row>
    <row r="422" spans="3:66" ht="50.1" customHeight="1" thickTop="1" thickBot="1" x14ac:dyDescent="0.3">
      <c r="C422" s="46"/>
      <c r="D422" s="46"/>
      <c r="E422" s="46"/>
      <c r="F422" s="122"/>
      <c r="G422" s="122"/>
      <c r="H422" s="78" t="str">
        <f t="shared" si="149"/>
        <v/>
      </c>
      <c r="I422" s="78" t="str">
        <f t="shared" si="150"/>
        <v/>
      </c>
      <c r="J422" s="16"/>
      <c r="K422" s="46" t="str">
        <f t="shared" si="151"/>
        <v/>
      </c>
      <c r="L422" s="16"/>
      <c r="M422" s="16"/>
      <c r="N422" s="46"/>
      <c r="O422" s="47" t="str">
        <f t="shared" si="154"/>
        <v/>
      </c>
      <c r="P422" s="47"/>
      <c r="Q422" s="48" t="str">
        <f>IFERROR(VLOOKUP(E422,Funcionários!$C$8:$E$207,3,FALSE),"")</f>
        <v/>
      </c>
      <c r="R422" s="47"/>
      <c r="S422" s="49" t="str">
        <f t="shared" si="155"/>
        <v/>
      </c>
      <c r="T422" s="49">
        <v>4.1599999999999996E-3</v>
      </c>
      <c r="U422" s="48" t="str">
        <f>IF(Funcionários!C423=0,"",Funcionários!C423)</f>
        <v/>
      </c>
      <c r="V422" s="50">
        <f>IF(U422="",0,IF(COUNTIFS($E$7:$E$3006,U422,$I$7:$I$3006,'RC'!$E$6)=0,0,COUNTIFS($M$7:$M$3006,"Concluída no prazo",$E$7:$E$3006,U422,$I$7:$I$3006,'RC'!$E$6)/COUNTIFS($E$7:$E$3006,U422,$I$7:$I$3006,'RC'!$E$6)))</f>
        <v>0</v>
      </c>
      <c r="W422" s="49">
        <f>SUMIFS($J$7:$J$3006,$E$7:$E$3006,U422,$I$7:$I$3006,'RC'!$E$6)+SUMIFS($L$7:$L$3006,$E$7:$E$3006,U422,$I$7:$I$3006,'RC'!$E$6)</f>
        <v>0</v>
      </c>
      <c r="X422" s="48">
        <f>COUNTIFS($E$7:$E$3006,U422,$I$7:$I$3006,'RC'!$E$6)</f>
        <v>0</v>
      </c>
      <c r="Y422" s="48"/>
      <c r="Z422" s="51" t="str">
        <f>IF(AQ422='RC'!$E$6,AC422*1000+AD422,"")</f>
        <v/>
      </c>
      <c r="AA422" s="51" t="str">
        <f>IF(AB422="","",IF(AQ422='RC'!$E$6,AC422*1000-AD422,""))</f>
        <v/>
      </c>
      <c r="AB422" s="48" t="str">
        <f>IFERROR(VLOOKUP(E422,Funcionários!$C$8:$E$207,3,FALSE),"")</f>
        <v/>
      </c>
      <c r="AC422" s="50" t="str">
        <f>IF(AB422="","",IF(COUNTIFS($AB$7:$AB$3006,AB422,$AQ$7:$AQ$3006,'RC'!$E$6)=0,"",COUNTIFS($M$7:$M$3006,"Concluída no prazo",$AB$7:$AB$3006,AB422,$AQ$7:$AQ$3006,'RC'!$E$6)/COUNTIFS($AB$7:$AB$3006,AB422,$AQ$7:$AQ$3006,'RC'!$E$6)))</f>
        <v/>
      </c>
      <c r="AD422" s="48">
        <f>SUMIF($AQ$7:$AQ$3006,'RC'!$E$6,$J$7:$J$3006)+SUMIF($AQ$7:$AQ$3006,'RC'!$E$6,$L$7:$L$3006)</f>
        <v>21</v>
      </c>
      <c r="AF422" s="48">
        <v>4.5849999999998697E-2</v>
      </c>
      <c r="AG422" s="48">
        <f>IF(OR(AQ422="",AQ422&lt;&gt;'RC'!$E$6,AB422&lt;&gt;'RC'!$D$21),0,1)</f>
        <v>0</v>
      </c>
      <c r="AH422" s="48">
        <f t="shared" si="152"/>
        <v>4.5849999999998697E-2</v>
      </c>
      <c r="AI422" s="48" t="str">
        <f t="shared" si="134"/>
        <v/>
      </c>
      <c r="AJ422" s="48" t="str">
        <f t="shared" si="135"/>
        <v/>
      </c>
      <c r="AK422" s="52" t="str">
        <f t="shared" si="136"/>
        <v/>
      </c>
      <c r="AL422" s="52" t="str">
        <f t="shared" si="137"/>
        <v/>
      </c>
      <c r="AM422" s="48" t="str">
        <f t="shared" si="138"/>
        <v/>
      </c>
      <c r="AN422" s="48" t="str">
        <f t="shared" si="139"/>
        <v/>
      </c>
      <c r="AP422" s="18" t="str">
        <f t="shared" si="140"/>
        <v/>
      </c>
      <c r="AQ422" s="18" t="str">
        <f t="shared" si="141"/>
        <v/>
      </c>
      <c r="AR422" s="18">
        <v>4.5850000000000002E-2</v>
      </c>
      <c r="AS422" s="18">
        <f>IF(AF!$D$27="Todos",1,IF(M422=AF!$D$27,1,0))</f>
        <v>1</v>
      </c>
      <c r="AT422" s="53">
        <f>IF(AND(E422=AF!$D$6,OR(LT!M422=AF!$D$27,AF!$D$27="Todos"),OR(AP422=AF!$E$8,AQ422=AF!$E$8)),AR422+AS422,0)</f>
        <v>0</v>
      </c>
      <c r="AU422" s="18" t="str">
        <f t="shared" si="142"/>
        <v/>
      </c>
      <c r="AV422" s="54" t="str">
        <f t="shared" si="143"/>
        <v/>
      </c>
      <c r="AW422" s="54" t="str">
        <f t="shared" si="144"/>
        <v/>
      </c>
      <c r="AX422" s="18" t="str">
        <f t="shared" si="145"/>
        <v/>
      </c>
      <c r="AY422" s="18" t="str">
        <f t="shared" si="146"/>
        <v/>
      </c>
      <c r="BA422" s="18">
        <f>IF($E422=AF!$D$6,IF($M422="Concluída no prazo",2,IF($M422="Concluída com atraso",1,0)),0)</f>
        <v>0</v>
      </c>
      <c r="BB422" s="18">
        <f>IF($E422=AF!$D$6,IF($M422="Atrasada",2,IF($M422="Concluída com atraso",1,0)),0)</f>
        <v>0</v>
      </c>
      <c r="BC422" s="18">
        <v>4.1599999999999996E-3</v>
      </c>
      <c r="BD422" s="18">
        <f t="shared" si="153"/>
        <v>4.1599999999999996E-3</v>
      </c>
      <c r="BE422" s="18">
        <f t="shared" si="153"/>
        <v>4.1599999999999996E-3</v>
      </c>
      <c r="BF422" s="18" t="str">
        <f t="shared" si="147"/>
        <v/>
      </c>
      <c r="BN422" s="18" t="str">
        <f t="shared" si="148"/>
        <v>s</v>
      </c>
    </row>
    <row r="423" spans="3:66" ht="50.1" customHeight="1" thickTop="1" thickBot="1" x14ac:dyDescent="0.3">
      <c r="C423" s="46"/>
      <c r="D423" s="46"/>
      <c r="E423" s="46"/>
      <c r="F423" s="122"/>
      <c r="G423" s="122"/>
      <c r="H423" s="78" t="str">
        <f t="shared" si="149"/>
        <v/>
      </c>
      <c r="I423" s="78" t="str">
        <f t="shared" si="150"/>
        <v/>
      </c>
      <c r="J423" s="16"/>
      <c r="K423" s="46" t="str">
        <f t="shared" si="151"/>
        <v/>
      </c>
      <c r="L423" s="16"/>
      <c r="M423" s="16"/>
      <c r="N423" s="46"/>
      <c r="O423" s="47" t="str">
        <f t="shared" si="154"/>
        <v/>
      </c>
      <c r="P423" s="47"/>
      <c r="Q423" s="48" t="str">
        <f>IFERROR(VLOOKUP(E423,Funcionários!$C$8:$E$207,3,FALSE),"")</f>
        <v/>
      </c>
      <c r="R423" s="47"/>
      <c r="S423" s="49" t="str">
        <f t="shared" si="155"/>
        <v/>
      </c>
      <c r="T423" s="49">
        <v>4.1700000000000001E-3</v>
      </c>
      <c r="U423" s="48" t="str">
        <f>IF(Funcionários!C424=0,"",Funcionários!C424)</f>
        <v/>
      </c>
      <c r="V423" s="50">
        <f>IF(U423="",0,IF(COUNTIFS($E$7:$E$3006,U423,$I$7:$I$3006,'RC'!$E$6)=0,0,COUNTIFS($M$7:$M$3006,"Concluída no prazo",$E$7:$E$3006,U423,$I$7:$I$3006,'RC'!$E$6)/COUNTIFS($E$7:$E$3006,U423,$I$7:$I$3006,'RC'!$E$6)))</f>
        <v>0</v>
      </c>
      <c r="W423" s="49">
        <f>SUMIFS($J$7:$J$3006,$E$7:$E$3006,U423,$I$7:$I$3006,'RC'!$E$6)+SUMIFS($L$7:$L$3006,$E$7:$E$3006,U423,$I$7:$I$3006,'RC'!$E$6)</f>
        <v>0</v>
      </c>
      <c r="X423" s="48">
        <f>COUNTIFS($E$7:$E$3006,U423,$I$7:$I$3006,'RC'!$E$6)</f>
        <v>0</v>
      </c>
      <c r="Y423" s="48"/>
      <c r="Z423" s="51" t="str">
        <f>IF(AQ423='RC'!$E$6,AC423*1000+AD423,"")</f>
        <v/>
      </c>
      <c r="AA423" s="51" t="str">
        <f>IF(AB423="","",IF(AQ423='RC'!$E$6,AC423*1000-AD423,""))</f>
        <v/>
      </c>
      <c r="AB423" s="48" t="str">
        <f>IFERROR(VLOOKUP(E423,Funcionários!$C$8:$E$207,3,FALSE),"")</f>
        <v/>
      </c>
      <c r="AC423" s="50" t="str">
        <f>IF(AB423="","",IF(COUNTIFS($AB$7:$AB$3006,AB423,$AQ$7:$AQ$3006,'RC'!$E$6)=0,"",COUNTIFS($M$7:$M$3006,"Concluída no prazo",$AB$7:$AB$3006,AB423,$AQ$7:$AQ$3006,'RC'!$E$6)/COUNTIFS($AB$7:$AB$3006,AB423,$AQ$7:$AQ$3006,'RC'!$E$6)))</f>
        <v/>
      </c>
      <c r="AD423" s="48">
        <f>SUMIF($AQ$7:$AQ$3006,'RC'!$E$6,$J$7:$J$3006)+SUMIF($AQ$7:$AQ$3006,'RC'!$E$6,$L$7:$L$3006)</f>
        <v>21</v>
      </c>
      <c r="AF423" s="48">
        <v>4.5839999999998701E-2</v>
      </c>
      <c r="AG423" s="48">
        <f>IF(OR(AQ423="",AQ423&lt;&gt;'RC'!$E$6,AB423&lt;&gt;'RC'!$D$21),0,1)</f>
        <v>0</v>
      </c>
      <c r="AH423" s="48">
        <f t="shared" si="152"/>
        <v>4.5839999999998701E-2</v>
      </c>
      <c r="AI423" s="48" t="str">
        <f t="shared" si="134"/>
        <v/>
      </c>
      <c r="AJ423" s="48" t="str">
        <f t="shared" si="135"/>
        <v/>
      </c>
      <c r="AK423" s="52" t="str">
        <f t="shared" si="136"/>
        <v/>
      </c>
      <c r="AL423" s="52" t="str">
        <f t="shared" si="137"/>
        <v/>
      </c>
      <c r="AM423" s="48" t="str">
        <f t="shared" si="138"/>
        <v/>
      </c>
      <c r="AN423" s="48" t="str">
        <f t="shared" si="139"/>
        <v/>
      </c>
      <c r="AP423" s="18" t="str">
        <f t="shared" si="140"/>
        <v/>
      </c>
      <c r="AQ423" s="18" t="str">
        <f t="shared" si="141"/>
        <v/>
      </c>
      <c r="AR423" s="18">
        <v>4.5839999999999999E-2</v>
      </c>
      <c r="AS423" s="18">
        <f>IF(AF!$D$27="Todos",1,IF(M423=AF!$D$27,1,0))</f>
        <v>1</v>
      </c>
      <c r="AT423" s="53">
        <f>IF(AND(E423=AF!$D$6,OR(LT!M423=AF!$D$27,AF!$D$27="Todos"),OR(AP423=AF!$E$8,AQ423=AF!$E$8)),AR423+AS423,0)</f>
        <v>0</v>
      </c>
      <c r="AU423" s="18" t="str">
        <f t="shared" si="142"/>
        <v/>
      </c>
      <c r="AV423" s="54" t="str">
        <f t="shared" si="143"/>
        <v/>
      </c>
      <c r="AW423" s="54" t="str">
        <f t="shared" si="144"/>
        <v/>
      </c>
      <c r="AX423" s="18" t="str">
        <f t="shared" si="145"/>
        <v/>
      </c>
      <c r="AY423" s="18" t="str">
        <f t="shared" si="146"/>
        <v/>
      </c>
      <c r="BA423" s="18">
        <f>IF($E423=AF!$D$6,IF($M423="Concluída no prazo",2,IF($M423="Concluída com atraso",1,0)),0)</f>
        <v>0</v>
      </c>
      <c r="BB423" s="18">
        <f>IF($E423=AF!$D$6,IF($M423="Atrasada",2,IF($M423="Concluída com atraso",1,0)),0)</f>
        <v>0</v>
      </c>
      <c r="BC423" s="18">
        <v>4.1700000000000001E-3</v>
      </c>
      <c r="BD423" s="18">
        <f t="shared" si="153"/>
        <v>4.1700000000000001E-3</v>
      </c>
      <c r="BE423" s="18">
        <f t="shared" si="153"/>
        <v>4.1700000000000001E-3</v>
      </c>
      <c r="BF423" s="18" t="str">
        <f t="shared" si="147"/>
        <v/>
      </c>
      <c r="BN423" s="18" t="str">
        <f t="shared" si="148"/>
        <v>s</v>
      </c>
    </row>
    <row r="424" spans="3:66" ht="50.1" customHeight="1" thickTop="1" thickBot="1" x14ac:dyDescent="0.3">
      <c r="C424" s="46"/>
      <c r="D424" s="46"/>
      <c r="E424" s="46"/>
      <c r="F424" s="122"/>
      <c r="G424" s="122"/>
      <c r="H424" s="78" t="str">
        <f t="shared" si="149"/>
        <v/>
      </c>
      <c r="I424" s="78" t="str">
        <f t="shared" si="150"/>
        <v/>
      </c>
      <c r="J424" s="16"/>
      <c r="K424" s="46" t="str">
        <f t="shared" si="151"/>
        <v/>
      </c>
      <c r="L424" s="16"/>
      <c r="M424" s="16"/>
      <c r="N424" s="46"/>
      <c r="O424" s="47" t="str">
        <f t="shared" si="154"/>
        <v/>
      </c>
      <c r="P424" s="47"/>
      <c r="Q424" s="48" t="str">
        <f>IFERROR(VLOOKUP(E424,Funcionários!$C$8:$E$207,3,FALSE),"")</f>
        <v/>
      </c>
      <c r="R424" s="47"/>
      <c r="S424" s="49" t="str">
        <f t="shared" si="155"/>
        <v/>
      </c>
      <c r="T424" s="49">
        <v>4.1799999999999997E-3</v>
      </c>
      <c r="U424" s="48" t="str">
        <f>IF(Funcionários!C425=0,"",Funcionários!C425)</f>
        <v/>
      </c>
      <c r="V424" s="50">
        <f>IF(U424="",0,IF(COUNTIFS($E$7:$E$3006,U424,$I$7:$I$3006,'RC'!$E$6)=0,0,COUNTIFS($M$7:$M$3006,"Concluída no prazo",$E$7:$E$3006,U424,$I$7:$I$3006,'RC'!$E$6)/COUNTIFS($E$7:$E$3006,U424,$I$7:$I$3006,'RC'!$E$6)))</f>
        <v>0</v>
      </c>
      <c r="W424" s="49">
        <f>SUMIFS($J$7:$J$3006,$E$7:$E$3006,U424,$I$7:$I$3006,'RC'!$E$6)+SUMIFS($L$7:$L$3006,$E$7:$E$3006,U424,$I$7:$I$3006,'RC'!$E$6)</f>
        <v>0</v>
      </c>
      <c r="X424" s="48">
        <f>COUNTIFS($E$7:$E$3006,U424,$I$7:$I$3006,'RC'!$E$6)</f>
        <v>0</v>
      </c>
      <c r="Y424" s="48"/>
      <c r="Z424" s="51" t="str">
        <f>IF(AQ424='RC'!$E$6,AC424*1000+AD424,"")</f>
        <v/>
      </c>
      <c r="AA424" s="51" t="str">
        <f>IF(AB424="","",IF(AQ424='RC'!$E$6,AC424*1000-AD424,""))</f>
        <v/>
      </c>
      <c r="AB424" s="48" t="str">
        <f>IFERROR(VLOOKUP(E424,Funcionários!$C$8:$E$207,3,FALSE),"")</f>
        <v/>
      </c>
      <c r="AC424" s="50" t="str">
        <f>IF(AB424="","",IF(COUNTIFS($AB$7:$AB$3006,AB424,$AQ$7:$AQ$3006,'RC'!$E$6)=0,"",COUNTIFS($M$7:$M$3006,"Concluída no prazo",$AB$7:$AB$3006,AB424,$AQ$7:$AQ$3006,'RC'!$E$6)/COUNTIFS($AB$7:$AB$3006,AB424,$AQ$7:$AQ$3006,'RC'!$E$6)))</f>
        <v/>
      </c>
      <c r="AD424" s="48">
        <f>SUMIF($AQ$7:$AQ$3006,'RC'!$E$6,$J$7:$J$3006)+SUMIF($AQ$7:$AQ$3006,'RC'!$E$6,$L$7:$L$3006)</f>
        <v>21</v>
      </c>
      <c r="AF424" s="48">
        <v>4.5829999999998698E-2</v>
      </c>
      <c r="AG424" s="48">
        <f>IF(OR(AQ424="",AQ424&lt;&gt;'RC'!$E$6,AB424&lt;&gt;'RC'!$D$21),0,1)</f>
        <v>0</v>
      </c>
      <c r="AH424" s="48">
        <f t="shared" si="152"/>
        <v>4.5829999999998698E-2</v>
      </c>
      <c r="AI424" s="48" t="str">
        <f t="shared" si="134"/>
        <v/>
      </c>
      <c r="AJ424" s="48" t="str">
        <f t="shared" si="135"/>
        <v/>
      </c>
      <c r="AK424" s="52" t="str">
        <f t="shared" si="136"/>
        <v/>
      </c>
      <c r="AL424" s="52" t="str">
        <f t="shared" si="137"/>
        <v/>
      </c>
      <c r="AM424" s="48" t="str">
        <f t="shared" si="138"/>
        <v/>
      </c>
      <c r="AN424" s="48" t="str">
        <f t="shared" si="139"/>
        <v/>
      </c>
      <c r="AP424" s="18" t="str">
        <f t="shared" si="140"/>
        <v/>
      </c>
      <c r="AQ424" s="18" t="str">
        <f t="shared" si="141"/>
        <v/>
      </c>
      <c r="AR424" s="18">
        <v>4.5830000000000003E-2</v>
      </c>
      <c r="AS424" s="18">
        <f>IF(AF!$D$27="Todos",1,IF(M424=AF!$D$27,1,0))</f>
        <v>1</v>
      </c>
      <c r="AT424" s="53">
        <f>IF(AND(E424=AF!$D$6,OR(LT!M424=AF!$D$27,AF!$D$27="Todos"),OR(AP424=AF!$E$8,AQ424=AF!$E$8)),AR424+AS424,0)</f>
        <v>0</v>
      </c>
      <c r="AU424" s="18" t="str">
        <f t="shared" si="142"/>
        <v/>
      </c>
      <c r="AV424" s="54" t="str">
        <f t="shared" si="143"/>
        <v/>
      </c>
      <c r="AW424" s="54" t="str">
        <f t="shared" si="144"/>
        <v/>
      </c>
      <c r="AX424" s="18" t="str">
        <f t="shared" si="145"/>
        <v/>
      </c>
      <c r="AY424" s="18" t="str">
        <f t="shared" si="146"/>
        <v/>
      </c>
      <c r="BA424" s="18">
        <f>IF($E424=AF!$D$6,IF($M424="Concluída no prazo",2,IF($M424="Concluída com atraso",1,0)),0)</f>
        <v>0</v>
      </c>
      <c r="BB424" s="18">
        <f>IF($E424=AF!$D$6,IF($M424="Atrasada",2,IF($M424="Concluída com atraso",1,0)),0)</f>
        <v>0</v>
      </c>
      <c r="BC424" s="18">
        <v>4.1799999999999997E-3</v>
      </c>
      <c r="BD424" s="18">
        <f t="shared" si="153"/>
        <v>4.1799999999999997E-3</v>
      </c>
      <c r="BE424" s="18">
        <f t="shared" si="153"/>
        <v>4.1799999999999997E-3</v>
      </c>
      <c r="BF424" s="18" t="str">
        <f t="shared" si="147"/>
        <v/>
      </c>
      <c r="BN424" s="18" t="str">
        <f t="shared" si="148"/>
        <v>s</v>
      </c>
    </row>
    <row r="425" spans="3:66" ht="50.1" customHeight="1" thickTop="1" thickBot="1" x14ac:dyDescent="0.3">
      <c r="C425" s="46"/>
      <c r="D425" s="46"/>
      <c r="E425" s="46"/>
      <c r="F425" s="122"/>
      <c r="G425" s="122"/>
      <c r="H425" s="78" t="str">
        <f t="shared" si="149"/>
        <v/>
      </c>
      <c r="I425" s="78" t="str">
        <f t="shared" si="150"/>
        <v/>
      </c>
      <c r="J425" s="16"/>
      <c r="K425" s="46" t="str">
        <f t="shared" si="151"/>
        <v/>
      </c>
      <c r="L425" s="16"/>
      <c r="M425" s="16"/>
      <c r="N425" s="46"/>
      <c r="O425" s="47" t="str">
        <f t="shared" si="154"/>
        <v/>
      </c>
      <c r="P425" s="47"/>
      <c r="Q425" s="48" t="str">
        <f>IFERROR(VLOOKUP(E425,Funcionários!$C$8:$E$207,3,FALSE),"")</f>
        <v/>
      </c>
      <c r="R425" s="47"/>
      <c r="S425" s="49" t="str">
        <f t="shared" si="155"/>
        <v/>
      </c>
      <c r="T425" s="49">
        <v>4.1900000000000001E-3</v>
      </c>
      <c r="U425" s="48" t="str">
        <f>IF(Funcionários!C426=0,"",Funcionários!C426)</f>
        <v/>
      </c>
      <c r="V425" s="50">
        <f>IF(U425="",0,IF(COUNTIFS($E$7:$E$3006,U425,$I$7:$I$3006,'RC'!$E$6)=0,0,COUNTIFS($M$7:$M$3006,"Concluída no prazo",$E$7:$E$3006,U425,$I$7:$I$3006,'RC'!$E$6)/COUNTIFS($E$7:$E$3006,U425,$I$7:$I$3006,'RC'!$E$6)))</f>
        <v>0</v>
      </c>
      <c r="W425" s="49">
        <f>SUMIFS($J$7:$J$3006,$E$7:$E$3006,U425,$I$7:$I$3006,'RC'!$E$6)+SUMIFS($L$7:$L$3006,$E$7:$E$3006,U425,$I$7:$I$3006,'RC'!$E$6)</f>
        <v>0</v>
      </c>
      <c r="X425" s="48">
        <f>COUNTIFS($E$7:$E$3006,U425,$I$7:$I$3006,'RC'!$E$6)</f>
        <v>0</v>
      </c>
      <c r="Y425" s="48"/>
      <c r="Z425" s="51" t="str">
        <f>IF(AQ425='RC'!$E$6,AC425*1000+AD425,"")</f>
        <v/>
      </c>
      <c r="AA425" s="51" t="str">
        <f>IF(AB425="","",IF(AQ425='RC'!$E$6,AC425*1000-AD425,""))</f>
        <v/>
      </c>
      <c r="AB425" s="48" t="str">
        <f>IFERROR(VLOOKUP(E425,Funcionários!$C$8:$E$207,3,FALSE),"")</f>
        <v/>
      </c>
      <c r="AC425" s="50" t="str">
        <f>IF(AB425="","",IF(COUNTIFS($AB$7:$AB$3006,AB425,$AQ$7:$AQ$3006,'RC'!$E$6)=0,"",COUNTIFS($M$7:$M$3006,"Concluída no prazo",$AB$7:$AB$3006,AB425,$AQ$7:$AQ$3006,'RC'!$E$6)/COUNTIFS($AB$7:$AB$3006,AB425,$AQ$7:$AQ$3006,'RC'!$E$6)))</f>
        <v/>
      </c>
      <c r="AD425" s="48">
        <f>SUMIF($AQ$7:$AQ$3006,'RC'!$E$6,$J$7:$J$3006)+SUMIF($AQ$7:$AQ$3006,'RC'!$E$6,$L$7:$L$3006)</f>
        <v>21</v>
      </c>
      <c r="AF425" s="48">
        <v>4.5819999999998702E-2</v>
      </c>
      <c r="AG425" s="48">
        <f>IF(OR(AQ425="",AQ425&lt;&gt;'RC'!$E$6,AB425&lt;&gt;'RC'!$D$21),0,1)</f>
        <v>0</v>
      </c>
      <c r="AH425" s="48">
        <f t="shared" si="152"/>
        <v>4.5819999999998702E-2</v>
      </c>
      <c r="AI425" s="48" t="str">
        <f t="shared" si="134"/>
        <v/>
      </c>
      <c r="AJ425" s="48" t="str">
        <f t="shared" si="135"/>
        <v/>
      </c>
      <c r="AK425" s="52" t="str">
        <f t="shared" si="136"/>
        <v/>
      </c>
      <c r="AL425" s="52" t="str">
        <f t="shared" si="137"/>
        <v/>
      </c>
      <c r="AM425" s="48" t="str">
        <f t="shared" si="138"/>
        <v/>
      </c>
      <c r="AN425" s="48" t="str">
        <f t="shared" si="139"/>
        <v/>
      </c>
      <c r="AP425" s="18" t="str">
        <f t="shared" si="140"/>
        <v/>
      </c>
      <c r="AQ425" s="18" t="str">
        <f t="shared" si="141"/>
        <v/>
      </c>
      <c r="AR425" s="18">
        <v>4.582E-2</v>
      </c>
      <c r="AS425" s="18">
        <f>IF(AF!$D$27="Todos",1,IF(M425=AF!$D$27,1,0))</f>
        <v>1</v>
      </c>
      <c r="AT425" s="53">
        <f>IF(AND(E425=AF!$D$6,OR(LT!M425=AF!$D$27,AF!$D$27="Todos"),OR(AP425=AF!$E$8,AQ425=AF!$E$8)),AR425+AS425,0)</f>
        <v>0</v>
      </c>
      <c r="AU425" s="18" t="str">
        <f t="shared" si="142"/>
        <v/>
      </c>
      <c r="AV425" s="54" t="str">
        <f t="shared" si="143"/>
        <v/>
      </c>
      <c r="AW425" s="54" t="str">
        <f t="shared" si="144"/>
        <v/>
      </c>
      <c r="AX425" s="18" t="str">
        <f t="shared" si="145"/>
        <v/>
      </c>
      <c r="AY425" s="18" t="str">
        <f t="shared" si="146"/>
        <v/>
      </c>
      <c r="BA425" s="18">
        <f>IF($E425=AF!$D$6,IF($M425="Concluída no prazo",2,IF($M425="Concluída com atraso",1,0)),0)</f>
        <v>0</v>
      </c>
      <c r="BB425" s="18">
        <f>IF($E425=AF!$D$6,IF($M425="Atrasada",2,IF($M425="Concluída com atraso",1,0)),0)</f>
        <v>0</v>
      </c>
      <c r="BC425" s="18">
        <v>4.1900000000000001E-3</v>
      </c>
      <c r="BD425" s="18">
        <f t="shared" si="153"/>
        <v>4.1900000000000001E-3</v>
      </c>
      <c r="BE425" s="18">
        <f t="shared" si="153"/>
        <v>4.1900000000000001E-3</v>
      </c>
      <c r="BF425" s="18" t="str">
        <f t="shared" si="147"/>
        <v/>
      </c>
      <c r="BN425" s="18" t="str">
        <f t="shared" si="148"/>
        <v>s</v>
      </c>
    </row>
    <row r="426" spans="3:66" ht="50.1" customHeight="1" thickTop="1" thickBot="1" x14ac:dyDescent="0.3">
      <c r="C426" s="46"/>
      <c r="D426" s="46"/>
      <c r="E426" s="46"/>
      <c r="F426" s="122"/>
      <c r="G426" s="122"/>
      <c r="H426" s="78" t="str">
        <f t="shared" si="149"/>
        <v/>
      </c>
      <c r="I426" s="78" t="str">
        <f t="shared" si="150"/>
        <v/>
      </c>
      <c r="J426" s="16"/>
      <c r="K426" s="46" t="str">
        <f t="shared" si="151"/>
        <v/>
      </c>
      <c r="L426" s="16"/>
      <c r="M426" s="16"/>
      <c r="N426" s="46"/>
      <c r="O426" s="47" t="str">
        <f t="shared" si="154"/>
        <v/>
      </c>
      <c r="P426" s="47"/>
      <c r="Q426" s="48" t="str">
        <f>IFERROR(VLOOKUP(E426,Funcionários!$C$8:$E$207,3,FALSE),"")</f>
        <v/>
      </c>
      <c r="R426" s="47"/>
      <c r="S426" s="49" t="str">
        <f t="shared" si="155"/>
        <v/>
      </c>
      <c r="T426" s="49">
        <v>4.1999999999999997E-3</v>
      </c>
      <c r="U426" s="48" t="str">
        <f>IF(Funcionários!C427=0,"",Funcionários!C427)</f>
        <v/>
      </c>
      <c r="V426" s="50">
        <f>IF(U426="",0,IF(COUNTIFS($E$7:$E$3006,U426,$I$7:$I$3006,'RC'!$E$6)=0,0,COUNTIFS($M$7:$M$3006,"Concluída no prazo",$E$7:$E$3006,U426,$I$7:$I$3006,'RC'!$E$6)/COUNTIFS($E$7:$E$3006,U426,$I$7:$I$3006,'RC'!$E$6)))</f>
        <v>0</v>
      </c>
      <c r="W426" s="49">
        <f>SUMIFS($J$7:$J$3006,$E$7:$E$3006,U426,$I$7:$I$3006,'RC'!$E$6)+SUMIFS($L$7:$L$3006,$E$7:$E$3006,U426,$I$7:$I$3006,'RC'!$E$6)</f>
        <v>0</v>
      </c>
      <c r="X426" s="48">
        <f>COUNTIFS($E$7:$E$3006,U426,$I$7:$I$3006,'RC'!$E$6)</f>
        <v>0</v>
      </c>
      <c r="Y426" s="48"/>
      <c r="Z426" s="51" t="str">
        <f>IF(AQ426='RC'!$E$6,AC426*1000+AD426,"")</f>
        <v/>
      </c>
      <c r="AA426" s="51" t="str">
        <f>IF(AB426="","",IF(AQ426='RC'!$E$6,AC426*1000-AD426,""))</f>
        <v/>
      </c>
      <c r="AB426" s="48" t="str">
        <f>IFERROR(VLOOKUP(E426,Funcionários!$C$8:$E$207,3,FALSE),"")</f>
        <v/>
      </c>
      <c r="AC426" s="50" t="str">
        <f>IF(AB426="","",IF(COUNTIFS($AB$7:$AB$3006,AB426,$AQ$7:$AQ$3006,'RC'!$E$6)=0,"",COUNTIFS($M$7:$M$3006,"Concluída no prazo",$AB$7:$AB$3006,AB426,$AQ$7:$AQ$3006,'RC'!$E$6)/COUNTIFS($AB$7:$AB$3006,AB426,$AQ$7:$AQ$3006,'RC'!$E$6)))</f>
        <v/>
      </c>
      <c r="AD426" s="48">
        <f>SUMIF($AQ$7:$AQ$3006,'RC'!$E$6,$J$7:$J$3006)+SUMIF($AQ$7:$AQ$3006,'RC'!$E$6,$L$7:$L$3006)</f>
        <v>21</v>
      </c>
      <c r="AF426" s="48">
        <v>4.5809999999998699E-2</v>
      </c>
      <c r="AG426" s="48">
        <f>IF(OR(AQ426="",AQ426&lt;&gt;'RC'!$E$6,AB426&lt;&gt;'RC'!$D$21),0,1)</f>
        <v>0</v>
      </c>
      <c r="AH426" s="48">
        <f t="shared" si="152"/>
        <v>4.5809999999998699E-2</v>
      </c>
      <c r="AI426" s="48" t="str">
        <f t="shared" si="134"/>
        <v/>
      </c>
      <c r="AJ426" s="48" t="str">
        <f t="shared" si="135"/>
        <v/>
      </c>
      <c r="AK426" s="52" t="str">
        <f t="shared" si="136"/>
        <v/>
      </c>
      <c r="AL426" s="52" t="str">
        <f t="shared" si="137"/>
        <v/>
      </c>
      <c r="AM426" s="48" t="str">
        <f t="shared" si="138"/>
        <v/>
      </c>
      <c r="AN426" s="48" t="str">
        <f t="shared" si="139"/>
        <v/>
      </c>
      <c r="AP426" s="18" t="str">
        <f t="shared" si="140"/>
        <v/>
      </c>
      <c r="AQ426" s="18" t="str">
        <f t="shared" si="141"/>
        <v/>
      </c>
      <c r="AR426" s="18">
        <v>4.5809999999999997E-2</v>
      </c>
      <c r="AS426" s="18">
        <f>IF(AF!$D$27="Todos",1,IF(M426=AF!$D$27,1,0))</f>
        <v>1</v>
      </c>
      <c r="AT426" s="53">
        <f>IF(AND(E426=AF!$D$6,OR(LT!M426=AF!$D$27,AF!$D$27="Todos"),OR(AP426=AF!$E$8,AQ426=AF!$E$8)),AR426+AS426,0)</f>
        <v>0</v>
      </c>
      <c r="AU426" s="18" t="str">
        <f t="shared" si="142"/>
        <v/>
      </c>
      <c r="AV426" s="54" t="str">
        <f t="shared" si="143"/>
        <v/>
      </c>
      <c r="AW426" s="54" t="str">
        <f t="shared" si="144"/>
        <v/>
      </c>
      <c r="AX426" s="18" t="str">
        <f t="shared" si="145"/>
        <v/>
      </c>
      <c r="AY426" s="18" t="str">
        <f t="shared" si="146"/>
        <v/>
      </c>
      <c r="BA426" s="18">
        <f>IF($E426=AF!$D$6,IF($M426="Concluída no prazo",2,IF($M426="Concluída com atraso",1,0)),0)</f>
        <v>0</v>
      </c>
      <c r="BB426" s="18">
        <f>IF($E426=AF!$D$6,IF($M426="Atrasada",2,IF($M426="Concluída com atraso",1,0)),0)</f>
        <v>0</v>
      </c>
      <c r="BC426" s="18">
        <v>4.1999999999999997E-3</v>
      </c>
      <c r="BD426" s="18">
        <f t="shared" si="153"/>
        <v>4.1999999999999997E-3</v>
      </c>
      <c r="BE426" s="18">
        <f t="shared" si="153"/>
        <v>4.1999999999999997E-3</v>
      </c>
      <c r="BF426" s="18" t="str">
        <f t="shared" si="147"/>
        <v/>
      </c>
      <c r="BN426" s="18" t="str">
        <f t="shared" si="148"/>
        <v>s</v>
      </c>
    </row>
    <row r="427" spans="3:66" ht="50.1" customHeight="1" thickTop="1" thickBot="1" x14ac:dyDescent="0.3">
      <c r="C427" s="46"/>
      <c r="D427" s="46"/>
      <c r="E427" s="46"/>
      <c r="F427" s="122"/>
      <c r="G427" s="122"/>
      <c r="H427" s="78" t="str">
        <f t="shared" si="149"/>
        <v/>
      </c>
      <c r="I427" s="78" t="str">
        <f t="shared" si="150"/>
        <v/>
      </c>
      <c r="J427" s="16"/>
      <c r="K427" s="46" t="str">
        <f t="shared" si="151"/>
        <v/>
      </c>
      <c r="L427" s="16"/>
      <c r="M427" s="16"/>
      <c r="N427" s="46"/>
      <c r="O427" s="47" t="str">
        <f t="shared" si="154"/>
        <v/>
      </c>
      <c r="P427" s="47"/>
      <c r="Q427" s="48" t="str">
        <f>IFERROR(VLOOKUP(E427,Funcionários!$C$8:$E$207,3,FALSE),"")</f>
        <v/>
      </c>
      <c r="R427" s="47"/>
      <c r="S427" s="49" t="str">
        <f t="shared" si="155"/>
        <v/>
      </c>
      <c r="T427" s="49">
        <v>4.2100000000000002E-3</v>
      </c>
      <c r="U427" s="48" t="str">
        <f>IF(Funcionários!C428=0,"",Funcionários!C428)</f>
        <v/>
      </c>
      <c r="V427" s="50">
        <f>IF(U427="",0,IF(COUNTIFS($E$7:$E$3006,U427,$I$7:$I$3006,'RC'!$E$6)=0,0,COUNTIFS($M$7:$M$3006,"Concluída no prazo",$E$7:$E$3006,U427,$I$7:$I$3006,'RC'!$E$6)/COUNTIFS($E$7:$E$3006,U427,$I$7:$I$3006,'RC'!$E$6)))</f>
        <v>0</v>
      </c>
      <c r="W427" s="49">
        <f>SUMIFS($J$7:$J$3006,$E$7:$E$3006,U427,$I$7:$I$3006,'RC'!$E$6)+SUMIFS($L$7:$L$3006,$E$7:$E$3006,U427,$I$7:$I$3006,'RC'!$E$6)</f>
        <v>0</v>
      </c>
      <c r="X427" s="48">
        <f>COUNTIFS($E$7:$E$3006,U427,$I$7:$I$3006,'RC'!$E$6)</f>
        <v>0</v>
      </c>
      <c r="Y427" s="48"/>
      <c r="Z427" s="51" t="str">
        <f>IF(AQ427='RC'!$E$6,AC427*1000+AD427,"")</f>
        <v/>
      </c>
      <c r="AA427" s="51" t="str">
        <f>IF(AB427="","",IF(AQ427='RC'!$E$6,AC427*1000-AD427,""))</f>
        <v/>
      </c>
      <c r="AB427" s="48" t="str">
        <f>IFERROR(VLOOKUP(E427,Funcionários!$C$8:$E$207,3,FALSE),"")</f>
        <v/>
      </c>
      <c r="AC427" s="50" t="str">
        <f>IF(AB427="","",IF(COUNTIFS($AB$7:$AB$3006,AB427,$AQ$7:$AQ$3006,'RC'!$E$6)=0,"",COUNTIFS($M$7:$M$3006,"Concluída no prazo",$AB$7:$AB$3006,AB427,$AQ$7:$AQ$3006,'RC'!$E$6)/COUNTIFS($AB$7:$AB$3006,AB427,$AQ$7:$AQ$3006,'RC'!$E$6)))</f>
        <v/>
      </c>
      <c r="AD427" s="48">
        <f>SUMIF($AQ$7:$AQ$3006,'RC'!$E$6,$J$7:$J$3006)+SUMIF($AQ$7:$AQ$3006,'RC'!$E$6,$L$7:$L$3006)</f>
        <v>21</v>
      </c>
      <c r="AF427" s="48">
        <v>4.5799999999998703E-2</v>
      </c>
      <c r="AG427" s="48">
        <f>IF(OR(AQ427="",AQ427&lt;&gt;'RC'!$E$6,AB427&lt;&gt;'RC'!$D$21),0,1)</f>
        <v>0</v>
      </c>
      <c r="AH427" s="48">
        <f t="shared" si="152"/>
        <v>4.5799999999998703E-2</v>
      </c>
      <c r="AI427" s="48" t="str">
        <f t="shared" si="134"/>
        <v/>
      </c>
      <c r="AJ427" s="48" t="str">
        <f t="shared" si="135"/>
        <v/>
      </c>
      <c r="AK427" s="52" t="str">
        <f t="shared" si="136"/>
        <v/>
      </c>
      <c r="AL427" s="52" t="str">
        <f t="shared" si="137"/>
        <v/>
      </c>
      <c r="AM427" s="48" t="str">
        <f t="shared" si="138"/>
        <v/>
      </c>
      <c r="AN427" s="48" t="str">
        <f t="shared" si="139"/>
        <v/>
      </c>
      <c r="AP427" s="18" t="str">
        <f t="shared" si="140"/>
        <v/>
      </c>
      <c r="AQ427" s="18" t="str">
        <f t="shared" si="141"/>
        <v/>
      </c>
      <c r="AR427" s="18">
        <v>4.58E-2</v>
      </c>
      <c r="AS427" s="18">
        <f>IF(AF!$D$27="Todos",1,IF(M427=AF!$D$27,1,0))</f>
        <v>1</v>
      </c>
      <c r="AT427" s="53">
        <f>IF(AND(E427=AF!$D$6,OR(LT!M427=AF!$D$27,AF!$D$27="Todos"),OR(AP427=AF!$E$8,AQ427=AF!$E$8)),AR427+AS427,0)</f>
        <v>0</v>
      </c>
      <c r="AU427" s="18" t="str">
        <f t="shared" si="142"/>
        <v/>
      </c>
      <c r="AV427" s="54" t="str">
        <f t="shared" si="143"/>
        <v/>
      </c>
      <c r="AW427" s="54" t="str">
        <f t="shared" si="144"/>
        <v/>
      </c>
      <c r="AX427" s="18" t="str">
        <f t="shared" si="145"/>
        <v/>
      </c>
      <c r="AY427" s="18" t="str">
        <f t="shared" si="146"/>
        <v/>
      </c>
      <c r="BA427" s="18">
        <f>IF($E427=AF!$D$6,IF($M427="Concluída no prazo",2,IF($M427="Concluída com atraso",1,0)),0)</f>
        <v>0</v>
      </c>
      <c r="BB427" s="18">
        <f>IF($E427=AF!$D$6,IF($M427="Atrasada",2,IF($M427="Concluída com atraso",1,0)),0)</f>
        <v>0</v>
      </c>
      <c r="BC427" s="18">
        <v>4.2100000000000002E-3</v>
      </c>
      <c r="BD427" s="18">
        <f t="shared" si="153"/>
        <v>4.2100000000000002E-3</v>
      </c>
      <c r="BE427" s="18">
        <f t="shared" si="153"/>
        <v>4.2100000000000002E-3</v>
      </c>
      <c r="BF427" s="18" t="str">
        <f t="shared" si="147"/>
        <v/>
      </c>
      <c r="BN427" s="18" t="str">
        <f t="shared" si="148"/>
        <v>s</v>
      </c>
    </row>
    <row r="428" spans="3:66" ht="50.1" customHeight="1" thickTop="1" thickBot="1" x14ac:dyDescent="0.3">
      <c r="C428" s="46"/>
      <c r="D428" s="46"/>
      <c r="E428" s="46"/>
      <c r="F428" s="122"/>
      <c r="G428" s="122"/>
      <c r="H428" s="78" t="str">
        <f t="shared" si="149"/>
        <v/>
      </c>
      <c r="I428" s="78" t="str">
        <f t="shared" si="150"/>
        <v/>
      </c>
      <c r="J428" s="16"/>
      <c r="K428" s="46" t="str">
        <f t="shared" si="151"/>
        <v/>
      </c>
      <c r="L428" s="16"/>
      <c r="M428" s="16"/>
      <c r="N428" s="46"/>
      <c r="O428" s="47" t="str">
        <f t="shared" si="154"/>
        <v/>
      </c>
      <c r="P428" s="47"/>
      <c r="Q428" s="48" t="str">
        <f>IFERROR(VLOOKUP(E428,Funcionários!$C$8:$E$207,3,FALSE),"")</f>
        <v/>
      </c>
      <c r="R428" s="47"/>
      <c r="S428" s="49" t="str">
        <f t="shared" si="155"/>
        <v/>
      </c>
      <c r="T428" s="49">
        <v>4.2199999999999998E-3</v>
      </c>
      <c r="U428" s="48" t="str">
        <f>IF(Funcionários!C429=0,"",Funcionários!C429)</f>
        <v/>
      </c>
      <c r="V428" s="50">
        <f>IF(U428="",0,IF(COUNTIFS($E$7:$E$3006,U428,$I$7:$I$3006,'RC'!$E$6)=0,0,COUNTIFS($M$7:$M$3006,"Concluída no prazo",$E$7:$E$3006,U428,$I$7:$I$3006,'RC'!$E$6)/COUNTIFS($E$7:$E$3006,U428,$I$7:$I$3006,'RC'!$E$6)))</f>
        <v>0</v>
      </c>
      <c r="W428" s="49">
        <f>SUMIFS($J$7:$J$3006,$E$7:$E$3006,U428,$I$7:$I$3006,'RC'!$E$6)+SUMIFS($L$7:$L$3006,$E$7:$E$3006,U428,$I$7:$I$3006,'RC'!$E$6)</f>
        <v>0</v>
      </c>
      <c r="X428" s="48">
        <f>COUNTIFS($E$7:$E$3006,U428,$I$7:$I$3006,'RC'!$E$6)</f>
        <v>0</v>
      </c>
      <c r="Y428" s="48"/>
      <c r="Z428" s="51" t="str">
        <f>IF(AQ428='RC'!$E$6,AC428*1000+AD428,"")</f>
        <v/>
      </c>
      <c r="AA428" s="51" t="str">
        <f>IF(AB428="","",IF(AQ428='RC'!$E$6,AC428*1000-AD428,""))</f>
        <v/>
      </c>
      <c r="AB428" s="48" t="str">
        <f>IFERROR(VLOOKUP(E428,Funcionários!$C$8:$E$207,3,FALSE),"")</f>
        <v/>
      </c>
      <c r="AC428" s="50" t="str">
        <f>IF(AB428="","",IF(COUNTIFS($AB$7:$AB$3006,AB428,$AQ$7:$AQ$3006,'RC'!$E$6)=0,"",COUNTIFS($M$7:$M$3006,"Concluída no prazo",$AB$7:$AB$3006,AB428,$AQ$7:$AQ$3006,'RC'!$E$6)/COUNTIFS($AB$7:$AB$3006,AB428,$AQ$7:$AQ$3006,'RC'!$E$6)))</f>
        <v/>
      </c>
      <c r="AD428" s="48">
        <f>SUMIF($AQ$7:$AQ$3006,'RC'!$E$6,$J$7:$J$3006)+SUMIF($AQ$7:$AQ$3006,'RC'!$E$6,$L$7:$L$3006)</f>
        <v>21</v>
      </c>
      <c r="AF428" s="48">
        <v>4.57899999999987E-2</v>
      </c>
      <c r="AG428" s="48">
        <f>IF(OR(AQ428="",AQ428&lt;&gt;'RC'!$E$6,AB428&lt;&gt;'RC'!$D$21),0,1)</f>
        <v>0</v>
      </c>
      <c r="AH428" s="48">
        <f t="shared" si="152"/>
        <v>4.57899999999987E-2</v>
      </c>
      <c r="AI428" s="48" t="str">
        <f t="shared" si="134"/>
        <v/>
      </c>
      <c r="AJ428" s="48" t="str">
        <f t="shared" si="135"/>
        <v/>
      </c>
      <c r="AK428" s="52" t="str">
        <f t="shared" si="136"/>
        <v/>
      </c>
      <c r="AL428" s="52" t="str">
        <f t="shared" si="137"/>
        <v/>
      </c>
      <c r="AM428" s="48" t="str">
        <f t="shared" si="138"/>
        <v/>
      </c>
      <c r="AN428" s="48" t="str">
        <f t="shared" si="139"/>
        <v/>
      </c>
      <c r="AP428" s="18" t="str">
        <f t="shared" si="140"/>
        <v/>
      </c>
      <c r="AQ428" s="18" t="str">
        <f t="shared" si="141"/>
        <v/>
      </c>
      <c r="AR428" s="18">
        <v>4.5789999999999997E-2</v>
      </c>
      <c r="AS428" s="18">
        <f>IF(AF!$D$27="Todos",1,IF(M428=AF!$D$27,1,0))</f>
        <v>1</v>
      </c>
      <c r="AT428" s="53">
        <f>IF(AND(E428=AF!$D$6,OR(LT!M428=AF!$D$27,AF!$D$27="Todos"),OR(AP428=AF!$E$8,AQ428=AF!$E$8)),AR428+AS428,0)</f>
        <v>0</v>
      </c>
      <c r="AU428" s="18" t="str">
        <f t="shared" si="142"/>
        <v/>
      </c>
      <c r="AV428" s="54" t="str">
        <f t="shared" si="143"/>
        <v/>
      </c>
      <c r="AW428" s="54" t="str">
        <f t="shared" si="144"/>
        <v/>
      </c>
      <c r="AX428" s="18" t="str">
        <f t="shared" si="145"/>
        <v/>
      </c>
      <c r="AY428" s="18" t="str">
        <f t="shared" si="146"/>
        <v/>
      </c>
      <c r="BA428" s="18">
        <f>IF($E428=AF!$D$6,IF($M428="Concluída no prazo",2,IF($M428="Concluída com atraso",1,0)),0)</f>
        <v>0</v>
      </c>
      <c r="BB428" s="18">
        <f>IF($E428=AF!$D$6,IF($M428="Atrasada",2,IF($M428="Concluída com atraso",1,0)),0)</f>
        <v>0</v>
      </c>
      <c r="BC428" s="18">
        <v>4.2199999999999998E-3</v>
      </c>
      <c r="BD428" s="18">
        <f t="shared" si="153"/>
        <v>4.2199999999999998E-3</v>
      </c>
      <c r="BE428" s="18">
        <f t="shared" si="153"/>
        <v>4.2199999999999998E-3</v>
      </c>
      <c r="BF428" s="18" t="str">
        <f t="shared" si="147"/>
        <v/>
      </c>
      <c r="BN428" s="18" t="str">
        <f t="shared" si="148"/>
        <v>s</v>
      </c>
    </row>
    <row r="429" spans="3:66" ht="50.1" customHeight="1" thickTop="1" thickBot="1" x14ac:dyDescent="0.3">
      <c r="C429" s="46"/>
      <c r="D429" s="46"/>
      <c r="E429" s="46"/>
      <c r="F429" s="122"/>
      <c r="G429" s="122"/>
      <c r="H429" s="78" t="str">
        <f t="shared" si="149"/>
        <v/>
      </c>
      <c r="I429" s="78" t="str">
        <f t="shared" si="150"/>
        <v/>
      </c>
      <c r="J429" s="16"/>
      <c r="K429" s="46" t="str">
        <f t="shared" si="151"/>
        <v/>
      </c>
      <c r="L429" s="16"/>
      <c r="M429" s="16"/>
      <c r="N429" s="46"/>
      <c r="O429" s="47" t="str">
        <f t="shared" si="154"/>
        <v/>
      </c>
      <c r="P429" s="47"/>
      <c r="Q429" s="48" t="str">
        <f>IFERROR(VLOOKUP(E429,Funcionários!$C$8:$E$207,3,FALSE),"")</f>
        <v/>
      </c>
      <c r="R429" s="47"/>
      <c r="S429" s="49" t="str">
        <f t="shared" si="155"/>
        <v/>
      </c>
      <c r="T429" s="49">
        <v>4.2300000000000003E-3</v>
      </c>
      <c r="U429" s="48" t="str">
        <f>IF(Funcionários!C430=0,"",Funcionários!C430)</f>
        <v/>
      </c>
      <c r="V429" s="50">
        <f>IF(U429="",0,IF(COUNTIFS($E$7:$E$3006,U429,$I$7:$I$3006,'RC'!$E$6)=0,0,COUNTIFS($M$7:$M$3006,"Concluída no prazo",$E$7:$E$3006,U429,$I$7:$I$3006,'RC'!$E$6)/COUNTIFS($E$7:$E$3006,U429,$I$7:$I$3006,'RC'!$E$6)))</f>
        <v>0</v>
      </c>
      <c r="W429" s="49">
        <f>SUMIFS($J$7:$J$3006,$E$7:$E$3006,U429,$I$7:$I$3006,'RC'!$E$6)+SUMIFS($L$7:$L$3006,$E$7:$E$3006,U429,$I$7:$I$3006,'RC'!$E$6)</f>
        <v>0</v>
      </c>
      <c r="X429" s="48">
        <f>COUNTIFS($E$7:$E$3006,U429,$I$7:$I$3006,'RC'!$E$6)</f>
        <v>0</v>
      </c>
      <c r="Y429" s="48"/>
      <c r="Z429" s="51" t="str">
        <f>IF(AQ429='RC'!$E$6,AC429*1000+AD429,"")</f>
        <v/>
      </c>
      <c r="AA429" s="51" t="str">
        <f>IF(AB429="","",IF(AQ429='RC'!$E$6,AC429*1000-AD429,""))</f>
        <v/>
      </c>
      <c r="AB429" s="48" t="str">
        <f>IFERROR(VLOOKUP(E429,Funcionários!$C$8:$E$207,3,FALSE),"")</f>
        <v/>
      </c>
      <c r="AC429" s="50" t="str">
        <f>IF(AB429="","",IF(COUNTIFS($AB$7:$AB$3006,AB429,$AQ$7:$AQ$3006,'RC'!$E$6)=0,"",COUNTIFS($M$7:$M$3006,"Concluída no prazo",$AB$7:$AB$3006,AB429,$AQ$7:$AQ$3006,'RC'!$E$6)/COUNTIFS($AB$7:$AB$3006,AB429,$AQ$7:$AQ$3006,'RC'!$E$6)))</f>
        <v/>
      </c>
      <c r="AD429" s="48">
        <f>SUMIF($AQ$7:$AQ$3006,'RC'!$E$6,$J$7:$J$3006)+SUMIF($AQ$7:$AQ$3006,'RC'!$E$6,$L$7:$L$3006)</f>
        <v>21</v>
      </c>
      <c r="AF429" s="48">
        <v>4.5779999999998697E-2</v>
      </c>
      <c r="AG429" s="48">
        <f>IF(OR(AQ429="",AQ429&lt;&gt;'RC'!$E$6,AB429&lt;&gt;'RC'!$D$21),0,1)</f>
        <v>0</v>
      </c>
      <c r="AH429" s="48">
        <f t="shared" si="152"/>
        <v>4.5779999999998697E-2</v>
      </c>
      <c r="AI429" s="48" t="str">
        <f t="shared" si="134"/>
        <v/>
      </c>
      <c r="AJ429" s="48" t="str">
        <f t="shared" si="135"/>
        <v/>
      </c>
      <c r="AK429" s="52" t="str">
        <f t="shared" si="136"/>
        <v/>
      </c>
      <c r="AL429" s="52" t="str">
        <f t="shared" si="137"/>
        <v/>
      </c>
      <c r="AM429" s="48" t="str">
        <f t="shared" si="138"/>
        <v/>
      </c>
      <c r="AN429" s="48" t="str">
        <f t="shared" si="139"/>
        <v/>
      </c>
      <c r="AP429" s="18" t="str">
        <f t="shared" si="140"/>
        <v/>
      </c>
      <c r="AQ429" s="18" t="str">
        <f t="shared" si="141"/>
        <v/>
      </c>
      <c r="AR429" s="18">
        <v>4.5780000000000001E-2</v>
      </c>
      <c r="AS429" s="18">
        <f>IF(AF!$D$27="Todos",1,IF(M429=AF!$D$27,1,0))</f>
        <v>1</v>
      </c>
      <c r="AT429" s="53">
        <f>IF(AND(E429=AF!$D$6,OR(LT!M429=AF!$D$27,AF!$D$27="Todos"),OR(AP429=AF!$E$8,AQ429=AF!$E$8)),AR429+AS429,0)</f>
        <v>0</v>
      </c>
      <c r="AU429" s="18" t="str">
        <f t="shared" si="142"/>
        <v/>
      </c>
      <c r="AV429" s="54" t="str">
        <f t="shared" si="143"/>
        <v/>
      </c>
      <c r="AW429" s="54" t="str">
        <f t="shared" si="144"/>
        <v/>
      </c>
      <c r="AX429" s="18" t="str">
        <f t="shared" si="145"/>
        <v/>
      </c>
      <c r="AY429" s="18" t="str">
        <f t="shared" si="146"/>
        <v/>
      </c>
      <c r="BA429" s="18">
        <f>IF($E429=AF!$D$6,IF($M429="Concluída no prazo",2,IF($M429="Concluída com atraso",1,0)),0)</f>
        <v>0</v>
      </c>
      <c r="BB429" s="18">
        <f>IF($E429=AF!$D$6,IF($M429="Atrasada",2,IF($M429="Concluída com atraso",1,0)),0)</f>
        <v>0</v>
      </c>
      <c r="BC429" s="18">
        <v>4.2300000000000003E-3</v>
      </c>
      <c r="BD429" s="18">
        <f t="shared" si="153"/>
        <v>4.2300000000000003E-3</v>
      </c>
      <c r="BE429" s="18">
        <f t="shared" si="153"/>
        <v>4.2300000000000003E-3</v>
      </c>
      <c r="BF429" s="18" t="str">
        <f t="shared" si="147"/>
        <v/>
      </c>
      <c r="BN429" s="18" t="str">
        <f t="shared" si="148"/>
        <v>s</v>
      </c>
    </row>
    <row r="430" spans="3:66" ht="50.1" customHeight="1" thickTop="1" thickBot="1" x14ac:dyDescent="0.3">
      <c r="C430" s="46"/>
      <c r="D430" s="46"/>
      <c r="E430" s="46"/>
      <c r="F430" s="122"/>
      <c r="G430" s="122"/>
      <c r="H430" s="78" t="str">
        <f t="shared" si="149"/>
        <v/>
      </c>
      <c r="I430" s="78" t="str">
        <f t="shared" si="150"/>
        <v/>
      </c>
      <c r="J430" s="16"/>
      <c r="K430" s="46" t="str">
        <f t="shared" si="151"/>
        <v/>
      </c>
      <c r="L430" s="16"/>
      <c r="M430" s="16"/>
      <c r="N430" s="46"/>
      <c r="O430" s="47" t="str">
        <f t="shared" si="154"/>
        <v/>
      </c>
      <c r="P430" s="47"/>
      <c r="Q430" s="48" t="str">
        <f>IFERROR(VLOOKUP(E430,Funcionários!$C$8:$E$207,3,FALSE),"")</f>
        <v/>
      </c>
      <c r="R430" s="47"/>
      <c r="S430" s="49" t="str">
        <f t="shared" si="155"/>
        <v/>
      </c>
      <c r="T430" s="49">
        <v>4.2399999999999998E-3</v>
      </c>
      <c r="U430" s="48" t="str">
        <f>IF(Funcionários!C431=0,"",Funcionários!C431)</f>
        <v/>
      </c>
      <c r="V430" s="50">
        <f>IF(U430="",0,IF(COUNTIFS($E$7:$E$3006,U430,$I$7:$I$3006,'RC'!$E$6)=0,0,COUNTIFS($M$7:$M$3006,"Concluída no prazo",$E$7:$E$3006,U430,$I$7:$I$3006,'RC'!$E$6)/COUNTIFS($E$7:$E$3006,U430,$I$7:$I$3006,'RC'!$E$6)))</f>
        <v>0</v>
      </c>
      <c r="W430" s="49">
        <f>SUMIFS($J$7:$J$3006,$E$7:$E$3006,U430,$I$7:$I$3006,'RC'!$E$6)+SUMIFS($L$7:$L$3006,$E$7:$E$3006,U430,$I$7:$I$3006,'RC'!$E$6)</f>
        <v>0</v>
      </c>
      <c r="X430" s="48">
        <f>COUNTIFS($E$7:$E$3006,U430,$I$7:$I$3006,'RC'!$E$6)</f>
        <v>0</v>
      </c>
      <c r="Y430" s="48"/>
      <c r="Z430" s="51" t="str">
        <f>IF(AQ430='RC'!$E$6,AC430*1000+AD430,"")</f>
        <v/>
      </c>
      <c r="AA430" s="51" t="str">
        <f>IF(AB430="","",IF(AQ430='RC'!$E$6,AC430*1000-AD430,""))</f>
        <v/>
      </c>
      <c r="AB430" s="48" t="str">
        <f>IFERROR(VLOOKUP(E430,Funcionários!$C$8:$E$207,3,FALSE),"")</f>
        <v/>
      </c>
      <c r="AC430" s="50" t="str">
        <f>IF(AB430="","",IF(COUNTIFS($AB$7:$AB$3006,AB430,$AQ$7:$AQ$3006,'RC'!$E$6)=0,"",COUNTIFS($M$7:$M$3006,"Concluída no prazo",$AB$7:$AB$3006,AB430,$AQ$7:$AQ$3006,'RC'!$E$6)/COUNTIFS($AB$7:$AB$3006,AB430,$AQ$7:$AQ$3006,'RC'!$E$6)))</f>
        <v/>
      </c>
      <c r="AD430" s="48">
        <f>SUMIF($AQ$7:$AQ$3006,'RC'!$E$6,$J$7:$J$3006)+SUMIF($AQ$7:$AQ$3006,'RC'!$E$6,$L$7:$L$3006)</f>
        <v>21</v>
      </c>
      <c r="AF430" s="48">
        <v>4.5769999999998701E-2</v>
      </c>
      <c r="AG430" s="48">
        <f>IF(OR(AQ430="",AQ430&lt;&gt;'RC'!$E$6,AB430&lt;&gt;'RC'!$D$21),0,1)</f>
        <v>0</v>
      </c>
      <c r="AH430" s="48">
        <f t="shared" si="152"/>
        <v>4.5769999999998701E-2</v>
      </c>
      <c r="AI430" s="48" t="str">
        <f t="shared" si="134"/>
        <v/>
      </c>
      <c r="AJ430" s="48" t="str">
        <f t="shared" si="135"/>
        <v/>
      </c>
      <c r="AK430" s="52" t="str">
        <f t="shared" si="136"/>
        <v/>
      </c>
      <c r="AL430" s="52" t="str">
        <f t="shared" si="137"/>
        <v/>
      </c>
      <c r="AM430" s="48" t="str">
        <f t="shared" si="138"/>
        <v/>
      </c>
      <c r="AN430" s="48" t="str">
        <f t="shared" si="139"/>
        <v/>
      </c>
      <c r="AP430" s="18" t="str">
        <f t="shared" si="140"/>
        <v/>
      </c>
      <c r="AQ430" s="18" t="str">
        <f t="shared" si="141"/>
        <v/>
      </c>
      <c r="AR430" s="18">
        <v>4.5769999999999998E-2</v>
      </c>
      <c r="AS430" s="18">
        <f>IF(AF!$D$27="Todos",1,IF(M430=AF!$D$27,1,0))</f>
        <v>1</v>
      </c>
      <c r="AT430" s="53">
        <f>IF(AND(E430=AF!$D$6,OR(LT!M430=AF!$D$27,AF!$D$27="Todos"),OR(AP430=AF!$E$8,AQ430=AF!$E$8)),AR430+AS430,0)</f>
        <v>0</v>
      </c>
      <c r="AU430" s="18" t="str">
        <f t="shared" si="142"/>
        <v/>
      </c>
      <c r="AV430" s="54" t="str">
        <f t="shared" si="143"/>
        <v/>
      </c>
      <c r="AW430" s="54" t="str">
        <f t="shared" si="144"/>
        <v/>
      </c>
      <c r="AX430" s="18" t="str">
        <f t="shared" si="145"/>
        <v/>
      </c>
      <c r="AY430" s="18" t="str">
        <f t="shared" si="146"/>
        <v/>
      </c>
      <c r="BA430" s="18">
        <f>IF($E430=AF!$D$6,IF($M430="Concluída no prazo",2,IF($M430="Concluída com atraso",1,0)),0)</f>
        <v>0</v>
      </c>
      <c r="BB430" s="18">
        <f>IF($E430=AF!$D$6,IF($M430="Atrasada",2,IF($M430="Concluída com atraso",1,0)),0)</f>
        <v>0</v>
      </c>
      <c r="BC430" s="18">
        <v>4.2399999999999998E-3</v>
      </c>
      <c r="BD430" s="18">
        <f t="shared" si="153"/>
        <v>4.2399999999999998E-3</v>
      </c>
      <c r="BE430" s="18">
        <f t="shared" si="153"/>
        <v>4.2399999999999998E-3</v>
      </c>
      <c r="BF430" s="18" t="str">
        <f t="shared" si="147"/>
        <v/>
      </c>
      <c r="BN430" s="18" t="str">
        <f t="shared" si="148"/>
        <v>s</v>
      </c>
    </row>
    <row r="431" spans="3:66" ht="50.1" customHeight="1" thickTop="1" thickBot="1" x14ac:dyDescent="0.3">
      <c r="C431" s="46"/>
      <c r="D431" s="46"/>
      <c r="E431" s="46"/>
      <c r="F431" s="122"/>
      <c r="G431" s="122"/>
      <c r="H431" s="78" t="str">
        <f t="shared" si="149"/>
        <v/>
      </c>
      <c r="I431" s="78" t="str">
        <f t="shared" si="150"/>
        <v/>
      </c>
      <c r="J431" s="16"/>
      <c r="K431" s="46" t="str">
        <f t="shared" si="151"/>
        <v/>
      </c>
      <c r="L431" s="16"/>
      <c r="M431" s="16"/>
      <c r="N431" s="46"/>
      <c r="O431" s="47" t="str">
        <f t="shared" si="154"/>
        <v/>
      </c>
      <c r="P431" s="47"/>
      <c r="Q431" s="48" t="str">
        <f>IFERROR(VLOOKUP(E431,Funcionários!$C$8:$E$207,3,FALSE),"")</f>
        <v/>
      </c>
      <c r="R431" s="47"/>
      <c r="S431" s="49" t="str">
        <f t="shared" si="155"/>
        <v/>
      </c>
      <c r="T431" s="49">
        <v>4.2500000000000003E-3</v>
      </c>
      <c r="U431" s="48" t="str">
        <f>IF(Funcionários!C432=0,"",Funcionários!C432)</f>
        <v/>
      </c>
      <c r="V431" s="50">
        <f>IF(U431="",0,IF(COUNTIFS($E$7:$E$3006,U431,$I$7:$I$3006,'RC'!$E$6)=0,0,COUNTIFS($M$7:$M$3006,"Concluída no prazo",$E$7:$E$3006,U431,$I$7:$I$3006,'RC'!$E$6)/COUNTIFS($E$7:$E$3006,U431,$I$7:$I$3006,'RC'!$E$6)))</f>
        <v>0</v>
      </c>
      <c r="W431" s="49">
        <f>SUMIFS($J$7:$J$3006,$E$7:$E$3006,U431,$I$7:$I$3006,'RC'!$E$6)+SUMIFS($L$7:$L$3006,$E$7:$E$3006,U431,$I$7:$I$3006,'RC'!$E$6)</f>
        <v>0</v>
      </c>
      <c r="X431" s="48">
        <f>COUNTIFS($E$7:$E$3006,U431,$I$7:$I$3006,'RC'!$E$6)</f>
        <v>0</v>
      </c>
      <c r="Y431" s="48"/>
      <c r="Z431" s="51" t="str">
        <f>IF(AQ431='RC'!$E$6,AC431*1000+AD431,"")</f>
        <v/>
      </c>
      <c r="AA431" s="51" t="str">
        <f>IF(AB431="","",IF(AQ431='RC'!$E$6,AC431*1000-AD431,""))</f>
        <v/>
      </c>
      <c r="AB431" s="48" t="str">
        <f>IFERROR(VLOOKUP(E431,Funcionários!$C$8:$E$207,3,FALSE),"")</f>
        <v/>
      </c>
      <c r="AC431" s="50" t="str">
        <f>IF(AB431="","",IF(COUNTIFS($AB$7:$AB$3006,AB431,$AQ$7:$AQ$3006,'RC'!$E$6)=0,"",COUNTIFS($M$7:$M$3006,"Concluída no prazo",$AB$7:$AB$3006,AB431,$AQ$7:$AQ$3006,'RC'!$E$6)/COUNTIFS($AB$7:$AB$3006,AB431,$AQ$7:$AQ$3006,'RC'!$E$6)))</f>
        <v/>
      </c>
      <c r="AD431" s="48">
        <f>SUMIF($AQ$7:$AQ$3006,'RC'!$E$6,$J$7:$J$3006)+SUMIF($AQ$7:$AQ$3006,'RC'!$E$6,$L$7:$L$3006)</f>
        <v>21</v>
      </c>
      <c r="AF431" s="48">
        <v>4.5759999999998698E-2</v>
      </c>
      <c r="AG431" s="48">
        <f>IF(OR(AQ431="",AQ431&lt;&gt;'RC'!$E$6,AB431&lt;&gt;'RC'!$D$21),0,1)</f>
        <v>0</v>
      </c>
      <c r="AH431" s="48">
        <f t="shared" si="152"/>
        <v>4.5759999999998698E-2</v>
      </c>
      <c r="AI431" s="48" t="str">
        <f t="shared" si="134"/>
        <v/>
      </c>
      <c r="AJ431" s="48" t="str">
        <f t="shared" si="135"/>
        <v/>
      </c>
      <c r="AK431" s="52" t="str">
        <f t="shared" si="136"/>
        <v/>
      </c>
      <c r="AL431" s="52" t="str">
        <f t="shared" si="137"/>
        <v/>
      </c>
      <c r="AM431" s="48" t="str">
        <f t="shared" si="138"/>
        <v/>
      </c>
      <c r="AN431" s="48" t="str">
        <f t="shared" si="139"/>
        <v/>
      </c>
      <c r="AP431" s="18" t="str">
        <f t="shared" si="140"/>
        <v/>
      </c>
      <c r="AQ431" s="18" t="str">
        <f t="shared" si="141"/>
        <v/>
      </c>
      <c r="AR431" s="18">
        <v>4.5760000000000002E-2</v>
      </c>
      <c r="AS431" s="18">
        <f>IF(AF!$D$27="Todos",1,IF(M431=AF!$D$27,1,0))</f>
        <v>1</v>
      </c>
      <c r="AT431" s="53">
        <f>IF(AND(E431=AF!$D$6,OR(LT!M431=AF!$D$27,AF!$D$27="Todos"),OR(AP431=AF!$E$8,AQ431=AF!$E$8)),AR431+AS431,0)</f>
        <v>0</v>
      </c>
      <c r="AU431" s="18" t="str">
        <f t="shared" si="142"/>
        <v/>
      </c>
      <c r="AV431" s="54" t="str">
        <f t="shared" si="143"/>
        <v/>
      </c>
      <c r="AW431" s="54" t="str">
        <f t="shared" si="144"/>
        <v/>
      </c>
      <c r="AX431" s="18" t="str">
        <f t="shared" si="145"/>
        <v/>
      </c>
      <c r="AY431" s="18" t="str">
        <f t="shared" si="146"/>
        <v/>
      </c>
      <c r="BA431" s="18">
        <f>IF($E431=AF!$D$6,IF($M431="Concluída no prazo",2,IF($M431="Concluída com atraso",1,0)),0)</f>
        <v>0</v>
      </c>
      <c r="BB431" s="18">
        <f>IF($E431=AF!$D$6,IF($M431="Atrasada",2,IF($M431="Concluída com atraso",1,0)),0)</f>
        <v>0</v>
      </c>
      <c r="BC431" s="18">
        <v>4.2500000000000003E-3</v>
      </c>
      <c r="BD431" s="18">
        <f t="shared" si="153"/>
        <v>4.2500000000000003E-3</v>
      </c>
      <c r="BE431" s="18">
        <f t="shared" si="153"/>
        <v>4.2500000000000003E-3</v>
      </c>
      <c r="BF431" s="18" t="str">
        <f t="shared" si="147"/>
        <v/>
      </c>
      <c r="BN431" s="18" t="str">
        <f t="shared" si="148"/>
        <v>s</v>
      </c>
    </row>
    <row r="432" spans="3:66" ht="50.1" customHeight="1" thickTop="1" thickBot="1" x14ac:dyDescent="0.3">
      <c r="C432" s="46"/>
      <c r="D432" s="46"/>
      <c r="E432" s="46"/>
      <c r="F432" s="122"/>
      <c r="G432" s="122"/>
      <c r="H432" s="78" t="str">
        <f t="shared" si="149"/>
        <v/>
      </c>
      <c r="I432" s="78" t="str">
        <f t="shared" si="150"/>
        <v/>
      </c>
      <c r="J432" s="16"/>
      <c r="K432" s="46" t="str">
        <f t="shared" si="151"/>
        <v/>
      </c>
      <c r="L432" s="16"/>
      <c r="M432" s="16"/>
      <c r="N432" s="46"/>
      <c r="O432" s="47" t="str">
        <f t="shared" si="154"/>
        <v/>
      </c>
      <c r="P432" s="47"/>
      <c r="Q432" s="48" t="str">
        <f>IFERROR(VLOOKUP(E432,Funcionários!$C$8:$E$207,3,FALSE),"")</f>
        <v/>
      </c>
      <c r="R432" s="47"/>
      <c r="S432" s="49" t="str">
        <f t="shared" si="155"/>
        <v/>
      </c>
      <c r="T432" s="49">
        <v>4.2599999999999999E-3</v>
      </c>
      <c r="U432" s="48" t="str">
        <f>IF(Funcionários!C433=0,"",Funcionários!C433)</f>
        <v/>
      </c>
      <c r="V432" s="50">
        <f>IF(U432="",0,IF(COUNTIFS($E$7:$E$3006,U432,$I$7:$I$3006,'RC'!$E$6)=0,0,COUNTIFS($M$7:$M$3006,"Concluída no prazo",$E$7:$E$3006,U432,$I$7:$I$3006,'RC'!$E$6)/COUNTIFS($E$7:$E$3006,U432,$I$7:$I$3006,'RC'!$E$6)))</f>
        <v>0</v>
      </c>
      <c r="W432" s="49">
        <f>SUMIFS($J$7:$J$3006,$E$7:$E$3006,U432,$I$7:$I$3006,'RC'!$E$6)+SUMIFS($L$7:$L$3006,$E$7:$E$3006,U432,$I$7:$I$3006,'RC'!$E$6)</f>
        <v>0</v>
      </c>
      <c r="X432" s="48">
        <f>COUNTIFS($E$7:$E$3006,U432,$I$7:$I$3006,'RC'!$E$6)</f>
        <v>0</v>
      </c>
      <c r="Y432" s="48"/>
      <c r="Z432" s="51" t="str">
        <f>IF(AQ432='RC'!$E$6,AC432*1000+AD432,"")</f>
        <v/>
      </c>
      <c r="AA432" s="51" t="str">
        <f>IF(AB432="","",IF(AQ432='RC'!$E$6,AC432*1000-AD432,""))</f>
        <v/>
      </c>
      <c r="AB432" s="48" t="str">
        <f>IFERROR(VLOOKUP(E432,Funcionários!$C$8:$E$207,3,FALSE),"")</f>
        <v/>
      </c>
      <c r="AC432" s="50" t="str">
        <f>IF(AB432="","",IF(COUNTIFS($AB$7:$AB$3006,AB432,$AQ$7:$AQ$3006,'RC'!$E$6)=0,"",COUNTIFS($M$7:$M$3006,"Concluída no prazo",$AB$7:$AB$3006,AB432,$AQ$7:$AQ$3006,'RC'!$E$6)/COUNTIFS($AB$7:$AB$3006,AB432,$AQ$7:$AQ$3006,'RC'!$E$6)))</f>
        <v/>
      </c>
      <c r="AD432" s="48">
        <f>SUMIF($AQ$7:$AQ$3006,'RC'!$E$6,$J$7:$J$3006)+SUMIF($AQ$7:$AQ$3006,'RC'!$E$6,$L$7:$L$3006)</f>
        <v>21</v>
      </c>
      <c r="AF432" s="48">
        <v>4.5749999999998701E-2</v>
      </c>
      <c r="AG432" s="48">
        <f>IF(OR(AQ432="",AQ432&lt;&gt;'RC'!$E$6,AB432&lt;&gt;'RC'!$D$21),0,1)</f>
        <v>0</v>
      </c>
      <c r="AH432" s="48">
        <f t="shared" si="152"/>
        <v>4.5749999999998701E-2</v>
      </c>
      <c r="AI432" s="48" t="str">
        <f t="shared" si="134"/>
        <v/>
      </c>
      <c r="AJ432" s="48" t="str">
        <f t="shared" si="135"/>
        <v/>
      </c>
      <c r="AK432" s="52" t="str">
        <f t="shared" si="136"/>
        <v/>
      </c>
      <c r="AL432" s="52" t="str">
        <f t="shared" si="137"/>
        <v/>
      </c>
      <c r="AM432" s="48" t="str">
        <f t="shared" si="138"/>
        <v/>
      </c>
      <c r="AN432" s="48" t="str">
        <f t="shared" si="139"/>
        <v/>
      </c>
      <c r="AP432" s="18" t="str">
        <f t="shared" si="140"/>
        <v/>
      </c>
      <c r="AQ432" s="18" t="str">
        <f t="shared" si="141"/>
        <v/>
      </c>
      <c r="AR432" s="18">
        <v>4.5749999999999999E-2</v>
      </c>
      <c r="AS432" s="18">
        <f>IF(AF!$D$27="Todos",1,IF(M432=AF!$D$27,1,0))</f>
        <v>1</v>
      </c>
      <c r="AT432" s="53">
        <f>IF(AND(E432=AF!$D$6,OR(LT!M432=AF!$D$27,AF!$D$27="Todos"),OR(AP432=AF!$E$8,AQ432=AF!$E$8)),AR432+AS432,0)</f>
        <v>0</v>
      </c>
      <c r="AU432" s="18" t="str">
        <f t="shared" si="142"/>
        <v/>
      </c>
      <c r="AV432" s="54" t="str">
        <f t="shared" si="143"/>
        <v/>
      </c>
      <c r="AW432" s="54" t="str">
        <f t="shared" si="144"/>
        <v/>
      </c>
      <c r="AX432" s="18" t="str">
        <f t="shared" si="145"/>
        <v/>
      </c>
      <c r="AY432" s="18" t="str">
        <f t="shared" si="146"/>
        <v/>
      </c>
      <c r="BA432" s="18">
        <f>IF($E432=AF!$D$6,IF($M432="Concluída no prazo",2,IF($M432="Concluída com atraso",1,0)),0)</f>
        <v>0</v>
      </c>
      <c r="BB432" s="18">
        <f>IF($E432=AF!$D$6,IF($M432="Atrasada",2,IF($M432="Concluída com atraso",1,0)),0)</f>
        <v>0</v>
      </c>
      <c r="BC432" s="18">
        <v>4.2599999999999999E-3</v>
      </c>
      <c r="BD432" s="18">
        <f t="shared" si="153"/>
        <v>4.2599999999999999E-3</v>
      </c>
      <c r="BE432" s="18">
        <f t="shared" si="153"/>
        <v>4.2599999999999999E-3</v>
      </c>
      <c r="BF432" s="18" t="str">
        <f t="shared" si="147"/>
        <v/>
      </c>
      <c r="BN432" s="18" t="str">
        <f t="shared" si="148"/>
        <v>s</v>
      </c>
    </row>
    <row r="433" spans="3:66" ht="50.1" customHeight="1" thickTop="1" thickBot="1" x14ac:dyDescent="0.3">
      <c r="C433" s="46"/>
      <c r="D433" s="46"/>
      <c r="E433" s="46"/>
      <c r="F433" s="122"/>
      <c r="G433" s="122"/>
      <c r="H433" s="78" t="str">
        <f t="shared" si="149"/>
        <v/>
      </c>
      <c r="I433" s="78" t="str">
        <f t="shared" si="150"/>
        <v/>
      </c>
      <c r="J433" s="16"/>
      <c r="K433" s="46" t="str">
        <f t="shared" si="151"/>
        <v/>
      </c>
      <c r="L433" s="16"/>
      <c r="M433" s="16"/>
      <c r="N433" s="46"/>
      <c r="O433" s="47" t="str">
        <f t="shared" si="154"/>
        <v/>
      </c>
      <c r="P433" s="47"/>
      <c r="Q433" s="48" t="str">
        <f>IFERROR(VLOOKUP(E433,Funcionários!$C$8:$E$207,3,FALSE),"")</f>
        <v/>
      </c>
      <c r="R433" s="47"/>
      <c r="S433" s="49" t="str">
        <f t="shared" si="155"/>
        <v/>
      </c>
      <c r="T433" s="49">
        <v>4.2700000000000004E-3</v>
      </c>
      <c r="U433" s="48" t="str">
        <f>IF(Funcionários!C434=0,"",Funcionários!C434)</f>
        <v/>
      </c>
      <c r="V433" s="50">
        <f>IF(U433="",0,IF(COUNTIFS($E$7:$E$3006,U433,$I$7:$I$3006,'RC'!$E$6)=0,0,COUNTIFS($M$7:$M$3006,"Concluída no prazo",$E$7:$E$3006,U433,$I$7:$I$3006,'RC'!$E$6)/COUNTIFS($E$7:$E$3006,U433,$I$7:$I$3006,'RC'!$E$6)))</f>
        <v>0</v>
      </c>
      <c r="W433" s="49">
        <f>SUMIFS($J$7:$J$3006,$E$7:$E$3006,U433,$I$7:$I$3006,'RC'!$E$6)+SUMIFS($L$7:$L$3006,$E$7:$E$3006,U433,$I$7:$I$3006,'RC'!$E$6)</f>
        <v>0</v>
      </c>
      <c r="X433" s="48">
        <f>COUNTIFS($E$7:$E$3006,U433,$I$7:$I$3006,'RC'!$E$6)</f>
        <v>0</v>
      </c>
      <c r="Y433" s="48"/>
      <c r="Z433" s="51" t="str">
        <f>IF(AQ433='RC'!$E$6,AC433*1000+AD433,"")</f>
        <v/>
      </c>
      <c r="AA433" s="51" t="str">
        <f>IF(AB433="","",IF(AQ433='RC'!$E$6,AC433*1000-AD433,""))</f>
        <v/>
      </c>
      <c r="AB433" s="48" t="str">
        <f>IFERROR(VLOOKUP(E433,Funcionários!$C$8:$E$207,3,FALSE),"")</f>
        <v/>
      </c>
      <c r="AC433" s="50" t="str">
        <f>IF(AB433="","",IF(COUNTIFS($AB$7:$AB$3006,AB433,$AQ$7:$AQ$3006,'RC'!$E$6)=0,"",COUNTIFS($M$7:$M$3006,"Concluída no prazo",$AB$7:$AB$3006,AB433,$AQ$7:$AQ$3006,'RC'!$E$6)/COUNTIFS($AB$7:$AB$3006,AB433,$AQ$7:$AQ$3006,'RC'!$E$6)))</f>
        <v/>
      </c>
      <c r="AD433" s="48">
        <f>SUMIF($AQ$7:$AQ$3006,'RC'!$E$6,$J$7:$J$3006)+SUMIF($AQ$7:$AQ$3006,'RC'!$E$6,$L$7:$L$3006)</f>
        <v>21</v>
      </c>
      <c r="AF433" s="48">
        <v>4.5739999999998698E-2</v>
      </c>
      <c r="AG433" s="48">
        <f>IF(OR(AQ433="",AQ433&lt;&gt;'RC'!$E$6,AB433&lt;&gt;'RC'!$D$21),0,1)</f>
        <v>0</v>
      </c>
      <c r="AH433" s="48">
        <f t="shared" si="152"/>
        <v>4.5739999999998698E-2</v>
      </c>
      <c r="AI433" s="48" t="str">
        <f t="shared" si="134"/>
        <v/>
      </c>
      <c r="AJ433" s="48" t="str">
        <f t="shared" si="135"/>
        <v/>
      </c>
      <c r="AK433" s="52" t="str">
        <f t="shared" si="136"/>
        <v/>
      </c>
      <c r="AL433" s="52" t="str">
        <f t="shared" si="137"/>
        <v/>
      </c>
      <c r="AM433" s="48" t="str">
        <f t="shared" si="138"/>
        <v/>
      </c>
      <c r="AN433" s="48" t="str">
        <f t="shared" si="139"/>
        <v/>
      </c>
      <c r="AP433" s="18" t="str">
        <f t="shared" si="140"/>
        <v/>
      </c>
      <c r="AQ433" s="18" t="str">
        <f t="shared" si="141"/>
        <v/>
      </c>
      <c r="AR433" s="18">
        <v>4.5740000000000003E-2</v>
      </c>
      <c r="AS433" s="18">
        <f>IF(AF!$D$27="Todos",1,IF(M433=AF!$D$27,1,0))</f>
        <v>1</v>
      </c>
      <c r="AT433" s="53">
        <f>IF(AND(E433=AF!$D$6,OR(LT!M433=AF!$D$27,AF!$D$27="Todos"),OR(AP433=AF!$E$8,AQ433=AF!$E$8)),AR433+AS433,0)</f>
        <v>0</v>
      </c>
      <c r="AU433" s="18" t="str">
        <f t="shared" si="142"/>
        <v/>
      </c>
      <c r="AV433" s="54" t="str">
        <f t="shared" si="143"/>
        <v/>
      </c>
      <c r="AW433" s="54" t="str">
        <f t="shared" si="144"/>
        <v/>
      </c>
      <c r="AX433" s="18" t="str">
        <f t="shared" si="145"/>
        <v/>
      </c>
      <c r="AY433" s="18" t="str">
        <f t="shared" si="146"/>
        <v/>
      </c>
      <c r="BA433" s="18">
        <f>IF($E433=AF!$D$6,IF($M433="Concluída no prazo",2,IF($M433="Concluída com atraso",1,0)),0)</f>
        <v>0</v>
      </c>
      <c r="BB433" s="18">
        <f>IF($E433=AF!$D$6,IF($M433="Atrasada",2,IF($M433="Concluída com atraso",1,0)),0)</f>
        <v>0</v>
      </c>
      <c r="BC433" s="18">
        <v>4.2700000000000004E-3</v>
      </c>
      <c r="BD433" s="18">
        <f t="shared" si="153"/>
        <v>4.2700000000000004E-3</v>
      </c>
      <c r="BE433" s="18">
        <f t="shared" si="153"/>
        <v>4.2700000000000004E-3</v>
      </c>
      <c r="BF433" s="18" t="str">
        <f t="shared" si="147"/>
        <v/>
      </c>
      <c r="BN433" s="18" t="str">
        <f t="shared" si="148"/>
        <v>s</v>
      </c>
    </row>
    <row r="434" spans="3:66" ht="50.1" customHeight="1" thickTop="1" thickBot="1" x14ac:dyDescent="0.3">
      <c r="C434" s="46"/>
      <c r="D434" s="46"/>
      <c r="E434" s="46"/>
      <c r="F434" s="122"/>
      <c r="G434" s="122"/>
      <c r="H434" s="78" t="str">
        <f t="shared" si="149"/>
        <v/>
      </c>
      <c r="I434" s="78" t="str">
        <f t="shared" si="150"/>
        <v/>
      </c>
      <c r="J434" s="16"/>
      <c r="K434" s="46" t="str">
        <f t="shared" si="151"/>
        <v/>
      </c>
      <c r="L434" s="16"/>
      <c r="M434" s="16"/>
      <c r="N434" s="46"/>
      <c r="O434" s="47" t="str">
        <f t="shared" si="154"/>
        <v/>
      </c>
      <c r="P434" s="47"/>
      <c r="Q434" s="48" t="str">
        <f>IFERROR(VLOOKUP(E434,Funcionários!$C$8:$E$207,3,FALSE),"")</f>
        <v/>
      </c>
      <c r="R434" s="47"/>
      <c r="S434" s="49" t="str">
        <f t="shared" si="155"/>
        <v/>
      </c>
      <c r="T434" s="49">
        <v>4.28E-3</v>
      </c>
      <c r="U434" s="48" t="str">
        <f>IF(Funcionários!C435=0,"",Funcionários!C435)</f>
        <v/>
      </c>
      <c r="V434" s="50">
        <f>IF(U434="",0,IF(COUNTIFS($E$7:$E$3006,U434,$I$7:$I$3006,'RC'!$E$6)=0,0,COUNTIFS($M$7:$M$3006,"Concluída no prazo",$E$7:$E$3006,U434,$I$7:$I$3006,'RC'!$E$6)/COUNTIFS($E$7:$E$3006,U434,$I$7:$I$3006,'RC'!$E$6)))</f>
        <v>0</v>
      </c>
      <c r="W434" s="49">
        <f>SUMIFS($J$7:$J$3006,$E$7:$E$3006,U434,$I$7:$I$3006,'RC'!$E$6)+SUMIFS($L$7:$L$3006,$E$7:$E$3006,U434,$I$7:$I$3006,'RC'!$E$6)</f>
        <v>0</v>
      </c>
      <c r="X434" s="48">
        <f>COUNTIFS($E$7:$E$3006,U434,$I$7:$I$3006,'RC'!$E$6)</f>
        <v>0</v>
      </c>
      <c r="Y434" s="48"/>
      <c r="Z434" s="51" t="str">
        <f>IF(AQ434='RC'!$E$6,AC434*1000+AD434,"")</f>
        <v/>
      </c>
      <c r="AA434" s="51" t="str">
        <f>IF(AB434="","",IF(AQ434='RC'!$E$6,AC434*1000-AD434,""))</f>
        <v/>
      </c>
      <c r="AB434" s="48" t="str">
        <f>IFERROR(VLOOKUP(E434,Funcionários!$C$8:$E$207,3,FALSE),"")</f>
        <v/>
      </c>
      <c r="AC434" s="50" t="str">
        <f>IF(AB434="","",IF(COUNTIFS($AB$7:$AB$3006,AB434,$AQ$7:$AQ$3006,'RC'!$E$6)=0,"",COUNTIFS($M$7:$M$3006,"Concluída no prazo",$AB$7:$AB$3006,AB434,$AQ$7:$AQ$3006,'RC'!$E$6)/COUNTIFS($AB$7:$AB$3006,AB434,$AQ$7:$AQ$3006,'RC'!$E$6)))</f>
        <v/>
      </c>
      <c r="AD434" s="48">
        <f>SUMIF($AQ$7:$AQ$3006,'RC'!$E$6,$J$7:$J$3006)+SUMIF($AQ$7:$AQ$3006,'RC'!$E$6,$L$7:$L$3006)</f>
        <v>21</v>
      </c>
      <c r="AF434" s="48">
        <v>4.5729999999998702E-2</v>
      </c>
      <c r="AG434" s="48">
        <f>IF(OR(AQ434="",AQ434&lt;&gt;'RC'!$E$6,AB434&lt;&gt;'RC'!$D$21),0,1)</f>
        <v>0</v>
      </c>
      <c r="AH434" s="48">
        <f t="shared" si="152"/>
        <v>4.5729999999998702E-2</v>
      </c>
      <c r="AI434" s="48" t="str">
        <f t="shared" si="134"/>
        <v/>
      </c>
      <c r="AJ434" s="48" t="str">
        <f t="shared" si="135"/>
        <v/>
      </c>
      <c r="AK434" s="52" t="str">
        <f t="shared" si="136"/>
        <v/>
      </c>
      <c r="AL434" s="52" t="str">
        <f t="shared" si="137"/>
        <v/>
      </c>
      <c r="AM434" s="48" t="str">
        <f t="shared" si="138"/>
        <v/>
      </c>
      <c r="AN434" s="48" t="str">
        <f t="shared" si="139"/>
        <v/>
      </c>
      <c r="AP434" s="18" t="str">
        <f t="shared" si="140"/>
        <v/>
      </c>
      <c r="AQ434" s="18" t="str">
        <f t="shared" si="141"/>
        <v/>
      </c>
      <c r="AR434" s="18">
        <v>4.573E-2</v>
      </c>
      <c r="AS434" s="18">
        <f>IF(AF!$D$27="Todos",1,IF(M434=AF!$D$27,1,0))</f>
        <v>1</v>
      </c>
      <c r="AT434" s="53">
        <f>IF(AND(E434=AF!$D$6,OR(LT!M434=AF!$D$27,AF!$D$27="Todos"),OR(AP434=AF!$E$8,AQ434=AF!$E$8)),AR434+AS434,0)</f>
        <v>0</v>
      </c>
      <c r="AU434" s="18" t="str">
        <f t="shared" si="142"/>
        <v/>
      </c>
      <c r="AV434" s="54" t="str">
        <f t="shared" si="143"/>
        <v/>
      </c>
      <c r="AW434" s="54" t="str">
        <f t="shared" si="144"/>
        <v/>
      </c>
      <c r="AX434" s="18" t="str">
        <f t="shared" si="145"/>
        <v/>
      </c>
      <c r="AY434" s="18" t="str">
        <f t="shared" si="146"/>
        <v/>
      </c>
      <c r="BA434" s="18">
        <f>IF($E434=AF!$D$6,IF($M434="Concluída no prazo",2,IF($M434="Concluída com atraso",1,0)),0)</f>
        <v>0</v>
      </c>
      <c r="BB434" s="18">
        <f>IF($E434=AF!$D$6,IF($M434="Atrasada",2,IF($M434="Concluída com atraso",1,0)),0)</f>
        <v>0</v>
      </c>
      <c r="BC434" s="18">
        <v>4.28E-3</v>
      </c>
      <c r="BD434" s="18">
        <f t="shared" si="153"/>
        <v>4.28E-3</v>
      </c>
      <c r="BE434" s="18">
        <f t="shared" si="153"/>
        <v>4.28E-3</v>
      </c>
      <c r="BF434" s="18" t="str">
        <f t="shared" si="147"/>
        <v/>
      </c>
      <c r="BN434" s="18" t="str">
        <f t="shared" si="148"/>
        <v>s</v>
      </c>
    </row>
    <row r="435" spans="3:66" ht="50.1" customHeight="1" thickTop="1" thickBot="1" x14ac:dyDescent="0.3">
      <c r="C435" s="46"/>
      <c r="D435" s="46"/>
      <c r="E435" s="46"/>
      <c r="F435" s="122"/>
      <c r="G435" s="122"/>
      <c r="H435" s="78" t="str">
        <f t="shared" si="149"/>
        <v/>
      </c>
      <c r="I435" s="78" t="str">
        <f t="shared" si="150"/>
        <v/>
      </c>
      <c r="J435" s="16"/>
      <c r="K435" s="46" t="str">
        <f t="shared" si="151"/>
        <v/>
      </c>
      <c r="L435" s="16"/>
      <c r="M435" s="16"/>
      <c r="N435" s="46"/>
      <c r="O435" s="47" t="str">
        <f t="shared" si="154"/>
        <v/>
      </c>
      <c r="P435" s="47"/>
      <c r="Q435" s="48" t="str">
        <f>IFERROR(VLOOKUP(E435,Funcionários!$C$8:$E$207,3,FALSE),"")</f>
        <v/>
      </c>
      <c r="R435" s="47"/>
      <c r="S435" s="49" t="str">
        <f t="shared" si="155"/>
        <v/>
      </c>
      <c r="T435" s="49">
        <v>4.2900000000000004E-3</v>
      </c>
      <c r="U435" s="48" t="str">
        <f>IF(Funcionários!C436=0,"",Funcionários!C436)</f>
        <v/>
      </c>
      <c r="V435" s="50">
        <f>IF(U435="",0,IF(COUNTIFS($E$7:$E$3006,U435,$I$7:$I$3006,'RC'!$E$6)=0,0,COUNTIFS($M$7:$M$3006,"Concluída no prazo",$E$7:$E$3006,U435,$I$7:$I$3006,'RC'!$E$6)/COUNTIFS($E$7:$E$3006,U435,$I$7:$I$3006,'RC'!$E$6)))</f>
        <v>0</v>
      </c>
      <c r="W435" s="49">
        <f>SUMIFS($J$7:$J$3006,$E$7:$E$3006,U435,$I$7:$I$3006,'RC'!$E$6)+SUMIFS($L$7:$L$3006,$E$7:$E$3006,U435,$I$7:$I$3006,'RC'!$E$6)</f>
        <v>0</v>
      </c>
      <c r="X435" s="48">
        <f>COUNTIFS($E$7:$E$3006,U435,$I$7:$I$3006,'RC'!$E$6)</f>
        <v>0</v>
      </c>
      <c r="Y435" s="48"/>
      <c r="Z435" s="51" t="str">
        <f>IF(AQ435='RC'!$E$6,AC435*1000+AD435,"")</f>
        <v/>
      </c>
      <c r="AA435" s="51" t="str">
        <f>IF(AB435="","",IF(AQ435='RC'!$E$6,AC435*1000-AD435,""))</f>
        <v/>
      </c>
      <c r="AB435" s="48" t="str">
        <f>IFERROR(VLOOKUP(E435,Funcionários!$C$8:$E$207,3,FALSE),"")</f>
        <v/>
      </c>
      <c r="AC435" s="50" t="str">
        <f>IF(AB435="","",IF(COUNTIFS($AB$7:$AB$3006,AB435,$AQ$7:$AQ$3006,'RC'!$E$6)=0,"",COUNTIFS($M$7:$M$3006,"Concluída no prazo",$AB$7:$AB$3006,AB435,$AQ$7:$AQ$3006,'RC'!$E$6)/COUNTIFS($AB$7:$AB$3006,AB435,$AQ$7:$AQ$3006,'RC'!$E$6)))</f>
        <v/>
      </c>
      <c r="AD435" s="48">
        <f>SUMIF($AQ$7:$AQ$3006,'RC'!$E$6,$J$7:$J$3006)+SUMIF($AQ$7:$AQ$3006,'RC'!$E$6,$L$7:$L$3006)</f>
        <v>21</v>
      </c>
      <c r="AF435" s="48">
        <v>4.5719999999998699E-2</v>
      </c>
      <c r="AG435" s="48">
        <f>IF(OR(AQ435="",AQ435&lt;&gt;'RC'!$E$6,AB435&lt;&gt;'RC'!$D$21),0,1)</f>
        <v>0</v>
      </c>
      <c r="AH435" s="48">
        <f t="shared" si="152"/>
        <v>4.5719999999998699E-2</v>
      </c>
      <c r="AI435" s="48" t="str">
        <f t="shared" si="134"/>
        <v/>
      </c>
      <c r="AJ435" s="48" t="str">
        <f t="shared" si="135"/>
        <v/>
      </c>
      <c r="AK435" s="52" t="str">
        <f t="shared" si="136"/>
        <v/>
      </c>
      <c r="AL435" s="52" t="str">
        <f t="shared" si="137"/>
        <v/>
      </c>
      <c r="AM435" s="48" t="str">
        <f t="shared" si="138"/>
        <v/>
      </c>
      <c r="AN435" s="48" t="str">
        <f t="shared" si="139"/>
        <v/>
      </c>
      <c r="AP435" s="18" t="str">
        <f t="shared" si="140"/>
        <v/>
      </c>
      <c r="AQ435" s="18" t="str">
        <f t="shared" si="141"/>
        <v/>
      </c>
      <c r="AR435" s="18">
        <v>4.5719999999999997E-2</v>
      </c>
      <c r="AS435" s="18">
        <f>IF(AF!$D$27="Todos",1,IF(M435=AF!$D$27,1,0))</f>
        <v>1</v>
      </c>
      <c r="AT435" s="53">
        <f>IF(AND(E435=AF!$D$6,OR(LT!M435=AF!$D$27,AF!$D$27="Todos"),OR(AP435=AF!$E$8,AQ435=AF!$E$8)),AR435+AS435,0)</f>
        <v>0</v>
      </c>
      <c r="AU435" s="18" t="str">
        <f t="shared" si="142"/>
        <v/>
      </c>
      <c r="AV435" s="54" t="str">
        <f t="shared" si="143"/>
        <v/>
      </c>
      <c r="AW435" s="54" t="str">
        <f t="shared" si="144"/>
        <v/>
      </c>
      <c r="AX435" s="18" t="str">
        <f t="shared" si="145"/>
        <v/>
      </c>
      <c r="AY435" s="18" t="str">
        <f t="shared" si="146"/>
        <v/>
      </c>
      <c r="BA435" s="18">
        <f>IF($E435=AF!$D$6,IF($M435="Concluída no prazo",2,IF($M435="Concluída com atraso",1,0)),0)</f>
        <v>0</v>
      </c>
      <c r="BB435" s="18">
        <f>IF($E435=AF!$D$6,IF($M435="Atrasada",2,IF($M435="Concluída com atraso",1,0)),0)</f>
        <v>0</v>
      </c>
      <c r="BC435" s="18">
        <v>4.2900000000000004E-3</v>
      </c>
      <c r="BD435" s="18">
        <f t="shared" si="153"/>
        <v>4.2900000000000004E-3</v>
      </c>
      <c r="BE435" s="18">
        <f t="shared" si="153"/>
        <v>4.2900000000000004E-3</v>
      </c>
      <c r="BF435" s="18" t="str">
        <f t="shared" si="147"/>
        <v/>
      </c>
      <c r="BN435" s="18" t="str">
        <f t="shared" si="148"/>
        <v>s</v>
      </c>
    </row>
    <row r="436" spans="3:66" ht="50.1" customHeight="1" thickTop="1" thickBot="1" x14ac:dyDescent="0.3">
      <c r="C436" s="46"/>
      <c r="D436" s="46"/>
      <c r="E436" s="46"/>
      <c r="F436" s="122"/>
      <c r="G436" s="122"/>
      <c r="H436" s="78" t="str">
        <f t="shared" si="149"/>
        <v/>
      </c>
      <c r="I436" s="78" t="str">
        <f t="shared" si="150"/>
        <v/>
      </c>
      <c r="J436" s="16"/>
      <c r="K436" s="46" t="str">
        <f t="shared" si="151"/>
        <v/>
      </c>
      <c r="L436" s="16"/>
      <c r="M436" s="16"/>
      <c r="N436" s="46"/>
      <c r="O436" s="47" t="str">
        <f t="shared" si="154"/>
        <v/>
      </c>
      <c r="P436" s="47"/>
      <c r="Q436" s="48" t="str">
        <f>IFERROR(VLOOKUP(E436,Funcionários!$C$8:$E$207,3,FALSE),"")</f>
        <v/>
      </c>
      <c r="R436" s="47"/>
      <c r="S436" s="49" t="str">
        <f t="shared" si="155"/>
        <v/>
      </c>
      <c r="T436" s="49">
        <v>4.3E-3</v>
      </c>
      <c r="U436" s="48" t="str">
        <f>IF(Funcionários!C437=0,"",Funcionários!C437)</f>
        <v/>
      </c>
      <c r="V436" s="50">
        <f>IF(U436="",0,IF(COUNTIFS($E$7:$E$3006,U436,$I$7:$I$3006,'RC'!$E$6)=0,0,COUNTIFS($M$7:$M$3006,"Concluída no prazo",$E$7:$E$3006,U436,$I$7:$I$3006,'RC'!$E$6)/COUNTIFS($E$7:$E$3006,U436,$I$7:$I$3006,'RC'!$E$6)))</f>
        <v>0</v>
      </c>
      <c r="W436" s="49">
        <f>SUMIFS($J$7:$J$3006,$E$7:$E$3006,U436,$I$7:$I$3006,'RC'!$E$6)+SUMIFS($L$7:$L$3006,$E$7:$E$3006,U436,$I$7:$I$3006,'RC'!$E$6)</f>
        <v>0</v>
      </c>
      <c r="X436" s="48">
        <f>COUNTIFS($E$7:$E$3006,U436,$I$7:$I$3006,'RC'!$E$6)</f>
        <v>0</v>
      </c>
      <c r="Y436" s="48"/>
      <c r="Z436" s="51" t="str">
        <f>IF(AQ436='RC'!$E$6,AC436*1000+AD436,"")</f>
        <v/>
      </c>
      <c r="AA436" s="51" t="str">
        <f>IF(AB436="","",IF(AQ436='RC'!$E$6,AC436*1000-AD436,""))</f>
        <v/>
      </c>
      <c r="AB436" s="48" t="str">
        <f>IFERROR(VLOOKUP(E436,Funcionários!$C$8:$E$207,3,FALSE),"")</f>
        <v/>
      </c>
      <c r="AC436" s="50" t="str">
        <f>IF(AB436="","",IF(COUNTIFS($AB$7:$AB$3006,AB436,$AQ$7:$AQ$3006,'RC'!$E$6)=0,"",COUNTIFS($M$7:$M$3006,"Concluída no prazo",$AB$7:$AB$3006,AB436,$AQ$7:$AQ$3006,'RC'!$E$6)/COUNTIFS($AB$7:$AB$3006,AB436,$AQ$7:$AQ$3006,'RC'!$E$6)))</f>
        <v/>
      </c>
      <c r="AD436" s="48">
        <f>SUMIF($AQ$7:$AQ$3006,'RC'!$E$6,$J$7:$J$3006)+SUMIF($AQ$7:$AQ$3006,'RC'!$E$6,$L$7:$L$3006)</f>
        <v>21</v>
      </c>
      <c r="AF436" s="48">
        <v>4.5709999999998703E-2</v>
      </c>
      <c r="AG436" s="48">
        <f>IF(OR(AQ436="",AQ436&lt;&gt;'RC'!$E$6,AB436&lt;&gt;'RC'!$D$21),0,1)</f>
        <v>0</v>
      </c>
      <c r="AH436" s="48">
        <f t="shared" si="152"/>
        <v>4.5709999999998703E-2</v>
      </c>
      <c r="AI436" s="48" t="str">
        <f t="shared" si="134"/>
        <v/>
      </c>
      <c r="AJ436" s="48" t="str">
        <f t="shared" si="135"/>
        <v/>
      </c>
      <c r="AK436" s="52" t="str">
        <f t="shared" si="136"/>
        <v/>
      </c>
      <c r="AL436" s="52" t="str">
        <f t="shared" si="137"/>
        <v/>
      </c>
      <c r="AM436" s="48" t="str">
        <f t="shared" si="138"/>
        <v/>
      </c>
      <c r="AN436" s="48" t="str">
        <f t="shared" si="139"/>
        <v/>
      </c>
      <c r="AP436" s="18" t="str">
        <f t="shared" si="140"/>
        <v/>
      </c>
      <c r="AQ436" s="18" t="str">
        <f t="shared" si="141"/>
        <v/>
      </c>
      <c r="AR436" s="18">
        <v>4.5710000000000001E-2</v>
      </c>
      <c r="AS436" s="18">
        <f>IF(AF!$D$27="Todos",1,IF(M436=AF!$D$27,1,0))</f>
        <v>1</v>
      </c>
      <c r="AT436" s="53">
        <f>IF(AND(E436=AF!$D$6,OR(LT!M436=AF!$D$27,AF!$D$27="Todos"),OR(AP436=AF!$E$8,AQ436=AF!$E$8)),AR436+AS436,0)</f>
        <v>0</v>
      </c>
      <c r="AU436" s="18" t="str">
        <f t="shared" si="142"/>
        <v/>
      </c>
      <c r="AV436" s="54" t="str">
        <f t="shared" si="143"/>
        <v/>
      </c>
      <c r="AW436" s="54" t="str">
        <f t="shared" si="144"/>
        <v/>
      </c>
      <c r="AX436" s="18" t="str">
        <f t="shared" si="145"/>
        <v/>
      </c>
      <c r="AY436" s="18" t="str">
        <f t="shared" si="146"/>
        <v/>
      </c>
      <c r="BA436" s="18">
        <f>IF($E436=AF!$D$6,IF($M436="Concluída no prazo",2,IF($M436="Concluída com atraso",1,0)),0)</f>
        <v>0</v>
      </c>
      <c r="BB436" s="18">
        <f>IF($E436=AF!$D$6,IF($M436="Atrasada",2,IF($M436="Concluída com atraso",1,0)),0)</f>
        <v>0</v>
      </c>
      <c r="BC436" s="18">
        <v>4.3E-3</v>
      </c>
      <c r="BD436" s="18">
        <f t="shared" si="153"/>
        <v>4.3E-3</v>
      </c>
      <c r="BE436" s="18">
        <f t="shared" si="153"/>
        <v>4.3E-3</v>
      </c>
      <c r="BF436" s="18" t="str">
        <f t="shared" si="147"/>
        <v/>
      </c>
      <c r="BN436" s="18" t="str">
        <f t="shared" si="148"/>
        <v>s</v>
      </c>
    </row>
    <row r="437" spans="3:66" ht="50.1" customHeight="1" thickTop="1" thickBot="1" x14ac:dyDescent="0.3">
      <c r="C437" s="46"/>
      <c r="D437" s="46"/>
      <c r="E437" s="46"/>
      <c r="F437" s="122"/>
      <c r="G437" s="122"/>
      <c r="H437" s="78" t="str">
        <f t="shared" si="149"/>
        <v/>
      </c>
      <c r="I437" s="78" t="str">
        <f t="shared" si="150"/>
        <v/>
      </c>
      <c r="J437" s="16"/>
      <c r="K437" s="46" t="str">
        <f t="shared" si="151"/>
        <v/>
      </c>
      <c r="L437" s="16"/>
      <c r="M437" s="16"/>
      <c r="N437" s="46"/>
      <c r="O437" s="47" t="str">
        <f t="shared" si="154"/>
        <v/>
      </c>
      <c r="P437" s="47"/>
      <c r="Q437" s="48" t="str">
        <f>IFERROR(VLOOKUP(E437,Funcionários!$C$8:$E$207,3,FALSE),"")</f>
        <v/>
      </c>
      <c r="R437" s="47"/>
      <c r="S437" s="49" t="str">
        <f t="shared" si="155"/>
        <v/>
      </c>
      <c r="T437" s="49">
        <v>4.3099999999999996E-3</v>
      </c>
      <c r="U437" s="48" t="str">
        <f>IF(Funcionários!C438=0,"",Funcionários!C438)</f>
        <v/>
      </c>
      <c r="V437" s="50">
        <f>IF(U437="",0,IF(COUNTIFS($E$7:$E$3006,U437,$I$7:$I$3006,'RC'!$E$6)=0,0,COUNTIFS($M$7:$M$3006,"Concluída no prazo",$E$7:$E$3006,U437,$I$7:$I$3006,'RC'!$E$6)/COUNTIFS($E$7:$E$3006,U437,$I$7:$I$3006,'RC'!$E$6)))</f>
        <v>0</v>
      </c>
      <c r="W437" s="49">
        <f>SUMIFS($J$7:$J$3006,$E$7:$E$3006,U437,$I$7:$I$3006,'RC'!$E$6)+SUMIFS($L$7:$L$3006,$E$7:$E$3006,U437,$I$7:$I$3006,'RC'!$E$6)</f>
        <v>0</v>
      </c>
      <c r="X437" s="48">
        <f>COUNTIFS($E$7:$E$3006,U437,$I$7:$I$3006,'RC'!$E$6)</f>
        <v>0</v>
      </c>
      <c r="Y437" s="48"/>
      <c r="Z437" s="51" t="str">
        <f>IF(AQ437='RC'!$E$6,AC437*1000+AD437,"")</f>
        <v/>
      </c>
      <c r="AA437" s="51" t="str">
        <f>IF(AB437="","",IF(AQ437='RC'!$E$6,AC437*1000-AD437,""))</f>
        <v/>
      </c>
      <c r="AB437" s="48" t="str">
        <f>IFERROR(VLOOKUP(E437,Funcionários!$C$8:$E$207,3,FALSE),"")</f>
        <v/>
      </c>
      <c r="AC437" s="50" t="str">
        <f>IF(AB437="","",IF(COUNTIFS($AB$7:$AB$3006,AB437,$AQ$7:$AQ$3006,'RC'!$E$6)=0,"",COUNTIFS($M$7:$M$3006,"Concluída no prazo",$AB$7:$AB$3006,AB437,$AQ$7:$AQ$3006,'RC'!$E$6)/COUNTIFS($AB$7:$AB$3006,AB437,$AQ$7:$AQ$3006,'RC'!$E$6)))</f>
        <v/>
      </c>
      <c r="AD437" s="48">
        <f>SUMIF($AQ$7:$AQ$3006,'RC'!$E$6,$J$7:$J$3006)+SUMIF($AQ$7:$AQ$3006,'RC'!$E$6,$L$7:$L$3006)</f>
        <v>21</v>
      </c>
      <c r="AF437" s="48">
        <v>4.56999999999987E-2</v>
      </c>
      <c r="AG437" s="48">
        <f>IF(OR(AQ437="",AQ437&lt;&gt;'RC'!$E$6,AB437&lt;&gt;'RC'!$D$21),0,1)</f>
        <v>0</v>
      </c>
      <c r="AH437" s="48">
        <f t="shared" si="152"/>
        <v>4.56999999999987E-2</v>
      </c>
      <c r="AI437" s="48" t="str">
        <f t="shared" si="134"/>
        <v/>
      </c>
      <c r="AJ437" s="48" t="str">
        <f t="shared" si="135"/>
        <v/>
      </c>
      <c r="AK437" s="52" t="str">
        <f t="shared" si="136"/>
        <v/>
      </c>
      <c r="AL437" s="52" t="str">
        <f t="shared" si="137"/>
        <v/>
      </c>
      <c r="AM437" s="48" t="str">
        <f t="shared" si="138"/>
        <v/>
      </c>
      <c r="AN437" s="48" t="str">
        <f t="shared" si="139"/>
        <v/>
      </c>
      <c r="AP437" s="18" t="str">
        <f t="shared" si="140"/>
        <v/>
      </c>
      <c r="AQ437" s="18" t="str">
        <f t="shared" si="141"/>
        <v/>
      </c>
      <c r="AR437" s="18">
        <v>4.5699999999999998E-2</v>
      </c>
      <c r="AS437" s="18">
        <f>IF(AF!$D$27="Todos",1,IF(M437=AF!$D$27,1,0))</f>
        <v>1</v>
      </c>
      <c r="AT437" s="53">
        <f>IF(AND(E437=AF!$D$6,OR(LT!M437=AF!$D$27,AF!$D$27="Todos"),OR(AP437=AF!$E$8,AQ437=AF!$E$8)),AR437+AS437,0)</f>
        <v>0</v>
      </c>
      <c r="AU437" s="18" t="str">
        <f t="shared" si="142"/>
        <v/>
      </c>
      <c r="AV437" s="54" t="str">
        <f t="shared" si="143"/>
        <v/>
      </c>
      <c r="AW437" s="54" t="str">
        <f t="shared" si="144"/>
        <v/>
      </c>
      <c r="AX437" s="18" t="str">
        <f t="shared" si="145"/>
        <v/>
      </c>
      <c r="AY437" s="18" t="str">
        <f t="shared" si="146"/>
        <v/>
      </c>
      <c r="BA437" s="18">
        <f>IF($E437=AF!$D$6,IF($M437="Concluída no prazo",2,IF($M437="Concluída com atraso",1,0)),0)</f>
        <v>0</v>
      </c>
      <c r="BB437" s="18">
        <f>IF($E437=AF!$D$6,IF($M437="Atrasada",2,IF($M437="Concluída com atraso",1,0)),0)</f>
        <v>0</v>
      </c>
      <c r="BC437" s="18">
        <v>4.3099999999999996E-3</v>
      </c>
      <c r="BD437" s="18">
        <f t="shared" si="153"/>
        <v>4.3099999999999996E-3</v>
      </c>
      <c r="BE437" s="18">
        <f t="shared" si="153"/>
        <v>4.3099999999999996E-3</v>
      </c>
      <c r="BF437" s="18" t="str">
        <f t="shared" si="147"/>
        <v/>
      </c>
      <c r="BN437" s="18" t="str">
        <f t="shared" si="148"/>
        <v>s</v>
      </c>
    </row>
    <row r="438" spans="3:66" ht="50.1" customHeight="1" thickTop="1" thickBot="1" x14ac:dyDescent="0.3">
      <c r="C438" s="46"/>
      <c r="D438" s="46"/>
      <c r="E438" s="46"/>
      <c r="F438" s="122"/>
      <c r="G438" s="122"/>
      <c r="H438" s="78" t="str">
        <f t="shared" si="149"/>
        <v/>
      </c>
      <c r="I438" s="78" t="str">
        <f t="shared" si="150"/>
        <v/>
      </c>
      <c r="J438" s="16"/>
      <c r="K438" s="46" t="str">
        <f t="shared" si="151"/>
        <v/>
      </c>
      <c r="L438" s="16"/>
      <c r="M438" s="16"/>
      <c r="N438" s="46"/>
      <c r="O438" s="47" t="str">
        <f t="shared" si="154"/>
        <v/>
      </c>
      <c r="P438" s="47"/>
      <c r="Q438" s="48" t="str">
        <f>IFERROR(VLOOKUP(E438,Funcionários!$C$8:$E$207,3,FALSE),"")</f>
        <v/>
      </c>
      <c r="R438" s="47"/>
      <c r="S438" s="49" t="str">
        <f t="shared" si="155"/>
        <v/>
      </c>
      <c r="T438" s="49">
        <v>4.3200000000000001E-3</v>
      </c>
      <c r="U438" s="48" t="str">
        <f>IF(Funcionários!C439=0,"",Funcionários!C439)</f>
        <v/>
      </c>
      <c r="V438" s="50">
        <f>IF(U438="",0,IF(COUNTIFS($E$7:$E$3006,U438,$I$7:$I$3006,'RC'!$E$6)=0,0,COUNTIFS($M$7:$M$3006,"Concluída no prazo",$E$7:$E$3006,U438,$I$7:$I$3006,'RC'!$E$6)/COUNTIFS($E$7:$E$3006,U438,$I$7:$I$3006,'RC'!$E$6)))</f>
        <v>0</v>
      </c>
      <c r="W438" s="49">
        <f>SUMIFS($J$7:$J$3006,$E$7:$E$3006,U438,$I$7:$I$3006,'RC'!$E$6)+SUMIFS($L$7:$L$3006,$E$7:$E$3006,U438,$I$7:$I$3006,'RC'!$E$6)</f>
        <v>0</v>
      </c>
      <c r="X438" s="48">
        <f>COUNTIFS($E$7:$E$3006,U438,$I$7:$I$3006,'RC'!$E$6)</f>
        <v>0</v>
      </c>
      <c r="Y438" s="48"/>
      <c r="Z438" s="51" t="str">
        <f>IF(AQ438='RC'!$E$6,AC438*1000+AD438,"")</f>
        <v/>
      </c>
      <c r="AA438" s="51" t="str">
        <f>IF(AB438="","",IF(AQ438='RC'!$E$6,AC438*1000-AD438,""))</f>
        <v/>
      </c>
      <c r="AB438" s="48" t="str">
        <f>IFERROR(VLOOKUP(E438,Funcionários!$C$8:$E$207,3,FALSE),"")</f>
        <v/>
      </c>
      <c r="AC438" s="50" t="str">
        <f>IF(AB438="","",IF(COUNTIFS($AB$7:$AB$3006,AB438,$AQ$7:$AQ$3006,'RC'!$E$6)=0,"",COUNTIFS($M$7:$M$3006,"Concluída no prazo",$AB$7:$AB$3006,AB438,$AQ$7:$AQ$3006,'RC'!$E$6)/COUNTIFS($AB$7:$AB$3006,AB438,$AQ$7:$AQ$3006,'RC'!$E$6)))</f>
        <v/>
      </c>
      <c r="AD438" s="48">
        <f>SUMIF($AQ$7:$AQ$3006,'RC'!$E$6,$J$7:$J$3006)+SUMIF($AQ$7:$AQ$3006,'RC'!$E$6,$L$7:$L$3006)</f>
        <v>21</v>
      </c>
      <c r="AF438" s="48">
        <v>4.5689999999998697E-2</v>
      </c>
      <c r="AG438" s="48">
        <f>IF(OR(AQ438="",AQ438&lt;&gt;'RC'!$E$6,AB438&lt;&gt;'RC'!$D$21),0,1)</f>
        <v>0</v>
      </c>
      <c r="AH438" s="48">
        <f t="shared" si="152"/>
        <v>4.5689999999998697E-2</v>
      </c>
      <c r="AI438" s="48" t="str">
        <f t="shared" si="134"/>
        <v/>
      </c>
      <c r="AJ438" s="48" t="str">
        <f t="shared" si="135"/>
        <v/>
      </c>
      <c r="AK438" s="52" t="str">
        <f t="shared" si="136"/>
        <v/>
      </c>
      <c r="AL438" s="52" t="str">
        <f t="shared" si="137"/>
        <v/>
      </c>
      <c r="AM438" s="48" t="str">
        <f t="shared" si="138"/>
        <v/>
      </c>
      <c r="AN438" s="48" t="str">
        <f t="shared" si="139"/>
        <v/>
      </c>
      <c r="AP438" s="18" t="str">
        <f t="shared" si="140"/>
        <v/>
      </c>
      <c r="AQ438" s="18" t="str">
        <f t="shared" si="141"/>
        <v/>
      </c>
      <c r="AR438" s="18">
        <v>4.5690000000000001E-2</v>
      </c>
      <c r="AS438" s="18">
        <f>IF(AF!$D$27="Todos",1,IF(M438=AF!$D$27,1,0))</f>
        <v>1</v>
      </c>
      <c r="AT438" s="53">
        <f>IF(AND(E438=AF!$D$6,OR(LT!M438=AF!$D$27,AF!$D$27="Todos"),OR(AP438=AF!$E$8,AQ438=AF!$E$8)),AR438+AS438,0)</f>
        <v>0</v>
      </c>
      <c r="AU438" s="18" t="str">
        <f t="shared" si="142"/>
        <v/>
      </c>
      <c r="AV438" s="54" t="str">
        <f t="shared" si="143"/>
        <v/>
      </c>
      <c r="AW438" s="54" t="str">
        <f t="shared" si="144"/>
        <v/>
      </c>
      <c r="AX438" s="18" t="str">
        <f t="shared" si="145"/>
        <v/>
      </c>
      <c r="AY438" s="18" t="str">
        <f t="shared" si="146"/>
        <v/>
      </c>
      <c r="BA438" s="18">
        <f>IF($E438=AF!$D$6,IF($M438="Concluída no prazo",2,IF($M438="Concluída com atraso",1,0)),0)</f>
        <v>0</v>
      </c>
      <c r="BB438" s="18">
        <f>IF($E438=AF!$D$6,IF($M438="Atrasada",2,IF($M438="Concluída com atraso",1,0)),0)</f>
        <v>0</v>
      </c>
      <c r="BC438" s="18">
        <v>4.3200000000000001E-3</v>
      </c>
      <c r="BD438" s="18">
        <f t="shared" si="153"/>
        <v>4.3200000000000001E-3</v>
      </c>
      <c r="BE438" s="18">
        <f t="shared" si="153"/>
        <v>4.3200000000000001E-3</v>
      </c>
      <c r="BF438" s="18" t="str">
        <f t="shared" si="147"/>
        <v/>
      </c>
      <c r="BN438" s="18" t="str">
        <f t="shared" si="148"/>
        <v>s</v>
      </c>
    </row>
    <row r="439" spans="3:66" ht="50.1" customHeight="1" thickTop="1" thickBot="1" x14ac:dyDescent="0.3">
      <c r="C439" s="46"/>
      <c r="D439" s="46"/>
      <c r="E439" s="46"/>
      <c r="F439" s="122"/>
      <c r="G439" s="122"/>
      <c r="H439" s="78" t="str">
        <f t="shared" si="149"/>
        <v/>
      </c>
      <c r="I439" s="78" t="str">
        <f t="shared" si="150"/>
        <v/>
      </c>
      <c r="J439" s="16"/>
      <c r="K439" s="46" t="str">
        <f t="shared" si="151"/>
        <v/>
      </c>
      <c r="L439" s="16"/>
      <c r="M439" s="16"/>
      <c r="N439" s="46"/>
      <c r="O439" s="47" t="str">
        <f t="shared" si="154"/>
        <v/>
      </c>
      <c r="P439" s="47"/>
      <c r="Q439" s="48" t="str">
        <f>IFERROR(VLOOKUP(E439,Funcionários!$C$8:$E$207,3,FALSE),"")</f>
        <v/>
      </c>
      <c r="R439" s="47"/>
      <c r="S439" s="49" t="str">
        <f t="shared" si="155"/>
        <v/>
      </c>
      <c r="T439" s="49">
        <v>4.3299999999999996E-3</v>
      </c>
      <c r="U439" s="48" t="str">
        <f>IF(Funcionários!C440=0,"",Funcionários!C440)</f>
        <v/>
      </c>
      <c r="V439" s="50">
        <f>IF(U439="",0,IF(COUNTIFS($E$7:$E$3006,U439,$I$7:$I$3006,'RC'!$E$6)=0,0,COUNTIFS($M$7:$M$3006,"Concluída no prazo",$E$7:$E$3006,U439,$I$7:$I$3006,'RC'!$E$6)/COUNTIFS($E$7:$E$3006,U439,$I$7:$I$3006,'RC'!$E$6)))</f>
        <v>0</v>
      </c>
      <c r="W439" s="49">
        <f>SUMIFS($J$7:$J$3006,$E$7:$E$3006,U439,$I$7:$I$3006,'RC'!$E$6)+SUMIFS($L$7:$L$3006,$E$7:$E$3006,U439,$I$7:$I$3006,'RC'!$E$6)</f>
        <v>0</v>
      </c>
      <c r="X439" s="48">
        <f>COUNTIFS($E$7:$E$3006,U439,$I$7:$I$3006,'RC'!$E$6)</f>
        <v>0</v>
      </c>
      <c r="Y439" s="48"/>
      <c r="Z439" s="51" t="str">
        <f>IF(AQ439='RC'!$E$6,AC439*1000+AD439,"")</f>
        <v/>
      </c>
      <c r="AA439" s="51" t="str">
        <f>IF(AB439="","",IF(AQ439='RC'!$E$6,AC439*1000-AD439,""))</f>
        <v/>
      </c>
      <c r="AB439" s="48" t="str">
        <f>IFERROR(VLOOKUP(E439,Funcionários!$C$8:$E$207,3,FALSE),"")</f>
        <v/>
      </c>
      <c r="AC439" s="50" t="str">
        <f>IF(AB439="","",IF(COUNTIFS($AB$7:$AB$3006,AB439,$AQ$7:$AQ$3006,'RC'!$E$6)=0,"",COUNTIFS($M$7:$M$3006,"Concluída no prazo",$AB$7:$AB$3006,AB439,$AQ$7:$AQ$3006,'RC'!$E$6)/COUNTIFS($AB$7:$AB$3006,AB439,$AQ$7:$AQ$3006,'RC'!$E$6)))</f>
        <v/>
      </c>
      <c r="AD439" s="48">
        <f>SUMIF($AQ$7:$AQ$3006,'RC'!$E$6,$J$7:$J$3006)+SUMIF($AQ$7:$AQ$3006,'RC'!$E$6,$L$7:$L$3006)</f>
        <v>21</v>
      </c>
      <c r="AF439" s="48">
        <v>4.5679999999998701E-2</v>
      </c>
      <c r="AG439" s="48">
        <f>IF(OR(AQ439="",AQ439&lt;&gt;'RC'!$E$6,AB439&lt;&gt;'RC'!$D$21),0,1)</f>
        <v>0</v>
      </c>
      <c r="AH439" s="48">
        <f t="shared" si="152"/>
        <v>4.5679999999998701E-2</v>
      </c>
      <c r="AI439" s="48" t="str">
        <f t="shared" si="134"/>
        <v/>
      </c>
      <c r="AJ439" s="48" t="str">
        <f t="shared" si="135"/>
        <v/>
      </c>
      <c r="AK439" s="52" t="str">
        <f t="shared" si="136"/>
        <v/>
      </c>
      <c r="AL439" s="52" t="str">
        <f t="shared" si="137"/>
        <v/>
      </c>
      <c r="AM439" s="48" t="str">
        <f t="shared" si="138"/>
        <v/>
      </c>
      <c r="AN439" s="48" t="str">
        <f t="shared" si="139"/>
        <v/>
      </c>
      <c r="AP439" s="18" t="str">
        <f t="shared" si="140"/>
        <v/>
      </c>
      <c r="AQ439" s="18" t="str">
        <f t="shared" si="141"/>
        <v/>
      </c>
      <c r="AR439" s="18">
        <v>4.5679999999999998E-2</v>
      </c>
      <c r="AS439" s="18">
        <f>IF(AF!$D$27="Todos",1,IF(M439=AF!$D$27,1,0))</f>
        <v>1</v>
      </c>
      <c r="AT439" s="53">
        <f>IF(AND(E439=AF!$D$6,OR(LT!M439=AF!$D$27,AF!$D$27="Todos"),OR(AP439=AF!$E$8,AQ439=AF!$E$8)),AR439+AS439,0)</f>
        <v>0</v>
      </c>
      <c r="AU439" s="18" t="str">
        <f t="shared" si="142"/>
        <v/>
      </c>
      <c r="AV439" s="54" t="str">
        <f t="shared" si="143"/>
        <v/>
      </c>
      <c r="AW439" s="54" t="str">
        <f t="shared" si="144"/>
        <v/>
      </c>
      <c r="AX439" s="18" t="str">
        <f t="shared" si="145"/>
        <v/>
      </c>
      <c r="AY439" s="18" t="str">
        <f t="shared" si="146"/>
        <v/>
      </c>
      <c r="BA439" s="18">
        <f>IF($E439=AF!$D$6,IF($M439="Concluída no prazo",2,IF($M439="Concluída com atraso",1,0)),0)</f>
        <v>0</v>
      </c>
      <c r="BB439" s="18">
        <f>IF($E439=AF!$D$6,IF($M439="Atrasada",2,IF($M439="Concluída com atraso",1,0)),0)</f>
        <v>0</v>
      </c>
      <c r="BC439" s="18">
        <v>4.3299999999999996E-3</v>
      </c>
      <c r="BD439" s="18">
        <f t="shared" si="153"/>
        <v>4.3299999999999996E-3</v>
      </c>
      <c r="BE439" s="18">
        <f t="shared" si="153"/>
        <v>4.3299999999999996E-3</v>
      </c>
      <c r="BF439" s="18" t="str">
        <f t="shared" si="147"/>
        <v/>
      </c>
      <c r="BN439" s="18" t="str">
        <f t="shared" si="148"/>
        <v>s</v>
      </c>
    </row>
    <row r="440" spans="3:66" ht="50.1" customHeight="1" thickTop="1" thickBot="1" x14ac:dyDescent="0.3">
      <c r="C440" s="46"/>
      <c r="D440" s="46"/>
      <c r="E440" s="46"/>
      <c r="F440" s="122"/>
      <c r="G440" s="122"/>
      <c r="H440" s="78" t="str">
        <f t="shared" si="149"/>
        <v/>
      </c>
      <c r="I440" s="78" t="str">
        <f t="shared" si="150"/>
        <v/>
      </c>
      <c r="J440" s="16"/>
      <c r="K440" s="46" t="str">
        <f t="shared" si="151"/>
        <v/>
      </c>
      <c r="L440" s="16"/>
      <c r="M440" s="16"/>
      <c r="N440" s="46"/>
      <c r="O440" s="47" t="str">
        <f t="shared" si="154"/>
        <v/>
      </c>
      <c r="P440" s="47"/>
      <c r="Q440" s="48" t="str">
        <f>IFERROR(VLOOKUP(E440,Funcionários!$C$8:$E$207,3,FALSE),"")</f>
        <v/>
      </c>
      <c r="R440" s="47"/>
      <c r="S440" s="49" t="str">
        <f t="shared" si="155"/>
        <v/>
      </c>
      <c r="T440" s="49">
        <v>4.3400000000000001E-3</v>
      </c>
      <c r="U440" s="48" t="str">
        <f>IF(Funcionários!C441=0,"",Funcionários!C441)</f>
        <v/>
      </c>
      <c r="V440" s="50">
        <f>IF(U440="",0,IF(COUNTIFS($E$7:$E$3006,U440,$I$7:$I$3006,'RC'!$E$6)=0,0,COUNTIFS($M$7:$M$3006,"Concluída no prazo",$E$7:$E$3006,U440,$I$7:$I$3006,'RC'!$E$6)/COUNTIFS($E$7:$E$3006,U440,$I$7:$I$3006,'RC'!$E$6)))</f>
        <v>0</v>
      </c>
      <c r="W440" s="49">
        <f>SUMIFS($J$7:$J$3006,$E$7:$E$3006,U440,$I$7:$I$3006,'RC'!$E$6)+SUMIFS($L$7:$L$3006,$E$7:$E$3006,U440,$I$7:$I$3006,'RC'!$E$6)</f>
        <v>0</v>
      </c>
      <c r="X440" s="48">
        <f>COUNTIFS($E$7:$E$3006,U440,$I$7:$I$3006,'RC'!$E$6)</f>
        <v>0</v>
      </c>
      <c r="Y440" s="48"/>
      <c r="Z440" s="51" t="str">
        <f>IF(AQ440='RC'!$E$6,AC440*1000+AD440,"")</f>
        <v/>
      </c>
      <c r="AA440" s="51" t="str">
        <f>IF(AB440="","",IF(AQ440='RC'!$E$6,AC440*1000-AD440,""))</f>
        <v/>
      </c>
      <c r="AB440" s="48" t="str">
        <f>IFERROR(VLOOKUP(E440,Funcionários!$C$8:$E$207,3,FALSE),"")</f>
        <v/>
      </c>
      <c r="AC440" s="50" t="str">
        <f>IF(AB440="","",IF(COUNTIFS($AB$7:$AB$3006,AB440,$AQ$7:$AQ$3006,'RC'!$E$6)=0,"",COUNTIFS($M$7:$M$3006,"Concluída no prazo",$AB$7:$AB$3006,AB440,$AQ$7:$AQ$3006,'RC'!$E$6)/COUNTIFS($AB$7:$AB$3006,AB440,$AQ$7:$AQ$3006,'RC'!$E$6)))</f>
        <v/>
      </c>
      <c r="AD440" s="48">
        <f>SUMIF($AQ$7:$AQ$3006,'RC'!$E$6,$J$7:$J$3006)+SUMIF($AQ$7:$AQ$3006,'RC'!$E$6,$L$7:$L$3006)</f>
        <v>21</v>
      </c>
      <c r="AF440" s="48">
        <v>4.5669999999998698E-2</v>
      </c>
      <c r="AG440" s="48">
        <f>IF(OR(AQ440="",AQ440&lt;&gt;'RC'!$E$6,AB440&lt;&gt;'RC'!$D$21),0,1)</f>
        <v>0</v>
      </c>
      <c r="AH440" s="48">
        <f t="shared" si="152"/>
        <v>4.5669999999998698E-2</v>
      </c>
      <c r="AI440" s="48" t="str">
        <f t="shared" si="134"/>
        <v/>
      </c>
      <c r="AJ440" s="48" t="str">
        <f t="shared" si="135"/>
        <v/>
      </c>
      <c r="AK440" s="52" t="str">
        <f t="shared" si="136"/>
        <v/>
      </c>
      <c r="AL440" s="52" t="str">
        <f t="shared" si="137"/>
        <v/>
      </c>
      <c r="AM440" s="48" t="str">
        <f t="shared" si="138"/>
        <v/>
      </c>
      <c r="AN440" s="48" t="str">
        <f t="shared" si="139"/>
        <v/>
      </c>
      <c r="AP440" s="18" t="str">
        <f t="shared" si="140"/>
        <v/>
      </c>
      <c r="AQ440" s="18" t="str">
        <f t="shared" si="141"/>
        <v/>
      </c>
      <c r="AR440" s="18">
        <v>4.5670000000000002E-2</v>
      </c>
      <c r="AS440" s="18">
        <f>IF(AF!$D$27="Todos",1,IF(M440=AF!$D$27,1,0))</f>
        <v>1</v>
      </c>
      <c r="AT440" s="53">
        <f>IF(AND(E440=AF!$D$6,OR(LT!M440=AF!$D$27,AF!$D$27="Todos"),OR(AP440=AF!$E$8,AQ440=AF!$E$8)),AR440+AS440,0)</f>
        <v>0</v>
      </c>
      <c r="AU440" s="18" t="str">
        <f t="shared" si="142"/>
        <v/>
      </c>
      <c r="AV440" s="54" t="str">
        <f t="shared" si="143"/>
        <v/>
      </c>
      <c r="AW440" s="54" t="str">
        <f t="shared" si="144"/>
        <v/>
      </c>
      <c r="AX440" s="18" t="str">
        <f t="shared" si="145"/>
        <v/>
      </c>
      <c r="AY440" s="18" t="str">
        <f t="shared" si="146"/>
        <v/>
      </c>
      <c r="BA440" s="18">
        <f>IF($E440=AF!$D$6,IF($M440="Concluída no prazo",2,IF($M440="Concluída com atraso",1,0)),0)</f>
        <v>0</v>
      </c>
      <c r="BB440" s="18">
        <f>IF($E440=AF!$D$6,IF($M440="Atrasada",2,IF($M440="Concluída com atraso",1,0)),0)</f>
        <v>0</v>
      </c>
      <c r="BC440" s="18">
        <v>4.3400000000000001E-3</v>
      </c>
      <c r="BD440" s="18">
        <f t="shared" si="153"/>
        <v>4.3400000000000001E-3</v>
      </c>
      <c r="BE440" s="18">
        <f t="shared" si="153"/>
        <v>4.3400000000000001E-3</v>
      </c>
      <c r="BF440" s="18" t="str">
        <f t="shared" si="147"/>
        <v/>
      </c>
      <c r="BN440" s="18" t="str">
        <f t="shared" si="148"/>
        <v>s</v>
      </c>
    </row>
    <row r="441" spans="3:66" ht="50.1" customHeight="1" thickTop="1" thickBot="1" x14ac:dyDescent="0.3">
      <c r="C441" s="46"/>
      <c r="D441" s="46"/>
      <c r="E441" s="46"/>
      <c r="F441" s="122"/>
      <c r="G441" s="122"/>
      <c r="H441" s="78" t="str">
        <f t="shared" si="149"/>
        <v/>
      </c>
      <c r="I441" s="78" t="str">
        <f t="shared" si="150"/>
        <v/>
      </c>
      <c r="J441" s="16"/>
      <c r="K441" s="46" t="str">
        <f t="shared" si="151"/>
        <v/>
      </c>
      <c r="L441" s="16"/>
      <c r="M441" s="16"/>
      <c r="N441" s="46"/>
      <c r="O441" s="47" t="str">
        <f t="shared" si="154"/>
        <v/>
      </c>
      <c r="P441" s="47"/>
      <c r="Q441" s="48" t="str">
        <f>IFERROR(VLOOKUP(E441,Funcionários!$C$8:$E$207,3,FALSE),"")</f>
        <v/>
      </c>
      <c r="R441" s="47"/>
      <c r="S441" s="49" t="str">
        <f t="shared" si="155"/>
        <v/>
      </c>
      <c r="T441" s="49">
        <v>4.3499999999999997E-3</v>
      </c>
      <c r="U441" s="48" t="str">
        <f>IF(Funcionários!C442=0,"",Funcionários!C442)</f>
        <v/>
      </c>
      <c r="V441" s="50">
        <f>IF(U441="",0,IF(COUNTIFS($E$7:$E$3006,U441,$I$7:$I$3006,'RC'!$E$6)=0,0,COUNTIFS($M$7:$M$3006,"Concluída no prazo",$E$7:$E$3006,U441,$I$7:$I$3006,'RC'!$E$6)/COUNTIFS($E$7:$E$3006,U441,$I$7:$I$3006,'RC'!$E$6)))</f>
        <v>0</v>
      </c>
      <c r="W441" s="49">
        <f>SUMIFS($J$7:$J$3006,$E$7:$E$3006,U441,$I$7:$I$3006,'RC'!$E$6)+SUMIFS($L$7:$L$3006,$E$7:$E$3006,U441,$I$7:$I$3006,'RC'!$E$6)</f>
        <v>0</v>
      </c>
      <c r="X441" s="48">
        <f>COUNTIFS($E$7:$E$3006,U441,$I$7:$I$3006,'RC'!$E$6)</f>
        <v>0</v>
      </c>
      <c r="Y441" s="48"/>
      <c r="Z441" s="51" t="str">
        <f>IF(AQ441='RC'!$E$6,AC441*1000+AD441,"")</f>
        <v/>
      </c>
      <c r="AA441" s="51" t="str">
        <f>IF(AB441="","",IF(AQ441='RC'!$E$6,AC441*1000-AD441,""))</f>
        <v/>
      </c>
      <c r="AB441" s="48" t="str">
        <f>IFERROR(VLOOKUP(E441,Funcionários!$C$8:$E$207,3,FALSE),"")</f>
        <v/>
      </c>
      <c r="AC441" s="50" t="str">
        <f>IF(AB441="","",IF(COUNTIFS($AB$7:$AB$3006,AB441,$AQ$7:$AQ$3006,'RC'!$E$6)=0,"",COUNTIFS($M$7:$M$3006,"Concluída no prazo",$AB$7:$AB$3006,AB441,$AQ$7:$AQ$3006,'RC'!$E$6)/COUNTIFS($AB$7:$AB$3006,AB441,$AQ$7:$AQ$3006,'RC'!$E$6)))</f>
        <v/>
      </c>
      <c r="AD441" s="48">
        <f>SUMIF($AQ$7:$AQ$3006,'RC'!$E$6,$J$7:$J$3006)+SUMIF($AQ$7:$AQ$3006,'RC'!$E$6,$L$7:$L$3006)</f>
        <v>21</v>
      </c>
      <c r="AF441" s="48">
        <v>4.5659999999998702E-2</v>
      </c>
      <c r="AG441" s="48">
        <f>IF(OR(AQ441="",AQ441&lt;&gt;'RC'!$E$6,AB441&lt;&gt;'RC'!$D$21),0,1)</f>
        <v>0</v>
      </c>
      <c r="AH441" s="48">
        <f t="shared" si="152"/>
        <v>4.5659999999998702E-2</v>
      </c>
      <c r="AI441" s="48" t="str">
        <f t="shared" si="134"/>
        <v/>
      </c>
      <c r="AJ441" s="48" t="str">
        <f t="shared" si="135"/>
        <v/>
      </c>
      <c r="AK441" s="52" t="str">
        <f t="shared" si="136"/>
        <v/>
      </c>
      <c r="AL441" s="52" t="str">
        <f t="shared" si="137"/>
        <v/>
      </c>
      <c r="AM441" s="48" t="str">
        <f t="shared" si="138"/>
        <v/>
      </c>
      <c r="AN441" s="48" t="str">
        <f t="shared" si="139"/>
        <v/>
      </c>
      <c r="AP441" s="18" t="str">
        <f t="shared" si="140"/>
        <v/>
      </c>
      <c r="AQ441" s="18" t="str">
        <f t="shared" si="141"/>
        <v/>
      </c>
      <c r="AR441" s="18">
        <v>4.5659999999999999E-2</v>
      </c>
      <c r="AS441" s="18">
        <f>IF(AF!$D$27="Todos",1,IF(M441=AF!$D$27,1,0))</f>
        <v>1</v>
      </c>
      <c r="AT441" s="53">
        <f>IF(AND(E441=AF!$D$6,OR(LT!M441=AF!$D$27,AF!$D$27="Todos"),OR(AP441=AF!$E$8,AQ441=AF!$E$8)),AR441+AS441,0)</f>
        <v>0</v>
      </c>
      <c r="AU441" s="18" t="str">
        <f t="shared" si="142"/>
        <v/>
      </c>
      <c r="AV441" s="54" t="str">
        <f t="shared" si="143"/>
        <v/>
      </c>
      <c r="AW441" s="54" t="str">
        <f t="shared" si="144"/>
        <v/>
      </c>
      <c r="AX441" s="18" t="str">
        <f t="shared" si="145"/>
        <v/>
      </c>
      <c r="AY441" s="18" t="str">
        <f t="shared" si="146"/>
        <v/>
      </c>
      <c r="BA441" s="18">
        <f>IF($E441=AF!$D$6,IF($M441="Concluída no prazo",2,IF($M441="Concluída com atraso",1,0)),0)</f>
        <v>0</v>
      </c>
      <c r="BB441" s="18">
        <f>IF($E441=AF!$D$6,IF($M441="Atrasada",2,IF($M441="Concluída com atraso",1,0)),0)</f>
        <v>0</v>
      </c>
      <c r="BC441" s="18">
        <v>4.3499999999999997E-3</v>
      </c>
      <c r="BD441" s="18">
        <f t="shared" si="153"/>
        <v>4.3499999999999997E-3</v>
      </c>
      <c r="BE441" s="18">
        <f t="shared" si="153"/>
        <v>4.3499999999999997E-3</v>
      </c>
      <c r="BF441" s="18" t="str">
        <f t="shared" si="147"/>
        <v/>
      </c>
      <c r="BN441" s="18" t="str">
        <f t="shared" si="148"/>
        <v>s</v>
      </c>
    </row>
    <row r="442" spans="3:66" ht="50.1" customHeight="1" thickTop="1" thickBot="1" x14ac:dyDescent="0.3">
      <c r="C442" s="46"/>
      <c r="D442" s="46"/>
      <c r="E442" s="46"/>
      <c r="F442" s="122"/>
      <c r="G442" s="122"/>
      <c r="H442" s="78" t="str">
        <f t="shared" si="149"/>
        <v/>
      </c>
      <c r="I442" s="78" t="str">
        <f t="shared" si="150"/>
        <v/>
      </c>
      <c r="J442" s="16"/>
      <c r="K442" s="46" t="str">
        <f t="shared" si="151"/>
        <v/>
      </c>
      <c r="L442" s="16"/>
      <c r="M442" s="16"/>
      <c r="N442" s="46"/>
      <c r="O442" s="47" t="str">
        <f t="shared" si="154"/>
        <v/>
      </c>
      <c r="P442" s="47"/>
      <c r="Q442" s="48" t="str">
        <f>IFERROR(VLOOKUP(E442,Funcionários!$C$8:$E$207,3,FALSE),"")</f>
        <v/>
      </c>
      <c r="R442" s="47"/>
      <c r="S442" s="49" t="str">
        <f t="shared" si="155"/>
        <v/>
      </c>
      <c r="T442" s="49">
        <v>4.3600000000000002E-3</v>
      </c>
      <c r="U442" s="48" t="str">
        <f>IF(Funcionários!C443=0,"",Funcionários!C443)</f>
        <v/>
      </c>
      <c r="V442" s="50">
        <f>IF(U442="",0,IF(COUNTIFS($E$7:$E$3006,U442,$I$7:$I$3006,'RC'!$E$6)=0,0,COUNTIFS($M$7:$M$3006,"Concluída no prazo",$E$7:$E$3006,U442,$I$7:$I$3006,'RC'!$E$6)/COUNTIFS($E$7:$E$3006,U442,$I$7:$I$3006,'RC'!$E$6)))</f>
        <v>0</v>
      </c>
      <c r="W442" s="49">
        <f>SUMIFS($J$7:$J$3006,$E$7:$E$3006,U442,$I$7:$I$3006,'RC'!$E$6)+SUMIFS($L$7:$L$3006,$E$7:$E$3006,U442,$I$7:$I$3006,'RC'!$E$6)</f>
        <v>0</v>
      </c>
      <c r="X442" s="48">
        <f>COUNTIFS($E$7:$E$3006,U442,$I$7:$I$3006,'RC'!$E$6)</f>
        <v>0</v>
      </c>
      <c r="Y442" s="48"/>
      <c r="Z442" s="51" t="str">
        <f>IF(AQ442='RC'!$E$6,AC442*1000+AD442,"")</f>
        <v/>
      </c>
      <c r="AA442" s="51" t="str">
        <f>IF(AB442="","",IF(AQ442='RC'!$E$6,AC442*1000-AD442,""))</f>
        <v/>
      </c>
      <c r="AB442" s="48" t="str">
        <f>IFERROR(VLOOKUP(E442,Funcionários!$C$8:$E$207,3,FALSE),"")</f>
        <v/>
      </c>
      <c r="AC442" s="50" t="str">
        <f>IF(AB442="","",IF(COUNTIFS($AB$7:$AB$3006,AB442,$AQ$7:$AQ$3006,'RC'!$E$6)=0,"",COUNTIFS($M$7:$M$3006,"Concluída no prazo",$AB$7:$AB$3006,AB442,$AQ$7:$AQ$3006,'RC'!$E$6)/COUNTIFS($AB$7:$AB$3006,AB442,$AQ$7:$AQ$3006,'RC'!$E$6)))</f>
        <v/>
      </c>
      <c r="AD442" s="48">
        <f>SUMIF($AQ$7:$AQ$3006,'RC'!$E$6,$J$7:$J$3006)+SUMIF($AQ$7:$AQ$3006,'RC'!$E$6,$L$7:$L$3006)</f>
        <v>21</v>
      </c>
      <c r="AF442" s="48">
        <v>4.5649999999998699E-2</v>
      </c>
      <c r="AG442" s="48">
        <f>IF(OR(AQ442="",AQ442&lt;&gt;'RC'!$E$6,AB442&lt;&gt;'RC'!$D$21),0,1)</f>
        <v>0</v>
      </c>
      <c r="AH442" s="48">
        <f t="shared" si="152"/>
        <v>4.5649999999998699E-2</v>
      </c>
      <c r="AI442" s="48" t="str">
        <f t="shared" si="134"/>
        <v/>
      </c>
      <c r="AJ442" s="48" t="str">
        <f t="shared" si="135"/>
        <v/>
      </c>
      <c r="AK442" s="52" t="str">
        <f t="shared" si="136"/>
        <v/>
      </c>
      <c r="AL442" s="52" t="str">
        <f t="shared" si="137"/>
        <v/>
      </c>
      <c r="AM442" s="48" t="str">
        <f t="shared" si="138"/>
        <v/>
      </c>
      <c r="AN442" s="48" t="str">
        <f t="shared" si="139"/>
        <v/>
      </c>
      <c r="AP442" s="18" t="str">
        <f t="shared" si="140"/>
        <v/>
      </c>
      <c r="AQ442" s="18" t="str">
        <f t="shared" si="141"/>
        <v/>
      </c>
      <c r="AR442" s="18">
        <v>4.5650000000000003E-2</v>
      </c>
      <c r="AS442" s="18">
        <f>IF(AF!$D$27="Todos",1,IF(M442=AF!$D$27,1,0))</f>
        <v>1</v>
      </c>
      <c r="AT442" s="53">
        <f>IF(AND(E442=AF!$D$6,OR(LT!M442=AF!$D$27,AF!$D$27="Todos"),OR(AP442=AF!$E$8,AQ442=AF!$E$8)),AR442+AS442,0)</f>
        <v>0</v>
      </c>
      <c r="AU442" s="18" t="str">
        <f t="shared" si="142"/>
        <v/>
      </c>
      <c r="AV442" s="54" t="str">
        <f t="shared" si="143"/>
        <v/>
      </c>
      <c r="AW442" s="54" t="str">
        <f t="shared" si="144"/>
        <v/>
      </c>
      <c r="AX442" s="18" t="str">
        <f t="shared" si="145"/>
        <v/>
      </c>
      <c r="AY442" s="18" t="str">
        <f t="shared" si="146"/>
        <v/>
      </c>
      <c r="BA442" s="18">
        <f>IF($E442=AF!$D$6,IF($M442="Concluída no prazo",2,IF($M442="Concluída com atraso",1,0)),0)</f>
        <v>0</v>
      </c>
      <c r="BB442" s="18">
        <f>IF($E442=AF!$D$6,IF($M442="Atrasada",2,IF($M442="Concluída com atraso",1,0)),0)</f>
        <v>0</v>
      </c>
      <c r="BC442" s="18">
        <v>4.3600000000000002E-3</v>
      </c>
      <c r="BD442" s="18">
        <f t="shared" si="153"/>
        <v>4.3600000000000002E-3</v>
      </c>
      <c r="BE442" s="18">
        <f t="shared" si="153"/>
        <v>4.3600000000000002E-3</v>
      </c>
      <c r="BF442" s="18" t="str">
        <f t="shared" si="147"/>
        <v/>
      </c>
      <c r="BN442" s="18" t="str">
        <f t="shared" si="148"/>
        <v>s</v>
      </c>
    </row>
    <row r="443" spans="3:66" ht="50.1" customHeight="1" thickTop="1" thickBot="1" x14ac:dyDescent="0.3">
      <c r="C443" s="46"/>
      <c r="D443" s="46"/>
      <c r="E443" s="46"/>
      <c r="F443" s="122"/>
      <c r="G443" s="122"/>
      <c r="H443" s="78" t="str">
        <f t="shared" si="149"/>
        <v/>
      </c>
      <c r="I443" s="78" t="str">
        <f t="shared" si="150"/>
        <v/>
      </c>
      <c r="J443" s="16"/>
      <c r="K443" s="46" t="str">
        <f t="shared" si="151"/>
        <v/>
      </c>
      <c r="L443" s="16"/>
      <c r="M443" s="16"/>
      <c r="N443" s="46"/>
      <c r="O443" s="47" t="str">
        <f t="shared" si="154"/>
        <v/>
      </c>
      <c r="P443" s="47"/>
      <c r="Q443" s="48" t="str">
        <f>IFERROR(VLOOKUP(E443,Funcionários!$C$8:$E$207,3,FALSE),"")</f>
        <v/>
      </c>
      <c r="R443" s="47"/>
      <c r="S443" s="49" t="str">
        <f t="shared" si="155"/>
        <v/>
      </c>
      <c r="T443" s="49">
        <v>4.3699999999999998E-3</v>
      </c>
      <c r="U443" s="48" t="str">
        <f>IF(Funcionários!C444=0,"",Funcionários!C444)</f>
        <v/>
      </c>
      <c r="V443" s="50">
        <f>IF(U443="",0,IF(COUNTIFS($E$7:$E$3006,U443,$I$7:$I$3006,'RC'!$E$6)=0,0,COUNTIFS($M$7:$M$3006,"Concluída no prazo",$E$7:$E$3006,U443,$I$7:$I$3006,'RC'!$E$6)/COUNTIFS($E$7:$E$3006,U443,$I$7:$I$3006,'RC'!$E$6)))</f>
        <v>0</v>
      </c>
      <c r="W443" s="49">
        <f>SUMIFS($J$7:$J$3006,$E$7:$E$3006,U443,$I$7:$I$3006,'RC'!$E$6)+SUMIFS($L$7:$L$3006,$E$7:$E$3006,U443,$I$7:$I$3006,'RC'!$E$6)</f>
        <v>0</v>
      </c>
      <c r="X443" s="48">
        <f>COUNTIFS($E$7:$E$3006,U443,$I$7:$I$3006,'RC'!$E$6)</f>
        <v>0</v>
      </c>
      <c r="Y443" s="48"/>
      <c r="Z443" s="51" t="str">
        <f>IF(AQ443='RC'!$E$6,AC443*1000+AD443,"")</f>
        <v/>
      </c>
      <c r="AA443" s="51" t="str">
        <f>IF(AB443="","",IF(AQ443='RC'!$E$6,AC443*1000-AD443,""))</f>
        <v/>
      </c>
      <c r="AB443" s="48" t="str">
        <f>IFERROR(VLOOKUP(E443,Funcionários!$C$8:$E$207,3,FALSE),"")</f>
        <v/>
      </c>
      <c r="AC443" s="50" t="str">
        <f>IF(AB443="","",IF(COUNTIFS($AB$7:$AB$3006,AB443,$AQ$7:$AQ$3006,'RC'!$E$6)=0,"",COUNTIFS($M$7:$M$3006,"Concluída no prazo",$AB$7:$AB$3006,AB443,$AQ$7:$AQ$3006,'RC'!$E$6)/COUNTIFS($AB$7:$AB$3006,AB443,$AQ$7:$AQ$3006,'RC'!$E$6)))</f>
        <v/>
      </c>
      <c r="AD443" s="48">
        <f>SUMIF($AQ$7:$AQ$3006,'RC'!$E$6,$J$7:$J$3006)+SUMIF($AQ$7:$AQ$3006,'RC'!$E$6,$L$7:$L$3006)</f>
        <v>21</v>
      </c>
      <c r="AF443" s="48">
        <v>4.5639999999998702E-2</v>
      </c>
      <c r="AG443" s="48">
        <f>IF(OR(AQ443="",AQ443&lt;&gt;'RC'!$E$6,AB443&lt;&gt;'RC'!$D$21),0,1)</f>
        <v>0</v>
      </c>
      <c r="AH443" s="48">
        <f t="shared" si="152"/>
        <v>4.5639999999998702E-2</v>
      </c>
      <c r="AI443" s="48" t="str">
        <f t="shared" si="134"/>
        <v/>
      </c>
      <c r="AJ443" s="48" t="str">
        <f t="shared" si="135"/>
        <v/>
      </c>
      <c r="AK443" s="52" t="str">
        <f t="shared" si="136"/>
        <v/>
      </c>
      <c r="AL443" s="52" t="str">
        <f t="shared" si="137"/>
        <v/>
      </c>
      <c r="AM443" s="48" t="str">
        <f t="shared" si="138"/>
        <v/>
      </c>
      <c r="AN443" s="48" t="str">
        <f t="shared" si="139"/>
        <v/>
      </c>
      <c r="AP443" s="18" t="str">
        <f t="shared" si="140"/>
        <v/>
      </c>
      <c r="AQ443" s="18" t="str">
        <f t="shared" si="141"/>
        <v/>
      </c>
      <c r="AR443" s="18">
        <v>4.564E-2</v>
      </c>
      <c r="AS443" s="18">
        <f>IF(AF!$D$27="Todos",1,IF(M443=AF!$D$27,1,0))</f>
        <v>1</v>
      </c>
      <c r="AT443" s="53">
        <f>IF(AND(E443=AF!$D$6,OR(LT!M443=AF!$D$27,AF!$D$27="Todos"),OR(AP443=AF!$E$8,AQ443=AF!$E$8)),AR443+AS443,0)</f>
        <v>0</v>
      </c>
      <c r="AU443" s="18" t="str">
        <f t="shared" si="142"/>
        <v/>
      </c>
      <c r="AV443" s="54" t="str">
        <f t="shared" si="143"/>
        <v/>
      </c>
      <c r="AW443" s="54" t="str">
        <f t="shared" si="144"/>
        <v/>
      </c>
      <c r="AX443" s="18" t="str">
        <f t="shared" si="145"/>
        <v/>
      </c>
      <c r="AY443" s="18" t="str">
        <f t="shared" si="146"/>
        <v/>
      </c>
      <c r="BA443" s="18">
        <f>IF($E443=AF!$D$6,IF($M443="Concluída no prazo",2,IF($M443="Concluída com atraso",1,0)),0)</f>
        <v>0</v>
      </c>
      <c r="BB443" s="18">
        <f>IF($E443=AF!$D$6,IF($M443="Atrasada",2,IF($M443="Concluída com atraso",1,0)),0)</f>
        <v>0</v>
      </c>
      <c r="BC443" s="18">
        <v>4.3699999999999998E-3</v>
      </c>
      <c r="BD443" s="18">
        <f t="shared" si="153"/>
        <v>4.3699999999999998E-3</v>
      </c>
      <c r="BE443" s="18">
        <f t="shared" si="153"/>
        <v>4.3699999999999998E-3</v>
      </c>
      <c r="BF443" s="18" t="str">
        <f t="shared" si="147"/>
        <v/>
      </c>
      <c r="BN443" s="18" t="str">
        <f t="shared" si="148"/>
        <v>s</v>
      </c>
    </row>
    <row r="444" spans="3:66" ht="50.1" customHeight="1" thickTop="1" thickBot="1" x14ac:dyDescent="0.3">
      <c r="C444" s="46"/>
      <c r="D444" s="46"/>
      <c r="E444" s="46"/>
      <c r="F444" s="122"/>
      <c r="G444" s="122"/>
      <c r="H444" s="78" t="str">
        <f t="shared" si="149"/>
        <v/>
      </c>
      <c r="I444" s="78" t="str">
        <f t="shared" si="150"/>
        <v/>
      </c>
      <c r="J444" s="16"/>
      <c r="K444" s="46" t="str">
        <f t="shared" si="151"/>
        <v/>
      </c>
      <c r="L444" s="16"/>
      <c r="M444" s="16"/>
      <c r="N444" s="46"/>
      <c r="O444" s="47" t="str">
        <f t="shared" si="154"/>
        <v/>
      </c>
      <c r="P444" s="47"/>
      <c r="Q444" s="48" t="str">
        <f>IFERROR(VLOOKUP(E444,Funcionários!$C$8:$E$207,3,FALSE),"")</f>
        <v/>
      </c>
      <c r="R444" s="47"/>
      <c r="S444" s="49" t="str">
        <f t="shared" si="155"/>
        <v/>
      </c>
      <c r="T444" s="49">
        <v>4.3800000000000002E-3</v>
      </c>
      <c r="U444" s="48" t="str">
        <f>IF(Funcionários!C445=0,"",Funcionários!C445)</f>
        <v/>
      </c>
      <c r="V444" s="50">
        <f>IF(U444="",0,IF(COUNTIFS($E$7:$E$3006,U444,$I$7:$I$3006,'RC'!$E$6)=0,0,COUNTIFS($M$7:$M$3006,"Concluída no prazo",$E$7:$E$3006,U444,$I$7:$I$3006,'RC'!$E$6)/COUNTIFS($E$7:$E$3006,U444,$I$7:$I$3006,'RC'!$E$6)))</f>
        <v>0</v>
      </c>
      <c r="W444" s="49">
        <f>SUMIFS($J$7:$J$3006,$E$7:$E$3006,U444,$I$7:$I$3006,'RC'!$E$6)+SUMIFS($L$7:$L$3006,$E$7:$E$3006,U444,$I$7:$I$3006,'RC'!$E$6)</f>
        <v>0</v>
      </c>
      <c r="X444" s="48">
        <f>COUNTIFS($E$7:$E$3006,U444,$I$7:$I$3006,'RC'!$E$6)</f>
        <v>0</v>
      </c>
      <c r="Y444" s="48"/>
      <c r="Z444" s="51" t="str">
        <f>IF(AQ444='RC'!$E$6,AC444*1000+AD444,"")</f>
        <v/>
      </c>
      <c r="AA444" s="51" t="str">
        <f>IF(AB444="","",IF(AQ444='RC'!$E$6,AC444*1000-AD444,""))</f>
        <v/>
      </c>
      <c r="AB444" s="48" t="str">
        <f>IFERROR(VLOOKUP(E444,Funcionários!$C$8:$E$207,3,FALSE),"")</f>
        <v/>
      </c>
      <c r="AC444" s="50" t="str">
        <f>IF(AB444="","",IF(COUNTIFS($AB$7:$AB$3006,AB444,$AQ$7:$AQ$3006,'RC'!$E$6)=0,"",COUNTIFS($M$7:$M$3006,"Concluída no prazo",$AB$7:$AB$3006,AB444,$AQ$7:$AQ$3006,'RC'!$E$6)/COUNTIFS($AB$7:$AB$3006,AB444,$AQ$7:$AQ$3006,'RC'!$E$6)))</f>
        <v/>
      </c>
      <c r="AD444" s="48">
        <f>SUMIF($AQ$7:$AQ$3006,'RC'!$E$6,$J$7:$J$3006)+SUMIF($AQ$7:$AQ$3006,'RC'!$E$6,$L$7:$L$3006)</f>
        <v>21</v>
      </c>
      <c r="AF444" s="48">
        <v>4.5629999999998699E-2</v>
      </c>
      <c r="AG444" s="48">
        <f>IF(OR(AQ444="",AQ444&lt;&gt;'RC'!$E$6,AB444&lt;&gt;'RC'!$D$21),0,1)</f>
        <v>0</v>
      </c>
      <c r="AH444" s="48">
        <f t="shared" si="152"/>
        <v>4.5629999999998699E-2</v>
      </c>
      <c r="AI444" s="48" t="str">
        <f t="shared" si="134"/>
        <v/>
      </c>
      <c r="AJ444" s="48" t="str">
        <f t="shared" si="135"/>
        <v/>
      </c>
      <c r="AK444" s="52" t="str">
        <f t="shared" si="136"/>
        <v/>
      </c>
      <c r="AL444" s="52" t="str">
        <f t="shared" si="137"/>
        <v/>
      </c>
      <c r="AM444" s="48" t="str">
        <f t="shared" si="138"/>
        <v/>
      </c>
      <c r="AN444" s="48" t="str">
        <f t="shared" si="139"/>
        <v/>
      </c>
      <c r="AP444" s="18" t="str">
        <f t="shared" si="140"/>
        <v/>
      </c>
      <c r="AQ444" s="18" t="str">
        <f t="shared" si="141"/>
        <v/>
      </c>
      <c r="AR444" s="18">
        <v>4.5629999999999997E-2</v>
      </c>
      <c r="AS444" s="18">
        <f>IF(AF!$D$27="Todos",1,IF(M444=AF!$D$27,1,0))</f>
        <v>1</v>
      </c>
      <c r="AT444" s="53">
        <f>IF(AND(E444=AF!$D$6,OR(LT!M444=AF!$D$27,AF!$D$27="Todos"),OR(AP444=AF!$E$8,AQ444=AF!$E$8)),AR444+AS444,0)</f>
        <v>0</v>
      </c>
      <c r="AU444" s="18" t="str">
        <f t="shared" si="142"/>
        <v/>
      </c>
      <c r="AV444" s="54" t="str">
        <f t="shared" si="143"/>
        <v/>
      </c>
      <c r="AW444" s="54" t="str">
        <f t="shared" si="144"/>
        <v/>
      </c>
      <c r="AX444" s="18" t="str">
        <f t="shared" si="145"/>
        <v/>
      </c>
      <c r="AY444" s="18" t="str">
        <f t="shared" si="146"/>
        <v/>
      </c>
      <c r="BA444" s="18">
        <f>IF($E444=AF!$D$6,IF($M444="Concluída no prazo",2,IF($M444="Concluída com atraso",1,0)),0)</f>
        <v>0</v>
      </c>
      <c r="BB444" s="18">
        <f>IF($E444=AF!$D$6,IF($M444="Atrasada",2,IF($M444="Concluída com atraso",1,0)),0)</f>
        <v>0</v>
      </c>
      <c r="BC444" s="18">
        <v>4.3800000000000002E-3</v>
      </c>
      <c r="BD444" s="18">
        <f t="shared" si="153"/>
        <v>4.3800000000000002E-3</v>
      </c>
      <c r="BE444" s="18">
        <f t="shared" si="153"/>
        <v>4.3800000000000002E-3</v>
      </c>
      <c r="BF444" s="18" t="str">
        <f t="shared" si="147"/>
        <v/>
      </c>
      <c r="BN444" s="18" t="str">
        <f t="shared" si="148"/>
        <v>s</v>
      </c>
    </row>
    <row r="445" spans="3:66" ht="50.1" customHeight="1" thickTop="1" thickBot="1" x14ac:dyDescent="0.3">
      <c r="C445" s="46"/>
      <c r="D445" s="46"/>
      <c r="E445" s="46"/>
      <c r="F445" s="122"/>
      <c r="G445" s="122"/>
      <c r="H445" s="78" t="str">
        <f t="shared" si="149"/>
        <v/>
      </c>
      <c r="I445" s="78" t="str">
        <f t="shared" si="150"/>
        <v/>
      </c>
      <c r="J445" s="16"/>
      <c r="K445" s="46" t="str">
        <f t="shared" si="151"/>
        <v/>
      </c>
      <c r="L445" s="16"/>
      <c r="M445" s="16"/>
      <c r="N445" s="46"/>
      <c r="O445" s="47" t="str">
        <f t="shared" si="154"/>
        <v/>
      </c>
      <c r="P445" s="47"/>
      <c r="Q445" s="48" t="str">
        <f>IFERROR(VLOOKUP(E445,Funcionários!$C$8:$E$207,3,FALSE),"")</f>
        <v/>
      </c>
      <c r="R445" s="47"/>
      <c r="S445" s="49" t="str">
        <f t="shared" si="155"/>
        <v/>
      </c>
      <c r="T445" s="49">
        <v>4.3899999999999998E-3</v>
      </c>
      <c r="U445" s="48" t="str">
        <f>IF(Funcionários!C446=0,"",Funcionários!C446)</f>
        <v/>
      </c>
      <c r="V445" s="50">
        <f>IF(U445="",0,IF(COUNTIFS($E$7:$E$3006,U445,$I$7:$I$3006,'RC'!$E$6)=0,0,COUNTIFS($M$7:$M$3006,"Concluída no prazo",$E$7:$E$3006,U445,$I$7:$I$3006,'RC'!$E$6)/COUNTIFS($E$7:$E$3006,U445,$I$7:$I$3006,'RC'!$E$6)))</f>
        <v>0</v>
      </c>
      <c r="W445" s="49">
        <f>SUMIFS($J$7:$J$3006,$E$7:$E$3006,U445,$I$7:$I$3006,'RC'!$E$6)+SUMIFS($L$7:$L$3006,$E$7:$E$3006,U445,$I$7:$I$3006,'RC'!$E$6)</f>
        <v>0</v>
      </c>
      <c r="X445" s="48">
        <f>COUNTIFS($E$7:$E$3006,U445,$I$7:$I$3006,'RC'!$E$6)</f>
        <v>0</v>
      </c>
      <c r="Y445" s="48"/>
      <c r="Z445" s="51" t="str">
        <f>IF(AQ445='RC'!$E$6,AC445*1000+AD445,"")</f>
        <v/>
      </c>
      <c r="AA445" s="51" t="str">
        <f>IF(AB445="","",IF(AQ445='RC'!$E$6,AC445*1000-AD445,""))</f>
        <v/>
      </c>
      <c r="AB445" s="48" t="str">
        <f>IFERROR(VLOOKUP(E445,Funcionários!$C$8:$E$207,3,FALSE),"")</f>
        <v/>
      </c>
      <c r="AC445" s="50" t="str">
        <f>IF(AB445="","",IF(COUNTIFS($AB$7:$AB$3006,AB445,$AQ$7:$AQ$3006,'RC'!$E$6)=0,"",COUNTIFS($M$7:$M$3006,"Concluída no prazo",$AB$7:$AB$3006,AB445,$AQ$7:$AQ$3006,'RC'!$E$6)/COUNTIFS($AB$7:$AB$3006,AB445,$AQ$7:$AQ$3006,'RC'!$E$6)))</f>
        <v/>
      </c>
      <c r="AD445" s="48">
        <f>SUMIF($AQ$7:$AQ$3006,'RC'!$E$6,$J$7:$J$3006)+SUMIF($AQ$7:$AQ$3006,'RC'!$E$6,$L$7:$L$3006)</f>
        <v>21</v>
      </c>
      <c r="AF445" s="48">
        <v>4.5619999999998703E-2</v>
      </c>
      <c r="AG445" s="48">
        <f>IF(OR(AQ445="",AQ445&lt;&gt;'RC'!$E$6,AB445&lt;&gt;'RC'!$D$21),0,1)</f>
        <v>0</v>
      </c>
      <c r="AH445" s="48">
        <f t="shared" si="152"/>
        <v>4.5619999999998703E-2</v>
      </c>
      <c r="AI445" s="48" t="str">
        <f t="shared" si="134"/>
        <v/>
      </c>
      <c r="AJ445" s="48" t="str">
        <f t="shared" si="135"/>
        <v/>
      </c>
      <c r="AK445" s="52" t="str">
        <f t="shared" si="136"/>
        <v/>
      </c>
      <c r="AL445" s="52" t="str">
        <f t="shared" si="137"/>
        <v/>
      </c>
      <c r="AM445" s="48" t="str">
        <f t="shared" si="138"/>
        <v/>
      </c>
      <c r="AN445" s="48" t="str">
        <f t="shared" si="139"/>
        <v/>
      </c>
      <c r="AP445" s="18" t="str">
        <f t="shared" si="140"/>
        <v/>
      </c>
      <c r="AQ445" s="18" t="str">
        <f t="shared" si="141"/>
        <v/>
      </c>
      <c r="AR445" s="18">
        <v>4.5620000000000001E-2</v>
      </c>
      <c r="AS445" s="18">
        <f>IF(AF!$D$27="Todos",1,IF(M445=AF!$D$27,1,0))</f>
        <v>1</v>
      </c>
      <c r="AT445" s="53">
        <f>IF(AND(E445=AF!$D$6,OR(LT!M445=AF!$D$27,AF!$D$27="Todos"),OR(AP445=AF!$E$8,AQ445=AF!$E$8)),AR445+AS445,0)</f>
        <v>0</v>
      </c>
      <c r="AU445" s="18" t="str">
        <f t="shared" si="142"/>
        <v/>
      </c>
      <c r="AV445" s="54" t="str">
        <f t="shared" si="143"/>
        <v/>
      </c>
      <c r="AW445" s="54" t="str">
        <f t="shared" si="144"/>
        <v/>
      </c>
      <c r="AX445" s="18" t="str">
        <f t="shared" si="145"/>
        <v/>
      </c>
      <c r="AY445" s="18" t="str">
        <f t="shared" si="146"/>
        <v/>
      </c>
      <c r="BA445" s="18">
        <f>IF($E445=AF!$D$6,IF($M445="Concluída no prazo",2,IF($M445="Concluída com atraso",1,0)),0)</f>
        <v>0</v>
      </c>
      <c r="BB445" s="18">
        <f>IF($E445=AF!$D$6,IF($M445="Atrasada",2,IF($M445="Concluída com atraso",1,0)),0)</f>
        <v>0</v>
      </c>
      <c r="BC445" s="18">
        <v>4.3899999999999998E-3</v>
      </c>
      <c r="BD445" s="18">
        <f t="shared" si="153"/>
        <v>4.3899999999999998E-3</v>
      </c>
      <c r="BE445" s="18">
        <f t="shared" si="153"/>
        <v>4.3899999999999998E-3</v>
      </c>
      <c r="BF445" s="18" t="str">
        <f t="shared" si="147"/>
        <v/>
      </c>
      <c r="BN445" s="18" t="str">
        <f t="shared" si="148"/>
        <v>s</v>
      </c>
    </row>
    <row r="446" spans="3:66" ht="50.1" customHeight="1" thickTop="1" thickBot="1" x14ac:dyDescent="0.3">
      <c r="C446" s="46"/>
      <c r="D446" s="46"/>
      <c r="E446" s="46"/>
      <c r="F446" s="122"/>
      <c r="G446" s="122"/>
      <c r="H446" s="78" t="str">
        <f t="shared" si="149"/>
        <v/>
      </c>
      <c r="I446" s="78" t="str">
        <f t="shared" si="150"/>
        <v/>
      </c>
      <c r="J446" s="16"/>
      <c r="K446" s="46" t="str">
        <f t="shared" si="151"/>
        <v/>
      </c>
      <c r="L446" s="16"/>
      <c r="M446" s="16"/>
      <c r="N446" s="46"/>
      <c r="O446" s="47" t="str">
        <f t="shared" si="154"/>
        <v/>
      </c>
      <c r="P446" s="47"/>
      <c r="Q446" s="48" t="str">
        <f>IFERROR(VLOOKUP(E446,Funcionários!$C$8:$E$207,3,FALSE),"")</f>
        <v/>
      </c>
      <c r="R446" s="47"/>
      <c r="S446" s="49" t="str">
        <f t="shared" si="155"/>
        <v/>
      </c>
      <c r="T446" s="49">
        <v>4.4000000000000003E-3</v>
      </c>
      <c r="U446" s="48" t="str">
        <f>IF(Funcionários!C447=0,"",Funcionários!C447)</f>
        <v/>
      </c>
      <c r="V446" s="50">
        <f>IF(U446="",0,IF(COUNTIFS($E$7:$E$3006,U446,$I$7:$I$3006,'RC'!$E$6)=0,0,COUNTIFS($M$7:$M$3006,"Concluída no prazo",$E$7:$E$3006,U446,$I$7:$I$3006,'RC'!$E$6)/COUNTIFS($E$7:$E$3006,U446,$I$7:$I$3006,'RC'!$E$6)))</f>
        <v>0</v>
      </c>
      <c r="W446" s="49">
        <f>SUMIFS($J$7:$J$3006,$E$7:$E$3006,U446,$I$7:$I$3006,'RC'!$E$6)+SUMIFS($L$7:$L$3006,$E$7:$E$3006,U446,$I$7:$I$3006,'RC'!$E$6)</f>
        <v>0</v>
      </c>
      <c r="X446" s="48">
        <f>COUNTIFS($E$7:$E$3006,U446,$I$7:$I$3006,'RC'!$E$6)</f>
        <v>0</v>
      </c>
      <c r="Y446" s="48"/>
      <c r="Z446" s="51" t="str">
        <f>IF(AQ446='RC'!$E$6,AC446*1000+AD446,"")</f>
        <v/>
      </c>
      <c r="AA446" s="51" t="str">
        <f>IF(AB446="","",IF(AQ446='RC'!$E$6,AC446*1000-AD446,""))</f>
        <v/>
      </c>
      <c r="AB446" s="48" t="str">
        <f>IFERROR(VLOOKUP(E446,Funcionários!$C$8:$E$207,3,FALSE),"")</f>
        <v/>
      </c>
      <c r="AC446" s="50" t="str">
        <f>IF(AB446="","",IF(COUNTIFS($AB$7:$AB$3006,AB446,$AQ$7:$AQ$3006,'RC'!$E$6)=0,"",COUNTIFS($M$7:$M$3006,"Concluída no prazo",$AB$7:$AB$3006,AB446,$AQ$7:$AQ$3006,'RC'!$E$6)/COUNTIFS($AB$7:$AB$3006,AB446,$AQ$7:$AQ$3006,'RC'!$E$6)))</f>
        <v/>
      </c>
      <c r="AD446" s="48">
        <f>SUMIF($AQ$7:$AQ$3006,'RC'!$E$6,$J$7:$J$3006)+SUMIF($AQ$7:$AQ$3006,'RC'!$E$6,$L$7:$L$3006)</f>
        <v>21</v>
      </c>
      <c r="AF446" s="48">
        <v>4.56099999999987E-2</v>
      </c>
      <c r="AG446" s="48">
        <f>IF(OR(AQ446="",AQ446&lt;&gt;'RC'!$E$6,AB446&lt;&gt;'RC'!$D$21),0,1)</f>
        <v>0</v>
      </c>
      <c r="AH446" s="48">
        <f t="shared" si="152"/>
        <v>4.56099999999987E-2</v>
      </c>
      <c r="AI446" s="48" t="str">
        <f t="shared" si="134"/>
        <v/>
      </c>
      <c r="AJ446" s="48" t="str">
        <f t="shared" si="135"/>
        <v/>
      </c>
      <c r="AK446" s="52" t="str">
        <f t="shared" si="136"/>
        <v/>
      </c>
      <c r="AL446" s="52" t="str">
        <f t="shared" si="137"/>
        <v/>
      </c>
      <c r="AM446" s="48" t="str">
        <f t="shared" si="138"/>
        <v/>
      </c>
      <c r="AN446" s="48" t="str">
        <f t="shared" si="139"/>
        <v/>
      </c>
      <c r="AP446" s="18" t="str">
        <f t="shared" si="140"/>
        <v/>
      </c>
      <c r="AQ446" s="18" t="str">
        <f t="shared" si="141"/>
        <v/>
      </c>
      <c r="AR446" s="18">
        <v>4.5609999999999998E-2</v>
      </c>
      <c r="AS446" s="18">
        <f>IF(AF!$D$27="Todos",1,IF(M446=AF!$D$27,1,0))</f>
        <v>1</v>
      </c>
      <c r="AT446" s="53">
        <f>IF(AND(E446=AF!$D$6,OR(LT!M446=AF!$D$27,AF!$D$27="Todos"),OR(AP446=AF!$E$8,AQ446=AF!$E$8)),AR446+AS446,0)</f>
        <v>0</v>
      </c>
      <c r="AU446" s="18" t="str">
        <f t="shared" si="142"/>
        <v/>
      </c>
      <c r="AV446" s="54" t="str">
        <f t="shared" si="143"/>
        <v/>
      </c>
      <c r="AW446" s="54" t="str">
        <f t="shared" si="144"/>
        <v/>
      </c>
      <c r="AX446" s="18" t="str">
        <f t="shared" si="145"/>
        <v/>
      </c>
      <c r="AY446" s="18" t="str">
        <f t="shared" si="146"/>
        <v/>
      </c>
      <c r="BA446" s="18">
        <f>IF($E446=AF!$D$6,IF($M446="Concluída no prazo",2,IF($M446="Concluída com atraso",1,0)),0)</f>
        <v>0</v>
      </c>
      <c r="BB446" s="18">
        <f>IF($E446=AF!$D$6,IF($M446="Atrasada",2,IF($M446="Concluída com atraso",1,0)),0)</f>
        <v>0</v>
      </c>
      <c r="BC446" s="18">
        <v>4.4000000000000003E-3</v>
      </c>
      <c r="BD446" s="18">
        <f t="shared" si="153"/>
        <v>4.4000000000000003E-3</v>
      </c>
      <c r="BE446" s="18">
        <f t="shared" si="153"/>
        <v>4.4000000000000003E-3</v>
      </c>
      <c r="BF446" s="18" t="str">
        <f t="shared" si="147"/>
        <v/>
      </c>
      <c r="BN446" s="18" t="str">
        <f t="shared" si="148"/>
        <v>s</v>
      </c>
    </row>
    <row r="447" spans="3:66" ht="50.1" customHeight="1" thickTop="1" thickBot="1" x14ac:dyDescent="0.3">
      <c r="C447" s="46"/>
      <c r="D447" s="46"/>
      <c r="E447" s="46"/>
      <c r="F447" s="122"/>
      <c r="G447" s="122"/>
      <c r="H447" s="78" t="str">
        <f t="shared" si="149"/>
        <v/>
      </c>
      <c r="I447" s="78" t="str">
        <f t="shared" si="150"/>
        <v/>
      </c>
      <c r="J447" s="16"/>
      <c r="K447" s="46" t="str">
        <f t="shared" si="151"/>
        <v/>
      </c>
      <c r="L447" s="16"/>
      <c r="M447" s="16"/>
      <c r="N447" s="46"/>
      <c r="O447" s="47" t="str">
        <f t="shared" si="154"/>
        <v/>
      </c>
      <c r="P447" s="47"/>
      <c r="Q447" s="48" t="str">
        <f>IFERROR(VLOOKUP(E447,Funcionários!$C$8:$E$207,3,FALSE),"")</f>
        <v/>
      </c>
      <c r="R447" s="47"/>
      <c r="S447" s="49" t="str">
        <f t="shared" si="155"/>
        <v/>
      </c>
      <c r="T447" s="49">
        <v>4.4099999999999999E-3</v>
      </c>
      <c r="U447" s="48" t="str">
        <f>IF(Funcionários!C448=0,"",Funcionários!C448)</f>
        <v/>
      </c>
      <c r="V447" s="50">
        <f>IF(U447="",0,IF(COUNTIFS($E$7:$E$3006,U447,$I$7:$I$3006,'RC'!$E$6)=0,0,COUNTIFS($M$7:$M$3006,"Concluída no prazo",$E$7:$E$3006,U447,$I$7:$I$3006,'RC'!$E$6)/COUNTIFS($E$7:$E$3006,U447,$I$7:$I$3006,'RC'!$E$6)))</f>
        <v>0</v>
      </c>
      <c r="W447" s="49">
        <f>SUMIFS($J$7:$J$3006,$E$7:$E$3006,U447,$I$7:$I$3006,'RC'!$E$6)+SUMIFS($L$7:$L$3006,$E$7:$E$3006,U447,$I$7:$I$3006,'RC'!$E$6)</f>
        <v>0</v>
      </c>
      <c r="X447" s="48">
        <f>COUNTIFS($E$7:$E$3006,U447,$I$7:$I$3006,'RC'!$E$6)</f>
        <v>0</v>
      </c>
      <c r="Y447" s="48"/>
      <c r="Z447" s="51" t="str">
        <f>IF(AQ447='RC'!$E$6,AC447*1000+AD447,"")</f>
        <v/>
      </c>
      <c r="AA447" s="51" t="str">
        <f>IF(AB447="","",IF(AQ447='RC'!$E$6,AC447*1000-AD447,""))</f>
        <v/>
      </c>
      <c r="AB447" s="48" t="str">
        <f>IFERROR(VLOOKUP(E447,Funcionários!$C$8:$E$207,3,FALSE),"")</f>
        <v/>
      </c>
      <c r="AC447" s="50" t="str">
        <f>IF(AB447="","",IF(COUNTIFS($AB$7:$AB$3006,AB447,$AQ$7:$AQ$3006,'RC'!$E$6)=0,"",COUNTIFS($M$7:$M$3006,"Concluída no prazo",$AB$7:$AB$3006,AB447,$AQ$7:$AQ$3006,'RC'!$E$6)/COUNTIFS($AB$7:$AB$3006,AB447,$AQ$7:$AQ$3006,'RC'!$E$6)))</f>
        <v/>
      </c>
      <c r="AD447" s="48">
        <f>SUMIF($AQ$7:$AQ$3006,'RC'!$E$6,$J$7:$J$3006)+SUMIF($AQ$7:$AQ$3006,'RC'!$E$6,$L$7:$L$3006)</f>
        <v>21</v>
      </c>
      <c r="AF447" s="48">
        <v>4.5599999999998697E-2</v>
      </c>
      <c r="AG447" s="48">
        <f>IF(OR(AQ447="",AQ447&lt;&gt;'RC'!$E$6,AB447&lt;&gt;'RC'!$D$21),0,1)</f>
        <v>0</v>
      </c>
      <c r="AH447" s="48">
        <f t="shared" si="152"/>
        <v>4.5599999999998697E-2</v>
      </c>
      <c r="AI447" s="48" t="str">
        <f t="shared" si="134"/>
        <v/>
      </c>
      <c r="AJ447" s="48" t="str">
        <f t="shared" si="135"/>
        <v/>
      </c>
      <c r="AK447" s="52" t="str">
        <f t="shared" si="136"/>
        <v/>
      </c>
      <c r="AL447" s="52" t="str">
        <f t="shared" si="137"/>
        <v/>
      </c>
      <c r="AM447" s="48" t="str">
        <f t="shared" si="138"/>
        <v/>
      </c>
      <c r="AN447" s="48" t="str">
        <f t="shared" si="139"/>
        <v/>
      </c>
      <c r="AP447" s="18" t="str">
        <f t="shared" si="140"/>
        <v/>
      </c>
      <c r="AQ447" s="18" t="str">
        <f t="shared" si="141"/>
        <v/>
      </c>
      <c r="AR447" s="18">
        <v>4.5600000000000002E-2</v>
      </c>
      <c r="AS447" s="18">
        <f>IF(AF!$D$27="Todos",1,IF(M447=AF!$D$27,1,0))</f>
        <v>1</v>
      </c>
      <c r="AT447" s="53">
        <f>IF(AND(E447=AF!$D$6,OR(LT!M447=AF!$D$27,AF!$D$27="Todos"),OR(AP447=AF!$E$8,AQ447=AF!$E$8)),AR447+AS447,0)</f>
        <v>0</v>
      </c>
      <c r="AU447" s="18" t="str">
        <f t="shared" si="142"/>
        <v/>
      </c>
      <c r="AV447" s="54" t="str">
        <f t="shared" si="143"/>
        <v/>
      </c>
      <c r="AW447" s="54" t="str">
        <f t="shared" si="144"/>
        <v/>
      </c>
      <c r="AX447" s="18" t="str">
        <f t="shared" si="145"/>
        <v/>
      </c>
      <c r="AY447" s="18" t="str">
        <f t="shared" si="146"/>
        <v/>
      </c>
      <c r="BA447" s="18">
        <f>IF($E447=AF!$D$6,IF($M447="Concluída no prazo",2,IF($M447="Concluída com atraso",1,0)),0)</f>
        <v>0</v>
      </c>
      <c r="BB447" s="18">
        <f>IF($E447=AF!$D$6,IF($M447="Atrasada",2,IF($M447="Concluída com atraso",1,0)),0)</f>
        <v>0</v>
      </c>
      <c r="BC447" s="18">
        <v>4.4099999999999999E-3</v>
      </c>
      <c r="BD447" s="18">
        <f t="shared" si="153"/>
        <v>4.4099999999999999E-3</v>
      </c>
      <c r="BE447" s="18">
        <f t="shared" si="153"/>
        <v>4.4099999999999999E-3</v>
      </c>
      <c r="BF447" s="18" t="str">
        <f t="shared" si="147"/>
        <v/>
      </c>
      <c r="BN447" s="18" t="str">
        <f t="shared" si="148"/>
        <v>s</v>
      </c>
    </row>
    <row r="448" spans="3:66" ht="50.1" customHeight="1" thickTop="1" thickBot="1" x14ac:dyDescent="0.3">
      <c r="C448" s="46"/>
      <c r="D448" s="46"/>
      <c r="E448" s="46"/>
      <c r="F448" s="122"/>
      <c r="G448" s="122"/>
      <c r="H448" s="78" t="str">
        <f t="shared" si="149"/>
        <v/>
      </c>
      <c r="I448" s="78" t="str">
        <f t="shared" si="150"/>
        <v/>
      </c>
      <c r="J448" s="16"/>
      <c r="K448" s="46" t="str">
        <f t="shared" si="151"/>
        <v/>
      </c>
      <c r="L448" s="16"/>
      <c r="M448" s="16"/>
      <c r="N448" s="46"/>
      <c r="O448" s="47" t="str">
        <f t="shared" si="154"/>
        <v/>
      </c>
      <c r="P448" s="47"/>
      <c r="Q448" s="48" t="str">
        <f>IFERROR(VLOOKUP(E448,Funcionários!$C$8:$E$207,3,FALSE),"")</f>
        <v/>
      </c>
      <c r="R448" s="47"/>
      <c r="S448" s="49" t="str">
        <f t="shared" si="155"/>
        <v/>
      </c>
      <c r="T448" s="49">
        <v>4.4200000000000003E-3</v>
      </c>
      <c r="U448" s="48" t="str">
        <f>IF(Funcionários!C449=0,"",Funcionários!C449)</f>
        <v/>
      </c>
      <c r="V448" s="50">
        <f>IF(U448="",0,IF(COUNTIFS($E$7:$E$3006,U448,$I$7:$I$3006,'RC'!$E$6)=0,0,COUNTIFS($M$7:$M$3006,"Concluída no prazo",$E$7:$E$3006,U448,$I$7:$I$3006,'RC'!$E$6)/COUNTIFS($E$7:$E$3006,U448,$I$7:$I$3006,'RC'!$E$6)))</f>
        <v>0</v>
      </c>
      <c r="W448" s="49">
        <f>SUMIFS($J$7:$J$3006,$E$7:$E$3006,U448,$I$7:$I$3006,'RC'!$E$6)+SUMIFS($L$7:$L$3006,$E$7:$E$3006,U448,$I$7:$I$3006,'RC'!$E$6)</f>
        <v>0</v>
      </c>
      <c r="X448" s="48">
        <f>COUNTIFS($E$7:$E$3006,U448,$I$7:$I$3006,'RC'!$E$6)</f>
        <v>0</v>
      </c>
      <c r="Y448" s="48"/>
      <c r="Z448" s="51" t="str">
        <f>IF(AQ448='RC'!$E$6,AC448*1000+AD448,"")</f>
        <v/>
      </c>
      <c r="AA448" s="51" t="str">
        <f>IF(AB448="","",IF(AQ448='RC'!$E$6,AC448*1000-AD448,""))</f>
        <v/>
      </c>
      <c r="AB448" s="48" t="str">
        <f>IFERROR(VLOOKUP(E448,Funcionários!$C$8:$E$207,3,FALSE),"")</f>
        <v/>
      </c>
      <c r="AC448" s="50" t="str">
        <f>IF(AB448="","",IF(COUNTIFS($AB$7:$AB$3006,AB448,$AQ$7:$AQ$3006,'RC'!$E$6)=0,"",COUNTIFS($M$7:$M$3006,"Concluída no prazo",$AB$7:$AB$3006,AB448,$AQ$7:$AQ$3006,'RC'!$E$6)/COUNTIFS($AB$7:$AB$3006,AB448,$AQ$7:$AQ$3006,'RC'!$E$6)))</f>
        <v/>
      </c>
      <c r="AD448" s="48">
        <f>SUMIF($AQ$7:$AQ$3006,'RC'!$E$6,$J$7:$J$3006)+SUMIF($AQ$7:$AQ$3006,'RC'!$E$6,$L$7:$L$3006)</f>
        <v>21</v>
      </c>
      <c r="AF448" s="48">
        <v>4.5589999999998701E-2</v>
      </c>
      <c r="AG448" s="48">
        <f>IF(OR(AQ448="",AQ448&lt;&gt;'RC'!$E$6,AB448&lt;&gt;'RC'!$D$21),0,1)</f>
        <v>0</v>
      </c>
      <c r="AH448" s="48">
        <f t="shared" si="152"/>
        <v>4.5589999999998701E-2</v>
      </c>
      <c r="AI448" s="48" t="str">
        <f t="shared" si="134"/>
        <v/>
      </c>
      <c r="AJ448" s="48" t="str">
        <f t="shared" si="135"/>
        <v/>
      </c>
      <c r="AK448" s="52" t="str">
        <f t="shared" si="136"/>
        <v/>
      </c>
      <c r="AL448" s="52" t="str">
        <f t="shared" si="137"/>
        <v/>
      </c>
      <c r="AM448" s="48" t="str">
        <f t="shared" si="138"/>
        <v/>
      </c>
      <c r="AN448" s="48" t="str">
        <f t="shared" si="139"/>
        <v/>
      </c>
      <c r="AP448" s="18" t="str">
        <f t="shared" si="140"/>
        <v/>
      </c>
      <c r="AQ448" s="18" t="str">
        <f t="shared" si="141"/>
        <v/>
      </c>
      <c r="AR448" s="18">
        <v>4.5589999999999999E-2</v>
      </c>
      <c r="AS448" s="18">
        <f>IF(AF!$D$27="Todos",1,IF(M448=AF!$D$27,1,0))</f>
        <v>1</v>
      </c>
      <c r="AT448" s="53">
        <f>IF(AND(E448=AF!$D$6,OR(LT!M448=AF!$D$27,AF!$D$27="Todos"),OR(AP448=AF!$E$8,AQ448=AF!$E$8)),AR448+AS448,0)</f>
        <v>0</v>
      </c>
      <c r="AU448" s="18" t="str">
        <f t="shared" si="142"/>
        <v/>
      </c>
      <c r="AV448" s="54" t="str">
        <f t="shared" si="143"/>
        <v/>
      </c>
      <c r="AW448" s="54" t="str">
        <f t="shared" si="144"/>
        <v/>
      </c>
      <c r="AX448" s="18" t="str">
        <f t="shared" si="145"/>
        <v/>
      </c>
      <c r="AY448" s="18" t="str">
        <f t="shared" si="146"/>
        <v/>
      </c>
      <c r="BA448" s="18">
        <f>IF($E448=AF!$D$6,IF($M448="Concluída no prazo",2,IF($M448="Concluída com atraso",1,0)),0)</f>
        <v>0</v>
      </c>
      <c r="BB448" s="18">
        <f>IF($E448=AF!$D$6,IF($M448="Atrasada",2,IF($M448="Concluída com atraso",1,0)),0)</f>
        <v>0</v>
      </c>
      <c r="BC448" s="18">
        <v>4.4200000000000003E-3</v>
      </c>
      <c r="BD448" s="18">
        <f t="shared" si="153"/>
        <v>4.4200000000000003E-3</v>
      </c>
      <c r="BE448" s="18">
        <f t="shared" si="153"/>
        <v>4.4200000000000003E-3</v>
      </c>
      <c r="BF448" s="18" t="str">
        <f t="shared" si="147"/>
        <v/>
      </c>
      <c r="BN448" s="18" t="str">
        <f t="shared" si="148"/>
        <v>s</v>
      </c>
    </row>
    <row r="449" spans="3:66" ht="50.1" customHeight="1" thickTop="1" thickBot="1" x14ac:dyDescent="0.3">
      <c r="C449" s="46"/>
      <c r="D449" s="46"/>
      <c r="E449" s="46"/>
      <c r="F449" s="122"/>
      <c r="G449" s="122"/>
      <c r="H449" s="78" t="str">
        <f t="shared" si="149"/>
        <v/>
      </c>
      <c r="I449" s="78" t="str">
        <f t="shared" si="150"/>
        <v/>
      </c>
      <c r="J449" s="16"/>
      <c r="K449" s="46" t="str">
        <f t="shared" si="151"/>
        <v/>
      </c>
      <c r="L449" s="16"/>
      <c r="M449" s="16"/>
      <c r="N449" s="46"/>
      <c r="O449" s="47" t="str">
        <f t="shared" si="154"/>
        <v/>
      </c>
      <c r="P449" s="47"/>
      <c r="Q449" s="48" t="str">
        <f>IFERROR(VLOOKUP(E449,Funcionários!$C$8:$E$207,3,FALSE),"")</f>
        <v/>
      </c>
      <c r="R449" s="47"/>
      <c r="S449" s="49" t="str">
        <f t="shared" si="155"/>
        <v/>
      </c>
      <c r="T449" s="49">
        <v>4.4299999999999999E-3</v>
      </c>
      <c r="U449" s="48" t="str">
        <f>IF(Funcionários!C450=0,"",Funcionários!C450)</f>
        <v/>
      </c>
      <c r="V449" s="50">
        <f>IF(U449="",0,IF(COUNTIFS($E$7:$E$3006,U449,$I$7:$I$3006,'RC'!$E$6)=0,0,COUNTIFS($M$7:$M$3006,"Concluída no prazo",$E$7:$E$3006,U449,$I$7:$I$3006,'RC'!$E$6)/COUNTIFS($E$7:$E$3006,U449,$I$7:$I$3006,'RC'!$E$6)))</f>
        <v>0</v>
      </c>
      <c r="W449" s="49">
        <f>SUMIFS($J$7:$J$3006,$E$7:$E$3006,U449,$I$7:$I$3006,'RC'!$E$6)+SUMIFS($L$7:$L$3006,$E$7:$E$3006,U449,$I$7:$I$3006,'RC'!$E$6)</f>
        <v>0</v>
      </c>
      <c r="X449" s="48">
        <f>COUNTIFS($E$7:$E$3006,U449,$I$7:$I$3006,'RC'!$E$6)</f>
        <v>0</v>
      </c>
      <c r="Y449" s="48"/>
      <c r="Z449" s="51" t="str">
        <f>IF(AQ449='RC'!$E$6,AC449*1000+AD449,"")</f>
        <v/>
      </c>
      <c r="AA449" s="51" t="str">
        <f>IF(AB449="","",IF(AQ449='RC'!$E$6,AC449*1000-AD449,""))</f>
        <v/>
      </c>
      <c r="AB449" s="48" t="str">
        <f>IFERROR(VLOOKUP(E449,Funcionários!$C$8:$E$207,3,FALSE),"")</f>
        <v/>
      </c>
      <c r="AC449" s="50" t="str">
        <f>IF(AB449="","",IF(COUNTIFS($AB$7:$AB$3006,AB449,$AQ$7:$AQ$3006,'RC'!$E$6)=0,"",COUNTIFS($M$7:$M$3006,"Concluída no prazo",$AB$7:$AB$3006,AB449,$AQ$7:$AQ$3006,'RC'!$E$6)/COUNTIFS($AB$7:$AB$3006,AB449,$AQ$7:$AQ$3006,'RC'!$E$6)))</f>
        <v/>
      </c>
      <c r="AD449" s="48">
        <f>SUMIF($AQ$7:$AQ$3006,'RC'!$E$6,$J$7:$J$3006)+SUMIF($AQ$7:$AQ$3006,'RC'!$E$6,$L$7:$L$3006)</f>
        <v>21</v>
      </c>
      <c r="AF449" s="48">
        <v>4.5579999999998601E-2</v>
      </c>
      <c r="AG449" s="48">
        <f>IF(OR(AQ449="",AQ449&lt;&gt;'RC'!$E$6,AB449&lt;&gt;'RC'!$D$21),0,1)</f>
        <v>0</v>
      </c>
      <c r="AH449" s="48">
        <f t="shared" si="152"/>
        <v>4.5579999999998601E-2</v>
      </c>
      <c r="AI449" s="48" t="str">
        <f t="shared" si="134"/>
        <v/>
      </c>
      <c r="AJ449" s="48" t="str">
        <f t="shared" si="135"/>
        <v/>
      </c>
      <c r="AK449" s="52" t="str">
        <f t="shared" si="136"/>
        <v/>
      </c>
      <c r="AL449" s="52" t="str">
        <f t="shared" si="137"/>
        <v/>
      </c>
      <c r="AM449" s="48" t="str">
        <f t="shared" si="138"/>
        <v/>
      </c>
      <c r="AN449" s="48" t="str">
        <f t="shared" si="139"/>
        <v/>
      </c>
      <c r="AP449" s="18" t="str">
        <f t="shared" si="140"/>
        <v/>
      </c>
      <c r="AQ449" s="18" t="str">
        <f t="shared" si="141"/>
        <v/>
      </c>
      <c r="AR449" s="18">
        <v>4.5580000000000002E-2</v>
      </c>
      <c r="AS449" s="18">
        <f>IF(AF!$D$27="Todos",1,IF(M449=AF!$D$27,1,0))</f>
        <v>1</v>
      </c>
      <c r="AT449" s="53">
        <f>IF(AND(E449=AF!$D$6,OR(LT!M449=AF!$D$27,AF!$D$27="Todos"),OR(AP449=AF!$E$8,AQ449=AF!$E$8)),AR449+AS449,0)</f>
        <v>0</v>
      </c>
      <c r="AU449" s="18" t="str">
        <f t="shared" si="142"/>
        <v/>
      </c>
      <c r="AV449" s="54" t="str">
        <f t="shared" si="143"/>
        <v/>
      </c>
      <c r="AW449" s="54" t="str">
        <f t="shared" si="144"/>
        <v/>
      </c>
      <c r="AX449" s="18" t="str">
        <f t="shared" si="145"/>
        <v/>
      </c>
      <c r="AY449" s="18" t="str">
        <f t="shared" si="146"/>
        <v/>
      </c>
      <c r="BA449" s="18">
        <f>IF($E449=AF!$D$6,IF($M449="Concluída no prazo",2,IF($M449="Concluída com atraso",1,0)),0)</f>
        <v>0</v>
      </c>
      <c r="BB449" s="18">
        <f>IF($E449=AF!$D$6,IF($M449="Atrasada",2,IF($M449="Concluída com atraso",1,0)),0)</f>
        <v>0</v>
      </c>
      <c r="BC449" s="18">
        <v>4.4299999999999999E-3</v>
      </c>
      <c r="BD449" s="18">
        <f t="shared" si="153"/>
        <v>4.4299999999999999E-3</v>
      </c>
      <c r="BE449" s="18">
        <f t="shared" si="153"/>
        <v>4.4299999999999999E-3</v>
      </c>
      <c r="BF449" s="18" t="str">
        <f t="shared" si="147"/>
        <v/>
      </c>
      <c r="BN449" s="18" t="str">
        <f t="shared" si="148"/>
        <v>s</v>
      </c>
    </row>
    <row r="450" spans="3:66" ht="50.1" customHeight="1" thickTop="1" thickBot="1" x14ac:dyDescent="0.3">
      <c r="C450" s="46"/>
      <c r="D450" s="46"/>
      <c r="E450" s="46"/>
      <c r="F450" s="122"/>
      <c r="G450" s="122"/>
      <c r="H450" s="78" t="str">
        <f t="shared" si="149"/>
        <v/>
      </c>
      <c r="I450" s="78" t="str">
        <f t="shared" si="150"/>
        <v/>
      </c>
      <c r="J450" s="16"/>
      <c r="K450" s="46" t="str">
        <f t="shared" si="151"/>
        <v/>
      </c>
      <c r="L450" s="16"/>
      <c r="M450" s="16"/>
      <c r="N450" s="46"/>
      <c r="O450" s="47" t="str">
        <f t="shared" si="154"/>
        <v/>
      </c>
      <c r="P450" s="47"/>
      <c r="Q450" s="48" t="str">
        <f>IFERROR(VLOOKUP(E450,Funcionários!$C$8:$E$207,3,FALSE),"")</f>
        <v/>
      </c>
      <c r="R450" s="47"/>
      <c r="S450" s="49" t="str">
        <f t="shared" si="155"/>
        <v/>
      </c>
      <c r="T450" s="49">
        <v>4.4400000000000004E-3</v>
      </c>
      <c r="U450" s="48" t="str">
        <f>IF(Funcionários!C451=0,"",Funcionários!C451)</f>
        <v/>
      </c>
      <c r="V450" s="50">
        <f>IF(U450="",0,IF(COUNTIFS($E$7:$E$3006,U450,$I$7:$I$3006,'RC'!$E$6)=0,0,COUNTIFS($M$7:$M$3006,"Concluída no prazo",$E$7:$E$3006,U450,$I$7:$I$3006,'RC'!$E$6)/COUNTIFS($E$7:$E$3006,U450,$I$7:$I$3006,'RC'!$E$6)))</f>
        <v>0</v>
      </c>
      <c r="W450" s="49">
        <f>SUMIFS($J$7:$J$3006,$E$7:$E$3006,U450,$I$7:$I$3006,'RC'!$E$6)+SUMIFS($L$7:$L$3006,$E$7:$E$3006,U450,$I$7:$I$3006,'RC'!$E$6)</f>
        <v>0</v>
      </c>
      <c r="X450" s="48">
        <f>COUNTIFS($E$7:$E$3006,U450,$I$7:$I$3006,'RC'!$E$6)</f>
        <v>0</v>
      </c>
      <c r="Y450" s="48"/>
      <c r="Z450" s="51" t="str">
        <f>IF(AQ450='RC'!$E$6,AC450*1000+AD450,"")</f>
        <v/>
      </c>
      <c r="AA450" s="51" t="str">
        <f>IF(AB450="","",IF(AQ450='RC'!$E$6,AC450*1000-AD450,""))</f>
        <v/>
      </c>
      <c r="AB450" s="48" t="str">
        <f>IFERROR(VLOOKUP(E450,Funcionários!$C$8:$E$207,3,FALSE),"")</f>
        <v/>
      </c>
      <c r="AC450" s="50" t="str">
        <f>IF(AB450="","",IF(COUNTIFS($AB$7:$AB$3006,AB450,$AQ$7:$AQ$3006,'RC'!$E$6)=0,"",COUNTIFS($M$7:$M$3006,"Concluída no prazo",$AB$7:$AB$3006,AB450,$AQ$7:$AQ$3006,'RC'!$E$6)/COUNTIFS($AB$7:$AB$3006,AB450,$AQ$7:$AQ$3006,'RC'!$E$6)))</f>
        <v/>
      </c>
      <c r="AD450" s="48">
        <f>SUMIF($AQ$7:$AQ$3006,'RC'!$E$6,$J$7:$J$3006)+SUMIF($AQ$7:$AQ$3006,'RC'!$E$6,$L$7:$L$3006)</f>
        <v>21</v>
      </c>
      <c r="AF450" s="48">
        <v>4.5569999999998598E-2</v>
      </c>
      <c r="AG450" s="48">
        <f>IF(OR(AQ450="",AQ450&lt;&gt;'RC'!$E$6,AB450&lt;&gt;'RC'!$D$21),0,1)</f>
        <v>0</v>
      </c>
      <c r="AH450" s="48">
        <f t="shared" si="152"/>
        <v>4.5569999999998598E-2</v>
      </c>
      <c r="AI450" s="48" t="str">
        <f t="shared" si="134"/>
        <v/>
      </c>
      <c r="AJ450" s="48" t="str">
        <f t="shared" si="135"/>
        <v/>
      </c>
      <c r="AK450" s="52" t="str">
        <f t="shared" si="136"/>
        <v/>
      </c>
      <c r="AL450" s="52" t="str">
        <f t="shared" si="137"/>
        <v/>
      </c>
      <c r="AM450" s="48" t="str">
        <f t="shared" si="138"/>
        <v/>
      </c>
      <c r="AN450" s="48" t="str">
        <f t="shared" si="139"/>
        <v/>
      </c>
      <c r="AP450" s="18" t="str">
        <f t="shared" si="140"/>
        <v/>
      </c>
      <c r="AQ450" s="18" t="str">
        <f t="shared" si="141"/>
        <v/>
      </c>
      <c r="AR450" s="18">
        <v>4.5569999999999999E-2</v>
      </c>
      <c r="AS450" s="18">
        <f>IF(AF!$D$27="Todos",1,IF(M450=AF!$D$27,1,0))</f>
        <v>1</v>
      </c>
      <c r="AT450" s="53">
        <f>IF(AND(E450=AF!$D$6,OR(LT!M450=AF!$D$27,AF!$D$27="Todos"),OR(AP450=AF!$E$8,AQ450=AF!$E$8)),AR450+AS450,0)</f>
        <v>0</v>
      </c>
      <c r="AU450" s="18" t="str">
        <f t="shared" si="142"/>
        <v/>
      </c>
      <c r="AV450" s="54" t="str">
        <f t="shared" si="143"/>
        <v/>
      </c>
      <c r="AW450" s="54" t="str">
        <f t="shared" si="144"/>
        <v/>
      </c>
      <c r="AX450" s="18" t="str">
        <f t="shared" si="145"/>
        <v/>
      </c>
      <c r="AY450" s="18" t="str">
        <f t="shared" si="146"/>
        <v/>
      </c>
      <c r="BA450" s="18">
        <f>IF($E450=AF!$D$6,IF($M450="Concluída no prazo",2,IF($M450="Concluída com atraso",1,0)),0)</f>
        <v>0</v>
      </c>
      <c r="BB450" s="18">
        <f>IF($E450=AF!$D$6,IF($M450="Atrasada",2,IF($M450="Concluída com atraso",1,0)),0)</f>
        <v>0</v>
      </c>
      <c r="BC450" s="18">
        <v>4.4400000000000004E-3</v>
      </c>
      <c r="BD450" s="18">
        <f t="shared" si="153"/>
        <v>4.4400000000000004E-3</v>
      </c>
      <c r="BE450" s="18">
        <f t="shared" si="153"/>
        <v>4.4400000000000004E-3</v>
      </c>
      <c r="BF450" s="18" t="str">
        <f t="shared" si="147"/>
        <v/>
      </c>
      <c r="BN450" s="18" t="str">
        <f t="shared" si="148"/>
        <v>s</v>
      </c>
    </row>
    <row r="451" spans="3:66" ht="50.1" customHeight="1" thickTop="1" thickBot="1" x14ac:dyDescent="0.3">
      <c r="C451" s="46"/>
      <c r="D451" s="46"/>
      <c r="E451" s="46"/>
      <c r="F451" s="122"/>
      <c r="G451" s="122"/>
      <c r="H451" s="78" t="str">
        <f t="shared" si="149"/>
        <v/>
      </c>
      <c r="I451" s="78" t="str">
        <f t="shared" si="150"/>
        <v/>
      </c>
      <c r="J451" s="16"/>
      <c r="K451" s="46" t="str">
        <f t="shared" si="151"/>
        <v/>
      </c>
      <c r="L451" s="16"/>
      <c r="M451" s="16"/>
      <c r="N451" s="46"/>
      <c r="O451" s="47" t="str">
        <f t="shared" si="154"/>
        <v/>
      </c>
      <c r="P451" s="47"/>
      <c r="Q451" s="48" t="str">
        <f>IFERROR(VLOOKUP(E451,Funcionários!$C$8:$E$207,3,FALSE),"")</f>
        <v/>
      </c>
      <c r="R451" s="47"/>
      <c r="S451" s="49" t="str">
        <f t="shared" si="155"/>
        <v/>
      </c>
      <c r="T451" s="49">
        <v>4.45E-3</v>
      </c>
      <c r="U451" s="48" t="str">
        <f>IF(Funcionários!C452=0,"",Funcionários!C452)</f>
        <v/>
      </c>
      <c r="V451" s="50">
        <f>IF(U451="",0,IF(COUNTIFS($E$7:$E$3006,U451,$I$7:$I$3006,'RC'!$E$6)=0,0,COUNTIFS($M$7:$M$3006,"Concluída no prazo",$E$7:$E$3006,U451,$I$7:$I$3006,'RC'!$E$6)/COUNTIFS($E$7:$E$3006,U451,$I$7:$I$3006,'RC'!$E$6)))</f>
        <v>0</v>
      </c>
      <c r="W451" s="49">
        <f>SUMIFS($J$7:$J$3006,$E$7:$E$3006,U451,$I$7:$I$3006,'RC'!$E$6)+SUMIFS($L$7:$L$3006,$E$7:$E$3006,U451,$I$7:$I$3006,'RC'!$E$6)</f>
        <v>0</v>
      </c>
      <c r="X451" s="48">
        <f>COUNTIFS($E$7:$E$3006,U451,$I$7:$I$3006,'RC'!$E$6)</f>
        <v>0</v>
      </c>
      <c r="Y451" s="48"/>
      <c r="Z451" s="51" t="str">
        <f>IF(AQ451='RC'!$E$6,AC451*1000+AD451,"")</f>
        <v/>
      </c>
      <c r="AA451" s="51" t="str">
        <f>IF(AB451="","",IF(AQ451='RC'!$E$6,AC451*1000-AD451,""))</f>
        <v/>
      </c>
      <c r="AB451" s="48" t="str">
        <f>IFERROR(VLOOKUP(E451,Funcionários!$C$8:$E$207,3,FALSE),"")</f>
        <v/>
      </c>
      <c r="AC451" s="50" t="str">
        <f>IF(AB451="","",IF(COUNTIFS($AB$7:$AB$3006,AB451,$AQ$7:$AQ$3006,'RC'!$E$6)=0,"",COUNTIFS($M$7:$M$3006,"Concluída no prazo",$AB$7:$AB$3006,AB451,$AQ$7:$AQ$3006,'RC'!$E$6)/COUNTIFS($AB$7:$AB$3006,AB451,$AQ$7:$AQ$3006,'RC'!$E$6)))</f>
        <v/>
      </c>
      <c r="AD451" s="48">
        <f>SUMIF($AQ$7:$AQ$3006,'RC'!$E$6,$J$7:$J$3006)+SUMIF($AQ$7:$AQ$3006,'RC'!$E$6,$L$7:$L$3006)</f>
        <v>21</v>
      </c>
      <c r="AF451" s="48">
        <v>4.5559999999998602E-2</v>
      </c>
      <c r="AG451" s="48">
        <f>IF(OR(AQ451="",AQ451&lt;&gt;'RC'!$E$6,AB451&lt;&gt;'RC'!$D$21),0,1)</f>
        <v>0</v>
      </c>
      <c r="AH451" s="48">
        <f t="shared" si="152"/>
        <v>4.5559999999998602E-2</v>
      </c>
      <c r="AI451" s="48" t="str">
        <f t="shared" si="134"/>
        <v/>
      </c>
      <c r="AJ451" s="48" t="str">
        <f t="shared" si="135"/>
        <v/>
      </c>
      <c r="AK451" s="52" t="str">
        <f t="shared" si="136"/>
        <v/>
      </c>
      <c r="AL451" s="52" t="str">
        <f t="shared" si="137"/>
        <v/>
      </c>
      <c r="AM451" s="48" t="str">
        <f t="shared" si="138"/>
        <v/>
      </c>
      <c r="AN451" s="48" t="str">
        <f t="shared" si="139"/>
        <v/>
      </c>
      <c r="AP451" s="18" t="str">
        <f t="shared" si="140"/>
        <v/>
      </c>
      <c r="AQ451" s="18" t="str">
        <f t="shared" si="141"/>
        <v/>
      </c>
      <c r="AR451" s="18">
        <v>4.5560000000000003E-2</v>
      </c>
      <c r="AS451" s="18">
        <f>IF(AF!$D$27="Todos",1,IF(M451=AF!$D$27,1,0))</f>
        <v>1</v>
      </c>
      <c r="AT451" s="53">
        <f>IF(AND(E451=AF!$D$6,OR(LT!M451=AF!$D$27,AF!$D$27="Todos"),OR(AP451=AF!$E$8,AQ451=AF!$E$8)),AR451+AS451,0)</f>
        <v>0</v>
      </c>
      <c r="AU451" s="18" t="str">
        <f t="shared" si="142"/>
        <v/>
      </c>
      <c r="AV451" s="54" t="str">
        <f t="shared" si="143"/>
        <v/>
      </c>
      <c r="AW451" s="54" t="str">
        <f t="shared" si="144"/>
        <v/>
      </c>
      <c r="AX451" s="18" t="str">
        <f t="shared" si="145"/>
        <v/>
      </c>
      <c r="AY451" s="18" t="str">
        <f t="shared" si="146"/>
        <v/>
      </c>
      <c r="BA451" s="18">
        <f>IF($E451=AF!$D$6,IF($M451="Concluída no prazo",2,IF($M451="Concluída com atraso",1,0)),0)</f>
        <v>0</v>
      </c>
      <c r="BB451" s="18">
        <f>IF($E451=AF!$D$6,IF($M451="Atrasada",2,IF($M451="Concluída com atraso",1,0)),0)</f>
        <v>0</v>
      </c>
      <c r="BC451" s="18">
        <v>4.45E-3</v>
      </c>
      <c r="BD451" s="18">
        <f t="shared" si="153"/>
        <v>4.45E-3</v>
      </c>
      <c r="BE451" s="18">
        <f t="shared" si="153"/>
        <v>4.45E-3</v>
      </c>
      <c r="BF451" s="18" t="str">
        <f t="shared" si="147"/>
        <v/>
      </c>
      <c r="BN451" s="18" t="str">
        <f t="shared" si="148"/>
        <v>s</v>
      </c>
    </row>
    <row r="452" spans="3:66" ht="50.1" customHeight="1" thickTop="1" thickBot="1" x14ac:dyDescent="0.3">
      <c r="C452" s="46"/>
      <c r="D452" s="46"/>
      <c r="E452" s="46"/>
      <c r="F452" s="122"/>
      <c r="G452" s="122"/>
      <c r="H452" s="78" t="str">
        <f t="shared" si="149"/>
        <v/>
      </c>
      <c r="I452" s="78" t="str">
        <f t="shared" si="150"/>
        <v/>
      </c>
      <c r="J452" s="16"/>
      <c r="K452" s="46" t="str">
        <f t="shared" si="151"/>
        <v/>
      </c>
      <c r="L452" s="16"/>
      <c r="M452" s="16"/>
      <c r="N452" s="46"/>
      <c r="O452" s="47" t="str">
        <f t="shared" si="154"/>
        <v/>
      </c>
      <c r="P452" s="47"/>
      <c r="Q452" s="48" t="str">
        <f>IFERROR(VLOOKUP(E452,Funcionários!$C$8:$E$207,3,FALSE),"")</f>
        <v/>
      </c>
      <c r="R452" s="47"/>
      <c r="S452" s="49" t="str">
        <f t="shared" si="155"/>
        <v/>
      </c>
      <c r="T452" s="49">
        <v>4.4600000000000004E-3</v>
      </c>
      <c r="U452" s="48" t="str">
        <f>IF(Funcionários!C453=0,"",Funcionários!C453)</f>
        <v/>
      </c>
      <c r="V452" s="50">
        <f>IF(U452="",0,IF(COUNTIFS($E$7:$E$3006,U452,$I$7:$I$3006,'RC'!$E$6)=0,0,COUNTIFS($M$7:$M$3006,"Concluída no prazo",$E$7:$E$3006,U452,$I$7:$I$3006,'RC'!$E$6)/COUNTIFS($E$7:$E$3006,U452,$I$7:$I$3006,'RC'!$E$6)))</f>
        <v>0</v>
      </c>
      <c r="W452" s="49">
        <f>SUMIFS($J$7:$J$3006,$E$7:$E$3006,U452,$I$7:$I$3006,'RC'!$E$6)+SUMIFS($L$7:$L$3006,$E$7:$E$3006,U452,$I$7:$I$3006,'RC'!$E$6)</f>
        <v>0</v>
      </c>
      <c r="X452" s="48">
        <f>COUNTIFS($E$7:$E$3006,U452,$I$7:$I$3006,'RC'!$E$6)</f>
        <v>0</v>
      </c>
      <c r="Y452" s="48"/>
      <c r="Z452" s="51" t="str">
        <f>IF(AQ452='RC'!$E$6,AC452*1000+AD452,"")</f>
        <v/>
      </c>
      <c r="AA452" s="51" t="str">
        <f>IF(AB452="","",IF(AQ452='RC'!$E$6,AC452*1000-AD452,""))</f>
        <v/>
      </c>
      <c r="AB452" s="48" t="str">
        <f>IFERROR(VLOOKUP(E452,Funcionários!$C$8:$E$207,3,FALSE),"")</f>
        <v/>
      </c>
      <c r="AC452" s="50" t="str">
        <f>IF(AB452="","",IF(COUNTIFS($AB$7:$AB$3006,AB452,$AQ$7:$AQ$3006,'RC'!$E$6)=0,"",COUNTIFS($M$7:$M$3006,"Concluída no prazo",$AB$7:$AB$3006,AB452,$AQ$7:$AQ$3006,'RC'!$E$6)/COUNTIFS($AB$7:$AB$3006,AB452,$AQ$7:$AQ$3006,'RC'!$E$6)))</f>
        <v/>
      </c>
      <c r="AD452" s="48">
        <f>SUMIF($AQ$7:$AQ$3006,'RC'!$E$6,$J$7:$J$3006)+SUMIF($AQ$7:$AQ$3006,'RC'!$E$6,$L$7:$L$3006)</f>
        <v>21</v>
      </c>
      <c r="AF452" s="48">
        <v>4.5549999999998599E-2</v>
      </c>
      <c r="AG452" s="48">
        <f>IF(OR(AQ452="",AQ452&lt;&gt;'RC'!$E$6,AB452&lt;&gt;'RC'!$D$21),0,1)</f>
        <v>0</v>
      </c>
      <c r="AH452" s="48">
        <f t="shared" si="152"/>
        <v>4.5549999999998599E-2</v>
      </c>
      <c r="AI452" s="48" t="str">
        <f t="shared" si="134"/>
        <v/>
      </c>
      <c r="AJ452" s="48" t="str">
        <f t="shared" si="135"/>
        <v/>
      </c>
      <c r="AK452" s="52" t="str">
        <f t="shared" si="136"/>
        <v/>
      </c>
      <c r="AL452" s="52" t="str">
        <f t="shared" si="137"/>
        <v/>
      </c>
      <c r="AM452" s="48" t="str">
        <f t="shared" si="138"/>
        <v/>
      </c>
      <c r="AN452" s="48" t="str">
        <f t="shared" si="139"/>
        <v/>
      </c>
      <c r="AP452" s="18" t="str">
        <f t="shared" si="140"/>
        <v/>
      </c>
      <c r="AQ452" s="18" t="str">
        <f t="shared" si="141"/>
        <v/>
      </c>
      <c r="AR452" s="18">
        <v>4.555E-2</v>
      </c>
      <c r="AS452" s="18">
        <f>IF(AF!$D$27="Todos",1,IF(M452=AF!$D$27,1,0))</f>
        <v>1</v>
      </c>
      <c r="AT452" s="53">
        <f>IF(AND(E452=AF!$D$6,OR(LT!M452=AF!$D$27,AF!$D$27="Todos"),OR(AP452=AF!$E$8,AQ452=AF!$E$8)),AR452+AS452,0)</f>
        <v>0</v>
      </c>
      <c r="AU452" s="18" t="str">
        <f t="shared" si="142"/>
        <v/>
      </c>
      <c r="AV452" s="54" t="str">
        <f t="shared" si="143"/>
        <v/>
      </c>
      <c r="AW452" s="54" t="str">
        <f t="shared" si="144"/>
        <v/>
      </c>
      <c r="AX452" s="18" t="str">
        <f t="shared" si="145"/>
        <v/>
      </c>
      <c r="AY452" s="18" t="str">
        <f t="shared" si="146"/>
        <v/>
      </c>
      <c r="BA452" s="18">
        <f>IF($E452=AF!$D$6,IF($M452="Concluída no prazo",2,IF($M452="Concluída com atraso",1,0)),0)</f>
        <v>0</v>
      </c>
      <c r="BB452" s="18">
        <f>IF($E452=AF!$D$6,IF($M452="Atrasada",2,IF($M452="Concluída com atraso",1,0)),0)</f>
        <v>0</v>
      </c>
      <c r="BC452" s="18">
        <v>4.4600000000000004E-3</v>
      </c>
      <c r="BD452" s="18">
        <f t="shared" si="153"/>
        <v>4.4600000000000004E-3</v>
      </c>
      <c r="BE452" s="18">
        <f t="shared" si="153"/>
        <v>4.4600000000000004E-3</v>
      </c>
      <c r="BF452" s="18" t="str">
        <f t="shared" si="147"/>
        <v/>
      </c>
      <c r="BN452" s="18" t="str">
        <f t="shared" si="148"/>
        <v>s</v>
      </c>
    </row>
    <row r="453" spans="3:66" ht="50.1" customHeight="1" thickTop="1" thickBot="1" x14ac:dyDescent="0.3">
      <c r="C453" s="46"/>
      <c r="D453" s="46"/>
      <c r="E453" s="46"/>
      <c r="F453" s="122"/>
      <c r="G453" s="122"/>
      <c r="H453" s="78" t="str">
        <f t="shared" si="149"/>
        <v/>
      </c>
      <c r="I453" s="78" t="str">
        <f t="shared" si="150"/>
        <v/>
      </c>
      <c r="J453" s="16"/>
      <c r="K453" s="46" t="str">
        <f t="shared" si="151"/>
        <v/>
      </c>
      <c r="L453" s="16"/>
      <c r="M453" s="16"/>
      <c r="N453" s="46"/>
      <c r="O453" s="47" t="str">
        <f t="shared" si="154"/>
        <v/>
      </c>
      <c r="P453" s="47"/>
      <c r="Q453" s="48" t="str">
        <f>IFERROR(VLOOKUP(E453,Funcionários!$C$8:$E$207,3,FALSE),"")</f>
        <v/>
      </c>
      <c r="R453" s="47"/>
      <c r="S453" s="49" t="str">
        <f t="shared" si="155"/>
        <v/>
      </c>
      <c r="T453" s="49">
        <v>4.47E-3</v>
      </c>
      <c r="U453" s="48" t="str">
        <f>IF(Funcionários!C454=0,"",Funcionários!C454)</f>
        <v/>
      </c>
      <c r="V453" s="50">
        <f>IF(U453="",0,IF(COUNTIFS($E$7:$E$3006,U453,$I$7:$I$3006,'RC'!$E$6)=0,0,COUNTIFS($M$7:$M$3006,"Concluída no prazo",$E$7:$E$3006,U453,$I$7:$I$3006,'RC'!$E$6)/COUNTIFS($E$7:$E$3006,U453,$I$7:$I$3006,'RC'!$E$6)))</f>
        <v>0</v>
      </c>
      <c r="W453" s="49">
        <f>SUMIFS($J$7:$J$3006,$E$7:$E$3006,U453,$I$7:$I$3006,'RC'!$E$6)+SUMIFS($L$7:$L$3006,$E$7:$E$3006,U453,$I$7:$I$3006,'RC'!$E$6)</f>
        <v>0</v>
      </c>
      <c r="X453" s="48">
        <f>COUNTIFS($E$7:$E$3006,U453,$I$7:$I$3006,'RC'!$E$6)</f>
        <v>0</v>
      </c>
      <c r="Y453" s="48"/>
      <c r="Z453" s="51" t="str">
        <f>IF(AQ453='RC'!$E$6,AC453*1000+AD453,"")</f>
        <v/>
      </c>
      <c r="AA453" s="51" t="str">
        <f>IF(AB453="","",IF(AQ453='RC'!$E$6,AC453*1000-AD453,""))</f>
        <v/>
      </c>
      <c r="AB453" s="48" t="str">
        <f>IFERROR(VLOOKUP(E453,Funcionários!$C$8:$E$207,3,FALSE),"")</f>
        <v/>
      </c>
      <c r="AC453" s="50" t="str">
        <f>IF(AB453="","",IF(COUNTIFS($AB$7:$AB$3006,AB453,$AQ$7:$AQ$3006,'RC'!$E$6)=0,"",COUNTIFS($M$7:$M$3006,"Concluída no prazo",$AB$7:$AB$3006,AB453,$AQ$7:$AQ$3006,'RC'!$E$6)/COUNTIFS($AB$7:$AB$3006,AB453,$AQ$7:$AQ$3006,'RC'!$E$6)))</f>
        <v/>
      </c>
      <c r="AD453" s="48">
        <f>SUMIF($AQ$7:$AQ$3006,'RC'!$E$6,$J$7:$J$3006)+SUMIF($AQ$7:$AQ$3006,'RC'!$E$6,$L$7:$L$3006)</f>
        <v>21</v>
      </c>
      <c r="AF453" s="48">
        <v>4.5539999999998602E-2</v>
      </c>
      <c r="AG453" s="48">
        <f>IF(OR(AQ453="",AQ453&lt;&gt;'RC'!$E$6,AB453&lt;&gt;'RC'!$D$21),0,1)</f>
        <v>0</v>
      </c>
      <c r="AH453" s="48">
        <f t="shared" si="152"/>
        <v>4.5539999999998602E-2</v>
      </c>
      <c r="AI453" s="48" t="str">
        <f t="shared" si="134"/>
        <v/>
      </c>
      <c r="AJ453" s="48" t="str">
        <f t="shared" si="135"/>
        <v/>
      </c>
      <c r="AK453" s="52" t="str">
        <f t="shared" si="136"/>
        <v/>
      </c>
      <c r="AL453" s="52" t="str">
        <f t="shared" si="137"/>
        <v/>
      </c>
      <c r="AM453" s="48" t="str">
        <f t="shared" si="138"/>
        <v/>
      </c>
      <c r="AN453" s="48" t="str">
        <f t="shared" si="139"/>
        <v/>
      </c>
      <c r="AP453" s="18" t="str">
        <f t="shared" si="140"/>
        <v/>
      </c>
      <c r="AQ453" s="18" t="str">
        <f t="shared" si="141"/>
        <v/>
      </c>
      <c r="AR453" s="18">
        <v>4.5539999999999997E-2</v>
      </c>
      <c r="AS453" s="18">
        <f>IF(AF!$D$27="Todos",1,IF(M453=AF!$D$27,1,0))</f>
        <v>1</v>
      </c>
      <c r="AT453" s="53">
        <f>IF(AND(E453=AF!$D$6,OR(LT!M453=AF!$D$27,AF!$D$27="Todos"),OR(AP453=AF!$E$8,AQ453=AF!$E$8)),AR453+AS453,0)</f>
        <v>0</v>
      </c>
      <c r="AU453" s="18" t="str">
        <f t="shared" si="142"/>
        <v/>
      </c>
      <c r="AV453" s="54" t="str">
        <f t="shared" si="143"/>
        <v/>
      </c>
      <c r="AW453" s="54" t="str">
        <f t="shared" si="144"/>
        <v/>
      </c>
      <c r="AX453" s="18" t="str">
        <f t="shared" si="145"/>
        <v/>
      </c>
      <c r="AY453" s="18" t="str">
        <f t="shared" si="146"/>
        <v/>
      </c>
      <c r="BA453" s="18">
        <f>IF($E453=AF!$D$6,IF($M453="Concluída no prazo",2,IF($M453="Concluída com atraso",1,0)),0)</f>
        <v>0</v>
      </c>
      <c r="BB453" s="18">
        <f>IF($E453=AF!$D$6,IF($M453="Atrasada",2,IF($M453="Concluída com atraso",1,0)),0)</f>
        <v>0</v>
      </c>
      <c r="BC453" s="18">
        <v>4.47E-3</v>
      </c>
      <c r="BD453" s="18">
        <f t="shared" si="153"/>
        <v>4.47E-3</v>
      </c>
      <c r="BE453" s="18">
        <f t="shared" si="153"/>
        <v>4.47E-3</v>
      </c>
      <c r="BF453" s="18" t="str">
        <f t="shared" si="147"/>
        <v/>
      </c>
      <c r="BN453" s="18" t="str">
        <f t="shared" si="148"/>
        <v>s</v>
      </c>
    </row>
    <row r="454" spans="3:66" ht="50.1" customHeight="1" thickTop="1" thickBot="1" x14ac:dyDescent="0.3">
      <c r="C454" s="46"/>
      <c r="D454" s="46"/>
      <c r="E454" s="46"/>
      <c r="F454" s="122"/>
      <c r="G454" s="122"/>
      <c r="H454" s="78" t="str">
        <f t="shared" si="149"/>
        <v/>
      </c>
      <c r="I454" s="78" t="str">
        <f t="shared" si="150"/>
        <v/>
      </c>
      <c r="J454" s="16"/>
      <c r="K454" s="46" t="str">
        <f t="shared" si="151"/>
        <v/>
      </c>
      <c r="L454" s="16"/>
      <c r="M454" s="16"/>
      <c r="N454" s="46"/>
      <c r="O454" s="47" t="str">
        <f t="shared" si="154"/>
        <v/>
      </c>
      <c r="P454" s="47"/>
      <c r="Q454" s="48" t="str">
        <f>IFERROR(VLOOKUP(E454,Funcionários!$C$8:$E$207,3,FALSE),"")</f>
        <v/>
      </c>
      <c r="R454" s="47"/>
      <c r="S454" s="49" t="str">
        <f t="shared" si="155"/>
        <v/>
      </c>
      <c r="T454" s="49">
        <v>4.4799999999999996E-3</v>
      </c>
      <c r="U454" s="48" t="str">
        <f>IF(Funcionários!C455=0,"",Funcionários!C455)</f>
        <v/>
      </c>
      <c r="V454" s="50">
        <f>IF(U454="",0,IF(COUNTIFS($E$7:$E$3006,U454,$I$7:$I$3006,'RC'!$E$6)=0,0,COUNTIFS($M$7:$M$3006,"Concluída no prazo",$E$7:$E$3006,U454,$I$7:$I$3006,'RC'!$E$6)/COUNTIFS($E$7:$E$3006,U454,$I$7:$I$3006,'RC'!$E$6)))</f>
        <v>0</v>
      </c>
      <c r="W454" s="49">
        <f>SUMIFS($J$7:$J$3006,$E$7:$E$3006,U454,$I$7:$I$3006,'RC'!$E$6)+SUMIFS($L$7:$L$3006,$E$7:$E$3006,U454,$I$7:$I$3006,'RC'!$E$6)</f>
        <v>0</v>
      </c>
      <c r="X454" s="48">
        <f>COUNTIFS($E$7:$E$3006,U454,$I$7:$I$3006,'RC'!$E$6)</f>
        <v>0</v>
      </c>
      <c r="Y454" s="48"/>
      <c r="Z454" s="51" t="str">
        <f>IF(AQ454='RC'!$E$6,AC454*1000+AD454,"")</f>
        <v/>
      </c>
      <c r="AA454" s="51" t="str">
        <f>IF(AB454="","",IF(AQ454='RC'!$E$6,AC454*1000-AD454,""))</f>
        <v/>
      </c>
      <c r="AB454" s="48" t="str">
        <f>IFERROR(VLOOKUP(E454,Funcionários!$C$8:$E$207,3,FALSE),"")</f>
        <v/>
      </c>
      <c r="AC454" s="50" t="str">
        <f>IF(AB454="","",IF(COUNTIFS($AB$7:$AB$3006,AB454,$AQ$7:$AQ$3006,'RC'!$E$6)=0,"",COUNTIFS($M$7:$M$3006,"Concluída no prazo",$AB$7:$AB$3006,AB454,$AQ$7:$AQ$3006,'RC'!$E$6)/COUNTIFS($AB$7:$AB$3006,AB454,$AQ$7:$AQ$3006,'RC'!$E$6)))</f>
        <v/>
      </c>
      <c r="AD454" s="48">
        <f>SUMIF($AQ$7:$AQ$3006,'RC'!$E$6,$J$7:$J$3006)+SUMIF($AQ$7:$AQ$3006,'RC'!$E$6,$L$7:$L$3006)</f>
        <v>21</v>
      </c>
      <c r="AF454" s="48">
        <v>4.5529999999998599E-2</v>
      </c>
      <c r="AG454" s="48">
        <f>IF(OR(AQ454="",AQ454&lt;&gt;'RC'!$E$6,AB454&lt;&gt;'RC'!$D$21),0,1)</f>
        <v>0</v>
      </c>
      <c r="AH454" s="48">
        <f t="shared" si="152"/>
        <v>4.5529999999998599E-2</v>
      </c>
      <c r="AI454" s="48" t="str">
        <f t="shared" si="134"/>
        <v/>
      </c>
      <c r="AJ454" s="48" t="str">
        <f t="shared" si="135"/>
        <v/>
      </c>
      <c r="AK454" s="52" t="str">
        <f t="shared" si="136"/>
        <v/>
      </c>
      <c r="AL454" s="52" t="str">
        <f t="shared" si="137"/>
        <v/>
      </c>
      <c r="AM454" s="48" t="str">
        <f t="shared" si="138"/>
        <v/>
      </c>
      <c r="AN454" s="48" t="str">
        <f t="shared" si="139"/>
        <v/>
      </c>
      <c r="AP454" s="18" t="str">
        <f t="shared" si="140"/>
        <v/>
      </c>
      <c r="AQ454" s="18" t="str">
        <f t="shared" si="141"/>
        <v/>
      </c>
      <c r="AR454" s="18">
        <v>4.5530000000000001E-2</v>
      </c>
      <c r="AS454" s="18">
        <f>IF(AF!$D$27="Todos",1,IF(M454=AF!$D$27,1,0))</f>
        <v>1</v>
      </c>
      <c r="AT454" s="53">
        <f>IF(AND(E454=AF!$D$6,OR(LT!M454=AF!$D$27,AF!$D$27="Todos"),OR(AP454=AF!$E$8,AQ454=AF!$E$8)),AR454+AS454,0)</f>
        <v>0</v>
      </c>
      <c r="AU454" s="18" t="str">
        <f t="shared" si="142"/>
        <v/>
      </c>
      <c r="AV454" s="54" t="str">
        <f t="shared" si="143"/>
        <v/>
      </c>
      <c r="AW454" s="54" t="str">
        <f t="shared" si="144"/>
        <v/>
      </c>
      <c r="AX454" s="18" t="str">
        <f t="shared" si="145"/>
        <v/>
      </c>
      <c r="AY454" s="18" t="str">
        <f t="shared" si="146"/>
        <v/>
      </c>
      <c r="BA454" s="18">
        <f>IF($E454=AF!$D$6,IF($M454="Concluída no prazo",2,IF($M454="Concluída com atraso",1,0)),0)</f>
        <v>0</v>
      </c>
      <c r="BB454" s="18">
        <f>IF($E454=AF!$D$6,IF($M454="Atrasada",2,IF($M454="Concluída com atraso",1,0)),0)</f>
        <v>0</v>
      </c>
      <c r="BC454" s="18">
        <v>4.4799999999999996E-3</v>
      </c>
      <c r="BD454" s="18">
        <f t="shared" si="153"/>
        <v>4.4799999999999996E-3</v>
      </c>
      <c r="BE454" s="18">
        <f t="shared" si="153"/>
        <v>4.4799999999999996E-3</v>
      </c>
      <c r="BF454" s="18" t="str">
        <f t="shared" si="147"/>
        <v/>
      </c>
      <c r="BN454" s="18" t="str">
        <f t="shared" si="148"/>
        <v>s</v>
      </c>
    </row>
    <row r="455" spans="3:66" ht="50.1" customHeight="1" thickTop="1" thickBot="1" x14ac:dyDescent="0.3">
      <c r="C455" s="46"/>
      <c r="D455" s="46"/>
      <c r="E455" s="46"/>
      <c r="F455" s="122"/>
      <c r="G455" s="122"/>
      <c r="H455" s="78" t="str">
        <f t="shared" si="149"/>
        <v/>
      </c>
      <c r="I455" s="78" t="str">
        <f t="shared" si="150"/>
        <v/>
      </c>
      <c r="J455" s="16"/>
      <c r="K455" s="46" t="str">
        <f t="shared" si="151"/>
        <v/>
      </c>
      <c r="L455" s="16"/>
      <c r="M455" s="16"/>
      <c r="N455" s="46"/>
      <c r="O455" s="47" t="str">
        <f t="shared" si="154"/>
        <v/>
      </c>
      <c r="P455" s="47"/>
      <c r="Q455" s="48" t="str">
        <f>IFERROR(VLOOKUP(E455,Funcionários!$C$8:$E$207,3,FALSE),"")</f>
        <v/>
      </c>
      <c r="R455" s="47"/>
      <c r="S455" s="49" t="str">
        <f t="shared" si="155"/>
        <v/>
      </c>
      <c r="T455" s="49">
        <v>4.4900000000000001E-3</v>
      </c>
      <c r="U455" s="48" t="str">
        <f>IF(Funcionários!C456=0,"",Funcionários!C456)</f>
        <v/>
      </c>
      <c r="V455" s="50">
        <f>IF(U455="",0,IF(COUNTIFS($E$7:$E$3006,U455,$I$7:$I$3006,'RC'!$E$6)=0,0,COUNTIFS($M$7:$M$3006,"Concluída no prazo",$E$7:$E$3006,U455,$I$7:$I$3006,'RC'!$E$6)/COUNTIFS($E$7:$E$3006,U455,$I$7:$I$3006,'RC'!$E$6)))</f>
        <v>0</v>
      </c>
      <c r="W455" s="49">
        <f>SUMIFS($J$7:$J$3006,$E$7:$E$3006,U455,$I$7:$I$3006,'RC'!$E$6)+SUMIFS($L$7:$L$3006,$E$7:$E$3006,U455,$I$7:$I$3006,'RC'!$E$6)</f>
        <v>0</v>
      </c>
      <c r="X455" s="48">
        <f>COUNTIFS($E$7:$E$3006,U455,$I$7:$I$3006,'RC'!$E$6)</f>
        <v>0</v>
      </c>
      <c r="Y455" s="48"/>
      <c r="Z455" s="51" t="str">
        <f>IF(AQ455='RC'!$E$6,AC455*1000+AD455,"")</f>
        <v/>
      </c>
      <c r="AA455" s="51" t="str">
        <f>IF(AB455="","",IF(AQ455='RC'!$E$6,AC455*1000-AD455,""))</f>
        <v/>
      </c>
      <c r="AB455" s="48" t="str">
        <f>IFERROR(VLOOKUP(E455,Funcionários!$C$8:$E$207,3,FALSE),"")</f>
        <v/>
      </c>
      <c r="AC455" s="50" t="str">
        <f>IF(AB455="","",IF(COUNTIFS($AB$7:$AB$3006,AB455,$AQ$7:$AQ$3006,'RC'!$E$6)=0,"",COUNTIFS($M$7:$M$3006,"Concluída no prazo",$AB$7:$AB$3006,AB455,$AQ$7:$AQ$3006,'RC'!$E$6)/COUNTIFS($AB$7:$AB$3006,AB455,$AQ$7:$AQ$3006,'RC'!$E$6)))</f>
        <v/>
      </c>
      <c r="AD455" s="48">
        <f>SUMIF($AQ$7:$AQ$3006,'RC'!$E$6,$J$7:$J$3006)+SUMIF($AQ$7:$AQ$3006,'RC'!$E$6,$L$7:$L$3006)</f>
        <v>21</v>
      </c>
      <c r="AF455" s="48">
        <v>4.5519999999998603E-2</v>
      </c>
      <c r="AG455" s="48">
        <f>IF(OR(AQ455="",AQ455&lt;&gt;'RC'!$E$6,AB455&lt;&gt;'RC'!$D$21),0,1)</f>
        <v>0</v>
      </c>
      <c r="AH455" s="48">
        <f t="shared" si="152"/>
        <v>4.5519999999998603E-2</v>
      </c>
      <c r="AI455" s="48" t="str">
        <f t="shared" ref="AI455:AI518" si="156">IF(AH455&lt;1,"",E455)</f>
        <v/>
      </c>
      <c r="AJ455" s="48" t="str">
        <f t="shared" ref="AJ455:AJ518" si="157">IF($AI455="","",C455)</f>
        <v/>
      </c>
      <c r="AK455" s="52" t="str">
        <f t="shared" ref="AK455:AK518" si="158">IF($AI455="","",F455)</f>
        <v/>
      </c>
      <c r="AL455" s="52" t="str">
        <f t="shared" ref="AL455:AL518" si="159">IF($AI455="","",G455)</f>
        <v/>
      </c>
      <c r="AM455" s="48" t="str">
        <f t="shared" ref="AM455:AM518" si="160">IF($AI455="","",J455+L455)</f>
        <v/>
      </c>
      <c r="AN455" s="48" t="str">
        <f t="shared" ref="AN455:AN518" si="161">IF($AI455="","",M455)</f>
        <v/>
      </c>
      <c r="AP455" s="18" t="str">
        <f t="shared" ref="AP455:AP518" si="162">IF(F455=0,"",MONTH(F455))</f>
        <v/>
      </c>
      <c r="AQ455" s="18" t="str">
        <f t="shared" ref="AQ455:AQ518" si="163">IF(G455=0,"",MONTH(G455))</f>
        <v/>
      </c>
      <c r="AR455" s="18">
        <v>4.5519999999999998E-2</v>
      </c>
      <c r="AS455" s="18">
        <f>IF(AF!$D$27="Todos",1,IF(M455=AF!$D$27,1,0))</f>
        <v>1</v>
      </c>
      <c r="AT455" s="53">
        <f>IF(AND(E455=AF!$D$6,OR(LT!M455=AF!$D$27,AF!$D$27="Todos"),OR(AP455=AF!$E$8,AQ455=AF!$E$8)),AR455+AS455,0)</f>
        <v>0</v>
      </c>
      <c r="AU455" s="18" t="str">
        <f t="shared" ref="AU455:AU518" si="164">IF($AT455=0,"",C455)</f>
        <v/>
      </c>
      <c r="AV455" s="54" t="str">
        <f t="shared" ref="AV455:AV518" si="165">IF($AT455=0,"",F455)</f>
        <v/>
      </c>
      <c r="AW455" s="54" t="str">
        <f t="shared" ref="AW455:AW518" si="166">IF($AT455=0,"",G455)</f>
        <v/>
      </c>
      <c r="AX455" s="18" t="str">
        <f t="shared" ref="AX455:AX518" si="167">IF($AT455=0,"",J455+L455)</f>
        <v/>
      </c>
      <c r="AY455" s="18" t="str">
        <f t="shared" ref="AY455:AY518" si="168">IF($AT455=0,"",M455)</f>
        <v/>
      </c>
      <c r="BA455" s="18">
        <f>IF($E455=AF!$D$6,IF($M455="Concluída no prazo",2,IF($M455="Concluída com atraso",1,0)),0)</f>
        <v>0</v>
      </c>
      <c r="BB455" s="18">
        <f>IF($E455=AF!$D$6,IF($M455="Atrasada",2,IF($M455="Concluída com atraso",1,0)),0)</f>
        <v>0</v>
      </c>
      <c r="BC455" s="18">
        <v>4.4900000000000001E-3</v>
      </c>
      <c r="BD455" s="18">
        <f t="shared" si="153"/>
        <v>4.4900000000000001E-3</v>
      </c>
      <c r="BE455" s="18">
        <f t="shared" si="153"/>
        <v>4.4900000000000001E-3</v>
      </c>
      <c r="BF455" s="18" t="str">
        <f t="shared" ref="BF455:BF518" si="169">IF(C455=0,"",C455)</f>
        <v/>
      </c>
      <c r="BN455" s="18" t="str">
        <f t="shared" ref="BN455:BN518" si="170">IF(AP455=AQ455,"s","n")</f>
        <v>s</v>
      </c>
    </row>
    <row r="456" spans="3:66" ht="50.1" customHeight="1" thickTop="1" thickBot="1" x14ac:dyDescent="0.3">
      <c r="C456" s="46"/>
      <c r="D456" s="46"/>
      <c r="E456" s="46"/>
      <c r="F456" s="122"/>
      <c r="G456" s="122"/>
      <c r="H456" s="78" t="str">
        <f t="shared" ref="H456:H519" si="171">IF(F456=0,"",MONTH(F456))</f>
        <v/>
      </c>
      <c r="I456" s="78" t="str">
        <f t="shared" ref="I456:I519" si="172">IF(G456=0,"",MONTH(G456))</f>
        <v/>
      </c>
      <c r="J456" s="16"/>
      <c r="K456" s="46" t="str">
        <f t="shared" ref="K456:K519" si="173">IF(OR(F456=0,G456=0),"",IF(MONTH(G456)-MONTH(F456)&gt;1,"Esta tarefa está muito grande. Divida em tarefas menores.",IF(MONTH(F456)=MONTH(G456),"Sim! Inicia em "&amp;VLOOKUP(MONTH(F456),$BK$6:$BL$17,2,FALSE)&amp;" e termina em "&amp;VLOOKUP(MONTH(G456),$BK$6:$BL$17,2,FALSE)&amp;".","Não! Inicia em "&amp;VLOOKUP(MONTH(F456),$BK$6:$BL$17,2,FALSE)&amp;" e termina em "&amp;VLOOKUP(MONTH(G456),$BK$6:$BL$17,2,FALSE)&amp;".")))</f>
        <v/>
      </c>
      <c r="L456" s="16"/>
      <c r="M456" s="16"/>
      <c r="N456" s="46"/>
      <c r="O456" s="47" t="str">
        <f t="shared" si="154"/>
        <v/>
      </c>
      <c r="P456" s="47"/>
      <c r="Q456" s="48" t="str">
        <f>IFERROR(VLOOKUP(E456,Funcionários!$C$8:$E$207,3,FALSE),"")</f>
        <v/>
      </c>
      <c r="R456" s="47"/>
      <c r="S456" s="49" t="str">
        <f t="shared" si="155"/>
        <v/>
      </c>
      <c r="T456" s="49">
        <v>4.4999999999999997E-3</v>
      </c>
      <c r="U456" s="48" t="str">
        <f>IF(Funcionários!C457=0,"",Funcionários!C457)</f>
        <v/>
      </c>
      <c r="V456" s="50">
        <f>IF(U456="",0,IF(COUNTIFS($E$7:$E$3006,U456,$I$7:$I$3006,'RC'!$E$6)=0,0,COUNTIFS($M$7:$M$3006,"Concluída no prazo",$E$7:$E$3006,U456,$I$7:$I$3006,'RC'!$E$6)/COUNTIFS($E$7:$E$3006,U456,$I$7:$I$3006,'RC'!$E$6)))</f>
        <v>0</v>
      </c>
      <c r="W456" s="49">
        <f>SUMIFS($J$7:$J$3006,$E$7:$E$3006,U456,$I$7:$I$3006,'RC'!$E$6)+SUMIFS($L$7:$L$3006,$E$7:$E$3006,U456,$I$7:$I$3006,'RC'!$E$6)</f>
        <v>0</v>
      </c>
      <c r="X456" s="48">
        <f>COUNTIFS($E$7:$E$3006,U456,$I$7:$I$3006,'RC'!$E$6)</f>
        <v>0</v>
      </c>
      <c r="Y456" s="48"/>
      <c r="Z456" s="51" t="str">
        <f>IF(AQ456='RC'!$E$6,AC456*1000+AD456,"")</f>
        <v/>
      </c>
      <c r="AA456" s="51" t="str">
        <f>IF(AB456="","",IF(AQ456='RC'!$E$6,AC456*1000-AD456,""))</f>
        <v/>
      </c>
      <c r="AB456" s="48" t="str">
        <f>IFERROR(VLOOKUP(E456,Funcionários!$C$8:$E$207,3,FALSE),"")</f>
        <v/>
      </c>
      <c r="AC456" s="50" t="str">
        <f>IF(AB456="","",IF(COUNTIFS($AB$7:$AB$3006,AB456,$AQ$7:$AQ$3006,'RC'!$E$6)=0,"",COUNTIFS($M$7:$M$3006,"Concluída no prazo",$AB$7:$AB$3006,AB456,$AQ$7:$AQ$3006,'RC'!$E$6)/COUNTIFS($AB$7:$AB$3006,AB456,$AQ$7:$AQ$3006,'RC'!$E$6)))</f>
        <v/>
      </c>
      <c r="AD456" s="48">
        <f>SUMIF($AQ$7:$AQ$3006,'RC'!$E$6,$J$7:$J$3006)+SUMIF($AQ$7:$AQ$3006,'RC'!$E$6,$L$7:$L$3006)</f>
        <v>21</v>
      </c>
      <c r="AF456" s="48">
        <v>4.55099999999986E-2</v>
      </c>
      <c r="AG456" s="48">
        <f>IF(OR(AQ456="",AQ456&lt;&gt;'RC'!$E$6,AB456&lt;&gt;'RC'!$D$21),0,1)</f>
        <v>0</v>
      </c>
      <c r="AH456" s="48">
        <f t="shared" ref="AH456:AH519" si="174">AF456+AG456</f>
        <v>4.55099999999986E-2</v>
      </c>
      <c r="AI456" s="48" t="str">
        <f t="shared" si="156"/>
        <v/>
      </c>
      <c r="AJ456" s="48" t="str">
        <f t="shared" si="157"/>
        <v/>
      </c>
      <c r="AK456" s="52" t="str">
        <f t="shared" si="158"/>
        <v/>
      </c>
      <c r="AL456" s="52" t="str">
        <f t="shared" si="159"/>
        <v/>
      </c>
      <c r="AM456" s="48" t="str">
        <f t="shared" si="160"/>
        <v/>
      </c>
      <c r="AN456" s="48" t="str">
        <f t="shared" si="161"/>
        <v/>
      </c>
      <c r="AP456" s="18" t="str">
        <f t="shared" si="162"/>
        <v/>
      </c>
      <c r="AQ456" s="18" t="str">
        <f t="shared" si="163"/>
        <v/>
      </c>
      <c r="AR456" s="18">
        <v>4.5510000000000002E-2</v>
      </c>
      <c r="AS456" s="18">
        <f>IF(AF!$D$27="Todos",1,IF(M456=AF!$D$27,1,0))</f>
        <v>1</v>
      </c>
      <c r="AT456" s="53">
        <f>IF(AND(E456=AF!$D$6,OR(LT!M456=AF!$D$27,AF!$D$27="Todos"),OR(AP456=AF!$E$8,AQ456=AF!$E$8)),AR456+AS456,0)</f>
        <v>0</v>
      </c>
      <c r="AU456" s="18" t="str">
        <f t="shared" si="164"/>
        <v/>
      </c>
      <c r="AV456" s="54" t="str">
        <f t="shared" si="165"/>
        <v/>
      </c>
      <c r="AW456" s="54" t="str">
        <f t="shared" si="166"/>
        <v/>
      </c>
      <c r="AX456" s="18" t="str">
        <f t="shared" si="167"/>
        <v/>
      </c>
      <c r="AY456" s="18" t="str">
        <f t="shared" si="168"/>
        <v/>
      </c>
      <c r="BA456" s="18">
        <f>IF($E456=AF!$D$6,IF($M456="Concluída no prazo",2,IF($M456="Concluída com atraso",1,0)),0)</f>
        <v>0</v>
      </c>
      <c r="BB456" s="18">
        <f>IF($E456=AF!$D$6,IF($M456="Atrasada",2,IF($M456="Concluída com atraso",1,0)),0)</f>
        <v>0</v>
      </c>
      <c r="BC456" s="18">
        <v>4.4999999999999997E-3</v>
      </c>
      <c r="BD456" s="18">
        <f t="shared" ref="BD456:BE519" si="175">BA456+$BC456</f>
        <v>4.4999999999999997E-3</v>
      </c>
      <c r="BE456" s="18">
        <f t="shared" si="175"/>
        <v>4.4999999999999997E-3</v>
      </c>
      <c r="BF456" s="18" t="str">
        <f t="shared" si="169"/>
        <v/>
      </c>
      <c r="BN456" s="18" t="str">
        <f t="shared" si="170"/>
        <v>s</v>
      </c>
    </row>
    <row r="457" spans="3:66" ht="50.1" customHeight="1" thickTop="1" thickBot="1" x14ac:dyDescent="0.3">
      <c r="C457" s="46"/>
      <c r="D457" s="46"/>
      <c r="E457" s="46"/>
      <c r="F457" s="122"/>
      <c r="G457" s="122"/>
      <c r="H457" s="78" t="str">
        <f t="shared" si="171"/>
        <v/>
      </c>
      <c r="I457" s="78" t="str">
        <f t="shared" si="172"/>
        <v/>
      </c>
      <c r="J457" s="16"/>
      <c r="K457" s="46" t="str">
        <f t="shared" si="173"/>
        <v/>
      </c>
      <c r="L457" s="16"/>
      <c r="M457" s="16"/>
      <c r="N457" s="46"/>
      <c r="O457" s="47" t="str">
        <f t="shared" si="154"/>
        <v/>
      </c>
      <c r="P457" s="47"/>
      <c r="Q457" s="48" t="str">
        <f>IFERROR(VLOOKUP(E457,Funcionários!$C$8:$E$207,3,FALSE),"")</f>
        <v/>
      </c>
      <c r="R457" s="47"/>
      <c r="S457" s="49" t="str">
        <f t="shared" si="155"/>
        <v/>
      </c>
      <c r="T457" s="49">
        <v>4.5100000000000001E-3</v>
      </c>
      <c r="U457" s="48" t="str">
        <f>IF(Funcionários!C458=0,"",Funcionários!C458)</f>
        <v/>
      </c>
      <c r="V457" s="50">
        <f>IF(U457="",0,IF(COUNTIFS($E$7:$E$3006,U457,$I$7:$I$3006,'RC'!$E$6)=0,0,COUNTIFS($M$7:$M$3006,"Concluída no prazo",$E$7:$E$3006,U457,$I$7:$I$3006,'RC'!$E$6)/COUNTIFS($E$7:$E$3006,U457,$I$7:$I$3006,'RC'!$E$6)))</f>
        <v>0</v>
      </c>
      <c r="W457" s="49">
        <f>SUMIFS($J$7:$J$3006,$E$7:$E$3006,U457,$I$7:$I$3006,'RC'!$E$6)+SUMIFS($L$7:$L$3006,$E$7:$E$3006,U457,$I$7:$I$3006,'RC'!$E$6)</f>
        <v>0</v>
      </c>
      <c r="X457" s="48">
        <f>COUNTIFS($E$7:$E$3006,U457,$I$7:$I$3006,'RC'!$E$6)</f>
        <v>0</v>
      </c>
      <c r="Y457" s="48"/>
      <c r="Z457" s="51" t="str">
        <f>IF(AQ457='RC'!$E$6,AC457*1000+AD457,"")</f>
        <v/>
      </c>
      <c r="AA457" s="51" t="str">
        <f>IF(AB457="","",IF(AQ457='RC'!$E$6,AC457*1000-AD457,""))</f>
        <v/>
      </c>
      <c r="AB457" s="48" t="str">
        <f>IFERROR(VLOOKUP(E457,Funcionários!$C$8:$E$207,3,FALSE),"")</f>
        <v/>
      </c>
      <c r="AC457" s="50" t="str">
        <f>IF(AB457="","",IF(COUNTIFS($AB$7:$AB$3006,AB457,$AQ$7:$AQ$3006,'RC'!$E$6)=0,"",COUNTIFS($M$7:$M$3006,"Concluída no prazo",$AB$7:$AB$3006,AB457,$AQ$7:$AQ$3006,'RC'!$E$6)/COUNTIFS($AB$7:$AB$3006,AB457,$AQ$7:$AQ$3006,'RC'!$E$6)))</f>
        <v/>
      </c>
      <c r="AD457" s="48">
        <f>SUMIF($AQ$7:$AQ$3006,'RC'!$E$6,$J$7:$J$3006)+SUMIF($AQ$7:$AQ$3006,'RC'!$E$6,$L$7:$L$3006)</f>
        <v>21</v>
      </c>
      <c r="AF457" s="48">
        <v>4.5499999999998597E-2</v>
      </c>
      <c r="AG457" s="48">
        <f>IF(OR(AQ457="",AQ457&lt;&gt;'RC'!$E$6,AB457&lt;&gt;'RC'!$D$21),0,1)</f>
        <v>0</v>
      </c>
      <c r="AH457" s="48">
        <f t="shared" si="174"/>
        <v>4.5499999999998597E-2</v>
      </c>
      <c r="AI457" s="48" t="str">
        <f t="shared" si="156"/>
        <v/>
      </c>
      <c r="AJ457" s="48" t="str">
        <f t="shared" si="157"/>
        <v/>
      </c>
      <c r="AK457" s="52" t="str">
        <f t="shared" si="158"/>
        <v/>
      </c>
      <c r="AL457" s="52" t="str">
        <f t="shared" si="159"/>
        <v/>
      </c>
      <c r="AM457" s="48" t="str">
        <f t="shared" si="160"/>
        <v/>
      </c>
      <c r="AN457" s="48" t="str">
        <f t="shared" si="161"/>
        <v/>
      </c>
      <c r="AP457" s="18" t="str">
        <f t="shared" si="162"/>
        <v/>
      </c>
      <c r="AQ457" s="18" t="str">
        <f t="shared" si="163"/>
        <v/>
      </c>
      <c r="AR457" s="18">
        <v>4.5499999999999999E-2</v>
      </c>
      <c r="AS457" s="18">
        <f>IF(AF!$D$27="Todos",1,IF(M457=AF!$D$27,1,0))</f>
        <v>1</v>
      </c>
      <c r="AT457" s="53">
        <f>IF(AND(E457=AF!$D$6,OR(LT!M457=AF!$D$27,AF!$D$27="Todos"),OR(AP457=AF!$E$8,AQ457=AF!$E$8)),AR457+AS457,0)</f>
        <v>0</v>
      </c>
      <c r="AU457" s="18" t="str">
        <f t="shared" si="164"/>
        <v/>
      </c>
      <c r="AV457" s="54" t="str">
        <f t="shared" si="165"/>
        <v/>
      </c>
      <c r="AW457" s="54" t="str">
        <f t="shared" si="166"/>
        <v/>
      </c>
      <c r="AX457" s="18" t="str">
        <f t="shared" si="167"/>
        <v/>
      </c>
      <c r="AY457" s="18" t="str">
        <f t="shared" si="168"/>
        <v/>
      </c>
      <c r="BA457" s="18">
        <f>IF($E457=AF!$D$6,IF($M457="Concluída no prazo",2,IF($M457="Concluída com atraso",1,0)),0)</f>
        <v>0</v>
      </c>
      <c r="BB457" s="18">
        <f>IF($E457=AF!$D$6,IF($M457="Atrasada",2,IF($M457="Concluída com atraso",1,0)),0)</f>
        <v>0</v>
      </c>
      <c r="BC457" s="18">
        <v>4.5100000000000001E-3</v>
      </c>
      <c r="BD457" s="18">
        <f t="shared" si="175"/>
        <v>4.5100000000000001E-3</v>
      </c>
      <c r="BE457" s="18">
        <f t="shared" si="175"/>
        <v>4.5100000000000001E-3</v>
      </c>
      <c r="BF457" s="18" t="str">
        <f t="shared" si="169"/>
        <v/>
      </c>
      <c r="BN457" s="18" t="str">
        <f t="shared" si="170"/>
        <v>s</v>
      </c>
    </row>
    <row r="458" spans="3:66" ht="50.1" customHeight="1" thickTop="1" thickBot="1" x14ac:dyDescent="0.3">
      <c r="C458" s="46"/>
      <c r="D458" s="46"/>
      <c r="E458" s="46"/>
      <c r="F458" s="122"/>
      <c r="G458" s="122"/>
      <c r="H458" s="78" t="str">
        <f t="shared" si="171"/>
        <v/>
      </c>
      <c r="I458" s="78" t="str">
        <f t="shared" si="172"/>
        <v/>
      </c>
      <c r="J458" s="16"/>
      <c r="K458" s="46" t="str">
        <f t="shared" si="173"/>
        <v/>
      </c>
      <c r="L458" s="16"/>
      <c r="M458" s="16"/>
      <c r="N458" s="46"/>
      <c r="O458" s="47" t="str">
        <f t="shared" ref="O458:O521" si="176">IF(J458=0,"",J458/(J458+L458))</f>
        <v/>
      </c>
      <c r="P458" s="47"/>
      <c r="Q458" s="48" t="str">
        <f>IFERROR(VLOOKUP(E458,Funcionários!$C$8:$E$207,3,FALSE),"")</f>
        <v/>
      </c>
      <c r="R458" s="47"/>
      <c r="S458" s="49" t="str">
        <f t="shared" ref="S458:S521" si="177">IF(U458="","",V458*100000+W458*10+X458+T458)</f>
        <v/>
      </c>
      <c r="T458" s="49">
        <v>4.5199999999999997E-3</v>
      </c>
      <c r="U458" s="48" t="str">
        <f>IF(Funcionários!C459=0,"",Funcionários!C459)</f>
        <v/>
      </c>
      <c r="V458" s="50">
        <f>IF(U458="",0,IF(COUNTIFS($E$7:$E$3006,U458,$I$7:$I$3006,'RC'!$E$6)=0,0,COUNTIFS($M$7:$M$3006,"Concluída no prazo",$E$7:$E$3006,U458,$I$7:$I$3006,'RC'!$E$6)/COUNTIFS($E$7:$E$3006,U458,$I$7:$I$3006,'RC'!$E$6)))</f>
        <v>0</v>
      </c>
      <c r="W458" s="49">
        <f>SUMIFS($J$7:$J$3006,$E$7:$E$3006,U458,$I$7:$I$3006,'RC'!$E$6)+SUMIFS($L$7:$L$3006,$E$7:$E$3006,U458,$I$7:$I$3006,'RC'!$E$6)</f>
        <v>0</v>
      </c>
      <c r="X458" s="48">
        <f>COUNTIFS($E$7:$E$3006,U458,$I$7:$I$3006,'RC'!$E$6)</f>
        <v>0</v>
      </c>
      <c r="Y458" s="48"/>
      <c r="Z458" s="51" t="str">
        <f>IF(AQ458='RC'!$E$6,AC458*1000+AD458,"")</f>
        <v/>
      </c>
      <c r="AA458" s="51" t="str">
        <f>IF(AB458="","",IF(AQ458='RC'!$E$6,AC458*1000-AD458,""))</f>
        <v/>
      </c>
      <c r="AB458" s="48" t="str">
        <f>IFERROR(VLOOKUP(E458,Funcionários!$C$8:$E$207,3,FALSE),"")</f>
        <v/>
      </c>
      <c r="AC458" s="50" t="str">
        <f>IF(AB458="","",IF(COUNTIFS($AB$7:$AB$3006,AB458,$AQ$7:$AQ$3006,'RC'!$E$6)=0,"",COUNTIFS($M$7:$M$3006,"Concluída no prazo",$AB$7:$AB$3006,AB458,$AQ$7:$AQ$3006,'RC'!$E$6)/COUNTIFS($AB$7:$AB$3006,AB458,$AQ$7:$AQ$3006,'RC'!$E$6)))</f>
        <v/>
      </c>
      <c r="AD458" s="48">
        <f>SUMIF($AQ$7:$AQ$3006,'RC'!$E$6,$J$7:$J$3006)+SUMIF($AQ$7:$AQ$3006,'RC'!$E$6,$L$7:$L$3006)</f>
        <v>21</v>
      </c>
      <c r="AF458" s="48">
        <v>4.5489999999998601E-2</v>
      </c>
      <c r="AG458" s="48">
        <f>IF(OR(AQ458="",AQ458&lt;&gt;'RC'!$E$6,AB458&lt;&gt;'RC'!$D$21),0,1)</f>
        <v>0</v>
      </c>
      <c r="AH458" s="48">
        <f t="shared" si="174"/>
        <v>4.5489999999998601E-2</v>
      </c>
      <c r="AI458" s="48" t="str">
        <f t="shared" si="156"/>
        <v/>
      </c>
      <c r="AJ458" s="48" t="str">
        <f t="shared" si="157"/>
        <v/>
      </c>
      <c r="AK458" s="52" t="str">
        <f t="shared" si="158"/>
        <v/>
      </c>
      <c r="AL458" s="52" t="str">
        <f t="shared" si="159"/>
        <v/>
      </c>
      <c r="AM458" s="48" t="str">
        <f t="shared" si="160"/>
        <v/>
      </c>
      <c r="AN458" s="48" t="str">
        <f t="shared" si="161"/>
        <v/>
      </c>
      <c r="AP458" s="18" t="str">
        <f t="shared" si="162"/>
        <v/>
      </c>
      <c r="AQ458" s="18" t="str">
        <f t="shared" si="163"/>
        <v/>
      </c>
      <c r="AR458" s="18">
        <v>4.5490000000000003E-2</v>
      </c>
      <c r="AS458" s="18">
        <f>IF(AF!$D$27="Todos",1,IF(M458=AF!$D$27,1,0))</f>
        <v>1</v>
      </c>
      <c r="AT458" s="53">
        <f>IF(AND(E458=AF!$D$6,OR(LT!M458=AF!$D$27,AF!$D$27="Todos"),OR(AP458=AF!$E$8,AQ458=AF!$E$8)),AR458+AS458,0)</f>
        <v>0</v>
      </c>
      <c r="AU458" s="18" t="str">
        <f t="shared" si="164"/>
        <v/>
      </c>
      <c r="AV458" s="54" t="str">
        <f t="shared" si="165"/>
        <v/>
      </c>
      <c r="AW458" s="54" t="str">
        <f t="shared" si="166"/>
        <v/>
      </c>
      <c r="AX458" s="18" t="str">
        <f t="shared" si="167"/>
        <v/>
      </c>
      <c r="AY458" s="18" t="str">
        <f t="shared" si="168"/>
        <v/>
      </c>
      <c r="BA458" s="18">
        <f>IF($E458=AF!$D$6,IF($M458="Concluída no prazo",2,IF($M458="Concluída com atraso",1,0)),0)</f>
        <v>0</v>
      </c>
      <c r="BB458" s="18">
        <f>IF($E458=AF!$D$6,IF($M458="Atrasada",2,IF($M458="Concluída com atraso",1,0)),0)</f>
        <v>0</v>
      </c>
      <c r="BC458" s="18">
        <v>4.5199999999999997E-3</v>
      </c>
      <c r="BD458" s="18">
        <f t="shared" si="175"/>
        <v>4.5199999999999997E-3</v>
      </c>
      <c r="BE458" s="18">
        <f t="shared" si="175"/>
        <v>4.5199999999999997E-3</v>
      </c>
      <c r="BF458" s="18" t="str">
        <f t="shared" si="169"/>
        <v/>
      </c>
      <c r="BN458" s="18" t="str">
        <f t="shared" si="170"/>
        <v>s</v>
      </c>
    </row>
    <row r="459" spans="3:66" ht="50.1" customHeight="1" thickTop="1" thickBot="1" x14ac:dyDescent="0.3">
      <c r="C459" s="46"/>
      <c r="D459" s="46"/>
      <c r="E459" s="46"/>
      <c r="F459" s="122"/>
      <c r="G459" s="122"/>
      <c r="H459" s="78" t="str">
        <f t="shared" si="171"/>
        <v/>
      </c>
      <c r="I459" s="78" t="str">
        <f t="shared" si="172"/>
        <v/>
      </c>
      <c r="J459" s="16"/>
      <c r="K459" s="46" t="str">
        <f t="shared" si="173"/>
        <v/>
      </c>
      <c r="L459" s="16"/>
      <c r="M459" s="16"/>
      <c r="N459" s="46"/>
      <c r="O459" s="47" t="str">
        <f t="shared" si="176"/>
        <v/>
      </c>
      <c r="P459" s="47"/>
      <c r="Q459" s="48" t="str">
        <f>IFERROR(VLOOKUP(E459,Funcionários!$C$8:$E$207,3,FALSE),"")</f>
        <v/>
      </c>
      <c r="R459" s="47"/>
      <c r="S459" s="49" t="str">
        <f t="shared" si="177"/>
        <v/>
      </c>
      <c r="T459" s="49">
        <v>4.5300000000000002E-3</v>
      </c>
      <c r="U459" s="48" t="str">
        <f>IF(Funcionários!C460=0,"",Funcionários!C460)</f>
        <v/>
      </c>
      <c r="V459" s="50">
        <f>IF(U459="",0,IF(COUNTIFS($E$7:$E$3006,U459,$I$7:$I$3006,'RC'!$E$6)=0,0,COUNTIFS($M$7:$M$3006,"Concluída no prazo",$E$7:$E$3006,U459,$I$7:$I$3006,'RC'!$E$6)/COUNTIFS($E$7:$E$3006,U459,$I$7:$I$3006,'RC'!$E$6)))</f>
        <v>0</v>
      </c>
      <c r="W459" s="49">
        <f>SUMIFS($J$7:$J$3006,$E$7:$E$3006,U459,$I$7:$I$3006,'RC'!$E$6)+SUMIFS($L$7:$L$3006,$E$7:$E$3006,U459,$I$7:$I$3006,'RC'!$E$6)</f>
        <v>0</v>
      </c>
      <c r="X459" s="48">
        <f>COUNTIFS($E$7:$E$3006,U459,$I$7:$I$3006,'RC'!$E$6)</f>
        <v>0</v>
      </c>
      <c r="Y459" s="48"/>
      <c r="Z459" s="51" t="str">
        <f>IF(AQ459='RC'!$E$6,AC459*1000+AD459,"")</f>
        <v/>
      </c>
      <c r="AA459" s="51" t="str">
        <f>IF(AB459="","",IF(AQ459='RC'!$E$6,AC459*1000-AD459,""))</f>
        <v/>
      </c>
      <c r="AB459" s="48" t="str">
        <f>IFERROR(VLOOKUP(E459,Funcionários!$C$8:$E$207,3,FALSE),"")</f>
        <v/>
      </c>
      <c r="AC459" s="50" t="str">
        <f>IF(AB459="","",IF(COUNTIFS($AB$7:$AB$3006,AB459,$AQ$7:$AQ$3006,'RC'!$E$6)=0,"",COUNTIFS($M$7:$M$3006,"Concluída no prazo",$AB$7:$AB$3006,AB459,$AQ$7:$AQ$3006,'RC'!$E$6)/COUNTIFS($AB$7:$AB$3006,AB459,$AQ$7:$AQ$3006,'RC'!$E$6)))</f>
        <v/>
      </c>
      <c r="AD459" s="48">
        <f>SUMIF($AQ$7:$AQ$3006,'RC'!$E$6,$J$7:$J$3006)+SUMIF($AQ$7:$AQ$3006,'RC'!$E$6,$L$7:$L$3006)</f>
        <v>21</v>
      </c>
      <c r="AF459" s="48">
        <v>4.5479999999998598E-2</v>
      </c>
      <c r="AG459" s="48">
        <f>IF(OR(AQ459="",AQ459&lt;&gt;'RC'!$E$6,AB459&lt;&gt;'RC'!$D$21),0,1)</f>
        <v>0</v>
      </c>
      <c r="AH459" s="48">
        <f t="shared" si="174"/>
        <v>4.5479999999998598E-2</v>
      </c>
      <c r="AI459" s="48" t="str">
        <f t="shared" si="156"/>
        <v/>
      </c>
      <c r="AJ459" s="48" t="str">
        <f t="shared" si="157"/>
        <v/>
      </c>
      <c r="AK459" s="52" t="str">
        <f t="shared" si="158"/>
        <v/>
      </c>
      <c r="AL459" s="52" t="str">
        <f t="shared" si="159"/>
        <v/>
      </c>
      <c r="AM459" s="48" t="str">
        <f t="shared" si="160"/>
        <v/>
      </c>
      <c r="AN459" s="48" t="str">
        <f t="shared" si="161"/>
        <v/>
      </c>
      <c r="AP459" s="18" t="str">
        <f t="shared" si="162"/>
        <v/>
      </c>
      <c r="AQ459" s="18" t="str">
        <f t="shared" si="163"/>
        <v/>
      </c>
      <c r="AR459" s="18">
        <v>4.548E-2</v>
      </c>
      <c r="AS459" s="18">
        <f>IF(AF!$D$27="Todos",1,IF(M459=AF!$D$27,1,0))</f>
        <v>1</v>
      </c>
      <c r="AT459" s="53">
        <f>IF(AND(E459=AF!$D$6,OR(LT!M459=AF!$D$27,AF!$D$27="Todos"),OR(AP459=AF!$E$8,AQ459=AF!$E$8)),AR459+AS459,0)</f>
        <v>0</v>
      </c>
      <c r="AU459" s="18" t="str">
        <f t="shared" si="164"/>
        <v/>
      </c>
      <c r="AV459" s="54" t="str">
        <f t="shared" si="165"/>
        <v/>
      </c>
      <c r="AW459" s="54" t="str">
        <f t="shared" si="166"/>
        <v/>
      </c>
      <c r="AX459" s="18" t="str">
        <f t="shared" si="167"/>
        <v/>
      </c>
      <c r="AY459" s="18" t="str">
        <f t="shared" si="168"/>
        <v/>
      </c>
      <c r="BA459" s="18">
        <f>IF($E459=AF!$D$6,IF($M459="Concluída no prazo",2,IF($M459="Concluída com atraso",1,0)),0)</f>
        <v>0</v>
      </c>
      <c r="BB459" s="18">
        <f>IF($E459=AF!$D$6,IF($M459="Atrasada",2,IF($M459="Concluída com atraso",1,0)),0)</f>
        <v>0</v>
      </c>
      <c r="BC459" s="18">
        <v>4.5300000000000002E-3</v>
      </c>
      <c r="BD459" s="18">
        <f t="shared" si="175"/>
        <v>4.5300000000000002E-3</v>
      </c>
      <c r="BE459" s="18">
        <f t="shared" si="175"/>
        <v>4.5300000000000002E-3</v>
      </c>
      <c r="BF459" s="18" t="str">
        <f t="shared" si="169"/>
        <v/>
      </c>
      <c r="BN459" s="18" t="str">
        <f t="shared" si="170"/>
        <v>s</v>
      </c>
    </row>
    <row r="460" spans="3:66" ht="50.1" customHeight="1" thickTop="1" thickBot="1" x14ac:dyDescent="0.3">
      <c r="C460" s="46"/>
      <c r="D460" s="46"/>
      <c r="E460" s="46"/>
      <c r="F460" s="122"/>
      <c r="G460" s="122"/>
      <c r="H460" s="78" t="str">
        <f t="shared" si="171"/>
        <v/>
      </c>
      <c r="I460" s="78" t="str">
        <f t="shared" si="172"/>
        <v/>
      </c>
      <c r="J460" s="16"/>
      <c r="K460" s="46" t="str">
        <f t="shared" si="173"/>
        <v/>
      </c>
      <c r="L460" s="16"/>
      <c r="M460" s="16"/>
      <c r="N460" s="46"/>
      <c r="O460" s="47" t="str">
        <f t="shared" si="176"/>
        <v/>
      </c>
      <c r="P460" s="47"/>
      <c r="Q460" s="48" t="str">
        <f>IFERROR(VLOOKUP(E460,Funcionários!$C$8:$E$207,3,FALSE),"")</f>
        <v/>
      </c>
      <c r="R460" s="47"/>
      <c r="S460" s="49" t="str">
        <f t="shared" si="177"/>
        <v/>
      </c>
      <c r="T460" s="49">
        <v>4.5399999999999998E-3</v>
      </c>
      <c r="U460" s="48" t="str">
        <f>IF(Funcionários!C461=0,"",Funcionários!C461)</f>
        <v/>
      </c>
      <c r="V460" s="50">
        <f>IF(U460="",0,IF(COUNTIFS($E$7:$E$3006,U460,$I$7:$I$3006,'RC'!$E$6)=0,0,COUNTIFS($M$7:$M$3006,"Concluída no prazo",$E$7:$E$3006,U460,$I$7:$I$3006,'RC'!$E$6)/COUNTIFS($E$7:$E$3006,U460,$I$7:$I$3006,'RC'!$E$6)))</f>
        <v>0</v>
      </c>
      <c r="W460" s="49">
        <f>SUMIFS($J$7:$J$3006,$E$7:$E$3006,U460,$I$7:$I$3006,'RC'!$E$6)+SUMIFS($L$7:$L$3006,$E$7:$E$3006,U460,$I$7:$I$3006,'RC'!$E$6)</f>
        <v>0</v>
      </c>
      <c r="X460" s="48">
        <f>COUNTIFS($E$7:$E$3006,U460,$I$7:$I$3006,'RC'!$E$6)</f>
        <v>0</v>
      </c>
      <c r="Y460" s="48"/>
      <c r="Z460" s="51" t="str">
        <f>IF(AQ460='RC'!$E$6,AC460*1000+AD460,"")</f>
        <v/>
      </c>
      <c r="AA460" s="51" t="str">
        <f>IF(AB460="","",IF(AQ460='RC'!$E$6,AC460*1000-AD460,""))</f>
        <v/>
      </c>
      <c r="AB460" s="48" t="str">
        <f>IFERROR(VLOOKUP(E460,Funcionários!$C$8:$E$207,3,FALSE),"")</f>
        <v/>
      </c>
      <c r="AC460" s="50" t="str">
        <f>IF(AB460="","",IF(COUNTIFS($AB$7:$AB$3006,AB460,$AQ$7:$AQ$3006,'RC'!$E$6)=0,"",COUNTIFS($M$7:$M$3006,"Concluída no prazo",$AB$7:$AB$3006,AB460,$AQ$7:$AQ$3006,'RC'!$E$6)/COUNTIFS($AB$7:$AB$3006,AB460,$AQ$7:$AQ$3006,'RC'!$E$6)))</f>
        <v/>
      </c>
      <c r="AD460" s="48">
        <f>SUMIF($AQ$7:$AQ$3006,'RC'!$E$6,$J$7:$J$3006)+SUMIF($AQ$7:$AQ$3006,'RC'!$E$6,$L$7:$L$3006)</f>
        <v>21</v>
      </c>
      <c r="AF460" s="48">
        <v>4.5469999999998602E-2</v>
      </c>
      <c r="AG460" s="48">
        <f>IF(OR(AQ460="",AQ460&lt;&gt;'RC'!$E$6,AB460&lt;&gt;'RC'!$D$21),0,1)</f>
        <v>0</v>
      </c>
      <c r="AH460" s="48">
        <f t="shared" si="174"/>
        <v>4.5469999999998602E-2</v>
      </c>
      <c r="AI460" s="48" t="str">
        <f t="shared" si="156"/>
        <v/>
      </c>
      <c r="AJ460" s="48" t="str">
        <f t="shared" si="157"/>
        <v/>
      </c>
      <c r="AK460" s="52" t="str">
        <f t="shared" si="158"/>
        <v/>
      </c>
      <c r="AL460" s="52" t="str">
        <f t="shared" si="159"/>
        <v/>
      </c>
      <c r="AM460" s="48" t="str">
        <f t="shared" si="160"/>
        <v/>
      </c>
      <c r="AN460" s="48" t="str">
        <f t="shared" si="161"/>
        <v/>
      </c>
      <c r="AP460" s="18" t="str">
        <f t="shared" si="162"/>
        <v/>
      </c>
      <c r="AQ460" s="18" t="str">
        <f t="shared" si="163"/>
        <v/>
      </c>
      <c r="AR460" s="18">
        <v>4.5469999999999997E-2</v>
      </c>
      <c r="AS460" s="18">
        <f>IF(AF!$D$27="Todos",1,IF(M460=AF!$D$27,1,0))</f>
        <v>1</v>
      </c>
      <c r="AT460" s="53">
        <f>IF(AND(E460=AF!$D$6,OR(LT!M460=AF!$D$27,AF!$D$27="Todos"),OR(AP460=AF!$E$8,AQ460=AF!$E$8)),AR460+AS460,0)</f>
        <v>0</v>
      </c>
      <c r="AU460" s="18" t="str">
        <f t="shared" si="164"/>
        <v/>
      </c>
      <c r="AV460" s="54" t="str">
        <f t="shared" si="165"/>
        <v/>
      </c>
      <c r="AW460" s="54" t="str">
        <f t="shared" si="166"/>
        <v/>
      </c>
      <c r="AX460" s="18" t="str">
        <f t="shared" si="167"/>
        <v/>
      </c>
      <c r="AY460" s="18" t="str">
        <f t="shared" si="168"/>
        <v/>
      </c>
      <c r="BA460" s="18">
        <f>IF($E460=AF!$D$6,IF($M460="Concluída no prazo",2,IF($M460="Concluída com atraso",1,0)),0)</f>
        <v>0</v>
      </c>
      <c r="BB460" s="18">
        <f>IF($E460=AF!$D$6,IF($M460="Atrasada",2,IF($M460="Concluída com atraso",1,0)),0)</f>
        <v>0</v>
      </c>
      <c r="BC460" s="18">
        <v>4.5399999999999998E-3</v>
      </c>
      <c r="BD460" s="18">
        <f t="shared" si="175"/>
        <v>4.5399999999999998E-3</v>
      </c>
      <c r="BE460" s="18">
        <f t="shared" si="175"/>
        <v>4.5399999999999998E-3</v>
      </c>
      <c r="BF460" s="18" t="str">
        <f t="shared" si="169"/>
        <v/>
      </c>
      <c r="BN460" s="18" t="str">
        <f t="shared" si="170"/>
        <v>s</v>
      </c>
    </row>
    <row r="461" spans="3:66" ht="50.1" customHeight="1" thickTop="1" thickBot="1" x14ac:dyDescent="0.3">
      <c r="C461" s="46"/>
      <c r="D461" s="46"/>
      <c r="E461" s="46"/>
      <c r="F461" s="122"/>
      <c r="G461" s="122"/>
      <c r="H461" s="78" t="str">
        <f t="shared" si="171"/>
        <v/>
      </c>
      <c r="I461" s="78" t="str">
        <f t="shared" si="172"/>
        <v/>
      </c>
      <c r="J461" s="16"/>
      <c r="K461" s="46" t="str">
        <f t="shared" si="173"/>
        <v/>
      </c>
      <c r="L461" s="16"/>
      <c r="M461" s="16"/>
      <c r="N461" s="46"/>
      <c r="O461" s="47" t="str">
        <f t="shared" si="176"/>
        <v/>
      </c>
      <c r="P461" s="47"/>
      <c r="Q461" s="48" t="str">
        <f>IFERROR(VLOOKUP(E461,Funcionários!$C$8:$E$207,3,FALSE),"")</f>
        <v/>
      </c>
      <c r="R461" s="47"/>
      <c r="S461" s="49" t="str">
        <f t="shared" si="177"/>
        <v/>
      </c>
      <c r="T461" s="49">
        <v>4.5500000000000002E-3</v>
      </c>
      <c r="U461" s="48" t="str">
        <f>IF(Funcionários!C462=0,"",Funcionários!C462)</f>
        <v/>
      </c>
      <c r="V461" s="50">
        <f>IF(U461="",0,IF(COUNTIFS($E$7:$E$3006,U461,$I$7:$I$3006,'RC'!$E$6)=0,0,COUNTIFS($M$7:$M$3006,"Concluída no prazo",$E$7:$E$3006,U461,$I$7:$I$3006,'RC'!$E$6)/COUNTIFS($E$7:$E$3006,U461,$I$7:$I$3006,'RC'!$E$6)))</f>
        <v>0</v>
      </c>
      <c r="W461" s="49">
        <f>SUMIFS($J$7:$J$3006,$E$7:$E$3006,U461,$I$7:$I$3006,'RC'!$E$6)+SUMIFS($L$7:$L$3006,$E$7:$E$3006,U461,$I$7:$I$3006,'RC'!$E$6)</f>
        <v>0</v>
      </c>
      <c r="X461" s="48">
        <f>COUNTIFS($E$7:$E$3006,U461,$I$7:$I$3006,'RC'!$E$6)</f>
        <v>0</v>
      </c>
      <c r="Y461" s="48"/>
      <c r="Z461" s="51" t="str">
        <f>IF(AQ461='RC'!$E$6,AC461*1000+AD461,"")</f>
        <v/>
      </c>
      <c r="AA461" s="51" t="str">
        <f>IF(AB461="","",IF(AQ461='RC'!$E$6,AC461*1000-AD461,""))</f>
        <v/>
      </c>
      <c r="AB461" s="48" t="str">
        <f>IFERROR(VLOOKUP(E461,Funcionários!$C$8:$E$207,3,FALSE),"")</f>
        <v/>
      </c>
      <c r="AC461" s="50" t="str">
        <f>IF(AB461="","",IF(COUNTIFS($AB$7:$AB$3006,AB461,$AQ$7:$AQ$3006,'RC'!$E$6)=0,"",COUNTIFS($M$7:$M$3006,"Concluída no prazo",$AB$7:$AB$3006,AB461,$AQ$7:$AQ$3006,'RC'!$E$6)/COUNTIFS($AB$7:$AB$3006,AB461,$AQ$7:$AQ$3006,'RC'!$E$6)))</f>
        <v/>
      </c>
      <c r="AD461" s="48">
        <f>SUMIF($AQ$7:$AQ$3006,'RC'!$E$6,$J$7:$J$3006)+SUMIF($AQ$7:$AQ$3006,'RC'!$E$6,$L$7:$L$3006)</f>
        <v>21</v>
      </c>
      <c r="AF461" s="48">
        <v>4.5459999999998599E-2</v>
      </c>
      <c r="AG461" s="48">
        <f>IF(OR(AQ461="",AQ461&lt;&gt;'RC'!$E$6,AB461&lt;&gt;'RC'!$D$21),0,1)</f>
        <v>0</v>
      </c>
      <c r="AH461" s="48">
        <f t="shared" si="174"/>
        <v>4.5459999999998599E-2</v>
      </c>
      <c r="AI461" s="48" t="str">
        <f t="shared" si="156"/>
        <v/>
      </c>
      <c r="AJ461" s="48" t="str">
        <f t="shared" si="157"/>
        <v/>
      </c>
      <c r="AK461" s="52" t="str">
        <f t="shared" si="158"/>
        <v/>
      </c>
      <c r="AL461" s="52" t="str">
        <f t="shared" si="159"/>
        <v/>
      </c>
      <c r="AM461" s="48" t="str">
        <f t="shared" si="160"/>
        <v/>
      </c>
      <c r="AN461" s="48" t="str">
        <f t="shared" si="161"/>
        <v/>
      </c>
      <c r="AP461" s="18" t="str">
        <f t="shared" si="162"/>
        <v/>
      </c>
      <c r="AQ461" s="18" t="str">
        <f t="shared" si="163"/>
        <v/>
      </c>
      <c r="AR461" s="18">
        <v>4.546E-2</v>
      </c>
      <c r="AS461" s="18">
        <f>IF(AF!$D$27="Todos",1,IF(M461=AF!$D$27,1,0))</f>
        <v>1</v>
      </c>
      <c r="AT461" s="53">
        <f>IF(AND(E461=AF!$D$6,OR(LT!M461=AF!$D$27,AF!$D$27="Todos"),OR(AP461=AF!$E$8,AQ461=AF!$E$8)),AR461+AS461,0)</f>
        <v>0</v>
      </c>
      <c r="AU461" s="18" t="str">
        <f t="shared" si="164"/>
        <v/>
      </c>
      <c r="AV461" s="54" t="str">
        <f t="shared" si="165"/>
        <v/>
      </c>
      <c r="AW461" s="54" t="str">
        <f t="shared" si="166"/>
        <v/>
      </c>
      <c r="AX461" s="18" t="str">
        <f t="shared" si="167"/>
        <v/>
      </c>
      <c r="AY461" s="18" t="str">
        <f t="shared" si="168"/>
        <v/>
      </c>
      <c r="BA461" s="18">
        <f>IF($E461=AF!$D$6,IF($M461="Concluída no prazo",2,IF($M461="Concluída com atraso",1,0)),0)</f>
        <v>0</v>
      </c>
      <c r="BB461" s="18">
        <f>IF($E461=AF!$D$6,IF($M461="Atrasada",2,IF($M461="Concluída com atraso",1,0)),0)</f>
        <v>0</v>
      </c>
      <c r="BC461" s="18">
        <v>4.5500000000000002E-3</v>
      </c>
      <c r="BD461" s="18">
        <f t="shared" si="175"/>
        <v>4.5500000000000002E-3</v>
      </c>
      <c r="BE461" s="18">
        <f t="shared" si="175"/>
        <v>4.5500000000000002E-3</v>
      </c>
      <c r="BF461" s="18" t="str">
        <f t="shared" si="169"/>
        <v/>
      </c>
      <c r="BN461" s="18" t="str">
        <f t="shared" si="170"/>
        <v>s</v>
      </c>
    </row>
    <row r="462" spans="3:66" ht="50.1" customHeight="1" thickTop="1" thickBot="1" x14ac:dyDescent="0.3">
      <c r="C462" s="46"/>
      <c r="D462" s="46"/>
      <c r="E462" s="46"/>
      <c r="F462" s="122"/>
      <c r="G462" s="122"/>
      <c r="H462" s="78" t="str">
        <f t="shared" si="171"/>
        <v/>
      </c>
      <c r="I462" s="78" t="str">
        <f t="shared" si="172"/>
        <v/>
      </c>
      <c r="J462" s="16"/>
      <c r="K462" s="46" t="str">
        <f t="shared" si="173"/>
        <v/>
      </c>
      <c r="L462" s="16"/>
      <c r="M462" s="16"/>
      <c r="N462" s="46"/>
      <c r="O462" s="47" t="str">
        <f t="shared" si="176"/>
        <v/>
      </c>
      <c r="P462" s="47"/>
      <c r="Q462" s="48" t="str">
        <f>IFERROR(VLOOKUP(E462,Funcionários!$C$8:$E$207,3,FALSE),"")</f>
        <v/>
      </c>
      <c r="R462" s="47"/>
      <c r="S462" s="49" t="str">
        <f t="shared" si="177"/>
        <v/>
      </c>
      <c r="T462" s="49">
        <v>4.5599999999999998E-3</v>
      </c>
      <c r="U462" s="48" t="str">
        <f>IF(Funcionários!C463=0,"",Funcionários!C463)</f>
        <v/>
      </c>
      <c r="V462" s="50">
        <f>IF(U462="",0,IF(COUNTIFS($E$7:$E$3006,U462,$I$7:$I$3006,'RC'!$E$6)=0,0,COUNTIFS($M$7:$M$3006,"Concluída no prazo",$E$7:$E$3006,U462,$I$7:$I$3006,'RC'!$E$6)/COUNTIFS($E$7:$E$3006,U462,$I$7:$I$3006,'RC'!$E$6)))</f>
        <v>0</v>
      </c>
      <c r="W462" s="49">
        <f>SUMIFS($J$7:$J$3006,$E$7:$E$3006,U462,$I$7:$I$3006,'RC'!$E$6)+SUMIFS($L$7:$L$3006,$E$7:$E$3006,U462,$I$7:$I$3006,'RC'!$E$6)</f>
        <v>0</v>
      </c>
      <c r="X462" s="48">
        <f>COUNTIFS($E$7:$E$3006,U462,$I$7:$I$3006,'RC'!$E$6)</f>
        <v>0</v>
      </c>
      <c r="Y462" s="48"/>
      <c r="Z462" s="51" t="str">
        <f>IF(AQ462='RC'!$E$6,AC462*1000+AD462,"")</f>
        <v/>
      </c>
      <c r="AA462" s="51" t="str">
        <f>IF(AB462="","",IF(AQ462='RC'!$E$6,AC462*1000-AD462,""))</f>
        <v/>
      </c>
      <c r="AB462" s="48" t="str">
        <f>IFERROR(VLOOKUP(E462,Funcionários!$C$8:$E$207,3,FALSE),"")</f>
        <v/>
      </c>
      <c r="AC462" s="50" t="str">
        <f>IF(AB462="","",IF(COUNTIFS($AB$7:$AB$3006,AB462,$AQ$7:$AQ$3006,'RC'!$E$6)=0,"",COUNTIFS($M$7:$M$3006,"Concluída no prazo",$AB$7:$AB$3006,AB462,$AQ$7:$AQ$3006,'RC'!$E$6)/COUNTIFS($AB$7:$AB$3006,AB462,$AQ$7:$AQ$3006,'RC'!$E$6)))</f>
        <v/>
      </c>
      <c r="AD462" s="48">
        <f>SUMIF($AQ$7:$AQ$3006,'RC'!$E$6,$J$7:$J$3006)+SUMIF($AQ$7:$AQ$3006,'RC'!$E$6,$L$7:$L$3006)</f>
        <v>21</v>
      </c>
      <c r="AF462" s="48">
        <v>4.5449999999998603E-2</v>
      </c>
      <c r="AG462" s="48">
        <f>IF(OR(AQ462="",AQ462&lt;&gt;'RC'!$E$6,AB462&lt;&gt;'RC'!$D$21),0,1)</f>
        <v>0</v>
      </c>
      <c r="AH462" s="48">
        <f t="shared" si="174"/>
        <v>4.5449999999998603E-2</v>
      </c>
      <c r="AI462" s="48" t="str">
        <f t="shared" si="156"/>
        <v/>
      </c>
      <c r="AJ462" s="48" t="str">
        <f t="shared" si="157"/>
        <v/>
      </c>
      <c r="AK462" s="52" t="str">
        <f t="shared" si="158"/>
        <v/>
      </c>
      <c r="AL462" s="52" t="str">
        <f t="shared" si="159"/>
        <v/>
      </c>
      <c r="AM462" s="48" t="str">
        <f t="shared" si="160"/>
        <v/>
      </c>
      <c r="AN462" s="48" t="str">
        <f t="shared" si="161"/>
        <v/>
      </c>
      <c r="AP462" s="18" t="str">
        <f t="shared" si="162"/>
        <v/>
      </c>
      <c r="AQ462" s="18" t="str">
        <f t="shared" si="163"/>
        <v/>
      </c>
      <c r="AR462" s="18">
        <v>4.5449999999999997E-2</v>
      </c>
      <c r="AS462" s="18">
        <f>IF(AF!$D$27="Todos",1,IF(M462=AF!$D$27,1,0))</f>
        <v>1</v>
      </c>
      <c r="AT462" s="53">
        <f>IF(AND(E462=AF!$D$6,OR(LT!M462=AF!$D$27,AF!$D$27="Todos"),OR(AP462=AF!$E$8,AQ462=AF!$E$8)),AR462+AS462,0)</f>
        <v>0</v>
      </c>
      <c r="AU462" s="18" t="str">
        <f t="shared" si="164"/>
        <v/>
      </c>
      <c r="AV462" s="54" t="str">
        <f t="shared" si="165"/>
        <v/>
      </c>
      <c r="AW462" s="54" t="str">
        <f t="shared" si="166"/>
        <v/>
      </c>
      <c r="AX462" s="18" t="str">
        <f t="shared" si="167"/>
        <v/>
      </c>
      <c r="AY462" s="18" t="str">
        <f t="shared" si="168"/>
        <v/>
      </c>
      <c r="BA462" s="18">
        <f>IF($E462=AF!$D$6,IF($M462="Concluída no prazo",2,IF($M462="Concluída com atraso",1,0)),0)</f>
        <v>0</v>
      </c>
      <c r="BB462" s="18">
        <f>IF($E462=AF!$D$6,IF($M462="Atrasada",2,IF($M462="Concluída com atraso",1,0)),0)</f>
        <v>0</v>
      </c>
      <c r="BC462" s="18">
        <v>4.5599999999999998E-3</v>
      </c>
      <c r="BD462" s="18">
        <f t="shared" si="175"/>
        <v>4.5599999999999998E-3</v>
      </c>
      <c r="BE462" s="18">
        <f t="shared" si="175"/>
        <v>4.5599999999999998E-3</v>
      </c>
      <c r="BF462" s="18" t="str">
        <f t="shared" si="169"/>
        <v/>
      </c>
      <c r="BN462" s="18" t="str">
        <f t="shared" si="170"/>
        <v>s</v>
      </c>
    </row>
    <row r="463" spans="3:66" ht="50.1" customHeight="1" thickTop="1" thickBot="1" x14ac:dyDescent="0.3">
      <c r="C463" s="46"/>
      <c r="D463" s="46"/>
      <c r="E463" s="46"/>
      <c r="F463" s="122"/>
      <c r="G463" s="122"/>
      <c r="H463" s="78" t="str">
        <f t="shared" si="171"/>
        <v/>
      </c>
      <c r="I463" s="78" t="str">
        <f t="shared" si="172"/>
        <v/>
      </c>
      <c r="J463" s="16"/>
      <c r="K463" s="46" t="str">
        <f t="shared" si="173"/>
        <v/>
      </c>
      <c r="L463" s="16"/>
      <c r="M463" s="16"/>
      <c r="N463" s="46"/>
      <c r="O463" s="47" t="str">
        <f t="shared" si="176"/>
        <v/>
      </c>
      <c r="P463" s="47"/>
      <c r="Q463" s="48" t="str">
        <f>IFERROR(VLOOKUP(E463,Funcionários!$C$8:$E$207,3,FALSE),"")</f>
        <v/>
      </c>
      <c r="R463" s="47"/>
      <c r="S463" s="49" t="str">
        <f t="shared" si="177"/>
        <v/>
      </c>
      <c r="T463" s="49">
        <v>4.5700000000000003E-3</v>
      </c>
      <c r="U463" s="48" t="str">
        <f>IF(Funcionários!C464=0,"",Funcionários!C464)</f>
        <v/>
      </c>
      <c r="V463" s="50">
        <f>IF(U463="",0,IF(COUNTIFS($E$7:$E$3006,U463,$I$7:$I$3006,'RC'!$E$6)=0,0,COUNTIFS($M$7:$M$3006,"Concluída no prazo",$E$7:$E$3006,U463,$I$7:$I$3006,'RC'!$E$6)/COUNTIFS($E$7:$E$3006,U463,$I$7:$I$3006,'RC'!$E$6)))</f>
        <v>0</v>
      </c>
      <c r="W463" s="49">
        <f>SUMIFS($J$7:$J$3006,$E$7:$E$3006,U463,$I$7:$I$3006,'RC'!$E$6)+SUMIFS($L$7:$L$3006,$E$7:$E$3006,U463,$I$7:$I$3006,'RC'!$E$6)</f>
        <v>0</v>
      </c>
      <c r="X463" s="48">
        <f>COUNTIFS($E$7:$E$3006,U463,$I$7:$I$3006,'RC'!$E$6)</f>
        <v>0</v>
      </c>
      <c r="Y463" s="48"/>
      <c r="Z463" s="51" t="str">
        <f>IF(AQ463='RC'!$E$6,AC463*1000+AD463,"")</f>
        <v/>
      </c>
      <c r="AA463" s="51" t="str">
        <f>IF(AB463="","",IF(AQ463='RC'!$E$6,AC463*1000-AD463,""))</f>
        <v/>
      </c>
      <c r="AB463" s="48" t="str">
        <f>IFERROR(VLOOKUP(E463,Funcionários!$C$8:$E$207,3,FALSE),"")</f>
        <v/>
      </c>
      <c r="AC463" s="50" t="str">
        <f>IF(AB463="","",IF(COUNTIFS($AB$7:$AB$3006,AB463,$AQ$7:$AQ$3006,'RC'!$E$6)=0,"",COUNTIFS($M$7:$M$3006,"Concluída no prazo",$AB$7:$AB$3006,AB463,$AQ$7:$AQ$3006,'RC'!$E$6)/COUNTIFS($AB$7:$AB$3006,AB463,$AQ$7:$AQ$3006,'RC'!$E$6)))</f>
        <v/>
      </c>
      <c r="AD463" s="48">
        <f>SUMIF($AQ$7:$AQ$3006,'RC'!$E$6,$J$7:$J$3006)+SUMIF($AQ$7:$AQ$3006,'RC'!$E$6,$L$7:$L$3006)</f>
        <v>21</v>
      </c>
      <c r="AF463" s="48">
        <v>4.54399999999986E-2</v>
      </c>
      <c r="AG463" s="48">
        <f>IF(OR(AQ463="",AQ463&lt;&gt;'RC'!$E$6,AB463&lt;&gt;'RC'!$D$21),0,1)</f>
        <v>0</v>
      </c>
      <c r="AH463" s="48">
        <f t="shared" si="174"/>
        <v>4.54399999999986E-2</v>
      </c>
      <c r="AI463" s="48" t="str">
        <f t="shared" si="156"/>
        <v/>
      </c>
      <c r="AJ463" s="48" t="str">
        <f t="shared" si="157"/>
        <v/>
      </c>
      <c r="AK463" s="52" t="str">
        <f t="shared" si="158"/>
        <v/>
      </c>
      <c r="AL463" s="52" t="str">
        <f t="shared" si="159"/>
        <v/>
      </c>
      <c r="AM463" s="48" t="str">
        <f t="shared" si="160"/>
        <v/>
      </c>
      <c r="AN463" s="48" t="str">
        <f t="shared" si="161"/>
        <v/>
      </c>
      <c r="AP463" s="18" t="str">
        <f t="shared" si="162"/>
        <v/>
      </c>
      <c r="AQ463" s="18" t="str">
        <f t="shared" si="163"/>
        <v/>
      </c>
      <c r="AR463" s="18">
        <v>4.5440000000000001E-2</v>
      </c>
      <c r="AS463" s="18">
        <f>IF(AF!$D$27="Todos",1,IF(M463=AF!$D$27,1,0))</f>
        <v>1</v>
      </c>
      <c r="AT463" s="53">
        <f>IF(AND(E463=AF!$D$6,OR(LT!M463=AF!$D$27,AF!$D$27="Todos"),OR(AP463=AF!$E$8,AQ463=AF!$E$8)),AR463+AS463,0)</f>
        <v>0</v>
      </c>
      <c r="AU463" s="18" t="str">
        <f t="shared" si="164"/>
        <v/>
      </c>
      <c r="AV463" s="54" t="str">
        <f t="shared" si="165"/>
        <v/>
      </c>
      <c r="AW463" s="54" t="str">
        <f t="shared" si="166"/>
        <v/>
      </c>
      <c r="AX463" s="18" t="str">
        <f t="shared" si="167"/>
        <v/>
      </c>
      <c r="AY463" s="18" t="str">
        <f t="shared" si="168"/>
        <v/>
      </c>
      <c r="BA463" s="18">
        <f>IF($E463=AF!$D$6,IF($M463="Concluída no prazo",2,IF($M463="Concluída com atraso",1,0)),0)</f>
        <v>0</v>
      </c>
      <c r="BB463" s="18">
        <f>IF($E463=AF!$D$6,IF($M463="Atrasada",2,IF($M463="Concluída com atraso",1,0)),0)</f>
        <v>0</v>
      </c>
      <c r="BC463" s="18">
        <v>4.5700000000000003E-3</v>
      </c>
      <c r="BD463" s="18">
        <f t="shared" si="175"/>
        <v>4.5700000000000003E-3</v>
      </c>
      <c r="BE463" s="18">
        <f t="shared" si="175"/>
        <v>4.5700000000000003E-3</v>
      </c>
      <c r="BF463" s="18" t="str">
        <f t="shared" si="169"/>
        <v/>
      </c>
      <c r="BN463" s="18" t="str">
        <f t="shared" si="170"/>
        <v>s</v>
      </c>
    </row>
    <row r="464" spans="3:66" ht="50.1" customHeight="1" thickTop="1" thickBot="1" x14ac:dyDescent="0.3">
      <c r="C464" s="46"/>
      <c r="D464" s="46"/>
      <c r="E464" s="46"/>
      <c r="F464" s="122"/>
      <c r="G464" s="122"/>
      <c r="H464" s="78" t="str">
        <f t="shared" si="171"/>
        <v/>
      </c>
      <c r="I464" s="78" t="str">
        <f t="shared" si="172"/>
        <v/>
      </c>
      <c r="J464" s="16"/>
      <c r="K464" s="46" t="str">
        <f t="shared" si="173"/>
        <v/>
      </c>
      <c r="L464" s="16"/>
      <c r="M464" s="16"/>
      <c r="N464" s="46"/>
      <c r="O464" s="47" t="str">
        <f t="shared" si="176"/>
        <v/>
      </c>
      <c r="P464" s="47"/>
      <c r="Q464" s="48" t="str">
        <f>IFERROR(VLOOKUP(E464,Funcionários!$C$8:$E$207,3,FALSE),"")</f>
        <v/>
      </c>
      <c r="R464" s="47"/>
      <c r="S464" s="49" t="str">
        <f t="shared" si="177"/>
        <v/>
      </c>
      <c r="T464" s="49">
        <v>4.5799999999999999E-3</v>
      </c>
      <c r="U464" s="48" t="str">
        <f>IF(Funcionários!C465=0,"",Funcionários!C465)</f>
        <v/>
      </c>
      <c r="V464" s="50">
        <f>IF(U464="",0,IF(COUNTIFS($E$7:$E$3006,U464,$I$7:$I$3006,'RC'!$E$6)=0,0,COUNTIFS($M$7:$M$3006,"Concluída no prazo",$E$7:$E$3006,U464,$I$7:$I$3006,'RC'!$E$6)/COUNTIFS($E$7:$E$3006,U464,$I$7:$I$3006,'RC'!$E$6)))</f>
        <v>0</v>
      </c>
      <c r="W464" s="49">
        <f>SUMIFS($J$7:$J$3006,$E$7:$E$3006,U464,$I$7:$I$3006,'RC'!$E$6)+SUMIFS($L$7:$L$3006,$E$7:$E$3006,U464,$I$7:$I$3006,'RC'!$E$6)</f>
        <v>0</v>
      </c>
      <c r="X464" s="48">
        <f>COUNTIFS($E$7:$E$3006,U464,$I$7:$I$3006,'RC'!$E$6)</f>
        <v>0</v>
      </c>
      <c r="Y464" s="48"/>
      <c r="Z464" s="51" t="str">
        <f>IF(AQ464='RC'!$E$6,AC464*1000+AD464,"")</f>
        <v/>
      </c>
      <c r="AA464" s="51" t="str">
        <f>IF(AB464="","",IF(AQ464='RC'!$E$6,AC464*1000-AD464,""))</f>
        <v/>
      </c>
      <c r="AB464" s="48" t="str">
        <f>IFERROR(VLOOKUP(E464,Funcionários!$C$8:$E$207,3,FALSE),"")</f>
        <v/>
      </c>
      <c r="AC464" s="50" t="str">
        <f>IF(AB464="","",IF(COUNTIFS($AB$7:$AB$3006,AB464,$AQ$7:$AQ$3006,'RC'!$E$6)=0,"",COUNTIFS($M$7:$M$3006,"Concluída no prazo",$AB$7:$AB$3006,AB464,$AQ$7:$AQ$3006,'RC'!$E$6)/COUNTIFS($AB$7:$AB$3006,AB464,$AQ$7:$AQ$3006,'RC'!$E$6)))</f>
        <v/>
      </c>
      <c r="AD464" s="48">
        <f>SUMIF($AQ$7:$AQ$3006,'RC'!$E$6,$J$7:$J$3006)+SUMIF($AQ$7:$AQ$3006,'RC'!$E$6,$L$7:$L$3006)</f>
        <v>21</v>
      </c>
      <c r="AF464" s="48">
        <v>4.5429999999998603E-2</v>
      </c>
      <c r="AG464" s="48">
        <f>IF(OR(AQ464="",AQ464&lt;&gt;'RC'!$E$6,AB464&lt;&gt;'RC'!$D$21),0,1)</f>
        <v>0</v>
      </c>
      <c r="AH464" s="48">
        <f t="shared" si="174"/>
        <v>4.5429999999998603E-2</v>
      </c>
      <c r="AI464" s="48" t="str">
        <f t="shared" si="156"/>
        <v/>
      </c>
      <c r="AJ464" s="48" t="str">
        <f t="shared" si="157"/>
        <v/>
      </c>
      <c r="AK464" s="52" t="str">
        <f t="shared" si="158"/>
        <v/>
      </c>
      <c r="AL464" s="52" t="str">
        <f t="shared" si="159"/>
        <v/>
      </c>
      <c r="AM464" s="48" t="str">
        <f t="shared" si="160"/>
        <v/>
      </c>
      <c r="AN464" s="48" t="str">
        <f t="shared" si="161"/>
        <v/>
      </c>
      <c r="AP464" s="18" t="str">
        <f t="shared" si="162"/>
        <v/>
      </c>
      <c r="AQ464" s="18" t="str">
        <f t="shared" si="163"/>
        <v/>
      </c>
      <c r="AR464" s="18">
        <v>4.5429999999999998E-2</v>
      </c>
      <c r="AS464" s="18">
        <f>IF(AF!$D$27="Todos",1,IF(M464=AF!$D$27,1,0))</f>
        <v>1</v>
      </c>
      <c r="AT464" s="53">
        <f>IF(AND(E464=AF!$D$6,OR(LT!M464=AF!$D$27,AF!$D$27="Todos"),OR(AP464=AF!$E$8,AQ464=AF!$E$8)),AR464+AS464,0)</f>
        <v>0</v>
      </c>
      <c r="AU464" s="18" t="str">
        <f t="shared" si="164"/>
        <v/>
      </c>
      <c r="AV464" s="54" t="str">
        <f t="shared" si="165"/>
        <v/>
      </c>
      <c r="AW464" s="54" t="str">
        <f t="shared" si="166"/>
        <v/>
      </c>
      <c r="AX464" s="18" t="str">
        <f t="shared" si="167"/>
        <v/>
      </c>
      <c r="AY464" s="18" t="str">
        <f t="shared" si="168"/>
        <v/>
      </c>
      <c r="BA464" s="18">
        <f>IF($E464=AF!$D$6,IF($M464="Concluída no prazo",2,IF($M464="Concluída com atraso",1,0)),0)</f>
        <v>0</v>
      </c>
      <c r="BB464" s="18">
        <f>IF($E464=AF!$D$6,IF($M464="Atrasada",2,IF($M464="Concluída com atraso",1,0)),0)</f>
        <v>0</v>
      </c>
      <c r="BC464" s="18">
        <v>4.5799999999999999E-3</v>
      </c>
      <c r="BD464" s="18">
        <f t="shared" si="175"/>
        <v>4.5799999999999999E-3</v>
      </c>
      <c r="BE464" s="18">
        <f t="shared" si="175"/>
        <v>4.5799999999999999E-3</v>
      </c>
      <c r="BF464" s="18" t="str">
        <f t="shared" si="169"/>
        <v/>
      </c>
      <c r="BN464" s="18" t="str">
        <f t="shared" si="170"/>
        <v>s</v>
      </c>
    </row>
    <row r="465" spans="3:66" ht="50.1" customHeight="1" thickTop="1" thickBot="1" x14ac:dyDescent="0.3">
      <c r="C465" s="46"/>
      <c r="D465" s="46"/>
      <c r="E465" s="46"/>
      <c r="F465" s="122"/>
      <c r="G465" s="122"/>
      <c r="H465" s="78" t="str">
        <f t="shared" si="171"/>
        <v/>
      </c>
      <c r="I465" s="78" t="str">
        <f t="shared" si="172"/>
        <v/>
      </c>
      <c r="J465" s="16"/>
      <c r="K465" s="46" t="str">
        <f t="shared" si="173"/>
        <v/>
      </c>
      <c r="L465" s="16"/>
      <c r="M465" s="16"/>
      <c r="N465" s="46"/>
      <c r="O465" s="47" t="str">
        <f t="shared" si="176"/>
        <v/>
      </c>
      <c r="P465" s="47"/>
      <c r="Q465" s="48" t="str">
        <f>IFERROR(VLOOKUP(E465,Funcionários!$C$8:$E$207,3,FALSE),"")</f>
        <v/>
      </c>
      <c r="R465" s="47"/>
      <c r="S465" s="49" t="str">
        <f t="shared" si="177"/>
        <v/>
      </c>
      <c r="T465" s="49">
        <v>4.5900000000000003E-3</v>
      </c>
      <c r="U465" s="48" t="str">
        <f>IF(Funcionários!C466=0,"",Funcionários!C466)</f>
        <v/>
      </c>
      <c r="V465" s="50">
        <f>IF(U465="",0,IF(COUNTIFS($E$7:$E$3006,U465,$I$7:$I$3006,'RC'!$E$6)=0,0,COUNTIFS($M$7:$M$3006,"Concluída no prazo",$E$7:$E$3006,U465,$I$7:$I$3006,'RC'!$E$6)/COUNTIFS($E$7:$E$3006,U465,$I$7:$I$3006,'RC'!$E$6)))</f>
        <v>0</v>
      </c>
      <c r="W465" s="49">
        <f>SUMIFS($J$7:$J$3006,$E$7:$E$3006,U465,$I$7:$I$3006,'RC'!$E$6)+SUMIFS($L$7:$L$3006,$E$7:$E$3006,U465,$I$7:$I$3006,'RC'!$E$6)</f>
        <v>0</v>
      </c>
      <c r="X465" s="48">
        <f>COUNTIFS($E$7:$E$3006,U465,$I$7:$I$3006,'RC'!$E$6)</f>
        <v>0</v>
      </c>
      <c r="Y465" s="48"/>
      <c r="Z465" s="51" t="str">
        <f>IF(AQ465='RC'!$E$6,AC465*1000+AD465,"")</f>
        <v/>
      </c>
      <c r="AA465" s="51" t="str">
        <f>IF(AB465="","",IF(AQ465='RC'!$E$6,AC465*1000-AD465,""))</f>
        <v/>
      </c>
      <c r="AB465" s="48" t="str">
        <f>IFERROR(VLOOKUP(E465,Funcionários!$C$8:$E$207,3,FALSE),"")</f>
        <v/>
      </c>
      <c r="AC465" s="50" t="str">
        <f>IF(AB465="","",IF(COUNTIFS($AB$7:$AB$3006,AB465,$AQ$7:$AQ$3006,'RC'!$E$6)=0,"",COUNTIFS($M$7:$M$3006,"Concluída no prazo",$AB$7:$AB$3006,AB465,$AQ$7:$AQ$3006,'RC'!$E$6)/COUNTIFS($AB$7:$AB$3006,AB465,$AQ$7:$AQ$3006,'RC'!$E$6)))</f>
        <v/>
      </c>
      <c r="AD465" s="48">
        <f>SUMIF($AQ$7:$AQ$3006,'RC'!$E$6,$J$7:$J$3006)+SUMIF($AQ$7:$AQ$3006,'RC'!$E$6,$L$7:$L$3006)</f>
        <v>21</v>
      </c>
      <c r="AF465" s="48">
        <v>4.54199999999986E-2</v>
      </c>
      <c r="AG465" s="48">
        <f>IF(OR(AQ465="",AQ465&lt;&gt;'RC'!$E$6,AB465&lt;&gt;'RC'!$D$21),0,1)</f>
        <v>0</v>
      </c>
      <c r="AH465" s="48">
        <f t="shared" si="174"/>
        <v>4.54199999999986E-2</v>
      </c>
      <c r="AI465" s="48" t="str">
        <f t="shared" si="156"/>
        <v/>
      </c>
      <c r="AJ465" s="48" t="str">
        <f t="shared" si="157"/>
        <v/>
      </c>
      <c r="AK465" s="52" t="str">
        <f t="shared" si="158"/>
        <v/>
      </c>
      <c r="AL465" s="52" t="str">
        <f t="shared" si="159"/>
        <v/>
      </c>
      <c r="AM465" s="48" t="str">
        <f t="shared" si="160"/>
        <v/>
      </c>
      <c r="AN465" s="48" t="str">
        <f t="shared" si="161"/>
        <v/>
      </c>
      <c r="AP465" s="18" t="str">
        <f t="shared" si="162"/>
        <v/>
      </c>
      <c r="AQ465" s="18" t="str">
        <f t="shared" si="163"/>
        <v/>
      </c>
      <c r="AR465" s="18">
        <v>4.5420000000000002E-2</v>
      </c>
      <c r="AS465" s="18">
        <f>IF(AF!$D$27="Todos",1,IF(M465=AF!$D$27,1,0))</f>
        <v>1</v>
      </c>
      <c r="AT465" s="53">
        <f>IF(AND(E465=AF!$D$6,OR(LT!M465=AF!$D$27,AF!$D$27="Todos"),OR(AP465=AF!$E$8,AQ465=AF!$E$8)),AR465+AS465,0)</f>
        <v>0</v>
      </c>
      <c r="AU465" s="18" t="str">
        <f t="shared" si="164"/>
        <v/>
      </c>
      <c r="AV465" s="54" t="str">
        <f t="shared" si="165"/>
        <v/>
      </c>
      <c r="AW465" s="54" t="str">
        <f t="shared" si="166"/>
        <v/>
      </c>
      <c r="AX465" s="18" t="str">
        <f t="shared" si="167"/>
        <v/>
      </c>
      <c r="AY465" s="18" t="str">
        <f t="shared" si="168"/>
        <v/>
      </c>
      <c r="BA465" s="18">
        <f>IF($E465=AF!$D$6,IF($M465="Concluída no prazo",2,IF($M465="Concluída com atraso",1,0)),0)</f>
        <v>0</v>
      </c>
      <c r="BB465" s="18">
        <f>IF($E465=AF!$D$6,IF($M465="Atrasada",2,IF($M465="Concluída com atraso",1,0)),0)</f>
        <v>0</v>
      </c>
      <c r="BC465" s="18">
        <v>4.5900000000000003E-3</v>
      </c>
      <c r="BD465" s="18">
        <f t="shared" si="175"/>
        <v>4.5900000000000003E-3</v>
      </c>
      <c r="BE465" s="18">
        <f t="shared" si="175"/>
        <v>4.5900000000000003E-3</v>
      </c>
      <c r="BF465" s="18" t="str">
        <f t="shared" si="169"/>
        <v/>
      </c>
      <c r="BN465" s="18" t="str">
        <f t="shared" si="170"/>
        <v>s</v>
      </c>
    </row>
    <row r="466" spans="3:66" ht="50.1" customHeight="1" thickTop="1" thickBot="1" x14ac:dyDescent="0.3">
      <c r="C466" s="46"/>
      <c r="D466" s="46"/>
      <c r="E466" s="46"/>
      <c r="F466" s="122"/>
      <c r="G466" s="122"/>
      <c r="H466" s="78" t="str">
        <f t="shared" si="171"/>
        <v/>
      </c>
      <c r="I466" s="78" t="str">
        <f t="shared" si="172"/>
        <v/>
      </c>
      <c r="J466" s="16"/>
      <c r="K466" s="46" t="str">
        <f t="shared" si="173"/>
        <v/>
      </c>
      <c r="L466" s="16"/>
      <c r="M466" s="16"/>
      <c r="N466" s="46"/>
      <c r="O466" s="47" t="str">
        <f t="shared" si="176"/>
        <v/>
      </c>
      <c r="P466" s="47"/>
      <c r="Q466" s="48" t="str">
        <f>IFERROR(VLOOKUP(E466,Funcionários!$C$8:$E$207,3,FALSE),"")</f>
        <v/>
      </c>
      <c r="R466" s="47"/>
      <c r="S466" s="49" t="str">
        <f t="shared" si="177"/>
        <v/>
      </c>
      <c r="T466" s="49">
        <v>4.5999999999999999E-3</v>
      </c>
      <c r="U466" s="48" t="str">
        <f>IF(Funcionários!C467=0,"",Funcionários!C467)</f>
        <v/>
      </c>
      <c r="V466" s="50">
        <f>IF(U466="",0,IF(COUNTIFS($E$7:$E$3006,U466,$I$7:$I$3006,'RC'!$E$6)=0,0,COUNTIFS($M$7:$M$3006,"Concluída no prazo",$E$7:$E$3006,U466,$I$7:$I$3006,'RC'!$E$6)/COUNTIFS($E$7:$E$3006,U466,$I$7:$I$3006,'RC'!$E$6)))</f>
        <v>0</v>
      </c>
      <c r="W466" s="49">
        <f>SUMIFS($J$7:$J$3006,$E$7:$E$3006,U466,$I$7:$I$3006,'RC'!$E$6)+SUMIFS($L$7:$L$3006,$E$7:$E$3006,U466,$I$7:$I$3006,'RC'!$E$6)</f>
        <v>0</v>
      </c>
      <c r="X466" s="48">
        <f>COUNTIFS($E$7:$E$3006,U466,$I$7:$I$3006,'RC'!$E$6)</f>
        <v>0</v>
      </c>
      <c r="Y466" s="48"/>
      <c r="Z466" s="51" t="str">
        <f>IF(AQ466='RC'!$E$6,AC466*1000+AD466,"")</f>
        <v/>
      </c>
      <c r="AA466" s="51" t="str">
        <f>IF(AB466="","",IF(AQ466='RC'!$E$6,AC466*1000-AD466,""))</f>
        <v/>
      </c>
      <c r="AB466" s="48" t="str">
        <f>IFERROR(VLOOKUP(E466,Funcionários!$C$8:$E$207,3,FALSE),"")</f>
        <v/>
      </c>
      <c r="AC466" s="50" t="str">
        <f>IF(AB466="","",IF(COUNTIFS($AB$7:$AB$3006,AB466,$AQ$7:$AQ$3006,'RC'!$E$6)=0,"",COUNTIFS($M$7:$M$3006,"Concluída no prazo",$AB$7:$AB$3006,AB466,$AQ$7:$AQ$3006,'RC'!$E$6)/COUNTIFS($AB$7:$AB$3006,AB466,$AQ$7:$AQ$3006,'RC'!$E$6)))</f>
        <v/>
      </c>
      <c r="AD466" s="48">
        <f>SUMIF($AQ$7:$AQ$3006,'RC'!$E$6,$J$7:$J$3006)+SUMIF($AQ$7:$AQ$3006,'RC'!$E$6,$L$7:$L$3006)</f>
        <v>21</v>
      </c>
      <c r="AF466" s="48">
        <v>4.5409999999998597E-2</v>
      </c>
      <c r="AG466" s="48">
        <f>IF(OR(AQ466="",AQ466&lt;&gt;'RC'!$E$6,AB466&lt;&gt;'RC'!$D$21),0,1)</f>
        <v>0</v>
      </c>
      <c r="AH466" s="48">
        <f t="shared" si="174"/>
        <v>4.5409999999998597E-2</v>
      </c>
      <c r="AI466" s="48" t="str">
        <f t="shared" si="156"/>
        <v/>
      </c>
      <c r="AJ466" s="48" t="str">
        <f t="shared" si="157"/>
        <v/>
      </c>
      <c r="AK466" s="52" t="str">
        <f t="shared" si="158"/>
        <v/>
      </c>
      <c r="AL466" s="52" t="str">
        <f t="shared" si="159"/>
        <v/>
      </c>
      <c r="AM466" s="48" t="str">
        <f t="shared" si="160"/>
        <v/>
      </c>
      <c r="AN466" s="48" t="str">
        <f t="shared" si="161"/>
        <v/>
      </c>
      <c r="AP466" s="18" t="str">
        <f t="shared" si="162"/>
        <v/>
      </c>
      <c r="AQ466" s="18" t="str">
        <f t="shared" si="163"/>
        <v/>
      </c>
      <c r="AR466" s="18">
        <v>4.5409999999999999E-2</v>
      </c>
      <c r="AS466" s="18">
        <f>IF(AF!$D$27="Todos",1,IF(M466=AF!$D$27,1,0))</f>
        <v>1</v>
      </c>
      <c r="AT466" s="53">
        <f>IF(AND(E466=AF!$D$6,OR(LT!M466=AF!$D$27,AF!$D$27="Todos"),OR(AP466=AF!$E$8,AQ466=AF!$E$8)),AR466+AS466,0)</f>
        <v>0</v>
      </c>
      <c r="AU466" s="18" t="str">
        <f t="shared" si="164"/>
        <v/>
      </c>
      <c r="AV466" s="54" t="str">
        <f t="shared" si="165"/>
        <v/>
      </c>
      <c r="AW466" s="54" t="str">
        <f t="shared" si="166"/>
        <v/>
      </c>
      <c r="AX466" s="18" t="str">
        <f t="shared" si="167"/>
        <v/>
      </c>
      <c r="AY466" s="18" t="str">
        <f t="shared" si="168"/>
        <v/>
      </c>
      <c r="BA466" s="18">
        <f>IF($E466=AF!$D$6,IF($M466="Concluída no prazo",2,IF($M466="Concluída com atraso",1,0)),0)</f>
        <v>0</v>
      </c>
      <c r="BB466" s="18">
        <f>IF($E466=AF!$D$6,IF($M466="Atrasada",2,IF($M466="Concluída com atraso",1,0)),0)</f>
        <v>0</v>
      </c>
      <c r="BC466" s="18">
        <v>4.5999999999999999E-3</v>
      </c>
      <c r="BD466" s="18">
        <f t="shared" si="175"/>
        <v>4.5999999999999999E-3</v>
      </c>
      <c r="BE466" s="18">
        <f t="shared" si="175"/>
        <v>4.5999999999999999E-3</v>
      </c>
      <c r="BF466" s="18" t="str">
        <f t="shared" si="169"/>
        <v/>
      </c>
      <c r="BN466" s="18" t="str">
        <f t="shared" si="170"/>
        <v>s</v>
      </c>
    </row>
    <row r="467" spans="3:66" ht="50.1" customHeight="1" thickTop="1" thickBot="1" x14ac:dyDescent="0.3">
      <c r="C467" s="46"/>
      <c r="D467" s="46"/>
      <c r="E467" s="46"/>
      <c r="F467" s="122"/>
      <c r="G467" s="122"/>
      <c r="H467" s="78" t="str">
        <f t="shared" si="171"/>
        <v/>
      </c>
      <c r="I467" s="78" t="str">
        <f t="shared" si="172"/>
        <v/>
      </c>
      <c r="J467" s="16"/>
      <c r="K467" s="46" t="str">
        <f t="shared" si="173"/>
        <v/>
      </c>
      <c r="L467" s="16"/>
      <c r="M467" s="16"/>
      <c r="N467" s="46"/>
      <c r="O467" s="47" t="str">
        <f t="shared" si="176"/>
        <v/>
      </c>
      <c r="P467" s="47"/>
      <c r="Q467" s="48" t="str">
        <f>IFERROR(VLOOKUP(E467,Funcionários!$C$8:$E$207,3,FALSE),"")</f>
        <v/>
      </c>
      <c r="R467" s="47"/>
      <c r="S467" s="49" t="str">
        <f t="shared" si="177"/>
        <v/>
      </c>
      <c r="T467" s="49">
        <v>4.6100000000000004E-3</v>
      </c>
      <c r="U467" s="48" t="str">
        <f>IF(Funcionários!C468=0,"",Funcionários!C468)</f>
        <v/>
      </c>
      <c r="V467" s="50">
        <f>IF(U467="",0,IF(COUNTIFS($E$7:$E$3006,U467,$I$7:$I$3006,'RC'!$E$6)=0,0,COUNTIFS($M$7:$M$3006,"Concluída no prazo",$E$7:$E$3006,U467,$I$7:$I$3006,'RC'!$E$6)/COUNTIFS($E$7:$E$3006,U467,$I$7:$I$3006,'RC'!$E$6)))</f>
        <v>0</v>
      </c>
      <c r="W467" s="49">
        <f>SUMIFS($J$7:$J$3006,$E$7:$E$3006,U467,$I$7:$I$3006,'RC'!$E$6)+SUMIFS($L$7:$L$3006,$E$7:$E$3006,U467,$I$7:$I$3006,'RC'!$E$6)</f>
        <v>0</v>
      </c>
      <c r="X467" s="48">
        <f>COUNTIFS($E$7:$E$3006,U467,$I$7:$I$3006,'RC'!$E$6)</f>
        <v>0</v>
      </c>
      <c r="Y467" s="48"/>
      <c r="Z467" s="51" t="str">
        <f>IF(AQ467='RC'!$E$6,AC467*1000+AD467,"")</f>
        <v/>
      </c>
      <c r="AA467" s="51" t="str">
        <f>IF(AB467="","",IF(AQ467='RC'!$E$6,AC467*1000-AD467,""))</f>
        <v/>
      </c>
      <c r="AB467" s="48" t="str">
        <f>IFERROR(VLOOKUP(E467,Funcionários!$C$8:$E$207,3,FALSE),"")</f>
        <v/>
      </c>
      <c r="AC467" s="50" t="str">
        <f>IF(AB467="","",IF(COUNTIFS($AB$7:$AB$3006,AB467,$AQ$7:$AQ$3006,'RC'!$E$6)=0,"",COUNTIFS($M$7:$M$3006,"Concluída no prazo",$AB$7:$AB$3006,AB467,$AQ$7:$AQ$3006,'RC'!$E$6)/COUNTIFS($AB$7:$AB$3006,AB467,$AQ$7:$AQ$3006,'RC'!$E$6)))</f>
        <v/>
      </c>
      <c r="AD467" s="48">
        <f>SUMIF($AQ$7:$AQ$3006,'RC'!$E$6,$J$7:$J$3006)+SUMIF($AQ$7:$AQ$3006,'RC'!$E$6,$L$7:$L$3006)</f>
        <v>21</v>
      </c>
      <c r="AF467" s="48">
        <v>4.5399999999998601E-2</v>
      </c>
      <c r="AG467" s="48">
        <f>IF(OR(AQ467="",AQ467&lt;&gt;'RC'!$E$6,AB467&lt;&gt;'RC'!$D$21),0,1)</f>
        <v>0</v>
      </c>
      <c r="AH467" s="48">
        <f t="shared" si="174"/>
        <v>4.5399999999998601E-2</v>
      </c>
      <c r="AI467" s="48" t="str">
        <f t="shared" si="156"/>
        <v/>
      </c>
      <c r="AJ467" s="48" t="str">
        <f t="shared" si="157"/>
        <v/>
      </c>
      <c r="AK467" s="52" t="str">
        <f t="shared" si="158"/>
        <v/>
      </c>
      <c r="AL467" s="52" t="str">
        <f t="shared" si="159"/>
        <v/>
      </c>
      <c r="AM467" s="48" t="str">
        <f t="shared" si="160"/>
        <v/>
      </c>
      <c r="AN467" s="48" t="str">
        <f t="shared" si="161"/>
        <v/>
      </c>
      <c r="AP467" s="18" t="str">
        <f t="shared" si="162"/>
        <v/>
      </c>
      <c r="AQ467" s="18" t="str">
        <f t="shared" si="163"/>
        <v/>
      </c>
      <c r="AR467" s="18">
        <v>4.5400000000000003E-2</v>
      </c>
      <c r="AS467" s="18">
        <f>IF(AF!$D$27="Todos",1,IF(M467=AF!$D$27,1,0))</f>
        <v>1</v>
      </c>
      <c r="AT467" s="53">
        <f>IF(AND(E467=AF!$D$6,OR(LT!M467=AF!$D$27,AF!$D$27="Todos"),OR(AP467=AF!$E$8,AQ467=AF!$E$8)),AR467+AS467,0)</f>
        <v>0</v>
      </c>
      <c r="AU467" s="18" t="str">
        <f t="shared" si="164"/>
        <v/>
      </c>
      <c r="AV467" s="54" t="str">
        <f t="shared" si="165"/>
        <v/>
      </c>
      <c r="AW467" s="54" t="str">
        <f t="shared" si="166"/>
        <v/>
      </c>
      <c r="AX467" s="18" t="str">
        <f t="shared" si="167"/>
        <v/>
      </c>
      <c r="AY467" s="18" t="str">
        <f t="shared" si="168"/>
        <v/>
      </c>
      <c r="BA467" s="18">
        <f>IF($E467=AF!$D$6,IF($M467="Concluída no prazo",2,IF($M467="Concluída com atraso",1,0)),0)</f>
        <v>0</v>
      </c>
      <c r="BB467" s="18">
        <f>IF($E467=AF!$D$6,IF($M467="Atrasada",2,IF($M467="Concluída com atraso",1,0)),0)</f>
        <v>0</v>
      </c>
      <c r="BC467" s="18">
        <v>4.6100000000000004E-3</v>
      </c>
      <c r="BD467" s="18">
        <f t="shared" si="175"/>
        <v>4.6100000000000004E-3</v>
      </c>
      <c r="BE467" s="18">
        <f t="shared" si="175"/>
        <v>4.6100000000000004E-3</v>
      </c>
      <c r="BF467" s="18" t="str">
        <f t="shared" si="169"/>
        <v/>
      </c>
      <c r="BN467" s="18" t="str">
        <f t="shared" si="170"/>
        <v>s</v>
      </c>
    </row>
    <row r="468" spans="3:66" ht="50.1" customHeight="1" thickTop="1" thickBot="1" x14ac:dyDescent="0.3">
      <c r="C468" s="46"/>
      <c r="D468" s="46"/>
      <c r="E468" s="46"/>
      <c r="F468" s="122"/>
      <c r="G468" s="122"/>
      <c r="H468" s="78" t="str">
        <f t="shared" si="171"/>
        <v/>
      </c>
      <c r="I468" s="78" t="str">
        <f t="shared" si="172"/>
        <v/>
      </c>
      <c r="J468" s="16"/>
      <c r="K468" s="46" t="str">
        <f t="shared" si="173"/>
        <v/>
      </c>
      <c r="L468" s="16"/>
      <c r="M468" s="16"/>
      <c r="N468" s="46"/>
      <c r="O468" s="47" t="str">
        <f t="shared" si="176"/>
        <v/>
      </c>
      <c r="P468" s="47"/>
      <c r="Q468" s="48" t="str">
        <f>IFERROR(VLOOKUP(E468,Funcionários!$C$8:$E$207,3,FALSE),"")</f>
        <v/>
      </c>
      <c r="R468" s="47"/>
      <c r="S468" s="49" t="str">
        <f t="shared" si="177"/>
        <v/>
      </c>
      <c r="T468" s="49">
        <v>4.62E-3</v>
      </c>
      <c r="U468" s="48" t="str">
        <f>IF(Funcionários!C469=0,"",Funcionários!C469)</f>
        <v/>
      </c>
      <c r="V468" s="50">
        <f>IF(U468="",0,IF(COUNTIFS($E$7:$E$3006,U468,$I$7:$I$3006,'RC'!$E$6)=0,0,COUNTIFS($M$7:$M$3006,"Concluída no prazo",$E$7:$E$3006,U468,$I$7:$I$3006,'RC'!$E$6)/COUNTIFS($E$7:$E$3006,U468,$I$7:$I$3006,'RC'!$E$6)))</f>
        <v>0</v>
      </c>
      <c r="W468" s="49">
        <f>SUMIFS($J$7:$J$3006,$E$7:$E$3006,U468,$I$7:$I$3006,'RC'!$E$6)+SUMIFS($L$7:$L$3006,$E$7:$E$3006,U468,$I$7:$I$3006,'RC'!$E$6)</f>
        <v>0</v>
      </c>
      <c r="X468" s="48">
        <f>COUNTIFS($E$7:$E$3006,U468,$I$7:$I$3006,'RC'!$E$6)</f>
        <v>0</v>
      </c>
      <c r="Y468" s="48"/>
      <c r="Z468" s="51" t="str">
        <f>IF(AQ468='RC'!$E$6,AC468*1000+AD468,"")</f>
        <v/>
      </c>
      <c r="AA468" s="51" t="str">
        <f>IF(AB468="","",IF(AQ468='RC'!$E$6,AC468*1000-AD468,""))</f>
        <v/>
      </c>
      <c r="AB468" s="48" t="str">
        <f>IFERROR(VLOOKUP(E468,Funcionários!$C$8:$E$207,3,FALSE),"")</f>
        <v/>
      </c>
      <c r="AC468" s="50" t="str">
        <f>IF(AB468="","",IF(COUNTIFS($AB$7:$AB$3006,AB468,$AQ$7:$AQ$3006,'RC'!$E$6)=0,"",COUNTIFS($M$7:$M$3006,"Concluída no prazo",$AB$7:$AB$3006,AB468,$AQ$7:$AQ$3006,'RC'!$E$6)/COUNTIFS($AB$7:$AB$3006,AB468,$AQ$7:$AQ$3006,'RC'!$E$6)))</f>
        <v/>
      </c>
      <c r="AD468" s="48">
        <f>SUMIF($AQ$7:$AQ$3006,'RC'!$E$6,$J$7:$J$3006)+SUMIF($AQ$7:$AQ$3006,'RC'!$E$6,$L$7:$L$3006)</f>
        <v>21</v>
      </c>
      <c r="AF468" s="48">
        <v>4.5389999999998598E-2</v>
      </c>
      <c r="AG468" s="48">
        <f>IF(OR(AQ468="",AQ468&lt;&gt;'RC'!$E$6,AB468&lt;&gt;'RC'!$D$21),0,1)</f>
        <v>0</v>
      </c>
      <c r="AH468" s="48">
        <f t="shared" si="174"/>
        <v>4.5389999999998598E-2</v>
      </c>
      <c r="AI468" s="48" t="str">
        <f t="shared" si="156"/>
        <v/>
      </c>
      <c r="AJ468" s="48" t="str">
        <f t="shared" si="157"/>
        <v/>
      </c>
      <c r="AK468" s="52" t="str">
        <f t="shared" si="158"/>
        <v/>
      </c>
      <c r="AL468" s="52" t="str">
        <f t="shared" si="159"/>
        <v/>
      </c>
      <c r="AM468" s="48" t="str">
        <f t="shared" si="160"/>
        <v/>
      </c>
      <c r="AN468" s="48" t="str">
        <f t="shared" si="161"/>
        <v/>
      </c>
      <c r="AP468" s="18" t="str">
        <f t="shared" si="162"/>
        <v/>
      </c>
      <c r="AQ468" s="18" t="str">
        <f t="shared" si="163"/>
        <v/>
      </c>
      <c r="AR468" s="18">
        <v>4.539E-2</v>
      </c>
      <c r="AS468" s="18">
        <f>IF(AF!$D$27="Todos",1,IF(M468=AF!$D$27,1,0))</f>
        <v>1</v>
      </c>
      <c r="AT468" s="53">
        <f>IF(AND(E468=AF!$D$6,OR(LT!M468=AF!$D$27,AF!$D$27="Todos"),OR(AP468=AF!$E$8,AQ468=AF!$E$8)),AR468+AS468,0)</f>
        <v>0</v>
      </c>
      <c r="AU468" s="18" t="str">
        <f t="shared" si="164"/>
        <v/>
      </c>
      <c r="AV468" s="54" t="str">
        <f t="shared" si="165"/>
        <v/>
      </c>
      <c r="AW468" s="54" t="str">
        <f t="shared" si="166"/>
        <v/>
      </c>
      <c r="AX468" s="18" t="str">
        <f t="shared" si="167"/>
        <v/>
      </c>
      <c r="AY468" s="18" t="str">
        <f t="shared" si="168"/>
        <v/>
      </c>
      <c r="BA468" s="18">
        <f>IF($E468=AF!$D$6,IF($M468="Concluída no prazo",2,IF($M468="Concluída com atraso",1,0)),0)</f>
        <v>0</v>
      </c>
      <c r="BB468" s="18">
        <f>IF($E468=AF!$D$6,IF($M468="Atrasada",2,IF($M468="Concluída com atraso",1,0)),0)</f>
        <v>0</v>
      </c>
      <c r="BC468" s="18">
        <v>4.62E-3</v>
      </c>
      <c r="BD468" s="18">
        <f t="shared" si="175"/>
        <v>4.62E-3</v>
      </c>
      <c r="BE468" s="18">
        <f t="shared" si="175"/>
        <v>4.62E-3</v>
      </c>
      <c r="BF468" s="18" t="str">
        <f t="shared" si="169"/>
        <v/>
      </c>
      <c r="BN468" s="18" t="str">
        <f t="shared" si="170"/>
        <v>s</v>
      </c>
    </row>
    <row r="469" spans="3:66" ht="50.1" customHeight="1" thickTop="1" thickBot="1" x14ac:dyDescent="0.3">
      <c r="C469" s="46"/>
      <c r="D469" s="46"/>
      <c r="E469" s="46"/>
      <c r="F469" s="122"/>
      <c r="G469" s="122"/>
      <c r="H469" s="78" t="str">
        <f t="shared" si="171"/>
        <v/>
      </c>
      <c r="I469" s="78" t="str">
        <f t="shared" si="172"/>
        <v/>
      </c>
      <c r="J469" s="16"/>
      <c r="K469" s="46" t="str">
        <f t="shared" si="173"/>
        <v/>
      </c>
      <c r="L469" s="16"/>
      <c r="M469" s="16"/>
      <c r="N469" s="46"/>
      <c r="O469" s="47" t="str">
        <f t="shared" si="176"/>
        <v/>
      </c>
      <c r="P469" s="47"/>
      <c r="Q469" s="48" t="str">
        <f>IFERROR(VLOOKUP(E469,Funcionários!$C$8:$E$207,3,FALSE),"")</f>
        <v/>
      </c>
      <c r="R469" s="47"/>
      <c r="S469" s="49" t="str">
        <f t="shared" si="177"/>
        <v/>
      </c>
      <c r="T469" s="49">
        <v>4.6299999999999996E-3</v>
      </c>
      <c r="U469" s="48" t="str">
        <f>IF(Funcionários!C470=0,"",Funcionários!C470)</f>
        <v/>
      </c>
      <c r="V469" s="50">
        <f>IF(U469="",0,IF(COUNTIFS($E$7:$E$3006,U469,$I$7:$I$3006,'RC'!$E$6)=0,0,COUNTIFS($M$7:$M$3006,"Concluída no prazo",$E$7:$E$3006,U469,$I$7:$I$3006,'RC'!$E$6)/COUNTIFS($E$7:$E$3006,U469,$I$7:$I$3006,'RC'!$E$6)))</f>
        <v>0</v>
      </c>
      <c r="W469" s="49">
        <f>SUMIFS($J$7:$J$3006,$E$7:$E$3006,U469,$I$7:$I$3006,'RC'!$E$6)+SUMIFS($L$7:$L$3006,$E$7:$E$3006,U469,$I$7:$I$3006,'RC'!$E$6)</f>
        <v>0</v>
      </c>
      <c r="X469" s="48">
        <f>COUNTIFS($E$7:$E$3006,U469,$I$7:$I$3006,'RC'!$E$6)</f>
        <v>0</v>
      </c>
      <c r="Y469" s="48"/>
      <c r="Z469" s="51" t="str">
        <f>IF(AQ469='RC'!$E$6,AC469*1000+AD469,"")</f>
        <v/>
      </c>
      <c r="AA469" s="51" t="str">
        <f>IF(AB469="","",IF(AQ469='RC'!$E$6,AC469*1000-AD469,""))</f>
        <v/>
      </c>
      <c r="AB469" s="48" t="str">
        <f>IFERROR(VLOOKUP(E469,Funcionários!$C$8:$E$207,3,FALSE),"")</f>
        <v/>
      </c>
      <c r="AC469" s="50" t="str">
        <f>IF(AB469="","",IF(COUNTIFS($AB$7:$AB$3006,AB469,$AQ$7:$AQ$3006,'RC'!$E$6)=0,"",COUNTIFS($M$7:$M$3006,"Concluída no prazo",$AB$7:$AB$3006,AB469,$AQ$7:$AQ$3006,'RC'!$E$6)/COUNTIFS($AB$7:$AB$3006,AB469,$AQ$7:$AQ$3006,'RC'!$E$6)))</f>
        <v/>
      </c>
      <c r="AD469" s="48">
        <f>SUMIF($AQ$7:$AQ$3006,'RC'!$E$6,$J$7:$J$3006)+SUMIF($AQ$7:$AQ$3006,'RC'!$E$6,$L$7:$L$3006)</f>
        <v>21</v>
      </c>
      <c r="AF469" s="48">
        <v>4.5379999999998602E-2</v>
      </c>
      <c r="AG469" s="48">
        <f>IF(OR(AQ469="",AQ469&lt;&gt;'RC'!$E$6,AB469&lt;&gt;'RC'!$D$21),0,1)</f>
        <v>0</v>
      </c>
      <c r="AH469" s="48">
        <f t="shared" si="174"/>
        <v>4.5379999999998602E-2</v>
      </c>
      <c r="AI469" s="48" t="str">
        <f t="shared" si="156"/>
        <v/>
      </c>
      <c r="AJ469" s="48" t="str">
        <f t="shared" si="157"/>
        <v/>
      </c>
      <c r="AK469" s="52" t="str">
        <f t="shared" si="158"/>
        <v/>
      </c>
      <c r="AL469" s="52" t="str">
        <f t="shared" si="159"/>
        <v/>
      </c>
      <c r="AM469" s="48" t="str">
        <f t="shared" si="160"/>
        <v/>
      </c>
      <c r="AN469" s="48" t="str">
        <f t="shared" si="161"/>
        <v/>
      </c>
      <c r="AP469" s="18" t="str">
        <f t="shared" si="162"/>
        <v/>
      </c>
      <c r="AQ469" s="18" t="str">
        <f t="shared" si="163"/>
        <v/>
      </c>
      <c r="AR469" s="18">
        <v>4.5379999999999997E-2</v>
      </c>
      <c r="AS469" s="18">
        <f>IF(AF!$D$27="Todos",1,IF(M469=AF!$D$27,1,0))</f>
        <v>1</v>
      </c>
      <c r="AT469" s="53">
        <f>IF(AND(E469=AF!$D$6,OR(LT!M469=AF!$D$27,AF!$D$27="Todos"),OR(AP469=AF!$E$8,AQ469=AF!$E$8)),AR469+AS469,0)</f>
        <v>0</v>
      </c>
      <c r="AU469" s="18" t="str">
        <f t="shared" si="164"/>
        <v/>
      </c>
      <c r="AV469" s="54" t="str">
        <f t="shared" si="165"/>
        <v/>
      </c>
      <c r="AW469" s="54" t="str">
        <f t="shared" si="166"/>
        <v/>
      </c>
      <c r="AX469" s="18" t="str">
        <f t="shared" si="167"/>
        <v/>
      </c>
      <c r="AY469" s="18" t="str">
        <f t="shared" si="168"/>
        <v/>
      </c>
      <c r="BA469" s="18">
        <f>IF($E469=AF!$D$6,IF($M469="Concluída no prazo",2,IF($M469="Concluída com atraso",1,0)),0)</f>
        <v>0</v>
      </c>
      <c r="BB469" s="18">
        <f>IF($E469=AF!$D$6,IF($M469="Atrasada",2,IF($M469="Concluída com atraso",1,0)),0)</f>
        <v>0</v>
      </c>
      <c r="BC469" s="18">
        <v>4.6299999999999996E-3</v>
      </c>
      <c r="BD469" s="18">
        <f t="shared" si="175"/>
        <v>4.6299999999999996E-3</v>
      </c>
      <c r="BE469" s="18">
        <f t="shared" si="175"/>
        <v>4.6299999999999996E-3</v>
      </c>
      <c r="BF469" s="18" t="str">
        <f t="shared" si="169"/>
        <v/>
      </c>
      <c r="BN469" s="18" t="str">
        <f t="shared" si="170"/>
        <v>s</v>
      </c>
    </row>
    <row r="470" spans="3:66" ht="50.1" customHeight="1" thickTop="1" thickBot="1" x14ac:dyDescent="0.3">
      <c r="C470" s="46"/>
      <c r="D470" s="46"/>
      <c r="E470" s="46"/>
      <c r="F470" s="122"/>
      <c r="G470" s="122"/>
      <c r="H470" s="78" t="str">
        <f t="shared" si="171"/>
        <v/>
      </c>
      <c r="I470" s="78" t="str">
        <f t="shared" si="172"/>
        <v/>
      </c>
      <c r="J470" s="16"/>
      <c r="K470" s="46" t="str">
        <f t="shared" si="173"/>
        <v/>
      </c>
      <c r="L470" s="16"/>
      <c r="M470" s="16"/>
      <c r="N470" s="46"/>
      <c r="O470" s="47" t="str">
        <f t="shared" si="176"/>
        <v/>
      </c>
      <c r="P470" s="47"/>
      <c r="Q470" s="48" t="str">
        <f>IFERROR(VLOOKUP(E470,Funcionários!$C$8:$E$207,3,FALSE),"")</f>
        <v/>
      </c>
      <c r="R470" s="47"/>
      <c r="S470" s="49" t="str">
        <f t="shared" si="177"/>
        <v/>
      </c>
      <c r="T470" s="49">
        <v>4.64E-3</v>
      </c>
      <c r="U470" s="48" t="str">
        <f>IF(Funcionários!C471=0,"",Funcionários!C471)</f>
        <v/>
      </c>
      <c r="V470" s="50">
        <f>IF(U470="",0,IF(COUNTIFS($E$7:$E$3006,U470,$I$7:$I$3006,'RC'!$E$6)=0,0,COUNTIFS($M$7:$M$3006,"Concluída no prazo",$E$7:$E$3006,U470,$I$7:$I$3006,'RC'!$E$6)/COUNTIFS($E$7:$E$3006,U470,$I$7:$I$3006,'RC'!$E$6)))</f>
        <v>0</v>
      </c>
      <c r="W470" s="49">
        <f>SUMIFS($J$7:$J$3006,$E$7:$E$3006,U470,$I$7:$I$3006,'RC'!$E$6)+SUMIFS($L$7:$L$3006,$E$7:$E$3006,U470,$I$7:$I$3006,'RC'!$E$6)</f>
        <v>0</v>
      </c>
      <c r="X470" s="48">
        <f>COUNTIFS($E$7:$E$3006,U470,$I$7:$I$3006,'RC'!$E$6)</f>
        <v>0</v>
      </c>
      <c r="Y470" s="48"/>
      <c r="Z470" s="51" t="str">
        <f>IF(AQ470='RC'!$E$6,AC470*1000+AD470,"")</f>
        <v/>
      </c>
      <c r="AA470" s="51" t="str">
        <f>IF(AB470="","",IF(AQ470='RC'!$E$6,AC470*1000-AD470,""))</f>
        <v/>
      </c>
      <c r="AB470" s="48" t="str">
        <f>IFERROR(VLOOKUP(E470,Funcionários!$C$8:$E$207,3,FALSE),"")</f>
        <v/>
      </c>
      <c r="AC470" s="50" t="str">
        <f>IF(AB470="","",IF(COUNTIFS($AB$7:$AB$3006,AB470,$AQ$7:$AQ$3006,'RC'!$E$6)=0,"",COUNTIFS($M$7:$M$3006,"Concluída no prazo",$AB$7:$AB$3006,AB470,$AQ$7:$AQ$3006,'RC'!$E$6)/COUNTIFS($AB$7:$AB$3006,AB470,$AQ$7:$AQ$3006,'RC'!$E$6)))</f>
        <v/>
      </c>
      <c r="AD470" s="48">
        <f>SUMIF($AQ$7:$AQ$3006,'RC'!$E$6,$J$7:$J$3006)+SUMIF($AQ$7:$AQ$3006,'RC'!$E$6,$L$7:$L$3006)</f>
        <v>21</v>
      </c>
      <c r="AF470" s="48">
        <v>4.5369999999998599E-2</v>
      </c>
      <c r="AG470" s="48">
        <f>IF(OR(AQ470="",AQ470&lt;&gt;'RC'!$E$6,AB470&lt;&gt;'RC'!$D$21),0,1)</f>
        <v>0</v>
      </c>
      <c r="AH470" s="48">
        <f t="shared" si="174"/>
        <v>4.5369999999998599E-2</v>
      </c>
      <c r="AI470" s="48" t="str">
        <f t="shared" si="156"/>
        <v/>
      </c>
      <c r="AJ470" s="48" t="str">
        <f t="shared" si="157"/>
        <v/>
      </c>
      <c r="AK470" s="52" t="str">
        <f t="shared" si="158"/>
        <v/>
      </c>
      <c r="AL470" s="52" t="str">
        <f t="shared" si="159"/>
        <v/>
      </c>
      <c r="AM470" s="48" t="str">
        <f t="shared" si="160"/>
        <v/>
      </c>
      <c r="AN470" s="48" t="str">
        <f t="shared" si="161"/>
        <v/>
      </c>
      <c r="AP470" s="18" t="str">
        <f t="shared" si="162"/>
        <v/>
      </c>
      <c r="AQ470" s="18" t="str">
        <f t="shared" si="163"/>
        <v/>
      </c>
      <c r="AR470" s="18">
        <v>4.5370000000000001E-2</v>
      </c>
      <c r="AS470" s="18">
        <f>IF(AF!$D$27="Todos",1,IF(M470=AF!$D$27,1,0))</f>
        <v>1</v>
      </c>
      <c r="AT470" s="53">
        <f>IF(AND(E470=AF!$D$6,OR(LT!M470=AF!$D$27,AF!$D$27="Todos"),OR(AP470=AF!$E$8,AQ470=AF!$E$8)),AR470+AS470,0)</f>
        <v>0</v>
      </c>
      <c r="AU470" s="18" t="str">
        <f t="shared" si="164"/>
        <v/>
      </c>
      <c r="AV470" s="54" t="str">
        <f t="shared" si="165"/>
        <v/>
      </c>
      <c r="AW470" s="54" t="str">
        <f t="shared" si="166"/>
        <v/>
      </c>
      <c r="AX470" s="18" t="str">
        <f t="shared" si="167"/>
        <v/>
      </c>
      <c r="AY470" s="18" t="str">
        <f t="shared" si="168"/>
        <v/>
      </c>
      <c r="BA470" s="18">
        <f>IF($E470=AF!$D$6,IF($M470="Concluída no prazo",2,IF($M470="Concluída com atraso",1,0)),0)</f>
        <v>0</v>
      </c>
      <c r="BB470" s="18">
        <f>IF($E470=AF!$D$6,IF($M470="Atrasada",2,IF($M470="Concluída com atraso",1,0)),0)</f>
        <v>0</v>
      </c>
      <c r="BC470" s="18">
        <v>4.64E-3</v>
      </c>
      <c r="BD470" s="18">
        <f t="shared" si="175"/>
        <v>4.64E-3</v>
      </c>
      <c r="BE470" s="18">
        <f t="shared" si="175"/>
        <v>4.64E-3</v>
      </c>
      <c r="BF470" s="18" t="str">
        <f t="shared" si="169"/>
        <v/>
      </c>
      <c r="BN470" s="18" t="str">
        <f t="shared" si="170"/>
        <v>s</v>
      </c>
    </row>
    <row r="471" spans="3:66" ht="50.1" customHeight="1" thickTop="1" thickBot="1" x14ac:dyDescent="0.3">
      <c r="C471" s="46"/>
      <c r="D471" s="46"/>
      <c r="E471" s="46"/>
      <c r="F471" s="122"/>
      <c r="G471" s="122"/>
      <c r="H471" s="78" t="str">
        <f t="shared" si="171"/>
        <v/>
      </c>
      <c r="I471" s="78" t="str">
        <f t="shared" si="172"/>
        <v/>
      </c>
      <c r="J471" s="16"/>
      <c r="K471" s="46" t="str">
        <f t="shared" si="173"/>
        <v/>
      </c>
      <c r="L471" s="16"/>
      <c r="M471" s="16"/>
      <c r="N471" s="46"/>
      <c r="O471" s="47" t="str">
        <f t="shared" si="176"/>
        <v/>
      </c>
      <c r="P471" s="47"/>
      <c r="Q471" s="48" t="str">
        <f>IFERROR(VLOOKUP(E471,Funcionários!$C$8:$E$207,3,FALSE),"")</f>
        <v/>
      </c>
      <c r="R471" s="47"/>
      <c r="S471" s="49" t="str">
        <f t="shared" si="177"/>
        <v/>
      </c>
      <c r="T471" s="49">
        <v>4.6499999999999996E-3</v>
      </c>
      <c r="U471" s="48" t="str">
        <f>IF(Funcionários!C472=0,"",Funcionários!C472)</f>
        <v/>
      </c>
      <c r="V471" s="50">
        <f>IF(U471="",0,IF(COUNTIFS($E$7:$E$3006,U471,$I$7:$I$3006,'RC'!$E$6)=0,0,COUNTIFS($M$7:$M$3006,"Concluída no prazo",$E$7:$E$3006,U471,$I$7:$I$3006,'RC'!$E$6)/COUNTIFS($E$7:$E$3006,U471,$I$7:$I$3006,'RC'!$E$6)))</f>
        <v>0</v>
      </c>
      <c r="W471" s="49">
        <f>SUMIFS($J$7:$J$3006,$E$7:$E$3006,U471,$I$7:$I$3006,'RC'!$E$6)+SUMIFS($L$7:$L$3006,$E$7:$E$3006,U471,$I$7:$I$3006,'RC'!$E$6)</f>
        <v>0</v>
      </c>
      <c r="X471" s="48">
        <f>COUNTIFS($E$7:$E$3006,U471,$I$7:$I$3006,'RC'!$E$6)</f>
        <v>0</v>
      </c>
      <c r="Y471" s="48"/>
      <c r="Z471" s="51" t="str">
        <f>IF(AQ471='RC'!$E$6,AC471*1000+AD471,"")</f>
        <v/>
      </c>
      <c r="AA471" s="51" t="str">
        <f>IF(AB471="","",IF(AQ471='RC'!$E$6,AC471*1000-AD471,""))</f>
        <v/>
      </c>
      <c r="AB471" s="48" t="str">
        <f>IFERROR(VLOOKUP(E471,Funcionários!$C$8:$E$207,3,FALSE),"")</f>
        <v/>
      </c>
      <c r="AC471" s="50" t="str">
        <f>IF(AB471="","",IF(COUNTIFS($AB$7:$AB$3006,AB471,$AQ$7:$AQ$3006,'RC'!$E$6)=0,"",COUNTIFS($M$7:$M$3006,"Concluída no prazo",$AB$7:$AB$3006,AB471,$AQ$7:$AQ$3006,'RC'!$E$6)/COUNTIFS($AB$7:$AB$3006,AB471,$AQ$7:$AQ$3006,'RC'!$E$6)))</f>
        <v/>
      </c>
      <c r="AD471" s="48">
        <f>SUMIF($AQ$7:$AQ$3006,'RC'!$E$6,$J$7:$J$3006)+SUMIF($AQ$7:$AQ$3006,'RC'!$E$6,$L$7:$L$3006)</f>
        <v>21</v>
      </c>
      <c r="AF471" s="48">
        <v>4.5359999999998603E-2</v>
      </c>
      <c r="AG471" s="48">
        <f>IF(OR(AQ471="",AQ471&lt;&gt;'RC'!$E$6,AB471&lt;&gt;'RC'!$D$21),0,1)</f>
        <v>0</v>
      </c>
      <c r="AH471" s="48">
        <f t="shared" si="174"/>
        <v>4.5359999999998603E-2</v>
      </c>
      <c r="AI471" s="48" t="str">
        <f t="shared" si="156"/>
        <v/>
      </c>
      <c r="AJ471" s="48" t="str">
        <f t="shared" si="157"/>
        <v/>
      </c>
      <c r="AK471" s="52" t="str">
        <f t="shared" si="158"/>
        <v/>
      </c>
      <c r="AL471" s="52" t="str">
        <f t="shared" si="159"/>
        <v/>
      </c>
      <c r="AM471" s="48" t="str">
        <f t="shared" si="160"/>
        <v/>
      </c>
      <c r="AN471" s="48" t="str">
        <f t="shared" si="161"/>
        <v/>
      </c>
      <c r="AP471" s="18" t="str">
        <f t="shared" si="162"/>
        <v/>
      </c>
      <c r="AQ471" s="18" t="str">
        <f t="shared" si="163"/>
        <v/>
      </c>
      <c r="AR471" s="18">
        <v>4.5359999999999998E-2</v>
      </c>
      <c r="AS471" s="18">
        <f>IF(AF!$D$27="Todos",1,IF(M471=AF!$D$27,1,0))</f>
        <v>1</v>
      </c>
      <c r="AT471" s="53">
        <f>IF(AND(E471=AF!$D$6,OR(LT!M471=AF!$D$27,AF!$D$27="Todos"),OR(AP471=AF!$E$8,AQ471=AF!$E$8)),AR471+AS471,0)</f>
        <v>0</v>
      </c>
      <c r="AU471" s="18" t="str">
        <f t="shared" si="164"/>
        <v/>
      </c>
      <c r="AV471" s="54" t="str">
        <f t="shared" si="165"/>
        <v/>
      </c>
      <c r="AW471" s="54" t="str">
        <f t="shared" si="166"/>
        <v/>
      </c>
      <c r="AX471" s="18" t="str">
        <f t="shared" si="167"/>
        <v/>
      </c>
      <c r="AY471" s="18" t="str">
        <f t="shared" si="168"/>
        <v/>
      </c>
      <c r="BA471" s="18">
        <f>IF($E471=AF!$D$6,IF($M471="Concluída no prazo",2,IF($M471="Concluída com atraso",1,0)),0)</f>
        <v>0</v>
      </c>
      <c r="BB471" s="18">
        <f>IF($E471=AF!$D$6,IF($M471="Atrasada",2,IF($M471="Concluída com atraso",1,0)),0)</f>
        <v>0</v>
      </c>
      <c r="BC471" s="18">
        <v>4.6499999999999996E-3</v>
      </c>
      <c r="BD471" s="18">
        <f t="shared" si="175"/>
        <v>4.6499999999999996E-3</v>
      </c>
      <c r="BE471" s="18">
        <f t="shared" si="175"/>
        <v>4.6499999999999996E-3</v>
      </c>
      <c r="BF471" s="18" t="str">
        <f t="shared" si="169"/>
        <v/>
      </c>
      <c r="BN471" s="18" t="str">
        <f t="shared" si="170"/>
        <v>s</v>
      </c>
    </row>
    <row r="472" spans="3:66" ht="50.1" customHeight="1" thickTop="1" thickBot="1" x14ac:dyDescent="0.3">
      <c r="C472" s="46"/>
      <c r="D472" s="46"/>
      <c r="E472" s="46"/>
      <c r="F472" s="122"/>
      <c r="G472" s="122"/>
      <c r="H472" s="78" t="str">
        <f t="shared" si="171"/>
        <v/>
      </c>
      <c r="I472" s="78" t="str">
        <f t="shared" si="172"/>
        <v/>
      </c>
      <c r="J472" s="16"/>
      <c r="K472" s="46" t="str">
        <f t="shared" si="173"/>
        <v/>
      </c>
      <c r="L472" s="16"/>
      <c r="M472" s="16"/>
      <c r="N472" s="46"/>
      <c r="O472" s="47" t="str">
        <f t="shared" si="176"/>
        <v/>
      </c>
      <c r="P472" s="47"/>
      <c r="Q472" s="48" t="str">
        <f>IFERROR(VLOOKUP(E472,Funcionários!$C$8:$E$207,3,FALSE),"")</f>
        <v/>
      </c>
      <c r="R472" s="47"/>
      <c r="S472" s="49" t="str">
        <f t="shared" si="177"/>
        <v/>
      </c>
      <c r="T472" s="49">
        <v>4.6600000000000001E-3</v>
      </c>
      <c r="U472" s="48" t="str">
        <f>IF(Funcionários!C473=0,"",Funcionários!C473)</f>
        <v/>
      </c>
      <c r="V472" s="50">
        <f>IF(U472="",0,IF(COUNTIFS($E$7:$E$3006,U472,$I$7:$I$3006,'RC'!$E$6)=0,0,COUNTIFS($M$7:$M$3006,"Concluída no prazo",$E$7:$E$3006,U472,$I$7:$I$3006,'RC'!$E$6)/COUNTIFS($E$7:$E$3006,U472,$I$7:$I$3006,'RC'!$E$6)))</f>
        <v>0</v>
      </c>
      <c r="W472" s="49">
        <f>SUMIFS($J$7:$J$3006,$E$7:$E$3006,U472,$I$7:$I$3006,'RC'!$E$6)+SUMIFS($L$7:$L$3006,$E$7:$E$3006,U472,$I$7:$I$3006,'RC'!$E$6)</f>
        <v>0</v>
      </c>
      <c r="X472" s="48">
        <f>COUNTIFS($E$7:$E$3006,U472,$I$7:$I$3006,'RC'!$E$6)</f>
        <v>0</v>
      </c>
      <c r="Y472" s="48"/>
      <c r="Z472" s="51" t="str">
        <f>IF(AQ472='RC'!$E$6,AC472*1000+AD472,"")</f>
        <v/>
      </c>
      <c r="AA472" s="51" t="str">
        <f>IF(AB472="","",IF(AQ472='RC'!$E$6,AC472*1000-AD472,""))</f>
        <v/>
      </c>
      <c r="AB472" s="48" t="str">
        <f>IFERROR(VLOOKUP(E472,Funcionários!$C$8:$E$207,3,FALSE),"")</f>
        <v/>
      </c>
      <c r="AC472" s="50" t="str">
        <f>IF(AB472="","",IF(COUNTIFS($AB$7:$AB$3006,AB472,$AQ$7:$AQ$3006,'RC'!$E$6)=0,"",COUNTIFS($M$7:$M$3006,"Concluída no prazo",$AB$7:$AB$3006,AB472,$AQ$7:$AQ$3006,'RC'!$E$6)/COUNTIFS($AB$7:$AB$3006,AB472,$AQ$7:$AQ$3006,'RC'!$E$6)))</f>
        <v/>
      </c>
      <c r="AD472" s="48">
        <f>SUMIF($AQ$7:$AQ$3006,'RC'!$E$6,$J$7:$J$3006)+SUMIF($AQ$7:$AQ$3006,'RC'!$E$6,$L$7:$L$3006)</f>
        <v>21</v>
      </c>
      <c r="AF472" s="48">
        <v>4.53499999999986E-2</v>
      </c>
      <c r="AG472" s="48">
        <f>IF(OR(AQ472="",AQ472&lt;&gt;'RC'!$E$6,AB472&lt;&gt;'RC'!$D$21),0,1)</f>
        <v>0</v>
      </c>
      <c r="AH472" s="48">
        <f t="shared" si="174"/>
        <v>4.53499999999986E-2</v>
      </c>
      <c r="AI472" s="48" t="str">
        <f t="shared" si="156"/>
        <v/>
      </c>
      <c r="AJ472" s="48" t="str">
        <f t="shared" si="157"/>
        <v/>
      </c>
      <c r="AK472" s="52" t="str">
        <f t="shared" si="158"/>
        <v/>
      </c>
      <c r="AL472" s="52" t="str">
        <f t="shared" si="159"/>
        <v/>
      </c>
      <c r="AM472" s="48" t="str">
        <f t="shared" si="160"/>
        <v/>
      </c>
      <c r="AN472" s="48" t="str">
        <f t="shared" si="161"/>
        <v/>
      </c>
      <c r="AP472" s="18" t="str">
        <f t="shared" si="162"/>
        <v/>
      </c>
      <c r="AQ472" s="18" t="str">
        <f t="shared" si="163"/>
        <v/>
      </c>
      <c r="AR472" s="18">
        <v>4.5350000000000001E-2</v>
      </c>
      <c r="AS472" s="18">
        <f>IF(AF!$D$27="Todos",1,IF(M472=AF!$D$27,1,0))</f>
        <v>1</v>
      </c>
      <c r="AT472" s="53">
        <f>IF(AND(E472=AF!$D$6,OR(LT!M472=AF!$D$27,AF!$D$27="Todos"),OR(AP472=AF!$E$8,AQ472=AF!$E$8)),AR472+AS472,0)</f>
        <v>0</v>
      </c>
      <c r="AU472" s="18" t="str">
        <f t="shared" si="164"/>
        <v/>
      </c>
      <c r="AV472" s="54" t="str">
        <f t="shared" si="165"/>
        <v/>
      </c>
      <c r="AW472" s="54" t="str">
        <f t="shared" si="166"/>
        <v/>
      </c>
      <c r="AX472" s="18" t="str">
        <f t="shared" si="167"/>
        <v/>
      </c>
      <c r="AY472" s="18" t="str">
        <f t="shared" si="168"/>
        <v/>
      </c>
      <c r="BA472" s="18">
        <f>IF($E472=AF!$D$6,IF($M472="Concluída no prazo",2,IF($M472="Concluída com atraso",1,0)),0)</f>
        <v>0</v>
      </c>
      <c r="BB472" s="18">
        <f>IF($E472=AF!$D$6,IF($M472="Atrasada",2,IF($M472="Concluída com atraso",1,0)),0)</f>
        <v>0</v>
      </c>
      <c r="BC472" s="18">
        <v>4.6600000000000001E-3</v>
      </c>
      <c r="BD472" s="18">
        <f t="shared" si="175"/>
        <v>4.6600000000000001E-3</v>
      </c>
      <c r="BE472" s="18">
        <f t="shared" si="175"/>
        <v>4.6600000000000001E-3</v>
      </c>
      <c r="BF472" s="18" t="str">
        <f t="shared" si="169"/>
        <v/>
      </c>
      <c r="BN472" s="18" t="str">
        <f t="shared" si="170"/>
        <v>s</v>
      </c>
    </row>
    <row r="473" spans="3:66" ht="50.1" customHeight="1" thickTop="1" thickBot="1" x14ac:dyDescent="0.3">
      <c r="C473" s="46"/>
      <c r="D473" s="46"/>
      <c r="E473" s="46"/>
      <c r="F473" s="122"/>
      <c r="G473" s="122"/>
      <c r="H473" s="78" t="str">
        <f t="shared" si="171"/>
        <v/>
      </c>
      <c r="I473" s="78" t="str">
        <f t="shared" si="172"/>
        <v/>
      </c>
      <c r="J473" s="16"/>
      <c r="K473" s="46" t="str">
        <f t="shared" si="173"/>
        <v/>
      </c>
      <c r="L473" s="16"/>
      <c r="M473" s="16"/>
      <c r="N473" s="46"/>
      <c r="O473" s="47" t="str">
        <f t="shared" si="176"/>
        <v/>
      </c>
      <c r="P473" s="47"/>
      <c r="Q473" s="48" t="str">
        <f>IFERROR(VLOOKUP(E473,Funcionários!$C$8:$E$207,3,FALSE),"")</f>
        <v/>
      </c>
      <c r="R473" s="47"/>
      <c r="S473" s="49" t="str">
        <f t="shared" si="177"/>
        <v/>
      </c>
      <c r="T473" s="49">
        <v>4.6699999999999997E-3</v>
      </c>
      <c r="U473" s="48" t="str">
        <f>IF(Funcionários!C474=0,"",Funcionários!C474)</f>
        <v/>
      </c>
      <c r="V473" s="50">
        <f>IF(U473="",0,IF(COUNTIFS($E$7:$E$3006,U473,$I$7:$I$3006,'RC'!$E$6)=0,0,COUNTIFS($M$7:$M$3006,"Concluída no prazo",$E$7:$E$3006,U473,$I$7:$I$3006,'RC'!$E$6)/COUNTIFS($E$7:$E$3006,U473,$I$7:$I$3006,'RC'!$E$6)))</f>
        <v>0</v>
      </c>
      <c r="W473" s="49">
        <f>SUMIFS($J$7:$J$3006,$E$7:$E$3006,U473,$I$7:$I$3006,'RC'!$E$6)+SUMIFS($L$7:$L$3006,$E$7:$E$3006,U473,$I$7:$I$3006,'RC'!$E$6)</f>
        <v>0</v>
      </c>
      <c r="X473" s="48">
        <f>COUNTIFS($E$7:$E$3006,U473,$I$7:$I$3006,'RC'!$E$6)</f>
        <v>0</v>
      </c>
      <c r="Y473" s="48"/>
      <c r="Z473" s="51" t="str">
        <f>IF(AQ473='RC'!$E$6,AC473*1000+AD473,"")</f>
        <v/>
      </c>
      <c r="AA473" s="51" t="str">
        <f>IF(AB473="","",IF(AQ473='RC'!$E$6,AC473*1000-AD473,""))</f>
        <v/>
      </c>
      <c r="AB473" s="48" t="str">
        <f>IFERROR(VLOOKUP(E473,Funcionários!$C$8:$E$207,3,FALSE),"")</f>
        <v/>
      </c>
      <c r="AC473" s="50" t="str">
        <f>IF(AB473="","",IF(COUNTIFS($AB$7:$AB$3006,AB473,$AQ$7:$AQ$3006,'RC'!$E$6)=0,"",COUNTIFS($M$7:$M$3006,"Concluída no prazo",$AB$7:$AB$3006,AB473,$AQ$7:$AQ$3006,'RC'!$E$6)/COUNTIFS($AB$7:$AB$3006,AB473,$AQ$7:$AQ$3006,'RC'!$E$6)))</f>
        <v/>
      </c>
      <c r="AD473" s="48">
        <f>SUMIF($AQ$7:$AQ$3006,'RC'!$E$6,$J$7:$J$3006)+SUMIF($AQ$7:$AQ$3006,'RC'!$E$6,$L$7:$L$3006)</f>
        <v>21</v>
      </c>
      <c r="AF473" s="48">
        <v>4.5339999999998597E-2</v>
      </c>
      <c r="AG473" s="48">
        <f>IF(OR(AQ473="",AQ473&lt;&gt;'RC'!$E$6,AB473&lt;&gt;'RC'!$D$21),0,1)</f>
        <v>0</v>
      </c>
      <c r="AH473" s="48">
        <f t="shared" si="174"/>
        <v>4.5339999999998597E-2</v>
      </c>
      <c r="AI473" s="48" t="str">
        <f t="shared" si="156"/>
        <v/>
      </c>
      <c r="AJ473" s="48" t="str">
        <f t="shared" si="157"/>
        <v/>
      </c>
      <c r="AK473" s="52" t="str">
        <f t="shared" si="158"/>
        <v/>
      </c>
      <c r="AL473" s="52" t="str">
        <f t="shared" si="159"/>
        <v/>
      </c>
      <c r="AM473" s="48" t="str">
        <f t="shared" si="160"/>
        <v/>
      </c>
      <c r="AN473" s="48" t="str">
        <f t="shared" si="161"/>
        <v/>
      </c>
      <c r="AP473" s="18" t="str">
        <f t="shared" si="162"/>
        <v/>
      </c>
      <c r="AQ473" s="18" t="str">
        <f t="shared" si="163"/>
        <v/>
      </c>
      <c r="AR473" s="18">
        <v>4.5339999999999998E-2</v>
      </c>
      <c r="AS473" s="18">
        <f>IF(AF!$D$27="Todos",1,IF(M473=AF!$D$27,1,0))</f>
        <v>1</v>
      </c>
      <c r="AT473" s="53">
        <f>IF(AND(E473=AF!$D$6,OR(LT!M473=AF!$D$27,AF!$D$27="Todos"),OR(AP473=AF!$E$8,AQ473=AF!$E$8)),AR473+AS473,0)</f>
        <v>0</v>
      </c>
      <c r="AU473" s="18" t="str">
        <f t="shared" si="164"/>
        <v/>
      </c>
      <c r="AV473" s="54" t="str">
        <f t="shared" si="165"/>
        <v/>
      </c>
      <c r="AW473" s="54" t="str">
        <f t="shared" si="166"/>
        <v/>
      </c>
      <c r="AX473" s="18" t="str">
        <f t="shared" si="167"/>
        <v/>
      </c>
      <c r="AY473" s="18" t="str">
        <f t="shared" si="168"/>
        <v/>
      </c>
      <c r="BA473" s="18">
        <f>IF($E473=AF!$D$6,IF($M473="Concluída no prazo",2,IF($M473="Concluída com atraso",1,0)),0)</f>
        <v>0</v>
      </c>
      <c r="BB473" s="18">
        <f>IF($E473=AF!$D$6,IF($M473="Atrasada",2,IF($M473="Concluída com atraso",1,0)),0)</f>
        <v>0</v>
      </c>
      <c r="BC473" s="18">
        <v>4.6699999999999997E-3</v>
      </c>
      <c r="BD473" s="18">
        <f t="shared" si="175"/>
        <v>4.6699999999999997E-3</v>
      </c>
      <c r="BE473" s="18">
        <f t="shared" si="175"/>
        <v>4.6699999999999997E-3</v>
      </c>
      <c r="BF473" s="18" t="str">
        <f t="shared" si="169"/>
        <v/>
      </c>
      <c r="BN473" s="18" t="str">
        <f t="shared" si="170"/>
        <v>s</v>
      </c>
    </row>
    <row r="474" spans="3:66" ht="50.1" customHeight="1" thickTop="1" thickBot="1" x14ac:dyDescent="0.3">
      <c r="C474" s="46"/>
      <c r="D474" s="46"/>
      <c r="E474" s="46"/>
      <c r="F474" s="122"/>
      <c r="G474" s="122"/>
      <c r="H474" s="78" t="str">
        <f t="shared" si="171"/>
        <v/>
      </c>
      <c r="I474" s="78" t="str">
        <f t="shared" si="172"/>
        <v/>
      </c>
      <c r="J474" s="16"/>
      <c r="K474" s="46" t="str">
        <f t="shared" si="173"/>
        <v/>
      </c>
      <c r="L474" s="16"/>
      <c r="M474" s="16"/>
      <c r="N474" s="46"/>
      <c r="O474" s="47" t="str">
        <f t="shared" si="176"/>
        <v/>
      </c>
      <c r="P474" s="47"/>
      <c r="Q474" s="48" t="str">
        <f>IFERROR(VLOOKUP(E474,Funcionários!$C$8:$E$207,3,FALSE),"")</f>
        <v/>
      </c>
      <c r="R474" s="47"/>
      <c r="S474" s="49" t="str">
        <f t="shared" si="177"/>
        <v/>
      </c>
      <c r="T474" s="49">
        <v>4.6800000000000001E-3</v>
      </c>
      <c r="U474" s="48" t="str">
        <f>IF(Funcionários!C475=0,"",Funcionários!C475)</f>
        <v/>
      </c>
      <c r="V474" s="50">
        <f>IF(U474="",0,IF(COUNTIFS($E$7:$E$3006,U474,$I$7:$I$3006,'RC'!$E$6)=0,0,COUNTIFS($M$7:$M$3006,"Concluída no prazo",$E$7:$E$3006,U474,$I$7:$I$3006,'RC'!$E$6)/COUNTIFS($E$7:$E$3006,U474,$I$7:$I$3006,'RC'!$E$6)))</f>
        <v>0</v>
      </c>
      <c r="W474" s="49">
        <f>SUMIFS($J$7:$J$3006,$E$7:$E$3006,U474,$I$7:$I$3006,'RC'!$E$6)+SUMIFS($L$7:$L$3006,$E$7:$E$3006,U474,$I$7:$I$3006,'RC'!$E$6)</f>
        <v>0</v>
      </c>
      <c r="X474" s="48">
        <f>COUNTIFS($E$7:$E$3006,U474,$I$7:$I$3006,'RC'!$E$6)</f>
        <v>0</v>
      </c>
      <c r="Y474" s="48"/>
      <c r="Z474" s="51" t="str">
        <f>IF(AQ474='RC'!$E$6,AC474*1000+AD474,"")</f>
        <v/>
      </c>
      <c r="AA474" s="51" t="str">
        <f>IF(AB474="","",IF(AQ474='RC'!$E$6,AC474*1000-AD474,""))</f>
        <v/>
      </c>
      <c r="AB474" s="48" t="str">
        <f>IFERROR(VLOOKUP(E474,Funcionários!$C$8:$E$207,3,FALSE),"")</f>
        <v/>
      </c>
      <c r="AC474" s="50" t="str">
        <f>IF(AB474="","",IF(COUNTIFS($AB$7:$AB$3006,AB474,$AQ$7:$AQ$3006,'RC'!$E$6)=0,"",COUNTIFS($M$7:$M$3006,"Concluída no prazo",$AB$7:$AB$3006,AB474,$AQ$7:$AQ$3006,'RC'!$E$6)/COUNTIFS($AB$7:$AB$3006,AB474,$AQ$7:$AQ$3006,'RC'!$E$6)))</f>
        <v/>
      </c>
      <c r="AD474" s="48">
        <f>SUMIF($AQ$7:$AQ$3006,'RC'!$E$6,$J$7:$J$3006)+SUMIF($AQ$7:$AQ$3006,'RC'!$E$6,$L$7:$L$3006)</f>
        <v>21</v>
      </c>
      <c r="AF474" s="48">
        <v>4.5329999999998601E-2</v>
      </c>
      <c r="AG474" s="48">
        <f>IF(OR(AQ474="",AQ474&lt;&gt;'RC'!$E$6,AB474&lt;&gt;'RC'!$D$21),0,1)</f>
        <v>0</v>
      </c>
      <c r="AH474" s="48">
        <f t="shared" si="174"/>
        <v>4.5329999999998601E-2</v>
      </c>
      <c r="AI474" s="48" t="str">
        <f t="shared" si="156"/>
        <v/>
      </c>
      <c r="AJ474" s="48" t="str">
        <f t="shared" si="157"/>
        <v/>
      </c>
      <c r="AK474" s="52" t="str">
        <f t="shared" si="158"/>
        <v/>
      </c>
      <c r="AL474" s="52" t="str">
        <f t="shared" si="159"/>
        <v/>
      </c>
      <c r="AM474" s="48" t="str">
        <f t="shared" si="160"/>
        <v/>
      </c>
      <c r="AN474" s="48" t="str">
        <f t="shared" si="161"/>
        <v/>
      </c>
      <c r="AP474" s="18" t="str">
        <f t="shared" si="162"/>
        <v/>
      </c>
      <c r="AQ474" s="18" t="str">
        <f t="shared" si="163"/>
        <v/>
      </c>
      <c r="AR474" s="18">
        <v>4.5330000000000002E-2</v>
      </c>
      <c r="AS474" s="18">
        <f>IF(AF!$D$27="Todos",1,IF(M474=AF!$D$27,1,0))</f>
        <v>1</v>
      </c>
      <c r="AT474" s="53">
        <f>IF(AND(E474=AF!$D$6,OR(LT!M474=AF!$D$27,AF!$D$27="Todos"),OR(AP474=AF!$E$8,AQ474=AF!$E$8)),AR474+AS474,0)</f>
        <v>0</v>
      </c>
      <c r="AU474" s="18" t="str">
        <f t="shared" si="164"/>
        <v/>
      </c>
      <c r="AV474" s="54" t="str">
        <f t="shared" si="165"/>
        <v/>
      </c>
      <c r="AW474" s="54" t="str">
        <f t="shared" si="166"/>
        <v/>
      </c>
      <c r="AX474" s="18" t="str">
        <f t="shared" si="167"/>
        <v/>
      </c>
      <c r="AY474" s="18" t="str">
        <f t="shared" si="168"/>
        <v/>
      </c>
      <c r="BA474" s="18">
        <f>IF($E474=AF!$D$6,IF($M474="Concluída no prazo",2,IF($M474="Concluída com atraso",1,0)),0)</f>
        <v>0</v>
      </c>
      <c r="BB474" s="18">
        <f>IF($E474=AF!$D$6,IF($M474="Atrasada",2,IF($M474="Concluída com atraso",1,0)),0)</f>
        <v>0</v>
      </c>
      <c r="BC474" s="18">
        <v>4.6800000000000001E-3</v>
      </c>
      <c r="BD474" s="18">
        <f t="shared" si="175"/>
        <v>4.6800000000000001E-3</v>
      </c>
      <c r="BE474" s="18">
        <f t="shared" si="175"/>
        <v>4.6800000000000001E-3</v>
      </c>
      <c r="BF474" s="18" t="str">
        <f t="shared" si="169"/>
        <v/>
      </c>
      <c r="BN474" s="18" t="str">
        <f t="shared" si="170"/>
        <v>s</v>
      </c>
    </row>
    <row r="475" spans="3:66" ht="50.1" customHeight="1" thickTop="1" thickBot="1" x14ac:dyDescent="0.3">
      <c r="C475" s="46"/>
      <c r="D475" s="46"/>
      <c r="E475" s="46"/>
      <c r="F475" s="122"/>
      <c r="G475" s="122"/>
      <c r="H475" s="78" t="str">
        <f t="shared" si="171"/>
        <v/>
      </c>
      <c r="I475" s="78" t="str">
        <f t="shared" si="172"/>
        <v/>
      </c>
      <c r="J475" s="16"/>
      <c r="K475" s="46" t="str">
        <f t="shared" si="173"/>
        <v/>
      </c>
      <c r="L475" s="16"/>
      <c r="M475" s="16"/>
      <c r="N475" s="46"/>
      <c r="O475" s="47" t="str">
        <f t="shared" si="176"/>
        <v/>
      </c>
      <c r="P475" s="47"/>
      <c r="Q475" s="48" t="str">
        <f>IFERROR(VLOOKUP(E475,Funcionários!$C$8:$E$207,3,FALSE),"")</f>
        <v/>
      </c>
      <c r="R475" s="47"/>
      <c r="S475" s="49" t="str">
        <f t="shared" si="177"/>
        <v/>
      </c>
      <c r="T475" s="49">
        <v>4.6899999999999997E-3</v>
      </c>
      <c r="U475" s="48" t="str">
        <f>IF(Funcionários!C476=0,"",Funcionários!C476)</f>
        <v/>
      </c>
      <c r="V475" s="50">
        <f>IF(U475="",0,IF(COUNTIFS($E$7:$E$3006,U475,$I$7:$I$3006,'RC'!$E$6)=0,0,COUNTIFS($M$7:$M$3006,"Concluída no prazo",$E$7:$E$3006,U475,$I$7:$I$3006,'RC'!$E$6)/COUNTIFS($E$7:$E$3006,U475,$I$7:$I$3006,'RC'!$E$6)))</f>
        <v>0</v>
      </c>
      <c r="W475" s="49">
        <f>SUMIFS($J$7:$J$3006,$E$7:$E$3006,U475,$I$7:$I$3006,'RC'!$E$6)+SUMIFS($L$7:$L$3006,$E$7:$E$3006,U475,$I$7:$I$3006,'RC'!$E$6)</f>
        <v>0</v>
      </c>
      <c r="X475" s="48">
        <f>COUNTIFS($E$7:$E$3006,U475,$I$7:$I$3006,'RC'!$E$6)</f>
        <v>0</v>
      </c>
      <c r="Y475" s="48"/>
      <c r="Z475" s="51" t="str">
        <f>IF(AQ475='RC'!$E$6,AC475*1000+AD475,"")</f>
        <v/>
      </c>
      <c r="AA475" s="51" t="str">
        <f>IF(AB475="","",IF(AQ475='RC'!$E$6,AC475*1000-AD475,""))</f>
        <v/>
      </c>
      <c r="AB475" s="48" t="str">
        <f>IFERROR(VLOOKUP(E475,Funcionários!$C$8:$E$207,3,FALSE),"")</f>
        <v/>
      </c>
      <c r="AC475" s="50" t="str">
        <f>IF(AB475="","",IF(COUNTIFS($AB$7:$AB$3006,AB475,$AQ$7:$AQ$3006,'RC'!$E$6)=0,"",COUNTIFS($M$7:$M$3006,"Concluída no prazo",$AB$7:$AB$3006,AB475,$AQ$7:$AQ$3006,'RC'!$E$6)/COUNTIFS($AB$7:$AB$3006,AB475,$AQ$7:$AQ$3006,'RC'!$E$6)))</f>
        <v/>
      </c>
      <c r="AD475" s="48">
        <f>SUMIF($AQ$7:$AQ$3006,'RC'!$E$6,$J$7:$J$3006)+SUMIF($AQ$7:$AQ$3006,'RC'!$E$6,$L$7:$L$3006)</f>
        <v>21</v>
      </c>
      <c r="AF475" s="48">
        <v>4.5319999999998598E-2</v>
      </c>
      <c r="AG475" s="48">
        <f>IF(OR(AQ475="",AQ475&lt;&gt;'RC'!$E$6,AB475&lt;&gt;'RC'!$D$21),0,1)</f>
        <v>0</v>
      </c>
      <c r="AH475" s="48">
        <f t="shared" si="174"/>
        <v>4.5319999999998598E-2</v>
      </c>
      <c r="AI475" s="48" t="str">
        <f t="shared" si="156"/>
        <v/>
      </c>
      <c r="AJ475" s="48" t="str">
        <f t="shared" si="157"/>
        <v/>
      </c>
      <c r="AK475" s="52" t="str">
        <f t="shared" si="158"/>
        <v/>
      </c>
      <c r="AL475" s="52" t="str">
        <f t="shared" si="159"/>
        <v/>
      </c>
      <c r="AM475" s="48" t="str">
        <f t="shared" si="160"/>
        <v/>
      </c>
      <c r="AN475" s="48" t="str">
        <f t="shared" si="161"/>
        <v/>
      </c>
      <c r="AP475" s="18" t="str">
        <f t="shared" si="162"/>
        <v/>
      </c>
      <c r="AQ475" s="18" t="str">
        <f t="shared" si="163"/>
        <v/>
      </c>
      <c r="AR475" s="18">
        <v>4.5319999999999999E-2</v>
      </c>
      <c r="AS475" s="18">
        <f>IF(AF!$D$27="Todos",1,IF(M475=AF!$D$27,1,0))</f>
        <v>1</v>
      </c>
      <c r="AT475" s="53">
        <f>IF(AND(E475=AF!$D$6,OR(LT!M475=AF!$D$27,AF!$D$27="Todos"),OR(AP475=AF!$E$8,AQ475=AF!$E$8)),AR475+AS475,0)</f>
        <v>0</v>
      </c>
      <c r="AU475" s="18" t="str">
        <f t="shared" si="164"/>
        <v/>
      </c>
      <c r="AV475" s="54" t="str">
        <f t="shared" si="165"/>
        <v/>
      </c>
      <c r="AW475" s="54" t="str">
        <f t="shared" si="166"/>
        <v/>
      </c>
      <c r="AX475" s="18" t="str">
        <f t="shared" si="167"/>
        <v/>
      </c>
      <c r="AY475" s="18" t="str">
        <f t="shared" si="168"/>
        <v/>
      </c>
      <c r="BA475" s="18">
        <f>IF($E475=AF!$D$6,IF($M475="Concluída no prazo",2,IF($M475="Concluída com atraso",1,0)),0)</f>
        <v>0</v>
      </c>
      <c r="BB475" s="18">
        <f>IF($E475=AF!$D$6,IF($M475="Atrasada",2,IF($M475="Concluída com atraso",1,0)),0)</f>
        <v>0</v>
      </c>
      <c r="BC475" s="18">
        <v>4.6899999999999997E-3</v>
      </c>
      <c r="BD475" s="18">
        <f t="shared" si="175"/>
        <v>4.6899999999999997E-3</v>
      </c>
      <c r="BE475" s="18">
        <f t="shared" si="175"/>
        <v>4.6899999999999997E-3</v>
      </c>
      <c r="BF475" s="18" t="str">
        <f t="shared" si="169"/>
        <v/>
      </c>
      <c r="BN475" s="18" t="str">
        <f t="shared" si="170"/>
        <v>s</v>
      </c>
    </row>
    <row r="476" spans="3:66" ht="50.1" customHeight="1" thickTop="1" thickBot="1" x14ac:dyDescent="0.3">
      <c r="C476" s="46"/>
      <c r="D476" s="46"/>
      <c r="E476" s="46"/>
      <c r="F476" s="122"/>
      <c r="G476" s="122"/>
      <c r="H476" s="78" t="str">
        <f t="shared" si="171"/>
        <v/>
      </c>
      <c r="I476" s="78" t="str">
        <f t="shared" si="172"/>
        <v/>
      </c>
      <c r="J476" s="16"/>
      <c r="K476" s="46" t="str">
        <f t="shared" si="173"/>
        <v/>
      </c>
      <c r="L476" s="16"/>
      <c r="M476" s="16"/>
      <c r="N476" s="46"/>
      <c r="O476" s="47" t="str">
        <f t="shared" si="176"/>
        <v/>
      </c>
      <c r="P476" s="47"/>
      <c r="Q476" s="48" t="str">
        <f>IFERROR(VLOOKUP(E476,Funcionários!$C$8:$E$207,3,FALSE),"")</f>
        <v/>
      </c>
      <c r="R476" s="47"/>
      <c r="S476" s="49" t="str">
        <f t="shared" si="177"/>
        <v/>
      </c>
      <c r="T476" s="49">
        <v>4.7000000000000002E-3</v>
      </c>
      <c r="U476" s="48" t="str">
        <f>IF(Funcionários!C477=0,"",Funcionários!C477)</f>
        <v/>
      </c>
      <c r="V476" s="50">
        <f>IF(U476="",0,IF(COUNTIFS($E$7:$E$3006,U476,$I$7:$I$3006,'RC'!$E$6)=0,0,COUNTIFS($M$7:$M$3006,"Concluída no prazo",$E$7:$E$3006,U476,$I$7:$I$3006,'RC'!$E$6)/COUNTIFS($E$7:$E$3006,U476,$I$7:$I$3006,'RC'!$E$6)))</f>
        <v>0</v>
      </c>
      <c r="W476" s="49">
        <f>SUMIFS($J$7:$J$3006,$E$7:$E$3006,U476,$I$7:$I$3006,'RC'!$E$6)+SUMIFS($L$7:$L$3006,$E$7:$E$3006,U476,$I$7:$I$3006,'RC'!$E$6)</f>
        <v>0</v>
      </c>
      <c r="X476" s="48">
        <f>COUNTIFS($E$7:$E$3006,U476,$I$7:$I$3006,'RC'!$E$6)</f>
        <v>0</v>
      </c>
      <c r="Y476" s="48"/>
      <c r="Z476" s="51" t="str">
        <f>IF(AQ476='RC'!$E$6,AC476*1000+AD476,"")</f>
        <v/>
      </c>
      <c r="AA476" s="51" t="str">
        <f>IF(AB476="","",IF(AQ476='RC'!$E$6,AC476*1000-AD476,""))</f>
        <v/>
      </c>
      <c r="AB476" s="48" t="str">
        <f>IFERROR(VLOOKUP(E476,Funcionários!$C$8:$E$207,3,FALSE),"")</f>
        <v/>
      </c>
      <c r="AC476" s="50" t="str">
        <f>IF(AB476="","",IF(COUNTIFS($AB$7:$AB$3006,AB476,$AQ$7:$AQ$3006,'RC'!$E$6)=0,"",COUNTIFS($M$7:$M$3006,"Concluída no prazo",$AB$7:$AB$3006,AB476,$AQ$7:$AQ$3006,'RC'!$E$6)/COUNTIFS($AB$7:$AB$3006,AB476,$AQ$7:$AQ$3006,'RC'!$E$6)))</f>
        <v/>
      </c>
      <c r="AD476" s="48">
        <f>SUMIF($AQ$7:$AQ$3006,'RC'!$E$6,$J$7:$J$3006)+SUMIF($AQ$7:$AQ$3006,'RC'!$E$6,$L$7:$L$3006)</f>
        <v>21</v>
      </c>
      <c r="AF476" s="48">
        <v>4.5309999999998601E-2</v>
      </c>
      <c r="AG476" s="48">
        <f>IF(OR(AQ476="",AQ476&lt;&gt;'RC'!$E$6,AB476&lt;&gt;'RC'!$D$21),0,1)</f>
        <v>0</v>
      </c>
      <c r="AH476" s="48">
        <f t="shared" si="174"/>
        <v>4.5309999999998601E-2</v>
      </c>
      <c r="AI476" s="48" t="str">
        <f t="shared" si="156"/>
        <v/>
      </c>
      <c r="AJ476" s="48" t="str">
        <f t="shared" si="157"/>
        <v/>
      </c>
      <c r="AK476" s="52" t="str">
        <f t="shared" si="158"/>
        <v/>
      </c>
      <c r="AL476" s="52" t="str">
        <f t="shared" si="159"/>
        <v/>
      </c>
      <c r="AM476" s="48" t="str">
        <f t="shared" si="160"/>
        <v/>
      </c>
      <c r="AN476" s="48" t="str">
        <f t="shared" si="161"/>
        <v/>
      </c>
      <c r="AP476" s="18" t="str">
        <f t="shared" si="162"/>
        <v/>
      </c>
      <c r="AQ476" s="18" t="str">
        <f t="shared" si="163"/>
        <v/>
      </c>
      <c r="AR476" s="18">
        <v>4.5310000000000003E-2</v>
      </c>
      <c r="AS476" s="18">
        <f>IF(AF!$D$27="Todos",1,IF(M476=AF!$D$27,1,0))</f>
        <v>1</v>
      </c>
      <c r="AT476" s="53">
        <f>IF(AND(E476=AF!$D$6,OR(LT!M476=AF!$D$27,AF!$D$27="Todos"),OR(AP476=AF!$E$8,AQ476=AF!$E$8)),AR476+AS476,0)</f>
        <v>0</v>
      </c>
      <c r="AU476" s="18" t="str">
        <f t="shared" si="164"/>
        <v/>
      </c>
      <c r="AV476" s="54" t="str">
        <f t="shared" si="165"/>
        <v/>
      </c>
      <c r="AW476" s="54" t="str">
        <f t="shared" si="166"/>
        <v/>
      </c>
      <c r="AX476" s="18" t="str">
        <f t="shared" si="167"/>
        <v/>
      </c>
      <c r="AY476" s="18" t="str">
        <f t="shared" si="168"/>
        <v/>
      </c>
      <c r="BA476" s="18">
        <f>IF($E476=AF!$D$6,IF($M476="Concluída no prazo",2,IF($M476="Concluída com atraso",1,0)),0)</f>
        <v>0</v>
      </c>
      <c r="BB476" s="18">
        <f>IF($E476=AF!$D$6,IF($M476="Atrasada",2,IF($M476="Concluída com atraso",1,0)),0)</f>
        <v>0</v>
      </c>
      <c r="BC476" s="18">
        <v>4.7000000000000002E-3</v>
      </c>
      <c r="BD476" s="18">
        <f t="shared" si="175"/>
        <v>4.7000000000000002E-3</v>
      </c>
      <c r="BE476" s="18">
        <f t="shared" si="175"/>
        <v>4.7000000000000002E-3</v>
      </c>
      <c r="BF476" s="18" t="str">
        <f t="shared" si="169"/>
        <v/>
      </c>
      <c r="BN476" s="18" t="str">
        <f t="shared" si="170"/>
        <v>s</v>
      </c>
    </row>
    <row r="477" spans="3:66" ht="50.1" customHeight="1" thickTop="1" thickBot="1" x14ac:dyDescent="0.3">
      <c r="C477" s="46"/>
      <c r="D477" s="46"/>
      <c r="E477" s="46"/>
      <c r="F477" s="122"/>
      <c r="G477" s="122"/>
      <c r="H477" s="78" t="str">
        <f t="shared" si="171"/>
        <v/>
      </c>
      <c r="I477" s="78" t="str">
        <f t="shared" si="172"/>
        <v/>
      </c>
      <c r="J477" s="16"/>
      <c r="K477" s="46" t="str">
        <f t="shared" si="173"/>
        <v/>
      </c>
      <c r="L477" s="16"/>
      <c r="M477" s="16"/>
      <c r="N477" s="46"/>
      <c r="O477" s="47" t="str">
        <f t="shared" si="176"/>
        <v/>
      </c>
      <c r="P477" s="47"/>
      <c r="Q477" s="48" t="str">
        <f>IFERROR(VLOOKUP(E477,Funcionários!$C$8:$E$207,3,FALSE),"")</f>
        <v/>
      </c>
      <c r="R477" s="47"/>
      <c r="S477" s="49" t="str">
        <f t="shared" si="177"/>
        <v/>
      </c>
      <c r="T477" s="49">
        <v>4.7099999999999998E-3</v>
      </c>
      <c r="U477" s="48" t="str">
        <f>IF(Funcionários!C478=0,"",Funcionários!C478)</f>
        <v/>
      </c>
      <c r="V477" s="50">
        <f>IF(U477="",0,IF(COUNTIFS($E$7:$E$3006,U477,$I$7:$I$3006,'RC'!$E$6)=0,0,COUNTIFS($M$7:$M$3006,"Concluída no prazo",$E$7:$E$3006,U477,$I$7:$I$3006,'RC'!$E$6)/COUNTIFS($E$7:$E$3006,U477,$I$7:$I$3006,'RC'!$E$6)))</f>
        <v>0</v>
      </c>
      <c r="W477" s="49">
        <f>SUMIFS($J$7:$J$3006,$E$7:$E$3006,U477,$I$7:$I$3006,'RC'!$E$6)+SUMIFS($L$7:$L$3006,$E$7:$E$3006,U477,$I$7:$I$3006,'RC'!$E$6)</f>
        <v>0</v>
      </c>
      <c r="X477" s="48">
        <f>COUNTIFS($E$7:$E$3006,U477,$I$7:$I$3006,'RC'!$E$6)</f>
        <v>0</v>
      </c>
      <c r="Y477" s="48"/>
      <c r="Z477" s="51" t="str">
        <f>IF(AQ477='RC'!$E$6,AC477*1000+AD477,"")</f>
        <v/>
      </c>
      <c r="AA477" s="51" t="str">
        <f>IF(AB477="","",IF(AQ477='RC'!$E$6,AC477*1000-AD477,""))</f>
        <v/>
      </c>
      <c r="AB477" s="48" t="str">
        <f>IFERROR(VLOOKUP(E477,Funcionários!$C$8:$E$207,3,FALSE),"")</f>
        <v/>
      </c>
      <c r="AC477" s="50" t="str">
        <f>IF(AB477="","",IF(COUNTIFS($AB$7:$AB$3006,AB477,$AQ$7:$AQ$3006,'RC'!$E$6)=0,"",COUNTIFS($M$7:$M$3006,"Concluída no prazo",$AB$7:$AB$3006,AB477,$AQ$7:$AQ$3006,'RC'!$E$6)/COUNTIFS($AB$7:$AB$3006,AB477,$AQ$7:$AQ$3006,'RC'!$E$6)))</f>
        <v/>
      </c>
      <c r="AD477" s="48">
        <f>SUMIF($AQ$7:$AQ$3006,'RC'!$E$6,$J$7:$J$3006)+SUMIF($AQ$7:$AQ$3006,'RC'!$E$6,$L$7:$L$3006)</f>
        <v>21</v>
      </c>
      <c r="AF477" s="48">
        <v>4.5299999999998598E-2</v>
      </c>
      <c r="AG477" s="48">
        <f>IF(OR(AQ477="",AQ477&lt;&gt;'RC'!$E$6,AB477&lt;&gt;'RC'!$D$21),0,1)</f>
        <v>0</v>
      </c>
      <c r="AH477" s="48">
        <f t="shared" si="174"/>
        <v>4.5299999999998598E-2</v>
      </c>
      <c r="AI477" s="48" t="str">
        <f t="shared" si="156"/>
        <v/>
      </c>
      <c r="AJ477" s="48" t="str">
        <f t="shared" si="157"/>
        <v/>
      </c>
      <c r="AK477" s="52" t="str">
        <f t="shared" si="158"/>
        <v/>
      </c>
      <c r="AL477" s="52" t="str">
        <f t="shared" si="159"/>
        <v/>
      </c>
      <c r="AM477" s="48" t="str">
        <f t="shared" si="160"/>
        <v/>
      </c>
      <c r="AN477" s="48" t="str">
        <f t="shared" si="161"/>
        <v/>
      </c>
      <c r="AP477" s="18" t="str">
        <f t="shared" si="162"/>
        <v/>
      </c>
      <c r="AQ477" s="18" t="str">
        <f t="shared" si="163"/>
        <v/>
      </c>
      <c r="AR477" s="18">
        <v>4.53E-2</v>
      </c>
      <c r="AS477" s="18">
        <f>IF(AF!$D$27="Todos",1,IF(M477=AF!$D$27,1,0))</f>
        <v>1</v>
      </c>
      <c r="AT477" s="53">
        <f>IF(AND(E477=AF!$D$6,OR(LT!M477=AF!$D$27,AF!$D$27="Todos"),OR(AP477=AF!$E$8,AQ477=AF!$E$8)),AR477+AS477,0)</f>
        <v>0</v>
      </c>
      <c r="AU477" s="18" t="str">
        <f t="shared" si="164"/>
        <v/>
      </c>
      <c r="AV477" s="54" t="str">
        <f t="shared" si="165"/>
        <v/>
      </c>
      <c r="AW477" s="54" t="str">
        <f t="shared" si="166"/>
        <v/>
      </c>
      <c r="AX477" s="18" t="str">
        <f t="shared" si="167"/>
        <v/>
      </c>
      <c r="AY477" s="18" t="str">
        <f t="shared" si="168"/>
        <v/>
      </c>
      <c r="BA477" s="18">
        <f>IF($E477=AF!$D$6,IF($M477="Concluída no prazo",2,IF($M477="Concluída com atraso",1,0)),0)</f>
        <v>0</v>
      </c>
      <c r="BB477" s="18">
        <f>IF($E477=AF!$D$6,IF($M477="Atrasada",2,IF($M477="Concluída com atraso",1,0)),0)</f>
        <v>0</v>
      </c>
      <c r="BC477" s="18">
        <v>4.7099999999999998E-3</v>
      </c>
      <c r="BD477" s="18">
        <f t="shared" si="175"/>
        <v>4.7099999999999998E-3</v>
      </c>
      <c r="BE477" s="18">
        <f t="shared" si="175"/>
        <v>4.7099999999999998E-3</v>
      </c>
      <c r="BF477" s="18" t="str">
        <f t="shared" si="169"/>
        <v/>
      </c>
      <c r="BN477" s="18" t="str">
        <f t="shared" si="170"/>
        <v>s</v>
      </c>
    </row>
    <row r="478" spans="3:66" ht="50.1" customHeight="1" thickTop="1" thickBot="1" x14ac:dyDescent="0.3">
      <c r="C478" s="46"/>
      <c r="D478" s="46"/>
      <c r="E478" s="46"/>
      <c r="F478" s="122"/>
      <c r="G478" s="122"/>
      <c r="H478" s="78" t="str">
        <f t="shared" si="171"/>
        <v/>
      </c>
      <c r="I478" s="78" t="str">
        <f t="shared" si="172"/>
        <v/>
      </c>
      <c r="J478" s="16"/>
      <c r="K478" s="46" t="str">
        <f t="shared" si="173"/>
        <v/>
      </c>
      <c r="L478" s="16"/>
      <c r="M478" s="16"/>
      <c r="N478" s="46"/>
      <c r="O478" s="47" t="str">
        <f t="shared" si="176"/>
        <v/>
      </c>
      <c r="P478" s="47"/>
      <c r="Q478" s="48" t="str">
        <f>IFERROR(VLOOKUP(E478,Funcionários!$C$8:$E$207,3,FALSE),"")</f>
        <v/>
      </c>
      <c r="R478" s="47"/>
      <c r="S478" s="49" t="str">
        <f t="shared" si="177"/>
        <v/>
      </c>
      <c r="T478" s="49">
        <v>4.7200000000000002E-3</v>
      </c>
      <c r="U478" s="48" t="str">
        <f>IF(Funcionários!C479=0,"",Funcionários!C479)</f>
        <v/>
      </c>
      <c r="V478" s="50">
        <f>IF(U478="",0,IF(COUNTIFS($E$7:$E$3006,U478,$I$7:$I$3006,'RC'!$E$6)=0,0,COUNTIFS($M$7:$M$3006,"Concluída no prazo",$E$7:$E$3006,U478,$I$7:$I$3006,'RC'!$E$6)/COUNTIFS($E$7:$E$3006,U478,$I$7:$I$3006,'RC'!$E$6)))</f>
        <v>0</v>
      </c>
      <c r="W478" s="49">
        <f>SUMIFS($J$7:$J$3006,$E$7:$E$3006,U478,$I$7:$I$3006,'RC'!$E$6)+SUMIFS($L$7:$L$3006,$E$7:$E$3006,U478,$I$7:$I$3006,'RC'!$E$6)</f>
        <v>0</v>
      </c>
      <c r="X478" s="48">
        <f>COUNTIFS($E$7:$E$3006,U478,$I$7:$I$3006,'RC'!$E$6)</f>
        <v>0</v>
      </c>
      <c r="Y478" s="48"/>
      <c r="Z478" s="51" t="str">
        <f>IF(AQ478='RC'!$E$6,AC478*1000+AD478,"")</f>
        <v/>
      </c>
      <c r="AA478" s="51" t="str">
        <f>IF(AB478="","",IF(AQ478='RC'!$E$6,AC478*1000-AD478,""))</f>
        <v/>
      </c>
      <c r="AB478" s="48" t="str">
        <f>IFERROR(VLOOKUP(E478,Funcionários!$C$8:$E$207,3,FALSE),"")</f>
        <v/>
      </c>
      <c r="AC478" s="50" t="str">
        <f>IF(AB478="","",IF(COUNTIFS($AB$7:$AB$3006,AB478,$AQ$7:$AQ$3006,'RC'!$E$6)=0,"",COUNTIFS($M$7:$M$3006,"Concluída no prazo",$AB$7:$AB$3006,AB478,$AQ$7:$AQ$3006,'RC'!$E$6)/COUNTIFS($AB$7:$AB$3006,AB478,$AQ$7:$AQ$3006,'RC'!$E$6)))</f>
        <v/>
      </c>
      <c r="AD478" s="48">
        <f>SUMIF($AQ$7:$AQ$3006,'RC'!$E$6,$J$7:$J$3006)+SUMIF($AQ$7:$AQ$3006,'RC'!$E$6,$L$7:$L$3006)</f>
        <v>21</v>
      </c>
      <c r="AF478" s="48">
        <v>4.5289999999998602E-2</v>
      </c>
      <c r="AG478" s="48">
        <f>IF(OR(AQ478="",AQ478&lt;&gt;'RC'!$E$6,AB478&lt;&gt;'RC'!$D$21),0,1)</f>
        <v>0</v>
      </c>
      <c r="AH478" s="48">
        <f t="shared" si="174"/>
        <v>4.5289999999998602E-2</v>
      </c>
      <c r="AI478" s="48" t="str">
        <f t="shared" si="156"/>
        <v/>
      </c>
      <c r="AJ478" s="48" t="str">
        <f t="shared" si="157"/>
        <v/>
      </c>
      <c r="AK478" s="52" t="str">
        <f t="shared" si="158"/>
        <v/>
      </c>
      <c r="AL478" s="52" t="str">
        <f t="shared" si="159"/>
        <v/>
      </c>
      <c r="AM478" s="48" t="str">
        <f t="shared" si="160"/>
        <v/>
      </c>
      <c r="AN478" s="48" t="str">
        <f t="shared" si="161"/>
        <v/>
      </c>
      <c r="AP478" s="18" t="str">
        <f t="shared" si="162"/>
        <v/>
      </c>
      <c r="AQ478" s="18" t="str">
        <f t="shared" si="163"/>
        <v/>
      </c>
      <c r="AR478" s="18">
        <v>4.5289999999999997E-2</v>
      </c>
      <c r="AS478" s="18">
        <f>IF(AF!$D$27="Todos",1,IF(M478=AF!$D$27,1,0))</f>
        <v>1</v>
      </c>
      <c r="AT478" s="53">
        <f>IF(AND(E478=AF!$D$6,OR(LT!M478=AF!$D$27,AF!$D$27="Todos"),OR(AP478=AF!$E$8,AQ478=AF!$E$8)),AR478+AS478,0)</f>
        <v>0</v>
      </c>
      <c r="AU478" s="18" t="str">
        <f t="shared" si="164"/>
        <v/>
      </c>
      <c r="AV478" s="54" t="str">
        <f t="shared" si="165"/>
        <v/>
      </c>
      <c r="AW478" s="54" t="str">
        <f t="shared" si="166"/>
        <v/>
      </c>
      <c r="AX478" s="18" t="str">
        <f t="shared" si="167"/>
        <v/>
      </c>
      <c r="AY478" s="18" t="str">
        <f t="shared" si="168"/>
        <v/>
      </c>
      <c r="BA478" s="18">
        <f>IF($E478=AF!$D$6,IF($M478="Concluída no prazo",2,IF($M478="Concluída com atraso",1,0)),0)</f>
        <v>0</v>
      </c>
      <c r="BB478" s="18">
        <f>IF($E478=AF!$D$6,IF($M478="Atrasada",2,IF($M478="Concluída com atraso",1,0)),0)</f>
        <v>0</v>
      </c>
      <c r="BC478" s="18">
        <v>4.7200000000000002E-3</v>
      </c>
      <c r="BD478" s="18">
        <f t="shared" si="175"/>
        <v>4.7200000000000002E-3</v>
      </c>
      <c r="BE478" s="18">
        <f t="shared" si="175"/>
        <v>4.7200000000000002E-3</v>
      </c>
      <c r="BF478" s="18" t="str">
        <f t="shared" si="169"/>
        <v/>
      </c>
      <c r="BN478" s="18" t="str">
        <f t="shared" si="170"/>
        <v>s</v>
      </c>
    </row>
    <row r="479" spans="3:66" ht="50.1" customHeight="1" thickTop="1" thickBot="1" x14ac:dyDescent="0.3">
      <c r="C479" s="46"/>
      <c r="D479" s="46"/>
      <c r="E479" s="46"/>
      <c r="F479" s="122"/>
      <c r="G479" s="122"/>
      <c r="H479" s="78" t="str">
        <f t="shared" si="171"/>
        <v/>
      </c>
      <c r="I479" s="78" t="str">
        <f t="shared" si="172"/>
        <v/>
      </c>
      <c r="J479" s="16"/>
      <c r="K479" s="46" t="str">
        <f t="shared" si="173"/>
        <v/>
      </c>
      <c r="L479" s="16"/>
      <c r="M479" s="16"/>
      <c r="N479" s="46"/>
      <c r="O479" s="47" t="str">
        <f t="shared" si="176"/>
        <v/>
      </c>
      <c r="P479" s="47"/>
      <c r="Q479" s="48" t="str">
        <f>IFERROR(VLOOKUP(E479,Funcionários!$C$8:$E$207,3,FALSE),"")</f>
        <v/>
      </c>
      <c r="R479" s="47"/>
      <c r="S479" s="49" t="str">
        <f t="shared" si="177"/>
        <v/>
      </c>
      <c r="T479" s="49">
        <v>4.7299999999999998E-3</v>
      </c>
      <c r="U479" s="48" t="str">
        <f>IF(Funcionários!C480=0,"",Funcionários!C480)</f>
        <v/>
      </c>
      <c r="V479" s="50">
        <f>IF(U479="",0,IF(COUNTIFS($E$7:$E$3006,U479,$I$7:$I$3006,'RC'!$E$6)=0,0,COUNTIFS($M$7:$M$3006,"Concluída no prazo",$E$7:$E$3006,U479,$I$7:$I$3006,'RC'!$E$6)/COUNTIFS($E$7:$E$3006,U479,$I$7:$I$3006,'RC'!$E$6)))</f>
        <v>0</v>
      </c>
      <c r="W479" s="49">
        <f>SUMIFS($J$7:$J$3006,$E$7:$E$3006,U479,$I$7:$I$3006,'RC'!$E$6)+SUMIFS($L$7:$L$3006,$E$7:$E$3006,U479,$I$7:$I$3006,'RC'!$E$6)</f>
        <v>0</v>
      </c>
      <c r="X479" s="48">
        <f>COUNTIFS($E$7:$E$3006,U479,$I$7:$I$3006,'RC'!$E$6)</f>
        <v>0</v>
      </c>
      <c r="Y479" s="48"/>
      <c r="Z479" s="51" t="str">
        <f>IF(AQ479='RC'!$E$6,AC479*1000+AD479,"")</f>
        <v/>
      </c>
      <c r="AA479" s="51" t="str">
        <f>IF(AB479="","",IF(AQ479='RC'!$E$6,AC479*1000-AD479,""))</f>
        <v/>
      </c>
      <c r="AB479" s="48" t="str">
        <f>IFERROR(VLOOKUP(E479,Funcionários!$C$8:$E$207,3,FALSE),"")</f>
        <v/>
      </c>
      <c r="AC479" s="50" t="str">
        <f>IF(AB479="","",IF(COUNTIFS($AB$7:$AB$3006,AB479,$AQ$7:$AQ$3006,'RC'!$E$6)=0,"",COUNTIFS($M$7:$M$3006,"Concluída no prazo",$AB$7:$AB$3006,AB479,$AQ$7:$AQ$3006,'RC'!$E$6)/COUNTIFS($AB$7:$AB$3006,AB479,$AQ$7:$AQ$3006,'RC'!$E$6)))</f>
        <v/>
      </c>
      <c r="AD479" s="48">
        <f>SUMIF($AQ$7:$AQ$3006,'RC'!$E$6,$J$7:$J$3006)+SUMIF($AQ$7:$AQ$3006,'RC'!$E$6,$L$7:$L$3006)</f>
        <v>21</v>
      </c>
      <c r="AF479" s="48">
        <v>4.5279999999998599E-2</v>
      </c>
      <c r="AG479" s="48">
        <f>IF(OR(AQ479="",AQ479&lt;&gt;'RC'!$E$6,AB479&lt;&gt;'RC'!$D$21),0,1)</f>
        <v>0</v>
      </c>
      <c r="AH479" s="48">
        <f t="shared" si="174"/>
        <v>4.5279999999998599E-2</v>
      </c>
      <c r="AI479" s="48" t="str">
        <f t="shared" si="156"/>
        <v/>
      </c>
      <c r="AJ479" s="48" t="str">
        <f t="shared" si="157"/>
        <v/>
      </c>
      <c r="AK479" s="52" t="str">
        <f t="shared" si="158"/>
        <v/>
      </c>
      <c r="AL479" s="52" t="str">
        <f t="shared" si="159"/>
        <v/>
      </c>
      <c r="AM479" s="48" t="str">
        <f t="shared" si="160"/>
        <v/>
      </c>
      <c r="AN479" s="48" t="str">
        <f t="shared" si="161"/>
        <v/>
      </c>
      <c r="AP479" s="18" t="str">
        <f t="shared" si="162"/>
        <v/>
      </c>
      <c r="AQ479" s="18" t="str">
        <f t="shared" si="163"/>
        <v/>
      </c>
      <c r="AR479" s="18">
        <v>4.5280000000000001E-2</v>
      </c>
      <c r="AS479" s="18">
        <f>IF(AF!$D$27="Todos",1,IF(M479=AF!$D$27,1,0))</f>
        <v>1</v>
      </c>
      <c r="AT479" s="53">
        <f>IF(AND(E479=AF!$D$6,OR(LT!M479=AF!$D$27,AF!$D$27="Todos"),OR(AP479=AF!$E$8,AQ479=AF!$E$8)),AR479+AS479,0)</f>
        <v>0</v>
      </c>
      <c r="AU479" s="18" t="str">
        <f t="shared" si="164"/>
        <v/>
      </c>
      <c r="AV479" s="54" t="str">
        <f t="shared" si="165"/>
        <v/>
      </c>
      <c r="AW479" s="54" t="str">
        <f t="shared" si="166"/>
        <v/>
      </c>
      <c r="AX479" s="18" t="str">
        <f t="shared" si="167"/>
        <v/>
      </c>
      <c r="AY479" s="18" t="str">
        <f t="shared" si="168"/>
        <v/>
      </c>
      <c r="BA479" s="18">
        <f>IF($E479=AF!$D$6,IF($M479="Concluída no prazo",2,IF($M479="Concluída com atraso",1,0)),0)</f>
        <v>0</v>
      </c>
      <c r="BB479" s="18">
        <f>IF($E479=AF!$D$6,IF($M479="Atrasada",2,IF($M479="Concluída com atraso",1,0)),0)</f>
        <v>0</v>
      </c>
      <c r="BC479" s="18">
        <v>4.7299999999999998E-3</v>
      </c>
      <c r="BD479" s="18">
        <f t="shared" si="175"/>
        <v>4.7299999999999998E-3</v>
      </c>
      <c r="BE479" s="18">
        <f t="shared" si="175"/>
        <v>4.7299999999999998E-3</v>
      </c>
      <c r="BF479" s="18" t="str">
        <f t="shared" si="169"/>
        <v/>
      </c>
      <c r="BN479" s="18" t="str">
        <f t="shared" si="170"/>
        <v>s</v>
      </c>
    </row>
    <row r="480" spans="3:66" ht="50.1" customHeight="1" thickTop="1" thickBot="1" x14ac:dyDescent="0.3">
      <c r="C480" s="46"/>
      <c r="D480" s="46"/>
      <c r="E480" s="46"/>
      <c r="F480" s="122"/>
      <c r="G480" s="122"/>
      <c r="H480" s="78" t="str">
        <f t="shared" si="171"/>
        <v/>
      </c>
      <c r="I480" s="78" t="str">
        <f t="shared" si="172"/>
        <v/>
      </c>
      <c r="J480" s="16"/>
      <c r="K480" s="46" t="str">
        <f t="shared" si="173"/>
        <v/>
      </c>
      <c r="L480" s="16"/>
      <c r="M480" s="16"/>
      <c r="N480" s="46"/>
      <c r="O480" s="47" t="str">
        <f t="shared" si="176"/>
        <v/>
      </c>
      <c r="P480" s="47"/>
      <c r="Q480" s="48" t="str">
        <f>IFERROR(VLOOKUP(E480,Funcionários!$C$8:$E$207,3,FALSE),"")</f>
        <v/>
      </c>
      <c r="R480" s="47"/>
      <c r="S480" s="49" t="str">
        <f t="shared" si="177"/>
        <v/>
      </c>
      <c r="T480" s="49">
        <v>4.7400000000000003E-3</v>
      </c>
      <c r="U480" s="48" t="str">
        <f>IF(Funcionários!C481=0,"",Funcionários!C481)</f>
        <v/>
      </c>
      <c r="V480" s="50">
        <f>IF(U480="",0,IF(COUNTIFS($E$7:$E$3006,U480,$I$7:$I$3006,'RC'!$E$6)=0,0,COUNTIFS($M$7:$M$3006,"Concluída no prazo",$E$7:$E$3006,U480,$I$7:$I$3006,'RC'!$E$6)/COUNTIFS($E$7:$E$3006,U480,$I$7:$I$3006,'RC'!$E$6)))</f>
        <v>0</v>
      </c>
      <c r="W480" s="49">
        <f>SUMIFS($J$7:$J$3006,$E$7:$E$3006,U480,$I$7:$I$3006,'RC'!$E$6)+SUMIFS($L$7:$L$3006,$E$7:$E$3006,U480,$I$7:$I$3006,'RC'!$E$6)</f>
        <v>0</v>
      </c>
      <c r="X480" s="48">
        <f>COUNTIFS($E$7:$E$3006,U480,$I$7:$I$3006,'RC'!$E$6)</f>
        <v>0</v>
      </c>
      <c r="Y480" s="48"/>
      <c r="Z480" s="51" t="str">
        <f>IF(AQ480='RC'!$E$6,AC480*1000+AD480,"")</f>
        <v/>
      </c>
      <c r="AA480" s="51" t="str">
        <f>IF(AB480="","",IF(AQ480='RC'!$E$6,AC480*1000-AD480,""))</f>
        <v/>
      </c>
      <c r="AB480" s="48" t="str">
        <f>IFERROR(VLOOKUP(E480,Funcionários!$C$8:$E$207,3,FALSE),"")</f>
        <v/>
      </c>
      <c r="AC480" s="50" t="str">
        <f>IF(AB480="","",IF(COUNTIFS($AB$7:$AB$3006,AB480,$AQ$7:$AQ$3006,'RC'!$E$6)=0,"",COUNTIFS($M$7:$M$3006,"Concluída no prazo",$AB$7:$AB$3006,AB480,$AQ$7:$AQ$3006,'RC'!$E$6)/COUNTIFS($AB$7:$AB$3006,AB480,$AQ$7:$AQ$3006,'RC'!$E$6)))</f>
        <v/>
      </c>
      <c r="AD480" s="48">
        <f>SUMIF($AQ$7:$AQ$3006,'RC'!$E$6,$J$7:$J$3006)+SUMIF($AQ$7:$AQ$3006,'RC'!$E$6,$L$7:$L$3006)</f>
        <v>21</v>
      </c>
      <c r="AF480" s="48">
        <v>4.5269999999998603E-2</v>
      </c>
      <c r="AG480" s="48">
        <f>IF(OR(AQ480="",AQ480&lt;&gt;'RC'!$E$6,AB480&lt;&gt;'RC'!$D$21),0,1)</f>
        <v>0</v>
      </c>
      <c r="AH480" s="48">
        <f t="shared" si="174"/>
        <v>4.5269999999998603E-2</v>
      </c>
      <c r="AI480" s="48" t="str">
        <f t="shared" si="156"/>
        <v/>
      </c>
      <c r="AJ480" s="48" t="str">
        <f t="shared" si="157"/>
        <v/>
      </c>
      <c r="AK480" s="52" t="str">
        <f t="shared" si="158"/>
        <v/>
      </c>
      <c r="AL480" s="52" t="str">
        <f t="shared" si="159"/>
        <v/>
      </c>
      <c r="AM480" s="48" t="str">
        <f t="shared" si="160"/>
        <v/>
      </c>
      <c r="AN480" s="48" t="str">
        <f t="shared" si="161"/>
        <v/>
      </c>
      <c r="AP480" s="18" t="str">
        <f t="shared" si="162"/>
        <v/>
      </c>
      <c r="AQ480" s="18" t="str">
        <f t="shared" si="163"/>
        <v/>
      </c>
      <c r="AR480" s="18">
        <v>4.5269999999999998E-2</v>
      </c>
      <c r="AS480" s="18">
        <f>IF(AF!$D$27="Todos",1,IF(M480=AF!$D$27,1,0))</f>
        <v>1</v>
      </c>
      <c r="AT480" s="53">
        <f>IF(AND(E480=AF!$D$6,OR(LT!M480=AF!$D$27,AF!$D$27="Todos"),OR(AP480=AF!$E$8,AQ480=AF!$E$8)),AR480+AS480,0)</f>
        <v>0</v>
      </c>
      <c r="AU480" s="18" t="str">
        <f t="shared" si="164"/>
        <v/>
      </c>
      <c r="AV480" s="54" t="str">
        <f t="shared" si="165"/>
        <v/>
      </c>
      <c r="AW480" s="54" t="str">
        <f t="shared" si="166"/>
        <v/>
      </c>
      <c r="AX480" s="18" t="str">
        <f t="shared" si="167"/>
        <v/>
      </c>
      <c r="AY480" s="18" t="str">
        <f t="shared" si="168"/>
        <v/>
      </c>
      <c r="BA480" s="18">
        <f>IF($E480=AF!$D$6,IF($M480="Concluída no prazo",2,IF($M480="Concluída com atraso",1,0)),0)</f>
        <v>0</v>
      </c>
      <c r="BB480" s="18">
        <f>IF($E480=AF!$D$6,IF($M480="Atrasada",2,IF($M480="Concluída com atraso",1,0)),0)</f>
        <v>0</v>
      </c>
      <c r="BC480" s="18">
        <v>4.7400000000000003E-3</v>
      </c>
      <c r="BD480" s="18">
        <f t="shared" si="175"/>
        <v>4.7400000000000003E-3</v>
      </c>
      <c r="BE480" s="18">
        <f t="shared" si="175"/>
        <v>4.7400000000000003E-3</v>
      </c>
      <c r="BF480" s="18" t="str">
        <f t="shared" si="169"/>
        <v/>
      </c>
      <c r="BN480" s="18" t="str">
        <f t="shared" si="170"/>
        <v>s</v>
      </c>
    </row>
    <row r="481" spans="3:66" ht="50.1" customHeight="1" thickTop="1" thickBot="1" x14ac:dyDescent="0.3">
      <c r="C481" s="46"/>
      <c r="D481" s="46"/>
      <c r="E481" s="46"/>
      <c r="F481" s="122"/>
      <c r="G481" s="122"/>
      <c r="H481" s="78" t="str">
        <f t="shared" si="171"/>
        <v/>
      </c>
      <c r="I481" s="78" t="str">
        <f t="shared" si="172"/>
        <v/>
      </c>
      <c r="J481" s="16"/>
      <c r="K481" s="46" t="str">
        <f t="shared" si="173"/>
        <v/>
      </c>
      <c r="L481" s="16"/>
      <c r="M481" s="16"/>
      <c r="N481" s="46"/>
      <c r="O481" s="47" t="str">
        <f t="shared" si="176"/>
        <v/>
      </c>
      <c r="P481" s="47"/>
      <c r="Q481" s="48" t="str">
        <f>IFERROR(VLOOKUP(E481,Funcionários!$C$8:$E$207,3,FALSE),"")</f>
        <v/>
      </c>
      <c r="R481" s="47"/>
      <c r="S481" s="49" t="str">
        <f t="shared" si="177"/>
        <v/>
      </c>
      <c r="T481" s="49">
        <v>4.7499999999999999E-3</v>
      </c>
      <c r="U481" s="48" t="str">
        <f>IF(Funcionários!C482=0,"",Funcionários!C482)</f>
        <v/>
      </c>
      <c r="V481" s="50">
        <f>IF(U481="",0,IF(COUNTIFS($E$7:$E$3006,U481,$I$7:$I$3006,'RC'!$E$6)=0,0,COUNTIFS($M$7:$M$3006,"Concluída no prazo",$E$7:$E$3006,U481,$I$7:$I$3006,'RC'!$E$6)/COUNTIFS($E$7:$E$3006,U481,$I$7:$I$3006,'RC'!$E$6)))</f>
        <v>0</v>
      </c>
      <c r="W481" s="49">
        <f>SUMIFS($J$7:$J$3006,$E$7:$E$3006,U481,$I$7:$I$3006,'RC'!$E$6)+SUMIFS($L$7:$L$3006,$E$7:$E$3006,U481,$I$7:$I$3006,'RC'!$E$6)</f>
        <v>0</v>
      </c>
      <c r="X481" s="48">
        <f>COUNTIFS($E$7:$E$3006,U481,$I$7:$I$3006,'RC'!$E$6)</f>
        <v>0</v>
      </c>
      <c r="Y481" s="48"/>
      <c r="Z481" s="51" t="str">
        <f>IF(AQ481='RC'!$E$6,AC481*1000+AD481,"")</f>
        <v/>
      </c>
      <c r="AA481" s="51" t="str">
        <f>IF(AB481="","",IF(AQ481='RC'!$E$6,AC481*1000-AD481,""))</f>
        <v/>
      </c>
      <c r="AB481" s="48" t="str">
        <f>IFERROR(VLOOKUP(E481,Funcionários!$C$8:$E$207,3,FALSE),"")</f>
        <v/>
      </c>
      <c r="AC481" s="50" t="str">
        <f>IF(AB481="","",IF(COUNTIFS($AB$7:$AB$3006,AB481,$AQ$7:$AQ$3006,'RC'!$E$6)=0,"",COUNTIFS($M$7:$M$3006,"Concluída no prazo",$AB$7:$AB$3006,AB481,$AQ$7:$AQ$3006,'RC'!$E$6)/COUNTIFS($AB$7:$AB$3006,AB481,$AQ$7:$AQ$3006,'RC'!$E$6)))</f>
        <v/>
      </c>
      <c r="AD481" s="48">
        <f>SUMIF($AQ$7:$AQ$3006,'RC'!$E$6,$J$7:$J$3006)+SUMIF($AQ$7:$AQ$3006,'RC'!$E$6,$L$7:$L$3006)</f>
        <v>21</v>
      </c>
      <c r="AF481" s="48">
        <v>4.52599999999986E-2</v>
      </c>
      <c r="AG481" s="48">
        <f>IF(OR(AQ481="",AQ481&lt;&gt;'RC'!$E$6,AB481&lt;&gt;'RC'!$D$21),0,1)</f>
        <v>0</v>
      </c>
      <c r="AH481" s="48">
        <f t="shared" si="174"/>
        <v>4.52599999999986E-2</v>
      </c>
      <c r="AI481" s="48" t="str">
        <f t="shared" si="156"/>
        <v/>
      </c>
      <c r="AJ481" s="48" t="str">
        <f t="shared" si="157"/>
        <v/>
      </c>
      <c r="AK481" s="52" t="str">
        <f t="shared" si="158"/>
        <v/>
      </c>
      <c r="AL481" s="52" t="str">
        <f t="shared" si="159"/>
        <v/>
      </c>
      <c r="AM481" s="48" t="str">
        <f t="shared" si="160"/>
        <v/>
      </c>
      <c r="AN481" s="48" t="str">
        <f t="shared" si="161"/>
        <v/>
      </c>
      <c r="AP481" s="18" t="str">
        <f t="shared" si="162"/>
        <v/>
      </c>
      <c r="AQ481" s="18" t="str">
        <f t="shared" si="163"/>
        <v/>
      </c>
      <c r="AR481" s="18">
        <v>4.5260000000000002E-2</v>
      </c>
      <c r="AS481" s="18">
        <f>IF(AF!$D$27="Todos",1,IF(M481=AF!$D$27,1,0))</f>
        <v>1</v>
      </c>
      <c r="AT481" s="53">
        <f>IF(AND(E481=AF!$D$6,OR(LT!M481=AF!$D$27,AF!$D$27="Todos"),OR(AP481=AF!$E$8,AQ481=AF!$E$8)),AR481+AS481,0)</f>
        <v>0</v>
      </c>
      <c r="AU481" s="18" t="str">
        <f t="shared" si="164"/>
        <v/>
      </c>
      <c r="AV481" s="54" t="str">
        <f t="shared" si="165"/>
        <v/>
      </c>
      <c r="AW481" s="54" t="str">
        <f t="shared" si="166"/>
        <v/>
      </c>
      <c r="AX481" s="18" t="str">
        <f t="shared" si="167"/>
        <v/>
      </c>
      <c r="AY481" s="18" t="str">
        <f t="shared" si="168"/>
        <v/>
      </c>
      <c r="BA481" s="18">
        <f>IF($E481=AF!$D$6,IF($M481="Concluída no prazo",2,IF($M481="Concluída com atraso",1,0)),0)</f>
        <v>0</v>
      </c>
      <c r="BB481" s="18">
        <f>IF($E481=AF!$D$6,IF($M481="Atrasada",2,IF($M481="Concluída com atraso",1,0)),0)</f>
        <v>0</v>
      </c>
      <c r="BC481" s="18">
        <v>4.7499999999999999E-3</v>
      </c>
      <c r="BD481" s="18">
        <f t="shared" si="175"/>
        <v>4.7499999999999999E-3</v>
      </c>
      <c r="BE481" s="18">
        <f t="shared" si="175"/>
        <v>4.7499999999999999E-3</v>
      </c>
      <c r="BF481" s="18" t="str">
        <f t="shared" si="169"/>
        <v/>
      </c>
      <c r="BN481" s="18" t="str">
        <f t="shared" si="170"/>
        <v>s</v>
      </c>
    </row>
    <row r="482" spans="3:66" ht="50.1" customHeight="1" thickTop="1" thickBot="1" x14ac:dyDescent="0.3">
      <c r="C482" s="46"/>
      <c r="D482" s="46"/>
      <c r="E482" s="46"/>
      <c r="F482" s="122"/>
      <c r="G482" s="122"/>
      <c r="H482" s="78" t="str">
        <f t="shared" si="171"/>
        <v/>
      </c>
      <c r="I482" s="78" t="str">
        <f t="shared" si="172"/>
        <v/>
      </c>
      <c r="J482" s="16"/>
      <c r="K482" s="46" t="str">
        <f t="shared" si="173"/>
        <v/>
      </c>
      <c r="L482" s="16"/>
      <c r="M482" s="16"/>
      <c r="N482" s="46"/>
      <c r="O482" s="47" t="str">
        <f t="shared" si="176"/>
        <v/>
      </c>
      <c r="P482" s="47"/>
      <c r="Q482" s="48" t="str">
        <f>IFERROR(VLOOKUP(E482,Funcionários!$C$8:$E$207,3,FALSE),"")</f>
        <v/>
      </c>
      <c r="R482" s="47"/>
      <c r="S482" s="49" t="str">
        <f t="shared" si="177"/>
        <v/>
      </c>
      <c r="T482" s="49">
        <v>4.7600000000000003E-3</v>
      </c>
      <c r="U482" s="48" t="str">
        <f>IF(Funcionários!C483=0,"",Funcionários!C483)</f>
        <v/>
      </c>
      <c r="V482" s="50">
        <f>IF(U482="",0,IF(COUNTIFS($E$7:$E$3006,U482,$I$7:$I$3006,'RC'!$E$6)=0,0,COUNTIFS($M$7:$M$3006,"Concluída no prazo",$E$7:$E$3006,U482,$I$7:$I$3006,'RC'!$E$6)/COUNTIFS($E$7:$E$3006,U482,$I$7:$I$3006,'RC'!$E$6)))</f>
        <v>0</v>
      </c>
      <c r="W482" s="49">
        <f>SUMIFS($J$7:$J$3006,$E$7:$E$3006,U482,$I$7:$I$3006,'RC'!$E$6)+SUMIFS($L$7:$L$3006,$E$7:$E$3006,U482,$I$7:$I$3006,'RC'!$E$6)</f>
        <v>0</v>
      </c>
      <c r="X482" s="48">
        <f>COUNTIFS($E$7:$E$3006,U482,$I$7:$I$3006,'RC'!$E$6)</f>
        <v>0</v>
      </c>
      <c r="Y482" s="48"/>
      <c r="Z482" s="51" t="str">
        <f>IF(AQ482='RC'!$E$6,AC482*1000+AD482,"")</f>
        <v/>
      </c>
      <c r="AA482" s="51" t="str">
        <f>IF(AB482="","",IF(AQ482='RC'!$E$6,AC482*1000-AD482,""))</f>
        <v/>
      </c>
      <c r="AB482" s="48" t="str">
        <f>IFERROR(VLOOKUP(E482,Funcionários!$C$8:$E$207,3,FALSE),"")</f>
        <v/>
      </c>
      <c r="AC482" s="50" t="str">
        <f>IF(AB482="","",IF(COUNTIFS($AB$7:$AB$3006,AB482,$AQ$7:$AQ$3006,'RC'!$E$6)=0,"",COUNTIFS($M$7:$M$3006,"Concluída no prazo",$AB$7:$AB$3006,AB482,$AQ$7:$AQ$3006,'RC'!$E$6)/COUNTIFS($AB$7:$AB$3006,AB482,$AQ$7:$AQ$3006,'RC'!$E$6)))</f>
        <v/>
      </c>
      <c r="AD482" s="48">
        <f>SUMIF($AQ$7:$AQ$3006,'RC'!$E$6,$J$7:$J$3006)+SUMIF($AQ$7:$AQ$3006,'RC'!$E$6,$L$7:$L$3006)</f>
        <v>21</v>
      </c>
      <c r="AF482" s="48">
        <v>4.5249999999998597E-2</v>
      </c>
      <c r="AG482" s="48">
        <f>IF(OR(AQ482="",AQ482&lt;&gt;'RC'!$E$6,AB482&lt;&gt;'RC'!$D$21),0,1)</f>
        <v>0</v>
      </c>
      <c r="AH482" s="48">
        <f t="shared" si="174"/>
        <v>4.5249999999998597E-2</v>
      </c>
      <c r="AI482" s="48" t="str">
        <f t="shared" si="156"/>
        <v/>
      </c>
      <c r="AJ482" s="48" t="str">
        <f t="shared" si="157"/>
        <v/>
      </c>
      <c r="AK482" s="52" t="str">
        <f t="shared" si="158"/>
        <v/>
      </c>
      <c r="AL482" s="52" t="str">
        <f t="shared" si="159"/>
        <v/>
      </c>
      <c r="AM482" s="48" t="str">
        <f t="shared" si="160"/>
        <v/>
      </c>
      <c r="AN482" s="48" t="str">
        <f t="shared" si="161"/>
        <v/>
      </c>
      <c r="AP482" s="18" t="str">
        <f t="shared" si="162"/>
        <v/>
      </c>
      <c r="AQ482" s="18" t="str">
        <f t="shared" si="163"/>
        <v/>
      </c>
      <c r="AR482" s="18">
        <v>4.5249999999999999E-2</v>
      </c>
      <c r="AS482" s="18">
        <f>IF(AF!$D$27="Todos",1,IF(M482=AF!$D$27,1,0))</f>
        <v>1</v>
      </c>
      <c r="AT482" s="53">
        <f>IF(AND(E482=AF!$D$6,OR(LT!M482=AF!$D$27,AF!$D$27="Todos"),OR(AP482=AF!$E$8,AQ482=AF!$E$8)),AR482+AS482,0)</f>
        <v>0</v>
      </c>
      <c r="AU482" s="18" t="str">
        <f t="shared" si="164"/>
        <v/>
      </c>
      <c r="AV482" s="54" t="str">
        <f t="shared" si="165"/>
        <v/>
      </c>
      <c r="AW482" s="54" t="str">
        <f t="shared" si="166"/>
        <v/>
      </c>
      <c r="AX482" s="18" t="str">
        <f t="shared" si="167"/>
        <v/>
      </c>
      <c r="AY482" s="18" t="str">
        <f t="shared" si="168"/>
        <v/>
      </c>
      <c r="BA482" s="18">
        <f>IF($E482=AF!$D$6,IF($M482="Concluída no prazo",2,IF($M482="Concluída com atraso",1,0)),0)</f>
        <v>0</v>
      </c>
      <c r="BB482" s="18">
        <f>IF($E482=AF!$D$6,IF($M482="Atrasada",2,IF($M482="Concluída com atraso",1,0)),0)</f>
        <v>0</v>
      </c>
      <c r="BC482" s="18">
        <v>4.7600000000000003E-3</v>
      </c>
      <c r="BD482" s="18">
        <f t="shared" si="175"/>
        <v>4.7600000000000003E-3</v>
      </c>
      <c r="BE482" s="18">
        <f t="shared" si="175"/>
        <v>4.7600000000000003E-3</v>
      </c>
      <c r="BF482" s="18" t="str">
        <f t="shared" si="169"/>
        <v/>
      </c>
      <c r="BN482" s="18" t="str">
        <f t="shared" si="170"/>
        <v>s</v>
      </c>
    </row>
    <row r="483" spans="3:66" ht="50.1" customHeight="1" thickTop="1" thickBot="1" x14ac:dyDescent="0.3">
      <c r="C483" s="46"/>
      <c r="D483" s="46"/>
      <c r="E483" s="46"/>
      <c r="F483" s="122"/>
      <c r="G483" s="122"/>
      <c r="H483" s="78" t="str">
        <f t="shared" si="171"/>
        <v/>
      </c>
      <c r="I483" s="78" t="str">
        <f t="shared" si="172"/>
        <v/>
      </c>
      <c r="J483" s="16"/>
      <c r="K483" s="46" t="str">
        <f t="shared" si="173"/>
        <v/>
      </c>
      <c r="L483" s="16"/>
      <c r="M483" s="16"/>
      <c r="N483" s="46"/>
      <c r="O483" s="47" t="str">
        <f t="shared" si="176"/>
        <v/>
      </c>
      <c r="P483" s="47"/>
      <c r="Q483" s="48" t="str">
        <f>IFERROR(VLOOKUP(E483,Funcionários!$C$8:$E$207,3,FALSE),"")</f>
        <v/>
      </c>
      <c r="R483" s="47"/>
      <c r="S483" s="49" t="str">
        <f t="shared" si="177"/>
        <v/>
      </c>
      <c r="T483" s="49">
        <v>4.7699999999999999E-3</v>
      </c>
      <c r="U483" s="48" t="str">
        <f>IF(Funcionários!C484=0,"",Funcionários!C484)</f>
        <v/>
      </c>
      <c r="V483" s="50">
        <f>IF(U483="",0,IF(COUNTIFS($E$7:$E$3006,U483,$I$7:$I$3006,'RC'!$E$6)=0,0,COUNTIFS($M$7:$M$3006,"Concluída no prazo",$E$7:$E$3006,U483,$I$7:$I$3006,'RC'!$E$6)/COUNTIFS($E$7:$E$3006,U483,$I$7:$I$3006,'RC'!$E$6)))</f>
        <v>0</v>
      </c>
      <c r="W483" s="49">
        <f>SUMIFS($J$7:$J$3006,$E$7:$E$3006,U483,$I$7:$I$3006,'RC'!$E$6)+SUMIFS($L$7:$L$3006,$E$7:$E$3006,U483,$I$7:$I$3006,'RC'!$E$6)</f>
        <v>0</v>
      </c>
      <c r="X483" s="48">
        <f>COUNTIFS($E$7:$E$3006,U483,$I$7:$I$3006,'RC'!$E$6)</f>
        <v>0</v>
      </c>
      <c r="Y483" s="48"/>
      <c r="Z483" s="51" t="str">
        <f>IF(AQ483='RC'!$E$6,AC483*1000+AD483,"")</f>
        <v/>
      </c>
      <c r="AA483" s="51" t="str">
        <f>IF(AB483="","",IF(AQ483='RC'!$E$6,AC483*1000-AD483,""))</f>
        <v/>
      </c>
      <c r="AB483" s="48" t="str">
        <f>IFERROR(VLOOKUP(E483,Funcionários!$C$8:$E$207,3,FALSE),"")</f>
        <v/>
      </c>
      <c r="AC483" s="50" t="str">
        <f>IF(AB483="","",IF(COUNTIFS($AB$7:$AB$3006,AB483,$AQ$7:$AQ$3006,'RC'!$E$6)=0,"",COUNTIFS($M$7:$M$3006,"Concluída no prazo",$AB$7:$AB$3006,AB483,$AQ$7:$AQ$3006,'RC'!$E$6)/COUNTIFS($AB$7:$AB$3006,AB483,$AQ$7:$AQ$3006,'RC'!$E$6)))</f>
        <v/>
      </c>
      <c r="AD483" s="48">
        <f>SUMIF($AQ$7:$AQ$3006,'RC'!$E$6,$J$7:$J$3006)+SUMIF($AQ$7:$AQ$3006,'RC'!$E$6,$L$7:$L$3006)</f>
        <v>21</v>
      </c>
      <c r="AF483" s="48">
        <v>4.5239999999998497E-2</v>
      </c>
      <c r="AG483" s="48">
        <f>IF(OR(AQ483="",AQ483&lt;&gt;'RC'!$E$6,AB483&lt;&gt;'RC'!$D$21),0,1)</f>
        <v>0</v>
      </c>
      <c r="AH483" s="48">
        <f t="shared" si="174"/>
        <v>4.5239999999998497E-2</v>
      </c>
      <c r="AI483" s="48" t="str">
        <f t="shared" si="156"/>
        <v/>
      </c>
      <c r="AJ483" s="48" t="str">
        <f t="shared" si="157"/>
        <v/>
      </c>
      <c r="AK483" s="52" t="str">
        <f t="shared" si="158"/>
        <v/>
      </c>
      <c r="AL483" s="52" t="str">
        <f t="shared" si="159"/>
        <v/>
      </c>
      <c r="AM483" s="48" t="str">
        <f t="shared" si="160"/>
        <v/>
      </c>
      <c r="AN483" s="48" t="str">
        <f t="shared" si="161"/>
        <v/>
      </c>
      <c r="AP483" s="18" t="str">
        <f t="shared" si="162"/>
        <v/>
      </c>
      <c r="AQ483" s="18" t="str">
        <f t="shared" si="163"/>
        <v/>
      </c>
      <c r="AR483" s="18">
        <v>4.5240000000000002E-2</v>
      </c>
      <c r="AS483" s="18">
        <f>IF(AF!$D$27="Todos",1,IF(M483=AF!$D$27,1,0))</f>
        <v>1</v>
      </c>
      <c r="AT483" s="53">
        <f>IF(AND(E483=AF!$D$6,OR(LT!M483=AF!$D$27,AF!$D$27="Todos"),OR(AP483=AF!$E$8,AQ483=AF!$E$8)),AR483+AS483,0)</f>
        <v>0</v>
      </c>
      <c r="AU483" s="18" t="str">
        <f t="shared" si="164"/>
        <v/>
      </c>
      <c r="AV483" s="54" t="str">
        <f t="shared" si="165"/>
        <v/>
      </c>
      <c r="AW483" s="54" t="str">
        <f t="shared" si="166"/>
        <v/>
      </c>
      <c r="AX483" s="18" t="str">
        <f t="shared" si="167"/>
        <v/>
      </c>
      <c r="AY483" s="18" t="str">
        <f t="shared" si="168"/>
        <v/>
      </c>
      <c r="BA483" s="18">
        <f>IF($E483=AF!$D$6,IF($M483="Concluída no prazo",2,IF($M483="Concluída com atraso",1,0)),0)</f>
        <v>0</v>
      </c>
      <c r="BB483" s="18">
        <f>IF($E483=AF!$D$6,IF($M483="Atrasada",2,IF($M483="Concluída com atraso",1,0)),0)</f>
        <v>0</v>
      </c>
      <c r="BC483" s="18">
        <v>4.7699999999999999E-3</v>
      </c>
      <c r="BD483" s="18">
        <f t="shared" si="175"/>
        <v>4.7699999999999999E-3</v>
      </c>
      <c r="BE483" s="18">
        <f t="shared" si="175"/>
        <v>4.7699999999999999E-3</v>
      </c>
      <c r="BF483" s="18" t="str">
        <f t="shared" si="169"/>
        <v/>
      </c>
      <c r="BN483" s="18" t="str">
        <f t="shared" si="170"/>
        <v>s</v>
      </c>
    </row>
    <row r="484" spans="3:66" ht="50.1" customHeight="1" thickTop="1" thickBot="1" x14ac:dyDescent="0.3">
      <c r="C484" s="46"/>
      <c r="D484" s="46"/>
      <c r="E484" s="46"/>
      <c r="F484" s="122"/>
      <c r="G484" s="122"/>
      <c r="H484" s="78" t="str">
        <f t="shared" si="171"/>
        <v/>
      </c>
      <c r="I484" s="78" t="str">
        <f t="shared" si="172"/>
        <v/>
      </c>
      <c r="J484" s="16"/>
      <c r="K484" s="46" t="str">
        <f t="shared" si="173"/>
        <v/>
      </c>
      <c r="L484" s="16"/>
      <c r="M484" s="16"/>
      <c r="N484" s="46"/>
      <c r="O484" s="47" t="str">
        <f t="shared" si="176"/>
        <v/>
      </c>
      <c r="P484" s="47"/>
      <c r="Q484" s="48" t="str">
        <f>IFERROR(VLOOKUP(E484,Funcionários!$C$8:$E$207,3,FALSE),"")</f>
        <v/>
      </c>
      <c r="R484" s="47"/>
      <c r="S484" s="49" t="str">
        <f t="shared" si="177"/>
        <v/>
      </c>
      <c r="T484" s="49">
        <v>4.7800000000000004E-3</v>
      </c>
      <c r="U484" s="48" t="str">
        <f>IF(Funcionários!C485=0,"",Funcionários!C485)</f>
        <v/>
      </c>
      <c r="V484" s="50">
        <f>IF(U484="",0,IF(COUNTIFS($E$7:$E$3006,U484,$I$7:$I$3006,'RC'!$E$6)=0,0,COUNTIFS($M$7:$M$3006,"Concluída no prazo",$E$7:$E$3006,U484,$I$7:$I$3006,'RC'!$E$6)/COUNTIFS($E$7:$E$3006,U484,$I$7:$I$3006,'RC'!$E$6)))</f>
        <v>0</v>
      </c>
      <c r="W484" s="49">
        <f>SUMIFS($J$7:$J$3006,$E$7:$E$3006,U484,$I$7:$I$3006,'RC'!$E$6)+SUMIFS($L$7:$L$3006,$E$7:$E$3006,U484,$I$7:$I$3006,'RC'!$E$6)</f>
        <v>0</v>
      </c>
      <c r="X484" s="48">
        <f>COUNTIFS($E$7:$E$3006,U484,$I$7:$I$3006,'RC'!$E$6)</f>
        <v>0</v>
      </c>
      <c r="Y484" s="48"/>
      <c r="Z484" s="51" t="str">
        <f>IF(AQ484='RC'!$E$6,AC484*1000+AD484,"")</f>
        <v/>
      </c>
      <c r="AA484" s="51" t="str">
        <f>IF(AB484="","",IF(AQ484='RC'!$E$6,AC484*1000-AD484,""))</f>
        <v/>
      </c>
      <c r="AB484" s="48" t="str">
        <f>IFERROR(VLOOKUP(E484,Funcionários!$C$8:$E$207,3,FALSE),"")</f>
        <v/>
      </c>
      <c r="AC484" s="50" t="str">
        <f>IF(AB484="","",IF(COUNTIFS($AB$7:$AB$3006,AB484,$AQ$7:$AQ$3006,'RC'!$E$6)=0,"",COUNTIFS($M$7:$M$3006,"Concluída no prazo",$AB$7:$AB$3006,AB484,$AQ$7:$AQ$3006,'RC'!$E$6)/COUNTIFS($AB$7:$AB$3006,AB484,$AQ$7:$AQ$3006,'RC'!$E$6)))</f>
        <v/>
      </c>
      <c r="AD484" s="48">
        <f>SUMIF($AQ$7:$AQ$3006,'RC'!$E$6,$J$7:$J$3006)+SUMIF($AQ$7:$AQ$3006,'RC'!$E$6,$L$7:$L$3006)</f>
        <v>21</v>
      </c>
      <c r="AF484" s="48">
        <v>4.5229999999998501E-2</v>
      </c>
      <c r="AG484" s="48">
        <f>IF(OR(AQ484="",AQ484&lt;&gt;'RC'!$E$6,AB484&lt;&gt;'RC'!$D$21),0,1)</f>
        <v>0</v>
      </c>
      <c r="AH484" s="48">
        <f t="shared" si="174"/>
        <v>4.5229999999998501E-2</v>
      </c>
      <c r="AI484" s="48" t="str">
        <f t="shared" si="156"/>
        <v/>
      </c>
      <c r="AJ484" s="48" t="str">
        <f t="shared" si="157"/>
        <v/>
      </c>
      <c r="AK484" s="52" t="str">
        <f t="shared" si="158"/>
        <v/>
      </c>
      <c r="AL484" s="52" t="str">
        <f t="shared" si="159"/>
        <v/>
      </c>
      <c r="AM484" s="48" t="str">
        <f t="shared" si="160"/>
        <v/>
      </c>
      <c r="AN484" s="48" t="str">
        <f t="shared" si="161"/>
        <v/>
      </c>
      <c r="AP484" s="18" t="str">
        <f t="shared" si="162"/>
        <v/>
      </c>
      <c r="AQ484" s="18" t="str">
        <f t="shared" si="163"/>
        <v/>
      </c>
      <c r="AR484" s="18">
        <v>4.5229999999999999E-2</v>
      </c>
      <c r="AS484" s="18">
        <f>IF(AF!$D$27="Todos",1,IF(M484=AF!$D$27,1,0))</f>
        <v>1</v>
      </c>
      <c r="AT484" s="53">
        <f>IF(AND(E484=AF!$D$6,OR(LT!M484=AF!$D$27,AF!$D$27="Todos"),OR(AP484=AF!$E$8,AQ484=AF!$E$8)),AR484+AS484,0)</f>
        <v>0</v>
      </c>
      <c r="AU484" s="18" t="str">
        <f t="shared" si="164"/>
        <v/>
      </c>
      <c r="AV484" s="54" t="str">
        <f t="shared" si="165"/>
        <v/>
      </c>
      <c r="AW484" s="54" t="str">
        <f t="shared" si="166"/>
        <v/>
      </c>
      <c r="AX484" s="18" t="str">
        <f t="shared" si="167"/>
        <v/>
      </c>
      <c r="AY484" s="18" t="str">
        <f t="shared" si="168"/>
        <v/>
      </c>
      <c r="BA484" s="18">
        <f>IF($E484=AF!$D$6,IF($M484="Concluída no prazo",2,IF($M484="Concluída com atraso",1,0)),0)</f>
        <v>0</v>
      </c>
      <c r="BB484" s="18">
        <f>IF($E484=AF!$D$6,IF($M484="Atrasada",2,IF($M484="Concluída com atraso",1,0)),0)</f>
        <v>0</v>
      </c>
      <c r="BC484" s="18">
        <v>4.7800000000000004E-3</v>
      </c>
      <c r="BD484" s="18">
        <f t="shared" si="175"/>
        <v>4.7800000000000004E-3</v>
      </c>
      <c r="BE484" s="18">
        <f t="shared" si="175"/>
        <v>4.7800000000000004E-3</v>
      </c>
      <c r="BF484" s="18" t="str">
        <f t="shared" si="169"/>
        <v/>
      </c>
      <c r="BN484" s="18" t="str">
        <f t="shared" si="170"/>
        <v>s</v>
      </c>
    </row>
    <row r="485" spans="3:66" ht="50.1" customHeight="1" thickTop="1" thickBot="1" x14ac:dyDescent="0.3">
      <c r="C485" s="46"/>
      <c r="D485" s="46"/>
      <c r="E485" s="46"/>
      <c r="F485" s="122"/>
      <c r="G485" s="122"/>
      <c r="H485" s="78" t="str">
        <f t="shared" si="171"/>
        <v/>
      </c>
      <c r="I485" s="78" t="str">
        <f t="shared" si="172"/>
        <v/>
      </c>
      <c r="J485" s="16"/>
      <c r="K485" s="46" t="str">
        <f t="shared" si="173"/>
        <v/>
      </c>
      <c r="L485" s="16"/>
      <c r="M485" s="16"/>
      <c r="N485" s="46"/>
      <c r="O485" s="47" t="str">
        <f t="shared" si="176"/>
        <v/>
      </c>
      <c r="P485" s="47"/>
      <c r="Q485" s="48" t="str">
        <f>IFERROR(VLOOKUP(E485,Funcionários!$C$8:$E$207,3,FALSE),"")</f>
        <v/>
      </c>
      <c r="R485" s="47"/>
      <c r="S485" s="49" t="str">
        <f t="shared" si="177"/>
        <v/>
      </c>
      <c r="T485" s="49">
        <v>4.79E-3</v>
      </c>
      <c r="U485" s="48" t="str">
        <f>IF(Funcionários!C486=0,"",Funcionários!C486)</f>
        <v/>
      </c>
      <c r="V485" s="50">
        <f>IF(U485="",0,IF(COUNTIFS($E$7:$E$3006,U485,$I$7:$I$3006,'RC'!$E$6)=0,0,COUNTIFS($M$7:$M$3006,"Concluída no prazo",$E$7:$E$3006,U485,$I$7:$I$3006,'RC'!$E$6)/COUNTIFS($E$7:$E$3006,U485,$I$7:$I$3006,'RC'!$E$6)))</f>
        <v>0</v>
      </c>
      <c r="W485" s="49">
        <f>SUMIFS($J$7:$J$3006,$E$7:$E$3006,U485,$I$7:$I$3006,'RC'!$E$6)+SUMIFS($L$7:$L$3006,$E$7:$E$3006,U485,$I$7:$I$3006,'RC'!$E$6)</f>
        <v>0</v>
      </c>
      <c r="X485" s="48">
        <f>COUNTIFS($E$7:$E$3006,U485,$I$7:$I$3006,'RC'!$E$6)</f>
        <v>0</v>
      </c>
      <c r="Y485" s="48"/>
      <c r="Z485" s="51" t="str">
        <f>IF(AQ485='RC'!$E$6,AC485*1000+AD485,"")</f>
        <v/>
      </c>
      <c r="AA485" s="51" t="str">
        <f>IF(AB485="","",IF(AQ485='RC'!$E$6,AC485*1000-AD485,""))</f>
        <v/>
      </c>
      <c r="AB485" s="48" t="str">
        <f>IFERROR(VLOOKUP(E485,Funcionários!$C$8:$E$207,3,FALSE),"")</f>
        <v/>
      </c>
      <c r="AC485" s="50" t="str">
        <f>IF(AB485="","",IF(COUNTIFS($AB$7:$AB$3006,AB485,$AQ$7:$AQ$3006,'RC'!$E$6)=0,"",COUNTIFS($M$7:$M$3006,"Concluída no prazo",$AB$7:$AB$3006,AB485,$AQ$7:$AQ$3006,'RC'!$E$6)/COUNTIFS($AB$7:$AB$3006,AB485,$AQ$7:$AQ$3006,'RC'!$E$6)))</f>
        <v/>
      </c>
      <c r="AD485" s="48">
        <f>SUMIF($AQ$7:$AQ$3006,'RC'!$E$6,$J$7:$J$3006)+SUMIF($AQ$7:$AQ$3006,'RC'!$E$6,$L$7:$L$3006)</f>
        <v>21</v>
      </c>
      <c r="AF485" s="48">
        <v>4.5219999999998498E-2</v>
      </c>
      <c r="AG485" s="48">
        <f>IF(OR(AQ485="",AQ485&lt;&gt;'RC'!$E$6,AB485&lt;&gt;'RC'!$D$21),0,1)</f>
        <v>0</v>
      </c>
      <c r="AH485" s="48">
        <f t="shared" si="174"/>
        <v>4.5219999999998498E-2</v>
      </c>
      <c r="AI485" s="48" t="str">
        <f t="shared" si="156"/>
        <v/>
      </c>
      <c r="AJ485" s="48" t="str">
        <f t="shared" si="157"/>
        <v/>
      </c>
      <c r="AK485" s="52" t="str">
        <f t="shared" si="158"/>
        <v/>
      </c>
      <c r="AL485" s="52" t="str">
        <f t="shared" si="159"/>
        <v/>
      </c>
      <c r="AM485" s="48" t="str">
        <f t="shared" si="160"/>
        <v/>
      </c>
      <c r="AN485" s="48" t="str">
        <f t="shared" si="161"/>
        <v/>
      </c>
      <c r="AP485" s="18" t="str">
        <f t="shared" si="162"/>
        <v/>
      </c>
      <c r="AQ485" s="18" t="str">
        <f t="shared" si="163"/>
        <v/>
      </c>
      <c r="AR485" s="18">
        <v>4.5220000000000003E-2</v>
      </c>
      <c r="AS485" s="18">
        <f>IF(AF!$D$27="Todos",1,IF(M485=AF!$D$27,1,0))</f>
        <v>1</v>
      </c>
      <c r="AT485" s="53">
        <f>IF(AND(E485=AF!$D$6,OR(LT!M485=AF!$D$27,AF!$D$27="Todos"),OR(AP485=AF!$E$8,AQ485=AF!$E$8)),AR485+AS485,0)</f>
        <v>0</v>
      </c>
      <c r="AU485" s="18" t="str">
        <f t="shared" si="164"/>
        <v/>
      </c>
      <c r="AV485" s="54" t="str">
        <f t="shared" si="165"/>
        <v/>
      </c>
      <c r="AW485" s="54" t="str">
        <f t="shared" si="166"/>
        <v/>
      </c>
      <c r="AX485" s="18" t="str">
        <f t="shared" si="167"/>
        <v/>
      </c>
      <c r="AY485" s="18" t="str">
        <f t="shared" si="168"/>
        <v/>
      </c>
      <c r="BA485" s="18">
        <f>IF($E485=AF!$D$6,IF($M485="Concluída no prazo",2,IF($M485="Concluída com atraso",1,0)),0)</f>
        <v>0</v>
      </c>
      <c r="BB485" s="18">
        <f>IF($E485=AF!$D$6,IF($M485="Atrasada",2,IF($M485="Concluída com atraso",1,0)),0)</f>
        <v>0</v>
      </c>
      <c r="BC485" s="18">
        <v>4.79E-3</v>
      </c>
      <c r="BD485" s="18">
        <f t="shared" si="175"/>
        <v>4.79E-3</v>
      </c>
      <c r="BE485" s="18">
        <f t="shared" si="175"/>
        <v>4.79E-3</v>
      </c>
      <c r="BF485" s="18" t="str">
        <f t="shared" si="169"/>
        <v/>
      </c>
      <c r="BN485" s="18" t="str">
        <f t="shared" si="170"/>
        <v>s</v>
      </c>
    </row>
    <row r="486" spans="3:66" ht="50.1" customHeight="1" thickTop="1" thickBot="1" x14ac:dyDescent="0.3">
      <c r="C486" s="46"/>
      <c r="D486" s="46"/>
      <c r="E486" s="46"/>
      <c r="F486" s="122"/>
      <c r="G486" s="122"/>
      <c r="H486" s="78" t="str">
        <f t="shared" si="171"/>
        <v/>
      </c>
      <c r="I486" s="78" t="str">
        <f t="shared" si="172"/>
        <v/>
      </c>
      <c r="J486" s="16"/>
      <c r="K486" s="46" t="str">
        <f t="shared" si="173"/>
        <v/>
      </c>
      <c r="L486" s="16"/>
      <c r="M486" s="16"/>
      <c r="N486" s="46"/>
      <c r="O486" s="47" t="str">
        <f t="shared" si="176"/>
        <v/>
      </c>
      <c r="P486" s="47"/>
      <c r="Q486" s="48" t="str">
        <f>IFERROR(VLOOKUP(E486,Funcionários!$C$8:$E$207,3,FALSE),"")</f>
        <v/>
      </c>
      <c r="R486" s="47"/>
      <c r="S486" s="49" t="str">
        <f t="shared" si="177"/>
        <v/>
      </c>
      <c r="T486" s="49">
        <v>4.7999999999999996E-3</v>
      </c>
      <c r="U486" s="48" t="str">
        <f>IF(Funcionários!C487=0,"",Funcionários!C487)</f>
        <v/>
      </c>
      <c r="V486" s="50">
        <f>IF(U486="",0,IF(COUNTIFS($E$7:$E$3006,U486,$I$7:$I$3006,'RC'!$E$6)=0,0,COUNTIFS($M$7:$M$3006,"Concluída no prazo",$E$7:$E$3006,U486,$I$7:$I$3006,'RC'!$E$6)/COUNTIFS($E$7:$E$3006,U486,$I$7:$I$3006,'RC'!$E$6)))</f>
        <v>0</v>
      </c>
      <c r="W486" s="49">
        <f>SUMIFS($J$7:$J$3006,$E$7:$E$3006,U486,$I$7:$I$3006,'RC'!$E$6)+SUMIFS($L$7:$L$3006,$E$7:$E$3006,U486,$I$7:$I$3006,'RC'!$E$6)</f>
        <v>0</v>
      </c>
      <c r="X486" s="48">
        <f>COUNTIFS($E$7:$E$3006,U486,$I$7:$I$3006,'RC'!$E$6)</f>
        <v>0</v>
      </c>
      <c r="Y486" s="48"/>
      <c r="Z486" s="51" t="str">
        <f>IF(AQ486='RC'!$E$6,AC486*1000+AD486,"")</f>
        <v/>
      </c>
      <c r="AA486" s="51" t="str">
        <f>IF(AB486="","",IF(AQ486='RC'!$E$6,AC486*1000-AD486,""))</f>
        <v/>
      </c>
      <c r="AB486" s="48" t="str">
        <f>IFERROR(VLOOKUP(E486,Funcionários!$C$8:$E$207,3,FALSE),"")</f>
        <v/>
      </c>
      <c r="AC486" s="50" t="str">
        <f>IF(AB486="","",IF(COUNTIFS($AB$7:$AB$3006,AB486,$AQ$7:$AQ$3006,'RC'!$E$6)=0,"",COUNTIFS($M$7:$M$3006,"Concluída no prazo",$AB$7:$AB$3006,AB486,$AQ$7:$AQ$3006,'RC'!$E$6)/COUNTIFS($AB$7:$AB$3006,AB486,$AQ$7:$AQ$3006,'RC'!$E$6)))</f>
        <v/>
      </c>
      <c r="AD486" s="48">
        <f>SUMIF($AQ$7:$AQ$3006,'RC'!$E$6,$J$7:$J$3006)+SUMIF($AQ$7:$AQ$3006,'RC'!$E$6,$L$7:$L$3006)</f>
        <v>21</v>
      </c>
      <c r="AF486" s="48">
        <v>4.5209999999998501E-2</v>
      </c>
      <c r="AG486" s="48">
        <f>IF(OR(AQ486="",AQ486&lt;&gt;'RC'!$E$6,AB486&lt;&gt;'RC'!$D$21),0,1)</f>
        <v>0</v>
      </c>
      <c r="AH486" s="48">
        <f t="shared" si="174"/>
        <v>4.5209999999998501E-2</v>
      </c>
      <c r="AI486" s="48" t="str">
        <f t="shared" si="156"/>
        <v/>
      </c>
      <c r="AJ486" s="48" t="str">
        <f t="shared" si="157"/>
        <v/>
      </c>
      <c r="AK486" s="52" t="str">
        <f t="shared" si="158"/>
        <v/>
      </c>
      <c r="AL486" s="52" t="str">
        <f t="shared" si="159"/>
        <v/>
      </c>
      <c r="AM486" s="48" t="str">
        <f t="shared" si="160"/>
        <v/>
      </c>
      <c r="AN486" s="48" t="str">
        <f t="shared" si="161"/>
        <v/>
      </c>
      <c r="AP486" s="18" t="str">
        <f t="shared" si="162"/>
        <v/>
      </c>
      <c r="AQ486" s="18" t="str">
        <f t="shared" si="163"/>
        <v/>
      </c>
      <c r="AR486" s="18">
        <v>4.521E-2</v>
      </c>
      <c r="AS486" s="18">
        <f>IF(AF!$D$27="Todos",1,IF(M486=AF!$D$27,1,0))</f>
        <v>1</v>
      </c>
      <c r="AT486" s="53">
        <f>IF(AND(E486=AF!$D$6,OR(LT!M486=AF!$D$27,AF!$D$27="Todos"),OR(AP486=AF!$E$8,AQ486=AF!$E$8)),AR486+AS486,0)</f>
        <v>0</v>
      </c>
      <c r="AU486" s="18" t="str">
        <f t="shared" si="164"/>
        <v/>
      </c>
      <c r="AV486" s="54" t="str">
        <f t="shared" si="165"/>
        <v/>
      </c>
      <c r="AW486" s="54" t="str">
        <f t="shared" si="166"/>
        <v/>
      </c>
      <c r="AX486" s="18" t="str">
        <f t="shared" si="167"/>
        <v/>
      </c>
      <c r="AY486" s="18" t="str">
        <f t="shared" si="168"/>
        <v/>
      </c>
      <c r="BA486" s="18">
        <f>IF($E486=AF!$D$6,IF($M486="Concluída no prazo",2,IF($M486="Concluída com atraso",1,0)),0)</f>
        <v>0</v>
      </c>
      <c r="BB486" s="18">
        <f>IF($E486=AF!$D$6,IF($M486="Atrasada",2,IF($M486="Concluída com atraso",1,0)),0)</f>
        <v>0</v>
      </c>
      <c r="BC486" s="18">
        <v>4.7999999999999996E-3</v>
      </c>
      <c r="BD486" s="18">
        <f t="shared" si="175"/>
        <v>4.7999999999999996E-3</v>
      </c>
      <c r="BE486" s="18">
        <f t="shared" si="175"/>
        <v>4.7999999999999996E-3</v>
      </c>
      <c r="BF486" s="18" t="str">
        <f t="shared" si="169"/>
        <v/>
      </c>
      <c r="BN486" s="18" t="str">
        <f t="shared" si="170"/>
        <v>s</v>
      </c>
    </row>
    <row r="487" spans="3:66" ht="50.1" customHeight="1" thickTop="1" thickBot="1" x14ac:dyDescent="0.3">
      <c r="C487" s="46"/>
      <c r="D487" s="46"/>
      <c r="E487" s="46"/>
      <c r="F487" s="122"/>
      <c r="G487" s="122"/>
      <c r="H487" s="78" t="str">
        <f t="shared" si="171"/>
        <v/>
      </c>
      <c r="I487" s="78" t="str">
        <f t="shared" si="172"/>
        <v/>
      </c>
      <c r="J487" s="16"/>
      <c r="K487" s="46" t="str">
        <f t="shared" si="173"/>
        <v/>
      </c>
      <c r="L487" s="16"/>
      <c r="M487" s="16"/>
      <c r="N487" s="46"/>
      <c r="O487" s="47" t="str">
        <f t="shared" si="176"/>
        <v/>
      </c>
      <c r="P487" s="47"/>
      <c r="Q487" s="48" t="str">
        <f>IFERROR(VLOOKUP(E487,Funcionários!$C$8:$E$207,3,FALSE),"")</f>
        <v/>
      </c>
      <c r="R487" s="47"/>
      <c r="S487" s="49" t="str">
        <f t="shared" si="177"/>
        <v/>
      </c>
      <c r="T487" s="49">
        <v>4.81E-3</v>
      </c>
      <c r="U487" s="48" t="str">
        <f>IF(Funcionários!C488=0,"",Funcionários!C488)</f>
        <v/>
      </c>
      <c r="V487" s="50">
        <f>IF(U487="",0,IF(COUNTIFS($E$7:$E$3006,U487,$I$7:$I$3006,'RC'!$E$6)=0,0,COUNTIFS($M$7:$M$3006,"Concluída no prazo",$E$7:$E$3006,U487,$I$7:$I$3006,'RC'!$E$6)/COUNTIFS($E$7:$E$3006,U487,$I$7:$I$3006,'RC'!$E$6)))</f>
        <v>0</v>
      </c>
      <c r="W487" s="49">
        <f>SUMIFS($J$7:$J$3006,$E$7:$E$3006,U487,$I$7:$I$3006,'RC'!$E$6)+SUMIFS($L$7:$L$3006,$E$7:$E$3006,U487,$I$7:$I$3006,'RC'!$E$6)</f>
        <v>0</v>
      </c>
      <c r="X487" s="48">
        <f>COUNTIFS($E$7:$E$3006,U487,$I$7:$I$3006,'RC'!$E$6)</f>
        <v>0</v>
      </c>
      <c r="Y487" s="48"/>
      <c r="Z487" s="51" t="str">
        <f>IF(AQ487='RC'!$E$6,AC487*1000+AD487,"")</f>
        <v/>
      </c>
      <c r="AA487" s="51" t="str">
        <f>IF(AB487="","",IF(AQ487='RC'!$E$6,AC487*1000-AD487,""))</f>
        <v/>
      </c>
      <c r="AB487" s="48" t="str">
        <f>IFERROR(VLOOKUP(E487,Funcionários!$C$8:$E$207,3,FALSE),"")</f>
        <v/>
      </c>
      <c r="AC487" s="50" t="str">
        <f>IF(AB487="","",IF(COUNTIFS($AB$7:$AB$3006,AB487,$AQ$7:$AQ$3006,'RC'!$E$6)=0,"",COUNTIFS($M$7:$M$3006,"Concluída no prazo",$AB$7:$AB$3006,AB487,$AQ$7:$AQ$3006,'RC'!$E$6)/COUNTIFS($AB$7:$AB$3006,AB487,$AQ$7:$AQ$3006,'RC'!$E$6)))</f>
        <v/>
      </c>
      <c r="AD487" s="48">
        <f>SUMIF($AQ$7:$AQ$3006,'RC'!$E$6,$J$7:$J$3006)+SUMIF($AQ$7:$AQ$3006,'RC'!$E$6,$L$7:$L$3006)</f>
        <v>21</v>
      </c>
      <c r="AF487" s="48">
        <v>4.5199999999998498E-2</v>
      </c>
      <c r="AG487" s="48">
        <f>IF(OR(AQ487="",AQ487&lt;&gt;'RC'!$E$6,AB487&lt;&gt;'RC'!$D$21),0,1)</f>
        <v>0</v>
      </c>
      <c r="AH487" s="48">
        <f t="shared" si="174"/>
        <v>4.5199999999998498E-2</v>
      </c>
      <c r="AI487" s="48" t="str">
        <f t="shared" si="156"/>
        <v/>
      </c>
      <c r="AJ487" s="48" t="str">
        <f t="shared" si="157"/>
        <v/>
      </c>
      <c r="AK487" s="52" t="str">
        <f t="shared" si="158"/>
        <v/>
      </c>
      <c r="AL487" s="52" t="str">
        <f t="shared" si="159"/>
        <v/>
      </c>
      <c r="AM487" s="48" t="str">
        <f t="shared" si="160"/>
        <v/>
      </c>
      <c r="AN487" s="48" t="str">
        <f t="shared" si="161"/>
        <v/>
      </c>
      <c r="AP487" s="18" t="str">
        <f t="shared" si="162"/>
        <v/>
      </c>
      <c r="AQ487" s="18" t="str">
        <f t="shared" si="163"/>
        <v/>
      </c>
      <c r="AR487" s="18">
        <v>4.5199999999999997E-2</v>
      </c>
      <c r="AS487" s="18">
        <f>IF(AF!$D$27="Todos",1,IF(M487=AF!$D$27,1,0))</f>
        <v>1</v>
      </c>
      <c r="AT487" s="53">
        <f>IF(AND(E487=AF!$D$6,OR(LT!M487=AF!$D$27,AF!$D$27="Todos"),OR(AP487=AF!$E$8,AQ487=AF!$E$8)),AR487+AS487,0)</f>
        <v>0</v>
      </c>
      <c r="AU487" s="18" t="str">
        <f t="shared" si="164"/>
        <v/>
      </c>
      <c r="AV487" s="54" t="str">
        <f t="shared" si="165"/>
        <v/>
      </c>
      <c r="AW487" s="54" t="str">
        <f t="shared" si="166"/>
        <v/>
      </c>
      <c r="AX487" s="18" t="str">
        <f t="shared" si="167"/>
        <v/>
      </c>
      <c r="AY487" s="18" t="str">
        <f t="shared" si="168"/>
        <v/>
      </c>
      <c r="BA487" s="18">
        <f>IF($E487=AF!$D$6,IF($M487="Concluída no prazo",2,IF($M487="Concluída com atraso",1,0)),0)</f>
        <v>0</v>
      </c>
      <c r="BB487" s="18">
        <f>IF($E487=AF!$D$6,IF($M487="Atrasada",2,IF($M487="Concluída com atraso",1,0)),0)</f>
        <v>0</v>
      </c>
      <c r="BC487" s="18">
        <v>4.81E-3</v>
      </c>
      <c r="BD487" s="18">
        <f t="shared" si="175"/>
        <v>4.81E-3</v>
      </c>
      <c r="BE487" s="18">
        <f t="shared" si="175"/>
        <v>4.81E-3</v>
      </c>
      <c r="BF487" s="18" t="str">
        <f t="shared" si="169"/>
        <v/>
      </c>
      <c r="BN487" s="18" t="str">
        <f t="shared" si="170"/>
        <v>s</v>
      </c>
    </row>
    <row r="488" spans="3:66" ht="50.1" customHeight="1" thickTop="1" thickBot="1" x14ac:dyDescent="0.3">
      <c r="C488" s="46"/>
      <c r="D488" s="46"/>
      <c r="E488" s="46"/>
      <c r="F488" s="122"/>
      <c r="G488" s="122"/>
      <c r="H488" s="78" t="str">
        <f t="shared" si="171"/>
        <v/>
      </c>
      <c r="I488" s="78" t="str">
        <f t="shared" si="172"/>
        <v/>
      </c>
      <c r="J488" s="16"/>
      <c r="K488" s="46" t="str">
        <f t="shared" si="173"/>
        <v/>
      </c>
      <c r="L488" s="16"/>
      <c r="M488" s="16"/>
      <c r="N488" s="46"/>
      <c r="O488" s="47" t="str">
        <f t="shared" si="176"/>
        <v/>
      </c>
      <c r="P488" s="47"/>
      <c r="Q488" s="48" t="str">
        <f>IFERROR(VLOOKUP(E488,Funcionários!$C$8:$E$207,3,FALSE),"")</f>
        <v/>
      </c>
      <c r="R488" s="47"/>
      <c r="S488" s="49" t="str">
        <f t="shared" si="177"/>
        <v/>
      </c>
      <c r="T488" s="49">
        <v>4.8199999999999996E-3</v>
      </c>
      <c r="U488" s="48" t="str">
        <f>IF(Funcionários!C489=0,"",Funcionários!C489)</f>
        <v/>
      </c>
      <c r="V488" s="50">
        <f>IF(U488="",0,IF(COUNTIFS($E$7:$E$3006,U488,$I$7:$I$3006,'RC'!$E$6)=0,0,COUNTIFS($M$7:$M$3006,"Concluída no prazo",$E$7:$E$3006,U488,$I$7:$I$3006,'RC'!$E$6)/COUNTIFS($E$7:$E$3006,U488,$I$7:$I$3006,'RC'!$E$6)))</f>
        <v>0</v>
      </c>
      <c r="W488" s="49">
        <f>SUMIFS($J$7:$J$3006,$E$7:$E$3006,U488,$I$7:$I$3006,'RC'!$E$6)+SUMIFS($L$7:$L$3006,$E$7:$E$3006,U488,$I$7:$I$3006,'RC'!$E$6)</f>
        <v>0</v>
      </c>
      <c r="X488" s="48">
        <f>COUNTIFS($E$7:$E$3006,U488,$I$7:$I$3006,'RC'!$E$6)</f>
        <v>0</v>
      </c>
      <c r="Y488" s="48"/>
      <c r="Z488" s="51" t="str">
        <f>IF(AQ488='RC'!$E$6,AC488*1000+AD488,"")</f>
        <v/>
      </c>
      <c r="AA488" s="51" t="str">
        <f>IF(AB488="","",IF(AQ488='RC'!$E$6,AC488*1000-AD488,""))</f>
        <v/>
      </c>
      <c r="AB488" s="48" t="str">
        <f>IFERROR(VLOOKUP(E488,Funcionários!$C$8:$E$207,3,FALSE),"")</f>
        <v/>
      </c>
      <c r="AC488" s="50" t="str">
        <f>IF(AB488="","",IF(COUNTIFS($AB$7:$AB$3006,AB488,$AQ$7:$AQ$3006,'RC'!$E$6)=0,"",COUNTIFS($M$7:$M$3006,"Concluída no prazo",$AB$7:$AB$3006,AB488,$AQ$7:$AQ$3006,'RC'!$E$6)/COUNTIFS($AB$7:$AB$3006,AB488,$AQ$7:$AQ$3006,'RC'!$E$6)))</f>
        <v/>
      </c>
      <c r="AD488" s="48">
        <f>SUMIF($AQ$7:$AQ$3006,'RC'!$E$6,$J$7:$J$3006)+SUMIF($AQ$7:$AQ$3006,'RC'!$E$6,$L$7:$L$3006)</f>
        <v>21</v>
      </c>
      <c r="AF488" s="48">
        <v>4.5189999999998502E-2</v>
      </c>
      <c r="AG488" s="48">
        <f>IF(OR(AQ488="",AQ488&lt;&gt;'RC'!$E$6,AB488&lt;&gt;'RC'!$D$21),0,1)</f>
        <v>0</v>
      </c>
      <c r="AH488" s="48">
        <f t="shared" si="174"/>
        <v>4.5189999999998502E-2</v>
      </c>
      <c r="AI488" s="48" t="str">
        <f t="shared" si="156"/>
        <v/>
      </c>
      <c r="AJ488" s="48" t="str">
        <f t="shared" si="157"/>
        <v/>
      </c>
      <c r="AK488" s="52" t="str">
        <f t="shared" si="158"/>
        <v/>
      </c>
      <c r="AL488" s="52" t="str">
        <f t="shared" si="159"/>
        <v/>
      </c>
      <c r="AM488" s="48" t="str">
        <f t="shared" si="160"/>
        <v/>
      </c>
      <c r="AN488" s="48" t="str">
        <f t="shared" si="161"/>
        <v/>
      </c>
      <c r="AP488" s="18" t="str">
        <f t="shared" si="162"/>
        <v/>
      </c>
      <c r="AQ488" s="18" t="str">
        <f t="shared" si="163"/>
        <v/>
      </c>
      <c r="AR488" s="18">
        <v>4.5190000000000001E-2</v>
      </c>
      <c r="AS488" s="18">
        <f>IF(AF!$D$27="Todos",1,IF(M488=AF!$D$27,1,0))</f>
        <v>1</v>
      </c>
      <c r="AT488" s="53">
        <f>IF(AND(E488=AF!$D$6,OR(LT!M488=AF!$D$27,AF!$D$27="Todos"),OR(AP488=AF!$E$8,AQ488=AF!$E$8)),AR488+AS488,0)</f>
        <v>0</v>
      </c>
      <c r="AU488" s="18" t="str">
        <f t="shared" si="164"/>
        <v/>
      </c>
      <c r="AV488" s="54" t="str">
        <f t="shared" si="165"/>
        <v/>
      </c>
      <c r="AW488" s="54" t="str">
        <f t="shared" si="166"/>
        <v/>
      </c>
      <c r="AX488" s="18" t="str">
        <f t="shared" si="167"/>
        <v/>
      </c>
      <c r="AY488" s="18" t="str">
        <f t="shared" si="168"/>
        <v/>
      </c>
      <c r="BA488" s="18">
        <f>IF($E488=AF!$D$6,IF($M488="Concluída no prazo",2,IF($M488="Concluída com atraso",1,0)),0)</f>
        <v>0</v>
      </c>
      <c r="BB488" s="18">
        <f>IF($E488=AF!$D$6,IF($M488="Atrasada",2,IF($M488="Concluída com atraso",1,0)),0)</f>
        <v>0</v>
      </c>
      <c r="BC488" s="18">
        <v>4.8199999999999996E-3</v>
      </c>
      <c r="BD488" s="18">
        <f t="shared" si="175"/>
        <v>4.8199999999999996E-3</v>
      </c>
      <c r="BE488" s="18">
        <f t="shared" si="175"/>
        <v>4.8199999999999996E-3</v>
      </c>
      <c r="BF488" s="18" t="str">
        <f t="shared" si="169"/>
        <v/>
      </c>
      <c r="BN488" s="18" t="str">
        <f t="shared" si="170"/>
        <v>s</v>
      </c>
    </row>
    <row r="489" spans="3:66" ht="50.1" customHeight="1" thickTop="1" thickBot="1" x14ac:dyDescent="0.3">
      <c r="C489" s="46"/>
      <c r="D489" s="46"/>
      <c r="E489" s="46"/>
      <c r="F489" s="122"/>
      <c r="G489" s="122"/>
      <c r="H489" s="78" t="str">
        <f t="shared" si="171"/>
        <v/>
      </c>
      <c r="I489" s="78" t="str">
        <f t="shared" si="172"/>
        <v/>
      </c>
      <c r="J489" s="16"/>
      <c r="K489" s="46" t="str">
        <f t="shared" si="173"/>
        <v/>
      </c>
      <c r="L489" s="16"/>
      <c r="M489" s="16"/>
      <c r="N489" s="46"/>
      <c r="O489" s="47" t="str">
        <f t="shared" si="176"/>
        <v/>
      </c>
      <c r="P489" s="47"/>
      <c r="Q489" s="48" t="str">
        <f>IFERROR(VLOOKUP(E489,Funcionários!$C$8:$E$207,3,FALSE),"")</f>
        <v/>
      </c>
      <c r="R489" s="47"/>
      <c r="S489" s="49" t="str">
        <f t="shared" si="177"/>
        <v/>
      </c>
      <c r="T489" s="49">
        <v>4.8300000000000001E-3</v>
      </c>
      <c r="U489" s="48" t="str">
        <f>IF(Funcionários!C490=0,"",Funcionários!C490)</f>
        <v/>
      </c>
      <c r="V489" s="50">
        <f>IF(U489="",0,IF(COUNTIFS($E$7:$E$3006,U489,$I$7:$I$3006,'RC'!$E$6)=0,0,COUNTIFS($M$7:$M$3006,"Concluída no prazo",$E$7:$E$3006,U489,$I$7:$I$3006,'RC'!$E$6)/COUNTIFS($E$7:$E$3006,U489,$I$7:$I$3006,'RC'!$E$6)))</f>
        <v>0</v>
      </c>
      <c r="W489" s="49">
        <f>SUMIFS($J$7:$J$3006,$E$7:$E$3006,U489,$I$7:$I$3006,'RC'!$E$6)+SUMIFS($L$7:$L$3006,$E$7:$E$3006,U489,$I$7:$I$3006,'RC'!$E$6)</f>
        <v>0</v>
      </c>
      <c r="X489" s="48">
        <f>COUNTIFS($E$7:$E$3006,U489,$I$7:$I$3006,'RC'!$E$6)</f>
        <v>0</v>
      </c>
      <c r="Y489" s="48"/>
      <c r="Z489" s="51" t="str">
        <f>IF(AQ489='RC'!$E$6,AC489*1000+AD489,"")</f>
        <v/>
      </c>
      <c r="AA489" s="51" t="str">
        <f>IF(AB489="","",IF(AQ489='RC'!$E$6,AC489*1000-AD489,""))</f>
        <v/>
      </c>
      <c r="AB489" s="48" t="str">
        <f>IFERROR(VLOOKUP(E489,Funcionários!$C$8:$E$207,3,FALSE),"")</f>
        <v/>
      </c>
      <c r="AC489" s="50" t="str">
        <f>IF(AB489="","",IF(COUNTIFS($AB$7:$AB$3006,AB489,$AQ$7:$AQ$3006,'RC'!$E$6)=0,"",COUNTIFS($M$7:$M$3006,"Concluída no prazo",$AB$7:$AB$3006,AB489,$AQ$7:$AQ$3006,'RC'!$E$6)/COUNTIFS($AB$7:$AB$3006,AB489,$AQ$7:$AQ$3006,'RC'!$E$6)))</f>
        <v/>
      </c>
      <c r="AD489" s="48">
        <f>SUMIF($AQ$7:$AQ$3006,'RC'!$E$6,$J$7:$J$3006)+SUMIF($AQ$7:$AQ$3006,'RC'!$E$6,$L$7:$L$3006)</f>
        <v>21</v>
      </c>
      <c r="AF489" s="48">
        <v>4.5179999999998499E-2</v>
      </c>
      <c r="AG489" s="48">
        <f>IF(OR(AQ489="",AQ489&lt;&gt;'RC'!$E$6,AB489&lt;&gt;'RC'!$D$21),0,1)</f>
        <v>0</v>
      </c>
      <c r="AH489" s="48">
        <f t="shared" si="174"/>
        <v>4.5179999999998499E-2</v>
      </c>
      <c r="AI489" s="48" t="str">
        <f t="shared" si="156"/>
        <v/>
      </c>
      <c r="AJ489" s="48" t="str">
        <f t="shared" si="157"/>
        <v/>
      </c>
      <c r="AK489" s="52" t="str">
        <f t="shared" si="158"/>
        <v/>
      </c>
      <c r="AL489" s="52" t="str">
        <f t="shared" si="159"/>
        <v/>
      </c>
      <c r="AM489" s="48" t="str">
        <f t="shared" si="160"/>
        <v/>
      </c>
      <c r="AN489" s="48" t="str">
        <f t="shared" si="161"/>
        <v/>
      </c>
      <c r="AP489" s="18" t="str">
        <f t="shared" si="162"/>
        <v/>
      </c>
      <c r="AQ489" s="18" t="str">
        <f t="shared" si="163"/>
        <v/>
      </c>
      <c r="AR489" s="18">
        <v>4.5179999999999998E-2</v>
      </c>
      <c r="AS489" s="18">
        <f>IF(AF!$D$27="Todos",1,IF(M489=AF!$D$27,1,0))</f>
        <v>1</v>
      </c>
      <c r="AT489" s="53">
        <f>IF(AND(E489=AF!$D$6,OR(LT!M489=AF!$D$27,AF!$D$27="Todos"),OR(AP489=AF!$E$8,AQ489=AF!$E$8)),AR489+AS489,0)</f>
        <v>0</v>
      </c>
      <c r="AU489" s="18" t="str">
        <f t="shared" si="164"/>
        <v/>
      </c>
      <c r="AV489" s="54" t="str">
        <f t="shared" si="165"/>
        <v/>
      </c>
      <c r="AW489" s="54" t="str">
        <f t="shared" si="166"/>
        <v/>
      </c>
      <c r="AX489" s="18" t="str">
        <f t="shared" si="167"/>
        <v/>
      </c>
      <c r="AY489" s="18" t="str">
        <f t="shared" si="168"/>
        <v/>
      </c>
      <c r="BA489" s="18">
        <f>IF($E489=AF!$D$6,IF($M489="Concluída no prazo",2,IF($M489="Concluída com atraso",1,0)),0)</f>
        <v>0</v>
      </c>
      <c r="BB489" s="18">
        <f>IF($E489=AF!$D$6,IF($M489="Atrasada",2,IF($M489="Concluída com atraso",1,0)),0)</f>
        <v>0</v>
      </c>
      <c r="BC489" s="18">
        <v>4.8300000000000001E-3</v>
      </c>
      <c r="BD489" s="18">
        <f t="shared" si="175"/>
        <v>4.8300000000000001E-3</v>
      </c>
      <c r="BE489" s="18">
        <f t="shared" si="175"/>
        <v>4.8300000000000001E-3</v>
      </c>
      <c r="BF489" s="18" t="str">
        <f t="shared" si="169"/>
        <v/>
      </c>
      <c r="BN489" s="18" t="str">
        <f t="shared" si="170"/>
        <v>s</v>
      </c>
    </row>
    <row r="490" spans="3:66" ht="50.1" customHeight="1" thickTop="1" thickBot="1" x14ac:dyDescent="0.3">
      <c r="C490" s="46"/>
      <c r="D490" s="46"/>
      <c r="E490" s="46"/>
      <c r="F490" s="122"/>
      <c r="G490" s="122"/>
      <c r="H490" s="78" t="str">
        <f t="shared" si="171"/>
        <v/>
      </c>
      <c r="I490" s="78" t="str">
        <f t="shared" si="172"/>
        <v/>
      </c>
      <c r="J490" s="16"/>
      <c r="K490" s="46" t="str">
        <f t="shared" si="173"/>
        <v/>
      </c>
      <c r="L490" s="16"/>
      <c r="M490" s="16"/>
      <c r="N490" s="46"/>
      <c r="O490" s="47" t="str">
        <f t="shared" si="176"/>
        <v/>
      </c>
      <c r="P490" s="47"/>
      <c r="Q490" s="48" t="str">
        <f>IFERROR(VLOOKUP(E490,Funcionários!$C$8:$E$207,3,FALSE),"")</f>
        <v/>
      </c>
      <c r="R490" s="47"/>
      <c r="S490" s="49" t="str">
        <f t="shared" si="177"/>
        <v/>
      </c>
      <c r="T490" s="49">
        <v>4.8399999999999997E-3</v>
      </c>
      <c r="U490" s="48" t="str">
        <f>IF(Funcionários!C491=0,"",Funcionários!C491)</f>
        <v/>
      </c>
      <c r="V490" s="50">
        <f>IF(U490="",0,IF(COUNTIFS($E$7:$E$3006,U490,$I$7:$I$3006,'RC'!$E$6)=0,0,COUNTIFS($M$7:$M$3006,"Concluída no prazo",$E$7:$E$3006,U490,$I$7:$I$3006,'RC'!$E$6)/COUNTIFS($E$7:$E$3006,U490,$I$7:$I$3006,'RC'!$E$6)))</f>
        <v>0</v>
      </c>
      <c r="W490" s="49">
        <f>SUMIFS($J$7:$J$3006,$E$7:$E$3006,U490,$I$7:$I$3006,'RC'!$E$6)+SUMIFS($L$7:$L$3006,$E$7:$E$3006,U490,$I$7:$I$3006,'RC'!$E$6)</f>
        <v>0</v>
      </c>
      <c r="X490" s="48">
        <f>COUNTIFS($E$7:$E$3006,U490,$I$7:$I$3006,'RC'!$E$6)</f>
        <v>0</v>
      </c>
      <c r="Y490" s="48"/>
      <c r="Z490" s="51" t="str">
        <f>IF(AQ490='RC'!$E$6,AC490*1000+AD490,"")</f>
        <v/>
      </c>
      <c r="AA490" s="51" t="str">
        <f>IF(AB490="","",IF(AQ490='RC'!$E$6,AC490*1000-AD490,""))</f>
        <v/>
      </c>
      <c r="AB490" s="48" t="str">
        <f>IFERROR(VLOOKUP(E490,Funcionários!$C$8:$E$207,3,FALSE),"")</f>
        <v/>
      </c>
      <c r="AC490" s="50" t="str">
        <f>IF(AB490="","",IF(COUNTIFS($AB$7:$AB$3006,AB490,$AQ$7:$AQ$3006,'RC'!$E$6)=0,"",COUNTIFS($M$7:$M$3006,"Concluída no prazo",$AB$7:$AB$3006,AB490,$AQ$7:$AQ$3006,'RC'!$E$6)/COUNTIFS($AB$7:$AB$3006,AB490,$AQ$7:$AQ$3006,'RC'!$E$6)))</f>
        <v/>
      </c>
      <c r="AD490" s="48">
        <f>SUMIF($AQ$7:$AQ$3006,'RC'!$E$6,$J$7:$J$3006)+SUMIF($AQ$7:$AQ$3006,'RC'!$E$6,$L$7:$L$3006)</f>
        <v>21</v>
      </c>
      <c r="AF490" s="48">
        <v>4.5169999999998503E-2</v>
      </c>
      <c r="AG490" s="48">
        <f>IF(OR(AQ490="",AQ490&lt;&gt;'RC'!$E$6,AB490&lt;&gt;'RC'!$D$21),0,1)</f>
        <v>0</v>
      </c>
      <c r="AH490" s="48">
        <f t="shared" si="174"/>
        <v>4.5169999999998503E-2</v>
      </c>
      <c r="AI490" s="48" t="str">
        <f t="shared" si="156"/>
        <v/>
      </c>
      <c r="AJ490" s="48" t="str">
        <f t="shared" si="157"/>
        <v/>
      </c>
      <c r="AK490" s="52" t="str">
        <f t="shared" si="158"/>
        <v/>
      </c>
      <c r="AL490" s="52" t="str">
        <f t="shared" si="159"/>
        <v/>
      </c>
      <c r="AM490" s="48" t="str">
        <f t="shared" si="160"/>
        <v/>
      </c>
      <c r="AN490" s="48" t="str">
        <f t="shared" si="161"/>
        <v/>
      </c>
      <c r="AP490" s="18" t="str">
        <f t="shared" si="162"/>
        <v/>
      </c>
      <c r="AQ490" s="18" t="str">
        <f t="shared" si="163"/>
        <v/>
      </c>
      <c r="AR490" s="18">
        <v>4.5170000000000002E-2</v>
      </c>
      <c r="AS490" s="18">
        <f>IF(AF!$D$27="Todos",1,IF(M490=AF!$D$27,1,0))</f>
        <v>1</v>
      </c>
      <c r="AT490" s="53">
        <f>IF(AND(E490=AF!$D$6,OR(LT!M490=AF!$D$27,AF!$D$27="Todos"),OR(AP490=AF!$E$8,AQ490=AF!$E$8)),AR490+AS490,0)</f>
        <v>0</v>
      </c>
      <c r="AU490" s="18" t="str">
        <f t="shared" si="164"/>
        <v/>
      </c>
      <c r="AV490" s="54" t="str">
        <f t="shared" si="165"/>
        <v/>
      </c>
      <c r="AW490" s="54" t="str">
        <f t="shared" si="166"/>
        <v/>
      </c>
      <c r="AX490" s="18" t="str">
        <f t="shared" si="167"/>
        <v/>
      </c>
      <c r="AY490" s="18" t="str">
        <f t="shared" si="168"/>
        <v/>
      </c>
      <c r="BA490" s="18">
        <f>IF($E490=AF!$D$6,IF($M490="Concluída no prazo",2,IF($M490="Concluída com atraso",1,0)),0)</f>
        <v>0</v>
      </c>
      <c r="BB490" s="18">
        <f>IF($E490=AF!$D$6,IF($M490="Atrasada",2,IF($M490="Concluída com atraso",1,0)),0)</f>
        <v>0</v>
      </c>
      <c r="BC490" s="18">
        <v>4.8399999999999997E-3</v>
      </c>
      <c r="BD490" s="18">
        <f t="shared" si="175"/>
        <v>4.8399999999999997E-3</v>
      </c>
      <c r="BE490" s="18">
        <f t="shared" si="175"/>
        <v>4.8399999999999997E-3</v>
      </c>
      <c r="BF490" s="18" t="str">
        <f t="shared" si="169"/>
        <v/>
      </c>
      <c r="BN490" s="18" t="str">
        <f t="shared" si="170"/>
        <v>s</v>
      </c>
    </row>
    <row r="491" spans="3:66" ht="50.1" customHeight="1" thickTop="1" thickBot="1" x14ac:dyDescent="0.3">
      <c r="C491" s="46"/>
      <c r="D491" s="46"/>
      <c r="E491" s="46"/>
      <c r="F491" s="122"/>
      <c r="G491" s="122"/>
      <c r="H491" s="78" t="str">
        <f t="shared" si="171"/>
        <v/>
      </c>
      <c r="I491" s="78" t="str">
        <f t="shared" si="172"/>
        <v/>
      </c>
      <c r="J491" s="16"/>
      <c r="K491" s="46" t="str">
        <f t="shared" si="173"/>
        <v/>
      </c>
      <c r="L491" s="16"/>
      <c r="M491" s="16"/>
      <c r="N491" s="46"/>
      <c r="O491" s="47" t="str">
        <f t="shared" si="176"/>
        <v/>
      </c>
      <c r="P491" s="47"/>
      <c r="Q491" s="48" t="str">
        <f>IFERROR(VLOOKUP(E491,Funcionários!$C$8:$E$207,3,FALSE),"")</f>
        <v/>
      </c>
      <c r="R491" s="47"/>
      <c r="S491" s="49" t="str">
        <f t="shared" si="177"/>
        <v/>
      </c>
      <c r="T491" s="49">
        <v>4.8500000000000001E-3</v>
      </c>
      <c r="U491" s="48" t="str">
        <f>IF(Funcionários!C492=0,"",Funcionários!C492)</f>
        <v/>
      </c>
      <c r="V491" s="50">
        <f>IF(U491="",0,IF(COUNTIFS($E$7:$E$3006,U491,$I$7:$I$3006,'RC'!$E$6)=0,0,COUNTIFS($M$7:$M$3006,"Concluída no prazo",$E$7:$E$3006,U491,$I$7:$I$3006,'RC'!$E$6)/COUNTIFS($E$7:$E$3006,U491,$I$7:$I$3006,'RC'!$E$6)))</f>
        <v>0</v>
      </c>
      <c r="W491" s="49">
        <f>SUMIFS($J$7:$J$3006,$E$7:$E$3006,U491,$I$7:$I$3006,'RC'!$E$6)+SUMIFS($L$7:$L$3006,$E$7:$E$3006,U491,$I$7:$I$3006,'RC'!$E$6)</f>
        <v>0</v>
      </c>
      <c r="X491" s="48">
        <f>COUNTIFS($E$7:$E$3006,U491,$I$7:$I$3006,'RC'!$E$6)</f>
        <v>0</v>
      </c>
      <c r="Y491" s="48"/>
      <c r="Z491" s="51" t="str">
        <f>IF(AQ491='RC'!$E$6,AC491*1000+AD491,"")</f>
        <v/>
      </c>
      <c r="AA491" s="51" t="str">
        <f>IF(AB491="","",IF(AQ491='RC'!$E$6,AC491*1000-AD491,""))</f>
        <v/>
      </c>
      <c r="AB491" s="48" t="str">
        <f>IFERROR(VLOOKUP(E491,Funcionários!$C$8:$E$207,3,FALSE),"")</f>
        <v/>
      </c>
      <c r="AC491" s="50" t="str">
        <f>IF(AB491="","",IF(COUNTIFS($AB$7:$AB$3006,AB491,$AQ$7:$AQ$3006,'RC'!$E$6)=0,"",COUNTIFS($M$7:$M$3006,"Concluída no prazo",$AB$7:$AB$3006,AB491,$AQ$7:$AQ$3006,'RC'!$E$6)/COUNTIFS($AB$7:$AB$3006,AB491,$AQ$7:$AQ$3006,'RC'!$E$6)))</f>
        <v/>
      </c>
      <c r="AD491" s="48">
        <f>SUMIF($AQ$7:$AQ$3006,'RC'!$E$6,$J$7:$J$3006)+SUMIF($AQ$7:$AQ$3006,'RC'!$E$6,$L$7:$L$3006)</f>
        <v>21</v>
      </c>
      <c r="AF491" s="48">
        <v>4.51599999999985E-2</v>
      </c>
      <c r="AG491" s="48">
        <f>IF(OR(AQ491="",AQ491&lt;&gt;'RC'!$E$6,AB491&lt;&gt;'RC'!$D$21),0,1)</f>
        <v>0</v>
      </c>
      <c r="AH491" s="48">
        <f t="shared" si="174"/>
        <v>4.51599999999985E-2</v>
      </c>
      <c r="AI491" s="48" t="str">
        <f t="shared" si="156"/>
        <v/>
      </c>
      <c r="AJ491" s="48" t="str">
        <f t="shared" si="157"/>
        <v/>
      </c>
      <c r="AK491" s="52" t="str">
        <f t="shared" si="158"/>
        <v/>
      </c>
      <c r="AL491" s="52" t="str">
        <f t="shared" si="159"/>
        <v/>
      </c>
      <c r="AM491" s="48" t="str">
        <f t="shared" si="160"/>
        <v/>
      </c>
      <c r="AN491" s="48" t="str">
        <f t="shared" si="161"/>
        <v/>
      </c>
      <c r="AP491" s="18" t="str">
        <f t="shared" si="162"/>
        <v/>
      </c>
      <c r="AQ491" s="18" t="str">
        <f t="shared" si="163"/>
        <v/>
      </c>
      <c r="AR491" s="18">
        <v>4.5159999999999999E-2</v>
      </c>
      <c r="AS491" s="18">
        <f>IF(AF!$D$27="Todos",1,IF(M491=AF!$D$27,1,0))</f>
        <v>1</v>
      </c>
      <c r="AT491" s="53">
        <f>IF(AND(E491=AF!$D$6,OR(LT!M491=AF!$D$27,AF!$D$27="Todos"),OR(AP491=AF!$E$8,AQ491=AF!$E$8)),AR491+AS491,0)</f>
        <v>0</v>
      </c>
      <c r="AU491" s="18" t="str">
        <f t="shared" si="164"/>
        <v/>
      </c>
      <c r="AV491" s="54" t="str">
        <f t="shared" si="165"/>
        <v/>
      </c>
      <c r="AW491" s="54" t="str">
        <f t="shared" si="166"/>
        <v/>
      </c>
      <c r="AX491" s="18" t="str">
        <f t="shared" si="167"/>
        <v/>
      </c>
      <c r="AY491" s="18" t="str">
        <f t="shared" si="168"/>
        <v/>
      </c>
      <c r="BA491" s="18">
        <f>IF($E491=AF!$D$6,IF($M491="Concluída no prazo",2,IF($M491="Concluída com atraso",1,0)),0)</f>
        <v>0</v>
      </c>
      <c r="BB491" s="18">
        <f>IF($E491=AF!$D$6,IF($M491="Atrasada",2,IF($M491="Concluída com atraso",1,0)),0)</f>
        <v>0</v>
      </c>
      <c r="BC491" s="18">
        <v>4.8500000000000001E-3</v>
      </c>
      <c r="BD491" s="18">
        <f t="shared" si="175"/>
        <v>4.8500000000000001E-3</v>
      </c>
      <c r="BE491" s="18">
        <f t="shared" si="175"/>
        <v>4.8500000000000001E-3</v>
      </c>
      <c r="BF491" s="18" t="str">
        <f t="shared" si="169"/>
        <v/>
      </c>
      <c r="BN491" s="18" t="str">
        <f t="shared" si="170"/>
        <v>s</v>
      </c>
    </row>
    <row r="492" spans="3:66" ht="50.1" customHeight="1" thickTop="1" thickBot="1" x14ac:dyDescent="0.3">
      <c r="C492" s="46"/>
      <c r="D492" s="46"/>
      <c r="E492" s="46"/>
      <c r="F492" s="122"/>
      <c r="G492" s="122"/>
      <c r="H492" s="78" t="str">
        <f t="shared" si="171"/>
        <v/>
      </c>
      <c r="I492" s="78" t="str">
        <f t="shared" si="172"/>
        <v/>
      </c>
      <c r="J492" s="16"/>
      <c r="K492" s="46" t="str">
        <f t="shared" si="173"/>
        <v/>
      </c>
      <c r="L492" s="16"/>
      <c r="M492" s="16"/>
      <c r="N492" s="46"/>
      <c r="O492" s="47" t="str">
        <f t="shared" si="176"/>
        <v/>
      </c>
      <c r="P492" s="47"/>
      <c r="Q492" s="48" t="str">
        <f>IFERROR(VLOOKUP(E492,Funcionários!$C$8:$E$207,3,FALSE),"")</f>
        <v/>
      </c>
      <c r="R492" s="47"/>
      <c r="S492" s="49" t="str">
        <f t="shared" si="177"/>
        <v/>
      </c>
      <c r="T492" s="49">
        <v>4.8599999999999997E-3</v>
      </c>
      <c r="U492" s="48" t="str">
        <f>IF(Funcionários!C493=0,"",Funcionários!C493)</f>
        <v/>
      </c>
      <c r="V492" s="50">
        <f>IF(U492="",0,IF(COUNTIFS($E$7:$E$3006,U492,$I$7:$I$3006,'RC'!$E$6)=0,0,COUNTIFS($M$7:$M$3006,"Concluída no prazo",$E$7:$E$3006,U492,$I$7:$I$3006,'RC'!$E$6)/COUNTIFS($E$7:$E$3006,U492,$I$7:$I$3006,'RC'!$E$6)))</f>
        <v>0</v>
      </c>
      <c r="W492" s="49">
        <f>SUMIFS($J$7:$J$3006,$E$7:$E$3006,U492,$I$7:$I$3006,'RC'!$E$6)+SUMIFS($L$7:$L$3006,$E$7:$E$3006,U492,$I$7:$I$3006,'RC'!$E$6)</f>
        <v>0</v>
      </c>
      <c r="X492" s="48">
        <f>COUNTIFS($E$7:$E$3006,U492,$I$7:$I$3006,'RC'!$E$6)</f>
        <v>0</v>
      </c>
      <c r="Y492" s="48"/>
      <c r="Z492" s="51" t="str">
        <f>IF(AQ492='RC'!$E$6,AC492*1000+AD492,"")</f>
        <v/>
      </c>
      <c r="AA492" s="51" t="str">
        <f>IF(AB492="","",IF(AQ492='RC'!$E$6,AC492*1000-AD492,""))</f>
        <v/>
      </c>
      <c r="AB492" s="48" t="str">
        <f>IFERROR(VLOOKUP(E492,Funcionários!$C$8:$E$207,3,FALSE),"")</f>
        <v/>
      </c>
      <c r="AC492" s="50" t="str">
        <f>IF(AB492="","",IF(COUNTIFS($AB$7:$AB$3006,AB492,$AQ$7:$AQ$3006,'RC'!$E$6)=0,"",COUNTIFS($M$7:$M$3006,"Concluída no prazo",$AB$7:$AB$3006,AB492,$AQ$7:$AQ$3006,'RC'!$E$6)/COUNTIFS($AB$7:$AB$3006,AB492,$AQ$7:$AQ$3006,'RC'!$E$6)))</f>
        <v/>
      </c>
      <c r="AD492" s="48">
        <f>SUMIF($AQ$7:$AQ$3006,'RC'!$E$6,$J$7:$J$3006)+SUMIF($AQ$7:$AQ$3006,'RC'!$E$6,$L$7:$L$3006)</f>
        <v>21</v>
      </c>
      <c r="AF492" s="48">
        <v>4.5149999999998497E-2</v>
      </c>
      <c r="AG492" s="48">
        <f>IF(OR(AQ492="",AQ492&lt;&gt;'RC'!$E$6,AB492&lt;&gt;'RC'!$D$21),0,1)</f>
        <v>0</v>
      </c>
      <c r="AH492" s="48">
        <f t="shared" si="174"/>
        <v>4.5149999999998497E-2</v>
      </c>
      <c r="AI492" s="48" t="str">
        <f t="shared" si="156"/>
        <v/>
      </c>
      <c r="AJ492" s="48" t="str">
        <f t="shared" si="157"/>
        <v/>
      </c>
      <c r="AK492" s="52" t="str">
        <f t="shared" si="158"/>
        <v/>
      </c>
      <c r="AL492" s="52" t="str">
        <f t="shared" si="159"/>
        <v/>
      </c>
      <c r="AM492" s="48" t="str">
        <f t="shared" si="160"/>
        <v/>
      </c>
      <c r="AN492" s="48" t="str">
        <f t="shared" si="161"/>
        <v/>
      </c>
      <c r="AP492" s="18" t="str">
        <f t="shared" si="162"/>
        <v/>
      </c>
      <c r="AQ492" s="18" t="str">
        <f t="shared" si="163"/>
        <v/>
      </c>
      <c r="AR492" s="18">
        <v>4.5150000000000003E-2</v>
      </c>
      <c r="AS492" s="18">
        <f>IF(AF!$D$27="Todos",1,IF(M492=AF!$D$27,1,0))</f>
        <v>1</v>
      </c>
      <c r="AT492" s="53">
        <f>IF(AND(E492=AF!$D$6,OR(LT!M492=AF!$D$27,AF!$D$27="Todos"),OR(AP492=AF!$E$8,AQ492=AF!$E$8)),AR492+AS492,0)</f>
        <v>0</v>
      </c>
      <c r="AU492" s="18" t="str">
        <f t="shared" si="164"/>
        <v/>
      </c>
      <c r="AV492" s="54" t="str">
        <f t="shared" si="165"/>
        <v/>
      </c>
      <c r="AW492" s="54" t="str">
        <f t="shared" si="166"/>
        <v/>
      </c>
      <c r="AX492" s="18" t="str">
        <f t="shared" si="167"/>
        <v/>
      </c>
      <c r="AY492" s="18" t="str">
        <f t="shared" si="168"/>
        <v/>
      </c>
      <c r="BA492" s="18">
        <f>IF($E492=AF!$D$6,IF($M492="Concluída no prazo",2,IF($M492="Concluída com atraso",1,0)),0)</f>
        <v>0</v>
      </c>
      <c r="BB492" s="18">
        <f>IF($E492=AF!$D$6,IF($M492="Atrasada",2,IF($M492="Concluída com atraso",1,0)),0)</f>
        <v>0</v>
      </c>
      <c r="BC492" s="18">
        <v>4.8599999999999997E-3</v>
      </c>
      <c r="BD492" s="18">
        <f t="shared" si="175"/>
        <v>4.8599999999999997E-3</v>
      </c>
      <c r="BE492" s="18">
        <f t="shared" si="175"/>
        <v>4.8599999999999997E-3</v>
      </c>
      <c r="BF492" s="18" t="str">
        <f t="shared" si="169"/>
        <v/>
      </c>
      <c r="BN492" s="18" t="str">
        <f t="shared" si="170"/>
        <v>s</v>
      </c>
    </row>
    <row r="493" spans="3:66" ht="50.1" customHeight="1" thickTop="1" thickBot="1" x14ac:dyDescent="0.3">
      <c r="C493" s="46"/>
      <c r="D493" s="46"/>
      <c r="E493" s="46"/>
      <c r="F493" s="122"/>
      <c r="G493" s="122"/>
      <c r="H493" s="78" t="str">
        <f t="shared" si="171"/>
        <v/>
      </c>
      <c r="I493" s="78" t="str">
        <f t="shared" si="172"/>
        <v/>
      </c>
      <c r="J493" s="16"/>
      <c r="K493" s="46" t="str">
        <f t="shared" si="173"/>
        <v/>
      </c>
      <c r="L493" s="16"/>
      <c r="M493" s="16"/>
      <c r="N493" s="46"/>
      <c r="O493" s="47" t="str">
        <f t="shared" si="176"/>
        <v/>
      </c>
      <c r="P493" s="47"/>
      <c r="Q493" s="48" t="str">
        <f>IFERROR(VLOOKUP(E493,Funcionários!$C$8:$E$207,3,FALSE),"")</f>
        <v/>
      </c>
      <c r="R493" s="47"/>
      <c r="S493" s="49" t="str">
        <f t="shared" si="177"/>
        <v/>
      </c>
      <c r="T493" s="49">
        <v>4.8700000000000002E-3</v>
      </c>
      <c r="U493" s="48" t="str">
        <f>IF(Funcionários!C494=0,"",Funcionários!C494)</f>
        <v/>
      </c>
      <c r="V493" s="50">
        <f>IF(U493="",0,IF(COUNTIFS($E$7:$E$3006,U493,$I$7:$I$3006,'RC'!$E$6)=0,0,COUNTIFS($M$7:$M$3006,"Concluída no prazo",$E$7:$E$3006,U493,$I$7:$I$3006,'RC'!$E$6)/COUNTIFS($E$7:$E$3006,U493,$I$7:$I$3006,'RC'!$E$6)))</f>
        <v>0</v>
      </c>
      <c r="W493" s="49">
        <f>SUMIFS($J$7:$J$3006,$E$7:$E$3006,U493,$I$7:$I$3006,'RC'!$E$6)+SUMIFS($L$7:$L$3006,$E$7:$E$3006,U493,$I$7:$I$3006,'RC'!$E$6)</f>
        <v>0</v>
      </c>
      <c r="X493" s="48">
        <f>COUNTIFS($E$7:$E$3006,U493,$I$7:$I$3006,'RC'!$E$6)</f>
        <v>0</v>
      </c>
      <c r="Y493" s="48"/>
      <c r="Z493" s="51" t="str">
        <f>IF(AQ493='RC'!$E$6,AC493*1000+AD493,"")</f>
        <v/>
      </c>
      <c r="AA493" s="51" t="str">
        <f>IF(AB493="","",IF(AQ493='RC'!$E$6,AC493*1000-AD493,""))</f>
        <v/>
      </c>
      <c r="AB493" s="48" t="str">
        <f>IFERROR(VLOOKUP(E493,Funcionários!$C$8:$E$207,3,FALSE),"")</f>
        <v/>
      </c>
      <c r="AC493" s="50" t="str">
        <f>IF(AB493="","",IF(COUNTIFS($AB$7:$AB$3006,AB493,$AQ$7:$AQ$3006,'RC'!$E$6)=0,"",COUNTIFS($M$7:$M$3006,"Concluída no prazo",$AB$7:$AB$3006,AB493,$AQ$7:$AQ$3006,'RC'!$E$6)/COUNTIFS($AB$7:$AB$3006,AB493,$AQ$7:$AQ$3006,'RC'!$E$6)))</f>
        <v/>
      </c>
      <c r="AD493" s="48">
        <f>SUMIF($AQ$7:$AQ$3006,'RC'!$E$6,$J$7:$J$3006)+SUMIF($AQ$7:$AQ$3006,'RC'!$E$6,$L$7:$L$3006)</f>
        <v>21</v>
      </c>
      <c r="AF493" s="48">
        <v>4.5139999999998501E-2</v>
      </c>
      <c r="AG493" s="48">
        <f>IF(OR(AQ493="",AQ493&lt;&gt;'RC'!$E$6,AB493&lt;&gt;'RC'!$D$21),0,1)</f>
        <v>0</v>
      </c>
      <c r="AH493" s="48">
        <f t="shared" si="174"/>
        <v>4.5139999999998501E-2</v>
      </c>
      <c r="AI493" s="48" t="str">
        <f t="shared" si="156"/>
        <v/>
      </c>
      <c r="AJ493" s="48" t="str">
        <f t="shared" si="157"/>
        <v/>
      </c>
      <c r="AK493" s="52" t="str">
        <f t="shared" si="158"/>
        <v/>
      </c>
      <c r="AL493" s="52" t="str">
        <f t="shared" si="159"/>
        <v/>
      </c>
      <c r="AM493" s="48" t="str">
        <f t="shared" si="160"/>
        <v/>
      </c>
      <c r="AN493" s="48" t="str">
        <f t="shared" si="161"/>
        <v/>
      </c>
      <c r="AP493" s="18" t="str">
        <f t="shared" si="162"/>
        <v/>
      </c>
      <c r="AQ493" s="18" t="str">
        <f t="shared" si="163"/>
        <v/>
      </c>
      <c r="AR493" s="18">
        <v>4.514E-2</v>
      </c>
      <c r="AS493" s="18">
        <f>IF(AF!$D$27="Todos",1,IF(M493=AF!$D$27,1,0))</f>
        <v>1</v>
      </c>
      <c r="AT493" s="53">
        <f>IF(AND(E493=AF!$D$6,OR(LT!M493=AF!$D$27,AF!$D$27="Todos"),OR(AP493=AF!$E$8,AQ493=AF!$E$8)),AR493+AS493,0)</f>
        <v>0</v>
      </c>
      <c r="AU493" s="18" t="str">
        <f t="shared" si="164"/>
        <v/>
      </c>
      <c r="AV493" s="54" t="str">
        <f t="shared" si="165"/>
        <v/>
      </c>
      <c r="AW493" s="54" t="str">
        <f t="shared" si="166"/>
        <v/>
      </c>
      <c r="AX493" s="18" t="str">
        <f t="shared" si="167"/>
        <v/>
      </c>
      <c r="AY493" s="18" t="str">
        <f t="shared" si="168"/>
        <v/>
      </c>
      <c r="BA493" s="18">
        <f>IF($E493=AF!$D$6,IF($M493="Concluída no prazo",2,IF($M493="Concluída com atraso",1,0)),0)</f>
        <v>0</v>
      </c>
      <c r="BB493" s="18">
        <f>IF($E493=AF!$D$6,IF($M493="Atrasada",2,IF($M493="Concluída com atraso",1,0)),0)</f>
        <v>0</v>
      </c>
      <c r="BC493" s="18">
        <v>4.8700000000000002E-3</v>
      </c>
      <c r="BD493" s="18">
        <f t="shared" si="175"/>
        <v>4.8700000000000002E-3</v>
      </c>
      <c r="BE493" s="18">
        <f t="shared" si="175"/>
        <v>4.8700000000000002E-3</v>
      </c>
      <c r="BF493" s="18" t="str">
        <f t="shared" si="169"/>
        <v/>
      </c>
      <c r="BN493" s="18" t="str">
        <f t="shared" si="170"/>
        <v>s</v>
      </c>
    </row>
    <row r="494" spans="3:66" ht="50.1" customHeight="1" thickTop="1" thickBot="1" x14ac:dyDescent="0.3">
      <c r="C494" s="46"/>
      <c r="D494" s="46"/>
      <c r="E494" s="46"/>
      <c r="F494" s="122"/>
      <c r="G494" s="122"/>
      <c r="H494" s="78" t="str">
        <f t="shared" si="171"/>
        <v/>
      </c>
      <c r="I494" s="78" t="str">
        <f t="shared" si="172"/>
        <v/>
      </c>
      <c r="J494" s="16"/>
      <c r="K494" s="46" t="str">
        <f t="shared" si="173"/>
        <v/>
      </c>
      <c r="L494" s="16"/>
      <c r="M494" s="16"/>
      <c r="N494" s="46"/>
      <c r="O494" s="47" t="str">
        <f t="shared" si="176"/>
        <v/>
      </c>
      <c r="P494" s="47"/>
      <c r="Q494" s="48" t="str">
        <f>IFERROR(VLOOKUP(E494,Funcionários!$C$8:$E$207,3,FALSE),"")</f>
        <v/>
      </c>
      <c r="R494" s="47"/>
      <c r="S494" s="49" t="str">
        <f t="shared" si="177"/>
        <v/>
      </c>
      <c r="T494" s="49">
        <v>4.8799999999999998E-3</v>
      </c>
      <c r="U494" s="48" t="str">
        <f>IF(Funcionários!C495=0,"",Funcionários!C495)</f>
        <v/>
      </c>
      <c r="V494" s="50">
        <f>IF(U494="",0,IF(COUNTIFS($E$7:$E$3006,U494,$I$7:$I$3006,'RC'!$E$6)=0,0,COUNTIFS($M$7:$M$3006,"Concluída no prazo",$E$7:$E$3006,U494,$I$7:$I$3006,'RC'!$E$6)/COUNTIFS($E$7:$E$3006,U494,$I$7:$I$3006,'RC'!$E$6)))</f>
        <v>0</v>
      </c>
      <c r="W494" s="49">
        <f>SUMIFS($J$7:$J$3006,$E$7:$E$3006,U494,$I$7:$I$3006,'RC'!$E$6)+SUMIFS($L$7:$L$3006,$E$7:$E$3006,U494,$I$7:$I$3006,'RC'!$E$6)</f>
        <v>0</v>
      </c>
      <c r="X494" s="48">
        <f>COUNTIFS($E$7:$E$3006,U494,$I$7:$I$3006,'RC'!$E$6)</f>
        <v>0</v>
      </c>
      <c r="Y494" s="48"/>
      <c r="Z494" s="51" t="str">
        <f>IF(AQ494='RC'!$E$6,AC494*1000+AD494,"")</f>
        <v/>
      </c>
      <c r="AA494" s="51" t="str">
        <f>IF(AB494="","",IF(AQ494='RC'!$E$6,AC494*1000-AD494,""))</f>
        <v/>
      </c>
      <c r="AB494" s="48" t="str">
        <f>IFERROR(VLOOKUP(E494,Funcionários!$C$8:$E$207,3,FALSE),"")</f>
        <v/>
      </c>
      <c r="AC494" s="50" t="str">
        <f>IF(AB494="","",IF(COUNTIFS($AB$7:$AB$3006,AB494,$AQ$7:$AQ$3006,'RC'!$E$6)=0,"",COUNTIFS($M$7:$M$3006,"Concluída no prazo",$AB$7:$AB$3006,AB494,$AQ$7:$AQ$3006,'RC'!$E$6)/COUNTIFS($AB$7:$AB$3006,AB494,$AQ$7:$AQ$3006,'RC'!$E$6)))</f>
        <v/>
      </c>
      <c r="AD494" s="48">
        <f>SUMIF($AQ$7:$AQ$3006,'RC'!$E$6,$J$7:$J$3006)+SUMIF($AQ$7:$AQ$3006,'RC'!$E$6,$L$7:$L$3006)</f>
        <v>21</v>
      </c>
      <c r="AF494" s="48">
        <v>4.5129999999998498E-2</v>
      </c>
      <c r="AG494" s="48">
        <f>IF(OR(AQ494="",AQ494&lt;&gt;'RC'!$E$6,AB494&lt;&gt;'RC'!$D$21),0,1)</f>
        <v>0</v>
      </c>
      <c r="AH494" s="48">
        <f t="shared" si="174"/>
        <v>4.5129999999998498E-2</v>
      </c>
      <c r="AI494" s="48" t="str">
        <f t="shared" si="156"/>
        <v/>
      </c>
      <c r="AJ494" s="48" t="str">
        <f t="shared" si="157"/>
        <v/>
      </c>
      <c r="AK494" s="52" t="str">
        <f t="shared" si="158"/>
        <v/>
      </c>
      <c r="AL494" s="52" t="str">
        <f t="shared" si="159"/>
        <v/>
      </c>
      <c r="AM494" s="48" t="str">
        <f t="shared" si="160"/>
        <v/>
      </c>
      <c r="AN494" s="48" t="str">
        <f t="shared" si="161"/>
        <v/>
      </c>
      <c r="AP494" s="18" t="str">
        <f t="shared" si="162"/>
        <v/>
      </c>
      <c r="AQ494" s="18" t="str">
        <f t="shared" si="163"/>
        <v/>
      </c>
      <c r="AR494" s="18">
        <v>4.5130000000000003E-2</v>
      </c>
      <c r="AS494" s="18">
        <f>IF(AF!$D$27="Todos",1,IF(M494=AF!$D$27,1,0))</f>
        <v>1</v>
      </c>
      <c r="AT494" s="53">
        <f>IF(AND(E494=AF!$D$6,OR(LT!M494=AF!$D$27,AF!$D$27="Todos"),OR(AP494=AF!$E$8,AQ494=AF!$E$8)),AR494+AS494,0)</f>
        <v>0</v>
      </c>
      <c r="AU494" s="18" t="str">
        <f t="shared" si="164"/>
        <v/>
      </c>
      <c r="AV494" s="54" t="str">
        <f t="shared" si="165"/>
        <v/>
      </c>
      <c r="AW494" s="54" t="str">
        <f t="shared" si="166"/>
        <v/>
      </c>
      <c r="AX494" s="18" t="str">
        <f t="shared" si="167"/>
        <v/>
      </c>
      <c r="AY494" s="18" t="str">
        <f t="shared" si="168"/>
        <v/>
      </c>
      <c r="BA494" s="18">
        <f>IF($E494=AF!$D$6,IF($M494="Concluída no prazo",2,IF($M494="Concluída com atraso",1,0)),0)</f>
        <v>0</v>
      </c>
      <c r="BB494" s="18">
        <f>IF($E494=AF!$D$6,IF($M494="Atrasada",2,IF($M494="Concluída com atraso",1,0)),0)</f>
        <v>0</v>
      </c>
      <c r="BC494" s="18">
        <v>4.8799999999999998E-3</v>
      </c>
      <c r="BD494" s="18">
        <f t="shared" si="175"/>
        <v>4.8799999999999998E-3</v>
      </c>
      <c r="BE494" s="18">
        <f t="shared" si="175"/>
        <v>4.8799999999999998E-3</v>
      </c>
      <c r="BF494" s="18" t="str">
        <f t="shared" si="169"/>
        <v/>
      </c>
      <c r="BN494" s="18" t="str">
        <f t="shared" si="170"/>
        <v>s</v>
      </c>
    </row>
    <row r="495" spans="3:66" ht="50.1" customHeight="1" thickTop="1" thickBot="1" x14ac:dyDescent="0.3">
      <c r="C495" s="46"/>
      <c r="D495" s="46"/>
      <c r="E495" s="46"/>
      <c r="F495" s="122"/>
      <c r="G495" s="122"/>
      <c r="H495" s="78" t="str">
        <f t="shared" si="171"/>
        <v/>
      </c>
      <c r="I495" s="78" t="str">
        <f t="shared" si="172"/>
        <v/>
      </c>
      <c r="J495" s="16"/>
      <c r="K495" s="46" t="str">
        <f t="shared" si="173"/>
        <v/>
      </c>
      <c r="L495" s="16"/>
      <c r="M495" s="16"/>
      <c r="N495" s="46"/>
      <c r="O495" s="47" t="str">
        <f t="shared" si="176"/>
        <v/>
      </c>
      <c r="P495" s="47"/>
      <c r="Q495" s="48" t="str">
        <f>IFERROR(VLOOKUP(E495,Funcionários!$C$8:$E$207,3,FALSE),"")</f>
        <v/>
      </c>
      <c r="R495" s="47"/>
      <c r="S495" s="49" t="str">
        <f t="shared" si="177"/>
        <v/>
      </c>
      <c r="T495" s="49">
        <v>4.8900000000000002E-3</v>
      </c>
      <c r="U495" s="48" t="str">
        <f>IF(Funcionários!C496=0,"",Funcionários!C496)</f>
        <v/>
      </c>
      <c r="V495" s="50">
        <f>IF(U495="",0,IF(COUNTIFS($E$7:$E$3006,U495,$I$7:$I$3006,'RC'!$E$6)=0,0,COUNTIFS($M$7:$M$3006,"Concluída no prazo",$E$7:$E$3006,U495,$I$7:$I$3006,'RC'!$E$6)/COUNTIFS($E$7:$E$3006,U495,$I$7:$I$3006,'RC'!$E$6)))</f>
        <v>0</v>
      </c>
      <c r="W495" s="49">
        <f>SUMIFS($J$7:$J$3006,$E$7:$E$3006,U495,$I$7:$I$3006,'RC'!$E$6)+SUMIFS($L$7:$L$3006,$E$7:$E$3006,U495,$I$7:$I$3006,'RC'!$E$6)</f>
        <v>0</v>
      </c>
      <c r="X495" s="48">
        <f>COUNTIFS($E$7:$E$3006,U495,$I$7:$I$3006,'RC'!$E$6)</f>
        <v>0</v>
      </c>
      <c r="Y495" s="48"/>
      <c r="Z495" s="51" t="str">
        <f>IF(AQ495='RC'!$E$6,AC495*1000+AD495,"")</f>
        <v/>
      </c>
      <c r="AA495" s="51" t="str">
        <f>IF(AB495="","",IF(AQ495='RC'!$E$6,AC495*1000-AD495,""))</f>
        <v/>
      </c>
      <c r="AB495" s="48" t="str">
        <f>IFERROR(VLOOKUP(E495,Funcionários!$C$8:$E$207,3,FALSE),"")</f>
        <v/>
      </c>
      <c r="AC495" s="50" t="str">
        <f>IF(AB495="","",IF(COUNTIFS($AB$7:$AB$3006,AB495,$AQ$7:$AQ$3006,'RC'!$E$6)=0,"",COUNTIFS($M$7:$M$3006,"Concluída no prazo",$AB$7:$AB$3006,AB495,$AQ$7:$AQ$3006,'RC'!$E$6)/COUNTIFS($AB$7:$AB$3006,AB495,$AQ$7:$AQ$3006,'RC'!$E$6)))</f>
        <v/>
      </c>
      <c r="AD495" s="48">
        <f>SUMIF($AQ$7:$AQ$3006,'RC'!$E$6,$J$7:$J$3006)+SUMIF($AQ$7:$AQ$3006,'RC'!$E$6,$L$7:$L$3006)</f>
        <v>21</v>
      </c>
      <c r="AF495" s="48">
        <v>4.5119999999998502E-2</v>
      </c>
      <c r="AG495" s="48">
        <f>IF(OR(AQ495="",AQ495&lt;&gt;'RC'!$E$6,AB495&lt;&gt;'RC'!$D$21),0,1)</f>
        <v>0</v>
      </c>
      <c r="AH495" s="48">
        <f t="shared" si="174"/>
        <v>4.5119999999998502E-2</v>
      </c>
      <c r="AI495" s="48" t="str">
        <f t="shared" si="156"/>
        <v/>
      </c>
      <c r="AJ495" s="48" t="str">
        <f t="shared" si="157"/>
        <v/>
      </c>
      <c r="AK495" s="52" t="str">
        <f t="shared" si="158"/>
        <v/>
      </c>
      <c r="AL495" s="52" t="str">
        <f t="shared" si="159"/>
        <v/>
      </c>
      <c r="AM495" s="48" t="str">
        <f t="shared" si="160"/>
        <v/>
      </c>
      <c r="AN495" s="48" t="str">
        <f t="shared" si="161"/>
        <v/>
      </c>
      <c r="AP495" s="18" t="str">
        <f t="shared" si="162"/>
        <v/>
      </c>
      <c r="AQ495" s="18" t="str">
        <f t="shared" si="163"/>
        <v/>
      </c>
      <c r="AR495" s="18">
        <v>4.512E-2</v>
      </c>
      <c r="AS495" s="18">
        <f>IF(AF!$D$27="Todos",1,IF(M495=AF!$D$27,1,0))</f>
        <v>1</v>
      </c>
      <c r="AT495" s="53">
        <f>IF(AND(E495=AF!$D$6,OR(LT!M495=AF!$D$27,AF!$D$27="Todos"),OR(AP495=AF!$E$8,AQ495=AF!$E$8)),AR495+AS495,0)</f>
        <v>0</v>
      </c>
      <c r="AU495" s="18" t="str">
        <f t="shared" si="164"/>
        <v/>
      </c>
      <c r="AV495" s="54" t="str">
        <f t="shared" si="165"/>
        <v/>
      </c>
      <c r="AW495" s="54" t="str">
        <f t="shared" si="166"/>
        <v/>
      </c>
      <c r="AX495" s="18" t="str">
        <f t="shared" si="167"/>
        <v/>
      </c>
      <c r="AY495" s="18" t="str">
        <f t="shared" si="168"/>
        <v/>
      </c>
      <c r="BA495" s="18">
        <f>IF($E495=AF!$D$6,IF($M495="Concluída no prazo",2,IF($M495="Concluída com atraso",1,0)),0)</f>
        <v>0</v>
      </c>
      <c r="BB495" s="18">
        <f>IF($E495=AF!$D$6,IF($M495="Atrasada",2,IF($M495="Concluída com atraso",1,0)),0)</f>
        <v>0</v>
      </c>
      <c r="BC495" s="18">
        <v>4.8900000000000002E-3</v>
      </c>
      <c r="BD495" s="18">
        <f t="shared" si="175"/>
        <v>4.8900000000000002E-3</v>
      </c>
      <c r="BE495" s="18">
        <f t="shared" si="175"/>
        <v>4.8900000000000002E-3</v>
      </c>
      <c r="BF495" s="18" t="str">
        <f t="shared" si="169"/>
        <v/>
      </c>
      <c r="BN495" s="18" t="str">
        <f t="shared" si="170"/>
        <v>s</v>
      </c>
    </row>
    <row r="496" spans="3:66" ht="50.1" customHeight="1" thickTop="1" thickBot="1" x14ac:dyDescent="0.3">
      <c r="C496" s="46"/>
      <c r="D496" s="46"/>
      <c r="E496" s="46"/>
      <c r="F496" s="122"/>
      <c r="G496" s="122"/>
      <c r="H496" s="78" t="str">
        <f t="shared" si="171"/>
        <v/>
      </c>
      <c r="I496" s="78" t="str">
        <f t="shared" si="172"/>
        <v/>
      </c>
      <c r="J496" s="16"/>
      <c r="K496" s="46" t="str">
        <f t="shared" si="173"/>
        <v/>
      </c>
      <c r="L496" s="16"/>
      <c r="M496" s="16"/>
      <c r="N496" s="46"/>
      <c r="O496" s="47" t="str">
        <f t="shared" si="176"/>
        <v/>
      </c>
      <c r="P496" s="47"/>
      <c r="Q496" s="48" t="str">
        <f>IFERROR(VLOOKUP(E496,Funcionários!$C$8:$E$207,3,FALSE),"")</f>
        <v/>
      </c>
      <c r="R496" s="47"/>
      <c r="S496" s="49" t="str">
        <f t="shared" si="177"/>
        <v/>
      </c>
      <c r="T496" s="49">
        <v>4.8999999999999998E-3</v>
      </c>
      <c r="U496" s="48" t="str">
        <f>IF(Funcionários!C497=0,"",Funcionários!C497)</f>
        <v/>
      </c>
      <c r="V496" s="50">
        <f>IF(U496="",0,IF(COUNTIFS($E$7:$E$3006,U496,$I$7:$I$3006,'RC'!$E$6)=0,0,COUNTIFS($M$7:$M$3006,"Concluída no prazo",$E$7:$E$3006,U496,$I$7:$I$3006,'RC'!$E$6)/COUNTIFS($E$7:$E$3006,U496,$I$7:$I$3006,'RC'!$E$6)))</f>
        <v>0</v>
      </c>
      <c r="W496" s="49">
        <f>SUMIFS($J$7:$J$3006,$E$7:$E$3006,U496,$I$7:$I$3006,'RC'!$E$6)+SUMIFS($L$7:$L$3006,$E$7:$E$3006,U496,$I$7:$I$3006,'RC'!$E$6)</f>
        <v>0</v>
      </c>
      <c r="X496" s="48">
        <f>COUNTIFS($E$7:$E$3006,U496,$I$7:$I$3006,'RC'!$E$6)</f>
        <v>0</v>
      </c>
      <c r="Y496" s="48"/>
      <c r="Z496" s="51" t="str">
        <f>IF(AQ496='RC'!$E$6,AC496*1000+AD496,"")</f>
        <v/>
      </c>
      <c r="AA496" s="51" t="str">
        <f>IF(AB496="","",IF(AQ496='RC'!$E$6,AC496*1000-AD496,""))</f>
        <v/>
      </c>
      <c r="AB496" s="48" t="str">
        <f>IFERROR(VLOOKUP(E496,Funcionários!$C$8:$E$207,3,FALSE),"")</f>
        <v/>
      </c>
      <c r="AC496" s="50" t="str">
        <f>IF(AB496="","",IF(COUNTIFS($AB$7:$AB$3006,AB496,$AQ$7:$AQ$3006,'RC'!$E$6)=0,"",COUNTIFS($M$7:$M$3006,"Concluída no prazo",$AB$7:$AB$3006,AB496,$AQ$7:$AQ$3006,'RC'!$E$6)/COUNTIFS($AB$7:$AB$3006,AB496,$AQ$7:$AQ$3006,'RC'!$E$6)))</f>
        <v/>
      </c>
      <c r="AD496" s="48">
        <f>SUMIF($AQ$7:$AQ$3006,'RC'!$E$6,$J$7:$J$3006)+SUMIF($AQ$7:$AQ$3006,'RC'!$E$6,$L$7:$L$3006)</f>
        <v>21</v>
      </c>
      <c r="AF496" s="48">
        <v>4.5109999999998499E-2</v>
      </c>
      <c r="AG496" s="48">
        <f>IF(OR(AQ496="",AQ496&lt;&gt;'RC'!$E$6,AB496&lt;&gt;'RC'!$D$21),0,1)</f>
        <v>0</v>
      </c>
      <c r="AH496" s="48">
        <f t="shared" si="174"/>
        <v>4.5109999999998499E-2</v>
      </c>
      <c r="AI496" s="48" t="str">
        <f t="shared" si="156"/>
        <v/>
      </c>
      <c r="AJ496" s="48" t="str">
        <f t="shared" si="157"/>
        <v/>
      </c>
      <c r="AK496" s="52" t="str">
        <f t="shared" si="158"/>
        <v/>
      </c>
      <c r="AL496" s="52" t="str">
        <f t="shared" si="159"/>
        <v/>
      </c>
      <c r="AM496" s="48" t="str">
        <f t="shared" si="160"/>
        <v/>
      </c>
      <c r="AN496" s="48" t="str">
        <f t="shared" si="161"/>
        <v/>
      </c>
      <c r="AP496" s="18" t="str">
        <f t="shared" si="162"/>
        <v/>
      </c>
      <c r="AQ496" s="18" t="str">
        <f t="shared" si="163"/>
        <v/>
      </c>
      <c r="AR496" s="18">
        <v>4.5109999999999997E-2</v>
      </c>
      <c r="AS496" s="18">
        <f>IF(AF!$D$27="Todos",1,IF(M496=AF!$D$27,1,0))</f>
        <v>1</v>
      </c>
      <c r="AT496" s="53">
        <f>IF(AND(E496=AF!$D$6,OR(LT!M496=AF!$D$27,AF!$D$27="Todos"),OR(AP496=AF!$E$8,AQ496=AF!$E$8)),AR496+AS496,0)</f>
        <v>0</v>
      </c>
      <c r="AU496" s="18" t="str">
        <f t="shared" si="164"/>
        <v/>
      </c>
      <c r="AV496" s="54" t="str">
        <f t="shared" si="165"/>
        <v/>
      </c>
      <c r="AW496" s="54" t="str">
        <f t="shared" si="166"/>
        <v/>
      </c>
      <c r="AX496" s="18" t="str">
        <f t="shared" si="167"/>
        <v/>
      </c>
      <c r="AY496" s="18" t="str">
        <f t="shared" si="168"/>
        <v/>
      </c>
      <c r="BA496" s="18">
        <f>IF($E496=AF!$D$6,IF($M496="Concluída no prazo",2,IF($M496="Concluída com atraso",1,0)),0)</f>
        <v>0</v>
      </c>
      <c r="BB496" s="18">
        <f>IF($E496=AF!$D$6,IF($M496="Atrasada",2,IF($M496="Concluída com atraso",1,0)),0)</f>
        <v>0</v>
      </c>
      <c r="BC496" s="18">
        <v>4.8999999999999998E-3</v>
      </c>
      <c r="BD496" s="18">
        <f t="shared" si="175"/>
        <v>4.8999999999999998E-3</v>
      </c>
      <c r="BE496" s="18">
        <f t="shared" si="175"/>
        <v>4.8999999999999998E-3</v>
      </c>
      <c r="BF496" s="18" t="str">
        <f t="shared" si="169"/>
        <v/>
      </c>
      <c r="BN496" s="18" t="str">
        <f t="shared" si="170"/>
        <v>s</v>
      </c>
    </row>
    <row r="497" spans="3:66" ht="50.1" customHeight="1" thickTop="1" thickBot="1" x14ac:dyDescent="0.3">
      <c r="C497" s="46"/>
      <c r="D497" s="46"/>
      <c r="E497" s="46"/>
      <c r="F497" s="122"/>
      <c r="G497" s="122"/>
      <c r="H497" s="78" t="str">
        <f t="shared" si="171"/>
        <v/>
      </c>
      <c r="I497" s="78" t="str">
        <f t="shared" si="172"/>
        <v/>
      </c>
      <c r="J497" s="16"/>
      <c r="K497" s="46" t="str">
        <f t="shared" si="173"/>
        <v/>
      </c>
      <c r="L497" s="16"/>
      <c r="M497" s="16"/>
      <c r="N497" s="46"/>
      <c r="O497" s="47" t="str">
        <f t="shared" si="176"/>
        <v/>
      </c>
      <c r="P497" s="47"/>
      <c r="Q497" s="48" t="str">
        <f>IFERROR(VLOOKUP(E497,Funcionários!$C$8:$E$207,3,FALSE),"")</f>
        <v/>
      </c>
      <c r="R497" s="47"/>
      <c r="S497" s="49" t="str">
        <f t="shared" si="177"/>
        <v/>
      </c>
      <c r="T497" s="49">
        <v>4.9100000000000003E-3</v>
      </c>
      <c r="U497" s="48" t="str">
        <f>IF(Funcionários!C498=0,"",Funcionários!C498)</f>
        <v/>
      </c>
      <c r="V497" s="50">
        <f>IF(U497="",0,IF(COUNTIFS($E$7:$E$3006,U497,$I$7:$I$3006,'RC'!$E$6)=0,0,COUNTIFS($M$7:$M$3006,"Concluída no prazo",$E$7:$E$3006,U497,$I$7:$I$3006,'RC'!$E$6)/COUNTIFS($E$7:$E$3006,U497,$I$7:$I$3006,'RC'!$E$6)))</f>
        <v>0</v>
      </c>
      <c r="W497" s="49">
        <f>SUMIFS($J$7:$J$3006,$E$7:$E$3006,U497,$I$7:$I$3006,'RC'!$E$6)+SUMIFS($L$7:$L$3006,$E$7:$E$3006,U497,$I$7:$I$3006,'RC'!$E$6)</f>
        <v>0</v>
      </c>
      <c r="X497" s="48">
        <f>COUNTIFS($E$7:$E$3006,U497,$I$7:$I$3006,'RC'!$E$6)</f>
        <v>0</v>
      </c>
      <c r="Y497" s="48"/>
      <c r="Z497" s="51" t="str">
        <f>IF(AQ497='RC'!$E$6,AC497*1000+AD497,"")</f>
        <v/>
      </c>
      <c r="AA497" s="51" t="str">
        <f>IF(AB497="","",IF(AQ497='RC'!$E$6,AC497*1000-AD497,""))</f>
        <v/>
      </c>
      <c r="AB497" s="48" t="str">
        <f>IFERROR(VLOOKUP(E497,Funcionários!$C$8:$E$207,3,FALSE),"")</f>
        <v/>
      </c>
      <c r="AC497" s="50" t="str">
        <f>IF(AB497="","",IF(COUNTIFS($AB$7:$AB$3006,AB497,$AQ$7:$AQ$3006,'RC'!$E$6)=0,"",COUNTIFS($M$7:$M$3006,"Concluída no prazo",$AB$7:$AB$3006,AB497,$AQ$7:$AQ$3006,'RC'!$E$6)/COUNTIFS($AB$7:$AB$3006,AB497,$AQ$7:$AQ$3006,'RC'!$E$6)))</f>
        <v/>
      </c>
      <c r="AD497" s="48">
        <f>SUMIF($AQ$7:$AQ$3006,'RC'!$E$6,$J$7:$J$3006)+SUMIF($AQ$7:$AQ$3006,'RC'!$E$6,$L$7:$L$3006)</f>
        <v>21</v>
      </c>
      <c r="AF497" s="48">
        <v>4.5099999999998502E-2</v>
      </c>
      <c r="AG497" s="48">
        <f>IF(OR(AQ497="",AQ497&lt;&gt;'RC'!$E$6,AB497&lt;&gt;'RC'!$D$21),0,1)</f>
        <v>0</v>
      </c>
      <c r="AH497" s="48">
        <f t="shared" si="174"/>
        <v>4.5099999999998502E-2</v>
      </c>
      <c r="AI497" s="48" t="str">
        <f t="shared" si="156"/>
        <v/>
      </c>
      <c r="AJ497" s="48" t="str">
        <f t="shared" si="157"/>
        <v/>
      </c>
      <c r="AK497" s="52" t="str">
        <f t="shared" si="158"/>
        <v/>
      </c>
      <c r="AL497" s="52" t="str">
        <f t="shared" si="159"/>
        <v/>
      </c>
      <c r="AM497" s="48" t="str">
        <f t="shared" si="160"/>
        <v/>
      </c>
      <c r="AN497" s="48" t="str">
        <f t="shared" si="161"/>
        <v/>
      </c>
      <c r="AP497" s="18" t="str">
        <f t="shared" si="162"/>
        <v/>
      </c>
      <c r="AQ497" s="18" t="str">
        <f t="shared" si="163"/>
        <v/>
      </c>
      <c r="AR497" s="18">
        <v>4.5100000000000001E-2</v>
      </c>
      <c r="AS497" s="18">
        <f>IF(AF!$D$27="Todos",1,IF(M497=AF!$D$27,1,0))</f>
        <v>1</v>
      </c>
      <c r="AT497" s="53">
        <f>IF(AND(E497=AF!$D$6,OR(LT!M497=AF!$D$27,AF!$D$27="Todos"),OR(AP497=AF!$E$8,AQ497=AF!$E$8)),AR497+AS497,0)</f>
        <v>0</v>
      </c>
      <c r="AU497" s="18" t="str">
        <f t="shared" si="164"/>
        <v/>
      </c>
      <c r="AV497" s="54" t="str">
        <f t="shared" si="165"/>
        <v/>
      </c>
      <c r="AW497" s="54" t="str">
        <f t="shared" si="166"/>
        <v/>
      </c>
      <c r="AX497" s="18" t="str">
        <f t="shared" si="167"/>
        <v/>
      </c>
      <c r="AY497" s="18" t="str">
        <f t="shared" si="168"/>
        <v/>
      </c>
      <c r="BA497" s="18">
        <f>IF($E497=AF!$D$6,IF($M497="Concluída no prazo",2,IF($M497="Concluída com atraso",1,0)),0)</f>
        <v>0</v>
      </c>
      <c r="BB497" s="18">
        <f>IF($E497=AF!$D$6,IF($M497="Atrasada",2,IF($M497="Concluída com atraso",1,0)),0)</f>
        <v>0</v>
      </c>
      <c r="BC497" s="18">
        <v>4.9100000000000003E-3</v>
      </c>
      <c r="BD497" s="18">
        <f t="shared" si="175"/>
        <v>4.9100000000000003E-3</v>
      </c>
      <c r="BE497" s="18">
        <f t="shared" si="175"/>
        <v>4.9100000000000003E-3</v>
      </c>
      <c r="BF497" s="18" t="str">
        <f t="shared" si="169"/>
        <v/>
      </c>
      <c r="BN497" s="18" t="str">
        <f t="shared" si="170"/>
        <v>s</v>
      </c>
    </row>
    <row r="498" spans="3:66" ht="50.1" customHeight="1" thickTop="1" thickBot="1" x14ac:dyDescent="0.3">
      <c r="C498" s="46"/>
      <c r="D498" s="46"/>
      <c r="E498" s="46"/>
      <c r="F498" s="122"/>
      <c r="G498" s="122"/>
      <c r="H498" s="78" t="str">
        <f t="shared" si="171"/>
        <v/>
      </c>
      <c r="I498" s="78" t="str">
        <f t="shared" si="172"/>
        <v/>
      </c>
      <c r="J498" s="16"/>
      <c r="K498" s="46" t="str">
        <f t="shared" si="173"/>
        <v/>
      </c>
      <c r="L498" s="16"/>
      <c r="M498" s="16"/>
      <c r="N498" s="46"/>
      <c r="O498" s="47" t="str">
        <f t="shared" si="176"/>
        <v/>
      </c>
      <c r="P498" s="47"/>
      <c r="Q498" s="48" t="str">
        <f>IFERROR(VLOOKUP(E498,Funcionários!$C$8:$E$207,3,FALSE),"")</f>
        <v/>
      </c>
      <c r="R498" s="47"/>
      <c r="S498" s="49" t="str">
        <f t="shared" si="177"/>
        <v/>
      </c>
      <c r="T498" s="49">
        <v>4.9199999999999999E-3</v>
      </c>
      <c r="U498" s="48" t="str">
        <f>IF(Funcionários!C499=0,"",Funcionários!C499)</f>
        <v/>
      </c>
      <c r="V498" s="50">
        <f>IF(U498="",0,IF(COUNTIFS($E$7:$E$3006,U498,$I$7:$I$3006,'RC'!$E$6)=0,0,COUNTIFS($M$7:$M$3006,"Concluída no prazo",$E$7:$E$3006,U498,$I$7:$I$3006,'RC'!$E$6)/COUNTIFS($E$7:$E$3006,U498,$I$7:$I$3006,'RC'!$E$6)))</f>
        <v>0</v>
      </c>
      <c r="W498" s="49">
        <f>SUMIFS($J$7:$J$3006,$E$7:$E$3006,U498,$I$7:$I$3006,'RC'!$E$6)+SUMIFS($L$7:$L$3006,$E$7:$E$3006,U498,$I$7:$I$3006,'RC'!$E$6)</f>
        <v>0</v>
      </c>
      <c r="X498" s="48">
        <f>COUNTIFS($E$7:$E$3006,U498,$I$7:$I$3006,'RC'!$E$6)</f>
        <v>0</v>
      </c>
      <c r="Y498" s="48"/>
      <c r="Z498" s="51" t="str">
        <f>IF(AQ498='RC'!$E$6,AC498*1000+AD498,"")</f>
        <v/>
      </c>
      <c r="AA498" s="51" t="str">
        <f>IF(AB498="","",IF(AQ498='RC'!$E$6,AC498*1000-AD498,""))</f>
        <v/>
      </c>
      <c r="AB498" s="48" t="str">
        <f>IFERROR(VLOOKUP(E498,Funcionários!$C$8:$E$207,3,FALSE),"")</f>
        <v/>
      </c>
      <c r="AC498" s="50" t="str">
        <f>IF(AB498="","",IF(COUNTIFS($AB$7:$AB$3006,AB498,$AQ$7:$AQ$3006,'RC'!$E$6)=0,"",COUNTIFS($M$7:$M$3006,"Concluída no prazo",$AB$7:$AB$3006,AB498,$AQ$7:$AQ$3006,'RC'!$E$6)/COUNTIFS($AB$7:$AB$3006,AB498,$AQ$7:$AQ$3006,'RC'!$E$6)))</f>
        <v/>
      </c>
      <c r="AD498" s="48">
        <f>SUMIF($AQ$7:$AQ$3006,'RC'!$E$6,$J$7:$J$3006)+SUMIF($AQ$7:$AQ$3006,'RC'!$E$6,$L$7:$L$3006)</f>
        <v>21</v>
      </c>
      <c r="AF498" s="48">
        <v>4.5089999999998499E-2</v>
      </c>
      <c r="AG498" s="48">
        <f>IF(OR(AQ498="",AQ498&lt;&gt;'RC'!$E$6,AB498&lt;&gt;'RC'!$D$21),0,1)</f>
        <v>0</v>
      </c>
      <c r="AH498" s="48">
        <f t="shared" si="174"/>
        <v>4.5089999999998499E-2</v>
      </c>
      <c r="AI498" s="48" t="str">
        <f t="shared" si="156"/>
        <v/>
      </c>
      <c r="AJ498" s="48" t="str">
        <f t="shared" si="157"/>
        <v/>
      </c>
      <c r="AK498" s="52" t="str">
        <f t="shared" si="158"/>
        <v/>
      </c>
      <c r="AL498" s="52" t="str">
        <f t="shared" si="159"/>
        <v/>
      </c>
      <c r="AM498" s="48" t="str">
        <f t="shared" si="160"/>
        <v/>
      </c>
      <c r="AN498" s="48" t="str">
        <f t="shared" si="161"/>
        <v/>
      </c>
      <c r="AP498" s="18" t="str">
        <f t="shared" si="162"/>
        <v/>
      </c>
      <c r="AQ498" s="18" t="str">
        <f t="shared" si="163"/>
        <v/>
      </c>
      <c r="AR498" s="18">
        <v>4.5089999999999998E-2</v>
      </c>
      <c r="AS498" s="18">
        <f>IF(AF!$D$27="Todos",1,IF(M498=AF!$D$27,1,0))</f>
        <v>1</v>
      </c>
      <c r="AT498" s="53">
        <f>IF(AND(E498=AF!$D$6,OR(LT!M498=AF!$D$27,AF!$D$27="Todos"),OR(AP498=AF!$E$8,AQ498=AF!$E$8)),AR498+AS498,0)</f>
        <v>0</v>
      </c>
      <c r="AU498" s="18" t="str">
        <f t="shared" si="164"/>
        <v/>
      </c>
      <c r="AV498" s="54" t="str">
        <f t="shared" si="165"/>
        <v/>
      </c>
      <c r="AW498" s="54" t="str">
        <f t="shared" si="166"/>
        <v/>
      </c>
      <c r="AX498" s="18" t="str">
        <f t="shared" si="167"/>
        <v/>
      </c>
      <c r="AY498" s="18" t="str">
        <f t="shared" si="168"/>
        <v/>
      </c>
      <c r="BA498" s="18">
        <f>IF($E498=AF!$D$6,IF($M498="Concluída no prazo",2,IF($M498="Concluída com atraso",1,0)),0)</f>
        <v>0</v>
      </c>
      <c r="BB498" s="18">
        <f>IF($E498=AF!$D$6,IF($M498="Atrasada",2,IF($M498="Concluída com atraso",1,0)),0)</f>
        <v>0</v>
      </c>
      <c r="BC498" s="18">
        <v>4.9199999999999999E-3</v>
      </c>
      <c r="BD498" s="18">
        <f t="shared" si="175"/>
        <v>4.9199999999999999E-3</v>
      </c>
      <c r="BE498" s="18">
        <f t="shared" si="175"/>
        <v>4.9199999999999999E-3</v>
      </c>
      <c r="BF498" s="18" t="str">
        <f t="shared" si="169"/>
        <v/>
      </c>
      <c r="BN498" s="18" t="str">
        <f t="shared" si="170"/>
        <v>s</v>
      </c>
    </row>
    <row r="499" spans="3:66" ht="50.1" customHeight="1" thickTop="1" thickBot="1" x14ac:dyDescent="0.3">
      <c r="C499" s="46"/>
      <c r="D499" s="46"/>
      <c r="E499" s="46"/>
      <c r="F499" s="122"/>
      <c r="G499" s="122"/>
      <c r="H499" s="78" t="str">
        <f t="shared" si="171"/>
        <v/>
      </c>
      <c r="I499" s="78" t="str">
        <f t="shared" si="172"/>
        <v/>
      </c>
      <c r="J499" s="16"/>
      <c r="K499" s="46" t="str">
        <f t="shared" si="173"/>
        <v/>
      </c>
      <c r="L499" s="16"/>
      <c r="M499" s="16"/>
      <c r="N499" s="46"/>
      <c r="O499" s="47" t="str">
        <f t="shared" si="176"/>
        <v/>
      </c>
      <c r="P499" s="47"/>
      <c r="Q499" s="48" t="str">
        <f>IFERROR(VLOOKUP(E499,Funcionários!$C$8:$E$207,3,FALSE),"")</f>
        <v/>
      </c>
      <c r="R499" s="47"/>
      <c r="S499" s="49" t="str">
        <f t="shared" si="177"/>
        <v/>
      </c>
      <c r="T499" s="49">
        <v>4.9300000000000004E-3</v>
      </c>
      <c r="U499" s="48" t="str">
        <f>IF(Funcionários!C500=0,"",Funcionários!C500)</f>
        <v/>
      </c>
      <c r="V499" s="50">
        <f>IF(U499="",0,IF(COUNTIFS($E$7:$E$3006,U499,$I$7:$I$3006,'RC'!$E$6)=0,0,COUNTIFS($M$7:$M$3006,"Concluída no prazo",$E$7:$E$3006,U499,$I$7:$I$3006,'RC'!$E$6)/COUNTIFS($E$7:$E$3006,U499,$I$7:$I$3006,'RC'!$E$6)))</f>
        <v>0</v>
      </c>
      <c r="W499" s="49">
        <f>SUMIFS($J$7:$J$3006,$E$7:$E$3006,U499,$I$7:$I$3006,'RC'!$E$6)+SUMIFS($L$7:$L$3006,$E$7:$E$3006,U499,$I$7:$I$3006,'RC'!$E$6)</f>
        <v>0</v>
      </c>
      <c r="X499" s="48">
        <f>COUNTIFS($E$7:$E$3006,U499,$I$7:$I$3006,'RC'!$E$6)</f>
        <v>0</v>
      </c>
      <c r="Y499" s="48"/>
      <c r="Z499" s="51" t="str">
        <f>IF(AQ499='RC'!$E$6,AC499*1000+AD499,"")</f>
        <v/>
      </c>
      <c r="AA499" s="51" t="str">
        <f>IF(AB499="","",IF(AQ499='RC'!$E$6,AC499*1000-AD499,""))</f>
        <v/>
      </c>
      <c r="AB499" s="48" t="str">
        <f>IFERROR(VLOOKUP(E499,Funcionários!$C$8:$E$207,3,FALSE),"")</f>
        <v/>
      </c>
      <c r="AC499" s="50" t="str">
        <f>IF(AB499="","",IF(COUNTIFS($AB$7:$AB$3006,AB499,$AQ$7:$AQ$3006,'RC'!$E$6)=0,"",COUNTIFS($M$7:$M$3006,"Concluída no prazo",$AB$7:$AB$3006,AB499,$AQ$7:$AQ$3006,'RC'!$E$6)/COUNTIFS($AB$7:$AB$3006,AB499,$AQ$7:$AQ$3006,'RC'!$E$6)))</f>
        <v/>
      </c>
      <c r="AD499" s="48">
        <f>SUMIF($AQ$7:$AQ$3006,'RC'!$E$6,$J$7:$J$3006)+SUMIF($AQ$7:$AQ$3006,'RC'!$E$6,$L$7:$L$3006)</f>
        <v>21</v>
      </c>
      <c r="AF499" s="48">
        <v>4.5079999999998503E-2</v>
      </c>
      <c r="AG499" s="48">
        <f>IF(OR(AQ499="",AQ499&lt;&gt;'RC'!$E$6,AB499&lt;&gt;'RC'!$D$21),0,1)</f>
        <v>0</v>
      </c>
      <c r="AH499" s="48">
        <f t="shared" si="174"/>
        <v>4.5079999999998503E-2</v>
      </c>
      <c r="AI499" s="48" t="str">
        <f t="shared" si="156"/>
        <v/>
      </c>
      <c r="AJ499" s="48" t="str">
        <f t="shared" si="157"/>
        <v/>
      </c>
      <c r="AK499" s="52" t="str">
        <f t="shared" si="158"/>
        <v/>
      </c>
      <c r="AL499" s="52" t="str">
        <f t="shared" si="159"/>
        <v/>
      </c>
      <c r="AM499" s="48" t="str">
        <f t="shared" si="160"/>
        <v/>
      </c>
      <c r="AN499" s="48" t="str">
        <f t="shared" si="161"/>
        <v/>
      </c>
      <c r="AP499" s="18" t="str">
        <f t="shared" si="162"/>
        <v/>
      </c>
      <c r="AQ499" s="18" t="str">
        <f t="shared" si="163"/>
        <v/>
      </c>
      <c r="AR499" s="18">
        <v>4.5080000000000002E-2</v>
      </c>
      <c r="AS499" s="18">
        <f>IF(AF!$D$27="Todos",1,IF(M499=AF!$D$27,1,0))</f>
        <v>1</v>
      </c>
      <c r="AT499" s="53">
        <f>IF(AND(E499=AF!$D$6,OR(LT!M499=AF!$D$27,AF!$D$27="Todos"),OR(AP499=AF!$E$8,AQ499=AF!$E$8)),AR499+AS499,0)</f>
        <v>0</v>
      </c>
      <c r="AU499" s="18" t="str">
        <f t="shared" si="164"/>
        <v/>
      </c>
      <c r="AV499" s="54" t="str">
        <f t="shared" si="165"/>
        <v/>
      </c>
      <c r="AW499" s="54" t="str">
        <f t="shared" si="166"/>
        <v/>
      </c>
      <c r="AX499" s="18" t="str">
        <f t="shared" si="167"/>
        <v/>
      </c>
      <c r="AY499" s="18" t="str">
        <f t="shared" si="168"/>
        <v/>
      </c>
      <c r="BA499" s="18">
        <f>IF($E499=AF!$D$6,IF($M499="Concluída no prazo",2,IF($M499="Concluída com atraso",1,0)),0)</f>
        <v>0</v>
      </c>
      <c r="BB499" s="18">
        <f>IF($E499=AF!$D$6,IF($M499="Atrasada",2,IF($M499="Concluída com atraso",1,0)),0)</f>
        <v>0</v>
      </c>
      <c r="BC499" s="18">
        <v>4.9300000000000004E-3</v>
      </c>
      <c r="BD499" s="18">
        <f t="shared" si="175"/>
        <v>4.9300000000000004E-3</v>
      </c>
      <c r="BE499" s="18">
        <f t="shared" si="175"/>
        <v>4.9300000000000004E-3</v>
      </c>
      <c r="BF499" s="18" t="str">
        <f t="shared" si="169"/>
        <v/>
      </c>
      <c r="BN499" s="18" t="str">
        <f t="shared" si="170"/>
        <v>s</v>
      </c>
    </row>
    <row r="500" spans="3:66" ht="50.1" customHeight="1" thickTop="1" thickBot="1" x14ac:dyDescent="0.3">
      <c r="C500" s="46"/>
      <c r="D500" s="46"/>
      <c r="E500" s="46"/>
      <c r="F500" s="122"/>
      <c r="G500" s="122"/>
      <c r="H500" s="78" t="str">
        <f t="shared" si="171"/>
        <v/>
      </c>
      <c r="I500" s="78" t="str">
        <f t="shared" si="172"/>
        <v/>
      </c>
      <c r="J500" s="16"/>
      <c r="K500" s="46" t="str">
        <f t="shared" si="173"/>
        <v/>
      </c>
      <c r="L500" s="16"/>
      <c r="M500" s="16"/>
      <c r="N500" s="46"/>
      <c r="O500" s="47" t="str">
        <f t="shared" si="176"/>
        <v/>
      </c>
      <c r="P500" s="47"/>
      <c r="Q500" s="48" t="str">
        <f>IFERROR(VLOOKUP(E500,Funcionários!$C$8:$E$207,3,FALSE),"")</f>
        <v/>
      </c>
      <c r="R500" s="47"/>
      <c r="S500" s="49" t="str">
        <f t="shared" si="177"/>
        <v/>
      </c>
      <c r="T500" s="49">
        <v>4.9399999999999999E-3</v>
      </c>
      <c r="U500" s="48" t="str">
        <f>IF(Funcionários!C501=0,"",Funcionários!C501)</f>
        <v/>
      </c>
      <c r="V500" s="50">
        <f>IF(U500="",0,IF(COUNTIFS($E$7:$E$3006,U500,$I$7:$I$3006,'RC'!$E$6)=0,0,COUNTIFS($M$7:$M$3006,"Concluída no prazo",$E$7:$E$3006,U500,$I$7:$I$3006,'RC'!$E$6)/COUNTIFS($E$7:$E$3006,U500,$I$7:$I$3006,'RC'!$E$6)))</f>
        <v>0</v>
      </c>
      <c r="W500" s="49">
        <f>SUMIFS($J$7:$J$3006,$E$7:$E$3006,U500,$I$7:$I$3006,'RC'!$E$6)+SUMIFS($L$7:$L$3006,$E$7:$E$3006,U500,$I$7:$I$3006,'RC'!$E$6)</f>
        <v>0</v>
      </c>
      <c r="X500" s="48">
        <f>COUNTIFS($E$7:$E$3006,U500,$I$7:$I$3006,'RC'!$E$6)</f>
        <v>0</v>
      </c>
      <c r="Y500" s="48"/>
      <c r="Z500" s="51" t="str">
        <f>IF(AQ500='RC'!$E$6,AC500*1000+AD500,"")</f>
        <v/>
      </c>
      <c r="AA500" s="51" t="str">
        <f>IF(AB500="","",IF(AQ500='RC'!$E$6,AC500*1000-AD500,""))</f>
        <v/>
      </c>
      <c r="AB500" s="48" t="str">
        <f>IFERROR(VLOOKUP(E500,Funcionários!$C$8:$E$207,3,FALSE),"")</f>
        <v/>
      </c>
      <c r="AC500" s="50" t="str">
        <f>IF(AB500="","",IF(COUNTIFS($AB$7:$AB$3006,AB500,$AQ$7:$AQ$3006,'RC'!$E$6)=0,"",COUNTIFS($M$7:$M$3006,"Concluída no prazo",$AB$7:$AB$3006,AB500,$AQ$7:$AQ$3006,'RC'!$E$6)/COUNTIFS($AB$7:$AB$3006,AB500,$AQ$7:$AQ$3006,'RC'!$E$6)))</f>
        <v/>
      </c>
      <c r="AD500" s="48">
        <f>SUMIF($AQ$7:$AQ$3006,'RC'!$E$6,$J$7:$J$3006)+SUMIF($AQ$7:$AQ$3006,'RC'!$E$6,$L$7:$L$3006)</f>
        <v>21</v>
      </c>
      <c r="AF500" s="48">
        <v>4.50699999999985E-2</v>
      </c>
      <c r="AG500" s="48">
        <f>IF(OR(AQ500="",AQ500&lt;&gt;'RC'!$E$6,AB500&lt;&gt;'RC'!$D$21),0,1)</f>
        <v>0</v>
      </c>
      <c r="AH500" s="48">
        <f t="shared" si="174"/>
        <v>4.50699999999985E-2</v>
      </c>
      <c r="AI500" s="48" t="str">
        <f t="shared" si="156"/>
        <v/>
      </c>
      <c r="AJ500" s="48" t="str">
        <f t="shared" si="157"/>
        <v/>
      </c>
      <c r="AK500" s="52" t="str">
        <f t="shared" si="158"/>
        <v/>
      </c>
      <c r="AL500" s="52" t="str">
        <f t="shared" si="159"/>
        <v/>
      </c>
      <c r="AM500" s="48" t="str">
        <f t="shared" si="160"/>
        <v/>
      </c>
      <c r="AN500" s="48" t="str">
        <f t="shared" si="161"/>
        <v/>
      </c>
      <c r="AP500" s="18" t="str">
        <f t="shared" si="162"/>
        <v/>
      </c>
      <c r="AQ500" s="18" t="str">
        <f t="shared" si="163"/>
        <v/>
      </c>
      <c r="AR500" s="18">
        <v>4.5069999999999999E-2</v>
      </c>
      <c r="AS500" s="18">
        <f>IF(AF!$D$27="Todos",1,IF(M500=AF!$D$27,1,0))</f>
        <v>1</v>
      </c>
      <c r="AT500" s="53">
        <f>IF(AND(E500=AF!$D$6,OR(LT!M500=AF!$D$27,AF!$D$27="Todos"),OR(AP500=AF!$E$8,AQ500=AF!$E$8)),AR500+AS500,0)</f>
        <v>0</v>
      </c>
      <c r="AU500" s="18" t="str">
        <f t="shared" si="164"/>
        <v/>
      </c>
      <c r="AV500" s="54" t="str">
        <f t="shared" si="165"/>
        <v/>
      </c>
      <c r="AW500" s="54" t="str">
        <f t="shared" si="166"/>
        <v/>
      </c>
      <c r="AX500" s="18" t="str">
        <f t="shared" si="167"/>
        <v/>
      </c>
      <c r="AY500" s="18" t="str">
        <f t="shared" si="168"/>
        <v/>
      </c>
      <c r="BA500" s="18">
        <f>IF($E500=AF!$D$6,IF($M500="Concluída no prazo",2,IF($M500="Concluída com atraso",1,0)),0)</f>
        <v>0</v>
      </c>
      <c r="BB500" s="18">
        <f>IF($E500=AF!$D$6,IF($M500="Atrasada",2,IF($M500="Concluída com atraso",1,0)),0)</f>
        <v>0</v>
      </c>
      <c r="BC500" s="18">
        <v>4.9399999999999999E-3</v>
      </c>
      <c r="BD500" s="18">
        <f t="shared" si="175"/>
        <v>4.9399999999999999E-3</v>
      </c>
      <c r="BE500" s="18">
        <f t="shared" si="175"/>
        <v>4.9399999999999999E-3</v>
      </c>
      <c r="BF500" s="18" t="str">
        <f t="shared" si="169"/>
        <v/>
      </c>
      <c r="BN500" s="18" t="str">
        <f t="shared" si="170"/>
        <v>s</v>
      </c>
    </row>
    <row r="501" spans="3:66" ht="50.1" customHeight="1" thickTop="1" thickBot="1" x14ac:dyDescent="0.3">
      <c r="C501" s="46"/>
      <c r="D501" s="46"/>
      <c r="E501" s="46"/>
      <c r="F501" s="122"/>
      <c r="G501" s="122"/>
      <c r="H501" s="78" t="str">
        <f t="shared" si="171"/>
        <v/>
      </c>
      <c r="I501" s="78" t="str">
        <f t="shared" si="172"/>
        <v/>
      </c>
      <c r="J501" s="16"/>
      <c r="K501" s="46" t="str">
        <f t="shared" si="173"/>
        <v/>
      </c>
      <c r="L501" s="16"/>
      <c r="M501" s="16"/>
      <c r="N501" s="46"/>
      <c r="O501" s="47" t="str">
        <f t="shared" si="176"/>
        <v/>
      </c>
      <c r="P501" s="47"/>
      <c r="Q501" s="48" t="str">
        <f>IFERROR(VLOOKUP(E501,Funcionários!$C$8:$E$207,3,FALSE),"")</f>
        <v/>
      </c>
      <c r="R501" s="47"/>
      <c r="S501" s="49" t="str">
        <f t="shared" si="177"/>
        <v/>
      </c>
      <c r="T501" s="49">
        <v>4.9500000000000004E-3</v>
      </c>
      <c r="U501" s="48" t="str">
        <f>IF(Funcionários!C502=0,"",Funcionários!C502)</f>
        <v/>
      </c>
      <c r="V501" s="50">
        <f>IF(U501="",0,IF(COUNTIFS($E$7:$E$3006,U501,$I$7:$I$3006,'RC'!$E$6)=0,0,COUNTIFS($M$7:$M$3006,"Concluída no prazo",$E$7:$E$3006,U501,$I$7:$I$3006,'RC'!$E$6)/COUNTIFS($E$7:$E$3006,U501,$I$7:$I$3006,'RC'!$E$6)))</f>
        <v>0</v>
      </c>
      <c r="W501" s="49">
        <f>SUMIFS($J$7:$J$3006,$E$7:$E$3006,U501,$I$7:$I$3006,'RC'!$E$6)+SUMIFS($L$7:$L$3006,$E$7:$E$3006,U501,$I$7:$I$3006,'RC'!$E$6)</f>
        <v>0</v>
      </c>
      <c r="X501" s="48">
        <f>COUNTIFS($E$7:$E$3006,U501,$I$7:$I$3006,'RC'!$E$6)</f>
        <v>0</v>
      </c>
      <c r="Y501" s="48"/>
      <c r="Z501" s="51" t="str">
        <f>IF(AQ501='RC'!$E$6,AC501*1000+AD501,"")</f>
        <v/>
      </c>
      <c r="AA501" s="51" t="str">
        <f>IF(AB501="","",IF(AQ501='RC'!$E$6,AC501*1000-AD501,""))</f>
        <v/>
      </c>
      <c r="AB501" s="48" t="str">
        <f>IFERROR(VLOOKUP(E501,Funcionários!$C$8:$E$207,3,FALSE),"")</f>
        <v/>
      </c>
      <c r="AC501" s="50" t="str">
        <f>IF(AB501="","",IF(COUNTIFS($AB$7:$AB$3006,AB501,$AQ$7:$AQ$3006,'RC'!$E$6)=0,"",COUNTIFS($M$7:$M$3006,"Concluída no prazo",$AB$7:$AB$3006,AB501,$AQ$7:$AQ$3006,'RC'!$E$6)/COUNTIFS($AB$7:$AB$3006,AB501,$AQ$7:$AQ$3006,'RC'!$E$6)))</f>
        <v/>
      </c>
      <c r="AD501" s="48">
        <f>SUMIF($AQ$7:$AQ$3006,'RC'!$E$6,$J$7:$J$3006)+SUMIF($AQ$7:$AQ$3006,'RC'!$E$6,$L$7:$L$3006)</f>
        <v>21</v>
      </c>
      <c r="AF501" s="48">
        <v>4.5059999999998497E-2</v>
      </c>
      <c r="AG501" s="48">
        <f>IF(OR(AQ501="",AQ501&lt;&gt;'RC'!$E$6,AB501&lt;&gt;'RC'!$D$21),0,1)</f>
        <v>0</v>
      </c>
      <c r="AH501" s="48">
        <f t="shared" si="174"/>
        <v>4.5059999999998497E-2</v>
      </c>
      <c r="AI501" s="48" t="str">
        <f t="shared" si="156"/>
        <v/>
      </c>
      <c r="AJ501" s="48" t="str">
        <f t="shared" si="157"/>
        <v/>
      </c>
      <c r="AK501" s="52" t="str">
        <f t="shared" si="158"/>
        <v/>
      </c>
      <c r="AL501" s="52" t="str">
        <f t="shared" si="159"/>
        <v/>
      </c>
      <c r="AM501" s="48" t="str">
        <f t="shared" si="160"/>
        <v/>
      </c>
      <c r="AN501" s="48" t="str">
        <f t="shared" si="161"/>
        <v/>
      </c>
      <c r="AP501" s="18" t="str">
        <f t="shared" si="162"/>
        <v/>
      </c>
      <c r="AQ501" s="18" t="str">
        <f t="shared" si="163"/>
        <v/>
      </c>
      <c r="AR501" s="18">
        <v>4.5060000000000003E-2</v>
      </c>
      <c r="AS501" s="18">
        <f>IF(AF!$D$27="Todos",1,IF(M501=AF!$D$27,1,0))</f>
        <v>1</v>
      </c>
      <c r="AT501" s="53">
        <f>IF(AND(E501=AF!$D$6,OR(LT!M501=AF!$D$27,AF!$D$27="Todos"),OR(AP501=AF!$E$8,AQ501=AF!$E$8)),AR501+AS501,0)</f>
        <v>0</v>
      </c>
      <c r="AU501" s="18" t="str">
        <f t="shared" si="164"/>
        <v/>
      </c>
      <c r="AV501" s="54" t="str">
        <f t="shared" si="165"/>
        <v/>
      </c>
      <c r="AW501" s="54" t="str">
        <f t="shared" si="166"/>
        <v/>
      </c>
      <c r="AX501" s="18" t="str">
        <f t="shared" si="167"/>
        <v/>
      </c>
      <c r="AY501" s="18" t="str">
        <f t="shared" si="168"/>
        <v/>
      </c>
      <c r="BA501" s="18">
        <f>IF($E501=AF!$D$6,IF($M501="Concluída no prazo",2,IF($M501="Concluída com atraso",1,0)),0)</f>
        <v>0</v>
      </c>
      <c r="BB501" s="18">
        <f>IF($E501=AF!$D$6,IF($M501="Atrasada",2,IF($M501="Concluída com atraso",1,0)),0)</f>
        <v>0</v>
      </c>
      <c r="BC501" s="18">
        <v>4.9500000000000004E-3</v>
      </c>
      <c r="BD501" s="18">
        <f t="shared" si="175"/>
        <v>4.9500000000000004E-3</v>
      </c>
      <c r="BE501" s="18">
        <f t="shared" si="175"/>
        <v>4.9500000000000004E-3</v>
      </c>
      <c r="BF501" s="18" t="str">
        <f t="shared" si="169"/>
        <v/>
      </c>
      <c r="BN501" s="18" t="str">
        <f t="shared" si="170"/>
        <v>s</v>
      </c>
    </row>
    <row r="502" spans="3:66" ht="50.1" customHeight="1" thickTop="1" thickBot="1" x14ac:dyDescent="0.3">
      <c r="C502" s="46"/>
      <c r="D502" s="46"/>
      <c r="E502" s="46"/>
      <c r="F502" s="122"/>
      <c r="G502" s="122"/>
      <c r="H502" s="78" t="str">
        <f t="shared" si="171"/>
        <v/>
      </c>
      <c r="I502" s="78" t="str">
        <f t="shared" si="172"/>
        <v/>
      </c>
      <c r="J502" s="16"/>
      <c r="K502" s="46" t="str">
        <f t="shared" si="173"/>
        <v/>
      </c>
      <c r="L502" s="16"/>
      <c r="M502" s="16"/>
      <c r="N502" s="46"/>
      <c r="O502" s="47" t="str">
        <f t="shared" si="176"/>
        <v/>
      </c>
      <c r="P502" s="47"/>
      <c r="Q502" s="48" t="str">
        <f>IFERROR(VLOOKUP(E502,Funcionários!$C$8:$E$207,3,FALSE),"")</f>
        <v/>
      </c>
      <c r="R502" s="47"/>
      <c r="S502" s="49" t="str">
        <f t="shared" si="177"/>
        <v/>
      </c>
      <c r="T502" s="49">
        <v>4.96E-3</v>
      </c>
      <c r="U502" s="48" t="str">
        <f>IF(Funcionários!C503=0,"",Funcionários!C503)</f>
        <v/>
      </c>
      <c r="V502" s="50">
        <f>IF(U502="",0,IF(COUNTIFS($E$7:$E$3006,U502,$I$7:$I$3006,'RC'!$E$6)=0,0,COUNTIFS($M$7:$M$3006,"Concluída no prazo",$E$7:$E$3006,U502,$I$7:$I$3006,'RC'!$E$6)/COUNTIFS($E$7:$E$3006,U502,$I$7:$I$3006,'RC'!$E$6)))</f>
        <v>0</v>
      </c>
      <c r="W502" s="49">
        <f>SUMIFS($J$7:$J$3006,$E$7:$E$3006,U502,$I$7:$I$3006,'RC'!$E$6)+SUMIFS($L$7:$L$3006,$E$7:$E$3006,U502,$I$7:$I$3006,'RC'!$E$6)</f>
        <v>0</v>
      </c>
      <c r="X502" s="48">
        <f>COUNTIFS($E$7:$E$3006,U502,$I$7:$I$3006,'RC'!$E$6)</f>
        <v>0</v>
      </c>
      <c r="Y502" s="48"/>
      <c r="Z502" s="51" t="str">
        <f>IF(AQ502='RC'!$E$6,AC502*1000+AD502,"")</f>
        <v/>
      </c>
      <c r="AA502" s="51" t="str">
        <f>IF(AB502="","",IF(AQ502='RC'!$E$6,AC502*1000-AD502,""))</f>
        <v/>
      </c>
      <c r="AB502" s="48" t="str">
        <f>IFERROR(VLOOKUP(E502,Funcionários!$C$8:$E$207,3,FALSE),"")</f>
        <v/>
      </c>
      <c r="AC502" s="50" t="str">
        <f>IF(AB502="","",IF(COUNTIFS($AB$7:$AB$3006,AB502,$AQ$7:$AQ$3006,'RC'!$E$6)=0,"",COUNTIFS($M$7:$M$3006,"Concluída no prazo",$AB$7:$AB$3006,AB502,$AQ$7:$AQ$3006,'RC'!$E$6)/COUNTIFS($AB$7:$AB$3006,AB502,$AQ$7:$AQ$3006,'RC'!$E$6)))</f>
        <v/>
      </c>
      <c r="AD502" s="48">
        <f>SUMIF($AQ$7:$AQ$3006,'RC'!$E$6,$J$7:$J$3006)+SUMIF($AQ$7:$AQ$3006,'RC'!$E$6,$L$7:$L$3006)</f>
        <v>21</v>
      </c>
      <c r="AF502" s="48">
        <v>4.5049999999998501E-2</v>
      </c>
      <c r="AG502" s="48">
        <f>IF(OR(AQ502="",AQ502&lt;&gt;'RC'!$E$6,AB502&lt;&gt;'RC'!$D$21),0,1)</f>
        <v>0</v>
      </c>
      <c r="AH502" s="48">
        <f t="shared" si="174"/>
        <v>4.5049999999998501E-2</v>
      </c>
      <c r="AI502" s="48" t="str">
        <f t="shared" si="156"/>
        <v/>
      </c>
      <c r="AJ502" s="48" t="str">
        <f t="shared" si="157"/>
        <v/>
      </c>
      <c r="AK502" s="52" t="str">
        <f t="shared" si="158"/>
        <v/>
      </c>
      <c r="AL502" s="52" t="str">
        <f t="shared" si="159"/>
        <v/>
      </c>
      <c r="AM502" s="48" t="str">
        <f t="shared" si="160"/>
        <v/>
      </c>
      <c r="AN502" s="48" t="str">
        <f t="shared" si="161"/>
        <v/>
      </c>
      <c r="AP502" s="18" t="str">
        <f t="shared" si="162"/>
        <v/>
      </c>
      <c r="AQ502" s="18" t="str">
        <f t="shared" si="163"/>
        <v/>
      </c>
      <c r="AR502" s="18">
        <v>4.505E-2</v>
      </c>
      <c r="AS502" s="18">
        <f>IF(AF!$D$27="Todos",1,IF(M502=AF!$D$27,1,0))</f>
        <v>1</v>
      </c>
      <c r="AT502" s="53">
        <f>IF(AND(E502=AF!$D$6,OR(LT!M502=AF!$D$27,AF!$D$27="Todos"),OR(AP502=AF!$E$8,AQ502=AF!$E$8)),AR502+AS502,0)</f>
        <v>0</v>
      </c>
      <c r="AU502" s="18" t="str">
        <f t="shared" si="164"/>
        <v/>
      </c>
      <c r="AV502" s="54" t="str">
        <f t="shared" si="165"/>
        <v/>
      </c>
      <c r="AW502" s="54" t="str">
        <f t="shared" si="166"/>
        <v/>
      </c>
      <c r="AX502" s="18" t="str">
        <f t="shared" si="167"/>
        <v/>
      </c>
      <c r="AY502" s="18" t="str">
        <f t="shared" si="168"/>
        <v/>
      </c>
      <c r="BA502" s="18">
        <f>IF($E502=AF!$D$6,IF($M502="Concluída no prazo",2,IF($M502="Concluída com atraso",1,0)),0)</f>
        <v>0</v>
      </c>
      <c r="BB502" s="18">
        <f>IF($E502=AF!$D$6,IF($M502="Atrasada",2,IF($M502="Concluída com atraso",1,0)),0)</f>
        <v>0</v>
      </c>
      <c r="BC502" s="18">
        <v>4.96E-3</v>
      </c>
      <c r="BD502" s="18">
        <f t="shared" si="175"/>
        <v>4.96E-3</v>
      </c>
      <c r="BE502" s="18">
        <f t="shared" si="175"/>
        <v>4.96E-3</v>
      </c>
      <c r="BF502" s="18" t="str">
        <f t="shared" si="169"/>
        <v/>
      </c>
      <c r="BN502" s="18" t="str">
        <f t="shared" si="170"/>
        <v>s</v>
      </c>
    </row>
    <row r="503" spans="3:66" ht="50.1" customHeight="1" thickTop="1" thickBot="1" x14ac:dyDescent="0.3">
      <c r="C503" s="46"/>
      <c r="D503" s="46"/>
      <c r="E503" s="46"/>
      <c r="F503" s="122"/>
      <c r="G503" s="122"/>
      <c r="H503" s="78" t="str">
        <f t="shared" si="171"/>
        <v/>
      </c>
      <c r="I503" s="78" t="str">
        <f t="shared" si="172"/>
        <v/>
      </c>
      <c r="J503" s="16"/>
      <c r="K503" s="46" t="str">
        <f t="shared" si="173"/>
        <v/>
      </c>
      <c r="L503" s="16"/>
      <c r="M503" s="16"/>
      <c r="N503" s="46"/>
      <c r="O503" s="47" t="str">
        <f t="shared" si="176"/>
        <v/>
      </c>
      <c r="P503" s="47"/>
      <c r="Q503" s="48" t="str">
        <f>IFERROR(VLOOKUP(E503,Funcionários!$C$8:$E$207,3,FALSE),"")</f>
        <v/>
      </c>
      <c r="R503" s="47"/>
      <c r="S503" s="49" t="str">
        <f t="shared" si="177"/>
        <v/>
      </c>
      <c r="T503" s="49">
        <v>4.9699999999999996E-3</v>
      </c>
      <c r="U503" s="48" t="str">
        <f>IF(Funcionários!C504=0,"",Funcionários!C504)</f>
        <v/>
      </c>
      <c r="V503" s="50">
        <f>IF(U503="",0,IF(COUNTIFS($E$7:$E$3006,U503,$I$7:$I$3006,'RC'!$E$6)=0,0,COUNTIFS($M$7:$M$3006,"Concluída no prazo",$E$7:$E$3006,U503,$I$7:$I$3006,'RC'!$E$6)/COUNTIFS($E$7:$E$3006,U503,$I$7:$I$3006,'RC'!$E$6)))</f>
        <v>0</v>
      </c>
      <c r="W503" s="49">
        <f>SUMIFS($J$7:$J$3006,$E$7:$E$3006,U503,$I$7:$I$3006,'RC'!$E$6)+SUMIFS($L$7:$L$3006,$E$7:$E$3006,U503,$I$7:$I$3006,'RC'!$E$6)</f>
        <v>0</v>
      </c>
      <c r="X503" s="48">
        <f>COUNTIFS($E$7:$E$3006,U503,$I$7:$I$3006,'RC'!$E$6)</f>
        <v>0</v>
      </c>
      <c r="Y503" s="48"/>
      <c r="Z503" s="51" t="str">
        <f>IF(AQ503='RC'!$E$6,AC503*1000+AD503,"")</f>
        <v/>
      </c>
      <c r="AA503" s="51" t="str">
        <f>IF(AB503="","",IF(AQ503='RC'!$E$6,AC503*1000-AD503,""))</f>
        <v/>
      </c>
      <c r="AB503" s="48" t="str">
        <f>IFERROR(VLOOKUP(E503,Funcionários!$C$8:$E$207,3,FALSE),"")</f>
        <v/>
      </c>
      <c r="AC503" s="50" t="str">
        <f>IF(AB503="","",IF(COUNTIFS($AB$7:$AB$3006,AB503,$AQ$7:$AQ$3006,'RC'!$E$6)=0,"",COUNTIFS($M$7:$M$3006,"Concluída no prazo",$AB$7:$AB$3006,AB503,$AQ$7:$AQ$3006,'RC'!$E$6)/COUNTIFS($AB$7:$AB$3006,AB503,$AQ$7:$AQ$3006,'RC'!$E$6)))</f>
        <v/>
      </c>
      <c r="AD503" s="48">
        <f>SUMIF($AQ$7:$AQ$3006,'RC'!$E$6,$J$7:$J$3006)+SUMIF($AQ$7:$AQ$3006,'RC'!$E$6,$L$7:$L$3006)</f>
        <v>21</v>
      </c>
      <c r="AF503" s="48">
        <v>4.5039999999998498E-2</v>
      </c>
      <c r="AG503" s="48">
        <f>IF(OR(AQ503="",AQ503&lt;&gt;'RC'!$E$6,AB503&lt;&gt;'RC'!$D$21),0,1)</f>
        <v>0</v>
      </c>
      <c r="AH503" s="48">
        <f t="shared" si="174"/>
        <v>4.5039999999998498E-2</v>
      </c>
      <c r="AI503" s="48" t="str">
        <f t="shared" si="156"/>
        <v/>
      </c>
      <c r="AJ503" s="48" t="str">
        <f t="shared" si="157"/>
        <v/>
      </c>
      <c r="AK503" s="52" t="str">
        <f t="shared" si="158"/>
        <v/>
      </c>
      <c r="AL503" s="52" t="str">
        <f t="shared" si="159"/>
        <v/>
      </c>
      <c r="AM503" s="48" t="str">
        <f t="shared" si="160"/>
        <v/>
      </c>
      <c r="AN503" s="48" t="str">
        <f t="shared" si="161"/>
        <v/>
      </c>
      <c r="AP503" s="18" t="str">
        <f t="shared" si="162"/>
        <v/>
      </c>
      <c r="AQ503" s="18" t="str">
        <f t="shared" si="163"/>
        <v/>
      </c>
      <c r="AR503" s="18">
        <v>4.5039999999999997E-2</v>
      </c>
      <c r="AS503" s="18">
        <f>IF(AF!$D$27="Todos",1,IF(M503=AF!$D$27,1,0))</f>
        <v>1</v>
      </c>
      <c r="AT503" s="53">
        <f>IF(AND(E503=AF!$D$6,OR(LT!M503=AF!$D$27,AF!$D$27="Todos"),OR(AP503=AF!$E$8,AQ503=AF!$E$8)),AR503+AS503,0)</f>
        <v>0</v>
      </c>
      <c r="AU503" s="18" t="str">
        <f t="shared" si="164"/>
        <v/>
      </c>
      <c r="AV503" s="54" t="str">
        <f t="shared" si="165"/>
        <v/>
      </c>
      <c r="AW503" s="54" t="str">
        <f t="shared" si="166"/>
        <v/>
      </c>
      <c r="AX503" s="18" t="str">
        <f t="shared" si="167"/>
        <v/>
      </c>
      <c r="AY503" s="18" t="str">
        <f t="shared" si="168"/>
        <v/>
      </c>
      <c r="BA503" s="18">
        <f>IF($E503=AF!$D$6,IF($M503="Concluída no prazo",2,IF($M503="Concluída com atraso",1,0)),0)</f>
        <v>0</v>
      </c>
      <c r="BB503" s="18">
        <f>IF($E503=AF!$D$6,IF($M503="Atrasada",2,IF($M503="Concluída com atraso",1,0)),0)</f>
        <v>0</v>
      </c>
      <c r="BC503" s="18">
        <v>4.9699999999999996E-3</v>
      </c>
      <c r="BD503" s="18">
        <f t="shared" si="175"/>
        <v>4.9699999999999996E-3</v>
      </c>
      <c r="BE503" s="18">
        <f t="shared" si="175"/>
        <v>4.9699999999999996E-3</v>
      </c>
      <c r="BF503" s="18" t="str">
        <f t="shared" si="169"/>
        <v/>
      </c>
      <c r="BN503" s="18" t="str">
        <f t="shared" si="170"/>
        <v>s</v>
      </c>
    </row>
    <row r="504" spans="3:66" ht="50.1" customHeight="1" thickTop="1" thickBot="1" x14ac:dyDescent="0.3">
      <c r="C504" s="46"/>
      <c r="D504" s="46"/>
      <c r="E504" s="46"/>
      <c r="F504" s="122"/>
      <c r="G504" s="122"/>
      <c r="H504" s="78" t="str">
        <f t="shared" si="171"/>
        <v/>
      </c>
      <c r="I504" s="78" t="str">
        <f t="shared" si="172"/>
        <v/>
      </c>
      <c r="J504" s="16"/>
      <c r="K504" s="46" t="str">
        <f t="shared" si="173"/>
        <v/>
      </c>
      <c r="L504" s="16"/>
      <c r="M504" s="16"/>
      <c r="N504" s="46"/>
      <c r="O504" s="47" t="str">
        <f t="shared" si="176"/>
        <v/>
      </c>
      <c r="P504" s="47"/>
      <c r="Q504" s="48" t="str">
        <f>IFERROR(VLOOKUP(E504,Funcionários!$C$8:$E$207,3,FALSE),"")</f>
        <v/>
      </c>
      <c r="R504" s="47"/>
      <c r="S504" s="49" t="str">
        <f t="shared" si="177"/>
        <v/>
      </c>
      <c r="T504" s="49">
        <v>4.9800000000000001E-3</v>
      </c>
      <c r="U504" s="48" t="str">
        <f>IF(Funcionários!C505=0,"",Funcionários!C505)</f>
        <v/>
      </c>
      <c r="V504" s="50">
        <f>IF(U504="",0,IF(COUNTIFS($E$7:$E$3006,U504,$I$7:$I$3006,'RC'!$E$6)=0,0,COUNTIFS($M$7:$M$3006,"Concluída no prazo",$E$7:$E$3006,U504,$I$7:$I$3006,'RC'!$E$6)/COUNTIFS($E$7:$E$3006,U504,$I$7:$I$3006,'RC'!$E$6)))</f>
        <v>0</v>
      </c>
      <c r="W504" s="49">
        <f>SUMIFS($J$7:$J$3006,$E$7:$E$3006,U504,$I$7:$I$3006,'RC'!$E$6)+SUMIFS($L$7:$L$3006,$E$7:$E$3006,U504,$I$7:$I$3006,'RC'!$E$6)</f>
        <v>0</v>
      </c>
      <c r="X504" s="48">
        <f>COUNTIFS($E$7:$E$3006,U504,$I$7:$I$3006,'RC'!$E$6)</f>
        <v>0</v>
      </c>
      <c r="Y504" s="48"/>
      <c r="Z504" s="51" t="str">
        <f>IF(AQ504='RC'!$E$6,AC504*1000+AD504,"")</f>
        <v/>
      </c>
      <c r="AA504" s="51" t="str">
        <f>IF(AB504="","",IF(AQ504='RC'!$E$6,AC504*1000-AD504,""))</f>
        <v/>
      </c>
      <c r="AB504" s="48" t="str">
        <f>IFERROR(VLOOKUP(E504,Funcionários!$C$8:$E$207,3,FALSE),"")</f>
        <v/>
      </c>
      <c r="AC504" s="50" t="str">
        <f>IF(AB504="","",IF(COUNTIFS($AB$7:$AB$3006,AB504,$AQ$7:$AQ$3006,'RC'!$E$6)=0,"",COUNTIFS($M$7:$M$3006,"Concluída no prazo",$AB$7:$AB$3006,AB504,$AQ$7:$AQ$3006,'RC'!$E$6)/COUNTIFS($AB$7:$AB$3006,AB504,$AQ$7:$AQ$3006,'RC'!$E$6)))</f>
        <v/>
      </c>
      <c r="AD504" s="48">
        <f>SUMIF($AQ$7:$AQ$3006,'RC'!$E$6,$J$7:$J$3006)+SUMIF($AQ$7:$AQ$3006,'RC'!$E$6,$L$7:$L$3006)</f>
        <v>21</v>
      </c>
      <c r="AF504" s="48">
        <v>4.5029999999998502E-2</v>
      </c>
      <c r="AG504" s="48">
        <f>IF(OR(AQ504="",AQ504&lt;&gt;'RC'!$E$6,AB504&lt;&gt;'RC'!$D$21),0,1)</f>
        <v>0</v>
      </c>
      <c r="AH504" s="48">
        <f t="shared" si="174"/>
        <v>4.5029999999998502E-2</v>
      </c>
      <c r="AI504" s="48" t="str">
        <f t="shared" si="156"/>
        <v/>
      </c>
      <c r="AJ504" s="48" t="str">
        <f t="shared" si="157"/>
        <v/>
      </c>
      <c r="AK504" s="52" t="str">
        <f t="shared" si="158"/>
        <v/>
      </c>
      <c r="AL504" s="52" t="str">
        <f t="shared" si="159"/>
        <v/>
      </c>
      <c r="AM504" s="48" t="str">
        <f t="shared" si="160"/>
        <v/>
      </c>
      <c r="AN504" s="48" t="str">
        <f t="shared" si="161"/>
        <v/>
      </c>
      <c r="AP504" s="18" t="str">
        <f t="shared" si="162"/>
        <v/>
      </c>
      <c r="AQ504" s="18" t="str">
        <f t="shared" si="163"/>
        <v/>
      </c>
      <c r="AR504" s="18">
        <v>4.5030000000000001E-2</v>
      </c>
      <c r="AS504" s="18">
        <f>IF(AF!$D$27="Todos",1,IF(M504=AF!$D$27,1,0))</f>
        <v>1</v>
      </c>
      <c r="AT504" s="53">
        <f>IF(AND(E504=AF!$D$6,OR(LT!M504=AF!$D$27,AF!$D$27="Todos"),OR(AP504=AF!$E$8,AQ504=AF!$E$8)),AR504+AS504,0)</f>
        <v>0</v>
      </c>
      <c r="AU504" s="18" t="str">
        <f t="shared" si="164"/>
        <v/>
      </c>
      <c r="AV504" s="54" t="str">
        <f t="shared" si="165"/>
        <v/>
      </c>
      <c r="AW504" s="54" t="str">
        <f t="shared" si="166"/>
        <v/>
      </c>
      <c r="AX504" s="18" t="str">
        <f t="shared" si="167"/>
        <v/>
      </c>
      <c r="AY504" s="18" t="str">
        <f t="shared" si="168"/>
        <v/>
      </c>
      <c r="BA504" s="18">
        <f>IF($E504=AF!$D$6,IF($M504="Concluída no prazo",2,IF($M504="Concluída com atraso",1,0)),0)</f>
        <v>0</v>
      </c>
      <c r="BB504" s="18">
        <f>IF($E504=AF!$D$6,IF($M504="Atrasada",2,IF($M504="Concluída com atraso",1,0)),0)</f>
        <v>0</v>
      </c>
      <c r="BC504" s="18">
        <v>4.9800000000000001E-3</v>
      </c>
      <c r="BD504" s="18">
        <f t="shared" si="175"/>
        <v>4.9800000000000001E-3</v>
      </c>
      <c r="BE504" s="18">
        <f t="shared" si="175"/>
        <v>4.9800000000000001E-3</v>
      </c>
      <c r="BF504" s="18" t="str">
        <f t="shared" si="169"/>
        <v/>
      </c>
      <c r="BN504" s="18" t="str">
        <f t="shared" si="170"/>
        <v>s</v>
      </c>
    </row>
    <row r="505" spans="3:66" ht="50.1" customHeight="1" thickTop="1" thickBot="1" x14ac:dyDescent="0.3">
      <c r="C505" s="46"/>
      <c r="D505" s="46"/>
      <c r="E505" s="46"/>
      <c r="F505" s="122"/>
      <c r="G505" s="122"/>
      <c r="H505" s="78" t="str">
        <f t="shared" si="171"/>
        <v/>
      </c>
      <c r="I505" s="78" t="str">
        <f t="shared" si="172"/>
        <v/>
      </c>
      <c r="J505" s="16"/>
      <c r="K505" s="46" t="str">
        <f t="shared" si="173"/>
        <v/>
      </c>
      <c r="L505" s="16"/>
      <c r="M505" s="16"/>
      <c r="N505" s="46"/>
      <c r="O505" s="47" t="str">
        <f t="shared" si="176"/>
        <v/>
      </c>
      <c r="P505" s="47"/>
      <c r="Q505" s="48" t="str">
        <f>IFERROR(VLOOKUP(E505,Funcionários!$C$8:$E$207,3,FALSE),"")</f>
        <v/>
      </c>
      <c r="R505" s="47"/>
      <c r="S505" s="49" t="str">
        <f t="shared" si="177"/>
        <v/>
      </c>
      <c r="T505" s="49">
        <v>4.9899999999999996E-3</v>
      </c>
      <c r="U505" s="48" t="str">
        <f>IF(Funcionários!C506=0,"",Funcionários!C506)</f>
        <v/>
      </c>
      <c r="V505" s="50">
        <f>IF(U505="",0,IF(COUNTIFS($E$7:$E$3006,U505,$I$7:$I$3006,'RC'!$E$6)=0,0,COUNTIFS($M$7:$M$3006,"Concluída no prazo",$E$7:$E$3006,U505,$I$7:$I$3006,'RC'!$E$6)/COUNTIFS($E$7:$E$3006,U505,$I$7:$I$3006,'RC'!$E$6)))</f>
        <v>0</v>
      </c>
      <c r="W505" s="49">
        <f>SUMIFS($J$7:$J$3006,$E$7:$E$3006,U505,$I$7:$I$3006,'RC'!$E$6)+SUMIFS($L$7:$L$3006,$E$7:$E$3006,U505,$I$7:$I$3006,'RC'!$E$6)</f>
        <v>0</v>
      </c>
      <c r="X505" s="48">
        <f>COUNTIFS($E$7:$E$3006,U505,$I$7:$I$3006,'RC'!$E$6)</f>
        <v>0</v>
      </c>
      <c r="Y505" s="48"/>
      <c r="Z505" s="51" t="str">
        <f>IF(AQ505='RC'!$E$6,AC505*1000+AD505,"")</f>
        <v/>
      </c>
      <c r="AA505" s="51" t="str">
        <f>IF(AB505="","",IF(AQ505='RC'!$E$6,AC505*1000-AD505,""))</f>
        <v/>
      </c>
      <c r="AB505" s="48" t="str">
        <f>IFERROR(VLOOKUP(E505,Funcionários!$C$8:$E$207,3,FALSE),"")</f>
        <v/>
      </c>
      <c r="AC505" s="50" t="str">
        <f>IF(AB505="","",IF(COUNTIFS($AB$7:$AB$3006,AB505,$AQ$7:$AQ$3006,'RC'!$E$6)=0,"",COUNTIFS($M$7:$M$3006,"Concluída no prazo",$AB$7:$AB$3006,AB505,$AQ$7:$AQ$3006,'RC'!$E$6)/COUNTIFS($AB$7:$AB$3006,AB505,$AQ$7:$AQ$3006,'RC'!$E$6)))</f>
        <v/>
      </c>
      <c r="AD505" s="48">
        <f>SUMIF($AQ$7:$AQ$3006,'RC'!$E$6,$J$7:$J$3006)+SUMIF($AQ$7:$AQ$3006,'RC'!$E$6,$L$7:$L$3006)</f>
        <v>21</v>
      </c>
      <c r="AF505" s="48">
        <v>4.5019999999998499E-2</v>
      </c>
      <c r="AG505" s="48">
        <f>IF(OR(AQ505="",AQ505&lt;&gt;'RC'!$E$6,AB505&lt;&gt;'RC'!$D$21),0,1)</f>
        <v>0</v>
      </c>
      <c r="AH505" s="48">
        <f t="shared" si="174"/>
        <v>4.5019999999998499E-2</v>
      </c>
      <c r="AI505" s="48" t="str">
        <f t="shared" si="156"/>
        <v/>
      </c>
      <c r="AJ505" s="48" t="str">
        <f t="shared" si="157"/>
        <v/>
      </c>
      <c r="AK505" s="52" t="str">
        <f t="shared" si="158"/>
        <v/>
      </c>
      <c r="AL505" s="52" t="str">
        <f t="shared" si="159"/>
        <v/>
      </c>
      <c r="AM505" s="48" t="str">
        <f t="shared" si="160"/>
        <v/>
      </c>
      <c r="AN505" s="48" t="str">
        <f t="shared" si="161"/>
        <v/>
      </c>
      <c r="AP505" s="18" t="str">
        <f t="shared" si="162"/>
        <v/>
      </c>
      <c r="AQ505" s="18" t="str">
        <f t="shared" si="163"/>
        <v/>
      </c>
      <c r="AR505" s="18">
        <v>4.5019999999999998E-2</v>
      </c>
      <c r="AS505" s="18">
        <f>IF(AF!$D$27="Todos",1,IF(M505=AF!$D$27,1,0))</f>
        <v>1</v>
      </c>
      <c r="AT505" s="53">
        <f>IF(AND(E505=AF!$D$6,OR(LT!M505=AF!$D$27,AF!$D$27="Todos"),OR(AP505=AF!$E$8,AQ505=AF!$E$8)),AR505+AS505,0)</f>
        <v>0</v>
      </c>
      <c r="AU505" s="18" t="str">
        <f t="shared" si="164"/>
        <v/>
      </c>
      <c r="AV505" s="54" t="str">
        <f t="shared" si="165"/>
        <v/>
      </c>
      <c r="AW505" s="54" t="str">
        <f t="shared" si="166"/>
        <v/>
      </c>
      <c r="AX505" s="18" t="str">
        <f t="shared" si="167"/>
        <v/>
      </c>
      <c r="AY505" s="18" t="str">
        <f t="shared" si="168"/>
        <v/>
      </c>
      <c r="BA505" s="18">
        <f>IF($E505=AF!$D$6,IF($M505="Concluída no prazo",2,IF($M505="Concluída com atraso",1,0)),0)</f>
        <v>0</v>
      </c>
      <c r="BB505" s="18">
        <f>IF($E505=AF!$D$6,IF($M505="Atrasada",2,IF($M505="Concluída com atraso",1,0)),0)</f>
        <v>0</v>
      </c>
      <c r="BC505" s="18">
        <v>4.9899999999999996E-3</v>
      </c>
      <c r="BD505" s="18">
        <f t="shared" si="175"/>
        <v>4.9899999999999996E-3</v>
      </c>
      <c r="BE505" s="18">
        <f t="shared" si="175"/>
        <v>4.9899999999999996E-3</v>
      </c>
      <c r="BF505" s="18" t="str">
        <f t="shared" si="169"/>
        <v/>
      </c>
      <c r="BN505" s="18" t="str">
        <f t="shared" si="170"/>
        <v>s</v>
      </c>
    </row>
    <row r="506" spans="3:66" ht="50.1" customHeight="1" thickTop="1" thickBot="1" x14ac:dyDescent="0.3">
      <c r="C506" s="46"/>
      <c r="D506" s="46"/>
      <c r="E506" s="46"/>
      <c r="F506" s="122"/>
      <c r="G506" s="122"/>
      <c r="H506" s="78" t="str">
        <f t="shared" si="171"/>
        <v/>
      </c>
      <c r="I506" s="78" t="str">
        <f t="shared" si="172"/>
        <v/>
      </c>
      <c r="J506" s="16"/>
      <c r="K506" s="46" t="str">
        <f t="shared" si="173"/>
        <v/>
      </c>
      <c r="L506" s="16"/>
      <c r="M506" s="16"/>
      <c r="N506" s="46"/>
      <c r="O506" s="47" t="str">
        <f t="shared" si="176"/>
        <v/>
      </c>
      <c r="P506" s="47"/>
      <c r="Q506" s="48" t="str">
        <f>IFERROR(VLOOKUP(E506,Funcionários!$C$8:$E$207,3,FALSE),"")</f>
        <v/>
      </c>
      <c r="R506" s="47"/>
      <c r="S506" s="49" t="str">
        <f t="shared" si="177"/>
        <v/>
      </c>
      <c r="T506" s="49">
        <v>5.0000000000000001E-3</v>
      </c>
      <c r="U506" s="48" t="str">
        <f>IF(Funcionários!C507=0,"",Funcionários!C507)</f>
        <v/>
      </c>
      <c r="V506" s="50">
        <f>IF(U506="",0,IF(COUNTIFS($E$7:$E$3006,U506,$I$7:$I$3006,'RC'!$E$6)=0,0,COUNTIFS($M$7:$M$3006,"Concluída no prazo",$E$7:$E$3006,U506,$I$7:$I$3006,'RC'!$E$6)/COUNTIFS($E$7:$E$3006,U506,$I$7:$I$3006,'RC'!$E$6)))</f>
        <v>0</v>
      </c>
      <c r="W506" s="49">
        <f>SUMIFS($J$7:$J$3006,$E$7:$E$3006,U506,$I$7:$I$3006,'RC'!$E$6)+SUMIFS($L$7:$L$3006,$E$7:$E$3006,U506,$I$7:$I$3006,'RC'!$E$6)</f>
        <v>0</v>
      </c>
      <c r="X506" s="48">
        <f>COUNTIFS($E$7:$E$3006,U506,$I$7:$I$3006,'RC'!$E$6)</f>
        <v>0</v>
      </c>
      <c r="Y506" s="48"/>
      <c r="Z506" s="51" t="str">
        <f>IF(AQ506='RC'!$E$6,AC506*1000+AD506,"")</f>
        <v/>
      </c>
      <c r="AA506" s="51" t="str">
        <f>IF(AB506="","",IF(AQ506='RC'!$E$6,AC506*1000-AD506,""))</f>
        <v/>
      </c>
      <c r="AB506" s="48" t="str">
        <f>IFERROR(VLOOKUP(E506,Funcionários!$C$8:$E$207,3,FALSE),"")</f>
        <v/>
      </c>
      <c r="AC506" s="50" t="str">
        <f>IF(AB506="","",IF(COUNTIFS($AB$7:$AB$3006,AB506,$AQ$7:$AQ$3006,'RC'!$E$6)=0,"",COUNTIFS($M$7:$M$3006,"Concluída no prazo",$AB$7:$AB$3006,AB506,$AQ$7:$AQ$3006,'RC'!$E$6)/COUNTIFS($AB$7:$AB$3006,AB506,$AQ$7:$AQ$3006,'RC'!$E$6)))</f>
        <v/>
      </c>
      <c r="AD506" s="48">
        <f>SUMIF($AQ$7:$AQ$3006,'RC'!$E$6,$J$7:$J$3006)+SUMIF($AQ$7:$AQ$3006,'RC'!$E$6,$L$7:$L$3006)</f>
        <v>21</v>
      </c>
      <c r="AF506" s="48">
        <v>4.5009999999998503E-2</v>
      </c>
      <c r="AG506" s="48">
        <f>IF(OR(AQ506="",AQ506&lt;&gt;'RC'!$E$6,AB506&lt;&gt;'RC'!$D$21),0,1)</f>
        <v>0</v>
      </c>
      <c r="AH506" s="48">
        <f t="shared" si="174"/>
        <v>4.5009999999998503E-2</v>
      </c>
      <c r="AI506" s="48" t="str">
        <f t="shared" si="156"/>
        <v/>
      </c>
      <c r="AJ506" s="48" t="str">
        <f t="shared" si="157"/>
        <v/>
      </c>
      <c r="AK506" s="52" t="str">
        <f t="shared" si="158"/>
        <v/>
      </c>
      <c r="AL506" s="52" t="str">
        <f t="shared" si="159"/>
        <v/>
      </c>
      <c r="AM506" s="48" t="str">
        <f t="shared" si="160"/>
        <v/>
      </c>
      <c r="AN506" s="48" t="str">
        <f t="shared" si="161"/>
        <v/>
      </c>
      <c r="AP506" s="18" t="str">
        <f t="shared" si="162"/>
        <v/>
      </c>
      <c r="AQ506" s="18" t="str">
        <f t="shared" si="163"/>
        <v/>
      </c>
      <c r="AR506" s="18">
        <v>4.5010000000000001E-2</v>
      </c>
      <c r="AS506" s="18">
        <f>IF(AF!$D$27="Todos",1,IF(M506=AF!$D$27,1,0))</f>
        <v>1</v>
      </c>
      <c r="AT506" s="53">
        <f>IF(AND(E506=AF!$D$6,OR(LT!M506=AF!$D$27,AF!$D$27="Todos"),OR(AP506=AF!$E$8,AQ506=AF!$E$8)),AR506+AS506,0)</f>
        <v>0</v>
      </c>
      <c r="AU506" s="18" t="str">
        <f t="shared" si="164"/>
        <v/>
      </c>
      <c r="AV506" s="54" t="str">
        <f t="shared" si="165"/>
        <v/>
      </c>
      <c r="AW506" s="54" t="str">
        <f t="shared" si="166"/>
        <v/>
      </c>
      <c r="AX506" s="18" t="str">
        <f t="shared" si="167"/>
        <v/>
      </c>
      <c r="AY506" s="18" t="str">
        <f t="shared" si="168"/>
        <v/>
      </c>
      <c r="BA506" s="18">
        <f>IF($E506=AF!$D$6,IF($M506="Concluída no prazo",2,IF($M506="Concluída com atraso",1,0)),0)</f>
        <v>0</v>
      </c>
      <c r="BB506" s="18">
        <f>IF($E506=AF!$D$6,IF($M506="Atrasada",2,IF($M506="Concluída com atraso",1,0)),0)</f>
        <v>0</v>
      </c>
      <c r="BC506" s="18">
        <v>5.0000000000000001E-3</v>
      </c>
      <c r="BD506" s="18">
        <f t="shared" si="175"/>
        <v>5.0000000000000001E-3</v>
      </c>
      <c r="BE506" s="18">
        <f t="shared" si="175"/>
        <v>5.0000000000000001E-3</v>
      </c>
      <c r="BF506" s="18" t="str">
        <f t="shared" si="169"/>
        <v/>
      </c>
      <c r="BN506" s="18" t="str">
        <f t="shared" si="170"/>
        <v>s</v>
      </c>
    </row>
    <row r="507" spans="3:66" ht="50.1" customHeight="1" thickTop="1" thickBot="1" x14ac:dyDescent="0.3">
      <c r="C507" s="46"/>
      <c r="D507" s="46"/>
      <c r="E507" s="46"/>
      <c r="F507" s="122"/>
      <c r="G507" s="122"/>
      <c r="H507" s="78" t="str">
        <f t="shared" si="171"/>
        <v/>
      </c>
      <c r="I507" s="78" t="str">
        <f t="shared" si="172"/>
        <v/>
      </c>
      <c r="J507" s="16"/>
      <c r="K507" s="46" t="str">
        <f t="shared" si="173"/>
        <v/>
      </c>
      <c r="L507" s="16"/>
      <c r="M507" s="16"/>
      <c r="N507" s="46"/>
      <c r="O507" s="47" t="str">
        <f t="shared" si="176"/>
        <v/>
      </c>
      <c r="P507" s="47"/>
      <c r="Q507" s="48" t="str">
        <f>IFERROR(VLOOKUP(E507,Funcionários!$C$8:$E$207,3,FALSE),"")</f>
        <v/>
      </c>
      <c r="R507" s="47"/>
      <c r="S507" s="49" t="str">
        <f t="shared" si="177"/>
        <v/>
      </c>
      <c r="T507" s="49">
        <v>5.0099999999999997E-3</v>
      </c>
      <c r="U507" s="48" t="str">
        <f>IF(Funcionários!C508=0,"",Funcionários!C508)</f>
        <v/>
      </c>
      <c r="V507" s="50">
        <f>IF(U507="",0,IF(COUNTIFS($E$7:$E$3006,U507,$I$7:$I$3006,'RC'!$E$6)=0,0,COUNTIFS($M$7:$M$3006,"Concluída no prazo",$E$7:$E$3006,U507,$I$7:$I$3006,'RC'!$E$6)/COUNTIFS($E$7:$E$3006,U507,$I$7:$I$3006,'RC'!$E$6)))</f>
        <v>0</v>
      </c>
      <c r="W507" s="49">
        <f>SUMIFS($J$7:$J$3006,$E$7:$E$3006,U507,$I$7:$I$3006,'RC'!$E$6)+SUMIFS($L$7:$L$3006,$E$7:$E$3006,U507,$I$7:$I$3006,'RC'!$E$6)</f>
        <v>0</v>
      </c>
      <c r="X507" s="48">
        <f>COUNTIFS($E$7:$E$3006,U507,$I$7:$I$3006,'RC'!$E$6)</f>
        <v>0</v>
      </c>
      <c r="Y507" s="48"/>
      <c r="Z507" s="51" t="str">
        <f>IF(AQ507='RC'!$E$6,AC507*1000+AD507,"")</f>
        <v/>
      </c>
      <c r="AA507" s="51" t="str">
        <f>IF(AB507="","",IF(AQ507='RC'!$E$6,AC507*1000-AD507,""))</f>
        <v/>
      </c>
      <c r="AB507" s="48" t="str">
        <f>IFERROR(VLOOKUP(E507,Funcionários!$C$8:$E$207,3,FALSE),"")</f>
        <v/>
      </c>
      <c r="AC507" s="50" t="str">
        <f>IF(AB507="","",IF(COUNTIFS($AB$7:$AB$3006,AB507,$AQ$7:$AQ$3006,'RC'!$E$6)=0,"",COUNTIFS($M$7:$M$3006,"Concluída no prazo",$AB$7:$AB$3006,AB507,$AQ$7:$AQ$3006,'RC'!$E$6)/COUNTIFS($AB$7:$AB$3006,AB507,$AQ$7:$AQ$3006,'RC'!$E$6)))</f>
        <v/>
      </c>
      <c r="AD507" s="48">
        <f>SUMIF($AQ$7:$AQ$3006,'RC'!$E$6,$J$7:$J$3006)+SUMIF($AQ$7:$AQ$3006,'RC'!$E$6,$L$7:$L$3006)</f>
        <v>21</v>
      </c>
      <c r="AF507" s="48">
        <v>4.49999999999985E-2</v>
      </c>
      <c r="AG507" s="48">
        <f>IF(OR(AQ507="",AQ507&lt;&gt;'RC'!$E$6,AB507&lt;&gt;'RC'!$D$21),0,1)</f>
        <v>0</v>
      </c>
      <c r="AH507" s="48">
        <f t="shared" si="174"/>
        <v>4.49999999999985E-2</v>
      </c>
      <c r="AI507" s="48" t="str">
        <f t="shared" si="156"/>
        <v/>
      </c>
      <c r="AJ507" s="48" t="str">
        <f t="shared" si="157"/>
        <v/>
      </c>
      <c r="AK507" s="52" t="str">
        <f t="shared" si="158"/>
        <v/>
      </c>
      <c r="AL507" s="52" t="str">
        <f t="shared" si="159"/>
        <v/>
      </c>
      <c r="AM507" s="48" t="str">
        <f t="shared" si="160"/>
        <v/>
      </c>
      <c r="AN507" s="48" t="str">
        <f t="shared" si="161"/>
        <v/>
      </c>
      <c r="AP507" s="18" t="str">
        <f t="shared" si="162"/>
        <v/>
      </c>
      <c r="AQ507" s="18" t="str">
        <f t="shared" si="163"/>
        <v/>
      </c>
      <c r="AR507" s="18">
        <v>4.4999999999999998E-2</v>
      </c>
      <c r="AS507" s="18">
        <f>IF(AF!$D$27="Todos",1,IF(M507=AF!$D$27,1,0))</f>
        <v>1</v>
      </c>
      <c r="AT507" s="53">
        <f>IF(AND(E507=AF!$D$6,OR(LT!M507=AF!$D$27,AF!$D$27="Todos"),OR(AP507=AF!$E$8,AQ507=AF!$E$8)),AR507+AS507,0)</f>
        <v>0</v>
      </c>
      <c r="AU507" s="18" t="str">
        <f t="shared" si="164"/>
        <v/>
      </c>
      <c r="AV507" s="54" t="str">
        <f t="shared" si="165"/>
        <v/>
      </c>
      <c r="AW507" s="54" t="str">
        <f t="shared" si="166"/>
        <v/>
      </c>
      <c r="AX507" s="18" t="str">
        <f t="shared" si="167"/>
        <v/>
      </c>
      <c r="AY507" s="18" t="str">
        <f t="shared" si="168"/>
        <v/>
      </c>
      <c r="BA507" s="18">
        <f>IF($E507=AF!$D$6,IF($M507="Concluída no prazo",2,IF($M507="Concluída com atraso",1,0)),0)</f>
        <v>0</v>
      </c>
      <c r="BB507" s="18">
        <f>IF($E507=AF!$D$6,IF($M507="Atrasada",2,IF($M507="Concluída com atraso",1,0)),0)</f>
        <v>0</v>
      </c>
      <c r="BC507" s="18">
        <v>5.0099999999999997E-3</v>
      </c>
      <c r="BD507" s="18">
        <f t="shared" si="175"/>
        <v>5.0099999999999997E-3</v>
      </c>
      <c r="BE507" s="18">
        <f t="shared" si="175"/>
        <v>5.0099999999999997E-3</v>
      </c>
      <c r="BF507" s="18" t="str">
        <f t="shared" si="169"/>
        <v/>
      </c>
      <c r="BN507" s="18" t="str">
        <f t="shared" si="170"/>
        <v>s</v>
      </c>
    </row>
    <row r="508" spans="3:66" ht="50.1" customHeight="1" thickTop="1" thickBot="1" x14ac:dyDescent="0.3">
      <c r="C508" s="46"/>
      <c r="D508" s="46"/>
      <c r="E508" s="46"/>
      <c r="F508" s="122"/>
      <c r="G508" s="122"/>
      <c r="H508" s="78" t="str">
        <f t="shared" si="171"/>
        <v/>
      </c>
      <c r="I508" s="78" t="str">
        <f t="shared" si="172"/>
        <v/>
      </c>
      <c r="J508" s="16"/>
      <c r="K508" s="46" t="str">
        <f t="shared" si="173"/>
        <v/>
      </c>
      <c r="L508" s="16"/>
      <c r="M508" s="16"/>
      <c r="N508" s="46"/>
      <c r="O508" s="47" t="str">
        <f t="shared" si="176"/>
        <v/>
      </c>
      <c r="P508" s="47"/>
      <c r="Q508" s="48" t="str">
        <f>IFERROR(VLOOKUP(E508,Funcionários!$C$8:$E$207,3,FALSE),"")</f>
        <v/>
      </c>
      <c r="R508" s="47"/>
      <c r="S508" s="49" t="str">
        <f t="shared" si="177"/>
        <v/>
      </c>
      <c r="T508" s="49">
        <v>5.0200000000000002E-3</v>
      </c>
      <c r="U508" s="48" t="str">
        <f>IF(Funcionários!C509=0,"",Funcionários!C509)</f>
        <v/>
      </c>
      <c r="V508" s="50">
        <f>IF(U508="",0,IF(COUNTIFS($E$7:$E$3006,U508,$I$7:$I$3006,'RC'!$E$6)=0,0,COUNTIFS($M$7:$M$3006,"Concluída no prazo",$E$7:$E$3006,U508,$I$7:$I$3006,'RC'!$E$6)/COUNTIFS($E$7:$E$3006,U508,$I$7:$I$3006,'RC'!$E$6)))</f>
        <v>0</v>
      </c>
      <c r="W508" s="49">
        <f>SUMIFS($J$7:$J$3006,$E$7:$E$3006,U508,$I$7:$I$3006,'RC'!$E$6)+SUMIFS($L$7:$L$3006,$E$7:$E$3006,U508,$I$7:$I$3006,'RC'!$E$6)</f>
        <v>0</v>
      </c>
      <c r="X508" s="48">
        <f>COUNTIFS($E$7:$E$3006,U508,$I$7:$I$3006,'RC'!$E$6)</f>
        <v>0</v>
      </c>
      <c r="Y508" s="48"/>
      <c r="Z508" s="51" t="str">
        <f>IF(AQ508='RC'!$E$6,AC508*1000+AD508,"")</f>
        <v/>
      </c>
      <c r="AA508" s="51" t="str">
        <f>IF(AB508="","",IF(AQ508='RC'!$E$6,AC508*1000-AD508,""))</f>
        <v/>
      </c>
      <c r="AB508" s="48" t="str">
        <f>IFERROR(VLOOKUP(E508,Funcionários!$C$8:$E$207,3,FALSE),"")</f>
        <v/>
      </c>
      <c r="AC508" s="50" t="str">
        <f>IF(AB508="","",IF(COUNTIFS($AB$7:$AB$3006,AB508,$AQ$7:$AQ$3006,'RC'!$E$6)=0,"",COUNTIFS($M$7:$M$3006,"Concluída no prazo",$AB$7:$AB$3006,AB508,$AQ$7:$AQ$3006,'RC'!$E$6)/COUNTIFS($AB$7:$AB$3006,AB508,$AQ$7:$AQ$3006,'RC'!$E$6)))</f>
        <v/>
      </c>
      <c r="AD508" s="48">
        <f>SUMIF($AQ$7:$AQ$3006,'RC'!$E$6,$J$7:$J$3006)+SUMIF($AQ$7:$AQ$3006,'RC'!$E$6,$L$7:$L$3006)</f>
        <v>21</v>
      </c>
      <c r="AF508" s="48">
        <v>4.4989999999998503E-2</v>
      </c>
      <c r="AG508" s="48">
        <f>IF(OR(AQ508="",AQ508&lt;&gt;'RC'!$E$6,AB508&lt;&gt;'RC'!$D$21),0,1)</f>
        <v>0</v>
      </c>
      <c r="AH508" s="48">
        <f t="shared" si="174"/>
        <v>4.4989999999998503E-2</v>
      </c>
      <c r="AI508" s="48" t="str">
        <f t="shared" si="156"/>
        <v/>
      </c>
      <c r="AJ508" s="48" t="str">
        <f t="shared" si="157"/>
        <v/>
      </c>
      <c r="AK508" s="52" t="str">
        <f t="shared" si="158"/>
        <v/>
      </c>
      <c r="AL508" s="52" t="str">
        <f t="shared" si="159"/>
        <v/>
      </c>
      <c r="AM508" s="48" t="str">
        <f t="shared" si="160"/>
        <v/>
      </c>
      <c r="AN508" s="48" t="str">
        <f t="shared" si="161"/>
        <v/>
      </c>
      <c r="AP508" s="18" t="str">
        <f t="shared" si="162"/>
        <v/>
      </c>
      <c r="AQ508" s="18" t="str">
        <f t="shared" si="163"/>
        <v/>
      </c>
      <c r="AR508" s="18">
        <v>4.4990000000000002E-2</v>
      </c>
      <c r="AS508" s="18">
        <f>IF(AF!$D$27="Todos",1,IF(M508=AF!$D$27,1,0))</f>
        <v>1</v>
      </c>
      <c r="AT508" s="53">
        <f>IF(AND(E508=AF!$D$6,OR(LT!M508=AF!$D$27,AF!$D$27="Todos"),OR(AP508=AF!$E$8,AQ508=AF!$E$8)),AR508+AS508,0)</f>
        <v>0</v>
      </c>
      <c r="AU508" s="18" t="str">
        <f t="shared" si="164"/>
        <v/>
      </c>
      <c r="AV508" s="54" t="str">
        <f t="shared" si="165"/>
        <v/>
      </c>
      <c r="AW508" s="54" t="str">
        <f t="shared" si="166"/>
        <v/>
      </c>
      <c r="AX508" s="18" t="str">
        <f t="shared" si="167"/>
        <v/>
      </c>
      <c r="AY508" s="18" t="str">
        <f t="shared" si="168"/>
        <v/>
      </c>
      <c r="BA508" s="18">
        <f>IF($E508=AF!$D$6,IF($M508="Concluída no prazo",2,IF($M508="Concluída com atraso",1,0)),0)</f>
        <v>0</v>
      </c>
      <c r="BB508" s="18">
        <f>IF($E508=AF!$D$6,IF($M508="Atrasada",2,IF($M508="Concluída com atraso",1,0)),0)</f>
        <v>0</v>
      </c>
      <c r="BC508" s="18">
        <v>5.0200000000000002E-3</v>
      </c>
      <c r="BD508" s="18">
        <f t="shared" si="175"/>
        <v>5.0200000000000002E-3</v>
      </c>
      <c r="BE508" s="18">
        <f t="shared" si="175"/>
        <v>5.0200000000000002E-3</v>
      </c>
      <c r="BF508" s="18" t="str">
        <f t="shared" si="169"/>
        <v/>
      </c>
      <c r="BN508" s="18" t="str">
        <f t="shared" si="170"/>
        <v>s</v>
      </c>
    </row>
    <row r="509" spans="3:66" ht="50.1" customHeight="1" thickTop="1" thickBot="1" x14ac:dyDescent="0.3">
      <c r="C509" s="46"/>
      <c r="D509" s="46"/>
      <c r="E509" s="46"/>
      <c r="F509" s="122"/>
      <c r="G509" s="122"/>
      <c r="H509" s="78" t="str">
        <f t="shared" si="171"/>
        <v/>
      </c>
      <c r="I509" s="78" t="str">
        <f t="shared" si="172"/>
        <v/>
      </c>
      <c r="J509" s="16"/>
      <c r="K509" s="46" t="str">
        <f t="shared" si="173"/>
        <v/>
      </c>
      <c r="L509" s="16"/>
      <c r="M509" s="16"/>
      <c r="N509" s="46"/>
      <c r="O509" s="47" t="str">
        <f t="shared" si="176"/>
        <v/>
      </c>
      <c r="P509" s="47"/>
      <c r="Q509" s="48" t="str">
        <f>IFERROR(VLOOKUP(E509,Funcionários!$C$8:$E$207,3,FALSE),"")</f>
        <v/>
      </c>
      <c r="R509" s="47"/>
      <c r="S509" s="49" t="str">
        <f t="shared" si="177"/>
        <v/>
      </c>
      <c r="T509" s="49">
        <v>5.0299999999999997E-3</v>
      </c>
      <c r="U509" s="48" t="str">
        <f>IF(Funcionários!C510=0,"",Funcionários!C510)</f>
        <v/>
      </c>
      <c r="V509" s="50">
        <f>IF(U509="",0,IF(COUNTIFS($E$7:$E$3006,U509,$I$7:$I$3006,'RC'!$E$6)=0,0,COUNTIFS($M$7:$M$3006,"Concluída no prazo",$E$7:$E$3006,U509,$I$7:$I$3006,'RC'!$E$6)/COUNTIFS($E$7:$E$3006,U509,$I$7:$I$3006,'RC'!$E$6)))</f>
        <v>0</v>
      </c>
      <c r="W509" s="49">
        <f>SUMIFS($J$7:$J$3006,$E$7:$E$3006,U509,$I$7:$I$3006,'RC'!$E$6)+SUMIFS($L$7:$L$3006,$E$7:$E$3006,U509,$I$7:$I$3006,'RC'!$E$6)</f>
        <v>0</v>
      </c>
      <c r="X509" s="48">
        <f>COUNTIFS($E$7:$E$3006,U509,$I$7:$I$3006,'RC'!$E$6)</f>
        <v>0</v>
      </c>
      <c r="Y509" s="48"/>
      <c r="Z509" s="51" t="str">
        <f>IF(AQ509='RC'!$E$6,AC509*1000+AD509,"")</f>
        <v/>
      </c>
      <c r="AA509" s="51" t="str">
        <f>IF(AB509="","",IF(AQ509='RC'!$E$6,AC509*1000-AD509,""))</f>
        <v/>
      </c>
      <c r="AB509" s="48" t="str">
        <f>IFERROR(VLOOKUP(E509,Funcionários!$C$8:$E$207,3,FALSE),"")</f>
        <v/>
      </c>
      <c r="AC509" s="50" t="str">
        <f>IF(AB509="","",IF(COUNTIFS($AB$7:$AB$3006,AB509,$AQ$7:$AQ$3006,'RC'!$E$6)=0,"",COUNTIFS($M$7:$M$3006,"Concluída no prazo",$AB$7:$AB$3006,AB509,$AQ$7:$AQ$3006,'RC'!$E$6)/COUNTIFS($AB$7:$AB$3006,AB509,$AQ$7:$AQ$3006,'RC'!$E$6)))</f>
        <v/>
      </c>
      <c r="AD509" s="48">
        <f>SUMIF($AQ$7:$AQ$3006,'RC'!$E$6,$J$7:$J$3006)+SUMIF($AQ$7:$AQ$3006,'RC'!$E$6,$L$7:$L$3006)</f>
        <v>21</v>
      </c>
      <c r="AF509" s="48">
        <v>4.49799999999985E-2</v>
      </c>
      <c r="AG509" s="48">
        <f>IF(OR(AQ509="",AQ509&lt;&gt;'RC'!$E$6,AB509&lt;&gt;'RC'!$D$21),0,1)</f>
        <v>0</v>
      </c>
      <c r="AH509" s="48">
        <f t="shared" si="174"/>
        <v>4.49799999999985E-2</v>
      </c>
      <c r="AI509" s="48" t="str">
        <f t="shared" si="156"/>
        <v/>
      </c>
      <c r="AJ509" s="48" t="str">
        <f t="shared" si="157"/>
        <v/>
      </c>
      <c r="AK509" s="52" t="str">
        <f t="shared" si="158"/>
        <v/>
      </c>
      <c r="AL509" s="52" t="str">
        <f t="shared" si="159"/>
        <v/>
      </c>
      <c r="AM509" s="48" t="str">
        <f t="shared" si="160"/>
        <v/>
      </c>
      <c r="AN509" s="48" t="str">
        <f t="shared" si="161"/>
        <v/>
      </c>
      <c r="AP509" s="18" t="str">
        <f t="shared" si="162"/>
        <v/>
      </c>
      <c r="AQ509" s="18" t="str">
        <f t="shared" si="163"/>
        <v/>
      </c>
      <c r="AR509" s="18">
        <v>4.4979999999999999E-2</v>
      </c>
      <c r="AS509" s="18">
        <f>IF(AF!$D$27="Todos",1,IF(M509=AF!$D$27,1,0))</f>
        <v>1</v>
      </c>
      <c r="AT509" s="53">
        <f>IF(AND(E509=AF!$D$6,OR(LT!M509=AF!$D$27,AF!$D$27="Todos"),OR(AP509=AF!$E$8,AQ509=AF!$E$8)),AR509+AS509,0)</f>
        <v>0</v>
      </c>
      <c r="AU509" s="18" t="str">
        <f t="shared" si="164"/>
        <v/>
      </c>
      <c r="AV509" s="54" t="str">
        <f t="shared" si="165"/>
        <v/>
      </c>
      <c r="AW509" s="54" t="str">
        <f t="shared" si="166"/>
        <v/>
      </c>
      <c r="AX509" s="18" t="str">
        <f t="shared" si="167"/>
        <v/>
      </c>
      <c r="AY509" s="18" t="str">
        <f t="shared" si="168"/>
        <v/>
      </c>
      <c r="BA509" s="18">
        <f>IF($E509=AF!$D$6,IF($M509="Concluída no prazo",2,IF($M509="Concluída com atraso",1,0)),0)</f>
        <v>0</v>
      </c>
      <c r="BB509" s="18">
        <f>IF($E509=AF!$D$6,IF($M509="Atrasada",2,IF($M509="Concluída com atraso",1,0)),0)</f>
        <v>0</v>
      </c>
      <c r="BC509" s="18">
        <v>5.0299999999999997E-3</v>
      </c>
      <c r="BD509" s="18">
        <f t="shared" si="175"/>
        <v>5.0299999999999997E-3</v>
      </c>
      <c r="BE509" s="18">
        <f t="shared" si="175"/>
        <v>5.0299999999999997E-3</v>
      </c>
      <c r="BF509" s="18" t="str">
        <f t="shared" si="169"/>
        <v/>
      </c>
      <c r="BN509" s="18" t="str">
        <f t="shared" si="170"/>
        <v>s</v>
      </c>
    </row>
    <row r="510" spans="3:66" ht="50.1" customHeight="1" thickTop="1" thickBot="1" x14ac:dyDescent="0.3">
      <c r="C510" s="46"/>
      <c r="D510" s="46"/>
      <c r="E510" s="46"/>
      <c r="F510" s="122"/>
      <c r="G510" s="122"/>
      <c r="H510" s="78" t="str">
        <f t="shared" si="171"/>
        <v/>
      </c>
      <c r="I510" s="78" t="str">
        <f t="shared" si="172"/>
        <v/>
      </c>
      <c r="J510" s="16"/>
      <c r="K510" s="46" t="str">
        <f t="shared" si="173"/>
        <v/>
      </c>
      <c r="L510" s="16"/>
      <c r="M510" s="16"/>
      <c r="N510" s="46"/>
      <c r="O510" s="47" t="str">
        <f t="shared" si="176"/>
        <v/>
      </c>
      <c r="P510" s="47"/>
      <c r="Q510" s="48" t="str">
        <f>IFERROR(VLOOKUP(E510,Funcionários!$C$8:$E$207,3,FALSE),"")</f>
        <v/>
      </c>
      <c r="R510" s="47"/>
      <c r="S510" s="49" t="str">
        <f t="shared" si="177"/>
        <v/>
      </c>
      <c r="T510" s="49">
        <v>5.0400000000000002E-3</v>
      </c>
      <c r="U510" s="48" t="str">
        <f>IF(Funcionários!C511=0,"",Funcionários!C511)</f>
        <v/>
      </c>
      <c r="V510" s="50">
        <f>IF(U510="",0,IF(COUNTIFS($E$7:$E$3006,U510,$I$7:$I$3006,'RC'!$E$6)=0,0,COUNTIFS($M$7:$M$3006,"Concluída no prazo",$E$7:$E$3006,U510,$I$7:$I$3006,'RC'!$E$6)/COUNTIFS($E$7:$E$3006,U510,$I$7:$I$3006,'RC'!$E$6)))</f>
        <v>0</v>
      </c>
      <c r="W510" s="49">
        <f>SUMIFS($J$7:$J$3006,$E$7:$E$3006,U510,$I$7:$I$3006,'RC'!$E$6)+SUMIFS($L$7:$L$3006,$E$7:$E$3006,U510,$I$7:$I$3006,'RC'!$E$6)</f>
        <v>0</v>
      </c>
      <c r="X510" s="48">
        <f>COUNTIFS($E$7:$E$3006,U510,$I$7:$I$3006,'RC'!$E$6)</f>
        <v>0</v>
      </c>
      <c r="Y510" s="48"/>
      <c r="Z510" s="51" t="str">
        <f>IF(AQ510='RC'!$E$6,AC510*1000+AD510,"")</f>
        <v/>
      </c>
      <c r="AA510" s="51" t="str">
        <f>IF(AB510="","",IF(AQ510='RC'!$E$6,AC510*1000-AD510,""))</f>
        <v/>
      </c>
      <c r="AB510" s="48" t="str">
        <f>IFERROR(VLOOKUP(E510,Funcionários!$C$8:$E$207,3,FALSE),"")</f>
        <v/>
      </c>
      <c r="AC510" s="50" t="str">
        <f>IF(AB510="","",IF(COUNTIFS($AB$7:$AB$3006,AB510,$AQ$7:$AQ$3006,'RC'!$E$6)=0,"",COUNTIFS($M$7:$M$3006,"Concluída no prazo",$AB$7:$AB$3006,AB510,$AQ$7:$AQ$3006,'RC'!$E$6)/COUNTIFS($AB$7:$AB$3006,AB510,$AQ$7:$AQ$3006,'RC'!$E$6)))</f>
        <v/>
      </c>
      <c r="AD510" s="48">
        <f>SUMIF($AQ$7:$AQ$3006,'RC'!$E$6,$J$7:$J$3006)+SUMIF($AQ$7:$AQ$3006,'RC'!$E$6,$L$7:$L$3006)</f>
        <v>21</v>
      </c>
      <c r="AF510" s="48">
        <v>4.4969999999998497E-2</v>
      </c>
      <c r="AG510" s="48">
        <f>IF(OR(AQ510="",AQ510&lt;&gt;'RC'!$E$6,AB510&lt;&gt;'RC'!$D$21),0,1)</f>
        <v>0</v>
      </c>
      <c r="AH510" s="48">
        <f t="shared" si="174"/>
        <v>4.4969999999998497E-2</v>
      </c>
      <c r="AI510" s="48" t="str">
        <f t="shared" si="156"/>
        <v/>
      </c>
      <c r="AJ510" s="48" t="str">
        <f t="shared" si="157"/>
        <v/>
      </c>
      <c r="AK510" s="52" t="str">
        <f t="shared" si="158"/>
        <v/>
      </c>
      <c r="AL510" s="52" t="str">
        <f t="shared" si="159"/>
        <v/>
      </c>
      <c r="AM510" s="48" t="str">
        <f t="shared" si="160"/>
        <v/>
      </c>
      <c r="AN510" s="48" t="str">
        <f t="shared" si="161"/>
        <v/>
      </c>
      <c r="AP510" s="18" t="str">
        <f t="shared" si="162"/>
        <v/>
      </c>
      <c r="AQ510" s="18" t="str">
        <f t="shared" si="163"/>
        <v/>
      </c>
      <c r="AR510" s="18">
        <v>4.4970000000000003E-2</v>
      </c>
      <c r="AS510" s="18">
        <f>IF(AF!$D$27="Todos",1,IF(M510=AF!$D$27,1,0))</f>
        <v>1</v>
      </c>
      <c r="AT510" s="53">
        <f>IF(AND(E510=AF!$D$6,OR(LT!M510=AF!$D$27,AF!$D$27="Todos"),OR(AP510=AF!$E$8,AQ510=AF!$E$8)),AR510+AS510,0)</f>
        <v>0</v>
      </c>
      <c r="AU510" s="18" t="str">
        <f t="shared" si="164"/>
        <v/>
      </c>
      <c r="AV510" s="54" t="str">
        <f t="shared" si="165"/>
        <v/>
      </c>
      <c r="AW510" s="54" t="str">
        <f t="shared" si="166"/>
        <v/>
      </c>
      <c r="AX510" s="18" t="str">
        <f t="shared" si="167"/>
        <v/>
      </c>
      <c r="AY510" s="18" t="str">
        <f t="shared" si="168"/>
        <v/>
      </c>
      <c r="BA510" s="18">
        <f>IF($E510=AF!$D$6,IF($M510="Concluída no prazo",2,IF($M510="Concluída com atraso",1,0)),0)</f>
        <v>0</v>
      </c>
      <c r="BB510" s="18">
        <f>IF($E510=AF!$D$6,IF($M510="Atrasada",2,IF($M510="Concluída com atraso",1,0)),0)</f>
        <v>0</v>
      </c>
      <c r="BC510" s="18">
        <v>5.0400000000000002E-3</v>
      </c>
      <c r="BD510" s="18">
        <f t="shared" si="175"/>
        <v>5.0400000000000002E-3</v>
      </c>
      <c r="BE510" s="18">
        <f t="shared" si="175"/>
        <v>5.0400000000000002E-3</v>
      </c>
      <c r="BF510" s="18" t="str">
        <f t="shared" si="169"/>
        <v/>
      </c>
      <c r="BN510" s="18" t="str">
        <f t="shared" si="170"/>
        <v>s</v>
      </c>
    </row>
    <row r="511" spans="3:66" ht="50.1" customHeight="1" thickTop="1" thickBot="1" x14ac:dyDescent="0.3">
      <c r="C511" s="46"/>
      <c r="D511" s="46"/>
      <c r="E511" s="46"/>
      <c r="F511" s="122"/>
      <c r="G511" s="122"/>
      <c r="H511" s="78" t="str">
        <f t="shared" si="171"/>
        <v/>
      </c>
      <c r="I511" s="78" t="str">
        <f t="shared" si="172"/>
        <v/>
      </c>
      <c r="J511" s="16"/>
      <c r="K511" s="46" t="str">
        <f t="shared" si="173"/>
        <v/>
      </c>
      <c r="L511" s="16"/>
      <c r="M511" s="16"/>
      <c r="N511" s="46"/>
      <c r="O511" s="47" t="str">
        <f t="shared" si="176"/>
        <v/>
      </c>
      <c r="P511" s="47"/>
      <c r="Q511" s="48" t="str">
        <f>IFERROR(VLOOKUP(E511,Funcionários!$C$8:$E$207,3,FALSE),"")</f>
        <v/>
      </c>
      <c r="R511" s="47"/>
      <c r="S511" s="49" t="str">
        <f t="shared" si="177"/>
        <v/>
      </c>
      <c r="T511" s="49">
        <v>5.0499999999999998E-3</v>
      </c>
      <c r="U511" s="48" t="str">
        <f>IF(Funcionários!C512=0,"",Funcionários!C512)</f>
        <v/>
      </c>
      <c r="V511" s="50">
        <f>IF(U511="",0,IF(COUNTIFS($E$7:$E$3006,U511,$I$7:$I$3006,'RC'!$E$6)=0,0,COUNTIFS($M$7:$M$3006,"Concluída no prazo",$E$7:$E$3006,U511,$I$7:$I$3006,'RC'!$E$6)/COUNTIFS($E$7:$E$3006,U511,$I$7:$I$3006,'RC'!$E$6)))</f>
        <v>0</v>
      </c>
      <c r="W511" s="49">
        <f>SUMIFS($J$7:$J$3006,$E$7:$E$3006,U511,$I$7:$I$3006,'RC'!$E$6)+SUMIFS($L$7:$L$3006,$E$7:$E$3006,U511,$I$7:$I$3006,'RC'!$E$6)</f>
        <v>0</v>
      </c>
      <c r="X511" s="48">
        <f>COUNTIFS($E$7:$E$3006,U511,$I$7:$I$3006,'RC'!$E$6)</f>
        <v>0</v>
      </c>
      <c r="Y511" s="48"/>
      <c r="Z511" s="51" t="str">
        <f>IF(AQ511='RC'!$E$6,AC511*1000+AD511,"")</f>
        <v/>
      </c>
      <c r="AA511" s="51" t="str">
        <f>IF(AB511="","",IF(AQ511='RC'!$E$6,AC511*1000-AD511,""))</f>
        <v/>
      </c>
      <c r="AB511" s="48" t="str">
        <f>IFERROR(VLOOKUP(E511,Funcionários!$C$8:$E$207,3,FALSE),"")</f>
        <v/>
      </c>
      <c r="AC511" s="50" t="str">
        <f>IF(AB511="","",IF(COUNTIFS($AB$7:$AB$3006,AB511,$AQ$7:$AQ$3006,'RC'!$E$6)=0,"",COUNTIFS($M$7:$M$3006,"Concluída no prazo",$AB$7:$AB$3006,AB511,$AQ$7:$AQ$3006,'RC'!$E$6)/COUNTIFS($AB$7:$AB$3006,AB511,$AQ$7:$AQ$3006,'RC'!$E$6)))</f>
        <v/>
      </c>
      <c r="AD511" s="48">
        <f>SUMIF($AQ$7:$AQ$3006,'RC'!$E$6,$J$7:$J$3006)+SUMIF($AQ$7:$AQ$3006,'RC'!$E$6,$L$7:$L$3006)</f>
        <v>21</v>
      </c>
      <c r="AF511" s="48">
        <v>4.4959999999998501E-2</v>
      </c>
      <c r="AG511" s="48">
        <f>IF(OR(AQ511="",AQ511&lt;&gt;'RC'!$E$6,AB511&lt;&gt;'RC'!$D$21),0,1)</f>
        <v>0</v>
      </c>
      <c r="AH511" s="48">
        <f t="shared" si="174"/>
        <v>4.4959999999998501E-2</v>
      </c>
      <c r="AI511" s="48" t="str">
        <f t="shared" si="156"/>
        <v/>
      </c>
      <c r="AJ511" s="48" t="str">
        <f t="shared" si="157"/>
        <v/>
      </c>
      <c r="AK511" s="52" t="str">
        <f t="shared" si="158"/>
        <v/>
      </c>
      <c r="AL511" s="52" t="str">
        <f t="shared" si="159"/>
        <v/>
      </c>
      <c r="AM511" s="48" t="str">
        <f t="shared" si="160"/>
        <v/>
      </c>
      <c r="AN511" s="48" t="str">
        <f t="shared" si="161"/>
        <v/>
      </c>
      <c r="AP511" s="18" t="str">
        <f t="shared" si="162"/>
        <v/>
      </c>
      <c r="AQ511" s="18" t="str">
        <f t="shared" si="163"/>
        <v/>
      </c>
      <c r="AR511" s="18">
        <v>4.496E-2</v>
      </c>
      <c r="AS511" s="18">
        <f>IF(AF!$D$27="Todos",1,IF(M511=AF!$D$27,1,0))</f>
        <v>1</v>
      </c>
      <c r="AT511" s="53">
        <f>IF(AND(E511=AF!$D$6,OR(LT!M511=AF!$D$27,AF!$D$27="Todos"),OR(AP511=AF!$E$8,AQ511=AF!$E$8)),AR511+AS511,0)</f>
        <v>0</v>
      </c>
      <c r="AU511" s="18" t="str">
        <f t="shared" si="164"/>
        <v/>
      </c>
      <c r="AV511" s="54" t="str">
        <f t="shared" si="165"/>
        <v/>
      </c>
      <c r="AW511" s="54" t="str">
        <f t="shared" si="166"/>
        <v/>
      </c>
      <c r="AX511" s="18" t="str">
        <f t="shared" si="167"/>
        <v/>
      </c>
      <c r="AY511" s="18" t="str">
        <f t="shared" si="168"/>
        <v/>
      </c>
      <c r="BA511" s="18">
        <f>IF($E511=AF!$D$6,IF($M511="Concluída no prazo",2,IF($M511="Concluída com atraso",1,0)),0)</f>
        <v>0</v>
      </c>
      <c r="BB511" s="18">
        <f>IF($E511=AF!$D$6,IF($M511="Atrasada",2,IF($M511="Concluída com atraso",1,0)),0)</f>
        <v>0</v>
      </c>
      <c r="BC511" s="18">
        <v>5.0499999999999998E-3</v>
      </c>
      <c r="BD511" s="18">
        <f t="shared" si="175"/>
        <v>5.0499999999999998E-3</v>
      </c>
      <c r="BE511" s="18">
        <f t="shared" si="175"/>
        <v>5.0499999999999998E-3</v>
      </c>
      <c r="BF511" s="18" t="str">
        <f t="shared" si="169"/>
        <v/>
      </c>
      <c r="BN511" s="18" t="str">
        <f t="shared" si="170"/>
        <v>s</v>
      </c>
    </row>
    <row r="512" spans="3:66" ht="50.1" customHeight="1" thickTop="1" thickBot="1" x14ac:dyDescent="0.3">
      <c r="C512" s="46"/>
      <c r="D512" s="46"/>
      <c r="E512" s="46"/>
      <c r="F512" s="122"/>
      <c r="G512" s="122"/>
      <c r="H512" s="78" t="str">
        <f t="shared" si="171"/>
        <v/>
      </c>
      <c r="I512" s="78" t="str">
        <f t="shared" si="172"/>
        <v/>
      </c>
      <c r="J512" s="16"/>
      <c r="K512" s="46" t="str">
        <f t="shared" si="173"/>
        <v/>
      </c>
      <c r="L512" s="16"/>
      <c r="M512" s="16"/>
      <c r="N512" s="46"/>
      <c r="O512" s="47" t="str">
        <f t="shared" si="176"/>
        <v/>
      </c>
      <c r="P512" s="47"/>
      <c r="Q512" s="48" t="str">
        <f>IFERROR(VLOOKUP(E512,Funcionários!$C$8:$E$207,3,FALSE),"")</f>
        <v/>
      </c>
      <c r="R512" s="47"/>
      <c r="S512" s="49" t="str">
        <f t="shared" si="177"/>
        <v/>
      </c>
      <c r="T512" s="49">
        <v>5.0600000000000003E-3</v>
      </c>
      <c r="U512" s="48" t="str">
        <f>IF(Funcionários!C513=0,"",Funcionários!C513)</f>
        <v/>
      </c>
      <c r="V512" s="50">
        <f>IF(U512="",0,IF(COUNTIFS($E$7:$E$3006,U512,$I$7:$I$3006,'RC'!$E$6)=0,0,COUNTIFS($M$7:$M$3006,"Concluída no prazo",$E$7:$E$3006,U512,$I$7:$I$3006,'RC'!$E$6)/COUNTIFS($E$7:$E$3006,U512,$I$7:$I$3006,'RC'!$E$6)))</f>
        <v>0</v>
      </c>
      <c r="W512" s="49">
        <f>SUMIFS($J$7:$J$3006,$E$7:$E$3006,U512,$I$7:$I$3006,'RC'!$E$6)+SUMIFS($L$7:$L$3006,$E$7:$E$3006,U512,$I$7:$I$3006,'RC'!$E$6)</f>
        <v>0</v>
      </c>
      <c r="X512" s="48">
        <f>COUNTIFS($E$7:$E$3006,U512,$I$7:$I$3006,'RC'!$E$6)</f>
        <v>0</v>
      </c>
      <c r="Y512" s="48"/>
      <c r="Z512" s="51" t="str">
        <f>IF(AQ512='RC'!$E$6,AC512*1000+AD512,"")</f>
        <v/>
      </c>
      <c r="AA512" s="51" t="str">
        <f>IF(AB512="","",IF(AQ512='RC'!$E$6,AC512*1000-AD512,""))</f>
        <v/>
      </c>
      <c r="AB512" s="48" t="str">
        <f>IFERROR(VLOOKUP(E512,Funcionários!$C$8:$E$207,3,FALSE),"")</f>
        <v/>
      </c>
      <c r="AC512" s="50" t="str">
        <f>IF(AB512="","",IF(COUNTIFS($AB$7:$AB$3006,AB512,$AQ$7:$AQ$3006,'RC'!$E$6)=0,"",COUNTIFS($M$7:$M$3006,"Concluída no prazo",$AB$7:$AB$3006,AB512,$AQ$7:$AQ$3006,'RC'!$E$6)/COUNTIFS($AB$7:$AB$3006,AB512,$AQ$7:$AQ$3006,'RC'!$E$6)))</f>
        <v/>
      </c>
      <c r="AD512" s="48">
        <f>SUMIF($AQ$7:$AQ$3006,'RC'!$E$6,$J$7:$J$3006)+SUMIF($AQ$7:$AQ$3006,'RC'!$E$6,$L$7:$L$3006)</f>
        <v>21</v>
      </c>
      <c r="AF512" s="48">
        <v>4.4949999999998401E-2</v>
      </c>
      <c r="AG512" s="48">
        <f>IF(OR(AQ512="",AQ512&lt;&gt;'RC'!$E$6,AB512&lt;&gt;'RC'!$D$21),0,1)</f>
        <v>0</v>
      </c>
      <c r="AH512" s="48">
        <f t="shared" si="174"/>
        <v>4.4949999999998401E-2</v>
      </c>
      <c r="AI512" s="48" t="str">
        <f t="shared" si="156"/>
        <v/>
      </c>
      <c r="AJ512" s="48" t="str">
        <f t="shared" si="157"/>
        <v/>
      </c>
      <c r="AK512" s="52" t="str">
        <f t="shared" si="158"/>
        <v/>
      </c>
      <c r="AL512" s="52" t="str">
        <f t="shared" si="159"/>
        <v/>
      </c>
      <c r="AM512" s="48" t="str">
        <f t="shared" si="160"/>
        <v/>
      </c>
      <c r="AN512" s="48" t="str">
        <f t="shared" si="161"/>
        <v/>
      </c>
      <c r="AP512" s="18" t="str">
        <f t="shared" si="162"/>
        <v/>
      </c>
      <c r="AQ512" s="18" t="str">
        <f t="shared" si="163"/>
        <v/>
      </c>
      <c r="AR512" s="18">
        <v>4.4949999999999997E-2</v>
      </c>
      <c r="AS512" s="18">
        <f>IF(AF!$D$27="Todos",1,IF(M512=AF!$D$27,1,0))</f>
        <v>1</v>
      </c>
      <c r="AT512" s="53">
        <f>IF(AND(E512=AF!$D$6,OR(LT!M512=AF!$D$27,AF!$D$27="Todos"),OR(AP512=AF!$E$8,AQ512=AF!$E$8)),AR512+AS512,0)</f>
        <v>0</v>
      </c>
      <c r="AU512" s="18" t="str">
        <f t="shared" si="164"/>
        <v/>
      </c>
      <c r="AV512" s="54" t="str">
        <f t="shared" si="165"/>
        <v/>
      </c>
      <c r="AW512" s="54" t="str">
        <f t="shared" si="166"/>
        <v/>
      </c>
      <c r="AX512" s="18" t="str">
        <f t="shared" si="167"/>
        <v/>
      </c>
      <c r="AY512" s="18" t="str">
        <f t="shared" si="168"/>
        <v/>
      </c>
      <c r="BA512" s="18">
        <f>IF($E512=AF!$D$6,IF($M512="Concluída no prazo",2,IF($M512="Concluída com atraso",1,0)),0)</f>
        <v>0</v>
      </c>
      <c r="BB512" s="18">
        <f>IF($E512=AF!$D$6,IF($M512="Atrasada",2,IF($M512="Concluída com atraso",1,0)),0)</f>
        <v>0</v>
      </c>
      <c r="BC512" s="18">
        <v>5.0600000000000003E-3</v>
      </c>
      <c r="BD512" s="18">
        <f t="shared" si="175"/>
        <v>5.0600000000000003E-3</v>
      </c>
      <c r="BE512" s="18">
        <f t="shared" si="175"/>
        <v>5.0600000000000003E-3</v>
      </c>
      <c r="BF512" s="18" t="str">
        <f t="shared" si="169"/>
        <v/>
      </c>
      <c r="BN512" s="18" t="str">
        <f t="shared" si="170"/>
        <v>s</v>
      </c>
    </row>
    <row r="513" spans="3:66" ht="50.1" customHeight="1" thickTop="1" thickBot="1" x14ac:dyDescent="0.3">
      <c r="C513" s="46"/>
      <c r="D513" s="46"/>
      <c r="E513" s="46"/>
      <c r="F513" s="122"/>
      <c r="G513" s="122"/>
      <c r="H513" s="78" t="str">
        <f t="shared" si="171"/>
        <v/>
      </c>
      <c r="I513" s="78" t="str">
        <f t="shared" si="172"/>
        <v/>
      </c>
      <c r="J513" s="16"/>
      <c r="K513" s="46" t="str">
        <f t="shared" si="173"/>
        <v/>
      </c>
      <c r="L513" s="16"/>
      <c r="M513" s="16"/>
      <c r="N513" s="46"/>
      <c r="O513" s="47" t="str">
        <f t="shared" si="176"/>
        <v/>
      </c>
      <c r="P513" s="47"/>
      <c r="Q513" s="48" t="str">
        <f>IFERROR(VLOOKUP(E513,Funcionários!$C$8:$E$207,3,FALSE),"")</f>
        <v/>
      </c>
      <c r="R513" s="47"/>
      <c r="S513" s="49" t="str">
        <f t="shared" si="177"/>
        <v/>
      </c>
      <c r="T513" s="49">
        <v>5.0699999999999999E-3</v>
      </c>
      <c r="U513" s="48" t="str">
        <f>IF(Funcionários!C514=0,"",Funcionários!C514)</f>
        <v/>
      </c>
      <c r="V513" s="50">
        <f>IF(U513="",0,IF(COUNTIFS($E$7:$E$3006,U513,$I$7:$I$3006,'RC'!$E$6)=0,0,COUNTIFS($M$7:$M$3006,"Concluída no prazo",$E$7:$E$3006,U513,$I$7:$I$3006,'RC'!$E$6)/COUNTIFS($E$7:$E$3006,U513,$I$7:$I$3006,'RC'!$E$6)))</f>
        <v>0</v>
      </c>
      <c r="W513" s="49">
        <f>SUMIFS($J$7:$J$3006,$E$7:$E$3006,U513,$I$7:$I$3006,'RC'!$E$6)+SUMIFS($L$7:$L$3006,$E$7:$E$3006,U513,$I$7:$I$3006,'RC'!$E$6)</f>
        <v>0</v>
      </c>
      <c r="X513" s="48">
        <f>COUNTIFS($E$7:$E$3006,U513,$I$7:$I$3006,'RC'!$E$6)</f>
        <v>0</v>
      </c>
      <c r="Y513" s="48"/>
      <c r="Z513" s="51" t="str">
        <f>IF(AQ513='RC'!$E$6,AC513*1000+AD513,"")</f>
        <v/>
      </c>
      <c r="AA513" s="51" t="str">
        <f>IF(AB513="","",IF(AQ513='RC'!$E$6,AC513*1000-AD513,""))</f>
        <v/>
      </c>
      <c r="AB513" s="48" t="str">
        <f>IFERROR(VLOOKUP(E513,Funcionários!$C$8:$E$207,3,FALSE),"")</f>
        <v/>
      </c>
      <c r="AC513" s="50" t="str">
        <f>IF(AB513="","",IF(COUNTIFS($AB$7:$AB$3006,AB513,$AQ$7:$AQ$3006,'RC'!$E$6)=0,"",COUNTIFS($M$7:$M$3006,"Concluída no prazo",$AB$7:$AB$3006,AB513,$AQ$7:$AQ$3006,'RC'!$E$6)/COUNTIFS($AB$7:$AB$3006,AB513,$AQ$7:$AQ$3006,'RC'!$E$6)))</f>
        <v/>
      </c>
      <c r="AD513" s="48">
        <f>SUMIF($AQ$7:$AQ$3006,'RC'!$E$6,$J$7:$J$3006)+SUMIF($AQ$7:$AQ$3006,'RC'!$E$6,$L$7:$L$3006)</f>
        <v>21</v>
      </c>
      <c r="AF513" s="48">
        <v>4.4939999999998502E-2</v>
      </c>
      <c r="AG513" s="48">
        <f>IF(OR(AQ513="",AQ513&lt;&gt;'RC'!$E$6,AB513&lt;&gt;'RC'!$D$21),0,1)</f>
        <v>0</v>
      </c>
      <c r="AH513" s="48">
        <f t="shared" si="174"/>
        <v>4.4939999999998502E-2</v>
      </c>
      <c r="AI513" s="48" t="str">
        <f t="shared" si="156"/>
        <v/>
      </c>
      <c r="AJ513" s="48" t="str">
        <f t="shared" si="157"/>
        <v/>
      </c>
      <c r="AK513" s="52" t="str">
        <f t="shared" si="158"/>
        <v/>
      </c>
      <c r="AL513" s="52" t="str">
        <f t="shared" si="159"/>
        <v/>
      </c>
      <c r="AM513" s="48" t="str">
        <f t="shared" si="160"/>
        <v/>
      </c>
      <c r="AN513" s="48" t="str">
        <f t="shared" si="161"/>
        <v/>
      </c>
      <c r="AP513" s="18" t="str">
        <f t="shared" si="162"/>
        <v/>
      </c>
      <c r="AQ513" s="18" t="str">
        <f t="shared" si="163"/>
        <v/>
      </c>
      <c r="AR513" s="18">
        <v>4.4940000000000001E-2</v>
      </c>
      <c r="AS513" s="18">
        <f>IF(AF!$D$27="Todos",1,IF(M513=AF!$D$27,1,0))</f>
        <v>1</v>
      </c>
      <c r="AT513" s="53">
        <f>IF(AND(E513=AF!$D$6,OR(LT!M513=AF!$D$27,AF!$D$27="Todos"),OR(AP513=AF!$E$8,AQ513=AF!$E$8)),AR513+AS513,0)</f>
        <v>0</v>
      </c>
      <c r="AU513" s="18" t="str">
        <f t="shared" si="164"/>
        <v/>
      </c>
      <c r="AV513" s="54" t="str">
        <f t="shared" si="165"/>
        <v/>
      </c>
      <c r="AW513" s="54" t="str">
        <f t="shared" si="166"/>
        <v/>
      </c>
      <c r="AX513" s="18" t="str">
        <f t="shared" si="167"/>
        <v/>
      </c>
      <c r="AY513" s="18" t="str">
        <f t="shared" si="168"/>
        <v/>
      </c>
      <c r="BA513" s="18">
        <f>IF($E513=AF!$D$6,IF($M513="Concluída no prazo",2,IF($M513="Concluída com atraso",1,0)),0)</f>
        <v>0</v>
      </c>
      <c r="BB513" s="18">
        <f>IF($E513=AF!$D$6,IF($M513="Atrasada",2,IF($M513="Concluída com atraso",1,0)),0)</f>
        <v>0</v>
      </c>
      <c r="BC513" s="18">
        <v>5.0699999999999999E-3</v>
      </c>
      <c r="BD513" s="18">
        <f t="shared" si="175"/>
        <v>5.0699999999999999E-3</v>
      </c>
      <c r="BE513" s="18">
        <f t="shared" si="175"/>
        <v>5.0699999999999999E-3</v>
      </c>
      <c r="BF513" s="18" t="str">
        <f t="shared" si="169"/>
        <v/>
      </c>
      <c r="BN513" s="18" t="str">
        <f t="shared" si="170"/>
        <v>s</v>
      </c>
    </row>
    <row r="514" spans="3:66" ht="50.1" customHeight="1" thickTop="1" thickBot="1" x14ac:dyDescent="0.3">
      <c r="C514" s="46"/>
      <c r="D514" s="46"/>
      <c r="E514" s="46"/>
      <c r="F514" s="122"/>
      <c r="G514" s="122"/>
      <c r="H514" s="78" t="str">
        <f t="shared" si="171"/>
        <v/>
      </c>
      <c r="I514" s="78" t="str">
        <f t="shared" si="172"/>
        <v/>
      </c>
      <c r="J514" s="16"/>
      <c r="K514" s="46" t="str">
        <f t="shared" si="173"/>
        <v/>
      </c>
      <c r="L514" s="16"/>
      <c r="M514" s="16"/>
      <c r="N514" s="46"/>
      <c r="O514" s="47" t="str">
        <f t="shared" si="176"/>
        <v/>
      </c>
      <c r="P514" s="47"/>
      <c r="Q514" s="48" t="str">
        <f>IFERROR(VLOOKUP(E514,Funcionários!$C$8:$E$207,3,FALSE),"")</f>
        <v/>
      </c>
      <c r="R514" s="47"/>
      <c r="S514" s="49" t="str">
        <f t="shared" si="177"/>
        <v/>
      </c>
      <c r="T514" s="49">
        <v>5.0800000000000003E-3</v>
      </c>
      <c r="U514" s="48" t="str">
        <f>IF(Funcionários!C515=0,"",Funcionários!C515)</f>
        <v/>
      </c>
      <c r="V514" s="50">
        <f>IF(U514="",0,IF(COUNTIFS($E$7:$E$3006,U514,$I$7:$I$3006,'RC'!$E$6)=0,0,COUNTIFS($M$7:$M$3006,"Concluída no prazo",$E$7:$E$3006,U514,$I$7:$I$3006,'RC'!$E$6)/COUNTIFS($E$7:$E$3006,U514,$I$7:$I$3006,'RC'!$E$6)))</f>
        <v>0</v>
      </c>
      <c r="W514" s="49">
        <f>SUMIFS($J$7:$J$3006,$E$7:$E$3006,U514,$I$7:$I$3006,'RC'!$E$6)+SUMIFS($L$7:$L$3006,$E$7:$E$3006,U514,$I$7:$I$3006,'RC'!$E$6)</f>
        <v>0</v>
      </c>
      <c r="X514" s="48">
        <f>COUNTIFS($E$7:$E$3006,U514,$I$7:$I$3006,'RC'!$E$6)</f>
        <v>0</v>
      </c>
      <c r="Y514" s="48"/>
      <c r="Z514" s="51" t="str">
        <f>IF(AQ514='RC'!$E$6,AC514*1000+AD514,"")</f>
        <v/>
      </c>
      <c r="AA514" s="51" t="str">
        <f>IF(AB514="","",IF(AQ514='RC'!$E$6,AC514*1000-AD514,""))</f>
        <v/>
      </c>
      <c r="AB514" s="48" t="str">
        <f>IFERROR(VLOOKUP(E514,Funcionários!$C$8:$E$207,3,FALSE),"")</f>
        <v/>
      </c>
      <c r="AC514" s="50" t="str">
        <f>IF(AB514="","",IF(COUNTIFS($AB$7:$AB$3006,AB514,$AQ$7:$AQ$3006,'RC'!$E$6)=0,"",COUNTIFS($M$7:$M$3006,"Concluída no prazo",$AB$7:$AB$3006,AB514,$AQ$7:$AQ$3006,'RC'!$E$6)/COUNTIFS($AB$7:$AB$3006,AB514,$AQ$7:$AQ$3006,'RC'!$E$6)))</f>
        <v/>
      </c>
      <c r="AD514" s="48">
        <f>SUMIF($AQ$7:$AQ$3006,'RC'!$E$6,$J$7:$J$3006)+SUMIF($AQ$7:$AQ$3006,'RC'!$E$6,$L$7:$L$3006)</f>
        <v>21</v>
      </c>
      <c r="AF514" s="48">
        <v>4.4929999999998499E-2</v>
      </c>
      <c r="AG514" s="48">
        <f>IF(OR(AQ514="",AQ514&lt;&gt;'RC'!$E$6,AB514&lt;&gt;'RC'!$D$21),0,1)</f>
        <v>0</v>
      </c>
      <c r="AH514" s="48">
        <f t="shared" si="174"/>
        <v>4.4929999999998499E-2</v>
      </c>
      <c r="AI514" s="48" t="str">
        <f t="shared" si="156"/>
        <v/>
      </c>
      <c r="AJ514" s="48" t="str">
        <f t="shared" si="157"/>
        <v/>
      </c>
      <c r="AK514" s="52" t="str">
        <f t="shared" si="158"/>
        <v/>
      </c>
      <c r="AL514" s="52" t="str">
        <f t="shared" si="159"/>
        <v/>
      </c>
      <c r="AM514" s="48" t="str">
        <f t="shared" si="160"/>
        <v/>
      </c>
      <c r="AN514" s="48" t="str">
        <f t="shared" si="161"/>
        <v/>
      </c>
      <c r="AP514" s="18" t="str">
        <f t="shared" si="162"/>
        <v/>
      </c>
      <c r="AQ514" s="18" t="str">
        <f t="shared" si="163"/>
        <v/>
      </c>
      <c r="AR514" s="18">
        <v>4.4929999999999998E-2</v>
      </c>
      <c r="AS514" s="18">
        <f>IF(AF!$D$27="Todos",1,IF(M514=AF!$D$27,1,0))</f>
        <v>1</v>
      </c>
      <c r="AT514" s="53">
        <f>IF(AND(E514=AF!$D$6,OR(LT!M514=AF!$D$27,AF!$D$27="Todos"),OR(AP514=AF!$E$8,AQ514=AF!$E$8)),AR514+AS514,0)</f>
        <v>0</v>
      </c>
      <c r="AU514" s="18" t="str">
        <f t="shared" si="164"/>
        <v/>
      </c>
      <c r="AV514" s="54" t="str">
        <f t="shared" si="165"/>
        <v/>
      </c>
      <c r="AW514" s="54" t="str">
        <f t="shared" si="166"/>
        <v/>
      </c>
      <c r="AX514" s="18" t="str">
        <f t="shared" si="167"/>
        <v/>
      </c>
      <c r="AY514" s="18" t="str">
        <f t="shared" si="168"/>
        <v/>
      </c>
      <c r="BA514" s="18">
        <f>IF($E514=AF!$D$6,IF($M514="Concluída no prazo",2,IF($M514="Concluída com atraso",1,0)),0)</f>
        <v>0</v>
      </c>
      <c r="BB514" s="18">
        <f>IF($E514=AF!$D$6,IF($M514="Atrasada",2,IF($M514="Concluída com atraso",1,0)),0)</f>
        <v>0</v>
      </c>
      <c r="BC514" s="18">
        <v>5.0800000000000003E-3</v>
      </c>
      <c r="BD514" s="18">
        <f t="shared" si="175"/>
        <v>5.0800000000000003E-3</v>
      </c>
      <c r="BE514" s="18">
        <f t="shared" si="175"/>
        <v>5.0800000000000003E-3</v>
      </c>
      <c r="BF514" s="18" t="str">
        <f t="shared" si="169"/>
        <v/>
      </c>
      <c r="BN514" s="18" t="str">
        <f t="shared" si="170"/>
        <v>s</v>
      </c>
    </row>
    <row r="515" spans="3:66" ht="50.1" customHeight="1" thickTop="1" thickBot="1" x14ac:dyDescent="0.3">
      <c r="C515" s="46"/>
      <c r="D515" s="46"/>
      <c r="E515" s="46"/>
      <c r="F515" s="122"/>
      <c r="G515" s="122"/>
      <c r="H515" s="78" t="str">
        <f t="shared" si="171"/>
        <v/>
      </c>
      <c r="I515" s="78" t="str">
        <f t="shared" si="172"/>
        <v/>
      </c>
      <c r="J515" s="16"/>
      <c r="K515" s="46" t="str">
        <f t="shared" si="173"/>
        <v/>
      </c>
      <c r="L515" s="16"/>
      <c r="M515" s="16"/>
      <c r="N515" s="46"/>
      <c r="O515" s="47" t="str">
        <f t="shared" si="176"/>
        <v/>
      </c>
      <c r="P515" s="47"/>
      <c r="Q515" s="48" t="str">
        <f>IFERROR(VLOOKUP(E515,Funcionários!$C$8:$E$207,3,FALSE),"")</f>
        <v/>
      </c>
      <c r="R515" s="47"/>
      <c r="S515" s="49" t="str">
        <f t="shared" si="177"/>
        <v/>
      </c>
      <c r="T515" s="49">
        <v>5.0899999999999999E-3</v>
      </c>
      <c r="U515" s="48" t="str">
        <f>IF(Funcionários!C516=0,"",Funcionários!C516)</f>
        <v/>
      </c>
      <c r="V515" s="50">
        <f>IF(U515="",0,IF(COUNTIFS($E$7:$E$3006,U515,$I$7:$I$3006,'RC'!$E$6)=0,0,COUNTIFS($M$7:$M$3006,"Concluída no prazo",$E$7:$E$3006,U515,$I$7:$I$3006,'RC'!$E$6)/COUNTIFS($E$7:$E$3006,U515,$I$7:$I$3006,'RC'!$E$6)))</f>
        <v>0</v>
      </c>
      <c r="W515" s="49">
        <f>SUMIFS($J$7:$J$3006,$E$7:$E$3006,U515,$I$7:$I$3006,'RC'!$E$6)+SUMIFS($L$7:$L$3006,$E$7:$E$3006,U515,$I$7:$I$3006,'RC'!$E$6)</f>
        <v>0</v>
      </c>
      <c r="X515" s="48">
        <f>COUNTIFS($E$7:$E$3006,U515,$I$7:$I$3006,'RC'!$E$6)</f>
        <v>0</v>
      </c>
      <c r="Y515" s="48"/>
      <c r="Z515" s="51" t="str">
        <f>IF(AQ515='RC'!$E$6,AC515*1000+AD515,"")</f>
        <v/>
      </c>
      <c r="AA515" s="51" t="str">
        <f>IF(AB515="","",IF(AQ515='RC'!$E$6,AC515*1000-AD515,""))</f>
        <v/>
      </c>
      <c r="AB515" s="48" t="str">
        <f>IFERROR(VLOOKUP(E515,Funcionários!$C$8:$E$207,3,FALSE),"")</f>
        <v/>
      </c>
      <c r="AC515" s="50" t="str">
        <f>IF(AB515="","",IF(COUNTIFS($AB$7:$AB$3006,AB515,$AQ$7:$AQ$3006,'RC'!$E$6)=0,"",COUNTIFS($M$7:$M$3006,"Concluída no prazo",$AB$7:$AB$3006,AB515,$AQ$7:$AQ$3006,'RC'!$E$6)/COUNTIFS($AB$7:$AB$3006,AB515,$AQ$7:$AQ$3006,'RC'!$E$6)))</f>
        <v/>
      </c>
      <c r="AD515" s="48">
        <f>SUMIF($AQ$7:$AQ$3006,'RC'!$E$6,$J$7:$J$3006)+SUMIF($AQ$7:$AQ$3006,'RC'!$E$6,$L$7:$L$3006)</f>
        <v>21</v>
      </c>
      <c r="AF515" s="48">
        <v>4.4919999999998399E-2</v>
      </c>
      <c r="AG515" s="48">
        <f>IF(OR(AQ515="",AQ515&lt;&gt;'RC'!$E$6,AB515&lt;&gt;'RC'!$D$21),0,1)</f>
        <v>0</v>
      </c>
      <c r="AH515" s="48">
        <f t="shared" si="174"/>
        <v>4.4919999999998399E-2</v>
      </c>
      <c r="AI515" s="48" t="str">
        <f t="shared" si="156"/>
        <v/>
      </c>
      <c r="AJ515" s="48" t="str">
        <f t="shared" si="157"/>
        <v/>
      </c>
      <c r="AK515" s="52" t="str">
        <f t="shared" si="158"/>
        <v/>
      </c>
      <c r="AL515" s="52" t="str">
        <f t="shared" si="159"/>
        <v/>
      </c>
      <c r="AM515" s="48" t="str">
        <f t="shared" si="160"/>
        <v/>
      </c>
      <c r="AN515" s="48" t="str">
        <f t="shared" si="161"/>
        <v/>
      </c>
      <c r="AP515" s="18" t="str">
        <f t="shared" si="162"/>
        <v/>
      </c>
      <c r="AQ515" s="18" t="str">
        <f t="shared" si="163"/>
        <v/>
      </c>
      <c r="AR515" s="18">
        <v>4.4920000000000002E-2</v>
      </c>
      <c r="AS515" s="18">
        <f>IF(AF!$D$27="Todos",1,IF(M515=AF!$D$27,1,0))</f>
        <v>1</v>
      </c>
      <c r="AT515" s="53">
        <f>IF(AND(E515=AF!$D$6,OR(LT!M515=AF!$D$27,AF!$D$27="Todos"),OR(AP515=AF!$E$8,AQ515=AF!$E$8)),AR515+AS515,0)</f>
        <v>0</v>
      </c>
      <c r="AU515" s="18" t="str">
        <f t="shared" si="164"/>
        <v/>
      </c>
      <c r="AV515" s="54" t="str">
        <f t="shared" si="165"/>
        <v/>
      </c>
      <c r="AW515" s="54" t="str">
        <f t="shared" si="166"/>
        <v/>
      </c>
      <c r="AX515" s="18" t="str">
        <f t="shared" si="167"/>
        <v/>
      </c>
      <c r="AY515" s="18" t="str">
        <f t="shared" si="168"/>
        <v/>
      </c>
      <c r="BA515" s="18">
        <f>IF($E515=AF!$D$6,IF($M515="Concluída no prazo",2,IF($M515="Concluída com atraso",1,0)),0)</f>
        <v>0</v>
      </c>
      <c r="BB515" s="18">
        <f>IF($E515=AF!$D$6,IF($M515="Atrasada",2,IF($M515="Concluída com atraso",1,0)),0)</f>
        <v>0</v>
      </c>
      <c r="BC515" s="18">
        <v>5.0899999999999999E-3</v>
      </c>
      <c r="BD515" s="18">
        <f t="shared" si="175"/>
        <v>5.0899999999999999E-3</v>
      </c>
      <c r="BE515" s="18">
        <f t="shared" si="175"/>
        <v>5.0899999999999999E-3</v>
      </c>
      <c r="BF515" s="18" t="str">
        <f t="shared" si="169"/>
        <v/>
      </c>
      <c r="BN515" s="18" t="str">
        <f t="shared" si="170"/>
        <v>s</v>
      </c>
    </row>
    <row r="516" spans="3:66" ht="50.1" customHeight="1" thickTop="1" thickBot="1" x14ac:dyDescent="0.3">
      <c r="C516" s="46"/>
      <c r="D516" s="46"/>
      <c r="E516" s="46"/>
      <c r="F516" s="122"/>
      <c r="G516" s="122"/>
      <c r="H516" s="78" t="str">
        <f t="shared" si="171"/>
        <v/>
      </c>
      <c r="I516" s="78" t="str">
        <f t="shared" si="172"/>
        <v/>
      </c>
      <c r="J516" s="16"/>
      <c r="K516" s="46" t="str">
        <f t="shared" si="173"/>
        <v/>
      </c>
      <c r="L516" s="16"/>
      <c r="M516" s="16"/>
      <c r="N516" s="46"/>
      <c r="O516" s="47" t="str">
        <f t="shared" si="176"/>
        <v/>
      </c>
      <c r="P516" s="47"/>
      <c r="Q516" s="48" t="str">
        <f>IFERROR(VLOOKUP(E516,Funcionários!$C$8:$E$207,3,FALSE),"")</f>
        <v/>
      </c>
      <c r="R516" s="47"/>
      <c r="S516" s="49" t="str">
        <f t="shared" si="177"/>
        <v/>
      </c>
      <c r="T516" s="49">
        <v>5.1000000000000004E-3</v>
      </c>
      <c r="U516" s="48" t="str">
        <f>IF(Funcionários!C517=0,"",Funcionários!C517)</f>
        <v/>
      </c>
      <c r="V516" s="50">
        <f>IF(U516="",0,IF(COUNTIFS($E$7:$E$3006,U516,$I$7:$I$3006,'RC'!$E$6)=0,0,COUNTIFS($M$7:$M$3006,"Concluída no prazo",$E$7:$E$3006,U516,$I$7:$I$3006,'RC'!$E$6)/COUNTIFS($E$7:$E$3006,U516,$I$7:$I$3006,'RC'!$E$6)))</f>
        <v>0</v>
      </c>
      <c r="W516" s="49">
        <f>SUMIFS($J$7:$J$3006,$E$7:$E$3006,U516,$I$7:$I$3006,'RC'!$E$6)+SUMIFS($L$7:$L$3006,$E$7:$E$3006,U516,$I$7:$I$3006,'RC'!$E$6)</f>
        <v>0</v>
      </c>
      <c r="X516" s="48">
        <f>COUNTIFS($E$7:$E$3006,U516,$I$7:$I$3006,'RC'!$E$6)</f>
        <v>0</v>
      </c>
      <c r="Y516" s="48"/>
      <c r="Z516" s="51" t="str">
        <f>IF(AQ516='RC'!$E$6,AC516*1000+AD516,"")</f>
        <v/>
      </c>
      <c r="AA516" s="51" t="str">
        <f>IF(AB516="","",IF(AQ516='RC'!$E$6,AC516*1000-AD516,""))</f>
        <v/>
      </c>
      <c r="AB516" s="48" t="str">
        <f>IFERROR(VLOOKUP(E516,Funcionários!$C$8:$E$207,3,FALSE),"")</f>
        <v/>
      </c>
      <c r="AC516" s="50" t="str">
        <f>IF(AB516="","",IF(COUNTIFS($AB$7:$AB$3006,AB516,$AQ$7:$AQ$3006,'RC'!$E$6)=0,"",COUNTIFS($M$7:$M$3006,"Concluída no prazo",$AB$7:$AB$3006,AB516,$AQ$7:$AQ$3006,'RC'!$E$6)/COUNTIFS($AB$7:$AB$3006,AB516,$AQ$7:$AQ$3006,'RC'!$E$6)))</f>
        <v/>
      </c>
      <c r="AD516" s="48">
        <f>SUMIF($AQ$7:$AQ$3006,'RC'!$E$6,$J$7:$J$3006)+SUMIF($AQ$7:$AQ$3006,'RC'!$E$6,$L$7:$L$3006)</f>
        <v>21</v>
      </c>
      <c r="AF516" s="48">
        <v>4.4909999999998403E-2</v>
      </c>
      <c r="AG516" s="48">
        <f>IF(OR(AQ516="",AQ516&lt;&gt;'RC'!$E$6,AB516&lt;&gt;'RC'!$D$21),0,1)</f>
        <v>0</v>
      </c>
      <c r="AH516" s="48">
        <f t="shared" si="174"/>
        <v>4.4909999999998403E-2</v>
      </c>
      <c r="AI516" s="48" t="str">
        <f t="shared" si="156"/>
        <v/>
      </c>
      <c r="AJ516" s="48" t="str">
        <f t="shared" si="157"/>
        <v/>
      </c>
      <c r="AK516" s="52" t="str">
        <f t="shared" si="158"/>
        <v/>
      </c>
      <c r="AL516" s="52" t="str">
        <f t="shared" si="159"/>
        <v/>
      </c>
      <c r="AM516" s="48" t="str">
        <f t="shared" si="160"/>
        <v/>
      </c>
      <c r="AN516" s="48" t="str">
        <f t="shared" si="161"/>
        <v/>
      </c>
      <c r="AP516" s="18" t="str">
        <f t="shared" si="162"/>
        <v/>
      </c>
      <c r="AQ516" s="18" t="str">
        <f t="shared" si="163"/>
        <v/>
      </c>
      <c r="AR516" s="18">
        <v>4.4909999999999999E-2</v>
      </c>
      <c r="AS516" s="18">
        <f>IF(AF!$D$27="Todos",1,IF(M516=AF!$D$27,1,0))</f>
        <v>1</v>
      </c>
      <c r="AT516" s="53">
        <f>IF(AND(E516=AF!$D$6,OR(LT!M516=AF!$D$27,AF!$D$27="Todos"),OR(AP516=AF!$E$8,AQ516=AF!$E$8)),AR516+AS516,0)</f>
        <v>0</v>
      </c>
      <c r="AU516" s="18" t="str">
        <f t="shared" si="164"/>
        <v/>
      </c>
      <c r="AV516" s="54" t="str">
        <f t="shared" si="165"/>
        <v/>
      </c>
      <c r="AW516" s="54" t="str">
        <f t="shared" si="166"/>
        <v/>
      </c>
      <c r="AX516" s="18" t="str">
        <f t="shared" si="167"/>
        <v/>
      </c>
      <c r="AY516" s="18" t="str">
        <f t="shared" si="168"/>
        <v/>
      </c>
      <c r="BA516" s="18">
        <f>IF($E516=AF!$D$6,IF($M516="Concluída no prazo",2,IF($M516="Concluída com atraso",1,0)),0)</f>
        <v>0</v>
      </c>
      <c r="BB516" s="18">
        <f>IF($E516=AF!$D$6,IF($M516="Atrasada",2,IF($M516="Concluída com atraso",1,0)),0)</f>
        <v>0</v>
      </c>
      <c r="BC516" s="18">
        <v>5.1000000000000004E-3</v>
      </c>
      <c r="BD516" s="18">
        <f t="shared" si="175"/>
        <v>5.1000000000000004E-3</v>
      </c>
      <c r="BE516" s="18">
        <f t="shared" si="175"/>
        <v>5.1000000000000004E-3</v>
      </c>
      <c r="BF516" s="18" t="str">
        <f t="shared" si="169"/>
        <v/>
      </c>
      <c r="BN516" s="18" t="str">
        <f t="shared" si="170"/>
        <v>s</v>
      </c>
    </row>
    <row r="517" spans="3:66" ht="50.1" customHeight="1" thickTop="1" thickBot="1" x14ac:dyDescent="0.3">
      <c r="C517" s="46"/>
      <c r="D517" s="46"/>
      <c r="E517" s="46"/>
      <c r="F517" s="122"/>
      <c r="G517" s="122"/>
      <c r="H517" s="78" t="str">
        <f t="shared" si="171"/>
        <v/>
      </c>
      <c r="I517" s="78" t="str">
        <f t="shared" si="172"/>
        <v/>
      </c>
      <c r="J517" s="16"/>
      <c r="K517" s="46" t="str">
        <f t="shared" si="173"/>
        <v/>
      </c>
      <c r="L517" s="16"/>
      <c r="M517" s="16"/>
      <c r="N517" s="46"/>
      <c r="O517" s="47" t="str">
        <f t="shared" si="176"/>
        <v/>
      </c>
      <c r="P517" s="47"/>
      <c r="Q517" s="48" t="str">
        <f>IFERROR(VLOOKUP(E517,Funcionários!$C$8:$E$207,3,FALSE),"")</f>
        <v/>
      </c>
      <c r="R517" s="47"/>
      <c r="S517" s="49" t="str">
        <f t="shared" si="177"/>
        <v/>
      </c>
      <c r="T517" s="49">
        <v>5.11E-3</v>
      </c>
      <c r="U517" s="48" t="str">
        <f>IF(Funcionários!C518=0,"",Funcionários!C518)</f>
        <v/>
      </c>
      <c r="V517" s="50">
        <f>IF(U517="",0,IF(COUNTIFS($E$7:$E$3006,U517,$I$7:$I$3006,'RC'!$E$6)=0,0,COUNTIFS($M$7:$M$3006,"Concluída no prazo",$E$7:$E$3006,U517,$I$7:$I$3006,'RC'!$E$6)/COUNTIFS($E$7:$E$3006,U517,$I$7:$I$3006,'RC'!$E$6)))</f>
        <v>0</v>
      </c>
      <c r="W517" s="49">
        <f>SUMIFS($J$7:$J$3006,$E$7:$E$3006,U517,$I$7:$I$3006,'RC'!$E$6)+SUMIFS($L$7:$L$3006,$E$7:$E$3006,U517,$I$7:$I$3006,'RC'!$E$6)</f>
        <v>0</v>
      </c>
      <c r="X517" s="48">
        <f>COUNTIFS($E$7:$E$3006,U517,$I$7:$I$3006,'RC'!$E$6)</f>
        <v>0</v>
      </c>
      <c r="Y517" s="48"/>
      <c r="Z517" s="51" t="str">
        <f>IF(AQ517='RC'!$E$6,AC517*1000+AD517,"")</f>
        <v/>
      </c>
      <c r="AA517" s="51" t="str">
        <f>IF(AB517="","",IF(AQ517='RC'!$E$6,AC517*1000-AD517,""))</f>
        <v/>
      </c>
      <c r="AB517" s="48" t="str">
        <f>IFERROR(VLOOKUP(E517,Funcionários!$C$8:$E$207,3,FALSE),"")</f>
        <v/>
      </c>
      <c r="AC517" s="50" t="str">
        <f>IF(AB517="","",IF(COUNTIFS($AB$7:$AB$3006,AB517,$AQ$7:$AQ$3006,'RC'!$E$6)=0,"",COUNTIFS($M$7:$M$3006,"Concluída no prazo",$AB$7:$AB$3006,AB517,$AQ$7:$AQ$3006,'RC'!$E$6)/COUNTIFS($AB$7:$AB$3006,AB517,$AQ$7:$AQ$3006,'RC'!$E$6)))</f>
        <v/>
      </c>
      <c r="AD517" s="48">
        <f>SUMIF($AQ$7:$AQ$3006,'RC'!$E$6,$J$7:$J$3006)+SUMIF($AQ$7:$AQ$3006,'RC'!$E$6,$L$7:$L$3006)</f>
        <v>21</v>
      </c>
      <c r="AF517" s="48">
        <v>4.48999999999984E-2</v>
      </c>
      <c r="AG517" s="48">
        <f>IF(OR(AQ517="",AQ517&lt;&gt;'RC'!$E$6,AB517&lt;&gt;'RC'!$D$21),0,1)</f>
        <v>0</v>
      </c>
      <c r="AH517" s="48">
        <f t="shared" si="174"/>
        <v>4.48999999999984E-2</v>
      </c>
      <c r="AI517" s="48" t="str">
        <f t="shared" si="156"/>
        <v/>
      </c>
      <c r="AJ517" s="48" t="str">
        <f t="shared" si="157"/>
        <v/>
      </c>
      <c r="AK517" s="52" t="str">
        <f t="shared" si="158"/>
        <v/>
      </c>
      <c r="AL517" s="52" t="str">
        <f t="shared" si="159"/>
        <v/>
      </c>
      <c r="AM517" s="48" t="str">
        <f t="shared" si="160"/>
        <v/>
      </c>
      <c r="AN517" s="48" t="str">
        <f t="shared" si="161"/>
        <v/>
      </c>
      <c r="AP517" s="18" t="str">
        <f t="shared" si="162"/>
        <v/>
      </c>
      <c r="AQ517" s="18" t="str">
        <f t="shared" si="163"/>
        <v/>
      </c>
      <c r="AR517" s="18">
        <v>4.4900000000000002E-2</v>
      </c>
      <c r="AS517" s="18">
        <f>IF(AF!$D$27="Todos",1,IF(M517=AF!$D$27,1,0))</f>
        <v>1</v>
      </c>
      <c r="AT517" s="53">
        <f>IF(AND(E517=AF!$D$6,OR(LT!M517=AF!$D$27,AF!$D$27="Todos"),OR(AP517=AF!$E$8,AQ517=AF!$E$8)),AR517+AS517,0)</f>
        <v>0</v>
      </c>
      <c r="AU517" s="18" t="str">
        <f t="shared" si="164"/>
        <v/>
      </c>
      <c r="AV517" s="54" t="str">
        <f t="shared" si="165"/>
        <v/>
      </c>
      <c r="AW517" s="54" t="str">
        <f t="shared" si="166"/>
        <v/>
      </c>
      <c r="AX517" s="18" t="str">
        <f t="shared" si="167"/>
        <v/>
      </c>
      <c r="AY517" s="18" t="str">
        <f t="shared" si="168"/>
        <v/>
      </c>
      <c r="BA517" s="18">
        <f>IF($E517=AF!$D$6,IF($M517="Concluída no prazo",2,IF($M517="Concluída com atraso",1,0)),0)</f>
        <v>0</v>
      </c>
      <c r="BB517" s="18">
        <f>IF($E517=AF!$D$6,IF($M517="Atrasada",2,IF($M517="Concluída com atraso",1,0)),0)</f>
        <v>0</v>
      </c>
      <c r="BC517" s="18">
        <v>5.11E-3</v>
      </c>
      <c r="BD517" s="18">
        <f t="shared" si="175"/>
        <v>5.11E-3</v>
      </c>
      <c r="BE517" s="18">
        <f t="shared" si="175"/>
        <v>5.11E-3</v>
      </c>
      <c r="BF517" s="18" t="str">
        <f t="shared" si="169"/>
        <v/>
      </c>
      <c r="BN517" s="18" t="str">
        <f t="shared" si="170"/>
        <v>s</v>
      </c>
    </row>
    <row r="518" spans="3:66" ht="50.1" customHeight="1" thickTop="1" thickBot="1" x14ac:dyDescent="0.3">
      <c r="C518" s="46"/>
      <c r="D518" s="46"/>
      <c r="E518" s="46"/>
      <c r="F518" s="122"/>
      <c r="G518" s="122"/>
      <c r="H518" s="78" t="str">
        <f t="shared" si="171"/>
        <v/>
      </c>
      <c r="I518" s="78" t="str">
        <f t="shared" si="172"/>
        <v/>
      </c>
      <c r="J518" s="16"/>
      <c r="K518" s="46" t="str">
        <f t="shared" si="173"/>
        <v/>
      </c>
      <c r="L518" s="16"/>
      <c r="M518" s="16"/>
      <c r="N518" s="46"/>
      <c r="O518" s="47" t="str">
        <f t="shared" si="176"/>
        <v/>
      </c>
      <c r="P518" s="47"/>
      <c r="Q518" s="48" t="str">
        <f>IFERROR(VLOOKUP(E518,Funcionários!$C$8:$E$207,3,FALSE),"")</f>
        <v/>
      </c>
      <c r="R518" s="47"/>
      <c r="S518" s="49" t="str">
        <f t="shared" si="177"/>
        <v/>
      </c>
      <c r="T518" s="49">
        <v>5.1200000000000004E-3</v>
      </c>
      <c r="U518" s="48" t="str">
        <f>IF(Funcionários!C519=0,"",Funcionários!C519)</f>
        <v/>
      </c>
      <c r="V518" s="50">
        <f>IF(U518="",0,IF(COUNTIFS($E$7:$E$3006,U518,$I$7:$I$3006,'RC'!$E$6)=0,0,COUNTIFS($M$7:$M$3006,"Concluída no prazo",$E$7:$E$3006,U518,$I$7:$I$3006,'RC'!$E$6)/COUNTIFS($E$7:$E$3006,U518,$I$7:$I$3006,'RC'!$E$6)))</f>
        <v>0</v>
      </c>
      <c r="W518" s="49">
        <f>SUMIFS($J$7:$J$3006,$E$7:$E$3006,U518,$I$7:$I$3006,'RC'!$E$6)+SUMIFS($L$7:$L$3006,$E$7:$E$3006,U518,$I$7:$I$3006,'RC'!$E$6)</f>
        <v>0</v>
      </c>
      <c r="X518" s="48">
        <f>COUNTIFS($E$7:$E$3006,U518,$I$7:$I$3006,'RC'!$E$6)</f>
        <v>0</v>
      </c>
      <c r="Y518" s="48"/>
      <c r="Z518" s="51" t="str">
        <f>IF(AQ518='RC'!$E$6,AC518*1000+AD518,"")</f>
        <v/>
      </c>
      <c r="AA518" s="51" t="str">
        <f>IF(AB518="","",IF(AQ518='RC'!$E$6,AC518*1000-AD518,""))</f>
        <v/>
      </c>
      <c r="AB518" s="48" t="str">
        <f>IFERROR(VLOOKUP(E518,Funcionários!$C$8:$E$207,3,FALSE),"")</f>
        <v/>
      </c>
      <c r="AC518" s="50" t="str">
        <f>IF(AB518="","",IF(COUNTIFS($AB$7:$AB$3006,AB518,$AQ$7:$AQ$3006,'RC'!$E$6)=0,"",COUNTIFS($M$7:$M$3006,"Concluída no prazo",$AB$7:$AB$3006,AB518,$AQ$7:$AQ$3006,'RC'!$E$6)/COUNTIFS($AB$7:$AB$3006,AB518,$AQ$7:$AQ$3006,'RC'!$E$6)))</f>
        <v/>
      </c>
      <c r="AD518" s="48">
        <f>SUMIF($AQ$7:$AQ$3006,'RC'!$E$6,$J$7:$J$3006)+SUMIF($AQ$7:$AQ$3006,'RC'!$E$6,$L$7:$L$3006)</f>
        <v>21</v>
      </c>
      <c r="AF518" s="48">
        <v>4.4889999999998403E-2</v>
      </c>
      <c r="AG518" s="48">
        <f>IF(OR(AQ518="",AQ518&lt;&gt;'RC'!$E$6,AB518&lt;&gt;'RC'!$D$21),0,1)</f>
        <v>0</v>
      </c>
      <c r="AH518" s="48">
        <f t="shared" si="174"/>
        <v>4.4889999999998403E-2</v>
      </c>
      <c r="AI518" s="48" t="str">
        <f t="shared" si="156"/>
        <v/>
      </c>
      <c r="AJ518" s="48" t="str">
        <f t="shared" si="157"/>
        <v/>
      </c>
      <c r="AK518" s="52" t="str">
        <f t="shared" si="158"/>
        <v/>
      </c>
      <c r="AL518" s="52" t="str">
        <f t="shared" si="159"/>
        <v/>
      </c>
      <c r="AM518" s="48" t="str">
        <f t="shared" si="160"/>
        <v/>
      </c>
      <c r="AN518" s="48" t="str">
        <f t="shared" si="161"/>
        <v/>
      </c>
      <c r="AP518" s="18" t="str">
        <f t="shared" si="162"/>
        <v/>
      </c>
      <c r="AQ518" s="18" t="str">
        <f t="shared" si="163"/>
        <v/>
      </c>
      <c r="AR518" s="18">
        <v>4.4889999999999999E-2</v>
      </c>
      <c r="AS518" s="18">
        <f>IF(AF!$D$27="Todos",1,IF(M518=AF!$D$27,1,0))</f>
        <v>1</v>
      </c>
      <c r="AT518" s="53">
        <f>IF(AND(E518=AF!$D$6,OR(LT!M518=AF!$D$27,AF!$D$27="Todos"),OR(AP518=AF!$E$8,AQ518=AF!$E$8)),AR518+AS518,0)</f>
        <v>0</v>
      </c>
      <c r="AU518" s="18" t="str">
        <f t="shared" si="164"/>
        <v/>
      </c>
      <c r="AV518" s="54" t="str">
        <f t="shared" si="165"/>
        <v/>
      </c>
      <c r="AW518" s="54" t="str">
        <f t="shared" si="166"/>
        <v/>
      </c>
      <c r="AX518" s="18" t="str">
        <f t="shared" si="167"/>
        <v/>
      </c>
      <c r="AY518" s="18" t="str">
        <f t="shared" si="168"/>
        <v/>
      </c>
      <c r="BA518" s="18">
        <f>IF($E518=AF!$D$6,IF($M518="Concluída no prazo",2,IF($M518="Concluída com atraso",1,0)),0)</f>
        <v>0</v>
      </c>
      <c r="BB518" s="18">
        <f>IF($E518=AF!$D$6,IF($M518="Atrasada",2,IF($M518="Concluída com atraso",1,0)),0)</f>
        <v>0</v>
      </c>
      <c r="BC518" s="18">
        <v>5.1200000000000004E-3</v>
      </c>
      <c r="BD518" s="18">
        <f t="shared" si="175"/>
        <v>5.1200000000000004E-3</v>
      </c>
      <c r="BE518" s="18">
        <f t="shared" si="175"/>
        <v>5.1200000000000004E-3</v>
      </c>
      <c r="BF518" s="18" t="str">
        <f t="shared" si="169"/>
        <v/>
      </c>
      <c r="BN518" s="18" t="str">
        <f t="shared" si="170"/>
        <v>s</v>
      </c>
    </row>
    <row r="519" spans="3:66" ht="50.1" customHeight="1" thickTop="1" thickBot="1" x14ac:dyDescent="0.3">
      <c r="C519" s="46"/>
      <c r="D519" s="46"/>
      <c r="E519" s="46"/>
      <c r="F519" s="122"/>
      <c r="G519" s="122"/>
      <c r="H519" s="78" t="str">
        <f t="shared" si="171"/>
        <v/>
      </c>
      <c r="I519" s="78" t="str">
        <f t="shared" si="172"/>
        <v/>
      </c>
      <c r="J519" s="16"/>
      <c r="K519" s="46" t="str">
        <f t="shared" si="173"/>
        <v/>
      </c>
      <c r="L519" s="16"/>
      <c r="M519" s="16"/>
      <c r="N519" s="46"/>
      <c r="O519" s="47" t="str">
        <f t="shared" si="176"/>
        <v/>
      </c>
      <c r="P519" s="47"/>
      <c r="Q519" s="48" t="str">
        <f>IFERROR(VLOOKUP(E519,Funcionários!$C$8:$E$207,3,FALSE),"")</f>
        <v/>
      </c>
      <c r="R519" s="47"/>
      <c r="S519" s="49" t="str">
        <f t="shared" si="177"/>
        <v/>
      </c>
      <c r="T519" s="49">
        <v>5.13E-3</v>
      </c>
      <c r="U519" s="48" t="str">
        <f>IF(Funcionários!C520=0,"",Funcionários!C520)</f>
        <v/>
      </c>
      <c r="V519" s="50">
        <f>IF(U519="",0,IF(COUNTIFS($E$7:$E$3006,U519,$I$7:$I$3006,'RC'!$E$6)=0,0,COUNTIFS($M$7:$M$3006,"Concluída no prazo",$E$7:$E$3006,U519,$I$7:$I$3006,'RC'!$E$6)/COUNTIFS($E$7:$E$3006,U519,$I$7:$I$3006,'RC'!$E$6)))</f>
        <v>0</v>
      </c>
      <c r="W519" s="49">
        <f>SUMIFS($J$7:$J$3006,$E$7:$E$3006,U519,$I$7:$I$3006,'RC'!$E$6)+SUMIFS($L$7:$L$3006,$E$7:$E$3006,U519,$I$7:$I$3006,'RC'!$E$6)</f>
        <v>0</v>
      </c>
      <c r="X519" s="48">
        <f>COUNTIFS($E$7:$E$3006,U519,$I$7:$I$3006,'RC'!$E$6)</f>
        <v>0</v>
      </c>
      <c r="Y519" s="48"/>
      <c r="Z519" s="51" t="str">
        <f>IF(AQ519='RC'!$E$6,AC519*1000+AD519,"")</f>
        <v/>
      </c>
      <c r="AA519" s="51" t="str">
        <f>IF(AB519="","",IF(AQ519='RC'!$E$6,AC519*1000-AD519,""))</f>
        <v/>
      </c>
      <c r="AB519" s="48" t="str">
        <f>IFERROR(VLOOKUP(E519,Funcionários!$C$8:$E$207,3,FALSE),"")</f>
        <v/>
      </c>
      <c r="AC519" s="50" t="str">
        <f>IF(AB519="","",IF(COUNTIFS($AB$7:$AB$3006,AB519,$AQ$7:$AQ$3006,'RC'!$E$6)=0,"",COUNTIFS($M$7:$M$3006,"Concluída no prazo",$AB$7:$AB$3006,AB519,$AQ$7:$AQ$3006,'RC'!$E$6)/COUNTIFS($AB$7:$AB$3006,AB519,$AQ$7:$AQ$3006,'RC'!$E$6)))</f>
        <v/>
      </c>
      <c r="AD519" s="48">
        <f>SUMIF($AQ$7:$AQ$3006,'RC'!$E$6,$J$7:$J$3006)+SUMIF($AQ$7:$AQ$3006,'RC'!$E$6,$L$7:$L$3006)</f>
        <v>21</v>
      </c>
      <c r="AF519" s="48">
        <v>4.48799999999984E-2</v>
      </c>
      <c r="AG519" s="48">
        <f>IF(OR(AQ519="",AQ519&lt;&gt;'RC'!$E$6,AB519&lt;&gt;'RC'!$D$21),0,1)</f>
        <v>0</v>
      </c>
      <c r="AH519" s="48">
        <f t="shared" si="174"/>
        <v>4.48799999999984E-2</v>
      </c>
      <c r="AI519" s="48" t="str">
        <f t="shared" ref="AI519:AI582" si="178">IF(AH519&lt;1,"",E519)</f>
        <v/>
      </c>
      <c r="AJ519" s="48" t="str">
        <f t="shared" ref="AJ519:AJ582" si="179">IF($AI519="","",C519)</f>
        <v/>
      </c>
      <c r="AK519" s="52" t="str">
        <f t="shared" ref="AK519:AK582" si="180">IF($AI519="","",F519)</f>
        <v/>
      </c>
      <c r="AL519" s="52" t="str">
        <f t="shared" ref="AL519:AL582" si="181">IF($AI519="","",G519)</f>
        <v/>
      </c>
      <c r="AM519" s="48" t="str">
        <f t="shared" ref="AM519:AM582" si="182">IF($AI519="","",J519+L519)</f>
        <v/>
      </c>
      <c r="AN519" s="48" t="str">
        <f t="shared" ref="AN519:AN582" si="183">IF($AI519="","",M519)</f>
        <v/>
      </c>
      <c r="AP519" s="18" t="str">
        <f t="shared" ref="AP519:AP582" si="184">IF(F519=0,"",MONTH(F519))</f>
        <v/>
      </c>
      <c r="AQ519" s="18" t="str">
        <f t="shared" ref="AQ519:AQ582" si="185">IF(G519=0,"",MONTH(G519))</f>
        <v/>
      </c>
      <c r="AR519" s="18">
        <v>4.4880000000000003E-2</v>
      </c>
      <c r="AS519" s="18">
        <f>IF(AF!$D$27="Todos",1,IF(M519=AF!$D$27,1,0))</f>
        <v>1</v>
      </c>
      <c r="AT519" s="53">
        <f>IF(AND(E519=AF!$D$6,OR(LT!M519=AF!$D$27,AF!$D$27="Todos"),OR(AP519=AF!$E$8,AQ519=AF!$E$8)),AR519+AS519,0)</f>
        <v>0</v>
      </c>
      <c r="AU519" s="18" t="str">
        <f t="shared" ref="AU519:AU582" si="186">IF($AT519=0,"",C519)</f>
        <v/>
      </c>
      <c r="AV519" s="54" t="str">
        <f t="shared" ref="AV519:AV582" si="187">IF($AT519=0,"",F519)</f>
        <v/>
      </c>
      <c r="AW519" s="54" t="str">
        <f t="shared" ref="AW519:AW582" si="188">IF($AT519=0,"",G519)</f>
        <v/>
      </c>
      <c r="AX519" s="18" t="str">
        <f t="shared" ref="AX519:AX582" si="189">IF($AT519=0,"",J519+L519)</f>
        <v/>
      </c>
      <c r="AY519" s="18" t="str">
        <f t="shared" ref="AY519:AY582" si="190">IF($AT519=0,"",M519)</f>
        <v/>
      </c>
      <c r="BA519" s="18">
        <f>IF($E519=AF!$D$6,IF($M519="Concluída no prazo",2,IF($M519="Concluída com atraso",1,0)),0)</f>
        <v>0</v>
      </c>
      <c r="BB519" s="18">
        <f>IF($E519=AF!$D$6,IF($M519="Atrasada",2,IF($M519="Concluída com atraso",1,0)),0)</f>
        <v>0</v>
      </c>
      <c r="BC519" s="18">
        <v>5.13E-3</v>
      </c>
      <c r="BD519" s="18">
        <f t="shared" si="175"/>
        <v>5.13E-3</v>
      </c>
      <c r="BE519" s="18">
        <f t="shared" si="175"/>
        <v>5.13E-3</v>
      </c>
      <c r="BF519" s="18" t="str">
        <f t="shared" ref="BF519:BF582" si="191">IF(C519=0,"",C519)</f>
        <v/>
      </c>
      <c r="BN519" s="18" t="str">
        <f t="shared" ref="BN519:BN582" si="192">IF(AP519=AQ519,"s","n")</f>
        <v>s</v>
      </c>
    </row>
    <row r="520" spans="3:66" ht="50.1" customHeight="1" thickTop="1" thickBot="1" x14ac:dyDescent="0.3">
      <c r="C520" s="46"/>
      <c r="D520" s="46"/>
      <c r="E520" s="46"/>
      <c r="F520" s="122"/>
      <c r="G520" s="122"/>
      <c r="H520" s="78" t="str">
        <f t="shared" ref="H520:H583" si="193">IF(F520=0,"",MONTH(F520))</f>
        <v/>
      </c>
      <c r="I520" s="78" t="str">
        <f t="shared" ref="I520:I583" si="194">IF(G520=0,"",MONTH(G520))</f>
        <v/>
      </c>
      <c r="J520" s="16"/>
      <c r="K520" s="46" t="str">
        <f t="shared" ref="K520:K583" si="195">IF(OR(F520=0,G520=0),"",IF(MONTH(G520)-MONTH(F520)&gt;1,"Esta tarefa está muito grande. Divida em tarefas menores.",IF(MONTH(F520)=MONTH(G520),"Sim! Inicia em "&amp;VLOOKUP(MONTH(F520),$BK$6:$BL$17,2,FALSE)&amp;" e termina em "&amp;VLOOKUP(MONTH(G520),$BK$6:$BL$17,2,FALSE)&amp;".","Não! Inicia em "&amp;VLOOKUP(MONTH(F520),$BK$6:$BL$17,2,FALSE)&amp;" e termina em "&amp;VLOOKUP(MONTH(G520),$BK$6:$BL$17,2,FALSE)&amp;".")))</f>
        <v/>
      </c>
      <c r="L520" s="16"/>
      <c r="M520" s="16"/>
      <c r="N520" s="46"/>
      <c r="O520" s="47" t="str">
        <f t="shared" si="176"/>
        <v/>
      </c>
      <c r="P520" s="47"/>
      <c r="Q520" s="48" t="str">
        <f>IFERROR(VLOOKUP(E520,Funcionários!$C$8:$E$207,3,FALSE),"")</f>
        <v/>
      </c>
      <c r="R520" s="47"/>
      <c r="S520" s="49" t="str">
        <f t="shared" si="177"/>
        <v/>
      </c>
      <c r="T520" s="49">
        <v>5.1399999999999996E-3</v>
      </c>
      <c r="U520" s="48" t="str">
        <f>IF(Funcionários!C521=0,"",Funcionários!C521)</f>
        <v/>
      </c>
      <c r="V520" s="50">
        <f>IF(U520="",0,IF(COUNTIFS($E$7:$E$3006,U520,$I$7:$I$3006,'RC'!$E$6)=0,0,COUNTIFS($M$7:$M$3006,"Concluída no prazo",$E$7:$E$3006,U520,$I$7:$I$3006,'RC'!$E$6)/COUNTIFS($E$7:$E$3006,U520,$I$7:$I$3006,'RC'!$E$6)))</f>
        <v>0</v>
      </c>
      <c r="W520" s="49">
        <f>SUMIFS($J$7:$J$3006,$E$7:$E$3006,U520,$I$7:$I$3006,'RC'!$E$6)+SUMIFS($L$7:$L$3006,$E$7:$E$3006,U520,$I$7:$I$3006,'RC'!$E$6)</f>
        <v>0</v>
      </c>
      <c r="X520" s="48">
        <f>COUNTIFS($E$7:$E$3006,U520,$I$7:$I$3006,'RC'!$E$6)</f>
        <v>0</v>
      </c>
      <c r="Y520" s="48"/>
      <c r="Z520" s="51" t="str">
        <f>IF(AQ520='RC'!$E$6,AC520*1000+AD520,"")</f>
        <v/>
      </c>
      <c r="AA520" s="51" t="str">
        <f>IF(AB520="","",IF(AQ520='RC'!$E$6,AC520*1000-AD520,""))</f>
        <v/>
      </c>
      <c r="AB520" s="48" t="str">
        <f>IFERROR(VLOOKUP(E520,Funcionários!$C$8:$E$207,3,FALSE),"")</f>
        <v/>
      </c>
      <c r="AC520" s="50" t="str">
        <f>IF(AB520="","",IF(COUNTIFS($AB$7:$AB$3006,AB520,$AQ$7:$AQ$3006,'RC'!$E$6)=0,"",COUNTIFS($M$7:$M$3006,"Concluída no prazo",$AB$7:$AB$3006,AB520,$AQ$7:$AQ$3006,'RC'!$E$6)/COUNTIFS($AB$7:$AB$3006,AB520,$AQ$7:$AQ$3006,'RC'!$E$6)))</f>
        <v/>
      </c>
      <c r="AD520" s="48">
        <f>SUMIF($AQ$7:$AQ$3006,'RC'!$E$6,$J$7:$J$3006)+SUMIF($AQ$7:$AQ$3006,'RC'!$E$6,$L$7:$L$3006)</f>
        <v>21</v>
      </c>
      <c r="AF520" s="48">
        <v>4.4869999999998397E-2</v>
      </c>
      <c r="AG520" s="48">
        <f>IF(OR(AQ520="",AQ520&lt;&gt;'RC'!$E$6,AB520&lt;&gt;'RC'!$D$21),0,1)</f>
        <v>0</v>
      </c>
      <c r="AH520" s="48">
        <f t="shared" ref="AH520:AH583" si="196">AF520+AG520</f>
        <v>4.4869999999998397E-2</v>
      </c>
      <c r="AI520" s="48" t="str">
        <f t="shared" si="178"/>
        <v/>
      </c>
      <c r="AJ520" s="48" t="str">
        <f t="shared" si="179"/>
        <v/>
      </c>
      <c r="AK520" s="52" t="str">
        <f t="shared" si="180"/>
        <v/>
      </c>
      <c r="AL520" s="52" t="str">
        <f t="shared" si="181"/>
        <v/>
      </c>
      <c r="AM520" s="48" t="str">
        <f t="shared" si="182"/>
        <v/>
      </c>
      <c r="AN520" s="48" t="str">
        <f t="shared" si="183"/>
        <v/>
      </c>
      <c r="AP520" s="18" t="str">
        <f t="shared" si="184"/>
        <v/>
      </c>
      <c r="AQ520" s="18" t="str">
        <f t="shared" si="185"/>
        <v/>
      </c>
      <c r="AR520" s="18">
        <v>4.487E-2</v>
      </c>
      <c r="AS520" s="18">
        <f>IF(AF!$D$27="Todos",1,IF(M520=AF!$D$27,1,0))</f>
        <v>1</v>
      </c>
      <c r="AT520" s="53">
        <f>IF(AND(E520=AF!$D$6,OR(LT!M520=AF!$D$27,AF!$D$27="Todos"),OR(AP520=AF!$E$8,AQ520=AF!$E$8)),AR520+AS520,0)</f>
        <v>0</v>
      </c>
      <c r="AU520" s="18" t="str">
        <f t="shared" si="186"/>
        <v/>
      </c>
      <c r="AV520" s="54" t="str">
        <f t="shared" si="187"/>
        <v/>
      </c>
      <c r="AW520" s="54" t="str">
        <f t="shared" si="188"/>
        <v/>
      </c>
      <c r="AX520" s="18" t="str">
        <f t="shared" si="189"/>
        <v/>
      </c>
      <c r="AY520" s="18" t="str">
        <f t="shared" si="190"/>
        <v/>
      </c>
      <c r="BA520" s="18">
        <f>IF($E520=AF!$D$6,IF($M520="Concluída no prazo",2,IF($M520="Concluída com atraso",1,0)),0)</f>
        <v>0</v>
      </c>
      <c r="BB520" s="18">
        <f>IF($E520=AF!$D$6,IF($M520="Atrasada",2,IF($M520="Concluída com atraso",1,0)),0)</f>
        <v>0</v>
      </c>
      <c r="BC520" s="18">
        <v>5.1399999999999996E-3</v>
      </c>
      <c r="BD520" s="18">
        <f t="shared" ref="BD520:BE583" si="197">BA520+$BC520</f>
        <v>5.1399999999999996E-3</v>
      </c>
      <c r="BE520" s="18">
        <f t="shared" si="197"/>
        <v>5.1399999999999996E-3</v>
      </c>
      <c r="BF520" s="18" t="str">
        <f t="shared" si="191"/>
        <v/>
      </c>
      <c r="BN520" s="18" t="str">
        <f t="shared" si="192"/>
        <v>s</v>
      </c>
    </row>
    <row r="521" spans="3:66" ht="50.1" customHeight="1" thickTop="1" thickBot="1" x14ac:dyDescent="0.3">
      <c r="C521" s="46"/>
      <c r="D521" s="46"/>
      <c r="E521" s="46"/>
      <c r="F521" s="122"/>
      <c r="G521" s="122"/>
      <c r="H521" s="78" t="str">
        <f t="shared" si="193"/>
        <v/>
      </c>
      <c r="I521" s="78" t="str">
        <f t="shared" si="194"/>
        <v/>
      </c>
      <c r="J521" s="16"/>
      <c r="K521" s="46" t="str">
        <f t="shared" si="195"/>
        <v/>
      </c>
      <c r="L521" s="16"/>
      <c r="M521" s="16"/>
      <c r="N521" s="46"/>
      <c r="O521" s="47" t="str">
        <f t="shared" si="176"/>
        <v/>
      </c>
      <c r="P521" s="47"/>
      <c r="Q521" s="48" t="str">
        <f>IFERROR(VLOOKUP(E521,Funcionários!$C$8:$E$207,3,FALSE),"")</f>
        <v/>
      </c>
      <c r="R521" s="47"/>
      <c r="S521" s="49" t="str">
        <f t="shared" si="177"/>
        <v/>
      </c>
      <c r="T521" s="49">
        <v>5.1500000000000001E-3</v>
      </c>
      <c r="U521" s="48" t="str">
        <f>IF(Funcionários!C522=0,"",Funcionários!C522)</f>
        <v/>
      </c>
      <c r="V521" s="50">
        <f>IF(U521="",0,IF(COUNTIFS($E$7:$E$3006,U521,$I$7:$I$3006,'RC'!$E$6)=0,0,COUNTIFS($M$7:$M$3006,"Concluída no prazo",$E$7:$E$3006,U521,$I$7:$I$3006,'RC'!$E$6)/COUNTIFS($E$7:$E$3006,U521,$I$7:$I$3006,'RC'!$E$6)))</f>
        <v>0</v>
      </c>
      <c r="W521" s="49">
        <f>SUMIFS($J$7:$J$3006,$E$7:$E$3006,U521,$I$7:$I$3006,'RC'!$E$6)+SUMIFS($L$7:$L$3006,$E$7:$E$3006,U521,$I$7:$I$3006,'RC'!$E$6)</f>
        <v>0</v>
      </c>
      <c r="X521" s="48">
        <f>COUNTIFS($E$7:$E$3006,U521,$I$7:$I$3006,'RC'!$E$6)</f>
        <v>0</v>
      </c>
      <c r="Y521" s="48"/>
      <c r="Z521" s="51" t="str">
        <f>IF(AQ521='RC'!$E$6,AC521*1000+AD521,"")</f>
        <v/>
      </c>
      <c r="AA521" s="51" t="str">
        <f>IF(AB521="","",IF(AQ521='RC'!$E$6,AC521*1000-AD521,""))</f>
        <v/>
      </c>
      <c r="AB521" s="48" t="str">
        <f>IFERROR(VLOOKUP(E521,Funcionários!$C$8:$E$207,3,FALSE),"")</f>
        <v/>
      </c>
      <c r="AC521" s="50" t="str">
        <f>IF(AB521="","",IF(COUNTIFS($AB$7:$AB$3006,AB521,$AQ$7:$AQ$3006,'RC'!$E$6)=0,"",COUNTIFS($M$7:$M$3006,"Concluída no prazo",$AB$7:$AB$3006,AB521,$AQ$7:$AQ$3006,'RC'!$E$6)/COUNTIFS($AB$7:$AB$3006,AB521,$AQ$7:$AQ$3006,'RC'!$E$6)))</f>
        <v/>
      </c>
      <c r="AD521" s="48">
        <f>SUMIF($AQ$7:$AQ$3006,'RC'!$E$6,$J$7:$J$3006)+SUMIF($AQ$7:$AQ$3006,'RC'!$E$6,$L$7:$L$3006)</f>
        <v>21</v>
      </c>
      <c r="AF521" s="48">
        <v>4.4859999999998401E-2</v>
      </c>
      <c r="AG521" s="48">
        <f>IF(OR(AQ521="",AQ521&lt;&gt;'RC'!$E$6,AB521&lt;&gt;'RC'!$D$21),0,1)</f>
        <v>0</v>
      </c>
      <c r="AH521" s="48">
        <f t="shared" si="196"/>
        <v>4.4859999999998401E-2</v>
      </c>
      <c r="AI521" s="48" t="str">
        <f t="shared" si="178"/>
        <v/>
      </c>
      <c r="AJ521" s="48" t="str">
        <f t="shared" si="179"/>
        <v/>
      </c>
      <c r="AK521" s="52" t="str">
        <f t="shared" si="180"/>
        <v/>
      </c>
      <c r="AL521" s="52" t="str">
        <f t="shared" si="181"/>
        <v/>
      </c>
      <c r="AM521" s="48" t="str">
        <f t="shared" si="182"/>
        <v/>
      </c>
      <c r="AN521" s="48" t="str">
        <f t="shared" si="183"/>
        <v/>
      </c>
      <c r="AP521" s="18" t="str">
        <f t="shared" si="184"/>
        <v/>
      </c>
      <c r="AQ521" s="18" t="str">
        <f t="shared" si="185"/>
        <v/>
      </c>
      <c r="AR521" s="18">
        <v>4.4859999999999997E-2</v>
      </c>
      <c r="AS521" s="18">
        <f>IF(AF!$D$27="Todos",1,IF(M521=AF!$D$27,1,0))</f>
        <v>1</v>
      </c>
      <c r="AT521" s="53">
        <f>IF(AND(E521=AF!$D$6,OR(LT!M521=AF!$D$27,AF!$D$27="Todos"),OR(AP521=AF!$E$8,AQ521=AF!$E$8)),AR521+AS521,0)</f>
        <v>0</v>
      </c>
      <c r="AU521" s="18" t="str">
        <f t="shared" si="186"/>
        <v/>
      </c>
      <c r="AV521" s="54" t="str">
        <f t="shared" si="187"/>
        <v/>
      </c>
      <c r="AW521" s="54" t="str">
        <f t="shared" si="188"/>
        <v/>
      </c>
      <c r="AX521" s="18" t="str">
        <f t="shared" si="189"/>
        <v/>
      </c>
      <c r="AY521" s="18" t="str">
        <f t="shared" si="190"/>
        <v/>
      </c>
      <c r="BA521" s="18">
        <f>IF($E521=AF!$D$6,IF($M521="Concluída no prazo",2,IF($M521="Concluída com atraso",1,0)),0)</f>
        <v>0</v>
      </c>
      <c r="BB521" s="18">
        <f>IF($E521=AF!$D$6,IF($M521="Atrasada",2,IF($M521="Concluída com atraso",1,0)),0)</f>
        <v>0</v>
      </c>
      <c r="BC521" s="18">
        <v>5.1500000000000001E-3</v>
      </c>
      <c r="BD521" s="18">
        <f t="shared" si="197"/>
        <v>5.1500000000000001E-3</v>
      </c>
      <c r="BE521" s="18">
        <f t="shared" si="197"/>
        <v>5.1500000000000001E-3</v>
      </c>
      <c r="BF521" s="18" t="str">
        <f t="shared" si="191"/>
        <v/>
      </c>
      <c r="BN521" s="18" t="str">
        <f t="shared" si="192"/>
        <v>s</v>
      </c>
    </row>
    <row r="522" spans="3:66" ht="50.1" customHeight="1" thickTop="1" thickBot="1" x14ac:dyDescent="0.3">
      <c r="C522" s="46"/>
      <c r="D522" s="46"/>
      <c r="E522" s="46"/>
      <c r="F522" s="122"/>
      <c r="G522" s="122"/>
      <c r="H522" s="78" t="str">
        <f t="shared" si="193"/>
        <v/>
      </c>
      <c r="I522" s="78" t="str">
        <f t="shared" si="194"/>
        <v/>
      </c>
      <c r="J522" s="16"/>
      <c r="K522" s="46" t="str">
        <f t="shared" si="195"/>
        <v/>
      </c>
      <c r="L522" s="16"/>
      <c r="M522" s="16"/>
      <c r="N522" s="46"/>
      <c r="O522" s="47" t="str">
        <f t="shared" ref="O522:O585" si="198">IF(J522=0,"",J522/(J522+L522))</f>
        <v/>
      </c>
      <c r="P522" s="47"/>
      <c r="Q522" s="48" t="str">
        <f>IFERROR(VLOOKUP(E522,Funcionários!$C$8:$E$207,3,FALSE),"")</f>
        <v/>
      </c>
      <c r="R522" s="47"/>
      <c r="S522" s="49" t="str">
        <f t="shared" ref="S522:S585" si="199">IF(U522="","",V522*100000+W522*10+X522+T522)</f>
        <v/>
      </c>
      <c r="T522" s="49">
        <v>5.1599999999999997E-3</v>
      </c>
      <c r="U522" s="48" t="str">
        <f>IF(Funcionários!C523=0,"",Funcionários!C523)</f>
        <v/>
      </c>
      <c r="V522" s="50">
        <f>IF(U522="",0,IF(COUNTIFS($E$7:$E$3006,U522,$I$7:$I$3006,'RC'!$E$6)=0,0,COUNTIFS($M$7:$M$3006,"Concluída no prazo",$E$7:$E$3006,U522,$I$7:$I$3006,'RC'!$E$6)/COUNTIFS($E$7:$E$3006,U522,$I$7:$I$3006,'RC'!$E$6)))</f>
        <v>0</v>
      </c>
      <c r="W522" s="49">
        <f>SUMIFS($J$7:$J$3006,$E$7:$E$3006,U522,$I$7:$I$3006,'RC'!$E$6)+SUMIFS($L$7:$L$3006,$E$7:$E$3006,U522,$I$7:$I$3006,'RC'!$E$6)</f>
        <v>0</v>
      </c>
      <c r="X522" s="48">
        <f>COUNTIFS($E$7:$E$3006,U522,$I$7:$I$3006,'RC'!$E$6)</f>
        <v>0</v>
      </c>
      <c r="Y522" s="48"/>
      <c r="Z522" s="51" t="str">
        <f>IF(AQ522='RC'!$E$6,AC522*1000+AD522,"")</f>
        <v/>
      </c>
      <c r="AA522" s="51" t="str">
        <f>IF(AB522="","",IF(AQ522='RC'!$E$6,AC522*1000-AD522,""))</f>
        <v/>
      </c>
      <c r="AB522" s="48" t="str">
        <f>IFERROR(VLOOKUP(E522,Funcionários!$C$8:$E$207,3,FALSE),"")</f>
        <v/>
      </c>
      <c r="AC522" s="50" t="str">
        <f>IF(AB522="","",IF(COUNTIFS($AB$7:$AB$3006,AB522,$AQ$7:$AQ$3006,'RC'!$E$6)=0,"",COUNTIFS($M$7:$M$3006,"Concluída no prazo",$AB$7:$AB$3006,AB522,$AQ$7:$AQ$3006,'RC'!$E$6)/COUNTIFS($AB$7:$AB$3006,AB522,$AQ$7:$AQ$3006,'RC'!$E$6)))</f>
        <v/>
      </c>
      <c r="AD522" s="48">
        <f>SUMIF($AQ$7:$AQ$3006,'RC'!$E$6,$J$7:$J$3006)+SUMIF($AQ$7:$AQ$3006,'RC'!$E$6,$L$7:$L$3006)</f>
        <v>21</v>
      </c>
      <c r="AF522" s="48">
        <v>4.4849999999998398E-2</v>
      </c>
      <c r="AG522" s="48">
        <f>IF(OR(AQ522="",AQ522&lt;&gt;'RC'!$E$6,AB522&lt;&gt;'RC'!$D$21),0,1)</f>
        <v>0</v>
      </c>
      <c r="AH522" s="48">
        <f t="shared" si="196"/>
        <v>4.4849999999998398E-2</v>
      </c>
      <c r="AI522" s="48" t="str">
        <f t="shared" si="178"/>
        <v/>
      </c>
      <c r="AJ522" s="48" t="str">
        <f t="shared" si="179"/>
        <v/>
      </c>
      <c r="AK522" s="52" t="str">
        <f t="shared" si="180"/>
        <v/>
      </c>
      <c r="AL522" s="52" t="str">
        <f t="shared" si="181"/>
        <v/>
      </c>
      <c r="AM522" s="48" t="str">
        <f t="shared" si="182"/>
        <v/>
      </c>
      <c r="AN522" s="48" t="str">
        <f t="shared" si="183"/>
        <v/>
      </c>
      <c r="AP522" s="18" t="str">
        <f t="shared" si="184"/>
        <v/>
      </c>
      <c r="AQ522" s="18" t="str">
        <f t="shared" si="185"/>
        <v/>
      </c>
      <c r="AR522" s="18">
        <v>4.4850000000000001E-2</v>
      </c>
      <c r="AS522" s="18">
        <f>IF(AF!$D$27="Todos",1,IF(M522=AF!$D$27,1,0))</f>
        <v>1</v>
      </c>
      <c r="AT522" s="53">
        <f>IF(AND(E522=AF!$D$6,OR(LT!M522=AF!$D$27,AF!$D$27="Todos"),OR(AP522=AF!$E$8,AQ522=AF!$E$8)),AR522+AS522,0)</f>
        <v>0</v>
      </c>
      <c r="AU522" s="18" t="str">
        <f t="shared" si="186"/>
        <v/>
      </c>
      <c r="AV522" s="54" t="str">
        <f t="shared" si="187"/>
        <v/>
      </c>
      <c r="AW522" s="54" t="str">
        <f t="shared" si="188"/>
        <v/>
      </c>
      <c r="AX522" s="18" t="str">
        <f t="shared" si="189"/>
        <v/>
      </c>
      <c r="AY522" s="18" t="str">
        <f t="shared" si="190"/>
        <v/>
      </c>
      <c r="BA522" s="18">
        <f>IF($E522=AF!$D$6,IF($M522="Concluída no prazo",2,IF($M522="Concluída com atraso",1,0)),0)</f>
        <v>0</v>
      </c>
      <c r="BB522" s="18">
        <f>IF($E522=AF!$D$6,IF($M522="Atrasada",2,IF($M522="Concluída com atraso",1,0)),0)</f>
        <v>0</v>
      </c>
      <c r="BC522" s="18">
        <v>5.1599999999999997E-3</v>
      </c>
      <c r="BD522" s="18">
        <f t="shared" si="197"/>
        <v>5.1599999999999997E-3</v>
      </c>
      <c r="BE522" s="18">
        <f t="shared" si="197"/>
        <v>5.1599999999999997E-3</v>
      </c>
      <c r="BF522" s="18" t="str">
        <f t="shared" si="191"/>
        <v/>
      </c>
      <c r="BN522" s="18" t="str">
        <f t="shared" si="192"/>
        <v>s</v>
      </c>
    </row>
    <row r="523" spans="3:66" ht="50.1" customHeight="1" thickTop="1" thickBot="1" x14ac:dyDescent="0.3">
      <c r="C523" s="46"/>
      <c r="D523" s="46"/>
      <c r="E523" s="46"/>
      <c r="F523" s="122"/>
      <c r="G523" s="122"/>
      <c r="H523" s="78" t="str">
        <f t="shared" si="193"/>
        <v/>
      </c>
      <c r="I523" s="78" t="str">
        <f t="shared" si="194"/>
        <v/>
      </c>
      <c r="J523" s="16"/>
      <c r="K523" s="46" t="str">
        <f t="shared" si="195"/>
        <v/>
      </c>
      <c r="L523" s="16"/>
      <c r="M523" s="16"/>
      <c r="N523" s="46"/>
      <c r="O523" s="47" t="str">
        <f t="shared" si="198"/>
        <v/>
      </c>
      <c r="P523" s="47"/>
      <c r="Q523" s="48" t="str">
        <f>IFERROR(VLOOKUP(E523,Funcionários!$C$8:$E$207,3,FALSE),"")</f>
        <v/>
      </c>
      <c r="R523" s="47"/>
      <c r="S523" s="49" t="str">
        <f t="shared" si="199"/>
        <v/>
      </c>
      <c r="T523" s="49">
        <v>5.1700000000000001E-3</v>
      </c>
      <c r="U523" s="48" t="str">
        <f>IF(Funcionários!C524=0,"",Funcionários!C524)</f>
        <v/>
      </c>
      <c r="V523" s="50">
        <f>IF(U523="",0,IF(COUNTIFS($E$7:$E$3006,U523,$I$7:$I$3006,'RC'!$E$6)=0,0,COUNTIFS($M$7:$M$3006,"Concluída no prazo",$E$7:$E$3006,U523,$I$7:$I$3006,'RC'!$E$6)/COUNTIFS($E$7:$E$3006,U523,$I$7:$I$3006,'RC'!$E$6)))</f>
        <v>0</v>
      </c>
      <c r="W523" s="49">
        <f>SUMIFS($J$7:$J$3006,$E$7:$E$3006,U523,$I$7:$I$3006,'RC'!$E$6)+SUMIFS($L$7:$L$3006,$E$7:$E$3006,U523,$I$7:$I$3006,'RC'!$E$6)</f>
        <v>0</v>
      </c>
      <c r="X523" s="48">
        <f>COUNTIFS($E$7:$E$3006,U523,$I$7:$I$3006,'RC'!$E$6)</f>
        <v>0</v>
      </c>
      <c r="Y523" s="48"/>
      <c r="Z523" s="51" t="str">
        <f>IF(AQ523='RC'!$E$6,AC523*1000+AD523,"")</f>
        <v/>
      </c>
      <c r="AA523" s="51" t="str">
        <f>IF(AB523="","",IF(AQ523='RC'!$E$6,AC523*1000-AD523,""))</f>
        <v/>
      </c>
      <c r="AB523" s="48" t="str">
        <f>IFERROR(VLOOKUP(E523,Funcionários!$C$8:$E$207,3,FALSE),"")</f>
        <v/>
      </c>
      <c r="AC523" s="50" t="str">
        <f>IF(AB523="","",IF(COUNTIFS($AB$7:$AB$3006,AB523,$AQ$7:$AQ$3006,'RC'!$E$6)=0,"",COUNTIFS($M$7:$M$3006,"Concluída no prazo",$AB$7:$AB$3006,AB523,$AQ$7:$AQ$3006,'RC'!$E$6)/COUNTIFS($AB$7:$AB$3006,AB523,$AQ$7:$AQ$3006,'RC'!$E$6)))</f>
        <v/>
      </c>
      <c r="AD523" s="48">
        <f>SUMIF($AQ$7:$AQ$3006,'RC'!$E$6,$J$7:$J$3006)+SUMIF($AQ$7:$AQ$3006,'RC'!$E$6,$L$7:$L$3006)</f>
        <v>21</v>
      </c>
      <c r="AF523" s="48">
        <v>4.4839999999998402E-2</v>
      </c>
      <c r="AG523" s="48">
        <f>IF(OR(AQ523="",AQ523&lt;&gt;'RC'!$E$6,AB523&lt;&gt;'RC'!$D$21),0,1)</f>
        <v>0</v>
      </c>
      <c r="AH523" s="48">
        <f t="shared" si="196"/>
        <v>4.4839999999998402E-2</v>
      </c>
      <c r="AI523" s="48" t="str">
        <f t="shared" si="178"/>
        <v/>
      </c>
      <c r="AJ523" s="48" t="str">
        <f t="shared" si="179"/>
        <v/>
      </c>
      <c r="AK523" s="52" t="str">
        <f t="shared" si="180"/>
        <v/>
      </c>
      <c r="AL523" s="52" t="str">
        <f t="shared" si="181"/>
        <v/>
      </c>
      <c r="AM523" s="48" t="str">
        <f t="shared" si="182"/>
        <v/>
      </c>
      <c r="AN523" s="48" t="str">
        <f t="shared" si="183"/>
        <v/>
      </c>
      <c r="AP523" s="18" t="str">
        <f t="shared" si="184"/>
        <v/>
      </c>
      <c r="AQ523" s="18" t="str">
        <f t="shared" si="185"/>
        <v/>
      </c>
      <c r="AR523" s="18">
        <v>4.4839999999999998E-2</v>
      </c>
      <c r="AS523" s="18">
        <f>IF(AF!$D$27="Todos",1,IF(M523=AF!$D$27,1,0))</f>
        <v>1</v>
      </c>
      <c r="AT523" s="53">
        <f>IF(AND(E523=AF!$D$6,OR(LT!M523=AF!$D$27,AF!$D$27="Todos"),OR(AP523=AF!$E$8,AQ523=AF!$E$8)),AR523+AS523,0)</f>
        <v>0</v>
      </c>
      <c r="AU523" s="18" t="str">
        <f t="shared" si="186"/>
        <v/>
      </c>
      <c r="AV523" s="54" t="str">
        <f t="shared" si="187"/>
        <v/>
      </c>
      <c r="AW523" s="54" t="str">
        <f t="shared" si="188"/>
        <v/>
      </c>
      <c r="AX523" s="18" t="str">
        <f t="shared" si="189"/>
        <v/>
      </c>
      <c r="AY523" s="18" t="str">
        <f t="shared" si="190"/>
        <v/>
      </c>
      <c r="BA523" s="18">
        <f>IF($E523=AF!$D$6,IF($M523="Concluída no prazo",2,IF($M523="Concluída com atraso",1,0)),0)</f>
        <v>0</v>
      </c>
      <c r="BB523" s="18">
        <f>IF($E523=AF!$D$6,IF($M523="Atrasada",2,IF($M523="Concluída com atraso",1,0)),0)</f>
        <v>0</v>
      </c>
      <c r="BC523" s="18">
        <v>5.1700000000000001E-3</v>
      </c>
      <c r="BD523" s="18">
        <f t="shared" si="197"/>
        <v>5.1700000000000001E-3</v>
      </c>
      <c r="BE523" s="18">
        <f t="shared" si="197"/>
        <v>5.1700000000000001E-3</v>
      </c>
      <c r="BF523" s="18" t="str">
        <f t="shared" si="191"/>
        <v/>
      </c>
      <c r="BN523" s="18" t="str">
        <f t="shared" si="192"/>
        <v>s</v>
      </c>
    </row>
    <row r="524" spans="3:66" ht="50.1" customHeight="1" thickTop="1" thickBot="1" x14ac:dyDescent="0.3">
      <c r="C524" s="46"/>
      <c r="D524" s="46"/>
      <c r="E524" s="46"/>
      <c r="F524" s="122"/>
      <c r="G524" s="122"/>
      <c r="H524" s="78" t="str">
        <f t="shared" si="193"/>
        <v/>
      </c>
      <c r="I524" s="78" t="str">
        <f t="shared" si="194"/>
        <v/>
      </c>
      <c r="J524" s="16"/>
      <c r="K524" s="46" t="str">
        <f t="shared" si="195"/>
        <v/>
      </c>
      <c r="L524" s="16"/>
      <c r="M524" s="16"/>
      <c r="N524" s="46"/>
      <c r="O524" s="47" t="str">
        <f t="shared" si="198"/>
        <v/>
      </c>
      <c r="P524" s="47"/>
      <c r="Q524" s="48" t="str">
        <f>IFERROR(VLOOKUP(E524,Funcionários!$C$8:$E$207,3,FALSE),"")</f>
        <v/>
      </c>
      <c r="R524" s="47"/>
      <c r="S524" s="49" t="str">
        <f t="shared" si="199"/>
        <v/>
      </c>
      <c r="T524" s="49">
        <v>5.1799999999999997E-3</v>
      </c>
      <c r="U524" s="48" t="str">
        <f>IF(Funcionários!C525=0,"",Funcionários!C525)</f>
        <v/>
      </c>
      <c r="V524" s="50">
        <f>IF(U524="",0,IF(COUNTIFS($E$7:$E$3006,U524,$I$7:$I$3006,'RC'!$E$6)=0,0,COUNTIFS($M$7:$M$3006,"Concluída no prazo",$E$7:$E$3006,U524,$I$7:$I$3006,'RC'!$E$6)/COUNTIFS($E$7:$E$3006,U524,$I$7:$I$3006,'RC'!$E$6)))</f>
        <v>0</v>
      </c>
      <c r="W524" s="49">
        <f>SUMIFS($J$7:$J$3006,$E$7:$E$3006,U524,$I$7:$I$3006,'RC'!$E$6)+SUMIFS($L$7:$L$3006,$E$7:$E$3006,U524,$I$7:$I$3006,'RC'!$E$6)</f>
        <v>0</v>
      </c>
      <c r="X524" s="48">
        <f>COUNTIFS($E$7:$E$3006,U524,$I$7:$I$3006,'RC'!$E$6)</f>
        <v>0</v>
      </c>
      <c r="Y524" s="48"/>
      <c r="Z524" s="51" t="str">
        <f>IF(AQ524='RC'!$E$6,AC524*1000+AD524,"")</f>
        <v/>
      </c>
      <c r="AA524" s="51" t="str">
        <f>IF(AB524="","",IF(AQ524='RC'!$E$6,AC524*1000-AD524,""))</f>
        <v/>
      </c>
      <c r="AB524" s="48" t="str">
        <f>IFERROR(VLOOKUP(E524,Funcionários!$C$8:$E$207,3,FALSE),"")</f>
        <v/>
      </c>
      <c r="AC524" s="50" t="str">
        <f>IF(AB524="","",IF(COUNTIFS($AB$7:$AB$3006,AB524,$AQ$7:$AQ$3006,'RC'!$E$6)=0,"",COUNTIFS($M$7:$M$3006,"Concluída no prazo",$AB$7:$AB$3006,AB524,$AQ$7:$AQ$3006,'RC'!$E$6)/COUNTIFS($AB$7:$AB$3006,AB524,$AQ$7:$AQ$3006,'RC'!$E$6)))</f>
        <v/>
      </c>
      <c r="AD524" s="48">
        <f>SUMIF($AQ$7:$AQ$3006,'RC'!$E$6,$J$7:$J$3006)+SUMIF($AQ$7:$AQ$3006,'RC'!$E$6,$L$7:$L$3006)</f>
        <v>21</v>
      </c>
      <c r="AF524" s="48">
        <v>4.4829999999998399E-2</v>
      </c>
      <c r="AG524" s="48">
        <f>IF(OR(AQ524="",AQ524&lt;&gt;'RC'!$E$6,AB524&lt;&gt;'RC'!$D$21),0,1)</f>
        <v>0</v>
      </c>
      <c r="AH524" s="48">
        <f t="shared" si="196"/>
        <v>4.4829999999998399E-2</v>
      </c>
      <c r="AI524" s="48" t="str">
        <f t="shared" si="178"/>
        <v/>
      </c>
      <c r="AJ524" s="48" t="str">
        <f t="shared" si="179"/>
        <v/>
      </c>
      <c r="AK524" s="52" t="str">
        <f t="shared" si="180"/>
        <v/>
      </c>
      <c r="AL524" s="52" t="str">
        <f t="shared" si="181"/>
        <v/>
      </c>
      <c r="AM524" s="48" t="str">
        <f t="shared" si="182"/>
        <v/>
      </c>
      <c r="AN524" s="48" t="str">
        <f t="shared" si="183"/>
        <v/>
      </c>
      <c r="AP524" s="18" t="str">
        <f t="shared" si="184"/>
        <v/>
      </c>
      <c r="AQ524" s="18" t="str">
        <f t="shared" si="185"/>
        <v/>
      </c>
      <c r="AR524" s="18">
        <v>4.4830000000000002E-2</v>
      </c>
      <c r="AS524" s="18">
        <f>IF(AF!$D$27="Todos",1,IF(M524=AF!$D$27,1,0))</f>
        <v>1</v>
      </c>
      <c r="AT524" s="53">
        <f>IF(AND(E524=AF!$D$6,OR(LT!M524=AF!$D$27,AF!$D$27="Todos"),OR(AP524=AF!$E$8,AQ524=AF!$E$8)),AR524+AS524,0)</f>
        <v>0</v>
      </c>
      <c r="AU524" s="18" t="str">
        <f t="shared" si="186"/>
        <v/>
      </c>
      <c r="AV524" s="54" t="str">
        <f t="shared" si="187"/>
        <v/>
      </c>
      <c r="AW524" s="54" t="str">
        <f t="shared" si="188"/>
        <v/>
      </c>
      <c r="AX524" s="18" t="str">
        <f t="shared" si="189"/>
        <v/>
      </c>
      <c r="AY524" s="18" t="str">
        <f t="shared" si="190"/>
        <v/>
      </c>
      <c r="BA524" s="18">
        <f>IF($E524=AF!$D$6,IF($M524="Concluída no prazo",2,IF($M524="Concluída com atraso",1,0)),0)</f>
        <v>0</v>
      </c>
      <c r="BB524" s="18">
        <f>IF($E524=AF!$D$6,IF($M524="Atrasada",2,IF($M524="Concluída com atraso",1,0)),0)</f>
        <v>0</v>
      </c>
      <c r="BC524" s="18">
        <v>5.1799999999999997E-3</v>
      </c>
      <c r="BD524" s="18">
        <f t="shared" si="197"/>
        <v>5.1799999999999997E-3</v>
      </c>
      <c r="BE524" s="18">
        <f t="shared" si="197"/>
        <v>5.1799999999999997E-3</v>
      </c>
      <c r="BF524" s="18" t="str">
        <f t="shared" si="191"/>
        <v/>
      </c>
      <c r="BN524" s="18" t="str">
        <f t="shared" si="192"/>
        <v>s</v>
      </c>
    </row>
    <row r="525" spans="3:66" ht="50.1" customHeight="1" thickTop="1" thickBot="1" x14ac:dyDescent="0.3">
      <c r="C525" s="46"/>
      <c r="D525" s="46"/>
      <c r="E525" s="46"/>
      <c r="F525" s="122"/>
      <c r="G525" s="122"/>
      <c r="H525" s="78" t="str">
        <f t="shared" si="193"/>
        <v/>
      </c>
      <c r="I525" s="78" t="str">
        <f t="shared" si="194"/>
        <v/>
      </c>
      <c r="J525" s="16"/>
      <c r="K525" s="46" t="str">
        <f t="shared" si="195"/>
        <v/>
      </c>
      <c r="L525" s="16"/>
      <c r="M525" s="16"/>
      <c r="N525" s="46"/>
      <c r="O525" s="47" t="str">
        <f t="shared" si="198"/>
        <v/>
      </c>
      <c r="P525" s="47"/>
      <c r="Q525" s="48" t="str">
        <f>IFERROR(VLOOKUP(E525,Funcionários!$C$8:$E$207,3,FALSE),"")</f>
        <v/>
      </c>
      <c r="R525" s="47"/>
      <c r="S525" s="49" t="str">
        <f t="shared" si="199"/>
        <v/>
      </c>
      <c r="T525" s="49">
        <v>5.1900000000000002E-3</v>
      </c>
      <c r="U525" s="48" t="str">
        <f>IF(Funcionários!C526=0,"",Funcionários!C526)</f>
        <v/>
      </c>
      <c r="V525" s="50">
        <f>IF(U525="",0,IF(COUNTIFS($E$7:$E$3006,U525,$I$7:$I$3006,'RC'!$E$6)=0,0,COUNTIFS($M$7:$M$3006,"Concluída no prazo",$E$7:$E$3006,U525,$I$7:$I$3006,'RC'!$E$6)/COUNTIFS($E$7:$E$3006,U525,$I$7:$I$3006,'RC'!$E$6)))</f>
        <v>0</v>
      </c>
      <c r="W525" s="49">
        <f>SUMIFS($J$7:$J$3006,$E$7:$E$3006,U525,$I$7:$I$3006,'RC'!$E$6)+SUMIFS($L$7:$L$3006,$E$7:$E$3006,U525,$I$7:$I$3006,'RC'!$E$6)</f>
        <v>0</v>
      </c>
      <c r="X525" s="48">
        <f>COUNTIFS($E$7:$E$3006,U525,$I$7:$I$3006,'RC'!$E$6)</f>
        <v>0</v>
      </c>
      <c r="Y525" s="48"/>
      <c r="Z525" s="51" t="str">
        <f>IF(AQ525='RC'!$E$6,AC525*1000+AD525,"")</f>
        <v/>
      </c>
      <c r="AA525" s="51" t="str">
        <f>IF(AB525="","",IF(AQ525='RC'!$E$6,AC525*1000-AD525,""))</f>
        <v/>
      </c>
      <c r="AB525" s="48" t="str">
        <f>IFERROR(VLOOKUP(E525,Funcionários!$C$8:$E$207,3,FALSE),"")</f>
        <v/>
      </c>
      <c r="AC525" s="50" t="str">
        <f>IF(AB525="","",IF(COUNTIFS($AB$7:$AB$3006,AB525,$AQ$7:$AQ$3006,'RC'!$E$6)=0,"",COUNTIFS($M$7:$M$3006,"Concluída no prazo",$AB$7:$AB$3006,AB525,$AQ$7:$AQ$3006,'RC'!$E$6)/COUNTIFS($AB$7:$AB$3006,AB525,$AQ$7:$AQ$3006,'RC'!$E$6)))</f>
        <v/>
      </c>
      <c r="AD525" s="48">
        <f>SUMIF($AQ$7:$AQ$3006,'RC'!$E$6,$J$7:$J$3006)+SUMIF($AQ$7:$AQ$3006,'RC'!$E$6,$L$7:$L$3006)</f>
        <v>21</v>
      </c>
      <c r="AF525" s="48">
        <v>4.4819999999998403E-2</v>
      </c>
      <c r="AG525" s="48">
        <f>IF(OR(AQ525="",AQ525&lt;&gt;'RC'!$E$6,AB525&lt;&gt;'RC'!$D$21),0,1)</f>
        <v>0</v>
      </c>
      <c r="AH525" s="48">
        <f t="shared" si="196"/>
        <v>4.4819999999998403E-2</v>
      </c>
      <c r="AI525" s="48" t="str">
        <f t="shared" si="178"/>
        <v/>
      </c>
      <c r="AJ525" s="48" t="str">
        <f t="shared" si="179"/>
        <v/>
      </c>
      <c r="AK525" s="52" t="str">
        <f t="shared" si="180"/>
        <v/>
      </c>
      <c r="AL525" s="52" t="str">
        <f t="shared" si="181"/>
        <v/>
      </c>
      <c r="AM525" s="48" t="str">
        <f t="shared" si="182"/>
        <v/>
      </c>
      <c r="AN525" s="48" t="str">
        <f t="shared" si="183"/>
        <v/>
      </c>
      <c r="AP525" s="18" t="str">
        <f t="shared" si="184"/>
        <v/>
      </c>
      <c r="AQ525" s="18" t="str">
        <f t="shared" si="185"/>
        <v/>
      </c>
      <c r="AR525" s="18">
        <v>4.4819999999999999E-2</v>
      </c>
      <c r="AS525" s="18">
        <f>IF(AF!$D$27="Todos",1,IF(M525=AF!$D$27,1,0))</f>
        <v>1</v>
      </c>
      <c r="AT525" s="53">
        <f>IF(AND(E525=AF!$D$6,OR(LT!M525=AF!$D$27,AF!$D$27="Todos"),OR(AP525=AF!$E$8,AQ525=AF!$E$8)),AR525+AS525,0)</f>
        <v>0</v>
      </c>
      <c r="AU525" s="18" t="str">
        <f t="shared" si="186"/>
        <v/>
      </c>
      <c r="AV525" s="54" t="str">
        <f t="shared" si="187"/>
        <v/>
      </c>
      <c r="AW525" s="54" t="str">
        <f t="shared" si="188"/>
        <v/>
      </c>
      <c r="AX525" s="18" t="str">
        <f t="shared" si="189"/>
        <v/>
      </c>
      <c r="AY525" s="18" t="str">
        <f t="shared" si="190"/>
        <v/>
      </c>
      <c r="BA525" s="18">
        <f>IF($E525=AF!$D$6,IF($M525="Concluída no prazo",2,IF($M525="Concluída com atraso",1,0)),0)</f>
        <v>0</v>
      </c>
      <c r="BB525" s="18">
        <f>IF($E525=AF!$D$6,IF($M525="Atrasada",2,IF($M525="Concluída com atraso",1,0)),0)</f>
        <v>0</v>
      </c>
      <c r="BC525" s="18">
        <v>5.1900000000000002E-3</v>
      </c>
      <c r="BD525" s="18">
        <f t="shared" si="197"/>
        <v>5.1900000000000002E-3</v>
      </c>
      <c r="BE525" s="18">
        <f t="shared" si="197"/>
        <v>5.1900000000000002E-3</v>
      </c>
      <c r="BF525" s="18" t="str">
        <f t="shared" si="191"/>
        <v/>
      </c>
      <c r="BN525" s="18" t="str">
        <f t="shared" si="192"/>
        <v>s</v>
      </c>
    </row>
    <row r="526" spans="3:66" ht="50.1" customHeight="1" thickTop="1" thickBot="1" x14ac:dyDescent="0.3">
      <c r="C526" s="46"/>
      <c r="D526" s="46"/>
      <c r="E526" s="46"/>
      <c r="F526" s="122"/>
      <c r="G526" s="122"/>
      <c r="H526" s="78" t="str">
        <f t="shared" si="193"/>
        <v/>
      </c>
      <c r="I526" s="78" t="str">
        <f t="shared" si="194"/>
        <v/>
      </c>
      <c r="J526" s="16"/>
      <c r="K526" s="46" t="str">
        <f t="shared" si="195"/>
        <v/>
      </c>
      <c r="L526" s="16"/>
      <c r="M526" s="16"/>
      <c r="N526" s="46"/>
      <c r="O526" s="47" t="str">
        <f t="shared" si="198"/>
        <v/>
      </c>
      <c r="P526" s="47"/>
      <c r="Q526" s="48" t="str">
        <f>IFERROR(VLOOKUP(E526,Funcionários!$C$8:$E$207,3,FALSE),"")</f>
        <v/>
      </c>
      <c r="R526" s="47"/>
      <c r="S526" s="49" t="str">
        <f t="shared" si="199"/>
        <v/>
      </c>
      <c r="T526" s="49">
        <v>5.1999999999999998E-3</v>
      </c>
      <c r="U526" s="48" t="str">
        <f>IF(Funcionários!C527=0,"",Funcionários!C527)</f>
        <v/>
      </c>
      <c r="V526" s="50">
        <f>IF(U526="",0,IF(COUNTIFS($E$7:$E$3006,U526,$I$7:$I$3006,'RC'!$E$6)=0,0,COUNTIFS($M$7:$M$3006,"Concluída no prazo",$E$7:$E$3006,U526,$I$7:$I$3006,'RC'!$E$6)/COUNTIFS($E$7:$E$3006,U526,$I$7:$I$3006,'RC'!$E$6)))</f>
        <v>0</v>
      </c>
      <c r="W526" s="49">
        <f>SUMIFS($J$7:$J$3006,$E$7:$E$3006,U526,$I$7:$I$3006,'RC'!$E$6)+SUMIFS($L$7:$L$3006,$E$7:$E$3006,U526,$I$7:$I$3006,'RC'!$E$6)</f>
        <v>0</v>
      </c>
      <c r="X526" s="48">
        <f>COUNTIFS($E$7:$E$3006,U526,$I$7:$I$3006,'RC'!$E$6)</f>
        <v>0</v>
      </c>
      <c r="Y526" s="48"/>
      <c r="Z526" s="51" t="str">
        <f>IF(AQ526='RC'!$E$6,AC526*1000+AD526,"")</f>
        <v/>
      </c>
      <c r="AA526" s="51" t="str">
        <f>IF(AB526="","",IF(AQ526='RC'!$E$6,AC526*1000-AD526,""))</f>
        <v/>
      </c>
      <c r="AB526" s="48" t="str">
        <f>IFERROR(VLOOKUP(E526,Funcionários!$C$8:$E$207,3,FALSE),"")</f>
        <v/>
      </c>
      <c r="AC526" s="50" t="str">
        <f>IF(AB526="","",IF(COUNTIFS($AB$7:$AB$3006,AB526,$AQ$7:$AQ$3006,'RC'!$E$6)=0,"",COUNTIFS($M$7:$M$3006,"Concluída no prazo",$AB$7:$AB$3006,AB526,$AQ$7:$AQ$3006,'RC'!$E$6)/COUNTIFS($AB$7:$AB$3006,AB526,$AQ$7:$AQ$3006,'RC'!$E$6)))</f>
        <v/>
      </c>
      <c r="AD526" s="48">
        <f>SUMIF($AQ$7:$AQ$3006,'RC'!$E$6,$J$7:$J$3006)+SUMIF($AQ$7:$AQ$3006,'RC'!$E$6,$L$7:$L$3006)</f>
        <v>21</v>
      </c>
      <c r="AF526" s="48">
        <v>4.48099999999984E-2</v>
      </c>
      <c r="AG526" s="48">
        <f>IF(OR(AQ526="",AQ526&lt;&gt;'RC'!$E$6,AB526&lt;&gt;'RC'!$D$21),0,1)</f>
        <v>0</v>
      </c>
      <c r="AH526" s="48">
        <f t="shared" si="196"/>
        <v>4.48099999999984E-2</v>
      </c>
      <c r="AI526" s="48" t="str">
        <f t="shared" si="178"/>
        <v/>
      </c>
      <c r="AJ526" s="48" t="str">
        <f t="shared" si="179"/>
        <v/>
      </c>
      <c r="AK526" s="52" t="str">
        <f t="shared" si="180"/>
        <v/>
      </c>
      <c r="AL526" s="52" t="str">
        <f t="shared" si="181"/>
        <v/>
      </c>
      <c r="AM526" s="48" t="str">
        <f t="shared" si="182"/>
        <v/>
      </c>
      <c r="AN526" s="48" t="str">
        <f t="shared" si="183"/>
        <v/>
      </c>
      <c r="AP526" s="18" t="str">
        <f t="shared" si="184"/>
        <v/>
      </c>
      <c r="AQ526" s="18" t="str">
        <f t="shared" si="185"/>
        <v/>
      </c>
      <c r="AR526" s="18">
        <v>4.4810000000000003E-2</v>
      </c>
      <c r="AS526" s="18">
        <f>IF(AF!$D$27="Todos",1,IF(M526=AF!$D$27,1,0))</f>
        <v>1</v>
      </c>
      <c r="AT526" s="53">
        <f>IF(AND(E526=AF!$D$6,OR(LT!M526=AF!$D$27,AF!$D$27="Todos"),OR(AP526=AF!$E$8,AQ526=AF!$E$8)),AR526+AS526,0)</f>
        <v>0</v>
      </c>
      <c r="AU526" s="18" t="str">
        <f t="shared" si="186"/>
        <v/>
      </c>
      <c r="AV526" s="54" t="str">
        <f t="shared" si="187"/>
        <v/>
      </c>
      <c r="AW526" s="54" t="str">
        <f t="shared" si="188"/>
        <v/>
      </c>
      <c r="AX526" s="18" t="str">
        <f t="shared" si="189"/>
        <v/>
      </c>
      <c r="AY526" s="18" t="str">
        <f t="shared" si="190"/>
        <v/>
      </c>
      <c r="BA526" s="18">
        <f>IF($E526=AF!$D$6,IF($M526="Concluída no prazo",2,IF($M526="Concluída com atraso",1,0)),0)</f>
        <v>0</v>
      </c>
      <c r="BB526" s="18">
        <f>IF($E526=AF!$D$6,IF($M526="Atrasada",2,IF($M526="Concluída com atraso",1,0)),0)</f>
        <v>0</v>
      </c>
      <c r="BC526" s="18">
        <v>5.1999999999999998E-3</v>
      </c>
      <c r="BD526" s="18">
        <f t="shared" si="197"/>
        <v>5.1999999999999998E-3</v>
      </c>
      <c r="BE526" s="18">
        <f t="shared" si="197"/>
        <v>5.1999999999999998E-3</v>
      </c>
      <c r="BF526" s="18" t="str">
        <f t="shared" si="191"/>
        <v/>
      </c>
      <c r="BN526" s="18" t="str">
        <f t="shared" si="192"/>
        <v>s</v>
      </c>
    </row>
    <row r="527" spans="3:66" ht="50.1" customHeight="1" thickTop="1" thickBot="1" x14ac:dyDescent="0.3">
      <c r="C527" s="46"/>
      <c r="D527" s="46"/>
      <c r="E527" s="46"/>
      <c r="F527" s="122"/>
      <c r="G527" s="122"/>
      <c r="H527" s="78" t="str">
        <f t="shared" si="193"/>
        <v/>
      </c>
      <c r="I527" s="78" t="str">
        <f t="shared" si="194"/>
        <v/>
      </c>
      <c r="J527" s="16"/>
      <c r="K527" s="46" t="str">
        <f t="shared" si="195"/>
        <v/>
      </c>
      <c r="L527" s="16"/>
      <c r="M527" s="16"/>
      <c r="N527" s="46"/>
      <c r="O527" s="47" t="str">
        <f t="shared" si="198"/>
        <v/>
      </c>
      <c r="P527" s="47"/>
      <c r="Q527" s="48" t="str">
        <f>IFERROR(VLOOKUP(E527,Funcionários!$C$8:$E$207,3,FALSE),"")</f>
        <v/>
      </c>
      <c r="R527" s="47"/>
      <c r="S527" s="49" t="str">
        <f t="shared" si="199"/>
        <v/>
      </c>
      <c r="T527" s="49">
        <v>5.2100000000000002E-3</v>
      </c>
      <c r="U527" s="48" t="str">
        <f>IF(Funcionários!C528=0,"",Funcionários!C528)</f>
        <v/>
      </c>
      <c r="V527" s="50">
        <f>IF(U527="",0,IF(COUNTIFS($E$7:$E$3006,U527,$I$7:$I$3006,'RC'!$E$6)=0,0,COUNTIFS($M$7:$M$3006,"Concluída no prazo",$E$7:$E$3006,U527,$I$7:$I$3006,'RC'!$E$6)/COUNTIFS($E$7:$E$3006,U527,$I$7:$I$3006,'RC'!$E$6)))</f>
        <v>0</v>
      </c>
      <c r="W527" s="49">
        <f>SUMIFS($J$7:$J$3006,$E$7:$E$3006,U527,$I$7:$I$3006,'RC'!$E$6)+SUMIFS($L$7:$L$3006,$E$7:$E$3006,U527,$I$7:$I$3006,'RC'!$E$6)</f>
        <v>0</v>
      </c>
      <c r="X527" s="48">
        <f>COUNTIFS($E$7:$E$3006,U527,$I$7:$I$3006,'RC'!$E$6)</f>
        <v>0</v>
      </c>
      <c r="Y527" s="48"/>
      <c r="Z527" s="51" t="str">
        <f>IF(AQ527='RC'!$E$6,AC527*1000+AD527,"")</f>
        <v/>
      </c>
      <c r="AA527" s="51" t="str">
        <f>IF(AB527="","",IF(AQ527='RC'!$E$6,AC527*1000-AD527,""))</f>
        <v/>
      </c>
      <c r="AB527" s="48" t="str">
        <f>IFERROR(VLOOKUP(E527,Funcionários!$C$8:$E$207,3,FALSE),"")</f>
        <v/>
      </c>
      <c r="AC527" s="50" t="str">
        <f>IF(AB527="","",IF(COUNTIFS($AB$7:$AB$3006,AB527,$AQ$7:$AQ$3006,'RC'!$E$6)=0,"",COUNTIFS($M$7:$M$3006,"Concluída no prazo",$AB$7:$AB$3006,AB527,$AQ$7:$AQ$3006,'RC'!$E$6)/COUNTIFS($AB$7:$AB$3006,AB527,$AQ$7:$AQ$3006,'RC'!$E$6)))</f>
        <v/>
      </c>
      <c r="AD527" s="48">
        <f>SUMIF($AQ$7:$AQ$3006,'RC'!$E$6,$J$7:$J$3006)+SUMIF($AQ$7:$AQ$3006,'RC'!$E$6,$L$7:$L$3006)</f>
        <v>21</v>
      </c>
      <c r="AF527" s="48">
        <v>4.4799999999998397E-2</v>
      </c>
      <c r="AG527" s="48">
        <f>IF(OR(AQ527="",AQ527&lt;&gt;'RC'!$E$6,AB527&lt;&gt;'RC'!$D$21),0,1)</f>
        <v>0</v>
      </c>
      <c r="AH527" s="48">
        <f t="shared" si="196"/>
        <v>4.4799999999998397E-2</v>
      </c>
      <c r="AI527" s="48" t="str">
        <f t="shared" si="178"/>
        <v/>
      </c>
      <c r="AJ527" s="48" t="str">
        <f t="shared" si="179"/>
        <v/>
      </c>
      <c r="AK527" s="52" t="str">
        <f t="shared" si="180"/>
        <v/>
      </c>
      <c r="AL527" s="52" t="str">
        <f t="shared" si="181"/>
        <v/>
      </c>
      <c r="AM527" s="48" t="str">
        <f t="shared" si="182"/>
        <v/>
      </c>
      <c r="AN527" s="48" t="str">
        <f t="shared" si="183"/>
        <v/>
      </c>
      <c r="AP527" s="18" t="str">
        <f t="shared" si="184"/>
        <v/>
      </c>
      <c r="AQ527" s="18" t="str">
        <f t="shared" si="185"/>
        <v/>
      </c>
      <c r="AR527" s="18">
        <v>4.48E-2</v>
      </c>
      <c r="AS527" s="18">
        <f>IF(AF!$D$27="Todos",1,IF(M527=AF!$D$27,1,0))</f>
        <v>1</v>
      </c>
      <c r="AT527" s="53">
        <f>IF(AND(E527=AF!$D$6,OR(LT!M527=AF!$D$27,AF!$D$27="Todos"),OR(AP527=AF!$E$8,AQ527=AF!$E$8)),AR527+AS527,0)</f>
        <v>0</v>
      </c>
      <c r="AU527" s="18" t="str">
        <f t="shared" si="186"/>
        <v/>
      </c>
      <c r="AV527" s="54" t="str">
        <f t="shared" si="187"/>
        <v/>
      </c>
      <c r="AW527" s="54" t="str">
        <f t="shared" si="188"/>
        <v/>
      </c>
      <c r="AX527" s="18" t="str">
        <f t="shared" si="189"/>
        <v/>
      </c>
      <c r="AY527" s="18" t="str">
        <f t="shared" si="190"/>
        <v/>
      </c>
      <c r="BA527" s="18">
        <f>IF($E527=AF!$D$6,IF($M527="Concluída no prazo",2,IF($M527="Concluída com atraso",1,0)),0)</f>
        <v>0</v>
      </c>
      <c r="BB527" s="18">
        <f>IF($E527=AF!$D$6,IF($M527="Atrasada",2,IF($M527="Concluída com atraso",1,0)),0)</f>
        <v>0</v>
      </c>
      <c r="BC527" s="18">
        <v>5.2100000000000002E-3</v>
      </c>
      <c r="BD527" s="18">
        <f t="shared" si="197"/>
        <v>5.2100000000000002E-3</v>
      </c>
      <c r="BE527" s="18">
        <f t="shared" si="197"/>
        <v>5.2100000000000002E-3</v>
      </c>
      <c r="BF527" s="18" t="str">
        <f t="shared" si="191"/>
        <v/>
      </c>
      <c r="BN527" s="18" t="str">
        <f t="shared" si="192"/>
        <v>s</v>
      </c>
    </row>
    <row r="528" spans="3:66" ht="50.1" customHeight="1" thickTop="1" thickBot="1" x14ac:dyDescent="0.3">
      <c r="C528" s="46"/>
      <c r="D528" s="46"/>
      <c r="E528" s="46"/>
      <c r="F528" s="122"/>
      <c r="G528" s="122"/>
      <c r="H528" s="78" t="str">
        <f t="shared" si="193"/>
        <v/>
      </c>
      <c r="I528" s="78" t="str">
        <f t="shared" si="194"/>
        <v/>
      </c>
      <c r="J528" s="16"/>
      <c r="K528" s="46" t="str">
        <f t="shared" si="195"/>
        <v/>
      </c>
      <c r="L528" s="16"/>
      <c r="M528" s="16"/>
      <c r="N528" s="46"/>
      <c r="O528" s="47" t="str">
        <f t="shared" si="198"/>
        <v/>
      </c>
      <c r="P528" s="47"/>
      <c r="Q528" s="48" t="str">
        <f>IFERROR(VLOOKUP(E528,Funcionários!$C$8:$E$207,3,FALSE),"")</f>
        <v/>
      </c>
      <c r="R528" s="47"/>
      <c r="S528" s="49" t="str">
        <f t="shared" si="199"/>
        <v/>
      </c>
      <c r="T528" s="49">
        <v>5.2199999999999998E-3</v>
      </c>
      <c r="U528" s="48" t="str">
        <f>IF(Funcionários!C529=0,"",Funcionários!C529)</f>
        <v/>
      </c>
      <c r="V528" s="50">
        <f>IF(U528="",0,IF(COUNTIFS($E$7:$E$3006,U528,$I$7:$I$3006,'RC'!$E$6)=0,0,COUNTIFS($M$7:$M$3006,"Concluída no prazo",$E$7:$E$3006,U528,$I$7:$I$3006,'RC'!$E$6)/COUNTIFS($E$7:$E$3006,U528,$I$7:$I$3006,'RC'!$E$6)))</f>
        <v>0</v>
      </c>
      <c r="W528" s="49">
        <f>SUMIFS($J$7:$J$3006,$E$7:$E$3006,U528,$I$7:$I$3006,'RC'!$E$6)+SUMIFS($L$7:$L$3006,$E$7:$E$3006,U528,$I$7:$I$3006,'RC'!$E$6)</f>
        <v>0</v>
      </c>
      <c r="X528" s="48">
        <f>COUNTIFS($E$7:$E$3006,U528,$I$7:$I$3006,'RC'!$E$6)</f>
        <v>0</v>
      </c>
      <c r="Y528" s="48"/>
      <c r="Z528" s="51" t="str">
        <f>IF(AQ528='RC'!$E$6,AC528*1000+AD528,"")</f>
        <v/>
      </c>
      <c r="AA528" s="51" t="str">
        <f>IF(AB528="","",IF(AQ528='RC'!$E$6,AC528*1000-AD528,""))</f>
        <v/>
      </c>
      <c r="AB528" s="48" t="str">
        <f>IFERROR(VLOOKUP(E528,Funcionários!$C$8:$E$207,3,FALSE),"")</f>
        <v/>
      </c>
      <c r="AC528" s="50" t="str">
        <f>IF(AB528="","",IF(COUNTIFS($AB$7:$AB$3006,AB528,$AQ$7:$AQ$3006,'RC'!$E$6)=0,"",COUNTIFS($M$7:$M$3006,"Concluída no prazo",$AB$7:$AB$3006,AB528,$AQ$7:$AQ$3006,'RC'!$E$6)/COUNTIFS($AB$7:$AB$3006,AB528,$AQ$7:$AQ$3006,'RC'!$E$6)))</f>
        <v/>
      </c>
      <c r="AD528" s="48">
        <f>SUMIF($AQ$7:$AQ$3006,'RC'!$E$6,$J$7:$J$3006)+SUMIF($AQ$7:$AQ$3006,'RC'!$E$6,$L$7:$L$3006)</f>
        <v>21</v>
      </c>
      <c r="AF528" s="48">
        <v>4.4789999999998401E-2</v>
      </c>
      <c r="AG528" s="48">
        <f>IF(OR(AQ528="",AQ528&lt;&gt;'RC'!$E$6,AB528&lt;&gt;'RC'!$D$21),0,1)</f>
        <v>0</v>
      </c>
      <c r="AH528" s="48">
        <f t="shared" si="196"/>
        <v>4.4789999999998401E-2</v>
      </c>
      <c r="AI528" s="48" t="str">
        <f t="shared" si="178"/>
        <v/>
      </c>
      <c r="AJ528" s="48" t="str">
        <f t="shared" si="179"/>
        <v/>
      </c>
      <c r="AK528" s="52" t="str">
        <f t="shared" si="180"/>
        <v/>
      </c>
      <c r="AL528" s="52" t="str">
        <f t="shared" si="181"/>
        <v/>
      </c>
      <c r="AM528" s="48" t="str">
        <f t="shared" si="182"/>
        <v/>
      </c>
      <c r="AN528" s="48" t="str">
        <f t="shared" si="183"/>
        <v/>
      </c>
      <c r="AP528" s="18" t="str">
        <f t="shared" si="184"/>
        <v/>
      </c>
      <c r="AQ528" s="18" t="str">
        <f t="shared" si="185"/>
        <v/>
      </c>
      <c r="AR528" s="18">
        <v>4.4790000000000003E-2</v>
      </c>
      <c r="AS528" s="18">
        <f>IF(AF!$D$27="Todos",1,IF(M528=AF!$D$27,1,0))</f>
        <v>1</v>
      </c>
      <c r="AT528" s="53">
        <f>IF(AND(E528=AF!$D$6,OR(LT!M528=AF!$D$27,AF!$D$27="Todos"),OR(AP528=AF!$E$8,AQ528=AF!$E$8)),AR528+AS528,0)</f>
        <v>0</v>
      </c>
      <c r="AU528" s="18" t="str">
        <f t="shared" si="186"/>
        <v/>
      </c>
      <c r="AV528" s="54" t="str">
        <f t="shared" si="187"/>
        <v/>
      </c>
      <c r="AW528" s="54" t="str">
        <f t="shared" si="188"/>
        <v/>
      </c>
      <c r="AX528" s="18" t="str">
        <f t="shared" si="189"/>
        <v/>
      </c>
      <c r="AY528" s="18" t="str">
        <f t="shared" si="190"/>
        <v/>
      </c>
      <c r="BA528" s="18">
        <f>IF($E528=AF!$D$6,IF($M528="Concluída no prazo",2,IF($M528="Concluída com atraso",1,0)),0)</f>
        <v>0</v>
      </c>
      <c r="BB528" s="18">
        <f>IF($E528=AF!$D$6,IF($M528="Atrasada",2,IF($M528="Concluída com atraso",1,0)),0)</f>
        <v>0</v>
      </c>
      <c r="BC528" s="18">
        <v>5.2199999999999998E-3</v>
      </c>
      <c r="BD528" s="18">
        <f t="shared" si="197"/>
        <v>5.2199999999999998E-3</v>
      </c>
      <c r="BE528" s="18">
        <f t="shared" si="197"/>
        <v>5.2199999999999998E-3</v>
      </c>
      <c r="BF528" s="18" t="str">
        <f t="shared" si="191"/>
        <v/>
      </c>
      <c r="BN528" s="18" t="str">
        <f t="shared" si="192"/>
        <v>s</v>
      </c>
    </row>
    <row r="529" spans="3:66" ht="50.1" customHeight="1" thickTop="1" thickBot="1" x14ac:dyDescent="0.3">
      <c r="C529" s="46"/>
      <c r="D529" s="46"/>
      <c r="E529" s="46"/>
      <c r="F529" s="122"/>
      <c r="G529" s="122"/>
      <c r="H529" s="78" t="str">
        <f t="shared" si="193"/>
        <v/>
      </c>
      <c r="I529" s="78" t="str">
        <f t="shared" si="194"/>
        <v/>
      </c>
      <c r="J529" s="16"/>
      <c r="K529" s="46" t="str">
        <f t="shared" si="195"/>
        <v/>
      </c>
      <c r="L529" s="16"/>
      <c r="M529" s="16"/>
      <c r="N529" s="46"/>
      <c r="O529" s="47" t="str">
        <f t="shared" si="198"/>
        <v/>
      </c>
      <c r="P529" s="47"/>
      <c r="Q529" s="48" t="str">
        <f>IFERROR(VLOOKUP(E529,Funcionários!$C$8:$E$207,3,FALSE),"")</f>
        <v/>
      </c>
      <c r="R529" s="47"/>
      <c r="S529" s="49" t="str">
        <f t="shared" si="199"/>
        <v/>
      </c>
      <c r="T529" s="49">
        <v>5.2300000000000003E-3</v>
      </c>
      <c r="U529" s="48" t="str">
        <f>IF(Funcionários!C530=0,"",Funcionários!C530)</f>
        <v/>
      </c>
      <c r="V529" s="50">
        <f>IF(U529="",0,IF(COUNTIFS($E$7:$E$3006,U529,$I$7:$I$3006,'RC'!$E$6)=0,0,COUNTIFS($M$7:$M$3006,"Concluída no prazo",$E$7:$E$3006,U529,$I$7:$I$3006,'RC'!$E$6)/COUNTIFS($E$7:$E$3006,U529,$I$7:$I$3006,'RC'!$E$6)))</f>
        <v>0</v>
      </c>
      <c r="W529" s="49">
        <f>SUMIFS($J$7:$J$3006,$E$7:$E$3006,U529,$I$7:$I$3006,'RC'!$E$6)+SUMIFS($L$7:$L$3006,$E$7:$E$3006,U529,$I$7:$I$3006,'RC'!$E$6)</f>
        <v>0</v>
      </c>
      <c r="X529" s="48">
        <f>COUNTIFS($E$7:$E$3006,U529,$I$7:$I$3006,'RC'!$E$6)</f>
        <v>0</v>
      </c>
      <c r="Y529" s="48"/>
      <c r="Z529" s="51" t="str">
        <f>IF(AQ529='RC'!$E$6,AC529*1000+AD529,"")</f>
        <v/>
      </c>
      <c r="AA529" s="51" t="str">
        <f>IF(AB529="","",IF(AQ529='RC'!$E$6,AC529*1000-AD529,""))</f>
        <v/>
      </c>
      <c r="AB529" s="48" t="str">
        <f>IFERROR(VLOOKUP(E529,Funcionários!$C$8:$E$207,3,FALSE),"")</f>
        <v/>
      </c>
      <c r="AC529" s="50" t="str">
        <f>IF(AB529="","",IF(COUNTIFS($AB$7:$AB$3006,AB529,$AQ$7:$AQ$3006,'RC'!$E$6)=0,"",COUNTIFS($M$7:$M$3006,"Concluída no prazo",$AB$7:$AB$3006,AB529,$AQ$7:$AQ$3006,'RC'!$E$6)/COUNTIFS($AB$7:$AB$3006,AB529,$AQ$7:$AQ$3006,'RC'!$E$6)))</f>
        <v/>
      </c>
      <c r="AD529" s="48">
        <f>SUMIF($AQ$7:$AQ$3006,'RC'!$E$6,$J$7:$J$3006)+SUMIF($AQ$7:$AQ$3006,'RC'!$E$6,$L$7:$L$3006)</f>
        <v>21</v>
      </c>
      <c r="AF529" s="48">
        <v>4.4779999999998397E-2</v>
      </c>
      <c r="AG529" s="48">
        <f>IF(OR(AQ529="",AQ529&lt;&gt;'RC'!$E$6,AB529&lt;&gt;'RC'!$D$21),0,1)</f>
        <v>0</v>
      </c>
      <c r="AH529" s="48">
        <f t="shared" si="196"/>
        <v>4.4779999999998397E-2</v>
      </c>
      <c r="AI529" s="48" t="str">
        <f t="shared" si="178"/>
        <v/>
      </c>
      <c r="AJ529" s="48" t="str">
        <f t="shared" si="179"/>
        <v/>
      </c>
      <c r="AK529" s="52" t="str">
        <f t="shared" si="180"/>
        <v/>
      </c>
      <c r="AL529" s="52" t="str">
        <f t="shared" si="181"/>
        <v/>
      </c>
      <c r="AM529" s="48" t="str">
        <f t="shared" si="182"/>
        <v/>
      </c>
      <c r="AN529" s="48" t="str">
        <f t="shared" si="183"/>
        <v/>
      </c>
      <c r="AP529" s="18" t="str">
        <f t="shared" si="184"/>
        <v/>
      </c>
      <c r="AQ529" s="18" t="str">
        <f t="shared" si="185"/>
        <v/>
      </c>
      <c r="AR529" s="18">
        <v>4.478E-2</v>
      </c>
      <c r="AS529" s="18">
        <f>IF(AF!$D$27="Todos",1,IF(M529=AF!$D$27,1,0))</f>
        <v>1</v>
      </c>
      <c r="AT529" s="53">
        <f>IF(AND(E529=AF!$D$6,OR(LT!M529=AF!$D$27,AF!$D$27="Todos"),OR(AP529=AF!$E$8,AQ529=AF!$E$8)),AR529+AS529,0)</f>
        <v>0</v>
      </c>
      <c r="AU529" s="18" t="str">
        <f t="shared" si="186"/>
        <v/>
      </c>
      <c r="AV529" s="54" t="str">
        <f t="shared" si="187"/>
        <v/>
      </c>
      <c r="AW529" s="54" t="str">
        <f t="shared" si="188"/>
        <v/>
      </c>
      <c r="AX529" s="18" t="str">
        <f t="shared" si="189"/>
        <v/>
      </c>
      <c r="AY529" s="18" t="str">
        <f t="shared" si="190"/>
        <v/>
      </c>
      <c r="BA529" s="18">
        <f>IF($E529=AF!$D$6,IF($M529="Concluída no prazo",2,IF($M529="Concluída com atraso",1,0)),0)</f>
        <v>0</v>
      </c>
      <c r="BB529" s="18">
        <f>IF($E529=AF!$D$6,IF($M529="Atrasada",2,IF($M529="Concluída com atraso",1,0)),0)</f>
        <v>0</v>
      </c>
      <c r="BC529" s="18">
        <v>5.2300000000000003E-3</v>
      </c>
      <c r="BD529" s="18">
        <f t="shared" si="197"/>
        <v>5.2300000000000003E-3</v>
      </c>
      <c r="BE529" s="18">
        <f t="shared" si="197"/>
        <v>5.2300000000000003E-3</v>
      </c>
      <c r="BF529" s="18" t="str">
        <f t="shared" si="191"/>
        <v/>
      </c>
      <c r="BN529" s="18" t="str">
        <f t="shared" si="192"/>
        <v>s</v>
      </c>
    </row>
    <row r="530" spans="3:66" ht="50.1" customHeight="1" thickTop="1" thickBot="1" x14ac:dyDescent="0.3">
      <c r="C530" s="46"/>
      <c r="D530" s="46"/>
      <c r="E530" s="46"/>
      <c r="F530" s="122"/>
      <c r="G530" s="122"/>
      <c r="H530" s="78" t="str">
        <f t="shared" si="193"/>
        <v/>
      </c>
      <c r="I530" s="78" t="str">
        <f t="shared" si="194"/>
        <v/>
      </c>
      <c r="J530" s="16"/>
      <c r="K530" s="46" t="str">
        <f t="shared" si="195"/>
        <v/>
      </c>
      <c r="L530" s="16"/>
      <c r="M530" s="16"/>
      <c r="N530" s="46"/>
      <c r="O530" s="47" t="str">
        <f t="shared" si="198"/>
        <v/>
      </c>
      <c r="P530" s="47"/>
      <c r="Q530" s="48" t="str">
        <f>IFERROR(VLOOKUP(E530,Funcionários!$C$8:$E$207,3,FALSE),"")</f>
        <v/>
      </c>
      <c r="R530" s="47"/>
      <c r="S530" s="49" t="str">
        <f t="shared" si="199"/>
        <v/>
      </c>
      <c r="T530" s="49">
        <v>5.2399999999999999E-3</v>
      </c>
      <c r="U530" s="48" t="str">
        <f>IF(Funcionários!C531=0,"",Funcionários!C531)</f>
        <v/>
      </c>
      <c r="V530" s="50">
        <f>IF(U530="",0,IF(COUNTIFS($E$7:$E$3006,U530,$I$7:$I$3006,'RC'!$E$6)=0,0,COUNTIFS($M$7:$M$3006,"Concluída no prazo",$E$7:$E$3006,U530,$I$7:$I$3006,'RC'!$E$6)/COUNTIFS($E$7:$E$3006,U530,$I$7:$I$3006,'RC'!$E$6)))</f>
        <v>0</v>
      </c>
      <c r="W530" s="49">
        <f>SUMIFS($J$7:$J$3006,$E$7:$E$3006,U530,$I$7:$I$3006,'RC'!$E$6)+SUMIFS($L$7:$L$3006,$E$7:$E$3006,U530,$I$7:$I$3006,'RC'!$E$6)</f>
        <v>0</v>
      </c>
      <c r="X530" s="48">
        <f>COUNTIFS($E$7:$E$3006,U530,$I$7:$I$3006,'RC'!$E$6)</f>
        <v>0</v>
      </c>
      <c r="Y530" s="48"/>
      <c r="Z530" s="51" t="str">
        <f>IF(AQ530='RC'!$E$6,AC530*1000+AD530,"")</f>
        <v/>
      </c>
      <c r="AA530" s="51" t="str">
        <f>IF(AB530="","",IF(AQ530='RC'!$E$6,AC530*1000-AD530,""))</f>
        <v/>
      </c>
      <c r="AB530" s="48" t="str">
        <f>IFERROR(VLOOKUP(E530,Funcionários!$C$8:$E$207,3,FALSE),"")</f>
        <v/>
      </c>
      <c r="AC530" s="50" t="str">
        <f>IF(AB530="","",IF(COUNTIFS($AB$7:$AB$3006,AB530,$AQ$7:$AQ$3006,'RC'!$E$6)=0,"",COUNTIFS($M$7:$M$3006,"Concluída no prazo",$AB$7:$AB$3006,AB530,$AQ$7:$AQ$3006,'RC'!$E$6)/COUNTIFS($AB$7:$AB$3006,AB530,$AQ$7:$AQ$3006,'RC'!$E$6)))</f>
        <v/>
      </c>
      <c r="AD530" s="48">
        <f>SUMIF($AQ$7:$AQ$3006,'RC'!$E$6,$J$7:$J$3006)+SUMIF($AQ$7:$AQ$3006,'RC'!$E$6,$L$7:$L$3006)</f>
        <v>21</v>
      </c>
      <c r="AF530" s="48">
        <v>4.4769999999998401E-2</v>
      </c>
      <c r="AG530" s="48">
        <f>IF(OR(AQ530="",AQ530&lt;&gt;'RC'!$E$6,AB530&lt;&gt;'RC'!$D$21),0,1)</f>
        <v>0</v>
      </c>
      <c r="AH530" s="48">
        <f t="shared" si="196"/>
        <v>4.4769999999998401E-2</v>
      </c>
      <c r="AI530" s="48" t="str">
        <f t="shared" si="178"/>
        <v/>
      </c>
      <c r="AJ530" s="48" t="str">
        <f t="shared" si="179"/>
        <v/>
      </c>
      <c r="AK530" s="52" t="str">
        <f t="shared" si="180"/>
        <v/>
      </c>
      <c r="AL530" s="52" t="str">
        <f t="shared" si="181"/>
        <v/>
      </c>
      <c r="AM530" s="48" t="str">
        <f t="shared" si="182"/>
        <v/>
      </c>
      <c r="AN530" s="48" t="str">
        <f t="shared" si="183"/>
        <v/>
      </c>
      <c r="AP530" s="18" t="str">
        <f t="shared" si="184"/>
        <v/>
      </c>
      <c r="AQ530" s="18" t="str">
        <f t="shared" si="185"/>
        <v/>
      </c>
      <c r="AR530" s="18">
        <v>4.4769999999999997E-2</v>
      </c>
      <c r="AS530" s="18">
        <f>IF(AF!$D$27="Todos",1,IF(M530=AF!$D$27,1,0))</f>
        <v>1</v>
      </c>
      <c r="AT530" s="53">
        <f>IF(AND(E530=AF!$D$6,OR(LT!M530=AF!$D$27,AF!$D$27="Todos"),OR(AP530=AF!$E$8,AQ530=AF!$E$8)),AR530+AS530,0)</f>
        <v>0</v>
      </c>
      <c r="AU530" s="18" t="str">
        <f t="shared" si="186"/>
        <v/>
      </c>
      <c r="AV530" s="54" t="str">
        <f t="shared" si="187"/>
        <v/>
      </c>
      <c r="AW530" s="54" t="str">
        <f t="shared" si="188"/>
        <v/>
      </c>
      <c r="AX530" s="18" t="str">
        <f t="shared" si="189"/>
        <v/>
      </c>
      <c r="AY530" s="18" t="str">
        <f t="shared" si="190"/>
        <v/>
      </c>
      <c r="BA530" s="18">
        <f>IF($E530=AF!$D$6,IF($M530="Concluída no prazo",2,IF($M530="Concluída com atraso",1,0)),0)</f>
        <v>0</v>
      </c>
      <c r="BB530" s="18">
        <f>IF($E530=AF!$D$6,IF($M530="Atrasada",2,IF($M530="Concluída com atraso",1,0)),0)</f>
        <v>0</v>
      </c>
      <c r="BC530" s="18">
        <v>5.2399999999999999E-3</v>
      </c>
      <c r="BD530" s="18">
        <f t="shared" si="197"/>
        <v>5.2399999999999999E-3</v>
      </c>
      <c r="BE530" s="18">
        <f t="shared" si="197"/>
        <v>5.2399999999999999E-3</v>
      </c>
      <c r="BF530" s="18" t="str">
        <f t="shared" si="191"/>
        <v/>
      </c>
      <c r="BN530" s="18" t="str">
        <f t="shared" si="192"/>
        <v>s</v>
      </c>
    </row>
    <row r="531" spans="3:66" ht="50.1" customHeight="1" thickTop="1" thickBot="1" x14ac:dyDescent="0.3">
      <c r="C531" s="46"/>
      <c r="D531" s="46"/>
      <c r="E531" s="46"/>
      <c r="F531" s="122"/>
      <c r="G531" s="122"/>
      <c r="H531" s="78" t="str">
        <f t="shared" si="193"/>
        <v/>
      </c>
      <c r="I531" s="78" t="str">
        <f t="shared" si="194"/>
        <v/>
      </c>
      <c r="J531" s="16"/>
      <c r="K531" s="46" t="str">
        <f t="shared" si="195"/>
        <v/>
      </c>
      <c r="L531" s="16"/>
      <c r="M531" s="16"/>
      <c r="N531" s="46"/>
      <c r="O531" s="47" t="str">
        <f t="shared" si="198"/>
        <v/>
      </c>
      <c r="P531" s="47"/>
      <c r="Q531" s="48" t="str">
        <f>IFERROR(VLOOKUP(E531,Funcionários!$C$8:$E$207,3,FALSE),"")</f>
        <v/>
      </c>
      <c r="R531" s="47"/>
      <c r="S531" s="49" t="str">
        <f t="shared" si="199"/>
        <v/>
      </c>
      <c r="T531" s="49">
        <v>5.2500000000000003E-3</v>
      </c>
      <c r="U531" s="48" t="str">
        <f>IF(Funcionários!C532=0,"",Funcionários!C532)</f>
        <v/>
      </c>
      <c r="V531" s="50">
        <f>IF(U531="",0,IF(COUNTIFS($E$7:$E$3006,U531,$I$7:$I$3006,'RC'!$E$6)=0,0,COUNTIFS($M$7:$M$3006,"Concluída no prazo",$E$7:$E$3006,U531,$I$7:$I$3006,'RC'!$E$6)/COUNTIFS($E$7:$E$3006,U531,$I$7:$I$3006,'RC'!$E$6)))</f>
        <v>0</v>
      </c>
      <c r="W531" s="49">
        <f>SUMIFS($J$7:$J$3006,$E$7:$E$3006,U531,$I$7:$I$3006,'RC'!$E$6)+SUMIFS($L$7:$L$3006,$E$7:$E$3006,U531,$I$7:$I$3006,'RC'!$E$6)</f>
        <v>0</v>
      </c>
      <c r="X531" s="48">
        <f>COUNTIFS($E$7:$E$3006,U531,$I$7:$I$3006,'RC'!$E$6)</f>
        <v>0</v>
      </c>
      <c r="Y531" s="48"/>
      <c r="Z531" s="51" t="str">
        <f>IF(AQ531='RC'!$E$6,AC531*1000+AD531,"")</f>
        <v/>
      </c>
      <c r="AA531" s="51" t="str">
        <f>IF(AB531="","",IF(AQ531='RC'!$E$6,AC531*1000-AD531,""))</f>
        <v/>
      </c>
      <c r="AB531" s="48" t="str">
        <f>IFERROR(VLOOKUP(E531,Funcionários!$C$8:$E$207,3,FALSE),"")</f>
        <v/>
      </c>
      <c r="AC531" s="50" t="str">
        <f>IF(AB531="","",IF(COUNTIFS($AB$7:$AB$3006,AB531,$AQ$7:$AQ$3006,'RC'!$E$6)=0,"",COUNTIFS($M$7:$M$3006,"Concluída no prazo",$AB$7:$AB$3006,AB531,$AQ$7:$AQ$3006,'RC'!$E$6)/COUNTIFS($AB$7:$AB$3006,AB531,$AQ$7:$AQ$3006,'RC'!$E$6)))</f>
        <v/>
      </c>
      <c r="AD531" s="48">
        <f>SUMIF($AQ$7:$AQ$3006,'RC'!$E$6,$J$7:$J$3006)+SUMIF($AQ$7:$AQ$3006,'RC'!$E$6,$L$7:$L$3006)</f>
        <v>21</v>
      </c>
      <c r="AF531" s="48">
        <v>4.4759999999998398E-2</v>
      </c>
      <c r="AG531" s="48">
        <f>IF(OR(AQ531="",AQ531&lt;&gt;'RC'!$E$6,AB531&lt;&gt;'RC'!$D$21),0,1)</f>
        <v>0</v>
      </c>
      <c r="AH531" s="48">
        <f t="shared" si="196"/>
        <v>4.4759999999998398E-2</v>
      </c>
      <c r="AI531" s="48" t="str">
        <f t="shared" si="178"/>
        <v/>
      </c>
      <c r="AJ531" s="48" t="str">
        <f t="shared" si="179"/>
        <v/>
      </c>
      <c r="AK531" s="52" t="str">
        <f t="shared" si="180"/>
        <v/>
      </c>
      <c r="AL531" s="52" t="str">
        <f t="shared" si="181"/>
        <v/>
      </c>
      <c r="AM531" s="48" t="str">
        <f t="shared" si="182"/>
        <v/>
      </c>
      <c r="AN531" s="48" t="str">
        <f t="shared" si="183"/>
        <v/>
      </c>
      <c r="AP531" s="18" t="str">
        <f t="shared" si="184"/>
        <v/>
      </c>
      <c r="AQ531" s="18" t="str">
        <f t="shared" si="185"/>
        <v/>
      </c>
      <c r="AR531" s="18">
        <v>4.4760000000000001E-2</v>
      </c>
      <c r="AS531" s="18">
        <f>IF(AF!$D$27="Todos",1,IF(M531=AF!$D$27,1,0))</f>
        <v>1</v>
      </c>
      <c r="AT531" s="53">
        <f>IF(AND(E531=AF!$D$6,OR(LT!M531=AF!$D$27,AF!$D$27="Todos"),OR(AP531=AF!$E$8,AQ531=AF!$E$8)),AR531+AS531,0)</f>
        <v>0</v>
      </c>
      <c r="AU531" s="18" t="str">
        <f t="shared" si="186"/>
        <v/>
      </c>
      <c r="AV531" s="54" t="str">
        <f t="shared" si="187"/>
        <v/>
      </c>
      <c r="AW531" s="54" t="str">
        <f t="shared" si="188"/>
        <v/>
      </c>
      <c r="AX531" s="18" t="str">
        <f t="shared" si="189"/>
        <v/>
      </c>
      <c r="AY531" s="18" t="str">
        <f t="shared" si="190"/>
        <v/>
      </c>
      <c r="BA531" s="18">
        <f>IF($E531=AF!$D$6,IF($M531="Concluída no prazo",2,IF($M531="Concluída com atraso",1,0)),0)</f>
        <v>0</v>
      </c>
      <c r="BB531" s="18">
        <f>IF($E531=AF!$D$6,IF($M531="Atrasada",2,IF($M531="Concluída com atraso",1,0)),0)</f>
        <v>0</v>
      </c>
      <c r="BC531" s="18">
        <v>5.2500000000000003E-3</v>
      </c>
      <c r="BD531" s="18">
        <f t="shared" si="197"/>
        <v>5.2500000000000003E-3</v>
      </c>
      <c r="BE531" s="18">
        <f t="shared" si="197"/>
        <v>5.2500000000000003E-3</v>
      </c>
      <c r="BF531" s="18" t="str">
        <f t="shared" si="191"/>
        <v/>
      </c>
      <c r="BN531" s="18" t="str">
        <f t="shared" si="192"/>
        <v>s</v>
      </c>
    </row>
    <row r="532" spans="3:66" ht="50.1" customHeight="1" thickTop="1" thickBot="1" x14ac:dyDescent="0.3">
      <c r="C532" s="46"/>
      <c r="D532" s="46"/>
      <c r="E532" s="46"/>
      <c r="F532" s="122"/>
      <c r="G532" s="122"/>
      <c r="H532" s="78" t="str">
        <f t="shared" si="193"/>
        <v/>
      </c>
      <c r="I532" s="78" t="str">
        <f t="shared" si="194"/>
        <v/>
      </c>
      <c r="J532" s="16"/>
      <c r="K532" s="46" t="str">
        <f t="shared" si="195"/>
        <v/>
      </c>
      <c r="L532" s="16"/>
      <c r="M532" s="16"/>
      <c r="N532" s="46"/>
      <c r="O532" s="47" t="str">
        <f t="shared" si="198"/>
        <v/>
      </c>
      <c r="P532" s="47"/>
      <c r="Q532" s="48" t="str">
        <f>IFERROR(VLOOKUP(E532,Funcionários!$C$8:$E$207,3,FALSE),"")</f>
        <v/>
      </c>
      <c r="R532" s="47"/>
      <c r="S532" s="49" t="str">
        <f t="shared" si="199"/>
        <v/>
      </c>
      <c r="T532" s="49">
        <v>5.2599999999999999E-3</v>
      </c>
      <c r="U532" s="48" t="str">
        <f>IF(Funcionários!C533=0,"",Funcionários!C533)</f>
        <v/>
      </c>
      <c r="V532" s="50">
        <f>IF(U532="",0,IF(COUNTIFS($E$7:$E$3006,U532,$I$7:$I$3006,'RC'!$E$6)=0,0,COUNTIFS($M$7:$M$3006,"Concluída no prazo",$E$7:$E$3006,U532,$I$7:$I$3006,'RC'!$E$6)/COUNTIFS($E$7:$E$3006,U532,$I$7:$I$3006,'RC'!$E$6)))</f>
        <v>0</v>
      </c>
      <c r="W532" s="49">
        <f>SUMIFS($J$7:$J$3006,$E$7:$E$3006,U532,$I$7:$I$3006,'RC'!$E$6)+SUMIFS($L$7:$L$3006,$E$7:$E$3006,U532,$I$7:$I$3006,'RC'!$E$6)</f>
        <v>0</v>
      </c>
      <c r="X532" s="48">
        <f>COUNTIFS($E$7:$E$3006,U532,$I$7:$I$3006,'RC'!$E$6)</f>
        <v>0</v>
      </c>
      <c r="Y532" s="48"/>
      <c r="Z532" s="51" t="str">
        <f>IF(AQ532='RC'!$E$6,AC532*1000+AD532,"")</f>
        <v/>
      </c>
      <c r="AA532" s="51" t="str">
        <f>IF(AB532="","",IF(AQ532='RC'!$E$6,AC532*1000-AD532,""))</f>
        <v/>
      </c>
      <c r="AB532" s="48" t="str">
        <f>IFERROR(VLOOKUP(E532,Funcionários!$C$8:$E$207,3,FALSE),"")</f>
        <v/>
      </c>
      <c r="AC532" s="50" t="str">
        <f>IF(AB532="","",IF(COUNTIFS($AB$7:$AB$3006,AB532,$AQ$7:$AQ$3006,'RC'!$E$6)=0,"",COUNTIFS($M$7:$M$3006,"Concluída no prazo",$AB$7:$AB$3006,AB532,$AQ$7:$AQ$3006,'RC'!$E$6)/COUNTIFS($AB$7:$AB$3006,AB532,$AQ$7:$AQ$3006,'RC'!$E$6)))</f>
        <v/>
      </c>
      <c r="AD532" s="48">
        <f>SUMIF($AQ$7:$AQ$3006,'RC'!$E$6,$J$7:$J$3006)+SUMIF($AQ$7:$AQ$3006,'RC'!$E$6,$L$7:$L$3006)</f>
        <v>21</v>
      </c>
      <c r="AF532" s="48">
        <v>4.4749999999998402E-2</v>
      </c>
      <c r="AG532" s="48">
        <f>IF(OR(AQ532="",AQ532&lt;&gt;'RC'!$E$6,AB532&lt;&gt;'RC'!$D$21),0,1)</f>
        <v>0</v>
      </c>
      <c r="AH532" s="48">
        <f t="shared" si="196"/>
        <v>4.4749999999998402E-2</v>
      </c>
      <c r="AI532" s="48" t="str">
        <f t="shared" si="178"/>
        <v/>
      </c>
      <c r="AJ532" s="48" t="str">
        <f t="shared" si="179"/>
        <v/>
      </c>
      <c r="AK532" s="52" t="str">
        <f t="shared" si="180"/>
        <v/>
      </c>
      <c r="AL532" s="52" t="str">
        <f t="shared" si="181"/>
        <v/>
      </c>
      <c r="AM532" s="48" t="str">
        <f t="shared" si="182"/>
        <v/>
      </c>
      <c r="AN532" s="48" t="str">
        <f t="shared" si="183"/>
        <v/>
      </c>
      <c r="AP532" s="18" t="str">
        <f t="shared" si="184"/>
        <v/>
      </c>
      <c r="AQ532" s="18" t="str">
        <f t="shared" si="185"/>
        <v/>
      </c>
      <c r="AR532" s="18">
        <v>4.4749999999999998E-2</v>
      </c>
      <c r="AS532" s="18">
        <f>IF(AF!$D$27="Todos",1,IF(M532=AF!$D$27,1,0))</f>
        <v>1</v>
      </c>
      <c r="AT532" s="53">
        <f>IF(AND(E532=AF!$D$6,OR(LT!M532=AF!$D$27,AF!$D$27="Todos"),OR(AP532=AF!$E$8,AQ532=AF!$E$8)),AR532+AS532,0)</f>
        <v>0</v>
      </c>
      <c r="AU532" s="18" t="str">
        <f t="shared" si="186"/>
        <v/>
      </c>
      <c r="AV532" s="54" t="str">
        <f t="shared" si="187"/>
        <v/>
      </c>
      <c r="AW532" s="54" t="str">
        <f t="shared" si="188"/>
        <v/>
      </c>
      <c r="AX532" s="18" t="str">
        <f t="shared" si="189"/>
        <v/>
      </c>
      <c r="AY532" s="18" t="str">
        <f t="shared" si="190"/>
        <v/>
      </c>
      <c r="BA532" s="18">
        <f>IF($E532=AF!$D$6,IF($M532="Concluída no prazo",2,IF($M532="Concluída com atraso",1,0)),0)</f>
        <v>0</v>
      </c>
      <c r="BB532" s="18">
        <f>IF($E532=AF!$D$6,IF($M532="Atrasada",2,IF($M532="Concluída com atraso",1,0)),0)</f>
        <v>0</v>
      </c>
      <c r="BC532" s="18">
        <v>5.2599999999999999E-3</v>
      </c>
      <c r="BD532" s="18">
        <f t="shared" si="197"/>
        <v>5.2599999999999999E-3</v>
      </c>
      <c r="BE532" s="18">
        <f t="shared" si="197"/>
        <v>5.2599999999999999E-3</v>
      </c>
      <c r="BF532" s="18" t="str">
        <f t="shared" si="191"/>
        <v/>
      </c>
      <c r="BN532" s="18" t="str">
        <f t="shared" si="192"/>
        <v>s</v>
      </c>
    </row>
    <row r="533" spans="3:66" ht="50.1" customHeight="1" thickTop="1" thickBot="1" x14ac:dyDescent="0.3">
      <c r="C533" s="46"/>
      <c r="D533" s="46"/>
      <c r="E533" s="46"/>
      <c r="F533" s="122"/>
      <c r="G533" s="122"/>
      <c r="H533" s="78" t="str">
        <f t="shared" si="193"/>
        <v/>
      </c>
      <c r="I533" s="78" t="str">
        <f t="shared" si="194"/>
        <v/>
      </c>
      <c r="J533" s="16"/>
      <c r="K533" s="46" t="str">
        <f t="shared" si="195"/>
        <v/>
      </c>
      <c r="L533" s="16"/>
      <c r="M533" s="16"/>
      <c r="N533" s="46"/>
      <c r="O533" s="47" t="str">
        <f t="shared" si="198"/>
        <v/>
      </c>
      <c r="P533" s="47"/>
      <c r="Q533" s="48" t="str">
        <f>IFERROR(VLOOKUP(E533,Funcionários!$C$8:$E$207,3,FALSE),"")</f>
        <v/>
      </c>
      <c r="R533" s="47"/>
      <c r="S533" s="49" t="str">
        <f t="shared" si="199"/>
        <v/>
      </c>
      <c r="T533" s="49">
        <v>5.2700000000000004E-3</v>
      </c>
      <c r="U533" s="48" t="str">
        <f>IF(Funcionários!C534=0,"",Funcionários!C534)</f>
        <v/>
      </c>
      <c r="V533" s="50">
        <f>IF(U533="",0,IF(COUNTIFS($E$7:$E$3006,U533,$I$7:$I$3006,'RC'!$E$6)=0,0,COUNTIFS($M$7:$M$3006,"Concluída no prazo",$E$7:$E$3006,U533,$I$7:$I$3006,'RC'!$E$6)/COUNTIFS($E$7:$E$3006,U533,$I$7:$I$3006,'RC'!$E$6)))</f>
        <v>0</v>
      </c>
      <c r="W533" s="49">
        <f>SUMIFS($J$7:$J$3006,$E$7:$E$3006,U533,$I$7:$I$3006,'RC'!$E$6)+SUMIFS($L$7:$L$3006,$E$7:$E$3006,U533,$I$7:$I$3006,'RC'!$E$6)</f>
        <v>0</v>
      </c>
      <c r="X533" s="48">
        <f>COUNTIFS($E$7:$E$3006,U533,$I$7:$I$3006,'RC'!$E$6)</f>
        <v>0</v>
      </c>
      <c r="Y533" s="48"/>
      <c r="Z533" s="51" t="str">
        <f>IF(AQ533='RC'!$E$6,AC533*1000+AD533,"")</f>
        <v/>
      </c>
      <c r="AA533" s="51" t="str">
        <f>IF(AB533="","",IF(AQ533='RC'!$E$6,AC533*1000-AD533,""))</f>
        <v/>
      </c>
      <c r="AB533" s="48" t="str">
        <f>IFERROR(VLOOKUP(E533,Funcionários!$C$8:$E$207,3,FALSE),"")</f>
        <v/>
      </c>
      <c r="AC533" s="50" t="str">
        <f>IF(AB533="","",IF(COUNTIFS($AB$7:$AB$3006,AB533,$AQ$7:$AQ$3006,'RC'!$E$6)=0,"",COUNTIFS($M$7:$M$3006,"Concluída no prazo",$AB$7:$AB$3006,AB533,$AQ$7:$AQ$3006,'RC'!$E$6)/COUNTIFS($AB$7:$AB$3006,AB533,$AQ$7:$AQ$3006,'RC'!$E$6)))</f>
        <v/>
      </c>
      <c r="AD533" s="48">
        <f>SUMIF($AQ$7:$AQ$3006,'RC'!$E$6,$J$7:$J$3006)+SUMIF($AQ$7:$AQ$3006,'RC'!$E$6,$L$7:$L$3006)</f>
        <v>21</v>
      </c>
      <c r="AF533" s="48">
        <v>4.4739999999998399E-2</v>
      </c>
      <c r="AG533" s="48">
        <f>IF(OR(AQ533="",AQ533&lt;&gt;'RC'!$E$6,AB533&lt;&gt;'RC'!$D$21),0,1)</f>
        <v>0</v>
      </c>
      <c r="AH533" s="48">
        <f t="shared" si="196"/>
        <v>4.4739999999998399E-2</v>
      </c>
      <c r="AI533" s="48" t="str">
        <f t="shared" si="178"/>
        <v/>
      </c>
      <c r="AJ533" s="48" t="str">
        <f t="shared" si="179"/>
        <v/>
      </c>
      <c r="AK533" s="52" t="str">
        <f t="shared" si="180"/>
        <v/>
      </c>
      <c r="AL533" s="52" t="str">
        <f t="shared" si="181"/>
        <v/>
      </c>
      <c r="AM533" s="48" t="str">
        <f t="shared" si="182"/>
        <v/>
      </c>
      <c r="AN533" s="48" t="str">
        <f t="shared" si="183"/>
        <v/>
      </c>
      <c r="AP533" s="18" t="str">
        <f t="shared" si="184"/>
        <v/>
      </c>
      <c r="AQ533" s="18" t="str">
        <f t="shared" si="185"/>
        <v/>
      </c>
      <c r="AR533" s="18">
        <v>4.4740000000000002E-2</v>
      </c>
      <c r="AS533" s="18">
        <f>IF(AF!$D$27="Todos",1,IF(M533=AF!$D$27,1,0))</f>
        <v>1</v>
      </c>
      <c r="AT533" s="53">
        <f>IF(AND(E533=AF!$D$6,OR(LT!M533=AF!$D$27,AF!$D$27="Todos"),OR(AP533=AF!$E$8,AQ533=AF!$E$8)),AR533+AS533,0)</f>
        <v>0</v>
      </c>
      <c r="AU533" s="18" t="str">
        <f t="shared" si="186"/>
        <v/>
      </c>
      <c r="AV533" s="54" t="str">
        <f t="shared" si="187"/>
        <v/>
      </c>
      <c r="AW533" s="54" t="str">
        <f t="shared" si="188"/>
        <v/>
      </c>
      <c r="AX533" s="18" t="str">
        <f t="shared" si="189"/>
        <v/>
      </c>
      <c r="AY533" s="18" t="str">
        <f t="shared" si="190"/>
        <v/>
      </c>
      <c r="BA533" s="18">
        <f>IF($E533=AF!$D$6,IF($M533="Concluída no prazo",2,IF($M533="Concluída com atraso",1,0)),0)</f>
        <v>0</v>
      </c>
      <c r="BB533" s="18">
        <f>IF($E533=AF!$D$6,IF($M533="Atrasada",2,IF($M533="Concluída com atraso",1,0)),0)</f>
        <v>0</v>
      </c>
      <c r="BC533" s="18">
        <v>5.2700000000000004E-3</v>
      </c>
      <c r="BD533" s="18">
        <f t="shared" si="197"/>
        <v>5.2700000000000004E-3</v>
      </c>
      <c r="BE533" s="18">
        <f t="shared" si="197"/>
        <v>5.2700000000000004E-3</v>
      </c>
      <c r="BF533" s="18" t="str">
        <f t="shared" si="191"/>
        <v/>
      </c>
      <c r="BN533" s="18" t="str">
        <f t="shared" si="192"/>
        <v>s</v>
      </c>
    </row>
    <row r="534" spans="3:66" ht="50.1" customHeight="1" thickTop="1" thickBot="1" x14ac:dyDescent="0.3">
      <c r="C534" s="46"/>
      <c r="D534" s="46"/>
      <c r="E534" s="46"/>
      <c r="F534" s="122"/>
      <c r="G534" s="122"/>
      <c r="H534" s="78" t="str">
        <f t="shared" si="193"/>
        <v/>
      </c>
      <c r="I534" s="78" t="str">
        <f t="shared" si="194"/>
        <v/>
      </c>
      <c r="J534" s="16"/>
      <c r="K534" s="46" t="str">
        <f t="shared" si="195"/>
        <v/>
      </c>
      <c r="L534" s="16"/>
      <c r="M534" s="16"/>
      <c r="N534" s="46"/>
      <c r="O534" s="47" t="str">
        <f t="shared" si="198"/>
        <v/>
      </c>
      <c r="P534" s="47"/>
      <c r="Q534" s="48" t="str">
        <f>IFERROR(VLOOKUP(E534,Funcionários!$C$8:$E$207,3,FALSE),"")</f>
        <v/>
      </c>
      <c r="R534" s="47"/>
      <c r="S534" s="49" t="str">
        <f t="shared" si="199"/>
        <v/>
      </c>
      <c r="T534" s="49">
        <v>5.28E-3</v>
      </c>
      <c r="U534" s="48" t="str">
        <f>IF(Funcionários!C535=0,"",Funcionários!C535)</f>
        <v/>
      </c>
      <c r="V534" s="50">
        <f>IF(U534="",0,IF(COUNTIFS($E$7:$E$3006,U534,$I$7:$I$3006,'RC'!$E$6)=0,0,COUNTIFS($M$7:$M$3006,"Concluída no prazo",$E$7:$E$3006,U534,$I$7:$I$3006,'RC'!$E$6)/COUNTIFS($E$7:$E$3006,U534,$I$7:$I$3006,'RC'!$E$6)))</f>
        <v>0</v>
      </c>
      <c r="W534" s="49">
        <f>SUMIFS($J$7:$J$3006,$E$7:$E$3006,U534,$I$7:$I$3006,'RC'!$E$6)+SUMIFS($L$7:$L$3006,$E$7:$E$3006,U534,$I$7:$I$3006,'RC'!$E$6)</f>
        <v>0</v>
      </c>
      <c r="X534" s="48">
        <f>COUNTIFS($E$7:$E$3006,U534,$I$7:$I$3006,'RC'!$E$6)</f>
        <v>0</v>
      </c>
      <c r="Y534" s="48"/>
      <c r="Z534" s="51" t="str">
        <f>IF(AQ534='RC'!$E$6,AC534*1000+AD534,"")</f>
        <v/>
      </c>
      <c r="AA534" s="51" t="str">
        <f>IF(AB534="","",IF(AQ534='RC'!$E$6,AC534*1000-AD534,""))</f>
        <v/>
      </c>
      <c r="AB534" s="48" t="str">
        <f>IFERROR(VLOOKUP(E534,Funcionários!$C$8:$E$207,3,FALSE),"")</f>
        <v/>
      </c>
      <c r="AC534" s="50" t="str">
        <f>IF(AB534="","",IF(COUNTIFS($AB$7:$AB$3006,AB534,$AQ$7:$AQ$3006,'RC'!$E$6)=0,"",COUNTIFS($M$7:$M$3006,"Concluída no prazo",$AB$7:$AB$3006,AB534,$AQ$7:$AQ$3006,'RC'!$E$6)/COUNTIFS($AB$7:$AB$3006,AB534,$AQ$7:$AQ$3006,'RC'!$E$6)))</f>
        <v/>
      </c>
      <c r="AD534" s="48">
        <f>SUMIF($AQ$7:$AQ$3006,'RC'!$E$6,$J$7:$J$3006)+SUMIF($AQ$7:$AQ$3006,'RC'!$E$6,$L$7:$L$3006)</f>
        <v>21</v>
      </c>
      <c r="AF534" s="48">
        <v>4.4729999999998403E-2</v>
      </c>
      <c r="AG534" s="48">
        <f>IF(OR(AQ534="",AQ534&lt;&gt;'RC'!$E$6,AB534&lt;&gt;'RC'!$D$21),0,1)</f>
        <v>0</v>
      </c>
      <c r="AH534" s="48">
        <f t="shared" si="196"/>
        <v>4.4729999999998403E-2</v>
      </c>
      <c r="AI534" s="48" t="str">
        <f t="shared" si="178"/>
        <v/>
      </c>
      <c r="AJ534" s="48" t="str">
        <f t="shared" si="179"/>
        <v/>
      </c>
      <c r="AK534" s="52" t="str">
        <f t="shared" si="180"/>
        <v/>
      </c>
      <c r="AL534" s="52" t="str">
        <f t="shared" si="181"/>
        <v/>
      </c>
      <c r="AM534" s="48" t="str">
        <f t="shared" si="182"/>
        <v/>
      </c>
      <c r="AN534" s="48" t="str">
        <f t="shared" si="183"/>
        <v/>
      </c>
      <c r="AP534" s="18" t="str">
        <f t="shared" si="184"/>
        <v/>
      </c>
      <c r="AQ534" s="18" t="str">
        <f t="shared" si="185"/>
        <v/>
      </c>
      <c r="AR534" s="18">
        <v>4.4729999999999999E-2</v>
      </c>
      <c r="AS534" s="18">
        <f>IF(AF!$D$27="Todos",1,IF(M534=AF!$D$27,1,0))</f>
        <v>1</v>
      </c>
      <c r="AT534" s="53">
        <f>IF(AND(E534=AF!$D$6,OR(LT!M534=AF!$D$27,AF!$D$27="Todos"),OR(AP534=AF!$E$8,AQ534=AF!$E$8)),AR534+AS534,0)</f>
        <v>0</v>
      </c>
      <c r="AU534" s="18" t="str">
        <f t="shared" si="186"/>
        <v/>
      </c>
      <c r="AV534" s="54" t="str">
        <f t="shared" si="187"/>
        <v/>
      </c>
      <c r="AW534" s="54" t="str">
        <f t="shared" si="188"/>
        <v/>
      </c>
      <c r="AX534" s="18" t="str">
        <f t="shared" si="189"/>
        <v/>
      </c>
      <c r="AY534" s="18" t="str">
        <f t="shared" si="190"/>
        <v/>
      </c>
      <c r="BA534" s="18">
        <f>IF($E534=AF!$D$6,IF($M534="Concluída no prazo",2,IF($M534="Concluída com atraso",1,0)),0)</f>
        <v>0</v>
      </c>
      <c r="BB534" s="18">
        <f>IF($E534=AF!$D$6,IF($M534="Atrasada",2,IF($M534="Concluída com atraso",1,0)),0)</f>
        <v>0</v>
      </c>
      <c r="BC534" s="18">
        <v>5.28E-3</v>
      </c>
      <c r="BD534" s="18">
        <f t="shared" si="197"/>
        <v>5.28E-3</v>
      </c>
      <c r="BE534" s="18">
        <f t="shared" si="197"/>
        <v>5.28E-3</v>
      </c>
      <c r="BF534" s="18" t="str">
        <f t="shared" si="191"/>
        <v/>
      </c>
      <c r="BN534" s="18" t="str">
        <f t="shared" si="192"/>
        <v>s</v>
      </c>
    </row>
    <row r="535" spans="3:66" ht="50.1" customHeight="1" thickTop="1" thickBot="1" x14ac:dyDescent="0.3">
      <c r="C535" s="46"/>
      <c r="D535" s="46"/>
      <c r="E535" s="46"/>
      <c r="F535" s="122"/>
      <c r="G535" s="122"/>
      <c r="H535" s="78" t="str">
        <f t="shared" si="193"/>
        <v/>
      </c>
      <c r="I535" s="78" t="str">
        <f t="shared" si="194"/>
        <v/>
      </c>
      <c r="J535" s="16"/>
      <c r="K535" s="46" t="str">
        <f t="shared" si="195"/>
        <v/>
      </c>
      <c r="L535" s="16"/>
      <c r="M535" s="16"/>
      <c r="N535" s="46"/>
      <c r="O535" s="47" t="str">
        <f t="shared" si="198"/>
        <v/>
      </c>
      <c r="P535" s="47"/>
      <c r="Q535" s="48" t="str">
        <f>IFERROR(VLOOKUP(E535,Funcionários!$C$8:$E$207,3,FALSE),"")</f>
        <v/>
      </c>
      <c r="R535" s="47"/>
      <c r="S535" s="49" t="str">
        <f t="shared" si="199"/>
        <v/>
      </c>
      <c r="T535" s="49">
        <v>5.2900000000000004E-3</v>
      </c>
      <c r="U535" s="48" t="str">
        <f>IF(Funcionários!C536=0,"",Funcionários!C536)</f>
        <v/>
      </c>
      <c r="V535" s="50">
        <f>IF(U535="",0,IF(COUNTIFS($E$7:$E$3006,U535,$I$7:$I$3006,'RC'!$E$6)=0,0,COUNTIFS($M$7:$M$3006,"Concluída no prazo",$E$7:$E$3006,U535,$I$7:$I$3006,'RC'!$E$6)/COUNTIFS($E$7:$E$3006,U535,$I$7:$I$3006,'RC'!$E$6)))</f>
        <v>0</v>
      </c>
      <c r="W535" s="49">
        <f>SUMIFS($J$7:$J$3006,$E$7:$E$3006,U535,$I$7:$I$3006,'RC'!$E$6)+SUMIFS($L$7:$L$3006,$E$7:$E$3006,U535,$I$7:$I$3006,'RC'!$E$6)</f>
        <v>0</v>
      </c>
      <c r="X535" s="48">
        <f>COUNTIFS($E$7:$E$3006,U535,$I$7:$I$3006,'RC'!$E$6)</f>
        <v>0</v>
      </c>
      <c r="Y535" s="48"/>
      <c r="Z535" s="51" t="str">
        <f>IF(AQ535='RC'!$E$6,AC535*1000+AD535,"")</f>
        <v/>
      </c>
      <c r="AA535" s="51" t="str">
        <f>IF(AB535="","",IF(AQ535='RC'!$E$6,AC535*1000-AD535,""))</f>
        <v/>
      </c>
      <c r="AB535" s="48" t="str">
        <f>IFERROR(VLOOKUP(E535,Funcionários!$C$8:$E$207,3,FALSE),"")</f>
        <v/>
      </c>
      <c r="AC535" s="50" t="str">
        <f>IF(AB535="","",IF(COUNTIFS($AB$7:$AB$3006,AB535,$AQ$7:$AQ$3006,'RC'!$E$6)=0,"",COUNTIFS($M$7:$M$3006,"Concluída no prazo",$AB$7:$AB$3006,AB535,$AQ$7:$AQ$3006,'RC'!$E$6)/COUNTIFS($AB$7:$AB$3006,AB535,$AQ$7:$AQ$3006,'RC'!$E$6)))</f>
        <v/>
      </c>
      <c r="AD535" s="48">
        <f>SUMIF($AQ$7:$AQ$3006,'RC'!$E$6,$J$7:$J$3006)+SUMIF($AQ$7:$AQ$3006,'RC'!$E$6,$L$7:$L$3006)</f>
        <v>21</v>
      </c>
      <c r="AF535" s="48">
        <v>4.47199999999984E-2</v>
      </c>
      <c r="AG535" s="48">
        <f>IF(OR(AQ535="",AQ535&lt;&gt;'RC'!$E$6,AB535&lt;&gt;'RC'!$D$21),0,1)</f>
        <v>0</v>
      </c>
      <c r="AH535" s="48">
        <f t="shared" si="196"/>
        <v>4.47199999999984E-2</v>
      </c>
      <c r="AI535" s="48" t="str">
        <f t="shared" si="178"/>
        <v/>
      </c>
      <c r="AJ535" s="48" t="str">
        <f t="shared" si="179"/>
        <v/>
      </c>
      <c r="AK535" s="52" t="str">
        <f t="shared" si="180"/>
        <v/>
      </c>
      <c r="AL535" s="52" t="str">
        <f t="shared" si="181"/>
        <v/>
      </c>
      <c r="AM535" s="48" t="str">
        <f t="shared" si="182"/>
        <v/>
      </c>
      <c r="AN535" s="48" t="str">
        <f t="shared" si="183"/>
        <v/>
      </c>
      <c r="AP535" s="18" t="str">
        <f t="shared" si="184"/>
        <v/>
      </c>
      <c r="AQ535" s="18" t="str">
        <f t="shared" si="185"/>
        <v/>
      </c>
      <c r="AR535" s="18">
        <v>4.4720000000000003E-2</v>
      </c>
      <c r="AS535" s="18">
        <f>IF(AF!$D$27="Todos",1,IF(M535=AF!$D$27,1,0))</f>
        <v>1</v>
      </c>
      <c r="AT535" s="53">
        <f>IF(AND(E535=AF!$D$6,OR(LT!M535=AF!$D$27,AF!$D$27="Todos"),OR(AP535=AF!$E$8,AQ535=AF!$E$8)),AR535+AS535,0)</f>
        <v>0</v>
      </c>
      <c r="AU535" s="18" t="str">
        <f t="shared" si="186"/>
        <v/>
      </c>
      <c r="AV535" s="54" t="str">
        <f t="shared" si="187"/>
        <v/>
      </c>
      <c r="AW535" s="54" t="str">
        <f t="shared" si="188"/>
        <v/>
      </c>
      <c r="AX535" s="18" t="str">
        <f t="shared" si="189"/>
        <v/>
      </c>
      <c r="AY535" s="18" t="str">
        <f t="shared" si="190"/>
        <v/>
      </c>
      <c r="BA535" s="18">
        <f>IF($E535=AF!$D$6,IF($M535="Concluída no prazo",2,IF($M535="Concluída com atraso",1,0)),0)</f>
        <v>0</v>
      </c>
      <c r="BB535" s="18">
        <f>IF($E535=AF!$D$6,IF($M535="Atrasada",2,IF($M535="Concluída com atraso",1,0)),0)</f>
        <v>0</v>
      </c>
      <c r="BC535" s="18">
        <v>5.2900000000000004E-3</v>
      </c>
      <c r="BD535" s="18">
        <f t="shared" si="197"/>
        <v>5.2900000000000004E-3</v>
      </c>
      <c r="BE535" s="18">
        <f t="shared" si="197"/>
        <v>5.2900000000000004E-3</v>
      </c>
      <c r="BF535" s="18" t="str">
        <f t="shared" si="191"/>
        <v/>
      </c>
      <c r="BN535" s="18" t="str">
        <f t="shared" si="192"/>
        <v>s</v>
      </c>
    </row>
    <row r="536" spans="3:66" ht="50.1" customHeight="1" thickTop="1" thickBot="1" x14ac:dyDescent="0.3">
      <c r="C536" s="46"/>
      <c r="D536" s="46"/>
      <c r="E536" s="46"/>
      <c r="F536" s="122"/>
      <c r="G536" s="122"/>
      <c r="H536" s="78" t="str">
        <f t="shared" si="193"/>
        <v/>
      </c>
      <c r="I536" s="78" t="str">
        <f t="shared" si="194"/>
        <v/>
      </c>
      <c r="J536" s="16"/>
      <c r="K536" s="46" t="str">
        <f t="shared" si="195"/>
        <v/>
      </c>
      <c r="L536" s="16"/>
      <c r="M536" s="16"/>
      <c r="N536" s="46"/>
      <c r="O536" s="47" t="str">
        <f t="shared" si="198"/>
        <v/>
      </c>
      <c r="P536" s="47"/>
      <c r="Q536" s="48" t="str">
        <f>IFERROR(VLOOKUP(E536,Funcionários!$C$8:$E$207,3,FALSE),"")</f>
        <v/>
      </c>
      <c r="R536" s="47"/>
      <c r="S536" s="49" t="str">
        <f t="shared" si="199"/>
        <v/>
      </c>
      <c r="T536" s="49">
        <v>5.3E-3</v>
      </c>
      <c r="U536" s="48" t="str">
        <f>IF(Funcionários!C537=0,"",Funcionários!C537)</f>
        <v/>
      </c>
      <c r="V536" s="50">
        <f>IF(U536="",0,IF(COUNTIFS($E$7:$E$3006,U536,$I$7:$I$3006,'RC'!$E$6)=0,0,COUNTIFS($M$7:$M$3006,"Concluída no prazo",$E$7:$E$3006,U536,$I$7:$I$3006,'RC'!$E$6)/COUNTIFS($E$7:$E$3006,U536,$I$7:$I$3006,'RC'!$E$6)))</f>
        <v>0</v>
      </c>
      <c r="W536" s="49">
        <f>SUMIFS($J$7:$J$3006,$E$7:$E$3006,U536,$I$7:$I$3006,'RC'!$E$6)+SUMIFS($L$7:$L$3006,$E$7:$E$3006,U536,$I$7:$I$3006,'RC'!$E$6)</f>
        <v>0</v>
      </c>
      <c r="X536" s="48">
        <f>COUNTIFS($E$7:$E$3006,U536,$I$7:$I$3006,'RC'!$E$6)</f>
        <v>0</v>
      </c>
      <c r="Y536" s="48"/>
      <c r="Z536" s="51" t="str">
        <f>IF(AQ536='RC'!$E$6,AC536*1000+AD536,"")</f>
        <v/>
      </c>
      <c r="AA536" s="51" t="str">
        <f>IF(AB536="","",IF(AQ536='RC'!$E$6,AC536*1000-AD536,""))</f>
        <v/>
      </c>
      <c r="AB536" s="48" t="str">
        <f>IFERROR(VLOOKUP(E536,Funcionários!$C$8:$E$207,3,FALSE),"")</f>
        <v/>
      </c>
      <c r="AC536" s="50" t="str">
        <f>IF(AB536="","",IF(COUNTIFS($AB$7:$AB$3006,AB536,$AQ$7:$AQ$3006,'RC'!$E$6)=0,"",COUNTIFS($M$7:$M$3006,"Concluída no prazo",$AB$7:$AB$3006,AB536,$AQ$7:$AQ$3006,'RC'!$E$6)/COUNTIFS($AB$7:$AB$3006,AB536,$AQ$7:$AQ$3006,'RC'!$E$6)))</f>
        <v/>
      </c>
      <c r="AD536" s="48">
        <f>SUMIF($AQ$7:$AQ$3006,'RC'!$E$6,$J$7:$J$3006)+SUMIF($AQ$7:$AQ$3006,'RC'!$E$6,$L$7:$L$3006)</f>
        <v>21</v>
      </c>
      <c r="AF536" s="48">
        <v>4.4709999999998397E-2</v>
      </c>
      <c r="AG536" s="48">
        <f>IF(OR(AQ536="",AQ536&lt;&gt;'RC'!$E$6,AB536&lt;&gt;'RC'!$D$21),0,1)</f>
        <v>0</v>
      </c>
      <c r="AH536" s="48">
        <f t="shared" si="196"/>
        <v>4.4709999999998397E-2</v>
      </c>
      <c r="AI536" s="48" t="str">
        <f t="shared" si="178"/>
        <v/>
      </c>
      <c r="AJ536" s="48" t="str">
        <f t="shared" si="179"/>
        <v/>
      </c>
      <c r="AK536" s="52" t="str">
        <f t="shared" si="180"/>
        <v/>
      </c>
      <c r="AL536" s="52" t="str">
        <f t="shared" si="181"/>
        <v/>
      </c>
      <c r="AM536" s="48" t="str">
        <f t="shared" si="182"/>
        <v/>
      </c>
      <c r="AN536" s="48" t="str">
        <f t="shared" si="183"/>
        <v/>
      </c>
      <c r="AP536" s="18" t="str">
        <f t="shared" si="184"/>
        <v/>
      </c>
      <c r="AQ536" s="18" t="str">
        <f t="shared" si="185"/>
        <v/>
      </c>
      <c r="AR536" s="18">
        <v>4.471E-2</v>
      </c>
      <c r="AS536" s="18">
        <f>IF(AF!$D$27="Todos",1,IF(M536=AF!$D$27,1,0))</f>
        <v>1</v>
      </c>
      <c r="AT536" s="53">
        <f>IF(AND(E536=AF!$D$6,OR(LT!M536=AF!$D$27,AF!$D$27="Todos"),OR(AP536=AF!$E$8,AQ536=AF!$E$8)),AR536+AS536,0)</f>
        <v>0</v>
      </c>
      <c r="AU536" s="18" t="str">
        <f t="shared" si="186"/>
        <v/>
      </c>
      <c r="AV536" s="54" t="str">
        <f t="shared" si="187"/>
        <v/>
      </c>
      <c r="AW536" s="54" t="str">
        <f t="shared" si="188"/>
        <v/>
      </c>
      <c r="AX536" s="18" t="str">
        <f t="shared" si="189"/>
        <v/>
      </c>
      <c r="AY536" s="18" t="str">
        <f t="shared" si="190"/>
        <v/>
      </c>
      <c r="BA536" s="18">
        <f>IF($E536=AF!$D$6,IF($M536="Concluída no prazo",2,IF($M536="Concluída com atraso",1,0)),0)</f>
        <v>0</v>
      </c>
      <c r="BB536" s="18">
        <f>IF($E536=AF!$D$6,IF($M536="Atrasada",2,IF($M536="Concluída com atraso",1,0)),0)</f>
        <v>0</v>
      </c>
      <c r="BC536" s="18">
        <v>5.3E-3</v>
      </c>
      <c r="BD536" s="18">
        <f t="shared" si="197"/>
        <v>5.3E-3</v>
      </c>
      <c r="BE536" s="18">
        <f t="shared" si="197"/>
        <v>5.3E-3</v>
      </c>
      <c r="BF536" s="18" t="str">
        <f t="shared" si="191"/>
        <v/>
      </c>
      <c r="BN536" s="18" t="str">
        <f t="shared" si="192"/>
        <v>s</v>
      </c>
    </row>
    <row r="537" spans="3:66" ht="50.1" customHeight="1" thickTop="1" thickBot="1" x14ac:dyDescent="0.3">
      <c r="C537" s="46"/>
      <c r="D537" s="46"/>
      <c r="E537" s="46"/>
      <c r="F537" s="122"/>
      <c r="G537" s="122"/>
      <c r="H537" s="78" t="str">
        <f t="shared" si="193"/>
        <v/>
      </c>
      <c r="I537" s="78" t="str">
        <f t="shared" si="194"/>
        <v/>
      </c>
      <c r="J537" s="16"/>
      <c r="K537" s="46" t="str">
        <f t="shared" si="195"/>
        <v/>
      </c>
      <c r="L537" s="16"/>
      <c r="M537" s="16"/>
      <c r="N537" s="46"/>
      <c r="O537" s="47" t="str">
        <f t="shared" si="198"/>
        <v/>
      </c>
      <c r="P537" s="47"/>
      <c r="Q537" s="48" t="str">
        <f>IFERROR(VLOOKUP(E537,Funcionários!$C$8:$E$207,3,FALSE),"")</f>
        <v/>
      </c>
      <c r="R537" s="47"/>
      <c r="S537" s="49" t="str">
        <f t="shared" si="199"/>
        <v/>
      </c>
      <c r="T537" s="49">
        <v>5.3099999999999996E-3</v>
      </c>
      <c r="U537" s="48" t="str">
        <f>IF(Funcionários!C538=0,"",Funcionários!C538)</f>
        <v/>
      </c>
      <c r="V537" s="50">
        <f>IF(U537="",0,IF(COUNTIFS($E$7:$E$3006,U537,$I$7:$I$3006,'RC'!$E$6)=0,0,COUNTIFS($M$7:$M$3006,"Concluída no prazo",$E$7:$E$3006,U537,$I$7:$I$3006,'RC'!$E$6)/COUNTIFS($E$7:$E$3006,U537,$I$7:$I$3006,'RC'!$E$6)))</f>
        <v>0</v>
      </c>
      <c r="W537" s="49">
        <f>SUMIFS($J$7:$J$3006,$E$7:$E$3006,U537,$I$7:$I$3006,'RC'!$E$6)+SUMIFS($L$7:$L$3006,$E$7:$E$3006,U537,$I$7:$I$3006,'RC'!$E$6)</f>
        <v>0</v>
      </c>
      <c r="X537" s="48">
        <f>COUNTIFS($E$7:$E$3006,U537,$I$7:$I$3006,'RC'!$E$6)</f>
        <v>0</v>
      </c>
      <c r="Y537" s="48"/>
      <c r="Z537" s="51" t="str">
        <f>IF(AQ537='RC'!$E$6,AC537*1000+AD537,"")</f>
        <v/>
      </c>
      <c r="AA537" s="51" t="str">
        <f>IF(AB537="","",IF(AQ537='RC'!$E$6,AC537*1000-AD537,""))</f>
        <v/>
      </c>
      <c r="AB537" s="48" t="str">
        <f>IFERROR(VLOOKUP(E537,Funcionários!$C$8:$E$207,3,FALSE),"")</f>
        <v/>
      </c>
      <c r="AC537" s="50" t="str">
        <f>IF(AB537="","",IF(COUNTIFS($AB$7:$AB$3006,AB537,$AQ$7:$AQ$3006,'RC'!$E$6)=0,"",COUNTIFS($M$7:$M$3006,"Concluída no prazo",$AB$7:$AB$3006,AB537,$AQ$7:$AQ$3006,'RC'!$E$6)/COUNTIFS($AB$7:$AB$3006,AB537,$AQ$7:$AQ$3006,'RC'!$E$6)))</f>
        <v/>
      </c>
      <c r="AD537" s="48">
        <f>SUMIF($AQ$7:$AQ$3006,'RC'!$E$6,$J$7:$J$3006)+SUMIF($AQ$7:$AQ$3006,'RC'!$E$6,$L$7:$L$3006)</f>
        <v>21</v>
      </c>
      <c r="AF537" s="48">
        <v>4.4699999999998401E-2</v>
      </c>
      <c r="AG537" s="48">
        <f>IF(OR(AQ537="",AQ537&lt;&gt;'RC'!$E$6,AB537&lt;&gt;'RC'!$D$21),0,1)</f>
        <v>0</v>
      </c>
      <c r="AH537" s="48">
        <f t="shared" si="196"/>
        <v>4.4699999999998401E-2</v>
      </c>
      <c r="AI537" s="48" t="str">
        <f t="shared" si="178"/>
        <v/>
      </c>
      <c r="AJ537" s="48" t="str">
        <f t="shared" si="179"/>
        <v/>
      </c>
      <c r="AK537" s="52" t="str">
        <f t="shared" si="180"/>
        <v/>
      </c>
      <c r="AL537" s="52" t="str">
        <f t="shared" si="181"/>
        <v/>
      </c>
      <c r="AM537" s="48" t="str">
        <f t="shared" si="182"/>
        <v/>
      </c>
      <c r="AN537" s="48" t="str">
        <f t="shared" si="183"/>
        <v/>
      </c>
      <c r="AP537" s="18" t="str">
        <f t="shared" si="184"/>
        <v/>
      </c>
      <c r="AQ537" s="18" t="str">
        <f t="shared" si="185"/>
        <v/>
      </c>
      <c r="AR537" s="18">
        <v>4.4699999999999997E-2</v>
      </c>
      <c r="AS537" s="18">
        <f>IF(AF!$D$27="Todos",1,IF(M537=AF!$D$27,1,0))</f>
        <v>1</v>
      </c>
      <c r="AT537" s="53">
        <f>IF(AND(E537=AF!$D$6,OR(LT!M537=AF!$D$27,AF!$D$27="Todos"),OR(AP537=AF!$E$8,AQ537=AF!$E$8)),AR537+AS537,0)</f>
        <v>0</v>
      </c>
      <c r="AU537" s="18" t="str">
        <f t="shared" si="186"/>
        <v/>
      </c>
      <c r="AV537" s="54" t="str">
        <f t="shared" si="187"/>
        <v/>
      </c>
      <c r="AW537" s="54" t="str">
        <f t="shared" si="188"/>
        <v/>
      </c>
      <c r="AX537" s="18" t="str">
        <f t="shared" si="189"/>
        <v/>
      </c>
      <c r="AY537" s="18" t="str">
        <f t="shared" si="190"/>
        <v/>
      </c>
      <c r="BA537" s="18">
        <f>IF($E537=AF!$D$6,IF($M537="Concluída no prazo",2,IF($M537="Concluída com atraso",1,0)),0)</f>
        <v>0</v>
      </c>
      <c r="BB537" s="18">
        <f>IF($E537=AF!$D$6,IF($M537="Atrasada",2,IF($M537="Concluída com atraso",1,0)),0)</f>
        <v>0</v>
      </c>
      <c r="BC537" s="18">
        <v>5.3099999999999996E-3</v>
      </c>
      <c r="BD537" s="18">
        <f t="shared" si="197"/>
        <v>5.3099999999999996E-3</v>
      </c>
      <c r="BE537" s="18">
        <f t="shared" si="197"/>
        <v>5.3099999999999996E-3</v>
      </c>
      <c r="BF537" s="18" t="str">
        <f t="shared" si="191"/>
        <v/>
      </c>
      <c r="BN537" s="18" t="str">
        <f t="shared" si="192"/>
        <v>s</v>
      </c>
    </row>
    <row r="538" spans="3:66" ht="50.1" customHeight="1" thickTop="1" thickBot="1" x14ac:dyDescent="0.3">
      <c r="C538" s="46"/>
      <c r="D538" s="46"/>
      <c r="E538" s="46"/>
      <c r="F538" s="122"/>
      <c r="G538" s="122"/>
      <c r="H538" s="78" t="str">
        <f t="shared" si="193"/>
        <v/>
      </c>
      <c r="I538" s="78" t="str">
        <f t="shared" si="194"/>
        <v/>
      </c>
      <c r="J538" s="16"/>
      <c r="K538" s="46" t="str">
        <f t="shared" si="195"/>
        <v/>
      </c>
      <c r="L538" s="16"/>
      <c r="M538" s="16"/>
      <c r="N538" s="46"/>
      <c r="O538" s="47" t="str">
        <f t="shared" si="198"/>
        <v/>
      </c>
      <c r="P538" s="47"/>
      <c r="Q538" s="48" t="str">
        <f>IFERROR(VLOOKUP(E538,Funcionários!$C$8:$E$207,3,FALSE),"")</f>
        <v/>
      </c>
      <c r="R538" s="47"/>
      <c r="S538" s="49" t="str">
        <f t="shared" si="199"/>
        <v/>
      </c>
      <c r="T538" s="49">
        <v>5.3200000000000001E-3</v>
      </c>
      <c r="U538" s="48" t="str">
        <f>IF(Funcionários!C539=0,"",Funcionários!C539)</f>
        <v/>
      </c>
      <c r="V538" s="50">
        <f>IF(U538="",0,IF(COUNTIFS($E$7:$E$3006,U538,$I$7:$I$3006,'RC'!$E$6)=0,0,COUNTIFS($M$7:$M$3006,"Concluída no prazo",$E$7:$E$3006,U538,$I$7:$I$3006,'RC'!$E$6)/COUNTIFS($E$7:$E$3006,U538,$I$7:$I$3006,'RC'!$E$6)))</f>
        <v>0</v>
      </c>
      <c r="W538" s="49">
        <f>SUMIFS($J$7:$J$3006,$E$7:$E$3006,U538,$I$7:$I$3006,'RC'!$E$6)+SUMIFS($L$7:$L$3006,$E$7:$E$3006,U538,$I$7:$I$3006,'RC'!$E$6)</f>
        <v>0</v>
      </c>
      <c r="X538" s="48">
        <f>COUNTIFS($E$7:$E$3006,U538,$I$7:$I$3006,'RC'!$E$6)</f>
        <v>0</v>
      </c>
      <c r="Y538" s="48"/>
      <c r="Z538" s="51" t="str">
        <f>IF(AQ538='RC'!$E$6,AC538*1000+AD538,"")</f>
        <v/>
      </c>
      <c r="AA538" s="51" t="str">
        <f>IF(AB538="","",IF(AQ538='RC'!$E$6,AC538*1000-AD538,""))</f>
        <v/>
      </c>
      <c r="AB538" s="48" t="str">
        <f>IFERROR(VLOOKUP(E538,Funcionários!$C$8:$E$207,3,FALSE),"")</f>
        <v/>
      </c>
      <c r="AC538" s="50" t="str">
        <f>IF(AB538="","",IF(COUNTIFS($AB$7:$AB$3006,AB538,$AQ$7:$AQ$3006,'RC'!$E$6)=0,"",COUNTIFS($M$7:$M$3006,"Concluída no prazo",$AB$7:$AB$3006,AB538,$AQ$7:$AQ$3006,'RC'!$E$6)/COUNTIFS($AB$7:$AB$3006,AB538,$AQ$7:$AQ$3006,'RC'!$E$6)))</f>
        <v/>
      </c>
      <c r="AD538" s="48">
        <f>SUMIF($AQ$7:$AQ$3006,'RC'!$E$6,$J$7:$J$3006)+SUMIF($AQ$7:$AQ$3006,'RC'!$E$6,$L$7:$L$3006)</f>
        <v>21</v>
      </c>
      <c r="AF538" s="48">
        <v>4.4689999999998398E-2</v>
      </c>
      <c r="AG538" s="48">
        <f>IF(OR(AQ538="",AQ538&lt;&gt;'RC'!$E$6,AB538&lt;&gt;'RC'!$D$21),0,1)</f>
        <v>0</v>
      </c>
      <c r="AH538" s="48">
        <f t="shared" si="196"/>
        <v>4.4689999999998398E-2</v>
      </c>
      <c r="AI538" s="48" t="str">
        <f t="shared" si="178"/>
        <v/>
      </c>
      <c r="AJ538" s="48" t="str">
        <f t="shared" si="179"/>
        <v/>
      </c>
      <c r="AK538" s="52" t="str">
        <f t="shared" si="180"/>
        <v/>
      </c>
      <c r="AL538" s="52" t="str">
        <f t="shared" si="181"/>
        <v/>
      </c>
      <c r="AM538" s="48" t="str">
        <f t="shared" si="182"/>
        <v/>
      </c>
      <c r="AN538" s="48" t="str">
        <f t="shared" si="183"/>
        <v/>
      </c>
      <c r="AP538" s="18" t="str">
        <f t="shared" si="184"/>
        <v/>
      </c>
      <c r="AQ538" s="18" t="str">
        <f t="shared" si="185"/>
        <v/>
      </c>
      <c r="AR538" s="18">
        <v>4.4690000000000001E-2</v>
      </c>
      <c r="AS538" s="18">
        <f>IF(AF!$D$27="Todos",1,IF(M538=AF!$D$27,1,0))</f>
        <v>1</v>
      </c>
      <c r="AT538" s="53">
        <f>IF(AND(E538=AF!$D$6,OR(LT!M538=AF!$D$27,AF!$D$27="Todos"),OR(AP538=AF!$E$8,AQ538=AF!$E$8)),AR538+AS538,0)</f>
        <v>0</v>
      </c>
      <c r="AU538" s="18" t="str">
        <f t="shared" si="186"/>
        <v/>
      </c>
      <c r="AV538" s="54" t="str">
        <f t="shared" si="187"/>
        <v/>
      </c>
      <c r="AW538" s="54" t="str">
        <f t="shared" si="188"/>
        <v/>
      </c>
      <c r="AX538" s="18" t="str">
        <f t="shared" si="189"/>
        <v/>
      </c>
      <c r="AY538" s="18" t="str">
        <f t="shared" si="190"/>
        <v/>
      </c>
      <c r="BA538" s="18">
        <f>IF($E538=AF!$D$6,IF($M538="Concluída no prazo",2,IF($M538="Concluída com atraso",1,0)),0)</f>
        <v>0</v>
      </c>
      <c r="BB538" s="18">
        <f>IF($E538=AF!$D$6,IF($M538="Atrasada",2,IF($M538="Concluída com atraso",1,0)),0)</f>
        <v>0</v>
      </c>
      <c r="BC538" s="18">
        <v>5.3200000000000001E-3</v>
      </c>
      <c r="BD538" s="18">
        <f t="shared" si="197"/>
        <v>5.3200000000000001E-3</v>
      </c>
      <c r="BE538" s="18">
        <f t="shared" si="197"/>
        <v>5.3200000000000001E-3</v>
      </c>
      <c r="BF538" s="18" t="str">
        <f t="shared" si="191"/>
        <v/>
      </c>
      <c r="BN538" s="18" t="str">
        <f t="shared" si="192"/>
        <v>s</v>
      </c>
    </row>
    <row r="539" spans="3:66" ht="50.1" customHeight="1" thickTop="1" thickBot="1" x14ac:dyDescent="0.3">
      <c r="C539" s="46"/>
      <c r="D539" s="46"/>
      <c r="E539" s="46"/>
      <c r="F539" s="122"/>
      <c r="G539" s="122"/>
      <c r="H539" s="78" t="str">
        <f t="shared" si="193"/>
        <v/>
      </c>
      <c r="I539" s="78" t="str">
        <f t="shared" si="194"/>
        <v/>
      </c>
      <c r="J539" s="16"/>
      <c r="K539" s="46" t="str">
        <f t="shared" si="195"/>
        <v/>
      </c>
      <c r="L539" s="16"/>
      <c r="M539" s="16"/>
      <c r="N539" s="46"/>
      <c r="O539" s="47" t="str">
        <f t="shared" si="198"/>
        <v/>
      </c>
      <c r="P539" s="47"/>
      <c r="Q539" s="48" t="str">
        <f>IFERROR(VLOOKUP(E539,Funcionários!$C$8:$E$207,3,FALSE),"")</f>
        <v/>
      </c>
      <c r="R539" s="47"/>
      <c r="S539" s="49" t="str">
        <f t="shared" si="199"/>
        <v/>
      </c>
      <c r="T539" s="49">
        <v>5.3299999999999997E-3</v>
      </c>
      <c r="U539" s="48" t="str">
        <f>IF(Funcionários!C540=0,"",Funcionários!C540)</f>
        <v/>
      </c>
      <c r="V539" s="50">
        <f>IF(U539="",0,IF(COUNTIFS($E$7:$E$3006,U539,$I$7:$I$3006,'RC'!$E$6)=0,0,COUNTIFS($M$7:$M$3006,"Concluída no prazo",$E$7:$E$3006,U539,$I$7:$I$3006,'RC'!$E$6)/COUNTIFS($E$7:$E$3006,U539,$I$7:$I$3006,'RC'!$E$6)))</f>
        <v>0</v>
      </c>
      <c r="W539" s="49">
        <f>SUMIFS($J$7:$J$3006,$E$7:$E$3006,U539,$I$7:$I$3006,'RC'!$E$6)+SUMIFS($L$7:$L$3006,$E$7:$E$3006,U539,$I$7:$I$3006,'RC'!$E$6)</f>
        <v>0</v>
      </c>
      <c r="X539" s="48">
        <f>COUNTIFS($E$7:$E$3006,U539,$I$7:$I$3006,'RC'!$E$6)</f>
        <v>0</v>
      </c>
      <c r="Y539" s="48"/>
      <c r="Z539" s="51" t="str">
        <f>IF(AQ539='RC'!$E$6,AC539*1000+AD539,"")</f>
        <v/>
      </c>
      <c r="AA539" s="51" t="str">
        <f>IF(AB539="","",IF(AQ539='RC'!$E$6,AC539*1000-AD539,""))</f>
        <v/>
      </c>
      <c r="AB539" s="48" t="str">
        <f>IFERROR(VLOOKUP(E539,Funcionários!$C$8:$E$207,3,FALSE),"")</f>
        <v/>
      </c>
      <c r="AC539" s="50" t="str">
        <f>IF(AB539="","",IF(COUNTIFS($AB$7:$AB$3006,AB539,$AQ$7:$AQ$3006,'RC'!$E$6)=0,"",COUNTIFS($M$7:$M$3006,"Concluída no prazo",$AB$7:$AB$3006,AB539,$AQ$7:$AQ$3006,'RC'!$E$6)/COUNTIFS($AB$7:$AB$3006,AB539,$AQ$7:$AQ$3006,'RC'!$E$6)))</f>
        <v/>
      </c>
      <c r="AD539" s="48">
        <f>SUMIF($AQ$7:$AQ$3006,'RC'!$E$6,$J$7:$J$3006)+SUMIF($AQ$7:$AQ$3006,'RC'!$E$6,$L$7:$L$3006)</f>
        <v>21</v>
      </c>
      <c r="AF539" s="48">
        <v>4.4679999999998402E-2</v>
      </c>
      <c r="AG539" s="48">
        <f>IF(OR(AQ539="",AQ539&lt;&gt;'RC'!$E$6,AB539&lt;&gt;'RC'!$D$21),0,1)</f>
        <v>0</v>
      </c>
      <c r="AH539" s="48">
        <f t="shared" si="196"/>
        <v>4.4679999999998402E-2</v>
      </c>
      <c r="AI539" s="48" t="str">
        <f t="shared" si="178"/>
        <v/>
      </c>
      <c r="AJ539" s="48" t="str">
        <f t="shared" si="179"/>
        <v/>
      </c>
      <c r="AK539" s="52" t="str">
        <f t="shared" si="180"/>
        <v/>
      </c>
      <c r="AL539" s="52" t="str">
        <f t="shared" si="181"/>
        <v/>
      </c>
      <c r="AM539" s="48" t="str">
        <f t="shared" si="182"/>
        <v/>
      </c>
      <c r="AN539" s="48" t="str">
        <f t="shared" si="183"/>
        <v/>
      </c>
      <c r="AP539" s="18" t="str">
        <f t="shared" si="184"/>
        <v/>
      </c>
      <c r="AQ539" s="18" t="str">
        <f t="shared" si="185"/>
        <v/>
      </c>
      <c r="AR539" s="18">
        <v>4.4679999999999997E-2</v>
      </c>
      <c r="AS539" s="18">
        <f>IF(AF!$D$27="Todos",1,IF(M539=AF!$D$27,1,0))</f>
        <v>1</v>
      </c>
      <c r="AT539" s="53">
        <f>IF(AND(E539=AF!$D$6,OR(LT!M539=AF!$D$27,AF!$D$27="Todos"),OR(AP539=AF!$E$8,AQ539=AF!$E$8)),AR539+AS539,0)</f>
        <v>0</v>
      </c>
      <c r="AU539" s="18" t="str">
        <f t="shared" si="186"/>
        <v/>
      </c>
      <c r="AV539" s="54" t="str">
        <f t="shared" si="187"/>
        <v/>
      </c>
      <c r="AW539" s="54" t="str">
        <f t="shared" si="188"/>
        <v/>
      </c>
      <c r="AX539" s="18" t="str">
        <f t="shared" si="189"/>
        <v/>
      </c>
      <c r="AY539" s="18" t="str">
        <f t="shared" si="190"/>
        <v/>
      </c>
      <c r="BA539" s="18">
        <f>IF($E539=AF!$D$6,IF($M539="Concluída no prazo",2,IF($M539="Concluída com atraso",1,0)),0)</f>
        <v>0</v>
      </c>
      <c r="BB539" s="18">
        <f>IF($E539=AF!$D$6,IF($M539="Atrasada",2,IF($M539="Concluída com atraso",1,0)),0)</f>
        <v>0</v>
      </c>
      <c r="BC539" s="18">
        <v>5.3299999999999997E-3</v>
      </c>
      <c r="BD539" s="18">
        <f t="shared" si="197"/>
        <v>5.3299999999999997E-3</v>
      </c>
      <c r="BE539" s="18">
        <f t="shared" si="197"/>
        <v>5.3299999999999997E-3</v>
      </c>
      <c r="BF539" s="18" t="str">
        <f t="shared" si="191"/>
        <v/>
      </c>
      <c r="BN539" s="18" t="str">
        <f t="shared" si="192"/>
        <v>s</v>
      </c>
    </row>
    <row r="540" spans="3:66" ht="50.1" customHeight="1" thickTop="1" thickBot="1" x14ac:dyDescent="0.3">
      <c r="C540" s="46"/>
      <c r="D540" s="46"/>
      <c r="E540" s="46"/>
      <c r="F540" s="122"/>
      <c r="G540" s="122"/>
      <c r="H540" s="78" t="str">
        <f t="shared" si="193"/>
        <v/>
      </c>
      <c r="I540" s="78" t="str">
        <f t="shared" si="194"/>
        <v/>
      </c>
      <c r="J540" s="16"/>
      <c r="K540" s="46" t="str">
        <f t="shared" si="195"/>
        <v/>
      </c>
      <c r="L540" s="16"/>
      <c r="M540" s="16"/>
      <c r="N540" s="46"/>
      <c r="O540" s="47" t="str">
        <f t="shared" si="198"/>
        <v/>
      </c>
      <c r="P540" s="47"/>
      <c r="Q540" s="48" t="str">
        <f>IFERROR(VLOOKUP(E540,Funcionários!$C$8:$E$207,3,FALSE),"")</f>
        <v/>
      </c>
      <c r="R540" s="47"/>
      <c r="S540" s="49" t="str">
        <f t="shared" si="199"/>
        <v/>
      </c>
      <c r="T540" s="49">
        <v>5.3400000000000001E-3</v>
      </c>
      <c r="U540" s="48" t="str">
        <f>IF(Funcionários!C541=0,"",Funcionários!C541)</f>
        <v/>
      </c>
      <c r="V540" s="50">
        <f>IF(U540="",0,IF(COUNTIFS($E$7:$E$3006,U540,$I$7:$I$3006,'RC'!$E$6)=0,0,COUNTIFS($M$7:$M$3006,"Concluída no prazo",$E$7:$E$3006,U540,$I$7:$I$3006,'RC'!$E$6)/COUNTIFS($E$7:$E$3006,U540,$I$7:$I$3006,'RC'!$E$6)))</f>
        <v>0</v>
      </c>
      <c r="W540" s="49">
        <f>SUMIFS($J$7:$J$3006,$E$7:$E$3006,U540,$I$7:$I$3006,'RC'!$E$6)+SUMIFS($L$7:$L$3006,$E$7:$E$3006,U540,$I$7:$I$3006,'RC'!$E$6)</f>
        <v>0</v>
      </c>
      <c r="X540" s="48">
        <f>COUNTIFS($E$7:$E$3006,U540,$I$7:$I$3006,'RC'!$E$6)</f>
        <v>0</v>
      </c>
      <c r="Y540" s="48"/>
      <c r="Z540" s="51" t="str">
        <f>IF(AQ540='RC'!$E$6,AC540*1000+AD540,"")</f>
        <v/>
      </c>
      <c r="AA540" s="51" t="str">
        <f>IF(AB540="","",IF(AQ540='RC'!$E$6,AC540*1000-AD540,""))</f>
        <v/>
      </c>
      <c r="AB540" s="48" t="str">
        <f>IFERROR(VLOOKUP(E540,Funcionários!$C$8:$E$207,3,FALSE),"")</f>
        <v/>
      </c>
      <c r="AC540" s="50" t="str">
        <f>IF(AB540="","",IF(COUNTIFS($AB$7:$AB$3006,AB540,$AQ$7:$AQ$3006,'RC'!$E$6)=0,"",COUNTIFS($M$7:$M$3006,"Concluída no prazo",$AB$7:$AB$3006,AB540,$AQ$7:$AQ$3006,'RC'!$E$6)/COUNTIFS($AB$7:$AB$3006,AB540,$AQ$7:$AQ$3006,'RC'!$E$6)))</f>
        <v/>
      </c>
      <c r="AD540" s="48">
        <f>SUMIF($AQ$7:$AQ$3006,'RC'!$E$6,$J$7:$J$3006)+SUMIF($AQ$7:$AQ$3006,'RC'!$E$6,$L$7:$L$3006)</f>
        <v>21</v>
      </c>
      <c r="AF540" s="48">
        <v>4.4669999999998398E-2</v>
      </c>
      <c r="AG540" s="48">
        <f>IF(OR(AQ540="",AQ540&lt;&gt;'RC'!$E$6,AB540&lt;&gt;'RC'!$D$21),0,1)</f>
        <v>0</v>
      </c>
      <c r="AH540" s="48">
        <f t="shared" si="196"/>
        <v>4.4669999999998398E-2</v>
      </c>
      <c r="AI540" s="48" t="str">
        <f t="shared" si="178"/>
        <v/>
      </c>
      <c r="AJ540" s="48" t="str">
        <f t="shared" si="179"/>
        <v/>
      </c>
      <c r="AK540" s="52" t="str">
        <f t="shared" si="180"/>
        <v/>
      </c>
      <c r="AL540" s="52" t="str">
        <f t="shared" si="181"/>
        <v/>
      </c>
      <c r="AM540" s="48" t="str">
        <f t="shared" si="182"/>
        <v/>
      </c>
      <c r="AN540" s="48" t="str">
        <f t="shared" si="183"/>
        <v/>
      </c>
      <c r="AP540" s="18" t="str">
        <f t="shared" si="184"/>
        <v/>
      </c>
      <c r="AQ540" s="18" t="str">
        <f t="shared" si="185"/>
        <v/>
      </c>
      <c r="AR540" s="18">
        <v>4.4670000000000001E-2</v>
      </c>
      <c r="AS540" s="18">
        <f>IF(AF!$D$27="Todos",1,IF(M540=AF!$D$27,1,0))</f>
        <v>1</v>
      </c>
      <c r="AT540" s="53">
        <f>IF(AND(E540=AF!$D$6,OR(LT!M540=AF!$D$27,AF!$D$27="Todos"),OR(AP540=AF!$E$8,AQ540=AF!$E$8)),AR540+AS540,0)</f>
        <v>0</v>
      </c>
      <c r="AU540" s="18" t="str">
        <f t="shared" si="186"/>
        <v/>
      </c>
      <c r="AV540" s="54" t="str">
        <f t="shared" si="187"/>
        <v/>
      </c>
      <c r="AW540" s="54" t="str">
        <f t="shared" si="188"/>
        <v/>
      </c>
      <c r="AX540" s="18" t="str">
        <f t="shared" si="189"/>
        <v/>
      </c>
      <c r="AY540" s="18" t="str">
        <f t="shared" si="190"/>
        <v/>
      </c>
      <c r="BA540" s="18">
        <f>IF($E540=AF!$D$6,IF($M540="Concluída no prazo",2,IF($M540="Concluída com atraso",1,0)),0)</f>
        <v>0</v>
      </c>
      <c r="BB540" s="18">
        <f>IF($E540=AF!$D$6,IF($M540="Atrasada",2,IF($M540="Concluída com atraso",1,0)),0)</f>
        <v>0</v>
      </c>
      <c r="BC540" s="18">
        <v>5.3400000000000001E-3</v>
      </c>
      <c r="BD540" s="18">
        <f t="shared" si="197"/>
        <v>5.3400000000000001E-3</v>
      </c>
      <c r="BE540" s="18">
        <f t="shared" si="197"/>
        <v>5.3400000000000001E-3</v>
      </c>
      <c r="BF540" s="18" t="str">
        <f t="shared" si="191"/>
        <v/>
      </c>
      <c r="BN540" s="18" t="str">
        <f t="shared" si="192"/>
        <v>s</v>
      </c>
    </row>
    <row r="541" spans="3:66" ht="50.1" customHeight="1" thickTop="1" thickBot="1" x14ac:dyDescent="0.3">
      <c r="C541" s="46"/>
      <c r="D541" s="46"/>
      <c r="E541" s="46"/>
      <c r="F541" s="122"/>
      <c r="G541" s="122"/>
      <c r="H541" s="78" t="str">
        <f t="shared" si="193"/>
        <v/>
      </c>
      <c r="I541" s="78" t="str">
        <f t="shared" si="194"/>
        <v/>
      </c>
      <c r="J541" s="16"/>
      <c r="K541" s="46" t="str">
        <f t="shared" si="195"/>
        <v/>
      </c>
      <c r="L541" s="16"/>
      <c r="M541" s="16"/>
      <c r="N541" s="46"/>
      <c r="O541" s="47" t="str">
        <f t="shared" si="198"/>
        <v/>
      </c>
      <c r="P541" s="47"/>
      <c r="Q541" s="48" t="str">
        <f>IFERROR(VLOOKUP(E541,Funcionários!$C$8:$E$207,3,FALSE),"")</f>
        <v/>
      </c>
      <c r="R541" s="47"/>
      <c r="S541" s="49" t="str">
        <f t="shared" si="199"/>
        <v/>
      </c>
      <c r="T541" s="49">
        <v>5.3499999999999997E-3</v>
      </c>
      <c r="U541" s="48" t="str">
        <f>IF(Funcionários!C542=0,"",Funcionários!C542)</f>
        <v/>
      </c>
      <c r="V541" s="50">
        <f>IF(U541="",0,IF(COUNTIFS($E$7:$E$3006,U541,$I$7:$I$3006,'RC'!$E$6)=0,0,COUNTIFS($M$7:$M$3006,"Concluída no prazo",$E$7:$E$3006,U541,$I$7:$I$3006,'RC'!$E$6)/COUNTIFS($E$7:$E$3006,U541,$I$7:$I$3006,'RC'!$E$6)))</f>
        <v>0</v>
      </c>
      <c r="W541" s="49">
        <f>SUMIFS($J$7:$J$3006,$E$7:$E$3006,U541,$I$7:$I$3006,'RC'!$E$6)+SUMIFS($L$7:$L$3006,$E$7:$E$3006,U541,$I$7:$I$3006,'RC'!$E$6)</f>
        <v>0</v>
      </c>
      <c r="X541" s="48">
        <f>COUNTIFS($E$7:$E$3006,U541,$I$7:$I$3006,'RC'!$E$6)</f>
        <v>0</v>
      </c>
      <c r="Y541" s="48"/>
      <c r="Z541" s="51" t="str">
        <f>IF(AQ541='RC'!$E$6,AC541*1000+AD541,"")</f>
        <v/>
      </c>
      <c r="AA541" s="51" t="str">
        <f>IF(AB541="","",IF(AQ541='RC'!$E$6,AC541*1000-AD541,""))</f>
        <v/>
      </c>
      <c r="AB541" s="48" t="str">
        <f>IFERROR(VLOOKUP(E541,Funcionários!$C$8:$E$207,3,FALSE),"")</f>
        <v/>
      </c>
      <c r="AC541" s="50" t="str">
        <f>IF(AB541="","",IF(COUNTIFS($AB$7:$AB$3006,AB541,$AQ$7:$AQ$3006,'RC'!$E$6)=0,"",COUNTIFS($M$7:$M$3006,"Concluída no prazo",$AB$7:$AB$3006,AB541,$AQ$7:$AQ$3006,'RC'!$E$6)/COUNTIFS($AB$7:$AB$3006,AB541,$AQ$7:$AQ$3006,'RC'!$E$6)))</f>
        <v/>
      </c>
      <c r="AD541" s="48">
        <f>SUMIF($AQ$7:$AQ$3006,'RC'!$E$6,$J$7:$J$3006)+SUMIF($AQ$7:$AQ$3006,'RC'!$E$6,$L$7:$L$3006)</f>
        <v>21</v>
      </c>
      <c r="AF541" s="48">
        <v>4.4659999999998402E-2</v>
      </c>
      <c r="AG541" s="48">
        <f>IF(OR(AQ541="",AQ541&lt;&gt;'RC'!$E$6,AB541&lt;&gt;'RC'!$D$21),0,1)</f>
        <v>0</v>
      </c>
      <c r="AH541" s="48">
        <f t="shared" si="196"/>
        <v>4.4659999999998402E-2</v>
      </c>
      <c r="AI541" s="48" t="str">
        <f t="shared" si="178"/>
        <v/>
      </c>
      <c r="AJ541" s="48" t="str">
        <f t="shared" si="179"/>
        <v/>
      </c>
      <c r="AK541" s="52" t="str">
        <f t="shared" si="180"/>
        <v/>
      </c>
      <c r="AL541" s="52" t="str">
        <f t="shared" si="181"/>
        <v/>
      </c>
      <c r="AM541" s="48" t="str">
        <f t="shared" si="182"/>
        <v/>
      </c>
      <c r="AN541" s="48" t="str">
        <f t="shared" si="183"/>
        <v/>
      </c>
      <c r="AP541" s="18" t="str">
        <f t="shared" si="184"/>
        <v/>
      </c>
      <c r="AQ541" s="18" t="str">
        <f t="shared" si="185"/>
        <v/>
      </c>
      <c r="AR541" s="18">
        <v>4.4659999999999998E-2</v>
      </c>
      <c r="AS541" s="18">
        <f>IF(AF!$D$27="Todos",1,IF(M541=AF!$D$27,1,0))</f>
        <v>1</v>
      </c>
      <c r="AT541" s="53">
        <f>IF(AND(E541=AF!$D$6,OR(LT!M541=AF!$D$27,AF!$D$27="Todos"),OR(AP541=AF!$E$8,AQ541=AF!$E$8)),AR541+AS541,0)</f>
        <v>0</v>
      </c>
      <c r="AU541" s="18" t="str">
        <f t="shared" si="186"/>
        <v/>
      </c>
      <c r="AV541" s="54" t="str">
        <f t="shared" si="187"/>
        <v/>
      </c>
      <c r="AW541" s="54" t="str">
        <f t="shared" si="188"/>
        <v/>
      </c>
      <c r="AX541" s="18" t="str">
        <f t="shared" si="189"/>
        <v/>
      </c>
      <c r="AY541" s="18" t="str">
        <f t="shared" si="190"/>
        <v/>
      </c>
      <c r="BA541" s="18">
        <f>IF($E541=AF!$D$6,IF($M541="Concluída no prazo",2,IF($M541="Concluída com atraso",1,0)),0)</f>
        <v>0</v>
      </c>
      <c r="BB541" s="18">
        <f>IF($E541=AF!$D$6,IF($M541="Atrasada",2,IF($M541="Concluída com atraso",1,0)),0)</f>
        <v>0</v>
      </c>
      <c r="BC541" s="18">
        <v>5.3499999999999997E-3</v>
      </c>
      <c r="BD541" s="18">
        <f t="shared" si="197"/>
        <v>5.3499999999999997E-3</v>
      </c>
      <c r="BE541" s="18">
        <f t="shared" si="197"/>
        <v>5.3499999999999997E-3</v>
      </c>
      <c r="BF541" s="18" t="str">
        <f t="shared" si="191"/>
        <v/>
      </c>
      <c r="BN541" s="18" t="str">
        <f t="shared" si="192"/>
        <v>s</v>
      </c>
    </row>
    <row r="542" spans="3:66" ht="50.1" customHeight="1" thickTop="1" thickBot="1" x14ac:dyDescent="0.3">
      <c r="C542" s="46"/>
      <c r="D542" s="46"/>
      <c r="E542" s="46"/>
      <c r="F542" s="122"/>
      <c r="G542" s="122"/>
      <c r="H542" s="78" t="str">
        <f t="shared" si="193"/>
        <v/>
      </c>
      <c r="I542" s="78" t="str">
        <f t="shared" si="194"/>
        <v/>
      </c>
      <c r="J542" s="16"/>
      <c r="K542" s="46" t="str">
        <f t="shared" si="195"/>
        <v/>
      </c>
      <c r="L542" s="16"/>
      <c r="M542" s="16"/>
      <c r="N542" s="46"/>
      <c r="O542" s="47" t="str">
        <f t="shared" si="198"/>
        <v/>
      </c>
      <c r="P542" s="47"/>
      <c r="Q542" s="48" t="str">
        <f>IFERROR(VLOOKUP(E542,Funcionários!$C$8:$E$207,3,FALSE),"")</f>
        <v/>
      </c>
      <c r="R542" s="47"/>
      <c r="S542" s="49" t="str">
        <f t="shared" si="199"/>
        <v/>
      </c>
      <c r="T542" s="49">
        <v>5.3600000000000002E-3</v>
      </c>
      <c r="U542" s="48" t="str">
        <f>IF(Funcionários!C543=0,"",Funcionários!C543)</f>
        <v/>
      </c>
      <c r="V542" s="50">
        <f>IF(U542="",0,IF(COUNTIFS($E$7:$E$3006,U542,$I$7:$I$3006,'RC'!$E$6)=0,0,COUNTIFS($M$7:$M$3006,"Concluída no prazo",$E$7:$E$3006,U542,$I$7:$I$3006,'RC'!$E$6)/COUNTIFS($E$7:$E$3006,U542,$I$7:$I$3006,'RC'!$E$6)))</f>
        <v>0</v>
      </c>
      <c r="W542" s="49">
        <f>SUMIFS($J$7:$J$3006,$E$7:$E$3006,U542,$I$7:$I$3006,'RC'!$E$6)+SUMIFS($L$7:$L$3006,$E$7:$E$3006,U542,$I$7:$I$3006,'RC'!$E$6)</f>
        <v>0</v>
      </c>
      <c r="X542" s="48">
        <f>COUNTIFS($E$7:$E$3006,U542,$I$7:$I$3006,'RC'!$E$6)</f>
        <v>0</v>
      </c>
      <c r="Y542" s="48"/>
      <c r="Z542" s="51" t="str">
        <f>IF(AQ542='RC'!$E$6,AC542*1000+AD542,"")</f>
        <v/>
      </c>
      <c r="AA542" s="51" t="str">
        <f>IF(AB542="","",IF(AQ542='RC'!$E$6,AC542*1000-AD542,""))</f>
        <v/>
      </c>
      <c r="AB542" s="48" t="str">
        <f>IFERROR(VLOOKUP(E542,Funcionários!$C$8:$E$207,3,FALSE),"")</f>
        <v/>
      </c>
      <c r="AC542" s="50" t="str">
        <f>IF(AB542="","",IF(COUNTIFS($AB$7:$AB$3006,AB542,$AQ$7:$AQ$3006,'RC'!$E$6)=0,"",COUNTIFS($M$7:$M$3006,"Concluída no prazo",$AB$7:$AB$3006,AB542,$AQ$7:$AQ$3006,'RC'!$E$6)/COUNTIFS($AB$7:$AB$3006,AB542,$AQ$7:$AQ$3006,'RC'!$E$6)))</f>
        <v/>
      </c>
      <c r="AD542" s="48">
        <f>SUMIF($AQ$7:$AQ$3006,'RC'!$E$6,$J$7:$J$3006)+SUMIF($AQ$7:$AQ$3006,'RC'!$E$6,$L$7:$L$3006)</f>
        <v>21</v>
      </c>
      <c r="AF542" s="48">
        <v>4.4649999999998399E-2</v>
      </c>
      <c r="AG542" s="48">
        <f>IF(OR(AQ542="",AQ542&lt;&gt;'RC'!$E$6,AB542&lt;&gt;'RC'!$D$21),0,1)</f>
        <v>0</v>
      </c>
      <c r="AH542" s="48">
        <f t="shared" si="196"/>
        <v>4.4649999999998399E-2</v>
      </c>
      <c r="AI542" s="48" t="str">
        <f t="shared" si="178"/>
        <v/>
      </c>
      <c r="AJ542" s="48" t="str">
        <f t="shared" si="179"/>
        <v/>
      </c>
      <c r="AK542" s="52" t="str">
        <f t="shared" si="180"/>
        <v/>
      </c>
      <c r="AL542" s="52" t="str">
        <f t="shared" si="181"/>
        <v/>
      </c>
      <c r="AM542" s="48" t="str">
        <f t="shared" si="182"/>
        <v/>
      </c>
      <c r="AN542" s="48" t="str">
        <f t="shared" si="183"/>
        <v/>
      </c>
      <c r="AP542" s="18" t="str">
        <f t="shared" si="184"/>
        <v/>
      </c>
      <c r="AQ542" s="18" t="str">
        <f t="shared" si="185"/>
        <v/>
      </c>
      <c r="AR542" s="18">
        <v>4.4650000000000002E-2</v>
      </c>
      <c r="AS542" s="18">
        <f>IF(AF!$D$27="Todos",1,IF(M542=AF!$D$27,1,0))</f>
        <v>1</v>
      </c>
      <c r="AT542" s="53">
        <f>IF(AND(E542=AF!$D$6,OR(LT!M542=AF!$D$27,AF!$D$27="Todos"),OR(AP542=AF!$E$8,AQ542=AF!$E$8)),AR542+AS542,0)</f>
        <v>0</v>
      </c>
      <c r="AU542" s="18" t="str">
        <f t="shared" si="186"/>
        <v/>
      </c>
      <c r="AV542" s="54" t="str">
        <f t="shared" si="187"/>
        <v/>
      </c>
      <c r="AW542" s="54" t="str">
        <f t="shared" si="188"/>
        <v/>
      </c>
      <c r="AX542" s="18" t="str">
        <f t="shared" si="189"/>
        <v/>
      </c>
      <c r="AY542" s="18" t="str">
        <f t="shared" si="190"/>
        <v/>
      </c>
      <c r="BA542" s="18">
        <f>IF($E542=AF!$D$6,IF($M542="Concluída no prazo",2,IF($M542="Concluída com atraso",1,0)),0)</f>
        <v>0</v>
      </c>
      <c r="BB542" s="18">
        <f>IF($E542=AF!$D$6,IF($M542="Atrasada",2,IF($M542="Concluída com atraso",1,0)),0)</f>
        <v>0</v>
      </c>
      <c r="BC542" s="18">
        <v>5.3600000000000002E-3</v>
      </c>
      <c r="BD542" s="18">
        <f t="shared" si="197"/>
        <v>5.3600000000000002E-3</v>
      </c>
      <c r="BE542" s="18">
        <f t="shared" si="197"/>
        <v>5.3600000000000002E-3</v>
      </c>
      <c r="BF542" s="18" t="str">
        <f t="shared" si="191"/>
        <v/>
      </c>
      <c r="BN542" s="18" t="str">
        <f t="shared" si="192"/>
        <v>s</v>
      </c>
    </row>
    <row r="543" spans="3:66" ht="50.1" customHeight="1" thickTop="1" thickBot="1" x14ac:dyDescent="0.3">
      <c r="C543" s="46"/>
      <c r="D543" s="46"/>
      <c r="E543" s="46"/>
      <c r="F543" s="122"/>
      <c r="G543" s="122"/>
      <c r="H543" s="78" t="str">
        <f t="shared" si="193"/>
        <v/>
      </c>
      <c r="I543" s="78" t="str">
        <f t="shared" si="194"/>
        <v/>
      </c>
      <c r="J543" s="16"/>
      <c r="K543" s="46" t="str">
        <f t="shared" si="195"/>
        <v/>
      </c>
      <c r="L543" s="16"/>
      <c r="M543" s="16"/>
      <c r="N543" s="46"/>
      <c r="O543" s="47" t="str">
        <f t="shared" si="198"/>
        <v/>
      </c>
      <c r="P543" s="47"/>
      <c r="Q543" s="48" t="str">
        <f>IFERROR(VLOOKUP(E543,Funcionários!$C$8:$E$207,3,FALSE),"")</f>
        <v/>
      </c>
      <c r="R543" s="47"/>
      <c r="S543" s="49" t="str">
        <f t="shared" si="199"/>
        <v/>
      </c>
      <c r="T543" s="49">
        <v>5.3699999999999998E-3</v>
      </c>
      <c r="U543" s="48" t="str">
        <f>IF(Funcionários!C544=0,"",Funcionários!C544)</f>
        <v/>
      </c>
      <c r="V543" s="50">
        <f>IF(U543="",0,IF(COUNTIFS($E$7:$E$3006,U543,$I$7:$I$3006,'RC'!$E$6)=0,0,COUNTIFS($M$7:$M$3006,"Concluída no prazo",$E$7:$E$3006,U543,$I$7:$I$3006,'RC'!$E$6)/COUNTIFS($E$7:$E$3006,U543,$I$7:$I$3006,'RC'!$E$6)))</f>
        <v>0</v>
      </c>
      <c r="W543" s="49">
        <f>SUMIFS($J$7:$J$3006,$E$7:$E$3006,U543,$I$7:$I$3006,'RC'!$E$6)+SUMIFS($L$7:$L$3006,$E$7:$E$3006,U543,$I$7:$I$3006,'RC'!$E$6)</f>
        <v>0</v>
      </c>
      <c r="X543" s="48">
        <f>COUNTIFS($E$7:$E$3006,U543,$I$7:$I$3006,'RC'!$E$6)</f>
        <v>0</v>
      </c>
      <c r="Y543" s="48"/>
      <c r="Z543" s="51" t="str">
        <f>IF(AQ543='RC'!$E$6,AC543*1000+AD543,"")</f>
        <v/>
      </c>
      <c r="AA543" s="51" t="str">
        <f>IF(AB543="","",IF(AQ543='RC'!$E$6,AC543*1000-AD543,""))</f>
        <v/>
      </c>
      <c r="AB543" s="48" t="str">
        <f>IFERROR(VLOOKUP(E543,Funcionários!$C$8:$E$207,3,FALSE),"")</f>
        <v/>
      </c>
      <c r="AC543" s="50" t="str">
        <f>IF(AB543="","",IF(COUNTIFS($AB$7:$AB$3006,AB543,$AQ$7:$AQ$3006,'RC'!$E$6)=0,"",COUNTIFS($M$7:$M$3006,"Concluída no prazo",$AB$7:$AB$3006,AB543,$AQ$7:$AQ$3006,'RC'!$E$6)/COUNTIFS($AB$7:$AB$3006,AB543,$AQ$7:$AQ$3006,'RC'!$E$6)))</f>
        <v/>
      </c>
      <c r="AD543" s="48">
        <f>SUMIF($AQ$7:$AQ$3006,'RC'!$E$6,$J$7:$J$3006)+SUMIF($AQ$7:$AQ$3006,'RC'!$E$6,$L$7:$L$3006)</f>
        <v>21</v>
      </c>
      <c r="AF543" s="48">
        <v>4.4639999999998403E-2</v>
      </c>
      <c r="AG543" s="48">
        <f>IF(OR(AQ543="",AQ543&lt;&gt;'RC'!$E$6,AB543&lt;&gt;'RC'!$D$21),0,1)</f>
        <v>0</v>
      </c>
      <c r="AH543" s="48">
        <f t="shared" si="196"/>
        <v>4.4639999999998403E-2</v>
      </c>
      <c r="AI543" s="48" t="str">
        <f t="shared" si="178"/>
        <v/>
      </c>
      <c r="AJ543" s="48" t="str">
        <f t="shared" si="179"/>
        <v/>
      </c>
      <c r="AK543" s="52" t="str">
        <f t="shared" si="180"/>
        <v/>
      </c>
      <c r="AL543" s="52" t="str">
        <f t="shared" si="181"/>
        <v/>
      </c>
      <c r="AM543" s="48" t="str">
        <f t="shared" si="182"/>
        <v/>
      </c>
      <c r="AN543" s="48" t="str">
        <f t="shared" si="183"/>
        <v/>
      </c>
      <c r="AP543" s="18" t="str">
        <f t="shared" si="184"/>
        <v/>
      </c>
      <c r="AQ543" s="18" t="str">
        <f t="shared" si="185"/>
        <v/>
      </c>
      <c r="AR543" s="18">
        <v>4.4639999999999999E-2</v>
      </c>
      <c r="AS543" s="18">
        <f>IF(AF!$D$27="Todos",1,IF(M543=AF!$D$27,1,0))</f>
        <v>1</v>
      </c>
      <c r="AT543" s="53">
        <f>IF(AND(E543=AF!$D$6,OR(LT!M543=AF!$D$27,AF!$D$27="Todos"),OR(AP543=AF!$E$8,AQ543=AF!$E$8)),AR543+AS543,0)</f>
        <v>0</v>
      </c>
      <c r="AU543" s="18" t="str">
        <f t="shared" si="186"/>
        <v/>
      </c>
      <c r="AV543" s="54" t="str">
        <f t="shared" si="187"/>
        <v/>
      </c>
      <c r="AW543" s="54" t="str">
        <f t="shared" si="188"/>
        <v/>
      </c>
      <c r="AX543" s="18" t="str">
        <f t="shared" si="189"/>
        <v/>
      </c>
      <c r="AY543" s="18" t="str">
        <f t="shared" si="190"/>
        <v/>
      </c>
      <c r="BA543" s="18">
        <f>IF($E543=AF!$D$6,IF($M543="Concluída no prazo",2,IF($M543="Concluída com atraso",1,0)),0)</f>
        <v>0</v>
      </c>
      <c r="BB543" s="18">
        <f>IF($E543=AF!$D$6,IF($M543="Atrasada",2,IF($M543="Concluída com atraso",1,0)),0)</f>
        <v>0</v>
      </c>
      <c r="BC543" s="18">
        <v>5.3699999999999998E-3</v>
      </c>
      <c r="BD543" s="18">
        <f t="shared" si="197"/>
        <v>5.3699999999999998E-3</v>
      </c>
      <c r="BE543" s="18">
        <f t="shared" si="197"/>
        <v>5.3699999999999998E-3</v>
      </c>
      <c r="BF543" s="18" t="str">
        <f t="shared" si="191"/>
        <v/>
      </c>
      <c r="BN543" s="18" t="str">
        <f t="shared" si="192"/>
        <v>s</v>
      </c>
    </row>
    <row r="544" spans="3:66" ht="50.1" customHeight="1" thickTop="1" thickBot="1" x14ac:dyDescent="0.3">
      <c r="C544" s="46"/>
      <c r="D544" s="46"/>
      <c r="E544" s="46"/>
      <c r="F544" s="122"/>
      <c r="G544" s="122"/>
      <c r="H544" s="78" t="str">
        <f t="shared" si="193"/>
        <v/>
      </c>
      <c r="I544" s="78" t="str">
        <f t="shared" si="194"/>
        <v/>
      </c>
      <c r="J544" s="16"/>
      <c r="K544" s="46" t="str">
        <f t="shared" si="195"/>
        <v/>
      </c>
      <c r="L544" s="16"/>
      <c r="M544" s="16"/>
      <c r="N544" s="46"/>
      <c r="O544" s="47" t="str">
        <f t="shared" si="198"/>
        <v/>
      </c>
      <c r="P544" s="47"/>
      <c r="Q544" s="48" t="str">
        <f>IFERROR(VLOOKUP(E544,Funcionários!$C$8:$E$207,3,FALSE),"")</f>
        <v/>
      </c>
      <c r="R544" s="47"/>
      <c r="S544" s="49" t="str">
        <f t="shared" si="199"/>
        <v/>
      </c>
      <c r="T544" s="49">
        <v>5.3800000000000002E-3</v>
      </c>
      <c r="U544" s="48" t="str">
        <f>IF(Funcionários!C545=0,"",Funcionários!C545)</f>
        <v/>
      </c>
      <c r="V544" s="50">
        <f>IF(U544="",0,IF(COUNTIFS($E$7:$E$3006,U544,$I$7:$I$3006,'RC'!$E$6)=0,0,COUNTIFS($M$7:$M$3006,"Concluída no prazo",$E$7:$E$3006,U544,$I$7:$I$3006,'RC'!$E$6)/COUNTIFS($E$7:$E$3006,U544,$I$7:$I$3006,'RC'!$E$6)))</f>
        <v>0</v>
      </c>
      <c r="W544" s="49">
        <f>SUMIFS($J$7:$J$3006,$E$7:$E$3006,U544,$I$7:$I$3006,'RC'!$E$6)+SUMIFS($L$7:$L$3006,$E$7:$E$3006,U544,$I$7:$I$3006,'RC'!$E$6)</f>
        <v>0</v>
      </c>
      <c r="X544" s="48">
        <f>COUNTIFS($E$7:$E$3006,U544,$I$7:$I$3006,'RC'!$E$6)</f>
        <v>0</v>
      </c>
      <c r="Y544" s="48"/>
      <c r="Z544" s="51" t="str">
        <f>IF(AQ544='RC'!$E$6,AC544*1000+AD544,"")</f>
        <v/>
      </c>
      <c r="AA544" s="51" t="str">
        <f>IF(AB544="","",IF(AQ544='RC'!$E$6,AC544*1000-AD544,""))</f>
        <v/>
      </c>
      <c r="AB544" s="48" t="str">
        <f>IFERROR(VLOOKUP(E544,Funcionários!$C$8:$E$207,3,FALSE),"")</f>
        <v/>
      </c>
      <c r="AC544" s="50" t="str">
        <f>IF(AB544="","",IF(COUNTIFS($AB$7:$AB$3006,AB544,$AQ$7:$AQ$3006,'RC'!$E$6)=0,"",COUNTIFS($M$7:$M$3006,"Concluída no prazo",$AB$7:$AB$3006,AB544,$AQ$7:$AQ$3006,'RC'!$E$6)/COUNTIFS($AB$7:$AB$3006,AB544,$AQ$7:$AQ$3006,'RC'!$E$6)))</f>
        <v/>
      </c>
      <c r="AD544" s="48">
        <f>SUMIF($AQ$7:$AQ$3006,'RC'!$E$6,$J$7:$J$3006)+SUMIF($AQ$7:$AQ$3006,'RC'!$E$6,$L$7:$L$3006)</f>
        <v>21</v>
      </c>
      <c r="AF544" s="48">
        <v>4.46299999999984E-2</v>
      </c>
      <c r="AG544" s="48">
        <f>IF(OR(AQ544="",AQ544&lt;&gt;'RC'!$E$6,AB544&lt;&gt;'RC'!$D$21),0,1)</f>
        <v>0</v>
      </c>
      <c r="AH544" s="48">
        <f t="shared" si="196"/>
        <v>4.46299999999984E-2</v>
      </c>
      <c r="AI544" s="48" t="str">
        <f t="shared" si="178"/>
        <v/>
      </c>
      <c r="AJ544" s="48" t="str">
        <f t="shared" si="179"/>
        <v/>
      </c>
      <c r="AK544" s="52" t="str">
        <f t="shared" si="180"/>
        <v/>
      </c>
      <c r="AL544" s="52" t="str">
        <f t="shared" si="181"/>
        <v/>
      </c>
      <c r="AM544" s="48" t="str">
        <f t="shared" si="182"/>
        <v/>
      </c>
      <c r="AN544" s="48" t="str">
        <f t="shared" si="183"/>
        <v/>
      </c>
      <c r="AP544" s="18" t="str">
        <f t="shared" si="184"/>
        <v/>
      </c>
      <c r="AQ544" s="18" t="str">
        <f t="shared" si="185"/>
        <v/>
      </c>
      <c r="AR544" s="18">
        <v>4.4630000000000003E-2</v>
      </c>
      <c r="AS544" s="18">
        <f>IF(AF!$D$27="Todos",1,IF(M544=AF!$D$27,1,0))</f>
        <v>1</v>
      </c>
      <c r="AT544" s="53">
        <f>IF(AND(E544=AF!$D$6,OR(LT!M544=AF!$D$27,AF!$D$27="Todos"),OR(AP544=AF!$E$8,AQ544=AF!$E$8)),AR544+AS544,0)</f>
        <v>0</v>
      </c>
      <c r="AU544" s="18" t="str">
        <f t="shared" si="186"/>
        <v/>
      </c>
      <c r="AV544" s="54" t="str">
        <f t="shared" si="187"/>
        <v/>
      </c>
      <c r="AW544" s="54" t="str">
        <f t="shared" si="188"/>
        <v/>
      </c>
      <c r="AX544" s="18" t="str">
        <f t="shared" si="189"/>
        <v/>
      </c>
      <c r="AY544" s="18" t="str">
        <f t="shared" si="190"/>
        <v/>
      </c>
      <c r="BA544" s="18">
        <f>IF($E544=AF!$D$6,IF($M544="Concluída no prazo",2,IF($M544="Concluída com atraso",1,0)),0)</f>
        <v>0</v>
      </c>
      <c r="BB544" s="18">
        <f>IF($E544=AF!$D$6,IF($M544="Atrasada",2,IF($M544="Concluída com atraso",1,0)),0)</f>
        <v>0</v>
      </c>
      <c r="BC544" s="18">
        <v>5.3800000000000002E-3</v>
      </c>
      <c r="BD544" s="18">
        <f t="shared" si="197"/>
        <v>5.3800000000000002E-3</v>
      </c>
      <c r="BE544" s="18">
        <f t="shared" si="197"/>
        <v>5.3800000000000002E-3</v>
      </c>
      <c r="BF544" s="18" t="str">
        <f t="shared" si="191"/>
        <v/>
      </c>
      <c r="BN544" s="18" t="str">
        <f t="shared" si="192"/>
        <v>s</v>
      </c>
    </row>
    <row r="545" spans="3:66" ht="50.1" customHeight="1" thickTop="1" thickBot="1" x14ac:dyDescent="0.3">
      <c r="C545" s="46"/>
      <c r="D545" s="46"/>
      <c r="E545" s="46"/>
      <c r="F545" s="122"/>
      <c r="G545" s="122"/>
      <c r="H545" s="78" t="str">
        <f t="shared" si="193"/>
        <v/>
      </c>
      <c r="I545" s="78" t="str">
        <f t="shared" si="194"/>
        <v/>
      </c>
      <c r="J545" s="16"/>
      <c r="K545" s="46" t="str">
        <f t="shared" si="195"/>
        <v/>
      </c>
      <c r="L545" s="16"/>
      <c r="M545" s="16"/>
      <c r="N545" s="46"/>
      <c r="O545" s="47" t="str">
        <f t="shared" si="198"/>
        <v/>
      </c>
      <c r="P545" s="47"/>
      <c r="Q545" s="48" t="str">
        <f>IFERROR(VLOOKUP(E545,Funcionários!$C$8:$E$207,3,FALSE),"")</f>
        <v/>
      </c>
      <c r="R545" s="47"/>
      <c r="S545" s="49" t="str">
        <f t="shared" si="199"/>
        <v/>
      </c>
      <c r="T545" s="49">
        <v>5.3899999999999998E-3</v>
      </c>
      <c r="U545" s="48" t="str">
        <f>IF(Funcionários!C546=0,"",Funcionários!C546)</f>
        <v/>
      </c>
      <c r="V545" s="50">
        <f>IF(U545="",0,IF(COUNTIFS($E$7:$E$3006,U545,$I$7:$I$3006,'RC'!$E$6)=0,0,COUNTIFS($M$7:$M$3006,"Concluída no prazo",$E$7:$E$3006,U545,$I$7:$I$3006,'RC'!$E$6)/COUNTIFS($E$7:$E$3006,U545,$I$7:$I$3006,'RC'!$E$6)))</f>
        <v>0</v>
      </c>
      <c r="W545" s="49">
        <f>SUMIFS($J$7:$J$3006,$E$7:$E$3006,U545,$I$7:$I$3006,'RC'!$E$6)+SUMIFS($L$7:$L$3006,$E$7:$E$3006,U545,$I$7:$I$3006,'RC'!$E$6)</f>
        <v>0</v>
      </c>
      <c r="X545" s="48">
        <f>COUNTIFS($E$7:$E$3006,U545,$I$7:$I$3006,'RC'!$E$6)</f>
        <v>0</v>
      </c>
      <c r="Y545" s="48"/>
      <c r="Z545" s="51" t="str">
        <f>IF(AQ545='RC'!$E$6,AC545*1000+AD545,"")</f>
        <v/>
      </c>
      <c r="AA545" s="51" t="str">
        <f>IF(AB545="","",IF(AQ545='RC'!$E$6,AC545*1000-AD545,""))</f>
        <v/>
      </c>
      <c r="AB545" s="48" t="str">
        <f>IFERROR(VLOOKUP(E545,Funcionários!$C$8:$E$207,3,FALSE),"")</f>
        <v/>
      </c>
      <c r="AC545" s="50" t="str">
        <f>IF(AB545="","",IF(COUNTIFS($AB$7:$AB$3006,AB545,$AQ$7:$AQ$3006,'RC'!$E$6)=0,"",COUNTIFS($M$7:$M$3006,"Concluída no prazo",$AB$7:$AB$3006,AB545,$AQ$7:$AQ$3006,'RC'!$E$6)/COUNTIFS($AB$7:$AB$3006,AB545,$AQ$7:$AQ$3006,'RC'!$E$6)))</f>
        <v/>
      </c>
      <c r="AD545" s="48">
        <f>SUMIF($AQ$7:$AQ$3006,'RC'!$E$6,$J$7:$J$3006)+SUMIF($AQ$7:$AQ$3006,'RC'!$E$6,$L$7:$L$3006)</f>
        <v>21</v>
      </c>
      <c r="AF545" s="48">
        <v>4.4619999999998397E-2</v>
      </c>
      <c r="AG545" s="48">
        <f>IF(OR(AQ545="",AQ545&lt;&gt;'RC'!$E$6,AB545&lt;&gt;'RC'!$D$21),0,1)</f>
        <v>0</v>
      </c>
      <c r="AH545" s="48">
        <f t="shared" si="196"/>
        <v>4.4619999999998397E-2</v>
      </c>
      <c r="AI545" s="48" t="str">
        <f t="shared" si="178"/>
        <v/>
      </c>
      <c r="AJ545" s="48" t="str">
        <f t="shared" si="179"/>
        <v/>
      </c>
      <c r="AK545" s="52" t="str">
        <f t="shared" si="180"/>
        <v/>
      </c>
      <c r="AL545" s="52" t="str">
        <f t="shared" si="181"/>
        <v/>
      </c>
      <c r="AM545" s="48" t="str">
        <f t="shared" si="182"/>
        <v/>
      </c>
      <c r="AN545" s="48" t="str">
        <f t="shared" si="183"/>
        <v/>
      </c>
      <c r="AP545" s="18" t="str">
        <f t="shared" si="184"/>
        <v/>
      </c>
      <c r="AQ545" s="18" t="str">
        <f t="shared" si="185"/>
        <v/>
      </c>
      <c r="AR545" s="18">
        <v>4.462E-2</v>
      </c>
      <c r="AS545" s="18">
        <f>IF(AF!$D$27="Todos",1,IF(M545=AF!$D$27,1,0))</f>
        <v>1</v>
      </c>
      <c r="AT545" s="53">
        <f>IF(AND(E545=AF!$D$6,OR(LT!M545=AF!$D$27,AF!$D$27="Todos"),OR(AP545=AF!$E$8,AQ545=AF!$E$8)),AR545+AS545,0)</f>
        <v>0</v>
      </c>
      <c r="AU545" s="18" t="str">
        <f t="shared" si="186"/>
        <v/>
      </c>
      <c r="AV545" s="54" t="str">
        <f t="shared" si="187"/>
        <v/>
      </c>
      <c r="AW545" s="54" t="str">
        <f t="shared" si="188"/>
        <v/>
      </c>
      <c r="AX545" s="18" t="str">
        <f t="shared" si="189"/>
        <v/>
      </c>
      <c r="AY545" s="18" t="str">
        <f t="shared" si="190"/>
        <v/>
      </c>
      <c r="BA545" s="18">
        <f>IF($E545=AF!$D$6,IF($M545="Concluída no prazo",2,IF($M545="Concluída com atraso",1,0)),0)</f>
        <v>0</v>
      </c>
      <c r="BB545" s="18">
        <f>IF($E545=AF!$D$6,IF($M545="Atrasada",2,IF($M545="Concluída com atraso",1,0)),0)</f>
        <v>0</v>
      </c>
      <c r="BC545" s="18">
        <v>5.3899999999999998E-3</v>
      </c>
      <c r="BD545" s="18">
        <f t="shared" si="197"/>
        <v>5.3899999999999998E-3</v>
      </c>
      <c r="BE545" s="18">
        <f t="shared" si="197"/>
        <v>5.3899999999999998E-3</v>
      </c>
      <c r="BF545" s="18" t="str">
        <f t="shared" si="191"/>
        <v/>
      </c>
      <c r="BN545" s="18" t="str">
        <f t="shared" si="192"/>
        <v>s</v>
      </c>
    </row>
    <row r="546" spans="3:66" ht="50.1" customHeight="1" thickTop="1" thickBot="1" x14ac:dyDescent="0.3">
      <c r="C546" s="46"/>
      <c r="D546" s="46"/>
      <c r="E546" s="46"/>
      <c r="F546" s="122"/>
      <c r="G546" s="122"/>
      <c r="H546" s="78" t="str">
        <f t="shared" si="193"/>
        <v/>
      </c>
      <c r="I546" s="78" t="str">
        <f t="shared" si="194"/>
        <v/>
      </c>
      <c r="J546" s="16"/>
      <c r="K546" s="46" t="str">
        <f t="shared" si="195"/>
        <v/>
      </c>
      <c r="L546" s="16"/>
      <c r="M546" s="16"/>
      <c r="N546" s="46"/>
      <c r="O546" s="47" t="str">
        <f t="shared" si="198"/>
        <v/>
      </c>
      <c r="P546" s="47"/>
      <c r="Q546" s="48" t="str">
        <f>IFERROR(VLOOKUP(E546,Funcionários!$C$8:$E$207,3,FALSE),"")</f>
        <v/>
      </c>
      <c r="R546" s="47"/>
      <c r="S546" s="49" t="str">
        <f t="shared" si="199"/>
        <v/>
      </c>
      <c r="T546" s="49">
        <v>5.4000000000000003E-3</v>
      </c>
      <c r="U546" s="48" t="str">
        <f>IF(Funcionários!C547=0,"",Funcionários!C547)</f>
        <v/>
      </c>
      <c r="V546" s="50">
        <f>IF(U546="",0,IF(COUNTIFS($E$7:$E$3006,U546,$I$7:$I$3006,'RC'!$E$6)=0,0,COUNTIFS($M$7:$M$3006,"Concluída no prazo",$E$7:$E$3006,U546,$I$7:$I$3006,'RC'!$E$6)/COUNTIFS($E$7:$E$3006,U546,$I$7:$I$3006,'RC'!$E$6)))</f>
        <v>0</v>
      </c>
      <c r="W546" s="49">
        <f>SUMIFS($J$7:$J$3006,$E$7:$E$3006,U546,$I$7:$I$3006,'RC'!$E$6)+SUMIFS($L$7:$L$3006,$E$7:$E$3006,U546,$I$7:$I$3006,'RC'!$E$6)</f>
        <v>0</v>
      </c>
      <c r="X546" s="48">
        <f>COUNTIFS($E$7:$E$3006,U546,$I$7:$I$3006,'RC'!$E$6)</f>
        <v>0</v>
      </c>
      <c r="Y546" s="48"/>
      <c r="Z546" s="51" t="str">
        <f>IF(AQ546='RC'!$E$6,AC546*1000+AD546,"")</f>
        <v/>
      </c>
      <c r="AA546" s="51" t="str">
        <f>IF(AB546="","",IF(AQ546='RC'!$E$6,AC546*1000-AD546,""))</f>
        <v/>
      </c>
      <c r="AB546" s="48" t="str">
        <f>IFERROR(VLOOKUP(E546,Funcionários!$C$8:$E$207,3,FALSE),"")</f>
        <v/>
      </c>
      <c r="AC546" s="50" t="str">
        <f>IF(AB546="","",IF(COUNTIFS($AB$7:$AB$3006,AB546,$AQ$7:$AQ$3006,'RC'!$E$6)=0,"",COUNTIFS($M$7:$M$3006,"Concluída no prazo",$AB$7:$AB$3006,AB546,$AQ$7:$AQ$3006,'RC'!$E$6)/COUNTIFS($AB$7:$AB$3006,AB546,$AQ$7:$AQ$3006,'RC'!$E$6)))</f>
        <v/>
      </c>
      <c r="AD546" s="48">
        <f>SUMIF($AQ$7:$AQ$3006,'RC'!$E$6,$J$7:$J$3006)+SUMIF($AQ$7:$AQ$3006,'RC'!$E$6,$L$7:$L$3006)</f>
        <v>21</v>
      </c>
      <c r="AF546" s="48">
        <v>4.4609999999998401E-2</v>
      </c>
      <c r="AG546" s="48">
        <f>IF(OR(AQ546="",AQ546&lt;&gt;'RC'!$E$6,AB546&lt;&gt;'RC'!$D$21),0,1)</f>
        <v>0</v>
      </c>
      <c r="AH546" s="48">
        <f t="shared" si="196"/>
        <v>4.4609999999998401E-2</v>
      </c>
      <c r="AI546" s="48" t="str">
        <f t="shared" si="178"/>
        <v/>
      </c>
      <c r="AJ546" s="48" t="str">
        <f t="shared" si="179"/>
        <v/>
      </c>
      <c r="AK546" s="52" t="str">
        <f t="shared" si="180"/>
        <v/>
      </c>
      <c r="AL546" s="52" t="str">
        <f t="shared" si="181"/>
        <v/>
      </c>
      <c r="AM546" s="48" t="str">
        <f t="shared" si="182"/>
        <v/>
      </c>
      <c r="AN546" s="48" t="str">
        <f t="shared" si="183"/>
        <v/>
      </c>
      <c r="AP546" s="18" t="str">
        <f t="shared" si="184"/>
        <v/>
      </c>
      <c r="AQ546" s="18" t="str">
        <f t="shared" si="185"/>
        <v/>
      </c>
      <c r="AR546" s="18">
        <v>4.4609999999999997E-2</v>
      </c>
      <c r="AS546" s="18">
        <f>IF(AF!$D$27="Todos",1,IF(M546=AF!$D$27,1,0))</f>
        <v>1</v>
      </c>
      <c r="AT546" s="53">
        <f>IF(AND(E546=AF!$D$6,OR(LT!M546=AF!$D$27,AF!$D$27="Todos"),OR(AP546=AF!$E$8,AQ546=AF!$E$8)),AR546+AS546,0)</f>
        <v>0</v>
      </c>
      <c r="AU546" s="18" t="str">
        <f t="shared" si="186"/>
        <v/>
      </c>
      <c r="AV546" s="54" t="str">
        <f t="shared" si="187"/>
        <v/>
      </c>
      <c r="AW546" s="54" t="str">
        <f t="shared" si="188"/>
        <v/>
      </c>
      <c r="AX546" s="18" t="str">
        <f t="shared" si="189"/>
        <v/>
      </c>
      <c r="AY546" s="18" t="str">
        <f t="shared" si="190"/>
        <v/>
      </c>
      <c r="BA546" s="18">
        <f>IF($E546=AF!$D$6,IF($M546="Concluída no prazo",2,IF($M546="Concluída com atraso",1,0)),0)</f>
        <v>0</v>
      </c>
      <c r="BB546" s="18">
        <f>IF($E546=AF!$D$6,IF($M546="Atrasada",2,IF($M546="Concluída com atraso",1,0)),0)</f>
        <v>0</v>
      </c>
      <c r="BC546" s="18">
        <v>5.4000000000000003E-3</v>
      </c>
      <c r="BD546" s="18">
        <f t="shared" si="197"/>
        <v>5.4000000000000003E-3</v>
      </c>
      <c r="BE546" s="18">
        <f t="shared" si="197"/>
        <v>5.4000000000000003E-3</v>
      </c>
      <c r="BF546" s="18" t="str">
        <f t="shared" si="191"/>
        <v/>
      </c>
      <c r="BN546" s="18" t="str">
        <f t="shared" si="192"/>
        <v>s</v>
      </c>
    </row>
    <row r="547" spans="3:66" ht="50.1" customHeight="1" thickTop="1" thickBot="1" x14ac:dyDescent="0.3">
      <c r="C547" s="46"/>
      <c r="D547" s="46"/>
      <c r="E547" s="46"/>
      <c r="F547" s="122"/>
      <c r="G547" s="122"/>
      <c r="H547" s="78" t="str">
        <f t="shared" si="193"/>
        <v/>
      </c>
      <c r="I547" s="78" t="str">
        <f t="shared" si="194"/>
        <v/>
      </c>
      <c r="J547" s="16"/>
      <c r="K547" s="46" t="str">
        <f t="shared" si="195"/>
        <v/>
      </c>
      <c r="L547" s="16"/>
      <c r="M547" s="16"/>
      <c r="N547" s="46"/>
      <c r="O547" s="47" t="str">
        <f t="shared" si="198"/>
        <v/>
      </c>
      <c r="P547" s="47"/>
      <c r="Q547" s="48" t="str">
        <f>IFERROR(VLOOKUP(E547,Funcionários!$C$8:$E$207,3,FALSE),"")</f>
        <v/>
      </c>
      <c r="R547" s="47"/>
      <c r="S547" s="49" t="str">
        <f t="shared" si="199"/>
        <v/>
      </c>
      <c r="T547" s="49">
        <v>5.4099999999999999E-3</v>
      </c>
      <c r="U547" s="48" t="str">
        <f>IF(Funcionários!C548=0,"",Funcionários!C548)</f>
        <v/>
      </c>
      <c r="V547" s="50">
        <f>IF(U547="",0,IF(COUNTIFS($E$7:$E$3006,U547,$I$7:$I$3006,'RC'!$E$6)=0,0,COUNTIFS($M$7:$M$3006,"Concluída no prazo",$E$7:$E$3006,U547,$I$7:$I$3006,'RC'!$E$6)/COUNTIFS($E$7:$E$3006,U547,$I$7:$I$3006,'RC'!$E$6)))</f>
        <v>0</v>
      </c>
      <c r="W547" s="49">
        <f>SUMIFS($J$7:$J$3006,$E$7:$E$3006,U547,$I$7:$I$3006,'RC'!$E$6)+SUMIFS($L$7:$L$3006,$E$7:$E$3006,U547,$I$7:$I$3006,'RC'!$E$6)</f>
        <v>0</v>
      </c>
      <c r="X547" s="48">
        <f>COUNTIFS($E$7:$E$3006,U547,$I$7:$I$3006,'RC'!$E$6)</f>
        <v>0</v>
      </c>
      <c r="Y547" s="48"/>
      <c r="Z547" s="51" t="str">
        <f>IF(AQ547='RC'!$E$6,AC547*1000+AD547,"")</f>
        <v/>
      </c>
      <c r="AA547" s="51" t="str">
        <f>IF(AB547="","",IF(AQ547='RC'!$E$6,AC547*1000-AD547,""))</f>
        <v/>
      </c>
      <c r="AB547" s="48" t="str">
        <f>IFERROR(VLOOKUP(E547,Funcionários!$C$8:$E$207,3,FALSE),"")</f>
        <v/>
      </c>
      <c r="AC547" s="50" t="str">
        <f>IF(AB547="","",IF(COUNTIFS($AB$7:$AB$3006,AB547,$AQ$7:$AQ$3006,'RC'!$E$6)=0,"",COUNTIFS($M$7:$M$3006,"Concluída no prazo",$AB$7:$AB$3006,AB547,$AQ$7:$AQ$3006,'RC'!$E$6)/COUNTIFS($AB$7:$AB$3006,AB547,$AQ$7:$AQ$3006,'RC'!$E$6)))</f>
        <v/>
      </c>
      <c r="AD547" s="48">
        <f>SUMIF($AQ$7:$AQ$3006,'RC'!$E$6,$J$7:$J$3006)+SUMIF($AQ$7:$AQ$3006,'RC'!$E$6,$L$7:$L$3006)</f>
        <v>21</v>
      </c>
      <c r="AF547" s="48">
        <v>4.4599999999998301E-2</v>
      </c>
      <c r="AG547" s="48">
        <f>IF(OR(AQ547="",AQ547&lt;&gt;'RC'!$E$6,AB547&lt;&gt;'RC'!$D$21),0,1)</f>
        <v>0</v>
      </c>
      <c r="AH547" s="48">
        <f t="shared" si="196"/>
        <v>4.4599999999998301E-2</v>
      </c>
      <c r="AI547" s="48" t="str">
        <f t="shared" si="178"/>
        <v/>
      </c>
      <c r="AJ547" s="48" t="str">
        <f t="shared" si="179"/>
        <v/>
      </c>
      <c r="AK547" s="52" t="str">
        <f t="shared" si="180"/>
        <v/>
      </c>
      <c r="AL547" s="52" t="str">
        <f t="shared" si="181"/>
        <v/>
      </c>
      <c r="AM547" s="48" t="str">
        <f t="shared" si="182"/>
        <v/>
      </c>
      <c r="AN547" s="48" t="str">
        <f t="shared" si="183"/>
        <v/>
      </c>
      <c r="AP547" s="18" t="str">
        <f t="shared" si="184"/>
        <v/>
      </c>
      <c r="AQ547" s="18" t="str">
        <f t="shared" si="185"/>
        <v/>
      </c>
      <c r="AR547" s="18">
        <v>4.4600000000000001E-2</v>
      </c>
      <c r="AS547" s="18">
        <f>IF(AF!$D$27="Todos",1,IF(M547=AF!$D$27,1,0))</f>
        <v>1</v>
      </c>
      <c r="AT547" s="53">
        <f>IF(AND(E547=AF!$D$6,OR(LT!M547=AF!$D$27,AF!$D$27="Todos"),OR(AP547=AF!$E$8,AQ547=AF!$E$8)),AR547+AS547,0)</f>
        <v>0</v>
      </c>
      <c r="AU547" s="18" t="str">
        <f t="shared" si="186"/>
        <v/>
      </c>
      <c r="AV547" s="54" t="str">
        <f t="shared" si="187"/>
        <v/>
      </c>
      <c r="AW547" s="54" t="str">
        <f t="shared" si="188"/>
        <v/>
      </c>
      <c r="AX547" s="18" t="str">
        <f t="shared" si="189"/>
        <v/>
      </c>
      <c r="AY547" s="18" t="str">
        <f t="shared" si="190"/>
        <v/>
      </c>
      <c r="BA547" s="18">
        <f>IF($E547=AF!$D$6,IF($M547="Concluída no prazo",2,IF($M547="Concluída com atraso",1,0)),0)</f>
        <v>0</v>
      </c>
      <c r="BB547" s="18">
        <f>IF($E547=AF!$D$6,IF($M547="Atrasada",2,IF($M547="Concluída com atraso",1,0)),0)</f>
        <v>0</v>
      </c>
      <c r="BC547" s="18">
        <v>5.4099999999999999E-3</v>
      </c>
      <c r="BD547" s="18">
        <f t="shared" si="197"/>
        <v>5.4099999999999999E-3</v>
      </c>
      <c r="BE547" s="18">
        <f t="shared" si="197"/>
        <v>5.4099999999999999E-3</v>
      </c>
      <c r="BF547" s="18" t="str">
        <f t="shared" si="191"/>
        <v/>
      </c>
      <c r="BN547" s="18" t="str">
        <f t="shared" si="192"/>
        <v>s</v>
      </c>
    </row>
    <row r="548" spans="3:66" ht="50.1" customHeight="1" thickTop="1" thickBot="1" x14ac:dyDescent="0.3">
      <c r="C548" s="46"/>
      <c r="D548" s="46"/>
      <c r="E548" s="46"/>
      <c r="F548" s="122"/>
      <c r="G548" s="122"/>
      <c r="H548" s="78" t="str">
        <f t="shared" si="193"/>
        <v/>
      </c>
      <c r="I548" s="78" t="str">
        <f t="shared" si="194"/>
        <v/>
      </c>
      <c r="J548" s="16"/>
      <c r="K548" s="46" t="str">
        <f t="shared" si="195"/>
        <v/>
      </c>
      <c r="L548" s="16"/>
      <c r="M548" s="16"/>
      <c r="N548" s="46"/>
      <c r="O548" s="47" t="str">
        <f t="shared" si="198"/>
        <v/>
      </c>
      <c r="P548" s="47"/>
      <c r="Q548" s="48" t="str">
        <f>IFERROR(VLOOKUP(E548,Funcionários!$C$8:$E$207,3,FALSE),"")</f>
        <v/>
      </c>
      <c r="R548" s="47"/>
      <c r="S548" s="49" t="str">
        <f t="shared" si="199"/>
        <v/>
      </c>
      <c r="T548" s="49">
        <v>5.4200000000000003E-3</v>
      </c>
      <c r="U548" s="48" t="str">
        <f>IF(Funcionários!C549=0,"",Funcionários!C549)</f>
        <v/>
      </c>
      <c r="V548" s="50">
        <f>IF(U548="",0,IF(COUNTIFS($E$7:$E$3006,U548,$I$7:$I$3006,'RC'!$E$6)=0,0,COUNTIFS($M$7:$M$3006,"Concluída no prazo",$E$7:$E$3006,U548,$I$7:$I$3006,'RC'!$E$6)/COUNTIFS($E$7:$E$3006,U548,$I$7:$I$3006,'RC'!$E$6)))</f>
        <v>0</v>
      </c>
      <c r="W548" s="49">
        <f>SUMIFS($J$7:$J$3006,$E$7:$E$3006,U548,$I$7:$I$3006,'RC'!$E$6)+SUMIFS($L$7:$L$3006,$E$7:$E$3006,U548,$I$7:$I$3006,'RC'!$E$6)</f>
        <v>0</v>
      </c>
      <c r="X548" s="48">
        <f>COUNTIFS($E$7:$E$3006,U548,$I$7:$I$3006,'RC'!$E$6)</f>
        <v>0</v>
      </c>
      <c r="Y548" s="48"/>
      <c r="Z548" s="51" t="str">
        <f>IF(AQ548='RC'!$E$6,AC548*1000+AD548,"")</f>
        <v/>
      </c>
      <c r="AA548" s="51" t="str">
        <f>IF(AB548="","",IF(AQ548='RC'!$E$6,AC548*1000-AD548,""))</f>
        <v/>
      </c>
      <c r="AB548" s="48" t="str">
        <f>IFERROR(VLOOKUP(E548,Funcionários!$C$8:$E$207,3,FALSE),"")</f>
        <v/>
      </c>
      <c r="AC548" s="50" t="str">
        <f>IF(AB548="","",IF(COUNTIFS($AB$7:$AB$3006,AB548,$AQ$7:$AQ$3006,'RC'!$E$6)=0,"",COUNTIFS($M$7:$M$3006,"Concluída no prazo",$AB$7:$AB$3006,AB548,$AQ$7:$AQ$3006,'RC'!$E$6)/COUNTIFS($AB$7:$AB$3006,AB548,$AQ$7:$AQ$3006,'RC'!$E$6)))</f>
        <v/>
      </c>
      <c r="AD548" s="48">
        <f>SUMIF($AQ$7:$AQ$3006,'RC'!$E$6,$J$7:$J$3006)+SUMIF($AQ$7:$AQ$3006,'RC'!$E$6,$L$7:$L$3006)</f>
        <v>21</v>
      </c>
      <c r="AF548" s="48">
        <v>4.4589999999998298E-2</v>
      </c>
      <c r="AG548" s="48">
        <f>IF(OR(AQ548="",AQ548&lt;&gt;'RC'!$E$6,AB548&lt;&gt;'RC'!$D$21),0,1)</f>
        <v>0</v>
      </c>
      <c r="AH548" s="48">
        <f t="shared" si="196"/>
        <v>4.4589999999998298E-2</v>
      </c>
      <c r="AI548" s="48" t="str">
        <f t="shared" si="178"/>
        <v/>
      </c>
      <c r="AJ548" s="48" t="str">
        <f t="shared" si="179"/>
        <v/>
      </c>
      <c r="AK548" s="52" t="str">
        <f t="shared" si="180"/>
        <v/>
      </c>
      <c r="AL548" s="52" t="str">
        <f t="shared" si="181"/>
        <v/>
      </c>
      <c r="AM548" s="48" t="str">
        <f t="shared" si="182"/>
        <v/>
      </c>
      <c r="AN548" s="48" t="str">
        <f t="shared" si="183"/>
        <v/>
      </c>
      <c r="AP548" s="18" t="str">
        <f t="shared" si="184"/>
        <v/>
      </c>
      <c r="AQ548" s="18" t="str">
        <f t="shared" si="185"/>
        <v/>
      </c>
      <c r="AR548" s="18">
        <v>4.4589999999999998E-2</v>
      </c>
      <c r="AS548" s="18">
        <f>IF(AF!$D$27="Todos",1,IF(M548=AF!$D$27,1,0))</f>
        <v>1</v>
      </c>
      <c r="AT548" s="53">
        <f>IF(AND(E548=AF!$D$6,OR(LT!M548=AF!$D$27,AF!$D$27="Todos"),OR(AP548=AF!$E$8,AQ548=AF!$E$8)),AR548+AS548,0)</f>
        <v>0</v>
      </c>
      <c r="AU548" s="18" t="str">
        <f t="shared" si="186"/>
        <v/>
      </c>
      <c r="AV548" s="54" t="str">
        <f t="shared" si="187"/>
        <v/>
      </c>
      <c r="AW548" s="54" t="str">
        <f t="shared" si="188"/>
        <v/>
      </c>
      <c r="AX548" s="18" t="str">
        <f t="shared" si="189"/>
        <v/>
      </c>
      <c r="AY548" s="18" t="str">
        <f t="shared" si="190"/>
        <v/>
      </c>
      <c r="BA548" s="18">
        <f>IF($E548=AF!$D$6,IF($M548="Concluída no prazo",2,IF($M548="Concluída com atraso",1,0)),0)</f>
        <v>0</v>
      </c>
      <c r="BB548" s="18">
        <f>IF($E548=AF!$D$6,IF($M548="Atrasada",2,IF($M548="Concluída com atraso",1,0)),0)</f>
        <v>0</v>
      </c>
      <c r="BC548" s="18">
        <v>5.4200000000000003E-3</v>
      </c>
      <c r="BD548" s="18">
        <f t="shared" si="197"/>
        <v>5.4200000000000003E-3</v>
      </c>
      <c r="BE548" s="18">
        <f t="shared" si="197"/>
        <v>5.4200000000000003E-3</v>
      </c>
      <c r="BF548" s="18" t="str">
        <f t="shared" si="191"/>
        <v/>
      </c>
      <c r="BN548" s="18" t="str">
        <f t="shared" si="192"/>
        <v>s</v>
      </c>
    </row>
    <row r="549" spans="3:66" ht="50.1" customHeight="1" thickTop="1" thickBot="1" x14ac:dyDescent="0.3">
      <c r="C549" s="46"/>
      <c r="D549" s="46"/>
      <c r="E549" s="46"/>
      <c r="F549" s="122"/>
      <c r="G549" s="122"/>
      <c r="H549" s="78" t="str">
        <f t="shared" si="193"/>
        <v/>
      </c>
      <c r="I549" s="78" t="str">
        <f t="shared" si="194"/>
        <v/>
      </c>
      <c r="J549" s="16"/>
      <c r="K549" s="46" t="str">
        <f t="shared" si="195"/>
        <v/>
      </c>
      <c r="L549" s="16"/>
      <c r="M549" s="16"/>
      <c r="N549" s="46"/>
      <c r="O549" s="47" t="str">
        <f t="shared" si="198"/>
        <v/>
      </c>
      <c r="P549" s="47"/>
      <c r="Q549" s="48" t="str">
        <f>IFERROR(VLOOKUP(E549,Funcionários!$C$8:$E$207,3,FALSE),"")</f>
        <v/>
      </c>
      <c r="R549" s="47"/>
      <c r="S549" s="49" t="str">
        <f t="shared" si="199"/>
        <v/>
      </c>
      <c r="T549" s="49">
        <v>5.4299999999999999E-3</v>
      </c>
      <c r="U549" s="48" t="str">
        <f>IF(Funcionários!C550=0,"",Funcionários!C550)</f>
        <v/>
      </c>
      <c r="V549" s="50">
        <f>IF(U549="",0,IF(COUNTIFS($E$7:$E$3006,U549,$I$7:$I$3006,'RC'!$E$6)=0,0,COUNTIFS($M$7:$M$3006,"Concluída no prazo",$E$7:$E$3006,U549,$I$7:$I$3006,'RC'!$E$6)/COUNTIFS($E$7:$E$3006,U549,$I$7:$I$3006,'RC'!$E$6)))</f>
        <v>0</v>
      </c>
      <c r="W549" s="49">
        <f>SUMIFS($J$7:$J$3006,$E$7:$E$3006,U549,$I$7:$I$3006,'RC'!$E$6)+SUMIFS($L$7:$L$3006,$E$7:$E$3006,U549,$I$7:$I$3006,'RC'!$E$6)</f>
        <v>0</v>
      </c>
      <c r="X549" s="48">
        <f>COUNTIFS($E$7:$E$3006,U549,$I$7:$I$3006,'RC'!$E$6)</f>
        <v>0</v>
      </c>
      <c r="Y549" s="48"/>
      <c r="Z549" s="51" t="str">
        <f>IF(AQ549='RC'!$E$6,AC549*1000+AD549,"")</f>
        <v/>
      </c>
      <c r="AA549" s="51" t="str">
        <f>IF(AB549="","",IF(AQ549='RC'!$E$6,AC549*1000-AD549,""))</f>
        <v/>
      </c>
      <c r="AB549" s="48" t="str">
        <f>IFERROR(VLOOKUP(E549,Funcionários!$C$8:$E$207,3,FALSE),"")</f>
        <v/>
      </c>
      <c r="AC549" s="50" t="str">
        <f>IF(AB549="","",IF(COUNTIFS($AB$7:$AB$3006,AB549,$AQ$7:$AQ$3006,'RC'!$E$6)=0,"",COUNTIFS($M$7:$M$3006,"Concluída no prazo",$AB$7:$AB$3006,AB549,$AQ$7:$AQ$3006,'RC'!$E$6)/COUNTIFS($AB$7:$AB$3006,AB549,$AQ$7:$AQ$3006,'RC'!$E$6)))</f>
        <v/>
      </c>
      <c r="AD549" s="48">
        <f>SUMIF($AQ$7:$AQ$3006,'RC'!$E$6,$J$7:$J$3006)+SUMIF($AQ$7:$AQ$3006,'RC'!$E$6,$L$7:$L$3006)</f>
        <v>21</v>
      </c>
      <c r="AF549" s="48">
        <v>4.4579999999998302E-2</v>
      </c>
      <c r="AG549" s="48">
        <f>IF(OR(AQ549="",AQ549&lt;&gt;'RC'!$E$6,AB549&lt;&gt;'RC'!$D$21),0,1)</f>
        <v>0</v>
      </c>
      <c r="AH549" s="48">
        <f t="shared" si="196"/>
        <v>4.4579999999998302E-2</v>
      </c>
      <c r="AI549" s="48" t="str">
        <f t="shared" si="178"/>
        <v/>
      </c>
      <c r="AJ549" s="48" t="str">
        <f t="shared" si="179"/>
        <v/>
      </c>
      <c r="AK549" s="52" t="str">
        <f t="shared" si="180"/>
        <v/>
      </c>
      <c r="AL549" s="52" t="str">
        <f t="shared" si="181"/>
        <v/>
      </c>
      <c r="AM549" s="48" t="str">
        <f t="shared" si="182"/>
        <v/>
      </c>
      <c r="AN549" s="48" t="str">
        <f t="shared" si="183"/>
        <v/>
      </c>
      <c r="AP549" s="18" t="str">
        <f t="shared" si="184"/>
        <v/>
      </c>
      <c r="AQ549" s="18" t="str">
        <f t="shared" si="185"/>
        <v/>
      </c>
      <c r="AR549" s="18">
        <v>4.4580000000000002E-2</v>
      </c>
      <c r="AS549" s="18">
        <f>IF(AF!$D$27="Todos",1,IF(M549=AF!$D$27,1,0))</f>
        <v>1</v>
      </c>
      <c r="AT549" s="53">
        <f>IF(AND(E549=AF!$D$6,OR(LT!M549=AF!$D$27,AF!$D$27="Todos"),OR(AP549=AF!$E$8,AQ549=AF!$E$8)),AR549+AS549,0)</f>
        <v>0</v>
      </c>
      <c r="AU549" s="18" t="str">
        <f t="shared" si="186"/>
        <v/>
      </c>
      <c r="AV549" s="54" t="str">
        <f t="shared" si="187"/>
        <v/>
      </c>
      <c r="AW549" s="54" t="str">
        <f t="shared" si="188"/>
        <v/>
      </c>
      <c r="AX549" s="18" t="str">
        <f t="shared" si="189"/>
        <v/>
      </c>
      <c r="AY549" s="18" t="str">
        <f t="shared" si="190"/>
        <v/>
      </c>
      <c r="BA549" s="18">
        <f>IF($E549=AF!$D$6,IF($M549="Concluída no prazo",2,IF($M549="Concluída com atraso",1,0)),0)</f>
        <v>0</v>
      </c>
      <c r="BB549" s="18">
        <f>IF($E549=AF!$D$6,IF($M549="Atrasada",2,IF($M549="Concluída com atraso",1,0)),0)</f>
        <v>0</v>
      </c>
      <c r="BC549" s="18">
        <v>5.4299999999999999E-3</v>
      </c>
      <c r="BD549" s="18">
        <f t="shared" si="197"/>
        <v>5.4299999999999999E-3</v>
      </c>
      <c r="BE549" s="18">
        <f t="shared" si="197"/>
        <v>5.4299999999999999E-3</v>
      </c>
      <c r="BF549" s="18" t="str">
        <f t="shared" si="191"/>
        <v/>
      </c>
      <c r="BN549" s="18" t="str">
        <f t="shared" si="192"/>
        <v>s</v>
      </c>
    </row>
    <row r="550" spans="3:66" ht="50.1" customHeight="1" thickTop="1" thickBot="1" x14ac:dyDescent="0.3">
      <c r="C550" s="46"/>
      <c r="D550" s="46"/>
      <c r="E550" s="46"/>
      <c r="F550" s="122"/>
      <c r="G550" s="122"/>
      <c r="H550" s="78" t="str">
        <f t="shared" si="193"/>
        <v/>
      </c>
      <c r="I550" s="78" t="str">
        <f t="shared" si="194"/>
        <v/>
      </c>
      <c r="J550" s="16"/>
      <c r="K550" s="46" t="str">
        <f t="shared" si="195"/>
        <v/>
      </c>
      <c r="L550" s="16"/>
      <c r="M550" s="16"/>
      <c r="N550" s="46"/>
      <c r="O550" s="47" t="str">
        <f t="shared" si="198"/>
        <v/>
      </c>
      <c r="P550" s="47"/>
      <c r="Q550" s="48" t="str">
        <f>IFERROR(VLOOKUP(E550,Funcionários!$C$8:$E$207,3,FALSE),"")</f>
        <v/>
      </c>
      <c r="R550" s="47"/>
      <c r="S550" s="49" t="str">
        <f t="shared" si="199"/>
        <v/>
      </c>
      <c r="T550" s="49">
        <v>5.4400000000000004E-3</v>
      </c>
      <c r="U550" s="48" t="str">
        <f>IF(Funcionários!C551=0,"",Funcionários!C551)</f>
        <v/>
      </c>
      <c r="V550" s="50">
        <f>IF(U550="",0,IF(COUNTIFS($E$7:$E$3006,U550,$I$7:$I$3006,'RC'!$E$6)=0,0,COUNTIFS($M$7:$M$3006,"Concluída no prazo",$E$7:$E$3006,U550,$I$7:$I$3006,'RC'!$E$6)/COUNTIFS($E$7:$E$3006,U550,$I$7:$I$3006,'RC'!$E$6)))</f>
        <v>0</v>
      </c>
      <c r="W550" s="49">
        <f>SUMIFS($J$7:$J$3006,$E$7:$E$3006,U550,$I$7:$I$3006,'RC'!$E$6)+SUMIFS($L$7:$L$3006,$E$7:$E$3006,U550,$I$7:$I$3006,'RC'!$E$6)</f>
        <v>0</v>
      </c>
      <c r="X550" s="48">
        <f>COUNTIFS($E$7:$E$3006,U550,$I$7:$I$3006,'RC'!$E$6)</f>
        <v>0</v>
      </c>
      <c r="Y550" s="48"/>
      <c r="Z550" s="51" t="str">
        <f>IF(AQ550='RC'!$E$6,AC550*1000+AD550,"")</f>
        <v/>
      </c>
      <c r="AA550" s="51" t="str">
        <f>IF(AB550="","",IF(AQ550='RC'!$E$6,AC550*1000-AD550,""))</f>
        <v/>
      </c>
      <c r="AB550" s="48" t="str">
        <f>IFERROR(VLOOKUP(E550,Funcionários!$C$8:$E$207,3,FALSE),"")</f>
        <v/>
      </c>
      <c r="AC550" s="50" t="str">
        <f>IF(AB550="","",IF(COUNTIFS($AB$7:$AB$3006,AB550,$AQ$7:$AQ$3006,'RC'!$E$6)=0,"",COUNTIFS($M$7:$M$3006,"Concluída no prazo",$AB$7:$AB$3006,AB550,$AQ$7:$AQ$3006,'RC'!$E$6)/COUNTIFS($AB$7:$AB$3006,AB550,$AQ$7:$AQ$3006,'RC'!$E$6)))</f>
        <v/>
      </c>
      <c r="AD550" s="48">
        <f>SUMIF($AQ$7:$AQ$3006,'RC'!$E$6,$J$7:$J$3006)+SUMIF($AQ$7:$AQ$3006,'RC'!$E$6,$L$7:$L$3006)</f>
        <v>21</v>
      </c>
      <c r="AF550" s="48">
        <v>4.4569999999998298E-2</v>
      </c>
      <c r="AG550" s="48">
        <f>IF(OR(AQ550="",AQ550&lt;&gt;'RC'!$E$6,AB550&lt;&gt;'RC'!$D$21),0,1)</f>
        <v>0</v>
      </c>
      <c r="AH550" s="48">
        <f t="shared" si="196"/>
        <v>4.4569999999998298E-2</v>
      </c>
      <c r="AI550" s="48" t="str">
        <f t="shared" si="178"/>
        <v/>
      </c>
      <c r="AJ550" s="48" t="str">
        <f t="shared" si="179"/>
        <v/>
      </c>
      <c r="AK550" s="52" t="str">
        <f t="shared" si="180"/>
        <v/>
      </c>
      <c r="AL550" s="52" t="str">
        <f t="shared" si="181"/>
        <v/>
      </c>
      <c r="AM550" s="48" t="str">
        <f t="shared" si="182"/>
        <v/>
      </c>
      <c r="AN550" s="48" t="str">
        <f t="shared" si="183"/>
        <v/>
      </c>
      <c r="AP550" s="18" t="str">
        <f t="shared" si="184"/>
        <v/>
      </c>
      <c r="AQ550" s="18" t="str">
        <f t="shared" si="185"/>
        <v/>
      </c>
      <c r="AR550" s="18">
        <v>4.4569999999999999E-2</v>
      </c>
      <c r="AS550" s="18">
        <f>IF(AF!$D$27="Todos",1,IF(M550=AF!$D$27,1,0))</f>
        <v>1</v>
      </c>
      <c r="AT550" s="53">
        <f>IF(AND(E550=AF!$D$6,OR(LT!M550=AF!$D$27,AF!$D$27="Todos"),OR(AP550=AF!$E$8,AQ550=AF!$E$8)),AR550+AS550,0)</f>
        <v>0</v>
      </c>
      <c r="AU550" s="18" t="str">
        <f t="shared" si="186"/>
        <v/>
      </c>
      <c r="AV550" s="54" t="str">
        <f t="shared" si="187"/>
        <v/>
      </c>
      <c r="AW550" s="54" t="str">
        <f t="shared" si="188"/>
        <v/>
      </c>
      <c r="AX550" s="18" t="str">
        <f t="shared" si="189"/>
        <v/>
      </c>
      <c r="AY550" s="18" t="str">
        <f t="shared" si="190"/>
        <v/>
      </c>
      <c r="BA550" s="18">
        <f>IF($E550=AF!$D$6,IF($M550="Concluída no prazo",2,IF($M550="Concluída com atraso",1,0)),0)</f>
        <v>0</v>
      </c>
      <c r="BB550" s="18">
        <f>IF($E550=AF!$D$6,IF($M550="Atrasada",2,IF($M550="Concluída com atraso",1,0)),0)</f>
        <v>0</v>
      </c>
      <c r="BC550" s="18">
        <v>5.4400000000000004E-3</v>
      </c>
      <c r="BD550" s="18">
        <f t="shared" si="197"/>
        <v>5.4400000000000004E-3</v>
      </c>
      <c r="BE550" s="18">
        <f t="shared" si="197"/>
        <v>5.4400000000000004E-3</v>
      </c>
      <c r="BF550" s="18" t="str">
        <f t="shared" si="191"/>
        <v/>
      </c>
      <c r="BN550" s="18" t="str">
        <f t="shared" si="192"/>
        <v>s</v>
      </c>
    </row>
    <row r="551" spans="3:66" ht="50.1" customHeight="1" thickTop="1" thickBot="1" x14ac:dyDescent="0.3">
      <c r="C551" s="46"/>
      <c r="D551" s="46"/>
      <c r="E551" s="46"/>
      <c r="F551" s="122"/>
      <c r="G551" s="122"/>
      <c r="H551" s="78" t="str">
        <f t="shared" si="193"/>
        <v/>
      </c>
      <c r="I551" s="78" t="str">
        <f t="shared" si="194"/>
        <v/>
      </c>
      <c r="J551" s="16"/>
      <c r="K551" s="46" t="str">
        <f t="shared" si="195"/>
        <v/>
      </c>
      <c r="L551" s="16"/>
      <c r="M551" s="16"/>
      <c r="N551" s="46"/>
      <c r="O551" s="47" t="str">
        <f t="shared" si="198"/>
        <v/>
      </c>
      <c r="P551" s="47"/>
      <c r="Q551" s="48" t="str">
        <f>IFERROR(VLOOKUP(E551,Funcionários!$C$8:$E$207,3,FALSE),"")</f>
        <v/>
      </c>
      <c r="R551" s="47"/>
      <c r="S551" s="49" t="str">
        <f t="shared" si="199"/>
        <v/>
      </c>
      <c r="T551" s="49">
        <v>5.45E-3</v>
      </c>
      <c r="U551" s="48" t="str">
        <f>IF(Funcionários!C552=0,"",Funcionários!C552)</f>
        <v/>
      </c>
      <c r="V551" s="50">
        <f>IF(U551="",0,IF(COUNTIFS($E$7:$E$3006,U551,$I$7:$I$3006,'RC'!$E$6)=0,0,COUNTIFS($M$7:$M$3006,"Concluída no prazo",$E$7:$E$3006,U551,$I$7:$I$3006,'RC'!$E$6)/COUNTIFS($E$7:$E$3006,U551,$I$7:$I$3006,'RC'!$E$6)))</f>
        <v>0</v>
      </c>
      <c r="W551" s="49">
        <f>SUMIFS($J$7:$J$3006,$E$7:$E$3006,U551,$I$7:$I$3006,'RC'!$E$6)+SUMIFS($L$7:$L$3006,$E$7:$E$3006,U551,$I$7:$I$3006,'RC'!$E$6)</f>
        <v>0</v>
      </c>
      <c r="X551" s="48">
        <f>COUNTIFS($E$7:$E$3006,U551,$I$7:$I$3006,'RC'!$E$6)</f>
        <v>0</v>
      </c>
      <c r="Y551" s="48"/>
      <c r="Z551" s="51" t="str">
        <f>IF(AQ551='RC'!$E$6,AC551*1000+AD551,"")</f>
        <v/>
      </c>
      <c r="AA551" s="51" t="str">
        <f>IF(AB551="","",IF(AQ551='RC'!$E$6,AC551*1000-AD551,""))</f>
        <v/>
      </c>
      <c r="AB551" s="48" t="str">
        <f>IFERROR(VLOOKUP(E551,Funcionários!$C$8:$E$207,3,FALSE),"")</f>
        <v/>
      </c>
      <c r="AC551" s="50" t="str">
        <f>IF(AB551="","",IF(COUNTIFS($AB$7:$AB$3006,AB551,$AQ$7:$AQ$3006,'RC'!$E$6)=0,"",COUNTIFS($M$7:$M$3006,"Concluída no prazo",$AB$7:$AB$3006,AB551,$AQ$7:$AQ$3006,'RC'!$E$6)/COUNTIFS($AB$7:$AB$3006,AB551,$AQ$7:$AQ$3006,'RC'!$E$6)))</f>
        <v/>
      </c>
      <c r="AD551" s="48">
        <f>SUMIF($AQ$7:$AQ$3006,'RC'!$E$6,$J$7:$J$3006)+SUMIF($AQ$7:$AQ$3006,'RC'!$E$6,$L$7:$L$3006)</f>
        <v>21</v>
      </c>
      <c r="AF551" s="48">
        <v>4.4559999999998302E-2</v>
      </c>
      <c r="AG551" s="48">
        <f>IF(OR(AQ551="",AQ551&lt;&gt;'RC'!$E$6,AB551&lt;&gt;'RC'!$D$21),0,1)</f>
        <v>0</v>
      </c>
      <c r="AH551" s="48">
        <f t="shared" si="196"/>
        <v>4.4559999999998302E-2</v>
      </c>
      <c r="AI551" s="48" t="str">
        <f t="shared" si="178"/>
        <v/>
      </c>
      <c r="AJ551" s="48" t="str">
        <f t="shared" si="179"/>
        <v/>
      </c>
      <c r="AK551" s="52" t="str">
        <f t="shared" si="180"/>
        <v/>
      </c>
      <c r="AL551" s="52" t="str">
        <f t="shared" si="181"/>
        <v/>
      </c>
      <c r="AM551" s="48" t="str">
        <f t="shared" si="182"/>
        <v/>
      </c>
      <c r="AN551" s="48" t="str">
        <f t="shared" si="183"/>
        <v/>
      </c>
      <c r="AP551" s="18" t="str">
        <f t="shared" si="184"/>
        <v/>
      </c>
      <c r="AQ551" s="18" t="str">
        <f t="shared" si="185"/>
        <v/>
      </c>
      <c r="AR551" s="18">
        <v>4.4560000000000002E-2</v>
      </c>
      <c r="AS551" s="18">
        <f>IF(AF!$D$27="Todos",1,IF(M551=AF!$D$27,1,0))</f>
        <v>1</v>
      </c>
      <c r="AT551" s="53">
        <f>IF(AND(E551=AF!$D$6,OR(LT!M551=AF!$D$27,AF!$D$27="Todos"),OR(AP551=AF!$E$8,AQ551=AF!$E$8)),AR551+AS551,0)</f>
        <v>0</v>
      </c>
      <c r="AU551" s="18" t="str">
        <f t="shared" si="186"/>
        <v/>
      </c>
      <c r="AV551" s="54" t="str">
        <f t="shared" si="187"/>
        <v/>
      </c>
      <c r="AW551" s="54" t="str">
        <f t="shared" si="188"/>
        <v/>
      </c>
      <c r="AX551" s="18" t="str">
        <f t="shared" si="189"/>
        <v/>
      </c>
      <c r="AY551" s="18" t="str">
        <f t="shared" si="190"/>
        <v/>
      </c>
      <c r="BA551" s="18">
        <f>IF($E551=AF!$D$6,IF($M551="Concluída no prazo",2,IF($M551="Concluída com atraso",1,0)),0)</f>
        <v>0</v>
      </c>
      <c r="BB551" s="18">
        <f>IF($E551=AF!$D$6,IF($M551="Atrasada",2,IF($M551="Concluída com atraso",1,0)),0)</f>
        <v>0</v>
      </c>
      <c r="BC551" s="18">
        <v>5.45E-3</v>
      </c>
      <c r="BD551" s="18">
        <f t="shared" si="197"/>
        <v>5.45E-3</v>
      </c>
      <c r="BE551" s="18">
        <f t="shared" si="197"/>
        <v>5.45E-3</v>
      </c>
      <c r="BF551" s="18" t="str">
        <f t="shared" si="191"/>
        <v/>
      </c>
      <c r="BN551" s="18" t="str">
        <f t="shared" si="192"/>
        <v>s</v>
      </c>
    </row>
    <row r="552" spans="3:66" ht="50.1" customHeight="1" thickTop="1" thickBot="1" x14ac:dyDescent="0.3">
      <c r="C552" s="46"/>
      <c r="D552" s="46"/>
      <c r="E552" s="46"/>
      <c r="F552" s="122"/>
      <c r="G552" s="122"/>
      <c r="H552" s="78" t="str">
        <f t="shared" si="193"/>
        <v/>
      </c>
      <c r="I552" s="78" t="str">
        <f t="shared" si="194"/>
        <v/>
      </c>
      <c r="J552" s="16"/>
      <c r="K552" s="46" t="str">
        <f t="shared" si="195"/>
        <v/>
      </c>
      <c r="L552" s="16"/>
      <c r="M552" s="16"/>
      <c r="N552" s="46"/>
      <c r="O552" s="47" t="str">
        <f t="shared" si="198"/>
        <v/>
      </c>
      <c r="P552" s="47"/>
      <c r="Q552" s="48" t="str">
        <f>IFERROR(VLOOKUP(E552,Funcionários!$C$8:$E$207,3,FALSE),"")</f>
        <v/>
      </c>
      <c r="R552" s="47"/>
      <c r="S552" s="49" t="str">
        <f t="shared" si="199"/>
        <v/>
      </c>
      <c r="T552" s="49">
        <v>5.4599999999999996E-3</v>
      </c>
      <c r="U552" s="48" t="str">
        <f>IF(Funcionários!C553=0,"",Funcionários!C553)</f>
        <v/>
      </c>
      <c r="V552" s="50">
        <f>IF(U552="",0,IF(COUNTIFS($E$7:$E$3006,U552,$I$7:$I$3006,'RC'!$E$6)=0,0,COUNTIFS($M$7:$M$3006,"Concluída no prazo",$E$7:$E$3006,U552,$I$7:$I$3006,'RC'!$E$6)/COUNTIFS($E$7:$E$3006,U552,$I$7:$I$3006,'RC'!$E$6)))</f>
        <v>0</v>
      </c>
      <c r="W552" s="49">
        <f>SUMIFS($J$7:$J$3006,$E$7:$E$3006,U552,$I$7:$I$3006,'RC'!$E$6)+SUMIFS($L$7:$L$3006,$E$7:$E$3006,U552,$I$7:$I$3006,'RC'!$E$6)</f>
        <v>0</v>
      </c>
      <c r="X552" s="48">
        <f>COUNTIFS($E$7:$E$3006,U552,$I$7:$I$3006,'RC'!$E$6)</f>
        <v>0</v>
      </c>
      <c r="Y552" s="48"/>
      <c r="Z552" s="51" t="str">
        <f>IF(AQ552='RC'!$E$6,AC552*1000+AD552,"")</f>
        <v/>
      </c>
      <c r="AA552" s="51" t="str">
        <f>IF(AB552="","",IF(AQ552='RC'!$E$6,AC552*1000-AD552,""))</f>
        <v/>
      </c>
      <c r="AB552" s="48" t="str">
        <f>IFERROR(VLOOKUP(E552,Funcionários!$C$8:$E$207,3,FALSE),"")</f>
        <v/>
      </c>
      <c r="AC552" s="50" t="str">
        <f>IF(AB552="","",IF(COUNTIFS($AB$7:$AB$3006,AB552,$AQ$7:$AQ$3006,'RC'!$E$6)=0,"",COUNTIFS($M$7:$M$3006,"Concluída no prazo",$AB$7:$AB$3006,AB552,$AQ$7:$AQ$3006,'RC'!$E$6)/COUNTIFS($AB$7:$AB$3006,AB552,$AQ$7:$AQ$3006,'RC'!$E$6)))</f>
        <v/>
      </c>
      <c r="AD552" s="48">
        <f>SUMIF($AQ$7:$AQ$3006,'RC'!$E$6,$J$7:$J$3006)+SUMIF($AQ$7:$AQ$3006,'RC'!$E$6,$L$7:$L$3006)</f>
        <v>21</v>
      </c>
      <c r="AF552" s="48">
        <v>4.4549999999998299E-2</v>
      </c>
      <c r="AG552" s="48">
        <f>IF(OR(AQ552="",AQ552&lt;&gt;'RC'!$E$6,AB552&lt;&gt;'RC'!$D$21),0,1)</f>
        <v>0</v>
      </c>
      <c r="AH552" s="48">
        <f t="shared" si="196"/>
        <v>4.4549999999998299E-2</v>
      </c>
      <c r="AI552" s="48" t="str">
        <f t="shared" si="178"/>
        <v/>
      </c>
      <c r="AJ552" s="48" t="str">
        <f t="shared" si="179"/>
        <v/>
      </c>
      <c r="AK552" s="52" t="str">
        <f t="shared" si="180"/>
        <v/>
      </c>
      <c r="AL552" s="52" t="str">
        <f t="shared" si="181"/>
        <v/>
      </c>
      <c r="AM552" s="48" t="str">
        <f t="shared" si="182"/>
        <v/>
      </c>
      <c r="AN552" s="48" t="str">
        <f t="shared" si="183"/>
        <v/>
      </c>
      <c r="AP552" s="18" t="str">
        <f t="shared" si="184"/>
        <v/>
      </c>
      <c r="AQ552" s="18" t="str">
        <f t="shared" si="185"/>
        <v/>
      </c>
      <c r="AR552" s="18">
        <v>4.4549999999999999E-2</v>
      </c>
      <c r="AS552" s="18">
        <f>IF(AF!$D$27="Todos",1,IF(M552=AF!$D$27,1,0))</f>
        <v>1</v>
      </c>
      <c r="AT552" s="53">
        <f>IF(AND(E552=AF!$D$6,OR(LT!M552=AF!$D$27,AF!$D$27="Todos"),OR(AP552=AF!$E$8,AQ552=AF!$E$8)),AR552+AS552,0)</f>
        <v>0</v>
      </c>
      <c r="AU552" s="18" t="str">
        <f t="shared" si="186"/>
        <v/>
      </c>
      <c r="AV552" s="54" t="str">
        <f t="shared" si="187"/>
        <v/>
      </c>
      <c r="AW552" s="54" t="str">
        <f t="shared" si="188"/>
        <v/>
      </c>
      <c r="AX552" s="18" t="str">
        <f t="shared" si="189"/>
        <v/>
      </c>
      <c r="AY552" s="18" t="str">
        <f t="shared" si="190"/>
        <v/>
      </c>
      <c r="BA552" s="18">
        <f>IF($E552=AF!$D$6,IF($M552="Concluída no prazo",2,IF($M552="Concluída com atraso",1,0)),0)</f>
        <v>0</v>
      </c>
      <c r="BB552" s="18">
        <f>IF($E552=AF!$D$6,IF($M552="Atrasada",2,IF($M552="Concluída com atraso",1,0)),0)</f>
        <v>0</v>
      </c>
      <c r="BC552" s="18">
        <v>5.4599999999999996E-3</v>
      </c>
      <c r="BD552" s="18">
        <f t="shared" si="197"/>
        <v>5.4599999999999996E-3</v>
      </c>
      <c r="BE552" s="18">
        <f t="shared" si="197"/>
        <v>5.4599999999999996E-3</v>
      </c>
      <c r="BF552" s="18" t="str">
        <f t="shared" si="191"/>
        <v/>
      </c>
      <c r="BN552" s="18" t="str">
        <f t="shared" si="192"/>
        <v>s</v>
      </c>
    </row>
    <row r="553" spans="3:66" ht="50.1" customHeight="1" thickTop="1" thickBot="1" x14ac:dyDescent="0.3">
      <c r="C553" s="46"/>
      <c r="D553" s="46"/>
      <c r="E553" s="46"/>
      <c r="F553" s="122"/>
      <c r="G553" s="122"/>
      <c r="H553" s="78" t="str">
        <f t="shared" si="193"/>
        <v/>
      </c>
      <c r="I553" s="78" t="str">
        <f t="shared" si="194"/>
        <v/>
      </c>
      <c r="J553" s="16"/>
      <c r="K553" s="46" t="str">
        <f t="shared" si="195"/>
        <v/>
      </c>
      <c r="L553" s="16"/>
      <c r="M553" s="16"/>
      <c r="N553" s="46"/>
      <c r="O553" s="47" t="str">
        <f t="shared" si="198"/>
        <v/>
      </c>
      <c r="P553" s="47"/>
      <c r="Q553" s="48" t="str">
        <f>IFERROR(VLOOKUP(E553,Funcionários!$C$8:$E$207,3,FALSE),"")</f>
        <v/>
      </c>
      <c r="R553" s="47"/>
      <c r="S553" s="49" t="str">
        <f t="shared" si="199"/>
        <v/>
      </c>
      <c r="T553" s="49">
        <v>5.47E-3</v>
      </c>
      <c r="U553" s="48" t="str">
        <f>IF(Funcionários!C554=0,"",Funcionários!C554)</f>
        <v/>
      </c>
      <c r="V553" s="50">
        <f>IF(U553="",0,IF(COUNTIFS($E$7:$E$3006,U553,$I$7:$I$3006,'RC'!$E$6)=0,0,COUNTIFS($M$7:$M$3006,"Concluída no prazo",$E$7:$E$3006,U553,$I$7:$I$3006,'RC'!$E$6)/COUNTIFS($E$7:$E$3006,U553,$I$7:$I$3006,'RC'!$E$6)))</f>
        <v>0</v>
      </c>
      <c r="W553" s="49">
        <f>SUMIFS($J$7:$J$3006,$E$7:$E$3006,U553,$I$7:$I$3006,'RC'!$E$6)+SUMIFS($L$7:$L$3006,$E$7:$E$3006,U553,$I$7:$I$3006,'RC'!$E$6)</f>
        <v>0</v>
      </c>
      <c r="X553" s="48">
        <f>COUNTIFS($E$7:$E$3006,U553,$I$7:$I$3006,'RC'!$E$6)</f>
        <v>0</v>
      </c>
      <c r="Y553" s="48"/>
      <c r="Z553" s="51" t="str">
        <f>IF(AQ553='RC'!$E$6,AC553*1000+AD553,"")</f>
        <v/>
      </c>
      <c r="AA553" s="51" t="str">
        <f>IF(AB553="","",IF(AQ553='RC'!$E$6,AC553*1000-AD553,""))</f>
        <v/>
      </c>
      <c r="AB553" s="48" t="str">
        <f>IFERROR(VLOOKUP(E553,Funcionários!$C$8:$E$207,3,FALSE),"")</f>
        <v/>
      </c>
      <c r="AC553" s="50" t="str">
        <f>IF(AB553="","",IF(COUNTIFS($AB$7:$AB$3006,AB553,$AQ$7:$AQ$3006,'RC'!$E$6)=0,"",COUNTIFS($M$7:$M$3006,"Concluída no prazo",$AB$7:$AB$3006,AB553,$AQ$7:$AQ$3006,'RC'!$E$6)/COUNTIFS($AB$7:$AB$3006,AB553,$AQ$7:$AQ$3006,'RC'!$E$6)))</f>
        <v/>
      </c>
      <c r="AD553" s="48">
        <f>SUMIF($AQ$7:$AQ$3006,'RC'!$E$6,$J$7:$J$3006)+SUMIF($AQ$7:$AQ$3006,'RC'!$E$6,$L$7:$L$3006)</f>
        <v>21</v>
      </c>
      <c r="AF553" s="48">
        <v>4.4539999999998303E-2</v>
      </c>
      <c r="AG553" s="48">
        <f>IF(OR(AQ553="",AQ553&lt;&gt;'RC'!$E$6,AB553&lt;&gt;'RC'!$D$21),0,1)</f>
        <v>0</v>
      </c>
      <c r="AH553" s="48">
        <f t="shared" si="196"/>
        <v>4.4539999999998303E-2</v>
      </c>
      <c r="AI553" s="48" t="str">
        <f t="shared" si="178"/>
        <v/>
      </c>
      <c r="AJ553" s="48" t="str">
        <f t="shared" si="179"/>
        <v/>
      </c>
      <c r="AK553" s="52" t="str">
        <f t="shared" si="180"/>
        <v/>
      </c>
      <c r="AL553" s="52" t="str">
        <f t="shared" si="181"/>
        <v/>
      </c>
      <c r="AM553" s="48" t="str">
        <f t="shared" si="182"/>
        <v/>
      </c>
      <c r="AN553" s="48" t="str">
        <f t="shared" si="183"/>
        <v/>
      </c>
      <c r="AP553" s="18" t="str">
        <f t="shared" si="184"/>
        <v/>
      </c>
      <c r="AQ553" s="18" t="str">
        <f t="shared" si="185"/>
        <v/>
      </c>
      <c r="AR553" s="18">
        <v>4.4540000000000003E-2</v>
      </c>
      <c r="AS553" s="18">
        <f>IF(AF!$D$27="Todos",1,IF(M553=AF!$D$27,1,0))</f>
        <v>1</v>
      </c>
      <c r="AT553" s="53">
        <f>IF(AND(E553=AF!$D$6,OR(LT!M553=AF!$D$27,AF!$D$27="Todos"),OR(AP553=AF!$E$8,AQ553=AF!$E$8)),AR553+AS553,0)</f>
        <v>0</v>
      </c>
      <c r="AU553" s="18" t="str">
        <f t="shared" si="186"/>
        <v/>
      </c>
      <c r="AV553" s="54" t="str">
        <f t="shared" si="187"/>
        <v/>
      </c>
      <c r="AW553" s="54" t="str">
        <f t="shared" si="188"/>
        <v/>
      </c>
      <c r="AX553" s="18" t="str">
        <f t="shared" si="189"/>
        <v/>
      </c>
      <c r="AY553" s="18" t="str">
        <f t="shared" si="190"/>
        <v/>
      </c>
      <c r="BA553" s="18">
        <f>IF($E553=AF!$D$6,IF($M553="Concluída no prazo",2,IF($M553="Concluída com atraso",1,0)),0)</f>
        <v>0</v>
      </c>
      <c r="BB553" s="18">
        <f>IF($E553=AF!$D$6,IF($M553="Atrasada",2,IF($M553="Concluída com atraso",1,0)),0)</f>
        <v>0</v>
      </c>
      <c r="BC553" s="18">
        <v>5.47E-3</v>
      </c>
      <c r="BD553" s="18">
        <f t="shared" si="197"/>
        <v>5.47E-3</v>
      </c>
      <c r="BE553" s="18">
        <f t="shared" si="197"/>
        <v>5.47E-3</v>
      </c>
      <c r="BF553" s="18" t="str">
        <f t="shared" si="191"/>
        <v/>
      </c>
      <c r="BN553" s="18" t="str">
        <f t="shared" si="192"/>
        <v>s</v>
      </c>
    </row>
    <row r="554" spans="3:66" ht="50.1" customHeight="1" thickTop="1" thickBot="1" x14ac:dyDescent="0.3">
      <c r="C554" s="46"/>
      <c r="D554" s="46"/>
      <c r="E554" s="46"/>
      <c r="F554" s="122"/>
      <c r="G554" s="122"/>
      <c r="H554" s="78" t="str">
        <f t="shared" si="193"/>
        <v/>
      </c>
      <c r="I554" s="78" t="str">
        <f t="shared" si="194"/>
        <v/>
      </c>
      <c r="J554" s="16"/>
      <c r="K554" s="46" t="str">
        <f t="shared" si="195"/>
        <v/>
      </c>
      <c r="L554" s="16"/>
      <c r="M554" s="16"/>
      <c r="N554" s="46"/>
      <c r="O554" s="47" t="str">
        <f t="shared" si="198"/>
        <v/>
      </c>
      <c r="P554" s="47"/>
      <c r="Q554" s="48" t="str">
        <f>IFERROR(VLOOKUP(E554,Funcionários!$C$8:$E$207,3,FALSE),"")</f>
        <v/>
      </c>
      <c r="R554" s="47"/>
      <c r="S554" s="49" t="str">
        <f t="shared" si="199"/>
        <v/>
      </c>
      <c r="T554" s="49">
        <v>5.4799999999999996E-3</v>
      </c>
      <c r="U554" s="48" t="str">
        <f>IF(Funcionários!C555=0,"",Funcionários!C555)</f>
        <v/>
      </c>
      <c r="V554" s="50">
        <f>IF(U554="",0,IF(COUNTIFS($E$7:$E$3006,U554,$I$7:$I$3006,'RC'!$E$6)=0,0,COUNTIFS($M$7:$M$3006,"Concluída no prazo",$E$7:$E$3006,U554,$I$7:$I$3006,'RC'!$E$6)/COUNTIFS($E$7:$E$3006,U554,$I$7:$I$3006,'RC'!$E$6)))</f>
        <v>0</v>
      </c>
      <c r="W554" s="49">
        <f>SUMIFS($J$7:$J$3006,$E$7:$E$3006,U554,$I$7:$I$3006,'RC'!$E$6)+SUMIFS($L$7:$L$3006,$E$7:$E$3006,U554,$I$7:$I$3006,'RC'!$E$6)</f>
        <v>0</v>
      </c>
      <c r="X554" s="48">
        <f>COUNTIFS($E$7:$E$3006,U554,$I$7:$I$3006,'RC'!$E$6)</f>
        <v>0</v>
      </c>
      <c r="Y554" s="48"/>
      <c r="Z554" s="51" t="str">
        <f>IF(AQ554='RC'!$E$6,AC554*1000+AD554,"")</f>
        <v/>
      </c>
      <c r="AA554" s="51" t="str">
        <f>IF(AB554="","",IF(AQ554='RC'!$E$6,AC554*1000-AD554,""))</f>
        <v/>
      </c>
      <c r="AB554" s="48" t="str">
        <f>IFERROR(VLOOKUP(E554,Funcionários!$C$8:$E$207,3,FALSE),"")</f>
        <v/>
      </c>
      <c r="AC554" s="50" t="str">
        <f>IF(AB554="","",IF(COUNTIFS($AB$7:$AB$3006,AB554,$AQ$7:$AQ$3006,'RC'!$E$6)=0,"",COUNTIFS($M$7:$M$3006,"Concluída no prazo",$AB$7:$AB$3006,AB554,$AQ$7:$AQ$3006,'RC'!$E$6)/COUNTIFS($AB$7:$AB$3006,AB554,$AQ$7:$AQ$3006,'RC'!$E$6)))</f>
        <v/>
      </c>
      <c r="AD554" s="48">
        <f>SUMIF($AQ$7:$AQ$3006,'RC'!$E$6,$J$7:$J$3006)+SUMIF($AQ$7:$AQ$3006,'RC'!$E$6,$L$7:$L$3006)</f>
        <v>21</v>
      </c>
      <c r="AF554" s="48">
        <v>4.45299999999983E-2</v>
      </c>
      <c r="AG554" s="48">
        <f>IF(OR(AQ554="",AQ554&lt;&gt;'RC'!$E$6,AB554&lt;&gt;'RC'!$D$21),0,1)</f>
        <v>0</v>
      </c>
      <c r="AH554" s="48">
        <f t="shared" si="196"/>
        <v>4.45299999999983E-2</v>
      </c>
      <c r="AI554" s="48" t="str">
        <f t="shared" si="178"/>
        <v/>
      </c>
      <c r="AJ554" s="48" t="str">
        <f t="shared" si="179"/>
        <v/>
      </c>
      <c r="AK554" s="52" t="str">
        <f t="shared" si="180"/>
        <v/>
      </c>
      <c r="AL554" s="52" t="str">
        <f t="shared" si="181"/>
        <v/>
      </c>
      <c r="AM554" s="48" t="str">
        <f t="shared" si="182"/>
        <v/>
      </c>
      <c r="AN554" s="48" t="str">
        <f t="shared" si="183"/>
        <v/>
      </c>
      <c r="AP554" s="18" t="str">
        <f t="shared" si="184"/>
        <v/>
      </c>
      <c r="AQ554" s="18" t="str">
        <f t="shared" si="185"/>
        <v/>
      </c>
      <c r="AR554" s="18">
        <v>4.453E-2</v>
      </c>
      <c r="AS554" s="18">
        <f>IF(AF!$D$27="Todos",1,IF(M554=AF!$D$27,1,0))</f>
        <v>1</v>
      </c>
      <c r="AT554" s="53">
        <f>IF(AND(E554=AF!$D$6,OR(LT!M554=AF!$D$27,AF!$D$27="Todos"),OR(AP554=AF!$E$8,AQ554=AF!$E$8)),AR554+AS554,0)</f>
        <v>0</v>
      </c>
      <c r="AU554" s="18" t="str">
        <f t="shared" si="186"/>
        <v/>
      </c>
      <c r="AV554" s="54" t="str">
        <f t="shared" si="187"/>
        <v/>
      </c>
      <c r="AW554" s="54" t="str">
        <f t="shared" si="188"/>
        <v/>
      </c>
      <c r="AX554" s="18" t="str">
        <f t="shared" si="189"/>
        <v/>
      </c>
      <c r="AY554" s="18" t="str">
        <f t="shared" si="190"/>
        <v/>
      </c>
      <c r="BA554" s="18">
        <f>IF($E554=AF!$D$6,IF($M554="Concluída no prazo",2,IF($M554="Concluída com atraso",1,0)),0)</f>
        <v>0</v>
      </c>
      <c r="BB554" s="18">
        <f>IF($E554=AF!$D$6,IF($M554="Atrasada",2,IF($M554="Concluída com atraso",1,0)),0)</f>
        <v>0</v>
      </c>
      <c r="BC554" s="18">
        <v>5.4799999999999996E-3</v>
      </c>
      <c r="BD554" s="18">
        <f t="shared" si="197"/>
        <v>5.4799999999999996E-3</v>
      </c>
      <c r="BE554" s="18">
        <f t="shared" si="197"/>
        <v>5.4799999999999996E-3</v>
      </c>
      <c r="BF554" s="18" t="str">
        <f t="shared" si="191"/>
        <v/>
      </c>
      <c r="BN554" s="18" t="str">
        <f t="shared" si="192"/>
        <v>s</v>
      </c>
    </row>
    <row r="555" spans="3:66" ht="50.1" customHeight="1" thickTop="1" thickBot="1" x14ac:dyDescent="0.3">
      <c r="C555" s="46"/>
      <c r="D555" s="46"/>
      <c r="E555" s="46"/>
      <c r="F555" s="122"/>
      <c r="G555" s="122"/>
      <c r="H555" s="78" t="str">
        <f t="shared" si="193"/>
        <v/>
      </c>
      <c r="I555" s="78" t="str">
        <f t="shared" si="194"/>
        <v/>
      </c>
      <c r="J555" s="16"/>
      <c r="K555" s="46" t="str">
        <f t="shared" si="195"/>
        <v/>
      </c>
      <c r="L555" s="16"/>
      <c r="M555" s="16"/>
      <c r="N555" s="46"/>
      <c r="O555" s="47" t="str">
        <f t="shared" si="198"/>
        <v/>
      </c>
      <c r="P555" s="47"/>
      <c r="Q555" s="48" t="str">
        <f>IFERROR(VLOOKUP(E555,Funcionários!$C$8:$E$207,3,FALSE),"")</f>
        <v/>
      </c>
      <c r="R555" s="47"/>
      <c r="S555" s="49" t="str">
        <f t="shared" si="199"/>
        <v/>
      </c>
      <c r="T555" s="49">
        <v>5.4900000000000001E-3</v>
      </c>
      <c r="U555" s="48" t="str">
        <f>IF(Funcionários!C556=0,"",Funcionários!C556)</f>
        <v/>
      </c>
      <c r="V555" s="50">
        <f>IF(U555="",0,IF(COUNTIFS($E$7:$E$3006,U555,$I$7:$I$3006,'RC'!$E$6)=0,0,COUNTIFS($M$7:$M$3006,"Concluída no prazo",$E$7:$E$3006,U555,$I$7:$I$3006,'RC'!$E$6)/COUNTIFS($E$7:$E$3006,U555,$I$7:$I$3006,'RC'!$E$6)))</f>
        <v>0</v>
      </c>
      <c r="W555" s="49">
        <f>SUMIFS($J$7:$J$3006,$E$7:$E$3006,U555,$I$7:$I$3006,'RC'!$E$6)+SUMIFS($L$7:$L$3006,$E$7:$E$3006,U555,$I$7:$I$3006,'RC'!$E$6)</f>
        <v>0</v>
      </c>
      <c r="X555" s="48">
        <f>COUNTIFS($E$7:$E$3006,U555,$I$7:$I$3006,'RC'!$E$6)</f>
        <v>0</v>
      </c>
      <c r="Y555" s="48"/>
      <c r="Z555" s="51" t="str">
        <f>IF(AQ555='RC'!$E$6,AC555*1000+AD555,"")</f>
        <v/>
      </c>
      <c r="AA555" s="51" t="str">
        <f>IF(AB555="","",IF(AQ555='RC'!$E$6,AC555*1000-AD555,""))</f>
        <v/>
      </c>
      <c r="AB555" s="48" t="str">
        <f>IFERROR(VLOOKUP(E555,Funcionários!$C$8:$E$207,3,FALSE),"")</f>
        <v/>
      </c>
      <c r="AC555" s="50" t="str">
        <f>IF(AB555="","",IF(COUNTIFS($AB$7:$AB$3006,AB555,$AQ$7:$AQ$3006,'RC'!$E$6)=0,"",COUNTIFS($M$7:$M$3006,"Concluída no prazo",$AB$7:$AB$3006,AB555,$AQ$7:$AQ$3006,'RC'!$E$6)/COUNTIFS($AB$7:$AB$3006,AB555,$AQ$7:$AQ$3006,'RC'!$E$6)))</f>
        <v/>
      </c>
      <c r="AD555" s="48">
        <f>SUMIF($AQ$7:$AQ$3006,'RC'!$E$6,$J$7:$J$3006)+SUMIF($AQ$7:$AQ$3006,'RC'!$E$6,$L$7:$L$3006)</f>
        <v>21</v>
      </c>
      <c r="AF555" s="48">
        <v>4.4519999999998297E-2</v>
      </c>
      <c r="AG555" s="48">
        <f>IF(OR(AQ555="",AQ555&lt;&gt;'RC'!$E$6,AB555&lt;&gt;'RC'!$D$21),0,1)</f>
        <v>0</v>
      </c>
      <c r="AH555" s="48">
        <f t="shared" si="196"/>
        <v>4.4519999999998297E-2</v>
      </c>
      <c r="AI555" s="48" t="str">
        <f t="shared" si="178"/>
        <v/>
      </c>
      <c r="AJ555" s="48" t="str">
        <f t="shared" si="179"/>
        <v/>
      </c>
      <c r="AK555" s="52" t="str">
        <f t="shared" si="180"/>
        <v/>
      </c>
      <c r="AL555" s="52" t="str">
        <f t="shared" si="181"/>
        <v/>
      </c>
      <c r="AM555" s="48" t="str">
        <f t="shared" si="182"/>
        <v/>
      </c>
      <c r="AN555" s="48" t="str">
        <f t="shared" si="183"/>
        <v/>
      </c>
      <c r="AP555" s="18" t="str">
        <f t="shared" si="184"/>
        <v/>
      </c>
      <c r="AQ555" s="18" t="str">
        <f t="shared" si="185"/>
        <v/>
      </c>
      <c r="AR555" s="18">
        <v>4.4519999999999997E-2</v>
      </c>
      <c r="AS555" s="18">
        <f>IF(AF!$D$27="Todos",1,IF(M555=AF!$D$27,1,0))</f>
        <v>1</v>
      </c>
      <c r="AT555" s="53">
        <f>IF(AND(E555=AF!$D$6,OR(LT!M555=AF!$D$27,AF!$D$27="Todos"),OR(AP555=AF!$E$8,AQ555=AF!$E$8)),AR555+AS555,0)</f>
        <v>0</v>
      </c>
      <c r="AU555" s="18" t="str">
        <f t="shared" si="186"/>
        <v/>
      </c>
      <c r="AV555" s="54" t="str">
        <f t="shared" si="187"/>
        <v/>
      </c>
      <c r="AW555" s="54" t="str">
        <f t="shared" si="188"/>
        <v/>
      </c>
      <c r="AX555" s="18" t="str">
        <f t="shared" si="189"/>
        <v/>
      </c>
      <c r="AY555" s="18" t="str">
        <f t="shared" si="190"/>
        <v/>
      </c>
      <c r="BA555" s="18">
        <f>IF($E555=AF!$D$6,IF($M555="Concluída no prazo",2,IF($M555="Concluída com atraso",1,0)),0)</f>
        <v>0</v>
      </c>
      <c r="BB555" s="18">
        <f>IF($E555=AF!$D$6,IF($M555="Atrasada",2,IF($M555="Concluída com atraso",1,0)),0)</f>
        <v>0</v>
      </c>
      <c r="BC555" s="18">
        <v>5.4900000000000001E-3</v>
      </c>
      <c r="BD555" s="18">
        <f t="shared" si="197"/>
        <v>5.4900000000000001E-3</v>
      </c>
      <c r="BE555" s="18">
        <f t="shared" si="197"/>
        <v>5.4900000000000001E-3</v>
      </c>
      <c r="BF555" s="18" t="str">
        <f t="shared" si="191"/>
        <v/>
      </c>
      <c r="BN555" s="18" t="str">
        <f t="shared" si="192"/>
        <v>s</v>
      </c>
    </row>
    <row r="556" spans="3:66" ht="50.1" customHeight="1" thickTop="1" thickBot="1" x14ac:dyDescent="0.3">
      <c r="C556" s="46"/>
      <c r="D556" s="46"/>
      <c r="E556" s="46"/>
      <c r="F556" s="122"/>
      <c r="G556" s="122"/>
      <c r="H556" s="78" t="str">
        <f t="shared" si="193"/>
        <v/>
      </c>
      <c r="I556" s="78" t="str">
        <f t="shared" si="194"/>
        <v/>
      </c>
      <c r="J556" s="16"/>
      <c r="K556" s="46" t="str">
        <f t="shared" si="195"/>
        <v/>
      </c>
      <c r="L556" s="16"/>
      <c r="M556" s="16"/>
      <c r="N556" s="46"/>
      <c r="O556" s="47" t="str">
        <f t="shared" si="198"/>
        <v/>
      </c>
      <c r="P556" s="47"/>
      <c r="Q556" s="48" t="str">
        <f>IFERROR(VLOOKUP(E556,Funcionários!$C$8:$E$207,3,FALSE),"")</f>
        <v/>
      </c>
      <c r="R556" s="47"/>
      <c r="S556" s="49" t="str">
        <f t="shared" si="199"/>
        <v/>
      </c>
      <c r="T556" s="49">
        <v>5.4999999999999997E-3</v>
      </c>
      <c r="U556" s="48" t="str">
        <f>IF(Funcionários!C557=0,"",Funcionários!C557)</f>
        <v/>
      </c>
      <c r="V556" s="50">
        <f>IF(U556="",0,IF(COUNTIFS($E$7:$E$3006,U556,$I$7:$I$3006,'RC'!$E$6)=0,0,COUNTIFS($M$7:$M$3006,"Concluída no prazo",$E$7:$E$3006,U556,$I$7:$I$3006,'RC'!$E$6)/COUNTIFS($E$7:$E$3006,U556,$I$7:$I$3006,'RC'!$E$6)))</f>
        <v>0</v>
      </c>
      <c r="W556" s="49">
        <f>SUMIFS($J$7:$J$3006,$E$7:$E$3006,U556,$I$7:$I$3006,'RC'!$E$6)+SUMIFS($L$7:$L$3006,$E$7:$E$3006,U556,$I$7:$I$3006,'RC'!$E$6)</f>
        <v>0</v>
      </c>
      <c r="X556" s="48">
        <f>COUNTIFS($E$7:$E$3006,U556,$I$7:$I$3006,'RC'!$E$6)</f>
        <v>0</v>
      </c>
      <c r="Y556" s="48"/>
      <c r="Z556" s="51" t="str">
        <f>IF(AQ556='RC'!$E$6,AC556*1000+AD556,"")</f>
        <v/>
      </c>
      <c r="AA556" s="51" t="str">
        <f>IF(AB556="","",IF(AQ556='RC'!$E$6,AC556*1000-AD556,""))</f>
        <v/>
      </c>
      <c r="AB556" s="48" t="str">
        <f>IFERROR(VLOOKUP(E556,Funcionários!$C$8:$E$207,3,FALSE),"")</f>
        <v/>
      </c>
      <c r="AC556" s="50" t="str">
        <f>IF(AB556="","",IF(COUNTIFS($AB$7:$AB$3006,AB556,$AQ$7:$AQ$3006,'RC'!$E$6)=0,"",COUNTIFS($M$7:$M$3006,"Concluída no prazo",$AB$7:$AB$3006,AB556,$AQ$7:$AQ$3006,'RC'!$E$6)/COUNTIFS($AB$7:$AB$3006,AB556,$AQ$7:$AQ$3006,'RC'!$E$6)))</f>
        <v/>
      </c>
      <c r="AD556" s="48">
        <f>SUMIF($AQ$7:$AQ$3006,'RC'!$E$6,$J$7:$J$3006)+SUMIF($AQ$7:$AQ$3006,'RC'!$E$6,$L$7:$L$3006)</f>
        <v>21</v>
      </c>
      <c r="AF556" s="48">
        <v>4.4509999999998301E-2</v>
      </c>
      <c r="AG556" s="48">
        <f>IF(OR(AQ556="",AQ556&lt;&gt;'RC'!$E$6,AB556&lt;&gt;'RC'!$D$21),0,1)</f>
        <v>0</v>
      </c>
      <c r="AH556" s="48">
        <f t="shared" si="196"/>
        <v>4.4509999999998301E-2</v>
      </c>
      <c r="AI556" s="48" t="str">
        <f t="shared" si="178"/>
        <v/>
      </c>
      <c r="AJ556" s="48" t="str">
        <f t="shared" si="179"/>
        <v/>
      </c>
      <c r="AK556" s="52" t="str">
        <f t="shared" si="180"/>
        <v/>
      </c>
      <c r="AL556" s="52" t="str">
        <f t="shared" si="181"/>
        <v/>
      </c>
      <c r="AM556" s="48" t="str">
        <f t="shared" si="182"/>
        <v/>
      </c>
      <c r="AN556" s="48" t="str">
        <f t="shared" si="183"/>
        <v/>
      </c>
      <c r="AP556" s="18" t="str">
        <f t="shared" si="184"/>
        <v/>
      </c>
      <c r="AQ556" s="18" t="str">
        <f t="shared" si="185"/>
        <v/>
      </c>
      <c r="AR556" s="18">
        <v>4.4510000000000001E-2</v>
      </c>
      <c r="AS556" s="18">
        <f>IF(AF!$D$27="Todos",1,IF(M556=AF!$D$27,1,0))</f>
        <v>1</v>
      </c>
      <c r="AT556" s="53">
        <f>IF(AND(E556=AF!$D$6,OR(LT!M556=AF!$D$27,AF!$D$27="Todos"),OR(AP556=AF!$E$8,AQ556=AF!$E$8)),AR556+AS556,0)</f>
        <v>0</v>
      </c>
      <c r="AU556" s="18" t="str">
        <f t="shared" si="186"/>
        <v/>
      </c>
      <c r="AV556" s="54" t="str">
        <f t="shared" si="187"/>
        <v/>
      </c>
      <c r="AW556" s="54" t="str">
        <f t="shared" si="188"/>
        <v/>
      </c>
      <c r="AX556" s="18" t="str">
        <f t="shared" si="189"/>
        <v/>
      </c>
      <c r="AY556" s="18" t="str">
        <f t="shared" si="190"/>
        <v/>
      </c>
      <c r="BA556" s="18">
        <f>IF($E556=AF!$D$6,IF($M556="Concluída no prazo",2,IF($M556="Concluída com atraso",1,0)),0)</f>
        <v>0</v>
      </c>
      <c r="BB556" s="18">
        <f>IF($E556=AF!$D$6,IF($M556="Atrasada",2,IF($M556="Concluída com atraso",1,0)),0)</f>
        <v>0</v>
      </c>
      <c r="BC556" s="18">
        <v>5.4999999999999997E-3</v>
      </c>
      <c r="BD556" s="18">
        <f t="shared" si="197"/>
        <v>5.4999999999999997E-3</v>
      </c>
      <c r="BE556" s="18">
        <f t="shared" si="197"/>
        <v>5.4999999999999997E-3</v>
      </c>
      <c r="BF556" s="18" t="str">
        <f t="shared" si="191"/>
        <v/>
      </c>
      <c r="BN556" s="18" t="str">
        <f t="shared" si="192"/>
        <v>s</v>
      </c>
    </row>
    <row r="557" spans="3:66" ht="50.1" customHeight="1" thickTop="1" thickBot="1" x14ac:dyDescent="0.3">
      <c r="C557" s="46"/>
      <c r="D557" s="46"/>
      <c r="E557" s="46"/>
      <c r="F557" s="122"/>
      <c r="G557" s="122"/>
      <c r="H557" s="78" t="str">
        <f t="shared" si="193"/>
        <v/>
      </c>
      <c r="I557" s="78" t="str">
        <f t="shared" si="194"/>
        <v/>
      </c>
      <c r="J557" s="16"/>
      <c r="K557" s="46" t="str">
        <f t="shared" si="195"/>
        <v/>
      </c>
      <c r="L557" s="16"/>
      <c r="M557" s="16"/>
      <c r="N557" s="46"/>
      <c r="O557" s="47" t="str">
        <f t="shared" si="198"/>
        <v/>
      </c>
      <c r="P557" s="47"/>
      <c r="Q557" s="48" t="str">
        <f>IFERROR(VLOOKUP(E557,Funcionários!$C$8:$E$207,3,FALSE),"")</f>
        <v/>
      </c>
      <c r="R557" s="47"/>
      <c r="S557" s="49" t="str">
        <f t="shared" si="199"/>
        <v/>
      </c>
      <c r="T557" s="49">
        <v>5.5100000000000001E-3</v>
      </c>
      <c r="U557" s="48" t="str">
        <f>IF(Funcionários!C558=0,"",Funcionários!C558)</f>
        <v/>
      </c>
      <c r="V557" s="50">
        <f>IF(U557="",0,IF(COUNTIFS($E$7:$E$3006,U557,$I$7:$I$3006,'RC'!$E$6)=0,0,COUNTIFS($M$7:$M$3006,"Concluída no prazo",$E$7:$E$3006,U557,$I$7:$I$3006,'RC'!$E$6)/COUNTIFS($E$7:$E$3006,U557,$I$7:$I$3006,'RC'!$E$6)))</f>
        <v>0</v>
      </c>
      <c r="W557" s="49">
        <f>SUMIFS($J$7:$J$3006,$E$7:$E$3006,U557,$I$7:$I$3006,'RC'!$E$6)+SUMIFS($L$7:$L$3006,$E$7:$E$3006,U557,$I$7:$I$3006,'RC'!$E$6)</f>
        <v>0</v>
      </c>
      <c r="X557" s="48">
        <f>COUNTIFS($E$7:$E$3006,U557,$I$7:$I$3006,'RC'!$E$6)</f>
        <v>0</v>
      </c>
      <c r="Y557" s="48"/>
      <c r="Z557" s="51" t="str">
        <f>IF(AQ557='RC'!$E$6,AC557*1000+AD557,"")</f>
        <v/>
      </c>
      <c r="AA557" s="51" t="str">
        <f>IF(AB557="","",IF(AQ557='RC'!$E$6,AC557*1000-AD557,""))</f>
        <v/>
      </c>
      <c r="AB557" s="48" t="str">
        <f>IFERROR(VLOOKUP(E557,Funcionários!$C$8:$E$207,3,FALSE),"")</f>
        <v/>
      </c>
      <c r="AC557" s="50" t="str">
        <f>IF(AB557="","",IF(COUNTIFS($AB$7:$AB$3006,AB557,$AQ$7:$AQ$3006,'RC'!$E$6)=0,"",COUNTIFS($M$7:$M$3006,"Concluída no prazo",$AB$7:$AB$3006,AB557,$AQ$7:$AQ$3006,'RC'!$E$6)/COUNTIFS($AB$7:$AB$3006,AB557,$AQ$7:$AQ$3006,'RC'!$E$6)))</f>
        <v/>
      </c>
      <c r="AD557" s="48">
        <f>SUMIF($AQ$7:$AQ$3006,'RC'!$E$6,$J$7:$J$3006)+SUMIF($AQ$7:$AQ$3006,'RC'!$E$6,$L$7:$L$3006)</f>
        <v>21</v>
      </c>
      <c r="AF557" s="48">
        <v>4.4499999999998298E-2</v>
      </c>
      <c r="AG557" s="48">
        <f>IF(OR(AQ557="",AQ557&lt;&gt;'RC'!$E$6,AB557&lt;&gt;'RC'!$D$21),0,1)</f>
        <v>0</v>
      </c>
      <c r="AH557" s="48">
        <f t="shared" si="196"/>
        <v>4.4499999999998298E-2</v>
      </c>
      <c r="AI557" s="48" t="str">
        <f t="shared" si="178"/>
        <v/>
      </c>
      <c r="AJ557" s="48" t="str">
        <f t="shared" si="179"/>
        <v/>
      </c>
      <c r="AK557" s="52" t="str">
        <f t="shared" si="180"/>
        <v/>
      </c>
      <c r="AL557" s="52" t="str">
        <f t="shared" si="181"/>
        <v/>
      </c>
      <c r="AM557" s="48" t="str">
        <f t="shared" si="182"/>
        <v/>
      </c>
      <c r="AN557" s="48" t="str">
        <f t="shared" si="183"/>
        <v/>
      </c>
      <c r="AP557" s="18" t="str">
        <f t="shared" si="184"/>
        <v/>
      </c>
      <c r="AQ557" s="18" t="str">
        <f t="shared" si="185"/>
        <v/>
      </c>
      <c r="AR557" s="18">
        <v>4.4499999999999998E-2</v>
      </c>
      <c r="AS557" s="18">
        <f>IF(AF!$D$27="Todos",1,IF(M557=AF!$D$27,1,0))</f>
        <v>1</v>
      </c>
      <c r="AT557" s="53">
        <f>IF(AND(E557=AF!$D$6,OR(LT!M557=AF!$D$27,AF!$D$27="Todos"),OR(AP557=AF!$E$8,AQ557=AF!$E$8)),AR557+AS557,0)</f>
        <v>0</v>
      </c>
      <c r="AU557" s="18" t="str">
        <f t="shared" si="186"/>
        <v/>
      </c>
      <c r="AV557" s="54" t="str">
        <f t="shared" si="187"/>
        <v/>
      </c>
      <c r="AW557" s="54" t="str">
        <f t="shared" si="188"/>
        <v/>
      </c>
      <c r="AX557" s="18" t="str">
        <f t="shared" si="189"/>
        <v/>
      </c>
      <c r="AY557" s="18" t="str">
        <f t="shared" si="190"/>
        <v/>
      </c>
      <c r="BA557" s="18">
        <f>IF($E557=AF!$D$6,IF($M557="Concluída no prazo",2,IF($M557="Concluída com atraso",1,0)),0)</f>
        <v>0</v>
      </c>
      <c r="BB557" s="18">
        <f>IF($E557=AF!$D$6,IF($M557="Atrasada",2,IF($M557="Concluída com atraso",1,0)),0)</f>
        <v>0</v>
      </c>
      <c r="BC557" s="18">
        <v>5.5100000000000001E-3</v>
      </c>
      <c r="BD557" s="18">
        <f t="shared" si="197"/>
        <v>5.5100000000000001E-3</v>
      </c>
      <c r="BE557" s="18">
        <f t="shared" si="197"/>
        <v>5.5100000000000001E-3</v>
      </c>
      <c r="BF557" s="18" t="str">
        <f t="shared" si="191"/>
        <v/>
      </c>
      <c r="BN557" s="18" t="str">
        <f t="shared" si="192"/>
        <v>s</v>
      </c>
    </row>
    <row r="558" spans="3:66" ht="50.1" customHeight="1" thickTop="1" thickBot="1" x14ac:dyDescent="0.3">
      <c r="C558" s="46"/>
      <c r="D558" s="46"/>
      <c r="E558" s="46"/>
      <c r="F558" s="122"/>
      <c r="G558" s="122"/>
      <c r="H558" s="78" t="str">
        <f t="shared" si="193"/>
        <v/>
      </c>
      <c r="I558" s="78" t="str">
        <f t="shared" si="194"/>
        <v/>
      </c>
      <c r="J558" s="16"/>
      <c r="K558" s="46" t="str">
        <f t="shared" si="195"/>
        <v/>
      </c>
      <c r="L558" s="16"/>
      <c r="M558" s="16"/>
      <c r="N558" s="46"/>
      <c r="O558" s="47" t="str">
        <f t="shared" si="198"/>
        <v/>
      </c>
      <c r="P558" s="47"/>
      <c r="Q558" s="48" t="str">
        <f>IFERROR(VLOOKUP(E558,Funcionários!$C$8:$E$207,3,FALSE),"")</f>
        <v/>
      </c>
      <c r="R558" s="47"/>
      <c r="S558" s="49" t="str">
        <f t="shared" si="199"/>
        <v/>
      </c>
      <c r="T558" s="49">
        <v>5.5199999999999997E-3</v>
      </c>
      <c r="U558" s="48" t="str">
        <f>IF(Funcionários!C559=0,"",Funcionários!C559)</f>
        <v/>
      </c>
      <c r="V558" s="50">
        <f>IF(U558="",0,IF(COUNTIFS($E$7:$E$3006,U558,$I$7:$I$3006,'RC'!$E$6)=0,0,COUNTIFS($M$7:$M$3006,"Concluída no prazo",$E$7:$E$3006,U558,$I$7:$I$3006,'RC'!$E$6)/COUNTIFS($E$7:$E$3006,U558,$I$7:$I$3006,'RC'!$E$6)))</f>
        <v>0</v>
      </c>
      <c r="W558" s="49">
        <f>SUMIFS($J$7:$J$3006,$E$7:$E$3006,U558,$I$7:$I$3006,'RC'!$E$6)+SUMIFS($L$7:$L$3006,$E$7:$E$3006,U558,$I$7:$I$3006,'RC'!$E$6)</f>
        <v>0</v>
      </c>
      <c r="X558" s="48">
        <f>COUNTIFS($E$7:$E$3006,U558,$I$7:$I$3006,'RC'!$E$6)</f>
        <v>0</v>
      </c>
      <c r="Y558" s="48"/>
      <c r="Z558" s="51" t="str">
        <f>IF(AQ558='RC'!$E$6,AC558*1000+AD558,"")</f>
        <v/>
      </c>
      <c r="AA558" s="51" t="str">
        <f>IF(AB558="","",IF(AQ558='RC'!$E$6,AC558*1000-AD558,""))</f>
        <v/>
      </c>
      <c r="AB558" s="48" t="str">
        <f>IFERROR(VLOOKUP(E558,Funcionários!$C$8:$E$207,3,FALSE),"")</f>
        <v/>
      </c>
      <c r="AC558" s="50" t="str">
        <f>IF(AB558="","",IF(COUNTIFS($AB$7:$AB$3006,AB558,$AQ$7:$AQ$3006,'RC'!$E$6)=0,"",COUNTIFS($M$7:$M$3006,"Concluída no prazo",$AB$7:$AB$3006,AB558,$AQ$7:$AQ$3006,'RC'!$E$6)/COUNTIFS($AB$7:$AB$3006,AB558,$AQ$7:$AQ$3006,'RC'!$E$6)))</f>
        <v/>
      </c>
      <c r="AD558" s="48">
        <f>SUMIF($AQ$7:$AQ$3006,'RC'!$E$6,$J$7:$J$3006)+SUMIF($AQ$7:$AQ$3006,'RC'!$E$6,$L$7:$L$3006)</f>
        <v>21</v>
      </c>
      <c r="AF558" s="48">
        <v>4.4489999999998302E-2</v>
      </c>
      <c r="AG558" s="48">
        <f>IF(OR(AQ558="",AQ558&lt;&gt;'RC'!$E$6,AB558&lt;&gt;'RC'!$D$21),0,1)</f>
        <v>0</v>
      </c>
      <c r="AH558" s="48">
        <f t="shared" si="196"/>
        <v>4.4489999999998302E-2</v>
      </c>
      <c r="AI558" s="48" t="str">
        <f t="shared" si="178"/>
        <v/>
      </c>
      <c r="AJ558" s="48" t="str">
        <f t="shared" si="179"/>
        <v/>
      </c>
      <c r="AK558" s="52" t="str">
        <f t="shared" si="180"/>
        <v/>
      </c>
      <c r="AL558" s="52" t="str">
        <f t="shared" si="181"/>
        <v/>
      </c>
      <c r="AM558" s="48" t="str">
        <f t="shared" si="182"/>
        <v/>
      </c>
      <c r="AN558" s="48" t="str">
        <f t="shared" si="183"/>
        <v/>
      </c>
      <c r="AP558" s="18" t="str">
        <f t="shared" si="184"/>
        <v/>
      </c>
      <c r="AQ558" s="18" t="str">
        <f t="shared" si="185"/>
        <v/>
      </c>
      <c r="AR558" s="18">
        <v>4.4490000000000002E-2</v>
      </c>
      <c r="AS558" s="18">
        <f>IF(AF!$D$27="Todos",1,IF(M558=AF!$D$27,1,0))</f>
        <v>1</v>
      </c>
      <c r="AT558" s="53">
        <f>IF(AND(E558=AF!$D$6,OR(LT!M558=AF!$D$27,AF!$D$27="Todos"),OR(AP558=AF!$E$8,AQ558=AF!$E$8)),AR558+AS558,0)</f>
        <v>0</v>
      </c>
      <c r="AU558" s="18" t="str">
        <f t="shared" si="186"/>
        <v/>
      </c>
      <c r="AV558" s="54" t="str">
        <f t="shared" si="187"/>
        <v/>
      </c>
      <c r="AW558" s="54" t="str">
        <f t="shared" si="188"/>
        <v/>
      </c>
      <c r="AX558" s="18" t="str">
        <f t="shared" si="189"/>
        <v/>
      </c>
      <c r="AY558" s="18" t="str">
        <f t="shared" si="190"/>
        <v/>
      </c>
      <c r="BA558" s="18">
        <f>IF($E558=AF!$D$6,IF($M558="Concluída no prazo",2,IF($M558="Concluída com atraso",1,0)),0)</f>
        <v>0</v>
      </c>
      <c r="BB558" s="18">
        <f>IF($E558=AF!$D$6,IF($M558="Atrasada",2,IF($M558="Concluída com atraso",1,0)),0)</f>
        <v>0</v>
      </c>
      <c r="BC558" s="18">
        <v>5.5199999999999997E-3</v>
      </c>
      <c r="BD558" s="18">
        <f t="shared" si="197"/>
        <v>5.5199999999999997E-3</v>
      </c>
      <c r="BE558" s="18">
        <f t="shared" si="197"/>
        <v>5.5199999999999997E-3</v>
      </c>
      <c r="BF558" s="18" t="str">
        <f t="shared" si="191"/>
        <v/>
      </c>
      <c r="BN558" s="18" t="str">
        <f t="shared" si="192"/>
        <v>s</v>
      </c>
    </row>
    <row r="559" spans="3:66" ht="50.1" customHeight="1" thickTop="1" thickBot="1" x14ac:dyDescent="0.3">
      <c r="C559" s="46"/>
      <c r="D559" s="46"/>
      <c r="E559" s="46"/>
      <c r="F559" s="122"/>
      <c r="G559" s="122"/>
      <c r="H559" s="78" t="str">
        <f t="shared" si="193"/>
        <v/>
      </c>
      <c r="I559" s="78" t="str">
        <f t="shared" si="194"/>
        <v/>
      </c>
      <c r="J559" s="16"/>
      <c r="K559" s="46" t="str">
        <f t="shared" si="195"/>
        <v/>
      </c>
      <c r="L559" s="16"/>
      <c r="M559" s="16"/>
      <c r="N559" s="46"/>
      <c r="O559" s="47" t="str">
        <f t="shared" si="198"/>
        <v/>
      </c>
      <c r="P559" s="47"/>
      <c r="Q559" s="48" t="str">
        <f>IFERROR(VLOOKUP(E559,Funcionários!$C$8:$E$207,3,FALSE),"")</f>
        <v/>
      </c>
      <c r="R559" s="47"/>
      <c r="S559" s="49" t="str">
        <f t="shared" si="199"/>
        <v/>
      </c>
      <c r="T559" s="49">
        <v>5.5300000000000002E-3</v>
      </c>
      <c r="U559" s="48" t="str">
        <f>IF(Funcionários!C560=0,"",Funcionários!C560)</f>
        <v/>
      </c>
      <c r="V559" s="50">
        <f>IF(U559="",0,IF(COUNTIFS($E$7:$E$3006,U559,$I$7:$I$3006,'RC'!$E$6)=0,0,COUNTIFS($M$7:$M$3006,"Concluída no prazo",$E$7:$E$3006,U559,$I$7:$I$3006,'RC'!$E$6)/COUNTIFS($E$7:$E$3006,U559,$I$7:$I$3006,'RC'!$E$6)))</f>
        <v>0</v>
      </c>
      <c r="W559" s="49">
        <f>SUMIFS($J$7:$J$3006,$E$7:$E$3006,U559,$I$7:$I$3006,'RC'!$E$6)+SUMIFS($L$7:$L$3006,$E$7:$E$3006,U559,$I$7:$I$3006,'RC'!$E$6)</f>
        <v>0</v>
      </c>
      <c r="X559" s="48">
        <f>COUNTIFS($E$7:$E$3006,U559,$I$7:$I$3006,'RC'!$E$6)</f>
        <v>0</v>
      </c>
      <c r="Y559" s="48"/>
      <c r="Z559" s="51" t="str">
        <f>IF(AQ559='RC'!$E$6,AC559*1000+AD559,"")</f>
        <v/>
      </c>
      <c r="AA559" s="51" t="str">
        <f>IF(AB559="","",IF(AQ559='RC'!$E$6,AC559*1000-AD559,""))</f>
        <v/>
      </c>
      <c r="AB559" s="48" t="str">
        <f>IFERROR(VLOOKUP(E559,Funcionários!$C$8:$E$207,3,FALSE),"")</f>
        <v/>
      </c>
      <c r="AC559" s="50" t="str">
        <f>IF(AB559="","",IF(COUNTIFS($AB$7:$AB$3006,AB559,$AQ$7:$AQ$3006,'RC'!$E$6)=0,"",COUNTIFS($M$7:$M$3006,"Concluída no prazo",$AB$7:$AB$3006,AB559,$AQ$7:$AQ$3006,'RC'!$E$6)/COUNTIFS($AB$7:$AB$3006,AB559,$AQ$7:$AQ$3006,'RC'!$E$6)))</f>
        <v/>
      </c>
      <c r="AD559" s="48">
        <f>SUMIF($AQ$7:$AQ$3006,'RC'!$E$6,$J$7:$J$3006)+SUMIF($AQ$7:$AQ$3006,'RC'!$E$6,$L$7:$L$3006)</f>
        <v>21</v>
      </c>
      <c r="AF559" s="48">
        <v>4.4479999999998299E-2</v>
      </c>
      <c r="AG559" s="48">
        <f>IF(OR(AQ559="",AQ559&lt;&gt;'RC'!$E$6,AB559&lt;&gt;'RC'!$D$21),0,1)</f>
        <v>0</v>
      </c>
      <c r="AH559" s="48">
        <f t="shared" si="196"/>
        <v>4.4479999999998299E-2</v>
      </c>
      <c r="AI559" s="48" t="str">
        <f t="shared" si="178"/>
        <v/>
      </c>
      <c r="AJ559" s="48" t="str">
        <f t="shared" si="179"/>
        <v/>
      </c>
      <c r="AK559" s="52" t="str">
        <f t="shared" si="180"/>
        <v/>
      </c>
      <c r="AL559" s="52" t="str">
        <f t="shared" si="181"/>
        <v/>
      </c>
      <c r="AM559" s="48" t="str">
        <f t="shared" si="182"/>
        <v/>
      </c>
      <c r="AN559" s="48" t="str">
        <f t="shared" si="183"/>
        <v/>
      </c>
      <c r="AP559" s="18" t="str">
        <f t="shared" si="184"/>
        <v/>
      </c>
      <c r="AQ559" s="18" t="str">
        <f t="shared" si="185"/>
        <v/>
      </c>
      <c r="AR559" s="18">
        <v>4.4479999999999999E-2</v>
      </c>
      <c r="AS559" s="18">
        <f>IF(AF!$D$27="Todos",1,IF(M559=AF!$D$27,1,0))</f>
        <v>1</v>
      </c>
      <c r="AT559" s="53">
        <f>IF(AND(E559=AF!$D$6,OR(LT!M559=AF!$D$27,AF!$D$27="Todos"),OR(AP559=AF!$E$8,AQ559=AF!$E$8)),AR559+AS559,0)</f>
        <v>0</v>
      </c>
      <c r="AU559" s="18" t="str">
        <f t="shared" si="186"/>
        <v/>
      </c>
      <c r="AV559" s="54" t="str">
        <f t="shared" si="187"/>
        <v/>
      </c>
      <c r="AW559" s="54" t="str">
        <f t="shared" si="188"/>
        <v/>
      </c>
      <c r="AX559" s="18" t="str">
        <f t="shared" si="189"/>
        <v/>
      </c>
      <c r="AY559" s="18" t="str">
        <f t="shared" si="190"/>
        <v/>
      </c>
      <c r="BA559" s="18">
        <f>IF($E559=AF!$D$6,IF($M559="Concluída no prazo",2,IF($M559="Concluída com atraso",1,0)),0)</f>
        <v>0</v>
      </c>
      <c r="BB559" s="18">
        <f>IF($E559=AF!$D$6,IF($M559="Atrasada",2,IF($M559="Concluída com atraso",1,0)),0)</f>
        <v>0</v>
      </c>
      <c r="BC559" s="18">
        <v>5.5300000000000002E-3</v>
      </c>
      <c r="BD559" s="18">
        <f t="shared" si="197"/>
        <v>5.5300000000000002E-3</v>
      </c>
      <c r="BE559" s="18">
        <f t="shared" si="197"/>
        <v>5.5300000000000002E-3</v>
      </c>
      <c r="BF559" s="18" t="str">
        <f t="shared" si="191"/>
        <v/>
      </c>
      <c r="BN559" s="18" t="str">
        <f t="shared" si="192"/>
        <v>s</v>
      </c>
    </row>
    <row r="560" spans="3:66" ht="50.1" customHeight="1" thickTop="1" thickBot="1" x14ac:dyDescent="0.3">
      <c r="C560" s="46"/>
      <c r="D560" s="46"/>
      <c r="E560" s="46"/>
      <c r="F560" s="122"/>
      <c r="G560" s="122"/>
      <c r="H560" s="78" t="str">
        <f t="shared" si="193"/>
        <v/>
      </c>
      <c r="I560" s="78" t="str">
        <f t="shared" si="194"/>
        <v/>
      </c>
      <c r="J560" s="16"/>
      <c r="K560" s="46" t="str">
        <f t="shared" si="195"/>
        <v/>
      </c>
      <c r="L560" s="16"/>
      <c r="M560" s="16"/>
      <c r="N560" s="46"/>
      <c r="O560" s="47" t="str">
        <f t="shared" si="198"/>
        <v/>
      </c>
      <c r="P560" s="47"/>
      <c r="Q560" s="48" t="str">
        <f>IFERROR(VLOOKUP(E560,Funcionários!$C$8:$E$207,3,FALSE),"")</f>
        <v/>
      </c>
      <c r="R560" s="47"/>
      <c r="S560" s="49" t="str">
        <f t="shared" si="199"/>
        <v/>
      </c>
      <c r="T560" s="49">
        <v>5.5399999999999998E-3</v>
      </c>
      <c r="U560" s="48" t="str">
        <f>IF(Funcionários!C561=0,"",Funcionários!C561)</f>
        <v/>
      </c>
      <c r="V560" s="50">
        <f>IF(U560="",0,IF(COUNTIFS($E$7:$E$3006,U560,$I$7:$I$3006,'RC'!$E$6)=0,0,COUNTIFS($M$7:$M$3006,"Concluída no prazo",$E$7:$E$3006,U560,$I$7:$I$3006,'RC'!$E$6)/COUNTIFS($E$7:$E$3006,U560,$I$7:$I$3006,'RC'!$E$6)))</f>
        <v>0</v>
      </c>
      <c r="W560" s="49">
        <f>SUMIFS($J$7:$J$3006,$E$7:$E$3006,U560,$I$7:$I$3006,'RC'!$E$6)+SUMIFS($L$7:$L$3006,$E$7:$E$3006,U560,$I$7:$I$3006,'RC'!$E$6)</f>
        <v>0</v>
      </c>
      <c r="X560" s="48">
        <f>COUNTIFS($E$7:$E$3006,U560,$I$7:$I$3006,'RC'!$E$6)</f>
        <v>0</v>
      </c>
      <c r="Y560" s="48"/>
      <c r="Z560" s="51" t="str">
        <f>IF(AQ560='RC'!$E$6,AC560*1000+AD560,"")</f>
        <v/>
      </c>
      <c r="AA560" s="51" t="str">
        <f>IF(AB560="","",IF(AQ560='RC'!$E$6,AC560*1000-AD560,""))</f>
        <v/>
      </c>
      <c r="AB560" s="48" t="str">
        <f>IFERROR(VLOOKUP(E560,Funcionários!$C$8:$E$207,3,FALSE),"")</f>
        <v/>
      </c>
      <c r="AC560" s="50" t="str">
        <f>IF(AB560="","",IF(COUNTIFS($AB$7:$AB$3006,AB560,$AQ$7:$AQ$3006,'RC'!$E$6)=0,"",COUNTIFS($M$7:$M$3006,"Concluída no prazo",$AB$7:$AB$3006,AB560,$AQ$7:$AQ$3006,'RC'!$E$6)/COUNTIFS($AB$7:$AB$3006,AB560,$AQ$7:$AQ$3006,'RC'!$E$6)))</f>
        <v/>
      </c>
      <c r="AD560" s="48">
        <f>SUMIF($AQ$7:$AQ$3006,'RC'!$E$6,$J$7:$J$3006)+SUMIF($AQ$7:$AQ$3006,'RC'!$E$6,$L$7:$L$3006)</f>
        <v>21</v>
      </c>
      <c r="AF560" s="48">
        <v>4.4469999999998303E-2</v>
      </c>
      <c r="AG560" s="48">
        <f>IF(OR(AQ560="",AQ560&lt;&gt;'RC'!$E$6,AB560&lt;&gt;'RC'!$D$21),0,1)</f>
        <v>0</v>
      </c>
      <c r="AH560" s="48">
        <f t="shared" si="196"/>
        <v>4.4469999999998303E-2</v>
      </c>
      <c r="AI560" s="48" t="str">
        <f t="shared" si="178"/>
        <v/>
      </c>
      <c r="AJ560" s="48" t="str">
        <f t="shared" si="179"/>
        <v/>
      </c>
      <c r="AK560" s="52" t="str">
        <f t="shared" si="180"/>
        <v/>
      </c>
      <c r="AL560" s="52" t="str">
        <f t="shared" si="181"/>
        <v/>
      </c>
      <c r="AM560" s="48" t="str">
        <f t="shared" si="182"/>
        <v/>
      </c>
      <c r="AN560" s="48" t="str">
        <f t="shared" si="183"/>
        <v/>
      </c>
      <c r="AP560" s="18" t="str">
        <f t="shared" si="184"/>
        <v/>
      </c>
      <c r="AQ560" s="18" t="str">
        <f t="shared" si="185"/>
        <v/>
      </c>
      <c r="AR560" s="18">
        <v>4.4470000000000003E-2</v>
      </c>
      <c r="AS560" s="18">
        <f>IF(AF!$D$27="Todos",1,IF(M560=AF!$D$27,1,0))</f>
        <v>1</v>
      </c>
      <c r="AT560" s="53">
        <f>IF(AND(E560=AF!$D$6,OR(LT!M560=AF!$D$27,AF!$D$27="Todos"),OR(AP560=AF!$E$8,AQ560=AF!$E$8)),AR560+AS560,0)</f>
        <v>0</v>
      </c>
      <c r="AU560" s="18" t="str">
        <f t="shared" si="186"/>
        <v/>
      </c>
      <c r="AV560" s="54" t="str">
        <f t="shared" si="187"/>
        <v/>
      </c>
      <c r="AW560" s="54" t="str">
        <f t="shared" si="188"/>
        <v/>
      </c>
      <c r="AX560" s="18" t="str">
        <f t="shared" si="189"/>
        <v/>
      </c>
      <c r="AY560" s="18" t="str">
        <f t="shared" si="190"/>
        <v/>
      </c>
      <c r="BA560" s="18">
        <f>IF($E560=AF!$D$6,IF($M560="Concluída no prazo",2,IF($M560="Concluída com atraso",1,0)),0)</f>
        <v>0</v>
      </c>
      <c r="BB560" s="18">
        <f>IF($E560=AF!$D$6,IF($M560="Atrasada",2,IF($M560="Concluída com atraso",1,0)),0)</f>
        <v>0</v>
      </c>
      <c r="BC560" s="18">
        <v>5.5399999999999998E-3</v>
      </c>
      <c r="BD560" s="18">
        <f t="shared" si="197"/>
        <v>5.5399999999999998E-3</v>
      </c>
      <c r="BE560" s="18">
        <f t="shared" si="197"/>
        <v>5.5399999999999998E-3</v>
      </c>
      <c r="BF560" s="18" t="str">
        <f t="shared" si="191"/>
        <v/>
      </c>
      <c r="BN560" s="18" t="str">
        <f t="shared" si="192"/>
        <v>s</v>
      </c>
    </row>
    <row r="561" spans="3:66" ht="50.1" customHeight="1" thickTop="1" thickBot="1" x14ac:dyDescent="0.3">
      <c r="C561" s="46"/>
      <c r="D561" s="46"/>
      <c r="E561" s="46"/>
      <c r="F561" s="122"/>
      <c r="G561" s="122"/>
      <c r="H561" s="78" t="str">
        <f t="shared" si="193"/>
        <v/>
      </c>
      <c r="I561" s="78" t="str">
        <f t="shared" si="194"/>
        <v/>
      </c>
      <c r="J561" s="16"/>
      <c r="K561" s="46" t="str">
        <f t="shared" si="195"/>
        <v/>
      </c>
      <c r="L561" s="16"/>
      <c r="M561" s="16"/>
      <c r="N561" s="46"/>
      <c r="O561" s="47" t="str">
        <f t="shared" si="198"/>
        <v/>
      </c>
      <c r="P561" s="47"/>
      <c r="Q561" s="48" t="str">
        <f>IFERROR(VLOOKUP(E561,Funcionários!$C$8:$E$207,3,FALSE),"")</f>
        <v/>
      </c>
      <c r="R561" s="47"/>
      <c r="S561" s="49" t="str">
        <f t="shared" si="199"/>
        <v/>
      </c>
      <c r="T561" s="49">
        <v>5.5500000000000002E-3</v>
      </c>
      <c r="U561" s="48" t="str">
        <f>IF(Funcionários!C562=0,"",Funcionários!C562)</f>
        <v/>
      </c>
      <c r="V561" s="50">
        <f>IF(U561="",0,IF(COUNTIFS($E$7:$E$3006,U561,$I$7:$I$3006,'RC'!$E$6)=0,0,COUNTIFS($M$7:$M$3006,"Concluída no prazo",$E$7:$E$3006,U561,$I$7:$I$3006,'RC'!$E$6)/COUNTIFS($E$7:$E$3006,U561,$I$7:$I$3006,'RC'!$E$6)))</f>
        <v>0</v>
      </c>
      <c r="W561" s="49">
        <f>SUMIFS($J$7:$J$3006,$E$7:$E$3006,U561,$I$7:$I$3006,'RC'!$E$6)+SUMIFS($L$7:$L$3006,$E$7:$E$3006,U561,$I$7:$I$3006,'RC'!$E$6)</f>
        <v>0</v>
      </c>
      <c r="X561" s="48">
        <f>COUNTIFS($E$7:$E$3006,U561,$I$7:$I$3006,'RC'!$E$6)</f>
        <v>0</v>
      </c>
      <c r="Y561" s="48"/>
      <c r="Z561" s="51" t="str">
        <f>IF(AQ561='RC'!$E$6,AC561*1000+AD561,"")</f>
        <v/>
      </c>
      <c r="AA561" s="51" t="str">
        <f>IF(AB561="","",IF(AQ561='RC'!$E$6,AC561*1000-AD561,""))</f>
        <v/>
      </c>
      <c r="AB561" s="48" t="str">
        <f>IFERROR(VLOOKUP(E561,Funcionários!$C$8:$E$207,3,FALSE),"")</f>
        <v/>
      </c>
      <c r="AC561" s="50" t="str">
        <f>IF(AB561="","",IF(COUNTIFS($AB$7:$AB$3006,AB561,$AQ$7:$AQ$3006,'RC'!$E$6)=0,"",COUNTIFS($M$7:$M$3006,"Concluída no prazo",$AB$7:$AB$3006,AB561,$AQ$7:$AQ$3006,'RC'!$E$6)/COUNTIFS($AB$7:$AB$3006,AB561,$AQ$7:$AQ$3006,'RC'!$E$6)))</f>
        <v/>
      </c>
      <c r="AD561" s="48">
        <f>SUMIF($AQ$7:$AQ$3006,'RC'!$E$6,$J$7:$J$3006)+SUMIF($AQ$7:$AQ$3006,'RC'!$E$6,$L$7:$L$3006)</f>
        <v>21</v>
      </c>
      <c r="AF561" s="48">
        <v>4.4459999999998299E-2</v>
      </c>
      <c r="AG561" s="48">
        <f>IF(OR(AQ561="",AQ561&lt;&gt;'RC'!$E$6,AB561&lt;&gt;'RC'!$D$21),0,1)</f>
        <v>0</v>
      </c>
      <c r="AH561" s="48">
        <f t="shared" si="196"/>
        <v>4.4459999999998299E-2</v>
      </c>
      <c r="AI561" s="48" t="str">
        <f t="shared" si="178"/>
        <v/>
      </c>
      <c r="AJ561" s="48" t="str">
        <f t="shared" si="179"/>
        <v/>
      </c>
      <c r="AK561" s="52" t="str">
        <f t="shared" si="180"/>
        <v/>
      </c>
      <c r="AL561" s="52" t="str">
        <f t="shared" si="181"/>
        <v/>
      </c>
      <c r="AM561" s="48" t="str">
        <f t="shared" si="182"/>
        <v/>
      </c>
      <c r="AN561" s="48" t="str">
        <f t="shared" si="183"/>
        <v/>
      </c>
      <c r="AP561" s="18" t="str">
        <f t="shared" si="184"/>
        <v/>
      </c>
      <c r="AQ561" s="18" t="str">
        <f t="shared" si="185"/>
        <v/>
      </c>
      <c r="AR561" s="18">
        <v>4.446E-2</v>
      </c>
      <c r="AS561" s="18">
        <f>IF(AF!$D$27="Todos",1,IF(M561=AF!$D$27,1,0))</f>
        <v>1</v>
      </c>
      <c r="AT561" s="53">
        <f>IF(AND(E561=AF!$D$6,OR(LT!M561=AF!$D$27,AF!$D$27="Todos"),OR(AP561=AF!$E$8,AQ561=AF!$E$8)),AR561+AS561,0)</f>
        <v>0</v>
      </c>
      <c r="AU561" s="18" t="str">
        <f t="shared" si="186"/>
        <v/>
      </c>
      <c r="AV561" s="54" t="str">
        <f t="shared" si="187"/>
        <v/>
      </c>
      <c r="AW561" s="54" t="str">
        <f t="shared" si="188"/>
        <v/>
      </c>
      <c r="AX561" s="18" t="str">
        <f t="shared" si="189"/>
        <v/>
      </c>
      <c r="AY561" s="18" t="str">
        <f t="shared" si="190"/>
        <v/>
      </c>
      <c r="BA561" s="18">
        <f>IF($E561=AF!$D$6,IF($M561="Concluída no prazo",2,IF($M561="Concluída com atraso",1,0)),0)</f>
        <v>0</v>
      </c>
      <c r="BB561" s="18">
        <f>IF($E561=AF!$D$6,IF($M561="Atrasada",2,IF($M561="Concluída com atraso",1,0)),0)</f>
        <v>0</v>
      </c>
      <c r="BC561" s="18">
        <v>5.5500000000000002E-3</v>
      </c>
      <c r="BD561" s="18">
        <f t="shared" si="197"/>
        <v>5.5500000000000002E-3</v>
      </c>
      <c r="BE561" s="18">
        <f t="shared" si="197"/>
        <v>5.5500000000000002E-3</v>
      </c>
      <c r="BF561" s="18" t="str">
        <f t="shared" si="191"/>
        <v/>
      </c>
      <c r="BN561" s="18" t="str">
        <f t="shared" si="192"/>
        <v>s</v>
      </c>
    </row>
    <row r="562" spans="3:66" ht="50.1" customHeight="1" thickTop="1" thickBot="1" x14ac:dyDescent="0.3">
      <c r="C562" s="46"/>
      <c r="D562" s="46"/>
      <c r="E562" s="46"/>
      <c r="F562" s="122"/>
      <c r="G562" s="122"/>
      <c r="H562" s="78" t="str">
        <f t="shared" si="193"/>
        <v/>
      </c>
      <c r="I562" s="78" t="str">
        <f t="shared" si="194"/>
        <v/>
      </c>
      <c r="J562" s="16"/>
      <c r="K562" s="46" t="str">
        <f t="shared" si="195"/>
        <v/>
      </c>
      <c r="L562" s="16"/>
      <c r="M562" s="16"/>
      <c r="N562" s="46"/>
      <c r="O562" s="47" t="str">
        <f t="shared" si="198"/>
        <v/>
      </c>
      <c r="P562" s="47"/>
      <c r="Q562" s="48" t="str">
        <f>IFERROR(VLOOKUP(E562,Funcionários!$C$8:$E$207,3,FALSE),"")</f>
        <v/>
      </c>
      <c r="R562" s="47"/>
      <c r="S562" s="49" t="str">
        <f t="shared" si="199"/>
        <v/>
      </c>
      <c r="T562" s="49">
        <v>5.5599999999999998E-3</v>
      </c>
      <c r="U562" s="48" t="str">
        <f>IF(Funcionários!C563=0,"",Funcionários!C563)</f>
        <v/>
      </c>
      <c r="V562" s="50">
        <f>IF(U562="",0,IF(COUNTIFS($E$7:$E$3006,U562,$I$7:$I$3006,'RC'!$E$6)=0,0,COUNTIFS($M$7:$M$3006,"Concluída no prazo",$E$7:$E$3006,U562,$I$7:$I$3006,'RC'!$E$6)/COUNTIFS($E$7:$E$3006,U562,$I$7:$I$3006,'RC'!$E$6)))</f>
        <v>0</v>
      </c>
      <c r="W562" s="49">
        <f>SUMIFS($J$7:$J$3006,$E$7:$E$3006,U562,$I$7:$I$3006,'RC'!$E$6)+SUMIFS($L$7:$L$3006,$E$7:$E$3006,U562,$I$7:$I$3006,'RC'!$E$6)</f>
        <v>0</v>
      </c>
      <c r="X562" s="48">
        <f>COUNTIFS($E$7:$E$3006,U562,$I$7:$I$3006,'RC'!$E$6)</f>
        <v>0</v>
      </c>
      <c r="Y562" s="48"/>
      <c r="Z562" s="51" t="str">
        <f>IF(AQ562='RC'!$E$6,AC562*1000+AD562,"")</f>
        <v/>
      </c>
      <c r="AA562" s="51" t="str">
        <f>IF(AB562="","",IF(AQ562='RC'!$E$6,AC562*1000-AD562,""))</f>
        <v/>
      </c>
      <c r="AB562" s="48" t="str">
        <f>IFERROR(VLOOKUP(E562,Funcionários!$C$8:$E$207,3,FALSE),"")</f>
        <v/>
      </c>
      <c r="AC562" s="50" t="str">
        <f>IF(AB562="","",IF(COUNTIFS($AB$7:$AB$3006,AB562,$AQ$7:$AQ$3006,'RC'!$E$6)=0,"",COUNTIFS($M$7:$M$3006,"Concluída no prazo",$AB$7:$AB$3006,AB562,$AQ$7:$AQ$3006,'RC'!$E$6)/COUNTIFS($AB$7:$AB$3006,AB562,$AQ$7:$AQ$3006,'RC'!$E$6)))</f>
        <v/>
      </c>
      <c r="AD562" s="48">
        <f>SUMIF($AQ$7:$AQ$3006,'RC'!$E$6,$J$7:$J$3006)+SUMIF($AQ$7:$AQ$3006,'RC'!$E$6,$L$7:$L$3006)</f>
        <v>21</v>
      </c>
      <c r="AF562" s="48">
        <v>4.4449999999998303E-2</v>
      </c>
      <c r="AG562" s="48">
        <f>IF(OR(AQ562="",AQ562&lt;&gt;'RC'!$E$6,AB562&lt;&gt;'RC'!$D$21),0,1)</f>
        <v>0</v>
      </c>
      <c r="AH562" s="48">
        <f t="shared" si="196"/>
        <v>4.4449999999998303E-2</v>
      </c>
      <c r="AI562" s="48" t="str">
        <f t="shared" si="178"/>
        <v/>
      </c>
      <c r="AJ562" s="48" t="str">
        <f t="shared" si="179"/>
        <v/>
      </c>
      <c r="AK562" s="52" t="str">
        <f t="shared" si="180"/>
        <v/>
      </c>
      <c r="AL562" s="52" t="str">
        <f t="shared" si="181"/>
        <v/>
      </c>
      <c r="AM562" s="48" t="str">
        <f t="shared" si="182"/>
        <v/>
      </c>
      <c r="AN562" s="48" t="str">
        <f t="shared" si="183"/>
        <v/>
      </c>
      <c r="AP562" s="18" t="str">
        <f t="shared" si="184"/>
        <v/>
      </c>
      <c r="AQ562" s="18" t="str">
        <f t="shared" si="185"/>
        <v/>
      </c>
      <c r="AR562" s="18">
        <v>4.4450000000000003E-2</v>
      </c>
      <c r="AS562" s="18">
        <f>IF(AF!$D$27="Todos",1,IF(M562=AF!$D$27,1,0))</f>
        <v>1</v>
      </c>
      <c r="AT562" s="53">
        <f>IF(AND(E562=AF!$D$6,OR(LT!M562=AF!$D$27,AF!$D$27="Todos"),OR(AP562=AF!$E$8,AQ562=AF!$E$8)),AR562+AS562,0)</f>
        <v>0</v>
      </c>
      <c r="AU562" s="18" t="str">
        <f t="shared" si="186"/>
        <v/>
      </c>
      <c r="AV562" s="54" t="str">
        <f t="shared" si="187"/>
        <v/>
      </c>
      <c r="AW562" s="54" t="str">
        <f t="shared" si="188"/>
        <v/>
      </c>
      <c r="AX562" s="18" t="str">
        <f t="shared" si="189"/>
        <v/>
      </c>
      <c r="AY562" s="18" t="str">
        <f t="shared" si="190"/>
        <v/>
      </c>
      <c r="BA562" s="18">
        <f>IF($E562=AF!$D$6,IF($M562="Concluída no prazo",2,IF($M562="Concluída com atraso",1,0)),0)</f>
        <v>0</v>
      </c>
      <c r="BB562" s="18">
        <f>IF($E562=AF!$D$6,IF($M562="Atrasada",2,IF($M562="Concluída com atraso",1,0)),0)</f>
        <v>0</v>
      </c>
      <c r="BC562" s="18">
        <v>5.5599999999999998E-3</v>
      </c>
      <c r="BD562" s="18">
        <f t="shared" si="197"/>
        <v>5.5599999999999998E-3</v>
      </c>
      <c r="BE562" s="18">
        <f t="shared" si="197"/>
        <v>5.5599999999999998E-3</v>
      </c>
      <c r="BF562" s="18" t="str">
        <f t="shared" si="191"/>
        <v/>
      </c>
      <c r="BN562" s="18" t="str">
        <f t="shared" si="192"/>
        <v>s</v>
      </c>
    </row>
    <row r="563" spans="3:66" ht="50.1" customHeight="1" thickTop="1" thickBot="1" x14ac:dyDescent="0.3">
      <c r="C563" s="46"/>
      <c r="D563" s="46"/>
      <c r="E563" s="46"/>
      <c r="F563" s="122"/>
      <c r="G563" s="122"/>
      <c r="H563" s="78" t="str">
        <f t="shared" si="193"/>
        <v/>
      </c>
      <c r="I563" s="78" t="str">
        <f t="shared" si="194"/>
        <v/>
      </c>
      <c r="J563" s="16"/>
      <c r="K563" s="46" t="str">
        <f t="shared" si="195"/>
        <v/>
      </c>
      <c r="L563" s="16"/>
      <c r="M563" s="16"/>
      <c r="N563" s="46"/>
      <c r="O563" s="47" t="str">
        <f t="shared" si="198"/>
        <v/>
      </c>
      <c r="P563" s="47"/>
      <c r="Q563" s="48" t="str">
        <f>IFERROR(VLOOKUP(E563,Funcionários!$C$8:$E$207,3,FALSE),"")</f>
        <v/>
      </c>
      <c r="R563" s="47"/>
      <c r="S563" s="49" t="str">
        <f t="shared" si="199"/>
        <v/>
      </c>
      <c r="T563" s="49">
        <v>5.5700000000000003E-3</v>
      </c>
      <c r="U563" s="48" t="str">
        <f>IF(Funcionários!C564=0,"",Funcionários!C564)</f>
        <v/>
      </c>
      <c r="V563" s="50">
        <f>IF(U563="",0,IF(COUNTIFS($E$7:$E$3006,U563,$I$7:$I$3006,'RC'!$E$6)=0,0,COUNTIFS($M$7:$M$3006,"Concluída no prazo",$E$7:$E$3006,U563,$I$7:$I$3006,'RC'!$E$6)/COUNTIFS($E$7:$E$3006,U563,$I$7:$I$3006,'RC'!$E$6)))</f>
        <v>0</v>
      </c>
      <c r="W563" s="49">
        <f>SUMIFS($J$7:$J$3006,$E$7:$E$3006,U563,$I$7:$I$3006,'RC'!$E$6)+SUMIFS($L$7:$L$3006,$E$7:$E$3006,U563,$I$7:$I$3006,'RC'!$E$6)</f>
        <v>0</v>
      </c>
      <c r="X563" s="48">
        <f>COUNTIFS($E$7:$E$3006,U563,$I$7:$I$3006,'RC'!$E$6)</f>
        <v>0</v>
      </c>
      <c r="Y563" s="48"/>
      <c r="Z563" s="51" t="str">
        <f>IF(AQ563='RC'!$E$6,AC563*1000+AD563,"")</f>
        <v/>
      </c>
      <c r="AA563" s="51" t="str">
        <f>IF(AB563="","",IF(AQ563='RC'!$E$6,AC563*1000-AD563,""))</f>
        <v/>
      </c>
      <c r="AB563" s="48" t="str">
        <f>IFERROR(VLOOKUP(E563,Funcionários!$C$8:$E$207,3,FALSE),"")</f>
        <v/>
      </c>
      <c r="AC563" s="50" t="str">
        <f>IF(AB563="","",IF(COUNTIFS($AB$7:$AB$3006,AB563,$AQ$7:$AQ$3006,'RC'!$E$6)=0,"",COUNTIFS($M$7:$M$3006,"Concluída no prazo",$AB$7:$AB$3006,AB563,$AQ$7:$AQ$3006,'RC'!$E$6)/COUNTIFS($AB$7:$AB$3006,AB563,$AQ$7:$AQ$3006,'RC'!$E$6)))</f>
        <v/>
      </c>
      <c r="AD563" s="48">
        <f>SUMIF($AQ$7:$AQ$3006,'RC'!$E$6,$J$7:$J$3006)+SUMIF($AQ$7:$AQ$3006,'RC'!$E$6,$L$7:$L$3006)</f>
        <v>21</v>
      </c>
      <c r="AF563" s="48">
        <v>4.44399999999983E-2</v>
      </c>
      <c r="AG563" s="48">
        <f>IF(OR(AQ563="",AQ563&lt;&gt;'RC'!$E$6,AB563&lt;&gt;'RC'!$D$21),0,1)</f>
        <v>0</v>
      </c>
      <c r="AH563" s="48">
        <f t="shared" si="196"/>
        <v>4.44399999999983E-2</v>
      </c>
      <c r="AI563" s="48" t="str">
        <f t="shared" si="178"/>
        <v/>
      </c>
      <c r="AJ563" s="48" t="str">
        <f t="shared" si="179"/>
        <v/>
      </c>
      <c r="AK563" s="52" t="str">
        <f t="shared" si="180"/>
        <v/>
      </c>
      <c r="AL563" s="52" t="str">
        <f t="shared" si="181"/>
        <v/>
      </c>
      <c r="AM563" s="48" t="str">
        <f t="shared" si="182"/>
        <v/>
      </c>
      <c r="AN563" s="48" t="str">
        <f t="shared" si="183"/>
        <v/>
      </c>
      <c r="AP563" s="18" t="str">
        <f t="shared" si="184"/>
        <v/>
      </c>
      <c r="AQ563" s="18" t="str">
        <f t="shared" si="185"/>
        <v/>
      </c>
      <c r="AR563" s="18">
        <v>4.444E-2</v>
      </c>
      <c r="AS563" s="18">
        <f>IF(AF!$D$27="Todos",1,IF(M563=AF!$D$27,1,0))</f>
        <v>1</v>
      </c>
      <c r="AT563" s="53">
        <f>IF(AND(E563=AF!$D$6,OR(LT!M563=AF!$D$27,AF!$D$27="Todos"),OR(AP563=AF!$E$8,AQ563=AF!$E$8)),AR563+AS563,0)</f>
        <v>0</v>
      </c>
      <c r="AU563" s="18" t="str">
        <f t="shared" si="186"/>
        <v/>
      </c>
      <c r="AV563" s="54" t="str">
        <f t="shared" si="187"/>
        <v/>
      </c>
      <c r="AW563" s="54" t="str">
        <f t="shared" si="188"/>
        <v/>
      </c>
      <c r="AX563" s="18" t="str">
        <f t="shared" si="189"/>
        <v/>
      </c>
      <c r="AY563" s="18" t="str">
        <f t="shared" si="190"/>
        <v/>
      </c>
      <c r="BA563" s="18">
        <f>IF($E563=AF!$D$6,IF($M563="Concluída no prazo",2,IF($M563="Concluída com atraso",1,0)),0)</f>
        <v>0</v>
      </c>
      <c r="BB563" s="18">
        <f>IF($E563=AF!$D$6,IF($M563="Atrasada",2,IF($M563="Concluída com atraso",1,0)),0)</f>
        <v>0</v>
      </c>
      <c r="BC563" s="18">
        <v>5.5700000000000003E-3</v>
      </c>
      <c r="BD563" s="18">
        <f t="shared" si="197"/>
        <v>5.5700000000000003E-3</v>
      </c>
      <c r="BE563" s="18">
        <f t="shared" si="197"/>
        <v>5.5700000000000003E-3</v>
      </c>
      <c r="BF563" s="18" t="str">
        <f t="shared" si="191"/>
        <v/>
      </c>
      <c r="BN563" s="18" t="str">
        <f t="shared" si="192"/>
        <v>s</v>
      </c>
    </row>
    <row r="564" spans="3:66" ht="50.1" customHeight="1" thickTop="1" thickBot="1" x14ac:dyDescent="0.3">
      <c r="C564" s="46"/>
      <c r="D564" s="46"/>
      <c r="E564" s="46"/>
      <c r="F564" s="122"/>
      <c r="G564" s="122"/>
      <c r="H564" s="78" t="str">
        <f t="shared" si="193"/>
        <v/>
      </c>
      <c r="I564" s="78" t="str">
        <f t="shared" si="194"/>
        <v/>
      </c>
      <c r="J564" s="16"/>
      <c r="K564" s="46" t="str">
        <f t="shared" si="195"/>
        <v/>
      </c>
      <c r="L564" s="16"/>
      <c r="M564" s="16"/>
      <c r="N564" s="46"/>
      <c r="O564" s="47" t="str">
        <f t="shared" si="198"/>
        <v/>
      </c>
      <c r="P564" s="47"/>
      <c r="Q564" s="48" t="str">
        <f>IFERROR(VLOOKUP(E564,Funcionários!$C$8:$E$207,3,FALSE),"")</f>
        <v/>
      </c>
      <c r="R564" s="47"/>
      <c r="S564" s="49" t="str">
        <f t="shared" si="199"/>
        <v/>
      </c>
      <c r="T564" s="49">
        <v>5.5799999999999999E-3</v>
      </c>
      <c r="U564" s="48" t="str">
        <f>IF(Funcionários!C565=0,"",Funcionários!C565)</f>
        <v/>
      </c>
      <c r="V564" s="50">
        <f>IF(U564="",0,IF(COUNTIFS($E$7:$E$3006,U564,$I$7:$I$3006,'RC'!$E$6)=0,0,COUNTIFS($M$7:$M$3006,"Concluída no prazo",$E$7:$E$3006,U564,$I$7:$I$3006,'RC'!$E$6)/COUNTIFS($E$7:$E$3006,U564,$I$7:$I$3006,'RC'!$E$6)))</f>
        <v>0</v>
      </c>
      <c r="W564" s="49">
        <f>SUMIFS($J$7:$J$3006,$E$7:$E$3006,U564,$I$7:$I$3006,'RC'!$E$6)+SUMIFS($L$7:$L$3006,$E$7:$E$3006,U564,$I$7:$I$3006,'RC'!$E$6)</f>
        <v>0</v>
      </c>
      <c r="X564" s="48">
        <f>COUNTIFS($E$7:$E$3006,U564,$I$7:$I$3006,'RC'!$E$6)</f>
        <v>0</v>
      </c>
      <c r="Y564" s="48"/>
      <c r="Z564" s="51" t="str">
        <f>IF(AQ564='RC'!$E$6,AC564*1000+AD564,"")</f>
        <v/>
      </c>
      <c r="AA564" s="51" t="str">
        <f>IF(AB564="","",IF(AQ564='RC'!$E$6,AC564*1000-AD564,""))</f>
        <v/>
      </c>
      <c r="AB564" s="48" t="str">
        <f>IFERROR(VLOOKUP(E564,Funcionários!$C$8:$E$207,3,FALSE),"")</f>
        <v/>
      </c>
      <c r="AC564" s="50" t="str">
        <f>IF(AB564="","",IF(COUNTIFS($AB$7:$AB$3006,AB564,$AQ$7:$AQ$3006,'RC'!$E$6)=0,"",COUNTIFS($M$7:$M$3006,"Concluída no prazo",$AB$7:$AB$3006,AB564,$AQ$7:$AQ$3006,'RC'!$E$6)/COUNTIFS($AB$7:$AB$3006,AB564,$AQ$7:$AQ$3006,'RC'!$E$6)))</f>
        <v/>
      </c>
      <c r="AD564" s="48">
        <f>SUMIF($AQ$7:$AQ$3006,'RC'!$E$6,$J$7:$J$3006)+SUMIF($AQ$7:$AQ$3006,'RC'!$E$6,$L$7:$L$3006)</f>
        <v>21</v>
      </c>
      <c r="AF564" s="48">
        <v>4.4429999999998297E-2</v>
      </c>
      <c r="AG564" s="48">
        <f>IF(OR(AQ564="",AQ564&lt;&gt;'RC'!$E$6,AB564&lt;&gt;'RC'!$D$21),0,1)</f>
        <v>0</v>
      </c>
      <c r="AH564" s="48">
        <f t="shared" si="196"/>
        <v>4.4429999999998297E-2</v>
      </c>
      <c r="AI564" s="48" t="str">
        <f t="shared" si="178"/>
        <v/>
      </c>
      <c r="AJ564" s="48" t="str">
        <f t="shared" si="179"/>
        <v/>
      </c>
      <c r="AK564" s="52" t="str">
        <f t="shared" si="180"/>
        <v/>
      </c>
      <c r="AL564" s="52" t="str">
        <f t="shared" si="181"/>
        <v/>
      </c>
      <c r="AM564" s="48" t="str">
        <f t="shared" si="182"/>
        <v/>
      </c>
      <c r="AN564" s="48" t="str">
        <f t="shared" si="183"/>
        <v/>
      </c>
      <c r="AP564" s="18" t="str">
        <f t="shared" si="184"/>
        <v/>
      </c>
      <c r="AQ564" s="18" t="str">
        <f t="shared" si="185"/>
        <v/>
      </c>
      <c r="AR564" s="18">
        <v>4.4429999999999997E-2</v>
      </c>
      <c r="AS564" s="18">
        <f>IF(AF!$D$27="Todos",1,IF(M564=AF!$D$27,1,0))</f>
        <v>1</v>
      </c>
      <c r="AT564" s="53">
        <f>IF(AND(E564=AF!$D$6,OR(LT!M564=AF!$D$27,AF!$D$27="Todos"),OR(AP564=AF!$E$8,AQ564=AF!$E$8)),AR564+AS564,0)</f>
        <v>0</v>
      </c>
      <c r="AU564" s="18" t="str">
        <f t="shared" si="186"/>
        <v/>
      </c>
      <c r="AV564" s="54" t="str">
        <f t="shared" si="187"/>
        <v/>
      </c>
      <c r="AW564" s="54" t="str">
        <f t="shared" si="188"/>
        <v/>
      </c>
      <c r="AX564" s="18" t="str">
        <f t="shared" si="189"/>
        <v/>
      </c>
      <c r="AY564" s="18" t="str">
        <f t="shared" si="190"/>
        <v/>
      </c>
      <c r="BA564" s="18">
        <f>IF($E564=AF!$D$6,IF($M564="Concluída no prazo",2,IF($M564="Concluída com atraso",1,0)),0)</f>
        <v>0</v>
      </c>
      <c r="BB564" s="18">
        <f>IF($E564=AF!$D$6,IF($M564="Atrasada",2,IF($M564="Concluída com atraso",1,0)),0)</f>
        <v>0</v>
      </c>
      <c r="BC564" s="18">
        <v>5.5799999999999999E-3</v>
      </c>
      <c r="BD564" s="18">
        <f t="shared" si="197"/>
        <v>5.5799999999999999E-3</v>
      </c>
      <c r="BE564" s="18">
        <f t="shared" si="197"/>
        <v>5.5799999999999999E-3</v>
      </c>
      <c r="BF564" s="18" t="str">
        <f t="shared" si="191"/>
        <v/>
      </c>
      <c r="BN564" s="18" t="str">
        <f t="shared" si="192"/>
        <v>s</v>
      </c>
    </row>
    <row r="565" spans="3:66" ht="50.1" customHeight="1" thickTop="1" thickBot="1" x14ac:dyDescent="0.3">
      <c r="C565" s="46"/>
      <c r="D565" s="46"/>
      <c r="E565" s="46"/>
      <c r="F565" s="122"/>
      <c r="G565" s="122"/>
      <c r="H565" s="78" t="str">
        <f t="shared" si="193"/>
        <v/>
      </c>
      <c r="I565" s="78" t="str">
        <f t="shared" si="194"/>
        <v/>
      </c>
      <c r="J565" s="16"/>
      <c r="K565" s="46" t="str">
        <f t="shared" si="195"/>
        <v/>
      </c>
      <c r="L565" s="16"/>
      <c r="M565" s="16"/>
      <c r="N565" s="46"/>
      <c r="O565" s="47" t="str">
        <f t="shared" si="198"/>
        <v/>
      </c>
      <c r="P565" s="47"/>
      <c r="Q565" s="48" t="str">
        <f>IFERROR(VLOOKUP(E565,Funcionários!$C$8:$E$207,3,FALSE),"")</f>
        <v/>
      </c>
      <c r="R565" s="47"/>
      <c r="S565" s="49" t="str">
        <f t="shared" si="199"/>
        <v/>
      </c>
      <c r="T565" s="49">
        <v>5.5900000000000004E-3</v>
      </c>
      <c r="U565" s="48" t="str">
        <f>IF(Funcionários!C566=0,"",Funcionários!C566)</f>
        <v/>
      </c>
      <c r="V565" s="50">
        <f>IF(U565="",0,IF(COUNTIFS($E$7:$E$3006,U565,$I$7:$I$3006,'RC'!$E$6)=0,0,COUNTIFS($M$7:$M$3006,"Concluída no prazo",$E$7:$E$3006,U565,$I$7:$I$3006,'RC'!$E$6)/COUNTIFS($E$7:$E$3006,U565,$I$7:$I$3006,'RC'!$E$6)))</f>
        <v>0</v>
      </c>
      <c r="W565" s="49">
        <f>SUMIFS($J$7:$J$3006,$E$7:$E$3006,U565,$I$7:$I$3006,'RC'!$E$6)+SUMIFS($L$7:$L$3006,$E$7:$E$3006,U565,$I$7:$I$3006,'RC'!$E$6)</f>
        <v>0</v>
      </c>
      <c r="X565" s="48">
        <f>COUNTIFS($E$7:$E$3006,U565,$I$7:$I$3006,'RC'!$E$6)</f>
        <v>0</v>
      </c>
      <c r="Y565" s="48"/>
      <c r="Z565" s="51" t="str">
        <f>IF(AQ565='RC'!$E$6,AC565*1000+AD565,"")</f>
        <v/>
      </c>
      <c r="AA565" s="51" t="str">
        <f>IF(AB565="","",IF(AQ565='RC'!$E$6,AC565*1000-AD565,""))</f>
        <v/>
      </c>
      <c r="AB565" s="48" t="str">
        <f>IFERROR(VLOOKUP(E565,Funcionários!$C$8:$E$207,3,FALSE),"")</f>
        <v/>
      </c>
      <c r="AC565" s="50" t="str">
        <f>IF(AB565="","",IF(COUNTIFS($AB$7:$AB$3006,AB565,$AQ$7:$AQ$3006,'RC'!$E$6)=0,"",COUNTIFS($M$7:$M$3006,"Concluída no prazo",$AB$7:$AB$3006,AB565,$AQ$7:$AQ$3006,'RC'!$E$6)/COUNTIFS($AB$7:$AB$3006,AB565,$AQ$7:$AQ$3006,'RC'!$E$6)))</f>
        <v/>
      </c>
      <c r="AD565" s="48">
        <f>SUMIF($AQ$7:$AQ$3006,'RC'!$E$6,$J$7:$J$3006)+SUMIF($AQ$7:$AQ$3006,'RC'!$E$6,$L$7:$L$3006)</f>
        <v>21</v>
      </c>
      <c r="AF565" s="48">
        <v>4.4419999999998301E-2</v>
      </c>
      <c r="AG565" s="48">
        <f>IF(OR(AQ565="",AQ565&lt;&gt;'RC'!$E$6,AB565&lt;&gt;'RC'!$D$21),0,1)</f>
        <v>0</v>
      </c>
      <c r="AH565" s="48">
        <f t="shared" si="196"/>
        <v>4.4419999999998301E-2</v>
      </c>
      <c r="AI565" s="48" t="str">
        <f t="shared" si="178"/>
        <v/>
      </c>
      <c r="AJ565" s="48" t="str">
        <f t="shared" si="179"/>
        <v/>
      </c>
      <c r="AK565" s="52" t="str">
        <f t="shared" si="180"/>
        <v/>
      </c>
      <c r="AL565" s="52" t="str">
        <f t="shared" si="181"/>
        <v/>
      </c>
      <c r="AM565" s="48" t="str">
        <f t="shared" si="182"/>
        <v/>
      </c>
      <c r="AN565" s="48" t="str">
        <f t="shared" si="183"/>
        <v/>
      </c>
      <c r="AP565" s="18" t="str">
        <f t="shared" si="184"/>
        <v/>
      </c>
      <c r="AQ565" s="18" t="str">
        <f t="shared" si="185"/>
        <v/>
      </c>
      <c r="AR565" s="18">
        <v>4.4420000000000001E-2</v>
      </c>
      <c r="AS565" s="18">
        <f>IF(AF!$D$27="Todos",1,IF(M565=AF!$D$27,1,0))</f>
        <v>1</v>
      </c>
      <c r="AT565" s="53">
        <f>IF(AND(E565=AF!$D$6,OR(LT!M565=AF!$D$27,AF!$D$27="Todos"),OR(AP565=AF!$E$8,AQ565=AF!$E$8)),AR565+AS565,0)</f>
        <v>0</v>
      </c>
      <c r="AU565" s="18" t="str">
        <f t="shared" si="186"/>
        <v/>
      </c>
      <c r="AV565" s="54" t="str">
        <f t="shared" si="187"/>
        <v/>
      </c>
      <c r="AW565" s="54" t="str">
        <f t="shared" si="188"/>
        <v/>
      </c>
      <c r="AX565" s="18" t="str">
        <f t="shared" si="189"/>
        <v/>
      </c>
      <c r="AY565" s="18" t="str">
        <f t="shared" si="190"/>
        <v/>
      </c>
      <c r="BA565" s="18">
        <f>IF($E565=AF!$D$6,IF($M565="Concluída no prazo",2,IF($M565="Concluída com atraso",1,0)),0)</f>
        <v>0</v>
      </c>
      <c r="BB565" s="18">
        <f>IF($E565=AF!$D$6,IF($M565="Atrasada",2,IF($M565="Concluída com atraso",1,0)),0)</f>
        <v>0</v>
      </c>
      <c r="BC565" s="18">
        <v>5.5900000000000004E-3</v>
      </c>
      <c r="BD565" s="18">
        <f t="shared" si="197"/>
        <v>5.5900000000000004E-3</v>
      </c>
      <c r="BE565" s="18">
        <f t="shared" si="197"/>
        <v>5.5900000000000004E-3</v>
      </c>
      <c r="BF565" s="18" t="str">
        <f t="shared" si="191"/>
        <v/>
      </c>
      <c r="BN565" s="18" t="str">
        <f t="shared" si="192"/>
        <v>s</v>
      </c>
    </row>
    <row r="566" spans="3:66" ht="50.1" customHeight="1" thickTop="1" thickBot="1" x14ac:dyDescent="0.3">
      <c r="C566" s="46"/>
      <c r="D566" s="46"/>
      <c r="E566" s="46"/>
      <c r="F566" s="122"/>
      <c r="G566" s="122"/>
      <c r="H566" s="78" t="str">
        <f t="shared" si="193"/>
        <v/>
      </c>
      <c r="I566" s="78" t="str">
        <f t="shared" si="194"/>
        <v/>
      </c>
      <c r="J566" s="16"/>
      <c r="K566" s="46" t="str">
        <f t="shared" si="195"/>
        <v/>
      </c>
      <c r="L566" s="16"/>
      <c r="M566" s="16"/>
      <c r="N566" s="46"/>
      <c r="O566" s="47" t="str">
        <f t="shared" si="198"/>
        <v/>
      </c>
      <c r="P566" s="47"/>
      <c r="Q566" s="48" t="str">
        <f>IFERROR(VLOOKUP(E566,Funcionários!$C$8:$E$207,3,FALSE),"")</f>
        <v/>
      </c>
      <c r="R566" s="47"/>
      <c r="S566" s="49" t="str">
        <f t="shared" si="199"/>
        <v/>
      </c>
      <c r="T566" s="49">
        <v>5.5999999999999999E-3</v>
      </c>
      <c r="U566" s="48" t="str">
        <f>IF(Funcionários!C567=0,"",Funcionários!C567)</f>
        <v/>
      </c>
      <c r="V566" s="50">
        <f>IF(U566="",0,IF(COUNTIFS($E$7:$E$3006,U566,$I$7:$I$3006,'RC'!$E$6)=0,0,COUNTIFS($M$7:$M$3006,"Concluída no prazo",$E$7:$E$3006,U566,$I$7:$I$3006,'RC'!$E$6)/COUNTIFS($E$7:$E$3006,U566,$I$7:$I$3006,'RC'!$E$6)))</f>
        <v>0</v>
      </c>
      <c r="W566" s="49">
        <f>SUMIFS($J$7:$J$3006,$E$7:$E$3006,U566,$I$7:$I$3006,'RC'!$E$6)+SUMIFS($L$7:$L$3006,$E$7:$E$3006,U566,$I$7:$I$3006,'RC'!$E$6)</f>
        <v>0</v>
      </c>
      <c r="X566" s="48">
        <f>COUNTIFS($E$7:$E$3006,U566,$I$7:$I$3006,'RC'!$E$6)</f>
        <v>0</v>
      </c>
      <c r="Y566" s="48"/>
      <c r="Z566" s="51" t="str">
        <f>IF(AQ566='RC'!$E$6,AC566*1000+AD566,"")</f>
        <v/>
      </c>
      <c r="AA566" s="51" t="str">
        <f>IF(AB566="","",IF(AQ566='RC'!$E$6,AC566*1000-AD566,""))</f>
        <v/>
      </c>
      <c r="AB566" s="48" t="str">
        <f>IFERROR(VLOOKUP(E566,Funcionários!$C$8:$E$207,3,FALSE),"")</f>
        <v/>
      </c>
      <c r="AC566" s="50" t="str">
        <f>IF(AB566="","",IF(COUNTIFS($AB$7:$AB$3006,AB566,$AQ$7:$AQ$3006,'RC'!$E$6)=0,"",COUNTIFS($M$7:$M$3006,"Concluída no prazo",$AB$7:$AB$3006,AB566,$AQ$7:$AQ$3006,'RC'!$E$6)/COUNTIFS($AB$7:$AB$3006,AB566,$AQ$7:$AQ$3006,'RC'!$E$6)))</f>
        <v/>
      </c>
      <c r="AD566" s="48">
        <f>SUMIF($AQ$7:$AQ$3006,'RC'!$E$6,$J$7:$J$3006)+SUMIF($AQ$7:$AQ$3006,'RC'!$E$6,$L$7:$L$3006)</f>
        <v>21</v>
      </c>
      <c r="AF566" s="48">
        <v>4.4409999999998298E-2</v>
      </c>
      <c r="AG566" s="48">
        <f>IF(OR(AQ566="",AQ566&lt;&gt;'RC'!$E$6,AB566&lt;&gt;'RC'!$D$21),0,1)</f>
        <v>0</v>
      </c>
      <c r="AH566" s="48">
        <f t="shared" si="196"/>
        <v>4.4409999999998298E-2</v>
      </c>
      <c r="AI566" s="48" t="str">
        <f t="shared" si="178"/>
        <v/>
      </c>
      <c r="AJ566" s="48" t="str">
        <f t="shared" si="179"/>
        <v/>
      </c>
      <c r="AK566" s="52" t="str">
        <f t="shared" si="180"/>
        <v/>
      </c>
      <c r="AL566" s="52" t="str">
        <f t="shared" si="181"/>
        <v/>
      </c>
      <c r="AM566" s="48" t="str">
        <f t="shared" si="182"/>
        <v/>
      </c>
      <c r="AN566" s="48" t="str">
        <f t="shared" si="183"/>
        <v/>
      </c>
      <c r="AP566" s="18" t="str">
        <f t="shared" si="184"/>
        <v/>
      </c>
      <c r="AQ566" s="18" t="str">
        <f t="shared" si="185"/>
        <v/>
      </c>
      <c r="AR566" s="18">
        <v>4.4409999999999998E-2</v>
      </c>
      <c r="AS566" s="18">
        <f>IF(AF!$D$27="Todos",1,IF(M566=AF!$D$27,1,0))</f>
        <v>1</v>
      </c>
      <c r="AT566" s="53">
        <f>IF(AND(E566=AF!$D$6,OR(LT!M566=AF!$D$27,AF!$D$27="Todos"),OR(AP566=AF!$E$8,AQ566=AF!$E$8)),AR566+AS566,0)</f>
        <v>0</v>
      </c>
      <c r="AU566" s="18" t="str">
        <f t="shared" si="186"/>
        <v/>
      </c>
      <c r="AV566" s="54" t="str">
        <f t="shared" si="187"/>
        <v/>
      </c>
      <c r="AW566" s="54" t="str">
        <f t="shared" si="188"/>
        <v/>
      </c>
      <c r="AX566" s="18" t="str">
        <f t="shared" si="189"/>
        <v/>
      </c>
      <c r="AY566" s="18" t="str">
        <f t="shared" si="190"/>
        <v/>
      </c>
      <c r="BA566" s="18">
        <f>IF($E566=AF!$D$6,IF($M566="Concluída no prazo",2,IF($M566="Concluída com atraso",1,0)),0)</f>
        <v>0</v>
      </c>
      <c r="BB566" s="18">
        <f>IF($E566=AF!$D$6,IF($M566="Atrasada",2,IF($M566="Concluída com atraso",1,0)),0)</f>
        <v>0</v>
      </c>
      <c r="BC566" s="18">
        <v>5.5999999999999999E-3</v>
      </c>
      <c r="BD566" s="18">
        <f t="shared" si="197"/>
        <v>5.5999999999999999E-3</v>
      </c>
      <c r="BE566" s="18">
        <f t="shared" si="197"/>
        <v>5.5999999999999999E-3</v>
      </c>
      <c r="BF566" s="18" t="str">
        <f t="shared" si="191"/>
        <v/>
      </c>
      <c r="BN566" s="18" t="str">
        <f t="shared" si="192"/>
        <v>s</v>
      </c>
    </row>
    <row r="567" spans="3:66" ht="50.1" customHeight="1" thickTop="1" thickBot="1" x14ac:dyDescent="0.3">
      <c r="C567" s="46"/>
      <c r="D567" s="46"/>
      <c r="E567" s="46"/>
      <c r="F567" s="122"/>
      <c r="G567" s="122"/>
      <c r="H567" s="78" t="str">
        <f t="shared" si="193"/>
        <v/>
      </c>
      <c r="I567" s="78" t="str">
        <f t="shared" si="194"/>
        <v/>
      </c>
      <c r="J567" s="16"/>
      <c r="K567" s="46" t="str">
        <f t="shared" si="195"/>
        <v/>
      </c>
      <c r="L567" s="16"/>
      <c r="M567" s="16"/>
      <c r="N567" s="46"/>
      <c r="O567" s="47" t="str">
        <f t="shared" si="198"/>
        <v/>
      </c>
      <c r="P567" s="47"/>
      <c r="Q567" s="48" t="str">
        <f>IFERROR(VLOOKUP(E567,Funcionários!$C$8:$E$207,3,FALSE),"")</f>
        <v/>
      </c>
      <c r="R567" s="47"/>
      <c r="S567" s="49" t="str">
        <f t="shared" si="199"/>
        <v/>
      </c>
      <c r="T567" s="49">
        <v>5.6100000000000004E-3</v>
      </c>
      <c r="U567" s="48" t="str">
        <f>IF(Funcionários!C568=0,"",Funcionários!C568)</f>
        <v/>
      </c>
      <c r="V567" s="50">
        <f>IF(U567="",0,IF(COUNTIFS($E$7:$E$3006,U567,$I$7:$I$3006,'RC'!$E$6)=0,0,COUNTIFS($M$7:$M$3006,"Concluída no prazo",$E$7:$E$3006,U567,$I$7:$I$3006,'RC'!$E$6)/COUNTIFS($E$7:$E$3006,U567,$I$7:$I$3006,'RC'!$E$6)))</f>
        <v>0</v>
      </c>
      <c r="W567" s="49">
        <f>SUMIFS($J$7:$J$3006,$E$7:$E$3006,U567,$I$7:$I$3006,'RC'!$E$6)+SUMIFS($L$7:$L$3006,$E$7:$E$3006,U567,$I$7:$I$3006,'RC'!$E$6)</f>
        <v>0</v>
      </c>
      <c r="X567" s="48">
        <f>COUNTIFS($E$7:$E$3006,U567,$I$7:$I$3006,'RC'!$E$6)</f>
        <v>0</v>
      </c>
      <c r="Y567" s="48"/>
      <c r="Z567" s="51" t="str">
        <f>IF(AQ567='RC'!$E$6,AC567*1000+AD567,"")</f>
        <v/>
      </c>
      <c r="AA567" s="51" t="str">
        <f>IF(AB567="","",IF(AQ567='RC'!$E$6,AC567*1000-AD567,""))</f>
        <v/>
      </c>
      <c r="AB567" s="48" t="str">
        <f>IFERROR(VLOOKUP(E567,Funcionários!$C$8:$E$207,3,FALSE),"")</f>
        <v/>
      </c>
      <c r="AC567" s="50" t="str">
        <f>IF(AB567="","",IF(COUNTIFS($AB$7:$AB$3006,AB567,$AQ$7:$AQ$3006,'RC'!$E$6)=0,"",COUNTIFS($M$7:$M$3006,"Concluída no prazo",$AB$7:$AB$3006,AB567,$AQ$7:$AQ$3006,'RC'!$E$6)/COUNTIFS($AB$7:$AB$3006,AB567,$AQ$7:$AQ$3006,'RC'!$E$6)))</f>
        <v/>
      </c>
      <c r="AD567" s="48">
        <f>SUMIF($AQ$7:$AQ$3006,'RC'!$E$6,$J$7:$J$3006)+SUMIF($AQ$7:$AQ$3006,'RC'!$E$6,$L$7:$L$3006)</f>
        <v>21</v>
      </c>
      <c r="AF567" s="48">
        <v>4.4399999999998302E-2</v>
      </c>
      <c r="AG567" s="48">
        <f>IF(OR(AQ567="",AQ567&lt;&gt;'RC'!$E$6,AB567&lt;&gt;'RC'!$D$21),0,1)</f>
        <v>0</v>
      </c>
      <c r="AH567" s="48">
        <f t="shared" si="196"/>
        <v>4.4399999999998302E-2</v>
      </c>
      <c r="AI567" s="48" t="str">
        <f t="shared" si="178"/>
        <v/>
      </c>
      <c r="AJ567" s="48" t="str">
        <f t="shared" si="179"/>
        <v/>
      </c>
      <c r="AK567" s="52" t="str">
        <f t="shared" si="180"/>
        <v/>
      </c>
      <c r="AL567" s="52" t="str">
        <f t="shared" si="181"/>
        <v/>
      </c>
      <c r="AM567" s="48" t="str">
        <f t="shared" si="182"/>
        <v/>
      </c>
      <c r="AN567" s="48" t="str">
        <f t="shared" si="183"/>
        <v/>
      </c>
      <c r="AP567" s="18" t="str">
        <f t="shared" si="184"/>
        <v/>
      </c>
      <c r="AQ567" s="18" t="str">
        <f t="shared" si="185"/>
        <v/>
      </c>
      <c r="AR567" s="18">
        <v>4.4400000000000002E-2</v>
      </c>
      <c r="AS567" s="18">
        <f>IF(AF!$D$27="Todos",1,IF(M567=AF!$D$27,1,0))</f>
        <v>1</v>
      </c>
      <c r="AT567" s="53">
        <f>IF(AND(E567=AF!$D$6,OR(LT!M567=AF!$D$27,AF!$D$27="Todos"),OR(AP567=AF!$E$8,AQ567=AF!$E$8)),AR567+AS567,0)</f>
        <v>0</v>
      </c>
      <c r="AU567" s="18" t="str">
        <f t="shared" si="186"/>
        <v/>
      </c>
      <c r="AV567" s="54" t="str">
        <f t="shared" si="187"/>
        <v/>
      </c>
      <c r="AW567" s="54" t="str">
        <f t="shared" si="188"/>
        <v/>
      </c>
      <c r="AX567" s="18" t="str">
        <f t="shared" si="189"/>
        <v/>
      </c>
      <c r="AY567" s="18" t="str">
        <f t="shared" si="190"/>
        <v/>
      </c>
      <c r="BA567" s="18">
        <f>IF($E567=AF!$D$6,IF($M567="Concluída no prazo",2,IF($M567="Concluída com atraso",1,0)),0)</f>
        <v>0</v>
      </c>
      <c r="BB567" s="18">
        <f>IF($E567=AF!$D$6,IF($M567="Atrasada",2,IF($M567="Concluída com atraso",1,0)),0)</f>
        <v>0</v>
      </c>
      <c r="BC567" s="18">
        <v>5.6100000000000004E-3</v>
      </c>
      <c r="BD567" s="18">
        <f t="shared" si="197"/>
        <v>5.6100000000000004E-3</v>
      </c>
      <c r="BE567" s="18">
        <f t="shared" si="197"/>
        <v>5.6100000000000004E-3</v>
      </c>
      <c r="BF567" s="18" t="str">
        <f t="shared" si="191"/>
        <v/>
      </c>
      <c r="BN567" s="18" t="str">
        <f t="shared" si="192"/>
        <v>s</v>
      </c>
    </row>
    <row r="568" spans="3:66" ht="50.1" customHeight="1" thickTop="1" thickBot="1" x14ac:dyDescent="0.3">
      <c r="C568" s="46"/>
      <c r="D568" s="46"/>
      <c r="E568" s="46"/>
      <c r="F568" s="122"/>
      <c r="G568" s="122"/>
      <c r="H568" s="78" t="str">
        <f t="shared" si="193"/>
        <v/>
      </c>
      <c r="I568" s="78" t="str">
        <f t="shared" si="194"/>
        <v/>
      </c>
      <c r="J568" s="16"/>
      <c r="K568" s="46" t="str">
        <f t="shared" si="195"/>
        <v/>
      </c>
      <c r="L568" s="16"/>
      <c r="M568" s="16"/>
      <c r="N568" s="46"/>
      <c r="O568" s="47" t="str">
        <f t="shared" si="198"/>
        <v/>
      </c>
      <c r="P568" s="47"/>
      <c r="Q568" s="48" t="str">
        <f>IFERROR(VLOOKUP(E568,Funcionários!$C$8:$E$207,3,FALSE),"")</f>
        <v/>
      </c>
      <c r="R568" s="47"/>
      <c r="S568" s="49" t="str">
        <f t="shared" si="199"/>
        <v/>
      </c>
      <c r="T568" s="49">
        <v>5.62E-3</v>
      </c>
      <c r="U568" s="48" t="str">
        <f>IF(Funcionários!C569=0,"",Funcionários!C569)</f>
        <v/>
      </c>
      <c r="V568" s="50">
        <f>IF(U568="",0,IF(COUNTIFS($E$7:$E$3006,U568,$I$7:$I$3006,'RC'!$E$6)=0,0,COUNTIFS($M$7:$M$3006,"Concluída no prazo",$E$7:$E$3006,U568,$I$7:$I$3006,'RC'!$E$6)/COUNTIFS($E$7:$E$3006,U568,$I$7:$I$3006,'RC'!$E$6)))</f>
        <v>0</v>
      </c>
      <c r="W568" s="49">
        <f>SUMIFS($J$7:$J$3006,$E$7:$E$3006,U568,$I$7:$I$3006,'RC'!$E$6)+SUMIFS($L$7:$L$3006,$E$7:$E$3006,U568,$I$7:$I$3006,'RC'!$E$6)</f>
        <v>0</v>
      </c>
      <c r="X568" s="48">
        <f>COUNTIFS($E$7:$E$3006,U568,$I$7:$I$3006,'RC'!$E$6)</f>
        <v>0</v>
      </c>
      <c r="Y568" s="48"/>
      <c r="Z568" s="51" t="str">
        <f>IF(AQ568='RC'!$E$6,AC568*1000+AD568,"")</f>
        <v/>
      </c>
      <c r="AA568" s="51" t="str">
        <f>IF(AB568="","",IF(AQ568='RC'!$E$6,AC568*1000-AD568,""))</f>
        <v/>
      </c>
      <c r="AB568" s="48" t="str">
        <f>IFERROR(VLOOKUP(E568,Funcionários!$C$8:$E$207,3,FALSE),"")</f>
        <v/>
      </c>
      <c r="AC568" s="50" t="str">
        <f>IF(AB568="","",IF(COUNTIFS($AB$7:$AB$3006,AB568,$AQ$7:$AQ$3006,'RC'!$E$6)=0,"",COUNTIFS($M$7:$M$3006,"Concluída no prazo",$AB$7:$AB$3006,AB568,$AQ$7:$AQ$3006,'RC'!$E$6)/COUNTIFS($AB$7:$AB$3006,AB568,$AQ$7:$AQ$3006,'RC'!$E$6)))</f>
        <v/>
      </c>
      <c r="AD568" s="48">
        <f>SUMIF($AQ$7:$AQ$3006,'RC'!$E$6,$J$7:$J$3006)+SUMIF($AQ$7:$AQ$3006,'RC'!$E$6,$L$7:$L$3006)</f>
        <v>21</v>
      </c>
      <c r="AF568" s="48">
        <v>4.4389999999998299E-2</v>
      </c>
      <c r="AG568" s="48">
        <f>IF(OR(AQ568="",AQ568&lt;&gt;'RC'!$E$6,AB568&lt;&gt;'RC'!$D$21),0,1)</f>
        <v>0</v>
      </c>
      <c r="AH568" s="48">
        <f t="shared" si="196"/>
        <v>4.4389999999998299E-2</v>
      </c>
      <c r="AI568" s="48" t="str">
        <f t="shared" si="178"/>
        <v/>
      </c>
      <c r="AJ568" s="48" t="str">
        <f t="shared" si="179"/>
        <v/>
      </c>
      <c r="AK568" s="52" t="str">
        <f t="shared" si="180"/>
        <v/>
      </c>
      <c r="AL568" s="52" t="str">
        <f t="shared" si="181"/>
        <v/>
      </c>
      <c r="AM568" s="48" t="str">
        <f t="shared" si="182"/>
        <v/>
      </c>
      <c r="AN568" s="48" t="str">
        <f t="shared" si="183"/>
        <v/>
      </c>
      <c r="AP568" s="18" t="str">
        <f t="shared" si="184"/>
        <v/>
      </c>
      <c r="AQ568" s="18" t="str">
        <f t="shared" si="185"/>
        <v/>
      </c>
      <c r="AR568" s="18">
        <v>4.4389999999999999E-2</v>
      </c>
      <c r="AS568" s="18">
        <f>IF(AF!$D$27="Todos",1,IF(M568=AF!$D$27,1,0))</f>
        <v>1</v>
      </c>
      <c r="AT568" s="53">
        <f>IF(AND(E568=AF!$D$6,OR(LT!M568=AF!$D$27,AF!$D$27="Todos"),OR(AP568=AF!$E$8,AQ568=AF!$E$8)),AR568+AS568,0)</f>
        <v>0</v>
      </c>
      <c r="AU568" s="18" t="str">
        <f t="shared" si="186"/>
        <v/>
      </c>
      <c r="AV568" s="54" t="str">
        <f t="shared" si="187"/>
        <v/>
      </c>
      <c r="AW568" s="54" t="str">
        <f t="shared" si="188"/>
        <v/>
      </c>
      <c r="AX568" s="18" t="str">
        <f t="shared" si="189"/>
        <v/>
      </c>
      <c r="AY568" s="18" t="str">
        <f t="shared" si="190"/>
        <v/>
      </c>
      <c r="BA568" s="18">
        <f>IF($E568=AF!$D$6,IF($M568="Concluída no prazo",2,IF($M568="Concluída com atraso",1,0)),0)</f>
        <v>0</v>
      </c>
      <c r="BB568" s="18">
        <f>IF($E568=AF!$D$6,IF($M568="Atrasada",2,IF($M568="Concluída com atraso",1,0)),0)</f>
        <v>0</v>
      </c>
      <c r="BC568" s="18">
        <v>5.62E-3</v>
      </c>
      <c r="BD568" s="18">
        <f t="shared" si="197"/>
        <v>5.62E-3</v>
      </c>
      <c r="BE568" s="18">
        <f t="shared" si="197"/>
        <v>5.62E-3</v>
      </c>
      <c r="BF568" s="18" t="str">
        <f t="shared" si="191"/>
        <v/>
      </c>
      <c r="BN568" s="18" t="str">
        <f t="shared" si="192"/>
        <v>s</v>
      </c>
    </row>
    <row r="569" spans="3:66" ht="50.1" customHeight="1" thickTop="1" thickBot="1" x14ac:dyDescent="0.3">
      <c r="C569" s="46"/>
      <c r="D569" s="46"/>
      <c r="E569" s="46"/>
      <c r="F569" s="122"/>
      <c r="G569" s="122"/>
      <c r="H569" s="78" t="str">
        <f t="shared" si="193"/>
        <v/>
      </c>
      <c r="I569" s="78" t="str">
        <f t="shared" si="194"/>
        <v/>
      </c>
      <c r="J569" s="16"/>
      <c r="K569" s="46" t="str">
        <f t="shared" si="195"/>
        <v/>
      </c>
      <c r="L569" s="16"/>
      <c r="M569" s="16"/>
      <c r="N569" s="46"/>
      <c r="O569" s="47" t="str">
        <f t="shared" si="198"/>
        <v/>
      </c>
      <c r="P569" s="47"/>
      <c r="Q569" s="48" t="str">
        <f>IFERROR(VLOOKUP(E569,Funcionários!$C$8:$E$207,3,FALSE),"")</f>
        <v/>
      </c>
      <c r="R569" s="47"/>
      <c r="S569" s="49" t="str">
        <f t="shared" si="199"/>
        <v/>
      </c>
      <c r="T569" s="49">
        <v>5.6299999999999996E-3</v>
      </c>
      <c r="U569" s="48" t="str">
        <f>IF(Funcionários!C570=0,"",Funcionários!C570)</f>
        <v/>
      </c>
      <c r="V569" s="50">
        <f>IF(U569="",0,IF(COUNTIFS($E$7:$E$3006,U569,$I$7:$I$3006,'RC'!$E$6)=0,0,COUNTIFS($M$7:$M$3006,"Concluída no prazo",$E$7:$E$3006,U569,$I$7:$I$3006,'RC'!$E$6)/COUNTIFS($E$7:$E$3006,U569,$I$7:$I$3006,'RC'!$E$6)))</f>
        <v>0</v>
      </c>
      <c r="W569" s="49">
        <f>SUMIFS($J$7:$J$3006,$E$7:$E$3006,U569,$I$7:$I$3006,'RC'!$E$6)+SUMIFS($L$7:$L$3006,$E$7:$E$3006,U569,$I$7:$I$3006,'RC'!$E$6)</f>
        <v>0</v>
      </c>
      <c r="X569" s="48">
        <f>COUNTIFS($E$7:$E$3006,U569,$I$7:$I$3006,'RC'!$E$6)</f>
        <v>0</v>
      </c>
      <c r="Y569" s="48"/>
      <c r="Z569" s="51" t="str">
        <f>IF(AQ569='RC'!$E$6,AC569*1000+AD569,"")</f>
        <v/>
      </c>
      <c r="AA569" s="51" t="str">
        <f>IF(AB569="","",IF(AQ569='RC'!$E$6,AC569*1000-AD569,""))</f>
        <v/>
      </c>
      <c r="AB569" s="48" t="str">
        <f>IFERROR(VLOOKUP(E569,Funcionários!$C$8:$E$207,3,FALSE),"")</f>
        <v/>
      </c>
      <c r="AC569" s="50" t="str">
        <f>IF(AB569="","",IF(COUNTIFS($AB$7:$AB$3006,AB569,$AQ$7:$AQ$3006,'RC'!$E$6)=0,"",COUNTIFS($M$7:$M$3006,"Concluída no prazo",$AB$7:$AB$3006,AB569,$AQ$7:$AQ$3006,'RC'!$E$6)/COUNTIFS($AB$7:$AB$3006,AB569,$AQ$7:$AQ$3006,'RC'!$E$6)))</f>
        <v/>
      </c>
      <c r="AD569" s="48">
        <f>SUMIF($AQ$7:$AQ$3006,'RC'!$E$6,$J$7:$J$3006)+SUMIF($AQ$7:$AQ$3006,'RC'!$E$6,$L$7:$L$3006)</f>
        <v>21</v>
      </c>
      <c r="AF569" s="48">
        <v>4.4379999999998303E-2</v>
      </c>
      <c r="AG569" s="48">
        <f>IF(OR(AQ569="",AQ569&lt;&gt;'RC'!$E$6,AB569&lt;&gt;'RC'!$D$21),0,1)</f>
        <v>0</v>
      </c>
      <c r="AH569" s="48">
        <f t="shared" si="196"/>
        <v>4.4379999999998303E-2</v>
      </c>
      <c r="AI569" s="48" t="str">
        <f t="shared" si="178"/>
        <v/>
      </c>
      <c r="AJ569" s="48" t="str">
        <f t="shared" si="179"/>
        <v/>
      </c>
      <c r="AK569" s="52" t="str">
        <f t="shared" si="180"/>
        <v/>
      </c>
      <c r="AL569" s="52" t="str">
        <f t="shared" si="181"/>
        <v/>
      </c>
      <c r="AM569" s="48" t="str">
        <f t="shared" si="182"/>
        <v/>
      </c>
      <c r="AN569" s="48" t="str">
        <f t="shared" si="183"/>
        <v/>
      </c>
      <c r="AP569" s="18" t="str">
        <f t="shared" si="184"/>
        <v/>
      </c>
      <c r="AQ569" s="18" t="str">
        <f t="shared" si="185"/>
        <v/>
      </c>
      <c r="AR569" s="18">
        <v>4.4380000000000003E-2</v>
      </c>
      <c r="AS569" s="18">
        <f>IF(AF!$D$27="Todos",1,IF(M569=AF!$D$27,1,0))</f>
        <v>1</v>
      </c>
      <c r="AT569" s="53">
        <f>IF(AND(E569=AF!$D$6,OR(LT!M569=AF!$D$27,AF!$D$27="Todos"),OR(AP569=AF!$E$8,AQ569=AF!$E$8)),AR569+AS569,0)</f>
        <v>0</v>
      </c>
      <c r="AU569" s="18" t="str">
        <f t="shared" si="186"/>
        <v/>
      </c>
      <c r="AV569" s="54" t="str">
        <f t="shared" si="187"/>
        <v/>
      </c>
      <c r="AW569" s="54" t="str">
        <f t="shared" si="188"/>
        <v/>
      </c>
      <c r="AX569" s="18" t="str">
        <f t="shared" si="189"/>
        <v/>
      </c>
      <c r="AY569" s="18" t="str">
        <f t="shared" si="190"/>
        <v/>
      </c>
      <c r="BA569" s="18">
        <f>IF($E569=AF!$D$6,IF($M569="Concluída no prazo",2,IF($M569="Concluída com atraso",1,0)),0)</f>
        <v>0</v>
      </c>
      <c r="BB569" s="18">
        <f>IF($E569=AF!$D$6,IF($M569="Atrasada",2,IF($M569="Concluída com atraso",1,0)),0)</f>
        <v>0</v>
      </c>
      <c r="BC569" s="18">
        <v>5.6299999999999996E-3</v>
      </c>
      <c r="BD569" s="18">
        <f t="shared" si="197"/>
        <v>5.6299999999999996E-3</v>
      </c>
      <c r="BE569" s="18">
        <f t="shared" si="197"/>
        <v>5.6299999999999996E-3</v>
      </c>
      <c r="BF569" s="18" t="str">
        <f t="shared" si="191"/>
        <v/>
      </c>
      <c r="BN569" s="18" t="str">
        <f t="shared" si="192"/>
        <v>s</v>
      </c>
    </row>
    <row r="570" spans="3:66" ht="50.1" customHeight="1" thickTop="1" thickBot="1" x14ac:dyDescent="0.3">
      <c r="C570" s="46"/>
      <c r="D570" s="46"/>
      <c r="E570" s="46"/>
      <c r="F570" s="122"/>
      <c r="G570" s="122"/>
      <c r="H570" s="78" t="str">
        <f t="shared" si="193"/>
        <v/>
      </c>
      <c r="I570" s="78" t="str">
        <f t="shared" si="194"/>
        <v/>
      </c>
      <c r="J570" s="16"/>
      <c r="K570" s="46" t="str">
        <f t="shared" si="195"/>
        <v/>
      </c>
      <c r="L570" s="16"/>
      <c r="M570" s="16"/>
      <c r="N570" s="46"/>
      <c r="O570" s="47" t="str">
        <f t="shared" si="198"/>
        <v/>
      </c>
      <c r="P570" s="47"/>
      <c r="Q570" s="48" t="str">
        <f>IFERROR(VLOOKUP(E570,Funcionários!$C$8:$E$207,3,FALSE),"")</f>
        <v/>
      </c>
      <c r="R570" s="47"/>
      <c r="S570" s="49" t="str">
        <f t="shared" si="199"/>
        <v/>
      </c>
      <c r="T570" s="49">
        <v>5.64E-3</v>
      </c>
      <c r="U570" s="48" t="str">
        <f>IF(Funcionários!C571=0,"",Funcionários!C571)</f>
        <v/>
      </c>
      <c r="V570" s="50">
        <f>IF(U570="",0,IF(COUNTIFS($E$7:$E$3006,U570,$I$7:$I$3006,'RC'!$E$6)=0,0,COUNTIFS($M$7:$M$3006,"Concluída no prazo",$E$7:$E$3006,U570,$I$7:$I$3006,'RC'!$E$6)/COUNTIFS($E$7:$E$3006,U570,$I$7:$I$3006,'RC'!$E$6)))</f>
        <v>0</v>
      </c>
      <c r="W570" s="49">
        <f>SUMIFS($J$7:$J$3006,$E$7:$E$3006,U570,$I$7:$I$3006,'RC'!$E$6)+SUMIFS($L$7:$L$3006,$E$7:$E$3006,U570,$I$7:$I$3006,'RC'!$E$6)</f>
        <v>0</v>
      </c>
      <c r="X570" s="48">
        <f>COUNTIFS($E$7:$E$3006,U570,$I$7:$I$3006,'RC'!$E$6)</f>
        <v>0</v>
      </c>
      <c r="Y570" s="48"/>
      <c r="Z570" s="51" t="str">
        <f>IF(AQ570='RC'!$E$6,AC570*1000+AD570,"")</f>
        <v/>
      </c>
      <c r="AA570" s="51" t="str">
        <f>IF(AB570="","",IF(AQ570='RC'!$E$6,AC570*1000-AD570,""))</f>
        <v/>
      </c>
      <c r="AB570" s="48" t="str">
        <f>IFERROR(VLOOKUP(E570,Funcionários!$C$8:$E$207,3,FALSE),"")</f>
        <v/>
      </c>
      <c r="AC570" s="50" t="str">
        <f>IF(AB570="","",IF(COUNTIFS($AB$7:$AB$3006,AB570,$AQ$7:$AQ$3006,'RC'!$E$6)=0,"",COUNTIFS($M$7:$M$3006,"Concluída no prazo",$AB$7:$AB$3006,AB570,$AQ$7:$AQ$3006,'RC'!$E$6)/COUNTIFS($AB$7:$AB$3006,AB570,$AQ$7:$AQ$3006,'RC'!$E$6)))</f>
        <v/>
      </c>
      <c r="AD570" s="48">
        <f>SUMIF($AQ$7:$AQ$3006,'RC'!$E$6,$J$7:$J$3006)+SUMIF($AQ$7:$AQ$3006,'RC'!$E$6,$L$7:$L$3006)</f>
        <v>21</v>
      </c>
      <c r="AF570" s="48">
        <v>4.43699999999983E-2</v>
      </c>
      <c r="AG570" s="48">
        <f>IF(OR(AQ570="",AQ570&lt;&gt;'RC'!$E$6,AB570&lt;&gt;'RC'!$D$21),0,1)</f>
        <v>0</v>
      </c>
      <c r="AH570" s="48">
        <f t="shared" si="196"/>
        <v>4.43699999999983E-2</v>
      </c>
      <c r="AI570" s="48" t="str">
        <f t="shared" si="178"/>
        <v/>
      </c>
      <c r="AJ570" s="48" t="str">
        <f t="shared" si="179"/>
        <v/>
      </c>
      <c r="AK570" s="52" t="str">
        <f t="shared" si="180"/>
        <v/>
      </c>
      <c r="AL570" s="52" t="str">
        <f t="shared" si="181"/>
        <v/>
      </c>
      <c r="AM570" s="48" t="str">
        <f t="shared" si="182"/>
        <v/>
      </c>
      <c r="AN570" s="48" t="str">
        <f t="shared" si="183"/>
        <v/>
      </c>
      <c r="AP570" s="18" t="str">
        <f t="shared" si="184"/>
        <v/>
      </c>
      <c r="AQ570" s="18" t="str">
        <f t="shared" si="185"/>
        <v/>
      </c>
      <c r="AR570" s="18">
        <v>4.437E-2</v>
      </c>
      <c r="AS570" s="18">
        <f>IF(AF!$D$27="Todos",1,IF(M570=AF!$D$27,1,0))</f>
        <v>1</v>
      </c>
      <c r="AT570" s="53">
        <f>IF(AND(E570=AF!$D$6,OR(LT!M570=AF!$D$27,AF!$D$27="Todos"),OR(AP570=AF!$E$8,AQ570=AF!$E$8)),AR570+AS570,0)</f>
        <v>0</v>
      </c>
      <c r="AU570" s="18" t="str">
        <f t="shared" si="186"/>
        <v/>
      </c>
      <c r="AV570" s="54" t="str">
        <f t="shared" si="187"/>
        <v/>
      </c>
      <c r="AW570" s="54" t="str">
        <f t="shared" si="188"/>
        <v/>
      </c>
      <c r="AX570" s="18" t="str">
        <f t="shared" si="189"/>
        <v/>
      </c>
      <c r="AY570" s="18" t="str">
        <f t="shared" si="190"/>
        <v/>
      </c>
      <c r="BA570" s="18">
        <f>IF($E570=AF!$D$6,IF($M570="Concluída no prazo",2,IF($M570="Concluída com atraso",1,0)),0)</f>
        <v>0</v>
      </c>
      <c r="BB570" s="18">
        <f>IF($E570=AF!$D$6,IF($M570="Atrasada",2,IF($M570="Concluída com atraso",1,0)),0)</f>
        <v>0</v>
      </c>
      <c r="BC570" s="18">
        <v>5.64E-3</v>
      </c>
      <c r="BD570" s="18">
        <f t="shared" si="197"/>
        <v>5.64E-3</v>
      </c>
      <c r="BE570" s="18">
        <f t="shared" si="197"/>
        <v>5.64E-3</v>
      </c>
      <c r="BF570" s="18" t="str">
        <f t="shared" si="191"/>
        <v/>
      </c>
      <c r="BN570" s="18" t="str">
        <f t="shared" si="192"/>
        <v>s</v>
      </c>
    </row>
    <row r="571" spans="3:66" ht="50.1" customHeight="1" thickTop="1" thickBot="1" x14ac:dyDescent="0.3">
      <c r="C571" s="46"/>
      <c r="D571" s="46"/>
      <c r="E571" s="46"/>
      <c r="F571" s="122"/>
      <c r="G571" s="122"/>
      <c r="H571" s="78" t="str">
        <f t="shared" si="193"/>
        <v/>
      </c>
      <c r="I571" s="78" t="str">
        <f t="shared" si="194"/>
        <v/>
      </c>
      <c r="J571" s="16"/>
      <c r="K571" s="46" t="str">
        <f t="shared" si="195"/>
        <v/>
      </c>
      <c r="L571" s="16"/>
      <c r="M571" s="16"/>
      <c r="N571" s="46"/>
      <c r="O571" s="47" t="str">
        <f t="shared" si="198"/>
        <v/>
      </c>
      <c r="P571" s="47"/>
      <c r="Q571" s="48" t="str">
        <f>IFERROR(VLOOKUP(E571,Funcionários!$C$8:$E$207,3,FALSE),"")</f>
        <v/>
      </c>
      <c r="R571" s="47"/>
      <c r="S571" s="49" t="str">
        <f t="shared" si="199"/>
        <v/>
      </c>
      <c r="T571" s="49">
        <v>5.6499999999999996E-3</v>
      </c>
      <c r="U571" s="48" t="str">
        <f>IF(Funcionários!C572=0,"",Funcionários!C572)</f>
        <v/>
      </c>
      <c r="V571" s="50">
        <f>IF(U571="",0,IF(COUNTIFS($E$7:$E$3006,U571,$I$7:$I$3006,'RC'!$E$6)=0,0,COUNTIFS($M$7:$M$3006,"Concluída no prazo",$E$7:$E$3006,U571,$I$7:$I$3006,'RC'!$E$6)/COUNTIFS($E$7:$E$3006,U571,$I$7:$I$3006,'RC'!$E$6)))</f>
        <v>0</v>
      </c>
      <c r="W571" s="49">
        <f>SUMIFS($J$7:$J$3006,$E$7:$E$3006,U571,$I$7:$I$3006,'RC'!$E$6)+SUMIFS($L$7:$L$3006,$E$7:$E$3006,U571,$I$7:$I$3006,'RC'!$E$6)</f>
        <v>0</v>
      </c>
      <c r="X571" s="48">
        <f>COUNTIFS($E$7:$E$3006,U571,$I$7:$I$3006,'RC'!$E$6)</f>
        <v>0</v>
      </c>
      <c r="Y571" s="48"/>
      <c r="Z571" s="51" t="str">
        <f>IF(AQ571='RC'!$E$6,AC571*1000+AD571,"")</f>
        <v/>
      </c>
      <c r="AA571" s="51" t="str">
        <f>IF(AB571="","",IF(AQ571='RC'!$E$6,AC571*1000-AD571,""))</f>
        <v/>
      </c>
      <c r="AB571" s="48" t="str">
        <f>IFERROR(VLOOKUP(E571,Funcionários!$C$8:$E$207,3,FALSE),"")</f>
        <v/>
      </c>
      <c r="AC571" s="50" t="str">
        <f>IF(AB571="","",IF(COUNTIFS($AB$7:$AB$3006,AB571,$AQ$7:$AQ$3006,'RC'!$E$6)=0,"",COUNTIFS($M$7:$M$3006,"Concluída no prazo",$AB$7:$AB$3006,AB571,$AQ$7:$AQ$3006,'RC'!$E$6)/COUNTIFS($AB$7:$AB$3006,AB571,$AQ$7:$AQ$3006,'RC'!$E$6)))</f>
        <v/>
      </c>
      <c r="AD571" s="48">
        <f>SUMIF($AQ$7:$AQ$3006,'RC'!$E$6,$J$7:$J$3006)+SUMIF($AQ$7:$AQ$3006,'RC'!$E$6,$L$7:$L$3006)</f>
        <v>21</v>
      </c>
      <c r="AF571" s="48">
        <v>4.4359999999998297E-2</v>
      </c>
      <c r="AG571" s="48">
        <f>IF(OR(AQ571="",AQ571&lt;&gt;'RC'!$E$6,AB571&lt;&gt;'RC'!$D$21),0,1)</f>
        <v>0</v>
      </c>
      <c r="AH571" s="48">
        <f t="shared" si="196"/>
        <v>4.4359999999998297E-2</v>
      </c>
      <c r="AI571" s="48" t="str">
        <f t="shared" si="178"/>
        <v/>
      </c>
      <c r="AJ571" s="48" t="str">
        <f t="shared" si="179"/>
        <v/>
      </c>
      <c r="AK571" s="52" t="str">
        <f t="shared" si="180"/>
        <v/>
      </c>
      <c r="AL571" s="52" t="str">
        <f t="shared" si="181"/>
        <v/>
      </c>
      <c r="AM571" s="48" t="str">
        <f t="shared" si="182"/>
        <v/>
      </c>
      <c r="AN571" s="48" t="str">
        <f t="shared" si="183"/>
        <v/>
      </c>
      <c r="AP571" s="18" t="str">
        <f t="shared" si="184"/>
        <v/>
      </c>
      <c r="AQ571" s="18" t="str">
        <f t="shared" si="185"/>
        <v/>
      </c>
      <c r="AR571" s="18">
        <v>4.4359999999999997E-2</v>
      </c>
      <c r="AS571" s="18">
        <f>IF(AF!$D$27="Todos",1,IF(M571=AF!$D$27,1,0))</f>
        <v>1</v>
      </c>
      <c r="AT571" s="53">
        <f>IF(AND(E571=AF!$D$6,OR(LT!M571=AF!$D$27,AF!$D$27="Todos"),OR(AP571=AF!$E$8,AQ571=AF!$E$8)),AR571+AS571,0)</f>
        <v>0</v>
      </c>
      <c r="AU571" s="18" t="str">
        <f t="shared" si="186"/>
        <v/>
      </c>
      <c r="AV571" s="54" t="str">
        <f t="shared" si="187"/>
        <v/>
      </c>
      <c r="AW571" s="54" t="str">
        <f t="shared" si="188"/>
        <v/>
      </c>
      <c r="AX571" s="18" t="str">
        <f t="shared" si="189"/>
        <v/>
      </c>
      <c r="AY571" s="18" t="str">
        <f t="shared" si="190"/>
        <v/>
      </c>
      <c r="BA571" s="18">
        <f>IF($E571=AF!$D$6,IF($M571="Concluída no prazo",2,IF($M571="Concluída com atraso",1,0)),0)</f>
        <v>0</v>
      </c>
      <c r="BB571" s="18">
        <f>IF($E571=AF!$D$6,IF($M571="Atrasada",2,IF($M571="Concluída com atraso",1,0)),0)</f>
        <v>0</v>
      </c>
      <c r="BC571" s="18">
        <v>5.6499999999999996E-3</v>
      </c>
      <c r="BD571" s="18">
        <f t="shared" si="197"/>
        <v>5.6499999999999996E-3</v>
      </c>
      <c r="BE571" s="18">
        <f t="shared" si="197"/>
        <v>5.6499999999999996E-3</v>
      </c>
      <c r="BF571" s="18" t="str">
        <f t="shared" si="191"/>
        <v/>
      </c>
      <c r="BN571" s="18" t="str">
        <f t="shared" si="192"/>
        <v>s</v>
      </c>
    </row>
    <row r="572" spans="3:66" ht="50.1" customHeight="1" thickTop="1" thickBot="1" x14ac:dyDescent="0.3">
      <c r="C572" s="46"/>
      <c r="D572" s="46"/>
      <c r="E572" s="46"/>
      <c r="F572" s="122"/>
      <c r="G572" s="122"/>
      <c r="H572" s="78" t="str">
        <f t="shared" si="193"/>
        <v/>
      </c>
      <c r="I572" s="78" t="str">
        <f t="shared" si="194"/>
        <v/>
      </c>
      <c r="J572" s="16"/>
      <c r="K572" s="46" t="str">
        <f t="shared" si="195"/>
        <v/>
      </c>
      <c r="L572" s="16"/>
      <c r="M572" s="16"/>
      <c r="N572" s="46"/>
      <c r="O572" s="47" t="str">
        <f t="shared" si="198"/>
        <v/>
      </c>
      <c r="P572" s="47"/>
      <c r="Q572" s="48" t="str">
        <f>IFERROR(VLOOKUP(E572,Funcionários!$C$8:$E$207,3,FALSE),"")</f>
        <v/>
      </c>
      <c r="R572" s="47"/>
      <c r="S572" s="49" t="str">
        <f t="shared" si="199"/>
        <v/>
      </c>
      <c r="T572" s="49">
        <v>5.6600000000000001E-3</v>
      </c>
      <c r="U572" s="48" t="str">
        <f>IF(Funcionários!C573=0,"",Funcionários!C573)</f>
        <v/>
      </c>
      <c r="V572" s="50">
        <f>IF(U572="",0,IF(COUNTIFS($E$7:$E$3006,U572,$I$7:$I$3006,'RC'!$E$6)=0,0,COUNTIFS($M$7:$M$3006,"Concluída no prazo",$E$7:$E$3006,U572,$I$7:$I$3006,'RC'!$E$6)/COUNTIFS($E$7:$E$3006,U572,$I$7:$I$3006,'RC'!$E$6)))</f>
        <v>0</v>
      </c>
      <c r="W572" s="49">
        <f>SUMIFS($J$7:$J$3006,$E$7:$E$3006,U572,$I$7:$I$3006,'RC'!$E$6)+SUMIFS($L$7:$L$3006,$E$7:$E$3006,U572,$I$7:$I$3006,'RC'!$E$6)</f>
        <v>0</v>
      </c>
      <c r="X572" s="48">
        <f>COUNTIFS($E$7:$E$3006,U572,$I$7:$I$3006,'RC'!$E$6)</f>
        <v>0</v>
      </c>
      <c r="Y572" s="48"/>
      <c r="Z572" s="51" t="str">
        <f>IF(AQ572='RC'!$E$6,AC572*1000+AD572,"")</f>
        <v/>
      </c>
      <c r="AA572" s="51" t="str">
        <f>IF(AB572="","",IF(AQ572='RC'!$E$6,AC572*1000-AD572,""))</f>
        <v/>
      </c>
      <c r="AB572" s="48" t="str">
        <f>IFERROR(VLOOKUP(E572,Funcionários!$C$8:$E$207,3,FALSE),"")</f>
        <v/>
      </c>
      <c r="AC572" s="50" t="str">
        <f>IF(AB572="","",IF(COUNTIFS($AB$7:$AB$3006,AB572,$AQ$7:$AQ$3006,'RC'!$E$6)=0,"",COUNTIFS($M$7:$M$3006,"Concluída no prazo",$AB$7:$AB$3006,AB572,$AQ$7:$AQ$3006,'RC'!$E$6)/COUNTIFS($AB$7:$AB$3006,AB572,$AQ$7:$AQ$3006,'RC'!$E$6)))</f>
        <v/>
      </c>
      <c r="AD572" s="48">
        <f>SUMIF($AQ$7:$AQ$3006,'RC'!$E$6,$J$7:$J$3006)+SUMIF($AQ$7:$AQ$3006,'RC'!$E$6,$L$7:$L$3006)</f>
        <v>21</v>
      </c>
      <c r="AF572" s="48">
        <v>4.4349999999998301E-2</v>
      </c>
      <c r="AG572" s="48">
        <f>IF(OR(AQ572="",AQ572&lt;&gt;'RC'!$E$6,AB572&lt;&gt;'RC'!$D$21),0,1)</f>
        <v>0</v>
      </c>
      <c r="AH572" s="48">
        <f t="shared" si="196"/>
        <v>4.4349999999998301E-2</v>
      </c>
      <c r="AI572" s="48" t="str">
        <f t="shared" si="178"/>
        <v/>
      </c>
      <c r="AJ572" s="48" t="str">
        <f t="shared" si="179"/>
        <v/>
      </c>
      <c r="AK572" s="52" t="str">
        <f t="shared" si="180"/>
        <v/>
      </c>
      <c r="AL572" s="52" t="str">
        <f t="shared" si="181"/>
        <v/>
      </c>
      <c r="AM572" s="48" t="str">
        <f t="shared" si="182"/>
        <v/>
      </c>
      <c r="AN572" s="48" t="str">
        <f t="shared" si="183"/>
        <v/>
      </c>
      <c r="AP572" s="18" t="str">
        <f t="shared" si="184"/>
        <v/>
      </c>
      <c r="AQ572" s="18" t="str">
        <f t="shared" si="185"/>
        <v/>
      </c>
      <c r="AR572" s="18">
        <v>4.4350000000000001E-2</v>
      </c>
      <c r="AS572" s="18">
        <f>IF(AF!$D$27="Todos",1,IF(M572=AF!$D$27,1,0))</f>
        <v>1</v>
      </c>
      <c r="AT572" s="53">
        <f>IF(AND(E572=AF!$D$6,OR(LT!M572=AF!$D$27,AF!$D$27="Todos"),OR(AP572=AF!$E$8,AQ572=AF!$E$8)),AR572+AS572,0)</f>
        <v>0</v>
      </c>
      <c r="AU572" s="18" t="str">
        <f t="shared" si="186"/>
        <v/>
      </c>
      <c r="AV572" s="54" t="str">
        <f t="shared" si="187"/>
        <v/>
      </c>
      <c r="AW572" s="54" t="str">
        <f t="shared" si="188"/>
        <v/>
      </c>
      <c r="AX572" s="18" t="str">
        <f t="shared" si="189"/>
        <v/>
      </c>
      <c r="AY572" s="18" t="str">
        <f t="shared" si="190"/>
        <v/>
      </c>
      <c r="BA572" s="18">
        <f>IF($E572=AF!$D$6,IF($M572="Concluída no prazo",2,IF($M572="Concluída com atraso",1,0)),0)</f>
        <v>0</v>
      </c>
      <c r="BB572" s="18">
        <f>IF($E572=AF!$D$6,IF($M572="Atrasada",2,IF($M572="Concluída com atraso",1,0)),0)</f>
        <v>0</v>
      </c>
      <c r="BC572" s="18">
        <v>5.6600000000000001E-3</v>
      </c>
      <c r="BD572" s="18">
        <f t="shared" si="197"/>
        <v>5.6600000000000001E-3</v>
      </c>
      <c r="BE572" s="18">
        <f t="shared" si="197"/>
        <v>5.6600000000000001E-3</v>
      </c>
      <c r="BF572" s="18" t="str">
        <f t="shared" si="191"/>
        <v/>
      </c>
      <c r="BN572" s="18" t="str">
        <f t="shared" si="192"/>
        <v>s</v>
      </c>
    </row>
    <row r="573" spans="3:66" ht="50.1" customHeight="1" thickTop="1" thickBot="1" x14ac:dyDescent="0.3">
      <c r="C573" s="46"/>
      <c r="D573" s="46"/>
      <c r="E573" s="46"/>
      <c r="F573" s="122"/>
      <c r="G573" s="122"/>
      <c r="H573" s="78" t="str">
        <f t="shared" si="193"/>
        <v/>
      </c>
      <c r="I573" s="78" t="str">
        <f t="shared" si="194"/>
        <v/>
      </c>
      <c r="J573" s="16"/>
      <c r="K573" s="46" t="str">
        <f t="shared" si="195"/>
        <v/>
      </c>
      <c r="L573" s="16"/>
      <c r="M573" s="16"/>
      <c r="N573" s="46"/>
      <c r="O573" s="47" t="str">
        <f t="shared" si="198"/>
        <v/>
      </c>
      <c r="P573" s="47"/>
      <c r="Q573" s="48" t="str">
        <f>IFERROR(VLOOKUP(E573,Funcionários!$C$8:$E$207,3,FALSE),"")</f>
        <v/>
      </c>
      <c r="R573" s="47"/>
      <c r="S573" s="49" t="str">
        <f t="shared" si="199"/>
        <v/>
      </c>
      <c r="T573" s="49">
        <v>5.6699999999999997E-3</v>
      </c>
      <c r="U573" s="48" t="str">
        <f>IF(Funcionários!C574=0,"",Funcionários!C574)</f>
        <v/>
      </c>
      <c r="V573" s="50">
        <f>IF(U573="",0,IF(COUNTIFS($E$7:$E$3006,U573,$I$7:$I$3006,'RC'!$E$6)=0,0,COUNTIFS($M$7:$M$3006,"Concluída no prazo",$E$7:$E$3006,U573,$I$7:$I$3006,'RC'!$E$6)/COUNTIFS($E$7:$E$3006,U573,$I$7:$I$3006,'RC'!$E$6)))</f>
        <v>0</v>
      </c>
      <c r="W573" s="49">
        <f>SUMIFS($J$7:$J$3006,$E$7:$E$3006,U573,$I$7:$I$3006,'RC'!$E$6)+SUMIFS($L$7:$L$3006,$E$7:$E$3006,U573,$I$7:$I$3006,'RC'!$E$6)</f>
        <v>0</v>
      </c>
      <c r="X573" s="48">
        <f>COUNTIFS($E$7:$E$3006,U573,$I$7:$I$3006,'RC'!$E$6)</f>
        <v>0</v>
      </c>
      <c r="Y573" s="48"/>
      <c r="Z573" s="51" t="str">
        <f>IF(AQ573='RC'!$E$6,AC573*1000+AD573,"")</f>
        <v/>
      </c>
      <c r="AA573" s="51" t="str">
        <f>IF(AB573="","",IF(AQ573='RC'!$E$6,AC573*1000-AD573,""))</f>
        <v/>
      </c>
      <c r="AB573" s="48" t="str">
        <f>IFERROR(VLOOKUP(E573,Funcionários!$C$8:$E$207,3,FALSE),"")</f>
        <v/>
      </c>
      <c r="AC573" s="50" t="str">
        <f>IF(AB573="","",IF(COUNTIFS($AB$7:$AB$3006,AB573,$AQ$7:$AQ$3006,'RC'!$E$6)=0,"",COUNTIFS($M$7:$M$3006,"Concluída no prazo",$AB$7:$AB$3006,AB573,$AQ$7:$AQ$3006,'RC'!$E$6)/COUNTIFS($AB$7:$AB$3006,AB573,$AQ$7:$AQ$3006,'RC'!$E$6)))</f>
        <v/>
      </c>
      <c r="AD573" s="48">
        <f>SUMIF($AQ$7:$AQ$3006,'RC'!$E$6,$J$7:$J$3006)+SUMIF($AQ$7:$AQ$3006,'RC'!$E$6,$L$7:$L$3006)</f>
        <v>21</v>
      </c>
      <c r="AF573" s="48">
        <v>4.4339999999998297E-2</v>
      </c>
      <c r="AG573" s="48">
        <f>IF(OR(AQ573="",AQ573&lt;&gt;'RC'!$E$6,AB573&lt;&gt;'RC'!$D$21),0,1)</f>
        <v>0</v>
      </c>
      <c r="AH573" s="48">
        <f t="shared" si="196"/>
        <v>4.4339999999998297E-2</v>
      </c>
      <c r="AI573" s="48" t="str">
        <f t="shared" si="178"/>
        <v/>
      </c>
      <c r="AJ573" s="48" t="str">
        <f t="shared" si="179"/>
        <v/>
      </c>
      <c r="AK573" s="52" t="str">
        <f t="shared" si="180"/>
        <v/>
      </c>
      <c r="AL573" s="52" t="str">
        <f t="shared" si="181"/>
        <v/>
      </c>
      <c r="AM573" s="48" t="str">
        <f t="shared" si="182"/>
        <v/>
      </c>
      <c r="AN573" s="48" t="str">
        <f t="shared" si="183"/>
        <v/>
      </c>
      <c r="AP573" s="18" t="str">
        <f t="shared" si="184"/>
        <v/>
      </c>
      <c r="AQ573" s="18" t="str">
        <f t="shared" si="185"/>
        <v/>
      </c>
      <c r="AR573" s="18">
        <v>4.4339999999999997E-2</v>
      </c>
      <c r="AS573" s="18">
        <f>IF(AF!$D$27="Todos",1,IF(M573=AF!$D$27,1,0))</f>
        <v>1</v>
      </c>
      <c r="AT573" s="53">
        <f>IF(AND(E573=AF!$D$6,OR(LT!M573=AF!$D$27,AF!$D$27="Todos"),OR(AP573=AF!$E$8,AQ573=AF!$E$8)),AR573+AS573,0)</f>
        <v>0</v>
      </c>
      <c r="AU573" s="18" t="str">
        <f t="shared" si="186"/>
        <v/>
      </c>
      <c r="AV573" s="54" t="str">
        <f t="shared" si="187"/>
        <v/>
      </c>
      <c r="AW573" s="54" t="str">
        <f t="shared" si="188"/>
        <v/>
      </c>
      <c r="AX573" s="18" t="str">
        <f t="shared" si="189"/>
        <v/>
      </c>
      <c r="AY573" s="18" t="str">
        <f t="shared" si="190"/>
        <v/>
      </c>
      <c r="BA573" s="18">
        <f>IF($E573=AF!$D$6,IF($M573="Concluída no prazo",2,IF($M573="Concluída com atraso",1,0)),0)</f>
        <v>0</v>
      </c>
      <c r="BB573" s="18">
        <f>IF($E573=AF!$D$6,IF($M573="Atrasada",2,IF($M573="Concluída com atraso",1,0)),0)</f>
        <v>0</v>
      </c>
      <c r="BC573" s="18">
        <v>5.6699999999999997E-3</v>
      </c>
      <c r="BD573" s="18">
        <f t="shared" si="197"/>
        <v>5.6699999999999997E-3</v>
      </c>
      <c r="BE573" s="18">
        <f t="shared" si="197"/>
        <v>5.6699999999999997E-3</v>
      </c>
      <c r="BF573" s="18" t="str">
        <f t="shared" si="191"/>
        <v/>
      </c>
      <c r="BN573" s="18" t="str">
        <f t="shared" si="192"/>
        <v>s</v>
      </c>
    </row>
    <row r="574" spans="3:66" ht="50.1" customHeight="1" thickTop="1" thickBot="1" x14ac:dyDescent="0.3">
      <c r="C574" s="46"/>
      <c r="D574" s="46"/>
      <c r="E574" s="46"/>
      <c r="F574" s="122"/>
      <c r="G574" s="122"/>
      <c r="H574" s="78" t="str">
        <f t="shared" si="193"/>
        <v/>
      </c>
      <c r="I574" s="78" t="str">
        <f t="shared" si="194"/>
        <v/>
      </c>
      <c r="J574" s="16"/>
      <c r="K574" s="46" t="str">
        <f t="shared" si="195"/>
        <v/>
      </c>
      <c r="L574" s="16"/>
      <c r="M574" s="16"/>
      <c r="N574" s="46"/>
      <c r="O574" s="47" t="str">
        <f t="shared" si="198"/>
        <v/>
      </c>
      <c r="P574" s="47"/>
      <c r="Q574" s="48" t="str">
        <f>IFERROR(VLOOKUP(E574,Funcionários!$C$8:$E$207,3,FALSE),"")</f>
        <v/>
      </c>
      <c r="R574" s="47"/>
      <c r="S574" s="49" t="str">
        <f t="shared" si="199"/>
        <v/>
      </c>
      <c r="T574" s="49">
        <v>5.6800000000000002E-3</v>
      </c>
      <c r="U574" s="48" t="str">
        <f>IF(Funcionários!C575=0,"",Funcionários!C575)</f>
        <v/>
      </c>
      <c r="V574" s="50">
        <f>IF(U574="",0,IF(COUNTIFS($E$7:$E$3006,U574,$I$7:$I$3006,'RC'!$E$6)=0,0,COUNTIFS($M$7:$M$3006,"Concluída no prazo",$E$7:$E$3006,U574,$I$7:$I$3006,'RC'!$E$6)/COUNTIFS($E$7:$E$3006,U574,$I$7:$I$3006,'RC'!$E$6)))</f>
        <v>0</v>
      </c>
      <c r="W574" s="49">
        <f>SUMIFS($J$7:$J$3006,$E$7:$E$3006,U574,$I$7:$I$3006,'RC'!$E$6)+SUMIFS($L$7:$L$3006,$E$7:$E$3006,U574,$I$7:$I$3006,'RC'!$E$6)</f>
        <v>0</v>
      </c>
      <c r="X574" s="48">
        <f>COUNTIFS($E$7:$E$3006,U574,$I$7:$I$3006,'RC'!$E$6)</f>
        <v>0</v>
      </c>
      <c r="Y574" s="48"/>
      <c r="Z574" s="51" t="str">
        <f>IF(AQ574='RC'!$E$6,AC574*1000+AD574,"")</f>
        <v/>
      </c>
      <c r="AA574" s="51" t="str">
        <f>IF(AB574="","",IF(AQ574='RC'!$E$6,AC574*1000-AD574,""))</f>
        <v/>
      </c>
      <c r="AB574" s="48" t="str">
        <f>IFERROR(VLOOKUP(E574,Funcionários!$C$8:$E$207,3,FALSE),"")</f>
        <v/>
      </c>
      <c r="AC574" s="50" t="str">
        <f>IF(AB574="","",IF(COUNTIFS($AB$7:$AB$3006,AB574,$AQ$7:$AQ$3006,'RC'!$E$6)=0,"",COUNTIFS($M$7:$M$3006,"Concluída no prazo",$AB$7:$AB$3006,AB574,$AQ$7:$AQ$3006,'RC'!$E$6)/COUNTIFS($AB$7:$AB$3006,AB574,$AQ$7:$AQ$3006,'RC'!$E$6)))</f>
        <v/>
      </c>
      <c r="AD574" s="48">
        <f>SUMIF($AQ$7:$AQ$3006,'RC'!$E$6,$J$7:$J$3006)+SUMIF($AQ$7:$AQ$3006,'RC'!$E$6,$L$7:$L$3006)</f>
        <v>21</v>
      </c>
      <c r="AF574" s="48">
        <v>4.4329999999998301E-2</v>
      </c>
      <c r="AG574" s="48">
        <f>IF(OR(AQ574="",AQ574&lt;&gt;'RC'!$E$6,AB574&lt;&gt;'RC'!$D$21),0,1)</f>
        <v>0</v>
      </c>
      <c r="AH574" s="48">
        <f t="shared" si="196"/>
        <v>4.4329999999998301E-2</v>
      </c>
      <c r="AI574" s="48" t="str">
        <f t="shared" si="178"/>
        <v/>
      </c>
      <c r="AJ574" s="48" t="str">
        <f t="shared" si="179"/>
        <v/>
      </c>
      <c r="AK574" s="52" t="str">
        <f t="shared" si="180"/>
        <v/>
      </c>
      <c r="AL574" s="52" t="str">
        <f t="shared" si="181"/>
        <v/>
      </c>
      <c r="AM574" s="48" t="str">
        <f t="shared" si="182"/>
        <v/>
      </c>
      <c r="AN574" s="48" t="str">
        <f t="shared" si="183"/>
        <v/>
      </c>
      <c r="AP574" s="18" t="str">
        <f t="shared" si="184"/>
        <v/>
      </c>
      <c r="AQ574" s="18" t="str">
        <f t="shared" si="185"/>
        <v/>
      </c>
      <c r="AR574" s="18">
        <v>4.4330000000000001E-2</v>
      </c>
      <c r="AS574" s="18">
        <f>IF(AF!$D$27="Todos",1,IF(M574=AF!$D$27,1,0))</f>
        <v>1</v>
      </c>
      <c r="AT574" s="53">
        <f>IF(AND(E574=AF!$D$6,OR(LT!M574=AF!$D$27,AF!$D$27="Todos"),OR(AP574=AF!$E$8,AQ574=AF!$E$8)),AR574+AS574,0)</f>
        <v>0</v>
      </c>
      <c r="AU574" s="18" t="str">
        <f t="shared" si="186"/>
        <v/>
      </c>
      <c r="AV574" s="54" t="str">
        <f t="shared" si="187"/>
        <v/>
      </c>
      <c r="AW574" s="54" t="str">
        <f t="shared" si="188"/>
        <v/>
      </c>
      <c r="AX574" s="18" t="str">
        <f t="shared" si="189"/>
        <v/>
      </c>
      <c r="AY574" s="18" t="str">
        <f t="shared" si="190"/>
        <v/>
      </c>
      <c r="BA574" s="18">
        <f>IF($E574=AF!$D$6,IF($M574="Concluída no prazo",2,IF($M574="Concluída com atraso",1,0)),0)</f>
        <v>0</v>
      </c>
      <c r="BB574" s="18">
        <f>IF($E574=AF!$D$6,IF($M574="Atrasada",2,IF($M574="Concluída com atraso",1,0)),0)</f>
        <v>0</v>
      </c>
      <c r="BC574" s="18">
        <v>5.6800000000000002E-3</v>
      </c>
      <c r="BD574" s="18">
        <f t="shared" si="197"/>
        <v>5.6800000000000002E-3</v>
      </c>
      <c r="BE574" s="18">
        <f t="shared" si="197"/>
        <v>5.6800000000000002E-3</v>
      </c>
      <c r="BF574" s="18" t="str">
        <f t="shared" si="191"/>
        <v/>
      </c>
      <c r="BN574" s="18" t="str">
        <f t="shared" si="192"/>
        <v>s</v>
      </c>
    </row>
    <row r="575" spans="3:66" ht="50.1" customHeight="1" thickTop="1" thickBot="1" x14ac:dyDescent="0.3">
      <c r="C575" s="46"/>
      <c r="D575" s="46"/>
      <c r="E575" s="46"/>
      <c r="F575" s="122"/>
      <c r="G575" s="122"/>
      <c r="H575" s="78" t="str">
        <f t="shared" si="193"/>
        <v/>
      </c>
      <c r="I575" s="78" t="str">
        <f t="shared" si="194"/>
        <v/>
      </c>
      <c r="J575" s="16"/>
      <c r="K575" s="46" t="str">
        <f t="shared" si="195"/>
        <v/>
      </c>
      <c r="L575" s="16"/>
      <c r="M575" s="16"/>
      <c r="N575" s="46"/>
      <c r="O575" s="47" t="str">
        <f t="shared" si="198"/>
        <v/>
      </c>
      <c r="P575" s="47"/>
      <c r="Q575" s="48" t="str">
        <f>IFERROR(VLOOKUP(E575,Funcionários!$C$8:$E$207,3,FALSE),"")</f>
        <v/>
      </c>
      <c r="R575" s="47"/>
      <c r="S575" s="49" t="str">
        <f t="shared" si="199"/>
        <v/>
      </c>
      <c r="T575" s="49">
        <v>5.6899999999999997E-3</v>
      </c>
      <c r="U575" s="48" t="str">
        <f>IF(Funcionários!C576=0,"",Funcionários!C576)</f>
        <v/>
      </c>
      <c r="V575" s="50">
        <f>IF(U575="",0,IF(COUNTIFS($E$7:$E$3006,U575,$I$7:$I$3006,'RC'!$E$6)=0,0,COUNTIFS($M$7:$M$3006,"Concluída no prazo",$E$7:$E$3006,U575,$I$7:$I$3006,'RC'!$E$6)/COUNTIFS($E$7:$E$3006,U575,$I$7:$I$3006,'RC'!$E$6)))</f>
        <v>0</v>
      </c>
      <c r="W575" s="49">
        <f>SUMIFS($J$7:$J$3006,$E$7:$E$3006,U575,$I$7:$I$3006,'RC'!$E$6)+SUMIFS($L$7:$L$3006,$E$7:$E$3006,U575,$I$7:$I$3006,'RC'!$E$6)</f>
        <v>0</v>
      </c>
      <c r="X575" s="48">
        <f>COUNTIFS($E$7:$E$3006,U575,$I$7:$I$3006,'RC'!$E$6)</f>
        <v>0</v>
      </c>
      <c r="Y575" s="48"/>
      <c r="Z575" s="51" t="str">
        <f>IF(AQ575='RC'!$E$6,AC575*1000+AD575,"")</f>
        <v/>
      </c>
      <c r="AA575" s="51" t="str">
        <f>IF(AB575="","",IF(AQ575='RC'!$E$6,AC575*1000-AD575,""))</f>
        <v/>
      </c>
      <c r="AB575" s="48" t="str">
        <f>IFERROR(VLOOKUP(E575,Funcionários!$C$8:$E$207,3,FALSE),"")</f>
        <v/>
      </c>
      <c r="AC575" s="50" t="str">
        <f>IF(AB575="","",IF(COUNTIFS($AB$7:$AB$3006,AB575,$AQ$7:$AQ$3006,'RC'!$E$6)=0,"",COUNTIFS($M$7:$M$3006,"Concluída no prazo",$AB$7:$AB$3006,AB575,$AQ$7:$AQ$3006,'RC'!$E$6)/COUNTIFS($AB$7:$AB$3006,AB575,$AQ$7:$AQ$3006,'RC'!$E$6)))</f>
        <v/>
      </c>
      <c r="AD575" s="48">
        <f>SUMIF($AQ$7:$AQ$3006,'RC'!$E$6,$J$7:$J$3006)+SUMIF($AQ$7:$AQ$3006,'RC'!$E$6,$L$7:$L$3006)</f>
        <v>21</v>
      </c>
      <c r="AF575" s="48">
        <v>4.4319999999998298E-2</v>
      </c>
      <c r="AG575" s="48">
        <f>IF(OR(AQ575="",AQ575&lt;&gt;'RC'!$E$6,AB575&lt;&gt;'RC'!$D$21),0,1)</f>
        <v>0</v>
      </c>
      <c r="AH575" s="48">
        <f t="shared" si="196"/>
        <v>4.4319999999998298E-2</v>
      </c>
      <c r="AI575" s="48" t="str">
        <f t="shared" si="178"/>
        <v/>
      </c>
      <c r="AJ575" s="48" t="str">
        <f t="shared" si="179"/>
        <v/>
      </c>
      <c r="AK575" s="52" t="str">
        <f t="shared" si="180"/>
        <v/>
      </c>
      <c r="AL575" s="52" t="str">
        <f t="shared" si="181"/>
        <v/>
      </c>
      <c r="AM575" s="48" t="str">
        <f t="shared" si="182"/>
        <v/>
      </c>
      <c r="AN575" s="48" t="str">
        <f t="shared" si="183"/>
        <v/>
      </c>
      <c r="AP575" s="18" t="str">
        <f t="shared" si="184"/>
        <v/>
      </c>
      <c r="AQ575" s="18" t="str">
        <f t="shared" si="185"/>
        <v/>
      </c>
      <c r="AR575" s="18">
        <v>4.4319999999999998E-2</v>
      </c>
      <c r="AS575" s="18">
        <f>IF(AF!$D$27="Todos",1,IF(M575=AF!$D$27,1,0))</f>
        <v>1</v>
      </c>
      <c r="AT575" s="53">
        <f>IF(AND(E575=AF!$D$6,OR(LT!M575=AF!$D$27,AF!$D$27="Todos"),OR(AP575=AF!$E$8,AQ575=AF!$E$8)),AR575+AS575,0)</f>
        <v>0</v>
      </c>
      <c r="AU575" s="18" t="str">
        <f t="shared" si="186"/>
        <v/>
      </c>
      <c r="AV575" s="54" t="str">
        <f t="shared" si="187"/>
        <v/>
      </c>
      <c r="AW575" s="54" t="str">
        <f t="shared" si="188"/>
        <v/>
      </c>
      <c r="AX575" s="18" t="str">
        <f t="shared" si="189"/>
        <v/>
      </c>
      <c r="AY575" s="18" t="str">
        <f t="shared" si="190"/>
        <v/>
      </c>
      <c r="BA575" s="18">
        <f>IF($E575=AF!$D$6,IF($M575="Concluída no prazo",2,IF($M575="Concluída com atraso",1,0)),0)</f>
        <v>0</v>
      </c>
      <c r="BB575" s="18">
        <f>IF($E575=AF!$D$6,IF($M575="Atrasada",2,IF($M575="Concluída com atraso",1,0)),0)</f>
        <v>0</v>
      </c>
      <c r="BC575" s="18">
        <v>5.6899999999999997E-3</v>
      </c>
      <c r="BD575" s="18">
        <f t="shared" si="197"/>
        <v>5.6899999999999997E-3</v>
      </c>
      <c r="BE575" s="18">
        <f t="shared" si="197"/>
        <v>5.6899999999999997E-3</v>
      </c>
      <c r="BF575" s="18" t="str">
        <f t="shared" si="191"/>
        <v/>
      </c>
      <c r="BN575" s="18" t="str">
        <f t="shared" si="192"/>
        <v>s</v>
      </c>
    </row>
    <row r="576" spans="3:66" ht="50.1" customHeight="1" thickTop="1" thickBot="1" x14ac:dyDescent="0.3">
      <c r="C576" s="46"/>
      <c r="D576" s="46"/>
      <c r="E576" s="46"/>
      <c r="F576" s="122"/>
      <c r="G576" s="122"/>
      <c r="H576" s="78" t="str">
        <f t="shared" si="193"/>
        <v/>
      </c>
      <c r="I576" s="78" t="str">
        <f t="shared" si="194"/>
        <v/>
      </c>
      <c r="J576" s="16"/>
      <c r="K576" s="46" t="str">
        <f t="shared" si="195"/>
        <v/>
      </c>
      <c r="L576" s="16"/>
      <c r="M576" s="16"/>
      <c r="N576" s="46"/>
      <c r="O576" s="47" t="str">
        <f t="shared" si="198"/>
        <v/>
      </c>
      <c r="P576" s="47"/>
      <c r="Q576" s="48" t="str">
        <f>IFERROR(VLOOKUP(E576,Funcionários!$C$8:$E$207,3,FALSE),"")</f>
        <v/>
      </c>
      <c r="R576" s="47"/>
      <c r="S576" s="49" t="str">
        <f t="shared" si="199"/>
        <v/>
      </c>
      <c r="T576" s="49">
        <v>5.7000000000000002E-3</v>
      </c>
      <c r="U576" s="48" t="str">
        <f>IF(Funcionários!C577=0,"",Funcionários!C577)</f>
        <v/>
      </c>
      <c r="V576" s="50">
        <f>IF(U576="",0,IF(COUNTIFS($E$7:$E$3006,U576,$I$7:$I$3006,'RC'!$E$6)=0,0,COUNTIFS($M$7:$M$3006,"Concluída no prazo",$E$7:$E$3006,U576,$I$7:$I$3006,'RC'!$E$6)/COUNTIFS($E$7:$E$3006,U576,$I$7:$I$3006,'RC'!$E$6)))</f>
        <v>0</v>
      </c>
      <c r="W576" s="49">
        <f>SUMIFS($J$7:$J$3006,$E$7:$E$3006,U576,$I$7:$I$3006,'RC'!$E$6)+SUMIFS($L$7:$L$3006,$E$7:$E$3006,U576,$I$7:$I$3006,'RC'!$E$6)</f>
        <v>0</v>
      </c>
      <c r="X576" s="48">
        <f>COUNTIFS($E$7:$E$3006,U576,$I$7:$I$3006,'RC'!$E$6)</f>
        <v>0</v>
      </c>
      <c r="Y576" s="48"/>
      <c r="Z576" s="51" t="str">
        <f>IF(AQ576='RC'!$E$6,AC576*1000+AD576,"")</f>
        <v/>
      </c>
      <c r="AA576" s="51" t="str">
        <f>IF(AB576="","",IF(AQ576='RC'!$E$6,AC576*1000-AD576,""))</f>
        <v/>
      </c>
      <c r="AB576" s="48" t="str">
        <f>IFERROR(VLOOKUP(E576,Funcionários!$C$8:$E$207,3,FALSE),"")</f>
        <v/>
      </c>
      <c r="AC576" s="50" t="str">
        <f>IF(AB576="","",IF(COUNTIFS($AB$7:$AB$3006,AB576,$AQ$7:$AQ$3006,'RC'!$E$6)=0,"",COUNTIFS($M$7:$M$3006,"Concluída no prazo",$AB$7:$AB$3006,AB576,$AQ$7:$AQ$3006,'RC'!$E$6)/COUNTIFS($AB$7:$AB$3006,AB576,$AQ$7:$AQ$3006,'RC'!$E$6)))</f>
        <v/>
      </c>
      <c r="AD576" s="48">
        <f>SUMIF($AQ$7:$AQ$3006,'RC'!$E$6,$J$7:$J$3006)+SUMIF($AQ$7:$AQ$3006,'RC'!$E$6,$L$7:$L$3006)</f>
        <v>21</v>
      </c>
      <c r="AF576" s="48">
        <v>4.4309999999998302E-2</v>
      </c>
      <c r="AG576" s="48">
        <f>IF(OR(AQ576="",AQ576&lt;&gt;'RC'!$E$6,AB576&lt;&gt;'RC'!$D$21),0,1)</f>
        <v>0</v>
      </c>
      <c r="AH576" s="48">
        <f t="shared" si="196"/>
        <v>4.4309999999998302E-2</v>
      </c>
      <c r="AI576" s="48" t="str">
        <f t="shared" si="178"/>
        <v/>
      </c>
      <c r="AJ576" s="48" t="str">
        <f t="shared" si="179"/>
        <v/>
      </c>
      <c r="AK576" s="52" t="str">
        <f t="shared" si="180"/>
        <v/>
      </c>
      <c r="AL576" s="52" t="str">
        <f t="shared" si="181"/>
        <v/>
      </c>
      <c r="AM576" s="48" t="str">
        <f t="shared" si="182"/>
        <v/>
      </c>
      <c r="AN576" s="48" t="str">
        <f t="shared" si="183"/>
        <v/>
      </c>
      <c r="AP576" s="18" t="str">
        <f t="shared" si="184"/>
        <v/>
      </c>
      <c r="AQ576" s="18" t="str">
        <f t="shared" si="185"/>
        <v/>
      </c>
      <c r="AR576" s="18">
        <v>4.4310000000000002E-2</v>
      </c>
      <c r="AS576" s="18">
        <f>IF(AF!$D$27="Todos",1,IF(M576=AF!$D$27,1,0))</f>
        <v>1</v>
      </c>
      <c r="AT576" s="53">
        <f>IF(AND(E576=AF!$D$6,OR(LT!M576=AF!$D$27,AF!$D$27="Todos"),OR(AP576=AF!$E$8,AQ576=AF!$E$8)),AR576+AS576,0)</f>
        <v>0</v>
      </c>
      <c r="AU576" s="18" t="str">
        <f t="shared" si="186"/>
        <v/>
      </c>
      <c r="AV576" s="54" t="str">
        <f t="shared" si="187"/>
        <v/>
      </c>
      <c r="AW576" s="54" t="str">
        <f t="shared" si="188"/>
        <v/>
      </c>
      <c r="AX576" s="18" t="str">
        <f t="shared" si="189"/>
        <v/>
      </c>
      <c r="AY576" s="18" t="str">
        <f t="shared" si="190"/>
        <v/>
      </c>
      <c r="BA576" s="18">
        <f>IF($E576=AF!$D$6,IF($M576="Concluída no prazo",2,IF($M576="Concluída com atraso",1,0)),0)</f>
        <v>0</v>
      </c>
      <c r="BB576" s="18">
        <f>IF($E576=AF!$D$6,IF($M576="Atrasada",2,IF($M576="Concluída com atraso",1,0)),0)</f>
        <v>0</v>
      </c>
      <c r="BC576" s="18">
        <v>5.7000000000000002E-3</v>
      </c>
      <c r="BD576" s="18">
        <f t="shared" si="197"/>
        <v>5.7000000000000002E-3</v>
      </c>
      <c r="BE576" s="18">
        <f t="shared" si="197"/>
        <v>5.7000000000000002E-3</v>
      </c>
      <c r="BF576" s="18" t="str">
        <f t="shared" si="191"/>
        <v/>
      </c>
      <c r="BN576" s="18" t="str">
        <f t="shared" si="192"/>
        <v>s</v>
      </c>
    </row>
    <row r="577" spans="3:66" ht="50.1" customHeight="1" thickTop="1" thickBot="1" x14ac:dyDescent="0.3">
      <c r="C577" s="46"/>
      <c r="D577" s="46"/>
      <c r="E577" s="46"/>
      <c r="F577" s="122"/>
      <c r="G577" s="122"/>
      <c r="H577" s="78" t="str">
        <f t="shared" si="193"/>
        <v/>
      </c>
      <c r="I577" s="78" t="str">
        <f t="shared" si="194"/>
        <v/>
      </c>
      <c r="J577" s="16"/>
      <c r="K577" s="46" t="str">
        <f t="shared" si="195"/>
        <v/>
      </c>
      <c r="L577" s="16"/>
      <c r="M577" s="16"/>
      <c r="N577" s="46"/>
      <c r="O577" s="47" t="str">
        <f t="shared" si="198"/>
        <v/>
      </c>
      <c r="P577" s="47"/>
      <c r="Q577" s="48" t="str">
        <f>IFERROR(VLOOKUP(E577,Funcionários!$C$8:$E$207,3,FALSE),"")</f>
        <v/>
      </c>
      <c r="R577" s="47"/>
      <c r="S577" s="49" t="str">
        <f t="shared" si="199"/>
        <v/>
      </c>
      <c r="T577" s="49">
        <v>5.7099999999999998E-3</v>
      </c>
      <c r="U577" s="48" t="str">
        <f>IF(Funcionários!C578=0,"",Funcionários!C578)</f>
        <v/>
      </c>
      <c r="V577" s="50">
        <f>IF(U577="",0,IF(COUNTIFS($E$7:$E$3006,U577,$I$7:$I$3006,'RC'!$E$6)=0,0,COUNTIFS($M$7:$M$3006,"Concluída no prazo",$E$7:$E$3006,U577,$I$7:$I$3006,'RC'!$E$6)/COUNTIFS($E$7:$E$3006,U577,$I$7:$I$3006,'RC'!$E$6)))</f>
        <v>0</v>
      </c>
      <c r="W577" s="49">
        <f>SUMIFS($J$7:$J$3006,$E$7:$E$3006,U577,$I$7:$I$3006,'RC'!$E$6)+SUMIFS($L$7:$L$3006,$E$7:$E$3006,U577,$I$7:$I$3006,'RC'!$E$6)</f>
        <v>0</v>
      </c>
      <c r="X577" s="48">
        <f>COUNTIFS($E$7:$E$3006,U577,$I$7:$I$3006,'RC'!$E$6)</f>
        <v>0</v>
      </c>
      <c r="Y577" s="48"/>
      <c r="Z577" s="51" t="str">
        <f>IF(AQ577='RC'!$E$6,AC577*1000+AD577,"")</f>
        <v/>
      </c>
      <c r="AA577" s="51" t="str">
        <f>IF(AB577="","",IF(AQ577='RC'!$E$6,AC577*1000-AD577,""))</f>
        <v/>
      </c>
      <c r="AB577" s="48" t="str">
        <f>IFERROR(VLOOKUP(E577,Funcionários!$C$8:$E$207,3,FALSE),"")</f>
        <v/>
      </c>
      <c r="AC577" s="50" t="str">
        <f>IF(AB577="","",IF(COUNTIFS($AB$7:$AB$3006,AB577,$AQ$7:$AQ$3006,'RC'!$E$6)=0,"",COUNTIFS($M$7:$M$3006,"Concluída no prazo",$AB$7:$AB$3006,AB577,$AQ$7:$AQ$3006,'RC'!$E$6)/COUNTIFS($AB$7:$AB$3006,AB577,$AQ$7:$AQ$3006,'RC'!$E$6)))</f>
        <v/>
      </c>
      <c r="AD577" s="48">
        <f>SUMIF($AQ$7:$AQ$3006,'RC'!$E$6,$J$7:$J$3006)+SUMIF($AQ$7:$AQ$3006,'RC'!$E$6,$L$7:$L$3006)</f>
        <v>21</v>
      </c>
      <c r="AF577" s="48">
        <v>4.4299999999998299E-2</v>
      </c>
      <c r="AG577" s="48">
        <f>IF(OR(AQ577="",AQ577&lt;&gt;'RC'!$E$6,AB577&lt;&gt;'RC'!$D$21),0,1)</f>
        <v>0</v>
      </c>
      <c r="AH577" s="48">
        <f t="shared" si="196"/>
        <v>4.4299999999998299E-2</v>
      </c>
      <c r="AI577" s="48" t="str">
        <f t="shared" si="178"/>
        <v/>
      </c>
      <c r="AJ577" s="48" t="str">
        <f t="shared" si="179"/>
        <v/>
      </c>
      <c r="AK577" s="52" t="str">
        <f t="shared" si="180"/>
        <v/>
      </c>
      <c r="AL577" s="52" t="str">
        <f t="shared" si="181"/>
        <v/>
      </c>
      <c r="AM577" s="48" t="str">
        <f t="shared" si="182"/>
        <v/>
      </c>
      <c r="AN577" s="48" t="str">
        <f t="shared" si="183"/>
        <v/>
      </c>
      <c r="AP577" s="18" t="str">
        <f t="shared" si="184"/>
        <v/>
      </c>
      <c r="AQ577" s="18" t="str">
        <f t="shared" si="185"/>
        <v/>
      </c>
      <c r="AR577" s="18">
        <v>4.4299999999999999E-2</v>
      </c>
      <c r="AS577" s="18">
        <f>IF(AF!$D$27="Todos",1,IF(M577=AF!$D$27,1,0))</f>
        <v>1</v>
      </c>
      <c r="AT577" s="53">
        <f>IF(AND(E577=AF!$D$6,OR(LT!M577=AF!$D$27,AF!$D$27="Todos"),OR(AP577=AF!$E$8,AQ577=AF!$E$8)),AR577+AS577,0)</f>
        <v>0</v>
      </c>
      <c r="AU577" s="18" t="str">
        <f t="shared" si="186"/>
        <v/>
      </c>
      <c r="AV577" s="54" t="str">
        <f t="shared" si="187"/>
        <v/>
      </c>
      <c r="AW577" s="54" t="str">
        <f t="shared" si="188"/>
        <v/>
      </c>
      <c r="AX577" s="18" t="str">
        <f t="shared" si="189"/>
        <v/>
      </c>
      <c r="AY577" s="18" t="str">
        <f t="shared" si="190"/>
        <v/>
      </c>
      <c r="BA577" s="18">
        <f>IF($E577=AF!$D$6,IF($M577="Concluída no prazo",2,IF($M577="Concluída com atraso",1,0)),0)</f>
        <v>0</v>
      </c>
      <c r="BB577" s="18">
        <f>IF($E577=AF!$D$6,IF($M577="Atrasada",2,IF($M577="Concluída com atraso",1,0)),0)</f>
        <v>0</v>
      </c>
      <c r="BC577" s="18">
        <v>5.7099999999999998E-3</v>
      </c>
      <c r="BD577" s="18">
        <f t="shared" si="197"/>
        <v>5.7099999999999998E-3</v>
      </c>
      <c r="BE577" s="18">
        <f t="shared" si="197"/>
        <v>5.7099999999999998E-3</v>
      </c>
      <c r="BF577" s="18" t="str">
        <f t="shared" si="191"/>
        <v/>
      </c>
      <c r="BN577" s="18" t="str">
        <f t="shared" si="192"/>
        <v>s</v>
      </c>
    </row>
    <row r="578" spans="3:66" ht="50.1" customHeight="1" thickTop="1" thickBot="1" x14ac:dyDescent="0.3">
      <c r="C578" s="46"/>
      <c r="D578" s="46"/>
      <c r="E578" s="46"/>
      <c r="F578" s="122"/>
      <c r="G578" s="122"/>
      <c r="H578" s="78" t="str">
        <f t="shared" si="193"/>
        <v/>
      </c>
      <c r="I578" s="78" t="str">
        <f t="shared" si="194"/>
        <v/>
      </c>
      <c r="J578" s="16"/>
      <c r="K578" s="46" t="str">
        <f t="shared" si="195"/>
        <v/>
      </c>
      <c r="L578" s="16"/>
      <c r="M578" s="16"/>
      <c r="N578" s="46"/>
      <c r="O578" s="47" t="str">
        <f t="shared" si="198"/>
        <v/>
      </c>
      <c r="P578" s="47"/>
      <c r="Q578" s="48" t="str">
        <f>IFERROR(VLOOKUP(E578,Funcionários!$C$8:$E$207,3,FALSE),"")</f>
        <v/>
      </c>
      <c r="R578" s="47"/>
      <c r="S578" s="49" t="str">
        <f t="shared" si="199"/>
        <v/>
      </c>
      <c r="T578" s="49">
        <v>5.7200000000000003E-3</v>
      </c>
      <c r="U578" s="48" t="str">
        <f>IF(Funcionários!C579=0,"",Funcionários!C579)</f>
        <v/>
      </c>
      <c r="V578" s="50">
        <f>IF(U578="",0,IF(COUNTIFS($E$7:$E$3006,U578,$I$7:$I$3006,'RC'!$E$6)=0,0,COUNTIFS($M$7:$M$3006,"Concluída no prazo",$E$7:$E$3006,U578,$I$7:$I$3006,'RC'!$E$6)/COUNTIFS($E$7:$E$3006,U578,$I$7:$I$3006,'RC'!$E$6)))</f>
        <v>0</v>
      </c>
      <c r="W578" s="49">
        <f>SUMIFS($J$7:$J$3006,$E$7:$E$3006,U578,$I$7:$I$3006,'RC'!$E$6)+SUMIFS($L$7:$L$3006,$E$7:$E$3006,U578,$I$7:$I$3006,'RC'!$E$6)</f>
        <v>0</v>
      </c>
      <c r="X578" s="48">
        <f>COUNTIFS($E$7:$E$3006,U578,$I$7:$I$3006,'RC'!$E$6)</f>
        <v>0</v>
      </c>
      <c r="Y578" s="48"/>
      <c r="Z578" s="51" t="str">
        <f>IF(AQ578='RC'!$E$6,AC578*1000+AD578,"")</f>
        <v/>
      </c>
      <c r="AA578" s="51" t="str">
        <f>IF(AB578="","",IF(AQ578='RC'!$E$6,AC578*1000-AD578,""))</f>
        <v/>
      </c>
      <c r="AB578" s="48" t="str">
        <f>IFERROR(VLOOKUP(E578,Funcionários!$C$8:$E$207,3,FALSE),"")</f>
        <v/>
      </c>
      <c r="AC578" s="50" t="str">
        <f>IF(AB578="","",IF(COUNTIFS($AB$7:$AB$3006,AB578,$AQ$7:$AQ$3006,'RC'!$E$6)=0,"",COUNTIFS($M$7:$M$3006,"Concluída no prazo",$AB$7:$AB$3006,AB578,$AQ$7:$AQ$3006,'RC'!$E$6)/COUNTIFS($AB$7:$AB$3006,AB578,$AQ$7:$AQ$3006,'RC'!$E$6)))</f>
        <v/>
      </c>
      <c r="AD578" s="48">
        <f>SUMIF($AQ$7:$AQ$3006,'RC'!$E$6,$J$7:$J$3006)+SUMIF($AQ$7:$AQ$3006,'RC'!$E$6,$L$7:$L$3006)</f>
        <v>21</v>
      </c>
      <c r="AF578" s="48">
        <v>4.4289999999998303E-2</v>
      </c>
      <c r="AG578" s="48">
        <f>IF(OR(AQ578="",AQ578&lt;&gt;'RC'!$E$6,AB578&lt;&gt;'RC'!$D$21),0,1)</f>
        <v>0</v>
      </c>
      <c r="AH578" s="48">
        <f t="shared" si="196"/>
        <v>4.4289999999998303E-2</v>
      </c>
      <c r="AI578" s="48" t="str">
        <f t="shared" si="178"/>
        <v/>
      </c>
      <c r="AJ578" s="48" t="str">
        <f t="shared" si="179"/>
        <v/>
      </c>
      <c r="AK578" s="52" t="str">
        <f t="shared" si="180"/>
        <v/>
      </c>
      <c r="AL578" s="52" t="str">
        <f t="shared" si="181"/>
        <v/>
      </c>
      <c r="AM578" s="48" t="str">
        <f t="shared" si="182"/>
        <v/>
      </c>
      <c r="AN578" s="48" t="str">
        <f t="shared" si="183"/>
        <v/>
      </c>
      <c r="AP578" s="18" t="str">
        <f t="shared" si="184"/>
        <v/>
      </c>
      <c r="AQ578" s="18" t="str">
        <f t="shared" si="185"/>
        <v/>
      </c>
      <c r="AR578" s="18">
        <v>4.4290000000000003E-2</v>
      </c>
      <c r="AS578" s="18">
        <f>IF(AF!$D$27="Todos",1,IF(M578=AF!$D$27,1,0))</f>
        <v>1</v>
      </c>
      <c r="AT578" s="53">
        <f>IF(AND(E578=AF!$D$6,OR(LT!M578=AF!$D$27,AF!$D$27="Todos"),OR(AP578=AF!$E$8,AQ578=AF!$E$8)),AR578+AS578,0)</f>
        <v>0</v>
      </c>
      <c r="AU578" s="18" t="str">
        <f t="shared" si="186"/>
        <v/>
      </c>
      <c r="AV578" s="54" t="str">
        <f t="shared" si="187"/>
        <v/>
      </c>
      <c r="AW578" s="54" t="str">
        <f t="shared" si="188"/>
        <v/>
      </c>
      <c r="AX578" s="18" t="str">
        <f t="shared" si="189"/>
        <v/>
      </c>
      <c r="AY578" s="18" t="str">
        <f t="shared" si="190"/>
        <v/>
      </c>
      <c r="BA578" s="18">
        <f>IF($E578=AF!$D$6,IF($M578="Concluída no prazo",2,IF($M578="Concluída com atraso",1,0)),0)</f>
        <v>0</v>
      </c>
      <c r="BB578" s="18">
        <f>IF($E578=AF!$D$6,IF($M578="Atrasada",2,IF($M578="Concluída com atraso",1,0)),0)</f>
        <v>0</v>
      </c>
      <c r="BC578" s="18">
        <v>5.7200000000000003E-3</v>
      </c>
      <c r="BD578" s="18">
        <f t="shared" si="197"/>
        <v>5.7200000000000003E-3</v>
      </c>
      <c r="BE578" s="18">
        <f t="shared" si="197"/>
        <v>5.7200000000000003E-3</v>
      </c>
      <c r="BF578" s="18" t="str">
        <f t="shared" si="191"/>
        <v/>
      </c>
      <c r="BN578" s="18" t="str">
        <f t="shared" si="192"/>
        <v>s</v>
      </c>
    </row>
    <row r="579" spans="3:66" ht="50.1" customHeight="1" thickTop="1" thickBot="1" x14ac:dyDescent="0.3">
      <c r="C579" s="46"/>
      <c r="D579" s="46"/>
      <c r="E579" s="46"/>
      <c r="F579" s="122"/>
      <c r="G579" s="122"/>
      <c r="H579" s="78" t="str">
        <f t="shared" si="193"/>
        <v/>
      </c>
      <c r="I579" s="78" t="str">
        <f t="shared" si="194"/>
        <v/>
      </c>
      <c r="J579" s="16"/>
      <c r="K579" s="46" t="str">
        <f t="shared" si="195"/>
        <v/>
      </c>
      <c r="L579" s="16"/>
      <c r="M579" s="16"/>
      <c r="N579" s="46"/>
      <c r="O579" s="47" t="str">
        <f t="shared" si="198"/>
        <v/>
      </c>
      <c r="P579" s="47"/>
      <c r="Q579" s="48" t="str">
        <f>IFERROR(VLOOKUP(E579,Funcionários!$C$8:$E$207,3,FALSE),"")</f>
        <v/>
      </c>
      <c r="R579" s="47"/>
      <c r="S579" s="49" t="str">
        <f t="shared" si="199"/>
        <v/>
      </c>
      <c r="T579" s="49">
        <v>5.7299999999999999E-3</v>
      </c>
      <c r="U579" s="48" t="str">
        <f>IF(Funcionários!C580=0,"",Funcionários!C580)</f>
        <v/>
      </c>
      <c r="V579" s="50">
        <f>IF(U579="",0,IF(COUNTIFS($E$7:$E$3006,U579,$I$7:$I$3006,'RC'!$E$6)=0,0,COUNTIFS($M$7:$M$3006,"Concluída no prazo",$E$7:$E$3006,U579,$I$7:$I$3006,'RC'!$E$6)/COUNTIFS($E$7:$E$3006,U579,$I$7:$I$3006,'RC'!$E$6)))</f>
        <v>0</v>
      </c>
      <c r="W579" s="49">
        <f>SUMIFS($J$7:$J$3006,$E$7:$E$3006,U579,$I$7:$I$3006,'RC'!$E$6)+SUMIFS($L$7:$L$3006,$E$7:$E$3006,U579,$I$7:$I$3006,'RC'!$E$6)</f>
        <v>0</v>
      </c>
      <c r="X579" s="48">
        <f>COUNTIFS($E$7:$E$3006,U579,$I$7:$I$3006,'RC'!$E$6)</f>
        <v>0</v>
      </c>
      <c r="Y579" s="48"/>
      <c r="Z579" s="51" t="str">
        <f>IF(AQ579='RC'!$E$6,AC579*1000+AD579,"")</f>
        <v/>
      </c>
      <c r="AA579" s="51" t="str">
        <f>IF(AB579="","",IF(AQ579='RC'!$E$6,AC579*1000-AD579,""))</f>
        <v/>
      </c>
      <c r="AB579" s="48" t="str">
        <f>IFERROR(VLOOKUP(E579,Funcionários!$C$8:$E$207,3,FALSE),"")</f>
        <v/>
      </c>
      <c r="AC579" s="50" t="str">
        <f>IF(AB579="","",IF(COUNTIFS($AB$7:$AB$3006,AB579,$AQ$7:$AQ$3006,'RC'!$E$6)=0,"",COUNTIFS($M$7:$M$3006,"Concluída no prazo",$AB$7:$AB$3006,AB579,$AQ$7:$AQ$3006,'RC'!$E$6)/COUNTIFS($AB$7:$AB$3006,AB579,$AQ$7:$AQ$3006,'RC'!$E$6)))</f>
        <v/>
      </c>
      <c r="AD579" s="48">
        <f>SUMIF($AQ$7:$AQ$3006,'RC'!$E$6,$J$7:$J$3006)+SUMIF($AQ$7:$AQ$3006,'RC'!$E$6,$L$7:$L$3006)</f>
        <v>21</v>
      </c>
      <c r="AF579" s="48">
        <v>4.42799999999983E-2</v>
      </c>
      <c r="AG579" s="48">
        <f>IF(OR(AQ579="",AQ579&lt;&gt;'RC'!$E$6,AB579&lt;&gt;'RC'!$D$21),0,1)</f>
        <v>0</v>
      </c>
      <c r="AH579" s="48">
        <f t="shared" si="196"/>
        <v>4.42799999999983E-2</v>
      </c>
      <c r="AI579" s="48" t="str">
        <f t="shared" si="178"/>
        <v/>
      </c>
      <c r="AJ579" s="48" t="str">
        <f t="shared" si="179"/>
        <v/>
      </c>
      <c r="AK579" s="52" t="str">
        <f t="shared" si="180"/>
        <v/>
      </c>
      <c r="AL579" s="52" t="str">
        <f t="shared" si="181"/>
        <v/>
      </c>
      <c r="AM579" s="48" t="str">
        <f t="shared" si="182"/>
        <v/>
      </c>
      <c r="AN579" s="48" t="str">
        <f t="shared" si="183"/>
        <v/>
      </c>
      <c r="AP579" s="18" t="str">
        <f t="shared" si="184"/>
        <v/>
      </c>
      <c r="AQ579" s="18" t="str">
        <f t="shared" si="185"/>
        <v/>
      </c>
      <c r="AR579" s="18">
        <v>4.428E-2</v>
      </c>
      <c r="AS579" s="18">
        <f>IF(AF!$D$27="Todos",1,IF(M579=AF!$D$27,1,0))</f>
        <v>1</v>
      </c>
      <c r="AT579" s="53">
        <f>IF(AND(E579=AF!$D$6,OR(LT!M579=AF!$D$27,AF!$D$27="Todos"),OR(AP579=AF!$E$8,AQ579=AF!$E$8)),AR579+AS579,0)</f>
        <v>0</v>
      </c>
      <c r="AU579" s="18" t="str">
        <f t="shared" si="186"/>
        <v/>
      </c>
      <c r="AV579" s="54" t="str">
        <f t="shared" si="187"/>
        <v/>
      </c>
      <c r="AW579" s="54" t="str">
        <f t="shared" si="188"/>
        <v/>
      </c>
      <c r="AX579" s="18" t="str">
        <f t="shared" si="189"/>
        <v/>
      </c>
      <c r="AY579" s="18" t="str">
        <f t="shared" si="190"/>
        <v/>
      </c>
      <c r="BA579" s="18">
        <f>IF($E579=AF!$D$6,IF($M579="Concluída no prazo",2,IF($M579="Concluída com atraso",1,0)),0)</f>
        <v>0</v>
      </c>
      <c r="BB579" s="18">
        <f>IF($E579=AF!$D$6,IF($M579="Atrasada",2,IF($M579="Concluída com atraso",1,0)),0)</f>
        <v>0</v>
      </c>
      <c r="BC579" s="18">
        <v>5.7299999999999999E-3</v>
      </c>
      <c r="BD579" s="18">
        <f t="shared" si="197"/>
        <v>5.7299999999999999E-3</v>
      </c>
      <c r="BE579" s="18">
        <f t="shared" si="197"/>
        <v>5.7299999999999999E-3</v>
      </c>
      <c r="BF579" s="18" t="str">
        <f t="shared" si="191"/>
        <v/>
      </c>
      <c r="BN579" s="18" t="str">
        <f t="shared" si="192"/>
        <v>s</v>
      </c>
    </row>
    <row r="580" spans="3:66" ht="50.1" customHeight="1" thickTop="1" thickBot="1" x14ac:dyDescent="0.3">
      <c r="C580" s="46"/>
      <c r="D580" s="46"/>
      <c r="E580" s="46"/>
      <c r="F580" s="122"/>
      <c r="G580" s="122"/>
      <c r="H580" s="78" t="str">
        <f t="shared" si="193"/>
        <v/>
      </c>
      <c r="I580" s="78" t="str">
        <f t="shared" si="194"/>
        <v/>
      </c>
      <c r="J580" s="16"/>
      <c r="K580" s="46" t="str">
        <f t="shared" si="195"/>
        <v/>
      </c>
      <c r="L580" s="16"/>
      <c r="M580" s="16"/>
      <c r="N580" s="46"/>
      <c r="O580" s="47" t="str">
        <f t="shared" si="198"/>
        <v/>
      </c>
      <c r="P580" s="47"/>
      <c r="Q580" s="48" t="str">
        <f>IFERROR(VLOOKUP(E580,Funcionários!$C$8:$E$207,3,FALSE),"")</f>
        <v/>
      </c>
      <c r="R580" s="47"/>
      <c r="S580" s="49" t="str">
        <f t="shared" si="199"/>
        <v/>
      </c>
      <c r="T580" s="49">
        <v>5.7400000000000003E-3</v>
      </c>
      <c r="U580" s="48" t="str">
        <f>IF(Funcionários!C581=0,"",Funcionários!C581)</f>
        <v/>
      </c>
      <c r="V580" s="50">
        <f>IF(U580="",0,IF(COUNTIFS($E$7:$E$3006,U580,$I$7:$I$3006,'RC'!$E$6)=0,0,COUNTIFS($M$7:$M$3006,"Concluída no prazo",$E$7:$E$3006,U580,$I$7:$I$3006,'RC'!$E$6)/COUNTIFS($E$7:$E$3006,U580,$I$7:$I$3006,'RC'!$E$6)))</f>
        <v>0</v>
      </c>
      <c r="W580" s="49">
        <f>SUMIFS($J$7:$J$3006,$E$7:$E$3006,U580,$I$7:$I$3006,'RC'!$E$6)+SUMIFS($L$7:$L$3006,$E$7:$E$3006,U580,$I$7:$I$3006,'RC'!$E$6)</f>
        <v>0</v>
      </c>
      <c r="X580" s="48">
        <f>COUNTIFS($E$7:$E$3006,U580,$I$7:$I$3006,'RC'!$E$6)</f>
        <v>0</v>
      </c>
      <c r="Y580" s="48"/>
      <c r="Z580" s="51" t="str">
        <f>IF(AQ580='RC'!$E$6,AC580*1000+AD580,"")</f>
        <v/>
      </c>
      <c r="AA580" s="51" t="str">
        <f>IF(AB580="","",IF(AQ580='RC'!$E$6,AC580*1000-AD580,""))</f>
        <v/>
      </c>
      <c r="AB580" s="48" t="str">
        <f>IFERROR(VLOOKUP(E580,Funcionários!$C$8:$E$207,3,FALSE),"")</f>
        <v/>
      </c>
      <c r="AC580" s="50" t="str">
        <f>IF(AB580="","",IF(COUNTIFS($AB$7:$AB$3006,AB580,$AQ$7:$AQ$3006,'RC'!$E$6)=0,"",COUNTIFS($M$7:$M$3006,"Concluída no prazo",$AB$7:$AB$3006,AB580,$AQ$7:$AQ$3006,'RC'!$E$6)/COUNTIFS($AB$7:$AB$3006,AB580,$AQ$7:$AQ$3006,'RC'!$E$6)))</f>
        <v/>
      </c>
      <c r="AD580" s="48">
        <f>SUMIF($AQ$7:$AQ$3006,'RC'!$E$6,$J$7:$J$3006)+SUMIF($AQ$7:$AQ$3006,'RC'!$E$6,$L$7:$L$3006)</f>
        <v>21</v>
      </c>
      <c r="AF580" s="48">
        <v>4.4269999999998297E-2</v>
      </c>
      <c r="AG580" s="48">
        <f>IF(OR(AQ580="",AQ580&lt;&gt;'RC'!$E$6,AB580&lt;&gt;'RC'!$D$21),0,1)</f>
        <v>0</v>
      </c>
      <c r="AH580" s="48">
        <f t="shared" si="196"/>
        <v>4.4269999999998297E-2</v>
      </c>
      <c r="AI580" s="48" t="str">
        <f t="shared" si="178"/>
        <v/>
      </c>
      <c r="AJ580" s="48" t="str">
        <f t="shared" si="179"/>
        <v/>
      </c>
      <c r="AK580" s="52" t="str">
        <f t="shared" si="180"/>
        <v/>
      </c>
      <c r="AL580" s="52" t="str">
        <f t="shared" si="181"/>
        <v/>
      </c>
      <c r="AM580" s="48" t="str">
        <f t="shared" si="182"/>
        <v/>
      </c>
      <c r="AN580" s="48" t="str">
        <f t="shared" si="183"/>
        <v/>
      </c>
      <c r="AP580" s="18" t="str">
        <f t="shared" si="184"/>
        <v/>
      </c>
      <c r="AQ580" s="18" t="str">
        <f t="shared" si="185"/>
        <v/>
      </c>
      <c r="AR580" s="18">
        <v>4.4269999999999997E-2</v>
      </c>
      <c r="AS580" s="18">
        <f>IF(AF!$D$27="Todos",1,IF(M580=AF!$D$27,1,0))</f>
        <v>1</v>
      </c>
      <c r="AT580" s="53">
        <f>IF(AND(E580=AF!$D$6,OR(LT!M580=AF!$D$27,AF!$D$27="Todos"),OR(AP580=AF!$E$8,AQ580=AF!$E$8)),AR580+AS580,0)</f>
        <v>0</v>
      </c>
      <c r="AU580" s="18" t="str">
        <f t="shared" si="186"/>
        <v/>
      </c>
      <c r="AV580" s="54" t="str">
        <f t="shared" si="187"/>
        <v/>
      </c>
      <c r="AW580" s="54" t="str">
        <f t="shared" si="188"/>
        <v/>
      </c>
      <c r="AX580" s="18" t="str">
        <f t="shared" si="189"/>
        <v/>
      </c>
      <c r="AY580" s="18" t="str">
        <f t="shared" si="190"/>
        <v/>
      </c>
      <c r="BA580" s="18">
        <f>IF($E580=AF!$D$6,IF($M580="Concluída no prazo",2,IF($M580="Concluída com atraso",1,0)),0)</f>
        <v>0</v>
      </c>
      <c r="BB580" s="18">
        <f>IF($E580=AF!$D$6,IF($M580="Atrasada",2,IF($M580="Concluída com atraso",1,0)),0)</f>
        <v>0</v>
      </c>
      <c r="BC580" s="18">
        <v>5.7400000000000003E-3</v>
      </c>
      <c r="BD580" s="18">
        <f t="shared" si="197"/>
        <v>5.7400000000000003E-3</v>
      </c>
      <c r="BE580" s="18">
        <f t="shared" si="197"/>
        <v>5.7400000000000003E-3</v>
      </c>
      <c r="BF580" s="18" t="str">
        <f t="shared" si="191"/>
        <v/>
      </c>
      <c r="BN580" s="18" t="str">
        <f t="shared" si="192"/>
        <v>s</v>
      </c>
    </row>
    <row r="581" spans="3:66" ht="50.1" customHeight="1" thickTop="1" thickBot="1" x14ac:dyDescent="0.3">
      <c r="C581" s="46"/>
      <c r="D581" s="46"/>
      <c r="E581" s="46"/>
      <c r="F581" s="122"/>
      <c r="G581" s="122"/>
      <c r="H581" s="78" t="str">
        <f t="shared" si="193"/>
        <v/>
      </c>
      <c r="I581" s="78" t="str">
        <f t="shared" si="194"/>
        <v/>
      </c>
      <c r="J581" s="16"/>
      <c r="K581" s="46" t="str">
        <f t="shared" si="195"/>
        <v/>
      </c>
      <c r="L581" s="16"/>
      <c r="M581" s="16"/>
      <c r="N581" s="46"/>
      <c r="O581" s="47" t="str">
        <f t="shared" si="198"/>
        <v/>
      </c>
      <c r="P581" s="47"/>
      <c r="Q581" s="48" t="str">
        <f>IFERROR(VLOOKUP(E581,Funcionários!$C$8:$E$207,3,FALSE),"")</f>
        <v/>
      </c>
      <c r="R581" s="47"/>
      <c r="S581" s="49" t="str">
        <f t="shared" si="199"/>
        <v/>
      </c>
      <c r="T581" s="49">
        <v>5.7499999999999999E-3</v>
      </c>
      <c r="U581" s="48" t="str">
        <f>IF(Funcionários!C582=0,"",Funcionários!C582)</f>
        <v/>
      </c>
      <c r="V581" s="50">
        <f>IF(U581="",0,IF(COUNTIFS($E$7:$E$3006,U581,$I$7:$I$3006,'RC'!$E$6)=0,0,COUNTIFS($M$7:$M$3006,"Concluída no prazo",$E$7:$E$3006,U581,$I$7:$I$3006,'RC'!$E$6)/COUNTIFS($E$7:$E$3006,U581,$I$7:$I$3006,'RC'!$E$6)))</f>
        <v>0</v>
      </c>
      <c r="W581" s="49">
        <f>SUMIFS($J$7:$J$3006,$E$7:$E$3006,U581,$I$7:$I$3006,'RC'!$E$6)+SUMIFS($L$7:$L$3006,$E$7:$E$3006,U581,$I$7:$I$3006,'RC'!$E$6)</f>
        <v>0</v>
      </c>
      <c r="X581" s="48">
        <f>COUNTIFS($E$7:$E$3006,U581,$I$7:$I$3006,'RC'!$E$6)</f>
        <v>0</v>
      </c>
      <c r="Y581" s="48"/>
      <c r="Z581" s="51" t="str">
        <f>IF(AQ581='RC'!$E$6,AC581*1000+AD581,"")</f>
        <v/>
      </c>
      <c r="AA581" s="51" t="str">
        <f>IF(AB581="","",IF(AQ581='RC'!$E$6,AC581*1000-AD581,""))</f>
        <v/>
      </c>
      <c r="AB581" s="48" t="str">
        <f>IFERROR(VLOOKUP(E581,Funcionários!$C$8:$E$207,3,FALSE),"")</f>
        <v/>
      </c>
      <c r="AC581" s="50" t="str">
        <f>IF(AB581="","",IF(COUNTIFS($AB$7:$AB$3006,AB581,$AQ$7:$AQ$3006,'RC'!$E$6)=0,"",COUNTIFS($M$7:$M$3006,"Concluída no prazo",$AB$7:$AB$3006,AB581,$AQ$7:$AQ$3006,'RC'!$E$6)/COUNTIFS($AB$7:$AB$3006,AB581,$AQ$7:$AQ$3006,'RC'!$E$6)))</f>
        <v/>
      </c>
      <c r="AD581" s="48">
        <f>SUMIF($AQ$7:$AQ$3006,'RC'!$E$6,$J$7:$J$3006)+SUMIF($AQ$7:$AQ$3006,'RC'!$E$6,$L$7:$L$3006)</f>
        <v>21</v>
      </c>
      <c r="AF581" s="48">
        <v>4.4259999999998197E-2</v>
      </c>
      <c r="AG581" s="48">
        <f>IF(OR(AQ581="",AQ581&lt;&gt;'RC'!$E$6,AB581&lt;&gt;'RC'!$D$21),0,1)</f>
        <v>0</v>
      </c>
      <c r="AH581" s="48">
        <f t="shared" si="196"/>
        <v>4.4259999999998197E-2</v>
      </c>
      <c r="AI581" s="48" t="str">
        <f t="shared" si="178"/>
        <v/>
      </c>
      <c r="AJ581" s="48" t="str">
        <f t="shared" si="179"/>
        <v/>
      </c>
      <c r="AK581" s="52" t="str">
        <f t="shared" si="180"/>
        <v/>
      </c>
      <c r="AL581" s="52" t="str">
        <f t="shared" si="181"/>
        <v/>
      </c>
      <c r="AM581" s="48" t="str">
        <f t="shared" si="182"/>
        <v/>
      </c>
      <c r="AN581" s="48" t="str">
        <f t="shared" si="183"/>
        <v/>
      </c>
      <c r="AP581" s="18" t="str">
        <f t="shared" si="184"/>
        <v/>
      </c>
      <c r="AQ581" s="18" t="str">
        <f t="shared" si="185"/>
        <v/>
      </c>
      <c r="AR581" s="18">
        <v>4.4260000000000001E-2</v>
      </c>
      <c r="AS581" s="18">
        <f>IF(AF!$D$27="Todos",1,IF(M581=AF!$D$27,1,0))</f>
        <v>1</v>
      </c>
      <c r="AT581" s="53">
        <f>IF(AND(E581=AF!$D$6,OR(LT!M581=AF!$D$27,AF!$D$27="Todos"),OR(AP581=AF!$E$8,AQ581=AF!$E$8)),AR581+AS581,0)</f>
        <v>0</v>
      </c>
      <c r="AU581" s="18" t="str">
        <f t="shared" si="186"/>
        <v/>
      </c>
      <c r="AV581" s="54" t="str">
        <f t="shared" si="187"/>
        <v/>
      </c>
      <c r="AW581" s="54" t="str">
        <f t="shared" si="188"/>
        <v/>
      </c>
      <c r="AX581" s="18" t="str">
        <f t="shared" si="189"/>
        <v/>
      </c>
      <c r="AY581" s="18" t="str">
        <f t="shared" si="190"/>
        <v/>
      </c>
      <c r="BA581" s="18">
        <f>IF($E581=AF!$D$6,IF($M581="Concluída no prazo",2,IF($M581="Concluída com atraso",1,0)),0)</f>
        <v>0</v>
      </c>
      <c r="BB581" s="18">
        <f>IF($E581=AF!$D$6,IF($M581="Atrasada",2,IF($M581="Concluída com atraso",1,0)),0)</f>
        <v>0</v>
      </c>
      <c r="BC581" s="18">
        <v>5.7499999999999999E-3</v>
      </c>
      <c r="BD581" s="18">
        <f t="shared" si="197"/>
        <v>5.7499999999999999E-3</v>
      </c>
      <c r="BE581" s="18">
        <f t="shared" si="197"/>
        <v>5.7499999999999999E-3</v>
      </c>
      <c r="BF581" s="18" t="str">
        <f t="shared" si="191"/>
        <v/>
      </c>
      <c r="BN581" s="18" t="str">
        <f t="shared" si="192"/>
        <v>s</v>
      </c>
    </row>
    <row r="582" spans="3:66" ht="50.1" customHeight="1" thickTop="1" thickBot="1" x14ac:dyDescent="0.3">
      <c r="C582" s="46"/>
      <c r="D582" s="46"/>
      <c r="E582" s="46"/>
      <c r="F582" s="122"/>
      <c r="G582" s="122"/>
      <c r="H582" s="78" t="str">
        <f t="shared" si="193"/>
        <v/>
      </c>
      <c r="I582" s="78" t="str">
        <f t="shared" si="194"/>
        <v/>
      </c>
      <c r="J582" s="16"/>
      <c r="K582" s="46" t="str">
        <f t="shared" si="195"/>
        <v/>
      </c>
      <c r="L582" s="16"/>
      <c r="M582" s="16"/>
      <c r="N582" s="46"/>
      <c r="O582" s="47" t="str">
        <f t="shared" si="198"/>
        <v/>
      </c>
      <c r="P582" s="47"/>
      <c r="Q582" s="48" t="str">
        <f>IFERROR(VLOOKUP(E582,Funcionários!$C$8:$E$207,3,FALSE),"")</f>
        <v/>
      </c>
      <c r="R582" s="47"/>
      <c r="S582" s="49" t="str">
        <f t="shared" si="199"/>
        <v/>
      </c>
      <c r="T582" s="49">
        <v>5.7600000000000004E-3</v>
      </c>
      <c r="U582" s="48" t="str">
        <f>IF(Funcionários!C583=0,"",Funcionários!C583)</f>
        <v/>
      </c>
      <c r="V582" s="50">
        <f>IF(U582="",0,IF(COUNTIFS($E$7:$E$3006,U582,$I$7:$I$3006,'RC'!$E$6)=0,0,COUNTIFS($M$7:$M$3006,"Concluída no prazo",$E$7:$E$3006,U582,$I$7:$I$3006,'RC'!$E$6)/COUNTIFS($E$7:$E$3006,U582,$I$7:$I$3006,'RC'!$E$6)))</f>
        <v>0</v>
      </c>
      <c r="W582" s="49">
        <f>SUMIFS($J$7:$J$3006,$E$7:$E$3006,U582,$I$7:$I$3006,'RC'!$E$6)+SUMIFS($L$7:$L$3006,$E$7:$E$3006,U582,$I$7:$I$3006,'RC'!$E$6)</f>
        <v>0</v>
      </c>
      <c r="X582" s="48">
        <f>COUNTIFS($E$7:$E$3006,U582,$I$7:$I$3006,'RC'!$E$6)</f>
        <v>0</v>
      </c>
      <c r="Y582" s="48"/>
      <c r="Z582" s="51" t="str">
        <f>IF(AQ582='RC'!$E$6,AC582*1000+AD582,"")</f>
        <v/>
      </c>
      <c r="AA582" s="51" t="str">
        <f>IF(AB582="","",IF(AQ582='RC'!$E$6,AC582*1000-AD582,""))</f>
        <v/>
      </c>
      <c r="AB582" s="48" t="str">
        <f>IFERROR(VLOOKUP(E582,Funcionários!$C$8:$E$207,3,FALSE),"")</f>
        <v/>
      </c>
      <c r="AC582" s="50" t="str">
        <f>IF(AB582="","",IF(COUNTIFS($AB$7:$AB$3006,AB582,$AQ$7:$AQ$3006,'RC'!$E$6)=0,"",COUNTIFS($M$7:$M$3006,"Concluída no prazo",$AB$7:$AB$3006,AB582,$AQ$7:$AQ$3006,'RC'!$E$6)/COUNTIFS($AB$7:$AB$3006,AB582,$AQ$7:$AQ$3006,'RC'!$E$6)))</f>
        <v/>
      </c>
      <c r="AD582" s="48">
        <f>SUMIF($AQ$7:$AQ$3006,'RC'!$E$6,$J$7:$J$3006)+SUMIF($AQ$7:$AQ$3006,'RC'!$E$6,$L$7:$L$3006)</f>
        <v>21</v>
      </c>
      <c r="AF582" s="48">
        <v>4.42499999999982E-2</v>
      </c>
      <c r="AG582" s="48">
        <f>IF(OR(AQ582="",AQ582&lt;&gt;'RC'!$E$6,AB582&lt;&gt;'RC'!$D$21),0,1)</f>
        <v>0</v>
      </c>
      <c r="AH582" s="48">
        <f t="shared" si="196"/>
        <v>4.42499999999982E-2</v>
      </c>
      <c r="AI582" s="48" t="str">
        <f t="shared" si="178"/>
        <v/>
      </c>
      <c r="AJ582" s="48" t="str">
        <f t="shared" si="179"/>
        <v/>
      </c>
      <c r="AK582" s="52" t="str">
        <f t="shared" si="180"/>
        <v/>
      </c>
      <c r="AL582" s="52" t="str">
        <f t="shared" si="181"/>
        <v/>
      </c>
      <c r="AM582" s="48" t="str">
        <f t="shared" si="182"/>
        <v/>
      </c>
      <c r="AN582" s="48" t="str">
        <f t="shared" si="183"/>
        <v/>
      </c>
      <c r="AP582" s="18" t="str">
        <f t="shared" si="184"/>
        <v/>
      </c>
      <c r="AQ582" s="18" t="str">
        <f t="shared" si="185"/>
        <v/>
      </c>
      <c r="AR582" s="18">
        <v>4.4249999999999998E-2</v>
      </c>
      <c r="AS582" s="18">
        <f>IF(AF!$D$27="Todos",1,IF(M582=AF!$D$27,1,0))</f>
        <v>1</v>
      </c>
      <c r="AT582" s="53">
        <f>IF(AND(E582=AF!$D$6,OR(LT!M582=AF!$D$27,AF!$D$27="Todos"),OR(AP582=AF!$E$8,AQ582=AF!$E$8)),AR582+AS582,0)</f>
        <v>0</v>
      </c>
      <c r="AU582" s="18" t="str">
        <f t="shared" si="186"/>
        <v/>
      </c>
      <c r="AV582" s="54" t="str">
        <f t="shared" si="187"/>
        <v/>
      </c>
      <c r="AW582" s="54" t="str">
        <f t="shared" si="188"/>
        <v/>
      </c>
      <c r="AX582" s="18" t="str">
        <f t="shared" si="189"/>
        <v/>
      </c>
      <c r="AY582" s="18" t="str">
        <f t="shared" si="190"/>
        <v/>
      </c>
      <c r="BA582" s="18">
        <f>IF($E582=AF!$D$6,IF($M582="Concluída no prazo",2,IF($M582="Concluída com atraso",1,0)),0)</f>
        <v>0</v>
      </c>
      <c r="BB582" s="18">
        <f>IF($E582=AF!$D$6,IF($M582="Atrasada",2,IF($M582="Concluída com atraso",1,0)),0)</f>
        <v>0</v>
      </c>
      <c r="BC582" s="18">
        <v>5.7600000000000004E-3</v>
      </c>
      <c r="BD582" s="18">
        <f t="shared" si="197"/>
        <v>5.7600000000000004E-3</v>
      </c>
      <c r="BE582" s="18">
        <f t="shared" si="197"/>
        <v>5.7600000000000004E-3</v>
      </c>
      <c r="BF582" s="18" t="str">
        <f t="shared" si="191"/>
        <v/>
      </c>
      <c r="BN582" s="18" t="str">
        <f t="shared" si="192"/>
        <v>s</v>
      </c>
    </row>
    <row r="583" spans="3:66" ht="50.1" customHeight="1" thickTop="1" thickBot="1" x14ac:dyDescent="0.3">
      <c r="C583" s="46"/>
      <c r="D583" s="46"/>
      <c r="E583" s="46"/>
      <c r="F583" s="122"/>
      <c r="G583" s="122"/>
      <c r="H583" s="78" t="str">
        <f t="shared" si="193"/>
        <v/>
      </c>
      <c r="I583" s="78" t="str">
        <f t="shared" si="194"/>
        <v/>
      </c>
      <c r="J583" s="16"/>
      <c r="K583" s="46" t="str">
        <f t="shared" si="195"/>
        <v/>
      </c>
      <c r="L583" s="16"/>
      <c r="M583" s="16"/>
      <c r="N583" s="46"/>
      <c r="O583" s="47" t="str">
        <f t="shared" si="198"/>
        <v/>
      </c>
      <c r="P583" s="47"/>
      <c r="Q583" s="48" t="str">
        <f>IFERROR(VLOOKUP(E583,Funcionários!$C$8:$E$207,3,FALSE),"")</f>
        <v/>
      </c>
      <c r="R583" s="47"/>
      <c r="S583" s="49" t="str">
        <f t="shared" si="199"/>
        <v/>
      </c>
      <c r="T583" s="49">
        <v>5.77E-3</v>
      </c>
      <c r="U583" s="48" t="str">
        <f>IF(Funcionários!C584=0,"",Funcionários!C584)</f>
        <v/>
      </c>
      <c r="V583" s="50">
        <f>IF(U583="",0,IF(COUNTIFS($E$7:$E$3006,U583,$I$7:$I$3006,'RC'!$E$6)=0,0,COUNTIFS($M$7:$M$3006,"Concluída no prazo",$E$7:$E$3006,U583,$I$7:$I$3006,'RC'!$E$6)/COUNTIFS($E$7:$E$3006,U583,$I$7:$I$3006,'RC'!$E$6)))</f>
        <v>0</v>
      </c>
      <c r="W583" s="49">
        <f>SUMIFS($J$7:$J$3006,$E$7:$E$3006,U583,$I$7:$I$3006,'RC'!$E$6)+SUMIFS($L$7:$L$3006,$E$7:$E$3006,U583,$I$7:$I$3006,'RC'!$E$6)</f>
        <v>0</v>
      </c>
      <c r="X583" s="48">
        <f>COUNTIFS($E$7:$E$3006,U583,$I$7:$I$3006,'RC'!$E$6)</f>
        <v>0</v>
      </c>
      <c r="Y583" s="48"/>
      <c r="Z583" s="51" t="str">
        <f>IF(AQ583='RC'!$E$6,AC583*1000+AD583,"")</f>
        <v/>
      </c>
      <c r="AA583" s="51" t="str">
        <f>IF(AB583="","",IF(AQ583='RC'!$E$6,AC583*1000-AD583,""))</f>
        <v/>
      </c>
      <c r="AB583" s="48" t="str">
        <f>IFERROR(VLOOKUP(E583,Funcionários!$C$8:$E$207,3,FALSE),"")</f>
        <v/>
      </c>
      <c r="AC583" s="50" t="str">
        <f>IF(AB583="","",IF(COUNTIFS($AB$7:$AB$3006,AB583,$AQ$7:$AQ$3006,'RC'!$E$6)=0,"",COUNTIFS($M$7:$M$3006,"Concluída no prazo",$AB$7:$AB$3006,AB583,$AQ$7:$AQ$3006,'RC'!$E$6)/COUNTIFS($AB$7:$AB$3006,AB583,$AQ$7:$AQ$3006,'RC'!$E$6)))</f>
        <v/>
      </c>
      <c r="AD583" s="48">
        <f>SUMIF($AQ$7:$AQ$3006,'RC'!$E$6,$J$7:$J$3006)+SUMIF($AQ$7:$AQ$3006,'RC'!$E$6,$L$7:$L$3006)</f>
        <v>21</v>
      </c>
      <c r="AF583" s="48">
        <v>4.4239999999998197E-2</v>
      </c>
      <c r="AG583" s="48">
        <f>IF(OR(AQ583="",AQ583&lt;&gt;'RC'!$E$6,AB583&lt;&gt;'RC'!$D$21),0,1)</f>
        <v>0</v>
      </c>
      <c r="AH583" s="48">
        <f t="shared" si="196"/>
        <v>4.4239999999998197E-2</v>
      </c>
      <c r="AI583" s="48" t="str">
        <f t="shared" ref="AI583:AI646" si="200">IF(AH583&lt;1,"",E583)</f>
        <v/>
      </c>
      <c r="AJ583" s="48" t="str">
        <f t="shared" ref="AJ583:AJ646" si="201">IF($AI583="","",C583)</f>
        <v/>
      </c>
      <c r="AK583" s="52" t="str">
        <f t="shared" ref="AK583:AK646" si="202">IF($AI583="","",F583)</f>
        <v/>
      </c>
      <c r="AL583" s="52" t="str">
        <f t="shared" ref="AL583:AL646" si="203">IF($AI583="","",G583)</f>
        <v/>
      </c>
      <c r="AM583" s="48" t="str">
        <f t="shared" ref="AM583:AM646" si="204">IF($AI583="","",J583+L583)</f>
        <v/>
      </c>
      <c r="AN583" s="48" t="str">
        <f t="shared" ref="AN583:AN646" si="205">IF($AI583="","",M583)</f>
        <v/>
      </c>
      <c r="AP583" s="18" t="str">
        <f t="shared" ref="AP583:AP646" si="206">IF(F583=0,"",MONTH(F583))</f>
        <v/>
      </c>
      <c r="AQ583" s="18" t="str">
        <f t="shared" ref="AQ583:AQ646" si="207">IF(G583=0,"",MONTH(G583))</f>
        <v/>
      </c>
      <c r="AR583" s="18">
        <v>4.4240000000000002E-2</v>
      </c>
      <c r="AS583" s="18">
        <f>IF(AF!$D$27="Todos",1,IF(M583=AF!$D$27,1,0))</f>
        <v>1</v>
      </c>
      <c r="AT583" s="53">
        <f>IF(AND(E583=AF!$D$6,OR(LT!M583=AF!$D$27,AF!$D$27="Todos"),OR(AP583=AF!$E$8,AQ583=AF!$E$8)),AR583+AS583,0)</f>
        <v>0</v>
      </c>
      <c r="AU583" s="18" t="str">
        <f t="shared" ref="AU583:AU646" si="208">IF($AT583=0,"",C583)</f>
        <v/>
      </c>
      <c r="AV583" s="54" t="str">
        <f t="shared" ref="AV583:AV646" si="209">IF($AT583=0,"",F583)</f>
        <v/>
      </c>
      <c r="AW583" s="54" t="str">
        <f t="shared" ref="AW583:AW646" si="210">IF($AT583=0,"",G583)</f>
        <v/>
      </c>
      <c r="AX583" s="18" t="str">
        <f t="shared" ref="AX583:AX646" si="211">IF($AT583=0,"",J583+L583)</f>
        <v/>
      </c>
      <c r="AY583" s="18" t="str">
        <f t="shared" ref="AY583:AY646" si="212">IF($AT583=0,"",M583)</f>
        <v/>
      </c>
      <c r="BA583" s="18">
        <f>IF($E583=AF!$D$6,IF($M583="Concluída no prazo",2,IF($M583="Concluída com atraso",1,0)),0)</f>
        <v>0</v>
      </c>
      <c r="BB583" s="18">
        <f>IF($E583=AF!$D$6,IF($M583="Atrasada",2,IF($M583="Concluída com atraso",1,0)),0)</f>
        <v>0</v>
      </c>
      <c r="BC583" s="18">
        <v>5.77E-3</v>
      </c>
      <c r="BD583" s="18">
        <f t="shared" si="197"/>
        <v>5.77E-3</v>
      </c>
      <c r="BE583" s="18">
        <f t="shared" si="197"/>
        <v>5.77E-3</v>
      </c>
      <c r="BF583" s="18" t="str">
        <f t="shared" ref="BF583:BF646" si="213">IF(C583=0,"",C583)</f>
        <v/>
      </c>
      <c r="BN583" s="18" t="str">
        <f t="shared" ref="BN583:BN646" si="214">IF(AP583=AQ583,"s","n")</f>
        <v>s</v>
      </c>
    </row>
    <row r="584" spans="3:66" ht="50.1" customHeight="1" thickTop="1" thickBot="1" x14ac:dyDescent="0.3">
      <c r="C584" s="46"/>
      <c r="D584" s="46"/>
      <c r="E584" s="46"/>
      <c r="F584" s="122"/>
      <c r="G584" s="122"/>
      <c r="H584" s="78" t="str">
        <f t="shared" ref="H584:H647" si="215">IF(F584=0,"",MONTH(F584))</f>
        <v/>
      </c>
      <c r="I584" s="78" t="str">
        <f t="shared" ref="I584:I647" si="216">IF(G584=0,"",MONTH(G584))</f>
        <v/>
      </c>
      <c r="J584" s="16"/>
      <c r="K584" s="46" t="str">
        <f t="shared" ref="K584:K647" si="217">IF(OR(F584=0,G584=0),"",IF(MONTH(G584)-MONTH(F584)&gt;1,"Esta tarefa está muito grande. Divida em tarefas menores.",IF(MONTH(F584)=MONTH(G584),"Sim! Inicia em "&amp;VLOOKUP(MONTH(F584),$BK$6:$BL$17,2,FALSE)&amp;" e termina em "&amp;VLOOKUP(MONTH(G584),$BK$6:$BL$17,2,FALSE)&amp;".","Não! Inicia em "&amp;VLOOKUP(MONTH(F584),$BK$6:$BL$17,2,FALSE)&amp;" e termina em "&amp;VLOOKUP(MONTH(G584),$BK$6:$BL$17,2,FALSE)&amp;".")))</f>
        <v/>
      </c>
      <c r="L584" s="16"/>
      <c r="M584" s="16"/>
      <c r="N584" s="46"/>
      <c r="O584" s="47" t="str">
        <f t="shared" si="198"/>
        <v/>
      </c>
      <c r="P584" s="47"/>
      <c r="Q584" s="48" t="str">
        <f>IFERROR(VLOOKUP(E584,Funcionários!$C$8:$E$207,3,FALSE),"")</f>
        <v/>
      </c>
      <c r="R584" s="47"/>
      <c r="S584" s="49" t="str">
        <f t="shared" si="199"/>
        <v/>
      </c>
      <c r="T584" s="49">
        <v>5.7800000000000004E-3</v>
      </c>
      <c r="U584" s="48" t="str">
        <f>IF(Funcionários!C585=0,"",Funcionários!C585)</f>
        <v/>
      </c>
      <c r="V584" s="50">
        <f>IF(U584="",0,IF(COUNTIFS($E$7:$E$3006,U584,$I$7:$I$3006,'RC'!$E$6)=0,0,COUNTIFS($M$7:$M$3006,"Concluída no prazo",$E$7:$E$3006,U584,$I$7:$I$3006,'RC'!$E$6)/COUNTIFS($E$7:$E$3006,U584,$I$7:$I$3006,'RC'!$E$6)))</f>
        <v>0</v>
      </c>
      <c r="W584" s="49">
        <f>SUMIFS($J$7:$J$3006,$E$7:$E$3006,U584,$I$7:$I$3006,'RC'!$E$6)+SUMIFS($L$7:$L$3006,$E$7:$E$3006,U584,$I$7:$I$3006,'RC'!$E$6)</f>
        <v>0</v>
      </c>
      <c r="X584" s="48">
        <f>COUNTIFS($E$7:$E$3006,U584,$I$7:$I$3006,'RC'!$E$6)</f>
        <v>0</v>
      </c>
      <c r="Y584" s="48"/>
      <c r="Z584" s="51" t="str">
        <f>IF(AQ584='RC'!$E$6,AC584*1000+AD584,"")</f>
        <v/>
      </c>
      <c r="AA584" s="51" t="str">
        <f>IF(AB584="","",IF(AQ584='RC'!$E$6,AC584*1000-AD584,""))</f>
        <v/>
      </c>
      <c r="AB584" s="48" t="str">
        <f>IFERROR(VLOOKUP(E584,Funcionários!$C$8:$E$207,3,FALSE),"")</f>
        <v/>
      </c>
      <c r="AC584" s="50" t="str">
        <f>IF(AB584="","",IF(COUNTIFS($AB$7:$AB$3006,AB584,$AQ$7:$AQ$3006,'RC'!$E$6)=0,"",COUNTIFS($M$7:$M$3006,"Concluída no prazo",$AB$7:$AB$3006,AB584,$AQ$7:$AQ$3006,'RC'!$E$6)/COUNTIFS($AB$7:$AB$3006,AB584,$AQ$7:$AQ$3006,'RC'!$E$6)))</f>
        <v/>
      </c>
      <c r="AD584" s="48">
        <f>SUMIF($AQ$7:$AQ$3006,'RC'!$E$6,$J$7:$J$3006)+SUMIF($AQ$7:$AQ$3006,'RC'!$E$6,$L$7:$L$3006)</f>
        <v>21</v>
      </c>
      <c r="AF584" s="48">
        <v>4.4229999999998201E-2</v>
      </c>
      <c r="AG584" s="48">
        <f>IF(OR(AQ584="",AQ584&lt;&gt;'RC'!$E$6,AB584&lt;&gt;'RC'!$D$21),0,1)</f>
        <v>0</v>
      </c>
      <c r="AH584" s="48">
        <f t="shared" ref="AH584:AH647" si="218">AF584+AG584</f>
        <v>4.4229999999998201E-2</v>
      </c>
      <c r="AI584" s="48" t="str">
        <f t="shared" si="200"/>
        <v/>
      </c>
      <c r="AJ584" s="48" t="str">
        <f t="shared" si="201"/>
        <v/>
      </c>
      <c r="AK584" s="52" t="str">
        <f t="shared" si="202"/>
        <v/>
      </c>
      <c r="AL584" s="52" t="str">
        <f t="shared" si="203"/>
        <v/>
      </c>
      <c r="AM584" s="48" t="str">
        <f t="shared" si="204"/>
        <v/>
      </c>
      <c r="AN584" s="48" t="str">
        <f t="shared" si="205"/>
        <v/>
      </c>
      <c r="AP584" s="18" t="str">
        <f t="shared" si="206"/>
        <v/>
      </c>
      <c r="AQ584" s="18" t="str">
        <f t="shared" si="207"/>
        <v/>
      </c>
      <c r="AR584" s="18">
        <v>4.4229999999999998E-2</v>
      </c>
      <c r="AS584" s="18">
        <f>IF(AF!$D$27="Todos",1,IF(M584=AF!$D$27,1,0))</f>
        <v>1</v>
      </c>
      <c r="AT584" s="53">
        <f>IF(AND(E584=AF!$D$6,OR(LT!M584=AF!$D$27,AF!$D$27="Todos"),OR(AP584=AF!$E$8,AQ584=AF!$E$8)),AR584+AS584,0)</f>
        <v>0</v>
      </c>
      <c r="AU584" s="18" t="str">
        <f t="shared" si="208"/>
        <v/>
      </c>
      <c r="AV584" s="54" t="str">
        <f t="shared" si="209"/>
        <v/>
      </c>
      <c r="AW584" s="54" t="str">
        <f t="shared" si="210"/>
        <v/>
      </c>
      <c r="AX584" s="18" t="str">
        <f t="shared" si="211"/>
        <v/>
      </c>
      <c r="AY584" s="18" t="str">
        <f t="shared" si="212"/>
        <v/>
      </c>
      <c r="BA584" s="18">
        <f>IF($E584=AF!$D$6,IF($M584="Concluída no prazo",2,IF($M584="Concluída com atraso",1,0)),0)</f>
        <v>0</v>
      </c>
      <c r="BB584" s="18">
        <f>IF($E584=AF!$D$6,IF($M584="Atrasada",2,IF($M584="Concluída com atraso",1,0)),0)</f>
        <v>0</v>
      </c>
      <c r="BC584" s="18">
        <v>5.7800000000000004E-3</v>
      </c>
      <c r="BD584" s="18">
        <f t="shared" ref="BD584:BE647" si="219">BA584+$BC584</f>
        <v>5.7800000000000004E-3</v>
      </c>
      <c r="BE584" s="18">
        <f t="shared" si="219"/>
        <v>5.7800000000000004E-3</v>
      </c>
      <c r="BF584" s="18" t="str">
        <f t="shared" si="213"/>
        <v/>
      </c>
      <c r="BN584" s="18" t="str">
        <f t="shared" si="214"/>
        <v>s</v>
      </c>
    </row>
    <row r="585" spans="3:66" ht="50.1" customHeight="1" thickTop="1" thickBot="1" x14ac:dyDescent="0.3">
      <c r="C585" s="46"/>
      <c r="D585" s="46"/>
      <c r="E585" s="46"/>
      <c r="F585" s="122"/>
      <c r="G585" s="122"/>
      <c r="H585" s="78" t="str">
        <f t="shared" si="215"/>
        <v/>
      </c>
      <c r="I585" s="78" t="str">
        <f t="shared" si="216"/>
        <v/>
      </c>
      <c r="J585" s="16"/>
      <c r="K585" s="46" t="str">
        <f t="shared" si="217"/>
        <v/>
      </c>
      <c r="L585" s="16"/>
      <c r="M585" s="16"/>
      <c r="N585" s="46"/>
      <c r="O585" s="47" t="str">
        <f t="shared" si="198"/>
        <v/>
      </c>
      <c r="P585" s="47"/>
      <c r="Q585" s="48" t="str">
        <f>IFERROR(VLOOKUP(E585,Funcionários!$C$8:$E$207,3,FALSE),"")</f>
        <v/>
      </c>
      <c r="R585" s="47"/>
      <c r="S585" s="49" t="str">
        <f t="shared" si="199"/>
        <v/>
      </c>
      <c r="T585" s="49">
        <v>5.79E-3</v>
      </c>
      <c r="U585" s="48" t="str">
        <f>IF(Funcionários!C586=0,"",Funcionários!C586)</f>
        <v/>
      </c>
      <c r="V585" s="50">
        <f>IF(U585="",0,IF(COUNTIFS($E$7:$E$3006,U585,$I$7:$I$3006,'RC'!$E$6)=0,0,COUNTIFS($M$7:$M$3006,"Concluída no prazo",$E$7:$E$3006,U585,$I$7:$I$3006,'RC'!$E$6)/COUNTIFS($E$7:$E$3006,U585,$I$7:$I$3006,'RC'!$E$6)))</f>
        <v>0</v>
      </c>
      <c r="W585" s="49">
        <f>SUMIFS($J$7:$J$3006,$E$7:$E$3006,U585,$I$7:$I$3006,'RC'!$E$6)+SUMIFS($L$7:$L$3006,$E$7:$E$3006,U585,$I$7:$I$3006,'RC'!$E$6)</f>
        <v>0</v>
      </c>
      <c r="X585" s="48">
        <f>COUNTIFS($E$7:$E$3006,U585,$I$7:$I$3006,'RC'!$E$6)</f>
        <v>0</v>
      </c>
      <c r="Y585" s="48"/>
      <c r="Z585" s="51" t="str">
        <f>IF(AQ585='RC'!$E$6,AC585*1000+AD585,"")</f>
        <v/>
      </c>
      <c r="AA585" s="51" t="str">
        <f>IF(AB585="","",IF(AQ585='RC'!$E$6,AC585*1000-AD585,""))</f>
        <v/>
      </c>
      <c r="AB585" s="48" t="str">
        <f>IFERROR(VLOOKUP(E585,Funcionários!$C$8:$E$207,3,FALSE),"")</f>
        <v/>
      </c>
      <c r="AC585" s="50" t="str">
        <f>IF(AB585="","",IF(COUNTIFS($AB$7:$AB$3006,AB585,$AQ$7:$AQ$3006,'RC'!$E$6)=0,"",COUNTIFS($M$7:$M$3006,"Concluída no prazo",$AB$7:$AB$3006,AB585,$AQ$7:$AQ$3006,'RC'!$E$6)/COUNTIFS($AB$7:$AB$3006,AB585,$AQ$7:$AQ$3006,'RC'!$E$6)))</f>
        <v/>
      </c>
      <c r="AD585" s="48">
        <f>SUMIF($AQ$7:$AQ$3006,'RC'!$E$6,$J$7:$J$3006)+SUMIF($AQ$7:$AQ$3006,'RC'!$E$6,$L$7:$L$3006)</f>
        <v>21</v>
      </c>
      <c r="AF585" s="48">
        <v>4.4219999999998198E-2</v>
      </c>
      <c r="AG585" s="48">
        <f>IF(OR(AQ585="",AQ585&lt;&gt;'RC'!$E$6,AB585&lt;&gt;'RC'!$D$21),0,1)</f>
        <v>0</v>
      </c>
      <c r="AH585" s="48">
        <f t="shared" si="218"/>
        <v>4.4219999999998198E-2</v>
      </c>
      <c r="AI585" s="48" t="str">
        <f t="shared" si="200"/>
        <v/>
      </c>
      <c r="AJ585" s="48" t="str">
        <f t="shared" si="201"/>
        <v/>
      </c>
      <c r="AK585" s="52" t="str">
        <f t="shared" si="202"/>
        <v/>
      </c>
      <c r="AL585" s="52" t="str">
        <f t="shared" si="203"/>
        <v/>
      </c>
      <c r="AM585" s="48" t="str">
        <f t="shared" si="204"/>
        <v/>
      </c>
      <c r="AN585" s="48" t="str">
        <f t="shared" si="205"/>
        <v/>
      </c>
      <c r="AP585" s="18" t="str">
        <f t="shared" si="206"/>
        <v/>
      </c>
      <c r="AQ585" s="18" t="str">
        <f t="shared" si="207"/>
        <v/>
      </c>
      <c r="AR585" s="18">
        <v>4.4220000000000002E-2</v>
      </c>
      <c r="AS585" s="18">
        <f>IF(AF!$D$27="Todos",1,IF(M585=AF!$D$27,1,0))</f>
        <v>1</v>
      </c>
      <c r="AT585" s="53">
        <f>IF(AND(E585=AF!$D$6,OR(LT!M585=AF!$D$27,AF!$D$27="Todos"),OR(AP585=AF!$E$8,AQ585=AF!$E$8)),AR585+AS585,0)</f>
        <v>0</v>
      </c>
      <c r="AU585" s="18" t="str">
        <f t="shared" si="208"/>
        <v/>
      </c>
      <c r="AV585" s="54" t="str">
        <f t="shared" si="209"/>
        <v/>
      </c>
      <c r="AW585" s="54" t="str">
        <f t="shared" si="210"/>
        <v/>
      </c>
      <c r="AX585" s="18" t="str">
        <f t="shared" si="211"/>
        <v/>
      </c>
      <c r="AY585" s="18" t="str">
        <f t="shared" si="212"/>
        <v/>
      </c>
      <c r="BA585" s="18">
        <f>IF($E585=AF!$D$6,IF($M585="Concluída no prazo",2,IF($M585="Concluída com atraso",1,0)),0)</f>
        <v>0</v>
      </c>
      <c r="BB585" s="18">
        <f>IF($E585=AF!$D$6,IF($M585="Atrasada",2,IF($M585="Concluída com atraso",1,0)),0)</f>
        <v>0</v>
      </c>
      <c r="BC585" s="18">
        <v>5.79E-3</v>
      </c>
      <c r="BD585" s="18">
        <f t="shared" si="219"/>
        <v>5.79E-3</v>
      </c>
      <c r="BE585" s="18">
        <f t="shared" si="219"/>
        <v>5.79E-3</v>
      </c>
      <c r="BF585" s="18" t="str">
        <f t="shared" si="213"/>
        <v/>
      </c>
      <c r="BN585" s="18" t="str">
        <f t="shared" si="214"/>
        <v>s</v>
      </c>
    </row>
    <row r="586" spans="3:66" ht="50.1" customHeight="1" thickTop="1" thickBot="1" x14ac:dyDescent="0.3">
      <c r="C586" s="46"/>
      <c r="D586" s="46"/>
      <c r="E586" s="46"/>
      <c r="F586" s="122"/>
      <c r="G586" s="122"/>
      <c r="H586" s="78" t="str">
        <f t="shared" si="215"/>
        <v/>
      </c>
      <c r="I586" s="78" t="str">
        <f t="shared" si="216"/>
        <v/>
      </c>
      <c r="J586" s="16"/>
      <c r="K586" s="46" t="str">
        <f t="shared" si="217"/>
        <v/>
      </c>
      <c r="L586" s="16"/>
      <c r="M586" s="16"/>
      <c r="N586" s="46"/>
      <c r="O586" s="47" t="str">
        <f t="shared" ref="O586:O649" si="220">IF(J586=0,"",J586/(J586+L586))</f>
        <v/>
      </c>
      <c r="P586" s="47"/>
      <c r="Q586" s="48" t="str">
        <f>IFERROR(VLOOKUP(E586,Funcionários!$C$8:$E$207,3,FALSE),"")</f>
        <v/>
      </c>
      <c r="R586" s="47"/>
      <c r="S586" s="49" t="str">
        <f t="shared" ref="S586:S649" si="221">IF(U586="","",V586*100000+W586*10+X586+T586)</f>
        <v/>
      </c>
      <c r="T586" s="49">
        <v>5.7999999999999996E-3</v>
      </c>
      <c r="U586" s="48" t="str">
        <f>IF(Funcionários!C587=0,"",Funcionários!C587)</f>
        <v/>
      </c>
      <c r="V586" s="50">
        <f>IF(U586="",0,IF(COUNTIFS($E$7:$E$3006,U586,$I$7:$I$3006,'RC'!$E$6)=0,0,COUNTIFS($M$7:$M$3006,"Concluída no prazo",$E$7:$E$3006,U586,$I$7:$I$3006,'RC'!$E$6)/COUNTIFS($E$7:$E$3006,U586,$I$7:$I$3006,'RC'!$E$6)))</f>
        <v>0</v>
      </c>
      <c r="W586" s="49">
        <f>SUMIFS($J$7:$J$3006,$E$7:$E$3006,U586,$I$7:$I$3006,'RC'!$E$6)+SUMIFS($L$7:$L$3006,$E$7:$E$3006,U586,$I$7:$I$3006,'RC'!$E$6)</f>
        <v>0</v>
      </c>
      <c r="X586" s="48">
        <f>COUNTIFS($E$7:$E$3006,U586,$I$7:$I$3006,'RC'!$E$6)</f>
        <v>0</v>
      </c>
      <c r="Y586" s="48"/>
      <c r="Z586" s="51" t="str">
        <f>IF(AQ586='RC'!$E$6,AC586*1000+AD586,"")</f>
        <v/>
      </c>
      <c r="AA586" s="51" t="str">
        <f>IF(AB586="","",IF(AQ586='RC'!$E$6,AC586*1000-AD586,""))</f>
        <v/>
      </c>
      <c r="AB586" s="48" t="str">
        <f>IFERROR(VLOOKUP(E586,Funcionários!$C$8:$E$207,3,FALSE),"")</f>
        <v/>
      </c>
      <c r="AC586" s="50" t="str">
        <f>IF(AB586="","",IF(COUNTIFS($AB$7:$AB$3006,AB586,$AQ$7:$AQ$3006,'RC'!$E$6)=0,"",COUNTIFS($M$7:$M$3006,"Concluída no prazo",$AB$7:$AB$3006,AB586,$AQ$7:$AQ$3006,'RC'!$E$6)/COUNTIFS($AB$7:$AB$3006,AB586,$AQ$7:$AQ$3006,'RC'!$E$6)))</f>
        <v/>
      </c>
      <c r="AD586" s="48">
        <f>SUMIF($AQ$7:$AQ$3006,'RC'!$E$6,$J$7:$J$3006)+SUMIF($AQ$7:$AQ$3006,'RC'!$E$6,$L$7:$L$3006)</f>
        <v>21</v>
      </c>
      <c r="AF586" s="48">
        <v>4.4209999999998202E-2</v>
      </c>
      <c r="AG586" s="48">
        <f>IF(OR(AQ586="",AQ586&lt;&gt;'RC'!$E$6,AB586&lt;&gt;'RC'!$D$21),0,1)</f>
        <v>0</v>
      </c>
      <c r="AH586" s="48">
        <f t="shared" si="218"/>
        <v>4.4209999999998202E-2</v>
      </c>
      <c r="AI586" s="48" t="str">
        <f t="shared" si="200"/>
        <v/>
      </c>
      <c r="AJ586" s="48" t="str">
        <f t="shared" si="201"/>
        <v/>
      </c>
      <c r="AK586" s="52" t="str">
        <f t="shared" si="202"/>
        <v/>
      </c>
      <c r="AL586" s="52" t="str">
        <f t="shared" si="203"/>
        <v/>
      </c>
      <c r="AM586" s="48" t="str">
        <f t="shared" si="204"/>
        <v/>
      </c>
      <c r="AN586" s="48" t="str">
        <f t="shared" si="205"/>
        <v/>
      </c>
      <c r="AP586" s="18" t="str">
        <f t="shared" si="206"/>
        <v/>
      </c>
      <c r="AQ586" s="18" t="str">
        <f t="shared" si="207"/>
        <v/>
      </c>
      <c r="AR586" s="18">
        <v>4.4209999999999999E-2</v>
      </c>
      <c r="AS586" s="18">
        <f>IF(AF!$D$27="Todos",1,IF(M586=AF!$D$27,1,0))</f>
        <v>1</v>
      </c>
      <c r="AT586" s="53">
        <f>IF(AND(E586=AF!$D$6,OR(LT!M586=AF!$D$27,AF!$D$27="Todos"),OR(AP586=AF!$E$8,AQ586=AF!$E$8)),AR586+AS586,0)</f>
        <v>0</v>
      </c>
      <c r="AU586" s="18" t="str">
        <f t="shared" si="208"/>
        <v/>
      </c>
      <c r="AV586" s="54" t="str">
        <f t="shared" si="209"/>
        <v/>
      </c>
      <c r="AW586" s="54" t="str">
        <f t="shared" si="210"/>
        <v/>
      </c>
      <c r="AX586" s="18" t="str">
        <f t="shared" si="211"/>
        <v/>
      </c>
      <c r="AY586" s="18" t="str">
        <f t="shared" si="212"/>
        <v/>
      </c>
      <c r="BA586" s="18">
        <f>IF($E586=AF!$D$6,IF($M586="Concluída no prazo",2,IF($M586="Concluída com atraso",1,0)),0)</f>
        <v>0</v>
      </c>
      <c r="BB586" s="18">
        <f>IF($E586=AF!$D$6,IF($M586="Atrasada",2,IF($M586="Concluída com atraso",1,0)),0)</f>
        <v>0</v>
      </c>
      <c r="BC586" s="18">
        <v>5.7999999999999996E-3</v>
      </c>
      <c r="BD586" s="18">
        <f t="shared" si="219"/>
        <v>5.7999999999999996E-3</v>
      </c>
      <c r="BE586" s="18">
        <f t="shared" si="219"/>
        <v>5.7999999999999996E-3</v>
      </c>
      <c r="BF586" s="18" t="str">
        <f t="shared" si="213"/>
        <v/>
      </c>
      <c r="BN586" s="18" t="str">
        <f t="shared" si="214"/>
        <v>s</v>
      </c>
    </row>
    <row r="587" spans="3:66" ht="50.1" customHeight="1" thickTop="1" thickBot="1" x14ac:dyDescent="0.3">
      <c r="C587" s="46"/>
      <c r="D587" s="46"/>
      <c r="E587" s="46"/>
      <c r="F587" s="122"/>
      <c r="G587" s="122"/>
      <c r="H587" s="78" t="str">
        <f t="shared" si="215"/>
        <v/>
      </c>
      <c r="I587" s="78" t="str">
        <f t="shared" si="216"/>
        <v/>
      </c>
      <c r="J587" s="16"/>
      <c r="K587" s="46" t="str">
        <f t="shared" si="217"/>
        <v/>
      </c>
      <c r="L587" s="16"/>
      <c r="M587" s="16"/>
      <c r="N587" s="46"/>
      <c r="O587" s="47" t="str">
        <f t="shared" si="220"/>
        <v/>
      </c>
      <c r="P587" s="47"/>
      <c r="Q587" s="48" t="str">
        <f>IFERROR(VLOOKUP(E587,Funcionários!$C$8:$E$207,3,FALSE),"")</f>
        <v/>
      </c>
      <c r="R587" s="47"/>
      <c r="S587" s="49" t="str">
        <f t="shared" si="221"/>
        <v/>
      </c>
      <c r="T587" s="49">
        <v>5.8100000000000001E-3</v>
      </c>
      <c r="U587" s="48" t="str">
        <f>IF(Funcionários!C588=0,"",Funcionários!C588)</f>
        <v/>
      </c>
      <c r="V587" s="50">
        <f>IF(U587="",0,IF(COUNTIFS($E$7:$E$3006,U587,$I$7:$I$3006,'RC'!$E$6)=0,0,COUNTIFS($M$7:$M$3006,"Concluída no prazo",$E$7:$E$3006,U587,$I$7:$I$3006,'RC'!$E$6)/COUNTIFS($E$7:$E$3006,U587,$I$7:$I$3006,'RC'!$E$6)))</f>
        <v>0</v>
      </c>
      <c r="W587" s="49">
        <f>SUMIFS($J$7:$J$3006,$E$7:$E$3006,U587,$I$7:$I$3006,'RC'!$E$6)+SUMIFS($L$7:$L$3006,$E$7:$E$3006,U587,$I$7:$I$3006,'RC'!$E$6)</f>
        <v>0</v>
      </c>
      <c r="X587" s="48">
        <f>COUNTIFS($E$7:$E$3006,U587,$I$7:$I$3006,'RC'!$E$6)</f>
        <v>0</v>
      </c>
      <c r="Y587" s="48"/>
      <c r="Z587" s="51" t="str">
        <f>IF(AQ587='RC'!$E$6,AC587*1000+AD587,"")</f>
        <v/>
      </c>
      <c r="AA587" s="51" t="str">
        <f>IF(AB587="","",IF(AQ587='RC'!$E$6,AC587*1000-AD587,""))</f>
        <v/>
      </c>
      <c r="AB587" s="48" t="str">
        <f>IFERROR(VLOOKUP(E587,Funcionários!$C$8:$E$207,3,FALSE),"")</f>
        <v/>
      </c>
      <c r="AC587" s="50" t="str">
        <f>IF(AB587="","",IF(COUNTIFS($AB$7:$AB$3006,AB587,$AQ$7:$AQ$3006,'RC'!$E$6)=0,"",COUNTIFS($M$7:$M$3006,"Concluída no prazo",$AB$7:$AB$3006,AB587,$AQ$7:$AQ$3006,'RC'!$E$6)/COUNTIFS($AB$7:$AB$3006,AB587,$AQ$7:$AQ$3006,'RC'!$E$6)))</f>
        <v/>
      </c>
      <c r="AD587" s="48">
        <f>SUMIF($AQ$7:$AQ$3006,'RC'!$E$6,$J$7:$J$3006)+SUMIF($AQ$7:$AQ$3006,'RC'!$E$6,$L$7:$L$3006)</f>
        <v>21</v>
      </c>
      <c r="AF587" s="48">
        <v>4.4199999999998199E-2</v>
      </c>
      <c r="AG587" s="48">
        <f>IF(OR(AQ587="",AQ587&lt;&gt;'RC'!$E$6,AB587&lt;&gt;'RC'!$D$21),0,1)</f>
        <v>0</v>
      </c>
      <c r="AH587" s="48">
        <f t="shared" si="218"/>
        <v>4.4199999999998199E-2</v>
      </c>
      <c r="AI587" s="48" t="str">
        <f t="shared" si="200"/>
        <v/>
      </c>
      <c r="AJ587" s="48" t="str">
        <f t="shared" si="201"/>
        <v/>
      </c>
      <c r="AK587" s="52" t="str">
        <f t="shared" si="202"/>
        <v/>
      </c>
      <c r="AL587" s="52" t="str">
        <f t="shared" si="203"/>
        <v/>
      </c>
      <c r="AM587" s="48" t="str">
        <f t="shared" si="204"/>
        <v/>
      </c>
      <c r="AN587" s="48" t="str">
        <f t="shared" si="205"/>
        <v/>
      </c>
      <c r="AP587" s="18" t="str">
        <f t="shared" si="206"/>
        <v/>
      </c>
      <c r="AQ587" s="18" t="str">
        <f t="shared" si="207"/>
        <v/>
      </c>
      <c r="AR587" s="18">
        <v>4.4200000000000003E-2</v>
      </c>
      <c r="AS587" s="18">
        <f>IF(AF!$D$27="Todos",1,IF(M587=AF!$D$27,1,0))</f>
        <v>1</v>
      </c>
      <c r="AT587" s="53">
        <f>IF(AND(E587=AF!$D$6,OR(LT!M587=AF!$D$27,AF!$D$27="Todos"),OR(AP587=AF!$E$8,AQ587=AF!$E$8)),AR587+AS587,0)</f>
        <v>0</v>
      </c>
      <c r="AU587" s="18" t="str">
        <f t="shared" si="208"/>
        <v/>
      </c>
      <c r="AV587" s="54" t="str">
        <f t="shared" si="209"/>
        <v/>
      </c>
      <c r="AW587" s="54" t="str">
        <f t="shared" si="210"/>
        <v/>
      </c>
      <c r="AX587" s="18" t="str">
        <f t="shared" si="211"/>
        <v/>
      </c>
      <c r="AY587" s="18" t="str">
        <f t="shared" si="212"/>
        <v/>
      </c>
      <c r="BA587" s="18">
        <f>IF($E587=AF!$D$6,IF($M587="Concluída no prazo",2,IF($M587="Concluída com atraso",1,0)),0)</f>
        <v>0</v>
      </c>
      <c r="BB587" s="18">
        <f>IF($E587=AF!$D$6,IF($M587="Atrasada",2,IF($M587="Concluída com atraso",1,0)),0)</f>
        <v>0</v>
      </c>
      <c r="BC587" s="18">
        <v>5.8100000000000001E-3</v>
      </c>
      <c r="BD587" s="18">
        <f t="shared" si="219"/>
        <v>5.8100000000000001E-3</v>
      </c>
      <c r="BE587" s="18">
        <f t="shared" si="219"/>
        <v>5.8100000000000001E-3</v>
      </c>
      <c r="BF587" s="18" t="str">
        <f t="shared" si="213"/>
        <v/>
      </c>
      <c r="BN587" s="18" t="str">
        <f t="shared" si="214"/>
        <v>s</v>
      </c>
    </row>
    <row r="588" spans="3:66" ht="50.1" customHeight="1" thickTop="1" thickBot="1" x14ac:dyDescent="0.3">
      <c r="C588" s="46"/>
      <c r="D588" s="46"/>
      <c r="E588" s="46"/>
      <c r="F588" s="122"/>
      <c r="G588" s="122"/>
      <c r="H588" s="78" t="str">
        <f t="shared" si="215"/>
        <v/>
      </c>
      <c r="I588" s="78" t="str">
        <f t="shared" si="216"/>
        <v/>
      </c>
      <c r="J588" s="16"/>
      <c r="K588" s="46" t="str">
        <f t="shared" si="217"/>
        <v/>
      </c>
      <c r="L588" s="16"/>
      <c r="M588" s="16"/>
      <c r="N588" s="46"/>
      <c r="O588" s="47" t="str">
        <f t="shared" si="220"/>
        <v/>
      </c>
      <c r="P588" s="47"/>
      <c r="Q588" s="48" t="str">
        <f>IFERROR(VLOOKUP(E588,Funcionários!$C$8:$E$207,3,FALSE),"")</f>
        <v/>
      </c>
      <c r="R588" s="47"/>
      <c r="S588" s="49" t="str">
        <f t="shared" si="221"/>
        <v/>
      </c>
      <c r="T588" s="49">
        <v>5.8199999999999997E-3</v>
      </c>
      <c r="U588" s="48" t="str">
        <f>IF(Funcionários!C589=0,"",Funcionários!C589)</f>
        <v/>
      </c>
      <c r="V588" s="50">
        <f>IF(U588="",0,IF(COUNTIFS($E$7:$E$3006,U588,$I$7:$I$3006,'RC'!$E$6)=0,0,COUNTIFS($M$7:$M$3006,"Concluída no prazo",$E$7:$E$3006,U588,$I$7:$I$3006,'RC'!$E$6)/COUNTIFS($E$7:$E$3006,U588,$I$7:$I$3006,'RC'!$E$6)))</f>
        <v>0</v>
      </c>
      <c r="W588" s="49">
        <f>SUMIFS($J$7:$J$3006,$E$7:$E$3006,U588,$I$7:$I$3006,'RC'!$E$6)+SUMIFS($L$7:$L$3006,$E$7:$E$3006,U588,$I$7:$I$3006,'RC'!$E$6)</f>
        <v>0</v>
      </c>
      <c r="X588" s="48">
        <f>COUNTIFS($E$7:$E$3006,U588,$I$7:$I$3006,'RC'!$E$6)</f>
        <v>0</v>
      </c>
      <c r="Y588" s="48"/>
      <c r="Z588" s="51" t="str">
        <f>IF(AQ588='RC'!$E$6,AC588*1000+AD588,"")</f>
        <v/>
      </c>
      <c r="AA588" s="51" t="str">
        <f>IF(AB588="","",IF(AQ588='RC'!$E$6,AC588*1000-AD588,""))</f>
        <v/>
      </c>
      <c r="AB588" s="48" t="str">
        <f>IFERROR(VLOOKUP(E588,Funcionários!$C$8:$E$207,3,FALSE),"")</f>
        <v/>
      </c>
      <c r="AC588" s="50" t="str">
        <f>IF(AB588="","",IF(COUNTIFS($AB$7:$AB$3006,AB588,$AQ$7:$AQ$3006,'RC'!$E$6)=0,"",COUNTIFS($M$7:$M$3006,"Concluída no prazo",$AB$7:$AB$3006,AB588,$AQ$7:$AQ$3006,'RC'!$E$6)/COUNTIFS($AB$7:$AB$3006,AB588,$AQ$7:$AQ$3006,'RC'!$E$6)))</f>
        <v/>
      </c>
      <c r="AD588" s="48">
        <f>SUMIF($AQ$7:$AQ$3006,'RC'!$E$6,$J$7:$J$3006)+SUMIF($AQ$7:$AQ$3006,'RC'!$E$6,$L$7:$L$3006)</f>
        <v>21</v>
      </c>
      <c r="AF588" s="48">
        <v>4.4189999999998203E-2</v>
      </c>
      <c r="AG588" s="48">
        <f>IF(OR(AQ588="",AQ588&lt;&gt;'RC'!$E$6,AB588&lt;&gt;'RC'!$D$21),0,1)</f>
        <v>0</v>
      </c>
      <c r="AH588" s="48">
        <f t="shared" si="218"/>
        <v>4.4189999999998203E-2</v>
      </c>
      <c r="AI588" s="48" t="str">
        <f t="shared" si="200"/>
        <v/>
      </c>
      <c r="AJ588" s="48" t="str">
        <f t="shared" si="201"/>
        <v/>
      </c>
      <c r="AK588" s="52" t="str">
        <f t="shared" si="202"/>
        <v/>
      </c>
      <c r="AL588" s="52" t="str">
        <f t="shared" si="203"/>
        <v/>
      </c>
      <c r="AM588" s="48" t="str">
        <f t="shared" si="204"/>
        <v/>
      </c>
      <c r="AN588" s="48" t="str">
        <f t="shared" si="205"/>
        <v/>
      </c>
      <c r="AP588" s="18" t="str">
        <f t="shared" si="206"/>
        <v/>
      </c>
      <c r="AQ588" s="18" t="str">
        <f t="shared" si="207"/>
        <v/>
      </c>
      <c r="AR588" s="18">
        <v>4.419E-2</v>
      </c>
      <c r="AS588" s="18">
        <f>IF(AF!$D$27="Todos",1,IF(M588=AF!$D$27,1,0))</f>
        <v>1</v>
      </c>
      <c r="AT588" s="53">
        <f>IF(AND(E588=AF!$D$6,OR(LT!M588=AF!$D$27,AF!$D$27="Todos"),OR(AP588=AF!$E$8,AQ588=AF!$E$8)),AR588+AS588,0)</f>
        <v>0</v>
      </c>
      <c r="AU588" s="18" t="str">
        <f t="shared" si="208"/>
        <v/>
      </c>
      <c r="AV588" s="54" t="str">
        <f t="shared" si="209"/>
        <v/>
      </c>
      <c r="AW588" s="54" t="str">
        <f t="shared" si="210"/>
        <v/>
      </c>
      <c r="AX588" s="18" t="str">
        <f t="shared" si="211"/>
        <v/>
      </c>
      <c r="AY588" s="18" t="str">
        <f t="shared" si="212"/>
        <v/>
      </c>
      <c r="BA588" s="18">
        <f>IF($E588=AF!$D$6,IF($M588="Concluída no prazo",2,IF($M588="Concluída com atraso",1,0)),0)</f>
        <v>0</v>
      </c>
      <c r="BB588" s="18">
        <f>IF($E588=AF!$D$6,IF($M588="Atrasada",2,IF($M588="Concluída com atraso",1,0)),0)</f>
        <v>0</v>
      </c>
      <c r="BC588" s="18">
        <v>5.8199999999999997E-3</v>
      </c>
      <c r="BD588" s="18">
        <f t="shared" si="219"/>
        <v>5.8199999999999997E-3</v>
      </c>
      <c r="BE588" s="18">
        <f t="shared" si="219"/>
        <v>5.8199999999999997E-3</v>
      </c>
      <c r="BF588" s="18" t="str">
        <f t="shared" si="213"/>
        <v/>
      </c>
      <c r="BN588" s="18" t="str">
        <f t="shared" si="214"/>
        <v>s</v>
      </c>
    </row>
    <row r="589" spans="3:66" ht="50.1" customHeight="1" thickTop="1" thickBot="1" x14ac:dyDescent="0.3">
      <c r="C589" s="46"/>
      <c r="D589" s="46"/>
      <c r="E589" s="46"/>
      <c r="F589" s="122"/>
      <c r="G589" s="122"/>
      <c r="H589" s="78" t="str">
        <f t="shared" si="215"/>
        <v/>
      </c>
      <c r="I589" s="78" t="str">
        <f t="shared" si="216"/>
        <v/>
      </c>
      <c r="J589" s="16"/>
      <c r="K589" s="46" t="str">
        <f t="shared" si="217"/>
        <v/>
      </c>
      <c r="L589" s="16"/>
      <c r="M589" s="16"/>
      <c r="N589" s="46"/>
      <c r="O589" s="47" t="str">
        <f t="shared" si="220"/>
        <v/>
      </c>
      <c r="P589" s="47"/>
      <c r="Q589" s="48" t="str">
        <f>IFERROR(VLOOKUP(E589,Funcionários!$C$8:$E$207,3,FALSE),"")</f>
        <v/>
      </c>
      <c r="R589" s="47"/>
      <c r="S589" s="49" t="str">
        <f t="shared" si="221"/>
        <v/>
      </c>
      <c r="T589" s="49">
        <v>5.8300000000000001E-3</v>
      </c>
      <c r="U589" s="48" t="str">
        <f>IF(Funcionários!C590=0,"",Funcionários!C590)</f>
        <v/>
      </c>
      <c r="V589" s="50">
        <f>IF(U589="",0,IF(COUNTIFS($E$7:$E$3006,U589,$I$7:$I$3006,'RC'!$E$6)=0,0,COUNTIFS($M$7:$M$3006,"Concluída no prazo",$E$7:$E$3006,U589,$I$7:$I$3006,'RC'!$E$6)/COUNTIFS($E$7:$E$3006,U589,$I$7:$I$3006,'RC'!$E$6)))</f>
        <v>0</v>
      </c>
      <c r="W589" s="49">
        <f>SUMIFS($J$7:$J$3006,$E$7:$E$3006,U589,$I$7:$I$3006,'RC'!$E$6)+SUMIFS($L$7:$L$3006,$E$7:$E$3006,U589,$I$7:$I$3006,'RC'!$E$6)</f>
        <v>0</v>
      </c>
      <c r="X589" s="48">
        <f>COUNTIFS($E$7:$E$3006,U589,$I$7:$I$3006,'RC'!$E$6)</f>
        <v>0</v>
      </c>
      <c r="Y589" s="48"/>
      <c r="Z589" s="51" t="str">
        <f>IF(AQ589='RC'!$E$6,AC589*1000+AD589,"")</f>
        <v/>
      </c>
      <c r="AA589" s="51" t="str">
        <f>IF(AB589="","",IF(AQ589='RC'!$E$6,AC589*1000-AD589,""))</f>
        <v/>
      </c>
      <c r="AB589" s="48" t="str">
        <f>IFERROR(VLOOKUP(E589,Funcionários!$C$8:$E$207,3,FALSE),"")</f>
        <v/>
      </c>
      <c r="AC589" s="50" t="str">
        <f>IF(AB589="","",IF(COUNTIFS($AB$7:$AB$3006,AB589,$AQ$7:$AQ$3006,'RC'!$E$6)=0,"",COUNTIFS($M$7:$M$3006,"Concluída no prazo",$AB$7:$AB$3006,AB589,$AQ$7:$AQ$3006,'RC'!$E$6)/COUNTIFS($AB$7:$AB$3006,AB589,$AQ$7:$AQ$3006,'RC'!$E$6)))</f>
        <v/>
      </c>
      <c r="AD589" s="48">
        <f>SUMIF($AQ$7:$AQ$3006,'RC'!$E$6,$J$7:$J$3006)+SUMIF($AQ$7:$AQ$3006,'RC'!$E$6,$L$7:$L$3006)</f>
        <v>21</v>
      </c>
      <c r="AF589" s="48">
        <v>4.41799999999982E-2</v>
      </c>
      <c r="AG589" s="48">
        <f>IF(OR(AQ589="",AQ589&lt;&gt;'RC'!$E$6,AB589&lt;&gt;'RC'!$D$21),0,1)</f>
        <v>0</v>
      </c>
      <c r="AH589" s="48">
        <f t="shared" si="218"/>
        <v>4.41799999999982E-2</v>
      </c>
      <c r="AI589" s="48" t="str">
        <f t="shared" si="200"/>
        <v/>
      </c>
      <c r="AJ589" s="48" t="str">
        <f t="shared" si="201"/>
        <v/>
      </c>
      <c r="AK589" s="52" t="str">
        <f t="shared" si="202"/>
        <v/>
      </c>
      <c r="AL589" s="52" t="str">
        <f t="shared" si="203"/>
        <v/>
      </c>
      <c r="AM589" s="48" t="str">
        <f t="shared" si="204"/>
        <v/>
      </c>
      <c r="AN589" s="48" t="str">
        <f t="shared" si="205"/>
        <v/>
      </c>
      <c r="AP589" s="18" t="str">
        <f t="shared" si="206"/>
        <v/>
      </c>
      <c r="AQ589" s="18" t="str">
        <f t="shared" si="207"/>
        <v/>
      </c>
      <c r="AR589" s="18">
        <v>4.4179999999999997E-2</v>
      </c>
      <c r="AS589" s="18">
        <f>IF(AF!$D$27="Todos",1,IF(M589=AF!$D$27,1,0))</f>
        <v>1</v>
      </c>
      <c r="AT589" s="53">
        <f>IF(AND(E589=AF!$D$6,OR(LT!M589=AF!$D$27,AF!$D$27="Todos"),OR(AP589=AF!$E$8,AQ589=AF!$E$8)),AR589+AS589,0)</f>
        <v>0</v>
      </c>
      <c r="AU589" s="18" t="str">
        <f t="shared" si="208"/>
        <v/>
      </c>
      <c r="AV589" s="54" t="str">
        <f t="shared" si="209"/>
        <v/>
      </c>
      <c r="AW589" s="54" t="str">
        <f t="shared" si="210"/>
        <v/>
      </c>
      <c r="AX589" s="18" t="str">
        <f t="shared" si="211"/>
        <v/>
      </c>
      <c r="AY589" s="18" t="str">
        <f t="shared" si="212"/>
        <v/>
      </c>
      <c r="BA589" s="18">
        <f>IF($E589=AF!$D$6,IF($M589="Concluída no prazo",2,IF($M589="Concluída com atraso",1,0)),0)</f>
        <v>0</v>
      </c>
      <c r="BB589" s="18">
        <f>IF($E589=AF!$D$6,IF($M589="Atrasada",2,IF($M589="Concluída com atraso",1,0)),0)</f>
        <v>0</v>
      </c>
      <c r="BC589" s="18">
        <v>5.8300000000000001E-3</v>
      </c>
      <c r="BD589" s="18">
        <f t="shared" si="219"/>
        <v>5.8300000000000001E-3</v>
      </c>
      <c r="BE589" s="18">
        <f t="shared" si="219"/>
        <v>5.8300000000000001E-3</v>
      </c>
      <c r="BF589" s="18" t="str">
        <f t="shared" si="213"/>
        <v/>
      </c>
      <c r="BN589" s="18" t="str">
        <f t="shared" si="214"/>
        <v>s</v>
      </c>
    </row>
    <row r="590" spans="3:66" ht="50.1" customHeight="1" thickTop="1" thickBot="1" x14ac:dyDescent="0.3">
      <c r="C590" s="46"/>
      <c r="D590" s="46"/>
      <c r="E590" s="46"/>
      <c r="F590" s="122"/>
      <c r="G590" s="122"/>
      <c r="H590" s="78" t="str">
        <f t="shared" si="215"/>
        <v/>
      </c>
      <c r="I590" s="78" t="str">
        <f t="shared" si="216"/>
        <v/>
      </c>
      <c r="J590" s="16"/>
      <c r="K590" s="46" t="str">
        <f t="shared" si="217"/>
        <v/>
      </c>
      <c r="L590" s="16"/>
      <c r="M590" s="16"/>
      <c r="N590" s="46"/>
      <c r="O590" s="47" t="str">
        <f t="shared" si="220"/>
        <v/>
      </c>
      <c r="P590" s="47"/>
      <c r="Q590" s="48" t="str">
        <f>IFERROR(VLOOKUP(E590,Funcionários!$C$8:$E$207,3,FALSE),"")</f>
        <v/>
      </c>
      <c r="R590" s="47"/>
      <c r="S590" s="49" t="str">
        <f t="shared" si="221"/>
        <v/>
      </c>
      <c r="T590" s="49">
        <v>5.8399999999999997E-3</v>
      </c>
      <c r="U590" s="48" t="str">
        <f>IF(Funcionários!C591=0,"",Funcionários!C591)</f>
        <v/>
      </c>
      <c r="V590" s="50">
        <f>IF(U590="",0,IF(COUNTIFS($E$7:$E$3006,U590,$I$7:$I$3006,'RC'!$E$6)=0,0,COUNTIFS($M$7:$M$3006,"Concluída no prazo",$E$7:$E$3006,U590,$I$7:$I$3006,'RC'!$E$6)/COUNTIFS($E$7:$E$3006,U590,$I$7:$I$3006,'RC'!$E$6)))</f>
        <v>0</v>
      </c>
      <c r="W590" s="49">
        <f>SUMIFS($J$7:$J$3006,$E$7:$E$3006,U590,$I$7:$I$3006,'RC'!$E$6)+SUMIFS($L$7:$L$3006,$E$7:$E$3006,U590,$I$7:$I$3006,'RC'!$E$6)</f>
        <v>0</v>
      </c>
      <c r="X590" s="48">
        <f>COUNTIFS($E$7:$E$3006,U590,$I$7:$I$3006,'RC'!$E$6)</f>
        <v>0</v>
      </c>
      <c r="Y590" s="48"/>
      <c r="Z590" s="51" t="str">
        <f>IF(AQ590='RC'!$E$6,AC590*1000+AD590,"")</f>
        <v/>
      </c>
      <c r="AA590" s="51" t="str">
        <f>IF(AB590="","",IF(AQ590='RC'!$E$6,AC590*1000-AD590,""))</f>
        <v/>
      </c>
      <c r="AB590" s="48" t="str">
        <f>IFERROR(VLOOKUP(E590,Funcionários!$C$8:$E$207,3,FALSE),"")</f>
        <v/>
      </c>
      <c r="AC590" s="50" t="str">
        <f>IF(AB590="","",IF(COUNTIFS($AB$7:$AB$3006,AB590,$AQ$7:$AQ$3006,'RC'!$E$6)=0,"",COUNTIFS($M$7:$M$3006,"Concluída no prazo",$AB$7:$AB$3006,AB590,$AQ$7:$AQ$3006,'RC'!$E$6)/COUNTIFS($AB$7:$AB$3006,AB590,$AQ$7:$AQ$3006,'RC'!$E$6)))</f>
        <v/>
      </c>
      <c r="AD590" s="48">
        <f>SUMIF($AQ$7:$AQ$3006,'RC'!$E$6,$J$7:$J$3006)+SUMIF($AQ$7:$AQ$3006,'RC'!$E$6,$L$7:$L$3006)</f>
        <v>21</v>
      </c>
      <c r="AF590" s="48">
        <v>4.4169999999998197E-2</v>
      </c>
      <c r="AG590" s="48">
        <f>IF(OR(AQ590="",AQ590&lt;&gt;'RC'!$E$6,AB590&lt;&gt;'RC'!$D$21),0,1)</f>
        <v>0</v>
      </c>
      <c r="AH590" s="48">
        <f t="shared" si="218"/>
        <v>4.4169999999998197E-2</v>
      </c>
      <c r="AI590" s="48" t="str">
        <f t="shared" si="200"/>
        <v/>
      </c>
      <c r="AJ590" s="48" t="str">
        <f t="shared" si="201"/>
        <v/>
      </c>
      <c r="AK590" s="52" t="str">
        <f t="shared" si="202"/>
        <v/>
      </c>
      <c r="AL590" s="52" t="str">
        <f t="shared" si="203"/>
        <v/>
      </c>
      <c r="AM590" s="48" t="str">
        <f t="shared" si="204"/>
        <v/>
      </c>
      <c r="AN590" s="48" t="str">
        <f t="shared" si="205"/>
        <v/>
      </c>
      <c r="AP590" s="18" t="str">
        <f t="shared" si="206"/>
        <v/>
      </c>
      <c r="AQ590" s="18" t="str">
        <f t="shared" si="207"/>
        <v/>
      </c>
      <c r="AR590" s="18">
        <v>4.4170000000000001E-2</v>
      </c>
      <c r="AS590" s="18">
        <f>IF(AF!$D$27="Todos",1,IF(M590=AF!$D$27,1,0))</f>
        <v>1</v>
      </c>
      <c r="AT590" s="53">
        <f>IF(AND(E590=AF!$D$6,OR(LT!M590=AF!$D$27,AF!$D$27="Todos"),OR(AP590=AF!$E$8,AQ590=AF!$E$8)),AR590+AS590,0)</f>
        <v>0</v>
      </c>
      <c r="AU590" s="18" t="str">
        <f t="shared" si="208"/>
        <v/>
      </c>
      <c r="AV590" s="54" t="str">
        <f t="shared" si="209"/>
        <v/>
      </c>
      <c r="AW590" s="54" t="str">
        <f t="shared" si="210"/>
        <v/>
      </c>
      <c r="AX590" s="18" t="str">
        <f t="shared" si="211"/>
        <v/>
      </c>
      <c r="AY590" s="18" t="str">
        <f t="shared" si="212"/>
        <v/>
      </c>
      <c r="BA590" s="18">
        <f>IF($E590=AF!$D$6,IF($M590="Concluída no prazo",2,IF($M590="Concluída com atraso",1,0)),0)</f>
        <v>0</v>
      </c>
      <c r="BB590" s="18">
        <f>IF($E590=AF!$D$6,IF($M590="Atrasada",2,IF($M590="Concluída com atraso",1,0)),0)</f>
        <v>0</v>
      </c>
      <c r="BC590" s="18">
        <v>5.8399999999999997E-3</v>
      </c>
      <c r="BD590" s="18">
        <f t="shared" si="219"/>
        <v>5.8399999999999997E-3</v>
      </c>
      <c r="BE590" s="18">
        <f t="shared" si="219"/>
        <v>5.8399999999999997E-3</v>
      </c>
      <c r="BF590" s="18" t="str">
        <f t="shared" si="213"/>
        <v/>
      </c>
      <c r="BN590" s="18" t="str">
        <f t="shared" si="214"/>
        <v>s</v>
      </c>
    </row>
    <row r="591" spans="3:66" ht="50.1" customHeight="1" thickTop="1" thickBot="1" x14ac:dyDescent="0.3">
      <c r="C591" s="46"/>
      <c r="D591" s="46"/>
      <c r="E591" s="46"/>
      <c r="F591" s="122"/>
      <c r="G591" s="122"/>
      <c r="H591" s="78" t="str">
        <f t="shared" si="215"/>
        <v/>
      </c>
      <c r="I591" s="78" t="str">
        <f t="shared" si="216"/>
        <v/>
      </c>
      <c r="J591" s="16"/>
      <c r="K591" s="46" t="str">
        <f t="shared" si="217"/>
        <v/>
      </c>
      <c r="L591" s="16"/>
      <c r="M591" s="16"/>
      <c r="N591" s="46"/>
      <c r="O591" s="47" t="str">
        <f t="shared" si="220"/>
        <v/>
      </c>
      <c r="P591" s="47"/>
      <c r="Q591" s="48" t="str">
        <f>IFERROR(VLOOKUP(E591,Funcionários!$C$8:$E$207,3,FALSE),"")</f>
        <v/>
      </c>
      <c r="R591" s="47"/>
      <c r="S591" s="49" t="str">
        <f t="shared" si="221"/>
        <v/>
      </c>
      <c r="T591" s="49">
        <v>5.8500000000000002E-3</v>
      </c>
      <c r="U591" s="48" t="str">
        <f>IF(Funcionários!C592=0,"",Funcionários!C592)</f>
        <v/>
      </c>
      <c r="V591" s="50">
        <f>IF(U591="",0,IF(COUNTIFS($E$7:$E$3006,U591,$I$7:$I$3006,'RC'!$E$6)=0,0,COUNTIFS($M$7:$M$3006,"Concluída no prazo",$E$7:$E$3006,U591,$I$7:$I$3006,'RC'!$E$6)/COUNTIFS($E$7:$E$3006,U591,$I$7:$I$3006,'RC'!$E$6)))</f>
        <v>0</v>
      </c>
      <c r="W591" s="49">
        <f>SUMIFS($J$7:$J$3006,$E$7:$E$3006,U591,$I$7:$I$3006,'RC'!$E$6)+SUMIFS($L$7:$L$3006,$E$7:$E$3006,U591,$I$7:$I$3006,'RC'!$E$6)</f>
        <v>0</v>
      </c>
      <c r="X591" s="48">
        <f>COUNTIFS($E$7:$E$3006,U591,$I$7:$I$3006,'RC'!$E$6)</f>
        <v>0</v>
      </c>
      <c r="Y591" s="48"/>
      <c r="Z591" s="51" t="str">
        <f>IF(AQ591='RC'!$E$6,AC591*1000+AD591,"")</f>
        <v/>
      </c>
      <c r="AA591" s="51" t="str">
        <f>IF(AB591="","",IF(AQ591='RC'!$E$6,AC591*1000-AD591,""))</f>
        <v/>
      </c>
      <c r="AB591" s="48" t="str">
        <f>IFERROR(VLOOKUP(E591,Funcionários!$C$8:$E$207,3,FALSE),"")</f>
        <v/>
      </c>
      <c r="AC591" s="50" t="str">
        <f>IF(AB591="","",IF(COUNTIFS($AB$7:$AB$3006,AB591,$AQ$7:$AQ$3006,'RC'!$E$6)=0,"",COUNTIFS($M$7:$M$3006,"Concluída no prazo",$AB$7:$AB$3006,AB591,$AQ$7:$AQ$3006,'RC'!$E$6)/COUNTIFS($AB$7:$AB$3006,AB591,$AQ$7:$AQ$3006,'RC'!$E$6)))</f>
        <v/>
      </c>
      <c r="AD591" s="48">
        <f>SUMIF($AQ$7:$AQ$3006,'RC'!$E$6,$J$7:$J$3006)+SUMIF($AQ$7:$AQ$3006,'RC'!$E$6,$L$7:$L$3006)</f>
        <v>21</v>
      </c>
      <c r="AF591" s="48">
        <v>4.4159999999998201E-2</v>
      </c>
      <c r="AG591" s="48">
        <f>IF(OR(AQ591="",AQ591&lt;&gt;'RC'!$E$6,AB591&lt;&gt;'RC'!$D$21),0,1)</f>
        <v>0</v>
      </c>
      <c r="AH591" s="48">
        <f t="shared" si="218"/>
        <v>4.4159999999998201E-2</v>
      </c>
      <c r="AI591" s="48" t="str">
        <f t="shared" si="200"/>
        <v/>
      </c>
      <c r="AJ591" s="48" t="str">
        <f t="shared" si="201"/>
        <v/>
      </c>
      <c r="AK591" s="52" t="str">
        <f t="shared" si="202"/>
        <v/>
      </c>
      <c r="AL591" s="52" t="str">
        <f t="shared" si="203"/>
        <v/>
      </c>
      <c r="AM591" s="48" t="str">
        <f t="shared" si="204"/>
        <v/>
      </c>
      <c r="AN591" s="48" t="str">
        <f t="shared" si="205"/>
        <v/>
      </c>
      <c r="AP591" s="18" t="str">
        <f t="shared" si="206"/>
        <v/>
      </c>
      <c r="AQ591" s="18" t="str">
        <f t="shared" si="207"/>
        <v/>
      </c>
      <c r="AR591" s="18">
        <v>4.4159999999999998E-2</v>
      </c>
      <c r="AS591" s="18">
        <f>IF(AF!$D$27="Todos",1,IF(M591=AF!$D$27,1,0))</f>
        <v>1</v>
      </c>
      <c r="AT591" s="53">
        <f>IF(AND(E591=AF!$D$6,OR(LT!M591=AF!$D$27,AF!$D$27="Todos"),OR(AP591=AF!$E$8,AQ591=AF!$E$8)),AR591+AS591,0)</f>
        <v>0</v>
      </c>
      <c r="AU591" s="18" t="str">
        <f t="shared" si="208"/>
        <v/>
      </c>
      <c r="AV591" s="54" t="str">
        <f t="shared" si="209"/>
        <v/>
      </c>
      <c r="AW591" s="54" t="str">
        <f t="shared" si="210"/>
        <v/>
      </c>
      <c r="AX591" s="18" t="str">
        <f t="shared" si="211"/>
        <v/>
      </c>
      <c r="AY591" s="18" t="str">
        <f t="shared" si="212"/>
        <v/>
      </c>
      <c r="BA591" s="18">
        <f>IF($E591=AF!$D$6,IF($M591="Concluída no prazo",2,IF($M591="Concluída com atraso",1,0)),0)</f>
        <v>0</v>
      </c>
      <c r="BB591" s="18">
        <f>IF($E591=AF!$D$6,IF($M591="Atrasada",2,IF($M591="Concluída com atraso",1,0)),0)</f>
        <v>0</v>
      </c>
      <c r="BC591" s="18">
        <v>5.8500000000000002E-3</v>
      </c>
      <c r="BD591" s="18">
        <f t="shared" si="219"/>
        <v>5.8500000000000002E-3</v>
      </c>
      <c r="BE591" s="18">
        <f t="shared" si="219"/>
        <v>5.8500000000000002E-3</v>
      </c>
      <c r="BF591" s="18" t="str">
        <f t="shared" si="213"/>
        <v/>
      </c>
      <c r="BN591" s="18" t="str">
        <f t="shared" si="214"/>
        <v>s</v>
      </c>
    </row>
    <row r="592" spans="3:66" ht="50.1" customHeight="1" thickTop="1" thickBot="1" x14ac:dyDescent="0.3">
      <c r="C592" s="46"/>
      <c r="D592" s="46"/>
      <c r="E592" s="46"/>
      <c r="F592" s="122"/>
      <c r="G592" s="122"/>
      <c r="H592" s="78" t="str">
        <f t="shared" si="215"/>
        <v/>
      </c>
      <c r="I592" s="78" t="str">
        <f t="shared" si="216"/>
        <v/>
      </c>
      <c r="J592" s="16"/>
      <c r="K592" s="46" t="str">
        <f t="shared" si="217"/>
        <v/>
      </c>
      <c r="L592" s="16"/>
      <c r="M592" s="16"/>
      <c r="N592" s="46"/>
      <c r="O592" s="47" t="str">
        <f t="shared" si="220"/>
        <v/>
      </c>
      <c r="P592" s="47"/>
      <c r="Q592" s="48" t="str">
        <f>IFERROR(VLOOKUP(E592,Funcionários!$C$8:$E$207,3,FALSE),"")</f>
        <v/>
      </c>
      <c r="R592" s="47"/>
      <c r="S592" s="49" t="str">
        <f t="shared" si="221"/>
        <v/>
      </c>
      <c r="T592" s="49">
        <v>5.8599999999999998E-3</v>
      </c>
      <c r="U592" s="48" t="str">
        <f>IF(Funcionários!C593=0,"",Funcionários!C593)</f>
        <v/>
      </c>
      <c r="V592" s="50">
        <f>IF(U592="",0,IF(COUNTIFS($E$7:$E$3006,U592,$I$7:$I$3006,'RC'!$E$6)=0,0,COUNTIFS($M$7:$M$3006,"Concluída no prazo",$E$7:$E$3006,U592,$I$7:$I$3006,'RC'!$E$6)/COUNTIFS($E$7:$E$3006,U592,$I$7:$I$3006,'RC'!$E$6)))</f>
        <v>0</v>
      </c>
      <c r="W592" s="49">
        <f>SUMIFS($J$7:$J$3006,$E$7:$E$3006,U592,$I$7:$I$3006,'RC'!$E$6)+SUMIFS($L$7:$L$3006,$E$7:$E$3006,U592,$I$7:$I$3006,'RC'!$E$6)</f>
        <v>0</v>
      </c>
      <c r="X592" s="48">
        <f>COUNTIFS($E$7:$E$3006,U592,$I$7:$I$3006,'RC'!$E$6)</f>
        <v>0</v>
      </c>
      <c r="Y592" s="48"/>
      <c r="Z592" s="51" t="str">
        <f>IF(AQ592='RC'!$E$6,AC592*1000+AD592,"")</f>
        <v/>
      </c>
      <c r="AA592" s="51" t="str">
        <f>IF(AB592="","",IF(AQ592='RC'!$E$6,AC592*1000-AD592,""))</f>
        <v/>
      </c>
      <c r="AB592" s="48" t="str">
        <f>IFERROR(VLOOKUP(E592,Funcionários!$C$8:$E$207,3,FALSE),"")</f>
        <v/>
      </c>
      <c r="AC592" s="50" t="str">
        <f>IF(AB592="","",IF(COUNTIFS($AB$7:$AB$3006,AB592,$AQ$7:$AQ$3006,'RC'!$E$6)=0,"",COUNTIFS($M$7:$M$3006,"Concluída no prazo",$AB$7:$AB$3006,AB592,$AQ$7:$AQ$3006,'RC'!$E$6)/COUNTIFS($AB$7:$AB$3006,AB592,$AQ$7:$AQ$3006,'RC'!$E$6)))</f>
        <v/>
      </c>
      <c r="AD592" s="48">
        <f>SUMIF($AQ$7:$AQ$3006,'RC'!$E$6,$J$7:$J$3006)+SUMIF($AQ$7:$AQ$3006,'RC'!$E$6,$L$7:$L$3006)</f>
        <v>21</v>
      </c>
      <c r="AF592" s="48">
        <v>4.4149999999998198E-2</v>
      </c>
      <c r="AG592" s="48">
        <f>IF(OR(AQ592="",AQ592&lt;&gt;'RC'!$E$6,AB592&lt;&gt;'RC'!$D$21),0,1)</f>
        <v>0</v>
      </c>
      <c r="AH592" s="48">
        <f t="shared" si="218"/>
        <v>4.4149999999998198E-2</v>
      </c>
      <c r="AI592" s="48" t="str">
        <f t="shared" si="200"/>
        <v/>
      </c>
      <c r="AJ592" s="48" t="str">
        <f t="shared" si="201"/>
        <v/>
      </c>
      <c r="AK592" s="52" t="str">
        <f t="shared" si="202"/>
        <v/>
      </c>
      <c r="AL592" s="52" t="str">
        <f t="shared" si="203"/>
        <v/>
      </c>
      <c r="AM592" s="48" t="str">
        <f t="shared" si="204"/>
        <v/>
      </c>
      <c r="AN592" s="48" t="str">
        <f t="shared" si="205"/>
        <v/>
      </c>
      <c r="AP592" s="18" t="str">
        <f t="shared" si="206"/>
        <v/>
      </c>
      <c r="AQ592" s="18" t="str">
        <f t="shared" si="207"/>
        <v/>
      </c>
      <c r="AR592" s="18">
        <v>4.4150000000000002E-2</v>
      </c>
      <c r="AS592" s="18">
        <f>IF(AF!$D$27="Todos",1,IF(M592=AF!$D$27,1,0))</f>
        <v>1</v>
      </c>
      <c r="AT592" s="53">
        <f>IF(AND(E592=AF!$D$6,OR(LT!M592=AF!$D$27,AF!$D$27="Todos"),OR(AP592=AF!$E$8,AQ592=AF!$E$8)),AR592+AS592,0)</f>
        <v>0</v>
      </c>
      <c r="AU592" s="18" t="str">
        <f t="shared" si="208"/>
        <v/>
      </c>
      <c r="AV592" s="54" t="str">
        <f t="shared" si="209"/>
        <v/>
      </c>
      <c r="AW592" s="54" t="str">
        <f t="shared" si="210"/>
        <v/>
      </c>
      <c r="AX592" s="18" t="str">
        <f t="shared" si="211"/>
        <v/>
      </c>
      <c r="AY592" s="18" t="str">
        <f t="shared" si="212"/>
        <v/>
      </c>
      <c r="BA592" s="18">
        <f>IF($E592=AF!$D$6,IF($M592="Concluída no prazo",2,IF($M592="Concluída com atraso",1,0)),0)</f>
        <v>0</v>
      </c>
      <c r="BB592" s="18">
        <f>IF($E592=AF!$D$6,IF($M592="Atrasada",2,IF($M592="Concluída com atraso",1,0)),0)</f>
        <v>0</v>
      </c>
      <c r="BC592" s="18">
        <v>5.8599999999999998E-3</v>
      </c>
      <c r="BD592" s="18">
        <f t="shared" si="219"/>
        <v>5.8599999999999998E-3</v>
      </c>
      <c r="BE592" s="18">
        <f t="shared" si="219"/>
        <v>5.8599999999999998E-3</v>
      </c>
      <c r="BF592" s="18" t="str">
        <f t="shared" si="213"/>
        <v/>
      </c>
      <c r="BN592" s="18" t="str">
        <f t="shared" si="214"/>
        <v>s</v>
      </c>
    </row>
    <row r="593" spans="3:66" ht="50.1" customHeight="1" thickTop="1" thickBot="1" x14ac:dyDescent="0.3">
      <c r="C593" s="46"/>
      <c r="D593" s="46"/>
      <c r="E593" s="46"/>
      <c r="F593" s="122"/>
      <c r="G593" s="122"/>
      <c r="H593" s="78" t="str">
        <f t="shared" si="215"/>
        <v/>
      </c>
      <c r="I593" s="78" t="str">
        <f t="shared" si="216"/>
        <v/>
      </c>
      <c r="J593" s="16"/>
      <c r="K593" s="46" t="str">
        <f t="shared" si="217"/>
        <v/>
      </c>
      <c r="L593" s="16"/>
      <c r="M593" s="16"/>
      <c r="N593" s="46"/>
      <c r="O593" s="47" t="str">
        <f t="shared" si="220"/>
        <v/>
      </c>
      <c r="P593" s="47"/>
      <c r="Q593" s="48" t="str">
        <f>IFERROR(VLOOKUP(E593,Funcionários!$C$8:$E$207,3,FALSE),"")</f>
        <v/>
      </c>
      <c r="R593" s="47"/>
      <c r="S593" s="49" t="str">
        <f t="shared" si="221"/>
        <v/>
      </c>
      <c r="T593" s="49">
        <v>5.8700000000000002E-3</v>
      </c>
      <c r="U593" s="48" t="str">
        <f>IF(Funcionários!C594=0,"",Funcionários!C594)</f>
        <v/>
      </c>
      <c r="V593" s="50">
        <f>IF(U593="",0,IF(COUNTIFS($E$7:$E$3006,U593,$I$7:$I$3006,'RC'!$E$6)=0,0,COUNTIFS($M$7:$M$3006,"Concluída no prazo",$E$7:$E$3006,U593,$I$7:$I$3006,'RC'!$E$6)/COUNTIFS($E$7:$E$3006,U593,$I$7:$I$3006,'RC'!$E$6)))</f>
        <v>0</v>
      </c>
      <c r="W593" s="49">
        <f>SUMIFS($J$7:$J$3006,$E$7:$E$3006,U593,$I$7:$I$3006,'RC'!$E$6)+SUMIFS($L$7:$L$3006,$E$7:$E$3006,U593,$I$7:$I$3006,'RC'!$E$6)</f>
        <v>0</v>
      </c>
      <c r="X593" s="48">
        <f>COUNTIFS($E$7:$E$3006,U593,$I$7:$I$3006,'RC'!$E$6)</f>
        <v>0</v>
      </c>
      <c r="Y593" s="48"/>
      <c r="Z593" s="51" t="str">
        <f>IF(AQ593='RC'!$E$6,AC593*1000+AD593,"")</f>
        <v/>
      </c>
      <c r="AA593" s="51" t="str">
        <f>IF(AB593="","",IF(AQ593='RC'!$E$6,AC593*1000-AD593,""))</f>
        <v/>
      </c>
      <c r="AB593" s="48" t="str">
        <f>IFERROR(VLOOKUP(E593,Funcionários!$C$8:$E$207,3,FALSE),"")</f>
        <v/>
      </c>
      <c r="AC593" s="50" t="str">
        <f>IF(AB593="","",IF(COUNTIFS($AB$7:$AB$3006,AB593,$AQ$7:$AQ$3006,'RC'!$E$6)=0,"",COUNTIFS($M$7:$M$3006,"Concluída no prazo",$AB$7:$AB$3006,AB593,$AQ$7:$AQ$3006,'RC'!$E$6)/COUNTIFS($AB$7:$AB$3006,AB593,$AQ$7:$AQ$3006,'RC'!$E$6)))</f>
        <v/>
      </c>
      <c r="AD593" s="48">
        <f>SUMIF($AQ$7:$AQ$3006,'RC'!$E$6,$J$7:$J$3006)+SUMIF($AQ$7:$AQ$3006,'RC'!$E$6,$L$7:$L$3006)</f>
        <v>21</v>
      </c>
      <c r="AF593" s="48">
        <v>4.4139999999998202E-2</v>
      </c>
      <c r="AG593" s="48">
        <f>IF(OR(AQ593="",AQ593&lt;&gt;'RC'!$E$6,AB593&lt;&gt;'RC'!$D$21),0,1)</f>
        <v>0</v>
      </c>
      <c r="AH593" s="48">
        <f t="shared" si="218"/>
        <v>4.4139999999998202E-2</v>
      </c>
      <c r="AI593" s="48" t="str">
        <f t="shared" si="200"/>
        <v/>
      </c>
      <c r="AJ593" s="48" t="str">
        <f t="shared" si="201"/>
        <v/>
      </c>
      <c r="AK593" s="52" t="str">
        <f t="shared" si="202"/>
        <v/>
      </c>
      <c r="AL593" s="52" t="str">
        <f t="shared" si="203"/>
        <v/>
      </c>
      <c r="AM593" s="48" t="str">
        <f t="shared" si="204"/>
        <v/>
      </c>
      <c r="AN593" s="48" t="str">
        <f t="shared" si="205"/>
        <v/>
      </c>
      <c r="AP593" s="18" t="str">
        <f t="shared" si="206"/>
        <v/>
      </c>
      <c r="AQ593" s="18" t="str">
        <f t="shared" si="207"/>
        <v/>
      </c>
      <c r="AR593" s="18">
        <v>4.4139999999999999E-2</v>
      </c>
      <c r="AS593" s="18">
        <f>IF(AF!$D$27="Todos",1,IF(M593=AF!$D$27,1,0))</f>
        <v>1</v>
      </c>
      <c r="AT593" s="53">
        <f>IF(AND(E593=AF!$D$6,OR(LT!M593=AF!$D$27,AF!$D$27="Todos"),OR(AP593=AF!$E$8,AQ593=AF!$E$8)),AR593+AS593,0)</f>
        <v>0</v>
      </c>
      <c r="AU593" s="18" t="str">
        <f t="shared" si="208"/>
        <v/>
      </c>
      <c r="AV593" s="54" t="str">
        <f t="shared" si="209"/>
        <v/>
      </c>
      <c r="AW593" s="54" t="str">
        <f t="shared" si="210"/>
        <v/>
      </c>
      <c r="AX593" s="18" t="str">
        <f t="shared" si="211"/>
        <v/>
      </c>
      <c r="AY593" s="18" t="str">
        <f t="shared" si="212"/>
        <v/>
      </c>
      <c r="BA593" s="18">
        <f>IF($E593=AF!$D$6,IF($M593="Concluída no prazo",2,IF($M593="Concluída com atraso",1,0)),0)</f>
        <v>0</v>
      </c>
      <c r="BB593" s="18">
        <f>IF($E593=AF!$D$6,IF($M593="Atrasada",2,IF($M593="Concluída com atraso",1,0)),0)</f>
        <v>0</v>
      </c>
      <c r="BC593" s="18">
        <v>5.8700000000000002E-3</v>
      </c>
      <c r="BD593" s="18">
        <f t="shared" si="219"/>
        <v>5.8700000000000002E-3</v>
      </c>
      <c r="BE593" s="18">
        <f t="shared" si="219"/>
        <v>5.8700000000000002E-3</v>
      </c>
      <c r="BF593" s="18" t="str">
        <f t="shared" si="213"/>
        <v/>
      </c>
      <c r="BN593" s="18" t="str">
        <f t="shared" si="214"/>
        <v>s</v>
      </c>
    </row>
    <row r="594" spans="3:66" ht="50.1" customHeight="1" thickTop="1" thickBot="1" x14ac:dyDescent="0.3">
      <c r="C594" s="46"/>
      <c r="D594" s="46"/>
      <c r="E594" s="46"/>
      <c r="F594" s="122"/>
      <c r="G594" s="122"/>
      <c r="H594" s="78" t="str">
        <f t="shared" si="215"/>
        <v/>
      </c>
      <c r="I594" s="78" t="str">
        <f t="shared" si="216"/>
        <v/>
      </c>
      <c r="J594" s="16"/>
      <c r="K594" s="46" t="str">
        <f t="shared" si="217"/>
        <v/>
      </c>
      <c r="L594" s="16"/>
      <c r="M594" s="16"/>
      <c r="N594" s="46"/>
      <c r="O594" s="47" t="str">
        <f t="shared" si="220"/>
        <v/>
      </c>
      <c r="P594" s="47"/>
      <c r="Q594" s="48" t="str">
        <f>IFERROR(VLOOKUP(E594,Funcionários!$C$8:$E$207,3,FALSE),"")</f>
        <v/>
      </c>
      <c r="R594" s="47"/>
      <c r="S594" s="49" t="str">
        <f t="shared" si="221"/>
        <v/>
      </c>
      <c r="T594" s="49">
        <v>5.8799999999999998E-3</v>
      </c>
      <c r="U594" s="48" t="str">
        <f>IF(Funcionários!C595=0,"",Funcionários!C595)</f>
        <v/>
      </c>
      <c r="V594" s="50">
        <f>IF(U594="",0,IF(COUNTIFS($E$7:$E$3006,U594,$I$7:$I$3006,'RC'!$E$6)=0,0,COUNTIFS($M$7:$M$3006,"Concluída no prazo",$E$7:$E$3006,U594,$I$7:$I$3006,'RC'!$E$6)/COUNTIFS($E$7:$E$3006,U594,$I$7:$I$3006,'RC'!$E$6)))</f>
        <v>0</v>
      </c>
      <c r="W594" s="49">
        <f>SUMIFS($J$7:$J$3006,$E$7:$E$3006,U594,$I$7:$I$3006,'RC'!$E$6)+SUMIFS($L$7:$L$3006,$E$7:$E$3006,U594,$I$7:$I$3006,'RC'!$E$6)</f>
        <v>0</v>
      </c>
      <c r="X594" s="48">
        <f>COUNTIFS($E$7:$E$3006,U594,$I$7:$I$3006,'RC'!$E$6)</f>
        <v>0</v>
      </c>
      <c r="Y594" s="48"/>
      <c r="Z594" s="51" t="str">
        <f>IF(AQ594='RC'!$E$6,AC594*1000+AD594,"")</f>
        <v/>
      </c>
      <c r="AA594" s="51" t="str">
        <f>IF(AB594="","",IF(AQ594='RC'!$E$6,AC594*1000-AD594,""))</f>
        <v/>
      </c>
      <c r="AB594" s="48" t="str">
        <f>IFERROR(VLOOKUP(E594,Funcionários!$C$8:$E$207,3,FALSE),"")</f>
        <v/>
      </c>
      <c r="AC594" s="50" t="str">
        <f>IF(AB594="","",IF(COUNTIFS($AB$7:$AB$3006,AB594,$AQ$7:$AQ$3006,'RC'!$E$6)=0,"",COUNTIFS($M$7:$M$3006,"Concluída no prazo",$AB$7:$AB$3006,AB594,$AQ$7:$AQ$3006,'RC'!$E$6)/COUNTIFS($AB$7:$AB$3006,AB594,$AQ$7:$AQ$3006,'RC'!$E$6)))</f>
        <v/>
      </c>
      <c r="AD594" s="48">
        <f>SUMIF($AQ$7:$AQ$3006,'RC'!$E$6,$J$7:$J$3006)+SUMIF($AQ$7:$AQ$3006,'RC'!$E$6,$L$7:$L$3006)</f>
        <v>21</v>
      </c>
      <c r="AF594" s="48">
        <v>4.4129999999998198E-2</v>
      </c>
      <c r="AG594" s="48">
        <f>IF(OR(AQ594="",AQ594&lt;&gt;'RC'!$E$6,AB594&lt;&gt;'RC'!$D$21),0,1)</f>
        <v>0</v>
      </c>
      <c r="AH594" s="48">
        <f t="shared" si="218"/>
        <v>4.4129999999998198E-2</v>
      </c>
      <c r="AI594" s="48" t="str">
        <f t="shared" si="200"/>
        <v/>
      </c>
      <c r="AJ594" s="48" t="str">
        <f t="shared" si="201"/>
        <v/>
      </c>
      <c r="AK594" s="52" t="str">
        <f t="shared" si="202"/>
        <v/>
      </c>
      <c r="AL594" s="52" t="str">
        <f t="shared" si="203"/>
        <v/>
      </c>
      <c r="AM594" s="48" t="str">
        <f t="shared" si="204"/>
        <v/>
      </c>
      <c r="AN594" s="48" t="str">
        <f t="shared" si="205"/>
        <v/>
      </c>
      <c r="AP594" s="18" t="str">
        <f t="shared" si="206"/>
        <v/>
      </c>
      <c r="AQ594" s="18" t="str">
        <f t="shared" si="207"/>
        <v/>
      </c>
      <c r="AR594" s="18">
        <v>4.4130000000000003E-2</v>
      </c>
      <c r="AS594" s="18">
        <f>IF(AF!$D$27="Todos",1,IF(M594=AF!$D$27,1,0))</f>
        <v>1</v>
      </c>
      <c r="AT594" s="53">
        <f>IF(AND(E594=AF!$D$6,OR(LT!M594=AF!$D$27,AF!$D$27="Todos"),OR(AP594=AF!$E$8,AQ594=AF!$E$8)),AR594+AS594,0)</f>
        <v>0</v>
      </c>
      <c r="AU594" s="18" t="str">
        <f t="shared" si="208"/>
        <v/>
      </c>
      <c r="AV594" s="54" t="str">
        <f t="shared" si="209"/>
        <v/>
      </c>
      <c r="AW594" s="54" t="str">
        <f t="shared" si="210"/>
        <v/>
      </c>
      <c r="AX594" s="18" t="str">
        <f t="shared" si="211"/>
        <v/>
      </c>
      <c r="AY594" s="18" t="str">
        <f t="shared" si="212"/>
        <v/>
      </c>
      <c r="BA594" s="18">
        <f>IF($E594=AF!$D$6,IF($M594="Concluída no prazo",2,IF($M594="Concluída com atraso",1,0)),0)</f>
        <v>0</v>
      </c>
      <c r="BB594" s="18">
        <f>IF($E594=AF!$D$6,IF($M594="Atrasada",2,IF($M594="Concluída com atraso",1,0)),0)</f>
        <v>0</v>
      </c>
      <c r="BC594" s="18">
        <v>5.8799999999999998E-3</v>
      </c>
      <c r="BD594" s="18">
        <f t="shared" si="219"/>
        <v>5.8799999999999998E-3</v>
      </c>
      <c r="BE594" s="18">
        <f t="shared" si="219"/>
        <v>5.8799999999999998E-3</v>
      </c>
      <c r="BF594" s="18" t="str">
        <f t="shared" si="213"/>
        <v/>
      </c>
      <c r="BN594" s="18" t="str">
        <f t="shared" si="214"/>
        <v>s</v>
      </c>
    </row>
    <row r="595" spans="3:66" ht="50.1" customHeight="1" thickTop="1" thickBot="1" x14ac:dyDescent="0.3">
      <c r="C595" s="46"/>
      <c r="D595" s="46"/>
      <c r="E595" s="46"/>
      <c r="F595" s="122"/>
      <c r="G595" s="122"/>
      <c r="H595" s="78" t="str">
        <f t="shared" si="215"/>
        <v/>
      </c>
      <c r="I595" s="78" t="str">
        <f t="shared" si="216"/>
        <v/>
      </c>
      <c r="J595" s="16"/>
      <c r="K595" s="46" t="str">
        <f t="shared" si="217"/>
        <v/>
      </c>
      <c r="L595" s="16"/>
      <c r="M595" s="16"/>
      <c r="N595" s="46"/>
      <c r="O595" s="47" t="str">
        <f t="shared" si="220"/>
        <v/>
      </c>
      <c r="P595" s="47"/>
      <c r="Q595" s="48" t="str">
        <f>IFERROR(VLOOKUP(E595,Funcionários!$C$8:$E$207,3,FALSE),"")</f>
        <v/>
      </c>
      <c r="R595" s="47"/>
      <c r="S595" s="49" t="str">
        <f t="shared" si="221"/>
        <v/>
      </c>
      <c r="T595" s="49">
        <v>5.8900000000000003E-3</v>
      </c>
      <c r="U595" s="48" t="str">
        <f>IF(Funcionários!C596=0,"",Funcionários!C596)</f>
        <v/>
      </c>
      <c r="V595" s="50">
        <f>IF(U595="",0,IF(COUNTIFS($E$7:$E$3006,U595,$I$7:$I$3006,'RC'!$E$6)=0,0,COUNTIFS($M$7:$M$3006,"Concluída no prazo",$E$7:$E$3006,U595,$I$7:$I$3006,'RC'!$E$6)/COUNTIFS($E$7:$E$3006,U595,$I$7:$I$3006,'RC'!$E$6)))</f>
        <v>0</v>
      </c>
      <c r="W595" s="49">
        <f>SUMIFS($J$7:$J$3006,$E$7:$E$3006,U595,$I$7:$I$3006,'RC'!$E$6)+SUMIFS($L$7:$L$3006,$E$7:$E$3006,U595,$I$7:$I$3006,'RC'!$E$6)</f>
        <v>0</v>
      </c>
      <c r="X595" s="48">
        <f>COUNTIFS($E$7:$E$3006,U595,$I$7:$I$3006,'RC'!$E$6)</f>
        <v>0</v>
      </c>
      <c r="Y595" s="48"/>
      <c r="Z595" s="51" t="str">
        <f>IF(AQ595='RC'!$E$6,AC595*1000+AD595,"")</f>
        <v/>
      </c>
      <c r="AA595" s="51" t="str">
        <f>IF(AB595="","",IF(AQ595='RC'!$E$6,AC595*1000-AD595,""))</f>
        <v/>
      </c>
      <c r="AB595" s="48" t="str">
        <f>IFERROR(VLOOKUP(E595,Funcionários!$C$8:$E$207,3,FALSE),"")</f>
        <v/>
      </c>
      <c r="AC595" s="50" t="str">
        <f>IF(AB595="","",IF(COUNTIFS($AB$7:$AB$3006,AB595,$AQ$7:$AQ$3006,'RC'!$E$6)=0,"",COUNTIFS($M$7:$M$3006,"Concluída no prazo",$AB$7:$AB$3006,AB595,$AQ$7:$AQ$3006,'RC'!$E$6)/COUNTIFS($AB$7:$AB$3006,AB595,$AQ$7:$AQ$3006,'RC'!$E$6)))</f>
        <v/>
      </c>
      <c r="AD595" s="48">
        <f>SUMIF($AQ$7:$AQ$3006,'RC'!$E$6,$J$7:$J$3006)+SUMIF($AQ$7:$AQ$3006,'RC'!$E$6,$L$7:$L$3006)</f>
        <v>21</v>
      </c>
      <c r="AF595" s="48">
        <v>4.4119999999998202E-2</v>
      </c>
      <c r="AG595" s="48">
        <f>IF(OR(AQ595="",AQ595&lt;&gt;'RC'!$E$6,AB595&lt;&gt;'RC'!$D$21),0,1)</f>
        <v>0</v>
      </c>
      <c r="AH595" s="48">
        <f t="shared" si="218"/>
        <v>4.4119999999998202E-2</v>
      </c>
      <c r="AI595" s="48" t="str">
        <f t="shared" si="200"/>
        <v/>
      </c>
      <c r="AJ595" s="48" t="str">
        <f t="shared" si="201"/>
        <v/>
      </c>
      <c r="AK595" s="52" t="str">
        <f t="shared" si="202"/>
        <v/>
      </c>
      <c r="AL595" s="52" t="str">
        <f t="shared" si="203"/>
        <v/>
      </c>
      <c r="AM595" s="48" t="str">
        <f t="shared" si="204"/>
        <v/>
      </c>
      <c r="AN595" s="48" t="str">
        <f t="shared" si="205"/>
        <v/>
      </c>
      <c r="AP595" s="18" t="str">
        <f t="shared" si="206"/>
        <v/>
      </c>
      <c r="AQ595" s="18" t="str">
        <f t="shared" si="207"/>
        <v/>
      </c>
      <c r="AR595" s="18">
        <v>4.4119999999999999E-2</v>
      </c>
      <c r="AS595" s="18">
        <f>IF(AF!$D$27="Todos",1,IF(M595=AF!$D$27,1,0))</f>
        <v>1</v>
      </c>
      <c r="AT595" s="53">
        <f>IF(AND(E595=AF!$D$6,OR(LT!M595=AF!$D$27,AF!$D$27="Todos"),OR(AP595=AF!$E$8,AQ595=AF!$E$8)),AR595+AS595,0)</f>
        <v>0</v>
      </c>
      <c r="AU595" s="18" t="str">
        <f t="shared" si="208"/>
        <v/>
      </c>
      <c r="AV595" s="54" t="str">
        <f t="shared" si="209"/>
        <v/>
      </c>
      <c r="AW595" s="54" t="str">
        <f t="shared" si="210"/>
        <v/>
      </c>
      <c r="AX595" s="18" t="str">
        <f t="shared" si="211"/>
        <v/>
      </c>
      <c r="AY595" s="18" t="str">
        <f t="shared" si="212"/>
        <v/>
      </c>
      <c r="BA595" s="18">
        <f>IF($E595=AF!$D$6,IF($M595="Concluída no prazo",2,IF($M595="Concluída com atraso",1,0)),0)</f>
        <v>0</v>
      </c>
      <c r="BB595" s="18">
        <f>IF($E595=AF!$D$6,IF($M595="Atrasada",2,IF($M595="Concluída com atraso",1,0)),0)</f>
        <v>0</v>
      </c>
      <c r="BC595" s="18">
        <v>5.8900000000000003E-3</v>
      </c>
      <c r="BD595" s="18">
        <f t="shared" si="219"/>
        <v>5.8900000000000003E-3</v>
      </c>
      <c r="BE595" s="18">
        <f t="shared" si="219"/>
        <v>5.8900000000000003E-3</v>
      </c>
      <c r="BF595" s="18" t="str">
        <f t="shared" si="213"/>
        <v/>
      </c>
      <c r="BN595" s="18" t="str">
        <f t="shared" si="214"/>
        <v>s</v>
      </c>
    </row>
    <row r="596" spans="3:66" ht="50.1" customHeight="1" thickTop="1" thickBot="1" x14ac:dyDescent="0.3">
      <c r="C596" s="46"/>
      <c r="D596" s="46"/>
      <c r="E596" s="46"/>
      <c r="F596" s="122"/>
      <c r="G596" s="122"/>
      <c r="H596" s="78" t="str">
        <f t="shared" si="215"/>
        <v/>
      </c>
      <c r="I596" s="78" t="str">
        <f t="shared" si="216"/>
        <v/>
      </c>
      <c r="J596" s="16"/>
      <c r="K596" s="46" t="str">
        <f t="shared" si="217"/>
        <v/>
      </c>
      <c r="L596" s="16"/>
      <c r="M596" s="16"/>
      <c r="N596" s="46"/>
      <c r="O596" s="47" t="str">
        <f t="shared" si="220"/>
        <v/>
      </c>
      <c r="P596" s="47"/>
      <c r="Q596" s="48" t="str">
        <f>IFERROR(VLOOKUP(E596,Funcionários!$C$8:$E$207,3,FALSE),"")</f>
        <v/>
      </c>
      <c r="R596" s="47"/>
      <c r="S596" s="49" t="str">
        <f t="shared" si="221"/>
        <v/>
      </c>
      <c r="T596" s="49">
        <v>5.8999999999999999E-3</v>
      </c>
      <c r="U596" s="48" t="str">
        <f>IF(Funcionários!C597=0,"",Funcionários!C597)</f>
        <v/>
      </c>
      <c r="V596" s="50">
        <f>IF(U596="",0,IF(COUNTIFS($E$7:$E$3006,U596,$I$7:$I$3006,'RC'!$E$6)=0,0,COUNTIFS($M$7:$M$3006,"Concluída no prazo",$E$7:$E$3006,U596,$I$7:$I$3006,'RC'!$E$6)/COUNTIFS($E$7:$E$3006,U596,$I$7:$I$3006,'RC'!$E$6)))</f>
        <v>0</v>
      </c>
      <c r="W596" s="49">
        <f>SUMIFS($J$7:$J$3006,$E$7:$E$3006,U596,$I$7:$I$3006,'RC'!$E$6)+SUMIFS($L$7:$L$3006,$E$7:$E$3006,U596,$I$7:$I$3006,'RC'!$E$6)</f>
        <v>0</v>
      </c>
      <c r="X596" s="48">
        <f>COUNTIFS($E$7:$E$3006,U596,$I$7:$I$3006,'RC'!$E$6)</f>
        <v>0</v>
      </c>
      <c r="Y596" s="48"/>
      <c r="Z596" s="51" t="str">
        <f>IF(AQ596='RC'!$E$6,AC596*1000+AD596,"")</f>
        <v/>
      </c>
      <c r="AA596" s="51" t="str">
        <f>IF(AB596="","",IF(AQ596='RC'!$E$6,AC596*1000-AD596,""))</f>
        <v/>
      </c>
      <c r="AB596" s="48" t="str">
        <f>IFERROR(VLOOKUP(E596,Funcionários!$C$8:$E$207,3,FALSE),"")</f>
        <v/>
      </c>
      <c r="AC596" s="50" t="str">
        <f>IF(AB596="","",IF(COUNTIFS($AB$7:$AB$3006,AB596,$AQ$7:$AQ$3006,'RC'!$E$6)=0,"",COUNTIFS($M$7:$M$3006,"Concluída no prazo",$AB$7:$AB$3006,AB596,$AQ$7:$AQ$3006,'RC'!$E$6)/COUNTIFS($AB$7:$AB$3006,AB596,$AQ$7:$AQ$3006,'RC'!$E$6)))</f>
        <v/>
      </c>
      <c r="AD596" s="48">
        <f>SUMIF($AQ$7:$AQ$3006,'RC'!$E$6,$J$7:$J$3006)+SUMIF($AQ$7:$AQ$3006,'RC'!$E$6,$L$7:$L$3006)</f>
        <v>21</v>
      </c>
      <c r="AF596" s="48">
        <v>4.4109999999998199E-2</v>
      </c>
      <c r="AG596" s="48">
        <f>IF(OR(AQ596="",AQ596&lt;&gt;'RC'!$E$6,AB596&lt;&gt;'RC'!$D$21),0,1)</f>
        <v>0</v>
      </c>
      <c r="AH596" s="48">
        <f t="shared" si="218"/>
        <v>4.4109999999998199E-2</v>
      </c>
      <c r="AI596" s="48" t="str">
        <f t="shared" si="200"/>
        <v/>
      </c>
      <c r="AJ596" s="48" t="str">
        <f t="shared" si="201"/>
        <v/>
      </c>
      <c r="AK596" s="52" t="str">
        <f t="shared" si="202"/>
        <v/>
      </c>
      <c r="AL596" s="52" t="str">
        <f t="shared" si="203"/>
        <v/>
      </c>
      <c r="AM596" s="48" t="str">
        <f t="shared" si="204"/>
        <v/>
      </c>
      <c r="AN596" s="48" t="str">
        <f t="shared" si="205"/>
        <v/>
      </c>
      <c r="AP596" s="18" t="str">
        <f t="shared" si="206"/>
        <v/>
      </c>
      <c r="AQ596" s="18" t="str">
        <f t="shared" si="207"/>
        <v/>
      </c>
      <c r="AR596" s="18">
        <v>4.4110000000000003E-2</v>
      </c>
      <c r="AS596" s="18">
        <f>IF(AF!$D$27="Todos",1,IF(M596=AF!$D$27,1,0))</f>
        <v>1</v>
      </c>
      <c r="AT596" s="53">
        <f>IF(AND(E596=AF!$D$6,OR(LT!M596=AF!$D$27,AF!$D$27="Todos"),OR(AP596=AF!$E$8,AQ596=AF!$E$8)),AR596+AS596,0)</f>
        <v>0</v>
      </c>
      <c r="AU596" s="18" t="str">
        <f t="shared" si="208"/>
        <v/>
      </c>
      <c r="AV596" s="54" t="str">
        <f t="shared" si="209"/>
        <v/>
      </c>
      <c r="AW596" s="54" t="str">
        <f t="shared" si="210"/>
        <v/>
      </c>
      <c r="AX596" s="18" t="str">
        <f t="shared" si="211"/>
        <v/>
      </c>
      <c r="AY596" s="18" t="str">
        <f t="shared" si="212"/>
        <v/>
      </c>
      <c r="BA596" s="18">
        <f>IF($E596=AF!$D$6,IF($M596="Concluída no prazo",2,IF($M596="Concluída com atraso",1,0)),0)</f>
        <v>0</v>
      </c>
      <c r="BB596" s="18">
        <f>IF($E596=AF!$D$6,IF($M596="Atrasada",2,IF($M596="Concluída com atraso",1,0)),0)</f>
        <v>0</v>
      </c>
      <c r="BC596" s="18">
        <v>5.8999999999999999E-3</v>
      </c>
      <c r="BD596" s="18">
        <f t="shared" si="219"/>
        <v>5.8999999999999999E-3</v>
      </c>
      <c r="BE596" s="18">
        <f t="shared" si="219"/>
        <v>5.8999999999999999E-3</v>
      </c>
      <c r="BF596" s="18" t="str">
        <f t="shared" si="213"/>
        <v/>
      </c>
      <c r="BN596" s="18" t="str">
        <f t="shared" si="214"/>
        <v>s</v>
      </c>
    </row>
    <row r="597" spans="3:66" ht="50.1" customHeight="1" thickTop="1" thickBot="1" x14ac:dyDescent="0.3">
      <c r="C597" s="46"/>
      <c r="D597" s="46"/>
      <c r="E597" s="46"/>
      <c r="F597" s="122"/>
      <c r="G597" s="122"/>
      <c r="H597" s="78" t="str">
        <f t="shared" si="215"/>
        <v/>
      </c>
      <c r="I597" s="78" t="str">
        <f t="shared" si="216"/>
        <v/>
      </c>
      <c r="J597" s="16"/>
      <c r="K597" s="46" t="str">
        <f t="shared" si="217"/>
        <v/>
      </c>
      <c r="L597" s="16"/>
      <c r="M597" s="16"/>
      <c r="N597" s="46"/>
      <c r="O597" s="47" t="str">
        <f t="shared" si="220"/>
        <v/>
      </c>
      <c r="P597" s="47"/>
      <c r="Q597" s="48" t="str">
        <f>IFERROR(VLOOKUP(E597,Funcionários!$C$8:$E$207,3,FALSE),"")</f>
        <v/>
      </c>
      <c r="R597" s="47"/>
      <c r="S597" s="49" t="str">
        <f t="shared" si="221"/>
        <v/>
      </c>
      <c r="T597" s="49">
        <v>5.9100000000000003E-3</v>
      </c>
      <c r="U597" s="48" t="str">
        <f>IF(Funcionários!C598=0,"",Funcionários!C598)</f>
        <v/>
      </c>
      <c r="V597" s="50">
        <f>IF(U597="",0,IF(COUNTIFS($E$7:$E$3006,U597,$I$7:$I$3006,'RC'!$E$6)=0,0,COUNTIFS($M$7:$M$3006,"Concluída no prazo",$E$7:$E$3006,U597,$I$7:$I$3006,'RC'!$E$6)/COUNTIFS($E$7:$E$3006,U597,$I$7:$I$3006,'RC'!$E$6)))</f>
        <v>0</v>
      </c>
      <c r="W597" s="49">
        <f>SUMIFS($J$7:$J$3006,$E$7:$E$3006,U597,$I$7:$I$3006,'RC'!$E$6)+SUMIFS($L$7:$L$3006,$E$7:$E$3006,U597,$I$7:$I$3006,'RC'!$E$6)</f>
        <v>0</v>
      </c>
      <c r="X597" s="48">
        <f>COUNTIFS($E$7:$E$3006,U597,$I$7:$I$3006,'RC'!$E$6)</f>
        <v>0</v>
      </c>
      <c r="Y597" s="48"/>
      <c r="Z597" s="51" t="str">
        <f>IF(AQ597='RC'!$E$6,AC597*1000+AD597,"")</f>
        <v/>
      </c>
      <c r="AA597" s="51" t="str">
        <f>IF(AB597="","",IF(AQ597='RC'!$E$6,AC597*1000-AD597,""))</f>
        <v/>
      </c>
      <c r="AB597" s="48" t="str">
        <f>IFERROR(VLOOKUP(E597,Funcionários!$C$8:$E$207,3,FALSE),"")</f>
        <v/>
      </c>
      <c r="AC597" s="50" t="str">
        <f>IF(AB597="","",IF(COUNTIFS($AB$7:$AB$3006,AB597,$AQ$7:$AQ$3006,'RC'!$E$6)=0,"",COUNTIFS($M$7:$M$3006,"Concluída no prazo",$AB$7:$AB$3006,AB597,$AQ$7:$AQ$3006,'RC'!$E$6)/COUNTIFS($AB$7:$AB$3006,AB597,$AQ$7:$AQ$3006,'RC'!$E$6)))</f>
        <v/>
      </c>
      <c r="AD597" s="48">
        <f>SUMIF($AQ$7:$AQ$3006,'RC'!$E$6,$J$7:$J$3006)+SUMIF($AQ$7:$AQ$3006,'RC'!$E$6,$L$7:$L$3006)</f>
        <v>21</v>
      </c>
      <c r="AF597" s="48">
        <v>4.4099999999998203E-2</v>
      </c>
      <c r="AG597" s="48">
        <f>IF(OR(AQ597="",AQ597&lt;&gt;'RC'!$E$6,AB597&lt;&gt;'RC'!$D$21),0,1)</f>
        <v>0</v>
      </c>
      <c r="AH597" s="48">
        <f t="shared" si="218"/>
        <v>4.4099999999998203E-2</v>
      </c>
      <c r="AI597" s="48" t="str">
        <f t="shared" si="200"/>
        <v/>
      </c>
      <c r="AJ597" s="48" t="str">
        <f t="shared" si="201"/>
        <v/>
      </c>
      <c r="AK597" s="52" t="str">
        <f t="shared" si="202"/>
        <v/>
      </c>
      <c r="AL597" s="52" t="str">
        <f t="shared" si="203"/>
        <v/>
      </c>
      <c r="AM597" s="48" t="str">
        <f t="shared" si="204"/>
        <v/>
      </c>
      <c r="AN597" s="48" t="str">
        <f t="shared" si="205"/>
        <v/>
      </c>
      <c r="AP597" s="18" t="str">
        <f t="shared" si="206"/>
        <v/>
      </c>
      <c r="AQ597" s="18" t="str">
        <f t="shared" si="207"/>
        <v/>
      </c>
      <c r="AR597" s="18">
        <v>4.41E-2</v>
      </c>
      <c r="AS597" s="18">
        <f>IF(AF!$D$27="Todos",1,IF(M597=AF!$D$27,1,0))</f>
        <v>1</v>
      </c>
      <c r="AT597" s="53">
        <f>IF(AND(E597=AF!$D$6,OR(LT!M597=AF!$D$27,AF!$D$27="Todos"),OR(AP597=AF!$E$8,AQ597=AF!$E$8)),AR597+AS597,0)</f>
        <v>0</v>
      </c>
      <c r="AU597" s="18" t="str">
        <f t="shared" si="208"/>
        <v/>
      </c>
      <c r="AV597" s="54" t="str">
        <f t="shared" si="209"/>
        <v/>
      </c>
      <c r="AW597" s="54" t="str">
        <f t="shared" si="210"/>
        <v/>
      </c>
      <c r="AX597" s="18" t="str">
        <f t="shared" si="211"/>
        <v/>
      </c>
      <c r="AY597" s="18" t="str">
        <f t="shared" si="212"/>
        <v/>
      </c>
      <c r="BA597" s="18">
        <f>IF($E597=AF!$D$6,IF($M597="Concluída no prazo",2,IF($M597="Concluída com atraso",1,0)),0)</f>
        <v>0</v>
      </c>
      <c r="BB597" s="18">
        <f>IF($E597=AF!$D$6,IF($M597="Atrasada",2,IF($M597="Concluída com atraso",1,0)),0)</f>
        <v>0</v>
      </c>
      <c r="BC597" s="18">
        <v>5.9100000000000003E-3</v>
      </c>
      <c r="BD597" s="18">
        <f t="shared" si="219"/>
        <v>5.9100000000000003E-3</v>
      </c>
      <c r="BE597" s="18">
        <f t="shared" si="219"/>
        <v>5.9100000000000003E-3</v>
      </c>
      <c r="BF597" s="18" t="str">
        <f t="shared" si="213"/>
        <v/>
      </c>
      <c r="BN597" s="18" t="str">
        <f t="shared" si="214"/>
        <v>s</v>
      </c>
    </row>
    <row r="598" spans="3:66" ht="50.1" customHeight="1" thickTop="1" thickBot="1" x14ac:dyDescent="0.3">
      <c r="C598" s="46"/>
      <c r="D598" s="46"/>
      <c r="E598" s="46"/>
      <c r="F598" s="122"/>
      <c r="G598" s="122"/>
      <c r="H598" s="78" t="str">
        <f t="shared" si="215"/>
        <v/>
      </c>
      <c r="I598" s="78" t="str">
        <f t="shared" si="216"/>
        <v/>
      </c>
      <c r="J598" s="16"/>
      <c r="K598" s="46" t="str">
        <f t="shared" si="217"/>
        <v/>
      </c>
      <c r="L598" s="16"/>
      <c r="M598" s="16"/>
      <c r="N598" s="46"/>
      <c r="O598" s="47" t="str">
        <f t="shared" si="220"/>
        <v/>
      </c>
      <c r="P598" s="47"/>
      <c r="Q598" s="48" t="str">
        <f>IFERROR(VLOOKUP(E598,Funcionários!$C$8:$E$207,3,FALSE),"")</f>
        <v/>
      </c>
      <c r="R598" s="47"/>
      <c r="S598" s="49" t="str">
        <f t="shared" si="221"/>
        <v/>
      </c>
      <c r="T598" s="49">
        <v>5.9199999999999999E-3</v>
      </c>
      <c r="U598" s="48" t="str">
        <f>IF(Funcionários!C599=0,"",Funcionários!C599)</f>
        <v/>
      </c>
      <c r="V598" s="50">
        <f>IF(U598="",0,IF(COUNTIFS($E$7:$E$3006,U598,$I$7:$I$3006,'RC'!$E$6)=0,0,COUNTIFS($M$7:$M$3006,"Concluída no prazo",$E$7:$E$3006,U598,$I$7:$I$3006,'RC'!$E$6)/COUNTIFS($E$7:$E$3006,U598,$I$7:$I$3006,'RC'!$E$6)))</f>
        <v>0</v>
      </c>
      <c r="W598" s="49">
        <f>SUMIFS($J$7:$J$3006,$E$7:$E$3006,U598,$I$7:$I$3006,'RC'!$E$6)+SUMIFS($L$7:$L$3006,$E$7:$E$3006,U598,$I$7:$I$3006,'RC'!$E$6)</f>
        <v>0</v>
      </c>
      <c r="X598" s="48">
        <f>COUNTIFS($E$7:$E$3006,U598,$I$7:$I$3006,'RC'!$E$6)</f>
        <v>0</v>
      </c>
      <c r="Y598" s="48"/>
      <c r="Z598" s="51" t="str">
        <f>IF(AQ598='RC'!$E$6,AC598*1000+AD598,"")</f>
        <v/>
      </c>
      <c r="AA598" s="51" t="str">
        <f>IF(AB598="","",IF(AQ598='RC'!$E$6,AC598*1000-AD598,""))</f>
        <v/>
      </c>
      <c r="AB598" s="48" t="str">
        <f>IFERROR(VLOOKUP(E598,Funcionários!$C$8:$E$207,3,FALSE),"")</f>
        <v/>
      </c>
      <c r="AC598" s="50" t="str">
        <f>IF(AB598="","",IF(COUNTIFS($AB$7:$AB$3006,AB598,$AQ$7:$AQ$3006,'RC'!$E$6)=0,"",COUNTIFS($M$7:$M$3006,"Concluída no prazo",$AB$7:$AB$3006,AB598,$AQ$7:$AQ$3006,'RC'!$E$6)/COUNTIFS($AB$7:$AB$3006,AB598,$AQ$7:$AQ$3006,'RC'!$E$6)))</f>
        <v/>
      </c>
      <c r="AD598" s="48">
        <f>SUMIF($AQ$7:$AQ$3006,'RC'!$E$6,$J$7:$J$3006)+SUMIF($AQ$7:$AQ$3006,'RC'!$E$6,$L$7:$L$3006)</f>
        <v>21</v>
      </c>
      <c r="AF598" s="48">
        <v>4.40899999999982E-2</v>
      </c>
      <c r="AG598" s="48">
        <f>IF(OR(AQ598="",AQ598&lt;&gt;'RC'!$E$6,AB598&lt;&gt;'RC'!$D$21),0,1)</f>
        <v>0</v>
      </c>
      <c r="AH598" s="48">
        <f t="shared" si="218"/>
        <v>4.40899999999982E-2</v>
      </c>
      <c r="AI598" s="48" t="str">
        <f t="shared" si="200"/>
        <v/>
      </c>
      <c r="AJ598" s="48" t="str">
        <f t="shared" si="201"/>
        <v/>
      </c>
      <c r="AK598" s="52" t="str">
        <f t="shared" si="202"/>
        <v/>
      </c>
      <c r="AL598" s="52" t="str">
        <f t="shared" si="203"/>
        <v/>
      </c>
      <c r="AM598" s="48" t="str">
        <f t="shared" si="204"/>
        <v/>
      </c>
      <c r="AN598" s="48" t="str">
        <f t="shared" si="205"/>
        <v/>
      </c>
      <c r="AP598" s="18" t="str">
        <f t="shared" si="206"/>
        <v/>
      </c>
      <c r="AQ598" s="18" t="str">
        <f t="shared" si="207"/>
        <v/>
      </c>
      <c r="AR598" s="18">
        <v>4.4089999999999997E-2</v>
      </c>
      <c r="AS598" s="18">
        <f>IF(AF!$D$27="Todos",1,IF(M598=AF!$D$27,1,0))</f>
        <v>1</v>
      </c>
      <c r="AT598" s="53">
        <f>IF(AND(E598=AF!$D$6,OR(LT!M598=AF!$D$27,AF!$D$27="Todos"),OR(AP598=AF!$E$8,AQ598=AF!$E$8)),AR598+AS598,0)</f>
        <v>0</v>
      </c>
      <c r="AU598" s="18" t="str">
        <f t="shared" si="208"/>
        <v/>
      </c>
      <c r="AV598" s="54" t="str">
        <f t="shared" si="209"/>
        <v/>
      </c>
      <c r="AW598" s="54" t="str">
        <f t="shared" si="210"/>
        <v/>
      </c>
      <c r="AX598" s="18" t="str">
        <f t="shared" si="211"/>
        <v/>
      </c>
      <c r="AY598" s="18" t="str">
        <f t="shared" si="212"/>
        <v/>
      </c>
      <c r="BA598" s="18">
        <f>IF($E598=AF!$D$6,IF($M598="Concluída no prazo",2,IF($M598="Concluída com atraso",1,0)),0)</f>
        <v>0</v>
      </c>
      <c r="BB598" s="18">
        <f>IF($E598=AF!$D$6,IF($M598="Atrasada",2,IF($M598="Concluída com atraso",1,0)),0)</f>
        <v>0</v>
      </c>
      <c r="BC598" s="18">
        <v>5.9199999999999999E-3</v>
      </c>
      <c r="BD598" s="18">
        <f t="shared" si="219"/>
        <v>5.9199999999999999E-3</v>
      </c>
      <c r="BE598" s="18">
        <f t="shared" si="219"/>
        <v>5.9199999999999999E-3</v>
      </c>
      <c r="BF598" s="18" t="str">
        <f t="shared" si="213"/>
        <v/>
      </c>
      <c r="BN598" s="18" t="str">
        <f t="shared" si="214"/>
        <v>s</v>
      </c>
    </row>
    <row r="599" spans="3:66" ht="50.1" customHeight="1" thickTop="1" thickBot="1" x14ac:dyDescent="0.3">
      <c r="C599" s="46"/>
      <c r="D599" s="46"/>
      <c r="E599" s="46"/>
      <c r="F599" s="122"/>
      <c r="G599" s="122"/>
      <c r="H599" s="78" t="str">
        <f t="shared" si="215"/>
        <v/>
      </c>
      <c r="I599" s="78" t="str">
        <f t="shared" si="216"/>
        <v/>
      </c>
      <c r="J599" s="16"/>
      <c r="K599" s="46" t="str">
        <f t="shared" si="217"/>
        <v/>
      </c>
      <c r="L599" s="16"/>
      <c r="M599" s="16"/>
      <c r="N599" s="46"/>
      <c r="O599" s="47" t="str">
        <f t="shared" si="220"/>
        <v/>
      </c>
      <c r="P599" s="47"/>
      <c r="Q599" s="48" t="str">
        <f>IFERROR(VLOOKUP(E599,Funcionários!$C$8:$E$207,3,FALSE),"")</f>
        <v/>
      </c>
      <c r="R599" s="47"/>
      <c r="S599" s="49" t="str">
        <f t="shared" si="221"/>
        <v/>
      </c>
      <c r="T599" s="49">
        <v>5.9300000000000004E-3</v>
      </c>
      <c r="U599" s="48" t="str">
        <f>IF(Funcionários!C600=0,"",Funcionários!C600)</f>
        <v/>
      </c>
      <c r="V599" s="50">
        <f>IF(U599="",0,IF(COUNTIFS($E$7:$E$3006,U599,$I$7:$I$3006,'RC'!$E$6)=0,0,COUNTIFS($M$7:$M$3006,"Concluída no prazo",$E$7:$E$3006,U599,$I$7:$I$3006,'RC'!$E$6)/COUNTIFS($E$7:$E$3006,U599,$I$7:$I$3006,'RC'!$E$6)))</f>
        <v>0</v>
      </c>
      <c r="W599" s="49">
        <f>SUMIFS($J$7:$J$3006,$E$7:$E$3006,U599,$I$7:$I$3006,'RC'!$E$6)+SUMIFS($L$7:$L$3006,$E$7:$E$3006,U599,$I$7:$I$3006,'RC'!$E$6)</f>
        <v>0</v>
      </c>
      <c r="X599" s="48">
        <f>COUNTIFS($E$7:$E$3006,U599,$I$7:$I$3006,'RC'!$E$6)</f>
        <v>0</v>
      </c>
      <c r="Y599" s="48"/>
      <c r="Z599" s="51" t="str">
        <f>IF(AQ599='RC'!$E$6,AC599*1000+AD599,"")</f>
        <v/>
      </c>
      <c r="AA599" s="51" t="str">
        <f>IF(AB599="","",IF(AQ599='RC'!$E$6,AC599*1000-AD599,""))</f>
        <v/>
      </c>
      <c r="AB599" s="48" t="str">
        <f>IFERROR(VLOOKUP(E599,Funcionários!$C$8:$E$207,3,FALSE),"")</f>
        <v/>
      </c>
      <c r="AC599" s="50" t="str">
        <f>IF(AB599="","",IF(COUNTIFS($AB$7:$AB$3006,AB599,$AQ$7:$AQ$3006,'RC'!$E$6)=0,"",COUNTIFS($M$7:$M$3006,"Concluída no prazo",$AB$7:$AB$3006,AB599,$AQ$7:$AQ$3006,'RC'!$E$6)/COUNTIFS($AB$7:$AB$3006,AB599,$AQ$7:$AQ$3006,'RC'!$E$6)))</f>
        <v/>
      </c>
      <c r="AD599" s="48">
        <f>SUMIF($AQ$7:$AQ$3006,'RC'!$E$6,$J$7:$J$3006)+SUMIF($AQ$7:$AQ$3006,'RC'!$E$6,$L$7:$L$3006)</f>
        <v>21</v>
      </c>
      <c r="AF599" s="48">
        <v>4.4079999999998197E-2</v>
      </c>
      <c r="AG599" s="48">
        <f>IF(OR(AQ599="",AQ599&lt;&gt;'RC'!$E$6,AB599&lt;&gt;'RC'!$D$21),0,1)</f>
        <v>0</v>
      </c>
      <c r="AH599" s="48">
        <f t="shared" si="218"/>
        <v>4.4079999999998197E-2</v>
      </c>
      <c r="AI599" s="48" t="str">
        <f t="shared" si="200"/>
        <v/>
      </c>
      <c r="AJ599" s="48" t="str">
        <f t="shared" si="201"/>
        <v/>
      </c>
      <c r="AK599" s="52" t="str">
        <f t="shared" si="202"/>
        <v/>
      </c>
      <c r="AL599" s="52" t="str">
        <f t="shared" si="203"/>
        <v/>
      </c>
      <c r="AM599" s="48" t="str">
        <f t="shared" si="204"/>
        <v/>
      </c>
      <c r="AN599" s="48" t="str">
        <f t="shared" si="205"/>
        <v/>
      </c>
      <c r="AP599" s="18" t="str">
        <f t="shared" si="206"/>
        <v/>
      </c>
      <c r="AQ599" s="18" t="str">
        <f t="shared" si="207"/>
        <v/>
      </c>
      <c r="AR599" s="18">
        <v>4.4080000000000001E-2</v>
      </c>
      <c r="AS599" s="18">
        <f>IF(AF!$D$27="Todos",1,IF(M599=AF!$D$27,1,0))</f>
        <v>1</v>
      </c>
      <c r="AT599" s="53">
        <f>IF(AND(E599=AF!$D$6,OR(LT!M599=AF!$D$27,AF!$D$27="Todos"),OR(AP599=AF!$E$8,AQ599=AF!$E$8)),AR599+AS599,0)</f>
        <v>0</v>
      </c>
      <c r="AU599" s="18" t="str">
        <f t="shared" si="208"/>
        <v/>
      </c>
      <c r="AV599" s="54" t="str">
        <f t="shared" si="209"/>
        <v/>
      </c>
      <c r="AW599" s="54" t="str">
        <f t="shared" si="210"/>
        <v/>
      </c>
      <c r="AX599" s="18" t="str">
        <f t="shared" si="211"/>
        <v/>
      </c>
      <c r="AY599" s="18" t="str">
        <f t="shared" si="212"/>
        <v/>
      </c>
      <c r="BA599" s="18">
        <f>IF($E599=AF!$D$6,IF($M599="Concluída no prazo",2,IF($M599="Concluída com atraso",1,0)),0)</f>
        <v>0</v>
      </c>
      <c r="BB599" s="18">
        <f>IF($E599=AF!$D$6,IF($M599="Atrasada",2,IF($M599="Concluída com atraso",1,0)),0)</f>
        <v>0</v>
      </c>
      <c r="BC599" s="18">
        <v>5.9300000000000004E-3</v>
      </c>
      <c r="BD599" s="18">
        <f t="shared" si="219"/>
        <v>5.9300000000000004E-3</v>
      </c>
      <c r="BE599" s="18">
        <f t="shared" si="219"/>
        <v>5.9300000000000004E-3</v>
      </c>
      <c r="BF599" s="18" t="str">
        <f t="shared" si="213"/>
        <v/>
      </c>
      <c r="BN599" s="18" t="str">
        <f t="shared" si="214"/>
        <v>s</v>
      </c>
    </row>
    <row r="600" spans="3:66" ht="50.1" customHeight="1" thickTop="1" thickBot="1" x14ac:dyDescent="0.3">
      <c r="C600" s="46"/>
      <c r="D600" s="46"/>
      <c r="E600" s="46"/>
      <c r="F600" s="122"/>
      <c r="G600" s="122"/>
      <c r="H600" s="78" t="str">
        <f t="shared" si="215"/>
        <v/>
      </c>
      <c r="I600" s="78" t="str">
        <f t="shared" si="216"/>
        <v/>
      </c>
      <c r="J600" s="16"/>
      <c r="K600" s="46" t="str">
        <f t="shared" si="217"/>
        <v/>
      </c>
      <c r="L600" s="16"/>
      <c r="M600" s="16"/>
      <c r="N600" s="46"/>
      <c r="O600" s="47" t="str">
        <f t="shared" si="220"/>
        <v/>
      </c>
      <c r="P600" s="47"/>
      <c r="Q600" s="48" t="str">
        <f>IFERROR(VLOOKUP(E600,Funcionários!$C$8:$E$207,3,FALSE),"")</f>
        <v/>
      </c>
      <c r="R600" s="47"/>
      <c r="S600" s="49" t="str">
        <f t="shared" si="221"/>
        <v/>
      </c>
      <c r="T600" s="49">
        <v>5.94E-3</v>
      </c>
      <c r="U600" s="48" t="str">
        <f>IF(Funcionários!C601=0,"",Funcionários!C601)</f>
        <v/>
      </c>
      <c r="V600" s="50">
        <f>IF(U600="",0,IF(COUNTIFS($E$7:$E$3006,U600,$I$7:$I$3006,'RC'!$E$6)=0,0,COUNTIFS($M$7:$M$3006,"Concluída no prazo",$E$7:$E$3006,U600,$I$7:$I$3006,'RC'!$E$6)/COUNTIFS($E$7:$E$3006,U600,$I$7:$I$3006,'RC'!$E$6)))</f>
        <v>0</v>
      </c>
      <c r="W600" s="49">
        <f>SUMIFS($J$7:$J$3006,$E$7:$E$3006,U600,$I$7:$I$3006,'RC'!$E$6)+SUMIFS($L$7:$L$3006,$E$7:$E$3006,U600,$I$7:$I$3006,'RC'!$E$6)</f>
        <v>0</v>
      </c>
      <c r="X600" s="48">
        <f>COUNTIFS($E$7:$E$3006,U600,$I$7:$I$3006,'RC'!$E$6)</f>
        <v>0</v>
      </c>
      <c r="Y600" s="48"/>
      <c r="Z600" s="51" t="str">
        <f>IF(AQ600='RC'!$E$6,AC600*1000+AD600,"")</f>
        <v/>
      </c>
      <c r="AA600" s="51" t="str">
        <f>IF(AB600="","",IF(AQ600='RC'!$E$6,AC600*1000-AD600,""))</f>
        <v/>
      </c>
      <c r="AB600" s="48" t="str">
        <f>IFERROR(VLOOKUP(E600,Funcionários!$C$8:$E$207,3,FALSE),"")</f>
        <v/>
      </c>
      <c r="AC600" s="50" t="str">
        <f>IF(AB600="","",IF(COUNTIFS($AB$7:$AB$3006,AB600,$AQ$7:$AQ$3006,'RC'!$E$6)=0,"",COUNTIFS($M$7:$M$3006,"Concluída no prazo",$AB$7:$AB$3006,AB600,$AQ$7:$AQ$3006,'RC'!$E$6)/COUNTIFS($AB$7:$AB$3006,AB600,$AQ$7:$AQ$3006,'RC'!$E$6)))</f>
        <v/>
      </c>
      <c r="AD600" s="48">
        <f>SUMIF($AQ$7:$AQ$3006,'RC'!$E$6,$J$7:$J$3006)+SUMIF($AQ$7:$AQ$3006,'RC'!$E$6,$L$7:$L$3006)</f>
        <v>21</v>
      </c>
      <c r="AF600" s="48">
        <v>4.4069999999998201E-2</v>
      </c>
      <c r="AG600" s="48">
        <f>IF(OR(AQ600="",AQ600&lt;&gt;'RC'!$E$6,AB600&lt;&gt;'RC'!$D$21),0,1)</f>
        <v>0</v>
      </c>
      <c r="AH600" s="48">
        <f t="shared" si="218"/>
        <v>4.4069999999998201E-2</v>
      </c>
      <c r="AI600" s="48" t="str">
        <f t="shared" si="200"/>
        <v/>
      </c>
      <c r="AJ600" s="48" t="str">
        <f t="shared" si="201"/>
        <v/>
      </c>
      <c r="AK600" s="52" t="str">
        <f t="shared" si="202"/>
        <v/>
      </c>
      <c r="AL600" s="52" t="str">
        <f t="shared" si="203"/>
        <v/>
      </c>
      <c r="AM600" s="48" t="str">
        <f t="shared" si="204"/>
        <v/>
      </c>
      <c r="AN600" s="48" t="str">
        <f t="shared" si="205"/>
        <v/>
      </c>
      <c r="AP600" s="18" t="str">
        <f t="shared" si="206"/>
        <v/>
      </c>
      <c r="AQ600" s="18" t="str">
        <f t="shared" si="207"/>
        <v/>
      </c>
      <c r="AR600" s="18">
        <v>4.4069999999999998E-2</v>
      </c>
      <c r="AS600" s="18">
        <f>IF(AF!$D$27="Todos",1,IF(M600=AF!$D$27,1,0))</f>
        <v>1</v>
      </c>
      <c r="AT600" s="53">
        <f>IF(AND(E600=AF!$D$6,OR(LT!M600=AF!$D$27,AF!$D$27="Todos"),OR(AP600=AF!$E$8,AQ600=AF!$E$8)),AR600+AS600,0)</f>
        <v>0</v>
      </c>
      <c r="AU600" s="18" t="str">
        <f t="shared" si="208"/>
        <v/>
      </c>
      <c r="AV600" s="54" t="str">
        <f t="shared" si="209"/>
        <v/>
      </c>
      <c r="AW600" s="54" t="str">
        <f t="shared" si="210"/>
        <v/>
      </c>
      <c r="AX600" s="18" t="str">
        <f t="shared" si="211"/>
        <v/>
      </c>
      <c r="AY600" s="18" t="str">
        <f t="shared" si="212"/>
        <v/>
      </c>
      <c r="BA600" s="18">
        <f>IF($E600=AF!$D$6,IF($M600="Concluída no prazo",2,IF($M600="Concluída com atraso",1,0)),0)</f>
        <v>0</v>
      </c>
      <c r="BB600" s="18">
        <f>IF($E600=AF!$D$6,IF($M600="Atrasada",2,IF($M600="Concluída com atraso",1,0)),0)</f>
        <v>0</v>
      </c>
      <c r="BC600" s="18">
        <v>5.94E-3</v>
      </c>
      <c r="BD600" s="18">
        <f t="shared" si="219"/>
        <v>5.94E-3</v>
      </c>
      <c r="BE600" s="18">
        <f t="shared" si="219"/>
        <v>5.94E-3</v>
      </c>
      <c r="BF600" s="18" t="str">
        <f t="shared" si="213"/>
        <v/>
      </c>
      <c r="BN600" s="18" t="str">
        <f t="shared" si="214"/>
        <v>s</v>
      </c>
    </row>
    <row r="601" spans="3:66" ht="50.1" customHeight="1" thickTop="1" thickBot="1" x14ac:dyDescent="0.3">
      <c r="C601" s="46"/>
      <c r="D601" s="46"/>
      <c r="E601" s="46"/>
      <c r="F601" s="122"/>
      <c r="G601" s="122"/>
      <c r="H601" s="78" t="str">
        <f t="shared" si="215"/>
        <v/>
      </c>
      <c r="I601" s="78" t="str">
        <f t="shared" si="216"/>
        <v/>
      </c>
      <c r="J601" s="16"/>
      <c r="K601" s="46" t="str">
        <f t="shared" si="217"/>
        <v/>
      </c>
      <c r="L601" s="16"/>
      <c r="M601" s="16"/>
      <c r="N601" s="46"/>
      <c r="O601" s="47" t="str">
        <f t="shared" si="220"/>
        <v/>
      </c>
      <c r="P601" s="47"/>
      <c r="Q601" s="48" t="str">
        <f>IFERROR(VLOOKUP(E601,Funcionários!$C$8:$E$207,3,FALSE),"")</f>
        <v/>
      </c>
      <c r="R601" s="47"/>
      <c r="S601" s="49" t="str">
        <f t="shared" si="221"/>
        <v/>
      </c>
      <c r="T601" s="49">
        <v>5.9500000000000004E-3</v>
      </c>
      <c r="U601" s="48" t="str">
        <f>IF(Funcionários!C602=0,"",Funcionários!C602)</f>
        <v/>
      </c>
      <c r="V601" s="50">
        <f>IF(U601="",0,IF(COUNTIFS($E$7:$E$3006,U601,$I$7:$I$3006,'RC'!$E$6)=0,0,COUNTIFS($M$7:$M$3006,"Concluída no prazo",$E$7:$E$3006,U601,$I$7:$I$3006,'RC'!$E$6)/COUNTIFS($E$7:$E$3006,U601,$I$7:$I$3006,'RC'!$E$6)))</f>
        <v>0</v>
      </c>
      <c r="W601" s="49">
        <f>SUMIFS($J$7:$J$3006,$E$7:$E$3006,U601,$I$7:$I$3006,'RC'!$E$6)+SUMIFS($L$7:$L$3006,$E$7:$E$3006,U601,$I$7:$I$3006,'RC'!$E$6)</f>
        <v>0</v>
      </c>
      <c r="X601" s="48">
        <f>COUNTIFS($E$7:$E$3006,U601,$I$7:$I$3006,'RC'!$E$6)</f>
        <v>0</v>
      </c>
      <c r="Y601" s="48"/>
      <c r="Z601" s="51" t="str">
        <f>IF(AQ601='RC'!$E$6,AC601*1000+AD601,"")</f>
        <v/>
      </c>
      <c r="AA601" s="51" t="str">
        <f>IF(AB601="","",IF(AQ601='RC'!$E$6,AC601*1000-AD601,""))</f>
        <v/>
      </c>
      <c r="AB601" s="48" t="str">
        <f>IFERROR(VLOOKUP(E601,Funcionários!$C$8:$E$207,3,FALSE),"")</f>
        <v/>
      </c>
      <c r="AC601" s="50" t="str">
        <f>IF(AB601="","",IF(COUNTIFS($AB$7:$AB$3006,AB601,$AQ$7:$AQ$3006,'RC'!$E$6)=0,"",COUNTIFS($M$7:$M$3006,"Concluída no prazo",$AB$7:$AB$3006,AB601,$AQ$7:$AQ$3006,'RC'!$E$6)/COUNTIFS($AB$7:$AB$3006,AB601,$AQ$7:$AQ$3006,'RC'!$E$6)))</f>
        <v/>
      </c>
      <c r="AD601" s="48">
        <f>SUMIF($AQ$7:$AQ$3006,'RC'!$E$6,$J$7:$J$3006)+SUMIF($AQ$7:$AQ$3006,'RC'!$E$6,$L$7:$L$3006)</f>
        <v>21</v>
      </c>
      <c r="AF601" s="48">
        <v>4.4059999999998198E-2</v>
      </c>
      <c r="AG601" s="48">
        <f>IF(OR(AQ601="",AQ601&lt;&gt;'RC'!$E$6,AB601&lt;&gt;'RC'!$D$21),0,1)</f>
        <v>0</v>
      </c>
      <c r="AH601" s="48">
        <f t="shared" si="218"/>
        <v>4.4059999999998198E-2</v>
      </c>
      <c r="AI601" s="48" t="str">
        <f t="shared" si="200"/>
        <v/>
      </c>
      <c r="AJ601" s="48" t="str">
        <f t="shared" si="201"/>
        <v/>
      </c>
      <c r="AK601" s="52" t="str">
        <f t="shared" si="202"/>
        <v/>
      </c>
      <c r="AL601" s="52" t="str">
        <f t="shared" si="203"/>
        <v/>
      </c>
      <c r="AM601" s="48" t="str">
        <f t="shared" si="204"/>
        <v/>
      </c>
      <c r="AN601" s="48" t="str">
        <f t="shared" si="205"/>
        <v/>
      </c>
      <c r="AP601" s="18" t="str">
        <f t="shared" si="206"/>
        <v/>
      </c>
      <c r="AQ601" s="18" t="str">
        <f t="shared" si="207"/>
        <v/>
      </c>
      <c r="AR601" s="18">
        <v>4.4060000000000002E-2</v>
      </c>
      <c r="AS601" s="18">
        <f>IF(AF!$D$27="Todos",1,IF(M601=AF!$D$27,1,0))</f>
        <v>1</v>
      </c>
      <c r="AT601" s="53">
        <f>IF(AND(E601=AF!$D$6,OR(LT!M601=AF!$D$27,AF!$D$27="Todos"),OR(AP601=AF!$E$8,AQ601=AF!$E$8)),AR601+AS601,0)</f>
        <v>0</v>
      </c>
      <c r="AU601" s="18" t="str">
        <f t="shared" si="208"/>
        <v/>
      </c>
      <c r="AV601" s="54" t="str">
        <f t="shared" si="209"/>
        <v/>
      </c>
      <c r="AW601" s="54" t="str">
        <f t="shared" si="210"/>
        <v/>
      </c>
      <c r="AX601" s="18" t="str">
        <f t="shared" si="211"/>
        <v/>
      </c>
      <c r="AY601" s="18" t="str">
        <f t="shared" si="212"/>
        <v/>
      </c>
      <c r="BA601" s="18">
        <f>IF($E601=AF!$D$6,IF($M601="Concluída no prazo",2,IF($M601="Concluída com atraso",1,0)),0)</f>
        <v>0</v>
      </c>
      <c r="BB601" s="18">
        <f>IF($E601=AF!$D$6,IF($M601="Atrasada",2,IF($M601="Concluída com atraso",1,0)),0)</f>
        <v>0</v>
      </c>
      <c r="BC601" s="18">
        <v>5.9500000000000004E-3</v>
      </c>
      <c r="BD601" s="18">
        <f t="shared" si="219"/>
        <v>5.9500000000000004E-3</v>
      </c>
      <c r="BE601" s="18">
        <f t="shared" si="219"/>
        <v>5.9500000000000004E-3</v>
      </c>
      <c r="BF601" s="18" t="str">
        <f t="shared" si="213"/>
        <v/>
      </c>
      <c r="BN601" s="18" t="str">
        <f t="shared" si="214"/>
        <v>s</v>
      </c>
    </row>
    <row r="602" spans="3:66" ht="50.1" customHeight="1" thickTop="1" thickBot="1" x14ac:dyDescent="0.3">
      <c r="C602" s="46"/>
      <c r="D602" s="46"/>
      <c r="E602" s="46"/>
      <c r="F602" s="122"/>
      <c r="G602" s="122"/>
      <c r="H602" s="78" t="str">
        <f t="shared" si="215"/>
        <v/>
      </c>
      <c r="I602" s="78" t="str">
        <f t="shared" si="216"/>
        <v/>
      </c>
      <c r="J602" s="16"/>
      <c r="K602" s="46" t="str">
        <f t="shared" si="217"/>
        <v/>
      </c>
      <c r="L602" s="16"/>
      <c r="M602" s="16"/>
      <c r="N602" s="46"/>
      <c r="O602" s="47" t="str">
        <f t="shared" si="220"/>
        <v/>
      </c>
      <c r="P602" s="47"/>
      <c r="Q602" s="48" t="str">
        <f>IFERROR(VLOOKUP(E602,Funcionários!$C$8:$E$207,3,FALSE),"")</f>
        <v/>
      </c>
      <c r="R602" s="47"/>
      <c r="S602" s="49" t="str">
        <f t="shared" si="221"/>
        <v/>
      </c>
      <c r="T602" s="49">
        <v>5.96E-3</v>
      </c>
      <c r="U602" s="48" t="str">
        <f>IF(Funcionários!C603=0,"",Funcionários!C603)</f>
        <v/>
      </c>
      <c r="V602" s="50">
        <f>IF(U602="",0,IF(COUNTIFS($E$7:$E$3006,U602,$I$7:$I$3006,'RC'!$E$6)=0,0,COUNTIFS($M$7:$M$3006,"Concluída no prazo",$E$7:$E$3006,U602,$I$7:$I$3006,'RC'!$E$6)/COUNTIFS($E$7:$E$3006,U602,$I$7:$I$3006,'RC'!$E$6)))</f>
        <v>0</v>
      </c>
      <c r="W602" s="49">
        <f>SUMIFS($J$7:$J$3006,$E$7:$E$3006,U602,$I$7:$I$3006,'RC'!$E$6)+SUMIFS($L$7:$L$3006,$E$7:$E$3006,U602,$I$7:$I$3006,'RC'!$E$6)</f>
        <v>0</v>
      </c>
      <c r="X602" s="48">
        <f>COUNTIFS($E$7:$E$3006,U602,$I$7:$I$3006,'RC'!$E$6)</f>
        <v>0</v>
      </c>
      <c r="Y602" s="48"/>
      <c r="Z602" s="51" t="str">
        <f>IF(AQ602='RC'!$E$6,AC602*1000+AD602,"")</f>
        <v/>
      </c>
      <c r="AA602" s="51" t="str">
        <f>IF(AB602="","",IF(AQ602='RC'!$E$6,AC602*1000-AD602,""))</f>
        <v/>
      </c>
      <c r="AB602" s="48" t="str">
        <f>IFERROR(VLOOKUP(E602,Funcionários!$C$8:$E$207,3,FALSE),"")</f>
        <v/>
      </c>
      <c r="AC602" s="50" t="str">
        <f>IF(AB602="","",IF(COUNTIFS($AB$7:$AB$3006,AB602,$AQ$7:$AQ$3006,'RC'!$E$6)=0,"",COUNTIFS($M$7:$M$3006,"Concluída no prazo",$AB$7:$AB$3006,AB602,$AQ$7:$AQ$3006,'RC'!$E$6)/COUNTIFS($AB$7:$AB$3006,AB602,$AQ$7:$AQ$3006,'RC'!$E$6)))</f>
        <v/>
      </c>
      <c r="AD602" s="48">
        <f>SUMIF($AQ$7:$AQ$3006,'RC'!$E$6,$J$7:$J$3006)+SUMIF($AQ$7:$AQ$3006,'RC'!$E$6,$L$7:$L$3006)</f>
        <v>21</v>
      </c>
      <c r="AF602" s="48">
        <v>4.4049999999998202E-2</v>
      </c>
      <c r="AG602" s="48">
        <f>IF(OR(AQ602="",AQ602&lt;&gt;'RC'!$E$6,AB602&lt;&gt;'RC'!$D$21),0,1)</f>
        <v>0</v>
      </c>
      <c r="AH602" s="48">
        <f t="shared" si="218"/>
        <v>4.4049999999998202E-2</v>
      </c>
      <c r="AI602" s="48" t="str">
        <f t="shared" si="200"/>
        <v/>
      </c>
      <c r="AJ602" s="48" t="str">
        <f t="shared" si="201"/>
        <v/>
      </c>
      <c r="AK602" s="52" t="str">
        <f t="shared" si="202"/>
        <v/>
      </c>
      <c r="AL602" s="52" t="str">
        <f t="shared" si="203"/>
        <v/>
      </c>
      <c r="AM602" s="48" t="str">
        <f t="shared" si="204"/>
        <v/>
      </c>
      <c r="AN602" s="48" t="str">
        <f t="shared" si="205"/>
        <v/>
      </c>
      <c r="AP602" s="18" t="str">
        <f t="shared" si="206"/>
        <v/>
      </c>
      <c r="AQ602" s="18" t="str">
        <f t="shared" si="207"/>
        <v/>
      </c>
      <c r="AR602" s="18">
        <v>4.4049999999999999E-2</v>
      </c>
      <c r="AS602" s="18">
        <f>IF(AF!$D$27="Todos",1,IF(M602=AF!$D$27,1,0))</f>
        <v>1</v>
      </c>
      <c r="AT602" s="53">
        <f>IF(AND(E602=AF!$D$6,OR(LT!M602=AF!$D$27,AF!$D$27="Todos"),OR(AP602=AF!$E$8,AQ602=AF!$E$8)),AR602+AS602,0)</f>
        <v>0</v>
      </c>
      <c r="AU602" s="18" t="str">
        <f t="shared" si="208"/>
        <v/>
      </c>
      <c r="AV602" s="54" t="str">
        <f t="shared" si="209"/>
        <v/>
      </c>
      <c r="AW602" s="54" t="str">
        <f t="shared" si="210"/>
        <v/>
      </c>
      <c r="AX602" s="18" t="str">
        <f t="shared" si="211"/>
        <v/>
      </c>
      <c r="AY602" s="18" t="str">
        <f t="shared" si="212"/>
        <v/>
      </c>
      <c r="BA602" s="18">
        <f>IF($E602=AF!$D$6,IF($M602="Concluída no prazo",2,IF($M602="Concluída com atraso",1,0)),0)</f>
        <v>0</v>
      </c>
      <c r="BB602" s="18">
        <f>IF($E602=AF!$D$6,IF($M602="Atrasada",2,IF($M602="Concluída com atraso",1,0)),0)</f>
        <v>0</v>
      </c>
      <c r="BC602" s="18">
        <v>5.96E-3</v>
      </c>
      <c r="BD602" s="18">
        <f t="shared" si="219"/>
        <v>5.96E-3</v>
      </c>
      <c r="BE602" s="18">
        <f t="shared" si="219"/>
        <v>5.96E-3</v>
      </c>
      <c r="BF602" s="18" t="str">
        <f t="shared" si="213"/>
        <v/>
      </c>
      <c r="BN602" s="18" t="str">
        <f t="shared" si="214"/>
        <v>s</v>
      </c>
    </row>
    <row r="603" spans="3:66" ht="50.1" customHeight="1" thickTop="1" thickBot="1" x14ac:dyDescent="0.3">
      <c r="C603" s="46"/>
      <c r="D603" s="46"/>
      <c r="E603" s="46"/>
      <c r="F603" s="122"/>
      <c r="G603" s="122"/>
      <c r="H603" s="78" t="str">
        <f t="shared" si="215"/>
        <v/>
      </c>
      <c r="I603" s="78" t="str">
        <f t="shared" si="216"/>
        <v/>
      </c>
      <c r="J603" s="16"/>
      <c r="K603" s="46" t="str">
        <f t="shared" si="217"/>
        <v/>
      </c>
      <c r="L603" s="16"/>
      <c r="M603" s="16"/>
      <c r="N603" s="46"/>
      <c r="O603" s="47" t="str">
        <f t="shared" si="220"/>
        <v/>
      </c>
      <c r="P603" s="47"/>
      <c r="Q603" s="48" t="str">
        <f>IFERROR(VLOOKUP(E603,Funcionários!$C$8:$E$207,3,FALSE),"")</f>
        <v/>
      </c>
      <c r="R603" s="47"/>
      <c r="S603" s="49" t="str">
        <f t="shared" si="221"/>
        <v/>
      </c>
      <c r="T603" s="49">
        <v>5.9699999999999996E-3</v>
      </c>
      <c r="U603" s="48" t="str">
        <f>IF(Funcionários!C604=0,"",Funcionários!C604)</f>
        <v/>
      </c>
      <c r="V603" s="50">
        <f>IF(U603="",0,IF(COUNTIFS($E$7:$E$3006,U603,$I$7:$I$3006,'RC'!$E$6)=0,0,COUNTIFS($M$7:$M$3006,"Concluída no prazo",$E$7:$E$3006,U603,$I$7:$I$3006,'RC'!$E$6)/COUNTIFS($E$7:$E$3006,U603,$I$7:$I$3006,'RC'!$E$6)))</f>
        <v>0</v>
      </c>
      <c r="W603" s="49">
        <f>SUMIFS($J$7:$J$3006,$E$7:$E$3006,U603,$I$7:$I$3006,'RC'!$E$6)+SUMIFS($L$7:$L$3006,$E$7:$E$3006,U603,$I$7:$I$3006,'RC'!$E$6)</f>
        <v>0</v>
      </c>
      <c r="X603" s="48">
        <f>COUNTIFS($E$7:$E$3006,U603,$I$7:$I$3006,'RC'!$E$6)</f>
        <v>0</v>
      </c>
      <c r="Y603" s="48"/>
      <c r="Z603" s="51" t="str">
        <f>IF(AQ603='RC'!$E$6,AC603*1000+AD603,"")</f>
        <v/>
      </c>
      <c r="AA603" s="51" t="str">
        <f>IF(AB603="","",IF(AQ603='RC'!$E$6,AC603*1000-AD603,""))</f>
        <v/>
      </c>
      <c r="AB603" s="48" t="str">
        <f>IFERROR(VLOOKUP(E603,Funcionários!$C$8:$E$207,3,FALSE),"")</f>
        <v/>
      </c>
      <c r="AC603" s="50" t="str">
        <f>IF(AB603="","",IF(COUNTIFS($AB$7:$AB$3006,AB603,$AQ$7:$AQ$3006,'RC'!$E$6)=0,"",COUNTIFS($M$7:$M$3006,"Concluída no prazo",$AB$7:$AB$3006,AB603,$AQ$7:$AQ$3006,'RC'!$E$6)/COUNTIFS($AB$7:$AB$3006,AB603,$AQ$7:$AQ$3006,'RC'!$E$6)))</f>
        <v/>
      </c>
      <c r="AD603" s="48">
        <f>SUMIF($AQ$7:$AQ$3006,'RC'!$E$6,$J$7:$J$3006)+SUMIF($AQ$7:$AQ$3006,'RC'!$E$6,$L$7:$L$3006)</f>
        <v>21</v>
      </c>
      <c r="AF603" s="48">
        <v>4.4039999999998199E-2</v>
      </c>
      <c r="AG603" s="48">
        <f>IF(OR(AQ603="",AQ603&lt;&gt;'RC'!$E$6,AB603&lt;&gt;'RC'!$D$21),0,1)</f>
        <v>0</v>
      </c>
      <c r="AH603" s="48">
        <f t="shared" si="218"/>
        <v>4.4039999999998199E-2</v>
      </c>
      <c r="AI603" s="48" t="str">
        <f t="shared" si="200"/>
        <v/>
      </c>
      <c r="AJ603" s="48" t="str">
        <f t="shared" si="201"/>
        <v/>
      </c>
      <c r="AK603" s="52" t="str">
        <f t="shared" si="202"/>
        <v/>
      </c>
      <c r="AL603" s="52" t="str">
        <f t="shared" si="203"/>
        <v/>
      </c>
      <c r="AM603" s="48" t="str">
        <f t="shared" si="204"/>
        <v/>
      </c>
      <c r="AN603" s="48" t="str">
        <f t="shared" si="205"/>
        <v/>
      </c>
      <c r="AP603" s="18" t="str">
        <f t="shared" si="206"/>
        <v/>
      </c>
      <c r="AQ603" s="18" t="str">
        <f t="shared" si="207"/>
        <v/>
      </c>
      <c r="AR603" s="18">
        <v>4.4040000000000003E-2</v>
      </c>
      <c r="AS603" s="18">
        <f>IF(AF!$D$27="Todos",1,IF(M603=AF!$D$27,1,0))</f>
        <v>1</v>
      </c>
      <c r="AT603" s="53">
        <f>IF(AND(E603=AF!$D$6,OR(LT!M603=AF!$D$27,AF!$D$27="Todos"),OR(AP603=AF!$E$8,AQ603=AF!$E$8)),AR603+AS603,0)</f>
        <v>0</v>
      </c>
      <c r="AU603" s="18" t="str">
        <f t="shared" si="208"/>
        <v/>
      </c>
      <c r="AV603" s="54" t="str">
        <f t="shared" si="209"/>
        <v/>
      </c>
      <c r="AW603" s="54" t="str">
        <f t="shared" si="210"/>
        <v/>
      </c>
      <c r="AX603" s="18" t="str">
        <f t="shared" si="211"/>
        <v/>
      </c>
      <c r="AY603" s="18" t="str">
        <f t="shared" si="212"/>
        <v/>
      </c>
      <c r="BA603" s="18">
        <f>IF($E603=AF!$D$6,IF($M603="Concluída no prazo",2,IF($M603="Concluída com atraso",1,0)),0)</f>
        <v>0</v>
      </c>
      <c r="BB603" s="18">
        <f>IF($E603=AF!$D$6,IF($M603="Atrasada",2,IF($M603="Concluída com atraso",1,0)),0)</f>
        <v>0</v>
      </c>
      <c r="BC603" s="18">
        <v>5.9699999999999996E-3</v>
      </c>
      <c r="BD603" s="18">
        <f t="shared" si="219"/>
        <v>5.9699999999999996E-3</v>
      </c>
      <c r="BE603" s="18">
        <f t="shared" si="219"/>
        <v>5.9699999999999996E-3</v>
      </c>
      <c r="BF603" s="18" t="str">
        <f t="shared" si="213"/>
        <v/>
      </c>
      <c r="BN603" s="18" t="str">
        <f t="shared" si="214"/>
        <v>s</v>
      </c>
    </row>
    <row r="604" spans="3:66" ht="50.1" customHeight="1" thickTop="1" thickBot="1" x14ac:dyDescent="0.3">
      <c r="C604" s="46"/>
      <c r="D604" s="46"/>
      <c r="E604" s="46"/>
      <c r="F604" s="122"/>
      <c r="G604" s="122"/>
      <c r="H604" s="78" t="str">
        <f t="shared" si="215"/>
        <v/>
      </c>
      <c r="I604" s="78" t="str">
        <f t="shared" si="216"/>
        <v/>
      </c>
      <c r="J604" s="16"/>
      <c r="K604" s="46" t="str">
        <f t="shared" si="217"/>
        <v/>
      </c>
      <c r="L604" s="16"/>
      <c r="M604" s="16"/>
      <c r="N604" s="46"/>
      <c r="O604" s="47" t="str">
        <f t="shared" si="220"/>
        <v/>
      </c>
      <c r="P604" s="47"/>
      <c r="Q604" s="48" t="str">
        <f>IFERROR(VLOOKUP(E604,Funcionários!$C$8:$E$207,3,FALSE),"")</f>
        <v/>
      </c>
      <c r="R604" s="47"/>
      <c r="S604" s="49" t="str">
        <f t="shared" si="221"/>
        <v/>
      </c>
      <c r="T604" s="49">
        <v>5.9800000000000001E-3</v>
      </c>
      <c r="U604" s="48" t="str">
        <f>IF(Funcionários!C605=0,"",Funcionários!C605)</f>
        <v/>
      </c>
      <c r="V604" s="50">
        <f>IF(U604="",0,IF(COUNTIFS($E$7:$E$3006,U604,$I$7:$I$3006,'RC'!$E$6)=0,0,COUNTIFS($M$7:$M$3006,"Concluída no prazo",$E$7:$E$3006,U604,$I$7:$I$3006,'RC'!$E$6)/COUNTIFS($E$7:$E$3006,U604,$I$7:$I$3006,'RC'!$E$6)))</f>
        <v>0</v>
      </c>
      <c r="W604" s="49">
        <f>SUMIFS($J$7:$J$3006,$E$7:$E$3006,U604,$I$7:$I$3006,'RC'!$E$6)+SUMIFS($L$7:$L$3006,$E$7:$E$3006,U604,$I$7:$I$3006,'RC'!$E$6)</f>
        <v>0</v>
      </c>
      <c r="X604" s="48">
        <f>COUNTIFS($E$7:$E$3006,U604,$I$7:$I$3006,'RC'!$E$6)</f>
        <v>0</v>
      </c>
      <c r="Y604" s="48"/>
      <c r="Z604" s="51" t="str">
        <f>IF(AQ604='RC'!$E$6,AC604*1000+AD604,"")</f>
        <v/>
      </c>
      <c r="AA604" s="51" t="str">
        <f>IF(AB604="","",IF(AQ604='RC'!$E$6,AC604*1000-AD604,""))</f>
        <v/>
      </c>
      <c r="AB604" s="48" t="str">
        <f>IFERROR(VLOOKUP(E604,Funcionários!$C$8:$E$207,3,FALSE),"")</f>
        <v/>
      </c>
      <c r="AC604" s="50" t="str">
        <f>IF(AB604="","",IF(COUNTIFS($AB$7:$AB$3006,AB604,$AQ$7:$AQ$3006,'RC'!$E$6)=0,"",COUNTIFS($M$7:$M$3006,"Concluída no prazo",$AB$7:$AB$3006,AB604,$AQ$7:$AQ$3006,'RC'!$E$6)/COUNTIFS($AB$7:$AB$3006,AB604,$AQ$7:$AQ$3006,'RC'!$E$6)))</f>
        <v/>
      </c>
      <c r="AD604" s="48">
        <f>SUMIF($AQ$7:$AQ$3006,'RC'!$E$6,$J$7:$J$3006)+SUMIF($AQ$7:$AQ$3006,'RC'!$E$6,$L$7:$L$3006)</f>
        <v>21</v>
      </c>
      <c r="AF604" s="48">
        <v>4.4029999999998203E-2</v>
      </c>
      <c r="AG604" s="48">
        <f>IF(OR(AQ604="",AQ604&lt;&gt;'RC'!$E$6,AB604&lt;&gt;'RC'!$D$21),0,1)</f>
        <v>0</v>
      </c>
      <c r="AH604" s="48">
        <f t="shared" si="218"/>
        <v>4.4029999999998203E-2</v>
      </c>
      <c r="AI604" s="48" t="str">
        <f t="shared" si="200"/>
        <v/>
      </c>
      <c r="AJ604" s="48" t="str">
        <f t="shared" si="201"/>
        <v/>
      </c>
      <c r="AK604" s="52" t="str">
        <f t="shared" si="202"/>
        <v/>
      </c>
      <c r="AL604" s="52" t="str">
        <f t="shared" si="203"/>
        <v/>
      </c>
      <c r="AM604" s="48" t="str">
        <f t="shared" si="204"/>
        <v/>
      </c>
      <c r="AN604" s="48" t="str">
        <f t="shared" si="205"/>
        <v/>
      </c>
      <c r="AP604" s="18" t="str">
        <f t="shared" si="206"/>
        <v/>
      </c>
      <c r="AQ604" s="18" t="str">
        <f t="shared" si="207"/>
        <v/>
      </c>
      <c r="AR604" s="18">
        <v>4.403E-2</v>
      </c>
      <c r="AS604" s="18">
        <f>IF(AF!$D$27="Todos",1,IF(M604=AF!$D$27,1,0))</f>
        <v>1</v>
      </c>
      <c r="AT604" s="53">
        <f>IF(AND(E604=AF!$D$6,OR(LT!M604=AF!$D$27,AF!$D$27="Todos"),OR(AP604=AF!$E$8,AQ604=AF!$E$8)),AR604+AS604,0)</f>
        <v>0</v>
      </c>
      <c r="AU604" s="18" t="str">
        <f t="shared" si="208"/>
        <v/>
      </c>
      <c r="AV604" s="54" t="str">
        <f t="shared" si="209"/>
        <v/>
      </c>
      <c r="AW604" s="54" t="str">
        <f t="shared" si="210"/>
        <v/>
      </c>
      <c r="AX604" s="18" t="str">
        <f t="shared" si="211"/>
        <v/>
      </c>
      <c r="AY604" s="18" t="str">
        <f t="shared" si="212"/>
        <v/>
      </c>
      <c r="BA604" s="18">
        <f>IF($E604=AF!$D$6,IF($M604="Concluída no prazo",2,IF($M604="Concluída com atraso",1,0)),0)</f>
        <v>0</v>
      </c>
      <c r="BB604" s="18">
        <f>IF($E604=AF!$D$6,IF($M604="Atrasada",2,IF($M604="Concluída com atraso",1,0)),0)</f>
        <v>0</v>
      </c>
      <c r="BC604" s="18">
        <v>5.9800000000000001E-3</v>
      </c>
      <c r="BD604" s="18">
        <f t="shared" si="219"/>
        <v>5.9800000000000001E-3</v>
      </c>
      <c r="BE604" s="18">
        <f t="shared" si="219"/>
        <v>5.9800000000000001E-3</v>
      </c>
      <c r="BF604" s="18" t="str">
        <f t="shared" si="213"/>
        <v/>
      </c>
      <c r="BN604" s="18" t="str">
        <f t="shared" si="214"/>
        <v>s</v>
      </c>
    </row>
    <row r="605" spans="3:66" ht="50.1" customHeight="1" thickTop="1" thickBot="1" x14ac:dyDescent="0.3">
      <c r="C605" s="46"/>
      <c r="D605" s="46"/>
      <c r="E605" s="46"/>
      <c r="F605" s="122"/>
      <c r="G605" s="122"/>
      <c r="H605" s="78" t="str">
        <f t="shared" si="215"/>
        <v/>
      </c>
      <c r="I605" s="78" t="str">
        <f t="shared" si="216"/>
        <v/>
      </c>
      <c r="J605" s="16"/>
      <c r="K605" s="46" t="str">
        <f t="shared" si="217"/>
        <v/>
      </c>
      <c r="L605" s="16"/>
      <c r="M605" s="16"/>
      <c r="N605" s="46"/>
      <c r="O605" s="47" t="str">
        <f t="shared" si="220"/>
        <v/>
      </c>
      <c r="P605" s="47"/>
      <c r="Q605" s="48" t="str">
        <f>IFERROR(VLOOKUP(E605,Funcionários!$C$8:$E$207,3,FALSE),"")</f>
        <v/>
      </c>
      <c r="R605" s="47"/>
      <c r="S605" s="49" t="str">
        <f t="shared" si="221"/>
        <v/>
      </c>
      <c r="T605" s="49">
        <v>5.9899999999999997E-3</v>
      </c>
      <c r="U605" s="48" t="str">
        <f>IF(Funcionários!C606=0,"",Funcionários!C606)</f>
        <v/>
      </c>
      <c r="V605" s="50">
        <f>IF(U605="",0,IF(COUNTIFS($E$7:$E$3006,U605,$I$7:$I$3006,'RC'!$E$6)=0,0,COUNTIFS($M$7:$M$3006,"Concluída no prazo",$E$7:$E$3006,U605,$I$7:$I$3006,'RC'!$E$6)/COUNTIFS($E$7:$E$3006,U605,$I$7:$I$3006,'RC'!$E$6)))</f>
        <v>0</v>
      </c>
      <c r="W605" s="49">
        <f>SUMIFS($J$7:$J$3006,$E$7:$E$3006,U605,$I$7:$I$3006,'RC'!$E$6)+SUMIFS($L$7:$L$3006,$E$7:$E$3006,U605,$I$7:$I$3006,'RC'!$E$6)</f>
        <v>0</v>
      </c>
      <c r="X605" s="48">
        <f>COUNTIFS($E$7:$E$3006,U605,$I$7:$I$3006,'RC'!$E$6)</f>
        <v>0</v>
      </c>
      <c r="Y605" s="48"/>
      <c r="Z605" s="51" t="str">
        <f>IF(AQ605='RC'!$E$6,AC605*1000+AD605,"")</f>
        <v/>
      </c>
      <c r="AA605" s="51" t="str">
        <f>IF(AB605="","",IF(AQ605='RC'!$E$6,AC605*1000-AD605,""))</f>
        <v/>
      </c>
      <c r="AB605" s="48" t="str">
        <f>IFERROR(VLOOKUP(E605,Funcionários!$C$8:$E$207,3,FALSE),"")</f>
        <v/>
      </c>
      <c r="AC605" s="50" t="str">
        <f>IF(AB605="","",IF(COUNTIFS($AB$7:$AB$3006,AB605,$AQ$7:$AQ$3006,'RC'!$E$6)=0,"",COUNTIFS($M$7:$M$3006,"Concluída no prazo",$AB$7:$AB$3006,AB605,$AQ$7:$AQ$3006,'RC'!$E$6)/COUNTIFS($AB$7:$AB$3006,AB605,$AQ$7:$AQ$3006,'RC'!$E$6)))</f>
        <v/>
      </c>
      <c r="AD605" s="48">
        <f>SUMIF($AQ$7:$AQ$3006,'RC'!$E$6,$J$7:$J$3006)+SUMIF($AQ$7:$AQ$3006,'RC'!$E$6,$L$7:$L$3006)</f>
        <v>21</v>
      </c>
      <c r="AF605" s="48">
        <v>4.4019999999998199E-2</v>
      </c>
      <c r="AG605" s="48">
        <f>IF(OR(AQ605="",AQ605&lt;&gt;'RC'!$E$6,AB605&lt;&gt;'RC'!$D$21),0,1)</f>
        <v>0</v>
      </c>
      <c r="AH605" s="48">
        <f t="shared" si="218"/>
        <v>4.4019999999998199E-2</v>
      </c>
      <c r="AI605" s="48" t="str">
        <f t="shared" si="200"/>
        <v/>
      </c>
      <c r="AJ605" s="48" t="str">
        <f t="shared" si="201"/>
        <v/>
      </c>
      <c r="AK605" s="52" t="str">
        <f t="shared" si="202"/>
        <v/>
      </c>
      <c r="AL605" s="52" t="str">
        <f t="shared" si="203"/>
        <v/>
      </c>
      <c r="AM605" s="48" t="str">
        <f t="shared" si="204"/>
        <v/>
      </c>
      <c r="AN605" s="48" t="str">
        <f t="shared" si="205"/>
        <v/>
      </c>
      <c r="AP605" s="18" t="str">
        <f t="shared" si="206"/>
        <v/>
      </c>
      <c r="AQ605" s="18" t="str">
        <f t="shared" si="207"/>
        <v/>
      </c>
      <c r="AR605" s="18">
        <v>4.4019999999999997E-2</v>
      </c>
      <c r="AS605" s="18">
        <f>IF(AF!$D$27="Todos",1,IF(M605=AF!$D$27,1,0))</f>
        <v>1</v>
      </c>
      <c r="AT605" s="53">
        <f>IF(AND(E605=AF!$D$6,OR(LT!M605=AF!$D$27,AF!$D$27="Todos"),OR(AP605=AF!$E$8,AQ605=AF!$E$8)),AR605+AS605,0)</f>
        <v>0</v>
      </c>
      <c r="AU605" s="18" t="str">
        <f t="shared" si="208"/>
        <v/>
      </c>
      <c r="AV605" s="54" t="str">
        <f t="shared" si="209"/>
        <v/>
      </c>
      <c r="AW605" s="54" t="str">
        <f t="shared" si="210"/>
        <v/>
      </c>
      <c r="AX605" s="18" t="str">
        <f t="shared" si="211"/>
        <v/>
      </c>
      <c r="AY605" s="18" t="str">
        <f t="shared" si="212"/>
        <v/>
      </c>
      <c r="BA605" s="18">
        <f>IF($E605=AF!$D$6,IF($M605="Concluída no prazo",2,IF($M605="Concluída com atraso",1,0)),0)</f>
        <v>0</v>
      </c>
      <c r="BB605" s="18">
        <f>IF($E605=AF!$D$6,IF($M605="Atrasada",2,IF($M605="Concluída com atraso",1,0)),0)</f>
        <v>0</v>
      </c>
      <c r="BC605" s="18">
        <v>5.9899999999999997E-3</v>
      </c>
      <c r="BD605" s="18">
        <f t="shared" si="219"/>
        <v>5.9899999999999997E-3</v>
      </c>
      <c r="BE605" s="18">
        <f t="shared" si="219"/>
        <v>5.9899999999999997E-3</v>
      </c>
      <c r="BF605" s="18" t="str">
        <f t="shared" si="213"/>
        <v/>
      </c>
      <c r="BN605" s="18" t="str">
        <f t="shared" si="214"/>
        <v>s</v>
      </c>
    </row>
    <row r="606" spans="3:66" ht="50.1" customHeight="1" thickTop="1" thickBot="1" x14ac:dyDescent="0.3">
      <c r="C606" s="46"/>
      <c r="D606" s="46"/>
      <c r="E606" s="46"/>
      <c r="F606" s="122"/>
      <c r="G606" s="122"/>
      <c r="H606" s="78" t="str">
        <f t="shared" si="215"/>
        <v/>
      </c>
      <c r="I606" s="78" t="str">
        <f t="shared" si="216"/>
        <v/>
      </c>
      <c r="J606" s="16"/>
      <c r="K606" s="46" t="str">
        <f t="shared" si="217"/>
        <v/>
      </c>
      <c r="L606" s="16"/>
      <c r="M606" s="16"/>
      <c r="N606" s="46"/>
      <c r="O606" s="47" t="str">
        <f t="shared" si="220"/>
        <v/>
      </c>
      <c r="P606" s="47"/>
      <c r="Q606" s="48" t="str">
        <f>IFERROR(VLOOKUP(E606,Funcionários!$C$8:$E$207,3,FALSE),"")</f>
        <v/>
      </c>
      <c r="R606" s="47"/>
      <c r="S606" s="49" t="str">
        <f t="shared" si="221"/>
        <v/>
      </c>
      <c r="T606" s="49">
        <v>6.0000000000000001E-3</v>
      </c>
      <c r="U606" s="48" t="str">
        <f>IF(Funcionários!C607=0,"",Funcionários!C607)</f>
        <v/>
      </c>
      <c r="V606" s="50">
        <f>IF(U606="",0,IF(COUNTIFS($E$7:$E$3006,U606,$I$7:$I$3006,'RC'!$E$6)=0,0,COUNTIFS($M$7:$M$3006,"Concluída no prazo",$E$7:$E$3006,U606,$I$7:$I$3006,'RC'!$E$6)/COUNTIFS($E$7:$E$3006,U606,$I$7:$I$3006,'RC'!$E$6)))</f>
        <v>0</v>
      </c>
      <c r="W606" s="49">
        <f>SUMIFS($J$7:$J$3006,$E$7:$E$3006,U606,$I$7:$I$3006,'RC'!$E$6)+SUMIFS($L$7:$L$3006,$E$7:$E$3006,U606,$I$7:$I$3006,'RC'!$E$6)</f>
        <v>0</v>
      </c>
      <c r="X606" s="48">
        <f>COUNTIFS($E$7:$E$3006,U606,$I$7:$I$3006,'RC'!$E$6)</f>
        <v>0</v>
      </c>
      <c r="Y606" s="48"/>
      <c r="Z606" s="51" t="str">
        <f>IF(AQ606='RC'!$E$6,AC606*1000+AD606,"")</f>
        <v/>
      </c>
      <c r="AA606" s="51" t="str">
        <f>IF(AB606="","",IF(AQ606='RC'!$E$6,AC606*1000-AD606,""))</f>
        <v/>
      </c>
      <c r="AB606" s="48" t="str">
        <f>IFERROR(VLOOKUP(E606,Funcionários!$C$8:$E$207,3,FALSE),"")</f>
        <v/>
      </c>
      <c r="AC606" s="50" t="str">
        <f>IF(AB606="","",IF(COUNTIFS($AB$7:$AB$3006,AB606,$AQ$7:$AQ$3006,'RC'!$E$6)=0,"",COUNTIFS($M$7:$M$3006,"Concluída no prazo",$AB$7:$AB$3006,AB606,$AQ$7:$AQ$3006,'RC'!$E$6)/COUNTIFS($AB$7:$AB$3006,AB606,$AQ$7:$AQ$3006,'RC'!$E$6)))</f>
        <v/>
      </c>
      <c r="AD606" s="48">
        <f>SUMIF($AQ$7:$AQ$3006,'RC'!$E$6,$J$7:$J$3006)+SUMIF($AQ$7:$AQ$3006,'RC'!$E$6,$L$7:$L$3006)</f>
        <v>21</v>
      </c>
      <c r="AF606" s="48">
        <v>4.4009999999998203E-2</v>
      </c>
      <c r="AG606" s="48">
        <f>IF(OR(AQ606="",AQ606&lt;&gt;'RC'!$E$6,AB606&lt;&gt;'RC'!$D$21),0,1)</f>
        <v>0</v>
      </c>
      <c r="AH606" s="48">
        <f t="shared" si="218"/>
        <v>4.4009999999998203E-2</v>
      </c>
      <c r="AI606" s="48" t="str">
        <f t="shared" si="200"/>
        <v/>
      </c>
      <c r="AJ606" s="48" t="str">
        <f t="shared" si="201"/>
        <v/>
      </c>
      <c r="AK606" s="52" t="str">
        <f t="shared" si="202"/>
        <v/>
      </c>
      <c r="AL606" s="52" t="str">
        <f t="shared" si="203"/>
        <v/>
      </c>
      <c r="AM606" s="48" t="str">
        <f t="shared" si="204"/>
        <v/>
      </c>
      <c r="AN606" s="48" t="str">
        <f t="shared" si="205"/>
        <v/>
      </c>
      <c r="AP606" s="18" t="str">
        <f t="shared" si="206"/>
        <v/>
      </c>
      <c r="AQ606" s="18" t="str">
        <f t="shared" si="207"/>
        <v/>
      </c>
      <c r="AR606" s="18">
        <v>4.4010000000000001E-2</v>
      </c>
      <c r="AS606" s="18">
        <f>IF(AF!$D$27="Todos",1,IF(M606=AF!$D$27,1,0))</f>
        <v>1</v>
      </c>
      <c r="AT606" s="53">
        <f>IF(AND(E606=AF!$D$6,OR(LT!M606=AF!$D$27,AF!$D$27="Todos"),OR(AP606=AF!$E$8,AQ606=AF!$E$8)),AR606+AS606,0)</f>
        <v>0</v>
      </c>
      <c r="AU606" s="18" t="str">
        <f t="shared" si="208"/>
        <v/>
      </c>
      <c r="AV606" s="54" t="str">
        <f t="shared" si="209"/>
        <v/>
      </c>
      <c r="AW606" s="54" t="str">
        <f t="shared" si="210"/>
        <v/>
      </c>
      <c r="AX606" s="18" t="str">
        <f t="shared" si="211"/>
        <v/>
      </c>
      <c r="AY606" s="18" t="str">
        <f t="shared" si="212"/>
        <v/>
      </c>
      <c r="BA606" s="18">
        <f>IF($E606=AF!$D$6,IF($M606="Concluída no prazo",2,IF($M606="Concluída com atraso",1,0)),0)</f>
        <v>0</v>
      </c>
      <c r="BB606" s="18">
        <f>IF($E606=AF!$D$6,IF($M606="Atrasada",2,IF($M606="Concluída com atraso",1,0)),0)</f>
        <v>0</v>
      </c>
      <c r="BC606" s="18">
        <v>6.0000000000000001E-3</v>
      </c>
      <c r="BD606" s="18">
        <f t="shared" si="219"/>
        <v>6.0000000000000001E-3</v>
      </c>
      <c r="BE606" s="18">
        <f t="shared" si="219"/>
        <v>6.0000000000000001E-3</v>
      </c>
      <c r="BF606" s="18" t="str">
        <f t="shared" si="213"/>
        <v/>
      </c>
      <c r="BN606" s="18" t="str">
        <f t="shared" si="214"/>
        <v>s</v>
      </c>
    </row>
    <row r="607" spans="3:66" ht="50.1" customHeight="1" thickTop="1" thickBot="1" x14ac:dyDescent="0.3">
      <c r="C607" s="46"/>
      <c r="D607" s="46"/>
      <c r="E607" s="46"/>
      <c r="F607" s="122"/>
      <c r="G607" s="122"/>
      <c r="H607" s="78" t="str">
        <f t="shared" si="215"/>
        <v/>
      </c>
      <c r="I607" s="78" t="str">
        <f t="shared" si="216"/>
        <v/>
      </c>
      <c r="J607" s="16"/>
      <c r="K607" s="46" t="str">
        <f t="shared" si="217"/>
        <v/>
      </c>
      <c r="L607" s="16"/>
      <c r="M607" s="16"/>
      <c r="N607" s="46"/>
      <c r="O607" s="47" t="str">
        <f t="shared" si="220"/>
        <v/>
      </c>
      <c r="P607" s="47"/>
      <c r="Q607" s="48" t="str">
        <f>IFERROR(VLOOKUP(E607,Funcionários!$C$8:$E$207,3,FALSE),"")</f>
        <v/>
      </c>
      <c r="R607" s="47"/>
      <c r="S607" s="49" t="str">
        <f t="shared" si="221"/>
        <v/>
      </c>
      <c r="T607" s="49">
        <v>6.0099999999999997E-3</v>
      </c>
      <c r="U607" s="48" t="str">
        <f>IF(Funcionários!C608=0,"",Funcionários!C608)</f>
        <v/>
      </c>
      <c r="V607" s="50">
        <f>IF(U607="",0,IF(COUNTIFS($E$7:$E$3006,U607,$I$7:$I$3006,'RC'!$E$6)=0,0,COUNTIFS($M$7:$M$3006,"Concluída no prazo",$E$7:$E$3006,U607,$I$7:$I$3006,'RC'!$E$6)/COUNTIFS($E$7:$E$3006,U607,$I$7:$I$3006,'RC'!$E$6)))</f>
        <v>0</v>
      </c>
      <c r="W607" s="49">
        <f>SUMIFS($J$7:$J$3006,$E$7:$E$3006,U607,$I$7:$I$3006,'RC'!$E$6)+SUMIFS($L$7:$L$3006,$E$7:$E$3006,U607,$I$7:$I$3006,'RC'!$E$6)</f>
        <v>0</v>
      </c>
      <c r="X607" s="48">
        <f>COUNTIFS($E$7:$E$3006,U607,$I$7:$I$3006,'RC'!$E$6)</f>
        <v>0</v>
      </c>
      <c r="Y607" s="48"/>
      <c r="Z607" s="51" t="str">
        <f>IF(AQ607='RC'!$E$6,AC607*1000+AD607,"")</f>
        <v/>
      </c>
      <c r="AA607" s="51" t="str">
        <f>IF(AB607="","",IF(AQ607='RC'!$E$6,AC607*1000-AD607,""))</f>
        <v/>
      </c>
      <c r="AB607" s="48" t="str">
        <f>IFERROR(VLOOKUP(E607,Funcionários!$C$8:$E$207,3,FALSE),"")</f>
        <v/>
      </c>
      <c r="AC607" s="50" t="str">
        <f>IF(AB607="","",IF(COUNTIFS($AB$7:$AB$3006,AB607,$AQ$7:$AQ$3006,'RC'!$E$6)=0,"",COUNTIFS($M$7:$M$3006,"Concluída no prazo",$AB$7:$AB$3006,AB607,$AQ$7:$AQ$3006,'RC'!$E$6)/COUNTIFS($AB$7:$AB$3006,AB607,$AQ$7:$AQ$3006,'RC'!$E$6)))</f>
        <v/>
      </c>
      <c r="AD607" s="48">
        <f>SUMIF($AQ$7:$AQ$3006,'RC'!$E$6,$J$7:$J$3006)+SUMIF($AQ$7:$AQ$3006,'RC'!$E$6,$L$7:$L$3006)</f>
        <v>21</v>
      </c>
      <c r="AF607" s="48">
        <v>4.39999999999982E-2</v>
      </c>
      <c r="AG607" s="48">
        <f>IF(OR(AQ607="",AQ607&lt;&gt;'RC'!$E$6,AB607&lt;&gt;'RC'!$D$21),0,1)</f>
        <v>0</v>
      </c>
      <c r="AH607" s="48">
        <f t="shared" si="218"/>
        <v>4.39999999999982E-2</v>
      </c>
      <c r="AI607" s="48" t="str">
        <f t="shared" si="200"/>
        <v/>
      </c>
      <c r="AJ607" s="48" t="str">
        <f t="shared" si="201"/>
        <v/>
      </c>
      <c r="AK607" s="52" t="str">
        <f t="shared" si="202"/>
        <v/>
      </c>
      <c r="AL607" s="52" t="str">
        <f t="shared" si="203"/>
        <v/>
      </c>
      <c r="AM607" s="48" t="str">
        <f t="shared" si="204"/>
        <v/>
      </c>
      <c r="AN607" s="48" t="str">
        <f t="shared" si="205"/>
        <v/>
      </c>
      <c r="AP607" s="18" t="str">
        <f t="shared" si="206"/>
        <v/>
      </c>
      <c r="AQ607" s="18" t="str">
        <f t="shared" si="207"/>
        <v/>
      </c>
      <c r="AR607" s="18">
        <v>4.3999999999999997E-2</v>
      </c>
      <c r="AS607" s="18">
        <f>IF(AF!$D$27="Todos",1,IF(M607=AF!$D$27,1,0))</f>
        <v>1</v>
      </c>
      <c r="AT607" s="53">
        <f>IF(AND(E607=AF!$D$6,OR(LT!M607=AF!$D$27,AF!$D$27="Todos"),OR(AP607=AF!$E$8,AQ607=AF!$E$8)),AR607+AS607,0)</f>
        <v>0</v>
      </c>
      <c r="AU607" s="18" t="str">
        <f t="shared" si="208"/>
        <v/>
      </c>
      <c r="AV607" s="54" t="str">
        <f t="shared" si="209"/>
        <v/>
      </c>
      <c r="AW607" s="54" t="str">
        <f t="shared" si="210"/>
        <v/>
      </c>
      <c r="AX607" s="18" t="str">
        <f t="shared" si="211"/>
        <v/>
      </c>
      <c r="AY607" s="18" t="str">
        <f t="shared" si="212"/>
        <v/>
      </c>
      <c r="BA607" s="18">
        <f>IF($E607=AF!$D$6,IF($M607="Concluída no prazo",2,IF($M607="Concluída com atraso",1,0)),0)</f>
        <v>0</v>
      </c>
      <c r="BB607" s="18">
        <f>IF($E607=AF!$D$6,IF($M607="Atrasada",2,IF($M607="Concluída com atraso",1,0)),0)</f>
        <v>0</v>
      </c>
      <c r="BC607" s="18">
        <v>6.0099999999999997E-3</v>
      </c>
      <c r="BD607" s="18">
        <f t="shared" si="219"/>
        <v>6.0099999999999997E-3</v>
      </c>
      <c r="BE607" s="18">
        <f t="shared" si="219"/>
        <v>6.0099999999999997E-3</v>
      </c>
      <c r="BF607" s="18" t="str">
        <f t="shared" si="213"/>
        <v/>
      </c>
      <c r="BN607" s="18" t="str">
        <f t="shared" si="214"/>
        <v>s</v>
      </c>
    </row>
    <row r="608" spans="3:66" ht="50.1" customHeight="1" thickTop="1" thickBot="1" x14ac:dyDescent="0.3">
      <c r="C608" s="46"/>
      <c r="D608" s="46"/>
      <c r="E608" s="46"/>
      <c r="F608" s="122"/>
      <c r="G608" s="122"/>
      <c r="H608" s="78" t="str">
        <f t="shared" si="215"/>
        <v/>
      </c>
      <c r="I608" s="78" t="str">
        <f t="shared" si="216"/>
        <v/>
      </c>
      <c r="J608" s="16"/>
      <c r="K608" s="46" t="str">
        <f t="shared" si="217"/>
        <v/>
      </c>
      <c r="L608" s="16"/>
      <c r="M608" s="16"/>
      <c r="N608" s="46"/>
      <c r="O608" s="47" t="str">
        <f t="shared" si="220"/>
        <v/>
      </c>
      <c r="P608" s="47"/>
      <c r="Q608" s="48" t="str">
        <f>IFERROR(VLOOKUP(E608,Funcionários!$C$8:$E$207,3,FALSE),"")</f>
        <v/>
      </c>
      <c r="R608" s="47"/>
      <c r="S608" s="49" t="str">
        <f t="shared" si="221"/>
        <v/>
      </c>
      <c r="T608" s="49">
        <v>6.0200000000000002E-3</v>
      </c>
      <c r="U608" s="48" t="str">
        <f>IF(Funcionários!C609=0,"",Funcionários!C609)</f>
        <v/>
      </c>
      <c r="V608" s="50">
        <f>IF(U608="",0,IF(COUNTIFS($E$7:$E$3006,U608,$I$7:$I$3006,'RC'!$E$6)=0,0,COUNTIFS($M$7:$M$3006,"Concluída no prazo",$E$7:$E$3006,U608,$I$7:$I$3006,'RC'!$E$6)/COUNTIFS($E$7:$E$3006,U608,$I$7:$I$3006,'RC'!$E$6)))</f>
        <v>0</v>
      </c>
      <c r="W608" s="49">
        <f>SUMIFS($J$7:$J$3006,$E$7:$E$3006,U608,$I$7:$I$3006,'RC'!$E$6)+SUMIFS($L$7:$L$3006,$E$7:$E$3006,U608,$I$7:$I$3006,'RC'!$E$6)</f>
        <v>0</v>
      </c>
      <c r="X608" s="48">
        <f>COUNTIFS($E$7:$E$3006,U608,$I$7:$I$3006,'RC'!$E$6)</f>
        <v>0</v>
      </c>
      <c r="Y608" s="48"/>
      <c r="Z608" s="51" t="str">
        <f>IF(AQ608='RC'!$E$6,AC608*1000+AD608,"")</f>
        <v/>
      </c>
      <c r="AA608" s="51" t="str">
        <f>IF(AB608="","",IF(AQ608='RC'!$E$6,AC608*1000-AD608,""))</f>
        <v/>
      </c>
      <c r="AB608" s="48" t="str">
        <f>IFERROR(VLOOKUP(E608,Funcionários!$C$8:$E$207,3,FALSE),"")</f>
        <v/>
      </c>
      <c r="AC608" s="50" t="str">
        <f>IF(AB608="","",IF(COUNTIFS($AB$7:$AB$3006,AB608,$AQ$7:$AQ$3006,'RC'!$E$6)=0,"",COUNTIFS($M$7:$M$3006,"Concluída no prazo",$AB$7:$AB$3006,AB608,$AQ$7:$AQ$3006,'RC'!$E$6)/COUNTIFS($AB$7:$AB$3006,AB608,$AQ$7:$AQ$3006,'RC'!$E$6)))</f>
        <v/>
      </c>
      <c r="AD608" s="48">
        <f>SUMIF($AQ$7:$AQ$3006,'RC'!$E$6,$J$7:$J$3006)+SUMIF($AQ$7:$AQ$3006,'RC'!$E$6,$L$7:$L$3006)</f>
        <v>21</v>
      </c>
      <c r="AF608" s="48">
        <v>4.3989999999998197E-2</v>
      </c>
      <c r="AG608" s="48">
        <f>IF(OR(AQ608="",AQ608&lt;&gt;'RC'!$E$6,AB608&lt;&gt;'RC'!$D$21),0,1)</f>
        <v>0</v>
      </c>
      <c r="AH608" s="48">
        <f t="shared" si="218"/>
        <v>4.3989999999998197E-2</v>
      </c>
      <c r="AI608" s="48" t="str">
        <f t="shared" si="200"/>
        <v/>
      </c>
      <c r="AJ608" s="48" t="str">
        <f t="shared" si="201"/>
        <v/>
      </c>
      <c r="AK608" s="52" t="str">
        <f t="shared" si="202"/>
        <v/>
      </c>
      <c r="AL608" s="52" t="str">
        <f t="shared" si="203"/>
        <v/>
      </c>
      <c r="AM608" s="48" t="str">
        <f t="shared" si="204"/>
        <v/>
      </c>
      <c r="AN608" s="48" t="str">
        <f t="shared" si="205"/>
        <v/>
      </c>
      <c r="AP608" s="18" t="str">
        <f t="shared" si="206"/>
        <v/>
      </c>
      <c r="AQ608" s="18" t="str">
        <f t="shared" si="207"/>
        <v/>
      </c>
      <c r="AR608" s="18">
        <v>4.3990000000000001E-2</v>
      </c>
      <c r="AS608" s="18">
        <f>IF(AF!$D$27="Todos",1,IF(M608=AF!$D$27,1,0))</f>
        <v>1</v>
      </c>
      <c r="AT608" s="53">
        <f>IF(AND(E608=AF!$D$6,OR(LT!M608=AF!$D$27,AF!$D$27="Todos"),OR(AP608=AF!$E$8,AQ608=AF!$E$8)),AR608+AS608,0)</f>
        <v>0</v>
      </c>
      <c r="AU608" s="18" t="str">
        <f t="shared" si="208"/>
        <v/>
      </c>
      <c r="AV608" s="54" t="str">
        <f t="shared" si="209"/>
        <v/>
      </c>
      <c r="AW608" s="54" t="str">
        <f t="shared" si="210"/>
        <v/>
      </c>
      <c r="AX608" s="18" t="str">
        <f t="shared" si="211"/>
        <v/>
      </c>
      <c r="AY608" s="18" t="str">
        <f t="shared" si="212"/>
        <v/>
      </c>
      <c r="BA608" s="18">
        <f>IF($E608=AF!$D$6,IF($M608="Concluída no prazo",2,IF($M608="Concluída com atraso",1,0)),0)</f>
        <v>0</v>
      </c>
      <c r="BB608" s="18">
        <f>IF($E608=AF!$D$6,IF($M608="Atrasada",2,IF($M608="Concluída com atraso",1,0)),0)</f>
        <v>0</v>
      </c>
      <c r="BC608" s="18">
        <v>6.0200000000000002E-3</v>
      </c>
      <c r="BD608" s="18">
        <f t="shared" si="219"/>
        <v>6.0200000000000002E-3</v>
      </c>
      <c r="BE608" s="18">
        <f t="shared" si="219"/>
        <v>6.0200000000000002E-3</v>
      </c>
      <c r="BF608" s="18" t="str">
        <f t="shared" si="213"/>
        <v/>
      </c>
      <c r="BN608" s="18" t="str">
        <f t="shared" si="214"/>
        <v>s</v>
      </c>
    </row>
    <row r="609" spans="3:66" ht="50.1" customHeight="1" thickTop="1" thickBot="1" x14ac:dyDescent="0.3">
      <c r="C609" s="46"/>
      <c r="D609" s="46"/>
      <c r="E609" s="46"/>
      <c r="F609" s="122"/>
      <c r="G609" s="122"/>
      <c r="H609" s="78" t="str">
        <f t="shared" si="215"/>
        <v/>
      </c>
      <c r="I609" s="78" t="str">
        <f t="shared" si="216"/>
        <v/>
      </c>
      <c r="J609" s="16"/>
      <c r="K609" s="46" t="str">
        <f t="shared" si="217"/>
        <v/>
      </c>
      <c r="L609" s="16"/>
      <c r="M609" s="16"/>
      <c r="N609" s="46"/>
      <c r="O609" s="47" t="str">
        <f t="shared" si="220"/>
        <v/>
      </c>
      <c r="P609" s="47"/>
      <c r="Q609" s="48" t="str">
        <f>IFERROR(VLOOKUP(E609,Funcionários!$C$8:$E$207,3,FALSE),"")</f>
        <v/>
      </c>
      <c r="R609" s="47"/>
      <c r="S609" s="49" t="str">
        <f t="shared" si="221"/>
        <v/>
      </c>
      <c r="T609" s="49">
        <v>6.0299999999999998E-3</v>
      </c>
      <c r="U609" s="48" t="str">
        <f>IF(Funcionários!C610=0,"",Funcionários!C610)</f>
        <v/>
      </c>
      <c r="V609" s="50">
        <f>IF(U609="",0,IF(COUNTIFS($E$7:$E$3006,U609,$I$7:$I$3006,'RC'!$E$6)=0,0,COUNTIFS($M$7:$M$3006,"Concluída no prazo",$E$7:$E$3006,U609,$I$7:$I$3006,'RC'!$E$6)/COUNTIFS($E$7:$E$3006,U609,$I$7:$I$3006,'RC'!$E$6)))</f>
        <v>0</v>
      </c>
      <c r="W609" s="49">
        <f>SUMIFS($J$7:$J$3006,$E$7:$E$3006,U609,$I$7:$I$3006,'RC'!$E$6)+SUMIFS($L$7:$L$3006,$E$7:$E$3006,U609,$I$7:$I$3006,'RC'!$E$6)</f>
        <v>0</v>
      </c>
      <c r="X609" s="48">
        <f>COUNTIFS($E$7:$E$3006,U609,$I$7:$I$3006,'RC'!$E$6)</f>
        <v>0</v>
      </c>
      <c r="Y609" s="48"/>
      <c r="Z609" s="51" t="str">
        <f>IF(AQ609='RC'!$E$6,AC609*1000+AD609,"")</f>
        <v/>
      </c>
      <c r="AA609" s="51" t="str">
        <f>IF(AB609="","",IF(AQ609='RC'!$E$6,AC609*1000-AD609,""))</f>
        <v/>
      </c>
      <c r="AB609" s="48" t="str">
        <f>IFERROR(VLOOKUP(E609,Funcionários!$C$8:$E$207,3,FALSE),"")</f>
        <v/>
      </c>
      <c r="AC609" s="50" t="str">
        <f>IF(AB609="","",IF(COUNTIFS($AB$7:$AB$3006,AB609,$AQ$7:$AQ$3006,'RC'!$E$6)=0,"",COUNTIFS($M$7:$M$3006,"Concluída no prazo",$AB$7:$AB$3006,AB609,$AQ$7:$AQ$3006,'RC'!$E$6)/COUNTIFS($AB$7:$AB$3006,AB609,$AQ$7:$AQ$3006,'RC'!$E$6)))</f>
        <v/>
      </c>
      <c r="AD609" s="48">
        <f>SUMIF($AQ$7:$AQ$3006,'RC'!$E$6,$J$7:$J$3006)+SUMIF($AQ$7:$AQ$3006,'RC'!$E$6,$L$7:$L$3006)</f>
        <v>21</v>
      </c>
      <c r="AF609" s="48">
        <v>4.3979999999998201E-2</v>
      </c>
      <c r="AG609" s="48">
        <f>IF(OR(AQ609="",AQ609&lt;&gt;'RC'!$E$6,AB609&lt;&gt;'RC'!$D$21),0,1)</f>
        <v>0</v>
      </c>
      <c r="AH609" s="48">
        <f t="shared" si="218"/>
        <v>4.3979999999998201E-2</v>
      </c>
      <c r="AI609" s="48" t="str">
        <f t="shared" si="200"/>
        <v/>
      </c>
      <c r="AJ609" s="48" t="str">
        <f t="shared" si="201"/>
        <v/>
      </c>
      <c r="AK609" s="52" t="str">
        <f t="shared" si="202"/>
        <v/>
      </c>
      <c r="AL609" s="52" t="str">
        <f t="shared" si="203"/>
        <v/>
      </c>
      <c r="AM609" s="48" t="str">
        <f t="shared" si="204"/>
        <v/>
      </c>
      <c r="AN609" s="48" t="str">
        <f t="shared" si="205"/>
        <v/>
      </c>
      <c r="AP609" s="18" t="str">
        <f t="shared" si="206"/>
        <v/>
      </c>
      <c r="AQ609" s="18" t="str">
        <f t="shared" si="207"/>
        <v/>
      </c>
      <c r="AR609" s="18">
        <v>4.3979999999999998E-2</v>
      </c>
      <c r="AS609" s="18">
        <f>IF(AF!$D$27="Todos",1,IF(M609=AF!$D$27,1,0))</f>
        <v>1</v>
      </c>
      <c r="AT609" s="53">
        <f>IF(AND(E609=AF!$D$6,OR(LT!M609=AF!$D$27,AF!$D$27="Todos"),OR(AP609=AF!$E$8,AQ609=AF!$E$8)),AR609+AS609,0)</f>
        <v>0</v>
      </c>
      <c r="AU609" s="18" t="str">
        <f t="shared" si="208"/>
        <v/>
      </c>
      <c r="AV609" s="54" t="str">
        <f t="shared" si="209"/>
        <v/>
      </c>
      <c r="AW609" s="54" t="str">
        <f t="shared" si="210"/>
        <v/>
      </c>
      <c r="AX609" s="18" t="str">
        <f t="shared" si="211"/>
        <v/>
      </c>
      <c r="AY609" s="18" t="str">
        <f t="shared" si="212"/>
        <v/>
      </c>
      <c r="BA609" s="18">
        <f>IF($E609=AF!$D$6,IF($M609="Concluída no prazo",2,IF($M609="Concluída com atraso",1,0)),0)</f>
        <v>0</v>
      </c>
      <c r="BB609" s="18">
        <f>IF($E609=AF!$D$6,IF($M609="Atrasada",2,IF($M609="Concluída com atraso",1,0)),0)</f>
        <v>0</v>
      </c>
      <c r="BC609" s="18">
        <v>6.0299999999999998E-3</v>
      </c>
      <c r="BD609" s="18">
        <f t="shared" si="219"/>
        <v>6.0299999999999998E-3</v>
      </c>
      <c r="BE609" s="18">
        <f t="shared" si="219"/>
        <v>6.0299999999999998E-3</v>
      </c>
      <c r="BF609" s="18" t="str">
        <f t="shared" si="213"/>
        <v/>
      </c>
      <c r="BN609" s="18" t="str">
        <f t="shared" si="214"/>
        <v>s</v>
      </c>
    </row>
    <row r="610" spans="3:66" ht="50.1" customHeight="1" thickTop="1" thickBot="1" x14ac:dyDescent="0.3">
      <c r="C610" s="46"/>
      <c r="D610" s="46"/>
      <c r="E610" s="46"/>
      <c r="F610" s="122"/>
      <c r="G610" s="122"/>
      <c r="H610" s="78" t="str">
        <f t="shared" si="215"/>
        <v/>
      </c>
      <c r="I610" s="78" t="str">
        <f t="shared" si="216"/>
        <v/>
      </c>
      <c r="J610" s="16"/>
      <c r="K610" s="46" t="str">
        <f t="shared" si="217"/>
        <v/>
      </c>
      <c r="L610" s="16"/>
      <c r="M610" s="16"/>
      <c r="N610" s="46"/>
      <c r="O610" s="47" t="str">
        <f t="shared" si="220"/>
        <v/>
      </c>
      <c r="P610" s="47"/>
      <c r="Q610" s="48" t="str">
        <f>IFERROR(VLOOKUP(E610,Funcionários!$C$8:$E$207,3,FALSE),"")</f>
        <v/>
      </c>
      <c r="R610" s="47"/>
      <c r="S610" s="49" t="str">
        <f t="shared" si="221"/>
        <v/>
      </c>
      <c r="T610" s="49">
        <v>6.0400000000000002E-3</v>
      </c>
      <c r="U610" s="48" t="str">
        <f>IF(Funcionários!C611=0,"",Funcionários!C611)</f>
        <v/>
      </c>
      <c r="V610" s="50">
        <f>IF(U610="",0,IF(COUNTIFS($E$7:$E$3006,U610,$I$7:$I$3006,'RC'!$E$6)=0,0,COUNTIFS($M$7:$M$3006,"Concluída no prazo",$E$7:$E$3006,U610,$I$7:$I$3006,'RC'!$E$6)/COUNTIFS($E$7:$E$3006,U610,$I$7:$I$3006,'RC'!$E$6)))</f>
        <v>0</v>
      </c>
      <c r="W610" s="49">
        <f>SUMIFS($J$7:$J$3006,$E$7:$E$3006,U610,$I$7:$I$3006,'RC'!$E$6)+SUMIFS($L$7:$L$3006,$E$7:$E$3006,U610,$I$7:$I$3006,'RC'!$E$6)</f>
        <v>0</v>
      </c>
      <c r="X610" s="48">
        <f>COUNTIFS($E$7:$E$3006,U610,$I$7:$I$3006,'RC'!$E$6)</f>
        <v>0</v>
      </c>
      <c r="Y610" s="48"/>
      <c r="Z610" s="51" t="str">
        <f>IF(AQ610='RC'!$E$6,AC610*1000+AD610,"")</f>
        <v/>
      </c>
      <c r="AA610" s="51" t="str">
        <f>IF(AB610="","",IF(AQ610='RC'!$E$6,AC610*1000-AD610,""))</f>
        <v/>
      </c>
      <c r="AB610" s="48" t="str">
        <f>IFERROR(VLOOKUP(E610,Funcionários!$C$8:$E$207,3,FALSE),"")</f>
        <v/>
      </c>
      <c r="AC610" s="50" t="str">
        <f>IF(AB610="","",IF(COUNTIFS($AB$7:$AB$3006,AB610,$AQ$7:$AQ$3006,'RC'!$E$6)=0,"",COUNTIFS($M$7:$M$3006,"Concluída no prazo",$AB$7:$AB$3006,AB610,$AQ$7:$AQ$3006,'RC'!$E$6)/COUNTIFS($AB$7:$AB$3006,AB610,$AQ$7:$AQ$3006,'RC'!$E$6)))</f>
        <v/>
      </c>
      <c r="AD610" s="48">
        <f>SUMIF($AQ$7:$AQ$3006,'RC'!$E$6,$J$7:$J$3006)+SUMIF($AQ$7:$AQ$3006,'RC'!$E$6,$L$7:$L$3006)</f>
        <v>21</v>
      </c>
      <c r="AF610" s="48">
        <v>4.3969999999998101E-2</v>
      </c>
      <c r="AG610" s="48">
        <f>IF(OR(AQ610="",AQ610&lt;&gt;'RC'!$E$6,AB610&lt;&gt;'RC'!$D$21),0,1)</f>
        <v>0</v>
      </c>
      <c r="AH610" s="48">
        <f t="shared" si="218"/>
        <v>4.3969999999998101E-2</v>
      </c>
      <c r="AI610" s="48" t="str">
        <f t="shared" si="200"/>
        <v/>
      </c>
      <c r="AJ610" s="48" t="str">
        <f t="shared" si="201"/>
        <v/>
      </c>
      <c r="AK610" s="52" t="str">
        <f t="shared" si="202"/>
        <v/>
      </c>
      <c r="AL610" s="52" t="str">
        <f t="shared" si="203"/>
        <v/>
      </c>
      <c r="AM610" s="48" t="str">
        <f t="shared" si="204"/>
        <v/>
      </c>
      <c r="AN610" s="48" t="str">
        <f t="shared" si="205"/>
        <v/>
      </c>
      <c r="AP610" s="18" t="str">
        <f t="shared" si="206"/>
        <v/>
      </c>
      <c r="AQ610" s="18" t="str">
        <f t="shared" si="207"/>
        <v/>
      </c>
      <c r="AR610" s="18">
        <v>4.3970000000000002E-2</v>
      </c>
      <c r="AS610" s="18">
        <f>IF(AF!$D$27="Todos",1,IF(M610=AF!$D$27,1,0))</f>
        <v>1</v>
      </c>
      <c r="AT610" s="53">
        <f>IF(AND(E610=AF!$D$6,OR(LT!M610=AF!$D$27,AF!$D$27="Todos"),OR(AP610=AF!$E$8,AQ610=AF!$E$8)),AR610+AS610,0)</f>
        <v>0</v>
      </c>
      <c r="AU610" s="18" t="str">
        <f t="shared" si="208"/>
        <v/>
      </c>
      <c r="AV610" s="54" t="str">
        <f t="shared" si="209"/>
        <v/>
      </c>
      <c r="AW610" s="54" t="str">
        <f t="shared" si="210"/>
        <v/>
      </c>
      <c r="AX610" s="18" t="str">
        <f t="shared" si="211"/>
        <v/>
      </c>
      <c r="AY610" s="18" t="str">
        <f t="shared" si="212"/>
        <v/>
      </c>
      <c r="BA610" s="18">
        <f>IF($E610=AF!$D$6,IF($M610="Concluída no prazo",2,IF($M610="Concluída com atraso",1,0)),0)</f>
        <v>0</v>
      </c>
      <c r="BB610" s="18">
        <f>IF($E610=AF!$D$6,IF($M610="Atrasada",2,IF($M610="Concluída com atraso",1,0)),0)</f>
        <v>0</v>
      </c>
      <c r="BC610" s="18">
        <v>6.0400000000000002E-3</v>
      </c>
      <c r="BD610" s="18">
        <f t="shared" si="219"/>
        <v>6.0400000000000002E-3</v>
      </c>
      <c r="BE610" s="18">
        <f t="shared" si="219"/>
        <v>6.0400000000000002E-3</v>
      </c>
      <c r="BF610" s="18" t="str">
        <f t="shared" si="213"/>
        <v/>
      </c>
      <c r="BN610" s="18" t="str">
        <f t="shared" si="214"/>
        <v>s</v>
      </c>
    </row>
    <row r="611" spans="3:66" ht="50.1" customHeight="1" thickTop="1" thickBot="1" x14ac:dyDescent="0.3">
      <c r="C611" s="46"/>
      <c r="D611" s="46"/>
      <c r="E611" s="46"/>
      <c r="F611" s="122"/>
      <c r="G611" s="122"/>
      <c r="H611" s="78" t="str">
        <f t="shared" si="215"/>
        <v/>
      </c>
      <c r="I611" s="78" t="str">
        <f t="shared" si="216"/>
        <v/>
      </c>
      <c r="J611" s="16"/>
      <c r="K611" s="46" t="str">
        <f t="shared" si="217"/>
        <v/>
      </c>
      <c r="L611" s="16"/>
      <c r="M611" s="16"/>
      <c r="N611" s="46"/>
      <c r="O611" s="47" t="str">
        <f t="shared" si="220"/>
        <v/>
      </c>
      <c r="P611" s="47"/>
      <c r="Q611" s="48" t="str">
        <f>IFERROR(VLOOKUP(E611,Funcionários!$C$8:$E$207,3,FALSE),"")</f>
        <v/>
      </c>
      <c r="R611" s="47"/>
      <c r="S611" s="49" t="str">
        <f t="shared" si="221"/>
        <v/>
      </c>
      <c r="T611" s="49">
        <v>6.0499999999999998E-3</v>
      </c>
      <c r="U611" s="48" t="str">
        <f>IF(Funcionários!C612=0,"",Funcionários!C612)</f>
        <v/>
      </c>
      <c r="V611" s="50">
        <f>IF(U611="",0,IF(COUNTIFS($E$7:$E$3006,U611,$I$7:$I$3006,'RC'!$E$6)=0,0,COUNTIFS($M$7:$M$3006,"Concluída no prazo",$E$7:$E$3006,U611,$I$7:$I$3006,'RC'!$E$6)/COUNTIFS($E$7:$E$3006,U611,$I$7:$I$3006,'RC'!$E$6)))</f>
        <v>0</v>
      </c>
      <c r="W611" s="49">
        <f>SUMIFS($J$7:$J$3006,$E$7:$E$3006,U611,$I$7:$I$3006,'RC'!$E$6)+SUMIFS($L$7:$L$3006,$E$7:$E$3006,U611,$I$7:$I$3006,'RC'!$E$6)</f>
        <v>0</v>
      </c>
      <c r="X611" s="48">
        <f>COUNTIFS($E$7:$E$3006,U611,$I$7:$I$3006,'RC'!$E$6)</f>
        <v>0</v>
      </c>
      <c r="Y611" s="48"/>
      <c r="Z611" s="51" t="str">
        <f>IF(AQ611='RC'!$E$6,AC611*1000+AD611,"")</f>
        <v/>
      </c>
      <c r="AA611" s="51" t="str">
        <f>IF(AB611="","",IF(AQ611='RC'!$E$6,AC611*1000-AD611,""))</f>
        <v/>
      </c>
      <c r="AB611" s="48" t="str">
        <f>IFERROR(VLOOKUP(E611,Funcionários!$C$8:$E$207,3,FALSE),"")</f>
        <v/>
      </c>
      <c r="AC611" s="50" t="str">
        <f>IF(AB611="","",IF(COUNTIFS($AB$7:$AB$3006,AB611,$AQ$7:$AQ$3006,'RC'!$E$6)=0,"",COUNTIFS($M$7:$M$3006,"Concluída no prazo",$AB$7:$AB$3006,AB611,$AQ$7:$AQ$3006,'RC'!$E$6)/COUNTIFS($AB$7:$AB$3006,AB611,$AQ$7:$AQ$3006,'RC'!$E$6)))</f>
        <v/>
      </c>
      <c r="AD611" s="48">
        <f>SUMIF($AQ$7:$AQ$3006,'RC'!$E$6,$J$7:$J$3006)+SUMIF($AQ$7:$AQ$3006,'RC'!$E$6,$L$7:$L$3006)</f>
        <v>21</v>
      </c>
      <c r="AF611" s="48">
        <v>4.3959999999998202E-2</v>
      </c>
      <c r="AG611" s="48">
        <f>IF(OR(AQ611="",AQ611&lt;&gt;'RC'!$E$6,AB611&lt;&gt;'RC'!$D$21),0,1)</f>
        <v>0</v>
      </c>
      <c r="AH611" s="48">
        <f t="shared" si="218"/>
        <v>4.3959999999998202E-2</v>
      </c>
      <c r="AI611" s="48" t="str">
        <f t="shared" si="200"/>
        <v/>
      </c>
      <c r="AJ611" s="48" t="str">
        <f t="shared" si="201"/>
        <v/>
      </c>
      <c r="AK611" s="52" t="str">
        <f t="shared" si="202"/>
        <v/>
      </c>
      <c r="AL611" s="52" t="str">
        <f t="shared" si="203"/>
        <v/>
      </c>
      <c r="AM611" s="48" t="str">
        <f t="shared" si="204"/>
        <v/>
      </c>
      <c r="AN611" s="48" t="str">
        <f t="shared" si="205"/>
        <v/>
      </c>
      <c r="AP611" s="18" t="str">
        <f t="shared" si="206"/>
        <v/>
      </c>
      <c r="AQ611" s="18" t="str">
        <f t="shared" si="207"/>
        <v/>
      </c>
      <c r="AR611" s="18">
        <v>4.3959999999999999E-2</v>
      </c>
      <c r="AS611" s="18">
        <f>IF(AF!$D$27="Todos",1,IF(M611=AF!$D$27,1,0))</f>
        <v>1</v>
      </c>
      <c r="AT611" s="53">
        <f>IF(AND(E611=AF!$D$6,OR(LT!M611=AF!$D$27,AF!$D$27="Todos"),OR(AP611=AF!$E$8,AQ611=AF!$E$8)),AR611+AS611,0)</f>
        <v>0</v>
      </c>
      <c r="AU611" s="18" t="str">
        <f t="shared" si="208"/>
        <v/>
      </c>
      <c r="AV611" s="54" t="str">
        <f t="shared" si="209"/>
        <v/>
      </c>
      <c r="AW611" s="54" t="str">
        <f t="shared" si="210"/>
        <v/>
      </c>
      <c r="AX611" s="18" t="str">
        <f t="shared" si="211"/>
        <v/>
      </c>
      <c r="AY611" s="18" t="str">
        <f t="shared" si="212"/>
        <v/>
      </c>
      <c r="BA611" s="18">
        <f>IF($E611=AF!$D$6,IF($M611="Concluída no prazo",2,IF($M611="Concluída com atraso",1,0)),0)</f>
        <v>0</v>
      </c>
      <c r="BB611" s="18">
        <f>IF($E611=AF!$D$6,IF($M611="Atrasada",2,IF($M611="Concluída com atraso",1,0)),0)</f>
        <v>0</v>
      </c>
      <c r="BC611" s="18">
        <v>6.0499999999999998E-3</v>
      </c>
      <c r="BD611" s="18">
        <f t="shared" si="219"/>
        <v>6.0499999999999998E-3</v>
      </c>
      <c r="BE611" s="18">
        <f t="shared" si="219"/>
        <v>6.0499999999999998E-3</v>
      </c>
      <c r="BF611" s="18" t="str">
        <f t="shared" si="213"/>
        <v/>
      </c>
      <c r="BN611" s="18" t="str">
        <f t="shared" si="214"/>
        <v>s</v>
      </c>
    </row>
    <row r="612" spans="3:66" ht="50.1" customHeight="1" thickTop="1" thickBot="1" x14ac:dyDescent="0.3">
      <c r="C612" s="46"/>
      <c r="D612" s="46"/>
      <c r="E612" s="46"/>
      <c r="F612" s="122"/>
      <c r="G612" s="122"/>
      <c r="H612" s="78" t="str">
        <f t="shared" si="215"/>
        <v/>
      </c>
      <c r="I612" s="78" t="str">
        <f t="shared" si="216"/>
        <v/>
      </c>
      <c r="J612" s="16"/>
      <c r="K612" s="46" t="str">
        <f t="shared" si="217"/>
        <v/>
      </c>
      <c r="L612" s="16"/>
      <c r="M612" s="16"/>
      <c r="N612" s="46"/>
      <c r="O612" s="47" t="str">
        <f t="shared" si="220"/>
        <v/>
      </c>
      <c r="P612" s="47"/>
      <c r="Q612" s="48" t="str">
        <f>IFERROR(VLOOKUP(E612,Funcionários!$C$8:$E$207,3,FALSE),"")</f>
        <v/>
      </c>
      <c r="R612" s="47"/>
      <c r="S612" s="49" t="str">
        <f t="shared" si="221"/>
        <v/>
      </c>
      <c r="T612" s="49">
        <v>6.0600000000000003E-3</v>
      </c>
      <c r="U612" s="48" t="str">
        <f>IF(Funcionários!C613=0,"",Funcionários!C613)</f>
        <v/>
      </c>
      <c r="V612" s="50">
        <f>IF(U612="",0,IF(COUNTIFS($E$7:$E$3006,U612,$I$7:$I$3006,'RC'!$E$6)=0,0,COUNTIFS($M$7:$M$3006,"Concluída no prazo",$E$7:$E$3006,U612,$I$7:$I$3006,'RC'!$E$6)/COUNTIFS($E$7:$E$3006,U612,$I$7:$I$3006,'RC'!$E$6)))</f>
        <v>0</v>
      </c>
      <c r="W612" s="49">
        <f>SUMIFS($J$7:$J$3006,$E$7:$E$3006,U612,$I$7:$I$3006,'RC'!$E$6)+SUMIFS($L$7:$L$3006,$E$7:$E$3006,U612,$I$7:$I$3006,'RC'!$E$6)</f>
        <v>0</v>
      </c>
      <c r="X612" s="48">
        <f>COUNTIFS($E$7:$E$3006,U612,$I$7:$I$3006,'RC'!$E$6)</f>
        <v>0</v>
      </c>
      <c r="Y612" s="48"/>
      <c r="Z612" s="51" t="str">
        <f>IF(AQ612='RC'!$E$6,AC612*1000+AD612,"")</f>
        <v/>
      </c>
      <c r="AA612" s="51" t="str">
        <f>IF(AB612="","",IF(AQ612='RC'!$E$6,AC612*1000-AD612,""))</f>
        <v/>
      </c>
      <c r="AB612" s="48" t="str">
        <f>IFERROR(VLOOKUP(E612,Funcionários!$C$8:$E$207,3,FALSE),"")</f>
        <v/>
      </c>
      <c r="AC612" s="50" t="str">
        <f>IF(AB612="","",IF(COUNTIFS($AB$7:$AB$3006,AB612,$AQ$7:$AQ$3006,'RC'!$E$6)=0,"",COUNTIFS($M$7:$M$3006,"Concluída no prazo",$AB$7:$AB$3006,AB612,$AQ$7:$AQ$3006,'RC'!$E$6)/COUNTIFS($AB$7:$AB$3006,AB612,$AQ$7:$AQ$3006,'RC'!$E$6)))</f>
        <v/>
      </c>
      <c r="AD612" s="48">
        <f>SUMIF($AQ$7:$AQ$3006,'RC'!$E$6,$J$7:$J$3006)+SUMIF($AQ$7:$AQ$3006,'RC'!$E$6,$L$7:$L$3006)</f>
        <v>21</v>
      </c>
      <c r="AF612" s="48">
        <v>4.3949999999998199E-2</v>
      </c>
      <c r="AG612" s="48">
        <f>IF(OR(AQ612="",AQ612&lt;&gt;'RC'!$E$6,AB612&lt;&gt;'RC'!$D$21),0,1)</f>
        <v>0</v>
      </c>
      <c r="AH612" s="48">
        <f t="shared" si="218"/>
        <v>4.3949999999998199E-2</v>
      </c>
      <c r="AI612" s="48" t="str">
        <f t="shared" si="200"/>
        <v/>
      </c>
      <c r="AJ612" s="48" t="str">
        <f t="shared" si="201"/>
        <v/>
      </c>
      <c r="AK612" s="52" t="str">
        <f t="shared" si="202"/>
        <v/>
      </c>
      <c r="AL612" s="52" t="str">
        <f t="shared" si="203"/>
        <v/>
      </c>
      <c r="AM612" s="48" t="str">
        <f t="shared" si="204"/>
        <v/>
      </c>
      <c r="AN612" s="48" t="str">
        <f t="shared" si="205"/>
        <v/>
      </c>
      <c r="AP612" s="18" t="str">
        <f t="shared" si="206"/>
        <v/>
      </c>
      <c r="AQ612" s="18" t="str">
        <f t="shared" si="207"/>
        <v/>
      </c>
      <c r="AR612" s="18">
        <v>4.3950000000000003E-2</v>
      </c>
      <c r="AS612" s="18">
        <f>IF(AF!$D$27="Todos",1,IF(M612=AF!$D$27,1,0))</f>
        <v>1</v>
      </c>
      <c r="AT612" s="53">
        <f>IF(AND(E612=AF!$D$6,OR(LT!M612=AF!$D$27,AF!$D$27="Todos"),OR(AP612=AF!$E$8,AQ612=AF!$E$8)),AR612+AS612,0)</f>
        <v>0</v>
      </c>
      <c r="AU612" s="18" t="str">
        <f t="shared" si="208"/>
        <v/>
      </c>
      <c r="AV612" s="54" t="str">
        <f t="shared" si="209"/>
        <v/>
      </c>
      <c r="AW612" s="54" t="str">
        <f t="shared" si="210"/>
        <v/>
      </c>
      <c r="AX612" s="18" t="str">
        <f t="shared" si="211"/>
        <v/>
      </c>
      <c r="AY612" s="18" t="str">
        <f t="shared" si="212"/>
        <v/>
      </c>
      <c r="BA612" s="18">
        <f>IF($E612=AF!$D$6,IF($M612="Concluída no prazo",2,IF($M612="Concluída com atraso",1,0)),0)</f>
        <v>0</v>
      </c>
      <c r="BB612" s="18">
        <f>IF($E612=AF!$D$6,IF($M612="Atrasada",2,IF($M612="Concluída com atraso",1,0)),0)</f>
        <v>0</v>
      </c>
      <c r="BC612" s="18">
        <v>6.0600000000000003E-3</v>
      </c>
      <c r="BD612" s="18">
        <f t="shared" si="219"/>
        <v>6.0600000000000003E-3</v>
      </c>
      <c r="BE612" s="18">
        <f t="shared" si="219"/>
        <v>6.0600000000000003E-3</v>
      </c>
      <c r="BF612" s="18" t="str">
        <f t="shared" si="213"/>
        <v/>
      </c>
      <c r="BN612" s="18" t="str">
        <f t="shared" si="214"/>
        <v>s</v>
      </c>
    </row>
    <row r="613" spans="3:66" ht="50.1" customHeight="1" thickTop="1" thickBot="1" x14ac:dyDescent="0.3">
      <c r="C613" s="46"/>
      <c r="D613" s="46"/>
      <c r="E613" s="46"/>
      <c r="F613" s="122"/>
      <c r="G613" s="122"/>
      <c r="H613" s="78" t="str">
        <f t="shared" si="215"/>
        <v/>
      </c>
      <c r="I613" s="78" t="str">
        <f t="shared" si="216"/>
        <v/>
      </c>
      <c r="J613" s="16"/>
      <c r="K613" s="46" t="str">
        <f t="shared" si="217"/>
        <v/>
      </c>
      <c r="L613" s="16"/>
      <c r="M613" s="16"/>
      <c r="N613" s="46"/>
      <c r="O613" s="47" t="str">
        <f t="shared" si="220"/>
        <v/>
      </c>
      <c r="P613" s="47"/>
      <c r="Q613" s="48" t="str">
        <f>IFERROR(VLOOKUP(E613,Funcionários!$C$8:$E$207,3,FALSE),"")</f>
        <v/>
      </c>
      <c r="R613" s="47"/>
      <c r="S613" s="49" t="str">
        <f t="shared" si="221"/>
        <v/>
      </c>
      <c r="T613" s="49">
        <v>6.0699999999999999E-3</v>
      </c>
      <c r="U613" s="48" t="str">
        <f>IF(Funcionários!C614=0,"",Funcionários!C614)</f>
        <v/>
      </c>
      <c r="V613" s="50">
        <f>IF(U613="",0,IF(COUNTIFS($E$7:$E$3006,U613,$I$7:$I$3006,'RC'!$E$6)=0,0,COUNTIFS($M$7:$M$3006,"Concluída no prazo",$E$7:$E$3006,U613,$I$7:$I$3006,'RC'!$E$6)/COUNTIFS($E$7:$E$3006,U613,$I$7:$I$3006,'RC'!$E$6)))</f>
        <v>0</v>
      </c>
      <c r="W613" s="49">
        <f>SUMIFS($J$7:$J$3006,$E$7:$E$3006,U613,$I$7:$I$3006,'RC'!$E$6)+SUMIFS($L$7:$L$3006,$E$7:$E$3006,U613,$I$7:$I$3006,'RC'!$E$6)</f>
        <v>0</v>
      </c>
      <c r="X613" s="48">
        <f>COUNTIFS($E$7:$E$3006,U613,$I$7:$I$3006,'RC'!$E$6)</f>
        <v>0</v>
      </c>
      <c r="Y613" s="48"/>
      <c r="Z613" s="51" t="str">
        <f>IF(AQ613='RC'!$E$6,AC613*1000+AD613,"")</f>
        <v/>
      </c>
      <c r="AA613" s="51" t="str">
        <f>IF(AB613="","",IF(AQ613='RC'!$E$6,AC613*1000-AD613,""))</f>
        <v/>
      </c>
      <c r="AB613" s="48" t="str">
        <f>IFERROR(VLOOKUP(E613,Funcionários!$C$8:$E$207,3,FALSE),"")</f>
        <v/>
      </c>
      <c r="AC613" s="50" t="str">
        <f>IF(AB613="","",IF(COUNTIFS($AB$7:$AB$3006,AB613,$AQ$7:$AQ$3006,'RC'!$E$6)=0,"",COUNTIFS($M$7:$M$3006,"Concluída no prazo",$AB$7:$AB$3006,AB613,$AQ$7:$AQ$3006,'RC'!$E$6)/COUNTIFS($AB$7:$AB$3006,AB613,$AQ$7:$AQ$3006,'RC'!$E$6)))</f>
        <v/>
      </c>
      <c r="AD613" s="48">
        <f>SUMIF($AQ$7:$AQ$3006,'RC'!$E$6,$J$7:$J$3006)+SUMIF($AQ$7:$AQ$3006,'RC'!$E$6,$L$7:$L$3006)</f>
        <v>21</v>
      </c>
      <c r="AF613" s="48">
        <v>4.3939999999998099E-2</v>
      </c>
      <c r="AG613" s="48">
        <f>IF(OR(AQ613="",AQ613&lt;&gt;'RC'!$E$6,AB613&lt;&gt;'RC'!$D$21),0,1)</f>
        <v>0</v>
      </c>
      <c r="AH613" s="48">
        <f t="shared" si="218"/>
        <v>4.3939999999998099E-2</v>
      </c>
      <c r="AI613" s="48" t="str">
        <f t="shared" si="200"/>
        <v/>
      </c>
      <c r="AJ613" s="48" t="str">
        <f t="shared" si="201"/>
        <v/>
      </c>
      <c r="AK613" s="52" t="str">
        <f t="shared" si="202"/>
        <v/>
      </c>
      <c r="AL613" s="52" t="str">
        <f t="shared" si="203"/>
        <v/>
      </c>
      <c r="AM613" s="48" t="str">
        <f t="shared" si="204"/>
        <v/>
      </c>
      <c r="AN613" s="48" t="str">
        <f t="shared" si="205"/>
        <v/>
      </c>
      <c r="AP613" s="18" t="str">
        <f t="shared" si="206"/>
        <v/>
      </c>
      <c r="AQ613" s="18" t="str">
        <f t="shared" si="207"/>
        <v/>
      </c>
      <c r="AR613" s="18">
        <v>4.394E-2</v>
      </c>
      <c r="AS613" s="18">
        <f>IF(AF!$D$27="Todos",1,IF(M613=AF!$D$27,1,0))</f>
        <v>1</v>
      </c>
      <c r="AT613" s="53">
        <f>IF(AND(E613=AF!$D$6,OR(LT!M613=AF!$D$27,AF!$D$27="Todos"),OR(AP613=AF!$E$8,AQ613=AF!$E$8)),AR613+AS613,0)</f>
        <v>0</v>
      </c>
      <c r="AU613" s="18" t="str">
        <f t="shared" si="208"/>
        <v/>
      </c>
      <c r="AV613" s="54" t="str">
        <f t="shared" si="209"/>
        <v/>
      </c>
      <c r="AW613" s="54" t="str">
        <f t="shared" si="210"/>
        <v/>
      </c>
      <c r="AX613" s="18" t="str">
        <f t="shared" si="211"/>
        <v/>
      </c>
      <c r="AY613" s="18" t="str">
        <f t="shared" si="212"/>
        <v/>
      </c>
      <c r="BA613" s="18">
        <f>IF($E613=AF!$D$6,IF($M613="Concluída no prazo",2,IF($M613="Concluída com atraso",1,0)),0)</f>
        <v>0</v>
      </c>
      <c r="BB613" s="18">
        <f>IF($E613=AF!$D$6,IF($M613="Atrasada",2,IF($M613="Concluída com atraso",1,0)),0)</f>
        <v>0</v>
      </c>
      <c r="BC613" s="18">
        <v>6.0699999999999999E-3</v>
      </c>
      <c r="BD613" s="18">
        <f t="shared" si="219"/>
        <v>6.0699999999999999E-3</v>
      </c>
      <c r="BE613" s="18">
        <f t="shared" si="219"/>
        <v>6.0699999999999999E-3</v>
      </c>
      <c r="BF613" s="18" t="str">
        <f t="shared" si="213"/>
        <v/>
      </c>
      <c r="BN613" s="18" t="str">
        <f t="shared" si="214"/>
        <v>s</v>
      </c>
    </row>
    <row r="614" spans="3:66" ht="50.1" customHeight="1" thickTop="1" thickBot="1" x14ac:dyDescent="0.3">
      <c r="C614" s="46"/>
      <c r="D614" s="46"/>
      <c r="E614" s="46"/>
      <c r="F614" s="122"/>
      <c r="G614" s="122"/>
      <c r="H614" s="78" t="str">
        <f t="shared" si="215"/>
        <v/>
      </c>
      <c r="I614" s="78" t="str">
        <f t="shared" si="216"/>
        <v/>
      </c>
      <c r="J614" s="16"/>
      <c r="K614" s="46" t="str">
        <f t="shared" si="217"/>
        <v/>
      </c>
      <c r="L614" s="16"/>
      <c r="M614" s="16"/>
      <c r="N614" s="46"/>
      <c r="O614" s="47" t="str">
        <f t="shared" si="220"/>
        <v/>
      </c>
      <c r="P614" s="47"/>
      <c r="Q614" s="48" t="str">
        <f>IFERROR(VLOOKUP(E614,Funcionários!$C$8:$E$207,3,FALSE),"")</f>
        <v/>
      </c>
      <c r="R614" s="47"/>
      <c r="S614" s="49" t="str">
        <f t="shared" si="221"/>
        <v/>
      </c>
      <c r="T614" s="49">
        <v>6.0800000000000003E-3</v>
      </c>
      <c r="U614" s="48" t="str">
        <f>IF(Funcionários!C615=0,"",Funcionários!C615)</f>
        <v/>
      </c>
      <c r="V614" s="50">
        <f>IF(U614="",0,IF(COUNTIFS($E$7:$E$3006,U614,$I$7:$I$3006,'RC'!$E$6)=0,0,COUNTIFS($M$7:$M$3006,"Concluída no prazo",$E$7:$E$3006,U614,$I$7:$I$3006,'RC'!$E$6)/COUNTIFS($E$7:$E$3006,U614,$I$7:$I$3006,'RC'!$E$6)))</f>
        <v>0</v>
      </c>
      <c r="W614" s="49">
        <f>SUMIFS($J$7:$J$3006,$E$7:$E$3006,U614,$I$7:$I$3006,'RC'!$E$6)+SUMIFS($L$7:$L$3006,$E$7:$E$3006,U614,$I$7:$I$3006,'RC'!$E$6)</f>
        <v>0</v>
      </c>
      <c r="X614" s="48">
        <f>COUNTIFS($E$7:$E$3006,U614,$I$7:$I$3006,'RC'!$E$6)</f>
        <v>0</v>
      </c>
      <c r="Y614" s="48"/>
      <c r="Z614" s="51" t="str">
        <f>IF(AQ614='RC'!$E$6,AC614*1000+AD614,"")</f>
        <v/>
      </c>
      <c r="AA614" s="51" t="str">
        <f>IF(AB614="","",IF(AQ614='RC'!$E$6,AC614*1000-AD614,""))</f>
        <v/>
      </c>
      <c r="AB614" s="48" t="str">
        <f>IFERROR(VLOOKUP(E614,Funcionários!$C$8:$E$207,3,FALSE),"")</f>
        <v/>
      </c>
      <c r="AC614" s="50" t="str">
        <f>IF(AB614="","",IF(COUNTIFS($AB$7:$AB$3006,AB614,$AQ$7:$AQ$3006,'RC'!$E$6)=0,"",COUNTIFS($M$7:$M$3006,"Concluída no prazo",$AB$7:$AB$3006,AB614,$AQ$7:$AQ$3006,'RC'!$E$6)/COUNTIFS($AB$7:$AB$3006,AB614,$AQ$7:$AQ$3006,'RC'!$E$6)))</f>
        <v/>
      </c>
      <c r="AD614" s="48">
        <f>SUMIF($AQ$7:$AQ$3006,'RC'!$E$6,$J$7:$J$3006)+SUMIF($AQ$7:$AQ$3006,'RC'!$E$6,$L$7:$L$3006)</f>
        <v>21</v>
      </c>
      <c r="AF614" s="48">
        <v>4.3929999999998103E-2</v>
      </c>
      <c r="AG614" s="48">
        <f>IF(OR(AQ614="",AQ614&lt;&gt;'RC'!$E$6,AB614&lt;&gt;'RC'!$D$21),0,1)</f>
        <v>0</v>
      </c>
      <c r="AH614" s="48">
        <f t="shared" si="218"/>
        <v>4.3929999999998103E-2</v>
      </c>
      <c r="AI614" s="48" t="str">
        <f t="shared" si="200"/>
        <v/>
      </c>
      <c r="AJ614" s="48" t="str">
        <f t="shared" si="201"/>
        <v/>
      </c>
      <c r="AK614" s="52" t="str">
        <f t="shared" si="202"/>
        <v/>
      </c>
      <c r="AL614" s="52" t="str">
        <f t="shared" si="203"/>
        <v/>
      </c>
      <c r="AM614" s="48" t="str">
        <f t="shared" si="204"/>
        <v/>
      </c>
      <c r="AN614" s="48" t="str">
        <f t="shared" si="205"/>
        <v/>
      </c>
      <c r="AP614" s="18" t="str">
        <f t="shared" si="206"/>
        <v/>
      </c>
      <c r="AQ614" s="18" t="str">
        <f t="shared" si="207"/>
        <v/>
      </c>
      <c r="AR614" s="18">
        <v>4.3929999999999997E-2</v>
      </c>
      <c r="AS614" s="18">
        <f>IF(AF!$D$27="Todos",1,IF(M614=AF!$D$27,1,0))</f>
        <v>1</v>
      </c>
      <c r="AT614" s="53">
        <f>IF(AND(E614=AF!$D$6,OR(LT!M614=AF!$D$27,AF!$D$27="Todos"),OR(AP614=AF!$E$8,AQ614=AF!$E$8)),AR614+AS614,0)</f>
        <v>0</v>
      </c>
      <c r="AU614" s="18" t="str">
        <f t="shared" si="208"/>
        <v/>
      </c>
      <c r="AV614" s="54" t="str">
        <f t="shared" si="209"/>
        <v/>
      </c>
      <c r="AW614" s="54" t="str">
        <f t="shared" si="210"/>
        <v/>
      </c>
      <c r="AX614" s="18" t="str">
        <f t="shared" si="211"/>
        <v/>
      </c>
      <c r="AY614" s="18" t="str">
        <f t="shared" si="212"/>
        <v/>
      </c>
      <c r="BA614" s="18">
        <f>IF($E614=AF!$D$6,IF($M614="Concluída no prazo",2,IF($M614="Concluída com atraso",1,0)),0)</f>
        <v>0</v>
      </c>
      <c r="BB614" s="18">
        <f>IF($E614=AF!$D$6,IF($M614="Atrasada",2,IF($M614="Concluída com atraso",1,0)),0)</f>
        <v>0</v>
      </c>
      <c r="BC614" s="18">
        <v>6.0800000000000003E-3</v>
      </c>
      <c r="BD614" s="18">
        <f t="shared" si="219"/>
        <v>6.0800000000000003E-3</v>
      </c>
      <c r="BE614" s="18">
        <f t="shared" si="219"/>
        <v>6.0800000000000003E-3</v>
      </c>
      <c r="BF614" s="18" t="str">
        <f t="shared" si="213"/>
        <v/>
      </c>
      <c r="BN614" s="18" t="str">
        <f t="shared" si="214"/>
        <v>s</v>
      </c>
    </row>
    <row r="615" spans="3:66" ht="50.1" customHeight="1" thickTop="1" thickBot="1" x14ac:dyDescent="0.3">
      <c r="C615" s="46"/>
      <c r="D615" s="46"/>
      <c r="E615" s="46"/>
      <c r="F615" s="122"/>
      <c r="G615" s="122"/>
      <c r="H615" s="78" t="str">
        <f t="shared" si="215"/>
        <v/>
      </c>
      <c r="I615" s="78" t="str">
        <f t="shared" si="216"/>
        <v/>
      </c>
      <c r="J615" s="16"/>
      <c r="K615" s="46" t="str">
        <f t="shared" si="217"/>
        <v/>
      </c>
      <c r="L615" s="16"/>
      <c r="M615" s="16"/>
      <c r="N615" s="46"/>
      <c r="O615" s="47" t="str">
        <f t="shared" si="220"/>
        <v/>
      </c>
      <c r="P615" s="47"/>
      <c r="Q615" s="48" t="str">
        <f>IFERROR(VLOOKUP(E615,Funcionários!$C$8:$E$207,3,FALSE),"")</f>
        <v/>
      </c>
      <c r="R615" s="47"/>
      <c r="S615" s="49" t="str">
        <f t="shared" si="221"/>
        <v/>
      </c>
      <c r="T615" s="49">
        <v>6.0899999999999999E-3</v>
      </c>
      <c r="U615" s="48" t="str">
        <f>IF(Funcionários!C616=0,"",Funcionários!C616)</f>
        <v/>
      </c>
      <c r="V615" s="50">
        <f>IF(U615="",0,IF(COUNTIFS($E$7:$E$3006,U615,$I$7:$I$3006,'RC'!$E$6)=0,0,COUNTIFS($M$7:$M$3006,"Concluída no prazo",$E$7:$E$3006,U615,$I$7:$I$3006,'RC'!$E$6)/COUNTIFS($E$7:$E$3006,U615,$I$7:$I$3006,'RC'!$E$6)))</f>
        <v>0</v>
      </c>
      <c r="W615" s="49">
        <f>SUMIFS($J$7:$J$3006,$E$7:$E$3006,U615,$I$7:$I$3006,'RC'!$E$6)+SUMIFS($L$7:$L$3006,$E$7:$E$3006,U615,$I$7:$I$3006,'RC'!$E$6)</f>
        <v>0</v>
      </c>
      <c r="X615" s="48">
        <f>COUNTIFS($E$7:$E$3006,U615,$I$7:$I$3006,'RC'!$E$6)</f>
        <v>0</v>
      </c>
      <c r="Y615" s="48"/>
      <c r="Z615" s="51" t="str">
        <f>IF(AQ615='RC'!$E$6,AC615*1000+AD615,"")</f>
        <v/>
      </c>
      <c r="AA615" s="51" t="str">
        <f>IF(AB615="","",IF(AQ615='RC'!$E$6,AC615*1000-AD615,""))</f>
        <v/>
      </c>
      <c r="AB615" s="48" t="str">
        <f>IFERROR(VLOOKUP(E615,Funcionários!$C$8:$E$207,3,FALSE),"")</f>
        <v/>
      </c>
      <c r="AC615" s="50" t="str">
        <f>IF(AB615="","",IF(COUNTIFS($AB$7:$AB$3006,AB615,$AQ$7:$AQ$3006,'RC'!$E$6)=0,"",COUNTIFS($M$7:$M$3006,"Concluída no prazo",$AB$7:$AB$3006,AB615,$AQ$7:$AQ$3006,'RC'!$E$6)/COUNTIFS($AB$7:$AB$3006,AB615,$AQ$7:$AQ$3006,'RC'!$E$6)))</f>
        <v/>
      </c>
      <c r="AD615" s="48">
        <f>SUMIF($AQ$7:$AQ$3006,'RC'!$E$6,$J$7:$J$3006)+SUMIF($AQ$7:$AQ$3006,'RC'!$E$6,$L$7:$L$3006)</f>
        <v>21</v>
      </c>
      <c r="AF615" s="48">
        <v>4.3919999999998099E-2</v>
      </c>
      <c r="AG615" s="48">
        <f>IF(OR(AQ615="",AQ615&lt;&gt;'RC'!$E$6,AB615&lt;&gt;'RC'!$D$21),0,1)</f>
        <v>0</v>
      </c>
      <c r="AH615" s="48">
        <f t="shared" si="218"/>
        <v>4.3919999999998099E-2</v>
      </c>
      <c r="AI615" s="48" t="str">
        <f t="shared" si="200"/>
        <v/>
      </c>
      <c r="AJ615" s="48" t="str">
        <f t="shared" si="201"/>
        <v/>
      </c>
      <c r="AK615" s="52" t="str">
        <f t="shared" si="202"/>
        <v/>
      </c>
      <c r="AL615" s="52" t="str">
        <f t="shared" si="203"/>
        <v/>
      </c>
      <c r="AM615" s="48" t="str">
        <f t="shared" si="204"/>
        <v/>
      </c>
      <c r="AN615" s="48" t="str">
        <f t="shared" si="205"/>
        <v/>
      </c>
      <c r="AP615" s="18" t="str">
        <f t="shared" si="206"/>
        <v/>
      </c>
      <c r="AQ615" s="18" t="str">
        <f t="shared" si="207"/>
        <v/>
      </c>
      <c r="AR615" s="18">
        <v>4.3920000000000001E-2</v>
      </c>
      <c r="AS615" s="18">
        <f>IF(AF!$D$27="Todos",1,IF(M615=AF!$D$27,1,0))</f>
        <v>1</v>
      </c>
      <c r="AT615" s="53">
        <f>IF(AND(E615=AF!$D$6,OR(LT!M615=AF!$D$27,AF!$D$27="Todos"),OR(AP615=AF!$E$8,AQ615=AF!$E$8)),AR615+AS615,0)</f>
        <v>0</v>
      </c>
      <c r="AU615" s="18" t="str">
        <f t="shared" si="208"/>
        <v/>
      </c>
      <c r="AV615" s="54" t="str">
        <f t="shared" si="209"/>
        <v/>
      </c>
      <c r="AW615" s="54" t="str">
        <f t="shared" si="210"/>
        <v/>
      </c>
      <c r="AX615" s="18" t="str">
        <f t="shared" si="211"/>
        <v/>
      </c>
      <c r="AY615" s="18" t="str">
        <f t="shared" si="212"/>
        <v/>
      </c>
      <c r="BA615" s="18">
        <f>IF($E615=AF!$D$6,IF($M615="Concluída no prazo",2,IF($M615="Concluída com atraso",1,0)),0)</f>
        <v>0</v>
      </c>
      <c r="BB615" s="18">
        <f>IF($E615=AF!$D$6,IF($M615="Atrasada",2,IF($M615="Concluída com atraso",1,0)),0)</f>
        <v>0</v>
      </c>
      <c r="BC615" s="18">
        <v>6.0899999999999999E-3</v>
      </c>
      <c r="BD615" s="18">
        <f t="shared" si="219"/>
        <v>6.0899999999999999E-3</v>
      </c>
      <c r="BE615" s="18">
        <f t="shared" si="219"/>
        <v>6.0899999999999999E-3</v>
      </c>
      <c r="BF615" s="18" t="str">
        <f t="shared" si="213"/>
        <v/>
      </c>
      <c r="BN615" s="18" t="str">
        <f t="shared" si="214"/>
        <v>s</v>
      </c>
    </row>
    <row r="616" spans="3:66" ht="50.1" customHeight="1" thickTop="1" thickBot="1" x14ac:dyDescent="0.3">
      <c r="C616" s="46"/>
      <c r="D616" s="46"/>
      <c r="E616" s="46"/>
      <c r="F616" s="122"/>
      <c r="G616" s="122"/>
      <c r="H616" s="78" t="str">
        <f t="shared" si="215"/>
        <v/>
      </c>
      <c r="I616" s="78" t="str">
        <f t="shared" si="216"/>
        <v/>
      </c>
      <c r="J616" s="16"/>
      <c r="K616" s="46" t="str">
        <f t="shared" si="217"/>
        <v/>
      </c>
      <c r="L616" s="16"/>
      <c r="M616" s="16"/>
      <c r="N616" s="46"/>
      <c r="O616" s="47" t="str">
        <f t="shared" si="220"/>
        <v/>
      </c>
      <c r="P616" s="47"/>
      <c r="Q616" s="48" t="str">
        <f>IFERROR(VLOOKUP(E616,Funcionários!$C$8:$E$207,3,FALSE),"")</f>
        <v/>
      </c>
      <c r="R616" s="47"/>
      <c r="S616" s="49" t="str">
        <f t="shared" si="221"/>
        <v/>
      </c>
      <c r="T616" s="49">
        <v>6.1000000000000004E-3</v>
      </c>
      <c r="U616" s="48" t="str">
        <f>IF(Funcionários!C617=0,"",Funcionários!C617)</f>
        <v/>
      </c>
      <c r="V616" s="50">
        <f>IF(U616="",0,IF(COUNTIFS($E$7:$E$3006,U616,$I$7:$I$3006,'RC'!$E$6)=0,0,COUNTIFS($M$7:$M$3006,"Concluída no prazo",$E$7:$E$3006,U616,$I$7:$I$3006,'RC'!$E$6)/COUNTIFS($E$7:$E$3006,U616,$I$7:$I$3006,'RC'!$E$6)))</f>
        <v>0</v>
      </c>
      <c r="W616" s="49">
        <f>SUMIFS($J$7:$J$3006,$E$7:$E$3006,U616,$I$7:$I$3006,'RC'!$E$6)+SUMIFS($L$7:$L$3006,$E$7:$E$3006,U616,$I$7:$I$3006,'RC'!$E$6)</f>
        <v>0</v>
      </c>
      <c r="X616" s="48">
        <f>COUNTIFS($E$7:$E$3006,U616,$I$7:$I$3006,'RC'!$E$6)</f>
        <v>0</v>
      </c>
      <c r="Y616" s="48"/>
      <c r="Z616" s="51" t="str">
        <f>IF(AQ616='RC'!$E$6,AC616*1000+AD616,"")</f>
        <v/>
      </c>
      <c r="AA616" s="51" t="str">
        <f>IF(AB616="","",IF(AQ616='RC'!$E$6,AC616*1000-AD616,""))</f>
        <v/>
      </c>
      <c r="AB616" s="48" t="str">
        <f>IFERROR(VLOOKUP(E616,Funcionários!$C$8:$E$207,3,FALSE),"")</f>
        <v/>
      </c>
      <c r="AC616" s="50" t="str">
        <f>IF(AB616="","",IF(COUNTIFS($AB$7:$AB$3006,AB616,$AQ$7:$AQ$3006,'RC'!$E$6)=0,"",COUNTIFS($M$7:$M$3006,"Concluída no prazo",$AB$7:$AB$3006,AB616,$AQ$7:$AQ$3006,'RC'!$E$6)/COUNTIFS($AB$7:$AB$3006,AB616,$AQ$7:$AQ$3006,'RC'!$E$6)))</f>
        <v/>
      </c>
      <c r="AD616" s="48">
        <f>SUMIF($AQ$7:$AQ$3006,'RC'!$E$6,$J$7:$J$3006)+SUMIF($AQ$7:$AQ$3006,'RC'!$E$6,$L$7:$L$3006)</f>
        <v>21</v>
      </c>
      <c r="AF616" s="48">
        <v>4.3909999999998103E-2</v>
      </c>
      <c r="AG616" s="48">
        <f>IF(OR(AQ616="",AQ616&lt;&gt;'RC'!$E$6,AB616&lt;&gt;'RC'!$D$21),0,1)</f>
        <v>0</v>
      </c>
      <c r="AH616" s="48">
        <f t="shared" si="218"/>
        <v>4.3909999999998103E-2</v>
      </c>
      <c r="AI616" s="48" t="str">
        <f t="shared" si="200"/>
        <v/>
      </c>
      <c r="AJ616" s="48" t="str">
        <f t="shared" si="201"/>
        <v/>
      </c>
      <c r="AK616" s="52" t="str">
        <f t="shared" si="202"/>
        <v/>
      </c>
      <c r="AL616" s="52" t="str">
        <f t="shared" si="203"/>
        <v/>
      </c>
      <c r="AM616" s="48" t="str">
        <f t="shared" si="204"/>
        <v/>
      </c>
      <c r="AN616" s="48" t="str">
        <f t="shared" si="205"/>
        <v/>
      </c>
      <c r="AP616" s="18" t="str">
        <f t="shared" si="206"/>
        <v/>
      </c>
      <c r="AQ616" s="18" t="str">
        <f t="shared" si="207"/>
        <v/>
      </c>
      <c r="AR616" s="18">
        <v>4.3909999999999998E-2</v>
      </c>
      <c r="AS616" s="18">
        <f>IF(AF!$D$27="Todos",1,IF(M616=AF!$D$27,1,0))</f>
        <v>1</v>
      </c>
      <c r="AT616" s="53">
        <f>IF(AND(E616=AF!$D$6,OR(LT!M616=AF!$D$27,AF!$D$27="Todos"),OR(AP616=AF!$E$8,AQ616=AF!$E$8)),AR616+AS616,0)</f>
        <v>0</v>
      </c>
      <c r="AU616" s="18" t="str">
        <f t="shared" si="208"/>
        <v/>
      </c>
      <c r="AV616" s="54" t="str">
        <f t="shared" si="209"/>
        <v/>
      </c>
      <c r="AW616" s="54" t="str">
        <f t="shared" si="210"/>
        <v/>
      </c>
      <c r="AX616" s="18" t="str">
        <f t="shared" si="211"/>
        <v/>
      </c>
      <c r="AY616" s="18" t="str">
        <f t="shared" si="212"/>
        <v/>
      </c>
      <c r="BA616" s="18">
        <f>IF($E616=AF!$D$6,IF($M616="Concluída no prazo",2,IF($M616="Concluída com atraso",1,0)),0)</f>
        <v>0</v>
      </c>
      <c r="BB616" s="18">
        <f>IF($E616=AF!$D$6,IF($M616="Atrasada",2,IF($M616="Concluída com atraso",1,0)),0)</f>
        <v>0</v>
      </c>
      <c r="BC616" s="18">
        <v>6.1000000000000004E-3</v>
      </c>
      <c r="BD616" s="18">
        <f t="shared" si="219"/>
        <v>6.1000000000000004E-3</v>
      </c>
      <c r="BE616" s="18">
        <f t="shared" si="219"/>
        <v>6.1000000000000004E-3</v>
      </c>
      <c r="BF616" s="18" t="str">
        <f t="shared" si="213"/>
        <v/>
      </c>
      <c r="BN616" s="18" t="str">
        <f t="shared" si="214"/>
        <v>s</v>
      </c>
    </row>
    <row r="617" spans="3:66" ht="50.1" customHeight="1" thickTop="1" thickBot="1" x14ac:dyDescent="0.3">
      <c r="C617" s="46"/>
      <c r="D617" s="46"/>
      <c r="E617" s="46"/>
      <c r="F617" s="122"/>
      <c r="G617" s="122"/>
      <c r="H617" s="78" t="str">
        <f t="shared" si="215"/>
        <v/>
      </c>
      <c r="I617" s="78" t="str">
        <f t="shared" si="216"/>
        <v/>
      </c>
      <c r="J617" s="16"/>
      <c r="K617" s="46" t="str">
        <f t="shared" si="217"/>
        <v/>
      </c>
      <c r="L617" s="16"/>
      <c r="M617" s="16"/>
      <c r="N617" s="46"/>
      <c r="O617" s="47" t="str">
        <f t="shared" si="220"/>
        <v/>
      </c>
      <c r="P617" s="47"/>
      <c r="Q617" s="48" t="str">
        <f>IFERROR(VLOOKUP(E617,Funcionários!$C$8:$E$207,3,FALSE),"")</f>
        <v/>
      </c>
      <c r="R617" s="47"/>
      <c r="S617" s="49" t="str">
        <f t="shared" si="221"/>
        <v/>
      </c>
      <c r="T617" s="49">
        <v>6.11E-3</v>
      </c>
      <c r="U617" s="48" t="str">
        <f>IF(Funcionários!C618=0,"",Funcionários!C618)</f>
        <v/>
      </c>
      <c r="V617" s="50">
        <f>IF(U617="",0,IF(COUNTIFS($E$7:$E$3006,U617,$I$7:$I$3006,'RC'!$E$6)=0,0,COUNTIFS($M$7:$M$3006,"Concluída no prazo",$E$7:$E$3006,U617,$I$7:$I$3006,'RC'!$E$6)/COUNTIFS($E$7:$E$3006,U617,$I$7:$I$3006,'RC'!$E$6)))</f>
        <v>0</v>
      </c>
      <c r="W617" s="49">
        <f>SUMIFS($J$7:$J$3006,$E$7:$E$3006,U617,$I$7:$I$3006,'RC'!$E$6)+SUMIFS($L$7:$L$3006,$E$7:$E$3006,U617,$I$7:$I$3006,'RC'!$E$6)</f>
        <v>0</v>
      </c>
      <c r="X617" s="48">
        <f>COUNTIFS($E$7:$E$3006,U617,$I$7:$I$3006,'RC'!$E$6)</f>
        <v>0</v>
      </c>
      <c r="Y617" s="48"/>
      <c r="Z617" s="51" t="str">
        <f>IF(AQ617='RC'!$E$6,AC617*1000+AD617,"")</f>
        <v/>
      </c>
      <c r="AA617" s="51" t="str">
        <f>IF(AB617="","",IF(AQ617='RC'!$E$6,AC617*1000-AD617,""))</f>
        <v/>
      </c>
      <c r="AB617" s="48" t="str">
        <f>IFERROR(VLOOKUP(E617,Funcionários!$C$8:$E$207,3,FALSE),"")</f>
        <v/>
      </c>
      <c r="AC617" s="50" t="str">
        <f>IF(AB617="","",IF(COUNTIFS($AB$7:$AB$3006,AB617,$AQ$7:$AQ$3006,'RC'!$E$6)=0,"",COUNTIFS($M$7:$M$3006,"Concluída no prazo",$AB$7:$AB$3006,AB617,$AQ$7:$AQ$3006,'RC'!$E$6)/COUNTIFS($AB$7:$AB$3006,AB617,$AQ$7:$AQ$3006,'RC'!$E$6)))</f>
        <v/>
      </c>
      <c r="AD617" s="48">
        <f>SUMIF($AQ$7:$AQ$3006,'RC'!$E$6,$J$7:$J$3006)+SUMIF($AQ$7:$AQ$3006,'RC'!$E$6,$L$7:$L$3006)</f>
        <v>21</v>
      </c>
      <c r="AF617" s="48">
        <v>4.38999999999981E-2</v>
      </c>
      <c r="AG617" s="48">
        <f>IF(OR(AQ617="",AQ617&lt;&gt;'RC'!$E$6,AB617&lt;&gt;'RC'!$D$21),0,1)</f>
        <v>0</v>
      </c>
      <c r="AH617" s="48">
        <f t="shared" si="218"/>
        <v>4.38999999999981E-2</v>
      </c>
      <c r="AI617" s="48" t="str">
        <f t="shared" si="200"/>
        <v/>
      </c>
      <c r="AJ617" s="48" t="str">
        <f t="shared" si="201"/>
        <v/>
      </c>
      <c r="AK617" s="52" t="str">
        <f t="shared" si="202"/>
        <v/>
      </c>
      <c r="AL617" s="52" t="str">
        <f t="shared" si="203"/>
        <v/>
      </c>
      <c r="AM617" s="48" t="str">
        <f t="shared" si="204"/>
        <v/>
      </c>
      <c r="AN617" s="48" t="str">
        <f t="shared" si="205"/>
        <v/>
      </c>
      <c r="AP617" s="18" t="str">
        <f t="shared" si="206"/>
        <v/>
      </c>
      <c r="AQ617" s="18" t="str">
        <f t="shared" si="207"/>
        <v/>
      </c>
      <c r="AR617" s="18">
        <v>4.3900000000000002E-2</v>
      </c>
      <c r="AS617" s="18">
        <f>IF(AF!$D$27="Todos",1,IF(M617=AF!$D$27,1,0))</f>
        <v>1</v>
      </c>
      <c r="AT617" s="53">
        <f>IF(AND(E617=AF!$D$6,OR(LT!M617=AF!$D$27,AF!$D$27="Todos"),OR(AP617=AF!$E$8,AQ617=AF!$E$8)),AR617+AS617,0)</f>
        <v>0</v>
      </c>
      <c r="AU617" s="18" t="str">
        <f t="shared" si="208"/>
        <v/>
      </c>
      <c r="AV617" s="54" t="str">
        <f t="shared" si="209"/>
        <v/>
      </c>
      <c r="AW617" s="54" t="str">
        <f t="shared" si="210"/>
        <v/>
      </c>
      <c r="AX617" s="18" t="str">
        <f t="shared" si="211"/>
        <v/>
      </c>
      <c r="AY617" s="18" t="str">
        <f t="shared" si="212"/>
        <v/>
      </c>
      <c r="BA617" s="18">
        <f>IF($E617=AF!$D$6,IF($M617="Concluída no prazo",2,IF($M617="Concluída com atraso",1,0)),0)</f>
        <v>0</v>
      </c>
      <c r="BB617" s="18">
        <f>IF($E617=AF!$D$6,IF($M617="Atrasada",2,IF($M617="Concluída com atraso",1,0)),0)</f>
        <v>0</v>
      </c>
      <c r="BC617" s="18">
        <v>6.11E-3</v>
      </c>
      <c r="BD617" s="18">
        <f t="shared" si="219"/>
        <v>6.11E-3</v>
      </c>
      <c r="BE617" s="18">
        <f t="shared" si="219"/>
        <v>6.11E-3</v>
      </c>
      <c r="BF617" s="18" t="str">
        <f t="shared" si="213"/>
        <v/>
      </c>
      <c r="BN617" s="18" t="str">
        <f t="shared" si="214"/>
        <v>s</v>
      </c>
    </row>
    <row r="618" spans="3:66" ht="50.1" customHeight="1" thickTop="1" thickBot="1" x14ac:dyDescent="0.3">
      <c r="C618" s="46"/>
      <c r="D618" s="46"/>
      <c r="E618" s="46"/>
      <c r="F618" s="122"/>
      <c r="G618" s="122"/>
      <c r="H618" s="78" t="str">
        <f t="shared" si="215"/>
        <v/>
      </c>
      <c r="I618" s="78" t="str">
        <f t="shared" si="216"/>
        <v/>
      </c>
      <c r="J618" s="16"/>
      <c r="K618" s="46" t="str">
        <f t="shared" si="217"/>
        <v/>
      </c>
      <c r="L618" s="16"/>
      <c r="M618" s="16"/>
      <c r="N618" s="46"/>
      <c r="O618" s="47" t="str">
        <f t="shared" si="220"/>
        <v/>
      </c>
      <c r="P618" s="47"/>
      <c r="Q618" s="48" t="str">
        <f>IFERROR(VLOOKUP(E618,Funcionários!$C$8:$E$207,3,FALSE),"")</f>
        <v/>
      </c>
      <c r="R618" s="47"/>
      <c r="S618" s="49" t="str">
        <f t="shared" si="221"/>
        <v/>
      </c>
      <c r="T618" s="49">
        <v>6.1199999999999996E-3</v>
      </c>
      <c r="U618" s="48" t="str">
        <f>IF(Funcionários!C619=0,"",Funcionários!C619)</f>
        <v/>
      </c>
      <c r="V618" s="50">
        <f>IF(U618="",0,IF(COUNTIFS($E$7:$E$3006,U618,$I$7:$I$3006,'RC'!$E$6)=0,0,COUNTIFS($M$7:$M$3006,"Concluída no prazo",$E$7:$E$3006,U618,$I$7:$I$3006,'RC'!$E$6)/COUNTIFS($E$7:$E$3006,U618,$I$7:$I$3006,'RC'!$E$6)))</f>
        <v>0</v>
      </c>
      <c r="W618" s="49">
        <f>SUMIFS($J$7:$J$3006,$E$7:$E$3006,U618,$I$7:$I$3006,'RC'!$E$6)+SUMIFS($L$7:$L$3006,$E$7:$E$3006,U618,$I$7:$I$3006,'RC'!$E$6)</f>
        <v>0</v>
      </c>
      <c r="X618" s="48">
        <f>COUNTIFS($E$7:$E$3006,U618,$I$7:$I$3006,'RC'!$E$6)</f>
        <v>0</v>
      </c>
      <c r="Y618" s="48"/>
      <c r="Z618" s="51" t="str">
        <f>IF(AQ618='RC'!$E$6,AC618*1000+AD618,"")</f>
        <v/>
      </c>
      <c r="AA618" s="51" t="str">
        <f>IF(AB618="","",IF(AQ618='RC'!$E$6,AC618*1000-AD618,""))</f>
        <v/>
      </c>
      <c r="AB618" s="48" t="str">
        <f>IFERROR(VLOOKUP(E618,Funcionários!$C$8:$E$207,3,FALSE),"")</f>
        <v/>
      </c>
      <c r="AC618" s="50" t="str">
        <f>IF(AB618="","",IF(COUNTIFS($AB$7:$AB$3006,AB618,$AQ$7:$AQ$3006,'RC'!$E$6)=0,"",COUNTIFS($M$7:$M$3006,"Concluída no prazo",$AB$7:$AB$3006,AB618,$AQ$7:$AQ$3006,'RC'!$E$6)/COUNTIFS($AB$7:$AB$3006,AB618,$AQ$7:$AQ$3006,'RC'!$E$6)))</f>
        <v/>
      </c>
      <c r="AD618" s="48">
        <f>SUMIF($AQ$7:$AQ$3006,'RC'!$E$6,$J$7:$J$3006)+SUMIF($AQ$7:$AQ$3006,'RC'!$E$6,$L$7:$L$3006)</f>
        <v>21</v>
      </c>
      <c r="AF618" s="48">
        <v>4.3889999999998097E-2</v>
      </c>
      <c r="AG618" s="48">
        <f>IF(OR(AQ618="",AQ618&lt;&gt;'RC'!$E$6,AB618&lt;&gt;'RC'!$D$21),0,1)</f>
        <v>0</v>
      </c>
      <c r="AH618" s="48">
        <f t="shared" si="218"/>
        <v>4.3889999999998097E-2</v>
      </c>
      <c r="AI618" s="48" t="str">
        <f t="shared" si="200"/>
        <v/>
      </c>
      <c r="AJ618" s="48" t="str">
        <f t="shared" si="201"/>
        <v/>
      </c>
      <c r="AK618" s="52" t="str">
        <f t="shared" si="202"/>
        <v/>
      </c>
      <c r="AL618" s="52" t="str">
        <f t="shared" si="203"/>
        <v/>
      </c>
      <c r="AM618" s="48" t="str">
        <f t="shared" si="204"/>
        <v/>
      </c>
      <c r="AN618" s="48" t="str">
        <f t="shared" si="205"/>
        <v/>
      </c>
      <c r="AP618" s="18" t="str">
        <f t="shared" si="206"/>
        <v/>
      </c>
      <c r="AQ618" s="18" t="str">
        <f t="shared" si="207"/>
        <v/>
      </c>
      <c r="AR618" s="18">
        <v>4.3889999999999998E-2</v>
      </c>
      <c r="AS618" s="18">
        <f>IF(AF!$D$27="Todos",1,IF(M618=AF!$D$27,1,0))</f>
        <v>1</v>
      </c>
      <c r="AT618" s="53">
        <f>IF(AND(E618=AF!$D$6,OR(LT!M618=AF!$D$27,AF!$D$27="Todos"),OR(AP618=AF!$E$8,AQ618=AF!$E$8)),AR618+AS618,0)</f>
        <v>0</v>
      </c>
      <c r="AU618" s="18" t="str">
        <f t="shared" si="208"/>
        <v/>
      </c>
      <c r="AV618" s="54" t="str">
        <f t="shared" si="209"/>
        <v/>
      </c>
      <c r="AW618" s="54" t="str">
        <f t="shared" si="210"/>
        <v/>
      </c>
      <c r="AX618" s="18" t="str">
        <f t="shared" si="211"/>
        <v/>
      </c>
      <c r="AY618" s="18" t="str">
        <f t="shared" si="212"/>
        <v/>
      </c>
      <c r="BA618" s="18">
        <f>IF($E618=AF!$D$6,IF($M618="Concluída no prazo",2,IF($M618="Concluída com atraso",1,0)),0)</f>
        <v>0</v>
      </c>
      <c r="BB618" s="18">
        <f>IF($E618=AF!$D$6,IF($M618="Atrasada",2,IF($M618="Concluída com atraso",1,0)),0)</f>
        <v>0</v>
      </c>
      <c r="BC618" s="18">
        <v>6.1199999999999996E-3</v>
      </c>
      <c r="BD618" s="18">
        <f t="shared" si="219"/>
        <v>6.1199999999999996E-3</v>
      </c>
      <c r="BE618" s="18">
        <f t="shared" si="219"/>
        <v>6.1199999999999996E-3</v>
      </c>
      <c r="BF618" s="18" t="str">
        <f t="shared" si="213"/>
        <v/>
      </c>
      <c r="BN618" s="18" t="str">
        <f t="shared" si="214"/>
        <v>s</v>
      </c>
    </row>
    <row r="619" spans="3:66" ht="50.1" customHeight="1" thickTop="1" thickBot="1" x14ac:dyDescent="0.3">
      <c r="C619" s="46"/>
      <c r="D619" s="46"/>
      <c r="E619" s="46"/>
      <c r="F619" s="122"/>
      <c r="G619" s="122"/>
      <c r="H619" s="78" t="str">
        <f t="shared" si="215"/>
        <v/>
      </c>
      <c r="I619" s="78" t="str">
        <f t="shared" si="216"/>
        <v/>
      </c>
      <c r="J619" s="16"/>
      <c r="K619" s="46" t="str">
        <f t="shared" si="217"/>
        <v/>
      </c>
      <c r="L619" s="16"/>
      <c r="M619" s="16"/>
      <c r="N619" s="46"/>
      <c r="O619" s="47" t="str">
        <f t="shared" si="220"/>
        <v/>
      </c>
      <c r="P619" s="47"/>
      <c r="Q619" s="48" t="str">
        <f>IFERROR(VLOOKUP(E619,Funcionários!$C$8:$E$207,3,FALSE),"")</f>
        <v/>
      </c>
      <c r="R619" s="47"/>
      <c r="S619" s="49" t="str">
        <f t="shared" si="221"/>
        <v/>
      </c>
      <c r="T619" s="49">
        <v>6.13E-3</v>
      </c>
      <c r="U619" s="48" t="str">
        <f>IF(Funcionários!C620=0,"",Funcionários!C620)</f>
        <v/>
      </c>
      <c r="V619" s="50">
        <f>IF(U619="",0,IF(COUNTIFS($E$7:$E$3006,U619,$I$7:$I$3006,'RC'!$E$6)=0,0,COUNTIFS($M$7:$M$3006,"Concluída no prazo",$E$7:$E$3006,U619,$I$7:$I$3006,'RC'!$E$6)/COUNTIFS($E$7:$E$3006,U619,$I$7:$I$3006,'RC'!$E$6)))</f>
        <v>0</v>
      </c>
      <c r="W619" s="49">
        <f>SUMIFS($J$7:$J$3006,$E$7:$E$3006,U619,$I$7:$I$3006,'RC'!$E$6)+SUMIFS($L$7:$L$3006,$E$7:$E$3006,U619,$I$7:$I$3006,'RC'!$E$6)</f>
        <v>0</v>
      </c>
      <c r="X619" s="48">
        <f>COUNTIFS($E$7:$E$3006,U619,$I$7:$I$3006,'RC'!$E$6)</f>
        <v>0</v>
      </c>
      <c r="Y619" s="48"/>
      <c r="Z619" s="51" t="str">
        <f>IF(AQ619='RC'!$E$6,AC619*1000+AD619,"")</f>
        <v/>
      </c>
      <c r="AA619" s="51" t="str">
        <f>IF(AB619="","",IF(AQ619='RC'!$E$6,AC619*1000-AD619,""))</f>
        <v/>
      </c>
      <c r="AB619" s="48" t="str">
        <f>IFERROR(VLOOKUP(E619,Funcionários!$C$8:$E$207,3,FALSE),"")</f>
        <v/>
      </c>
      <c r="AC619" s="50" t="str">
        <f>IF(AB619="","",IF(COUNTIFS($AB$7:$AB$3006,AB619,$AQ$7:$AQ$3006,'RC'!$E$6)=0,"",COUNTIFS($M$7:$M$3006,"Concluída no prazo",$AB$7:$AB$3006,AB619,$AQ$7:$AQ$3006,'RC'!$E$6)/COUNTIFS($AB$7:$AB$3006,AB619,$AQ$7:$AQ$3006,'RC'!$E$6)))</f>
        <v/>
      </c>
      <c r="AD619" s="48">
        <f>SUMIF($AQ$7:$AQ$3006,'RC'!$E$6,$J$7:$J$3006)+SUMIF($AQ$7:$AQ$3006,'RC'!$E$6,$L$7:$L$3006)</f>
        <v>21</v>
      </c>
      <c r="AF619" s="48">
        <v>4.3879999999998101E-2</v>
      </c>
      <c r="AG619" s="48">
        <f>IF(OR(AQ619="",AQ619&lt;&gt;'RC'!$E$6,AB619&lt;&gt;'RC'!$D$21),0,1)</f>
        <v>0</v>
      </c>
      <c r="AH619" s="48">
        <f t="shared" si="218"/>
        <v>4.3879999999998101E-2</v>
      </c>
      <c r="AI619" s="48" t="str">
        <f t="shared" si="200"/>
        <v/>
      </c>
      <c r="AJ619" s="48" t="str">
        <f t="shared" si="201"/>
        <v/>
      </c>
      <c r="AK619" s="52" t="str">
        <f t="shared" si="202"/>
        <v/>
      </c>
      <c r="AL619" s="52" t="str">
        <f t="shared" si="203"/>
        <v/>
      </c>
      <c r="AM619" s="48" t="str">
        <f t="shared" si="204"/>
        <v/>
      </c>
      <c r="AN619" s="48" t="str">
        <f t="shared" si="205"/>
        <v/>
      </c>
      <c r="AP619" s="18" t="str">
        <f t="shared" si="206"/>
        <v/>
      </c>
      <c r="AQ619" s="18" t="str">
        <f t="shared" si="207"/>
        <v/>
      </c>
      <c r="AR619" s="18">
        <v>4.3880000000000002E-2</v>
      </c>
      <c r="AS619" s="18">
        <f>IF(AF!$D$27="Todos",1,IF(M619=AF!$D$27,1,0))</f>
        <v>1</v>
      </c>
      <c r="AT619" s="53">
        <f>IF(AND(E619=AF!$D$6,OR(LT!M619=AF!$D$27,AF!$D$27="Todos"),OR(AP619=AF!$E$8,AQ619=AF!$E$8)),AR619+AS619,0)</f>
        <v>0</v>
      </c>
      <c r="AU619" s="18" t="str">
        <f t="shared" si="208"/>
        <v/>
      </c>
      <c r="AV619" s="54" t="str">
        <f t="shared" si="209"/>
        <v/>
      </c>
      <c r="AW619" s="54" t="str">
        <f t="shared" si="210"/>
        <v/>
      </c>
      <c r="AX619" s="18" t="str">
        <f t="shared" si="211"/>
        <v/>
      </c>
      <c r="AY619" s="18" t="str">
        <f t="shared" si="212"/>
        <v/>
      </c>
      <c r="BA619" s="18">
        <f>IF($E619=AF!$D$6,IF($M619="Concluída no prazo",2,IF($M619="Concluída com atraso",1,0)),0)</f>
        <v>0</v>
      </c>
      <c r="BB619" s="18">
        <f>IF($E619=AF!$D$6,IF($M619="Atrasada",2,IF($M619="Concluída com atraso",1,0)),0)</f>
        <v>0</v>
      </c>
      <c r="BC619" s="18">
        <v>6.13E-3</v>
      </c>
      <c r="BD619" s="18">
        <f t="shared" si="219"/>
        <v>6.13E-3</v>
      </c>
      <c r="BE619" s="18">
        <f t="shared" si="219"/>
        <v>6.13E-3</v>
      </c>
      <c r="BF619" s="18" t="str">
        <f t="shared" si="213"/>
        <v/>
      </c>
      <c r="BN619" s="18" t="str">
        <f t="shared" si="214"/>
        <v>s</v>
      </c>
    </row>
    <row r="620" spans="3:66" ht="50.1" customHeight="1" thickTop="1" thickBot="1" x14ac:dyDescent="0.3">
      <c r="C620" s="46"/>
      <c r="D620" s="46"/>
      <c r="E620" s="46"/>
      <c r="F620" s="122"/>
      <c r="G620" s="122"/>
      <c r="H620" s="78" t="str">
        <f t="shared" si="215"/>
        <v/>
      </c>
      <c r="I620" s="78" t="str">
        <f t="shared" si="216"/>
        <v/>
      </c>
      <c r="J620" s="16"/>
      <c r="K620" s="46" t="str">
        <f t="shared" si="217"/>
        <v/>
      </c>
      <c r="L620" s="16"/>
      <c r="M620" s="16"/>
      <c r="N620" s="46"/>
      <c r="O620" s="47" t="str">
        <f t="shared" si="220"/>
        <v/>
      </c>
      <c r="P620" s="47"/>
      <c r="Q620" s="48" t="str">
        <f>IFERROR(VLOOKUP(E620,Funcionários!$C$8:$E$207,3,FALSE),"")</f>
        <v/>
      </c>
      <c r="R620" s="47"/>
      <c r="S620" s="49" t="str">
        <f t="shared" si="221"/>
        <v/>
      </c>
      <c r="T620" s="49">
        <v>6.1399999999999996E-3</v>
      </c>
      <c r="U620" s="48" t="str">
        <f>IF(Funcionários!C621=0,"",Funcionários!C621)</f>
        <v/>
      </c>
      <c r="V620" s="50">
        <f>IF(U620="",0,IF(COUNTIFS($E$7:$E$3006,U620,$I$7:$I$3006,'RC'!$E$6)=0,0,COUNTIFS($M$7:$M$3006,"Concluída no prazo",$E$7:$E$3006,U620,$I$7:$I$3006,'RC'!$E$6)/COUNTIFS($E$7:$E$3006,U620,$I$7:$I$3006,'RC'!$E$6)))</f>
        <v>0</v>
      </c>
      <c r="W620" s="49">
        <f>SUMIFS($J$7:$J$3006,$E$7:$E$3006,U620,$I$7:$I$3006,'RC'!$E$6)+SUMIFS($L$7:$L$3006,$E$7:$E$3006,U620,$I$7:$I$3006,'RC'!$E$6)</f>
        <v>0</v>
      </c>
      <c r="X620" s="48">
        <f>COUNTIFS($E$7:$E$3006,U620,$I$7:$I$3006,'RC'!$E$6)</f>
        <v>0</v>
      </c>
      <c r="Y620" s="48"/>
      <c r="Z620" s="51" t="str">
        <f>IF(AQ620='RC'!$E$6,AC620*1000+AD620,"")</f>
        <v/>
      </c>
      <c r="AA620" s="51" t="str">
        <f>IF(AB620="","",IF(AQ620='RC'!$E$6,AC620*1000-AD620,""))</f>
        <v/>
      </c>
      <c r="AB620" s="48" t="str">
        <f>IFERROR(VLOOKUP(E620,Funcionários!$C$8:$E$207,3,FALSE),"")</f>
        <v/>
      </c>
      <c r="AC620" s="50" t="str">
        <f>IF(AB620="","",IF(COUNTIFS($AB$7:$AB$3006,AB620,$AQ$7:$AQ$3006,'RC'!$E$6)=0,"",COUNTIFS($M$7:$M$3006,"Concluída no prazo",$AB$7:$AB$3006,AB620,$AQ$7:$AQ$3006,'RC'!$E$6)/COUNTIFS($AB$7:$AB$3006,AB620,$AQ$7:$AQ$3006,'RC'!$E$6)))</f>
        <v/>
      </c>
      <c r="AD620" s="48">
        <f>SUMIF($AQ$7:$AQ$3006,'RC'!$E$6,$J$7:$J$3006)+SUMIF($AQ$7:$AQ$3006,'RC'!$E$6,$L$7:$L$3006)</f>
        <v>21</v>
      </c>
      <c r="AF620" s="48">
        <v>4.3869999999998098E-2</v>
      </c>
      <c r="AG620" s="48">
        <f>IF(OR(AQ620="",AQ620&lt;&gt;'RC'!$E$6,AB620&lt;&gt;'RC'!$D$21),0,1)</f>
        <v>0</v>
      </c>
      <c r="AH620" s="48">
        <f t="shared" si="218"/>
        <v>4.3869999999998098E-2</v>
      </c>
      <c r="AI620" s="48" t="str">
        <f t="shared" si="200"/>
        <v/>
      </c>
      <c r="AJ620" s="48" t="str">
        <f t="shared" si="201"/>
        <v/>
      </c>
      <c r="AK620" s="52" t="str">
        <f t="shared" si="202"/>
        <v/>
      </c>
      <c r="AL620" s="52" t="str">
        <f t="shared" si="203"/>
        <v/>
      </c>
      <c r="AM620" s="48" t="str">
        <f t="shared" si="204"/>
        <v/>
      </c>
      <c r="AN620" s="48" t="str">
        <f t="shared" si="205"/>
        <v/>
      </c>
      <c r="AP620" s="18" t="str">
        <f t="shared" si="206"/>
        <v/>
      </c>
      <c r="AQ620" s="18" t="str">
        <f t="shared" si="207"/>
        <v/>
      </c>
      <c r="AR620" s="18">
        <v>4.3869999999999999E-2</v>
      </c>
      <c r="AS620" s="18">
        <f>IF(AF!$D$27="Todos",1,IF(M620=AF!$D$27,1,0))</f>
        <v>1</v>
      </c>
      <c r="AT620" s="53">
        <f>IF(AND(E620=AF!$D$6,OR(LT!M620=AF!$D$27,AF!$D$27="Todos"),OR(AP620=AF!$E$8,AQ620=AF!$E$8)),AR620+AS620,0)</f>
        <v>0</v>
      </c>
      <c r="AU620" s="18" t="str">
        <f t="shared" si="208"/>
        <v/>
      </c>
      <c r="AV620" s="54" t="str">
        <f t="shared" si="209"/>
        <v/>
      </c>
      <c r="AW620" s="54" t="str">
        <f t="shared" si="210"/>
        <v/>
      </c>
      <c r="AX620" s="18" t="str">
        <f t="shared" si="211"/>
        <v/>
      </c>
      <c r="AY620" s="18" t="str">
        <f t="shared" si="212"/>
        <v/>
      </c>
      <c r="BA620" s="18">
        <f>IF($E620=AF!$D$6,IF($M620="Concluída no prazo",2,IF($M620="Concluída com atraso",1,0)),0)</f>
        <v>0</v>
      </c>
      <c r="BB620" s="18">
        <f>IF($E620=AF!$D$6,IF($M620="Atrasada",2,IF($M620="Concluída com atraso",1,0)),0)</f>
        <v>0</v>
      </c>
      <c r="BC620" s="18">
        <v>6.1399999999999996E-3</v>
      </c>
      <c r="BD620" s="18">
        <f t="shared" si="219"/>
        <v>6.1399999999999996E-3</v>
      </c>
      <c r="BE620" s="18">
        <f t="shared" si="219"/>
        <v>6.1399999999999996E-3</v>
      </c>
      <c r="BF620" s="18" t="str">
        <f t="shared" si="213"/>
        <v/>
      </c>
      <c r="BN620" s="18" t="str">
        <f t="shared" si="214"/>
        <v>s</v>
      </c>
    </row>
    <row r="621" spans="3:66" ht="50.1" customHeight="1" thickTop="1" thickBot="1" x14ac:dyDescent="0.3">
      <c r="C621" s="46"/>
      <c r="D621" s="46"/>
      <c r="E621" s="46"/>
      <c r="F621" s="122"/>
      <c r="G621" s="122"/>
      <c r="H621" s="78" t="str">
        <f t="shared" si="215"/>
        <v/>
      </c>
      <c r="I621" s="78" t="str">
        <f t="shared" si="216"/>
        <v/>
      </c>
      <c r="J621" s="16"/>
      <c r="K621" s="46" t="str">
        <f t="shared" si="217"/>
        <v/>
      </c>
      <c r="L621" s="16"/>
      <c r="M621" s="16"/>
      <c r="N621" s="46"/>
      <c r="O621" s="47" t="str">
        <f t="shared" si="220"/>
        <v/>
      </c>
      <c r="P621" s="47"/>
      <c r="Q621" s="48" t="str">
        <f>IFERROR(VLOOKUP(E621,Funcionários!$C$8:$E$207,3,FALSE),"")</f>
        <v/>
      </c>
      <c r="R621" s="47"/>
      <c r="S621" s="49" t="str">
        <f t="shared" si="221"/>
        <v/>
      </c>
      <c r="T621" s="49">
        <v>6.1500000000000001E-3</v>
      </c>
      <c r="U621" s="48" t="str">
        <f>IF(Funcionários!C622=0,"",Funcionários!C622)</f>
        <v/>
      </c>
      <c r="V621" s="50">
        <f>IF(U621="",0,IF(COUNTIFS($E$7:$E$3006,U621,$I$7:$I$3006,'RC'!$E$6)=0,0,COUNTIFS($M$7:$M$3006,"Concluída no prazo",$E$7:$E$3006,U621,$I$7:$I$3006,'RC'!$E$6)/COUNTIFS($E$7:$E$3006,U621,$I$7:$I$3006,'RC'!$E$6)))</f>
        <v>0</v>
      </c>
      <c r="W621" s="49">
        <f>SUMIFS($J$7:$J$3006,$E$7:$E$3006,U621,$I$7:$I$3006,'RC'!$E$6)+SUMIFS($L$7:$L$3006,$E$7:$E$3006,U621,$I$7:$I$3006,'RC'!$E$6)</f>
        <v>0</v>
      </c>
      <c r="X621" s="48">
        <f>COUNTIFS($E$7:$E$3006,U621,$I$7:$I$3006,'RC'!$E$6)</f>
        <v>0</v>
      </c>
      <c r="Y621" s="48"/>
      <c r="Z621" s="51" t="str">
        <f>IF(AQ621='RC'!$E$6,AC621*1000+AD621,"")</f>
        <v/>
      </c>
      <c r="AA621" s="51" t="str">
        <f>IF(AB621="","",IF(AQ621='RC'!$E$6,AC621*1000-AD621,""))</f>
        <v/>
      </c>
      <c r="AB621" s="48" t="str">
        <f>IFERROR(VLOOKUP(E621,Funcionários!$C$8:$E$207,3,FALSE),"")</f>
        <v/>
      </c>
      <c r="AC621" s="50" t="str">
        <f>IF(AB621="","",IF(COUNTIFS($AB$7:$AB$3006,AB621,$AQ$7:$AQ$3006,'RC'!$E$6)=0,"",COUNTIFS($M$7:$M$3006,"Concluída no prazo",$AB$7:$AB$3006,AB621,$AQ$7:$AQ$3006,'RC'!$E$6)/COUNTIFS($AB$7:$AB$3006,AB621,$AQ$7:$AQ$3006,'RC'!$E$6)))</f>
        <v/>
      </c>
      <c r="AD621" s="48">
        <f>SUMIF($AQ$7:$AQ$3006,'RC'!$E$6,$J$7:$J$3006)+SUMIF($AQ$7:$AQ$3006,'RC'!$E$6,$L$7:$L$3006)</f>
        <v>21</v>
      </c>
      <c r="AF621" s="48">
        <v>4.3859999999998102E-2</v>
      </c>
      <c r="AG621" s="48">
        <f>IF(OR(AQ621="",AQ621&lt;&gt;'RC'!$E$6,AB621&lt;&gt;'RC'!$D$21),0,1)</f>
        <v>0</v>
      </c>
      <c r="AH621" s="48">
        <f t="shared" si="218"/>
        <v>4.3859999999998102E-2</v>
      </c>
      <c r="AI621" s="48" t="str">
        <f t="shared" si="200"/>
        <v/>
      </c>
      <c r="AJ621" s="48" t="str">
        <f t="shared" si="201"/>
        <v/>
      </c>
      <c r="AK621" s="52" t="str">
        <f t="shared" si="202"/>
        <v/>
      </c>
      <c r="AL621" s="52" t="str">
        <f t="shared" si="203"/>
        <v/>
      </c>
      <c r="AM621" s="48" t="str">
        <f t="shared" si="204"/>
        <v/>
      </c>
      <c r="AN621" s="48" t="str">
        <f t="shared" si="205"/>
        <v/>
      </c>
      <c r="AP621" s="18" t="str">
        <f t="shared" si="206"/>
        <v/>
      </c>
      <c r="AQ621" s="18" t="str">
        <f t="shared" si="207"/>
        <v/>
      </c>
      <c r="AR621" s="18">
        <v>4.3860000000000003E-2</v>
      </c>
      <c r="AS621" s="18">
        <f>IF(AF!$D$27="Todos",1,IF(M621=AF!$D$27,1,0))</f>
        <v>1</v>
      </c>
      <c r="AT621" s="53">
        <f>IF(AND(E621=AF!$D$6,OR(LT!M621=AF!$D$27,AF!$D$27="Todos"),OR(AP621=AF!$E$8,AQ621=AF!$E$8)),AR621+AS621,0)</f>
        <v>0</v>
      </c>
      <c r="AU621" s="18" t="str">
        <f t="shared" si="208"/>
        <v/>
      </c>
      <c r="AV621" s="54" t="str">
        <f t="shared" si="209"/>
        <v/>
      </c>
      <c r="AW621" s="54" t="str">
        <f t="shared" si="210"/>
        <v/>
      </c>
      <c r="AX621" s="18" t="str">
        <f t="shared" si="211"/>
        <v/>
      </c>
      <c r="AY621" s="18" t="str">
        <f t="shared" si="212"/>
        <v/>
      </c>
      <c r="BA621" s="18">
        <f>IF($E621=AF!$D$6,IF($M621="Concluída no prazo",2,IF($M621="Concluída com atraso",1,0)),0)</f>
        <v>0</v>
      </c>
      <c r="BB621" s="18">
        <f>IF($E621=AF!$D$6,IF($M621="Atrasada",2,IF($M621="Concluída com atraso",1,0)),0)</f>
        <v>0</v>
      </c>
      <c r="BC621" s="18">
        <v>6.1500000000000001E-3</v>
      </c>
      <c r="BD621" s="18">
        <f t="shared" si="219"/>
        <v>6.1500000000000001E-3</v>
      </c>
      <c r="BE621" s="18">
        <f t="shared" si="219"/>
        <v>6.1500000000000001E-3</v>
      </c>
      <c r="BF621" s="18" t="str">
        <f t="shared" si="213"/>
        <v/>
      </c>
      <c r="BN621" s="18" t="str">
        <f t="shared" si="214"/>
        <v>s</v>
      </c>
    </row>
    <row r="622" spans="3:66" ht="50.1" customHeight="1" thickTop="1" thickBot="1" x14ac:dyDescent="0.3">
      <c r="C622" s="46"/>
      <c r="D622" s="46"/>
      <c r="E622" s="46"/>
      <c r="F622" s="122"/>
      <c r="G622" s="122"/>
      <c r="H622" s="78" t="str">
        <f t="shared" si="215"/>
        <v/>
      </c>
      <c r="I622" s="78" t="str">
        <f t="shared" si="216"/>
        <v/>
      </c>
      <c r="J622" s="16"/>
      <c r="K622" s="46" t="str">
        <f t="shared" si="217"/>
        <v/>
      </c>
      <c r="L622" s="16"/>
      <c r="M622" s="16"/>
      <c r="N622" s="46"/>
      <c r="O622" s="47" t="str">
        <f t="shared" si="220"/>
        <v/>
      </c>
      <c r="P622" s="47"/>
      <c r="Q622" s="48" t="str">
        <f>IFERROR(VLOOKUP(E622,Funcionários!$C$8:$E$207,3,FALSE),"")</f>
        <v/>
      </c>
      <c r="R622" s="47"/>
      <c r="S622" s="49" t="str">
        <f t="shared" si="221"/>
        <v/>
      </c>
      <c r="T622" s="49">
        <v>6.1599999999999997E-3</v>
      </c>
      <c r="U622" s="48" t="str">
        <f>IF(Funcionários!C623=0,"",Funcionários!C623)</f>
        <v/>
      </c>
      <c r="V622" s="50">
        <f>IF(U622="",0,IF(COUNTIFS($E$7:$E$3006,U622,$I$7:$I$3006,'RC'!$E$6)=0,0,COUNTIFS($M$7:$M$3006,"Concluída no prazo",$E$7:$E$3006,U622,$I$7:$I$3006,'RC'!$E$6)/COUNTIFS($E$7:$E$3006,U622,$I$7:$I$3006,'RC'!$E$6)))</f>
        <v>0</v>
      </c>
      <c r="W622" s="49">
        <f>SUMIFS($J$7:$J$3006,$E$7:$E$3006,U622,$I$7:$I$3006,'RC'!$E$6)+SUMIFS($L$7:$L$3006,$E$7:$E$3006,U622,$I$7:$I$3006,'RC'!$E$6)</f>
        <v>0</v>
      </c>
      <c r="X622" s="48">
        <f>COUNTIFS($E$7:$E$3006,U622,$I$7:$I$3006,'RC'!$E$6)</f>
        <v>0</v>
      </c>
      <c r="Y622" s="48"/>
      <c r="Z622" s="51" t="str">
        <f>IF(AQ622='RC'!$E$6,AC622*1000+AD622,"")</f>
        <v/>
      </c>
      <c r="AA622" s="51" t="str">
        <f>IF(AB622="","",IF(AQ622='RC'!$E$6,AC622*1000-AD622,""))</f>
        <v/>
      </c>
      <c r="AB622" s="48" t="str">
        <f>IFERROR(VLOOKUP(E622,Funcionários!$C$8:$E$207,3,FALSE),"")</f>
        <v/>
      </c>
      <c r="AC622" s="50" t="str">
        <f>IF(AB622="","",IF(COUNTIFS($AB$7:$AB$3006,AB622,$AQ$7:$AQ$3006,'RC'!$E$6)=0,"",COUNTIFS($M$7:$M$3006,"Concluída no prazo",$AB$7:$AB$3006,AB622,$AQ$7:$AQ$3006,'RC'!$E$6)/COUNTIFS($AB$7:$AB$3006,AB622,$AQ$7:$AQ$3006,'RC'!$E$6)))</f>
        <v/>
      </c>
      <c r="AD622" s="48">
        <f>SUMIF($AQ$7:$AQ$3006,'RC'!$E$6,$J$7:$J$3006)+SUMIF($AQ$7:$AQ$3006,'RC'!$E$6,$L$7:$L$3006)</f>
        <v>21</v>
      </c>
      <c r="AF622" s="48">
        <v>4.3849999999998099E-2</v>
      </c>
      <c r="AG622" s="48">
        <f>IF(OR(AQ622="",AQ622&lt;&gt;'RC'!$E$6,AB622&lt;&gt;'RC'!$D$21),0,1)</f>
        <v>0</v>
      </c>
      <c r="AH622" s="48">
        <f t="shared" si="218"/>
        <v>4.3849999999998099E-2</v>
      </c>
      <c r="AI622" s="48" t="str">
        <f t="shared" si="200"/>
        <v/>
      </c>
      <c r="AJ622" s="48" t="str">
        <f t="shared" si="201"/>
        <v/>
      </c>
      <c r="AK622" s="52" t="str">
        <f t="shared" si="202"/>
        <v/>
      </c>
      <c r="AL622" s="52" t="str">
        <f t="shared" si="203"/>
        <v/>
      </c>
      <c r="AM622" s="48" t="str">
        <f t="shared" si="204"/>
        <v/>
      </c>
      <c r="AN622" s="48" t="str">
        <f t="shared" si="205"/>
        <v/>
      </c>
      <c r="AP622" s="18" t="str">
        <f t="shared" si="206"/>
        <v/>
      </c>
      <c r="AQ622" s="18" t="str">
        <f t="shared" si="207"/>
        <v/>
      </c>
      <c r="AR622" s="18">
        <v>4.385E-2</v>
      </c>
      <c r="AS622" s="18">
        <f>IF(AF!$D$27="Todos",1,IF(M622=AF!$D$27,1,0))</f>
        <v>1</v>
      </c>
      <c r="AT622" s="53">
        <f>IF(AND(E622=AF!$D$6,OR(LT!M622=AF!$D$27,AF!$D$27="Todos"),OR(AP622=AF!$E$8,AQ622=AF!$E$8)),AR622+AS622,0)</f>
        <v>0</v>
      </c>
      <c r="AU622" s="18" t="str">
        <f t="shared" si="208"/>
        <v/>
      </c>
      <c r="AV622" s="54" t="str">
        <f t="shared" si="209"/>
        <v/>
      </c>
      <c r="AW622" s="54" t="str">
        <f t="shared" si="210"/>
        <v/>
      </c>
      <c r="AX622" s="18" t="str">
        <f t="shared" si="211"/>
        <v/>
      </c>
      <c r="AY622" s="18" t="str">
        <f t="shared" si="212"/>
        <v/>
      </c>
      <c r="BA622" s="18">
        <f>IF($E622=AF!$D$6,IF($M622="Concluída no prazo",2,IF($M622="Concluída com atraso",1,0)),0)</f>
        <v>0</v>
      </c>
      <c r="BB622" s="18">
        <f>IF($E622=AF!$D$6,IF($M622="Atrasada",2,IF($M622="Concluída com atraso",1,0)),0)</f>
        <v>0</v>
      </c>
      <c r="BC622" s="18">
        <v>6.1599999999999997E-3</v>
      </c>
      <c r="BD622" s="18">
        <f t="shared" si="219"/>
        <v>6.1599999999999997E-3</v>
      </c>
      <c r="BE622" s="18">
        <f t="shared" si="219"/>
        <v>6.1599999999999997E-3</v>
      </c>
      <c r="BF622" s="18" t="str">
        <f t="shared" si="213"/>
        <v/>
      </c>
      <c r="BN622" s="18" t="str">
        <f t="shared" si="214"/>
        <v>s</v>
      </c>
    </row>
    <row r="623" spans="3:66" ht="50.1" customHeight="1" thickTop="1" thickBot="1" x14ac:dyDescent="0.3">
      <c r="C623" s="46"/>
      <c r="D623" s="46"/>
      <c r="E623" s="46"/>
      <c r="F623" s="122"/>
      <c r="G623" s="122"/>
      <c r="H623" s="78" t="str">
        <f t="shared" si="215"/>
        <v/>
      </c>
      <c r="I623" s="78" t="str">
        <f t="shared" si="216"/>
        <v/>
      </c>
      <c r="J623" s="16"/>
      <c r="K623" s="46" t="str">
        <f t="shared" si="217"/>
        <v/>
      </c>
      <c r="L623" s="16"/>
      <c r="M623" s="16"/>
      <c r="N623" s="46"/>
      <c r="O623" s="47" t="str">
        <f t="shared" si="220"/>
        <v/>
      </c>
      <c r="P623" s="47"/>
      <c r="Q623" s="48" t="str">
        <f>IFERROR(VLOOKUP(E623,Funcionários!$C$8:$E$207,3,FALSE),"")</f>
        <v/>
      </c>
      <c r="R623" s="47"/>
      <c r="S623" s="49" t="str">
        <f t="shared" si="221"/>
        <v/>
      </c>
      <c r="T623" s="49">
        <v>6.1700000000000001E-3</v>
      </c>
      <c r="U623" s="48" t="str">
        <f>IF(Funcionários!C624=0,"",Funcionários!C624)</f>
        <v/>
      </c>
      <c r="V623" s="50">
        <f>IF(U623="",0,IF(COUNTIFS($E$7:$E$3006,U623,$I$7:$I$3006,'RC'!$E$6)=0,0,COUNTIFS($M$7:$M$3006,"Concluída no prazo",$E$7:$E$3006,U623,$I$7:$I$3006,'RC'!$E$6)/COUNTIFS($E$7:$E$3006,U623,$I$7:$I$3006,'RC'!$E$6)))</f>
        <v>0</v>
      </c>
      <c r="W623" s="49">
        <f>SUMIFS($J$7:$J$3006,$E$7:$E$3006,U623,$I$7:$I$3006,'RC'!$E$6)+SUMIFS($L$7:$L$3006,$E$7:$E$3006,U623,$I$7:$I$3006,'RC'!$E$6)</f>
        <v>0</v>
      </c>
      <c r="X623" s="48">
        <f>COUNTIFS($E$7:$E$3006,U623,$I$7:$I$3006,'RC'!$E$6)</f>
        <v>0</v>
      </c>
      <c r="Y623" s="48"/>
      <c r="Z623" s="51" t="str">
        <f>IF(AQ623='RC'!$E$6,AC623*1000+AD623,"")</f>
        <v/>
      </c>
      <c r="AA623" s="51" t="str">
        <f>IF(AB623="","",IF(AQ623='RC'!$E$6,AC623*1000-AD623,""))</f>
        <v/>
      </c>
      <c r="AB623" s="48" t="str">
        <f>IFERROR(VLOOKUP(E623,Funcionários!$C$8:$E$207,3,FALSE),"")</f>
        <v/>
      </c>
      <c r="AC623" s="50" t="str">
        <f>IF(AB623="","",IF(COUNTIFS($AB$7:$AB$3006,AB623,$AQ$7:$AQ$3006,'RC'!$E$6)=0,"",COUNTIFS($M$7:$M$3006,"Concluída no prazo",$AB$7:$AB$3006,AB623,$AQ$7:$AQ$3006,'RC'!$E$6)/COUNTIFS($AB$7:$AB$3006,AB623,$AQ$7:$AQ$3006,'RC'!$E$6)))</f>
        <v/>
      </c>
      <c r="AD623" s="48">
        <f>SUMIF($AQ$7:$AQ$3006,'RC'!$E$6,$J$7:$J$3006)+SUMIF($AQ$7:$AQ$3006,'RC'!$E$6,$L$7:$L$3006)</f>
        <v>21</v>
      </c>
      <c r="AF623" s="48">
        <v>4.3839999999998103E-2</v>
      </c>
      <c r="AG623" s="48">
        <f>IF(OR(AQ623="",AQ623&lt;&gt;'RC'!$E$6,AB623&lt;&gt;'RC'!$D$21),0,1)</f>
        <v>0</v>
      </c>
      <c r="AH623" s="48">
        <f t="shared" si="218"/>
        <v>4.3839999999998103E-2</v>
      </c>
      <c r="AI623" s="48" t="str">
        <f t="shared" si="200"/>
        <v/>
      </c>
      <c r="AJ623" s="48" t="str">
        <f t="shared" si="201"/>
        <v/>
      </c>
      <c r="AK623" s="52" t="str">
        <f t="shared" si="202"/>
        <v/>
      </c>
      <c r="AL623" s="52" t="str">
        <f t="shared" si="203"/>
        <v/>
      </c>
      <c r="AM623" s="48" t="str">
        <f t="shared" si="204"/>
        <v/>
      </c>
      <c r="AN623" s="48" t="str">
        <f t="shared" si="205"/>
        <v/>
      </c>
      <c r="AP623" s="18" t="str">
        <f t="shared" si="206"/>
        <v/>
      </c>
      <c r="AQ623" s="18" t="str">
        <f t="shared" si="207"/>
        <v/>
      </c>
      <c r="AR623" s="18">
        <v>4.3839999999999997E-2</v>
      </c>
      <c r="AS623" s="18">
        <f>IF(AF!$D$27="Todos",1,IF(M623=AF!$D$27,1,0))</f>
        <v>1</v>
      </c>
      <c r="AT623" s="53">
        <f>IF(AND(E623=AF!$D$6,OR(LT!M623=AF!$D$27,AF!$D$27="Todos"),OR(AP623=AF!$E$8,AQ623=AF!$E$8)),AR623+AS623,0)</f>
        <v>0</v>
      </c>
      <c r="AU623" s="18" t="str">
        <f t="shared" si="208"/>
        <v/>
      </c>
      <c r="AV623" s="54" t="str">
        <f t="shared" si="209"/>
        <v/>
      </c>
      <c r="AW623" s="54" t="str">
        <f t="shared" si="210"/>
        <v/>
      </c>
      <c r="AX623" s="18" t="str">
        <f t="shared" si="211"/>
        <v/>
      </c>
      <c r="AY623" s="18" t="str">
        <f t="shared" si="212"/>
        <v/>
      </c>
      <c r="BA623" s="18">
        <f>IF($E623=AF!$D$6,IF($M623="Concluída no prazo",2,IF($M623="Concluída com atraso",1,0)),0)</f>
        <v>0</v>
      </c>
      <c r="BB623" s="18">
        <f>IF($E623=AF!$D$6,IF($M623="Atrasada",2,IF($M623="Concluída com atraso",1,0)),0)</f>
        <v>0</v>
      </c>
      <c r="BC623" s="18">
        <v>6.1700000000000001E-3</v>
      </c>
      <c r="BD623" s="18">
        <f t="shared" si="219"/>
        <v>6.1700000000000001E-3</v>
      </c>
      <c r="BE623" s="18">
        <f t="shared" si="219"/>
        <v>6.1700000000000001E-3</v>
      </c>
      <c r="BF623" s="18" t="str">
        <f t="shared" si="213"/>
        <v/>
      </c>
      <c r="BN623" s="18" t="str">
        <f t="shared" si="214"/>
        <v>s</v>
      </c>
    </row>
    <row r="624" spans="3:66" ht="50.1" customHeight="1" thickTop="1" thickBot="1" x14ac:dyDescent="0.3">
      <c r="C624" s="46"/>
      <c r="D624" s="46"/>
      <c r="E624" s="46"/>
      <c r="F624" s="122"/>
      <c r="G624" s="122"/>
      <c r="H624" s="78" t="str">
        <f t="shared" si="215"/>
        <v/>
      </c>
      <c r="I624" s="78" t="str">
        <f t="shared" si="216"/>
        <v/>
      </c>
      <c r="J624" s="16"/>
      <c r="K624" s="46" t="str">
        <f t="shared" si="217"/>
        <v/>
      </c>
      <c r="L624" s="16"/>
      <c r="M624" s="16"/>
      <c r="N624" s="46"/>
      <c r="O624" s="47" t="str">
        <f t="shared" si="220"/>
        <v/>
      </c>
      <c r="P624" s="47"/>
      <c r="Q624" s="48" t="str">
        <f>IFERROR(VLOOKUP(E624,Funcionários!$C$8:$E$207,3,FALSE),"")</f>
        <v/>
      </c>
      <c r="R624" s="47"/>
      <c r="S624" s="49" t="str">
        <f t="shared" si="221"/>
        <v/>
      </c>
      <c r="T624" s="49">
        <v>6.1799999999999997E-3</v>
      </c>
      <c r="U624" s="48" t="str">
        <f>IF(Funcionários!C625=0,"",Funcionários!C625)</f>
        <v/>
      </c>
      <c r="V624" s="50">
        <f>IF(U624="",0,IF(COUNTIFS($E$7:$E$3006,U624,$I$7:$I$3006,'RC'!$E$6)=0,0,COUNTIFS($M$7:$M$3006,"Concluída no prazo",$E$7:$E$3006,U624,$I$7:$I$3006,'RC'!$E$6)/COUNTIFS($E$7:$E$3006,U624,$I$7:$I$3006,'RC'!$E$6)))</f>
        <v>0</v>
      </c>
      <c r="W624" s="49">
        <f>SUMIFS($J$7:$J$3006,$E$7:$E$3006,U624,$I$7:$I$3006,'RC'!$E$6)+SUMIFS($L$7:$L$3006,$E$7:$E$3006,U624,$I$7:$I$3006,'RC'!$E$6)</f>
        <v>0</v>
      </c>
      <c r="X624" s="48">
        <f>COUNTIFS($E$7:$E$3006,U624,$I$7:$I$3006,'RC'!$E$6)</f>
        <v>0</v>
      </c>
      <c r="Y624" s="48"/>
      <c r="Z624" s="51" t="str">
        <f>IF(AQ624='RC'!$E$6,AC624*1000+AD624,"")</f>
        <v/>
      </c>
      <c r="AA624" s="51" t="str">
        <f>IF(AB624="","",IF(AQ624='RC'!$E$6,AC624*1000-AD624,""))</f>
        <v/>
      </c>
      <c r="AB624" s="48" t="str">
        <f>IFERROR(VLOOKUP(E624,Funcionários!$C$8:$E$207,3,FALSE),"")</f>
        <v/>
      </c>
      <c r="AC624" s="50" t="str">
        <f>IF(AB624="","",IF(COUNTIFS($AB$7:$AB$3006,AB624,$AQ$7:$AQ$3006,'RC'!$E$6)=0,"",COUNTIFS($M$7:$M$3006,"Concluída no prazo",$AB$7:$AB$3006,AB624,$AQ$7:$AQ$3006,'RC'!$E$6)/COUNTIFS($AB$7:$AB$3006,AB624,$AQ$7:$AQ$3006,'RC'!$E$6)))</f>
        <v/>
      </c>
      <c r="AD624" s="48">
        <f>SUMIF($AQ$7:$AQ$3006,'RC'!$E$6,$J$7:$J$3006)+SUMIF($AQ$7:$AQ$3006,'RC'!$E$6,$L$7:$L$3006)</f>
        <v>21</v>
      </c>
      <c r="AF624" s="48">
        <v>4.38299999999981E-2</v>
      </c>
      <c r="AG624" s="48">
        <f>IF(OR(AQ624="",AQ624&lt;&gt;'RC'!$E$6,AB624&lt;&gt;'RC'!$D$21),0,1)</f>
        <v>0</v>
      </c>
      <c r="AH624" s="48">
        <f t="shared" si="218"/>
        <v>4.38299999999981E-2</v>
      </c>
      <c r="AI624" s="48" t="str">
        <f t="shared" si="200"/>
        <v/>
      </c>
      <c r="AJ624" s="48" t="str">
        <f t="shared" si="201"/>
        <v/>
      </c>
      <c r="AK624" s="52" t="str">
        <f t="shared" si="202"/>
        <v/>
      </c>
      <c r="AL624" s="52" t="str">
        <f t="shared" si="203"/>
        <v/>
      </c>
      <c r="AM624" s="48" t="str">
        <f t="shared" si="204"/>
        <v/>
      </c>
      <c r="AN624" s="48" t="str">
        <f t="shared" si="205"/>
        <v/>
      </c>
      <c r="AP624" s="18" t="str">
        <f t="shared" si="206"/>
        <v/>
      </c>
      <c r="AQ624" s="18" t="str">
        <f t="shared" si="207"/>
        <v/>
      </c>
      <c r="AR624" s="18">
        <v>4.3830000000000001E-2</v>
      </c>
      <c r="AS624" s="18">
        <f>IF(AF!$D$27="Todos",1,IF(M624=AF!$D$27,1,0))</f>
        <v>1</v>
      </c>
      <c r="AT624" s="53">
        <f>IF(AND(E624=AF!$D$6,OR(LT!M624=AF!$D$27,AF!$D$27="Todos"),OR(AP624=AF!$E$8,AQ624=AF!$E$8)),AR624+AS624,0)</f>
        <v>0</v>
      </c>
      <c r="AU624" s="18" t="str">
        <f t="shared" si="208"/>
        <v/>
      </c>
      <c r="AV624" s="54" t="str">
        <f t="shared" si="209"/>
        <v/>
      </c>
      <c r="AW624" s="54" t="str">
        <f t="shared" si="210"/>
        <v/>
      </c>
      <c r="AX624" s="18" t="str">
        <f t="shared" si="211"/>
        <v/>
      </c>
      <c r="AY624" s="18" t="str">
        <f t="shared" si="212"/>
        <v/>
      </c>
      <c r="BA624" s="18">
        <f>IF($E624=AF!$D$6,IF($M624="Concluída no prazo",2,IF($M624="Concluída com atraso",1,0)),0)</f>
        <v>0</v>
      </c>
      <c r="BB624" s="18">
        <f>IF($E624=AF!$D$6,IF($M624="Atrasada",2,IF($M624="Concluída com atraso",1,0)),0)</f>
        <v>0</v>
      </c>
      <c r="BC624" s="18">
        <v>6.1799999999999997E-3</v>
      </c>
      <c r="BD624" s="18">
        <f t="shared" si="219"/>
        <v>6.1799999999999997E-3</v>
      </c>
      <c r="BE624" s="18">
        <f t="shared" si="219"/>
        <v>6.1799999999999997E-3</v>
      </c>
      <c r="BF624" s="18" t="str">
        <f t="shared" si="213"/>
        <v/>
      </c>
      <c r="BN624" s="18" t="str">
        <f t="shared" si="214"/>
        <v>s</v>
      </c>
    </row>
    <row r="625" spans="3:66" ht="50.1" customHeight="1" thickTop="1" thickBot="1" x14ac:dyDescent="0.3">
      <c r="C625" s="46"/>
      <c r="D625" s="46"/>
      <c r="E625" s="46"/>
      <c r="F625" s="122"/>
      <c r="G625" s="122"/>
      <c r="H625" s="78" t="str">
        <f t="shared" si="215"/>
        <v/>
      </c>
      <c r="I625" s="78" t="str">
        <f t="shared" si="216"/>
        <v/>
      </c>
      <c r="J625" s="16"/>
      <c r="K625" s="46" t="str">
        <f t="shared" si="217"/>
        <v/>
      </c>
      <c r="L625" s="16"/>
      <c r="M625" s="16"/>
      <c r="N625" s="46"/>
      <c r="O625" s="47" t="str">
        <f t="shared" si="220"/>
        <v/>
      </c>
      <c r="P625" s="47"/>
      <c r="Q625" s="48" t="str">
        <f>IFERROR(VLOOKUP(E625,Funcionários!$C$8:$E$207,3,FALSE),"")</f>
        <v/>
      </c>
      <c r="R625" s="47"/>
      <c r="S625" s="49" t="str">
        <f t="shared" si="221"/>
        <v/>
      </c>
      <c r="T625" s="49">
        <v>6.1900000000000002E-3</v>
      </c>
      <c r="U625" s="48" t="str">
        <f>IF(Funcionários!C626=0,"",Funcionários!C626)</f>
        <v/>
      </c>
      <c r="V625" s="50">
        <f>IF(U625="",0,IF(COUNTIFS($E$7:$E$3006,U625,$I$7:$I$3006,'RC'!$E$6)=0,0,COUNTIFS($M$7:$M$3006,"Concluída no prazo",$E$7:$E$3006,U625,$I$7:$I$3006,'RC'!$E$6)/COUNTIFS($E$7:$E$3006,U625,$I$7:$I$3006,'RC'!$E$6)))</f>
        <v>0</v>
      </c>
      <c r="W625" s="49">
        <f>SUMIFS($J$7:$J$3006,$E$7:$E$3006,U625,$I$7:$I$3006,'RC'!$E$6)+SUMIFS($L$7:$L$3006,$E$7:$E$3006,U625,$I$7:$I$3006,'RC'!$E$6)</f>
        <v>0</v>
      </c>
      <c r="X625" s="48">
        <f>COUNTIFS($E$7:$E$3006,U625,$I$7:$I$3006,'RC'!$E$6)</f>
        <v>0</v>
      </c>
      <c r="Y625" s="48"/>
      <c r="Z625" s="51" t="str">
        <f>IF(AQ625='RC'!$E$6,AC625*1000+AD625,"")</f>
        <v/>
      </c>
      <c r="AA625" s="51" t="str">
        <f>IF(AB625="","",IF(AQ625='RC'!$E$6,AC625*1000-AD625,""))</f>
        <v/>
      </c>
      <c r="AB625" s="48" t="str">
        <f>IFERROR(VLOOKUP(E625,Funcionários!$C$8:$E$207,3,FALSE),"")</f>
        <v/>
      </c>
      <c r="AC625" s="50" t="str">
        <f>IF(AB625="","",IF(COUNTIFS($AB$7:$AB$3006,AB625,$AQ$7:$AQ$3006,'RC'!$E$6)=0,"",COUNTIFS($M$7:$M$3006,"Concluída no prazo",$AB$7:$AB$3006,AB625,$AQ$7:$AQ$3006,'RC'!$E$6)/COUNTIFS($AB$7:$AB$3006,AB625,$AQ$7:$AQ$3006,'RC'!$E$6)))</f>
        <v/>
      </c>
      <c r="AD625" s="48">
        <f>SUMIF($AQ$7:$AQ$3006,'RC'!$E$6,$J$7:$J$3006)+SUMIF($AQ$7:$AQ$3006,'RC'!$E$6,$L$7:$L$3006)</f>
        <v>21</v>
      </c>
      <c r="AF625" s="48">
        <v>4.3819999999998097E-2</v>
      </c>
      <c r="AG625" s="48">
        <f>IF(OR(AQ625="",AQ625&lt;&gt;'RC'!$E$6,AB625&lt;&gt;'RC'!$D$21),0,1)</f>
        <v>0</v>
      </c>
      <c r="AH625" s="48">
        <f t="shared" si="218"/>
        <v>4.3819999999998097E-2</v>
      </c>
      <c r="AI625" s="48" t="str">
        <f t="shared" si="200"/>
        <v/>
      </c>
      <c r="AJ625" s="48" t="str">
        <f t="shared" si="201"/>
        <v/>
      </c>
      <c r="AK625" s="52" t="str">
        <f t="shared" si="202"/>
        <v/>
      </c>
      <c r="AL625" s="52" t="str">
        <f t="shared" si="203"/>
        <v/>
      </c>
      <c r="AM625" s="48" t="str">
        <f t="shared" si="204"/>
        <v/>
      </c>
      <c r="AN625" s="48" t="str">
        <f t="shared" si="205"/>
        <v/>
      </c>
      <c r="AP625" s="18" t="str">
        <f t="shared" si="206"/>
        <v/>
      </c>
      <c r="AQ625" s="18" t="str">
        <f t="shared" si="207"/>
        <v/>
      </c>
      <c r="AR625" s="18">
        <v>4.3819999999999998E-2</v>
      </c>
      <c r="AS625" s="18">
        <f>IF(AF!$D$27="Todos",1,IF(M625=AF!$D$27,1,0))</f>
        <v>1</v>
      </c>
      <c r="AT625" s="53">
        <f>IF(AND(E625=AF!$D$6,OR(LT!M625=AF!$D$27,AF!$D$27="Todos"),OR(AP625=AF!$E$8,AQ625=AF!$E$8)),AR625+AS625,0)</f>
        <v>0</v>
      </c>
      <c r="AU625" s="18" t="str">
        <f t="shared" si="208"/>
        <v/>
      </c>
      <c r="AV625" s="54" t="str">
        <f t="shared" si="209"/>
        <v/>
      </c>
      <c r="AW625" s="54" t="str">
        <f t="shared" si="210"/>
        <v/>
      </c>
      <c r="AX625" s="18" t="str">
        <f t="shared" si="211"/>
        <v/>
      </c>
      <c r="AY625" s="18" t="str">
        <f t="shared" si="212"/>
        <v/>
      </c>
      <c r="BA625" s="18">
        <f>IF($E625=AF!$D$6,IF($M625="Concluída no prazo",2,IF($M625="Concluída com atraso",1,0)),0)</f>
        <v>0</v>
      </c>
      <c r="BB625" s="18">
        <f>IF($E625=AF!$D$6,IF($M625="Atrasada",2,IF($M625="Concluída com atraso",1,0)),0)</f>
        <v>0</v>
      </c>
      <c r="BC625" s="18">
        <v>6.1900000000000002E-3</v>
      </c>
      <c r="BD625" s="18">
        <f t="shared" si="219"/>
        <v>6.1900000000000002E-3</v>
      </c>
      <c r="BE625" s="18">
        <f t="shared" si="219"/>
        <v>6.1900000000000002E-3</v>
      </c>
      <c r="BF625" s="18" t="str">
        <f t="shared" si="213"/>
        <v/>
      </c>
      <c r="BN625" s="18" t="str">
        <f t="shared" si="214"/>
        <v>s</v>
      </c>
    </row>
    <row r="626" spans="3:66" ht="50.1" customHeight="1" thickTop="1" thickBot="1" x14ac:dyDescent="0.3">
      <c r="C626" s="46"/>
      <c r="D626" s="46"/>
      <c r="E626" s="46"/>
      <c r="F626" s="122"/>
      <c r="G626" s="122"/>
      <c r="H626" s="78" t="str">
        <f t="shared" si="215"/>
        <v/>
      </c>
      <c r="I626" s="78" t="str">
        <f t="shared" si="216"/>
        <v/>
      </c>
      <c r="J626" s="16"/>
      <c r="K626" s="46" t="str">
        <f t="shared" si="217"/>
        <v/>
      </c>
      <c r="L626" s="16"/>
      <c r="M626" s="16"/>
      <c r="N626" s="46"/>
      <c r="O626" s="47" t="str">
        <f t="shared" si="220"/>
        <v/>
      </c>
      <c r="P626" s="47"/>
      <c r="Q626" s="48" t="str">
        <f>IFERROR(VLOOKUP(E626,Funcionários!$C$8:$E$207,3,FALSE),"")</f>
        <v/>
      </c>
      <c r="R626" s="47"/>
      <c r="S626" s="49" t="str">
        <f t="shared" si="221"/>
        <v/>
      </c>
      <c r="T626" s="49">
        <v>6.1999999999999998E-3</v>
      </c>
      <c r="U626" s="48" t="str">
        <f>IF(Funcionários!C627=0,"",Funcionários!C627)</f>
        <v/>
      </c>
      <c r="V626" s="50">
        <f>IF(U626="",0,IF(COUNTIFS($E$7:$E$3006,U626,$I$7:$I$3006,'RC'!$E$6)=0,0,COUNTIFS($M$7:$M$3006,"Concluída no prazo",$E$7:$E$3006,U626,$I$7:$I$3006,'RC'!$E$6)/COUNTIFS($E$7:$E$3006,U626,$I$7:$I$3006,'RC'!$E$6)))</f>
        <v>0</v>
      </c>
      <c r="W626" s="49">
        <f>SUMIFS($J$7:$J$3006,$E$7:$E$3006,U626,$I$7:$I$3006,'RC'!$E$6)+SUMIFS($L$7:$L$3006,$E$7:$E$3006,U626,$I$7:$I$3006,'RC'!$E$6)</f>
        <v>0</v>
      </c>
      <c r="X626" s="48">
        <f>COUNTIFS($E$7:$E$3006,U626,$I$7:$I$3006,'RC'!$E$6)</f>
        <v>0</v>
      </c>
      <c r="Y626" s="48"/>
      <c r="Z626" s="51" t="str">
        <f>IF(AQ626='RC'!$E$6,AC626*1000+AD626,"")</f>
        <v/>
      </c>
      <c r="AA626" s="51" t="str">
        <f>IF(AB626="","",IF(AQ626='RC'!$E$6,AC626*1000-AD626,""))</f>
        <v/>
      </c>
      <c r="AB626" s="48" t="str">
        <f>IFERROR(VLOOKUP(E626,Funcionários!$C$8:$E$207,3,FALSE),"")</f>
        <v/>
      </c>
      <c r="AC626" s="50" t="str">
        <f>IF(AB626="","",IF(COUNTIFS($AB$7:$AB$3006,AB626,$AQ$7:$AQ$3006,'RC'!$E$6)=0,"",COUNTIFS($M$7:$M$3006,"Concluída no prazo",$AB$7:$AB$3006,AB626,$AQ$7:$AQ$3006,'RC'!$E$6)/COUNTIFS($AB$7:$AB$3006,AB626,$AQ$7:$AQ$3006,'RC'!$E$6)))</f>
        <v/>
      </c>
      <c r="AD626" s="48">
        <f>SUMIF($AQ$7:$AQ$3006,'RC'!$E$6,$J$7:$J$3006)+SUMIF($AQ$7:$AQ$3006,'RC'!$E$6,$L$7:$L$3006)</f>
        <v>21</v>
      </c>
      <c r="AF626" s="48">
        <v>4.38099999999981E-2</v>
      </c>
      <c r="AG626" s="48">
        <f>IF(OR(AQ626="",AQ626&lt;&gt;'RC'!$E$6,AB626&lt;&gt;'RC'!$D$21),0,1)</f>
        <v>0</v>
      </c>
      <c r="AH626" s="48">
        <f t="shared" si="218"/>
        <v>4.38099999999981E-2</v>
      </c>
      <c r="AI626" s="48" t="str">
        <f t="shared" si="200"/>
        <v/>
      </c>
      <c r="AJ626" s="48" t="str">
        <f t="shared" si="201"/>
        <v/>
      </c>
      <c r="AK626" s="52" t="str">
        <f t="shared" si="202"/>
        <v/>
      </c>
      <c r="AL626" s="52" t="str">
        <f t="shared" si="203"/>
        <v/>
      </c>
      <c r="AM626" s="48" t="str">
        <f t="shared" si="204"/>
        <v/>
      </c>
      <c r="AN626" s="48" t="str">
        <f t="shared" si="205"/>
        <v/>
      </c>
      <c r="AP626" s="18" t="str">
        <f t="shared" si="206"/>
        <v/>
      </c>
      <c r="AQ626" s="18" t="str">
        <f t="shared" si="207"/>
        <v/>
      </c>
      <c r="AR626" s="18">
        <v>4.3810000000000002E-2</v>
      </c>
      <c r="AS626" s="18">
        <f>IF(AF!$D$27="Todos",1,IF(M626=AF!$D$27,1,0))</f>
        <v>1</v>
      </c>
      <c r="AT626" s="53">
        <f>IF(AND(E626=AF!$D$6,OR(LT!M626=AF!$D$27,AF!$D$27="Todos"),OR(AP626=AF!$E$8,AQ626=AF!$E$8)),AR626+AS626,0)</f>
        <v>0</v>
      </c>
      <c r="AU626" s="18" t="str">
        <f t="shared" si="208"/>
        <v/>
      </c>
      <c r="AV626" s="54" t="str">
        <f t="shared" si="209"/>
        <v/>
      </c>
      <c r="AW626" s="54" t="str">
        <f t="shared" si="210"/>
        <v/>
      </c>
      <c r="AX626" s="18" t="str">
        <f t="shared" si="211"/>
        <v/>
      </c>
      <c r="AY626" s="18" t="str">
        <f t="shared" si="212"/>
        <v/>
      </c>
      <c r="BA626" s="18">
        <f>IF($E626=AF!$D$6,IF($M626="Concluída no prazo",2,IF($M626="Concluída com atraso",1,0)),0)</f>
        <v>0</v>
      </c>
      <c r="BB626" s="18">
        <f>IF($E626=AF!$D$6,IF($M626="Atrasada",2,IF($M626="Concluída com atraso",1,0)),0)</f>
        <v>0</v>
      </c>
      <c r="BC626" s="18">
        <v>6.1999999999999998E-3</v>
      </c>
      <c r="BD626" s="18">
        <f t="shared" si="219"/>
        <v>6.1999999999999998E-3</v>
      </c>
      <c r="BE626" s="18">
        <f t="shared" si="219"/>
        <v>6.1999999999999998E-3</v>
      </c>
      <c r="BF626" s="18" t="str">
        <f t="shared" si="213"/>
        <v/>
      </c>
      <c r="BN626" s="18" t="str">
        <f t="shared" si="214"/>
        <v>s</v>
      </c>
    </row>
    <row r="627" spans="3:66" ht="50.1" customHeight="1" thickTop="1" thickBot="1" x14ac:dyDescent="0.3">
      <c r="C627" s="46"/>
      <c r="D627" s="46"/>
      <c r="E627" s="46"/>
      <c r="F627" s="122"/>
      <c r="G627" s="122"/>
      <c r="H627" s="78" t="str">
        <f t="shared" si="215"/>
        <v/>
      </c>
      <c r="I627" s="78" t="str">
        <f t="shared" si="216"/>
        <v/>
      </c>
      <c r="J627" s="16"/>
      <c r="K627" s="46" t="str">
        <f t="shared" si="217"/>
        <v/>
      </c>
      <c r="L627" s="16"/>
      <c r="M627" s="16"/>
      <c r="N627" s="46"/>
      <c r="O627" s="47" t="str">
        <f t="shared" si="220"/>
        <v/>
      </c>
      <c r="P627" s="47"/>
      <c r="Q627" s="48" t="str">
        <f>IFERROR(VLOOKUP(E627,Funcionários!$C$8:$E$207,3,FALSE),"")</f>
        <v/>
      </c>
      <c r="R627" s="47"/>
      <c r="S627" s="49" t="str">
        <f t="shared" si="221"/>
        <v/>
      </c>
      <c r="T627" s="49">
        <v>6.2100000000000002E-3</v>
      </c>
      <c r="U627" s="48" t="str">
        <f>IF(Funcionários!C628=0,"",Funcionários!C628)</f>
        <v/>
      </c>
      <c r="V627" s="50">
        <f>IF(U627="",0,IF(COUNTIFS($E$7:$E$3006,U627,$I$7:$I$3006,'RC'!$E$6)=0,0,COUNTIFS($M$7:$M$3006,"Concluída no prazo",$E$7:$E$3006,U627,$I$7:$I$3006,'RC'!$E$6)/COUNTIFS($E$7:$E$3006,U627,$I$7:$I$3006,'RC'!$E$6)))</f>
        <v>0</v>
      </c>
      <c r="W627" s="49">
        <f>SUMIFS($J$7:$J$3006,$E$7:$E$3006,U627,$I$7:$I$3006,'RC'!$E$6)+SUMIFS($L$7:$L$3006,$E$7:$E$3006,U627,$I$7:$I$3006,'RC'!$E$6)</f>
        <v>0</v>
      </c>
      <c r="X627" s="48">
        <f>COUNTIFS($E$7:$E$3006,U627,$I$7:$I$3006,'RC'!$E$6)</f>
        <v>0</v>
      </c>
      <c r="Y627" s="48"/>
      <c r="Z627" s="51" t="str">
        <f>IF(AQ627='RC'!$E$6,AC627*1000+AD627,"")</f>
        <v/>
      </c>
      <c r="AA627" s="51" t="str">
        <f>IF(AB627="","",IF(AQ627='RC'!$E$6,AC627*1000-AD627,""))</f>
        <v/>
      </c>
      <c r="AB627" s="48" t="str">
        <f>IFERROR(VLOOKUP(E627,Funcionários!$C$8:$E$207,3,FALSE),"")</f>
        <v/>
      </c>
      <c r="AC627" s="50" t="str">
        <f>IF(AB627="","",IF(COUNTIFS($AB$7:$AB$3006,AB627,$AQ$7:$AQ$3006,'RC'!$E$6)=0,"",COUNTIFS($M$7:$M$3006,"Concluída no prazo",$AB$7:$AB$3006,AB627,$AQ$7:$AQ$3006,'RC'!$E$6)/COUNTIFS($AB$7:$AB$3006,AB627,$AQ$7:$AQ$3006,'RC'!$E$6)))</f>
        <v/>
      </c>
      <c r="AD627" s="48">
        <f>SUMIF($AQ$7:$AQ$3006,'RC'!$E$6,$J$7:$J$3006)+SUMIF($AQ$7:$AQ$3006,'RC'!$E$6,$L$7:$L$3006)</f>
        <v>21</v>
      </c>
      <c r="AF627" s="48">
        <v>4.3799999999998097E-2</v>
      </c>
      <c r="AG627" s="48">
        <f>IF(OR(AQ627="",AQ627&lt;&gt;'RC'!$E$6,AB627&lt;&gt;'RC'!$D$21),0,1)</f>
        <v>0</v>
      </c>
      <c r="AH627" s="48">
        <f t="shared" si="218"/>
        <v>4.3799999999998097E-2</v>
      </c>
      <c r="AI627" s="48" t="str">
        <f t="shared" si="200"/>
        <v/>
      </c>
      <c r="AJ627" s="48" t="str">
        <f t="shared" si="201"/>
        <v/>
      </c>
      <c r="AK627" s="52" t="str">
        <f t="shared" si="202"/>
        <v/>
      </c>
      <c r="AL627" s="52" t="str">
        <f t="shared" si="203"/>
        <v/>
      </c>
      <c r="AM627" s="48" t="str">
        <f t="shared" si="204"/>
        <v/>
      </c>
      <c r="AN627" s="48" t="str">
        <f t="shared" si="205"/>
        <v/>
      </c>
      <c r="AP627" s="18" t="str">
        <f t="shared" si="206"/>
        <v/>
      </c>
      <c r="AQ627" s="18" t="str">
        <f t="shared" si="207"/>
        <v/>
      </c>
      <c r="AR627" s="18">
        <v>4.3799999999999999E-2</v>
      </c>
      <c r="AS627" s="18">
        <f>IF(AF!$D$27="Todos",1,IF(M627=AF!$D$27,1,0))</f>
        <v>1</v>
      </c>
      <c r="AT627" s="53">
        <f>IF(AND(E627=AF!$D$6,OR(LT!M627=AF!$D$27,AF!$D$27="Todos"),OR(AP627=AF!$E$8,AQ627=AF!$E$8)),AR627+AS627,0)</f>
        <v>0</v>
      </c>
      <c r="AU627" s="18" t="str">
        <f t="shared" si="208"/>
        <v/>
      </c>
      <c r="AV627" s="54" t="str">
        <f t="shared" si="209"/>
        <v/>
      </c>
      <c r="AW627" s="54" t="str">
        <f t="shared" si="210"/>
        <v/>
      </c>
      <c r="AX627" s="18" t="str">
        <f t="shared" si="211"/>
        <v/>
      </c>
      <c r="AY627" s="18" t="str">
        <f t="shared" si="212"/>
        <v/>
      </c>
      <c r="BA627" s="18">
        <f>IF($E627=AF!$D$6,IF($M627="Concluída no prazo",2,IF($M627="Concluída com atraso",1,0)),0)</f>
        <v>0</v>
      </c>
      <c r="BB627" s="18">
        <f>IF($E627=AF!$D$6,IF($M627="Atrasada",2,IF($M627="Concluída com atraso",1,0)),0)</f>
        <v>0</v>
      </c>
      <c r="BC627" s="18">
        <v>6.2100000000000002E-3</v>
      </c>
      <c r="BD627" s="18">
        <f t="shared" si="219"/>
        <v>6.2100000000000002E-3</v>
      </c>
      <c r="BE627" s="18">
        <f t="shared" si="219"/>
        <v>6.2100000000000002E-3</v>
      </c>
      <c r="BF627" s="18" t="str">
        <f t="shared" si="213"/>
        <v/>
      </c>
      <c r="BN627" s="18" t="str">
        <f t="shared" si="214"/>
        <v>s</v>
      </c>
    </row>
    <row r="628" spans="3:66" ht="50.1" customHeight="1" thickTop="1" thickBot="1" x14ac:dyDescent="0.3">
      <c r="C628" s="46"/>
      <c r="D628" s="46"/>
      <c r="E628" s="46"/>
      <c r="F628" s="122"/>
      <c r="G628" s="122"/>
      <c r="H628" s="78" t="str">
        <f t="shared" si="215"/>
        <v/>
      </c>
      <c r="I628" s="78" t="str">
        <f t="shared" si="216"/>
        <v/>
      </c>
      <c r="J628" s="16"/>
      <c r="K628" s="46" t="str">
        <f t="shared" si="217"/>
        <v/>
      </c>
      <c r="L628" s="16"/>
      <c r="M628" s="16"/>
      <c r="N628" s="46"/>
      <c r="O628" s="47" t="str">
        <f t="shared" si="220"/>
        <v/>
      </c>
      <c r="P628" s="47"/>
      <c r="Q628" s="48" t="str">
        <f>IFERROR(VLOOKUP(E628,Funcionários!$C$8:$E$207,3,FALSE),"")</f>
        <v/>
      </c>
      <c r="R628" s="47"/>
      <c r="S628" s="49" t="str">
        <f t="shared" si="221"/>
        <v/>
      </c>
      <c r="T628" s="49">
        <v>6.2199999999999998E-3</v>
      </c>
      <c r="U628" s="48" t="str">
        <f>IF(Funcionários!C629=0,"",Funcionários!C629)</f>
        <v/>
      </c>
      <c r="V628" s="50">
        <f>IF(U628="",0,IF(COUNTIFS($E$7:$E$3006,U628,$I$7:$I$3006,'RC'!$E$6)=0,0,COUNTIFS($M$7:$M$3006,"Concluída no prazo",$E$7:$E$3006,U628,$I$7:$I$3006,'RC'!$E$6)/COUNTIFS($E$7:$E$3006,U628,$I$7:$I$3006,'RC'!$E$6)))</f>
        <v>0</v>
      </c>
      <c r="W628" s="49">
        <f>SUMIFS($J$7:$J$3006,$E$7:$E$3006,U628,$I$7:$I$3006,'RC'!$E$6)+SUMIFS($L$7:$L$3006,$E$7:$E$3006,U628,$I$7:$I$3006,'RC'!$E$6)</f>
        <v>0</v>
      </c>
      <c r="X628" s="48">
        <f>COUNTIFS($E$7:$E$3006,U628,$I$7:$I$3006,'RC'!$E$6)</f>
        <v>0</v>
      </c>
      <c r="Y628" s="48"/>
      <c r="Z628" s="51" t="str">
        <f>IF(AQ628='RC'!$E$6,AC628*1000+AD628,"")</f>
        <v/>
      </c>
      <c r="AA628" s="51" t="str">
        <f>IF(AB628="","",IF(AQ628='RC'!$E$6,AC628*1000-AD628,""))</f>
        <v/>
      </c>
      <c r="AB628" s="48" t="str">
        <f>IFERROR(VLOOKUP(E628,Funcionários!$C$8:$E$207,3,FALSE),"")</f>
        <v/>
      </c>
      <c r="AC628" s="50" t="str">
        <f>IF(AB628="","",IF(COUNTIFS($AB$7:$AB$3006,AB628,$AQ$7:$AQ$3006,'RC'!$E$6)=0,"",COUNTIFS($M$7:$M$3006,"Concluída no prazo",$AB$7:$AB$3006,AB628,$AQ$7:$AQ$3006,'RC'!$E$6)/COUNTIFS($AB$7:$AB$3006,AB628,$AQ$7:$AQ$3006,'RC'!$E$6)))</f>
        <v/>
      </c>
      <c r="AD628" s="48">
        <f>SUMIF($AQ$7:$AQ$3006,'RC'!$E$6,$J$7:$J$3006)+SUMIF($AQ$7:$AQ$3006,'RC'!$E$6,$L$7:$L$3006)</f>
        <v>21</v>
      </c>
      <c r="AF628" s="48">
        <v>4.3789999999998101E-2</v>
      </c>
      <c r="AG628" s="48">
        <f>IF(OR(AQ628="",AQ628&lt;&gt;'RC'!$E$6,AB628&lt;&gt;'RC'!$D$21),0,1)</f>
        <v>0</v>
      </c>
      <c r="AH628" s="48">
        <f t="shared" si="218"/>
        <v>4.3789999999998101E-2</v>
      </c>
      <c r="AI628" s="48" t="str">
        <f t="shared" si="200"/>
        <v/>
      </c>
      <c r="AJ628" s="48" t="str">
        <f t="shared" si="201"/>
        <v/>
      </c>
      <c r="AK628" s="52" t="str">
        <f t="shared" si="202"/>
        <v/>
      </c>
      <c r="AL628" s="52" t="str">
        <f t="shared" si="203"/>
        <v/>
      </c>
      <c r="AM628" s="48" t="str">
        <f t="shared" si="204"/>
        <v/>
      </c>
      <c r="AN628" s="48" t="str">
        <f t="shared" si="205"/>
        <v/>
      </c>
      <c r="AP628" s="18" t="str">
        <f t="shared" si="206"/>
        <v/>
      </c>
      <c r="AQ628" s="18" t="str">
        <f t="shared" si="207"/>
        <v/>
      </c>
      <c r="AR628" s="18">
        <v>4.3790000000000003E-2</v>
      </c>
      <c r="AS628" s="18">
        <f>IF(AF!$D$27="Todos",1,IF(M628=AF!$D$27,1,0))</f>
        <v>1</v>
      </c>
      <c r="AT628" s="53">
        <f>IF(AND(E628=AF!$D$6,OR(LT!M628=AF!$D$27,AF!$D$27="Todos"),OR(AP628=AF!$E$8,AQ628=AF!$E$8)),AR628+AS628,0)</f>
        <v>0</v>
      </c>
      <c r="AU628" s="18" t="str">
        <f t="shared" si="208"/>
        <v/>
      </c>
      <c r="AV628" s="54" t="str">
        <f t="shared" si="209"/>
        <v/>
      </c>
      <c r="AW628" s="54" t="str">
        <f t="shared" si="210"/>
        <v/>
      </c>
      <c r="AX628" s="18" t="str">
        <f t="shared" si="211"/>
        <v/>
      </c>
      <c r="AY628" s="18" t="str">
        <f t="shared" si="212"/>
        <v/>
      </c>
      <c r="BA628" s="18">
        <f>IF($E628=AF!$D$6,IF($M628="Concluída no prazo",2,IF($M628="Concluída com atraso",1,0)),0)</f>
        <v>0</v>
      </c>
      <c r="BB628" s="18">
        <f>IF($E628=AF!$D$6,IF($M628="Atrasada",2,IF($M628="Concluída com atraso",1,0)),0)</f>
        <v>0</v>
      </c>
      <c r="BC628" s="18">
        <v>6.2199999999999998E-3</v>
      </c>
      <c r="BD628" s="18">
        <f t="shared" si="219"/>
        <v>6.2199999999999998E-3</v>
      </c>
      <c r="BE628" s="18">
        <f t="shared" si="219"/>
        <v>6.2199999999999998E-3</v>
      </c>
      <c r="BF628" s="18" t="str">
        <f t="shared" si="213"/>
        <v/>
      </c>
      <c r="BN628" s="18" t="str">
        <f t="shared" si="214"/>
        <v>s</v>
      </c>
    </row>
    <row r="629" spans="3:66" ht="50.1" customHeight="1" thickTop="1" thickBot="1" x14ac:dyDescent="0.3">
      <c r="C629" s="46"/>
      <c r="D629" s="46"/>
      <c r="E629" s="46"/>
      <c r="F629" s="122"/>
      <c r="G629" s="122"/>
      <c r="H629" s="78" t="str">
        <f t="shared" si="215"/>
        <v/>
      </c>
      <c r="I629" s="78" t="str">
        <f t="shared" si="216"/>
        <v/>
      </c>
      <c r="J629" s="16"/>
      <c r="K629" s="46" t="str">
        <f t="shared" si="217"/>
        <v/>
      </c>
      <c r="L629" s="16"/>
      <c r="M629" s="16"/>
      <c r="N629" s="46"/>
      <c r="O629" s="47" t="str">
        <f t="shared" si="220"/>
        <v/>
      </c>
      <c r="P629" s="47"/>
      <c r="Q629" s="48" t="str">
        <f>IFERROR(VLOOKUP(E629,Funcionários!$C$8:$E$207,3,FALSE),"")</f>
        <v/>
      </c>
      <c r="R629" s="47"/>
      <c r="S629" s="49" t="str">
        <f t="shared" si="221"/>
        <v/>
      </c>
      <c r="T629" s="49">
        <v>6.2300000000000003E-3</v>
      </c>
      <c r="U629" s="48" t="str">
        <f>IF(Funcionários!C630=0,"",Funcionários!C630)</f>
        <v/>
      </c>
      <c r="V629" s="50">
        <f>IF(U629="",0,IF(COUNTIFS($E$7:$E$3006,U629,$I$7:$I$3006,'RC'!$E$6)=0,0,COUNTIFS($M$7:$M$3006,"Concluída no prazo",$E$7:$E$3006,U629,$I$7:$I$3006,'RC'!$E$6)/COUNTIFS($E$7:$E$3006,U629,$I$7:$I$3006,'RC'!$E$6)))</f>
        <v>0</v>
      </c>
      <c r="W629" s="49">
        <f>SUMIFS($J$7:$J$3006,$E$7:$E$3006,U629,$I$7:$I$3006,'RC'!$E$6)+SUMIFS($L$7:$L$3006,$E$7:$E$3006,U629,$I$7:$I$3006,'RC'!$E$6)</f>
        <v>0</v>
      </c>
      <c r="X629" s="48">
        <f>COUNTIFS($E$7:$E$3006,U629,$I$7:$I$3006,'RC'!$E$6)</f>
        <v>0</v>
      </c>
      <c r="Y629" s="48"/>
      <c r="Z629" s="51" t="str">
        <f>IF(AQ629='RC'!$E$6,AC629*1000+AD629,"")</f>
        <v/>
      </c>
      <c r="AA629" s="51" t="str">
        <f>IF(AB629="","",IF(AQ629='RC'!$E$6,AC629*1000-AD629,""))</f>
        <v/>
      </c>
      <c r="AB629" s="48" t="str">
        <f>IFERROR(VLOOKUP(E629,Funcionários!$C$8:$E$207,3,FALSE),"")</f>
        <v/>
      </c>
      <c r="AC629" s="50" t="str">
        <f>IF(AB629="","",IF(COUNTIFS($AB$7:$AB$3006,AB629,$AQ$7:$AQ$3006,'RC'!$E$6)=0,"",COUNTIFS($M$7:$M$3006,"Concluída no prazo",$AB$7:$AB$3006,AB629,$AQ$7:$AQ$3006,'RC'!$E$6)/COUNTIFS($AB$7:$AB$3006,AB629,$AQ$7:$AQ$3006,'RC'!$E$6)))</f>
        <v/>
      </c>
      <c r="AD629" s="48">
        <f>SUMIF($AQ$7:$AQ$3006,'RC'!$E$6,$J$7:$J$3006)+SUMIF($AQ$7:$AQ$3006,'RC'!$E$6,$L$7:$L$3006)</f>
        <v>21</v>
      </c>
      <c r="AF629" s="48">
        <v>4.3779999999998098E-2</v>
      </c>
      <c r="AG629" s="48">
        <f>IF(OR(AQ629="",AQ629&lt;&gt;'RC'!$E$6,AB629&lt;&gt;'RC'!$D$21),0,1)</f>
        <v>0</v>
      </c>
      <c r="AH629" s="48">
        <f t="shared" si="218"/>
        <v>4.3779999999998098E-2</v>
      </c>
      <c r="AI629" s="48" t="str">
        <f t="shared" si="200"/>
        <v/>
      </c>
      <c r="AJ629" s="48" t="str">
        <f t="shared" si="201"/>
        <v/>
      </c>
      <c r="AK629" s="52" t="str">
        <f t="shared" si="202"/>
        <v/>
      </c>
      <c r="AL629" s="52" t="str">
        <f t="shared" si="203"/>
        <v/>
      </c>
      <c r="AM629" s="48" t="str">
        <f t="shared" si="204"/>
        <v/>
      </c>
      <c r="AN629" s="48" t="str">
        <f t="shared" si="205"/>
        <v/>
      </c>
      <c r="AP629" s="18" t="str">
        <f t="shared" si="206"/>
        <v/>
      </c>
      <c r="AQ629" s="18" t="str">
        <f t="shared" si="207"/>
        <v/>
      </c>
      <c r="AR629" s="18">
        <v>4.3779999999999999E-2</v>
      </c>
      <c r="AS629" s="18">
        <f>IF(AF!$D$27="Todos",1,IF(M629=AF!$D$27,1,0))</f>
        <v>1</v>
      </c>
      <c r="AT629" s="53">
        <f>IF(AND(E629=AF!$D$6,OR(LT!M629=AF!$D$27,AF!$D$27="Todos"),OR(AP629=AF!$E$8,AQ629=AF!$E$8)),AR629+AS629,0)</f>
        <v>0</v>
      </c>
      <c r="AU629" s="18" t="str">
        <f t="shared" si="208"/>
        <v/>
      </c>
      <c r="AV629" s="54" t="str">
        <f t="shared" si="209"/>
        <v/>
      </c>
      <c r="AW629" s="54" t="str">
        <f t="shared" si="210"/>
        <v/>
      </c>
      <c r="AX629" s="18" t="str">
        <f t="shared" si="211"/>
        <v/>
      </c>
      <c r="AY629" s="18" t="str">
        <f t="shared" si="212"/>
        <v/>
      </c>
      <c r="BA629" s="18">
        <f>IF($E629=AF!$D$6,IF($M629="Concluída no prazo",2,IF($M629="Concluída com atraso",1,0)),0)</f>
        <v>0</v>
      </c>
      <c r="BB629" s="18">
        <f>IF($E629=AF!$D$6,IF($M629="Atrasada",2,IF($M629="Concluída com atraso",1,0)),0)</f>
        <v>0</v>
      </c>
      <c r="BC629" s="18">
        <v>6.2300000000000003E-3</v>
      </c>
      <c r="BD629" s="18">
        <f t="shared" si="219"/>
        <v>6.2300000000000003E-3</v>
      </c>
      <c r="BE629" s="18">
        <f t="shared" si="219"/>
        <v>6.2300000000000003E-3</v>
      </c>
      <c r="BF629" s="18" t="str">
        <f t="shared" si="213"/>
        <v/>
      </c>
      <c r="BN629" s="18" t="str">
        <f t="shared" si="214"/>
        <v>s</v>
      </c>
    </row>
    <row r="630" spans="3:66" ht="50.1" customHeight="1" thickTop="1" thickBot="1" x14ac:dyDescent="0.3">
      <c r="C630" s="46"/>
      <c r="D630" s="46"/>
      <c r="E630" s="46"/>
      <c r="F630" s="122"/>
      <c r="G630" s="122"/>
      <c r="H630" s="78" t="str">
        <f t="shared" si="215"/>
        <v/>
      </c>
      <c r="I630" s="78" t="str">
        <f t="shared" si="216"/>
        <v/>
      </c>
      <c r="J630" s="16"/>
      <c r="K630" s="46" t="str">
        <f t="shared" si="217"/>
        <v/>
      </c>
      <c r="L630" s="16"/>
      <c r="M630" s="16"/>
      <c r="N630" s="46"/>
      <c r="O630" s="47" t="str">
        <f t="shared" si="220"/>
        <v/>
      </c>
      <c r="P630" s="47"/>
      <c r="Q630" s="48" t="str">
        <f>IFERROR(VLOOKUP(E630,Funcionários!$C$8:$E$207,3,FALSE),"")</f>
        <v/>
      </c>
      <c r="R630" s="47"/>
      <c r="S630" s="49" t="str">
        <f t="shared" si="221"/>
        <v/>
      </c>
      <c r="T630" s="49">
        <v>6.2399999999999999E-3</v>
      </c>
      <c r="U630" s="48" t="str">
        <f>IF(Funcionários!C631=0,"",Funcionários!C631)</f>
        <v/>
      </c>
      <c r="V630" s="50">
        <f>IF(U630="",0,IF(COUNTIFS($E$7:$E$3006,U630,$I$7:$I$3006,'RC'!$E$6)=0,0,COUNTIFS($M$7:$M$3006,"Concluída no prazo",$E$7:$E$3006,U630,$I$7:$I$3006,'RC'!$E$6)/COUNTIFS($E$7:$E$3006,U630,$I$7:$I$3006,'RC'!$E$6)))</f>
        <v>0</v>
      </c>
      <c r="W630" s="49">
        <f>SUMIFS($J$7:$J$3006,$E$7:$E$3006,U630,$I$7:$I$3006,'RC'!$E$6)+SUMIFS($L$7:$L$3006,$E$7:$E$3006,U630,$I$7:$I$3006,'RC'!$E$6)</f>
        <v>0</v>
      </c>
      <c r="X630" s="48">
        <f>COUNTIFS($E$7:$E$3006,U630,$I$7:$I$3006,'RC'!$E$6)</f>
        <v>0</v>
      </c>
      <c r="Y630" s="48"/>
      <c r="Z630" s="51" t="str">
        <f>IF(AQ630='RC'!$E$6,AC630*1000+AD630,"")</f>
        <v/>
      </c>
      <c r="AA630" s="51" t="str">
        <f>IF(AB630="","",IF(AQ630='RC'!$E$6,AC630*1000-AD630,""))</f>
        <v/>
      </c>
      <c r="AB630" s="48" t="str">
        <f>IFERROR(VLOOKUP(E630,Funcionários!$C$8:$E$207,3,FALSE),"")</f>
        <v/>
      </c>
      <c r="AC630" s="50" t="str">
        <f>IF(AB630="","",IF(COUNTIFS($AB$7:$AB$3006,AB630,$AQ$7:$AQ$3006,'RC'!$E$6)=0,"",COUNTIFS($M$7:$M$3006,"Concluída no prazo",$AB$7:$AB$3006,AB630,$AQ$7:$AQ$3006,'RC'!$E$6)/COUNTIFS($AB$7:$AB$3006,AB630,$AQ$7:$AQ$3006,'RC'!$E$6)))</f>
        <v/>
      </c>
      <c r="AD630" s="48">
        <f>SUMIF($AQ$7:$AQ$3006,'RC'!$E$6,$J$7:$J$3006)+SUMIF($AQ$7:$AQ$3006,'RC'!$E$6,$L$7:$L$3006)</f>
        <v>21</v>
      </c>
      <c r="AF630" s="48">
        <v>4.3769999999998102E-2</v>
      </c>
      <c r="AG630" s="48">
        <f>IF(OR(AQ630="",AQ630&lt;&gt;'RC'!$E$6,AB630&lt;&gt;'RC'!$D$21),0,1)</f>
        <v>0</v>
      </c>
      <c r="AH630" s="48">
        <f t="shared" si="218"/>
        <v>4.3769999999998102E-2</v>
      </c>
      <c r="AI630" s="48" t="str">
        <f t="shared" si="200"/>
        <v/>
      </c>
      <c r="AJ630" s="48" t="str">
        <f t="shared" si="201"/>
        <v/>
      </c>
      <c r="AK630" s="52" t="str">
        <f t="shared" si="202"/>
        <v/>
      </c>
      <c r="AL630" s="52" t="str">
        <f t="shared" si="203"/>
        <v/>
      </c>
      <c r="AM630" s="48" t="str">
        <f t="shared" si="204"/>
        <v/>
      </c>
      <c r="AN630" s="48" t="str">
        <f t="shared" si="205"/>
        <v/>
      </c>
      <c r="AP630" s="18" t="str">
        <f t="shared" si="206"/>
        <v/>
      </c>
      <c r="AQ630" s="18" t="str">
        <f t="shared" si="207"/>
        <v/>
      </c>
      <c r="AR630" s="18">
        <v>4.3770000000000003E-2</v>
      </c>
      <c r="AS630" s="18">
        <f>IF(AF!$D$27="Todos",1,IF(M630=AF!$D$27,1,0))</f>
        <v>1</v>
      </c>
      <c r="AT630" s="53">
        <f>IF(AND(E630=AF!$D$6,OR(LT!M630=AF!$D$27,AF!$D$27="Todos"),OR(AP630=AF!$E$8,AQ630=AF!$E$8)),AR630+AS630,0)</f>
        <v>0</v>
      </c>
      <c r="AU630" s="18" t="str">
        <f t="shared" si="208"/>
        <v/>
      </c>
      <c r="AV630" s="54" t="str">
        <f t="shared" si="209"/>
        <v/>
      </c>
      <c r="AW630" s="54" t="str">
        <f t="shared" si="210"/>
        <v/>
      </c>
      <c r="AX630" s="18" t="str">
        <f t="shared" si="211"/>
        <v/>
      </c>
      <c r="AY630" s="18" t="str">
        <f t="shared" si="212"/>
        <v/>
      </c>
      <c r="BA630" s="18">
        <f>IF($E630=AF!$D$6,IF($M630="Concluída no prazo",2,IF($M630="Concluída com atraso",1,0)),0)</f>
        <v>0</v>
      </c>
      <c r="BB630" s="18">
        <f>IF($E630=AF!$D$6,IF($M630="Atrasada",2,IF($M630="Concluída com atraso",1,0)),0)</f>
        <v>0</v>
      </c>
      <c r="BC630" s="18">
        <v>6.2399999999999999E-3</v>
      </c>
      <c r="BD630" s="18">
        <f t="shared" si="219"/>
        <v>6.2399999999999999E-3</v>
      </c>
      <c r="BE630" s="18">
        <f t="shared" si="219"/>
        <v>6.2399999999999999E-3</v>
      </c>
      <c r="BF630" s="18" t="str">
        <f t="shared" si="213"/>
        <v/>
      </c>
      <c r="BN630" s="18" t="str">
        <f t="shared" si="214"/>
        <v>s</v>
      </c>
    </row>
    <row r="631" spans="3:66" ht="50.1" customHeight="1" thickTop="1" thickBot="1" x14ac:dyDescent="0.3">
      <c r="C631" s="46"/>
      <c r="D631" s="46"/>
      <c r="E631" s="46"/>
      <c r="F631" s="122"/>
      <c r="G631" s="122"/>
      <c r="H631" s="78" t="str">
        <f t="shared" si="215"/>
        <v/>
      </c>
      <c r="I631" s="78" t="str">
        <f t="shared" si="216"/>
        <v/>
      </c>
      <c r="J631" s="16"/>
      <c r="K631" s="46" t="str">
        <f t="shared" si="217"/>
        <v/>
      </c>
      <c r="L631" s="16"/>
      <c r="M631" s="16"/>
      <c r="N631" s="46"/>
      <c r="O631" s="47" t="str">
        <f t="shared" si="220"/>
        <v/>
      </c>
      <c r="P631" s="47"/>
      <c r="Q631" s="48" t="str">
        <f>IFERROR(VLOOKUP(E631,Funcionários!$C$8:$E$207,3,FALSE),"")</f>
        <v/>
      </c>
      <c r="R631" s="47"/>
      <c r="S631" s="49" t="str">
        <f t="shared" si="221"/>
        <v/>
      </c>
      <c r="T631" s="49">
        <v>6.2500000000000003E-3</v>
      </c>
      <c r="U631" s="48" t="str">
        <f>IF(Funcionários!C632=0,"",Funcionários!C632)</f>
        <v/>
      </c>
      <c r="V631" s="50">
        <f>IF(U631="",0,IF(COUNTIFS($E$7:$E$3006,U631,$I$7:$I$3006,'RC'!$E$6)=0,0,COUNTIFS($M$7:$M$3006,"Concluída no prazo",$E$7:$E$3006,U631,$I$7:$I$3006,'RC'!$E$6)/COUNTIFS($E$7:$E$3006,U631,$I$7:$I$3006,'RC'!$E$6)))</f>
        <v>0</v>
      </c>
      <c r="W631" s="49">
        <f>SUMIFS($J$7:$J$3006,$E$7:$E$3006,U631,$I$7:$I$3006,'RC'!$E$6)+SUMIFS($L$7:$L$3006,$E$7:$E$3006,U631,$I$7:$I$3006,'RC'!$E$6)</f>
        <v>0</v>
      </c>
      <c r="X631" s="48">
        <f>COUNTIFS($E$7:$E$3006,U631,$I$7:$I$3006,'RC'!$E$6)</f>
        <v>0</v>
      </c>
      <c r="Y631" s="48"/>
      <c r="Z631" s="51" t="str">
        <f>IF(AQ631='RC'!$E$6,AC631*1000+AD631,"")</f>
        <v/>
      </c>
      <c r="AA631" s="51" t="str">
        <f>IF(AB631="","",IF(AQ631='RC'!$E$6,AC631*1000-AD631,""))</f>
        <v/>
      </c>
      <c r="AB631" s="48" t="str">
        <f>IFERROR(VLOOKUP(E631,Funcionários!$C$8:$E$207,3,FALSE),"")</f>
        <v/>
      </c>
      <c r="AC631" s="50" t="str">
        <f>IF(AB631="","",IF(COUNTIFS($AB$7:$AB$3006,AB631,$AQ$7:$AQ$3006,'RC'!$E$6)=0,"",COUNTIFS($M$7:$M$3006,"Concluída no prazo",$AB$7:$AB$3006,AB631,$AQ$7:$AQ$3006,'RC'!$E$6)/COUNTIFS($AB$7:$AB$3006,AB631,$AQ$7:$AQ$3006,'RC'!$E$6)))</f>
        <v/>
      </c>
      <c r="AD631" s="48">
        <f>SUMIF($AQ$7:$AQ$3006,'RC'!$E$6,$J$7:$J$3006)+SUMIF($AQ$7:$AQ$3006,'RC'!$E$6,$L$7:$L$3006)</f>
        <v>21</v>
      </c>
      <c r="AF631" s="48">
        <v>4.3759999999998099E-2</v>
      </c>
      <c r="AG631" s="48">
        <f>IF(OR(AQ631="",AQ631&lt;&gt;'RC'!$E$6,AB631&lt;&gt;'RC'!$D$21),0,1)</f>
        <v>0</v>
      </c>
      <c r="AH631" s="48">
        <f t="shared" si="218"/>
        <v>4.3759999999998099E-2</v>
      </c>
      <c r="AI631" s="48" t="str">
        <f t="shared" si="200"/>
        <v/>
      </c>
      <c r="AJ631" s="48" t="str">
        <f t="shared" si="201"/>
        <v/>
      </c>
      <c r="AK631" s="52" t="str">
        <f t="shared" si="202"/>
        <v/>
      </c>
      <c r="AL631" s="52" t="str">
        <f t="shared" si="203"/>
        <v/>
      </c>
      <c r="AM631" s="48" t="str">
        <f t="shared" si="204"/>
        <v/>
      </c>
      <c r="AN631" s="48" t="str">
        <f t="shared" si="205"/>
        <v/>
      </c>
      <c r="AP631" s="18" t="str">
        <f t="shared" si="206"/>
        <v/>
      </c>
      <c r="AQ631" s="18" t="str">
        <f t="shared" si="207"/>
        <v/>
      </c>
      <c r="AR631" s="18">
        <v>4.376E-2</v>
      </c>
      <c r="AS631" s="18">
        <f>IF(AF!$D$27="Todos",1,IF(M631=AF!$D$27,1,0))</f>
        <v>1</v>
      </c>
      <c r="AT631" s="53">
        <f>IF(AND(E631=AF!$D$6,OR(LT!M631=AF!$D$27,AF!$D$27="Todos"),OR(AP631=AF!$E$8,AQ631=AF!$E$8)),AR631+AS631,0)</f>
        <v>0</v>
      </c>
      <c r="AU631" s="18" t="str">
        <f t="shared" si="208"/>
        <v/>
      </c>
      <c r="AV631" s="54" t="str">
        <f t="shared" si="209"/>
        <v/>
      </c>
      <c r="AW631" s="54" t="str">
        <f t="shared" si="210"/>
        <v/>
      </c>
      <c r="AX631" s="18" t="str">
        <f t="shared" si="211"/>
        <v/>
      </c>
      <c r="AY631" s="18" t="str">
        <f t="shared" si="212"/>
        <v/>
      </c>
      <c r="BA631" s="18">
        <f>IF($E631=AF!$D$6,IF($M631="Concluída no prazo",2,IF($M631="Concluída com atraso",1,0)),0)</f>
        <v>0</v>
      </c>
      <c r="BB631" s="18">
        <f>IF($E631=AF!$D$6,IF($M631="Atrasada",2,IF($M631="Concluída com atraso",1,0)),0)</f>
        <v>0</v>
      </c>
      <c r="BC631" s="18">
        <v>6.2500000000000003E-3</v>
      </c>
      <c r="BD631" s="18">
        <f t="shared" si="219"/>
        <v>6.2500000000000003E-3</v>
      </c>
      <c r="BE631" s="18">
        <f t="shared" si="219"/>
        <v>6.2500000000000003E-3</v>
      </c>
      <c r="BF631" s="18" t="str">
        <f t="shared" si="213"/>
        <v/>
      </c>
      <c r="BN631" s="18" t="str">
        <f t="shared" si="214"/>
        <v>s</v>
      </c>
    </row>
    <row r="632" spans="3:66" ht="50.1" customHeight="1" thickTop="1" thickBot="1" x14ac:dyDescent="0.3">
      <c r="C632" s="46"/>
      <c r="D632" s="46"/>
      <c r="E632" s="46"/>
      <c r="F632" s="122"/>
      <c r="G632" s="122"/>
      <c r="H632" s="78" t="str">
        <f t="shared" si="215"/>
        <v/>
      </c>
      <c r="I632" s="78" t="str">
        <f t="shared" si="216"/>
        <v/>
      </c>
      <c r="J632" s="16"/>
      <c r="K632" s="46" t="str">
        <f t="shared" si="217"/>
        <v/>
      </c>
      <c r="L632" s="16"/>
      <c r="M632" s="16"/>
      <c r="N632" s="46"/>
      <c r="O632" s="47" t="str">
        <f t="shared" si="220"/>
        <v/>
      </c>
      <c r="P632" s="47"/>
      <c r="Q632" s="48" t="str">
        <f>IFERROR(VLOOKUP(E632,Funcionários!$C$8:$E$207,3,FALSE),"")</f>
        <v/>
      </c>
      <c r="R632" s="47"/>
      <c r="S632" s="49" t="str">
        <f t="shared" si="221"/>
        <v/>
      </c>
      <c r="T632" s="49">
        <v>6.2599999999999999E-3</v>
      </c>
      <c r="U632" s="48" t="str">
        <f>IF(Funcionários!C633=0,"",Funcionários!C633)</f>
        <v/>
      </c>
      <c r="V632" s="50">
        <f>IF(U632="",0,IF(COUNTIFS($E$7:$E$3006,U632,$I$7:$I$3006,'RC'!$E$6)=0,0,COUNTIFS($M$7:$M$3006,"Concluída no prazo",$E$7:$E$3006,U632,$I$7:$I$3006,'RC'!$E$6)/COUNTIFS($E$7:$E$3006,U632,$I$7:$I$3006,'RC'!$E$6)))</f>
        <v>0</v>
      </c>
      <c r="W632" s="49">
        <f>SUMIFS($J$7:$J$3006,$E$7:$E$3006,U632,$I$7:$I$3006,'RC'!$E$6)+SUMIFS($L$7:$L$3006,$E$7:$E$3006,U632,$I$7:$I$3006,'RC'!$E$6)</f>
        <v>0</v>
      </c>
      <c r="X632" s="48">
        <f>COUNTIFS($E$7:$E$3006,U632,$I$7:$I$3006,'RC'!$E$6)</f>
        <v>0</v>
      </c>
      <c r="Y632" s="48"/>
      <c r="Z632" s="51" t="str">
        <f>IF(AQ632='RC'!$E$6,AC632*1000+AD632,"")</f>
        <v/>
      </c>
      <c r="AA632" s="51" t="str">
        <f>IF(AB632="","",IF(AQ632='RC'!$E$6,AC632*1000-AD632,""))</f>
        <v/>
      </c>
      <c r="AB632" s="48" t="str">
        <f>IFERROR(VLOOKUP(E632,Funcionários!$C$8:$E$207,3,FALSE),"")</f>
        <v/>
      </c>
      <c r="AC632" s="50" t="str">
        <f>IF(AB632="","",IF(COUNTIFS($AB$7:$AB$3006,AB632,$AQ$7:$AQ$3006,'RC'!$E$6)=0,"",COUNTIFS($M$7:$M$3006,"Concluída no prazo",$AB$7:$AB$3006,AB632,$AQ$7:$AQ$3006,'RC'!$E$6)/COUNTIFS($AB$7:$AB$3006,AB632,$AQ$7:$AQ$3006,'RC'!$E$6)))</f>
        <v/>
      </c>
      <c r="AD632" s="48">
        <f>SUMIF($AQ$7:$AQ$3006,'RC'!$E$6,$J$7:$J$3006)+SUMIF($AQ$7:$AQ$3006,'RC'!$E$6,$L$7:$L$3006)</f>
        <v>21</v>
      </c>
      <c r="AF632" s="48">
        <v>4.3749999999998103E-2</v>
      </c>
      <c r="AG632" s="48">
        <f>IF(OR(AQ632="",AQ632&lt;&gt;'RC'!$E$6,AB632&lt;&gt;'RC'!$D$21),0,1)</f>
        <v>0</v>
      </c>
      <c r="AH632" s="48">
        <f t="shared" si="218"/>
        <v>4.3749999999998103E-2</v>
      </c>
      <c r="AI632" s="48" t="str">
        <f t="shared" si="200"/>
        <v/>
      </c>
      <c r="AJ632" s="48" t="str">
        <f t="shared" si="201"/>
        <v/>
      </c>
      <c r="AK632" s="52" t="str">
        <f t="shared" si="202"/>
        <v/>
      </c>
      <c r="AL632" s="52" t="str">
        <f t="shared" si="203"/>
        <v/>
      </c>
      <c r="AM632" s="48" t="str">
        <f t="shared" si="204"/>
        <v/>
      </c>
      <c r="AN632" s="48" t="str">
        <f t="shared" si="205"/>
        <v/>
      </c>
      <c r="AP632" s="18" t="str">
        <f t="shared" si="206"/>
        <v/>
      </c>
      <c r="AQ632" s="18" t="str">
        <f t="shared" si="207"/>
        <v/>
      </c>
      <c r="AR632" s="18">
        <v>4.3749999999999997E-2</v>
      </c>
      <c r="AS632" s="18">
        <f>IF(AF!$D$27="Todos",1,IF(M632=AF!$D$27,1,0))</f>
        <v>1</v>
      </c>
      <c r="AT632" s="53">
        <f>IF(AND(E632=AF!$D$6,OR(LT!M632=AF!$D$27,AF!$D$27="Todos"),OR(AP632=AF!$E$8,AQ632=AF!$E$8)),AR632+AS632,0)</f>
        <v>0</v>
      </c>
      <c r="AU632" s="18" t="str">
        <f t="shared" si="208"/>
        <v/>
      </c>
      <c r="AV632" s="54" t="str">
        <f t="shared" si="209"/>
        <v/>
      </c>
      <c r="AW632" s="54" t="str">
        <f t="shared" si="210"/>
        <v/>
      </c>
      <c r="AX632" s="18" t="str">
        <f t="shared" si="211"/>
        <v/>
      </c>
      <c r="AY632" s="18" t="str">
        <f t="shared" si="212"/>
        <v/>
      </c>
      <c r="BA632" s="18">
        <f>IF($E632=AF!$D$6,IF($M632="Concluída no prazo",2,IF($M632="Concluída com atraso",1,0)),0)</f>
        <v>0</v>
      </c>
      <c r="BB632" s="18">
        <f>IF($E632=AF!$D$6,IF($M632="Atrasada",2,IF($M632="Concluída com atraso",1,0)),0)</f>
        <v>0</v>
      </c>
      <c r="BC632" s="18">
        <v>6.2599999999999999E-3</v>
      </c>
      <c r="BD632" s="18">
        <f t="shared" si="219"/>
        <v>6.2599999999999999E-3</v>
      </c>
      <c r="BE632" s="18">
        <f t="shared" si="219"/>
        <v>6.2599999999999999E-3</v>
      </c>
      <c r="BF632" s="18" t="str">
        <f t="shared" si="213"/>
        <v/>
      </c>
      <c r="BN632" s="18" t="str">
        <f t="shared" si="214"/>
        <v>s</v>
      </c>
    </row>
    <row r="633" spans="3:66" ht="50.1" customHeight="1" thickTop="1" thickBot="1" x14ac:dyDescent="0.3">
      <c r="C633" s="46"/>
      <c r="D633" s="46"/>
      <c r="E633" s="46"/>
      <c r="F633" s="122"/>
      <c r="G633" s="122"/>
      <c r="H633" s="78" t="str">
        <f t="shared" si="215"/>
        <v/>
      </c>
      <c r="I633" s="78" t="str">
        <f t="shared" si="216"/>
        <v/>
      </c>
      <c r="J633" s="16"/>
      <c r="K633" s="46" t="str">
        <f t="shared" si="217"/>
        <v/>
      </c>
      <c r="L633" s="16"/>
      <c r="M633" s="16"/>
      <c r="N633" s="46"/>
      <c r="O633" s="47" t="str">
        <f t="shared" si="220"/>
        <v/>
      </c>
      <c r="P633" s="47"/>
      <c r="Q633" s="48" t="str">
        <f>IFERROR(VLOOKUP(E633,Funcionários!$C$8:$E$207,3,FALSE),"")</f>
        <v/>
      </c>
      <c r="R633" s="47"/>
      <c r="S633" s="49" t="str">
        <f t="shared" si="221"/>
        <v/>
      </c>
      <c r="T633" s="49">
        <v>6.2700000000000004E-3</v>
      </c>
      <c r="U633" s="48" t="str">
        <f>IF(Funcionários!C634=0,"",Funcionários!C634)</f>
        <v/>
      </c>
      <c r="V633" s="50">
        <f>IF(U633="",0,IF(COUNTIFS($E$7:$E$3006,U633,$I$7:$I$3006,'RC'!$E$6)=0,0,COUNTIFS($M$7:$M$3006,"Concluída no prazo",$E$7:$E$3006,U633,$I$7:$I$3006,'RC'!$E$6)/COUNTIFS($E$7:$E$3006,U633,$I$7:$I$3006,'RC'!$E$6)))</f>
        <v>0</v>
      </c>
      <c r="W633" s="49">
        <f>SUMIFS($J$7:$J$3006,$E$7:$E$3006,U633,$I$7:$I$3006,'RC'!$E$6)+SUMIFS($L$7:$L$3006,$E$7:$E$3006,U633,$I$7:$I$3006,'RC'!$E$6)</f>
        <v>0</v>
      </c>
      <c r="X633" s="48">
        <f>COUNTIFS($E$7:$E$3006,U633,$I$7:$I$3006,'RC'!$E$6)</f>
        <v>0</v>
      </c>
      <c r="Y633" s="48"/>
      <c r="Z633" s="51" t="str">
        <f>IF(AQ633='RC'!$E$6,AC633*1000+AD633,"")</f>
        <v/>
      </c>
      <c r="AA633" s="51" t="str">
        <f>IF(AB633="","",IF(AQ633='RC'!$E$6,AC633*1000-AD633,""))</f>
        <v/>
      </c>
      <c r="AB633" s="48" t="str">
        <f>IFERROR(VLOOKUP(E633,Funcionários!$C$8:$E$207,3,FALSE),"")</f>
        <v/>
      </c>
      <c r="AC633" s="50" t="str">
        <f>IF(AB633="","",IF(COUNTIFS($AB$7:$AB$3006,AB633,$AQ$7:$AQ$3006,'RC'!$E$6)=0,"",COUNTIFS($M$7:$M$3006,"Concluída no prazo",$AB$7:$AB$3006,AB633,$AQ$7:$AQ$3006,'RC'!$E$6)/COUNTIFS($AB$7:$AB$3006,AB633,$AQ$7:$AQ$3006,'RC'!$E$6)))</f>
        <v/>
      </c>
      <c r="AD633" s="48">
        <f>SUMIF($AQ$7:$AQ$3006,'RC'!$E$6,$J$7:$J$3006)+SUMIF($AQ$7:$AQ$3006,'RC'!$E$6,$L$7:$L$3006)</f>
        <v>21</v>
      </c>
      <c r="AF633" s="48">
        <v>4.37399999999981E-2</v>
      </c>
      <c r="AG633" s="48">
        <f>IF(OR(AQ633="",AQ633&lt;&gt;'RC'!$E$6,AB633&lt;&gt;'RC'!$D$21),0,1)</f>
        <v>0</v>
      </c>
      <c r="AH633" s="48">
        <f t="shared" si="218"/>
        <v>4.37399999999981E-2</v>
      </c>
      <c r="AI633" s="48" t="str">
        <f t="shared" si="200"/>
        <v/>
      </c>
      <c r="AJ633" s="48" t="str">
        <f t="shared" si="201"/>
        <v/>
      </c>
      <c r="AK633" s="52" t="str">
        <f t="shared" si="202"/>
        <v/>
      </c>
      <c r="AL633" s="52" t="str">
        <f t="shared" si="203"/>
        <v/>
      </c>
      <c r="AM633" s="48" t="str">
        <f t="shared" si="204"/>
        <v/>
      </c>
      <c r="AN633" s="48" t="str">
        <f t="shared" si="205"/>
        <v/>
      </c>
      <c r="AP633" s="18" t="str">
        <f t="shared" si="206"/>
        <v/>
      </c>
      <c r="AQ633" s="18" t="str">
        <f t="shared" si="207"/>
        <v/>
      </c>
      <c r="AR633" s="18">
        <v>4.3740000000000001E-2</v>
      </c>
      <c r="AS633" s="18">
        <f>IF(AF!$D$27="Todos",1,IF(M633=AF!$D$27,1,0))</f>
        <v>1</v>
      </c>
      <c r="AT633" s="53">
        <f>IF(AND(E633=AF!$D$6,OR(LT!M633=AF!$D$27,AF!$D$27="Todos"),OR(AP633=AF!$E$8,AQ633=AF!$E$8)),AR633+AS633,0)</f>
        <v>0</v>
      </c>
      <c r="AU633" s="18" t="str">
        <f t="shared" si="208"/>
        <v/>
      </c>
      <c r="AV633" s="54" t="str">
        <f t="shared" si="209"/>
        <v/>
      </c>
      <c r="AW633" s="54" t="str">
        <f t="shared" si="210"/>
        <v/>
      </c>
      <c r="AX633" s="18" t="str">
        <f t="shared" si="211"/>
        <v/>
      </c>
      <c r="AY633" s="18" t="str">
        <f t="shared" si="212"/>
        <v/>
      </c>
      <c r="BA633" s="18">
        <f>IF($E633=AF!$D$6,IF($M633="Concluída no prazo",2,IF($M633="Concluída com atraso",1,0)),0)</f>
        <v>0</v>
      </c>
      <c r="BB633" s="18">
        <f>IF($E633=AF!$D$6,IF($M633="Atrasada",2,IF($M633="Concluída com atraso",1,0)),0)</f>
        <v>0</v>
      </c>
      <c r="BC633" s="18">
        <v>6.2700000000000004E-3</v>
      </c>
      <c r="BD633" s="18">
        <f t="shared" si="219"/>
        <v>6.2700000000000004E-3</v>
      </c>
      <c r="BE633" s="18">
        <f t="shared" si="219"/>
        <v>6.2700000000000004E-3</v>
      </c>
      <c r="BF633" s="18" t="str">
        <f t="shared" si="213"/>
        <v/>
      </c>
      <c r="BN633" s="18" t="str">
        <f t="shared" si="214"/>
        <v>s</v>
      </c>
    </row>
    <row r="634" spans="3:66" ht="50.1" customHeight="1" thickTop="1" thickBot="1" x14ac:dyDescent="0.3">
      <c r="C634" s="46"/>
      <c r="D634" s="46"/>
      <c r="E634" s="46"/>
      <c r="F634" s="122"/>
      <c r="G634" s="122"/>
      <c r="H634" s="78" t="str">
        <f t="shared" si="215"/>
        <v/>
      </c>
      <c r="I634" s="78" t="str">
        <f t="shared" si="216"/>
        <v/>
      </c>
      <c r="J634" s="16"/>
      <c r="K634" s="46" t="str">
        <f t="shared" si="217"/>
        <v/>
      </c>
      <c r="L634" s="16"/>
      <c r="M634" s="16"/>
      <c r="N634" s="46"/>
      <c r="O634" s="47" t="str">
        <f t="shared" si="220"/>
        <v/>
      </c>
      <c r="P634" s="47"/>
      <c r="Q634" s="48" t="str">
        <f>IFERROR(VLOOKUP(E634,Funcionários!$C$8:$E$207,3,FALSE),"")</f>
        <v/>
      </c>
      <c r="R634" s="47"/>
      <c r="S634" s="49" t="str">
        <f t="shared" si="221"/>
        <v/>
      </c>
      <c r="T634" s="49">
        <v>6.28E-3</v>
      </c>
      <c r="U634" s="48" t="str">
        <f>IF(Funcionários!C635=0,"",Funcionários!C635)</f>
        <v/>
      </c>
      <c r="V634" s="50">
        <f>IF(U634="",0,IF(COUNTIFS($E$7:$E$3006,U634,$I$7:$I$3006,'RC'!$E$6)=0,0,COUNTIFS($M$7:$M$3006,"Concluída no prazo",$E$7:$E$3006,U634,$I$7:$I$3006,'RC'!$E$6)/COUNTIFS($E$7:$E$3006,U634,$I$7:$I$3006,'RC'!$E$6)))</f>
        <v>0</v>
      </c>
      <c r="W634" s="49">
        <f>SUMIFS($J$7:$J$3006,$E$7:$E$3006,U634,$I$7:$I$3006,'RC'!$E$6)+SUMIFS($L$7:$L$3006,$E$7:$E$3006,U634,$I$7:$I$3006,'RC'!$E$6)</f>
        <v>0</v>
      </c>
      <c r="X634" s="48">
        <f>COUNTIFS($E$7:$E$3006,U634,$I$7:$I$3006,'RC'!$E$6)</f>
        <v>0</v>
      </c>
      <c r="Y634" s="48"/>
      <c r="Z634" s="51" t="str">
        <f>IF(AQ634='RC'!$E$6,AC634*1000+AD634,"")</f>
        <v/>
      </c>
      <c r="AA634" s="51" t="str">
        <f>IF(AB634="","",IF(AQ634='RC'!$E$6,AC634*1000-AD634,""))</f>
        <v/>
      </c>
      <c r="AB634" s="48" t="str">
        <f>IFERROR(VLOOKUP(E634,Funcionários!$C$8:$E$207,3,FALSE),"")</f>
        <v/>
      </c>
      <c r="AC634" s="50" t="str">
        <f>IF(AB634="","",IF(COUNTIFS($AB$7:$AB$3006,AB634,$AQ$7:$AQ$3006,'RC'!$E$6)=0,"",COUNTIFS($M$7:$M$3006,"Concluída no prazo",$AB$7:$AB$3006,AB634,$AQ$7:$AQ$3006,'RC'!$E$6)/COUNTIFS($AB$7:$AB$3006,AB634,$AQ$7:$AQ$3006,'RC'!$E$6)))</f>
        <v/>
      </c>
      <c r="AD634" s="48">
        <f>SUMIF($AQ$7:$AQ$3006,'RC'!$E$6,$J$7:$J$3006)+SUMIF($AQ$7:$AQ$3006,'RC'!$E$6,$L$7:$L$3006)</f>
        <v>21</v>
      </c>
      <c r="AF634" s="48">
        <v>4.3729999999998097E-2</v>
      </c>
      <c r="AG634" s="48">
        <f>IF(OR(AQ634="",AQ634&lt;&gt;'RC'!$E$6,AB634&lt;&gt;'RC'!$D$21),0,1)</f>
        <v>0</v>
      </c>
      <c r="AH634" s="48">
        <f t="shared" si="218"/>
        <v>4.3729999999998097E-2</v>
      </c>
      <c r="AI634" s="48" t="str">
        <f t="shared" si="200"/>
        <v/>
      </c>
      <c r="AJ634" s="48" t="str">
        <f t="shared" si="201"/>
        <v/>
      </c>
      <c r="AK634" s="52" t="str">
        <f t="shared" si="202"/>
        <v/>
      </c>
      <c r="AL634" s="52" t="str">
        <f t="shared" si="203"/>
        <v/>
      </c>
      <c r="AM634" s="48" t="str">
        <f t="shared" si="204"/>
        <v/>
      </c>
      <c r="AN634" s="48" t="str">
        <f t="shared" si="205"/>
        <v/>
      </c>
      <c r="AP634" s="18" t="str">
        <f t="shared" si="206"/>
        <v/>
      </c>
      <c r="AQ634" s="18" t="str">
        <f t="shared" si="207"/>
        <v/>
      </c>
      <c r="AR634" s="18">
        <v>4.3729999999999998E-2</v>
      </c>
      <c r="AS634" s="18">
        <f>IF(AF!$D$27="Todos",1,IF(M634=AF!$D$27,1,0))</f>
        <v>1</v>
      </c>
      <c r="AT634" s="53">
        <f>IF(AND(E634=AF!$D$6,OR(LT!M634=AF!$D$27,AF!$D$27="Todos"),OR(AP634=AF!$E$8,AQ634=AF!$E$8)),AR634+AS634,0)</f>
        <v>0</v>
      </c>
      <c r="AU634" s="18" t="str">
        <f t="shared" si="208"/>
        <v/>
      </c>
      <c r="AV634" s="54" t="str">
        <f t="shared" si="209"/>
        <v/>
      </c>
      <c r="AW634" s="54" t="str">
        <f t="shared" si="210"/>
        <v/>
      </c>
      <c r="AX634" s="18" t="str">
        <f t="shared" si="211"/>
        <v/>
      </c>
      <c r="AY634" s="18" t="str">
        <f t="shared" si="212"/>
        <v/>
      </c>
      <c r="BA634" s="18">
        <f>IF($E634=AF!$D$6,IF($M634="Concluída no prazo",2,IF($M634="Concluída com atraso",1,0)),0)</f>
        <v>0</v>
      </c>
      <c r="BB634" s="18">
        <f>IF($E634=AF!$D$6,IF($M634="Atrasada",2,IF($M634="Concluída com atraso",1,0)),0)</f>
        <v>0</v>
      </c>
      <c r="BC634" s="18">
        <v>6.28E-3</v>
      </c>
      <c r="BD634" s="18">
        <f t="shared" si="219"/>
        <v>6.28E-3</v>
      </c>
      <c r="BE634" s="18">
        <f t="shared" si="219"/>
        <v>6.28E-3</v>
      </c>
      <c r="BF634" s="18" t="str">
        <f t="shared" si="213"/>
        <v/>
      </c>
      <c r="BN634" s="18" t="str">
        <f t="shared" si="214"/>
        <v>s</v>
      </c>
    </row>
    <row r="635" spans="3:66" ht="50.1" customHeight="1" thickTop="1" thickBot="1" x14ac:dyDescent="0.3">
      <c r="C635" s="46"/>
      <c r="D635" s="46"/>
      <c r="E635" s="46"/>
      <c r="F635" s="122"/>
      <c r="G635" s="122"/>
      <c r="H635" s="78" t="str">
        <f t="shared" si="215"/>
        <v/>
      </c>
      <c r="I635" s="78" t="str">
        <f t="shared" si="216"/>
        <v/>
      </c>
      <c r="J635" s="16"/>
      <c r="K635" s="46" t="str">
        <f t="shared" si="217"/>
        <v/>
      </c>
      <c r="L635" s="16"/>
      <c r="M635" s="16"/>
      <c r="N635" s="46"/>
      <c r="O635" s="47" t="str">
        <f t="shared" si="220"/>
        <v/>
      </c>
      <c r="P635" s="47"/>
      <c r="Q635" s="48" t="str">
        <f>IFERROR(VLOOKUP(E635,Funcionários!$C$8:$E$207,3,FALSE),"")</f>
        <v/>
      </c>
      <c r="R635" s="47"/>
      <c r="S635" s="49" t="str">
        <f t="shared" si="221"/>
        <v/>
      </c>
      <c r="T635" s="49">
        <v>6.2899999999999996E-3</v>
      </c>
      <c r="U635" s="48" t="str">
        <f>IF(Funcionários!C636=0,"",Funcionários!C636)</f>
        <v/>
      </c>
      <c r="V635" s="50">
        <f>IF(U635="",0,IF(COUNTIFS($E$7:$E$3006,U635,$I$7:$I$3006,'RC'!$E$6)=0,0,COUNTIFS($M$7:$M$3006,"Concluída no prazo",$E$7:$E$3006,U635,$I$7:$I$3006,'RC'!$E$6)/COUNTIFS($E$7:$E$3006,U635,$I$7:$I$3006,'RC'!$E$6)))</f>
        <v>0</v>
      </c>
      <c r="W635" s="49">
        <f>SUMIFS($J$7:$J$3006,$E$7:$E$3006,U635,$I$7:$I$3006,'RC'!$E$6)+SUMIFS($L$7:$L$3006,$E$7:$E$3006,U635,$I$7:$I$3006,'RC'!$E$6)</f>
        <v>0</v>
      </c>
      <c r="X635" s="48">
        <f>COUNTIFS($E$7:$E$3006,U635,$I$7:$I$3006,'RC'!$E$6)</f>
        <v>0</v>
      </c>
      <c r="Y635" s="48"/>
      <c r="Z635" s="51" t="str">
        <f>IF(AQ635='RC'!$E$6,AC635*1000+AD635,"")</f>
        <v/>
      </c>
      <c r="AA635" s="51" t="str">
        <f>IF(AB635="","",IF(AQ635='RC'!$E$6,AC635*1000-AD635,""))</f>
        <v/>
      </c>
      <c r="AB635" s="48" t="str">
        <f>IFERROR(VLOOKUP(E635,Funcionários!$C$8:$E$207,3,FALSE),"")</f>
        <v/>
      </c>
      <c r="AC635" s="50" t="str">
        <f>IF(AB635="","",IF(COUNTIFS($AB$7:$AB$3006,AB635,$AQ$7:$AQ$3006,'RC'!$E$6)=0,"",COUNTIFS($M$7:$M$3006,"Concluída no prazo",$AB$7:$AB$3006,AB635,$AQ$7:$AQ$3006,'RC'!$E$6)/COUNTIFS($AB$7:$AB$3006,AB635,$AQ$7:$AQ$3006,'RC'!$E$6)))</f>
        <v/>
      </c>
      <c r="AD635" s="48">
        <f>SUMIF($AQ$7:$AQ$3006,'RC'!$E$6,$J$7:$J$3006)+SUMIF($AQ$7:$AQ$3006,'RC'!$E$6,$L$7:$L$3006)</f>
        <v>21</v>
      </c>
      <c r="AF635" s="48">
        <v>4.3719999999998101E-2</v>
      </c>
      <c r="AG635" s="48">
        <f>IF(OR(AQ635="",AQ635&lt;&gt;'RC'!$E$6,AB635&lt;&gt;'RC'!$D$21),0,1)</f>
        <v>0</v>
      </c>
      <c r="AH635" s="48">
        <f t="shared" si="218"/>
        <v>4.3719999999998101E-2</v>
      </c>
      <c r="AI635" s="48" t="str">
        <f t="shared" si="200"/>
        <v/>
      </c>
      <c r="AJ635" s="48" t="str">
        <f t="shared" si="201"/>
        <v/>
      </c>
      <c r="AK635" s="52" t="str">
        <f t="shared" si="202"/>
        <v/>
      </c>
      <c r="AL635" s="52" t="str">
        <f t="shared" si="203"/>
        <v/>
      </c>
      <c r="AM635" s="48" t="str">
        <f t="shared" si="204"/>
        <v/>
      </c>
      <c r="AN635" s="48" t="str">
        <f t="shared" si="205"/>
        <v/>
      </c>
      <c r="AP635" s="18" t="str">
        <f t="shared" si="206"/>
        <v/>
      </c>
      <c r="AQ635" s="18" t="str">
        <f t="shared" si="207"/>
        <v/>
      </c>
      <c r="AR635" s="18">
        <v>4.3720000000000002E-2</v>
      </c>
      <c r="AS635" s="18">
        <f>IF(AF!$D$27="Todos",1,IF(M635=AF!$D$27,1,0))</f>
        <v>1</v>
      </c>
      <c r="AT635" s="53">
        <f>IF(AND(E635=AF!$D$6,OR(LT!M635=AF!$D$27,AF!$D$27="Todos"),OR(AP635=AF!$E$8,AQ635=AF!$E$8)),AR635+AS635,0)</f>
        <v>0</v>
      </c>
      <c r="AU635" s="18" t="str">
        <f t="shared" si="208"/>
        <v/>
      </c>
      <c r="AV635" s="54" t="str">
        <f t="shared" si="209"/>
        <v/>
      </c>
      <c r="AW635" s="54" t="str">
        <f t="shared" si="210"/>
        <v/>
      </c>
      <c r="AX635" s="18" t="str">
        <f t="shared" si="211"/>
        <v/>
      </c>
      <c r="AY635" s="18" t="str">
        <f t="shared" si="212"/>
        <v/>
      </c>
      <c r="BA635" s="18">
        <f>IF($E635=AF!$D$6,IF($M635="Concluída no prazo",2,IF($M635="Concluída com atraso",1,0)),0)</f>
        <v>0</v>
      </c>
      <c r="BB635" s="18">
        <f>IF($E635=AF!$D$6,IF($M635="Atrasada",2,IF($M635="Concluída com atraso",1,0)),0)</f>
        <v>0</v>
      </c>
      <c r="BC635" s="18">
        <v>6.2899999999999996E-3</v>
      </c>
      <c r="BD635" s="18">
        <f t="shared" si="219"/>
        <v>6.2899999999999996E-3</v>
      </c>
      <c r="BE635" s="18">
        <f t="shared" si="219"/>
        <v>6.2899999999999996E-3</v>
      </c>
      <c r="BF635" s="18" t="str">
        <f t="shared" si="213"/>
        <v/>
      </c>
      <c r="BN635" s="18" t="str">
        <f t="shared" si="214"/>
        <v>s</v>
      </c>
    </row>
    <row r="636" spans="3:66" ht="50.1" customHeight="1" thickTop="1" thickBot="1" x14ac:dyDescent="0.3">
      <c r="C636" s="46"/>
      <c r="D636" s="46"/>
      <c r="E636" s="46"/>
      <c r="F636" s="122"/>
      <c r="G636" s="122"/>
      <c r="H636" s="78" t="str">
        <f t="shared" si="215"/>
        <v/>
      </c>
      <c r="I636" s="78" t="str">
        <f t="shared" si="216"/>
        <v/>
      </c>
      <c r="J636" s="16"/>
      <c r="K636" s="46" t="str">
        <f t="shared" si="217"/>
        <v/>
      </c>
      <c r="L636" s="16"/>
      <c r="M636" s="16"/>
      <c r="N636" s="46"/>
      <c r="O636" s="47" t="str">
        <f t="shared" si="220"/>
        <v/>
      </c>
      <c r="P636" s="47"/>
      <c r="Q636" s="48" t="str">
        <f>IFERROR(VLOOKUP(E636,Funcionários!$C$8:$E$207,3,FALSE),"")</f>
        <v/>
      </c>
      <c r="R636" s="47"/>
      <c r="S636" s="49" t="str">
        <f t="shared" si="221"/>
        <v/>
      </c>
      <c r="T636" s="49">
        <v>6.3E-3</v>
      </c>
      <c r="U636" s="48" t="str">
        <f>IF(Funcionários!C637=0,"",Funcionários!C637)</f>
        <v/>
      </c>
      <c r="V636" s="50">
        <f>IF(U636="",0,IF(COUNTIFS($E$7:$E$3006,U636,$I$7:$I$3006,'RC'!$E$6)=0,0,COUNTIFS($M$7:$M$3006,"Concluída no prazo",$E$7:$E$3006,U636,$I$7:$I$3006,'RC'!$E$6)/COUNTIFS($E$7:$E$3006,U636,$I$7:$I$3006,'RC'!$E$6)))</f>
        <v>0</v>
      </c>
      <c r="W636" s="49">
        <f>SUMIFS($J$7:$J$3006,$E$7:$E$3006,U636,$I$7:$I$3006,'RC'!$E$6)+SUMIFS($L$7:$L$3006,$E$7:$E$3006,U636,$I$7:$I$3006,'RC'!$E$6)</f>
        <v>0</v>
      </c>
      <c r="X636" s="48">
        <f>COUNTIFS($E$7:$E$3006,U636,$I$7:$I$3006,'RC'!$E$6)</f>
        <v>0</v>
      </c>
      <c r="Y636" s="48"/>
      <c r="Z636" s="51" t="str">
        <f>IF(AQ636='RC'!$E$6,AC636*1000+AD636,"")</f>
        <v/>
      </c>
      <c r="AA636" s="51" t="str">
        <f>IF(AB636="","",IF(AQ636='RC'!$E$6,AC636*1000-AD636,""))</f>
        <v/>
      </c>
      <c r="AB636" s="48" t="str">
        <f>IFERROR(VLOOKUP(E636,Funcionários!$C$8:$E$207,3,FALSE),"")</f>
        <v/>
      </c>
      <c r="AC636" s="50" t="str">
        <f>IF(AB636="","",IF(COUNTIFS($AB$7:$AB$3006,AB636,$AQ$7:$AQ$3006,'RC'!$E$6)=0,"",COUNTIFS($M$7:$M$3006,"Concluída no prazo",$AB$7:$AB$3006,AB636,$AQ$7:$AQ$3006,'RC'!$E$6)/COUNTIFS($AB$7:$AB$3006,AB636,$AQ$7:$AQ$3006,'RC'!$E$6)))</f>
        <v/>
      </c>
      <c r="AD636" s="48">
        <f>SUMIF($AQ$7:$AQ$3006,'RC'!$E$6,$J$7:$J$3006)+SUMIF($AQ$7:$AQ$3006,'RC'!$E$6,$L$7:$L$3006)</f>
        <v>21</v>
      </c>
      <c r="AF636" s="48">
        <v>4.3709999999998098E-2</v>
      </c>
      <c r="AG636" s="48">
        <f>IF(OR(AQ636="",AQ636&lt;&gt;'RC'!$E$6,AB636&lt;&gt;'RC'!$D$21),0,1)</f>
        <v>0</v>
      </c>
      <c r="AH636" s="48">
        <f t="shared" si="218"/>
        <v>4.3709999999998098E-2</v>
      </c>
      <c r="AI636" s="48" t="str">
        <f t="shared" si="200"/>
        <v/>
      </c>
      <c r="AJ636" s="48" t="str">
        <f t="shared" si="201"/>
        <v/>
      </c>
      <c r="AK636" s="52" t="str">
        <f t="shared" si="202"/>
        <v/>
      </c>
      <c r="AL636" s="52" t="str">
        <f t="shared" si="203"/>
        <v/>
      </c>
      <c r="AM636" s="48" t="str">
        <f t="shared" si="204"/>
        <v/>
      </c>
      <c r="AN636" s="48" t="str">
        <f t="shared" si="205"/>
        <v/>
      </c>
      <c r="AP636" s="18" t="str">
        <f t="shared" si="206"/>
        <v/>
      </c>
      <c r="AQ636" s="18" t="str">
        <f t="shared" si="207"/>
        <v/>
      </c>
      <c r="AR636" s="18">
        <v>4.3709999999999999E-2</v>
      </c>
      <c r="AS636" s="18">
        <f>IF(AF!$D$27="Todos",1,IF(M636=AF!$D$27,1,0))</f>
        <v>1</v>
      </c>
      <c r="AT636" s="53">
        <f>IF(AND(E636=AF!$D$6,OR(LT!M636=AF!$D$27,AF!$D$27="Todos"),OR(AP636=AF!$E$8,AQ636=AF!$E$8)),AR636+AS636,0)</f>
        <v>0</v>
      </c>
      <c r="AU636" s="18" t="str">
        <f t="shared" si="208"/>
        <v/>
      </c>
      <c r="AV636" s="54" t="str">
        <f t="shared" si="209"/>
        <v/>
      </c>
      <c r="AW636" s="54" t="str">
        <f t="shared" si="210"/>
        <v/>
      </c>
      <c r="AX636" s="18" t="str">
        <f t="shared" si="211"/>
        <v/>
      </c>
      <c r="AY636" s="18" t="str">
        <f t="shared" si="212"/>
        <v/>
      </c>
      <c r="BA636" s="18">
        <f>IF($E636=AF!$D$6,IF($M636="Concluída no prazo",2,IF($M636="Concluída com atraso",1,0)),0)</f>
        <v>0</v>
      </c>
      <c r="BB636" s="18">
        <f>IF($E636=AF!$D$6,IF($M636="Atrasada",2,IF($M636="Concluída com atraso",1,0)),0)</f>
        <v>0</v>
      </c>
      <c r="BC636" s="18">
        <v>6.3E-3</v>
      </c>
      <c r="BD636" s="18">
        <f t="shared" si="219"/>
        <v>6.3E-3</v>
      </c>
      <c r="BE636" s="18">
        <f t="shared" si="219"/>
        <v>6.3E-3</v>
      </c>
      <c r="BF636" s="18" t="str">
        <f t="shared" si="213"/>
        <v/>
      </c>
      <c r="BN636" s="18" t="str">
        <f t="shared" si="214"/>
        <v>s</v>
      </c>
    </row>
    <row r="637" spans="3:66" ht="50.1" customHeight="1" thickTop="1" thickBot="1" x14ac:dyDescent="0.3">
      <c r="C637" s="46"/>
      <c r="D637" s="46"/>
      <c r="E637" s="46"/>
      <c r="F637" s="122"/>
      <c r="G637" s="122"/>
      <c r="H637" s="78" t="str">
        <f t="shared" si="215"/>
        <v/>
      </c>
      <c r="I637" s="78" t="str">
        <f t="shared" si="216"/>
        <v/>
      </c>
      <c r="J637" s="16"/>
      <c r="K637" s="46" t="str">
        <f t="shared" si="217"/>
        <v/>
      </c>
      <c r="L637" s="16"/>
      <c r="M637" s="16"/>
      <c r="N637" s="46"/>
      <c r="O637" s="47" t="str">
        <f t="shared" si="220"/>
        <v/>
      </c>
      <c r="P637" s="47"/>
      <c r="Q637" s="48" t="str">
        <f>IFERROR(VLOOKUP(E637,Funcionários!$C$8:$E$207,3,FALSE),"")</f>
        <v/>
      </c>
      <c r="R637" s="47"/>
      <c r="S637" s="49" t="str">
        <f t="shared" si="221"/>
        <v/>
      </c>
      <c r="T637" s="49">
        <v>6.3099999999999996E-3</v>
      </c>
      <c r="U637" s="48" t="str">
        <f>IF(Funcionários!C638=0,"",Funcionários!C638)</f>
        <v/>
      </c>
      <c r="V637" s="50">
        <f>IF(U637="",0,IF(COUNTIFS($E$7:$E$3006,U637,$I$7:$I$3006,'RC'!$E$6)=0,0,COUNTIFS($M$7:$M$3006,"Concluída no prazo",$E$7:$E$3006,U637,$I$7:$I$3006,'RC'!$E$6)/COUNTIFS($E$7:$E$3006,U637,$I$7:$I$3006,'RC'!$E$6)))</f>
        <v>0</v>
      </c>
      <c r="W637" s="49">
        <f>SUMIFS($J$7:$J$3006,$E$7:$E$3006,U637,$I$7:$I$3006,'RC'!$E$6)+SUMIFS($L$7:$L$3006,$E$7:$E$3006,U637,$I$7:$I$3006,'RC'!$E$6)</f>
        <v>0</v>
      </c>
      <c r="X637" s="48">
        <f>COUNTIFS($E$7:$E$3006,U637,$I$7:$I$3006,'RC'!$E$6)</f>
        <v>0</v>
      </c>
      <c r="Y637" s="48"/>
      <c r="Z637" s="51" t="str">
        <f>IF(AQ637='RC'!$E$6,AC637*1000+AD637,"")</f>
        <v/>
      </c>
      <c r="AA637" s="51" t="str">
        <f>IF(AB637="","",IF(AQ637='RC'!$E$6,AC637*1000-AD637,""))</f>
        <v/>
      </c>
      <c r="AB637" s="48" t="str">
        <f>IFERROR(VLOOKUP(E637,Funcionários!$C$8:$E$207,3,FALSE),"")</f>
        <v/>
      </c>
      <c r="AC637" s="50" t="str">
        <f>IF(AB637="","",IF(COUNTIFS($AB$7:$AB$3006,AB637,$AQ$7:$AQ$3006,'RC'!$E$6)=0,"",COUNTIFS($M$7:$M$3006,"Concluída no prazo",$AB$7:$AB$3006,AB637,$AQ$7:$AQ$3006,'RC'!$E$6)/COUNTIFS($AB$7:$AB$3006,AB637,$AQ$7:$AQ$3006,'RC'!$E$6)))</f>
        <v/>
      </c>
      <c r="AD637" s="48">
        <f>SUMIF($AQ$7:$AQ$3006,'RC'!$E$6,$J$7:$J$3006)+SUMIF($AQ$7:$AQ$3006,'RC'!$E$6,$L$7:$L$3006)</f>
        <v>21</v>
      </c>
      <c r="AF637" s="48">
        <v>4.3699999999998101E-2</v>
      </c>
      <c r="AG637" s="48">
        <f>IF(OR(AQ637="",AQ637&lt;&gt;'RC'!$E$6,AB637&lt;&gt;'RC'!$D$21),0,1)</f>
        <v>0</v>
      </c>
      <c r="AH637" s="48">
        <f t="shared" si="218"/>
        <v>4.3699999999998101E-2</v>
      </c>
      <c r="AI637" s="48" t="str">
        <f t="shared" si="200"/>
        <v/>
      </c>
      <c r="AJ637" s="48" t="str">
        <f t="shared" si="201"/>
        <v/>
      </c>
      <c r="AK637" s="52" t="str">
        <f t="shared" si="202"/>
        <v/>
      </c>
      <c r="AL637" s="52" t="str">
        <f t="shared" si="203"/>
        <v/>
      </c>
      <c r="AM637" s="48" t="str">
        <f t="shared" si="204"/>
        <v/>
      </c>
      <c r="AN637" s="48" t="str">
        <f t="shared" si="205"/>
        <v/>
      </c>
      <c r="AP637" s="18" t="str">
        <f t="shared" si="206"/>
        <v/>
      </c>
      <c r="AQ637" s="18" t="str">
        <f t="shared" si="207"/>
        <v/>
      </c>
      <c r="AR637" s="18">
        <v>4.3700000000000003E-2</v>
      </c>
      <c r="AS637" s="18">
        <f>IF(AF!$D$27="Todos",1,IF(M637=AF!$D$27,1,0))</f>
        <v>1</v>
      </c>
      <c r="AT637" s="53">
        <f>IF(AND(E637=AF!$D$6,OR(LT!M637=AF!$D$27,AF!$D$27="Todos"),OR(AP637=AF!$E$8,AQ637=AF!$E$8)),AR637+AS637,0)</f>
        <v>0</v>
      </c>
      <c r="AU637" s="18" t="str">
        <f t="shared" si="208"/>
        <v/>
      </c>
      <c r="AV637" s="54" t="str">
        <f t="shared" si="209"/>
        <v/>
      </c>
      <c r="AW637" s="54" t="str">
        <f t="shared" si="210"/>
        <v/>
      </c>
      <c r="AX637" s="18" t="str">
        <f t="shared" si="211"/>
        <v/>
      </c>
      <c r="AY637" s="18" t="str">
        <f t="shared" si="212"/>
        <v/>
      </c>
      <c r="BA637" s="18">
        <f>IF($E637=AF!$D$6,IF($M637="Concluída no prazo",2,IF($M637="Concluída com atraso",1,0)),0)</f>
        <v>0</v>
      </c>
      <c r="BB637" s="18">
        <f>IF($E637=AF!$D$6,IF($M637="Atrasada",2,IF($M637="Concluída com atraso",1,0)),0)</f>
        <v>0</v>
      </c>
      <c r="BC637" s="18">
        <v>6.3099999999999996E-3</v>
      </c>
      <c r="BD637" s="18">
        <f t="shared" si="219"/>
        <v>6.3099999999999996E-3</v>
      </c>
      <c r="BE637" s="18">
        <f t="shared" si="219"/>
        <v>6.3099999999999996E-3</v>
      </c>
      <c r="BF637" s="18" t="str">
        <f t="shared" si="213"/>
        <v/>
      </c>
      <c r="BN637" s="18" t="str">
        <f t="shared" si="214"/>
        <v>s</v>
      </c>
    </row>
    <row r="638" spans="3:66" ht="50.1" customHeight="1" thickTop="1" thickBot="1" x14ac:dyDescent="0.3">
      <c r="C638" s="46"/>
      <c r="D638" s="46"/>
      <c r="E638" s="46"/>
      <c r="F638" s="122"/>
      <c r="G638" s="122"/>
      <c r="H638" s="78" t="str">
        <f t="shared" si="215"/>
        <v/>
      </c>
      <c r="I638" s="78" t="str">
        <f t="shared" si="216"/>
        <v/>
      </c>
      <c r="J638" s="16"/>
      <c r="K638" s="46" t="str">
        <f t="shared" si="217"/>
        <v/>
      </c>
      <c r="L638" s="16"/>
      <c r="M638" s="16"/>
      <c r="N638" s="46"/>
      <c r="O638" s="47" t="str">
        <f t="shared" si="220"/>
        <v/>
      </c>
      <c r="P638" s="47"/>
      <c r="Q638" s="48" t="str">
        <f>IFERROR(VLOOKUP(E638,Funcionários!$C$8:$E$207,3,FALSE),"")</f>
        <v/>
      </c>
      <c r="R638" s="47"/>
      <c r="S638" s="49" t="str">
        <f t="shared" si="221"/>
        <v/>
      </c>
      <c r="T638" s="49">
        <v>6.3200000000000001E-3</v>
      </c>
      <c r="U638" s="48" t="str">
        <f>IF(Funcionários!C639=0,"",Funcionários!C639)</f>
        <v/>
      </c>
      <c r="V638" s="50">
        <f>IF(U638="",0,IF(COUNTIFS($E$7:$E$3006,U638,$I$7:$I$3006,'RC'!$E$6)=0,0,COUNTIFS($M$7:$M$3006,"Concluída no prazo",$E$7:$E$3006,U638,$I$7:$I$3006,'RC'!$E$6)/COUNTIFS($E$7:$E$3006,U638,$I$7:$I$3006,'RC'!$E$6)))</f>
        <v>0</v>
      </c>
      <c r="W638" s="49">
        <f>SUMIFS($J$7:$J$3006,$E$7:$E$3006,U638,$I$7:$I$3006,'RC'!$E$6)+SUMIFS($L$7:$L$3006,$E$7:$E$3006,U638,$I$7:$I$3006,'RC'!$E$6)</f>
        <v>0</v>
      </c>
      <c r="X638" s="48">
        <f>COUNTIFS($E$7:$E$3006,U638,$I$7:$I$3006,'RC'!$E$6)</f>
        <v>0</v>
      </c>
      <c r="Y638" s="48"/>
      <c r="Z638" s="51" t="str">
        <f>IF(AQ638='RC'!$E$6,AC638*1000+AD638,"")</f>
        <v/>
      </c>
      <c r="AA638" s="51" t="str">
        <f>IF(AB638="","",IF(AQ638='RC'!$E$6,AC638*1000-AD638,""))</f>
        <v/>
      </c>
      <c r="AB638" s="48" t="str">
        <f>IFERROR(VLOOKUP(E638,Funcionários!$C$8:$E$207,3,FALSE),"")</f>
        <v/>
      </c>
      <c r="AC638" s="50" t="str">
        <f>IF(AB638="","",IF(COUNTIFS($AB$7:$AB$3006,AB638,$AQ$7:$AQ$3006,'RC'!$E$6)=0,"",COUNTIFS($M$7:$M$3006,"Concluída no prazo",$AB$7:$AB$3006,AB638,$AQ$7:$AQ$3006,'RC'!$E$6)/COUNTIFS($AB$7:$AB$3006,AB638,$AQ$7:$AQ$3006,'RC'!$E$6)))</f>
        <v/>
      </c>
      <c r="AD638" s="48">
        <f>SUMIF($AQ$7:$AQ$3006,'RC'!$E$6,$J$7:$J$3006)+SUMIF($AQ$7:$AQ$3006,'RC'!$E$6,$L$7:$L$3006)</f>
        <v>21</v>
      </c>
      <c r="AF638" s="48">
        <v>4.3689999999998098E-2</v>
      </c>
      <c r="AG638" s="48">
        <f>IF(OR(AQ638="",AQ638&lt;&gt;'RC'!$E$6,AB638&lt;&gt;'RC'!$D$21),0,1)</f>
        <v>0</v>
      </c>
      <c r="AH638" s="48">
        <f t="shared" si="218"/>
        <v>4.3689999999998098E-2</v>
      </c>
      <c r="AI638" s="48" t="str">
        <f t="shared" si="200"/>
        <v/>
      </c>
      <c r="AJ638" s="48" t="str">
        <f t="shared" si="201"/>
        <v/>
      </c>
      <c r="AK638" s="52" t="str">
        <f t="shared" si="202"/>
        <v/>
      </c>
      <c r="AL638" s="52" t="str">
        <f t="shared" si="203"/>
        <v/>
      </c>
      <c r="AM638" s="48" t="str">
        <f t="shared" si="204"/>
        <v/>
      </c>
      <c r="AN638" s="48" t="str">
        <f t="shared" si="205"/>
        <v/>
      </c>
      <c r="AP638" s="18" t="str">
        <f t="shared" si="206"/>
        <v/>
      </c>
      <c r="AQ638" s="18" t="str">
        <f t="shared" si="207"/>
        <v/>
      </c>
      <c r="AR638" s="18">
        <v>4.369E-2</v>
      </c>
      <c r="AS638" s="18">
        <f>IF(AF!$D$27="Todos",1,IF(M638=AF!$D$27,1,0))</f>
        <v>1</v>
      </c>
      <c r="AT638" s="53">
        <f>IF(AND(E638=AF!$D$6,OR(LT!M638=AF!$D$27,AF!$D$27="Todos"),OR(AP638=AF!$E$8,AQ638=AF!$E$8)),AR638+AS638,0)</f>
        <v>0</v>
      </c>
      <c r="AU638" s="18" t="str">
        <f t="shared" si="208"/>
        <v/>
      </c>
      <c r="AV638" s="54" t="str">
        <f t="shared" si="209"/>
        <v/>
      </c>
      <c r="AW638" s="54" t="str">
        <f t="shared" si="210"/>
        <v/>
      </c>
      <c r="AX638" s="18" t="str">
        <f t="shared" si="211"/>
        <v/>
      </c>
      <c r="AY638" s="18" t="str">
        <f t="shared" si="212"/>
        <v/>
      </c>
      <c r="BA638" s="18">
        <f>IF($E638=AF!$D$6,IF($M638="Concluída no prazo",2,IF($M638="Concluída com atraso",1,0)),0)</f>
        <v>0</v>
      </c>
      <c r="BB638" s="18">
        <f>IF($E638=AF!$D$6,IF($M638="Atrasada",2,IF($M638="Concluída com atraso",1,0)),0)</f>
        <v>0</v>
      </c>
      <c r="BC638" s="18">
        <v>6.3200000000000001E-3</v>
      </c>
      <c r="BD638" s="18">
        <f t="shared" si="219"/>
        <v>6.3200000000000001E-3</v>
      </c>
      <c r="BE638" s="18">
        <f t="shared" si="219"/>
        <v>6.3200000000000001E-3</v>
      </c>
      <c r="BF638" s="18" t="str">
        <f t="shared" si="213"/>
        <v/>
      </c>
      <c r="BN638" s="18" t="str">
        <f t="shared" si="214"/>
        <v>s</v>
      </c>
    </row>
    <row r="639" spans="3:66" ht="50.1" customHeight="1" thickTop="1" thickBot="1" x14ac:dyDescent="0.3">
      <c r="C639" s="46"/>
      <c r="D639" s="46"/>
      <c r="E639" s="46"/>
      <c r="F639" s="122"/>
      <c r="G639" s="122"/>
      <c r="H639" s="78" t="str">
        <f t="shared" si="215"/>
        <v/>
      </c>
      <c r="I639" s="78" t="str">
        <f t="shared" si="216"/>
        <v/>
      </c>
      <c r="J639" s="16"/>
      <c r="K639" s="46" t="str">
        <f t="shared" si="217"/>
        <v/>
      </c>
      <c r="L639" s="16"/>
      <c r="M639" s="16"/>
      <c r="N639" s="46"/>
      <c r="O639" s="47" t="str">
        <f t="shared" si="220"/>
        <v/>
      </c>
      <c r="P639" s="47"/>
      <c r="Q639" s="48" t="str">
        <f>IFERROR(VLOOKUP(E639,Funcionários!$C$8:$E$207,3,FALSE),"")</f>
        <v/>
      </c>
      <c r="R639" s="47"/>
      <c r="S639" s="49" t="str">
        <f t="shared" si="221"/>
        <v/>
      </c>
      <c r="T639" s="49">
        <v>6.3299999999999997E-3</v>
      </c>
      <c r="U639" s="48" t="str">
        <f>IF(Funcionários!C640=0,"",Funcionários!C640)</f>
        <v/>
      </c>
      <c r="V639" s="50">
        <f>IF(U639="",0,IF(COUNTIFS($E$7:$E$3006,U639,$I$7:$I$3006,'RC'!$E$6)=0,0,COUNTIFS($M$7:$M$3006,"Concluída no prazo",$E$7:$E$3006,U639,$I$7:$I$3006,'RC'!$E$6)/COUNTIFS($E$7:$E$3006,U639,$I$7:$I$3006,'RC'!$E$6)))</f>
        <v>0</v>
      </c>
      <c r="W639" s="49">
        <f>SUMIFS($J$7:$J$3006,$E$7:$E$3006,U639,$I$7:$I$3006,'RC'!$E$6)+SUMIFS($L$7:$L$3006,$E$7:$E$3006,U639,$I$7:$I$3006,'RC'!$E$6)</f>
        <v>0</v>
      </c>
      <c r="X639" s="48">
        <f>COUNTIFS($E$7:$E$3006,U639,$I$7:$I$3006,'RC'!$E$6)</f>
        <v>0</v>
      </c>
      <c r="Y639" s="48"/>
      <c r="Z639" s="51" t="str">
        <f>IF(AQ639='RC'!$E$6,AC639*1000+AD639,"")</f>
        <v/>
      </c>
      <c r="AA639" s="51" t="str">
        <f>IF(AB639="","",IF(AQ639='RC'!$E$6,AC639*1000-AD639,""))</f>
        <v/>
      </c>
      <c r="AB639" s="48" t="str">
        <f>IFERROR(VLOOKUP(E639,Funcionários!$C$8:$E$207,3,FALSE),"")</f>
        <v/>
      </c>
      <c r="AC639" s="50" t="str">
        <f>IF(AB639="","",IF(COUNTIFS($AB$7:$AB$3006,AB639,$AQ$7:$AQ$3006,'RC'!$E$6)=0,"",COUNTIFS($M$7:$M$3006,"Concluída no prazo",$AB$7:$AB$3006,AB639,$AQ$7:$AQ$3006,'RC'!$E$6)/COUNTIFS($AB$7:$AB$3006,AB639,$AQ$7:$AQ$3006,'RC'!$E$6)))</f>
        <v/>
      </c>
      <c r="AD639" s="48">
        <f>SUMIF($AQ$7:$AQ$3006,'RC'!$E$6,$J$7:$J$3006)+SUMIF($AQ$7:$AQ$3006,'RC'!$E$6,$L$7:$L$3006)</f>
        <v>21</v>
      </c>
      <c r="AF639" s="48">
        <v>4.3679999999998102E-2</v>
      </c>
      <c r="AG639" s="48">
        <f>IF(OR(AQ639="",AQ639&lt;&gt;'RC'!$E$6,AB639&lt;&gt;'RC'!$D$21),0,1)</f>
        <v>0</v>
      </c>
      <c r="AH639" s="48">
        <f t="shared" si="218"/>
        <v>4.3679999999998102E-2</v>
      </c>
      <c r="AI639" s="48" t="str">
        <f t="shared" si="200"/>
        <v/>
      </c>
      <c r="AJ639" s="48" t="str">
        <f t="shared" si="201"/>
        <v/>
      </c>
      <c r="AK639" s="52" t="str">
        <f t="shared" si="202"/>
        <v/>
      </c>
      <c r="AL639" s="52" t="str">
        <f t="shared" si="203"/>
        <v/>
      </c>
      <c r="AM639" s="48" t="str">
        <f t="shared" si="204"/>
        <v/>
      </c>
      <c r="AN639" s="48" t="str">
        <f t="shared" si="205"/>
        <v/>
      </c>
      <c r="AP639" s="18" t="str">
        <f t="shared" si="206"/>
        <v/>
      </c>
      <c r="AQ639" s="18" t="str">
        <f t="shared" si="207"/>
        <v/>
      </c>
      <c r="AR639" s="18">
        <v>4.3679999999999997E-2</v>
      </c>
      <c r="AS639" s="18">
        <f>IF(AF!$D$27="Todos",1,IF(M639=AF!$D$27,1,0))</f>
        <v>1</v>
      </c>
      <c r="AT639" s="53">
        <f>IF(AND(E639=AF!$D$6,OR(LT!M639=AF!$D$27,AF!$D$27="Todos"),OR(AP639=AF!$E$8,AQ639=AF!$E$8)),AR639+AS639,0)</f>
        <v>0</v>
      </c>
      <c r="AU639" s="18" t="str">
        <f t="shared" si="208"/>
        <v/>
      </c>
      <c r="AV639" s="54" t="str">
        <f t="shared" si="209"/>
        <v/>
      </c>
      <c r="AW639" s="54" t="str">
        <f t="shared" si="210"/>
        <v/>
      </c>
      <c r="AX639" s="18" t="str">
        <f t="shared" si="211"/>
        <v/>
      </c>
      <c r="AY639" s="18" t="str">
        <f t="shared" si="212"/>
        <v/>
      </c>
      <c r="BA639" s="18">
        <f>IF($E639=AF!$D$6,IF($M639="Concluída no prazo",2,IF($M639="Concluída com atraso",1,0)),0)</f>
        <v>0</v>
      </c>
      <c r="BB639" s="18">
        <f>IF($E639=AF!$D$6,IF($M639="Atrasada",2,IF($M639="Concluída com atraso",1,0)),0)</f>
        <v>0</v>
      </c>
      <c r="BC639" s="18">
        <v>6.3299999999999997E-3</v>
      </c>
      <c r="BD639" s="18">
        <f t="shared" si="219"/>
        <v>6.3299999999999997E-3</v>
      </c>
      <c r="BE639" s="18">
        <f t="shared" si="219"/>
        <v>6.3299999999999997E-3</v>
      </c>
      <c r="BF639" s="18" t="str">
        <f t="shared" si="213"/>
        <v/>
      </c>
      <c r="BN639" s="18" t="str">
        <f t="shared" si="214"/>
        <v>s</v>
      </c>
    </row>
    <row r="640" spans="3:66" ht="50.1" customHeight="1" thickTop="1" thickBot="1" x14ac:dyDescent="0.3">
      <c r="C640" s="46"/>
      <c r="D640" s="46"/>
      <c r="E640" s="46"/>
      <c r="F640" s="122"/>
      <c r="G640" s="122"/>
      <c r="H640" s="78" t="str">
        <f t="shared" si="215"/>
        <v/>
      </c>
      <c r="I640" s="78" t="str">
        <f t="shared" si="216"/>
        <v/>
      </c>
      <c r="J640" s="16"/>
      <c r="K640" s="46" t="str">
        <f t="shared" si="217"/>
        <v/>
      </c>
      <c r="L640" s="16"/>
      <c r="M640" s="16"/>
      <c r="N640" s="46"/>
      <c r="O640" s="47" t="str">
        <f t="shared" si="220"/>
        <v/>
      </c>
      <c r="P640" s="47"/>
      <c r="Q640" s="48" t="str">
        <f>IFERROR(VLOOKUP(E640,Funcionários!$C$8:$E$207,3,FALSE),"")</f>
        <v/>
      </c>
      <c r="R640" s="47"/>
      <c r="S640" s="49" t="str">
        <f t="shared" si="221"/>
        <v/>
      </c>
      <c r="T640" s="49">
        <v>6.3400000000000001E-3</v>
      </c>
      <c r="U640" s="48" t="str">
        <f>IF(Funcionários!C641=0,"",Funcionários!C641)</f>
        <v/>
      </c>
      <c r="V640" s="50">
        <f>IF(U640="",0,IF(COUNTIFS($E$7:$E$3006,U640,$I$7:$I$3006,'RC'!$E$6)=0,0,COUNTIFS($M$7:$M$3006,"Concluída no prazo",$E$7:$E$3006,U640,$I$7:$I$3006,'RC'!$E$6)/COUNTIFS($E$7:$E$3006,U640,$I$7:$I$3006,'RC'!$E$6)))</f>
        <v>0</v>
      </c>
      <c r="W640" s="49">
        <f>SUMIFS($J$7:$J$3006,$E$7:$E$3006,U640,$I$7:$I$3006,'RC'!$E$6)+SUMIFS($L$7:$L$3006,$E$7:$E$3006,U640,$I$7:$I$3006,'RC'!$E$6)</f>
        <v>0</v>
      </c>
      <c r="X640" s="48">
        <f>COUNTIFS($E$7:$E$3006,U640,$I$7:$I$3006,'RC'!$E$6)</f>
        <v>0</v>
      </c>
      <c r="Y640" s="48"/>
      <c r="Z640" s="51" t="str">
        <f>IF(AQ640='RC'!$E$6,AC640*1000+AD640,"")</f>
        <v/>
      </c>
      <c r="AA640" s="51" t="str">
        <f>IF(AB640="","",IF(AQ640='RC'!$E$6,AC640*1000-AD640,""))</f>
        <v/>
      </c>
      <c r="AB640" s="48" t="str">
        <f>IFERROR(VLOOKUP(E640,Funcionários!$C$8:$E$207,3,FALSE),"")</f>
        <v/>
      </c>
      <c r="AC640" s="50" t="str">
        <f>IF(AB640="","",IF(COUNTIFS($AB$7:$AB$3006,AB640,$AQ$7:$AQ$3006,'RC'!$E$6)=0,"",COUNTIFS($M$7:$M$3006,"Concluída no prazo",$AB$7:$AB$3006,AB640,$AQ$7:$AQ$3006,'RC'!$E$6)/COUNTIFS($AB$7:$AB$3006,AB640,$AQ$7:$AQ$3006,'RC'!$E$6)))</f>
        <v/>
      </c>
      <c r="AD640" s="48">
        <f>SUMIF($AQ$7:$AQ$3006,'RC'!$E$6,$J$7:$J$3006)+SUMIF($AQ$7:$AQ$3006,'RC'!$E$6,$L$7:$L$3006)</f>
        <v>21</v>
      </c>
      <c r="AF640" s="48">
        <v>4.3669999999998099E-2</v>
      </c>
      <c r="AG640" s="48">
        <f>IF(OR(AQ640="",AQ640&lt;&gt;'RC'!$E$6,AB640&lt;&gt;'RC'!$D$21),0,1)</f>
        <v>0</v>
      </c>
      <c r="AH640" s="48">
        <f t="shared" si="218"/>
        <v>4.3669999999998099E-2</v>
      </c>
      <c r="AI640" s="48" t="str">
        <f t="shared" si="200"/>
        <v/>
      </c>
      <c r="AJ640" s="48" t="str">
        <f t="shared" si="201"/>
        <v/>
      </c>
      <c r="AK640" s="52" t="str">
        <f t="shared" si="202"/>
        <v/>
      </c>
      <c r="AL640" s="52" t="str">
        <f t="shared" si="203"/>
        <v/>
      </c>
      <c r="AM640" s="48" t="str">
        <f t="shared" si="204"/>
        <v/>
      </c>
      <c r="AN640" s="48" t="str">
        <f t="shared" si="205"/>
        <v/>
      </c>
      <c r="AP640" s="18" t="str">
        <f t="shared" si="206"/>
        <v/>
      </c>
      <c r="AQ640" s="18" t="str">
        <f t="shared" si="207"/>
        <v/>
      </c>
      <c r="AR640" s="18">
        <v>4.367E-2</v>
      </c>
      <c r="AS640" s="18">
        <f>IF(AF!$D$27="Todos",1,IF(M640=AF!$D$27,1,0))</f>
        <v>1</v>
      </c>
      <c r="AT640" s="53">
        <f>IF(AND(E640=AF!$D$6,OR(LT!M640=AF!$D$27,AF!$D$27="Todos"),OR(AP640=AF!$E$8,AQ640=AF!$E$8)),AR640+AS640,0)</f>
        <v>0</v>
      </c>
      <c r="AU640" s="18" t="str">
        <f t="shared" si="208"/>
        <v/>
      </c>
      <c r="AV640" s="54" t="str">
        <f t="shared" si="209"/>
        <v/>
      </c>
      <c r="AW640" s="54" t="str">
        <f t="shared" si="210"/>
        <v/>
      </c>
      <c r="AX640" s="18" t="str">
        <f t="shared" si="211"/>
        <v/>
      </c>
      <c r="AY640" s="18" t="str">
        <f t="shared" si="212"/>
        <v/>
      </c>
      <c r="BA640" s="18">
        <f>IF($E640=AF!$D$6,IF($M640="Concluída no prazo",2,IF($M640="Concluída com atraso",1,0)),0)</f>
        <v>0</v>
      </c>
      <c r="BB640" s="18">
        <f>IF($E640=AF!$D$6,IF($M640="Atrasada",2,IF($M640="Concluída com atraso",1,0)),0)</f>
        <v>0</v>
      </c>
      <c r="BC640" s="18">
        <v>6.3400000000000001E-3</v>
      </c>
      <c r="BD640" s="18">
        <f t="shared" si="219"/>
        <v>6.3400000000000001E-3</v>
      </c>
      <c r="BE640" s="18">
        <f t="shared" si="219"/>
        <v>6.3400000000000001E-3</v>
      </c>
      <c r="BF640" s="18" t="str">
        <f t="shared" si="213"/>
        <v/>
      </c>
      <c r="BN640" s="18" t="str">
        <f t="shared" si="214"/>
        <v>s</v>
      </c>
    </row>
    <row r="641" spans="3:66" ht="50.1" customHeight="1" thickTop="1" thickBot="1" x14ac:dyDescent="0.3">
      <c r="C641" s="46"/>
      <c r="D641" s="46"/>
      <c r="E641" s="46"/>
      <c r="F641" s="122"/>
      <c r="G641" s="122"/>
      <c r="H641" s="78" t="str">
        <f t="shared" si="215"/>
        <v/>
      </c>
      <c r="I641" s="78" t="str">
        <f t="shared" si="216"/>
        <v/>
      </c>
      <c r="J641" s="16"/>
      <c r="K641" s="46" t="str">
        <f t="shared" si="217"/>
        <v/>
      </c>
      <c r="L641" s="16"/>
      <c r="M641" s="16"/>
      <c r="N641" s="46"/>
      <c r="O641" s="47" t="str">
        <f t="shared" si="220"/>
        <v/>
      </c>
      <c r="P641" s="47"/>
      <c r="Q641" s="48" t="str">
        <f>IFERROR(VLOOKUP(E641,Funcionários!$C$8:$E$207,3,FALSE),"")</f>
        <v/>
      </c>
      <c r="R641" s="47"/>
      <c r="S641" s="49" t="str">
        <f t="shared" si="221"/>
        <v/>
      </c>
      <c r="T641" s="49">
        <v>6.3499999999999997E-3</v>
      </c>
      <c r="U641" s="48" t="str">
        <f>IF(Funcionários!C642=0,"",Funcionários!C642)</f>
        <v/>
      </c>
      <c r="V641" s="50">
        <f>IF(U641="",0,IF(COUNTIFS($E$7:$E$3006,U641,$I$7:$I$3006,'RC'!$E$6)=0,0,COUNTIFS($M$7:$M$3006,"Concluída no prazo",$E$7:$E$3006,U641,$I$7:$I$3006,'RC'!$E$6)/COUNTIFS($E$7:$E$3006,U641,$I$7:$I$3006,'RC'!$E$6)))</f>
        <v>0</v>
      </c>
      <c r="W641" s="49">
        <f>SUMIFS($J$7:$J$3006,$E$7:$E$3006,U641,$I$7:$I$3006,'RC'!$E$6)+SUMIFS($L$7:$L$3006,$E$7:$E$3006,U641,$I$7:$I$3006,'RC'!$E$6)</f>
        <v>0</v>
      </c>
      <c r="X641" s="48">
        <f>COUNTIFS($E$7:$E$3006,U641,$I$7:$I$3006,'RC'!$E$6)</f>
        <v>0</v>
      </c>
      <c r="Y641" s="48"/>
      <c r="Z641" s="51" t="str">
        <f>IF(AQ641='RC'!$E$6,AC641*1000+AD641,"")</f>
        <v/>
      </c>
      <c r="AA641" s="51" t="str">
        <f>IF(AB641="","",IF(AQ641='RC'!$E$6,AC641*1000-AD641,""))</f>
        <v/>
      </c>
      <c r="AB641" s="48" t="str">
        <f>IFERROR(VLOOKUP(E641,Funcionários!$C$8:$E$207,3,FALSE),"")</f>
        <v/>
      </c>
      <c r="AC641" s="50" t="str">
        <f>IF(AB641="","",IF(COUNTIFS($AB$7:$AB$3006,AB641,$AQ$7:$AQ$3006,'RC'!$E$6)=0,"",COUNTIFS($M$7:$M$3006,"Concluída no prazo",$AB$7:$AB$3006,AB641,$AQ$7:$AQ$3006,'RC'!$E$6)/COUNTIFS($AB$7:$AB$3006,AB641,$AQ$7:$AQ$3006,'RC'!$E$6)))</f>
        <v/>
      </c>
      <c r="AD641" s="48">
        <f>SUMIF($AQ$7:$AQ$3006,'RC'!$E$6,$J$7:$J$3006)+SUMIF($AQ$7:$AQ$3006,'RC'!$E$6,$L$7:$L$3006)</f>
        <v>21</v>
      </c>
      <c r="AF641" s="48">
        <v>4.3659999999998103E-2</v>
      </c>
      <c r="AG641" s="48">
        <f>IF(OR(AQ641="",AQ641&lt;&gt;'RC'!$E$6,AB641&lt;&gt;'RC'!$D$21),0,1)</f>
        <v>0</v>
      </c>
      <c r="AH641" s="48">
        <f t="shared" si="218"/>
        <v>4.3659999999998103E-2</v>
      </c>
      <c r="AI641" s="48" t="str">
        <f t="shared" si="200"/>
        <v/>
      </c>
      <c r="AJ641" s="48" t="str">
        <f t="shared" si="201"/>
        <v/>
      </c>
      <c r="AK641" s="52" t="str">
        <f t="shared" si="202"/>
        <v/>
      </c>
      <c r="AL641" s="52" t="str">
        <f t="shared" si="203"/>
        <v/>
      </c>
      <c r="AM641" s="48" t="str">
        <f t="shared" si="204"/>
        <v/>
      </c>
      <c r="AN641" s="48" t="str">
        <f t="shared" si="205"/>
        <v/>
      </c>
      <c r="AP641" s="18" t="str">
        <f t="shared" si="206"/>
        <v/>
      </c>
      <c r="AQ641" s="18" t="str">
        <f t="shared" si="207"/>
        <v/>
      </c>
      <c r="AR641" s="18">
        <v>4.3659999999999997E-2</v>
      </c>
      <c r="AS641" s="18">
        <f>IF(AF!$D$27="Todos",1,IF(M641=AF!$D$27,1,0))</f>
        <v>1</v>
      </c>
      <c r="AT641" s="53">
        <f>IF(AND(E641=AF!$D$6,OR(LT!M641=AF!$D$27,AF!$D$27="Todos"),OR(AP641=AF!$E$8,AQ641=AF!$E$8)),AR641+AS641,0)</f>
        <v>0</v>
      </c>
      <c r="AU641" s="18" t="str">
        <f t="shared" si="208"/>
        <v/>
      </c>
      <c r="AV641" s="54" t="str">
        <f t="shared" si="209"/>
        <v/>
      </c>
      <c r="AW641" s="54" t="str">
        <f t="shared" si="210"/>
        <v/>
      </c>
      <c r="AX641" s="18" t="str">
        <f t="shared" si="211"/>
        <v/>
      </c>
      <c r="AY641" s="18" t="str">
        <f t="shared" si="212"/>
        <v/>
      </c>
      <c r="BA641" s="18">
        <f>IF($E641=AF!$D$6,IF($M641="Concluída no prazo",2,IF($M641="Concluída com atraso",1,0)),0)</f>
        <v>0</v>
      </c>
      <c r="BB641" s="18">
        <f>IF($E641=AF!$D$6,IF($M641="Atrasada",2,IF($M641="Concluída com atraso",1,0)),0)</f>
        <v>0</v>
      </c>
      <c r="BC641" s="18">
        <v>6.3499999999999997E-3</v>
      </c>
      <c r="BD641" s="18">
        <f t="shared" si="219"/>
        <v>6.3499999999999997E-3</v>
      </c>
      <c r="BE641" s="18">
        <f t="shared" si="219"/>
        <v>6.3499999999999997E-3</v>
      </c>
      <c r="BF641" s="18" t="str">
        <f t="shared" si="213"/>
        <v/>
      </c>
      <c r="BN641" s="18" t="str">
        <f t="shared" si="214"/>
        <v>s</v>
      </c>
    </row>
    <row r="642" spans="3:66" ht="50.1" customHeight="1" thickTop="1" thickBot="1" x14ac:dyDescent="0.3">
      <c r="C642" s="46"/>
      <c r="D642" s="46"/>
      <c r="E642" s="46"/>
      <c r="F642" s="122"/>
      <c r="G642" s="122"/>
      <c r="H642" s="78" t="str">
        <f t="shared" si="215"/>
        <v/>
      </c>
      <c r="I642" s="78" t="str">
        <f t="shared" si="216"/>
        <v/>
      </c>
      <c r="J642" s="16"/>
      <c r="K642" s="46" t="str">
        <f t="shared" si="217"/>
        <v/>
      </c>
      <c r="L642" s="16"/>
      <c r="M642" s="16"/>
      <c r="N642" s="46"/>
      <c r="O642" s="47" t="str">
        <f t="shared" si="220"/>
        <v/>
      </c>
      <c r="P642" s="47"/>
      <c r="Q642" s="48" t="str">
        <f>IFERROR(VLOOKUP(E642,Funcionários!$C$8:$E$207,3,FALSE),"")</f>
        <v/>
      </c>
      <c r="R642" s="47"/>
      <c r="S642" s="49" t="str">
        <f t="shared" si="221"/>
        <v/>
      </c>
      <c r="T642" s="49">
        <v>6.3600000000000002E-3</v>
      </c>
      <c r="U642" s="48" t="str">
        <f>IF(Funcionários!C643=0,"",Funcionários!C643)</f>
        <v/>
      </c>
      <c r="V642" s="50">
        <f>IF(U642="",0,IF(COUNTIFS($E$7:$E$3006,U642,$I$7:$I$3006,'RC'!$E$6)=0,0,COUNTIFS($M$7:$M$3006,"Concluída no prazo",$E$7:$E$3006,U642,$I$7:$I$3006,'RC'!$E$6)/COUNTIFS($E$7:$E$3006,U642,$I$7:$I$3006,'RC'!$E$6)))</f>
        <v>0</v>
      </c>
      <c r="W642" s="49">
        <f>SUMIFS($J$7:$J$3006,$E$7:$E$3006,U642,$I$7:$I$3006,'RC'!$E$6)+SUMIFS($L$7:$L$3006,$E$7:$E$3006,U642,$I$7:$I$3006,'RC'!$E$6)</f>
        <v>0</v>
      </c>
      <c r="X642" s="48">
        <f>COUNTIFS($E$7:$E$3006,U642,$I$7:$I$3006,'RC'!$E$6)</f>
        <v>0</v>
      </c>
      <c r="Y642" s="48"/>
      <c r="Z642" s="51" t="str">
        <f>IF(AQ642='RC'!$E$6,AC642*1000+AD642,"")</f>
        <v/>
      </c>
      <c r="AA642" s="51" t="str">
        <f>IF(AB642="","",IF(AQ642='RC'!$E$6,AC642*1000-AD642,""))</f>
        <v/>
      </c>
      <c r="AB642" s="48" t="str">
        <f>IFERROR(VLOOKUP(E642,Funcionários!$C$8:$E$207,3,FALSE),"")</f>
        <v/>
      </c>
      <c r="AC642" s="50" t="str">
        <f>IF(AB642="","",IF(COUNTIFS($AB$7:$AB$3006,AB642,$AQ$7:$AQ$3006,'RC'!$E$6)=0,"",COUNTIFS($M$7:$M$3006,"Concluída no prazo",$AB$7:$AB$3006,AB642,$AQ$7:$AQ$3006,'RC'!$E$6)/COUNTIFS($AB$7:$AB$3006,AB642,$AQ$7:$AQ$3006,'RC'!$E$6)))</f>
        <v/>
      </c>
      <c r="AD642" s="48">
        <f>SUMIF($AQ$7:$AQ$3006,'RC'!$E$6,$J$7:$J$3006)+SUMIF($AQ$7:$AQ$3006,'RC'!$E$6,$L$7:$L$3006)</f>
        <v>21</v>
      </c>
      <c r="AF642" s="48">
        <v>4.36499999999981E-2</v>
      </c>
      <c r="AG642" s="48">
        <f>IF(OR(AQ642="",AQ642&lt;&gt;'RC'!$E$6,AB642&lt;&gt;'RC'!$D$21),0,1)</f>
        <v>0</v>
      </c>
      <c r="AH642" s="48">
        <f t="shared" si="218"/>
        <v>4.36499999999981E-2</v>
      </c>
      <c r="AI642" s="48" t="str">
        <f t="shared" si="200"/>
        <v/>
      </c>
      <c r="AJ642" s="48" t="str">
        <f t="shared" si="201"/>
        <v/>
      </c>
      <c r="AK642" s="52" t="str">
        <f t="shared" si="202"/>
        <v/>
      </c>
      <c r="AL642" s="52" t="str">
        <f t="shared" si="203"/>
        <v/>
      </c>
      <c r="AM642" s="48" t="str">
        <f t="shared" si="204"/>
        <v/>
      </c>
      <c r="AN642" s="48" t="str">
        <f t="shared" si="205"/>
        <v/>
      </c>
      <c r="AP642" s="18" t="str">
        <f t="shared" si="206"/>
        <v/>
      </c>
      <c r="AQ642" s="18" t="str">
        <f t="shared" si="207"/>
        <v/>
      </c>
      <c r="AR642" s="18">
        <v>4.3650000000000001E-2</v>
      </c>
      <c r="AS642" s="18">
        <f>IF(AF!$D$27="Todos",1,IF(M642=AF!$D$27,1,0))</f>
        <v>1</v>
      </c>
      <c r="AT642" s="53">
        <f>IF(AND(E642=AF!$D$6,OR(LT!M642=AF!$D$27,AF!$D$27="Todos"),OR(AP642=AF!$E$8,AQ642=AF!$E$8)),AR642+AS642,0)</f>
        <v>0</v>
      </c>
      <c r="AU642" s="18" t="str">
        <f t="shared" si="208"/>
        <v/>
      </c>
      <c r="AV642" s="54" t="str">
        <f t="shared" si="209"/>
        <v/>
      </c>
      <c r="AW642" s="54" t="str">
        <f t="shared" si="210"/>
        <v/>
      </c>
      <c r="AX642" s="18" t="str">
        <f t="shared" si="211"/>
        <v/>
      </c>
      <c r="AY642" s="18" t="str">
        <f t="shared" si="212"/>
        <v/>
      </c>
      <c r="BA642" s="18">
        <f>IF($E642=AF!$D$6,IF($M642="Concluída no prazo",2,IF($M642="Concluída com atraso",1,0)),0)</f>
        <v>0</v>
      </c>
      <c r="BB642" s="18">
        <f>IF($E642=AF!$D$6,IF($M642="Atrasada",2,IF($M642="Concluída com atraso",1,0)),0)</f>
        <v>0</v>
      </c>
      <c r="BC642" s="18">
        <v>6.3600000000000002E-3</v>
      </c>
      <c r="BD642" s="18">
        <f t="shared" si="219"/>
        <v>6.3600000000000002E-3</v>
      </c>
      <c r="BE642" s="18">
        <f t="shared" si="219"/>
        <v>6.3600000000000002E-3</v>
      </c>
      <c r="BF642" s="18" t="str">
        <f t="shared" si="213"/>
        <v/>
      </c>
      <c r="BN642" s="18" t="str">
        <f t="shared" si="214"/>
        <v>s</v>
      </c>
    </row>
    <row r="643" spans="3:66" ht="50.1" customHeight="1" thickTop="1" thickBot="1" x14ac:dyDescent="0.3">
      <c r="C643" s="46"/>
      <c r="D643" s="46"/>
      <c r="E643" s="46"/>
      <c r="F643" s="122"/>
      <c r="G643" s="122"/>
      <c r="H643" s="78" t="str">
        <f t="shared" si="215"/>
        <v/>
      </c>
      <c r="I643" s="78" t="str">
        <f t="shared" si="216"/>
        <v/>
      </c>
      <c r="J643" s="16"/>
      <c r="K643" s="46" t="str">
        <f t="shared" si="217"/>
        <v/>
      </c>
      <c r="L643" s="16"/>
      <c r="M643" s="16"/>
      <c r="N643" s="46"/>
      <c r="O643" s="47" t="str">
        <f t="shared" si="220"/>
        <v/>
      </c>
      <c r="P643" s="47"/>
      <c r="Q643" s="48" t="str">
        <f>IFERROR(VLOOKUP(E643,Funcionários!$C$8:$E$207,3,FALSE),"")</f>
        <v/>
      </c>
      <c r="R643" s="47"/>
      <c r="S643" s="49" t="str">
        <f t="shared" si="221"/>
        <v/>
      </c>
      <c r="T643" s="49">
        <v>6.3699999999999998E-3</v>
      </c>
      <c r="U643" s="48" t="str">
        <f>IF(Funcionários!C644=0,"",Funcionários!C644)</f>
        <v/>
      </c>
      <c r="V643" s="50">
        <f>IF(U643="",0,IF(COUNTIFS($E$7:$E$3006,U643,$I$7:$I$3006,'RC'!$E$6)=0,0,COUNTIFS($M$7:$M$3006,"Concluída no prazo",$E$7:$E$3006,U643,$I$7:$I$3006,'RC'!$E$6)/COUNTIFS($E$7:$E$3006,U643,$I$7:$I$3006,'RC'!$E$6)))</f>
        <v>0</v>
      </c>
      <c r="W643" s="49">
        <f>SUMIFS($J$7:$J$3006,$E$7:$E$3006,U643,$I$7:$I$3006,'RC'!$E$6)+SUMIFS($L$7:$L$3006,$E$7:$E$3006,U643,$I$7:$I$3006,'RC'!$E$6)</f>
        <v>0</v>
      </c>
      <c r="X643" s="48">
        <f>COUNTIFS($E$7:$E$3006,U643,$I$7:$I$3006,'RC'!$E$6)</f>
        <v>0</v>
      </c>
      <c r="Y643" s="48"/>
      <c r="Z643" s="51" t="str">
        <f>IF(AQ643='RC'!$E$6,AC643*1000+AD643,"")</f>
        <v/>
      </c>
      <c r="AA643" s="51" t="str">
        <f>IF(AB643="","",IF(AQ643='RC'!$E$6,AC643*1000-AD643,""))</f>
        <v/>
      </c>
      <c r="AB643" s="48" t="str">
        <f>IFERROR(VLOOKUP(E643,Funcionários!$C$8:$E$207,3,FALSE),"")</f>
        <v/>
      </c>
      <c r="AC643" s="50" t="str">
        <f>IF(AB643="","",IF(COUNTIFS($AB$7:$AB$3006,AB643,$AQ$7:$AQ$3006,'RC'!$E$6)=0,"",COUNTIFS($M$7:$M$3006,"Concluída no prazo",$AB$7:$AB$3006,AB643,$AQ$7:$AQ$3006,'RC'!$E$6)/COUNTIFS($AB$7:$AB$3006,AB643,$AQ$7:$AQ$3006,'RC'!$E$6)))</f>
        <v/>
      </c>
      <c r="AD643" s="48">
        <f>SUMIF($AQ$7:$AQ$3006,'RC'!$E$6,$J$7:$J$3006)+SUMIF($AQ$7:$AQ$3006,'RC'!$E$6,$L$7:$L$3006)</f>
        <v>21</v>
      </c>
      <c r="AF643" s="48">
        <v>4.3639999999998097E-2</v>
      </c>
      <c r="AG643" s="48">
        <f>IF(OR(AQ643="",AQ643&lt;&gt;'RC'!$E$6,AB643&lt;&gt;'RC'!$D$21),0,1)</f>
        <v>0</v>
      </c>
      <c r="AH643" s="48">
        <f t="shared" si="218"/>
        <v>4.3639999999998097E-2</v>
      </c>
      <c r="AI643" s="48" t="str">
        <f t="shared" si="200"/>
        <v/>
      </c>
      <c r="AJ643" s="48" t="str">
        <f t="shared" si="201"/>
        <v/>
      </c>
      <c r="AK643" s="52" t="str">
        <f t="shared" si="202"/>
        <v/>
      </c>
      <c r="AL643" s="52" t="str">
        <f t="shared" si="203"/>
        <v/>
      </c>
      <c r="AM643" s="48" t="str">
        <f t="shared" si="204"/>
        <v/>
      </c>
      <c r="AN643" s="48" t="str">
        <f t="shared" si="205"/>
        <v/>
      </c>
      <c r="AP643" s="18" t="str">
        <f t="shared" si="206"/>
        <v/>
      </c>
      <c r="AQ643" s="18" t="str">
        <f t="shared" si="207"/>
        <v/>
      </c>
      <c r="AR643" s="18">
        <v>4.3639999999999998E-2</v>
      </c>
      <c r="AS643" s="18">
        <f>IF(AF!$D$27="Todos",1,IF(M643=AF!$D$27,1,0))</f>
        <v>1</v>
      </c>
      <c r="AT643" s="53">
        <f>IF(AND(E643=AF!$D$6,OR(LT!M643=AF!$D$27,AF!$D$27="Todos"),OR(AP643=AF!$E$8,AQ643=AF!$E$8)),AR643+AS643,0)</f>
        <v>0</v>
      </c>
      <c r="AU643" s="18" t="str">
        <f t="shared" si="208"/>
        <v/>
      </c>
      <c r="AV643" s="54" t="str">
        <f t="shared" si="209"/>
        <v/>
      </c>
      <c r="AW643" s="54" t="str">
        <f t="shared" si="210"/>
        <v/>
      </c>
      <c r="AX643" s="18" t="str">
        <f t="shared" si="211"/>
        <v/>
      </c>
      <c r="AY643" s="18" t="str">
        <f t="shared" si="212"/>
        <v/>
      </c>
      <c r="BA643" s="18">
        <f>IF($E643=AF!$D$6,IF($M643="Concluída no prazo",2,IF($M643="Concluída com atraso",1,0)),0)</f>
        <v>0</v>
      </c>
      <c r="BB643" s="18">
        <f>IF($E643=AF!$D$6,IF($M643="Atrasada",2,IF($M643="Concluída com atraso",1,0)),0)</f>
        <v>0</v>
      </c>
      <c r="BC643" s="18">
        <v>6.3699999999999998E-3</v>
      </c>
      <c r="BD643" s="18">
        <f t="shared" si="219"/>
        <v>6.3699999999999998E-3</v>
      </c>
      <c r="BE643" s="18">
        <f t="shared" si="219"/>
        <v>6.3699999999999998E-3</v>
      </c>
      <c r="BF643" s="18" t="str">
        <f t="shared" si="213"/>
        <v/>
      </c>
      <c r="BN643" s="18" t="str">
        <f t="shared" si="214"/>
        <v>s</v>
      </c>
    </row>
    <row r="644" spans="3:66" ht="50.1" customHeight="1" thickTop="1" thickBot="1" x14ac:dyDescent="0.3">
      <c r="C644" s="46"/>
      <c r="D644" s="46"/>
      <c r="E644" s="46"/>
      <c r="F644" s="122"/>
      <c r="G644" s="122"/>
      <c r="H644" s="78" t="str">
        <f t="shared" si="215"/>
        <v/>
      </c>
      <c r="I644" s="78" t="str">
        <f t="shared" si="216"/>
        <v/>
      </c>
      <c r="J644" s="16"/>
      <c r="K644" s="46" t="str">
        <f t="shared" si="217"/>
        <v/>
      </c>
      <c r="L644" s="16"/>
      <c r="M644" s="16"/>
      <c r="N644" s="46"/>
      <c r="O644" s="47" t="str">
        <f t="shared" si="220"/>
        <v/>
      </c>
      <c r="P644" s="47"/>
      <c r="Q644" s="48" t="str">
        <f>IFERROR(VLOOKUP(E644,Funcionários!$C$8:$E$207,3,FALSE),"")</f>
        <v/>
      </c>
      <c r="R644" s="47"/>
      <c r="S644" s="49" t="str">
        <f t="shared" si="221"/>
        <v/>
      </c>
      <c r="T644" s="49">
        <v>6.3800000000000003E-3</v>
      </c>
      <c r="U644" s="48" t="str">
        <f>IF(Funcionários!C645=0,"",Funcionários!C645)</f>
        <v/>
      </c>
      <c r="V644" s="50">
        <f>IF(U644="",0,IF(COUNTIFS($E$7:$E$3006,U644,$I$7:$I$3006,'RC'!$E$6)=0,0,COUNTIFS($M$7:$M$3006,"Concluída no prazo",$E$7:$E$3006,U644,$I$7:$I$3006,'RC'!$E$6)/COUNTIFS($E$7:$E$3006,U644,$I$7:$I$3006,'RC'!$E$6)))</f>
        <v>0</v>
      </c>
      <c r="W644" s="49">
        <f>SUMIFS($J$7:$J$3006,$E$7:$E$3006,U644,$I$7:$I$3006,'RC'!$E$6)+SUMIFS($L$7:$L$3006,$E$7:$E$3006,U644,$I$7:$I$3006,'RC'!$E$6)</f>
        <v>0</v>
      </c>
      <c r="X644" s="48">
        <f>COUNTIFS($E$7:$E$3006,U644,$I$7:$I$3006,'RC'!$E$6)</f>
        <v>0</v>
      </c>
      <c r="Y644" s="48"/>
      <c r="Z644" s="51" t="str">
        <f>IF(AQ644='RC'!$E$6,AC644*1000+AD644,"")</f>
        <v/>
      </c>
      <c r="AA644" s="51" t="str">
        <f>IF(AB644="","",IF(AQ644='RC'!$E$6,AC644*1000-AD644,""))</f>
        <v/>
      </c>
      <c r="AB644" s="48" t="str">
        <f>IFERROR(VLOOKUP(E644,Funcionários!$C$8:$E$207,3,FALSE),"")</f>
        <v/>
      </c>
      <c r="AC644" s="50" t="str">
        <f>IF(AB644="","",IF(COUNTIFS($AB$7:$AB$3006,AB644,$AQ$7:$AQ$3006,'RC'!$E$6)=0,"",COUNTIFS($M$7:$M$3006,"Concluída no prazo",$AB$7:$AB$3006,AB644,$AQ$7:$AQ$3006,'RC'!$E$6)/COUNTIFS($AB$7:$AB$3006,AB644,$AQ$7:$AQ$3006,'RC'!$E$6)))</f>
        <v/>
      </c>
      <c r="AD644" s="48">
        <f>SUMIF($AQ$7:$AQ$3006,'RC'!$E$6,$J$7:$J$3006)+SUMIF($AQ$7:$AQ$3006,'RC'!$E$6,$L$7:$L$3006)</f>
        <v>21</v>
      </c>
      <c r="AF644" s="48">
        <v>4.3629999999998101E-2</v>
      </c>
      <c r="AG644" s="48">
        <f>IF(OR(AQ644="",AQ644&lt;&gt;'RC'!$E$6,AB644&lt;&gt;'RC'!$D$21),0,1)</f>
        <v>0</v>
      </c>
      <c r="AH644" s="48">
        <f t="shared" si="218"/>
        <v>4.3629999999998101E-2</v>
      </c>
      <c r="AI644" s="48" t="str">
        <f t="shared" si="200"/>
        <v/>
      </c>
      <c r="AJ644" s="48" t="str">
        <f t="shared" si="201"/>
        <v/>
      </c>
      <c r="AK644" s="52" t="str">
        <f t="shared" si="202"/>
        <v/>
      </c>
      <c r="AL644" s="52" t="str">
        <f t="shared" si="203"/>
        <v/>
      </c>
      <c r="AM644" s="48" t="str">
        <f t="shared" si="204"/>
        <v/>
      </c>
      <c r="AN644" s="48" t="str">
        <f t="shared" si="205"/>
        <v/>
      </c>
      <c r="AP644" s="18" t="str">
        <f t="shared" si="206"/>
        <v/>
      </c>
      <c r="AQ644" s="18" t="str">
        <f t="shared" si="207"/>
        <v/>
      </c>
      <c r="AR644" s="18">
        <v>4.3630000000000002E-2</v>
      </c>
      <c r="AS644" s="18">
        <f>IF(AF!$D$27="Todos",1,IF(M644=AF!$D$27,1,0))</f>
        <v>1</v>
      </c>
      <c r="AT644" s="53">
        <f>IF(AND(E644=AF!$D$6,OR(LT!M644=AF!$D$27,AF!$D$27="Todos"),OR(AP644=AF!$E$8,AQ644=AF!$E$8)),AR644+AS644,0)</f>
        <v>0</v>
      </c>
      <c r="AU644" s="18" t="str">
        <f t="shared" si="208"/>
        <v/>
      </c>
      <c r="AV644" s="54" t="str">
        <f t="shared" si="209"/>
        <v/>
      </c>
      <c r="AW644" s="54" t="str">
        <f t="shared" si="210"/>
        <v/>
      </c>
      <c r="AX644" s="18" t="str">
        <f t="shared" si="211"/>
        <v/>
      </c>
      <c r="AY644" s="18" t="str">
        <f t="shared" si="212"/>
        <v/>
      </c>
      <c r="BA644" s="18">
        <f>IF($E644=AF!$D$6,IF($M644="Concluída no prazo",2,IF($M644="Concluída com atraso",1,0)),0)</f>
        <v>0</v>
      </c>
      <c r="BB644" s="18">
        <f>IF($E644=AF!$D$6,IF($M644="Atrasada",2,IF($M644="Concluída com atraso",1,0)),0)</f>
        <v>0</v>
      </c>
      <c r="BC644" s="18">
        <v>6.3800000000000003E-3</v>
      </c>
      <c r="BD644" s="18">
        <f t="shared" si="219"/>
        <v>6.3800000000000003E-3</v>
      </c>
      <c r="BE644" s="18">
        <f t="shared" si="219"/>
        <v>6.3800000000000003E-3</v>
      </c>
      <c r="BF644" s="18" t="str">
        <f t="shared" si="213"/>
        <v/>
      </c>
      <c r="BN644" s="18" t="str">
        <f t="shared" si="214"/>
        <v>s</v>
      </c>
    </row>
    <row r="645" spans="3:66" ht="50.1" customHeight="1" thickTop="1" thickBot="1" x14ac:dyDescent="0.3">
      <c r="C645" s="46"/>
      <c r="D645" s="46"/>
      <c r="E645" s="46"/>
      <c r="F645" s="122"/>
      <c r="G645" s="122"/>
      <c r="H645" s="78" t="str">
        <f t="shared" si="215"/>
        <v/>
      </c>
      <c r="I645" s="78" t="str">
        <f t="shared" si="216"/>
        <v/>
      </c>
      <c r="J645" s="16"/>
      <c r="K645" s="46" t="str">
        <f t="shared" si="217"/>
        <v/>
      </c>
      <c r="L645" s="16"/>
      <c r="M645" s="16"/>
      <c r="N645" s="46"/>
      <c r="O645" s="47" t="str">
        <f t="shared" si="220"/>
        <v/>
      </c>
      <c r="P645" s="47"/>
      <c r="Q645" s="48" t="str">
        <f>IFERROR(VLOOKUP(E645,Funcionários!$C$8:$E$207,3,FALSE),"")</f>
        <v/>
      </c>
      <c r="R645" s="47"/>
      <c r="S645" s="49" t="str">
        <f t="shared" si="221"/>
        <v/>
      </c>
      <c r="T645" s="49">
        <v>6.3899999999999998E-3</v>
      </c>
      <c r="U645" s="48" t="str">
        <f>IF(Funcionários!C646=0,"",Funcionários!C646)</f>
        <v/>
      </c>
      <c r="V645" s="50">
        <f>IF(U645="",0,IF(COUNTIFS($E$7:$E$3006,U645,$I$7:$I$3006,'RC'!$E$6)=0,0,COUNTIFS($M$7:$M$3006,"Concluída no prazo",$E$7:$E$3006,U645,$I$7:$I$3006,'RC'!$E$6)/COUNTIFS($E$7:$E$3006,U645,$I$7:$I$3006,'RC'!$E$6)))</f>
        <v>0</v>
      </c>
      <c r="W645" s="49">
        <f>SUMIFS($J$7:$J$3006,$E$7:$E$3006,U645,$I$7:$I$3006,'RC'!$E$6)+SUMIFS($L$7:$L$3006,$E$7:$E$3006,U645,$I$7:$I$3006,'RC'!$E$6)</f>
        <v>0</v>
      </c>
      <c r="X645" s="48">
        <f>COUNTIFS($E$7:$E$3006,U645,$I$7:$I$3006,'RC'!$E$6)</f>
        <v>0</v>
      </c>
      <c r="Y645" s="48"/>
      <c r="Z645" s="51" t="str">
        <f>IF(AQ645='RC'!$E$6,AC645*1000+AD645,"")</f>
        <v/>
      </c>
      <c r="AA645" s="51" t="str">
        <f>IF(AB645="","",IF(AQ645='RC'!$E$6,AC645*1000-AD645,""))</f>
        <v/>
      </c>
      <c r="AB645" s="48" t="str">
        <f>IFERROR(VLOOKUP(E645,Funcionários!$C$8:$E$207,3,FALSE),"")</f>
        <v/>
      </c>
      <c r="AC645" s="50" t="str">
        <f>IF(AB645="","",IF(COUNTIFS($AB$7:$AB$3006,AB645,$AQ$7:$AQ$3006,'RC'!$E$6)=0,"",COUNTIFS($M$7:$M$3006,"Concluída no prazo",$AB$7:$AB$3006,AB645,$AQ$7:$AQ$3006,'RC'!$E$6)/COUNTIFS($AB$7:$AB$3006,AB645,$AQ$7:$AQ$3006,'RC'!$E$6)))</f>
        <v/>
      </c>
      <c r="AD645" s="48">
        <f>SUMIF($AQ$7:$AQ$3006,'RC'!$E$6,$J$7:$J$3006)+SUMIF($AQ$7:$AQ$3006,'RC'!$E$6,$L$7:$L$3006)</f>
        <v>21</v>
      </c>
      <c r="AF645" s="48">
        <v>4.3619999999998001E-2</v>
      </c>
      <c r="AG645" s="48">
        <f>IF(OR(AQ645="",AQ645&lt;&gt;'RC'!$E$6,AB645&lt;&gt;'RC'!$D$21),0,1)</f>
        <v>0</v>
      </c>
      <c r="AH645" s="48">
        <f t="shared" si="218"/>
        <v>4.3619999999998001E-2</v>
      </c>
      <c r="AI645" s="48" t="str">
        <f t="shared" si="200"/>
        <v/>
      </c>
      <c r="AJ645" s="48" t="str">
        <f t="shared" si="201"/>
        <v/>
      </c>
      <c r="AK645" s="52" t="str">
        <f t="shared" si="202"/>
        <v/>
      </c>
      <c r="AL645" s="52" t="str">
        <f t="shared" si="203"/>
        <v/>
      </c>
      <c r="AM645" s="48" t="str">
        <f t="shared" si="204"/>
        <v/>
      </c>
      <c r="AN645" s="48" t="str">
        <f t="shared" si="205"/>
        <v/>
      </c>
      <c r="AP645" s="18" t="str">
        <f t="shared" si="206"/>
        <v/>
      </c>
      <c r="AQ645" s="18" t="str">
        <f t="shared" si="207"/>
        <v/>
      </c>
      <c r="AR645" s="18">
        <v>4.3619999999999999E-2</v>
      </c>
      <c r="AS645" s="18">
        <f>IF(AF!$D$27="Todos",1,IF(M645=AF!$D$27,1,0))</f>
        <v>1</v>
      </c>
      <c r="AT645" s="53">
        <f>IF(AND(E645=AF!$D$6,OR(LT!M645=AF!$D$27,AF!$D$27="Todos"),OR(AP645=AF!$E$8,AQ645=AF!$E$8)),AR645+AS645,0)</f>
        <v>0</v>
      </c>
      <c r="AU645" s="18" t="str">
        <f t="shared" si="208"/>
        <v/>
      </c>
      <c r="AV645" s="54" t="str">
        <f t="shared" si="209"/>
        <v/>
      </c>
      <c r="AW645" s="54" t="str">
        <f t="shared" si="210"/>
        <v/>
      </c>
      <c r="AX645" s="18" t="str">
        <f t="shared" si="211"/>
        <v/>
      </c>
      <c r="AY645" s="18" t="str">
        <f t="shared" si="212"/>
        <v/>
      </c>
      <c r="BA645" s="18">
        <f>IF($E645=AF!$D$6,IF($M645="Concluída no prazo",2,IF($M645="Concluída com atraso",1,0)),0)</f>
        <v>0</v>
      </c>
      <c r="BB645" s="18">
        <f>IF($E645=AF!$D$6,IF($M645="Atrasada",2,IF($M645="Concluída com atraso",1,0)),0)</f>
        <v>0</v>
      </c>
      <c r="BC645" s="18">
        <v>6.3899999999999998E-3</v>
      </c>
      <c r="BD645" s="18">
        <f t="shared" si="219"/>
        <v>6.3899999999999998E-3</v>
      </c>
      <c r="BE645" s="18">
        <f t="shared" si="219"/>
        <v>6.3899999999999998E-3</v>
      </c>
      <c r="BF645" s="18" t="str">
        <f t="shared" si="213"/>
        <v/>
      </c>
      <c r="BN645" s="18" t="str">
        <f t="shared" si="214"/>
        <v>s</v>
      </c>
    </row>
    <row r="646" spans="3:66" ht="50.1" customHeight="1" thickTop="1" thickBot="1" x14ac:dyDescent="0.3">
      <c r="C646" s="46"/>
      <c r="D646" s="46"/>
      <c r="E646" s="46"/>
      <c r="F646" s="122"/>
      <c r="G646" s="122"/>
      <c r="H646" s="78" t="str">
        <f t="shared" si="215"/>
        <v/>
      </c>
      <c r="I646" s="78" t="str">
        <f t="shared" si="216"/>
        <v/>
      </c>
      <c r="J646" s="16"/>
      <c r="K646" s="46" t="str">
        <f t="shared" si="217"/>
        <v/>
      </c>
      <c r="L646" s="16"/>
      <c r="M646" s="16"/>
      <c r="N646" s="46"/>
      <c r="O646" s="47" t="str">
        <f t="shared" si="220"/>
        <v/>
      </c>
      <c r="P646" s="47"/>
      <c r="Q646" s="48" t="str">
        <f>IFERROR(VLOOKUP(E646,Funcionários!$C$8:$E$207,3,FALSE),"")</f>
        <v/>
      </c>
      <c r="R646" s="47"/>
      <c r="S646" s="49" t="str">
        <f t="shared" si="221"/>
        <v/>
      </c>
      <c r="T646" s="49">
        <v>6.4000000000000003E-3</v>
      </c>
      <c r="U646" s="48" t="str">
        <f>IF(Funcionários!C647=0,"",Funcionários!C647)</f>
        <v/>
      </c>
      <c r="V646" s="50">
        <f>IF(U646="",0,IF(COUNTIFS($E$7:$E$3006,U646,$I$7:$I$3006,'RC'!$E$6)=0,0,COUNTIFS($M$7:$M$3006,"Concluída no prazo",$E$7:$E$3006,U646,$I$7:$I$3006,'RC'!$E$6)/COUNTIFS($E$7:$E$3006,U646,$I$7:$I$3006,'RC'!$E$6)))</f>
        <v>0</v>
      </c>
      <c r="W646" s="49">
        <f>SUMIFS($J$7:$J$3006,$E$7:$E$3006,U646,$I$7:$I$3006,'RC'!$E$6)+SUMIFS($L$7:$L$3006,$E$7:$E$3006,U646,$I$7:$I$3006,'RC'!$E$6)</f>
        <v>0</v>
      </c>
      <c r="X646" s="48">
        <f>COUNTIFS($E$7:$E$3006,U646,$I$7:$I$3006,'RC'!$E$6)</f>
        <v>0</v>
      </c>
      <c r="Y646" s="48"/>
      <c r="Z646" s="51" t="str">
        <f>IF(AQ646='RC'!$E$6,AC646*1000+AD646,"")</f>
        <v/>
      </c>
      <c r="AA646" s="51" t="str">
        <f>IF(AB646="","",IF(AQ646='RC'!$E$6,AC646*1000-AD646,""))</f>
        <v/>
      </c>
      <c r="AB646" s="48" t="str">
        <f>IFERROR(VLOOKUP(E646,Funcionários!$C$8:$E$207,3,FALSE),"")</f>
        <v/>
      </c>
      <c r="AC646" s="50" t="str">
        <f>IF(AB646="","",IF(COUNTIFS($AB$7:$AB$3006,AB646,$AQ$7:$AQ$3006,'RC'!$E$6)=0,"",COUNTIFS($M$7:$M$3006,"Concluída no prazo",$AB$7:$AB$3006,AB646,$AQ$7:$AQ$3006,'RC'!$E$6)/COUNTIFS($AB$7:$AB$3006,AB646,$AQ$7:$AQ$3006,'RC'!$E$6)))</f>
        <v/>
      </c>
      <c r="AD646" s="48">
        <f>SUMIF($AQ$7:$AQ$3006,'RC'!$E$6,$J$7:$J$3006)+SUMIF($AQ$7:$AQ$3006,'RC'!$E$6,$L$7:$L$3006)</f>
        <v>21</v>
      </c>
      <c r="AF646" s="48">
        <v>4.3609999999997998E-2</v>
      </c>
      <c r="AG646" s="48">
        <f>IF(OR(AQ646="",AQ646&lt;&gt;'RC'!$E$6,AB646&lt;&gt;'RC'!$D$21),0,1)</f>
        <v>0</v>
      </c>
      <c r="AH646" s="48">
        <f t="shared" si="218"/>
        <v>4.3609999999997998E-2</v>
      </c>
      <c r="AI646" s="48" t="str">
        <f t="shared" si="200"/>
        <v/>
      </c>
      <c r="AJ646" s="48" t="str">
        <f t="shared" si="201"/>
        <v/>
      </c>
      <c r="AK646" s="52" t="str">
        <f t="shared" si="202"/>
        <v/>
      </c>
      <c r="AL646" s="52" t="str">
        <f t="shared" si="203"/>
        <v/>
      </c>
      <c r="AM646" s="48" t="str">
        <f t="shared" si="204"/>
        <v/>
      </c>
      <c r="AN646" s="48" t="str">
        <f t="shared" si="205"/>
        <v/>
      </c>
      <c r="AP646" s="18" t="str">
        <f t="shared" si="206"/>
        <v/>
      </c>
      <c r="AQ646" s="18" t="str">
        <f t="shared" si="207"/>
        <v/>
      </c>
      <c r="AR646" s="18">
        <v>4.3610000000000003E-2</v>
      </c>
      <c r="AS646" s="18">
        <f>IF(AF!$D$27="Todos",1,IF(M646=AF!$D$27,1,0))</f>
        <v>1</v>
      </c>
      <c r="AT646" s="53">
        <f>IF(AND(E646=AF!$D$6,OR(LT!M646=AF!$D$27,AF!$D$27="Todos"),OR(AP646=AF!$E$8,AQ646=AF!$E$8)),AR646+AS646,0)</f>
        <v>0</v>
      </c>
      <c r="AU646" s="18" t="str">
        <f t="shared" si="208"/>
        <v/>
      </c>
      <c r="AV646" s="54" t="str">
        <f t="shared" si="209"/>
        <v/>
      </c>
      <c r="AW646" s="54" t="str">
        <f t="shared" si="210"/>
        <v/>
      </c>
      <c r="AX646" s="18" t="str">
        <f t="shared" si="211"/>
        <v/>
      </c>
      <c r="AY646" s="18" t="str">
        <f t="shared" si="212"/>
        <v/>
      </c>
      <c r="BA646" s="18">
        <f>IF($E646=AF!$D$6,IF($M646="Concluída no prazo",2,IF($M646="Concluída com atraso",1,0)),0)</f>
        <v>0</v>
      </c>
      <c r="BB646" s="18">
        <f>IF($E646=AF!$D$6,IF($M646="Atrasada",2,IF($M646="Concluída com atraso",1,0)),0)</f>
        <v>0</v>
      </c>
      <c r="BC646" s="18">
        <v>6.4000000000000003E-3</v>
      </c>
      <c r="BD646" s="18">
        <f t="shared" si="219"/>
        <v>6.4000000000000003E-3</v>
      </c>
      <c r="BE646" s="18">
        <f t="shared" si="219"/>
        <v>6.4000000000000003E-3</v>
      </c>
      <c r="BF646" s="18" t="str">
        <f t="shared" si="213"/>
        <v/>
      </c>
      <c r="BN646" s="18" t="str">
        <f t="shared" si="214"/>
        <v>s</v>
      </c>
    </row>
    <row r="647" spans="3:66" ht="50.1" customHeight="1" thickTop="1" thickBot="1" x14ac:dyDescent="0.3">
      <c r="C647" s="46"/>
      <c r="D647" s="46"/>
      <c r="E647" s="46"/>
      <c r="F647" s="122"/>
      <c r="G647" s="122"/>
      <c r="H647" s="78" t="str">
        <f t="shared" si="215"/>
        <v/>
      </c>
      <c r="I647" s="78" t="str">
        <f t="shared" si="216"/>
        <v/>
      </c>
      <c r="J647" s="16"/>
      <c r="K647" s="46" t="str">
        <f t="shared" si="217"/>
        <v/>
      </c>
      <c r="L647" s="16"/>
      <c r="M647" s="16"/>
      <c r="N647" s="46"/>
      <c r="O647" s="47" t="str">
        <f t="shared" si="220"/>
        <v/>
      </c>
      <c r="P647" s="47"/>
      <c r="Q647" s="48" t="str">
        <f>IFERROR(VLOOKUP(E647,Funcionários!$C$8:$E$207,3,FALSE),"")</f>
        <v/>
      </c>
      <c r="R647" s="47"/>
      <c r="S647" s="49" t="str">
        <f t="shared" si="221"/>
        <v/>
      </c>
      <c r="T647" s="49">
        <v>6.4099999999999999E-3</v>
      </c>
      <c r="U647" s="48" t="str">
        <f>IF(Funcionários!C648=0,"",Funcionários!C648)</f>
        <v/>
      </c>
      <c r="V647" s="50">
        <f>IF(U647="",0,IF(COUNTIFS($E$7:$E$3006,U647,$I$7:$I$3006,'RC'!$E$6)=0,0,COUNTIFS($M$7:$M$3006,"Concluída no prazo",$E$7:$E$3006,U647,$I$7:$I$3006,'RC'!$E$6)/COUNTIFS($E$7:$E$3006,U647,$I$7:$I$3006,'RC'!$E$6)))</f>
        <v>0</v>
      </c>
      <c r="W647" s="49">
        <f>SUMIFS($J$7:$J$3006,$E$7:$E$3006,U647,$I$7:$I$3006,'RC'!$E$6)+SUMIFS($L$7:$L$3006,$E$7:$E$3006,U647,$I$7:$I$3006,'RC'!$E$6)</f>
        <v>0</v>
      </c>
      <c r="X647" s="48">
        <f>COUNTIFS($E$7:$E$3006,U647,$I$7:$I$3006,'RC'!$E$6)</f>
        <v>0</v>
      </c>
      <c r="Y647" s="48"/>
      <c r="Z647" s="51" t="str">
        <f>IF(AQ647='RC'!$E$6,AC647*1000+AD647,"")</f>
        <v/>
      </c>
      <c r="AA647" s="51" t="str">
        <f>IF(AB647="","",IF(AQ647='RC'!$E$6,AC647*1000-AD647,""))</f>
        <v/>
      </c>
      <c r="AB647" s="48" t="str">
        <f>IFERROR(VLOOKUP(E647,Funcionários!$C$8:$E$207,3,FALSE),"")</f>
        <v/>
      </c>
      <c r="AC647" s="50" t="str">
        <f>IF(AB647="","",IF(COUNTIFS($AB$7:$AB$3006,AB647,$AQ$7:$AQ$3006,'RC'!$E$6)=0,"",COUNTIFS($M$7:$M$3006,"Concluída no prazo",$AB$7:$AB$3006,AB647,$AQ$7:$AQ$3006,'RC'!$E$6)/COUNTIFS($AB$7:$AB$3006,AB647,$AQ$7:$AQ$3006,'RC'!$E$6)))</f>
        <v/>
      </c>
      <c r="AD647" s="48">
        <f>SUMIF($AQ$7:$AQ$3006,'RC'!$E$6,$J$7:$J$3006)+SUMIF($AQ$7:$AQ$3006,'RC'!$E$6,$L$7:$L$3006)</f>
        <v>21</v>
      </c>
      <c r="AF647" s="48">
        <v>4.3599999999998001E-2</v>
      </c>
      <c r="AG647" s="48">
        <f>IF(OR(AQ647="",AQ647&lt;&gt;'RC'!$E$6,AB647&lt;&gt;'RC'!$D$21),0,1)</f>
        <v>0</v>
      </c>
      <c r="AH647" s="48">
        <f t="shared" si="218"/>
        <v>4.3599999999998001E-2</v>
      </c>
      <c r="AI647" s="48" t="str">
        <f t="shared" ref="AI647:AI710" si="222">IF(AH647&lt;1,"",E647)</f>
        <v/>
      </c>
      <c r="AJ647" s="48" t="str">
        <f t="shared" ref="AJ647:AJ710" si="223">IF($AI647="","",C647)</f>
        <v/>
      </c>
      <c r="AK647" s="52" t="str">
        <f t="shared" ref="AK647:AK710" si="224">IF($AI647="","",F647)</f>
        <v/>
      </c>
      <c r="AL647" s="52" t="str">
        <f t="shared" ref="AL647:AL710" si="225">IF($AI647="","",G647)</f>
        <v/>
      </c>
      <c r="AM647" s="48" t="str">
        <f t="shared" ref="AM647:AM710" si="226">IF($AI647="","",J647+L647)</f>
        <v/>
      </c>
      <c r="AN647" s="48" t="str">
        <f t="shared" ref="AN647:AN710" si="227">IF($AI647="","",M647)</f>
        <v/>
      </c>
      <c r="AP647" s="18" t="str">
        <f t="shared" ref="AP647:AP710" si="228">IF(F647=0,"",MONTH(F647))</f>
        <v/>
      </c>
      <c r="AQ647" s="18" t="str">
        <f t="shared" ref="AQ647:AQ710" si="229">IF(G647=0,"",MONTH(G647))</f>
        <v/>
      </c>
      <c r="AR647" s="18">
        <v>4.36E-2</v>
      </c>
      <c r="AS647" s="18">
        <f>IF(AF!$D$27="Todos",1,IF(M647=AF!$D$27,1,0))</f>
        <v>1</v>
      </c>
      <c r="AT647" s="53">
        <f>IF(AND(E647=AF!$D$6,OR(LT!M647=AF!$D$27,AF!$D$27="Todos"),OR(AP647=AF!$E$8,AQ647=AF!$E$8)),AR647+AS647,0)</f>
        <v>0</v>
      </c>
      <c r="AU647" s="18" t="str">
        <f t="shared" ref="AU647:AU710" si="230">IF($AT647=0,"",C647)</f>
        <v/>
      </c>
      <c r="AV647" s="54" t="str">
        <f t="shared" ref="AV647:AV710" si="231">IF($AT647=0,"",F647)</f>
        <v/>
      </c>
      <c r="AW647" s="54" t="str">
        <f t="shared" ref="AW647:AW710" si="232">IF($AT647=0,"",G647)</f>
        <v/>
      </c>
      <c r="AX647" s="18" t="str">
        <f t="shared" ref="AX647:AX710" si="233">IF($AT647=0,"",J647+L647)</f>
        <v/>
      </c>
      <c r="AY647" s="18" t="str">
        <f t="shared" ref="AY647:AY710" si="234">IF($AT647=0,"",M647)</f>
        <v/>
      </c>
      <c r="BA647" s="18">
        <f>IF($E647=AF!$D$6,IF($M647="Concluída no prazo",2,IF($M647="Concluída com atraso",1,0)),0)</f>
        <v>0</v>
      </c>
      <c r="BB647" s="18">
        <f>IF($E647=AF!$D$6,IF($M647="Atrasada",2,IF($M647="Concluída com atraso",1,0)),0)</f>
        <v>0</v>
      </c>
      <c r="BC647" s="18">
        <v>6.4099999999999999E-3</v>
      </c>
      <c r="BD647" s="18">
        <f t="shared" si="219"/>
        <v>6.4099999999999999E-3</v>
      </c>
      <c r="BE647" s="18">
        <f t="shared" si="219"/>
        <v>6.4099999999999999E-3</v>
      </c>
      <c r="BF647" s="18" t="str">
        <f t="shared" ref="BF647:BF710" si="235">IF(C647=0,"",C647)</f>
        <v/>
      </c>
      <c r="BN647" s="18" t="str">
        <f t="shared" ref="BN647:BN710" si="236">IF(AP647=AQ647,"s","n")</f>
        <v>s</v>
      </c>
    </row>
    <row r="648" spans="3:66" ht="50.1" customHeight="1" thickTop="1" thickBot="1" x14ac:dyDescent="0.3">
      <c r="C648" s="46"/>
      <c r="D648" s="46"/>
      <c r="E648" s="46"/>
      <c r="F648" s="122"/>
      <c r="G648" s="122"/>
      <c r="H648" s="78" t="str">
        <f t="shared" ref="H648:H711" si="237">IF(F648=0,"",MONTH(F648))</f>
        <v/>
      </c>
      <c r="I648" s="78" t="str">
        <f t="shared" ref="I648:I711" si="238">IF(G648=0,"",MONTH(G648))</f>
        <v/>
      </c>
      <c r="J648" s="16"/>
      <c r="K648" s="46" t="str">
        <f t="shared" ref="K648:K711" si="239">IF(OR(F648=0,G648=0),"",IF(MONTH(G648)-MONTH(F648)&gt;1,"Esta tarefa está muito grande. Divida em tarefas menores.",IF(MONTH(F648)=MONTH(G648),"Sim! Inicia em "&amp;VLOOKUP(MONTH(F648),$BK$6:$BL$17,2,FALSE)&amp;" e termina em "&amp;VLOOKUP(MONTH(G648),$BK$6:$BL$17,2,FALSE)&amp;".","Não! Inicia em "&amp;VLOOKUP(MONTH(F648),$BK$6:$BL$17,2,FALSE)&amp;" e termina em "&amp;VLOOKUP(MONTH(G648),$BK$6:$BL$17,2,FALSE)&amp;".")))</f>
        <v/>
      </c>
      <c r="L648" s="16"/>
      <c r="M648" s="16"/>
      <c r="N648" s="46"/>
      <c r="O648" s="47" t="str">
        <f t="shared" si="220"/>
        <v/>
      </c>
      <c r="P648" s="47"/>
      <c r="Q648" s="48" t="str">
        <f>IFERROR(VLOOKUP(E648,Funcionários!$C$8:$E$207,3,FALSE),"")</f>
        <v/>
      </c>
      <c r="R648" s="47"/>
      <c r="S648" s="49" t="str">
        <f t="shared" si="221"/>
        <v/>
      </c>
      <c r="T648" s="49">
        <v>6.4200000000000004E-3</v>
      </c>
      <c r="U648" s="48" t="str">
        <f>IF(Funcionários!C649=0,"",Funcionários!C649)</f>
        <v/>
      </c>
      <c r="V648" s="50">
        <f>IF(U648="",0,IF(COUNTIFS($E$7:$E$3006,U648,$I$7:$I$3006,'RC'!$E$6)=0,0,COUNTIFS($M$7:$M$3006,"Concluída no prazo",$E$7:$E$3006,U648,$I$7:$I$3006,'RC'!$E$6)/COUNTIFS($E$7:$E$3006,U648,$I$7:$I$3006,'RC'!$E$6)))</f>
        <v>0</v>
      </c>
      <c r="W648" s="49">
        <f>SUMIFS($J$7:$J$3006,$E$7:$E$3006,U648,$I$7:$I$3006,'RC'!$E$6)+SUMIFS($L$7:$L$3006,$E$7:$E$3006,U648,$I$7:$I$3006,'RC'!$E$6)</f>
        <v>0</v>
      </c>
      <c r="X648" s="48">
        <f>COUNTIFS($E$7:$E$3006,U648,$I$7:$I$3006,'RC'!$E$6)</f>
        <v>0</v>
      </c>
      <c r="Y648" s="48"/>
      <c r="Z648" s="51" t="str">
        <f>IF(AQ648='RC'!$E$6,AC648*1000+AD648,"")</f>
        <v/>
      </c>
      <c r="AA648" s="51" t="str">
        <f>IF(AB648="","",IF(AQ648='RC'!$E$6,AC648*1000-AD648,""))</f>
        <v/>
      </c>
      <c r="AB648" s="48" t="str">
        <f>IFERROR(VLOOKUP(E648,Funcionários!$C$8:$E$207,3,FALSE),"")</f>
        <v/>
      </c>
      <c r="AC648" s="50" t="str">
        <f>IF(AB648="","",IF(COUNTIFS($AB$7:$AB$3006,AB648,$AQ$7:$AQ$3006,'RC'!$E$6)=0,"",COUNTIFS($M$7:$M$3006,"Concluída no prazo",$AB$7:$AB$3006,AB648,$AQ$7:$AQ$3006,'RC'!$E$6)/COUNTIFS($AB$7:$AB$3006,AB648,$AQ$7:$AQ$3006,'RC'!$E$6)))</f>
        <v/>
      </c>
      <c r="AD648" s="48">
        <f>SUMIF($AQ$7:$AQ$3006,'RC'!$E$6,$J$7:$J$3006)+SUMIF($AQ$7:$AQ$3006,'RC'!$E$6,$L$7:$L$3006)</f>
        <v>21</v>
      </c>
      <c r="AF648" s="48">
        <v>4.3589999999997998E-2</v>
      </c>
      <c r="AG648" s="48">
        <f>IF(OR(AQ648="",AQ648&lt;&gt;'RC'!$E$6,AB648&lt;&gt;'RC'!$D$21),0,1)</f>
        <v>0</v>
      </c>
      <c r="AH648" s="48">
        <f t="shared" ref="AH648:AH711" si="240">AF648+AG648</f>
        <v>4.3589999999997998E-2</v>
      </c>
      <c r="AI648" s="48" t="str">
        <f t="shared" si="222"/>
        <v/>
      </c>
      <c r="AJ648" s="48" t="str">
        <f t="shared" si="223"/>
        <v/>
      </c>
      <c r="AK648" s="52" t="str">
        <f t="shared" si="224"/>
        <v/>
      </c>
      <c r="AL648" s="52" t="str">
        <f t="shared" si="225"/>
        <v/>
      </c>
      <c r="AM648" s="48" t="str">
        <f t="shared" si="226"/>
        <v/>
      </c>
      <c r="AN648" s="48" t="str">
        <f t="shared" si="227"/>
        <v/>
      </c>
      <c r="AP648" s="18" t="str">
        <f t="shared" si="228"/>
        <v/>
      </c>
      <c r="AQ648" s="18" t="str">
        <f t="shared" si="229"/>
        <v/>
      </c>
      <c r="AR648" s="18">
        <v>4.3589999999999997E-2</v>
      </c>
      <c r="AS648" s="18">
        <f>IF(AF!$D$27="Todos",1,IF(M648=AF!$D$27,1,0))</f>
        <v>1</v>
      </c>
      <c r="AT648" s="53">
        <f>IF(AND(E648=AF!$D$6,OR(LT!M648=AF!$D$27,AF!$D$27="Todos"),OR(AP648=AF!$E$8,AQ648=AF!$E$8)),AR648+AS648,0)</f>
        <v>0</v>
      </c>
      <c r="AU648" s="18" t="str">
        <f t="shared" si="230"/>
        <v/>
      </c>
      <c r="AV648" s="54" t="str">
        <f t="shared" si="231"/>
        <v/>
      </c>
      <c r="AW648" s="54" t="str">
        <f t="shared" si="232"/>
        <v/>
      </c>
      <c r="AX648" s="18" t="str">
        <f t="shared" si="233"/>
        <v/>
      </c>
      <c r="AY648" s="18" t="str">
        <f t="shared" si="234"/>
        <v/>
      </c>
      <c r="BA648" s="18">
        <f>IF($E648=AF!$D$6,IF($M648="Concluída no prazo",2,IF($M648="Concluída com atraso",1,0)),0)</f>
        <v>0</v>
      </c>
      <c r="BB648" s="18">
        <f>IF($E648=AF!$D$6,IF($M648="Atrasada",2,IF($M648="Concluída com atraso",1,0)),0)</f>
        <v>0</v>
      </c>
      <c r="BC648" s="18">
        <v>6.4200000000000004E-3</v>
      </c>
      <c r="BD648" s="18">
        <f t="shared" ref="BD648:BE711" si="241">BA648+$BC648</f>
        <v>6.4200000000000004E-3</v>
      </c>
      <c r="BE648" s="18">
        <f t="shared" si="241"/>
        <v>6.4200000000000004E-3</v>
      </c>
      <c r="BF648" s="18" t="str">
        <f t="shared" si="235"/>
        <v/>
      </c>
      <c r="BN648" s="18" t="str">
        <f t="shared" si="236"/>
        <v>s</v>
      </c>
    </row>
    <row r="649" spans="3:66" ht="50.1" customHeight="1" thickTop="1" thickBot="1" x14ac:dyDescent="0.3">
      <c r="C649" s="46"/>
      <c r="D649" s="46"/>
      <c r="E649" s="46"/>
      <c r="F649" s="122"/>
      <c r="G649" s="122"/>
      <c r="H649" s="78" t="str">
        <f t="shared" si="237"/>
        <v/>
      </c>
      <c r="I649" s="78" t="str">
        <f t="shared" si="238"/>
        <v/>
      </c>
      <c r="J649" s="16"/>
      <c r="K649" s="46" t="str">
        <f t="shared" si="239"/>
        <v/>
      </c>
      <c r="L649" s="16"/>
      <c r="M649" s="16"/>
      <c r="N649" s="46"/>
      <c r="O649" s="47" t="str">
        <f t="shared" si="220"/>
        <v/>
      </c>
      <c r="P649" s="47"/>
      <c r="Q649" s="48" t="str">
        <f>IFERROR(VLOOKUP(E649,Funcionários!$C$8:$E$207,3,FALSE),"")</f>
        <v/>
      </c>
      <c r="R649" s="47"/>
      <c r="S649" s="49" t="str">
        <f t="shared" si="221"/>
        <v/>
      </c>
      <c r="T649" s="49">
        <v>6.43E-3</v>
      </c>
      <c r="U649" s="48" t="str">
        <f>IF(Funcionários!C650=0,"",Funcionários!C650)</f>
        <v/>
      </c>
      <c r="V649" s="50">
        <f>IF(U649="",0,IF(COUNTIFS($E$7:$E$3006,U649,$I$7:$I$3006,'RC'!$E$6)=0,0,COUNTIFS($M$7:$M$3006,"Concluída no prazo",$E$7:$E$3006,U649,$I$7:$I$3006,'RC'!$E$6)/COUNTIFS($E$7:$E$3006,U649,$I$7:$I$3006,'RC'!$E$6)))</f>
        <v>0</v>
      </c>
      <c r="W649" s="49">
        <f>SUMIFS($J$7:$J$3006,$E$7:$E$3006,U649,$I$7:$I$3006,'RC'!$E$6)+SUMIFS($L$7:$L$3006,$E$7:$E$3006,U649,$I$7:$I$3006,'RC'!$E$6)</f>
        <v>0</v>
      </c>
      <c r="X649" s="48">
        <f>COUNTIFS($E$7:$E$3006,U649,$I$7:$I$3006,'RC'!$E$6)</f>
        <v>0</v>
      </c>
      <c r="Y649" s="48"/>
      <c r="Z649" s="51" t="str">
        <f>IF(AQ649='RC'!$E$6,AC649*1000+AD649,"")</f>
        <v/>
      </c>
      <c r="AA649" s="51" t="str">
        <f>IF(AB649="","",IF(AQ649='RC'!$E$6,AC649*1000-AD649,""))</f>
        <v/>
      </c>
      <c r="AB649" s="48" t="str">
        <f>IFERROR(VLOOKUP(E649,Funcionários!$C$8:$E$207,3,FALSE),"")</f>
        <v/>
      </c>
      <c r="AC649" s="50" t="str">
        <f>IF(AB649="","",IF(COUNTIFS($AB$7:$AB$3006,AB649,$AQ$7:$AQ$3006,'RC'!$E$6)=0,"",COUNTIFS($M$7:$M$3006,"Concluída no prazo",$AB$7:$AB$3006,AB649,$AQ$7:$AQ$3006,'RC'!$E$6)/COUNTIFS($AB$7:$AB$3006,AB649,$AQ$7:$AQ$3006,'RC'!$E$6)))</f>
        <v/>
      </c>
      <c r="AD649" s="48">
        <f>SUMIF($AQ$7:$AQ$3006,'RC'!$E$6,$J$7:$J$3006)+SUMIF($AQ$7:$AQ$3006,'RC'!$E$6,$L$7:$L$3006)</f>
        <v>21</v>
      </c>
      <c r="AF649" s="48">
        <v>4.3579999999998002E-2</v>
      </c>
      <c r="AG649" s="48">
        <f>IF(OR(AQ649="",AQ649&lt;&gt;'RC'!$E$6,AB649&lt;&gt;'RC'!$D$21),0,1)</f>
        <v>0</v>
      </c>
      <c r="AH649" s="48">
        <f t="shared" si="240"/>
        <v>4.3579999999998002E-2</v>
      </c>
      <c r="AI649" s="48" t="str">
        <f t="shared" si="222"/>
        <v/>
      </c>
      <c r="AJ649" s="48" t="str">
        <f t="shared" si="223"/>
        <v/>
      </c>
      <c r="AK649" s="52" t="str">
        <f t="shared" si="224"/>
        <v/>
      </c>
      <c r="AL649" s="52" t="str">
        <f t="shared" si="225"/>
        <v/>
      </c>
      <c r="AM649" s="48" t="str">
        <f t="shared" si="226"/>
        <v/>
      </c>
      <c r="AN649" s="48" t="str">
        <f t="shared" si="227"/>
        <v/>
      </c>
      <c r="AP649" s="18" t="str">
        <f t="shared" si="228"/>
        <v/>
      </c>
      <c r="AQ649" s="18" t="str">
        <f t="shared" si="229"/>
        <v/>
      </c>
      <c r="AR649" s="18">
        <v>4.3580000000000001E-2</v>
      </c>
      <c r="AS649" s="18">
        <f>IF(AF!$D$27="Todos",1,IF(M649=AF!$D$27,1,0))</f>
        <v>1</v>
      </c>
      <c r="AT649" s="53">
        <f>IF(AND(E649=AF!$D$6,OR(LT!M649=AF!$D$27,AF!$D$27="Todos"),OR(AP649=AF!$E$8,AQ649=AF!$E$8)),AR649+AS649,0)</f>
        <v>0</v>
      </c>
      <c r="AU649" s="18" t="str">
        <f t="shared" si="230"/>
        <v/>
      </c>
      <c r="AV649" s="54" t="str">
        <f t="shared" si="231"/>
        <v/>
      </c>
      <c r="AW649" s="54" t="str">
        <f t="shared" si="232"/>
        <v/>
      </c>
      <c r="AX649" s="18" t="str">
        <f t="shared" si="233"/>
        <v/>
      </c>
      <c r="AY649" s="18" t="str">
        <f t="shared" si="234"/>
        <v/>
      </c>
      <c r="BA649" s="18">
        <f>IF($E649=AF!$D$6,IF($M649="Concluída no prazo",2,IF($M649="Concluída com atraso",1,0)),0)</f>
        <v>0</v>
      </c>
      <c r="BB649" s="18">
        <f>IF($E649=AF!$D$6,IF($M649="Atrasada",2,IF($M649="Concluída com atraso",1,0)),0)</f>
        <v>0</v>
      </c>
      <c r="BC649" s="18">
        <v>6.43E-3</v>
      </c>
      <c r="BD649" s="18">
        <f t="shared" si="241"/>
        <v>6.43E-3</v>
      </c>
      <c r="BE649" s="18">
        <f t="shared" si="241"/>
        <v>6.43E-3</v>
      </c>
      <c r="BF649" s="18" t="str">
        <f t="shared" si="235"/>
        <v/>
      </c>
      <c r="BN649" s="18" t="str">
        <f t="shared" si="236"/>
        <v>s</v>
      </c>
    </row>
    <row r="650" spans="3:66" ht="50.1" customHeight="1" thickTop="1" thickBot="1" x14ac:dyDescent="0.3">
      <c r="C650" s="46"/>
      <c r="D650" s="46"/>
      <c r="E650" s="46"/>
      <c r="F650" s="122"/>
      <c r="G650" s="122"/>
      <c r="H650" s="78" t="str">
        <f t="shared" si="237"/>
        <v/>
      </c>
      <c r="I650" s="78" t="str">
        <f t="shared" si="238"/>
        <v/>
      </c>
      <c r="J650" s="16"/>
      <c r="K650" s="46" t="str">
        <f t="shared" si="239"/>
        <v/>
      </c>
      <c r="L650" s="16"/>
      <c r="M650" s="16"/>
      <c r="N650" s="46"/>
      <c r="O650" s="47" t="str">
        <f t="shared" ref="O650:O713" si="242">IF(J650=0,"",J650/(J650+L650))</f>
        <v/>
      </c>
      <c r="P650" s="47"/>
      <c r="Q650" s="48" t="str">
        <f>IFERROR(VLOOKUP(E650,Funcionários!$C$8:$E$207,3,FALSE),"")</f>
        <v/>
      </c>
      <c r="R650" s="47"/>
      <c r="S650" s="49" t="str">
        <f t="shared" ref="S650:S713" si="243">IF(U650="","",V650*100000+W650*10+X650+T650)</f>
        <v/>
      </c>
      <c r="T650" s="49">
        <v>6.4400000000000004E-3</v>
      </c>
      <c r="U650" s="48" t="str">
        <f>IF(Funcionários!C651=0,"",Funcionários!C651)</f>
        <v/>
      </c>
      <c r="V650" s="50">
        <f>IF(U650="",0,IF(COUNTIFS($E$7:$E$3006,U650,$I$7:$I$3006,'RC'!$E$6)=0,0,COUNTIFS($M$7:$M$3006,"Concluída no prazo",$E$7:$E$3006,U650,$I$7:$I$3006,'RC'!$E$6)/COUNTIFS($E$7:$E$3006,U650,$I$7:$I$3006,'RC'!$E$6)))</f>
        <v>0</v>
      </c>
      <c r="W650" s="49">
        <f>SUMIFS($J$7:$J$3006,$E$7:$E$3006,U650,$I$7:$I$3006,'RC'!$E$6)+SUMIFS($L$7:$L$3006,$E$7:$E$3006,U650,$I$7:$I$3006,'RC'!$E$6)</f>
        <v>0</v>
      </c>
      <c r="X650" s="48">
        <f>COUNTIFS($E$7:$E$3006,U650,$I$7:$I$3006,'RC'!$E$6)</f>
        <v>0</v>
      </c>
      <c r="Y650" s="48"/>
      <c r="Z650" s="51" t="str">
        <f>IF(AQ650='RC'!$E$6,AC650*1000+AD650,"")</f>
        <v/>
      </c>
      <c r="AA650" s="51" t="str">
        <f>IF(AB650="","",IF(AQ650='RC'!$E$6,AC650*1000-AD650,""))</f>
        <v/>
      </c>
      <c r="AB650" s="48" t="str">
        <f>IFERROR(VLOOKUP(E650,Funcionários!$C$8:$E$207,3,FALSE),"")</f>
        <v/>
      </c>
      <c r="AC650" s="50" t="str">
        <f>IF(AB650="","",IF(COUNTIFS($AB$7:$AB$3006,AB650,$AQ$7:$AQ$3006,'RC'!$E$6)=0,"",COUNTIFS($M$7:$M$3006,"Concluída no prazo",$AB$7:$AB$3006,AB650,$AQ$7:$AQ$3006,'RC'!$E$6)/COUNTIFS($AB$7:$AB$3006,AB650,$AQ$7:$AQ$3006,'RC'!$E$6)))</f>
        <v/>
      </c>
      <c r="AD650" s="48">
        <f>SUMIF($AQ$7:$AQ$3006,'RC'!$E$6,$J$7:$J$3006)+SUMIF($AQ$7:$AQ$3006,'RC'!$E$6,$L$7:$L$3006)</f>
        <v>21</v>
      </c>
      <c r="AF650" s="48">
        <v>4.3569999999997999E-2</v>
      </c>
      <c r="AG650" s="48">
        <f>IF(OR(AQ650="",AQ650&lt;&gt;'RC'!$E$6,AB650&lt;&gt;'RC'!$D$21),0,1)</f>
        <v>0</v>
      </c>
      <c r="AH650" s="48">
        <f t="shared" si="240"/>
        <v>4.3569999999997999E-2</v>
      </c>
      <c r="AI650" s="48" t="str">
        <f t="shared" si="222"/>
        <v/>
      </c>
      <c r="AJ650" s="48" t="str">
        <f t="shared" si="223"/>
        <v/>
      </c>
      <c r="AK650" s="52" t="str">
        <f t="shared" si="224"/>
        <v/>
      </c>
      <c r="AL650" s="52" t="str">
        <f t="shared" si="225"/>
        <v/>
      </c>
      <c r="AM650" s="48" t="str">
        <f t="shared" si="226"/>
        <v/>
      </c>
      <c r="AN650" s="48" t="str">
        <f t="shared" si="227"/>
        <v/>
      </c>
      <c r="AP650" s="18" t="str">
        <f t="shared" si="228"/>
        <v/>
      </c>
      <c r="AQ650" s="18" t="str">
        <f t="shared" si="229"/>
        <v/>
      </c>
      <c r="AR650" s="18">
        <v>4.3569999999999998E-2</v>
      </c>
      <c r="AS650" s="18">
        <f>IF(AF!$D$27="Todos",1,IF(M650=AF!$D$27,1,0))</f>
        <v>1</v>
      </c>
      <c r="AT650" s="53">
        <f>IF(AND(E650=AF!$D$6,OR(LT!M650=AF!$D$27,AF!$D$27="Todos"),OR(AP650=AF!$E$8,AQ650=AF!$E$8)),AR650+AS650,0)</f>
        <v>0</v>
      </c>
      <c r="AU650" s="18" t="str">
        <f t="shared" si="230"/>
        <v/>
      </c>
      <c r="AV650" s="54" t="str">
        <f t="shared" si="231"/>
        <v/>
      </c>
      <c r="AW650" s="54" t="str">
        <f t="shared" si="232"/>
        <v/>
      </c>
      <c r="AX650" s="18" t="str">
        <f t="shared" si="233"/>
        <v/>
      </c>
      <c r="AY650" s="18" t="str">
        <f t="shared" si="234"/>
        <v/>
      </c>
      <c r="BA650" s="18">
        <f>IF($E650=AF!$D$6,IF($M650="Concluída no prazo",2,IF($M650="Concluída com atraso",1,0)),0)</f>
        <v>0</v>
      </c>
      <c r="BB650" s="18">
        <f>IF($E650=AF!$D$6,IF($M650="Atrasada",2,IF($M650="Concluída com atraso",1,0)),0)</f>
        <v>0</v>
      </c>
      <c r="BC650" s="18">
        <v>6.4400000000000004E-3</v>
      </c>
      <c r="BD650" s="18">
        <f t="shared" si="241"/>
        <v>6.4400000000000004E-3</v>
      </c>
      <c r="BE650" s="18">
        <f t="shared" si="241"/>
        <v>6.4400000000000004E-3</v>
      </c>
      <c r="BF650" s="18" t="str">
        <f t="shared" si="235"/>
        <v/>
      </c>
      <c r="BN650" s="18" t="str">
        <f t="shared" si="236"/>
        <v>s</v>
      </c>
    </row>
    <row r="651" spans="3:66" ht="50.1" customHeight="1" thickTop="1" thickBot="1" x14ac:dyDescent="0.3">
      <c r="C651" s="46"/>
      <c r="D651" s="46"/>
      <c r="E651" s="46"/>
      <c r="F651" s="122"/>
      <c r="G651" s="122"/>
      <c r="H651" s="78" t="str">
        <f t="shared" si="237"/>
        <v/>
      </c>
      <c r="I651" s="78" t="str">
        <f t="shared" si="238"/>
        <v/>
      </c>
      <c r="J651" s="16"/>
      <c r="K651" s="46" t="str">
        <f t="shared" si="239"/>
        <v/>
      </c>
      <c r="L651" s="16"/>
      <c r="M651" s="16"/>
      <c r="N651" s="46"/>
      <c r="O651" s="47" t="str">
        <f t="shared" si="242"/>
        <v/>
      </c>
      <c r="P651" s="47"/>
      <c r="Q651" s="48" t="str">
        <f>IFERROR(VLOOKUP(E651,Funcionários!$C$8:$E$207,3,FALSE),"")</f>
        <v/>
      </c>
      <c r="R651" s="47"/>
      <c r="S651" s="49" t="str">
        <f t="shared" si="243"/>
        <v/>
      </c>
      <c r="T651" s="49">
        <v>6.45E-3</v>
      </c>
      <c r="U651" s="48" t="str">
        <f>IF(Funcionários!C652=0,"",Funcionários!C652)</f>
        <v/>
      </c>
      <c r="V651" s="50">
        <f>IF(U651="",0,IF(COUNTIFS($E$7:$E$3006,U651,$I$7:$I$3006,'RC'!$E$6)=0,0,COUNTIFS($M$7:$M$3006,"Concluída no prazo",$E$7:$E$3006,U651,$I$7:$I$3006,'RC'!$E$6)/COUNTIFS($E$7:$E$3006,U651,$I$7:$I$3006,'RC'!$E$6)))</f>
        <v>0</v>
      </c>
      <c r="W651" s="49">
        <f>SUMIFS($J$7:$J$3006,$E$7:$E$3006,U651,$I$7:$I$3006,'RC'!$E$6)+SUMIFS($L$7:$L$3006,$E$7:$E$3006,U651,$I$7:$I$3006,'RC'!$E$6)</f>
        <v>0</v>
      </c>
      <c r="X651" s="48">
        <f>COUNTIFS($E$7:$E$3006,U651,$I$7:$I$3006,'RC'!$E$6)</f>
        <v>0</v>
      </c>
      <c r="Y651" s="48"/>
      <c r="Z651" s="51" t="str">
        <f>IF(AQ651='RC'!$E$6,AC651*1000+AD651,"")</f>
        <v/>
      </c>
      <c r="AA651" s="51" t="str">
        <f>IF(AB651="","",IF(AQ651='RC'!$E$6,AC651*1000-AD651,""))</f>
        <v/>
      </c>
      <c r="AB651" s="48" t="str">
        <f>IFERROR(VLOOKUP(E651,Funcionários!$C$8:$E$207,3,FALSE),"")</f>
        <v/>
      </c>
      <c r="AC651" s="50" t="str">
        <f>IF(AB651="","",IF(COUNTIFS($AB$7:$AB$3006,AB651,$AQ$7:$AQ$3006,'RC'!$E$6)=0,"",COUNTIFS($M$7:$M$3006,"Concluída no prazo",$AB$7:$AB$3006,AB651,$AQ$7:$AQ$3006,'RC'!$E$6)/COUNTIFS($AB$7:$AB$3006,AB651,$AQ$7:$AQ$3006,'RC'!$E$6)))</f>
        <v/>
      </c>
      <c r="AD651" s="48">
        <f>SUMIF($AQ$7:$AQ$3006,'RC'!$E$6,$J$7:$J$3006)+SUMIF($AQ$7:$AQ$3006,'RC'!$E$6,$L$7:$L$3006)</f>
        <v>21</v>
      </c>
      <c r="AF651" s="48">
        <v>4.3559999999998003E-2</v>
      </c>
      <c r="AG651" s="48">
        <f>IF(OR(AQ651="",AQ651&lt;&gt;'RC'!$E$6,AB651&lt;&gt;'RC'!$D$21),0,1)</f>
        <v>0</v>
      </c>
      <c r="AH651" s="48">
        <f t="shared" si="240"/>
        <v>4.3559999999998003E-2</v>
      </c>
      <c r="AI651" s="48" t="str">
        <f t="shared" si="222"/>
        <v/>
      </c>
      <c r="AJ651" s="48" t="str">
        <f t="shared" si="223"/>
        <v/>
      </c>
      <c r="AK651" s="52" t="str">
        <f t="shared" si="224"/>
        <v/>
      </c>
      <c r="AL651" s="52" t="str">
        <f t="shared" si="225"/>
        <v/>
      </c>
      <c r="AM651" s="48" t="str">
        <f t="shared" si="226"/>
        <v/>
      </c>
      <c r="AN651" s="48" t="str">
        <f t="shared" si="227"/>
        <v/>
      </c>
      <c r="AP651" s="18" t="str">
        <f t="shared" si="228"/>
        <v/>
      </c>
      <c r="AQ651" s="18" t="str">
        <f t="shared" si="229"/>
        <v/>
      </c>
      <c r="AR651" s="18">
        <v>4.3560000000000001E-2</v>
      </c>
      <c r="AS651" s="18">
        <f>IF(AF!$D$27="Todos",1,IF(M651=AF!$D$27,1,0))</f>
        <v>1</v>
      </c>
      <c r="AT651" s="53">
        <f>IF(AND(E651=AF!$D$6,OR(LT!M651=AF!$D$27,AF!$D$27="Todos"),OR(AP651=AF!$E$8,AQ651=AF!$E$8)),AR651+AS651,0)</f>
        <v>0</v>
      </c>
      <c r="AU651" s="18" t="str">
        <f t="shared" si="230"/>
        <v/>
      </c>
      <c r="AV651" s="54" t="str">
        <f t="shared" si="231"/>
        <v/>
      </c>
      <c r="AW651" s="54" t="str">
        <f t="shared" si="232"/>
        <v/>
      </c>
      <c r="AX651" s="18" t="str">
        <f t="shared" si="233"/>
        <v/>
      </c>
      <c r="AY651" s="18" t="str">
        <f t="shared" si="234"/>
        <v/>
      </c>
      <c r="BA651" s="18">
        <f>IF($E651=AF!$D$6,IF($M651="Concluída no prazo",2,IF($M651="Concluída com atraso",1,0)),0)</f>
        <v>0</v>
      </c>
      <c r="BB651" s="18">
        <f>IF($E651=AF!$D$6,IF($M651="Atrasada",2,IF($M651="Concluída com atraso",1,0)),0)</f>
        <v>0</v>
      </c>
      <c r="BC651" s="18">
        <v>6.45E-3</v>
      </c>
      <c r="BD651" s="18">
        <f t="shared" si="241"/>
        <v>6.45E-3</v>
      </c>
      <c r="BE651" s="18">
        <f t="shared" si="241"/>
        <v>6.45E-3</v>
      </c>
      <c r="BF651" s="18" t="str">
        <f t="shared" si="235"/>
        <v/>
      </c>
      <c r="BN651" s="18" t="str">
        <f t="shared" si="236"/>
        <v>s</v>
      </c>
    </row>
    <row r="652" spans="3:66" ht="50.1" customHeight="1" thickTop="1" thickBot="1" x14ac:dyDescent="0.3">
      <c r="C652" s="46"/>
      <c r="D652" s="46"/>
      <c r="E652" s="46"/>
      <c r="F652" s="122"/>
      <c r="G652" s="122"/>
      <c r="H652" s="78" t="str">
        <f t="shared" si="237"/>
        <v/>
      </c>
      <c r="I652" s="78" t="str">
        <f t="shared" si="238"/>
        <v/>
      </c>
      <c r="J652" s="16"/>
      <c r="K652" s="46" t="str">
        <f t="shared" si="239"/>
        <v/>
      </c>
      <c r="L652" s="16"/>
      <c r="M652" s="16"/>
      <c r="N652" s="46"/>
      <c r="O652" s="47" t="str">
        <f t="shared" si="242"/>
        <v/>
      </c>
      <c r="P652" s="47"/>
      <c r="Q652" s="48" t="str">
        <f>IFERROR(VLOOKUP(E652,Funcionários!$C$8:$E$207,3,FALSE),"")</f>
        <v/>
      </c>
      <c r="R652" s="47"/>
      <c r="S652" s="49" t="str">
        <f t="shared" si="243"/>
        <v/>
      </c>
      <c r="T652" s="49">
        <v>6.4599999999999996E-3</v>
      </c>
      <c r="U652" s="48" t="str">
        <f>IF(Funcionários!C653=0,"",Funcionários!C653)</f>
        <v/>
      </c>
      <c r="V652" s="50">
        <f>IF(U652="",0,IF(COUNTIFS($E$7:$E$3006,U652,$I$7:$I$3006,'RC'!$E$6)=0,0,COUNTIFS($M$7:$M$3006,"Concluída no prazo",$E$7:$E$3006,U652,$I$7:$I$3006,'RC'!$E$6)/COUNTIFS($E$7:$E$3006,U652,$I$7:$I$3006,'RC'!$E$6)))</f>
        <v>0</v>
      </c>
      <c r="W652" s="49">
        <f>SUMIFS($J$7:$J$3006,$E$7:$E$3006,U652,$I$7:$I$3006,'RC'!$E$6)+SUMIFS($L$7:$L$3006,$E$7:$E$3006,U652,$I$7:$I$3006,'RC'!$E$6)</f>
        <v>0</v>
      </c>
      <c r="X652" s="48">
        <f>COUNTIFS($E$7:$E$3006,U652,$I$7:$I$3006,'RC'!$E$6)</f>
        <v>0</v>
      </c>
      <c r="Y652" s="48"/>
      <c r="Z652" s="51" t="str">
        <f>IF(AQ652='RC'!$E$6,AC652*1000+AD652,"")</f>
        <v/>
      </c>
      <c r="AA652" s="51" t="str">
        <f>IF(AB652="","",IF(AQ652='RC'!$E$6,AC652*1000-AD652,""))</f>
        <v/>
      </c>
      <c r="AB652" s="48" t="str">
        <f>IFERROR(VLOOKUP(E652,Funcionários!$C$8:$E$207,3,FALSE),"")</f>
        <v/>
      </c>
      <c r="AC652" s="50" t="str">
        <f>IF(AB652="","",IF(COUNTIFS($AB$7:$AB$3006,AB652,$AQ$7:$AQ$3006,'RC'!$E$6)=0,"",COUNTIFS($M$7:$M$3006,"Concluída no prazo",$AB$7:$AB$3006,AB652,$AQ$7:$AQ$3006,'RC'!$E$6)/COUNTIFS($AB$7:$AB$3006,AB652,$AQ$7:$AQ$3006,'RC'!$E$6)))</f>
        <v/>
      </c>
      <c r="AD652" s="48">
        <f>SUMIF($AQ$7:$AQ$3006,'RC'!$E$6,$J$7:$J$3006)+SUMIF($AQ$7:$AQ$3006,'RC'!$E$6,$L$7:$L$3006)</f>
        <v>21</v>
      </c>
      <c r="AF652" s="48">
        <v>4.3549999999998E-2</v>
      </c>
      <c r="AG652" s="48">
        <f>IF(OR(AQ652="",AQ652&lt;&gt;'RC'!$E$6,AB652&lt;&gt;'RC'!$D$21),0,1)</f>
        <v>0</v>
      </c>
      <c r="AH652" s="48">
        <f t="shared" si="240"/>
        <v>4.3549999999998E-2</v>
      </c>
      <c r="AI652" s="48" t="str">
        <f t="shared" si="222"/>
        <v/>
      </c>
      <c r="AJ652" s="48" t="str">
        <f t="shared" si="223"/>
        <v/>
      </c>
      <c r="AK652" s="52" t="str">
        <f t="shared" si="224"/>
        <v/>
      </c>
      <c r="AL652" s="52" t="str">
        <f t="shared" si="225"/>
        <v/>
      </c>
      <c r="AM652" s="48" t="str">
        <f t="shared" si="226"/>
        <v/>
      </c>
      <c r="AN652" s="48" t="str">
        <f t="shared" si="227"/>
        <v/>
      </c>
      <c r="AP652" s="18" t="str">
        <f t="shared" si="228"/>
        <v/>
      </c>
      <c r="AQ652" s="18" t="str">
        <f t="shared" si="229"/>
        <v/>
      </c>
      <c r="AR652" s="18">
        <v>4.3549999999999998E-2</v>
      </c>
      <c r="AS652" s="18">
        <f>IF(AF!$D$27="Todos",1,IF(M652=AF!$D$27,1,0))</f>
        <v>1</v>
      </c>
      <c r="AT652" s="53">
        <f>IF(AND(E652=AF!$D$6,OR(LT!M652=AF!$D$27,AF!$D$27="Todos"),OR(AP652=AF!$E$8,AQ652=AF!$E$8)),AR652+AS652,0)</f>
        <v>0</v>
      </c>
      <c r="AU652" s="18" t="str">
        <f t="shared" si="230"/>
        <v/>
      </c>
      <c r="AV652" s="54" t="str">
        <f t="shared" si="231"/>
        <v/>
      </c>
      <c r="AW652" s="54" t="str">
        <f t="shared" si="232"/>
        <v/>
      </c>
      <c r="AX652" s="18" t="str">
        <f t="shared" si="233"/>
        <v/>
      </c>
      <c r="AY652" s="18" t="str">
        <f t="shared" si="234"/>
        <v/>
      </c>
      <c r="BA652" s="18">
        <f>IF($E652=AF!$D$6,IF($M652="Concluída no prazo",2,IF($M652="Concluída com atraso",1,0)),0)</f>
        <v>0</v>
      </c>
      <c r="BB652" s="18">
        <f>IF($E652=AF!$D$6,IF($M652="Atrasada",2,IF($M652="Concluída com atraso",1,0)),0)</f>
        <v>0</v>
      </c>
      <c r="BC652" s="18">
        <v>6.4599999999999996E-3</v>
      </c>
      <c r="BD652" s="18">
        <f t="shared" si="241"/>
        <v>6.4599999999999996E-3</v>
      </c>
      <c r="BE652" s="18">
        <f t="shared" si="241"/>
        <v>6.4599999999999996E-3</v>
      </c>
      <c r="BF652" s="18" t="str">
        <f t="shared" si="235"/>
        <v/>
      </c>
      <c r="BN652" s="18" t="str">
        <f t="shared" si="236"/>
        <v>s</v>
      </c>
    </row>
    <row r="653" spans="3:66" ht="50.1" customHeight="1" thickTop="1" thickBot="1" x14ac:dyDescent="0.3">
      <c r="C653" s="46"/>
      <c r="D653" s="46"/>
      <c r="E653" s="46"/>
      <c r="F653" s="122"/>
      <c r="G653" s="122"/>
      <c r="H653" s="78" t="str">
        <f t="shared" si="237"/>
        <v/>
      </c>
      <c r="I653" s="78" t="str">
        <f t="shared" si="238"/>
        <v/>
      </c>
      <c r="J653" s="16"/>
      <c r="K653" s="46" t="str">
        <f t="shared" si="239"/>
        <v/>
      </c>
      <c r="L653" s="16"/>
      <c r="M653" s="16"/>
      <c r="N653" s="46"/>
      <c r="O653" s="47" t="str">
        <f t="shared" si="242"/>
        <v/>
      </c>
      <c r="P653" s="47"/>
      <c r="Q653" s="48" t="str">
        <f>IFERROR(VLOOKUP(E653,Funcionários!$C$8:$E$207,3,FALSE),"")</f>
        <v/>
      </c>
      <c r="R653" s="47"/>
      <c r="S653" s="49" t="str">
        <f t="shared" si="243"/>
        <v/>
      </c>
      <c r="T653" s="49">
        <v>6.4700000000000001E-3</v>
      </c>
      <c r="U653" s="48" t="str">
        <f>IF(Funcionários!C654=0,"",Funcionários!C654)</f>
        <v/>
      </c>
      <c r="V653" s="50">
        <f>IF(U653="",0,IF(COUNTIFS($E$7:$E$3006,U653,$I$7:$I$3006,'RC'!$E$6)=0,0,COUNTIFS($M$7:$M$3006,"Concluída no prazo",$E$7:$E$3006,U653,$I$7:$I$3006,'RC'!$E$6)/COUNTIFS($E$7:$E$3006,U653,$I$7:$I$3006,'RC'!$E$6)))</f>
        <v>0</v>
      </c>
      <c r="W653" s="49">
        <f>SUMIFS($J$7:$J$3006,$E$7:$E$3006,U653,$I$7:$I$3006,'RC'!$E$6)+SUMIFS($L$7:$L$3006,$E$7:$E$3006,U653,$I$7:$I$3006,'RC'!$E$6)</f>
        <v>0</v>
      </c>
      <c r="X653" s="48">
        <f>COUNTIFS($E$7:$E$3006,U653,$I$7:$I$3006,'RC'!$E$6)</f>
        <v>0</v>
      </c>
      <c r="Y653" s="48"/>
      <c r="Z653" s="51" t="str">
        <f>IF(AQ653='RC'!$E$6,AC653*1000+AD653,"")</f>
        <v/>
      </c>
      <c r="AA653" s="51" t="str">
        <f>IF(AB653="","",IF(AQ653='RC'!$E$6,AC653*1000-AD653,""))</f>
        <v/>
      </c>
      <c r="AB653" s="48" t="str">
        <f>IFERROR(VLOOKUP(E653,Funcionários!$C$8:$E$207,3,FALSE),"")</f>
        <v/>
      </c>
      <c r="AC653" s="50" t="str">
        <f>IF(AB653="","",IF(COUNTIFS($AB$7:$AB$3006,AB653,$AQ$7:$AQ$3006,'RC'!$E$6)=0,"",COUNTIFS($M$7:$M$3006,"Concluída no prazo",$AB$7:$AB$3006,AB653,$AQ$7:$AQ$3006,'RC'!$E$6)/COUNTIFS($AB$7:$AB$3006,AB653,$AQ$7:$AQ$3006,'RC'!$E$6)))</f>
        <v/>
      </c>
      <c r="AD653" s="48">
        <f>SUMIF($AQ$7:$AQ$3006,'RC'!$E$6,$J$7:$J$3006)+SUMIF($AQ$7:$AQ$3006,'RC'!$E$6,$L$7:$L$3006)</f>
        <v>21</v>
      </c>
      <c r="AF653" s="48">
        <v>4.3539999999997997E-2</v>
      </c>
      <c r="AG653" s="48">
        <f>IF(OR(AQ653="",AQ653&lt;&gt;'RC'!$E$6,AB653&lt;&gt;'RC'!$D$21),0,1)</f>
        <v>0</v>
      </c>
      <c r="AH653" s="48">
        <f t="shared" si="240"/>
        <v>4.3539999999997997E-2</v>
      </c>
      <c r="AI653" s="48" t="str">
        <f t="shared" si="222"/>
        <v/>
      </c>
      <c r="AJ653" s="48" t="str">
        <f t="shared" si="223"/>
        <v/>
      </c>
      <c r="AK653" s="52" t="str">
        <f t="shared" si="224"/>
        <v/>
      </c>
      <c r="AL653" s="52" t="str">
        <f t="shared" si="225"/>
        <v/>
      </c>
      <c r="AM653" s="48" t="str">
        <f t="shared" si="226"/>
        <v/>
      </c>
      <c r="AN653" s="48" t="str">
        <f t="shared" si="227"/>
        <v/>
      </c>
      <c r="AP653" s="18" t="str">
        <f t="shared" si="228"/>
        <v/>
      </c>
      <c r="AQ653" s="18" t="str">
        <f t="shared" si="229"/>
        <v/>
      </c>
      <c r="AR653" s="18">
        <v>4.3540000000000002E-2</v>
      </c>
      <c r="AS653" s="18">
        <f>IF(AF!$D$27="Todos",1,IF(M653=AF!$D$27,1,0))</f>
        <v>1</v>
      </c>
      <c r="AT653" s="53">
        <f>IF(AND(E653=AF!$D$6,OR(LT!M653=AF!$D$27,AF!$D$27="Todos"),OR(AP653=AF!$E$8,AQ653=AF!$E$8)),AR653+AS653,0)</f>
        <v>0</v>
      </c>
      <c r="AU653" s="18" t="str">
        <f t="shared" si="230"/>
        <v/>
      </c>
      <c r="AV653" s="54" t="str">
        <f t="shared" si="231"/>
        <v/>
      </c>
      <c r="AW653" s="54" t="str">
        <f t="shared" si="232"/>
        <v/>
      </c>
      <c r="AX653" s="18" t="str">
        <f t="shared" si="233"/>
        <v/>
      </c>
      <c r="AY653" s="18" t="str">
        <f t="shared" si="234"/>
        <v/>
      </c>
      <c r="BA653" s="18">
        <f>IF($E653=AF!$D$6,IF($M653="Concluída no prazo",2,IF($M653="Concluída com atraso",1,0)),0)</f>
        <v>0</v>
      </c>
      <c r="BB653" s="18">
        <f>IF($E653=AF!$D$6,IF($M653="Atrasada",2,IF($M653="Concluída com atraso",1,0)),0)</f>
        <v>0</v>
      </c>
      <c r="BC653" s="18">
        <v>6.4700000000000001E-3</v>
      </c>
      <c r="BD653" s="18">
        <f t="shared" si="241"/>
        <v>6.4700000000000001E-3</v>
      </c>
      <c r="BE653" s="18">
        <f t="shared" si="241"/>
        <v>6.4700000000000001E-3</v>
      </c>
      <c r="BF653" s="18" t="str">
        <f t="shared" si="235"/>
        <v/>
      </c>
      <c r="BN653" s="18" t="str">
        <f t="shared" si="236"/>
        <v>s</v>
      </c>
    </row>
    <row r="654" spans="3:66" ht="50.1" customHeight="1" thickTop="1" thickBot="1" x14ac:dyDescent="0.3">
      <c r="C654" s="46"/>
      <c r="D654" s="46"/>
      <c r="E654" s="46"/>
      <c r="F654" s="122"/>
      <c r="G654" s="122"/>
      <c r="H654" s="78" t="str">
        <f t="shared" si="237"/>
        <v/>
      </c>
      <c r="I654" s="78" t="str">
        <f t="shared" si="238"/>
        <v/>
      </c>
      <c r="J654" s="16"/>
      <c r="K654" s="46" t="str">
        <f t="shared" si="239"/>
        <v/>
      </c>
      <c r="L654" s="16"/>
      <c r="M654" s="16"/>
      <c r="N654" s="46"/>
      <c r="O654" s="47" t="str">
        <f t="shared" si="242"/>
        <v/>
      </c>
      <c r="P654" s="47"/>
      <c r="Q654" s="48" t="str">
        <f>IFERROR(VLOOKUP(E654,Funcionários!$C$8:$E$207,3,FALSE),"")</f>
        <v/>
      </c>
      <c r="R654" s="47"/>
      <c r="S654" s="49" t="str">
        <f t="shared" si="243"/>
        <v/>
      </c>
      <c r="T654" s="49">
        <v>6.4799999999999996E-3</v>
      </c>
      <c r="U654" s="48" t="str">
        <f>IF(Funcionários!C655=0,"",Funcionários!C655)</f>
        <v/>
      </c>
      <c r="V654" s="50">
        <f>IF(U654="",0,IF(COUNTIFS($E$7:$E$3006,U654,$I$7:$I$3006,'RC'!$E$6)=0,0,COUNTIFS($M$7:$M$3006,"Concluída no prazo",$E$7:$E$3006,U654,$I$7:$I$3006,'RC'!$E$6)/COUNTIFS($E$7:$E$3006,U654,$I$7:$I$3006,'RC'!$E$6)))</f>
        <v>0</v>
      </c>
      <c r="W654" s="49">
        <f>SUMIFS($J$7:$J$3006,$E$7:$E$3006,U654,$I$7:$I$3006,'RC'!$E$6)+SUMIFS($L$7:$L$3006,$E$7:$E$3006,U654,$I$7:$I$3006,'RC'!$E$6)</f>
        <v>0</v>
      </c>
      <c r="X654" s="48">
        <f>COUNTIFS($E$7:$E$3006,U654,$I$7:$I$3006,'RC'!$E$6)</f>
        <v>0</v>
      </c>
      <c r="Y654" s="48"/>
      <c r="Z654" s="51" t="str">
        <f>IF(AQ654='RC'!$E$6,AC654*1000+AD654,"")</f>
        <v/>
      </c>
      <c r="AA654" s="51" t="str">
        <f>IF(AB654="","",IF(AQ654='RC'!$E$6,AC654*1000-AD654,""))</f>
        <v/>
      </c>
      <c r="AB654" s="48" t="str">
        <f>IFERROR(VLOOKUP(E654,Funcionários!$C$8:$E$207,3,FALSE),"")</f>
        <v/>
      </c>
      <c r="AC654" s="50" t="str">
        <f>IF(AB654="","",IF(COUNTIFS($AB$7:$AB$3006,AB654,$AQ$7:$AQ$3006,'RC'!$E$6)=0,"",COUNTIFS($M$7:$M$3006,"Concluída no prazo",$AB$7:$AB$3006,AB654,$AQ$7:$AQ$3006,'RC'!$E$6)/COUNTIFS($AB$7:$AB$3006,AB654,$AQ$7:$AQ$3006,'RC'!$E$6)))</f>
        <v/>
      </c>
      <c r="AD654" s="48">
        <f>SUMIF($AQ$7:$AQ$3006,'RC'!$E$6,$J$7:$J$3006)+SUMIF($AQ$7:$AQ$3006,'RC'!$E$6,$L$7:$L$3006)</f>
        <v>21</v>
      </c>
      <c r="AF654" s="48">
        <v>4.3529999999998001E-2</v>
      </c>
      <c r="AG654" s="48">
        <f>IF(OR(AQ654="",AQ654&lt;&gt;'RC'!$E$6,AB654&lt;&gt;'RC'!$D$21),0,1)</f>
        <v>0</v>
      </c>
      <c r="AH654" s="48">
        <f t="shared" si="240"/>
        <v>4.3529999999998001E-2</v>
      </c>
      <c r="AI654" s="48" t="str">
        <f t="shared" si="222"/>
        <v/>
      </c>
      <c r="AJ654" s="48" t="str">
        <f t="shared" si="223"/>
        <v/>
      </c>
      <c r="AK654" s="52" t="str">
        <f t="shared" si="224"/>
        <v/>
      </c>
      <c r="AL654" s="52" t="str">
        <f t="shared" si="225"/>
        <v/>
      </c>
      <c r="AM654" s="48" t="str">
        <f t="shared" si="226"/>
        <v/>
      </c>
      <c r="AN654" s="48" t="str">
        <f t="shared" si="227"/>
        <v/>
      </c>
      <c r="AP654" s="18" t="str">
        <f t="shared" si="228"/>
        <v/>
      </c>
      <c r="AQ654" s="18" t="str">
        <f t="shared" si="229"/>
        <v/>
      </c>
      <c r="AR654" s="18">
        <v>4.3529999999999999E-2</v>
      </c>
      <c r="AS654" s="18">
        <f>IF(AF!$D$27="Todos",1,IF(M654=AF!$D$27,1,0))</f>
        <v>1</v>
      </c>
      <c r="AT654" s="53">
        <f>IF(AND(E654=AF!$D$6,OR(LT!M654=AF!$D$27,AF!$D$27="Todos"),OR(AP654=AF!$E$8,AQ654=AF!$E$8)),AR654+AS654,0)</f>
        <v>0</v>
      </c>
      <c r="AU654" s="18" t="str">
        <f t="shared" si="230"/>
        <v/>
      </c>
      <c r="AV654" s="54" t="str">
        <f t="shared" si="231"/>
        <v/>
      </c>
      <c r="AW654" s="54" t="str">
        <f t="shared" si="232"/>
        <v/>
      </c>
      <c r="AX654" s="18" t="str">
        <f t="shared" si="233"/>
        <v/>
      </c>
      <c r="AY654" s="18" t="str">
        <f t="shared" si="234"/>
        <v/>
      </c>
      <c r="BA654" s="18">
        <f>IF($E654=AF!$D$6,IF($M654="Concluída no prazo",2,IF($M654="Concluída com atraso",1,0)),0)</f>
        <v>0</v>
      </c>
      <c r="BB654" s="18">
        <f>IF($E654=AF!$D$6,IF($M654="Atrasada",2,IF($M654="Concluída com atraso",1,0)),0)</f>
        <v>0</v>
      </c>
      <c r="BC654" s="18">
        <v>6.4799999999999996E-3</v>
      </c>
      <c r="BD654" s="18">
        <f t="shared" si="241"/>
        <v>6.4799999999999996E-3</v>
      </c>
      <c r="BE654" s="18">
        <f t="shared" si="241"/>
        <v>6.4799999999999996E-3</v>
      </c>
      <c r="BF654" s="18" t="str">
        <f t="shared" si="235"/>
        <v/>
      </c>
      <c r="BN654" s="18" t="str">
        <f t="shared" si="236"/>
        <v>s</v>
      </c>
    </row>
    <row r="655" spans="3:66" ht="50.1" customHeight="1" thickTop="1" thickBot="1" x14ac:dyDescent="0.3">
      <c r="C655" s="46"/>
      <c r="D655" s="46"/>
      <c r="E655" s="46"/>
      <c r="F655" s="122"/>
      <c r="G655" s="122"/>
      <c r="H655" s="78" t="str">
        <f t="shared" si="237"/>
        <v/>
      </c>
      <c r="I655" s="78" t="str">
        <f t="shared" si="238"/>
        <v/>
      </c>
      <c r="J655" s="16"/>
      <c r="K655" s="46" t="str">
        <f t="shared" si="239"/>
        <v/>
      </c>
      <c r="L655" s="16"/>
      <c r="M655" s="16"/>
      <c r="N655" s="46"/>
      <c r="O655" s="47" t="str">
        <f t="shared" si="242"/>
        <v/>
      </c>
      <c r="P655" s="47"/>
      <c r="Q655" s="48" t="str">
        <f>IFERROR(VLOOKUP(E655,Funcionários!$C$8:$E$207,3,FALSE),"")</f>
        <v/>
      </c>
      <c r="R655" s="47"/>
      <c r="S655" s="49" t="str">
        <f t="shared" si="243"/>
        <v/>
      </c>
      <c r="T655" s="49">
        <v>6.4900000000000001E-3</v>
      </c>
      <c r="U655" s="48" t="str">
        <f>IF(Funcionários!C656=0,"",Funcionários!C656)</f>
        <v/>
      </c>
      <c r="V655" s="50">
        <f>IF(U655="",0,IF(COUNTIFS($E$7:$E$3006,U655,$I$7:$I$3006,'RC'!$E$6)=0,0,COUNTIFS($M$7:$M$3006,"Concluída no prazo",$E$7:$E$3006,U655,$I$7:$I$3006,'RC'!$E$6)/COUNTIFS($E$7:$E$3006,U655,$I$7:$I$3006,'RC'!$E$6)))</f>
        <v>0</v>
      </c>
      <c r="W655" s="49">
        <f>SUMIFS($J$7:$J$3006,$E$7:$E$3006,U655,$I$7:$I$3006,'RC'!$E$6)+SUMIFS($L$7:$L$3006,$E$7:$E$3006,U655,$I$7:$I$3006,'RC'!$E$6)</f>
        <v>0</v>
      </c>
      <c r="X655" s="48">
        <f>COUNTIFS($E$7:$E$3006,U655,$I$7:$I$3006,'RC'!$E$6)</f>
        <v>0</v>
      </c>
      <c r="Y655" s="48"/>
      <c r="Z655" s="51" t="str">
        <f>IF(AQ655='RC'!$E$6,AC655*1000+AD655,"")</f>
        <v/>
      </c>
      <c r="AA655" s="51" t="str">
        <f>IF(AB655="","",IF(AQ655='RC'!$E$6,AC655*1000-AD655,""))</f>
        <v/>
      </c>
      <c r="AB655" s="48" t="str">
        <f>IFERROR(VLOOKUP(E655,Funcionários!$C$8:$E$207,3,FALSE),"")</f>
        <v/>
      </c>
      <c r="AC655" s="50" t="str">
        <f>IF(AB655="","",IF(COUNTIFS($AB$7:$AB$3006,AB655,$AQ$7:$AQ$3006,'RC'!$E$6)=0,"",COUNTIFS($M$7:$M$3006,"Concluída no prazo",$AB$7:$AB$3006,AB655,$AQ$7:$AQ$3006,'RC'!$E$6)/COUNTIFS($AB$7:$AB$3006,AB655,$AQ$7:$AQ$3006,'RC'!$E$6)))</f>
        <v/>
      </c>
      <c r="AD655" s="48">
        <f>SUMIF($AQ$7:$AQ$3006,'RC'!$E$6,$J$7:$J$3006)+SUMIF($AQ$7:$AQ$3006,'RC'!$E$6,$L$7:$L$3006)</f>
        <v>21</v>
      </c>
      <c r="AF655" s="48">
        <v>4.3519999999997998E-2</v>
      </c>
      <c r="AG655" s="48">
        <f>IF(OR(AQ655="",AQ655&lt;&gt;'RC'!$E$6,AB655&lt;&gt;'RC'!$D$21),0,1)</f>
        <v>0</v>
      </c>
      <c r="AH655" s="48">
        <f t="shared" si="240"/>
        <v>4.3519999999997998E-2</v>
      </c>
      <c r="AI655" s="48" t="str">
        <f t="shared" si="222"/>
        <v/>
      </c>
      <c r="AJ655" s="48" t="str">
        <f t="shared" si="223"/>
        <v/>
      </c>
      <c r="AK655" s="52" t="str">
        <f t="shared" si="224"/>
        <v/>
      </c>
      <c r="AL655" s="52" t="str">
        <f t="shared" si="225"/>
        <v/>
      </c>
      <c r="AM655" s="48" t="str">
        <f t="shared" si="226"/>
        <v/>
      </c>
      <c r="AN655" s="48" t="str">
        <f t="shared" si="227"/>
        <v/>
      </c>
      <c r="AP655" s="18" t="str">
        <f t="shared" si="228"/>
        <v/>
      </c>
      <c r="AQ655" s="18" t="str">
        <f t="shared" si="229"/>
        <v/>
      </c>
      <c r="AR655" s="18">
        <v>4.3520000000000003E-2</v>
      </c>
      <c r="AS655" s="18">
        <f>IF(AF!$D$27="Todos",1,IF(M655=AF!$D$27,1,0))</f>
        <v>1</v>
      </c>
      <c r="AT655" s="53">
        <f>IF(AND(E655=AF!$D$6,OR(LT!M655=AF!$D$27,AF!$D$27="Todos"),OR(AP655=AF!$E$8,AQ655=AF!$E$8)),AR655+AS655,0)</f>
        <v>0</v>
      </c>
      <c r="AU655" s="18" t="str">
        <f t="shared" si="230"/>
        <v/>
      </c>
      <c r="AV655" s="54" t="str">
        <f t="shared" si="231"/>
        <v/>
      </c>
      <c r="AW655" s="54" t="str">
        <f t="shared" si="232"/>
        <v/>
      </c>
      <c r="AX655" s="18" t="str">
        <f t="shared" si="233"/>
        <v/>
      </c>
      <c r="AY655" s="18" t="str">
        <f t="shared" si="234"/>
        <v/>
      </c>
      <c r="BA655" s="18">
        <f>IF($E655=AF!$D$6,IF($M655="Concluída no prazo",2,IF($M655="Concluída com atraso",1,0)),0)</f>
        <v>0</v>
      </c>
      <c r="BB655" s="18">
        <f>IF($E655=AF!$D$6,IF($M655="Atrasada",2,IF($M655="Concluída com atraso",1,0)),0)</f>
        <v>0</v>
      </c>
      <c r="BC655" s="18">
        <v>6.4900000000000001E-3</v>
      </c>
      <c r="BD655" s="18">
        <f t="shared" si="241"/>
        <v>6.4900000000000001E-3</v>
      </c>
      <c r="BE655" s="18">
        <f t="shared" si="241"/>
        <v>6.4900000000000001E-3</v>
      </c>
      <c r="BF655" s="18" t="str">
        <f t="shared" si="235"/>
        <v/>
      </c>
      <c r="BN655" s="18" t="str">
        <f t="shared" si="236"/>
        <v>s</v>
      </c>
    </row>
    <row r="656" spans="3:66" ht="50.1" customHeight="1" thickTop="1" thickBot="1" x14ac:dyDescent="0.3">
      <c r="C656" s="46"/>
      <c r="D656" s="46"/>
      <c r="E656" s="46"/>
      <c r="F656" s="122"/>
      <c r="G656" s="122"/>
      <c r="H656" s="78" t="str">
        <f t="shared" si="237"/>
        <v/>
      </c>
      <c r="I656" s="78" t="str">
        <f t="shared" si="238"/>
        <v/>
      </c>
      <c r="J656" s="16"/>
      <c r="K656" s="46" t="str">
        <f t="shared" si="239"/>
        <v/>
      </c>
      <c r="L656" s="16"/>
      <c r="M656" s="16"/>
      <c r="N656" s="46"/>
      <c r="O656" s="47" t="str">
        <f t="shared" si="242"/>
        <v/>
      </c>
      <c r="P656" s="47"/>
      <c r="Q656" s="48" t="str">
        <f>IFERROR(VLOOKUP(E656,Funcionários!$C$8:$E$207,3,FALSE),"")</f>
        <v/>
      </c>
      <c r="R656" s="47"/>
      <c r="S656" s="49" t="str">
        <f t="shared" si="243"/>
        <v/>
      </c>
      <c r="T656" s="49">
        <v>6.4999999999999997E-3</v>
      </c>
      <c r="U656" s="48" t="str">
        <f>IF(Funcionários!C657=0,"",Funcionários!C657)</f>
        <v/>
      </c>
      <c r="V656" s="50">
        <f>IF(U656="",0,IF(COUNTIFS($E$7:$E$3006,U656,$I$7:$I$3006,'RC'!$E$6)=0,0,COUNTIFS($M$7:$M$3006,"Concluída no prazo",$E$7:$E$3006,U656,$I$7:$I$3006,'RC'!$E$6)/COUNTIFS($E$7:$E$3006,U656,$I$7:$I$3006,'RC'!$E$6)))</f>
        <v>0</v>
      </c>
      <c r="W656" s="49">
        <f>SUMIFS($J$7:$J$3006,$E$7:$E$3006,U656,$I$7:$I$3006,'RC'!$E$6)+SUMIFS($L$7:$L$3006,$E$7:$E$3006,U656,$I$7:$I$3006,'RC'!$E$6)</f>
        <v>0</v>
      </c>
      <c r="X656" s="48">
        <f>COUNTIFS($E$7:$E$3006,U656,$I$7:$I$3006,'RC'!$E$6)</f>
        <v>0</v>
      </c>
      <c r="Y656" s="48"/>
      <c r="Z656" s="51" t="str">
        <f>IF(AQ656='RC'!$E$6,AC656*1000+AD656,"")</f>
        <v/>
      </c>
      <c r="AA656" s="51" t="str">
        <f>IF(AB656="","",IF(AQ656='RC'!$E$6,AC656*1000-AD656,""))</f>
        <v/>
      </c>
      <c r="AB656" s="48" t="str">
        <f>IFERROR(VLOOKUP(E656,Funcionários!$C$8:$E$207,3,FALSE),"")</f>
        <v/>
      </c>
      <c r="AC656" s="50" t="str">
        <f>IF(AB656="","",IF(COUNTIFS($AB$7:$AB$3006,AB656,$AQ$7:$AQ$3006,'RC'!$E$6)=0,"",COUNTIFS($M$7:$M$3006,"Concluída no prazo",$AB$7:$AB$3006,AB656,$AQ$7:$AQ$3006,'RC'!$E$6)/COUNTIFS($AB$7:$AB$3006,AB656,$AQ$7:$AQ$3006,'RC'!$E$6)))</f>
        <v/>
      </c>
      <c r="AD656" s="48">
        <f>SUMIF($AQ$7:$AQ$3006,'RC'!$E$6,$J$7:$J$3006)+SUMIF($AQ$7:$AQ$3006,'RC'!$E$6,$L$7:$L$3006)</f>
        <v>21</v>
      </c>
      <c r="AF656" s="48">
        <v>4.3509999999998002E-2</v>
      </c>
      <c r="AG656" s="48">
        <f>IF(OR(AQ656="",AQ656&lt;&gt;'RC'!$E$6,AB656&lt;&gt;'RC'!$D$21),0,1)</f>
        <v>0</v>
      </c>
      <c r="AH656" s="48">
        <f t="shared" si="240"/>
        <v>4.3509999999998002E-2</v>
      </c>
      <c r="AI656" s="48" t="str">
        <f t="shared" si="222"/>
        <v/>
      </c>
      <c r="AJ656" s="48" t="str">
        <f t="shared" si="223"/>
        <v/>
      </c>
      <c r="AK656" s="52" t="str">
        <f t="shared" si="224"/>
        <v/>
      </c>
      <c r="AL656" s="52" t="str">
        <f t="shared" si="225"/>
        <v/>
      </c>
      <c r="AM656" s="48" t="str">
        <f t="shared" si="226"/>
        <v/>
      </c>
      <c r="AN656" s="48" t="str">
        <f t="shared" si="227"/>
        <v/>
      </c>
      <c r="AP656" s="18" t="str">
        <f t="shared" si="228"/>
        <v/>
      </c>
      <c r="AQ656" s="18" t="str">
        <f t="shared" si="229"/>
        <v/>
      </c>
      <c r="AR656" s="18">
        <v>4.351E-2</v>
      </c>
      <c r="AS656" s="18">
        <f>IF(AF!$D$27="Todos",1,IF(M656=AF!$D$27,1,0))</f>
        <v>1</v>
      </c>
      <c r="AT656" s="53">
        <f>IF(AND(E656=AF!$D$6,OR(LT!M656=AF!$D$27,AF!$D$27="Todos"),OR(AP656=AF!$E$8,AQ656=AF!$E$8)),AR656+AS656,0)</f>
        <v>0</v>
      </c>
      <c r="AU656" s="18" t="str">
        <f t="shared" si="230"/>
        <v/>
      </c>
      <c r="AV656" s="54" t="str">
        <f t="shared" si="231"/>
        <v/>
      </c>
      <c r="AW656" s="54" t="str">
        <f t="shared" si="232"/>
        <v/>
      </c>
      <c r="AX656" s="18" t="str">
        <f t="shared" si="233"/>
        <v/>
      </c>
      <c r="AY656" s="18" t="str">
        <f t="shared" si="234"/>
        <v/>
      </c>
      <c r="BA656" s="18">
        <f>IF($E656=AF!$D$6,IF($M656="Concluída no prazo",2,IF($M656="Concluída com atraso",1,0)),0)</f>
        <v>0</v>
      </c>
      <c r="BB656" s="18">
        <f>IF($E656=AF!$D$6,IF($M656="Atrasada",2,IF($M656="Concluída com atraso",1,0)),0)</f>
        <v>0</v>
      </c>
      <c r="BC656" s="18">
        <v>6.4999999999999997E-3</v>
      </c>
      <c r="BD656" s="18">
        <f t="shared" si="241"/>
        <v>6.4999999999999997E-3</v>
      </c>
      <c r="BE656" s="18">
        <f t="shared" si="241"/>
        <v>6.4999999999999997E-3</v>
      </c>
      <c r="BF656" s="18" t="str">
        <f t="shared" si="235"/>
        <v/>
      </c>
      <c r="BN656" s="18" t="str">
        <f t="shared" si="236"/>
        <v>s</v>
      </c>
    </row>
    <row r="657" spans="3:66" ht="50.1" customHeight="1" thickTop="1" thickBot="1" x14ac:dyDescent="0.3">
      <c r="C657" s="46"/>
      <c r="D657" s="46"/>
      <c r="E657" s="46"/>
      <c r="F657" s="122"/>
      <c r="G657" s="122"/>
      <c r="H657" s="78" t="str">
        <f t="shared" si="237"/>
        <v/>
      </c>
      <c r="I657" s="78" t="str">
        <f t="shared" si="238"/>
        <v/>
      </c>
      <c r="J657" s="16"/>
      <c r="K657" s="46" t="str">
        <f t="shared" si="239"/>
        <v/>
      </c>
      <c r="L657" s="16"/>
      <c r="M657" s="16"/>
      <c r="N657" s="46"/>
      <c r="O657" s="47" t="str">
        <f t="shared" si="242"/>
        <v/>
      </c>
      <c r="P657" s="47"/>
      <c r="Q657" s="48" t="str">
        <f>IFERROR(VLOOKUP(E657,Funcionários!$C$8:$E$207,3,FALSE),"")</f>
        <v/>
      </c>
      <c r="R657" s="47"/>
      <c r="S657" s="49" t="str">
        <f t="shared" si="243"/>
        <v/>
      </c>
      <c r="T657" s="49">
        <v>6.5100000000000002E-3</v>
      </c>
      <c r="U657" s="48" t="str">
        <f>IF(Funcionários!C658=0,"",Funcionários!C658)</f>
        <v/>
      </c>
      <c r="V657" s="50">
        <f>IF(U657="",0,IF(COUNTIFS($E$7:$E$3006,U657,$I$7:$I$3006,'RC'!$E$6)=0,0,COUNTIFS($M$7:$M$3006,"Concluída no prazo",$E$7:$E$3006,U657,$I$7:$I$3006,'RC'!$E$6)/COUNTIFS($E$7:$E$3006,U657,$I$7:$I$3006,'RC'!$E$6)))</f>
        <v>0</v>
      </c>
      <c r="W657" s="49">
        <f>SUMIFS($J$7:$J$3006,$E$7:$E$3006,U657,$I$7:$I$3006,'RC'!$E$6)+SUMIFS($L$7:$L$3006,$E$7:$E$3006,U657,$I$7:$I$3006,'RC'!$E$6)</f>
        <v>0</v>
      </c>
      <c r="X657" s="48">
        <f>COUNTIFS($E$7:$E$3006,U657,$I$7:$I$3006,'RC'!$E$6)</f>
        <v>0</v>
      </c>
      <c r="Y657" s="48"/>
      <c r="Z657" s="51" t="str">
        <f>IF(AQ657='RC'!$E$6,AC657*1000+AD657,"")</f>
        <v/>
      </c>
      <c r="AA657" s="51" t="str">
        <f>IF(AB657="","",IF(AQ657='RC'!$E$6,AC657*1000-AD657,""))</f>
        <v/>
      </c>
      <c r="AB657" s="48" t="str">
        <f>IFERROR(VLOOKUP(E657,Funcionários!$C$8:$E$207,3,FALSE),"")</f>
        <v/>
      </c>
      <c r="AC657" s="50" t="str">
        <f>IF(AB657="","",IF(COUNTIFS($AB$7:$AB$3006,AB657,$AQ$7:$AQ$3006,'RC'!$E$6)=0,"",COUNTIFS($M$7:$M$3006,"Concluída no prazo",$AB$7:$AB$3006,AB657,$AQ$7:$AQ$3006,'RC'!$E$6)/COUNTIFS($AB$7:$AB$3006,AB657,$AQ$7:$AQ$3006,'RC'!$E$6)))</f>
        <v/>
      </c>
      <c r="AD657" s="48">
        <f>SUMIF($AQ$7:$AQ$3006,'RC'!$E$6,$J$7:$J$3006)+SUMIF($AQ$7:$AQ$3006,'RC'!$E$6,$L$7:$L$3006)</f>
        <v>21</v>
      </c>
      <c r="AF657" s="48">
        <v>4.3499999999997999E-2</v>
      </c>
      <c r="AG657" s="48">
        <f>IF(OR(AQ657="",AQ657&lt;&gt;'RC'!$E$6,AB657&lt;&gt;'RC'!$D$21),0,1)</f>
        <v>0</v>
      </c>
      <c r="AH657" s="48">
        <f t="shared" si="240"/>
        <v>4.3499999999997999E-2</v>
      </c>
      <c r="AI657" s="48" t="str">
        <f t="shared" si="222"/>
        <v/>
      </c>
      <c r="AJ657" s="48" t="str">
        <f t="shared" si="223"/>
        <v/>
      </c>
      <c r="AK657" s="52" t="str">
        <f t="shared" si="224"/>
        <v/>
      </c>
      <c r="AL657" s="52" t="str">
        <f t="shared" si="225"/>
        <v/>
      </c>
      <c r="AM657" s="48" t="str">
        <f t="shared" si="226"/>
        <v/>
      </c>
      <c r="AN657" s="48" t="str">
        <f t="shared" si="227"/>
        <v/>
      </c>
      <c r="AP657" s="18" t="str">
        <f t="shared" si="228"/>
        <v/>
      </c>
      <c r="AQ657" s="18" t="str">
        <f t="shared" si="229"/>
        <v/>
      </c>
      <c r="AR657" s="18">
        <v>4.3499999999999997E-2</v>
      </c>
      <c r="AS657" s="18">
        <f>IF(AF!$D$27="Todos",1,IF(M657=AF!$D$27,1,0))</f>
        <v>1</v>
      </c>
      <c r="AT657" s="53">
        <f>IF(AND(E657=AF!$D$6,OR(LT!M657=AF!$D$27,AF!$D$27="Todos"),OR(AP657=AF!$E$8,AQ657=AF!$E$8)),AR657+AS657,0)</f>
        <v>0</v>
      </c>
      <c r="AU657" s="18" t="str">
        <f t="shared" si="230"/>
        <v/>
      </c>
      <c r="AV657" s="54" t="str">
        <f t="shared" si="231"/>
        <v/>
      </c>
      <c r="AW657" s="54" t="str">
        <f t="shared" si="232"/>
        <v/>
      </c>
      <c r="AX657" s="18" t="str">
        <f t="shared" si="233"/>
        <v/>
      </c>
      <c r="AY657" s="18" t="str">
        <f t="shared" si="234"/>
        <v/>
      </c>
      <c r="BA657" s="18">
        <f>IF($E657=AF!$D$6,IF($M657="Concluída no prazo",2,IF($M657="Concluída com atraso",1,0)),0)</f>
        <v>0</v>
      </c>
      <c r="BB657" s="18">
        <f>IF($E657=AF!$D$6,IF($M657="Atrasada",2,IF($M657="Concluída com atraso",1,0)),0)</f>
        <v>0</v>
      </c>
      <c r="BC657" s="18">
        <v>6.5100000000000002E-3</v>
      </c>
      <c r="BD657" s="18">
        <f t="shared" si="241"/>
        <v>6.5100000000000002E-3</v>
      </c>
      <c r="BE657" s="18">
        <f t="shared" si="241"/>
        <v>6.5100000000000002E-3</v>
      </c>
      <c r="BF657" s="18" t="str">
        <f t="shared" si="235"/>
        <v/>
      </c>
      <c r="BN657" s="18" t="str">
        <f t="shared" si="236"/>
        <v>s</v>
      </c>
    </row>
    <row r="658" spans="3:66" ht="50.1" customHeight="1" thickTop="1" thickBot="1" x14ac:dyDescent="0.3">
      <c r="C658" s="46"/>
      <c r="D658" s="46"/>
      <c r="E658" s="46"/>
      <c r="F658" s="122"/>
      <c r="G658" s="122"/>
      <c r="H658" s="78" t="str">
        <f t="shared" si="237"/>
        <v/>
      </c>
      <c r="I658" s="78" t="str">
        <f t="shared" si="238"/>
        <v/>
      </c>
      <c r="J658" s="16"/>
      <c r="K658" s="46" t="str">
        <f t="shared" si="239"/>
        <v/>
      </c>
      <c r="L658" s="16"/>
      <c r="M658" s="16"/>
      <c r="N658" s="46"/>
      <c r="O658" s="47" t="str">
        <f t="shared" si="242"/>
        <v/>
      </c>
      <c r="P658" s="47"/>
      <c r="Q658" s="48" t="str">
        <f>IFERROR(VLOOKUP(E658,Funcionários!$C$8:$E$207,3,FALSE),"")</f>
        <v/>
      </c>
      <c r="R658" s="47"/>
      <c r="S658" s="49" t="str">
        <f t="shared" si="243"/>
        <v/>
      </c>
      <c r="T658" s="49">
        <v>6.5199999999999998E-3</v>
      </c>
      <c r="U658" s="48" t="str">
        <f>IF(Funcionários!C659=0,"",Funcionários!C659)</f>
        <v/>
      </c>
      <c r="V658" s="50">
        <f>IF(U658="",0,IF(COUNTIFS($E$7:$E$3006,U658,$I$7:$I$3006,'RC'!$E$6)=0,0,COUNTIFS($M$7:$M$3006,"Concluída no prazo",$E$7:$E$3006,U658,$I$7:$I$3006,'RC'!$E$6)/COUNTIFS($E$7:$E$3006,U658,$I$7:$I$3006,'RC'!$E$6)))</f>
        <v>0</v>
      </c>
      <c r="W658" s="49">
        <f>SUMIFS($J$7:$J$3006,$E$7:$E$3006,U658,$I$7:$I$3006,'RC'!$E$6)+SUMIFS($L$7:$L$3006,$E$7:$E$3006,U658,$I$7:$I$3006,'RC'!$E$6)</f>
        <v>0</v>
      </c>
      <c r="X658" s="48">
        <f>COUNTIFS($E$7:$E$3006,U658,$I$7:$I$3006,'RC'!$E$6)</f>
        <v>0</v>
      </c>
      <c r="Y658" s="48"/>
      <c r="Z658" s="51" t="str">
        <f>IF(AQ658='RC'!$E$6,AC658*1000+AD658,"")</f>
        <v/>
      </c>
      <c r="AA658" s="51" t="str">
        <f>IF(AB658="","",IF(AQ658='RC'!$E$6,AC658*1000-AD658,""))</f>
        <v/>
      </c>
      <c r="AB658" s="48" t="str">
        <f>IFERROR(VLOOKUP(E658,Funcionários!$C$8:$E$207,3,FALSE),"")</f>
        <v/>
      </c>
      <c r="AC658" s="50" t="str">
        <f>IF(AB658="","",IF(COUNTIFS($AB$7:$AB$3006,AB658,$AQ$7:$AQ$3006,'RC'!$E$6)=0,"",COUNTIFS($M$7:$M$3006,"Concluída no prazo",$AB$7:$AB$3006,AB658,$AQ$7:$AQ$3006,'RC'!$E$6)/COUNTIFS($AB$7:$AB$3006,AB658,$AQ$7:$AQ$3006,'RC'!$E$6)))</f>
        <v/>
      </c>
      <c r="AD658" s="48">
        <f>SUMIF($AQ$7:$AQ$3006,'RC'!$E$6,$J$7:$J$3006)+SUMIF($AQ$7:$AQ$3006,'RC'!$E$6,$L$7:$L$3006)</f>
        <v>21</v>
      </c>
      <c r="AF658" s="48">
        <v>4.3489999999998002E-2</v>
      </c>
      <c r="AG658" s="48">
        <f>IF(OR(AQ658="",AQ658&lt;&gt;'RC'!$E$6,AB658&lt;&gt;'RC'!$D$21),0,1)</f>
        <v>0</v>
      </c>
      <c r="AH658" s="48">
        <f t="shared" si="240"/>
        <v>4.3489999999998002E-2</v>
      </c>
      <c r="AI658" s="48" t="str">
        <f t="shared" si="222"/>
        <v/>
      </c>
      <c r="AJ658" s="48" t="str">
        <f t="shared" si="223"/>
        <v/>
      </c>
      <c r="AK658" s="52" t="str">
        <f t="shared" si="224"/>
        <v/>
      </c>
      <c r="AL658" s="52" t="str">
        <f t="shared" si="225"/>
        <v/>
      </c>
      <c r="AM658" s="48" t="str">
        <f t="shared" si="226"/>
        <v/>
      </c>
      <c r="AN658" s="48" t="str">
        <f t="shared" si="227"/>
        <v/>
      </c>
      <c r="AP658" s="18" t="str">
        <f t="shared" si="228"/>
        <v/>
      </c>
      <c r="AQ658" s="18" t="str">
        <f t="shared" si="229"/>
        <v/>
      </c>
      <c r="AR658" s="18">
        <v>4.3490000000000001E-2</v>
      </c>
      <c r="AS658" s="18">
        <f>IF(AF!$D$27="Todos",1,IF(M658=AF!$D$27,1,0))</f>
        <v>1</v>
      </c>
      <c r="AT658" s="53">
        <f>IF(AND(E658=AF!$D$6,OR(LT!M658=AF!$D$27,AF!$D$27="Todos"),OR(AP658=AF!$E$8,AQ658=AF!$E$8)),AR658+AS658,0)</f>
        <v>0</v>
      </c>
      <c r="AU658" s="18" t="str">
        <f t="shared" si="230"/>
        <v/>
      </c>
      <c r="AV658" s="54" t="str">
        <f t="shared" si="231"/>
        <v/>
      </c>
      <c r="AW658" s="54" t="str">
        <f t="shared" si="232"/>
        <v/>
      </c>
      <c r="AX658" s="18" t="str">
        <f t="shared" si="233"/>
        <v/>
      </c>
      <c r="AY658" s="18" t="str">
        <f t="shared" si="234"/>
        <v/>
      </c>
      <c r="BA658" s="18">
        <f>IF($E658=AF!$D$6,IF($M658="Concluída no prazo",2,IF($M658="Concluída com atraso",1,0)),0)</f>
        <v>0</v>
      </c>
      <c r="BB658" s="18">
        <f>IF($E658=AF!$D$6,IF($M658="Atrasada",2,IF($M658="Concluída com atraso",1,0)),0)</f>
        <v>0</v>
      </c>
      <c r="BC658" s="18">
        <v>6.5199999999999998E-3</v>
      </c>
      <c r="BD658" s="18">
        <f t="shared" si="241"/>
        <v>6.5199999999999998E-3</v>
      </c>
      <c r="BE658" s="18">
        <f t="shared" si="241"/>
        <v>6.5199999999999998E-3</v>
      </c>
      <c r="BF658" s="18" t="str">
        <f t="shared" si="235"/>
        <v/>
      </c>
      <c r="BN658" s="18" t="str">
        <f t="shared" si="236"/>
        <v>s</v>
      </c>
    </row>
    <row r="659" spans="3:66" ht="50.1" customHeight="1" thickTop="1" thickBot="1" x14ac:dyDescent="0.3">
      <c r="C659" s="46"/>
      <c r="D659" s="46"/>
      <c r="E659" s="46"/>
      <c r="F659" s="122"/>
      <c r="G659" s="122"/>
      <c r="H659" s="78" t="str">
        <f t="shared" si="237"/>
        <v/>
      </c>
      <c r="I659" s="78" t="str">
        <f t="shared" si="238"/>
        <v/>
      </c>
      <c r="J659" s="16"/>
      <c r="K659" s="46" t="str">
        <f t="shared" si="239"/>
        <v/>
      </c>
      <c r="L659" s="16"/>
      <c r="M659" s="16"/>
      <c r="N659" s="46"/>
      <c r="O659" s="47" t="str">
        <f t="shared" si="242"/>
        <v/>
      </c>
      <c r="P659" s="47"/>
      <c r="Q659" s="48" t="str">
        <f>IFERROR(VLOOKUP(E659,Funcionários!$C$8:$E$207,3,FALSE),"")</f>
        <v/>
      </c>
      <c r="R659" s="47"/>
      <c r="S659" s="49" t="str">
        <f t="shared" si="243"/>
        <v/>
      </c>
      <c r="T659" s="49">
        <v>6.5300000000000002E-3</v>
      </c>
      <c r="U659" s="48" t="str">
        <f>IF(Funcionários!C660=0,"",Funcionários!C660)</f>
        <v/>
      </c>
      <c r="V659" s="50">
        <f>IF(U659="",0,IF(COUNTIFS($E$7:$E$3006,U659,$I$7:$I$3006,'RC'!$E$6)=0,0,COUNTIFS($M$7:$M$3006,"Concluída no prazo",$E$7:$E$3006,U659,$I$7:$I$3006,'RC'!$E$6)/COUNTIFS($E$7:$E$3006,U659,$I$7:$I$3006,'RC'!$E$6)))</f>
        <v>0</v>
      </c>
      <c r="W659" s="49">
        <f>SUMIFS($J$7:$J$3006,$E$7:$E$3006,U659,$I$7:$I$3006,'RC'!$E$6)+SUMIFS($L$7:$L$3006,$E$7:$E$3006,U659,$I$7:$I$3006,'RC'!$E$6)</f>
        <v>0</v>
      </c>
      <c r="X659" s="48">
        <f>COUNTIFS($E$7:$E$3006,U659,$I$7:$I$3006,'RC'!$E$6)</f>
        <v>0</v>
      </c>
      <c r="Y659" s="48"/>
      <c r="Z659" s="51" t="str">
        <f>IF(AQ659='RC'!$E$6,AC659*1000+AD659,"")</f>
        <v/>
      </c>
      <c r="AA659" s="51" t="str">
        <f>IF(AB659="","",IF(AQ659='RC'!$E$6,AC659*1000-AD659,""))</f>
        <v/>
      </c>
      <c r="AB659" s="48" t="str">
        <f>IFERROR(VLOOKUP(E659,Funcionários!$C$8:$E$207,3,FALSE),"")</f>
        <v/>
      </c>
      <c r="AC659" s="50" t="str">
        <f>IF(AB659="","",IF(COUNTIFS($AB$7:$AB$3006,AB659,$AQ$7:$AQ$3006,'RC'!$E$6)=0,"",COUNTIFS($M$7:$M$3006,"Concluída no prazo",$AB$7:$AB$3006,AB659,$AQ$7:$AQ$3006,'RC'!$E$6)/COUNTIFS($AB$7:$AB$3006,AB659,$AQ$7:$AQ$3006,'RC'!$E$6)))</f>
        <v/>
      </c>
      <c r="AD659" s="48">
        <f>SUMIF($AQ$7:$AQ$3006,'RC'!$E$6,$J$7:$J$3006)+SUMIF($AQ$7:$AQ$3006,'RC'!$E$6,$L$7:$L$3006)</f>
        <v>21</v>
      </c>
      <c r="AF659" s="48">
        <v>4.3479999999997999E-2</v>
      </c>
      <c r="AG659" s="48">
        <f>IF(OR(AQ659="",AQ659&lt;&gt;'RC'!$E$6,AB659&lt;&gt;'RC'!$D$21),0,1)</f>
        <v>0</v>
      </c>
      <c r="AH659" s="48">
        <f t="shared" si="240"/>
        <v>4.3479999999997999E-2</v>
      </c>
      <c r="AI659" s="48" t="str">
        <f t="shared" si="222"/>
        <v/>
      </c>
      <c r="AJ659" s="48" t="str">
        <f t="shared" si="223"/>
        <v/>
      </c>
      <c r="AK659" s="52" t="str">
        <f t="shared" si="224"/>
        <v/>
      </c>
      <c r="AL659" s="52" t="str">
        <f t="shared" si="225"/>
        <v/>
      </c>
      <c r="AM659" s="48" t="str">
        <f t="shared" si="226"/>
        <v/>
      </c>
      <c r="AN659" s="48" t="str">
        <f t="shared" si="227"/>
        <v/>
      </c>
      <c r="AP659" s="18" t="str">
        <f t="shared" si="228"/>
        <v/>
      </c>
      <c r="AQ659" s="18" t="str">
        <f t="shared" si="229"/>
        <v/>
      </c>
      <c r="AR659" s="18">
        <v>4.3479999999999998E-2</v>
      </c>
      <c r="AS659" s="18">
        <f>IF(AF!$D$27="Todos",1,IF(M659=AF!$D$27,1,0))</f>
        <v>1</v>
      </c>
      <c r="AT659" s="53">
        <f>IF(AND(E659=AF!$D$6,OR(LT!M659=AF!$D$27,AF!$D$27="Todos"),OR(AP659=AF!$E$8,AQ659=AF!$E$8)),AR659+AS659,0)</f>
        <v>0</v>
      </c>
      <c r="AU659" s="18" t="str">
        <f t="shared" si="230"/>
        <v/>
      </c>
      <c r="AV659" s="54" t="str">
        <f t="shared" si="231"/>
        <v/>
      </c>
      <c r="AW659" s="54" t="str">
        <f t="shared" si="232"/>
        <v/>
      </c>
      <c r="AX659" s="18" t="str">
        <f t="shared" si="233"/>
        <v/>
      </c>
      <c r="AY659" s="18" t="str">
        <f t="shared" si="234"/>
        <v/>
      </c>
      <c r="BA659" s="18">
        <f>IF($E659=AF!$D$6,IF($M659="Concluída no prazo",2,IF($M659="Concluída com atraso",1,0)),0)</f>
        <v>0</v>
      </c>
      <c r="BB659" s="18">
        <f>IF($E659=AF!$D$6,IF($M659="Atrasada",2,IF($M659="Concluída com atraso",1,0)),0)</f>
        <v>0</v>
      </c>
      <c r="BC659" s="18">
        <v>6.5300000000000002E-3</v>
      </c>
      <c r="BD659" s="18">
        <f t="shared" si="241"/>
        <v>6.5300000000000002E-3</v>
      </c>
      <c r="BE659" s="18">
        <f t="shared" si="241"/>
        <v>6.5300000000000002E-3</v>
      </c>
      <c r="BF659" s="18" t="str">
        <f t="shared" si="235"/>
        <v/>
      </c>
      <c r="BN659" s="18" t="str">
        <f t="shared" si="236"/>
        <v>s</v>
      </c>
    </row>
    <row r="660" spans="3:66" ht="50.1" customHeight="1" thickTop="1" thickBot="1" x14ac:dyDescent="0.3">
      <c r="C660" s="46"/>
      <c r="D660" s="46"/>
      <c r="E660" s="46"/>
      <c r="F660" s="122"/>
      <c r="G660" s="122"/>
      <c r="H660" s="78" t="str">
        <f t="shared" si="237"/>
        <v/>
      </c>
      <c r="I660" s="78" t="str">
        <f t="shared" si="238"/>
        <v/>
      </c>
      <c r="J660" s="16"/>
      <c r="K660" s="46" t="str">
        <f t="shared" si="239"/>
        <v/>
      </c>
      <c r="L660" s="16"/>
      <c r="M660" s="16"/>
      <c r="N660" s="46"/>
      <c r="O660" s="47" t="str">
        <f t="shared" si="242"/>
        <v/>
      </c>
      <c r="P660" s="47"/>
      <c r="Q660" s="48" t="str">
        <f>IFERROR(VLOOKUP(E660,Funcionários!$C$8:$E$207,3,FALSE),"")</f>
        <v/>
      </c>
      <c r="R660" s="47"/>
      <c r="S660" s="49" t="str">
        <f t="shared" si="243"/>
        <v/>
      </c>
      <c r="T660" s="49">
        <v>6.5399999999999998E-3</v>
      </c>
      <c r="U660" s="48" t="str">
        <f>IF(Funcionários!C661=0,"",Funcionários!C661)</f>
        <v/>
      </c>
      <c r="V660" s="50">
        <f>IF(U660="",0,IF(COUNTIFS($E$7:$E$3006,U660,$I$7:$I$3006,'RC'!$E$6)=0,0,COUNTIFS($M$7:$M$3006,"Concluída no prazo",$E$7:$E$3006,U660,$I$7:$I$3006,'RC'!$E$6)/COUNTIFS($E$7:$E$3006,U660,$I$7:$I$3006,'RC'!$E$6)))</f>
        <v>0</v>
      </c>
      <c r="W660" s="49">
        <f>SUMIFS($J$7:$J$3006,$E$7:$E$3006,U660,$I$7:$I$3006,'RC'!$E$6)+SUMIFS($L$7:$L$3006,$E$7:$E$3006,U660,$I$7:$I$3006,'RC'!$E$6)</f>
        <v>0</v>
      </c>
      <c r="X660" s="48">
        <f>COUNTIFS($E$7:$E$3006,U660,$I$7:$I$3006,'RC'!$E$6)</f>
        <v>0</v>
      </c>
      <c r="Y660" s="48"/>
      <c r="Z660" s="51" t="str">
        <f>IF(AQ660='RC'!$E$6,AC660*1000+AD660,"")</f>
        <v/>
      </c>
      <c r="AA660" s="51" t="str">
        <f>IF(AB660="","",IF(AQ660='RC'!$E$6,AC660*1000-AD660,""))</f>
        <v/>
      </c>
      <c r="AB660" s="48" t="str">
        <f>IFERROR(VLOOKUP(E660,Funcionários!$C$8:$E$207,3,FALSE),"")</f>
        <v/>
      </c>
      <c r="AC660" s="50" t="str">
        <f>IF(AB660="","",IF(COUNTIFS($AB$7:$AB$3006,AB660,$AQ$7:$AQ$3006,'RC'!$E$6)=0,"",COUNTIFS($M$7:$M$3006,"Concluída no prazo",$AB$7:$AB$3006,AB660,$AQ$7:$AQ$3006,'RC'!$E$6)/COUNTIFS($AB$7:$AB$3006,AB660,$AQ$7:$AQ$3006,'RC'!$E$6)))</f>
        <v/>
      </c>
      <c r="AD660" s="48">
        <f>SUMIF($AQ$7:$AQ$3006,'RC'!$E$6,$J$7:$J$3006)+SUMIF($AQ$7:$AQ$3006,'RC'!$E$6,$L$7:$L$3006)</f>
        <v>21</v>
      </c>
      <c r="AF660" s="48">
        <v>4.3469999999998003E-2</v>
      </c>
      <c r="AG660" s="48">
        <f>IF(OR(AQ660="",AQ660&lt;&gt;'RC'!$E$6,AB660&lt;&gt;'RC'!$D$21),0,1)</f>
        <v>0</v>
      </c>
      <c r="AH660" s="48">
        <f t="shared" si="240"/>
        <v>4.3469999999998003E-2</v>
      </c>
      <c r="AI660" s="48" t="str">
        <f t="shared" si="222"/>
        <v/>
      </c>
      <c r="AJ660" s="48" t="str">
        <f t="shared" si="223"/>
        <v/>
      </c>
      <c r="AK660" s="52" t="str">
        <f t="shared" si="224"/>
        <v/>
      </c>
      <c r="AL660" s="52" t="str">
        <f t="shared" si="225"/>
        <v/>
      </c>
      <c r="AM660" s="48" t="str">
        <f t="shared" si="226"/>
        <v/>
      </c>
      <c r="AN660" s="48" t="str">
        <f t="shared" si="227"/>
        <v/>
      </c>
      <c r="AP660" s="18" t="str">
        <f t="shared" si="228"/>
        <v/>
      </c>
      <c r="AQ660" s="18" t="str">
        <f t="shared" si="229"/>
        <v/>
      </c>
      <c r="AR660" s="18">
        <v>4.3470000000000002E-2</v>
      </c>
      <c r="AS660" s="18">
        <f>IF(AF!$D$27="Todos",1,IF(M660=AF!$D$27,1,0))</f>
        <v>1</v>
      </c>
      <c r="AT660" s="53">
        <f>IF(AND(E660=AF!$D$6,OR(LT!M660=AF!$D$27,AF!$D$27="Todos"),OR(AP660=AF!$E$8,AQ660=AF!$E$8)),AR660+AS660,0)</f>
        <v>0</v>
      </c>
      <c r="AU660" s="18" t="str">
        <f t="shared" si="230"/>
        <v/>
      </c>
      <c r="AV660" s="54" t="str">
        <f t="shared" si="231"/>
        <v/>
      </c>
      <c r="AW660" s="54" t="str">
        <f t="shared" si="232"/>
        <v/>
      </c>
      <c r="AX660" s="18" t="str">
        <f t="shared" si="233"/>
        <v/>
      </c>
      <c r="AY660" s="18" t="str">
        <f t="shared" si="234"/>
        <v/>
      </c>
      <c r="BA660" s="18">
        <f>IF($E660=AF!$D$6,IF($M660="Concluída no prazo",2,IF($M660="Concluída com atraso",1,0)),0)</f>
        <v>0</v>
      </c>
      <c r="BB660" s="18">
        <f>IF($E660=AF!$D$6,IF($M660="Atrasada",2,IF($M660="Concluída com atraso",1,0)),0)</f>
        <v>0</v>
      </c>
      <c r="BC660" s="18">
        <v>6.5399999999999998E-3</v>
      </c>
      <c r="BD660" s="18">
        <f t="shared" si="241"/>
        <v>6.5399999999999998E-3</v>
      </c>
      <c r="BE660" s="18">
        <f t="shared" si="241"/>
        <v>6.5399999999999998E-3</v>
      </c>
      <c r="BF660" s="18" t="str">
        <f t="shared" si="235"/>
        <v/>
      </c>
      <c r="BN660" s="18" t="str">
        <f t="shared" si="236"/>
        <v>s</v>
      </c>
    </row>
    <row r="661" spans="3:66" ht="50.1" customHeight="1" thickTop="1" thickBot="1" x14ac:dyDescent="0.3">
      <c r="C661" s="46"/>
      <c r="D661" s="46"/>
      <c r="E661" s="46"/>
      <c r="F661" s="122"/>
      <c r="G661" s="122"/>
      <c r="H661" s="78" t="str">
        <f t="shared" si="237"/>
        <v/>
      </c>
      <c r="I661" s="78" t="str">
        <f t="shared" si="238"/>
        <v/>
      </c>
      <c r="J661" s="16"/>
      <c r="K661" s="46" t="str">
        <f t="shared" si="239"/>
        <v/>
      </c>
      <c r="L661" s="16"/>
      <c r="M661" s="16"/>
      <c r="N661" s="46"/>
      <c r="O661" s="47" t="str">
        <f t="shared" si="242"/>
        <v/>
      </c>
      <c r="P661" s="47"/>
      <c r="Q661" s="48" t="str">
        <f>IFERROR(VLOOKUP(E661,Funcionários!$C$8:$E$207,3,FALSE),"")</f>
        <v/>
      </c>
      <c r="R661" s="47"/>
      <c r="S661" s="49" t="str">
        <f t="shared" si="243"/>
        <v/>
      </c>
      <c r="T661" s="49">
        <v>6.5500000000000003E-3</v>
      </c>
      <c r="U661" s="48" t="str">
        <f>IF(Funcionários!C662=0,"",Funcionários!C662)</f>
        <v/>
      </c>
      <c r="V661" s="50">
        <f>IF(U661="",0,IF(COUNTIFS($E$7:$E$3006,U661,$I$7:$I$3006,'RC'!$E$6)=0,0,COUNTIFS($M$7:$M$3006,"Concluída no prazo",$E$7:$E$3006,U661,$I$7:$I$3006,'RC'!$E$6)/COUNTIFS($E$7:$E$3006,U661,$I$7:$I$3006,'RC'!$E$6)))</f>
        <v>0</v>
      </c>
      <c r="W661" s="49">
        <f>SUMIFS($J$7:$J$3006,$E$7:$E$3006,U661,$I$7:$I$3006,'RC'!$E$6)+SUMIFS($L$7:$L$3006,$E$7:$E$3006,U661,$I$7:$I$3006,'RC'!$E$6)</f>
        <v>0</v>
      </c>
      <c r="X661" s="48">
        <f>COUNTIFS($E$7:$E$3006,U661,$I$7:$I$3006,'RC'!$E$6)</f>
        <v>0</v>
      </c>
      <c r="Y661" s="48"/>
      <c r="Z661" s="51" t="str">
        <f>IF(AQ661='RC'!$E$6,AC661*1000+AD661,"")</f>
        <v/>
      </c>
      <c r="AA661" s="51" t="str">
        <f>IF(AB661="","",IF(AQ661='RC'!$E$6,AC661*1000-AD661,""))</f>
        <v/>
      </c>
      <c r="AB661" s="48" t="str">
        <f>IFERROR(VLOOKUP(E661,Funcionários!$C$8:$E$207,3,FALSE),"")</f>
        <v/>
      </c>
      <c r="AC661" s="50" t="str">
        <f>IF(AB661="","",IF(COUNTIFS($AB$7:$AB$3006,AB661,$AQ$7:$AQ$3006,'RC'!$E$6)=0,"",COUNTIFS($M$7:$M$3006,"Concluída no prazo",$AB$7:$AB$3006,AB661,$AQ$7:$AQ$3006,'RC'!$E$6)/COUNTIFS($AB$7:$AB$3006,AB661,$AQ$7:$AQ$3006,'RC'!$E$6)))</f>
        <v/>
      </c>
      <c r="AD661" s="48">
        <f>SUMIF($AQ$7:$AQ$3006,'RC'!$E$6,$J$7:$J$3006)+SUMIF($AQ$7:$AQ$3006,'RC'!$E$6,$L$7:$L$3006)</f>
        <v>21</v>
      </c>
      <c r="AF661" s="48">
        <v>4.3459999999998E-2</v>
      </c>
      <c r="AG661" s="48">
        <f>IF(OR(AQ661="",AQ661&lt;&gt;'RC'!$E$6,AB661&lt;&gt;'RC'!$D$21),0,1)</f>
        <v>0</v>
      </c>
      <c r="AH661" s="48">
        <f t="shared" si="240"/>
        <v>4.3459999999998E-2</v>
      </c>
      <c r="AI661" s="48" t="str">
        <f t="shared" si="222"/>
        <v/>
      </c>
      <c r="AJ661" s="48" t="str">
        <f t="shared" si="223"/>
        <v/>
      </c>
      <c r="AK661" s="52" t="str">
        <f t="shared" si="224"/>
        <v/>
      </c>
      <c r="AL661" s="52" t="str">
        <f t="shared" si="225"/>
        <v/>
      </c>
      <c r="AM661" s="48" t="str">
        <f t="shared" si="226"/>
        <v/>
      </c>
      <c r="AN661" s="48" t="str">
        <f t="shared" si="227"/>
        <v/>
      </c>
      <c r="AP661" s="18" t="str">
        <f t="shared" si="228"/>
        <v/>
      </c>
      <c r="AQ661" s="18" t="str">
        <f t="shared" si="229"/>
        <v/>
      </c>
      <c r="AR661" s="18">
        <v>4.3459999999999999E-2</v>
      </c>
      <c r="AS661" s="18">
        <f>IF(AF!$D$27="Todos",1,IF(M661=AF!$D$27,1,0))</f>
        <v>1</v>
      </c>
      <c r="AT661" s="53">
        <f>IF(AND(E661=AF!$D$6,OR(LT!M661=AF!$D$27,AF!$D$27="Todos"),OR(AP661=AF!$E$8,AQ661=AF!$E$8)),AR661+AS661,0)</f>
        <v>0</v>
      </c>
      <c r="AU661" s="18" t="str">
        <f t="shared" si="230"/>
        <v/>
      </c>
      <c r="AV661" s="54" t="str">
        <f t="shared" si="231"/>
        <v/>
      </c>
      <c r="AW661" s="54" t="str">
        <f t="shared" si="232"/>
        <v/>
      </c>
      <c r="AX661" s="18" t="str">
        <f t="shared" si="233"/>
        <v/>
      </c>
      <c r="AY661" s="18" t="str">
        <f t="shared" si="234"/>
        <v/>
      </c>
      <c r="BA661" s="18">
        <f>IF($E661=AF!$D$6,IF($M661="Concluída no prazo",2,IF($M661="Concluída com atraso",1,0)),0)</f>
        <v>0</v>
      </c>
      <c r="BB661" s="18">
        <f>IF($E661=AF!$D$6,IF($M661="Atrasada",2,IF($M661="Concluída com atraso",1,0)),0)</f>
        <v>0</v>
      </c>
      <c r="BC661" s="18">
        <v>6.5500000000000003E-3</v>
      </c>
      <c r="BD661" s="18">
        <f t="shared" si="241"/>
        <v>6.5500000000000003E-3</v>
      </c>
      <c r="BE661" s="18">
        <f t="shared" si="241"/>
        <v>6.5500000000000003E-3</v>
      </c>
      <c r="BF661" s="18" t="str">
        <f t="shared" si="235"/>
        <v/>
      </c>
      <c r="BN661" s="18" t="str">
        <f t="shared" si="236"/>
        <v>s</v>
      </c>
    </row>
    <row r="662" spans="3:66" ht="50.1" customHeight="1" thickTop="1" thickBot="1" x14ac:dyDescent="0.3">
      <c r="C662" s="46"/>
      <c r="D662" s="46"/>
      <c r="E662" s="46"/>
      <c r="F662" s="122"/>
      <c r="G662" s="122"/>
      <c r="H662" s="78" t="str">
        <f t="shared" si="237"/>
        <v/>
      </c>
      <c r="I662" s="78" t="str">
        <f t="shared" si="238"/>
        <v/>
      </c>
      <c r="J662" s="16"/>
      <c r="K662" s="46" t="str">
        <f t="shared" si="239"/>
        <v/>
      </c>
      <c r="L662" s="16"/>
      <c r="M662" s="16"/>
      <c r="N662" s="46"/>
      <c r="O662" s="47" t="str">
        <f t="shared" si="242"/>
        <v/>
      </c>
      <c r="P662" s="47"/>
      <c r="Q662" s="48" t="str">
        <f>IFERROR(VLOOKUP(E662,Funcionários!$C$8:$E$207,3,FALSE),"")</f>
        <v/>
      </c>
      <c r="R662" s="47"/>
      <c r="S662" s="49" t="str">
        <f t="shared" si="243"/>
        <v/>
      </c>
      <c r="T662" s="49">
        <v>6.5599999999999999E-3</v>
      </c>
      <c r="U662" s="48" t="str">
        <f>IF(Funcionários!C663=0,"",Funcionários!C663)</f>
        <v/>
      </c>
      <c r="V662" s="50">
        <f>IF(U662="",0,IF(COUNTIFS($E$7:$E$3006,U662,$I$7:$I$3006,'RC'!$E$6)=0,0,COUNTIFS($M$7:$M$3006,"Concluída no prazo",$E$7:$E$3006,U662,$I$7:$I$3006,'RC'!$E$6)/COUNTIFS($E$7:$E$3006,U662,$I$7:$I$3006,'RC'!$E$6)))</f>
        <v>0</v>
      </c>
      <c r="W662" s="49">
        <f>SUMIFS($J$7:$J$3006,$E$7:$E$3006,U662,$I$7:$I$3006,'RC'!$E$6)+SUMIFS($L$7:$L$3006,$E$7:$E$3006,U662,$I$7:$I$3006,'RC'!$E$6)</f>
        <v>0</v>
      </c>
      <c r="X662" s="48">
        <f>COUNTIFS($E$7:$E$3006,U662,$I$7:$I$3006,'RC'!$E$6)</f>
        <v>0</v>
      </c>
      <c r="Y662" s="48"/>
      <c r="Z662" s="51" t="str">
        <f>IF(AQ662='RC'!$E$6,AC662*1000+AD662,"")</f>
        <v/>
      </c>
      <c r="AA662" s="51" t="str">
        <f>IF(AB662="","",IF(AQ662='RC'!$E$6,AC662*1000-AD662,""))</f>
        <v/>
      </c>
      <c r="AB662" s="48" t="str">
        <f>IFERROR(VLOOKUP(E662,Funcionários!$C$8:$E$207,3,FALSE),"")</f>
        <v/>
      </c>
      <c r="AC662" s="50" t="str">
        <f>IF(AB662="","",IF(COUNTIFS($AB$7:$AB$3006,AB662,$AQ$7:$AQ$3006,'RC'!$E$6)=0,"",COUNTIFS($M$7:$M$3006,"Concluída no prazo",$AB$7:$AB$3006,AB662,$AQ$7:$AQ$3006,'RC'!$E$6)/COUNTIFS($AB$7:$AB$3006,AB662,$AQ$7:$AQ$3006,'RC'!$E$6)))</f>
        <v/>
      </c>
      <c r="AD662" s="48">
        <f>SUMIF($AQ$7:$AQ$3006,'RC'!$E$6,$J$7:$J$3006)+SUMIF($AQ$7:$AQ$3006,'RC'!$E$6,$L$7:$L$3006)</f>
        <v>21</v>
      </c>
      <c r="AF662" s="48">
        <v>4.3449999999997997E-2</v>
      </c>
      <c r="AG662" s="48">
        <f>IF(OR(AQ662="",AQ662&lt;&gt;'RC'!$E$6,AB662&lt;&gt;'RC'!$D$21),0,1)</f>
        <v>0</v>
      </c>
      <c r="AH662" s="48">
        <f t="shared" si="240"/>
        <v>4.3449999999997997E-2</v>
      </c>
      <c r="AI662" s="48" t="str">
        <f t="shared" si="222"/>
        <v/>
      </c>
      <c r="AJ662" s="48" t="str">
        <f t="shared" si="223"/>
        <v/>
      </c>
      <c r="AK662" s="52" t="str">
        <f t="shared" si="224"/>
        <v/>
      </c>
      <c r="AL662" s="52" t="str">
        <f t="shared" si="225"/>
        <v/>
      </c>
      <c r="AM662" s="48" t="str">
        <f t="shared" si="226"/>
        <v/>
      </c>
      <c r="AN662" s="48" t="str">
        <f t="shared" si="227"/>
        <v/>
      </c>
      <c r="AP662" s="18" t="str">
        <f t="shared" si="228"/>
        <v/>
      </c>
      <c r="AQ662" s="18" t="str">
        <f t="shared" si="229"/>
        <v/>
      </c>
      <c r="AR662" s="18">
        <v>4.3450000000000003E-2</v>
      </c>
      <c r="AS662" s="18">
        <f>IF(AF!$D$27="Todos",1,IF(M662=AF!$D$27,1,0))</f>
        <v>1</v>
      </c>
      <c r="AT662" s="53">
        <f>IF(AND(E662=AF!$D$6,OR(LT!M662=AF!$D$27,AF!$D$27="Todos"),OR(AP662=AF!$E$8,AQ662=AF!$E$8)),AR662+AS662,0)</f>
        <v>0</v>
      </c>
      <c r="AU662" s="18" t="str">
        <f t="shared" si="230"/>
        <v/>
      </c>
      <c r="AV662" s="54" t="str">
        <f t="shared" si="231"/>
        <v/>
      </c>
      <c r="AW662" s="54" t="str">
        <f t="shared" si="232"/>
        <v/>
      </c>
      <c r="AX662" s="18" t="str">
        <f t="shared" si="233"/>
        <v/>
      </c>
      <c r="AY662" s="18" t="str">
        <f t="shared" si="234"/>
        <v/>
      </c>
      <c r="BA662" s="18">
        <f>IF($E662=AF!$D$6,IF($M662="Concluída no prazo",2,IF($M662="Concluída com atraso",1,0)),0)</f>
        <v>0</v>
      </c>
      <c r="BB662" s="18">
        <f>IF($E662=AF!$D$6,IF($M662="Atrasada",2,IF($M662="Concluída com atraso",1,0)),0)</f>
        <v>0</v>
      </c>
      <c r="BC662" s="18">
        <v>6.5599999999999999E-3</v>
      </c>
      <c r="BD662" s="18">
        <f t="shared" si="241"/>
        <v>6.5599999999999999E-3</v>
      </c>
      <c r="BE662" s="18">
        <f t="shared" si="241"/>
        <v>6.5599999999999999E-3</v>
      </c>
      <c r="BF662" s="18" t="str">
        <f t="shared" si="235"/>
        <v/>
      </c>
      <c r="BN662" s="18" t="str">
        <f t="shared" si="236"/>
        <v>s</v>
      </c>
    </row>
    <row r="663" spans="3:66" ht="50.1" customHeight="1" thickTop="1" thickBot="1" x14ac:dyDescent="0.3">
      <c r="C663" s="46"/>
      <c r="D663" s="46"/>
      <c r="E663" s="46"/>
      <c r="F663" s="122"/>
      <c r="G663" s="122"/>
      <c r="H663" s="78" t="str">
        <f t="shared" si="237"/>
        <v/>
      </c>
      <c r="I663" s="78" t="str">
        <f t="shared" si="238"/>
        <v/>
      </c>
      <c r="J663" s="16"/>
      <c r="K663" s="46" t="str">
        <f t="shared" si="239"/>
        <v/>
      </c>
      <c r="L663" s="16"/>
      <c r="M663" s="16"/>
      <c r="N663" s="46"/>
      <c r="O663" s="47" t="str">
        <f t="shared" si="242"/>
        <v/>
      </c>
      <c r="P663" s="47"/>
      <c r="Q663" s="48" t="str">
        <f>IFERROR(VLOOKUP(E663,Funcionários!$C$8:$E$207,3,FALSE),"")</f>
        <v/>
      </c>
      <c r="R663" s="47"/>
      <c r="S663" s="49" t="str">
        <f t="shared" si="243"/>
        <v/>
      </c>
      <c r="T663" s="49">
        <v>6.5700000000000003E-3</v>
      </c>
      <c r="U663" s="48" t="str">
        <f>IF(Funcionários!C664=0,"",Funcionários!C664)</f>
        <v/>
      </c>
      <c r="V663" s="50">
        <f>IF(U663="",0,IF(COUNTIFS($E$7:$E$3006,U663,$I$7:$I$3006,'RC'!$E$6)=0,0,COUNTIFS($M$7:$M$3006,"Concluída no prazo",$E$7:$E$3006,U663,$I$7:$I$3006,'RC'!$E$6)/COUNTIFS($E$7:$E$3006,U663,$I$7:$I$3006,'RC'!$E$6)))</f>
        <v>0</v>
      </c>
      <c r="W663" s="49">
        <f>SUMIFS($J$7:$J$3006,$E$7:$E$3006,U663,$I$7:$I$3006,'RC'!$E$6)+SUMIFS($L$7:$L$3006,$E$7:$E$3006,U663,$I$7:$I$3006,'RC'!$E$6)</f>
        <v>0</v>
      </c>
      <c r="X663" s="48">
        <f>COUNTIFS($E$7:$E$3006,U663,$I$7:$I$3006,'RC'!$E$6)</f>
        <v>0</v>
      </c>
      <c r="Y663" s="48"/>
      <c r="Z663" s="51" t="str">
        <f>IF(AQ663='RC'!$E$6,AC663*1000+AD663,"")</f>
        <v/>
      </c>
      <c r="AA663" s="51" t="str">
        <f>IF(AB663="","",IF(AQ663='RC'!$E$6,AC663*1000-AD663,""))</f>
        <v/>
      </c>
      <c r="AB663" s="48" t="str">
        <f>IFERROR(VLOOKUP(E663,Funcionários!$C$8:$E$207,3,FALSE),"")</f>
        <v/>
      </c>
      <c r="AC663" s="50" t="str">
        <f>IF(AB663="","",IF(COUNTIFS($AB$7:$AB$3006,AB663,$AQ$7:$AQ$3006,'RC'!$E$6)=0,"",COUNTIFS($M$7:$M$3006,"Concluída no prazo",$AB$7:$AB$3006,AB663,$AQ$7:$AQ$3006,'RC'!$E$6)/COUNTIFS($AB$7:$AB$3006,AB663,$AQ$7:$AQ$3006,'RC'!$E$6)))</f>
        <v/>
      </c>
      <c r="AD663" s="48">
        <f>SUMIF($AQ$7:$AQ$3006,'RC'!$E$6,$J$7:$J$3006)+SUMIF($AQ$7:$AQ$3006,'RC'!$E$6,$L$7:$L$3006)</f>
        <v>21</v>
      </c>
      <c r="AF663" s="48">
        <v>4.3439999999998001E-2</v>
      </c>
      <c r="AG663" s="48">
        <f>IF(OR(AQ663="",AQ663&lt;&gt;'RC'!$E$6,AB663&lt;&gt;'RC'!$D$21),0,1)</f>
        <v>0</v>
      </c>
      <c r="AH663" s="48">
        <f t="shared" si="240"/>
        <v>4.3439999999998001E-2</v>
      </c>
      <c r="AI663" s="48" t="str">
        <f t="shared" si="222"/>
        <v/>
      </c>
      <c r="AJ663" s="48" t="str">
        <f t="shared" si="223"/>
        <v/>
      </c>
      <c r="AK663" s="52" t="str">
        <f t="shared" si="224"/>
        <v/>
      </c>
      <c r="AL663" s="52" t="str">
        <f t="shared" si="225"/>
        <v/>
      </c>
      <c r="AM663" s="48" t="str">
        <f t="shared" si="226"/>
        <v/>
      </c>
      <c r="AN663" s="48" t="str">
        <f t="shared" si="227"/>
        <v/>
      </c>
      <c r="AP663" s="18" t="str">
        <f t="shared" si="228"/>
        <v/>
      </c>
      <c r="AQ663" s="18" t="str">
        <f t="shared" si="229"/>
        <v/>
      </c>
      <c r="AR663" s="18">
        <v>4.3439999999999999E-2</v>
      </c>
      <c r="AS663" s="18">
        <f>IF(AF!$D$27="Todos",1,IF(M663=AF!$D$27,1,0))</f>
        <v>1</v>
      </c>
      <c r="AT663" s="53">
        <f>IF(AND(E663=AF!$D$6,OR(LT!M663=AF!$D$27,AF!$D$27="Todos"),OR(AP663=AF!$E$8,AQ663=AF!$E$8)),AR663+AS663,0)</f>
        <v>0</v>
      </c>
      <c r="AU663" s="18" t="str">
        <f t="shared" si="230"/>
        <v/>
      </c>
      <c r="AV663" s="54" t="str">
        <f t="shared" si="231"/>
        <v/>
      </c>
      <c r="AW663" s="54" t="str">
        <f t="shared" si="232"/>
        <v/>
      </c>
      <c r="AX663" s="18" t="str">
        <f t="shared" si="233"/>
        <v/>
      </c>
      <c r="AY663" s="18" t="str">
        <f t="shared" si="234"/>
        <v/>
      </c>
      <c r="BA663" s="18">
        <f>IF($E663=AF!$D$6,IF($M663="Concluída no prazo",2,IF($M663="Concluída com atraso",1,0)),0)</f>
        <v>0</v>
      </c>
      <c r="BB663" s="18">
        <f>IF($E663=AF!$D$6,IF($M663="Atrasada",2,IF($M663="Concluída com atraso",1,0)),0)</f>
        <v>0</v>
      </c>
      <c r="BC663" s="18">
        <v>6.5700000000000003E-3</v>
      </c>
      <c r="BD663" s="18">
        <f t="shared" si="241"/>
        <v>6.5700000000000003E-3</v>
      </c>
      <c r="BE663" s="18">
        <f t="shared" si="241"/>
        <v>6.5700000000000003E-3</v>
      </c>
      <c r="BF663" s="18" t="str">
        <f t="shared" si="235"/>
        <v/>
      </c>
      <c r="BN663" s="18" t="str">
        <f t="shared" si="236"/>
        <v>s</v>
      </c>
    </row>
    <row r="664" spans="3:66" ht="50.1" customHeight="1" thickTop="1" thickBot="1" x14ac:dyDescent="0.3">
      <c r="C664" s="46"/>
      <c r="D664" s="46"/>
      <c r="E664" s="46"/>
      <c r="F664" s="122"/>
      <c r="G664" s="122"/>
      <c r="H664" s="78" t="str">
        <f t="shared" si="237"/>
        <v/>
      </c>
      <c r="I664" s="78" t="str">
        <f t="shared" si="238"/>
        <v/>
      </c>
      <c r="J664" s="16"/>
      <c r="K664" s="46" t="str">
        <f t="shared" si="239"/>
        <v/>
      </c>
      <c r="L664" s="16"/>
      <c r="M664" s="16"/>
      <c r="N664" s="46"/>
      <c r="O664" s="47" t="str">
        <f t="shared" si="242"/>
        <v/>
      </c>
      <c r="P664" s="47"/>
      <c r="Q664" s="48" t="str">
        <f>IFERROR(VLOOKUP(E664,Funcionários!$C$8:$E$207,3,FALSE),"")</f>
        <v/>
      </c>
      <c r="R664" s="47"/>
      <c r="S664" s="49" t="str">
        <f t="shared" si="243"/>
        <v/>
      </c>
      <c r="T664" s="49">
        <v>6.5799999999999999E-3</v>
      </c>
      <c r="U664" s="48" t="str">
        <f>IF(Funcionários!C665=0,"",Funcionários!C665)</f>
        <v/>
      </c>
      <c r="V664" s="50">
        <f>IF(U664="",0,IF(COUNTIFS($E$7:$E$3006,U664,$I$7:$I$3006,'RC'!$E$6)=0,0,COUNTIFS($M$7:$M$3006,"Concluída no prazo",$E$7:$E$3006,U664,$I$7:$I$3006,'RC'!$E$6)/COUNTIFS($E$7:$E$3006,U664,$I$7:$I$3006,'RC'!$E$6)))</f>
        <v>0</v>
      </c>
      <c r="W664" s="49">
        <f>SUMIFS($J$7:$J$3006,$E$7:$E$3006,U664,$I$7:$I$3006,'RC'!$E$6)+SUMIFS($L$7:$L$3006,$E$7:$E$3006,U664,$I$7:$I$3006,'RC'!$E$6)</f>
        <v>0</v>
      </c>
      <c r="X664" s="48">
        <f>COUNTIFS($E$7:$E$3006,U664,$I$7:$I$3006,'RC'!$E$6)</f>
        <v>0</v>
      </c>
      <c r="Y664" s="48"/>
      <c r="Z664" s="51" t="str">
        <f>IF(AQ664='RC'!$E$6,AC664*1000+AD664,"")</f>
        <v/>
      </c>
      <c r="AA664" s="51" t="str">
        <f>IF(AB664="","",IF(AQ664='RC'!$E$6,AC664*1000-AD664,""))</f>
        <v/>
      </c>
      <c r="AB664" s="48" t="str">
        <f>IFERROR(VLOOKUP(E664,Funcionários!$C$8:$E$207,3,FALSE),"")</f>
        <v/>
      </c>
      <c r="AC664" s="50" t="str">
        <f>IF(AB664="","",IF(COUNTIFS($AB$7:$AB$3006,AB664,$AQ$7:$AQ$3006,'RC'!$E$6)=0,"",COUNTIFS($M$7:$M$3006,"Concluída no prazo",$AB$7:$AB$3006,AB664,$AQ$7:$AQ$3006,'RC'!$E$6)/COUNTIFS($AB$7:$AB$3006,AB664,$AQ$7:$AQ$3006,'RC'!$E$6)))</f>
        <v/>
      </c>
      <c r="AD664" s="48">
        <f>SUMIF($AQ$7:$AQ$3006,'RC'!$E$6,$J$7:$J$3006)+SUMIF($AQ$7:$AQ$3006,'RC'!$E$6,$L$7:$L$3006)</f>
        <v>21</v>
      </c>
      <c r="AF664" s="48">
        <v>4.3429999999997998E-2</v>
      </c>
      <c r="AG664" s="48">
        <f>IF(OR(AQ664="",AQ664&lt;&gt;'RC'!$E$6,AB664&lt;&gt;'RC'!$D$21),0,1)</f>
        <v>0</v>
      </c>
      <c r="AH664" s="48">
        <f t="shared" si="240"/>
        <v>4.3429999999997998E-2</v>
      </c>
      <c r="AI664" s="48" t="str">
        <f t="shared" si="222"/>
        <v/>
      </c>
      <c r="AJ664" s="48" t="str">
        <f t="shared" si="223"/>
        <v/>
      </c>
      <c r="AK664" s="52" t="str">
        <f t="shared" si="224"/>
        <v/>
      </c>
      <c r="AL664" s="52" t="str">
        <f t="shared" si="225"/>
        <v/>
      </c>
      <c r="AM664" s="48" t="str">
        <f t="shared" si="226"/>
        <v/>
      </c>
      <c r="AN664" s="48" t="str">
        <f t="shared" si="227"/>
        <v/>
      </c>
      <c r="AP664" s="18" t="str">
        <f t="shared" si="228"/>
        <v/>
      </c>
      <c r="AQ664" s="18" t="str">
        <f t="shared" si="229"/>
        <v/>
      </c>
      <c r="AR664" s="18">
        <v>4.3430000000000003E-2</v>
      </c>
      <c r="AS664" s="18">
        <f>IF(AF!$D$27="Todos",1,IF(M664=AF!$D$27,1,0))</f>
        <v>1</v>
      </c>
      <c r="AT664" s="53">
        <f>IF(AND(E664=AF!$D$6,OR(LT!M664=AF!$D$27,AF!$D$27="Todos"),OR(AP664=AF!$E$8,AQ664=AF!$E$8)),AR664+AS664,0)</f>
        <v>0</v>
      </c>
      <c r="AU664" s="18" t="str">
        <f t="shared" si="230"/>
        <v/>
      </c>
      <c r="AV664" s="54" t="str">
        <f t="shared" si="231"/>
        <v/>
      </c>
      <c r="AW664" s="54" t="str">
        <f t="shared" si="232"/>
        <v/>
      </c>
      <c r="AX664" s="18" t="str">
        <f t="shared" si="233"/>
        <v/>
      </c>
      <c r="AY664" s="18" t="str">
        <f t="shared" si="234"/>
        <v/>
      </c>
      <c r="BA664" s="18">
        <f>IF($E664=AF!$D$6,IF($M664="Concluída no prazo",2,IF($M664="Concluída com atraso",1,0)),0)</f>
        <v>0</v>
      </c>
      <c r="BB664" s="18">
        <f>IF($E664=AF!$D$6,IF($M664="Atrasada",2,IF($M664="Concluída com atraso",1,0)),0)</f>
        <v>0</v>
      </c>
      <c r="BC664" s="18">
        <v>6.5799999999999999E-3</v>
      </c>
      <c r="BD664" s="18">
        <f t="shared" si="241"/>
        <v>6.5799999999999999E-3</v>
      </c>
      <c r="BE664" s="18">
        <f t="shared" si="241"/>
        <v>6.5799999999999999E-3</v>
      </c>
      <c r="BF664" s="18" t="str">
        <f t="shared" si="235"/>
        <v/>
      </c>
      <c r="BN664" s="18" t="str">
        <f t="shared" si="236"/>
        <v>s</v>
      </c>
    </row>
    <row r="665" spans="3:66" ht="50.1" customHeight="1" thickTop="1" thickBot="1" x14ac:dyDescent="0.3">
      <c r="C665" s="46"/>
      <c r="D665" s="46"/>
      <c r="E665" s="46"/>
      <c r="F665" s="122"/>
      <c r="G665" s="122"/>
      <c r="H665" s="78" t="str">
        <f t="shared" si="237"/>
        <v/>
      </c>
      <c r="I665" s="78" t="str">
        <f t="shared" si="238"/>
        <v/>
      </c>
      <c r="J665" s="16"/>
      <c r="K665" s="46" t="str">
        <f t="shared" si="239"/>
        <v/>
      </c>
      <c r="L665" s="16"/>
      <c r="M665" s="16"/>
      <c r="N665" s="46"/>
      <c r="O665" s="47" t="str">
        <f t="shared" si="242"/>
        <v/>
      </c>
      <c r="P665" s="47"/>
      <c r="Q665" s="48" t="str">
        <f>IFERROR(VLOOKUP(E665,Funcionários!$C$8:$E$207,3,FALSE),"")</f>
        <v/>
      </c>
      <c r="R665" s="47"/>
      <c r="S665" s="49" t="str">
        <f t="shared" si="243"/>
        <v/>
      </c>
      <c r="T665" s="49">
        <v>6.5900000000000004E-3</v>
      </c>
      <c r="U665" s="48" t="str">
        <f>IF(Funcionários!C666=0,"",Funcionários!C666)</f>
        <v/>
      </c>
      <c r="V665" s="50">
        <f>IF(U665="",0,IF(COUNTIFS($E$7:$E$3006,U665,$I$7:$I$3006,'RC'!$E$6)=0,0,COUNTIFS($M$7:$M$3006,"Concluída no prazo",$E$7:$E$3006,U665,$I$7:$I$3006,'RC'!$E$6)/COUNTIFS($E$7:$E$3006,U665,$I$7:$I$3006,'RC'!$E$6)))</f>
        <v>0</v>
      </c>
      <c r="W665" s="49">
        <f>SUMIFS($J$7:$J$3006,$E$7:$E$3006,U665,$I$7:$I$3006,'RC'!$E$6)+SUMIFS($L$7:$L$3006,$E$7:$E$3006,U665,$I$7:$I$3006,'RC'!$E$6)</f>
        <v>0</v>
      </c>
      <c r="X665" s="48">
        <f>COUNTIFS($E$7:$E$3006,U665,$I$7:$I$3006,'RC'!$E$6)</f>
        <v>0</v>
      </c>
      <c r="Y665" s="48"/>
      <c r="Z665" s="51" t="str">
        <f>IF(AQ665='RC'!$E$6,AC665*1000+AD665,"")</f>
        <v/>
      </c>
      <c r="AA665" s="51" t="str">
        <f>IF(AB665="","",IF(AQ665='RC'!$E$6,AC665*1000-AD665,""))</f>
        <v/>
      </c>
      <c r="AB665" s="48" t="str">
        <f>IFERROR(VLOOKUP(E665,Funcionários!$C$8:$E$207,3,FALSE),"")</f>
        <v/>
      </c>
      <c r="AC665" s="50" t="str">
        <f>IF(AB665="","",IF(COUNTIFS($AB$7:$AB$3006,AB665,$AQ$7:$AQ$3006,'RC'!$E$6)=0,"",COUNTIFS($M$7:$M$3006,"Concluída no prazo",$AB$7:$AB$3006,AB665,$AQ$7:$AQ$3006,'RC'!$E$6)/COUNTIFS($AB$7:$AB$3006,AB665,$AQ$7:$AQ$3006,'RC'!$E$6)))</f>
        <v/>
      </c>
      <c r="AD665" s="48">
        <f>SUMIF($AQ$7:$AQ$3006,'RC'!$E$6,$J$7:$J$3006)+SUMIF($AQ$7:$AQ$3006,'RC'!$E$6,$L$7:$L$3006)</f>
        <v>21</v>
      </c>
      <c r="AF665" s="48">
        <v>4.3419999999998002E-2</v>
      </c>
      <c r="AG665" s="48">
        <f>IF(OR(AQ665="",AQ665&lt;&gt;'RC'!$E$6,AB665&lt;&gt;'RC'!$D$21),0,1)</f>
        <v>0</v>
      </c>
      <c r="AH665" s="48">
        <f t="shared" si="240"/>
        <v>4.3419999999998002E-2</v>
      </c>
      <c r="AI665" s="48" t="str">
        <f t="shared" si="222"/>
        <v/>
      </c>
      <c r="AJ665" s="48" t="str">
        <f t="shared" si="223"/>
        <v/>
      </c>
      <c r="AK665" s="52" t="str">
        <f t="shared" si="224"/>
        <v/>
      </c>
      <c r="AL665" s="52" t="str">
        <f t="shared" si="225"/>
        <v/>
      </c>
      <c r="AM665" s="48" t="str">
        <f t="shared" si="226"/>
        <v/>
      </c>
      <c r="AN665" s="48" t="str">
        <f t="shared" si="227"/>
        <v/>
      </c>
      <c r="AP665" s="18" t="str">
        <f t="shared" si="228"/>
        <v/>
      </c>
      <c r="AQ665" s="18" t="str">
        <f t="shared" si="229"/>
        <v/>
      </c>
      <c r="AR665" s="18">
        <v>4.342E-2</v>
      </c>
      <c r="AS665" s="18">
        <f>IF(AF!$D$27="Todos",1,IF(M665=AF!$D$27,1,0))</f>
        <v>1</v>
      </c>
      <c r="AT665" s="53">
        <f>IF(AND(E665=AF!$D$6,OR(LT!M665=AF!$D$27,AF!$D$27="Todos"),OR(AP665=AF!$E$8,AQ665=AF!$E$8)),AR665+AS665,0)</f>
        <v>0</v>
      </c>
      <c r="AU665" s="18" t="str">
        <f t="shared" si="230"/>
        <v/>
      </c>
      <c r="AV665" s="54" t="str">
        <f t="shared" si="231"/>
        <v/>
      </c>
      <c r="AW665" s="54" t="str">
        <f t="shared" si="232"/>
        <v/>
      </c>
      <c r="AX665" s="18" t="str">
        <f t="shared" si="233"/>
        <v/>
      </c>
      <c r="AY665" s="18" t="str">
        <f t="shared" si="234"/>
        <v/>
      </c>
      <c r="BA665" s="18">
        <f>IF($E665=AF!$D$6,IF($M665="Concluída no prazo",2,IF($M665="Concluída com atraso",1,0)),0)</f>
        <v>0</v>
      </c>
      <c r="BB665" s="18">
        <f>IF($E665=AF!$D$6,IF($M665="Atrasada",2,IF($M665="Concluída com atraso",1,0)),0)</f>
        <v>0</v>
      </c>
      <c r="BC665" s="18">
        <v>6.5900000000000004E-3</v>
      </c>
      <c r="BD665" s="18">
        <f t="shared" si="241"/>
        <v>6.5900000000000004E-3</v>
      </c>
      <c r="BE665" s="18">
        <f t="shared" si="241"/>
        <v>6.5900000000000004E-3</v>
      </c>
      <c r="BF665" s="18" t="str">
        <f t="shared" si="235"/>
        <v/>
      </c>
      <c r="BN665" s="18" t="str">
        <f t="shared" si="236"/>
        <v>s</v>
      </c>
    </row>
    <row r="666" spans="3:66" ht="50.1" customHeight="1" thickTop="1" thickBot="1" x14ac:dyDescent="0.3">
      <c r="C666" s="46"/>
      <c r="D666" s="46"/>
      <c r="E666" s="46"/>
      <c r="F666" s="122"/>
      <c r="G666" s="122"/>
      <c r="H666" s="78" t="str">
        <f t="shared" si="237"/>
        <v/>
      </c>
      <c r="I666" s="78" t="str">
        <f t="shared" si="238"/>
        <v/>
      </c>
      <c r="J666" s="16"/>
      <c r="K666" s="46" t="str">
        <f t="shared" si="239"/>
        <v/>
      </c>
      <c r="L666" s="16"/>
      <c r="M666" s="16"/>
      <c r="N666" s="46"/>
      <c r="O666" s="47" t="str">
        <f t="shared" si="242"/>
        <v/>
      </c>
      <c r="P666" s="47"/>
      <c r="Q666" s="48" t="str">
        <f>IFERROR(VLOOKUP(E666,Funcionários!$C$8:$E$207,3,FALSE),"")</f>
        <v/>
      </c>
      <c r="R666" s="47"/>
      <c r="S666" s="49" t="str">
        <f t="shared" si="243"/>
        <v/>
      </c>
      <c r="T666" s="49">
        <v>6.6E-3</v>
      </c>
      <c r="U666" s="48" t="str">
        <f>IF(Funcionários!C667=0,"",Funcionários!C667)</f>
        <v/>
      </c>
      <c r="V666" s="50">
        <f>IF(U666="",0,IF(COUNTIFS($E$7:$E$3006,U666,$I$7:$I$3006,'RC'!$E$6)=0,0,COUNTIFS($M$7:$M$3006,"Concluída no prazo",$E$7:$E$3006,U666,$I$7:$I$3006,'RC'!$E$6)/COUNTIFS($E$7:$E$3006,U666,$I$7:$I$3006,'RC'!$E$6)))</f>
        <v>0</v>
      </c>
      <c r="W666" s="49">
        <f>SUMIFS($J$7:$J$3006,$E$7:$E$3006,U666,$I$7:$I$3006,'RC'!$E$6)+SUMIFS($L$7:$L$3006,$E$7:$E$3006,U666,$I$7:$I$3006,'RC'!$E$6)</f>
        <v>0</v>
      </c>
      <c r="X666" s="48">
        <f>COUNTIFS($E$7:$E$3006,U666,$I$7:$I$3006,'RC'!$E$6)</f>
        <v>0</v>
      </c>
      <c r="Y666" s="48"/>
      <c r="Z666" s="51" t="str">
        <f>IF(AQ666='RC'!$E$6,AC666*1000+AD666,"")</f>
        <v/>
      </c>
      <c r="AA666" s="51" t="str">
        <f>IF(AB666="","",IF(AQ666='RC'!$E$6,AC666*1000-AD666,""))</f>
        <v/>
      </c>
      <c r="AB666" s="48" t="str">
        <f>IFERROR(VLOOKUP(E666,Funcionários!$C$8:$E$207,3,FALSE),"")</f>
        <v/>
      </c>
      <c r="AC666" s="50" t="str">
        <f>IF(AB666="","",IF(COUNTIFS($AB$7:$AB$3006,AB666,$AQ$7:$AQ$3006,'RC'!$E$6)=0,"",COUNTIFS($M$7:$M$3006,"Concluída no prazo",$AB$7:$AB$3006,AB666,$AQ$7:$AQ$3006,'RC'!$E$6)/COUNTIFS($AB$7:$AB$3006,AB666,$AQ$7:$AQ$3006,'RC'!$E$6)))</f>
        <v/>
      </c>
      <c r="AD666" s="48">
        <f>SUMIF($AQ$7:$AQ$3006,'RC'!$E$6,$J$7:$J$3006)+SUMIF($AQ$7:$AQ$3006,'RC'!$E$6,$L$7:$L$3006)</f>
        <v>21</v>
      </c>
      <c r="AF666" s="48">
        <v>4.3409999999997999E-2</v>
      </c>
      <c r="AG666" s="48">
        <f>IF(OR(AQ666="",AQ666&lt;&gt;'RC'!$E$6,AB666&lt;&gt;'RC'!$D$21),0,1)</f>
        <v>0</v>
      </c>
      <c r="AH666" s="48">
        <f t="shared" si="240"/>
        <v>4.3409999999997999E-2</v>
      </c>
      <c r="AI666" s="48" t="str">
        <f t="shared" si="222"/>
        <v/>
      </c>
      <c r="AJ666" s="48" t="str">
        <f t="shared" si="223"/>
        <v/>
      </c>
      <c r="AK666" s="52" t="str">
        <f t="shared" si="224"/>
        <v/>
      </c>
      <c r="AL666" s="52" t="str">
        <f t="shared" si="225"/>
        <v/>
      </c>
      <c r="AM666" s="48" t="str">
        <f t="shared" si="226"/>
        <v/>
      </c>
      <c r="AN666" s="48" t="str">
        <f t="shared" si="227"/>
        <v/>
      </c>
      <c r="AP666" s="18" t="str">
        <f t="shared" si="228"/>
        <v/>
      </c>
      <c r="AQ666" s="18" t="str">
        <f t="shared" si="229"/>
        <v/>
      </c>
      <c r="AR666" s="18">
        <v>4.3409999999999997E-2</v>
      </c>
      <c r="AS666" s="18">
        <f>IF(AF!$D$27="Todos",1,IF(M666=AF!$D$27,1,0))</f>
        <v>1</v>
      </c>
      <c r="AT666" s="53">
        <f>IF(AND(E666=AF!$D$6,OR(LT!M666=AF!$D$27,AF!$D$27="Todos"),OR(AP666=AF!$E$8,AQ666=AF!$E$8)),AR666+AS666,0)</f>
        <v>0</v>
      </c>
      <c r="AU666" s="18" t="str">
        <f t="shared" si="230"/>
        <v/>
      </c>
      <c r="AV666" s="54" t="str">
        <f t="shared" si="231"/>
        <v/>
      </c>
      <c r="AW666" s="54" t="str">
        <f t="shared" si="232"/>
        <v/>
      </c>
      <c r="AX666" s="18" t="str">
        <f t="shared" si="233"/>
        <v/>
      </c>
      <c r="AY666" s="18" t="str">
        <f t="shared" si="234"/>
        <v/>
      </c>
      <c r="BA666" s="18">
        <f>IF($E666=AF!$D$6,IF($M666="Concluída no prazo",2,IF($M666="Concluída com atraso",1,0)),0)</f>
        <v>0</v>
      </c>
      <c r="BB666" s="18">
        <f>IF($E666=AF!$D$6,IF($M666="Atrasada",2,IF($M666="Concluída com atraso",1,0)),0)</f>
        <v>0</v>
      </c>
      <c r="BC666" s="18">
        <v>6.6E-3</v>
      </c>
      <c r="BD666" s="18">
        <f t="shared" si="241"/>
        <v>6.6E-3</v>
      </c>
      <c r="BE666" s="18">
        <f t="shared" si="241"/>
        <v>6.6E-3</v>
      </c>
      <c r="BF666" s="18" t="str">
        <f t="shared" si="235"/>
        <v/>
      </c>
      <c r="BN666" s="18" t="str">
        <f t="shared" si="236"/>
        <v>s</v>
      </c>
    </row>
    <row r="667" spans="3:66" ht="50.1" customHeight="1" thickTop="1" thickBot="1" x14ac:dyDescent="0.3">
      <c r="C667" s="46"/>
      <c r="D667" s="46"/>
      <c r="E667" s="46"/>
      <c r="F667" s="122"/>
      <c r="G667" s="122"/>
      <c r="H667" s="78" t="str">
        <f t="shared" si="237"/>
        <v/>
      </c>
      <c r="I667" s="78" t="str">
        <f t="shared" si="238"/>
        <v/>
      </c>
      <c r="J667" s="16"/>
      <c r="K667" s="46" t="str">
        <f t="shared" si="239"/>
        <v/>
      </c>
      <c r="L667" s="16"/>
      <c r="M667" s="16"/>
      <c r="N667" s="46"/>
      <c r="O667" s="47" t="str">
        <f t="shared" si="242"/>
        <v/>
      </c>
      <c r="P667" s="47"/>
      <c r="Q667" s="48" t="str">
        <f>IFERROR(VLOOKUP(E667,Funcionários!$C$8:$E$207,3,FALSE),"")</f>
        <v/>
      </c>
      <c r="R667" s="47"/>
      <c r="S667" s="49" t="str">
        <f t="shared" si="243"/>
        <v/>
      </c>
      <c r="T667" s="49">
        <v>6.6100000000000004E-3</v>
      </c>
      <c r="U667" s="48" t="str">
        <f>IF(Funcionários!C668=0,"",Funcionários!C668)</f>
        <v/>
      </c>
      <c r="V667" s="50">
        <f>IF(U667="",0,IF(COUNTIFS($E$7:$E$3006,U667,$I$7:$I$3006,'RC'!$E$6)=0,0,COUNTIFS($M$7:$M$3006,"Concluída no prazo",$E$7:$E$3006,U667,$I$7:$I$3006,'RC'!$E$6)/COUNTIFS($E$7:$E$3006,U667,$I$7:$I$3006,'RC'!$E$6)))</f>
        <v>0</v>
      </c>
      <c r="W667" s="49">
        <f>SUMIFS($J$7:$J$3006,$E$7:$E$3006,U667,$I$7:$I$3006,'RC'!$E$6)+SUMIFS($L$7:$L$3006,$E$7:$E$3006,U667,$I$7:$I$3006,'RC'!$E$6)</f>
        <v>0</v>
      </c>
      <c r="X667" s="48">
        <f>COUNTIFS($E$7:$E$3006,U667,$I$7:$I$3006,'RC'!$E$6)</f>
        <v>0</v>
      </c>
      <c r="Y667" s="48"/>
      <c r="Z667" s="51" t="str">
        <f>IF(AQ667='RC'!$E$6,AC667*1000+AD667,"")</f>
        <v/>
      </c>
      <c r="AA667" s="51" t="str">
        <f>IF(AB667="","",IF(AQ667='RC'!$E$6,AC667*1000-AD667,""))</f>
        <v/>
      </c>
      <c r="AB667" s="48" t="str">
        <f>IFERROR(VLOOKUP(E667,Funcionários!$C$8:$E$207,3,FALSE),"")</f>
        <v/>
      </c>
      <c r="AC667" s="50" t="str">
        <f>IF(AB667="","",IF(COUNTIFS($AB$7:$AB$3006,AB667,$AQ$7:$AQ$3006,'RC'!$E$6)=0,"",COUNTIFS($M$7:$M$3006,"Concluída no prazo",$AB$7:$AB$3006,AB667,$AQ$7:$AQ$3006,'RC'!$E$6)/COUNTIFS($AB$7:$AB$3006,AB667,$AQ$7:$AQ$3006,'RC'!$E$6)))</f>
        <v/>
      </c>
      <c r="AD667" s="48">
        <f>SUMIF($AQ$7:$AQ$3006,'RC'!$E$6,$J$7:$J$3006)+SUMIF($AQ$7:$AQ$3006,'RC'!$E$6,$L$7:$L$3006)</f>
        <v>21</v>
      </c>
      <c r="AF667" s="48">
        <v>4.3399999999998003E-2</v>
      </c>
      <c r="AG667" s="48">
        <f>IF(OR(AQ667="",AQ667&lt;&gt;'RC'!$E$6,AB667&lt;&gt;'RC'!$D$21),0,1)</f>
        <v>0</v>
      </c>
      <c r="AH667" s="48">
        <f t="shared" si="240"/>
        <v>4.3399999999998003E-2</v>
      </c>
      <c r="AI667" s="48" t="str">
        <f t="shared" si="222"/>
        <v/>
      </c>
      <c r="AJ667" s="48" t="str">
        <f t="shared" si="223"/>
        <v/>
      </c>
      <c r="AK667" s="52" t="str">
        <f t="shared" si="224"/>
        <v/>
      </c>
      <c r="AL667" s="52" t="str">
        <f t="shared" si="225"/>
        <v/>
      </c>
      <c r="AM667" s="48" t="str">
        <f t="shared" si="226"/>
        <v/>
      </c>
      <c r="AN667" s="48" t="str">
        <f t="shared" si="227"/>
        <v/>
      </c>
      <c r="AP667" s="18" t="str">
        <f t="shared" si="228"/>
        <v/>
      </c>
      <c r="AQ667" s="18" t="str">
        <f t="shared" si="229"/>
        <v/>
      </c>
      <c r="AR667" s="18">
        <v>4.3400000000000001E-2</v>
      </c>
      <c r="AS667" s="18">
        <f>IF(AF!$D$27="Todos",1,IF(M667=AF!$D$27,1,0))</f>
        <v>1</v>
      </c>
      <c r="AT667" s="53">
        <f>IF(AND(E667=AF!$D$6,OR(LT!M667=AF!$D$27,AF!$D$27="Todos"),OR(AP667=AF!$E$8,AQ667=AF!$E$8)),AR667+AS667,0)</f>
        <v>0</v>
      </c>
      <c r="AU667" s="18" t="str">
        <f t="shared" si="230"/>
        <v/>
      </c>
      <c r="AV667" s="54" t="str">
        <f t="shared" si="231"/>
        <v/>
      </c>
      <c r="AW667" s="54" t="str">
        <f t="shared" si="232"/>
        <v/>
      </c>
      <c r="AX667" s="18" t="str">
        <f t="shared" si="233"/>
        <v/>
      </c>
      <c r="AY667" s="18" t="str">
        <f t="shared" si="234"/>
        <v/>
      </c>
      <c r="BA667" s="18">
        <f>IF($E667=AF!$D$6,IF($M667="Concluída no prazo",2,IF($M667="Concluída com atraso",1,0)),0)</f>
        <v>0</v>
      </c>
      <c r="BB667" s="18">
        <f>IF($E667=AF!$D$6,IF($M667="Atrasada",2,IF($M667="Concluída com atraso",1,0)),0)</f>
        <v>0</v>
      </c>
      <c r="BC667" s="18">
        <v>6.6100000000000004E-3</v>
      </c>
      <c r="BD667" s="18">
        <f t="shared" si="241"/>
        <v>6.6100000000000004E-3</v>
      </c>
      <c r="BE667" s="18">
        <f t="shared" si="241"/>
        <v>6.6100000000000004E-3</v>
      </c>
      <c r="BF667" s="18" t="str">
        <f t="shared" si="235"/>
        <v/>
      </c>
      <c r="BN667" s="18" t="str">
        <f t="shared" si="236"/>
        <v>s</v>
      </c>
    </row>
    <row r="668" spans="3:66" ht="50.1" customHeight="1" thickTop="1" thickBot="1" x14ac:dyDescent="0.3">
      <c r="C668" s="46"/>
      <c r="D668" s="46"/>
      <c r="E668" s="46"/>
      <c r="F668" s="122"/>
      <c r="G668" s="122"/>
      <c r="H668" s="78" t="str">
        <f t="shared" si="237"/>
        <v/>
      </c>
      <c r="I668" s="78" t="str">
        <f t="shared" si="238"/>
        <v/>
      </c>
      <c r="J668" s="16"/>
      <c r="K668" s="46" t="str">
        <f t="shared" si="239"/>
        <v/>
      </c>
      <c r="L668" s="16"/>
      <c r="M668" s="16"/>
      <c r="N668" s="46"/>
      <c r="O668" s="47" t="str">
        <f t="shared" si="242"/>
        <v/>
      </c>
      <c r="P668" s="47"/>
      <c r="Q668" s="48" t="str">
        <f>IFERROR(VLOOKUP(E668,Funcionários!$C$8:$E$207,3,FALSE),"")</f>
        <v/>
      </c>
      <c r="R668" s="47"/>
      <c r="S668" s="49" t="str">
        <f t="shared" si="243"/>
        <v/>
      </c>
      <c r="T668" s="49">
        <v>6.62E-3</v>
      </c>
      <c r="U668" s="48" t="str">
        <f>IF(Funcionários!C669=0,"",Funcionários!C669)</f>
        <v/>
      </c>
      <c r="V668" s="50">
        <f>IF(U668="",0,IF(COUNTIFS($E$7:$E$3006,U668,$I$7:$I$3006,'RC'!$E$6)=0,0,COUNTIFS($M$7:$M$3006,"Concluída no prazo",$E$7:$E$3006,U668,$I$7:$I$3006,'RC'!$E$6)/COUNTIFS($E$7:$E$3006,U668,$I$7:$I$3006,'RC'!$E$6)))</f>
        <v>0</v>
      </c>
      <c r="W668" s="49">
        <f>SUMIFS($J$7:$J$3006,$E$7:$E$3006,U668,$I$7:$I$3006,'RC'!$E$6)+SUMIFS($L$7:$L$3006,$E$7:$E$3006,U668,$I$7:$I$3006,'RC'!$E$6)</f>
        <v>0</v>
      </c>
      <c r="X668" s="48">
        <f>COUNTIFS($E$7:$E$3006,U668,$I$7:$I$3006,'RC'!$E$6)</f>
        <v>0</v>
      </c>
      <c r="Y668" s="48"/>
      <c r="Z668" s="51" t="str">
        <f>IF(AQ668='RC'!$E$6,AC668*1000+AD668,"")</f>
        <v/>
      </c>
      <c r="AA668" s="51" t="str">
        <f>IF(AB668="","",IF(AQ668='RC'!$E$6,AC668*1000-AD668,""))</f>
        <v/>
      </c>
      <c r="AB668" s="48" t="str">
        <f>IFERROR(VLOOKUP(E668,Funcionários!$C$8:$E$207,3,FALSE),"")</f>
        <v/>
      </c>
      <c r="AC668" s="50" t="str">
        <f>IF(AB668="","",IF(COUNTIFS($AB$7:$AB$3006,AB668,$AQ$7:$AQ$3006,'RC'!$E$6)=0,"",COUNTIFS($M$7:$M$3006,"Concluída no prazo",$AB$7:$AB$3006,AB668,$AQ$7:$AQ$3006,'RC'!$E$6)/COUNTIFS($AB$7:$AB$3006,AB668,$AQ$7:$AQ$3006,'RC'!$E$6)))</f>
        <v/>
      </c>
      <c r="AD668" s="48">
        <f>SUMIF($AQ$7:$AQ$3006,'RC'!$E$6,$J$7:$J$3006)+SUMIF($AQ$7:$AQ$3006,'RC'!$E$6,$L$7:$L$3006)</f>
        <v>21</v>
      </c>
      <c r="AF668" s="48">
        <v>4.3389999999998E-2</v>
      </c>
      <c r="AG668" s="48">
        <f>IF(OR(AQ668="",AQ668&lt;&gt;'RC'!$E$6,AB668&lt;&gt;'RC'!$D$21),0,1)</f>
        <v>0</v>
      </c>
      <c r="AH668" s="48">
        <f t="shared" si="240"/>
        <v>4.3389999999998E-2</v>
      </c>
      <c r="AI668" s="48" t="str">
        <f t="shared" si="222"/>
        <v/>
      </c>
      <c r="AJ668" s="48" t="str">
        <f t="shared" si="223"/>
        <v/>
      </c>
      <c r="AK668" s="52" t="str">
        <f t="shared" si="224"/>
        <v/>
      </c>
      <c r="AL668" s="52" t="str">
        <f t="shared" si="225"/>
        <v/>
      </c>
      <c r="AM668" s="48" t="str">
        <f t="shared" si="226"/>
        <v/>
      </c>
      <c r="AN668" s="48" t="str">
        <f t="shared" si="227"/>
        <v/>
      </c>
      <c r="AP668" s="18" t="str">
        <f t="shared" si="228"/>
        <v/>
      </c>
      <c r="AQ668" s="18" t="str">
        <f t="shared" si="229"/>
        <v/>
      </c>
      <c r="AR668" s="18">
        <v>4.3389999999999998E-2</v>
      </c>
      <c r="AS668" s="18">
        <f>IF(AF!$D$27="Todos",1,IF(M668=AF!$D$27,1,0))</f>
        <v>1</v>
      </c>
      <c r="AT668" s="53">
        <f>IF(AND(E668=AF!$D$6,OR(LT!M668=AF!$D$27,AF!$D$27="Todos"),OR(AP668=AF!$E$8,AQ668=AF!$E$8)),AR668+AS668,0)</f>
        <v>0</v>
      </c>
      <c r="AU668" s="18" t="str">
        <f t="shared" si="230"/>
        <v/>
      </c>
      <c r="AV668" s="54" t="str">
        <f t="shared" si="231"/>
        <v/>
      </c>
      <c r="AW668" s="54" t="str">
        <f t="shared" si="232"/>
        <v/>
      </c>
      <c r="AX668" s="18" t="str">
        <f t="shared" si="233"/>
        <v/>
      </c>
      <c r="AY668" s="18" t="str">
        <f t="shared" si="234"/>
        <v/>
      </c>
      <c r="BA668" s="18">
        <f>IF($E668=AF!$D$6,IF($M668="Concluída no prazo",2,IF($M668="Concluída com atraso",1,0)),0)</f>
        <v>0</v>
      </c>
      <c r="BB668" s="18">
        <f>IF($E668=AF!$D$6,IF($M668="Atrasada",2,IF($M668="Concluída com atraso",1,0)),0)</f>
        <v>0</v>
      </c>
      <c r="BC668" s="18">
        <v>6.62E-3</v>
      </c>
      <c r="BD668" s="18">
        <f t="shared" si="241"/>
        <v>6.62E-3</v>
      </c>
      <c r="BE668" s="18">
        <f t="shared" si="241"/>
        <v>6.62E-3</v>
      </c>
      <c r="BF668" s="18" t="str">
        <f t="shared" si="235"/>
        <v/>
      </c>
      <c r="BN668" s="18" t="str">
        <f t="shared" si="236"/>
        <v>s</v>
      </c>
    </row>
    <row r="669" spans="3:66" ht="50.1" customHeight="1" thickTop="1" thickBot="1" x14ac:dyDescent="0.3">
      <c r="C669" s="46"/>
      <c r="D669" s="46"/>
      <c r="E669" s="46"/>
      <c r="F669" s="122"/>
      <c r="G669" s="122"/>
      <c r="H669" s="78" t="str">
        <f t="shared" si="237"/>
        <v/>
      </c>
      <c r="I669" s="78" t="str">
        <f t="shared" si="238"/>
        <v/>
      </c>
      <c r="J669" s="16"/>
      <c r="K669" s="46" t="str">
        <f t="shared" si="239"/>
        <v/>
      </c>
      <c r="L669" s="16"/>
      <c r="M669" s="16"/>
      <c r="N669" s="46"/>
      <c r="O669" s="47" t="str">
        <f t="shared" si="242"/>
        <v/>
      </c>
      <c r="P669" s="47"/>
      <c r="Q669" s="48" t="str">
        <f>IFERROR(VLOOKUP(E669,Funcionários!$C$8:$E$207,3,FALSE),"")</f>
        <v/>
      </c>
      <c r="R669" s="47"/>
      <c r="S669" s="49" t="str">
        <f t="shared" si="243"/>
        <v/>
      </c>
      <c r="T669" s="49">
        <v>6.6299999999999996E-3</v>
      </c>
      <c r="U669" s="48" t="str">
        <f>IF(Funcionários!C670=0,"",Funcionários!C670)</f>
        <v/>
      </c>
      <c r="V669" s="50">
        <f>IF(U669="",0,IF(COUNTIFS($E$7:$E$3006,U669,$I$7:$I$3006,'RC'!$E$6)=0,0,COUNTIFS($M$7:$M$3006,"Concluída no prazo",$E$7:$E$3006,U669,$I$7:$I$3006,'RC'!$E$6)/COUNTIFS($E$7:$E$3006,U669,$I$7:$I$3006,'RC'!$E$6)))</f>
        <v>0</v>
      </c>
      <c r="W669" s="49">
        <f>SUMIFS($J$7:$J$3006,$E$7:$E$3006,U669,$I$7:$I$3006,'RC'!$E$6)+SUMIFS($L$7:$L$3006,$E$7:$E$3006,U669,$I$7:$I$3006,'RC'!$E$6)</f>
        <v>0</v>
      </c>
      <c r="X669" s="48">
        <f>COUNTIFS($E$7:$E$3006,U669,$I$7:$I$3006,'RC'!$E$6)</f>
        <v>0</v>
      </c>
      <c r="Y669" s="48"/>
      <c r="Z669" s="51" t="str">
        <f>IF(AQ669='RC'!$E$6,AC669*1000+AD669,"")</f>
        <v/>
      </c>
      <c r="AA669" s="51" t="str">
        <f>IF(AB669="","",IF(AQ669='RC'!$E$6,AC669*1000-AD669,""))</f>
        <v/>
      </c>
      <c r="AB669" s="48" t="str">
        <f>IFERROR(VLOOKUP(E669,Funcionários!$C$8:$E$207,3,FALSE),"")</f>
        <v/>
      </c>
      <c r="AC669" s="50" t="str">
        <f>IF(AB669="","",IF(COUNTIFS($AB$7:$AB$3006,AB669,$AQ$7:$AQ$3006,'RC'!$E$6)=0,"",COUNTIFS($M$7:$M$3006,"Concluída no prazo",$AB$7:$AB$3006,AB669,$AQ$7:$AQ$3006,'RC'!$E$6)/COUNTIFS($AB$7:$AB$3006,AB669,$AQ$7:$AQ$3006,'RC'!$E$6)))</f>
        <v/>
      </c>
      <c r="AD669" s="48">
        <f>SUMIF($AQ$7:$AQ$3006,'RC'!$E$6,$J$7:$J$3006)+SUMIF($AQ$7:$AQ$3006,'RC'!$E$6,$L$7:$L$3006)</f>
        <v>21</v>
      </c>
      <c r="AF669" s="48">
        <v>4.3379999999997997E-2</v>
      </c>
      <c r="AG669" s="48">
        <f>IF(OR(AQ669="",AQ669&lt;&gt;'RC'!$E$6,AB669&lt;&gt;'RC'!$D$21),0,1)</f>
        <v>0</v>
      </c>
      <c r="AH669" s="48">
        <f t="shared" si="240"/>
        <v>4.3379999999997997E-2</v>
      </c>
      <c r="AI669" s="48" t="str">
        <f t="shared" si="222"/>
        <v/>
      </c>
      <c r="AJ669" s="48" t="str">
        <f t="shared" si="223"/>
        <v/>
      </c>
      <c r="AK669" s="52" t="str">
        <f t="shared" si="224"/>
        <v/>
      </c>
      <c r="AL669" s="52" t="str">
        <f t="shared" si="225"/>
        <v/>
      </c>
      <c r="AM669" s="48" t="str">
        <f t="shared" si="226"/>
        <v/>
      </c>
      <c r="AN669" s="48" t="str">
        <f t="shared" si="227"/>
        <v/>
      </c>
      <c r="AP669" s="18" t="str">
        <f t="shared" si="228"/>
        <v/>
      </c>
      <c r="AQ669" s="18" t="str">
        <f t="shared" si="229"/>
        <v/>
      </c>
      <c r="AR669" s="18">
        <v>4.3380000000000002E-2</v>
      </c>
      <c r="AS669" s="18">
        <f>IF(AF!$D$27="Todos",1,IF(M669=AF!$D$27,1,0))</f>
        <v>1</v>
      </c>
      <c r="AT669" s="53">
        <f>IF(AND(E669=AF!$D$6,OR(LT!M669=AF!$D$27,AF!$D$27="Todos"),OR(AP669=AF!$E$8,AQ669=AF!$E$8)),AR669+AS669,0)</f>
        <v>0</v>
      </c>
      <c r="AU669" s="18" t="str">
        <f t="shared" si="230"/>
        <v/>
      </c>
      <c r="AV669" s="54" t="str">
        <f t="shared" si="231"/>
        <v/>
      </c>
      <c r="AW669" s="54" t="str">
        <f t="shared" si="232"/>
        <v/>
      </c>
      <c r="AX669" s="18" t="str">
        <f t="shared" si="233"/>
        <v/>
      </c>
      <c r="AY669" s="18" t="str">
        <f t="shared" si="234"/>
        <v/>
      </c>
      <c r="BA669" s="18">
        <f>IF($E669=AF!$D$6,IF($M669="Concluída no prazo",2,IF($M669="Concluída com atraso",1,0)),0)</f>
        <v>0</v>
      </c>
      <c r="BB669" s="18">
        <f>IF($E669=AF!$D$6,IF($M669="Atrasada",2,IF($M669="Concluída com atraso",1,0)),0)</f>
        <v>0</v>
      </c>
      <c r="BC669" s="18">
        <v>6.6299999999999996E-3</v>
      </c>
      <c r="BD669" s="18">
        <f t="shared" si="241"/>
        <v>6.6299999999999996E-3</v>
      </c>
      <c r="BE669" s="18">
        <f t="shared" si="241"/>
        <v>6.6299999999999996E-3</v>
      </c>
      <c r="BF669" s="18" t="str">
        <f t="shared" si="235"/>
        <v/>
      </c>
      <c r="BN669" s="18" t="str">
        <f t="shared" si="236"/>
        <v>s</v>
      </c>
    </row>
    <row r="670" spans="3:66" ht="50.1" customHeight="1" thickTop="1" thickBot="1" x14ac:dyDescent="0.3">
      <c r="C670" s="46"/>
      <c r="D670" s="46"/>
      <c r="E670" s="46"/>
      <c r="F670" s="122"/>
      <c r="G670" s="122"/>
      <c r="H670" s="78" t="str">
        <f t="shared" si="237"/>
        <v/>
      </c>
      <c r="I670" s="78" t="str">
        <f t="shared" si="238"/>
        <v/>
      </c>
      <c r="J670" s="16"/>
      <c r="K670" s="46" t="str">
        <f t="shared" si="239"/>
        <v/>
      </c>
      <c r="L670" s="16"/>
      <c r="M670" s="16"/>
      <c r="N670" s="46"/>
      <c r="O670" s="47" t="str">
        <f t="shared" si="242"/>
        <v/>
      </c>
      <c r="P670" s="47"/>
      <c r="Q670" s="48" t="str">
        <f>IFERROR(VLOOKUP(E670,Funcionários!$C$8:$E$207,3,FALSE),"")</f>
        <v/>
      </c>
      <c r="R670" s="47"/>
      <c r="S670" s="49" t="str">
        <f t="shared" si="243"/>
        <v/>
      </c>
      <c r="T670" s="49">
        <v>6.6400000000000001E-3</v>
      </c>
      <c r="U670" s="48" t="str">
        <f>IF(Funcionários!C671=0,"",Funcionários!C671)</f>
        <v/>
      </c>
      <c r="V670" s="50">
        <f>IF(U670="",0,IF(COUNTIFS($E$7:$E$3006,U670,$I$7:$I$3006,'RC'!$E$6)=0,0,COUNTIFS($M$7:$M$3006,"Concluída no prazo",$E$7:$E$3006,U670,$I$7:$I$3006,'RC'!$E$6)/COUNTIFS($E$7:$E$3006,U670,$I$7:$I$3006,'RC'!$E$6)))</f>
        <v>0</v>
      </c>
      <c r="W670" s="49">
        <f>SUMIFS($J$7:$J$3006,$E$7:$E$3006,U670,$I$7:$I$3006,'RC'!$E$6)+SUMIFS($L$7:$L$3006,$E$7:$E$3006,U670,$I$7:$I$3006,'RC'!$E$6)</f>
        <v>0</v>
      </c>
      <c r="X670" s="48">
        <f>COUNTIFS($E$7:$E$3006,U670,$I$7:$I$3006,'RC'!$E$6)</f>
        <v>0</v>
      </c>
      <c r="Y670" s="48"/>
      <c r="Z670" s="51" t="str">
        <f>IF(AQ670='RC'!$E$6,AC670*1000+AD670,"")</f>
        <v/>
      </c>
      <c r="AA670" s="51" t="str">
        <f>IF(AB670="","",IF(AQ670='RC'!$E$6,AC670*1000-AD670,""))</f>
        <v/>
      </c>
      <c r="AB670" s="48" t="str">
        <f>IFERROR(VLOOKUP(E670,Funcionários!$C$8:$E$207,3,FALSE),"")</f>
        <v/>
      </c>
      <c r="AC670" s="50" t="str">
        <f>IF(AB670="","",IF(COUNTIFS($AB$7:$AB$3006,AB670,$AQ$7:$AQ$3006,'RC'!$E$6)=0,"",COUNTIFS($M$7:$M$3006,"Concluída no prazo",$AB$7:$AB$3006,AB670,$AQ$7:$AQ$3006,'RC'!$E$6)/COUNTIFS($AB$7:$AB$3006,AB670,$AQ$7:$AQ$3006,'RC'!$E$6)))</f>
        <v/>
      </c>
      <c r="AD670" s="48">
        <f>SUMIF($AQ$7:$AQ$3006,'RC'!$E$6,$J$7:$J$3006)+SUMIF($AQ$7:$AQ$3006,'RC'!$E$6,$L$7:$L$3006)</f>
        <v>21</v>
      </c>
      <c r="AF670" s="48">
        <v>4.3369999999998E-2</v>
      </c>
      <c r="AG670" s="48">
        <f>IF(OR(AQ670="",AQ670&lt;&gt;'RC'!$E$6,AB670&lt;&gt;'RC'!$D$21),0,1)</f>
        <v>0</v>
      </c>
      <c r="AH670" s="48">
        <f t="shared" si="240"/>
        <v>4.3369999999998E-2</v>
      </c>
      <c r="AI670" s="48" t="str">
        <f t="shared" si="222"/>
        <v/>
      </c>
      <c r="AJ670" s="48" t="str">
        <f t="shared" si="223"/>
        <v/>
      </c>
      <c r="AK670" s="52" t="str">
        <f t="shared" si="224"/>
        <v/>
      </c>
      <c r="AL670" s="52" t="str">
        <f t="shared" si="225"/>
        <v/>
      </c>
      <c r="AM670" s="48" t="str">
        <f t="shared" si="226"/>
        <v/>
      </c>
      <c r="AN670" s="48" t="str">
        <f t="shared" si="227"/>
        <v/>
      </c>
      <c r="AP670" s="18" t="str">
        <f t="shared" si="228"/>
        <v/>
      </c>
      <c r="AQ670" s="18" t="str">
        <f t="shared" si="229"/>
        <v/>
      </c>
      <c r="AR670" s="18">
        <v>4.3369999999999999E-2</v>
      </c>
      <c r="AS670" s="18">
        <f>IF(AF!$D$27="Todos",1,IF(M670=AF!$D$27,1,0))</f>
        <v>1</v>
      </c>
      <c r="AT670" s="53">
        <f>IF(AND(E670=AF!$D$6,OR(LT!M670=AF!$D$27,AF!$D$27="Todos"),OR(AP670=AF!$E$8,AQ670=AF!$E$8)),AR670+AS670,0)</f>
        <v>0</v>
      </c>
      <c r="AU670" s="18" t="str">
        <f t="shared" si="230"/>
        <v/>
      </c>
      <c r="AV670" s="54" t="str">
        <f t="shared" si="231"/>
        <v/>
      </c>
      <c r="AW670" s="54" t="str">
        <f t="shared" si="232"/>
        <v/>
      </c>
      <c r="AX670" s="18" t="str">
        <f t="shared" si="233"/>
        <v/>
      </c>
      <c r="AY670" s="18" t="str">
        <f t="shared" si="234"/>
        <v/>
      </c>
      <c r="BA670" s="18">
        <f>IF($E670=AF!$D$6,IF($M670="Concluída no prazo",2,IF($M670="Concluída com atraso",1,0)),0)</f>
        <v>0</v>
      </c>
      <c r="BB670" s="18">
        <f>IF($E670=AF!$D$6,IF($M670="Atrasada",2,IF($M670="Concluída com atraso",1,0)),0)</f>
        <v>0</v>
      </c>
      <c r="BC670" s="18">
        <v>6.6400000000000001E-3</v>
      </c>
      <c r="BD670" s="18">
        <f t="shared" si="241"/>
        <v>6.6400000000000001E-3</v>
      </c>
      <c r="BE670" s="18">
        <f t="shared" si="241"/>
        <v>6.6400000000000001E-3</v>
      </c>
      <c r="BF670" s="18" t="str">
        <f t="shared" si="235"/>
        <v/>
      </c>
      <c r="BN670" s="18" t="str">
        <f t="shared" si="236"/>
        <v>s</v>
      </c>
    </row>
    <row r="671" spans="3:66" ht="50.1" customHeight="1" thickTop="1" thickBot="1" x14ac:dyDescent="0.3">
      <c r="C671" s="46"/>
      <c r="D671" s="46"/>
      <c r="E671" s="46"/>
      <c r="F671" s="122"/>
      <c r="G671" s="122"/>
      <c r="H671" s="78" t="str">
        <f t="shared" si="237"/>
        <v/>
      </c>
      <c r="I671" s="78" t="str">
        <f t="shared" si="238"/>
        <v/>
      </c>
      <c r="J671" s="16"/>
      <c r="K671" s="46" t="str">
        <f t="shared" si="239"/>
        <v/>
      </c>
      <c r="L671" s="16"/>
      <c r="M671" s="16"/>
      <c r="N671" s="46"/>
      <c r="O671" s="47" t="str">
        <f t="shared" si="242"/>
        <v/>
      </c>
      <c r="P671" s="47"/>
      <c r="Q671" s="48" t="str">
        <f>IFERROR(VLOOKUP(E671,Funcionários!$C$8:$E$207,3,FALSE),"")</f>
        <v/>
      </c>
      <c r="R671" s="47"/>
      <c r="S671" s="49" t="str">
        <f t="shared" si="243"/>
        <v/>
      </c>
      <c r="T671" s="49">
        <v>6.6499999999999997E-3</v>
      </c>
      <c r="U671" s="48" t="str">
        <f>IF(Funcionários!C672=0,"",Funcionários!C672)</f>
        <v/>
      </c>
      <c r="V671" s="50">
        <f>IF(U671="",0,IF(COUNTIFS($E$7:$E$3006,U671,$I$7:$I$3006,'RC'!$E$6)=0,0,COUNTIFS($M$7:$M$3006,"Concluída no prazo",$E$7:$E$3006,U671,$I$7:$I$3006,'RC'!$E$6)/COUNTIFS($E$7:$E$3006,U671,$I$7:$I$3006,'RC'!$E$6)))</f>
        <v>0</v>
      </c>
      <c r="W671" s="49">
        <f>SUMIFS($J$7:$J$3006,$E$7:$E$3006,U671,$I$7:$I$3006,'RC'!$E$6)+SUMIFS($L$7:$L$3006,$E$7:$E$3006,U671,$I$7:$I$3006,'RC'!$E$6)</f>
        <v>0</v>
      </c>
      <c r="X671" s="48">
        <f>COUNTIFS($E$7:$E$3006,U671,$I$7:$I$3006,'RC'!$E$6)</f>
        <v>0</v>
      </c>
      <c r="Y671" s="48"/>
      <c r="Z671" s="51" t="str">
        <f>IF(AQ671='RC'!$E$6,AC671*1000+AD671,"")</f>
        <v/>
      </c>
      <c r="AA671" s="51" t="str">
        <f>IF(AB671="","",IF(AQ671='RC'!$E$6,AC671*1000-AD671,""))</f>
        <v/>
      </c>
      <c r="AB671" s="48" t="str">
        <f>IFERROR(VLOOKUP(E671,Funcionários!$C$8:$E$207,3,FALSE),"")</f>
        <v/>
      </c>
      <c r="AC671" s="50" t="str">
        <f>IF(AB671="","",IF(COUNTIFS($AB$7:$AB$3006,AB671,$AQ$7:$AQ$3006,'RC'!$E$6)=0,"",COUNTIFS($M$7:$M$3006,"Concluída no prazo",$AB$7:$AB$3006,AB671,$AQ$7:$AQ$3006,'RC'!$E$6)/COUNTIFS($AB$7:$AB$3006,AB671,$AQ$7:$AQ$3006,'RC'!$E$6)))</f>
        <v/>
      </c>
      <c r="AD671" s="48">
        <f>SUMIF($AQ$7:$AQ$3006,'RC'!$E$6,$J$7:$J$3006)+SUMIF($AQ$7:$AQ$3006,'RC'!$E$6,$L$7:$L$3006)</f>
        <v>21</v>
      </c>
      <c r="AF671" s="48">
        <v>4.3359999999997997E-2</v>
      </c>
      <c r="AG671" s="48">
        <f>IF(OR(AQ671="",AQ671&lt;&gt;'RC'!$E$6,AB671&lt;&gt;'RC'!$D$21),0,1)</f>
        <v>0</v>
      </c>
      <c r="AH671" s="48">
        <f t="shared" si="240"/>
        <v>4.3359999999997997E-2</v>
      </c>
      <c r="AI671" s="48" t="str">
        <f t="shared" si="222"/>
        <v/>
      </c>
      <c r="AJ671" s="48" t="str">
        <f t="shared" si="223"/>
        <v/>
      </c>
      <c r="AK671" s="52" t="str">
        <f t="shared" si="224"/>
        <v/>
      </c>
      <c r="AL671" s="52" t="str">
        <f t="shared" si="225"/>
        <v/>
      </c>
      <c r="AM671" s="48" t="str">
        <f t="shared" si="226"/>
        <v/>
      </c>
      <c r="AN671" s="48" t="str">
        <f t="shared" si="227"/>
        <v/>
      </c>
      <c r="AP671" s="18" t="str">
        <f t="shared" si="228"/>
        <v/>
      </c>
      <c r="AQ671" s="18" t="str">
        <f t="shared" si="229"/>
        <v/>
      </c>
      <c r="AR671" s="18">
        <v>4.3360000000000003E-2</v>
      </c>
      <c r="AS671" s="18">
        <f>IF(AF!$D$27="Todos",1,IF(M671=AF!$D$27,1,0))</f>
        <v>1</v>
      </c>
      <c r="AT671" s="53">
        <f>IF(AND(E671=AF!$D$6,OR(LT!M671=AF!$D$27,AF!$D$27="Todos"),OR(AP671=AF!$E$8,AQ671=AF!$E$8)),AR671+AS671,0)</f>
        <v>0</v>
      </c>
      <c r="AU671" s="18" t="str">
        <f t="shared" si="230"/>
        <v/>
      </c>
      <c r="AV671" s="54" t="str">
        <f t="shared" si="231"/>
        <v/>
      </c>
      <c r="AW671" s="54" t="str">
        <f t="shared" si="232"/>
        <v/>
      </c>
      <c r="AX671" s="18" t="str">
        <f t="shared" si="233"/>
        <v/>
      </c>
      <c r="AY671" s="18" t="str">
        <f t="shared" si="234"/>
        <v/>
      </c>
      <c r="BA671" s="18">
        <f>IF($E671=AF!$D$6,IF($M671="Concluída no prazo",2,IF($M671="Concluída com atraso",1,0)),0)</f>
        <v>0</v>
      </c>
      <c r="BB671" s="18">
        <f>IF($E671=AF!$D$6,IF($M671="Atrasada",2,IF($M671="Concluída com atraso",1,0)),0)</f>
        <v>0</v>
      </c>
      <c r="BC671" s="18">
        <v>6.6499999999999997E-3</v>
      </c>
      <c r="BD671" s="18">
        <f t="shared" si="241"/>
        <v>6.6499999999999997E-3</v>
      </c>
      <c r="BE671" s="18">
        <f t="shared" si="241"/>
        <v>6.6499999999999997E-3</v>
      </c>
      <c r="BF671" s="18" t="str">
        <f t="shared" si="235"/>
        <v/>
      </c>
      <c r="BN671" s="18" t="str">
        <f t="shared" si="236"/>
        <v>s</v>
      </c>
    </row>
    <row r="672" spans="3:66" ht="50.1" customHeight="1" thickTop="1" thickBot="1" x14ac:dyDescent="0.3">
      <c r="C672" s="46"/>
      <c r="D672" s="46"/>
      <c r="E672" s="46"/>
      <c r="F672" s="122"/>
      <c r="G672" s="122"/>
      <c r="H672" s="78" t="str">
        <f t="shared" si="237"/>
        <v/>
      </c>
      <c r="I672" s="78" t="str">
        <f t="shared" si="238"/>
        <v/>
      </c>
      <c r="J672" s="16"/>
      <c r="K672" s="46" t="str">
        <f t="shared" si="239"/>
        <v/>
      </c>
      <c r="L672" s="16"/>
      <c r="M672" s="16"/>
      <c r="N672" s="46"/>
      <c r="O672" s="47" t="str">
        <f t="shared" si="242"/>
        <v/>
      </c>
      <c r="P672" s="47"/>
      <c r="Q672" s="48" t="str">
        <f>IFERROR(VLOOKUP(E672,Funcionários!$C$8:$E$207,3,FALSE),"")</f>
        <v/>
      </c>
      <c r="R672" s="47"/>
      <c r="S672" s="49" t="str">
        <f t="shared" si="243"/>
        <v/>
      </c>
      <c r="T672" s="49">
        <v>6.6600000000000001E-3</v>
      </c>
      <c r="U672" s="48" t="str">
        <f>IF(Funcionários!C673=0,"",Funcionários!C673)</f>
        <v/>
      </c>
      <c r="V672" s="50">
        <f>IF(U672="",0,IF(COUNTIFS($E$7:$E$3006,U672,$I$7:$I$3006,'RC'!$E$6)=0,0,COUNTIFS($M$7:$M$3006,"Concluída no prazo",$E$7:$E$3006,U672,$I$7:$I$3006,'RC'!$E$6)/COUNTIFS($E$7:$E$3006,U672,$I$7:$I$3006,'RC'!$E$6)))</f>
        <v>0</v>
      </c>
      <c r="W672" s="49">
        <f>SUMIFS($J$7:$J$3006,$E$7:$E$3006,U672,$I$7:$I$3006,'RC'!$E$6)+SUMIFS($L$7:$L$3006,$E$7:$E$3006,U672,$I$7:$I$3006,'RC'!$E$6)</f>
        <v>0</v>
      </c>
      <c r="X672" s="48">
        <f>COUNTIFS($E$7:$E$3006,U672,$I$7:$I$3006,'RC'!$E$6)</f>
        <v>0</v>
      </c>
      <c r="Y672" s="48"/>
      <c r="Z672" s="51" t="str">
        <f>IF(AQ672='RC'!$E$6,AC672*1000+AD672,"")</f>
        <v/>
      </c>
      <c r="AA672" s="51" t="str">
        <f>IF(AB672="","",IF(AQ672='RC'!$E$6,AC672*1000-AD672,""))</f>
        <v/>
      </c>
      <c r="AB672" s="48" t="str">
        <f>IFERROR(VLOOKUP(E672,Funcionários!$C$8:$E$207,3,FALSE),"")</f>
        <v/>
      </c>
      <c r="AC672" s="50" t="str">
        <f>IF(AB672="","",IF(COUNTIFS($AB$7:$AB$3006,AB672,$AQ$7:$AQ$3006,'RC'!$E$6)=0,"",COUNTIFS($M$7:$M$3006,"Concluída no prazo",$AB$7:$AB$3006,AB672,$AQ$7:$AQ$3006,'RC'!$E$6)/COUNTIFS($AB$7:$AB$3006,AB672,$AQ$7:$AQ$3006,'RC'!$E$6)))</f>
        <v/>
      </c>
      <c r="AD672" s="48">
        <f>SUMIF($AQ$7:$AQ$3006,'RC'!$E$6,$J$7:$J$3006)+SUMIF($AQ$7:$AQ$3006,'RC'!$E$6,$L$7:$L$3006)</f>
        <v>21</v>
      </c>
      <c r="AF672" s="48">
        <v>4.3349999999998001E-2</v>
      </c>
      <c r="AG672" s="48">
        <f>IF(OR(AQ672="",AQ672&lt;&gt;'RC'!$E$6,AB672&lt;&gt;'RC'!$D$21),0,1)</f>
        <v>0</v>
      </c>
      <c r="AH672" s="48">
        <f t="shared" si="240"/>
        <v>4.3349999999998001E-2</v>
      </c>
      <c r="AI672" s="48" t="str">
        <f t="shared" si="222"/>
        <v/>
      </c>
      <c r="AJ672" s="48" t="str">
        <f t="shared" si="223"/>
        <v/>
      </c>
      <c r="AK672" s="52" t="str">
        <f t="shared" si="224"/>
        <v/>
      </c>
      <c r="AL672" s="52" t="str">
        <f t="shared" si="225"/>
        <v/>
      </c>
      <c r="AM672" s="48" t="str">
        <f t="shared" si="226"/>
        <v/>
      </c>
      <c r="AN672" s="48" t="str">
        <f t="shared" si="227"/>
        <v/>
      </c>
      <c r="AP672" s="18" t="str">
        <f t="shared" si="228"/>
        <v/>
      </c>
      <c r="AQ672" s="18" t="str">
        <f t="shared" si="229"/>
        <v/>
      </c>
      <c r="AR672" s="18">
        <v>4.335E-2</v>
      </c>
      <c r="AS672" s="18">
        <f>IF(AF!$D$27="Todos",1,IF(M672=AF!$D$27,1,0))</f>
        <v>1</v>
      </c>
      <c r="AT672" s="53">
        <f>IF(AND(E672=AF!$D$6,OR(LT!M672=AF!$D$27,AF!$D$27="Todos"),OR(AP672=AF!$E$8,AQ672=AF!$E$8)),AR672+AS672,0)</f>
        <v>0</v>
      </c>
      <c r="AU672" s="18" t="str">
        <f t="shared" si="230"/>
        <v/>
      </c>
      <c r="AV672" s="54" t="str">
        <f t="shared" si="231"/>
        <v/>
      </c>
      <c r="AW672" s="54" t="str">
        <f t="shared" si="232"/>
        <v/>
      </c>
      <c r="AX672" s="18" t="str">
        <f t="shared" si="233"/>
        <v/>
      </c>
      <c r="AY672" s="18" t="str">
        <f t="shared" si="234"/>
        <v/>
      </c>
      <c r="BA672" s="18">
        <f>IF($E672=AF!$D$6,IF($M672="Concluída no prazo",2,IF($M672="Concluída com atraso",1,0)),0)</f>
        <v>0</v>
      </c>
      <c r="BB672" s="18">
        <f>IF($E672=AF!$D$6,IF($M672="Atrasada",2,IF($M672="Concluída com atraso",1,0)),0)</f>
        <v>0</v>
      </c>
      <c r="BC672" s="18">
        <v>6.6600000000000001E-3</v>
      </c>
      <c r="BD672" s="18">
        <f t="shared" si="241"/>
        <v>6.6600000000000001E-3</v>
      </c>
      <c r="BE672" s="18">
        <f t="shared" si="241"/>
        <v>6.6600000000000001E-3</v>
      </c>
      <c r="BF672" s="18" t="str">
        <f t="shared" si="235"/>
        <v/>
      </c>
      <c r="BN672" s="18" t="str">
        <f t="shared" si="236"/>
        <v>s</v>
      </c>
    </row>
    <row r="673" spans="3:66" ht="50.1" customHeight="1" thickTop="1" thickBot="1" x14ac:dyDescent="0.3">
      <c r="C673" s="46"/>
      <c r="D673" s="46"/>
      <c r="E673" s="46"/>
      <c r="F673" s="122"/>
      <c r="G673" s="122"/>
      <c r="H673" s="78" t="str">
        <f t="shared" si="237"/>
        <v/>
      </c>
      <c r="I673" s="78" t="str">
        <f t="shared" si="238"/>
        <v/>
      </c>
      <c r="J673" s="16"/>
      <c r="K673" s="46" t="str">
        <f t="shared" si="239"/>
        <v/>
      </c>
      <c r="L673" s="16"/>
      <c r="M673" s="16"/>
      <c r="N673" s="46"/>
      <c r="O673" s="47" t="str">
        <f t="shared" si="242"/>
        <v/>
      </c>
      <c r="P673" s="47"/>
      <c r="Q673" s="48" t="str">
        <f>IFERROR(VLOOKUP(E673,Funcionários!$C$8:$E$207,3,FALSE),"")</f>
        <v/>
      </c>
      <c r="R673" s="47"/>
      <c r="S673" s="49" t="str">
        <f t="shared" si="243"/>
        <v/>
      </c>
      <c r="T673" s="49">
        <v>6.6699999999999997E-3</v>
      </c>
      <c r="U673" s="48" t="str">
        <f>IF(Funcionários!C674=0,"",Funcionários!C674)</f>
        <v/>
      </c>
      <c r="V673" s="50">
        <f>IF(U673="",0,IF(COUNTIFS($E$7:$E$3006,U673,$I$7:$I$3006,'RC'!$E$6)=0,0,COUNTIFS($M$7:$M$3006,"Concluída no prazo",$E$7:$E$3006,U673,$I$7:$I$3006,'RC'!$E$6)/COUNTIFS($E$7:$E$3006,U673,$I$7:$I$3006,'RC'!$E$6)))</f>
        <v>0</v>
      </c>
      <c r="W673" s="49">
        <f>SUMIFS($J$7:$J$3006,$E$7:$E$3006,U673,$I$7:$I$3006,'RC'!$E$6)+SUMIFS($L$7:$L$3006,$E$7:$E$3006,U673,$I$7:$I$3006,'RC'!$E$6)</f>
        <v>0</v>
      </c>
      <c r="X673" s="48">
        <f>COUNTIFS($E$7:$E$3006,U673,$I$7:$I$3006,'RC'!$E$6)</f>
        <v>0</v>
      </c>
      <c r="Y673" s="48"/>
      <c r="Z673" s="51" t="str">
        <f>IF(AQ673='RC'!$E$6,AC673*1000+AD673,"")</f>
        <v/>
      </c>
      <c r="AA673" s="51" t="str">
        <f>IF(AB673="","",IF(AQ673='RC'!$E$6,AC673*1000-AD673,""))</f>
        <v/>
      </c>
      <c r="AB673" s="48" t="str">
        <f>IFERROR(VLOOKUP(E673,Funcionários!$C$8:$E$207,3,FALSE),"")</f>
        <v/>
      </c>
      <c r="AC673" s="50" t="str">
        <f>IF(AB673="","",IF(COUNTIFS($AB$7:$AB$3006,AB673,$AQ$7:$AQ$3006,'RC'!$E$6)=0,"",COUNTIFS($M$7:$M$3006,"Concluída no prazo",$AB$7:$AB$3006,AB673,$AQ$7:$AQ$3006,'RC'!$E$6)/COUNTIFS($AB$7:$AB$3006,AB673,$AQ$7:$AQ$3006,'RC'!$E$6)))</f>
        <v/>
      </c>
      <c r="AD673" s="48">
        <f>SUMIF($AQ$7:$AQ$3006,'RC'!$E$6,$J$7:$J$3006)+SUMIF($AQ$7:$AQ$3006,'RC'!$E$6,$L$7:$L$3006)</f>
        <v>21</v>
      </c>
      <c r="AF673" s="48">
        <v>4.3339999999997998E-2</v>
      </c>
      <c r="AG673" s="48">
        <f>IF(OR(AQ673="",AQ673&lt;&gt;'RC'!$E$6,AB673&lt;&gt;'RC'!$D$21),0,1)</f>
        <v>0</v>
      </c>
      <c r="AH673" s="48">
        <f t="shared" si="240"/>
        <v>4.3339999999997998E-2</v>
      </c>
      <c r="AI673" s="48" t="str">
        <f t="shared" si="222"/>
        <v/>
      </c>
      <c r="AJ673" s="48" t="str">
        <f t="shared" si="223"/>
        <v/>
      </c>
      <c r="AK673" s="52" t="str">
        <f t="shared" si="224"/>
        <v/>
      </c>
      <c r="AL673" s="52" t="str">
        <f t="shared" si="225"/>
        <v/>
      </c>
      <c r="AM673" s="48" t="str">
        <f t="shared" si="226"/>
        <v/>
      </c>
      <c r="AN673" s="48" t="str">
        <f t="shared" si="227"/>
        <v/>
      </c>
      <c r="AP673" s="18" t="str">
        <f t="shared" si="228"/>
        <v/>
      </c>
      <c r="AQ673" s="18" t="str">
        <f t="shared" si="229"/>
        <v/>
      </c>
      <c r="AR673" s="18">
        <v>4.3339999999999997E-2</v>
      </c>
      <c r="AS673" s="18">
        <f>IF(AF!$D$27="Todos",1,IF(M673=AF!$D$27,1,0))</f>
        <v>1</v>
      </c>
      <c r="AT673" s="53">
        <f>IF(AND(E673=AF!$D$6,OR(LT!M673=AF!$D$27,AF!$D$27="Todos"),OR(AP673=AF!$E$8,AQ673=AF!$E$8)),AR673+AS673,0)</f>
        <v>0</v>
      </c>
      <c r="AU673" s="18" t="str">
        <f t="shared" si="230"/>
        <v/>
      </c>
      <c r="AV673" s="54" t="str">
        <f t="shared" si="231"/>
        <v/>
      </c>
      <c r="AW673" s="54" t="str">
        <f t="shared" si="232"/>
        <v/>
      </c>
      <c r="AX673" s="18" t="str">
        <f t="shared" si="233"/>
        <v/>
      </c>
      <c r="AY673" s="18" t="str">
        <f t="shared" si="234"/>
        <v/>
      </c>
      <c r="BA673" s="18">
        <f>IF($E673=AF!$D$6,IF($M673="Concluída no prazo",2,IF($M673="Concluída com atraso",1,0)),0)</f>
        <v>0</v>
      </c>
      <c r="BB673" s="18">
        <f>IF($E673=AF!$D$6,IF($M673="Atrasada",2,IF($M673="Concluída com atraso",1,0)),0)</f>
        <v>0</v>
      </c>
      <c r="BC673" s="18">
        <v>6.6699999999999997E-3</v>
      </c>
      <c r="BD673" s="18">
        <f t="shared" si="241"/>
        <v>6.6699999999999997E-3</v>
      </c>
      <c r="BE673" s="18">
        <f t="shared" si="241"/>
        <v>6.6699999999999997E-3</v>
      </c>
      <c r="BF673" s="18" t="str">
        <f t="shared" si="235"/>
        <v/>
      </c>
      <c r="BN673" s="18" t="str">
        <f t="shared" si="236"/>
        <v>s</v>
      </c>
    </row>
    <row r="674" spans="3:66" ht="50.1" customHeight="1" thickTop="1" thickBot="1" x14ac:dyDescent="0.3">
      <c r="C674" s="46"/>
      <c r="D674" s="46"/>
      <c r="E674" s="46"/>
      <c r="F674" s="122"/>
      <c r="G674" s="122"/>
      <c r="H674" s="78" t="str">
        <f t="shared" si="237"/>
        <v/>
      </c>
      <c r="I674" s="78" t="str">
        <f t="shared" si="238"/>
        <v/>
      </c>
      <c r="J674" s="16"/>
      <c r="K674" s="46" t="str">
        <f t="shared" si="239"/>
        <v/>
      </c>
      <c r="L674" s="16"/>
      <c r="M674" s="16"/>
      <c r="N674" s="46"/>
      <c r="O674" s="47" t="str">
        <f t="shared" si="242"/>
        <v/>
      </c>
      <c r="P674" s="47"/>
      <c r="Q674" s="48" t="str">
        <f>IFERROR(VLOOKUP(E674,Funcionários!$C$8:$E$207,3,FALSE),"")</f>
        <v/>
      </c>
      <c r="R674" s="47"/>
      <c r="S674" s="49" t="str">
        <f t="shared" si="243"/>
        <v/>
      </c>
      <c r="T674" s="49">
        <v>6.6800000000000002E-3</v>
      </c>
      <c r="U674" s="48" t="str">
        <f>IF(Funcionários!C675=0,"",Funcionários!C675)</f>
        <v/>
      </c>
      <c r="V674" s="50">
        <f>IF(U674="",0,IF(COUNTIFS($E$7:$E$3006,U674,$I$7:$I$3006,'RC'!$E$6)=0,0,COUNTIFS($M$7:$M$3006,"Concluída no prazo",$E$7:$E$3006,U674,$I$7:$I$3006,'RC'!$E$6)/COUNTIFS($E$7:$E$3006,U674,$I$7:$I$3006,'RC'!$E$6)))</f>
        <v>0</v>
      </c>
      <c r="W674" s="49">
        <f>SUMIFS($J$7:$J$3006,$E$7:$E$3006,U674,$I$7:$I$3006,'RC'!$E$6)+SUMIFS($L$7:$L$3006,$E$7:$E$3006,U674,$I$7:$I$3006,'RC'!$E$6)</f>
        <v>0</v>
      </c>
      <c r="X674" s="48">
        <f>COUNTIFS($E$7:$E$3006,U674,$I$7:$I$3006,'RC'!$E$6)</f>
        <v>0</v>
      </c>
      <c r="Y674" s="48"/>
      <c r="Z674" s="51" t="str">
        <f>IF(AQ674='RC'!$E$6,AC674*1000+AD674,"")</f>
        <v/>
      </c>
      <c r="AA674" s="51" t="str">
        <f>IF(AB674="","",IF(AQ674='RC'!$E$6,AC674*1000-AD674,""))</f>
        <v/>
      </c>
      <c r="AB674" s="48" t="str">
        <f>IFERROR(VLOOKUP(E674,Funcionários!$C$8:$E$207,3,FALSE),"")</f>
        <v/>
      </c>
      <c r="AC674" s="50" t="str">
        <f>IF(AB674="","",IF(COUNTIFS($AB$7:$AB$3006,AB674,$AQ$7:$AQ$3006,'RC'!$E$6)=0,"",COUNTIFS($M$7:$M$3006,"Concluída no prazo",$AB$7:$AB$3006,AB674,$AQ$7:$AQ$3006,'RC'!$E$6)/COUNTIFS($AB$7:$AB$3006,AB674,$AQ$7:$AQ$3006,'RC'!$E$6)))</f>
        <v/>
      </c>
      <c r="AD674" s="48">
        <f>SUMIF($AQ$7:$AQ$3006,'RC'!$E$6,$J$7:$J$3006)+SUMIF($AQ$7:$AQ$3006,'RC'!$E$6,$L$7:$L$3006)</f>
        <v>21</v>
      </c>
      <c r="AF674" s="48">
        <v>4.3329999999998002E-2</v>
      </c>
      <c r="AG674" s="48">
        <f>IF(OR(AQ674="",AQ674&lt;&gt;'RC'!$E$6,AB674&lt;&gt;'RC'!$D$21),0,1)</f>
        <v>0</v>
      </c>
      <c r="AH674" s="48">
        <f t="shared" si="240"/>
        <v>4.3329999999998002E-2</v>
      </c>
      <c r="AI674" s="48" t="str">
        <f t="shared" si="222"/>
        <v/>
      </c>
      <c r="AJ674" s="48" t="str">
        <f t="shared" si="223"/>
        <v/>
      </c>
      <c r="AK674" s="52" t="str">
        <f t="shared" si="224"/>
        <v/>
      </c>
      <c r="AL674" s="52" t="str">
        <f t="shared" si="225"/>
        <v/>
      </c>
      <c r="AM674" s="48" t="str">
        <f t="shared" si="226"/>
        <v/>
      </c>
      <c r="AN674" s="48" t="str">
        <f t="shared" si="227"/>
        <v/>
      </c>
      <c r="AP674" s="18" t="str">
        <f t="shared" si="228"/>
        <v/>
      </c>
      <c r="AQ674" s="18" t="str">
        <f t="shared" si="229"/>
        <v/>
      </c>
      <c r="AR674" s="18">
        <v>4.333E-2</v>
      </c>
      <c r="AS674" s="18">
        <f>IF(AF!$D$27="Todos",1,IF(M674=AF!$D$27,1,0))</f>
        <v>1</v>
      </c>
      <c r="AT674" s="53">
        <f>IF(AND(E674=AF!$D$6,OR(LT!M674=AF!$D$27,AF!$D$27="Todos"),OR(AP674=AF!$E$8,AQ674=AF!$E$8)),AR674+AS674,0)</f>
        <v>0</v>
      </c>
      <c r="AU674" s="18" t="str">
        <f t="shared" si="230"/>
        <v/>
      </c>
      <c r="AV674" s="54" t="str">
        <f t="shared" si="231"/>
        <v/>
      </c>
      <c r="AW674" s="54" t="str">
        <f t="shared" si="232"/>
        <v/>
      </c>
      <c r="AX674" s="18" t="str">
        <f t="shared" si="233"/>
        <v/>
      </c>
      <c r="AY674" s="18" t="str">
        <f t="shared" si="234"/>
        <v/>
      </c>
      <c r="BA674" s="18">
        <f>IF($E674=AF!$D$6,IF($M674="Concluída no prazo",2,IF($M674="Concluída com atraso",1,0)),0)</f>
        <v>0</v>
      </c>
      <c r="BB674" s="18">
        <f>IF($E674=AF!$D$6,IF($M674="Atrasada",2,IF($M674="Concluída com atraso",1,0)),0)</f>
        <v>0</v>
      </c>
      <c r="BC674" s="18">
        <v>6.6800000000000002E-3</v>
      </c>
      <c r="BD674" s="18">
        <f t="shared" si="241"/>
        <v>6.6800000000000002E-3</v>
      </c>
      <c r="BE674" s="18">
        <f t="shared" si="241"/>
        <v>6.6800000000000002E-3</v>
      </c>
      <c r="BF674" s="18" t="str">
        <f t="shared" si="235"/>
        <v/>
      </c>
      <c r="BN674" s="18" t="str">
        <f t="shared" si="236"/>
        <v>s</v>
      </c>
    </row>
    <row r="675" spans="3:66" ht="50.1" customHeight="1" thickTop="1" thickBot="1" x14ac:dyDescent="0.3">
      <c r="C675" s="46"/>
      <c r="D675" s="46"/>
      <c r="E675" s="46"/>
      <c r="F675" s="122"/>
      <c r="G675" s="122"/>
      <c r="H675" s="78" t="str">
        <f t="shared" si="237"/>
        <v/>
      </c>
      <c r="I675" s="78" t="str">
        <f t="shared" si="238"/>
        <v/>
      </c>
      <c r="J675" s="16"/>
      <c r="K675" s="46" t="str">
        <f t="shared" si="239"/>
        <v/>
      </c>
      <c r="L675" s="16"/>
      <c r="M675" s="16"/>
      <c r="N675" s="46"/>
      <c r="O675" s="47" t="str">
        <f t="shared" si="242"/>
        <v/>
      </c>
      <c r="P675" s="47"/>
      <c r="Q675" s="48" t="str">
        <f>IFERROR(VLOOKUP(E675,Funcionários!$C$8:$E$207,3,FALSE),"")</f>
        <v/>
      </c>
      <c r="R675" s="47"/>
      <c r="S675" s="49" t="str">
        <f t="shared" si="243"/>
        <v/>
      </c>
      <c r="T675" s="49">
        <v>6.6899999999999998E-3</v>
      </c>
      <c r="U675" s="48" t="str">
        <f>IF(Funcionários!C676=0,"",Funcionários!C676)</f>
        <v/>
      </c>
      <c r="V675" s="50">
        <f>IF(U675="",0,IF(COUNTIFS($E$7:$E$3006,U675,$I$7:$I$3006,'RC'!$E$6)=0,0,COUNTIFS($M$7:$M$3006,"Concluída no prazo",$E$7:$E$3006,U675,$I$7:$I$3006,'RC'!$E$6)/COUNTIFS($E$7:$E$3006,U675,$I$7:$I$3006,'RC'!$E$6)))</f>
        <v>0</v>
      </c>
      <c r="W675" s="49">
        <f>SUMIFS($J$7:$J$3006,$E$7:$E$3006,U675,$I$7:$I$3006,'RC'!$E$6)+SUMIFS($L$7:$L$3006,$E$7:$E$3006,U675,$I$7:$I$3006,'RC'!$E$6)</f>
        <v>0</v>
      </c>
      <c r="X675" s="48">
        <f>COUNTIFS($E$7:$E$3006,U675,$I$7:$I$3006,'RC'!$E$6)</f>
        <v>0</v>
      </c>
      <c r="Y675" s="48"/>
      <c r="Z675" s="51" t="str">
        <f>IF(AQ675='RC'!$E$6,AC675*1000+AD675,"")</f>
        <v/>
      </c>
      <c r="AA675" s="51" t="str">
        <f>IF(AB675="","",IF(AQ675='RC'!$E$6,AC675*1000-AD675,""))</f>
        <v/>
      </c>
      <c r="AB675" s="48" t="str">
        <f>IFERROR(VLOOKUP(E675,Funcionários!$C$8:$E$207,3,FALSE),"")</f>
        <v/>
      </c>
      <c r="AC675" s="50" t="str">
        <f>IF(AB675="","",IF(COUNTIFS($AB$7:$AB$3006,AB675,$AQ$7:$AQ$3006,'RC'!$E$6)=0,"",COUNTIFS($M$7:$M$3006,"Concluída no prazo",$AB$7:$AB$3006,AB675,$AQ$7:$AQ$3006,'RC'!$E$6)/COUNTIFS($AB$7:$AB$3006,AB675,$AQ$7:$AQ$3006,'RC'!$E$6)))</f>
        <v/>
      </c>
      <c r="AD675" s="48">
        <f>SUMIF($AQ$7:$AQ$3006,'RC'!$E$6,$J$7:$J$3006)+SUMIF($AQ$7:$AQ$3006,'RC'!$E$6,$L$7:$L$3006)</f>
        <v>21</v>
      </c>
      <c r="AF675" s="48">
        <v>4.3319999999997999E-2</v>
      </c>
      <c r="AG675" s="48">
        <f>IF(OR(AQ675="",AQ675&lt;&gt;'RC'!$E$6,AB675&lt;&gt;'RC'!$D$21),0,1)</f>
        <v>0</v>
      </c>
      <c r="AH675" s="48">
        <f t="shared" si="240"/>
        <v>4.3319999999997999E-2</v>
      </c>
      <c r="AI675" s="48" t="str">
        <f t="shared" si="222"/>
        <v/>
      </c>
      <c r="AJ675" s="48" t="str">
        <f t="shared" si="223"/>
        <v/>
      </c>
      <c r="AK675" s="52" t="str">
        <f t="shared" si="224"/>
        <v/>
      </c>
      <c r="AL675" s="52" t="str">
        <f t="shared" si="225"/>
        <v/>
      </c>
      <c r="AM675" s="48" t="str">
        <f t="shared" si="226"/>
        <v/>
      </c>
      <c r="AN675" s="48" t="str">
        <f t="shared" si="227"/>
        <v/>
      </c>
      <c r="AP675" s="18" t="str">
        <f t="shared" si="228"/>
        <v/>
      </c>
      <c r="AQ675" s="18" t="str">
        <f t="shared" si="229"/>
        <v/>
      </c>
      <c r="AR675" s="18">
        <v>4.3319999999999997E-2</v>
      </c>
      <c r="AS675" s="18">
        <f>IF(AF!$D$27="Todos",1,IF(M675=AF!$D$27,1,0))</f>
        <v>1</v>
      </c>
      <c r="AT675" s="53">
        <f>IF(AND(E675=AF!$D$6,OR(LT!M675=AF!$D$27,AF!$D$27="Todos"),OR(AP675=AF!$E$8,AQ675=AF!$E$8)),AR675+AS675,0)</f>
        <v>0</v>
      </c>
      <c r="AU675" s="18" t="str">
        <f t="shared" si="230"/>
        <v/>
      </c>
      <c r="AV675" s="54" t="str">
        <f t="shared" si="231"/>
        <v/>
      </c>
      <c r="AW675" s="54" t="str">
        <f t="shared" si="232"/>
        <v/>
      </c>
      <c r="AX675" s="18" t="str">
        <f t="shared" si="233"/>
        <v/>
      </c>
      <c r="AY675" s="18" t="str">
        <f t="shared" si="234"/>
        <v/>
      </c>
      <c r="BA675" s="18">
        <f>IF($E675=AF!$D$6,IF($M675="Concluída no prazo",2,IF($M675="Concluída com atraso",1,0)),0)</f>
        <v>0</v>
      </c>
      <c r="BB675" s="18">
        <f>IF($E675=AF!$D$6,IF($M675="Atrasada",2,IF($M675="Concluída com atraso",1,0)),0)</f>
        <v>0</v>
      </c>
      <c r="BC675" s="18">
        <v>6.6899999999999998E-3</v>
      </c>
      <c r="BD675" s="18">
        <f t="shared" si="241"/>
        <v>6.6899999999999998E-3</v>
      </c>
      <c r="BE675" s="18">
        <f t="shared" si="241"/>
        <v>6.6899999999999998E-3</v>
      </c>
      <c r="BF675" s="18" t="str">
        <f t="shared" si="235"/>
        <v/>
      </c>
      <c r="BN675" s="18" t="str">
        <f t="shared" si="236"/>
        <v>s</v>
      </c>
    </row>
    <row r="676" spans="3:66" ht="50.1" customHeight="1" thickTop="1" thickBot="1" x14ac:dyDescent="0.3">
      <c r="C676" s="46"/>
      <c r="D676" s="46"/>
      <c r="E676" s="46"/>
      <c r="F676" s="122"/>
      <c r="G676" s="122"/>
      <c r="H676" s="78" t="str">
        <f t="shared" si="237"/>
        <v/>
      </c>
      <c r="I676" s="78" t="str">
        <f t="shared" si="238"/>
        <v/>
      </c>
      <c r="J676" s="16"/>
      <c r="K676" s="46" t="str">
        <f t="shared" si="239"/>
        <v/>
      </c>
      <c r="L676" s="16"/>
      <c r="M676" s="16"/>
      <c r="N676" s="46"/>
      <c r="O676" s="47" t="str">
        <f t="shared" si="242"/>
        <v/>
      </c>
      <c r="P676" s="47"/>
      <c r="Q676" s="48" t="str">
        <f>IFERROR(VLOOKUP(E676,Funcionários!$C$8:$E$207,3,FALSE),"")</f>
        <v/>
      </c>
      <c r="R676" s="47"/>
      <c r="S676" s="49" t="str">
        <f t="shared" si="243"/>
        <v/>
      </c>
      <c r="T676" s="49">
        <v>6.7000000000000002E-3</v>
      </c>
      <c r="U676" s="48" t="str">
        <f>IF(Funcionários!C677=0,"",Funcionários!C677)</f>
        <v/>
      </c>
      <c r="V676" s="50">
        <f>IF(U676="",0,IF(COUNTIFS($E$7:$E$3006,U676,$I$7:$I$3006,'RC'!$E$6)=0,0,COUNTIFS($M$7:$M$3006,"Concluída no prazo",$E$7:$E$3006,U676,$I$7:$I$3006,'RC'!$E$6)/COUNTIFS($E$7:$E$3006,U676,$I$7:$I$3006,'RC'!$E$6)))</f>
        <v>0</v>
      </c>
      <c r="W676" s="49">
        <f>SUMIFS($J$7:$J$3006,$E$7:$E$3006,U676,$I$7:$I$3006,'RC'!$E$6)+SUMIFS($L$7:$L$3006,$E$7:$E$3006,U676,$I$7:$I$3006,'RC'!$E$6)</f>
        <v>0</v>
      </c>
      <c r="X676" s="48">
        <f>COUNTIFS($E$7:$E$3006,U676,$I$7:$I$3006,'RC'!$E$6)</f>
        <v>0</v>
      </c>
      <c r="Y676" s="48"/>
      <c r="Z676" s="51" t="str">
        <f>IF(AQ676='RC'!$E$6,AC676*1000+AD676,"")</f>
        <v/>
      </c>
      <c r="AA676" s="51" t="str">
        <f>IF(AB676="","",IF(AQ676='RC'!$E$6,AC676*1000-AD676,""))</f>
        <v/>
      </c>
      <c r="AB676" s="48" t="str">
        <f>IFERROR(VLOOKUP(E676,Funcionários!$C$8:$E$207,3,FALSE),"")</f>
        <v/>
      </c>
      <c r="AC676" s="50" t="str">
        <f>IF(AB676="","",IF(COUNTIFS($AB$7:$AB$3006,AB676,$AQ$7:$AQ$3006,'RC'!$E$6)=0,"",COUNTIFS($M$7:$M$3006,"Concluída no prazo",$AB$7:$AB$3006,AB676,$AQ$7:$AQ$3006,'RC'!$E$6)/COUNTIFS($AB$7:$AB$3006,AB676,$AQ$7:$AQ$3006,'RC'!$E$6)))</f>
        <v/>
      </c>
      <c r="AD676" s="48">
        <f>SUMIF($AQ$7:$AQ$3006,'RC'!$E$6,$J$7:$J$3006)+SUMIF($AQ$7:$AQ$3006,'RC'!$E$6,$L$7:$L$3006)</f>
        <v>21</v>
      </c>
      <c r="AF676" s="48">
        <v>4.3309999999998003E-2</v>
      </c>
      <c r="AG676" s="48">
        <f>IF(OR(AQ676="",AQ676&lt;&gt;'RC'!$E$6,AB676&lt;&gt;'RC'!$D$21),0,1)</f>
        <v>0</v>
      </c>
      <c r="AH676" s="48">
        <f t="shared" si="240"/>
        <v>4.3309999999998003E-2</v>
      </c>
      <c r="AI676" s="48" t="str">
        <f t="shared" si="222"/>
        <v/>
      </c>
      <c r="AJ676" s="48" t="str">
        <f t="shared" si="223"/>
        <v/>
      </c>
      <c r="AK676" s="52" t="str">
        <f t="shared" si="224"/>
        <v/>
      </c>
      <c r="AL676" s="52" t="str">
        <f t="shared" si="225"/>
        <v/>
      </c>
      <c r="AM676" s="48" t="str">
        <f t="shared" si="226"/>
        <v/>
      </c>
      <c r="AN676" s="48" t="str">
        <f t="shared" si="227"/>
        <v/>
      </c>
      <c r="AP676" s="18" t="str">
        <f t="shared" si="228"/>
        <v/>
      </c>
      <c r="AQ676" s="18" t="str">
        <f t="shared" si="229"/>
        <v/>
      </c>
      <c r="AR676" s="18">
        <v>4.3310000000000001E-2</v>
      </c>
      <c r="AS676" s="18">
        <f>IF(AF!$D$27="Todos",1,IF(M676=AF!$D$27,1,0))</f>
        <v>1</v>
      </c>
      <c r="AT676" s="53">
        <f>IF(AND(E676=AF!$D$6,OR(LT!M676=AF!$D$27,AF!$D$27="Todos"),OR(AP676=AF!$E$8,AQ676=AF!$E$8)),AR676+AS676,0)</f>
        <v>0</v>
      </c>
      <c r="AU676" s="18" t="str">
        <f t="shared" si="230"/>
        <v/>
      </c>
      <c r="AV676" s="54" t="str">
        <f t="shared" si="231"/>
        <v/>
      </c>
      <c r="AW676" s="54" t="str">
        <f t="shared" si="232"/>
        <v/>
      </c>
      <c r="AX676" s="18" t="str">
        <f t="shared" si="233"/>
        <v/>
      </c>
      <c r="AY676" s="18" t="str">
        <f t="shared" si="234"/>
        <v/>
      </c>
      <c r="BA676" s="18">
        <f>IF($E676=AF!$D$6,IF($M676="Concluída no prazo",2,IF($M676="Concluída com atraso",1,0)),0)</f>
        <v>0</v>
      </c>
      <c r="BB676" s="18">
        <f>IF($E676=AF!$D$6,IF($M676="Atrasada",2,IF($M676="Concluída com atraso",1,0)),0)</f>
        <v>0</v>
      </c>
      <c r="BC676" s="18">
        <v>6.7000000000000002E-3</v>
      </c>
      <c r="BD676" s="18">
        <f t="shared" si="241"/>
        <v>6.7000000000000002E-3</v>
      </c>
      <c r="BE676" s="18">
        <f t="shared" si="241"/>
        <v>6.7000000000000002E-3</v>
      </c>
      <c r="BF676" s="18" t="str">
        <f t="shared" si="235"/>
        <v/>
      </c>
      <c r="BN676" s="18" t="str">
        <f t="shared" si="236"/>
        <v>s</v>
      </c>
    </row>
    <row r="677" spans="3:66" ht="50.1" customHeight="1" thickTop="1" thickBot="1" x14ac:dyDescent="0.3">
      <c r="C677" s="46"/>
      <c r="D677" s="46"/>
      <c r="E677" s="46"/>
      <c r="F677" s="122"/>
      <c r="G677" s="122"/>
      <c r="H677" s="78" t="str">
        <f t="shared" si="237"/>
        <v/>
      </c>
      <c r="I677" s="78" t="str">
        <f t="shared" si="238"/>
        <v/>
      </c>
      <c r="J677" s="16"/>
      <c r="K677" s="46" t="str">
        <f t="shared" si="239"/>
        <v/>
      </c>
      <c r="L677" s="16"/>
      <c r="M677" s="16"/>
      <c r="N677" s="46"/>
      <c r="O677" s="47" t="str">
        <f t="shared" si="242"/>
        <v/>
      </c>
      <c r="P677" s="47"/>
      <c r="Q677" s="48" t="str">
        <f>IFERROR(VLOOKUP(E677,Funcionários!$C$8:$E$207,3,FALSE),"")</f>
        <v/>
      </c>
      <c r="R677" s="47"/>
      <c r="S677" s="49" t="str">
        <f t="shared" si="243"/>
        <v/>
      </c>
      <c r="T677" s="49">
        <v>6.7099999999999998E-3</v>
      </c>
      <c r="U677" s="48" t="str">
        <f>IF(Funcionários!C678=0,"",Funcionários!C678)</f>
        <v/>
      </c>
      <c r="V677" s="50">
        <f>IF(U677="",0,IF(COUNTIFS($E$7:$E$3006,U677,$I$7:$I$3006,'RC'!$E$6)=0,0,COUNTIFS($M$7:$M$3006,"Concluída no prazo",$E$7:$E$3006,U677,$I$7:$I$3006,'RC'!$E$6)/COUNTIFS($E$7:$E$3006,U677,$I$7:$I$3006,'RC'!$E$6)))</f>
        <v>0</v>
      </c>
      <c r="W677" s="49">
        <f>SUMIFS($J$7:$J$3006,$E$7:$E$3006,U677,$I$7:$I$3006,'RC'!$E$6)+SUMIFS($L$7:$L$3006,$E$7:$E$3006,U677,$I$7:$I$3006,'RC'!$E$6)</f>
        <v>0</v>
      </c>
      <c r="X677" s="48">
        <f>COUNTIFS($E$7:$E$3006,U677,$I$7:$I$3006,'RC'!$E$6)</f>
        <v>0</v>
      </c>
      <c r="Y677" s="48"/>
      <c r="Z677" s="51" t="str">
        <f>IF(AQ677='RC'!$E$6,AC677*1000+AD677,"")</f>
        <v/>
      </c>
      <c r="AA677" s="51" t="str">
        <f>IF(AB677="","",IF(AQ677='RC'!$E$6,AC677*1000-AD677,""))</f>
        <v/>
      </c>
      <c r="AB677" s="48" t="str">
        <f>IFERROR(VLOOKUP(E677,Funcionários!$C$8:$E$207,3,FALSE),"")</f>
        <v/>
      </c>
      <c r="AC677" s="50" t="str">
        <f>IF(AB677="","",IF(COUNTIFS($AB$7:$AB$3006,AB677,$AQ$7:$AQ$3006,'RC'!$E$6)=0,"",COUNTIFS($M$7:$M$3006,"Concluída no prazo",$AB$7:$AB$3006,AB677,$AQ$7:$AQ$3006,'RC'!$E$6)/COUNTIFS($AB$7:$AB$3006,AB677,$AQ$7:$AQ$3006,'RC'!$E$6)))</f>
        <v/>
      </c>
      <c r="AD677" s="48">
        <f>SUMIF($AQ$7:$AQ$3006,'RC'!$E$6,$J$7:$J$3006)+SUMIF($AQ$7:$AQ$3006,'RC'!$E$6,$L$7:$L$3006)</f>
        <v>21</v>
      </c>
      <c r="AF677" s="48">
        <v>4.3299999999998E-2</v>
      </c>
      <c r="AG677" s="48">
        <f>IF(OR(AQ677="",AQ677&lt;&gt;'RC'!$E$6,AB677&lt;&gt;'RC'!$D$21),0,1)</f>
        <v>0</v>
      </c>
      <c r="AH677" s="48">
        <f t="shared" si="240"/>
        <v>4.3299999999998E-2</v>
      </c>
      <c r="AI677" s="48" t="str">
        <f t="shared" si="222"/>
        <v/>
      </c>
      <c r="AJ677" s="48" t="str">
        <f t="shared" si="223"/>
        <v/>
      </c>
      <c r="AK677" s="52" t="str">
        <f t="shared" si="224"/>
        <v/>
      </c>
      <c r="AL677" s="52" t="str">
        <f t="shared" si="225"/>
        <v/>
      </c>
      <c r="AM677" s="48" t="str">
        <f t="shared" si="226"/>
        <v/>
      </c>
      <c r="AN677" s="48" t="str">
        <f t="shared" si="227"/>
        <v/>
      </c>
      <c r="AP677" s="18" t="str">
        <f t="shared" si="228"/>
        <v/>
      </c>
      <c r="AQ677" s="18" t="str">
        <f t="shared" si="229"/>
        <v/>
      </c>
      <c r="AR677" s="18">
        <v>4.3299999999999998E-2</v>
      </c>
      <c r="AS677" s="18">
        <f>IF(AF!$D$27="Todos",1,IF(M677=AF!$D$27,1,0))</f>
        <v>1</v>
      </c>
      <c r="AT677" s="53">
        <f>IF(AND(E677=AF!$D$6,OR(LT!M677=AF!$D$27,AF!$D$27="Todos"),OR(AP677=AF!$E$8,AQ677=AF!$E$8)),AR677+AS677,0)</f>
        <v>0</v>
      </c>
      <c r="AU677" s="18" t="str">
        <f t="shared" si="230"/>
        <v/>
      </c>
      <c r="AV677" s="54" t="str">
        <f t="shared" si="231"/>
        <v/>
      </c>
      <c r="AW677" s="54" t="str">
        <f t="shared" si="232"/>
        <v/>
      </c>
      <c r="AX677" s="18" t="str">
        <f t="shared" si="233"/>
        <v/>
      </c>
      <c r="AY677" s="18" t="str">
        <f t="shared" si="234"/>
        <v/>
      </c>
      <c r="BA677" s="18">
        <f>IF($E677=AF!$D$6,IF($M677="Concluída no prazo",2,IF($M677="Concluída com atraso",1,0)),0)</f>
        <v>0</v>
      </c>
      <c r="BB677" s="18">
        <f>IF($E677=AF!$D$6,IF($M677="Atrasada",2,IF($M677="Concluída com atraso",1,0)),0)</f>
        <v>0</v>
      </c>
      <c r="BC677" s="18">
        <v>6.7099999999999998E-3</v>
      </c>
      <c r="BD677" s="18">
        <f t="shared" si="241"/>
        <v>6.7099999999999998E-3</v>
      </c>
      <c r="BE677" s="18">
        <f t="shared" si="241"/>
        <v>6.7099999999999998E-3</v>
      </c>
      <c r="BF677" s="18" t="str">
        <f t="shared" si="235"/>
        <v/>
      </c>
      <c r="BN677" s="18" t="str">
        <f t="shared" si="236"/>
        <v>s</v>
      </c>
    </row>
    <row r="678" spans="3:66" ht="50.1" customHeight="1" thickTop="1" thickBot="1" x14ac:dyDescent="0.3">
      <c r="C678" s="46"/>
      <c r="D678" s="46"/>
      <c r="E678" s="46"/>
      <c r="F678" s="122"/>
      <c r="G678" s="122"/>
      <c r="H678" s="78" t="str">
        <f t="shared" si="237"/>
        <v/>
      </c>
      <c r="I678" s="78" t="str">
        <f t="shared" si="238"/>
        <v/>
      </c>
      <c r="J678" s="16"/>
      <c r="K678" s="46" t="str">
        <f t="shared" si="239"/>
        <v/>
      </c>
      <c r="L678" s="16"/>
      <c r="M678" s="16"/>
      <c r="N678" s="46"/>
      <c r="O678" s="47" t="str">
        <f t="shared" si="242"/>
        <v/>
      </c>
      <c r="P678" s="47"/>
      <c r="Q678" s="48" t="str">
        <f>IFERROR(VLOOKUP(E678,Funcionários!$C$8:$E$207,3,FALSE),"")</f>
        <v/>
      </c>
      <c r="R678" s="47"/>
      <c r="S678" s="49" t="str">
        <f t="shared" si="243"/>
        <v/>
      </c>
      <c r="T678" s="49">
        <v>6.7200000000000003E-3</v>
      </c>
      <c r="U678" s="48" t="str">
        <f>IF(Funcionários!C679=0,"",Funcionários!C679)</f>
        <v/>
      </c>
      <c r="V678" s="50">
        <f>IF(U678="",0,IF(COUNTIFS($E$7:$E$3006,U678,$I$7:$I$3006,'RC'!$E$6)=0,0,COUNTIFS($M$7:$M$3006,"Concluída no prazo",$E$7:$E$3006,U678,$I$7:$I$3006,'RC'!$E$6)/COUNTIFS($E$7:$E$3006,U678,$I$7:$I$3006,'RC'!$E$6)))</f>
        <v>0</v>
      </c>
      <c r="W678" s="49">
        <f>SUMIFS($J$7:$J$3006,$E$7:$E$3006,U678,$I$7:$I$3006,'RC'!$E$6)+SUMIFS($L$7:$L$3006,$E$7:$E$3006,U678,$I$7:$I$3006,'RC'!$E$6)</f>
        <v>0</v>
      </c>
      <c r="X678" s="48">
        <f>COUNTIFS($E$7:$E$3006,U678,$I$7:$I$3006,'RC'!$E$6)</f>
        <v>0</v>
      </c>
      <c r="Y678" s="48"/>
      <c r="Z678" s="51" t="str">
        <f>IF(AQ678='RC'!$E$6,AC678*1000+AD678,"")</f>
        <v/>
      </c>
      <c r="AA678" s="51" t="str">
        <f>IF(AB678="","",IF(AQ678='RC'!$E$6,AC678*1000-AD678,""))</f>
        <v/>
      </c>
      <c r="AB678" s="48" t="str">
        <f>IFERROR(VLOOKUP(E678,Funcionários!$C$8:$E$207,3,FALSE),"")</f>
        <v/>
      </c>
      <c r="AC678" s="50" t="str">
        <f>IF(AB678="","",IF(COUNTIFS($AB$7:$AB$3006,AB678,$AQ$7:$AQ$3006,'RC'!$E$6)=0,"",COUNTIFS($M$7:$M$3006,"Concluída no prazo",$AB$7:$AB$3006,AB678,$AQ$7:$AQ$3006,'RC'!$E$6)/COUNTIFS($AB$7:$AB$3006,AB678,$AQ$7:$AQ$3006,'RC'!$E$6)))</f>
        <v/>
      </c>
      <c r="AD678" s="48">
        <f>SUMIF($AQ$7:$AQ$3006,'RC'!$E$6,$J$7:$J$3006)+SUMIF($AQ$7:$AQ$3006,'RC'!$E$6,$L$7:$L$3006)</f>
        <v>21</v>
      </c>
      <c r="AF678" s="48">
        <v>4.3289999999997997E-2</v>
      </c>
      <c r="AG678" s="48">
        <f>IF(OR(AQ678="",AQ678&lt;&gt;'RC'!$E$6,AB678&lt;&gt;'RC'!$D$21),0,1)</f>
        <v>0</v>
      </c>
      <c r="AH678" s="48">
        <f t="shared" si="240"/>
        <v>4.3289999999997997E-2</v>
      </c>
      <c r="AI678" s="48" t="str">
        <f t="shared" si="222"/>
        <v/>
      </c>
      <c r="AJ678" s="48" t="str">
        <f t="shared" si="223"/>
        <v/>
      </c>
      <c r="AK678" s="52" t="str">
        <f t="shared" si="224"/>
        <v/>
      </c>
      <c r="AL678" s="52" t="str">
        <f t="shared" si="225"/>
        <v/>
      </c>
      <c r="AM678" s="48" t="str">
        <f t="shared" si="226"/>
        <v/>
      </c>
      <c r="AN678" s="48" t="str">
        <f t="shared" si="227"/>
        <v/>
      </c>
      <c r="AP678" s="18" t="str">
        <f t="shared" si="228"/>
        <v/>
      </c>
      <c r="AQ678" s="18" t="str">
        <f t="shared" si="229"/>
        <v/>
      </c>
      <c r="AR678" s="18">
        <v>4.3290000000000002E-2</v>
      </c>
      <c r="AS678" s="18">
        <f>IF(AF!$D$27="Todos",1,IF(M678=AF!$D$27,1,0))</f>
        <v>1</v>
      </c>
      <c r="AT678" s="53">
        <f>IF(AND(E678=AF!$D$6,OR(LT!M678=AF!$D$27,AF!$D$27="Todos"),OR(AP678=AF!$E$8,AQ678=AF!$E$8)),AR678+AS678,0)</f>
        <v>0</v>
      </c>
      <c r="AU678" s="18" t="str">
        <f t="shared" si="230"/>
        <v/>
      </c>
      <c r="AV678" s="54" t="str">
        <f t="shared" si="231"/>
        <v/>
      </c>
      <c r="AW678" s="54" t="str">
        <f t="shared" si="232"/>
        <v/>
      </c>
      <c r="AX678" s="18" t="str">
        <f t="shared" si="233"/>
        <v/>
      </c>
      <c r="AY678" s="18" t="str">
        <f t="shared" si="234"/>
        <v/>
      </c>
      <c r="BA678" s="18">
        <f>IF($E678=AF!$D$6,IF($M678="Concluída no prazo",2,IF($M678="Concluída com atraso",1,0)),0)</f>
        <v>0</v>
      </c>
      <c r="BB678" s="18">
        <f>IF($E678=AF!$D$6,IF($M678="Atrasada",2,IF($M678="Concluída com atraso",1,0)),0)</f>
        <v>0</v>
      </c>
      <c r="BC678" s="18">
        <v>6.7200000000000003E-3</v>
      </c>
      <c r="BD678" s="18">
        <f t="shared" si="241"/>
        <v>6.7200000000000003E-3</v>
      </c>
      <c r="BE678" s="18">
        <f t="shared" si="241"/>
        <v>6.7200000000000003E-3</v>
      </c>
      <c r="BF678" s="18" t="str">
        <f t="shared" si="235"/>
        <v/>
      </c>
      <c r="BN678" s="18" t="str">
        <f t="shared" si="236"/>
        <v>s</v>
      </c>
    </row>
    <row r="679" spans="3:66" ht="50.1" customHeight="1" thickTop="1" thickBot="1" x14ac:dyDescent="0.3">
      <c r="C679" s="46"/>
      <c r="D679" s="46"/>
      <c r="E679" s="46"/>
      <c r="F679" s="122"/>
      <c r="G679" s="122"/>
      <c r="H679" s="78" t="str">
        <f t="shared" si="237"/>
        <v/>
      </c>
      <c r="I679" s="78" t="str">
        <f t="shared" si="238"/>
        <v/>
      </c>
      <c r="J679" s="16"/>
      <c r="K679" s="46" t="str">
        <f t="shared" si="239"/>
        <v/>
      </c>
      <c r="L679" s="16"/>
      <c r="M679" s="16"/>
      <c r="N679" s="46"/>
      <c r="O679" s="47" t="str">
        <f t="shared" si="242"/>
        <v/>
      </c>
      <c r="P679" s="47"/>
      <c r="Q679" s="48" t="str">
        <f>IFERROR(VLOOKUP(E679,Funcionários!$C$8:$E$207,3,FALSE),"")</f>
        <v/>
      </c>
      <c r="R679" s="47"/>
      <c r="S679" s="49" t="str">
        <f t="shared" si="243"/>
        <v/>
      </c>
      <c r="T679" s="49">
        <v>6.7299999999999999E-3</v>
      </c>
      <c r="U679" s="48" t="str">
        <f>IF(Funcionários!C680=0,"",Funcionários!C680)</f>
        <v/>
      </c>
      <c r="V679" s="50">
        <f>IF(U679="",0,IF(COUNTIFS($E$7:$E$3006,U679,$I$7:$I$3006,'RC'!$E$6)=0,0,COUNTIFS($M$7:$M$3006,"Concluída no prazo",$E$7:$E$3006,U679,$I$7:$I$3006,'RC'!$E$6)/COUNTIFS($E$7:$E$3006,U679,$I$7:$I$3006,'RC'!$E$6)))</f>
        <v>0</v>
      </c>
      <c r="W679" s="49">
        <f>SUMIFS($J$7:$J$3006,$E$7:$E$3006,U679,$I$7:$I$3006,'RC'!$E$6)+SUMIFS($L$7:$L$3006,$E$7:$E$3006,U679,$I$7:$I$3006,'RC'!$E$6)</f>
        <v>0</v>
      </c>
      <c r="X679" s="48">
        <f>COUNTIFS($E$7:$E$3006,U679,$I$7:$I$3006,'RC'!$E$6)</f>
        <v>0</v>
      </c>
      <c r="Y679" s="48"/>
      <c r="Z679" s="51" t="str">
        <f>IF(AQ679='RC'!$E$6,AC679*1000+AD679,"")</f>
        <v/>
      </c>
      <c r="AA679" s="51" t="str">
        <f>IF(AB679="","",IF(AQ679='RC'!$E$6,AC679*1000-AD679,""))</f>
        <v/>
      </c>
      <c r="AB679" s="48" t="str">
        <f>IFERROR(VLOOKUP(E679,Funcionários!$C$8:$E$207,3,FALSE),"")</f>
        <v/>
      </c>
      <c r="AC679" s="50" t="str">
        <f>IF(AB679="","",IF(COUNTIFS($AB$7:$AB$3006,AB679,$AQ$7:$AQ$3006,'RC'!$E$6)=0,"",COUNTIFS($M$7:$M$3006,"Concluída no prazo",$AB$7:$AB$3006,AB679,$AQ$7:$AQ$3006,'RC'!$E$6)/COUNTIFS($AB$7:$AB$3006,AB679,$AQ$7:$AQ$3006,'RC'!$E$6)))</f>
        <v/>
      </c>
      <c r="AD679" s="48">
        <f>SUMIF($AQ$7:$AQ$3006,'RC'!$E$6,$J$7:$J$3006)+SUMIF($AQ$7:$AQ$3006,'RC'!$E$6,$L$7:$L$3006)</f>
        <v>21</v>
      </c>
      <c r="AF679" s="48">
        <v>4.3279999999997897E-2</v>
      </c>
      <c r="AG679" s="48">
        <f>IF(OR(AQ679="",AQ679&lt;&gt;'RC'!$E$6,AB679&lt;&gt;'RC'!$D$21),0,1)</f>
        <v>0</v>
      </c>
      <c r="AH679" s="48">
        <f t="shared" si="240"/>
        <v>4.3279999999997897E-2</v>
      </c>
      <c r="AI679" s="48" t="str">
        <f t="shared" si="222"/>
        <v/>
      </c>
      <c r="AJ679" s="48" t="str">
        <f t="shared" si="223"/>
        <v/>
      </c>
      <c r="AK679" s="52" t="str">
        <f t="shared" si="224"/>
        <v/>
      </c>
      <c r="AL679" s="52" t="str">
        <f t="shared" si="225"/>
        <v/>
      </c>
      <c r="AM679" s="48" t="str">
        <f t="shared" si="226"/>
        <v/>
      </c>
      <c r="AN679" s="48" t="str">
        <f t="shared" si="227"/>
        <v/>
      </c>
      <c r="AP679" s="18" t="str">
        <f t="shared" si="228"/>
        <v/>
      </c>
      <c r="AQ679" s="18" t="str">
        <f t="shared" si="229"/>
        <v/>
      </c>
      <c r="AR679" s="18">
        <v>4.3279999999999999E-2</v>
      </c>
      <c r="AS679" s="18">
        <f>IF(AF!$D$27="Todos",1,IF(M679=AF!$D$27,1,0))</f>
        <v>1</v>
      </c>
      <c r="AT679" s="53">
        <f>IF(AND(E679=AF!$D$6,OR(LT!M679=AF!$D$27,AF!$D$27="Todos"),OR(AP679=AF!$E$8,AQ679=AF!$E$8)),AR679+AS679,0)</f>
        <v>0</v>
      </c>
      <c r="AU679" s="18" t="str">
        <f t="shared" si="230"/>
        <v/>
      </c>
      <c r="AV679" s="54" t="str">
        <f t="shared" si="231"/>
        <v/>
      </c>
      <c r="AW679" s="54" t="str">
        <f t="shared" si="232"/>
        <v/>
      </c>
      <c r="AX679" s="18" t="str">
        <f t="shared" si="233"/>
        <v/>
      </c>
      <c r="AY679" s="18" t="str">
        <f t="shared" si="234"/>
        <v/>
      </c>
      <c r="BA679" s="18">
        <f>IF($E679=AF!$D$6,IF($M679="Concluída no prazo",2,IF($M679="Concluída com atraso",1,0)),0)</f>
        <v>0</v>
      </c>
      <c r="BB679" s="18">
        <f>IF($E679=AF!$D$6,IF($M679="Atrasada",2,IF($M679="Concluída com atraso",1,0)),0)</f>
        <v>0</v>
      </c>
      <c r="BC679" s="18">
        <v>6.7299999999999999E-3</v>
      </c>
      <c r="BD679" s="18">
        <f t="shared" si="241"/>
        <v>6.7299999999999999E-3</v>
      </c>
      <c r="BE679" s="18">
        <f t="shared" si="241"/>
        <v>6.7299999999999999E-3</v>
      </c>
      <c r="BF679" s="18" t="str">
        <f t="shared" si="235"/>
        <v/>
      </c>
      <c r="BN679" s="18" t="str">
        <f t="shared" si="236"/>
        <v>s</v>
      </c>
    </row>
    <row r="680" spans="3:66" ht="50.1" customHeight="1" thickTop="1" thickBot="1" x14ac:dyDescent="0.3">
      <c r="C680" s="46"/>
      <c r="D680" s="46"/>
      <c r="E680" s="46"/>
      <c r="F680" s="122"/>
      <c r="G680" s="122"/>
      <c r="H680" s="78" t="str">
        <f t="shared" si="237"/>
        <v/>
      </c>
      <c r="I680" s="78" t="str">
        <f t="shared" si="238"/>
        <v/>
      </c>
      <c r="J680" s="16"/>
      <c r="K680" s="46" t="str">
        <f t="shared" si="239"/>
        <v/>
      </c>
      <c r="L680" s="16"/>
      <c r="M680" s="16"/>
      <c r="N680" s="46"/>
      <c r="O680" s="47" t="str">
        <f t="shared" si="242"/>
        <v/>
      </c>
      <c r="P680" s="47"/>
      <c r="Q680" s="48" t="str">
        <f>IFERROR(VLOOKUP(E680,Funcionários!$C$8:$E$207,3,FALSE),"")</f>
        <v/>
      </c>
      <c r="R680" s="47"/>
      <c r="S680" s="49" t="str">
        <f t="shared" si="243"/>
        <v/>
      </c>
      <c r="T680" s="49">
        <v>6.7400000000000003E-3</v>
      </c>
      <c r="U680" s="48" t="str">
        <f>IF(Funcionários!C681=0,"",Funcionários!C681)</f>
        <v/>
      </c>
      <c r="V680" s="50">
        <f>IF(U680="",0,IF(COUNTIFS($E$7:$E$3006,U680,$I$7:$I$3006,'RC'!$E$6)=0,0,COUNTIFS($M$7:$M$3006,"Concluída no prazo",$E$7:$E$3006,U680,$I$7:$I$3006,'RC'!$E$6)/COUNTIFS($E$7:$E$3006,U680,$I$7:$I$3006,'RC'!$E$6)))</f>
        <v>0</v>
      </c>
      <c r="W680" s="49">
        <f>SUMIFS($J$7:$J$3006,$E$7:$E$3006,U680,$I$7:$I$3006,'RC'!$E$6)+SUMIFS($L$7:$L$3006,$E$7:$E$3006,U680,$I$7:$I$3006,'RC'!$E$6)</f>
        <v>0</v>
      </c>
      <c r="X680" s="48">
        <f>COUNTIFS($E$7:$E$3006,U680,$I$7:$I$3006,'RC'!$E$6)</f>
        <v>0</v>
      </c>
      <c r="Y680" s="48"/>
      <c r="Z680" s="51" t="str">
        <f>IF(AQ680='RC'!$E$6,AC680*1000+AD680,"")</f>
        <v/>
      </c>
      <c r="AA680" s="51" t="str">
        <f>IF(AB680="","",IF(AQ680='RC'!$E$6,AC680*1000-AD680,""))</f>
        <v/>
      </c>
      <c r="AB680" s="48" t="str">
        <f>IFERROR(VLOOKUP(E680,Funcionários!$C$8:$E$207,3,FALSE),"")</f>
        <v/>
      </c>
      <c r="AC680" s="50" t="str">
        <f>IF(AB680="","",IF(COUNTIFS($AB$7:$AB$3006,AB680,$AQ$7:$AQ$3006,'RC'!$E$6)=0,"",COUNTIFS($M$7:$M$3006,"Concluída no prazo",$AB$7:$AB$3006,AB680,$AQ$7:$AQ$3006,'RC'!$E$6)/COUNTIFS($AB$7:$AB$3006,AB680,$AQ$7:$AQ$3006,'RC'!$E$6)))</f>
        <v/>
      </c>
      <c r="AD680" s="48">
        <f>SUMIF($AQ$7:$AQ$3006,'RC'!$E$6,$J$7:$J$3006)+SUMIF($AQ$7:$AQ$3006,'RC'!$E$6,$L$7:$L$3006)</f>
        <v>21</v>
      </c>
      <c r="AF680" s="48">
        <v>4.32699999999979E-2</v>
      </c>
      <c r="AG680" s="48">
        <f>IF(OR(AQ680="",AQ680&lt;&gt;'RC'!$E$6,AB680&lt;&gt;'RC'!$D$21),0,1)</f>
        <v>0</v>
      </c>
      <c r="AH680" s="48">
        <f t="shared" si="240"/>
        <v>4.32699999999979E-2</v>
      </c>
      <c r="AI680" s="48" t="str">
        <f t="shared" si="222"/>
        <v/>
      </c>
      <c r="AJ680" s="48" t="str">
        <f t="shared" si="223"/>
        <v/>
      </c>
      <c r="AK680" s="52" t="str">
        <f t="shared" si="224"/>
        <v/>
      </c>
      <c r="AL680" s="52" t="str">
        <f t="shared" si="225"/>
        <v/>
      </c>
      <c r="AM680" s="48" t="str">
        <f t="shared" si="226"/>
        <v/>
      </c>
      <c r="AN680" s="48" t="str">
        <f t="shared" si="227"/>
        <v/>
      </c>
      <c r="AP680" s="18" t="str">
        <f t="shared" si="228"/>
        <v/>
      </c>
      <c r="AQ680" s="18" t="str">
        <f t="shared" si="229"/>
        <v/>
      </c>
      <c r="AR680" s="18">
        <v>4.3270000000000003E-2</v>
      </c>
      <c r="AS680" s="18">
        <f>IF(AF!$D$27="Todos",1,IF(M680=AF!$D$27,1,0))</f>
        <v>1</v>
      </c>
      <c r="AT680" s="53">
        <f>IF(AND(E680=AF!$D$6,OR(LT!M680=AF!$D$27,AF!$D$27="Todos"),OR(AP680=AF!$E$8,AQ680=AF!$E$8)),AR680+AS680,0)</f>
        <v>0</v>
      </c>
      <c r="AU680" s="18" t="str">
        <f t="shared" si="230"/>
        <v/>
      </c>
      <c r="AV680" s="54" t="str">
        <f t="shared" si="231"/>
        <v/>
      </c>
      <c r="AW680" s="54" t="str">
        <f t="shared" si="232"/>
        <v/>
      </c>
      <c r="AX680" s="18" t="str">
        <f t="shared" si="233"/>
        <v/>
      </c>
      <c r="AY680" s="18" t="str">
        <f t="shared" si="234"/>
        <v/>
      </c>
      <c r="BA680" s="18">
        <f>IF($E680=AF!$D$6,IF($M680="Concluída no prazo",2,IF($M680="Concluída com atraso",1,0)),0)</f>
        <v>0</v>
      </c>
      <c r="BB680" s="18">
        <f>IF($E680=AF!$D$6,IF($M680="Atrasada",2,IF($M680="Concluída com atraso",1,0)),0)</f>
        <v>0</v>
      </c>
      <c r="BC680" s="18">
        <v>6.7400000000000003E-3</v>
      </c>
      <c r="BD680" s="18">
        <f t="shared" si="241"/>
        <v>6.7400000000000003E-3</v>
      </c>
      <c r="BE680" s="18">
        <f t="shared" si="241"/>
        <v>6.7400000000000003E-3</v>
      </c>
      <c r="BF680" s="18" t="str">
        <f t="shared" si="235"/>
        <v/>
      </c>
      <c r="BN680" s="18" t="str">
        <f t="shared" si="236"/>
        <v>s</v>
      </c>
    </row>
    <row r="681" spans="3:66" ht="50.1" customHeight="1" thickTop="1" thickBot="1" x14ac:dyDescent="0.3">
      <c r="C681" s="46"/>
      <c r="D681" s="46"/>
      <c r="E681" s="46"/>
      <c r="F681" s="122"/>
      <c r="G681" s="122"/>
      <c r="H681" s="78" t="str">
        <f t="shared" si="237"/>
        <v/>
      </c>
      <c r="I681" s="78" t="str">
        <f t="shared" si="238"/>
        <v/>
      </c>
      <c r="J681" s="16"/>
      <c r="K681" s="46" t="str">
        <f t="shared" si="239"/>
        <v/>
      </c>
      <c r="L681" s="16"/>
      <c r="M681" s="16"/>
      <c r="N681" s="46"/>
      <c r="O681" s="47" t="str">
        <f t="shared" si="242"/>
        <v/>
      </c>
      <c r="P681" s="47"/>
      <c r="Q681" s="48" t="str">
        <f>IFERROR(VLOOKUP(E681,Funcionários!$C$8:$E$207,3,FALSE),"")</f>
        <v/>
      </c>
      <c r="R681" s="47"/>
      <c r="S681" s="49" t="str">
        <f t="shared" si="243"/>
        <v/>
      </c>
      <c r="T681" s="49">
        <v>6.7499999999999999E-3</v>
      </c>
      <c r="U681" s="48" t="str">
        <f>IF(Funcionários!C682=0,"",Funcionários!C682)</f>
        <v/>
      </c>
      <c r="V681" s="50">
        <f>IF(U681="",0,IF(COUNTIFS($E$7:$E$3006,U681,$I$7:$I$3006,'RC'!$E$6)=0,0,COUNTIFS($M$7:$M$3006,"Concluída no prazo",$E$7:$E$3006,U681,$I$7:$I$3006,'RC'!$E$6)/COUNTIFS($E$7:$E$3006,U681,$I$7:$I$3006,'RC'!$E$6)))</f>
        <v>0</v>
      </c>
      <c r="W681" s="49">
        <f>SUMIFS($J$7:$J$3006,$E$7:$E$3006,U681,$I$7:$I$3006,'RC'!$E$6)+SUMIFS($L$7:$L$3006,$E$7:$E$3006,U681,$I$7:$I$3006,'RC'!$E$6)</f>
        <v>0</v>
      </c>
      <c r="X681" s="48">
        <f>COUNTIFS($E$7:$E$3006,U681,$I$7:$I$3006,'RC'!$E$6)</f>
        <v>0</v>
      </c>
      <c r="Y681" s="48"/>
      <c r="Z681" s="51" t="str">
        <f>IF(AQ681='RC'!$E$6,AC681*1000+AD681,"")</f>
        <v/>
      </c>
      <c r="AA681" s="51" t="str">
        <f>IF(AB681="","",IF(AQ681='RC'!$E$6,AC681*1000-AD681,""))</f>
        <v/>
      </c>
      <c r="AB681" s="48" t="str">
        <f>IFERROR(VLOOKUP(E681,Funcionários!$C$8:$E$207,3,FALSE),"")</f>
        <v/>
      </c>
      <c r="AC681" s="50" t="str">
        <f>IF(AB681="","",IF(COUNTIFS($AB$7:$AB$3006,AB681,$AQ$7:$AQ$3006,'RC'!$E$6)=0,"",COUNTIFS($M$7:$M$3006,"Concluída no prazo",$AB$7:$AB$3006,AB681,$AQ$7:$AQ$3006,'RC'!$E$6)/COUNTIFS($AB$7:$AB$3006,AB681,$AQ$7:$AQ$3006,'RC'!$E$6)))</f>
        <v/>
      </c>
      <c r="AD681" s="48">
        <f>SUMIF($AQ$7:$AQ$3006,'RC'!$E$6,$J$7:$J$3006)+SUMIF($AQ$7:$AQ$3006,'RC'!$E$6,$L$7:$L$3006)</f>
        <v>21</v>
      </c>
      <c r="AF681" s="48">
        <v>4.3259999999997897E-2</v>
      </c>
      <c r="AG681" s="48">
        <f>IF(OR(AQ681="",AQ681&lt;&gt;'RC'!$E$6,AB681&lt;&gt;'RC'!$D$21),0,1)</f>
        <v>0</v>
      </c>
      <c r="AH681" s="48">
        <f t="shared" si="240"/>
        <v>4.3259999999997897E-2</v>
      </c>
      <c r="AI681" s="48" t="str">
        <f t="shared" si="222"/>
        <v/>
      </c>
      <c r="AJ681" s="48" t="str">
        <f t="shared" si="223"/>
        <v/>
      </c>
      <c r="AK681" s="52" t="str">
        <f t="shared" si="224"/>
        <v/>
      </c>
      <c r="AL681" s="52" t="str">
        <f t="shared" si="225"/>
        <v/>
      </c>
      <c r="AM681" s="48" t="str">
        <f t="shared" si="226"/>
        <v/>
      </c>
      <c r="AN681" s="48" t="str">
        <f t="shared" si="227"/>
        <v/>
      </c>
      <c r="AP681" s="18" t="str">
        <f t="shared" si="228"/>
        <v/>
      </c>
      <c r="AQ681" s="18" t="str">
        <f t="shared" si="229"/>
        <v/>
      </c>
      <c r="AR681" s="18">
        <v>4.326E-2</v>
      </c>
      <c r="AS681" s="18">
        <f>IF(AF!$D$27="Todos",1,IF(M681=AF!$D$27,1,0))</f>
        <v>1</v>
      </c>
      <c r="AT681" s="53">
        <f>IF(AND(E681=AF!$D$6,OR(LT!M681=AF!$D$27,AF!$D$27="Todos"),OR(AP681=AF!$E$8,AQ681=AF!$E$8)),AR681+AS681,0)</f>
        <v>0</v>
      </c>
      <c r="AU681" s="18" t="str">
        <f t="shared" si="230"/>
        <v/>
      </c>
      <c r="AV681" s="54" t="str">
        <f t="shared" si="231"/>
        <v/>
      </c>
      <c r="AW681" s="54" t="str">
        <f t="shared" si="232"/>
        <v/>
      </c>
      <c r="AX681" s="18" t="str">
        <f t="shared" si="233"/>
        <v/>
      </c>
      <c r="AY681" s="18" t="str">
        <f t="shared" si="234"/>
        <v/>
      </c>
      <c r="BA681" s="18">
        <f>IF($E681=AF!$D$6,IF($M681="Concluída no prazo",2,IF($M681="Concluída com atraso",1,0)),0)</f>
        <v>0</v>
      </c>
      <c r="BB681" s="18">
        <f>IF($E681=AF!$D$6,IF($M681="Atrasada",2,IF($M681="Concluída com atraso",1,0)),0)</f>
        <v>0</v>
      </c>
      <c r="BC681" s="18">
        <v>6.7499999999999999E-3</v>
      </c>
      <c r="BD681" s="18">
        <f t="shared" si="241"/>
        <v>6.7499999999999999E-3</v>
      </c>
      <c r="BE681" s="18">
        <f t="shared" si="241"/>
        <v>6.7499999999999999E-3</v>
      </c>
      <c r="BF681" s="18" t="str">
        <f t="shared" si="235"/>
        <v/>
      </c>
      <c r="BN681" s="18" t="str">
        <f t="shared" si="236"/>
        <v>s</v>
      </c>
    </row>
    <row r="682" spans="3:66" ht="50.1" customHeight="1" thickTop="1" thickBot="1" x14ac:dyDescent="0.3">
      <c r="C682" s="46"/>
      <c r="D682" s="46"/>
      <c r="E682" s="46"/>
      <c r="F682" s="122"/>
      <c r="G682" s="122"/>
      <c r="H682" s="78" t="str">
        <f t="shared" si="237"/>
        <v/>
      </c>
      <c r="I682" s="78" t="str">
        <f t="shared" si="238"/>
        <v/>
      </c>
      <c r="J682" s="16"/>
      <c r="K682" s="46" t="str">
        <f t="shared" si="239"/>
        <v/>
      </c>
      <c r="L682" s="16"/>
      <c r="M682" s="16"/>
      <c r="N682" s="46"/>
      <c r="O682" s="47" t="str">
        <f t="shared" si="242"/>
        <v/>
      </c>
      <c r="P682" s="47"/>
      <c r="Q682" s="48" t="str">
        <f>IFERROR(VLOOKUP(E682,Funcionários!$C$8:$E$207,3,FALSE),"")</f>
        <v/>
      </c>
      <c r="R682" s="47"/>
      <c r="S682" s="49" t="str">
        <f t="shared" si="243"/>
        <v/>
      </c>
      <c r="T682" s="49">
        <v>6.7600000000000004E-3</v>
      </c>
      <c r="U682" s="48" t="str">
        <f>IF(Funcionários!C683=0,"",Funcionários!C683)</f>
        <v/>
      </c>
      <c r="V682" s="50">
        <f>IF(U682="",0,IF(COUNTIFS($E$7:$E$3006,U682,$I$7:$I$3006,'RC'!$E$6)=0,0,COUNTIFS($M$7:$M$3006,"Concluída no prazo",$E$7:$E$3006,U682,$I$7:$I$3006,'RC'!$E$6)/COUNTIFS($E$7:$E$3006,U682,$I$7:$I$3006,'RC'!$E$6)))</f>
        <v>0</v>
      </c>
      <c r="W682" s="49">
        <f>SUMIFS($J$7:$J$3006,$E$7:$E$3006,U682,$I$7:$I$3006,'RC'!$E$6)+SUMIFS($L$7:$L$3006,$E$7:$E$3006,U682,$I$7:$I$3006,'RC'!$E$6)</f>
        <v>0</v>
      </c>
      <c r="X682" s="48">
        <f>COUNTIFS($E$7:$E$3006,U682,$I$7:$I$3006,'RC'!$E$6)</f>
        <v>0</v>
      </c>
      <c r="Y682" s="48"/>
      <c r="Z682" s="51" t="str">
        <f>IF(AQ682='RC'!$E$6,AC682*1000+AD682,"")</f>
        <v/>
      </c>
      <c r="AA682" s="51" t="str">
        <f>IF(AB682="","",IF(AQ682='RC'!$E$6,AC682*1000-AD682,""))</f>
        <v/>
      </c>
      <c r="AB682" s="48" t="str">
        <f>IFERROR(VLOOKUP(E682,Funcionários!$C$8:$E$207,3,FALSE),"")</f>
        <v/>
      </c>
      <c r="AC682" s="50" t="str">
        <f>IF(AB682="","",IF(COUNTIFS($AB$7:$AB$3006,AB682,$AQ$7:$AQ$3006,'RC'!$E$6)=0,"",COUNTIFS($M$7:$M$3006,"Concluída no prazo",$AB$7:$AB$3006,AB682,$AQ$7:$AQ$3006,'RC'!$E$6)/COUNTIFS($AB$7:$AB$3006,AB682,$AQ$7:$AQ$3006,'RC'!$E$6)))</f>
        <v/>
      </c>
      <c r="AD682" s="48">
        <f>SUMIF($AQ$7:$AQ$3006,'RC'!$E$6,$J$7:$J$3006)+SUMIF($AQ$7:$AQ$3006,'RC'!$E$6,$L$7:$L$3006)</f>
        <v>21</v>
      </c>
      <c r="AF682" s="48">
        <v>4.3249999999997901E-2</v>
      </c>
      <c r="AG682" s="48">
        <f>IF(OR(AQ682="",AQ682&lt;&gt;'RC'!$E$6,AB682&lt;&gt;'RC'!$D$21),0,1)</f>
        <v>0</v>
      </c>
      <c r="AH682" s="48">
        <f t="shared" si="240"/>
        <v>4.3249999999997901E-2</v>
      </c>
      <c r="AI682" s="48" t="str">
        <f t="shared" si="222"/>
        <v/>
      </c>
      <c r="AJ682" s="48" t="str">
        <f t="shared" si="223"/>
        <v/>
      </c>
      <c r="AK682" s="52" t="str">
        <f t="shared" si="224"/>
        <v/>
      </c>
      <c r="AL682" s="52" t="str">
        <f t="shared" si="225"/>
        <v/>
      </c>
      <c r="AM682" s="48" t="str">
        <f t="shared" si="226"/>
        <v/>
      </c>
      <c r="AN682" s="48" t="str">
        <f t="shared" si="227"/>
        <v/>
      </c>
      <c r="AP682" s="18" t="str">
        <f t="shared" si="228"/>
        <v/>
      </c>
      <c r="AQ682" s="18" t="str">
        <f t="shared" si="229"/>
        <v/>
      </c>
      <c r="AR682" s="18">
        <v>4.3249999999999997E-2</v>
      </c>
      <c r="AS682" s="18">
        <f>IF(AF!$D$27="Todos",1,IF(M682=AF!$D$27,1,0))</f>
        <v>1</v>
      </c>
      <c r="AT682" s="53">
        <f>IF(AND(E682=AF!$D$6,OR(LT!M682=AF!$D$27,AF!$D$27="Todos"),OR(AP682=AF!$E$8,AQ682=AF!$E$8)),AR682+AS682,0)</f>
        <v>0</v>
      </c>
      <c r="AU682" s="18" t="str">
        <f t="shared" si="230"/>
        <v/>
      </c>
      <c r="AV682" s="54" t="str">
        <f t="shared" si="231"/>
        <v/>
      </c>
      <c r="AW682" s="54" t="str">
        <f t="shared" si="232"/>
        <v/>
      </c>
      <c r="AX682" s="18" t="str">
        <f t="shared" si="233"/>
        <v/>
      </c>
      <c r="AY682" s="18" t="str">
        <f t="shared" si="234"/>
        <v/>
      </c>
      <c r="BA682" s="18">
        <f>IF($E682=AF!$D$6,IF($M682="Concluída no prazo",2,IF($M682="Concluída com atraso",1,0)),0)</f>
        <v>0</v>
      </c>
      <c r="BB682" s="18">
        <f>IF($E682=AF!$D$6,IF($M682="Atrasada",2,IF($M682="Concluída com atraso",1,0)),0)</f>
        <v>0</v>
      </c>
      <c r="BC682" s="18">
        <v>6.7600000000000004E-3</v>
      </c>
      <c r="BD682" s="18">
        <f t="shared" si="241"/>
        <v>6.7600000000000004E-3</v>
      </c>
      <c r="BE682" s="18">
        <f t="shared" si="241"/>
        <v>6.7600000000000004E-3</v>
      </c>
      <c r="BF682" s="18" t="str">
        <f t="shared" si="235"/>
        <v/>
      </c>
      <c r="BN682" s="18" t="str">
        <f t="shared" si="236"/>
        <v>s</v>
      </c>
    </row>
    <row r="683" spans="3:66" ht="50.1" customHeight="1" thickTop="1" thickBot="1" x14ac:dyDescent="0.3">
      <c r="C683" s="46"/>
      <c r="D683" s="46"/>
      <c r="E683" s="46"/>
      <c r="F683" s="122"/>
      <c r="G683" s="122"/>
      <c r="H683" s="78" t="str">
        <f t="shared" si="237"/>
        <v/>
      </c>
      <c r="I683" s="78" t="str">
        <f t="shared" si="238"/>
        <v/>
      </c>
      <c r="J683" s="16"/>
      <c r="K683" s="46" t="str">
        <f t="shared" si="239"/>
        <v/>
      </c>
      <c r="L683" s="16"/>
      <c r="M683" s="16"/>
      <c r="N683" s="46"/>
      <c r="O683" s="47" t="str">
        <f t="shared" si="242"/>
        <v/>
      </c>
      <c r="P683" s="47"/>
      <c r="Q683" s="48" t="str">
        <f>IFERROR(VLOOKUP(E683,Funcionários!$C$8:$E$207,3,FALSE),"")</f>
        <v/>
      </c>
      <c r="R683" s="47"/>
      <c r="S683" s="49" t="str">
        <f t="shared" si="243"/>
        <v/>
      </c>
      <c r="T683" s="49">
        <v>6.77E-3</v>
      </c>
      <c r="U683" s="48" t="str">
        <f>IF(Funcionários!C684=0,"",Funcionários!C684)</f>
        <v/>
      </c>
      <c r="V683" s="50">
        <f>IF(U683="",0,IF(COUNTIFS($E$7:$E$3006,U683,$I$7:$I$3006,'RC'!$E$6)=0,0,COUNTIFS($M$7:$M$3006,"Concluída no prazo",$E$7:$E$3006,U683,$I$7:$I$3006,'RC'!$E$6)/COUNTIFS($E$7:$E$3006,U683,$I$7:$I$3006,'RC'!$E$6)))</f>
        <v>0</v>
      </c>
      <c r="W683" s="49">
        <f>SUMIFS($J$7:$J$3006,$E$7:$E$3006,U683,$I$7:$I$3006,'RC'!$E$6)+SUMIFS($L$7:$L$3006,$E$7:$E$3006,U683,$I$7:$I$3006,'RC'!$E$6)</f>
        <v>0</v>
      </c>
      <c r="X683" s="48">
        <f>COUNTIFS($E$7:$E$3006,U683,$I$7:$I$3006,'RC'!$E$6)</f>
        <v>0</v>
      </c>
      <c r="Y683" s="48"/>
      <c r="Z683" s="51" t="str">
        <f>IF(AQ683='RC'!$E$6,AC683*1000+AD683,"")</f>
        <v/>
      </c>
      <c r="AA683" s="51" t="str">
        <f>IF(AB683="","",IF(AQ683='RC'!$E$6,AC683*1000-AD683,""))</f>
        <v/>
      </c>
      <c r="AB683" s="48" t="str">
        <f>IFERROR(VLOOKUP(E683,Funcionários!$C$8:$E$207,3,FALSE),"")</f>
        <v/>
      </c>
      <c r="AC683" s="50" t="str">
        <f>IF(AB683="","",IF(COUNTIFS($AB$7:$AB$3006,AB683,$AQ$7:$AQ$3006,'RC'!$E$6)=0,"",COUNTIFS($M$7:$M$3006,"Concluída no prazo",$AB$7:$AB$3006,AB683,$AQ$7:$AQ$3006,'RC'!$E$6)/COUNTIFS($AB$7:$AB$3006,AB683,$AQ$7:$AQ$3006,'RC'!$E$6)))</f>
        <v/>
      </c>
      <c r="AD683" s="48">
        <f>SUMIF($AQ$7:$AQ$3006,'RC'!$E$6,$J$7:$J$3006)+SUMIF($AQ$7:$AQ$3006,'RC'!$E$6,$L$7:$L$3006)</f>
        <v>21</v>
      </c>
      <c r="AF683" s="48">
        <v>4.3239999999997898E-2</v>
      </c>
      <c r="AG683" s="48">
        <f>IF(OR(AQ683="",AQ683&lt;&gt;'RC'!$E$6,AB683&lt;&gt;'RC'!$D$21),0,1)</f>
        <v>0</v>
      </c>
      <c r="AH683" s="48">
        <f t="shared" si="240"/>
        <v>4.3239999999997898E-2</v>
      </c>
      <c r="AI683" s="48" t="str">
        <f t="shared" si="222"/>
        <v/>
      </c>
      <c r="AJ683" s="48" t="str">
        <f t="shared" si="223"/>
        <v/>
      </c>
      <c r="AK683" s="52" t="str">
        <f t="shared" si="224"/>
        <v/>
      </c>
      <c r="AL683" s="52" t="str">
        <f t="shared" si="225"/>
        <v/>
      </c>
      <c r="AM683" s="48" t="str">
        <f t="shared" si="226"/>
        <v/>
      </c>
      <c r="AN683" s="48" t="str">
        <f t="shared" si="227"/>
        <v/>
      </c>
      <c r="AP683" s="18" t="str">
        <f t="shared" si="228"/>
        <v/>
      </c>
      <c r="AQ683" s="18" t="str">
        <f t="shared" si="229"/>
        <v/>
      </c>
      <c r="AR683" s="18">
        <v>4.3240000000000001E-2</v>
      </c>
      <c r="AS683" s="18">
        <f>IF(AF!$D$27="Todos",1,IF(M683=AF!$D$27,1,0))</f>
        <v>1</v>
      </c>
      <c r="AT683" s="53">
        <f>IF(AND(E683=AF!$D$6,OR(LT!M683=AF!$D$27,AF!$D$27="Todos"),OR(AP683=AF!$E$8,AQ683=AF!$E$8)),AR683+AS683,0)</f>
        <v>0</v>
      </c>
      <c r="AU683" s="18" t="str">
        <f t="shared" si="230"/>
        <v/>
      </c>
      <c r="AV683" s="54" t="str">
        <f t="shared" si="231"/>
        <v/>
      </c>
      <c r="AW683" s="54" t="str">
        <f t="shared" si="232"/>
        <v/>
      </c>
      <c r="AX683" s="18" t="str">
        <f t="shared" si="233"/>
        <v/>
      </c>
      <c r="AY683" s="18" t="str">
        <f t="shared" si="234"/>
        <v/>
      </c>
      <c r="BA683" s="18">
        <f>IF($E683=AF!$D$6,IF($M683="Concluída no prazo",2,IF($M683="Concluída com atraso",1,0)),0)</f>
        <v>0</v>
      </c>
      <c r="BB683" s="18">
        <f>IF($E683=AF!$D$6,IF($M683="Atrasada",2,IF($M683="Concluída com atraso",1,0)),0)</f>
        <v>0</v>
      </c>
      <c r="BC683" s="18">
        <v>6.77E-3</v>
      </c>
      <c r="BD683" s="18">
        <f t="shared" si="241"/>
        <v>6.77E-3</v>
      </c>
      <c r="BE683" s="18">
        <f t="shared" si="241"/>
        <v>6.77E-3</v>
      </c>
      <c r="BF683" s="18" t="str">
        <f t="shared" si="235"/>
        <v/>
      </c>
      <c r="BN683" s="18" t="str">
        <f t="shared" si="236"/>
        <v>s</v>
      </c>
    </row>
    <row r="684" spans="3:66" ht="50.1" customHeight="1" thickTop="1" thickBot="1" x14ac:dyDescent="0.3">
      <c r="C684" s="46"/>
      <c r="D684" s="46"/>
      <c r="E684" s="46"/>
      <c r="F684" s="122"/>
      <c r="G684" s="122"/>
      <c r="H684" s="78" t="str">
        <f t="shared" si="237"/>
        <v/>
      </c>
      <c r="I684" s="78" t="str">
        <f t="shared" si="238"/>
        <v/>
      </c>
      <c r="J684" s="16"/>
      <c r="K684" s="46" t="str">
        <f t="shared" si="239"/>
        <v/>
      </c>
      <c r="L684" s="16"/>
      <c r="M684" s="16"/>
      <c r="N684" s="46"/>
      <c r="O684" s="47" t="str">
        <f t="shared" si="242"/>
        <v/>
      </c>
      <c r="P684" s="47"/>
      <c r="Q684" s="48" t="str">
        <f>IFERROR(VLOOKUP(E684,Funcionários!$C$8:$E$207,3,FALSE),"")</f>
        <v/>
      </c>
      <c r="R684" s="47"/>
      <c r="S684" s="49" t="str">
        <f t="shared" si="243"/>
        <v/>
      </c>
      <c r="T684" s="49">
        <v>6.7799999999999996E-3</v>
      </c>
      <c r="U684" s="48" t="str">
        <f>IF(Funcionários!C685=0,"",Funcionários!C685)</f>
        <v/>
      </c>
      <c r="V684" s="50">
        <f>IF(U684="",0,IF(COUNTIFS($E$7:$E$3006,U684,$I$7:$I$3006,'RC'!$E$6)=0,0,COUNTIFS($M$7:$M$3006,"Concluída no prazo",$E$7:$E$3006,U684,$I$7:$I$3006,'RC'!$E$6)/COUNTIFS($E$7:$E$3006,U684,$I$7:$I$3006,'RC'!$E$6)))</f>
        <v>0</v>
      </c>
      <c r="W684" s="49">
        <f>SUMIFS($J$7:$J$3006,$E$7:$E$3006,U684,$I$7:$I$3006,'RC'!$E$6)+SUMIFS($L$7:$L$3006,$E$7:$E$3006,U684,$I$7:$I$3006,'RC'!$E$6)</f>
        <v>0</v>
      </c>
      <c r="X684" s="48">
        <f>COUNTIFS($E$7:$E$3006,U684,$I$7:$I$3006,'RC'!$E$6)</f>
        <v>0</v>
      </c>
      <c r="Y684" s="48"/>
      <c r="Z684" s="51" t="str">
        <f>IF(AQ684='RC'!$E$6,AC684*1000+AD684,"")</f>
        <v/>
      </c>
      <c r="AA684" s="51" t="str">
        <f>IF(AB684="","",IF(AQ684='RC'!$E$6,AC684*1000-AD684,""))</f>
        <v/>
      </c>
      <c r="AB684" s="48" t="str">
        <f>IFERROR(VLOOKUP(E684,Funcionários!$C$8:$E$207,3,FALSE),"")</f>
        <v/>
      </c>
      <c r="AC684" s="50" t="str">
        <f>IF(AB684="","",IF(COUNTIFS($AB$7:$AB$3006,AB684,$AQ$7:$AQ$3006,'RC'!$E$6)=0,"",COUNTIFS($M$7:$M$3006,"Concluída no prazo",$AB$7:$AB$3006,AB684,$AQ$7:$AQ$3006,'RC'!$E$6)/COUNTIFS($AB$7:$AB$3006,AB684,$AQ$7:$AQ$3006,'RC'!$E$6)))</f>
        <v/>
      </c>
      <c r="AD684" s="48">
        <f>SUMIF($AQ$7:$AQ$3006,'RC'!$E$6,$J$7:$J$3006)+SUMIF($AQ$7:$AQ$3006,'RC'!$E$6,$L$7:$L$3006)</f>
        <v>21</v>
      </c>
      <c r="AF684" s="48">
        <v>4.3229999999997902E-2</v>
      </c>
      <c r="AG684" s="48">
        <f>IF(OR(AQ684="",AQ684&lt;&gt;'RC'!$E$6,AB684&lt;&gt;'RC'!$D$21),0,1)</f>
        <v>0</v>
      </c>
      <c r="AH684" s="48">
        <f t="shared" si="240"/>
        <v>4.3229999999997902E-2</v>
      </c>
      <c r="AI684" s="48" t="str">
        <f t="shared" si="222"/>
        <v/>
      </c>
      <c r="AJ684" s="48" t="str">
        <f t="shared" si="223"/>
        <v/>
      </c>
      <c r="AK684" s="52" t="str">
        <f t="shared" si="224"/>
        <v/>
      </c>
      <c r="AL684" s="52" t="str">
        <f t="shared" si="225"/>
        <v/>
      </c>
      <c r="AM684" s="48" t="str">
        <f t="shared" si="226"/>
        <v/>
      </c>
      <c r="AN684" s="48" t="str">
        <f t="shared" si="227"/>
        <v/>
      </c>
      <c r="AP684" s="18" t="str">
        <f t="shared" si="228"/>
        <v/>
      </c>
      <c r="AQ684" s="18" t="str">
        <f t="shared" si="229"/>
        <v/>
      </c>
      <c r="AR684" s="18">
        <v>4.3229999999999998E-2</v>
      </c>
      <c r="AS684" s="18">
        <f>IF(AF!$D$27="Todos",1,IF(M684=AF!$D$27,1,0))</f>
        <v>1</v>
      </c>
      <c r="AT684" s="53">
        <f>IF(AND(E684=AF!$D$6,OR(LT!M684=AF!$D$27,AF!$D$27="Todos"),OR(AP684=AF!$E$8,AQ684=AF!$E$8)),AR684+AS684,0)</f>
        <v>0</v>
      </c>
      <c r="AU684" s="18" t="str">
        <f t="shared" si="230"/>
        <v/>
      </c>
      <c r="AV684" s="54" t="str">
        <f t="shared" si="231"/>
        <v/>
      </c>
      <c r="AW684" s="54" t="str">
        <f t="shared" si="232"/>
        <v/>
      </c>
      <c r="AX684" s="18" t="str">
        <f t="shared" si="233"/>
        <v/>
      </c>
      <c r="AY684" s="18" t="str">
        <f t="shared" si="234"/>
        <v/>
      </c>
      <c r="BA684" s="18">
        <f>IF($E684=AF!$D$6,IF($M684="Concluída no prazo",2,IF($M684="Concluída com atraso",1,0)),0)</f>
        <v>0</v>
      </c>
      <c r="BB684" s="18">
        <f>IF($E684=AF!$D$6,IF($M684="Atrasada",2,IF($M684="Concluída com atraso",1,0)),0)</f>
        <v>0</v>
      </c>
      <c r="BC684" s="18">
        <v>6.7799999999999996E-3</v>
      </c>
      <c r="BD684" s="18">
        <f t="shared" si="241"/>
        <v>6.7799999999999996E-3</v>
      </c>
      <c r="BE684" s="18">
        <f t="shared" si="241"/>
        <v>6.7799999999999996E-3</v>
      </c>
      <c r="BF684" s="18" t="str">
        <f t="shared" si="235"/>
        <v/>
      </c>
      <c r="BN684" s="18" t="str">
        <f t="shared" si="236"/>
        <v>s</v>
      </c>
    </row>
    <row r="685" spans="3:66" ht="50.1" customHeight="1" thickTop="1" thickBot="1" x14ac:dyDescent="0.3">
      <c r="C685" s="46"/>
      <c r="D685" s="46"/>
      <c r="E685" s="46"/>
      <c r="F685" s="122"/>
      <c r="G685" s="122"/>
      <c r="H685" s="78" t="str">
        <f t="shared" si="237"/>
        <v/>
      </c>
      <c r="I685" s="78" t="str">
        <f t="shared" si="238"/>
        <v/>
      </c>
      <c r="J685" s="16"/>
      <c r="K685" s="46" t="str">
        <f t="shared" si="239"/>
        <v/>
      </c>
      <c r="L685" s="16"/>
      <c r="M685" s="16"/>
      <c r="N685" s="46"/>
      <c r="O685" s="47" t="str">
        <f t="shared" si="242"/>
        <v/>
      </c>
      <c r="P685" s="47"/>
      <c r="Q685" s="48" t="str">
        <f>IFERROR(VLOOKUP(E685,Funcionários!$C$8:$E$207,3,FALSE),"")</f>
        <v/>
      </c>
      <c r="R685" s="47"/>
      <c r="S685" s="49" t="str">
        <f t="shared" si="243"/>
        <v/>
      </c>
      <c r="T685" s="49">
        <v>6.79E-3</v>
      </c>
      <c r="U685" s="48" t="str">
        <f>IF(Funcionários!C686=0,"",Funcionários!C686)</f>
        <v/>
      </c>
      <c r="V685" s="50">
        <f>IF(U685="",0,IF(COUNTIFS($E$7:$E$3006,U685,$I$7:$I$3006,'RC'!$E$6)=0,0,COUNTIFS($M$7:$M$3006,"Concluída no prazo",$E$7:$E$3006,U685,$I$7:$I$3006,'RC'!$E$6)/COUNTIFS($E$7:$E$3006,U685,$I$7:$I$3006,'RC'!$E$6)))</f>
        <v>0</v>
      </c>
      <c r="W685" s="49">
        <f>SUMIFS($J$7:$J$3006,$E$7:$E$3006,U685,$I$7:$I$3006,'RC'!$E$6)+SUMIFS($L$7:$L$3006,$E$7:$E$3006,U685,$I$7:$I$3006,'RC'!$E$6)</f>
        <v>0</v>
      </c>
      <c r="X685" s="48">
        <f>COUNTIFS($E$7:$E$3006,U685,$I$7:$I$3006,'RC'!$E$6)</f>
        <v>0</v>
      </c>
      <c r="Y685" s="48"/>
      <c r="Z685" s="51" t="str">
        <f>IF(AQ685='RC'!$E$6,AC685*1000+AD685,"")</f>
        <v/>
      </c>
      <c r="AA685" s="51" t="str">
        <f>IF(AB685="","",IF(AQ685='RC'!$E$6,AC685*1000-AD685,""))</f>
        <v/>
      </c>
      <c r="AB685" s="48" t="str">
        <f>IFERROR(VLOOKUP(E685,Funcionários!$C$8:$E$207,3,FALSE),"")</f>
        <v/>
      </c>
      <c r="AC685" s="50" t="str">
        <f>IF(AB685="","",IF(COUNTIFS($AB$7:$AB$3006,AB685,$AQ$7:$AQ$3006,'RC'!$E$6)=0,"",COUNTIFS($M$7:$M$3006,"Concluída no prazo",$AB$7:$AB$3006,AB685,$AQ$7:$AQ$3006,'RC'!$E$6)/COUNTIFS($AB$7:$AB$3006,AB685,$AQ$7:$AQ$3006,'RC'!$E$6)))</f>
        <v/>
      </c>
      <c r="AD685" s="48">
        <f>SUMIF($AQ$7:$AQ$3006,'RC'!$E$6,$J$7:$J$3006)+SUMIF($AQ$7:$AQ$3006,'RC'!$E$6,$L$7:$L$3006)</f>
        <v>21</v>
      </c>
      <c r="AF685" s="48">
        <v>4.3219999999997899E-2</v>
      </c>
      <c r="AG685" s="48">
        <f>IF(OR(AQ685="",AQ685&lt;&gt;'RC'!$E$6,AB685&lt;&gt;'RC'!$D$21),0,1)</f>
        <v>0</v>
      </c>
      <c r="AH685" s="48">
        <f t="shared" si="240"/>
        <v>4.3219999999997899E-2</v>
      </c>
      <c r="AI685" s="48" t="str">
        <f t="shared" si="222"/>
        <v/>
      </c>
      <c r="AJ685" s="48" t="str">
        <f t="shared" si="223"/>
        <v/>
      </c>
      <c r="AK685" s="52" t="str">
        <f t="shared" si="224"/>
        <v/>
      </c>
      <c r="AL685" s="52" t="str">
        <f t="shared" si="225"/>
        <v/>
      </c>
      <c r="AM685" s="48" t="str">
        <f t="shared" si="226"/>
        <v/>
      </c>
      <c r="AN685" s="48" t="str">
        <f t="shared" si="227"/>
        <v/>
      </c>
      <c r="AP685" s="18" t="str">
        <f t="shared" si="228"/>
        <v/>
      </c>
      <c r="AQ685" s="18" t="str">
        <f t="shared" si="229"/>
        <v/>
      </c>
      <c r="AR685" s="18">
        <v>4.3220000000000001E-2</v>
      </c>
      <c r="AS685" s="18">
        <f>IF(AF!$D$27="Todos",1,IF(M685=AF!$D$27,1,0))</f>
        <v>1</v>
      </c>
      <c r="AT685" s="53">
        <f>IF(AND(E685=AF!$D$6,OR(LT!M685=AF!$D$27,AF!$D$27="Todos"),OR(AP685=AF!$E$8,AQ685=AF!$E$8)),AR685+AS685,0)</f>
        <v>0</v>
      </c>
      <c r="AU685" s="18" t="str">
        <f t="shared" si="230"/>
        <v/>
      </c>
      <c r="AV685" s="54" t="str">
        <f t="shared" si="231"/>
        <v/>
      </c>
      <c r="AW685" s="54" t="str">
        <f t="shared" si="232"/>
        <v/>
      </c>
      <c r="AX685" s="18" t="str">
        <f t="shared" si="233"/>
        <v/>
      </c>
      <c r="AY685" s="18" t="str">
        <f t="shared" si="234"/>
        <v/>
      </c>
      <c r="BA685" s="18">
        <f>IF($E685=AF!$D$6,IF($M685="Concluída no prazo",2,IF($M685="Concluída com atraso",1,0)),0)</f>
        <v>0</v>
      </c>
      <c r="BB685" s="18">
        <f>IF($E685=AF!$D$6,IF($M685="Atrasada",2,IF($M685="Concluída com atraso",1,0)),0)</f>
        <v>0</v>
      </c>
      <c r="BC685" s="18">
        <v>6.79E-3</v>
      </c>
      <c r="BD685" s="18">
        <f t="shared" si="241"/>
        <v>6.79E-3</v>
      </c>
      <c r="BE685" s="18">
        <f t="shared" si="241"/>
        <v>6.79E-3</v>
      </c>
      <c r="BF685" s="18" t="str">
        <f t="shared" si="235"/>
        <v/>
      </c>
      <c r="BN685" s="18" t="str">
        <f t="shared" si="236"/>
        <v>s</v>
      </c>
    </row>
    <row r="686" spans="3:66" ht="50.1" customHeight="1" thickTop="1" thickBot="1" x14ac:dyDescent="0.3">
      <c r="C686" s="46"/>
      <c r="D686" s="46"/>
      <c r="E686" s="46"/>
      <c r="F686" s="122"/>
      <c r="G686" s="122"/>
      <c r="H686" s="78" t="str">
        <f t="shared" si="237"/>
        <v/>
      </c>
      <c r="I686" s="78" t="str">
        <f t="shared" si="238"/>
        <v/>
      </c>
      <c r="J686" s="16"/>
      <c r="K686" s="46" t="str">
        <f t="shared" si="239"/>
        <v/>
      </c>
      <c r="L686" s="16"/>
      <c r="M686" s="16"/>
      <c r="N686" s="46"/>
      <c r="O686" s="47" t="str">
        <f t="shared" si="242"/>
        <v/>
      </c>
      <c r="P686" s="47"/>
      <c r="Q686" s="48" t="str">
        <f>IFERROR(VLOOKUP(E686,Funcionários!$C$8:$E$207,3,FALSE),"")</f>
        <v/>
      </c>
      <c r="R686" s="47"/>
      <c r="S686" s="49" t="str">
        <f t="shared" si="243"/>
        <v/>
      </c>
      <c r="T686" s="49">
        <v>6.7999999999999996E-3</v>
      </c>
      <c r="U686" s="48" t="str">
        <f>IF(Funcionários!C687=0,"",Funcionários!C687)</f>
        <v/>
      </c>
      <c r="V686" s="50">
        <f>IF(U686="",0,IF(COUNTIFS($E$7:$E$3006,U686,$I$7:$I$3006,'RC'!$E$6)=0,0,COUNTIFS($M$7:$M$3006,"Concluída no prazo",$E$7:$E$3006,U686,$I$7:$I$3006,'RC'!$E$6)/COUNTIFS($E$7:$E$3006,U686,$I$7:$I$3006,'RC'!$E$6)))</f>
        <v>0</v>
      </c>
      <c r="W686" s="49">
        <f>SUMIFS($J$7:$J$3006,$E$7:$E$3006,U686,$I$7:$I$3006,'RC'!$E$6)+SUMIFS($L$7:$L$3006,$E$7:$E$3006,U686,$I$7:$I$3006,'RC'!$E$6)</f>
        <v>0</v>
      </c>
      <c r="X686" s="48">
        <f>COUNTIFS($E$7:$E$3006,U686,$I$7:$I$3006,'RC'!$E$6)</f>
        <v>0</v>
      </c>
      <c r="Y686" s="48"/>
      <c r="Z686" s="51" t="str">
        <f>IF(AQ686='RC'!$E$6,AC686*1000+AD686,"")</f>
        <v/>
      </c>
      <c r="AA686" s="51" t="str">
        <f>IF(AB686="","",IF(AQ686='RC'!$E$6,AC686*1000-AD686,""))</f>
        <v/>
      </c>
      <c r="AB686" s="48" t="str">
        <f>IFERROR(VLOOKUP(E686,Funcionários!$C$8:$E$207,3,FALSE),"")</f>
        <v/>
      </c>
      <c r="AC686" s="50" t="str">
        <f>IF(AB686="","",IF(COUNTIFS($AB$7:$AB$3006,AB686,$AQ$7:$AQ$3006,'RC'!$E$6)=0,"",COUNTIFS($M$7:$M$3006,"Concluída no prazo",$AB$7:$AB$3006,AB686,$AQ$7:$AQ$3006,'RC'!$E$6)/COUNTIFS($AB$7:$AB$3006,AB686,$AQ$7:$AQ$3006,'RC'!$E$6)))</f>
        <v/>
      </c>
      <c r="AD686" s="48">
        <f>SUMIF($AQ$7:$AQ$3006,'RC'!$E$6,$J$7:$J$3006)+SUMIF($AQ$7:$AQ$3006,'RC'!$E$6,$L$7:$L$3006)</f>
        <v>21</v>
      </c>
      <c r="AF686" s="48">
        <v>4.3209999999997903E-2</v>
      </c>
      <c r="AG686" s="48">
        <f>IF(OR(AQ686="",AQ686&lt;&gt;'RC'!$E$6,AB686&lt;&gt;'RC'!$D$21),0,1)</f>
        <v>0</v>
      </c>
      <c r="AH686" s="48">
        <f t="shared" si="240"/>
        <v>4.3209999999997903E-2</v>
      </c>
      <c r="AI686" s="48" t="str">
        <f t="shared" si="222"/>
        <v/>
      </c>
      <c r="AJ686" s="48" t="str">
        <f t="shared" si="223"/>
        <v/>
      </c>
      <c r="AK686" s="52" t="str">
        <f t="shared" si="224"/>
        <v/>
      </c>
      <c r="AL686" s="52" t="str">
        <f t="shared" si="225"/>
        <v/>
      </c>
      <c r="AM686" s="48" t="str">
        <f t="shared" si="226"/>
        <v/>
      </c>
      <c r="AN686" s="48" t="str">
        <f t="shared" si="227"/>
        <v/>
      </c>
      <c r="AP686" s="18" t="str">
        <f t="shared" si="228"/>
        <v/>
      </c>
      <c r="AQ686" s="18" t="str">
        <f t="shared" si="229"/>
        <v/>
      </c>
      <c r="AR686" s="18">
        <v>4.3209999999999998E-2</v>
      </c>
      <c r="AS686" s="18">
        <f>IF(AF!$D$27="Todos",1,IF(M686=AF!$D$27,1,0))</f>
        <v>1</v>
      </c>
      <c r="AT686" s="53">
        <f>IF(AND(E686=AF!$D$6,OR(LT!M686=AF!$D$27,AF!$D$27="Todos"),OR(AP686=AF!$E$8,AQ686=AF!$E$8)),AR686+AS686,0)</f>
        <v>0</v>
      </c>
      <c r="AU686" s="18" t="str">
        <f t="shared" si="230"/>
        <v/>
      </c>
      <c r="AV686" s="54" t="str">
        <f t="shared" si="231"/>
        <v/>
      </c>
      <c r="AW686" s="54" t="str">
        <f t="shared" si="232"/>
        <v/>
      </c>
      <c r="AX686" s="18" t="str">
        <f t="shared" si="233"/>
        <v/>
      </c>
      <c r="AY686" s="18" t="str">
        <f t="shared" si="234"/>
        <v/>
      </c>
      <c r="BA686" s="18">
        <f>IF($E686=AF!$D$6,IF($M686="Concluída no prazo",2,IF($M686="Concluída com atraso",1,0)),0)</f>
        <v>0</v>
      </c>
      <c r="BB686" s="18">
        <f>IF($E686=AF!$D$6,IF($M686="Atrasada",2,IF($M686="Concluída com atraso",1,0)),0)</f>
        <v>0</v>
      </c>
      <c r="BC686" s="18">
        <v>6.7999999999999996E-3</v>
      </c>
      <c r="BD686" s="18">
        <f t="shared" si="241"/>
        <v>6.7999999999999996E-3</v>
      </c>
      <c r="BE686" s="18">
        <f t="shared" si="241"/>
        <v>6.7999999999999996E-3</v>
      </c>
      <c r="BF686" s="18" t="str">
        <f t="shared" si="235"/>
        <v/>
      </c>
      <c r="BN686" s="18" t="str">
        <f t="shared" si="236"/>
        <v>s</v>
      </c>
    </row>
    <row r="687" spans="3:66" ht="50.1" customHeight="1" thickTop="1" thickBot="1" x14ac:dyDescent="0.3">
      <c r="C687" s="46"/>
      <c r="D687" s="46"/>
      <c r="E687" s="46"/>
      <c r="F687" s="122"/>
      <c r="G687" s="122"/>
      <c r="H687" s="78" t="str">
        <f t="shared" si="237"/>
        <v/>
      </c>
      <c r="I687" s="78" t="str">
        <f t="shared" si="238"/>
        <v/>
      </c>
      <c r="J687" s="16"/>
      <c r="K687" s="46" t="str">
        <f t="shared" si="239"/>
        <v/>
      </c>
      <c r="L687" s="16"/>
      <c r="M687" s="16"/>
      <c r="N687" s="46"/>
      <c r="O687" s="47" t="str">
        <f t="shared" si="242"/>
        <v/>
      </c>
      <c r="P687" s="47"/>
      <c r="Q687" s="48" t="str">
        <f>IFERROR(VLOOKUP(E687,Funcionários!$C$8:$E$207,3,FALSE),"")</f>
        <v/>
      </c>
      <c r="R687" s="47"/>
      <c r="S687" s="49" t="str">
        <f t="shared" si="243"/>
        <v/>
      </c>
      <c r="T687" s="49">
        <v>6.8100000000000001E-3</v>
      </c>
      <c r="U687" s="48" t="str">
        <f>IF(Funcionários!C688=0,"",Funcionários!C688)</f>
        <v/>
      </c>
      <c r="V687" s="50">
        <f>IF(U687="",0,IF(COUNTIFS($E$7:$E$3006,U687,$I$7:$I$3006,'RC'!$E$6)=0,0,COUNTIFS($M$7:$M$3006,"Concluída no prazo",$E$7:$E$3006,U687,$I$7:$I$3006,'RC'!$E$6)/COUNTIFS($E$7:$E$3006,U687,$I$7:$I$3006,'RC'!$E$6)))</f>
        <v>0</v>
      </c>
      <c r="W687" s="49">
        <f>SUMIFS($J$7:$J$3006,$E$7:$E$3006,U687,$I$7:$I$3006,'RC'!$E$6)+SUMIFS($L$7:$L$3006,$E$7:$E$3006,U687,$I$7:$I$3006,'RC'!$E$6)</f>
        <v>0</v>
      </c>
      <c r="X687" s="48">
        <f>COUNTIFS($E$7:$E$3006,U687,$I$7:$I$3006,'RC'!$E$6)</f>
        <v>0</v>
      </c>
      <c r="Y687" s="48"/>
      <c r="Z687" s="51" t="str">
        <f>IF(AQ687='RC'!$E$6,AC687*1000+AD687,"")</f>
        <v/>
      </c>
      <c r="AA687" s="51" t="str">
        <f>IF(AB687="","",IF(AQ687='RC'!$E$6,AC687*1000-AD687,""))</f>
        <v/>
      </c>
      <c r="AB687" s="48" t="str">
        <f>IFERROR(VLOOKUP(E687,Funcionários!$C$8:$E$207,3,FALSE),"")</f>
        <v/>
      </c>
      <c r="AC687" s="50" t="str">
        <f>IF(AB687="","",IF(COUNTIFS($AB$7:$AB$3006,AB687,$AQ$7:$AQ$3006,'RC'!$E$6)=0,"",COUNTIFS($M$7:$M$3006,"Concluída no prazo",$AB$7:$AB$3006,AB687,$AQ$7:$AQ$3006,'RC'!$E$6)/COUNTIFS($AB$7:$AB$3006,AB687,$AQ$7:$AQ$3006,'RC'!$E$6)))</f>
        <v/>
      </c>
      <c r="AD687" s="48">
        <f>SUMIF($AQ$7:$AQ$3006,'RC'!$E$6,$J$7:$J$3006)+SUMIF($AQ$7:$AQ$3006,'RC'!$E$6,$L$7:$L$3006)</f>
        <v>21</v>
      </c>
      <c r="AF687" s="48">
        <v>4.31999999999979E-2</v>
      </c>
      <c r="AG687" s="48">
        <f>IF(OR(AQ687="",AQ687&lt;&gt;'RC'!$E$6,AB687&lt;&gt;'RC'!$D$21),0,1)</f>
        <v>0</v>
      </c>
      <c r="AH687" s="48">
        <f t="shared" si="240"/>
        <v>4.31999999999979E-2</v>
      </c>
      <c r="AI687" s="48" t="str">
        <f t="shared" si="222"/>
        <v/>
      </c>
      <c r="AJ687" s="48" t="str">
        <f t="shared" si="223"/>
        <v/>
      </c>
      <c r="AK687" s="52" t="str">
        <f t="shared" si="224"/>
        <v/>
      </c>
      <c r="AL687" s="52" t="str">
        <f t="shared" si="225"/>
        <v/>
      </c>
      <c r="AM687" s="48" t="str">
        <f t="shared" si="226"/>
        <v/>
      </c>
      <c r="AN687" s="48" t="str">
        <f t="shared" si="227"/>
        <v/>
      </c>
      <c r="AP687" s="18" t="str">
        <f t="shared" si="228"/>
        <v/>
      </c>
      <c r="AQ687" s="18" t="str">
        <f t="shared" si="229"/>
        <v/>
      </c>
      <c r="AR687" s="18">
        <v>4.3200000000000002E-2</v>
      </c>
      <c r="AS687" s="18">
        <f>IF(AF!$D$27="Todos",1,IF(M687=AF!$D$27,1,0))</f>
        <v>1</v>
      </c>
      <c r="AT687" s="53">
        <f>IF(AND(E687=AF!$D$6,OR(LT!M687=AF!$D$27,AF!$D$27="Todos"),OR(AP687=AF!$E$8,AQ687=AF!$E$8)),AR687+AS687,0)</f>
        <v>0</v>
      </c>
      <c r="AU687" s="18" t="str">
        <f t="shared" si="230"/>
        <v/>
      </c>
      <c r="AV687" s="54" t="str">
        <f t="shared" si="231"/>
        <v/>
      </c>
      <c r="AW687" s="54" t="str">
        <f t="shared" si="232"/>
        <v/>
      </c>
      <c r="AX687" s="18" t="str">
        <f t="shared" si="233"/>
        <v/>
      </c>
      <c r="AY687" s="18" t="str">
        <f t="shared" si="234"/>
        <v/>
      </c>
      <c r="BA687" s="18">
        <f>IF($E687=AF!$D$6,IF($M687="Concluída no prazo",2,IF($M687="Concluída com atraso",1,0)),0)</f>
        <v>0</v>
      </c>
      <c r="BB687" s="18">
        <f>IF($E687=AF!$D$6,IF($M687="Atrasada",2,IF($M687="Concluída com atraso",1,0)),0)</f>
        <v>0</v>
      </c>
      <c r="BC687" s="18">
        <v>6.8100000000000001E-3</v>
      </c>
      <c r="BD687" s="18">
        <f t="shared" si="241"/>
        <v>6.8100000000000001E-3</v>
      </c>
      <c r="BE687" s="18">
        <f t="shared" si="241"/>
        <v>6.8100000000000001E-3</v>
      </c>
      <c r="BF687" s="18" t="str">
        <f t="shared" si="235"/>
        <v/>
      </c>
      <c r="BN687" s="18" t="str">
        <f t="shared" si="236"/>
        <v>s</v>
      </c>
    </row>
    <row r="688" spans="3:66" ht="50.1" customHeight="1" thickTop="1" thickBot="1" x14ac:dyDescent="0.3">
      <c r="C688" s="46"/>
      <c r="D688" s="46"/>
      <c r="E688" s="46"/>
      <c r="F688" s="122"/>
      <c r="G688" s="122"/>
      <c r="H688" s="78" t="str">
        <f t="shared" si="237"/>
        <v/>
      </c>
      <c r="I688" s="78" t="str">
        <f t="shared" si="238"/>
        <v/>
      </c>
      <c r="J688" s="16"/>
      <c r="K688" s="46" t="str">
        <f t="shared" si="239"/>
        <v/>
      </c>
      <c r="L688" s="16"/>
      <c r="M688" s="16"/>
      <c r="N688" s="46"/>
      <c r="O688" s="47" t="str">
        <f t="shared" si="242"/>
        <v/>
      </c>
      <c r="P688" s="47"/>
      <c r="Q688" s="48" t="str">
        <f>IFERROR(VLOOKUP(E688,Funcionários!$C$8:$E$207,3,FALSE),"")</f>
        <v/>
      </c>
      <c r="R688" s="47"/>
      <c r="S688" s="49" t="str">
        <f t="shared" si="243"/>
        <v/>
      </c>
      <c r="T688" s="49">
        <v>6.8199999999999997E-3</v>
      </c>
      <c r="U688" s="48" t="str">
        <f>IF(Funcionários!C689=0,"",Funcionários!C689)</f>
        <v/>
      </c>
      <c r="V688" s="50">
        <f>IF(U688="",0,IF(COUNTIFS($E$7:$E$3006,U688,$I$7:$I$3006,'RC'!$E$6)=0,0,COUNTIFS($M$7:$M$3006,"Concluída no prazo",$E$7:$E$3006,U688,$I$7:$I$3006,'RC'!$E$6)/COUNTIFS($E$7:$E$3006,U688,$I$7:$I$3006,'RC'!$E$6)))</f>
        <v>0</v>
      </c>
      <c r="W688" s="49">
        <f>SUMIFS($J$7:$J$3006,$E$7:$E$3006,U688,$I$7:$I$3006,'RC'!$E$6)+SUMIFS($L$7:$L$3006,$E$7:$E$3006,U688,$I$7:$I$3006,'RC'!$E$6)</f>
        <v>0</v>
      </c>
      <c r="X688" s="48">
        <f>COUNTIFS($E$7:$E$3006,U688,$I$7:$I$3006,'RC'!$E$6)</f>
        <v>0</v>
      </c>
      <c r="Y688" s="48"/>
      <c r="Z688" s="51" t="str">
        <f>IF(AQ688='RC'!$E$6,AC688*1000+AD688,"")</f>
        <v/>
      </c>
      <c r="AA688" s="51" t="str">
        <f>IF(AB688="","",IF(AQ688='RC'!$E$6,AC688*1000-AD688,""))</f>
        <v/>
      </c>
      <c r="AB688" s="48" t="str">
        <f>IFERROR(VLOOKUP(E688,Funcionários!$C$8:$E$207,3,FALSE),"")</f>
        <v/>
      </c>
      <c r="AC688" s="50" t="str">
        <f>IF(AB688="","",IF(COUNTIFS($AB$7:$AB$3006,AB688,$AQ$7:$AQ$3006,'RC'!$E$6)=0,"",COUNTIFS($M$7:$M$3006,"Concluída no prazo",$AB$7:$AB$3006,AB688,$AQ$7:$AQ$3006,'RC'!$E$6)/COUNTIFS($AB$7:$AB$3006,AB688,$AQ$7:$AQ$3006,'RC'!$E$6)))</f>
        <v/>
      </c>
      <c r="AD688" s="48">
        <f>SUMIF($AQ$7:$AQ$3006,'RC'!$E$6,$J$7:$J$3006)+SUMIF($AQ$7:$AQ$3006,'RC'!$E$6,$L$7:$L$3006)</f>
        <v>21</v>
      </c>
      <c r="AF688" s="48">
        <v>4.3189999999997897E-2</v>
      </c>
      <c r="AG688" s="48">
        <f>IF(OR(AQ688="",AQ688&lt;&gt;'RC'!$E$6,AB688&lt;&gt;'RC'!$D$21),0,1)</f>
        <v>0</v>
      </c>
      <c r="AH688" s="48">
        <f t="shared" si="240"/>
        <v>4.3189999999997897E-2</v>
      </c>
      <c r="AI688" s="48" t="str">
        <f t="shared" si="222"/>
        <v/>
      </c>
      <c r="AJ688" s="48" t="str">
        <f t="shared" si="223"/>
        <v/>
      </c>
      <c r="AK688" s="52" t="str">
        <f t="shared" si="224"/>
        <v/>
      </c>
      <c r="AL688" s="52" t="str">
        <f t="shared" si="225"/>
        <v/>
      </c>
      <c r="AM688" s="48" t="str">
        <f t="shared" si="226"/>
        <v/>
      </c>
      <c r="AN688" s="48" t="str">
        <f t="shared" si="227"/>
        <v/>
      </c>
      <c r="AP688" s="18" t="str">
        <f t="shared" si="228"/>
        <v/>
      </c>
      <c r="AQ688" s="18" t="str">
        <f t="shared" si="229"/>
        <v/>
      </c>
      <c r="AR688" s="18">
        <v>4.3189999999999999E-2</v>
      </c>
      <c r="AS688" s="18">
        <f>IF(AF!$D$27="Todos",1,IF(M688=AF!$D$27,1,0))</f>
        <v>1</v>
      </c>
      <c r="AT688" s="53">
        <f>IF(AND(E688=AF!$D$6,OR(LT!M688=AF!$D$27,AF!$D$27="Todos"),OR(AP688=AF!$E$8,AQ688=AF!$E$8)),AR688+AS688,0)</f>
        <v>0</v>
      </c>
      <c r="AU688" s="18" t="str">
        <f t="shared" si="230"/>
        <v/>
      </c>
      <c r="AV688" s="54" t="str">
        <f t="shared" si="231"/>
        <v/>
      </c>
      <c r="AW688" s="54" t="str">
        <f t="shared" si="232"/>
        <v/>
      </c>
      <c r="AX688" s="18" t="str">
        <f t="shared" si="233"/>
        <v/>
      </c>
      <c r="AY688" s="18" t="str">
        <f t="shared" si="234"/>
        <v/>
      </c>
      <c r="BA688" s="18">
        <f>IF($E688=AF!$D$6,IF($M688="Concluída no prazo",2,IF($M688="Concluída com atraso",1,0)),0)</f>
        <v>0</v>
      </c>
      <c r="BB688" s="18">
        <f>IF($E688=AF!$D$6,IF($M688="Atrasada",2,IF($M688="Concluída com atraso",1,0)),0)</f>
        <v>0</v>
      </c>
      <c r="BC688" s="18">
        <v>6.8199999999999997E-3</v>
      </c>
      <c r="BD688" s="18">
        <f t="shared" si="241"/>
        <v>6.8199999999999997E-3</v>
      </c>
      <c r="BE688" s="18">
        <f t="shared" si="241"/>
        <v>6.8199999999999997E-3</v>
      </c>
      <c r="BF688" s="18" t="str">
        <f t="shared" si="235"/>
        <v/>
      </c>
      <c r="BN688" s="18" t="str">
        <f t="shared" si="236"/>
        <v>s</v>
      </c>
    </row>
    <row r="689" spans="3:66" ht="50.1" customHeight="1" thickTop="1" thickBot="1" x14ac:dyDescent="0.3">
      <c r="C689" s="46"/>
      <c r="D689" s="46"/>
      <c r="E689" s="46"/>
      <c r="F689" s="122"/>
      <c r="G689" s="122"/>
      <c r="H689" s="78" t="str">
        <f t="shared" si="237"/>
        <v/>
      </c>
      <c r="I689" s="78" t="str">
        <f t="shared" si="238"/>
        <v/>
      </c>
      <c r="J689" s="16"/>
      <c r="K689" s="46" t="str">
        <f t="shared" si="239"/>
        <v/>
      </c>
      <c r="L689" s="16"/>
      <c r="M689" s="16"/>
      <c r="N689" s="46"/>
      <c r="O689" s="47" t="str">
        <f t="shared" si="242"/>
        <v/>
      </c>
      <c r="P689" s="47"/>
      <c r="Q689" s="48" t="str">
        <f>IFERROR(VLOOKUP(E689,Funcionários!$C$8:$E$207,3,FALSE),"")</f>
        <v/>
      </c>
      <c r="R689" s="47"/>
      <c r="S689" s="49" t="str">
        <f t="shared" si="243"/>
        <v/>
      </c>
      <c r="T689" s="49">
        <v>6.8300000000000001E-3</v>
      </c>
      <c r="U689" s="48" t="str">
        <f>IF(Funcionários!C690=0,"",Funcionários!C690)</f>
        <v/>
      </c>
      <c r="V689" s="50">
        <f>IF(U689="",0,IF(COUNTIFS($E$7:$E$3006,U689,$I$7:$I$3006,'RC'!$E$6)=0,0,COUNTIFS($M$7:$M$3006,"Concluída no prazo",$E$7:$E$3006,U689,$I$7:$I$3006,'RC'!$E$6)/COUNTIFS($E$7:$E$3006,U689,$I$7:$I$3006,'RC'!$E$6)))</f>
        <v>0</v>
      </c>
      <c r="W689" s="49">
        <f>SUMIFS($J$7:$J$3006,$E$7:$E$3006,U689,$I$7:$I$3006,'RC'!$E$6)+SUMIFS($L$7:$L$3006,$E$7:$E$3006,U689,$I$7:$I$3006,'RC'!$E$6)</f>
        <v>0</v>
      </c>
      <c r="X689" s="48">
        <f>COUNTIFS($E$7:$E$3006,U689,$I$7:$I$3006,'RC'!$E$6)</f>
        <v>0</v>
      </c>
      <c r="Y689" s="48"/>
      <c r="Z689" s="51" t="str">
        <f>IF(AQ689='RC'!$E$6,AC689*1000+AD689,"")</f>
        <v/>
      </c>
      <c r="AA689" s="51" t="str">
        <f>IF(AB689="","",IF(AQ689='RC'!$E$6,AC689*1000-AD689,""))</f>
        <v/>
      </c>
      <c r="AB689" s="48" t="str">
        <f>IFERROR(VLOOKUP(E689,Funcionários!$C$8:$E$207,3,FALSE),"")</f>
        <v/>
      </c>
      <c r="AC689" s="50" t="str">
        <f>IF(AB689="","",IF(COUNTIFS($AB$7:$AB$3006,AB689,$AQ$7:$AQ$3006,'RC'!$E$6)=0,"",COUNTIFS($M$7:$M$3006,"Concluída no prazo",$AB$7:$AB$3006,AB689,$AQ$7:$AQ$3006,'RC'!$E$6)/COUNTIFS($AB$7:$AB$3006,AB689,$AQ$7:$AQ$3006,'RC'!$E$6)))</f>
        <v/>
      </c>
      <c r="AD689" s="48">
        <f>SUMIF($AQ$7:$AQ$3006,'RC'!$E$6,$J$7:$J$3006)+SUMIF($AQ$7:$AQ$3006,'RC'!$E$6,$L$7:$L$3006)</f>
        <v>21</v>
      </c>
      <c r="AF689" s="48">
        <v>4.3179999999997901E-2</v>
      </c>
      <c r="AG689" s="48">
        <f>IF(OR(AQ689="",AQ689&lt;&gt;'RC'!$E$6,AB689&lt;&gt;'RC'!$D$21),0,1)</f>
        <v>0</v>
      </c>
      <c r="AH689" s="48">
        <f t="shared" si="240"/>
        <v>4.3179999999997901E-2</v>
      </c>
      <c r="AI689" s="48" t="str">
        <f t="shared" si="222"/>
        <v/>
      </c>
      <c r="AJ689" s="48" t="str">
        <f t="shared" si="223"/>
        <v/>
      </c>
      <c r="AK689" s="52" t="str">
        <f t="shared" si="224"/>
        <v/>
      </c>
      <c r="AL689" s="52" t="str">
        <f t="shared" si="225"/>
        <v/>
      </c>
      <c r="AM689" s="48" t="str">
        <f t="shared" si="226"/>
        <v/>
      </c>
      <c r="AN689" s="48" t="str">
        <f t="shared" si="227"/>
        <v/>
      </c>
      <c r="AP689" s="18" t="str">
        <f t="shared" si="228"/>
        <v/>
      </c>
      <c r="AQ689" s="18" t="str">
        <f t="shared" si="229"/>
        <v/>
      </c>
      <c r="AR689" s="18">
        <v>4.3180000000000003E-2</v>
      </c>
      <c r="AS689" s="18">
        <f>IF(AF!$D$27="Todos",1,IF(M689=AF!$D$27,1,0))</f>
        <v>1</v>
      </c>
      <c r="AT689" s="53">
        <f>IF(AND(E689=AF!$D$6,OR(LT!M689=AF!$D$27,AF!$D$27="Todos"),OR(AP689=AF!$E$8,AQ689=AF!$E$8)),AR689+AS689,0)</f>
        <v>0</v>
      </c>
      <c r="AU689" s="18" t="str">
        <f t="shared" si="230"/>
        <v/>
      </c>
      <c r="AV689" s="54" t="str">
        <f t="shared" si="231"/>
        <v/>
      </c>
      <c r="AW689" s="54" t="str">
        <f t="shared" si="232"/>
        <v/>
      </c>
      <c r="AX689" s="18" t="str">
        <f t="shared" si="233"/>
        <v/>
      </c>
      <c r="AY689" s="18" t="str">
        <f t="shared" si="234"/>
        <v/>
      </c>
      <c r="BA689" s="18">
        <f>IF($E689=AF!$D$6,IF($M689="Concluída no prazo",2,IF($M689="Concluída com atraso",1,0)),0)</f>
        <v>0</v>
      </c>
      <c r="BB689" s="18">
        <f>IF($E689=AF!$D$6,IF($M689="Atrasada",2,IF($M689="Concluída com atraso",1,0)),0)</f>
        <v>0</v>
      </c>
      <c r="BC689" s="18">
        <v>6.8300000000000001E-3</v>
      </c>
      <c r="BD689" s="18">
        <f t="shared" si="241"/>
        <v>6.8300000000000001E-3</v>
      </c>
      <c r="BE689" s="18">
        <f t="shared" si="241"/>
        <v>6.8300000000000001E-3</v>
      </c>
      <c r="BF689" s="18" t="str">
        <f t="shared" si="235"/>
        <v/>
      </c>
      <c r="BN689" s="18" t="str">
        <f t="shared" si="236"/>
        <v>s</v>
      </c>
    </row>
    <row r="690" spans="3:66" ht="50.1" customHeight="1" thickTop="1" thickBot="1" x14ac:dyDescent="0.3">
      <c r="C690" s="46"/>
      <c r="D690" s="46"/>
      <c r="E690" s="46"/>
      <c r="F690" s="122"/>
      <c r="G690" s="122"/>
      <c r="H690" s="78" t="str">
        <f t="shared" si="237"/>
        <v/>
      </c>
      <c r="I690" s="78" t="str">
        <f t="shared" si="238"/>
        <v/>
      </c>
      <c r="J690" s="16"/>
      <c r="K690" s="46" t="str">
        <f t="shared" si="239"/>
        <v/>
      </c>
      <c r="L690" s="16"/>
      <c r="M690" s="16"/>
      <c r="N690" s="46"/>
      <c r="O690" s="47" t="str">
        <f t="shared" si="242"/>
        <v/>
      </c>
      <c r="P690" s="47"/>
      <c r="Q690" s="48" t="str">
        <f>IFERROR(VLOOKUP(E690,Funcionários!$C$8:$E$207,3,FALSE),"")</f>
        <v/>
      </c>
      <c r="R690" s="47"/>
      <c r="S690" s="49" t="str">
        <f t="shared" si="243"/>
        <v/>
      </c>
      <c r="T690" s="49">
        <v>6.8399999999999997E-3</v>
      </c>
      <c r="U690" s="48" t="str">
        <f>IF(Funcionários!C691=0,"",Funcionários!C691)</f>
        <v/>
      </c>
      <c r="V690" s="50">
        <f>IF(U690="",0,IF(COUNTIFS($E$7:$E$3006,U690,$I$7:$I$3006,'RC'!$E$6)=0,0,COUNTIFS($M$7:$M$3006,"Concluída no prazo",$E$7:$E$3006,U690,$I$7:$I$3006,'RC'!$E$6)/COUNTIFS($E$7:$E$3006,U690,$I$7:$I$3006,'RC'!$E$6)))</f>
        <v>0</v>
      </c>
      <c r="W690" s="49">
        <f>SUMIFS($J$7:$J$3006,$E$7:$E$3006,U690,$I$7:$I$3006,'RC'!$E$6)+SUMIFS($L$7:$L$3006,$E$7:$E$3006,U690,$I$7:$I$3006,'RC'!$E$6)</f>
        <v>0</v>
      </c>
      <c r="X690" s="48">
        <f>COUNTIFS($E$7:$E$3006,U690,$I$7:$I$3006,'RC'!$E$6)</f>
        <v>0</v>
      </c>
      <c r="Y690" s="48"/>
      <c r="Z690" s="51" t="str">
        <f>IF(AQ690='RC'!$E$6,AC690*1000+AD690,"")</f>
        <v/>
      </c>
      <c r="AA690" s="51" t="str">
        <f>IF(AB690="","",IF(AQ690='RC'!$E$6,AC690*1000-AD690,""))</f>
        <v/>
      </c>
      <c r="AB690" s="48" t="str">
        <f>IFERROR(VLOOKUP(E690,Funcionários!$C$8:$E$207,3,FALSE),"")</f>
        <v/>
      </c>
      <c r="AC690" s="50" t="str">
        <f>IF(AB690="","",IF(COUNTIFS($AB$7:$AB$3006,AB690,$AQ$7:$AQ$3006,'RC'!$E$6)=0,"",COUNTIFS($M$7:$M$3006,"Concluída no prazo",$AB$7:$AB$3006,AB690,$AQ$7:$AQ$3006,'RC'!$E$6)/COUNTIFS($AB$7:$AB$3006,AB690,$AQ$7:$AQ$3006,'RC'!$E$6)))</f>
        <v/>
      </c>
      <c r="AD690" s="48">
        <f>SUMIF($AQ$7:$AQ$3006,'RC'!$E$6,$J$7:$J$3006)+SUMIF($AQ$7:$AQ$3006,'RC'!$E$6,$L$7:$L$3006)</f>
        <v>21</v>
      </c>
      <c r="AF690" s="48">
        <v>4.3169999999997898E-2</v>
      </c>
      <c r="AG690" s="48">
        <f>IF(OR(AQ690="",AQ690&lt;&gt;'RC'!$E$6,AB690&lt;&gt;'RC'!$D$21),0,1)</f>
        <v>0</v>
      </c>
      <c r="AH690" s="48">
        <f t="shared" si="240"/>
        <v>4.3169999999997898E-2</v>
      </c>
      <c r="AI690" s="48" t="str">
        <f t="shared" si="222"/>
        <v/>
      </c>
      <c r="AJ690" s="48" t="str">
        <f t="shared" si="223"/>
        <v/>
      </c>
      <c r="AK690" s="52" t="str">
        <f t="shared" si="224"/>
        <v/>
      </c>
      <c r="AL690" s="52" t="str">
        <f t="shared" si="225"/>
        <v/>
      </c>
      <c r="AM690" s="48" t="str">
        <f t="shared" si="226"/>
        <v/>
      </c>
      <c r="AN690" s="48" t="str">
        <f t="shared" si="227"/>
        <v/>
      </c>
      <c r="AP690" s="18" t="str">
        <f t="shared" si="228"/>
        <v/>
      </c>
      <c r="AQ690" s="18" t="str">
        <f t="shared" si="229"/>
        <v/>
      </c>
      <c r="AR690" s="18">
        <v>4.317E-2</v>
      </c>
      <c r="AS690" s="18">
        <f>IF(AF!$D$27="Todos",1,IF(M690=AF!$D$27,1,0))</f>
        <v>1</v>
      </c>
      <c r="AT690" s="53">
        <f>IF(AND(E690=AF!$D$6,OR(LT!M690=AF!$D$27,AF!$D$27="Todos"),OR(AP690=AF!$E$8,AQ690=AF!$E$8)),AR690+AS690,0)</f>
        <v>0</v>
      </c>
      <c r="AU690" s="18" t="str">
        <f t="shared" si="230"/>
        <v/>
      </c>
      <c r="AV690" s="54" t="str">
        <f t="shared" si="231"/>
        <v/>
      </c>
      <c r="AW690" s="54" t="str">
        <f t="shared" si="232"/>
        <v/>
      </c>
      <c r="AX690" s="18" t="str">
        <f t="shared" si="233"/>
        <v/>
      </c>
      <c r="AY690" s="18" t="str">
        <f t="shared" si="234"/>
        <v/>
      </c>
      <c r="BA690" s="18">
        <f>IF($E690=AF!$D$6,IF($M690="Concluída no prazo",2,IF($M690="Concluída com atraso",1,0)),0)</f>
        <v>0</v>
      </c>
      <c r="BB690" s="18">
        <f>IF($E690=AF!$D$6,IF($M690="Atrasada",2,IF($M690="Concluída com atraso",1,0)),0)</f>
        <v>0</v>
      </c>
      <c r="BC690" s="18">
        <v>6.8399999999999997E-3</v>
      </c>
      <c r="BD690" s="18">
        <f t="shared" si="241"/>
        <v>6.8399999999999997E-3</v>
      </c>
      <c r="BE690" s="18">
        <f t="shared" si="241"/>
        <v>6.8399999999999997E-3</v>
      </c>
      <c r="BF690" s="18" t="str">
        <f t="shared" si="235"/>
        <v/>
      </c>
      <c r="BN690" s="18" t="str">
        <f t="shared" si="236"/>
        <v>s</v>
      </c>
    </row>
    <row r="691" spans="3:66" ht="50.1" customHeight="1" thickTop="1" thickBot="1" x14ac:dyDescent="0.3">
      <c r="C691" s="46"/>
      <c r="D691" s="46"/>
      <c r="E691" s="46"/>
      <c r="F691" s="122"/>
      <c r="G691" s="122"/>
      <c r="H691" s="78" t="str">
        <f t="shared" si="237"/>
        <v/>
      </c>
      <c r="I691" s="78" t="str">
        <f t="shared" si="238"/>
        <v/>
      </c>
      <c r="J691" s="16"/>
      <c r="K691" s="46" t="str">
        <f t="shared" si="239"/>
        <v/>
      </c>
      <c r="L691" s="16"/>
      <c r="M691" s="16"/>
      <c r="N691" s="46"/>
      <c r="O691" s="47" t="str">
        <f t="shared" si="242"/>
        <v/>
      </c>
      <c r="P691" s="47"/>
      <c r="Q691" s="48" t="str">
        <f>IFERROR(VLOOKUP(E691,Funcionários!$C$8:$E$207,3,FALSE),"")</f>
        <v/>
      </c>
      <c r="R691" s="47"/>
      <c r="S691" s="49" t="str">
        <f t="shared" si="243"/>
        <v/>
      </c>
      <c r="T691" s="49">
        <v>6.8500000000000002E-3</v>
      </c>
      <c r="U691" s="48" t="str">
        <f>IF(Funcionários!C692=0,"",Funcionários!C692)</f>
        <v/>
      </c>
      <c r="V691" s="50">
        <f>IF(U691="",0,IF(COUNTIFS($E$7:$E$3006,U691,$I$7:$I$3006,'RC'!$E$6)=0,0,COUNTIFS($M$7:$M$3006,"Concluída no prazo",$E$7:$E$3006,U691,$I$7:$I$3006,'RC'!$E$6)/COUNTIFS($E$7:$E$3006,U691,$I$7:$I$3006,'RC'!$E$6)))</f>
        <v>0</v>
      </c>
      <c r="W691" s="49">
        <f>SUMIFS($J$7:$J$3006,$E$7:$E$3006,U691,$I$7:$I$3006,'RC'!$E$6)+SUMIFS($L$7:$L$3006,$E$7:$E$3006,U691,$I$7:$I$3006,'RC'!$E$6)</f>
        <v>0</v>
      </c>
      <c r="X691" s="48">
        <f>COUNTIFS($E$7:$E$3006,U691,$I$7:$I$3006,'RC'!$E$6)</f>
        <v>0</v>
      </c>
      <c r="Y691" s="48"/>
      <c r="Z691" s="51" t="str">
        <f>IF(AQ691='RC'!$E$6,AC691*1000+AD691,"")</f>
        <v/>
      </c>
      <c r="AA691" s="51" t="str">
        <f>IF(AB691="","",IF(AQ691='RC'!$E$6,AC691*1000-AD691,""))</f>
        <v/>
      </c>
      <c r="AB691" s="48" t="str">
        <f>IFERROR(VLOOKUP(E691,Funcionários!$C$8:$E$207,3,FALSE),"")</f>
        <v/>
      </c>
      <c r="AC691" s="50" t="str">
        <f>IF(AB691="","",IF(COUNTIFS($AB$7:$AB$3006,AB691,$AQ$7:$AQ$3006,'RC'!$E$6)=0,"",COUNTIFS($M$7:$M$3006,"Concluída no prazo",$AB$7:$AB$3006,AB691,$AQ$7:$AQ$3006,'RC'!$E$6)/COUNTIFS($AB$7:$AB$3006,AB691,$AQ$7:$AQ$3006,'RC'!$E$6)))</f>
        <v/>
      </c>
      <c r="AD691" s="48">
        <f>SUMIF($AQ$7:$AQ$3006,'RC'!$E$6,$J$7:$J$3006)+SUMIF($AQ$7:$AQ$3006,'RC'!$E$6,$L$7:$L$3006)</f>
        <v>21</v>
      </c>
      <c r="AF691" s="48">
        <v>4.3159999999997901E-2</v>
      </c>
      <c r="AG691" s="48">
        <f>IF(OR(AQ691="",AQ691&lt;&gt;'RC'!$E$6,AB691&lt;&gt;'RC'!$D$21),0,1)</f>
        <v>0</v>
      </c>
      <c r="AH691" s="48">
        <f t="shared" si="240"/>
        <v>4.3159999999997901E-2</v>
      </c>
      <c r="AI691" s="48" t="str">
        <f t="shared" si="222"/>
        <v/>
      </c>
      <c r="AJ691" s="48" t="str">
        <f t="shared" si="223"/>
        <v/>
      </c>
      <c r="AK691" s="52" t="str">
        <f t="shared" si="224"/>
        <v/>
      </c>
      <c r="AL691" s="52" t="str">
        <f t="shared" si="225"/>
        <v/>
      </c>
      <c r="AM691" s="48" t="str">
        <f t="shared" si="226"/>
        <v/>
      </c>
      <c r="AN691" s="48" t="str">
        <f t="shared" si="227"/>
        <v/>
      </c>
      <c r="AP691" s="18" t="str">
        <f t="shared" si="228"/>
        <v/>
      </c>
      <c r="AQ691" s="18" t="str">
        <f t="shared" si="229"/>
        <v/>
      </c>
      <c r="AR691" s="18">
        <v>4.3159999999999997E-2</v>
      </c>
      <c r="AS691" s="18">
        <f>IF(AF!$D$27="Todos",1,IF(M691=AF!$D$27,1,0))</f>
        <v>1</v>
      </c>
      <c r="AT691" s="53">
        <f>IF(AND(E691=AF!$D$6,OR(LT!M691=AF!$D$27,AF!$D$27="Todos"),OR(AP691=AF!$E$8,AQ691=AF!$E$8)),AR691+AS691,0)</f>
        <v>0</v>
      </c>
      <c r="AU691" s="18" t="str">
        <f t="shared" si="230"/>
        <v/>
      </c>
      <c r="AV691" s="54" t="str">
        <f t="shared" si="231"/>
        <v/>
      </c>
      <c r="AW691" s="54" t="str">
        <f t="shared" si="232"/>
        <v/>
      </c>
      <c r="AX691" s="18" t="str">
        <f t="shared" si="233"/>
        <v/>
      </c>
      <c r="AY691" s="18" t="str">
        <f t="shared" si="234"/>
        <v/>
      </c>
      <c r="BA691" s="18">
        <f>IF($E691=AF!$D$6,IF($M691="Concluída no prazo",2,IF($M691="Concluída com atraso",1,0)),0)</f>
        <v>0</v>
      </c>
      <c r="BB691" s="18">
        <f>IF($E691=AF!$D$6,IF($M691="Atrasada",2,IF($M691="Concluída com atraso",1,0)),0)</f>
        <v>0</v>
      </c>
      <c r="BC691" s="18">
        <v>6.8500000000000002E-3</v>
      </c>
      <c r="BD691" s="18">
        <f t="shared" si="241"/>
        <v>6.8500000000000002E-3</v>
      </c>
      <c r="BE691" s="18">
        <f t="shared" si="241"/>
        <v>6.8500000000000002E-3</v>
      </c>
      <c r="BF691" s="18" t="str">
        <f t="shared" si="235"/>
        <v/>
      </c>
      <c r="BN691" s="18" t="str">
        <f t="shared" si="236"/>
        <v>s</v>
      </c>
    </row>
    <row r="692" spans="3:66" ht="50.1" customHeight="1" thickTop="1" thickBot="1" x14ac:dyDescent="0.3">
      <c r="C692" s="46"/>
      <c r="D692" s="46"/>
      <c r="E692" s="46"/>
      <c r="F692" s="122"/>
      <c r="G692" s="122"/>
      <c r="H692" s="78" t="str">
        <f t="shared" si="237"/>
        <v/>
      </c>
      <c r="I692" s="78" t="str">
        <f t="shared" si="238"/>
        <v/>
      </c>
      <c r="J692" s="16"/>
      <c r="K692" s="46" t="str">
        <f t="shared" si="239"/>
        <v/>
      </c>
      <c r="L692" s="16"/>
      <c r="M692" s="16"/>
      <c r="N692" s="46"/>
      <c r="O692" s="47" t="str">
        <f t="shared" si="242"/>
        <v/>
      </c>
      <c r="P692" s="47"/>
      <c r="Q692" s="48" t="str">
        <f>IFERROR(VLOOKUP(E692,Funcionários!$C$8:$E$207,3,FALSE),"")</f>
        <v/>
      </c>
      <c r="R692" s="47"/>
      <c r="S692" s="49" t="str">
        <f t="shared" si="243"/>
        <v/>
      </c>
      <c r="T692" s="49">
        <v>6.8599999999999998E-3</v>
      </c>
      <c r="U692" s="48" t="str">
        <f>IF(Funcionários!C693=0,"",Funcionários!C693)</f>
        <v/>
      </c>
      <c r="V692" s="50">
        <f>IF(U692="",0,IF(COUNTIFS($E$7:$E$3006,U692,$I$7:$I$3006,'RC'!$E$6)=0,0,COUNTIFS($M$7:$M$3006,"Concluída no prazo",$E$7:$E$3006,U692,$I$7:$I$3006,'RC'!$E$6)/COUNTIFS($E$7:$E$3006,U692,$I$7:$I$3006,'RC'!$E$6)))</f>
        <v>0</v>
      </c>
      <c r="W692" s="49">
        <f>SUMIFS($J$7:$J$3006,$E$7:$E$3006,U692,$I$7:$I$3006,'RC'!$E$6)+SUMIFS($L$7:$L$3006,$E$7:$E$3006,U692,$I$7:$I$3006,'RC'!$E$6)</f>
        <v>0</v>
      </c>
      <c r="X692" s="48">
        <f>COUNTIFS($E$7:$E$3006,U692,$I$7:$I$3006,'RC'!$E$6)</f>
        <v>0</v>
      </c>
      <c r="Y692" s="48"/>
      <c r="Z692" s="51" t="str">
        <f>IF(AQ692='RC'!$E$6,AC692*1000+AD692,"")</f>
        <v/>
      </c>
      <c r="AA692" s="51" t="str">
        <f>IF(AB692="","",IF(AQ692='RC'!$E$6,AC692*1000-AD692,""))</f>
        <v/>
      </c>
      <c r="AB692" s="48" t="str">
        <f>IFERROR(VLOOKUP(E692,Funcionários!$C$8:$E$207,3,FALSE),"")</f>
        <v/>
      </c>
      <c r="AC692" s="50" t="str">
        <f>IF(AB692="","",IF(COUNTIFS($AB$7:$AB$3006,AB692,$AQ$7:$AQ$3006,'RC'!$E$6)=0,"",COUNTIFS($M$7:$M$3006,"Concluída no prazo",$AB$7:$AB$3006,AB692,$AQ$7:$AQ$3006,'RC'!$E$6)/COUNTIFS($AB$7:$AB$3006,AB692,$AQ$7:$AQ$3006,'RC'!$E$6)))</f>
        <v/>
      </c>
      <c r="AD692" s="48">
        <f>SUMIF($AQ$7:$AQ$3006,'RC'!$E$6,$J$7:$J$3006)+SUMIF($AQ$7:$AQ$3006,'RC'!$E$6,$L$7:$L$3006)</f>
        <v>21</v>
      </c>
      <c r="AF692" s="48">
        <v>4.3149999999997898E-2</v>
      </c>
      <c r="AG692" s="48">
        <f>IF(OR(AQ692="",AQ692&lt;&gt;'RC'!$E$6,AB692&lt;&gt;'RC'!$D$21),0,1)</f>
        <v>0</v>
      </c>
      <c r="AH692" s="48">
        <f t="shared" si="240"/>
        <v>4.3149999999997898E-2</v>
      </c>
      <c r="AI692" s="48" t="str">
        <f t="shared" si="222"/>
        <v/>
      </c>
      <c r="AJ692" s="48" t="str">
        <f t="shared" si="223"/>
        <v/>
      </c>
      <c r="AK692" s="52" t="str">
        <f t="shared" si="224"/>
        <v/>
      </c>
      <c r="AL692" s="52" t="str">
        <f t="shared" si="225"/>
        <v/>
      </c>
      <c r="AM692" s="48" t="str">
        <f t="shared" si="226"/>
        <v/>
      </c>
      <c r="AN692" s="48" t="str">
        <f t="shared" si="227"/>
        <v/>
      </c>
      <c r="AP692" s="18" t="str">
        <f t="shared" si="228"/>
        <v/>
      </c>
      <c r="AQ692" s="18" t="str">
        <f t="shared" si="229"/>
        <v/>
      </c>
      <c r="AR692" s="18">
        <v>4.3150000000000001E-2</v>
      </c>
      <c r="AS692" s="18">
        <f>IF(AF!$D$27="Todos",1,IF(M692=AF!$D$27,1,0))</f>
        <v>1</v>
      </c>
      <c r="AT692" s="53">
        <f>IF(AND(E692=AF!$D$6,OR(LT!M692=AF!$D$27,AF!$D$27="Todos"),OR(AP692=AF!$E$8,AQ692=AF!$E$8)),AR692+AS692,0)</f>
        <v>0</v>
      </c>
      <c r="AU692" s="18" t="str">
        <f t="shared" si="230"/>
        <v/>
      </c>
      <c r="AV692" s="54" t="str">
        <f t="shared" si="231"/>
        <v/>
      </c>
      <c r="AW692" s="54" t="str">
        <f t="shared" si="232"/>
        <v/>
      </c>
      <c r="AX692" s="18" t="str">
        <f t="shared" si="233"/>
        <v/>
      </c>
      <c r="AY692" s="18" t="str">
        <f t="shared" si="234"/>
        <v/>
      </c>
      <c r="BA692" s="18">
        <f>IF($E692=AF!$D$6,IF($M692="Concluída no prazo",2,IF($M692="Concluída com atraso",1,0)),0)</f>
        <v>0</v>
      </c>
      <c r="BB692" s="18">
        <f>IF($E692=AF!$D$6,IF($M692="Atrasada",2,IF($M692="Concluída com atraso",1,0)),0)</f>
        <v>0</v>
      </c>
      <c r="BC692" s="18">
        <v>6.8599999999999998E-3</v>
      </c>
      <c r="BD692" s="18">
        <f t="shared" si="241"/>
        <v>6.8599999999999998E-3</v>
      </c>
      <c r="BE692" s="18">
        <f t="shared" si="241"/>
        <v>6.8599999999999998E-3</v>
      </c>
      <c r="BF692" s="18" t="str">
        <f t="shared" si="235"/>
        <v/>
      </c>
      <c r="BN692" s="18" t="str">
        <f t="shared" si="236"/>
        <v>s</v>
      </c>
    </row>
    <row r="693" spans="3:66" ht="50.1" customHeight="1" thickTop="1" thickBot="1" x14ac:dyDescent="0.3">
      <c r="C693" s="46"/>
      <c r="D693" s="46"/>
      <c r="E693" s="46"/>
      <c r="F693" s="122"/>
      <c r="G693" s="122"/>
      <c r="H693" s="78" t="str">
        <f t="shared" si="237"/>
        <v/>
      </c>
      <c r="I693" s="78" t="str">
        <f t="shared" si="238"/>
        <v/>
      </c>
      <c r="J693" s="16"/>
      <c r="K693" s="46" t="str">
        <f t="shared" si="239"/>
        <v/>
      </c>
      <c r="L693" s="16"/>
      <c r="M693" s="16"/>
      <c r="N693" s="46"/>
      <c r="O693" s="47" t="str">
        <f t="shared" si="242"/>
        <v/>
      </c>
      <c r="P693" s="47"/>
      <c r="Q693" s="48" t="str">
        <f>IFERROR(VLOOKUP(E693,Funcionários!$C$8:$E$207,3,FALSE),"")</f>
        <v/>
      </c>
      <c r="R693" s="47"/>
      <c r="S693" s="49" t="str">
        <f t="shared" si="243"/>
        <v/>
      </c>
      <c r="T693" s="49">
        <v>6.8700000000000002E-3</v>
      </c>
      <c r="U693" s="48" t="str">
        <f>IF(Funcionários!C694=0,"",Funcionários!C694)</f>
        <v/>
      </c>
      <c r="V693" s="50">
        <f>IF(U693="",0,IF(COUNTIFS($E$7:$E$3006,U693,$I$7:$I$3006,'RC'!$E$6)=0,0,COUNTIFS($M$7:$M$3006,"Concluída no prazo",$E$7:$E$3006,U693,$I$7:$I$3006,'RC'!$E$6)/COUNTIFS($E$7:$E$3006,U693,$I$7:$I$3006,'RC'!$E$6)))</f>
        <v>0</v>
      </c>
      <c r="W693" s="49">
        <f>SUMIFS($J$7:$J$3006,$E$7:$E$3006,U693,$I$7:$I$3006,'RC'!$E$6)+SUMIFS($L$7:$L$3006,$E$7:$E$3006,U693,$I$7:$I$3006,'RC'!$E$6)</f>
        <v>0</v>
      </c>
      <c r="X693" s="48">
        <f>COUNTIFS($E$7:$E$3006,U693,$I$7:$I$3006,'RC'!$E$6)</f>
        <v>0</v>
      </c>
      <c r="Y693" s="48"/>
      <c r="Z693" s="51" t="str">
        <f>IF(AQ693='RC'!$E$6,AC693*1000+AD693,"")</f>
        <v/>
      </c>
      <c r="AA693" s="51" t="str">
        <f>IF(AB693="","",IF(AQ693='RC'!$E$6,AC693*1000-AD693,""))</f>
        <v/>
      </c>
      <c r="AB693" s="48" t="str">
        <f>IFERROR(VLOOKUP(E693,Funcionários!$C$8:$E$207,3,FALSE),"")</f>
        <v/>
      </c>
      <c r="AC693" s="50" t="str">
        <f>IF(AB693="","",IF(COUNTIFS($AB$7:$AB$3006,AB693,$AQ$7:$AQ$3006,'RC'!$E$6)=0,"",COUNTIFS($M$7:$M$3006,"Concluída no prazo",$AB$7:$AB$3006,AB693,$AQ$7:$AQ$3006,'RC'!$E$6)/COUNTIFS($AB$7:$AB$3006,AB693,$AQ$7:$AQ$3006,'RC'!$E$6)))</f>
        <v/>
      </c>
      <c r="AD693" s="48">
        <f>SUMIF($AQ$7:$AQ$3006,'RC'!$E$6,$J$7:$J$3006)+SUMIF($AQ$7:$AQ$3006,'RC'!$E$6,$L$7:$L$3006)</f>
        <v>21</v>
      </c>
      <c r="AF693" s="48">
        <v>4.3139999999997902E-2</v>
      </c>
      <c r="AG693" s="48">
        <f>IF(OR(AQ693="",AQ693&lt;&gt;'RC'!$E$6,AB693&lt;&gt;'RC'!$D$21),0,1)</f>
        <v>0</v>
      </c>
      <c r="AH693" s="48">
        <f t="shared" si="240"/>
        <v>4.3139999999997902E-2</v>
      </c>
      <c r="AI693" s="48" t="str">
        <f t="shared" si="222"/>
        <v/>
      </c>
      <c r="AJ693" s="48" t="str">
        <f t="shared" si="223"/>
        <v/>
      </c>
      <c r="AK693" s="52" t="str">
        <f t="shared" si="224"/>
        <v/>
      </c>
      <c r="AL693" s="52" t="str">
        <f t="shared" si="225"/>
        <v/>
      </c>
      <c r="AM693" s="48" t="str">
        <f t="shared" si="226"/>
        <v/>
      </c>
      <c r="AN693" s="48" t="str">
        <f t="shared" si="227"/>
        <v/>
      </c>
      <c r="AP693" s="18" t="str">
        <f t="shared" si="228"/>
        <v/>
      </c>
      <c r="AQ693" s="18" t="str">
        <f t="shared" si="229"/>
        <v/>
      </c>
      <c r="AR693" s="18">
        <v>4.3139999999999998E-2</v>
      </c>
      <c r="AS693" s="18">
        <f>IF(AF!$D$27="Todos",1,IF(M693=AF!$D$27,1,0))</f>
        <v>1</v>
      </c>
      <c r="AT693" s="53">
        <f>IF(AND(E693=AF!$D$6,OR(LT!M693=AF!$D$27,AF!$D$27="Todos"),OR(AP693=AF!$E$8,AQ693=AF!$E$8)),AR693+AS693,0)</f>
        <v>0</v>
      </c>
      <c r="AU693" s="18" t="str">
        <f t="shared" si="230"/>
        <v/>
      </c>
      <c r="AV693" s="54" t="str">
        <f t="shared" si="231"/>
        <v/>
      </c>
      <c r="AW693" s="54" t="str">
        <f t="shared" si="232"/>
        <v/>
      </c>
      <c r="AX693" s="18" t="str">
        <f t="shared" si="233"/>
        <v/>
      </c>
      <c r="AY693" s="18" t="str">
        <f t="shared" si="234"/>
        <v/>
      </c>
      <c r="BA693" s="18">
        <f>IF($E693=AF!$D$6,IF($M693="Concluída no prazo",2,IF($M693="Concluída com atraso",1,0)),0)</f>
        <v>0</v>
      </c>
      <c r="BB693" s="18">
        <f>IF($E693=AF!$D$6,IF($M693="Atrasada",2,IF($M693="Concluída com atraso",1,0)),0)</f>
        <v>0</v>
      </c>
      <c r="BC693" s="18">
        <v>6.8700000000000002E-3</v>
      </c>
      <c r="BD693" s="18">
        <f t="shared" si="241"/>
        <v>6.8700000000000002E-3</v>
      </c>
      <c r="BE693" s="18">
        <f t="shared" si="241"/>
        <v>6.8700000000000002E-3</v>
      </c>
      <c r="BF693" s="18" t="str">
        <f t="shared" si="235"/>
        <v/>
      </c>
      <c r="BN693" s="18" t="str">
        <f t="shared" si="236"/>
        <v>s</v>
      </c>
    </row>
    <row r="694" spans="3:66" ht="50.1" customHeight="1" thickTop="1" thickBot="1" x14ac:dyDescent="0.3">
      <c r="C694" s="46"/>
      <c r="D694" s="46"/>
      <c r="E694" s="46"/>
      <c r="F694" s="122"/>
      <c r="G694" s="122"/>
      <c r="H694" s="78" t="str">
        <f t="shared" si="237"/>
        <v/>
      </c>
      <c r="I694" s="78" t="str">
        <f t="shared" si="238"/>
        <v/>
      </c>
      <c r="J694" s="16"/>
      <c r="K694" s="46" t="str">
        <f t="shared" si="239"/>
        <v/>
      </c>
      <c r="L694" s="16"/>
      <c r="M694" s="16"/>
      <c r="N694" s="46"/>
      <c r="O694" s="47" t="str">
        <f t="shared" si="242"/>
        <v/>
      </c>
      <c r="P694" s="47"/>
      <c r="Q694" s="48" t="str">
        <f>IFERROR(VLOOKUP(E694,Funcionários!$C$8:$E$207,3,FALSE),"")</f>
        <v/>
      </c>
      <c r="R694" s="47"/>
      <c r="S694" s="49" t="str">
        <f t="shared" si="243"/>
        <v/>
      </c>
      <c r="T694" s="49">
        <v>6.8799999999999998E-3</v>
      </c>
      <c r="U694" s="48" t="str">
        <f>IF(Funcionários!C695=0,"",Funcionários!C695)</f>
        <v/>
      </c>
      <c r="V694" s="50">
        <f>IF(U694="",0,IF(COUNTIFS($E$7:$E$3006,U694,$I$7:$I$3006,'RC'!$E$6)=0,0,COUNTIFS($M$7:$M$3006,"Concluída no prazo",$E$7:$E$3006,U694,$I$7:$I$3006,'RC'!$E$6)/COUNTIFS($E$7:$E$3006,U694,$I$7:$I$3006,'RC'!$E$6)))</f>
        <v>0</v>
      </c>
      <c r="W694" s="49">
        <f>SUMIFS($J$7:$J$3006,$E$7:$E$3006,U694,$I$7:$I$3006,'RC'!$E$6)+SUMIFS($L$7:$L$3006,$E$7:$E$3006,U694,$I$7:$I$3006,'RC'!$E$6)</f>
        <v>0</v>
      </c>
      <c r="X694" s="48">
        <f>COUNTIFS($E$7:$E$3006,U694,$I$7:$I$3006,'RC'!$E$6)</f>
        <v>0</v>
      </c>
      <c r="Y694" s="48"/>
      <c r="Z694" s="51" t="str">
        <f>IF(AQ694='RC'!$E$6,AC694*1000+AD694,"")</f>
        <v/>
      </c>
      <c r="AA694" s="51" t="str">
        <f>IF(AB694="","",IF(AQ694='RC'!$E$6,AC694*1000-AD694,""))</f>
        <v/>
      </c>
      <c r="AB694" s="48" t="str">
        <f>IFERROR(VLOOKUP(E694,Funcionários!$C$8:$E$207,3,FALSE),"")</f>
        <v/>
      </c>
      <c r="AC694" s="50" t="str">
        <f>IF(AB694="","",IF(COUNTIFS($AB$7:$AB$3006,AB694,$AQ$7:$AQ$3006,'RC'!$E$6)=0,"",COUNTIFS($M$7:$M$3006,"Concluída no prazo",$AB$7:$AB$3006,AB694,$AQ$7:$AQ$3006,'RC'!$E$6)/COUNTIFS($AB$7:$AB$3006,AB694,$AQ$7:$AQ$3006,'RC'!$E$6)))</f>
        <v/>
      </c>
      <c r="AD694" s="48">
        <f>SUMIF($AQ$7:$AQ$3006,'RC'!$E$6,$J$7:$J$3006)+SUMIF($AQ$7:$AQ$3006,'RC'!$E$6,$L$7:$L$3006)</f>
        <v>21</v>
      </c>
      <c r="AF694" s="48">
        <v>4.3129999999997899E-2</v>
      </c>
      <c r="AG694" s="48">
        <f>IF(OR(AQ694="",AQ694&lt;&gt;'RC'!$E$6,AB694&lt;&gt;'RC'!$D$21),0,1)</f>
        <v>0</v>
      </c>
      <c r="AH694" s="48">
        <f t="shared" si="240"/>
        <v>4.3129999999997899E-2</v>
      </c>
      <c r="AI694" s="48" t="str">
        <f t="shared" si="222"/>
        <v/>
      </c>
      <c r="AJ694" s="48" t="str">
        <f t="shared" si="223"/>
        <v/>
      </c>
      <c r="AK694" s="52" t="str">
        <f t="shared" si="224"/>
        <v/>
      </c>
      <c r="AL694" s="52" t="str">
        <f t="shared" si="225"/>
        <v/>
      </c>
      <c r="AM694" s="48" t="str">
        <f t="shared" si="226"/>
        <v/>
      </c>
      <c r="AN694" s="48" t="str">
        <f t="shared" si="227"/>
        <v/>
      </c>
      <c r="AP694" s="18" t="str">
        <f t="shared" si="228"/>
        <v/>
      </c>
      <c r="AQ694" s="18" t="str">
        <f t="shared" si="229"/>
        <v/>
      </c>
      <c r="AR694" s="18">
        <v>4.3130000000000002E-2</v>
      </c>
      <c r="AS694" s="18">
        <f>IF(AF!$D$27="Todos",1,IF(M694=AF!$D$27,1,0))</f>
        <v>1</v>
      </c>
      <c r="AT694" s="53">
        <f>IF(AND(E694=AF!$D$6,OR(LT!M694=AF!$D$27,AF!$D$27="Todos"),OR(AP694=AF!$E$8,AQ694=AF!$E$8)),AR694+AS694,0)</f>
        <v>0</v>
      </c>
      <c r="AU694" s="18" t="str">
        <f t="shared" si="230"/>
        <v/>
      </c>
      <c r="AV694" s="54" t="str">
        <f t="shared" si="231"/>
        <v/>
      </c>
      <c r="AW694" s="54" t="str">
        <f t="shared" si="232"/>
        <v/>
      </c>
      <c r="AX694" s="18" t="str">
        <f t="shared" si="233"/>
        <v/>
      </c>
      <c r="AY694" s="18" t="str">
        <f t="shared" si="234"/>
        <v/>
      </c>
      <c r="BA694" s="18">
        <f>IF($E694=AF!$D$6,IF($M694="Concluída no prazo",2,IF($M694="Concluída com atraso",1,0)),0)</f>
        <v>0</v>
      </c>
      <c r="BB694" s="18">
        <f>IF($E694=AF!$D$6,IF($M694="Atrasada",2,IF($M694="Concluída com atraso",1,0)),0)</f>
        <v>0</v>
      </c>
      <c r="BC694" s="18">
        <v>6.8799999999999998E-3</v>
      </c>
      <c r="BD694" s="18">
        <f t="shared" si="241"/>
        <v>6.8799999999999998E-3</v>
      </c>
      <c r="BE694" s="18">
        <f t="shared" si="241"/>
        <v>6.8799999999999998E-3</v>
      </c>
      <c r="BF694" s="18" t="str">
        <f t="shared" si="235"/>
        <v/>
      </c>
      <c r="BN694" s="18" t="str">
        <f t="shared" si="236"/>
        <v>s</v>
      </c>
    </row>
    <row r="695" spans="3:66" ht="50.1" customHeight="1" thickTop="1" thickBot="1" x14ac:dyDescent="0.3">
      <c r="C695" s="46"/>
      <c r="D695" s="46"/>
      <c r="E695" s="46"/>
      <c r="F695" s="122"/>
      <c r="G695" s="122"/>
      <c r="H695" s="78" t="str">
        <f t="shared" si="237"/>
        <v/>
      </c>
      <c r="I695" s="78" t="str">
        <f t="shared" si="238"/>
        <v/>
      </c>
      <c r="J695" s="16"/>
      <c r="K695" s="46" t="str">
        <f t="shared" si="239"/>
        <v/>
      </c>
      <c r="L695" s="16"/>
      <c r="M695" s="16"/>
      <c r="N695" s="46"/>
      <c r="O695" s="47" t="str">
        <f t="shared" si="242"/>
        <v/>
      </c>
      <c r="P695" s="47"/>
      <c r="Q695" s="48" t="str">
        <f>IFERROR(VLOOKUP(E695,Funcionários!$C$8:$E$207,3,FALSE),"")</f>
        <v/>
      </c>
      <c r="R695" s="47"/>
      <c r="S695" s="49" t="str">
        <f t="shared" si="243"/>
        <v/>
      </c>
      <c r="T695" s="49">
        <v>6.8900000000000003E-3</v>
      </c>
      <c r="U695" s="48" t="str">
        <f>IF(Funcionários!C696=0,"",Funcionários!C696)</f>
        <v/>
      </c>
      <c r="V695" s="50">
        <f>IF(U695="",0,IF(COUNTIFS($E$7:$E$3006,U695,$I$7:$I$3006,'RC'!$E$6)=0,0,COUNTIFS($M$7:$M$3006,"Concluída no prazo",$E$7:$E$3006,U695,$I$7:$I$3006,'RC'!$E$6)/COUNTIFS($E$7:$E$3006,U695,$I$7:$I$3006,'RC'!$E$6)))</f>
        <v>0</v>
      </c>
      <c r="W695" s="49">
        <f>SUMIFS($J$7:$J$3006,$E$7:$E$3006,U695,$I$7:$I$3006,'RC'!$E$6)+SUMIFS($L$7:$L$3006,$E$7:$E$3006,U695,$I$7:$I$3006,'RC'!$E$6)</f>
        <v>0</v>
      </c>
      <c r="X695" s="48">
        <f>COUNTIFS($E$7:$E$3006,U695,$I$7:$I$3006,'RC'!$E$6)</f>
        <v>0</v>
      </c>
      <c r="Y695" s="48"/>
      <c r="Z695" s="51" t="str">
        <f>IF(AQ695='RC'!$E$6,AC695*1000+AD695,"")</f>
        <v/>
      </c>
      <c r="AA695" s="51" t="str">
        <f>IF(AB695="","",IF(AQ695='RC'!$E$6,AC695*1000-AD695,""))</f>
        <v/>
      </c>
      <c r="AB695" s="48" t="str">
        <f>IFERROR(VLOOKUP(E695,Funcionários!$C$8:$E$207,3,FALSE),"")</f>
        <v/>
      </c>
      <c r="AC695" s="50" t="str">
        <f>IF(AB695="","",IF(COUNTIFS($AB$7:$AB$3006,AB695,$AQ$7:$AQ$3006,'RC'!$E$6)=0,"",COUNTIFS($M$7:$M$3006,"Concluída no prazo",$AB$7:$AB$3006,AB695,$AQ$7:$AQ$3006,'RC'!$E$6)/COUNTIFS($AB$7:$AB$3006,AB695,$AQ$7:$AQ$3006,'RC'!$E$6)))</f>
        <v/>
      </c>
      <c r="AD695" s="48">
        <f>SUMIF($AQ$7:$AQ$3006,'RC'!$E$6,$J$7:$J$3006)+SUMIF($AQ$7:$AQ$3006,'RC'!$E$6,$L$7:$L$3006)</f>
        <v>21</v>
      </c>
      <c r="AF695" s="48">
        <v>4.3119999999997903E-2</v>
      </c>
      <c r="AG695" s="48">
        <f>IF(OR(AQ695="",AQ695&lt;&gt;'RC'!$E$6,AB695&lt;&gt;'RC'!$D$21),0,1)</f>
        <v>0</v>
      </c>
      <c r="AH695" s="48">
        <f t="shared" si="240"/>
        <v>4.3119999999997903E-2</v>
      </c>
      <c r="AI695" s="48" t="str">
        <f t="shared" si="222"/>
        <v/>
      </c>
      <c r="AJ695" s="48" t="str">
        <f t="shared" si="223"/>
        <v/>
      </c>
      <c r="AK695" s="52" t="str">
        <f t="shared" si="224"/>
        <v/>
      </c>
      <c r="AL695" s="52" t="str">
        <f t="shared" si="225"/>
        <v/>
      </c>
      <c r="AM695" s="48" t="str">
        <f t="shared" si="226"/>
        <v/>
      </c>
      <c r="AN695" s="48" t="str">
        <f t="shared" si="227"/>
        <v/>
      </c>
      <c r="AP695" s="18" t="str">
        <f t="shared" si="228"/>
        <v/>
      </c>
      <c r="AQ695" s="18" t="str">
        <f t="shared" si="229"/>
        <v/>
      </c>
      <c r="AR695" s="18">
        <v>4.3119999999999999E-2</v>
      </c>
      <c r="AS695" s="18">
        <f>IF(AF!$D$27="Todos",1,IF(M695=AF!$D$27,1,0))</f>
        <v>1</v>
      </c>
      <c r="AT695" s="53">
        <f>IF(AND(E695=AF!$D$6,OR(LT!M695=AF!$D$27,AF!$D$27="Todos"),OR(AP695=AF!$E$8,AQ695=AF!$E$8)),AR695+AS695,0)</f>
        <v>0</v>
      </c>
      <c r="AU695" s="18" t="str">
        <f t="shared" si="230"/>
        <v/>
      </c>
      <c r="AV695" s="54" t="str">
        <f t="shared" si="231"/>
        <v/>
      </c>
      <c r="AW695" s="54" t="str">
        <f t="shared" si="232"/>
        <v/>
      </c>
      <c r="AX695" s="18" t="str">
        <f t="shared" si="233"/>
        <v/>
      </c>
      <c r="AY695" s="18" t="str">
        <f t="shared" si="234"/>
        <v/>
      </c>
      <c r="BA695" s="18">
        <f>IF($E695=AF!$D$6,IF($M695="Concluída no prazo",2,IF($M695="Concluída com atraso",1,0)),0)</f>
        <v>0</v>
      </c>
      <c r="BB695" s="18">
        <f>IF($E695=AF!$D$6,IF($M695="Atrasada",2,IF($M695="Concluída com atraso",1,0)),0)</f>
        <v>0</v>
      </c>
      <c r="BC695" s="18">
        <v>6.8900000000000003E-3</v>
      </c>
      <c r="BD695" s="18">
        <f t="shared" si="241"/>
        <v>6.8900000000000003E-3</v>
      </c>
      <c r="BE695" s="18">
        <f t="shared" si="241"/>
        <v>6.8900000000000003E-3</v>
      </c>
      <c r="BF695" s="18" t="str">
        <f t="shared" si="235"/>
        <v/>
      </c>
      <c r="BN695" s="18" t="str">
        <f t="shared" si="236"/>
        <v>s</v>
      </c>
    </row>
    <row r="696" spans="3:66" ht="50.1" customHeight="1" thickTop="1" thickBot="1" x14ac:dyDescent="0.3">
      <c r="C696" s="46"/>
      <c r="D696" s="46"/>
      <c r="E696" s="46"/>
      <c r="F696" s="122"/>
      <c r="G696" s="122"/>
      <c r="H696" s="78" t="str">
        <f t="shared" si="237"/>
        <v/>
      </c>
      <c r="I696" s="78" t="str">
        <f t="shared" si="238"/>
        <v/>
      </c>
      <c r="J696" s="16"/>
      <c r="K696" s="46" t="str">
        <f t="shared" si="239"/>
        <v/>
      </c>
      <c r="L696" s="16"/>
      <c r="M696" s="16"/>
      <c r="N696" s="46"/>
      <c r="O696" s="47" t="str">
        <f t="shared" si="242"/>
        <v/>
      </c>
      <c r="P696" s="47"/>
      <c r="Q696" s="48" t="str">
        <f>IFERROR(VLOOKUP(E696,Funcionários!$C$8:$E$207,3,FALSE),"")</f>
        <v/>
      </c>
      <c r="R696" s="47"/>
      <c r="S696" s="49" t="str">
        <f t="shared" si="243"/>
        <v/>
      </c>
      <c r="T696" s="49">
        <v>6.8999999999999999E-3</v>
      </c>
      <c r="U696" s="48" t="str">
        <f>IF(Funcionários!C697=0,"",Funcionários!C697)</f>
        <v/>
      </c>
      <c r="V696" s="50">
        <f>IF(U696="",0,IF(COUNTIFS($E$7:$E$3006,U696,$I$7:$I$3006,'RC'!$E$6)=0,0,COUNTIFS($M$7:$M$3006,"Concluída no prazo",$E$7:$E$3006,U696,$I$7:$I$3006,'RC'!$E$6)/COUNTIFS($E$7:$E$3006,U696,$I$7:$I$3006,'RC'!$E$6)))</f>
        <v>0</v>
      </c>
      <c r="W696" s="49">
        <f>SUMIFS($J$7:$J$3006,$E$7:$E$3006,U696,$I$7:$I$3006,'RC'!$E$6)+SUMIFS($L$7:$L$3006,$E$7:$E$3006,U696,$I$7:$I$3006,'RC'!$E$6)</f>
        <v>0</v>
      </c>
      <c r="X696" s="48">
        <f>COUNTIFS($E$7:$E$3006,U696,$I$7:$I$3006,'RC'!$E$6)</f>
        <v>0</v>
      </c>
      <c r="Y696" s="48"/>
      <c r="Z696" s="51" t="str">
        <f>IF(AQ696='RC'!$E$6,AC696*1000+AD696,"")</f>
        <v/>
      </c>
      <c r="AA696" s="51" t="str">
        <f>IF(AB696="","",IF(AQ696='RC'!$E$6,AC696*1000-AD696,""))</f>
        <v/>
      </c>
      <c r="AB696" s="48" t="str">
        <f>IFERROR(VLOOKUP(E696,Funcionários!$C$8:$E$207,3,FALSE),"")</f>
        <v/>
      </c>
      <c r="AC696" s="50" t="str">
        <f>IF(AB696="","",IF(COUNTIFS($AB$7:$AB$3006,AB696,$AQ$7:$AQ$3006,'RC'!$E$6)=0,"",COUNTIFS($M$7:$M$3006,"Concluída no prazo",$AB$7:$AB$3006,AB696,$AQ$7:$AQ$3006,'RC'!$E$6)/COUNTIFS($AB$7:$AB$3006,AB696,$AQ$7:$AQ$3006,'RC'!$E$6)))</f>
        <v/>
      </c>
      <c r="AD696" s="48">
        <f>SUMIF($AQ$7:$AQ$3006,'RC'!$E$6,$J$7:$J$3006)+SUMIF($AQ$7:$AQ$3006,'RC'!$E$6,$L$7:$L$3006)</f>
        <v>21</v>
      </c>
      <c r="AF696" s="48">
        <v>4.31099999999979E-2</v>
      </c>
      <c r="AG696" s="48">
        <f>IF(OR(AQ696="",AQ696&lt;&gt;'RC'!$E$6,AB696&lt;&gt;'RC'!$D$21),0,1)</f>
        <v>0</v>
      </c>
      <c r="AH696" s="48">
        <f t="shared" si="240"/>
        <v>4.31099999999979E-2</v>
      </c>
      <c r="AI696" s="48" t="str">
        <f t="shared" si="222"/>
        <v/>
      </c>
      <c r="AJ696" s="48" t="str">
        <f t="shared" si="223"/>
        <v/>
      </c>
      <c r="AK696" s="52" t="str">
        <f t="shared" si="224"/>
        <v/>
      </c>
      <c r="AL696" s="52" t="str">
        <f t="shared" si="225"/>
        <v/>
      </c>
      <c r="AM696" s="48" t="str">
        <f t="shared" si="226"/>
        <v/>
      </c>
      <c r="AN696" s="48" t="str">
        <f t="shared" si="227"/>
        <v/>
      </c>
      <c r="AP696" s="18" t="str">
        <f t="shared" si="228"/>
        <v/>
      </c>
      <c r="AQ696" s="18" t="str">
        <f t="shared" si="229"/>
        <v/>
      </c>
      <c r="AR696" s="18">
        <v>4.3110000000000002E-2</v>
      </c>
      <c r="AS696" s="18">
        <f>IF(AF!$D$27="Todos",1,IF(M696=AF!$D$27,1,0))</f>
        <v>1</v>
      </c>
      <c r="AT696" s="53">
        <f>IF(AND(E696=AF!$D$6,OR(LT!M696=AF!$D$27,AF!$D$27="Todos"),OR(AP696=AF!$E$8,AQ696=AF!$E$8)),AR696+AS696,0)</f>
        <v>0</v>
      </c>
      <c r="AU696" s="18" t="str">
        <f t="shared" si="230"/>
        <v/>
      </c>
      <c r="AV696" s="54" t="str">
        <f t="shared" si="231"/>
        <v/>
      </c>
      <c r="AW696" s="54" t="str">
        <f t="shared" si="232"/>
        <v/>
      </c>
      <c r="AX696" s="18" t="str">
        <f t="shared" si="233"/>
        <v/>
      </c>
      <c r="AY696" s="18" t="str">
        <f t="shared" si="234"/>
        <v/>
      </c>
      <c r="BA696" s="18">
        <f>IF($E696=AF!$D$6,IF($M696="Concluída no prazo",2,IF($M696="Concluída com atraso",1,0)),0)</f>
        <v>0</v>
      </c>
      <c r="BB696" s="18">
        <f>IF($E696=AF!$D$6,IF($M696="Atrasada",2,IF($M696="Concluída com atraso",1,0)),0)</f>
        <v>0</v>
      </c>
      <c r="BC696" s="18">
        <v>6.8999999999999999E-3</v>
      </c>
      <c r="BD696" s="18">
        <f t="shared" si="241"/>
        <v>6.8999999999999999E-3</v>
      </c>
      <c r="BE696" s="18">
        <f t="shared" si="241"/>
        <v>6.8999999999999999E-3</v>
      </c>
      <c r="BF696" s="18" t="str">
        <f t="shared" si="235"/>
        <v/>
      </c>
      <c r="BN696" s="18" t="str">
        <f t="shared" si="236"/>
        <v>s</v>
      </c>
    </row>
    <row r="697" spans="3:66" ht="50.1" customHeight="1" thickTop="1" thickBot="1" x14ac:dyDescent="0.3">
      <c r="C697" s="46"/>
      <c r="D697" s="46"/>
      <c r="E697" s="46"/>
      <c r="F697" s="122"/>
      <c r="G697" s="122"/>
      <c r="H697" s="78" t="str">
        <f t="shared" si="237"/>
        <v/>
      </c>
      <c r="I697" s="78" t="str">
        <f t="shared" si="238"/>
        <v/>
      </c>
      <c r="J697" s="16"/>
      <c r="K697" s="46" t="str">
        <f t="shared" si="239"/>
        <v/>
      </c>
      <c r="L697" s="16"/>
      <c r="M697" s="16"/>
      <c r="N697" s="46"/>
      <c r="O697" s="47" t="str">
        <f t="shared" si="242"/>
        <v/>
      </c>
      <c r="P697" s="47"/>
      <c r="Q697" s="48" t="str">
        <f>IFERROR(VLOOKUP(E697,Funcionários!$C$8:$E$207,3,FALSE),"")</f>
        <v/>
      </c>
      <c r="R697" s="47"/>
      <c r="S697" s="49" t="str">
        <f t="shared" si="243"/>
        <v/>
      </c>
      <c r="T697" s="49">
        <v>6.9100000000000003E-3</v>
      </c>
      <c r="U697" s="48" t="str">
        <f>IF(Funcionários!C698=0,"",Funcionários!C698)</f>
        <v/>
      </c>
      <c r="V697" s="50">
        <f>IF(U697="",0,IF(COUNTIFS($E$7:$E$3006,U697,$I$7:$I$3006,'RC'!$E$6)=0,0,COUNTIFS($M$7:$M$3006,"Concluída no prazo",$E$7:$E$3006,U697,$I$7:$I$3006,'RC'!$E$6)/COUNTIFS($E$7:$E$3006,U697,$I$7:$I$3006,'RC'!$E$6)))</f>
        <v>0</v>
      </c>
      <c r="W697" s="49">
        <f>SUMIFS($J$7:$J$3006,$E$7:$E$3006,U697,$I$7:$I$3006,'RC'!$E$6)+SUMIFS($L$7:$L$3006,$E$7:$E$3006,U697,$I$7:$I$3006,'RC'!$E$6)</f>
        <v>0</v>
      </c>
      <c r="X697" s="48">
        <f>COUNTIFS($E$7:$E$3006,U697,$I$7:$I$3006,'RC'!$E$6)</f>
        <v>0</v>
      </c>
      <c r="Y697" s="48"/>
      <c r="Z697" s="51" t="str">
        <f>IF(AQ697='RC'!$E$6,AC697*1000+AD697,"")</f>
        <v/>
      </c>
      <c r="AA697" s="51" t="str">
        <f>IF(AB697="","",IF(AQ697='RC'!$E$6,AC697*1000-AD697,""))</f>
        <v/>
      </c>
      <c r="AB697" s="48" t="str">
        <f>IFERROR(VLOOKUP(E697,Funcionários!$C$8:$E$207,3,FALSE),"")</f>
        <v/>
      </c>
      <c r="AC697" s="50" t="str">
        <f>IF(AB697="","",IF(COUNTIFS($AB$7:$AB$3006,AB697,$AQ$7:$AQ$3006,'RC'!$E$6)=0,"",COUNTIFS($M$7:$M$3006,"Concluída no prazo",$AB$7:$AB$3006,AB697,$AQ$7:$AQ$3006,'RC'!$E$6)/COUNTIFS($AB$7:$AB$3006,AB697,$AQ$7:$AQ$3006,'RC'!$E$6)))</f>
        <v/>
      </c>
      <c r="AD697" s="48">
        <f>SUMIF($AQ$7:$AQ$3006,'RC'!$E$6,$J$7:$J$3006)+SUMIF($AQ$7:$AQ$3006,'RC'!$E$6,$L$7:$L$3006)</f>
        <v>21</v>
      </c>
      <c r="AF697" s="48">
        <v>4.3099999999997897E-2</v>
      </c>
      <c r="AG697" s="48">
        <f>IF(OR(AQ697="",AQ697&lt;&gt;'RC'!$E$6,AB697&lt;&gt;'RC'!$D$21),0,1)</f>
        <v>0</v>
      </c>
      <c r="AH697" s="48">
        <f t="shared" si="240"/>
        <v>4.3099999999997897E-2</v>
      </c>
      <c r="AI697" s="48" t="str">
        <f t="shared" si="222"/>
        <v/>
      </c>
      <c r="AJ697" s="48" t="str">
        <f t="shared" si="223"/>
        <v/>
      </c>
      <c r="AK697" s="52" t="str">
        <f t="shared" si="224"/>
        <v/>
      </c>
      <c r="AL697" s="52" t="str">
        <f t="shared" si="225"/>
        <v/>
      </c>
      <c r="AM697" s="48" t="str">
        <f t="shared" si="226"/>
        <v/>
      </c>
      <c r="AN697" s="48" t="str">
        <f t="shared" si="227"/>
        <v/>
      </c>
      <c r="AP697" s="18" t="str">
        <f t="shared" si="228"/>
        <v/>
      </c>
      <c r="AQ697" s="18" t="str">
        <f t="shared" si="229"/>
        <v/>
      </c>
      <c r="AR697" s="18">
        <v>4.3099999999999999E-2</v>
      </c>
      <c r="AS697" s="18">
        <f>IF(AF!$D$27="Todos",1,IF(M697=AF!$D$27,1,0))</f>
        <v>1</v>
      </c>
      <c r="AT697" s="53">
        <f>IF(AND(E697=AF!$D$6,OR(LT!M697=AF!$D$27,AF!$D$27="Todos"),OR(AP697=AF!$E$8,AQ697=AF!$E$8)),AR697+AS697,0)</f>
        <v>0</v>
      </c>
      <c r="AU697" s="18" t="str">
        <f t="shared" si="230"/>
        <v/>
      </c>
      <c r="AV697" s="54" t="str">
        <f t="shared" si="231"/>
        <v/>
      </c>
      <c r="AW697" s="54" t="str">
        <f t="shared" si="232"/>
        <v/>
      </c>
      <c r="AX697" s="18" t="str">
        <f t="shared" si="233"/>
        <v/>
      </c>
      <c r="AY697" s="18" t="str">
        <f t="shared" si="234"/>
        <v/>
      </c>
      <c r="BA697" s="18">
        <f>IF($E697=AF!$D$6,IF($M697="Concluída no prazo",2,IF($M697="Concluída com atraso",1,0)),0)</f>
        <v>0</v>
      </c>
      <c r="BB697" s="18">
        <f>IF($E697=AF!$D$6,IF($M697="Atrasada",2,IF($M697="Concluída com atraso",1,0)),0)</f>
        <v>0</v>
      </c>
      <c r="BC697" s="18">
        <v>6.9100000000000003E-3</v>
      </c>
      <c r="BD697" s="18">
        <f t="shared" si="241"/>
        <v>6.9100000000000003E-3</v>
      </c>
      <c r="BE697" s="18">
        <f t="shared" si="241"/>
        <v>6.9100000000000003E-3</v>
      </c>
      <c r="BF697" s="18" t="str">
        <f t="shared" si="235"/>
        <v/>
      </c>
      <c r="BN697" s="18" t="str">
        <f t="shared" si="236"/>
        <v>s</v>
      </c>
    </row>
    <row r="698" spans="3:66" ht="50.1" customHeight="1" thickTop="1" thickBot="1" x14ac:dyDescent="0.3">
      <c r="C698" s="46"/>
      <c r="D698" s="46"/>
      <c r="E698" s="46"/>
      <c r="F698" s="122"/>
      <c r="G698" s="122"/>
      <c r="H698" s="78" t="str">
        <f t="shared" si="237"/>
        <v/>
      </c>
      <c r="I698" s="78" t="str">
        <f t="shared" si="238"/>
        <v/>
      </c>
      <c r="J698" s="16"/>
      <c r="K698" s="46" t="str">
        <f t="shared" si="239"/>
        <v/>
      </c>
      <c r="L698" s="16"/>
      <c r="M698" s="16"/>
      <c r="N698" s="46"/>
      <c r="O698" s="47" t="str">
        <f t="shared" si="242"/>
        <v/>
      </c>
      <c r="P698" s="47"/>
      <c r="Q698" s="48" t="str">
        <f>IFERROR(VLOOKUP(E698,Funcionários!$C$8:$E$207,3,FALSE),"")</f>
        <v/>
      </c>
      <c r="R698" s="47"/>
      <c r="S698" s="49" t="str">
        <f t="shared" si="243"/>
        <v/>
      </c>
      <c r="T698" s="49">
        <v>6.9199999999999999E-3</v>
      </c>
      <c r="U698" s="48" t="str">
        <f>IF(Funcionários!C699=0,"",Funcionários!C699)</f>
        <v/>
      </c>
      <c r="V698" s="50">
        <f>IF(U698="",0,IF(COUNTIFS($E$7:$E$3006,U698,$I$7:$I$3006,'RC'!$E$6)=0,0,COUNTIFS($M$7:$M$3006,"Concluída no prazo",$E$7:$E$3006,U698,$I$7:$I$3006,'RC'!$E$6)/COUNTIFS($E$7:$E$3006,U698,$I$7:$I$3006,'RC'!$E$6)))</f>
        <v>0</v>
      </c>
      <c r="W698" s="49">
        <f>SUMIFS($J$7:$J$3006,$E$7:$E$3006,U698,$I$7:$I$3006,'RC'!$E$6)+SUMIFS($L$7:$L$3006,$E$7:$E$3006,U698,$I$7:$I$3006,'RC'!$E$6)</f>
        <v>0</v>
      </c>
      <c r="X698" s="48">
        <f>COUNTIFS($E$7:$E$3006,U698,$I$7:$I$3006,'RC'!$E$6)</f>
        <v>0</v>
      </c>
      <c r="Y698" s="48"/>
      <c r="Z698" s="51" t="str">
        <f>IF(AQ698='RC'!$E$6,AC698*1000+AD698,"")</f>
        <v/>
      </c>
      <c r="AA698" s="51" t="str">
        <f>IF(AB698="","",IF(AQ698='RC'!$E$6,AC698*1000-AD698,""))</f>
        <v/>
      </c>
      <c r="AB698" s="48" t="str">
        <f>IFERROR(VLOOKUP(E698,Funcionários!$C$8:$E$207,3,FALSE),"")</f>
        <v/>
      </c>
      <c r="AC698" s="50" t="str">
        <f>IF(AB698="","",IF(COUNTIFS($AB$7:$AB$3006,AB698,$AQ$7:$AQ$3006,'RC'!$E$6)=0,"",COUNTIFS($M$7:$M$3006,"Concluída no prazo",$AB$7:$AB$3006,AB698,$AQ$7:$AQ$3006,'RC'!$E$6)/COUNTIFS($AB$7:$AB$3006,AB698,$AQ$7:$AQ$3006,'RC'!$E$6)))</f>
        <v/>
      </c>
      <c r="AD698" s="48">
        <f>SUMIF($AQ$7:$AQ$3006,'RC'!$E$6,$J$7:$J$3006)+SUMIF($AQ$7:$AQ$3006,'RC'!$E$6,$L$7:$L$3006)</f>
        <v>21</v>
      </c>
      <c r="AF698" s="48">
        <v>4.3089999999997901E-2</v>
      </c>
      <c r="AG698" s="48">
        <f>IF(OR(AQ698="",AQ698&lt;&gt;'RC'!$E$6,AB698&lt;&gt;'RC'!$D$21),0,1)</f>
        <v>0</v>
      </c>
      <c r="AH698" s="48">
        <f t="shared" si="240"/>
        <v>4.3089999999997901E-2</v>
      </c>
      <c r="AI698" s="48" t="str">
        <f t="shared" si="222"/>
        <v/>
      </c>
      <c r="AJ698" s="48" t="str">
        <f t="shared" si="223"/>
        <v/>
      </c>
      <c r="AK698" s="52" t="str">
        <f t="shared" si="224"/>
        <v/>
      </c>
      <c r="AL698" s="52" t="str">
        <f t="shared" si="225"/>
        <v/>
      </c>
      <c r="AM698" s="48" t="str">
        <f t="shared" si="226"/>
        <v/>
      </c>
      <c r="AN698" s="48" t="str">
        <f t="shared" si="227"/>
        <v/>
      </c>
      <c r="AP698" s="18" t="str">
        <f t="shared" si="228"/>
        <v/>
      </c>
      <c r="AQ698" s="18" t="str">
        <f t="shared" si="229"/>
        <v/>
      </c>
      <c r="AR698" s="18">
        <v>4.3090000000000003E-2</v>
      </c>
      <c r="AS698" s="18">
        <f>IF(AF!$D$27="Todos",1,IF(M698=AF!$D$27,1,0))</f>
        <v>1</v>
      </c>
      <c r="AT698" s="53">
        <f>IF(AND(E698=AF!$D$6,OR(LT!M698=AF!$D$27,AF!$D$27="Todos"),OR(AP698=AF!$E$8,AQ698=AF!$E$8)),AR698+AS698,0)</f>
        <v>0</v>
      </c>
      <c r="AU698" s="18" t="str">
        <f t="shared" si="230"/>
        <v/>
      </c>
      <c r="AV698" s="54" t="str">
        <f t="shared" si="231"/>
        <v/>
      </c>
      <c r="AW698" s="54" t="str">
        <f t="shared" si="232"/>
        <v/>
      </c>
      <c r="AX698" s="18" t="str">
        <f t="shared" si="233"/>
        <v/>
      </c>
      <c r="AY698" s="18" t="str">
        <f t="shared" si="234"/>
        <v/>
      </c>
      <c r="BA698" s="18">
        <f>IF($E698=AF!$D$6,IF($M698="Concluída no prazo",2,IF($M698="Concluída com atraso",1,0)),0)</f>
        <v>0</v>
      </c>
      <c r="BB698" s="18">
        <f>IF($E698=AF!$D$6,IF($M698="Atrasada",2,IF($M698="Concluída com atraso",1,0)),0)</f>
        <v>0</v>
      </c>
      <c r="BC698" s="18">
        <v>6.9199999999999999E-3</v>
      </c>
      <c r="BD698" s="18">
        <f t="shared" si="241"/>
        <v>6.9199999999999999E-3</v>
      </c>
      <c r="BE698" s="18">
        <f t="shared" si="241"/>
        <v>6.9199999999999999E-3</v>
      </c>
      <c r="BF698" s="18" t="str">
        <f t="shared" si="235"/>
        <v/>
      </c>
      <c r="BN698" s="18" t="str">
        <f t="shared" si="236"/>
        <v>s</v>
      </c>
    </row>
    <row r="699" spans="3:66" ht="50.1" customHeight="1" thickTop="1" thickBot="1" x14ac:dyDescent="0.3">
      <c r="C699" s="46"/>
      <c r="D699" s="46"/>
      <c r="E699" s="46"/>
      <c r="F699" s="122"/>
      <c r="G699" s="122"/>
      <c r="H699" s="78" t="str">
        <f t="shared" si="237"/>
        <v/>
      </c>
      <c r="I699" s="78" t="str">
        <f t="shared" si="238"/>
        <v/>
      </c>
      <c r="J699" s="16"/>
      <c r="K699" s="46" t="str">
        <f t="shared" si="239"/>
        <v/>
      </c>
      <c r="L699" s="16"/>
      <c r="M699" s="16"/>
      <c r="N699" s="46"/>
      <c r="O699" s="47" t="str">
        <f t="shared" si="242"/>
        <v/>
      </c>
      <c r="P699" s="47"/>
      <c r="Q699" s="48" t="str">
        <f>IFERROR(VLOOKUP(E699,Funcionários!$C$8:$E$207,3,FALSE),"")</f>
        <v/>
      </c>
      <c r="R699" s="47"/>
      <c r="S699" s="49" t="str">
        <f t="shared" si="243"/>
        <v/>
      </c>
      <c r="T699" s="49">
        <v>6.9300000000000004E-3</v>
      </c>
      <c r="U699" s="48" t="str">
        <f>IF(Funcionários!C700=0,"",Funcionários!C700)</f>
        <v/>
      </c>
      <c r="V699" s="50">
        <f>IF(U699="",0,IF(COUNTIFS($E$7:$E$3006,U699,$I$7:$I$3006,'RC'!$E$6)=0,0,COUNTIFS($M$7:$M$3006,"Concluída no prazo",$E$7:$E$3006,U699,$I$7:$I$3006,'RC'!$E$6)/COUNTIFS($E$7:$E$3006,U699,$I$7:$I$3006,'RC'!$E$6)))</f>
        <v>0</v>
      </c>
      <c r="W699" s="49">
        <f>SUMIFS($J$7:$J$3006,$E$7:$E$3006,U699,$I$7:$I$3006,'RC'!$E$6)+SUMIFS($L$7:$L$3006,$E$7:$E$3006,U699,$I$7:$I$3006,'RC'!$E$6)</f>
        <v>0</v>
      </c>
      <c r="X699" s="48">
        <f>COUNTIFS($E$7:$E$3006,U699,$I$7:$I$3006,'RC'!$E$6)</f>
        <v>0</v>
      </c>
      <c r="Y699" s="48"/>
      <c r="Z699" s="51" t="str">
        <f>IF(AQ699='RC'!$E$6,AC699*1000+AD699,"")</f>
        <v/>
      </c>
      <c r="AA699" s="51" t="str">
        <f>IF(AB699="","",IF(AQ699='RC'!$E$6,AC699*1000-AD699,""))</f>
        <v/>
      </c>
      <c r="AB699" s="48" t="str">
        <f>IFERROR(VLOOKUP(E699,Funcionários!$C$8:$E$207,3,FALSE),"")</f>
        <v/>
      </c>
      <c r="AC699" s="50" t="str">
        <f>IF(AB699="","",IF(COUNTIFS($AB$7:$AB$3006,AB699,$AQ$7:$AQ$3006,'RC'!$E$6)=0,"",COUNTIFS($M$7:$M$3006,"Concluída no prazo",$AB$7:$AB$3006,AB699,$AQ$7:$AQ$3006,'RC'!$E$6)/COUNTIFS($AB$7:$AB$3006,AB699,$AQ$7:$AQ$3006,'RC'!$E$6)))</f>
        <v/>
      </c>
      <c r="AD699" s="48">
        <f>SUMIF($AQ$7:$AQ$3006,'RC'!$E$6,$J$7:$J$3006)+SUMIF($AQ$7:$AQ$3006,'RC'!$E$6,$L$7:$L$3006)</f>
        <v>21</v>
      </c>
      <c r="AF699" s="48">
        <v>4.3079999999997898E-2</v>
      </c>
      <c r="AG699" s="48">
        <f>IF(OR(AQ699="",AQ699&lt;&gt;'RC'!$E$6,AB699&lt;&gt;'RC'!$D$21),0,1)</f>
        <v>0</v>
      </c>
      <c r="AH699" s="48">
        <f t="shared" si="240"/>
        <v>4.3079999999997898E-2</v>
      </c>
      <c r="AI699" s="48" t="str">
        <f t="shared" si="222"/>
        <v/>
      </c>
      <c r="AJ699" s="48" t="str">
        <f t="shared" si="223"/>
        <v/>
      </c>
      <c r="AK699" s="52" t="str">
        <f t="shared" si="224"/>
        <v/>
      </c>
      <c r="AL699" s="52" t="str">
        <f t="shared" si="225"/>
        <v/>
      </c>
      <c r="AM699" s="48" t="str">
        <f t="shared" si="226"/>
        <v/>
      </c>
      <c r="AN699" s="48" t="str">
        <f t="shared" si="227"/>
        <v/>
      </c>
      <c r="AP699" s="18" t="str">
        <f t="shared" si="228"/>
        <v/>
      </c>
      <c r="AQ699" s="18" t="str">
        <f t="shared" si="229"/>
        <v/>
      </c>
      <c r="AR699" s="18">
        <v>4.308E-2</v>
      </c>
      <c r="AS699" s="18">
        <f>IF(AF!$D$27="Todos",1,IF(M699=AF!$D$27,1,0))</f>
        <v>1</v>
      </c>
      <c r="AT699" s="53">
        <f>IF(AND(E699=AF!$D$6,OR(LT!M699=AF!$D$27,AF!$D$27="Todos"),OR(AP699=AF!$E$8,AQ699=AF!$E$8)),AR699+AS699,0)</f>
        <v>0</v>
      </c>
      <c r="AU699" s="18" t="str">
        <f t="shared" si="230"/>
        <v/>
      </c>
      <c r="AV699" s="54" t="str">
        <f t="shared" si="231"/>
        <v/>
      </c>
      <c r="AW699" s="54" t="str">
        <f t="shared" si="232"/>
        <v/>
      </c>
      <c r="AX699" s="18" t="str">
        <f t="shared" si="233"/>
        <v/>
      </c>
      <c r="AY699" s="18" t="str">
        <f t="shared" si="234"/>
        <v/>
      </c>
      <c r="BA699" s="18">
        <f>IF($E699=AF!$D$6,IF($M699="Concluída no prazo",2,IF($M699="Concluída com atraso",1,0)),0)</f>
        <v>0</v>
      </c>
      <c r="BB699" s="18">
        <f>IF($E699=AF!$D$6,IF($M699="Atrasada",2,IF($M699="Concluída com atraso",1,0)),0)</f>
        <v>0</v>
      </c>
      <c r="BC699" s="18">
        <v>6.9300000000000004E-3</v>
      </c>
      <c r="BD699" s="18">
        <f t="shared" si="241"/>
        <v>6.9300000000000004E-3</v>
      </c>
      <c r="BE699" s="18">
        <f t="shared" si="241"/>
        <v>6.9300000000000004E-3</v>
      </c>
      <c r="BF699" s="18" t="str">
        <f t="shared" si="235"/>
        <v/>
      </c>
      <c r="BN699" s="18" t="str">
        <f t="shared" si="236"/>
        <v>s</v>
      </c>
    </row>
    <row r="700" spans="3:66" ht="50.1" customHeight="1" thickTop="1" thickBot="1" x14ac:dyDescent="0.3">
      <c r="C700" s="46"/>
      <c r="D700" s="46"/>
      <c r="E700" s="46"/>
      <c r="F700" s="122"/>
      <c r="G700" s="122"/>
      <c r="H700" s="78" t="str">
        <f t="shared" si="237"/>
        <v/>
      </c>
      <c r="I700" s="78" t="str">
        <f t="shared" si="238"/>
        <v/>
      </c>
      <c r="J700" s="16"/>
      <c r="K700" s="46" t="str">
        <f t="shared" si="239"/>
        <v/>
      </c>
      <c r="L700" s="16"/>
      <c r="M700" s="16"/>
      <c r="N700" s="46"/>
      <c r="O700" s="47" t="str">
        <f t="shared" si="242"/>
        <v/>
      </c>
      <c r="P700" s="47"/>
      <c r="Q700" s="48" t="str">
        <f>IFERROR(VLOOKUP(E700,Funcionários!$C$8:$E$207,3,FALSE),"")</f>
        <v/>
      </c>
      <c r="R700" s="47"/>
      <c r="S700" s="49" t="str">
        <f t="shared" si="243"/>
        <v/>
      </c>
      <c r="T700" s="49">
        <v>6.94E-3</v>
      </c>
      <c r="U700" s="48" t="str">
        <f>IF(Funcionários!C701=0,"",Funcionários!C701)</f>
        <v/>
      </c>
      <c r="V700" s="50">
        <f>IF(U700="",0,IF(COUNTIFS($E$7:$E$3006,U700,$I$7:$I$3006,'RC'!$E$6)=0,0,COUNTIFS($M$7:$M$3006,"Concluída no prazo",$E$7:$E$3006,U700,$I$7:$I$3006,'RC'!$E$6)/COUNTIFS($E$7:$E$3006,U700,$I$7:$I$3006,'RC'!$E$6)))</f>
        <v>0</v>
      </c>
      <c r="W700" s="49">
        <f>SUMIFS($J$7:$J$3006,$E$7:$E$3006,U700,$I$7:$I$3006,'RC'!$E$6)+SUMIFS($L$7:$L$3006,$E$7:$E$3006,U700,$I$7:$I$3006,'RC'!$E$6)</f>
        <v>0</v>
      </c>
      <c r="X700" s="48">
        <f>COUNTIFS($E$7:$E$3006,U700,$I$7:$I$3006,'RC'!$E$6)</f>
        <v>0</v>
      </c>
      <c r="Y700" s="48"/>
      <c r="Z700" s="51" t="str">
        <f>IF(AQ700='RC'!$E$6,AC700*1000+AD700,"")</f>
        <v/>
      </c>
      <c r="AA700" s="51" t="str">
        <f>IF(AB700="","",IF(AQ700='RC'!$E$6,AC700*1000-AD700,""))</f>
        <v/>
      </c>
      <c r="AB700" s="48" t="str">
        <f>IFERROR(VLOOKUP(E700,Funcionários!$C$8:$E$207,3,FALSE),"")</f>
        <v/>
      </c>
      <c r="AC700" s="50" t="str">
        <f>IF(AB700="","",IF(COUNTIFS($AB$7:$AB$3006,AB700,$AQ$7:$AQ$3006,'RC'!$E$6)=0,"",COUNTIFS($M$7:$M$3006,"Concluída no prazo",$AB$7:$AB$3006,AB700,$AQ$7:$AQ$3006,'RC'!$E$6)/COUNTIFS($AB$7:$AB$3006,AB700,$AQ$7:$AQ$3006,'RC'!$E$6)))</f>
        <v/>
      </c>
      <c r="AD700" s="48">
        <f>SUMIF($AQ$7:$AQ$3006,'RC'!$E$6,$J$7:$J$3006)+SUMIF($AQ$7:$AQ$3006,'RC'!$E$6,$L$7:$L$3006)</f>
        <v>21</v>
      </c>
      <c r="AF700" s="48">
        <v>4.3069999999997902E-2</v>
      </c>
      <c r="AG700" s="48">
        <f>IF(OR(AQ700="",AQ700&lt;&gt;'RC'!$E$6,AB700&lt;&gt;'RC'!$D$21),0,1)</f>
        <v>0</v>
      </c>
      <c r="AH700" s="48">
        <f t="shared" si="240"/>
        <v>4.3069999999997902E-2</v>
      </c>
      <c r="AI700" s="48" t="str">
        <f t="shared" si="222"/>
        <v/>
      </c>
      <c r="AJ700" s="48" t="str">
        <f t="shared" si="223"/>
        <v/>
      </c>
      <c r="AK700" s="52" t="str">
        <f t="shared" si="224"/>
        <v/>
      </c>
      <c r="AL700" s="52" t="str">
        <f t="shared" si="225"/>
        <v/>
      </c>
      <c r="AM700" s="48" t="str">
        <f t="shared" si="226"/>
        <v/>
      </c>
      <c r="AN700" s="48" t="str">
        <f t="shared" si="227"/>
        <v/>
      </c>
      <c r="AP700" s="18" t="str">
        <f t="shared" si="228"/>
        <v/>
      </c>
      <c r="AQ700" s="18" t="str">
        <f t="shared" si="229"/>
        <v/>
      </c>
      <c r="AR700" s="18">
        <v>4.3069999999999997E-2</v>
      </c>
      <c r="AS700" s="18">
        <f>IF(AF!$D$27="Todos",1,IF(M700=AF!$D$27,1,0))</f>
        <v>1</v>
      </c>
      <c r="AT700" s="53">
        <f>IF(AND(E700=AF!$D$6,OR(LT!M700=AF!$D$27,AF!$D$27="Todos"),OR(AP700=AF!$E$8,AQ700=AF!$E$8)),AR700+AS700,0)</f>
        <v>0</v>
      </c>
      <c r="AU700" s="18" t="str">
        <f t="shared" si="230"/>
        <v/>
      </c>
      <c r="AV700" s="54" t="str">
        <f t="shared" si="231"/>
        <v/>
      </c>
      <c r="AW700" s="54" t="str">
        <f t="shared" si="232"/>
        <v/>
      </c>
      <c r="AX700" s="18" t="str">
        <f t="shared" si="233"/>
        <v/>
      </c>
      <c r="AY700" s="18" t="str">
        <f t="shared" si="234"/>
        <v/>
      </c>
      <c r="BA700" s="18">
        <f>IF($E700=AF!$D$6,IF($M700="Concluída no prazo",2,IF($M700="Concluída com atraso",1,0)),0)</f>
        <v>0</v>
      </c>
      <c r="BB700" s="18">
        <f>IF($E700=AF!$D$6,IF($M700="Atrasada",2,IF($M700="Concluída com atraso",1,0)),0)</f>
        <v>0</v>
      </c>
      <c r="BC700" s="18">
        <v>6.94E-3</v>
      </c>
      <c r="BD700" s="18">
        <f t="shared" si="241"/>
        <v>6.94E-3</v>
      </c>
      <c r="BE700" s="18">
        <f t="shared" si="241"/>
        <v>6.94E-3</v>
      </c>
      <c r="BF700" s="18" t="str">
        <f t="shared" si="235"/>
        <v/>
      </c>
      <c r="BN700" s="18" t="str">
        <f t="shared" si="236"/>
        <v>s</v>
      </c>
    </row>
    <row r="701" spans="3:66" ht="50.1" customHeight="1" thickTop="1" thickBot="1" x14ac:dyDescent="0.3">
      <c r="C701" s="46"/>
      <c r="D701" s="46"/>
      <c r="E701" s="46"/>
      <c r="F701" s="122"/>
      <c r="G701" s="122"/>
      <c r="H701" s="78" t="str">
        <f t="shared" si="237"/>
        <v/>
      </c>
      <c r="I701" s="78" t="str">
        <f t="shared" si="238"/>
        <v/>
      </c>
      <c r="J701" s="16"/>
      <c r="K701" s="46" t="str">
        <f t="shared" si="239"/>
        <v/>
      </c>
      <c r="L701" s="16"/>
      <c r="M701" s="16"/>
      <c r="N701" s="46"/>
      <c r="O701" s="47" t="str">
        <f t="shared" si="242"/>
        <v/>
      </c>
      <c r="P701" s="47"/>
      <c r="Q701" s="48" t="str">
        <f>IFERROR(VLOOKUP(E701,Funcionários!$C$8:$E$207,3,FALSE),"")</f>
        <v/>
      </c>
      <c r="R701" s="47"/>
      <c r="S701" s="49" t="str">
        <f t="shared" si="243"/>
        <v/>
      </c>
      <c r="T701" s="49">
        <v>6.9499999999999996E-3</v>
      </c>
      <c r="U701" s="48" t="str">
        <f>IF(Funcionários!C702=0,"",Funcionários!C702)</f>
        <v/>
      </c>
      <c r="V701" s="50">
        <f>IF(U701="",0,IF(COUNTIFS($E$7:$E$3006,U701,$I$7:$I$3006,'RC'!$E$6)=0,0,COUNTIFS($M$7:$M$3006,"Concluída no prazo",$E$7:$E$3006,U701,$I$7:$I$3006,'RC'!$E$6)/COUNTIFS($E$7:$E$3006,U701,$I$7:$I$3006,'RC'!$E$6)))</f>
        <v>0</v>
      </c>
      <c r="W701" s="49">
        <f>SUMIFS($J$7:$J$3006,$E$7:$E$3006,U701,$I$7:$I$3006,'RC'!$E$6)+SUMIFS($L$7:$L$3006,$E$7:$E$3006,U701,$I$7:$I$3006,'RC'!$E$6)</f>
        <v>0</v>
      </c>
      <c r="X701" s="48">
        <f>COUNTIFS($E$7:$E$3006,U701,$I$7:$I$3006,'RC'!$E$6)</f>
        <v>0</v>
      </c>
      <c r="Y701" s="48"/>
      <c r="Z701" s="51" t="str">
        <f>IF(AQ701='RC'!$E$6,AC701*1000+AD701,"")</f>
        <v/>
      </c>
      <c r="AA701" s="51" t="str">
        <f>IF(AB701="","",IF(AQ701='RC'!$E$6,AC701*1000-AD701,""))</f>
        <v/>
      </c>
      <c r="AB701" s="48" t="str">
        <f>IFERROR(VLOOKUP(E701,Funcionários!$C$8:$E$207,3,FALSE),"")</f>
        <v/>
      </c>
      <c r="AC701" s="50" t="str">
        <f>IF(AB701="","",IF(COUNTIFS($AB$7:$AB$3006,AB701,$AQ$7:$AQ$3006,'RC'!$E$6)=0,"",COUNTIFS($M$7:$M$3006,"Concluída no prazo",$AB$7:$AB$3006,AB701,$AQ$7:$AQ$3006,'RC'!$E$6)/COUNTIFS($AB$7:$AB$3006,AB701,$AQ$7:$AQ$3006,'RC'!$E$6)))</f>
        <v/>
      </c>
      <c r="AD701" s="48">
        <f>SUMIF($AQ$7:$AQ$3006,'RC'!$E$6,$J$7:$J$3006)+SUMIF($AQ$7:$AQ$3006,'RC'!$E$6,$L$7:$L$3006)</f>
        <v>21</v>
      </c>
      <c r="AF701" s="48">
        <v>4.3059999999997899E-2</v>
      </c>
      <c r="AG701" s="48">
        <f>IF(OR(AQ701="",AQ701&lt;&gt;'RC'!$E$6,AB701&lt;&gt;'RC'!$D$21),0,1)</f>
        <v>0</v>
      </c>
      <c r="AH701" s="48">
        <f t="shared" si="240"/>
        <v>4.3059999999997899E-2</v>
      </c>
      <c r="AI701" s="48" t="str">
        <f t="shared" si="222"/>
        <v/>
      </c>
      <c r="AJ701" s="48" t="str">
        <f t="shared" si="223"/>
        <v/>
      </c>
      <c r="AK701" s="52" t="str">
        <f t="shared" si="224"/>
        <v/>
      </c>
      <c r="AL701" s="52" t="str">
        <f t="shared" si="225"/>
        <v/>
      </c>
      <c r="AM701" s="48" t="str">
        <f t="shared" si="226"/>
        <v/>
      </c>
      <c r="AN701" s="48" t="str">
        <f t="shared" si="227"/>
        <v/>
      </c>
      <c r="AP701" s="18" t="str">
        <f t="shared" si="228"/>
        <v/>
      </c>
      <c r="AQ701" s="18" t="str">
        <f t="shared" si="229"/>
        <v/>
      </c>
      <c r="AR701" s="18">
        <v>4.3060000000000001E-2</v>
      </c>
      <c r="AS701" s="18">
        <f>IF(AF!$D$27="Todos",1,IF(M701=AF!$D$27,1,0))</f>
        <v>1</v>
      </c>
      <c r="AT701" s="53">
        <f>IF(AND(E701=AF!$D$6,OR(LT!M701=AF!$D$27,AF!$D$27="Todos"),OR(AP701=AF!$E$8,AQ701=AF!$E$8)),AR701+AS701,0)</f>
        <v>0</v>
      </c>
      <c r="AU701" s="18" t="str">
        <f t="shared" si="230"/>
        <v/>
      </c>
      <c r="AV701" s="54" t="str">
        <f t="shared" si="231"/>
        <v/>
      </c>
      <c r="AW701" s="54" t="str">
        <f t="shared" si="232"/>
        <v/>
      </c>
      <c r="AX701" s="18" t="str">
        <f t="shared" si="233"/>
        <v/>
      </c>
      <c r="AY701" s="18" t="str">
        <f t="shared" si="234"/>
        <v/>
      </c>
      <c r="BA701" s="18">
        <f>IF($E701=AF!$D$6,IF($M701="Concluída no prazo",2,IF($M701="Concluída com atraso",1,0)),0)</f>
        <v>0</v>
      </c>
      <c r="BB701" s="18">
        <f>IF($E701=AF!$D$6,IF($M701="Atrasada",2,IF($M701="Concluída com atraso",1,0)),0)</f>
        <v>0</v>
      </c>
      <c r="BC701" s="18">
        <v>6.9499999999999996E-3</v>
      </c>
      <c r="BD701" s="18">
        <f t="shared" si="241"/>
        <v>6.9499999999999996E-3</v>
      </c>
      <c r="BE701" s="18">
        <f t="shared" si="241"/>
        <v>6.9499999999999996E-3</v>
      </c>
      <c r="BF701" s="18" t="str">
        <f t="shared" si="235"/>
        <v/>
      </c>
      <c r="BN701" s="18" t="str">
        <f t="shared" si="236"/>
        <v>s</v>
      </c>
    </row>
    <row r="702" spans="3:66" ht="50.1" customHeight="1" thickTop="1" thickBot="1" x14ac:dyDescent="0.3">
      <c r="C702" s="46"/>
      <c r="D702" s="46"/>
      <c r="E702" s="46"/>
      <c r="F702" s="122"/>
      <c r="G702" s="122"/>
      <c r="H702" s="78" t="str">
        <f t="shared" si="237"/>
        <v/>
      </c>
      <c r="I702" s="78" t="str">
        <f t="shared" si="238"/>
        <v/>
      </c>
      <c r="J702" s="16"/>
      <c r="K702" s="46" t="str">
        <f t="shared" si="239"/>
        <v/>
      </c>
      <c r="L702" s="16"/>
      <c r="M702" s="16"/>
      <c r="N702" s="46"/>
      <c r="O702" s="47" t="str">
        <f t="shared" si="242"/>
        <v/>
      </c>
      <c r="P702" s="47"/>
      <c r="Q702" s="48" t="str">
        <f>IFERROR(VLOOKUP(E702,Funcionários!$C$8:$E$207,3,FALSE),"")</f>
        <v/>
      </c>
      <c r="R702" s="47"/>
      <c r="S702" s="49" t="str">
        <f t="shared" si="243"/>
        <v/>
      </c>
      <c r="T702" s="49">
        <v>6.96E-3</v>
      </c>
      <c r="U702" s="48" t="str">
        <f>IF(Funcionários!C703=0,"",Funcionários!C703)</f>
        <v/>
      </c>
      <c r="V702" s="50">
        <f>IF(U702="",0,IF(COUNTIFS($E$7:$E$3006,U702,$I$7:$I$3006,'RC'!$E$6)=0,0,COUNTIFS($M$7:$M$3006,"Concluída no prazo",$E$7:$E$3006,U702,$I$7:$I$3006,'RC'!$E$6)/COUNTIFS($E$7:$E$3006,U702,$I$7:$I$3006,'RC'!$E$6)))</f>
        <v>0</v>
      </c>
      <c r="W702" s="49">
        <f>SUMIFS($J$7:$J$3006,$E$7:$E$3006,U702,$I$7:$I$3006,'RC'!$E$6)+SUMIFS($L$7:$L$3006,$E$7:$E$3006,U702,$I$7:$I$3006,'RC'!$E$6)</f>
        <v>0</v>
      </c>
      <c r="X702" s="48">
        <f>COUNTIFS($E$7:$E$3006,U702,$I$7:$I$3006,'RC'!$E$6)</f>
        <v>0</v>
      </c>
      <c r="Y702" s="48"/>
      <c r="Z702" s="51" t="str">
        <f>IF(AQ702='RC'!$E$6,AC702*1000+AD702,"")</f>
        <v/>
      </c>
      <c r="AA702" s="51" t="str">
        <f>IF(AB702="","",IF(AQ702='RC'!$E$6,AC702*1000-AD702,""))</f>
        <v/>
      </c>
      <c r="AB702" s="48" t="str">
        <f>IFERROR(VLOOKUP(E702,Funcionários!$C$8:$E$207,3,FALSE),"")</f>
        <v/>
      </c>
      <c r="AC702" s="50" t="str">
        <f>IF(AB702="","",IF(COUNTIFS($AB$7:$AB$3006,AB702,$AQ$7:$AQ$3006,'RC'!$E$6)=0,"",COUNTIFS($M$7:$M$3006,"Concluída no prazo",$AB$7:$AB$3006,AB702,$AQ$7:$AQ$3006,'RC'!$E$6)/COUNTIFS($AB$7:$AB$3006,AB702,$AQ$7:$AQ$3006,'RC'!$E$6)))</f>
        <v/>
      </c>
      <c r="AD702" s="48">
        <f>SUMIF($AQ$7:$AQ$3006,'RC'!$E$6,$J$7:$J$3006)+SUMIF($AQ$7:$AQ$3006,'RC'!$E$6,$L$7:$L$3006)</f>
        <v>21</v>
      </c>
      <c r="AF702" s="48">
        <v>4.3049999999997902E-2</v>
      </c>
      <c r="AG702" s="48">
        <f>IF(OR(AQ702="",AQ702&lt;&gt;'RC'!$E$6,AB702&lt;&gt;'RC'!$D$21),0,1)</f>
        <v>0</v>
      </c>
      <c r="AH702" s="48">
        <f t="shared" si="240"/>
        <v>4.3049999999997902E-2</v>
      </c>
      <c r="AI702" s="48" t="str">
        <f t="shared" si="222"/>
        <v/>
      </c>
      <c r="AJ702" s="48" t="str">
        <f t="shared" si="223"/>
        <v/>
      </c>
      <c r="AK702" s="52" t="str">
        <f t="shared" si="224"/>
        <v/>
      </c>
      <c r="AL702" s="52" t="str">
        <f t="shared" si="225"/>
        <v/>
      </c>
      <c r="AM702" s="48" t="str">
        <f t="shared" si="226"/>
        <v/>
      </c>
      <c r="AN702" s="48" t="str">
        <f t="shared" si="227"/>
        <v/>
      </c>
      <c r="AP702" s="18" t="str">
        <f t="shared" si="228"/>
        <v/>
      </c>
      <c r="AQ702" s="18" t="str">
        <f t="shared" si="229"/>
        <v/>
      </c>
      <c r="AR702" s="18">
        <v>4.3049999999999998E-2</v>
      </c>
      <c r="AS702" s="18">
        <f>IF(AF!$D$27="Todos",1,IF(M702=AF!$D$27,1,0))</f>
        <v>1</v>
      </c>
      <c r="AT702" s="53">
        <f>IF(AND(E702=AF!$D$6,OR(LT!M702=AF!$D$27,AF!$D$27="Todos"),OR(AP702=AF!$E$8,AQ702=AF!$E$8)),AR702+AS702,0)</f>
        <v>0</v>
      </c>
      <c r="AU702" s="18" t="str">
        <f t="shared" si="230"/>
        <v/>
      </c>
      <c r="AV702" s="54" t="str">
        <f t="shared" si="231"/>
        <v/>
      </c>
      <c r="AW702" s="54" t="str">
        <f t="shared" si="232"/>
        <v/>
      </c>
      <c r="AX702" s="18" t="str">
        <f t="shared" si="233"/>
        <v/>
      </c>
      <c r="AY702" s="18" t="str">
        <f t="shared" si="234"/>
        <v/>
      </c>
      <c r="BA702" s="18">
        <f>IF($E702=AF!$D$6,IF($M702="Concluída no prazo",2,IF($M702="Concluída com atraso",1,0)),0)</f>
        <v>0</v>
      </c>
      <c r="BB702" s="18">
        <f>IF($E702=AF!$D$6,IF($M702="Atrasada",2,IF($M702="Concluída com atraso",1,0)),0)</f>
        <v>0</v>
      </c>
      <c r="BC702" s="18">
        <v>6.96E-3</v>
      </c>
      <c r="BD702" s="18">
        <f t="shared" si="241"/>
        <v>6.96E-3</v>
      </c>
      <c r="BE702" s="18">
        <f t="shared" si="241"/>
        <v>6.96E-3</v>
      </c>
      <c r="BF702" s="18" t="str">
        <f t="shared" si="235"/>
        <v/>
      </c>
      <c r="BN702" s="18" t="str">
        <f t="shared" si="236"/>
        <v>s</v>
      </c>
    </row>
    <row r="703" spans="3:66" ht="50.1" customHeight="1" thickTop="1" thickBot="1" x14ac:dyDescent="0.3">
      <c r="C703" s="46"/>
      <c r="D703" s="46"/>
      <c r="E703" s="46"/>
      <c r="F703" s="122"/>
      <c r="G703" s="122"/>
      <c r="H703" s="78" t="str">
        <f t="shared" si="237"/>
        <v/>
      </c>
      <c r="I703" s="78" t="str">
        <f t="shared" si="238"/>
        <v/>
      </c>
      <c r="J703" s="16"/>
      <c r="K703" s="46" t="str">
        <f t="shared" si="239"/>
        <v/>
      </c>
      <c r="L703" s="16"/>
      <c r="M703" s="16"/>
      <c r="N703" s="46"/>
      <c r="O703" s="47" t="str">
        <f t="shared" si="242"/>
        <v/>
      </c>
      <c r="P703" s="47"/>
      <c r="Q703" s="48" t="str">
        <f>IFERROR(VLOOKUP(E703,Funcionários!$C$8:$E$207,3,FALSE),"")</f>
        <v/>
      </c>
      <c r="R703" s="47"/>
      <c r="S703" s="49" t="str">
        <f t="shared" si="243"/>
        <v/>
      </c>
      <c r="T703" s="49">
        <v>6.9699999999999996E-3</v>
      </c>
      <c r="U703" s="48" t="str">
        <f>IF(Funcionários!C704=0,"",Funcionários!C704)</f>
        <v/>
      </c>
      <c r="V703" s="50">
        <f>IF(U703="",0,IF(COUNTIFS($E$7:$E$3006,U703,$I$7:$I$3006,'RC'!$E$6)=0,0,COUNTIFS($M$7:$M$3006,"Concluída no prazo",$E$7:$E$3006,U703,$I$7:$I$3006,'RC'!$E$6)/COUNTIFS($E$7:$E$3006,U703,$I$7:$I$3006,'RC'!$E$6)))</f>
        <v>0</v>
      </c>
      <c r="W703" s="49">
        <f>SUMIFS($J$7:$J$3006,$E$7:$E$3006,U703,$I$7:$I$3006,'RC'!$E$6)+SUMIFS($L$7:$L$3006,$E$7:$E$3006,U703,$I$7:$I$3006,'RC'!$E$6)</f>
        <v>0</v>
      </c>
      <c r="X703" s="48">
        <f>COUNTIFS($E$7:$E$3006,U703,$I$7:$I$3006,'RC'!$E$6)</f>
        <v>0</v>
      </c>
      <c r="Y703" s="48"/>
      <c r="Z703" s="51" t="str">
        <f>IF(AQ703='RC'!$E$6,AC703*1000+AD703,"")</f>
        <v/>
      </c>
      <c r="AA703" s="51" t="str">
        <f>IF(AB703="","",IF(AQ703='RC'!$E$6,AC703*1000-AD703,""))</f>
        <v/>
      </c>
      <c r="AB703" s="48" t="str">
        <f>IFERROR(VLOOKUP(E703,Funcionários!$C$8:$E$207,3,FALSE),"")</f>
        <v/>
      </c>
      <c r="AC703" s="50" t="str">
        <f>IF(AB703="","",IF(COUNTIFS($AB$7:$AB$3006,AB703,$AQ$7:$AQ$3006,'RC'!$E$6)=0,"",COUNTIFS($M$7:$M$3006,"Concluída no prazo",$AB$7:$AB$3006,AB703,$AQ$7:$AQ$3006,'RC'!$E$6)/COUNTIFS($AB$7:$AB$3006,AB703,$AQ$7:$AQ$3006,'RC'!$E$6)))</f>
        <v/>
      </c>
      <c r="AD703" s="48">
        <f>SUMIF($AQ$7:$AQ$3006,'RC'!$E$6,$J$7:$J$3006)+SUMIF($AQ$7:$AQ$3006,'RC'!$E$6,$L$7:$L$3006)</f>
        <v>21</v>
      </c>
      <c r="AF703" s="48">
        <v>4.3039999999997899E-2</v>
      </c>
      <c r="AG703" s="48">
        <f>IF(OR(AQ703="",AQ703&lt;&gt;'RC'!$E$6,AB703&lt;&gt;'RC'!$D$21),0,1)</f>
        <v>0</v>
      </c>
      <c r="AH703" s="48">
        <f t="shared" si="240"/>
        <v>4.3039999999997899E-2</v>
      </c>
      <c r="AI703" s="48" t="str">
        <f t="shared" si="222"/>
        <v/>
      </c>
      <c r="AJ703" s="48" t="str">
        <f t="shared" si="223"/>
        <v/>
      </c>
      <c r="AK703" s="52" t="str">
        <f t="shared" si="224"/>
        <v/>
      </c>
      <c r="AL703" s="52" t="str">
        <f t="shared" si="225"/>
        <v/>
      </c>
      <c r="AM703" s="48" t="str">
        <f t="shared" si="226"/>
        <v/>
      </c>
      <c r="AN703" s="48" t="str">
        <f t="shared" si="227"/>
        <v/>
      </c>
      <c r="AP703" s="18" t="str">
        <f t="shared" si="228"/>
        <v/>
      </c>
      <c r="AQ703" s="18" t="str">
        <f t="shared" si="229"/>
        <v/>
      </c>
      <c r="AR703" s="18">
        <v>4.3040000000000002E-2</v>
      </c>
      <c r="AS703" s="18">
        <f>IF(AF!$D$27="Todos",1,IF(M703=AF!$D$27,1,0))</f>
        <v>1</v>
      </c>
      <c r="AT703" s="53">
        <f>IF(AND(E703=AF!$D$6,OR(LT!M703=AF!$D$27,AF!$D$27="Todos"),OR(AP703=AF!$E$8,AQ703=AF!$E$8)),AR703+AS703,0)</f>
        <v>0</v>
      </c>
      <c r="AU703" s="18" t="str">
        <f t="shared" si="230"/>
        <v/>
      </c>
      <c r="AV703" s="54" t="str">
        <f t="shared" si="231"/>
        <v/>
      </c>
      <c r="AW703" s="54" t="str">
        <f t="shared" si="232"/>
        <v/>
      </c>
      <c r="AX703" s="18" t="str">
        <f t="shared" si="233"/>
        <v/>
      </c>
      <c r="AY703" s="18" t="str">
        <f t="shared" si="234"/>
        <v/>
      </c>
      <c r="BA703" s="18">
        <f>IF($E703=AF!$D$6,IF($M703="Concluída no prazo",2,IF($M703="Concluída com atraso",1,0)),0)</f>
        <v>0</v>
      </c>
      <c r="BB703" s="18">
        <f>IF($E703=AF!$D$6,IF($M703="Atrasada",2,IF($M703="Concluída com atraso",1,0)),0)</f>
        <v>0</v>
      </c>
      <c r="BC703" s="18">
        <v>6.9699999999999996E-3</v>
      </c>
      <c r="BD703" s="18">
        <f t="shared" si="241"/>
        <v>6.9699999999999996E-3</v>
      </c>
      <c r="BE703" s="18">
        <f t="shared" si="241"/>
        <v>6.9699999999999996E-3</v>
      </c>
      <c r="BF703" s="18" t="str">
        <f t="shared" si="235"/>
        <v/>
      </c>
      <c r="BN703" s="18" t="str">
        <f t="shared" si="236"/>
        <v>s</v>
      </c>
    </row>
    <row r="704" spans="3:66" ht="50.1" customHeight="1" thickTop="1" thickBot="1" x14ac:dyDescent="0.3">
      <c r="C704" s="46"/>
      <c r="D704" s="46"/>
      <c r="E704" s="46"/>
      <c r="F704" s="122"/>
      <c r="G704" s="122"/>
      <c r="H704" s="78" t="str">
        <f t="shared" si="237"/>
        <v/>
      </c>
      <c r="I704" s="78" t="str">
        <f t="shared" si="238"/>
        <v/>
      </c>
      <c r="J704" s="16"/>
      <c r="K704" s="46" t="str">
        <f t="shared" si="239"/>
        <v/>
      </c>
      <c r="L704" s="16"/>
      <c r="M704" s="16"/>
      <c r="N704" s="46"/>
      <c r="O704" s="47" t="str">
        <f t="shared" si="242"/>
        <v/>
      </c>
      <c r="P704" s="47"/>
      <c r="Q704" s="48" t="str">
        <f>IFERROR(VLOOKUP(E704,Funcionários!$C$8:$E$207,3,FALSE),"")</f>
        <v/>
      </c>
      <c r="R704" s="47"/>
      <c r="S704" s="49" t="str">
        <f t="shared" si="243"/>
        <v/>
      </c>
      <c r="T704" s="49">
        <v>6.9800000000000001E-3</v>
      </c>
      <c r="U704" s="48" t="str">
        <f>IF(Funcionários!C705=0,"",Funcionários!C705)</f>
        <v/>
      </c>
      <c r="V704" s="50">
        <f>IF(U704="",0,IF(COUNTIFS($E$7:$E$3006,U704,$I$7:$I$3006,'RC'!$E$6)=0,0,COUNTIFS($M$7:$M$3006,"Concluída no prazo",$E$7:$E$3006,U704,$I$7:$I$3006,'RC'!$E$6)/COUNTIFS($E$7:$E$3006,U704,$I$7:$I$3006,'RC'!$E$6)))</f>
        <v>0</v>
      </c>
      <c r="W704" s="49">
        <f>SUMIFS($J$7:$J$3006,$E$7:$E$3006,U704,$I$7:$I$3006,'RC'!$E$6)+SUMIFS($L$7:$L$3006,$E$7:$E$3006,U704,$I$7:$I$3006,'RC'!$E$6)</f>
        <v>0</v>
      </c>
      <c r="X704" s="48">
        <f>COUNTIFS($E$7:$E$3006,U704,$I$7:$I$3006,'RC'!$E$6)</f>
        <v>0</v>
      </c>
      <c r="Y704" s="48"/>
      <c r="Z704" s="51" t="str">
        <f>IF(AQ704='RC'!$E$6,AC704*1000+AD704,"")</f>
        <v/>
      </c>
      <c r="AA704" s="51" t="str">
        <f>IF(AB704="","",IF(AQ704='RC'!$E$6,AC704*1000-AD704,""))</f>
        <v/>
      </c>
      <c r="AB704" s="48" t="str">
        <f>IFERROR(VLOOKUP(E704,Funcionários!$C$8:$E$207,3,FALSE),"")</f>
        <v/>
      </c>
      <c r="AC704" s="50" t="str">
        <f>IF(AB704="","",IF(COUNTIFS($AB$7:$AB$3006,AB704,$AQ$7:$AQ$3006,'RC'!$E$6)=0,"",COUNTIFS($M$7:$M$3006,"Concluída no prazo",$AB$7:$AB$3006,AB704,$AQ$7:$AQ$3006,'RC'!$E$6)/COUNTIFS($AB$7:$AB$3006,AB704,$AQ$7:$AQ$3006,'RC'!$E$6)))</f>
        <v/>
      </c>
      <c r="AD704" s="48">
        <f>SUMIF($AQ$7:$AQ$3006,'RC'!$E$6,$J$7:$J$3006)+SUMIF($AQ$7:$AQ$3006,'RC'!$E$6,$L$7:$L$3006)</f>
        <v>21</v>
      </c>
      <c r="AF704" s="48">
        <v>4.3029999999997903E-2</v>
      </c>
      <c r="AG704" s="48">
        <f>IF(OR(AQ704="",AQ704&lt;&gt;'RC'!$E$6,AB704&lt;&gt;'RC'!$D$21),0,1)</f>
        <v>0</v>
      </c>
      <c r="AH704" s="48">
        <f t="shared" si="240"/>
        <v>4.3029999999997903E-2</v>
      </c>
      <c r="AI704" s="48" t="str">
        <f t="shared" si="222"/>
        <v/>
      </c>
      <c r="AJ704" s="48" t="str">
        <f t="shared" si="223"/>
        <v/>
      </c>
      <c r="AK704" s="52" t="str">
        <f t="shared" si="224"/>
        <v/>
      </c>
      <c r="AL704" s="52" t="str">
        <f t="shared" si="225"/>
        <v/>
      </c>
      <c r="AM704" s="48" t="str">
        <f t="shared" si="226"/>
        <v/>
      </c>
      <c r="AN704" s="48" t="str">
        <f t="shared" si="227"/>
        <v/>
      </c>
      <c r="AP704" s="18" t="str">
        <f t="shared" si="228"/>
        <v/>
      </c>
      <c r="AQ704" s="18" t="str">
        <f t="shared" si="229"/>
        <v/>
      </c>
      <c r="AR704" s="18">
        <v>4.3029999999999999E-2</v>
      </c>
      <c r="AS704" s="18">
        <f>IF(AF!$D$27="Todos",1,IF(M704=AF!$D$27,1,0))</f>
        <v>1</v>
      </c>
      <c r="AT704" s="53">
        <f>IF(AND(E704=AF!$D$6,OR(LT!M704=AF!$D$27,AF!$D$27="Todos"),OR(AP704=AF!$E$8,AQ704=AF!$E$8)),AR704+AS704,0)</f>
        <v>0</v>
      </c>
      <c r="AU704" s="18" t="str">
        <f t="shared" si="230"/>
        <v/>
      </c>
      <c r="AV704" s="54" t="str">
        <f t="shared" si="231"/>
        <v/>
      </c>
      <c r="AW704" s="54" t="str">
        <f t="shared" si="232"/>
        <v/>
      </c>
      <c r="AX704" s="18" t="str">
        <f t="shared" si="233"/>
        <v/>
      </c>
      <c r="AY704" s="18" t="str">
        <f t="shared" si="234"/>
        <v/>
      </c>
      <c r="BA704" s="18">
        <f>IF($E704=AF!$D$6,IF($M704="Concluída no prazo",2,IF($M704="Concluída com atraso",1,0)),0)</f>
        <v>0</v>
      </c>
      <c r="BB704" s="18">
        <f>IF($E704=AF!$D$6,IF($M704="Atrasada",2,IF($M704="Concluída com atraso",1,0)),0)</f>
        <v>0</v>
      </c>
      <c r="BC704" s="18">
        <v>6.9800000000000001E-3</v>
      </c>
      <c r="BD704" s="18">
        <f t="shared" si="241"/>
        <v>6.9800000000000001E-3</v>
      </c>
      <c r="BE704" s="18">
        <f t="shared" si="241"/>
        <v>6.9800000000000001E-3</v>
      </c>
      <c r="BF704" s="18" t="str">
        <f t="shared" si="235"/>
        <v/>
      </c>
      <c r="BN704" s="18" t="str">
        <f t="shared" si="236"/>
        <v>s</v>
      </c>
    </row>
    <row r="705" spans="3:66" ht="50.1" customHeight="1" thickTop="1" thickBot="1" x14ac:dyDescent="0.3">
      <c r="C705" s="46"/>
      <c r="D705" s="46"/>
      <c r="E705" s="46"/>
      <c r="F705" s="122"/>
      <c r="G705" s="122"/>
      <c r="H705" s="78" t="str">
        <f t="shared" si="237"/>
        <v/>
      </c>
      <c r="I705" s="78" t="str">
        <f t="shared" si="238"/>
        <v/>
      </c>
      <c r="J705" s="16"/>
      <c r="K705" s="46" t="str">
        <f t="shared" si="239"/>
        <v/>
      </c>
      <c r="L705" s="16"/>
      <c r="M705" s="16"/>
      <c r="N705" s="46"/>
      <c r="O705" s="47" t="str">
        <f t="shared" si="242"/>
        <v/>
      </c>
      <c r="P705" s="47"/>
      <c r="Q705" s="48" t="str">
        <f>IFERROR(VLOOKUP(E705,Funcionários!$C$8:$E$207,3,FALSE),"")</f>
        <v/>
      </c>
      <c r="R705" s="47"/>
      <c r="S705" s="49" t="str">
        <f t="shared" si="243"/>
        <v/>
      </c>
      <c r="T705" s="49">
        <v>6.9899999999999997E-3</v>
      </c>
      <c r="U705" s="48" t="str">
        <f>IF(Funcionários!C706=0,"",Funcionários!C706)</f>
        <v/>
      </c>
      <c r="V705" s="50">
        <f>IF(U705="",0,IF(COUNTIFS($E$7:$E$3006,U705,$I$7:$I$3006,'RC'!$E$6)=0,0,COUNTIFS($M$7:$M$3006,"Concluída no prazo",$E$7:$E$3006,U705,$I$7:$I$3006,'RC'!$E$6)/COUNTIFS($E$7:$E$3006,U705,$I$7:$I$3006,'RC'!$E$6)))</f>
        <v>0</v>
      </c>
      <c r="W705" s="49">
        <f>SUMIFS($J$7:$J$3006,$E$7:$E$3006,U705,$I$7:$I$3006,'RC'!$E$6)+SUMIFS($L$7:$L$3006,$E$7:$E$3006,U705,$I$7:$I$3006,'RC'!$E$6)</f>
        <v>0</v>
      </c>
      <c r="X705" s="48">
        <f>COUNTIFS($E$7:$E$3006,U705,$I$7:$I$3006,'RC'!$E$6)</f>
        <v>0</v>
      </c>
      <c r="Y705" s="48"/>
      <c r="Z705" s="51" t="str">
        <f>IF(AQ705='RC'!$E$6,AC705*1000+AD705,"")</f>
        <v/>
      </c>
      <c r="AA705" s="51" t="str">
        <f>IF(AB705="","",IF(AQ705='RC'!$E$6,AC705*1000-AD705,""))</f>
        <v/>
      </c>
      <c r="AB705" s="48" t="str">
        <f>IFERROR(VLOOKUP(E705,Funcionários!$C$8:$E$207,3,FALSE),"")</f>
        <v/>
      </c>
      <c r="AC705" s="50" t="str">
        <f>IF(AB705="","",IF(COUNTIFS($AB$7:$AB$3006,AB705,$AQ$7:$AQ$3006,'RC'!$E$6)=0,"",COUNTIFS($M$7:$M$3006,"Concluída no prazo",$AB$7:$AB$3006,AB705,$AQ$7:$AQ$3006,'RC'!$E$6)/COUNTIFS($AB$7:$AB$3006,AB705,$AQ$7:$AQ$3006,'RC'!$E$6)))</f>
        <v/>
      </c>
      <c r="AD705" s="48">
        <f>SUMIF($AQ$7:$AQ$3006,'RC'!$E$6,$J$7:$J$3006)+SUMIF($AQ$7:$AQ$3006,'RC'!$E$6,$L$7:$L$3006)</f>
        <v>21</v>
      </c>
      <c r="AF705" s="48">
        <v>4.30199999999979E-2</v>
      </c>
      <c r="AG705" s="48">
        <f>IF(OR(AQ705="",AQ705&lt;&gt;'RC'!$E$6,AB705&lt;&gt;'RC'!$D$21),0,1)</f>
        <v>0</v>
      </c>
      <c r="AH705" s="48">
        <f t="shared" si="240"/>
        <v>4.30199999999979E-2</v>
      </c>
      <c r="AI705" s="48" t="str">
        <f t="shared" si="222"/>
        <v/>
      </c>
      <c r="AJ705" s="48" t="str">
        <f t="shared" si="223"/>
        <v/>
      </c>
      <c r="AK705" s="52" t="str">
        <f t="shared" si="224"/>
        <v/>
      </c>
      <c r="AL705" s="52" t="str">
        <f t="shared" si="225"/>
        <v/>
      </c>
      <c r="AM705" s="48" t="str">
        <f t="shared" si="226"/>
        <v/>
      </c>
      <c r="AN705" s="48" t="str">
        <f t="shared" si="227"/>
        <v/>
      </c>
      <c r="AP705" s="18" t="str">
        <f t="shared" si="228"/>
        <v/>
      </c>
      <c r="AQ705" s="18" t="str">
        <f t="shared" si="229"/>
        <v/>
      </c>
      <c r="AR705" s="18">
        <v>4.3020000000000003E-2</v>
      </c>
      <c r="AS705" s="18">
        <f>IF(AF!$D$27="Todos",1,IF(M705=AF!$D$27,1,0))</f>
        <v>1</v>
      </c>
      <c r="AT705" s="53">
        <f>IF(AND(E705=AF!$D$6,OR(LT!M705=AF!$D$27,AF!$D$27="Todos"),OR(AP705=AF!$E$8,AQ705=AF!$E$8)),AR705+AS705,0)</f>
        <v>0</v>
      </c>
      <c r="AU705" s="18" t="str">
        <f t="shared" si="230"/>
        <v/>
      </c>
      <c r="AV705" s="54" t="str">
        <f t="shared" si="231"/>
        <v/>
      </c>
      <c r="AW705" s="54" t="str">
        <f t="shared" si="232"/>
        <v/>
      </c>
      <c r="AX705" s="18" t="str">
        <f t="shared" si="233"/>
        <v/>
      </c>
      <c r="AY705" s="18" t="str">
        <f t="shared" si="234"/>
        <v/>
      </c>
      <c r="BA705" s="18">
        <f>IF($E705=AF!$D$6,IF($M705="Concluída no prazo",2,IF($M705="Concluída com atraso",1,0)),0)</f>
        <v>0</v>
      </c>
      <c r="BB705" s="18">
        <f>IF($E705=AF!$D$6,IF($M705="Atrasada",2,IF($M705="Concluída com atraso",1,0)),0)</f>
        <v>0</v>
      </c>
      <c r="BC705" s="18">
        <v>6.9899999999999997E-3</v>
      </c>
      <c r="BD705" s="18">
        <f t="shared" si="241"/>
        <v>6.9899999999999997E-3</v>
      </c>
      <c r="BE705" s="18">
        <f t="shared" si="241"/>
        <v>6.9899999999999997E-3</v>
      </c>
      <c r="BF705" s="18" t="str">
        <f t="shared" si="235"/>
        <v/>
      </c>
      <c r="BN705" s="18" t="str">
        <f t="shared" si="236"/>
        <v>s</v>
      </c>
    </row>
    <row r="706" spans="3:66" ht="50.1" customHeight="1" thickTop="1" thickBot="1" x14ac:dyDescent="0.3">
      <c r="C706" s="46"/>
      <c r="D706" s="46"/>
      <c r="E706" s="46"/>
      <c r="F706" s="122"/>
      <c r="G706" s="122"/>
      <c r="H706" s="78" t="str">
        <f t="shared" si="237"/>
        <v/>
      </c>
      <c r="I706" s="78" t="str">
        <f t="shared" si="238"/>
        <v/>
      </c>
      <c r="J706" s="16"/>
      <c r="K706" s="46" t="str">
        <f t="shared" si="239"/>
        <v/>
      </c>
      <c r="L706" s="16"/>
      <c r="M706" s="16"/>
      <c r="N706" s="46"/>
      <c r="O706" s="47" t="str">
        <f t="shared" si="242"/>
        <v/>
      </c>
      <c r="P706" s="47"/>
      <c r="Q706" s="48" t="str">
        <f>IFERROR(VLOOKUP(E706,Funcionários!$C$8:$E$207,3,FALSE),"")</f>
        <v/>
      </c>
      <c r="R706" s="47"/>
      <c r="S706" s="49" t="str">
        <f t="shared" si="243"/>
        <v/>
      </c>
      <c r="T706" s="49">
        <v>7.0000000000000001E-3</v>
      </c>
      <c r="U706" s="48" t="str">
        <f>IF(Funcionários!C707=0,"",Funcionários!C707)</f>
        <v/>
      </c>
      <c r="V706" s="50">
        <f>IF(U706="",0,IF(COUNTIFS($E$7:$E$3006,U706,$I$7:$I$3006,'RC'!$E$6)=0,0,COUNTIFS($M$7:$M$3006,"Concluída no prazo",$E$7:$E$3006,U706,$I$7:$I$3006,'RC'!$E$6)/COUNTIFS($E$7:$E$3006,U706,$I$7:$I$3006,'RC'!$E$6)))</f>
        <v>0</v>
      </c>
      <c r="W706" s="49">
        <f>SUMIFS($J$7:$J$3006,$E$7:$E$3006,U706,$I$7:$I$3006,'RC'!$E$6)+SUMIFS($L$7:$L$3006,$E$7:$E$3006,U706,$I$7:$I$3006,'RC'!$E$6)</f>
        <v>0</v>
      </c>
      <c r="X706" s="48">
        <f>COUNTIFS($E$7:$E$3006,U706,$I$7:$I$3006,'RC'!$E$6)</f>
        <v>0</v>
      </c>
      <c r="Y706" s="48"/>
      <c r="Z706" s="51" t="str">
        <f>IF(AQ706='RC'!$E$6,AC706*1000+AD706,"")</f>
        <v/>
      </c>
      <c r="AA706" s="51" t="str">
        <f>IF(AB706="","",IF(AQ706='RC'!$E$6,AC706*1000-AD706,""))</f>
        <v/>
      </c>
      <c r="AB706" s="48" t="str">
        <f>IFERROR(VLOOKUP(E706,Funcionários!$C$8:$E$207,3,FALSE),"")</f>
        <v/>
      </c>
      <c r="AC706" s="50" t="str">
        <f>IF(AB706="","",IF(COUNTIFS($AB$7:$AB$3006,AB706,$AQ$7:$AQ$3006,'RC'!$E$6)=0,"",COUNTIFS($M$7:$M$3006,"Concluída no prazo",$AB$7:$AB$3006,AB706,$AQ$7:$AQ$3006,'RC'!$E$6)/COUNTIFS($AB$7:$AB$3006,AB706,$AQ$7:$AQ$3006,'RC'!$E$6)))</f>
        <v/>
      </c>
      <c r="AD706" s="48">
        <f>SUMIF($AQ$7:$AQ$3006,'RC'!$E$6,$J$7:$J$3006)+SUMIF($AQ$7:$AQ$3006,'RC'!$E$6,$L$7:$L$3006)</f>
        <v>21</v>
      </c>
      <c r="AF706" s="48">
        <v>4.3009999999997897E-2</v>
      </c>
      <c r="AG706" s="48">
        <f>IF(OR(AQ706="",AQ706&lt;&gt;'RC'!$E$6,AB706&lt;&gt;'RC'!$D$21),0,1)</f>
        <v>0</v>
      </c>
      <c r="AH706" s="48">
        <f t="shared" si="240"/>
        <v>4.3009999999997897E-2</v>
      </c>
      <c r="AI706" s="48" t="str">
        <f t="shared" si="222"/>
        <v/>
      </c>
      <c r="AJ706" s="48" t="str">
        <f t="shared" si="223"/>
        <v/>
      </c>
      <c r="AK706" s="52" t="str">
        <f t="shared" si="224"/>
        <v/>
      </c>
      <c r="AL706" s="52" t="str">
        <f t="shared" si="225"/>
        <v/>
      </c>
      <c r="AM706" s="48" t="str">
        <f t="shared" si="226"/>
        <v/>
      </c>
      <c r="AN706" s="48" t="str">
        <f t="shared" si="227"/>
        <v/>
      </c>
      <c r="AP706" s="18" t="str">
        <f t="shared" si="228"/>
        <v/>
      </c>
      <c r="AQ706" s="18" t="str">
        <f t="shared" si="229"/>
        <v/>
      </c>
      <c r="AR706" s="18">
        <v>4.301E-2</v>
      </c>
      <c r="AS706" s="18">
        <f>IF(AF!$D$27="Todos",1,IF(M706=AF!$D$27,1,0))</f>
        <v>1</v>
      </c>
      <c r="AT706" s="53">
        <f>IF(AND(E706=AF!$D$6,OR(LT!M706=AF!$D$27,AF!$D$27="Todos"),OR(AP706=AF!$E$8,AQ706=AF!$E$8)),AR706+AS706,0)</f>
        <v>0</v>
      </c>
      <c r="AU706" s="18" t="str">
        <f t="shared" si="230"/>
        <v/>
      </c>
      <c r="AV706" s="54" t="str">
        <f t="shared" si="231"/>
        <v/>
      </c>
      <c r="AW706" s="54" t="str">
        <f t="shared" si="232"/>
        <v/>
      </c>
      <c r="AX706" s="18" t="str">
        <f t="shared" si="233"/>
        <v/>
      </c>
      <c r="AY706" s="18" t="str">
        <f t="shared" si="234"/>
        <v/>
      </c>
      <c r="BA706" s="18">
        <f>IF($E706=AF!$D$6,IF($M706="Concluída no prazo",2,IF($M706="Concluída com atraso",1,0)),0)</f>
        <v>0</v>
      </c>
      <c r="BB706" s="18">
        <f>IF($E706=AF!$D$6,IF($M706="Atrasada",2,IF($M706="Concluída com atraso",1,0)),0)</f>
        <v>0</v>
      </c>
      <c r="BC706" s="18">
        <v>7.0000000000000001E-3</v>
      </c>
      <c r="BD706" s="18">
        <f t="shared" si="241"/>
        <v>7.0000000000000001E-3</v>
      </c>
      <c r="BE706" s="18">
        <f t="shared" si="241"/>
        <v>7.0000000000000001E-3</v>
      </c>
      <c r="BF706" s="18" t="str">
        <f t="shared" si="235"/>
        <v/>
      </c>
      <c r="BN706" s="18" t="str">
        <f t="shared" si="236"/>
        <v>s</v>
      </c>
    </row>
    <row r="707" spans="3:66" ht="50.1" customHeight="1" thickTop="1" thickBot="1" x14ac:dyDescent="0.3">
      <c r="C707" s="46"/>
      <c r="D707" s="46"/>
      <c r="E707" s="46"/>
      <c r="F707" s="122"/>
      <c r="G707" s="122"/>
      <c r="H707" s="78" t="str">
        <f t="shared" si="237"/>
        <v/>
      </c>
      <c r="I707" s="78" t="str">
        <f t="shared" si="238"/>
        <v/>
      </c>
      <c r="J707" s="16"/>
      <c r="K707" s="46" t="str">
        <f t="shared" si="239"/>
        <v/>
      </c>
      <c r="L707" s="16"/>
      <c r="M707" s="16"/>
      <c r="N707" s="46"/>
      <c r="O707" s="47" t="str">
        <f t="shared" si="242"/>
        <v/>
      </c>
      <c r="P707" s="47"/>
      <c r="Q707" s="48" t="str">
        <f>IFERROR(VLOOKUP(E707,Funcionários!$C$8:$E$207,3,FALSE),"")</f>
        <v/>
      </c>
      <c r="R707" s="47"/>
      <c r="S707" s="49" t="str">
        <f t="shared" si="243"/>
        <v/>
      </c>
      <c r="T707" s="49">
        <v>7.0099999999999997E-3</v>
      </c>
      <c r="U707" s="48" t="str">
        <f>IF(Funcionários!C708=0,"",Funcionários!C708)</f>
        <v/>
      </c>
      <c r="V707" s="50">
        <f>IF(U707="",0,IF(COUNTIFS($E$7:$E$3006,U707,$I$7:$I$3006,'RC'!$E$6)=0,0,COUNTIFS($M$7:$M$3006,"Concluída no prazo",$E$7:$E$3006,U707,$I$7:$I$3006,'RC'!$E$6)/COUNTIFS($E$7:$E$3006,U707,$I$7:$I$3006,'RC'!$E$6)))</f>
        <v>0</v>
      </c>
      <c r="W707" s="49">
        <f>SUMIFS($J$7:$J$3006,$E$7:$E$3006,U707,$I$7:$I$3006,'RC'!$E$6)+SUMIFS($L$7:$L$3006,$E$7:$E$3006,U707,$I$7:$I$3006,'RC'!$E$6)</f>
        <v>0</v>
      </c>
      <c r="X707" s="48">
        <f>COUNTIFS($E$7:$E$3006,U707,$I$7:$I$3006,'RC'!$E$6)</f>
        <v>0</v>
      </c>
      <c r="Y707" s="48"/>
      <c r="Z707" s="51" t="str">
        <f>IF(AQ707='RC'!$E$6,AC707*1000+AD707,"")</f>
        <v/>
      </c>
      <c r="AA707" s="51" t="str">
        <f>IF(AB707="","",IF(AQ707='RC'!$E$6,AC707*1000-AD707,""))</f>
        <v/>
      </c>
      <c r="AB707" s="48" t="str">
        <f>IFERROR(VLOOKUP(E707,Funcionários!$C$8:$E$207,3,FALSE),"")</f>
        <v/>
      </c>
      <c r="AC707" s="50" t="str">
        <f>IF(AB707="","",IF(COUNTIFS($AB$7:$AB$3006,AB707,$AQ$7:$AQ$3006,'RC'!$E$6)=0,"",COUNTIFS($M$7:$M$3006,"Concluída no prazo",$AB$7:$AB$3006,AB707,$AQ$7:$AQ$3006,'RC'!$E$6)/COUNTIFS($AB$7:$AB$3006,AB707,$AQ$7:$AQ$3006,'RC'!$E$6)))</f>
        <v/>
      </c>
      <c r="AD707" s="48">
        <f>SUMIF($AQ$7:$AQ$3006,'RC'!$E$6,$J$7:$J$3006)+SUMIF($AQ$7:$AQ$3006,'RC'!$E$6,$L$7:$L$3006)</f>
        <v>21</v>
      </c>
      <c r="AF707" s="48">
        <v>4.2999999999997901E-2</v>
      </c>
      <c r="AG707" s="48">
        <f>IF(OR(AQ707="",AQ707&lt;&gt;'RC'!$E$6,AB707&lt;&gt;'RC'!$D$21),0,1)</f>
        <v>0</v>
      </c>
      <c r="AH707" s="48">
        <f t="shared" si="240"/>
        <v>4.2999999999997901E-2</v>
      </c>
      <c r="AI707" s="48" t="str">
        <f t="shared" si="222"/>
        <v/>
      </c>
      <c r="AJ707" s="48" t="str">
        <f t="shared" si="223"/>
        <v/>
      </c>
      <c r="AK707" s="52" t="str">
        <f t="shared" si="224"/>
        <v/>
      </c>
      <c r="AL707" s="52" t="str">
        <f t="shared" si="225"/>
        <v/>
      </c>
      <c r="AM707" s="48" t="str">
        <f t="shared" si="226"/>
        <v/>
      </c>
      <c r="AN707" s="48" t="str">
        <f t="shared" si="227"/>
        <v/>
      </c>
      <c r="AP707" s="18" t="str">
        <f t="shared" si="228"/>
        <v/>
      </c>
      <c r="AQ707" s="18" t="str">
        <f t="shared" si="229"/>
        <v/>
      </c>
      <c r="AR707" s="18">
        <v>4.2999999999999997E-2</v>
      </c>
      <c r="AS707" s="18">
        <f>IF(AF!$D$27="Todos",1,IF(M707=AF!$D$27,1,0))</f>
        <v>1</v>
      </c>
      <c r="AT707" s="53">
        <f>IF(AND(E707=AF!$D$6,OR(LT!M707=AF!$D$27,AF!$D$27="Todos"),OR(AP707=AF!$E$8,AQ707=AF!$E$8)),AR707+AS707,0)</f>
        <v>0</v>
      </c>
      <c r="AU707" s="18" t="str">
        <f t="shared" si="230"/>
        <v/>
      </c>
      <c r="AV707" s="54" t="str">
        <f t="shared" si="231"/>
        <v/>
      </c>
      <c r="AW707" s="54" t="str">
        <f t="shared" si="232"/>
        <v/>
      </c>
      <c r="AX707" s="18" t="str">
        <f t="shared" si="233"/>
        <v/>
      </c>
      <c r="AY707" s="18" t="str">
        <f t="shared" si="234"/>
        <v/>
      </c>
      <c r="BA707" s="18">
        <f>IF($E707=AF!$D$6,IF($M707="Concluída no prazo",2,IF($M707="Concluída com atraso",1,0)),0)</f>
        <v>0</v>
      </c>
      <c r="BB707" s="18">
        <f>IF($E707=AF!$D$6,IF($M707="Atrasada",2,IF($M707="Concluída com atraso",1,0)),0)</f>
        <v>0</v>
      </c>
      <c r="BC707" s="18">
        <v>7.0099999999999997E-3</v>
      </c>
      <c r="BD707" s="18">
        <f t="shared" si="241"/>
        <v>7.0099999999999997E-3</v>
      </c>
      <c r="BE707" s="18">
        <f t="shared" si="241"/>
        <v>7.0099999999999997E-3</v>
      </c>
      <c r="BF707" s="18" t="str">
        <f t="shared" si="235"/>
        <v/>
      </c>
      <c r="BN707" s="18" t="str">
        <f t="shared" si="236"/>
        <v>s</v>
      </c>
    </row>
    <row r="708" spans="3:66" ht="50.1" customHeight="1" thickTop="1" thickBot="1" x14ac:dyDescent="0.3">
      <c r="C708" s="46"/>
      <c r="D708" s="46"/>
      <c r="E708" s="46"/>
      <c r="F708" s="122"/>
      <c r="G708" s="122"/>
      <c r="H708" s="78" t="str">
        <f t="shared" si="237"/>
        <v/>
      </c>
      <c r="I708" s="78" t="str">
        <f t="shared" si="238"/>
        <v/>
      </c>
      <c r="J708" s="16"/>
      <c r="K708" s="46" t="str">
        <f t="shared" si="239"/>
        <v/>
      </c>
      <c r="L708" s="16"/>
      <c r="M708" s="16"/>
      <c r="N708" s="46"/>
      <c r="O708" s="47" t="str">
        <f t="shared" si="242"/>
        <v/>
      </c>
      <c r="P708" s="47"/>
      <c r="Q708" s="48" t="str">
        <f>IFERROR(VLOOKUP(E708,Funcionários!$C$8:$E$207,3,FALSE),"")</f>
        <v/>
      </c>
      <c r="R708" s="47"/>
      <c r="S708" s="49" t="str">
        <f t="shared" si="243"/>
        <v/>
      </c>
      <c r="T708" s="49">
        <v>7.0200000000000002E-3</v>
      </c>
      <c r="U708" s="48" t="str">
        <f>IF(Funcionários!C709=0,"",Funcionários!C709)</f>
        <v/>
      </c>
      <c r="V708" s="50">
        <f>IF(U708="",0,IF(COUNTIFS($E$7:$E$3006,U708,$I$7:$I$3006,'RC'!$E$6)=0,0,COUNTIFS($M$7:$M$3006,"Concluída no prazo",$E$7:$E$3006,U708,$I$7:$I$3006,'RC'!$E$6)/COUNTIFS($E$7:$E$3006,U708,$I$7:$I$3006,'RC'!$E$6)))</f>
        <v>0</v>
      </c>
      <c r="W708" s="49">
        <f>SUMIFS($J$7:$J$3006,$E$7:$E$3006,U708,$I$7:$I$3006,'RC'!$E$6)+SUMIFS($L$7:$L$3006,$E$7:$E$3006,U708,$I$7:$I$3006,'RC'!$E$6)</f>
        <v>0</v>
      </c>
      <c r="X708" s="48">
        <f>COUNTIFS($E$7:$E$3006,U708,$I$7:$I$3006,'RC'!$E$6)</f>
        <v>0</v>
      </c>
      <c r="Y708" s="48"/>
      <c r="Z708" s="51" t="str">
        <f>IF(AQ708='RC'!$E$6,AC708*1000+AD708,"")</f>
        <v/>
      </c>
      <c r="AA708" s="51" t="str">
        <f>IF(AB708="","",IF(AQ708='RC'!$E$6,AC708*1000-AD708,""))</f>
        <v/>
      </c>
      <c r="AB708" s="48" t="str">
        <f>IFERROR(VLOOKUP(E708,Funcionários!$C$8:$E$207,3,FALSE),"")</f>
        <v/>
      </c>
      <c r="AC708" s="50" t="str">
        <f>IF(AB708="","",IF(COUNTIFS($AB$7:$AB$3006,AB708,$AQ$7:$AQ$3006,'RC'!$E$6)=0,"",COUNTIFS($M$7:$M$3006,"Concluída no prazo",$AB$7:$AB$3006,AB708,$AQ$7:$AQ$3006,'RC'!$E$6)/COUNTIFS($AB$7:$AB$3006,AB708,$AQ$7:$AQ$3006,'RC'!$E$6)))</f>
        <v/>
      </c>
      <c r="AD708" s="48">
        <f>SUMIF($AQ$7:$AQ$3006,'RC'!$E$6,$J$7:$J$3006)+SUMIF($AQ$7:$AQ$3006,'RC'!$E$6,$L$7:$L$3006)</f>
        <v>21</v>
      </c>
      <c r="AF708" s="48">
        <v>4.2989999999997801E-2</v>
      </c>
      <c r="AG708" s="48">
        <f>IF(OR(AQ708="",AQ708&lt;&gt;'RC'!$E$6,AB708&lt;&gt;'RC'!$D$21),0,1)</f>
        <v>0</v>
      </c>
      <c r="AH708" s="48">
        <f t="shared" si="240"/>
        <v>4.2989999999997801E-2</v>
      </c>
      <c r="AI708" s="48" t="str">
        <f t="shared" si="222"/>
        <v/>
      </c>
      <c r="AJ708" s="48" t="str">
        <f t="shared" si="223"/>
        <v/>
      </c>
      <c r="AK708" s="52" t="str">
        <f t="shared" si="224"/>
        <v/>
      </c>
      <c r="AL708" s="52" t="str">
        <f t="shared" si="225"/>
        <v/>
      </c>
      <c r="AM708" s="48" t="str">
        <f t="shared" si="226"/>
        <v/>
      </c>
      <c r="AN708" s="48" t="str">
        <f t="shared" si="227"/>
        <v/>
      </c>
      <c r="AP708" s="18" t="str">
        <f t="shared" si="228"/>
        <v/>
      </c>
      <c r="AQ708" s="18" t="str">
        <f t="shared" si="229"/>
        <v/>
      </c>
      <c r="AR708" s="18">
        <v>4.299E-2</v>
      </c>
      <c r="AS708" s="18">
        <f>IF(AF!$D$27="Todos",1,IF(M708=AF!$D$27,1,0))</f>
        <v>1</v>
      </c>
      <c r="AT708" s="53">
        <f>IF(AND(E708=AF!$D$6,OR(LT!M708=AF!$D$27,AF!$D$27="Todos"),OR(AP708=AF!$E$8,AQ708=AF!$E$8)),AR708+AS708,0)</f>
        <v>0</v>
      </c>
      <c r="AU708" s="18" t="str">
        <f t="shared" si="230"/>
        <v/>
      </c>
      <c r="AV708" s="54" t="str">
        <f t="shared" si="231"/>
        <v/>
      </c>
      <c r="AW708" s="54" t="str">
        <f t="shared" si="232"/>
        <v/>
      </c>
      <c r="AX708" s="18" t="str">
        <f t="shared" si="233"/>
        <v/>
      </c>
      <c r="AY708" s="18" t="str">
        <f t="shared" si="234"/>
        <v/>
      </c>
      <c r="BA708" s="18">
        <f>IF($E708=AF!$D$6,IF($M708="Concluída no prazo",2,IF($M708="Concluída com atraso",1,0)),0)</f>
        <v>0</v>
      </c>
      <c r="BB708" s="18">
        <f>IF($E708=AF!$D$6,IF($M708="Atrasada",2,IF($M708="Concluída com atraso",1,0)),0)</f>
        <v>0</v>
      </c>
      <c r="BC708" s="18">
        <v>7.0200000000000002E-3</v>
      </c>
      <c r="BD708" s="18">
        <f t="shared" si="241"/>
        <v>7.0200000000000002E-3</v>
      </c>
      <c r="BE708" s="18">
        <f t="shared" si="241"/>
        <v>7.0200000000000002E-3</v>
      </c>
      <c r="BF708" s="18" t="str">
        <f t="shared" si="235"/>
        <v/>
      </c>
      <c r="BN708" s="18" t="str">
        <f t="shared" si="236"/>
        <v>s</v>
      </c>
    </row>
    <row r="709" spans="3:66" ht="50.1" customHeight="1" thickTop="1" thickBot="1" x14ac:dyDescent="0.3">
      <c r="C709" s="46"/>
      <c r="D709" s="46"/>
      <c r="E709" s="46"/>
      <c r="F709" s="122"/>
      <c r="G709" s="122"/>
      <c r="H709" s="78" t="str">
        <f t="shared" si="237"/>
        <v/>
      </c>
      <c r="I709" s="78" t="str">
        <f t="shared" si="238"/>
        <v/>
      </c>
      <c r="J709" s="16"/>
      <c r="K709" s="46" t="str">
        <f t="shared" si="239"/>
        <v/>
      </c>
      <c r="L709" s="16"/>
      <c r="M709" s="16"/>
      <c r="N709" s="46"/>
      <c r="O709" s="47" t="str">
        <f t="shared" si="242"/>
        <v/>
      </c>
      <c r="P709" s="47"/>
      <c r="Q709" s="48" t="str">
        <f>IFERROR(VLOOKUP(E709,Funcionários!$C$8:$E$207,3,FALSE),"")</f>
        <v/>
      </c>
      <c r="R709" s="47"/>
      <c r="S709" s="49" t="str">
        <f t="shared" si="243"/>
        <v/>
      </c>
      <c r="T709" s="49">
        <v>7.0299999999999998E-3</v>
      </c>
      <c r="U709" s="48" t="str">
        <f>IF(Funcionários!C710=0,"",Funcionários!C710)</f>
        <v/>
      </c>
      <c r="V709" s="50">
        <f>IF(U709="",0,IF(COUNTIFS($E$7:$E$3006,U709,$I$7:$I$3006,'RC'!$E$6)=0,0,COUNTIFS($M$7:$M$3006,"Concluída no prazo",$E$7:$E$3006,U709,$I$7:$I$3006,'RC'!$E$6)/COUNTIFS($E$7:$E$3006,U709,$I$7:$I$3006,'RC'!$E$6)))</f>
        <v>0</v>
      </c>
      <c r="W709" s="49">
        <f>SUMIFS($J$7:$J$3006,$E$7:$E$3006,U709,$I$7:$I$3006,'RC'!$E$6)+SUMIFS($L$7:$L$3006,$E$7:$E$3006,U709,$I$7:$I$3006,'RC'!$E$6)</f>
        <v>0</v>
      </c>
      <c r="X709" s="48">
        <f>COUNTIFS($E$7:$E$3006,U709,$I$7:$I$3006,'RC'!$E$6)</f>
        <v>0</v>
      </c>
      <c r="Y709" s="48"/>
      <c r="Z709" s="51" t="str">
        <f>IF(AQ709='RC'!$E$6,AC709*1000+AD709,"")</f>
        <v/>
      </c>
      <c r="AA709" s="51" t="str">
        <f>IF(AB709="","",IF(AQ709='RC'!$E$6,AC709*1000-AD709,""))</f>
        <v/>
      </c>
      <c r="AB709" s="48" t="str">
        <f>IFERROR(VLOOKUP(E709,Funcionários!$C$8:$E$207,3,FALSE),"")</f>
        <v/>
      </c>
      <c r="AC709" s="50" t="str">
        <f>IF(AB709="","",IF(COUNTIFS($AB$7:$AB$3006,AB709,$AQ$7:$AQ$3006,'RC'!$E$6)=0,"",COUNTIFS($M$7:$M$3006,"Concluída no prazo",$AB$7:$AB$3006,AB709,$AQ$7:$AQ$3006,'RC'!$E$6)/COUNTIFS($AB$7:$AB$3006,AB709,$AQ$7:$AQ$3006,'RC'!$E$6)))</f>
        <v/>
      </c>
      <c r="AD709" s="48">
        <f>SUMIF($AQ$7:$AQ$3006,'RC'!$E$6,$J$7:$J$3006)+SUMIF($AQ$7:$AQ$3006,'RC'!$E$6,$L$7:$L$3006)</f>
        <v>21</v>
      </c>
      <c r="AF709" s="48">
        <v>4.2979999999997902E-2</v>
      </c>
      <c r="AG709" s="48">
        <f>IF(OR(AQ709="",AQ709&lt;&gt;'RC'!$E$6,AB709&lt;&gt;'RC'!$D$21),0,1)</f>
        <v>0</v>
      </c>
      <c r="AH709" s="48">
        <f t="shared" si="240"/>
        <v>4.2979999999997902E-2</v>
      </c>
      <c r="AI709" s="48" t="str">
        <f t="shared" si="222"/>
        <v/>
      </c>
      <c r="AJ709" s="48" t="str">
        <f t="shared" si="223"/>
        <v/>
      </c>
      <c r="AK709" s="52" t="str">
        <f t="shared" si="224"/>
        <v/>
      </c>
      <c r="AL709" s="52" t="str">
        <f t="shared" si="225"/>
        <v/>
      </c>
      <c r="AM709" s="48" t="str">
        <f t="shared" si="226"/>
        <v/>
      </c>
      <c r="AN709" s="48" t="str">
        <f t="shared" si="227"/>
        <v/>
      </c>
      <c r="AP709" s="18" t="str">
        <f t="shared" si="228"/>
        <v/>
      </c>
      <c r="AQ709" s="18" t="str">
        <f t="shared" si="229"/>
        <v/>
      </c>
      <c r="AR709" s="18">
        <v>4.2979999999999997E-2</v>
      </c>
      <c r="AS709" s="18">
        <f>IF(AF!$D$27="Todos",1,IF(M709=AF!$D$27,1,0))</f>
        <v>1</v>
      </c>
      <c r="AT709" s="53">
        <f>IF(AND(E709=AF!$D$6,OR(LT!M709=AF!$D$27,AF!$D$27="Todos"),OR(AP709=AF!$E$8,AQ709=AF!$E$8)),AR709+AS709,0)</f>
        <v>0</v>
      </c>
      <c r="AU709" s="18" t="str">
        <f t="shared" si="230"/>
        <v/>
      </c>
      <c r="AV709" s="54" t="str">
        <f t="shared" si="231"/>
        <v/>
      </c>
      <c r="AW709" s="54" t="str">
        <f t="shared" si="232"/>
        <v/>
      </c>
      <c r="AX709" s="18" t="str">
        <f t="shared" si="233"/>
        <v/>
      </c>
      <c r="AY709" s="18" t="str">
        <f t="shared" si="234"/>
        <v/>
      </c>
      <c r="BA709" s="18">
        <f>IF($E709=AF!$D$6,IF($M709="Concluída no prazo",2,IF($M709="Concluída com atraso",1,0)),0)</f>
        <v>0</v>
      </c>
      <c r="BB709" s="18">
        <f>IF($E709=AF!$D$6,IF($M709="Atrasada",2,IF($M709="Concluída com atraso",1,0)),0)</f>
        <v>0</v>
      </c>
      <c r="BC709" s="18">
        <v>7.0299999999999998E-3</v>
      </c>
      <c r="BD709" s="18">
        <f t="shared" si="241"/>
        <v>7.0299999999999998E-3</v>
      </c>
      <c r="BE709" s="18">
        <f t="shared" si="241"/>
        <v>7.0299999999999998E-3</v>
      </c>
      <c r="BF709" s="18" t="str">
        <f t="shared" si="235"/>
        <v/>
      </c>
      <c r="BN709" s="18" t="str">
        <f t="shared" si="236"/>
        <v>s</v>
      </c>
    </row>
    <row r="710" spans="3:66" ht="50.1" customHeight="1" thickTop="1" thickBot="1" x14ac:dyDescent="0.3">
      <c r="C710" s="46"/>
      <c r="D710" s="46"/>
      <c r="E710" s="46"/>
      <c r="F710" s="122"/>
      <c r="G710" s="122"/>
      <c r="H710" s="78" t="str">
        <f t="shared" si="237"/>
        <v/>
      </c>
      <c r="I710" s="78" t="str">
        <f t="shared" si="238"/>
        <v/>
      </c>
      <c r="J710" s="16"/>
      <c r="K710" s="46" t="str">
        <f t="shared" si="239"/>
        <v/>
      </c>
      <c r="L710" s="16"/>
      <c r="M710" s="16"/>
      <c r="N710" s="46"/>
      <c r="O710" s="47" t="str">
        <f t="shared" si="242"/>
        <v/>
      </c>
      <c r="P710" s="47"/>
      <c r="Q710" s="48" t="str">
        <f>IFERROR(VLOOKUP(E710,Funcionários!$C$8:$E$207,3,FALSE),"")</f>
        <v/>
      </c>
      <c r="R710" s="47"/>
      <c r="S710" s="49" t="str">
        <f t="shared" si="243"/>
        <v/>
      </c>
      <c r="T710" s="49">
        <v>7.0400000000000003E-3</v>
      </c>
      <c r="U710" s="48" t="str">
        <f>IF(Funcionários!C711=0,"",Funcionários!C711)</f>
        <v/>
      </c>
      <c r="V710" s="50">
        <f>IF(U710="",0,IF(COUNTIFS($E$7:$E$3006,U710,$I$7:$I$3006,'RC'!$E$6)=0,0,COUNTIFS($M$7:$M$3006,"Concluída no prazo",$E$7:$E$3006,U710,$I$7:$I$3006,'RC'!$E$6)/COUNTIFS($E$7:$E$3006,U710,$I$7:$I$3006,'RC'!$E$6)))</f>
        <v>0</v>
      </c>
      <c r="W710" s="49">
        <f>SUMIFS($J$7:$J$3006,$E$7:$E$3006,U710,$I$7:$I$3006,'RC'!$E$6)+SUMIFS($L$7:$L$3006,$E$7:$E$3006,U710,$I$7:$I$3006,'RC'!$E$6)</f>
        <v>0</v>
      </c>
      <c r="X710" s="48">
        <f>COUNTIFS($E$7:$E$3006,U710,$I$7:$I$3006,'RC'!$E$6)</f>
        <v>0</v>
      </c>
      <c r="Y710" s="48"/>
      <c r="Z710" s="51" t="str">
        <f>IF(AQ710='RC'!$E$6,AC710*1000+AD710,"")</f>
        <v/>
      </c>
      <c r="AA710" s="51" t="str">
        <f>IF(AB710="","",IF(AQ710='RC'!$E$6,AC710*1000-AD710,""))</f>
        <v/>
      </c>
      <c r="AB710" s="48" t="str">
        <f>IFERROR(VLOOKUP(E710,Funcionários!$C$8:$E$207,3,FALSE),"")</f>
        <v/>
      </c>
      <c r="AC710" s="50" t="str">
        <f>IF(AB710="","",IF(COUNTIFS($AB$7:$AB$3006,AB710,$AQ$7:$AQ$3006,'RC'!$E$6)=0,"",COUNTIFS($M$7:$M$3006,"Concluída no prazo",$AB$7:$AB$3006,AB710,$AQ$7:$AQ$3006,'RC'!$E$6)/COUNTIFS($AB$7:$AB$3006,AB710,$AQ$7:$AQ$3006,'RC'!$E$6)))</f>
        <v/>
      </c>
      <c r="AD710" s="48">
        <f>SUMIF($AQ$7:$AQ$3006,'RC'!$E$6,$J$7:$J$3006)+SUMIF($AQ$7:$AQ$3006,'RC'!$E$6,$L$7:$L$3006)</f>
        <v>21</v>
      </c>
      <c r="AF710" s="48">
        <v>4.2969999999997899E-2</v>
      </c>
      <c r="AG710" s="48">
        <f>IF(OR(AQ710="",AQ710&lt;&gt;'RC'!$E$6,AB710&lt;&gt;'RC'!$D$21),0,1)</f>
        <v>0</v>
      </c>
      <c r="AH710" s="48">
        <f t="shared" si="240"/>
        <v>4.2969999999997899E-2</v>
      </c>
      <c r="AI710" s="48" t="str">
        <f t="shared" si="222"/>
        <v/>
      </c>
      <c r="AJ710" s="48" t="str">
        <f t="shared" si="223"/>
        <v/>
      </c>
      <c r="AK710" s="52" t="str">
        <f t="shared" si="224"/>
        <v/>
      </c>
      <c r="AL710" s="52" t="str">
        <f t="shared" si="225"/>
        <v/>
      </c>
      <c r="AM710" s="48" t="str">
        <f t="shared" si="226"/>
        <v/>
      </c>
      <c r="AN710" s="48" t="str">
        <f t="shared" si="227"/>
        <v/>
      </c>
      <c r="AP710" s="18" t="str">
        <f t="shared" si="228"/>
        <v/>
      </c>
      <c r="AQ710" s="18" t="str">
        <f t="shared" si="229"/>
        <v/>
      </c>
      <c r="AR710" s="18">
        <v>4.2970000000000001E-2</v>
      </c>
      <c r="AS710" s="18">
        <f>IF(AF!$D$27="Todos",1,IF(M710=AF!$D$27,1,0))</f>
        <v>1</v>
      </c>
      <c r="AT710" s="53">
        <f>IF(AND(E710=AF!$D$6,OR(LT!M710=AF!$D$27,AF!$D$27="Todos"),OR(AP710=AF!$E$8,AQ710=AF!$E$8)),AR710+AS710,0)</f>
        <v>0</v>
      </c>
      <c r="AU710" s="18" t="str">
        <f t="shared" si="230"/>
        <v/>
      </c>
      <c r="AV710" s="54" t="str">
        <f t="shared" si="231"/>
        <v/>
      </c>
      <c r="AW710" s="54" t="str">
        <f t="shared" si="232"/>
        <v/>
      </c>
      <c r="AX710" s="18" t="str">
        <f t="shared" si="233"/>
        <v/>
      </c>
      <c r="AY710" s="18" t="str">
        <f t="shared" si="234"/>
        <v/>
      </c>
      <c r="BA710" s="18">
        <f>IF($E710=AF!$D$6,IF($M710="Concluída no prazo",2,IF($M710="Concluída com atraso",1,0)),0)</f>
        <v>0</v>
      </c>
      <c r="BB710" s="18">
        <f>IF($E710=AF!$D$6,IF($M710="Atrasada",2,IF($M710="Concluída com atraso",1,0)),0)</f>
        <v>0</v>
      </c>
      <c r="BC710" s="18">
        <v>7.0400000000000003E-3</v>
      </c>
      <c r="BD710" s="18">
        <f t="shared" si="241"/>
        <v>7.0400000000000003E-3</v>
      </c>
      <c r="BE710" s="18">
        <f t="shared" si="241"/>
        <v>7.0400000000000003E-3</v>
      </c>
      <c r="BF710" s="18" t="str">
        <f t="shared" si="235"/>
        <v/>
      </c>
      <c r="BN710" s="18" t="str">
        <f t="shared" si="236"/>
        <v>s</v>
      </c>
    </row>
    <row r="711" spans="3:66" ht="50.1" customHeight="1" thickTop="1" thickBot="1" x14ac:dyDescent="0.3">
      <c r="C711" s="46"/>
      <c r="D711" s="46"/>
      <c r="E711" s="46"/>
      <c r="F711" s="122"/>
      <c r="G711" s="122"/>
      <c r="H711" s="78" t="str">
        <f t="shared" si="237"/>
        <v/>
      </c>
      <c r="I711" s="78" t="str">
        <f t="shared" si="238"/>
        <v/>
      </c>
      <c r="J711" s="16"/>
      <c r="K711" s="46" t="str">
        <f t="shared" si="239"/>
        <v/>
      </c>
      <c r="L711" s="16"/>
      <c r="M711" s="16"/>
      <c r="N711" s="46"/>
      <c r="O711" s="47" t="str">
        <f t="shared" si="242"/>
        <v/>
      </c>
      <c r="P711" s="47"/>
      <c r="Q711" s="48" t="str">
        <f>IFERROR(VLOOKUP(E711,Funcionários!$C$8:$E$207,3,FALSE),"")</f>
        <v/>
      </c>
      <c r="R711" s="47"/>
      <c r="S711" s="49" t="str">
        <f t="shared" si="243"/>
        <v/>
      </c>
      <c r="T711" s="49">
        <v>7.0499999999999998E-3</v>
      </c>
      <c r="U711" s="48" t="str">
        <f>IF(Funcionários!C712=0,"",Funcionários!C712)</f>
        <v/>
      </c>
      <c r="V711" s="50">
        <f>IF(U711="",0,IF(COUNTIFS($E$7:$E$3006,U711,$I$7:$I$3006,'RC'!$E$6)=0,0,COUNTIFS($M$7:$M$3006,"Concluída no prazo",$E$7:$E$3006,U711,$I$7:$I$3006,'RC'!$E$6)/COUNTIFS($E$7:$E$3006,U711,$I$7:$I$3006,'RC'!$E$6)))</f>
        <v>0</v>
      </c>
      <c r="W711" s="49">
        <f>SUMIFS($J$7:$J$3006,$E$7:$E$3006,U711,$I$7:$I$3006,'RC'!$E$6)+SUMIFS($L$7:$L$3006,$E$7:$E$3006,U711,$I$7:$I$3006,'RC'!$E$6)</f>
        <v>0</v>
      </c>
      <c r="X711" s="48">
        <f>COUNTIFS($E$7:$E$3006,U711,$I$7:$I$3006,'RC'!$E$6)</f>
        <v>0</v>
      </c>
      <c r="Y711" s="48"/>
      <c r="Z711" s="51" t="str">
        <f>IF(AQ711='RC'!$E$6,AC711*1000+AD711,"")</f>
        <v/>
      </c>
      <c r="AA711" s="51" t="str">
        <f>IF(AB711="","",IF(AQ711='RC'!$E$6,AC711*1000-AD711,""))</f>
        <v/>
      </c>
      <c r="AB711" s="48" t="str">
        <f>IFERROR(VLOOKUP(E711,Funcionários!$C$8:$E$207,3,FALSE),"")</f>
        <v/>
      </c>
      <c r="AC711" s="50" t="str">
        <f>IF(AB711="","",IF(COUNTIFS($AB$7:$AB$3006,AB711,$AQ$7:$AQ$3006,'RC'!$E$6)=0,"",COUNTIFS($M$7:$M$3006,"Concluída no prazo",$AB$7:$AB$3006,AB711,$AQ$7:$AQ$3006,'RC'!$E$6)/COUNTIFS($AB$7:$AB$3006,AB711,$AQ$7:$AQ$3006,'RC'!$E$6)))</f>
        <v/>
      </c>
      <c r="AD711" s="48">
        <f>SUMIF($AQ$7:$AQ$3006,'RC'!$E$6,$J$7:$J$3006)+SUMIF($AQ$7:$AQ$3006,'RC'!$E$6,$L$7:$L$3006)</f>
        <v>21</v>
      </c>
      <c r="AF711" s="48">
        <v>4.2959999999997799E-2</v>
      </c>
      <c r="AG711" s="48">
        <f>IF(OR(AQ711="",AQ711&lt;&gt;'RC'!$E$6,AB711&lt;&gt;'RC'!$D$21),0,1)</f>
        <v>0</v>
      </c>
      <c r="AH711" s="48">
        <f t="shared" si="240"/>
        <v>4.2959999999997799E-2</v>
      </c>
      <c r="AI711" s="48" t="str">
        <f t="shared" ref="AI711:AI774" si="244">IF(AH711&lt;1,"",E711)</f>
        <v/>
      </c>
      <c r="AJ711" s="48" t="str">
        <f t="shared" ref="AJ711:AJ774" si="245">IF($AI711="","",C711)</f>
        <v/>
      </c>
      <c r="AK711" s="52" t="str">
        <f t="shared" ref="AK711:AK774" si="246">IF($AI711="","",F711)</f>
        <v/>
      </c>
      <c r="AL711" s="52" t="str">
        <f t="shared" ref="AL711:AL774" si="247">IF($AI711="","",G711)</f>
        <v/>
      </c>
      <c r="AM711" s="48" t="str">
        <f t="shared" ref="AM711:AM774" si="248">IF($AI711="","",J711+L711)</f>
        <v/>
      </c>
      <c r="AN711" s="48" t="str">
        <f t="shared" ref="AN711:AN774" si="249">IF($AI711="","",M711)</f>
        <v/>
      </c>
      <c r="AP711" s="18" t="str">
        <f t="shared" ref="AP711:AP774" si="250">IF(F711=0,"",MONTH(F711))</f>
        <v/>
      </c>
      <c r="AQ711" s="18" t="str">
        <f t="shared" ref="AQ711:AQ774" si="251">IF(G711=0,"",MONTH(G711))</f>
        <v/>
      </c>
      <c r="AR711" s="18">
        <v>4.2959999999999998E-2</v>
      </c>
      <c r="AS711" s="18">
        <f>IF(AF!$D$27="Todos",1,IF(M711=AF!$D$27,1,0))</f>
        <v>1</v>
      </c>
      <c r="AT711" s="53">
        <f>IF(AND(E711=AF!$D$6,OR(LT!M711=AF!$D$27,AF!$D$27="Todos"),OR(AP711=AF!$E$8,AQ711=AF!$E$8)),AR711+AS711,0)</f>
        <v>0</v>
      </c>
      <c r="AU711" s="18" t="str">
        <f t="shared" ref="AU711:AU774" si="252">IF($AT711=0,"",C711)</f>
        <v/>
      </c>
      <c r="AV711" s="54" t="str">
        <f t="shared" ref="AV711:AV774" si="253">IF($AT711=0,"",F711)</f>
        <v/>
      </c>
      <c r="AW711" s="54" t="str">
        <f t="shared" ref="AW711:AW774" si="254">IF($AT711=0,"",G711)</f>
        <v/>
      </c>
      <c r="AX711" s="18" t="str">
        <f t="shared" ref="AX711:AX774" si="255">IF($AT711=0,"",J711+L711)</f>
        <v/>
      </c>
      <c r="AY711" s="18" t="str">
        <f t="shared" ref="AY711:AY774" si="256">IF($AT711=0,"",M711)</f>
        <v/>
      </c>
      <c r="BA711" s="18">
        <f>IF($E711=AF!$D$6,IF($M711="Concluída no prazo",2,IF($M711="Concluída com atraso",1,0)),0)</f>
        <v>0</v>
      </c>
      <c r="BB711" s="18">
        <f>IF($E711=AF!$D$6,IF($M711="Atrasada",2,IF($M711="Concluída com atraso",1,0)),0)</f>
        <v>0</v>
      </c>
      <c r="BC711" s="18">
        <v>7.0499999999999998E-3</v>
      </c>
      <c r="BD711" s="18">
        <f t="shared" si="241"/>
        <v>7.0499999999999998E-3</v>
      </c>
      <c r="BE711" s="18">
        <f t="shared" si="241"/>
        <v>7.0499999999999998E-3</v>
      </c>
      <c r="BF711" s="18" t="str">
        <f t="shared" ref="BF711:BF774" si="257">IF(C711=0,"",C711)</f>
        <v/>
      </c>
      <c r="BN711" s="18" t="str">
        <f t="shared" ref="BN711:BN774" si="258">IF(AP711=AQ711,"s","n")</f>
        <v>s</v>
      </c>
    </row>
    <row r="712" spans="3:66" ht="50.1" customHeight="1" thickTop="1" thickBot="1" x14ac:dyDescent="0.3">
      <c r="C712" s="46"/>
      <c r="D712" s="46"/>
      <c r="E712" s="46"/>
      <c r="F712" s="122"/>
      <c r="G712" s="122"/>
      <c r="H712" s="78" t="str">
        <f t="shared" ref="H712:H775" si="259">IF(F712=0,"",MONTH(F712))</f>
        <v/>
      </c>
      <c r="I712" s="78" t="str">
        <f t="shared" ref="I712:I775" si="260">IF(G712=0,"",MONTH(G712))</f>
        <v/>
      </c>
      <c r="J712" s="16"/>
      <c r="K712" s="46" t="str">
        <f t="shared" ref="K712:K775" si="261">IF(OR(F712=0,G712=0),"",IF(MONTH(G712)-MONTH(F712)&gt;1,"Esta tarefa está muito grande. Divida em tarefas menores.",IF(MONTH(F712)=MONTH(G712),"Sim! Inicia em "&amp;VLOOKUP(MONTH(F712),$BK$6:$BL$17,2,FALSE)&amp;" e termina em "&amp;VLOOKUP(MONTH(G712),$BK$6:$BL$17,2,FALSE)&amp;".","Não! Inicia em "&amp;VLOOKUP(MONTH(F712),$BK$6:$BL$17,2,FALSE)&amp;" e termina em "&amp;VLOOKUP(MONTH(G712),$BK$6:$BL$17,2,FALSE)&amp;".")))</f>
        <v/>
      </c>
      <c r="L712" s="16"/>
      <c r="M712" s="16"/>
      <c r="N712" s="46"/>
      <c r="O712" s="47" t="str">
        <f t="shared" si="242"/>
        <v/>
      </c>
      <c r="P712" s="47"/>
      <c r="Q712" s="48" t="str">
        <f>IFERROR(VLOOKUP(E712,Funcionários!$C$8:$E$207,3,FALSE),"")</f>
        <v/>
      </c>
      <c r="R712" s="47"/>
      <c r="S712" s="49" t="str">
        <f t="shared" si="243"/>
        <v/>
      </c>
      <c r="T712" s="49">
        <v>7.0600000000000003E-3</v>
      </c>
      <c r="U712" s="48" t="str">
        <f>IF(Funcionários!C713=0,"",Funcionários!C713)</f>
        <v/>
      </c>
      <c r="V712" s="50">
        <f>IF(U712="",0,IF(COUNTIFS($E$7:$E$3006,U712,$I$7:$I$3006,'RC'!$E$6)=0,0,COUNTIFS($M$7:$M$3006,"Concluída no prazo",$E$7:$E$3006,U712,$I$7:$I$3006,'RC'!$E$6)/COUNTIFS($E$7:$E$3006,U712,$I$7:$I$3006,'RC'!$E$6)))</f>
        <v>0</v>
      </c>
      <c r="W712" s="49">
        <f>SUMIFS($J$7:$J$3006,$E$7:$E$3006,U712,$I$7:$I$3006,'RC'!$E$6)+SUMIFS($L$7:$L$3006,$E$7:$E$3006,U712,$I$7:$I$3006,'RC'!$E$6)</f>
        <v>0</v>
      </c>
      <c r="X712" s="48">
        <f>COUNTIFS($E$7:$E$3006,U712,$I$7:$I$3006,'RC'!$E$6)</f>
        <v>0</v>
      </c>
      <c r="Y712" s="48"/>
      <c r="Z712" s="51" t="str">
        <f>IF(AQ712='RC'!$E$6,AC712*1000+AD712,"")</f>
        <v/>
      </c>
      <c r="AA712" s="51" t="str">
        <f>IF(AB712="","",IF(AQ712='RC'!$E$6,AC712*1000-AD712,""))</f>
        <v/>
      </c>
      <c r="AB712" s="48" t="str">
        <f>IFERROR(VLOOKUP(E712,Funcionários!$C$8:$E$207,3,FALSE),"")</f>
        <v/>
      </c>
      <c r="AC712" s="50" t="str">
        <f>IF(AB712="","",IF(COUNTIFS($AB$7:$AB$3006,AB712,$AQ$7:$AQ$3006,'RC'!$E$6)=0,"",COUNTIFS($M$7:$M$3006,"Concluída no prazo",$AB$7:$AB$3006,AB712,$AQ$7:$AQ$3006,'RC'!$E$6)/COUNTIFS($AB$7:$AB$3006,AB712,$AQ$7:$AQ$3006,'RC'!$E$6)))</f>
        <v/>
      </c>
      <c r="AD712" s="48">
        <f>SUMIF($AQ$7:$AQ$3006,'RC'!$E$6,$J$7:$J$3006)+SUMIF($AQ$7:$AQ$3006,'RC'!$E$6,$L$7:$L$3006)</f>
        <v>21</v>
      </c>
      <c r="AF712" s="48">
        <v>4.2949999999997802E-2</v>
      </c>
      <c r="AG712" s="48">
        <f>IF(OR(AQ712="",AQ712&lt;&gt;'RC'!$E$6,AB712&lt;&gt;'RC'!$D$21),0,1)</f>
        <v>0</v>
      </c>
      <c r="AH712" s="48">
        <f t="shared" ref="AH712:AH775" si="262">AF712+AG712</f>
        <v>4.2949999999997802E-2</v>
      </c>
      <c r="AI712" s="48" t="str">
        <f t="shared" si="244"/>
        <v/>
      </c>
      <c r="AJ712" s="48" t="str">
        <f t="shared" si="245"/>
        <v/>
      </c>
      <c r="AK712" s="52" t="str">
        <f t="shared" si="246"/>
        <v/>
      </c>
      <c r="AL712" s="52" t="str">
        <f t="shared" si="247"/>
        <v/>
      </c>
      <c r="AM712" s="48" t="str">
        <f t="shared" si="248"/>
        <v/>
      </c>
      <c r="AN712" s="48" t="str">
        <f t="shared" si="249"/>
        <v/>
      </c>
      <c r="AP712" s="18" t="str">
        <f t="shared" si="250"/>
        <v/>
      </c>
      <c r="AQ712" s="18" t="str">
        <f t="shared" si="251"/>
        <v/>
      </c>
      <c r="AR712" s="18">
        <v>4.2950000000000002E-2</v>
      </c>
      <c r="AS712" s="18">
        <f>IF(AF!$D$27="Todos",1,IF(M712=AF!$D$27,1,0))</f>
        <v>1</v>
      </c>
      <c r="AT712" s="53">
        <f>IF(AND(E712=AF!$D$6,OR(LT!M712=AF!$D$27,AF!$D$27="Todos"),OR(AP712=AF!$E$8,AQ712=AF!$E$8)),AR712+AS712,0)</f>
        <v>0</v>
      </c>
      <c r="AU712" s="18" t="str">
        <f t="shared" si="252"/>
        <v/>
      </c>
      <c r="AV712" s="54" t="str">
        <f t="shared" si="253"/>
        <v/>
      </c>
      <c r="AW712" s="54" t="str">
        <f t="shared" si="254"/>
        <v/>
      </c>
      <c r="AX712" s="18" t="str">
        <f t="shared" si="255"/>
        <v/>
      </c>
      <c r="AY712" s="18" t="str">
        <f t="shared" si="256"/>
        <v/>
      </c>
      <c r="BA712" s="18">
        <f>IF($E712=AF!$D$6,IF($M712="Concluída no prazo",2,IF($M712="Concluída com atraso",1,0)),0)</f>
        <v>0</v>
      </c>
      <c r="BB712" s="18">
        <f>IF($E712=AF!$D$6,IF($M712="Atrasada",2,IF($M712="Concluída com atraso",1,0)),0)</f>
        <v>0</v>
      </c>
      <c r="BC712" s="18">
        <v>7.0600000000000003E-3</v>
      </c>
      <c r="BD712" s="18">
        <f t="shared" ref="BD712:BE775" si="263">BA712+$BC712</f>
        <v>7.0600000000000003E-3</v>
      </c>
      <c r="BE712" s="18">
        <f t="shared" si="263"/>
        <v>7.0600000000000003E-3</v>
      </c>
      <c r="BF712" s="18" t="str">
        <f t="shared" si="257"/>
        <v/>
      </c>
      <c r="BN712" s="18" t="str">
        <f t="shared" si="258"/>
        <v>s</v>
      </c>
    </row>
    <row r="713" spans="3:66" ht="50.1" customHeight="1" thickTop="1" thickBot="1" x14ac:dyDescent="0.3">
      <c r="C713" s="46"/>
      <c r="D713" s="46"/>
      <c r="E713" s="46"/>
      <c r="F713" s="122"/>
      <c r="G713" s="122"/>
      <c r="H713" s="78" t="str">
        <f t="shared" si="259"/>
        <v/>
      </c>
      <c r="I713" s="78" t="str">
        <f t="shared" si="260"/>
        <v/>
      </c>
      <c r="J713" s="16"/>
      <c r="K713" s="46" t="str">
        <f t="shared" si="261"/>
        <v/>
      </c>
      <c r="L713" s="16"/>
      <c r="M713" s="16"/>
      <c r="N713" s="46"/>
      <c r="O713" s="47" t="str">
        <f t="shared" si="242"/>
        <v/>
      </c>
      <c r="P713" s="47"/>
      <c r="Q713" s="48" t="str">
        <f>IFERROR(VLOOKUP(E713,Funcionários!$C$8:$E$207,3,FALSE),"")</f>
        <v/>
      </c>
      <c r="R713" s="47"/>
      <c r="S713" s="49" t="str">
        <f t="shared" si="243"/>
        <v/>
      </c>
      <c r="T713" s="49">
        <v>7.0699999999999999E-3</v>
      </c>
      <c r="U713" s="48" t="str">
        <f>IF(Funcionários!C714=0,"",Funcionários!C714)</f>
        <v/>
      </c>
      <c r="V713" s="50">
        <f>IF(U713="",0,IF(COUNTIFS($E$7:$E$3006,U713,$I$7:$I$3006,'RC'!$E$6)=0,0,COUNTIFS($M$7:$M$3006,"Concluída no prazo",$E$7:$E$3006,U713,$I$7:$I$3006,'RC'!$E$6)/COUNTIFS($E$7:$E$3006,U713,$I$7:$I$3006,'RC'!$E$6)))</f>
        <v>0</v>
      </c>
      <c r="W713" s="49">
        <f>SUMIFS($J$7:$J$3006,$E$7:$E$3006,U713,$I$7:$I$3006,'RC'!$E$6)+SUMIFS($L$7:$L$3006,$E$7:$E$3006,U713,$I$7:$I$3006,'RC'!$E$6)</f>
        <v>0</v>
      </c>
      <c r="X713" s="48">
        <f>COUNTIFS($E$7:$E$3006,U713,$I$7:$I$3006,'RC'!$E$6)</f>
        <v>0</v>
      </c>
      <c r="Y713" s="48"/>
      <c r="Z713" s="51" t="str">
        <f>IF(AQ713='RC'!$E$6,AC713*1000+AD713,"")</f>
        <v/>
      </c>
      <c r="AA713" s="51" t="str">
        <f>IF(AB713="","",IF(AQ713='RC'!$E$6,AC713*1000-AD713,""))</f>
        <v/>
      </c>
      <c r="AB713" s="48" t="str">
        <f>IFERROR(VLOOKUP(E713,Funcionários!$C$8:$E$207,3,FALSE),"")</f>
        <v/>
      </c>
      <c r="AC713" s="50" t="str">
        <f>IF(AB713="","",IF(COUNTIFS($AB$7:$AB$3006,AB713,$AQ$7:$AQ$3006,'RC'!$E$6)=0,"",COUNTIFS($M$7:$M$3006,"Concluída no prazo",$AB$7:$AB$3006,AB713,$AQ$7:$AQ$3006,'RC'!$E$6)/COUNTIFS($AB$7:$AB$3006,AB713,$AQ$7:$AQ$3006,'RC'!$E$6)))</f>
        <v/>
      </c>
      <c r="AD713" s="48">
        <f>SUMIF($AQ$7:$AQ$3006,'RC'!$E$6,$J$7:$J$3006)+SUMIF($AQ$7:$AQ$3006,'RC'!$E$6,$L$7:$L$3006)</f>
        <v>21</v>
      </c>
      <c r="AF713" s="48">
        <v>4.2939999999997799E-2</v>
      </c>
      <c r="AG713" s="48">
        <f>IF(OR(AQ713="",AQ713&lt;&gt;'RC'!$E$6,AB713&lt;&gt;'RC'!$D$21),0,1)</f>
        <v>0</v>
      </c>
      <c r="AH713" s="48">
        <f t="shared" si="262"/>
        <v>4.2939999999997799E-2</v>
      </c>
      <c r="AI713" s="48" t="str">
        <f t="shared" si="244"/>
        <v/>
      </c>
      <c r="AJ713" s="48" t="str">
        <f t="shared" si="245"/>
        <v/>
      </c>
      <c r="AK713" s="52" t="str">
        <f t="shared" si="246"/>
        <v/>
      </c>
      <c r="AL713" s="52" t="str">
        <f t="shared" si="247"/>
        <v/>
      </c>
      <c r="AM713" s="48" t="str">
        <f t="shared" si="248"/>
        <v/>
      </c>
      <c r="AN713" s="48" t="str">
        <f t="shared" si="249"/>
        <v/>
      </c>
      <c r="AP713" s="18" t="str">
        <f t="shared" si="250"/>
        <v/>
      </c>
      <c r="AQ713" s="18" t="str">
        <f t="shared" si="251"/>
        <v/>
      </c>
      <c r="AR713" s="18">
        <v>4.2939999999999999E-2</v>
      </c>
      <c r="AS713" s="18">
        <f>IF(AF!$D$27="Todos",1,IF(M713=AF!$D$27,1,0))</f>
        <v>1</v>
      </c>
      <c r="AT713" s="53">
        <f>IF(AND(E713=AF!$D$6,OR(LT!M713=AF!$D$27,AF!$D$27="Todos"),OR(AP713=AF!$E$8,AQ713=AF!$E$8)),AR713+AS713,0)</f>
        <v>0</v>
      </c>
      <c r="AU713" s="18" t="str">
        <f t="shared" si="252"/>
        <v/>
      </c>
      <c r="AV713" s="54" t="str">
        <f t="shared" si="253"/>
        <v/>
      </c>
      <c r="AW713" s="54" t="str">
        <f t="shared" si="254"/>
        <v/>
      </c>
      <c r="AX713" s="18" t="str">
        <f t="shared" si="255"/>
        <v/>
      </c>
      <c r="AY713" s="18" t="str">
        <f t="shared" si="256"/>
        <v/>
      </c>
      <c r="BA713" s="18">
        <f>IF($E713=AF!$D$6,IF($M713="Concluída no prazo",2,IF($M713="Concluída com atraso",1,0)),0)</f>
        <v>0</v>
      </c>
      <c r="BB713" s="18">
        <f>IF($E713=AF!$D$6,IF($M713="Atrasada",2,IF($M713="Concluída com atraso",1,0)),0)</f>
        <v>0</v>
      </c>
      <c r="BC713" s="18">
        <v>7.0699999999999999E-3</v>
      </c>
      <c r="BD713" s="18">
        <f t="shared" si="263"/>
        <v>7.0699999999999999E-3</v>
      </c>
      <c r="BE713" s="18">
        <f t="shared" si="263"/>
        <v>7.0699999999999999E-3</v>
      </c>
      <c r="BF713" s="18" t="str">
        <f t="shared" si="257"/>
        <v/>
      </c>
      <c r="BN713" s="18" t="str">
        <f t="shared" si="258"/>
        <v>s</v>
      </c>
    </row>
    <row r="714" spans="3:66" ht="50.1" customHeight="1" thickTop="1" thickBot="1" x14ac:dyDescent="0.3">
      <c r="C714" s="46"/>
      <c r="D714" s="46"/>
      <c r="E714" s="46"/>
      <c r="F714" s="122"/>
      <c r="G714" s="122"/>
      <c r="H714" s="78" t="str">
        <f t="shared" si="259"/>
        <v/>
      </c>
      <c r="I714" s="78" t="str">
        <f t="shared" si="260"/>
        <v/>
      </c>
      <c r="J714" s="16"/>
      <c r="K714" s="46" t="str">
        <f t="shared" si="261"/>
        <v/>
      </c>
      <c r="L714" s="16"/>
      <c r="M714" s="16"/>
      <c r="N714" s="46"/>
      <c r="O714" s="47" t="str">
        <f t="shared" ref="O714:O777" si="264">IF(J714=0,"",J714/(J714+L714))</f>
        <v/>
      </c>
      <c r="P714" s="47"/>
      <c r="Q714" s="48" t="str">
        <f>IFERROR(VLOOKUP(E714,Funcionários!$C$8:$E$207,3,FALSE),"")</f>
        <v/>
      </c>
      <c r="R714" s="47"/>
      <c r="S714" s="49" t="str">
        <f t="shared" ref="S714:S777" si="265">IF(U714="","",V714*100000+W714*10+X714+T714)</f>
        <v/>
      </c>
      <c r="T714" s="49">
        <v>7.0800000000000004E-3</v>
      </c>
      <c r="U714" s="48" t="str">
        <f>IF(Funcionários!C715=0,"",Funcionários!C715)</f>
        <v/>
      </c>
      <c r="V714" s="50">
        <f>IF(U714="",0,IF(COUNTIFS($E$7:$E$3006,U714,$I$7:$I$3006,'RC'!$E$6)=0,0,COUNTIFS($M$7:$M$3006,"Concluída no prazo",$E$7:$E$3006,U714,$I$7:$I$3006,'RC'!$E$6)/COUNTIFS($E$7:$E$3006,U714,$I$7:$I$3006,'RC'!$E$6)))</f>
        <v>0</v>
      </c>
      <c r="W714" s="49">
        <f>SUMIFS($J$7:$J$3006,$E$7:$E$3006,U714,$I$7:$I$3006,'RC'!$E$6)+SUMIFS($L$7:$L$3006,$E$7:$E$3006,U714,$I$7:$I$3006,'RC'!$E$6)</f>
        <v>0</v>
      </c>
      <c r="X714" s="48">
        <f>COUNTIFS($E$7:$E$3006,U714,$I$7:$I$3006,'RC'!$E$6)</f>
        <v>0</v>
      </c>
      <c r="Y714" s="48"/>
      <c r="Z714" s="51" t="str">
        <f>IF(AQ714='RC'!$E$6,AC714*1000+AD714,"")</f>
        <v/>
      </c>
      <c r="AA714" s="51" t="str">
        <f>IF(AB714="","",IF(AQ714='RC'!$E$6,AC714*1000-AD714,""))</f>
        <v/>
      </c>
      <c r="AB714" s="48" t="str">
        <f>IFERROR(VLOOKUP(E714,Funcionários!$C$8:$E$207,3,FALSE),"")</f>
        <v/>
      </c>
      <c r="AC714" s="50" t="str">
        <f>IF(AB714="","",IF(COUNTIFS($AB$7:$AB$3006,AB714,$AQ$7:$AQ$3006,'RC'!$E$6)=0,"",COUNTIFS($M$7:$M$3006,"Concluída no prazo",$AB$7:$AB$3006,AB714,$AQ$7:$AQ$3006,'RC'!$E$6)/COUNTIFS($AB$7:$AB$3006,AB714,$AQ$7:$AQ$3006,'RC'!$E$6)))</f>
        <v/>
      </c>
      <c r="AD714" s="48">
        <f>SUMIF($AQ$7:$AQ$3006,'RC'!$E$6,$J$7:$J$3006)+SUMIF($AQ$7:$AQ$3006,'RC'!$E$6,$L$7:$L$3006)</f>
        <v>21</v>
      </c>
      <c r="AF714" s="48">
        <v>4.2929999999997803E-2</v>
      </c>
      <c r="AG714" s="48">
        <f>IF(OR(AQ714="",AQ714&lt;&gt;'RC'!$E$6,AB714&lt;&gt;'RC'!$D$21),0,1)</f>
        <v>0</v>
      </c>
      <c r="AH714" s="48">
        <f t="shared" si="262"/>
        <v>4.2929999999997803E-2</v>
      </c>
      <c r="AI714" s="48" t="str">
        <f t="shared" si="244"/>
        <v/>
      </c>
      <c r="AJ714" s="48" t="str">
        <f t="shared" si="245"/>
        <v/>
      </c>
      <c r="AK714" s="52" t="str">
        <f t="shared" si="246"/>
        <v/>
      </c>
      <c r="AL714" s="52" t="str">
        <f t="shared" si="247"/>
        <v/>
      </c>
      <c r="AM714" s="48" t="str">
        <f t="shared" si="248"/>
        <v/>
      </c>
      <c r="AN714" s="48" t="str">
        <f t="shared" si="249"/>
        <v/>
      </c>
      <c r="AP714" s="18" t="str">
        <f t="shared" si="250"/>
        <v/>
      </c>
      <c r="AQ714" s="18" t="str">
        <f t="shared" si="251"/>
        <v/>
      </c>
      <c r="AR714" s="18">
        <v>4.2930000000000003E-2</v>
      </c>
      <c r="AS714" s="18">
        <f>IF(AF!$D$27="Todos",1,IF(M714=AF!$D$27,1,0))</f>
        <v>1</v>
      </c>
      <c r="AT714" s="53">
        <f>IF(AND(E714=AF!$D$6,OR(LT!M714=AF!$D$27,AF!$D$27="Todos"),OR(AP714=AF!$E$8,AQ714=AF!$E$8)),AR714+AS714,0)</f>
        <v>0</v>
      </c>
      <c r="AU714" s="18" t="str">
        <f t="shared" si="252"/>
        <v/>
      </c>
      <c r="AV714" s="54" t="str">
        <f t="shared" si="253"/>
        <v/>
      </c>
      <c r="AW714" s="54" t="str">
        <f t="shared" si="254"/>
        <v/>
      </c>
      <c r="AX714" s="18" t="str">
        <f t="shared" si="255"/>
        <v/>
      </c>
      <c r="AY714" s="18" t="str">
        <f t="shared" si="256"/>
        <v/>
      </c>
      <c r="BA714" s="18">
        <f>IF($E714=AF!$D$6,IF($M714="Concluída no prazo",2,IF($M714="Concluída com atraso",1,0)),0)</f>
        <v>0</v>
      </c>
      <c r="BB714" s="18">
        <f>IF($E714=AF!$D$6,IF($M714="Atrasada",2,IF($M714="Concluída com atraso",1,0)),0)</f>
        <v>0</v>
      </c>
      <c r="BC714" s="18">
        <v>7.0800000000000004E-3</v>
      </c>
      <c r="BD714" s="18">
        <f t="shared" si="263"/>
        <v>7.0800000000000004E-3</v>
      </c>
      <c r="BE714" s="18">
        <f t="shared" si="263"/>
        <v>7.0800000000000004E-3</v>
      </c>
      <c r="BF714" s="18" t="str">
        <f t="shared" si="257"/>
        <v/>
      </c>
      <c r="BN714" s="18" t="str">
        <f t="shared" si="258"/>
        <v>s</v>
      </c>
    </row>
    <row r="715" spans="3:66" ht="50.1" customHeight="1" thickTop="1" thickBot="1" x14ac:dyDescent="0.3">
      <c r="C715" s="46"/>
      <c r="D715" s="46"/>
      <c r="E715" s="46"/>
      <c r="F715" s="122"/>
      <c r="G715" s="122"/>
      <c r="H715" s="78" t="str">
        <f t="shared" si="259"/>
        <v/>
      </c>
      <c r="I715" s="78" t="str">
        <f t="shared" si="260"/>
        <v/>
      </c>
      <c r="J715" s="16"/>
      <c r="K715" s="46" t="str">
        <f t="shared" si="261"/>
        <v/>
      </c>
      <c r="L715" s="16"/>
      <c r="M715" s="16"/>
      <c r="N715" s="46"/>
      <c r="O715" s="47" t="str">
        <f t="shared" si="264"/>
        <v/>
      </c>
      <c r="P715" s="47"/>
      <c r="Q715" s="48" t="str">
        <f>IFERROR(VLOOKUP(E715,Funcionários!$C$8:$E$207,3,FALSE),"")</f>
        <v/>
      </c>
      <c r="R715" s="47"/>
      <c r="S715" s="49" t="str">
        <f t="shared" si="265"/>
        <v/>
      </c>
      <c r="T715" s="49">
        <v>7.0899999999999999E-3</v>
      </c>
      <c r="U715" s="48" t="str">
        <f>IF(Funcionários!C716=0,"",Funcionários!C716)</f>
        <v/>
      </c>
      <c r="V715" s="50">
        <f>IF(U715="",0,IF(COUNTIFS($E$7:$E$3006,U715,$I$7:$I$3006,'RC'!$E$6)=0,0,COUNTIFS($M$7:$M$3006,"Concluída no prazo",$E$7:$E$3006,U715,$I$7:$I$3006,'RC'!$E$6)/COUNTIFS($E$7:$E$3006,U715,$I$7:$I$3006,'RC'!$E$6)))</f>
        <v>0</v>
      </c>
      <c r="W715" s="49">
        <f>SUMIFS($J$7:$J$3006,$E$7:$E$3006,U715,$I$7:$I$3006,'RC'!$E$6)+SUMIFS($L$7:$L$3006,$E$7:$E$3006,U715,$I$7:$I$3006,'RC'!$E$6)</f>
        <v>0</v>
      </c>
      <c r="X715" s="48">
        <f>COUNTIFS($E$7:$E$3006,U715,$I$7:$I$3006,'RC'!$E$6)</f>
        <v>0</v>
      </c>
      <c r="Y715" s="48"/>
      <c r="Z715" s="51" t="str">
        <f>IF(AQ715='RC'!$E$6,AC715*1000+AD715,"")</f>
        <v/>
      </c>
      <c r="AA715" s="51" t="str">
        <f>IF(AB715="","",IF(AQ715='RC'!$E$6,AC715*1000-AD715,""))</f>
        <v/>
      </c>
      <c r="AB715" s="48" t="str">
        <f>IFERROR(VLOOKUP(E715,Funcionários!$C$8:$E$207,3,FALSE),"")</f>
        <v/>
      </c>
      <c r="AC715" s="50" t="str">
        <f>IF(AB715="","",IF(COUNTIFS($AB$7:$AB$3006,AB715,$AQ$7:$AQ$3006,'RC'!$E$6)=0,"",COUNTIFS($M$7:$M$3006,"Concluída no prazo",$AB$7:$AB$3006,AB715,$AQ$7:$AQ$3006,'RC'!$E$6)/COUNTIFS($AB$7:$AB$3006,AB715,$AQ$7:$AQ$3006,'RC'!$E$6)))</f>
        <v/>
      </c>
      <c r="AD715" s="48">
        <f>SUMIF($AQ$7:$AQ$3006,'RC'!$E$6,$J$7:$J$3006)+SUMIF($AQ$7:$AQ$3006,'RC'!$E$6,$L$7:$L$3006)</f>
        <v>21</v>
      </c>
      <c r="AF715" s="48">
        <v>4.29199999999978E-2</v>
      </c>
      <c r="AG715" s="48">
        <f>IF(OR(AQ715="",AQ715&lt;&gt;'RC'!$E$6,AB715&lt;&gt;'RC'!$D$21),0,1)</f>
        <v>0</v>
      </c>
      <c r="AH715" s="48">
        <f t="shared" si="262"/>
        <v>4.29199999999978E-2</v>
      </c>
      <c r="AI715" s="48" t="str">
        <f t="shared" si="244"/>
        <v/>
      </c>
      <c r="AJ715" s="48" t="str">
        <f t="shared" si="245"/>
        <v/>
      </c>
      <c r="AK715" s="52" t="str">
        <f t="shared" si="246"/>
        <v/>
      </c>
      <c r="AL715" s="52" t="str">
        <f t="shared" si="247"/>
        <v/>
      </c>
      <c r="AM715" s="48" t="str">
        <f t="shared" si="248"/>
        <v/>
      </c>
      <c r="AN715" s="48" t="str">
        <f t="shared" si="249"/>
        <v/>
      </c>
      <c r="AP715" s="18" t="str">
        <f t="shared" si="250"/>
        <v/>
      </c>
      <c r="AQ715" s="18" t="str">
        <f t="shared" si="251"/>
        <v/>
      </c>
      <c r="AR715" s="18">
        <v>4.292E-2</v>
      </c>
      <c r="AS715" s="18">
        <f>IF(AF!$D$27="Todos",1,IF(M715=AF!$D$27,1,0))</f>
        <v>1</v>
      </c>
      <c r="AT715" s="53">
        <f>IF(AND(E715=AF!$D$6,OR(LT!M715=AF!$D$27,AF!$D$27="Todos"),OR(AP715=AF!$E$8,AQ715=AF!$E$8)),AR715+AS715,0)</f>
        <v>0</v>
      </c>
      <c r="AU715" s="18" t="str">
        <f t="shared" si="252"/>
        <v/>
      </c>
      <c r="AV715" s="54" t="str">
        <f t="shared" si="253"/>
        <v/>
      </c>
      <c r="AW715" s="54" t="str">
        <f t="shared" si="254"/>
        <v/>
      </c>
      <c r="AX715" s="18" t="str">
        <f t="shared" si="255"/>
        <v/>
      </c>
      <c r="AY715" s="18" t="str">
        <f t="shared" si="256"/>
        <v/>
      </c>
      <c r="BA715" s="18">
        <f>IF($E715=AF!$D$6,IF($M715="Concluída no prazo",2,IF($M715="Concluída com atraso",1,0)),0)</f>
        <v>0</v>
      </c>
      <c r="BB715" s="18">
        <f>IF($E715=AF!$D$6,IF($M715="Atrasada",2,IF($M715="Concluída com atraso",1,0)),0)</f>
        <v>0</v>
      </c>
      <c r="BC715" s="18">
        <v>7.0899999999999999E-3</v>
      </c>
      <c r="BD715" s="18">
        <f t="shared" si="263"/>
        <v>7.0899999999999999E-3</v>
      </c>
      <c r="BE715" s="18">
        <f t="shared" si="263"/>
        <v>7.0899999999999999E-3</v>
      </c>
      <c r="BF715" s="18" t="str">
        <f t="shared" si="257"/>
        <v/>
      </c>
      <c r="BN715" s="18" t="str">
        <f t="shared" si="258"/>
        <v>s</v>
      </c>
    </row>
    <row r="716" spans="3:66" ht="50.1" customHeight="1" thickTop="1" thickBot="1" x14ac:dyDescent="0.3">
      <c r="C716" s="46"/>
      <c r="D716" s="46"/>
      <c r="E716" s="46"/>
      <c r="F716" s="122"/>
      <c r="G716" s="122"/>
      <c r="H716" s="78" t="str">
        <f t="shared" si="259"/>
        <v/>
      </c>
      <c r="I716" s="78" t="str">
        <f t="shared" si="260"/>
        <v/>
      </c>
      <c r="J716" s="16"/>
      <c r="K716" s="46" t="str">
        <f t="shared" si="261"/>
        <v/>
      </c>
      <c r="L716" s="16"/>
      <c r="M716" s="16"/>
      <c r="N716" s="46"/>
      <c r="O716" s="47" t="str">
        <f t="shared" si="264"/>
        <v/>
      </c>
      <c r="P716" s="47"/>
      <c r="Q716" s="48" t="str">
        <f>IFERROR(VLOOKUP(E716,Funcionários!$C$8:$E$207,3,FALSE),"")</f>
        <v/>
      </c>
      <c r="R716" s="47"/>
      <c r="S716" s="49" t="str">
        <f t="shared" si="265"/>
        <v/>
      </c>
      <c r="T716" s="49">
        <v>7.1000000000000004E-3</v>
      </c>
      <c r="U716" s="48" t="str">
        <f>IF(Funcionários!C717=0,"",Funcionários!C717)</f>
        <v/>
      </c>
      <c r="V716" s="50">
        <f>IF(U716="",0,IF(COUNTIFS($E$7:$E$3006,U716,$I$7:$I$3006,'RC'!$E$6)=0,0,COUNTIFS($M$7:$M$3006,"Concluída no prazo",$E$7:$E$3006,U716,$I$7:$I$3006,'RC'!$E$6)/COUNTIFS($E$7:$E$3006,U716,$I$7:$I$3006,'RC'!$E$6)))</f>
        <v>0</v>
      </c>
      <c r="W716" s="49">
        <f>SUMIFS($J$7:$J$3006,$E$7:$E$3006,U716,$I$7:$I$3006,'RC'!$E$6)+SUMIFS($L$7:$L$3006,$E$7:$E$3006,U716,$I$7:$I$3006,'RC'!$E$6)</f>
        <v>0</v>
      </c>
      <c r="X716" s="48">
        <f>COUNTIFS($E$7:$E$3006,U716,$I$7:$I$3006,'RC'!$E$6)</f>
        <v>0</v>
      </c>
      <c r="Y716" s="48"/>
      <c r="Z716" s="51" t="str">
        <f>IF(AQ716='RC'!$E$6,AC716*1000+AD716,"")</f>
        <v/>
      </c>
      <c r="AA716" s="51" t="str">
        <f>IF(AB716="","",IF(AQ716='RC'!$E$6,AC716*1000-AD716,""))</f>
        <v/>
      </c>
      <c r="AB716" s="48" t="str">
        <f>IFERROR(VLOOKUP(E716,Funcionários!$C$8:$E$207,3,FALSE),"")</f>
        <v/>
      </c>
      <c r="AC716" s="50" t="str">
        <f>IF(AB716="","",IF(COUNTIFS($AB$7:$AB$3006,AB716,$AQ$7:$AQ$3006,'RC'!$E$6)=0,"",COUNTIFS($M$7:$M$3006,"Concluída no prazo",$AB$7:$AB$3006,AB716,$AQ$7:$AQ$3006,'RC'!$E$6)/COUNTIFS($AB$7:$AB$3006,AB716,$AQ$7:$AQ$3006,'RC'!$E$6)))</f>
        <v/>
      </c>
      <c r="AD716" s="48">
        <f>SUMIF($AQ$7:$AQ$3006,'RC'!$E$6,$J$7:$J$3006)+SUMIF($AQ$7:$AQ$3006,'RC'!$E$6,$L$7:$L$3006)</f>
        <v>21</v>
      </c>
      <c r="AF716" s="48">
        <v>4.2909999999997797E-2</v>
      </c>
      <c r="AG716" s="48">
        <f>IF(OR(AQ716="",AQ716&lt;&gt;'RC'!$E$6,AB716&lt;&gt;'RC'!$D$21),0,1)</f>
        <v>0</v>
      </c>
      <c r="AH716" s="48">
        <f t="shared" si="262"/>
        <v>4.2909999999997797E-2</v>
      </c>
      <c r="AI716" s="48" t="str">
        <f t="shared" si="244"/>
        <v/>
      </c>
      <c r="AJ716" s="48" t="str">
        <f t="shared" si="245"/>
        <v/>
      </c>
      <c r="AK716" s="52" t="str">
        <f t="shared" si="246"/>
        <v/>
      </c>
      <c r="AL716" s="52" t="str">
        <f t="shared" si="247"/>
        <v/>
      </c>
      <c r="AM716" s="48" t="str">
        <f t="shared" si="248"/>
        <v/>
      </c>
      <c r="AN716" s="48" t="str">
        <f t="shared" si="249"/>
        <v/>
      </c>
      <c r="AP716" s="18" t="str">
        <f t="shared" si="250"/>
        <v/>
      </c>
      <c r="AQ716" s="18" t="str">
        <f t="shared" si="251"/>
        <v/>
      </c>
      <c r="AR716" s="18">
        <v>4.2909999999999997E-2</v>
      </c>
      <c r="AS716" s="18">
        <f>IF(AF!$D$27="Todos",1,IF(M716=AF!$D$27,1,0))</f>
        <v>1</v>
      </c>
      <c r="AT716" s="53">
        <f>IF(AND(E716=AF!$D$6,OR(LT!M716=AF!$D$27,AF!$D$27="Todos"),OR(AP716=AF!$E$8,AQ716=AF!$E$8)),AR716+AS716,0)</f>
        <v>0</v>
      </c>
      <c r="AU716" s="18" t="str">
        <f t="shared" si="252"/>
        <v/>
      </c>
      <c r="AV716" s="54" t="str">
        <f t="shared" si="253"/>
        <v/>
      </c>
      <c r="AW716" s="54" t="str">
        <f t="shared" si="254"/>
        <v/>
      </c>
      <c r="AX716" s="18" t="str">
        <f t="shared" si="255"/>
        <v/>
      </c>
      <c r="AY716" s="18" t="str">
        <f t="shared" si="256"/>
        <v/>
      </c>
      <c r="BA716" s="18">
        <f>IF($E716=AF!$D$6,IF($M716="Concluída no prazo",2,IF($M716="Concluída com atraso",1,0)),0)</f>
        <v>0</v>
      </c>
      <c r="BB716" s="18">
        <f>IF($E716=AF!$D$6,IF($M716="Atrasada",2,IF($M716="Concluída com atraso",1,0)),0)</f>
        <v>0</v>
      </c>
      <c r="BC716" s="18">
        <v>7.1000000000000004E-3</v>
      </c>
      <c r="BD716" s="18">
        <f t="shared" si="263"/>
        <v>7.1000000000000004E-3</v>
      </c>
      <c r="BE716" s="18">
        <f t="shared" si="263"/>
        <v>7.1000000000000004E-3</v>
      </c>
      <c r="BF716" s="18" t="str">
        <f t="shared" si="257"/>
        <v/>
      </c>
      <c r="BN716" s="18" t="str">
        <f t="shared" si="258"/>
        <v>s</v>
      </c>
    </row>
    <row r="717" spans="3:66" ht="50.1" customHeight="1" thickTop="1" thickBot="1" x14ac:dyDescent="0.3">
      <c r="C717" s="46"/>
      <c r="D717" s="46"/>
      <c r="E717" s="46"/>
      <c r="F717" s="122"/>
      <c r="G717" s="122"/>
      <c r="H717" s="78" t="str">
        <f t="shared" si="259"/>
        <v/>
      </c>
      <c r="I717" s="78" t="str">
        <f t="shared" si="260"/>
        <v/>
      </c>
      <c r="J717" s="16"/>
      <c r="K717" s="46" t="str">
        <f t="shared" si="261"/>
        <v/>
      </c>
      <c r="L717" s="16"/>
      <c r="M717" s="16"/>
      <c r="N717" s="46"/>
      <c r="O717" s="47" t="str">
        <f t="shared" si="264"/>
        <v/>
      </c>
      <c r="P717" s="47"/>
      <c r="Q717" s="48" t="str">
        <f>IFERROR(VLOOKUP(E717,Funcionários!$C$8:$E$207,3,FALSE),"")</f>
        <v/>
      </c>
      <c r="R717" s="47"/>
      <c r="S717" s="49" t="str">
        <f t="shared" si="265"/>
        <v/>
      </c>
      <c r="T717" s="49">
        <v>7.11E-3</v>
      </c>
      <c r="U717" s="48" t="str">
        <f>IF(Funcionários!C718=0,"",Funcionários!C718)</f>
        <v/>
      </c>
      <c r="V717" s="50">
        <f>IF(U717="",0,IF(COUNTIFS($E$7:$E$3006,U717,$I$7:$I$3006,'RC'!$E$6)=0,0,COUNTIFS($M$7:$M$3006,"Concluída no prazo",$E$7:$E$3006,U717,$I$7:$I$3006,'RC'!$E$6)/COUNTIFS($E$7:$E$3006,U717,$I$7:$I$3006,'RC'!$E$6)))</f>
        <v>0</v>
      </c>
      <c r="W717" s="49">
        <f>SUMIFS($J$7:$J$3006,$E$7:$E$3006,U717,$I$7:$I$3006,'RC'!$E$6)+SUMIFS($L$7:$L$3006,$E$7:$E$3006,U717,$I$7:$I$3006,'RC'!$E$6)</f>
        <v>0</v>
      </c>
      <c r="X717" s="48">
        <f>COUNTIFS($E$7:$E$3006,U717,$I$7:$I$3006,'RC'!$E$6)</f>
        <v>0</v>
      </c>
      <c r="Y717" s="48"/>
      <c r="Z717" s="51" t="str">
        <f>IF(AQ717='RC'!$E$6,AC717*1000+AD717,"")</f>
        <v/>
      </c>
      <c r="AA717" s="51" t="str">
        <f>IF(AB717="","",IF(AQ717='RC'!$E$6,AC717*1000-AD717,""))</f>
        <v/>
      </c>
      <c r="AB717" s="48" t="str">
        <f>IFERROR(VLOOKUP(E717,Funcionários!$C$8:$E$207,3,FALSE),"")</f>
        <v/>
      </c>
      <c r="AC717" s="50" t="str">
        <f>IF(AB717="","",IF(COUNTIFS($AB$7:$AB$3006,AB717,$AQ$7:$AQ$3006,'RC'!$E$6)=0,"",COUNTIFS($M$7:$M$3006,"Concluída no prazo",$AB$7:$AB$3006,AB717,$AQ$7:$AQ$3006,'RC'!$E$6)/COUNTIFS($AB$7:$AB$3006,AB717,$AQ$7:$AQ$3006,'RC'!$E$6)))</f>
        <v/>
      </c>
      <c r="AD717" s="48">
        <f>SUMIF($AQ$7:$AQ$3006,'RC'!$E$6,$J$7:$J$3006)+SUMIF($AQ$7:$AQ$3006,'RC'!$E$6,$L$7:$L$3006)</f>
        <v>21</v>
      </c>
      <c r="AF717" s="48">
        <v>4.2899999999997801E-2</v>
      </c>
      <c r="AG717" s="48">
        <f>IF(OR(AQ717="",AQ717&lt;&gt;'RC'!$E$6,AB717&lt;&gt;'RC'!$D$21),0,1)</f>
        <v>0</v>
      </c>
      <c r="AH717" s="48">
        <f t="shared" si="262"/>
        <v>4.2899999999997801E-2</v>
      </c>
      <c r="AI717" s="48" t="str">
        <f t="shared" si="244"/>
        <v/>
      </c>
      <c r="AJ717" s="48" t="str">
        <f t="shared" si="245"/>
        <v/>
      </c>
      <c r="AK717" s="52" t="str">
        <f t="shared" si="246"/>
        <v/>
      </c>
      <c r="AL717" s="52" t="str">
        <f t="shared" si="247"/>
        <v/>
      </c>
      <c r="AM717" s="48" t="str">
        <f t="shared" si="248"/>
        <v/>
      </c>
      <c r="AN717" s="48" t="str">
        <f t="shared" si="249"/>
        <v/>
      </c>
      <c r="AP717" s="18" t="str">
        <f t="shared" si="250"/>
        <v/>
      </c>
      <c r="AQ717" s="18" t="str">
        <f t="shared" si="251"/>
        <v/>
      </c>
      <c r="AR717" s="18">
        <v>4.2900000000000001E-2</v>
      </c>
      <c r="AS717" s="18">
        <f>IF(AF!$D$27="Todos",1,IF(M717=AF!$D$27,1,0))</f>
        <v>1</v>
      </c>
      <c r="AT717" s="53">
        <f>IF(AND(E717=AF!$D$6,OR(LT!M717=AF!$D$27,AF!$D$27="Todos"),OR(AP717=AF!$E$8,AQ717=AF!$E$8)),AR717+AS717,0)</f>
        <v>0</v>
      </c>
      <c r="AU717" s="18" t="str">
        <f t="shared" si="252"/>
        <v/>
      </c>
      <c r="AV717" s="54" t="str">
        <f t="shared" si="253"/>
        <v/>
      </c>
      <c r="AW717" s="54" t="str">
        <f t="shared" si="254"/>
        <v/>
      </c>
      <c r="AX717" s="18" t="str">
        <f t="shared" si="255"/>
        <v/>
      </c>
      <c r="AY717" s="18" t="str">
        <f t="shared" si="256"/>
        <v/>
      </c>
      <c r="BA717" s="18">
        <f>IF($E717=AF!$D$6,IF($M717="Concluída no prazo",2,IF($M717="Concluída com atraso",1,0)),0)</f>
        <v>0</v>
      </c>
      <c r="BB717" s="18">
        <f>IF($E717=AF!$D$6,IF($M717="Atrasada",2,IF($M717="Concluída com atraso",1,0)),0)</f>
        <v>0</v>
      </c>
      <c r="BC717" s="18">
        <v>7.11E-3</v>
      </c>
      <c r="BD717" s="18">
        <f t="shared" si="263"/>
        <v>7.11E-3</v>
      </c>
      <c r="BE717" s="18">
        <f t="shared" si="263"/>
        <v>7.11E-3</v>
      </c>
      <c r="BF717" s="18" t="str">
        <f t="shared" si="257"/>
        <v/>
      </c>
      <c r="BN717" s="18" t="str">
        <f t="shared" si="258"/>
        <v>s</v>
      </c>
    </row>
    <row r="718" spans="3:66" ht="50.1" customHeight="1" thickTop="1" thickBot="1" x14ac:dyDescent="0.3">
      <c r="C718" s="46"/>
      <c r="D718" s="46"/>
      <c r="E718" s="46"/>
      <c r="F718" s="122"/>
      <c r="G718" s="122"/>
      <c r="H718" s="78" t="str">
        <f t="shared" si="259"/>
        <v/>
      </c>
      <c r="I718" s="78" t="str">
        <f t="shared" si="260"/>
        <v/>
      </c>
      <c r="J718" s="16"/>
      <c r="K718" s="46" t="str">
        <f t="shared" si="261"/>
        <v/>
      </c>
      <c r="L718" s="16"/>
      <c r="M718" s="16"/>
      <c r="N718" s="46"/>
      <c r="O718" s="47" t="str">
        <f t="shared" si="264"/>
        <v/>
      </c>
      <c r="P718" s="47"/>
      <c r="Q718" s="48" t="str">
        <f>IFERROR(VLOOKUP(E718,Funcionários!$C$8:$E$207,3,FALSE),"")</f>
        <v/>
      </c>
      <c r="R718" s="47"/>
      <c r="S718" s="49" t="str">
        <f t="shared" si="265"/>
        <v/>
      </c>
      <c r="T718" s="49">
        <v>7.1199999999999996E-3</v>
      </c>
      <c r="U718" s="48" t="str">
        <f>IF(Funcionários!C719=0,"",Funcionários!C719)</f>
        <v/>
      </c>
      <c r="V718" s="50">
        <f>IF(U718="",0,IF(COUNTIFS($E$7:$E$3006,U718,$I$7:$I$3006,'RC'!$E$6)=0,0,COUNTIFS($M$7:$M$3006,"Concluída no prazo",$E$7:$E$3006,U718,$I$7:$I$3006,'RC'!$E$6)/COUNTIFS($E$7:$E$3006,U718,$I$7:$I$3006,'RC'!$E$6)))</f>
        <v>0</v>
      </c>
      <c r="W718" s="49">
        <f>SUMIFS($J$7:$J$3006,$E$7:$E$3006,U718,$I$7:$I$3006,'RC'!$E$6)+SUMIFS($L$7:$L$3006,$E$7:$E$3006,U718,$I$7:$I$3006,'RC'!$E$6)</f>
        <v>0</v>
      </c>
      <c r="X718" s="48">
        <f>COUNTIFS($E$7:$E$3006,U718,$I$7:$I$3006,'RC'!$E$6)</f>
        <v>0</v>
      </c>
      <c r="Y718" s="48"/>
      <c r="Z718" s="51" t="str">
        <f>IF(AQ718='RC'!$E$6,AC718*1000+AD718,"")</f>
        <v/>
      </c>
      <c r="AA718" s="51" t="str">
        <f>IF(AB718="","",IF(AQ718='RC'!$E$6,AC718*1000-AD718,""))</f>
        <v/>
      </c>
      <c r="AB718" s="48" t="str">
        <f>IFERROR(VLOOKUP(E718,Funcionários!$C$8:$E$207,3,FALSE),"")</f>
        <v/>
      </c>
      <c r="AC718" s="50" t="str">
        <f>IF(AB718="","",IF(COUNTIFS($AB$7:$AB$3006,AB718,$AQ$7:$AQ$3006,'RC'!$E$6)=0,"",COUNTIFS($M$7:$M$3006,"Concluída no prazo",$AB$7:$AB$3006,AB718,$AQ$7:$AQ$3006,'RC'!$E$6)/COUNTIFS($AB$7:$AB$3006,AB718,$AQ$7:$AQ$3006,'RC'!$E$6)))</f>
        <v/>
      </c>
      <c r="AD718" s="48">
        <f>SUMIF($AQ$7:$AQ$3006,'RC'!$E$6,$J$7:$J$3006)+SUMIF($AQ$7:$AQ$3006,'RC'!$E$6,$L$7:$L$3006)</f>
        <v>21</v>
      </c>
      <c r="AF718" s="48">
        <v>4.2889999999997798E-2</v>
      </c>
      <c r="AG718" s="48">
        <f>IF(OR(AQ718="",AQ718&lt;&gt;'RC'!$E$6,AB718&lt;&gt;'RC'!$D$21),0,1)</f>
        <v>0</v>
      </c>
      <c r="AH718" s="48">
        <f t="shared" si="262"/>
        <v>4.2889999999997798E-2</v>
      </c>
      <c r="AI718" s="48" t="str">
        <f t="shared" si="244"/>
        <v/>
      </c>
      <c r="AJ718" s="48" t="str">
        <f t="shared" si="245"/>
        <v/>
      </c>
      <c r="AK718" s="52" t="str">
        <f t="shared" si="246"/>
        <v/>
      </c>
      <c r="AL718" s="52" t="str">
        <f t="shared" si="247"/>
        <v/>
      </c>
      <c r="AM718" s="48" t="str">
        <f t="shared" si="248"/>
        <v/>
      </c>
      <c r="AN718" s="48" t="str">
        <f t="shared" si="249"/>
        <v/>
      </c>
      <c r="AP718" s="18" t="str">
        <f t="shared" si="250"/>
        <v/>
      </c>
      <c r="AQ718" s="18" t="str">
        <f t="shared" si="251"/>
        <v/>
      </c>
      <c r="AR718" s="18">
        <v>4.2889999999999998E-2</v>
      </c>
      <c r="AS718" s="18">
        <f>IF(AF!$D$27="Todos",1,IF(M718=AF!$D$27,1,0))</f>
        <v>1</v>
      </c>
      <c r="AT718" s="53">
        <f>IF(AND(E718=AF!$D$6,OR(LT!M718=AF!$D$27,AF!$D$27="Todos"),OR(AP718=AF!$E$8,AQ718=AF!$E$8)),AR718+AS718,0)</f>
        <v>0</v>
      </c>
      <c r="AU718" s="18" t="str">
        <f t="shared" si="252"/>
        <v/>
      </c>
      <c r="AV718" s="54" t="str">
        <f t="shared" si="253"/>
        <v/>
      </c>
      <c r="AW718" s="54" t="str">
        <f t="shared" si="254"/>
        <v/>
      </c>
      <c r="AX718" s="18" t="str">
        <f t="shared" si="255"/>
        <v/>
      </c>
      <c r="AY718" s="18" t="str">
        <f t="shared" si="256"/>
        <v/>
      </c>
      <c r="BA718" s="18">
        <f>IF($E718=AF!$D$6,IF($M718="Concluída no prazo",2,IF($M718="Concluída com atraso",1,0)),0)</f>
        <v>0</v>
      </c>
      <c r="BB718" s="18">
        <f>IF($E718=AF!$D$6,IF($M718="Atrasada",2,IF($M718="Concluída com atraso",1,0)),0)</f>
        <v>0</v>
      </c>
      <c r="BC718" s="18">
        <v>7.1199999999999996E-3</v>
      </c>
      <c r="BD718" s="18">
        <f t="shared" si="263"/>
        <v>7.1199999999999996E-3</v>
      </c>
      <c r="BE718" s="18">
        <f t="shared" si="263"/>
        <v>7.1199999999999996E-3</v>
      </c>
      <c r="BF718" s="18" t="str">
        <f t="shared" si="257"/>
        <v/>
      </c>
      <c r="BN718" s="18" t="str">
        <f t="shared" si="258"/>
        <v>s</v>
      </c>
    </row>
    <row r="719" spans="3:66" ht="50.1" customHeight="1" thickTop="1" thickBot="1" x14ac:dyDescent="0.3">
      <c r="C719" s="46"/>
      <c r="D719" s="46"/>
      <c r="E719" s="46"/>
      <c r="F719" s="122"/>
      <c r="G719" s="122"/>
      <c r="H719" s="78" t="str">
        <f t="shared" si="259"/>
        <v/>
      </c>
      <c r="I719" s="78" t="str">
        <f t="shared" si="260"/>
        <v/>
      </c>
      <c r="J719" s="16"/>
      <c r="K719" s="46" t="str">
        <f t="shared" si="261"/>
        <v/>
      </c>
      <c r="L719" s="16"/>
      <c r="M719" s="16"/>
      <c r="N719" s="46"/>
      <c r="O719" s="47" t="str">
        <f t="shared" si="264"/>
        <v/>
      </c>
      <c r="P719" s="47"/>
      <c r="Q719" s="48" t="str">
        <f>IFERROR(VLOOKUP(E719,Funcionários!$C$8:$E$207,3,FALSE),"")</f>
        <v/>
      </c>
      <c r="R719" s="47"/>
      <c r="S719" s="49" t="str">
        <f t="shared" si="265"/>
        <v/>
      </c>
      <c r="T719" s="49">
        <v>7.1300000000000001E-3</v>
      </c>
      <c r="U719" s="48" t="str">
        <f>IF(Funcionários!C720=0,"",Funcionários!C720)</f>
        <v/>
      </c>
      <c r="V719" s="50">
        <f>IF(U719="",0,IF(COUNTIFS($E$7:$E$3006,U719,$I$7:$I$3006,'RC'!$E$6)=0,0,COUNTIFS($M$7:$M$3006,"Concluída no prazo",$E$7:$E$3006,U719,$I$7:$I$3006,'RC'!$E$6)/COUNTIFS($E$7:$E$3006,U719,$I$7:$I$3006,'RC'!$E$6)))</f>
        <v>0</v>
      </c>
      <c r="W719" s="49">
        <f>SUMIFS($J$7:$J$3006,$E$7:$E$3006,U719,$I$7:$I$3006,'RC'!$E$6)+SUMIFS($L$7:$L$3006,$E$7:$E$3006,U719,$I$7:$I$3006,'RC'!$E$6)</f>
        <v>0</v>
      </c>
      <c r="X719" s="48">
        <f>COUNTIFS($E$7:$E$3006,U719,$I$7:$I$3006,'RC'!$E$6)</f>
        <v>0</v>
      </c>
      <c r="Y719" s="48"/>
      <c r="Z719" s="51" t="str">
        <f>IF(AQ719='RC'!$E$6,AC719*1000+AD719,"")</f>
        <v/>
      </c>
      <c r="AA719" s="51" t="str">
        <f>IF(AB719="","",IF(AQ719='RC'!$E$6,AC719*1000-AD719,""))</f>
        <v/>
      </c>
      <c r="AB719" s="48" t="str">
        <f>IFERROR(VLOOKUP(E719,Funcionários!$C$8:$E$207,3,FALSE),"")</f>
        <v/>
      </c>
      <c r="AC719" s="50" t="str">
        <f>IF(AB719="","",IF(COUNTIFS($AB$7:$AB$3006,AB719,$AQ$7:$AQ$3006,'RC'!$E$6)=0,"",COUNTIFS($M$7:$M$3006,"Concluída no prazo",$AB$7:$AB$3006,AB719,$AQ$7:$AQ$3006,'RC'!$E$6)/COUNTIFS($AB$7:$AB$3006,AB719,$AQ$7:$AQ$3006,'RC'!$E$6)))</f>
        <v/>
      </c>
      <c r="AD719" s="48">
        <f>SUMIF($AQ$7:$AQ$3006,'RC'!$E$6,$J$7:$J$3006)+SUMIF($AQ$7:$AQ$3006,'RC'!$E$6,$L$7:$L$3006)</f>
        <v>21</v>
      </c>
      <c r="AF719" s="48">
        <v>4.2879999999997802E-2</v>
      </c>
      <c r="AG719" s="48">
        <f>IF(OR(AQ719="",AQ719&lt;&gt;'RC'!$E$6,AB719&lt;&gt;'RC'!$D$21),0,1)</f>
        <v>0</v>
      </c>
      <c r="AH719" s="48">
        <f t="shared" si="262"/>
        <v>4.2879999999997802E-2</v>
      </c>
      <c r="AI719" s="48" t="str">
        <f t="shared" si="244"/>
        <v/>
      </c>
      <c r="AJ719" s="48" t="str">
        <f t="shared" si="245"/>
        <v/>
      </c>
      <c r="AK719" s="52" t="str">
        <f t="shared" si="246"/>
        <v/>
      </c>
      <c r="AL719" s="52" t="str">
        <f t="shared" si="247"/>
        <v/>
      </c>
      <c r="AM719" s="48" t="str">
        <f t="shared" si="248"/>
        <v/>
      </c>
      <c r="AN719" s="48" t="str">
        <f t="shared" si="249"/>
        <v/>
      </c>
      <c r="AP719" s="18" t="str">
        <f t="shared" si="250"/>
        <v/>
      </c>
      <c r="AQ719" s="18" t="str">
        <f t="shared" si="251"/>
        <v/>
      </c>
      <c r="AR719" s="18">
        <v>4.2880000000000001E-2</v>
      </c>
      <c r="AS719" s="18">
        <f>IF(AF!$D$27="Todos",1,IF(M719=AF!$D$27,1,0))</f>
        <v>1</v>
      </c>
      <c r="AT719" s="53">
        <f>IF(AND(E719=AF!$D$6,OR(LT!M719=AF!$D$27,AF!$D$27="Todos"),OR(AP719=AF!$E$8,AQ719=AF!$E$8)),AR719+AS719,0)</f>
        <v>0</v>
      </c>
      <c r="AU719" s="18" t="str">
        <f t="shared" si="252"/>
        <v/>
      </c>
      <c r="AV719" s="54" t="str">
        <f t="shared" si="253"/>
        <v/>
      </c>
      <c r="AW719" s="54" t="str">
        <f t="shared" si="254"/>
        <v/>
      </c>
      <c r="AX719" s="18" t="str">
        <f t="shared" si="255"/>
        <v/>
      </c>
      <c r="AY719" s="18" t="str">
        <f t="shared" si="256"/>
        <v/>
      </c>
      <c r="BA719" s="18">
        <f>IF($E719=AF!$D$6,IF($M719="Concluída no prazo",2,IF($M719="Concluída com atraso",1,0)),0)</f>
        <v>0</v>
      </c>
      <c r="BB719" s="18">
        <f>IF($E719=AF!$D$6,IF($M719="Atrasada",2,IF($M719="Concluída com atraso",1,0)),0)</f>
        <v>0</v>
      </c>
      <c r="BC719" s="18">
        <v>7.1300000000000001E-3</v>
      </c>
      <c r="BD719" s="18">
        <f t="shared" si="263"/>
        <v>7.1300000000000001E-3</v>
      </c>
      <c r="BE719" s="18">
        <f t="shared" si="263"/>
        <v>7.1300000000000001E-3</v>
      </c>
      <c r="BF719" s="18" t="str">
        <f t="shared" si="257"/>
        <v/>
      </c>
      <c r="BN719" s="18" t="str">
        <f t="shared" si="258"/>
        <v>s</v>
      </c>
    </row>
    <row r="720" spans="3:66" ht="50.1" customHeight="1" thickTop="1" thickBot="1" x14ac:dyDescent="0.3">
      <c r="C720" s="46"/>
      <c r="D720" s="46"/>
      <c r="E720" s="46"/>
      <c r="F720" s="122"/>
      <c r="G720" s="122"/>
      <c r="H720" s="78" t="str">
        <f t="shared" si="259"/>
        <v/>
      </c>
      <c r="I720" s="78" t="str">
        <f t="shared" si="260"/>
        <v/>
      </c>
      <c r="J720" s="16"/>
      <c r="K720" s="46" t="str">
        <f t="shared" si="261"/>
        <v/>
      </c>
      <c r="L720" s="16"/>
      <c r="M720" s="16"/>
      <c r="N720" s="46"/>
      <c r="O720" s="47" t="str">
        <f t="shared" si="264"/>
        <v/>
      </c>
      <c r="P720" s="47"/>
      <c r="Q720" s="48" t="str">
        <f>IFERROR(VLOOKUP(E720,Funcionários!$C$8:$E$207,3,FALSE),"")</f>
        <v/>
      </c>
      <c r="R720" s="47"/>
      <c r="S720" s="49" t="str">
        <f t="shared" si="265"/>
        <v/>
      </c>
      <c r="T720" s="49">
        <v>7.1399999999999996E-3</v>
      </c>
      <c r="U720" s="48" t="str">
        <f>IF(Funcionários!C721=0,"",Funcionários!C721)</f>
        <v/>
      </c>
      <c r="V720" s="50">
        <f>IF(U720="",0,IF(COUNTIFS($E$7:$E$3006,U720,$I$7:$I$3006,'RC'!$E$6)=0,0,COUNTIFS($M$7:$M$3006,"Concluída no prazo",$E$7:$E$3006,U720,$I$7:$I$3006,'RC'!$E$6)/COUNTIFS($E$7:$E$3006,U720,$I$7:$I$3006,'RC'!$E$6)))</f>
        <v>0</v>
      </c>
      <c r="W720" s="49">
        <f>SUMIFS($J$7:$J$3006,$E$7:$E$3006,U720,$I$7:$I$3006,'RC'!$E$6)+SUMIFS($L$7:$L$3006,$E$7:$E$3006,U720,$I$7:$I$3006,'RC'!$E$6)</f>
        <v>0</v>
      </c>
      <c r="X720" s="48">
        <f>COUNTIFS($E$7:$E$3006,U720,$I$7:$I$3006,'RC'!$E$6)</f>
        <v>0</v>
      </c>
      <c r="Y720" s="48"/>
      <c r="Z720" s="51" t="str">
        <f>IF(AQ720='RC'!$E$6,AC720*1000+AD720,"")</f>
        <v/>
      </c>
      <c r="AA720" s="51" t="str">
        <f>IF(AB720="","",IF(AQ720='RC'!$E$6,AC720*1000-AD720,""))</f>
        <v/>
      </c>
      <c r="AB720" s="48" t="str">
        <f>IFERROR(VLOOKUP(E720,Funcionários!$C$8:$E$207,3,FALSE),"")</f>
        <v/>
      </c>
      <c r="AC720" s="50" t="str">
        <f>IF(AB720="","",IF(COUNTIFS($AB$7:$AB$3006,AB720,$AQ$7:$AQ$3006,'RC'!$E$6)=0,"",COUNTIFS($M$7:$M$3006,"Concluída no prazo",$AB$7:$AB$3006,AB720,$AQ$7:$AQ$3006,'RC'!$E$6)/COUNTIFS($AB$7:$AB$3006,AB720,$AQ$7:$AQ$3006,'RC'!$E$6)))</f>
        <v/>
      </c>
      <c r="AD720" s="48">
        <f>SUMIF($AQ$7:$AQ$3006,'RC'!$E$6,$J$7:$J$3006)+SUMIF($AQ$7:$AQ$3006,'RC'!$E$6,$L$7:$L$3006)</f>
        <v>21</v>
      </c>
      <c r="AF720" s="48">
        <v>4.2869999999997799E-2</v>
      </c>
      <c r="AG720" s="48">
        <f>IF(OR(AQ720="",AQ720&lt;&gt;'RC'!$E$6,AB720&lt;&gt;'RC'!$D$21),0,1)</f>
        <v>0</v>
      </c>
      <c r="AH720" s="48">
        <f t="shared" si="262"/>
        <v>4.2869999999997799E-2</v>
      </c>
      <c r="AI720" s="48" t="str">
        <f t="shared" si="244"/>
        <v/>
      </c>
      <c r="AJ720" s="48" t="str">
        <f t="shared" si="245"/>
        <v/>
      </c>
      <c r="AK720" s="52" t="str">
        <f t="shared" si="246"/>
        <v/>
      </c>
      <c r="AL720" s="52" t="str">
        <f t="shared" si="247"/>
        <v/>
      </c>
      <c r="AM720" s="48" t="str">
        <f t="shared" si="248"/>
        <v/>
      </c>
      <c r="AN720" s="48" t="str">
        <f t="shared" si="249"/>
        <v/>
      </c>
      <c r="AP720" s="18" t="str">
        <f t="shared" si="250"/>
        <v/>
      </c>
      <c r="AQ720" s="18" t="str">
        <f t="shared" si="251"/>
        <v/>
      </c>
      <c r="AR720" s="18">
        <v>4.2869999999999998E-2</v>
      </c>
      <c r="AS720" s="18">
        <f>IF(AF!$D$27="Todos",1,IF(M720=AF!$D$27,1,0))</f>
        <v>1</v>
      </c>
      <c r="AT720" s="53">
        <f>IF(AND(E720=AF!$D$6,OR(LT!M720=AF!$D$27,AF!$D$27="Todos"),OR(AP720=AF!$E$8,AQ720=AF!$E$8)),AR720+AS720,0)</f>
        <v>0</v>
      </c>
      <c r="AU720" s="18" t="str">
        <f t="shared" si="252"/>
        <v/>
      </c>
      <c r="AV720" s="54" t="str">
        <f t="shared" si="253"/>
        <v/>
      </c>
      <c r="AW720" s="54" t="str">
        <f t="shared" si="254"/>
        <v/>
      </c>
      <c r="AX720" s="18" t="str">
        <f t="shared" si="255"/>
        <v/>
      </c>
      <c r="AY720" s="18" t="str">
        <f t="shared" si="256"/>
        <v/>
      </c>
      <c r="BA720" s="18">
        <f>IF($E720=AF!$D$6,IF($M720="Concluída no prazo",2,IF($M720="Concluída com atraso",1,0)),0)</f>
        <v>0</v>
      </c>
      <c r="BB720" s="18">
        <f>IF($E720=AF!$D$6,IF($M720="Atrasada",2,IF($M720="Concluída com atraso",1,0)),0)</f>
        <v>0</v>
      </c>
      <c r="BC720" s="18">
        <v>7.1399999999999996E-3</v>
      </c>
      <c r="BD720" s="18">
        <f t="shared" si="263"/>
        <v>7.1399999999999996E-3</v>
      </c>
      <c r="BE720" s="18">
        <f t="shared" si="263"/>
        <v>7.1399999999999996E-3</v>
      </c>
      <c r="BF720" s="18" t="str">
        <f t="shared" si="257"/>
        <v/>
      </c>
      <c r="BN720" s="18" t="str">
        <f t="shared" si="258"/>
        <v>s</v>
      </c>
    </row>
    <row r="721" spans="3:66" ht="50.1" customHeight="1" thickTop="1" thickBot="1" x14ac:dyDescent="0.3">
      <c r="C721" s="46"/>
      <c r="D721" s="46"/>
      <c r="E721" s="46"/>
      <c r="F721" s="122"/>
      <c r="G721" s="122"/>
      <c r="H721" s="78" t="str">
        <f t="shared" si="259"/>
        <v/>
      </c>
      <c r="I721" s="78" t="str">
        <f t="shared" si="260"/>
        <v/>
      </c>
      <c r="J721" s="16"/>
      <c r="K721" s="46" t="str">
        <f t="shared" si="261"/>
        <v/>
      </c>
      <c r="L721" s="16"/>
      <c r="M721" s="16"/>
      <c r="N721" s="46"/>
      <c r="O721" s="47" t="str">
        <f t="shared" si="264"/>
        <v/>
      </c>
      <c r="P721" s="47"/>
      <c r="Q721" s="48" t="str">
        <f>IFERROR(VLOOKUP(E721,Funcionários!$C$8:$E$207,3,FALSE),"")</f>
        <v/>
      </c>
      <c r="R721" s="47"/>
      <c r="S721" s="49" t="str">
        <f t="shared" si="265"/>
        <v/>
      </c>
      <c r="T721" s="49">
        <v>7.1500000000000001E-3</v>
      </c>
      <c r="U721" s="48" t="str">
        <f>IF(Funcionários!C722=0,"",Funcionários!C722)</f>
        <v/>
      </c>
      <c r="V721" s="50">
        <f>IF(U721="",0,IF(COUNTIFS($E$7:$E$3006,U721,$I$7:$I$3006,'RC'!$E$6)=0,0,COUNTIFS($M$7:$M$3006,"Concluída no prazo",$E$7:$E$3006,U721,$I$7:$I$3006,'RC'!$E$6)/COUNTIFS($E$7:$E$3006,U721,$I$7:$I$3006,'RC'!$E$6)))</f>
        <v>0</v>
      </c>
      <c r="W721" s="49">
        <f>SUMIFS($J$7:$J$3006,$E$7:$E$3006,U721,$I$7:$I$3006,'RC'!$E$6)+SUMIFS($L$7:$L$3006,$E$7:$E$3006,U721,$I$7:$I$3006,'RC'!$E$6)</f>
        <v>0</v>
      </c>
      <c r="X721" s="48">
        <f>COUNTIFS($E$7:$E$3006,U721,$I$7:$I$3006,'RC'!$E$6)</f>
        <v>0</v>
      </c>
      <c r="Y721" s="48"/>
      <c r="Z721" s="51" t="str">
        <f>IF(AQ721='RC'!$E$6,AC721*1000+AD721,"")</f>
        <v/>
      </c>
      <c r="AA721" s="51" t="str">
        <f>IF(AB721="","",IF(AQ721='RC'!$E$6,AC721*1000-AD721,""))</f>
        <v/>
      </c>
      <c r="AB721" s="48" t="str">
        <f>IFERROR(VLOOKUP(E721,Funcionários!$C$8:$E$207,3,FALSE),"")</f>
        <v/>
      </c>
      <c r="AC721" s="50" t="str">
        <f>IF(AB721="","",IF(COUNTIFS($AB$7:$AB$3006,AB721,$AQ$7:$AQ$3006,'RC'!$E$6)=0,"",COUNTIFS($M$7:$M$3006,"Concluída no prazo",$AB$7:$AB$3006,AB721,$AQ$7:$AQ$3006,'RC'!$E$6)/COUNTIFS($AB$7:$AB$3006,AB721,$AQ$7:$AQ$3006,'RC'!$E$6)))</f>
        <v/>
      </c>
      <c r="AD721" s="48">
        <f>SUMIF($AQ$7:$AQ$3006,'RC'!$E$6,$J$7:$J$3006)+SUMIF($AQ$7:$AQ$3006,'RC'!$E$6,$L$7:$L$3006)</f>
        <v>21</v>
      </c>
      <c r="AF721" s="48">
        <v>4.2859999999997803E-2</v>
      </c>
      <c r="AG721" s="48">
        <f>IF(OR(AQ721="",AQ721&lt;&gt;'RC'!$E$6,AB721&lt;&gt;'RC'!$D$21),0,1)</f>
        <v>0</v>
      </c>
      <c r="AH721" s="48">
        <f t="shared" si="262"/>
        <v>4.2859999999997803E-2</v>
      </c>
      <c r="AI721" s="48" t="str">
        <f t="shared" si="244"/>
        <v/>
      </c>
      <c r="AJ721" s="48" t="str">
        <f t="shared" si="245"/>
        <v/>
      </c>
      <c r="AK721" s="52" t="str">
        <f t="shared" si="246"/>
        <v/>
      </c>
      <c r="AL721" s="52" t="str">
        <f t="shared" si="247"/>
        <v/>
      </c>
      <c r="AM721" s="48" t="str">
        <f t="shared" si="248"/>
        <v/>
      </c>
      <c r="AN721" s="48" t="str">
        <f t="shared" si="249"/>
        <v/>
      </c>
      <c r="AP721" s="18" t="str">
        <f t="shared" si="250"/>
        <v/>
      </c>
      <c r="AQ721" s="18" t="str">
        <f t="shared" si="251"/>
        <v/>
      </c>
      <c r="AR721" s="18">
        <v>4.2860000000000002E-2</v>
      </c>
      <c r="AS721" s="18">
        <f>IF(AF!$D$27="Todos",1,IF(M721=AF!$D$27,1,0))</f>
        <v>1</v>
      </c>
      <c r="AT721" s="53">
        <f>IF(AND(E721=AF!$D$6,OR(LT!M721=AF!$D$27,AF!$D$27="Todos"),OR(AP721=AF!$E$8,AQ721=AF!$E$8)),AR721+AS721,0)</f>
        <v>0</v>
      </c>
      <c r="AU721" s="18" t="str">
        <f t="shared" si="252"/>
        <v/>
      </c>
      <c r="AV721" s="54" t="str">
        <f t="shared" si="253"/>
        <v/>
      </c>
      <c r="AW721" s="54" t="str">
        <f t="shared" si="254"/>
        <v/>
      </c>
      <c r="AX721" s="18" t="str">
        <f t="shared" si="255"/>
        <v/>
      </c>
      <c r="AY721" s="18" t="str">
        <f t="shared" si="256"/>
        <v/>
      </c>
      <c r="BA721" s="18">
        <f>IF($E721=AF!$D$6,IF($M721="Concluída no prazo",2,IF($M721="Concluída com atraso",1,0)),0)</f>
        <v>0</v>
      </c>
      <c r="BB721" s="18">
        <f>IF($E721=AF!$D$6,IF($M721="Atrasada",2,IF($M721="Concluída com atraso",1,0)),0)</f>
        <v>0</v>
      </c>
      <c r="BC721" s="18">
        <v>7.1500000000000001E-3</v>
      </c>
      <c r="BD721" s="18">
        <f t="shared" si="263"/>
        <v>7.1500000000000001E-3</v>
      </c>
      <c r="BE721" s="18">
        <f t="shared" si="263"/>
        <v>7.1500000000000001E-3</v>
      </c>
      <c r="BF721" s="18" t="str">
        <f t="shared" si="257"/>
        <v/>
      </c>
      <c r="BN721" s="18" t="str">
        <f t="shared" si="258"/>
        <v>s</v>
      </c>
    </row>
    <row r="722" spans="3:66" ht="50.1" customHeight="1" thickTop="1" thickBot="1" x14ac:dyDescent="0.3">
      <c r="C722" s="46"/>
      <c r="D722" s="46"/>
      <c r="E722" s="46"/>
      <c r="F722" s="122"/>
      <c r="G722" s="122"/>
      <c r="H722" s="78" t="str">
        <f t="shared" si="259"/>
        <v/>
      </c>
      <c r="I722" s="78" t="str">
        <f t="shared" si="260"/>
        <v/>
      </c>
      <c r="J722" s="16"/>
      <c r="K722" s="46" t="str">
        <f t="shared" si="261"/>
        <v/>
      </c>
      <c r="L722" s="16"/>
      <c r="M722" s="16"/>
      <c r="N722" s="46"/>
      <c r="O722" s="47" t="str">
        <f t="shared" si="264"/>
        <v/>
      </c>
      <c r="P722" s="47"/>
      <c r="Q722" s="48" t="str">
        <f>IFERROR(VLOOKUP(E722,Funcionários!$C$8:$E$207,3,FALSE),"")</f>
        <v/>
      </c>
      <c r="R722" s="47"/>
      <c r="S722" s="49" t="str">
        <f t="shared" si="265"/>
        <v/>
      </c>
      <c r="T722" s="49">
        <v>7.1599999999999997E-3</v>
      </c>
      <c r="U722" s="48" t="str">
        <f>IF(Funcionários!C723=0,"",Funcionários!C723)</f>
        <v/>
      </c>
      <c r="V722" s="50">
        <f>IF(U722="",0,IF(COUNTIFS($E$7:$E$3006,U722,$I$7:$I$3006,'RC'!$E$6)=0,0,COUNTIFS($M$7:$M$3006,"Concluída no prazo",$E$7:$E$3006,U722,$I$7:$I$3006,'RC'!$E$6)/COUNTIFS($E$7:$E$3006,U722,$I$7:$I$3006,'RC'!$E$6)))</f>
        <v>0</v>
      </c>
      <c r="W722" s="49">
        <f>SUMIFS($J$7:$J$3006,$E$7:$E$3006,U722,$I$7:$I$3006,'RC'!$E$6)+SUMIFS($L$7:$L$3006,$E$7:$E$3006,U722,$I$7:$I$3006,'RC'!$E$6)</f>
        <v>0</v>
      </c>
      <c r="X722" s="48">
        <f>COUNTIFS($E$7:$E$3006,U722,$I$7:$I$3006,'RC'!$E$6)</f>
        <v>0</v>
      </c>
      <c r="Y722" s="48"/>
      <c r="Z722" s="51" t="str">
        <f>IF(AQ722='RC'!$E$6,AC722*1000+AD722,"")</f>
        <v/>
      </c>
      <c r="AA722" s="51" t="str">
        <f>IF(AB722="","",IF(AQ722='RC'!$E$6,AC722*1000-AD722,""))</f>
        <v/>
      </c>
      <c r="AB722" s="48" t="str">
        <f>IFERROR(VLOOKUP(E722,Funcionários!$C$8:$E$207,3,FALSE),"")</f>
        <v/>
      </c>
      <c r="AC722" s="50" t="str">
        <f>IF(AB722="","",IF(COUNTIFS($AB$7:$AB$3006,AB722,$AQ$7:$AQ$3006,'RC'!$E$6)=0,"",COUNTIFS($M$7:$M$3006,"Concluída no prazo",$AB$7:$AB$3006,AB722,$AQ$7:$AQ$3006,'RC'!$E$6)/COUNTIFS($AB$7:$AB$3006,AB722,$AQ$7:$AQ$3006,'RC'!$E$6)))</f>
        <v/>
      </c>
      <c r="AD722" s="48">
        <f>SUMIF($AQ$7:$AQ$3006,'RC'!$E$6,$J$7:$J$3006)+SUMIF($AQ$7:$AQ$3006,'RC'!$E$6,$L$7:$L$3006)</f>
        <v>21</v>
      </c>
      <c r="AF722" s="48">
        <v>4.28499999999978E-2</v>
      </c>
      <c r="AG722" s="48">
        <f>IF(OR(AQ722="",AQ722&lt;&gt;'RC'!$E$6,AB722&lt;&gt;'RC'!$D$21),0,1)</f>
        <v>0</v>
      </c>
      <c r="AH722" s="48">
        <f t="shared" si="262"/>
        <v>4.28499999999978E-2</v>
      </c>
      <c r="AI722" s="48" t="str">
        <f t="shared" si="244"/>
        <v/>
      </c>
      <c r="AJ722" s="48" t="str">
        <f t="shared" si="245"/>
        <v/>
      </c>
      <c r="AK722" s="52" t="str">
        <f t="shared" si="246"/>
        <v/>
      </c>
      <c r="AL722" s="52" t="str">
        <f t="shared" si="247"/>
        <v/>
      </c>
      <c r="AM722" s="48" t="str">
        <f t="shared" si="248"/>
        <v/>
      </c>
      <c r="AN722" s="48" t="str">
        <f t="shared" si="249"/>
        <v/>
      </c>
      <c r="AP722" s="18" t="str">
        <f t="shared" si="250"/>
        <v/>
      </c>
      <c r="AQ722" s="18" t="str">
        <f t="shared" si="251"/>
        <v/>
      </c>
      <c r="AR722" s="18">
        <v>4.2849999999999999E-2</v>
      </c>
      <c r="AS722" s="18">
        <f>IF(AF!$D$27="Todos",1,IF(M722=AF!$D$27,1,0))</f>
        <v>1</v>
      </c>
      <c r="AT722" s="53">
        <f>IF(AND(E722=AF!$D$6,OR(LT!M722=AF!$D$27,AF!$D$27="Todos"),OR(AP722=AF!$E$8,AQ722=AF!$E$8)),AR722+AS722,0)</f>
        <v>0</v>
      </c>
      <c r="AU722" s="18" t="str">
        <f t="shared" si="252"/>
        <v/>
      </c>
      <c r="AV722" s="54" t="str">
        <f t="shared" si="253"/>
        <v/>
      </c>
      <c r="AW722" s="54" t="str">
        <f t="shared" si="254"/>
        <v/>
      </c>
      <c r="AX722" s="18" t="str">
        <f t="shared" si="255"/>
        <v/>
      </c>
      <c r="AY722" s="18" t="str">
        <f t="shared" si="256"/>
        <v/>
      </c>
      <c r="BA722" s="18">
        <f>IF($E722=AF!$D$6,IF($M722="Concluída no prazo",2,IF($M722="Concluída com atraso",1,0)),0)</f>
        <v>0</v>
      </c>
      <c r="BB722" s="18">
        <f>IF($E722=AF!$D$6,IF($M722="Atrasada",2,IF($M722="Concluída com atraso",1,0)),0)</f>
        <v>0</v>
      </c>
      <c r="BC722" s="18">
        <v>7.1599999999999997E-3</v>
      </c>
      <c r="BD722" s="18">
        <f t="shared" si="263"/>
        <v>7.1599999999999997E-3</v>
      </c>
      <c r="BE722" s="18">
        <f t="shared" si="263"/>
        <v>7.1599999999999997E-3</v>
      </c>
      <c r="BF722" s="18" t="str">
        <f t="shared" si="257"/>
        <v/>
      </c>
      <c r="BN722" s="18" t="str">
        <f t="shared" si="258"/>
        <v>s</v>
      </c>
    </row>
    <row r="723" spans="3:66" ht="50.1" customHeight="1" thickTop="1" thickBot="1" x14ac:dyDescent="0.3">
      <c r="C723" s="46"/>
      <c r="D723" s="46"/>
      <c r="E723" s="46"/>
      <c r="F723" s="122"/>
      <c r="G723" s="122"/>
      <c r="H723" s="78" t="str">
        <f t="shared" si="259"/>
        <v/>
      </c>
      <c r="I723" s="78" t="str">
        <f t="shared" si="260"/>
        <v/>
      </c>
      <c r="J723" s="16"/>
      <c r="K723" s="46" t="str">
        <f t="shared" si="261"/>
        <v/>
      </c>
      <c r="L723" s="16"/>
      <c r="M723" s="16"/>
      <c r="N723" s="46"/>
      <c r="O723" s="47" t="str">
        <f t="shared" si="264"/>
        <v/>
      </c>
      <c r="P723" s="47"/>
      <c r="Q723" s="48" t="str">
        <f>IFERROR(VLOOKUP(E723,Funcionários!$C$8:$E$207,3,FALSE),"")</f>
        <v/>
      </c>
      <c r="R723" s="47"/>
      <c r="S723" s="49" t="str">
        <f t="shared" si="265"/>
        <v/>
      </c>
      <c r="T723" s="49">
        <v>7.1700000000000002E-3</v>
      </c>
      <c r="U723" s="48" t="str">
        <f>IF(Funcionários!C724=0,"",Funcionários!C724)</f>
        <v/>
      </c>
      <c r="V723" s="50">
        <f>IF(U723="",0,IF(COUNTIFS($E$7:$E$3006,U723,$I$7:$I$3006,'RC'!$E$6)=0,0,COUNTIFS($M$7:$M$3006,"Concluída no prazo",$E$7:$E$3006,U723,$I$7:$I$3006,'RC'!$E$6)/COUNTIFS($E$7:$E$3006,U723,$I$7:$I$3006,'RC'!$E$6)))</f>
        <v>0</v>
      </c>
      <c r="W723" s="49">
        <f>SUMIFS($J$7:$J$3006,$E$7:$E$3006,U723,$I$7:$I$3006,'RC'!$E$6)+SUMIFS($L$7:$L$3006,$E$7:$E$3006,U723,$I$7:$I$3006,'RC'!$E$6)</f>
        <v>0</v>
      </c>
      <c r="X723" s="48">
        <f>COUNTIFS($E$7:$E$3006,U723,$I$7:$I$3006,'RC'!$E$6)</f>
        <v>0</v>
      </c>
      <c r="Y723" s="48"/>
      <c r="Z723" s="51" t="str">
        <f>IF(AQ723='RC'!$E$6,AC723*1000+AD723,"")</f>
        <v/>
      </c>
      <c r="AA723" s="51" t="str">
        <f>IF(AB723="","",IF(AQ723='RC'!$E$6,AC723*1000-AD723,""))</f>
        <v/>
      </c>
      <c r="AB723" s="48" t="str">
        <f>IFERROR(VLOOKUP(E723,Funcionários!$C$8:$E$207,3,FALSE),"")</f>
        <v/>
      </c>
      <c r="AC723" s="50" t="str">
        <f>IF(AB723="","",IF(COUNTIFS($AB$7:$AB$3006,AB723,$AQ$7:$AQ$3006,'RC'!$E$6)=0,"",COUNTIFS($M$7:$M$3006,"Concluída no prazo",$AB$7:$AB$3006,AB723,$AQ$7:$AQ$3006,'RC'!$E$6)/COUNTIFS($AB$7:$AB$3006,AB723,$AQ$7:$AQ$3006,'RC'!$E$6)))</f>
        <v/>
      </c>
      <c r="AD723" s="48">
        <f>SUMIF($AQ$7:$AQ$3006,'RC'!$E$6,$J$7:$J$3006)+SUMIF($AQ$7:$AQ$3006,'RC'!$E$6,$L$7:$L$3006)</f>
        <v>21</v>
      </c>
      <c r="AF723" s="48">
        <v>4.2839999999997803E-2</v>
      </c>
      <c r="AG723" s="48">
        <f>IF(OR(AQ723="",AQ723&lt;&gt;'RC'!$E$6,AB723&lt;&gt;'RC'!$D$21),0,1)</f>
        <v>0</v>
      </c>
      <c r="AH723" s="48">
        <f t="shared" si="262"/>
        <v>4.2839999999997803E-2</v>
      </c>
      <c r="AI723" s="48" t="str">
        <f t="shared" si="244"/>
        <v/>
      </c>
      <c r="AJ723" s="48" t="str">
        <f t="shared" si="245"/>
        <v/>
      </c>
      <c r="AK723" s="52" t="str">
        <f t="shared" si="246"/>
        <v/>
      </c>
      <c r="AL723" s="52" t="str">
        <f t="shared" si="247"/>
        <v/>
      </c>
      <c r="AM723" s="48" t="str">
        <f t="shared" si="248"/>
        <v/>
      </c>
      <c r="AN723" s="48" t="str">
        <f t="shared" si="249"/>
        <v/>
      </c>
      <c r="AP723" s="18" t="str">
        <f t="shared" si="250"/>
        <v/>
      </c>
      <c r="AQ723" s="18" t="str">
        <f t="shared" si="251"/>
        <v/>
      </c>
      <c r="AR723" s="18">
        <v>4.2840000000000003E-2</v>
      </c>
      <c r="AS723" s="18">
        <f>IF(AF!$D$27="Todos",1,IF(M723=AF!$D$27,1,0))</f>
        <v>1</v>
      </c>
      <c r="AT723" s="53">
        <f>IF(AND(E723=AF!$D$6,OR(LT!M723=AF!$D$27,AF!$D$27="Todos"),OR(AP723=AF!$E$8,AQ723=AF!$E$8)),AR723+AS723,0)</f>
        <v>0</v>
      </c>
      <c r="AU723" s="18" t="str">
        <f t="shared" si="252"/>
        <v/>
      </c>
      <c r="AV723" s="54" t="str">
        <f t="shared" si="253"/>
        <v/>
      </c>
      <c r="AW723" s="54" t="str">
        <f t="shared" si="254"/>
        <v/>
      </c>
      <c r="AX723" s="18" t="str">
        <f t="shared" si="255"/>
        <v/>
      </c>
      <c r="AY723" s="18" t="str">
        <f t="shared" si="256"/>
        <v/>
      </c>
      <c r="BA723" s="18">
        <f>IF($E723=AF!$D$6,IF($M723="Concluída no prazo",2,IF($M723="Concluída com atraso",1,0)),0)</f>
        <v>0</v>
      </c>
      <c r="BB723" s="18">
        <f>IF($E723=AF!$D$6,IF($M723="Atrasada",2,IF($M723="Concluída com atraso",1,0)),0)</f>
        <v>0</v>
      </c>
      <c r="BC723" s="18">
        <v>7.1700000000000002E-3</v>
      </c>
      <c r="BD723" s="18">
        <f t="shared" si="263"/>
        <v>7.1700000000000002E-3</v>
      </c>
      <c r="BE723" s="18">
        <f t="shared" si="263"/>
        <v>7.1700000000000002E-3</v>
      </c>
      <c r="BF723" s="18" t="str">
        <f t="shared" si="257"/>
        <v/>
      </c>
      <c r="BN723" s="18" t="str">
        <f t="shared" si="258"/>
        <v>s</v>
      </c>
    </row>
    <row r="724" spans="3:66" ht="50.1" customHeight="1" thickTop="1" thickBot="1" x14ac:dyDescent="0.3">
      <c r="C724" s="46"/>
      <c r="D724" s="46"/>
      <c r="E724" s="46"/>
      <c r="F724" s="122"/>
      <c r="G724" s="122"/>
      <c r="H724" s="78" t="str">
        <f t="shared" si="259"/>
        <v/>
      </c>
      <c r="I724" s="78" t="str">
        <f t="shared" si="260"/>
        <v/>
      </c>
      <c r="J724" s="16"/>
      <c r="K724" s="46" t="str">
        <f t="shared" si="261"/>
        <v/>
      </c>
      <c r="L724" s="16"/>
      <c r="M724" s="16"/>
      <c r="N724" s="46"/>
      <c r="O724" s="47" t="str">
        <f t="shared" si="264"/>
        <v/>
      </c>
      <c r="P724" s="47"/>
      <c r="Q724" s="48" t="str">
        <f>IFERROR(VLOOKUP(E724,Funcionários!$C$8:$E$207,3,FALSE),"")</f>
        <v/>
      </c>
      <c r="R724" s="47"/>
      <c r="S724" s="49" t="str">
        <f t="shared" si="265"/>
        <v/>
      </c>
      <c r="T724" s="49">
        <v>7.1799999999999998E-3</v>
      </c>
      <c r="U724" s="48" t="str">
        <f>IF(Funcionários!C725=0,"",Funcionários!C725)</f>
        <v/>
      </c>
      <c r="V724" s="50">
        <f>IF(U724="",0,IF(COUNTIFS($E$7:$E$3006,U724,$I$7:$I$3006,'RC'!$E$6)=0,0,COUNTIFS($M$7:$M$3006,"Concluída no prazo",$E$7:$E$3006,U724,$I$7:$I$3006,'RC'!$E$6)/COUNTIFS($E$7:$E$3006,U724,$I$7:$I$3006,'RC'!$E$6)))</f>
        <v>0</v>
      </c>
      <c r="W724" s="49">
        <f>SUMIFS($J$7:$J$3006,$E$7:$E$3006,U724,$I$7:$I$3006,'RC'!$E$6)+SUMIFS($L$7:$L$3006,$E$7:$E$3006,U724,$I$7:$I$3006,'RC'!$E$6)</f>
        <v>0</v>
      </c>
      <c r="X724" s="48">
        <f>COUNTIFS($E$7:$E$3006,U724,$I$7:$I$3006,'RC'!$E$6)</f>
        <v>0</v>
      </c>
      <c r="Y724" s="48"/>
      <c r="Z724" s="51" t="str">
        <f>IF(AQ724='RC'!$E$6,AC724*1000+AD724,"")</f>
        <v/>
      </c>
      <c r="AA724" s="51" t="str">
        <f>IF(AB724="","",IF(AQ724='RC'!$E$6,AC724*1000-AD724,""))</f>
        <v/>
      </c>
      <c r="AB724" s="48" t="str">
        <f>IFERROR(VLOOKUP(E724,Funcionários!$C$8:$E$207,3,FALSE),"")</f>
        <v/>
      </c>
      <c r="AC724" s="50" t="str">
        <f>IF(AB724="","",IF(COUNTIFS($AB$7:$AB$3006,AB724,$AQ$7:$AQ$3006,'RC'!$E$6)=0,"",COUNTIFS($M$7:$M$3006,"Concluída no prazo",$AB$7:$AB$3006,AB724,$AQ$7:$AQ$3006,'RC'!$E$6)/COUNTIFS($AB$7:$AB$3006,AB724,$AQ$7:$AQ$3006,'RC'!$E$6)))</f>
        <v/>
      </c>
      <c r="AD724" s="48">
        <f>SUMIF($AQ$7:$AQ$3006,'RC'!$E$6,$J$7:$J$3006)+SUMIF($AQ$7:$AQ$3006,'RC'!$E$6,$L$7:$L$3006)</f>
        <v>21</v>
      </c>
      <c r="AF724" s="48">
        <v>4.28299999999978E-2</v>
      </c>
      <c r="AG724" s="48">
        <f>IF(OR(AQ724="",AQ724&lt;&gt;'RC'!$E$6,AB724&lt;&gt;'RC'!$D$21),0,1)</f>
        <v>0</v>
      </c>
      <c r="AH724" s="48">
        <f t="shared" si="262"/>
        <v>4.28299999999978E-2</v>
      </c>
      <c r="AI724" s="48" t="str">
        <f t="shared" si="244"/>
        <v/>
      </c>
      <c r="AJ724" s="48" t="str">
        <f t="shared" si="245"/>
        <v/>
      </c>
      <c r="AK724" s="52" t="str">
        <f t="shared" si="246"/>
        <v/>
      </c>
      <c r="AL724" s="52" t="str">
        <f t="shared" si="247"/>
        <v/>
      </c>
      <c r="AM724" s="48" t="str">
        <f t="shared" si="248"/>
        <v/>
      </c>
      <c r="AN724" s="48" t="str">
        <f t="shared" si="249"/>
        <v/>
      </c>
      <c r="AP724" s="18" t="str">
        <f t="shared" si="250"/>
        <v/>
      </c>
      <c r="AQ724" s="18" t="str">
        <f t="shared" si="251"/>
        <v/>
      </c>
      <c r="AR724" s="18">
        <v>4.283E-2</v>
      </c>
      <c r="AS724" s="18">
        <f>IF(AF!$D$27="Todos",1,IF(M724=AF!$D$27,1,0))</f>
        <v>1</v>
      </c>
      <c r="AT724" s="53">
        <f>IF(AND(E724=AF!$D$6,OR(LT!M724=AF!$D$27,AF!$D$27="Todos"),OR(AP724=AF!$E$8,AQ724=AF!$E$8)),AR724+AS724,0)</f>
        <v>0</v>
      </c>
      <c r="AU724" s="18" t="str">
        <f t="shared" si="252"/>
        <v/>
      </c>
      <c r="AV724" s="54" t="str">
        <f t="shared" si="253"/>
        <v/>
      </c>
      <c r="AW724" s="54" t="str">
        <f t="shared" si="254"/>
        <v/>
      </c>
      <c r="AX724" s="18" t="str">
        <f t="shared" si="255"/>
        <v/>
      </c>
      <c r="AY724" s="18" t="str">
        <f t="shared" si="256"/>
        <v/>
      </c>
      <c r="BA724" s="18">
        <f>IF($E724=AF!$D$6,IF($M724="Concluída no prazo",2,IF($M724="Concluída com atraso",1,0)),0)</f>
        <v>0</v>
      </c>
      <c r="BB724" s="18">
        <f>IF($E724=AF!$D$6,IF($M724="Atrasada",2,IF($M724="Concluída com atraso",1,0)),0)</f>
        <v>0</v>
      </c>
      <c r="BC724" s="18">
        <v>7.1799999999999998E-3</v>
      </c>
      <c r="BD724" s="18">
        <f t="shared" si="263"/>
        <v>7.1799999999999998E-3</v>
      </c>
      <c r="BE724" s="18">
        <f t="shared" si="263"/>
        <v>7.1799999999999998E-3</v>
      </c>
      <c r="BF724" s="18" t="str">
        <f t="shared" si="257"/>
        <v/>
      </c>
      <c r="BN724" s="18" t="str">
        <f t="shared" si="258"/>
        <v>s</v>
      </c>
    </row>
    <row r="725" spans="3:66" ht="50.1" customHeight="1" thickTop="1" thickBot="1" x14ac:dyDescent="0.3">
      <c r="C725" s="46"/>
      <c r="D725" s="46"/>
      <c r="E725" s="46"/>
      <c r="F725" s="122"/>
      <c r="G725" s="122"/>
      <c r="H725" s="78" t="str">
        <f t="shared" si="259"/>
        <v/>
      </c>
      <c r="I725" s="78" t="str">
        <f t="shared" si="260"/>
        <v/>
      </c>
      <c r="J725" s="16"/>
      <c r="K725" s="46" t="str">
        <f t="shared" si="261"/>
        <v/>
      </c>
      <c r="L725" s="16"/>
      <c r="M725" s="16"/>
      <c r="N725" s="46"/>
      <c r="O725" s="47" t="str">
        <f t="shared" si="264"/>
        <v/>
      </c>
      <c r="P725" s="47"/>
      <c r="Q725" s="48" t="str">
        <f>IFERROR(VLOOKUP(E725,Funcionários!$C$8:$E$207,3,FALSE),"")</f>
        <v/>
      </c>
      <c r="R725" s="47"/>
      <c r="S725" s="49" t="str">
        <f t="shared" si="265"/>
        <v/>
      </c>
      <c r="T725" s="49">
        <v>7.1900000000000002E-3</v>
      </c>
      <c r="U725" s="48" t="str">
        <f>IF(Funcionários!C726=0,"",Funcionários!C726)</f>
        <v/>
      </c>
      <c r="V725" s="50">
        <f>IF(U725="",0,IF(COUNTIFS($E$7:$E$3006,U725,$I$7:$I$3006,'RC'!$E$6)=0,0,COUNTIFS($M$7:$M$3006,"Concluída no prazo",$E$7:$E$3006,U725,$I$7:$I$3006,'RC'!$E$6)/COUNTIFS($E$7:$E$3006,U725,$I$7:$I$3006,'RC'!$E$6)))</f>
        <v>0</v>
      </c>
      <c r="W725" s="49">
        <f>SUMIFS($J$7:$J$3006,$E$7:$E$3006,U725,$I$7:$I$3006,'RC'!$E$6)+SUMIFS($L$7:$L$3006,$E$7:$E$3006,U725,$I$7:$I$3006,'RC'!$E$6)</f>
        <v>0</v>
      </c>
      <c r="X725" s="48">
        <f>COUNTIFS($E$7:$E$3006,U725,$I$7:$I$3006,'RC'!$E$6)</f>
        <v>0</v>
      </c>
      <c r="Y725" s="48"/>
      <c r="Z725" s="51" t="str">
        <f>IF(AQ725='RC'!$E$6,AC725*1000+AD725,"")</f>
        <v/>
      </c>
      <c r="AA725" s="51" t="str">
        <f>IF(AB725="","",IF(AQ725='RC'!$E$6,AC725*1000-AD725,""))</f>
        <v/>
      </c>
      <c r="AB725" s="48" t="str">
        <f>IFERROR(VLOOKUP(E725,Funcionários!$C$8:$E$207,3,FALSE),"")</f>
        <v/>
      </c>
      <c r="AC725" s="50" t="str">
        <f>IF(AB725="","",IF(COUNTIFS($AB$7:$AB$3006,AB725,$AQ$7:$AQ$3006,'RC'!$E$6)=0,"",COUNTIFS($M$7:$M$3006,"Concluída no prazo",$AB$7:$AB$3006,AB725,$AQ$7:$AQ$3006,'RC'!$E$6)/COUNTIFS($AB$7:$AB$3006,AB725,$AQ$7:$AQ$3006,'RC'!$E$6)))</f>
        <v/>
      </c>
      <c r="AD725" s="48">
        <f>SUMIF($AQ$7:$AQ$3006,'RC'!$E$6,$J$7:$J$3006)+SUMIF($AQ$7:$AQ$3006,'RC'!$E$6,$L$7:$L$3006)</f>
        <v>21</v>
      </c>
      <c r="AF725" s="48">
        <v>4.2819999999997797E-2</v>
      </c>
      <c r="AG725" s="48">
        <f>IF(OR(AQ725="",AQ725&lt;&gt;'RC'!$E$6,AB725&lt;&gt;'RC'!$D$21),0,1)</f>
        <v>0</v>
      </c>
      <c r="AH725" s="48">
        <f t="shared" si="262"/>
        <v>4.2819999999997797E-2</v>
      </c>
      <c r="AI725" s="48" t="str">
        <f t="shared" si="244"/>
        <v/>
      </c>
      <c r="AJ725" s="48" t="str">
        <f t="shared" si="245"/>
        <v/>
      </c>
      <c r="AK725" s="52" t="str">
        <f t="shared" si="246"/>
        <v/>
      </c>
      <c r="AL725" s="52" t="str">
        <f t="shared" si="247"/>
        <v/>
      </c>
      <c r="AM725" s="48" t="str">
        <f t="shared" si="248"/>
        <v/>
      </c>
      <c r="AN725" s="48" t="str">
        <f t="shared" si="249"/>
        <v/>
      </c>
      <c r="AP725" s="18" t="str">
        <f t="shared" si="250"/>
        <v/>
      </c>
      <c r="AQ725" s="18" t="str">
        <f t="shared" si="251"/>
        <v/>
      </c>
      <c r="AR725" s="18">
        <v>4.2819999999999997E-2</v>
      </c>
      <c r="AS725" s="18">
        <f>IF(AF!$D$27="Todos",1,IF(M725=AF!$D$27,1,0))</f>
        <v>1</v>
      </c>
      <c r="AT725" s="53">
        <f>IF(AND(E725=AF!$D$6,OR(LT!M725=AF!$D$27,AF!$D$27="Todos"),OR(AP725=AF!$E$8,AQ725=AF!$E$8)),AR725+AS725,0)</f>
        <v>0</v>
      </c>
      <c r="AU725" s="18" t="str">
        <f t="shared" si="252"/>
        <v/>
      </c>
      <c r="AV725" s="54" t="str">
        <f t="shared" si="253"/>
        <v/>
      </c>
      <c r="AW725" s="54" t="str">
        <f t="shared" si="254"/>
        <v/>
      </c>
      <c r="AX725" s="18" t="str">
        <f t="shared" si="255"/>
        <v/>
      </c>
      <c r="AY725" s="18" t="str">
        <f t="shared" si="256"/>
        <v/>
      </c>
      <c r="BA725" s="18">
        <f>IF($E725=AF!$D$6,IF($M725="Concluída no prazo",2,IF($M725="Concluída com atraso",1,0)),0)</f>
        <v>0</v>
      </c>
      <c r="BB725" s="18">
        <f>IF($E725=AF!$D$6,IF($M725="Atrasada",2,IF($M725="Concluída com atraso",1,0)),0)</f>
        <v>0</v>
      </c>
      <c r="BC725" s="18">
        <v>7.1900000000000002E-3</v>
      </c>
      <c r="BD725" s="18">
        <f t="shared" si="263"/>
        <v>7.1900000000000002E-3</v>
      </c>
      <c r="BE725" s="18">
        <f t="shared" si="263"/>
        <v>7.1900000000000002E-3</v>
      </c>
      <c r="BF725" s="18" t="str">
        <f t="shared" si="257"/>
        <v/>
      </c>
      <c r="BN725" s="18" t="str">
        <f t="shared" si="258"/>
        <v>s</v>
      </c>
    </row>
    <row r="726" spans="3:66" ht="50.1" customHeight="1" thickTop="1" thickBot="1" x14ac:dyDescent="0.3">
      <c r="C726" s="46"/>
      <c r="D726" s="46"/>
      <c r="E726" s="46"/>
      <c r="F726" s="122"/>
      <c r="G726" s="122"/>
      <c r="H726" s="78" t="str">
        <f t="shared" si="259"/>
        <v/>
      </c>
      <c r="I726" s="78" t="str">
        <f t="shared" si="260"/>
        <v/>
      </c>
      <c r="J726" s="16"/>
      <c r="K726" s="46" t="str">
        <f t="shared" si="261"/>
        <v/>
      </c>
      <c r="L726" s="16"/>
      <c r="M726" s="16"/>
      <c r="N726" s="46"/>
      <c r="O726" s="47" t="str">
        <f t="shared" si="264"/>
        <v/>
      </c>
      <c r="P726" s="47"/>
      <c r="Q726" s="48" t="str">
        <f>IFERROR(VLOOKUP(E726,Funcionários!$C$8:$E$207,3,FALSE),"")</f>
        <v/>
      </c>
      <c r="R726" s="47"/>
      <c r="S726" s="49" t="str">
        <f t="shared" si="265"/>
        <v/>
      </c>
      <c r="T726" s="49">
        <v>7.1999999999999998E-3</v>
      </c>
      <c r="U726" s="48" t="str">
        <f>IF(Funcionários!C727=0,"",Funcionários!C727)</f>
        <v/>
      </c>
      <c r="V726" s="50">
        <f>IF(U726="",0,IF(COUNTIFS($E$7:$E$3006,U726,$I$7:$I$3006,'RC'!$E$6)=0,0,COUNTIFS($M$7:$M$3006,"Concluída no prazo",$E$7:$E$3006,U726,$I$7:$I$3006,'RC'!$E$6)/COUNTIFS($E$7:$E$3006,U726,$I$7:$I$3006,'RC'!$E$6)))</f>
        <v>0</v>
      </c>
      <c r="W726" s="49">
        <f>SUMIFS($J$7:$J$3006,$E$7:$E$3006,U726,$I$7:$I$3006,'RC'!$E$6)+SUMIFS($L$7:$L$3006,$E$7:$E$3006,U726,$I$7:$I$3006,'RC'!$E$6)</f>
        <v>0</v>
      </c>
      <c r="X726" s="48">
        <f>COUNTIFS($E$7:$E$3006,U726,$I$7:$I$3006,'RC'!$E$6)</f>
        <v>0</v>
      </c>
      <c r="Y726" s="48"/>
      <c r="Z726" s="51" t="str">
        <f>IF(AQ726='RC'!$E$6,AC726*1000+AD726,"")</f>
        <v/>
      </c>
      <c r="AA726" s="51" t="str">
        <f>IF(AB726="","",IF(AQ726='RC'!$E$6,AC726*1000-AD726,""))</f>
        <v/>
      </c>
      <c r="AB726" s="48" t="str">
        <f>IFERROR(VLOOKUP(E726,Funcionários!$C$8:$E$207,3,FALSE),"")</f>
        <v/>
      </c>
      <c r="AC726" s="50" t="str">
        <f>IF(AB726="","",IF(COUNTIFS($AB$7:$AB$3006,AB726,$AQ$7:$AQ$3006,'RC'!$E$6)=0,"",COUNTIFS($M$7:$M$3006,"Concluída no prazo",$AB$7:$AB$3006,AB726,$AQ$7:$AQ$3006,'RC'!$E$6)/COUNTIFS($AB$7:$AB$3006,AB726,$AQ$7:$AQ$3006,'RC'!$E$6)))</f>
        <v/>
      </c>
      <c r="AD726" s="48">
        <f>SUMIF($AQ$7:$AQ$3006,'RC'!$E$6,$J$7:$J$3006)+SUMIF($AQ$7:$AQ$3006,'RC'!$E$6,$L$7:$L$3006)</f>
        <v>21</v>
      </c>
      <c r="AF726" s="48">
        <v>4.2809999999997801E-2</v>
      </c>
      <c r="AG726" s="48">
        <f>IF(OR(AQ726="",AQ726&lt;&gt;'RC'!$E$6,AB726&lt;&gt;'RC'!$D$21),0,1)</f>
        <v>0</v>
      </c>
      <c r="AH726" s="48">
        <f t="shared" si="262"/>
        <v>4.2809999999997801E-2</v>
      </c>
      <c r="AI726" s="48" t="str">
        <f t="shared" si="244"/>
        <v/>
      </c>
      <c r="AJ726" s="48" t="str">
        <f t="shared" si="245"/>
        <v/>
      </c>
      <c r="AK726" s="52" t="str">
        <f t="shared" si="246"/>
        <v/>
      </c>
      <c r="AL726" s="52" t="str">
        <f t="shared" si="247"/>
        <v/>
      </c>
      <c r="AM726" s="48" t="str">
        <f t="shared" si="248"/>
        <v/>
      </c>
      <c r="AN726" s="48" t="str">
        <f t="shared" si="249"/>
        <v/>
      </c>
      <c r="AP726" s="18" t="str">
        <f t="shared" si="250"/>
        <v/>
      </c>
      <c r="AQ726" s="18" t="str">
        <f t="shared" si="251"/>
        <v/>
      </c>
      <c r="AR726" s="18">
        <v>4.2810000000000001E-2</v>
      </c>
      <c r="AS726" s="18">
        <f>IF(AF!$D$27="Todos",1,IF(M726=AF!$D$27,1,0))</f>
        <v>1</v>
      </c>
      <c r="AT726" s="53">
        <f>IF(AND(E726=AF!$D$6,OR(LT!M726=AF!$D$27,AF!$D$27="Todos"),OR(AP726=AF!$E$8,AQ726=AF!$E$8)),AR726+AS726,0)</f>
        <v>0</v>
      </c>
      <c r="AU726" s="18" t="str">
        <f t="shared" si="252"/>
        <v/>
      </c>
      <c r="AV726" s="54" t="str">
        <f t="shared" si="253"/>
        <v/>
      </c>
      <c r="AW726" s="54" t="str">
        <f t="shared" si="254"/>
        <v/>
      </c>
      <c r="AX726" s="18" t="str">
        <f t="shared" si="255"/>
        <v/>
      </c>
      <c r="AY726" s="18" t="str">
        <f t="shared" si="256"/>
        <v/>
      </c>
      <c r="BA726" s="18">
        <f>IF($E726=AF!$D$6,IF($M726="Concluída no prazo",2,IF($M726="Concluída com atraso",1,0)),0)</f>
        <v>0</v>
      </c>
      <c r="BB726" s="18">
        <f>IF($E726=AF!$D$6,IF($M726="Atrasada",2,IF($M726="Concluída com atraso",1,0)),0)</f>
        <v>0</v>
      </c>
      <c r="BC726" s="18">
        <v>7.1999999999999998E-3</v>
      </c>
      <c r="BD726" s="18">
        <f t="shared" si="263"/>
        <v>7.1999999999999998E-3</v>
      </c>
      <c r="BE726" s="18">
        <f t="shared" si="263"/>
        <v>7.1999999999999998E-3</v>
      </c>
      <c r="BF726" s="18" t="str">
        <f t="shared" si="257"/>
        <v/>
      </c>
      <c r="BN726" s="18" t="str">
        <f t="shared" si="258"/>
        <v>s</v>
      </c>
    </row>
    <row r="727" spans="3:66" ht="50.1" customHeight="1" thickTop="1" thickBot="1" x14ac:dyDescent="0.3">
      <c r="C727" s="46"/>
      <c r="D727" s="46"/>
      <c r="E727" s="46"/>
      <c r="F727" s="122"/>
      <c r="G727" s="122"/>
      <c r="H727" s="78" t="str">
        <f t="shared" si="259"/>
        <v/>
      </c>
      <c r="I727" s="78" t="str">
        <f t="shared" si="260"/>
        <v/>
      </c>
      <c r="J727" s="16"/>
      <c r="K727" s="46" t="str">
        <f t="shared" si="261"/>
        <v/>
      </c>
      <c r="L727" s="16"/>
      <c r="M727" s="16"/>
      <c r="N727" s="46"/>
      <c r="O727" s="47" t="str">
        <f t="shared" si="264"/>
        <v/>
      </c>
      <c r="P727" s="47"/>
      <c r="Q727" s="48" t="str">
        <f>IFERROR(VLOOKUP(E727,Funcionários!$C$8:$E$207,3,FALSE),"")</f>
        <v/>
      </c>
      <c r="R727" s="47"/>
      <c r="S727" s="49" t="str">
        <f t="shared" si="265"/>
        <v/>
      </c>
      <c r="T727" s="49">
        <v>7.2100000000000003E-3</v>
      </c>
      <c r="U727" s="48" t="str">
        <f>IF(Funcionários!C728=0,"",Funcionários!C728)</f>
        <v/>
      </c>
      <c r="V727" s="50">
        <f>IF(U727="",0,IF(COUNTIFS($E$7:$E$3006,U727,$I$7:$I$3006,'RC'!$E$6)=0,0,COUNTIFS($M$7:$M$3006,"Concluída no prazo",$E$7:$E$3006,U727,$I$7:$I$3006,'RC'!$E$6)/COUNTIFS($E$7:$E$3006,U727,$I$7:$I$3006,'RC'!$E$6)))</f>
        <v>0</v>
      </c>
      <c r="W727" s="49">
        <f>SUMIFS($J$7:$J$3006,$E$7:$E$3006,U727,$I$7:$I$3006,'RC'!$E$6)+SUMIFS($L$7:$L$3006,$E$7:$E$3006,U727,$I$7:$I$3006,'RC'!$E$6)</f>
        <v>0</v>
      </c>
      <c r="X727" s="48">
        <f>COUNTIFS($E$7:$E$3006,U727,$I$7:$I$3006,'RC'!$E$6)</f>
        <v>0</v>
      </c>
      <c r="Y727" s="48"/>
      <c r="Z727" s="51" t="str">
        <f>IF(AQ727='RC'!$E$6,AC727*1000+AD727,"")</f>
        <v/>
      </c>
      <c r="AA727" s="51" t="str">
        <f>IF(AB727="","",IF(AQ727='RC'!$E$6,AC727*1000-AD727,""))</f>
        <v/>
      </c>
      <c r="AB727" s="48" t="str">
        <f>IFERROR(VLOOKUP(E727,Funcionários!$C$8:$E$207,3,FALSE),"")</f>
        <v/>
      </c>
      <c r="AC727" s="50" t="str">
        <f>IF(AB727="","",IF(COUNTIFS($AB$7:$AB$3006,AB727,$AQ$7:$AQ$3006,'RC'!$E$6)=0,"",COUNTIFS($M$7:$M$3006,"Concluída no prazo",$AB$7:$AB$3006,AB727,$AQ$7:$AQ$3006,'RC'!$E$6)/COUNTIFS($AB$7:$AB$3006,AB727,$AQ$7:$AQ$3006,'RC'!$E$6)))</f>
        <v/>
      </c>
      <c r="AD727" s="48">
        <f>SUMIF($AQ$7:$AQ$3006,'RC'!$E$6,$J$7:$J$3006)+SUMIF($AQ$7:$AQ$3006,'RC'!$E$6,$L$7:$L$3006)</f>
        <v>21</v>
      </c>
      <c r="AF727" s="48">
        <v>4.2799999999997798E-2</v>
      </c>
      <c r="AG727" s="48">
        <f>IF(OR(AQ727="",AQ727&lt;&gt;'RC'!$E$6,AB727&lt;&gt;'RC'!$D$21),0,1)</f>
        <v>0</v>
      </c>
      <c r="AH727" s="48">
        <f t="shared" si="262"/>
        <v>4.2799999999997798E-2</v>
      </c>
      <c r="AI727" s="48" t="str">
        <f t="shared" si="244"/>
        <v/>
      </c>
      <c r="AJ727" s="48" t="str">
        <f t="shared" si="245"/>
        <v/>
      </c>
      <c r="AK727" s="52" t="str">
        <f t="shared" si="246"/>
        <v/>
      </c>
      <c r="AL727" s="52" t="str">
        <f t="shared" si="247"/>
        <v/>
      </c>
      <c r="AM727" s="48" t="str">
        <f t="shared" si="248"/>
        <v/>
      </c>
      <c r="AN727" s="48" t="str">
        <f t="shared" si="249"/>
        <v/>
      </c>
      <c r="AP727" s="18" t="str">
        <f t="shared" si="250"/>
        <v/>
      </c>
      <c r="AQ727" s="18" t="str">
        <f t="shared" si="251"/>
        <v/>
      </c>
      <c r="AR727" s="18">
        <v>4.2799999999999998E-2</v>
      </c>
      <c r="AS727" s="18">
        <f>IF(AF!$D$27="Todos",1,IF(M727=AF!$D$27,1,0))</f>
        <v>1</v>
      </c>
      <c r="AT727" s="53">
        <f>IF(AND(E727=AF!$D$6,OR(LT!M727=AF!$D$27,AF!$D$27="Todos"),OR(AP727=AF!$E$8,AQ727=AF!$E$8)),AR727+AS727,0)</f>
        <v>0</v>
      </c>
      <c r="AU727" s="18" t="str">
        <f t="shared" si="252"/>
        <v/>
      </c>
      <c r="AV727" s="54" t="str">
        <f t="shared" si="253"/>
        <v/>
      </c>
      <c r="AW727" s="54" t="str">
        <f t="shared" si="254"/>
        <v/>
      </c>
      <c r="AX727" s="18" t="str">
        <f t="shared" si="255"/>
        <v/>
      </c>
      <c r="AY727" s="18" t="str">
        <f t="shared" si="256"/>
        <v/>
      </c>
      <c r="BA727" s="18">
        <f>IF($E727=AF!$D$6,IF($M727="Concluída no prazo",2,IF($M727="Concluída com atraso",1,0)),0)</f>
        <v>0</v>
      </c>
      <c r="BB727" s="18">
        <f>IF($E727=AF!$D$6,IF($M727="Atrasada",2,IF($M727="Concluída com atraso",1,0)),0)</f>
        <v>0</v>
      </c>
      <c r="BC727" s="18">
        <v>7.2100000000000003E-3</v>
      </c>
      <c r="BD727" s="18">
        <f t="shared" si="263"/>
        <v>7.2100000000000003E-3</v>
      </c>
      <c r="BE727" s="18">
        <f t="shared" si="263"/>
        <v>7.2100000000000003E-3</v>
      </c>
      <c r="BF727" s="18" t="str">
        <f t="shared" si="257"/>
        <v/>
      </c>
      <c r="BN727" s="18" t="str">
        <f t="shared" si="258"/>
        <v>s</v>
      </c>
    </row>
    <row r="728" spans="3:66" ht="50.1" customHeight="1" thickTop="1" thickBot="1" x14ac:dyDescent="0.3">
      <c r="C728" s="46"/>
      <c r="D728" s="46"/>
      <c r="E728" s="46"/>
      <c r="F728" s="122"/>
      <c r="G728" s="122"/>
      <c r="H728" s="78" t="str">
        <f t="shared" si="259"/>
        <v/>
      </c>
      <c r="I728" s="78" t="str">
        <f t="shared" si="260"/>
        <v/>
      </c>
      <c r="J728" s="16"/>
      <c r="K728" s="46" t="str">
        <f t="shared" si="261"/>
        <v/>
      </c>
      <c r="L728" s="16"/>
      <c r="M728" s="16"/>
      <c r="N728" s="46"/>
      <c r="O728" s="47" t="str">
        <f t="shared" si="264"/>
        <v/>
      </c>
      <c r="P728" s="47"/>
      <c r="Q728" s="48" t="str">
        <f>IFERROR(VLOOKUP(E728,Funcionários!$C$8:$E$207,3,FALSE),"")</f>
        <v/>
      </c>
      <c r="R728" s="47"/>
      <c r="S728" s="49" t="str">
        <f t="shared" si="265"/>
        <v/>
      </c>
      <c r="T728" s="49">
        <v>7.2199999999999999E-3</v>
      </c>
      <c r="U728" s="48" t="str">
        <f>IF(Funcionários!C729=0,"",Funcionários!C729)</f>
        <v/>
      </c>
      <c r="V728" s="50">
        <f>IF(U728="",0,IF(COUNTIFS($E$7:$E$3006,U728,$I$7:$I$3006,'RC'!$E$6)=0,0,COUNTIFS($M$7:$M$3006,"Concluída no prazo",$E$7:$E$3006,U728,$I$7:$I$3006,'RC'!$E$6)/COUNTIFS($E$7:$E$3006,U728,$I$7:$I$3006,'RC'!$E$6)))</f>
        <v>0</v>
      </c>
      <c r="W728" s="49">
        <f>SUMIFS($J$7:$J$3006,$E$7:$E$3006,U728,$I$7:$I$3006,'RC'!$E$6)+SUMIFS($L$7:$L$3006,$E$7:$E$3006,U728,$I$7:$I$3006,'RC'!$E$6)</f>
        <v>0</v>
      </c>
      <c r="X728" s="48">
        <f>COUNTIFS($E$7:$E$3006,U728,$I$7:$I$3006,'RC'!$E$6)</f>
        <v>0</v>
      </c>
      <c r="Y728" s="48"/>
      <c r="Z728" s="51" t="str">
        <f>IF(AQ728='RC'!$E$6,AC728*1000+AD728,"")</f>
        <v/>
      </c>
      <c r="AA728" s="51" t="str">
        <f>IF(AB728="","",IF(AQ728='RC'!$E$6,AC728*1000-AD728,""))</f>
        <v/>
      </c>
      <c r="AB728" s="48" t="str">
        <f>IFERROR(VLOOKUP(E728,Funcionários!$C$8:$E$207,3,FALSE),"")</f>
        <v/>
      </c>
      <c r="AC728" s="50" t="str">
        <f>IF(AB728="","",IF(COUNTIFS($AB$7:$AB$3006,AB728,$AQ$7:$AQ$3006,'RC'!$E$6)=0,"",COUNTIFS($M$7:$M$3006,"Concluída no prazo",$AB$7:$AB$3006,AB728,$AQ$7:$AQ$3006,'RC'!$E$6)/COUNTIFS($AB$7:$AB$3006,AB728,$AQ$7:$AQ$3006,'RC'!$E$6)))</f>
        <v/>
      </c>
      <c r="AD728" s="48">
        <f>SUMIF($AQ$7:$AQ$3006,'RC'!$E$6,$J$7:$J$3006)+SUMIF($AQ$7:$AQ$3006,'RC'!$E$6,$L$7:$L$3006)</f>
        <v>21</v>
      </c>
      <c r="AF728" s="48">
        <v>4.2789999999997802E-2</v>
      </c>
      <c r="AG728" s="48">
        <f>IF(OR(AQ728="",AQ728&lt;&gt;'RC'!$E$6,AB728&lt;&gt;'RC'!$D$21),0,1)</f>
        <v>0</v>
      </c>
      <c r="AH728" s="48">
        <f t="shared" si="262"/>
        <v>4.2789999999997802E-2</v>
      </c>
      <c r="AI728" s="48" t="str">
        <f t="shared" si="244"/>
        <v/>
      </c>
      <c r="AJ728" s="48" t="str">
        <f t="shared" si="245"/>
        <v/>
      </c>
      <c r="AK728" s="52" t="str">
        <f t="shared" si="246"/>
        <v/>
      </c>
      <c r="AL728" s="52" t="str">
        <f t="shared" si="247"/>
        <v/>
      </c>
      <c r="AM728" s="48" t="str">
        <f t="shared" si="248"/>
        <v/>
      </c>
      <c r="AN728" s="48" t="str">
        <f t="shared" si="249"/>
        <v/>
      </c>
      <c r="AP728" s="18" t="str">
        <f t="shared" si="250"/>
        <v/>
      </c>
      <c r="AQ728" s="18" t="str">
        <f t="shared" si="251"/>
        <v/>
      </c>
      <c r="AR728" s="18">
        <v>4.2790000000000002E-2</v>
      </c>
      <c r="AS728" s="18">
        <f>IF(AF!$D$27="Todos",1,IF(M728=AF!$D$27,1,0))</f>
        <v>1</v>
      </c>
      <c r="AT728" s="53">
        <f>IF(AND(E728=AF!$D$6,OR(LT!M728=AF!$D$27,AF!$D$27="Todos"),OR(AP728=AF!$E$8,AQ728=AF!$E$8)),AR728+AS728,0)</f>
        <v>0</v>
      </c>
      <c r="AU728" s="18" t="str">
        <f t="shared" si="252"/>
        <v/>
      </c>
      <c r="AV728" s="54" t="str">
        <f t="shared" si="253"/>
        <v/>
      </c>
      <c r="AW728" s="54" t="str">
        <f t="shared" si="254"/>
        <v/>
      </c>
      <c r="AX728" s="18" t="str">
        <f t="shared" si="255"/>
        <v/>
      </c>
      <c r="AY728" s="18" t="str">
        <f t="shared" si="256"/>
        <v/>
      </c>
      <c r="BA728" s="18">
        <f>IF($E728=AF!$D$6,IF($M728="Concluída no prazo",2,IF($M728="Concluída com atraso",1,0)),0)</f>
        <v>0</v>
      </c>
      <c r="BB728" s="18">
        <f>IF($E728=AF!$D$6,IF($M728="Atrasada",2,IF($M728="Concluída com atraso",1,0)),0)</f>
        <v>0</v>
      </c>
      <c r="BC728" s="18">
        <v>7.2199999999999999E-3</v>
      </c>
      <c r="BD728" s="18">
        <f t="shared" si="263"/>
        <v>7.2199999999999999E-3</v>
      </c>
      <c r="BE728" s="18">
        <f t="shared" si="263"/>
        <v>7.2199999999999999E-3</v>
      </c>
      <c r="BF728" s="18" t="str">
        <f t="shared" si="257"/>
        <v/>
      </c>
      <c r="BN728" s="18" t="str">
        <f t="shared" si="258"/>
        <v>s</v>
      </c>
    </row>
    <row r="729" spans="3:66" ht="50.1" customHeight="1" thickTop="1" thickBot="1" x14ac:dyDescent="0.3">
      <c r="C729" s="46"/>
      <c r="D729" s="46"/>
      <c r="E729" s="46"/>
      <c r="F729" s="122"/>
      <c r="G729" s="122"/>
      <c r="H729" s="78" t="str">
        <f t="shared" si="259"/>
        <v/>
      </c>
      <c r="I729" s="78" t="str">
        <f t="shared" si="260"/>
        <v/>
      </c>
      <c r="J729" s="16"/>
      <c r="K729" s="46" t="str">
        <f t="shared" si="261"/>
        <v/>
      </c>
      <c r="L729" s="16"/>
      <c r="M729" s="16"/>
      <c r="N729" s="46"/>
      <c r="O729" s="47" t="str">
        <f t="shared" si="264"/>
        <v/>
      </c>
      <c r="P729" s="47"/>
      <c r="Q729" s="48" t="str">
        <f>IFERROR(VLOOKUP(E729,Funcionários!$C$8:$E$207,3,FALSE),"")</f>
        <v/>
      </c>
      <c r="R729" s="47"/>
      <c r="S729" s="49" t="str">
        <f t="shared" si="265"/>
        <v/>
      </c>
      <c r="T729" s="49">
        <v>7.2300000000000003E-3</v>
      </c>
      <c r="U729" s="48" t="str">
        <f>IF(Funcionários!C730=0,"",Funcionários!C730)</f>
        <v/>
      </c>
      <c r="V729" s="50">
        <f>IF(U729="",0,IF(COUNTIFS($E$7:$E$3006,U729,$I$7:$I$3006,'RC'!$E$6)=0,0,COUNTIFS($M$7:$M$3006,"Concluída no prazo",$E$7:$E$3006,U729,$I$7:$I$3006,'RC'!$E$6)/COUNTIFS($E$7:$E$3006,U729,$I$7:$I$3006,'RC'!$E$6)))</f>
        <v>0</v>
      </c>
      <c r="W729" s="49">
        <f>SUMIFS($J$7:$J$3006,$E$7:$E$3006,U729,$I$7:$I$3006,'RC'!$E$6)+SUMIFS($L$7:$L$3006,$E$7:$E$3006,U729,$I$7:$I$3006,'RC'!$E$6)</f>
        <v>0</v>
      </c>
      <c r="X729" s="48">
        <f>COUNTIFS($E$7:$E$3006,U729,$I$7:$I$3006,'RC'!$E$6)</f>
        <v>0</v>
      </c>
      <c r="Y729" s="48"/>
      <c r="Z729" s="51" t="str">
        <f>IF(AQ729='RC'!$E$6,AC729*1000+AD729,"")</f>
        <v/>
      </c>
      <c r="AA729" s="51" t="str">
        <f>IF(AB729="","",IF(AQ729='RC'!$E$6,AC729*1000-AD729,""))</f>
        <v/>
      </c>
      <c r="AB729" s="48" t="str">
        <f>IFERROR(VLOOKUP(E729,Funcionários!$C$8:$E$207,3,FALSE),"")</f>
        <v/>
      </c>
      <c r="AC729" s="50" t="str">
        <f>IF(AB729="","",IF(COUNTIFS($AB$7:$AB$3006,AB729,$AQ$7:$AQ$3006,'RC'!$E$6)=0,"",COUNTIFS($M$7:$M$3006,"Concluída no prazo",$AB$7:$AB$3006,AB729,$AQ$7:$AQ$3006,'RC'!$E$6)/COUNTIFS($AB$7:$AB$3006,AB729,$AQ$7:$AQ$3006,'RC'!$E$6)))</f>
        <v/>
      </c>
      <c r="AD729" s="48">
        <f>SUMIF($AQ$7:$AQ$3006,'RC'!$E$6,$J$7:$J$3006)+SUMIF($AQ$7:$AQ$3006,'RC'!$E$6,$L$7:$L$3006)</f>
        <v>21</v>
      </c>
      <c r="AF729" s="48">
        <v>4.2779999999997799E-2</v>
      </c>
      <c r="AG729" s="48">
        <f>IF(OR(AQ729="",AQ729&lt;&gt;'RC'!$E$6,AB729&lt;&gt;'RC'!$D$21),0,1)</f>
        <v>0</v>
      </c>
      <c r="AH729" s="48">
        <f t="shared" si="262"/>
        <v>4.2779999999997799E-2</v>
      </c>
      <c r="AI729" s="48" t="str">
        <f t="shared" si="244"/>
        <v/>
      </c>
      <c r="AJ729" s="48" t="str">
        <f t="shared" si="245"/>
        <v/>
      </c>
      <c r="AK729" s="52" t="str">
        <f t="shared" si="246"/>
        <v/>
      </c>
      <c r="AL729" s="52" t="str">
        <f t="shared" si="247"/>
        <v/>
      </c>
      <c r="AM729" s="48" t="str">
        <f t="shared" si="248"/>
        <v/>
      </c>
      <c r="AN729" s="48" t="str">
        <f t="shared" si="249"/>
        <v/>
      </c>
      <c r="AP729" s="18" t="str">
        <f t="shared" si="250"/>
        <v/>
      </c>
      <c r="AQ729" s="18" t="str">
        <f t="shared" si="251"/>
        <v/>
      </c>
      <c r="AR729" s="18">
        <v>4.2779999999999999E-2</v>
      </c>
      <c r="AS729" s="18">
        <f>IF(AF!$D$27="Todos",1,IF(M729=AF!$D$27,1,0))</f>
        <v>1</v>
      </c>
      <c r="AT729" s="53">
        <f>IF(AND(E729=AF!$D$6,OR(LT!M729=AF!$D$27,AF!$D$27="Todos"),OR(AP729=AF!$E$8,AQ729=AF!$E$8)),AR729+AS729,0)</f>
        <v>0</v>
      </c>
      <c r="AU729" s="18" t="str">
        <f t="shared" si="252"/>
        <v/>
      </c>
      <c r="AV729" s="54" t="str">
        <f t="shared" si="253"/>
        <v/>
      </c>
      <c r="AW729" s="54" t="str">
        <f t="shared" si="254"/>
        <v/>
      </c>
      <c r="AX729" s="18" t="str">
        <f t="shared" si="255"/>
        <v/>
      </c>
      <c r="AY729" s="18" t="str">
        <f t="shared" si="256"/>
        <v/>
      </c>
      <c r="BA729" s="18">
        <f>IF($E729=AF!$D$6,IF($M729="Concluída no prazo",2,IF($M729="Concluída com atraso",1,0)),0)</f>
        <v>0</v>
      </c>
      <c r="BB729" s="18">
        <f>IF($E729=AF!$D$6,IF($M729="Atrasada",2,IF($M729="Concluída com atraso",1,0)),0)</f>
        <v>0</v>
      </c>
      <c r="BC729" s="18">
        <v>7.2300000000000003E-3</v>
      </c>
      <c r="BD729" s="18">
        <f t="shared" si="263"/>
        <v>7.2300000000000003E-3</v>
      </c>
      <c r="BE729" s="18">
        <f t="shared" si="263"/>
        <v>7.2300000000000003E-3</v>
      </c>
      <c r="BF729" s="18" t="str">
        <f t="shared" si="257"/>
        <v/>
      </c>
      <c r="BN729" s="18" t="str">
        <f t="shared" si="258"/>
        <v>s</v>
      </c>
    </row>
    <row r="730" spans="3:66" ht="50.1" customHeight="1" thickTop="1" thickBot="1" x14ac:dyDescent="0.3">
      <c r="C730" s="46"/>
      <c r="D730" s="46"/>
      <c r="E730" s="46"/>
      <c r="F730" s="122"/>
      <c r="G730" s="122"/>
      <c r="H730" s="78" t="str">
        <f t="shared" si="259"/>
        <v/>
      </c>
      <c r="I730" s="78" t="str">
        <f t="shared" si="260"/>
        <v/>
      </c>
      <c r="J730" s="16"/>
      <c r="K730" s="46" t="str">
        <f t="shared" si="261"/>
        <v/>
      </c>
      <c r="L730" s="16"/>
      <c r="M730" s="16"/>
      <c r="N730" s="46"/>
      <c r="O730" s="47" t="str">
        <f t="shared" si="264"/>
        <v/>
      </c>
      <c r="P730" s="47"/>
      <c r="Q730" s="48" t="str">
        <f>IFERROR(VLOOKUP(E730,Funcionários!$C$8:$E$207,3,FALSE),"")</f>
        <v/>
      </c>
      <c r="R730" s="47"/>
      <c r="S730" s="49" t="str">
        <f t="shared" si="265"/>
        <v/>
      </c>
      <c r="T730" s="49">
        <v>7.2399999999999999E-3</v>
      </c>
      <c r="U730" s="48" t="str">
        <f>IF(Funcionários!C731=0,"",Funcionários!C731)</f>
        <v/>
      </c>
      <c r="V730" s="50">
        <f>IF(U730="",0,IF(COUNTIFS($E$7:$E$3006,U730,$I$7:$I$3006,'RC'!$E$6)=0,0,COUNTIFS($M$7:$M$3006,"Concluída no prazo",$E$7:$E$3006,U730,$I$7:$I$3006,'RC'!$E$6)/COUNTIFS($E$7:$E$3006,U730,$I$7:$I$3006,'RC'!$E$6)))</f>
        <v>0</v>
      </c>
      <c r="W730" s="49">
        <f>SUMIFS($J$7:$J$3006,$E$7:$E$3006,U730,$I$7:$I$3006,'RC'!$E$6)+SUMIFS($L$7:$L$3006,$E$7:$E$3006,U730,$I$7:$I$3006,'RC'!$E$6)</f>
        <v>0</v>
      </c>
      <c r="X730" s="48">
        <f>COUNTIFS($E$7:$E$3006,U730,$I$7:$I$3006,'RC'!$E$6)</f>
        <v>0</v>
      </c>
      <c r="Y730" s="48"/>
      <c r="Z730" s="51" t="str">
        <f>IF(AQ730='RC'!$E$6,AC730*1000+AD730,"")</f>
        <v/>
      </c>
      <c r="AA730" s="51" t="str">
        <f>IF(AB730="","",IF(AQ730='RC'!$E$6,AC730*1000-AD730,""))</f>
        <v/>
      </c>
      <c r="AB730" s="48" t="str">
        <f>IFERROR(VLOOKUP(E730,Funcionários!$C$8:$E$207,3,FALSE),"")</f>
        <v/>
      </c>
      <c r="AC730" s="50" t="str">
        <f>IF(AB730="","",IF(COUNTIFS($AB$7:$AB$3006,AB730,$AQ$7:$AQ$3006,'RC'!$E$6)=0,"",COUNTIFS($M$7:$M$3006,"Concluída no prazo",$AB$7:$AB$3006,AB730,$AQ$7:$AQ$3006,'RC'!$E$6)/COUNTIFS($AB$7:$AB$3006,AB730,$AQ$7:$AQ$3006,'RC'!$E$6)))</f>
        <v/>
      </c>
      <c r="AD730" s="48">
        <f>SUMIF($AQ$7:$AQ$3006,'RC'!$E$6,$J$7:$J$3006)+SUMIF($AQ$7:$AQ$3006,'RC'!$E$6,$L$7:$L$3006)</f>
        <v>21</v>
      </c>
      <c r="AF730" s="48">
        <v>4.2769999999997803E-2</v>
      </c>
      <c r="AG730" s="48">
        <f>IF(OR(AQ730="",AQ730&lt;&gt;'RC'!$E$6,AB730&lt;&gt;'RC'!$D$21),0,1)</f>
        <v>0</v>
      </c>
      <c r="AH730" s="48">
        <f t="shared" si="262"/>
        <v>4.2769999999997803E-2</v>
      </c>
      <c r="AI730" s="48" t="str">
        <f t="shared" si="244"/>
        <v/>
      </c>
      <c r="AJ730" s="48" t="str">
        <f t="shared" si="245"/>
        <v/>
      </c>
      <c r="AK730" s="52" t="str">
        <f t="shared" si="246"/>
        <v/>
      </c>
      <c r="AL730" s="52" t="str">
        <f t="shared" si="247"/>
        <v/>
      </c>
      <c r="AM730" s="48" t="str">
        <f t="shared" si="248"/>
        <v/>
      </c>
      <c r="AN730" s="48" t="str">
        <f t="shared" si="249"/>
        <v/>
      </c>
      <c r="AP730" s="18" t="str">
        <f t="shared" si="250"/>
        <v/>
      </c>
      <c r="AQ730" s="18" t="str">
        <f t="shared" si="251"/>
        <v/>
      </c>
      <c r="AR730" s="18">
        <v>4.2770000000000002E-2</v>
      </c>
      <c r="AS730" s="18">
        <f>IF(AF!$D$27="Todos",1,IF(M730=AF!$D$27,1,0))</f>
        <v>1</v>
      </c>
      <c r="AT730" s="53">
        <f>IF(AND(E730=AF!$D$6,OR(LT!M730=AF!$D$27,AF!$D$27="Todos"),OR(AP730=AF!$E$8,AQ730=AF!$E$8)),AR730+AS730,0)</f>
        <v>0</v>
      </c>
      <c r="AU730" s="18" t="str">
        <f t="shared" si="252"/>
        <v/>
      </c>
      <c r="AV730" s="54" t="str">
        <f t="shared" si="253"/>
        <v/>
      </c>
      <c r="AW730" s="54" t="str">
        <f t="shared" si="254"/>
        <v/>
      </c>
      <c r="AX730" s="18" t="str">
        <f t="shared" si="255"/>
        <v/>
      </c>
      <c r="AY730" s="18" t="str">
        <f t="shared" si="256"/>
        <v/>
      </c>
      <c r="BA730" s="18">
        <f>IF($E730=AF!$D$6,IF($M730="Concluída no prazo",2,IF($M730="Concluída com atraso",1,0)),0)</f>
        <v>0</v>
      </c>
      <c r="BB730" s="18">
        <f>IF($E730=AF!$D$6,IF($M730="Atrasada",2,IF($M730="Concluída com atraso",1,0)),0)</f>
        <v>0</v>
      </c>
      <c r="BC730" s="18">
        <v>7.2399999999999999E-3</v>
      </c>
      <c r="BD730" s="18">
        <f t="shared" si="263"/>
        <v>7.2399999999999999E-3</v>
      </c>
      <c r="BE730" s="18">
        <f t="shared" si="263"/>
        <v>7.2399999999999999E-3</v>
      </c>
      <c r="BF730" s="18" t="str">
        <f t="shared" si="257"/>
        <v/>
      </c>
      <c r="BN730" s="18" t="str">
        <f t="shared" si="258"/>
        <v>s</v>
      </c>
    </row>
    <row r="731" spans="3:66" ht="50.1" customHeight="1" thickTop="1" thickBot="1" x14ac:dyDescent="0.3">
      <c r="C731" s="46"/>
      <c r="D731" s="46"/>
      <c r="E731" s="46"/>
      <c r="F731" s="122"/>
      <c r="G731" s="122"/>
      <c r="H731" s="78" t="str">
        <f t="shared" si="259"/>
        <v/>
      </c>
      <c r="I731" s="78" t="str">
        <f t="shared" si="260"/>
        <v/>
      </c>
      <c r="J731" s="16"/>
      <c r="K731" s="46" t="str">
        <f t="shared" si="261"/>
        <v/>
      </c>
      <c r="L731" s="16"/>
      <c r="M731" s="16"/>
      <c r="N731" s="46"/>
      <c r="O731" s="47" t="str">
        <f t="shared" si="264"/>
        <v/>
      </c>
      <c r="P731" s="47"/>
      <c r="Q731" s="48" t="str">
        <f>IFERROR(VLOOKUP(E731,Funcionários!$C$8:$E$207,3,FALSE),"")</f>
        <v/>
      </c>
      <c r="R731" s="47"/>
      <c r="S731" s="49" t="str">
        <f t="shared" si="265"/>
        <v/>
      </c>
      <c r="T731" s="49">
        <v>7.2500000000000004E-3</v>
      </c>
      <c r="U731" s="48" t="str">
        <f>IF(Funcionários!C732=0,"",Funcionários!C732)</f>
        <v/>
      </c>
      <c r="V731" s="50">
        <f>IF(U731="",0,IF(COUNTIFS($E$7:$E$3006,U731,$I$7:$I$3006,'RC'!$E$6)=0,0,COUNTIFS($M$7:$M$3006,"Concluída no prazo",$E$7:$E$3006,U731,$I$7:$I$3006,'RC'!$E$6)/COUNTIFS($E$7:$E$3006,U731,$I$7:$I$3006,'RC'!$E$6)))</f>
        <v>0</v>
      </c>
      <c r="W731" s="49">
        <f>SUMIFS($J$7:$J$3006,$E$7:$E$3006,U731,$I$7:$I$3006,'RC'!$E$6)+SUMIFS($L$7:$L$3006,$E$7:$E$3006,U731,$I$7:$I$3006,'RC'!$E$6)</f>
        <v>0</v>
      </c>
      <c r="X731" s="48">
        <f>COUNTIFS($E$7:$E$3006,U731,$I$7:$I$3006,'RC'!$E$6)</f>
        <v>0</v>
      </c>
      <c r="Y731" s="48"/>
      <c r="Z731" s="51" t="str">
        <f>IF(AQ731='RC'!$E$6,AC731*1000+AD731,"")</f>
        <v/>
      </c>
      <c r="AA731" s="51" t="str">
        <f>IF(AB731="","",IF(AQ731='RC'!$E$6,AC731*1000-AD731,""))</f>
        <v/>
      </c>
      <c r="AB731" s="48" t="str">
        <f>IFERROR(VLOOKUP(E731,Funcionários!$C$8:$E$207,3,FALSE),"")</f>
        <v/>
      </c>
      <c r="AC731" s="50" t="str">
        <f>IF(AB731="","",IF(COUNTIFS($AB$7:$AB$3006,AB731,$AQ$7:$AQ$3006,'RC'!$E$6)=0,"",COUNTIFS($M$7:$M$3006,"Concluída no prazo",$AB$7:$AB$3006,AB731,$AQ$7:$AQ$3006,'RC'!$E$6)/COUNTIFS($AB$7:$AB$3006,AB731,$AQ$7:$AQ$3006,'RC'!$E$6)))</f>
        <v/>
      </c>
      <c r="AD731" s="48">
        <f>SUMIF($AQ$7:$AQ$3006,'RC'!$E$6,$J$7:$J$3006)+SUMIF($AQ$7:$AQ$3006,'RC'!$E$6,$L$7:$L$3006)</f>
        <v>21</v>
      </c>
      <c r="AF731" s="48">
        <v>4.27599999999978E-2</v>
      </c>
      <c r="AG731" s="48">
        <f>IF(OR(AQ731="",AQ731&lt;&gt;'RC'!$E$6,AB731&lt;&gt;'RC'!$D$21),0,1)</f>
        <v>0</v>
      </c>
      <c r="AH731" s="48">
        <f t="shared" si="262"/>
        <v>4.27599999999978E-2</v>
      </c>
      <c r="AI731" s="48" t="str">
        <f t="shared" si="244"/>
        <v/>
      </c>
      <c r="AJ731" s="48" t="str">
        <f t="shared" si="245"/>
        <v/>
      </c>
      <c r="AK731" s="52" t="str">
        <f t="shared" si="246"/>
        <v/>
      </c>
      <c r="AL731" s="52" t="str">
        <f t="shared" si="247"/>
        <v/>
      </c>
      <c r="AM731" s="48" t="str">
        <f t="shared" si="248"/>
        <v/>
      </c>
      <c r="AN731" s="48" t="str">
        <f t="shared" si="249"/>
        <v/>
      </c>
      <c r="AP731" s="18" t="str">
        <f t="shared" si="250"/>
        <v/>
      </c>
      <c r="AQ731" s="18" t="str">
        <f t="shared" si="251"/>
        <v/>
      </c>
      <c r="AR731" s="18">
        <v>4.2759999999999999E-2</v>
      </c>
      <c r="AS731" s="18">
        <f>IF(AF!$D$27="Todos",1,IF(M731=AF!$D$27,1,0))</f>
        <v>1</v>
      </c>
      <c r="AT731" s="53">
        <f>IF(AND(E731=AF!$D$6,OR(LT!M731=AF!$D$27,AF!$D$27="Todos"),OR(AP731=AF!$E$8,AQ731=AF!$E$8)),AR731+AS731,0)</f>
        <v>0</v>
      </c>
      <c r="AU731" s="18" t="str">
        <f t="shared" si="252"/>
        <v/>
      </c>
      <c r="AV731" s="54" t="str">
        <f t="shared" si="253"/>
        <v/>
      </c>
      <c r="AW731" s="54" t="str">
        <f t="shared" si="254"/>
        <v/>
      </c>
      <c r="AX731" s="18" t="str">
        <f t="shared" si="255"/>
        <v/>
      </c>
      <c r="AY731" s="18" t="str">
        <f t="shared" si="256"/>
        <v/>
      </c>
      <c r="BA731" s="18">
        <f>IF($E731=AF!$D$6,IF($M731="Concluída no prazo",2,IF($M731="Concluída com atraso",1,0)),0)</f>
        <v>0</v>
      </c>
      <c r="BB731" s="18">
        <f>IF($E731=AF!$D$6,IF($M731="Atrasada",2,IF($M731="Concluída com atraso",1,0)),0)</f>
        <v>0</v>
      </c>
      <c r="BC731" s="18">
        <v>7.2500000000000004E-3</v>
      </c>
      <c r="BD731" s="18">
        <f t="shared" si="263"/>
        <v>7.2500000000000004E-3</v>
      </c>
      <c r="BE731" s="18">
        <f t="shared" si="263"/>
        <v>7.2500000000000004E-3</v>
      </c>
      <c r="BF731" s="18" t="str">
        <f t="shared" si="257"/>
        <v/>
      </c>
      <c r="BN731" s="18" t="str">
        <f t="shared" si="258"/>
        <v>s</v>
      </c>
    </row>
    <row r="732" spans="3:66" ht="50.1" customHeight="1" thickTop="1" thickBot="1" x14ac:dyDescent="0.3">
      <c r="C732" s="46"/>
      <c r="D732" s="46"/>
      <c r="E732" s="46"/>
      <c r="F732" s="122"/>
      <c r="G732" s="122"/>
      <c r="H732" s="78" t="str">
        <f t="shared" si="259"/>
        <v/>
      </c>
      <c r="I732" s="78" t="str">
        <f t="shared" si="260"/>
        <v/>
      </c>
      <c r="J732" s="16"/>
      <c r="K732" s="46" t="str">
        <f t="shared" si="261"/>
        <v/>
      </c>
      <c r="L732" s="16"/>
      <c r="M732" s="16"/>
      <c r="N732" s="46"/>
      <c r="O732" s="47" t="str">
        <f t="shared" si="264"/>
        <v/>
      </c>
      <c r="P732" s="47"/>
      <c r="Q732" s="48" t="str">
        <f>IFERROR(VLOOKUP(E732,Funcionários!$C$8:$E$207,3,FALSE),"")</f>
        <v/>
      </c>
      <c r="R732" s="47"/>
      <c r="S732" s="49" t="str">
        <f t="shared" si="265"/>
        <v/>
      </c>
      <c r="T732" s="49">
        <v>7.26E-3</v>
      </c>
      <c r="U732" s="48" t="str">
        <f>IF(Funcionários!C733=0,"",Funcionários!C733)</f>
        <v/>
      </c>
      <c r="V732" s="50">
        <f>IF(U732="",0,IF(COUNTIFS($E$7:$E$3006,U732,$I$7:$I$3006,'RC'!$E$6)=0,0,COUNTIFS($M$7:$M$3006,"Concluída no prazo",$E$7:$E$3006,U732,$I$7:$I$3006,'RC'!$E$6)/COUNTIFS($E$7:$E$3006,U732,$I$7:$I$3006,'RC'!$E$6)))</f>
        <v>0</v>
      </c>
      <c r="W732" s="49">
        <f>SUMIFS($J$7:$J$3006,$E$7:$E$3006,U732,$I$7:$I$3006,'RC'!$E$6)+SUMIFS($L$7:$L$3006,$E$7:$E$3006,U732,$I$7:$I$3006,'RC'!$E$6)</f>
        <v>0</v>
      </c>
      <c r="X732" s="48">
        <f>COUNTIFS($E$7:$E$3006,U732,$I$7:$I$3006,'RC'!$E$6)</f>
        <v>0</v>
      </c>
      <c r="Y732" s="48"/>
      <c r="Z732" s="51" t="str">
        <f>IF(AQ732='RC'!$E$6,AC732*1000+AD732,"")</f>
        <v/>
      </c>
      <c r="AA732" s="51" t="str">
        <f>IF(AB732="","",IF(AQ732='RC'!$E$6,AC732*1000-AD732,""))</f>
        <v/>
      </c>
      <c r="AB732" s="48" t="str">
        <f>IFERROR(VLOOKUP(E732,Funcionários!$C$8:$E$207,3,FALSE),"")</f>
        <v/>
      </c>
      <c r="AC732" s="50" t="str">
        <f>IF(AB732="","",IF(COUNTIFS($AB$7:$AB$3006,AB732,$AQ$7:$AQ$3006,'RC'!$E$6)=0,"",COUNTIFS($M$7:$M$3006,"Concluída no prazo",$AB$7:$AB$3006,AB732,$AQ$7:$AQ$3006,'RC'!$E$6)/COUNTIFS($AB$7:$AB$3006,AB732,$AQ$7:$AQ$3006,'RC'!$E$6)))</f>
        <v/>
      </c>
      <c r="AD732" s="48">
        <f>SUMIF($AQ$7:$AQ$3006,'RC'!$E$6,$J$7:$J$3006)+SUMIF($AQ$7:$AQ$3006,'RC'!$E$6,$L$7:$L$3006)</f>
        <v>21</v>
      </c>
      <c r="AF732" s="48">
        <v>4.2749999999997797E-2</v>
      </c>
      <c r="AG732" s="48">
        <f>IF(OR(AQ732="",AQ732&lt;&gt;'RC'!$E$6,AB732&lt;&gt;'RC'!$D$21),0,1)</f>
        <v>0</v>
      </c>
      <c r="AH732" s="48">
        <f t="shared" si="262"/>
        <v>4.2749999999997797E-2</v>
      </c>
      <c r="AI732" s="48" t="str">
        <f t="shared" si="244"/>
        <v/>
      </c>
      <c r="AJ732" s="48" t="str">
        <f t="shared" si="245"/>
        <v/>
      </c>
      <c r="AK732" s="52" t="str">
        <f t="shared" si="246"/>
        <v/>
      </c>
      <c r="AL732" s="52" t="str">
        <f t="shared" si="247"/>
        <v/>
      </c>
      <c r="AM732" s="48" t="str">
        <f t="shared" si="248"/>
        <v/>
      </c>
      <c r="AN732" s="48" t="str">
        <f t="shared" si="249"/>
        <v/>
      </c>
      <c r="AP732" s="18" t="str">
        <f t="shared" si="250"/>
        <v/>
      </c>
      <c r="AQ732" s="18" t="str">
        <f t="shared" si="251"/>
        <v/>
      </c>
      <c r="AR732" s="18">
        <v>4.2750000000000003E-2</v>
      </c>
      <c r="AS732" s="18">
        <f>IF(AF!$D$27="Todos",1,IF(M732=AF!$D$27,1,0))</f>
        <v>1</v>
      </c>
      <c r="AT732" s="53">
        <f>IF(AND(E732=AF!$D$6,OR(LT!M732=AF!$D$27,AF!$D$27="Todos"),OR(AP732=AF!$E$8,AQ732=AF!$E$8)),AR732+AS732,0)</f>
        <v>0</v>
      </c>
      <c r="AU732" s="18" t="str">
        <f t="shared" si="252"/>
        <v/>
      </c>
      <c r="AV732" s="54" t="str">
        <f t="shared" si="253"/>
        <v/>
      </c>
      <c r="AW732" s="54" t="str">
        <f t="shared" si="254"/>
        <v/>
      </c>
      <c r="AX732" s="18" t="str">
        <f t="shared" si="255"/>
        <v/>
      </c>
      <c r="AY732" s="18" t="str">
        <f t="shared" si="256"/>
        <v/>
      </c>
      <c r="BA732" s="18">
        <f>IF($E732=AF!$D$6,IF($M732="Concluída no prazo",2,IF($M732="Concluída com atraso",1,0)),0)</f>
        <v>0</v>
      </c>
      <c r="BB732" s="18">
        <f>IF($E732=AF!$D$6,IF($M732="Atrasada",2,IF($M732="Concluída com atraso",1,0)),0)</f>
        <v>0</v>
      </c>
      <c r="BC732" s="18">
        <v>7.26E-3</v>
      </c>
      <c r="BD732" s="18">
        <f t="shared" si="263"/>
        <v>7.26E-3</v>
      </c>
      <c r="BE732" s="18">
        <f t="shared" si="263"/>
        <v>7.26E-3</v>
      </c>
      <c r="BF732" s="18" t="str">
        <f t="shared" si="257"/>
        <v/>
      </c>
      <c r="BN732" s="18" t="str">
        <f t="shared" si="258"/>
        <v>s</v>
      </c>
    </row>
    <row r="733" spans="3:66" ht="50.1" customHeight="1" thickTop="1" thickBot="1" x14ac:dyDescent="0.3">
      <c r="C733" s="46"/>
      <c r="D733" s="46"/>
      <c r="E733" s="46"/>
      <c r="F733" s="122"/>
      <c r="G733" s="122"/>
      <c r="H733" s="78" t="str">
        <f t="shared" si="259"/>
        <v/>
      </c>
      <c r="I733" s="78" t="str">
        <f t="shared" si="260"/>
        <v/>
      </c>
      <c r="J733" s="16"/>
      <c r="K733" s="46" t="str">
        <f t="shared" si="261"/>
        <v/>
      </c>
      <c r="L733" s="16"/>
      <c r="M733" s="16"/>
      <c r="N733" s="46"/>
      <c r="O733" s="47" t="str">
        <f t="shared" si="264"/>
        <v/>
      </c>
      <c r="P733" s="47"/>
      <c r="Q733" s="48" t="str">
        <f>IFERROR(VLOOKUP(E733,Funcionários!$C$8:$E$207,3,FALSE),"")</f>
        <v/>
      </c>
      <c r="R733" s="47"/>
      <c r="S733" s="49" t="str">
        <f t="shared" si="265"/>
        <v/>
      </c>
      <c r="T733" s="49">
        <v>7.2700000000000004E-3</v>
      </c>
      <c r="U733" s="48" t="str">
        <f>IF(Funcionários!C734=0,"",Funcionários!C734)</f>
        <v/>
      </c>
      <c r="V733" s="50">
        <f>IF(U733="",0,IF(COUNTIFS($E$7:$E$3006,U733,$I$7:$I$3006,'RC'!$E$6)=0,0,COUNTIFS($M$7:$M$3006,"Concluída no prazo",$E$7:$E$3006,U733,$I$7:$I$3006,'RC'!$E$6)/COUNTIFS($E$7:$E$3006,U733,$I$7:$I$3006,'RC'!$E$6)))</f>
        <v>0</v>
      </c>
      <c r="W733" s="49">
        <f>SUMIFS($J$7:$J$3006,$E$7:$E$3006,U733,$I$7:$I$3006,'RC'!$E$6)+SUMIFS($L$7:$L$3006,$E$7:$E$3006,U733,$I$7:$I$3006,'RC'!$E$6)</f>
        <v>0</v>
      </c>
      <c r="X733" s="48">
        <f>COUNTIFS($E$7:$E$3006,U733,$I$7:$I$3006,'RC'!$E$6)</f>
        <v>0</v>
      </c>
      <c r="Y733" s="48"/>
      <c r="Z733" s="51" t="str">
        <f>IF(AQ733='RC'!$E$6,AC733*1000+AD733,"")</f>
        <v/>
      </c>
      <c r="AA733" s="51" t="str">
        <f>IF(AB733="","",IF(AQ733='RC'!$E$6,AC733*1000-AD733,""))</f>
        <v/>
      </c>
      <c r="AB733" s="48" t="str">
        <f>IFERROR(VLOOKUP(E733,Funcionários!$C$8:$E$207,3,FALSE),"")</f>
        <v/>
      </c>
      <c r="AC733" s="50" t="str">
        <f>IF(AB733="","",IF(COUNTIFS($AB$7:$AB$3006,AB733,$AQ$7:$AQ$3006,'RC'!$E$6)=0,"",COUNTIFS($M$7:$M$3006,"Concluída no prazo",$AB$7:$AB$3006,AB733,$AQ$7:$AQ$3006,'RC'!$E$6)/COUNTIFS($AB$7:$AB$3006,AB733,$AQ$7:$AQ$3006,'RC'!$E$6)))</f>
        <v/>
      </c>
      <c r="AD733" s="48">
        <f>SUMIF($AQ$7:$AQ$3006,'RC'!$E$6,$J$7:$J$3006)+SUMIF($AQ$7:$AQ$3006,'RC'!$E$6,$L$7:$L$3006)</f>
        <v>21</v>
      </c>
      <c r="AF733" s="48">
        <v>4.2739999999997801E-2</v>
      </c>
      <c r="AG733" s="48">
        <f>IF(OR(AQ733="",AQ733&lt;&gt;'RC'!$E$6,AB733&lt;&gt;'RC'!$D$21),0,1)</f>
        <v>0</v>
      </c>
      <c r="AH733" s="48">
        <f t="shared" si="262"/>
        <v>4.2739999999997801E-2</v>
      </c>
      <c r="AI733" s="48" t="str">
        <f t="shared" si="244"/>
        <v/>
      </c>
      <c r="AJ733" s="48" t="str">
        <f t="shared" si="245"/>
        <v/>
      </c>
      <c r="AK733" s="52" t="str">
        <f t="shared" si="246"/>
        <v/>
      </c>
      <c r="AL733" s="52" t="str">
        <f t="shared" si="247"/>
        <v/>
      </c>
      <c r="AM733" s="48" t="str">
        <f t="shared" si="248"/>
        <v/>
      </c>
      <c r="AN733" s="48" t="str">
        <f t="shared" si="249"/>
        <v/>
      </c>
      <c r="AP733" s="18" t="str">
        <f t="shared" si="250"/>
        <v/>
      </c>
      <c r="AQ733" s="18" t="str">
        <f t="shared" si="251"/>
        <v/>
      </c>
      <c r="AR733" s="18">
        <v>4.274E-2</v>
      </c>
      <c r="AS733" s="18">
        <f>IF(AF!$D$27="Todos",1,IF(M733=AF!$D$27,1,0))</f>
        <v>1</v>
      </c>
      <c r="AT733" s="53">
        <f>IF(AND(E733=AF!$D$6,OR(LT!M733=AF!$D$27,AF!$D$27="Todos"),OR(AP733=AF!$E$8,AQ733=AF!$E$8)),AR733+AS733,0)</f>
        <v>0</v>
      </c>
      <c r="AU733" s="18" t="str">
        <f t="shared" si="252"/>
        <v/>
      </c>
      <c r="AV733" s="54" t="str">
        <f t="shared" si="253"/>
        <v/>
      </c>
      <c r="AW733" s="54" t="str">
        <f t="shared" si="254"/>
        <v/>
      </c>
      <c r="AX733" s="18" t="str">
        <f t="shared" si="255"/>
        <v/>
      </c>
      <c r="AY733" s="18" t="str">
        <f t="shared" si="256"/>
        <v/>
      </c>
      <c r="BA733" s="18">
        <f>IF($E733=AF!$D$6,IF($M733="Concluída no prazo",2,IF($M733="Concluída com atraso",1,0)),0)</f>
        <v>0</v>
      </c>
      <c r="BB733" s="18">
        <f>IF($E733=AF!$D$6,IF($M733="Atrasada",2,IF($M733="Concluída com atraso",1,0)),0)</f>
        <v>0</v>
      </c>
      <c r="BC733" s="18">
        <v>7.2700000000000004E-3</v>
      </c>
      <c r="BD733" s="18">
        <f t="shared" si="263"/>
        <v>7.2700000000000004E-3</v>
      </c>
      <c r="BE733" s="18">
        <f t="shared" si="263"/>
        <v>7.2700000000000004E-3</v>
      </c>
      <c r="BF733" s="18" t="str">
        <f t="shared" si="257"/>
        <v/>
      </c>
      <c r="BN733" s="18" t="str">
        <f t="shared" si="258"/>
        <v>s</v>
      </c>
    </row>
    <row r="734" spans="3:66" ht="50.1" customHeight="1" thickTop="1" thickBot="1" x14ac:dyDescent="0.3">
      <c r="C734" s="46"/>
      <c r="D734" s="46"/>
      <c r="E734" s="46"/>
      <c r="F734" s="122"/>
      <c r="G734" s="122"/>
      <c r="H734" s="78" t="str">
        <f t="shared" si="259"/>
        <v/>
      </c>
      <c r="I734" s="78" t="str">
        <f t="shared" si="260"/>
        <v/>
      </c>
      <c r="J734" s="16"/>
      <c r="K734" s="46" t="str">
        <f t="shared" si="261"/>
        <v/>
      </c>
      <c r="L734" s="16"/>
      <c r="M734" s="16"/>
      <c r="N734" s="46"/>
      <c r="O734" s="47" t="str">
        <f t="shared" si="264"/>
        <v/>
      </c>
      <c r="P734" s="47"/>
      <c r="Q734" s="48" t="str">
        <f>IFERROR(VLOOKUP(E734,Funcionários!$C$8:$E$207,3,FALSE),"")</f>
        <v/>
      </c>
      <c r="R734" s="47"/>
      <c r="S734" s="49" t="str">
        <f t="shared" si="265"/>
        <v/>
      </c>
      <c r="T734" s="49">
        <v>7.28E-3</v>
      </c>
      <c r="U734" s="48" t="str">
        <f>IF(Funcionários!C735=0,"",Funcionários!C735)</f>
        <v/>
      </c>
      <c r="V734" s="50">
        <f>IF(U734="",0,IF(COUNTIFS($E$7:$E$3006,U734,$I$7:$I$3006,'RC'!$E$6)=0,0,COUNTIFS($M$7:$M$3006,"Concluída no prazo",$E$7:$E$3006,U734,$I$7:$I$3006,'RC'!$E$6)/COUNTIFS($E$7:$E$3006,U734,$I$7:$I$3006,'RC'!$E$6)))</f>
        <v>0</v>
      </c>
      <c r="W734" s="49">
        <f>SUMIFS($J$7:$J$3006,$E$7:$E$3006,U734,$I$7:$I$3006,'RC'!$E$6)+SUMIFS($L$7:$L$3006,$E$7:$E$3006,U734,$I$7:$I$3006,'RC'!$E$6)</f>
        <v>0</v>
      </c>
      <c r="X734" s="48">
        <f>COUNTIFS($E$7:$E$3006,U734,$I$7:$I$3006,'RC'!$E$6)</f>
        <v>0</v>
      </c>
      <c r="Y734" s="48"/>
      <c r="Z734" s="51" t="str">
        <f>IF(AQ734='RC'!$E$6,AC734*1000+AD734,"")</f>
        <v/>
      </c>
      <c r="AA734" s="51" t="str">
        <f>IF(AB734="","",IF(AQ734='RC'!$E$6,AC734*1000-AD734,""))</f>
        <v/>
      </c>
      <c r="AB734" s="48" t="str">
        <f>IFERROR(VLOOKUP(E734,Funcionários!$C$8:$E$207,3,FALSE),"")</f>
        <v/>
      </c>
      <c r="AC734" s="50" t="str">
        <f>IF(AB734="","",IF(COUNTIFS($AB$7:$AB$3006,AB734,$AQ$7:$AQ$3006,'RC'!$E$6)=0,"",COUNTIFS($M$7:$M$3006,"Concluída no prazo",$AB$7:$AB$3006,AB734,$AQ$7:$AQ$3006,'RC'!$E$6)/COUNTIFS($AB$7:$AB$3006,AB734,$AQ$7:$AQ$3006,'RC'!$E$6)))</f>
        <v/>
      </c>
      <c r="AD734" s="48">
        <f>SUMIF($AQ$7:$AQ$3006,'RC'!$E$6,$J$7:$J$3006)+SUMIF($AQ$7:$AQ$3006,'RC'!$E$6,$L$7:$L$3006)</f>
        <v>21</v>
      </c>
      <c r="AF734" s="48">
        <v>4.2729999999997798E-2</v>
      </c>
      <c r="AG734" s="48">
        <f>IF(OR(AQ734="",AQ734&lt;&gt;'RC'!$E$6,AB734&lt;&gt;'RC'!$D$21),0,1)</f>
        <v>0</v>
      </c>
      <c r="AH734" s="48">
        <f t="shared" si="262"/>
        <v>4.2729999999997798E-2</v>
      </c>
      <c r="AI734" s="48" t="str">
        <f t="shared" si="244"/>
        <v/>
      </c>
      <c r="AJ734" s="48" t="str">
        <f t="shared" si="245"/>
        <v/>
      </c>
      <c r="AK734" s="52" t="str">
        <f t="shared" si="246"/>
        <v/>
      </c>
      <c r="AL734" s="52" t="str">
        <f t="shared" si="247"/>
        <v/>
      </c>
      <c r="AM734" s="48" t="str">
        <f t="shared" si="248"/>
        <v/>
      </c>
      <c r="AN734" s="48" t="str">
        <f t="shared" si="249"/>
        <v/>
      </c>
      <c r="AP734" s="18" t="str">
        <f t="shared" si="250"/>
        <v/>
      </c>
      <c r="AQ734" s="18" t="str">
        <f t="shared" si="251"/>
        <v/>
      </c>
      <c r="AR734" s="18">
        <v>4.2729999999999997E-2</v>
      </c>
      <c r="AS734" s="18">
        <f>IF(AF!$D$27="Todos",1,IF(M734=AF!$D$27,1,0))</f>
        <v>1</v>
      </c>
      <c r="AT734" s="53">
        <f>IF(AND(E734=AF!$D$6,OR(LT!M734=AF!$D$27,AF!$D$27="Todos"),OR(AP734=AF!$E$8,AQ734=AF!$E$8)),AR734+AS734,0)</f>
        <v>0</v>
      </c>
      <c r="AU734" s="18" t="str">
        <f t="shared" si="252"/>
        <v/>
      </c>
      <c r="AV734" s="54" t="str">
        <f t="shared" si="253"/>
        <v/>
      </c>
      <c r="AW734" s="54" t="str">
        <f t="shared" si="254"/>
        <v/>
      </c>
      <c r="AX734" s="18" t="str">
        <f t="shared" si="255"/>
        <v/>
      </c>
      <c r="AY734" s="18" t="str">
        <f t="shared" si="256"/>
        <v/>
      </c>
      <c r="BA734" s="18">
        <f>IF($E734=AF!$D$6,IF($M734="Concluída no prazo",2,IF($M734="Concluída com atraso",1,0)),0)</f>
        <v>0</v>
      </c>
      <c r="BB734" s="18">
        <f>IF($E734=AF!$D$6,IF($M734="Atrasada",2,IF($M734="Concluída com atraso",1,0)),0)</f>
        <v>0</v>
      </c>
      <c r="BC734" s="18">
        <v>7.28E-3</v>
      </c>
      <c r="BD734" s="18">
        <f t="shared" si="263"/>
        <v>7.28E-3</v>
      </c>
      <c r="BE734" s="18">
        <f t="shared" si="263"/>
        <v>7.28E-3</v>
      </c>
      <c r="BF734" s="18" t="str">
        <f t="shared" si="257"/>
        <v/>
      </c>
      <c r="BN734" s="18" t="str">
        <f t="shared" si="258"/>
        <v>s</v>
      </c>
    </row>
    <row r="735" spans="3:66" ht="50.1" customHeight="1" thickTop="1" thickBot="1" x14ac:dyDescent="0.3">
      <c r="C735" s="46"/>
      <c r="D735" s="46"/>
      <c r="E735" s="46"/>
      <c r="F735" s="122"/>
      <c r="G735" s="122"/>
      <c r="H735" s="78" t="str">
        <f t="shared" si="259"/>
        <v/>
      </c>
      <c r="I735" s="78" t="str">
        <f t="shared" si="260"/>
        <v/>
      </c>
      <c r="J735" s="16"/>
      <c r="K735" s="46" t="str">
        <f t="shared" si="261"/>
        <v/>
      </c>
      <c r="L735" s="16"/>
      <c r="M735" s="16"/>
      <c r="N735" s="46"/>
      <c r="O735" s="47" t="str">
        <f t="shared" si="264"/>
        <v/>
      </c>
      <c r="P735" s="47"/>
      <c r="Q735" s="48" t="str">
        <f>IFERROR(VLOOKUP(E735,Funcionários!$C$8:$E$207,3,FALSE),"")</f>
        <v/>
      </c>
      <c r="R735" s="47"/>
      <c r="S735" s="49" t="str">
        <f t="shared" si="265"/>
        <v/>
      </c>
      <c r="T735" s="49">
        <v>7.2899999999999996E-3</v>
      </c>
      <c r="U735" s="48" t="str">
        <f>IF(Funcionários!C736=0,"",Funcionários!C736)</f>
        <v/>
      </c>
      <c r="V735" s="50">
        <f>IF(U735="",0,IF(COUNTIFS($E$7:$E$3006,U735,$I$7:$I$3006,'RC'!$E$6)=0,0,COUNTIFS($M$7:$M$3006,"Concluída no prazo",$E$7:$E$3006,U735,$I$7:$I$3006,'RC'!$E$6)/COUNTIFS($E$7:$E$3006,U735,$I$7:$I$3006,'RC'!$E$6)))</f>
        <v>0</v>
      </c>
      <c r="W735" s="49">
        <f>SUMIFS($J$7:$J$3006,$E$7:$E$3006,U735,$I$7:$I$3006,'RC'!$E$6)+SUMIFS($L$7:$L$3006,$E$7:$E$3006,U735,$I$7:$I$3006,'RC'!$E$6)</f>
        <v>0</v>
      </c>
      <c r="X735" s="48">
        <f>COUNTIFS($E$7:$E$3006,U735,$I$7:$I$3006,'RC'!$E$6)</f>
        <v>0</v>
      </c>
      <c r="Y735" s="48"/>
      <c r="Z735" s="51" t="str">
        <f>IF(AQ735='RC'!$E$6,AC735*1000+AD735,"")</f>
        <v/>
      </c>
      <c r="AA735" s="51" t="str">
        <f>IF(AB735="","",IF(AQ735='RC'!$E$6,AC735*1000-AD735,""))</f>
        <v/>
      </c>
      <c r="AB735" s="48" t="str">
        <f>IFERROR(VLOOKUP(E735,Funcionários!$C$8:$E$207,3,FALSE),"")</f>
        <v/>
      </c>
      <c r="AC735" s="50" t="str">
        <f>IF(AB735="","",IF(COUNTIFS($AB$7:$AB$3006,AB735,$AQ$7:$AQ$3006,'RC'!$E$6)=0,"",COUNTIFS($M$7:$M$3006,"Concluída no prazo",$AB$7:$AB$3006,AB735,$AQ$7:$AQ$3006,'RC'!$E$6)/COUNTIFS($AB$7:$AB$3006,AB735,$AQ$7:$AQ$3006,'RC'!$E$6)))</f>
        <v/>
      </c>
      <c r="AD735" s="48">
        <f>SUMIF($AQ$7:$AQ$3006,'RC'!$E$6,$J$7:$J$3006)+SUMIF($AQ$7:$AQ$3006,'RC'!$E$6,$L$7:$L$3006)</f>
        <v>21</v>
      </c>
      <c r="AF735" s="48">
        <v>4.2719999999997801E-2</v>
      </c>
      <c r="AG735" s="48">
        <f>IF(OR(AQ735="",AQ735&lt;&gt;'RC'!$E$6,AB735&lt;&gt;'RC'!$D$21),0,1)</f>
        <v>0</v>
      </c>
      <c r="AH735" s="48">
        <f t="shared" si="262"/>
        <v>4.2719999999997801E-2</v>
      </c>
      <c r="AI735" s="48" t="str">
        <f t="shared" si="244"/>
        <v/>
      </c>
      <c r="AJ735" s="48" t="str">
        <f t="shared" si="245"/>
        <v/>
      </c>
      <c r="AK735" s="52" t="str">
        <f t="shared" si="246"/>
        <v/>
      </c>
      <c r="AL735" s="52" t="str">
        <f t="shared" si="247"/>
        <v/>
      </c>
      <c r="AM735" s="48" t="str">
        <f t="shared" si="248"/>
        <v/>
      </c>
      <c r="AN735" s="48" t="str">
        <f t="shared" si="249"/>
        <v/>
      </c>
      <c r="AP735" s="18" t="str">
        <f t="shared" si="250"/>
        <v/>
      </c>
      <c r="AQ735" s="18" t="str">
        <f t="shared" si="251"/>
        <v/>
      </c>
      <c r="AR735" s="18">
        <v>4.2720000000000001E-2</v>
      </c>
      <c r="AS735" s="18">
        <f>IF(AF!$D$27="Todos",1,IF(M735=AF!$D$27,1,0))</f>
        <v>1</v>
      </c>
      <c r="AT735" s="53">
        <f>IF(AND(E735=AF!$D$6,OR(LT!M735=AF!$D$27,AF!$D$27="Todos"),OR(AP735=AF!$E$8,AQ735=AF!$E$8)),AR735+AS735,0)</f>
        <v>0</v>
      </c>
      <c r="AU735" s="18" t="str">
        <f t="shared" si="252"/>
        <v/>
      </c>
      <c r="AV735" s="54" t="str">
        <f t="shared" si="253"/>
        <v/>
      </c>
      <c r="AW735" s="54" t="str">
        <f t="shared" si="254"/>
        <v/>
      </c>
      <c r="AX735" s="18" t="str">
        <f t="shared" si="255"/>
        <v/>
      </c>
      <c r="AY735" s="18" t="str">
        <f t="shared" si="256"/>
        <v/>
      </c>
      <c r="BA735" s="18">
        <f>IF($E735=AF!$D$6,IF($M735="Concluída no prazo",2,IF($M735="Concluída com atraso",1,0)),0)</f>
        <v>0</v>
      </c>
      <c r="BB735" s="18">
        <f>IF($E735=AF!$D$6,IF($M735="Atrasada",2,IF($M735="Concluída com atraso",1,0)),0)</f>
        <v>0</v>
      </c>
      <c r="BC735" s="18">
        <v>7.2899999999999996E-3</v>
      </c>
      <c r="BD735" s="18">
        <f t="shared" si="263"/>
        <v>7.2899999999999996E-3</v>
      </c>
      <c r="BE735" s="18">
        <f t="shared" si="263"/>
        <v>7.2899999999999996E-3</v>
      </c>
      <c r="BF735" s="18" t="str">
        <f t="shared" si="257"/>
        <v/>
      </c>
      <c r="BN735" s="18" t="str">
        <f t="shared" si="258"/>
        <v>s</v>
      </c>
    </row>
    <row r="736" spans="3:66" ht="50.1" customHeight="1" thickTop="1" thickBot="1" x14ac:dyDescent="0.3">
      <c r="C736" s="46"/>
      <c r="D736" s="46"/>
      <c r="E736" s="46"/>
      <c r="F736" s="122"/>
      <c r="G736" s="122"/>
      <c r="H736" s="78" t="str">
        <f t="shared" si="259"/>
        <v/>
      </c>
      <c r="I736" s="78" t="str">
        <f t="shared" si="260"/>
        <v/>
      </c>
      <c r="J736" s="16"/>
      <c r="K736" s="46" t="str">
        <f t="shared" si="261"/>
        <v/>
      </c>
      <c r="L736" s="16"/>
      <c r="M736" s="16"/>
      <c r="N736" s="46"/>
      <c r="O736" s="47" t="str">
        <f t="shared" si="264"/>
        <v/>
      </c>
      <c r="P736" s="47"/>
      <c r="Q736" s="48" t="str">
        <f>IFERROR(VLOOKUP(E736,Funcionários!$C$8:$E$207,3,FALSE),"")</f>
        <v/>
      </c>
      <c r="R736" s="47"/>
      <c r="S736" s="49" t="str">
        <f t="shared" si="265"/>
        <v/>
      </c>
      <c r="T736" s="49">
        <v>7.3000000000000001E-3</v>
      </c>
      <c r="U736" s="48" t="str">
        <f>IF(Funcionários!C737=0,"",Funcionários!C737)</f>
        <v/>
      </c>
      <c r="V736" s="50">
        <f>IF(U736="",0,IF(COUNTIFS($E$7:$E$3006,U736,$I$7:$I$3006,'RC'!$E$6)=0,0,COUNTIFS($M$7:$M$3006,"Concluída no prazo",$E$7:$E$3006,U736,$I$7:$I$3006,'RC'!$E$6)/COUNTIFS($E$7:$E$3006,U736,$I$7:$I$3006,'RC'!$E$6)))</f>
        <v>0</v>
      </c>
      <c r="W736" s="49">
        <f>SUMIFS($J$7:$J$3006,$E$7:$E$3006,U736,$I$7:$I$3006,'RC'!$E$6)+SUMIFS($L$7:$L$3006,$E$7:$E$3006,U736,$I$7:$I$3006,'RC'!$E$6)</f>
        <v>0</v>
      </c>
      <c r="X736" s="48">
        <f>COUNTIFS($E$7:$E$3006,U736,$I$7:$I$3006,'RC'!$E$6)</f>
        <v>0</v>
      </c>
      <c r="Y736" s="48"/>
      <c r="Z736" s="51" t="str">
        <f>IF(AQ736='RC'!$E$6,AC736*1000+AD736,"")</f>
        <v/>
      </c>
      <c r="AA736" s="51" t="str">
        <f>IF(AB736="","",IF(AQ736='RC'!$E$6,AC736*1000-AD736,""))</f>
        <v/>
      </c>
      <c r="AB736" s="48" t="str">
        <f>IFERROR(VLOOKUP(E736,Funcionários!$C$8:$E$207,3,FALSE),"")</f>
        <v/>
      </c>
      <c r="AC736" s="50" t="str">
        <f>IF(AB736="","",IF(COUNTIFS($AB$7:$AB$3006,AB736,$AQ$7:$AQ$3006,'RC'!$E$6)=0,"",COUNTIFS($M$7:$M$3006,"Concluída no prazo",$AB$7:$AB$3006,AB736,$AQ$7:$AQ$3006,'RC'!$E$6)/COUNTIFS($AB$7:$AB$3006,AB736,$AQ$7:$AQ$3006,'RC'!$E$6)))</f>
        <v/>
      </c>
      <c r="AD736" s="48">
        <f>SUMIF($AQ$7:$AQ$3006,'RC'!$E$6,$J$7:$J$3006)+SUMIF($AQ$7:$AQ$3006,'RC'!$E$6,$L$7:$L$3006)</f>
        <v>21</v>
      </c>
      <c r="AF736" s="48">
        <v>4.2709999999997798E-2</v>
      </c>
      <c r="AG736" s="48">
        <f>IF(OR(AQ736="",AQ736&lt;&gt;'RC'!$E$6,AB736&lt;&gt;'RC'!$D$21),0,1)</f>
        <v>0</v>
      </c>
      <c r="AH736" s="48">
        <f t="shared" si="262"/>
        <v>4.2709999999997798E-2</v>
      </c>
      <c r="AI736" s="48" t="str">
        <f t="shared" si="244"/>
        <v/>
      </c>
      <c r="AJ736" s="48" t="str">
        <f t="shared" si="245"/>
        <v/>
      </c>
      <c r="AK736" s="52" t="str">
        <f t="shared" si="246"/>
        <v/>
      </c>
      <c r="AL736" s="52" t="str">
        <f t="shared" si="247"/>
        <v/>
      </c>
      <c r="AM736" s="48" t="str">
        <f t="shared" si="248"/>
        <v/>
      </c>
      <c r="AN736" s="48" t="str">
        <f t="shared" si="249"/>
        <v/>
      </c>
      <c r="AP736" s="18" t="str">
        <f t="shared" si="250"/>
        <v/>
      </c>
      <c r="AQ736" s="18" t="str">
        <f t="shared" si="251"/>
        <v/>
      </c>
      <c r="AR736" s="18">
        <v>4.2709999999999998E-2</v>
      </c>
      <c r="AS736" s="18">
        <f>IF(AF!$D$27="Todos",1,IF(M736=AF!$D$27,1,0))</f>
        <v>1</v>
      </c>
      <c r="AT736" s="53">
        <f>IF(AND(E736=AF!$D$6,OR(LT!M736=AF!$D$27,AF!$D$27="Todos"),OR(AP736=AF!$E$8,AQ736=AF!$E$8)),AR736+AS736,0)</f>
        <v>0</v>
      </c>
      <c r="AU736" s="18" t="str">
        <f t="shared" si="252"/>
        <v/>
      </c>
      <c r="AV736" s="54" t="str">
        <f t="shared" si="253"/>
        <v/>
      </c>
      <c r="AW736" s="54" t="str">
        <f t="shared" si="254"/>
        <v/>
      </c>
      <c r="AX736" s="18" t="str">
        <f t="shared" si="255"/>
        <v/>
      </c>
      <c r="AY736" s="18" t="str">
        <f t="shared" si="256"/>
        <v/>
      </c>
      <c r="BA736" s="18">
        <f>IF($E736=AF!$D$6,IF($M736="Concluída no prazo",2,IF($M736="Concluída com atraso",1,0)),0)</f>
        <v>0</v>
      </c>
      <c r="BB736" s="18">
        <f>IF($E736=AF!$D$6,IF($M736="Atrasada",2,IF($M736="Concluída com atraso",1,0)),0)</f>
        <v>0</v>
      </c>
      <c r="BC736" s="18">
        <v>7.3000000000000001E-3</v>
      </c>
      <c r="BD736" s="18">
        <f t="shared" si="263"/>
        <v>7.3000000000000001E-3</v>
      </c>
      <c r="BE736" s="18">
        <f t="shared" si="263"/>
        <v>7.3000000000000001E-3</v>
      </c>
      <c r="BF736" s="18" t="str">
        <f t="shared" si="257"/>
        <v/>
      </c>
      <c r="BN736" s="18" t="str">
        <f t="shared" si="258"/>
        <v>s</v>
      </c>
    </row>
    <row r="737" spans="3:66" ht="50.1" customHeight="1" thickTop="1" thickBot="1" x14ac:dyDescent="0.3">
      <c r="C737" s="46"/>
      <c r="D737" s="46"/>
      <c r="E737" s="46"/>
      <c r="F737" s="122"/>
      <c r="G737" s="122"/>
      <c r="H737" s="78" t="str">
        <f t="shared" si="259"/>
        <v/>
      </c>
      <c r="I737" s="78" t="str">
        <f t="shared" si="260"/>
        <v/>
      </c>
      <c r="J737" s="16"/>
      <c r="K737" s="46" t="str">
        <f t="shared" si="261"/>
        <v/>
      </c>
      <c r="L737" s="16"/>
      <c r="M737" s="16"/>
      <c r="N737" s="46"/>
      <c r="O737" s="47" t="str">
        <f t="shared" si="264"/>
        <v/>
      </c>
      <c r="P737" s="47"/>
      <c r="Q737" s="48" t="str">
        <f>IFERROR(VLOOKUP(E737,Funcionários!$C$8:$E$207,3,FALSE),"")</f>
        <v/>
      </c>
      <c r="R737" s="47"/>
      <c r="S737" s="49" t="str">
        <f t="shared" si="265"/>
        <v/>
      </c>
      <c r="T737" s="49">
        <v>7.3099999999999997E-3</v>
      </c>
      <c r="U737" s="48" t="str">
        <f>IF(Funcionários!C738=0,"",Funcionários!C738)</f>
        <v/>
      </c>
      <c r="V737" s="50">
        <f>IF(U737="",0,IF(COUNTIFS($E$7:$E$3006,U737,$I$7:$I$3006,'RC'!$E$6)=0,0,COUNTIFS($M$7:$M$3006,"Concluída no prazo",$E$7:$E$3006,U737,$I$7:$I$3006,'RC'!$E$6)/COUNTIFS($E$7:$E$3006,U737,$I$7:$I$3006,'RC'!$E$6)))</f>
        <v>0</v>
      </c>
      <c r="W737" s="49">
        <f>SUMIFS($J$7:$J$3006,$E$7:$E$3006,U737,$I$7:$I$3006,'RC'!$E$6)+SUMIFS($L$7:$L$3006,$E$7:$E$3006,U737,$I$7:$I$3006,'RC'!$E$6)</f>
        <v>0</v>
      </c>
      <c r="X737" s="48">
        <f>COUNTIFS($E$7:$E$3006,U737,$I$7:$I$3006,'RC'!$E$6)</f>
        <v>0</v>
      </c>
      <c r="Y737" s="48"/>
      <c r="Z737" s="51" t="str">
        <f>IF(AQ737='RC'!$E$6,AC737*1000+AD737,"")</f>
        <v/>
      </c>
      <c r="AA737" s="51" t="str">
        <f>IF(AB737="","",IF(AQ737='RC'!$E$6,AC737*1000-AD737,""))</f>
        <v/>
      </c>
      <c r="AB737" s="48" t="str">
        <f>IFERROR(VLOOKUP(E737,Funcionários!$C$8:$E$207,3,FALSE),"")</f>
        <v/>
      </c>
      <c r="AC737" s="50" t="str">
        <f>IF(AB737="","",IF(COUNTIFS($AB$7:$AB$3006,AB737,$AQ$7:$AQ$3006,'RC'!$E$6)=0,"",COUNTIFS($M$7:$M$3006,"Concluída no prazo",$AB$7:$AB$3006,AB737,$AQ$7:$AQ$3006,'RC'!$E$6)/COUNTIFS($AB$7:$AB$3006,AB737,$AQ$7:$AQ$3006,'RC'!$E$6)))</f>
        <v/>
      </c>
      <c r="AD737" s="48">
        <f>SUMIF($AQ$7:$AQ$3006,'RC'!$E$6,$J$7:$J$3006)+SUMIF($AQ$7:$AQ$3006,'RC'!$E$6,$L$7:$L$3006)</f>
        <v>21</v>
      </c>
      <c r="AF737" s="48">
        <v>4.2699999999997802E-2</v>
      </c>
      <c r="AG737" s="48">
        <f>IF(OR(AQ737="",AQ737&lt;&gt;'RC'!$E$6,AB737&lt;&gt;'RC'!$D$21),0,1)</f>
        <v>0</v>
      </c>
      <c r="AH737" s="48">
        <f t="shared" si="262"/>
        <v>4.2699999999997802E-2</v>
      </c>
      <c r="AI737" s="48" t="str">
        <f t="shared" si="244"/>
        <v/>
      </c>
      <c r="AJ737" s="48" t="str">
        <f t="shared" si="245"/>
        <v/>
      </c>
      <c r="AK737" s="52" t="str">
        <f t="shared" si="246"/>
        <v/>
      </c>
      <c r="AL737" s="52" t="str">
        <f t="shared" si="247"/>
        <v/>
      </c>
      <c r="AM737" s="48" t="str">
        <f t="shared" si="248"/>
        <v/>
      </c>
      <c r="AN737" s="48" t="str">
        <f t="shared" si="249"/>
        <v/>
      </c>
      <c r="AP737" s="18" t="str">
        <f t="shared" si="250"/>
        <v/>
      </c>
      <c r="AQ737" s="18" t="str">
        <f t="shared" si="251"/>
        <v/>
      </c>
      <c r="AR737" s="18">
        <v>4.2700000000000002E-2</v>
      </c>
      <c r="AS737" s="18">
        <f>IF(AF!$D$27="Todos",1,IF(M737=AF!$D$27,1,0))</f>
        <v>1</v>
      </c>
      <c r="AT737" s="53">
        <f>IF(AND(E737=AF!$D$6,OR(LT!M737=AF!$D$27,AF!$D$27="Todos"),OR(AP737=AF!$E$8,AQ737=AF!$E$8)),AR737+AS737,0)</f>
        <v>0</v>
      </c>
      <c r="AU737" s="18" t="str">
        <f t="shared" si="252"/>
        <v/>
      </c>
      <c r="AV737" s="54" t="str">
        <f t="shared" si="253"/>
        <v/>
      </c>
      <c r="AW737" s="54" t="str">
        <f t="shared" si="254"/>
        <v/>
      </c>
      <c r="AX737" s="18" t="str">
        <f t="shared" si="255"/>
        <v/>
      </c>
      <c r="AY737" s="18" t="str">
        <f t="shared" si="256"/>
        <v/>
      </c>
      <c r="BA737" s="18">
        <f>IF($E737=AF!$D$6,IF($M737="Concluída no prazo",2,IF($M737="Concluída com atraso",1,0)),0)</f>
        <v>0</v>
      </c>
      <c r="BB737" s="18">
        <f>IF($E737=AF!$D$6,IF($M737="Atrasada",2,IF($M737="Concluída com atraso",1,0)),0)</f>
        <v>0</v>
      </c>
      <c r="BC737" s="18">
        <v>7.3099999999999997E-3</v>
      </c>
      <c r="BD737" s="18">
        <f t="shared" si="263"/>
        <v>7.3099999999999997E-3</v>
      </c>
      <c r="BE737" s="18">
        <f t="shared" si="263"/>
        <v>7.3099999999999997E-3</v>
      </c>
      <c r="BF737" s="18" t="str">
        <f t="shared" si="257"/>
        <v/>
      </c>
      <c r="BN737" s="18" t="str">
        <f t="shared" si="258"/>
        <v>s</v>
      </c>
    </row>
    <row r="738" spans="3:66" ht="50.1" customHeight="1" thickTop="1" thickBot="1" x14ac:dyDescent="0.3">
      <c r="C738" s="46"/>
      <c r="D738" s="46"/>
      <c r="E738" s="46"/>
      <c r="F738" s="122"/>
      <c r="G738" s="122"/>
      <c r="H738" s="78" t="str">
        <f t="shared" si="259"/>
        <v/>
      </c>
      <c r="I738" s="78" t="str">
        <f t="shared" si="260"/>
        <v/>
      </c>
      <c r="J738" s="16"/>
      <c r="K738" s="46" t="str">
        <f t="shared" si="261"/>
        <v/>
      </c>
      <c r="L738" s="16"/>
      <c r="M738" s="16"/>
      <c r="N738" s="46"/>
      <c r="O738" s="47" t="str">
        <f t="shared" si="264"/>
        <v/>
      </c>
      <c r="P738" s="47"/>
      <c r="Q738" s="48" t="str">
        <f>IFERROR(VLOOKUP(E738,Funcionários!$C$8:$E$207,3,FALSE),"")</f>
        <v/>
      </c>
      <c r="R738" s="47"/>
      <c r="S738" s="49" t="str">
        <f t="shared" si="265"/>
        <v/>
      </c>
      <c r="T738" s="49">
        <v>7.3200000000000001E-3</v>
      </c>
      <c r="U738" s="48" t="str">
        <f>IF(Funcionários!C739=0,"",Funcionários!C739)</f>
        <v/>
      </c>
      <c r="V738" s="50">
        <f>IF(U738="",0,IF(COUNTIFS($E$7:$E$3006,U738,$I$7:$I$3006,'RC'!$E$6)=0,0,COUNTIFS($M$7:$M$3006,"Concluída no prazo",$E$7:$E$3006,U738,$I$7:$I$3006,'RC'!$E$6)/COUNTIFS($E$7:$E$3006,U738,$I$7:$I$3006,'RC'!$E$6)))</f>
        <v>0</v>
      </c>
      <c r="W738" s="49">
        <f>SUMIFS($J$7:$J$3006,$E$7:$E$3006,U738,$I$7:$I$3006,'RC'!$E$6)+SUMIFS($L$7:$L$3006,$E$7:$E$3006,U738,$I$7:$I$3006,'RC'!$E$6)</f>
        <v>0</v>
      </c>
      <c r="X738" s="48">
        <f>COUNTIFS($E$7:$E$3006,U738,$I$7:$I$3006,'RC'!$E$6)</f>
        <v>0</v>
      </c>
      <c r="Y738" s="48"/>
      <c r="Z738" s="51" t="str">
        <f>IF(AQ738='RC'!$E$6,AC738*1000+AD738,"")</f>
        <v/>
      </c>
      <c r="AA738" s="51" t="str">
        <f>IF(AB738="","",IF(AQ738='RC'!$E$6,AC738*1000-AD738,""))</f>
        <v/>
      </c>
      <c r="AB738" s="48" t="str">
        <f>IFERROR(VLOOKUP(E738,Funcionários!$C$8:$E$207,3,FALSE),"")</f>
        <v/>
      </c>
      <c r="AC738" s="50" t="str">
        <f>IF(AB738="","",IF(COUNTIFS($AB$7:$AB$3006,AB738,$AQ$7:$AQ$3006,'RC'!$E$6)=0,"",COUNTIFS($M$7:$M$3006,"Concluída no prazo",$AB$7:$AB$3006,AB738,$AQ$7:$AQ$3006,'RC'!$E$6)/COUNTIFS($AB$7:$AB$3006,AB738,$AQ$7:$AQ$3006,'RC'!$E$6)))</f>
        <v/>
      </c>
      <c r="AD738" s="48">
        <f>SUMIF($AQ$7:$AQ$3006,'RC'!$E$6,$J$7:$J$3006)+SUMIF($AQ$7:$AQ$3006,'RC'!$E$6,$L$7:$L$3006)</f>
        <v>21</v>
      </c>
      <c r="AF738" s="48">
        <v>4.2689999999997799E-2</v>
      </c>
      <c r="AG738" s="48">
        <f>IF(OR(AQ738="",AQ738&lt;&gt;'RC'!$E$6,AB738&lt;&gt;'RC'!$D$21),0,1)</f>
        <v>0</v>
      </c>
      <c r="AH738" s="48">
        <f t="shared" si="262"/>
        <v>4.2689999999997799E-2</v>
      </c>
      <c r="AI738" s="48" t="str">
        <f t="shared" si="244"/>
        <v/>
      </c>
      <c r="AJ738" s="48" t="str">
        <f t="shared" si="245"/>
        <v/>
      </c>
      <c r="AK738" s="52" t="str">
        <f t="shared" si="246"/>
        <v/>
      </c>
      <c r="AL738" s="52" t="str">
        <f t="shared" si="247"/>
        <v/>
      </c>
      <c r="AM738" s="48" t="str">
        <f t="shared" si="248"/>
        <v/>
      </c>
      <c r="AN738" s="48" t="str">
        <f t="shared" si="249"/>
        <v/>
      </c>
      <c r="AP738" s="18" t="str">
        <f t="shared" si="250"/>
        <v/>
      </c>
      <c r="AQ738" s="18" t="str">
        <f t="shared" si="251"/>
        <v/>
      </c>
      <c r="AR738" s="18">
        <v>4.2689999999999999E-2</v>
      </c>
      <c r="AS738" s="18">
        <f>IF(AF!$D$27="Todos",1,IF(M738=AF!$D$27,1,0))</f>
        <v>1</v>
      </c>
      <c r="AT738" s="53">
        <f>IF(AND(E738=AF!$D$6,OR(LT!M738=AF!$D$27,AF!$D$27="Todos"),OR(AP738=AF!$E$8,AQ738=AF!$E$8)),AR738+AS738,0)</f>
        <v>0</v>
      </c>
      <c r="AU738" s="18" t="str">
        <f t="shared" si="252"/>
        <v/>
      </c>
      <c r="AV738" s="54" t="str">
        <f t="shared" si="253"/>
        <v/>
      </c>
      <c r="AW738" s="54" t="str">
        <f t="shared" si="254"/>
        <v/>
      </c>
      <c r="AX738" s="18" t="str">
        <f t="shared" si="255"/>
        <v/>
      </c>
      <c r="AY738" s="18" t="str">
        <f t="shared" si="256"/>
        <v/>
      </c>
      <c r="BA738" s="18">
        <f>IF($E738=AF!$D$6,IF($M738="Concluída no prazo",2,IF($M738="Concluída com atraso",1,0)),0)</f>
        <v>0</v>
      </c>
      <c r="BB738" s="18">
        <f>IF($E738=AF!$D$6,IF($M738="Atrasada",2,IF($M738="Concluída com atraso",1,0)),0)</f>
        <v>0</v>
      </c>
      <c r="BC738" s="18">
        <v>7.3200000000000001E-3</v>
      </c>
      <c r="BD738" s="18">
        <f t="shared" si="263"/>
        <v>7.3200000000000001E-3</v>
      </c>
      <c r="BE738" s="18">
        <f t="shared" si="263"/>
        <v>7.3200000000000001E-3</v>
      </c>
      <c r="BF738" s="18" t="str">
        <f t="shared" si="257"/>
        <v/>
      </c>
      <c r="BN738" s="18" t="str">
        <f t="shared" si="258"/>
        <v>s</v>
      </c>
    </row>
    <row r="739" spans="3:66" ht="50.1" customHeight="1" thickTop="1" thickBot="1" x14ac:dyDescent="0.3">
      <c r="C739" s="46"/>
      <c r="D739" s="46"/>
      <c r="E739" s="46"/>
      <c r="F739" s="122"/>
      <c r="G739" s="122"/>
      <c r="H739" s="78" t="str">
        <f t="shared" si="259"/>
        <v/>
      </c>
      <c r="I739" s="78" t="str">
        <f t="shared" si="260"/>
        <v/>
      </c>
      <c r="J739" s="16"/>
      <c r="K739" s="46" t="str">
        <f t="shared" si="261"/>
        <v/>
      </c>
      <c r="L739" s="16"/>
      <c r="M739" s="16"/>
      <c r="N739" s="46"/>
      <c r="O739" s="47" t="str">
        <f t="shared" si="264"/>
        <v/>
      </c>
      <c r="P739" s="47"/>
      <c r="Q739" s="48" t="str">
        <f>IFERROR(VLOOKUP(E739,Funcionários!$C$8:$E$207,3,FALSE),"")</f>
        <v/>
      </c>
      <c r="R739" s="47"/>
      <c r="S739" s="49" t="str">
        <f t="shared" si="265"/>
        <v/>
      </c>
      <c r="T739" s="49">
        <v>7.3299999999999997E-3</v>
      </c>
      <c r="U739" s="48" t="str">
        <f>IF(Funcionários!C740=0,"",Funcionários!C740)</f>
        <v/>
      </c>
      <c r="V739" s="50">
        <f>IF(U739="",0,IF(COUNTIFS($E$7:$E$3006,U739,$I$7:$I$3006,'RC'!$E$6)=0,0,COUNTIFS($M$7:$M$3006,"Concluída no prazo",$E$7:$E$3006,U739,$I$7:$I$3006,'RC'!$E$6)/COUNTIFS($E$7:$E$3006,U739,$I$7:$I$3006,'RC'!$E$6)))</f>
        <v>0</v>
      </c>
      <c r="W739" s="49">
        <f>SUMIFS($J$7:$J$3006,$E$7:$E$3006,U739,$I$7:$I$3006,'RC'!$E$6)+SUMIFS($L$7:$L$3006,$E$7:$E$3006,U739,$I$7:$I$3006,'RC'!$E$6)</f>
        <v>0</v>
      </c>
      <c r="X739" s="48">
        <f>COUNTIFS($E$7:$E$3006,U739,$I$7:$I$3006,'RC'!$E$6)</f>
        <v>0</v>
      </c>
      <c r="Y739" s="48"/>
      <c r="Z739" s="51" t="str">
        <f>IF(AQ739='RC'!$E$6,AC739*1000+AD739,"")</f>
        <v/>
      </c>
      <c r="AA739" s="51" t="str">
        <f>IF(AB739="","",IF(AQ739='RC'!$E$6,AC739*1000-AD739,""))</f>
        <v/>
      </c>
      <c r="AB739" s="48" t="str">
        <f>IFERROR(VLOOKUP(E739,Funcionários!$C$8:$E$207,3,FALSE),"")</f>
        <v/>
      </c>
      <c r="AC739" s="50" t="str">
        <f>IF(AB739="","",IF(COUNTIFS($AB$7:$AB$3006,AB739,$AQ$7:$AQ$3006,'RC'!$E$6)=0,"",COUNTIFS($M$7:$M$3006,"Concluída no prazo",$AB$7:$AB$3006,AB739,$AQ$7:$AQ$3006,'RC'!$E$6)/COUNTIFS($AB$7:$AB$3006,AB739,$AQ$7:$AQ$3006,'RC'!$E$6)))</f>
        <v/>
      </c>
      <c r="AD739" s="48">
        <f>SUMIF($AQ$7:$AQ$3006,'RC'!$E$6,$J$7:$J$3006)+SUMIF($AQ$7:$AQ$3006,'RC'!$E$6,$L$7:$L$3006)</f>
        <v>21</v>
      </c>
      <c r="AF739" s="48">
        <v>4.2679999999997803E-2</v>
      </c>
      <c r="AG739" s="48">
        <f>IF(OR(AQ739="",AQ739&lt;&gt;'RC'!$E$6,AB739&lt;&gt;'RC'!$D$21),0,1)</f>
        <v>0</v>
      </c>
      <c r="AH739" s="48">
        <f t="shared" si="262"/>
        <v>4.2679999999997803E-2</v>
      </c>
      <c r="AI739" s="48" t="str">
        <f t="shared" si="244"/>
        <v/>
      </c>
      <c r="AJ739" s="48" t="str">
        <f t="shared" si="245"/>
        <v/>
      </c>
      <c r="AK739" s="52" t="str">
        <f t="shared" si="246"/>
        <v/>
      </c>
      <c r="AL739" s="52" t="str">
        <f t="shared" si="247"/>
        <v/>
      </c>
      <c r="AM739" s="48" t="str">
        <f t="shared" si="248"/>
        <v/>
      </c>
      <c r="AN739" s="48" t="str">
        <f t="shared" si="249"/>
        <v/>
      </c>
      <c r="AP739" s="18" t="str">
        <f t="shared" si="250"/>
        <v/>
      </c>
      <c r="AQ739" s="18" t="str">
        <f t="shared" si="251"/>
        <v/>
      </c>
      <c r="AR739" s="18">
        <v>4.2680000000000003E-2</v>
      </c>
      <c r="AS739" s="18">
        <f>IF(AF!$D$27="Todos",1,IF(M739=AF!$D$27,1,0))</f>
        <v>1</v>
      </c>
      <c r="AT739" s="53">
        <f>IF(AND(E739=AF!$D$6,OR(LT!M739=AF!$D$27,AF!$D$27="Todos"),OR(AP739=AF!$E$8,AQ739=AF!$E$8)),AR739+AS739,0)</f>
        <v>0</v>
      </c>
      <c r="AU739" s="18" t="str">
        <f t="shared" si="252"/>
        <v/>
      </c>
      <c r="AV739" s="54" t="str">
        <f t="shared" si="253"/>
        <v/>
      </c>
      <c r="AW739" s="54" t="str">
        <f t="shared" si="254"/>
        <v/>
      </c>
      <c r="AX739" s="18" t="str">
        <f t="shared" si="255"/>
        <v/>
      </c>
      <c r="AY739" s="18" t="str">
        <f t="shared" si="256"/>
        <v/>
      </c>
      <c r="BA739" s="18">
        <f>IF($E739=AF!$D$6,IF($M739="Concluída no prazo",2,IF($M739="Concluída com atraso",1,0)),0)</f>
        <v>0</v>
      </c>
      <c r="BB739" s="18">
        <f>IF($E739=AF!$D$6,IF($M739="Atrasada",2,IF($M739="Concluída com atraso",1,0)),0)</f>
        <v>0</v>
      </c>
      <c r="BC739" s="18">
        <v>7.3299999999999997E-3</v>
      </c>
      <c r="BD739" s="18">
        <f t="shared" si="263"/>
        <v>7.3299999999999997E-3</v>
      </c>
      <c r="BE739" s="18">
        <f t="shared" si="263"/>
        <v>7.3299999999999997E-3</v>
      </c>
      <c r="BF739" s="18" t="str">
        <f t="shared" si="257"/>
        <v/>
      </c>
      <c r="BN739" s="18" t="str">
        <f t="shared" si="258"/>
        <v>s</v>
      </c>
    </row>
    <row r="740" spans="3:66" ht="50.1" customHeight="1" thickTop="1" thickBot="1" x14ac:dyDescent="0.3">
      <c r="C740" s="46"/>
      <c r="D740" s="46"/>
      <c r="E740" s="46"/>
      <c r="F740" s="122"/>
      <c r="G740" s="122"/>
      <c r="H740" s="78" t="str">
        <f t="shared" si="259"/>
        <v/>
      </c>
      <c r="I740" s="78" t="str">
        <f t="shared" si="260"/>
        <v/>
      </c>
      <c r="J740" s="16"/>
      <c r="K740" s="46" t="str">
        <f t="shared" si="261"/>
        <v/>
      </c>
      <c r="L740" s="16"/>
      <c r="M740" s="16"/>
      <c r="N740" s="46"/>
      <c r="O740" s="47" t="str">
        <f t="shared" si="264"/>
        <v/>
      </c>
      <c r="P740" s="47"/>
      <c r="Q740" s="48" t="str">
        <f>IFERROR(VLOOKUP(E740,Funcionários!$C$8:$E$207,3,FALSE),"")</f>
        <v/>
      </c>
      <c r="R740" s="47"/>
      <c r="S740" s="49" t="str">
        <f t="shared" si="265"/>
        <v/>
      </c>
      <c r="T740" s="49">
        <v>7.3400000000000002E-3</v>
      </c>
      <c r="U740" s="48" t="str">
        <f>IF(Funcionários!C741=0,"",Funcionários!C741)</f>
        <v/>
      </c>
      <c r="V740" s="50">
        <f>IF(U740="",0,IF(COUNTIFS($E$7:$E$3006,U740,$I$7:$I$3006,'RC'!$E$6)=0,0,COUNTIFS($M$7:$M$3006,"Concluída no prazo",$E$7:$E$3006,U740,$I$7:$I$3006,'RC'!$E$6)/COUNTIFS($E$7:$E$3006,U740,$I$7:$I$3006,'RC'!$E$6)))</f>
        <v>0</v>
      </c>
      <c r="W740" s="49">
        <f>SUMIFS($J$7:$J$3006,$E$7:$E$3006,U740,$I$7:$I$3006,'RC'!$E$6)+SUMIFS($L$7:$L$3006,$E$7:$E$3006,U740,$I$7:$I$3006,'RC'!$E$6)</f>
        <v>0</v>
      </c>
      <c r="X740" s="48">
        <f>COUNTIFS($E$7:$E$3006,U740,$I$7:$I$3006,'RC'!$E$6)</f>
        <v>0</v>
      </c>
      <c r="Y740" s="48"/>
      <c r="Z740" s="51" t="str">
        <f>IF(AQ740='RC'!$E$6,AC740*1000+AD740,"")</f>
        <v/>
      </c>
      <c r="AA740" s="51" t="str">
        <f>IF(AB740="","",IF(AQ740='RC'!$E$6,AC740*1000-AD740,""))</f>
        <v/>
      </c>
      <c r="AB740" s="48" t="str">
        <f>IFERROR(VLOOKUP(E740,Funcionários!$C$8:$E$207,3,FALSE),"")</f>
        <v/>
      </c>
      <c r="AC740" s="50" t="str">
        <f>IF(AB740="","",IF(COUNTIFS($AB$7:$AB$3006,AB740,$AQ$7:$AQ$3006,'RC'!$E$6)=0,"",COUNTIFS($M$7:$M$3006,"Concluída no prazo",$AB$7:$AB$3006,AB740,$AQ$7:$AQ$3006,'RC'!$E$6)/COUNTIFS($AB$7:$AB$3006,AB740,$AQ$7:$AQ$3006,'RC'!$E$6)))</f>
        <v/>
      </c>
      <c r="AD740" s="48">
        <f>SUMIF($AQ$7:$AQ$3006,'RC'!$E$6,$J$7:$J$3006)+SUMIF($AQ$7:$AQ$3006,'RC'!$E$6,$L$7:$L$3006)</f>
        <v>21</v>
      </c>
      <c r="AF740" s="48">
        <v>4.26699999999978E-2</v>
      </c>
      <c r="AG740" s="48">
        <f>IF(OR(AQ740="",AQ740&lt;&gt;'RC'!$E$6,AB740&lt;&gt;'RC'!$D$21),0,1)</f>
        <v>0</v>
      </c>
      <c r="AH740" s="48">
        <f t="shared" si="262"/>
        <v>4.26699999999978E-2</v>
      </c>
      <c r="AI740" s="48" t="str">
        <f t="shared" si="244"/>
        <v/>
      </c>
      <c r="AJ740" s="48" t="str">
        <f t="shared" si="245"/>
        <v/>
      </c>
      <c r="AK740" s="52" t="str">
        <f t="shared" si="246"/>
        <v/>
      </c>
      <c r="AL740" s="52" t="str">
        <f t="shared" si="247"/>
        <v/>
      </c>
      <c r="AM740" s="48" t="str">
        <f t="shared" si="248"/>
        <v/>
      </c>
      <c r="AN740" s="48" t="str">
        <f t="shared" si="249"/>
        <v/>
      </c>
      <c r="AP740" s="18" t="str">
        <f t="shared" si="250"/>
        <v/>
      </c>
      <c r="AQ740" s="18" t="str">
        <f t="shared" si="251"/>
        <v/>
      </c>
      <c r="AR740" s="18">
        <v>4.267E-2</v>
      </c>
      <c r="AS740" s="18">
        <f>IF(AF!$D$27="Todos",1,IF(M740=AF!$D$27,1,0))</f>
        <v>1</v>
      </c>
      <c r="AT740" s="53">
        <f>IF(AND(E740=AF!$D$6,OR(LT!M740=AF!$D$27,AF!$D$27="Todos"),OR(AP740=AF!$E$8,AQ740=AF!$E$8)),AR740+AS740,0)</f>
        <v>0</v>
      </c>
      <c r="AU740" s="18" t="str">
        <f t="shared" si="252"/>
        <v/>
      </c>
      <c r="AV740" s="54" t="str">
        <f t="shared" si="253"/>
        <v/>
      </c>
      <c r="AW740" s="54" t="str">
        <f t="shared" si="254"/>
        <v/>
      </c>
      <c r="AX740" s="18" t="str">
        <f t="shared" si="255"/>
        <v/>
      </c>
      <c r="AY740" s="18" t="str">
        <f t="shared" si="256"/>
        <v/>
      </c>
      <c r="BA740" s="18">
        <f>IF($E740=AF!$D$6,IF($M740="Concluída no prazo",2,IF($M740="Concluída com atraso",1,0)),0)</f>
        <v>0</v>
      </c>
      <c r="BB740" s="18">
        <f>IF($E740=AF!$D$6,IF($M740="Atrasada",2,IF($M740="Concluída com atraso",1,0)),0)</f>
        <v>0</v>
      </c>
      <c r="BC740" s="18">
        <v>7.3400000000000002E-3</v>
      </c>
      <c r="BD740" s="18">
        <f t="shared" si="263"/>
        <v>7.3400000000000002E-3</v>
      </c>
      <c r="BE740" s="18">
        <f t="shared" si="263"/>
        <v>7.3400000000000002E-3</v>
      </c>
      <c r="BF740" s="18" t="str">
        <f t="shared" si="257"/>
        <v/>
      </c>
      <c r="BN740" s="18" t="str">
        <f t="shared" si="258"/>
        <v>s</v>
      </c>
    </row>
    <row r="741" spans="3:66" ht="50.1" customHeight="1" thickTop="1" thickBot="1" x14ac:dyDescent="0.3">
      <c r="C741" s="46"/>
      <c r="D741" s="46"/>
      <c r="E741" s="46"/>
      <c r="F741" s="122"/>
      <c r="G741" s="122"/>
      <c r="H741" s="78" t="str">
        <f t="shared" si="259"/>
        <v/>
      </c>
      <c r="I741" s="78" t="str">
        <f t="shared" si="260"/>
        <v/>
      </c>
      <c r="J741" s="16"/>
      <c r="K741" s="46" t="str">
        <f t="shared" si="261"/>
        <v/>
      </c>
      <c r="L741" s="16"/>
      <c r="M741" s="16"/>
      <c r="N741" s="46"/>
      <c r="O741" s="47" t="str">
        <f t="shared" si="264"/>
        <v/>
      </c>
      <c r="P741" s="47"/>
      <c r="Q741" s="48" t="str">
        <f>IFERROR(VLOOKUP(E741,Funcionários!$C$8:$E$207,3,FALSE),"")</f>
        <v/>
      </c>
      <c r="R741" s="47"/>
      <c r="S741" s="49" t="str">
        <f t="shared" si="265"/>
        <v/>
      </c>
      <c r="T741" s="49">
        <v>7.3499999999999998E-3</v>
      </c>
      <c r="U741" s="48" t="str">
        <f>IF(Funcionários!C742=0,"",Funcionários!C742)</f>
        <v/>
      </c>
      <c r="V741" s="50">
        <f>IF(U741="",0,IF(COUNTIFS($E$7:$E$3006,U741,$I$7:$I$3006,'RC'!$E$6)=0,0,COUNTIFS($M$7:$M$3006,"Concluída no prazo",$E$7:$E$3006,U741,$I$7:$I$3006,'RC'!$E$6)/COUNTIFS($E$7:$E$3006,U741,$I$7:$I$3006,'RC'!$E$6)))</f>
        <v>0</v>
      </c>
      <c r="W741" s="49">
        <f>SUMIFS($J$7:$J$3006,$E$7:$E$3006,U741,$I$7:$I$3006,'RC'!$E$6)+SUMIFS($L$7:$L$3006,$E$7:$E$3006,U741,$I$7:$I$3006,'RC'!$E$6)</f>
        <v>0</v>
      </c>
      <c r="X741" s="48">
        <f>COUNTIFS($E$7:$E$3006,U741,$I$7:$I$3006,'RC'!$E$6)</f>
        <v>0</v>
      </c>
      <c r="Y741" s="48"/>
      <c r="Z741" s="51" t="str">
        <f>IF(AQ741='RC'!$E$6,AC741*1000+AD741,"")</f>
        <v/>
      </c>
      <c r="AA741" s="51" t="str">
        <f>IF(AB741="","",IF(AQ741='RC'!$E$6,AC741*1000-AD741,""))</f>
        <v/>
      </c>
      <c r="AB741" s="48" t="str">
        <f>IFERROR(VLOOKUP(E741,Funcionários!$C$8:$E$207,3,FALSE),"")</f>
        <v/>
      </c>
      <c r="AC741" s="50" t="str">
        <f>IF(AB741="","",IF(COUNTIFS($AB$7:$AB$3006,AB741,$AQ$7:$AQ$3006,'RC'!$E$6)=0,"",COUNTIFS($M$7:$M$3006,"Concluída no prazo",$AB$7:$AB$3006,AB741,$AQ$7:$AQ$3006,'RC'!$E$6)/COUNTIFS($AB$7:$AB$3006,AB741,$AQ$7:$AQ$3006,'RC'!$E$6)))</f>
        <v/>
      </c>
      <c r="AD741" s="48">
        <f>SUMIF($AQ$7:$AQ$3006,'RC'!$E$6,$J$7:$J$3006)+SUMIF($AQ$7:$AQ$3006,'RC'!$E$6,$L$7:$L$3006)</f>
        <v>21</v>
      </c>
      <c r="AF741" s="48">
        <v>4.2659999999997797E-2</v>
      </c>
      <c r="AG741" s="48">
        <f>IF(OR(AQ741="",AQ741&lt;&gt;'RC'!$E$6,AB741&lt;&gt;'RC'!$D$21),0,1)</f>
        <v>0</v>
      </c>
      <c r="AH741" s="48">
        <f t="shared" si="262"/>
        <v>4.2659999999997797E-2</v>
      </c>
      <c r="AI741" s="48" t="str">
        <f t="shared" si="244"/>
        <v/>
      </c>
      <c r="AJ741" s="48" t="str">
        <f t="shared" si="245"/>
        <v/>
      </c>
      <c r="AK741" s="52" t="str">
        <f t="shared" si="246"/>
        <v/>
      </c>
      <c r="AL741" s="52" t="str">
        <f t="shared" si="247"/>
        <v/>
      </c>
      <c r="AM741" s="48" t="str">
        <f t="shared" si="248"/>
        <v/>
      </c>
      <c r="AN741" s="48" t="str">
        <f t="shared" si="249"/>
        <v/>
      </c>
      <c r="AP741" s="18" t="str">
        <f t="shared" si="250"/>
        <v/>
      </c>
      <c r="AQ741" s="18" t="str">
        <f t="shared" si="251"/>
        <v/>
      </c>
      <c r="AR741" s="18">
        <v>4.2659999999999997E-2</v>
      </c>
      <c r="AS741" s="18">
        <f>IF(AF!$D$27="Todos",1,IF(M741=AF!$D$27,1,0))</f>
        <v>1</v>
      </c>
      <c r="AT741" s="53">
        <f>IF(AND(E741=AF!$D$6,OR(LT!M741=AF!$D$27,AF!$D$27="Todos"),OR(AP741=AF!$E$8,AQ741=AF!$E$8)),AR741+AS741,0)</f>
        <v>0</v>
      </c>
      <c r="AU741" s="18" t="str">
        <f t="shared" si="252"/>
        <v/>
      </c>
      <c r="AV741" s="54" t="str">
        <f t="shared" si="253"/>
        <v/>
      </c>
      <c r="AW741" s="54" t="str">
        <f t="shared" si="254"/>
        <v/>
      </c>
      <c r="AX741" s="18" t="str">
        <f t="shared" si="255"/>
        <v/>
      </c>
      <c r="AY741" s="18" t="str">
        <f t="shared" si="256"/>
        <v/>
      </c>
      <c r="BA741" s="18">
        <f>IF($E741=AF!$D$6,IF($M741="Concluída no prazo",2,IF($M741="Concluída com atraso",1,0)),0)</f>
        <v>0</v>
      </c>
      <c r="BB741" s="18">
        <f>IF($E741=AF!$D$6,IF($M741="Atrasada",2,IF($M741="Concluída com atraso",1,0)),0)</f>
        <v>0</v>
      </c>
      <c r="BC741" s="18">
        <v>7.3499999999999998E-3</v>
      </c>
      <c r="BD741" s="18">
        <f t="shared" si="263"/>
        <v>7.3499999999999998E-3</v>
      </c>
      <c r="BE741" s="18">
        <f t="shared" si="263"/>
        <v>7.3499999999999998E-3</v>
      </c>
      <c r="BF741" s="18" t="str">
        <f t="shared" si="257"/>
        <v/>
      </c>
      <c r="BN741" s="18" t="str">
        <f t="shared" si="258"/>
        <v>s</v>
      </c>
    </row>
    <row r="742" spans="3:66" ht="50.1" customHeight="1" thickTop="1" thickBot="1" x14ac:dyDescent="0.3">
      <c r="C742" s="46"/>
      <c r="D742" s="46"/>
      <c r="E742" s="46"/>
      <c r="F742" s="122"/>
      <c r="G742" s="122"/>
      <c r="H742" s="78" t="str">
        <f t="shared" si="259"/>
        <v/>
      </c>
      <c r="I742" s="78" t="str">
        <f t="shared" si="260"/>
        <v/>
      </c>
      <c r="J742" s="16"/>
      <c r="K742" s="46" t="str">
        <f t="shared" si="261"/>
        <v/>
      </c>
      <c r="L742" s="16"/>
      <c r="M742" s="16"/>
      <c r="N742" s="46"/>
      <c r="O742" s="47" t="str">
        <f t="shared" si="264"/>
        <v/>
      </c>
      <c r="P742" s="47"/>
      <c r="Q742" s="48" t="str">
        <f>IFERROR(VLOOKUP(E742,Funcionários!$C$8:$E$207,3,FALSE),"")</f>
        <v/>
      </c>
      <c r="R742" s="47"/>
      <c r="S742" s="49" t="str">
        <f t="shared" si="265"/>
        <v/>
      </c>
      <c r="T742" s="49">
        <v>7.3600000000000002E-3</v>
      </c>
      <c r="U742" s="48" t="str">
        <f>IF(Funcionários!C743=0,"",Funcionários!C743)</f>
        <v/>
      </c>
      <c r="V742" s="50">
        <f>IF(U742="",0,IF(COUNTIFS($E$7:$E$3006,U742,$I$7:$I$3006,'RC'!$E$6)=0,0,COUNTIFS($M$7:$M$3006,"Concluída no prazo",$E$7:$E$3006,U742,$I$7:$I$3006,'RC'!$E$6)/COUNTIFS($E$7:$E$3006,U742,$I$7:$I$3006,'RC'!$E$6)))</f>
        <v>0</v>
      </c>
      <c r="W742" s="49">
        <f>SUMIFS($J$7:$J$3006,$E$7:$E$3006,U742,$I$7:$I$3006,'RC'!$E$6)+SUMIFS($L$7:$L$3006,$E$7:$E$3006,U742,$I$7:$I$3006,'RC'!$E$6)</f>
        <v>0</v>
      </c>
      <c r="X742" s="48">
        <f>COUNTIFS($E$7:$E$3006,U742,$I$7:$I$3006,'RC'!$E$6)</f>
        <v>0</v>
      </c>
      <c r="Y742" s="48"/>
      <c r="Z742" s="51" t="str">
        <f>IF(AQ742='RC'!$E$6,AC742*1000+AD742,"")</f>
        <v/>
      </c>
      <c r="AA742" s="51" t="str">
        <f>IF(AB742="","",IF(AQ742='RC'!$E$6,AC742*1000-AD742,""))</f>
        <v/>
      </c>
      <c r="AB742" s="48" t="str">
        <f>IFERROR(VLOOKUP(E742,Funcionários!$C$8:$E$207,3,FALSE),"")</f>
        <v/>
      </c>
      <c r="AC742" s="50" t="str">
        <f>IF(AB742="","",IF(COUNTIFS($AB$7:$AB$3006,AB742,$AQ$7:$AQ$3006,'RC'!$E$6)=0,"",COUNTIFS($M$7:$M$3006,"Concluída no prazo",$AB$7:$AB$3006,AB742,$AQ$7:$AQ$3006,'RC'!$E$6)/COUNTIFS($AB$7:$AB$3006,AB742,$AQ$7:$AQ$3006,'RC'!$E$6)))</f>
        <v/>
      </c>
      <c r="AD742" s="48">
        <f>SUMIF($AQ$7:$AQ$3006,'RC'!$E$6,$J$7:$J$3006)+SUMIF($AQ$7:$AQ$3006,'RC'!$E$6,$L$7:$L$3006)</f>
        <v>21</v>
      </c>
      <c r="AF742" s="48">
        <v>4.2649999999997801E-2</v>
      </c>
      <c r="AG742" s="48">
        <f>IF(OR(AQ742="",AQ742&lt;&gt;'RC'!$E$6,AB742&lt;&gt;'RC'!$D$21),0,1)</f>
        <v>0</v>
      </c>
      <c r="AH742" s="48">
        <f t="shared" si="262"/>
        <v>4.2649999999997801E-2</v>
      </c>
      <c r="AI742" s="48" t="str">
        <f t="shared" si="244"/>
        <v/>
      </c>
      <c r="AJ742" s="48" t="str">
        <f t="shared" si="245"/>
        <v/>
      </c>
      <c r="AK742" s="52" t="str">
        <f t="shared" si="246"/>
        <v/>
      </c>
      <c r="AL742" s="52" t="str">
        <f t="shared" si="247"/>
        <v/>
      </c>
      <c r="AM742" s="48" t="str">
        <f t="shared" si="248"/>
        <v/>
      </c>
      <c r="AN742" s="48" t="str">
        <f t="shared" si="249"/>
        <v/>
      </c>
      <c r="AP742" s="18" t="str">
        <f t="shared" si="250"/>
        <v/>
      </c>
      <c r="AQ742" s="18" t="str">
        <f t="shared" si="251"/>
        <v/>
      </c>
      <c r="AR742" s="18">
        <v>4.265E-2</v>
      </c>
      <c r="AS742" s="18">
        <f>IF(AF!$D$27="Todos",1,IF(M742=AF!$D$27,1,0))</f>
        <v>1</v>
      </c>
      <c r="AT742" s="53">
        <f>IF(AND(E742=AF!$D$6,OR(LT!M742=AF!$D$27,AF!$D$27="Todos"),OR(AP742=AF!$E$8,AQ742=AF!$E$8)),AR742+AS742,0)</f>
        <v>0</v>
      </c>
      <c r="AU742" s="18" t="str">
        <f t="shared" si="252"/>
        <v/>
      </c>
      <c r="AV742" s="54" t="str">
        <f t="shared" si="253"/>
        <v/>
      </c>
      <c r="AW742" s="54" t="str">
        <f t="shared" si="254"/>
        <v/>
      </c>
      <c r="AX742" s="18" t="str">
        <f t="shared" si="255"/>
        <v/>
      </c>
      <c r="AY742" s="18" t="str">
        <f t="shared" si="256"/>
        <v/>
      </c>
      <c r="BA742" s="18">
        <f>IF($E742=AF!$D$6,IF($M742="Concluída no prazo",2,IF($M742="Concluída com atraso",1,0)),0)</f>
        <v>0</v>
      </c>
      <c r="BB742" s="18">
        <f>IF($E742=AF!$D$6,IF($M742="Atrasada",2,IF($M742="Concluída com atraso",1,0)),0)</f>
        <v>0</v>
      </c>
      <c r="BC742" s="18">
        <v>7.3600000000000002E-3</v>
      </c>
      <c r="BD742" s="18">
        <f t="shared" si="263"/>
        <v>7.3600000000000002E-3</v>
      </c>
      <c r="BE742" s="18">
        <f t="shared" si="263"/>
        <v>7.3600000000000002E-3</v>
      </c>
      <c r="BF742" s="18" t="str">
        <f t="shared" si="257"/>
        <v/>
      </c>
      <c r="BN742" s="18" t="str">
        <f t="shared" si="258"/>
        <v>s</v>
      </c>
    </row>
    <row r="743" spans="3:66" ht="50.1" customHeight="1" thickTop="1" thickBot="1" x14ac:dyDescent="0.3">
      <c r="C743" s="46"/>
      <c r="D743" s="46"/>
      <c r="E743" s="46"/>
      <c r="F743" s="122"/>
      <c r="G743" s="122"/>
      <c r="H743" s="78" t="str">
        <f t="shared" si="259"/>
        <v/>
      </c>
      <c r="I743" s="78" t="str">
        <f t="shared" si="260"/>
        <v/>
      </c>
      <c r="J743" s="16"/>
      <c r="K743" s="46" t="str">
        <f t="shared" si="261"/>
        <v/>
      </c>
      <c r="L743" s="16"/>
      <c r="M743" s="16"/>
      <c r="N743" s="46"/>
      <c r="O743" s="47" t="str">
        <f t="shared" si="264"/>
        <v/>
      </c>
      <c r="P743" s="47"/>
      <c r="Q743" s="48" t="str">
        <f>IFERROR(VLOOKUP(E743,Funcionários!$C$8:$E$207,3,FALSE),"")</f>
        <v/>
      </c>
      <c r="R743" s="47"/>
      <c r="S743" s="49" t="str">
        <f t="shared" si="265"/>
        <v/>
      </c>
      <c r="T743" s="49">
        <v>7.3699999999999998E-3</v>
      </c>
      <c r="U743" s="48" t="str">
        <f>IF(Funcionários!C744=0,"",Funcionários!C744)</f>
        <v/>
      </c>
      <c r="V743" s="50">
        <f>IF(U743="",0,IF(COUNTIFS($E$7:$E$3006,U743,$I$7:$I$3006,'RC'!$E$6)=0,0,COUNTIFS($M$7:$M$3006,"Concluída no prazo",$E$7:$E$3006,U743,$I$7:$I$3006,'RC'!$E$6)/COUNTIFS($E$7:$E$3006,U743,$I$7:$I$3006,'RC'!$E$6)))</f>
        <v>0</v>
      </c>
      <c r="W743" s="49">
        <f>SUMIFS($J$7:$J$3006,$E$7:$E$3006,U743,$I$7:$I$3006,'RC'!$E$6)+SUMIFS($L$7:$L$3006,$E$7:$E$3006,U743,$I$7:$I$3006,'RC'!$E$6)</f>
        <v>0</v>
      </c>
      <c r="X743" s="48">
        <f>COUNTIFS($E$7:$E$3006,U743,$I$7:$I$3006,'RC'!$E$6)</f>
        <v>0</v>
      </c>
      <c r="Y743" s="48"/>
      <c r="Z743" s="51" t="str">
        <f>IF(AQ743='RC'!$E$6,AC743*1000+AD743,"")</f>
        <v/>
      </c>
      <c r="AA743" s="51" t="str">
        <f>IF(AB743="","",IF(AQ743='RC'!$E$6,AC743*1000-AD743,""))</f>
        <v/>
      </c>
      <c r="AB743" s="48" t="str">
        <f>IFERROR(VLOOKUP(E743,Funcionários!$C$8:$E$207,3,FALSE),"")</f>
        <v/>
      </c>
      <c r="AC743" s="50" t="str">
        <f>IF(AB743="","",IF(COUNTIFS($AB$7:$AB$3006,AB743,$AQ$7:$AQ$3006,'RC'!$E$6)=0,"",COUNTIFS($M$7:$M$3006,"Concluída no prazo",$AB$7:$AB$3006,AB743,$AQ$7:$AQ$3006,'RC'!$E$6)/COUNTIFS($AB$7:$AB$3006,AB743,$AQ$7:$AQ$3006,'RC'!$E$6)))</f>
        <v/>
      </c>
      <c r="AD743" s="48">
        <f>SUMIF($AQ$7:$AQ$3006,'RC'!$E$6,$J$7:$J$3006)+SUMIF($AQ$7:$AQ$3006,'RC'!$E$6,$L$7:$L$3006)</f>
        <v>21</v>
      </c>
      <c r="AF743" s="48">
        <v>4.2639999999997701E-2</v>
      </c>
      <c r="AG743" s="48">
        <f>IF(OR(AQ743="",AQ743&lt;&gt;'RC'!$E$6,AB743&lt;&gt;'RC'!$D$21),0,1)</f>
        <v>0</v>
      </c>
      <c r="AH743" s="48">
        <f t="shared" si="262"/>
        <v>4.2639999999997701E-2</v>
      </c>
      <c r="AI743" s="48" t="str">
        <f t="shared" si="244"/>
        <v/>
      </c>
      <c r="AJ743" s="48" t="str">
        <f t="shared" si="245"/>
        <v/>
      </c>
      <c r="AK743" s="52" t="str">
        <f t="shared" si="246"/>
        <v/>
      </c>
      <c r="AL743" s="52" t="str">
        <f t="shared" si="247"/>
        <v/>
      </c>
      <c r="AM743" s="48" t="str">
        <f t="shared" si="248"/>
        <v/>
      </c>
      <c r="AN743" s="48" t="str">
        <f t="shared" si="249"/>
        <v/>
      </c>
      <c r="AP743" s="18" t="str">
        <f t="shared" si="250"/>
        <v/>
      </c>
      <c r="AQ743" s="18" t="str">
        <f t="shared" si="251"/>
        <v/>
      </c>
      <c r="AR743" s="18">
        <v>4.2639999999999997E-2</v>
      </c>
      <c r="AS743" s="18">
        <f>IF(AF!$D$27="Todos",1,IF(M743=AF!$D$27,1,0))</f>
        <v>1</v>
      </c>
      <c r="AT743" s="53">
        <f>IF(AND(E743=AF!$D$6,OR(LT!M743=AF!$D$27,AF!$D$27="Todos"),OR(AP743=AF!$E$8,AQ743=AF!$E$8)),AR743+AS743,0)</f>
        <v>0</v>
      </c>
      <c r="AU743" s="18" t="str">
        <f t="shared" si="252"/>
        <v/>
      </c>
      <c r="AV743" s="54" t="str">
        <f t="shared" si="253"/>
        <v/>
      </c>
      <c r="AW743" s="54" t="str">
        <f t="shared" si="254"/>
        <v/>
      </c>
      <c r="AX743" s="18" t="str">
        <f t="shared" si="255"/>
        <v/>
      </c>
      <c r="AY743" s="18" t="str">
        <f t="shared" si="256"/>
        <v/>
      </c>
      <c r="BA743" s="18">
        <f>IF($E743=AF!$D$6,IF($M743="Concluída no prazo",2,IF($M743="Concluída com atraso",1,0)),0)</f>
        <v>0</v>
      </c>
      <c r="BB743" s="18">
        <f>IF($E743=AF!$D$6,IF($M743="Atrasada",2,IF($M743="Concluída com atraso",1,0)),0)</f>
        <v>0</v>
      </c>
      <c r="BC743" s="18">
        <v>7.3699999999999998E-3</v>
      </c>
      <c r="BD743" s="18">
        <f t="shared" si="263"/>
        <v>7.3699999999999998E-3</v>
      </c>
      <c r="BE743" s="18">
        <f t="shared" si="263"/>
        <v>7.3699999999999998E-3</v>
      </c>
      <c r="BF743" s="18" t="str">
        <f t="shared" si="257"/>
        <v/>
      </c>
      <c r="BN743" s="18" t="str">
        <f t="shared" si="258"/>
        <v>s</v>
      </c>
    </row>
    <row r="744" spans="3:66" ht="50.1" customHeight="1" thickTop="1" thickBot="1" x14ac:dyDescent="0.3">
      <c r="C744" s="46"/>
      <c r="D744" s="46"/>
      <c r="E744" s="46"/>
      <c r="F744" s="122"/>
      <c r="G744" s="122"/>
      <c r="H744" s="78" t="str">
        <f t="shared" si="259"/>
        <v/>
      </c>
      <c r="I744" s="78" t="str">
        <f t="shared" si="260"/>
        <v/>
      </c>
      <c r="J744" s="16"/>
      <c r="K744" s="46" t="str">
        <f t="shared" si="261"/>
        <v/>
      </c>
      <c r="L744" s="16"/>
      <c r="M744" s="16"/>
      <c r="N744" s="46"/>
      <c r="O744" s="47" t="str">
        <f t="shared" si="264"/>
        <v/>
      </c>
      <c r="P744" s="47"/>
      <c r="Q744" s="48" t="str">
        <f>IFERROR(VLOOKUP(E744,Funcionários!$C$8:$E$207,3,FALSE),"")</f>
        <v/>
      </c>
      <c r="R744" s="47"/>
      <c r="S744" s="49" t="str">
        <f t="shared" si="265"/>
        <v/>
      </c>
      <c r="T744" s="49">
        <v>7.3800000000000003E-3</v>
      </c>
      <c r="U744" s="48" t="str">
        <f>IF(Funcionários!C745=0,"",Funcionários!C745)</f>
        <v/>
      </c>
      <c r="V744" s="50">
        <f>IF(U744="",0,IF(COUNTIFS($E$7:$E$3006,U744,$I$7:$I$3006,'RC'!$E$6)=0,0,COUNTIFS($M$7:$M$3006,"Concluída no prazo",$E$7:$E$3006,U744,$I$7:$I$3006,'RC'!$E$6)/COUNTIFS($E$7:$E$3006,U744,$I$7:$I$3006,'RC'!$E$6)))</f>
        <v>0</v>
      </c>
      <c r="W744" s="49">
        <f>SUMIFS($J$7:$J$3006,$E$7:$E$3006,U744,$I$7:$I$3006,'RC'!$E$6)+SUMIFS($L$7:$L$3006,$E$7:$E$3006,U744,$I$7:$I$3006,'RC'!$E$6)</f>
        <v>0</v>
      </c>
      <c r="X744" s="48">
        <f>COUNTIFS($E$7:$E$3006,U744,$I$7:$I$3006,'RC'!$E$6)</f>
        <v>0</v>
      </c>
      <c r="Y744" s="48"/>
      <c r="Z744" s="51" t="str">
        <f>IF(AQ744='RC'!$E$6,AC744*1000+AD744,"")</f>
        <v/>
      </c>
      <c r="AA744" s="51" t="str">
        <f>IF(AB744="","",IF(AQ744='RC'!$E$6,AC744*1000-AD744,""))</f>
        <v/>
      </c>
      <c r="AB744" s="48" t="str">
        <f>IFERROR(VLOOKUP(E744,Funcionários!$C$8:$E$207,3,FALSE),"")</f>
        <v/>
      </c>
      <c r="AC744" s="50" t="str">
        <f>IF(AB744="","",IF(COUNTIFS($AB$7:$AB$3006,AB744,$AQ$7:$AQ$3006,'RC'!$E$6)=0,"",COUNTIFS($M$7:$M$3006,"Concluída no prazo",$AB$7:$AB$3006,AB744,$AQ$7:$AQ$3006,'RC'!$E$6)/COUNTIFS($AB$7:$AB$3006,AB744,$AQ$7:$AQ$3006,'RC'!$E$6)))</f>
        <v/>
      </c>
      <c r="AD744" s="48">
        <f>SUMIF($AQ$7:$AQ$3006,'RC'!$E$6,$J$7:$J$3006)+SUMIF($AQ$7:$AQ$3006,'RC'!$E$6,$L$7:$L$3006)</f>
        <v>21</v>
      </c>
      <c r="AF744" s="48">
        <v>4.2629999999997698E-2</v>
      </c>
      <c r="AG744" s="48">
        <f>IF(OR(AQ744="",AQ744&lt;&gt;'RC'!$E$6,AB744&lt;&gt;'RC'!$D$21),0,1)</f>
        <v>0</v>
      </c>
      <c r="AH744" s="48">
        <f t="shared" si="262"/>
        <v>4.2629999999997698E-2</v>
      </c>
      <c r="AI744" s="48" t="str">
        <f t="shared" si="244"/>
        <v/>
      </c>
      <c r="AJ744" s="48" t="str">
        <f t="shared" si="245"/>
        <v/>
      </c>
      <c r="AK744" s="52" t="str">
        <f t="shared" si="246"/>
        <v/>
      </c>
      <c r="AL744" s="52" t="str">
        <f t="shared" si="247"/>
        <v/>
      </c>
      <c r="AM744" s="48" t="str">
        <f t="shared" si="248"/>
        <v/>
      </c>
      <c r="AN744" s="48" t="str">
        <f t="shared" si="249"/>
        <v/>
      </c>
      <c r="AP744" s="18" t="str">
        <f t="shared" si="250"/>
        <v/>
      </c>
      <c r="AQ744" s="18" t="str">
        <f t="shared" si="251"/>
        <v/>
      </c>
      <c r="AR744" s="18">
        <v>4.2630000000000001E-2</v>
      </c>
      <c r="AS744" s="18">
        <f>IF(AF!$D$27="Todos",1,IF(M744=AF!$D$27,1,0))</f>
        <v>1</v>
      </c>
      <c r="AT744" s="53">
        <f>IF(AND(E744=AF!$D$6,OR(LT!M744=AF!$D$27,AF!$D$27="Todos"),OR(AP744=AF!$E$8,AQ744=AF!$E$8)),AR744+AS744,0)</f>
        <v>0</v>
      </c>
      <c r="AU744" s="18" t="str">
        <f t="shared" si="252"/>
        <v/>
      </c>
      <c r="AV744" s="54" t="str">
        <f t="shared" si="253"/>
        <v/>
      </c>
      <c r="AW744" s="54" t="str">
        <f t="shared" si="254"/>
        <v/>
      </c>
      <c r="AX744" s="18" t="str">
        <f t="shared" si="255"/>
        <v/>
      </c>
      <c r="AY744" s="18" t="str">
        <f t="shared" si="256"/>
        <v/>
      </c>
      <c r="BA744" s="18">
        <f>IF($E744=AF!$D$6,IF($M744="Concluída no prazo",2,IF($M744="Concluída com atraso",1,0)),0)</f>
        <v>0</v>
      </c>
      <c r="BB744" s="18">
        <f>IF($E744=AF!$D$6,IF($M744="Atrasada",2,IF($M744="Concluída com atraso",1,0)),0)</f>
        <v>0</v>
      </c>
      <c r="BC744" s="18">
        <v>7.3800000000000003E-3</v>
      </c>
      <c r="BD744" s="18">
        <f t="shared" si="263"/>
        <v>7.3800000000000003E-3</v>
      </c>
      <c r="BE744" s="18">
        <f t="shared" si="263"/>
        <v>7.3800000000000003E-3</v>
      </c>
      <c r="BF744" s="18" t="str">
        <f t="shared" si="257"/>
        <v/>
      </c>
      <c r="BN744" s="18" t="str">
        <f t="shared" si="258"/>
        <v>s</v>
      </c>
    </row>
    <row r="745" spans="3:66" ht="50.1" customHeight="1" thickTop="1" thickBot="1" x14ac:dyDescent="0.3">
      <c r="C745" s="46"/>
      <c r="D745" s="46"/>
      <c r="E745" s="46"/>
      <c r="F745" s="122"/>
      <c r="G745" s="122"/>
      <c r="H745" s="78" t="str">
        <f t="shared" si="259"/>
        <v/>
      </c>
      <c r="I745" s="78" t="str">
        <f t="shared" si="260"/>
        <v/>
      </c>
      <c r="J745" s="16"/>
      <c r="K745" s="46" t="str">
        <f t="shared" si="261"/>
        <v/>
      </c>
      <c r="L745" s="16"/>
      <c r="M745" s="16"/>
      <c r="N745" s="46"/>
      <c r="O745" s="47" t="str">
        <f t="shared" si="264"/>
        <v/>
      </c>
      <c r="P745" s="47"/>
      <c r="Q745" s="48" t="str">
        <f>IFERROR(VLOOKUP(E745,Funcionários!$C$8:$E$207,3,FALSE),"")</f>
        <v/>
      </c>
      <c r="R745" s="47"/>
      <c r="S745" s="49" t="str">
        <f t="shared" si="265"/>
        <v/>
      </c>
      <c r="T745" s="49">
        <v>7.3899999999999999E-3</v>
      </c>
      <c r="U745" s="48" t="str">
        <f>IF(Funcionários!C746=0,"",Funcionários!C746)</f>
        <v/>
      </c>
      <c r="V745" s="50">
        <f>IF(U745="",0,IF(COUNTIFS($E$7:$E$3006,U745,$I$7:$I$3006,'RC'!$E$6)=0,0,COUNTIFS($M$7:$M$3006,"Concluída no prazo",$E$7:$E$3006,U745,$I$7:$I$3006,'RC'!$E$6)/COUNTIFS($E$7:$E$3006,U745,$I$7:$I$3006,'RC'!$E$6)))</f>
        <v>0</v>
      </c>
      <c r="W745" s="49">
        <f>SUMIFS($J$7:$J$3006,$E$7:$E$3006,U745,$I$7:$I$3006,'RC'!$E$6)+SUMIFS($L$7:$L$3006,$E$7:$E$3006,U745,$I$7:$I$3006,'RC'!$E$6)</f>
        <v>0</v>
      </c>
      <c r="X745" s="48">
        <f>COUNTIFS($E$7:$E$3006,U745,$I$7:$I$3006,'RC'!$E$6)</f>
        <v>0</v>
      </c>
      <c r="Y745" s="48"/>
      <c r="Z745" s="51" t="str">
        <f>IF(AQ745='RC'!$E$6,AC745*1000+AD745,"")</f>
        <v/>
      </c>
      <c r="AA745" s="51" t="str">
        <f>IF(AB745="","",IF(AQ745='RC'!$E$6,AC745*1000-AD745,""))</f>
        <v/>
      </c>
      <c r="AB745" s="48" t="str">
        <f>IFERROR(VLOOKUP(E745,Funcionários!$C$8:$E$207,3,FALSE),"")</f>
        <v/>
      </c>
      <c r="AC745" s="50" t="str">
        <f>IF(AB745="","",IF(COUNTIFS($AB$7:$AB$3006,AB745,$AQ$7:$AQ$3006,'RC'!$E$6)=0,"",COUNTIFS($M$7:$M$3006,"Concluída no prazo",$AB$7:$AB$3006,AB745,$AQ$7:$AQ$3006,'RC'!$E$6)/COUNTIFS($AB$7:$AB$3006,AB745,$AQ$7:$AQ$3006,'RC'!$E$6)))</f>
        <v/>
      </c>
      <c r="AD745" s="48">
        <f>SUMIF($AQ$7:$AQ$3006,'RC'!$E$6,$J$7:$J$3006)+SUMIF($AQ$7:$AQ$3006,'RC'!$E$6,$L$7:$L$3006)</f>
        <v>21</v>
      </c>
      <c r="AF745" s="48">
        <v>4.2619999999997701E-2</v>
      </c>
      <c r="AG745" s="48">
        <f>IF(OR(AQ745="",AQ745&lt;&gt;'RC'!$E$6,AB745&lt;&gt;'RC'!$D$21),0,1)</f>
        <v>0</v>
      </c>
      <c r="AH745" s="48">
        <f t="shared" si="262"/>
        <v>4.2619999999997701E-2</v>
      </c>
      <c r="AI745" s="48" t="str">
        <f t="shared" si="244"/>
        <v/>
      </c>
      <c r="AJ745" s="48" t="str">
        <f t="shared" si="245"/>
        <v/>
      </c>
      <c r="AK745" s="52" t="str">
        <f t="shared" si="246"/>
        <v/>
      </c>
      <c r="AL745" s="52" t="str">
        <f t="shared" si="247"/>
        <v/>
      </c>
      <c r="AM745" s="48" t="str">
        <f t="shared" si="248"/>
        <v/>
      </c>
      <c r="AN745" s="48" t="str">
        <f t="shared" si="249"/>
        <v/>
      </c>
      <c r="AP745" s="18" t="str">
        <f t="shared" si="250"/>
        <v/>
      </c>
      <c r="AQ745" s="18" t="str">
        <f t="shared" si="251"/>
        <v/>
      </c>
      <c r="AR745" s="18">
        <v>4.2619999999999998E-2</v>
      </c>
      <c r="AS745" s="18">
        <f>IF(AF!$D$27="Todos",1,IF(M745=AF!$D$27,1,0))</f>
        <v>1</v>
      </c>
      <c r="AT745" s="53">
        <f>IF(AND(E745=AF!$D$6,OR(LT!M745=AF!$D$27,AF!$D$27="Todos"),OR(AP745=AF!$E$8,AQ745=AF!$E$8)),AR745+AS745,0)</f>
        <v>0</v>
      </c>
      <c r="AU745" s="18" t="str">
        <f t="shared" si="252"/>
        <v/>
      </c>
      <c r="AV745" s="54" t="str">
        <f t="shared" si="253"/>
        <v/>
      </c>
      <c r="AW745" s="54" t="str">
        <f t="shared" si="254"/>
        <v/>
      </c>
      <c r="AX745" s="18" t="str">
        <f t="shared" si="255"/>
        <v/>
      </c>
      <c r="AY745" s="18" t="str">
        <f t="shared" si="256"/>
        <v/>
      </c>
      <c r="BA745" s="18">
        <f>IF($E745=AF!$D$6,IF($M745="Concluída no prazo",2,IF($M745="Concluída com atraso",1,0)),0)</f>
        <v>0</v>
      </c>
      <c r="BB745" s="18">
        <f>IF($E745=AF!$D$6,IF($M745="Atrasada",2,IF($M745="Concluída com atraso",1,0)),0)</f>
        <v>0</v>
      </c>
      <c r="BC745" s="18">
        <v>7.3899999999999999E-3</v>
      </c>
      <c r="BD745" s="18">
        <f t="shared" si="263"/>
        <v>7.3899999999999999E-3</v>
      </c>
      <c r="BE745" s="18">
        <f t="shared" si="263"/>
        <v>7.3899999999999999E-3</v>
      </c>
      <c r="BF745" s="18" t="str">
        <f t="shared" si="257"/>
        <v/>
      </c>
      <c r="BN745" s="18" t="str">
        <f t="shared" si="258"/>
        <v>s</v>
      </c>
    </row>
    <row r="746" spans="3:66" ht="50.1" customHeight="1" thickTop="1" thickBot="1" x14ac:dyDescent="0.3">
      <c r="C746" s="46"/>
      <c r="D746" s="46"/>
      <c r="E746" s="46"/>
      <c r="F746" s="122"/>
      <c r="G746" s="122"/>
      <c r="H746" s="78" t="str">
        <f t="shared" si="259"/>
        <v/>
      </c>
      <c r="I746" s="78" t="str">
        <f t="shared" si="260"/>
        <v/>
      </c>
      <c r="J746" s="16"/>
      <c r="K746" s="46" t="str">
        <f t="shared" si="261"/>
        <v/>
      </c>
      <c r="L746" s="16"/>
      <c r="M746" s="16"/>
      <c r="N746" s="46"/>
      <c r="O746" s="47" t="str">
        <f t="shared" si="264"/>
        <v/>
      </c>
      <c r="P746" s="47"/>
      <c r="Q746" s="48" t="str">
        <f>IFERROR(VLOOKUP(E746,Funcionários!$C$8:$E$207,3,FALSE),"")</f>
        <v/>
      </c>
      <c r="R746" s="47"/>
      <c r="S746" s="49" t="str">
        <f t="shared" si="265"/>
        <v/>
      </c>
      <c r="T746" s="49">
        <v>7.4000000000000003E-3</v>
      </c>
      <c r="U746" s="48" t="str">
        <f>IF(Funcionários!C747=0,"",Funcionários!C747)</f>
        <v/>
      </c>
      <c r="V746" s="50">
        <f>IF(U746="",0,IF(COUNTIFS($E$7:$E$3006,U746,$I$7:$I$3006,'RC'!$E$6)=0,0,COUNTIFS($M$7:$M$3006,"Concluída no prazo",$E$7:$E$3006,U746,$I$7:$I$3006,'RC'!$E$6)/COUNTIFS($E$7:$E$3006,U746,$I$7:$I$3006,'RC'!$E$6)))</f>
        <v>0</v>
      </c>
      <c r="W746" s="49">
        <f>SUMIFS($J$7:$J$3006,$E$7:$E$3006,U746,$I$7:$I$3006,'RC'!$E$6)+SUMIFS($L$7:$L$3006,$E$7:$E$3006,U746,$I$7:$I$3006,'RC'!$E$6)</f>
        <v>0</v>
      </c>
      <c r="X746" s="48">
        <f>COUNTIFS($E$7:$E$3006,U746,$I$7:$I$3006,'RC'!$E$6)</f>
        <v>0</v>
      </c>
      <c r="Y746" s="48"/>
      <c r="Z746" s="51" t="str">
        <f>IF(AQ746='RC'!$E$6,AC746*1000+AD746,"")</f>
        <v/>
      </c>
      <c r="AA746" s="51" t="str">
        <f>IF(AB746="","",IF(AQ746='RC'!$E$6,AC746*1000-AD746,""))</f>
        <v/>
      </c>
      <c r="AB746" s="48" t="str">
        <f>IFERROR(VLOOKUP(E746,Funcionários!$C$8:$E$207,3,FALSE),"")</f>
        <v/>
      </c>
      <c r="AC746" s="50" t="str">
        <f>IF(AB746="","",IF(COUNTIFS($AB$7:$AB$3006,AB746,$AQ$7:$AQ$3006,'RC'!$E$6)=0,"",COUNTIFS($M$7:$M$3006,"Concluída no prazo",$AB$7:$AB$3006,AB746,$AQ$7:$AQ$3006,'RC'!$E$6)/COUNTIFS($AB$7:$AB$3006,AB746,$AQ$7:$AQ$3006,'RC'!$E$6)))</f>
        <v/>
      </c>
      <c r="AD746" s="48">
        <f>SUMIF($AQ$7:$AQ$3006,'RC'!$E$6,$J$7:$J$3006)+SUMIF($AQ$7:$AQ$3006,'RC'!$E$6,$L$7:$L$3006)</f>
        <v>21</v>
      </c>
      <c r="AF746" s="48">
        <v>4.2609999999997698E-2</v>
      </c>
      <c r="AG746" s="48">
        <f>IF(OR(AQ746="",AQ746&lt;&gt;'RC'!$E$6,AB746&lt;&gt;'RC'!$D$21),0,1)</f>
        <v>0</v>
      </c>
      <c r="AH746" s="48">
        <f t="shared" si="262"/>
        <v>4.2609999999997698E-2</v>
      </c>
      <c r="AI746" s="48" t="str">
        <f t="shared" si="244"/>
        <v/>
      </c>
      <c r="AJ746" s="48" t="str">
        <f t="shared" si="245"/>
        <v/>
      </c>
      <c r="AK746" s="52" t="str">
        <f t="shared" si="246"/>
        <v/>
      </c>
      <c r="AL746" s="52" t="str">
        <f t="shared" si="247"/>
        <v/>
      </c>
      <c r="AM746" s="48" t="str">
        <f t="shared" si="248"/>
        <v/>
      </c>
      <c r="AN746" s="48" t="str">
        <f t="shared" si="249"/>
        <v/>
      </c>
      <c r="AP746" s="18" t="str">
        <f t="shared" si="250"/>
        <v/>
      </c>
      <c r="AQ746" s="18" t="str">
        <f t="shared" si="251"/>
        <v/>
      </c>
      <c r="AR746" s="18">
        <v>4.2610000000000002E-2</v>
      </c>
      <c r="AS746" s="18">
        <f>IF(AF!$D$27="Todos",1,IF(M746=AF!$D$27,1,0))</f>
        <v>1</v>
      </c>
      <c r="AT746" s="53">
        <f>IF(AND(E746=AF!$D$6,OR(LT!M746=AF!$D$27,AF!$D$27="Todos"),OR(AP746=AF!$E$8,AQ746=AF!$E$8)),AR746+AS746,0)</f>
        <v>0</v>
      </c>
      <c r="AU746" s="18" t="str">
        <f t="shared" si="252"/>
        <v/>
      </c>
      <c r="AV746" s="54" t="str">
        <f t="shared" si="253"/>
        <v/>
      </c>
      <c r="AW746" s="54" t="str">
        <f t="shared" si="254"/>
        <v/>
      </c>
      <c r="AX746" s="18" t="str">
        <f t="shared" si="255"/>
        <v/>
      </c>
      <c r="AY746" s="18" t="str">
        <f t="shared" si="256"/>
        <v/>
      </c>
      <c r="BA746" s="18">
        <f>IF($E746=AF!$D$6,IF($M746="Concluída no prazo",2,IF($M746="Concluída com atraso",1,0)),0)</f>
        <v>0</v>
      </c>
      <c r="BB746" s="18">
        <f>IF($E746=AF!$D$6,IF($M746="Atrasada",2,IF($M746="Concluída com atraso",1,0)),0)</f>
        <v>0</v>
      </c>
      <c r="BC746" s="18">
        <v>7.4000000000000003E-3</v>
      </c>
      <c r="BD746" s="18">
        <f t="shared" si="263"/>
        <v>7.4000000000000003E-3</v>
      </c>
      <c r="BE746" s="18">
        <f t="shared" si="263"/>
        <v>7.4000000000000003E-3</v>
      </c>
      <c r="BF746" s="18" t="str">
        <f t="shared" si="257"/>
        <v/>
      </c>
      <c r="BN746" s="18" t="str">
        <f t="shared" si="258"/>
        <v>s</v>
      </c>
    </row>
    <row r="747" spans="3:66" ht="50.1" customHeight="1" thickTop="1" thickBot="1" x14ac:dyDescent="0.3">
      <c r="C747" s="46"/>
      <c r="D747" s="46"/>
      <c r="E747" s="46"/>
      <c r="F747" s="122"/>
      <c r="G747" s="122"/>
      <c r="H747" s="78" t="str">
        <f t="shared" si="259"/>
        <v/>
      </c>
      <c r="I747" s="78" t="str">
        <f t="shared" si="260"/>
        <v/>
      </c>
      <c r="J747" s="16"/>
      <c r="K747" s="46" t="str">
        <f t="shared" si="261"/>
        <v/>
      </c>
      <c r="L747" s="16"/>
      <c r="M747" s="16"/>
      <c r="N747" s="46"/>
      <c r="O747" s="47" t="str">
        <f t="shared" si="264"/>
        <v/>
      </c>
      <c r="P747" s="47"/>
      <c r="Q747" s="48" t="str">
        <f>IFERROR(VLOOKUP(E747,Funcionários!$C$8:$E$207,3,FALSE),"")</f>
        <v/>
      </c>
      <c r="R747" s="47"/>
      <c r="S747" s="49" t="str">
        <f t="shared" si="265"/>
        <v/>
      </c>
      <c r="T747" s="49">
        <v>7.4099999999999999E-3</v>
      </c>
      <c r="U747" s="48" t="str">
        <f>IF(Funcionários!C748=0,"",Funcionários!C748)</f>
        <v/>
      </c>
      <c r="V747" s="50">
        <f>IF(U747="",0,IF(COUNTIFS($E$7:$E$3006,U747,$I$7:$I$3006,'RC'!$E$6)=0,0,COUNTIFS($M$7:$M$3006,"Concluída no prazo",$E$7:$E$3006,U747,$I$7:$I$3006,'RC'!$E$6)/COUNTIFS($E$7:$E$3006,U747,$I$7:$I$3006,'RC'!$E$6)))</f>
        <v>0</v>
      </c>
      <c r="W747" s="49">
        <f>SUMIFS($J$7:$J$3006,$E$7:$E$3006,U747,$I$7:$I$3006,'RC'!$E$6)+SUMIFS($L$7:$L$3006,$E$7:$E$3006,U747,$I$7:$I$3006,'RC'!$E$6)</f>
        <v>0</v>
      </c>
      <c r="X747" s="48">
        <f>COUNTIFS($E$7:$E$3006,U747,$I$7:$I$3006,'RC'!$E$6)</f>
        <v>0</v>
      </c>
      <c r="Y747" s="48"/>
      <c r="Z747" s="51" t="str">
        <f>IF(AQ747='RC'!$E$6,AC747*1000+AD747,"")</f>
        <v/>
      </c>
      <c r="AA747" s="51" t="str">
        <f>IF(AB747="","",IF(AQ747='RC'!$E$6,AC747*1000-AD747,""))</f>
        <v/>
      </c>
      <c r="AB747" s="48" t="str">
        <f>IFERROR(VLOOKUP(E747,Funcionários!$C$8:$E$207,3,FALSE),"")</f>
        <v/>
      </c>
      <c r="AC747" s="50" t="str">
        <f>IF(AB747="","",IF(COUNTIFS($AB$7:$AB$3006,AB747,$AQ$7:$AQ$3006,'RC'!$E$6)=0,"",COUNTIFS($M$7:$M$3006,"Concluída no prazo",$AB$7:$AB$3006,AB747,$AQ$7:$AQ$3006,'RC'!$E$6)/COUNTIFS($AB$7:$AB$3006,AB747,$AQ$7:$AQ$3006,'RC'!$E$6)))</f>
        <v/>
      </c>
      <c r="AD747" s="48">
        <f>SUMIF($AQ$7:$AQ$3006,'RC'!$E$6,$J$7:$J$3006)+SUMIF($AQ$7:$AQ$3006,'RC'!$E$6,$L$7:$L$3006)</f>
        <v>21</v>
      </c>
      <c r="AF747" s="48">
        <v>4.2599999999997702E-2</v>
      </c>
      <c r="AG747" s="48">
        <f>IF(OR(AQ747="",AQ747&lt;&gt;'RC'!$E$6,AB747&lt;&gt;'RC'!$D$21),0,1)</f>
        <v>0</v>
      </c>
      <c r="AH747" s="48">
        <f t="shared" si="262"/>
        <v>4.2599999999997702E-2</v>
      </c>
      <c r="AI747" s="48" t="str">
        <f t="shared" si="244"/>
        <v/>
      </c>
      <c r="AJ747" s="48" t="str">
        <f t="shared" si="245"/>
        <v/>
      </c>
      <c r="AK747" s="52" t="str">
        <f t="shared" si="246"/>
        <v/>
      </c>
      <c r="AL747" s="52" t="str">
        <f t="shared" si="247"/>
        <v/>
      </c>
      <c r="AM747" s="48" t="str">
        <f t="shared" si="248"/>
        <v/>
      </c>
      <c r="AN747" s="48" t="str">
        <f t="shared" si="249"/>
        <v/>
      </c>
      <c r="AP747" s="18" t="str">
        <f t="shared" si="250"/>
        <v/>
      </c>
      <c r="AQ747" s="18" t="str">
        <f t="shared" si="251"/>
        <v/>
      </c>
      <c r="AR747" s="18">
        <v>4.2599999999999999E-2</v>
      </c>
      <c r="AS747" s="18">
        <f>IF(AF!$D$27="Todos",1,IF(M747=AF!$D$27,1,0))</f>
        <v>1</v>
      </c>
      <c r="AT747" s="53">
        <f>IF(AND(E747=AF!$D$6,OR(LT!M747=AF!$D$27,AF!$D$27="Todos"),OR(AP747=AF!$E$8,AQ747=AF!$E$8)),AR747+AS747,0)</f>
        <v>0</v>
      </c>
      <c r="AU747" s="18" t="str">
        <f t="shared" si="252"/>
        <v/>
      </c>
      <c r="AV747" s="54" t="str">
        <f t="shared" si="253"/>
        <v/>
      </c>
      <c r="AW747" s="54" t="str">
        <f t="shared" si="254"/>
        <v/>
      </c>
      <c r="AX747" s="18" t="str">
        <f t="shared" si="255"/>
        <v/>
      </c>
      <c r="AY747" s="18" t="str">
        <f t="shared" si="256"/>
        <v/>
      </c>
      <c r="BA747" s="18">
        <f>IF($E747=AF!$D$6,IF($M747="Concluída no prazo",2,IF($M747="Concluída com atraso",1,0)),0)</f>
        <v>0</v>
      </c>
      <c r="BB747" s="18">
        <f>IF($E747=AF!$D$6,IF($M747="Atrasada",2,IF($M747="Concluída com atraso",1,0)),0)</f>
        <v>0</v>
      </c>
      <c r="BC747" s="18">
        <v>7.4099999999999999E-3</v>
      </c>
      <c r="BD747" s="18">
        <f t="shared" si="263"/>
        <v>7.4099999999999999E-3</v>
      </c>
      <c r="BE747" s="18">
        <f t="shared" si="263"/>
        <v>7.4099999999999999E-3</v>
      </c>
      <c r="BF747" s="18" t="str">
        <f t="shared" si="257"/>
        <v/>
      </c>
      <c r="BN747" s="18" t="str">
        <f t="shared" si="258"/>
        <v>s</v>
      </c>
    </row>
    <row r="748" spans="3:66" ht="50.1" customHeight="1" thickTop="1" thickBot="1" x14ac:dyDescent="0.3">
      <c r="C748" s="46"/>
      <c r="D748" s="46"/>
      <c r="E748" s="46"/>
      <c r="F748" s="122"/>
      <c r="G748" s="122"/>
      <c r="H748" s="78" t="str">
        <f t="shared" si="259"/>
        <v/>
      </c>
      <c r="I748" s="78" t="str">
        <f t="shared" si="260"/>
        <v/>
      </c>
      <c r="J748" s="16"/>
      <c r="K748" s="46" t="str">
        <f t="shared" si="261"/>
        <v/>
      </c>
      <c r="L748" s="16"/>
      <c r="M748" s="16"/>
      <c r="N748" s="46"/>
      <c r="O748" s="47" t="str">
        <f t="shared" si="264"/>
        <v/>
      </c>
      <c r="P748" s="47"/>
      <c r="Q748" s="48" t="str">
        <f>IFERROR(VLOOKUP(E748,Funcionários!$C$8:$E$207,3,FALSE),"")</f>
        <v/>
      </c>
      <c r="R748" s="47"/>
      <c r="S748" s="49" t="str">
        <f t="shared" si="265"/>
        <v/>
      </c>
      <c r="T748" s="49">
        <v>7.4200000000000004E-3</v>
      </c>
      <c r="U748" s="48" t="str">
        <f>IF(Funcionários!C749=0,"",Funcionários!C749)</f>
        <v/>
      </c>
      <c r="V748" s="50">
        <f>IF(U748="",0,IF(COUNTIFS($E$7:$E$3006,U748,$I$7:$I$3006,'RC'!$E$6)=0,0,COUNTIFS($M$7:$M$3006,"Concluída no prazo",$E$7:$E$3006,U748,$I$7:$I$3006,'RC'!$E$6)/COUNTIFS($E$7:$E$3006,U748,$I$7:$I$3006,'RC'!$E$6)))</f>
        <v>0</v>
      </c>
      <c r="W748" s="49">
        <f>SUMIFS($J$7:$J$3006,$E$7:$E$3006,U748,$I$7:$I$3006,'RC'!$E$6)+SUMIFS($L$7:$L$3006,$E$7:$E$3006,U748,$I$7:$I$3006,'RC'!$E$6)</f>
        <v>0</v>
      </c>
      <c r="X748" s="48">
        <f>COUNTIFS($E$7:$E$3006,U748,$I$7:$I$3006,'RC'!$E$6)</f>
        <v>0</v>
      </c>
      <c r="Y748" s="48"/>
      <c r="Z748" s="51" t="str">
        <f>IF(AQ748='RC'!$E$6,AC748*1000+AD748,"")</f>
        <v/>
      </c>
      <c r="AA748" s="51" t="str">
        <f>IF(AB748="","",IF(AQ748='RC'!$E$6,AC748*1000-AD748,""))</f>
        <v/>
      </c>
      <c r="AB748" s="48" t="str">
        <f>IFERROR(VLOOKUP(E748,Funcionários!$C$8:$E$207,3,FALSE),"")</f>
        <v/>
      </c>
      <c r="AC748" s="50" t="str">
        <f>IF(AB748="","",IF(COUNTIFS($AB$7:$AB$3006,AB748,$AQ$7:$AQ$3006,'RC'!$E$6)=0,"",COUNTIFS($M$7:$M$3006,"Concluída no prazo",$AB$7:$AB$3006,AB748,$AQ$7:$AQ$3006,'RC'!$E$6)/COUNTIFS($AB$7:$AB$3006,AB748,$AQ$7:$AQ$3006,'RC'!$E$6)))</f>
        <v/>
      </c>
      <c r="AD748" s="48">
        <f>SUMIF($AQ$7:$AQ$3006,'RC'!$E$6,$J$7:$J$3006)+SUMIF($AQ$7:$AQ$3006,'RC'!$E$6,$L$7:$L$3006)</f>
        <v>21</v>
      </c>
      <c r="AF748" s="48">
        <v>4.2589999999997699E-2</v>
      </c>
      <c r="AG748" s="48">
        <f>IF(OR(AQ748="",AQ748&lt;&gt;'RC'!$E$6,AB748&lt;&gt;'RC'!$D$21),0,1)</f>
        <v>0</v>
      </c>
      <c r="AH748" s="48">
        <f t="shared" si="262"/>
        <v>4.2589999999997699E-2</v>
      </c>
      <c r="AI748" s="48" t="str">
        <f t="shared" si="244"/>
        <v/>
      </c>
      <c r="AJ748" s="48" t="str">
        <f t="shared" si="245"/>
        <v/>
      </c>
      <c r="AK748" s="52" t="str">
        <f t="shared" si="246"/>
        <v/>
      </c>
      <c r="AL748" s="52" t="str">
        <f t="shared" si="247"/>
        <v/>
      </c>
      <c r="AM748" s="48" t="str">
        <f t="shared" si="248"/>
        <v/>
      </c>
      <c r="AN748" s="48" t="str">
        <f t="shared" si="249"/>
        <v/>
      </c>
      <c r="AP748" s="18" t="str">
        <f t="shared" si="250"/>
        <v/>
      </c>
      <c r="AQ748" s="18" t="str">
        <f t="shared" si="251"/>
        <v/>
      </c>
      <c r="AR748" s="18">
        <v>4.2590000000000003E-2</v>
      </c>
      <c r="AS748" s="18">
        <f>IF(AF!$D$27="Todos",1,IF(M748=AF!$D$27,1,0))</f>
        <v>1</v>
      </c>
      <c r="AT748" s="53">
        <f>IF(AND(E748=AF!$D$6,OR(LT!M748=AF!$D$27,AF!$D$27="Todos"),OR(AP748=AF!$E$8,AQ748=AF!$E$8)),AR748+AS748,0)</f>
        <v>0</v>
      </c>
      <c r="AU748" s="18" t="str">
        <f t="shared" si="252"/>
        <v/>
      </c>
      <c r="AV748" s="54" t="str">
        <f t="shared" si="253"/>
        <v/>
      </c>
      <c r="AW748" s="54" t="str">
        <f t="shared" si="254"/>
        <v/>
      </c>
      <c r="AX748" s="18" t="str">
        <f t="shared" si="255"/>
        <v/>
      </c>
      <c r="AY748" s="18" t="str">
        <f t="shared" si="256"/>
        <v/>
      </c>
      <c r="BA748" s="18">
        <f>IF($E748=AF!$D$6,IF($M748="Concluída no prazo",2,IF($M748="Concluída com atraso",1,0)),0)</f>
        <v>0</v>
      </c>
      <c r="BB748" s="18">
        <f>IF($E748=AF!$D$6,IF($M748="Atrasada",2,IF($M748="Concluída com atraso",1,0)),0)</f>
        <v>0</v>
      </c>
      <c r="BC748" s="18">
        <v>7.4200000000000004E-3</v>
      </c>
      <c r="BD748" s="18">
        <f t="shared" si="263"/>
        <v>7.4200000000000004E-3</v>
      </c>
      <c r="BE748" s="18">
        <f t="shared" si="263"/>
        <v>7.4200000000000004E-3</v>
      </c>
      <c r="BF748" s="18" t="str">
        <f t="shared" si="257"/>
        <v/>
      </c>
      <c r="BN748" s="18" t="str">
        <f t="shared" si="258"/>
        <v>s</v>
      </c>
    </row>
    <row r="749" spans="3:66" ht="50.1" customHeight="1" thickTop="1" thickBot="1" x14ac:dyDescent="0.3">
      <c r="C749" s="46"/>
      <c r="D749" s="46"/>
      <c r="E749" s="46"/>
      <c r="F749" s="122"/>
      <c r="G749" s="122"/>
      <c r="H749" s="78" t="str">
        <f t="shared" si="259"/>
        <v/>
      </c>
      <c r="I749" s="78" t="str">
        <f t="shared" si="260"/>
        <v/>
      </c>
      <c r="J749" s="16"/>
      <c r="K749" s="46" t="str">
        <f t="shared" si="261"/>
        <v/>
      </c>
      <c r="L749" s="16"/>
      <c r="M749" s="16"/>
      <c r="N749" s="46"/>
      <c r="O749" s="47" t="str">
        <f t="shared" si="264"/>
        <v/>
      </c>
      <c r="P749" s="47"/>
      <c r="Q749" s="48" t="str">
        <f>IFERROR(VLOOKUP(E749,Funcionários!$C$8:$E$207,3,FALSE),"")</f>
        <v/>
      </c>
      <c r="R749" s="47"/>
      <c r="S749" s="49" t="str">
        <f t="shared" si="265"/>
        <v/>
      </c>
      <c r="T749" s="49">
        <v>7.43E-3</v>
      </c>
      <c r="U749" s="48" t="str">
        <f>IF(Funcionários!C750=0,"",Funcionários!C750)</f>
        <v/>
      </c>
      <c r="V749" s="50">
        <f>IF(U749="",0,IF(COUNTIFS($E$7:$E$3006,U749,$I$7:$I$3006,'RC'!$E$6)=0,0,COUNTIFS($M$7:$M$3006,"Concluída no prazo",$E$7:$E$3006,U749,$I$7:$I$3006,'RC'!$E$6)/COUNTIFS($E$7:$E$3006,U749,$I$7:$I$3006,'RC'!$E$6)))</f>
        <v>0</v>
      </c>
      <c r="W749" s="49">
        <f>SUMIFS($J$7:$J$3006,$E$7:$E$3006,U749,$I$7:$I$3006,'RC'!$E$6)+SUMIFS($L$7:$L$3006,$E$7:$E$3006,U749,$I$7:$I$3006,'RC'!$E$6)</f>
        <v>0</v>
      </c>
      <c r="X749" s="48">
        <f>COUNTIFS($E$7:$E$3006,U749,$I$7:$I$3006,'RC'!$E$6)</f>
        <v>0</v>
      </c>
      <c r="Y749" s="48"/>
      <c r="Z749" s="51" t="str">
        <f>IF(AQ749='RC'!$E$6,AC749*1000+AD749,"")</f>
        <v/>
      </c>
      <c r="AA749" s="51" t="str">
        <f>IF(AB749="","",IF(AQ749='RC'!$E$6,AC749*1000-AD749,""))</f>
        <v/>
      </c>
      <c r="AB749" s="48" t="str">
        <f>IFERROR(VLOOKUP(E749,Funcionários!$C$8:$E$207,3,FALSE),"")</f>
        <v/>
      </c>
      <c r="AC749" s="50" t="str">
        <f>IF(AB749="","",IF(COUNTIFS($AB$7:$AB$3006,AB749,$AQ$7:$AQ$3006,'RC'!$E$6)=0,"",COUNTIFS($M$7:$M$3006,"Concluída no prazo",$AB$7:$AB$3006,AB749,$AQ$7:$AQ$3006,'RC'!$E$6)/COUNTIFS($AB$7:$AB$3006,AB749,$AQ$7:$AQ$3006,'RC'!$E$6)))</f>
        <v/>
      </c>
      <c r="AD749" s="48">
        <f>SUMIF($AQ$7:$AQ$3006,'RC'!$E$6,$J$7:$J$3006)+SUMIF($AQ$7:$AQ$3006,'RC'!$E$6,$L$7:$L$3006)</f>
        <v>21</v>
      </c>
      <c r="AF749" s="48">
        <v>4.2579999999997703E-2</v>
      </c>
      <c r="AG749" s="48">
        <f>IF(OR(AQ749="",AQ749&lt;&gt;'RC'!$E$6,AB749&lt;&gt;'RC'!$D$21),0,1)</f>
        <v>0</v>
      </c>
      <c r="AH749" s="48">
        <f t="shared" si="262"/>
        <v>4.2579999999997703E-2</v>
      </c>
      <c r="AI749" s="48" t="str">
        <f t="shared" si="244"/>
        <v/>
      </c>
      <c r="AJ749" s="48" t="str">
        <f t="shared" si="245"/>
        <v/>
      </c>
      <c r="AK749" s="52" t="str">
        <f t="shared" si="246"/>
        <v/>
      </c>
      <c r="AL749" s="52" t="str">
        <f t="shared" si="247"/>
        <v/>
      </c>
      <c r="AM749" s="48" t="str">
        <f t="shared" si="248"/>
        <v/>
      </c>
      <c r="AN749" s="48" t="str">
        <f t="shared" si="249"/>
        <v/>
      </c>
      <c r="AP749" s="18" t="str">
        <f t="shared" si="250"/>
        <v/>
      </c>
      <c r="AQ749" s="18" t="str">
        <f t="shared" si="251"/>
        <v/>
      </c>
      <c r="AR749" s="18">
        <v>4.258E-2</v>
      </c>
      <c r="AS749" s="18">
        <f>IF(AF!$D$27="Todos",1,IF(M749=AF!$D$27,1,0))</f>
        <v>1</v>
      </c>
      <c r="AT749" s="53">
        <f>IF(AND(E749=AF!$D$6,OR(LT!M749=AF!$D$27,AF!$D$27="Todos"),OR(AP749=AF!$E$8,AQ749=AF!$E$8)),AR749+AS749,0)</f>
        <v>0</v>
      </c>
      <c r="AU749" s="18" t="str">
        <f t="shared" si="252"/>
        <v/>
      </c>
      <c r="AV749" s="54" t="str">
        <f t="shared" si="253"/>
        <v/>
      </c>
      <c r="AW749" s="54" t="str">
        <f t="shared" si="254"/>
        <v/>
      </c>
      <c r="AX749" s="18" t="str">
        <f t="shared" si="255"/>
        <v/>
      </c>
      <c r="AY749" s="18" t="str">
        <f t="shared" si="256"/>
        <v/>
      </c>
      <c r="BA749" s="18">
        <f>IF($E749=AF!$D$6,IF($M749="Concluída no prazo",2,IF($M749="Concluída com atraso",1,0)),0)</f>
        <v>0</v>
      </c>
      <c r="BB749" s="18">
        <f>IF($E749=AF!$D$6,IF($M749="Atrasada",2,IF($M749="Concluída com atraso",1,0)),0)</f>
        <v>0</v>
      </c>
      <c r="BC749" s="18">
        <v>7.43E-3</v>
      </c>
      <c r="BD749" s="18">
        <f t="shared" si="263"/>
        <v>7.43E-3</v>
      </c>
      <c r="BE749" s="18">
        <f t="shared" si="263"/>
        <v>7.43E-3</v>
      </c>
      <c r="BF749" s="18" t="str">
        <f t="shared" si="257"/>
        <v/>
      </c>
      <c r="BN749" s="18" t="str">
        <f t="shared" si="258"/>
        <v>s</v>
      </c>
    </row>
    <row r="750" spans="3:66" ht="50.1" customHeight="1" thickTop="1" thickBot="1" x14ac:dyDescent="0.3">
      <c r="C750" s="46"/>
      <c r="D750" s="46"/>
      <c r="E750" s="46"/>
      <c r="F750" s="122"/>
      <c r="G750" s="122"/>
      <c r="H750" s="78" t="str">
        <f t="shared" si="259"/>
        <v/>
      </c>
      <c r="I750" s="78" t="str">
        <f t="shared" si="260"/>
        <v/>
      </c>
      <c r="J750" s="16"/>
      <c r="K750" s="46" t="str">
        <f t="shared" si="261"/>
        <v/>
      </c>
      <c r="L750" s="16"/>
      <c r="M750" s="16"/>
      <c r="N750" s="46"/>
      <c r="O750" s="47" t="str">
        <f t="shared" si="264"/>
        <v/>
      </c>
      <c r="P750" s="47"/>
      <c r="Q750" s="48" t="str">
        <f>IFERROR(VLOOKUP(E750,Funcionários!$C$8:$E$207,3,FALSE),"")</f>
        <v/>
      </c>
      <c r="R750" s="47"/>
      <c r="S750" s="49" t="str">
        <f t="shared" si="265"/>
        <v/>
      </c>
      <c r="T750" s="49">
        <v>7.4400000000000004E-3</v>
      </c>
      <c r="U750" s="48" t="str">
        <f>IF(Funcionários!C751=0,"",Funcionários!C751)</f>
        <v/>
      </c>
      <c r="V750" s="50">
        <f>IF(U750="",0,IF(COUNTIFS($E$7:$E$3006,U750,$I$7:$I$3006,'RC'!$E$6)=0,0,COUNTIFS($M$7:$M$3006,"Concluída no prazo",$E$7:$E$3006,U750,$I$7:$I$3006,'RC'!$E$6)/COUNTIFS($E$7:$E$3006,U750,$I$7:$I$3006,'RC'!$E$6)))</f>
        <v>0</v>
      </c>
      <c r="W750" s="49">
        <f>SUMIFS($J$7:$J$3006,$E$7:$E$3006,U750,$I$7:$I$3006,'RC'!$E$6)+SUMIFS($L$7:$L$3006,$E$7:$E$3006,U750,$I$7:$I$3006,'RC'!$E$6)</f>
        <v>0</v>
      </c>
      <c r="X750" s="48">
        <f>COUNTIFS($E$7:$E$3006,U750,$I$7:$I$3006,'RC'!$E$6)</f>
        <v>0</v>
      </c>
      <c r="Y750" s="48"/>
      <c r="Z750" s="51" t="str">
        <f>IF(AQ750='RC'!$E$6,AC750*1000+AD750,"")</f>
        <v/>
      </c>
      <c r="AA750" s="51" t="str">
        <f>IF(AB750="","",IF(AQ750='RC'!$E$6,AC750*1000-AD750,""))</f>
        <v/>
      </c>
      <c r="AB750" s="48" t="str">
        <f>IFERROR(VLOOKUP(E750,Funcionários!$C$8:$E$207,3,FALSE),"")</f>
        <v/>
      </c>
      <c r="AC750" s="50" t="str">
        <f>IF(AB750="","",IF(COUNTIFS($AB$7:$AB$3006,AB750,$AQ$7:$AQ$3006,'RC'!$E$6)=0,"",COUNTIFS($M$7:$M$3006,"Concluída no prazo",$AB$7:$AB$3006,AB750,$AQ$7:$AQ$3006,'RC'!$E$6)/COUNTIFS($AB$7:$AB$3006,AB750,$AQ$7:$AQ$3006,'RC'!$E$6)))</f>
        <v/>
      </c>
      <c r="AD750" s="48">
        <f>SUMIF($AQ$7:$AQ$3006,'RC'!$E$6,$J$7:$J$3006)+SUMIF($AQ$7:$AQ$3006,'RC'!$E$6,$L$7:$L$3006)</f>
        <v>21</v>
      </c>
      <c r="AF750" s="48">
        <v>4.25699999999977E-2</v>
      </c>
      <c r="AG750" s="48">
        <f>IF(OR(AQ750="",AQ750&lt;&gt;'RC'!$E$6,AB750&lt;&gt;'RC'!$D$21),0,1)</f>
        <v>0</v>
      </c>
      <c r="AH750" s="48">
        <f t="shared" si="262"/>
        <v>4.25699999999977E-2</v>
      </c>
      <c r="AI750" s="48" t="str">
        <f t="shared" si="244"/>
        <v/>
      </c>
      <c r="AJ750" s="48" t="str">
        <f t="shared" si="245"/>
        <v/>
      </c>
      <c r="AK750" s="52" t="str">
        <f t="shared" si="246"/>
        <v/>
      </c>
      <c r="AL750" s="52" t="str">
        <f t="shared" si="247"/>
        <v/>
      </c>
      <c r="AM750" s="48" t="str">
        <f t="shared" si="248"/>
        <v/>
      </c>
      <c r="AN750" s="48" t="str">
        <f t="shared" si="249"/>
        <v/>
      </c>
      <c r="AP750" s="18" t="str">
        <f t="shared" si="250"/>
        <v/>
      </c>
      <c r="AQ750" s="18" t="str">
        <f t="shared" si="251"/>
        <v/>
      </c>
      <c r="AR750" s="18">
        <v>4.2569999999999997E-2</v>
      </c>
      <c r="AS750" s="18">
        <f>IF(AF!$D$27="Todos",1,IF(M750=AF!$D$27,1,0))</f>
        <v>1</v>
      </c>
      <c r="AT750" s="53">
        <f>IF(AND(E750=AF!$D$6,OR(LT!M750=AF!$D$27,AF!$D$27="Todos"),OR(AP750=AF!$E$8,AQ750=AF!$E$8)),AR750+AS750,0)</f>
        <v>0</v>
      </c>
      <c r="AU750" s="18" t="str">
        <f t="shared" si="252"/>
        <v/>
      </c>
      <c r="AV750" s="54" t="str">
        <f t="shared" si="253"/>
        <v/>
      </c>
      <c r="AW750" s="54" t="str">
        <f t="shared" si="254"/>
        <v/>
      </c>
      <c r="AX750" s="18" t="str">
        <f t="shared" si="255"/>
        <v/>
      </c>
      <c r="AY750" s="18" t="str">
        <f t="shared" si="256"/>
        <v/>
      </c>
      <c r="BA750" s="18">
        <f>IF($E750=AF!$D$6,IF($M750="Concluída no prazo",2,IF($M750="Concluída com atraso",1,0)),0)</f>
        <v>0</v>
      </c>
      <c r="BB750" s="18">
        <f>IF($E750=AF!$D$6,IF($M750="Atrasada",2,IF($M750="Concluída com atraso",1,0)),0)</f>
        <v>0</v>
      </c>
      <c r="BC750" s="18">
        <v>7.4400000000000004E-3</v>
      </c>
      <c r="BD750" s="18">
        <f t="shared" si="263"/>
        <v>7.4400000000000004E-3</v>
      </c>
      <c r="BE750" s="18">
        <f t="shared" si="263"/>
        <v>7.4400000000000004E-3</v>
      </c>
      <c r="BF750" s="18" t="str">
        <f t="shared" si="257"/>
        <v/>
      </c>
      <c r="BN750" s="18" t="str">
        <f t="shared" si="258"/>
        <v>s</v>
      </c>
    </row>
    <row r="751" spans="3:66" ht="50.1" customHeight="1" thickTop="1" thickBot="1" x14ac:dyDescent="0.3">
      <c r="C751" s="46"/>
      <c r="D751" s="46"/>
      <c r="E751" s="46"/>
      <c r="F751" s="122"/>
      <c r="G751" s="122"/>
      <c r="H751" s="78" t="str">
        <f t="shared" si="259"/>
        <v/>
      </c>
      <c r="I751" s="78" t="str">
        <f t="shared" si="260"/>
        <v/>
      </c>
      <c r="J751" s="16"/>
      <c r="K751" s="46" t="str">
        <f t="shared" si="261"/>
        <v/>
      </c>
      <c r="L751" s="16"/>
      <c r="M751" s="16"/>
      <c r="N751" s="46"/>
      <c r="O751" s="47" t="str">
        <f t="shared" si="264"/>
        <v/>
      </c>
      <c r="P751" s="47"/>
      <c r="Q751" s="48" t="str">
        <f>IFERROR(VLOOKUP(E751,Funcionários!$C$8:$E$207,3,FALSE),"")</f>
        <v/>
      </c>
      <c r="R751" s="47"/>
      <c r="S751" s="49" t="str">
        <f t="shared" si="265"/>
        <v/>
      </c>
      <c r="T751" s="49">
        <v>7.45E-3</v>
      </c>
      <c r="U751" s="48" t="str">
        <f>IF(Funcionários!C752=0,"",Funcionários!C752)</f>
        <v/>
      </c>
      <c r="V751" s="50">
        <f>IF(U751="",0,IF(COUNTIFS($E$7:$E$3006,U751,$I$7:$I$3006,'RC'!$E$6)=0,0,COUNTIFS($M$7:$M$3006,"Concluída no prazo",$E$7:$E$3006,U751,$I$7:$I$3006,'RC'!$E$6)/COUNTIFS($E$7:$E$3006,U751,$I$7:$I$3006,'RC'!$E$6)))</f>
        <v>0</v>
      </c>
      <c r="W751" s="49">
        <f>SUMIFS($J$7:$J$3006,$E$7:$E$3006,U751,$I$7:$I$3006,'RC'!$E$6)+SUMIFS($L$7:$L$3006,$E$7:$E$3006,U751,$I$7:$I$3006,'RC'!$E$6)</f>
        <v>0</v>
      </c>
      <c r="X751" s="48">
        <f>COUNTIFS($E$7:$E$3006,U751,$I$7:$I$3006,'RC'!$E$6)</f>
        <v>0</v>
      </c>
      <c r="Y751" s="48"/>
      <c r="Z751" s="51" t="str">
        <f>IF(AQ751='RC'!$E$6,AC751*1000+AD751,"")</f>
        <v/>
      </c>
      <c r="AA751" s="51" t="str">
        <f>IF(AB751="","",IF(AQ751='RC'!$E$6,AC751*1000-AD751,""))</f>
        <v/>
      </c>
      <c r="AB751" s="48" t="str">
        <f>IFERROR(VLOOKUP(E751,Funcionários!$C$8:$E$207,3,FALSE),"")</f>
        <v/>
      </c>
      <c r="AC751" s="50" t="str">
        <f>IF(AB751="","",IF(COUNTIFS($AB$7:$AB$3006,AB751,$AQ$7:$AQ$3006,'RC'!$E$6)=0,"",COUNTIFS($M$7:$M$3006,"Concluída no prazo",$AB$7:$AB$3006,AB751,$AQ$7:$AQ$3006,'RC'!$E$6)/COUNTIFS($AB$7:$AB$3006,AB751,$AQ$7:$AQ$3006,'RC'!$E$6)))</f>
        <v/>
      </c>
      <c r="AD751" s="48">
        <f>SUMIF($AQ$7:$AQ$3006,'RC'!$E$6,$J$7:$J$3006)+SUMIF($AQ$7:$AQ$3006,'RC'!$E$6,$L$7:$L$3006)</f>
        <v>21</v>
      </c>
      <c r="AF751" s="48">
        <v>4.2559999999997697E-2</v>
      </c>
      <c r="AG751" s="48">
        <f>IF(OR(AQ751="",AQ751&lt;&gt;'RC'!$E$6,AB751&lt;&gt;'RC'!$D$21),0,1)</f>
        <v>0</v>
      </c>
      <c r="AH751" s="48">
        <f t="shared" si="262"/>
        <v>4.2559999999997697E-2</v>
      </c>
      <c r="AI751" s="48" t="str">
        <f t="shared" si="244"/>
        <v/>
      </c>
      <c r="AJ751" s="48" t="str">
        <f t="shared" si="245"/>
        <v/>
      </c>
      <c r="AK751" s="52" t="str">
        <f t="shared" si="246"/>
        <v/>
      </c>
      <c r="AL751" s="52" t="str">
        <f t="shared" si="247"/>
        <v/>
      </c>
      <c r="AM751" s="48" t="str">
        <f t="shared" si="248"/>
        <v/>
      </c>
      <c r="AN751" s="48" t="str">
        <f t="shared" si="249"/>
        <v/>
      </c>
      <c r="AP751" s="18" t="str">
        <f t="shared" si="250"/>
        <v/>
      </c>
      <c r="AQ751" s="18" t="str">
        <f t="shared" si="251"/>
        <v/>
      </c>
      <c r="AR751" s="18">
        <v>4.2560000000000001E-2</v>
      </c>
      <c r="AS751" s="18">
        <f>IF(AF!$D$27="Todos",1,IF(M751=AF!$D$27,1,0))</f>
        <v>1</v>
      </c>
      <c r="AT751" s="53">
        <f>IF(AND(E751=AF!$D$6,OR(LT!M751=AF!$D$27,AF!$D$27="Todos"),OR(AP751=AF!$E$8,AQ751=AF!$E$8)),AR751+AS751,0)</f>
        <v>0</v>
      </c>
      <c r="AU751" s="18" t="str">
        <f t="shared" si="252"/>
        <v/>
      </c>
      <c r="AV751" s="54" t="str">
        <f t="shared" si="253"/>
        <v/>
      </c>
      <c r="AW751" s="54" t="str">
        <f t="shared" si="254"/>
        <v/>
      </c>
      <c r="AX751" s="18" t="str">
        <f t="shared" si="255"/>
        <v/>
      </c>
      <c r="AY751" s="18" t="str">
        <f t="shared" si="256"/>
        <v/>
      </c>
      <c r="BA751" s="18">
        <f>IF($E751=AF!$D$6,IF($M751="Concluída no prazo",2,IF($M751="Concluída com atraso",1,0)),0)</f>
        <v>0</v>
      </c>
      <c r="BB751" s="18">
        <f>IF($E751=AF!$D$6,IF($M751="Atrasada",2,IF($M751="Concluída com atraso",1,0)),0)</f>
        <v>0</v>
      </c>
      <c r="BC751" s="18">
        <v>7.45E-3</v>
      </c>
      <c r="BD751" s="18">
        <f t="shared" si="263"/>
        <v>7.45E-3</v>
      </c>
      <c r="BE751" s="18">
        <f t="shared" si="263"/>
        <v>7.45E-3</v>
      </c>
      <c r="BF751" s="18" t="str">
        <f t="shared" si="257"/>
        <v/>
      </c>
      <c r="BN751" s="18" t="str">
        <f t="shared" si="258"/>
        <v>s</v>
      </c>
    </row>
    <row r="752" spans="3:66" ht="50.1" customHeight="1" thickTop="1" thickBot="1" x14ac:dyDescent="0.3">
      <c r="C752" s="46"/>
      <c r="D752" s="46"/>
      <c r="E752" s="46"/>
      <c r="F752" s="122"/>
      <c r="G752" s="122"/>
      <c r="H752" s="78" t="str">
        <f t="shared" si="259"/>
        <v/>
      </c>
      <c r="I752" s="78" t="str">
        <f t="shared" si="260"/>
        <v/>
      </c>
      <c r="J752" s="16"/>
      <c r="K752" s="46" t="str">
        <f t="shared" si="261"/>
        <v/>
      </c>
      <c r="L752" s="16"/>
      <c r="M752" s="16"/>
      <c r="N752" s="46"/>
      <c r="O752" s="47" t="str">
        <f t="shared" si="264"/>
        <v/>
      </c>
      <c r="P752" s="47"/>
      <c r="Q752" s="48" t="str">
        <f>IFERROR(VLOOKUP(E752,Funcionários!$C$8:$E$207,3,FALSE),"")</f>
        <v/>
      </c>
      <c r="R752" s="47"/>
      <c r="S752" s="49" t="str">
        <f t="shared" si="265"/>
        <v/>
      </c>
      <c r="T752" s="49">
        <v>7.4599999999999996E-3</v>
      </c>
      <c r="U752" s="48" t="str">
        <f>IF(Funcionários!C753=0,"",Funcionários!C753)</f>
        <v/>
      </c>
      <c r="V752" s="50">
        <f>IF(U752="",0,IF(COUNTIFS($E$7:$E$3006,U752,$I$7:$I$3006,'RC'!$E$6)=0,0,COUNTIFS($M$7:$M$3006,"Concluída no prazo",$E$7:$E$3006,U752,$I$7:$I$3006,'RC'!$E$6)/COUNTIFS($E$7:$E$3006,U752,$I$7:$I$3006,'RC'!$E$6)))</f>
        <v>0</v>
      </c>
      <c r="W752" s="49">
        <f>SUMIFS($J$7:$J$3006,$E$7:$E$3006,U752,$I$7:$I$3006,'RC'!$E$6)+SUMIFS($L$7:$L$3006,$E$7:$E$3006,U752,$I$7:$I$3006,'RC'!$E$6)</f>
        <v>0</v>
      </c>
      <c r="X752" s="48">
        <f>COUNTIFS($E$7:$E$3006,U752,$I$7:$I$3006,'RC'!$E$6)</f>
        <v>0</v>
      </c>
      <c r="Y752" s="48"/>
      <c r="Z752" s="51" t="str">
        <f>IF(AQ752='RC'!$E$6,AC752*1000+AD752,"")</f>
        <v/>
      </c>
      <c r="AA752" s="51" t="str">
        <f>IF(AB752="","",IF(AQ752='RC'!$E$6,AC752*1000-AD752,""))</f>
        <v/>
      </c>
      <c r="AB752" s="48" t="str">
        <f>IFERROR(VLOOKUP(E752,Funcionários!$C$8:$E$207,3,FALSE),"")</f>
        <v/>
      </c>
      <c r="AC752" s="50" t="str">
        <f>IF(AB752="","",IF(COUNTIFS($AB$7:$AB$3006,AB752,$AQ$7:$AQ$3006,'RC'!$E$6)=0,"",COUNTIFS($M$7:$M$3006,"Concluída no prazo",$AB$7:$AB$3006,AB752,$AQ$7:$AQ$3006,'RC'!$E$6)/COUNTIFS($AB$7:$AB$3006,AB752,$AQ$7:$AQ$3006,'RC'!$E$6)))</f>
        <v/>
      </c>
      <c r="AD752" s="48">
        <f>SUMIF($AQ$7:$AQ$3006,'RC'!$E$6,$J$7:$J$3006)+SUMIF($AQ$7:$AQ$3006,'RC'!$E$6,$L$7:$L$3006)</f>
        <v>21</v>
      </c>
      <c r="AF752" s="48">
        <v>4.2549999999997701E-2</v>
      </c>
      <c r="AG752" s="48">
        <f>IF(OR(AQ752="",AQ752&lt;&gt;'RC'!$E$6,AB752&lt;&gt;'RC'!$D$21),0,1)</f>
        <v>0</v>
      </c>
      <c r="AH752" s="48">
        <f t="shared" si="262"/>
        <v>4.2549999999997701E-2</v>
      </c>
      <c r="AI752" s="48" t="str">
        <f t="shared" si="244"/>
        <v/>
      </c>
      <c r="AJ752" s="48" t="str">
        <f t="shared" si="245"/>
        <v/>
      </c>
      <c r="AK752" s="52" t="str">
        <f t="shared" si="246"/>
        <v/>
      </c>
      <c r="AL752" s="52" t="str">
        <f t="shared" si="247"/>
        <v/>
      </c>
      <c r="AM752" s="48" t="str">
        <f t="shared" si="248"/>
        <v/>
      </c>
      <c r="AN752" s="48" t="str">
        <f t="shared" si="249"/>
        <v/>
      </c>
      <c r="AP752" s="18" t="str">
        <f t="shared" si="250"/>
        <v/>
      </c>
      <c r="AQ752" s="18" t="str">
        <f t="shared" si="251"/>
        <v/>
      </c>
      <c r="AR752" s="18">
        <v>4.2549999999999998E-2</v>
      </c>
      <c r="AS752" s="18">
        <f>IF(AF!$D$27="Todos",1,IF(M752=AF!$D$27,1,0))</f>
        <v>1</v>
      </c>
      <c r="AT752" s="53">
        <f>IF(AND(E752=AF!$D$6,OR(LT!M752=AF!$D$27,AF!$D$27="Todos"),OR(AP752=AF!$E$8,AQ752=AF!$E$8)),AR752+AS752,0)</f>
        <v>0</v>
      </c>
      <c r="AU752" s="18" t="str">
        <f t="shared" si="252"/>
        <v/>
      </c>
      <c r="AV752" s="54" t="str">
        <f t="shared" si="253"/>
        <v/>
      </c>
      <c r="AW752" s="54" t="str">
        <f t="shared" si="254"/>
        <v/>
      </c>
      <c r="AX752" s="18" t="str">
        <f t="shared" si="255"/>
        <v/>
      </c>
      <c r="AY752" s="18" t="str">
        <f t="shared" si="256"/>
        <v/>
      </c>
      <c r="BA752" s="18">
        <f>IF($E752=AF!$D$6,IF($M752="Concluída no prazo",2,IF($M752="Concluída com atraso",1,0)),0)</f>
        <v>0</v>
      </c>
      <c r="BB752" s="18">
        <f>IF($E752=AF!$D$6,IF($M752="Atrasada",2,IF($M752="Concluída com atraso",1,0)),0)</f>
        <v>0</v>
      </c>
      <c r="BC752" s="18">
        <v>7.4599999999999996E-3</v>
      </c>
      <c r="BD752" s="18">
        <f t="shared" si="263"/>
        <v>7.4599999999999996E-3</v>
      </c>
      <c r="BE752" s="18">
        <f t="shared" si="263"/>
        <v>7.4599999999999996E-3</v>
      </c>
      <c r="BF752" s="18" t="str">
        <f t="shared" si="257"/>
        <v/>
      </c>
      <c r="BN752" s="18" t="str">
        <f t="shared" si="258"/>
        <v>s</v>
      </c>
    </row>
    <row r="753" spans="3:66" ht="50.1" customHeight="1" thickTop="1" thickBot="1" x14ac:dyDescent="0.3">
      <c r="C753" s="46"/>
      <c r="D753" s="46"/>
      <c r="E753" s="46"/>
      <c r="F753" s="122"/>
      <c r="G753" s="122"/>
      <c r="H753" s="78" t="str">
        <f t="shared" si="259"/>
        <v/>
      </c>
      <c r="I753" s="78" t="str">
        <f t="shared" si="260"/>
        <v/>
      </c>
      <c r="J753" s="16"/>
      <c r="K753" s="46" t="str">
        <f t="shared" si="261"/>
        <v/>
      </c>
      <c r="L753" s="16"/>
      <c r="M753" s="16"/>
      <c r="N753" s="46"/>
      <c r="O753" s="47" t="str">
        <f t="shared" si="264"/>
        <v/>
      </c>
      <c r="P753" s="47"/>
      <c r="Q753" s="48" t="str">
        <f>IFERROR(VLOOKUP(E753,Funcionários!$C$8:$E$207,3,FALSE),"")</f>
        <v/>
      </c>
      <c r="R753" s="47"/>
      <c r="S753" s="49" t="str">
        <f t="shared" si="265"/>
        <v/>
      </c>
      <c r="T753" s="49">
        <v>7.4700000000000001E-3</v>
      </c>
      <c r="U753" s="48" t="str">
        <f>IF(Funcionários!C754=0,"",Funcionários!C754)</f>
        <v/>
      </c>
      <c r="V753" s="50">
        <f>IF(U753="",0,IF(COUNTIFS($E$7:$E$3006,U753,$I$7:$I$3006,'RC'!$E$6)=0,0,COUNTIFS($M$7:$M$3006,"Concluída no prazo",$E$7:$E$3006,U753,$I$7:$I$3006,'RC'!$E$6)/COUNTIFS($E$7:$E$3006,U753,$I$7:$I$3006,'RC'!$E$6)))</f>
        <v>0</v>
      </c>
      <c r="W753" s="49">
        <f>SUMIFS($J$7:$J$3006,$E$7:$E$3006,U753,$I$7:$I$3006,'RC'!$E$6)+SUMIFS($L$7:$L$3006,$E$7:$E$3006,U753,$I$7:$I$3006,'RC'!$E$6)</f>
        <v>0</v>
      </c>
      <c r="X753" s="48">
        <f>COUNTIFS($E$7:$E$3006,U753,$I$7:$I$3006,'RC'!$E$6)</f>
        <v>0</v>
      </c>
      <c r="Y753" s="48"/>
      <c r="Z753" s="51" t="str">
        <f>IF(AQ753='RC'!$E$6,AC753*1000+AD753,"")</f>
        <v/>
      </c>
      <c r="AA753" s="51" t="str">
        <f>IF(AB753="","",IF(AQ753='RC'!$E$6,AC753*1000-AD753,""))</f>
        <v/>
      </c>
      <c r="AB753" s="48" t="str">
        <f>IFERROR(VLOOKUP(E753,Funcionários!$C$8:$E$207,3,FALSE),"")</f>
        <v/>
      </c>
      <c r="AC753" s="50" t="str">
        <f>IF(AB753="","",IF(COUNTIFS($AB$7:$AB$3006,AB753,$AQ$7:$AQ$3006,'RC'!$E$6)=0,"",COUNTIFS($M$7:$M$3006,"Concluída no prazo",$AB$7:$AB$3006,AB753,$AQ$7:$AQ$3006,'RC'!$E$6)/COUNTIFS($AB$7:$AB$3006,AB753,$AQ$7:$AQ$3006,'RC'!$E$6)))</f>
        <v/>
      </c>
      <c r="AD753" s="48">
        <f>SUMIF($AQ$7:$AQ$3006,'RC'!$E$6,$J$7:$J$3006)+SUMIF($AQ$7:$AQ$3006,'RC'!$E$6,$L$7:$L$3006)</f>
        <v>21</v>
      </c>
      <c r="AF753" s="48">
        <v>4.2539999999997698E-2</v>
      </c>
      <c r="AG753" s="48">
        <f>IF(OR(AQ753="",AQ753&lt;&gt;'RC'!$E$6,AB753&lt;&gt;'RC'!$D$21),0,1)</f>
        <v>0</v>
      </c>
      <c r="AH753" s="48">
        <f t="shared" si="262"/>
        <v>4.2539999999997698E-2</v>
      </c>
      <c r="AI753" s="48" t="str">
        <f t="shared" si="244"/>
        <v/>
      </c>
      <c r="AJ753" s="48" t="str">
        <f t="shared" si="245"/>
        <v/>
      </c>
      <c r="AK753" s="52" t="str">
        <f t="shared" si="246"/>
        <v/>
      </c>
      <c r="AL753" s="52" t="str">
        <f t="shared" si="247"/>
        <v/>
      </c>
      <c r="AM753" s="48" t="str">
        <f t="shared" si="248"/>
        <v/>
      </c>
      <c r="AN753" s="48" t="str">
        <f t="shared" si="249"/>
        <v/>
      </c>
      <c r="AP753" s="18" t="str">
        <f t="shared" si="250"/>
        <v/>
      </c>
      <c r="AQ753" s="18" t="str">
        <f t="shared" si="251"/>
        <v/>
      </c>
      <c r="AR753" s="18">
        <v>4.2540000000000001E-2</v>
      </c>
      <c r="AS753" s="18">
        <f>IF(AF!$D$27="Todos",1,IF(M753=AF!$D$27,1,0))</f>
        <v>1</v>
      </c>
      <c r="AT753" s="53">
        <f>IF(AND(E753=AF!$D$6,OR(LT!M753=AF!$D$27,AF!$D$27="Todos"),OR(AP753=AF!$E$8,AQ753=AF!$E$8)),AR753+AS753,0)</f>
        <v>0</v>
      </c>
      <c r="AU753" s="18" t="str">
        <f t="shared" si="252"/>
        <v/>
      </c>
      <c r="AV753" s="54" t="str">
        <f t="shared" si="253"/>
        <v/>
      </c>
      <c r="AW753" s="54" t="str">
        <f t="shared" si="254"/>
        <v/>
      </c>
      <c r="AX753" s="18" t="str">
        <f t="shared" si="255"/>
        <v/>
      </c>
      <c r="AY753" s="18" t="str">
        <f t="shared" si="256"/>
        <v/>
      </c>
      <c r="BA753" s="18">
        <f>IF($E753=AF!$D$6,IF($M753="Concluída no prazo",2,IF($M753="Concluída com atraso",1,0)),0)</f>
        <v>0</v>
      </c>
      <c r="BB753" s="18">
        <f>IF($E753=AF!$D$6,IF($M753="Atrasada",2,IF($M753="Concluída com atraso",1,0)),0)</f>
        <v>0</v>
      </c>
      <c r="BC753" s="18">
        <v>7.4700000000000001E-3</v>
      </c>
      <c r="BD753" s="18">
        <f t="shared" si="263"/>
        <v>7.4700000000000001E-3</v>
      </c>
      <c r="BE753" s="18">
        <f t="shared" si="263"/>
        <v>7.4700000000000001E-3</v>
      </c>
      <c r="BF753" s="18" t="str">
        <f t="shared" si="257"/>
        <v/>
      </c>
      <c r="BN753" s="18" t="str">
        <f t="shared" si="258"/>
        <v>s</v>
      </c>
    </row>
    <row r="754" spans="3:66" ht="50.1" customHeight="1" thickTop="1" thickBot="1" x14ac:dyDescent="0.3">
      <c r="C754" s="46"/>
      <c r="D754" s="46"/>
      <c r="E754" s="46"/>
      <c r="F754" s="122"/>
      <c r="G754" s="122"/>
      <c r="H754" s="78" t="str">
        <f t="shared" si="259"/>
        <v/>
      </c>
      <c r="I754" s="78" t="str">
        <f t="shared" si="260"/>
        <v/>
      </c>
      <c r="J754" s="16"/>
      <c r="K754" s="46" t="str">
        <f t="shared" si="261"/>
        <v/>
      </c>
      <c r="L754" s="16"/>
      <c r="M754" s="16"/>
      <c r="N754" s="46"/>
      <c r="O754" s="47" t="str">
        <f t="shared" si="264"/>
        <v/>
      </c>
      <c r="P754" s="47"/>
      <c r="Q754" s="48" t="str">
        <f>IFERROR(VLOOKUP(E754,Funcionários!$C$8:$E$207,3,FALSE),"")</f>
        <v/>
      </c>
      <c r="R754" s="47"/>
      <c r="S754" s="49" t="str">
        <f t="shared" si="265"/>
        <v/>
      </c>
      <c r="T754" s="49">
        <v>7.4799999999999997E-3</v>
      </c>
      <c r="U754" s="48" t="str">
        <f>IF(Funcionários!C755=0,"",Funcionários!C755)</f>
        <v/>
      </c>
      <c r="V754" s="50">
        <f>IF(U754="",0,IF(COUNTIFS($E$7:$E$3006,U754,$I$7:$I$3006,'RC'!$E$6)=0,0,COUNTIFS($M$7:$M$3006,"Concluída no prazo",$E$7:$E$3006,U754,$I$7:$I$3006,'RC'!$E$6)/COUNTIFS($E$7:$E$3006,U754,$I$7:$I$3006,'RC'!$E$6)))</f>
        <v>0</v>
      </c>
      <c r="W754" s="49">
        <f>SUMIFS($J$7:$J$3006,$E$7:$E$3006,U754,$I$7:$I$3006,'RC'!$E$6)+SUMIFS($L$7:$L$3006,$E$7:$E$3006,U754,$I$7:$I$3006,'RC'!$E$6)</f>
        <v>0</v>
      </c>
      <c r="X754" s="48">
        <f>COUNTIFS($E$7:$E$3006,U754,$I$7:$I$3006,'RC'!$E$6)</f>
        <v>0</v>
      </c>
      <c r="Y754" s="48"/>
      <c r="Z754" s="51" t="str">
        <f>IF(AQ754='RC'!$E$6,AC754*1000+AD754,"")</f>
        <v/>
      </c>
      <c r="AA754" s="51" t="str">
        <f>IF(AB754="","",IF(AQ754='RC'!$E$6,AC754*1000-AD754,""))</f>
        <v/>
      </c>
      <c r="AB754" s="48" t="str">
        <f>IFERROR(VLOOKUP(E754,Funcionários!$C$8:$E$207,3,FALSE),"")</f>
        <v/>
      </c>
      <c r="AC754" s="50" t="str">
        <f>IF(AB754="","",IF(COUNTIFS($AB$7:$AB$3006,AB754,$AQ$7:$AQ$3006,'RC'!$E$6)=0,"",COUNTIFS($M$7:$M$3006,"Concluída no prazo",$AB$7:$AB$3006,AB754,$AQ$7:$AQ$3006,'RC'!$E$6)/COUNTIFS($AB$7:$AB$3006,AB754,$AQ$7:$AQ$3006,'RC'!$E$6)))</f>
        <v/>
      </c>
      <c r="AD754" s="48">
        <f>SUMIF($AQ$7:$AQ$3006,'RC'!$E$6,$J$7:$J$3006)+SUMIF($AQ$7:$AQ$3006,'RC'!$E$6,$L$7:$L$3006)</f>
        <v>21</v>
      </c>
      <c r="AF754" s="48">
        <v>4.2529999999997702E-2</v>
      </c>
      <c r="AG754" s="48">
        <f>IF(OR(AQ754="",AQ754&lt;&gt;'RC'!$E$6,AB754&lt;&gt;'RC'!$D$21),0,1)</f>
        <v>0</v>
      </c>
      <c r="AH754" s="48">
        <f t="shared" si="262"/>
        <v>4.2529999999997702E-2</v>
      </c>
      <c r="AI754" s="48" t="str">
        <f t="shared" si="244"/>
        <v/>
      </c>
      <c r="AJ754" s="48" t="str">
        <f t="shared" si="245"/>
        <v/>
      </c>
      <c r="AK754" s="52" t="str">
        <f t="shared" si="246"/>
        <v/>
      </c>
      <c r="AL754" s="52" t="str">
        <f t="shared" si="247"/>
        <v/>
      </c>
      <c r="AM754" s="48" t="str">
        <f t="shared" si="248"/>
        <v/>
      </c>
      <c r="AN754" s="48" t="str">
        <f t="shared" si="249"/>
        <v/>
      </c>
      <c r="AP754" s="18" t="str">
        <f t="shared" si="250"/>
        <v/>
      </c>
      <c r="AQ754" s="18" t="str">
        <f t="shared" si="251"/>
        <v/>
      </c>
      <c r="AR754" s="18">
        <v>4.2529999999999998E-2</v>
      </c>
      <c r="AS754" s="18">
        <f>IF(AF!$D$27="Todos",1,IF(M754=AF!$D$27,1,0))</f>
        <v>1</v>
      </c>
      <c r="AT754" s="53">
        <f>IF(AND(E754=AF!$D$6,OR(LT!M754=AF!$D$27,AF!$D$27="Todos"),OR(AP754=AF!$E$8,AQ754=AF!$E$8)),AR754+AS754,0)</f>
        <v>0</v>
      </c>
      <c r="AU754" s="18" t="str">
        <f t="shared" si="252"/>
        <v/>
      </c>
      <c r="AV754" s="54" t="str">
        <f t="shared" si="253"/>
        <v/>
      </c>
      <c r="AW754" s="54" t="str">
        <f t="shared" si="254"/>
        <v/>
      </c>
      <c r="AX754" s="18" t="str">
        <f t="shared" si="255"/>
        <v/>
      </c>
      <c r="AY754" s="18" t="str">
        <f t="shared" si="256"/>
        <v/>
      </c>
      <c r="BA754" s="18">
        <f>IF($E754=AF!$D$6,IF($M754="Concluída no prazo",2,IF($M754="Concluída com atraso",1,0)),0)</f>
        <v>0</v>
      </c>
      <c r="BB754" s="18">
        <f>IF($E754=AF!$D$6,IF($M754="Atrasada",2,IF($M754="Concluída com atraso",1,0)),0)</f>
        <v>0</v>
      </c>
      <c r="BC754" s="18">
        <v>7.4799999999999997E-3</v>
      </c>
      <c r="BD754" s="18">
        <f t="shared" si="263"/>
        <v>7.4799999999999997E-3</v>
      </c>
      <c r="BE754" s="18">
        <f t="shared" si="263"/>
        <v>7.4799999999999997E-3</v>
      </c>
      <c r="BF754" s="18" t="str">
        <f t="shared" si="257"/>
        <v/>
      </c>
      <c r="BN754" s="18" t="str">
        <f t="shared" si="258"/>
        <v>s</v>
      </c>
    </row>
    <row r="755" spans="3:66" ht="50.1" customHeight="1" thickTop="1" thickBot="1" x14ac:dyDescent="0.3">
      <c r="C755" s="46"/>
      <c r="D755" s="46"/>
      <c r="E755" s="46"/>
      <c r="F755" s="122"/>
      <c r="G755" s="122"/>
      <c r="H755" s="78" t="str">
        <f t="shared" si="259"/>
        <v/>
      </c>
      <c r="I755" s="78" t="str">
        <f t="shared" si="260"/>
        <v/>
      </c>
      <c r="J755" s="16"/>
      <c r="K755" s="46" t="str">
        <f t="shared" si="261"/>
        <v/>
      </c>
      <c r="L755" s="16"/>
      <c r="M755" s="16"/>
      <c r="N755" s="46"/>
      <c r="O755" s="47" t="str">
        <f t="shared" si="264"/>
        <v/>
      </c>
      <c r="P755" s="47"/>
      <c r="Q755" s="48" t="str">
        <f>IFERROR(VLOOKUP(E755,Funcionários!$C$8:$E$207,3,FALSE),"")</f>
        <v/>
      </c>
      <c r="R755" s="47"/>
      <c r="S755" s="49" t="str">
        <f t="shared" si="265"/>
        <v/>
      </c>
      <c r="T755" s="49">
        <v>7.4900000000000001E-3</v>
      </c>
      <c r="U755" s="48" t="str">
        <f>IF(Funcionários!C756=0,"",Funcionários!C756)</f>
        <v/>
      </c>
      <c r="V755" s="50">
        <f>IF(U755="",0,IF(COUNTIFS($E$7:$E$3006,U755,$I$7:$I$3006,'RC'!$E$6)=0,0,COUNTIFS($M$7:$M$3006,"Concluída no prazo",$E$7:$E$3006,U755,$I$7:$I$3006,'RC'!$E$6)/COUNTIFS($E$7:$E$3006,U755,$I$7:$I$3006,'RC'!$E$6)))</f>
        <v>0</v>
      </c>
      <c r="W755" s="49">
        <f>SUMIFS($J$7:$J$3006,$E$7:$E$3006,U755,$I$7:$I$3006,'RC'!$E$6)+SUMIFS($L$7:$L$3006,$E$7:$E$3006,U755,$I$7:$I$3006,'RC'!$E$6)</f>
        <v>0</v>
      </c>
      <c r="X755" s="48">
        <f>COUNTIFS($E$7:$E$3006,U755,$I$7:$I$3006,'RC'!$E$6)</f>
        <v>0</v>
      </c>
      <c r="Y755" s="48"/>
      <c r="Z755" s="51" t="str">
        <f>IF(AQ755='RC'!$E$6,AC755*1000+AD755,"")</f>
        <v/>
      </c>
      <c r="AA755" s="51" t="str">
        <f>IF(AB755="","",IF(AQ755='RC'!$E$6,AC755*1000-AD755,""))</f>
        <v/>
      </c>
      <c r="AB755" s="48" t="str">
        <f>IFERROR(VLOOKUP(E755,Funcionários!$C$8:$E$207,3,FALSE),"")</f>
        <v/>
      </c>
      <c r="AC755" s="50" t="str">
        <f>IF(AB755="","",IF(COUNTIFS($AB$7:$AB$3006,AB755,$AQ$7:$AQ$3006,'RC'!$E$6)=0,"",COUNTIFS($M$7:$M$3006,"Concluída no prazo",$AB$7:$AB$3006,AB755,$AQ$7:$AQ$3006,'RC'!$E$6)/COUNTIFS($AB$7:$AB$3006,AB755,$AQ$7:$AQ$3006,'RC'!$E$6)))</f>
        <v/>
      </c>
      <c r="AD755" s="48">
        <f>SUMIF($AQ$7:$AQ$3006,'RC'!$E$6,$J$7:$J$3006)+SUMIF($AQ$7:$AQ$3006,'RC'!$E$6,$L$7:$L$3006)</f>
        <v>21</v>
      </c>
      <c r="AF755" s="48">
        <v>4.2519999999997699E-2</v>
      </c>
      <c r="AG755" s="48">
        <f>IF(OR(AQ755="",AQ755&lt;&gt;'RC'!$E$6,AB755&lt;&gt;'RC'!$D$21),0,1)</f>
        <v>0</v>
      </c>
      <c r="AH755" s="48">
        <f t="shared" si="262"/>
        <v>4.2519999999997699E-2</v>
      </c>
      <c r="AI755" s="48" t="str">
        <f t="shared" si="244"/>
        <v/>
      </c>
      <c r="AJ755" s="48" t="str">
        <f t="shared" si="245"/>
        <v/>
      </c>
      <c r="AK755" s="52" t="str">
        <f t="shared" si="246"/>
        <v/>
      </c>
      <c r="AL755" s="52" t="str">
        <f t="shared" si="247"/>
        <v/>
      </c>
      <c r="AM755" s="48" t="str">
        <f t="shared" si="248"/>
        <v/>
      </c>
      <c r="AN755" s="48" t="str">
        <f t="shared" si="249"/>
        <v/>
      </c>
      <c r="AP755" s="18" t="str">
        <f t="shared" si="250"/>
        <v/>
      </c>
      <c r="AQ755" s="18" t="str">
        <f t="shared" si="251"/>
        <v/>
      </c>
      <c r="AR755" s="18">
        <v>4.2520000000000002E-2</v>
      </c>
      <c r="AS755" s="18">
        <f>IF(AF!$D$27="Todos",1,IF(M755=AF!$D$27,1,0))</f>
        <v>1</v>
      </c>
      <c r="AT755" s="53">
        <f>IF(AND(E755=AF!$D$6,OR(LT!M755=AF!$D$27,AF!$D$27="Todos"),OR(AP755=AF!$E$8,AQ755=AF!$E$8)),AR755+AS755,0)</f>
        <v>0</v>
      </c>
      <c r="AU755" s="18" t="str">
        <f t="shared" si="252"/>
        <v/>
      </c>
      <c r="AV755" s="54" t="str">
        <f t="shared" si="253"/>
        <v/>
      </c>
      <c r="AW755" s="54" t="str">
        <f t="shared" si="254"/>
        <v/>
      </c>
      <c r="AX755" s="18" t="str">
        <f t="shared" si="255"/>
        <v/>
      </c>
      <c r="AY755" s="18" t="str">
        <f t="shared" si="256"/>
        <v/>
      </c>
      <c r="BA755" s="18">
        <f>IF($E755=AF!$D$6,IF($M755="Concluída no prazo",2,IF($M755="Concluída com atraso",1,0)),0)</f>
        <v>0</v>
      </c>
      <c r="BB755" s="18">
        <f>IF($E755=AF!$D$6,IF($M755="Atrasada",2,IF($M755="Concluída com atraso",1,0)),0)</f>
        <v>0</v>
      </c>
      <c r="BC755" s="18">
        <v>7.4900000000000001E-3</v>
      </c>
      <c r="BD755" s="18">
        <f t="shared" si="263"/>
        <v>7.4900000000000001E-3</v>
      </c>
      <c r="BE755" s="18">
        <f t="shared" si="263"/>
        <v>7.4900000000000001E-3</v>
      </c>
      <c r="BF755" s="18" t="str">
        <f t="shared" si="257"/>
        <v/>
      </c>
      <c r="BN755" s="18" t="str">
        <f t="shared" si="258"/>
        <v>s</v>
      </c>
    </row>
    <row r="756" spans="3:66" ht="50.1" customHeight="1" thickTop="1" thickBot="1" x14ac:dyDescent="0.3">
      <c r="C756" s="46"/>
      <c r="D756" s="46"/>
      <c r="E756" s="46"/>
      <c r="F756" s="122"/>
      <c r="G756" s="122"/>
      <c r="H756" s="78" t="str">
        <f t="shared" si="259"/>
        <v/>
      </c>
      <c r="I756" s="78" t="str">
        <f t="shared" si="260"/>
        <v/>
      </c>
      <c r="J756" s="16"/>
      <c r="K756" s="46" t="str">
        <f t="shared" si="261"/>
        <v/>
      </c>
      <c r="L756" s="16"/>
      <c r="M756" s="16"/>
      <c r="N756" s="46"/>
      <c r="O756" s="47" t="str">
        <f t="shared" si="264"/>
        <v/>
      </c>
      <c r="P756" s="47"/>
      <c r="Q756" s="48" t="str">
        <f>IFERROR(VLOOKUP(E756,Funcionários!$C$8:$E$207,3,FALSE),"")</f>
        <v/>
      </c>
      <c r="R756" s="47"/>
      <c r="S756" s="49" t="str">
        <f t="shared" si="265"/>
        <v/>
      </c>
      <c r="T756" s="49">
        <v>7.4999999999999997E-3</v>
      </c>
      <c r="U756" s="48" t="str">
        <f>IF(Funcionários!C757=0,"",Funcionários!C757)</f>
        <v/>
      </c>
      <c r="V756" s="50">
        <f>IF(U756="",0,IF(COUNTIFS($E$7:$E$3006,U756,$I$7:$I$3006,'RC'!$E$6)=0,0,COUNTIFS($M$7:$M$3006,"Concluída no prazo",$E$7:$E$3006,U756,$I$7:$I$3006,'RC'!$E$6)/COUNTIFS($E$7:$E$3006,U756,$I$7:$I$3006,'RC'!$E$6)))</f>
        <v>0</v>
      </c>
      <c r="W756" s="49">
        <f>SUMIFS($J$7:$J$3006,$E$7:$E$3006,U756,$I$7:$I$3006,'RC'!$E$6)+SUMIFS($L$7:$L$3006,$E$7:$E$3006,U756,$I$7:$I$3006,'RC'!$E$6)</f>
        <v>0</v>
      </c>
      <c r="X756" s="48">
        <f>COUNTIFS($E$7:$E$3006,U756,$I$7:$I$3006,'RC'!$E$6)</f>
        <v>0</v>
      </c>
      <c r="Y756" s="48"/>
      <c r="Z756" s="51" t="str">
        <f>IF(AQ756='RC'!$E$6,AC756*1000+AD756,"")</f>
        <v/>
      </c>
      <c r="AA756" s="51" t="str">
        <f>IF(AB756="","",IF(AQ756='RC'!$E$6,AC756*1000-AD756,""))</f>
        <v/>
      </c>
      <c r="AB756" s="48" t="str">
        <f>IFERROR(VLOOKUP(E756,Funcionários!$C$8:$E$207,3,FALSE),"")</f>
        <v/>
      </c>
      <c r="AC756" s="50" t="str">
        <f>IF(AB756="","",IF(COUNTIFS($AB$7:$AB$3006,AB756,$AQ$7:$AQ$3006,'RC'!$E$6)=0,"",COUNTIFS($M$7:$M$3006,"Concluída no prazo",$AB$7:$AB$3006,AB756,$AQ$7:$AQ$3006,'RC'!$E$6)/COUNTIFS($AB$7:$AB$3006,AB756,$AQ$7:$AQ$3006,'RC'!$E$6)))</f>
        <v/>
      </c>
      <c r="AD756" s="48">
        <f>SUMIF($AQ$7:$AQ$3006,'RC'!$E$6,$J$7:$J$3006)+SUMIF($AQ$7:$AQ$3006,'RC'!$E$6,$L$7:$L$3006)</f>
        <v>21</v>
      </c>
      <c r="AF756" s="48">
        <v>4.2509999999997702E-2</v>
      </c>
      <c r="AG756" s="48">
        <f>IF(OR(AQ756="",AQ756&lt;&gt;'RC'!$E$6,AB756&lt;&gt;'RC'!$D$21),0,1)</f>
        <v>0</v>
      </c>
      <c r="AH756" s="48">
        <f t="shared" si="262"/>
        <v>4.2509999999997702E-2</v>
      </c>
      <c r="AI756" s="48" t="str">
        <f t="shared" si="244"/>
        <v/>
      </c>
      <c r="AJ756" s="48" t="str">
        <f t="shared" si="245"/>
        <v/>
      </c>
      <c r="AK756" s="52" t="str">
        <f t="shared" si="246"/>
        <v/>
      </c>
      <c r="AL756" s="52" t="str">
        <f t="shared" si="247"/>
        <v/>
      </c>
      <c r="AM756" s="48" t="str">
        <f t="shared" si="248"/>
        <v/>
      </c>
      <c r="AN756" s="48" t="str">
        <f t="shared" si="249"/>
        <v/>
      </c>
      <c r="AP756" s="18" t="str">
        <f t="shared" si="250"/>
        <v/>
      </c>
      <c r="AQ756" s="18" t="str">
        <f t="shared" si="251"/>
        <v/>
      </c>
      <c r="AR756" s="18">
        <v>4.2509999999999999E-2</v>
      </c>
      <c r="AS756" s="18">
        <f>IF(AF!$D$27="Todos",1,IF(M756=AF!$D$27,1,0))</f>
        <v>1</v>
      </c>
      <c r="AT756" s="53">
        <f>IF(AND(E756=AF!$D$6,OR(LT!M756=AF!$D$27,AF!$D$27="Todos"),OR(AP756=AF!$E$8,AQ756=AF!$E$8)),AR756+AS756,0)</f>
        <v>0</v>
      </c>
      <c r="AU756" s="18" t="str">
        <f t="shared" si="252"/>
        <v/>
      </c>
      <c r="AV756" s="54" t="str">
        <f t="shared" si="253"/>
        <v/>
      </c>
      <c r="AW756" s="54" t="str">
        <f t="shared" si="254"/>
        <v/>
      </c>
      <c r="AX756" s="18" t="str">
        <f t="shared" si="255"/>
        <v/>
      </c>
      <c r="AY756" s="18" t="str">
        <f t="shared" si="256"/>
        <v/>
      </c>
      <c r="BA756" s="18">
        <f>IF($E756=AF!$D$6,IF($M756="Concluída no prazo",2,IF($M756="Concluída com atraso",1,0)),0)</f>
        <v>0</v>
      </c>
      <c r="BB756" s="18">
        <f>IF($E756=AF!$D$6,IF($M756="Atrasada",2,IF($M756="Concluída com atraso",1,0)),0)</f>
        <v>0</v>
      </c>
      <c r="BC756" s="18">
        <v>7.4999999999999997E-3</v>
      </c>
      <c r="BD756" s="18">
        <f t="shared" si="263"/>
        <v>7.4999999999999997E-3</v>
      </c>
      <c r="BE756" s="18">
        <f t="shared" si="263"/>
        <v>7.4999999999999997E-3</v>
      </c>
      <c r="BF756" s="18" t="str">
        <f t="shared" si="257"/>
        <v/>
      </c>
      <c r="BN756" s="18" t="str">
        <f t="shared" si="258"/>
        <v>s</v>
      </c>
    </row>
    <row r="757" spans="3:66" ht="50.1" customHeight="1" thickTop="1" thickBot="1" x14ac:dyDescent="0.3">
      <c r="C757" s="46"/>
      <c r="D757" s="46"/>
      <c r="E757" s="46"/>
      <c r="F757" s="122"/>
      <c r="G757" s="122"/>
      <c r="H757" s="78" t="str">
        <f t="shared" si="259"/>
        <v/>
      </c>
      <c r="I757" s="78" t="str">
        <f t="shared" si="260"/>
        <v/>
      </c>
      <c r="J757" s="16"/>
      <c r="K757" s="46" t="str">
        <f t="shared" si="261"/>
        <v/>
      </c>
      <c r="L757" s="16"/>
      <c r="M757" s="16"/>
      <c r="N757" s="46"/>
      <c r="O757" s="47" t="str">
        <f t="shared" si="264"/>
        <v/>
      </c>
      <c r="P757" s="47"/>
      <c r="Q757" s="48" t="str">
        <f>IFERROR(VLOOKUP(E757,Funcionários!$C$8:$E$207,3,FALSE),"")</f>
        <v/>
      </c>
      <c r="R757" s="47"/>
      <c r="S757" s="49" t="str">
        <f t="shared" si="265"/>
        <v/>
      </c>
      <c r="T757" s="49">
        <v>7.5100000000000002E-3</v>
      </c>
      <c r="U757" s="48" t="str">
        <f>IF(Funcionários!C758=0,"",Funcionários!C758)</f>
        <v/>
      </c>
      <c r="V757" s="50">
        <f>IF(U757="",0,IF(COUNTIFS($E$7:$E$3006,U757,$I$7:$I$3006,'RC'!$E$6)=0,0,COUNTIFS($M$7:$M$3006,"Concluída no prazo",$E$7:$E$3006,U757,$I$7:$I$3006,'RC'!$E$6)/COUNTIFS($E$7:$E$3006,U757,$I$7:$I$3006,'RC'!$E$6)))</f>
        <v>0</v>
      </c>
      <c r="W757" s="49">
        <f>SUMIFS($J$7:$J$3006,$E$7:$E$3006,U757,$I$7:$I$3006,'RC'!$E$6)+SUMIFS($L$7:$L$3006,$E$7:$E$3006,U757,$I$7:$I$3006,'RC'!$E$6)</f>
        <v>0</v>
      </c>
      <c r="X757" s="48">
        <f>COUNTIFS($E$7:$E$3006,U757,$I$7:$I$3006,'RC'!$E$6)</f>
        <v>0</v>
      </c>
      <c r="Y757" s="48"/>
      <c r="Z757" s="51" t="str">
        <f>IF(AQ757='RC'!$E$6,AC757*1000+AD757,"")</f>
        <v/>
      </c>
      <c r="AA757" s="51" t="str">
        <f>IF(AB757="","",IF(AQ757='RC'!$E$6,AC757*1000-AD757,""))</f>
        <v/>
      </c>
      <c r="AB757" s="48" t="str">
        <f>IFERROR(VLOOKUP(E757,Funcionários!$C$8:$E$207,3,FALSE),"")</f>
        <v/>
      </c>
      <c r="AC757" s="50" t="str">
        <f>IF(AB757="","",IF(COUNTIFS($AB$7:$AB$3006,AB757,$AQ$7:$AQ$3006,'RC'!$E$6)=0,"",COUNTIFS($M$7:$M$3006,"Concluída no prazo",$AB$7:$AB$3006,AB757,$AQ$7:$AQ$3006,'RC'!$E$6)/COUNTIFS($AB$7:$AB$3006,AB757,$AQ$7:$AQ$3006,'RC'!$E$6)))</f>
        <v/>
      </c>
      <c r="AD757" s="48">
        <f>SUMIF($AQ$7:$AQ$3006,'RC'!$E$6,$J$7:$J$3006)+SUMIF($AQ$7:$AQ$3006,'RC'!$E$6,$L$7:$L$3006)</f>
        <v>21</v>
      </c>
      <c r="AF757" s="48">
        <v>4.2499999999997699E-2</v>
      </c>
      <c r="AG757" s="48">
        <f>IF(OR(AQ757="",AQ757&lt;&gt;'RC'!$E$6,AB757&lt;&gt;'RC'!$D$21),0,1)</f>
        <v>0</v>
      </c>
      <c r="AH757" s="48">
        <f t="shared" si="262"/>
        <v>4.2499999999997699E-2</v>
      </c>
      <c r="AI757" s="48" t="str">
        <f t="shared" si="244"/>
        <v/>
      </c>
      <c r="AJ757" s="48" t="str">
        <f t="shared" si="245"/>
        <v/>
      </c>
      <c r="AK757" s="52" t="str">
        <f t="shared" si="246"/>
        <v/>
      </c>
      <c r="AL757" s="52" t="str">
        <f t="shared" si="247"/>
        <v/>
      </c>
      <c r="AM757" s="48" t="str">
        <f t="shared" si="248"/>
        <v/>
      </c>
      <c r="AN757" s="48" t="str">
        <f t="shared" si="249"/>
        <v/>
      </c>
      <c r="AP757" s="18" t="str">
        <f t="shared" si="250"/>
        <v/>
      </c>
      <c r="AQ757" s="18" t="str">
        <f t="shared" si="251"/>
        <v/>
      </c>
      <c r="AR757" s="18">
        <v>4.2500000000000003E-2</v>
      </c>
      <c r="AS757" s="18">
        <f>IF(AF!$D$27="Todos",1,IF(M757=AF!$D$27,1,0))</f>
        <v>1</v>
      </c>
      <c r="AT757" s="53">
        <f>IF(AND(E757=AF!$D$6,OR(LT!M757=AF!$D$27,AF!$D$27="Todos"),OR(AP757=AF!$E$8,AQ757=AF!$E$8)),AR757+AS757,0)</f>
        <v>0</v>
      </c>
      <c r="AU757" s="18" t="str">
        <f t="shared" si="252"/>
        <v/>
      </c>
      <c r="AV757" s="54" t="str">
        <f t="shared" si="253"/>
        <v/>
      </c>
      <c r="AW757" s="54" t="str">
        <f t="shared" si="254"/>
        <v/>
      </c>
      <c r="AX757" s="18" t="str">
        <f t="shared" si="255"/>
        <v/>
      </c>
      <c r="AY757" s="18" t="str">
        <f t="shared" si="256"/>
        <v/>
      </c>
      <c r="BA757" s="18">
        <f>IF($E757=AF!$D$6,IF($M757="Concluída no prazo",2,IF($M757="Concluída com atraso",1,0)),0)</f>
        <v>0</v>
      </c>
      <c r="BB757" s="18">
        <f>IF($E757=AF!$D$6,IF($M757="Atrasada",2,IF($M757="Concluída com atraso",1,0)),0)</f>
        <v>0</v>
      </c>
      <c r="BC757" s="18">
        <v>7.5100000000000002E-3</v>
      </c>
      <c r="BD757" s="18">
        <f t="shared" si="263"/>
        <v>7.5100000000000002E-3</v>
      </c>
      <c r="BE757" s="18">
        <f t="shared" si="263"/>
        <v>7.5100000000000002E-3</v>
      </c>
      <c r="BF757" s="18" t="str">
        <f t="shared" si="257"/>
        <v/>
      </c>
      <c r="BN757" s="18" t="str">
        <f t="shared" si="258"/>
        <v>s</v>
      </c>
    </row>
    <row r="758" spans="3:66" ht="50.1" customHeight="1" thickTop="1" thickBot="1" x14ac:dyDescent="0.3">
      <c r="C758" s="46"/>
      <c r="D758" s="46"/>
      <c r="E758" s="46"/>
      <c r="F758" s="122"/>
      <c r="G758" s="122"/>
      <c r="H758" s="78" t="str">
        <f t="shared" si="259"/>
        <v/>
      </c>
      <c r="I758" s="78" t="str">
        <f t="shared" si="260"/>
        <v/>
      </c>
      <c r="J758" s="16"/>
      <c r="K758" s="46" t="str">
        <f t="shared" si="261"/>
        <v/>
      </c>
      <c r="L758" s="16"/>
      <c r="M758" s="16"/>
      <c r="N758" s="46"/>
      <c r="O758" s="47" t="str">
        <f t="shared" si="264"/>
        <v/>
      </c>
      <c r="P758" s="47"/>
      <c r="Q758" s="48" t="str">
        <f>IFERROR(VLOOKUP(E758,Funcionários!$C$8:$E$207,3,FALSE),"")</f>
        <v/>
      </c>
      <c r="R758" s="47"/>
      <c r="S758" s="49" t="str">
        <f t="shared" si="265"/>
        <v/>
      </c>
      <c r="T758" s="49">
        <v>7.5199999999999998E-3</v>
      </c>
      <c r="U758" s="48" t="str">
        <f>IF(Funcionários!C759=0,"",Funcionários!C759)</f>
        <v/>
      </c>
      <c r="V758" s="50">
        <f>IF(U758="",0,IF(COUNTIFS($E$7:$E$3006,U758,$I$7:$I$3006,'RC'!$E$6)=0,0,COUNTIFS($M$7:$M$3006,"Concluída no prazo",$E$7:$E$3006,U758,$I$7:$I$3006,'RC'!$E$6)/COUNTIFS($E$7:$E$3006,U758,$I$7:$I$3006,'RC'!$E$6)))</f>
        <v>0</v>
      </c>
      <c r="W758" s="49">
        <f>SUMIFS($J$7:$J$3006,$E$7:$E$3006,U758,$I$7:$I$3006,'RC'!$E$6)+SUMIFS($L$7:$L$3006,$E$7:$E$3006,U758,$I$7:$I$3006,'RC'!$E$6)</f>
        <v>0</v>
      </c>
      <c r="X758" s="48">
        <f>COUNTIFS($E$7:$E$3006,U758,$I$7:$I$3006,'RC'!$E$6)</f>
        <v>0</v>
      </c>
      <c r="Y758" s="48"/>
      <c r="Z758" s="51" t="str">
        <f>IF(AQ758='RC'!$E$6,AC758*1000+AD758,"")</f>
        <v/>
      </c>
      <c r="AA758" s="51" t="str">
        <f>IF(AB758="","",IF(AQ758='RC'!$E$6,AC758*1000-AD758,""))</f>
        <v/>
      </c>
      <c r="AB758" s="48" t="str">
        <f>IFERROR(VLOOKUP(E758,Funcionários!$C$8:$E$207,3,FALSE),"")</f>
        <v/>
      </c>
      <c r="AC758" s="50" t="str">
        <f>IF(AB758="","",IF(COUNTIFS($AB$7:$AB$3006,AB758,$AQ$7:$AQ$3006,'RC'!$E$6)=0,"",COUNTIFS($M$7:$M$3006,"Concluída no prazo",$AB$7:$AB$3006,AB758,$AQ$7:$AQ$3006,'RC'!$E$6)/COUNTIFS($AB$7:$AB$3006,AB758,$AQ$7:$AQ$3006,'RC'!$E$6)))</f>
        <v/>
      </c>
      <c r="AD758" s="48">
        <f>SUMIF($AQ$7:$AQ$3006,'RC'!$E$6,$J$7:$J$3006)+SUMIF($AQ$7:$AQ$3006,'RC'!$E$6,$L$7:$L$3006)</f>
        <v>21</v>
      </c>
      <c r="AF758" s="48">
        <v>4.2489999999997703E-2</v>
      </c>
      <c r="AG758" s="48">
        <f>IF(OR(AQ758="",AQ758&lt;&gt;'RC'!$E$6,AB758&lt;&gt;'RC'!$D$21),0,1)</f>
        <v>0</v>
      </c>
      <c r="AH758" s="48">
        <f t="shared" si="262"/>
        <v>4.2489999999997703E-2</v>
      </c>
      <c r="AI758" s="48" t="str">
        <f t="shared" si="244"/>
        <v/>
      </c>
      <c r="AJ758" s="48" t="str">
        <f t="shared" si="245"/>
        <v/>
      </c>
      <c r="AK758" s="52" t="str">
        <f t="shared" si="246"/>
        <v/>
      </c>
      <c r="AL758" s="52" t="str">
        <f t="shared" si="247"/>
        <v/>
      </c>
      <c r="AM758" s="48" t="str">
        <f t="shared" si="248"/>
        <v/>
      </c>
      <c r="AN758" s="48" t="str">
        <f t="shared" si="249"/>
        <v/>
      </c>
      <c r="AP758" s="18" t="str">
        <f t="shared" si="250"/>
        <v/>
      </c>
      <c r="AQ758" s="18" t="str">
        <f t="shared" si="251"/>
        <v/>
      </c>
      <c r="AR758" s="18">
        <v>4.249E-2</v>
      </c>
      <c r="AS758" s="18">
        <f>IF(AF!$D$27="Todos",1,IF(M758=AF!$D$27,1,0))</f>
        <v>1</v>
      </c>
      <c r="AT758" s="53">
        <f>IF(AND(E758=AF!$D$6,OR(LT!M758=AF!$D$27,AF!$D$27="Todos"),OR(AP758=AF!$E$8,AQ758=AF!$E$8)),AR758+AS758,0)</f>
        <v>0</v>
      </c>
      <c r="AU758" s="18" t="str">
        <f t="shared" si="252"/>
        <v/>
      </c>
      <c r="AV758" s="54" t="str">
        <f t="shared" si="253"/>
        <v/>
      </c>
      <c r="AW758" s="54" t="str">
        <f t="shared" si="254"/>
        <v/>
      </c>
      <c r="AX758" s="18" t="str">
        <f t="shared" si="255"/>
        <v/>
      </c>
      <c r="AY758" s="18" t="str">
        <f t="shared" si="256"/>
        <v/>
      </c>
      <c r="BA758" s="18">
        <f>IF($E758=AF!$D$6,IF($M758="Concluída no prazo",2,IF($M758="Concluída com atraso",1,0)),0)</f>
        <v>0</v>
      </c>
      <c r="BB758" s="18">
        <f>IF($E758=AF!$D$6,IF($M758="Atrasada",2,IF($M758="Concluída com atraso",1,0)),0)</f>
        <v>0</v>
      </c>
      <c r="BC758" s="18">
        <v>7.5199999999999998E-3</v>
      </c>
      <c r="BD758" s="18">
        <f t="shared" si="263"/>
        <v>7.5199999999999998E-3</v>
      </c>
      <c r="BE758" s="18">
        <f t="shared" si="263"/>
        <v>7.5199999999999998E-3</v>
      </c>
      <c r="BF758" s="18" t="str">
        <f t="shared" si="257"/>
        <v/>
      </c>
      <c r="BN758" s="18" t="str">
        <f t="shared" si="258"/>
        <v>s</v>
      </c>
    </row>
    <row r="759" spans="3:66" ht="50.1" customHeight="1" thickTop="1" thickBot="1" x14ac:dyDescent="0.3">
      <c r="C759" s="46"/>
      <c r="D759" s="46"/>
      <c r="E759" s="46"/>
      <c r="F759" s="122"/>
      <c r="G759" s="122"/>
      <c r="H759" s="78" t="str">
        <f t="shared" si="259"/>
        <v/>
      </c>
      <c r="I759" s="78" t="str">
        <f t="shared" si="260"/>
        <v/>
      </c>
      <c r="J759" s="16"/>
      <c r="K759" s="46" t="str">
        <f t="shared" si="261"/>
        <v/>
      </c>
      <c r="L759" s="16"/>
      <c r="M759" s="16"/>
      <c r="N759" s="46"/>
      <c r="O759" s="47" t="str">
        <f t="shared" si="264"/>
        <v/>
      </c>
      <c r="P759" s="47"/>
      <c r="Q759" s="48" t="str">
        <f>IFERROR(VLOOKUP(E759,Funcionários!$C$8:$E$207,3,FALSE),"")</f>
        <v/>
      </c>
      <c r="R759" s="47"/>
      <c r="S759" s="49" t="str">
        <f t="shared" si="265"/>
        <v/>
      </c>
      <c r="T759" s="49">
        <v>7.5300000000000002E-3</v>
      </c>
      <c r="U759" s="48" t="str">
        <f>IF(Funcionários!C760=0,"",Funcionários!C760)</f>
        <v/>
      </c>
      <c r="V759" s="50">
        <f>IF(U759="",0,IF(COUNTIFS($E$7:$E$3006,U759,$I$7:$I$3006,'RC'!$E$6)=0,0,COUNTIFS($M$7:$M$3006,"Concluída no prazo",$E$7:$E$3006,U759,$I$7:$I$3006,'RC'!$E$6)/COUNTIFS($E$7:$E$3006,U759,$I$7:$I$3006,'RC'!$E$6)))</f>
        <v>0</v>
      </c>
      <c r="W759" s="49">
        <f>SUMIFS($J$7:$J$3006,$E$7:$E$3006,U759,$I$7:$I$3006,'RC'!$E$6)+SUMIFS($L$7:$L$3006,$E$7:$E$3006,U759,$I$7:$I$3006,'RC'!$E$6)</f>
        <v>0</v>
      </c>
      <c r="X759" s="48">
        <f>COUNTIFS($E$7:$E$3006,U759,$I$7:$I$3006,'RC'!$E$6)</f>
        <v>0</v>
      </c>
      <c r="Y759" s="48"/>
      <c r="Z759" s="51" t="str">
        <f>IF(AQ759='RC'!$E$6,AC759*1000+AD759,"")</f>
        <v/>
      </c>
      <c r="AA759" s="51" t="str">
        <f>IF(AB759="","",IF(AQ759='RC'!$E$6,AC759*1000-AD759,""))</f>
        <v/>
      </c>
      <c r="AB759" s="48" t="str">
        <f>IFERROR(VLOOKUP(E759,Funcionários!$C$8:$E$207,3,FALSE),"")</f>
        <v/>
      </c>
      <c r="AC759" s="50" t="str">
        <f>IF(AB759="","",IF(COUNTIFS($AB$7:$AB$3006,AB759,$AQ$7:$AQ$3006,'RC'!$E$6)=0,"",COUNTIFS($M$7:$M$3006,"Concluída no prazo",$AB$7:$AB$3006,AB759,$AQ$7:$AQ$3006,'RC'!$E$6)/COUNTIFS($AB$7:$AB$3006,AB759,$AQ$7:$AQ$3006,'RC'!$E$6)))</f>
        <v/>
      </c>
      <c r="AD759" s="48">
        <f>SUMIF($AQ$7:$AQ$3006,'RC'!$E$6,$J$7:$J$3006)+SUMIF($AQ$7:$AQ$3006,'RC'!$E$6,$L$7:$L$3006)</f>
        <v>21</v>
      </c>
      <c r="AF759" s="48">
        <v>4.24799999999977E-2</v>
      </c>
      <c r="AG759" s="48">
        <f>IF(OR(AQ759="",AQ759&lt;&gt;'RC'!$E$6,AB759&lt;&gt;'RC'!$D$21),0,1)</f>
        <v>0</v>
      </c>
      <c r="AH759" s="48">
        <f t="shared" si="262"/>
        <v>4.24799999999977E-2</v>
      </c>
      <c r="AI759" s="48" t="str">
        <f t="shared" si="244"/>
        <v/>
      </c>
      <c r="AJ759" s="48" t="str">
        <f t="shared" si="245"/>
        <v/>
      </c>
      <c r="AK759" s="52" t="str">
        <f t="shared" si="246"/>
        <v/>
      </c>
      <c r="AL759" s="52" t="str">
        <f t="shared" si="247"/>
        <v/>
      </c>
      <c r="AM759" s="48" t="str">
        <f t="shared" si="248"/>
        <v/>
      </c>
      <c r="AN759" s="48" t="str">
        <f t="shared" si="249"/>
        <v/>
      </c>
      <c r="AP759" s="18" t="str">
        <f t="shared" si="250"/>
        <v/>
      </c>
      <c r="AQ759" s="18" t="str">
        <f t="shared" si="251"/>
        <v/>
      </c>
      <c r="AR759" s="18">
        <v>4.2479999999999997E-2</v>
      </c>
      <c r="AS759" s="18">
        <f>IF(AF!$D$27="Todos",1,IF(M759=AF!$D$27,1,0))</f>
        <v>1</v>
      </c>
      <c r="AT759" s="53">
        <f>IF(AND(E759=AF!$D$6,OR(LT!M759=AF!$D$27,AF!$D$27="Todos"),OR(AP759=AF!$E$8,AQ759=AF!$E$8)),AR759+AS759,0)</f>
        <v>0</v>
      </c>
      <c r="AU759" s="18" t="str">
        <f t="shared" si="252"/>
        <v/>
      </c>
      <c r="AV759" s="54" t="str">
        <f t="shared" si="253"/>
        <v/>
      </c>
      <c r="AW759" s="54" t="str">
        <f t="shared" si="254"/>
        <v/>
      </c>
      <c r="AX759" s="18" t="str">
        <f t="shared" si="255"/>
        <v/>
      </c>
      <c r="AY759" s="18" t="str">
        <f t="shared" si="256"/>
        <v/>
      </c>
      <c r="BA759" s="18">
        <f>IF($E759=AF!$D$6,IF($M759="Concluída no prazo",2,IF($M759="Concluída com atraso",1,0)),0)</f>
        <v>0</v>
      </c>
      <c r="BB759" s="18">
        <f>IF($E759=AF!$D$6,IF($M759="Atrasada",2,IF($M759="Concluída com atraso",1,0)),0)</f>
        <v>0</v>
      </c>
      <c r="BC759" s="18">
        <v>7.5300000000000002E-3</v>
      </c>
      <c r="BD759" s="18">
        <f t="shared" si="263"/>
        <v>7.5300000000000002E-3</v>
      </c>
      <c r="BE759" s="18">
        <f t="shared" si="263"/>
        <v>7.5300000000000002E-3</v>
      </c>
      <c r="BF759" s="18" t="str">
        <f t="shared" si="257"/>
        <v/>
      </c>
      <c r="BN759" s="18" t="str">
        <f t="shared" si="258"/>
        <v>s</v>
      </c>
    </row>
    <row r="760" spans="3:66" ht="50.1" customHeight="1" thickTop="1" thickBot="1" x14ac:dyDescent="0.3">
      <c r="C760" s="46"/>
      <c r="D760" s="46"/>
      <c r="E760" s="46"/>
      <c r="F760" s="122"/>
      <c r="G760" s="122"/>
      <c r="H760" s="78" t="str">
        <f t="shared" si="259"/>
        <v/>
      </c>
      <c r="I760" s="78" t="str">
        <f t="shared" si="260"/>
        <v/>
      </c>
      <c r="J760" s="16"/>
      <c r="K760" s="46" t="str">
        <f t="shared" si="261"/>
        <v/>
      </c>
      <c r="L760" s="16"/>
      <c r="M760" s="16"/>
      <c r="N760" s="46"/>
      <c r="O760" s="47" t="str">
        <f t="shared" si="264"/>
        <v/>
      </c>
      <c r="P760" s="47"/>
      <c r="Q760" s="48" t="str">
        <f>IFERROR(VLOOKUP(E760,Funcionários!$C$8:$E$207,3,FALSE),"")</f>
        <v/>
      </c>
      <c r="R760" s="47"/>
      <c r="S760" s="49" t="str">
        <f t="shared" si="265"/>
        <v/>
      </c>
      <c r="T760" s="49">
        <v>7.5399999999999998E-3</v>
      </c>
      <c r="U760" s="48" t="str">
        <f>IF(Funcionários!C761=0,"",Funcionários!C761)</f>
        <v/>
      </c>
      <c r="V760" s="50">
        <f>IF(U760="",0,IF(COUNTIFS($E$7:$E$3006,U760,$I$7:$I$3006,'RC'!$E$6)=0,0,COUNTIFS($M$7:$M$3006,"Concluída no prazo",$E$7:$E$3006,U760,$I$7:$I$3006,'RC'!$E$6)/COUNTIFS($E$7:$E$3006,U760,$I$7:$I$3006,'RC'!$E$6)))</f>
        <v>0</v>
      </c>
      <c r="W760" s="49">
        <f>SUMIFS($J$7:$J$3006,$E$7:$E$3006,U760,$I$7:$I$3006,'RC'!$E$6)+SUMIFS($L$7:$L$3006,$E$7:$E$3006,U760,$I$7:$I$3006,'RC'!$E$6)</f>
        <v>0</v>
      </c>
      <c r="X760" s="48">
        <f>COUNTIFS($E$7:$E$3006,U760,$I$7:$I$3006,'RC'!$E$6)</f>
        <v>0</v>
      </c>
      <c r="Y760" s="48"/>
      <c r="Z760" s="51" t="str">
        <f>IF(AQ760='RC'!$E$6,AC760*1000+AD760,"")</f>
        <v/>
      </c>
      <c r="AA760" s="51" t="str">
        <f>IF(AB760="","",IF(AQ760='RC'!$E$6,AC760*1000-AD760,""))</f>
        <v/>
      </c>
      <c r="AB760" s="48" t="str">
        <f>IFERROR(VLOOKUP(E760,Funcionários!$C$8:$E$207,3,FALSE),"")</f>
        <v/>
      </c>
      <c r="AC760" s="50" t="str">
        <f>IF(AB760="","",IF(COUNTIFS($AB$7:$AB$3006,AB760,$AQ$7:$AQ$3006,'RC'!$E$6)=0,"",COUNTIFS($M$7:$M$3006,"Concluída no prazo",$AB$7:$AB$3006,AB760,$AQ$7:$AQ$3006,'RC'!$E$6)/COUNTIFS($AB$7:$AB$3006,AB760,$AQ$7:$AQ$3006,'RC'!$E$6)))</f>
        <v/>
      </c>
      <c r="AD760" s="48">
        <f>SUMIF($AQ$7:$AQ$3006,'RC'!$E$6,$J$7:$J$3006)+SUMIF($AQ$7:$AQ$3006,'RC'!$E$6,$L$7:$L$3006)</f>
        <v>21</v>
      </c>
      <c r="AF760" s="48">
        <v>4.2469999999997697E-2</v>
      </c>
      <c r="AG760" s="48">
        <f>IF(OR(AQ760="",AQ760&lt;&gt;'RC'!$E$6,AB760&lt;&gt;'RC'!$D$21),0,1)</f>
        <v>0</v>
      </c>
      <c r="AH760" s="48">
        <f t="shared" si="262"/>
        <v>4.2469999999997697E-2</v>
      </c>
      <c r="AI760" s="48" t="str">
        <f t="shared" si="244"/>
        <v/>
      </c>
      <c r="AJ760" s="48" t="str">
        <f t="shared" si="245"/>
        <v/>
      </c>
      <c r="AK760" s="52" t="str">
        <f t="shared" si="246"/>
        <v/>
      </c>
      <c r="AL760" s="52" t="str">
        <f t="shared" si="247"/>
        <v/>
      </c>
      <c r="AM760" s="48" t="str">
        <f t="shared" si="248"/>
        <v/>
      </c>
      <c r="AN760" s="48" t="str">
        <f t="shared" si="249"/>
        <v/>
      </c>
      <c r="AP760" s="18" t="str">
        <f t="shared" si="250"/>
        <v/>
      </c>
      <c r="AQ760" s="18" t="str">
        <f t="shared" si="251"/>
        <v/>
      </c>
      <c r="AR760" s="18">
        <v>4.2470000000000001E-2</v>
      </c>
      <c r="AS760" s="18">
        <f>IF(AF!$D$27="Todos",1,IF(M760=AF!$D$27,1,0))</f>
        <v>1</v>
      </c>
      <c r="AT760" s="53">
        <f>IF(AND(E760=AF!$D$6,OR(LT!M760=AF!$D$27,AF!$D$27="Todos"),OR(AP760=AF!$E$8,AQ760=AF!$E$8)),AR760+AS760,0)</f>
        <v>0</v>
      </c>
      <c r="AU760" s="18" t="str">
        <f t="shared" si="252"/>
        <v/>
      </c>
      <c r="AV760" s="54" t="str">
        <f t="shared" si="253"/>
        <v/>
      </c>
      <c r="AW760" s="54" t="str">
        <f t="shared" si="254"/>
        <v/>
      </c>
      <c r="AX760" s="18" t="str">
        <f t="shared" si="255"/>
        <v/>
      </c>
      <c r="AY760" s="18" t="str">
        <f t="shared" si="256"/>
        <v/>
      </c>
      <c r="BA760" s="18">
        <f>IF($E760=AF!$D$6,IF($M760="Concluída no prazo",2,IF($M760="Concluída com atraso",1,0)),0)</f>
        <v>0</v>
      </c>
      <c r="BB760" s="18">
        <f>IF($E760=AF!$D$6,IF($M760="Atrasada",2,IF($M760="Concluída com atraso",1,0)),0)</f>
        <v>0</v>
      </c>
      <c r="BC760" s="18">
        <v>7.5399999999999998E-3</v>
      </c>
      <c r="BD760" s="18">
        <f t="shared" si="263"/>
        <v>7.5399999999999998E-3</v>
      </c>
      <c r="BE760" s="18">
        <f t="shared" si="263"/>
        <v>7.5399999999999998E-3</v>
      </c>
      <c r="BF760" s="18" t="str">
        <f t="shared" si="257"/>
        <v/>
      </c>
      <c r="BN760" s="18" t="str">
        <f t="shared" si="258"/>
        <v>s</v>
      </c>
    </row>
    <row r="761" spans="3:66" ht="50.1" customHeight="1" thickTop="1" thickBot="1" x14ac:dyDescent="0.3">
      <c r="C761" s="46"/>
      <c r="D761" s="46"/>
      <c r="E761" s="46"/>
      <c r="F761" s="122"/>
      <c r="G761" s="122"/>
      <c r="H761" s="78" t="str">
        <f t="shared" si="259"/>
        <v/>
      </c>
      <c r="I761" s="78" t="str">
        <f t="shared" si="260"/>
        <v/>
      </c>
      <c r="J761" s="16"/>
      <c r="K761" s="46" t="str">
        <f t="shared" si="261"/>
        <v/>
      </c>
      <c r="L761" s="16"/>
      <c r="M761" s="16"/>
      <c r="N761" s="46"/>
      <c r="O761" s="47" t="str">
        <f t="shared" si="264"/>
        <v/>
      </c>
      <c r="P761" s="47"/>
      <c r="Q761" s="48" t="str">
        <f>IFERROR(VLOOKUP(E761,Funcionários!$C$8:$E$207,3,FALSE),"")</f>
        <v/>
      </c>
      <c r="R761" s="47"/>
      <c r="S761" s="49" t="str">
        <f t="shared" si="265"/>
        <v/>
      </c>
      <c r="T761" s="49">
        <v>7.5500000000000003E-3</v>
      </c>
      <c r="U761" s="48" t="str">
        <f>IF(Funcionários!C762=0,"",Funcionários!C762)</f>
        <v/>
      </c>
      <c r="V761" s="50">
        <f>IF(U761="",0,IF(COUNTIFS($E$7:$E$3006,U761,$I$7:$I$3006,'RC'!$E$6)=0,0,COUNTIFS($M$7:$M$3006,"Concluída no prazo",$E$7:$E$3006,U761,$I$7:$I$3006,'RC'!$E$6)/COUNTIFS($E$7:$E$3006,U761,$I$7:$I$3006,'RC'!$E$6)))</f>
        <v>0</v>
      </c>
      <c r="W761" s="49">
        <f>SUMIFS($J$7:$J$3006,$E$7:$E$3006,U761,$I$7:$I$3006,'RC'!$E$6)+SUMIFS($L$7:$L$3006,$E$7:$E$3006,U761,$I$7:$I$3006,'RC'!$E$6)</f>
        <v>0</v>
      </c>
      <c r="X761" s="48">
        <f>COUNTIFS($E$7:$E$3006,U761,$I$7:$I$3006,'RC'!$E$6)</f>
        <v>0</v>
      </c>
      <c r="Y761" s="48"/>
      <c r="Z761" s="51" t="str">
        <f>IF(AQ761='RC'!$E$6,AC761*1000+AD761,"")</f>
        <v/>
      </c>
      <c r="AA761" s="51" t="str">
        <f>IF(AB761="","",IF(AQ761='RC'!$E$6,AC761*1000-AD761,""))</f>
        <v/>
      </c>
      <c r="AB761" s="48" t="str">
        <f>IFERROR(VLOOKUP(E761,Funcionários!$C$8:$E$207,3,FALSE),"")</f>
        <v/>
      </c>
      <c r="AC761" s="50" t="str">
        <f>IF(AB761="","",IF(COUNTIFS($AB$7:$AB$3006,AB761,$AQ$7:$AQ$3006,'RC'!$E$6)=0,"",COUNTIFS($M$7:$M$3006,"Concluída no prazo",$AB$7:$AB$3006,AB761,$AQ$7:$AQ$3006,'RC'!$E$6)/COUNTIFS($AB$7:$AB$3006,AB761,$AQ$7:$AQ$3006,'RC'!$E$6)))</f>
        <v/>
      </c>
      <c r="AD761" s="48">
        <f>SUMIF($AQ$7:$AQ$3006,'RC'!$E$6,$J$7:$J$3006)+SUMIF($AQ$7:$AQ$3006,'RC'!$E$6,$L$7:$L$3006)</f>
        <v>21</v>
      </c>
      <c r="AF761" s="48">
        <v>4.2459999999997701E-2</v>
      </c>
      <c r="AG761" s="48">
        <f>IF(OR(AQ761="",AQ761&lt;&gt;'RC'!$E$6,AB761&lt;&gt;'RC'!$D$21),0,1)</f>
        <v>0</v>
      </c>
      <c r="AH761" s="48">
        <f t="shared" si="262"/>
        <v>4.2459999999997701E-2</v>
      </c>
      <c r="AI761" s="48" t="str">
        <f t="shared" si="244"/>
        <v/>
      </c>
      <c r="AJ761" s="48" t="str">
        <f t="shared" si="245"/>
        <v/>
      </c>
      <c r="AK761" s="52" t="str">
        <f t="shared" si="246"/>
        <v/>
      </c>
      <c r="AL761" s="52" t="str">
        <f t="shared" si="247"/>
        <v/>
      </c>
      <c r="AM761" s="48" t="str">
        <f t="shared" si="248"/>
        <v/>
      </c>
      <c r="AN761" s="48" t="str">
        <f t="shared" si="249"/>
        <v/>
      </c>
      <c r="AP761" s="18" t="str">
        <f t="shared" si="250"/>
        <v/>
      </c>
      <c r="AQ761" s="18" t="str">
        <f t="shared" si="251"/>
        <v/>
      </c>
      <c r="AR761" s="18">
        <v>4.2459999999999998E-2</v>
      </c>
      <c r="AS761" s="18">
        <f>IF(AF!$D$27="Todos",1,IF(M761=AF!$D$27,1,0))</f>
        <v>1</v>
      </c>
      <c r="AT761" s="53">
        <f>IF(AND(E761=AF!$D$6,OR(LT!M761=AF!$D$27,AF!$D$27="Todos"),OR(AP761=AF!$E$8,AQ761=AF!$E$8)),AR761+AS761,0)</f>
        <v>0</v>
      </c>
      <c r="AU761" s="18" t="str">
        <f t="shared" si="252"/>
        <v/>
      </c>
      <c r="AV761" s="54" t="str">
        <f t="shared" si="253"/>
        <v/>
      </c>
      <c r="AW761" s="54" t="str">
        <f t="shared" si="254"/>
        <v/>
      </c>
      <c r="AX761" s="18" t="str">
        <f t="shared" si="255"/>
        <v/>
      </c>
      <c r="AY761" s="18" t="str">
        <f t="shared" si="256"/>
        <v/>
      </c>
      <c r="BA761" s="18">
        <f>IF($E761=AF!$D$6,IF($M761="Concluída no prazo",2,IF($M761="Concluída com atraso",1,0)),0)</f>
        <v>0</v>
      </c>
      <c r="BB761" s="18">
        <f>IF($E761=AF!$D$6,IF($M761="Atrasada",2,IF($M761="Concluída com atraso",1,0)),0)</f>
        <v>0</v>
      </c>
      <c r="BC761" s="18">
        <v>7.5500000000000003E-3</v>
      </c>
      <c r="BD761" s="18">
        <f t="shared" si="263"/>
        <v>7.5500000000000003E-3</v>
      </c>
      <c r="BE761" s="18">
        <f t="shared" si="263"/>
        <v>7.5500000000000003E-3</v>
      </c>
      <c r="BF761" s="18" t="str">
        <f t="shared" si="257"/>
        <v/>
      </c>
      <c r="BN761" s="18" t="str">
        <f t="shared" si="258"/>
        <v>s</v>
      </c>
    </row>
    <row r="762" spans="3:66" ht="50.1" customHeight="1" thickTop="1" thickBot="1" x14ac:dyDescent="0.3">
      <c r="C762" s="46"/>
      <c r="D762" s="46"/>
      <c r="E762" s="46"/>
      <c r="F762" s="122"/>
      <c r="G762" s="122"/>
      <c r="H762" s="78" t="str">
        <f t="shared" si="259"/>
        <v/>
      </c>
      <c r="I762" s="78" t="str">
        <f t="shared" si="260"/>
        <v/>
      </c>
      <c r="J762" s="16"/>
      <c r="K762" s="46" t="str">
        <f t="shared" si="261"/>
        <v/>
      </c>
      <c r="L762" s="16"/>
      <c r="M762" s="16"/>
      <c r="N762" s="46"/>
      <c r="O762" s="47" t="str">
        <f t="shared" si="264"/>
        <v/>
      </c>
      <c r="P762" s="47"/>
      <c r="Q762" s="48" t="str">
        <f>IFERROR(VLOOKUP(E762,Funcionários!$C$8:$E$207,3,FALSE),"")</f>
        <v/>
      </c>
      <c r="R762" s="47"/>
      <c r="S762" s="49" t="str">
        <f t="shared" si="265"/>
        <v/>
      </c>
      <c r="T762" s="49">
        <v>7.5599999999999999E-3</v>
      </c>
      <c r="U762" s="48" t="str">
        <f>IF(Funcionários!C763=0,"",Funcionários!C763)</f>
        <v/>
      </c>
      <c r="V762" s="50">
        <f>IF(U762="",0,IF(COUNTIFS($E$7:$E$3006,U762,$I$7:$I$3006,'RC'!$E$6)=0,0,COUNTIFS($M$7:$M$3006,"Concluída no prazo",$E$7:$E$3006,U762,$I$7:$I$3006,'RC'!$E$6)/COUNTIFS($E$7:$E$3006,U762,$I$7:$I$3006,'RC'!$E$6)))</f>
        <v>0</v>
      </c>
      <c r="W762" s="49">
        <f>SUMIFS($J$7:$J$3006,$E$7:$E$3006,U762,$I$7:$I$3006,'RC'!$E$6)+SUMIFS($L$7:$L$3006,$E$7:$E$3006,U762,$I$7:$I$3006,'RC'!$E$6)</f>
        <v>0</v>
      </c>
      <c r="X762" s="48">
        <f>COUNTIFS($E$7:$E$3006,U762,$I$7:$I$3006,'RC'!$E$6)</f>
        <v>0</v>
      </c>
      <c r="Y762" s="48"/>
      <c r="Z762" s="51" t="str">
        <f>IF(AQ762='RC'!$E$6,AC762*1000+AD762,"")</f>
        <v/>
      </c>
      <c r="AA762" s="51" t="str">
        <f>IF(AB762="","",IF(AQ762='RC'!$E$6,AC762*1000-AD762,""))</f>
        <v/>
      </c>
      <c r="AB762" s="48" t="str">
        <f>IFERROR(VLOOKUP(E762,Funcionários!$C$8:$E$207,3,FALSE),"")</f>
        <v/>
      </c>
      <c r="AC762" s="50" t="str">
        <f>IF(AB762="","",IF(COUNTIFS($AB$7:$AB$3006,AB762,$AQ$7:$AQ$3006,'RC'!$E$6)=0,"",COUNTIFS($M$7:$M$3006,"Concluída no prazo",$AB$7:$AB$3006,AB762,$AQ$7:$AQ$3006,'RC'!$E$6)/COUNTIFS($AB$7:$AB$3006,AB762,$AQ$7:$AQ$3006,'RC'!$E$6)))</f>
        <v/>
      </c>
      <c r="AD762" s="48">
        <f>SUMIF($AQ$7:$AQ$3006,'RC'!$E$6,$J$7:$J$3006)+SUMIF($AQ$7:$AQ$3006,'RC'!$E$6,$L$7:$L$3006)</f>
        <v>21</v>
      </c>
      <c r="AF762" s="48">
        <v>4.2449999999997698E-2</v>
      </c>
      <c r="AG762" s="48">
        <f>IF(OR(AQ762="",AQ762&lt;&gt;'RC'!$E$6,AB762&lt;&gt;'RC'!$D$21),0,1)</f>
        <v>0</v>
      </c>
      <c r="AH762" s="48">
        <f t="shared" si="262"/>
        <v>4.2449999999997698E-2</v>
      </c>
      <c r="AI762" s="48" t="str">
        <f t="shared" si="244"/>
        <v/>
      </c>
      <c r="AJ762" s="48" t="str">
        <f t="shared" si="245"/>
        <v/>
      </c>
      <c r="AK762" s="52" t="str">
        <f t="shared" si="246"/>
        <v/>
      </c>
      <c r="AL762" s="52" t="str">
        <f t="shared" si="247"/>
        <v/>
      </c>
      <c r="AM762" s="48" t="str">
        <f t="shared" si="248"/>
        <v/>
      </c>
      <c r="AN762" s="48" t="str">
        <f t="shared" si="249"/>
        <v/>
      </c>
      <c r="AP762" s="18" t="str">
        <f t="shared" si="250"/>
        <v/>
      </c>
      <c r="AQ762" s="18" t="str">
        <f t="shared" si="251"/>
        <v/>
      </c>
      <c r="AR762" s="18">
        <v>4.2450000000000002E-2</v>
      </c>
      <c r="AS762" s="18">
        <f>IF(AF!$D$27="Todos",1,IF(M762=AF!$D$27,1,0))</f>
        <v>1</v>
      </c>
      <c r="AT762" s="53">
        <f>IF(AND(E762=AF!$D$6,OR(LT!M762=AF!$D$27,AF!$D$27="Todos"),OR(AP762=AF!$E$8,AQ762=AF!$E$8)),AR762+AS762,0)</f>
        <v>0</v>
      </c>
      <c r="AU762" s="18" t="str">
        <f t="shared" si="252"/>
        <v/>
      </c>
      <c r="AV762" s="54" t="str">
        <f t="shared" si="253"/>
        <v/>
      </c>
      <c r="AW762" s="54" t="str">
        <f t="shared" si="254"/>
        <v/>
      </c>
      <c r="AX762" s="18" t="str">
        <f t="shared" si="255"/>
        <v/>
      </c>
      <c r="AY762" s="18" t="str">
        <f t="shared" si="256"/>
        <v/>
      </c>
      <c r="BA762" s="18">
        <f>IF($E762=AF!$D$6,IF($M762="Concluída no prazo",2,IF($M762="Concluída com atraso",1,0)),0)</f>
        <v>0</v>
      </c>
      <c r="BB762" s="18">
        <f>IF($E762=AF!$D$6,IF($M762="Atrasada",2,IF($M762="Concluída com atraso",1,0)),0)</f>
        <v>0</v>
      </c>
      <c r="BC762" s="18">
        <v>7.5599999999999999E-3</v>
      </c>
      <c r="BD762" s="18">
        <f t="shared" si="263"/>
        <v>7.5599999999999999E-3</v>
      </c>
      <c r="BE762" s="18">
        <f t="shared" si="263"/>
        <v>7.5599999999999999E-3</v>
      </c>
      <c r="BF762" s="18" t="str">
        <f t="shared" si="257"/>
        <v/>
      </c>
      <c r="BN762" s="18" t="str">
        <f t="shared" si="258"/>
        <v>s</v>
      </c>
    </row>
    <row r="763" spans="3:66" ht="50.1" customHeight="1" thickTop="1" thickBot="1" x14ac:dyDescent="0.3">
      <c r="C763" s="46"/>
      <c r="D763" s="46"/>
      <c r="E763" s="46"/>
      <c r="F763" s="122"/>
      <c r="G763" s="122"/>
      <c r="H763" s="78" t="str">
        <f t="shared" si="259"/>
        <v/>
      </c>
      <c r="I763" s="78" t="str">
        <f t="shared" si="260"/>
        <v/>
      </c>
      <c r="J763" s="16"/>
      <c r="K763" s="46" t="str">
        <f t="shared" si="261"/>
        <v/>
      </c>
      <c r="L763" s="16"/>
      <c r="M763" s="16"/>
      <c r="N763" s="46"/>
      <c r="O763" s="47" t="str">
        <f t="shared" si="264"/>
        <v/>
      </c>
      <c r="P763" s="47"/>
      <c r="Q763" s="48" t="str">
        <f>IFERROR(VLOOKUP(E763,Funcionários!$C$8:$E$207,3,FALSE),"")</f>
        <v/>
      </c>
      <c r="R763" s="47"/>
      <c r="S763" s="49" t="str">
        <f t="shared" si="265"/>
        <v/>
      </c>
      <c r="T763" s="49">
        <v>7.5700000000000003E-3</v>
      </c>
      <c r="U763" s="48" t="str">
        <f>IF(Funcionários!C764=0,"",Funcionários!C764)</f>
        <v/>
      </c>
      <c r="V763" s="50">
        <f>IF(U763="",0,IF(COUNTIFS($E$7:$E$3006,U763,$I$7:$I$3006,'RC'!$E$6)=0,0,COUNTIFS($M$7:$M$3006,"Concluída no prazo",$E$7:$E$3006,U763,$I$7:$I$3006,'RC'!$E$6)/COUNTIFS($E$7:$E$3006,U763,$I$7:$I$3006,'RC'!$E$6)))</f>
        <v>0</v>
      </c>
      <c r="W763" s="49">
        <f>SUMIFS($J$7:$J$3006,$E$7:$E$3006,U763,$I$7:$I$3006,'RC'!$E$6)+SUMIFS($L$7:$L$3006,$E$7:$E$3006,U763,$I$7:$I$3006,'RC'!$E$6)</f>
        <v>0</v>
      </c>
      <c r="X763" s="48">
        <f>COUNTIFS($E$7:$E$3006,U763,$I$7:$I$3006,'RC'!$E$6)</f>
        <v>0</v>
      </c>
      <c r="Y763" s="48"/>
      <c r="Z763" s="51" t="str">
        <f>IF(AQ763='RC'!$E$6,AC763*1000+AD763,"")</f>
        <v/>
      </c>
      <c r="AA763" s="51" t="str">
        <f>IF(AB763="","",IF(AQ763='RC'!$E$6,AC763*1000-AD763,""))</f>
        <v/>
      </c>
      <c r="AB763" s="48" t="str">
        <f>IFERROR(VLOOKUP(E763,Funcionários!$C$8:$E$207,3,FALSE),"")</f>
        <v/>
      </c>
      <c r="AC763" s="50" t="str">
        <f>IF(AB763="","",IF(COUNTIFS($AB$7:$AB$3006,AB763,$AQ$7:$AQ$3006,'RC'!$E$6)=0,"",COUNTIFS($M$7:$M$3006,"Concluída no prazo",$AB$7:$AB$3006,AB763,$AQ$7:$AQ$3006,'RC'!$E$6)/COUNTIFS($AB$7:$AB$3006,AB763,$AQ$7:$AQ$3006,'RC'!$E$6)))</f>
        <v/>
      </c>
      <c r="AD763" s="48">
        <f>SUMIF($AQ$7:$AQ$3006,'RC'!$E$6,$J$7:$J$3006)+SUMIF($AQ$7:$AQ$3006,'RC'!$E$6,$L$7:$L$3006)</f>
        <v>21</v>
      </c>
      <c r="AF763" s="48">
        <v>4.2439999999997702E-2</v>
      </c>
      <c r="AG763" s="48">
        <f>IF(OR(AQ763="",AQ763&lt;&gt;'RC'!$E$6,AB763&lt;&gt;'RC'!$D$21),0,1)</f>
        <v>0</v>
      </c>
      <c r="AH763" s="48">
        <f t="shared" si="262"/>
        <v>4.2439999999997702E-2</v>
      </c>
      <c r="AI763" s="48" t="str">
        <f t="shared" si="244"/>
        <v/>
      </c>
      <c r="AJ763" s="48" t="str">
        <f t="shared" si="245"/>
        <v/>
      </c>
      <c r="AK763" s="52" t="str">
        <f t="shared" si="246"/>
        <v/>
      </c>
      <c r="AL763" s="52" t="str">
        <f t="shared" si="247"/>
        <v/>
      </c>
      <c r="AM763" s="48" t="str">
        <f t="shared" si="248"/>
        <v/>
      </c>
      <c r="AN763" s="48" t="str">
        <f t="shared" si="249"/>
        <v/>
      </c>
      <c r="AP763" s="18" t="str">
        <f t="shared" si="250"/>
        <v/>
      </c>
      <c r="AQ763" s="18" t="str">
        <f t="shared" si="251"/>
        <v/>
      </c>
      <c r="AR763" s="18">
        <v>4.2439999999999999E-2</v>
      </c>
      <c r="AS763" s="18">
        <f>IF(AF!$D$27="Todos",1,IF(M763=AF!$D$27,1,0))</f>
        <v>1</v>
      </c>
      <c r="AT763" s="53">
        <f>IF(AND(E763=AF!$D$6,OR(LT!M763=AF!$D$27,AF!$D$27="Todos"),OR(AP763=AF!$E$8,AQ763=AF!$E$8)),AR763+AS763,0)</f>
        <v>0</v>
      </c>
      <c r="AU763" s="18" t="str">
        <f t="shared" si="252"/>
        <v/>
      </c>
      <c r="AV763" s="54" t="str">
        <f t="shared" si="253"/>
        <v/>
      </c>
      <c r="AW763" s="54" t="str">
        <f t="shared" si="254"/>
        <v/>
      </c>
      <c r="AX763" s="18" t="str">
        <f t="shared" si="255"/>
        <v/>
      </c>
      <c r="AY763" s="18" t="str">
        <f t="shared" si="256"/>
        <v/>
      </c>
      <c r="BA763" s="18">
        <f>IF($E763=AF!$D$6,IF($M763="Concluída no prazo",2,IF($M763="Concluída com atraso",1,0)),0)</f>
        <v>0</v>
      </c>
      <c r="BB763" s="18">
        <f>IF($E763=AF!$D$6,IF($M763="Atrasada",2,IF($M763="Concluída com atraso",1,0)),0)</f>
        <v>0</v>
      </c>
      <c r="BC763" s="18">
        <v>7.5700000000000003E-3</v>
      </c>
      <c r="BD763" s="18">
        <f t="shared" si="263"/>
        <v>7.5700000000000003E-3</v>
      </c>
      <c r="BE763" s="18">
        <f t="shared" si="263"/>
        <v>7.5700000000000003E-3</v>
      </c>
      <c r="BF763" s="18" t="str">
        <f t="shared" si="257"/>
        <v/>
      </c>
      <c r="BN763" s="18" t="str">
        <f t="shared" si="258"/>
        <v>s</v>
      </c>
    </row>
    <row r="764" spans="3:66" ht="50.1" customHeight="1" thickTop="1" thickBot="1" x14ac:dyDescent="0.3">
      <c r="C764" s="46"/>
      <c r="D764" s="46"/>
      <c r="E764" s="46"/>
      <c r="F764" s="122"/>
      <c r="G764" s="122"/>
      <c r="H764" s="78" t="str">
        <f t="shared" si="259"/>
        <v/>
      </c>
      <c r="I764" s="78" t="str">
        <f t="shared" si="260"/>
        <v/>
      </c>
      <c r="J764" s="16"/>
      <c r="K764" s="46" t="str">
        <f t="shared" si="261"/>
        <v/>
      </c>
      <c r="L764" s="16"/>
      <c r="M764" s="16"/>
      <c r="N764" s="46"/>
      <c r="O764" s="47" t="str">
        <f t="shared" si="264"/>
        <v/>
      </c>
      <c r="P764" s="47"/>
      <c r="Q764" s="48" t="str">
        <f>IFERROR(VLOOKUP(E764,Funcionários!$C$8:$E$207,3,FALSE),"")</f>
        <v/>
      </c>
      <c r="R764" s="47"/>
      <c r="S764" s="49" t="str">
        <f t="shared" si="265"/>
        <v/>
      </c>
      <c r="T764" s="49">
        <v>7.5799999999999999E-3</v>
      </c>
      <c r="U764" s="48" t="str">
        <f>IF(Funcionários!C765=0,"",Funcionários!C765)</f>
        <v/>
      </c>
      <c r="V764" s="50">
        <f>IF(U764="",0,IF(COUNTIFS($E$7:$E$3006,U764,$I$7:$I$3006,'RC'!$E$6)=0,0,COUNTIFS($M$7:$M$3006,"Concluída no prazo",$E$7:$E$3006,U764,$I$7:$I$3006,'RC'!$E$6)/COUNTIFS($E$7:$E$3006,U764,$I$7:$I$3006,'RC'!$E$6)))</f>
        <v>0</v>
      </c>
      <c r="W764" s="49">
        <f>SUMIFS($J$7:$J$3006,$E$7:$E$3006,U764,$I$7:$I$3006,'RC'!$E$6)+SUMIFS($L$7:$L$3006,$E$7:$E$3006,U764,$I$7:$I$3006,'RC'!$E$6)</f>
        <v>0</v>
      </c>
      <c r="X764" s="48">
        <f>COUNTIFS($E$7:$E$3006,U764,$I$7:$I$3006,'RC'!$E$6)</f>
        <v>0</v>
      </c>
      <c r="Y764" s="48"/>
      <c r="Z764" s="51" t="str">
        <f>IF(AQ764='RC'!$E$6,AC764*1000+AD764,"")</f>
        <v/>
      </c>
      <c r="AA764" s="51" t="str">
        <f>IF(AB764="","",IF(AQ764='RC'!$E$6,AC764*1000-AD764,""))</f>
        <v/>
      </c>
      <c r="AB764" s="48" t="str">
        <f>IFERROR(VLOOKUP(E764,Funcionários!$C$8:$E$207,3,FALSE),"")</f>
        <v/>
      </c>
      <c r="AC764" s="50" t="str">
        <f>IF(AB764="","",IF(COUNTIFS($AB$7:$AB$3006,AB764,$AQ$7:$AQ$3006,'RC'!$E$6)=0,"",COUNTIFS($M$7:$M$3006,"Concluída no prazo",$AB$7:$AB$3006,AB764,$AQ$7:$AQ$3006,'RC'!$E$6)/COUNTIFS($AB$7:$AB$3006,AB764,$AQ$7:$AQ$3006,'RC'!$E$6)))</f>
        <v/>
      </c>
      <c r="AD764" s="48">
        <f>SUMIF($AQ$7:$AQ$3006,'RC'!$E$6,$J$7:$J$3006)+SUMIF($AQ$7:$AQ$3006,'RC'!$E$6,$L$7:$L$3006)</f>
        <v>21</v>
      </c>
      <c r="AF764" s="48">
        <v>4.2429999999997699E-2</v>
      </c>
      <c r="AG764" s="48">
        <f>IF(OR(AQ764="",AQ764&lt;&gt;'RC'!$E$6,AB764&lt;&gt;'RC'!$D$21),0,1)</f>
        <v>0</v>
      </c>
      <c r="AH764" s="48">
        <f t="shared" si="262"/>
        <v>4.2429999999997699E-2</v>
      </c>
      <c r="AI764" s="48" t="str">
        <f t="shared" si="244"/>
        <v/>
      </c>
      <c r="AJ764" s="48" t="str">
        <f t="shared" si="245"/>
        <v/>
      </c>
      <c r="AK764" s="52" t="str">
        <f t="shared" si="246"/>
        <v/>
      </c>
      <c r="AL764" s="52" t="str">
        <f t="shared" si="247"/>
        <v/>
      </c>
      <c r="AM764" s="48" t="str">
        <f t="shared" si="248"/>
        <v/>
      </c>
      <c r="AN764" s="48" t="str">
        <f t="shared" si="249"/>
        <v/>
      </c>
      <c r="AP764" s="18" t="str">
        <f t="shared" si="250"/>
        <v/>
      </c>
      <c r="AQ764" s="18" t="str">
        <f t="shared" si="251"/>
        <v/>
      </c>
      <c r="AR764" s="18">
        <v>4.2430000000000002E-2</v>
      </c>
      <c r="AS764" s="18">
        <f>IF(AF!$D$27="Todos",1,IF(M764=AF!$D$27,1,0))</f>
        <v>1</v>
      </c>
      <c r="AT764" s="53">
        <f>IF(AND(E764=AF!$D$6,OR(LT!M764=AF!$D$27,AF!$D$27="Todos"),OR(AP764=AF!$E$8,AQ764=AF!$E$8)),AR764+AS764,0)</f>
        <v>0</v>
      </c>
      <c r="AU764" s="18" t="str">
        <f t="shared" si="252"/>
        <v/>
      </c>
      <c r="AV764" s="54" t="str">
        <f t="shared" si="253"/>
        <v/>
      </c>
      <c r="AW764" s="54" t="str">
        <f t="shared" si="254"/>
        <v/>
      </c>
      <c r="AX764" s="18" t="str">
        <f t="shared" si="255"/>
        <v/>
      </c>
      <c r="AY764" s="18" t="str">
        <f t="shared" si="256"/>
        <v/>
      </c>
      <c r="BA764" s="18">
        <f>IF($E764=AF!$D$6,IF($M764="Concluída no prazo",2,IF($M764="Concluída com atraso",1,0)),0)</f>
        <v>0</v>
      </c>
      <c r="BB764" s="18">
        <f>IF($E764=AF!$D$6,IF($M764="Atrasada",2,IF($M764="Concluída com atraso",1,0)),0)</f>
        <v>0</v>
      </c>
      <c r="BC764" s="18">
        <v>7.5799999999999999E-3</v>
      </c>
      <c r="BD764" s="18">
        <f t="shared" si="263"/>
        <v>7.5799999999999999E-3</v>
      </c>
      <c r="BE764" s="18">
        <f t="shared" si="263"/>
        <v>7.5799999999999999E-3</v>
      </c>
      <c r="BF764" s="18" t="str">
        <f t="shared" si="257"/>
        <v/>
      </c>
      <c r="BN764" s="18" t="str">
        <f t="shared" si="258"/>
        <v>s</v>
      </c>
    </row>
    <row r="765" spans="3:66" ht="50.1" customHeight="1" thickTop="1" thickBot="1" x14ac:dyDescent="0.3">
      <c r="C765" s="46"/>
      <c r="D765" s="46"/>
      <c r="E765" s="46"/>
      <c r="F765" s="122"/>
      <c r="G765" s="122"/>
      <c r="H765" s="78" t="str">
        <f t="shared" si="259"/>
        <v/>
      </c>
      <c r="I765" s="78" t="str">
        <f t="shared" si="260"/>
        <v/>
      </c>
      <c r="J765" s="16"/>
      <c r="K765" s="46" t="str">
        <f t="shared" si="261"/>
        <v/>
      </c>
      <c r="L765" s="16"/>
      <c r="M765" s="16"/>
      <c r="N765" s="46"/>
      <c r="O765" s="47" t="str">
        <f t="shared" si="264"/>
        <v/>
      </c>
      <c r="P765" s="47"/>
      <c r="Q765" s="48" t="str">
        <f>IFERROR(VLOOKUP(E765,Funcionários!$C$8:$E$207,3,FALSE),"")</f>
        <v/>
      </c>
      <c r="R765" s="47"/>
      <c r="S765" s="49" t="str">
        <f t="shared" si="265"/>
        <v/>
      </c>
      <c r="T765" s="49">
        <v>7.5900000000000004E-3</v>
      </c>
      <c r="U765" s="48" t="str">
        <f>IF(Funcionários!C766=0,"",Funcionários!C766)</f>
        <v/>
      </c>
      <c r="V765" s="50">
        <f>IF(U765="",0,IF(COUNTIFS($E$7:$E$3006,U765,$I$7:$I$3006,'RC'!$E$6)=0,0,COUNTIFS($M$7:$M$3006,"Concluída no prazo",$E$7:$E$3006,U765,$I$7:$I$3006,'RC'!$E$6)/COUNTIFS($E$7:$E$3006,U765,$I$7:$I$3006,'RC'!$E$6)))</f>
        <v>0</v>
      </c>
      <c r="W765" s="49">
        <f>SUMIFS($J$7:$J$3006,$E$7:$E$3006,U765,$I$7:$I$3006,'RC'!$E$6)+SUMIFS($L$7:$L$3006,$E$7:$E$3006,U765,$I$7:$I$3006,'RC'!$E$6)</f>
        <v>0</v>
      </c>
      <c r="X765" s="48">
        <f>COUNTIFS($E$7:$E$3006,U765,$I$7:$I$3006,'RC'!$E$6)</f>
        <v>0</v>
      </c>
      <c r="Y765" s="48"/>
      <c r="Z765" s="51" t="str">
        <f>IF(AQ765='RC'!$E$6,AC765*1000+AD765,"")</f>
        <v/>
      </c>
      <c r="AA765" s="51" t="str">
        <f>IF(AB765="","",IF(AQ765='RC'!$E$6,AC765*1000-AD765,""))</f>
        <v/>
      </c>
      <c r="AB765" s="48" t="str">
        <f>IFERROR(VLOOKUP(E765,Funcionários!$C$8:$E$207,3,FALSE),"")</f>
        <v/>
      </c>
      <c r="AC765" s="50" t="str">
        <f>IF(AB765="","",IF(COUNTIFS($AB$7:$AB$3006,AB765,$AQ$7:$AQ$3006,'RC'!$E$6)=0,"",COUNTIFS($M$7:$M$3006,"Concluída no prazo",$AB$7:$AB$3006,AB765,$AQ$7:$AQ$3006,'RC'!$E$6)/COUNTIFS($AB$7:$AB$3006,AB765,$AQ$7:$AQ$3006,'RC'!$E$6)))</f>
        <v/>
      </c>
      <c r="AD765" s="48">
        <f>SUMIF($AQ$7:$AQ$3006,'RC'!$E$6,$J$7:$J$3006)+SUMIF($AQ$7:$AQ$3006,'RC'!$E$6,$L$7:$L$3006)</f>
        <v>21</v>
      </c>
      <c r="AF765" s="48">
        <v>4.2419999999997703E-2</v>
      </c>
      <c r="AG765" s="48">
        <f>IF(OR(AQ765="",AQ765&lt;&gt;'RC'!$E$6,AB765&lt;&gt;'RC'!$D$21),0,1)</f>
        <v>0</v>
      </c>
      <c r="AH765" s="48">
        <f t="shared" si="262"/>
        <v>4.2419999999997703E-2</v>
      </c>
      <c r="AI765" s="48" t="str">
        <f t="shared" si="244"/>
        <v/>
      </c>
      <c r="AJ765" s="48" t="str">
        <f t="shared" si="245"/>
        <v/>
      </c>
      <c r="AK765" s="52" t="str">
        <f t="shared" si="246"/>
        <v/>
      </c>
      <c r="AL765" s="52" t="str">
        <f t="shared" si="247"/>
        <v/>
      </c>
      <c r="AM765" s="48" t="str">
        <f t="shared" si="248"/>
        <v/>
      </c>
      <c r="AN765" s="48" t="str">
        <f t="shared" si="249"/>
        <v/>
      </c>
      <c r="AP765" s="18" t="str">
        <f t="shared" si="250"/>
        <v/>
      </c>
      <c r="AQ765" s="18" t="str">
        <f t="shared" si="251"/>
        <v/>
      </c>
      <c r="AR765" s="18">
        <v>4.2419999999999999E-2</v>
      </c>
      <c r="AS765" s="18">
        <f>IF(AF!$D$27="Todos",1,IF(M765=AF!$D$27,1,0))</f>
        <v>1</v>
      </c>
      <c r="AT765" s="53">
        <f>IF(AND(E765=AF!$D$6,OR(LT!M765=AF!$D$27,AF!$D$27="Todos"),OR(AP765=AF!$E$8,AQ765=AF!$E$8)),AR765+AS765,0)</f>
        <v>0</v>
      </c>
      <c r="AU765" s="18" t="str">
        <f t="shared" si="252"/>
        <v/>
      </c>
      <c r="AV765" s="54" t="str">
        <f t="shared" si="253"/>
        <v/>
      </c>
      <c r="AW765" s="54" t="str">
        <f t="shared" si="254"/>
        <v/>
      </c>
      <c r="AX765" s="18" t="str">
        <f t="shared" si="255"/>
        <v/>
      </c>
      <c r="AY765" s="18" t="str">
        <f t="shared" si="256"/>
        <v/>
      </c>
      <c r="BA765" s="18">
        <f>IF($E765=AF!$D$6,IF($M765="Concluída no prazo",2,IF($M765="Concluída com atraso",1,0)),0)</f>
        <v>0</v>
      </c>
      <c r="BB765" s="18">
        <f>IF($E765=AF!$D$6,IF($M765="Atrasada",2,IF($M765="Concluída com atraso",1,0)),0)</f>
        <v>0</v>
      </c>
      <c r="BC765" s="18">
        <v>7.5900000000000004E-3</v>
      </c>
      <c r="BD765" s="18">
        <f t="shared" si="263"/>
        <v>7.5900000000000004E-3</v>
      </c>
      <c r="BE765" s="18">
        <f t="shared" si="263"/>
        <v>7.5900000000000004E-3</v>
      </c>
      <c r="BF765" s="18" t="str">
        <f t="shared" si="257"/>
        <v/>
      </c>
      <c r="BN765" s="18" t="str">
        <f t="shared" si="258"/>
        <v>s</v>
      </c>
    </row>
    <row r="766" spans="3:66" ht="50.1" customHeight="1" thickTop="1" thickBot="1" x14ac:dyDescent="0.3">
      <c r="C766" s="46"/>
      <c r="D766" s="46"/>
      <c r="E766" s="46"/>
      <c r="F766" s="122"/>
      <c r="G766" s="122"/>
      <c r="H766" s="78" t="str">
        <f t="shared" si="259"/>
        <v/>
      </c>
      <c r="I766" s="78" t="str">
        <f t="shared" si="260"/>
        <v/>
      </c>
      <c r="J766" s="16"/>
      <c r="K766" s="46" t="str">
        <f t="shared" si="261"/>
        <v/>
      </c>
      <c r="L766" s="16"/>
      <c r="M766" s="16"/>
      <c r="N766" s="46"/>
      <c r="O766" s="47" t="str">
        <f t="shared" si="264"/>
        <v/>
      </c>
      <c r="P766" s="47"/>
      <c r="Q766" s="48" t="str">
        <f>IFERROR(VLOOKUP(E766,Funcionários!$C$8:$E$207,3,FALSE),"")</f>
        <v/>
      </c>
      <c r="R766" s="47"/>
      <c r="S766" s="49" t="str">
        <f t="shared" si="265"/>
        <v/>
      </c>
      <c r="T766" s="49">
        <v>7.6E-3</v>
      </c>
      <c r="U766" s="48" t="str">
        <f>IF(Funcionários!C767=0,"",Funcionários!C767)</f>
        <v/>
      </c>
      <c r="V766" s="50">
        <f>IF(U766="",0,IF(COUNTIFS($E$7:$E$3006,U766,$I$7:$I$3006,'RC'!$E$6)=0,0,COUNTIFS($M$7:$M$3006,"Concluída no prazo",$E$7:$E$3006,U766,$I$7:$I$3006,'RC'!$E$6)/COUNTIFS($E$7:$E$3006,U766,$I$7:$I$3006,'RC'!$E$6)))</f>
        <v>0</v>
      </c>
      <c r="W766" s="49">
        <f>SUMIFS($J$7:$J$3006,$E$7:$E$3006,U766,$I$7:$I$3006,'RC'!$E$6)+SUMIFS($L$7:$L$3006,$E$7:$E$3006,U766,$I$7:$I$3006,'RC'!$E$6)</f>
        <v>0</v>
      </c>
      <c r="X766" s="48">
        <f>COUNTIFS($E$7:$E$3006,U766,$I$7:$I$3006,'RC'!$E$6)</f>
        <v>0</v>
      </c>
      <c r="Y766" s="48"/>
      <c r="Z766" s="51" t="str">
        <f>IF(AQ766='RC'!$E$6,AC766*1000+AD766,"")</f>
        <v/>
      </c>
      <c r="AA766" s="51" t="str">
        <f>IF(AB766="","",IF(AQ766='RC'!$E$6,AC766*1000-AD766,""))</f>
        <v/>
      </c>
      <c r="AB766" s="48" t="str">
        <f>IFERROR(VLOOKUP(E766,Funcionários!$C$8:$E$207,3,FALSE),"")</f>
        <v/>
      </c>
      <c r="AC766" s="50" t="str">
        <f>IF(AB766="","",IF(COUNTIFS($AB$7:$AB$3006,AB766,$AQ$7:$AQ$3006,'RC'!$E$6)=0,"",COUNTIFS($M$7:$M$3006,"Concluída no prazo",$AB$7:$AB$3006,AB766,$AQ$7:$AQ$3006,'RC'!$E$6)/COUNTIFS($AB$7:$AB$3006,AB766,$AQ$7:$AQ$3006,'RC'!$E$6)))</f>
        <v/>
      </c>
      <c r="AD766" s="48">
        <f>SUMIF($AQ$7:$AQ$3006,'RC'!$E$6,$J$7:$J$3006)+SUMIF($AQ$7:$AQ$3006,'RC'!$E$6,$L$7:$L$3006)</f>
        <v>21</v>
      </c>
      <c r="AF766" s="48">
        <v>4.24099999999977E-2</v>
      </c>
      <c r="AG766" s="48">
        <f>IF(OR(AQ766="",AQ766&lt;&gt;'RC'!$E$6,AB766&lt;&gt;'RC'!$D$21),0,1)</f>
        <v>0</v>
      </c>
      <c r="AH766" s="48">
        <f t="shared" si="262"/>
        <v>4.24099999999977E-2</v>
      </c>
      <c r="AI766" s="48" t="str">
        <f t="shared" si="244"/>
        <v/>
      </c>
      <c r="AJ766" s="48" t="str">
        <f t="shared" si="245"/>
        <v/>
      </c>
      <c r="AK766" s="52" t="str">
        <f t="shared" si="246"/>
        <v/>
      </c>
      <c r="AL766" s="52" t="str">
        <f t="shared" si="247"/>
        <v/>
      </c>
      <c r="AM766" s="48" t="str">
        <f t="shared" si="248"/>
        <v/>
      </c>
      <c r="AN766" s="48" t="str">
        <f t="shared" si="249"/>
        <v/>
      </c>
      <c r="AP766" s="18" t="str">
        <f t="shared" si="250"/>
        <v/>
      </c>
      <c r="AQ766" s="18" t="str">
        <f t="shared" si="251"/>
        <v/>
      </c>
      <c r="AR766" s="18">
        <v>4.2410000000000003E-2</v>
      </c>
      <c r="AS766" s="18">
        <f>IF(AF!$D$27="Todos",1,IF(M766=AF!$D$27,1,0))</f>
        <v>1</v>
      </c>
      <c r="AT766" s="53">
        <f>IF(AND(E766=AF!$D$6,OR(LT!M766=AF!$D$27,AF!$D$27="Todos"),OR(AP766=AF!$E$8,AQ766=AF!$E$8)),AR766+AS766,0)</f>
        <v>0</v>
      </c>
      <c r="AU766" s="18" t="str">
        <f t="shared" si="252"/>
        <v/>
      </c>
      <c r="AV766" s="54" t="str">
        <f t="shared" si="253"/>
        <v/>
      </c>
      <c r="AW766" s="54" t="str">
        <f t="shared" si="254"/>
        <v/>
      </c>
      <c r="AX766" s="18" t="str">
        <f t="shared" si="255"/>
        <v/>
      </c>
      <c r="AY766" s="18" t="str">
        <f t="shared" si="256"/>
        <v/>
      </c>
      <c r="BA766" s="18">
        <f>IF($E766=AF!$D$6,IF($M766="Concluída no prazo",2,IF($M766="Concluída com atraso",1,0)),0)</f>
        <v>0</v>
      </c>
      <c r="BB766" s="18">
        <f>IF($E766=AF!$D$6,IF($M766="Atrasada",2,IF($M766="Concluída com atraso",1,0)),0)</f>
        <v>0</v>
      </c>
      <c r="BC766" s="18">
        <v>7.6E-3</v>
      </c>
      <c r="BD766" s="18">
        <f t="shared" si="263"/>
        <v>7.6E-3</v>
      </c>
      <c r="BE766" s="18">
        <f t="shared" si="263"/>
        <v>7.6E-3</v>
      </c>
      <c r="BF766" s="18" t="str">
        <f t="shared" si="257"/>
        <v/>
      </c>
      <c r="BN766" s="18" t="str">
        <f t="shared" si="258"/>
        <v>s</v>
      </c>
    </row>
    <row r="767" spans="3:66" ht="50.1" customHeight="1" thickTop="1" thickBot="1" x14ac:dyDescent="0.3">
      <c r="C767" s="46"/>
      <c r="D767" s="46"/>
      <c r="E767" s="46"/>
      <c r="F767" s="122"/>
      <c r="G767" s="122"/>
      <c r="H767" s="78" t="str">
        <f t="shared" si="259"/>
        <v/>
      </c>
      <c r="I767" s="78" t="str">
        <f t="shared" si="260"/>
        <v/>
      </c>
      <c r="J767" s="16"/>
      <c r="K767" s="46" t="str">
        <f t="shared" si="261"/>
        <v/>
      </c>
      <c r="L767" s="16"/>
      <c r="M767" s="16"/>
      <c r="N767" s="46"/>
      <c r="O767" s="47" t="str">
        <f t="shared" si="264"/>
        <v/>
      </c>
      <c r="P767" s="47"/>
      <c r="Q767" s="48" t="str">
        <f>IFERROR(VLOOKUP(E767,Funcionários!$C$8:$E$207,3,FALSE),"")</f>
        <v/>
      </c>
      <c r="R767" s="47"/>
      <c r="S767" s="49" t="str">
        <f t="shared" si="265"/>
        <v/>
      </c>
      <c r="T767" s="49">
        <v>7.6099999999999996E-3</v>
      </c>
      <c r="U767" s="48" t="str">
        <f>IF(Funcionários!C768=0,"",Funcionários!C768)</f>
        <v/>
      </c>
      <c r="V767" s="50">
        <f>IF(U767="",0,IF(COUNTIFS($E$7:$E$3006,U767,$I$7:$I$3006,'RC'!$E$6)=0,0,COUNTIFS($M$7:$M$3006,"Concluída no prazo",$E$7:$E$3006,U767,$I$7:$I$3006,'RC'!$E$6)/COUNTIFS($E$7:$E$3006,U767,$I$7:$I$3006,'RC'!$E$6)))</f>
        <v>0</v>
      </c>
      <c r="W767" s="49">
        <f>SUMIFS($J$7:$J$3006,$E$7:$E$3006,U767,$I$7:$I$3006,'RC'!$E$6)+SUMIFS($L$7:$L$3006,$E$7:$E$3006,U767,$I$7:$I$3006,'RC'!$E$6)</f>
        <v>0</v>
      </c>
      <c r="X767" s="48">
        <f>COUNTIFS($E$7:$E$3006,U767,$I$7:$I$3006,'RC'!$E$6)</f>
        <v>0</v>
      </c>
      <c r="Y767" s="48"/>
      <c r="Z767" s="51" t="str">
        <f>IF(AQ767='RC'!$E$6,AC767*1000+AD767,"")</f>
        <v/>
      </c>
      <c r="AA767" s="51" t="str">
        <f>IF(AB767="","",IF(AQ767='RC'!$E$6,AC767*1000-AD767,""))</f>
        <v/>
      </c>
      <c r="AB767" s="48" t="str">
        <f>IFERROR(VLOOKUP(E767,Funcionários!$C$8:$E$207,3,FALSE),"")</f>
        <v/>
      </c>
      <c r="AC767" s="50" t="str">
        <f>IF(AB767="","",IF(COUNTIFS($AB$7:$AB$3006,AB767,$AQ$7:$AQ$3006,'RC'!$E$6)=0,"",COUNTIFS($M$7:$M$3006,"Concluída no prazo",$AB$7:$AB$3006,AB767,$AQ$7:$AQ$3006,'RC'!$E$6)/COUNTIFS($AB$7:$AB$3006,AB767,$AQ$7:$AQ$3006,'RC'!$E$6)))</f>
        <v/>
      </c>
      <c r="AD767" s="48">
        <f>SUMIF($AQ$7:$AQ$3006,'RC'!$E$6,$J$7:$J$3006)+SUMIF($AQ$7:$AQ$3006,'RC'!$E$6,$L$7:$L$3006)</f>
        <v>21</v>
      </c>
      <c r="AF767" s="48">
        <v>4.2399999999997703E-2</v>
      </c>
      <c r="AG767" s="48">
        <f>IF(OR(AQ767="",AQ767&lt;&gt;'RC'!$E$6,AB767&lt;&gt;'RC'!$D$21),0,1)</f>
        <v>0</v>
      </c>
      <c r="AH767" s="48">
        <f t="shared" si="262"/>
        <v>4.2399999999997703E-2</v>
      </c>
      <c r="AI767" s="48" t="str">
        <f t="shared" si="244"/>
        <v/>
      </c>
      <c r="AJ767" s="48" t="str">
        <f t="shared" si="245"/>
        <v/>
      </c>
      <c r="AK767" s="52" t="str">
        <f t="shared" si="246"/>
        <v/>
      </c>
      <c r="AL767" s="52" t="str">
        <f t="shared" si="247"/>
        <v/>
      </c>
      <c r="AM767" s="48" t="str">
        <f t="shared" si="248"/>
        <v/>
      </c>
      <c r="AN767" s="48" t="str">
        <f t="shared" si="249"/>
        <v/>
      </c>
      <c r="AP767" s="18" t="str">
        <f t="shared" si="250"/>
        <v/>
      </c>
      <c r="AQ767" s="18" t="str">
        <f t="shared" si="251"/>
        <v/>
      </c>
      <c r="AR767" s="18">
        <v>4.24E-2</v>
      </c>
      <c r="AS767" s="18">
        <f>IF(AF!$D$27="Todos",1,IF(M767=AF!$D$27,1,0))</f>
        <v>1</v>
      </c>
      <c r="AT767" s="53">
        <f>IF(AND(E767=AF!$D$6,OR(LT!M767=AF!$D$27,AF!$D$27="Todos"),OR(AP767=AF!$E$8,AQ767=AF!$E$8)),AR767+AS767,0)</f>
        <v>0</v>
      </c>
      <c r="AU767" s="18" t="str">
        <f t="shared" si="252"/>
        <v/>
      </c>
      <c r="AV767" s="54" t="str">
        <f t="shared" si="253"/>
        <v/>
      </c>
      <c r="AW767" s="54" t="str">
        <f t="shared" si="254"/>
        <v/>
      </c>
      <c r="AX767" s="18" t="str">
        <f t="shared" si="255"/>
        <v/>
      </c>
      <c r="AY767" s="18" t="str">
        <f t="shared" si="256"/>
        <v/>
      </c>
      <c r="BA767" s="18">
        <f>IF($E767=AF!$D$6,IF($M767="Concluída no prazo",2,IF($M767="Concluída com atraso",1,0)),0)</f>
        <v>0</v>
      </c>
      <c r="BB767" s="18">
        <f>IF($E767=AF!$D$6,IF($M767="Atrasada",2,IF($M767="Concluída com atraso",1,0)),0)</f>
        <v>0</v>
      </c>
      <c r="BC767" s="18">
        <v>7.6099999999999996E-3</v>
      </c>
      <c r="BD767" s="18">
        <f t="shared" si="263"/>
        <v>7.6099999999999996E-3</v>
      </c>
      <c r="BE767" s="18">
        <f t="shared" si="263"/>
        <v>7.6099999999999996E-3</v>
      </c>
      <c r="BF767" s="18" t="str">
        <f t="shared" si="257"/>
        <v/>
      </c>
      <c r="BN767" s="18" t="str">
        <f t="shared" si="258"/>
        <v>s</v>
      </c>
    </row>
    <row r="768" spans="3:66" ht="50.1" customHeight="1" thickTop="1" thickBot="1" x14ac:dyDescent="0.3">
      <c r="C768" s="46"/>
      <c r="D768" s="46"/>
      <c r="E768" s="46"/>
      <c r="F768" s="122"/>
      <c r="G768" s="122"/>
      <c r="H768" s="78" t="str">
        <f t="shared" si="259"/>
        <v/>
      </c>
      <c r="I768" s="78" t="str">
        <f t="shared" si="260"/>
        <v/>
      </c>
      <c r="J768" s="16"/>
      <c r="K768" s="46" t="str">
        <f t="shared" si="261"/>
        <v/>
      </c>
      <c r="L768" s="16"/>
      <c r="M768" s="16"/>
      <c r="N768" s="46"/>
      <c r="O768" s="47" t="str">
        <f t="shared" si="264"/>
        <v/>
      </c>
      <c r="P768" s="47"/>
      <c r="Q768" s="48" t="str">
        <f>IFERROR(VLOOKUP(E768,Funcionários!$C$8:$E$207,3,FALSE),"")</f>
        <v/>
      </c>
      <c r="R768" s="47"/>
      <c r="S768" s="49" t="str">
        <f t="shared" si="265"/>
        <v/>
      </c>
      <c r="T768" s="49">
        <v>7.62E-3</v>
      </c>
      <c r="U768" s="48" t="str">
        <f>IF(Funcionários!C769=0,"",Funcionários!C769)</f>
        <v/>
      </c>
      <c r="V768" s="50">
        <f>IF(U768="",0,IF(COUNTIFS($E$7:$E$3006,U768,$I$7:$I$3006,'RC'!$E$6)=0,0,COUNTIFS($M$7:$M$3006,"Concluída no prazo",$E$7:$E$3006,U768,$I$7:$I$3006,'RC'!$E$6)/COUNTIFS($E$7:$E$3006,U768,$I$7:$I$3006,'RC'!$E$6)))</f>
        <v>0</v>
      </c>
      <c r="W768" s="49">
        <f>SUMIFS($J$7:$J$3006,$E$7:$E$3006,U768,$I$7:$I$3006,'RC'!$E$6)+SUMIFS($L$7:$L$3006,$E$7:$E$3006,U768,$I$7:$I$3006,'RC'!$E$6)</f>
        <v>0</v>
      </c>
      <c r="X768" s="48">
        <f>COUNTIFS($E$7:$E$3006,U768,$I$7:$I$3006,'RC'!$E$6)</f>
        <v>0</v>
      </c>
      <c r="Y768" s="48"/>
      <c r="Z768" s="51" t="str">
        <f>IF(AQ768='RC'!$E$6,AC768*1000+AD768,"")</f>
        <v/>
      </c>
      <c r="AA768" s="51" t="str">
        <f>IF(AB768="","",IF(AQ768='RC'!$E$6,AC768*1000-AD768,""))</f>
        <v/>
      </c>
      <c r="AB768" s="48" t="str">
        <f>IFERROR(VLOOKUP(E768,Funcionários!$C$8:$E$207,3,FALSE),"")</f>
        <v/>
      </c>
      <c r="AC768" s="50" t="str">
        <f>IF(AB768="","",IF(COUNTIFS($AB$7:$AB$3006,AB768,$AQ$7:$AQ$3006,'RC'!$E$6)=0,"",COUNTIFS($M$7:$M$3006,"Concluída no prazo",$AB$7:$AB$3006,AB768,$AQ$7:$AQ$3006,'RC'!$E$6)/COUNTIFS($AB$7:$AB$3006,AB768,$AQ$7:$AQ$3006,'RC'!$E$6)))</f>
        <v/>
      </c>
      <c r="AD768" s="48">
        <f>SUMIF($AQ$7:$AQ$3006,'RC'!$E$6,$J$7:$J$3006)+SUMIF($AQ$7:$AQ$3006,'RC'!$E$6,$L$7:$L$3006)</f>
        <v>21</v>
      </c>
      <c r="AF768" s="48">
        <v>4.23899999999977E-2</v>
      </c>
      <c r="AG768" s="48">
        <f>IF(OR(AQ768="",AQ768&lt;&gt;'RC'!$E$6,AB768&lt;&gt;'RC'!$D$21),0,1)</f>
        <v>0</v>
      </c>
      <c r="AH768" s="48">
        <f t="shared" si="262"/>
        <v>4.23899999999977E-2</v>
      </c>
      <c r="AI768" s="48" t="str">
        <f t="shared" si="244"/>
        <v/>
      </c>
      <c r="AJ768" s="48" t="str">
        <f t="shared" si="245"/>
        <v/>
      </c>
      <c r="AK768" s="52" t="str">
        <f t="shared" si="246"/>
        <v/>
      </c>
      <c r="AL768" s="52" t="str">
        <f t="shared" si="247"/>
        <v/>
      </c>
      <c r="AM768" s="48" t="str">
        <f t="shared" si="248"/>
        <v/>
      </c>
      <c r="AN768" s="48" t="str">
        <f t="shared" si="249"/>
        <v/>
      </c>
      <c r="AP768" s="18" t="str">
        <f t="shared" si="250"/>
        <v/>
      </c>
      <c r="AQ768" s="18" t="str">
        <f t="shared" si="251"/>
        <v/>
      </c>
      <c r="AR768" s="18">
        <v>4.2389999999999997E-2</v>
      </c>
      <c r="AS768" s="18">
        <f>IF(AF!$D$27="Todos",1,IF(M768=AF!$D$27,1,0))</f>
        <v>1</v>
      </c>
      <c r="AT768" s="53">
        <f>IF(AND(E768=AF!$D$6,OR(LT!M768=AF!$D$27,AF!$D$27="Todos"),OR(AP768=AF!$E$8,AQ768=AF!$E$8)),AR768+AS768,0)</f>
        <v>0</v>
      </c>
      <c r="AU768" s="18" t="str">
        <f t="shared" si="252"/>
        <v/>
      </c>
      <c r="AV768" s="54" t="str">
        <f t="shared" si="253"/>
        <v/>
      </c>
      <c r="AW768" s="54" t="str">
        <f t="shared" si="254"/>
        <v/>
      </c>
      <c r="AX768" s="18" t="str">
        <f t="shared" si="255"/>
        <v/>
      </c>
      <c r="AY768" s="18" t="str">
        <f t="shared" si="256"/>
        <v/>
      </c>
      <c r="BA768" s="18">
        <f>IF($E768=AF!$D$6,IF($M768="Concluída no prazo",2,IF($M768="Concluída com atraso",1,0)),0)</f>
        <v>0</v>
      </c>
      <c r="BB768" s="18">
        <f>IF($E768=AF!$D$6,IF($M768="Atrasada",2,IF($M768="Concluída com atraso",1,0)),0)</f>
        <v>0</v>
      </c>
      <c r="BC768" s="18">
        <v>7.62E-3</v>
      </c>
      <c r="BD768" s="18">
        <f t="shared" si="263"/>
        <v>7.62E-3</v>
      </c>
      <c r="BE768" s="18">
        <f t="shared" si="263"/>
        <v>7.62E-3</v>
      </c>
      <c r="BF768" s="18" t="str">
        <f t="shared" si="257"/>
        <v/>
      </c>
      <c r="BN768" s="18" t="str">
        <f t="shared" si="258"/>
        <v>s</v>
      </c>
    </row>
    <row r="769" spans="3:66" ht="50.1" customHeight="1" thickTop="1" thickBot="1" x14ac:dyDescent="0.3">
      <c r="C769" s="46"/>
      <c r="D769" s="46"/>
      <c r="E769" s="46"/>
      <c r="F769" s="122"/>
      <c r="G769" s="122"/>
      <c r="H769" s="78" t="str">
        <f t="shared" si="259"/>
        <v/>
      </c>
      <c r="I769" s="78" t="str">
        <f t="shared" si="260"/>
        <v/>
      </c>
      <c r="J769" s="16"/>
      <c r="K769" s="46" t="str">
        <f t="shared" si="261"/>
        <v/>
      </c>
      <c r="L769" s="16"/>
      <c r="M769" s="16"/>
      <c r="N769" s="46"/>
      <c r="O769" s="47" t="str">
        <f t="shared" si="264"/>
        <v/>
      </c>
      <c r="P769" s="47"/>
      <c r="Q769" s="48" t="str">
        <f>IFERROR(VLOOKUP(E769,Funcionários!$C$8:$E$207,3,FALSE),"")</f>
        <v/>
      </c>
      <c r="R769" s="47"/>
      <c r="S769" s="49" t="str">
        <f t="shared" si="265"/>
        <v/>
      </c>
      <c r="T769" s="49">
        <v>7.6299999999999996E-3</v>
      </c>
      <c r="U769" s="48" t="str">
        <f>IF(Funcionários!C770=0,"",Funcionários!C770)</f>
        <v/>
      </c>
      <c r="V769" s="50">
        <f>IF(U769="",0,IF(COUNTIFS($E$7:$E$3006,U769,$I$7:$I$3006,'RC'!$E$6)=0,0,COUNTIFS($M$7:$M$3006,"Concluída no prazo",$E$7:$E$3006,U769,$I$7:$I$3006,'RC'!$E$6)/COUNTIFS($E$7:$E$3006,U769,$I$7:$I$3006,'RC'!$E$6)))</f>
        <v>0</v>
      </c>
      <c r="W769" s="49">
        <f>SUMIFS($J$7:$J$3006,$E$7:$E$3006,U769,$I$7:$I$3006,'RC'!$E$6)+SUMIFS($L$7:$L$3006,$E$7:$E$3006,U769,$I$7:$I$3006,'RC'!$E$6)</f>
        <v>0</v>
      </c>
      <c r="X769" s="48">
        <f>COUNTIFS($E$7:$E$3006,U769,$I$7:$I$3006,'RC'!$E$6)</f>
        <v>0</v>
      </c>
      <c r="Y769" s="48"/>
      <c r="Z769" s="51" t="str">
        <f>IF(AQ769='RC'!$E$6,AC769*1000+AD769,"")</f>
        <v/>
      </c>
      <c r="AA769" s="51" t="str">
        <f>IF(AB769="","",IF(AQ769='RC'!$E$6,AC769*1000-AD769,""))</f>
        <v/>
      </c>
      <c r="AB769" s="48" t="str">
        <f>IFERROR(VLOOKUP(E769,Funcionários!$C$8:$E$207,3,FALSE),"")</f>
        <v/>
      </c>
      <c r="AC769" s="50" t="str">
        <f>IF(AB769="","",IF(COUNTIFS($AB$7:$AB$3006,AB769,$AQ$7:$AQ$3006,'RC'!$E$6)=0,"",COUNTIFS($M$7:$M$3006,"Concluída no prazo",$AB$7:$AB$3006,AB769,$AQ$7:$AQ$3006,'RC'!$E$6)/COUNTIFS($AB$7:$AB$3006,AB769,$AQ$7:$AQ$3006,'RC'!$E$6)))</f>
        <v/>
      </c>
      <c r="AD769" s="48">
        <f>SUMIF($AQ$7:$AQ$3006,'RC'!$E$6,$J$7:$J$3006)+SUMIF($AQ$7:$AQ$3006,'RC'!$E$6,$L$7:$L$3006)</f>
        <v>21</v>
      </c>
      <c r="AF769" s="48">
        <v>4.2379999999997697E-2</v>
      </c>
      <c r="AG769" s="48">
        <f>IF(OR(AQ769="",AQ769&lt;&gt;'RC'!$E$6,AB769&lt;&gt;'RC'!$D$21),0,1)</f>
        <v>0</v>
      </c>
      <c r="AH769" s="48">
        <f t="shared" si="262"/>
        <v>4.2379999999997697E-2</v>
      </c>
      <c r="AI769" s="48" t="str">
        <f t="shared" si="244"/>
        <v/>
      </c>
      <c r="AJ769" s="48" t="str">
        <f t="shared" si="245"/>
        <v/>
      </c>
      <c r="AK769" s="52" t="str">
        <f t="shared" si="246"/>
        <v/>
      </c>
      <c r="AL769" s="52" t="str">
        <f t="shared" si="247"/>
        <v/>
      </c>
      <c r="AM769" s="48" t="str">
        <f t="shared" si="248"/>
        <v/>
      </c>
      <c r="AN769" s="48" t="str">
        <f t="shared" si="249"/>
        <v/>
      </c>
      <c r="AP769" s="18" t="str">
        <f t="shared" si="250"/>
        <v/>
      </c>
      <c r="AQ769" s="18" t="str">
        <f t="shared" si="251"/>
        <v/>
      </c>
      <c r="AR769" s="18">
        <v>4.2380000000000001E-2</v>
      </c>
      <c r="AS769" s="18">
        <f>IF(AF!$D$27="Todos",1,IF(M769=AF!$D$27,1,0))</f>
        <v>1</v>
      </c>
      <c r="AT769" s="53">
        <f>IF(AND(E769=AF!$D$6,OR(LT!M769=AF!$D$27,AF!$D$27="Todos"),OR(AP769=AF!$E$8,AQ769=AF!$E$8)),AR769+AS769,0)</f>
        <v>0</v>
      </c>
      <c r="AU769" s="18" t="str">
        <f t="shared" si="252"/>
        <v/>
      </c>
      <c r="AV769" s="54" t="str">
        <f t="shared" si="253"/>
        <v/>
      </c>
      <c r="AW769" s="54" t="str">
        <f t="shared" si="254"/>
        <v/>
      </c>
      <c r="AX769" s="18" t="str">
        <f t="shared" si="255"/>
        <v/>
      </c>
      <c r="AY769" s="18" t="str">
        <f t="shared" si="256"/>
        <v/>
      </c>
      <c r="BA769" s="18">
        <f>IF($E769=AF!$D$6,IF($M769="Concluída no prazo",2,IF($M769="Concluída com atraso",1,0)),0)</f>
        <v>0</v>
      </c>
      <c r="BB769" s="18">
        <f>IF($E769=AF!$D$6,IF($M769="Atrasada",2,IF($M769="Concluída com atraso",1,0)),0)</f>
        <v>0</v>
      </c>
      <c r="BC769" s="18">
        <v>7.6299999999999996E-3</v>
      </c>
      <c r="BD769" s="18">
        <f t="shared" si="263"/>
        <v>7.6299999999999996E-3</v>
      </c>
      <c r="BE769" s="18">
        <f t="shared" si="263"/>
        <v>7.6299999999999996E-3</v>
      </c>
      <c r="BF769" s="18" t="str">
        <f t="shared" si="257"/>
        <v/>
      </c>
      <c r="BN769" s="18" t="str">
        <f t="shared" si="258"/>
        <v>s</v>
      </c>
    </row>
    <row r="770" spans="3:66" ht="50.1" customHeight="1" thickTop="1" thickBot="1" x14ac:dyDescent="0.3">
      <c r="C770" s="46"/>
      <c r="D770" s="46"/>
      <c r="E770" s="46"/>
      <c r="F770" s="122"/>
      <c r="G770" s="122"/>
      <c r="H770" s="78" t="str">
        <f t="shared" si="259"/>
        <v/>
      </c>
      <c r="I770" s="78" t="str">
        <f t="shared" si="260"/>
        <v/>
      </c>
      <c r="J770" s="16"/>
      <c r="K770" s="46" t="str">
        <f t="shared" si="261"/>
        <v/>
      </c>
      <c r="L770" s="16"/>
      <c r="M770" s="16"/>
      <c r="N770" s="46"/>
      <c r="O770" s="47" t="str">
        <f t="shared" si="264"/>
        <v/>
      </c>
      <c r="P770" s="47"/>
      <c r="Q770" s="48" t="str">
        <f>IFERROR(VLOOKUP(E770,Funcionários!$C$8:$E$207,3,FALSE),"")</f>
        <v/>
      </c>
      <c r="R770" s="47"/>
      <c r="S770" s="49" t="str">
        <f t="shared" si="265"/>
        <v/>
      </c>
      <c r="T770" s="49">
        <v>7.6400000000000001E-3</v>
      </c>
      <c r="U770" s="48" t="str">
        <f>IF(Funcionários!C771=0,"",Funcionários!C771)</f>
        <v/>
      </c>
      <c r="V770" s="50">
        <f>IF(U770="",0,IF(COUNTIFS($E$7:$E$3006,U770,$I$7:$I$3006,'RC'!$E$6)=0,0,COUNTIFS($M$7:$M$3006,"Concluída no prazo",$E$7:$E$3006,U770,$I$7:$I$3006,'RC'!$E$6)/COUNTIFS($E$7:$E$3006,U770,$I$7:$I$3006,'RC'!$E$6)))</f>
        <v>0</v>
      </c>
      <c r="W770" s="49">
        <f>SUMIFS($J$7:$J$3006,$E$7:$E$3006,U770,$I$7:$I$3006,'RC'!$E$6)+SUMIFS($L$7:$L$3006,$E$7:$E$3006,U770,$I$7:$I$3006,'RC'!$E$6)</f>
        <v>0</v>
      </c>
      <c r="X770" s="48">
        <f>COUNTIFS($E$7:$E$3006,U770,$I$7:$I$3006,'RC'!$E$6)</f>
        <v>0</v>
      </c>
      <c r="Y770" s="48"/>
      <c r="Z770" s="51" t="str">
        <f>IF(AQ770='RC'!$E$6,AC770*1000+AD770,"")</f>
        <v/>
      </c>
      <c r="AA770" s="51" t="str">
        <f>IF(AB770="","",IF(AQ770='RC'!$E$6,AC770*1000-AD770,""))</f>
        <v/>
      </c>
      <c r="AB770" s="48" t="str">
        <f>IFERROR(VLOOKUP(E770,Funcionários!$C$8:$E$207,3,FALSE),"")</f>
        <v/>
      </c>
      <c r="AC770" s="50" t="str">
        <f>IF(AB770="","",IF(COUNTIFS($AB$7:$AB$3006,AB770,$AQ$7:$AQ$3006,'RC'!$E$6)=0,"",COUNTIFS($M$7:$M$3006,"Concluída no prazo",$AB$7:$AB$3006,AB770,$AQ$7:$AQ$3006,'RC'!$E$6)/COUNTIFS($AB$7:$AB$3006,AB770,$AQ$7:$AQ$3006,'RC'!$E$6)))</f>
        <v/>
      </c>
      <c r="AD770" s="48">
        <f>SUMIF($AQ$7:$AQ$3006,'RC'!$E$6,$J$7:$J$3006)+SUMIF($AQ$7:$AQ$3006,'RC'!$E$6,$L$7:$L$3006)</f>
        <v>21</v>
      </c>
      <c r="AF770" s="48">
        <v>4.2369999999997701E-2</v>
      </c>
      <c r="AG770" s="48">
        <f>IF(OR(AQ770="",AQ770&lt;&gt;'RC'!$E$6,AB770&lt;&gt;'RC'!$D$21),0,1)</f>
        <v>0</v>
      </c>
      <c r="AH770" s="48">
        <f t="shared" si="262"/>
        <v>4.2369999999997701E-2</v>
      </c>
      <c r="AI770" s="48" t="str">
        <f t="shared" si="244"/>
        <v/>
      </c>
      <c r="AJ770" s="48" t="str">
        <f t="shared" si="245"/>
        <v/>
      </c>
      <c r="AK770" s="52" t="str">
        <f t="shared" si="246"/>
        <v/>
      </c>
      <c r="AL770" s="52" t="str">
        <f t="shared" si="247"/>
        <v/>
      </c>
      <c r="AM770" s="48" t="str">
        <f t="shared" si="248"/>
        <v/>
      </c>
      <c r="AN770" s="48" t="str">
        <f t="shared" si="249"/>
        <v/>
      </c>
      <c r="AP770" s="18" t="str">
        <f t="shared" si="250"/>
        <v/>
      </c>
      <c r="AQ770" s="18" t="str">
        <f t="shared" si="251"/>
        <v/>
      </c>
      <c r="AR770" s="18">
        <v>4.2369999999999998E-2</v>
      </c>
      <c r="AS770" s="18">
        <f>IF(AF!$D$27="Todos",1,IF(M770=AF!$D$27,1,0))</f>
        <v>1</v>
      </c>
      <c r="AT770" s="53">
        <f>IF(AND(E770=AF!$D$6,OR(LT!M770=AF!$D$27,AF!$D$27="Todos"),OR(AP770=AF!$E$8,AQ770=AF!$E$8)),AR770+AS770,0)</f>
        <v>0</v>
      </c>
      <c r="AU770" s="18" t="str">
        <f t="shared" si="252"/>
        <v/>
      </c>
      <c r="AV770" s="54" t="str">
        <f t="shared" si="253"/>
        <v/>
      </c>
      <c r="AW770" s="54" t="str">
        <f t="shared" si="254"/>
        <v/>
      </c>
      <c r="AX770" s="18" t="str">
        <f t="shared" si="255"/>
        <v/>
      </c>
      <c r="AY770" s="18" t="str">
        <f t="shared" si="256"/>
        <v/>
      </c>
      <c r="BA770" s="18">
        <f>IF($E770=AF!$D$6,IF($M770="Concluída no prazo",2,IF($M770="Concluída com atraso",1,0)),0)</f>
        <v>0</v>
      </c>
      <c r="BB770" s="18">
        <f>IF($E770=AF!$D$6,IF($M770="Atrasada",2,IF($M770="Concluída com atraso",1,0)),0)</f>
        <v>0</v>
      </c>
      <c r="BC770" s="18">
        <v>7.6400000000000001E-3</v>
      </c>
      <c r="BD770" s="18">
        <f t="shared" si="263"/>
        <v>7.6400000000000001E-3</v>
      </c>
      <c r="BE770" s="18">
        <f t="shared" si="263"/>
        <v>7.6400000000000001E-3</v>
      </c>
      <c r="BF770" s="18" t="str">
        <f t="shared" si="257"/>
        <v/>
      </c>
      <c r="BN770" s="18" t="str">
        <f t="shared" si="258"/>
        <v>s</v>
      </c>
    </row>
    <row r="771" spans="3:66" ht="50.1" customHeight="1" thickTop="1" thickBot="1" x14ac:dyDescent="0.3">
      <c r="C771" s="46"/>
      <c r="D771" s="46"/>
      <c r="E771" s="46"/>
      <c r="F771" s="122"/>
      <c r="G771" s="122"/>
      <c r="H771" s="78" t="str">
        <f t="shared" si="259"/>
        <v/>
      </c>
      <c r="I771" s="78" t="str">
        <f t="shared" si="260"/>
        <v/>
      </c>
      <c r="J771" s="16"/>
      <c r="K771" s="46" t="str">
        <f t="shared" si="261"/>
        <v/>
      </c>
      <c r="L771" s="16"/>
      <c r="M771" s="16"/>
      <c r="N771" s="46"/>
      <c r="O771" s="47" t="str">
        <f t="shared" si="264"/>
        <v/>
      </c>
      <c r="P771" s="47"/>
      <c r="Q771" s="48" t="str">
        <f>IFERROR(VLOOKUP(E771,Funcionários!$C$8:$E$207,3,FALSE),"")</f>
        <v/>
      </c>
      <c r="R771" s="47"/>
      <c r="S771" s="49" t="str">
        <f t="shared" si="265"/>
        <v/>
      </c>
      <c r="T771" s="49">
        <v>7.6499999999999997E-3</v>
      </c>
      <c r="U771" s="48" t="str">
        <f>IF(Funcionários!C772=0,"",Funcionários!C772)</f>
        <v/>
      </c>
      <c r="V771" s="50">
        <f>IF(U771="",0,IF(COUNTIFS($E$7:$E$3006,U771,$I$7:$I$3006,'RC'!$E$6)=0,0,COUNTIFS($M$7:$M$3006,"Concluída no prazo",$E$7:$E$3006,U771,$I$7:$I$3006,'RC'!$E$6)/COUNTIFS($E$7:$E$3006,U771,$I$7:$I$3006,'RC'!$E$6)))</f>
        <v>0</v>
      </c>
      <c r="W771" s="49">
        <f>SUMIFS($J$7:$J$3006,$E$7:$E$3006,U771,$I$7:$I$3006,'RC'!$E$6)+SUMIFS($L$7:$L$3006,$E$7:$E$3006,U771,$I$7:$I$3006,'RC'!$E$6)</f>
        <v>0</v>
      </c>
      <c r="X771" s="48">
        <f>COUNTIFS($E$7:$E$3006,U771,$I$7:$I$3006,'RC'!$E$6)</f>
        <v>0</v>
      </c>
      <c r="Y771" s="48"/>
      <c r="Z771" s="51" t="str">
        <f>IF(AQ771='RC'!$E$6,AC771*1000+AD771,"")</f>
        <v/>
      </c>
      <c r="AA771" s="51" t="str">
        <f>IF(AB771="","",IF(AQ771='RC'!$E$6,AC771*1000-AD771,""))</f>
        <v/>
      </c>
      <c r="AB771" s="48" t="str">
        <f>IFERROR(VLOOKUP(E771,Funcionários!$C$8:$E$207,3,FALSE),"")</f>
        <v/>
      </c>
      <c r="AC771" s="50" t="str">
        <f>IF(AB771="","",IF(COUNTIFS($AB$7:$AB$3006,AB771,$AQ$7:$AQ$3006,'RC'!$E$6)=0,"",COUNTIFS($M$7:$M$3006,"Concluída no prazo",$AB$7:$AB$3006,AB771,$AQ$7:$AQ$3006,'RC'!$E$6)/COUNTIFS($AB$7:$AB$3006,AB771,$AQ$7:$AQ$3006,'RC'!$E$6)))</f>
        <v/>
      </c>
      <c r="AD771" s="48">
        <f>SUMIF($AQ$7:$AQ$3006,'RC'!$E$6,$J$7:$J$3006)+SUMIF($AQ$7:$AQ$3006,'RC'!$E$6,$L$7:$L$3006)</f>
        <v>21</v>
      </c>
      <c r="AF771" s="48">
        <v>4.2359999999997698E-2</v>
      </c>
      <c r="AG771" s="48">
        <f>IF(OR(AQ771="",AQ771&lt;&gt;'RC'!$E$6,AB771&lt;&gt;'RC'!$D$21),0,1)</f>
        <v>0</v>
      </c>
      <c r="AH771" s="48">
        <f t="shared" si="262"/>
        <v>4.2359999999997698E-2</v>
      </c>
      <c r="AI771" s="48" t="str">
        <f t="shared" si="244"/>
        <v/>
      </c>
      <c r="AJ771" s="48" t="str">
        <f t="shared" si="245"/>
        <v/>
      </c>
      <c r="AK771" s="52" t="str">
        <f t="shared" si="246"/>
        <v/>
      </c>
      <c r="AL771" s="52" t="str">
        <f t="shared" si="247"/>
        <v/>
      </c>
      <c r="AM771" s="48" t="str">
        <f t="shared" si="248"/>
        <v/>
      </c>
      <c r="AN771" s="48" t="str">
        <f t="shared" si="249"/>
        <v/>
      </c>
      <c r="AP771" s="18" t="str">
        <f t="shared" si="250"/>
        <v/>
      </c>
      <c r="AQ771" s="18" t="str">
        <f t="shared" si="251"/>
        <v/>
      </c>
      <c r="AR771" s="18">
        <v>4.2360000000000002E-2</v>
      </c>
      <c r="AS771" s="18">
        <f>IF(AF!$D$27="Todos",1,IF(M771=AF!$D$27,1,0))</f>
        <v>1</v>
      </c>
      <c r="AT771" s="53">
        <f>IF(AND(E771=AF!$D$6,OR(LT!M771=AF!$D$27,AF!$D$27="Todos"),OR(AP771=AF!$E$8,AQ771=AF!$E$8)),AR771+AS771,0)</f>
        <v>0</v>
      </c>
      <c r="AU771" s="18" t="str">
        <f t="shared" si="252"/>
        <v/>
      </c>
      <c r="AV771" s="54" t="str">
        <f t="shared" si="253"/>
        <v/>
      </c>
      <c r="AW771" s="54" t="str">
        <f t="shared" si="254"/>
        <v/>
      </c>
      <c r="AX771" s="18" t="str">
        <f t="shared" si="255"/>
        <v/>
      </c>
      <c r="AY771" s="18" t="str">
        <f t="shared" si="256"/>
        <v/>
      </c>
      <c r="BA771" s="18">
        <f>IF($E771=AF!$D$6,IF($M771="Concluída no prazo",2,IF($M771="Concluída com atraso",1,0)),0)</f>
        <v>0</v>
      </c>
      <c r="BB771" s="18">
        <f>IF($E771=AF!$D$6,IF($M771="Atrasada",2,IF($M771="Concluída com atraso",1,0)),0)</f>
        <v>0</v>
      </c>
      <c r="BC771" s="18">
        <v>7.6499999999999997E-3</v>
      </c>
      <c r="BD771" s="18">
        <f t="shared" si="263"/>
        <v>7.6499999999999997E-3</v>
      </c>
      <c r="BE771" s="18">
        <f t="shared" si="263"/>
        <v>7.6499999999999997E-3</v>
      </c>
      <c r="BF771" s="18" t="str">
        <f t="shared" si="257"/>
        <v/>
      </c>
      <c r="BN771" s="18" t="str">
        <f t="shared" si="258"/>
        <v>s</v>
      </c>
    </row>
    <row r="772" spans="3:66" ht="50.1" customHeight="1" thickTop="1" thickBot="1" x14ac:dyDescent="0.3">
      <c r="C772" s="46"/>
      <c r="D772" s="46"/>
      <c r="E772" s="46"/>
      <c r="F772" s="122"/>
      <c r="G772" s="122"/>
      <c r="H772" s="78" t="str">
        <f t="shared" si="259"/>
        <v/>
      </c>
      <c r="I772" s="78" t="str">
        <f t="shared" si="260"/>
        <v/>
      </c>
      <c r="J772" s="16"/>
      <c r="K772" s="46" t="str">
        <f t="shared" si="261"/>
        <v/>
      </c>
      <c r="L772" s="16"/>
      <c r="M772" s="16"/>
      <c r="N772" s="46"/>
      <c r="O772" s="47" t="str">
        <f t="shared" si="264"/>
        <v/>
      </c>
      <c r="P772" s="47"/>
      <c r="Q772" s="48" t="str">
        <f>IFERROR(VLOOKUP(E772,Funcionários!$C$8:$E$207,3,FALSE),"")</f>
        <v/>
      </c>
      <c r="R772" s="47"/>
      <c r="S772" s="49" t="str">
        <f t="shared" si="265"/>
        <v/>
      </c>
      <c r="T772" s="49">
        <v>7.6600000000000001E-3</v>
      </c>
      <c r="U772" s="48" t="str">
        <f>IF(Funcionários!C773=0,"",Funcionários!C773)</f>
        <v/>
      </c>
      <c r="V772" s="50">
        <f>IF(U772="",0,IF(COUNTIFS($E$7:$E$3006,U772,$I$7:$I$3006,'RC'!$E$6)=0,0,COUNTIFS($M$7:$M$3006,"Concluída no prazo",$E$7:$E$3006,U772,$I$7:$I$3006,'RC'!$E$6)/COUNTIFS($E$7:$E$3006,U772,$I$7:$I$3006,'RC'!$E$6)))</f>
        <v>0</v>
      </c>
      <c r="W772" s="49">
        <f>SUMIFS($J$7:$J$3006,$E$7:$E$3006,U772,$I$7:$I$3006,'RC'!$E$6)+SUMIFS($L$7:$L$3006,$E$7:$E$3006,U772,$I$7:$I$3006,'RC'!$E$6)</f>
        <v>0</v>
      </c>
      <c r="X772" s="48">
        <f>COUNTIFS($E$7:$E$3006,U772,$I$7:$I$3006,'RC'!$E$6)</f>
        <v>0</v>
      </c>
      <c r="Y772" s="48"/>
      <c r="Z772" s="51" t="str">
        <f>IF(AQ772='RC'!$E$6,AC772*1000+AD772,"")</f>
        <v/>
      </c>
      <c r="AA772" s="51" t="str">
        <f>IF(AB772="","",IF(AQ772='RC'!$E$6,AC772*1000-AD772,""))</f>
        <v/>
      </c>
      <c r="AB772" s="48" t="str">
        <f>IFERROR(VLOOKUP(E772,Funcionários!$C$8:$E$207,3,FALSE),"")</f>
        <v/>
      </c>
      <c r="AC772" s="50" t="str">
        <f>IF(AB772="","",IF(COUNTIFS($AB$7:$AB$3006,AB772,$AQ$7:$AQ$3006,'RC'!$E$6)=0,"",COUNTIFS($M$7:$M$3006,"Concluída no prazo",$AB$7:$AB$3006,AB772,$AQ$7:$AQ$3006,'RC'!$E$6)/COUNTIFS($AB$7:$AB$3006,AB772,$AQ$7:$AQ$3006,'RC'!$E$6)))</f>
        <v/>
      </c>
      <c r="AD772" s="48">
        <f>SUMIF($AQ$7:$AQ$3006,'RC'!$E$6,$J$7:$J$3006)+SUMIF($AQ$7:$AQ$3006,'RC'!$E$6,$L$7:$L$3006)</f>
        <v>21</v>
      </c>
      <c r="AF772" s="48">
        <v>4.2349999999997702E-2</v>
      </c>
      <c r="AG772" s="48">
        <f>IF(OR(AQ772="",AQ772&lt;&gt;'RC'!$E$6,AB772&lt;&gt;'RC'!$D$21),0,1)</f>
        <v>0</v>
      </c>
      <c r="AH772" s="48">
        <f t="shared" si="262"/>
        <v>4.2349999999997702E-2</v>
      </c>
      <c r="AI772" s="48" t="str">
        <f t="shared" si="244"/>
        <v/>
      </c>
      <c r="AJ772" s="48" t="str">
        <f t="shared" si="245"/>
        <v/>
      </c>
      <c r="AK772" s="52" t="str">
        <f t="shared" si="246"/>
        <v/>
      </c>
      <c r="AL772" s="52" t="str">
        <f t="shared" si="247"/>
        <v/>
      </c>
      <c r="AM772" s="48" t="str">
        <f t="shared" si="248"/>
        <v/>
      </c>
      <c r="AN772" s="48" t="str">
        <f t="shared" si="249"/>
        <v/>
      </c>
      <c r="AP772" s="18" t="str">
        <f t="shared" si="250"/>
        <v/>
      </c>
      <c r="AQ772" s="18" t="str">
        <f t="shared" si="251"/>
        <v/>
      </c>
      <c r="AR772" s="18">
        <v>4.2349999999999999E-2</v>
      </c>
      <c r="AS772" s="18">
        <f>IF(AF!$D$27="Todos",1,IF(M772=AF!$D$27,1,0))</f>
        <v>1</v>
      </c>
      <c r="AT772" s="53">
        <f>IF(AND(E772=AF!$D$6,OR(LT!M772=AF!$D$27,AF!$D$27="Todos"),OR(AP772=AF!$E$8,AQ772=AF!$E$8)),AR772+AS772,0)</f>
        <v>0</v>
      </c>
      <c r="AU772" s="18" t="str">
        <f t="shared" si="252"/>
        <v/>
      </c>
      <c r="AV772" s="54" t="str">
        <f t="shared" si="253"/>
        <v/>
      </c>
      <c r="AW772" s="54" t="str">
        <f t="shared" si="254"/>
        <v/>
      </c>
      <c r="AX772" s="18" t="str">
        <f t="shared" si="255"/>
        <v/>
      </c>
      <c r="AY772" s="18" t="str">
        <f t="shared" si="256"/>
        <v/>
      </c>
      <c r="BA772" s="18">
        <f>IF($E772=AF!$D$6,IF($M772="Concluída no prazo",2,IF($M772="Concluída com atraso",1,0)),0)</f>
        <v>0</v>
      </c>
      <c r="BB772" s="18">
        <f>IF($E772=AF!$D$6,IF($M772="Atrasada",2,IF($M772="Concluída com atraso",1,0)),0)</f>
        <v>0</v>
      </c>
      <c r="BC772" s="18">
        <v>7.6600000000000001E-3</v>
      </c>
      <c r="BD772" s="18">
        <f t="shared" si="263"/>
        <v>7.6600000000000001E-3</v>
      </c>
      <c r="BE772" s="18">
        <f t="shared" si="263"/>
        <v>7.6600000000000001E-3</v>
      </c>
      <c r="BF772" s="18" t="str">
        <f t="shared" si="257"/>
        <v/>
      </c>
      <c r="BN772" s="18" t="str">
        <f t="shared" si="258"/>
        <v>s</v>
      </c>
    </row>
    <row r="773" spans="3:66" ht="50.1" customHeight="1" thickTop="1" thickBot="1" x14ac:dyDescent="0.3">
      <c r="C773" s="46"/>
      <c r="D773" s="46"/>
      <c r="E773" s="46"/>
      <c r="F773" s="122"/>
      <c r="G773" s="122"/>
      <c r="H773" s="78" t="str">
        <f t="shared" si="259"/>
        <v/>
      </c>
      <c r="I773" s="78" t="str">
        <f t="shared" si="260"/>
        <v/>
      </c>
      <c r="J773" s="16"/>
      <c r="K773" s="46" t="str">
        <f t="shared" si="261"/>
        <v/>
      </c>
      <c r="L773" s="16"/>
      <c r="M773" s="16"/>
      <c r="N773" s="46"/>
      <c r="O773" s="47" t="str">
        <f t="shared" si="264"/>
        <v/>
      </c>
      <c r="P773" s="47"/>
      <c r="Q773" s="48" t="str">
        <f>IFERROR(VLOOKUP(E773,Funcionários!$C$8:$E$207,3,FALSE),"")</f>
        <v/>
      </c>
      <c r="R773" s="47"/>
      <c r="S773" s="49" t="str">
        <f t="shared" si="265"/>
        <v/>
      </c>
      <c r="T773" s="49">
        <v>7.6699999999999997E-3</v>
      </c>
      <c r="U773" s="48" t="str">
        <f>IF(Funcionários!C774=0,"",Funcionários!C774)</f>
        <v/>
      </c>
      <c r="V773" s="50">
        <f>IF(U773="",0,IF(COUNTIFS($E$7:$E$3006,U773,$I$7:$I$3006,'RC'!$E$6)=0,0,COUNTIFS($M$7:$M$3006,"Concluída no prazo",$E$7:$E$3006,U773,$I$7:$I$3006,'RC'!$E$6)/COUNTIFS($E$7:$E$3006,U773,$I$7:$I$3006,'RC'!$E$6)))</f>
        <v>0</v>
      </c>
      <c r="W773" s="49">
        <f>SUMIFS($J$7:$J$3006,$E$7:$E$3006,U773,$I$7:$I$3006,'RC'!$E$6)+SUMIFS($L$7:$L$3006,$E$7:$E$3006,U773,$I$7:$I$3006,'RC'!$E$6)</f>
        <v>0</v>
      </c>
      <c r="X773" s="48">
        <f>COUNTIFS($E$7:$E$3006,U773,$I$7:$I$3006,'RC'!$E$6)</f>
        <v>0</v>
      </c>
      <c r="Y773" s="48"/>
      <c r="Z773" s="51" t="str">
        <f>IF(AQ773='RC'!$E$6,AC773*1000+AD773,"")</f>
        <v/>
      </c>
      <c r="AA773" s="51" t="str">
        <f>IF(AB773="","",IF(AQ773='RC'!$E$6,AC773*1000-AD773,""))</f>
        <v/>
      </c>
      <c r="AB773" s="48" t="str">
        <f>IFERROR(VLOOKUP(E773,Funcionários!$C$8:$E$207,3,FALSE),"")</f>
        <v/>
      </c>
      <c r="AC773" s="50" t="str">
        <f>IF(AB773="","",IF(COUNTIFS($AB$7:$AB$3006,AB773,$AQ$7:$AQ$3006,'RC'!$E$6)=0,"",COUNTIFS($M$7:$M$3006,"Concluída no prazo",$AB$7:$AB$3006,AB773,$AQ$7:$AQ$3006,'RC'!$E$6)/COUNTIFS($AB$7:$AB$3006,AB773,$AQ$7:$AQ$3006,'RC'!$E$6)))</f>
        <v/>
      </c>
      <c r="AD773" s="48">
        <f>SUMIF($AQ$7:$AQ$3006,'RC'!$E$6,$J$7:$J$3006)+SUMIF($AQ$7:$AQ$3006,'RC'!$E$6,$L$7:$L$3006)</f>
        <v>21</v>
      </c>
      <c r="AF773" s="48">
        <v>4.2339999999997699E-2</v>
      </c>
      <c r="AG773" s="48">
        <f>IF(OR(AQ773="",AQ773&lt;&gt;'RC'!$E$6,AB773&lt;&gt;'RC'!$D$21),0,1)</f>
        <v>0</v>
      </c>
      <c r="AH773" s="48">
        <f t="shared" si="262"/>
        <v>4.2339999999997699E-2</v>
      </c>
      <c r="AI773" s="48" t="str">
        <f t="shared" si="244"/>
        <v/>
      </c>
      <c r="AJ773" s="48" t="str">
        <f t="shared" si="245"/>
        <v/>
      </c>
      <c r="AK773" s="52" t="str">
        <f t="shared" si="246"/>
        <v/>
      </c>
      <c r="AL773" s="52" t="str">
        <f t="shared" si="247"/>
        <v/>
      </c>
      <c r="AM773" s="48" t="str">
        <f t="shared" si="248"/>
        <v/>
      </c>
      <c r="AN773" s="48" t="str">
        <f t="shared" si="249"/>
        <v/>
      </c>
      <c r="AP773" s="18" t="str">
        <f t="shared" si="250"/>
        <v/>
      </c>
      <c r="AQ773" s="18" t="str">
        <f t="shared" si="251"/>
        <v/>
      </c>
      <c r="AR773" s="18">
        <v>4.2340000000000003E-2</v>
      </c>
      <c r="AS773" s="18">
        <f>IF(AF!$D$27="Todos",1,IF(M773=AF!$D$27,1,0))</f>
        <v>1</v>
      </c>
      <c r="AT773" s="53">
        <f>IF(AND(E773=AF!$D$6,OR(LT!M773=AF!$D$27,AF!$D$27="Todos"),OR(AP773=AF!$E$8,AQ773=AF!$E$8)),AR773+AS773,0)</f>
        <v>0</v>
      </c>
      <c r="AU773" s="18" t="str">
        <f t="shared" si="252"/>
        <v/>
      </c>
      <c r="AV773" s="54" t="str">
        <f t="shared" si="253"/>
        <v/>
      </c>
      <c r="AW773" s="54" t="str">
        <f t="shared" si="254"/>
        <v/>
      </c>
      <c r="AX773" s="18" t="str">
        <f t="shared" si="255"/>
        <v/>
      </c>
      <c r="AY773" s="18" t="str">
        <f t="shared" si="256"/>
        <v/>
      </c>
      <c r="BA773" s="18">
        <f>IF($E773=AF!$D$6,IF($M773="Concluída no prazo",2,IF($M773="Concluída com atraso",1,0)),0)</f>
        <v>0</v>
      </c>
      <c r="BB773" s="18">
        <f>IF($E773=AF!$D$6,IF($M773="Atrasada",2,IF($M773="Concluída com atraso",1,0)),0)</f>
        <v>0</v>
      </c>
      <c r="BC773" s="18">
        <v>7.6699999999999997E-3</v>
      </c>
      <c r="BD773" s="18">
        <f t="shared" si="263"/>
        <v>7.6699999999999997E-3</v>
      </c>
      <c r="BE773" s="18">
        <f t="shared" si="263"/>
        <v>7.6699999999999997E-3</v>
      </c>
      <c r="BF773" s="18" t="str">
        <f t="shared" si="257"/>
        <v/>
      </c>
      <c r="BN773" s="18" t="str">
        <f t="shared" si="258"/>
        <v>s</v>
      </c>
    </row>
    <row r="774" spans="3:66" ht="50.1" customHeight="1" thickTop="1" thickBot="1" x14ac:dyDescent="0.3">
      <c r="C774" s="46"/>
      <c r="D774" s="46"/>
      <c r="E774" s="46"/>
      <c r="F774" s="122"/>
      <c r="G774" s="122"/>
      <c r="H774" s="78" t="str">
        <f t="shared" si="259"/>
        <v/>
      </c>
      <c r="I774" s="78" t="str">
        <f t="shared" si="260"/>
        <v/>
      </c>
      <c r="J774" s="16"/>
      <c r="K774" s="46" t="str">
        <f t="shared" si="261"/>
        <v/>
      </c>
      <c r="L774" s="16"/>
      <c r="M774" s="16"/>
      <c r="N774" s="46"/>
      <c r="O774" s="47" t="str">
        <f t="shared" si="264"/>
        <v/>
      </c>
      <c r="P774" s="47"/>
      <c r="Q774" s="48" t="str">
        <f>IFERROR(VLOOKUP(E774,Funcionários!$C$8:$E$207,3,FALSE),"")</f>
        <v/>
      </c>
      <c r="R774" s="47"/>
      <c r="S774" s="49" t="str">
        <f t="shared" si="265"/>
        <v/>
      </c>
      <c r="T774" s="49">
        <v>7.6800000000000002E-3</v>
      </c>
      <c r="U774" s="48" t="str">
        <f>IF(Funcionários!C775=0,"",Funcionários!C775)</f>
        <v/>
      </c>
      <c r="V774" s="50">
        <f>IF(U774="",0,IF(COUNTIFS($E$7:$E$3006,U774,$I$7:$I$3006,'RC'!$E$6)=0,0,COUNTIFS($M$7:$M$3006,"Concluída no prazo",$E$7:$E$3006,U774,$I$7:$I$3006,'RC'!$E$6)/COUNTIFS($E$7:$E$3006,U774,$I$7:$I$3006,'RC'!$E$6)))</f>
        <v>0</v>
      </c>
      <c r="W774" s="49">
        <f>SUMIFS($J$7:$J$3006,$E$7:$E$3006,U774,$I$7:$I$3006,'RC'!$E$6)+SUMIFS($L$7:$L$3006,$E$7:$E$3006,U774,$I$7:$I$3006,'RC'!$E$6)</f>
        <v>0</v>
      </c>
      <c r="X774" s="48">
        <f>COUNTIFS($E$7:$E$3006,U774,$I$7:$I$3006,'RC'!$E$6)</f>
        <v>0</v>
      </c>
      <c r="Y774" s="48"/>
      <c r="Z774" s="51" t="str">
        <f>IF(AQ774='RC'!$E$6,AC774*1000+AD774,"")</f>
        <v/>
      </c>
      <c r="AA774" s="51" t="str">
        <f>IF(AB774="","",IF(AQ774='RC'!$E$6,AC774*1000-AD774,""))</f>
        <v/>
      </c>
      <c r="AB774" s="48" t="str">
        <f>IFERROR(VLOOKUP(E774,Funcionários!$C$8:$E$207,3,FALSE),"")</f>
        <v/>
      </c>
      <c r="AC774" s="50" t="str">
        <f>IF(AB774="","",IF(COUNTIFS($AB$7:$AB$3006,AB774,$AQ$7:$AQ$3006,'RC'!$E$6)=0,"",COUNTIFS($M$7:$M$3006,"Concluída no prazo",$AB$7:$AB$3006,AB774,$AQ$7:$AQ$3006,'RC'!$E$6)/COUNTIFS($AB$7:$AB$3006,AB774,$AQ$7:$AQ$3006,'RC'!$E$6)))</f>
        <v/>
      </c>
      <c r="AD774" s="48">
        <f>SUMIF($AQ$7:$AQ$3006,'RC'!$E$6,$J$7:$J$3006)+SUMIF($AQ$7:$AQ$3006,'RC'!$E$6,$L$7:$L$3006)</f>
        <v>21</v>
      </c>
      <c r="AF774" s="48">
        <v>4.2329999999997703E-2</v>
      </c>
      <c r="AG774" s="48">
        <f>IF(OR(AQ774="",AQ774&lt;&gt;'RC'!$E$6,AB774&lt;&gt;'RC'!$D$21),0,1)</f>
        <v>0</v>
      </c>
      <c r="AH774" s="48">
        <f t="shared" si="262"/>
        <v>4.2329999999997703E-2</v>
      </c>
      <c r="AI774" s="48" t="str">
        <f t="shared" si="244"/>
        <v/>
      </c>
      <c r="AJ774" s="48" t="str">
        <f t="shared" si="245"/>
        <v/>
      </c>
      <c r="AK774" s="52" t="str">
        <f t="shared" si="246"/>
        <v/>
      </c>
      <c r="AL774" s="52" t="str">
        <f t="shared" si="247"/>
        <v/>
      </c>
      <c r="AM774" s="48" t="str">
        <f t="shared" si="248"/>
        <v/>
      </c>
      <c r="AN774" s="48" t="str">
        <f t="shared" si="249"/>
        <v/>
      </c>
      <c r="AP774" s="18" t="str">
        <f t="shared" si="250"/>
        <v/>
      </c>
      <c r="AQ774" s="18" t="str">
        <f t="shared" si="251"/>
        <v/>
      </c>
      <c r="AR774" s="18">
        <v>4.233E-2</v>
      </c>
      <c r="AS774" s="18">
        <f>IF(AF!$D$27="Todos",1,IF(M774=AF!$D$27,1,0))</f>
        <v>1</v>
      </c>
      <c r="AT774" s="53">
        <f>IF(AND(E774=AF!$D$6,OR(LT!M774=AF!$D$27,AF!$D$27="Todos"),OR(AP774=AF!$E$8,AQ774=AF!$E$8)),AR774+AS774,0)</f>
        <v>0</v>
      </c>
      <c r="AU774" s="18" t="str">
        <f t="shared" si="252"/>
        <v/>
      </c>
      <c r="AV774" s="54" t="str">
        <f t="shared" si="253"/>
        <v/>
      </c>
      <c r="AW774" s="54" t="str">
        <f t="shared" si="254"/>
        <v/>
      </c>
      <c r="AX774" s="18" t="str">
        <f t="shared" si="255"/>
        <v/>
      </c>
      <c r="AY774" s="18" t="str">
        <f t="shared" si="256"/>
        <v/>
      </c>
      <c r="BA774" s="18">
        <f>IF($E774=AF!$D$6,IF($M774="Concluída no prazo",2,IF($M774="Concluída com atraso",1,0)),0)</f>
        <v>0</v>
      </c>
      <c r="BB774" s="18">
        <f>IF($E774=AF!$D$6,IF($M774="Atrasada",2,IF($M774="Concluída com atraso",1,0)),0)</f>
        <v>0</v>
      </c>
      <c r="BC774" s="18">
        <v>7.6800000000000002E-3</v>
      </c>
      <c r="BD774" s="18">
        <f t="shared" si="263"/>
        <v>7.6800000000000002E-3</v>
      </c>
      <c r="BE774" s="18">
        <f t="shared" si="263"/>
        <v>7.6800000000000002E-3</v>
      </c>
      <c r="BF774" s="18" t="str">
        <f t="shared" si="257"/>
        <v/>
      </c>
      <c r="BN774" s="18" t="str">
        <f t="shared" si="258"/>
        <v>s</v>
      </c>
    </row>
    <row r="775" spans="3:66" ht="50.1" customHeight="1" thickTop="1" thickBot="1" x14ac:dyDescent="0.3">
      <c r="C775" s="46"/>
      <c r="D775" s="46"/>
      <c r="E775" s="46"/>
      <c r="F775" s="122"/>
      <c r="G775" s="122"/>
      <c r="H775" s="78" t="str">
        <f t="shared" si="259"/>
        <v/>
      </c>
      <c r="I775" s="78" t="str">
        <f t="shared" si="260"/>
        <v/>
      </c>
      <c r="J775" s="16"/>
      <c r="K775" s="46" t="str">
        <f t="shared" si="261"/>
        <v/>
      </c>
      <c r="L775" s="16"/>
      <c r="M775" s="16"/>
      <c r="N775" s="46"/>
      <c r="O775" s="47" t="str">
        <f t="shared" si="264"/>
        <v/>
      </c>
      <c r="P775" s="47"/>
      <c r="Q775" s="48" t="str">
        <f>IFERROR(VLOOKUP(E775,Funcionários!$C$8:$E$207,3,FALSE),"")</f>
        <v/>
      </c>
      <c r="R775" s="47"/>
      <c r="S775" s="49" t="str">
        <f t="shared" si="265"/>
        <v/>
      </c>
      <c r="T775" s="49">
        <v>7.6899999999999998E-3</v>
      </c>
      <c r="U775" s="48" t="str">
        <f>IF(Funcionários!C776=0,"",Funcionários!C776)</f>
        <v/>
      </c>
      <c r="V775" s="50">
        <f>IF(U775="",0,IF(COUNTIFS($E$7:$E$3006,U775,$I$7:$I$3006,'RC'!$E$6)=0,0,COUNTIFS($M$7:$M$3006,"Concluída no prazo",$E$7:$E$3006,U775,$I$7:$I$3006,'RC'!$E$6)/COUNTIFS($E$7:$E$3006,U775,$I$7:$I$3006,'RC'!$E$6)))</f>
        <v>0</v>
      </c>
      <c r="W775" s="49">
        <f>SUMIFS($J$7:$J$3006,$E$7:$E$3006,U775,$I$7:$I$3006,'RC'!$E$6)+SUMIFS($L$7:$L$3006,$E$7:$E$3006,U775,$I$7:$I$3006,'RC'!$E$6)</f>
        <v>0</v>
      </c>
      <c r="X775" s="48">
        <f>COUNTIFS($E$7:$E$3006,U775,$I$7:$I$3006,'RC'!$E$6)</f>
        <v>0</v>
      </c>
      <c r="Y775" s="48"/>
      <c r="Z775" s="51" t="str">
        <f>IF(AQ775='RC'!$E$6,AC775*1000+AD775,"")</f>
        <v/>
      </c>
      <c r="AA775" s="51" t="str">
        <f>IF(AB775="","",IF(AQ775='RC'!$E$6,AC775*1000-AD775,""))</f>
        <v/>
      </c>
      <c r="AB775" s="48" t="str">
        <f>IFERROR(VLOOKUP(E775,Funcionários!$C$8:$E$207,3,FALSE),"")</f>
        <v/>
      </c>
      <c r="AC775" s="50" t="str">
        <f>IF(AB775="","",IF(COUNTIFS($AB$7:$AB$3006,AB775,$AQ$7:$AQ$3006,'RC'!$E$6)=0,"",COUNTIFS($M$7:$M$3006,"Concluída no prazo",$AB$7:$AB$3006,AB775,$AQ$7:$AQ$3006,'RC'!$E$6)/COUNTIFS($AB$7:$AB$3006,AB775,$AQ$7:$AQ$3006,'RC'!$E$6)))</f>
        <v/>
      </c>
      <c r="AD775" s="48">
        <f>SUMIF($AQ$7:$AQ$3006,'RC'!$E$6,$J$7:$J$3006)+SUMIF($AQ$7:$AQ$3006,'RC'!$E$6,$L$7:$L$3006)</f>
        <v>21</v>
      </c>
      <c r="AF775" s="48">
        <v>4.23199999999977E-2</v>
      </c>
      <c r="AG775" s="48">
        <f>IF(OR(AQ775="",AQ775&lt;&gt;'RC'!$E$6,AB775&lt;&gt;'RC'!$D$21),0,1)</f>
        <v>0</v>
      </c>
      <c r="AH775" s="48">
        <f t="shared" si="262"/>
        <v>4.23199999999977E-2</v>
      </c>
      <c r="AI775" s="48" t="str">
        <f t="shared" ref="AI775:AI838" si="266">IF(AH775&lt;1,"",E775)</f>
        <v/>
      </c>
      <c r="AJ775" s="48" t="str">
        <f t="shared" ref="AJ775:AJ838" si="267">IF($AI775="","",C775)</f>
        <v/>
      </c>
      <c r="AK775" s="52" t="str">
        <f t="shared" ref="AK775:AK838" si="268">IF($AI775="","",F775)</f>
        <v/>
      </c>
      <c r="AL775" s="52" t="str">
        <f t="shared" ref="AL775:AL838" si="269">IF($AI775="","",G775)</f>
        <v/>
      </c>
      <c r="AM775" s="48" t="str">
        <f t="shared" ref="AM775:AM838" si="270">IF($AI775="","",J775+L775)</f>
        <v/>
      </c>
      <c r="AN775" s="48" t="str">
        <f t="shared" ref="AN775:AN838" si="271">IF($AI775="","",M775)</f>
        <v/>
      </c>
      <c r="AP775" s="18" t="str">
        <f t="shared" ref="AP775:AP838" si="272">IF(F775=0,"",MONTH(F775))</f>
        <v/>
      </c>
      <c r="AQ775" s="18" t="str">
        <f t="shared" ref="AQ775:AQ838" si="273">IF(G775=0,"",MONTH(G775))</f>
        <v/>
      </c>
      <c r="AR775" s="18">
        <v>4.2320000000000003E-2</v>
      </c>
      <c r="AS775" s="18">
        <f>IF(AF!$D$27="Todos",1,IF(M775=AF!$D$27,1,0))</f>
        <v>1</v>
      </c>
      <c r="AT775" s="53">
        <f>IF(AND(E775=AF!$D$6,OR(LT!M775=AF!$D$27,AF!$D$27="Todos"),OR(AP775=AF!$E$8,AQ775=AF!$E$8)),AR775+AS775,0)</f>
        <v>0</v>
      </c>
      <c r="AU775" s="18" t="str">
        <f t="shared" ref="AU775:AU838" si="274">IF($AT775=0,"",C775)</f>
        <v/>
      </c>
      <c r="AV775" s="54" t="str">
        <f t="shared" ref="AV775:AV838" si="275">IF($AT775=0,"",F775)</f>
        <v/>
      </c>
      <c r="AW775" s="54" t="str">
        <f t="shared" ref="AW775:AW838" si="276">IF($AT775=0,"",G775)</f>
        <v/>
      </c>
      <c r="AX775" s="18" t="str">
        <f t="shared" ref="AX775:AX838" si="277">IF($AT775=0,"",J775+L775)</f>
        <v/>
      </c>
      <c r="AY775" s="18" t="str">
        <f t="shared" ref="AY775:AY838" si="278">IF($AT775=0,"",M775)</f>
        <v/>
      </c>
      <c r="BA775" s="18">
        <f>IF($E775=AF!$D$6,IF($M775="Concluída no prazo",2,IF($M775="Concluída com atraso",1,0)),0)</f>
        <v>0</v>
      </c>
      <c r="BB775" s="18">
        <f>IF($E775=AF!$D$6,IF($M775="Atrasada",2,IF($M775="Concluída com atraso",1,0)),0)</f>
        <v>0</v>
      </c>
      <c r="BC775" s="18">
        <v>7.6899999999999998E-3</v>
      </c>
      <c r="BD775" s="18">
        <f t="shared" si="263"/>
        <v>7.6899999999999998E-3</v>
      </c>
      <c r="BE775" s="18">
        <f t="shared" si="263"/>
        <v>7.6899999999999998E-3</v>
      </c>
      <c r="BF775" s="18" t="str">
        <f t="shared" ref="BF775:BF838" si="279">IF(C775=0,"",C775)</f>
        <v/>
      </c>
      <c r="BN775" s="18" t="str">
        <f t="shared" ref="BN775:BN838" si="280">IF(AP775=AQ775,"s","n")</f>
        <v>s</v>
      </c>
    </row>
    <row r="776" spans="3:66" ht="50.1" customHeight="1" thickTop="1" thickBot="1" x14ac:dyDescent="0.3">
      <c r="C776" s="46"/>
      <c r="D776" s="46"/>
      <c r="E776" s="46"/>
      <c r="F776" s="122"/>
      <c r="G776" s="122"/>
      <c r="H776" s="78" t="str">
        <f t="shared" ref="H776:H839" si="281">IF(F776=0,"",MONTH(F776))</f>
        <v/>
      </c>
      <c r="I776" s="78" t="str">
        <f t="shared" ref="I776:I839" si="282">IF(G776=0,"",MONTH(G776))</f>
        <v/>
      </c>
      <c r="J776" s="16"/>
      <c r="K776" s="46" t="str">
        <f t="shared" ref="K776:K839" si="283">IF(OR(F776=0,G776=0),"",IF(MONTH(G776)-MONTH(F776)&gt;1,"Esta tarefa está muito grande. Divida em tarefas menores.",IF(MONTH(F776)=MONTH(G776),"Sim! Inicia em "&amp;VLOOKUP(MONTH(F776),$BK$6:$BL$17,2,FALSE)&amp;" e termina em "&amp;VLOOKUP(MONTH(G776),$BK$6:$BL$17,2,FALSE)&amp;".","Não! Inicia em "&amp;VLOOKUP(MONTH(F776),$BK$6:$BL$17,2,FALSE)&amp;" e termina em "&amp;VLOOKUP(MONTH(G776),$BK$6:$BL$17,2,FALSE)&amp;".")))</f>
        <v/>
      </c>
      <c r="L776" s="16"/>
      <c r="M776" s="16"/>
      <c r="N776" s="46"/>
      <c r="O776" s="47" t="str">
        <f t="shared" si="264"/>
        <v/>
      </c>
      <c r="P776" s="47"/>
      <c r="Q776" s="48" t="str">
        <f>IFERROR(VLOOKUP(E776,Funcionários!$C$8:$E$207,3,FALSE),"")</f>
        <v/>
      </c>
      <c r="R776" s="47"/>
      <c r="S776" s="49" t="str">
        <f t="shared" si="265"/>
        <v/>
      </c>
      <c r="T776" s="49">
        <v>7.7000000000000002E-3</v>
      </c>
      <c r="U776" s="48" t="str">
        <f>IF(Funcionários!C777=0,"",Funcionários!C777)</f>
        <v/>
      </c>
      <c r="V776" s="50">
        <f>IF(U776="",0,IF(COUNTIFS($E$7:$E$3006,U776,$I$7:$I$3006,'RC'!$E$6)=0,0,COUNTIFS($M$7:$M$3006,"Concluída no prazo",$E$7:$E$3006,U776,$I$7:$I$3006,'RC'!$E$6)/COUNTIFS($E$7:$E$3006,U776,$I$7:$I$3006,'RC'!$E$6)))</f>
        <v>0</v>
      </c>
      <c r="W776" s="49">
        <f>SUMIFS($J$7:$J$3006,$E$7:$E$3006,U776,$I$7:$I$3006,'RC'!$E$6)+SUMIFS($L$7:$L$3006,$E$7:$E$3006,U776,$I$7:$I$3006,'RC'!$E$6)</f>
        <v>0</v>
      </c>
      <c r="X776" s="48">
        <f>COUNTIFS($E$7:$E$3006,U776,$I$7:$I$3006,'RC'!$E$6)</f>
        <v>0</v>
      </c>
      <c r="Y776" s="48"/>
      <c r="Z776" s="51" t="str">
        <f>IF(AQ776='RC'!$E$6,AC776*1000+AD776,"")</f>
        <v/>
      </c>
      <c r="AA776" s="51" t="str">
        <f>IF(AB776="","",IF(AQ776='RC'!$E$6,AC776*1000-AD776,""))</f>
        <v/>
      </c>
      <c r="AB776" s="48" t="str">
        <f>IFERROR(VLOOKUP(E776,Funcionários!$C$8:$E$207,3,FALSE),"")</f>
        <v/>
      </c>
      <c r="AC776" s="50" t="str">
        <f>IF(AB776="","",IF(COUNTIFS($AB$7:$AB$3006,AB776,$AQ$7:$AQ$3006,'RC'!$E$6)=0,"",COUNTIFS($M$7:$M$3006,"Concluída no prazo",$AB$7:$AB$3006,AB776,$AQ$7:$AQ$3006,'RC'!$E$6)/COUNTIFS($AB$7:$AB$3006,AB776,$AQ$7:$AQ$3006,'RC'!$E$6)))</f>
        <v/>
      </c>
      <c r="AD776" s="48">
        <f>SUMIF($AQ$7:$AQ$3006,'RC'!$E$6,$J$7:$J$3006)+SUMIF($AQ$7:$AQ$3006,'RC'!$E$6,$L$7:$L$3006)</f>
        <v>21</v>
      </c>
      <c r="AF776" s="48">
        <v>4.2309999999997697E-2</v>
      </c>
      <c r="AG776" s="48">
        <f>IF(OR(AQ776="",AQ776&lt;&gt;'RC'!$E$6,AB776&lt;&gt;'RC'!$D$21),0,1)</f>
        <v>0</v>
      </c>
      <c r="AH776" s="48">
        <f t="shared" ref="AH776:AH839" si="284">AF776+AG776</f>
        <v>4.2309999999997697E-2</v>
      </c>
      <c r="AI776" s="48" t="str">
        <f t="shared" si="266"/>
        <v/>
      </c>
      <c r="AJ776" s="48" t="str">
        <f t="shared" si="267"/>
        <v/>
      </c>
      <c r="AK776" s="52" t="str">
        <f t="shared" si="268"/>
        <v/>
      </c>
      <c r="AL776" s="52" t="str">
        <f t="shared" si="269"/>
        <v/>
      </c>
      <c r="AM776" s="48" t="str">
        <f t="shared" si="270"/>
        <v/>
      </c>
      <c r="AN776" s="48" t="str">
        <f t="shared" si="271"/>
        <v/>
      </c>
      <c r="AP776" s="18" t="str">
        <f t="shared" si="272"/>
        <v/>
      </c>
      <c r="AQ776" s="18" t="str">
        <f t="shared" si="273"/>
        <v/>
      </c>
      <c r="AR776" s="18">
        <v>4.231E-2</v>
      </c>
      <c r="AS776" s="18">
        <f>IF(AF!$D$27="Todos",1,IF(M776=AF!$D$27,1,0))</f>
        <v>1</v>
      </c>
      <c r="AT776" s="53">
        <f>IF(AND(E776=AF!$D$6,OR(LT!M776=AF!$D$27,AF!$D$27="Todos"),OR(AP776=AF!$E$8,AQ776=AF!$E$8)),AR776+AS776,0)</f>
        <v>0</v>
      </c>
      <c r="AU776" s="18" t="str">
        <f t="shared" si="274"/>
        <v/>
      </c>
      <c r="AV776" s="54" t="str">
        <f t="shared" si="275"/>
        <v/>
      </c>
      <c r="AW776" s="54" t="str">
        <f t="shared" si="276"/>
        <v/>
      </c>
      <c r="AX776" s="18" t="str">
        <f t="shared" si="277"/>
        <v/>
      </c>
      <c r="AY776" s="18" t="str">
        <f t="shared" si="278"/>
        <v/>
      </c>
      <c r="BA776" s="18">
        <f>IF($E776=AF!$D$6,IF($M776="Concluída no prazo",2,IF($M776="Concluída com atraso",1,0)),0)</f>
        <v>0</v>
      </c>
      <c r="BB776" s="18">
        <f>IF($E776=AF!$D$6,IF($M776="Atrasada",2,IF($M776="Concluída com atraso",1,0)),0)</f>
        <v>0</v>
      </c>
      <c r="BC776" s="18">
        <v>7.7000000000000002E-3</v>
      </c>
      <c r="BD776" s="18">
        <f t="shared" ref="BD776:BE839" si="285">BA776+$BC776</f>
        <v>7.7000000000000002E-3</v>
      </c>
      <c r="BE776" s="18">
        <f t="shared" si="285"/>
        <v>7.7000000000000002E-3</v>
      </c>
      <c r="BF776" s="18" t="str">
        <f t="shared" si="279"/>
        <v/>
      </c>
      <c r="BN776" s="18" t="str">
        <f t="shared" si="280"/>
        <v>s</v>
      </c>
    </row>
    <row r="777" spans="3:66" ht="50.1" customHeight="1" thickTop="1" thickBot="1" x14ac:dyDescent="0.3">
      <c r="C777" s="46"/>
      <c r="D777" s="46"/>
      <c r="E777" s="46"/>
      <c r="F777" s="122"/>
      <c r="G777" s="122"/>
      <c r="H777" s="78" t="str">
        <f t="shared" si="281"/>
        <v/>
      </c>
      <c r="I777" s="78" t="str">
        <f t="shared" si="282"/>
        <v/>
      </c>
      <c r="J777" s="16"/>
      <c r="K777" s="46" t="str">
        <f t="shared" si="283"/>
        <v/>
      </c>
      <c r="L777" s="16"/>
      <c r="M777" s="16"/>
      <c r="N777" s="46"/>
      <c r="O777" s="47" t="str">
        <f t="shared" si="264"/>
        <v/>
      </c>
      <c r="P777" s="47"/>
      <c r="Q777" s="48" t="str">
        <f>IFERROR(VLOOKUP(E777,Funcionários!$C$8:$E$207,3,FALSE),"")</f>
        <v/>
      </c>
      <c r="R777" s="47"/>
      <c r="S777" s="49" t="str">
        <f t="shared" si="265"/>
        <v/>
      </c>
      <c r="T777" s="49">
        <v>7.7099999999999998E-3</v>
      </c>
      <c r="U777" s="48" t="str">
        <f>IF(Funcionários!C778=0,"",Funcionários!C778)</f>
        <v/>
      </c>
      <c r="V777" s="50">
        <f>IF(U777="",0,IF(COUNTIFS($E$7:$E$3006,U777,$I$7:$I$3006,'RC'!$E$6)=0,0,COUNTIFS($M$7:$M$3006,"Concluída no prazo",$E$7:$E$3006,U777,$I$7:$I$3006,'RC'!$E$6)/COUNTIFS($E$7:$E$3006,U777,$I$7:$I$3006,'RC'!$E$6)))</f>
        <v>0</v>
      </c>
      <c r="W777" s="49">
        <f>SUMIFS($J$7:$J$3006,$E$7:$E$3006,U777,$I$7:$I$3006,'RC'!$E$6)+SUMIFS($L$7:$L$3006,$E$7:$E$3006,U777,$I$7:$I$3006,'RC'!$E$6)</f>
        <v>0</v>
      </c>
      <c r="X777" s="48">
        <f>COUNTIFS($E$7:$E$3006,U777,$I$7:$I$3006,'RC'!$E$6)</f>
        <v>0</v>
      </c>
      <c r="Y777" s="48"/>
      <c r="Z777" s="51" t="str">
        <f>IF(AQ777='RC'!$E$6,AC777*1000+AD777,"")</f>
        <v/>
      </c>
      <c r="AA777" s="51" t="str">
        <f>IF(AB777="","",IF(AQ777='RC'!$E$6,AC777*1000-AD777,""))</f>
        <v/>
      </c>
      <c r="AB777" s="48" t="str">
        <f>IFERROR(VLOOKUP(E777,Funcionários!$C$8:$E$207,3,FALSE),"")</f>
        <v/>
      </c>
      <c r="AC777" s="50" t="str">
        <f>IF(AB777="","",IF(COUNTIFS($AB$7:$AB$3006,AB777,$AQ$7:$AQ$3006,'RC'!$E$6)=0,"",COUNTIFS($M$7:$M$3006,"Concluída no prazo",$AB$7:$AB$3006,AB777,$AQ$7:$AQ$3006,'RC'!$E$6)/COUNTIFS($AB$7:$AB$3006,AB777,$AQ$7:$AQ$3006,'RC'!$E$6)))</f>
        <v/>
      </c>
      <c r="AD777" s="48">
        <f>SUMIF($AQ$7:$AQ$3006,'RC'!$E$6,$J$7:$J$3006)+SUMIF($AQ$7:$AQ$3006,'RC'!$E$6,$L$7:$L$3006)</f>
        <v>21</v>
      </c>
      <c r="AF777" s="48">
        <v>4.2299999999997603E-2</v>
      </c>
      <c r="AG777" s="48">
        <f>IF(OR(AQ777="",AQ777&lt;&gt;'RC'!$E$6,AB777&lt;&gt;'RC'!$D$21),0,1)</f>
        <v>0</v>
      </c>
      <c r="AH777" s="48">
        <f t="shared" si="284"/>
        <v>4.2299999999997603E-2</v>
      </c>
      <c r="AI777" s="48" t="str">
        <f t="shared" si="266"/>
        <v/>
      </c>
      <c r="AJ777" s="48" t="str">
        <f t="shared" si="267"/>
        <v/>
      </c>
      <c r="AK777" s="52" t="str">
        <f t="shared" si="268"/>
        <v/>
      </c>
      <c r="AL777" s="52" t="str">
        <f t="shared" si="269"/>
        <v/>
      </c>
      <c r="AM777" s="48" t="str">
        <f t="shared" si="270"/>
        <v/>
      </c>
      <c r="AN777" s="48" t="str">
        <f t="shared" si="271"/>
        <v/>
      </c>
      <c r="AP777" s="18" t="str">
        <f t="shared" si="272"/>
        <v/>
      </c>
      <c r="AQ777" s="18" t="str">
        <f t="shared" si="273"/>
        <v/>
      </c>
      <c r="AR777" s="18">
        <v>4.2299999999999997E-2</v>
      </c>
      <c r="AS777" s="18">
        <f>IF(AF!$D$27="Todos",1,IF(M777=AF!$D$27,1,0))</f>
        <v>1</v>
      </c>
      <c r="AT777" s="53">
        <f>IF(AND(E777=AF!$D$6,OR(LT!M777=AF!$D$27,AF!$D$27="Todos"),OR(AP777=AF!$E$8,AQ777=AF!$E$8)),AR777+AS777,0)</f>
        <v>0</v>
      </c>
      <c r="AU777" s="18" t="str">
        <f t="shared" si="274"/>
        <v/>
      </c>
      <c r="AV777" s="54" t="str">
        <f t="shared" si="275"/>
        <v/>
      </c>
      <c r="AW777" s="54" t="str">
        <f t="shared" si="276"/>
        <v/>
      </c>
      <c r="AX777" s="18" t="str">
        <f t="shared" si="277"/>
        <v/>
      </c>
      <c r="AY777" s="18" t="str">
        <f t="shared" si="278"/>
        <v/>
      </c>
      <c r="BA777" s="18">
        <f>IF($E777=AF!$D$6,IF($M777="Concluída no prazo",2,IF($M777="Concluída com atraso",1,0)),0)</f>
        <v>0</v>
      </c>
      <c r="BB777" s="18">
        <f>IF($E777=AF!$D$6,IF($M777="Atrasada",2,IF($M777="Concluída com atraso",1,0)),0)</f>
        <v>0</v>
      </c>
      <c r="BC777" s="18">
        <v>7.7099999999999998E-3</v>
      </c>
      <c r="BD777" s="18">
        <f t="shared" si="285"/>
        <v>7.7099999999999998E-3</v>
      </c>
      <c r="BE777" s="18">
        <f t="shared" si="285"/>
        <v>7.7099999999999998E-3</v>
      </c>
      <c r="BF777" s="18" t="str">
        <f t="shared" si="279"/>
        <v/>
      </c>
      <c r="BN777" s="18" t="str">
        <f t="shared" si="280"/>
        <v>s</v>
      </c>
    </row>
    <row r="778" spans="3:66" ht="50.1" customHeight="1" thickTop="1" thickBot="1" x14ac:dyDescent="0.3">
      <c r="C778" s="46"/>
      <c r="D778" s="46"/>
      <c r="E778" s="46"/>
      <c r="F778" s="122"/>
      <c r="G778" s="122"/>
      <c r="H778" s="78" t="str">
        <f t="shared" si="281"/>
        <v/>
      </c>
      <c r="I778" s="78" t="str">
        <f t="shared" si="282"/>
        <v/>
      </c>
      <c r="J778" s="16"/>
      <c r="K778" s="46" t="str">
        <f t="shared" si="283"/>
        <v/>
      </c>
      <c r="L778" s="16"/>
      <c r="M778" s="16"/>
      <c r="N778" s="46"/>
      <c r="O778" s="47" t="str">
        <f t="shared" ref="O778:O841" si="286">IF(J778=0,"",J778/(J778+L778))</f>
        <v/>
      </c>
      <c r="P778" s="47"/>
      <c r="Q778" s="48" t="str">
        <f>IFERROR(VLOOKUP(E778,Funcionários!$C$8:$E$207,3,FALSE),"")</f>
        <v/>
      </c>
      <c r="R778" s="47"/>
      <c r="S778" s="49" t="str">
        <f t="shared" ref="S778:S841" si="287">IF(U778="","",V778*100000+W778*10+X778+T778)</f>
        <v/>
      </c>
      <c r="T778" s="49">
        <v>7.7200000000000003E-3</v>
      </c>
      <c r="U778" s="48" t="str">
        <f>IF(Funcionários!C779=0,"",Funcionários!C779)</f>
        <v/>
      </c>
      <c r="V778" s="50">
        <f>IF(U778="",0,IF(COUNTIFS($E$7:$E$3006,U778,$I$7:$I$3006,'RC'!$E$6)=0,0,COUNTIFS($M$7:$M$3006,"Concluída no prazo",$E$7:$E$3006,U778,$I$7:$I$3006,'RC'!$E$6)/COUNTIFS($E$7:$E$3006,U778,$I$7:$I$3006,'RC'!$E$6)))</f>
        <v>0</v>
      </c>
      <c r="W778" s="49">
        <f>SUMIFS($J$7:$J$3006,$E$7:$E$3006,U778,$I$7:$I$3006,'RC'!$E$6)+SUMIFS($L$7:$L$3006,$E$7:$E$3006,U778,$I$7:$I$3006,'RC'!$E$6)</f>
        <v>0</v>
      </c>
      <c r="X778" s="48">
        <f>COUNTIFS($E$7:$E$3006,U778,$I$7:$I$3006,'RC'!$E$6)</f>
        <v>0</v>
      </c>
      <c r="Y778" s="48"/>
      <c r="Z778" s="51" t="str">
        <f>IF(AQ778='RC'!$E$6,AC778*1000+AD778,"")</f>
        <v/>
      </c>
      <c r="AA778" s="51" t="str">
        <f>IF(AB778="","",IF(AQ778='RC'!$E$6,AC778*1000-AD778,""))</f>
        <v/>
      </c>
      <c r="AB778" s="48" t="str">
        <f>IFERROR(VLOOKUP(E778,Funcionários!$C$8:$E$207,3,FALSE),"")</f>
        <v/>
      </c>
      <c r="AC778" s="50" t="str">
        <f>IF(AB778="","",IF(COUNTIFS($AB$7:$AB$3006,AB778,$AQ$7:$AQ$3006,'RC'!$E$6)=0,"",COUNTIFS($M$7:$M$3006,"Concluída no prazo",$AB$7:$AB$3006,AB778,$AQ$7:$AQ$3006,'RC'!$E$6)/COUNTIFS($AB$7:$AB$3006,AB778,$AQ$7:$AQ$3006,'RC'!$E$6)))</f>
        <v/>
      </c>
      <c r="AD778" s="48">
        <f>SUMIF($AQ$7:$AQ$3006,'RC'!$E$6,$J$7:$J$3006)+SUMIF($AQ$7:$AQ$3006,'RC'!$E$6,$L$7:$L$3006)</f>
        <v>21</v>
      </c>
      <c r="AF778" s="48">
        <v>4.22899999999976E-2</v>
      </c>
      <c r="AG778" s="48">
        <f>IF(OR(AQ778="",AQ778&lt;&gt;'RC'!$E$6,AB778&lt;&gt;'RC'!$D$21),0,1)</f>
        <v>0</v>
      </c>
      <c r="AH778" s="48">
        <f t="shared" si="284"/>
        <v>4.22899999999976E-2</v>
      </c>
      <c r="AI778" s="48" t="str">
        <f t="shared" si="266"/>
        <v/>
      </c>
      <c r="AJ778" s="48" t="str">
        <f t="shared" si="267"/>
        <v/>
      </c>
      <c r="AK778" s="52" t="str">
        <f t="shared" si="268"/>
        <v/>
      </c>
      <c r="AL778" s="52" t="str">
        <f t="shared" si="269"/>
        <v/>
      </c>
      <c r="AM778" s="48" t="str">
        <f t="shared" si="270"/>
        <v/>
      </c>
      <c r="AN778" s="48" t="str">
        <f t="shared" si="271"/>
        <v/>
      </c>
      <c r="AP778" s="18" t="str">
        <f t="shared" si="272"/>
        <v/>
      </c>
      <c r="AQ778" s="18" t="str">
        <f t="shared" si="273"/>
        <v/>
      </c>
      <c r="AR778" s="18">
        <v>4.2290000000000001E-2</v>
      </c>
      <c r="AS778" s="18">
        <f>IF(AF!$D$27="Todos",1,IF(M778=AF!$D$27,1,0))</f>
        <v>1</v>
      </c>
      <c r="AT778" s="53">
        <f>IF(AND(E778=AF!$D$6,OR(LT!M778=AF!$D$27,AF!$D$27="Todos"),OR(AP778=AF!$E$8,AQ778=AF!$E$8)),AR778+AS778,0)</f>
        <v>0</v>
      </c>
      <c r="AU778" s="18" t="str">
        <f t="shared" si="274"/>
        <v/>
      </c>
      <c r="AV778" s="54" t="str">
        <f t="shared" si="275"/>
        <v/>
      </c>
      <c r="AW778" s="54" t="str">
        <f t="shared" si="276"/>
        <v/>
      </c>
      <c r="AX778" s="18" t="str">
        <f t="shared" si="277"/>
        <v/>
      </c>
      <c r="AY778" s="18" t="str">
        <f t="shared" si="278"/>
        <v/>
      </c>
      <c r="BA778" s="18">
        <f>IF($E778=AF!$D$6,IF($M778="Concluída no prazo",2,IF($M778="Concluída com atraso",1,0)),0)</f>
        <v>0</v>
      </c>
      <c r="BB778" s="18">
        <f>IF($E778=AF!$D$6,IF($M778="Atrasada",2,IF($M778="Concluída com atraso",1,0)),0)</f>
        <v>0</v>
      </c>
      <c r="BC778" s="18">
        <v>7.7200000000000003E-3</v>
      </c>
      <c r="BD778" s="18">
        <f t="shared" si="285"/>
        <v>7.7200000000000003E-3</v>
      </c>
      <c r="BE778" s="18">
        <f t="shared" si="285"/>
        <v>7.7200000000000003E-3</v>
      </c>
      <c r="BF778" s="18" t="str">
        <f t="shared" si="279"/>
        <v/>
      </c>
      <c r="BN778" s="18" t="str">
        <f t="shared" si="280"/>
        <v>s</v>
      </c>
    </row>
    <row r="779" spans="3:66" ht="50.1" customHeight="1" thickTop="1" thickBot="1" x14ac:dyDescent="0.3">
      <c r="C779" s="46"/>
      <c r="D779" s="46"/>
      <c r="E779" s="46"/>
      <c r="F779" s="122"/>
      <c r="G779" s="122"/>
      <c r="H779" s="78" t="str">
        <f t="shared" si="281"/>
        <v/>
      </c>
      <c r="I779" s="78" t="str">
        <f t="shared" si="282"/>
        <v/>
      </c>
      <c r="J779" s="16"/>
      <c r="K779" s="46" t="str">
        <f t="shared" si="283"/>
        <v/>
      </c>
      <c r="L779" s="16"/>
      <c r="M779" s="16"/>
      <c r="N779" s="46"/>
      <c r="O779" s="47" t="str">
        <f t="shared" si="286"/>
        <v/>
      </c>
      <c r="P779" s="47"/>
      <c r="Q779" s="48" t="str">
        <f>IFERROR(VLOOKUP(E779,Funcionários!$C$8:$E$207,3,FALSE),"")</f>
        <v/>
      </c>
      <c r="R779" s="47"/>
      <c r="S779" s="49" t="str">
        <f t="shared" si="287"/>
        <v/>
      </c>
      <c r="T779" s="49">
        <v>7.7299999999999999E-3</v>
      </c>
      <c r="U779" s="48" t="str">
        <f>IF(Funcionários!C780=0,"",Funcionários!C780)</f>
        <v/>
      </c>
      <c r="V779" s="50">
        <f>IF(U779="",0,IF(COUNTIFS($E$7:$E$3006,U779,$I$7:$I$3006,'RC'!$E$6)=0,0,COUNTIFS($M$7:$M$3006,"Concluída no prazo",$E$7:$E$3006,U779,$I$7:$I$3006,'RC'!$E$6)/COUNTIFS($E$7:$E$3006,U779,$I$7:$I$3006,'RC'!$E$6)))</f>
        <v>0</v>
      </c>
      <c r="W779" s="49">
        <f>SUMIFS($J$7:$J$3006,$E$7:$E$3006,U779,$I$7:$I$3006,'RC'!$E$6)+SUMIFS($L$7:$L$3006,$E$7:$E$3006,U779,$I$7:$I$3006,'RC'!$E$6)</f>
        <v>0</v>
      </c>
      <c r="X779" s="48">
        <f>COUNTIFS($E$7:$E$3006,U779,$I$7:$I$3006,'RC'!$E$6)</f>
        <v>0</v>
      </c>
      <c r="Y779" s="48"/>
      <c r="Z779" s="51" t="str">
        <f>IF(AQ779='RC'!$E$6,AC779*1000+AD779,"")</f>
        <v/>
      </c>
      <c r="AA779" s="51" t="str">
        <f>IF(AB779="","",IF(AQ779='RC'!$E$6,AC779*1000-AD779,""))</f>
        <v/>
      </c>
      <c r="AB779" s="48" t="str">
        <f>IFERROR(VLOOKUP(E779,Funcionários!$C$8:$E$207,3,FALSE),"")</f>
        <v/>
      </c>
      <c r="AC779" s="50" t="str">
        <f>IF(AB779="","",IF(COUNTIFS($AB$7:$AB$3006,AB779,$AQ$7:$AQ$3006,'RC'!$E$6)=0,"",COUNTIFS($M$7:$M$3006,"Concluída no prazo",$AB$7:$AB$3006,AB779,$AQ$7:$AQ$3006,'RC'!$E$6)/COUNTIFS($AB$7:$AB$3006,AB779,$AQ$7:$AQ$3006,'RC'!$E$6)))</f>
        <v/>
      </c>
      <c r="AD779" s="48">
        <f>SUMIF($AQ$7:$AQ$3006,'RC'!$E$6,$J$7:$J$3006)+SUMIF($AQ$7:$AQ$3006,'RC'!$E$6,$L$7:$L$3006)</f>
        <v>21</v>
      </c>
      <c r="AF779" s="48">
        <v>4.2279999999997597E-2</v>
      </c>
      <c r="AG779" s="48">
        <f>IF(OR(AQ779="",AQ779&lt;&gt;'RC'!$E$6,AB779&lt;&gt;'RC'!$D$21),0,1)</f>
        <v>0</v>
      </c>
      <c r="AH779" s="48">
        <f t="shared" si="284"/>
        <v>4.2279999999997597E-2</v>
      </c>
      <c r="AI779" s="48" t="str">
        <f t="shared" si="266"/>
        <v/>
      </c>
      <c r="AJ779" s="48" t="str">
        <f t="shared" si="267"/>
        <v/>
      </c>
      <c r="AK779" s="52" t="str">
        <f t="shared" si="268"/>
        <v/>
      </c>
      <c r="AL779" s="52" t="str">
        <f t="shared" si="269"/>
        <v/>
      </c>
      <c r="AM779" s="48" t="str">
        <f t="shared" si="270"/>
        <v/>
      </c>
      <c r="AN779" s="48" t="str">
        <f t="shared" si="271"/>
        <v/>
      </c>
      <c r="AP779" s="18" t="str">
        <f t="shared" si="272"/>
        <v/>
      </c>
      <c r="AQ779" s="18" t="str">
        <f t="shared" si="273"/>
        <v/>
      </c>
      <c r="AR779" s="18">
        <v>4.2279999999999998E-2</v>
      </c>
      <c r="AS779" s="18">
        <f>IF(AF!$D$27="Todos",1,IF(M779=AF!$D$27,1,0))</f>
        <v>1</v>
      </c>
      <c r="AT779" s="53">
        <f>IF(AND(E779=AF!$D$6,OR(LT!M779=AF!$D$27,AF!$D$27="Todos"),OR(AP779=AF!$E$8,AQ779=AF!$E$8)),AR779+AS779,0)</f>
        <v>0</v>
      </c>
      <c r="AU779" s="18" t="str">
        <f t="shared" si="274"/>
        <v/>
      </c>
      <c r="AV779" s="54" t="str">
        <f t="shared" si="275"/>
        <v/>
      </c>
      <c r="AW779" s="54" t="str">
        <f t="shared" si="276"/>
        <v/>
      </c>
      <c r="AX779" s="18" t="str">
        <f t="shared" si="277"/>
        <v/>
      </c>
      <c r="AY779" s="18" t="str">
        <f t="shared" si="278"/>
        <v/>
      </c>
      <c r="BA779" s="18">
        <f>IF($E779=AF!$D$6,IF($M779="Concluída no prazo",2,IF($M779="Concluída com atraso",1,0)),0)</f>
        <v>0</v>
      </c>
      <c r="BB779" s="18">
        <f>IF($E779=AF!$D$6,IF($M779="Atrasada",2,IF($M779="Concluída com atraso",1,0)),0)</f>
        <v>0</v>
      </c>
      <c r="BC779" s="18">
        <v>7.7299999999999999E-3</v>
      </c>
      <c r="BD779" s="18">
        <f t="shared" si="285"/>
        <v>7.7299999999999999E-3</v>
      </c>
      <c r="BE779" s="18">
        <f t="shared" si="285"/>
        <v>7.7299999999999999E-3</v>
      </c>
      <c r="BF779" s="18" t="str">
        <f t="shared" si="279"/>
        <v/>
      </c>
      <c r="BN779" s="18" t="str">
        <f t="shared" si="280"/>
        <v>s</v>
      </c>
    </row>
    <row r="780" spans="3:66" ht="50.1" customHeight="1" thickTop="1" thickBot="1" x14ac:dyDescent="0.3">
      <c r="C780" s="46"/>
      <c r="D780" s="46"/>
      <c r="E780" s="46"/>
      <c r="F780" s="122"/>
      <c r="G780" s="122"/>
      <c r="H780" s="78" t="str">
        <f t="shared" si="281"/>
        <v/>
      </c>
      <c r="I780" s="78" t="str">
        <f t="shared" si="282"/>
        <v/>
      </c>
      <c r="J780" s="16"/>
      <c r="K780" s="46" t="str">
        <f t="shared" si="283"/>
        <v/>
      </c>
      <c r="L780" s="16"/>
      <c r="M780" s="16"/>
      <c r="N780" s="46"/>
      <c r="O780" s="47" t="str">
        <f t="shared" si="286"/>
        <v/>
      </c>
      <c r="P780" s="47"/>
      <c r="Q780" s="48" t="str">
        <f>IFERROR(VLOOKUP(E780,Funcionários!$C$8:$E$207,3,FALSE),"")</f>
        <v/>
      </c>
      <c r="R780" s="47"/>
      <c r="S780" s="49" t="str">
        <f t="shared" si="287"/>
        <v/>
      </c>
      <c r="T780" s="49">
        <v>7.7400000000000004E-3</v>
      </c>
      <c r="U780" s="48" t="str">
        <f>IF(Funcionários!C781=0,"",Funcionários!C781)</f>
        <v/>
      </c>
      <c r="V780" s="50">
        <f>IF(U780="",0,IF(COUNTIFS($E$7:$E$3006,U780,$I$7:$I$3006,'RC'!$E$6)=0,0,COUNTIFS($M$7:$M$3006,"Concluída no prazo",$E$7:$E$3006,U780,$I$7:$I$3006,'RC'!$E$6)/COUNTIFS($E$7:$E$3006,U780,$I$7:$I$3006,'RC'!$E$6)))</f>
        <v>0</v>
      </c>
      <c r="W780" s="49">
        <f>SUMIFS($J$7:$J$3006,$E$7:$E$3006,U780,$I$7:$I$3006,'RC'!$E$6)+SUMIFS($L$7:$L$3006,$E$7:$E$3006,U780,$I$7:$I$3006,'RC'!$E$6)</f>
        <v>0</v>
      </c>
      <c r="X780" s="48">
        <f>COUNTIFS($E$7:$E$3006,U780,$I$7:$I$3006,'RC'!$E$6)</f>
        <v>0</v>
      </c>
      <c r="Y780" s="48"/>
      <c r="Z780" s="51" t="str">
        <f>IF(AQ780='RC'!$E$6,AC780*1000+AD780,"")</f>
        <v/>
      </c>
      <c r="AA780" s="51" t="str">
        <f>IF(AB780="","",IF(AQ780='RC'!$E$6,AC780*1000-AD780,""))</f>
        <v/>
      </c>
      <c r="AB780" s="48" t="str">
        <f>IFERROR(VLOOKUP(E780,Funcionários!$C$8:$E$207,3,FALSE),"")</f>
        <v/>
      </c>
      <c r="AC780" s="50" t="str">
        <f>IF(AB780="","",IF(COUNTIFS($AB$7:$AB$3006,AB780,$AQ$7:$AQ$3006,'RC'!$E$6)=0,"",COUNTIFS($M$7:$M$3006,"Concluída no prazo",$AB$7:$AB$3006,AB780,$AQ$7:$AQ$3006,'RC'!$E$6)/COUNTIFS($AB$7:$AB$3006,AB780,$AQ$7:$AQ$3006,'RC'!$E$6)))</f>
        <v/>
      </c>
      <c r="AD780" s="48">
        <f>SUMIF($AQ$7:$AQ$3006,'RC'!$E$6,$J$7:$J$3006)+SUMIF($AQ$7:$AQ$3006,'RC'!$E$6,$L$7:$L$3006)</f>
        <v>21</v>
      </c>
      <c r="AF780" s="48">
        <v>4.2269999999997601E-2</v>
      </c>
      <c r="AG780" s="48">
        <f>IF(OR(AQ780="",AQ780&lt;&gt;'RC'!$E$6,AB780&lt;&gt;'RC'!$D$21),0,1)</f>
        <v>0</v>
      </c>
      <c r="AH780" s="48">
        <f t="shared" si="284"/>
        <v>4.2269999999997601E-2</v>
      </c>
      <c r="AI780" s="48" t="str">
        <f t="shared" si="266"/>
        <v/>
      </c>
      <c r="AJ780" s="48" t="str">
        <f t="shared" si="267"/>
        <v/>
      </c>
      <c r="AK780" s="52" t="str">
        <f t="shared" si="268"/>
        <v/>
      </c>
      <c r="AL780" s="52" t="str">
        <f t="shared" si="269"/>
        <v/>
      </c>
      <c r="AM780" s="48" t="str">
        <f t="shared" si="270"/>
        <v/>
      </c>
      <c r="AN780" s="48" t="str">
        <f t="shared" si="271"/>
        <v/>
      </c>
      <c r="AP780" s="18" t="str">
        <f t="shared" si="272"/>
        <v/>
      </c>
      <c r="AQ780" s="18" t="str">
        <f t="shared" si="273"/>
        <v/>
      </c>
      <c r="AR780" s="18">
        <v>4.2270000000000002E-2</v>
      </c>
      <c r="AS780" s="18">
        <f>IF(AF!$D$27="Todos",1,IF(M780=AF!$D$27,1,0))</f>
        <v>1</v>
      </c>
      <c r="AT780" s="53">
        <f>IF(AND(E780=AF!$D$6,OR(LT!M780=AF!$D$27,AF!$D$27="Todos"),OR(AP780=AF!$E$8,AQ780=AF!$E$8)),AR780+AS780,0)</f>
        <v>0</v>
      </c>
      <c r="AU780" s="18" t="str">
        <f t="shared" si="274"/>
        <v/>
      </c>
      <c r="AV780" s="54" t="str">
        <f t="shared" si="275"/>
        <v/>
      </c>
      <c r="AW780" s="54" t="str">
        <f t="shared" si="276"/>
        <v/>
      </c>
      <c r="AX780" s="18" t="str">
        <f t="shared" si="277"/>
        <v/>
      </c>
      <c r="AY780" s="18" t="str">
        <f t="shared" si="278"/>
        <v/>
      </c>
      <c r="BA780" s="18">
        <f>IF($E780=AF!$D$6,IF($M780="Concluída no prazo",2,IF($M780="Concluída com atraso",1,0)),0)</f>
        <v>0</v>
      </c>
      <c r="BB780" s="18">
        <f>IF($E780=AF!$D$6,IF($M780="Atrasada",2,IF($M780="Concluída com atraso",1,0)),0)</f>
        <v>0</v>
      </c>
      <c r="BC780" s="18">
        <v>7.7400000000000004E-3</v>
      </c>
      <c r="BD780" s="18">
        <f t="shared" si="285"/>
        <v>7.7400000000000004E-3</v>
      </c>
      <c r="BE780" s="18">
        <f t="shared" si="285"/>
        <v>7.7400000000000004E-3</v>
      </c>
      <c r="BF780" s="18" t="str">
        <f t="shared" si="279"/>
        <v/>
      </c>
      <c r="BN780" s="18" t="str">
        <f t="shared" si="280"/>
        <v>s</v>
      </c>
    </row>
    <row r="781" spans="3:66" ht="50.1" customHeight="1" thickTop="1" thickBot="1" x14ac:dyDescent="0.3">
      <c r="C781" s="46"/>
      <c r="D781" s="46"/>
      <c r="E781" s="46"/>
      <c r="F781" s="122"/>
      <c r="G781" s="122"/>
      <c r="H781" s="78" t="str">
        <f t="shared" si="281"/>
        <v/>
      </c>
      <c r="I781" s="78" t="str">
        <f t="shared" si="282"/>
        <v/>
      </c>
      <c r="J781" s="16"/>
      <c r="K781" s="46" t="str">
        <f t="shared" si="283"/>
        <v/>
      </c>
      <c r="L781" s="16"/>
      <c r="M781" s="16"/>
      <c r="N781" s="46"/>
      <c r="O781" s="47" t="str">
        <f t="shared" si="286"/>
        <v/>
      </c>
      <c r="P781" s="47"/>
      <c r="Q781" s="48" t="str">
        <f>IFERROR(VLOOKUP(E781,Funcionários!$C$8:$E$207,3,FALSE),"")</f>
        <v/>
      </c>
      <c r="R781" s="47"/>
      <c r="S781" s="49" t="str">
        <f t="shared" si="287"/>
        <v/>
      </c>
      <c r="T781" s="49">
        <v>7.7499999999999999E-3</v>
      </c>
      <c r="U781" s="48" t="str">
        <f>IF(Funcionários!C782=0,"",Funcionários!C782)</f>
        <v/>
      </c>
      <c r="V781" s="50">
        <f>IF(U781="",0,IF(COUNTIFS($E$7:$E$3006,U781,$I$7:$I$3006,'RC'!$E$6)=0,0,COUNTIFS($M$7:$M$3006,"Concluída no prazo",$E$7:$E$3006,U781,$I$7:$I$3006,'RC'!$E$6)/COUNTIFS($E$7:$E$3006,U781,$I$7:$I$3006,'RC'!$E$6)))</f>
        <v>0</v>
      </c>
      <c r="W781" s="49">
        <f>SUMIFS($J$7:$J$3006,$E$7:$E$3006,U781,$I$7:$I$3006,'RC'!$E$6)+SUMIFS($L$7:$L$3006,$E$7:$E$3006,U781,$I$7:$I$3006,'RC'!$E$6)</f>
        <v>0</v>
      </c>
      <c r="X781" s="48">
        <f>COUNTIFS($E$7:$E$3006,U781,$I$7:$I$3006,'RC'!$E$6)</f>
        <v>0</v>
      </c>
      <c r="Y781" s="48"/>
      <c r="Z781" s="51" t="str">
        <f>IF(AQ781='RC'!$E$6,AC781*1000+AD781,"")</f>
        <v/>
      </c>
      <c r="AA781" s="51" t="str">
        <f>IF(AB781="","",IF(AQ781='RC'!$E$6,AC781*1000-AD781,""))</f>
        <v/>
      </c>
      <c r="AB781" s="48" t="str">
        <f>IFERROR(VLOOKUP(E781,Funcionários!$C$8:$E$207,3,FALSE),"")</f>
        <v/>
      </c>
      <c r="AC781" s="50" t="str">
        <f>IF(AB781="","",IF(COUNTIFS($AB$7:$AB$3006,AB781,$AQ$7:$AQ$3006,'RC'!$E$6)=0,"",COUNTIFS($M$7:$M$3006,"Concluída no prazo",$AB$7:$AB$3006,AB781,$AQ$7:$AQ$3006,'RC'!$E$6)/COUNTIFS($AB$7:$AB$3006,AB781,$AQ$7:$AQ$3006,'RC'!$E$6)))</f>
        <v/>
      </c>
      <c r="AD781" s="48">
        <f>SUMIF($AQ$7:$AQ$3006,'RC'!$E$6,$J$7:$J$3006)+SUMIF($AQ$7:$AQ$3006,'RC'!$E$6,$L$7:$L$3006)</f>
        <v>21</v>
      </c>
      <c r="AF781" s="48">
        <v>4.2259999999997598E-2</v>
      </c>
      <c r="AG781" s="48">
        <f>IF(OR(AQ781="",AQ781&lt;&gt;'RC'!$E$6,AB781&lt;&gt;'RC'!$D$21),0,1)</f>
        <v>0</v>
      </c>
      <c r="AH781" s="48">
        <f t="shared" si="284"/>
        <v>4.2259999999997598E-2</v>
      </c>
      <c r="AI781" s="48" t="str">
        <f t="shared" si="266"/>
        <v/>
      </c>
      <c r="AJ781" s="48" t="str">
        <f t="shared" si="267"/>
        <v/>
      </c>
      <c r="AK781" s="52" t="str">
        <f t="shared" si="268"/>
        <v/>
      </c>
      <c r="AL781" s="52" t="str">
        <f t="shared" si="269"/>
        <v/>
      </c>
      <c r="AM781" s="48" t="str">
        <f t="shared" si="270"/>
        <v/>
      </c>
      <c r="AN781" s="48" t="str">
        <f t="shared" si="271"/>
        <v/>
      </c>
      <c r="AP781" s="18" t="str">
        <f t="shared" si="272"/>
        <v/>
      </c>
      <c r="AQ781" s="18" t="str">
        <f t="shared" si="273"/>
        <v/>
      </c>
      <c r="AR781" s="18">
        <v>4.2259999999999999E-2</v>
      </c>
      <c r="AS781" s="18">
        <f>IF(AF!$D$27="Todos",1,IF(M781=AF!$D$27,1,0))</f>
        <v>1</v>
      </c>
      <c r="AT781" s="53">
        <f>IF(AND(E781=AF!$D$6,OR(LT!M781=AF!$D$27,AF!$D$27="Todos"),OR(AP781=AF!$E$8,AQ781=AF!$E$8)),AR781+AS781,0)</f>
        <v>0</v>
      </c>
      <c r="AU781" s="18" t="str">
        <f t="shared" si="274"/>
        <v/>
      </c>
      <c r="AV781" s="54" t="str">
        <f t="shared" si="275"/>
        <v/>
      </c>
      <c r="AW781" s="54" t="str">
        <f t="shared" si="276"/>
        <v/>
      </c>
      <c r="AX781" s="18" t="str">
        <f t="shared" si="277"/>
        <v/>
      </c>
      <c r="AY781" s="18" t="str">
        <f t="shared" si="278"/>
        <v/>
      </c>
      <c r="BA781" s="18">
        <f>IF($E781=AF!$D$6,IF($M781="Concluída no prazo",2,IF($M781="Concluída com atraso",1,0)),0)</f>
        <v>0</v>
      </c>
      <c r="BB781" s="18">
        <f>IF($E781=AF!$D$6,IF($M781="Atrasada",2,IF($M781="Concluída com atraso",1,0)),0)</f>
        <v>0</v>
      </c>
      <c r="BC781" s="18">
        <v>7.7499999999999999E-3</v>
      </c>
      <c r="BD781" s="18">
        <f t="shared" si="285"/>
        <v>7.7499999999999999E-3</v>
      </c>
      <c r="BE781" s="18">
        <f t="shared" si="285"/>
        <v>7.7499999999999999E-3</v>
      </c>
      <c r="BF781" s="18" t="str">
        <f t="shared" si="279"/>
        <v/>
      </c>
      <c r="BN781" s="18" t="str">
        <f t="shared" si="280"/>
        <v>s</v>
      </c>
    </row>
    <row r="782" spans="3:66" ht="50.1" customHeight="1" thickTop="1" thickBot="1" x14ac:dyDescent="0.3">
      <c r="C782" s="46"/>
      <c r="D782" s="46"/>
      <c r="E782" s="46"/>
      <c r="F782" s="122"/>
      <c r="G782" s="122"/>
      <c r="H782" s="78" t="str">
        <f t="shared" si="281"/>
        <v/>
      </c>
      <c r="I782" s="78" t="str">
        <f t="shared" si="282"/>
        <v/>
      </c>
      <c r="J782" s="16"/>
      <c r="K782" s="46" t="str">
        <f t="shared" si="283"/>
        <v/>
      </c>
      <c r="L782" s="16"/>
      <c r="M782" s="16"/>
      <c r="N782" s="46"/>
      <c r="O782" s="47" t="str">
        <f t="shared" si="286"/>
        <v/>
      </c>
      <c r="P782" s="47"/>
      <c r="Q782" s="48" t="str">
        <f>IFERROR(VLOOKUP(E782,Funcionários!$C$8:$E$207,3,FALSE),"")</f>
        <v/>
      </c>
      <c r="R782" s="47"/>
      <c r="S782" s="49" t="str">
        <f t="shared" si="287"/>
        <v/>
      </c>
      <c r="T782" s="49">
        <v>7.7600000000000004E-3</v>
      </c>
      <c r="U782" s="48" t="str">
        <f>IF(Funcionários!C783=0,"",Funcionários!C783)</f>
        <v/>
      </c>
      <c r="V782" s="50">
        <f>IF(U782="",0,IF(COUNTIFS($E$7:$E$3006,U782,$I$7:$I$3006,'RC'!$E$6)=0,0,COUNTIFS($M$7:$M$3006,"Concluída no prazo",$E$7:$E$3006,U782,$I$7:$I$3006,'RC'!$E$6)/COUNTIFS($E$7:$E$3006,U782,$I$7:$I$3006,'RC'!$E$6)))</f>
        <v>0</v>
      </c>
      <c r="W782" s="49">
        <f>SUMIFS($J$7:$J$3006,$E$7:$E$3006,U782,$I$7:$I$3006,'RC'!$E$6)+SUMIFS($L$7:$L$3006,$E$7:$E$3006,U782,$I$7:$I$3006,'RC'!$E$6)</f>
        <v>0</v>
      </c>
      <c r="X782" s="48">
        <f>COUNTIFS($E$7:$E$3006,U782,$I$7:$I$3006,'RC'!$E$6)</f>
        <v>0</v>
      </c>
      <c r="Y782" s="48"/>
      <c r="Z782" s="51" t="str">
        <f>IF(AQ782='RC'!$E$6,AC782*1000+AD782,"")</f>
        <v/>
      </c>
      <c r="AA782" s="51" t="str">
        <f>IF(AB782="","",IF(AQ782='RC'!$E$6,AC782*1000-AD782,""))</f>
        <v/>
      </c>
      <c r="AB782" s="48" t="str">
        <f>IFERROR(VLOOKUP(E782,Funcionários!$C$8:$E$207,3,FALSE),"")</f>
        <v/>
      </c>
      <c r="AC782" s="50" t="str">
        <f>IF(AB782="","",IF(COUNTIFS($AB$7:$AB$3006,AB782,$AQ$7:$AQ$3006,'RC'!$E$6)=0,"",COUNTIFS($M$7:$M$3006,"Concluída no prazo",$AB$7:$AB$3006,AB782,$AQ$7:$AQ$3006,'RC'!$E$6)/COUNTIFS($AB$7:$AB$3006,AB782,$AQ$7:$AQ$3006,'RC'!$E$6)))</f>
        <v/>
      </c>
      <c r="AD782" s="48">
        <f>SUMIF($AQ$7:$AQ$3006,'RC'!$E$6,$J$7:$J$3006)+SUMIF($AQ$7:$AQ$3006,'RC'!$E$6,$L$7:$L$3006)</f>
        <v>21</v>
      </c>
      <c r="AF782" s="48">
        <v>4.2249999999997602E-2</v>
      </c>
      <c r="AG782" s="48">
        <f>IF(OR(AQ782="",AQ782&lt;&gt;'RC'!$E$6,AB782&lt;&gt;'RC'!$D$21),0,1)</f>
        <v>0</v>
      </c>
      <c r="AH782" s="48">
        <f t="shared" si="284"/>
        <v>4.2249999999997602E-2</v>
      </c>
      <c r="AI782" s="48" t="str">
        <f t="shared" si="266"/>
        <v/>
      </c>
      <c r="AJ782" s="48" t="str">
        <f t="shared" si="267"/>
        <v/>
      </c>
      <c r="AK782" s="52" t="str">
        <f t="shared" si="268"/>
        <v/>
      </c>
      <c r="AL782" s="52" t="str">
        <f t="shared" si="269"/>
        <v/>
      </c>
      <c r="AM782" s="48" t="str">
        <f t="shared" si="270"/>
        <v/>
      </c>
      <c r="AN782" s="48" t="str">
        <f t="shared" si="271"/>
        <v/>
      </c>
      <c r="AP782" s="18" t="str">
        <f t="shared" si="272"/>
        <v/>
      </c>
      <c r="AQ782" s="18" t="str">
        <f t="shared" si="273"/>
        <v/>
      </c>
      <c r="AR782" s="18">
        <v>4.2250000000000003E-2</v>
      </c>
      <c r="AS782" s="18">
        <f>IF(AF!$D$27="Todos",1,IF(M782=AF!$D$27,1,0))</f>
        <v>1</v>
      </c>
      <c r="AT782" s="53">
        <f>IF(AND(E782=AF!$D$6,OR(LT!M782=AF!$D$27,AF!$D$27="Todos"),OR(AP782=AF!$E$8,AQ782=AF!$E$8)),AR782+AS782,0)</f>
        <v>0</v>
      </c>
      <c r="AU782" s="18" t="str">
        <f t="shared" si="274"/>
        <v/>
      </c>
      <c r="AV782" s="54" t="str">
        <f t="shared" si="275"/>
        <v/>
      </c>
      <c r="AW782" s="54" t="str">
        <f t="shared" si="276"/>
        <v/>
      </c>
      <c r="AX782" s="18" t="str">
        <f t="shared" si="277"/>
        <v/>
      </c>
      <c r="AY782" s="18" t="str">
        <f t="shared" si="278"/>
        <v/>
      </c>
      <c r="BA782" s="18">
        <f>IF($E782=AF!$D$6,IF($M782="Concluída no prazo",2,IF($M782="Concluída com atraso",1,0)),0)</f>
        <v>0</v>
      </c>
      <c r="BB782" s="18">
        <f>IF($E782=AF!$D$6,IF($M782="Atrasada",2,IF($M782="Concluída com atraso",1,0)),0)</f>
        <v>0</v>
      </c>
      <c r="BC782" s="18">
        <v>7.7600000000000004E-3</v>
      </c>
      <c r="BD782" s="18">
        <f t="shared" si="285"/>
        <v>7.7600000000000004E-3</v>
      </c>
      <c r="BE782" s="18">
        <f t="shared" si="285"/>
        <v>7.7600000000000004E-3</v>
      </c>
      <c r="BF782" s="18" t="str">
        <f t="shared" si="279"/>
        <v/>
      </c>
      <c r="BN782" s="18" t="str">
        <f t="shared" si="280"/>
        <v>s</v>
      </c>
    </row>
    <row r="783" spans="3:66" ht="50.1" customHeight="1" thickTop="1" thickBot="1" x14ac:dyDescent="0.3">
      <c r="C783" s="46"/>
      <c r="D783" s="46"/>
      <c r="E783" s="46"/>
      <c r="F783" s="122"/>
      <c r="G783" s="122"/>
      <c r="H783" s="78" t="str">
        <f t="shared" si="281"/>
        <v/>
      </c>
      <c r="I783" s="78" t="str">
        <f t="shared" si="282"/>
        <v/>
      </c>
      <c r="J783" s="16"/>
      <c r="K783" s="46" t="str">
        <f t="shared" si="283"/>
        <v/>
      </c>
      <c r="L783" s="16"/>
      <c r="M783" s="16"/>
      <c r="N783" s="46"/>
      <c r="O783" s="47" t="str">
        <f t="shared" si="286"/>
        <v/>
      </c>
      <c r="P783" s="47"/>
      <c r="Q783" s="48" t="str">
        <f>IFERROR(VLOOKUP(E783,Funcionários!$C$8:$E$207,3,FALSE),"")</f>
        <v/>
      </c>
      <c r="R783" s="47"/>
      <c r="S783" s="49" t="str">
        <f t="shared" si="287"/>
        <v/>
      </c>
      <c r="T783" s="49">
        <v>7.77E-3</v>
      </c>
      <c r="U783" s="48" t="str">
        <f>IF(Funcionários!C784=0,"",Funcionários!C784)</f>
        <v/>
      </c>
      <c r="V783" s="50">
        <f>IF(U783="",0,IF(COUNTIFS($E$7:$E$3006,U783,$I$7:$I$3006,'RC'!$E$6)=0,0,COUNTIFS($M$7:$M$3006,"Concluída no prazo",$E$7:$E$3006,U783,$I$7:$I$3006,'RC'!$E$6)/COUNTIFS($E$7:$E$3006,U783,$I$7:$I$3006,'RC'!$E$6)))</f>
        <v>0</v>
      </c>
      <c r="W783" s="49">
        <f>SUMIFS($J$7:$J$3006,$E$7:$E$3006,U783,$I$7:$I$3006,'RC'!$E$6)+SUMIFS($L$7:$L$3006,$E$7:$E$3006,U783,$I$7:$I$3006,'RC'!$E$6)</f>
        <v>0</v>
      </c>
      <c r="X783" s="48">
        <f>COUNTIFS($E$7:$E$3006,U783,$I$7:$I$3006,'RC'!$E$6)</f>
        <v>0</v>
      </c>
      <c r="Y783" s="48"/>
      <c r="Z783" s="51" t="str">
        <f>IF(AQ783='RC'!$E$6,AC783*1000+AD783,"")</f>
        <v/>
      </c>
      <c r="AA783" s="51" t="str">
        <f>IF(AB783="","",IF(AQ783='RC'!$E$6,AC783*1000-AD783,""))</f>
        <v/>
      </c>
      <c r="AB783" s="48" t="str">
        <f>IFERROR(VLOOKUP(E783,Funcionários!$C$8:$E$207,3,FALSE),"")</f>
        <v/>
      </c>
      <c r="AC783" s="50" t="str">
        <f>IF(AB783="","",IF(COUNTIFS($AB$7:$AB$3006,AB783,$AQ$7:$AQ$3006,'RC'!$E$6)=0,"",COUNTIFS($M$7:$M$3006,"Concluída no prazo",$AB$7:$AB$3006,AB783,$AQ$7:$AQ$3006,'RC'!$E$6)/COUNTIFS($AB$7:$AB$3006,AB783,$AQ$7:$AQ$3006,'RC'!$E$6)))</f>
        <v/>
      </c>
      <c r="AD783" s="48">
        <f>SUMIF($AQ$7:$AQ$3006,'RC'!$E$6,$J$7:$J$3006)+SUMIF($AQ$7:$AQ$3006,'RC'!$E$6,$L$7:$L$3006)</f>
        <v>21</v>
      </c>
      <c r="AF783" s="48">
        <v>4.2239999999997599E-2</v>
      </c>
      <c r="AG783" s="48">
        <f>IF(OR(AQ783="",AQ783&lt;&gt;'RC'!$E$6,AB783&lt;&gt;'RC'!$D$21),0,1)</f>
        <v>0</v>
      </c>
      <c r="AH783" s="48">
        <f t="shared" si="284"/>
        <v>4.2239999999997599E-2</v>
      </c>
      <c r="AI783" s="48" t="str">
        <f t="shared" si="266"/>
        <v/>
      </c>
      <c r="AJ783" s="48" t="str">
        <f t="shared" si="267"/>
        <v/>
      </c>
      <c r="AK783" s="52" t="str">
        <f t="shared" si="268"/>
        <v/>
      </c>
      <c r="AL783" s="52" t="str">
        <f t="shared" si="269"/>
        <v/>
      </c>
      <c r="AM783" s="48" t="str">
        <f t="shared" si="270"/>
        <v/>
      </c>
      <c r="AN783" s="48" t="str">
        <f t="shared" si="271"/>
        <v/>
      </c>
      <c r="AP783" s="18" t="str">
        <f t="shared" si="272"/>
        <v/>
      </c>
      <c r="AQ783" s="18" t="str">
        <f t="shared" si="273"/>
        <v/>
      </c>
      <c r="AR783" s="18">
        <v>4.224E-2</v>
      </c>
      <c r="AS783" s="18">
        <f>IF(AF!$D$27="Todos",1,IF(M783=AF!$D$27,1,0))</f>
        <v>1</v>
      </c>
      <c r="AT783" s="53">
        <f>IF(AND(E783=AF!$D$6,OR(LT!M783=AF!$D$27,AF!$D$27="Todos"),OR(AP783=AF!$E$8,AQ783=AF!$E$8)),AR783+AS783,0)</f>
        <v>0</v>
      </c>
      <c r="AU783" s="18" t="str">
        <f t="shared" si="274"/>
        <v/>
      </c>
      <c r="AV783" s="54" t="str">
        <f t="shared" si="275"/>
        <v/>
      </c>
      <c r="AW783" s="54" t="str">
        <f t="shared" si="276"/>
        <v/>
      </c>
      <c r="AX783" s="18" t="str">
        <f t="shared" si="277"/>
        <v/>
      </c>
      <c r="AY783" s="18" t="str">
        <f t="shared" si="278"/>
        <v/>
      </c>
      <c r="BA783" s="18">
        <f>IF($E783=AF!$D$6,IF($M783="Concluída no prazo",2,IF($M783="Concluída com atraso",1,0)),0)</f>
        <v>0</v>
      </c>
      <c r="BB783" s="18">
        <f>IF($E783=AF!$D$6,IF($M783="Atrasada",2,IF($M783="Concluída com atraso",1,0)),0)</f>
        <v>0</v>
      </c>
      <c r="BC783" s="18">
        <v>7.77E-3</v>
      </c>
      <c r="BD783" s="18">
        <f t="shared" si="285"/>
        <v>7.77E-3</v>
      </c>
      <c r="BE783" s="18">
        <f t="shared" si="285"/>
        <v>7.77E-3</v>
      </c>
      <c r="BF783" s="18" t="str">
        <f t="shared" si="279"/>
        <v/>
      </c>
      <c r="BN783" s="18" t="str">
        <f t="shared" si="280"/>
        <v>s</v>
      </c>
    </row>
    <row r="784" spans="3:66" ht="50.1" customHeight="1" thickTop="1" thickBot="1" x14ac:dyDescent="0.3">
      <c r="C784" s="46"/>
      <c r="D784" s="46"/>
      <c r="E784" s="46"/>
      <c r="F784" s="122"/>
      <c r="G784" s="122"/>
      <c r="H784" s="78" t="str">
        <f t="shared" si="281"/>
        <v/>
      </c>
      <c r="I784" s="78" t="str">
        <f t="shared" si="282"/>
        <v/>
      </c>
      <c r="J784" s="16"/>
      <c r="K784" s="46" t="str">
        <f t="shared" si="283"/>
        <v/>
      </c>
      <c r="L784" s="16"/>
      <c r="M784" s="16"/>
      <c r="N784" s="46"/>
      <c r="O784" s="47" t="str">
        <f t="shared" si="286"/>
        <v/>
      </c>
      <c r="P784" s="47"/>
      <c r="Q784" s="48" t="str">
        <f>IFERROR(VLOOKUP(E784,Funcionários!$C$8:$E$207,3,FALSE),"")</f>
        <v/>
      </c>
      <c r="R784" s="47"/>
      <c r="S784" s="49" t="str">
        <f t="shared" si="287"/>
        <v/>
      </c>
      <c r="T784" s="49">
        <v>7.7799999999999996E-3</v>
      </c>
      <c r="U784" s="48" t="str">
        <f>IF(Funcionários!C785=0,"",Funcionários!C785)</f>
        <v/>
      </c>
      <c r="V784" s="50">
        <f>IF(U784="",0,IF(COUNTIFS($E$7:$E$3006,U784,$I$7:$I$3006,'RC'!$E$6)=0,0,COUNTIFS($M$7:$M$3006,"Concluída no prazo",$E$7:$E$3006,U784,$I$7:$I$3006,'RC'!$E$6)/COUNTIFS($E$7:$E$3006,U784,$I$7:$I$3006,'RC'!$E$6)))</f>
        <v>0</v>
      </c>
      <c r="W784" s="49">
        <f>SUMIFS($J$7:$J$3006,$E$7:$E$3006,U784,$I$7:$I$3006,'RC'!$E$6)+SUMIFS($L$7:$L$3006,$E$7:$E$3006,U784,$I$7:$I$3006,'RC'!$E$6)</f>
        <v>0</v>
      </c>
      <c r="X784" s="48">
        <f>COUNTIFS($E$7:$E$3006,U784,$I$7:$I$3006,'RC'!$E$6)</f>
        <v>0</v>
      </c>
      <c r="Y784" s="48"/>
      <c r="Z784" s="51" t="str">
        <f>IF(AQ784='RC'!$E$6,AC784*1000+AD784,"")</f>
        <v/>
      </c>
      <c r="AA784" s="51" t="str">
        <f>IF(AB784="","",IF(AQ784='RC'!$E$6,AC784*1000-AD784,""))</f>
        <v/>
      </c>
      <c r="AB784" s="48" t="str">
        <f>IFERROR(VLOOKUP(E784,Funcionários!$C$8:$E$207,3,FALSE),"")</f>
        <v/>
      </c>
      <c r="AC784" s="50" t="str">
        <f>IF(AB784="","",IF(COUNTIFS($AB$7:$AB$3006,AB784,$AQ$7:$AQ$3006,'RC'!$E$6)=0,"",COUNTIFS($M$7:$M$3006,"Concluída no prazo",$AB$7:$AB$3006,AB784,$AQ$7:$AQ$3006,'RC'!$E$6)/COUNTIFS($AB$7:$AB$3006,AB784,$AQ$7:$AQ$3006,'RC'!$E$6)))</f>
        <v/>
      </c>
      <c r="AD784" s="48">
        <f>SUMIF($AQ$7:$AQ$3006,'RC'!$E$6,$J$7:$J$3006)+SUMIF($AQ$7:$AQ$3006,'RC'!$E$6,$L$7:$L$3006)</f>
        <v>21</v>
      </c>
      <c r="AF784" s="48">
        <v>4.2229999999997603E-2</v>
      </c>
      <c r="AG784" s="48">
        <f>IF(OR(AQ784="",AQ784&lt;&gt;'RC'!$E$6,AB784&lt;&gt;'RC'!$D$21),0,1)</f>
        <v>0</v>
      </c>
      <c r="AH784" s="48">
        <f t="shared" si="284"/>
        <v>4.2229999999997603E-2</v>
      </c>
      <c r="AI784" s="48" t="str">
        <f t="shared" si="266"/>
        <v/>
      </c>
      <c r="AJ784" s="48" t="str">
        <f t="shared" si="267"/>
        <v/>
      </c>
      <c r="AK784" s="52" t="str">
        <f t="shared" si="268"/>
        <v/>
      </c>
      <c r="AL784" s="52" t="str">
        <f t="shared" si="269"/>
        <v/>
      </c>
      <c r="AM784" s="48" t="str">
        <f t="shared" si="270"/>
        <v/>
      </c>
      <c r="AN784" s="48" t="str">
        <f t="shared" si="271"/>
        <v/>
      </c>
      <c r="AP784" s="18" t="str">
        <f t="shared" si="272"/>
        <v/>
      </c>
      <c r="AQ784" s="18" t="str">
        <f t="shared" si="273"/>
        <v/>
      </c>
      <c r="AR784" s="18">
        <v>4.2229999999999997E-2</v>
      </c>
      <c r="AS784" s="18">
        <f>IF(AF!$D$27="Todos",1,IF(M784=AF!$D$27,1,0))</f>
        <v>1</v>
      </c>
      <c r="AT784" s="53">
        <f>IF(AND(E784=AF!$D$6,OR(LT!M784=AF!$D$27,AF!$D$27="Todos"),OR(AP784=AF!$E$8,AQ784=AF!$E$8)),AR784+AS784,0)</f>
        <v>0</v>
      </c>
      <c r="AU784" s="18" t="str">
        <f t="shared" si="274"/>
        <v/>
      </c>
      <c r="AV784" s="54" t="str">
        <f t="shared" si="275"/>
        <v/>
      </c>
      <c r="AW784" s="54" t="str">
        <f t="shared" si="276"/>
        <v/>
      </c>
      <c r="AX784" s="18" t="str">
        <f t="shared" si="277"/>
        <v/>
      </c>
      <c r="AY784" s="18" t="str">
        <f t="shared" si="278"/>
        <v/>
      </c>
      <c r="BA784" s="18">
        <f>IF($E784=AF!$D$6,IF($M784="Concluída no prazo",2,IF($M784="Concluída com atraso",1,0)),0)</f>
        <v>0</v>
      </c>
      <c r="BB784" s="18">
        <f>IF($E784=AF!$D$6,IF($M784="Atrasada",2,IF($M784="Concluída com atraso",1,0)),0)</f>
        <v>0</v>
      </c>
      <c r="BC784" s="18">
        <v>7.7799999999999996E-3</v>
      </c>
      <c r="BD784" s="18">
        <f t="shared" si="285"/>
        <v>7.7799999999999996E-3</v>
      </c>
      <c r="BE784" s="18">
        <f t="shared" si="285"/>
        <v>7.7799999999999996E-3</v>
      </c>
      <c r="BF784" s="18" t="str">
        <f t="shared" si="279"/>
        <v/>
      </c>
      <c r="BN784" s="18" t="str">
        <f t="shared" si="280"/>
        <v>s</v>
      </c>
    </row>
    <row r="785" spans="3:66" ht="50.1" customHeight="1" thickTop="1" thickBot="1" x14ac:dyDescent="0.3">
      <c r="C785" s="46"/>
      <c r="D785" s="46"/>
      <c r="E785" s="46"/>
      <c r="F785" s="122"/>
      <c r="G785" s="122"/>
      <c r="H785" s="78" t="str">
        <f t="shared" si="281"/>
        <v/>
      </c>
      <c r="I785" s="78" t="str">
        <f t="shared" si="282"/>
        <v/>
      </c>
      <c r="J785" s="16"/>
      <c r="K785" s="46" t="str">
        <f t="shared" si="283"/>
        <v/>
      </c>
      <c r="L785" s="16"/>
      <c r="M785" s="16"/>
      <c r="N785" s="46"/>
      <c r="O785" s="47" t="str">
        <f t="shared" si="286"/>
        <v/>
      </c>
      <c r="P785" s="47"/>
      <c r="Q785" s="48" t="str">
        <f>IFERROR(VLOOKUP(E785,Funcionários!$C$8:$E$207,3,FALSE),"")</f>
        <v/>
      </c>
      <c r="R785" s="47"/>
      <c r="S785" s="49" t="str">
        <f t="shared" si="287"/>
        <v/>
      </c>
      <c r="T785" s="49">
        <v>7.79E-3</v>
      </c>
      <c r="U785" s="48" t="str">
        <f>IF(Funcionários!C786=0,"",Funcionários!C786)</f>
        <v/>
      </c>
      <c r="V785" s="50">
        <f>IF(U785="",0,IF(COUNTIFS($E$7:$E$3006,U785,$I$7:$I$3006,'RC'!$E$6)=0,0,COUNTIFS($M$7:$M$3006,"Concluída no prazo",$E$7:$E$3006,U785,$I$7:$I$3006,'RC'!$E$6)/COUNTIFS($E$7:$E$3006,U785,$I$7:$I$3006,'RC'!$E$6)))</f>
        <v>0</v>
      </c>
      <c r="W785" s="49">
        <f>SUMIFS($J$7:$J$3006,$E$7:$E$3006,U785,$I$7:$I$3006,'RC'!$E$6)+SUMIFS($L$7:$L$3006,$E$7:$E$3006,U785,$I$7:$I$3006,'RC'!$E$6)</f>
        <v>0</v>
      </c>
      <c r="X785" s="48">
        <f>COUNTIFS($E$7:$E$3006,U785,$I$7:$I$3006,'RC'!$E$6)</f>
        <v>0</v>
      </c>
      <c r="Y785" s="48"/>
      <c r="Z785" s="51" t="str">
        <f>IF(AQ785='RC'!$E$6,AC785*1000+AD785,"")</f>
        <v/>
      </c>
      <c r="AA785" s="51" t="str">
        <f>IF(AB785="","",IF(AQ785='RC'!$E$6,AC785*1000-AD785,""))</f>
        <v/>
      </c>
      <c r="AB785" s="48" t="str">
        <f>IFERROR(VLOOKUP(E785,Funcionários!$C$8:$E$207,3,FALSE),"")</f>
        <v/>
      </c>
      <c r="AC785" s="50" t="str">
        <f>IF(AB785="","",IF(COUNTIFS($AB$7:$AB$3006,AB785,$AQ$7:$AQ$3006,'RC'!$E$6)=0,"",COUNTIFS($M$7:$M$3006,"Concluída no prazo",$AB$7:$AB$3006,AB785,$AQ$7:$AQ$3006,'RC'!$E$6)/COUNTIFS($AB$7:$AB$3006,AB785,$AQ$7:$AQ$3006,'RC'!$E$6)))</f>
        <v/>
      </c>
      <c r="AD785" s="48">
        <f>SUMIF($AQ$7:$AQ$3006,'RC'!$E$6,$J$7:$J$3006)+SUMIF($AQ$7:$AQ$3006,'RC'!$E$6,$L$7:$L$3006)</f>
        <v>21</v>
      </c>
      <c r="AF785" s="48">
        <v>4.22199999999976E-2</v>
      </c>
      <c r="AG785" s="48">
        <f>IF(OR(AQ785="",AQ785&lt;&gt;'RC'!$E$6,AB785&lt;&gt;'RC'!$D$21),0,1)</f>
        <v>0</v>
      </c>
      <c r="AH785" s="48">
        <f t="shared" si="284"/>
        <v>4.22199999999976E-2</v>
      </c>
      <c r="AI785" s="48" t="str">
        <f t="shared" si="266"/>
        <v/>
      </c>
      <c r="AJ785" s="48" t="str">
        <f t="shared" si="267"/>
        <v/>
      </c>
      <c r="AK785" s="52" t="str">
        <f t="shared" si="268"/>
        <v/>
      </c>
      <c r="AL785" s="52" t="str">
        <f t="shared" si="269"/>
        <v/>
      </c>
      <c r="AM785" s="48" t="str">
        <f t="shared" si="270"/>
        <v/>
      </c>
      <c r="AN785" s="48" t="str">
        <f t="shared" si="271"/>
        <v/>
      </c>
      <c r="AP785" s="18" t="str">
        <f t="shared" si="272"/>
        <v/>
      </c>
      <c r="AQ785" s="18" t="str">
        <f t="shared" si="273"/>
        <v/>
      </c>
      <c r="AR785" s="18">
        <v>4.2220000000000001E-2</v>
      </c>
      <c r="AS785" s="18">
        <f>IF(AF!$D$27="Todos",1,IF(M785=AF!$D$27,1,0))</f>
        <v>1</v>
      </c>
      <c r="AT785" s="53">
        <f>IF(AND(E785=AF!$D$6,OR(LT!M785=AF!$D$27,AF!$D$27="Todos"),OR(AP785=AF!$E$8,AQ785=AF!$E$8)),AR785+AS785,0)</f>
        <v>0</v>
      </c>
      <c r="AU785" s="18" t="str">
        <f t="shared" si="274"/>
        <v/>
      </c>
      <c r="AV785" s="54" t="str">
        <f t="shared" si="275"/>
        <v/>
      </c>
      <c r="AW785" s="54" t="str">
        <f t="shared" si="276"/>
        <v/>
      </c>
      <c r="AX785" s="18" t="str">
        <f t="shared" si="277"/>
        <v/>
      </c>
      <c r="AY785" s="18" t="str">
        <f t="shared" si="278"/>
        <v/>
      </c>
      <c r="BA785" s="18">
        <f>IF($E785=AF!$D$6,IF($M785="Concluída no prazo",2,IF($M785="Concluída com atraso",1,0)),0)</f>
        <v>0</v>
      </c>
      <c r="BB785" s="18">
        <f>IF($E785=AF!$D$6,IF($M785="Atrasada",2,IF($M785="Concluída com atraso",1,0)),0)</f>
        <v>0</v>
      </c>
      <c r="BC785" s="18">
        <v>7.79E-3</v>
      </c>
      <c r="BD785" s="18">
        <f t="shared" si="285"/>
        <v>7.79E-3</v>
      </c>
      <c r="BE785" s="18">
        <f t="shared" si="285"/>
        <v>7.79E-3</v>
      </c>
      <c r="BF785" s="18" t="str">
        <f t="shared" si="279"/>
        <v/>
      </c>
      <c r="BN785" s="18" t="str">
        <f t="shared" si="280"/>
        <v>s</v>
      </c>
    </row>
    <row r="786" spans="3:66" ht="50.1" customHeight="1" thickTop="1" thickBot="1" x14ac:dyDescent="0.3">
      <c r="C786" s="46"/>
      <c r="D786" s="46"/>
      <c r="E786" s="46"/>
      <c r="F786" s="122"/>
      <c r="G786" s="122"/>
      <c r="H786" s="78" t="str">
        <f t="shared" si="281"/>
        <v/>
      </c>
      <c r="I786" s="78" t="str">
        <f t="shared" si="282"/>
        <v/>
      </c>
      <c r="J786" s="16"/>
      <c r="K786" s="46" t="str">
        <f t="shared" si="283"/>
        <v/>
      </c>
      <c r="L786" s="16"/>
      <c r="M786" s="16"/>
      <c r="N786" s="46"/>
      <c r="O786" s="47" t="str">
        <f t="shared" si="286"/>
        <v/>
      </c>
      <c r="P786" s="47"/>
      <c r="Q786" s="48" t="str">
        <f>IFERROR(VLOOKUP(E786,Funcionários!$C$8:$E$207,3,FALSE),"")</f>
        <v/>
      </c>
      <c r="R786" s="47"/>
      <c r="S786" s="49" t="str">
        <f t="shared" si="287"/>
        <v/>
      </c>
      <c r="T786" s="49">
        <v>7.7999999999999996E-3</v>
      </c>
      <c r="U786" s="48" t="str">
        <f>IF(Funcionários!C787=0,"",Funcionários!C787)</f>
        <v/>
      </c>
      <c r="V786" s="50">
        <f>IF(U786="",0,IF(COUNTIFS($E$7:$E$3006,U786,$I$7:$I$3006,'RC'!$E$6)=0,0,COUNTIFS($M$7:$M$3006,"Concluída no prazo",$E$7:$E$3006,U786,$I$7:$I$3006,'RC'!$E$6)/COUNTIFS($E$7:$E$3006,U786,$I$7:$I$3006,'RC'!$E$6)))</f>
        <v>0</v>
      </c>
      <c r="W786" s="49">
        <f>SUMIFS($J$7:$J$3006,$E$7:$E$3006,U786,$I$7:$I$3006,'RC'!$E$6)+SUMIFS($L$7:$L$3006,$E$7:$E$3006,U786,$I$7:$I$3006,'RC'!$E$6)</f>
        <v>0</v>
      </c>
      <c r="X786" s="48">
        <f>COUNTIFS($E$7:$E$3006,U786,$I$7:$I$3006,'RC'!$E$6)</f>
        <v>0</v>
      </c>
      <c r="Y786" s="48"/>
      <c r="Z786" s="51" t="str">
        <f>IF(AQ786='RC'!$E$6,AC786*1000+AD786,"")</f>
        <v/>
      </c>
      <c r="AA786" s="51" t="str">
        <f>IF(AB786="","",IF(AQ786='RC'!$E$6,AC786*1000-AD786,""))</f>
        <v/>
      </c>
      <c r="AB786" s="48" t="str">
        <f>IFERROR(VLOOKUP(E786,Funcionários!$C$8:$E$207,3,FALSE),"")</f>
        <v/>
      </c>
      <c r="AC786" s="50" t="str">
        <f>IF(AB786="","",IF(COUNTIFS($AB$7:$AB$3006,AB786,$AQ$7:$AQ$3006,'RC'!$E$6)=0,"",COUNTIFS($M$7:$M$3006,"Concluída no prazo",$AB$7:$AB$3006,AB786,$AQ$7:$AQ$3006,'RC'!$E$6)/COUNTIFS($AB$7:$AB$3006,AB786,$AQ$7:$AQ$3006,'RC'!$E$6)))</f>
        <v/>
      </c>
      <c r="AD786" s="48">
        <f>SUMIF($AQ$7:$AQ$3006,'RC'!$E$6,$J$7:$J$3006)+SUMIF($AQ$7:$AQ$3006,'RC'!$E$6,$L$7:$L$3006)</f>
        <v>21</v>
      </c>
      <c r="AF786" s="48">
        <v>4.2209999999997597E-2</v>
      </c>
      <c r="AG786" s="48">
        <f>IF(OR(AQ786="",AQ786&lt;&gt;'RC'!$E$6,AB786&lt;&gt;'RC'!$D$21),0,1)</f>
        <v>0</v>
      </c>
      <c r="AH786" s="48">
        <f t="shared" si="284"/>
        <v>4.2209999999997597E-2</v>
      </c>
      <c r="AI786" s="48" t="str">
        <f t="shared" si="266"/>
        <v/>
      </c>
      <c r="AJ786" s="48" t="str">
        <f t="shared" si="267"/>
        <v/>
      </c>
      <c r="AK786" s="52" t="str">
        <f t="shared" si="268"/>
        <v/>
      </c>
      <c r="AL786" s="52" t="str">
        <f t="shared" si="269"/>
        <v/>
      </c>
      <c r="AM786" s="48" t="str">
        <f t="shared" si="270"/>
        <v/>
      </c>
      <c r="AN786" s="48" t="str">
        <f t="shared" si="271"/>
        <v/>
      </c>
      <c r="AP786" s="18" t="str">
        <f t="shared" si="272"/>
        <v/>
      </c>
      <c r="AQ786" s="18" t="str">
        <f t="shared" si="273"/>
        <v/>
      </c>
      <c r="AR786" s="18">
        <v>4.2209999999999998E-2</v>
      </c>
      <c r="AS786" s="18">
        <f>IF(AF!$D$27="Todos",1,IF(M786=AF!$D$27,1,0))</f>
        <v>1</v>
      </c>
      <c r="AT786" s="53">
        <f>IF(AND(E786=AF!$D$6,OR(LT!M786=AF!$D$27,AF!$D$27="Todos"),OR(AP786=AF!$E$8,AQ786=AF!$E$8)),AR786+AS786,0)</f>
        <v>0</v>
      </c>
      <c r="AU786" s="18" t="str">
        <f t="shared" si="274"/>
        <v/>
      </c>
      <c r="AV786" s="54" t="str">
        <f t="shared" si="275"/>
        <v/>
      </c>
      <c r="AW786" s="54" t="str">
        <f t="shared" si="276"/>
        <v/>
      </c>
      <c r="AX786" s="18" t="str">
        <f t="shared" si="277"/>
        <v/>
      </c>
      <c r="AY786" s="18" t="str">
        <f t="shared" si="278"/>
        <v/>
      </c>
      <c r="BA786" s="18">
        <f>IF($E786=AF!$D$6,IF($M786="Concluída no prazo",2,IF($M786="Concluída com atraso",1,0)),0)</f>
        <v>0</v>
      </c>
      <c r="BB786" s="18">
        <f>IF($E786=AF!$D$6,IF($M786="Atrasada",2,IF($M786="Concluída com atraso",1,0)),0)</f>
        <v>0</v>
      </c>
      <c r="BC786" s="18">
        <v>7.7999999999999996E-3</v>
      </c>
      <c r="BD786" s="18">
        <f t="shared" si="285"/>
        <v>7.7999999999999996E-3</v>
      </c>
      <c r="BE786" s="18">
        <f t="shared" si="285"/>
        <v>7.7999999999999996E-3</v>
      </c>
      <c r="BF786" s="18" t="str">
        <f t="shared" si="279"/>
        <v/>
      </c>
      <c r="BN786" s="18" t="str">
        <f t="shared" si="280"/>
        <v>s</v>
      </c>
    </row>
    <row r="787" spans="3:66" ht="50.1" customHeight="1" thickTop="1" thickBot="1" x14ac:dyDescent="0.3">
      <c r="C787" s="46"/>
      <c r="D787" s="46"/>
      <c r="E787" s="46"/>
      <c r="F787" s="122"/>
      <c r="G787" s="122"/>
      <c r="H787" s="78" t="str">
        <f t="shared" si="281"/>
        <v/>
      </c>
      <c r="I787" s="78" t="str">
        <f t="shared" si="282"/>
        <v/>
      </c>
      <c r="J787" s="16"/>
      <c r="K787" s="46" t="str">
        <f t="shared" si="283"/>
        <v/>
      </c>
      <c r="L787" s="16"/>
      <c r="M787" s="16"/>
      <c r="N787" s="46"/>
      <c r="O787" s="47" t="str">
        <f t="shared" si="286"/>
        <v/>
      </c>
      <c r="P787" s="47"/>
      <c r="Q787" s="48" t="str">
        <f>IFERROR(VLOOKUP(E787,Funcionários!$C$8:$E$207,3,FALSE),"")</f>
        <v/>
      </c>
      <c r="R787" s="47"/>
      <c r="S787" s="49" t="str">
        <f t="shared" si="287"/>
        <v/>
      </c>
      <c r="T787" s="49">
        <v>7.8100000000000001E-3</v>
      </c>
      <c r="U787" s="48" t="str">
        <f>IF(Funcionários!C788=0,"",Funcionários!C788)</f>
        <v/>
      </c>
      <c r="V787" s="50">
        <f>IF(U787="",0,IF(COUNTIFS($E$7:$E$3006,U787,$I$7:$I$3006,'RC'!$E$6)=0,0,COUNTIFS($M$7:$M$3006,"Concluída no prazo",$E$7:$E$3006,U787,$I$7:$I$3006,'RC'!$E$6)/COUNTIFS($E$7:$E$3006,U787,$I$7:$I$3006,'RC'!$E$6)))</f>
        <v>0</v>
      </c>
      <c r="W787" s="49">
        <f>SUMIFS($J$7:$J$3006,$E$7:$E$3006,U787,$I$7:$I$3006,'RC'!$E$6)+SUMIFS($L$7:$L$3006,$E$7:$E$3006,U787,$I$7:$I$3006,'RC'!$E$6)</f>
        <v>0</v>
      </c>
      <c r="X787" s="48">
        <f>COUNTIFS($E$7:$E$3006,U787,$I$7:$I$3006,'RC'!$E$6)</f>
        <v>0</v>
      </c>
      <c r="Y787" s="48"/>
      <c r="Z787" s="51" t="str">
        <f>IF(AQ787='RC'!$E$6,AC787*1000+AD787,"")</f>
        <v/>
      </c>
      <c r="AA787" s="51" t="str">
        <f>IF(AB787="","",IF(AQ787='RC'!$E$6,AC787*1000-AD787,""))</f>
        <v/>
      </c>
      <c r="AB787" s="48" t="str">
        <f>IFERROR(VLOOKUP(E787,Funcionários!$C$8:$E$207,3,FALSE),"")</f>
        <v/>
      </c>
      <c r="AC787" s="50" t="str">
        <f>IF(AB787="","",IF(COUNTIFS($AB$7:$AB$3006,AB787,$AQ$7:$AQ$3006,'RC'!$E$6)=0,"",COUNTIFS($M$7:$M$3006,"Concluída no prazo",$AB$7:$AB$3006,AB787,$AQ$7:$AQ$3006,'RC'!$E$6)/COUNTIFS($AB$7:$AB$3006,AB787,$AQ$7:$AQ$3006,'RC'!$E$6)))</f>
        <v/>
      </c>
      <c r="AD787" s="48">
        <f>SUMIF($AQ$7:$AQ$3006,'RC'!$E$6,$J$7:$J$3006)+SUMIF($AQ$7:$AQ$3006,'RC'!$E$6,$L$7:$L$3006)</f>
        <v>21</v>
      </c>
      <c r="AF787" s="48">
        <v>4.2199999999997601E-2</v>
      </c>
      <c r="AG787" s="48">
        <f>IF(OR(AQ787="",AQ787&lt;&gt;'RC'!$E$6,AB787&lt;&gt;'RC'!$D$21),0,1)</f>
        <v>0</v>
      </c>
      <c r="AH787" s="48">
        <f t="shared" si="284"/>
        <v>4.2199999999997601E-2</v>
      </c>
      <c r="AI787" s="48" t="str">
        <f t="shared" si="266"/>
        <v/>
      </c>
      <c r="AJ787" s="48" t="str">
        <f t="shared" si="267"/>
        <v/>
      </c>
      <c r="AK787" s="52" t="str">
        <f t="shared" si="268"/>
        <v/>
      </c>
      <c r="AL787" s="52" t="str">
        <f t="shared" si="269"/>
        <v/>
      </c>
      <c r="AM787" s="48" t="str">
        <f t="shared" si="270"/>
        <v/>
      </c>
      <c r="AN787" s="48" t="str">
        <f t="shared" si="271"/>
        <v/>
      </c>
      <c r="AP787" s="18" t="str">
        <f t="shared" si="272"/>
        <v/>
      </c>
      <c r="AQ787" s="18" t="str">
        <f t="shared" si="273"/>
        <v/>
      </c>
      <c r="AR787" s="18">
        <v>4.2200000000000001E-2</v>
      </c>
      <c r="AS787" s="18">
        <f>IF(AF!$D$27="Todos",1,IF(M787=AF!$D$27,1,0))</f>
        <v>1</v>
      </c>
      <c r="AT787" s="53">
        <f>IF(AND(E787=AF!$D$6,OR(LT!M787=AF!$D$27,AF!$D$27="Todos"),OR(AP787=AF!$E$8,AQ787=AF!$E$8)),AR787+AS787,0)</f>
        <v>0</v>
      </c>
      <c r="AU787" s="18" t="str">
        <f t="shared" si="274"/>
        <v/>
      </c>
      <c r="AV787" s="54" t="str">
        <f t="shared" si="275"/>
        <v/>
      </c>
      <c r="AW787" s="54" t="str">
        <f t="shared" si="276"/>
        <v/>
      </c>
      <c r="AX787" s="18" t="str">
        <f t="shared" si="277"/>
        <v/>
      </c>
      <c r="AY787" s="18" t="str">
        <f t="shared" si="278"/>
        <v/>
      </c>
      <c r="BA787" s="18">
        <f>IF($E787=AF!$D$6,IF($M787="Concluída no prazo",2,IF($M787="Concluída com atraso",1,0)),0)</f>
        <v>0</v>
      </c>
      <c r="BB787" s="18">
        <f>IF($E787=AF!$D$6,IF($M787="Atrasada",2,IF($M787="Concluída com atraso",1,0)),0)</f>
        <v>0</v>
      </c>
      <c r="BC787" s="18">
        <v>7.8100000000000001E-3</v>
      </c>
      <c r="BD787" s="18">
        <f t="shared" si="285"/>
        <v>7.8100000000000001E-3</v>
      </c>
      <c r="BE787" s="18">
        <f t="shared" si="285"/>
        <v>7.8100000000000001E-3</v>
      </c>
      <c r="BF787" s="18" t="str">
        <f t="shared" si="279"/>
        <v/>
      </c>
      <c r="BN787" s="18" t="str">
        <f t="shared" si="280"/>
        <v>s</v>
      </c>
    </row>
    <row r="788" spans="3:66" ht="50.1" customHeight="1" thickTop="1" thickBot="1" x14ac:dyDescent="0.3">
      <c r="C788" s="46"/>
      <c r="D788" s="46"/>
      <c r="E788" s="46"/>
      <c r="F788" s="122"/>
      <c r="G788" s="122"/>
      <c r="H788" s="78" t="str">
        <f t="shared" si="281"/>
        <v/>
      </c>
      <c r="I788" s="78" t="str">
        <f t="shared" si="282"/>
        <v/>
      </c>
      <c r="J788" s="16"/>
      <c r="K788" s="46" t="str">
        <f t="shared" si="283"/>
        <v/>
      </c>
      <c r="L788" s="16"/>
      <c r="M788" s="16"/>
      <c r="N788" s="46"/>
      <c r="O788" s="47" t="str">
        <f t="shared" si="286"/>
        <v/>
      </c>
      <c r="P788" s="47"/>
      <c r="Q788" s="48" t="str">
        <f>IFERROR(VLOOKUP(E788,Funcionários!$C$8:$E$207,3,FALSE),"")</f>
        <v/>
      </c>
      <c r="R788" s="47"/>
      <c r="S788" s="49" t="str">
        <f t="shared" si="287"/>
        <v/>
      </c>
      <c r="T788" s="49">
        <v>7.8200000000000006E-3</v>
      </c>
      <c r="U788" s="48" t="str">
        <f>IF(Funcionários!C789=0,"",Funcionários!C789)</f>
        <v/>
      </c>
      <c r="V788" s="50">
        <f>IF(U788="",0,IF(COUNTIFS($E$7:$E$3006,U788,$I$7:$I$3006,'RC'!$E$6)=0,0,COUNTIFS($M$7:$M$3006,"Concluída no prazo",$E$7:$E$3006,U788,$I$7:$I$3006,'RC'!$E$6)/COUNTIFS($E$7:$E$3006,U788,$I$7:$I$3006,'RC'!$E$6)))</f>
        <v>0</v>
      </c>
      <c r="W788" s="49">
        <f>SUMIFS($J$7:$J$3006,$E$7:$E$3006,U788,$I$7:$I$3006,'RC'!$E$6)+SUMIFS($L$7:$L$3006,$E$7:$E$3006,U788,$I$7:$I$3006,'RC'!$E$6)</f>
        <v>0</v>
      </c>
      <c r="X788" s="48">
        <f>COUNTIFS($E$7:$E$3006,U788,$I$7:$I$3006,'RC'!$E$6)</f>
        <v>0</v>
      </c>
      <c r="Y788" s="48"/>
      <c r="Z788" s="51" t="str">
        <f>IF(AQ788='RC'!$E$6,AC788*1000+AD788,"")</f>
        <v/>
      </c>
      <c r="AA788" s="51" t="str">
        <f>IF(AB788="","",IF(AQ788='RC'!$E$6,AC788*1000-AD788,""))</f>
        <v/>
      </c>
      <c r="AB788" s="48" t="str">
        <f>IFERROR(VLOOKUP(E788,Funcionários!$C$8:$E$207,3,FALSE),"")</f>
        <v/>
      </c>
      <c r="AC788" s="50" t="str">
        <f>IF(AB788="","",IF(COUNTIFS($AB$7:$AB$3006,AB788,$AQ$7:$AQ$3006,'RC'!$E$6)=0,"",COUNTIFS($M$7:$M$3006,"Concluída no prazo",$AB$7:$AB$3006,AB788,$AQ$7:$AQ$3006,'RC'!$E$6)/COUNTIFS($AB$7:$AB$3006,AB788,$AQ$7:$AQ$3006,'RC'!$E$6)))</f>
        <v/>
      </c>
      <c r="AD788" s="48">
        <f>SUMIF($AQ$7:$AQ$3006,'RC'!$E$6,$J$7:$J$3006)+SUMIF($AQ$7:$AQ$3006,'RC'!$E$6,$L$7:$L$3006)</f>
        <v>21</v>
      </c>
      <c r="AF788" s="48">
        <v>4.2189999999997597E-2</v>
      </c>
      <c r="AG788" s="48">
        <f>IF(OR(AQ788="",AQ788&lt;&gt;'RC'!$E$6,AB788&lt;&gt;'RC'!$D$21),0,1)</f>
        <v>0</v>
      </c>
      <c r="AH788" s="48">
        <f t="shared" si="284"/>
        <v>4.2189999999997597E-2</v>
      </c>
      <c r="AI788" s="48" t="str">
        <f t="shared" si="266"/>
        <v/>
      </c>
      <c r="AJ788" s="48" t="str">
        <f t="shared" si="267"/>
        <v/>
      </c>
      <c r="AK788" s="52" t="str">
        <f t="shared" si="268"/>
        <v/>
      </c>
      <c r="AL788" s="52" t="str">
        <f t="shared" si="269"/>
        <v/>
      </c>
      <c r="AM788" s="48" t="str">
        <f t="shared" si="270"/>
        <v/>
      </c>
      <c r="AN788" s="48" t="str">
        <f t="shared" si="271"/>
        <v/>
      </c>
      <c r="AP788" s="18" t="str">
        <f t="shared" si="272"/>
        <v/>
      </c>
      <c r="AQ788" s="18" t="str">
        <f t="shared" si="273"/>
        <v/>
      </c>
      <c r="AR788" s="18">
        <v>4.2189999999999998E-2</v>
      </c>
      <c r="AS788" s="18">
        <f>IF(AF!$D$27="Todos",1,IF(M788=AF!$D$27,1,0))</f>
        <v>1</v>
      </c>
      <c r="AT788" s="53">
        <f>IF(AND(E788=AF!$D$6,OR(LT!M788=AF!$D$27,AF!$D$27="Todos"),OR(AP788=AF!$E$8,AQ788=AF!$E$8)),AR788+AS788,0)</f>
        <v>0</v>
      </c>
      <c r="AU788" s="18" t="str">
        <f t="shared" si="274"/>
        <v/>
      </c>
      <c r="AV788" s="54" t="str">
        <f t="shared" si="275"/>
        <v/>
      </c>
      <c r="AW788" s="54" t="str">
        <f t="shared" si="276"/>
        <v/>
      </c>
      <c r="AX788" s="18" t="str">
        <f t="shared" si="277"/>
        <v/>
      </c>
      <c r="AY788" s="18" t="str">
        <f t="shared" si="278"/>
        <v/>
      </c>
      <c r="BA788" s="18">
        <f>IF($E788=AF!$D$6,IF($M788="Concluída no prazo",2,IF($M788="Concluída com atraso",1,0)),0)</f>
        <v>0</v>
      </c>
      <c r="BB788" s="18">
        <f>IF($E788=AF!$D$6,IF($M788="Atrasada",2,IF($M788="Concluída com atraso",1,0)),0)</f>
        <v>0</v>
      </c>
      <c r="BC788" s="18">
        <v>7.8200000000000006E-3</v>
      </c>
      <c r="BD788" s="18">
        <f t="shared" si="285"/>
        <v>7.8200000000000006E-3</v>
      </c>
      <c r="BE788" s="18">
        <f t="shared" si="285"/>
        <v>7.8200000000000006E-3</v>
      </c>
      <c r="BF788" s="18" t="str">
        <f t="shared" si="279"/>
        <v/>
      </c>
      <c r="BN788" s="18" t="str">
        <f t="shared" si="280"/>
        <v>s</v>
      </c>
    </row>
    <row r="789" spans="3:66" ht="50.1" customHeight="1" thickTop="1" thickBot="1" x14ac:dyDescent="0.3">
      <c r="C789" s="46"/>
      <c r="D789" s="46"/>
      <c r="E789" s="46"/>
      <c r="F789" s="122"/>
      <c r="G789" s="122"/>
      <c r="H789" s="78" t="str">
        <f t="shared" si="281"/>
        <v/>
      </c>
      <c r="I789" s="78" t="str">
        <f t="shared" si="282"/>
        <v/>
      </c>
      <c r="J789" s="16"/>
      <c r="K789" s="46" t="str">
        <f t="shared" si="283"/>
        <v/>
      </c>
      <c r="L789" s="16"/>
      <c r="M789" s="16"/>
      <c r="N789" s="46"/>
      <c r="O789" s="47" t="str">
        <f t="shared" si="286"/>
        <v/>
      </c>
      <c r="P789" s="47"/>
      <c r="Q789" s="48" t="str">
        <f>IFERROR(VLOOKUP(E789,Funcionários!$C$8:$E$207,3,FALSE),"")</f>
        <v/>
      </c>
      <c r="R789" s="47"/>
      <c r="S789" s="49" t="str">
        <f t="shared" si="287"/>
        <v/>
      </c>
      <c r="T789" s="49">
        <v>7.8300000000000002E-3</v>
      </c>
      <c r="U789" s="48" t="str">
        <f>IF(Funcionários!C790=0,"",Funcionários!C790)</f>
        <v/>
      </c>
      <c r="V789" s="50">
        <f>IF(U789="",0,IF(COUNTIFS($E$7:$E$3006,U789,$I$7:$I$3006,'RC'!$E$6)=0,0,COUNTIFS($M$7:$M$3006,"Concluída no prazo",$E$7:$E$3006,U789,$I$7:$I$3006,'RC'!$E$6)/COUNTIFS($E$7:$E$3006,U789,$I$7:$I$3006,'RC'!$E$6)))</f>
        <v>0</v>
      </c>
      <c r="W789" s="49">
        <f>SUMIFS($J$7:$J$3006,$E$7:$E$3006,U789,$I$7:$I$3006,'RC'!$E$6)+SUMIFS($L$7:$L$3006,$E$7:$E$3006,U789,$I$7:$I$3006,'RC'!$E$6)</f>
        <v>0</v>
      </c>
      <c r="X789" s="48">
        <f>COUNTIFS($E$7:$E$3006,U789,$I$7:$I$3006,'RC'!$E$6)</f>
        <v>0</v>
      </c>
      <c r="Y789" s="48"/>
      <c r="Z789" s="51" t="str">
        <f>IF(AQ789='RC'!$E$6,AC789*1000+AD789,"")</f>
        <v/>
      </c>
      <c r="AA789" s="51" t="str">
        <f>IF(AB789="","",IF(AQ789='RC'!$E$6,AC789*1000-AD789,""))</f>
        <v/>
      </c>
      <c r="AB789" s="48" t="str">
        <f>IFERROR(VLOOKUP(E789,Funcionários!$C$8:$E$207,3,FALSE),"")</f>
        <v/>
      </c>
      <c r="AC789" s="50" t="str">
        <f>IF(AB789="","",IF(COUNTIFS($AB$7:$AB$3006,AB789,$AQ$7:$AQ$3006,'RC'!$E$6)=0,"",COUNTIFS($M$7:$M$3006,"Concluída no prazo",$AB$7:$AB$3006,AB789,$AQ$7:$AQ$3006,'RC'!$E$6)/COUNTIFS($AB$7:$AB$3006,AB789,$AQ$7:$AQ$3006,'RC'!$E$6)))</f>
        <v/>
      </c>
      <c r="AD789" s="48">
        <f>SUMIF($AQ$7:$AQ$3006,'RC'!$E$6,$J$7:$J$3006)+SUMIF($AQ$7:$AQ$3006,'RC'!$E$6,$L$7:$L$3006)</f>
        <v>21</v>
      </c>
      <c r="AF789" s="48">
        <v>4.2179999999997601E-2</v>
      </c>
      <c r="AG789" s="48">
        <f>IF(OR(AQ789="",AQ789&lt;&gt;'RC'!$E$6,AB789&lt;&gt;'RC'!$D$21),0,1)</f>
        <v>0</v>
      </c>
      <c r="AH789" s="48">
        <f t="shared" si="284"/>
        <v>4.2179999999997601E-2</v>
      </c>
      <c r="AI789" s="48" t="str">
        <f t="shared" si="266"/>
        <v/>
      </c>
      <c r="AJ789" s="48" t="str">
        <f t="shared" si="267"/>
        <v/>
      </c>
      <c r="AK789" s="52" t="str">
        <f t="shared" si="268"/>
        <v/>
      </c>
      <c r="AL789" s="52" t="str">
        <f t="shared" si="269"/>
        <v/>
      </c>
      <c r="AM789" s="48" t="str">
        <f t="shared" si="270"/>
        <v/>
      </c>
      <c r="AN789" s="48" t="str">
        <f t="shared" si="271"/>
        <v/>
      </c>
      <c r="AP789" s="18" t="str">
        <f t="shared" si="272"/>
        <v/>
      </c>
      <c r="AQ789" s="18" t="str">
        <f t="shared" si="273"/>
        <v/>
      </c>
      <c r="AR789" s="18">
        <v>4.2180000000000002E-2</v>
      </c>
      <c r="AS789" s="18">
        <f>IF(AF!$D$27="Todos",1,IF(M789=AF!$D$27,1,0))</f>
        <v>1</v>
      </c>
      <c r="AT789" s="53">
        <f>IF(AND(E789=AF!$D$6,OR(LT!M789=AF!$D$27,AF!$D$27="Todos"),OR(AP789=AF!$E$8,AQ789=AF!$E$8)),AR789+AS789,0)</f>
        <v>0</v>
      </c>
      <c r="AU789" s="18" t="str">
        <f t="shared" si="274"/>
        <v/>
      </c>
      <c r="AV789" s="54" t="str">
        <f t="shared" si="275"/>
        <v/>
      </c>
      <c r="AW789" s="54" t="str">
        <f t="shared" si="276"/>
        <v/>
      </c>
      <c r="AX789" s="18" t="str">
        <f t="shared" si="277"/>
        <v/>
      </c>
      <c r="AY789" s="18" t="str">
        <f t="shared" si="278"/>
        <v/>
      </c>
      <c r="BA789" s="18">
        <f>IF($E789=AF!$D$6,IF($M789="Concluída no prazo",2,IF($M789="Concluída com atraso",1,0)),0)</f>
        <v>0</v>
      </c>
      <c r="BB789" s="18">
        <f>IF($E789=AF!$D$6,IF($M789="Atrasada",2,IF($M789="Concluída com atraso",1,0)),0)</f>
        <v>0</v>
      </c>
      <c r="BC789" s="18">
        <v>7.8300000000000002E-3</v>
      </c>
      <c r="BD789" s="18">
        <f t="shared" si="285"/>
        <v>7.8300000000000002E-3</v>
      </c>
      <c r="BE789" s="18">
        <f t="shared" si="285"/>
        <v>7.8300000000000002E-3</v>
      </c>
      <c r="BF789" s="18" t="str">
        <f t="shared" si="279"/>
        <v/>
      </c>
      <c r="BN789" s="18" t="str">
        <f t="shared" si="280"/>
        <v>s</v>
      </c>
    </row>
    <row r="790" spans="3:66" ht="50.1" customHeight="1" thickTop="1" thickBot="1" x14ac:dyDescent="0.3">
      <c r="C790" s="46"/>
      <c r="D790" s="46"/>
      <c r="E790" s="46"/>
      <c r="F790" s="122"/>
      <c r="G790" s="122"/>
      <c r="H790" s="78" t="str">
        <f t="shared" si="281"/>
        <v/>
      </c>
      <c r="I790" s="78" t="str">
        <f t="shared" si="282"/>
        <v/>
      </c>
      <c r="J790" s="16"/>
      <c r="K790" s="46" t="str">
        <f t="shared" si="283"/>
        <v/>
      </c>
      <c r="L790" s="16"/>
      <c r="M790" s="16"/>
      <c r="N790" s="46"/>
      <c r="O790" s="47" t="str">
        <f t="shared" si="286"/>
        <v/>
      </c>
      <c r="P790" s="47"/>
      <c r="Q790" s="48" t="str">
        <f>IFERROR(VLOOKUP(E790,Funcionários!$C$8:$E$207,3,FALSE),"")</f>
        <v/>
      </c>
      <c r="R790" s="47"/>
      <c r="S790" s="49" t="str">
        <f t="shared" si="287"/>
        <v/>
      </c>
      <c r="T790" s="49">
        <v>7.8399999999999997E-3</v>
      </c>
      <c r="U790" s="48" t="str">
        <f>IF(Funcionários!C791=0,"",Funcionários!C791)</f>
        <v/>
      </c>
      <c r="V790" s="50">
        <f>IF(U790="",0,IF(COUNTIFS($E$7:$E$3006,U790,$I$7:$I$3006,'RC'!$E$6)=0,0,COUNTIFS($M$7:$M$3006,"Concluída no prazo",$E$7:$E$3006,U790,$I$7:$I$3006,'RC'!$E$6)/COUNTIFS($E$7:$E$3006,U790,$I$7:$I$3006,'RC'!$E$6)))</f>
        <v>0</v>
      </c>
      <c r="W790" s="49">
        <f>SUMIFS($J$7:$J$3006,$E$7:$E$3006,U790,$I$7:$I$3006,'RC'!$E$6)+SUMIFS($L$7:$L$3006,$E$7:$E$3006,U790,$I$7:$I$3006,'RC'!$E$6)</f>
        <v>0</v>
      </c>
      <c r="X790" s="48">
        <f>COUNTIFS($E$7:$E$3006,U790,$I$7:$I$3006,'RC'!$E$6)</f>
        <v>0</v>
      </c>
      <c r="Y790" s="48"/>
      <c r="Z790" s="51" t="str">
        <f>IF(AQ790='RC'!$E$6,AC790*1000+AD790,"")</f>
        <v/>
      </c>
      <c r="AA790" s="51" t="str">
        <f>IF(AB790="","",IF(AQ790='RC'!$E$6,AC790*1000-AD790,""))</f>
        <v/>
      </c>
      <c r="AB790" s="48" t="str">
        <f>IFERROR(VLOOKUP(E790,Funcionários!$C$8:$E$207,3,FALSE),"")</f>
        <v/>
      </c>
      <c r="AC790" s="50" t="str">
        <f>IF(AB790="","",IF(COUNTIFS($AB$7:$AB$3006,AB790,$AQ$7:$AQ$3006,'RC'!$E$6)=0,"",COUNTIFS($M$7:$M$3006,"Concluída no prazo",$AB$7:$AB$3006,AB790,$AQ$7:$AQ$3006,'RC'!$E$6)/COUNTIFS($AB$7:$AB$3006,AB790,$AQ$7:$AQ$3006,'RC'!$E$6)))</f>
        <v/>
      </c>
      <c r="AD790" s="48">
        <f>SUMIF($AQ$7:$AQ$3006,'RC'!$E$6,$J$7:$J$3006)+SUMIF($AQ$7:$AQ$3006,'RC'!$E$6,$L$7:$L$3006)</f>
        <v>21</v>
      </c>
      <c r="AF790" s="48">
        <v>4.2169999999997598E-2</v>
      </c>
      <c r="AG790" s="48">
        <f>IF(OR(AQ790="",AQ790&lt;&gt;'RC'!$E$6,AB790&lt;&gt;'RC'!$D$21),0,1)</f>
        <v>0</v>
      </c>
      <c r="AH790" s="48">
        <f t="shared" si="284"/>
        <v>4.2169999999997598E-2</v>
      </c>
      <c r="AI790" s="48" t="str">
        <f t="shared" si="266"/>
        <v/>
      </c>
      <c r="AJ790" s="48" t="str">
        <f t="shared" si="267"/>
        <v/>
      </c>
      <c r="AK790" s="52" t="str">
        <f t="shared" si="268"/>
        <v/>
      </c>
      <c r="AL790" s="52" t="str">
        <f t="shared" si="269"/>
        <v/>
      </c>
      <c r="AM790" s="48" t="str">
        <f t="shared" si="270"/>
        <v/>
      </c>
      <c r="AN790" s="48" t="str">
        <f t="shared" si="271"/>
        <v/>
      </c>
      <c r="AP790" s="18" t="str">
        <f t="shared" si="272"/>
        <v/>
      </c>
      <c r="AQ790" s="18" t="str">
        <f t="shared" si="273"/>
        <v/>
      </c>
      <c r="AR790" s="18">
        <v>4.2169999999999999E-2</v>
      </c>
      <c r="AS790" s="18">
        <f>IF(AF!$D$27="Todos",1,IF(M790=AF!$D$27,1,0))</f>
        <v>1</v>
      </c>
      <c r="AT790" s="53">
        <f>IF(AND(E790=AF!$D$6,OR(LT!M790=AF!$D$27,AF!$D$27="Todos"),OR(AP790=AF!$E$8,AQ790=AF!$E$8)),AR790+AS790,0)</f>
        <v>0</v>
      </c>
      <c r="AU790" s="18" t="str">
        <f t="shared" si="274"/>
        <v/>
      </c>
      <c r="AV790" s="54" t="str">
        <f t="shared" si="275"/>
        <v/>
      </c>
      <c r="AW790" s="54" t="str">
        <f t="shared" si="276"/>
        <v/>
      </c>
      <c r="AX790" s="18" t="str">
        <f t="shared" si="277"/>
        <v/>
      </c>
      <c r="AY790" s="18" t="str">
        <f t="shared" si="278"/>
        <v/>
      </c>
      <c r="BA790" s="18">
        <f>IF($E790=AF!$D$6,IF($M790="Concluída no prazo",2,IF($M790="Concluída com atraso",1,0)),0)</f>
        <v>0</v>
      </c>
      <c r="BB790" s="18">
        <f>IF($E790=AF!$D$6,IF($M790="Atrasada",2,IF($M790="Concluída com atraso",1,0)),0)</f>
        <v>0</v>
      </c>
      <c r="BC790" s="18">
        <v>7.8399999999999997E-3</v>
      </c>
      <c r="BD790" s="18">
        <f t="shared" si="285"/>
        <v>7.8399999999999997E-3</v>
      </c>
      <c r="BE790" s="18">
        <f t="shared" si="285"/>
        <v>7.8399999999999997E-3</v>
      </c>
      <c r="BF790" s="18" t="str">
        <f t="shared" si="279"/>
        <v/>
      </c>
      <c r="BN790" s="18" t="str">
        <f t="shared" si="280"/>
        <v>s</v>
      </c>
    </row>
    <row r="791" spans="3:66" ht="50.1" customHeight="1" thickTop="1" thickBot="1" x14ac:dyDescent="0.3">
      <c r="C791" s="46"/>
      <c r="D791" s="46"/>
      <c r="E791" s="46"/>
      <c r="F791" s="122"/>
      <c r="G791" s="122"/>
      <c r="H791" s="78" t="str">
        <f t="shared" si="281"/>
        <v/>
      </c>
      <c r="I791" s="78" t="str">
        <f t="shared" si="282"/>
        <v/>
      </c>
      <c r="J791" s="16"/>
      <c r="K791" s="46" t="str">
        <f t="shared" si="283"/>
        <v/>
      </c>
      <c r="L791" s="16"/>
      <c r="M791" s="16"/>
      <c r="N791" s="46"/>
      <c r="O791" s="47" t="str">
        <f t="shared" si="286"/>
        <v/>
      </c>
      <c r="P791" s="47"/>
      <c r="Q791" s="48" t="str">
        <f>IFERROR(VLOOKUP(E791,Funcionários!$C$8:$E$207,3,FALSE),"")</f>
        <v/>
      </c>
      <c r="R791" s="47"/>
      <c r="S791" s="49" t="str">
        <f t="shared" si="287"/>
        <v/>
      </c>
      <c r="T791" s="49">
        <v>7.8499999999999993E-3</v>
      </c>
      <c r="U791" s="48" t="str">
        <f>IF(Funcionários!C792=0,"",Funcionários!C792)</f>
        <v/>
      </c>
      <c r="V791" s="50">
        <f>IF(U791="",0,IF(COUNTIFS($E$7:$E$3006,U791,$I$7:$I$3006,'RC'!$E$6)=0,0,COUNTIFS($M$7:$M$3006,"Concluída no prazo",$E$7:$E$3006,U791,$I$7:$I$3006,'RC'!$E$6)/COUNTIFS($E$7:$E$3006,U791,$I$7:$I$3006,'RC'!$E$6)))</f>
        <v>0</v>
      </c>
      <c r="W791" s="49">
        <f>SUMIFS($J$7:$J$3006,$E$7:$E$3006,U791,$I$7:$I$3006,'RC'!$E$6)+SUMIFS($L$7:$L$3006,$E$7:$E$3006,U791,$I$7:$I$3006,'RC'!$E$6)</f>
        <v>0</v>
      </c>
      <c r="X791" s="48">
        <f>COUNTIFS($E$7:$E$3006,U791,$I$7:$I$3006,'RC'!$E$6)</f>
        <v>0</v>
      </c>
      <c r="Y791" s="48"/>
      <c r="Z791" s="51" t="str">
        <f>IF(AQ791='RC'!$E$6,AC791*1000+AD791,"")</f>
        <v/>
      </c>
      <c r="AA791" s="51" t="str">
        <f>IF(AB791="","",IF(AQ791='RC'!$E$6,AC791*1000-AD791,""))</f>
        <v/>
      </c>
      <c r="AB791" s="48" t="str">
        <f>IFERROR(VLOOKUP(E791,Funcionários!$C$8:$E$207,3,FALSE),"")</f>
        <v/>
      </c>
      <c r="AC791" s="50" t="str">
        <f>IF(AB791="","",IF(COUNTIFS($AB$7:$AB$3006,AB791,$AQ$7:$AQ$3006,'RC'!$E$6)=0,"",COUNTIFS($M$7:$M$3006,"Concluída no prazo",$AB$7:$AB$3006,AB791,$AQ$7:$AQ$3006,'RC'!$E$6)/COUNTIFS($AB$7:$AB$3006,AB791,$AQ$7:$AQ$3006,'RC'!$E$6)))</f>
        <v/>
      </c>
      <c r="AD791" s="48">
        <f>SUMIF($AQ$7:$AQ$3006,'RC'!$E$6,$J$7:$J$3006)+SUMIF($AQ$7:$AQ$3006,'RC'!$E$6,$L$7:$L$3006)</f>
        <v>21</v>
      </c>
      <c r="AF791" s="48">
        <v>4.2159999999997602E-2</v>
      </c>
      <c r="AG791" s="48">
        <f>IF(OR(AQ791="",AQ791&lt;&gt;'RC'!$E$6,AB791&lt;&gt;'RC'!$D$21),0,1)</f>
        <v>0</v>
      </c>
      <c r="AH791" s="48">
        <f t="shared" si="284"/>
        <v>4.2159999999997602E-2</v>
      </c>
      <c r="AI791" s="48" t="str">
        <f t="shared" si="266"/>
        <v/>
      </c>
      <c r="AJ791" s="48" t="str">
        <f t="shared" si="267"/>
        <v/>
      </c>
      <c r="AK791" s="52" t="str">
        <f t="shared" si="268"/>
        <v/>
      </c>
      <c r="AL791" s="52" t="str">
        <f t="shared" si="269"/>
        <v/>
      </c>
      <c r="AM791" s="48" t="str">
        <f t="shared" si="270"/>
        <v/>
      </c>
      <c r="AN791" s="48" t="str">
        <f t="shared" si="271"/>
        <v/>
      </c>
      <c r="AP791" s="18" t="str">
        <f t="shared" si="272"/>
        <v/>
      </c>
      <c r="AQ791" s="18" t="str">
        <f t="shared" si="273"/>
        <v/>
      </c>
      <c r="AR791" s="18">
        <v>4.2160000000000003E-2</v>
      </c>
      <c r="AS791" s="18">
        <f>IF(AF!$D$27="Todos",1,IF(M791=AF!$D$27,1,0))</f>
        <v>1</v>
      </c>
      <c r="AT791" s="53">
        <f>IF(AND(E791=AF!$D$6,OR(LT!M791=AF!$D$27,AF!$D$27="Todos"),OR(AP791=AF!$E$8,AQ791=AF!$E$8)),AR791+AS791,0)</f>
        <v>0</v>
      </c>
      <c r="AU791" s="18" t="str">
        <f t="shared" si="274"/>
        <v/>
      </c>
      <c r="AV791" s="54" t="str">
        <f t="shared" si="275"/>
        <v/>
      </c>
      <c r="AW791" s="54" t="str">
        <f t="shared" si="276"/>
        <v/>
      </c>
      <c r="AX791" s="18" t="str">
        <f t="shared" si="277"/>
        <v/>
      </c>
      <c r="AY791" s="18" t="str">
        <f t="shared" si="278"/>
        <v/>
      </c>
      <c r="BA791" s="18">
        <f>IF($E791=AF!$D$6,IF($M791="Concluída no prazo",2,IF($M791="Concluída com atraso",1,0)),0)</f>
        <v>0</v>
      </c>
      <c r="BB791" s="18">
        <f>IF($E791=AF!$D$6,IF($M791="Atrasada",2,IF($M791="Concluída com atraso",1,0)),0)</f>
        <v>0</v>
      </c>
      <c r="BC791" s="18">
        <v>7.8499999999999993E-3</v>
      </c>
      <c r="BD791" s="18">
        <f t="shared" si="285"/>
        <v>7.8499999999999993E-3</v>
      </c>
      <c r="BE791" s="18">
        <f t="shared" si="285"/>
        <v>7.8499999999999993E-3</v>
      </c>
      <c r="BF791" s="18" t="str">
        <f t="shared" si="279"/>
        <v/>
      </c>
      <c r="BN791" s="18" t="str">
        <f t="shared" si="280"/>
        <v>s</v>
      </c>
    </row>
    <row r="792" spans="3:66" ht="50.1" customHeight="1" thickTop="1" thickBot="1" x14ac:dyDescent="0.3">
      <c r="C792" s="46"/>
      <c r="D792" s="46"/>
      <c r="E792" s="46"/>
      <c r="F792" s="122"/>
      <c r="G792" s="122"/>
      <c r="H792" s="78" t="str">
        <f t="shared" si="281"/>
        <v/>
      </c>
      <c r="I792" s="78" t="str">
        <f t="shared" si="282"/>
        <v/>
      </c>
      <c r="J792" s="16"/>
      <c r="K792" s="46" t="str">
        <f t="shared" si="283"/>
        <v/>
      </c>
      <c r="L792" s="16"/>
      <c r="M792" s="16"/>
      <c r="N792" s="46"/>
      <c r="O792" s="47" t="str">
        <f t="shared" si="286"/>
        <v/>
      </c>
      <c r="P792" s="47"/>
      <c r="Q792" s="48" t="str">
        <f>IFERROR(VLOOKUP(E792,Funcionários!$C$8:$E$207,3,FALSE),"")</f>
        <v/>
      </c>
      <c r="R792" s="47"/>
      <c r="S792" s="49" t="str">
        <f t="shared" si="287"/>
        <v/>
      </c>
      <c r="T792" s="49">
        <v>7.8600000000000007E-3</v>
      </c>
      <c r="U792" s="48" t="str">
        <f>IF(Funcionários!C793=0,"",Funcionários!C793)</f>
        <v/>
      </c>
      <c r="V792" s="50">
        <f>IF(U792="",0,IF(COUNTIFS($E$7:$E$3006,U792,$I$7:$I$3006,'RC'!$E$6)=0,0,COUNTIFS($M$7:$M$3006,"Concluída no prazo",$E$7:$E$3006,U792,$I$7:$I$3006,'RC'!$E$6)/COUNTIFS($E$7:$E$3006,U792,$I$7:$I$3006,'RC'!$E$6)))</f>
        <v>0</v>
      </c>
      <c r="W792" s="49">
        <f>SUMIFS($J$7:$J$3006,$E$7:$E$3006,U792,$I$7:$I$3006,'RC'!$E$6)+SUMIFS($L$7:$L$3006,$E$7:$E$3006,U792,$I$7:$I$3006,'RC'!$E$6)</f>
        <v>0</v>
      </c>
      <c r="X792" s="48">
        <f>COUNTIFS($E$7:$E$3006,U792,$I$7:$I$3006,'RC'!$E$6)</f>
        <v>0</v>
      </c>
      <c r="Y792" s="48"/>
      <c r="Z792" s="51" t="str">
        <f>IF(AQ792='RC'!$E$6,AC792*1000+AD792,"")</f>
        <v/>
      </c>
      <c r="AA792" s="51" t="str">
        <f>IF(AB792="","",IF(AQ792='RC'!$E$6,AC792*1000-AD792,""))</f>
        <v/>
      </c>
      <c r="AB792" s="48" t="str">
        <f>IFERROR(VLOOKUP(E792,Funcionários!$C$8:$E$207,3,FALSE),"")</f>
        <v/>
      </c>
      <c r="AC792" s="50" t="str">
        <f>IF(AB792="","",IF(COUNTIFS($AB$7:$AB$3006,AB792,$AQ$7:$AQ$3006,'RC'!$E$6)=0,"",COUNTIFS($M$7:$M$3006,"Concluída no prazo",$AB$7:$AB$3006,AB792,$AQ$7:$AQ$3006,'RC'!$E$6)/COUNTIFS($AB$7:$AB$3006,AB792,$AQ$7:$AQ$3006,'RC'!$E$6)))</f>
        <v/>
      </c>
      <c r="AD792" s="48">
        <f>SUMIF($AQ$7:$AQ$3006,'RC'!$E$6,$J$7:$J$3006)+SUMIF($AQ$7:$AQ$3006,'RC'!$E$6,$L$7:$L$3006)</f>
        <v>21</v>
      </c>
      <c r="AF792" s="48">
        <v>4.2149999999997599E-2</v>
      </c>
      <c r="AG792" s="48">
        <f>IF(OR(AQ792="",AQ792&lt;&gt;'RC'!$E$6,AB792&lt;&gt;'RC'!$D$21),0,1)</f>
        <v>0</v>
      </c>
      <c r="AH792" s="48">
        <f t="shared" si="284"/>
        <v>4.2149999999997599E-2</v>
      </c>
      <c r="AI792" s="48" t="str">
        <f t="shared" si="266"/>
        <v/>
      </c>
      <c r="AJ792" s="48" t="str">
        <f t="shared" si="267"/>
        <v/>
      </c>
      <c r="AK792" s="52" t="str">
        <f t="shared" si="268"/>
        <v/>
      </c>
      <c r="AL792" s="52" t="str">
        <f t="shared" si="269"/>
        <v/>
      </c>
      <c r="AM792" s="48" t="str">
        <f t="shared" si="270"/>
        <v/>
      </c>
      <c r="AN792" s="48" t="str">
        <f t="shared" si="271"/>
        <v/>
      </c>
      <c r="AP792" s="18" t="str">
        <f t="shared" si="272"/>
        <v/>
      </c>
      <c r="AQ792" s="18" t="str">
        <f t="shared" si="273"/>
        <v/>
      </c>
      <c r="AR792" s="18">
        <v>4.215E-2</v>
      </c>
      <c r="AS792" s="18">
        <f>IF(AF!$D$27="Todos",1,IF(M792=AF!$D$27,1,0))</f>
        <v>1</v>
      </c>
      <c r="AT792" s="53">
        <f>IF(AND(E792=AF!$D$6,OR(LT!M792=AF!$D$27,AF!$D$27="Todos"),OR(AP792=AF!$E$8,AQ792=AF!$E$8)),AR792+AS792,0)</f>
        <v>0</v>
      </c>
      <c r="AU792" s="18" t="str">
        <f t="shared" si="274"/>
        <v/>
      </c>
      <c r="AV792" s="54" t="str">
        <f t="shared" si="275"/>
        <v/>
      </c>
      <c r="AW792" s="54" t="str">
        <f t="shared" si="276"/>
        <v/>
      </c>
      <c r="AX792" s="18" t="str">
        <f t="shared" si="277"/>
        <v/>
      </c>
      <c r="AY792" s="18" t="str">
        <f t="shared" si="278"/>
        <v/>
      </c>
      <c r="BA792" s="18">
        <f>IF($E792=AF!$D$6,IF($M792="Concluída no prazo",2,IF($M792="Concluída com atraso",1,0)),0)</f>
        <v>0</v>
      </c>
      <c r="BB792" s="18">
        <f>IF($E792=AF!$D$6,IF($M792="Atrasada",2,IF($M792="Concluída com atraso",1,0)),0)</f>
        <v>0</v>
      </c>
      <c r="BC792" s="18">
        <v>7.8600000000000007E-3</v>
      </c>
      <c r="BD792" s="18">
        <f t="shared" si="285"/>
        <v>7.8600000000000007E-3</v>
      </c>
      <c r="BE792" s="18">
        <f t="shared" si="285"/>
        <v>7.8600000000000007E-3</v>
      </c>
      <c r="BF792" s="18" t="str">
        <f t="shared" si="279"/>
        <v/>
      </c>
      <c r="BN792" s="18" t="str">
        <f t="shared" si="280"/>
        <v>s</v>
      </c>
    </row>
    <row r="793" spans="3:66" ht="50.1" customHeight="1" thickTop="1" thickBot="1" x14ac:dyDescent="0.3">
      <c r="C793" s="46"/>
      <c r="D793" s="46"/>
      <c r="E793" s="46"/>
      <c r="F793" s="122"/>
      <c r="G793" s="122"/>
      <c r="H793" s="78" t="str">
        <f t="shared" si="281"/>
        <v/>
      </c>
      <c r="I793" s="78" t="str">
        <f t="shared" si="282"/>
        <v/>
      </c>
      <c r="J793" s="16"/>
      <c r="K793" s="46" t="str">
        <f t="shared" si="283"/>
        <v/>
      </c>
      <c r="L793" s="16"/>
      <c r="M793" s="16"/>
      <c r="N793" s="46"/>
      <c r="O793" s="47" t="str">
        <f t="shared" si="286"/>
        <v/>
      </c>
      <c r="P793" s="47"/>
      <c r="Q793" s="48" t="str">
        <f>IFERROR(VLOOKUP(E793,Funcionários!$C$8:$E$207,3,FALSE),"")</f>
        <v/>
      </c>
      <c r="R793" s="47"/>
      <c r="S793" s="49" t="str">
        <f t="shared" si="287"/>
        <v/>
      </c>
      <c r="T793" s="49">
        <v>7.8700000000000003E-3</v>
      </c>
      <c r="U793" s="48" t="str">
        <f>IF(Funcionários!C794=0,"",Funcionários!C794)</f>
        <v/>
      </c>
      <c r="V793" s="50">
        <f>IF(U793="",0,IF(COUNTIFS($E$7:$E$3006,U793,$I$7:$I$3006,'RC'!$E$6)=0,0,COUNTIFS($M$7:$M$3006,"Concluída no prazo",$E$7:$E$3006,U793,$I$7:$I$3006,'RC'!$E$6)/COUNTIFS($E$7:$E$3006,U793,$I$7:$I$3006,'RC'!$E$6)))</f>
        <v>0</v>
      </c>
      <c r="W793" s="49">
        <f>SUMIFS($J$7:$J$3006,$E$7:$E$3006,U793,$I$7:$I$3006,'RC'!$E$6)+SUMIFS($L$7:$L$3006,$E$7:$E$3006,U793,$I$7:$I$3006,'RC'!$E$6)</f>
        <v>0</v>
      </c>
      <c r="X793" s="48">
        <f>COUNTIFS($E$7:$E$3006,U793,$I$7:$I$3006,'RC'!$E$6)</f>
        <v>0</v>
      </c>
      <c r="Y793" s="48"/>
      <c r="Z793" s="51" t="str">
        <f>IF(AQ793='RC'!$E$6,AC793*1000+AD793,"")</f>
        <v/>
      </c>
      <c r="AA793" s="51" t="str">
        <f>IF(AB793="","",IF(AQ793='RC'!$E$6,AC793*1000-AD793,""))</f>
        <v/>
      </c>
      <c r="AB793" s="48" t="str">
        <f>IFERROR(VLOOKUP(E793,Funcionários!$C$8:$E$207,3,FALSE),"")</f>
        <v/>
      </c>
      <c r="AC793" s="50" t="str">
        <f>IF(AB793="","",IF(COUNTIFS($AB$7:$AB$3006,AB793,$AQ$7:$AQ$3006,'RC'!$E$6)=0,"",COUNTIFS($M$7:$M$3006,"Concluída no prazo",$AB$7:$AB$3006,AB793,$AQ$7:$AQ$3006,'RC'!$E$6)/COUNTIFS($AB$7:$AB$3006,AB793,$AQ$7:$AQ$3006,'RC'!$E$6)))</f>
        <v/>
      </c>
      <c r="AD793" s="48">
        <f>SUMIF($AQ$7:$AQ$3006,'RC'!$E$6,$J$7:$J$3006)+SUMIF($AQ$7:$AQ$3006,'RC'!$E$6,$L$7:$L$3006)</f>
        <v>21</v>
      </c>
      <c r="AF793" s="48">
        <v>4.2139999999997603E-2</v>
      </c>
      <c r="AG793" s="48">
        <f>IF(OR(AQ793="",AQ793&lt;&gt;'RC'!$E$6,AB793&lt;&gt;'RC'!$D$21),0,1)</f>
        <v>0</v>
      </c>
      <c r="AH793" s="48">
        <f t="shared" si="284"/>
        <v>4.2139999999997603E-2</v>
      </c>
      <c r="AI793" s="48" t="str">
        <f t="shared" si="266"/>
        <v/>
      </c>
      <c r="AJ793" s="48" t="str">
        <f t="shared" si="267"/>
        <v/>
      </c>
      <c r="AK793" s="52" t="str">
        <f t="shared" si="268"/>
        <v/>
      </c>
      <c r="AL793" s="52" t="str">
        <f t="shared" si="269"/>
        <v/>
      </c>
      <c r="AM793" s="48" t="str">
        <f t="shared" si="270"/>
        <v/>
      </c>
      <c r="AN793" s="48" t="str">
        <f t="shared" si="271"/>
        <v/>
      </c>
      <c r="AP793" s="18" t="str">
        <f t="shared" si="272"/>
        <v/>
      </c>
      <c r="AQ793" s="18" t="str">
        <f t="shared" si="273"/>
        <v/>
      </c>
      <c r="AR793" s="18">
        <v>4.2139999999999997E-2</v>
      </c>
      <c r="AS793" s="18">
        <f>IF(AF!$D$27="Todos",1,IF(M793=AF!$D$27,1,0))</f>
        <v>1</v>
      </c>
      <c r="AT793" s="53">
        <f>IF(AND(E793=AF!$D$6,OR(LT!M793=AF!$D$27,AF!$D$27="Todos"),OR(AP793=AF!$E$8,AQ793=AF!$E$8)),AR793+AS793,0)</f>
        <v>0</v>
      </c>
      <c r="AU793" s="18" t="str">
        <f t="shared" si="274"/>
        <v/>
      </c>
      <c r="AV793" s="54" t="str">
        <f t="shared" si="275"/>
        <v/>
      </c>
      <c r="AW793" s="54" t="str">
        <f t="shared" si="276"/>
        <v/>
      </c>
      <c r="AX793" s="18" t="str">
        <f t="shared" si="277"/>
        <v/>
      </c>
      <c r="AY793" s="18" t="str">
        <f t="shared" si="278"/>
        <v/>
      </c>
      <c r="BA793" s="18">
        <f>IF($E793=AF!$D$6,IF($M793="Concluída no prazo",2,IF($M793="Concluída com atraso",1,0)),0)</f>
        <v>0</v>
      </c>
      <c r="BB793" s="18">
        <f>IF($E793=AF!$D$6,IF($M793="Atrasada",2,IF($M793="Concluída com atraso",1,0)),0)</f>
        <v>0</v>
      </c>
      <c r="BC793" s="18">
        <v>7.8700000000000003E-3</v>
      </c>
      <c r="BD793" s="18">
        <f t="shared" si="285"/>
        <v>7.8700000000000003E-3</v>
      </c>
      <c r="BE793" s="18">
        <f t="shared" si="285"/>
        <v>7.8700000000000003E-3</v>
      </c>
      <c r="BF793" s="18" t="str">
        <f t="shared" si="279"/>
        <v/>
      </c>
      <c r="BN793" s="18" t="str">
        <f t="shared" si="280"/>
        <v>s</v>
      </c>
    </row>
    <row r="794" spans="3:66" ht="50.1" customHeight="1" thickTop="1" thickBot="1" x14ac:dyDescent="0.3">
      <c r="C794" s="46"/>
      <c r="D794" s="46"/>
      <c r="E794" s="46"/>
      <c r="F794" s="122"/>
      <c r="G794" s="122"/>
      <c r="H794" s="78" t="str">
        <f t="shared" si="281"/>
        <v/>
      </c>
      <c r="I794" s="78" t="str">
        <f t="shared" si="282"/>
        <v/>
      </c>
      <c r="J794" s="16"/>
      <c r="K794" s="46" t="str">
        <f t="shared" si="283"/>
        <v/>
      </c>
      <c r="L794" s="16"/>
      <c r="M794" s="16"/>
      <c r="N794" s="46"/>
      <c r="O794" s="47" t="str">
        <f t="shared" si="286"/>
        <v/>
      </c>
      <c r="P794" s="47"/>
      <c r="Q794" s="48" t="str">
        <f>IFERROR(VLOOKUP(E794,Funcionários!$C$8:$E$207,3,FALSE),"")</f>
        <v/>
      </c>
      <c r="R794" s="47"/>
      <c r="S794" s="49" t="str">
        <f t="shared" si="287"/>
        <v/>
      </c>
      <c r="T794" s="49">
        <v>7.8799999999999999E-3</v>
      </c>
      <c r="U794" s="48" t="str">
        <f>IF(Funcionários!C795=0,"",Funcionários!C795)</f>
        <v/>
      </c>
      <c r="V794" s="50">
        <f>IF(U794="",0,IF(COUNTIFS($E$7:$E$3006,U794,$I$7:$I$3006,'RC'!$E$6)=0,0,COUNTIFS($M$7:$M$3006,"Concluída no prazo",$E$7:$E$3006,U794,$I$7:$I$3006,'RC'!$E$6)/COUNTIFS($E$7:$E$3006,U794,$I$7:$I$3006,'RC'!$E$6)))</f>
        <v>0</v>
      </c>
      <c r="W794" s="49">
        <f>SUMIFS($J$7:$J$3006,$E$7:$E$3006,U794,$I$7:$I$3006,'RC'!$E$6)+SUMIFS($L$7:$L$3006,$E$7:$E$3006,U794,$I$7:$I$3006,'RC'!$E$6)</f>
        <v>0</v>
      </c>
      <c r="X794" s="48">
        <f>COUNTIFS($E$7:$E$3006,U794,$I$7:$I$3006,'RC'!$E$6)</f>
        <v>0</v>
      </c>
      <c r="Y794" s="48"/>
      <c r="Z794" s="51" t="str">
        <f>IF(AQ794='RC'!$E$6,AC794*1000+AD794,"")</f>
        <v/>
      </c>
      <c r="AA794" s="51" t="str">
        <f>IF(AB794="","",IF(AQ794='RC'!$E$6,AC794*1000-AD794,""))</f>
        <v/>
      </c>
      <c r="AB794" s="48" t="str">
        <f>IFERROR(VLOOKUP(E794,Funcionários!$C$8:$E$207,3,FALSE),"")</f>
        <v/>
      </c>
      <c r="AC794" s="50" t="str">
        <f>IF(AB794="","",IF(COUNTIFS($AB$7:$AB$3006,AB794,$AQ$7:$AQ$3006,'RC'!$E$6)=0,"",COUNTIFS($M$7:$M$3006,"Concluída no prazo",$AB$7:$AB$3006,AB794,$AQ$7:$AQ$3006,'RC'!$E$6)/COUNTIFS($AB$7:$AB$3006,AB794,$AQ$7:$AQ$3006,'RC'!$E$6)))</f>
        <v/>
      </c>
      <c r="AD794" s="48">
        <f>SUMIF($AQ$7:$AQ$3006,'RC'!$E$6,$J$7:$J$3006)+SUMIF($AQ$7:$AQ$3006,'RC'!$E$6,$L$7:$L$3006)</f>
        <v>21</v>
      </c>
      <c r="AF794" s="48">
        <v>4.21299999999976E-2</v>
      </c>
      <c r="AG794" s="48">
        <f>IF(OR(AQ794="",AQ794&lt;&gt;'RC'!$E$6,AB794&lt;&gt;'RC'!$D$21),0,1)</f>
        <v>0</v>
      </c>
      <c r="AH794" s="48">
        <f t="shared" si="284"/>
        <v>4.21299999999976E-2</v>
      </c>
      <c r="AI794" s="48" t="str">
        <f t="shared" si="266"/>
        <v/>
      </c>
      <c r="AJ794" s="48" t="str">
        <f t="shared" si="267"/>
        <v/>
      </c>
      <c r="AK794" s="52" t="str">
        <f t="shared" si="268"/>
        <v/>
      </c>
      <c r="AL794" s="52" t="str">
        <f t="shared" si="269"/>
        <v/>
      </c>
      <c r="AM794" s="48" t="str">
        <f t="shared" si="270"/>
        <v/>
      </c>
      <c r="AN794" s="48" t="str">
        <f t="shared" si="271"/>
        <v/>
      </c>
      <c r="AP794" s="18" t="str">
        <f t="shared" si="272"/>
        <v/>
      </c>
      <c r="AQ794" s="18" t="str">
        <f t="shared" si="273"/>
        <v/>
      </c>
      <c r="AR794" s="18">
        <v>4.2130000000000001E-2</v>
      </c>
      <c r="AS794" s="18">
        <f>IF(AF!$D$27="Todos",1,IF(M794=AF!$D$27,1,0))</f>
        <v>1</v>
      </c>
      <c r="AT794" s="53">
        <f>IF(AND(E794=AF!$D$6,OR(LT!M794=AF!$D$27,AF!$D$27="Todos"),OR(AP794=AF!$E$8,AQ794=AF!$E$8)),AR794+AS794,0)</f>
        <v>0</v>
      </c>
      <c r="AU794" s="18" t="str">
        <f t="shared" si="274"/>
        <v/>
      </c>
      <c r="AV794" s="54" t="str">
        <f t="shared" si="275"/>
        <v/>
      </c>
      <c r="AW794" s="54" t="str">
        <f t="shared" si="276"/>
        <v/>
      </c>
      <c r="AX794" s="18" t="str">
        <f t="shared" si="277"/>
        <v/>
      </c>
      <c r="AY794" s="18" t="str">
        <f t="shared" si="278"/>
        <v/>
      </c>
      <c r="BA794" s="18">
        <f>IF($E794=AF!$D$6,IF($M794="Concluída no prazo",2,IF($M794="Concluída com atraso",1,0)),0)</f>
        <v>0</v>
      </c>
      <c r="BB794" s="18">
        <f>IF($E794=AF!$D$6,IF($M794="Atrasada",2,IF($M794="Concluída com atraso",1,0)),0)</f>
        <v>0</v>
      </c>
      <c r="BC794" s="18">
        <v>7.8799999999999999E-3</v>
      </c>
      <c r="BD794" s="18">
        <f t="shared" si="285"/>
        <v>7.8799999999999999E-3</v>
      </c>
      <c r="BE794" s="18">
        <f t="shared" si="285"/>
        <v>7.8799999999999999E-3</v>
      </c>
      <c r="BF794" s="18" t="str">
        <f t="shared" si="279"/>
        <v/>
      </c>
      <c r="BN794" s="18" t="str">
        <f t="shared" si="280"/>
        <v>s</v>
      </c>
    </row>
    <row r="795" spans="3:66" ht="50.1" customHeight="1" thickTop="1" thickBot="1" x14ac:dyDescent="0.3">
      <c r="C795" s="46"/>
      <c r="D795" s="46"/>
      <c r="E795" s="46"/>
      <c r="F795" s="122"/>
      <c r="G795" s="122"/>
      <c r="H795" s="78" t="str">
        <f t="shared" si="281"/>
        <v/>
      </c>
      <c r="I795" s="78" t="str">
        <f t="shared" si="282"/>
        <v/>
      </c>
      <c r="J795" s="16"/>
      <c r="K795" s="46" t="str">
        <f t="shared" si="283"/>
        <v/>
      </c>
      <c r="L795" s="16"/>
      <c r="M795" s="16"/>
      <c r="N795" s="46"/>
      <c r="O795" s="47" t="str">
        <f t="shared" si="286"/>
        <v/>
      </c>
      <c r="P795" s="47"/>
      <c r="Q795" s="48" t="str">
        <f>IFERROR(VLOOKUP(E795,Funcionários!$C$8:$E$207,3,FALSE),"")</f>
        <v/>
      </c>
      <c r="R795" s="47"/>
      <c r="S795" s="49" t="str">
        <f t="shared" si="287"/>
        <v/>
      </c>
      <c r="T795" s="49">
        <v>7.8899999999999994E-3</v>
      </c>
      <c r="U795" s="48" t="str">
        <f>IF(Funcionários!C796=0,"",Funcionários!C796)</f>
        <v/>
      </c>
      <c r="V795" s="50">
        <f>IF(U795="",0,IF(COUNTIFS($E$7:$E$3006,U795,$I$7:$I$3006,'RC'!$E$6)=0,0,COUNTIFS($M$7:$M$3006,"Concluída no prazo",$E$7:$E$3006,U795,$I$7:$I$3006,'RC'!$E$6)/COUNTIFS($E$7:$E$3006,U795,$I$7:$I$3006,'RC'!$E$6)))</f>
        <v>0</v>
      </c>
      <c r="W795" s="49">
        <f>SUMIFS($J$7:$J$3006,$E$7:$E$3006,U795,$I$7:$I$3006,'RC'!$E$6)+SUMIFS($L$7:$L$3006,$E$7:$E$3006,U795,$I$7:$I$3006,'RC'!$E$6)</f>
        <v>0</v>
      </c>
      <c r="X795" s="48">
        <f>COUNTIFS($E$7:$E$3006,U795,$I$7:$I$3006,'RC'!$E$6)</f>
        <v>0</v>
      </c>
      <c r="Y795" s="48"/>
      <c r="Z795" s="51" t="str">
        <f>IF(AQ795='RC'!$E$6,AC795*1000+AD795,"")</f>
        <v/>
      </c>
      <c r="AA795" s="51" t="str">
        <f>IF(AB795="","",IF(AQ795='RC'!$E$6,AC795*1000-AD795,""))</f>
        <v/>
      </c>
      <c r="AB795" s="48" t="str">
        <f>IFERROR(VLOOKUP(E795,Funcionários!$C$8:$E$207,3,FALSE),"")</f>
        <v/>
      </c>
      <c r="AC795" s="50" t="str">
        <f>IF(AB795="","",IF(COUNTIFS($AB$7:$AB$3006,AB795,$AQ$7:$AQ$3006,'RC'!$E$6)=0,"",COUNTIFS($M$7:$M$3006,"Concluída no prazo",$AB$7:$AB$3006,AB795,$AQ$7:$AQ$3006,'RC'!$E$6)/COUNTIFS($AB$7:$AB$3006,AB795,$AQ$7:$AQ$3006,'RC'!$E$6)))</f>
        <v/>
      </c>
      <c r="AD795" s="48">
        <f>SUMIF($AQ$7:$AQ$3006,'RC'!$E$6,$J$7:$J$3006)+SUMIF($AQ$7:$AQ$3006,'RC'!$E$6,$L$7:$L$3006)</f>
        <v>21</v>
      </c>
      <c r="AF795" s="48">
        <v>4.2119999999997597E-2</v>
      </c>
      <c r="AG795" s="48">
        <f>IF(OR(AQ795="",AQ795&lt;&gt;'RC'!$E$6,AB795&lt;&gt;'RC'!$D$21),0,1)</f>
        <v>0</v>
      </c>
      <c r="AH795" s="48">
        <f t="shared" si="284"/>
        <v>4.2119999999997597E-2</v>
      </c>
      <c r="AI795" s="48" t="str">
        <f t="shared" si="266"/>
        <v/>
      </c>
      <c r="AJ795" s="48" t="str">
        <f t="shared" si="267"/>
        <v/>
      </c>
      <c r="AK795" s="52" t="str">
        <f t="shared" si="268"/>
        <v/>
      </c>
      <c r="AL795" s="52" t="str">
        <f t="shared" si="269"/>
        <v/>
      </c>
      <c r="AM795" s="48" t="str">
        <f t="shared" si="270"/>
        <v/>
      </c>
      <c r="AN795" s="48" t="str">
        <f t="shared" si="271"/>
        <v/>
      </c>
      <c r="AP795" s="18" t="str">
        <f t="shared" si="272"/>
        <v/>
      </c>
      <c r="AQ795" s="18" t="str">
        <f t="shared" si="273"/>
        <v/>
      </c>
      <c r="AR795" s="18">
        <v>4.2119999999999998E-2</v>
      </c>
      <c r="AS795" s="18">
        <f>IF(AF!$D$27="Todos",1,IF(M795=AF!$D$27,1,0))</f>
        <v>1</v>
      </c>
      <c r="AT795" s="53">
        <f>IF(AND(E795=AF!$D$6,OR(LT!M795=AF!$D$27,AF!$D$27="Todos"),OR(AP795=AF!$E$8,AQ795=AF!$E$8)),AR795+AS795,0)</f>
        <v>0</v>
      </c>
      <c r="AU795" s="18" t="str">
        <f t="shared" si="274"/>
        <v/>
      </c>
      <c r="AV795" s="54" t="str">
        <f t="shared" si="275"/>
        <v/>
      </c>
      <c r="AW795" s="54" t="str">
        <f t="shared" si="276"/>
        <v/>
      </c>
      <c r="AX795" s="18" t="str">
        <f t="shared" si="277"/>
        <v/>
      </c>
      <c r="AY795" s="18" t="str">
        <f t="shared" si="278"/>
        <v/>
      </c>
      <c r="BA795" s="18">
        <f>IF($E795=AF!$D$6,IF($M795="Concluída no prazo",2,IF($M795="Concluída com atraso",1,0)),0)</f>
        <v>0</v>
      </c>
      <c r="BB795" s="18">
        <f>IF($E795=AF!$D$6,IF($M795="Atrasada",2,IF($M795="Concluída com atraso",1,0)),0)</f>
        <v>0</v>
      </c>
      <c r="BC795" s="18">
        <v>7.8899999999999994E-3</v>
      </c>
      <c r="BD795" s="18">
        <f t="shared" si="285"/>
        <v>7.8899999999999994E-3</v>
      </c>
      <c r="BE795" s="18">
        <f t="shared" si="285"/>
        <v>7.8899999999999994E-3</v>
      </c>
      <c r="BF795" s="18" t="str">
        <f t="shared" si="279"/>
        <v/>
      </c>
      <c r="BN795" s="18" t="str">
        <f t="shared" si="280"/>
        <v>s</v>
      </c>
    </row>
    <row r="796" spans="3:66" ht="50.1" customHeight="1" thickTop="1" thickBot="1" x14ac:dyDescent="0.3">
      <c r="C796" s="46"/>
      <c r="D796" s="46"/>
      <c r="E796" s="46"/>
      <c r="F796" s="122"/>
      <c r="G796" s="122"/>
      <c r="H796" s="78" t="str">
        <f t="shared" si="281"/>
        <v/>
      </c>
      <c r="I796" s="78" t="str">
        <f t="shared" si="282"/>
        <v/>
      </c>
      <c r="J796" s="16"/>
      <c r="K796" s="46" t="str">
        <f t="shared" si="283"/>
        <v/>
      </c>
      <c r="L796" s="16"/>
      <c r="M796" s="16"/>
      <c r="N796" s="46"/>
      <c r="O796" s="47" t="str">
        <f t="shared" si="286"/>
        <v/>
      </c>
      <c r="P796" s="47"/>
      <c r="Q796" s="48" t="str">
        <f>IFERROR(VLOOKUP(E796,Funcionários!$C$8:$E$207,3,FALSE),"")</f>
        <v/>
      </c>
      <c r="R796" s="47"/>
      <c r="S796" s="49" t="str">
        <f t="shared" si="287"/>
        <v/>
      </c>
      <c r="T796" s="49">
        <v>7.9000000000000008E-3</v>
      </c>
      <c r="U796" s="48" t="str">
        <f>IF(Funcionários!C797=0,"",Funcionários!C797)</f>
        <v/>
      </c>
      <c r="V796" s="50">
        <f>IF(U796="",0,IF(COUNTIFS($E$7:$E$3006,U796,$I$7:$I$3006,'RC'!$E$6)=0,0,COUNTIFS($M$7:$M$3006,"Concluída no prazo",$E$7:$E$3006,U796,$I$7:$I$3006,'RC'!$E$6)/COUNTIFS($E$7:$E$3006,U796,$I$7:$I$3006,'RC'!$E$6)))</f>
        <v>0</v>
      </c>
      <c r="W796" s="49">
        <f>SUMIFS($J$7:$J$3006,$E$7:$E$3006,U796,$I$7:$I$3006,'RC'!$E$6)+SUMIFS($L$7:$L$3006,$E$7:$E$3006,U796,$I$7:$I$3006,'RC'!$E$6)</f>
        <v>0</v>
      </c>
      <c r="X796" s="48">
        <f>COUNTIFS($E$7:$E$3006,U796,$I$7:$I$3006,'RC'!$E$6)</f>
        <v>0</v>
      </c>
      <c r="Y796" s="48"/>
      <c r="Z796" s="51" t="str">
        <f>IF(AQ796='RC'!$E$6,AC796*1000+AD796,"")</f>
        <v/>
      </c>
      <c r="AA796" s="51" t="str">
        <f>IF(AB796="","",IF(AQ796='RC'!$E$6,AC796*1000-AD796,""))</f>
        <v/>
      </c>
      <c r="AB796" s="48" t="str">
        <f>IFERROR(VLOOKUP(E796,Funcionários!$C$8:$E$207,3,FALSE),"")</f>
        <v/>
      </c>
      <c r="AC796" s="50" t="str">
        <f>IF(AB796="","",IF(COUNTIFS($AB$7:$AB$3006,AB796,$AQ$7:$AQ$3006,'RC'!$E$6)=0,"",COUNTIFS($M$7:$M$3006,"Concluída no prazo",$AB$7:$AB$3006,AB796,$AQ$7:$AQ$3006,'RC'!$E$6)/COUNTIFS($AB$7:$AB$3006,AB796,$AQ$7:$AQ$3006,'RC'!$E$6)))</f>
        <v/>
      </c>
      <c r="AD796" s="48">
        <f>SUMIF($AQ$7:$AQ$3006,'RC'!$E$6,$J$7:$J$3006)+SUMIF($AQ$7:$AQ$3006,'RC'!$E$6,$L$7:$L$3006)</f>
        <v>21</v>
      </c>
      <c r="AF796" s="48">
        <v>4.2109999999997601E-2</v>
      </c>
      <c r="AG796" s="48">
        <f>IF(OR(AQ796="",AQ796&lt;&gt;'RC'!$E$6,AB796&lt;&gt;'RC'!$D$21),0,1)</f>
        <v>0</v>
      </c>
      <c r="AH796" s="48">
        <f t="shared" si="284"/>
        <v>4.2109999999997601E-2</v>
      </c>
      <c r="AI796" s="48" t="str">
        <f t="shared" si="266"/>
        <v/>
      </c>
      <c r="AJ796" s="48" t="str">
        <f t="shared" si="267"/>
        <v/>
      </c>
      <c r="AK796" s="52" t="str">
        <f t="shared" si="268"/>
        <v/>
      </c>
      <c r="AL796" s="52" t="str">
        <f t="shared" si="269"/>
        <v/>
      </c>
      <c r="AM796" s="48" t="str">
        <f t="shared" si="270"/>
        <v/>
      </c>
      <c r="AN796" s="48" t="str">
        <f t="shared" si="271"/>
        <v/>
      </c>
      <c r="AP796" s="18" t="str">
        <f t="shared" si="272"/>
        <v/>
      </c>
      <c r="AQ796" s="18" t="str">
        <f t="shared" si="273"/>
        <v/>
      </c>
      <c r="AR796" s="18">
        <v>4.2110000000000002E-2</v>
      </c>
      <c r="AS796" s="18">
        <f>IF(AF!$D$27="Todos",1,IF(M796=AF!$D$27,1,0))</f>
        <v>1</v>
      </c>
      <c r="AT796" s="53">
        <f>IF(AND(E796=AF!$D$6,OR(LT!M796=AF!$D$27,AF!$D$27="Todos"),OR(AP796=AF!$E$8,AQ796=AF!$E$8)),AR796+AS796,0)</f>
        <v>0</v>
      </c>
      <c r="AU796" s="18" t="str">
        <f t="shared" si="274"/>
        <v/>
      </c>
      <c r="AV796" s="54" t="str">
        <f t="shared" si="275"/>
        <v/>
      </c>
      <c r="AW796" s="54" t="str">
        <f t="shared" si="276"/>
        <v/>
      </c>
      <c r="AX796" s="18" t="str">
        <f t="shared" si="277"/>
        <v/>
      </c>
      <c r="AY796" s="18" t="str">
        <f t="shared" si="278"/>
        <v/>
      </c>
      <c r="BA796" s="18">
        <f>IF($E796=AF!$D$6,IF($M796="Concluída no prazo",2,IF($M796="Concluída com atraso",1,0)),0)</f>
        <v>0</v>
      </c>
      <c r="BB796" s="18">
        <f>IF($E796=AF!$D$6,IF($M796="Atrasada",2,IF($M796="Concluída com atraso",1,0)),0)</f>
        <v>0</v>
      </c>
      <c r="BC796" s="18">
        <v>7.9000000000000008E-3</v>
      </c>
      <c r="BD796" s="18">
        <f t="shared" si="285"/>
        <v>7.9000000000000008E-3</v>
      </c>
      <c r="BE796" s="18">
        <f t="shared" si="285"/>
        <v>7.9000000000000008E-3</v>
      </c>
      <c r="BF796" s="18" t="str">
        <f t="shared" si="279"/>
        <v/>
      </c>
      <c r="BN796" s="18" t="str">
        <f t="shared" si="280"/>
        <v>s</v>
      </c>
    </row>
    <row r="797" spans="3:66" ht="50.1" customHeight="1" thickTop="1" thickBot="1" x14ac:dyDescent="0.3">
      <c r="C797" s="46"/>
      <c r="D797" s="46"/>
      <c r="E797" s="46"/>
      <c r="F797" s="122"/>
      <c r="G797" s="122"/>
      <c r="H797" s="78" t="str">
        <f t="shared" si="281"/>
        <v/>
      </c>
      <c r="I797" s="78" t="str">
        <f t="shared" si="282"/>
        <v/>
      </c>
      <c r="J797" s="16"/>
      <c r="K797" s="46" t="str">
        <f t="shared" si="283"/>
        <v/>
      </c>
      <c r="L797" s="16"/>
      <c r="M797" s="16"/>
      <c r="N797" s="46"/>
      <c r="O797" s="47" t="str">
        <f t="shared" si="286"/>
        <v/>
      </c>
      <c r="P797" s="47"/>
      <c r="Q797" s="48" t="str">
        <f>IFERROR(VLOOKUP(E797,Funcionários!$C$8:$E$207,3,FALSE),"")</f>
        <v/>
      </c>
      <c r="R797" s="47"/>
      <c r="S797" s="49" t="str">
        <f t="shared" si="287"/>
        <v/>
      </c>
      <c r="T797" s="49">
        <v>7.9100000000000004E-3</v>
      </c>
      <c r="U797" s="48" t="str">
        <f>IF(Funcionários!C798=0,"",Funcionários!C798)</f>
        <v/>
      </c>
      <c r="V797" s="50">
        <f>IF(U797="",0,IF(COUNTIFS($E$7:$E$3006,U797,$I$7:$I$3006,'RC'!$E$6)=0,0,COUNTIFS($M$7:$M$3006,"Concluída no prazo",$E$7:$E$3006,U797,$I$7:$I$3006,'RC'!$E$6)/COUNTIFS($E$7:$E$3006,U797,$I$7:$I$3006,'RC'!$E$6)))</f>
        <v>0</v>
      </c>
      <c r="W797" s="49">
        <f>SUMIFS($J$7:$J$3006,$E$7:$E$3006,U797,$I$7:$I$3006,'RC'!$E$6)+SUMIFS($L$7:$L$3006,$E$7:$E$3006,U797,$I$7:$I$3006,'RC'!$E$6)</f>
        <v>0</v>
      </c>
      <c r="X797" s="48">
        <f>COUNTIFS($E$7:$E$3006,U797,$I$7:$I$3006,'RC'!$E$6)</f>
        <v>0</v>
      </c>
      <c r="Y797" s="48"/>
      <c r="Z797" s="51" t="str">
        <f>IF(AQ797='RC'!$E$6,AC797*1000+AD797,"")</f>
        <v/>
      </c>
      <c r="AA797" s="51" t="str">
        <f>IF(AB797="","",IF(AQ797='RC'!$E$6,AC797*1000-AD797,""))</f>
        <v/>
      </c>
      <c r="AB797" s="48" t="str">
        <f>IFERROR(VLOOKUP(E797,Funcionários!$C$8:$E$207,3,FALSE),"")</f>
        <v/>
      </c>
      <c r="AC797" s="50" t="str">
        <f>IF(AB797="","",IF(COUNTIFS($AB$7:$AB$3006,AB797,$AQ$7:$AQ$3006,'RC'!$E$6)=0,"",COUNTIFS($M$7:$M$3006,"Concluída no prazo",$AB$7:$AB$3006,AB797,$AQ$7:$AQ$3006,'RC'!$E$6)/COUNTIFS($AB$7:$AB$3006,AB797,$AQ$7:$AQ$3006,'RC'!$E$6)))</f>
        <v/>
      </c>
      <c r="AD797" s="48">
        <f>SUMIF($AQ$7:$AQ$3006,'RC'!$E$6,$J$7:$J$3006)+SUMIF($AQ$7:$AQ$3006,'RC'!$E$6,$L$7:$L$3006)</f>
        <v>21</v>
      </c>
      <c r="AF797" s="48">
        <v>4.2099999999997598E-2</v>
      </c>
      <c r="AG797" s="48">
        <f>IF(OR(AQ797="",AQ797&lt;&gt;'RC'!$E$6,AB797&lt;&gt;'RC'!$D$21),0,1)</f>
        <v>0</v>
      </c>
      <c r="AH797" s="48">
        <f t="shared" si="284"/>
        <v>4.2099999999997598E-2</v>
      </c>
      <c r="AI797" s="48" t="str">
        <f t="shared" si="266"/>
        <v/>
      </c>
      <c r="AJ797" s="48" t="str">
        <f t="shared" si="267"/>
        <v/>
      </c>
      <c r="AK797" s="52" t="str">
        <f t="shared" si="268"/>
        <v/>
      </c>
      <c r="AL797" s="52" t="str">
        <f t="shared" si="269"/>
        <v/>
      </c>
      <c r="AM797" s="48" t="str">
        <f t="shared" si="270"/>
        <v/>
      </c>
      <c r="AN797" s="48" t="str">
        <f t="shared" si="271"/>
        <v/>
      </c>
      <c r="AP797" s="18" t="str">
        <f t="shared" si="272"/>
        <v/>
      </c>
      <c r="AQ797" s="18" t="str">
        <f t="shared" si="273"/>
        <v/>
      </c>
      <c r="AR797" s="18">
        <v>4.2099999999999999E-2</v>
      </c>
      <c r="AS797" s="18">
        <f>IF(AF!$D$27="Todos",1,IF(M797=AF!$D$27,1,0))</f>
        <v>1</v>
      </c>
      <c r="AT797" s="53">
        <f>IF(AND(E797=AF!$D$6,OR(LT!M797=AF!$D$27,AF!$D$27="Todos"),OR(AP797=AF!$E$8,AQ797=AF!$E$8)),AR797+AS797,0)</f>
        <v>0</v>
      </c>
      <c r="AU797" s="18" t="str">
        <f t="shared" si="274"/>
        <v/>
      </c>
      <c r="AV797" s="54" t="str">
        <f t="shared" si="275"/>
        <v/>
      </c>
      <c r="AW797" s="54" t="str">
        <f t="shared" si="276"/>
        <v/>
      </c>
      <c r="AX797" s="18" t="str">
        <f t="shared" si="277"/>
        <v/>
      </c>
      <c r="AY797" s="18" t="str">
        <f t="shared" si="278"/>
        <v/>
      </c>
      <c r="BA797" s="18">
        <f>IF($E797=AF!$D$6,IF($M797="Concluída no prazo",2,IF($M797="Concluída com atraso",1,0)),0)</f>
        <v>0</v>
      </c>
      <c r="BB797" s="18">
        <f>IF($E797=AF!$D$6,IF($M797="Atrasada",2,IF($M797="Concluída com atraso",1,0)),0)</f>
        <v>0</v>
      </c>
      <c r="BC797" s="18">
        <v>7.9100000000000004E-3</v>
      </c>
      <c r="BD797" s="18">
        <f t="shared" si="285"/>
        <v>7.9100000000000004E-3</v>
      </c>
      <c r="BE797" s="18">
        <f t="shared" si="285"/>
        <v>7.9100000000000004E-3</v>
      </c>
      <c r="BF797" s="18" t="str">
        <f t="shared" si="279"/>
        <v/>
      </c>
      <c r="BN797" s="18" t="str">
        <f t="shared" si="280"/>
        <v>s</v>
      </c>
    </row>
    <row r="798" spans="3:66" ht="50.1" customHeight="1" thickTop="1" thickBot="1" x14ac:dyDescent="0.3">
      <c r="C798" s="46"/>
      <c r="D798" s="46"/>
      <c r="E798" s="46"/>
      <c r="F798" s="122"/>
      <c r="G798" s="122"/>
      <c r="H798" s="78" t="str">
        <f t="shared" si="281"/>
        <v/>
      </c>
      <c r="I798" s="78" t="str">
        <f t="shared" si="282"/>
        <v/>
      </c>
      <c r="J798" s="16"/>
      <c r="K798" s="46" t="str">
        <f t="shared" si="283"/>
        <v/>
      </c>
      <c r="L798" s="16"/>
      <c r="M798" s="16"/>
      <c r="N798" s="46"/>
      <c r="O798" s="47" t="str">
        <f t="shared" si="286"/>
        <v/>
      </c>
      <c r="P798" s="47"/>
      <c r="Q798" s="48" t="str">
        <f>IFERROR(VLOOKUP(E798,Funcionários!$C$8:$E$207,3,FALSE),"")</f>
        <v/>
      </c>
      <c r="R798" s="47"/>
      <c r="S798" s="49" t="str">
        <f t="shared" si="287"/>
        <v/>
      </c>
      <c r="T798" s="49">
        <v>7.92E-3</v>
      </c>
      <c r="U798" s="48" t="str">
        <f>IF(Funcionários!C799=0,"",Funcionários!C799)</f>
        <v/>
      </c>
      <c r="V798" s="50">
        <f>IF(U798="",0,IF(COUNTIFS($E$7:$E$3006,U798,$I$7:$I$3006,'RC'!$E$6)=0,0,COUNTIFS($M$7:$M$3006,"Concluída no prazo",$E$7:$E$3006,U798,$I$7:$I$3006,'RC'!$E$6)/COUNTIFS($E$7:$E$3006,U798,$I$7:$I$3006,'RC'!$E$6)))</f>
        <v>0</v>
      </c>
      <c r="W798" s="49">
        <f>SUMIFS($J$7:$J$3006,$E$7:$E$3006,U798,$I$7:$I$3006,'RC'!$E$6)+SUMIFS($L$7:$L$3006,$E$7:$E$3006,U798,$I$7:$I$3006,'RC'!$E$6)</f>
        <v>0</v>
      </c>
      <c r="X798" s="48">
        <f>COUNTIFS($E$7:$E$3006,U798,$I$7:$I$3006,'RC'!$E$6)</f>
        <v>0</v>
      </c>
      <c r="Y798" s="48"/>
      <c r="Z798" s="51" t="str">
        <f>IF(AQ798='RC'!$E$6,AC798*1000+AD798,"")</f>
        <v/>
      </c>
      <c r="AA798" s="51" t="str">
        <f>IF(AB798="","",IF(AQ798='RC'!$E$6,AC798*1000-AD798,""))</f>
        <v/>
      </c>
      <c r="AB798" s="48" t="str">
        <f>IFERROR(VLOOKUP(E798,Funcionários!$C$8:$E$207,3,FALSE),"")</f>
        <v/>
      </c>
      <c r="AC798" s="50" t="str">
        <f>IF(AB798="","",IF(COUNTIFS($AB$7:$AB$3006,AB798,$AQ$7:$AQ$3006,'RC'!$E$6)=0,"",COUNTIFS($M$7:$M$3006,"Concluída no prazo",$AB$7:$AB$3006,AB798,$AQ$7:$AQ$3006,'RC'!$E$6)/COUNTIFS($AB$7:$AB$3006,AB798,$AQ$7:$AQ$3006,'RC'!$E$6)))</f>
        <v/>
      </c>
      <c r="AD798" s="48">
        <f>SUMIF($AQ$7:$AQ$3006,'RC'!$E$6,$J$7:$J$3006)+SUMIF($AQ$7:$AQ$3006,'RC'!$E$6,$L$7:$L$3006)</f>
        <v>21</v>
      </c>
      <c r="AF798" s="48">
        <v>4.2089999999997602E-2</v>
      </c>
      <c r="AG798" s="48">
        <f>IF(OR(AQ798="",AQ798&lt;&gt;'RC'!$E$6,AB798&lt;&gt;'RC'!$D$21),0,1)</f>
        <v>0</v>
      </c>
      <c r="AH798" s="48">
        <f t="shared" si="284"/>
        <v>4.2089999999997602E-2</v>
      </c>
      <c r="AI798" s="48" t="str">
        <f t="shared" si="266"/>
        <v/>
      </c>
      <c r="AJ798" s="48" t="str">
        <f t="shared" si="267"/>
        <v/>
      </c>
      <c r="AK798" s="52" t="str">
        <f t="shared" si="268"/>
        <v/>
      </c>
      <c r="AL798" s="52" t="str">
        <f t="shared" si="269"/>
        <v/>
      </c>
      <c r="AM798" s="48" t="str">
        <f t="shared" si="270"/>
        <v/>
      </c>
      <c r="AN798" s="48" t="str">
        <f t="shared" si="271"/>
        <v/>
      </c>
      <c r="AP798" s="18" t="str">
        <f t="shared" si="272"/>
        <v/>
      </c>
      <c r="AQ798" s="18" t="str">
        <f t="shared" si="273"/>
        <v/>
      </c>
      <c r="AR798" s="18">
        <v>4.2090000000000002E-2</v>
      </c>
      <c r="AS798" s="18">
        <f>IF(AF!$D$27="Todos",1,IF(M798=AF!$D$27,1,0))</f>
        <v>1</v>
      </c>
      <c r="AT798" s="53">
        <f>IF(AND(E798=AF!$D$6,OR(LT!M798=AF!$D$27,AF!$D$27="Todos"),OR(AP798=AF!$E$8,AQ798=AF!$E$8)),AR798+AS798,0)</f>
        <v>0</v>
      </c>
      <c r="AU798" s="18" t="str">
        <f t="shared" si="274"/>
        <v/>
      </c>
      <c r="AV798" s="54" t="str">
        <f t="shared" si="275"/>
        <v/>
      </c>
      <c r="AW798" s="54" t="str">
        <f t="shared" si="276"/>
        <v/>
      </c>
      <c r="AX798" s="18" t="str">
        <f t="shared" si="277"/>
        <v/>
      </c>
      <c r="AY798" s="18" t="str">
        <f t="shared" si="278"/>
        <v/>
      </c>
      <c r="BA798" s="18">
        <f>IF($E798=AF!$D$6,IF($M798="Concluída no prazo",2,IF($M798="Concluída com atraso",1,0)),0)</f>
        <v>0</v>
      </c>
      <c r="BB798" s="18">
        <f>IF($E798=AF!$D$6,IF($M798="Atrasada",2,IF($M798="Concluída com atraso",1,0)),0)</f>
        <v>0</v>
      </c>
      <c r="BC798" s="18">
        <v>7.92E-3</v>
      </c>
      <c r="BD798" s="18">
        <f t="shared" si="285"/>
        <v>7.92E-3</v>
      </c>
      <c r="BE798" s="18">
        <f t="shared" si="285"/>
        <v>7.92E-3</v>
      </c>
      <c r="BF798" s="18" t="str">
        <f t="shared" si="279"/>
        <v/>
      </c>
      <c r="BN798" s="18" t="str">
        <f t="shared" si="280"/>
        <v>s</v>
      </c>
    </row>
    <row r="799" spans="3:66" ht="50.1" customHeight="1" thickTop="1" thickBot="1" x14ac:dyDescent="0.3">
      <c r="C799" s="46"/>
      <c r="D799" s="46"/>
      <c r="E799" s="46"/>
      <c r="F799" s="122"/>
      <c r="G799" s="122"/>
      <c r="H799" s="78" t="str">
        <f t="shared" si="281"/>
        <v/>
      </c>
      <c r="I799" s="78" t="str">
        <f t="shared" si="282"/>
        <v/>
      </c>
      <c r="J799" s="16"/>
      <c r="K799" s="46" t="str">
        <f t="shared" si="283"/>
        <v/>
      </c>
      <c r="L799" s="16"/>
      <c r="M799" s="16"/>
      <c r="N799" s="46"/>
      <c r="O799" s="47" t="str">
        <f t="shared" si="286"/>
        <v/>
      </c>
      <c r="P799" s="47"/>
      <c r="Q799" s="48" t="str">
        <f>IFERROR(VLOOKUP(E799,Funcionários!$C$8:$E$207,3,FALSE),"")</f>
        <v/>
      </c>
      <c r="R799" s="47"/>
      <c r="S799" s="49" t="str">
        <f t="shared" si="287"/>
        <v/>
      </c>
      <c r="T799" s="49">
        <v>7.9299999999999995E-3</v>
      </c>
      <c r="U799" s="48" t="str">
        <f>IF(Funcionários!C800=0,"",Funcionários!C800)</f>
        <v/>
      </c>
      <c r="V799" s="50">
        <f>IF(U799="",0,IF(COUNTIFS($E$7:$E$3006,U799,$I$7:$I$3006,'RC'!$E$6)=0,0,COUNTIFS($M$7:$M$3006,"Concluída no prazo",$E$7:$E$3006,U799,$I$7:$I$3006,'RC'!$E$6)/COUNTIFS($E$7:$E$3006,U799,$I$7:$I$3006,'RC'!$E$6)))</f>
        <v>0</v>
      </c>
      <c r="W799" s="49">
        <f>SUMIFS($J$7:$J$3006,$E$7:$E$3006,U799,$I$7:$I$3006,'RC'!$E$6)+SUMIFS($L$7:$L$3006,$E$7:$E$3006,U799,$I$7:$I$3006,'RC'!$E$6)</f>
        <v>0</v>
      </c>
      <c r="X799" s="48">
        <f>COUNTIFS($E$7:$E$3006,U799,$I$7:$I$3006,'RC'!$E$6)</f>
        <v>0</v>
      </c>
      <c r="Y799" s="48"/>
      <c r="Z799" s="51" t="str">
        <f>IF(AQ799='RC'!$E$6,AC799*1000+AD799,"")</f>
        <v/>
      </c>
      <c r="AA799" s="51" t="str">
        <f>IF(AB799="","",IF(AQ799='RC'!$E$6,AC799*1000-AD799,""))</f>
        <v/>
      </c>
      <c r="AB799" s="48" t="str">
        <f>IFERROR(VLOOKUP(E799,Funcionários!$C$8:$E$207,3,FALSE),"")</f>
        <v/>
      </c>
      <c r="AC799" s="50" t="str">
        <f>IF(AB799="","",IF(COUNTIFS($AB$7:$AB$3006,AB799,$AQ$7:$AQ$3006,'RC'!$E$6)=0,"",COUNTIFS($M$7:$M$3006,"Concluída no prazo",$AB$7:$AB$3006,AB799,$AQ$7:$AQ$3006,'RC'!$E$6)/COUNTIFS($AB$7:$AB$3006,AB799,$AQ$7:$AQ$3006,'RC'!$E$6)))</f>
        <v/>
      </c>
      <c r="AD799" s="48">
        <f>SUMIF($AQ$7:$AQ$3006,'RC'!$E$6,$J$7:$J$3006)+SUMIF($AQ$7:$AQ$3006,'RC'!$E$6,$L$7:$L$3006)</f>
        <v>21</v>
      </c>
      <c r="AF799" s="48">
        <v>4.2079999999997598E-2</v>
      </c>
      <c r="AG799" s="48">
        <f>IF(OR(AQ799="",AQ799&lt;&gt;'RC'!$E$6,AB799&lt;&gt;'RC'!$D$21),0,1)</f>
        <v>0</v>
      </c>
      <c r="AH799" s="48">
        <f t="shared" si="284"/>
        <v>4.2079999999997598E-2</v>
      </c>
      <c r="AI799" s="48" t="str">
        <f t="shared" si="266"/>
        <v/>
      </c>
      <c r="AJ799" s="48" t="str">
        <f t="shared" si="267"/>
        <v/>
      </c>
      <c r="AK799" s="52" t="str">
        <f t="shared" si="268"/>
        <v/>
      </c>
      <c r="AL799" s="52" t="str">
        <f t="shared" si="269"/>
        <v/>
      </c>
      <c r="AM799" s="48" t="str">
        <f t="shared" si="270"/>
        <v/>
      </c>
      <c r="AN799" s="48" t="str">
        <f t="shared" si="271"/>
        <v/>
      </c>
      <c r="AP799" s="18" t="str">
        <f t="shared" si="272"/>
        <v/>
      </c>
      <c r="AQ799" s="18" t="str">
        <f t="shared" si="273"/>
        <v/>
      </c>
      <c r="AR799" s="18">
        <v>4.2079999999999999E-2</v>
      </c>
      <c r="AS799" s="18">
        <f>IF(AF!$D$27="Todos",1,IF(M799=AF!$D$27,1,0))</f>
        <v>1</v>
      </c>
      <c r="AT799" s="53">
        <f>IF(AND(E799=AF!$D$6,OR(LT!M799=AF!$D$27,AF!$D$27="Todos"),OR(AP799=AF!$E$8,AQ799=AF!$E$8)),AR799+AS799,0)</f>
        <v>0</v>
      </c>
      <c r="AU799" s="18" t="str">
        <f t="shared" si="274"/>
        <v/>
      </c>
      <c r="AV799" s="54" t="str">
        <f t="shared" si="275"/>
        <v/>
      </c>
      <c r="AW799" s="54" t="str">
        <f t="shared" si="276"/>
        <v/>
      </c>
      <c r="AX799" s="18" t="str">
        <f t="shared" si="277"/>
        <v/>
      </c>
      <c r="AY799" s="18" t="str">
        <f t="shared" si="278"/>
        <v/>
      </c>
      <c r="BA799" s="18">
        <f>IF($E799=AF!$D$6,IF($M799="Concluída no prazo",2,IF($M799="Concluída com atraso",1,0)),0)</f>
        <v>0</v>
      </c>
      <c r="BB799" s="18">
        <f>IF($E799=AF!$D$6,IF($M799="Atrasada",2,IF($M799="Concluída com atraso",1,0)),0)</f>
        <v>0</v>
      </c>
      <c r="BC799" s="18">
        <v>7.9299999999999995E-3</v>
      </c>
      <c r="BD799" s="18">
        <f t="shared" si="285"/>
        <v>7.9299999999999995E-3</v>
      </c>
      <c r="BE799" s="18">
        <f t="shared" si="285"/>
        <v>7.9299999999999995E-3</v>
      </c>
      <c r="BF799" s="18" t="str">
        <f t="shared" si="279"/>
        <v/>
      </c>
      <c r="BN799" s="18" t="str">
        <f t="shared" si="280"/>
        <v>s</v>
      </c>
    </row>
    <row r="800" spans="3:66" ht="50.1" customHeight="1" thickTop="1" thickBot="1" x14ac:dyDescent="0.3">
      <c r="C800" s="46"/>
      <c r="D800" s="46"/>
      <c r="E800" s="46"/>
      <c r="F800" s="122"/>
      <c r="G800" s="122"/>
      <c r="H800" s="78" t="str">
        <f t="shared" si="281"/>
        <v/>
      </c>
      <c r="I800" s="78" t="str">
        <f t="shared" si="282"/>
        <v/>
      </c>
      <c r="J800" s="16"/>
      <c r="K800" s="46" t="str">
        <f t="shared" si="283"/>
        <v/>
      </c>
      <c r="L800" s="16"/>
      <c r="M800" s="16"/>
      <c r="N800" s="46"/>
      <c r="O800" s="47" t="str">
        <f t="shared" si="286"/>
        <v/>
      </c>
      <c r="P800" s="47"/>
      <c r="Q800" s="48" t="str">
        <f>IFERROR(VLOOKUP(E800,Funcionários!$C$8:$E$207,3,FALSE),"")</f>
        <v/>
      </c>
      <c r="R800" s="47"/>
      <c r="S800" s="49" t="str">
        <f t="shared" si="287"/>
        <v/>
      </c>
      <c r="T800" s="49">
        <v>7.9399999999999991E-3</v>
      </c>
      <c r="U800" s="48" t="str">
        <f>IF(Funcionários!C801=0,"",Funcionários!C801)</f>
        <v/>
      </c>
      <c r="V800" s="50">
        <f>IF(U800="",0,IF(COUNTIFS($E$7:$E$3006,U800,$I$7:$I$3006,'RC'!$E$6)=0,0,COUNTIFS($M$7:$M$3006,"Concluída no prazo",$E$7:$E$3006,U800,$I$7:$I$3006,'RC'!$E$6)/COUNTIFS($E$7:$E$3006,U800,$I$7:$I$3006,'RC'!$E$6)))</f>
        <v>0</v>
      </c>
      <c r="W800" s="49">
        <f>SUMIFS($J$7:$J$3006,$E$7:$E$3006,U800,$I$7:$I$3006,'RC'!$E$6)+SUMIFS($L$7:$L$3006,$E$7:$E$3006,U800,$I$7:$I$3006,'RC'!$E$6)</f>
        <v>0</v>
      </c>
      <c r="X800" s="48">
        <f>COUNTIFS($E$7:$E$3006,U800,$I$7:$I$3006,'RC'!$E$6)</f>
        <v>0</v>
      </c>
      <c r="Y800" s="48"/>
      <c r="Z800" s="51" t="str">
        <f>IF(AQ800='RC'!$E$6,AC800*1000+AD800,"")</f>
        <v/>
      </c>
      <c r="AA800" s="51" t="str">
        <f>IF(AB800="","",IF(AQ800='RC'!$E$6,AC800*1000-AD800,""))</f>
        <v/>
      </c>
      <c r="AB800" s="48" t="str">
        <f>IFERROR(VLOOKUP(E800,Funcionários!$C$8:$E$207,3,FALSE),"")</f>
        <v/>
      </c>
      <c r="AC800" s="50" t="str">
        <f>IF(AB800="","",IF(COUNTIFS($AB$7:$AB$3006,AB800,$AQ$7:$AQ$3006,'RC'!$E$6)=0,"",COUNTIFS($M$7:$M$3006,"Concluída no prazo",$AB$7:$AB$3006,AB800,$AQ$7:$AQ$3006,'RC'!$E$6)/COUNTIFS($AB$7:$AB$3006,AB800,$AQ$7:$AQ$3006,'RC'!$E$6)))</f>
        <v/>
      </c>
      <c r="AD800" s="48">
        <f>SUMIF($AQ$7:$AQ$3006,'RC'!$E$6,$J$7:$J$3006)+SUMIF($AQ$7:$AQ$3006,'RC'!$E$6,$L$7:$L$3006)</f>
        <v>21</v>
      </c>
      <c r="AF800" s="48">
        <v>4.2069999999997602E-2</v>
      </c>
      <c r="AG800" s="48">
        <f>IF(OR(AQ800="",AQ800&lt;&gt;'RC'!$E$6,AB800&lt;&gt;'RC'!$D$21),0,1)</f>
        <v>0</v>
      </c>
      <c r="AH800" s="48">
        <f t="shared" si="284"/>
        <v>4.2069999999997602E-2</v>
      </c>
      <c r="AI800" s="48" t="str">
        <f t="shared" si="266"/>
        <v/>
      </c>
      <c r="AJ800" s="48" t="str">
        <f t="shared" si="267"/>
        <v/>
      </c>
      <c r="AK800" s="52" t="str">
        <f t="shared" si="268"/>
        <v/>
      </c>
      <c r="AL800" s="52" t="str">
        <f t="shared" si="269"/>
        <v/>
      </c>
      <c r="AM800" s="48" t="str">
        <f t="shared" si="270"/>
        <v/>
      </c>
      <c r="AN800" s="48" t="str">
        <f t="shared" si="271"/>
        <v/>
      </c>
      <c r="AP800" s="18" t="str">
        <f t="shared" si="272"/>
        <v/>
      </c>
      <c r="AQ800" s="18" t="str">
        <f t="shared" si="273"/>
        <v/>
      </c>
      <c r="AR800" s="18">
        <v>4.2070000000000003E-2</v>
      </c>
      <c r="AS800" s="18">
        <f>IF(AF!$D$27="Todos",1,IF(M800=AF!$D$27,1,0))</f>
        <v>1</v>
      </c>
      <c r="AT800" s="53">
        <f>IF(AND(E800=AF!$D$6,OR(LT!M800=AF!$D$27,AF!$D$27="Todos"),OR(AP800=AF!$E$8,AQ800=AF!$E$8)),AR800+AS800,0)</f>
        <v>0</v>
      </c>
      <c r="AU800" s="18" t="str">
        <f t="shared" si="274"/>
        <v/>
      </c>
      <c r="AV800" s="54" t="str">
        <f t="shared" si="275"/>
        <v/>
      </c>
      <c r="AW800" s="54" t="str">
        <f t="shared" si="276"/>
        <v/>
      </c>
      <c r="AX800" s="18" t="str">
        <f t="shared" si="277"/>
        <v/>
      </c>
      <c r="AY800" s="18" t="str">
        <f t="shared" si="278"/>
        <v/>
      </c>
      <c r="BA800" s="18">
        <f>IF($E800=AF!$D$6,IF($M800="Concluída no prazo",2,IF($M800="Concluída com atraso",1,0)),0)</f>
        <v>0</v>
      </c>
      <c r="BB800" s="18">
        <f>IF($E800=AF!$D$6,IF($M800="Atrasada",2,IF($M800="Concluída com atraso",1,0)),0)</f>
        <v>0</v>
      </c>
      <c r="BC800" s="18">
        <v>7.9399999999999991E-3</v>
      </c>
      <c r="BD800" s="18">
        <f t="shared" si="285"/>
        <v>7.9399999999999991E-3</v>
      </c>
      <c r="BE800" s="18">
        <f t="shared" si="285"/>
        <v>7.9399999999999991E-3</v>
      </c>
      <c r="BF800" s="18" t="str">
        <f t="shared" si="279"/>
        <v/>
      </c>
      <c r="BN800" s="18" t="str">
        <f t="shared" si="280"/>
        <v>s</v>
      </c>
    </row>
    <row r="801" spans="3:66" ht="50.1" customHeight="1" thickTop="1" thickBot="1" x14ac:dyDescent="0.3">
      <c r="C801" s="46"/>
      <c r="D801" s="46"/>
      <c r="E801" s="46"/>
      <c r="F801" s="122"/>
      <c r="G801" s="122"/>
      <c r="H801" s="78" t="str">
        <f t="shared" si="281"/>
        <v/>
      </c>
      <c r="I801" s="78" t="str">
        <f t="shared" si="282"/>
        <v/>
      </c>
      <c r="J801" s="16"/>
      <c r="K801" s="46" t="str">
        <f t="shared" si="283"/>
        <v/>
      </c>
      <c r="L801" s="16"/>
      <c r="M801" s="16"/>
      <c r="N801" s="46"/>
      <c r="O801" s="47" t="str">
        <f t="shared" si="286"/>
        <v/>
      </c>
      <c r="P801" s="47"/>
      <c r="Q801" s="48" t="str">
        <f>IFERROR(VLOOKUP(E801,Funcionários!$C$8:$E$207,3,FALSE),"")</f>
        <v/>
      </c>
      <c r="R801" s="47"/>
      <c r="S801" s="49" t="str">
        <f t="shared" si="287"/>
        <v/>
      </c>
      <c r="T801" s="49">
        <v>7.9500000000000005E-3</v>
      </c>
      <c r="U801" s="48" t="str">
        <f>IF(Funcionários!C802=0,"",Funcionários!C802)</f>
        <v/>
      </c>
      <c r="V801" s="50">
        <f>IF(U801="",0,IF(COUNTIFS($E$7:$E$3006,U801,$I$7:$I$3006,'RC'!$E$6)=0,0,COUNTIFS($M$7:$M$3006,"Concluída no prazo",$E$7:$E$3006,U801,$I$7:$I$3006,'RC'!$E$6)/COUNTIFS($E$7:$E$3006,U801,$I$7:$I$3006,'RC'!$E$6)))</f>
        <v>0</v>
      </c>
      <c r="W801" s="49">
        <f>SUMIFS($J$7:$J$3006,$E$7:$E$3006,U801,$I$7:$I$3006,'RC'!$E$6)+SUMIFS($L$7:$L$3006,$E$7:$E$3006,U801,$I$7:$I$3006,'RC'!$E$6)</f>
        <v>0</v>
      </c>
      <c r="X801" s="48">
        <f>COUNTIFS($E$7:$E$3006,U801,$I$7:$I$3006,'RC'!$E$6)</f>
        <v>0</v>
      </c>
      <c r="Y801" s="48"/>
      <c r="Z801" s="51" t="str">
        <f>IF(AQ801='RC'!$E$6,AC801*1000+AD801,"")</f>
        <v/>
      </c>
      <c r="AA801" s="51" t="str">
        <f>IF(AB801="","",IF(AQ801='RC'!$E$6,AC801*1000-AD801,""))</f>
        <v/>
      </c>
      <c r="AB801" s="48" t="str">
        <f>IFERROR(VLOOKUP(E801,Funcionários!$C$8:$E$207,3,FALSE),"")</f>
        <v/>
      </c>
      <c r="AC801" s="50" t="str">
        <f>IF(AB801="","",IF(COUNTIFS($AB$7:$AB$3006,AB801,$AQ$7:$AQ$3006,'RC'!$E$6)=0,"",COUNTIFS($M$7:$M$3006,"Concluída no prazo",$AB$7:$AB$3006,AB801,$AQ$7:$AQ$3006,'RC'!$E$6)/COUNTIFS($AB$7:$AB$3006,AB801,$AQ$7:$AQ$3006,'RC'!$E$6)))</f>
        <v/>
      </c>
      <c r="AD801" s="48">
        <f>SUMIF($AQ$7:$AQ$3006,'RC'!$E$6,$J$7:$J$3006)+SUMIF($AQ$7:$AQ$3006,'RC'!$E$6,$L$7:$L$3006)</f>
        <v>21</v>
      </c>
      <c r="AF801" s="48">
        <v>4.2059999999997599E-2</v>
      </c>
      <c r="AG801" s="48">
        <f>IF(OR(AQ801="",AQ801&lt;&gt;'RC'!$E$6,AB801&lt;&gt;'RC'!$D$21),0,1)</f>
        <v>0</v>
      </c>
      <c r="AH801" s="48">
        <f t="shared" si="284"/>
        <v>4.2059999999997599E-2</v>
      </c>
      <c r="AI801" s="48" t="str">
        <f t="shared" si="266"/>
        <v/>
      </c>
      <c r="AJ801" s="48" t="str">
        <f t="shared" si="267"/>
        <v/>
      </c>
      <c r="AK801" s="52" t="str">
        <f t="shared" si="268"/>
        <v/>
      </c>
      <c r="AL801" s="52" t="str">
        <f t="shared" si="269"/>
        <v/>
      </c>
      <c r="AM801" s="48" t="str">
        <f t="shared" si="270"/>
        <v/>
      </c>
      <c r="AN801" s="48" t="str">
        <f t="shared" si="271"/>
        <v/>
      </c>
      <c r="AP801" s="18" t="str">
        <f t="shared" si="272"/>
        <v/>
      </c>
      <c r="AQ801" s="18" t="str">
        <f t="shared" si="273"/>
        <v/>
      </c>
      <c r="AR801" s="18">
        <v>4.206E-2</v>
      </c>
      <c r="AS801" s="18">
        <f>IF(AF!$D$27="Todos",1,IF(M801=AF!$D$27,1,0))</f>
        <v>1</v>
      </c>
      <c r="AT801" s="53">
        <f>IF(AND(E801=AF!$D$6,OR(LT!M801=AF!$D$27,AF!$D$27="Todos"),OR(AP801=AF!$E$8,AQ801=AF!$E$8)),AR801+AS801,0)</f>
        <v>0</v>
      </c>
      <c r="AU801" s="18" t="str">
        <f t="shared" si="274"/>
        <v/>
      </c>
      <c r="AV801" s="54" t="str">
        <f t="shared" si="275"/>
        <v/>
      </c>
      <c r="AW801" s="54" t="str">
        <f t="shared" si="276"/>
        <v/>
      </c>
      <c r="AX801" s="18" t="str">
        <f t="shared" si="277"/>
        <v/>
      </c>
      <c r="AY801" s="18" t="str">
        <f t="shared" si="278"/>
        <v/>
      </c>
      <c r="BA801" s="18">
        <f>IF($E801=AF!$D$6,IF($M801="Concluída no prazo",2,IF($M801="Concluída com atraso",1,0)),0)</f>
        <v>0</v>
      </c>
      <c r="BB801" s="18">
        <f>IF($E801=AF!$D$6,IF($M801="Atrasada",2,IF($M801="Concluída com atraso",1,0)),0)</f>
        <v>0</v>
      </c>
      <c r="BC801" s="18">
        <v>7.9500000000000005E-3</v>
      </c>
      <c r="BD801" s="18">
        <f t="shared" si="285"/>
        <v>7.9500000000000005E-3</v>
      </c>
      <c r="BE801" s="18">
        <f t="shared" si="285"/>
        <v>7.9500000000000005E-3</v>
      </c>
      <c r="BF801" s="18" t="str">
        <f t="shared" si="279"/>
        <v/>
      </c>
      <c r="BN801" s="18" t="str">
        <f t="shared" si="280"/>
        <v>s</v>
      </c>
    </row>
    <row r="802" spans="3:66" ht="50.1" customHeight="1" thickTop="1" thickBot="1" x14ac:dyDescent="0.3">
      <c r="C802" s="46"/>
      <c r="D802" s="46"/>
      <c r="E802" s="46"/>
      <c r="F802" s="122"/>
      <c r="G802" s="122"/>
      <c r="H802" s="78" t="str">
        <f t="shared" si="281"/>
        <v/>
      </c>
      <c r="I802" s="78" t="str">
        <f t="shared" si="282"/>
        <v/>
      </c>
      <c r="J802" s="16"/>
      <c r="K802" s="46" t="str">
        <f t="shared" si="283"/>
        <v/>
      </c>
      <c r="L802" s="16"/>
      <c r="M802" s="16"/>
      <c r="N802" s="46"/>
      <c r="O802" s="47" t="str">
        <f t="shared" si="286"/>
        <v/>
      </c>
      <c r="P802" s="47"/>
      <c r="Q802" s="48" t="str">
        <f>IFERROR(VLOOKUP(E802,Funcionários!$C$8:$E$207,3,FALSE),"")</f>
        <v/>
      </c>
      <c r="R802" s="47"/>
      <c r="S802" s="49" t="str">
        <f t="shared" si="287"/>
        <v/>
      </c>
      <c r="T802" s="49">
        <v>7.9600000000000001E-3</v>
      </c>
      <c r="U802" s="48" t="str">
        <f>IF(Funcionários!C803=0,"",Funcionários!C803)</f>
        <v/>
      </c>
      <c r="V802" s="50">
        <f>IF(U802="",0,IF(COUNTIFS($E$7:$E$3006,U802,$I$7:$I$3006,'RC'!$E$6)=0,0,COUNTIFS($M$7:$M$3006,"Concluída no prazo",$E$7:$E$3006,U802,$I$7:$I$3006,'RC'!$E$6)/COUNTIFS($E$7:$E$3006,U802,$I$7:$I$3006,'RC'!$E$6)))</f>
        <v>0</v>
      </c>
      <c r="W802" s="49">
        <f>SUMIFS($J$7:$J$3006,$E$7:$E$3006,U802,$I$7:$I$3006,'RC'!$E$6)+SUMIFS($L$7:$L$3006,$E$7:$E$3006,U802,$I$7:$I$3006,'RC'!$E$6)</f>
        <v>0</v>
      </c>
      <c r="X802" s="48">
        <f>COUNTIFS($E$7:$E$3006,U802,$I$7:$I$3006,'RC'!$E$6)</f>
        <v>0</v>
      </c>
      <c r="Y802" s="48"/>
      <c r="Z802" s="51" t="str">
        <f>IF(AQ802='RC'!$E$6,AC802*1000+AD802,"")</f>
        <v/>
      </c>
      <c r="AA802" s="51" t="str">
        <f>IF(AB802="","",IF(AQ802='RC'!$E$6,AC802*1000-AD802,""))</f>
        <v/>
      </c>
      <c r="AB802" s="48" t="str">
        <f>IFERROR(VLOOKUP(E802,Funcionários!$C$8:$E$207,3,FALSE),"")</f>
        <v/>
      </c>
      <c r="AC802" s="50" t="str">
        <f>IF(AB802="","",IF(COUNTIFS($AB$7:$AB$3006,AB802,$AQ$7:$AQ$3006,'RC'!$E$6)=0,"",COUNTIFS($M$7:$M$3006,"Concluída no prazo",$AB$7:$AB$3006,AB802,$AQ$7:$AQ$3006,'RC'!$E$6)/COUNTIFS($AB$7:$AB$3006,AB802,$AQ$7:$AQ$3006,'RC'!$E$6)))</f>
        <v/>
      </c>
      <c r="AD802" s="48">
        <f>SUMIF($AQ$7:$AQ$3006,'RC'!$E$6,$J$7:$J$3006)+SUMIF($AQ$7:$AQ$3006,'RC'!$E$6,$L$7:$L$3006)</f>
        <v>21</v>
      </c>
      <c r="AF802" s="48">
        <v>4.2049999999997603E-2</v>
      </c>
      <c r="AG802" s="48">
        <f>IF(OR(AQ802="",AQ802&lt;&gt;'RC'!$E$6,AB802&lt;&gt;'RC'!$D$21),0,1)</f>
        <v>0</v>
      </c>
      <c r="AH802" s="48">
        <f t="shared" si="284"/>
        <v>4.2049999999997603E-2</v>
      </c>
      <c r="AI802" s="48" t="str">
        <f t="shared" si="266"/>
        <v/>
      </c>
      <c r="AJ802" s="48" t="str">
        <f t="shared" si="267"/>
        <v/>
      </c>
      <c r="AK802" s="52" t="str">
        <f t="shared" si="268"/>
        <v/>
      </c>
      <c r="AL802" s="52" t="str">
        <f t="shared" si="269"/>
        <v/>
      </c>
      <c r="AM802" s="48" t="str">
        <f t="shared" si="270"/>
        <v/>
      </c>
      <c r="AN802" s="48" t="str">
        <f t="shared" si="271"/>
        <v/>
      </c>
      <c r="AP802" s="18" t="str">
        <f t="shared" si="272"/>
        <v/>
      </c>
      <c r="AQ802" s="18" t="str">
        <f t="shared" si="273"/>
        <v/>
      </c>
      <c r="AR802" s="18">
        <v>4.2049999999999997E-2</v>
      </c>
      <c r="AS802" s="18">
        <f>IF(AF!$D$27="Todos",1,IF(M802=AF!$D$27,1,0))</f>
        <v>1</v>
      </c>
      <c r="AT802" s="53">
        <f>IF(AND(E802=AF!$D$6,OR(LT!M802=AF!$D$27,AF!$D$27="Todos"),OR(AP802=AF!$E$8,AQ802=AF!$E$8)),AR802+AS802,0)</f>
        <v>0</v>
      </c>
      <c r="AU802" s="18" t="str">
        <f t="shared" si="274"/>
        <v/>
      </c>
      <c r="AV802" s="54" t="str">
        <f t="shared" si="275"/>
        <v/>
      </c>
      <c r="AW802" s="54" t="str">
        <f t="shared" si="276"/>
        <v/>
      </c>
      <c r="AX802" s="18" t="str">
        <f t="shared" si="277"/>
        <v/>
      </c>
      <c r="AY802" s="18" t="str">
        <f t="shared" si="278"/>
        <v/>
      </c>
      <c r="BA802" s="18">
        <f>IF($E802=AF!$D$6,IF($M802="Concluída no prazo",2,IF($M802="Concluída com atraso",1,0)),0)</f>
        <v>0</v>
      </c>
      <c r="BB802" s="18">
        <f>IF($E802=AF!$D$6,IF($M802="Atrasada",2,IF($M802="Concluída com atraso",1,0)),0)</f>
        <v>0</v>
      </c>
      <c r="BC802" s="18">
        <v>7.9600000000000001E-3</v>
      </c>
      <c r="BD802" s="18">
        <f t="shared" si="285"/>
        <v>7.9600000000000001E-3</v>
      </c>
      <c r="BE802" s="18">
        <f t="shared" si="285"/>
        <v>7.9600000000000001E-3</v>
      </c>
      <c r="BF802" s="18" t="str">
        <f t="shared" si="279"/>
        <v/>
      </c>
      <c r="BN802" s="18" t="str">
        <f t="shared" si="280"/>
        <v>s</v>
      </c>
    </row>
    <row r="803" spans="3:66" ht="50.1" customHeight="1" thickTop="1" thickBot="1" x14ac:dyDescent="0.3">
      <c r="C803" s="46"/>
      <c r="D803" s="46"/>
      <c r="E803" s="46"/>
      <c r="F803" s="122"/>
      <c r="G803" s="122"/>
      <c r="H803" s="78" t="str">
        <f t="shared" si="281"/>
        <v/>
      </c>
      <c r="I803" s="78" t="str">
        <f t="shared" si="282"/>
        <v/>
      </c>
      <c r="J803" s="16"/>
      <c r="K803" s="46" t="str">
        <f t="shared" si="283"/>
        <v/>
      </c>
      <c r="L803" s="16"/>
      <c r="M803" s="16"/>
      <c r="N803" s="46"/>
      <c r="O803" s="47" t="str">
        <f t="shared" si="286"/>
        <v/>
      </c>
      <c r="P803" s="47"/>
      <c r="Q803" s="48" t="str">
        <f>IFERROR(VLOOKUP(E803,Funcionários!$C$8:$E$207,3,FALSE),"")</f>
        <v/>
      </c>
      <c r="R803" s="47"/>
      <c r="S803" s="49" t="str">
        <f t="shared" si="287"/>
        <v/>
      </c>
      <c r="T803" s="49">
        <v>7.9699999999999997E-3</v>
      </c>
      <c r="U803" s="48" t="str">
        <f>IF(Funcionários!C804=0,"",Funcionários!C804)</f>
        <v/>
      </c>
      <c r="V803" s="50">
        <f>IF(U803="",0,IF(COUNTIFS($E$7:$E$3006,U803,$I$7:$I$3006,'RC'!$E$6)=0,0,COUNTIFS($M$7:$M$3006,"Concluída no prazo",$E$7:$E$3006,U803,$I$7:$I$3006,'RC'!$E$6)/COUNTIFS($E$7:$E$3006,U803,$I$7:$I$3006,'RC'!$E$6)))</f>
        <v>0</v>
      </c>
      <c r="W803" s="49">
        <f>SUMIFS($J$7:$J$3006,$E$7:$E$3006,U803,$I$7:$I$3006,'RC'!$E$6)+SUMIFS($L$7:$L$3006,$E$7:$E$3006,U803,$I$7:$I$3006,'RC'!$E$6)</f>
        <v>0</v>
      </c>
      <c r="X803" s="48">
        <f>COUNTIFS($E$7:$E$3006,U803,$I$7:$I$3006,'RC'!$E$6)</f>
        <v>0</v>
      </c>
      <c r="Y803" s="48"/>
      <c r="Z803" s="51" t="str">
        <f>IF(AQ803='RC'!$E$6,AC803*1000+AD803,"")</f>
        <v/>
      </c>
      <c r="AA803" s="51" t="str">
        <f>IF(AB803="","",IF(AQ803='RC'!$E$6,AC803*1000-AD803,""))</f>
        <v/>
      </c>
      <c r="AB803" s="48" t="str">
        <f>IFERROR(VLOOKUP(E803,Funcionários!$C$8:$E$207,3,FALSE),"")</f>
        <v/>
      </c>
      <c r="AC803" s="50" t="str">
        <f>IF(AB803="","",IF(COUNTIFS($AB$7:$AB$3006,AB803,$AQ$7:$AQ$3006,'RC'!$E$6)=0,"",COUNTIFS($M$7:$M$3006,"Concluída no prazo",$AB$7:$AB$3006,AB803,$AQ$7:$AQ$3006,'RC'!$E$6)/COUNTIFS($AB$7:$AB$3006,AB803,$AQ$7:$AQ$3006,'RC'!$E$6)))</f>
        <v/>
      </c>
      <c r="AD803" s="48">
        <f>SUMIF($AQ$7:$AQ$3006,'RC'!$E$6,$J$7:$J$3006)+SUMIF($AQ$7:$AQ$3006,'RC'!$E$6,$L$7:$L$3006)</f>
        <v>21</v>
      </c>
      <c r="AF803" s="48">
        <v>4.20399999999976E-2</v>
      </c>
      <c r="AG803" s="48">
        <f>IF(OR(AQ803="",AQ803&lt;&gt;'RC'!$E$6,AB803&lt;&gt;'RC'!$D$21),0,1)</f>
        <v>0</v>
      </c>
      <c r="AH803" s="48">
        <f t="shared" si="284"/>
        <v>4.20399999999976E-2</v>
      </c>
      <c r="AI803" s="48" t="str">
        <f t="shared" si="266"/>
        <v/>
      </c>
      <c r="AJ803" s="48" t="str">
        <f t="shared" si="267"/>
        <v/>
      </c>
      <c r="AK803" s="52" t="str">
        <f t="shared" si="268"/>
        <v/>
      </c>
      <c r="AL803" s="52" t="str">
        <f t="shared" si="269"/>
        <v/>
      </c>
      <c r="AM803" s="48" t="str">
        <f t="shared" si="270"/>
        <v/>
      </c>
      <c r="AN803" s="48" t="str">
        <f t="shared" si="271"/>
        <v/>
      </c>
      <c r="AP803" s="18" t="str">
        <f t="shared" si="272"/>
        <v/>
      </c>
      <c r="AQ803" s="18" t="str">
        <f t="shared" si="273"/>
        <v/>
      </c>
      <c r="AR803" s="18">
        <v>4.2040000000000001E-2</v>
      </c>
      <c r="AS803" s="18">
        <f>IF(AF!$D$27="Todos",1,IF(M803=AF!$D$27,1,0))</f>
        <v>1</v>
      </c>
      <c r="AT803" s="53">
        <f>IF(AND(E803=AF!$D$6,OR(LT!M803=AF!$D$27,AF!$D$27="Todos"),OR(AP803=AF!$E$8,AQ803=AF!$E$8)),AR803+AS803,0)</f>
        <v>0</v>
      </c>
      <c r="AU803" s="18" t="str">
        <f t="shared" si="274"/>
        <v/>
      </c>
      <c r="AV803" s="54" t="str">
        <f t="shared" si="275"/>
        <v/>
      </c>
      <c r="AW803" s="54" t="str">
        <f t="shared" si="276"/>
        <v/>
      </c>
      <c r="AX803" s="18" t="str">
        <f t="shared" si="277"/>
        <v/>
      </c>
      <c r="AY803" s="18" t="str">
        <f t="shared" si="278"/>
        <v/>
      </c>
      <c r="BA803" s="18">
        <f>IF($E803=AF!$D$6,IF($M803="Concluída no prazo",2,IF($M803="Concluída com atraso",1,0)),0)</f>
        <v>0</v>
      </c>
      <c r="BB803" s="18">
        <f>IF($E803=AF!$D$6,IF($M803="Atrasada",2,IF($M803="Concluída com atraso",1,0)),0)</f>
        <v>0</v>
      </c>
      <c r="BC803" s="18">
        <v>7.9699999999999997E-3</v>
      </c>
      <c r="BD803" s="18">
        <f t="shared" si="285"/>
        <v>7.9699999999999997E-3</v>
      </c>
      <c r="BE803" s="18">
        <f t="shared" si="285"/>
        <v>7.9699999999999997E-3</v>
      </c>
      <c r="BF803" s="18" t="str">
        <f t="shared" si="279"/>
        <v/>
      </c>
      <c r="BN803" s="18" t="str">
        <f t="shared" si="280"/>
        <v>s</v>
      </c>
    </row>
    <row r="804" spans="3:66" ht="50.1" customHeight="1" thickTop="1" thickBot="1" x14ac:dyDescent="0.3">
      <c r="C804" s="46"/>
      <c r="D804" s="46"/>
      <c r="E804" s="46"/>
      <c r="F804" s="122"/>
      <c r="G804" s="122"/>
      <c r="H804" s="78" t="str">
        <f t="shared" si="281"/>
        <v/>
      </c>
      <c r="I804" s="78" t="str">
        <f t="shared" si="282"/>
        <v/>
      </c>
      <c r="J804" s="16"/>
      <c r="K804" s="46" t="str">
        <f t="shared" si="283"/>
        <v/>
      </c>
      <c r="L804" s="16"/>
      <c r="M804" s="16"/>
      <c r="N804" s="46"/>
      <c r="O804" s="47" t="str">
        <f t="shared" si="286"/>
        <v/>
      </c>
      <c r="P804" s="47"/>
      <c r="Q804" s="48" t="str">
        <f>IFERROR(VLOOKUP(E804,Funcionários!$C$8:$E$207,3,FALSE),"")</f>
        <v/>
      </c>
      <c r="R804" s="47"/>
      <c r="S804" s="49" t="str">
        <f t="shared" si="287"/>
        <v/>
      </c>
      <c r="T804" s="49">
        <v>7.9799999999999992E-3</v>
      </c>
      <c r="U804" s="48" t="str">
        <f>IF(Funcionários!C805=0,"",Funcionários!C805)</f>
        <v/>
      </c>
      <c r="V804" s="50">
        <f>IF(U804="",0,IF(COUNTIFS($E$7:$E$3006,U804,$I$7:$I$3006,'RC'!$E$6)=0,0,COUNTIFS($M$7:$M$3006,"Concluída no prazo",$E$7:$E$3006,U804,$I$7:$I$3006,'RC'!$E$6)/COUNTIFS($E$7:$E$3006,U804,$I$7:$I$3006,'RC'!$E$6)))</f>
        <v>0</v>
      </c>
      <c r="W804" s="49">
        <f>SUMIFS($J$7:$J$3006,$E$7:$E$3006,U804,$I$7:$I$3006,'RC'!$E$6)+SUMIFS($L$7:$L$3006,$E$7:$E$3006,U804,$I$7:$I$3006,'RC'!$E$6)</f>
        <v>0</v>
      </c>
      <c r="X804" s="48">
        <f>COUNTIFS($E$7:$E$3006,U804,$I$7:$I$3006,'RC'!$E$6)</f>
        <v>0</v>
      </c>
      <c r="Y804" s="48"/>
      <c r="Z804" s="51" t="str">
        <f>IF(AQ804='RC'!$E$6,AC804*1000+AD804,"")</f>
        <v/>
      </c>
      <c r="AA804" s="51" t="str">
        <f>IF(AB804="","",IF(AQ804='RC'!$E$6,AC804*1000-AD804,""))</f>
        <v/>
      </c>
      <c r="AB804" s="48" t="str">
        <f>IFERROR(VLOOKUP(E804,Funcionários!$C$8:$E$207,3,FALSE),"")</f>
        <v/>
      </c>
      <c r="AC804" s="50" t="str">
        <f>IF(AB804="","",IF(COUNTIFS($AB$7:$AB$3006,AB804,$AQ$7:$AQ$3006,'RC'!$E$6)=0,"",COUNTIFS($M$7:$M$3006,"Concluída no prazo",$AB$7:$AB$3006,AB804,$AQ$7:$AQ$3006,'RC'!$E$6)/COUNTIFS($AB$7:$AB$3006,AB804,$AQ$7:$AQ$3006,'RC'!$E$6)))</f>
        <v/>
      </c>
      <c r="AD804" s="48">
        <f>SUMIF($AQ$7:$AQ$3006,'RC'!$E$6,$J$7:$J$3006)+SUMIF($AQ$7:$AQ$3006,'RC'!$E$6,$L$7:$L$3006)</f>
        <v>21</v>
      </c>
      <c r="AF804" s="48">
        <v>4.2029999999997597E-2</v>
      </c>
      <c r="AG804" s="48">
        <f>IF(OR(AQ804="",AQ804&lt;&gt;'RC'!$E$6,AB804&lt;&gt;'RC'!$D$21),0,1)</f>
        <v>0</v>
      </c>
      <c r="AH804" s="48">
        <f t="shared" si="284"/>
        <v>4.2029999999997597E-2</v>
      </c>
      <c r="AI804" s="48" t="str">
        <f t="shared" si="266"/>
        <v/>
      </c>
      <c r="AJ804" s="48" t="str">
        <f t="shared" si="267"/>
        <v/>
      </c>
      <c r="AK804" s="52" t="str">
        <f t="shared" si="268"/>
        <v/>
      </c>
      <c r="AL804" s="52" t="str">
        <f t="shared" si="269"/>
        <v/>
      </c>
      <c r="AM804" s="48" t="str">
        <f t="shared" si="270"/>
        <v/>
      </c>
      <c r="AN804" s="48" t="str">
        <f t="shared" si="271"/>
        <v/>
      </c>
      <c r="AP804" s="18" t="str">
        <f t="shared" si="272"/>
        <v/>
      </c>
      <c r="AQ804" s="18" t="str">
        <f t="shared" si="273"/>
        <v/>
      </c>
      <c r="AR804" s="18">
        <v>4.2029999999999998E-2</v>
      </c>
      <c r="AS804" s="18">
        <f>IF(AF!$D$27="Todos",1,IF(M804=AF!$D$27,1,0))</f>
        <v>1</v>
      </c>
      <c r="AT804" s="53">
        <f>IF(AND(E804=AF!$D$6,OR(LT!M804=AF!$D$27,AF!$D$27="Todos"),OR(AP804=AF!$E$8,AQ804=AF!$E$8)),AR804+AS804,0)</f>
        <v>0</v>
      </c>
      <c r="AU804" s="18" t="str">
        <f t="shared" si="274"/>
        <v/>
      </c>
      <c r="AV804" s="54" t="str">
        <f t="shared" si="275"/>
        <v/>
      </c>
      <c r="AW804" s="54" t="str">
        <f t="shared" si="276"/>
        <v/>
      </c>
      <c r="AX804" s="18" t="str">
        <f t="shared" si="277"/>
        <v/>
      </c>
      <c r="AY804" s="18" t="str">
        <f t="shared" si="278"/>
        <v/>
      </c>
      <c r="BA804" s="18">
        <f>IF($E804=AF!$D$6,IF($M804="Concluída no prazo",2,IF($M804="Concluída com atraso",1,0)),0)</f>
        <v>0</v>
      </c>
      <c r="BB804" s="18">
        <f>IF($E804=AF!$D$6,IF($M804="Atrasada",2,IF($M804="Concluída com atraso",1,0)),0)</f>
        <v>0</v>
      </c>
      <c r="BC804" s="18">
        <v>7.9799999999999992E-3</v>
      </c>
      <c r="BD804" s="18">
        <f t="shared" si="285"/>
        <v>7.9799999999999992E-3</v>
      </c>
      <c r="BE804" s="18">
        <f t="shared" si="285"/>
        <v>7.9799999999999992E-3</v>
      </c>
      <c r="BF804" s="18" t="str">
        <f t="shared" si="279"/>
        <v/>
      </c>
      <c r="BN804" s="18" t="str">
        <f t="shared" si="280"/>
        <v>s</v>
      </c>
    </row>
    <row r="805" spans="3:66" ht="50.1" customHeight="1" thickTop="1" thickBot="1" x14ac:dyDescent="0.3">
      <c r="C805" s="46"/>
      <c r="D805" s="46"/>
      <c r="E805" s="46"/>
      <c r="F805" s="122"/>
      <c r="G805" s="122"/>
      <c r="H805" s="78" t="str">
        <f t="shared" si="281"/>
        <v/>
      </c>
      <c r="I805" s="78" t="str">
        <f t="shared" si="282"/>
        <v/>
      </c>
      <c r="J805" s="16"/>
      <c r="K805" s="46" t="str">
        <f t="shared" si="283"/>
        <v/>
      </c>
      <c r="L805" s="16"/>
      <c r="M805" s="16"/>
      <c r="N805" s="46"/>
      <c r="O805" s="47" t="str">
        <f t="shared" si="286"/>
        <v/>
      </c>
      <c r="P805" s="47"/>
      <c r="Q805" s="48" t="str">
        <f>IFERROR(VLOOKUP(E805,Funcionários!$C$8:$E$207,3,FALSE),"")</f>
        <v/>
      </c>
      <c r="R805" s="47"/>
      <c r="S805" s="49" t="str">
        <f t="shared" si="287"/>
        <v/>
      </c>
      <c r="T805" s="49">
        <v>7.9900000000000006E-3</v>
      </c>
      <c r="U805" s="48" t="str">
        <f>IF(Funcionários!C806=0,"",Funcionários!C806)</f>
        <v/>
      </c>
      <c r="V805" s="50">
        <f>IF(U805="",0,IF(COUNTIFS($E$7:$E$3006,U805,$I$7:$I$3006,'RC'!$E$6)=0,0,COUNTIFS($M$7:$M$3006,"Concluída no prazo",$E$7:$E$3006,U805,$I$7:$I$3006,'RC'!$E$6)/COUNTIFS($E$7:$E$3006,U805,$I$7:$I$3006,'RC'!$E$6)))</f>
        <v>0</v>
      </c>
      <c r="W805" s="49">
        <f>SUMIFS($J$7:$J$3006,$E$7:$E$3006,U805,$I$7:$I$3006,'RC'!$E$6)+SUMIFS($L$7:$L$3006,$E$7:$E$3006,U805,$I$7:$I$3006,'RC'!$E$6)</f>
        <v>0</v>
      </c>
      <c r="X805" s="48">
        <f>COUNTIFS($E$7:$E$3006,U805,$I$7:$I$3006,'RC'!$E$6)</f>
        <v>0</v>
      </c>
      <c r="Y805" s="48"/>
      <c r="Z805" s="51" t="str">
        <f>IF(AQ805='RC'!$E$6,AC805*1000+AD805,"")</f>
        <v/>
      </c>
      <c r="AA805" s="51" t="str">
        <f>IF(AB805="","",IF(AQ805='RC'!$E$6,AC805*1000-AD805,""))</f>
        <v/>
      </c>
      <c r="AB805" s="48" t="str">
        <f>IFERROR(VLOOKUP(E805,Funcionários!$C$8:$E$207,3,FALSE),"")</f>
        <v/>
      </c>
      <c r="AC805" s="50" t="str">
        <f>IF(AB805="","",IF(COUNTIFS($AB$7:$AB$3006,AB805,$AQ$7:$AQ$3006,'RC'!$E$6)=0,"",COUNTIFS($M$7:$M$3006,"Concluída no prazo",$AB$7:$AB$3006,AB805,$AQ$7:$AQ$3006,'RC'!$E$6)/COUNTIFS($AB$7:$AB$3006,AB805,$AQ$7:$AQ$3006,'RC'!$E$6)))</f>
        <v/>
      </c>
      <c r="AD805" s="48">
        <f>SUMIF($AQ$7:$AQ$3006,'RC'!$E$6,$J$7:$J$3006)+SUMIF($AQ$7:$AQ$3006,'RC'!$E$6,$L$7:$L$3006)</f>
        <v>21</v>
      </c>
      <c r="AF805" s="48">
        <v>4.2019999999997601E-2</v>
      </c>
      <c r="AG805" s="48">
        <f>IF(OR(AQ805="",AQ805&lt;&gt;'RC'!$E$6,AB805&lt;&gt;'RC'!$D$21),0,1)</f>
        <v>0</v>
      </c>
      <c r="AH805" s="48">
        <f t="shared" si="284"/>
        <v>4.2019999999997601E-2</v>
      </c>
      <c r="AI805" s="48" t="str">
        <f t="shared" si="266"/>
        <v/>
      </c>
      <c r="AJ805" s="48" t="str">
        <f t="shared" si="267"/>
        <v/>
      </c>
      <c r="AK805" s="52" t="str">
        <f t="shared" si="268"/>
        <v/>
      </c>
      <c r="AL805" s="52" t="str">
        <f t="shared" si="269"/>
        <v/>
      </c>
      <c r="AM805" s="48" t="str">
        <f t="shared" si="270"/>
        <v/>
      </c>
      <c r="AN805" s="48" t="str">
        <f t="shared" si="271"/>
        <v/>
      </c>
      <c r="AP805" s="18" t="str">
        <f t="shared" si="272"/>
        <v/>
      </c>
      <c r="AQ805" s="18" t="str">
        <f t="shared" si="273"/>
        <v/>
      </c>
      <c r="AR805" s="18">
        <v>4.2020000000000002E-2</v>
      </c>
      <c r="AS805" s="18">
        <f>IF(AF!$D$27="Todos",1,IF(M805=AF!$D$27,1,0))</f>
        <v>1</v>
      </c>
      <c r="AT805" s="53">
        <f>IF(AND(E805=AF!$D$6,OR(LT!M805=AF!$D$27,AF!$D$27="Todos"),OR(AP805=AF!$E$8,AQ805=AF!$E$8)),AR805+AS805,0)</f>
        <v>0</v>
      </c>
      <c r="AU805" s="18" t="str">
        <f t="shared" si="274"/>
        <v/>
      </c>
      <c r="AV805" s="54" t="str">
        <f t="shared" si="275"/>
        <v/>
      </c>
      <c r="AW805" s="54" t="str">
        <f t="shared" si="276"/>
        <v/>
      </c>
      <c r="AX805" s="18" t="str">
        <f t="shared" si="277"/>
        <v/>
      </c>
      <c r="AY805" s="18" t="str">
        <f t="shared" si="278"/>
        <v/>
      </c>
      <c r="BA805" s="18">
        <f>IF($E805=AF!$D$6,IF($M805="Concluída no prazo",2,IF($M805="Concluída com atraso",1,0)),0)</f>
        <v>0</v>
      </c>
      <c r="BB805" s="18">
        <f>IF($E805=AF!$D$6,IF($M805="Atrasada",2,IF($M805="Concluída com atraso",1,0)),0)</f>
        <v>0</v>
      </c>
      <c r="BC805" s="18">
        <v>7.9900000000000006E-3</v>
      </c>
      <c r="BD805" s="18">
        <f t="shared" si="285"/>
        <v>7.9900000000000006E-3</v>
      </c>
      <c r="BE805" s="18">
        <f t="shared" si="285"/>
        <v>7.9900000000000006E-3</v>
      </c>
      <c r="BF805" s="18" t="str">
        <f t="shared" si="279"/>
        <v/>
      </c>
      <c r="BN805" s="18" t="str">
        <f t="shared" si="280"/>
        <v>s</v>
      </c>
    </row>
    <row r="806" spans="3:66" ht="50.1" customHeight="1" thickTop="1" thickBot="1" x14ac:dyDescent="0.3">
      <c r="C806" s="46"/>
      <c r="D806" s="46"/>
      <c r="E806" s="46"/>
      <c r="F806" s="122"/>
      <c r="G806" s="122"/>
      <c r="H806" s="78" t="str">
        <f t="shared" si="281"/>
        <v/>
      </c>
      <c r="I806" s="78" t="str">
        <f t="shared" si="282"/>
        <v/>
      </c>
      <c r="J806" s="16"/>
      <c r="K806" s="46" t="str">
        <f t="shared" si="283"/>
        <v/>
      </c>
      <c r="L806" s="16"/>
      <c r="M806" s="16"/>
      <c r="N806" s="46"/>
      <c r="O806" s="47" t="str">
        <f t="shared" si="286"/>
        <v/>
      </c>
      <c r="P806" s="47"/>
      <c r="Q806" s="48" t="str">
        <f>IFERROR(VLOOKUP(E806,Funcionários!$C$8:$E$207,3,FALSE),"")</f>
        <v/>
      </c>
      <c r="R806" s="47"/>
      <c r="S806" s="49" t="str">
        <f t="shared" si="287"/>
        <v/>
      </c>
      <c r="T806" s="49">
        <v>8.0000000000000002E-3</v>
      </c>
      <c r="U806" s="48" t="str">
        <f>IF(Funcionários!C807=0,"",Funcionários!C807)</f>
        <v/>
      </c>
      <c r="V806" s="50">
        <f>IF(U806="",0,IF(COUNTIFS($E$7:$E$3006,U806,$I$7:$I$3006,'RC'!$E$6)=0,0,COUNTIFS($M$7:$M$3006,"Concluída no prazo",$E$7:$E$3006,U806,$I$7:$I$3006,'RC'!$E$6)/COUNTIFS($E$7:$E$3006,U806,$I$7:$I$3006,'RC'!$E$6)))</f>
        <v>0</v>
      </c>
      <c r="W806" s="49">
        <f>SUMIFS($J$7:$J$3006,$E$7:$E$3006,U806,$I$7:$I$3006,'RC'!$E$6)+SUMIFS($L$7:$L$3006,$E$7:$E$3006,U806,$I$7:$I$3006,'RC'!$E$6)</f>
        <v>0</v>
      </c>
      <c r="X806" s="48">
        <f>COUNTIFS($E$7:$E$3006,U806,$I$7:$I$3006,'RC'!$E$6)</f>
        <v>0</v>
      </c>
      <c r="Y806" s="48"/>
      <c r="Z806" s="51" t="str">
        <f>IF(AQ806='RC'!$E$6,AC806*1000+AD806,"")</f>
        <v/>
      </c>
      <c r="AA806" s="51" t="str">
        <f>IF(AB806="","",IF(AQ806='RC'!$E$6,AC806*1000-AD806,""))</f>
        <v/>
      </c>
      <c r="AB806" s="48" t="str">
        <f>IFERROR(VLOOKUP(E806,Funcionários!$C$8:$E$207,3,FALSE),"")</f>
        <v/>
      </c>
      <c r="AC806" s="50" t="str">
        <f>IF(AB806="","",IF(COUNTIFS($AB$7:$AB$3006,AB806,$AQ$7:$AQ$3006,'RC'!$E$6)=0,"",COUNTIFS($M$7:$M$3006,"Concluída no prazo",$AB$7:$AB$3006,AB806,$AQ$7:$AQ$3006,'RC'!$E$6)/COUNTIFS($AB$7:$AB$3006,AB806,$AQ$7:$AQ$3006,'RC'!$E$6)))</f>
        <v/>
      </c>
      <c r="AD806" s="48">
        <f>SUMIF($AQ$7:$AQ$3006,'RC'!$E$6,$J$7:$J$3006)+SUMIF($AQ$7:$AQ$3006,'RC'!$E$6,$L$7:$L$3006)</f>
        <v>21</v>
      </c>
      <c r="AF806" s="48">
        <v>4.2009999999997501E-2</v>
      </c>
      <c r="AG806" s="48">
        <f>IF(OR(AQ806="",AQ806&lt;&gt;'RC'!$E$6,AB806&lt;&gt;'RC'!$D$21),0,1)</f>
        <v>0</v>
      </c>
      <c r="AH806" s="48">
        <f t="shared" si="284"/>
        <v>4.2009999999997501E-2</v>
      </c>
      <c r="AI806" s="48" t="str">
        <f t="shared" si="266"/>
        <v/>
      </c>
      <c r="AJ806" s="48" t="str">
        <f t="shared" si="267"/>
        <v/>
      </c>
      <c r="AK806" s="52" t="str">
        <f t="shared" si="268"/>
        <v/>
      </c>
      <c r="AL806" s="52" t="str">
        <f t="shared" si="269"/>
        <v/>
      </c>
      <c r="AM806" s="48" t="str">
        <f t="shared" si="270"/>
        <v/>
      </c>
      <c r="AN806" s="48" t="str">
        <f t="shared" si="271"/>
        <v/>
      </c>
      <c r="AP806" s="18" t="str">
        <f t="shared" si="272"/>
        <v/>
      </c>
      <c r="AQ806" s="18" t="str">
        <f t="shared" si="273"/>
        <v/>
      </c>
      <c r="AR806" s="18">
        <v>4.2009999999999999E-2</v>
      </c>
      <c r="AS806" s="18">
        <f>IF(AF!$D$27="Todos",1,IF(M806=AF!$D$27,1,0))</f>
        <v>1</v>
      </c>
      <c r="AT806" s="53">
        <f>IF(AND(E806=AF!$D$6,OR(LT!M806=AF!$D$27,AF!$D$27="Todos"),OR(AP806=AF!$E$8,AQ806=AF!$E$8)),AR806+AS806,0)</f>
        <v>0</v>
      </c>
      <c r="AU806" s="18" t="str">
        <f t="shared" si="274"/>
        <v/>
      </c>
      <c r="AV806" s="54" t="str">
        <f t="shared" si="275"/>
        <v/>
      </c>
      <c r="AW806" s="54" t="str">
        <f t="shared" si="276"/>
        <v/>
      </c>
      <c r="AX806" s="18" t="str">
        <f t="shared" si="277"/>
        <v/>
      </c>
      <c r="AY806" s="18" t="str">
        <f t="shared" si="278"/>
        <v/>
      </c>
      <c r="BA806" s="18">
        <f>IF($E806=AF!$D$6,IF($M806="Concluída no prazo",2,IF($M806="Concluída com atraso",1,0)),0)</f>
        <v>0</v>
      </c>
      <c r="BB806" s="18">
        <f>IF($E806=AF!$D$6,IF($M806="Atrasada",2,IF($M806="Concluída com atraso",1,0)),0)</f>
        <v>0</v>
      </c>
      <c r="BC806" s="18">
        <v>8.0000000000000002E-3</v>
      </c>
      <c r="BD806" s="18">
        <f t="shared" si="285"/>
        <v>8.0000000000000002E-3</v>
      </c>
      <c r="BE806" s="18">
        <f t="shared" si="285"/>
        <v>8.0000000000000002E-3</v>
      </c>
      <c r="BF806" s="18" t="str">
        <f t="shared" si="279"/>
        <v/>
      </c>
      <c r="BN806" s="18" t="str">
        <f t="shared" si="280"/>
        <v>s</v>
      </c>
    </row>
    <row r="807" spans="3:66" ht="50.1" customHeight="1" thickTop="1" thickBot="1" x14ac:dyDescent="0.3">
      <c r="C807" s="46"/>
      <c r="D807" s="46"/>
      <c r="E807" s="46"/>
      <c r="F807" s="122"/>
      <c r="G807" s="122"/>
      <c r="H807" s="78" t="str">
        <f t="shared" si="281"/>
        <v/>
      </c>
      <c r="I807" s="78" t="str">
        <f t="shared" si="282"/>
        <v/>
      </c>
      <c r="J807" s="16"/>
      <c r="K807" s="46" t="str">
        <f t="shared" si="283"/>
        <v/>
      </c>
      <c r="L807" s="16"/>
      <c r="M807" s="16"/>
      <c r="N807" s="46"/>
      <c r="O807" s="47" t="str">
        <f t="shared" si="286"/>
        <v/>
      </c>
      <c r="P807" s="47"/>
      <c r="Q807" s="48" t="str">
        <f>IFERROR(VLOOKUP(E807,Funcionários!$C$8:$E$207,3,FALSE),"")</f>
        <v/>
      </c>
      <c r="R807" s="47"/>
      <c r="S807" s="49" t="str">
        <f t="shared" si="287"/>
        <v/>
      </c>
      <c r="T807" s="49">
        <v>8.0099999999999998E-3</v>
      </c>
      <c r="U807" s="48" t="str">
        <f>IF(Funcionários!C808=0,"",Funcionários!C808)</f>
        <v/>
      </c>
      <c r="V807" s="50">
        <f>IF(U807="",0,IF(COUNTIFS($E$7:$E$3006,U807,$I$7:$I$3006,'RC'!$E$6)=0,0,COUNTIFS($M$7:$M$3006,"Concluída no prazo",$E$7:$E$3006,U807,$I$7:$I$3006,'RC'!$E$6)/COUNTIFS($E$7:$E$3006,U807,$I$7:$I$3006,'RC'!$E$6)))</f>
        <v>0</v>
      </c>
      <c r="W807" s="49">
        <f>SUMIFS($J$7:$J$3006,$E$7:$E$3006,U807,$I$7:$I$3006,'RC'!$E$6)+SUMIFS($L$7:$L$3006,$E$7:$E$3006,U807,$I$7:$I$3006,'RC'!$E$6)</f>
        <v>0</v>
      </c>
      <c r="X807" s="48">
        <f>COUNTIFS($E$7:$E$3006,U807,$I$7:$I$3006,'RC'!$E$6)</f>
        <v>0</v>
      </c>
      <c r="Y807" s="48"/>
      <c r="Z807" s="51" t="str">
        <f>IF(AQ807='RC'!$E$6,AC807*1000+AD807,"")</f>
        <v/>
      </c>
      <c r="AA807" s="51" t="str">
        <f>IF(AB807="","",IF(AQ807='RC'!$E$6,AC807*1000-AD807,""))</f>
        <v/>
      </c>
      <c r="AB807" s="48" t="str">
        <f>IFERROR(VLOOKUP(E807,Funcionários!$C$8:$E$207,3,FALSE),"")</f>
        <v/>
      </c>
      <c r="AC807" s="50" t="str">
        <f>IF(AB807="","",IF(COUNTIFS($AB$7:$AB$3006,AB807,$AQ$7:$AQ$3006,'RC'!$E$6)=0,"",COUNTIFS($M$7:$M$3006,"Concluída no prazo",$AB$7:$AB$3006,AB807,$AQ$7:$AQ$3006,'RC'!$E$6)/COUNTIFS($AB$7:$AB$3006,AB807,$AQ$7:$AQ$3006,'RC'!$E$6)))</f>
        <v/>
      </c>
      <c r="AD807" s="48">
        <f>SUMIF($AQ$7:$AQ$3006,'RC'!$E$6,$J$7:$J$3006)+SUMIF($AQ$7:$AQ$3006,'RC'!$E$6,$L$7:$L$3006)</f>
        <v>21</v>
      </c>
      <c r="AF807" s="48">
        <v>4.1999999999997602E-2</v>
      </c>
      <c r="AG807" s="48">
        <f>IF(OR(AQ807="",AQ807&lt;&gt;'RC'!$E$6,AB807&lt;&gt;'RC'!$D$21),0,1)</f>
        <v>0</v>
      </c>
      <c r="AH807" s="48">
        <f t="shared" si="284"/>
        <v>4.1999999999997602E-2</v>
      </c>
      <c r="AI807" s="48" t="str">
        <f t="shared" si="266"/>
        <v/>
      </c>
      <c r="AJ807" s="48" t="str">
        <f t="shared" si="267"/>
        <v/>
      </c>
      <c r="AK807" s="52" t="str">
        <f t="shared" si="268"/>
        <v/>
      </c>
      <c r="AL807" s="52" t="str">
        <f t="shared" si="269"/>
        <v/>
      </c>
      <c r="AM807" s="48" t="str">
        <f t="shared" si="270"/>
        <v/>
      </c>
      <c r="AN807" s="48" t="str">
        <f t="shared" si="271"/>
        <v/>
      </c>
      <c r="AP807" s="18" t="str">
        <f t="shared" si="272"/>
        <v/>
      </c>
      <c r="AQ807" s="18" t="str">
        <f t="shared" si="273"/>
        <v/>
      </c>
      <c r="AR807" s="18">
        <v>4.2000000000000003E-2</v>
      </c>
      <c r="AS807" s="18">
        <f>IF(AF!$D$27="Todos",1,IF(M807=AF!$D$27,1,0))</f>
        <v>1</v>
      </c>
      <c r="AT807" s="53">
        <f>IF(AND(E807=AF!$D$6,OR(LT!M807=AF!$D$27,AF!$D$27="Todos"),OR(AP807=AF!$E$8,AQ807=AF!$E$8)),AR807+AS807,0)</f>
        <v>0</v>
      </c>
      <c r="AU807" s="18" t="str">
        <f t="shared" si="274"/>
        <v/>
      </c>
      <c r="AV807" s="54" t="str">
        <f t="shared" si="275"/>
        <v/>
      </c>
      <c r="AW807" s="54" t="str">
        <f t="shared" si="276"/>
        <v/>
      </c>
      <c r="AX807" s="18" t="str">
        <f t="shared" si="277"/>
        <v/>
      </c>
      <c r="AY807" s="18" t="str">
        <f t="shared" si="278"/>
        <v/>
      </c>
      <c r="BA807" s="18">
        <f>IF($E807=AF!$D$6,IF($M807="Concluída no prazo",2,IF($M807="Concluída com atraso",1,0)),0)</f>
        <v>0</v>
      </c>
      <c r="BB807" s="18">
        <f>IF($E807=AF!$D$6,IF($M807="Atrasada",2,IF($M807="Concluída com atraso",1,0)),0)</f>
        <v>0</v>
      </c>
      <c r="BC807" s="18">
        <v>8.0099999999999998E-3</v>
      </c>
      <c r="BD807" s="18">
        <f t="shared" si="285"/>
        <v>8.0099999999999998E-3</v>
      </c>
      <c r="BE807" s="18">
        <f t="shared" si="285"/>
        <v>8.0099999999999998E-3</v>
      </c>
      <c r="BF807" s="18" t="str">
        <f t="shared" si="279"/>
        <v/>
      </c>
      <c r="BN807" s="18" t="str">
        <f t="shared" si="280"/>
        <v>s</v>
      </c>
    </row>
    <row r="808" spans="3:66" ht="50.1" customHeight="1" thickTop="1" thickBot="1" x14ac:dyDescent="0.3">
      <c r="C808" s="46"/>
      <c r="D808" s="46"/>
      <c r="E808" s="46"/>
      <c r="F808" s="122"/>
      <c r="G808" s="122"/>
      <c r="H808" s="78" t="str">
        <f t="shared" si="281"/>
        <v/>
      </c>
      <c r="I808" s="78" t="str">
        <f t="shared" si="282"/>
        <v/>
      </c>
      <c r="J808" s="16"/>
      <c r="K808" s="46" t="str">
        <f t="shared" si="283"/>
        <v/>
      </c>
      <c r="L808" s="16"/>
      <c r="M808" s="16"/>
      <c r="N808" s="46"/>
      <c r="O808" s="47" t="str">
        <f t="shared" si="286"/>
        <v/>
      </c>
      <c r="P808" s="47"/>
      <c r="Q808" s="48" t="str">
        <f>IFERROR(VLOOKUP(E808,Funcionários!$C$8:$E$207,3,FALSE),"")</f>
        <v/>
      </c>
      <c r="R808" s="47"/>
      <c r="S808" s="49" t="str">
        <f t="shared" si="287"/>
        <v/>
      </c>
      <c r="T808" s="49">
        <v>8.0199999999999994E-3</v>
      </c>
      <c r="U808" s="48" t="str">
        <f>IF(Funcionários!C809=0,"",Funcionários!C809)</f>
        <v/>
      </c>
      <c r="V808" s="50">
        <f>IF(U808="",0,IF(COUNTIFS($E$7:$E$3006,U808,$I$7:$I$3006,'RC'!$E$6)=0,0,COUNTIFS($M$7:$M$3006,"Concluída no prazo",$E$7:$E$3006,U808,$I$7:$I$3006,'RC'!$E$6)/COUNTIFS($E$7:$E$3006,U808,$I$7:$I$3006,'RC'!$E$6)))</f>
        <v>0</v>
      </c>
      <c r="W808" s="49">
        <f>SUMIFS($J$7:$J$3006,$E$7:$E$3006,U808,$I$7:$I$3006,'RC'!$E$6)+SUMIFS($L$7:$L$3006,$E$7:$E$3006,U808,$I$7:$I$3006,'RC'!$E$6)</f>
        <v>0</v>
      </c>
      <c r="X808" s="48">
        <f>COUNTIFS($E$7:$E$3006,U808,$I$7:$I$3006,'RC'!$E$6)</f>
        <v>0</v>
      </c>
      <c r="Y808" s="48"/>
      <c r="Z808" s="51" t="str">
        <f>IF(AQ808='RC'!$E$6,AC808*1000+AD808,"")</f>
        <v/>
      </c>
      <c r="AA808" s="51" t="str">
        <f>IF(AB808="","",IF(AQ808='RC'!$E$6,AC808*1000-AD808,""))</f>
        <v/>
      </c>
      <c r="AB808" s="48" t="str">
        <f>IFERROR(VLOOKUP(E808,Funcionários!$C$8:$E$207,3,FALSE),"")</f>
        <v/>
      </c>
      <c r="AC808" s="50" t="str">
        <f>IF(AB808="","",IF(COUNTIFS($AB$7:$AB$3006,AB808,$AQ$7:$AQ$3006,'RC'!$E$6)=0,"",COUNTIFS($M$7:$M$3006,"Concluída no prazo",$AB$7:$AB$3006,AB808,$AQ$7:$AQ$3006,'RC'!$E$6)/COUNTIFS($AB$7:$AB$3006,AB808,$AQ$7:$AQ$3006,'RC'!$E$6)))</f>
        <v/>
      </c>
      <c r="AD808" s="48">
        <f>SUMIF($AQ$7:$AQ$3006,'RC'!$E$6,$J$7:$J$3006)+SUMIF($AQ$7:$AQ$3006,'RC'!$E$6,$L$7:$L$3006)</f>
        <v>21</v>
      </c>
      <c r="AF808" s="48">
        <v>4.1989999999997599E-2</v>
      </c>
      <c r="AG808" s="48">
        <f>IF(OR(AQ808="",AQ808&lt;&gt;'RC'!$E$6,AB808&lt;&gt;'RC'!$D$21),0,1)</f>
        <v>0</v>
      </c>
      <c r="AH808" s="48">
        <f t="shared" si="284"/>
        <v>4.1989999999997599E-2</v>
      </c>
      <c r="AI808" s="48" t="str">
        <f t="shared" si="266"/>
        <v/>
      </c>
      <c r="AJ808" s="48" t="str">
        <f t="shared" si="267"/>
        <v/>
      </c>
      <c r="AK808" s="52" t="str">
        <f t="shared" si="268"/>
        <v/>
      </c>
      <c r="AL808" s="52" t="str">
        <f t="shared" si="269"/>
        <v/>
      </c>
      <c r="AM808" s="48" t="str">
        <f t="shared" si="270"/>
        <v/>
      </c>
      <c r="AN808" s="48" t="str">
        <f t="shared" si="271"/>
        <v/>
      </c>
      <c r="AP808" s="18" t="str">
        <f t="shared" si="272"/>
        <v/>
      </c>
      <c r="AQ808" s="18" t="str">
        <f t="shared" si="273"/>
        <v/>
      </c>
      <c r="AR808" s="18">
        <v>4.199E-2</v>
      </c>
      <c r="AS808" s="18">
        <f>IF(AF!$D$27="Todos",1,IF(M808=AF!$D$27,1,0))</f>
        <v>1</v>
      </c>
      <c r="AT808" s="53">
        <f>IF(AND(E808=AF!$D$6,OR(LT!M808=AF!$D$27,AF!$D$27="Todos"),OR(AP808=AF!$E$8,AQ808=AF!$E$8)),AR808+AS808,0)</f>
        <v>0</v>
      </c>
      <c r="AU808" s="18" t="str">
        <f t="shared" si="274"/>
        <v/>
      </c>
      <c r="AV808" s="54" t="str">
        <f t="shared" si="275"/>
        <v/>
      </c>
      <c r="AW808" s="54" t="str">
        <f t="shared" si="276"/>
        <v/>
      </c>
      <c r="AX808" s="18" t="str">
        <f t="shared" si="277"/>
        <v/>
      </c>
      <c r="AY808" s="18" t="str">
        <f t="shared" si="278"/>
        <v/>
      </c>
      <c r="BA808" s="18">
        <f>IF($E808=AF!$D$6,IF($M808="Concluída no prazo",2,IF($M808="Concluída com atraso",1,0)),0)</f>
        <v>0</v>
      </c>
      <c r="BB808" s="18">
        <f>IF($E808=AF!$D$6,IF($M808="Atrasada",2,IF($M808="Concluída com atraso",1,0)),0)</f>
        <v>0</v>
      </c>
      <c r="BC808" s="18">
        <v>8.0199999999999994E-3</v>
      </c>
      <c r="BD808" s="18">
        <f t="shared" si="285"/>
        <v>8.0199999999999994E-3</v>
      </c>
      <c r="BE808" s="18">
        <f t="shared" si="285"/>
        <v>8.0199999999999994E-3</v>
      </c>
      <c r="BF808" s="18" t="str">
        <f t="shared" si="279"/>
        <v/>
      </c>
      <c r="BN808" s="18" t="str">
        <f t="shared" si="280"/>
        <v>s</v>
      </c>
    </row>
    <row r="809" spans="3:66" ht="50.1" customHeight="1" thickTop="1" thickBot="1" x14ac:dyDescent="0.3">
      <c r="C809" s="46"/>
      <c r="D809" s="46"/>
      <c r="E809" s="46"/>
      <c r="F809" s="122"/>
      <c r="G809" s="122"/>
      <c r="H809" s="78" t="str">
        <f t="shared" si="281"/>
        <v/>
      </c>
      <c r="I809" s="78" t="str">
        <f t="shared" si="282"/>
        <v/>
      </c>
      <c r="J809" s="16"/>
      <c r="K809" s="46" t="str">
        <f t="shared" si="283"/>
        <v/>
      </c>
      <c r="L809" s="16"/>
      <c r="M809" s="16"/>
      <c r="N809" s="46"/>
      <c r="O809" s="47" t="str">
        <f t="shared" si="286"/>
        <v/>
      </c>
      <c r="P809" s="47"/>
      <c r="Q809" s="48" t="str">
        <f>IFERROR(VLOOKUP(E809,Funcionários!$C$8:$E$207,3,FALSE),"")</f>
        <v/>
      </c>
      <c r="R809" s="47"/>
      <c r="S809" s="49" t="str">
        <f t="shared" si="287"/>
        <v/>
      </c>
      <c r="T809" s="49">
        <v>8.0300000000000007E-3</v>
      </c>
      <c r="U809" s="48" t="str">
        <f>IF(Funcionários!C810=0,"",Funcionários!C810)</f>
        <v/>
      </c>
      <c r="V809" s="50">
        <f>IF(U809="",0,IF(COUNTIFS($E$7:$E$3006,U809,$I$7:$I$3006,'RC'!$E$6)=0,0,COUNTIFS($M$7:$M$3006,"Concluída no prazo",$E$7:$E$3006,U809,$I$7:$I$3006,'RC'!$E$6)/COUNTIFS($E$7:$E$3006,U809,$I$7:$I$3006,'RC'!$E$6)))</f>
        <v>0</v>
      </c>
      <c r="W809" s="49">
        <f>SUMIFS($J$7:$J$3006,$E$7:$E$3006,U809,$I$7:$I$3006,'RC'!$E$6)+SUMIFS($L$7:$L$3006,$E$7:$E$3006,U809,$I$7:$I$3006,'RC'!$E$6)</f>
        <v>0</v>
      </c>
      <c r="X809" s="48">
        <f>COUNTIFS($E$7:$E$3006,U809,$I$7:$I$3006,'RC'!$E$6)</f>
        <v>0</v>
      </c>
      <c r="Y809" s="48"/>
      <c r="Z809" s="51" t="str">
        <f>IF(AQ809='RC'!$E$6,AC809*1000+AD809,"")</f>
        <v/>
      </c>
      <c r="AA809" s="51" t="str">
        <f>IF(AB809="","",IF(AQ809='RC'!$E$6,AC809*1000-AD809,""))</f>
        <v/>
      </c>
      <c r="AB809" s="48" t="str">
        <f>IFERROR(VLOOKUP(E809,Funcionários!$C$8:$E$207,3,FALSE),"")</f>
        <v/>
      </c>
      <c r="AC809" s="50" t="str">
        <f>IF(AB809="","",IF(COUNTIFS($AB$7:$AB$3006,AB809,$AQ$7:$AQ$3006,'RC'!$E$6)=0,"",COUNTIFS($M$7:$M$3006,"Concluída no prazo",$AB$7:$AB$3006,AB809,$AQ$7:$AQ$3006,'RC'!$E$6)/COUNTIFS($AB$7:$AB$3006,AB809,$AQ$7:$AQ$3006,'RC'!$E$6)))</f>
        <v/>
      </c>
      <c r="AD809" s="48">
        <f>SUMIF($AQ$7:$AQ$3006,'RC'!$E$6,$J$7:$J$3006)+SUMIF($AQ$7:$AQ$3006,'RC'!$E$6,$L$7:$L$3006)</f>
        <v>21</v>
      </c>
      <c r="AF809" s="48">
        <v>4.1979999999997498E-2</v>
      </c>
      <c r="AG809" s="48">
        <f>IF(OR(AQ809="",AQ809&lt;&gt;'RC'!$E$6,AB809&lt;&gt;'RC'!$D$21),0,1)</f>
        <v>0</v>
      </c>
      <c r="AH809" s="48">
        <f t="shared" si="284"/>
        <v>4.1979999999997498E-2</v>
      </c>
      <c r="AI809" s="48" t="str">
        <f t="shared" si="266"/>
        <v/>
      </c>
      <c r="AJ809" s="48" t="str">
        <f t="shared" si="267"/>
        <v/>
      </c>
      <c r="AK809" s="52" t="str">
        <f t="shared" si="268"/>
        <v/>
      </c>
      <c r="AL809" s="52" t="str">
        <f t="shared" si="269"/>
        <v/>
      </c>
      <c r="AM809" s="48" t="str">
        <f t="shared" si="270"/>
        <v/>
      </c>
      <c r="AN809" s="48" t="str">
        <f t="shared" si="271"/>
        <v/>
      </c>
      <c r="AP809" s="18" t="str">
        <f t="shared" si="272"/>
        <v/>
      </c>
      <c r="AQ809" s="18" t="str">
        <f t="shared" si="273"/>
        <v/>
      </c>
      <c r="AR809" s="18">
        <v>4.1980000000000003E-2</v>
      </c>
      <c r="AS809" s="18">
        <f>IF(AF!$D$27="Todos",1,IF(M809=AF!$D$27,1,0))</f>
        <v>1</v>
      </c>
      <c r="AT809" s="53">
        <f>IF(AND(E809=AF!$D$6,OR(LT!M809=AF!$D$27,AF!$D$27="Todos"),OR(AP809=AF!$E$8,AQ809=AF!$E$8)),AR809+AS809,0)</f>
        <v>0</v>
      </c>
      <c r="AU809" s="18" t="str">
        <f t="shared" si="274"/>
        <v/>
      </c>
      <c r="AV809" s="54" t="str">
        <f t="shared" si="275"/>
        <v/>
      </c>
      <c r="AW809" s="54" t="str">
        <f t="shared" si="276"/>
        <v/>
      </c>
      <c r="AX809" s="18" t="str">
        <f t="shared" si="277"/>
        <v/>
      </c>
      <c r="AY809" s="18" t="str">
        <f t="shared" si="278"/>
        <v/>
      </c>
      <c r="BA809" s="18">
        <f>IF($E809=AF!$D$6,IF($M809="Concluída no prazo",2,IF($M809="Concluída com atraso",1,0)),0)</f>
        <v>0</v>
      </c>
      <c r="BB809" s="18">
        <f>IF($E809=AF!$D$6,IF($M809="Atrasada",2,IF($M809="Concluída com atraso",1,0)),0)</f>
        <v>0</v>
      </c>
      <c r="BC809" s="18">
        <v>8.0300000000000007E-3</v>
      </c>
      <c r="BD809" s="18">
        <f t="shared" si="285"/>
        <v>8.0300000000000007E-3</v>
      </c>
      <c r="BE809" s="18">
        <f t="shared" si="285"/>
        <v>8.0300000000000007E-3</v>
      </c>
      <c r="BF809" s="18" t="str">
        <f t="shared" si="279"/>
        <v/>
      </c>
      <c r="BN809" s="18" t="str">
        <f t="shared" si="280"/>
        <v>s</v>
      </c>
    </row>
    <row r="810" spans="3:66" ht="50.1" customHeight="1" thickTop="1" thickBot="1" x14ac:dyDescent="0.3">
      <c r="C810" s="46"/>
      <c r="D810" s="46"/>
      <c r="E810" s="46"/>
      <c r="F810" s="122"/>
      <c r="G810" s="122"/>
      <c r="H810" s="78" t="str">
        <f t="shared" si="281"/>
        <v/>
      </c>
      <c r="I810" s="78" t="str">
        <f t="shared" si="282"/>
        <v/>
      </c>
      <c r="J810" s="16"/>
      <c r="K810" s="46" t="str">
        <f t="shared" si="283"/>
        <v/>
      </c>
      <c r="L810" s="16"/>
      <c r="M810" s="16"/>
      <c r="N810" s="46"/>
      <c r="O810" s="47" t="str">
        <f t="shared" si="286"/>
        <v/>
      </c>
      <c r="P810" s="47"/>
      <c r="Q810" s="48" t="str">
        <f>IFERROR(VLOOKUP(E810,Funcionários!$C$8:$E$207,3,FALSE),"")</f>
        <v/>
      </c>
      <c r="R810" s="47"/>
      <c r="S810" s="49" t="str">
        <f t="shared" si="287"/>
        <v/>
      </c>
      <c r="T810" s="49">
        <v>8.0400000000000003E-3</v>
      </c>
      <c r="U810" s="48" t="str">
        <f>IF(Funcionários!C811=0,"",Funcionários!C811)</f>
        <v/>
      </c>
      <c r="V810" s="50">
        <f>IF(U810="",0,IF(COUNTIFS($E$7:$E$3006,U810,$I$7:$I$3006,'RC'!$E$6)=0,0,COUNTIFS($M$7:$M$3006,"Concluída no prazo",$E$7:$E$3006,U810,$I$7:$I$3006,'RC'!$E$6)/COUNTIFS($E$7:$E$3006,U810,$I$7:$I$3006,'RC'!$E$6)))</f>
        <v>0</v>
      </c>
      <c r="W810" s="49">
        <f>SUMIFS($J$7:$J$3006,$E$7:$E$3006,U810,$I$7:$I$3006,'RC'!$E$6)+SUMIFS($L$7:$L$3006,$E$7:$E$3006,U810,$I$7:$I$3006,'RC'!$E$6)</f>
        <v>0</v>
      </c>
      <c r="X810" s="48">
        <f>COUNTIFS($E$7:$E$3006,U810,$I$7:$I$3006,'RC'!$E$6)</f>
        <v>0</v>
      </c>
      <c r="Y810" s="48"/>
      <c r="Z810" s="51" t="str">
        <f>IF(AQ810='RC'!$E$6,AC810*1000+AD810,"")</f>
        <v/>
      </c>
      <c r="AA810" s="51" t="str">
        <f>IF(AB810="","",IF(AQ810='RC'!$E$6,AC810*1000-AD810,""))</f>
        <v/>
      </c>
      <c r="AB810" s="48" t="str">
        <f>IFERROR(VLOOKUP(E810,Funcionários!$C$8:$E$207,3,FALSE),"")</f>
        <v/>
      </c>
      <c r="AC810" s="50" t="str">
        <f>IF(AB810="","",IF(COUNTIFS($AB$7:$AB$3006,AB810,$AQ$7:$AQ$3006,'RC'!$E$6)=0,"",COUNTIFS($M$7:$M$3006,"Concluída no prazo",$AB$7:$AB$3006,AB810,$AQ$7:$AQ$3006,'RC'!$E$6)/COUNTIFS($AB$7:$AB$3006,AB810,$AQ$7:$AQ$3006,'RC'!$E$6)))</f>
        <v/>
      </c>
      <c r="AD810" s="48">
        <f>SUMIF($AQ$7:$AQ$3006,'RC'!$E$6,$J$7:$J$3006)+SUMIF($AQ$7:$AQ$3006,'RC'!$E$6,$L$7:$L$3006)</f>
        <v>21</v>
      </c>
      <c r="AF810" s="48">
        <v>4.1969999999997502E-2</v>
      </c>
      <c r="AG810" s="48">
        <f>IF(OR(AQ810="",AQ810&lt;&gt;'RC'!$E$6,AB810&lt;&gt;'RC'!$D$21),0,1)</f>
        <v>0</v>
      </c>
      <c r="AH810" s="48">
        <f t="shared" si="284"/>
        <v>4.1969999999997502E-2</v>
      </c>
      <c r="AI810" s="48" t="str">
        <f t="shared" si="266"/>
        <v/>
      </c>
      <c r="AJ810" s="48" t="str">
        <f t="shared" si="267"/>
        <v/>
      </c>
      <c r="AK810" s="52" t="str">
        <f t="shared" si="268"/>
        <v/>
      </c>
      <c r="AL810" s="52" t="str">
        <f t="shared" si="269"/>
        <v/>
      </c>
      <c r="AM810" s="48" t="str">
        <f t="shared" si="270"/>
        <v/>
      </c>
      <c r="AN810" s="48" t="str">
        <f t="shared" si="271"/>
        <v/>
      </c>
      <c r="AP810" s="18" t="str">
        <f t="shared" si="272"/>
        <v/>
      </c>
      <c r="AQ810" s="18" t="str">
        <f t="shared" si="273"/>
        <v/>
      </c>
      <c r="AR810" s="18">
        <v>4.197E-2</v>
      </c>
      <c r="AS810" s="18">
        <f>IF(AF!$D$27="Todos",1,IF(M810=AF!$D$27,1,0))</f>
        <v>1</v>
      </c>
      <c r="AT810" s="53">
        <f>IF(AND(E810=AF!$D$6,OR(LT!M810=AF!$D$27,AF!$D$27="Todos"),OR(AP810=AF!$E$8,AQ810=AF!$E$8)),AR810+AS810,0)</f>
        <v>0</v>
      </c>
      <c r="AU810" s="18" t="str">
        <f t="shared" si="274"/>
        <v/>
      </c>
      <c r="AV810" s="54" t="str">
        <f t="shared" si="275"/>
        <v/>
      </c>
      <c r="AW810" s="54" t="str">
        <f t="shared" si="276"/>
        <v/>
      </c>
      <c r="AX810" s="18" t="str">
        <f t="shared" si="277"/>
        <v/>
      </c>
      <c r="AY810" s="18" t="str">
        <f t="shared" si="278"/>
        <v/>
      </c>
      <c r="BA810" s="18">
        <f>IF($E810=AF!$D$6,IF($M810="Concluída no prazo",2,IF($M810="Concluída com atraso",1,0)),0)</f>
        <v>0</v>
      </c>
      <c r="BB810" s="18">
        <f>IF($E810=AF!$D$6,IF($M810="Atrasada",2,IF($M810="Concluída com atraso",1,0)),0)</f>
        <v>0</v>
      </c>
      <c r="BC810" s="18">
        <v>8.0400000000000003E-3</v>
      </c>
      <c r="BD810" s="18">
        <f t="shared" si="285"/>
        <v>8.0400000000000003E-3</v>
      </c>
      <c r="BE810" s="18">
        <f t="shared" si="285"/>
        <v>8.0400000000000003E-3</v>
      </c>
      <c r="BF810" s="18" t="str">
        <f t="shared" si="279"/>
        <v/>
      </c>
      <c r="BN810" s="18" t="str">
        <f t="shared" si="280"/>
        <v>s</v>
      </c>
    </row>
    <row r="811" spans="3:66" ht="50.1" customHeight="1" thickTop="1" thickBot="1" x14ac:dyDescent="0.3">
      <c r="C811" s="46"/>
      <c r="D811" s="46"/>
      <c r="E811" s="46"/>
      <c r="F811" s="122"/>
      <c r="G811" s="122"/>
      <c r="H811" s="78" t="str">
        <f t="shared" si="281"/>
        <v/>
      </c>
      <c r="I811" s="78" t="str">
        <f t="shared" si="282"/>
        <v/>
      </c>
      <c r="J811" s="16"/>
      <c r="K811" s="46" t="str">
        <f t="shared" si="283"/>
        <v/>
      </c>
      <c r="L811" s="16"/>
      <c r="M811" s="16"/>
      <c r="N811" s="46"/>
      <c r="O811" s="47" t="str">
        <f t="shared" si="286"/>
        <v/>
      </c>
      <c r="P811" s="47"/>
      <c r="Q811" s="48" t="str">
        <f>IFERROR(VLOOKUP(E811,Funcionários!$C$8:$E$207,3,FALSE),"")</f>
        <v/>
      </c>
      <c r="R811" s="47"/>
      <c r="S811" s="49" t="str">
        <f t="shared" si="287"/>
        <v/>
      </c>
      <c r="T811" s="49">
        <v>8.0499999999999999E-3</v>
      </c>
      <c r="U811" s="48" t="str">
        <f>IF(Funcionários!C812=0,"",Funcionários!C812)</f>
        <v/>
      </c>
      <c r="V811" s="50">
        <f>IF(U811="",0,IF(COUNTIFS($E$7:$E$3006,U811,$I$7:$I$3006,'RC'!$E$6)=0,0,COUNTIFS($M$7:$M$3006,"Concluída no prazo",$E$7:$E$3006,U811,$I$7:$I$3006,'RC'!$E$6)/COUNTIFS($E$7:$E$3006,U811,$I$7:$I$3006,'RC'!$E$6)))</f>
        <v>0</v>
      </c>
      <c r="W811" s="49">
        <f>SUMIFS($J$7:$J$3006,$E$7:$E$3006,U811,$I$7:$I$3006,'RC'!$E$6)+SUMIFS($L$7:$L$3006,$E$7:$E$3006,U811,$I$7:$I$3006,'RC'!$E$6)</f>
        <v>0</v>
      </c>
      <c r="X811" s="48">
        <f>COUNTIFS($E$7:$E$3006,U811,$I$7:$I$3006,'RC'!$E$6)</f>
        <v>0</v>
      </c>
      <c r="Y811" s="48"/>
      <c r="Z811" s="51" t="str">
        <f>IF(AQ811='RC'!$E$6,AC811*1000+AD811,"")</f>
        <v/>
      </c>
      <c r="AA811" s="51" t="str">
        <f>IF(AB811="","",IF(AQ811='RC'!$E$6,AC811*1000-AD811,""))</f>
        <v/>
      </c>
      <c r="AB811" s="48" t="str">
        <f>IFERROR(VLOOKUP(E811,Funcionários!$C$8:$E$207,3,FALSE),"")</f>
        <v/>
      </c>
      <c r="AC811" s="50" t="str">
        <f>IF(AB811="","",IF(COUNTIFS($AB$7:$AB$3006,AB811,$AQ$7:$AQ$3006,'RC'!$E$6)=0,"",COUNTIFS($M$7:$M$3006,"Concluída no prazo",$AB$7:$AB$3006,AB811,$AQ$7:$AQ$3006,'RC'!$E$6)/COUNTIFS($AB$7:$AB$3006,AB811,$AQ$7:$AQ$3006,'RC'!$E$6)))</f>
        <v/>
      </c>
      <c r="AD811" s="48">
        <f>SUMIF($AQ$7:$AQ$3006,'RC'!$E$6,$J$7:$J$3006)+SUMIF($AQ$7:$AQ$3006,'RC'!$E$6,$L$7:$L$3006)</f>
        <v>21</v>
      </c>
      <c r="AF811" s="48">
        <v>4.1959999999997499E-2</v>
      </c>
      <c r="AG811" s="48">
        <f>IF(OR(AQ811="",AQ811&lt;&gt;'RC'!$E$6,AB811&lt;&gt;'RC'!$D$21),0,1)</f>
        <v>0</v>
      </c>
      <c r="AH811" s="48">
        <f t="shared" si="284"/>
        <v>4.1959999999997499E-2</v>
      </c>
      <c r="AI811" s="48" t="str">
        <f t="shared" si="266"/>
        <v/>
      </c>
      <c r="AJ811" s="48" t="str">
        <f t="shared" si="267"/>
        <v/>
      </c>
      <c r="AK811" s="52" t="str">
        <f t="shared" si="268"/>
        <v/>
      </c>
      <c r="AL811" s="52" t="str">
        <f t="shared" si="269"/>
        <v/>
      </c>
      <c r="AM811" s="48" t="str">
        <f t="shared" si="270"/>
        <v/>
      </c>
      <c r="AN811" s="48" t="str">
        <f t="shared" si="271"/>
        <v/>
      </c>
      <c r="AP811" s="18" t="str">
        <f t="shared" si="272"/>
        <v/>
      </c>
      <c r="AQ811" s="18" t="str">
        <f t="shared" si="273"/>
        <v/>
      </c>
      <c r="AR811" s="18">
        <v>4.1959999999999997E-2</v>
      </c>
      <c r="AS811" s="18">
        <f>IF(AF!$D$27="Todos",1,IF(M811=AF!$D$27,1,0))</f>
        <v>1</v>
      </c>
      <c r="AT811" s="53">
        <f>IF(AND(E811=AF!$D$6,OR(LT!M811=AF!$D$27,AF!$D$27="Todos"),OR(AP811=AF!$E$8,AQ811=AF!$E$8)),AR811+AS811,0)</f>
        <v>0</v>
      </c>
      <c r="AU811" s="18" t="str">
        <f t="shared" si="274"/>
        <v/>
      </c>
      <c r="AV811" s="54" t="str">
        <f t="shared" si="275"/>
        <v/>
      </c>
      <c r="AW811" s="54" t="str">
        <f t="shared" si="276"/>
        <v/>
      </c>
      <c r="AX811" s="18" t="str">
        <f t="shared" si="277"/>
        <v/>
      </c>
      <c r="AY811" s="18" t="str">
        <f t="shared" si="278"/>
        <v/>
      </c>
      <c r="BA811" s="18">
        <f>IF($E811=AF!$D$6,IF($M811="Concluída no prazo",2,IF($M811="Concluída com atraso",1,0)),0)</f>
        <v>0</v>
      </c>
      <c r="BB811" s="18">
        <f>IF($E811=AF!$D$6,IF($M811="Atrasada",2,IF($M811="Concluída com atraso",1,0)),0)</f>
        <v>0</v>
      </c>
      <c r="BC811" s="18">
        <v>8.0499999999999999E-3</v>
      </c>
      <c r="BD811" s="18">
        <f t="shared" si="285"/>
        <v>8.0499999999999999E-3</v>
      </c>
      <c r="BE811" s="18">
        <f t="shared" si="285"/>
        <v>8.0499999999999999E-3</v>
      </c>
      <c r="BF811" s="18" t="str">
        <f t="shared" si="279"/>
        <v/>
      </c>
      <c r="BN811" s="18" t="str">
        <f t="shared" si="280"/>
        <v>s</v>
      </c>
    </row>
    <row r="812" spans="3:66" ht="50.1" customHeight="1" thickTop="1" thickBot="1" x14ac:dyDescent="0.3">
      <c r="C812" s="46"/>
      <c r="D812" s="46"/>
      <c r="E812" s="46"/>
      <c r="F812" s="122"/>
      <c r="G812" s="122"/>
      <c r="H812" s="78" t="str">
        <f t="shared" si="281"/>
        <v/>
      </c>
      <c r="I812" s="78" t="str">
        <f t="shared" si="282"/>
        <v/>
      </c>
      <c r="J812" s="16"/>
      <c r="K812" s="46" t="str">
        <f t="shared" si="283"/>
        <v/>
      </c>
      <c r="L812" s="16"/>
      <c r="M812" s="16"/>
      <c r="N812" s="46"/>
      <c r="O812" s="47" t="str">
        <f t="shared" si="286"/>
        <v/>
      </c>
      <c r="P812" s="47"/>
      <c r="Q812" s="48" t="str">
        <f>IFERROR(VLOOKUP(E812,Funcionários!$C$8:$E$207,3,FALSE),"")</f>
        <v/>
      </c>
      <c r="R812" s="47"/>
      <c r="S812" s="49" t="str">
        <f t="shared" si="287"/>
        <v/>
      </c>
      <c r="T812" s="49">
        <v>8.0599999999999995E-3</v>
      </c>
      <c r="U812" s="48" t="str">
        <f>IF(Funcionários!C813=0,"",Funcionários!C813)</f>
        <v/>
      </c>
      <c r="V812" s="50">
        <f>IF(U812="",0,IF(COUNTIFS($E$7:$E$3006,U812,$I$7:$I$3006,'RC'!$E$6)=0,0,COUNTIFS($M$7:$M$3006,"Concluída no prazo",$E$7:$E$3006,U812,$I$7:$I$3006,'RC'!$E$6)/COUNTIFS($E$7:$E$3006,U812,$I$7:$I$3006,'RC'!$E$6)))</f>
        <v>0</v>
      </c>
      <c r="W812" s="49">
        <f>SUMIFS($J$7:$J$3006,$E$7:$E$3006,U812,$I$7:$I$3006,'RC'!$E$6)+SUMIFS($L$7:$L$3006,$E$7:$E$3006,U812,$I$7:$I$3006,'RC'!$E$6)</f>
        <v>0</v>
      </c>
      <c r="X812" s="48">
        <f>COUNTIFS($E$7:$E$3006,U812,$I$7:$I$3006,'RC'!$E$6)</f>
        <v>0</v>
      </c>
      <c r="Y812" s="48"/>
      <c r="Z812" s="51" t="str">
        <f>IF(AQ812='RC'!$E$6,AC812*1000+AD812,"")</f>
        <v/>
      </c>
      <c r="AA812" s="51" t="str">
        <f>IF(AB812="","",IF(AQ812='RC'!$E$6,AC812*1000-AD812,""))</f>
        <v/>
      </c>
      <c r="AB812" s="48" t="str">
        <f>IFERROR(VLOOKUP(E812,Funcionários!$C$8:$E$207,3,FALSE),"")</f>
        <v/>
      </c>
      <c r="AC812" s="50" t="str">
        <f>IF(AB812="","",IF(COUNTIFS($AB$7:$AB$3006,AB812,$AQ$7:$AQ$3006,'RC'!$E$6)=0,"",COUNTIFS($M$7:$M$3006,"Concluída no prazo",$AB$7:$AB$3006,AB812,$AQ$7:$AQ$3006,'RC'!$E$6)/COUNTIFS($AB$7:$AB$3006,AB812,$AQ$7:$AQ$3006,'RC'!$E$6)))</f>
        <v/>
      </c>
      <c r="AD812" s="48">
        <f>SUMIF($AQ$7:$AQ$3006,'RC'!$E$6,$J$7:$J$3006)+SUMIF($AQ$7:$AQ$3006,'RC'!$E$6,$L$7:$L$3006)</f>
        <v>21</v>
      </c>
      <c r="AF812" s="48">
        <v>4.1949999999997503E-2</v>
      </c>
      <c r="AG812" s="48">
        <f>IF(OR(AQ812="",AQ812&lt;&gt;'RC'!$E$6,AB812&lt;&gt;'RC'!$D$21),0,1)</f>
        <v>0</v>
      </c>
      <c r="AH812" s="48">
        <f t="shared" si="284"/>
        <v>4.1949999999997503E-2</v>
      </c>
      <c r="AI812" s="48" t="str">
        <f t="shared" si="266"/>
        <v/>
      </c>
      <c r="AJ812" s="48" t="str">
        <f t="shared" si="267"/>
        <v/>
      </c>
      <c r="AK812" s="52" t="str">
        <f t="shared" si="268"/>
        <v/>
      </c>
      <c r="AL812" s="52" t="str">
        <f t="shared" si="269"/>
        <v/>
      </c>
      <c r="AM812" s="48" t="str">
        <f t="shared" si="270"/>
        <v/>
      </c>
      <c r="AN812" s="48" t="str">
        <f t="shared" si="271"/>
        <v/>
      </c>
      <c r="AP812" s="18" t="str">
        <f t="shared" si="272"/>
        <v/>
      </c>
      <c r="AQ812" s="18" t="str">
        <f t="shared" si="273"/>
        <v/>
      </c>
      <c r="AR812" s="18">
        <v>4.1950000000000001E-2</v>
      </c>
      <c r="AS812" s="18">
        <f>IF(AF!$D$27="Todos",1,IF(M812=AF!$D$27,1,0))</f>
        <v>1</v>
      </c>
      <c r="AT812" s="53">
        <f>IF(AND(E812=AF!$D$6,OR(LT!M812=AF!$D$27,AF!$D$27="Todos"),OR(AP812=AF!$E$8,AQ812=AF!$E$8)),AR812+AS812,0)</f>
        <v>0</v>
      </c>
      <c r="AU812" s="18" t="str">
        <f t="shared" si="274"/>
        <v/>
      </c>
      <c r="AV812" s="54" t="str">
        <f t="shared" si="275"/>
        <v/>
      </c>
      <c r="AW812" s="54" t="str">
        <f t="shared" si="276"/>
        <v/>
      </c>
      <c r="AX812" s="18" t="str">
        <f t="shared" si="277"/>
        <v/>
      </c>
      <c r="AY812" s="18" t="str">
        <f t="shared" si="278"/>
        <v/>
      </c>
      <c r="BA812" s="18">
        <f>IF($E812=AF!$D$6,IF($M812="Concluída no prazo",2,IF($M812="Concluída com atraso",1,0)),0)</f>
        <v>0</v>
      </c>
      <c r="BB812" s="18">
        <f>IF($E812=AF!$D$6,IF($M812="Atrasada",2,IF($M812="Concluída com atraso",1,0)),0)</f>
        <v>0</v>
      </c>
      <c r="BC812" s="18">
        <v>8.0599999999999995E-3</v>
      </c>
      <c r="BD812" s="18">
        <f t="shared" si="285"/>
        <v>8.0599999999999995E-3</v>
      </c>
      <c r="BE812" s="18">
        <f t="shared" si="285"/>
        <v>8.0599999999999995E-3</v>
      </c>
      <c r="BF812" s="18" t="str">
        <f t="shared" si="279"/>
        <v/>
      </c>
      <c r="BN812" s="18" t="str">
        <f t="shared" si="280"/>
        <v>s</v>
      </c>
    </row>
    <row r="813" spans="3:66" ht="50.1" customHeight="1" thickTop="1" thickBot="1" x14ac:dyDescent="0.3">
      <c r="C813" s="46"/>
      <c r="D813" s="46"/>
      <c r="E813" s="46"/>
      <c r="F813" s="122"/>
      <c r="G813" s="122"/>
      <c r="H813" s="78" t="str">
        <f t="shared" si="281"/>
        <v/>
      </c>
      <c r="I813" s="78" t="str">
        <f t="shared" si="282"/>
        <v/>
      </c>
      <c r="J813" s="16"/>
      <c r="K813" s="46" t="str">
        <f t="shared" si="283"/>
        <v/>
      </c>
      <c r="L813" s="16"/>
      <c r="M813" s="16"/>
      <c r="N813" s="46"/>
      <c r="O813" s="47" t="str">
        <f t="shared" si="286"/>
        <v/>
      </c>
      <c r="P813" s="47"/>
      <c r="Q813" s="48" t="str">
        <f>IFERROR(VLOOKUP(E813,Funcionários!$C$8:$E$207,3,FALSE),"")</f>
        <v/>
      </c>
      <c r="R813" s="47"/>
      <c r="S813" s="49" t="str">
        <f t="shared" si="287"/>
        <v/>
      </c>
      <c r="T813" s="49">
        <v>8.0700000000000008E-3</v>
      </c>
      <c r="U813" s="48" t="str">
        <f>IF(Funcionários!C814=0,"",Funcionários!C814)</f>
        <v/>
      </c>
      <c r="V813" s="50">
        <f>IF(U813="",0,IF(COUNTIFS($E$7:$E$3006,U813,$I$7:$I$3006,'RC'!$E$6)=0,0,COUNTIFS($M$7:$M$3006,"Concluída no prazo",$E$7:$E$3006,U813,$I$7:$I$3006,'RC'!$E$6)/COUNTIFS($E$7:$E$3006,U813,$I$7:$I$3006,'RC'!$E$6)))</f>
        <v>0</v>
      </c>
      <c r="W813" s="49">
        <f>SUMIFS($J$7:$J$3006,$E$7:$E$3006,U813,$I$7:$I$3006,'RC'!$E$6)+SUMIFS($L$7:$L$3006,$E$7:$E$3006,U813,$I$7:$I$3006,'RC'!$E$6)</f>
        <v>0</v>
      </c>
      <c r="X813" s="48">
        <f>COUNTIFS($E$7:$E$3006,U813,$I$7:$I$3006,'RC'!$E$6)</f>
        <v>0</v>
      </c>
      <c r="Y813" s="48"/>
      <c r="Z813" s="51" t="str">
        <f>IF(AQ813='RC'!$E$6,AC813*1000+AD813,"")</f>
        <v/>
      </c>
      <c r="AA813" s="51" t="str">
        <f>IF(AB813="","",IF(AQ813='RC'!$E$6,AC813*1000-AD813,""))</f>
        <v/>
      </c>
      <c r="AB813" s="48" t="str">
        <f>IFERROR(VLOOKUP(E813,Funcionários!$C$8:$E$207,3,FALSE),"")</f>
        <v/>
      </c>
      <c r="AC813" s="50" t="str">
        <f>IF(AB813="","",IF(COUNTIFS($AB$7:$AB$3006,AB813,$AQ$7:$AQ$3006,'RC'!$E$6)=0,"",COUNTIFS($M$7:$M$3006,"Concluída no prazo",$AB$7:$AB$3006,AB813,$AQ$7:$AQ$3006,'RC'!$E$6)/COUNTIFS($AB$7:$AB$3006,AB813,$AQ$7:$AQ$3006,'RC'!$E$6)))</f>
        <v/>
      </c>
      <c r="AD813" s="48">
        <f>SUMIF($AQ$7:$AQ$3006,'RC'!$E$6,$J$7:$J$3006)+SUMIF($AQ$7:$AQ$3006,'RC'!$E$6,$L$7:$L$3006)</f>
        <v>21</v>
      </c>
      <c r="AF813" s="48">
        <v>4.19399999999975E-2</v>
      </c>
      <c r="AG813" s="48">
        <f>IF(OR(AQ813="",AQ813&lt;&gt;'RC'!$E$6,AB813&lt;&gt;'RC'!$D$21),0,1)</f>
        <v>0</v>
      </c>
      <c r="AH813" s="48">
        <f t="shared" si="284"/>
        <v>4.19399999999975E-2</v>
      </c>
      <c r="AI813" s="48" t="str">
        <f t="shared" si="266"/>
        <v/>
      </c>
      <c r="AJ813" s="48" t="str">
        <f t="shared" si="267"/>
        <v/>
      </c>
      <c r="AK813" s="52" t="str">
        <f t="shared" si="268"/>
        <v/>
      </c>
      <c r="AL813" s="52" t="str">
        <f t="shared" si="269"/>
        <v/>
      </c>
      <c r="AM813" s="48" t="str">
        <f t="shared" si="270"/>
        <v/>
      </c>
      <c r="AN813" s="48" t="str">
        <f t="shared" si="271"/>
        <v/>
      </c>
      <c r="AP813" s="18" t="str">
        <f t="shared" si="272"/>
        <v/>
      </c>
      <c r="AQ813" s="18" t="str">
        <f t="shared" si="273"/>
        <v/>
      </c>
      <c r="AR813" s="18">
        <v>4.1939999999999998E-2</v>
      </c>
      <c r="AS813" s="18">
        <f>IF(AF!$D$27="Todos",1,IF(M813=AF!$D$27,1,0))</f>
        <v>1</v>
      </c>
      <c r="AT813" s="53">
        <f>IF(AND(E813=AF!$D$6,OR(LT!M813=AF!$D$27,AF!$D$27="Todos"),OR(AP813=AF!$E$8,AQ813=AF!$E$8)),AR813+AS813,0)</f>
        <v>0</v>
      </c>
      <c r="AU813" s="18" t="str">
        <f t="shared" si="274"/>
        <v/>
      </c>
      <c r="AV813" s="54" t="str">
        <f t="shared" si="275"/>
        <v/>
      </c>
      <c r="AW813" s="54" t="str">
        <f t="shared" si="276"/>
        <v/>
      </c>
      <c r="AX813" s="18" t="str">
        <f t="shared" si="277"/>
        <v/>
      </c>
      <c r="AY813" s="18" t="str">
        <f t="shared" si="278"/>
        <v/>
      </c>
      <c r="BA813" s="18">
        <f>IF($E813=AF!$D$6,IF($M813="Concluída no prazo",2,IF($M813="Concluída com atraso",1,0)),0)</f>
        <v>0</v>
      </c>
      <c r="BB813" s="18">
        <f>IF($E813=AF!$D$6,IF($M813="Atrasada",2,IF($M813="Concluída com atraso",1,0)),0)</f>
        <v>0</v>
      </c>
      <c r="BC813" s="18">
        <v>8.0700000000000008E-3</v>
      </c>
      <c r="BD813" s="18">
        <f t="shared" si="285"/>
        <v>8.0700000000000008E-3</v>
      </c>
      <c r="BE813" s="18">
        <f t="shared" si="285"/>
        <v>8.0700000000000008E-3</v>
      </c>
      <c r="BF813" s="18" t="str">
        <f t="shared" si="279"/>
        <v/>
      </c>
      <c r="BN813" s="18" t="str">
        <f t="shared" si="280"/>
        <v>s</v>
      </c>
    </row>
    <row r="814" spans="3:66" ht="50.1" customHeight="1" thickTop="1" thickBot="1" x14ac:dyDescent="0.3">
      <c r="C814" s="46"/>
      <c r="D814" s="46"/>
      <c r="E814" s="46"/>
      <c r="F814" s="122"/>
      <c r="G814" s="122"/>
      <c r="H814" s="78" t="str">
        <f t="shared" si="281"/>
        <v/>
      </c>
      <c r="I814" s="78" t="str">
        <f t="shared" si="282"/>
        <v/>
      </c>
      <c r="J814" s="16"/>
      <c r="K814" s="46" t="str">
        <f t="shared" si="283"/>
        <v/>
      </c>
      <c r="L814" s="16"/>
      <c r="M814" s="16"/>
      <c r="N814" s="46"/>
      <c r="O814" s="47" t="str">
        <f t="shared" si="286"/>
        <v/>
      </c>
      <c r="P814" s="47"/>
      <c r="Q814" s="48" t="str">
        <f>IFERROR(VLOOKUP(E814,Funcionários!$C$8:$E$207,3,FALSE),"")</f>
        <v/>
      </c>
      <c r="R814" s="47"/>
      <c r="S814" s="49" t="str">
        <f t="shared" si="287"/>
        <v/>
      </c>
      <c r="T814" s="49">
        <v>8.0800000000000004E-3</v>
      </c>
      <c r="U814" s="48" t="str">
        <f>IF(Funcionários!C815=0,"",Funcionários!C815)</f>
        <v/>
      </c>
      <c r="V814" s="50">
        <f>IF(U814="",0,IF(COUNTIFS($E$7:$E$3006,U814,$I$7:$I$3006,'RC'!$E$6)=0,0,COUNTIFS($M$7:$M$3006,"Concluída no prazo",$E$7:$E$3006,U814,$I$7:$I$3006,'RC'!$E$6)/COUNTIFS($E$7:$E$3006,U814,$I$7:$I$3006,'RC'!$E$6)))</f>
        <v>0</v>
      </c>
      <c r="W814" s="49">
        <f>SUMIFS($J$7:$J$3006,$E$7:$E$3006,U814,$I$7:$I$3006,'RC'!$E$6)+SUMIFS($L$7:$L$3006,$E$7:$E$3006,U814,$I$7:$I$3006,'RC'!$E$6)</f>
        <v>0</v>
      </c>
      <c r="X814" s="48">
        <f>COUNTIFS($E$7:$E$3006,U814,$I$7:$I$3006,'RC'!$E$6)</f>
        <v>0</v>
      </c>
      <c r="Y814" s="48"/>
      <c r="Z814" s="51" t="str">
        <f>IF(AQ814='RC'!$E$6,AC814*1000+AD814,"")</f>
        <v/>
      </c>
      <c r="AA814" s="51" t="str">
        <f>IF(AB814="","",IF(AQ814='RC'!$E$6,AC814*1000-AD814,""))</f>
        <v/>
      </c>
      <c r="AB814" s="48" t="str">
        <f>IFERROR(VLOOKUP(E814,Funcionários!$C$8:$E$207,3,FALSE),"")</f>
        <v/>
      </c>
      <c r="AC814" s="50" t="str">
        <f>IF(AB814="","",IF(COUNTIFS($AB$7:$AB$3006,AB814,$AQ$7:$AQ$3006,'RC'!$E$6)=0,"",COUNTIFS($M$7:$M$3006,"Concluída no prazo",$AB$7:$AB$3006,AB814,$AQ$7:$AQ$3006,'RC'!$E$6)/COUNTIFS($AB$7:$AB$3006,AB814,$AQ$7:$AQ$3006,'RC'!$E$6)))</f>
        <v/>
      </c>
      <c r="AD814" s="48">
        <f>SUMIF($AQ$7:$AQ$3006,'RC'!$E$6,$J$7:$J$3006)+SUMIF($AQ$7:$AQ$3006,'RC'!$E$6,$L$7:$L$3006)</f>
        <v>21</v>
      </c>
      <c r="AF814" s="48">
        <v>4.1929999999997497E-2</v>
      </c>
      <c r="AG814" s="48">
        <f>IF(OR(AQ814="",AQ814&lt;&gt;'RC'!$E$6,AB814&lt;&gt;'RC'!$D$21),0,1)</f>
        <v>0</v>
      </c>
      <c r="AH814" s="48">
        <f t="shared" si="284"/>
        <v>4.1929999999997497E-2</v>
      </c>
      <c r="AI814" s="48" t="str">
        <f t="shared" si="266"/>
        <v/>
      </c>
      <c r="AJ814" s="48" t="str">
        <f t="shared" si="267"/>
        <v/>
      </c>
      <c r="AK814" s="52" t="str">
        <f t="shared" si="268"/>
        <v/>
      </c>
      <c r="AL814" s="52" t="str">
        <f t="shared" si="269"/>
        <v/>
      </c>
      <c r="AM814" s="48" t="str">
        <f t="shared" si="270"/>
        <v/>
      </c>
      <c r="AN814" s="48" t="str">
        <f t="shared" si="271"/>
        <v/>
      </c>
      <c r="AP814" s="18" t="str">
        <f t="shared" si="272"/>
        <v/>
      </c>
      <c r="AQ814" s="18" t="str">
        <f t="shared" si="273"/>
        <v/>
      </c>
      <c r="AR814" s="18">
        <v>4.1930000000000002E-2</v>
      </c>
      <c r="AS814" s="18">
        <f>IF(AF!$D$27="Todos",1,IF(M814=AF!$D$27,1,0))</f>
        <v>1</v>
      </c>
      <c r="AT814" s="53">
        <f>IF(AND(E814=AF!$D$6,OR(LT!M814=AF!$D$27,AF!$D$27="Todos"),OR(AP814=AF!$E$8,AQ814=AF!$E$8)),AR814+AS814,0)</f>
        <v>0</v>
      </c>
      <c r="AU814" s="18" t="str">
        <f t="shared" si="274"/>
        <v/>
      </c>
      <c r="AV814" s="54" t="str">
        <f t="shared" si="275"/>
        <v/>
      </c>
      <c r="AW814" s="54" t="str">
        <f t="shared" si="276"/>
        <v/>
      </c>
      <c r="AX814" s="18" t="str">
        <f t="shared" si="277"/>
        <v/>
      </c>
      <c r="AY814" s="18" t="str">
        <f t="shared" si="278"/>
        <v/>
      </c>
      <c r="BA814" s="18">
        <f>IF($E814=AF!$D$6,IF($M814="Concluída no prazo",2,IF($M814="Concluída com atraso",1,0)),0)</f>
        <v>0</v>
      </c>
      <c r="BB814" s="18">
        <f>IF($E814=AF!$D$6,IF($M814="Atrasada",2,IF($M814="Concluída com atraso",1,0)),0)</f>
        <v>0</v>
      </c>
      <c r="BC814" s="18">
        <v>8.0800000000000004E-3</v>
      </c>
      <c r="BD814" s="18">
        <f t="shared" si="285"/>
        <v>8.0800000000000004E-3</v>
      </c>
      <c r="BE814" s="18">
        <f t="shared" si="285"/>
        <v>8.0800000000000004E-3</v>
      </c>
      <c r="BF814" s="18" t="str">
        <f t="shared" si="279"/>
        <v/>
      </c>
      <c r="BN814" s="18" t="str">
        <f t="shared" si="280"/>
        <v>s</v>
      </c>
    </row>
    <row r="815" spans="3:66" ht="50.1" customHeight="1" thickTop="1" thickBot="1" x14ac:dyDescent="0.3">
      <c r="C815" s="46"/>
      <c r="D815" s="46"/>
      <c r="E815" s="46"/>
      <c r="F815" s="122"/>
      <c r="G815" s="122"/>
      <c r="H815" s="78" t="str">
        <f t="shared" si="281"/>
        <v/>
      </c>
      <c r="I815" s="78" t="str">
        <f t="shared" si="282"/>
        <v/>
      </c>
      <c r="J815" s="16"/>
      <c r="K815" s="46" t="str">
        <f t="shared" si="283"/>
        <v/>
      </c>
      <c r="L815" s="16"/>
      <c r="M815" s="16"/>
      <c r="N815" s="46"/>
      <c r="O815" s="47" t="str">
        <f t="shared" si="286"/>
        <v/>
      </c>
      <c r="P815" s="47"/>
      <c r="Q815" s="48" t="str">
        <f>IFERROR(VLOOKUP(E815,Funcionários!$C$8:$E$207,3,FALSE),"")</f>
        <v/>
      </c>
      <c r="R815" s="47"/>
      <c r="S815" s="49" t="str">
        <f t="shared" si="287"/>
        <v/>
      </c>
      <c r="T815" s="49">
        <v>8.09E-3</v>
      </c>
      <c r="U815" s="48" t="str">
        <f>IF(Funcionários!C816=0,"",Funcionários!C816)</f>
        <v/>
      </c>
      <c r="V815" s="50">
        <f>IF(U815="",0,IF(COUNTIFS($E$7:$E$3006,U815,$I$7:$I$3006,'RC'!$E$6)=0,0,COUNTIFS($M$7:$M$3006,"Concluída no prazo",$E$7:$E$3006,U815,$I$7:$I$3006,'RC'!$E$6)/COUNTIFS($E$7:$E$3006,U815,$I$7:$I$3006,'RC'!$E$6)))</f>
        <v>0</v>
      </c>
      <c r="W815" s="49">
        <f>SUMIFS($J$7:$J$3006,$E$7:$E$3006,U815,$I$7:$I$3006,'RC'!$E$6)+SUMIFS($L$7:$L$3006,$E$7:$E$3006,U815,$I$7:$I$3006,'RC'!$E$6)</f>
        <v>0</v>
      </c>
      <c r="X815" s="48">
        <f>COUNTIFS($E$7:$E$3006,U815,$I$7:$I$3006,'RC'!$E$6)</f>
        <v>0</v>
      </c>
      <c r="Y815" s="48"/>
      <c r="Z815" s="51" t="str">
        <f>IF(AQ815='RC'!$E$6,AC815*1000+AD815,"")</f>
        <v/>
      </c>
      <c r="AA815" s="51" t="str">
        <f>IF(AB815="","",IF(AQ815='RC'!$E$6,AC815*1000-AD815,""))</f>
        <v/>
      </c>
      <c r="AB815" s="48" t="str">
        <f>IFERROR(VLOOKUP(E815,Funcionários!$C$8:$E$207,3,FALSE),"")</f>
        <v/>
      </c>
      <c r="AC815" s="50" t="str">
        <f>IF(AB815="","",IF(COUNTIFS($AB$7:$AB$3006,AB815,$AQ$7:$AQ$3006,'RC'!$E$6)=0,"",COUNTIFS($M$7:$M$3006,"Concluída no prazo",$AB$7:$AB$3006,AB815,$AQ$7:$AQ$3006,'RC'!$E$6)/COUNTIFS($AB$7:$AB$3006,AB815,$AQ$7:$AQ$3006,'RC'!$E$6)))</f>
        <v/>
      </c>
      <c r="AD815" s="48">
        <f>SUMIF($AQ$7:$AQ$3006,'RC'!$E$6,$J$7:$J$3006)+SUMIF($AQ$7:$AQ$3006,'RC'!$E$6,$L$7:$L$3006)</f>
        <v>21</v>
      </c>
      <c r="AF815" s="48">
        <v>4.1919999999997501E-2</v>
      </c>
      <c r="AG815" s="48">
        <f>IF(OR(AQ815="",AQ815&lt;&gt;'RC'!$E$6,AB815&lt;&gt;'RC'!$D$21),0,1)</f>
        <v>0</v>
      </c>
      <c r="AH815" s="48">
        <f t="shared" si="284"/>
        <v>4.1919999999997501E-2</v>
      </c>
      <c r="AI815" s="48" t="str">
        <f t="shared" si="266"/>
        <v/>
      </c>
      <c r="AJ815" s="48" t="str">
        <f t="shared" si="267"/>
        <v/>
      </c>
      <c r="AK815" s="52" t="str">
        <f t="shared" si="268"/>
        <v/>
      </c>
      <c r="AL815" s="52" t="str">
        <f t="shared" si="269"/>
        <v/>
      </c>
      <c r="AM815" s="48" t="str">
        <f t="shared" si="270"/>
        <v/>
      </c>
      <c r="AN815" s="48" t="str">
        <f t="shared" si="271"/>
        <v/>
      </c>
      <c r="AP815" s="18" t="str">
        <f t="shared" si="272"/>
        <v/>
      </c>
      <c r="AQ815" s="18" t="str">
        <f t="shared" si="273"/>
        <v/>
      </c>
      <c r="AR815" s="18">
        <v>4.1919999999999999E-2</v>
      </c>
      <c r="AS815" s="18">
        <f>IF(AF!$D$27="Todos",1,IF(M815=AF!$D$27,1,0))</f>
        <v>1</v>
      </c>
      <c r="AT815" s="53">
        <f>IF(AND(E815=AF!$D$6,OR(LT!M815=AF!$D$27,AF!$D$27="Todos"),OR(AP815=AF!$E$8,AQ815=AF!$E$8)),AR815+AS815,0)</f>
        <v>0</v>
      </c>
      <c r="AU815" s="18" t="str">
        <f t="shared" si="274"/>
        <v/>
      </c>
      <c r="AV815" s="54" t="str">
        <f t="shared" si="275"/>
        <v/>
      </c>
      <c r="AW815" s="54" t="str">
        <f t="shared" si="276"/>
        <v/>
      </c>
      <c r="AX815" s="18" t="str">
        <f t="shared" si="277"/>
        <v/>
      </c>
      <c r="AY815" s="18" t="str">
        <f t="shared" si="278"/>
        <v/>
      </c>
      <c r="BA815" s="18">
        <f>IF($E815=AF!$D$6,IF($M815="Concluída no prazo",2,IF($M815="Concluída com atraso",1,0)),0)</f>
        <v>0</v>
      </c>
      <c r="BB815" s="18">
        <f>IF($E815=AF!$D$6,IF($M815="Atrasada",2,IF($M815="Concluída com atraso",1,0)),0)</f>
        <v>0</v>
      </c>
      <c r="BC815" s="18">
        <v>8.09E-3</v>
      </c>
      <c r="BD815" s="18">
        <f t="shared" si="285"/>
        <v>8.09E-3</v>
      </c>
      <c r="BE815" s="18">
        <f t="shared" si="285"/>
        <v>8.09E-3</v>
      </c>
      <c r="BF815" s="18" t="str">
        <f t="shared" si="279"/>
        <v/>
      </c>
      <c r="BN815" s="18" t="str">
        <f t="shared" si="280"/>
        <v>s</v>
      </c>
    </row>
    <row r="816" spans="3:66" ht="50.1" customHeight="1" thickTop="1" thickBot="1" x14ac:dyDescent="0.3">
      <c r="C816" s="46"/>
      <c r="D816" s="46"/>
      <c r="E816" s="46"/>
      <c r="F816" s="122"/>
      <c r="G816" s="122"/>
      <c r="H816" s="78" t="str">
        <f t="shared" si="281"/>
        <v/>
      </c>
      <c r="I816" s="78" t="str">
        <f t="shared" si="282"/>
        <v/>
      </c>
      <c r="J816" s="16"/>
      <c r="K816" s="46" t="str">
        <f t="shared" si="283"/>
        <v/>
      </c>
      <c r="L816" s="16"/>
      <c r="M816" s="16"/>
      <c r="N816" s="46"/>
      <c r="O816" s="47" t="str">
        <f t="shared" si="286"/>
        <v/>
      </c>
      <c r="P816" s="47"/>
      <c r="Q816" s="48" t="str">
        <f>IFERROR(VLOOKUP(E816,Funcionários!$C$8:$E$207,3,FALSE),"")</f>
        <v/>
      </c>
      <c r="R816" s="47"/>
      <c r="S816" s="49" t="str">
        <f t="shared" si="287"/>
        <v/>
      </c>
      <c r="T816" s="49">
        <v>8.0999999999999996E-3</v>
      </c>
      <c r="U816" s="48" t="str">
        <f>IF(Funcionários!C817=0,"",Funcionários!C817)</f>
        <v/>
      </c>
      <c r="V816" s="50">
        <f>IF(U816="",0,IF(COUNTIFS($E$7:$E$3006,U816,$I$7:$I$3006,'RC'!$E$6)=0,0,COUNTIFS($M$7:$M$3006,"Concluída no prazo",$E$7:$E$3006,U816,$I$7:$I$3006,'RC'!$E$6)/COUNTIFS($E$7:$E$3006,U816,$I$7:$I$3006,'RC'!$E$6)))</f>
        <v>0</v>
      </c>
      <c r="W816" s="49">
        <f>SUMIFS($J$7:$J$3006,$E$7:$E$3006,U816,$I$7:$I$3006,'RC'!$E$6)+SUMIFS($L$7:$L$3006,$E$7:$E$3006,U816,$I$7:$I$3006,'RC'!$E$6)</f>
        <v>0</v>
      </c>
      <c r="X816" s="48">
        <f>COUNTIFS($E$7:$E$3006,U816,$I$7:$I$3006,'RC'!$E$6)</f>
        <v>0</v>
      </c>
      <c r="Y816" s="48"/>
      <c r="Z816" s="51" t="str">
        <f>IF(AQ816='RC'!$E$6,AC816*1000+AD816,"")</f>
        <v/>
      </c>
      <c r="AA816" s="51" t="str">
        <f>IF(AB816="","",IF(AQ816='RC'!$E$6,AC816*1000-AD816,""))</f>
        <v/>
      </c>
      <c r="AB816" s="48" t="str">
        <f>IFERROR(VLOOKUP(E816,Funcionários!$C$8:$E$207,3,FALSE),"")</f>
        <v/>
      </c>
      <c r="AC816" s="50" t="str">
        <f>IF(AB816="","",IF(COUNTIFS($AB$7:$AB$3006,AB816,$AQ$7:$AQ$3006,'RC'!$E$6)=0,"",COUNTIFS($M$7:$M$3006,"Concluída no prazo",$AB$7:$AB$3006,AB816,$AQ$7:$AQ$3006,'RC'!$E$6)/COUNTIFS($AB$7:$AB$3006,AB816,$AQ$7:$AQ$3006,'RC'!$E$6)))</f>
        <v/>
      </c>
      <c r="AD816" s="48">
        <f>SUMIF($AQ$7:$AQ$3006,'RC'!$E$6,$J$7:$J$3006)+SUMIF($AQ$7:$AQ$3006,'RC'!$E$6,$L$7:$L$3006)</f>
        <v>21</v>
      </c>
      <c r="AF816" s="48">
        <v>4.1909999999997498E-2</v>
      </c>
      <c r="AG816" s="48">
        <f>IF(OR(AQ816="",AQ816&lt;&gt;'RC'!$E$6,AB816&lt;&gt;'RC'!$D$21),0,1)</f>
        <v>0</v>
      </c>
      <c r="AH816" s="48">
        <f t="shared" si="284"/>
        <v>4.1909999999997498E-2</v>
      </c>
      <c r="AI816" s="48" t="str">
        <f t="shared" si="266"/>
        <v/>
      </c>
      <c r="AJ816" s="48" t="str">
        <f t="shared" si="267"/>
        <v/>
      </c>
      <c r="AK816" s="52" t="str">
        <f t="shared" si="268"/>
        <v/>
      </c>
      <c r="AL816" s="52" t="str">
        <f t="shared" si="269"/>
        <v/>
      </c>
      <c r="AM816" s="48" t="str">
        <f t="shared" si="270"/>
        <v/>
      </c>
      <c r="AN816" s="48" t="str">
        <f t="shared" si="271"/>
        <v/>
      </c>
      <c r="AP816" s="18" t="str">
        <f t="shared" si="272"/>
        <v/>
      </c>
      <c r="AQ816" s="18" t="str">
        <f t="shared" si="273"/>
        <v/>
      </c>
      <c r="AR816" s="18">
        <v>4.1910000000000003E-2</v>
      </c>
      <c r="AS816" s="18">
        <f>IF(AF!$D$27="Todos",1,IF(M816=AF!$D$27,1,0))</f>
        <v>1</v>
      </c>
      <c r="AT816" s="53">
        <f>IF(AND(E816=AF!$D$6,OR(LT!M816=AF!$D$27,AF!$D$27="Todos"),OR(AP816=AF!$E$8,AQ816=AF!$E$8)),AR816+AS816,0)</f>
        <v>0</v>
      </c>
      <c r="AU816" s="18" t="str">
        <f t="shared" si="274"/>
        <v/>
      </c>
      <c r="AV816" s="54" t="str">
        <f t="shared" si="275"/>
        <v/>
      </c>
      <c r="AW816" s="54" t="str">
        <f t="shared" si="276"/>
        <v/>
      </c>
      <c r="AX816" s="18" t="str">
        <f t="shared" si="277"/>
        <v/>
      </c>
      <c r="AY816" s="18" t="str">
        <f t="shared" si="278"/>
        <v/>
      </c>
      <c r="BA816" s="18">
        <f>IF($E816=AF!$D$6,IF($M816="Concluída no prazo",2,IF($M816="Concluída com atraso",1,0)),0)</f>
        <v>0</v>
      </c>
      <c r="BB816" s="18">
        <f>IF($E816=AF!$D$6,IF($M816="Atrasada",2,IF($M816="Concluída com atraso",1,0)),0)</f>
        <v>0</v>
      </c>
      <c r="BC816" s="18">
        <v>8.0999999999999996E-3</v>
      </c>
      <c r="BD816" s="18">
        <f t="shared" si="285"/>
        <v>8.0999999999999996E-3</v>
      </c>
      <c r="BE816" s="18">
        <f t="shared" si="285"/>
        <v>8.0999999999999996E-3</v>
      </c>
      <c r="BF816" s="18" t="str">
        <f t="shared" si="279"/>
        <v/>
      </c>
      <c r="BN816" s="18" t="str">
        <f t="shared" si="280"/>
        <v>s</v>
      </c>
    </row>
    <row r="817" spans="3:66" ht="50.1" customHeight="1" thickTop="1" thickBot="1" x14ac:dyDescent="0.3">
      <c r="C817" s="46"/>
      <c r="D817" s="46"/>
      <c r="E817" s="46"/>
      <c r="F817" s="122"/>
      <c r="G817" s="122"/>
      <c r="H817" s="78" t="str">
        <f t="shared" si="281"/>
        <v/>
      </c>
      <c r="I817" s="78" t="str">
        <f t="shared" si="282"/>
        <v/>
      </c>
      <c r="J817" s="16"/>
      <c r="K817" s="46" t="str">
        <f t="shared" si="283"/>
        <v/>
      </c>
      <c r="L817" s="16"/>
      <c r="M817" s="16"/>
      <c r="N817" s="46"/>
      <c r="O817" s="47" t="str">
        <f t="shared" si="286"/>
        <v/>
      </c>
      <c r="P817" s="47"/>
      <c r="Q817" s="48" t="str">
        <f>IFERROR(VLOOKUP(E817,Funcionários!$C$8:$E$207,3,FALSE),"")</f>
        <v/>
      </c>
      <c r="R817" s="47"/>
      <c r="S817" s="49" t="str">
        <f t="shared" si="287"/>
        <v/>
      </c>
      <c r="T817" s="49">
        <v>8.1099999999999992E-3</v>
      </c>
      <c r="U817" s="48" t="str">
        <f>IF(Funcionários!C818=0,"",Funcionários!C818)</f>
        <v/>
      </c>
      <c r="V817" s="50">
        <f>IF(U817="",0,IF(COUNTIFS($E$7:$E$3006,U817,$I$7:$I$3006,'RC'!$E$6)=0,0,COUNTIFS($M$7:$M$3006,"Concluída no prazo",$E$7:$E$3006,U817,$I$7:$I$3006,'RC'!$E$6)/COUNTIFS($E$7:$E$3006,U817,$I$7:$I$3006,'RC'!$E$6)))</f>
        <v>0</v>
      </c>
      <c r="W817" s="49">
        <f>SUMIFS($J$7:$J$3006,$E$7:$E$3006,U817,$I$7:$I$3006,'RC'!$E$6)+SUMIFS($L$7:$L$3006,$E$7:$E$3006,U817,$I$7:$I$3006,'RC'!$E$6)</f>
        <v>0</v>
      </c>
      <c r="X817" s="48">
        <f>COUNTIFS($E$7:$E$3006,U817,$I$7:$I$3006,'RC'!$E$6)</f>
        <v>0</v>
      </c>
      <c r="Y817" s="48"/>
      <c r="Z817" s="51" t="str">
        <f>IF(AQ817='RC'!$E$6,AC817*1000+AD817,"")</f>
        <v/>
      </c>
      <c r="AA817" s="51" t="str">
        <f>IF(AB817="","",IF(AQ817='RC'!$E$6,AC817*1000-AD817,""))</f>
        <v/>
      </c>
      <c r="AB817" s="48" t="str">
        <f>IFERROR(VLOOKUP(E817,Funcionários!$C$8:$E$207,3,FALSE),"")</f>
        <v/>
      </c>
      <c r="AC817" s="50" t="str">
        <f>IF(AB817="","",IF(COUNTIFS($AB$7:$AB$3006,AB817,$AQ$7:$AQ$3006,'RC'!$E$6)=0,"",COUNTIFS($M$7:$M$3006,"Concluída no prazo",$AB$7:$AB$3006,AB817,$AQ$7:$AQ$3006,'RC'!$E$6)/COUNTIFS($AB$7:$AB$3006,AB817,$AQ$7:$AQ$3006,'RC'!$E$6)))</f>
        <v/>
      </c>
      <c r="AD817" s="48">
        <f>SUMIF($AQ$7:$AQ$3006,'RC'!$E$6,$J$7:$J$3006)+SUMIF($AQ$7:$AQ$3006,'RC'!$E$6,$L$7:$L$3006)</f>
        <v>21</v>
      </c>
      <c r="AF817" s="48">
        <v>4.1899999999997502E-2</v>
      </c>
      <c r="AG817" s="48">
        <f>IF(OR(AQ817="",AQ817&lt;&gt;'RC'!$E$6,AB817&lt;&gt;'RC'!$D$21),0,1)</f>
        <v>0</v>
      </c>
      <c r="AH817" s="48">
        <f t="shared" si="284"/>
        <v>4.1899999999997502E-2</v>
      </c>
      <c r="AI817" s="48" t="str">
        <f t="shared" si="266"/>
        <v/>
      </c>
      <c r="AJ817" s="48" t="str">
        <f t="shared" si="267"/>
        <v/>
      </c>
      <c r="AK817" s="52" t="str">
        <f t="shared" si="268"/>
        <v/>
      </c>
      <c r="AL817" s="52" t="str">
        <f t="shared" si="269"/>
        <v/>
      </c>
      <c r="AM817" s="48" t="str">
        <f t="shared" si="270"/>
        <v/>
      </c>
      <c r="AN817" s="48" t="str">
        <f t="shared" si="271"/>
        <v/>
      </c>
      <c r="AP817" s="18" t="str">
        <f t="shared" si="272"/>
        <v/>
      </c>
      <c r="AQ817" s="18" t="str">
        <f t="shared" si="273"/>
        <v/>
      </c>
      <c r="AR817" s="18">
        <v>4.19E-2</v>
      </c>
      <c r="AS817" s="18">
        <f>IF(AF!$D$27="Todos",1,IF(M817=AF!$D$27,1,0))</f>
        <v>1</v>
      </c>
      <c r="AT817" s="53">
        <f>IF(AND(E817=AF!$D$6,OR(LT!M817=AF!$D$27,AF!$D$27="Todos"),OR(AP817=AF!$E$8,AQ817=AF!$E$8)),AR817+AS817,0)</f>
        <v>0</v>
      </c>
      <c r="AU817" s="18" t="str">
        <f t="shared" si="274"/>
        <v/>
      </c>
      <c r="AV817" s="54" t="str">
        <f t="shared" si="275"/>
        <v/>
      </c>
      <c r="AW817" s="54" t="str">
        <f t="shared" si="276"/>
        <v/>
      </c>
      <c r="AX817" s="18" t="str">
        <f t="shared" si="277"/>
        <v/>
      </c>
      <c r="AY817" s="18" t="str">
        <f t="shared" si="278"/>
        <v/>
      </c>
      <c r="BA817" s="18">
        <f>IF($E817=AF!$D$6,IF($M817="Concluída no prazo",2,IF($M817="Concluída com atraso",1,0)),0)</f>
        <v>0</v>
      </c>
      <c r="BB817" s="18">
        <f>IF($E817=AF!$D$6,IF($M817="Atrasada",2,IF($M817="Concluída com atraso",1,0)),0)</f>
        <v>0</v>
      </c>
      <c r="BC817" s="18">
        <v>8.1099999999999992E-3</v>
      </c>
      <c r="BD817" s="18">
        <f t="shared" si="285"/>
        <v>8.1099999999999992E-3</v>
      </c>
      <c r="BE817" s="18">
        <f t="shared" si="285"/>
        <v>8.1099999999999992E-3</v>
      </c>
      <c r="BF817" s="18" t="str">
        <f t="shared" si="279"/>
        <v/>
      </c>
      <c r="BN817" s="18" t="str">
        <f t="shared" si="280"/>
        <v>s</v>
      </c>
    </row>
    <row r="818" spans="3:66" ht="50.1" customHeight="1" thickTop="1" thickBot="1" x14ac:dyDescent="0.3">
      <c r="C818" s="46"/>
      <c r="D818" s="46"/>
      <c r="E818" s="46"/>
      <c r="F818" s="122"/>
      <c r="G818" s="122"/>
      <c r="H818" s="78" t="str">
        <f t="shared" si="281"/>
        <v/>
      </c>
      <c r="I818" s="78" t="str">
        <f t="shared" si="282"/>
        <v/>
      </c>
      <c r="J818" s="16"/>
      <c r="K818" s="46" t="str">
        <f t="shared" si="283"/>
        <v/>
      </c>
      <c r="L818" s="16"/>
      <c r="M818" s="16"/>
      <c r="N818" s="46"/>
      <c r="O818" s="47" t="str">
        <f t="shared" si="286"/>
        <v/>
      </c>
      <c r="P818" s="47"/>
      <c r="Q818" s="48" t="str">
        <f>IFERROR(VLOOKUP(E818,Funcionários!$C$8:$E$207,3,FALSE),"")</f>
        <v/>
      </c>
      <c r="R818" s="47"/>
      <c r="S818" s="49" t="str">
        <f t="shared" si="287"/>
        <v/>
      </c>
      <c r="T818" s="49">
        <v>8.1200000000000005E-3</v>
      </c>
      <c r="U818" s="48" t="str">
        <f>IF(Funcionários!C819=0,"",Funcionários!C819)</f>
        <v/>
      </c>
      <c r="V818" s="50">
        <f>IF(U818="",0,IF(COUNTIFS($E$7:$E$3006,U818,$I$7:$I$3006,'RC'!$E$6)=0,0,COUNTIFS($M$7:$M$3006,"Concluída no prazo",$E$7:$E$3006,U818,$I$7:$I$3006,'RC'!$E$6)/COUNTIFS($E$7:$E$3006,U818,$I$7:$I$3006,'RC'!$E$6)))</f>
        <v>0</v>
      </c>
      <c r="W818" s="49">
        <f>SUMIFS($J$7:$J$3006,$E$7:$E$3006,U818,$I$7:$I$3006,'RC'!$E$6)+SUMIFS($L$7:$L$3006,$E$7:$E$3006,U818,$I$7:$I$3006,'RC'!$E$6)</f>
        <v>0</v>
      </c>
      <c r="X818" s="48">
        <f>COUNTIFS($E$7:$E$3006,U818,$I$7:$I$3006,'RC'!$E$6)</f>
        <v>0</v>
      </c>
      <c r="Y818" s="48"/>
      <c r="Z818" s="51" t="str">
        <f>IF(AQ818='RC'!$E$6,AC818*1000+AD818,"")</f>
        <v/>
      </c>
      <c r="AA818" s="51" t="str">
        <f>IF(AB818="","",IF(AQ818='RC'!$E$6,AC818*1000-AD818,""))</f>
        <v/>
      </c>
      <c r="AB818" s="48" t="str">
        <f>IFERROR(VLOOKUP(E818,Funcionários!$C$8:$E$207,3,FALSE),"")</f>
        <v/>
      </c>
      <c r="AC818" s="50" t="str">
        <f>IF(AB818="","",IF(COUNTIFS($AB$7:$AB$3006,AB818,$AQ$7:$AQ$3006,'RC'!$E$6)=0,"",COUNTIFS($M$7:$M$3006,"Concluída no prazo",$AB$7:$AB$3006,AB818,$AQ$7:$AQ$3006,'RC'!$E$6)/COUNTIFS($AB$7:$AB$3006,AB818,$AQ$7:$AQ$3006,'RC'!$E$6)))</f>
        <v/>
      </c>
      <c r="AD818" s="48">
        <f>SUMIF($AQ$7:$AQ$3006,'RC'!$E$6,$J$7:$J$3006)+SUMIF($AQ$7:$AQ$3006,'RC'!$E$6,$L$7:$L$3006)</f>
        <v>21</v>
      </c>
      <c r="AF818" s="48">
        <v>4.1889999999997499E-2</v>
      </c>
      <c r="AG818" s="48">
        <f>IF(OR(AQ818="",AQ818&lt;&gt;'RC'!$E$6,AB818&lt;&gt;'RC'!$D$21),0,1)</f>
        <v>0</v>
      </c>
      <c r="AH818" s="48">
        <f t="shared" si="284"/>
        <v>4.1889999999997499E-2</v>
      </c>
      <c r="AI818" s="48" t="str">
        <f t="shared" si="266"/>
        <v/>
      </c>
      <c r="AJ818" s="48" t="str">
        <f t="shared" si="267"/>
        <v/>
      </c>
      <c r="AK818" s="52" t="str">
        <f t="shared" si="268"/>
        <v/>
      </c>
      <c r="AL818" s="52" t="str">
        <f t="shared" si="269"/>
        <v/>
      </c>
      <c r="AM818" s="48" t="str">
        <f t="shared" si="270"/>
        <v/>
      </c>
      <c r="AN818" s="48" t="str">
        <f t="shared" si="271"/>
        <v/>
      </c>
      <c r="AP818" s="18" t="str">
        <f t="shared" si="272"/>
        <v/>
      </c>
      <c r="AQ818" s="18" t="str">
        <f t="shared" si="273"/>
        <v/>
      </c>
      <c r="AR818" s="18">
        <v>4.1889999999999997E-2</v>
      </c>
      <c r="AS818" s="18">
        <f>IF(AF!$D$27="Todos",1,IF(M818=AF!$D$27,1,0))</f>
        <v>1</v>
      </c>
      <c r="AT818" s="53">
        <f>IF(AND(E818=AF!$D$6,OR(LT!M818=AF!$D$27,AF!$D$27="Todos"),OR(AP818=AF!$E$8,AQ818=AF!$E$8)),AR818+AS818,0)</f>
        <v>0</v>
      </c>
      <c r="AU818" s="18" t="str">
        <f t="shared" si="274"/>
        <v/>
      </c>
      <c r="AV818" s="54" t="str">
        <f t="shared" si="275"/>
        <v/>
      </c>
      <c r="AW818" s="54" t="str">
        <f t="shared" si="276"/>
        <v/>
      </c>
      <c r="AX818" s="18" t="str">
        <f t="shared" si="277"/>
        <v/>
      </c>
      <c r="AY818" s="18" t="str">
        <f t="shared" si="278"/>
        <v/>
      </c>
      <c r="BA818" s="18">
        <f>IF($E818=AF!$D$6,IF($M818="Concluída no prazo",2,IF($M818="Concluída com atraso",1,0)),0)</f>
        <v>0</v>
      </c>
      <c r="BB818" s="18">
        <f>IF($E818=AF!$D$6,IF($M818="Atrasada",2,IF($M818="Concluída com atraso",1,0)),0)</f>
        <v>0</v>
      </c>
      <c r="BC818" s="18">
        <v>8.1200000000000005E-3</v>
      </c>
      <c r="BD818" s="18">
        <f t="shared" si="285"/>
        <v>8.1200000000000005E-3</v>
      </c>
      <c r="BE818" s="18">
        <f t="shared" si="285"/>
        <v>8.1200000000000005E-3</v>
      </c>
      <c r="BF818" s="18" t="str">
        <f t="shared" si="279"/>
        <v/>
      </c>
      <c r="BN818" s="18" t="str">
        <f t="shared" si="280"/>
        <v>s</v>
      </c>
    </row>
    <row r="819" spans="3:66" ht="50.1" customHeight="1" thickTop="1" thickBot="1" x14ac:dyDescent="0.3">
      <c r="C819" s="46"/>
      <c r="D819" s="46"/>
      <c r="E819" s="46"/>
      <c r="F819" s="122"/>
      <c r="G819" s="122"/>
      <c r="H819" s="78" t="str">
        <f t="shared" si="281"/>
        <v/>
      </c>
      <c r="I819" s="78" t="str">
        <f t="shared" si="282"/>
        <v/>
      </c>
      <c r="J819" s="16"/>
      <c r="K819" s="46" t="str">
        <f t="shared" si="283"/>
        <v/>
      </c>
      <c r="L819" s="16"/>
      <c r="M819" s="16"/>
      <c r="N819" s="46"/>
      <c r="O819" s="47" t="str">
        <f t="shared" si="286"/>
        <v/>
      </c>
      <c r="P819" s="47"/>
      <c r="Q819" s="48" t="str">
        <f>IFERROR(VLOOKUP(E819,Funcionários!$C$8:$E$207,3,FALSE),"")</f>
        <v/>
      </c>
      <c r="R819" s="47"/>
      <c r="S819" s="49" t="str">
        <f t="shared" si="287"/>
        <v/>
      </c>
      <c r="T819" s="49">
        <v>8.1300000000000001E-3</v>
      </c>
      <c r="U819" s="48" t="str">
        <f>IF(Funcionários!C820=0,"",Funcionários!C820)</f>
        <v/>
      </c>
      <c r="V819" s="50">
        <f>IF(U819="",0,IF(COUNTIFS($E$7:$E$3006,U819,$I$7:$I$3006,'RC'!$E$6)=0,0,COUNTIFS($M$7:$M$3006,"Concluída no prazo",$E$7:$E$3006,U819,$I$7:$I$3006,'RC'!$E$6)/COUNTIFS($E$7:$E$3006,U819,$I$7:$I$3006,'RC'!$E$6)))</f>
        <v>0</v>
      </c>
      <c r="W819" s="49">
        <f>SUMIFS($J$7:$J$3006,$E$7:$E$3006,U819,$I$7:$I$3006,'RC'!$E$6)+SUMIFS($L$7:$L$3006,$E$7:$E$3006,U819,$I$7:$I$3006,'RC'!$E$6)</f>
        <v>0</v>
      </c>
      <c r="X819" s="48">
        <f>COUNTIFS($E$7:$E$3006,U819,$I$7:$I$3006,'RC'!$E$6)</f>
        <v>0</v>
      </c>
      <c r="Y819" s="48"/>
      <c r="Z819" s="51" t="str">
        <f>IF(AQ819='RC'!$E$6,AC819*1000+AD819,"")</f>
        <v/>
      </c>
      <c r="AA819" s="51" t="str">
        <f>IF(AB819="","",IF(AQ819='RC'!$E$6,AC819*1000-AD819,""))</f>
        <v/>
      </c>
      <c r="AB819" s="48" t="str">
        <f>IFERROR(VLOOKUP(E819,Funcionários!$C$8:$E$207,3,FALSE),"")</f>
        <v/>
      </c>
      <c r="AC819" s="50" t="str">
        <f>IF(AB819="","",IF(COUNTIFS($AB$7:$AB$3006,AB819,$AQ$7:$AQ$3006,'RC'!$E$6)=0,"",COUNTIFS($M$7:$M$3006,"Concluída no prazo",$AB$7:$AB$3006,AB819,$AQ$7:$AQ$3006,'RC'!$E$6)/COUNTIFS($AB$7:$AB$3006,AB819,$AQ$7:$AQ$3006,'RC'!$E$6)))</f>
        <v/>
      </c>
      <c r="AD819" s="48">
        <f>SUMIF($AQ$7:$AQ$3006,'RC'!$E$6,$J$7:$J$3006)+SUMIF($AQ$7:$AQ$3006,'RC'!$E$6,$L$7:$L$3006)</f>
        <v>21</v>
      </c>
      <c r="AF819" s="48">
        <v>4.1879999999997503E-2</v>
      </c>
      <c r="AG819" s="48">
        <f>IF(OR(AQ819="",AQ819&lt;&gt;'RC'!$E$6,AB819&lt;&gt;'RC'!$D$21),0,1)</f>
        <v>0</v>
      </c>
      <c r="AH819" s="48">
        <f t="shared" si="284"/>
        <v>4.1879999999997503E-2</v>
      </c>
      <c r="AI819" s="48" t="str">
        <f t="shared" si="266"/>
        <v/>
      </c>
      <c r="AJ819" s="48" t="str">
        <f t="shared" si="267"/>
        <v/>
      </c>
      <c r="AK819" s="52" t="str">
        <f t="shared" si="268"/>
        <v/>
      </c>
      <c r="AL819" s="52" t="str">
        <f t="shared" si="269"/>
        <v/>
      </c>
      <c r="AM819" s="48" t="str">
        <f t="shared" si="270"/>
        <v/>
      </c>
      <c r="AN819" s="48" t="str">
        <f t="shared" si="271"/>
        <v/>
      </c>
      <c r="AP819" s="18" t="str">
        <f t="shared" si="272"/>
        <v/>
      </c>
      <c r="AQ819" s="18" t="str">
        <f t="shared" si="273"/>
        <v/>
      </c>
      <c r="AR819" s="18">
        <v>4.1880000000000001E-2</v>
      </c>
      <c r="AS819" s="18">
        <f>IF(AF!$D$27="Todos",1,IF(M819=AF!$D$27,1,0))</f>
        <v>1</v>
      </c>
      <c r="AT819" s="53">
        <f>IF(AND(E819=AF!$D$6,OR(LT!M819=AF!$D$27,AF!$D$27="Todos"),OR(AP819=AF!$E$8,AQ819=AF!$E$8)),AR819+AS819,0)</f>
        <v>0</v>
      </c>
      <c r="AU819" s="18" t="str">
        <f t="shared" si="274"/>
        <v/>
      </c>
      <c r="AV819" s="54" t="str">
        <f t="shared" si="275"/>
        <v/>
      </c>
      <c r="AW819" s="54" t="str">
        <f t="shared" si="276"/>
        <v/>
      </c>
      <c r="AX819" s="18" t="str">
        <f t="shared" si="277"/>
        <v/>
      </c>
      <c r="AY819" s="18" t="str">
        <f t="shared" si="278"/>
        <v/>
      </c>
      <c r="BA819" s="18">
        <f>IF($E819=AF!$D$6,IF($M819="Concluída no prazo",2,IF($M819="Concluída com atraso",1,0)),0)</f>
        <v>0</v>
      </c>
      <c r="BB819" s="18">
        <f>IF($E819=AF!$D$6,IF($M819="Atrasada",2,IF($M819="Concluída com atraso",1,0)),0)</f>
        <v>0</v>
      </c>
      <c r="BC819" s="18">
        <v>8.1300000000000001E-3</v>
      </c>
      <c r="BD819" s="18">
        <f t="shared" si="285"/>
        <v>8.1300000000000001E-3</v>
      </c>
      <c r="BE819" s="18">
        <f t="shared" si="285"/>
        <v>8.1300000000000001E-3</v>
      </c>
      <c r="BF819" s="18" t="str">
        <f t="shared" si="279"/>
        <v/>
      </c>
      <c r="BN819" s="18" t="str">
        <f t="shared" si="280"/>
        <v>s</v>
      </c>
    </row>
    <row r="820" spans="3:66" ht="50.1" customHeight="1" thickTop="1" thickBot="1" x14ac:dyDescent="0.3">
      <c r="C820" s="46"/>
      <c r="D820" s="46"/>
      <c r="E820" s="46"/>
      <c r="F820" s="122"/>
      <c r="G820" s="122"/>
      <c r="H820" s="78" t="str">
        <f t="shared" si="281"/>
        <v/>
      </c>
      <c r="I820" s="78" t="str">
        <f t="shared" si="282"/>
        <v/>
      </c>
      <c r="J820" s="16"/>
      <c r="K820" s="46" t="str">
        <f t="shared" si="283"/>
        <v/>
      </c>
      <c r="L820" s="16"/>
      <c r="M820" s="16"/>
      <c r="N820" s="46"/>
      <c r="O820" s="47" t="str">
        <f t="shared" si="286"/>
        <v/>
      </c>
      <c r="P820" s="47"/>
      <c r="Q820" s="48" t="str">
        <f>IFERROR(VLOOKUP(E820,Funcionários!$C$8:$E$207,3,FALSE),"")</f>
        <v/>
      </c>
      <c r="R820" s="47"/>
      <c r="S820" s="49" t="str">
        <f t="shared" si="287"/>
        <v/>
      </c>
      <c r="T820" s="49">
        <v>8.1399999999999997E-3</v>
      </c>
      <c r="U820" s="48" t="str">
        <f>IF(Funcionários!C821=0,"",Funcionários!C821)</f>
        <v/>
      </c>
      <c r="V820" s="50">
        <f>IF(U820="",0,IF(COUNTIFS($E$7:$E$3006,U820,$I$7:$I$3006,'RC'!$E$6)=0,0,COUNTIFS($M$7:$M$3006,"Concluída no prazo",$E$7:$E$3006,U820,$I$7:$I$3006,'RC'!$E$6)/COUNTIFS($E$7:$E$3006,U820,$I$7:$I$3006,'RC'!$E$6)))</f>
        <v>0</v>
      </c>
      <c r="W820" s="49">
        <f>SUMIFS($J$7:$J$3006,$E$7:$E$3006,U820,$I$7:$I$3006,'RC'!$E$6)+SUMIFS($L$7:$L$3006,$E$7:$E$3006,U820,$I$7:$I$3006,'RC'!$E$6)</f>
        <v>0</v>
      </c>
      <c r="X820" s="48">
        <f>COUNTIFS($E$7:$E$3006,U820,$I$7:$I$3006,'RC'!$E$6)</f>
        <v>0</v>
      </c>
      <c r="Y820" s="48"/>
      <c r="Z820" s="51" t="str">
        <f>IF(AQ820='RC'!$E$6,AC820*1000+AD820,"")</f>
        <v/>
      </c>
      <c r="AA820" s="51" t="str">
        <f>IF(AB820="","",IF(AQ820='RC'!$E$6,AC820*1000-AD820,""))</f>
        <v/>
      </c>
      <c r="AB820" s="48" t="str">
        <f>IFERROR(VLOOKUP(E820,Funcionários!$C$8:$E$207,3,FALSE),"")</f>
        <v/>
      </c>
      <c r="AC820" s="50" t="str">
        <f>IF(AB820="","",IF(COUNTIFS($AB$7:$AB$3006,AB820,$AQ$7:$AQ$3006,'RC'!$E$6)=0,"",COUNTIFS($M$7:$M$3006,"Concluída no prazo",$AB$7:$AB$3006,AB820,$AQ$7:$AQ$3006,'RC'!$E$6)/COUNTIFS($AB$7:$AB$3006,AB820,$AQ$7:$AQ$3006,'RC'!$E$6)))</f>
        <v/>
      </c>
      <c r="AD820" s="48">
        <f>SUMIF($AQ$7:$AQ$3006,'RC'!$E$6,$J$7:$J$3006)+SUMIF($AQ$7:$AQ$3006,'RC'!$E$6,$L$7:$L$3006)</f>
        <v>21</v>
      </c>
      <c r="AF820" s="48">
        <v>4.1869999999997499E-2</v>
      </c>
      <c r="AG820" s="48">
        <f>IF(OR(AQ820="",AQ820&lt;&gt;'RC'!$E$6,AB820&lt;&gt;'RC'!$D$21),0,1)</f>
        <v>0</v>
      </c>
      <c r="AH820" s="48">
        <f t="shared" si="284"/>
        <v>4.1869999999997499E-2</v>
      </c>
      <c r="AI820" s="48" t="str">
        <f t="shared" si="266"/>
        <v/>
      </c>
      <c r="AJ820" s="48" t="str">
        <f t="shared" si="267"/>
        <v/>
      </c>
      <c r="AK820" s="52" t="str">
        <f t="shared" si="268"/>
        <v/>
      </c>
      <c r="AL820" s="52" t="str">
        <f t="shared" si="269"/>
        <v/>
      </c>
      <c r="AM820" s="48" t="str">
        <f t="shared" si="270"/>
        <v/>
      </c>
      <c r="AN820" s="48" t="str">
        <f t="shared" si="271"/>
        <v/>
      </c>
      <c r="AP820" s="18" t="str">
        <f t="shared" si="272"/>
        <v/>
      </c>
      <c r="AQ820" s="18" t="str">
        <f t="shared" si="273"/>
        <v/>
      </c>
      <c r="AR820" s="18">
        <v>4.1869999999999997E-2</v>
      </c>
      <c r="AS820" s="18">
        <f>IF(AF!$D$27="Todos",1,IF(M820=AF!$D$27,1,0))</f>
        <v>1</v>
      </c>
      <c r="AT820" s="53">
        <f>IF(AND(E820=AF!$D$6,OR(LT!M820=AF!$D$27,AF!$D$27="Todos"),OR(AP820=AF!$E$8,AQ820=AF!$E$8)),AR820+AS820,0)</f>
        <v>0</v>
      </c>
      <c r="AU820" s="18" t="str">
        <f t="shared" si="274"/>
        <v/>
      </c>
      <c r="AV820" s="54" t="str">
        <f t="shared" si="275"/>
        <v/>
      </c>
      <c r="AW820" s="54" t="str">
        <f t="shared" si="276"/>
        <v/>
      </c>
      <c r="AX820" s="18" t="str">
        <f t="shared" si="277"/>
        <v/>
      </c>
      <c r="AY820" s="18" t="str">
        <f t="shared" si="278"/>
        <v/>
      </c>
      <c r="BA820" s="18">
        <f>IF($E820=AF!$D$6,IF($M820="Concluída no prazo",2,IF($M820="Concluída com atraso",1,0)),0)</f>
        <v>0</v>
      </c>
      <c r="BB820" s="18">
        <f>IF($E820=AF!$D$6,IF($M820="Atrasada",2,IF($M820="Concluída com atraso",1,0)),0)</f>
        <v>0</v>
      </c>
      <c r="BC820" s="18">
        <v>8.1399999999999997E-3</v>
      </c>
      <c r="BD820" s="18">
        <f t="shared" si="285"/>
        <v>8.1399999999999997E-3</v>
      </c>
      <c r="BE820" s="18">
        <f t="shared" si="285"/>
        <v>8.1399999999999997E-3</v>
      </c>
      <c r="BF820" s="18" t="str">
        <f t="shared" si="279"/>
        <v/>
      </c>
      <c r="BN820" s="18" t="str">
        <f t="shared" si="280"/>
        <v>s</v>
      </c>
    </row>
    <row r="821" spans="3:66" ht="50.1" customHeight="1" thickTop="1" thickBot="1" x14ac:dyDescent="0.3">
      <c r="C821" s="46"/>
      <c r="D821" s="46"/>
      <c r="E821" s="46"/>
      <c r="F821" s="122"/>
      <c r="G821" s="122"/>
      <c r="H821" s="78" t="str">
        <f t="shared" si="281"/>
        <v/>
      </c>
      <c r="I821" s="78" t="str">
        <f t="shared" si="282"/>
        <v/>
      </c>
      <c r="J821" s="16"/>
      <c r="K821" s="46" t="str">
        <f t="shared" si="283"/>
        <v/>
      </c>
      <c r="L821" s="16"/>
      <c r="M821" s="16"/>
      <c r="N821" s="46"/>
      <c r="O821" s="47" t="str">
        <f t="shared" si="286"/>
        <v/>
      </c>
      <c r="P821" s="47"/>
      <c r="Q821" s="48" t="str">
        <f>IFERROR(VLOOKUP(E821,Funcionários!$C$8:$E$207,3,FALSE),"")</f>
        <v/>
      </c>
      <c r="R821" s="47"/>
      <c r="S821" s="49" t="str">
        <f t="shared" si="287"/>
        <v/>
      </c>
      <c r="T821" s="49">
        <v>8.1499999999999993E-3</v>
      </c>
      <c r="U821" s="48" t="str">
        <f>IF(Funcionários!C822=0,"",Funcionários!C822)</f>
        <v/>
      </c>
      <c r="V821" s="50">
        <f>IF(U821="",0,IF(COUNTIFS($E$7:$E$3006,U821,$I$7:$I$3006,'RC'!$E$6)=0,0,COUNTIFS($M$7:$M$3006,"Concluída no prazo",$E$7:$E$3006,U821,$I$7:$I$3006,'RC'!$E$6)/COUNTIFS($E$7:$E$3006,U821,$I$7:$I$3006,'RC'!$E$6)))</f>
        <v>0</v>
      </c>
      <c r="W821" s="49">
        <f>SUMIFS($J$7:$J$3006,$E$7:$E$3006,U821,$I$7:$I$3006,'RC'!$E$6)+SUMIFS($L$7:$L$3006,$E$7:$E$3006,U821,$I$7:$I$3006,'RC'!$E$6)</f>
        <v>0</v>
      </c>
      <c r="X821" s="48">
        <f>COUNTIFS($E$7:$E$3006,U821,$I$7:$I$3006,'RC'!$E$6)</f>
        <v>0</v>
      </c>
      <c r="Y821" s="48"/>
      <c r="Z821" s="51" t="str">
        <f>IF(AQ821='RC'!$E$6,AC821*1000+AD821,"")</f>
        <v/>
      </c>
      <c r="AA821" s="51" t="str">
        <f>IF(AB821="","",IF(AQ821='RC'!$E$6,AC821*1000-AD821,""))</f>
        <v/>
      </c>
      <c r="AB821" s="48" t="str">
        <f>IFERROR(VLOOKUP(E821,Funcionários!$C$8:$E$207,3,FALSE),"")</f>
        <v/>
      </c>
      <c r="AC821" s="50" t="str">
        <f>IF(AB821="","",IF(COUNTIFS($AB$7:$AB$3006,AB821,$AQ$7:$AQ$3006,'RC'!$E$6)=0,"",COUNTIFS($M$7:$M$3006,"Concluída no prazo",$AB$7:$AB$3006,AB821,$AQ$7:$AQ$3006,'RC'!$E$6)/COUNTIFS($AB$7:$AB$3006,AB821,$AQ$7:$AQ$3006,'RC'!$E$6)))</f>
        <v/>
      </c>
      <c r="AD821" s="48">
        <f>SUMIF($AQ$7:$AQ$3006,'RC'!$E$6,$J$7:$J$3006)+SUMIF($AQ$7:$AQ$3006,'RC'!$E$6,$L$7:$L$3006)</f>
        <v>21</v>
      </c>
      <c r="AF821" s="48">
        <v>4.1859999999997503E-2</v>
      </c>
      <c r="AG821" s="48">
        <f>IF(OR(AQ821="",AQ821&lt;&gt;'RC'!$E$6,AB821&lt;&gt;'RC'!$D$21),0,1)</f>
        <v>0</v>
      </c>
      <c r="AH821" s="48">
        <f t="shared" si="284"/>
        <v>4.1859999999997503E-2</v>
      </c>
      <c r="AI821" s="48" t="str">
        <f t="shared" si="266"/>
        <v/>
      </c>
      <c r="AJ821" s="48" t="str">
        <f t="shared" si="267"/>
        <v/>
      </c>
      <c r="AK821" s="52" t="str">
        <f t="shared" si="268"/>
        <v/>
      </c>
      <c r="AL821" s="52" t="str">
        <f t="shared" si="269"/>
        <v/>
      </c>
      <c r="AM821" s="48" t="str">
        <f t="shared" si="270"/>
        <v/>
      </c>
      <c r="AN821" s="48" t="str">
        <f t="shared" si="271"/>
        <v/>
      </c>
      <c r="AP821" s="18" t="str">
        <f t="shared" si="272"/>
        <v/>
      </c>
      <c r="AQ821" s="18" t="str">
        <f t="shared" si="273"/>
        <v/>
      </c>
      <c r="AR821" s="18">
        <v>4.1860000000000001E-2</v>
      </c>
      <c r="AS821" s="18">
        <f>IF(AF!$D$27="Todos",1,IF(M821=AF!$D$27,1,0))</f>
        <v>1</v>
      </c>
      <c r="AT821" s="53">
        <f>IF(AND(E821=AF!$D$6,OR(LT!M821=AF!$D$27,AF!$D$27="Todos"),OR(AP821=AF!$E$8,AQ821=AF!$E$8)),AR821+AS821,0)</f>
        <v>0</v>
      </c>
      <c r="AU821" s="18" t="str">
        <f t="shared" si="274"/>
        <v/>
      </c>
      <c r="AV821" s="54" t="str">
        <f t="shared" si="275"/>
        <v/>
      </c>
      <c r="AW821" s="54" t="str">
        <f t="shared" si="276"/>
        <v/>
      </c>
      <c r="AX821" s="18" t="str">
        <f t="shared" si="277"/>
        <v/>
      </c>
      <c r="AY821" s="18" t="str">
        <f t="shared" si="278"/>
        <v/>
      </c>
      <c r="BA821" s="18">
        <f>IF($E821=AF!$D$6,IF($M821="Concluída no prazo",2,IF($M821="Concluída com atraso",1,0)),0)</f>
        <v>0</v>
      </c>
      <c r="BB821" s="18">
        <f>IF($E821=AF!$D$6,IF($M821="Atrasada",2,IF($M821="Concluída com atraso",1,0)),0)</f>
        <v>0</v>
      </c>
      <c r="BC821" s="18">
        <v>8.1499999999999993E-3</v>
      </c>
      <c r="BD821" s="18">
        <f t="shared" si="285"/>
        <v>8.1499999999999993E-3</v>
      </c>
      <c r="BE821" s="18">
        <f t="shared" si="285"/>
        <v>8.1499999999999993E-3</v>
      </c>
      <c r="BF821" s="18" t="str">
        <f t="shared" si="279"/>
        <v/>
      </c>
      <c r="BN821" s="18" t="str">
        <f t="shared" si="280"/>
        <v>s</v>
      </c>
    </row>
    <row r="822" spans="3:66" ht="50.1" customHeight="1" thickTop="1" thickBot="1" x14ac:dyDescent="0.3">
      <c r="C822" s="46"/>
      <c r="D822" s="46"/>
      <c r="E822" s="46"/>
      <c r="F822" s="122"/>
      <c r="G822" s="122"/>
      <c r="H822" s="78" t="str">
        <f t="shared" si="281"/>
        <v/>
      </c>
      <c r="I822" s="78" t="str">
        <f t="shared" si="282"/>
        <v/>
      </c>
      <c r="J822" s="16"/>
      <c r="K822" s="46" t="str">
        <f t="shared" si="283"/>
        <v/>
      </c>
      <c r="L822" s="16"/>
      <c r="M822" s="16"/>
      <c r="N822" s="46"/>
      <c r="O822" s="47" t="str">
        <f t="shared" si="286"/>
        <v/>
      </c>
      <c r="P822" s="47"/>
      <c r="Q822" s="48" t="str">
        <f>IFERROR(VLOOKUP(E822,Funcionários!$C$8:$E$207,3,FALSE),"")</f>
        <v/>
      </c>
      <c r="R822" s="47"/>
      <c r="S822" s="49" t="str">
        <f t="shared" si="287"/>
        <v/>
      </c>
      <c r="T822" s="49">
        <v>8.1600000000000006E-3</v>
      </c>
      <c r="U822" s="48" t="str">
        <f>IF(Funcionários!C823=0,"",Funcionários!C823)</f>
        <v/>
      </c>
      <c r="V822" s="50">
        <f>IF(U822="",0,IF(COUNTIFS($E$7:$E$3006,U822,$I$7:$I$3006,'RC'!$E$6)=0,0,COUNTIFS($M$7:$M$3006,"Concluída no prazo",$E$7:$E$3006,U822,$I$7:$I$3006,'RC'!$E$6)/COUNTIFS($E$7:$E$3006,U822,$I$7:$I$3006,'RC'!$E$6)))</f>
        <v>0</v>
      </c>
      <c r="W822" s="49">
        <f>SUMIFS($J$7:$J$3006,$E$7:$E$3006,U822,$I$7:$I$3006,'RC'!$E$6)+SUMIFS($L$7:$L$3006,$E$7:$E$3006,U822,$I$7:$I$3006,'RC'!$E$6)</f>
        <v>0</v>
      </c>
      <c r="X822" s="48">
        <f>COUNTIFS($E$7:$E$3006,U822,$I$7:$I$3006,'RC'!$E$6)</f>
        <v>0</v>
      </c>
      <c r="Y822" s="48"/>
      <c r="Z822" s="51" t="str">
        <f>IF(AQ822='RC'!$E$6,AC822*1000+AD822,"")</f>
        <v/>
      </c>
      <c r="AA822" s="51" t="str">
        <f>IF(AB822="","",IF(AQ822='RC'!$E$6,AC822*1000-AD822,""))</f>
        <v/>
      </c>
      <c r="AB822" s="48" t="str">
        <f>IFERROR(VLOOKUP(E822,Funcionários!$C$8:$E$207,3,FALSE),"")</f>
        <v/>
      </c>
      <c r="AC822" s="50" t="str">
        <f>IF(AB822="","",IF(COUNTIFS($AB$7:$AB$3006,AB822,$AQ$7:$AQ$3006,'RC'!$E$6)=0,"",COUNTIFS($M$7:$M$3006,"Concluída no prazo",$AB$7:$AB$3006,AB822,$AQ$7:$AQ$3006,'RC'!$E$6)/COUNTIFS($AB$7:$AB$3006,AB822,$AQ$7:$AQ$3006,'RC'!$E$6)))</f>
        <v/>
      </c>
      <c r="AD822" s="48">
        <f>SUMIF($AQ$7:$AQ$3006,'RC'!$E$6,$J$7:$J$3006)+SUMIF($AQ$7:$AQ$3006,'RC'!$E$6,$L$7:$L$3006)</f>
        <v>21</v>
      </c>
      <c r="AF822" s="48">
        <v>4.18499999999975E-2</v>
      </c>
      <c r="AG822" s="48">
        <f>IF(OR(AQ822="",AQ822&lt;&gt;'RC'!$E$6,AB822&lt;&gt;'RC'!$D$21),0,1)</f>
        <v>0</v>
      </c>
      <c r="AH822" s="48">
        <f t="shared" si="284"/>
        <v>4.18499999999975E-2</v>
      </c>
      <c r="AI822" s="48" t="str">
        <f t="shared" si="266"/>
        <v/>
      </c>
      <c r="AJ822" s="48" t="str">
        <f t="shared" si="267"/>
        <v/>
      </c>
      <c r="AK822" s="52" t="str">
        <f t="shared" si="268"/>
        <v/>
      </c>
      <c r="AL822" s="52" t="str">
        <f t="shared" si="269"/>
        <v/>
      </c>
      <c r="AM822" s="48" t="str">
        <f t="shared" si="270"/>
        <v/>
      </c>
      <c r="AN822" s="48" t="str">
        <f t="shared" si="271"/>
        <v/>
      </c>
      <c r="AP822" s="18" t="str">
        <f t="shared" si="272"/>
        <v/>
      </c>
      <c r="AQ822" s="18" t="str">
        <f t="shared" si="273"/>
        <v/>
      </c>
      <c r="AR822" s="18">
        <v>4.1849999999999998E-2</v>
      </c>
      <c r="AS822" s="18">
        <f>IF(AF!$D$27="Todos",1,IF(M822=AF!$D$27,1,0))</f>
        <v>1</v>
      </c>
      <c r="AT822" s="53">
        <f>IF(AND(E822=AF!$D$6,OR(LT!M822=AF!$D$27,AF!$D$27="Todos"),OR(AP822=AF!$E$8,AQ822=AF!$E$8)),AR822+AS822,0)</f>
        <v>0</v>
      </c>
      <c r="AU822" s="18" t="str">
        <f t="shared" si="274"/>
        <v/>
      </c>
      <c r="AV822" s="54" t="str">
        <f t="shared" si="275"/>
        <v/>
      </c>
      <c r="AW822" s="54" t="str">
        <f t="shared" si="276"/>
        <v/>
      </c>
      <c r="AX822" s="18" t="str">
        <f t="shared" si="277"/>
        <v/>
      </c>
      <c r="AY822" s="18" t="str">
        <f t="shared" si="278"/>
        <v/>
      </c>
      <c r="BA822" s="18">
        <f>IF($E822=AF!$D$6,IF($M822="Concluída no prazo",2,IF($M822="Concluída com atraso",1,0)),0)</f>
        <v>0</v>
      </c>
      <c r="BB822" s="18">
        <f>IF($E822=AF!$D$6,IF($M822="Atrasada",2,IF($M822="Concluída com atraso",1,0)),0)</f>
        <v>0</v>
      </c>
      <c r="BC822" s="18">
        <v>8.1600000000000006E-3</v>
      </c>
      <c r="BD822" s="18">
        <f t="shared" si="285"/>
        <v>8.1600000000000006E-3</v>
      </c>
      <c r="BE822" s="18">
        <f t="shared" si="285"/>
        <v>8.1600000000000006E-3</v>
      </c>
      <c r="BF822" s="18" t="str">
        <f t="shared" si="279"/>
        <v/>
      </c>
      <c r="BN822" s="18" t="str">
        <f t="shared" si="280"/>
        <v>s</v>
      </c>
    </row>
    <row r="823" spans="3:66" ht="50.1" customHeight="1" thickTop="1" thickBot="1" x14ac:dyDescent="0.3">
      <c r="C823" s="46"/>
      <c r="D823" s="46"/>
      <c r="E823" s="46"/>
      <c r="F823" s="122"/>
      <c r="G823" s="122"/>
      <c r="H823" s="78" t="str">
        <f t="shared" si="281"/>
        <v/>
      </c>
      <c r="I823" s="78" t="str">
        <f t="shared" si="282"/>
        <v/>
      </c>
      <c r="J823" s="16"/>
      <c r="K823" s="46" t="str">
        <f t="shared" si="283"/>
        <v/>
      </c>
      <c r="L823" s="16"/>
      <c r="M823" s="16"/>
      <c r="N823" s="46"/>
      <c r="O823" s="47" t="str">
        <f t="shared" si="286"/>
        <v/>
      </c>
      <c r="P823" s="47"/>
      <c r="Q823" s="48" t="str">
        <f>IFERROR(VLOOKUP(E823,Funcionários!$C$8:$E$207,3,FALSE),"")</f>
        <v/>
      </c>
      <c r="R823" s="47"/>
      <c r="S823" s="49" t="str">
        <f t="shared" si="287"/>
        <v/>
      </c>
      <c r="T823" s="49">
        <v>8.1700000000000002E-3</v>
      </c>
      <c r="U823" s="48" t="str">
        <f>IF(Funcionários!C824=0,"",Funcionários!C824)</f>
        <v/>
      </c>
      <c r="V823" s="50">
        <f>IF(U823="",0,IF(COUNTIFS($E$7:$E$3006,U823,$I$7:$I$3006,'RC'!$E$6)=0,0,COUNTIFS($M$7:$M$3006,"Concluída no prazo",$E$7:$E$3006,U823,$I$7:$I$3006,'RC'!$E$6)/COUNTIFS($E$7:$E$3006,U823,$I$7:$I$3006,'RC'!$E$6)))</f>
        <v>0</v>
      </c>
      <c r="W823" s="49">
        <f>SUMIFS($J$7:$J$3006,$E$7:$E$3006,U823,$I$7:$I$3006,'RC'!$E$6)+SUMIFS($L$7:$L$3006,$E$7:$E$3006,U823,$I$7:$I$3006,'RC'!$E$6)</f>
        <v>0</v>
      </c>
      <c r="X823" s="48">
        <f>COUNTIFS($E$7:$E$3006,U823,$I$7:$I$3006,'RC'!$E$6)</f>
        <v>0</v>
      </c>
      <c r="Y823" s="48"/>
      <c r="Z823" s="51" t="str">
        <f>IF(AQ823='RC'!$E$6,AC823*1000+AD823,"")</f>
        <v/>
      </c>
      <c r="AA823" s="51" t="str">
        <f>IF(AB823="","",IF(AQ823='RC'!$E$6,AC823*1000-AD823,""))</f>
        <v/>
      </c>
      <c r="AB823" s="48" t="str">
        <f>IFERROR(VLOOKUP(E823,Funcionários!$C$8:$E$207,3,FALSE),"")</f>
        <v/>
      </c>
      <c r="AC823" s="50" t="str">
        <f>IF(AB823="","",IF(COUNTIFS($AB$7:$AB$3006,AB823,$AQ$7:$AQ$3006,'RC'!$E$6)=0,"",COUNTIFS($M$7:$M$3006,"Concluída no prazo",$AB$7:$AB$3006,AB823,$AQ$7:$AQ$3006,'RC'!$E$6)/COUNTIFS($AB$7:$AB$3006,AB823,$AQ$7:$AQ$3006,'RC'!$E$6)))</f>
        <v/>
      </c>
      <c r="AD823" s="48">
        <f>SUMIF($AQ$7:$AQ$3006,'RC'!$E$6,$J$7:$J$3006)+SUMIF($AQ$7:$AQ$3006,'RC'!$E$6,$L$7:$L$3006)</f>
        <v>21</v>
      </c>
      <c r="AF823" s="48">
        <v>4.1839999999997497E-2</v>
      </c>
      <c r="AG823" s="48">
        <f>IF(OR(AQ823="",AQ823&lt;&gt;'RC'!$E$6,AB823&lt;&gt;'RC'!$D$21),0,1)</f>
        <v>0</v>
      </c>
      <c r="AH823" s="48">
        <f t="shared" si="284"/>
        <v>4.1839999999997497E-2</v>
      </c>
      <c r="AI823" s="48" t="str">
        <f t="shared" si="266"/>
        <v/>
      </c>
      <c r="AJ823" s="48" t="str">
        <f t="shared" si="267"/>
        <v/>
      </c>
      <c r="AK823" s="52" t="str">
        <f t="shared" si="268"/>
        <v/>
      </c>
      <c r="AL823" s="52" t="str">
        <f t="shared" si="269"/>
        <v/>
      </c>
      <c r="AM823" s="48" t="str">
        <f t="shared" si="270"/>
        <v/>
      </c>
      <c r="AN823" s="48" t="str">
        <f t="shared" si="271"/>
        <v/>
      </c>
      <c r="AP823" s="18" t="str">
        <f t="shared" si="272"/>
        <v/>
      </c>
      <c r="AQ823" s="18" t="str">
        <f t="shared" si="273"/>
        <v/>
      </c>
      <c r="AR823" s="18">
        <v>4.1840000000000002E-2</v>
      </c>
      <c r="AS823" s="18">
        <f>IF(AF!$D$27="Todos",1,IF(M823=AF!$D$27,1,0))</f>
        <v>1</v>
      </c>
      <c r="AT823" s="53">
        <f>IF(AND(E823=AF!$D$6,OR(LT!M823=AF!$D$27,AF!$D$27="Todos"),OR(AP823=AF!$E$8,AQ823=AF!$E$8)),AR823+AS823,0)</f>
        <v>0</v>
      </c>
      <c r="AU823" s="18" t="str">
        <f t="shared" si="274"/>
        <v/>
      </c>
      <c r="AV823" s="54" t="str">
        <f t="shared" si="275"/>
        <v/>
      </c>
      <c r="AW823" s="54" t="str">
        <f t="shared" si="276"/>
        <v/>
      </c>
      <c r="AX823" s="18" t="str">
        <f t="shared" si="277"/>
        <v/>
      </c>
      <c r="AY823" s="18" t="str">
        <f t="shared" si="278"/>
        <v/>
      </c>
      <c r="BA823" s="18">
        <f>IF($E823=AF!$D$6,IF($M823="Concluída no prazo",2,IF($M823="Concluída com atraso",1,0)),0)</f>
        <v>0</v>
      </c>
      <c r="BB823" s="18">
        <f>IF($E823=AF!$D$6,IF($M823="Atrasada",2,IF($M823="Concluída com atraso",1,0)),0)</f>
        <v>0</v>
      </c>
      <c r="BC823" s="18">
        <v>8.1700000000000002E-3</v>
      </c>
      <c r="BD823" s="18">
        <f t="shared" si="285"/>
        <v>8.1700000000000002E-3</v>
      </c>
      <c r="BE823" s="18">
        <f t="shared" si="285"/>
        <v>8.1700000000000002E-3</v>
      </c>
      <c r="BF823" s="18" t="str">
        <f t="shared" si="279"/>
        <v/>
      </c>
      <c r="BN823" s="18" t="str">
        <f t="shared" si="280"/>
        <v>s</v>
      </c>
    </row>
    <row r="824" spans="3:66" ht="50.1" customHeight="1" thickTop="1" thickBot="1" x14ac:dyDescent="0.3">
      <c r="C824" s="46"/>
      <c r="D824" s="46"/>
      <c r="E824" s="46"/>
      <c r="F824" s="122"/>
      <c r="G824" s="122"/>
      <c r="H824" s="78" t="str">
        <f t="shared" si="281"/>
        <v/>
      </c>
      <c r="I824" s="78" t="str">
        <f t="shared" si="282"/>
        <v/>
      </c>
      <c r="J824" s="16"/>
      <c r="K824" s="46" t="str">
        <f t="shared" si="283"/>
        <v/>
      </c>
      <c r="L824" s="16"/>
      <c r="M824" s="16"/>
      <c r="N824" s="46"/>
      <c r="O824" s="47" t="str">
        <f t="shared" si="286"/>
        <v/>
      </c>
      <c r="P824" s="47"/>
      <c r="Q824" s="48" t="str">
        <f>IFERROR(VLOOKUP(E824,Funcionários!$C$8:$E$207,3,FALSE),"")</f>
        <v/>
      </c>
      <c r="R824" s="47"/>
      <c r="S824" s="49" t="str">
        <f t="shared" si="287"/>
        <v/>
      </c>
      <c r="T824" s="49">
        <v>8.1799999999999998E-3</v>
      </c>
      <c r="U824" s="48" t="str">
        <f>IF(Funcionários!C825=0,"",Funcionários!C825)</f>
        <v/>
      </c>
      <c r="V824" s="50">
        <f>IF(U824="",0,IF(COUNTIFS($E$7:$E$3006,U824,$I$7:$I$3006,'RC'!$E$6)=0,0,COUNTIFS($M$7:$M$3006,"Concluída no prazo",$E$7:$E$3006,U824,$I$7:$I$3006,'RC'!$E$6)/COUNTIFS($E$7:$E$3006,U824,$I$7:$I$3006,'RC'!$E$6)))</f>
        <v>0</v>
      </c>
      <c r="W824" s="49">
        <f>SUMIFS($J$7:$J$3006,$E$7:$E$3006,U824,$I$7:$I$3006,'RC'!$E$6)+SUMIFS($L$7:$L$3006,$E$7:$E$3006,U824,$I$7:$I$3006,'RC'!$E$6)</f>
        <v>0</v>
      </c>
      <c r="X824" s="48">
        <f>COUNTIFS($E$7:$E$3006,U824,$I$7:$I$3006,'RC'!$E$6)</f>
        <v>0</v>
      </c>
      <c r="Y824" s="48"/>
      <c r="Z824" s="51" t="str">
        <f>IF(AQ824='RC'!$E$6,AC824*1000+AD824,"")</f>
        <v/>
      </c>
      <c r="AA824" s="51" t="str">
        <f>IF(AB824="","",IF(AQ824='RC'!$E$6,AC824*1000-AD824,""))</f>
        <v/>
      </c>
      <c r="AB824" s="48" t="str">
        <f>IFERROR(VLOOKUP(E824,Funcionários!$C$8:$E$207,3,FALSE),"")</f>
        <v/>
      </c>
      <c r="AC824" s="50" t="str">
        <f>IF(AB824="","",IF(COUNTIFS($AB$7:$AB$3006,AB824,$AQ$7:$AQ$3006,'RC'!$E$6)=0,"",COUNTIFS($M$7:$M$3006,"Concluída no prazo",$AB$7:$AB$3006,AB824,$AQ$7:$AQ$3006,'RC'!$E$6)/COUNTIFS($AB$7:$AB$3006,AB824,$AQ$7:$AQ$3006,'RC'!$E$6)))</f>
        <v/>
      </c>
      <c r="AD824" s="48">
        <f>SUMIF($AQ$7:$AQ$3006,'RC'!$E$6,$J$7:$J$3006)+SUMIF($AQ$7:$AQ$3006,'RC'!$E$6,$L$7:$L$3006)</f>
        <v>21</v>
      </c>
      <c r="AF824" s="48">
        <v>4.1829999999997501E-2</v>
      </c>
      <c r="AG824" s="48">
        <f>IF(OR(AQ824="",AQ824&lt;&gt;'RC'!$E$6,AB824&lt;&gt;'RC'!$D$21),0,1)</f>
        <v>0</v>
      </c>
      <c r="AH824" s="48">
        <f t="shared" si="284"/>
        <v>4.1829999999997501E-2</v>
      </c>
      <c r="AI824" s="48" t="str">
        <f t="shared" si="266"/>
        <v/>
      </c>
      <c r="AJ824" s="48" t="str">
        <f t="shared" si="267"/>
        <v/>
      </c>
      <c r="AK824" s="52" t="str">
        <f t="shared" si="268"/>
        <v/>
      </c>
      <c r="AL824" s="52" t="str">
        <f t="shared" si="269"/>
        <v/>
      </c>
      <c r="AM824" s="48" t="str">
        <f t="shared" si="270"/>
        <v/>
      </c>
      <c r="AN824" s="48" t="str">
        <f t="shared" si="271"/>
        <v/>
      </c>
      <c r="AP824" s="18" t="str">
        <f t="shared" si="272"/>
        <v/>
      </c>
      <c r="AQ824" s="18" t="str">
        <f t="shared" si="273"/>
        <v/>
      </c>
      <c r="AR824" s="18">
        <v>4.1829999999999999E-2</v>
      </c>
      <c r="AS824" s="18">
        <f>IF(AF!$D$27="Todos",1,IF(M824=AF!$D$27,1,0))</f>
        <v>1</v>
      </c>
      <c r="AT824" s="53">
        <f>IF(AND(E824=AF!$D$6,OR(LT!M824=AF!$D$27,AF!$D$27="Todos"),OR(AP824=AF!$E$8,AQ824=AF!$E$8)),AR824+AS824,0)</f>
        <v>0</v>
      </c>
      <c r="AU824" s="18" t="str">
        <f t="shared" si="274"/>
        <v/>
      </c>
      <c r="AV824" s="54" t="str">
        <f t="shared" si="275"/>
        <v/>
      </c>
      <c r="AW824" s="54" t="str">
        <f t="shared" si="276"/>
        <v/>
      </c>
      <c r="AX824" s="18" t="str">
        <f t="shared" si="277"/>
        <v/>
      </c>
      <c r="AY824" s="18" t="str">
        <f t="shared" si="278"/>
        <v/>
      </c>
      <c r="BA824" s="18">
        <f>IF($E824=AF!$D$6,IF($M824="Concluída no prazo",2,IF($M824="Concluída com atraso",1,0)),0)</f>
        <v>0</v>
      </c>
      <c r="BB824" s="18">
        <f>IF($E824=AF!$D$6,IF($M824="Atrasada",2,IF($M824="Concluída com atraso",1,0)),0)</f>
        <v>0</v>
      </c>
      <c r="BC824" s="18">
        <v>8.1799999999999998E-3</v>
      </c>
      <c r="BD824" s="18">
        <f t="shared" si="285"/>
        <v>8.1799999999999998E-3</v>
      </c>
      <c r="BE824" s="18">
        <f t="shared" si="285"/>
        <v>8.1799999999999998E-3</v>
      </c>
      <c r="BF824" s="18" t="str">
        <f t="shared" si="279"/>
        <v/>
      </c>
      <c r="BN824" s="18" t="str">
        <f t="shared" si="280"/>
        <v>s</v>
      </c>
    </row>
    <row r="825" spans="3:66" ht="50.1" customHeight="1" thickTop="1" thickBot="1" x14ac:dyDescent="0.3">
      <c r="C825" s="46"/>
      <c r="D825" s="46"/>
      <c r="E825" s="46"/>
      <c r="F825" s="122"/>
      <c r="G825" s="122"/>
      <c r="H825" s="78" t="str">
        <f t="shared" si="281"/>
        <v/>
      </c>
      <c r="I825" s="78" t="str">
        <f t="shared" si="282"/>
        <v/>
      </c>
      <c r="J825" s="16"/>
      <c r="K825" s="46" t="str">
        <f t="shared" si="283"/>
        <v/>
      </c>
      <c r="L825" s="16"/>
      <c r="M825" s="16"/>
      <c r="N825" s="46"/>
      <c r="O825" s="47" t="str">
        <f t="shared" si="286"/>
        <v/>
      </c>
      <c r="P825" s="47"/>
      <c r="Q825" s="48" t="str">
        <f>IFERROR(VLOOKUP(E825,Funcionários!$C$8:$E$207,3,FALSE),"")</f>
        <v/>
      </c>
      <c r="R825" s="47"/>
      <c r="S825" s="49" t="str">
        <f t="shared" si="287"/>
        <v/>
      </c>
      <c r="T825" s="49">
        <v>8.1899999999999994E-3</v>
      </c>
      <c r="U825" s="48" t="str">
        <f>IF(Funcionários!C826=0,"",Funcionários!C826)</f>
        <v/>
      </c>
      <c r="V825" s="50">
        <f>IF(U825="",0,IF(COUNTIFS($E$7:$E$3006,U825,$I$7:$I$3006,'RC'!$E$6)=0,0,COUNTIFS($M$7:$M$3006,"Concluída no prazo",$E$7:$E$3006,U825,$I$7:$I$3006,'RC'!$E$6)/COUNTIFS($E$7:$E$3006,U825,$I$7:$I$3006,'RC'!$E$6)))</f>
        <v>0</v>
      </c>
      <c r="W825" s="49">
        <f>SUMIFS($J$7:$J$3006,$E$7:$E$3006,U825,$I$7:$I$3006,'RC'!$E$6)+SUMIFS($L$7:$L$3006,$E$7:$E$3006,U825,$I$7:$I$3006,'RC'!$E$6)</f>
        <v>0</v>
      </c>
      <c r="X825" s="48">
        <f>COUNTIFS($E$7:$E$3006,U825,$I$7:$I$3006,'RC'!$E$6)</f>
        <v>0</v>
      </c>
      <c r="Y825" s="48"/>
      <c r="Z825" s="51" t="str">
        <f>IF(AQ825='RC'!$E$6,AC825*1000+AD825,"")</f>
        <v/>
      </c>
      <c r="AA825" s="51" t="str">
        <f>IF(AB825="","",IF(AQ825='RC'!$E$6,AC825*1000-AD825,""))</f>
        <v/>
      </c>
      <c r="AB825" s="48" t="str">
        <f>IFERROR(VLOOKUP(E825,Funcionários!$C$8:$E$207,3,FALSE),"")</f>
        <v/>
      </c>
      <c r="AC825" s="50" t="str">
        <f>IF(AB825="","",IF(COUNTIFS($AB$7:$AB$3006,AB825,$AQ$7:$AQ$3006,'RC'!$E$6)=0,"",COUNTIFS($M$7:$M$3006,"Concluída no prazo",$AB$7:$AB$3006,AB825,$AQ$7:$AQ$3006,'RC'!$E$6)/COUNTIFS($AB$7:$AB$3006,AB825,$AQ$7:$AQ$3006,'RC'!$E$6)))</f>
        <v/>
      </c>
      <c r="AD825" s="48">
        <f>SUMIF($AQ$7:$AQ$3006,'RC'!$E$6,$J$7:$J$3006)+SUMIF($AQ$7:$AQ$3006,'RC'!$E$6,$L$7:$L$3006)</f>
        <v>21</v>
      </c>
      <c r="AF825" s="48">
        <v>4.1819999999997498E-2</v>
      </c>
      <c r="AG825" s="48">
        <f>IF(OR(AQ825="",AQ825&lt;&gt;'RC'!$E$6,AB825&lt;&gt;'RC'!$D$21),0,1)</f>
        <v>0</v>
      </c>
      <c r="AH825" s="48">
        <f t="shared" si="284"/>
        <v>4.1819999999997498E-2</v>
      </c>
      <c r="AI825" s="48" t="str">
        <f t="shared" si="266"/>
        <v/>
      </c>
      <c r="AJ825" s="48" t="str">
        <f t="shared" si="267"/>
        <v/>
      </c>
      <c r="AK825" s="52" t="str">
        <f t="shared" si="268"/>
        <v/>
      </c>
      <c r="AL825" s="52" t="str">
        <f t="shared" si="269"/>
        <v/>
      </c>
      <c r="AM825" s="48" t="str">
        <f t="shared" si="270"/>
        <v/>
      </c>
      <c r="AN825" s="48" t="str">
        <f t="shared" si="271"/>
        <v/>
      </c>
      <c r="AP825" s="18" t="str">
        <f t="shared" si="272"/>
        <v/>
      </c>
      <c r="AQ825" s="18" t="str">
        <f t="shared" si="273"/>
        <v/>
      </c>
      <c r="AR825" s="18">
        <v>4.1820000000000003E-2</v>
      </c>
      <c r="AS825" s="18">
        <f>IF(AF!$D$27="Todos",1,IF(M825=AF!$D$27,1,0))</f>
        <v>1</v>
      </c>
      <c r="AT825" s="53">
        <f>IF(AND(E825=AF!$D$6,OR(LT!M825=AF!$D$27,AF!$D$27="Todos"),OR(AP825=AF!$E$8,AQ825=AF!$E$8)),AR825+AS825,0)</f>
        <v>0</v>
      </c>
      <c r="AU825" s="18" t="str">
        <f t="shared" si="274"/>
        <v/>
      </c>
      <c r="AV825" s="54" t="str">
        <f t="shared" si="275"/>
        <v/>
      </c>
      <c r="AW825" s="54" t="str">
        <f t="shared" si="276"/>
        <v/>
      </c>
      <c r="AX825" s="18" t="str">
        <f t="shared" si="277"/>
        <v/>
      </c>
      <c r="AY825" s="18" t="str">
        <f t="shared" si="278"/>
        <v/>
      </c>
      <c r="BA825" s="18">
        <f>IF($E825=AF!$D$6,IF($M825="Concluída no prazo",2,IF($M825="Concluída com atraso",1,0)),0)</f>
        <v>0</v>
      </c>
      <c r="BB825" s="18">
        <f>IF($E825=AF!$D$6,IF($M825="Atrasada",2,IF($M825="Concluída com atraso",1,0)),0)</f>
        <v>0</v>
      </c>
      <c r="BC825" s="18">
        <v>8.1899999999999994E-3</v>
      </c>
      <c r="BD825" s="18">
        <f t="shared" si="285"/>
        <v>8.1899999999999994E-3</v>
      </c>
      <c r="BE825" s="18">
        <f t="shared" si="285"/>
        <v>8.1899999999999994E-3</v>
      </c>
      <c r="BF825" s="18" t="str">
        <f t="shared" si="279"/>
        <v/>
      </c>
      <c r="BN825" s="18" t="str">
        <f t="shared" si="280"/>
        <v>s</v>
      </c>
    </row>
    <row r="826" spans="3:66" ht="50.1" customHeight="1" thickTop="1" thickBot="1" x14ac:dyDescent="0.3">
      <c r="C826" s="46"/>
      <c r="D826" s="46"/>
      <c r="E826" s="46"/>
      <c r="F826" s="122"/>
      <c r="G826" s="122"/>
      <c r="H826" s="78" t="str">
        <f t="shared" si="281"/>
        <v/>
      </c>
      <c r="I826" s="78" t="str">
        <f t="shared" si="282"/>
        <v/>
      </c>
      <c r="J826" s="16"/>
      <c r="K826" s="46" t="str">
        <f t="shared" si="283"/>
        <v/>
      </c>
      <c r="L826" s="16"/>
      <c r="M826" s="16"/>
      <c r="N826" s="46"/>
      <c r="O826" s="47" t="str">
        <f t="shared" si="286"/>
        <v/>
      </c>
      <c r="P826" s="47"/>
      <c r="Q826" s="48" t="str">
        <f>IFERROR(VLOOKUP(E826,Funcionários!$C$8:$E$207,3,FALSE),"")</f>
        <v/>
      </c>
      <c r="R826" s="47"/>
      <c r="S826" s="49" t="str">
        <f t="shared" si="287"/>
        <v/>
      </c>
      <c r="T826" s="49">
        <v>8.2000000000000007E-3</v>
      </c>
      <c r="U826" s="48" t="str">
        <f>IF(Funcionários!C827=0,"",Funcionários!C827)</f>
        <v/>
      </c>
      <c r="V826" s="50">
        <f>IF(U826="",0,IF(COUNTIFS($E$7:$E$3006,U826,$I$7:$I$3006,'RC'!$E$6)=0,0,COUNTIFS($M$7:$M$3006,"Concluída no prazo",$E$7:$E$3006,U826,$I$7:$I$3006,'RC'!$E$6)/COUNTIFS($E$7:$E$3006,U826,$I$7:$I$3006,'RC'!$E$6)))</f>
        <v>0</v>
      </c>
      <c r="W826" s="49">
        <f>SUMIFS($J$7:$J$3006,$E$7:$E$3006,U826,$I$7:$I$3006,'RC'!$E$6)+SUMIFS($L$7:$L$3006,$E$7:$E$3006,U826,$I$7:$I$3006,'RC'!$E$6)</f>
        <v>0</v>
      </c>
      <c r="X826" s="48">
        <f>COUNTIFS($E$7:$E$3006,U826,$I$7:$I$3006,'RC'!$E$6)</f>
        <v>0</v>
      </c>
      <c r="Y826" s="48"/>
      <c r="Z826" s="51" t="str">
        <f>IF(AQ826='RC'!$E$6,AC826*1000+AD826,"")</f>
        <v/>
      </c>
      <c r="AA826" s="51" t="str">
        <f>IF(AB826="","",IF(AQ826='RC'!$E$6,AC826*1000-AD826,""))</f>
        <v/>
      </c>
      <c r="AB826" s="48" t="str">
        <f>IFERROR(VLOOKUP(E826,Funcionários!$C$8:$E$207,3,FALSE),"")</f>
        <v/>
      </c>
      <c r="AC826" s="50" t="str">
        <f>IF(AB826="","",IF(COUNTIFS($AB$7:$AB$3006,AB826,$AQ$7:$AQ$3006,'RC'!$E$6)=0,"",COUNTIFS($M$7:$M$3006,"Concluída no prazo",$AB$7:$AB$3006,AB826,$AQ$7:$AQ$3006,'RC'!$E$6)/COUNTIFS($AB$7:$AB$3006,AB826,$AQ$7:$AQ$3006,'RC'!$E$6)))</f>
        <v/>
      </c>
      <c r="AD826" s="48">
        <f>SUMIF($AQ$7:$AQ$3006,'RC'!$E$6,$J$7:$J$3006)+SUMIF($AQ$7:$AQ$3006,'RC'!$E$6,$L$7:$L$3006)</f>
        <v>21</v>
      </c>
      <c r="AF826" s="48">
        <v>4.1809999999997502E-2</v>
      </c>
      <c r="AG826" s="48">
        <f>IF(OR(AQ826="",AQ826&lt;&gt;'RC'!$E$6,AB826&lt;&gt;'RC'!$D$21),0,1)</f>
        <v>0</v>
      </c>
      <c r="AH826" s="48">
        <f t="shared" si="284"/>
        <v>4.1809999999997502E-2</v>
      </c>
      <c r="AI826" s="48" t="str">
        <f t="shared" si="266"/>
        <v/>
      </c>
      <c r="AJ826" s="48" t="str">
        <f t="shared" si="267"/>
        <v/>
      </c>
      <c r="AK826" s="52" t="str">
        <f t="shared" si="268"/>
        <v/>
      </c>
      <c r="AL826" s="52" t="str">
        <f t="shared" si="269"/>
        <v/>
      </c>
      <c r="AM826" s="48" t="str">
        <f t="shared" si="270"/>
        <v/>
      </c>
      <c r="AN826" s="48" t="str">
        <f t="shared" si="271"/>
        <v/>
      </c>
      <c r="AP826" s="18" t="str">
        <f t="shared" si="272"/>
        <v/>
      </c>
      <c r="AQ826" s="18" t="str">
        <f t="shared" si="273"/>
        <v/>
      </c>
      <c r="AR826" s="18">
        <v>4.181E-2</v>
      </c>
      <c r="AS826" s="18">
        <f>IF(AF!$D$27="Todos",1,IF(M826=AF!$D$27,1,0))</f>
        <v>1</v>
      </c>
      <c r="AT826" s="53">
        <f>IF(AND(E826=AF!$D$6,OR(LT!M826=AF!$D$27,AF!$D$27="Todos"),OR(AP826=AF!$E$8,AQ826=AF!$E$8)),AR826+AS826,0)</f>
        <v>0</v>
      </c>
      <c r="AU826" s="18" t="str">
        <f t="shared" si="274"/>
        <v/>
      </c>
      <c r="AV826" s="54" t="str">
        <f t="shared" si="275"/>
        <v/>
      </c>
      <c r="AW826" s="54" t="str">
        <f t="shared" si="276"/>
        <v/>
      </c>
      <c r="AX826" s="18" t="str">
        <f t="shared" si="277"/>
        <v/>
      </c>
      <c r="AY826" s="18" t="str">
        <f t="shared" si="278"/>
        <v/>
      </c>
      <c r="BA826" s="18">
        <f>IF($E826=AF!$D$6,IF($M826="Concluída no prazo",2,IF($M826="Concluída com atraso",1,0)),0)</f>
        <v>0</v>
      </c>
      <c r="BB826" s="18">
        <f>IF($E826=AF!$D$6,IF($M826="Atrasada",2,IF($M826="Concluída com atraso",1,0)),0)</f>
        <v>0</v>
      </c>
      <c r="BC826" s="18">
        <v>8.2000000000000007E-3</v>
      </c>
      <c r="BD826" s="18">
        <f t="shared" si="285"/>
        <v>8.2000000000000007E-3</v>
      </c>
      <c r="BE826" s="18">
        <f t="shared" si="285"/>
        <v>8.2000000000000007E-3</v>
      </c>
      <c r="BF826" s="18" t="str">
        <f t="shared" si="279"/>
        <v/>
      </c>
      <c r="BN826" s="18" t="str">
        <f t="shared" si="280"/>
        <v>s</v>
      </c>
    </row>
    <row r="827" spans="3:66" ht="50.1" customHeight="1" thickTop="1" thickBot="1" x14ac:dyDescent="0.3">
      <c r="C827" s="46"/>
      <c r="D827" s="46"/>
      <c r="E827" s="46"/>
      <c r="F827" s="122"/>
      <c r="G827" s="122"/>
      <c r="H827" s="78" t="str">
        <f t="shared" si="281"/>
        <v/>
      </c>
      <c r="I827" s="78" t="str">
        <f t="shared" si="282"/>
        <v/>
      </c>
      <c r="J827" s="16"/>
      <c r="K827" s="46" t="str">
        <f t="shared" si="283"/>
        <v/>
      </c>
      <c r="L827" s="16"/>
      <c r="M827" s="16"/>
      <c r="N827" s="46"/>
      <c r="O827" s="47" t="str">
        <f t="shared" si="286"/>
        <v/>
      </c>
      <c r="P827" s="47"/>
      <c r="Q827" s="48" t="str">
        <f>IFERROR(VLOOKUP(E827,Funcionários!$C$8:$E$207,3,FALSE),"")</f>
        <v/>
      </c>
      <c r="R827" s="47"/>
      <c r="S827" s="49" t="str">
        <f t="shared" si="287"/>
        <v/>
      </c>
      <c r="T827" s="49">
        <v>8.2100000000000003E-3</v>
      </c>
      <c r="U827" s="48" t="str">
        <f>IF(Funcionários!C828=0,"",Funcionários!C828)</f>
        <v/>
      </c>
      <c r="V827" s="50">
        <f>IF(U827="",0,IF(COUNTIFS($E$7:$E$3006,U827,$I$7:$I$3006,'RC'!$E$6)=0,0,COUNTIFS($M$7:$M$3006,"Concluída no prazo",$E$7:$E$3006,U827,$I$7:$I$3006,'RC'!$E$6)/COUNTIFS($E$7:$E$3006,U827,$I$7:$I$3006,'RC'!$E$6)))</f>
        <v>0</v>
      </c>
      <c r="W827" s="49">
        <f>SUMIFS($J$7:$J$3006,$E$7:$E$3006,U827,$I$7:$I$3006,'RC'!$E$6)+SUMIFS($L$7:$L$3006,$E$7:$E$3006,U827,$I$7:$I$3006,'RC'!$E$6)</f>
        <v>0</v>
      </c>
      <c r="X827" s="48">
        <f>COUNTIFS($E$7:$E$3006,U827,$I$7:$I$3006,'RC'!$E$6)</f>
        <v>0</v>
      </c>
      <c r="Y827" s="48"/>
      <c r="Z827" s="51" t="str">
        <f>IF(AQ827='RC'!$E$6,AC827*1000+AD827,"")</f>
        <v/>
      </c>
      <c r="AA827" s="51" t="str">
        <f>IF(AB827="","",IF(AQ827='RC'!$E$6,AC827*1000-AD827,""))</f>
        <v/>
      </c>
      <c r="AB827" s="48" t="str">
        <f>IFERROR(VLOOKUP(E827,Funcionários!$C$8:$E$207,3,FALSE),"")</f>
        <v/>
      </c>
      <c r="AC827" s="50" t="str">
        <f>IF(AB827="","",IF(COUNTIFS($AB$7:$AB$3006,AB827,$AQ$7:$AQ$3006,'RC'!$E$6)=0,"",COUNTIFS($M$7:$M$3006,"Concluída no prazo",$AB$7:$AB$3006,AB827,$AQ$7:$AQ$3006,'RC'!$E$6)/COUNTIFS($AB$7:$AB$3006,AB827,$AQ$7:$AQ$3006,'RC'!$E$6)))</f>
        <v/>
      </c>
      <c r="AD827" s="48">
        <f>SUMIF($AQ$7:$AQ$3006,'RC'!$E$6,$J$7:$J$3006)+SUMIF($AQ$7:$AQ$3006,'RC'!$E$6,$L$7:$L$3006)</f>
        <v>21</v>
      </c>
      <c r="AF827" s="48">
        <v>4.1799999999997499E-2</v>
      </c>
      <c r="AG827" s="48">
        <f>IF(OR(AQ827="",AQ827&lt;&gt;'RC'!$E$6,AB827&lt;&gt;'RC'!$D$21),0,1)</f>
        <v>0</v>
      </c>
      <c r="AH827" s="48">
        <f t="shared" si="284"/>
        <v>4.1799999999997499E-2</v>
      </c>
      <c r="AI827" s="48" t="str">
        <f t="shared" si="266"/>
        <v/>
      </c>
      <c r="AJ827" s="48" t="str">
        <f t="shared" si="267"/>
        <v/>
      </c>
      <c r="AK827" s="52" t="str">
        <f t="shared" si="268"/>
        <v/>
      </c>
      <c r="AL827" s="52" t="str">
        <f t="shared" si="269"/>
        <v/>
      </c>
      <c r="AM827" s="48" t="str">
        <f t="shared" si="270"/>
        <v/>
      </c>
      <c r="AN827" s="48" t="str">
        <f t="shared" si="271"/>
        <v/>
      </c>
      <c r="AP827" s="18" t="str">
        <f t="shared" si="272"/>
        <v/>
      </c>
      <c r="AQ827" s="18" t="str">
        <f t="shared" si="273"/>
        <v/>
      </c>
      <c r="AR827" s="18">
        <v>4.1799999999999997E-2</v>
      </c>
      <c r="AS827" s="18">
        <f>IF(AF!$D$27="Todos",1,IF(M827=AF!$D$27,1,0))</f>
        <v>1</v>
      </c>
      <c r="AT827" s="53">
        <f>IF(AND(E827=AF!$D$6,OR(LT!M827=AF!$D$27,AF!$D$27="Todos"),OR(AP827=AF!$E$8,AQ827=AF!$E$8)),AR827+AS827,0)</f>
        <v>0</v>
      </c>
      <c r="AU827" s="18" t="str">
        <f t="shared" si="274"/>
        <v/>
      </c>
      <c r="AV827" s="54" t="str">
        <f t="shared" si="275"/>
        <v/>
      </c>
      <c r="AW827" s="54" t="str">
        <f t="shared" si="276"/>
        <v/>
      </c>
      <c r="AX827" s="18" t="str">
        <f t="shared" si="277"/>
        <v/>
      </c>
      <c r="AY827" s="18" t="str">
        <f t="shared" si="278"/>
        <v/>
      </c>
      <c r="BA827" s="18">
        <f>IF($E827=AF!$D$6,IF($M827="Concluída no prazo",2,IF($M827="Concluída com atraso",1,0)),0)</f>
        <v>0</v>
      </c>
      <c r="BB827" s="18">
        <f>IF($E827=AF!$D$6,IF($M827="Atrasada",2,IF($M827="Concluída com atraso",1,0)),0)</f>
        <v>0</v>
      </c>
      <c r="BC827" s="18">
        <v>8.2100000000000003E-3</v>
      </c>
      <c r="BD827" s="18">
        <f t="shared" si="285"/>
        <v>8.2100000000000003E-3</v>
      </c>
      <c r="BE827" s="18">
        <f t="shared" si="285"/>
        <v>8.2100000000000003E-3</v>
      </c>
      <c r="BF827" s="18" t="str">
        <f t="shared" si="279"/>
        <v/>
      </c>
      <c r="BN827" s="18" t="str">
        <f t="shared" si="280"/>
        <v>s</v>
      </c>
    </row>
    <row r="828" spans="3:66" ht="50.1" customHeight="1" thickTop="1" thickBot="1" x14ac:dyDescent="0.3">
      <c r="C828" s="46"/>
      <c r="D828" s="46"/>
      <c r="E828" s="46"/>
      <c r="F828" s="122"/>
      <c r="G828" s="122"/>
      <c r="H828" s="78" t="str">
        <f t="shared" si="281"/>
        <v/>
      </c>
      <c r="I828" s="78" t="str">
        <f t="shared" si="282"/>
        <v/>
      </c>
      <c r="J828" s="16"/>
      <c r="K828" s="46" t="str">
        <f t="shared" si="283"/>
        <v/>
      </c>
      <c r="L828" s="16"/>
      <c r="M828" s="16"/>
      <c r="N828" s="46"/>
      <c r="O828" s="47" t="str">
        <f t="shared" si="286"/>
        <v/>
      </c>
      <c r="P828" s="47"/>
      <c r="Q828" s="48" t="str">
        <f>IFERROR(VLOOKUP(E828,Funcionários!$C$8:$E$207,3,FALSE),"")</f>
        <v/>
      </c>
      <c r="R828" s="47"/>
      <c r="S828" s="49" t="str">
        <f t="shared" si="287"/>
        <v/>
      </c>
      <c r="T828" s="49">
        <v>8.2199999999999999E-3</v>
      </c>
      <c r="U828" s="48" t="str">
        <f>IF(Funcionários!C829=0,"",Funcionários!C829)</f>
        <v/>
      </c>
      <c r="V828" s="50">
        <f>IF(U828="",0,IF(COUNTIFS($E$7:$E$3006,U828,$I$7:$I$3006,'RC'!$E$6)=0,0,COUNTIFS($M$7:$M$3006,"Concluída no prazo",$E$7:$E$3006,U828,$I$7:$I$3006,'RC'!$E$6)/COUNTIFS($E$7:$E$3006,U828,$I$7:$I$3006,'RC'!$E$6)))</f>
        <v>0</v>
      </c>
      <c r="W828" s="49">
        <f>SUMIFS($J$7:$J$3006,$E$7:$E$3006,U828,$I$7:$I$3006,'RC'!$E$6)+SUMIFS($L$7:$L$3006,$E$7:$E$3006,U828,$I$7:$I$3006,'RC'!$E$6)</f>
        <v>0</v>
      </c>
      <c r="X828" s="48">
        <f>COUNTIFS($E$7:$E$3006,U828,$I$7:$I$3006,'RC'!$E$6)</f>
        <v>0</v>
      </c>
      <c r="Y828" s="48"/>
      <c r="Z828" s="51" t="str">
        <f>IF(AQ828='RC'!$E$6,AC828*1000+AD828,"")</f>
        <v/>
      </c>
      <c r="AA828" s="51" t="str">
        <f>IF(AB828="","",IF(AQ828='RC'!$E$6,AC828*1000-AD828,""))</f>
        <v/>
      </c>
      <c r="AB828" s="48" t="str">
        <f>IFERROR(VLOOKUP(E828,Funcionários!$C$8:$E$207,3,FALSE),"")</f>
        <v/>
      </c>
      <c r="AC828" s="50" t="str">
        <f>IF(AB828="","",IF(COUNTIFS($AB$7:$AB$3006,AB828,$AQ$7:$AQ$3006,'RC'!$E$6)=0,"",COUNTIFS($M$7:$M$3006,"Concluída no prazo",$AB$7:$AB$3006,AB828,$AQ$7:$AQ$3006,'RC'!$E$6)/COUNTIFS($AB$7:$AB$3006,AB828,$AQ$7:$AQ$3006,'RC'!$E$6)))</f>
        <v/>
      </c>
      <c r="AD828" s="48">
        <f>SUMIF($AQ$7:$AQ$3006,'RC'!$E$6,$J$7:$J$3006)+SUMIF($AQ$7:$AQ$3006,'RC'!$E$6,$L$7:$L$3006)</f>
        <v>21</v>
      </c>
      <c r="AF828" s="48">
        <v>4.1789999999997503E-2</v>
      </c>
      <c r="AG828" s="48">
        <f>IF(OR(AQ828="",AQ828&lt;&gt;'RC'!$E$6,AB828&lt;&gt;'RC'!$D$21),0,1)</f>
        <v>0</v>
      </c>
      <c r="AH828" s="48">
        <f t="shared" si="284"/>
        <v>4.1789999999997503E-2</v>
      </c>
      <c r="AI828" s="48" t="str">
        <f t="shared" si="266"/>
        <v/>
      </c>
      <c r="AJ828" s="48" t="str">
        <f t="shared" si="267"/>
        <v/>
      </c>
      <c r="AK828" s="52" t="str">
        <f t="shared" si="268"/>
        <v/>
      </c>
      <c r="AL828" s="52" t="str">
        <f t="shared" si="269"/>
        <v/>
      </c>
      <c r="AM828" s="48" t="str">
        <f t="shared" si="270"/>
        <v/>
      </c>
      <c r="AN828" s="48" t="str">
        <f t="shared" si="271"/>
        <v/>
      </c>
      <c r="AP828" s="18" t="str">
        <f t="shared" si="272"/>
        <v/>
      </c>
      <c r="AQ828" s="18" t="str">
        <f t="shared" si="273"/>
        <v/>
      </c>
      <c r="AR828" s="18">
        <v>4.1790000000000001E-2</v>
      </c>
      <c r="AS828" s="18">
        <f>IF(AF!$D$27="Todos",1,IF(M828=AF!$D$27,1,0))</f>
        <v>1</v>
      </c>
      <c r="AT828" s="53">
        <f>IF(AND(E828=AF!$D$6,OR(LT!M828=AF!$D$27,AF!$D$27="Todos"),OR(AP828=AF!$E$8,AQ828=AF!$E$8)),AR828+AS828,0)</f>
        <v>0</v>
      </c>
      <c r="AU828" s="18" t="str">
        <f t="shared" si="274"/>
        <v/>
      </c>
      <c r="AV828" s="54" t="str">
        <f t="shared" si="275"/>
        <v/>
      </c>
      <c r="AW828" s="54" t="str">
        <f t="shared" si="276"/>
        <v/>
      </c>
      <c r="AX828" s="18" t="str">
        <f t="shared" si="277"/>
        <v/>
      </c>
      <c r="AY828" s="18" t="str">
        <f t="shared" si="278"/>
        <v/>
      </c>
      <c r="BA828" s="18">
        <f>IF($E828=AF!$D$6,IF($M828="Concluída no prazo",2,IF($M828="Concluída com atraso",1,0)),0)</f>
        <v>0</v>
      </c>
      <c r="BB828" s="18">
        <f>IF($E828=AF!$D$6,IF($M828="Atrasada",2,IF($M828="Concluída com atraso",1,0)),0)</f>
        <v>0</v>
      </c>
      <c r="BC828" s="18">
        <v>8.2199999999999999E-3</v>
      </c>
      <c r="BD828" s="18">
        <f t="shared" si="285"/>
        <v>8.2199999999999999E-3</v>
      </c>
      <c r="BE828" s="18">
        <f t="shared" si="285"/>
        <v>8.2199999999999999E-3</v>
      </c>
      <c r="BF828" s="18" t="str">
        <f t="shared" si="279"/>
        <v/>
      </c>
      <c r="BN828" s="18" t="str">
        <f t="shared" si="280"/>
        <v>s</v>
      </c>
    </row>
    <row r="829" spans="3:66" ht="50.1" customHeight="1" thickTop="1" thickBot="1" x14ac:dyDescent="0.3">
      <c r="C829" s="46"/>
      <c r="D829" s="46"/>
      <c r="E829" s="46"/>
      <c r="F829" s="122"/>
      <c r="G829" s="122"/>
      <c r="H829" s="78" t="str">
        <f t="shared" si="281"/>
        <v/>
      </c>
      <c r="I829" s="78" t="str">
        <f t="shared" si="282"/>
        <v/>
      </c>
      <c r="J829" s="16"/>
      <c r="K829" s="46" t="str">
        <f t="shared" si="283"/>
        <v/>
      </c>
      <c r="L829" s="16"/>
      <c r="M829" s="16"/>
      <c r="N829" s="46"/>
      <c r="O829" s="47" t="str">
        <f t="shared" si="286"/>
        <v/>
      </c>
      <c r="P829" s="47"/>
      <c r="Q829" s="48" t="str">
        <f>IFERROR(VLOOKUP(E829,Funcionários!$C$8:$E$207,3,FALSE),"")</f>
        <v/>
      </c>
      <c r="R829" s="47"/>
      <c r="S829" s="49" t="str">
        <f t="shared" si="287"/>
        <v/>
      </c>
      <c r="T829" s="49">
        <v>8.2299999999999995E-3</v>
      </c>
      <c r="U829" s="48" t="str">
        <f>IF(Funcionários!C830=0,"",Funcionários!C830)</f>
        <v/>
      </c>
      <c r="V829" s="50">
        <f>IF(U829="",0,IF(COUNTIFS($E$7:$E$3006,U829,$I$7:$I$3006,'RC'!$E$6)=0,0,COUNTIFS($M$7:$M$3006,"Concluída no prazo",$E$7:$E$3006,U829,$I$7:$I$3006,'RC'!$E$6)/COUNTIFS($E$7:$E$3006,U829,$I$7:$I$3006,'RC'!$E$6)))</f>
        <v>0</v>
      </c>
      <c r="W829" s="49">
        <f>SUMIFS($J$7:$J$3006,$E$7:$E$3006,U829,$I$7:$I$3006,'RC'!$E$6)+SUMIFS($L$7:$L$3006,$E$7:$E$3006,U829,$I$7:$I$3006,'RC'!$E$6)</f>
        <v>0</v>
      </c>
      <c r="X829" s="48">
        <f>COUNTIFS($E$7:$E$3006,U829,$I$7:$I$3006,'RC'!$E$6)</f>
        <v>0</v>
      </c>
      <c r="Y829" s="48"/>
      <c r="Z829" s="51" t="str">
        <f>IF(AQ829='RC'!$E$6,AC829*1000+AD829,"")</f>
        <v/>
      </c>
      <c r="AA829" s="51" t="str">
        <f>IF(AB829="","",IF(AQ829='RC'!$E$6,AC829*1000-AD829,""))</f>
        <v/>
      </c>
      <c r="AB829" s="48" t="str">
        <f>IFERROR(VLOOKUP(E829,Funcionários!$C$8:$E$207,3,FALSE),"")</f>
        <v/>
      </c>
      <c r="AC829" s="50" t="str">
        <f>IF(AB829="","",IF(COUNTIFS($AB$7:$AB$3006,AB829,$AQ$7:$AQ$3006,'RC'!$E$6)=0,"",COUNTIFS($M$7:$M$3006,"Concluída no prazo",$AB$7:$AB$3006,AB829,$AQ$7:$AQ$3006,'RC'!$E$6)/COUNTIFS($AB$7:$AB$3006,AB829,$AQ$7:$AQ$3006,'RC'!$E$6)))</f>
        <v/>
      </c>
      <c r="AD829" s="48">
        <f>SUMIF($AQ$7:$AQ$3006,'RC'!$E$6,$J$7:$J$3006)+SUMIF($AQ$7:$AQ$3006,'RC'!$E$6,$L$7:$L$3006)</f>
        <v>21</v>
      </c>
      <c r="AF829" s="48">
        <v>4.17799999999975E-2</v>
      </c>
      <c r="AG829" s="48">
        <f>IF(OR(AQ829="",AQ829&lt;&gt;'RC'!$E$6,AB829&lt;&gt;'RC'!$D$21),0,1)</f>
        <v>0</v>
      </c>
      <c r="AH829" s="48">
        <f t="shared" si="284"/>
        <v>4.17799999999975E-2</v>
      </c>
      <c r="AI829" s="48" t="str">
        <f t="shared" si="266"/>
        <v/>
      </c>
      <c r="AJ829" s="48" t="str">
        <f t="shared" si="267"/>
        <v/>
      </c>
      <c r="AK829" s="52" t="str">
        <f t="shared" si="268"/>
        <v/>
      </c>
      <c r="AL829" s="52" t="str">
        <f t="shared" si="269"/>
        <v/>
      </c>
      <c r="AM829" s="48" t="str">
        <f t="shared" si="270"/>
        <v/>
      </c>
      <c r="AN829" s="48" t="str">
        <f t="shared" si="271"/>
        <v/>
      </c>
      <c r="AP829" s="18" t="str">
        <f t="shared" si="272"/>
        <v/>
      </c>
      <c r="AQ829" s="18" t="str">
        <f t="shared" si="273"/>
        <v/>
      </c>
      <c r="AR829" s="18">
        <v>4.1779999999999998E-2</v>
      </c>
      <c r="AS829" s="18">
        <f>IF(AF!$D$27="Todos",1,IF(M829=AF!$D$27,1,0))</f>
        <v>1</v>
      </c>
      <c r="AT829" s="53">
        <f>IF(AND(E829=AF!$D$6,OR(LT!M829=AF!$D$27,AF!$D$27="Todos"),OR(AP829=AF!$E$8,AQ829=AF!$E$8)),AR829+AS829,0)</f>
        <v>0</v>
      </c>
      <c r="AU829" s="18" t="str">
        <f t="shared" si="274"/>
        <v/>
      </c>
      <c r="AV829" s="54" t="str">
        <f t="shared" si="275"/>
        <v/>
      </c>
      <c r="AW829" s="54" t="str">
        <f t="shared" si="276"/>
        <v/>
      </c>
      <c r="AX829" s="18" t="str">
        <f t="shared" si="277"/>
        <v/>
      </c>
      <c r="AY829" s="18" t="str">
        <f t="shared" si="278"/>
        <v/>
      </c>
      <c r="BA829" s="18">
        <f>IF($E829=AF!$D$6,IF($M829="Concluída no prazo",2,IF($M829="Concluída com atraso",1,0)),0)</f>
        <v>0</v>
      </c>
      <c r="BB829" s="18">
        <f>IF($E829=AF!$D$6,IF($M829="Atrasada",2,IF($M829="Concluída com atraso",1,0)),0)</f>
        <v>0</v>
      </c>
      <c r="BC829" s="18">
        <v>8.2299999999999995E-3</v>
      </c>
      <c r="BD829" s="18">
        <f t="shared" si="285"/>
        <v>8.2299999999999995E-3</v>
      </c>
      <c r="BE829" s="18">
        <f t="shared" si="285"/>
        <v>8.2299999999999995E-3</v>
      </c>
      <c r="BF829" s="18" t="str">
        <f t="shared" si="279"/>
        <v/>
      </c>
      <c r="BN829" s="18" t="str">
        <f t="shared" si="280"/>
        <v>s</v>
      </c>
    </row>
    <row r="830" spans="3:66" ht="50.1" customHeight="1" thickTop="1" thickBot="1" x14ac:dyDescent="0.3">
      <c r="C830" s="46"/>
      <c r="D830" s="46"/>
      <c r="E830" s="46"/>
      <c r="F830" s="122"/>
      <c r="G830" s="122"/>
      <c r="H830" s="78" t="str">
        <f t="shared" si="281"/>
        <v/>
      </c>
      <c r="I830" s="78" t="str">
        <f t="shared" si="282"/>
        <v/>
      </c>
      <c r="J830" s="16"/>
      <c r="K830" s="46" t="str">
        <f t="shared" si="283"/>
        <v/>
      </c>
      <c r="L830" s="16"/>
      <c r="M830" s="16"/>
      <c r="N830" s="46"/>
      <c r="O830" s="47" t="str">
        <f t="shared" si="286"/>
        <v/>
      </c>
      <c r="P830" s="47"/>
      <c r="Q830" s="48" t="str">
        <f>IFERROR(VLOOKUP(E830,Funcionários!$C$8:$E$207,3,FALSE),"")</f>
        <v/>
      </c>
      <c r="R830" s="47"/>
      <c r="S830" s="49" t="str">
        <f t="shared" si="287"/>
        <v/>
      </c>
      <c r="T830" s="49">
        <v>8.2400000000000008E-3</v>
      </c>
      <c r="U830" s="48" t="str">
        <f>IF(Funcionários!C831=0,"",Funcionários!C831)</f>
        <v/>
      </c>
      <c r="V830" s="50">
        <f>IF(U830="",0,IF(COUNTIFS($E$7:$E$3006,U830,$I$7:$I$3006,'RC'!$E$6)=0,0,COUNTIFS($M$7:$M$3006,"Concluída no prazo",$E$7:$E$3006,U830,$I$7:$I$3006,'RC'!$E$6)/COUNTIFS($E$7:$E$3006,U830,$I$7:$I$3006,'RC'!$E$6)))</f>
        <v>0</v>
      </c>
      <c r="W830" s="49">
        <f>SUMIFS($J$7:$J$3006,$E$7:$E$3006,U830,$I$7:$I$3006,'RC'!$E$6)+SUMIFS($L$7:$L$3006,$E$7:$E$3006,U830,$I$7:$I$3006,'RC'!$E$6)</f>
        <v>0</v>
      </c>
      <c r="X830" s="48">
        <f>COUNTIFS($E$7:$E$3006,U830,$I$7:$I$3006,'RC'!$E$6)</f>
        <v>0</v>
      </c>
      <c r="Y830" s="48"/>
      <c r="Z830" s="51" t="str">
        <f>IF(AQ830='RC'!$E$6,AC830*1000+AD830,"")</f>
        <v/>
      </c>
      <c r="AA830" s="51" t="str">
        <f>IF(AB830="","",IF(AQ830='RC'!$E$6,AC830*1000-AD830,""))</f>
        <v/>
      </c>
      <c r="AB830" s="48" t="str">
        <f>IFERROR(VLOOKUP(E830,Funcionários!$C$8:$E$207,3,FALSE),"")</f>
        <v/>
      </c>
      <c r="AC830" s="50" t="str">
        <f>IF(AB830="","",IF(COUNTIFS($AB$7:$AB$3006,AB830,$AQ$7:$AQ$3006,'RC'!$E$6)=0,"",COUNTIFS($M$7:$M$3006,"Concluída no prazo",$AB$7:$AB$3006,AB830,$AQ$7:$AQ$3006,'RC'!$E$6)/COUNTIFS($AB$7:$AB$3006,AB830,$AQ$7:$AQ$3006,'RC'!$E$6)))</f>
        <v/>
      </c>
      <c r="AD830" s="48">
        <f>SUMIF($AQ$7:$AQ$3006,'RC'!$E$6,$J$7:$J$3006)+SUMIF($AQ$7:$AQ$3006,'RC'!$E$6,$L$7:$L$3006)</f>
        <v>21</v>
      </c>
      <c r="AF830" s="48">
        <v>4.1769999999997497E-2</v>
      </c>
      <c r="AG830" s="48">
        <f>IF(OR(AQ830="",AQ830&lt;&gt;'RC'!$E$6,AB830&lt;&gt;'RC'!$D$21),0,1)</f>
        <v>0</v>
      </c>
      <c r="AH830" s="48">
        <f t="shared" si="284"/>
        <v>4.1769999999997497E-2</v>
      </c>
      <c r="AI830" s="48" t="str">
        <f t="shared" si="266"/>
        <v/>
      </c>
      <c r="AJ830" s="48" t="str">
        <f t="shared" si="267"/>
        <v/>
      </c>
      <c r="AK830" s="52" t="str">
        <f t="shared" si="268"/>
        <v/>
      </c>
      <c r="AL830" s="52" t="str">
        <f t="shared" si="269"/>
        <v/>
      </c>
      <c r="AM830" s="48" t="str">
        <f t="shared" si="270"/>
        <v/>
      </c>
      <c r="AN830" s="48" t="str">
        <f t="shared" si="271"/>
        <v/>
      </c>
      <c r="AP830" s="18" t="str">
        <f t="shared" si="272"/>
        <v/>
      </c>
      <c r="AQ830" s="18" t="str">
        <f t="shared" si="273"/>
        <v/>
      </c>
      <c r="AR830" s="18">
        <v>4.1770000000000002E-2</v>
      </c>
      <c r="AS830" s="18">
        <f>IF(AF!$D$27="Todos",1,IF(M830=AF!$D$27,1,0))</f>
        <v>1</v>
      </c>
      <c r="AT830" s="53">
        <f>IF(AND(E830=AF!$D$6,OR(LT!M830=AF!$D$27,AF!$D$27="Todos"),OR(AP830=AF!$E$8,AQ830=AF!$E$8)),AR830+AS830,0)</f>
        <v>0</v>
      </c>
      <c r="AU830" s="18" t="str">
        <f t="shared" si="274"/>
        <v/>
      </c>
      <c r="AV830" s="54" t="str">
        <f t="shared" si="275"/>
        <v/>
      </c>
      <c r="AW830" s="54" t="str">
        <f t="shared" si="276"/>
        <v/>
      </c>
      <c r="AX830" s="18" t="str">
        <f t="shared" si="277"/>
        <v/>
      </c>
      <c r="AY830" s="18" t="str">
        <f t="shared" si="278"/>
        <v/>
      </c>
      <c r="BA830" s="18">
        <f>IF($E830=AF!$D$6,IF($M830="Concluída no prazo",2,IF($M830="Concluída com atraso",1,0)),0)</f>
        <v>0</v>
      </c>
      <c r="BB830" s="18">
        <f>IF($E830=AF!$D$6,IF($M830="Atrasada",2,IF($M830="Concluída com atraso",1,0)),0)</f>
        <v>0</v>
      </c>
      <c r="BC830" s="18">
        <v>8.2400000000000008E-3</v>
      </c>
      <c r="BD830" s="18">
        <f t="shared" si="285"/>
        <v>8.2400000000000008E-3</v>
      </c>
      <c r="BE830" s="18">
        <f t="shared" si="285"/>
        <v>8.2400000000000008E-3</v>
      </c>
      <c r="BF830" s="18" t="str">
        <f t="shared" si="279"/>
        <v/>
      </c>
      <c r="BN830" s="18" t="str">
        <f t="shared" si="280"/>
        <v>s</v>
      </c>
    </row>
    <row r="831" spans="3:66" ht="50.1" customHeight="1" thickTop="1" thickBot="1" x14ac:dyDescent="0.3">
      <c r="C831" s="46"/>
      <c r="D831" s="46"/>
      <c r="E831" s="46"/>
      <c r="F831" s="122"/>
      <c r="G831" s="122"/>
      <c r="H831" s="78" t="str">
        <f t="shared" si="281"/>
        <v/>
      </c>
      <c r="I831" s="78" t="str">
        <f t="shared" si="282"/>
        <v/>
      </c>
      <c r="J831" s="16"/>
      <c r="K831" s="46" t="str">
        <f t="shared" si="283"/>
        <v/>
      </c>
      <c r="L831" s="16"/>
      <c r="M831" s="16"/>
      <c r="N831" s="46"/>
      <c r="O831" s="47" t="str">
        <f t="shared" si="286"/>
        <v/>
      </c>
      <c r="P831" s="47"/>
      <c r="Q831" s="48" t="str">
        <f>IFERROR(VLOOKUP(E831,Funcionários!$C$8:$E$207,3,FALSE),"")</f>
        <v/>
      </c>
      <c r="R831" s="47"/>
      <c r="S831" s="49" t="str">
        <f t="shared" si="287"/>
        <v/>
      </c>
      <c r="T831" s="49">
        <v>8.2500000000000004E-3</v>
      </c>
      <c r="U831" s="48" t="str">
        <f>IF(Funcionários!C832=0,"",Funcionários!C832)</f>
        <v/>
      </c>
      <c r="V831" s="50">
        <f>IF(U831="",0,IF(COUNTIFS($E$7:$E$3006,U831,$I$7:$I$3006,'RC'!$E$6)=0,0,COUNTIFS($M$7:$M$3006,"Concluída no prazo",$E$7:$E$3006,U831,$I$7:$I$3006,'RC'!$E$6)/COUNTIFS($E$7:$E$3006,U831,$I$7:$I$3006,'RC'!$E$6)))</f>
        <v>0</v>
      </c>
      <c r="W831" s="49">
        <f>SUMIFS($J$7:$J$3006,$E$7:$E$3006,U831,$I$7:$I$3006,'RC'!$E$6)+SUMIFS($L$7:$L$3006,$E$7:$E$3006,U831,$I$7:$I$3006,'RC'!$E$6)</f>
        <v>0</v>
      </c>
      <c r="X831" s="48">
        <f>COUNTIFS($E$7:$E$3006,U831,$I$7:$I$3006,'RC'!$E$6)</f>
        <v>0</v>
      </c>
      <c r="Y831" s="48"/>
      <c r="Z831" s="51" t="str">
        <f>IF(AQ831='RC'!$E$6,AC831*1000+AD831,"")</f>
        <v/>
      </c>
      <c r="AA831" s="51" t="str">
        <f>IF(AB831="","",IF(AQ831='RC'!$E$6,AC831*1000-AD831,""))</f>
        <v/>
      </c>
      <c r="AB831" s="48" t="str">
        <f>IFERROR(VLOOKUP(E831,Funcionários!$C$8:$E$207,3,FALSE),"")</f>
        <v/>
      </c>
      <c r="AC831" s="50" t="str">
        <f>IF(AB831="","",IF(COUNTIFS($AB$7:$AB$3006,AB831,$AQ$7:$AQ$3006,'RC'!$E$6)=0,"",COUNTIFS($M$7:$M$3006,"Concluída no prazo",$AB$7:$AB$3006,AB831,$AQ$7:$AQ$3006,'RC'!$E$6)/COUNTIFS($AB$7:$AB$3006,AB831,$AQ$7:$AQ$3006,'RC'!$E$6)))</f>
        <v/>
      </c>
      <c r="AD831" s="48">
        <f>SUMIF($AQ$7:$AQ$3006,'RC'!$E$6,$J$7:$J$3006)+SUMIF($AQ$7:$AQ$3006,'RC'!$E$6,$L$7:$L$3006)</f>
        <v>21</v>
      </c>
      <c r="AF831" s="48">
        <v>4.1759999999997501E-2</v>
      </c>
      <c r="AG831" s="48">
        <f>IF(OR(AQ831="",AQ831&lt;&gt;'RC'!$E$6,AB831&lt;&gt;'RC'!$D$21),0,1)</f>
        <v>0</v>
      </c>
      <c r="AH831" s="48">
        <f t="shared" si="284"/>
        <v>4.1759999999997501E-2</v>
      </c>
      <c r="AI831" s="48" t="str">
        <f t="shared" si="266"/>
        <v/>
      </c>
      <c r="AJ831" s="48" t="str">
        <f t="shared" si="267"/>
        <v/>
      </c>
      <c r="AK831" s="52" t="str">
        <f t="shared" si="268"/>
        <v/>
      </c>
      <c r="AL831" s="52" t="str">
        <f t="shared" si="269"/>
        <v/>
      </c>
      <c r="AM831" s="48" t="str">
        <f t="shared" si="270"/>
        <v/>
      </c>
      <c r="AN831" s="48" t="str">
        <f t="shared" si="271"/>
        <v/>
      </c>
      <c r="AP831" s="18" t="str">
        <f t="shared" si="272"/>
        <v/>
      </c>
      <c r="AQ831" s="18" t="str">
        <f t="shared" si="273"/>
        <v/>
      </c>
      <c r="AR831" s="18">
        <v>4.1759999999999999E-2</v>
      </c>
      <c r="AS831" s="18">
        <f>IF(AF!$D$27="Todos",1,IF(M831=AF!$D$27,1,0))</f>
        <v>1</v>
      </c>
      <c r="AT831" s="53">
        <f>IF(AND(E831=AF!$D$6,OR(LT!M831=AF!$D$27,AF!$D$27="Todos"),OR(AP831=AF!$E$8,AQ831=AF!$E$8)),AR831+AS831,0)</f>
        <v>0</v>
      </c>
      <c r="AU831" s="18" t="str">
        <f t="shared" si="274"/>
        <v/>
      </c>
      <c r="AV831" s="54" t="str">
        <f t="shared" si="275"/>
        <v/>
      </c>
      <c r="AW831" s="54" t="str">
        <f t="shared" si="276"/>
        <v/>
      </c>
      <c r="AX831" s="18" t="str">
        <f t="shared" si="277"/>
        <v/>
      </c>
      <c r="AY831" s="18" t="str">
        <f t="shared" si="278"/>
        <v/>
      </c>
      <c r="BA831" s="18">
        <f>IF($E831=AF!$D$6,IF($M831="Concluída no prazo",2,IF($M831="Concluída com atraso",1,0)),0)</f>
        <v>0</v>
      </c>
      <c r="BB831" s="18">
        <f>IF($E831=AF!$D$6,IF($M831="Atrasada",2,IF($M831="Concluída com atraso",1,0)),0)</f>
        <v>0</v>
      </c>
      <c r="BC831" s="18">
        <v>8.2500000000000004E-3</v>
      </c>
      <c r="BD831" s="18">
        <f t="shared" si="285"/>
        <v>8.2500000000000004E-3</v>
      </c>
      <c r="BE831" s="18">
        <f t="shared" si="285"/>
        <v>8.2500000000000004E-3</v>
      </c>
      <c r="BF831" s="18" t="str">
        <f t="shared" si="279"/>
        <v/>
      </c>
      <c r="BN831" s="18" t="str">
        <f t="shared" si="280"/>
        <v>s</v>
      </c>
    </row>
    <row r="832" spans="3:66" ht="50.1" customHeight="1" thickTop="1" thickBot="1" x14ac:dyDescent="0.3">
      <c r="C832" s="46"/>
      <c r="D832" s="46"/>
      <c r="E832" s="46"/>
      <c r="F832" s="122"/>
      <c r="G832" s="122"/>
      <c r="H832" s="78" t="str">
        <f t="shared" si="281"/>
        <v/>
      </c>
      <c r="I832" s="78" t="str">
        <f t="shared" si="282"/>
        <v/>
      </c>
      <c r="J832" s="16"/>
      <c r="K832" s="46" t="str">
        <f t="shared" si="283"/>
        <v/>
      </c>
      <c r="L832" s="16"/>
      <c r="M832" s="16"/>
      <c r="N832" s="46"/>
      <c r="O832" s="47" t="str">
        <f t="shared" si="286"/>
        <v/>
      </c>
      <c r="P832" s="47"/>
      <c r="Q832" s="48" t="str">
        <f>IFERROR(VLOOKUP(E832,Funcionários!$C$8:$E$207,3,FALSE),"")</f>
        <v/>
      </c>
      <c r="R832" s="47"/>
      <c r="S832" s="49" t="str">
        <f t="shared" si="287"/>
        <v/>
      </c>
      <c r="T832" s="49">
        <v>8.26E-3</v>
      </c>
      <c r="U832" s="48" t="str">
        <f>IF(Funcionários!C833=0,"",Funcionários!C833)</f>
        <v/>
      </c>
      <c r="V832" s="50">
        <f>IF(U832="",0,IF(COUNTIFS($E$7:$E$3006,U832,$I$7:$I$3006,'RC'!$E$6)=0,0,COUNTIFS($M$7:$M$3006,"Concluída no prazo",$E$7:$E$3006,U832,$I$7:$I$3006,'RC'!$E$6)/COUNTIFS($E$7:$E$3006,U832,$I$7:$I$3006,'RC'!$E$6)))</f>
        <v>0</v>
      </c>
      <c r="W832" s="49">
        <f>SUMIFS($J$7:$J$3006,$E$7:$E$3006,U832,$I$7:$I$3006,'RC'!$E$6)+SUMIFS($L$7:$L$3006,$E$7:$E$3006,U832,$I$7:$I$3006,'RC'!$E$6)</f>
        <v>0</v>
      </c>
      <c r="X832" s="48">
        <f>COUNTIFS($E$7:$E$3006,U832,$I$7:$I$3006,'RC'!$E$6)</f>
        <v>0</v>
      </c>
      <c r="Y832" s="48"/>
      <c r="Z832" s="51" t="str">
        <f>IF(AQ832='RC'!$E$6,AC832*1000+AD832,"")</f>
        <v/>
      </c>
      <c r="AA832" s="51" t="str">
        <f>IF(AB832="","",IF(AQ832='RC'!$E$6,AC832*1000-AD832,""))</f>
        <v/>
      </c>
      <c r="AB832" s="48" t="str">
        <f>IFERROR(VLOOKUP(E832,Funcionários!$C$8:$E$207,3,FALSE),"")</f>
        <v/>
      </c>
      <c r="AC832" s="50" t="str">
        <f>IF(AB832="","",IF(COUNTIFS($AB$7:$AB$3006,AB832,$AQ$7:$AQ$3006,'RC'!$E$6)=0,"",COUNTIFS($M$7:$M$3006,"Concluída no prazo",$AB$7:$AB$3006,AB832,$AQ$7:$AQ$3006,'RC'!$E$6)/COUNTIFS($AB$7:$AB$3006,AB832,$AQ$7:$AQ$3006,'RC'!$E$6)))</f>
        <v/>
      </c>
      <c r="AD832" s="48">
        <f>SUMIF($AQ$7:$AQ$3006,'RC'!$E$6,$J$7:$J$3006)+SUMIF($AQ$7:$AQ$3006,'RC'!$E$6,$L$7:$L$3006)</f>
        <v>21</v>
      </c>
      <c r="AF832" s="48">
        <v>4.1749999999997497E-2</v>
      </c>
      <c r="AG832" s="48">
        <f>IF(OR(AQ832="",AQ832&lt;&gt;'RC'!$E$6,AB832&lt;&gt;'RC'!$D$21),0,1)</f>
        <v>0</v>
      </c>
      <c r="AH832" s="48">
        <f t="shared" si="284"/>
        <v>4.1749999999997497E-2</v>
      </c>
      <c r="AI832" s="48" t="str">
        <f t="shared" si="266"/>
        <v/>
      </c>
      <c r="AJ832" s="48" t="str">
        <f t="shared" si="267"/>
        <v/>
      </c>
      <c r="AK832" s="52" t="str">
        <f t="shared" si="268"/>
        <v/>
      </c>
      <c r="AL832" s="52" t="str">
        <f t="shared" si="269"/>
        <v/>
      </c>
      <c r="AM832" s="48" t="str">
        <f t="shared" si="270"/>
        <v/>
      </c>
      <c r="AN832" s="48" t="str">
        <f t="shared" si="271"/>
        <v/>
      </c>
      <c r="AP832" s="18" t="str">
        <f t="shared" si="272"/>
        <v/>
      </c>
      <c r="AQ832" s="18" t="str">
        <f t="shared" si="273"/>
        <v/>
      </c>
      <c r="AR832" s="18">
        <v>4.1750000000000002E-2</v>
      </c>
      <c r="AS832" s="18">
        <f>IF(AF!$D$27="Todos",1,IF(M832=AF!$D$27,1,0))</f>
        <v>1</v>
      </c>
      <c r="AT832" s="53">
        <f>IF(AND(E832=AF!$D$6,OR(LT!M832=AF!$D$27,AF!$D$27="Todos"),OR(AP832=AF!$E$8,AQ832=AF!$E$8)),AR832+AS832,0)</f>
        <v>0</v>
      </c>
      <c r="AU832" s="18" t="str">
        <f t="shared" si="274"/>
        <v/>
      </c>
      <c r="AV832" s="54" t="str">
        <f t="shared" si="275"/>
        <v/>
      </c>
      <c r="AW832" s="54" t="str">
        <f t="shared" si="276"/>
        <v/>
      </c>
      <c r="AX832" s="18" t="str">
        <f t="shared" si="277"/>
        <v/>
      </c>
      <c r="AY832" s="18" t="str">
        <f t="shared" si="278"/>
        <v/>
      </c>
      <c r="BA832" s="18">
        <f>IF($E832=AF!$D$6,IF($M832="Concluída no prazo",2,IF($M832="Concluída com atraso",1,0)),0)</f>
        <v>0</v>
      </c>
      <c r="BB832" s="18">
        <f>IF($E832=AF!$D$6,IF($M832="Atrasada",2,IF($M832="Concluída com atraso",1,0)),0)</f>
        <v>0</v>
      </c>
      <c r="BC832" s="18">
        <v>8.26E-3</v>
      </c>
      <c r="BD832" s="18">
        <f t="shared" si="285"/>
        <v>8.26E-3</v>
      </c>
      <c r="BE832" s="18">
        <f t="shared" si="285"/>
        <v>8.26E-3</v>
      </c>
      <c r="BF832" s="18" t="str">
        <f t="shared" si="279"/>
        <v/>
      </c>
      <c r="BN832" s="18" t="str">
        <f t="shared" si="280"/>
        <v>s</v>
      </c>
    </row>
    <row r="833" spans="3:66" ht="50.1" customHeight="1" thickTop="1" thickBot="1" x14ac:dyDescent="0.3">
      <c r="C833" s="46"/>
      <c r="D833" s="46"/>
      <c r="E833" s="46"/>
      <c r="F833" s="122"/>
      <c r="G833" s="122"/>
      <c r="H833" s="78" t="str">
        <f t="shared" si="281"/>
        <v/>
      </c>
      <c r="I833" s="78" t="str">
        <f t="shared" si="282"/>
        <v/>
      </c>
      <c r="J833" s="16"/>
      <c r="K833" s="46" t="str">
        <f t="shared" si="283"/>
        <v/>
      </c>
      <c r="L833" s="16"/>
      <c r="M833" s="16"/>
      <c r="N833" s="46"/>
      <c r="O833" s="47" t="str">
        <f t="shared" si="286"/>
        <v/>
      </c>
      <c r="P833" s="47"/>
      <c r="Q833" s="48" t="str">
        <f>IFERROR(VLOOKUP(E833,Funcionários!$C$8:$E$207,3,FALSE),"")</f>
        <v/>
      </c>
      <c r="R833" s="47"/>
      <c r="S833" s="49" t="str">
        <f t="shared" si="287"/>
        <v/>
      </c>
      <c r="T833" s="49">
        <v>8.2699999999999996E-3</v>
      </c>
      <c r="U833" s="48" t="str">
        <f>IF(Funcionários!C834=0,"",Funcionários!C834)</f>
        <v/>
      </c>
      <c r="V833" s="50">
        <f>IF(U833="",0,IF(COUNTIFS($E$7:$E$3006,U833,$I$7:$I$3006,'RC'!$E$6)=0,0,COUNTIFS($M$7:$M$3006,"Concluída no prazo",$E$7:$E$3006,U833,$I$7:$I$3006,'RC'!$E$6)/COUNTIFS($E$7:$E$3006,U833,$I$7:$I$3006,'RC'!$E$6)))</f>
        <v>0</v>
      </c>
      <c r="W833" s="49">
        <f>SUMIFS($J$7:$J$3006,$E$7:$E$3006,U833,$I$7:$I$3006,'RC'!$E$6)+SUMIFS($L$7:$L$3006,$E$7:$E$3006,U833,$I$7:$I$3006,'RC'!$E$6)</f>
        <v>0</v>
      </c>
      <c r="X833" s="48">
        <f>COUNTIFS($E$7:$E$3006,U833,$I$7:$I$3006,'RC'!$E$6)</f>
        <v>0</v>
      </c>
      <c r="Y833" s="48"/>
      <c r="Z833" s="51" t="str">
        <f>IF(AQ833='RC'!$E$6,AC833*1000+AD833,"")</f>
        <v/>
      </c>
      <c r="AA833" s="51" t="str">
        <f>IF(AB833="","",IF(AQ833='RC'!$E$6,AC833*1000-AD833,""))</f>
        <v/>
      </c>
      <c r="AB833" s="48" t="str">
        <f>IFERROR(VLOOKUP(E833,Funcionários!$C$8:$E$207,3,FALSE),"")</f>
        <v/>
      </c>
      <c r="AC833" s="50" t="str">
        <f>IF(AB833="","",IF(COUNTIFS($AB$7:$AB$3006,AB833,$AQ$7:$AQ$3006,'RC'!$E$6)=0,"",COUNTIFS($M$7:$M$3006,"Concluída no prazo",$AB$7:$AB$3006,AB833,$AQ$7:$AQ$3006,'RC'!$E$6)/COUNTIFS($AB$7:$AB$3006,AB833,$AQ$7:$AQ$3006,'RC'!$E$6)))</f>
        <v/>
      </c>
      <c r="AD833" s="48">
        <f>SUMIF($AQ$7:$AQ$3006,'RC'!$E$6,$J$7:$J$3006)+SUMIF($AQ$7:$AQ$3006,'RC'!$E$6,$L$7:$L$3006)</f>
        <v>21</v>
      </c>
      <c r="AF833" s="48">
        <v>4.1739999999997501E-2</v>
      </c>
      <c r="AG833" s="48">
        <f>IF(OR(AQ833="",AQ833&lt;&gt;'RC'!$E$6,AB833&lt;&gt;'RC'!$D$21),0,1)</f>
        <v>0</v>
      </c>
      <c r="AH833" s="48">
        <f t="shared" si="284"/>
        <v>4.1739999999997501E-2</v>
      </c>
      <c r="AI833" s="48" t="str">
        <f t="shared" si="266"/>
        <v/>
      </c>
      <c r="AJ833" s="48" t="str">
        <f t="shared" si="267"/>
        <v/>
      </c>
      <c r="AK833" s="52" t="str">
        <f t="shared" si="268"/>
        <v/>
      </c>
      <c r="AL833" s="52" t="str">
        <f t="shared" si="269"/>
        <v/>
      </c>
      <c r="AM833" s="48" t="str">
        <f t="shared" si="270"/>
        <v/>
      </c>
      <c r="AN833" s="48" t="str">
        <f t="shared" si="271"/>
        <v/>
      </c>
      <c r="AP833" s="18" t="str">
        <f t="shared" si="272"/>
        <v/>
      </c>
      <c r="AQ833" s="18" t="str">
        <f t="shared" si="273"/>
        <v/>
      </c>
      <c r="AR833" s="18">
        <v>4.1739999999999999E-2</v>
      </c>
      <c r="AS833" s="18">
        <f>IF(AF!$D$27="Todos",1,IF(M833=AF!$D$27,1,0))</f>
        <v>1</v>
      </c>
      <c r="AT833" s="53">
        <f>IF(AND(E833=AF!$D$6,OR(LT!M833=AF!$D$27,AF!$D$27="Todos"),OR(AP833=AF!$E$8,AQ833=AF!$E$8)),AR833+AS833,0)</f>
        <v>0</v>
      </c>
      <c r="AU833" s="18" t="str">
        <f t="shared" si="274"/>
        <v/>
      </c>
      <c r="AV833" s="54" t="str">
        <f t="shared" si="275"/>
        <v/>
      </c>
      <c r="AW833" s="54" t="str">
        <f t="shared" si="276"/>
        <v/>
      </c>
      <c r="AX833" s="18" t="str">
        <f t="shared" si="277"/>
        <v/>
      </c>
      <c r="AY833" s="18" t="str">
        <f t="shared" si="278"/>
        <v/>
      </c>
      <c r="BA833" s="18">
        <f>IF($E833=AF!$D$6,IF($M833="Concluída no prazo",2,IF($M833="Concluída com atraso",1,0)),0)</f>
        <v>0</v>
      </c>
      <c r="BB833" s="18">
        <f>IF($E833=AF!$D$6,IF($M833="Atrasada",2,IF($M833="Concluída com atraso",1,0)),0)</f>
        <v>0</v>
      </c>
      <c r="BC833" s="18">
        <v>8.2699999999999996E-3</v>
      </c>
      <c r="BD833" s="18">
        <f t="shared" si="285"/>
        <v>8.2699999999999996E-3</v>
      </c>
      <c r="BE833" s="18">
        <f t="shared" si="285"/>
        <v>8.2699999999999996E-3</v>
      </c>
      <c r="BF833" s="18" t="str">
        <f t="shared" si="279"/>
        <v/>
      </c>
      <c r="BN833" s="18" t="str">
        <f t="shared" si="280"/>
        <v>s</v>
      </c>
    </row>
    <row r="834" spans="3:66" ht="50.1" customHeight="1" thickTop="1" thickBot="1" x14ac:dyDescent="0.3">
      <c r="C834" s="46"/>
      <c r="D834" s="46"/>
      <c r="E834" s="46"/>
      <c r="F834" s="122"/>
      <c r="G834" s="122"/>
      <c r="H834" s="78" t="str">
        <f t="shared" si="281"/>
        <v/>
      </c>
      <c r="I834" s="78" t="str">
        <f t="shared" si="282"/>
        <v/>
      </c>
      <c r="J834" s="16"/>
      <c r="K834" s="46" t="str">
        <f t="shared" si="283"/>
        <v/>
      </c>
      <c r="L834" s="16"/>
      <c r="M834" s="16"/>
      <c r="N834" s="46"/>
      <c r="O834" s="47" t="str">
        <f t="shared" si="286"/>
        <v/>
      </c>
      <c r="P834" s="47"/>
      <c r="Q834" s="48" t="str">
        <f>IFERROR(VLOOKUP(E834,Funcionários!$C$8:$E$207,3,FALSE),"")</f>
        <v/>
      </c>
      <c r="R834" s="47"/>
      <c r="S834" s="49" t="str">
        <f t="shared" si="287"/>
        <v/>
      </c>
      <c r="T834" s="49">
        <v>8.2799999999999992E-3</v>
      </c>
      <c r="U834" s="48" t="str">
        <f>IF(Funcionários!C835=0,"",Funcionários!C835)</f>
        <v/>
      </c>
      <c r="V834" s="50">
        <f>IF(U834="",0,IF(COUNTIFS($E$7:$E$3006,U834,$I$7:$I$3006,'RC'!$E$6)=0,0,COUNTIFS($M$7:$M$3006,"Concluída no prazo",$E$7:$E$3006,U834,$I$7:$I$3006,'RC'!$E$6)/COUNTIFS($E$7:$E$3006,U834,$I$7:$I$3006,'RC'!$E$6)))</f>
        <v>0</v>
      </c>
      <c r="W834" s="49">
        <f>SUMIFS($J$7:$J$3006,$E$7:$E$3006,U834,$I$7:$I$3006,'RC'!$E$6)+SUMIFS($L$7:$L$3006,$E$7:$E$3006,U834,$I$7:$I$3006,'RC'!$E$6)</f>
        <v>0</v>
      </c>
      <c r="X834" s="48">
        <f>COUNTIFS($E$7:$E$3006,U834,$I$7:$I$3006,'RC'!$E$6)</f>
        <v>0</v>
      </c>
      <c r="Y834" s="48"/>
      <c r="Z834" s="51" t="str">
        <f>IF(AQ834='RC'!$E$6,AC834*1000+AD834,"")</f>
        <v/>
      </c>
      <c r="AA834" s="51" t="str">
        <f>IF(AB834="","",IF(AQ834='RC'!$E$6,AC834*1000-AD834,""))</f>
        <v/>
      </c>
      <c r="AB834" s="48" t="str">
        <f>IFERROR(VLOOKUP(E834,Funcionários!$C$8:$E$207,3,FALSE),"")</f>
        <v/>
      </c>
      <c r="AC834" s="50" t="str">
        <f>IF(AB834="","",IF(COUNTIFS($AB$7:$AB$3006,AB834,$AQ$7:$AQ$3006,'RC'!$E$6)=0,"",COUNTIFS($M$7:$M$3006,"Concluída no prazo",$AB$7:$AB$3006,AB834,$AQ$7:$AQ$3006,'RC'!$E$6)/COUNTIFS($AB$7:$AB$3006,AB834,$AQ$7:$AQ$3006,'RC'!$E$6)))</f>
        <v/>
      </c>
      <c r="AD834" s="48">
        <f>SUMIF($AQ$7:$AQ$3006,'RC'!$E$6,$J$7:$J$3006)+SUMIF($AQ$7:$AQ$3006,'RC'!$E$6,$L$7:$L$3006)</f>
        <v>21</v>
      </c>
      <c r="AF834" s="48">
        <v>4.1729999999997498E-2</v>
      </c>
      <c r="AG834" s="48">
        <f>IF(OR(AQ834="",AQ834&lt;&gt;'RC'!$E$6,AB834&lt;&gt;'RC'!$D$21),0,1)</f>
        <v>0</v>
      </c>
      <c r="AH834" s="48">
        <f t="shared" si="284"/>
        <v>4.1729999999997498E-2</v>
      </c>
      <c r="AI834" s="48" t="str">
        <f t="shared" si="266"/>
        <v/>
      </c>
      <c r="AJ834" s="48" t="str">
        <f t="shared" si="267"/>
        <v/>
      </c>
      <c r="AK834" s="52" t="str">
        <f t="shared" si="268"/>
        <v/>
      </c>
      <c r="AL834" s="52" t="str">
        <f t="shared" si="269"/>
        <v/>
      </c>
      <c r="AM834" s="48" t="str">
        <f t="shared" si="270"/>
        <v/>
      </c>
      <c r="AN834" s="48" t="str">
        <f t="shared" si="271"/>
        <v/>
      </c>
      <c r="AP834" s="18" t="str">
        <f t="shared" si="272"/>
        <v/>
      </c>
      <c r="AQ834" s="18" t="str">
        <f t="shared" si="273"/>
        <v/>
      </c>
      <c r="AR834" s="18">
        <v>4.1730000000000003E-2</v>
      </c>
      <c r="AS834" s="18">
        <f>IF(AF!$D$27="Todos",1,IF(M834=AF!$D$27,1,0))</f>
        <v>1</v>
      </c>
      <c r="AT834" s="53">
        <f>IF(AND(E834=AF!$D$6,OR(LT!M834=AF!$D$27,AF!$D$27="Todos"),OR(AP834=AF!$E$8,AQ834=AF!$E$8)),AR834+AS834,0)</f>
        <v>0</v>
      </c>
      <c r="AU834" s="18" t="str">
        <f t="shared" si="274"/>
        <v/>
      </c>
      <c r="AV834" s="54" t="str">
        <f t="shared" si="275"/>
        <v/>
      </c>
      <c r="AW834" s="54" t="str">
        <f t="shared" si="276"/>
        <v/>
      </c>
      <c r="AX834" s="18" t="str">
        <f t="shared" si="277"/>
        <v/>
      </c>
      <c r="AY834" s="18" t="str">
        <f t="shared" si="278"/>
        <v/>
      </c>
      <c r="BA834" s="18">
        <f>IF($E834=AF!$D$6,IF($M834="Concluída no prazo",2,IF($M834="Concluída com atraso",1,0)),0)</f>
        <v>0</v>
      </c>
      <c r="BB834" s="18">
        <f>IF($E834=AF!$D$6,IF($M834="Atrasada",2,IF($M834="Concluída com atraso",1,0)),0)</f>
        <v>0</v>
      </c>
      <c r="BC834" s="18">
        <v>8.2799999999999992E-3</v>
      </c>
      <c r="BD834" s="18">
        <f t="shared" si="285"/>
        <v>8.2799999999999992E-3</v>
      </c>
      <c r="BE834" s="18">
        <f t="shared" si="285"/>
        <v>8.2799999999999992E-3</v>
      </c>
      <c r="BF834" s="18" t="str">
        <f t="shared" si="279"/>
        <v/>
      </c>
      <c r="BN834" s="18" t="str">
        <f t="shared" si="280"/>
        <v>s</v>
      </c>
    </row>
    <row r="835" spans="3:66" ht="50.1" customHeight="1" thickTop="1" thickBot="1" x14ac:dyDescent="0.3">
      <c r="C835" s="46"/>
      <c r="D835" s="46"/>
      <c r="E835" s="46"/>
      <c r="F835" s="122"/>
      <c r="G835" s="122"/>
      <c r="H835" s="78" t="str">
        <f t="shared" si="281"/>
        <v/>
      </c>
      <c r="I835" s="78" t="str">
        <f t="shared" si="282"/>
        <v/>
      </c>
      <c r="J835" s="16"/>
      <c r="K835" s="46" t="str">
        <f t="shared" si="283"/>
        <v/>
      </c>
      <c r="L835" s="16"/>
      <c r="M835" s="16"/>
      <c r="N835" s="46"/>
      <c r="O835" s="47" t="str">
        <f t="shared" si="286"/>
        <v/>
      </c>
      <c r="P835" s="47"/>
      <c r="Q835" s="48" t="str">
        <f>IFERROR(VLOOKUP(E835,Funcionários!$C$8:$E$207,3,FALSE),"")</f>
        <v/>
      </c>
      <c r="R835" s="47"/>
      <c r="S835" s="49" t="str">
        <f t="shared" si="287"/>
        <v/>
      </c>
      <c r="T835" s="49">
        <v>8.2900000000000005E-3</v>
      </c>
      <c r="U835" s="48" t="str">
        <f>IF(Funcionários!C836=0,"",Funcionários!C836)</f>
        <v/>
      </c>
      <c r="V835" s="50">
        <f>IF(U835="",0,IF(COUNTIFS($E$7:$E$3006,U835,$I$7:$I$3006,'RC'!$E$6)=0,0,COUNTIFS($M$7:$M$3006,"Concluída no prazo",$E$7:$E$3006,U835,$I$7:$I$3006,'RC'!$E$6)/COUNTIFS($E$7:$E$3006,U835,$I$7:$I$3006,'RC'!$E$6)))</f>
        <v>0</v>
      </c>
      <c r="W835" s="49">
        <f>SUMIFS($J$7:$J$3006,$E$7:$E$3006,U835,$I$7:$I$3006,'RC'!$E$6)+SUMIFS($L$7:$L$3006,$E$7:$E$3006,U835,$I$7:$I$3006,'RC'!$E$6)</f>
        <v>0</v>
      </c>
      <c r="X835" s="48">
        <f>COUNTIFS($E$7:$E$3006,U835,$I$7:$I$3006,'RC'!$E$6)</f>
        <v>0</v>
      </c>
      <c r="Y835" s="48"/>
      <c r="Z835" s="51" t="str">
        <f>IF(AQ835='RC'!$E$6,AC835*1000+AD835,"")</f>
        <v/>
      </c>
      <c r="AA835" s="51" t="str">
        <f>IF(AB835="","",IF(AQ835='RC'!$E$6,AC835*1000-AD835,""))</f>
        <v/>
      </c>
      <c r="AB835" s="48" t="str">
        <f>IFERROR(VLOOKUP(E835,Funcionários!$C$8:$E$207,3,FALSE),"")</f>
        <v/>
      </c>
      <c r="AC835" s="50" t="str">
        <f>IF(AB835="","",IF(COUNTIFS($AB$7:$AB$3006,AB835,$AQ$7:$AQ$3006,'RC'!$E$6)=0,"",COUNTIFS($M$7:$M$3006,"Concluída no prazo",$AB$7:$AB$3006,AB835,$AQ$7:$AQ$3006,'RC'!$E$6)/COUNTIFS($AB$7:$AB$3006,AB835,$AQ$7:$AQ$3006,'RC'!$E$6)))</f>
        <v/>
      </c>
      <c r="AD835" s="48">
        <f>SUMIF($AQ$7:$AQ$3006,'RC'!$E$6,$J$7:$J$3006)+SUMIF($AQ$7:$AQ$3006,'RC'!$E$6,$L$7:$L$3006)</f>
        <v>21</v>
      </c>
      <c r="AF835" s="48">
        <v>4.1719999999997502E-2</v>
      </c>
      <c r="AG835" s="48">
        <f>IF(OR(AQ835="",AQ835&lt;&gt;'RC'!$E$6,AB835&lt;&gt;'RC'!$D$21),0,1)</f>
        <v>0</v>
      </c>
      <c r="AH835" s="48">
        <f t="shared" si="284"/>
        <v>4.1719999999997502E-2</v>
      </c>
      <c r="AI835" s="48" t="str">
        <f t="shared" si="266"/>
        <v/>
      </c>
      <c r="AJ835" s="48" t="str">
        <f t="shared" si="267"/>
        <v/>
      </c>
      <c r="AK835" s="52" t="str">
        <f t="shared" si="268"/>
        <v/>
      </c>
      <c r="AL835" s="52" t="str">
        <f t="shared" si="269"/>
        <v/>
      </c>
      <c r="AM835" s="48" t="str">
        <f t="shared" si="270"/>
        <v/>
      </c>
      <c r="AN835" s="48" t="str">
        <f t="shared" si="271"/>
        <v/>
      </c>
      <c r="AP835" s="18" t="str">
        <f t="shared" si="272"/>
        <v/>
      </c>
      <c r="AQ835" s="18" t="str">
        <f t="shared" si="273"/>
        <v/>
      </c>
      <c r="AR835" s="18">
        <v>4.172E-2</v>
      </c>
      <c r="AS835" s="18">
        <f>IF(AF!$D$27="Todos",1,IF(M835=AF!$D$27,1,0))</f>
        <v>1</v>
      </c>
      <c r="AT835" s="53">
        <f>IF(AND(E835=AF!$D$6,OR(LT!M835=AF!$D$27,AF!$D$27="Todos"),OR(AP835=AF!$E$8,AQ835=AF!$E$8)),AR835+AS835,0)</f>
        <v>0</v>
      </c>
      <c r="AU835" s="18" t="str">
        <f t="shared" si="274"/>
        <v/>
      </c>
      <c r="AV835" s="54" t="str">
        <f t="shared" si="275"/>
        <v/>
      </c>
      <c r="AW835" s="54" t="str">
        <f t="shared" si="276"/>
        <v/>
      </c>
      <c r="AX835" s="18" t="str">
        <f t="shared" si="277"/>
        <v/>
      </c>
      <c r="AY835" s="18" t="str">
        <f t="shared" si="278"/>
        <v/>
      </c>
      <c r="BA835" s="18">
        <f>IF($E835=AF!$D$6,IF($M835="Concluída no prazo",2,IF($M835="Concluída com atraso",1,0)),0)</f>
        <v>0</v>
      </c>
      <c r="BB835" s="18">
        <f>IF($E835=AF!$D$6,IF($M835="Atrasada",2,IF($M835="Concluída com atraso",1,0)),0)</f>
        <v>0</v>
      </c>
      <c r="BC835" s="18">
        <v>8.2900000000000005E-3</v>
      </c>
      <c r="BD835" s="18">
        <f t="shared" si="285"/>
        <v>8.2900000000000005E-3</v>
      </c>
      <c r="BE835" s="18">
        <f t="shared" si="285"/>
        <v>8.2900000000000005E-3</v>
      </c>
      <c r="BF835" s="18" t="str">
        <f t="shared" si="279"/>
        <v/>
      </c>
      <c r="BN835" s="18" t="str">
        <f t="shared" si="280"/>
        <v>s</v>
      </c>
    </row>
    <row r="836" spans="3:66" ht="50.1" customHeight="1" thickTop="1" thickBot="1" x14ac:dyDescent="0.3">
      <c r="C836" s="46"/>
      <c r="D836" s="46"/>
      <c r="E836" s="46"/>
      <c r="F836" s="122"/>
      <c r="G836" s="122"/>
      <c r="H836" s="78" t="str">
        <f t="shared" si="281"/>
        <v/>
      </c>
      <c r="I836" s="78" t="str">
        <f t="shared" si="282"/>
        <v/>
      </c>
      <c r="J836" s="16"/>
      <c r="K836" s="46" t="str">
        <f t="shared" si="283"/>
        <v/>
      </c>
      <c r="L836" s="16"/>
      <c r="M836" s="16"/>
      <c r="N836" s="46"/>
      <c r="O836" s="47" t="str">
        <f t="shared" si="286"/>
        <v/>
      </c>
      <c r="P836" s="47"/>
      <c r="Q836" s="48" t="str">
        <f>IFERROR(VLOOKUP(E836,Funcionários!$C$8:$E$207,3,FALSE),"")</f>
        <v/>
      </c>
      <c r="R836" s="47"/>
      <c r="S836" s="49" t="str">
        <f t="shared" si="287"/>
        <v/>
      </c>
      <c r="T836" s="49">
        <v>8.3000000000000001E-3</v>
      </c>
      <c r="U836" s="48" t="str">
        <f>IF(Funcionários!C837=0,"",Funcionários!C837)</f>
        <v/>
      </c>
      <c r="V836" s="50">
        <f>IF(U836="",0,IF(COUNTIFS($E$7:$E$3006,U836,$I$7:$I$3006,'RC'!$E$6)=0,0,COUNTIFS($M$7:$M$3006,"Concluída no prazo",$E$7:$E$3006,U836,$I$7:$I$3006,'RC'!$E$6)/COUNTIFS($E$7:$E$3006,U836,$I$7:$I$3006,'RC'!$E$6)))</f>
        <v>0</v>
      </c>
      <c r="W836" s="49">
        <f>SUMIFS($J$7:$J$3006,$E$7:$E$3006,U836,$I$7:$I$3006,'RC'!$E$6)+SUMIFS($L$7:$L$3006,$E$7:$E$3006,U836,$I$7:$I$3006,'RC'!$E$6)</f>
        <v>0</v>
      </c>
      <c r="X836" s="48">
        <f>COUNTIFS($E$7:$E$3006,U836,$I$7:$I$3006,'RC'!$E$6)</f>
        <v>0</v>
      </c>
      <c r="Y836" s="48"/>
      <c r="Z836" s="51" t="str">
        <f>IF(AQ836='RC'!$E$6,AC836*1000+AD836,"")</f>
        <v/>
      </c>
      <c r="AA836" s="51" t="str">
        <f>IF(AB836="","",IF(AQ836='RC'!$E$6,AC836*1000-AD836,""))</f>
        <v/>
      </c>
      <c r="AB836" s="48" t="str">
        <f>IFERROR(VLOOKUP(E836,Funcionários!$C$8:$E$207,3,FALSE),"")</f>
        <v/>
      </c>
      <c r="AC836" s="50" t="str">
        <f>IF(AB836="","",IF(COUNTIFS($AB$7:$AB$3006,AB836,$AQ$7:$AQ$3006,'RC'!$E$6)=0,"",COUNTIFS($M$7:$M$3006,"Concluída no prazo",$AB$7:$AB$3006,AB836,$AQ$7:$AQ$3006,'RC'!$E$6)/COUNTIFS($AB$7:$AB$3006,AB836,$AQ$7:$AQ$3006,'RC'!$E$6)))</f>
        <v/>
      </c>
      <c r="AD836" s="48">
        <f>SUMIF($AQ$7:$AQ$3006,'RC'!$E$6,$J$7:$J$3006)+SUMIF($AQ$7:$AQ$3006,'RC'!$E$6,$L$7:$L$3006)</f>
        <v>21</v>
      </c>
      <c r="AF836" s="48">
        <v>4.1709999999997499E-2</v>
      </c>
      <c r="AG836" s="48">
        <f>IF(OR(AQ836="",AQ836&lt;&gt;'RC'!$E$6,AB836&lt;&gt;'RC'!$D$21),0,1)</f>
        <v>0</v>
      </c>
      <c r="AH836" s="48">
        <f t="shared" si="284"/>
        <v>4.1709999999997499E-2</v>
      </c>
      <c r="AI836" s="48" t="str">
        <f t="shared" si="266"/>
        <v/>
      </c>
      <c r="AJ836" s="48" t="str">
        <f t="shared" si="267"/>
        <v/>
      </c>
      <c r="AK836" s="52" t="str">
        <f t="shared" si="268"/>
        <v/>
      </c>
      <c r="AL836" s="52" t="str">
        <f t="shared" si="269"/>
        <v/>
      </c>
      <c r="AM836" s="48" t="str">
        <f t="shared" si="270"/>
        <v/>
      </c>
      <c r="AN836" s="48" t="str">
        <f t="shared" si="271"/>
        <v/>
      </c>
      <c r="AP836" s="18" t="str">
        <f t="shared" si="272"/>
        <v/>
      </c>
      <c r="AQ836" s="18" t="str">
        <f t="shared" si="273"/>
        <v/>
      </c>
      <c r="AR836" s="18">
        <v>4.1709999999999997E-2</v>
      </c>
      <c r="AS836" s="18">
        <f>IF(AF!$D$27="Todos",1,IF(M836=AF!$D$27,1,0))</f>
        <v>1</v>
      </c>
      <c r="AT836" s="53">
        <f>IF(AND(E836=AF!$D$6,OR(LT!M836=AF!$D$27,AF!$D$27="Todos"),OR(AP836=AF!$E$8,AQ836=AF!$E$8)),AR836+AS836,0)</f>
        <v>0</v>
      </c>
      <c r="AU836" s="18" t="str">
        <f t="shared" si="274"/>
        <v/>
      </c>
      <c r="AV836" s="54" t="str">
        <f t="shared" si="275"/>
        <v/>
      </c>
      <c r="AW836" s="54" t="str">
        <f t="shared" si="276"/>
        <v/>
      </c>
      <c r="AX836" s="18" t="str">
        <f t="shared" si="277"/>
        <v/>
      </c>
      <c r="AY836" s="18" t="str">
        <f t="shared" si="278"/>
        <v/>
      </c>
      <c r="BA836" s="18">
        <f>IF($E836=AF!$D$6,IF($M836="Concluída no prazo",2,IF($M836="Concluída com atraso",1,0)),0)</f>
        <v>0</v>
      </c>
      <c r="BB836" s="18">
        <f>IF($E836=AF!$D$6,IF($M836="Atrasada",2,IF($M836="Concluída com atraso",1,0)),0)</f>
        <v>0</v>
      </c>
      <c r="BC836" s="18">
        <v>8.3000000000000001E-3</v>
      </c>
      <c r="BD836" s="18">
        <f t="shared" si="285"/>
        <v>8.3000000000000001E-3</v>
      </c>
      <c r="BE836" s="18">
        <f t="shared" si="285"/>
        <v>8.3000000000000001E-3</v>
      </c>
      <c r="BF836" s="18" t="str">
        <f t="shared" si="279"/>
        <v/>
      </c>
      <c r="BN836" s="18" t="str">
        <f t="shared" si="280"/>
        <v>s</v>
      </c>
    </row>
    <row r="837" spans="3:66" ht="50.1" customHeight="1" thickTop="1" thickBot="1" x14ac:dyDescent="0.3">
      <c r="C837" s="46"/>
      <c r="D837" s="46"/>
      <c r="E837" s="46"/>
      <c r="F837" s="122"/>
      <c r="G837" s="122"/>
      <c r="H837" s="78" t="str">
        <f t="shared" si="281"/>
        <v/>
      </c>
      <c r="I837" s="78" t="str">
        <f t="shared" si="282"/>
        <v/>
      </c>
      <c r="J837" s="16"/>
      <c r="K837" s="46" t="str">
        <f t="shared" si="283"/>
        <v/>
      </c>
      <c r="L837" s="16"/>
      <c r="M837" s="16"/>
      <c r="N837" s="46"/>
      <c r="O837" s="47" t="str">
        <f t="shared" si="286"/>
        <v/>
      </c>
      <c r="P837" s="47"/>
      <c r="Q837" s="48" t="str">
        <f>IFERROR(VLOOKUP(E837,Funcionários!$C$8:$E$207,3,FALSE),"")</f>
        <v/>
      </c>
      <c r="R837" s="47"/>
      <c r="S837" s="49" t="str">
        <f t="shared" si="287"/>
        <v/>
      </c>
      <c r="T837" s="49">
        <v>8.3099999999999997E-3</v>
      </c>
      <c r="U837" s="48" t="str">
        <f>IF(Funcionários!C838=0,"",Funcionários!C838)</f>
        <v/>
      </c>
      <c r="V837" s="50">
        <f>IF(U837="",0,IF(COUNTIFS($E$7:$E$3006,U837,$I$7:$I$3006,'RC'!$E$6)=0,0,COUNTIFS($M$7:$M$3006,"Concluída no prazo",$E$7:$E$3006,U837,$I$7:$I$3006,'RC'!$E$6)/COUNTIFS($E$7:$E$3006,U837,$I$7:$I$3006,'RC'!$E$6)))</f>
        <v>0</v>
      </c>
      <c r="W837" s="49">
        <f>SUMIFS($J$7:$J$3006,$E$7:$E$3006,U837,$I$7:$I$3006,'RC'!$E$6)+SUMIFS($L$7:$L$3006,$E$7:$E$3006,U837,$I$7:$I$3006,'RC'!$E$6)</f>
        <v>0</v>
      </c>
      <c r="X837" s="48">
        <f>COUNTIFS($E$7:$E$3006,U837,$I$7:$I$3006,'RC'!$E$6)</f>
        <v>0</v>
      </c>
      <c r="Y837" s="48"/>
      <c r="Z837" s="51" t="str">
        <f>IF(AQ837='RC'!$E$6,AC837*1000+AD837,"")</f>
        <v/>
      </c>
      <c r="AA837" s="51" t="str">
        <f>IF(AB837="","",IF(AQ837='RC'!$E$6,AC837*1000-AD837,""))</f>
        <v/>
      </c>
      <c r="AB837" s="48" t="str">
        <f>IFERROR(VLOOKUP(E837,Funcionários!$C$8:$E$207,3,FALSE),"")</f>
        <v/>
      </c>
      <c r="AC837" s="50" t="str">
        <f>IF(AB837="","",IF(COUNTIFS($AB$7:$AB$3006,AB837,$AQ$7:$AQ$3006,'RC'!$E$6)=0,"",COUNTIFS($M$7:$M$3006,"Concluída no prazo",$AB$7:$AB$3006,AB837,$AQ$7:$AQ$3006,'RC'!$E$6)/COUNTIFS($AB$7:$AB$3006,AB837,$AQ$7:$AQ$3006,'RC'!$E$6)))</f>
        <v/>
      </c>
      <c r="AD837" s="48">
        <f>SUMIF($AQ$7:$AQ$3006,'RC'!$E$6,$J$7:$J$3006)+SUMIF($AQ$7:$AQ$3006,'RC'!$E$6,$L$7:$L$3006)</f>
        <v>21</v>
      </c>
      <c r="AF837" s="48">
        <v>4.1699999999997503E-2</v>
      </c>
      <c r="AG837" s="48">
        <f>IF(OR(AQ837="",AQ837&lt;&gt;'RC'!$E$6,AB837&lt;&gt;'RC'!$D$21),0,1)</f>
        <v>0</v>
      </c>
      <c r="AH837" s="48">
        <f t="shared" si="284"/>
        <v>4.1699999999997503E-2</v>
      </c>
      <c r="AI837" s="48" t="str">
        <f t="shared" si="266"/>
        <v/>
      </c>
      <c r="AJ837" s="48" t="str">
        <f t="shared" si="267"/>
        <v/>
      </c>
      <c r="AK837" s="52" t="str">
        <f t="shared" si="268"/>
        <v/>
      </c>
      <c r="AL837" s="52" t="str">
        <f t="shared" si="269"/>
        <v/>
      </c>
      <c r="AM837" s="48" t="str">
        <f t="shared" si="270"/>
        <v/>
      </c>
      <c r="AN837" s="48" t="str">
        <f t="shared" si="271"/>
        <v/>
      </c>
      <c r="AP837" s="18" t="str">
        <f t="shared" si="272"/>
        <v/>
      </c>
      <c r="AQ837" s="18" t="str">
        <f t="shared" si="273"/>
        <v/>
      </c>
      <c r="AR837" s="18">
        <v>4.1700000000000001E-2</v>
      </c>
      <c r="AS837" s="18">
        <f>IF(AF!$D$27="Todos",1,IF(M837=AF!$D$27,1,0))</f>
        <v>1</v>
      </c>
      <c r="AT837" s="53">
        <f>IF(AND(E837=AF!$D$6,OR(LT!M837=AF!$D$27,AF!$D$27="Todos"),OR(AP837=AF!$E$8,AQ837=AF!$E$8)),AR837+AS837,0)</f>
        <v>0</v>
      </c>
      <c r="AU837" s="18" t="str">
        <f t="shared" si="274"/>
        <v/>
      </c>
      <c r="AV837" s="54" t="str">
        <f t="shared" si="275"/>
        <v/>
      </c>
      <c r="AW837" s="54" t="str">
        <f t="shared" si="276"/>
        <v/>
      </c>
      <c r="AX837" s="18" t="str">
        <f t="shared" si="277"/>
        <v/>
      </c>
      <c r="AY837" s="18" t="str">
        <f t="shared" si="278"/>
        <v/>
      </c>
      <c r="BA837" s="18">
        <f>IF($E837=AF!$D$6,IF($M837="Concluída no prazo",2,IF($M837="Concluída com atraso",1,0)),0)</f>
        <v>0</v>
      </c>
      <c r="BB837" s="18">
        <f>IF($E837=AF!$D$6,IF($M837="Atrasada",2,IF($M837="Concluída com atraso",1,0)),0)</f>
        <v>0</v>
      </c>
      <c r="BC837" s="18">
        <v>8.3099999999999997E-3</v>
      </c>
      <c r="BD837" s="18">
        <f t="shared" si="285"/>
        <v>8.3099999999999997E-3</v>
      </c>
      <c r="BE837" s="18">
        <f t="shared" si="285"/>
        <v>8.3099999999999997E-3</v>
      </c>
      <c r="BF837" s="18" t="str">
        <f t="shared" si="279"/>
        <v/>
      </c>
      <c r="BN837" s="18" t="str">
        <f t="shared" si="280"/>
        <v>s</v>
      </c>
    </row>
    <row r="838" spans="3:66" ht="50.1" customHeight="1" thickTop="1" thickBot="1" x14ac:dyDescent="0.3">
      <c r="C838" s="46"/>
      <c r="D838" s="46"/>
      <c r="E838" s="46"/>
      <c r="F838" s="122"/>
      <c r="G838" s="122"/>
      <c r="H838" s="78" t="str">
        <f t="shared" si="281"/>
        <v/>
      </c>
      <c r="I838" s="78" t="str">
        <f t="shared" si="282"/>
        <v/>
      </c>
      <c r="J838" s="16"/>
      <c r="K838" s="46" t="str">
        <f t="shared" si="283"/>
        <v/>
      </c>
      <c r="L838" s="16"/>
      <c r="M838" s="16"/>
      <c r="N838" s="46"/>
      <c r="O838" s="47" t="str">
        <f t="shared" si="286"/>
        <v/>
      </c>
      <c r="P838" s="47"/>
      <c r="Q838" s="48" t="str">
        <f>IFERROR(VLOOKUP(E838,Funcionários!$C$8:$E$207,3,FALSE),"")</f>
        <v/>
      </c>
      <c r="R838" s="47"/>
      <c r="S838" s="49" t="str">
        <f t="shared" si="287"/>
        <v/>
      </c>
      <c r="T838" s="49">
        <v>8.3199999999999993E-3</v>
      </c>
      <c r="U838" s="48" t="str">
        <f>IF(Funcionários!C839=0,"",Funcionários!C839)</f>
        <v/>
      </c>
      <c r="V838" s="50">
        <f>IF(U838="",0,IF(COUNTIFS($E$7:$E$3006,U838,$I$7:$I$3006,'RC'!$E$6)=0,0,COUNTIFS($M$7:$M$3006,"Concluída no prazo",$E$7:$E$3006,U838,$I$7:$I$3006,'RC'!$E$6)/COUNTIFS($E$7:$E$3006,U838,$I$7:$I$3006,'RC'!$E$6)))</f>
        <v>0</v>
      </c>
      <c r="W838" s="49">
        <f>SUMIFS($J$7:$J$3006,$E$7:$E$3006,U838,$I$7:$I$3006,'RC'!$E$6)+SUMIFS($L$7:$L$3006,$E$7:$E$3006,U838,$I$7:$I$3006,'RC'!$E$6)</f>
        <v>0</v>
      </c>
      <c r="X838" s="48">
        <f>COUNTIFS($E$7:$E$3006,U838,$I$7:$I$3006,'RC'!$E$6)</f>
        <v>0</v>
      </c>
      <c r="Y838" s="48"/>
      <c r="Z838" s="51" t="str">
        <f>IF(AQ838='RC'!$E$6,AC838*1000+AD838,"")</f>
        <v/>
      </c>
      <c r="AA838" s="51" t="str">
        <f>IF(AB838="","",IF(AQ838='RC'!$E$6,AC838*1000-AD838,""))</f>
        <v/>
      </c>
      <c r="AB838" s="48" t="str">
        <f>IFERROR(VLOOKUP(E838,Funcionários!$C$8:$E$207,3,FALSE),"")</f>
        <v/>
      </c>
      <c r="AC838" s="50" t="str">
        <f>IF(AB838="","",IF(COUNTIFS($AB$7:$AB$3006,AB838,$AQ$7:$AQ$3006,'RC'!$E$6)=0,"",COUNTIFS($M$7:$M$3006,"Concluída no prazo",$AB$7:$AB$3006,AB838,$AQ$7:$AQ$3006,'RC'!$E$6)/COUNTIFS($AB$7:$AB$3006,AB838,$AQ$7:$AQ$3006,'RC'!$E$6)))</f>
        <v/>
      </c>
      <c r="AD838" s="48">
        <f>SUMIF($AQ$7:$AQ$3006,'RC'!$E$6,$J$7:$J$3006)+SUMIF($AQ$7:$AQ$3006,'RC'!$E$6,$L$7:$L$3006)</f>
        <v>21</v>
      </c>
      <c r="AF838" s="48">
        <v>4.16899999999975E-2</v>
      </c>
      <c r="AG838" s="48">
        <f>IF(OR(AQ838="",AQ838&lt;&gt;'RC'!$E$6,AB838&lt;&gt;'RC'!$D$21),0,1)</f>
        <v>0</v>
      </c>
      <c r="AH838" s="48">
        <f t="shared" si="284"/>
        <v>4.16899999999975E-2</v>
      </c>
      <c r="AI838" s="48" t="str">
        <f t="shared" si="266"/>
        <v/>
      </c>
      <c r="AJ838" s="48" t="str">
        <f t="shared" si="267"/>
        <v/>
      </c>
      <c r="AK838" s="52" t="str">
        <f t="shared" si="268"/>
        <v/>
      </c>
      <c r="AL838" s="52" t="str">
        <f t="shared" si="269"/>
        <v/>
      </c>
      <c r="AM838" s="48" t="str">
        <f t="shared" si="270"/>
        <v/>
      </c>
      <c r="AN838" s="48" t="str">
        <f t="shared" si="271"/>
        <v/>
      </c>
      <c r="AP838" s="18" t="str">
        <f t="shared" si="272"/>
        <v/>
      </c>
      <c r="AQ838" s="18" t="str">
        <f t="shared" si="273"/>
        <v/>
      </c>
      <c r="AR838" s="18">
        <v>4.1689999999999998E-2</v>
      </c>
      <c r="AS838" s="18">
        <f>IF(AF!$D$27="Todos",1,IF(M838=AF!$D$27,1,0))</f>
        <v>1</v>
      </c>
      <c r="AT838" s="53">
        <f>IF(AND(E838=AF!$D$6,OR(LT!M838=AF!$D$27,AF!$D$27="Todos"),OR(AP838=AF!$E$8,AQ838=AF!$E$8)),AR838+AS838,0)</f>
        <v>0</v>
      </c>
      <c r="AU838" s="18" t="str">
        <f t="shared" si="274"/>
        <v/>
      </c>
      <c r="AV838" s="54" t="str">
        <f t="shared" si="275"/>
        <v/>
      </c>
      <c r="AW838" s="54" t="str">
        <f t="shared" si="276"/>
        <v/>
      </c>
      <c r="AX838" s="18" t="str">
        <f t="shared" si="277"/>
        <v/>
      </c>
      <c r="AY838" s="18" t="str">
        <f t="shared" si="278"/>
        <v/>
      </c>
      <c r="BA838" s="18">
        <f>IF($E838=AF!$D$6,IF($M838="Concluída no prazo",2,IF($M838="Concluída com atraso",1,0)),0)</f>
        <v>0</v>
      </c>
      <c r="BB838" s="18">
        <f>IF($E838=AF!$D$6,IF($M838="Atrasada",2,IF($M838="Concluída com atraso",1,0)),0)</f>
        <v>0</v>
      </c>
      <c r="BC838" s="18">
        <v>8.3199999999999993E-3</v>
      </c>
      <c r="BD838" s="18">
        <f t="shared" si="285"/>
        <v>8.3199999999999993E-3</v>
      </c>
      <c r="BE838" s="18">
        <f t="shared" si="285"/>
        <v>8.3199999999999993E-3</v>
      </c>
      <c r="BF838" s="18" t="str">
        <f t="shared" si="279"/>
        <v/>
      </c>
      <c r="BN838" s="18" t="str">
        <f t="shared" si="280"/>
        <v>s</v>
      </c>
    </row>
    <row r="839" spans="3:66" ht="50.1" customHeight="1" thickTop="1" thickBot="1" x14ac:dyDescent="0.3">
      <c r="C839" s="46"/>
      <c r="D839" s="46"/>
      <c r="E839" s="46"/>
      <c r="F839" s="122"/>
      <c r="G839" s="122"/>
      <c r="H839" s="78" t="str">
        <f t="shared" si="281"/>
        <v/>
      </c>
      <c r="I839" s="78" t="str">
        <f t="shared" si="282"/>
        <v/>
      </c>
      <c r="J839" s="16"/>
      <c r="K839" s="46" t="str">
        <f t="shared" si="283"/>
        <v/>
      </c>
      <c r="L839" s="16"/>
      <c r="M839" s="16"/>
      <c r="N839" s="46"/>
      <c r="O839" s="47" t="str">
        <f t="shared" si="286"/>
        <v/>
      </c>
      <c r="P839" s="47"/>
      <c r="Q839" s="48" t="str">
        <f>IFERROR(VLOOKUP(E839,Funcionários!$C$8:$E$207,3,FALSE),"")</f>
        <v/>
      </c>
      <c r="R839" s="47"/>
      <c r="S839" s="49" t="str">
        <f t="shared" si="287"/>
        <v/>
      </c>
      <c r="T839" s="49">
        <v>8.3300000000000006E-3</v>
      </c>
      <c r="U839" s="48" t="str">
        <f>IF(Funcionários!C840=0,"",Funcionários!C840)</f>
        <v/>
      </c>
      <c r="V839" s="50">
        <f>IF(U839="",0,IF(COUNTIFS($E$7:$E$3006,U839,$I$7:$I$3006,'RC'!$E$6)=0,0,COUNTIFS($M$7:$M$3006,"Concluída no prazo",$E$7:$E$3006,U839,$I$7:$I$3006,'RC'!$E$6)/COUNTIFS($E$7:$E$3006,U839,$I$7:$I$3006,'RC'!$E$6)))</f>
        <v>0</v>
      </c>
      <c r="W839" s="49">
        <f>SUMIFS($J$7:$J$3006,$E$7:$E$3006,U839,$I$7:$I$3006,'RC'!$E$6)+SUMIFS($L$7:$L$3006,$E$7:$E$3006,U839,$I$7:$I$3006,'RC'!$E$6)</f>
        <v>0</v>
      </c>
      <c r="X839" s="48">
        <f>COUNTIFS($E$7:$E$3006,U839,$I$7:$I$3006,'RC'!$E$6)</f>
        <v>0</v>
      </c>
      <c r="Y839" s="48"/>
      <c r="Z839" s="51" t="str">
        <f>IF(AQ839='RC'!$E$6,AC839*1000+AD839,"")</f>
        <v/>
      </c>
      <c r="AA839" s="51" t="str">
        <f>IF(AB839="","",IF(AQ839='RC'!$E$6,AC839*1000-AD839,""))</f>
        <v/>
      </c>
      <c r="AB839" s="48" t="str">
        <f>IFERROR(VLOOKUP(E839,Funcionários!$C$8:$E$207,3,FALSE),"")</f>
        <v/>
      </c>
      <c r="AC839" s="50" t="str">
        <f>IF(AB839="","",IF(COUNTIFS($AB$7:$AB$3006,AB839,$AQ$7:$AQ$3006,'RC'!$E$6)=0,"",COUNTIFS($M$7:$M$3006,"Concluída no prazo",$AB$7:$AB$3006,AB839,$AQ$7:$AQ$3006,'RC'!$E$6)/COUNTIFS($AB$7:$AB$3006,AB839,$AQ$7:$AQ$3006,'RC'!$E$6)))</f>
        <v/>
      </c>
      <c r="AD839" s="48">
        <f>SUMIF($AQ$7:$AQ$3006,'RC'!$E$6,$J$7:$J$3006)+SUMIF($AQ$7:$AQ$3006,'RC'!$E$6,$L$7:$L$3006)</f>
        <v>21</v>
      </c>
      <c r="AF839" s="48">
        <v>4.1679999999997497E-2</v>
      </c>
      <c r="AG839" s="48">
        <f>IF(OR(AQ839="",AQ839&lt;&gt;'RC'!$E$6,AB839&lt;&gt;'RC'!$D$21),0,1)</f>
        <v>0</v>
      </c>
      <c r="AH839" s="48">
        <f t="shared" si="284"/>
        <v>4.1679999999997497E-2</v>
      </c>
      <c r="AI839" s="48" t="str">
        <f t="shared" ref="AI839:AI902" si="288">IF(AH839&lt;1,"",E839)</f>
        <v/>
      </c>
      <c r="AJ839" s="48" t="str">
        <f t="shared" ref="AJ839:AJ902" si="289">IF($AI839="","",C839)</f>
        <v/>
      </c>
      <c r="AK839" s="52" t="str">
        <f t="shared" ref="AK839:AK902" si="290">IF($AI839="","",F839)</f>
        <v/>
      </c>
      <c r="AL839" s="52" t="str">
        <f t="shared" ref="AL839:AL902" si="291">IF($AI839="","",G839)</f>
        <v/>
      </c>
      <c r="AM839" s="48" t="str">
        <f t="shared" ref="AM839:AM902" si="292">IF($AI839="","",J839+L839)</f>
        <v/>
      </c>
      <c r="AN839" s="48" t="str">
        <f t="shared" ref="AN839:AN902" si="293">IF($AI839="","",M839)</f>
        <v/>
      </c>
      <c r="AP839" s="18" t="str">
        <f t="shared" ref="AP839:AP902" si="294">IF(F839=0,"",MONTH(F839))</f>
        <v/>
      </c>
      <c r="AQ839" s="18" t="str">
        <f t="shared" ref="AQ839:AQ902" si="295">IF(G839=0,"",MONTH(G839))</f>
        <v/>
      </c>
      <c r="AR839" s="18">
        <v>4.1680000000000002E-2</v>
      </c>
      <c r="AS839" s="18">
        <f>IF(AF!$D$27="Todos",1,IF(M839=AF!$D$27,1,0))</f>
        <v>1</v>
      </c>
      <c r="AT839" s="53">
        <f>IF(AND(E839=AF!$D$6,OR(LT!M839=AF!$D$27,AF!$D$27="Todos"),OR(AP839=AF!$E$8,AQ839=AF!$E$8)),AR839+AS839,0)</f>
        <v>0</v>
      </c>
      <c r="AU839" s="18" t="str">
        <f t="shared" ref="AU839:AU902" si="296">IF($AT839=0,"",C839)</f>
        <v/>
      </c>
      <c r="AV839" s="54" t="str">
        <f t="shared" ref="AV839:AV902" si="297">IF($AT839=0,"",F839)</f>
        <v/>
      </c>
      <c r="AW839" s="54" t="str">
        <f t="shared" ref="AW839:AW902" si="298">IF($AT839=0,"",G839)</f>
        <v/>
      </c>
      <c r="AX839" s="18" t="str">
        <f t="shared" ref="AX839:AX902" si="299">IF($AT839=0,"",J839+L839)</f>
        <v/>
      </c>
      <c r="AY839" s="18" t="str">
        <f t="shared" ref="AY839:AY902" si="300">IF($AT839=0,"",M839)</f>
        <v/>
      </c>
      <c r="BA839" s="18">
        <f>IF($E839=AF!$D$6,IF($M839="Concluída no prazo",2,IF($M839="Concluída com atraso",1,0)),0)</f>
        <v>0</v>
      </c>
      <c r="BB839" s="18">
        <f>IF($E839=AF!$D$6,IF($M839="Atrasada",2,IF($M839="Concluída com atraso",1,0)),0)</f>
        <v>0</v>
      </c>
      <c r="BC839" s="18">
        <v>8.3300000000000006E-3</v>
      </c>
      <c r="BD839" s="18">
        <f t="shared" si="285"/>
        <v>8.3300000000000006E-3</v>
      </c>
      <c r="BE839" s="18">
        <f t="shared" si="285"/>
        <v>8.3300000000000006E-3</v>
      </c>
      <c r="BF839" s="18" t="str">
        <f t="shared" ref="BF839:BF902" si="301">IF(C839=0,"",C839)</f>
        <v/>
      </c>
      <c r="BN839" s="18" t="str">
        <f t="shared" ref="BN839:BN902" si="302">IF(AP839=AQ839,"s","n")</f>
        <v>s</v>
      </c>
    </row>
    <row r="840" spans="3:66" ht="50.1" customHeight="1" thickTop="1" thickBot="1" x14ac:dyDescent="0.3">
      <c r="C840" s="46"/>
      <c r="D840" s="46"/>
      <c r="E840" s="46"/>
      <c r="F840" s="122"/>
      <c r="G840" s="122"/>
      <c r="H840" s="78" t="str">
        <f t="shared" ref="H840:H903" si="303">IF(F840=0,"",MONTH(F840))</f>
        <v/>
      </c>
      <c r="I840" s="78" t="str">
        <f t="shared" ref="I840:I903" si="304">IF(G840=0,"",MONTH(G840))</f>
        <v/>
      </c>
      <c r="J840" s="16"/>
      <c r="K840" s="46" t="str">
        <f t="shared" ref="K840:K903" si="305">IF(OR(F840=0,G840=0),"",IF(MONTH(G840)-MONTH(F840)&gt;1,"Esta tarefa está muito grande. Divida em tarefas menores.",IF(MONTH(F840)=MONTH(G840),"Sim! Inicia em "&amp;VLOOKUP(MONTH(F840),$BK$6:$BL$17,2,FALSE)&amp;" e termina em "&amp;VLOOKUP(MONTH(G840),$BK$6:$BL$17,2,FALSE)&amp;".","Não! Inicia em "&amp;VLOOKUP(MONTH(F840),$BK$6:$BL$17,2,FALSE)&amp;" e termina em "&amp;VLOOKUP(MONTH(G840),$BK$6:$BL$17,2,FALSE)&amp;".")))</f>
        <v/>
      </c>
      <c r="L840" s="16"/>
      <c r="M840" s="16"/>
      <c r="N840" s="46"/>
      <c r="O840" s="47" t="str">
        <f t="shared" si="286"/>
        <v/>
      </c>
      <c r="P840" s="47"/>
      <c r="Q840" s="48" t="str">
        <f>IFERROR(VLOOKUP(E840,Funcionários!$C$8:$E$207,3,FALSE),"")</f>
        <v/>
      </c>
      <c r="R840" s="47"/>
      <c r="S840" s="49" t="str">
        <f t="shared" si="287"/>
        <v/>
      </c>
      <c r="T840" s="49">
        <v>8.3400000000000002E-3</v>
      </c>
      <c r="U840" s="48" t="str">
        <f>IF(Funcionários!C841=0,"",Funcionários!C841)</f>
        <v/>
      </c>
      <c r="V840" s="50">
        <f>IF(U840="",0,IF(COUNTIFS($E$7:$E$3006,U840,$I$7:$I$3006,'RC'!$E$6)=0,0,COUNTIFS($M$7:$M$3006,"Concluída no prazo",$E$7:$E$3006,U840,$I$7:$I$3006,'RC'!$E$6)/COUNTIFS($E$7:$E$3006,U840,$I$7:$I$3006,'RC'!$E$6)))</f>
        <v>0</v>
      </c>
      <c r="W840" s="49">
        <f>SUMIFS($J$7:$J$3006,$E$7:$E$3006,U840,$I$7:$I$3006,'RC'!$E$6)+SUMIFS($L$7:$L$3006,$E$7:$E$3006,U840,$I$7:$I$3006,'RC'!$E$6)</f>
        <v>0</v>
      </c>
      <c r="X840" s="48">
        <f>COUNTIFS($E$7:$E$3006,U840,$I$7:$I$3006,'RC'!$E$6)</f>
        <v>0</v>
      </c>
      <c r="Y840" s="48"/>
      <c r="Z840" s="51" t="str">
        <f>IF(AQ840='RC'!$E$6,AC840*1000+AD840,"")</f>
        <v/>
      </c>
      <c r="AA840" s="51" t="str">
        <f>IF(AB840="","",IF(AQ840='RC'!$E$6,AC840*1000-AD840,""))</f>
        <v/>
      </c>
      <c r="AB840" s="48" t="str">
        <f>IFERROR(VLOOKUP(E840,Funcionários!$C$8:$E$207,3,FALSE),"")</f>
        <v/>
      </c>
      <c r="AC840" s="50" t="str">
        <f>IF(AB840="","",IF(COUNTIFS($AB$7:$AB$3006,AB840,$AQ$7:$AQ$3006,'RC'!$E$6)=0,"",COUNTIFS($M$7:$M$3006,"Concluída no prazo",$AB$7:$AB$3006,AB840,$AQ$7:$AQ$3006,'RC'!$E$6)/COUNTIFS($AB$7:$AB$3006,AB840,$AQ$7:$AQ$3006,'RC'!$E$6)))</f>
        <v/>
      </c>
      <c r="AD840" s="48">
        <f>SUMIF($AQ$7:$AQ$3006,'RC'!$E$6,$J$7:$J$3006)+SUMIF($AQ$7:$AQ$3006,'RC'!$E$6,$L$7:$L$3006)</f>
        <v>21</v>
      </c>
      <c r="AF840" s="48">
        <v>4.1669999999997501E-2</v>
      </c>
      <c r="AG840" s="48">
        <f>IF(OR(AQ840="",AQ840&lt;&gt;'RC'!$E$6,AB840&lt;&gt;'RC'!$D$21),0,1)</f>
        <v>0</v>
      </c>
      <c r="AH840" s="48">
        <f t="shared" ref="AH840:AH903" si="306">AF840+AG840</f>
        <v>4.1669999999997501E-2</v>
      </c>
      <c r="AI840" s="48" t="str">
        <f t="shared" si="288"/>
        <v/>
      </c>
      <c r="AJ840" s="48" t="str">
        <f t="shared" si="289"/>
        <v/>
      </c>
      <c r="AK840" s="52" t="str">
        <f t="shared" si="290"/>
        <v/>
      </c>
      <c r="AL840" s="52" t="str">
        <f t="shared" si="291"/>
        <v/>
      </c>
      <c r="AM840" s="48" t="str">
        <f t="shared" si="292"/>
        <v/>
      </c>
      <c r="AN840" s="48" t="str">
        <f t="shared" si="293"/>
        <v/>
      </c>
      <c r="AP840" s="18" t="str">
        <f t="shared" si="294"/>
        <v/>
      </c>
      <c r="AQ840" s="18" t="str">
        <f t="shared" si="295"/>
        <v/>
      </c>
      <c r="AR840" s="18">
        <v>4.1669999999999999E-2</v>
      </c>
      <c r="AS840" s="18">
        <f>IF(AF!$D$27="Todos",1,IF(M840=AF!$D$27,1,0))</f>
        <v>1</v>
      </c>
      <c r="AT840" s="53">
        <f>IF(AND(E840=AF!$D$6,OR(LT!M840=AF!$D$27,AF!$D$27="Todos"),OR(AP840=AF!$E$8,AQ840=AF!$E$8)),AR840+AS840,0)</f>
        <v>0</v>
      </c>
      <c r="AU840" s="18" t="str">
        <f t="shared" si="296"/>
        <v/>
      </c>
      <c r="AV840" s="54" t="str">
        <f t="shared" si="297"/>
        <v/>
      </c>
      <c r="AW840" s="54" t="str">
        <f t="shared" si="298"/>
        <v/>
      </c>
      <c r="AX840" s="18" t="str">
        <f t="shared" si="299"/>
        <v/>
      </c>
      <c r="AY840" s="18" t="str">
        <f t="shared" si="300"/>
        <v/>
      </c>
      <c r="BA840" s="18">
        <f>IF($E840=AF!$D$6,IF($M840="Concluída no prazo",2,IF($M840="Concluída com atraso",1,0)),0)</f>
        <v>0</v>
      </c>
      <c r="BB840" s="18">
        <f>IF($E840=AF!$D$6,IF($M840="Atrasada",2,IF($M840="Concluída com atraso",1,0)),0)</f>
        <v>0</v>
      </c>
      <c r="BC840" s="18">
        <v>8.3400000000000002E-3</v>
      </c>
      <c r="BD840" s="18">
        <f t="shared" ref="BD840:BE903" si="307">BA840+$BC840</f>
        <v>8.3400000000000002E-3</v>
      </c>
      <c r="BE840" s="18">
        <f t="shared" si="307"/>
        <v>8.3400000000000002E-3</v>
      </c>
      <c r="BF840" s="18" t="str">
        <f t="shared" si="301"/>
        <v/>
      </c>
      <c r="BN840" s="18" t="str">
        <f t="shared" si="302"/>
        <v>s</v>
      </c>
    </row>
    <row r="841" spans="3:66" ht="50.1" customHeight="1" thickTop="1" thickBot="1" x14ac:dyDescent="0.3">
      <c r="C841" s="46"/>
      <c r="D841" s="46"/>
      <c r="E841" s="46"/>
      <c r="F841" s="122"/>
      <c r="G841" s="122"/>
      <c r="H841" s="78" t="str">
        <f t="shared" si="303"/>
        <v/>
      </c>
      <c r="I841" s="78" t="str">
        <f t="shared" si="304"/>
        <v/>
      </c>
      <c r="J841" s="16"/>
      <c r="K841" s="46" t="str">
        <f t="shared" si="305"/>
        <v/>
      </c>
      <c r="L841" s="16"/>
      <c r="M841" s="16"/>
      <c r="N841" s="46"/>
      <c r="O841" s="47" t="str">
        <f t="shared" si="286"/>
        <v/>
      </c>
      <c r="P841" s="47"/>
      <c r="Q841" s="48" t="str">
        <f>IFERROR(VLOOKUP(E841,Funcionários!$C$8:$E$207,3,FALSE),"")</f>
        <v/>
      </c>
      <c r="R841" s="47"/>
      <c r="S841" s="49" t="str">
        <f t="shared" si="287"/>
        <v/>
      </c>
      <c r="T841" s="49">
        <v>8.3499999999999998E-3</v>
      </c>
      <c r="U841" s="48" t="str">
        <f>IF(Funcionários!C842=0,"",Funcionários!C842)</f>
        <v/>
      </c>
      <c r="V841" s="50">
        <f>IF(U841="",0,IF(COUNTIFS($E$7:$E$3006,U841,$I$7:$I$3006,'RC'!$E$6)=0,0,COUNTIFS($M$7:$M$3006,"Concluída no prazo",$E$7:$E$3006,U841,$I$7:$I$3006,'RC'!$E$6)/COUNTIFS($E$7:$E$3006,U841,$I$7:$I$3006,'RC'!$E$6)))</f>
        <v>0</v>
      </c>
      <c r="W841" s="49">
        <f>SUMIFS($J$7:$J$3006,$E$7:$E$3006,U841,$I$7:$I$3006,'RC'!$E$6)+SUMIFS($L$7:$L$3006,$E$7:$E$3006,U841,$I$7:$I$3006,'RC'!$E$6)</f>
        <v>0</v>
      </c>
      <c r="X841" s="48">
        <f>COUNTIFS($E$7:$E$3006,U841,$I$7:$I$3006,'RC'!$E$6)</f>
        <v>0</v>
      </c>
      <c r="Y841" s="48"/>
      <c r="Z841" s="51" t="str">
        <f>IF(AQ841='RC'!$E$6,AC841*1000+AD841,"")</f>
        <v/>
      </c>
      <c r="AA841" s="51" t="str">
        <f>IF(AB841="","",IF(AQ841='RC'!$E$6,AC841*1000-AD841,""))</f>
        <v/>
      </c>
      <c r="AB841" s="48" t="str">
        <f>IFERROR(VLOOKUP(E841,Funcionários!$C$8:$E$207,3,FALSE),"")</f>
        <v/>
      </c>
      <c r="AC841" s="50" t="str">
        <f>IF(AB841="","",IF(COUNTIFS($AB$7:$AB$3006,AB841,$AQ$7:$AQ$3006,'RC'!$E$6)=0,"",COUNTIFS($M$7:$M$3006,"Concluída no prazo",$AB$7:$AB$3006,AB841,$AQ$7:$AQ$3006,'RC'!$E$6)/COUNTIFS($AB$7:$AB$3006,AB841,$AQ$7:$AQ$3006,'RC'!$E$6)))</f>
        <v/>
      </c>
      <c r="AD841" s="48">
        <f>SUMIF($AQ$7:$AQ$3006,'RC'!$E$6,$J$7:$J$3006)+SUMIF($AQ$7:$AQ$3006,'RC'!$E$6,$L$7:$L$3006)</f>
        <v>21</v>
      </c>
      <c r="AF841" s="48">
        <v>4.16599999999974E-2</v>
      </c>
      <c r="AG841" s="48">
        <f>IF(OR(AQ841="",AQ841&lt;&gt;'RC'!$E$6,AB841&lt;&gt;'RC'!$D$21),0,1)</f>
        <v>0</v>
      </c>
      <c r="AH841" s="48">
        <f t="shared" si="306"/>
        <v>4.16599999999974E-2</v>
      </c>
      <c r="AI841" s="48" t="str">
        <f t="shared" si="288"/>
        <v/>
      </c>
      <c r="AJ841" s="48" t="str">
        <f t="shared" si="289"/>
        <v/>
      </c>
      <c r="AK841" s="52" t="str">
        <f t="shared" si="290"/>
        <v/>
      </c>
      <c r="AL841" s="52" t="str">
        <f t="shared" si="291"/>
        <v/>
      </c>
      <c r="AM841" s="48" t="str">
        <f t="shared" si="292"/>
        <v/>
      </c>
      <c r="AN841" s="48" t="str">
        <f t="shared" si="293"/>
        <v/>
      </c>
      <c r="AP841" s="18" t="str">
        <f t="shared" si="294"/>
        <v/>
      </c>
      <c r="AQ841" s="18" t="str">
        <f t="shared" si="295"/>
        <v/>
      </c>
      <c r="AR841" s="18">
        <v>4.1660000000000003E-2</v>
      </c>
      <c r="AS841" s="18">
        <f>IF(AF!$D$27="Todos",1,IF(M841=AF!$D$27,1,0))</f>
        <v>1</v>
      </c>
      <c r="AT841" s="53">
        <f>IF(AND(E841=AF!$D$6,OR(LT!M841=AF!$D$27,AF!$D$27="Todos"),OR(AP841=AF!$E$8,AQ841=AF!$E$8)),AR841+AS841,0)</f>
        <v>0</v>
      </c>
      <c r="AU841" s="18" t="str">
        <f t="shared" si="296"/>
        <v/>
      </c>
      <c r="AV841" s="54" t="str">
        <f t="shared" si="297"/>
        <v/>
      </c>
      <c r="AW841" s="54" t="str">
        <f t="shared" si="298"/>
        <v/>
      </c>
      <c r="AX841" s="18" t="str">
        <f t="shared" si="299"/>
        <v/>
      </c>
      <c r="AY841" s="18" t="str">
        <f t="shared" si="300"/>
        <v/>
      </c>
      <c r="BA841" s="18">
        <f>IF($E841=AF!$D$6,IF($M841="Concluída no prazo",2,IF($M841="Concluída com atraso",1,0)),0)</f>
        <v>0</v>
      </c>
      <c r="BB841" s="18">
        <f>IF($E841=AF!$D$6,IF($M841="Atrasada",2,IF($M841="Concluída com atraso",1,0)),0)</f>
        <v>0</v>
      </c>
      <c r="BC841" s="18">
        <v>8.3499999999999998E-3</v>
      </c>
      <c r="BD841" s="18">
        <f t="shared" si="307"/>
        <v>8.3499999999999998E-3</v>
      </c>
      <c r="BE841" s="18">
        <f t="shared" si="307"/>
        <v>8.3499999999999998E-3</v>
      </c>
      <c r="BF841" s="18" t="str">
        <f t="shared" si="301"/>
        <v/>
      </c>
      <c r="BN841" s="18" t="str">
        <f t="shared" si="302"/>
        <v>s</v>
      </c>
    </row>
    <row r="842" spans="3:66" ht="50.1" customHeight="1" thickTop="1" thickBot="1" x14ac:dyDescent="0.3">
      <c r="C842" s="46"/>
      <c r="D842" s="46"/>
      <c r="E842" s="46"/>
      <c r="F842" s="122"/>
      <c r="G842" s="122"/>
      <c r="H842" s="78" t="str">
        <f t="shared" si="303"/>
        <v/>
      </c>
      <c r="I842" s="78" t="str">
        <f t="shared" si="304"/>
        <v/>
      </c>
      <c r="J842" s="16"/>
      <c r="K842" s="46" t="str">
        <f t="shared" si="305"/>
        <v/>
      </c>
      <c r="L842" s="16"/>
      <c r="M842" s="16"/>
      <c r="N842" s="46"/>
      <c r="O842" s="47" t="str">
        <f t="shared" ref="O842:O905" si="308">IF(J842=0,"",J842/(J842+L842))</f>
        <v/>
      </c>
      <c r="P842" s="47"/>
      <c r="Q842" s="48" t="str">
        <f>IFERROR(VLOOKUP(E842,Funcionários!$C$8:$E$207,3,FALSE),"")</f>
        <v/>
      </c>
      <c r="R842" s="47"/>
      <c r="S842" s="49" t="str">
        <f t="shared" ref="S842:S905" si="309">IF(U842="","",V842*100000+W842*10+X842+T842)</f>
        <v/>
      </c>
      <c r="T842" s="49">
        <v>8.3599999999999994E-3</v>
      </c>
      <c r="U842" s="48" t="str">
        <f>IF(Funcionários!C843=0,"",Funcionários!C843)</f>
        <v/>
      </c>
      <c r="V842" s="50">
        <f>IF(U842="",0,IF(COUNTIFS($E$7:$E$3006,U842,$I$7:$I$3006,'RC'!$E$6)=0,0,COUNTIFS($M$7:$M$3006,"Concluída no prazo",$E$7:$E$3006,U842,$I$7:$I$3006,'RC'!$E$6)/COUNTIFS($E$7:$E$3006,U842,$I$7:$I$3006,'RC'!$E$6)))</f>
        <v>0</v>
      </c>
      <c r="W842" s="49">
        <f>SUMIFS($J$7:$J$3006,$E$7:$E$3006,U842,$I$7:$I$3006,'RC'!$E$6)+SUMIFS($L$7:$L$3006,$E$7:$E$3006,U842,$I$7:$I$3006,'RC'!$E$6)</f>
        <v>0</v>
      </c>
      <c r="X842" s="48">
        <f>COUNTIFS($E$7:$E$3006,U842,$I$7:$I$3006,'RC'!$E$6)</f>
        <v>0</v>
      </c>
      <c r="Y842" s="48"/>
      <c r="Z842" s="51" t="str">
        <f>IF(AQ842='RC'!$E$6,AC842*1000+AD842,"")</f>
        <v/>
      </c>
      <c r="AA842" s="51" t="str">
        <f>IF(AB842="","",IF(AQ842='RC'!$E$6,AC842*1000-AD842,""))</f>
        <v/>
      </c>
      <c r="AB842" s="48" t="str">
        <f>IFERROR(VLOOKUP(E842,Funcionários!$C$8:$E$207,3,FALSE),"")</f>
        <v/>
      </c>
      <c r="AC842" s="50" t="str">
        <f>IF(AB842="","",IF(COUNTIFS($AB$7:$AB$3006,AB842,$AQ$7:$AQ$3006,'RC'!$E$6)=0,"",COUNTIFS($M$7:$M$3006,"Concluída no prazo",$AB$7:$AB$3006,AB842,$AQ$7:$AQ$3006,'RC'!$E$6)/COUNTIFS($AB$7:$AB$3006,AB842,$AQ$7:$AQ$3006,'RC'!$E$6)))</f>
        <v/>
      </c>
      <c r="AD842" s="48">
        <f>SUMIF($AQ$7:$AQ$3006,'RC'!$E$6,$J$7:$J$3006)+SUMIF($AQ$7:$AQ$3006,'RC'!$E$6,$L$7:$L$3006)</f>
        <v>21</v>
      </c>
      <c r="AF842" s="48">
        <v>4.1649999999997397E-2</v>
      </c>
      <c r="AG842" s="48">
        <f>IF(OR(AQ842="",AQ842&lt;&gt;'RC'!$E$6,AB842&lt;&gt;'RC'!$D$21),0,1)</f>
        <v>0</v>
      </c>
      <c r="AH842" s="48">
        <f t="shared" si="306"/>
        <v>4.1649999999997397E-2</v>
      </c>
      <c r="AI842" s="48" t="str">
        <f t="shared" si="288"/>
        <v/>
      </c>
      <c r="AJ842" s="48" t="str">
        <f t="shared" si="289"/>
        <v/>
      </c>
      <c r="AK842" s="52" t="str">
        <f t="shared" si="290"/>
        <v/>
      </c>
      <c r="AL842" s="52" t="str">
        <f t="shared" si="291"/>
        <v/>
      </c>
      <c r="AM842" s="48" t="str">
        <f t="shared" si="292"/>
        <v/>
      </c>
      <c r="AN842" s="48" t="str">
        <f t="shared" si="293"/>
        <v/>
      </c>
      <c r="AP842" s="18" t="str">
        <f t="shared" si="294"/>
        <v/>
      </c>
      <c r="AQ842" s="18" t="str">
        <f t="shared" si="295"/>
        <v/>
      </c>
      <c r="AR842" s="18">
        <v>4.165E-2</v>
      </c>
      <c r="AS842" s="18">
        <f>IF(AF!$D$27="Todos",1,IF(M842=AF!$D$27,1,0))</f>
        <v>1</v>
      </c>
      <c r="AT842" s="53">
        <f>IF(AND(E842=AF!$D$6,OR(LT!M842=AF!$D$27,AF!$D$27="Todos"),OR(AP842=AF!$E$8,AQ842=AF!$E$8)),AR842+AS842,0)</f>
        <v>0</v>
      </c>
      <c r="AU842" s="18" t="str">
        <f t="shared" si="296"/>
        <v/>
      </c>
      <c r="AV842" s="54" t="str">
        <f t="shared" si="297"/>
        <v/>
      </c>
      <c r="AW842" s="54" t="str">
        <f t="shared" si="298"/>
        <v/>
      </c>
      <c r="AX842" s="18" t="str">
        <f t="shared" si="299"/>
        <v/>
      </c>
      <c r="AY842" s="18" t="str">
        <f t="shared" si="300"/>
        <v/>
      </c>
      <c r="BA842" s="18">
        <f>IF($E842=AF!$D$6,IF($M842="Concluída no prazo",2,IF($M842="Concluída com atraso",1,0)),0)</f>
        <v>0</v>
      </c>
      <c r="BB842" s="18">
        <f>IF($E842=AF!$D$6,IF($M842="Atrasada",2,IF($M842="Concluída com atraso",1,0)),0)</f>
        <v>0</v>
      </c>
      <c r="BC842" s="18">
        <v>8.3599999999999994E-3</v>
      </c>
      <c r="BD842" s="18">
        <f t="shared" si="307"/>
        <v>8.3599999999999994E-3</v>
      </c>
      <c r="BE842" s="18">
        <f t="shared" si="307"/>
        <v>8.3599999999999994E-3</v>
      </c>
      <c r="BF842" s="18" t="str">
        <f t="shared" si="301"/>
        <v/>
      </c>
      <c r="BN842" s="18" t="str">
        <f t="shared" si="302"/>
        <v>s</v>
      </c>
    </row>
    <row r="843" spans="3:66" ht="50.1" customHeight="1" thickTop="1" thickBot="1" x14ac:dyDescent="0.3">
      <c r="C843" s="46"/>
      <c r="D843" s="46"/>
      <c r="E843" s="46"/>
      <c r="F843" s="122"/>
      <c r="G843" s="122"/>
      <c r="H843" s="78" t="str">
        <f t="shared" si="303"/>
        <v/>
      </c>
      <c r="I843" s="78" t="str">
        <f t="shared" si="304"/>
        <v/>
      </c>
      <c r="J843" s="16"/>
      <c r="K843" s="46" t="str">
        <f t="shared" si="305"/>
        <v/>
      </c>
      <c r="L843" s="16"/>
      <c r="M843" s="16"/>
      <c r="N843" s="46"/>
      <c r="O843" s="47" t="str">
        <f t="shared" si="308"/>
        <v/>
      </c>
      <c r="P843" s="47"/>
      <c r="Q843" s="48" t="str">
        <f>IFERROR(VLOOKUP(E843,Funcionários!$C$8:$E$207,3,FALSE),"")</f>
        <v/>
      </c>
      <c r="R843" s="47"/>
      <c r="S843" s="49" t="str">
        <f t="shared" si="309"/>
        <v/>
      </c>
      <c r="T843" s="49">
        <v>8.3700000000000007E-3</v>
      </c>
      <c r="U843" s="48" t="str">
        <f>IF(Funcionários!C844=0,"",Funcionários!C844)</f>
        <v/>
      </c>
      <c r="V843" s="50">
        <f>IF(U843="",0,IF(COUNTIFS($E$7:$E$3006,U843,$I$7:$I$3006,'RC'!$E$6)=0,0,COUNTIFS($M$7:$M$3006,"Concluída no prazo",$E$7:$E$3006,U843,$I$7:$I$3006,'RC'!$E$6)/COUNTIFS($E$7:$E$3006,U843,$I$7:$I$3006,'RC'!$E$6)))</f>
        <v>0</v>
      </c>
      <c r="W843" s="49">
        <f>SUMIFS($J$7:$J$3006,$E$7:$E$3006,U843,$I$7:$I$3006,'RC'!$E$6)+SUMIFS($L$7:$L$3006,$E$7:$E$3006,U843,$I$7:$I$3006,'RC'!$E$6)</f>
        <v>0</v>
      </c>
      <c r="X843" s="48">
        <f>COUNTIFS($E$7:$E$3006,U843,$I$7:$I$3006,'RC'!$E$6)</f>
        <v>0</v>
      </c>
      <c r="Y843" s="48"/>
      <c r="Z843" s="51" t="str">
        <f>IF(AQ843='RC'!$E$6,AC843*1000+AD843,"")</f>
        <v/>
      </c>
      <c r="AA843" s="51" t="str">
        <f>IF(AB843="","",IF(AQ843='RC'!$E$6,AC843*1000-AD843,""))</f>
        <v/>
      </c>
      <c r="AB843" s="48" t="str">
        <f>IFERROR(VLOOKUP(E843,Funcionários!$C$8:$E$207,3,FALSE),"")</f>
        <v/>
      </c>
      <c r="AC843" s="50" t="str">
        <f>IF(AB843="","",IF(COUNTIFS($AB$7:$AB$3006,AB843,$AQ$7:$AQ$3006,'RC'!$E$6)=0,"",COUNTIFS($M$7:$M$3006,"Concluída no prazo",$AB$7:$AB$3006,AB843,$AQ$7:$AQ$3006,'RC'!$E$6)/COUNTIFS($AB$7:$AB$3006,AB843,$AQ$7:$AQ$3006,'RC'!$E$6)))</f>
        <v/>
      </c>
      <c r="AD843" s="48">
        <f>SUMIF($AQ$7:$AQ$3006,'RC'!$E$6,$J$7:$J$3006)+SUMIF($AQ$7:$AQ$3006,'RC'!$E$6,$L$7:$L$3006)</f>
        <v>21</v>
      </c>
      <c r="AF843" s="48">
        <v>4.1639999999997401E-2</v>
      </c>
      <c r="AG843" s="48">
        <f>IF(OR(AQ843="",AQ843&lt;&gt;'RC'!$E$6,AB843&lt;&gt;'RC'!$D$21),0,1)</f>
        <v>0</v>
      </c>
      <c r="AH843" s="48">
        <f t="shared" si="306"/>
        <v>4.1639999999997401E-2</v>
      </c>
      <c r="AI843" s="48" t="str">
        <f t="shared" si="288"/>
        <v/>
      </c>
      <c r="AJ843" s="48" t="str">
        <f t="shared" si="289"/>
        <v/>
      </c>
      <c r="AK843" s="52" t="str">
        <f t="shared" si="290"/>
        <v/>
      </c>
      <c r="AL843" s="52" t="str">
        <f t="shared" si="291"/>
        <v/>
      </c>
      <c r="AM843" s="48" t="str">
        <f t="shared" si="292"/>
        <v/>
      </c>
      <c r="AN843" s="48" t="str">
        <f t="shared" si="293"/>
        <v/>
      </c>
      <c r="AP843" s="18" t="str">
        <f t="shared" si="294"/>
        <v/>
      </c>
      <c r="AQ843" s="18" t="str">
        <f t="shared" si="295"/>
        <v/>
      </c>
      <c r="AR843" s="18">
        <v>4.1640000000000003E-2</v>
      </c>
      <c r="AS843" s="18">
        <f>IF(AF!$D$27="Todos",1,IF(M843=AF!$D$27,1,0))</f>
        <v>1</v>
      </c>
      <c r="AT843" s="53">
        <f>IF(AND(E843=AF!$D$6,OR(LT!M843=AF!$D$27,AF!$D$27="Todos"),OR(AP843=AF!$E$8,AQ843=AF!$E$8)),AR843+AS843,0)</f>
        <v>0</v>
      </c>
      <c r="AU843" s="18" t="str">
        <f t="shared" si="296"/>
        <v/>
      </c>
      <c r="AV843" s="54" t="str">
        <f t="shared" si="297"/>
        <v/>
      </c>
      <c r="AW843" s="54" t="str">
        <f t="shared" si="298"/>
        <v/>
      </c>
      <c r="AX843" s="18" t="str">
        <f t="shared" si="299"/>
        <v/>
      </c>
      <c r="AY843" s="18" t="str">
        <f t="shared" si="300"/>
        <v/>
      </c>
      <c r="BA843" s="18">
        <f>IF($E843=AF!$D$6,IF($M843="Concluída no prazo",2,IF($M843="Concluída com atraso",1,0)),0)</f>
        <v>0</v>
      </c>
      <c r="BB843" s="18">
        <f>IF($E843=AF!$D$6,IF($M843="Atrasada",2,IF($M843="Concluída com atraso",1,0)),0)</f>
        <v>0</v>
      </c>
      <c r="BC843" s="18">
        <v>8.3700000000000007E-3</v>
      </c>
      <c r="BD843" s="18">
        <f t="shared" si="307"/>
        <v>8.3700000000000007E-3</v>
      </c>
      <c r="BE843" s="18">
        <f t="shared" si="307"/>
        <v>8.3700000000000007E-3</v>
      </c>
      <c r="BF843" s="18" t="str">
        <f t="shared" si="301"/>
        <v/>
      </c>
      <c r="BN843" s="18" t="str">
        <f t="shared" si="302"/>
        <v>s</v>
      </c>
    </row>
    <row r="844" spans="3:66" ht="50.1" customHeight="1" thickTop="1" thickBot="1" x14ac:dyDescent="0.3">
      <c r="C844" s="46"/>
      <c r="D844" s="46"/>
      <c r="E844" s="46"/>
      <c r="F844" s="122"/>
      <c r="G844" s="122"/>
      <c r="H844" s="78" t="str">
        <f t="shared" si="303"/>
        <v/>
      </c>
      <c r="I844" s="78" t="str">
        <f t="shared" si="304"/>
        <v/>
      </c>
      <c r="J844" s="16"/>
      <c r="K844" s="46" t="str">
        <f t="shared" si="305"/>
        <v/>
      </c>
      <c r="L844" s="16"/>
      <c r="M844" s="16"/>
      <c r="N844" s="46"/>
      <c r="O844" s="47" t="str">
        <f t="shared" si="308"/>
        <v/>
      </c>
      <c r="P844" s="47"/>
      <c r="Q844" s="48" t="str">
        <f>IFERROR(VLOOKUP(E844,Funcionários!$C$8:$E$207,3,FALSE),"")</f>
        <v/>
      </c>
      <c r="R844" s="47"/>
      <c r="S844" s="49" t="str">
        <f t="shared" si="309"/>
        <v/>
      </c>
      <c r="T844" s="49">
        <v>8.3800000000000003E-3</v>
      </c>
      <c r="U844" s="48" t="str">
        <f>IF(Funcionários!C845=0,"",Funcionários!C845)</f>
        <v/>
      </c>
      <c r="V844" s="50">
        <f>IF(U844="",0,IF(COUNTIFS($E$7:$E$3006,U844,$I$7:$I$3006,'RC'!$E$6)=0,0,COUNTIFS($M$7:$M$3006,"Concluída no prazo",$E$7:$E$3006,U844,$I$7:$I$3006,'RC'!$E$6)/COUNTIFS($E$7:$E$3006,U844,$I$7:$I$3006,'RC'!$E$6)))</f>
        <v>0</v>
      </c>
      <c r="W844" s="49">
        <f>SUMIFS($J$7:$J$3006,$E$7:$E$3006,U844,$I$7:$I$3006,'RC'!$E$6)+SUMIFS($L$7:$L$3006,$E$7:$E$3006,U844,$I$7:$I$3006,'RC'!$E$6)</f>
        <v>0</v>
      </c>
      <c r="X844" s="48">
        <f>COUNTIFS($E$7:$E$3006,U844,$I$7:$I$3006,'RC'!$E$6)</f>
        <v>0</v>
      </c>
      <c r="Y844" s="48"/>
      <c r="Z844" s="51" t="str">
        <f>IF(AQ844='RC'!$E$6,AC844*1000+AD844,"")</f>
        <v/>
      </c>
      <c r="AA844" s="51" t="str">
        <f>IF(AB844="","",IF(AQ844='RC'!$E$6,AC844*1000-AD844,""))</f>
        <v/>
      </c>
      <c r="AB844" s="48" t="str">
        <f>IFERROR(VLOOKUP(E844,Funcionários!$C$8:$E$207,3,FALSE),"")</f>
        <v/>
      </c>
      <c r="AC844" s="50" t="str">
        <f>IF(AB844="","",IF(COUNTIFS($AB$7:$AB$3006,AB844,$AQ$7:$AQ$3006,'RC'!$E$6)=0,"",COUNTIFS($M$7:$M$3006,"Concluída no prazo",$AB$7:$AB$3006,AB844,$AQ$7:$AQ$3006,'RC'!$E$6)/COUNTIFS($AB$7:$AB$3006,AB844,$AQ$7:$AQ$3006,'RC'!$E$6)))</f>
        <v/>
      </c>
      <c r="AD844" s="48">
        <f>SUMIF($AQ$7:$AQ$3006,'RC'!$E$6,$J$7:$J$3006)+SUMIF($AQ$7:$AQ$3006,'RC'!$E$6,$L$7:$L$3006)</f>
        <v>21</v>
      </c>
      <c r="AF844" s="48">
        <v>4.1629999999997398E-2</v>
      </c>
      <c r="AG844" s="48">
        <f>IF(OR(AQ844="",AQ844&lt;&gt;'RC'!$E$6,AB844&lt;&gt;'RC'!$D$21),0,1)</f>
        <v>0</v>
      </c>
      <c r="AH844" s="48">
        <f t="shared" si="306"/>
        <v>4.1629999999997398E-2</v>
      </c>
      <c r="AI844" s="48" t="str">
        <f t="shared" si="288"/>
        <v/>
      </c>
      <c r="AJ844" s="48" t="str">
        <f t="shared" si="289"/>
        <v/>
      </c>
      <c r="AK844" s="52" t="str">
        <f t="shared" si="290"/>
        <v/>
      </c>
      <c r="AL844" s="52" t="str">
        <f t="shared" si="291"/>
        <v/>
      </c>
      <c r="AM844" s="48" t="str">
        <f t="shared" si="292"/>
        <v/>
      </c>
      <c r="AN844" s="48" t="str">
        <f t="shared" si="293"/>
        <v/>
      </c>
      <c r="AP844" s="18" t="str">
        <f t="shared" si="294"/>
        <v/>
      </c>
      <c r="AQ844" s="18" t="str">
        <f t="shared" si="295"/>
        <v/>
      </c>
      <c r="AR844" s="18">
        <v>4.163E-2</v>
      </c>
      <c r="AS844" s="18">
        <f>IF(AF!$D$27="Todos",1,IF(M844=AF!$D$27,1,0))</f>
        <v>1</v>
      </c>
      <c r="AT844" s="53">
        <f>IF(AND(E844=AF!$D$6,OR(LT!M844=AF!$D$27,AF!$D$27="Todos"),OR(AP844=AF!$E$8,AQ844=AF!$E$8)),AR844+AS844,0)</f>
        <v>0</v>
      </c>
      <c r="AU844" s="18" t="str">
        <f t="shared" si="296"/>
        <v/>
      </c>
      <c r="AV844" s="54" t="str">
        <f t="shared" si="297"/>
        <v/>
      </c>
      <c r="AW844" s="54" t="str">
        <f t="shared" si="298"/>
        <v/>
      </c>
      <c r="AX844" s="18" t="str">
        <f t="shared" si="299"/>
        <v/>
      </c>
      <c r="AY844" s="18" t="str">
        <f t="shared" si="300"/>
        <v/>
      </c>
      <c r="BA844" s="18">
        <f>IF($E844=AF!$D$6,IF($M844="Concluída no prazo",2,IF($M844="Concluída com atraso",1,0)),0)</f>
        <v>0</v>
      </c>
      <c r="BB844" s="18">
        <f>IF($E844=AF!$D$6,IF($M844="Atrasada",2,IF($M844="Concluída com atraso",1,0)),0)</f>
        <v>0</v>
      </c>
      <c r="BC844" s="18">
        <v>8.3800000000000003E-3</v>
      </c>
      <c r="BD844" s="18">
        <f t="shared" si="307"/>
        <v>8.3800000000000003E-3</v>
      </c>
      <c r="BE844" s="18">
        <f t="shared" si="307"/>
        <v>8.3800000000000003E-3</v>
      </c>
      <c r="BF844" s="18" t="str">
        <f t="shared" si="301"/>
        <v/>
      </c>
      <c r="BN844" s="18" t="str">
        <f t="shared" si="302"/>
        <v>s</v>
      </c>
    </row>
    <row r="845" spans="3:66" ht="50.1" customHeight="1" thickTop="1" thickBot="1" x14ac:dyDescent="0.3">
      <c r="C845" s="46"/>
      <c r="D845" s="46"/>
      <c r="E845" s="46"/>
      <c r="F845" s="122"/>
      <c r="G845" s="122"/>
      <c r="H845" s="78" t="str">
        <f t="shared" si="303"/>
        <v/>
      </c>
      <c r="I845" s="78" t="str">
        <f t="shared" si="304"/>
        <v/>
      </c>
      <c r="J845" s="16"/>
      <c r="K845" s="46" t="str">
        <f t="shared" si="305"/>
        <v/>
      </c>
      <c r="L845" s="16"/>
      <c r="M845" s="16"/>
      <c r="N845" s="46"/>
      <c r="O845" s="47" t="str">
        <f t="shared" si="308"/>
        <v/>
      </c>
      <c r="P845" s="47"/>
      <c r="Q845" s="48" t="str">
        <f>IFERROR(VLOOKUP(E845,Funcionários!$C$8:$E$207,3,FALSE),"")</f>
        <v/>
      </c>
      <c r="R845" s="47"/>
      <c r="S845" s="49" t="str">
        <f t="shared" si="309"/>
        <v/>
      </c>
      <c r="T845" s="49">
        <v>8.3899999999999999E-3</v>
      </c>
      <c r="U845" s="48" t="str">
        <f>IF(Funcionários!C846=0,"",Funcionários!C846)</f>
        <v/>
      </c>
      <c r="V845" s="50">
        <f>IF(U845="",0,IF(COUNTIFS($E$7:$E$3006,U845,$I$7:$I$3006,'RC'!$E$6)=0,0,COUNTIFS($M$7:$M$3006,"Concluída no prazo",$E$7:$E$3006,U845,$I$7:$I$3006,'RC'!$E$6)/COUNTIFS($E$7:$E$3006,U845,$I$7:$I$3006,'RC'!$E$6)))</f>
        <v>0</v>
      </c>
      <c r="W845" s="49">
        <f>SUMIFS($J$7:$J$3006,$E$7:$E$3006,U845,$I$7:$I$3006,'RC'!$E$6)+SUMIFS($L$7:$L$3006,$E$7:$E$3006,U845,$I$7:$I$3006,'RC'!$E$6)</f>
        <v>0</v>
      </c>
      <c r="X845" s="48">
        <f>COUNTIFS($E$7:$E$3006,U845,$I$7:$I$3006,'RC'!$E$6)</f>
        <v>0</v>
      </c>
      <c r="Y845" s="48"/>
      <c r="Z845" s="51" t="str">
        <f>IF(AQ845='RC'!$E$6,AC845*1000+AD845,"")</f>
        <v/>
      </c>
      <c r="AA845" s="51" t="str">
        <f>IF(AB845="","",IF(AQ845='RC'!$E$6,AC845*1000-AD845,""))</f>
        <v/>
      </c>
      <c r="AB845" s="48" t="str">
        <f>IFERROR(VLOOKUP(E845,Funcionários!$C$8:$E$207,3,FALSE),"")</f>
        <v/>
      </c>
      <c r="AC845" s="50" t="str">
        <f>IF(AB845="","",IF(COUNTIFS($AB$7:$AB$3006,AB845,$AQ$7:$AQ$3006,'RC'!$E$6)=0,"",COUNTIFS($M$7:$M$3006,"Concluída no prazo",$AB$7:$AB$3006,AB845,$AQ$7:$AQ$3006,'RC'!$E$6)/COUNTIFS($AB$7:$AB$3006,AB845,$AQ$7:$AQ$3006,'RC'!$E$6)))</f>
        <v/>
      </c>
      <c r="AD845" s="48">
        <f>SUMIF($AQ$7:$AQ$3006,'RC'!$E$6,$J$7:$J$3006)+SUMIF($AQ$7:$AQ$3006,'RC'!$E$6,$L$7:$L$3006)</f>
        <v>21</v>
      </c>
      <c r="AF845" s="48">
        <v>4.1619999999997402E-2</v>
      </c>
      <c r="AG845" s="48">
        <f>IF(OR(AQ845="",AQ845&lt;&gt;'RC'!$E$6,AB845&lt;&gt;'RC'!$D$21),0,1)</f>
        <v>0</v>
      </c>
      <c r="AH845" s="48">
        <f t="shared" si="306"/>
        <v>4.1619999999997402E-2</v>
      </c>
      <c r="AI845" s="48" t="str">
        <f t="shared" si="288"/>
        <v/>
      </c>
      <c r="AJ845" s="48" t="str">
        <f t="shared" si="289"/>
        <v/>
      </c>
      <c r="AK845" s="52" t="str">
        <f t="shared" si="290"/>
        <v/>
      </c>
      <c r="AL845" s="52" t="str">
        <f t="shared" si="291"/>
        <v/>
      </c>
      <c r="AM845" s="48" t="str">
        <f t="shared" si="292"/>
        <v/>
      </c>
      <c r="AN845" s="48" t="str">
        <f t="shared" si="293"/>
        <v/>
      </c>
      <c r="AP845" s="18" t="str">
        <f t="shared" si="294"/>
        <v/>
      </c>
      <c r="AQ845" s="18" t="str">
        <f t="shared" si="295"/>
        <v/>
      </c>
      <c r="AR845" s="18">
        <v>4.1619999999999997E-2</v>
      </c>
      <c r="AS845" s="18">
        <f>IF(AF!$D$27="Todos",1,IF(M845=AF!$D$27,1,0))</f>
        <v>1</v>
      </c>
      <c r="AT845" s="53">
        <f>IF(AND(E845=AF!$D$6,OR(LT!M845=AF!$D$27,AF!$D$27="Todos"),OR(AP845=AF!$E$8,AQ845=AF!$E$8)),AR845+AS845,0)</f>
        <v>0</v>
      </c>
      <c r="AU845" s="18" t="str">
        <f t="shared" si="296"/>
        <v/>
      </c>
      <c r="AV845" s="54" t="str">
        <f t="shared" si="297"/>
        <v/>
      </c>
      <c r="AW845" s="54" t="str">
        <f t="shared" si="298"/>
        <v/>
      </c>
      <c r="AX845" s="18" t="str">
        <f t="shared" si="299"/>
        <v/>
      </c>
      <c r="AY845" s="18" t="str">
        <f t="shared" si="300"/>
        <v/>
      </c>
      <c r="BA845" s="18">
        <f>IF($E845=AF!$D$6,IF($M845="Concluída no prazo",2,IF($M845="Concluída com atraso",1,0)),0)</f>
        <v>0</v>
      </c>
      <c r="BB845" s="18">
        <f>IF($E845=AF!$D$6,IF($M845="Atrasada",2,IF($M845="Concluída com atraso",1,0)),0)</f>
        <v>0</v>
      </c>
      <c r="BC845" s="18">
        <v>8.3899999999999999E-3</v>
      </c>
      <c r="BD845" s="18">
        <f t="shared" si="307"/>
        <v>8.3899999999999999E-3</v>
      </c>
      <c r="BE845" s="18">
        <f t="shared" si="307"/>
        <v>8.3899999999999999E-3</v>
      </c>
      <c r="BF845" s="18" t="str">
        <f t="shared" si="301"/>
        <v/>
      </c>
      <c r="BN845" s="18" t="str">
        <f t="shared" si="302"/>
        <v>s</v>
      </c>
    </row>
    <row r="846" spans="3:66" ht="50.1" customHeight="1" thickTop="1" thickBot="1" x14ac:dyDescent="0.3">
      <c r="C846" s="46"/>
      <c r="D846" s="46"/>
      <c r="E846" s="46"/>
      <c r="F846" s="122"/>
      <c r="G846" s="122"/>
      <c r="H846" s="78" t="str">
        <f t="shared" si="303"/>
        <v/>
      </c>
      <c r="I846" s="78" t="str">
        <f t="shared" si="304"/>
        <v/>
      </c>
      <c r="J846" s="16"/>
      <c r="K846" s="46" t="str">
        <f t="shared" si="305"/>
        <v/>
      </c>
      <c r="L846" s="16"/>
      <c r="M846" s="16"/>
      <c r="N846" s="46"/>
      <c r="O846" s="47" t="str">
        <f t="shared" si="308"/>
        <v/>
      </c>
      <c r="P846" s="47"/>
      <c r="Q846" s="48" t="str">
        <f>IFERROR(VLOOKUP(E846,Funcionários!$C$8:$E$207,3,FALSE),"")</f>
        <v/>
      </c>
      <c r="R846" s="47"/>
      <c r="S846" s="49" t="str">
        <f t="shared" si="309"/>
        <v/>
      </c>
      <c r="T846" s="49">
        <v>8.3999999999999995E-3</v>
      </c>
      <c r="U846" s="48" t="str">
        <f>IF(Funcionários!C847=0,"",Funcionários!C847)</f>
        <v/>
      </c>
      <c r="V846" s="50">
        <f>IF(U846="",0,IF(COUNTIFS($E$7:$E$3006,U846,$I$7:$I$3006,'RC'!$E$6)=0,0,COUNTIFS($M$7:$M$3006,"Concluída no prazo",$E$7:$E$3006,U846,$I$7:$I$3006,'RC'!$E$6)/COUNTIFS($E$7:$E$3006,U846,$I$7:$I$3006,'RC'!$E$6)))</f>
        <v>0</v>
      </c>
      <c r="W846" s="49">
        <f>SUMIFS($J$7:$J$3006,$E$7:$E$3006,U846,$I$7:$I$3006,'RC'!$E$6)+SUMIFS($L$7:$L$3006,$E$7:$E$3006,U846,$I$7:$I$3006,'RC'!$E$6)</f>
        <v>0</v>
      </c>
      <c r="X846" s="48">
        <f>COUNTIFS($E$7:$E$3006,U846,$I$7:$I$3006,'RC'!$E$6)</f>
        <v>0</v>
      </c>
      <c r="Y846" s="48"/>
      <c r="Z846" s="51" t="str">
        <f>IF(AQ846='RC'!$E$6,AC846*1000+AD846,"")</f>
        <v/>
      </c>
      <c r="AA846" s="51" t="str">
        <f>IF(AB846="","",IF(AQ846='RC'!$E$6,AC846*1000-AD846,""))</f>
        <v/>
      </c>
      <c r="AB846" s="48" t="str">
        <f>IFERROR(VLOOKUP(E846,Funcionários!$C$8:$E$207,3,FALSE),"")</f>
        <v/>
      </c>
      <c r="AC846" s="50" t="str">
        <f>IF(AB846="","",IF(COUNTIFS($AB$7:$AB$3006,AB846,$AQ$7:$AQ$3006,'RC'!$E$6)=0,"",COUNTIFS($M$7:$M$3006,"Concluída no prazo",$AB$7:$AB$3006,AB846,$AQ$7:$AQ$3006,'RC'!$E$6)/COUNTIFS($AB$7:$AB$3006,AB846,$AQ$7:$AQ$3006,'RC'!$E$6)))</f>
        <v/>
      </c>
      <c r="AD846" s="48">
        <f>SUMIF($AQ$7:$AQ$3006,'RC'!$E$6,$J$7:$J$3006)+SUMIF($AQ$7:$AQ$3006,'RC'!$E$6,$L$7:$L$3006)</f>
        <v>21</v>
      </c>
      <c r="AF846" s="48">
        <v>4.1609999999997399E-2</v>
      </c>
      <c r="AG846" s="48">
        <f>IF(OR(AQ846="",AQ846&lt;&gt;'RC'!$E$6,AB846&lt;&gt;'RC'!$D$21),0,1)</f>
        <v>0</v>
      </c>
      <c r="AH846" s="48">
        <f t="shared" si="306"/>
        <v>4.1609999999997399E-2</v>
      </c>
      <c r="AI846" s="48" t="str">
        <f t="shared" si="288"/>
        <v/>
      </c>
      <c r="AJ846" s="48" t="str">
        <f t="shared" si="289"/>
        <v/>
      </c>
      <c r="AK846" s="52" t="str">
        <f t="shared" si="290"/>
        <v/>
      </c>
      <c r="AL846" s="52" t="str">
        <f t="shared" si="291"/>
        <v/>
      </c>
      <c r="AM846" s="48" t="str">
        <f t="shared" si="292"/>
        <v/>
      </c>
      <c r="AN846" s="48" t="str">
        <f t="shared" si="293"/>
        <v/>
      </c>
      <c r="AP846" s="18" t="str">
        <f t="shared" si="294"/>
        <v/>
      </c>
      <c r="AQ846" s="18" t="str">
        <f t="shared" si="295"/>
        <v/>
      </c>
      <c r="AR846" s="18">
        <v>4.1610000000000001E-2</v>
      </c>
      <c r="AS846" s="18">
        <f>IF(AF!$D$27="Todos",1,IF(M846=AF!$D$27,1,0))</f>
        <v>1</v>
      </c>
      <c r="AT846" s="53">
        <f>IF(AND(E846=AF!$D$6,OR(LT!M846=AF!$D$27,AF!$D$27="Todos"),OR(AP846=AF!$E$8,AQ846=AF!$E$8)),AR846+AS846,0)</f>
        <v>0</v>
      </c>
      <c r="AU846" s="18" t="str">
        <f t="shared" si="296"/>
        <v/>
      </c>
      <c r="AV846" s="54" t="str">
        <f t="shared" si="297"/>
        <v/>
      </c>
      <c r="AW846" s="54" t="str">
        <f t="shared" si="298"/>
        <v/>
      </c>
      <c r="AX846" s="18" t="str">
        <f t="shared" si="299"/>
        <v/>
      </c>
      <c r="AY846" s="18" t="str">
        <f t="shared" si="300"/>
        <v/>
      </c>
      <c r="BA846" s="18">
        <f>IF($E846=AF!$D$6,IF($M846="Concluída no prazo",2,IF($M846="Concluída com atraso",1,0)),0)</f>
        <v>0</v>
      </c>
      <c r="BB846" s="18">
        <f>IF($E846=AF!$D$6,IF($M846="Atrasada",2,IF($M846="Concluída com atraso",1,0)),0)</f>
        <v>0</v>
      </c>
      <c r="BC846" s="18">
        <v>8.3999999999999995E-3</v>
      </c>
      <c r="BD846" s="18">
        <f t="shared" si="307"/>
        <v>8.3999999999999995E-3</v>
      </c>
      <c r="BE846" s="18">
        <f t="shared" si="307"/>
        <v>8.3999999999999995E-3</v>
      </c>
      <c r="BF846" s="18" t="str">
        <f t="shared" si="301"/>
        <v/>
      </c>
      <c r="BN846" s="18" t="str">
        <f t="shared" si="302"/>
        <v>s</v>
      </c>
    </row>
    <row r="847" spans="3:66" ht="50.1" customHeight="1" thickTop="1" thickBot="1" x14ac:dyDescent="0.3">
      <c r="C847" s="46"/>
      <c r="D847" s="46"/>
      <c r="E847" s="46"/>
      <c r="F847" s="122"/>
      <c r="G847" s="122"/>
      <c r="H847" s="78" t="str">
        <f t="shared" si="303"/>
        <v/>
      </c>
      <c r="I847" s="78" t="str">
        <f t="shared" si="304"/>
        <v/>
      </c>
      <c r="J847" s="16"/>
      <c r="K847" s="46" t="str">
        <f t="shared" si="305"/>
        <v/>
      </c>
      <c r="L847" s="16"/>
      <c r="M847" s="16"/>
      <c r="N847" s="46"/>
      <c r="O847" s="47" t="str">
        <f t="shared" si="308"/>
        <v/>
      </c>
      <c r="P847" s="47"/>
      <c r="Q847" s="48" t="str">
        <f>IFERROR(VLOOKUP(E847,Funcionários!$C$8:$E$207,3,FALSE),"")</f>
        <v/>
      </c>
      <c r="R847" s="47"/>
      <c r="S847" s="49" t="str">
        <f t="shared" si="309"/>
        <v/>
      </c>
      <c r="T847" s="49">
        <v>8.4100000000000008E-3</v>
      </c>
      <c r="U847" s="48" t="str">
        <f>IF(Funcionários!C848=0,"",Funcionários!C848)</f>
        <v/>
      </c>
      <c r="V847" s="50">
        <f>IF(U847="",0,IF(COUNTIFS($E$7:$E$3006,U847,$I$7:$I$3006,'RC'!$E$6)=0,0,COUNTIFS($M$7:$M$3006,"Concluída no prazo",$E$7:$E$3006,U847,$I$7:$I$3006,'RC'!$E$6)/COUNTIFS($E$7:$E$3006,U847,$I$7:$I$3006,'RC'!$E$6)))</f>
        <v>0</v>
      </c>
      <c r="W847" s="49">
        <f>SUMIFS($J$7:$J$3006,$E$7:$E$3006,U847,$I$7:$I$3006,'RC'!$E$6)+SUMIFS($L$7:$L$3006,$E$7:$E$3006,U847,$I$7:$I$3006,'RC'!$E$6)</f>
        <v>0</v>
      </c>
      <c r="X847" s="48">
        <f>COUNTIFS($E$7:$E$3006,U847,$I$7:$I$3006,'RC'!$E$6)</f>
        <v>0</v>
      </c>
      <c r="Y847" s="48"/>
      <c r="Z847" s="51" t="str">
        <f>IF(AQ847='RC'!$E$6,AC847*1000+AD847,"")</f>
        <v/>
      </c>
      <c r="AA847" s="51" t="str">
        <f>IF(AB847="","",IF(AQ847='RC'!$E$6,AC847*1000-AD847,""))</f>
        <v/>
      </c>
      <c r="AB847" s="48" t="str">
        <f>IFERROR(VLOOKUP(E847,Funcionários!$C$8:$E$207,3,FALSE),"")</f>
        <v/>
      </c>
      <c r="AC847" s="50" t="str">
        <f>IF(AB847="","",IF(COUNTIFS($AB$7:$AB$3006,AB847,$AQ$7:$AQ$3006,'RC'!$E$6)=0,"",COUNTIFS($M$7:$M$3006,"Concluída no prazo",$AB$7:$AB$3006,AB847,$AQ$7:$AQ$3006,'RC'!$E$6)/COUNTIFS($AB$7:$AB$3006,AB847,$AQ$7:$AQ$3006,'RC'!$E$6)))</f>
        <v/>
      </c>
      <c r="AD847" s="48">
        <f>SUMIF($AQ$7:$AQ$3006,'RC'!$E$6,$J$7:$J$3006)+SUMIF($AQ$7:$AQ$3006,'RC'!$E$6,$L$7:$L$3006)</f>
        <v>21</v>
      </c>
      <c r="AF847" s="48">
        <v>4.1599999999997403E-2</v>
      </c>
      <c r="AG847" s="48">
        <f>IF(OR(AQ847="",AQ847&lt;&gt;'RC'!$E$6,AB847&lt;&gt;'RC'!$D$21),0,1)</f>
        <v>0</v>
      </c>
      <c r="AH847" s="48">
        <f t="shared" si="306"/>
        <v>4.1599999999997403E-2</v>
      </c>
      <c r="AI847" s="48" t="str">
        <f t="shared" si="288"/>
        <v/>
      </c>
      <c r="AJ847" s="48" t="str">
        <f t="shared" si="289"/>
        <v/>
      </c>
      <c r="AK847" s="52" t="str">
        <f t="shared" si="290"/>
        <v/>
      </c>
      <c r="AL847" s="52" t="str">
        <f t="shared" si="291"/>
        <v/>
      </c>
      <c r="AM847" s="48" t="str">
        <f t="shared" si="292"/>
        <v/>
      </c>
      <c r="AN847" s="48" t="str">
        <f t="shared" si="293"/>
        <v/>
      </c>
      <c r="AP847" s="18" t="str">
        <f t="shared" si="294"/>
        <v/>
      </c>
      <c r="AQ847" s="18" t="str">
        <f t="shared" si="295"/>
        <v/>
      </c>
      <c r="AR847" s="18">
        <v>4.1599999999999998E-2</v>
      </c>
      <c r="AS847" s="18">
        <f>IF(AF!$D$27="Todos",1,IF(M847=AF!$D$27,1,0))</f>
        <v>1</v>
      </c>
      <c r="AT847" s="53">
        <f>IF(AND(E847=AF!$D$6,OR(LT!M847=AF!$D$27,AF!$D$27="Todos"),OR(AP847=AF!$E$8,AQ847=AF!$E$8)),AR847+AS847,0)</f>
        <v>0</v>
      </c>
      <c r="AU847" s="18" t="str">
        <f t="shared" si="296"/>
        <v/>
      </c>
      <c r="AV847" s="54" t="str">
        <f t="shared" si="297"/>
        <v/>
      </c>
      <c r="AW847" s="54" t="str">
        <f t="shared" si="298"/>
        <v/>
      </c>
      <c r="AX847" s="18" t="str">
        <f t="shared" si="299"/>
        <v/>
      </c>
      <c r="AY847" s="18" t="str">
        <f t="shared" si="300"/>
        <v/>
      </c>
      <c r="BA847" s="18">
        <f>IF($E847=AF!$D$6,IF($M847="Concluída no prazo",2,IF($M847="Concluída com atraso",1,0)),0)</f>
        <v>0</v>
      </c>
      <c r="BB847" s="18">
        <f>IF($E847=AF!$D$6,IF($M847="Atrasada",2,IF($M847="Concluída com atraso",1,0)),0)</f>
        <v>0</v>
      </c>
      <c r="BC847" s="18">
        <v>8.4100000000000008E-3</v>
      </c>
      <c r="BD847" s="18">
        <f t="shared" si="307"/>
        <v>8.4100000000000008E-3</v>
      </c>
      <c r="BE847" s="18">
        <f t="shared" si="307"/>
        <v>8.4100000000000008E-3</v>
      </c>
      <c r="BF847" s="18" t="str">
        <f t="shared" si="301"/>
        <v/>
      </c>
      <c r="BN847" s="18" t="str">
        <f t="shared" si="302"/>
        <v>s</v>
      </c>
    </row>
    <row r="848" spans="3:66" ht="50.1" customHeight="1" thickTop="1" thickBot="1" x14ac:dyDescent="0.3">
      <c r="C848" s="46"/>
      <c r="D848" s="46"/>
      <c r="E848" s="46"/>
      <c r="F848" s="122"/>
      <c r="G848" s="122"/>
      <c r="H848" s="78" t="str">
        <f t="shared" si="303"/>
        <v/>
      </c>
      <c r="I848" s="78" t="str">
        <f t="shared" si="304"/>
        <v/>
      </c>
      <c r="J848" s="16"/>
      <c r="K848" s="46" t="str">
        <f t="shared" si="305"/>
        <v/>
      </c>
      <c r="L848" s="16"/>
      <c r="M848" s="16"/>
      <c r="N848" s="46"/>
      <c r="O848" s="47" t="str">
        <f t="shared" si="308"/>
        <v/>
      </c>
      <c r="P848" s="47"/>
      <c r="Q848" s="48" t="str">
        <f>IFERROR(VLOOKUP(E848,Funcionários!$C$8:$E$207,3,FALSE),"")</f>
        <v/>
      </c>
      <c r="R848" s="47"/>
      <c r="S848" s="49" t="str">
        <f t="shared" si="309"/>
        <v/>
      </c>
      <c r="T848" s="49">
        <v>8.4200000000000004E-3</v>
      </c>
      <c r="U848" s="48" t="str">
        <f>IF(Funcionários!C849=0,"",Funcionários!C849)</f>
        <v/>
      </c>
      <c r="V848" s="50">
        <f>IF(U848="",0,IF(COUNTIFS($E$7:$E$3006,U848,$I$7:$I$3006,'RC'!$E$6)=0,0,COUNTIFS($M$7:$M$3006,"Concluída no prazo",$E$7:$E$3006,U848,$I$7:$I$3006,'RC'!$E$6)/COUNTIFS($E$7:$E$3006,U848,$I$7:$I$3006,'RC'!$E$6)))</f>
        <v>0</v>
      </c>
      <c r="W848" s="49">
        <f>SUMIFS($J$7:$J$3006,$E$7:$E$3006,U848,$I$7:$I$3006,'RC'!$E$6)+SUMIFS($L$7:$L$3006,$E$7:$E$3006,U848,$I$7:$I$3006,'RC'!$E$6)</f>
        <v>0</v>
      </c>
      <c r="X848" s="48">
        <f>COUNTIFS($E$7:$E$3006,U848,$I$7:$I$3006,'RC'!$E$6)</f>
        <v>0</v>
      </c>
      <c r="Y848" s="48"/>
      <c r="Z848" s="51" t="str">
        <f>IF(AQ848='RC'!$E$6,AC848*1000+AD848,"")</f>
        <v/>
      </c>
      <c r="AA848" s="51" t="str">
        <f>IF(AB848="","",IF(AQ848='RC'!$E$6,AC848*1000-AD848,""))</f>
        <v/>
      </c>
      <c r="AB848" s="48" t="str">
        <f>IFERROR(VLOOKUP(E848,Funcionários!$C$8:$E$207,3,FALSE),"")</f>
        <v/>
      </c>
      <c r="AC848" s="50" t="str">
        <f>IF(AB848="","",IF(COUNTIFS($AB$7:$AB$3006,AB848,$AQ$7:$AQ$3006,'RC'!$E$6)=0,"",COUNTIFS($M$7:$M$3006,"Concluída no prazo",$AB$7:$AB$3006,AB848,$AQ$7:$AQ$3006,'RC'!$E$6)/COUNTIFS($AB$7:$AB$3006,AB848,$AQ$7:$AQ$3006,'RC'!$E$6)))</f>
        <v/>
      </c>
      <c r="AD848" s="48">
        <f>SUMIF($AQ$7:$AQ$3006,'RC'!$E$6,$J$7:$J$3006)+SUMIF($AQ$7:$AQ$3006,'RC'!$E$6,$L$7:$L$3006)</f>
        <v>21</v>
      </c>
      <c r="AF848" s="48">
        <v>4.15899999999974E-2</v>
      </c>
      <c r="AG848" s="48">
        <f>IF(OR(AQ848="",AQ848&lt;&gt;'RC'!$E$6,AB848&lt;&gt;'RC'!$D$21),0,1)</f>
        <v>0</v>
      </c>
      <c r="AH848" s="48">
        <f t="shared" si="306"/>
        <v>4.15899999999974E-2</v>
      </c>
      <c r="AI848" s="48" t="str">
        <f t="shared" si="288"/>
        <v/>
      </c>
      <c r="AJ848" s="48" t="str">
        <f t="shared" si="289"/>
        <v/>
      </c>
      <c r="AK848" s="52" t="str">
        <f t="shared" si="290"/>
        <v/>
      </c>
      <c r="AL848" s="52" t="str">
        <f t="shared" si="291"/>
        <v/>
      </c>
      <c r="AM848" s="48" t="str">
        <f t="shared" si="292"/>
        <v/>
      </c>
      <c r="AN848" s="48" t="str">
        <f t="shared" si="293"/>
        <v/>
      </c>
      <c r="AP848" s="18" t="str">
        <f t="shared" si="294"/>
        <v/>
      </c>
      <c r="AQ848" s="18" t="str">
        <f t="shared" si="295"/>
        <v/>
      </c>
      <c r="AR848" s="18">
        <v>4.1590000000000002E-2</v>
      </c>
      <c r="AS848" s="18">
        <f>IF(AF!$D$27="Todos",1,IF(M848=AF!$D$27,1,0))</f>
        <v>1</v>
      </c>
      <c r="AT848" s="53">
        <f>IF(AND(E848=AF!$D$6,OR(LT!M848=AF!$D$27,AF!$D$27="Todos"),OR(AP848=AF!$E$8,AQ848=AF!$E$8)),AR848+AS848,0)</f>
        <v>0</v>
      </c>
      <c r="AU848" s="18" t="str">
        <f t="shared" si="296"/>
        <v/>
      </c>
      <c r="AV848" s="54" t="str">
        <f t="shared" si="297"/>
        <v/>
      </c>
      <c r="AW848" s="54" t="str">
        <f t="shared" si="298"/>
        <v/>
      </c>
      <c r="AX848" s="18" t="str">
        <f t="shared" si="299"/>
        <v/>
      </c>
      <c r="AY848" s="18" t="str">
        <f t="shared" si="300"/>
        <v/>
      </c>
      <c r="BA848" s="18">
        <f>IF($E848=AF!$D$6,IF($M848="Concluída no prazo",2,IF($M848="Concluída com atraso",1,0)),0)</f>
        <v>0</v>
      </c>
      <c r="BB848" s="18">
        <f>IF($E848=AF!$D$6,IF($M848="Atrasada",2,IF($M848="Concluída com atraso",1,0)),0)</f>
        <v>0</v>
      </c>
      <c r="BC848" s="18">
        <v>8.4200000000000004E-3</v>
      </c>
      <c r="BD848" s="18">
        <f t="shared" si="307"/>
        <v>8.4200000000000004E-3</v>
      </c>
      <c r="BE848" s="18">
        <f t="shared" si="307"/>
        <v>8.4200000000000004E-3</v>
      </c>
      <c r="BF848" s="18" t="str">
        <f t="shared" si="301"/>
        <v/>
      </c>
      <c r="BN848" s="18" t="str">
        <f t="shared" si="302"/>
        <v>s</v>
      </c>
    </row>
    <row r="849" spans="3:66" ht="50.1" customHeight="1" thickTop="1" thickBot="1" x14ac:dyDescent="0.3">
      <c r="C849" s="46"/>
      <c r="D849" s="46"/>
      <c r="E849" s="46"/>
      <c r="F849" s="122"/>
      <c r="G849" s="122"/>
      <c r="H849" s="78" t="str">
        <f t="shared" si="303"/>
        <v/>
      </c>
      <c r="I849" s="78" t="str">
        <f t="shared" si="304"/>
        <v/>
      </c>
      <c r="J849" s="16"/>
      <c r="K849" s="46" t="str">
        <f t="shared" si="305"/>
        <v/>
      </c>
      <c r="L849" s="16"/>
      <c r="M849" s="16"/>
      <c r="N849" s="46"/>
      <c r="O849" s="47" t="str">
        <f t="shared" si="308"/>
        <v/>
      </c>
      <c r="P849" s="47"/>
      <c r="Q849" s="48" t="str">
        <f>IFERROR(VLOOKUP(E849,Funcionários!$C$8:$E$207,3,FALSE),"")</f>
        <v/>
      </c>
      <c r="R849" s="47"/>
      <c r="S849" s="49" t="str">
        <f t="shared" si="309"/>
        <v/>
      </c>
      <c r="T849" s="49">
        <v>8.43E-3</v>
      </c>
      <c r="U849" s="48" t="str">
        <f>IF(Funcionários!C850=0,"",Funcionários!C850)</f>
        <v/>
      </c>
      <c r="V849" s="50">
        <f>IF(U849="",0,IF(COUNTIFS($E$7:$E$3006,U849,$I$7:$I$3006,'RC'!$E$6)=0,0,COUNTIFS($M$7:$M$3006,"Concluída no prazo",$E$7:$E$3006,U849,$I$7:$I$3006,'RC'!$E$6)/COUNTIFS($E$7:$E$3006,U849,$I$7:$I$3006,'RC'!$E$6)))</f>
        <v>0</v>
      </c>
      <c r="W849" s="49">
        <f>SUMIFS($J$7:$J$3006,$E$7:$E$3006,U849,$I$7:$I$3006,'RC'!$E$6)+SUMIFS($L$7:$L$3006,$E$7:$E$3006,U849,$I$7:$I$3006,'RC'!$E$6)</f>
        <v>0</v>
      </c>
      <c r="X849" s="48">
        <f>COUNTIFS($E$7:$E$3006,U849,$I$7:$I$3006,'RC'!$E$6)</f>
        <v>0</v>
      </c>
      <c r="Y849" s="48"/>
      <c r="Z849" s="51" t="str">
        <f>IF(AQ849='RC'!$E$6,AC849*1000+AD849,"")</f>
        <v/>
      </c>
      <c r="AA849" s="51" t="str">
        <f>IF(AB849="","",IF(AQ849='RC'!$E$6,AC849*1000-AD849,""))</f>
        <v/>
      </c>
      <c r="AB849" s="48" t="str">
        <f>IFERROR(VLOOKUP(E849,Funcionários!$C$8:$E$207,3,FALSE),"")</f>
        <v/>
      </c>
      <c r="AC849" s="50" t="str">
        <f>IF(AB849="","",IF(COUNTIFS($AB$7:$AB$3006,AB849,$AQ$7:$AQ$3006,'RC'!$E$6)=0,"",COUNTIFS($M$7:$M$3006,"Concluída no prazo",$AB$7:$AB$3006,AB849,$AQ$7:$AQ$3006,'RC'!$E$6)/COUNTIFS($AB$7:$AB$3006,AB849,$AQ$7:$AQ$3006,'RC'!$E$6)))</f>
        <v/>
      </c>
      <c r="AD849" s="48">
        <f>SUMIF($AQ$7:$AQ$3006,'RC'!$E$6,$J$7:$J$3006)+SUMIF($AQ$7:$AQ$3006,'RC'!$E$6,$L$7:$L$3006)</f>
        <v>21</v>
      </c>
      <c r="AF849" s="48">
        <v>4.1579999999997397E-2</v>
      </c>
      <c r="AG849" s="48">
        <f>IF(OR(AQ849="",AQ849&lt;&gt;'RC'!$E$6,AB849&lt;&gt;'RC'!$D$21),0,1)</f>
        <v>0</v>
      </c>
      <c r="AH849" s="48">
        <f t="shared" si="306"/>
        <v>4.1579999999997397E-2</v>
      </c>
      <c r="AI849" s="48" t="str">
        <f t="shared" si="288"/>
        <v/>
      </c>
      <c r="AJ849" s="48" t="str">
        <f t="shared" si="289"/>
        <v/>
      </c>
      <c r="AK849" s="52" t="str">
        <f t="shared" si="290"/>
        <v/>
      </c>
      <c r="AL849" s="52" t="str">
        <f t="shared" si="291"/>
        <v/>
      </c>
      <c r="AM849" s="48" t="str">
        <f t="shared" si="292"/>
        <v/>
      </c>
      <c r="AN849" s="48" t="str">
        <f t="shared" si="293"/>
        <v/>
      </c>
      <c r="AP849" s="18" t="str">
        <f t="shared" si="294"/>
        <v/>
      </c>
      <c r="AQ849" s="18" t="str">
        <f t="shared" si="295"/>
        <v/>
      </c>
      <c r="AR849" s="18">
        <v>4.1579999999999999E-2</v>
      </c>
      <c r="AS849" s="18">
        <f>IF(AF!$D$27="Todos",1,IF(M849=AF!$D$27,1,0))</f>
        <v>1</v>
      </c>
      <c r="AT849" s="53">
        <f>IF(AND(E849=AF!$D$6,OR(LT!M849=AF!$D$27,AF!$D$27="Todos"),OR(AP849=AF!$E$8,AQ849=AF!$E$8)),AR849+AS849,0)</f>
        <v>0</v>
      </c>
      <c r="AU849" s="18" t="str">
        <f t="shared" si="296"/>
        <v/>
      </c>
      <c r="AV849" s="54" t="str">
        <f t="shared" si="297"/>
        <v/>
      </c>
      <c r="AW849" s="54" t="str">
        <f t="shared" si="298"/>
        <v/>
      </c>
      <c r="AX849" s="18" t="str">
        <f t="shared" si="299"/>
        <v/>
      </c>
      <c r="AY849" s="18" t="str">
        <f t="shared" si="300"/>
        <v/>
      </c>
      <c r="BA849" s="18">
        <f>IF($E849=AF!$D$6,IF($M849="Concluída no prazo",2,IF($M849="Concluída com atraso",1,0)),0)</f>
        <v>0</v>
      </c>
      <c r="BB849" s="18">
        <f>IF($E849=AF!$D$6,IF($M849="Atrasada",2,IF($M849="Concluída com atraso",1,0)),0)</f>
        <v>0</v>
      </c>
      <c r="BC849" s="18">
        <v>8.43E-3</v>
      </c>
      <c r="BD849" s="18">
        <f t="shared" si="307"/>
        <v>8.43E-3</v>
      </c>
      <c r="BE849" s="18">
        <f t="shared" si="307"/>
        <v>8.43E-3</v>
      </c>
      <c r="BF849" s="18" t="str">
        <f t="shared" si="301"/>
        <v/>
      </c>
      <c r="BN849" s="18" t="str">
        <f t="shared" si="302"/>
        <v>s</v>
      </c>
    </row>
    <row r="850" spans="3:66" ht="50.1" customHeight="1" thickTop="1" thickBot="1" x14ac:dyDescent="0.3">
      <c r="C850" s="46"/>
      <c r="D850" s="46"/>
      <c r="E850" s="46"/>
      <c r="F850" s="122"/>
      <c r="G850" s="122"/>
      <c r="H850" s="78" t="str">
        <f t="shared" si="303"/>
        <v/>
      </c>
      <c r="I850" s="78" t="str">
        <f t="shared" si="304"/>
        <v/>
      </c>
      <c r="J850" s="16"/>
      <c r="K850" s="46" t="str">
        <f t="shared" si="305"/>
        <v/>
      </c>
      <c r="L850" s="16"/>
      <c r="M850" s="16"/>
      <c r="N850" s="46"/>
      <c r="O850" s="47" t="str">
        <f t="shared" si="308"/>
        <v/>
      </c>
      <c r="P850" s="47"/>
      <c r="Q850" s="48" t="str">
        <f>IFERROR(VLOOKUP(E850,Funcionários!$C$8:$E$207,3,FALSE),"")</f>
        <v/>
      </c>
      <c r="R850" s="47"/>
      <c r="S850" s="49" t="str">
        <f t="shared" si="309"/>
        <v/>
      </c>
      <c r="T850" s="49">
        <v>8.4399999999999996E-3</v>
      </c>
      <c r="U850" s="48" t="str">
        <f>IF(Funcionários!C851=0,"",Funcionários!C851)</f>
        <v/>
      </c>
      <c r="V850" s="50">
        <f>IF(U850="",0,IF(COUNTIFS($E$7:$E$3006,U850,$I$7:$I$3006,'RC'!$E$6)=0,0,COUNTIFS($M$7:$M$3006,"Concluída no prazo",$E$7:$E$3006,U850,$I$7:$I$3006,'RC'!$E$6)/COUNTIFS($E$7:$E$3006,U850,$I$7:$I$3006,'RC'!$E$6)))</f>
        <v>0</v>
      </c>
      <c r="W850" s="49">
        <f>SUMIFS($J$7:$J$3006,$E$7:$E$3006,U850,$I$7:$I$3006,'RC'!$E$6)+SUMIFS($L$7:$L$3006,$E$7:$E$3006,U850,$I$7:$I$3006,'RC'!$E$6)</f>
        <v>0</v>
      </c>
      <c r="X850" s="48">
        <f>COUNTIFS($E$7:$E$3006,U850,$I$7:$I$3006,'RC'!$E$6)</f>
        <v>0</v>
      </c>
      <c r="Y850" s="48"/>
      <c r="Z850" s="51" t="str">
        <f>IF(AQ850='RC'!$E$6,AC850*1000+AD850,"")</f>
        <v/>
      </c>
      <c r="AA850" s="51" t="str">
        <f>IF(AB850="","",IF(AQ850='RC'!$E$6,AC850*1000-AD850,""))</f>
        <v/>
      </c>
      <c r="AB850" s="48" t="str">
        <f>IFERROR(VLOOKUP(E850,Funcionários!$C$8:$E$207,3,FALSE),"")</f>
        <v/>
      </c>
      <c r="AC850" s="50" t="str">
        <f>IF(AB850="","",IF(COUNTIFS($AB$7:$AB$3006,AB850,$AQ$7:$AQ$3006,'RC'!$E$6)=0,"",COUNTIFS($M$7:$M$3006,"Concluída no prazo",$AB$7:$AB$3006,AB850,$AQ$7:$AQ$3006,'RC'!$E$6)/COUNTIFS($AB$7:$AB$3006,AB850,$AQ$7:$AQ$3006,'RC'!$E$6)))</f>
        <v/>
      </c>
      <c r="AD850" s="48">
        <f>SUMIF($AQ$7:$AQ$3006,'RC'!$E$6,$J$7:$J$3006)+SUMIF($AQ$7:$AQ$3006,'RC'!$E$6,$L$7:$L$3006)</f>
        <v>21</v>
      </c>
      <c r="AF850" s="48">
        <v>4.1569999999997401E-2</v>
      </c>
      <c r="AG850" s="48">
        <f>IF(OR(AQ850="",AQ850&lt;&gt;'RC'!$E$6,AB850&lt;&gt;'RC'!$D$21),0,1)</f>
        <v>0</v>
      </c>
      <c r="AH850" s="48">
        <f t="shared" si="306"/>
        <v>4.1569999999997401E-2</v>
      </c>
      <c r="AI850" s="48" t="str">
        <f t="shared" si="288"/>
        <v/>
      </c>
      <c r="AJ850" s="48" t="str">
        <f t="shared" si="289"/>
        <v/>
      </c>
      <c r="AK850" s="52" t="str">
        <f t="shared" si="290"/>
        <v/>
      </c>
      <c r="AL850" s="52" t="str">
        <f t="shared" si="291"/>
        <v/>
      </c>
      <c r="AM850" s="48" t="str">
        <f t="shared" si="292"/>
        <v/>
      </c>
      <c r="AN850" s="48" t="str">
        <f t="shared" si="293"/>
        <v/>
      </c>
      <c r="AP850" s="18" t="str">
        <f t="shared" si="294"/>
        <v/>
      </c>
      <c r="AQ850" s="18" t="str">
        <f t="shared" si="295"/>
        <v/>
      </c>
      <c r="AR850" s="18">
        <v>4.1570000000000003E-2</v>
      </c>
      <c r="AS850" s="18">
        <f>IF(AF!$D$27="Todos",1,IF(M850=AF!$D$27,1,0))</f>
        <v>1</v>
      </c>
      <c r="AT850" s="53">
        <f>IF(AND(E850=AF!$D$6,OR(LT!M850=AF!$D$27,AF!$D$27="Todos"),OR(AP850=AF!$E$8,AQ850=AF!$E$8)),AR850+AS850,0)</f>
        <v>0</v>
      </c>
      <c r="AU850" s="18" t="str">
        <f t="shared" si="296"/>
        <v/>
      </c>
      <c r="AV850" s="54" t="str">
        <f t="shared" si="297"/>
        <v/>
      </c>
      <c r="AW850" s="54" t="str">
        <f t="shared" si="298"/>
        <v/>
      </c>
      <c r="AX850" s="18" t="str">
        <f t="shared" si="299"/>
        <v/>
      </c>
      <c r="AY850" s="18" t="str">
        <f t="shared" si="300"/>
        <v/>
      </c>
      <c r="BA850" s="18">
        <f>IF($E850=AF!$D$6,IF($M850="Concluída no prazo",2,IF($M850="Concluída com atraso",1,0)),0)</f>
        <v>0</v>
      </c>
      <c r="BB850" s="18">
        <f>IF($E850=AF!$D$6,IF($M850="Atrasada",2,IF($M850="Concluída com atraso",1,0)),0)</f>
        <v>0</v>
      </c>
      <c r="BC850" s="18">
        <v>8.4399999999999996E-3</v>
      </c>
      <c r="BD850" s="18">
        <f t="shared" si="307"/>
        <v>8.4399999999999996E-3</v>
      </c>
      <c r="BE850" s="18">
        <f t="shared" si="307"/>
        <v>8.4399999999999996E-3</v>
      </c>
      <c r="BF850" s="18" t="str">
        <f t="shared" si="301"/>
        <v/>
      </c>
      <c r="BN850" s="18" t="str">
        <f t="shared" si="302"/>
        <v>s</v>
      </c>
    </row>
    <row r="851" spans="3:66" ht="50.1" customHeight="1" thickTop="1" thickBot="1" x14ac:dyDescent="0.3">
      <c r="C851" s="46"/>
      <c r="D851" s="46"/>
      <c r="E851" s="46"/>
      <c r="F851" s="122"/>
      <c r="G851" s="122"/>
      <c r="H851" s="78" t="str">
        <f t="shared" si="303"/>
        <v/>
      </c>
      <c r="I851" s="78" t="str">
        <f t="shared" si="304"/>
        <v/>
      </c>
      <c r="J851" s="16"/>
      <c r="K851" s="46" t="str">
        <f t="shared" si="305"/>
        <v/>
      </c>
      <c r="L851" s="16"/>
      <c r="M851" s="16"/>
      <c r="N851" s="46"/>
      <c r="O851" s="47" t="str">
        <f t="shared" si="308"/>
        <v/>
      </c>
      <c r="P851" s="47"/>
      <c r="Q851" s="48" t="str">
        <f>IFERROR(VLOOKUP(E851,Funcionários!$C$8:$E$207,3,FALSE),"")</f>
        <v/>
      </c>
      <c r="R851" s="47"/>
      <c r="S851" s="49" t="str">
        <f t="shared" si="309"/>
        <v/>
      </c>
      <c r="T851" s="49">
        <v>8.4499999999999992E-3</v>
      </c>
      <c r="U851" s="48" t="str">
        <f>IF(Funcionários!C852=0,"",Funcionários!C852)</f>
        <v/>
      </c>
      <c r="V851" s="50">
        <f>IF(U851="",0,IF(COUNTIFS($E$7:$E$3006,U851,$I$7:$I$3006,'RC'!$E$6)=0,0,COUNTIFS($M$7:$M$3006,"Concluída no prazo",$E$7:$E$3006,U851,$I$7:$I$3006,'RC'!$E$6)/COUNTIFS($E$7:$E$3006,U851,$I$7:$I$3006,'RC'!$E$6)))</f>
        <v>0</v>
      </c>
      <c r="W851" s="49">
        <f>SUMIFS($J$7:$J$3006,$E$7:$E$3006,U851,$I$7:$I$3006,'RC'!$E$6)+SUMIFS($L$7:$L$3006,$E$7:$E$3006,U851,$I$7:$I$3006,'RC'!$E$6)</f>
        <v>0</v>
      </c>
      <c r="X851" s="48">
        <f>COUNTIFS($E$7:$E$3006,U851,$I$7:$I$3006,'RC'!$E$6)</f>
        <v>0</v>
      </c>
      <c r="Y851" s="48"/>
      <c r="Z851" s="51" t="str">
        <f>IF(AQ851='RC'!$E$6,AC851*1000+AD851,"")</f>
        <v/>
      </c>
      <c r="AA851" s="51" t="str">
        <f>IF(AB851="","",IF(AQ851='RC'!$E$6,AC851*1000-AD851,""))</f>
        <v/>
      </c>
      <c r="AB851" s="48" t="str">
        <f>IFERROR(VLOOKUP(E851,Funcionários!$C$8:$E$207,3,FALSE),"")</f>
        <v/>
      </c>
      <c r="AC851" s="50" t="str">
        <f>IF(AB851="","",IF(COUNTIFS($AB$7:$AB$3006,AB851,$AQ$7:$AQ$3006,'RC'!$E$6)=0,"",COUNTIFS($M$7:$M$3006,"Concluída no prazo",$AB$7:$AB$3006,AB851,$AQ$7:$AQ$3006,'RC'!$E$6)/COUNTIFS($AB$7:$AB$3006,AB851,$AQ$7:$AQ$3006,'RC'!$E$6)))</f>
        <v/>
      </c>
      <c r="AD851" s="48">
        <f>SUMIF($AQ$7:$AQ$3006,'RC'!$E$6,$J$7:$J$3006)+SUMIF($AQ$7:$AQ$3006,'RC'!$E$6,$L$7:$L$3006)</f>
        <v>21</v>
      </c>
      <c r="AF851" s="48">
        <v>4.1559999999997398E-2</v>
      </c>
      <c r="AG851" s="48">
        <f>IF(OR(AQ851="",AQ851&lt;&gt;'RC'!$E$6,AB851&lt;&gt;'RC'!$D$21),0,1)</f>
        <v>0</v>
      </c>
      <c r="AH851" s="48">
        <f t="shared" si="306"/>
        <v>4.1559999999997398E-2</v>
      </c>
      <c r="AI851" s="48" t="str">
        <f t="shared" si="288"/>
        <v/>
      </c>
      <c r="AJ851" s="48" t="str">
        <f t="shared" si="289"/>
        <v/>
      </c>
      <c r="AK851" s="52" t="str">
        <f t="shared" si="290"/>
        <v/>
      </c>
      <c r="AL851" s="52" t="str">
        <f t="shared" si="291"/>
        <v/>
      </c>
      <c r="AM851" s="48" t="str">
        <f t="shared" si="292"/>
        <v/>
      </c>
      <c r="AN851" s="48" t="str">
        <f t="shared" si="293"/>
        <v/>
      </c>
      <c r="AP851" s="18" t="str">
        <f t="shared" si="294"/>
        <v/>
      </c>
      <c r="AQ851" s="18" t="str">
        <f t="shared" si="295"/>
        <v/>
      </c>
      <c r="AR851" s="18">
        <v>4.156E-2</v>
      </c>
      <c r="AS851" s="18">
        <f>IF(AF!$D$27="Todos",1,IF(M851=AF!$D$27,1,0))</f>
        <v>1</v>
      </c>
      <c r="AT851" s="53">
        <f>IF(AND(E851=AF!$D$6,OR(LT!M851=AF!$D$27,AF!$D$27="Todos"),OR(AP851=AF!$E$8,AQ851=AF!$E$8)),AR851+AS851,0)</f>
        <v>0</v>
      </c>
      <c r="AU851" s="18" t="str">
        <f t="shared" si="296"/>
        <v/>
      </c>
      <c r="AV851" s="54" t="str">
        <f t="shared" si="297"/>
        <v/>
      </c>
      <c r="AW851" s="54" t="str">
        <f t="shared" si="298"/>
        <v/>
      </c>
      <c r="AX851" s="18" t="str">
        <f t="shared" si="299"/>
        <v/>
      </c>
      <c r="AY851" s="18" t="str">
        <f t="shared" si="300"/>
        <v/>
      </c>
      <c r="BA851" s="18">
        <f>IF($E851=AF!$D$6,IF($M851="Concluída no prazo",2,IF($M851="Concluída com atraso",1,0)),0)</f>
        <v>0</v>
      </c>
      <c r="BB851" s="18">
        <f>IF($E851=AF!$D$6,IF($M851="Atrasada",2,IF($M851="Concluída com atraso",1,0)),0)</f>
        <v>0</v>
      </c>
      <c r="BC851" s="18">
        <v>8.4499999999999992E-3</v>
      </c>
      <c r="BD851" s="18">
        <f t="shared" si="307"/>
        <v>8.4499999999999992E-3</v>
      </c>
      <c r="BE851" s="18">
        <f t="shared" si="307"/>
        <v>8.4499999999999992E-3</v>
      </c>
      <c r="BF851" s="18" t="str">
        <f t="shared" si="301"/>
        <v/>
      </c>
      <c r="BN851" s="18" t="str">
        <f t="shared" si="302"/>
        <v>s</v>
      </c>
    </row>
    <row r="852" spans="3:66" ht="50.1" customHeight="1" thickTop="1" thickBot="1" x14ac:dyDescent="0.3">
      <c r="C852" s="46"/>
      <c r="D852" s="46"/>
      <c r="E852" s="46"/>
      <c r="F852" s="122"/>
      <c r="G852" s="122"/>
      <c r="H852" s="78" t="str">
        <f t="shared" si="303"/>
        <v/>
      </c>
      <c r="I852" s="78" t="str">
        <f t="shared" si="304"/>
        <v/>
      </c>
      <c r="J852" s="16"/>
      <c r="K852" s="46" t="str">
        <f t="shared" si="305"/>
        <v/>
      </c>
      <c r="L852" s="16"/>
      <c r="M852" s="16"/>
      <c r="N852" s="46"/>
      <c r="O852" s="47" t="str">
        <f t="shared" si="308"/>
        <v/>
      </c>
      <c r="P852" s="47"/>
      <c r="Q852" s="48" t="str">
        <f>IFERROR(VLOOKUP(E852,Funcionários!$C$8:$E$207,3,FALSE),"")</f>
        <v/>
      </c>
      <c r="R852" s="47"/>
      <c r="S852" s="49" t="str">
        <f t="shared" si="309"/>
        <v/>
      </c>
      <c r="T852" s="49">
        <v>8.4600000000000005E-3</v>
      </c>
      <c r="U852" s="48" t="str">
        <f>IF(Funcionários!C853=0,"",Funcionários!C853)</f>
        <v/>
      </c>
      <c r="V852" s="50">
        <f>IF(U852="",0,IF(COUNTIFS($E$7:$E$3006,U852,$I$7:$I$3006,'RC'!$E$6)=0,0,COUNTIFS($M$7:$M$3006,"Concluída no prazo",$E$7:$E$3006,U852,$I$7:$I$3006,'RC'!$E$6)/COUNTIFS($E$7:$E$3006,U852,$I$7:$I$3006,'RC'!$E$6)))</f>
        <v>0</v>
      </c>
      <c r="W852" s="49">
        <f>SUMIFS($J$7:$J$3006,$E$7:$E$3006,U852,$I$7:$I$3006,'RC'!$E$6)+SUMIFS($L$7:$L$3006,$E$7:$E$3006,U852,$I$7:$I$3006,'RC'!$E$6)</f>
        <v>0</v>
      </c>
      <c r="X852" s="48">
        <f>COUNTIFS($E$7:$E$3006,U852,$I$7:$I$3006,'RC'!$E$6)</f>
        <v>0</v>
      </c>
      <c r="Y852" s="48"/>
      <c r="Z852" s="51" t="str">
        <f>IF(AQ852='RC'!$E$6,AC852*1000+AD852,"")</f>
        <v/>
      </c>
      <c r="AA852" s="51" t="str">
        <f>IF(AB852="","",IF(AQ852='RC'!$E$6,AC852*1000-AD852,""))</f>
        <v/>
      </c>
      <c r="AB852" s="48" t="str">
        <f>IFERROR(VLOOKUP(E852,Funcionários!$C$8:$E$207,3,FALSE),"")</f>
        <v/>
      </c>
      <c r="AC852" s="50" t="str">
        <f>IF(AB852="","",IF(COUNTIFS($AB$7:$AB$3006,AB852,$AQ$7:$AQ$3006,'RC'!$E$6)=0,"",COUNTIFS($M$7:$M$3006,"Concluída no prazo",$AB$7:$AB$3006,AB852,$AQ$7:$AQ$3006,'RC'!$E$6)/COUNTIFS($AB$7:$AB$3006,AB852,$AQ$7:$AQ$3006,'RC'!$E$6)))</f>
        <v/>
      </c>
      <c r="AD852" s="48">
        <f>SUMIF($AQ$7:$AQ$3006,'RC'!$E$6,$J$7:$J$3006)+SUMIF($AQ$7:$AQ$3006,'RC'!$E$6,$L$7:$L$3006)</f>
        <v>21</v>
      </c>
      <c r="AF852" s="48">
        <v>4.1549999999997402E-2</v>
      </c>
      <c r="AG852" s="48">
        <f>IF(OR(AQ852="",AQ852&lt;&gt;'RC'!$E$6,AB852&lt;&gt;'RC'!$D$21),0,1)</f>
        <v>0</v>
      </c>
      <c r="AH852" s="48">
        <f t="shared" si="306"/>
        <v>4.1549999999997402E-2</v>
      </c>
      <c r="AI852" s="48" t="str">
        <f t="shared" si="288"/>
        <v/>
      </c>
      <c r="AJ852" s="48" t="str">
        <f t="shared" si="289"/>
        <v/>
      </c>
      <c r="AK852" s="52" t="str">
        <f t="shared" si="290"/>
        <v/>
      </c>
      <c r="AL852" s="52" t="str">
        <f t="shared" si="291"/>
        <v/>
      </c>
      <c r="AM852" s="48" t="str">
        <f t="shared" si="292"/>
        <v/>
      </c>
      <c r="AN852" s="48" t="str">
        <f t="shared" si="293"/>
        <v/>
      </c>
      <c r="AP852" s="18" t="str">
        <f t="shared" si="294"/>
        <v/>
      </c>
      <c r="AQ852" s="18" t="str">
        <f t="shared" si="295"/>
        <v/>
      </c>
      <c r="AR852" s="18">
        <v>4.1549999999999997E-2</v>
      </c>
      <c r="AS852" s="18">
        <f>IF(AF!$D$27="Todos",1,IF(M852=AF!$D$27,1,0))</f>
        <v>1</v>
      </c>
      <c r="AT852" s="53">
        <f>IF(AND(E852=AF!$D$6,OR(LT!M852=AF!$D$27,AF!$D$27="Todos"),OR(AP852=AF!$E$8,AQ852=AF!$E$8)),AR852+AS852,0)</f>
        <v>0</v>
      </c>
      <c r="AU852" s="18" t="str">
        <f t="shared" si="296"/>
        <v/>
      </c>
      <c r="AV852" s="54" t="str">
        <f t="shared" si="297"/>
        <v/>
      </c>
      <c r="AW852" s="54" t="str">
        <f t="shared" si="298"/>
        <v/>
      </c>
      <c r="AX852" s="18" t="str">
        <f t="shared" si="299"/>
        <v/>
      </c>
      <c r="AY852" s="18" t="str">
        <f t="shared" si="300"/>
        <v/>
      </c>
      <c r="BA852" s="18">
        <f>IF($E852=AF!$D$6,IF($M852="Concluída no prazo",2,IF($M852="Concluída com atraso",1,0)),0)</f>
        <v>0</v>
      </c>
      <c r="BB852" s="18">
        <f>IF($E852=AF!$D$6,IF($M852="Atrasada",2,IF($M852="Concluída com atraso",1,0)),0)</f>
        <v>0</v>
      </c>
      <c r="BC852" s="18">
        <v>8.4600000000000005E-3</v>
      </c>
      <c r="BD852" s="18">
        <f t="shared" si="307"/>
        <v>8.4600000000000005E-3</v>
      </c>
      <c r="BE852" s="18">
        <f t="shared" si="307"/>
        <v>8.4600000000000005E-3</v>
      </c>
      <c r="BF852" s="18" t="str">
        <f t="shared" si="301"/>
        <v/>
      </c>
      <c r="BN852" s="18" t="str">
        <f t="shared" si="302"/>
        <v>s</v>
      </c>
    </row>
    <row r="853" spans="3:66" ht="50.1" customHeight="1" thickTop="1" thickBot="1" x14ac:dyDescent="0.3">
      <c r="C853" s="46"/>
      <c r="D853" s="46"/>
      <c r="E853" s="46"/>
      <c r="F853" s="122"/>
      <c r="G853" s="122"/>
      <c r="H853" s="78" t="str">
        <f t="shared" si="303"/>
        <v/>
      </c>
      <c r="I853" s="78" t="str">
        <f t="shared" si="304"/>
        <v/>
      </c>
      <c r="J853" s="16"/>
      <c r="K853" s="46" t="str">
        <f t="shared" si="305"/>
        <v/>
      </c>
      <c r="L853" s="16"/>
      <c r="M853" s="16"/>
      <c r="N853" s="46"/>
      <c r="O853" s="47" t="str">
        <f t="shared" si="308"/>
        <v/>
      </c>
      <c r="P853" s="47"/>
      <c r="Q853" s="48" t="str">
        <f>IFERROR(VLOOKUP(E853,Funcionários!$C$8:$E$207,3,FALSE),"")</f>
        <v/>
      </c>
      <c r="R853" s="47"/>
      <c r="S853" s="49" t="str">
        <f t="shared" si="309"/>
        <v/>
      </c>
      <c r="T853" s="49">
        <v>8.4700000000000001E-3</v>
      </c>
      <c r="U853" s="48" t="str">
        <f>IF(Funcionários!C854=0,"",Funcionários!C854)</f>
        <v/>
      </c>
      <c r="V853" s="50">
        <f>IF(U853="",0,IF(COUNTIFS($E$7:$E$3006,U853,$I$7:$I$3006,'RC'!$E$6)=0,0,COUNTIFS($M$7:$M$3006,"Concluída no prazo",$E$7:$E$3006,U853,$I$7:$I$3006,'RC'!$E$6)/COUNTIFS($E$7:$E$3006,U853,$I$7:$I$3006,'RC'!$E$6)))</f>
        <v>0</v>
      </c>
      <c r="W853" s="49">
        <f>SUMIFS($J$7:$J$3006,$E$7:$E$3006,U853,$I$7:$I$3006,'RC'!$E$6)+SUMIFS($L$7:$L$3006,$E$7:$E$3006,U853,$I$7:$I$3006,'RC'!$E$6)</f>
        <v>0</v>
      </c>
      <c r="X853" s="48">
        <f>COUNTIFS($E$7:$E$3006,U853,$I$7:$I$3006,'RC'!$E$6)</f>
        <v>0</v>
      </c>
      <c r="Y853" s="48"/>
      <c r="Z853" s="51" t="str">
        <f>IF(AQ853='RC'!$E$6,AC853*1000+AD853,"")</f>
        <v/>
      </c>
      <c r="AA853" s="51" t="str">
        <f>IF(AB853="","",IF(AQ853='RC'!$E$6,AC853*1000-AD853,""))</f>
        <v/>
      </c>
      <c r="AB853" s="48" t="str">
        <f>IFERROR(VLOOKUP(E853,Funcionários!$C$8:$E$207,3,FALSE),"")</f>
        <v/>
      </c>
      <c r="AC853" s="50" t="str">
        <f>IF(AB853="","",IF(COUNTIFS($AB$7:$AB$3006,AB853,$AQ$7:$AQ$3006,'RC'!$E$6)=0,"",COUNTIFS($M$7:$M$3006,"Concluída no prazo",$AB$7:$AB$3006,AB853,$AQ$7:$AQ$3006,'RC'!$E$6)/COUNTIFS($AB$7:$AB$3006,AB853,$AQ$7:$AQ$3006,'RC'!$E$6)))</f>
        <v/>
      </c>
      <c r="AD853" s="48">
        <f>SUMIF($AQ$7:$AQ$3006,'RC'!$E$6,$J$7:$J$3006)+SUMIF($AQ$7:$AQ$3006,'RC'!$E$6,$L$7:$L$3006)</f>
        <v>21</v>
      </c>
      <c r="AF853" s="48">
        <v>4.1539999999997398E-2</v>
      </c>
      <c r="AG853" s="48">
        <f>IF(OR(AQ853="",AQ853&lt;&gt;'RC'!$E$6,AB853&lt;&gt;'RC'!$D$21),0,1)</f>
        <v>0</v>
      </c>
      <c r="AH853" s="48">
        <f t="shared" si="306"/>
        <v>4.1539999999997398E-2</v>
      </c>
      <c r="AI853" s="48" t="str">
        <f t="shared" si="288"/>
        <v/>
      </c>
      <c r="AJ853" s="48" t="str">
        <f t="shared" si="289"/>
        <v/>
      </c>
      <c r="AK853" s="52" t="str">
        <f t="shared" si="290"/>
        <v/>
      </c>
      <c r="AL853" s="52" t="str">
        <f t="shared" si="291"/>
        <v/>
      </c>
      <c r="AM853" s="48" t="str">
        <f t="shared" si="292"/>
        <v/>
      </c>
      <c r="AN853" s="48" t="str">
        <f t="shared" si="293"/>
        <v/>
      </c>
      <c r="AP853" s="18" t="str">
        <f t="shared" si="294"/>
        <v/>
      </c>
      <c r="AQ853" s="18" t="str">
        <f t="shared" si="295"/>
        <v/>
      </c>
      <c r="AR853" s="18">
        <v>4.1540000000000001E-2</v>
      </c>
      <c r="AS853" s="18">
        <f>IF(AF!$D$27="Todos",1,IF(M853=AF!$D$27,1,0))</f>
        <v>1</v>
      </c>
      <c r="AT853" s="53">
        <f>IF(AND(E853=AF!$D$6,OR(LT!M853=AF!$D$27,AF!$D$27="Todos"),OR(AP853=AF!$E$8,AQ853=AF!$E$8)),AR853+AS853,0)</f>
        <v>0</v>
      </c>
      <c r="AU853" s="18" t="str">
        <f t="shared" si="296"/>
        <v/>
      </c>
      <c r="AV853" s="54" t="str">
        <f t="shared" si="297"/>
        <v/>
      </c>
      <c r="AW853" s="54" t="str">
        <f t="shared" si="298"/>
        <v/>
      </c>
      <c r="AX853" s="18" t="str">
        <f t="shared" si="299"/>
        <v/>
      </c>
      <c r="AY853" s="18" t="str">
        <f t="shared" si="300"/>
        <v/>
      </c>
      <c r="BA853" s="18">
        <f>IF($E853=AF!$D$6,IF($M853="Concluída no prazo",2,IF($M853="Concluída com atraso",1,0)),0)</f>
        <v>0</v>
      </c>
      <c r="BB853" s="18">
        <f>IF($E853=AF!$D$6,IF($M853="Atrasada",2,IF($M853="Concluída com atraso",1,0)),0)</f>
        <v>0</v>
      </c>
      <c r="BC853" s="18">
        <v>8.4700000000000001E-3</v>
      </c>
      <c r="BD853" s="18">
        <f t="shared" si="307"/>
        <v>8.4700000000000001E-3</v>
      </c>
      <c r="BE853" s="18">
        <f t="shared" si="307"/>
        <v>8.4700000000000001E-3</v>
      </c>
      <c r="BF853" s="18" t="str">
        <f t="shared" si="301"/>
        <v/>
      </c>
      <c r="BN853" s="18" t="str">
        <f t="shared" si="302"/>
        <v>s</v>
      </c>
    </row>
    <row r="854" spans="3:66" ht="50.1" customHeight="1" thickTop="1" thickBot="1" x14ac:dyDescent="0.3">
      <c r="C854" s="46"/>
      <c r="D854" s="46"/>
      <c r="E854" s="46"/>
      <c r="F854" s="122"/>
      <c r="G854" s="122"/>
      <c r="H854" s="78" t="str">
        <f t="shared" si="303"/>
        <v/>
      </c>
      <c r="I854" s="78" t="str">
        <f t="shared" si="304"/>
        <v/>
      </c>
      <c r="J854" s="16"/>
      <c r="K854" s="46" t="str">
        <f t="shared" si="305"/>
        <v/>
      </c>
      <c r="L854" s="16"/>
      <c r="M854" s="16"/>
      <c r="N854" s="46"/>
      <c r="O854" s="47" t="str">
        <f t="shared" si="308"/>
        <v/>
      </c>
      <c r="P854" s="47"/>
      <c r="Q854" s="48" t="str">
        <f>IFERROR(VLOOKUP(E854,Funcionários!$C$8:$E$207,3,FALSE),"")</f>
        <v/>
      </c>
      <c r="R854" s="47"/>
      <c r="S854" s="49" t="str">
        <f t="shared" si="309"/>
        <v/>
      </c>
      <c r="T854" s="49">
        <v>8.4799999999999997E-3</v>
      </c>
      <c r="U854" s="48" t="str">
        <f>IF(Funcionários!C855=0,"",Funcionários!C855)</f>
        <v/>
      </c>
      <c r="V854" s="50">
        <f>IF(U854="",0,IF(COUNTIFS($E$7:$E$3006,U854,$I$7:$I$3006,'RC'!$E$6)=0,0,COUNTIFS($M$7:$M$3006,"Concluída no prazo",$E$7:$E$3006,U854,$I$7:$I$3006,'RC'!$E$6)/COUNTIFS($E$7:$E$3006,U854,$I$7:$I$3006,'RC'!$E$6)))</f>
        <v>0</v>
      </c>
      <c r="W854" s="49">
        <f>SUMIFS($J$7:$J$3006,$E$7:$E$3006,U854,$I$7:$I$3006,'RC'!$E$6)+SUMIFS($L$7:$L$3006,$E$7:$E$3006,U854,$I$7:$I$3006,'RC'!$E$6)</f>
        <v>0</v>
      </c>
      <c r="X854" s="48">
        <f>COUNTIFS($E$7:$E$3006,U854,$I$7:$I$3006,'RC'!$E$6)</f>
        <v>0</v>
      </c>
      <c r="Y854" s="48"/>
      <c r="Z854" s="51" t="str">
        <f>IF(AQ854='RC'!$E$6,AC854*1000+AD854,"")</f>
        <v/>
      </c>
      <c r="AA854" s="51" t="str">
        <f>IF(AB854="","",IF(AQ854='RC'!$E$6,AC854*1000-AD854,""))</f>
        <v/>
      </c>
      <c r="AB854" s="48" t="str">
        <f>IFERROR(VLOOKUP(E854,Funcionários!$C$8:$E$207,3,FALSE),"")</f>
        <v/>
      </c>
      <c r="AC854" s="50" t="str">
        <f>IF(AB854="","",IF(COUNTIFS($AB$7:$AB$3006,AB854,$AQ$7:$AQ$3006,'RC'!$E$6)=0,"",COUNTIFS($M$7:$M$3006,"Concluída no prazo",$AB$7:$AB$3006,AB854,$AQ$7:$AQ$3006,'RC'!$E$6)/COUNTIFS($AB$7:$AB$3006,AB854,$AQ$7:$AQ$3006,'RC'!$E$6)))</f>
        <v/>
      </c>
      <c r="AD854" s="48">
        <f>SUMIF($AQ$7:$AQ$3006,'RC'!$E$6,$J$7:$J$3006)+SUMIF($AQ$7:$AQ$3006,'RC'!$E$6,$L$7:$L$3006)</f>
        <v>21</v>
      </c>
      <c r="AF854" s="48">
        <v>4.1529999999997402E-2</v>
      </c>
      <c r="AG854" s="48">
        <f>IF(OR(AQ854="",AQ854&lt;&gt;'RC'!$E$6,AB854&lt;&gt;'RC'!$D$21),0,1)</f>
        <v>0</v>
      </c>
      <c r="AH854" s="48">
        <f t="shared" si="306"/>
        <v>4.1529999999997402E-2</v>
      </c>
      <c r="AI854" s="48" t="str">
        <f t="shared" si="288"/>
        <v/>
      </c>
      <c r="AJ854" s="48" t="str">
        <f t="shared" si="289"/>
        <v/>
      </c>
      <c r="AK854" s="52" t="str">
        <f t="shared" si="290"/>
        <v/>
      </c>
      <c r="AL854" s="52" t="str">
        <f t="shared" si="291"/>
        <v/>
      </c>
      <c r="AM854" s="48" t="str">
        <f t="shared" si="292"/>
        <v/>
      </c>
      <c r="AN854" s="48" t="str">
        <f t="shared" si="293"/>
        <v/>
      </c>
      <c r="AP854" s="18" t="str">
        <f t="shared" si="294"/>
        <v/>
      </c>
      <c r="AQ854" s="18" t="str">
        <f t="shared" si="295"/>
        <v/>
      </c>
      <c r="AR854" s="18">
        <v>4.1529999999999997E-2</v>
      </c>
      <c r="AS854" s="18">
        <f>IF(AF!$D$27="Todos",1,IF(M854=AF!$D$27,1,0))</f>
        <v>1</v>
      </c>
      <c r="AT854" s="53">
        <f>IF(AND(E854=AF!$D$6,OR(LT!M854=AF!$D$27,AF!$D$27="Todos"),OR(AP854=AF!$E$8,AQ854=AF!$E$8)),AR854+AS854,0)</f>
        <v>0</v>
      </c>
      <c r="AU854" s="18" t="str">
        <f t="shared" si="296"/>
        <v/>
      </c>
      <c r="AV854" s="54" t="str">
        <f t="shared" si="297"/>
        <v/>
      </c>
      <c r="AW854" s="54" t="str">
        <f t="shared" si="298"/>
        <v/>
      </c>
      <c r="AX854" s="18" t="str">
        <f t="shared" si="299"/>
        <v/>
      </c>
      <c r="AY854" s="18" t="str">
        <f t="shared" si="300"/>
        <v/>
      </c>
      <c r="BA854" s="18">
        <f>IF($E854=AF!$D$6,IF($M854="Concluída no prazo",2,IF($M854="Concluída com atraso",1,0)),0)</f>
        <v>0</v>
      </c>
      <c r="BB854" s="18">
        <f>IF($E854=AF!$D$6,IF($M854="Atrasada",2,IF($M854="Concluída com atraso",1,0)),0)</f>
        <v>0</v>
      </c>
      <c r="BC854" s="18">
        <v>8.4799999999999997E-3</v>
      </c>
      <c r="BD854" s="18">
        <f t="shared" si="307"/>
        <v>8.4799999999999997E-3</v>
      </c>
      <c r="BE854" s="18">
        <f t="shared" si="307"/>
        <v>8.4799999999999997E-3</v>
      </c>
      <c r="BF854" s="18" t="str">
        <f t="shared" si="301"/>
        <v/>
      </c>
      <c r="BN854" s="18" t="str">
        <f t="shared" si="302"/>
        <v>s</v>
      </c>
    </row>
    <row r="855" spans="3:66" ht="50.1" customHeight="1" thickTop="1" thickBot="1" x14ac:dyDescent="0.3">
      <c r="C855" s="46"/>
      <c r="D855" s="46"/>
      <c r="E855" s="46"/>
      <c r="F855" s="122"/>
      <c r="G855" s="122"/>
      <c r="H855" s="78" t="str">
        <f t="shared" si="303"/>
        <v/>
      </c>
      <c r="I855" s="78" t="str">
        <f t="shared" si="304"/>
        <v/>
      </c>
      <c r="J855" s="16"/>
      <c r="K855" s="46" t="str">
        <f t="shared" si="305"/>
        <v/>
      </c>
      <c r="L855" s="16"/>
      <c r="M855" s="16"/>
      <c r="N855" s="46"/>
      <c r="O855" s="47" t="str">
        <f t="shared" si="308"/>
        <v/>
      </c>
      <c r="P855" s="47"/>
      <c r="Q855" s="48" t="str">
        <f>IFERROR(VLOOKUP(E855,Funcionários!$C$8:$E$207,3,FALSE),"")</f>
        <v/>
      </c>
      <c r="R855" s="47"/>
      <c r="S855" s="49" t="str">
        <f t="shared" si="309"/>
        <v/>
      </c>
      <c r="T855" s="49">
        <v>8.4899999999999993E-3</v>
      </c>
      <c r="U855" s="48" t="str">
        <f>IF(Funcionários!C856=0,"",Funcionários!C856)</f>
        <v/>
      </c>
      <c r="V855" s="50">
        <f>IF(U855="",0,IF(COUNTIFS($E$7:$E$3006,U855,$I$7:$I$3006,'RC'!$E$6)=0,0,COUNTIFS($M$7:$M$3006,"Concluída no prazo",$E$7:$E$3006,U855,$I$7:$I$3006,'RC'!$E$6)/COUNTIFS($E$7:$E$3006,U855,$I$7:$I$3006,'RC'!$E$6)))</f>
        <v>0</v>
      </c>
      <c r="W855" s="49">
        <f>SUMIFS($J$7:$J$3006,$E$7:$E$3006,U855,$I$7:$I$3006,'RC'!$E$6)+SUMIFS($L$7:$L$3006,$E$7:$E$3006,U855,$I$7:$I$3006,'RC'!$E$6)</f>
        <v>0</v>
      </c>
      <c r="X855" s="48">
        <f>COUNTIFS($E$7:$E$3006,U855,$I$7:$I$3006,'RC'!$E$6)</f>
        <v>0</v>
      </c>
      <c r="Y855" s="48"/>
      <c r="Z855" s="51" t="str">
        <f>IF(AQ855='RC'!$E$6,AC855*1000+AD855,"")</f>
        <v/>
      </c>
      <c r="AA855" s="51" t="str">
        <f>IF(AB855="","",IF(AQ855='RC'!$E$6,AC855*1000-AD855,""))</f>
        <v/>
      </c>
      <c r="AB855" s="48" t="str">
        <f>IFERROR(VLOOKUP(E855,Funcionários!$C$8:$E$207,3,FALSE),"")</f>
        <v/>
      </c>
      <c r="AC855" s="50" t="str">
        <f>IF(AB855="","",IF(COUNTIFS($AB$7:$AB$3006,AB855,$AQ$7:$AQ$3006,'RC'!$E$6)=0,"",COUNTIFS($M$7:$M$3006,"Concluída no prazo",$AB$7:$AB$3006,AB855,$AQ$7:$AQ$3006,'RC'!$E$6)/COUNTIFS($AB$7:$AB$3006,AB855,$AQ$7:$AQ$3006,'RC'!$E$6)))</f>
        <v/>
      </c>
      <c r="AD855" s="48">
        <f>SUMIF($AQ$7:$AQ$3006,'RC'!$E$6,$J$7:$J$3006)+SUMIF($AQ$7:$AQ$3006,'RC'!$E$6,$L$7:$L$3006)</f>
        <v>21</v>
      </c>
      <c r="AF855" s="48">
        <v>4.1519999999997399E-2</v>
      </c>
      <c r="AG855" s="48">
        <f>IF(OR(AQ855="",AQ855&lt;&gt;'RC'!$E$6,AB855&lt;&gt;'RC'!$D$21),0,1)</f>
        <v>0</v>
      </c>
      <c r="AH855" s="48">
        <f t="shared" si="306"/>
        <v>4.1519999999997399E-2</v>
      </c>
      <c r="AI855" s="48" t="str">
        <f t="shared" si="288"/>
        <v/>
      </c>
      <c r="AJ855" s="48" t="str">
        <f t="shared" si="289"/>
        <v/>
      </c>
      <c r="AK855" s="52" t="str">
        <f t="shared" si="290"/>
        <v/>
      </c>
      <c r="AL855" s="52" t="str">
        <f t="shared" si="291"/>
        <v/>
      </c>
      <c r="AM855" s="48" t="str">
        <f t="shared" si="292"/>
        <v/>
      </c>
      <c r="AN855" s="48" t="str">
        <f t="shared" si="293"/>
        <v/>
      </c>
      <c r="AP855" s="18" t="str">
        <f t="shared" si="294"/>
        <v/>
      </c>
      <c r="AQ855" s="18" t="str">
        <f t="shared" si="295"/>
        <v/>
      </c>
      <c r="AR855" s="18">
        <v>4.1520000000000001E-2</v>
      </c>
      <c r="AS855" s="18">
        <f>IF(AF!$D$27="Todos",1,IF(M855=AF!$D$27,1,0))</f>
        <v>1</v>
      </c>
      <c r="AT855" s="53">
        <f>IF(AND(E855=AF!$D$6,OR(LT!M855=AF!$D$27,AF!$D$27="Todos"),OR(AP855=AF!$E$8,AQ855=AF!$E$8)),AR855+AS855,0)</f>
        <v>0</v>
      </c>
      <c r="AU855" s="18" t="str">
        <f t="shared" si="296"/>
        <v/>
      </c>
      <c r="AV855" s="54" t="str">
        <f t="shared" si="297"/>
        <v/>
      </c>
      <c r="AW855" s="54" t="str">
        <f t="shared" si="298"/>
        <v/>
      </c>
      <c r="AX855" s="18" t="str">
        <f t="shared" si="299"/>
        <v/>
      </c>
      <c r="AY855" s="18" t="str">
        <f t="shared" si="300"/>
        <v/>
      </c>
      <c r="BA855" s="18">
        <f>IF($E855=AF!$D$6,IF($M855="Concluída no prazo",2,IF($M855="Concluída com atraso",1,0)),0)</f>
        <v>0</v>
      </c>
      <c r="BB855" s="18">
        <f>IF($E855=AF!$D$6,IF($M855="Atrasada",2,IF($M855="Concluída com atraso",1,0)),0)</f>
        <v>0</v>
      </c>
      <c r="BC855" s="18">
        <v>8.4899999999999993E-3</v>
      </c>
      <c r="BD855" s="18">
        <f t="shared" si="307"/>
        <v>8.4899999999999993E-3</v>
      </c>
      <c r="BE855" s="18">
        <f t="shared" si="307"/>
        <v>8.4899999999999993E-3</v>
      </c>
      <c r="BF855" s="18" t="str">
        <f t="shared" si="301"/>
        <v/>
      </c>
      <c r="BN855" s="18" t="str">
        <f t="shared" si="302"/>
        <v>s</v>
      </c>
    </row>
    <row r="856" spans="3:66" ht="50.1" customHeight="1" thickTop="1" thickBot="1" x14ac:dyDescent="0.3">
      <c r="C856" s="46"/>
      <c r="D856" s="46"/>
      <c r="E856" s="46"/>
      <c r="F856" s="122"/>
      <c r="G856" s="122"/>
      <c r="H856" s="78" t="str">
        <f t="shared" si="303"/>
        <v/>
      </c>
      <c r="I856" s="78" t="str">
        <f t="shared" si="304"/>
        <v/>
      </c>
      <c r="J856" s="16"/>
      <c r="K856" s="46" t="str">
        <f t="shared" si="305"/>
        <v/>
      </c>
      <c r="L856" s="16"/>
      <c r="M856" s="16"/>
      <c r="N856" s="46"/>
      <c r="O856" s="47" t="str">
        <f t="shared" si="308"/>
        <v/>
      </c>
      <c r="P856" s="47"/>
      <c r="Q856" s="48" t="str">
        <f>IFERROR(VLOOKUP(E856,Funcionários!$C$8:$E$207,3,FALSE),"")</f>
        <v/>
      </c>
      <c r="R856" s="47"/>
      <c r="S856" s="49" t="str">
        <f t="shared" si="309"/>
        <v/>
      </c>
      <c r="T856" s="49">
        <v>8.5000000000000006E-3</v>
      </c>
      <c r="U856" s="48" t="str">
        <f>IF(Funcionários!C857=0,"",Funcionários!C857)</f>
        <v/>
      </c>
      <c r="V856" s="50">
        <f>IF(U856="",0,IF(COUNTIFS($E$7:$E$3006,U856,$I$7:$I$3006,'RC'!$E$6)=0,0,COUNTIFS($M$7:$M$3006,"Concluída no prazo",$E$7:$E$3006,U856,$I$7:$I$3006,'RC'!$E$6)/COUNTIFS($E$7:$E$3006,U856,$I$7:$I$3006,'RC'!$E$6)))</f>
        <v>0</v>
      </c>
      <c r="W856" s="49">
        <f>SUMIFS($J$7:$J$3006,$E$7:$E$3006,U856,$I$7:$I$3006,'RC'!$E$6)+SUMIFS($L$7:$L$3006,$E$7:$E$3006,U856,$I$7:$I$3006,'RC'!$E$6)</f>
        <v>0</v>
      </c>
      <c r="X856" s="48">
        <f>COUNTIFS($E$7:$E$3006,U856,$I$7:$I$3006,'RC'!$E$6)</f>
        <v>0</v>
      </c>
      <c r="Y856" s="48"/>
      <c r="Z856" s="51" t="str">
        <f>IF(AQ856='RC'!$E$6,AC856*1000+AD856,"")</f>
        <v/>
      </c>
      <c r="AA856" s="51" t="str">
        <f>IF(AB856="","",IF(AQ856='RC'!$E$6,AC856*1000-AD856,""))</f>
        <v/>
      </c>
      <c r="AB856" s="48" t="str">
        <f>IFERROR(VLOOKUP(E856,Funcionários!$C$8:$E$207,3,FALSE),"")</f>
        <v/>
      </c>
      <c r="AC856" s="50" t="str">
        <f>IF(AB856="","",IF(COUNTIFS($AB$7:$AB$3006,AB856,$AQ$7:$AQ$3006,'RC'!$E$6)=0,"",COUNTIFS($M$7:$M$3006,"Concluída no prazo",$AB$7:$AB$3006,AB856,$AQ$7:$AQ$3006,'RC'!$E$6)/COUNTIFS($AB$7:$AB$3006,AB856,$AQ$7:$AQ$3006,'RC'!$E$6)))</f>
        <v/>
      </c>
      <c r="AD856" s="48">
        <f>SUMIF($AQ$7:$AQ$3006,'RC'!$E$6,$J$7:$J$3006)+SUMIF($AQ$7:$AQ$3006,'RC'!$E$6,$L$7:$L$3006)</f>
        <v>21</v>
      </c>
      <c r="AF856" s="48">
        <v>4.1509999999997403E-2</v>
      </c>
      <c r="AG856" s="48">
        <f>IF(OR(AQ856="",AQ856&lt;&gt;'RC'!$E$6,AB856&lt;&gt;'RC'!$D$21),0,1)</f>
        <v>0</v>
      </c>
      <c r="AH856" s="48">
        <f t="shared" si="306"/>
        <v>4.1509999999997403E-2</v>
      </c>
      <c r="AI856" s="48" t="str">
        <f t="shared" si="288"/>
        <v/>
      </c>
      <c r="AJ856" s="48" t="str">
        <f t="shared" si="289"/>
        <v/>
      </c>
      <c r="AK856" s="52" t="str">
        <f t="shared" si="290"/>
        <v/>
      </c>
      <c r="AL856" s="52" t="str">
        <f t="shared" si="291"/>
        <v/>
      </c>
      <c r="AM856" s="48" t="str">
        <f t="shared" si="292"/>
        <v/>
      </c>
      <c r="AN856" s="48" t="str">
        <f t="shared" si="293"/>
        <v/>
      </c>
      <c r="AP856" s="18" t="str">
        <f t="shared" si="294"/>
        <v/>
      </c>
      <c r="AQ856" s="18" t="str">
        <f t="shared" si="295"/>
        <v/>
      </c>
      <c r="AR856" s="18">
        <v>4.1509999999999998E-2</v>
      </c>
      <c r="AS856" s="18">
        <f>IF(AF!$D$27="Todos",1,IF(M856=AF!$D$27,1,0))</f>
        <v>1</v>
      </c>
      <c r="AT856" s="53">
        <f>IF(AND(E856=AF!$D$6,OR(LT!M856=AF!$D$27,AF!$D$27="Todos"),OR(AP856=AF!$E$8,AQ856=AF!$E$8)),AR856+AS856,0)</f>
        <v>0</v>
      </c>
      <c r="AU856" s="18" t="str">
        <f t="shared" si="296"/>
        <v/>
      </c>
      <c r="AV856" s="54" t="str">
        <f t="shared" si="297"/>
        <v/>
      </c>
      <c r="AW856" s="54" t="str">
        <f t="shared" si="298"/>
        <v/>
      </c>
      <c r="AX856" s="18" t="str">
        <f t="shared" si="299"/>
        <v/>
      </c>
      <c r="AY856" s="18" t="str">
        <f t="shared" si="300"/>
        <v/>
      </c>
      <c r="BA856" s="18">
        <f>IF($E856=AF!$D$6,IF($M856="Concluída no prazo",2,IF($M856="Concluída com atraso",1,0)),0)</f>
        <v>0</v>
      </c>
      <c r="BB856" s="18">
        <f>IF($E856=AF!$D$6,IF($M856="Atrasada",2,IF($M856="Concluída com atraso",1,0)),0)</f>
        <v>0</v>
      </c>
      <c r="BC856" s="18">
        <v>8.5000000000000006E-3</v>
      </c>
      <c r="BD856" s="18">
        <f t="shared" si="307"/>
        <v>8.5000000000000006E-3</v>
      </c>
      <c r="BE856" s="18">
        <f t="shared" si="307"/>
        <v>8.5000000000000006E-3</v>
      </c>
      <c r="BF856" s="18" t="str">
        <f t="shared" si="301"/>
        <v/>
      </c>
      <c r="BN856" s="18" t="str">
        <f t="shared" si="302"/>
        <v>s</v>
      </c>
    </row>
    <row r="857" spans="3:66" ht="50.1" customHeight="1" thickTop="1" thickBot="1" x14ac:dyDescent="0.3">
      <c r="C857" s="46"/>
      <c r="D857" s="46"/>
      <c r="E857" s="46"/>
      <c r="F857" s="122"/>
      <c r="G857" s="122"/>
      <c r="H857" s="78" t="str">
        <f t="shared" si="303"/>
        <v/>
      </c>
      <c r="I857" s="78" t="str">
        <f t="shared" si="304"/>
        <v/>
      </c>
      <c r="J857" s="16"/>
      <c r="K857" s="46" t="str">
        <f t="shared" si="305"/>
        <v/>
      </c>
      <c r="L857" s="16"/>
      <c r="M857" s="16"/>
      <c r="N857" s="46"/>
      <c r="O857" s="47" t="str">
        <f t="shared" si="308"/>
        <v/>
      </c>
      <c r="P857" s="47"/>
      <c r="Q857" s="48" t="str">
        <f>IFERROR(VLOOKUP(E857,Funcionários!$C$8:$E$207,3,FALSE),"")</f>
        <v/>
      </c>
      <c r="R857" s="47"/>
      <c r="S857" s="49" t="str">
        <f t="shared" si="309"/>
        <v/>
      </c>
      <c r="T857" s="49">
        <v>8.5100000000000002E-3</v>
      </c>
      <c r="U857" s="48" t="str">
        <f>IF(Funcionários!C858=0,"",Funcionários!C858)</f>
        <v/>
      </c>
      <c r="V857" s="50">
        <f>IF(U857="",0,IF(COUNTIFS($E$7:$E$3006,U857,$I$7:$I$3006,'RC'!$E$6)=0,0,COUNTIFS($M$7:$M$3006,"Concluída no prazo",$E$7:$E$3006,U857,$I$7:$I$3006,'RC'!$E$6)/COUNTIFS($E$7:$E$3006,U857,$I$7:$I$3006,'RC'!$E$6)))</f>
        <v>0</v>
      </c>
      <c r="W857" s="49">
        <f>SUMIFS($J$7:$J$3006,$E$7:$E$3006,U857,$I$7:$I$3006,'RC'!$E$6)+SUMIFS($L$7:$L$3006,$E$7:$E$3006,U857,$I$7:$I$3006,'RC'!$E$6)</f>
        <v>0</v>
      </c>
      <c r="X857" s="48">
        <f>COUNTIFS($E$7:$E$3006,U857,$I$7:$I$3006,'RC'!$E$6)</f>
        <v>0</v>
      </c>
      <c r="Y857" s="48"/>
      <c r="Z857" s="51" t="str">
        <f>IF(AQ857='RC'!$E$6,AC857*1000+AD857,"")</f>
        <v/>
      </c>
      <c r="AA857" s="51" t="str">
        <f>IF(AB857="","",IF(AQ857='RC'!$E$6,AC857*1000-AD857,""))</f>
        <v/>
      </c>
      <c r="AB857" s="48" t="str">
        <f>IFERROR(VLOOKUP(E857,Funcionários!$C$8:$E$207,3,FALSE),"")</f>
        <v/>
      </c>
      <c r="AC857" s="50" t="str">
        <f>IF(AB857="","",IF(COUNTIFS($AB$7:$AB$3006,AB857,$AQ$7:$AQ$3006,'RC'!$E$6)=0,"",COUNTIFS($M$7:$M$3006,"Concluída no prazo",$AB$7:$AB$3006,AB857,$AQ$7:$AQ$3006,'RC'!$E$6)/COUNTIFS($AB$7:$AB$3006,AB857,$AQ$7:$AQ$3006,'RC'!$E$6)))</f>
        <v/>
      </c>
      <c r="AD857" s="48">
        <f>SUMIF($AQ$7:$AQ$3006,'RC'!$E$6,$J$7:$J$3006)+SUMIF($AQ$7:$AQ$3006,'RC'!$E$6,$L$7:$L$3006)</f>
        <v>21</v>
      </c>
      <c r="AF857" s="48">
        <v>4.14999999999974E-2</v>
      </c>
      <c r="AG857" s="48">
        <f>IF(OR(AQ857="",AQ857&lt;&gt;'RC'!$E$6,AB857&lt;&gt;'RC'!$D$21),0,1)</f>
        <v>0</v>
      </c>
      <c r="AH857" s="48">
        <f t="shared" si="306"/>
        <v>4.14999999999974E-2</v>
      </c>
      <c r="AI857" s="48" t="str">
        <f t="shared" si="288"/>
        <v/>
      </c>
      <c r="AJ857" s="48" t="str">
        <f t="shared" si="289"/>
        <v/>
      </c>
      <c r="AK857" s="52" t="str">
        <f t="shared" si="290"/>
        <v/>
      </c>
      <c r="AL857" s="52" t="str">
        <f t="shared" si="291"/>
        <v/>
      </c>
      <c r="AM857" s="48" t="str">
        <f t="shared" si="292"/>
        <v/>
      </c>
      <c r="AN857" s="48" t="str">
        <f t="shared" si="293"/>
        <v/>
      </c>
      <c r="AP857" s="18" t="str">
        <f t="shared" si="294"/>
        <v/>
      </c>
      <c r="AQ857" s="18" t="str">
        <f t="shared" si="295"/>
        <v/>
      </c>
      <c r="AR857" s="18">
        <v>4.1500000000000002E-2</v>
      </c>
      <c r="AS857" s="18">
        <f>IF(AF!$D$27="Todos",1,IF(M857=AF!$D$27,1,0))</f>
        <v>1</v>
      </c>
      <c r="AT857" s="53">
        <f>IF(AND(E857=AF!$D$6,OR(LT!M857=AF!$D$27,AF!$D$27="Todos"),OR(AP857=AF!$E$8,AQ857=AF!$E$8)),AR857+AS857,0)</f>
        <v>0</v>
      </c>
      <c r="AU857" s="18" t="str">
        <f t="shared" si="296"/>
        <v/>
      </c>
      <c r="AV857" s="54" t="str">
        <f t="shared" si="297"/>
        <v/>
      </c>
      <c r="AW857" s="54" t="str">
        <f t="shared" si="298"/>
        <v/>
      </c>
      <c r="AX857" s="18" t="str">
        <f t="shared" si="299"/>
        <v/>
      </c>
      <c r="AY857" s="18" t="str">
        <f t="shared" si="300"/>
        <v/>
      </c>
      <c r="BA857" s="18">
        <f>IF($E857=AF!$D$6,IF($M857="Concluída no prazo",2,IF($M857="Concluída com atraso",1,0)),0)</f>
        <v>0</v>
      </c>
      <c r="BB857" s="18">
        <f>IF($E857=AF!$D$6,IF($M857="Atrasada",2,IF($M857="Concluída com atraso",1,0)),0)</f>
        <v>0</v>
      </c>
      <c r="BC857" s="18">
        <v>8.5100000000000002E-3</v>
      </c>
      <c r="BD857" s="18">
        <f t="shared" si="307"/>
        <v>8.5100000000000002E-3</v>
      </c>
      <c r="BE857" s="18">
        <f t="shared" si="307"/>
        <v>8.5100000000000002E-3</v>
      </c>
      <c r="BF857" s="18" t="str">
        <f t="shared" si="301"/>
        <v/>
      </c>
      <c r="BN857" s="18" t="str">
        <f t="shared" si="302"/>
        <v>s</v>
      </c>
    </row>
    <row r="858" spans="3:66" ht="50.1" customHeight="1" thickTop="1" thickBot="1" x14ac:dyDescent="0.3">
      <c r="C858" s="46"/>
      <c r="D858" s="46"/>
      <c r="E858" s="46"/>
      <c r="F858" s="122"/>
      <c r="G858" s="122"/>
      <c r="H858" s="78" t="str">
        <f t="shared" si="303"/>
        <v/>
      </c>
      <c r="I858" s="78" t="str">
        <f t="shared" si="304"/>
        <v/>
      </c>
      <c r="J858" s="16"/>
      <c r="K858" s="46" t="str">
        <f t="shared" si="305"/>
        <v/>
      </c>
      <c r="L858" s="16"/>
      <c r="M858" s="16"/>
      <c r="N858" s="46"/>
      <c r="O858" s="47" t="str">
        <f t="shared" si="308"/>
        <v/>
      </c>
      <c r="P858" s="47"/>
      <c r="Q858" s="48" t="str">
        <f>IFERROR(VLOOKUP(E858,Funcionários!$C$8:$E$207,3,FALSE),"")</f>
        <v/>
      </c>
      <c r="R858" s="47"/>
      <c r="S858" s="49" t="str">
        <f t="shared" si="309"/>
        <v/>
      </c>
      <c r="T858" s="49">
        <v>8.5199999999999998E-3</v>
      </c>
      <c r="U858" s="48" t="str">
        <f>IF(Funcionários!C859=0,"",Funcionários!C859)</f>
        <v/>
      </c>
      <c r="V858" s="50">
        <f>IF(U858="",0,IF(COUNTIFS($E$7:$E$3006,U858,$I$7:$I$3006,'RC'!$E$6)=0,0,COUNTIFS($M$7:$M$3006,"Concluída no prazo",$E$7:$E$3006,U858,$I$7:$I$3006,'RC'!$E$6)/COUNTIFS($E$7:$E$3006,U858,$I$7:$I$3006,'RC'!$E$6)))</f>
        <v>0</v>
      </c>
      <c r="W858" s="49">
        <f>SUMIFS($J$7:$J$3006,$E$7:$E$3006,U858,$I$7:$I$3006,'RC'!$E$6)+SUMIFS($L$7:$L$3006,$E$7:$E$3006,U858,$I$7:$I$3006,'RC'!$E$6)</f>
        <v>0</v>
      </c>
      <c r="X858" s="48">
        <f>COUNTIFS($E$7:$E$3006,U858,$I$7:$I$3006,'RC'!$E$6)</f>
        <v>0</v>
      </c>
      <c r="Y858" s="48"/>
      <c r="Z858" s="51" t="str">
        <f>IF(AQ858='RC'!$E$6,AC858*1000+AD858,"")</f>
        <v/>
      </c>
      <c r="AA858" s="51" t="str">
        <f>IF(AB858="","",IF(AQ858='RC'!$E$6,AC858*1000-AD858,""))</f>
        <v/>
      </c>
      <c r="AB858" s="48" t="str">
        <f>IFERROR(VLOOKUP(E858,Funcionários!$C$8:$E$207,3,FALSE),"")</f>
        <v/>
      </c>
      <c r="AC858" s="50" t="str">
        <f>IF(AB858="","",IF(COUNTIFS($AB$7:$AB$3006,AB858,$AQ$7:$AQ$3006,'RC'!$E$6)=0,"",COUNTIFS($M$7:$M$3006,"Concluída no prazo",$AB$7:$AB$3006,AB858,$AQ$7:$AQ$3006,'RC'!$E$6)/COUNTIFS($AB$7:$AB$3006,AB858,$AQ$7:$AQ$3006,'RC'!$E$6)))</f>
        <v/>
      </c>
      <c r="AD858" s="48">
        <f>SUMIF($AQ$7:$AQ$3006,'RC'!$E$6,$J$7:$J$3006)+SUMIF($AQ$7:$AQ$3006,'RC'!$E$6,$L$7:$L$3006)</f>
        <v>21</v>
      </c>
      <c r="AF858" s="48">
        <v>4.1489999999997397E-2</v>
      </c>
      <c r="AG858" s="48">
        <f>IF(OR(AQ858="",AQ858&lt;&gt;'RC'!$E$6,AB858&lt;&gt;'RC'!$D$21),0,1)</f>
        <v>0</v>
      </c>
      <c r="AH858" s="48">
        <f t="shared" si="306"/>
        <v>4.1489999999997397E-2</v>
      </c>
      <c r="AI858" s="48" t="str">
        <f t="shared" si="288"/>
        <v/>
      </c>
      <c r="AJ858" s="48" t="str">
        <f t="shared" si="289"/>
        <v/>
      </c>
      <c r="AK858" s="52" t="str">
        <f t="shared" si="290"/>
        <v/>
      </c>
      <c r="AL858" s="52" t="str">
        <f t="shared" si="291"/>
        <v/>
      </c>
      <c r="AM858" s="48" t="str">
        <f t="shared" si="292"/>
        <v/>
      </c>
      <c r="AN858" s="48" t="str">
        <f t="shared" si="293"/>
        <v/>
      </c>
      <c r="AP858" s="18" t="str">
        <f t="shared" si="294"/>
        <v/>
      </c>
      <c r="AQ858" s="18" t="str">
        <f t="shared" si="295"/>
        <v/>
      </c>
      <c r="AR858" s="18">
        <v>4.1489999999999999E-2</v>
      </c>
      <c r="AS858" s="18">
        <f>IF(AF!$D$27="Todos",1,IF(M858=AF!$D$27,1,0))</f>
        <v>1</v>
      </c>
      <c r="AT858" s="53">
        <f>IF(AND(E858=AF!$D$6,OR(LT!M858=AF!$D$27,AF!$D$27="Todos"),OR(AP858=AF!$E$8,AQ858=AF!$E$8)),AR858+AS858,0)</f>
        <v>0</v>
      </c>
      <c r="AU858" s="18" t="str">
        <f t="shared" si="296"/>
        <v/>
      </c>
      <c r="AV858" s="54" t="str">
        <f t="shared" si="297"/>
        <v/>
      </c>
      <c r="AW858" s="54" t="str">
        <f t="shared" si="298"/>
        <v/>
      </c>
      <c r="AX858" s="18" t="str">
        <f t="shared" si="299"/>
        <v/>
      </c>
      <c r="AY858" s="18" t="str">
        <f t="shared" si="300"/>
        <v/>
      </c>
      <c r="BA858" s="18">
        <f>IF($E858=AF!$D$6,IF($M858="Concluída no prazo",2,IF($M858="Concluída com atraso",1,0)),0)</f>
        <v>0</v>
      </c>
      <c r="BB858" s="18">
        <f>IF($E858=AF!$D$6,IF($M858="Atrasada",2,IF($M858="Concluída com atraso",1,0)),0)</f>
        <v>0</v>
      </c>
      <c r="BC858" s="18">
        <v>8.5199999999999998E-3</v>
      </c>
      <c r="BD858" s="18">
        <f t="shared" si="307"/>
        <v>8.5199999999999998E-3</v>
      </c>
      <c r="BE858" s="18">
        <f t="shared" si="307"/>
        <v>8.5199999999999998E-3</v>
      </c>
      <c r="BF858" s="18" t="str">
        <f t="shared" si="301"/>
        <v/>
      </c>
      <c r="BN858" s="18" t="str">
        <f t="shared" si="302"/>
        <v>s</v>
      </c>
    </row>
    <row r="859" spans="3:66" ht="50.1" customHeight="1" thickTop="1" thickBot="1" x14ac:dyDescent="0.3">
      <c r="C859" s="46"/>
      <c r="D859" s="46"/>
      <c r="E859" s="46"/>
      <c r="F859" s="122"/>
      <c r="G859" s="122"/>
      <c r="H859" s="78" t="str">
        <f t="shared" si="303"/>
        <v/>
      </c>
      <c r="I859" s="78" t="str">
        <f t="shared" si="304"/>
        <v/>
      </c>
      <c r="J859" s="16"/>
      <c r="K859" s="46" t="str">
        <f t="shared" si="305"/>
        <v/>
      </c>
      <c r="L859" s="16"/>
      <c r="M859" s="16"/>
      <c r="N859" s="46"/>
      <c r="O859" s="47" t="str">
        <f t="shared" si="308"/>
        <v/>
      </c>
      <c r="P859" s="47"/>
      <c r="Q859" s="48" t="str">
        <f>IFERROR(VLOOKUP(E859,Funcionários!$C$8:$E$207,3,FALSE),"")</f>
        <v/>
      </c>
      <c r="R859" s="47"/>
      <c r="S859" s="49" t="str">
        <f t="shared" si="309"/>
        <v/>
      </c>
      <c r="T859" s="49">
        <v>8.5299999999999994E-3</v>
      </c>
      <c r="U859" s="48" t="str">
        <f>IF(Funcionários!C860=0,"",Funcionários!C860)</f>
        <v/>
      </c>
      <c r="V859" s="50">
        <f>IF(U859="",0,IF(COUNTIFS($E$7:$E$3006,U859,$I$7:$I$3006,'RC'!$E$6)=0,0,COUNTIFS($M$7:$M$3006,"Concluída no prazo",$E$7:$E$3006,U859,$I$7:$I$3006,'RC'!$E$6)/COUNTIFS($E$7:$E$3006,U859,$I$7:$I$3006,'RC'!$E$6)))</f>
        <v>0</v>
      </c>
      <c r="W859" s="49">
        <f>SUMIFS($J$7:$J$3006,$E$7:$E$3006,U859,$I$7:$I$3006,'RC'!$E$6)+SUMIFS($L$7:$L$3006,$E$7:$E$3006,U859,$I$7:$I$3006,'RC'!$E$6)</f>
        <v>0</v>
      </c>
      <c r="X859" s="48">
        <f>COUNTIFS($E$7:$E$3006,U859,$I$7:$I$3006,'RC'!$E$6)</f>
        <v>0</v>
      </c>
      <c r="Y859" s="48"/>
      <c r="Z859" s="51" t="str">
        <f>IF(AQ859='RC'!$E$6,AC859*1000+AD859,"")</f>
        <v/>
      </c>
      <c r="AA859" s="51" t="str">
        <f>IF(AB859="","",IF(AQ859='RC'!$E$6,AC859*1000-AD859,""))</f>
        <v/>
      </c>
      <c r="AB859" s="48" t="str">
        <f>IFERROR(VLOOKUP(E859,Funcionários!$C$8:$E$207,3,FALSE),"")</f>
        <v/>
      </c>
      <c r="AC859" s="50" t="str">
        <f>IF(AB859="","",IF(COUNTIFS($AB$7:$AB$3006,AB859,$AQ$7:$AQ$3006,'RC'!$E$6)=0,"",COUNTIFS($M$7:$M$3006,"Concluída no prazo",$AB$7:$AB$3006,AB859,$AQ$7:$AQ$3006,'RC'!$E$6)/COUNTIFS($AB$7:$AB$3006,AB859,$AQ$7:$AQ$3006,'RC'!$E$6)))</f>
        <v/>
      </c>
      <c r="AD859" s="48">
        <f>SUMIF($AQ$7:$AQ$3006,'RC'!$E$6,$J$7:$J$3006)+SUMIF($AQ$7:$AQ$3006,'RC'!$E$6,$L$7:$L$3006)</f>
        <v>21</v>
      </c>
      <c r="AF859" s="48">
        <v>4.1479999999997401E-2</v>
      </c>
      <c r="AG859" s="48">
        <f>IF(OR(AQ859="",AQ859&lt;&gt;'RC'!$E$6,AB859&lt;&gt;'RC'!$D$21),0,1)</f>
        <v>0</v>
      </c>
      <c r="AH859" s="48">
        <f t="shared" si="306"/>
        <v>4.1479999999997401E-2</v>
      </c>
      <c r="AI859" s="48" t="str">
        <f t="shared" si="288"/>
        <v/>
      </c>
      <c r="AJ859" s="48" t="str">
        <f t="shared" si="289"/>
        <v/>
      </c>
      <c r="AK859" s="52" t="str">
        <f t="shared" si="290"/>
        <v/>
      </c>
      <c r="AL859" s="52" t="str">
        <f t="shared" si="291"/>
        <v/>
      </c>
      <c r="AM859" s="48" t="str">
        <f t="shared" si="292"/>
        <v/>
      </c>
      <c r="AN859" s="48" t="str">
        <f t="shared" si="293"/>
        <v/>
      </c>
      <c r="AP859" s="18" t="str">
        <f t="shared" si="294"/>
        <v/>
      </c>
      <c r="AQ859" s="18" t="str">
        <f t="shared" si="295"/>
        <v/>
      </c>
      <c r="AR859" s="18">
        <v>4.1480000000000003E-2</v>
      </c>
      <c r="AS859" s="18">
        <f>IF(AF!$D$27="Todos",1,IF(M859=AF!$D$27,1,0))</f>
        <v>1</v>
      </c>
      <c r="AT859" s="53">
        <f>IF(AND(E859=AF!$D$6,OR(LT!M859=AF!$D$27,AF!$D$27="Todos"),OR(AP859=AF!$E$8,AQ859=AF!$E$8)),AR859+AS859,0)</f>
        <v>0</v>
      </c>
      <c r="AU859" s="18" t="str">
        <f t="shared" si="296"/>
        <v/>
      </c>
      <c r="AV859" s="54" t="str">
        <f t="shared" si="297"/>
        <v/>
      </c>
      <c r="AW859" s="54" t="str">
        <f t="shared" si="298"/>
        <v/>
      </c>
      <c r="AX859" s="18" t="str">
        <f t="shared" si="299"/>
        <v/>
      </c>
      <c r="AY859" s="18" t="str">
        <f t="shared" si="300"/>
        <v/>
      </c>
      <c r="BA859" s="18">
        <f>IF($E859=AF!$D$6,IF($M859="Concluída no prazo",2,IF($M859="Concluída com atraso",1,0)),0)</f>
        <v>0</v>
      </c>
      <c r="BB859" s="18">
        <f>IF($E859=AF!$D$6,IF($M859="Atrasada",2,IF($M859="Concluída com atraso",1,0)),0)</f>
        <v>0</v>
      </c>
      <c r="BC859" s="18">
        <v>8.5299999999999994E-3</v>
      </c>
      <c r="BD859" s="18">
        <f t="shared" si="307"/>
        <v>8.5299999999999994E-3</v>
      </c>
      <c r="BE859" s="18">
        <f t="shared" si="307"/>
        <v>8.5299999999999994E-3</v>
      </c>
      <c r="BF859" s="18" t="str">
        <f t="shared" si="301"/>
        <v/>
      </c>
      <c r="BN859" s="18" t="str">
        <f t="shared" si="302"/>
        <v>s</v>
      </c>
    </row>
    <row r="860" spans="3:66" ht="50.1" customHeight="1" thickTop="1" thickBot="1" x14ac:dyDescent="0.3">
      <c r="C860" s="46"/>
      <c r="D860" s="46"/>
      <c r="E860" s="46"/>
      <c r="F860" s="122"/>
      <c r="G860" s="122"/>
      <c r="H860" s="78" t="str">
        <f t="shared" si="303"/>
        <v/>
      </c>
      <c r="I860" s="78" t="str">
        <f t="shared" si="304"/>
        <v/>
      </c>
      <c r="J860" s="16"/>
      <c r="K860" s="46" t="str">
        <f t="shared" si="305"/>
        <v/>
      </c>
      <c r="L860" s="16"/>
      <c r="M860" s="16"/>
      <c r="N860" s="46"/>
      <c r="O860" s="47" t="str">
        <f t="shared" si="308"/>
        <v/>
      </c>
      <c r="P860" s="47"/>
      <c r="Q860" s="48" t="str">
        <f>IFERROR(VLOOKUP(E860,Funcionários!$C$8:$E$207,3,FALSE),"")</f>
        <v/>
      </c>
      <c r="R860" s="47"/>
      <c r="S860" s="49" t="str">
        <f t="shared" si="309"/>
        <v/>
      </c>
      <c r="T860" s="49">
        <v>8.5400000000000007E-3</v>
      </c>
      <c r="U860" s="48" t="str">
        <f>IF(Funcionários!C861=0,"",Funcionários!C861)</f>
        <v/>
      </c>
      <c r="V860" s="50">
        <f>IF(U860="",0,IF(COUNTIFS($E$7:$E$3006,U860,$I$7:$I$3006,'RC'!$E$6)=0,0,COUNTIFS($M$7:$M$3006,"Concluída no prazo",$E$7:$E$3006,U860,$I$7:$I$3006,'RC'!$E$6)/COUNTIFS($E$7:$E$3006,U860,$I$7:$I$3006,'RC'!$E$6)))</f>
        <v>0</v>
      </c>
      <c r="W860" s="49">
        <f>SUMIFS($J$7:$J$3006,$E$7:$E$3006,U860,$I$7:$I$3006,'RC'!$E$6)+SUMIFS($L$7:$L$3006,$E$7:$E$3006,U860,$I$7:$I$3006,'RC'!$E$6)</f>
        <v>0</v>
      </c>
      <c r="X860" s="48">
        <f>COUNTIFS($E$7:$E$3006,U860,$I$7:$I$3006,'RC'!$E$6)</f>
        <v>0</v>
      </c>
      <c r="Y860" s="48"/>
      <c r="Z860" s="51" t="str">
        <f>IF(AQ860='RC'!$E$6,AC860*1000+AD860,"")</f>
        <v/>
      </c>
      <c r="AA860" s="51" t="str">
        <f>IF(AB860="","",IF(AQ860='RC'!$E$6,AC860*1000-AD860,""))</f>
        <v/>
      </c>
      <c r="AB860" s="48" t="str">
        <f>IFERROR(VLOOKUP(E860,Funcionários!$C$8:$E$207,3,FALSE),"")</f>
        <v/>
      </c>
      <c r="AC860" s="50" t="str">
        <f>IF(AB860="","",IF(COUNTIFS($AB$7:$AB$3006,AB860,$AQ$7:$AQ$3006,'RC'!$E$6)=0,"",COUNTIFS($M$7:$M$3006,"Concluída no prazo",$AB$7:$AB$3006,AB860,$AQ$7:$AQ$3006,'RC'!$E$6)/COUNTIFS($AB$7:$AB$3006,AB860,$AQ$7:$AQ$3006,'RC'!$E$6)))</f>
        <v/>
      </c>
      <c r="AD860" s="48">
        <f>SUMIF($AQ$7:$AQ$3006,'RC'!$E$6,$J$7:$J$3006)+SUMIF($AQ$7:$AQ$3006,'RC'!$E$6,$L$7:$L$3006)</f>
        <v>21</v>
      </c>
      <c r="AF860" s="48">
        <v>4.1469999999997398E-2</v>
      </c>
      <c r="AG860" s="48">
        <f>IF(OR(AQ860="",AQ860&lt;&gt;'RC'!$E$6,AB860&lt;&gt;'RC'!$D$21),0,1)</f>
        <v>0</v>
      </c>
      <c r="AH860" s="48">
        <f t="shared" si="306"/>
        <v>4.1469999999997398E-2</v>
      </c>
      <c r="AI860" s="48" t="str">
        <f t="shared" si="288"/>
        <v/>
      </c>
      <c r="AJ860" s="48" t="str">
        <f t="shared" si="289"/>
        <v/>
      </c>
      <c r="AK860" s="52" t="str">
        <f t="shared" si="290"/>
        <v/>
      </c>
      <c r="AL860" s="52" t="str">
        <f t="shared" si="291"/>
        <v/>
      </c>
      <c r="AM860" s="48" t="str">
        <f t="shared" si="292"/>
        <v/>
      </c>
      <c r="AN860" s="48" t="str">
        <f t="shared" si="293"/>
        <v/>
      </c>
      <c r="AP860" s="18" t="str">
        <f t="shared" si="294"/>
        <v/>
      </c>
      <c r="AQ860" s="18" t="str">
        <f t="shared" si="295"/>
        <v/>
      </c>
      <c r="AR860" s="18">
        <v>4.147E-2</v>
      </c>
      <c r="AS860" s="18">
        <f>IF(AF!$D$27="Todos",1,IF(M860=AF!$D$27,1,0))</f>
        <v>1</v>
      </c>
      <c r="AT860" s="53">
        <f>IF(AND(E860=AF!$D$6,OR(LT!M860=AF!$D$27,AF!$D$27="Todos"),OR(AP860=AF!$E$8,AQ860=AF!$E$8)),AR860+AS860,0)</f>
        <v>0</v>
      </c>
      <c r="AU860" s="18" t="str">
        <f t="shared" si="296"/>
        <v/>
      </c>
      <c r="AV860" s="54" t="str">
        <f t="shared" si="297"/>
        <v/>
      </c>
      <c r="AW860" s="54" t="str">
        <f t="shared" si="298"/>
        <v/>
      </c>
      <c r="AX860" s="18" t="str">
        <f t="shared" si="299"/>
        <v/>
      </c>
      <c r="AY860" s="18" t="str">
        <f t="shared" si="300"/>
        <v/>
      </c>
      <c r="BA860" s="18">
        <f>IF($E860=AF!$D$6,IF($M860="Concluída no prazo",2,IF($M860="Concluída com atraso",1,0)),0)</f>
        <v>0</v>
      </c>
      <c r="BB860" s="18">
        <f>IF($E860=AF!$D$6,IF($M860="Atrasada",2,IF($M860="Concluída com atraso",1,0)),0)</f>
        <v>0</v>
      </c>
      <c r="BC860" s="18">
        <v>8.5400000000000007E-3</v>
      </c>
      <c r="BD860" s="18">
        <f t="shared" si="307"/>
        <v>8.5400000000000007E-3</v>
      </c>
      <c r="BE860" s="18">
        <f t="shared" si="307"/>
        <v>8.5400000000000007E-3</v>
      </c>
      <c r="BF860" s="18" t="str">
        <f t="shared" si="301"/>
        <v/>
      </c>
      <c r="BN860" s="18" t="str">
        <f t="shared" si="302"/>
        <v>s</v>
      </c>
    </row>
    <row r="861" spans="3:66" ht="50.1" customHeight="1" thickTop="1" thickBot="1" x14ac:dyDescent="0.3">
      <c r="C861" s="46"/>
      <c r="D861" s="46"/>
      <c r="E861" s="46"/>
      <c r="F861" s="122"/>
      <c r="G861" s="122"/>
      <c r="H861" s="78" t="str">
        <f t="shared" si="303"/>
        <v/>
      </c>
      <c r="I861" s="78" t="str">
        <f t="shared" si="304"/>
        <v/>
      </c>
      <c r="J861" s="16"/>
      <c r="K861" s="46" t="str">
        <f t="shared" si="305"/>
        <v/>
      </c>
      <c r="L861" s="16"/>
      <c r="M861" s="16"/>
      <c r="N861" s="46"/>
      <c r="O861" s="47" t="str">
        <f t="shared" si="308"/>
        <v/>
      </c>
      <c r="P861" s="47"/>
      <c r="Q861" s="48" t="str">
        <f>IFERROR(VLOOKUP(E861,Funcionários!$C$8:$E$207,3,FALSE),"")</f>
        <v/>
      </c>
      <c r="R861" s="47"/>
      <c r="S861" s="49" t="str">
        <f t="shared" si="309"/>
        <v/>
      </c>
      <c r="T861" s="49">
        <v>8.5500000000000003E-3</v>
      </c>
      <c r="U861" s="48" t="str">
        <f>IF(Funcionários!C862=0,"",Funcionários!C862)</f>
        <v/>
      </c>
      <c r="V861" s="50">
        <f>IF(U861="",0,IF(COUNTIFS($E$7:$E$3006,U861,$I$7:$I$3006,'RC'!$E$6)=0,0,COUNTIFS($M$7:$M$3006,"Concluída no prazo",$E$7:$E$3006,U861,$I$7:$I$3006,'RC'!$E$6)/COUNTIFS($E$7:$E$3006,U861,$I$7:$I$3006,'RC'!$E$6)))</f>
        <v>0</v>
      </c>
      <c r="W861" s="49">
        <f>SUMIFS($J$7:$J$3006,$E$7:$E$3006,U861,$I$7:$I$3006,'RC'!$E$6)+SUMIFS($L$7:$L$3006,$E$7:$E$3006,U861,$I$7:$I$3006,'RC'!$E$6)</f>
        <v>0</v>
      </c>
      <c r="X861" s="48">
        <f>COUNTIFS($E$7:$E$3006,U861,$I$7:$I$3006,'RC'!$E$6)</f>
        <v>0</v>
      </c>
      <c r="Y861" s="48"/>
      <c r="Z861" s="51" t="str">
        <f>IF(AQ861='RC'!$E$6,AC861*1000+AD861,"")</f>
        <v/>
      </c>
      <c r="AA861" s="51" t="str">
        <f>IF(AB861="","",IF(AQ861='RC'!$E$6,AC861*1000-AD861,""))</f>
        <v/>
      </c>
      <c r="AB861" s="48" t="str">
        <f>IFERROR(VLOOKUP(E861,Funcionários!$C$8:$E$207,3,FALSE),"")</f>
        <v/>
      </c>
      <c r="AC861" s="50" t="str">
        <f>IF(AB861="","",IF(COUNTIFS($AB$7:$AB$3006,AB861,$AQ$7:$AQ$3006,'RC'!$E$6)=0,"",COUNTIFS($M$7:$M$3006,"Concluída no prazo",$AB$7:$AB$3006,AB861,$AQ$7:$AQ$3006,'RC'!$E$6)/COUNTIFS($AB$7:$AB$3006,AB861,$AQ$7:$AQ$3006,'RC'!$E$6)))</f>
        <v/>
      </c>
      <c r="AD861" s="48">
        <f>SUMIF($AQ$7:$AQ$3006,'RC'!$E$6,$J$7:$J$3006)+SUMIF($AQ$7:$AQ$3006,'RC'!$E$6,$L$7:$L$3006)</f>
        <v>21</v>
      </c>
      <c r="AF861" s="48">
        <v>4.1459999999997402E-2</v>
      </c>
      <c r="AG861" s="48">
        <f>IF(OR(AQ861="",AQ861&lt;&gt;'RC'!$E$6,AB861&lt;&gt;'RC'!$D$21),0,1)</f>
        <v>0</v>
      </c>
      <c r="AH861" s="48">
        <f t="shared" si="306"/>
        <v>4.1459999999997402E-2</v>
      </c>
      <c r="AI861" s="48" t="str">
        <f t="shared" si="288"/>
        <v/>
      </c>
      <c r="AJ861" s="48" t="str">
        <f t="shared" si="289"/>
        <v/>
      </c>
      <c r="AK861" s="52" t="str">
        <f t="shared" si="290"/>
        <v/>
      </c>
      <c r="AL861" s="52" t="str">
        <f t="shared" si="291"/>
        <v/>
      </c>
      <c r="AM861" s="48" t="str">
        <f t="shared" si="292"/>
        <v/>
      </c>
      <c r="AN861" s="48" t="str">
        <f t="shared" si="293"/>
        <v/>
      </c>
      <c r="AP861" s="18" t="str">
        <f t="shared" si="294"/>
        <v/>
      </c>
      <c r="AQ861" s="18" t="str">
        <f t="shared" si="295"/>
        <v/>
      </c>
      <c r="AR861" s="18">
        <v>4.1459999999999997E-2</v>
      </c>
      <c r="AS861" s="18">
        <f>IF(AF!$D$27="Todos",1,IF(M861=AF!$D$27,1,0))</f>
        <v>1</v>
      </c>
      <c r="AT861" s="53">
        <f>IF(AND(E861=AF!$D$6,OR(LT!M861=AF!$D$27,AF!$D$27="Todos"),OR(AP861=AF!$E$8,AQ861=AF!$E$8)),AR861+AS861,0)</f>
        <v>0</v>
      </c>
      <c r="AU861" s="18" t="str">
        <f t="shared" si="296"/>
        <v/>
      </c>
      <c r="AV861" s="54" t="str">
        <f t="shared" si="297"/>
        <v/>
      </c>
      <c r="AW861" s="54" t="str">
        <f t="shared" si="298"/>
        <v/>
      </c>
      <c r="AX861" s="18" t="str">
        <f t="shared" si="299"/>
        <v/>
      </c>
      <c r="AY861" s="18" t="str">
        <f t="shared" si="300"/>
        <v/>
      </c>
      <c r="BA861" s="18">
        <f>IF($E861=AF!$D$6,IF($M861="Concluída no prazo",2,IF($M861="Concluída com atraso",1,0)),0)</f>
        <v>0</v>
      </c>
      <c r="BB861" s="18">
        <f>IF($E861=AF!$D$6,IF($M861="Atrasada",2,IF($M861="Concluída com atraso",1,0)),0)</f>
        <v>0</v>
      </c>
      <c r="BC861" s="18">
        <v>8.5500000000000003E-3</v>
      </c>
      <c r="BD861" s="18">
        <f t="shared" si="307"/>
        <v>8.5500000000000003E-3</v>
      </c>
      <c r="BE861" s="18">
        <f t="shared" si="307"/>
        <v>8.5500000000000003E-3</v>
      </c>
      <c r="BF861" s="18" t="str">
        <f t="shared" si="301"/>
        <v/>
      </c>
      <c r="BN861" s="18" t="str">
        <f t="shared" si="302"/>
        <v>s</v>
      </c>
    </row>
    <row r="862" spans="3:66" ht="50.1" customHeight="1" thickTop="1" thickBot="1" x14ac:dyDescent="0.3">
      <c r="C862" s="46"/>
      <c r="D862" s="46"/>
      <c r="E862" s="46"/>
      <c r="F862" s="122"/>
      <c r="G862" s="122"/>
      <c r="H862" s="78" t="str">
        <f t="shared" si="303"/>
        <v/>
      </c>
      <c r="I862" s="78" t="str">
        <f t="shared" si="304"/>
        <v/>
      </c>
      <c r="J862" s="16"/>
      <c r="K862" s="46" t="str">
        <f t="shared" si="305"/>
        <v/>
      </c>
      <c r="L862" s="16"/>
      <c r="M862" s="16"/>
      <c r="N862" s="46"/>
      <c r="O862" s="47" t="str">
        <f t="shared" si="308"/>
        <v/>
      </c>
      <c r="P862" s="47"/>
      <c r="Q862" s="48" t="str">
        <f>IFERROR(VLOOKUP(E862,Funcionários!$C$8:$E$207,3,FALSE),"")</f>
        <v/>
      </c>
      <c r="R862" s="47"/>
      <c r="S862" s="49" t="str">
        <f t="shared" si="309"/>
        <v/>
      </c>
      <c r="T862" s="49">
        <v>8.5599999999999999E-3</v>
      </c>
      <c r="U862" s="48" t="str">
        <f>IF(Funcionários!C863=0,"",Funcionários!C863)</f>
        <v/>
      </c>
      <c r="V862" s="50">
        <f>IF(U862="",0,IF(COUNTIFS($E$7:$E$3006,U862,$I$7:$I$3006,'RC'!$E$6)=0,0,COUNTIFS($M$7:$M$3006,"Concluída no prazo",$E$7:$E$3006,U862,$I$7:$I$3006,'RC'!$E$6)/COUNTIFS($E$7:$E$3006,U862,$I$7:$I$3006,'RC'!$E$6)))</f>
        <v>0</v>
      </c>
      <c r="W862" s="49">
        <f>SUMIFS($J$7:$J$3006,$E$7:$E$3006,U862,$I$7:$I$3006,'RC'!$E$6)+SUMIFS($L$7:$L$3006,$E$7:$E$3006,U862,$I$7:$I$3006,'RC'!$E$6)</f>
        <v>0</v>
      </c>
      <c r="X862" s="48">
        <f>COUNTIFS($E$7:$E$3006,U862,$I$7:$I$3006,'RC'!$E$6)</f>
        <v>0</v>
      </c>
      <c r="Y862" s="48"/>
      <c r="Z862" s="51" t="str">
        <f>IF(AQ862='RC'!$E$6,AC862*1000+AD862,"")</f>
        <v/>
      </c>
      <c r="AA862" s="51" t="str">
        <f>IF(AB862="","",IF(AQ862='RC'!$E$6,AC862*1000-AD862,""))</f>
        <v/>
      </c>
      <c r="AB862" s="48" t="str">
        <f>IFERROR(VLOOKUP(E862,Funcionários!$C$8:$E$207,3,FALSE),"")</f>
        <v/>
      </c>
      <c r="AC862" s="50" t="str">
        <f>IF(AB862="","",IF(COUNTIFS($AB$7:$AB$3006,AB862,$AQ$7:$AQ$3006,'RC'!$E$6)=0,"",COUNTIFS($M$7:$M$3006,"Concluída no prazo",$AB$7:$AB$3006,AB862,$AQ$7:$AQ$3006,'RC'!$E$6)/COUNTIFS($AB$7:$AB$3006,AB862,$AQ$7:$AQ$3006,'RC'!$E$6)))</f>
        <v/>
      </c>
      <c r="AD862" s="48">
        <f>SUMIF($AQ$7:$AQ$3006,'RC'!$E$6,$J$7:$J$3006)+SUMIF($AQ$7:$AQ$3006,'RC'!$E$6,$L$7:$L$3006)</f>
        <v>21</v>
      </c>
      <c r="AF862" s="48">
        <v>4.1449999999997399E-2</v>
      </c>
      <c r="AG862" s="48">
        <f>IF(OR(AQ862="",AQ862&lt;&gt;'RC'!$E$6,AB862&lt;&gt;'RC'!$D$21),0,1)</f>
        <v>0</v>
      </c>
      <c r="AH862" s="48">
        <f t="shared" si="306"/>
        <v>4.1449999999997399E-2</v>
      </c>
      <c r="AI862" s="48" t="str">
        <f t="shared" si="288"/>
        <v/>
      </c>
      <c r="AJ862" s="48" t="str">
        <f t="shared" si="289"/>
        <v/>
      </c>
      <c r="AK862" s="52" t="str">
        <f t="shared" si="290"/>
        <v/>
      </c>
      <c r="AL862" s="52" t="str">
        <f t="shared" si="291"/>
        <v/>
      </c>
      <c r="AM862" s="48" t="str">
        <f t="shared" si="292"/>
        <v/>
      </c>
      <c r="AN862" s="48" t="str">
        <f t="shared" si="293"/>
        <v/>
      </c>
      <c r="AP862" s="18" t="str">
        <f t="shared" si="294"/>
        <v/>
      </c>
      <c r="AQ862" s="18" t="str">
        <f t="shared" si="295"/>
        <v/>
      </c>
      <c r="AR862" s="18">
        <v>4.1450000000000001E-2</v>
      </c>
      <c r="AS862" s="18">
        <f>IF(AF!$D$27="Todos",1,IF(M862=AF!$D$27,1,0))</f>
        <v>1</v>
      </c>
      <c r="AT862" s="53">
        <f>IF(AND(E862=AF!$D$6,OR(LT!M862=AF!$D$27,AF!$D$27="Todos"),OR(AP862=AF!$E$8,AQ862=AF!$E$8)),AR862+AS862,0)</f>
        <v>0</v>
      </c>
      <c r="AU862" s="18" t="str">
        <f t="shared" si="296"/>
        <v/>
      </c>
      <c r="AV862" s="54" t="str">
        <f t="shared" si="297"/>
        <v/>
      </c>
      <c r="AW862" s="54" t="str">
        <f t="shared" si="298"/>
        <v/>
      </c>
      <c r="AX862" s="18" t="str">
        <f t="shared" si="299"/>
        <v/>
      </c>
      <c r="AY862" s="18" t="str">
        <f t="shared" si="300"/>
        <v/>
      </c>
      <c r="BA862" s="18">
        <f>IF($E862=AF!$D$6,IF($M862="Concluída no prazo",2,IF($M862="Concluída com atraso",1,0)),0)</f>
        <v>0</v>
      </c>
      <c r="BB862" s="18">
        <f>IF($E862=AF!$D$6,IF($M862="Atrasada",2,IF($M862="Concluída com atraso",1,0)),0)</f>
        <v>0</v>
      </c>
      <c r="BC862" s="18">
        <v>8.5599999999999999E-3</v>
      </c>
      <c r="BD862" s="18">
        <f t="shared" si="307"/>
        <v>8.5599999999999999E-3</v>
      </c>
      <c r="BE862" s="18">
        <f t="shared" si="307"/>
        <v>8.5599999999999999E-3</v>
      </c>
      <c r="BF862" s="18" t="str">
        <f t="shared" si="301"/>
        <v/>
      </c>
      <c r="BN862" s="18" t="str">
        <f t="shared" si="302"/>
        <v>s</v>
      </c>
    </row>
    <row r="863" spans="3:66" ht="50.1" customHeight="1" thickTop="1" thickBot="1" x14ac:dyDescent="0.3">
      <c r="C863" s="46"/>
      <c r="D863" s="46"/>
      <c r="E863" s="46"/>
      <c r="F863" s="122"/>
      <c r="G863" s="122"/>
      <c r="H863" s="78" t="str">
        <f t="shared" si="303"/>
        <v/>
      </c>
      <c r="I863" s="78" t="str">
        <f t="shared" si="304"/>
        <v/>
      </c>
      <c r="J863" s="16"/>
      <c r="K863" s="46" t="str">
        <f t="shared" si="305"/>
        <v/>
      </c>
      <c r="L863" s="16"/>
      <c r="M863" s="16"/>
      <c r="N863" s="46"/>
      <c r="O863" s="47" t="str">
        <f t="shared" si="308"/>
        <v/>
      </c>
      <c r="P863" s="47"/>
      <c r="Q863" s="48" t="str">
        <f>IFERROR(VLOOKUP(E863,Funcionários!$C$8:$E$207,3,FALSE),"")</f>
        <v/>
      </c>
      <c r="R863" s="47"/>
      <c r="S863" s="49" t="str">
        <f t="shared" si="309"/>
        <v/>
      </c>
      <c r="T863" s="49">
        <v>8.5699999999999995E-3</v>
      </c>
      <c r="U863" s="48" t="str">
        <f>IF(Funcionários!C864=0,"",Funcionários!C864)</f>
        <v/>
      </c>
      <c r="V863" s="50">
        <f>IF(U863="",0,IF(COUNTIFS($E$7:$E$3006,U863,$I$7:$I$3006,'RC'!$E$6)=0,0,COUNTIFS($M$7:$M$3006,"Concluída no prazo",$E$7:$E$3006,U863,$I$7:$I$3006,'RC'!$E$6)/COUNTIFS($E$7:$E$3006,U863,$I$7:$I$3006,'RC'!$E$6)))</f>
        <v>0</v>
      </c>
      <c r="W863" s="49">
        <f>SUMIFS($J$7:$J$3006,$E$7:$E$3006,U863,$I$7:$I$3006,'RC'!$E$6)+SUMIFS($L$7:$L$3006,$E$7:$E$3006,U863,$I$7:$I$3006,'RC'!$E$6)</f>
        <v>0</v>
      </c>
      <c r="X863" s="48">
        <f>COUNTIFS($E$7:$E$3006,U863,$I$7:$I$3006,'RC'!$E$6)</f>
        <v>0</v>
      </c>
      <c r="Y863" s="48"/>
      <c r="Z863" s="51" t="str">
        <f>IF(AQ863='RC'!$E$6,AC863*1000+AD863,"")</f>
        <v/>
      </c>
      <c r="AA863" s="51" t="str">
        <f>IF(AB863="","",IF(AQ863='RC'!$E$6,AC863*1000-AD863,""))</f>
        <v/>
      </c>
      <c r="AB863" s="48" t="str">
        <f>IFERROR(VLOOKUP(E863,Funcionários!$C$8:$E$207,3,FALSE),"")</f>
        <v/>
      </c>
      <c r="AC863" s="50" t="str">
        <f>IF(AB863="","",IF(COUNTIFS($AB$7:$AB$3006,AB863,$AQ$7:$AQ$3006,'RC'!$E$6)=0,"",COUNTIFS($M$7:$M$3006,"Concluída no prazo",$AB$7:$AB$3006,AB863,$AQ$7:$AQ$3006,'RC'!$E$6)/COUNTIFS($AB$7:$AB$3006,AB863,$AQ$7:$AQ$3006,'RC'!$E$6)))</f>
        <v/>
      </c>
      <c r="AD863" s="48">
        <f>SUMIF($AQ$7:$AQ$3006,'RC'!$E$6,$J$7:$J$3006)+SUMIF($AQ$7:$AQ$3006,'RC'!$E$6,$L$7:$L$3006)</f>
        <v>21</v>
      </c>
      <c r="AF863" s="48">
        <v>4.1439999999997403E-2</v>
      </c>
      <c r="AG863" s="48">
        <f>IF(OR(AQ863="",AQ863&lt;&gt;'RC'!$E$6,AB863&lt;&gt;'RC'!$D$21),0,1)</f>
        <v>0</v>
      </c>
      <c r="AH863" s="48">
        <f t="shared" si="306"/>
        <v>4.1439999999997403E-2</v>
      </c>
      <c r="AI863" s="48" t="str">
        <f t="shared" si="288"/>
        <v/>
      </c>
      <c r="AJ863" s="48" t="str">
        <f t="shared" si="289"/>
        <v/>
      </c>
      <c r="AK863" s="52" t="str">
        <f t="shared" si="290"/>
        <v/>
      </c>
      <c r="AL863" s="52" t="str">
        <f t="shared" si="291"/>
        <v/>
      </c>
      <c r="AM863" s="48" t="str">
        <f t="shared" si="292"/>
        <v/>
      </c>
      <c r="AN863" s="48" t="str">
        <f t="shared" si="293"/>
        <v/>
      </c>
      <c r="AP863" s="18" t="str">
        <f t="shared" si="294"/>
        <v/>
      </c>
      <c r="AQ863" s="18" t="str">
        <f t="shared" si="295"/>
        <v/>
      </c>
      <c r="AR863" s="18">
        <v>4.1439999999999998E-2</v>
      </c>
      <c r="AS863" s="18">
        <f>IF(AF!$D$27="Todos",1,IF(M863=AF!$D$27,1,0))</f>
        <v>1</v>
      </c>
      <c r="AT863" s="53">
        <f>IF(AND(E863=AF!$D$6,OR(LT!M863=AF!$D$27,AF!$D$27="Todos"),OR(AP863=AF!$E$8,AQ863=AF!$E$8)),AR863+AS863,0)</f>
        <v>0</v>
      </c>
      <c r="AU863" s="18" t="str">
        <f t="shared" si="296"/>
        <v/>
      </c>
      <c r="AV863" s="54" t="str">
        <f t="shared" si="297"/>
        <v/>
      </c>
      <c r="AW863" s="54" t="str">
        <f t="shared" si="298"/>
        <v/>
      </c>
      <c r="AX863" s="18" t="str">
        <f t="shared" si="299"/>
        <v/>
      </c>
      <c r="AY863" s="18" t="str">
        <f t="shared" si="300"/>
        <v/>
      </c>
      <c r="BA863" s="18">
        <f>IF($E863=AF!$D$6,IF($M863="Concluída no prazo",2,IF($M863="Concluída com atraso",1,0)),0)</f>
        <v>0</v>
      </c>
      <c r="BB863" s="18">
        <f>IF($E863=AF!$D$6,IF($M863="Atrasada",2,IF($M863="Concluída com atraso",1,0)),0)</f>
        <v>0</v>
      </c>
      <c r="BC863" s="18">
        <v>8.5699999999999995E-3</v>
      </c>
      <c r="BD863" s="18">
        <f t="shared" si="307"/>
        <v>8.5699999999999995E-3</v>
      </c>
      <c r="BE863" s="18">
        <f t="shared" si="307"/>
        <v>8.5699999999999995E-3</v>
      </c>
      <c r="BF863" s="18" t="str">
        <f t="shared" si="301"/>
        <v/>
      </c>
      <c r="BN863" s="18" t="str">
        <f t="shared" si="302"/>
        <v>s</v>
      </c>
    </row>
    <row r="864" spans="3:66" ht="50.1" customHeight="1" thickTop="1" thickBot="1" x14ac:dyDescent="0.3">
      <c r="C864" s="46"/>
      <c r="D864" s="46"/>
      <c r="E864" s="46"/>
      <c r="F864" s="122"/>
      <c r="G864" s="122"/>
      <c r="H864" s="78" t="str">
        <f t="shared" si="303"/>
        <v/>
      </c>
      <c r="I864" s="78" t="str">
        <f t="shared" si="304"/>
        <v/>
      </c>
      <c r="J864" s="16"/>
      <c r="K864" s="46" t="str">
        <f t="shared" si="305"/>
        <v/>
      </c>
      <c r="L864" s="16"/>
      <c r="M864" s="16"/>
      <c r="N864" s="46"/>
      <c r="O864" s="47" t="str">
        <f t="shared" si="308"/>
        <v/>
      </c>
      <c r="P864" s="47"/>
      <c r="Q864" s="48" t="str">
        <f>IFERROR(VLOOKUP(E864,Funcionários!$C$8:$E$207,3,FALSE),"")</f>
        <v/>
      </c>
      <c r="R864" s="47"/>
      <c r="S864" s="49" t="str">
        <f t="shared" si="309"/>
        <v/>
      </c>
      <c r="T864" s="49">
        <v>8.5800000000000008E-3</v>
      </c>
      <c r="U864" s="48" t="str">
        <f>IF(Funcionários!C865=0,"",Funcionários!C865)</f>
        <v/>
      </c>
      <c r="V864" s="50">
        <f>IF(U864="",0,IF(COUNTIFS($E$7:$E$3006,U864,$I$7:$I$3006,'RC'!$E$6)=0,0,COUNTIFS($M$7:$M$3006,"Concluída no prazo",$E$7:$E$3006,U864,$I$7:$I$3006,'RC'!$E$6)/COUNTIFS($E$7:$E$3006,U864,$I$7:$I$3006,'RC'!$E$6)))</f>
        <v>0</v>
      </c>
      <c r="W864" s="49">
        <f>SUMIFS($J$7:$J$3006,$E$7:$E$3006,U864,$I$7:$I$3006,'RC'!$E$6)+SUMIFS($L$7:$L$3006,$E$7:$E$3006,U864,$I$7:$I$3006,'RC'!$E$6)</f>
        <v>0</v>
      </c>
      <c r="X864" s="48">
        <f>COUNTIFS($E$7:$E$3006,U864,$I$7:$I$3006,'RC'!$E$6)</f>
        <v>0</v>
      </c>
      <c r="Y864" s="48"/>
      <c r="Z864" s="51" t="str">
        <f>IF(AQ864='RC'!$E$6,AC864*1000+AD864,"")</f>
        <v/>
      </c>
      <c r="AA864" s="51" t="str">
        <f>IF(AB864="","",IF(AQ864='RC'!$E$6,AC864*1000-AD864,""))</f>
        <v/>
      </c>
      <c r="AB864" s="48" t="str">
        <f>IFERROR(VLOOKUP(E864,Funcionários!$C$8:$E$207,3,FALSE),"")</f>
        <v/>
      </c>
      <c r="AC864" s="50" t="str">
        <f>IF(AB864="","",IF(COUNTIFS($AB$7:$AB$3006,AB864,$AQ$7:$AQ$3006,'RC'!$E$6)=0,"",COUNTIFS($M$7:$M$3006,"Concluída no prazo",$AB$7:$AB$3006,AB864,$AQ$7:$AQ$3006,'RC'!$E$6)/COUNTIFS($AB$7:$AB$3006,AB864,$AQ$7:$AQ$3006,'RC'!$E$6)))</f>
        <v/>
      </c>
      <c r="AD864" s="48">
        <f>SUMIF($AQ$7:$AQ$3006,'RC'!$E$6,$J$7:$J$3006)+SUMIF($AQ$7:$AQ$3006,'RC'!$E$6,$L$7:$L$3006)</f>
        <v>21</v>
      </c>
      <c r="AF864" s="48">
        <v>4.1429999999997399E-2</v>
      </c>
      <c r="AG864" s="48">
        <f>IF(OR(AQ864="",AQ864&lt;&gt;'RC'!$E$6,AB864&lt;&gt;'RC'!$D$21),0,1)</f>
        <v>0</v>
      </c>
      <c r="AH864" s="48">
        <f t="shared" si="306"/>
        <v>4.1429999999997399E-2</v>
      </c>
      <c r="AI864" s="48" t="str">
        <f t="shared" si="288"/>
        <v/>
      </c>
      <c r="AJ864" s="48" t="str">
        <f t="shared" si="289"/>
        <v/>
      </c>
      <c r="AK864" s="52" t="str">
        <f t="shared" si="290"/>
        <v/>
      </c>
      <c r="AL864" s="52" t="str">
        <f t="shared" si="291"/>
        <v/>
      </c>
      <c r="AM864" s="48" t="str">
        <f t="shared" si="292"/>
        <v/>
      </c>
      <c r="AN864" s="48" t="str">
        <f t="shared" si="293"/>
        <v/>
      </c>
      <c r="AP864" s="18" t="str">
        <f t="shared" si="294"/>
        <v/>
      </c>
      <c r="AQ864" s="18" t="str">
        <f t="shared" si="295"/>
        <v/>
      </c>
      <c r="AR864" s="18">
        <v>4.1430000000000002E-2</v>
      </c>
      <c r="AS864" s="18">
        <f>IF(AF!$D$27="Todos",1,IF(M864=AF!$D$27,1,0))</f>
        <v>1</v>
      </c>
      <c r="AT864" s="53">
        <f>IF(AND(E864=AF!$D$6,OR(LT!M864=AF!$D$27,AF!$D$27="Todos"),OR(AP864=AF!$E$8,AQ864=AF!$E$8)),AR864+AS864,0)</f>
        <v>0</v>
      </c>
      <c r="AU864" s="18" t="str">
        <f t="shared" si="296"/>
        <v/>
      </c>
      <c r="AV864" s="54" t="str">
        <f t="shared" si="297"/>
        <v/>
      </c>
      <c r="AW864" s="54" t="str">
        <f t="shared" si="298"/>
        <v/>
      </c>
      <c r="AX864" s="18" t="str">
        <f t="shared" si="299"/>
        <v/>
      </c>
      <c r="AY864" s="18" t="str">
        <f t="shared" si="300"/>
        <v/>
      </c>
      <c r="BA864" s="18">
        <f>IF($E864=AF!$D$6,IF($M864="Concluída no prazo",2,IF($M864="Concluída com atraso",1,0)),0)</f>
        <v>0</v>
      </c>
      <c r="BB864" s="18">
        <f>IF($E864=AF!$D$6,IF($M864="Atrasada",2,IF($M864="Concluída com atraso",1,0)),0)</f>
        <v>0</v>
      </c>
      <c r="BC864" s="18">
        <v>8.5800000000000008E-3</v>
      </c>
      <c r="BD864" s="18">
        <f t="shared" si="307"/>
        <v>8.5800000000000008E-3</v>
      </c>
      <c r="BE864" s="18">
        <f t="shared" si="307"/>
        <v>8.5800000000000008E-3</v>
      </c>
      <c r="BF864" s="18" t="str">
        <f t="shared" si="301"/>
        <v/>
      </c>
      <c r="BN864" s="18" t="str">
        <f t="shared" si="302"/>
        <v>s</v>
      </c>
    </row>
    <row r="865" spans="3:66" ht="50.1" customHeight="1" thickTop="1" thickBot="1" x14ac:dyDescent="0.3">
      <c r="C865" s="46"/>
      <c r="D865" s="46"/>
      <c r="E865" s="46"/>
      <c r="F865" s="122"/>
      <c r="G865" s="122"/>
      <c r="H865" s="78" t="str">
        <f t="shared" si="303"/>
        <v/>
      </c>
      <c r="I865" s="78" t="str">
        <f t="shared" si="304"/>
        <v/>
      </c>
      <c r="J865" s="16"/>
      <c r="K865" s="46" t="str">
        <f t="shared" si="305"/>
        <v/>
      </c>
      <c r="L865" s="16"/>
      <c r="M865" s="16"/>
      <c r="N865" s="46"/>
      <c r="O865" s="47" t="str">
        <f t="shared" si="308"/>
        <v/>
      </c>
      <c r="P865" s="47"/>
      <c r="Q865" s="48" t="str">
        <f>IFERROR(VLOOKUP(E865,Funcionários!$C$8:$E$207,3,FALSE),"")</f>
        <v/>
      </c>
      <c r="R865" s="47"/>
      <c r="S865" s="49" t="str">
        <f t="shared" si="309"/>
        <v/>
      </c>
      <c r="T865" s="49">
        <v>8.5900000000000004E-3</v>
      </c>
      <c r="U865" s="48" t="str">
        <f>IF(Funcionários!C866=0,"",Funcionários!C866)</f>
        <v/>
      </c>
      <c r="V865" s="50">
        <f>IF(U865="",0,IF(COUNTIFS($E$7:$E$3006,U865,$I$7:$I$3006,'RC'!$E$6)=0,0,COUNTIFS($M$7:$M$3006,"Concluída no prazo",$E$7:$E$3006,U865,$I$7:$I$3006,'RC'!$E$6)/COUNTIFS($E$7:$E$3006,U865,$I$7:$I$3006,'RC'!$E$6)))</f>
        <v>0</v>
      </c>
      <c r="W865" s="49">
        <f>SUMIFS($J$7:$J$3006,$E$7:$E$3006,U865,$I$7:$I$3006,'RC'!$E$6)+SUMIFS($L$7:$L$3006,$E$7:$E$3006,U865,$I$7:$I$3006,'RC'!$E$6)</f>
        <v>0</v>
      </c>
      <c r="X865" s="48">
        <f>COUNTIFS($E$7:$E$3006,U865,$I$7:$I$3006,'RC'!$E$6)</f>
        <v>0</v>
      </c>
      <c r="Y865" s="48"/>
      <c r="Z865" s="51" t="str">
        <f>IF(AQ865='RC'!$E$6,AC865*1000+AD865,"")</f>
        <v/>
      </c>
      <c r="AA865" s="51" t="str">
        <f>IF(AB865="","",IF(AQ865='RC'!$E$6,AC865*1000-AD865,""))</f>
        <v/>
      </c>
      <c r="AB865" s="48" t="str">
        <f>IFERROR(VLOOKUP(E865,Funcionários!$C$8:$E$207,3,FALSE),"")</f>
        <v/>
      </c>
      <c r="AC865" s="50" t="str">
        <f>IF(AB865="","",IF(COUNTIFS($AB$7:$AB$3006,AB865,$AQ$7:$AQ$3006,'RC'!$E$6)=0,"",COUNTIFS($M$7:$M$3006,"Concluída no prazo",$AB$7:$AB$3006,AB865,$AQ$7:$AQ$3006,'RC'!$E$6)/COUNTIFS($AB$7:$AB$3006,AB865,$AQ$7:$AQ$3006,'RC'!$E$6)))</f>
        <v/>
      </c>
      <c r="AD865" s="48">
        <f>SUMIF($AQ$7:$AQ$3006,'RC'!$E$6,$J$7:$J$3006)+SUMIF($AQ$7:$AQ$3006,'RC'!$E$6,$L$7:$L$3006)</f>
        <v>21</v>
      </c>
      <c r="AF865" s="48">
        <v>4.1419999999997403E-2</v>
      </c>
      <c r="AG865" s="48">
        <f>IF(OR(AQ865="",AQ865&lt;&gt;'RC'!$E$6,AB865&lt;&gt;'RC'!$D$21),0,1)</f>
        <v>0</v>
      </c>
      <c r="AH865" s="48">
        <f t="shared" si="306"/>
        <v>4.1419999999997403E-2</v>
      </c>
      <c r="AI865" s="48" t="str">
        <f t="shared" si="288"/>
        <v/>
      </c>
      <c r="AJ865" s="48" t="str">
        <f t="shared" si="289"/>
        <v/>
      </c>
      <c r="AK865" s="52" t="str">
        <f t="shared" si="290"/>
        <v/>
      </c>
      <c r="AL865" s="52" t="str">
        <f t="shared" si="291"/>
        <v/>
      </c>
      <c r="AM865" s="48" t="str">
        <f t="shared" si="292"/>
        <v/>
      </c>
      <c r="AN865" s="48" t="str">
        <f t="shared" si="293"/>
        <v/>
      </c>
      <c r="AP865" s="18" t="str">
        <f t="shared" si="294"/>
        <v/>
      </c>
      <c r="AQ865" s="18" t="str">
        <f t="shared" si="295"/>
        <v/>
      </c>
      <c r="AR865" s="18">
        <v>4.1419999999999998E-2</v>
      </c>
      <c r="AS865" s="18">
        <f>IF(AF!$D$27="Todos",1,IF(M865=AF!$D$27,1,0))</f>
        <v>1</v>
      </c>
      <c r="AT865" s="53">
        <f>IF(AND(E865=AF!$D$6,OR(LT!M865=AF!$D$27,AF!$D$27="Todos"),OR(AP865=AF!$E$8,AQ865=AF!$E$8)),AR865+AS865,0)</f>
        <v>0</v>
      </c>
      <c r="AU865" s="18" t="str">
        <f t="shared" si="296"/>
        <v/>
      </c>
      <c r="AV865" s="54" t="str">
        <f t="shared" si="297"/>
        <v/>
      </c>
      <c r="AW865" s="54" t="str">
        <f t="shared" si="298"/>
        <v/>
      </c>
      <c r="AX865" s="18" t="str">
        <f t="shared" si="299"/>
        <v/>
      </c>
      <c r="AY865" s="18" t="str">
        <f t="shared" si="300"/>
        <v/>
      </c>
      <c r="BA865" s="18">
        <f>IF($E865=AF!$D$6,IF($M865="Concluída no prazo",2,IF($M865="Concluída com atraso",1,0)),0)</f>
        <v>0</v>
      </c>
      <c r="BB865" s="18">
        <f>IF($E865=AF!$D$6,IF($M865="Atrasada",2,IF($M865="Concluída com atraso",1,0)),0)</f>
        <v>0</v>
      </c>
      <c r="BC865" s="18">
        <v>8.5900000000000004E-3</v>
      </c>
      <c r="BD865" s="18">
        <f t="shared" si="307"/>
        <v>8.5900000000000004E-3</v>
      </c>
      <c r="BE865" s="18">
        <f t="shared" si="307"/>
        <v>8.5900000000000004E-3</v>
      </c>
      <c r="BF865" s="18" t="str">
        <f t="shared" si="301"/>
        <v/>
      </c>
      <c r="BN865" s="18" t="str">
        <f t="shared" si="302"/>
        <v>s</v>
      </c>
    </row>
    <row r="866" spans="3:66" ht="50.1" customHeight="1" thickTop="1" thickBot="1" x14ac:dyDescent="0.3">
      <c r="C866" s="46"/>
      <c r="D866" s="46"/>
      <c r="E866" s="46"/>
      <c r="F866" s="122"/>
      <c r="G866" s="122"/>
      <c r="H866" s="78" t="str">
        <f t="shared" si="303"/>
        <v/>
      </c>
      <c r="I866" s="78" t="str">
        <f t="shared" si="304"/>
        <v/>
      </c>
      <c r="J866" s="16"/>
      <c r="K866" s="46" t="str">
        <f t="shared" si="305"/>
        <v/>
      </c>
      <c r="L866" s="16"/>
      <c r="M866" s="16"/>
      <c r="N866" s="46"/>
      <c r="O866" s="47" t="str">
        <f t="shared" si="308"/>
        <v/>
      </c>
      <c r="P866" s="47"/>
      <c r="Q866" s="48" t="str">
        <f>IFERROR(VLOOKUP(E866,Funcionários!$C$8:$E$207,3,FALSE),"")</f>
        <v/>
      </c>
      <c r="R866" s="47"/>
      <c r="S866" s="49" t="str">
        <f t="shared" si="309"/>
        <v/>
      </c>
      <c r="T866" s="49">
        <v>8.6E-3</v>
      </c>
      <c r="U866" s="48" t="str">
        <f>IF(Funcionários!C867=0,"",Funcionários!C867)</f>
        <v/>
      </c>
      <c r="V866" s="50">
        <f>IF(U866="",0,IF(COUNTIFS($E$7:$E$3006,U866,$I$7:$I$3006,'RC'!$E$6)=0,0,COUNTIFS($M$7:$M$3006,"Concluída no prazo",$E$7:$E$3006,U866,$I$7:$I$3006,'RC'!$E$6)/COUNTIFS($E$7:$E$3006,U866,$I$7:$I$3006,'RC'!$E$6)))</f>
        <v>0</v>
      </c>
      <c r="W866" s="49">
        <f>SUMIFS($J$7:$J$3006,$E$7:$E$3006,U866,$I$7:$I$3006,'RC'!$E$6)+SUMIFS($L$7:$L$3006,$E$7:$E$3006,U866,$I$7:$I$3006,'RC'!$E$6)</f>
        <v>0</v>
      </c>
      <c r="X866" s="48">
        <f>COUNTIFS($E$7:$E$3006,U866,$I$7:$I$3006,'RC'!$E$6)</f>
        <v>0</v>
      </c>
      <c r="Y866" s="48"/>
      <c r="Z866" s="51" t="str">
        <f>IF(AQ866='RC'!$E$6,AC866*1000+AD866,"")</f>
        <v/>
      </c>
      <c r="AA866" s="51" t="str">
        <f>IF(AB866="","",IF(AQ866='RC'!$E$6,AC866*1000-AD866,""))</f>
        <v/>
      </c>
      <c r="AB866" s="48" t="str">
        <f>IFERROR(VLOOKUP(E866,Funcionários!$C$8:$E$207,3,FALSE),"")</f>
        <v/>
      </c>
      <c r="AC866" s="50" t="str">
        <f>IF(AB866="","",IF(COUNTIFS($AB$7:$AB$3006,AB866,$AQ$7:$AQ$3006,'RC'!$E$6)=0,"",COUNTIFS($M$7:$M$3006,"Concluída no prazo",$AB$7:$AB$3006,AB866,$AQ$7:$AQ$3006,'RC'!$E$6)/COUNTIFS($AB$7:$AB$3006,AB866,$AQ$7:$AQ$3006,'RC'!$E$6)))</f>
        <v/>
      </c>
      <c r="AD866" s="48">
        <f>SUMIF($AQ$7:$AQ$3006,'RC'!$E$6,$J$7:$J$3006)+SUMIF($AQ$7:$AQ$3006,'RC'!$E$6,$L$7:$L$3006)</f>
        <v>21</v>
      </c>
      <c r="AF866" s="48">
        <v>4.14099999999974E-2</v>
      </c>
      <c r="AG866" s="48">
        <f>IF(OR(AQ866="",AQ866&lt;&gt;'RC'!$E$6,AB866&lt;&gt;'RC'!$D$21),0,1)</f>
        <v>0</v>
      </c>
      <c r="AH866" s="48">
        <f t="shared" si="306"/>
        <v>4.14099999999974E-2</v>
      </c>
      <c r="AI866" s="48" t="str">
        <f t="shared" si="288"/>
        <v/>
      </c>
      <c r="AJ866" s="48" t="str">
        <f t="shared" si="289"/>
        <v/>
      </c>
      <c r="AK866" s="52" t="str">
        <f t="shared" si="290"/>
        <v/>
      </c>
      <c r="AL866" s="52" t="str">
        <f t="shared" si="291"/>
        <v/>
      </c>
      <c r="AM866" s="48" t="str">
        <f t="shared" si="292"/>
        <v/>
      </c>
      <c r="AN866" s="48" t="str">
        <f t="shared" si="293"/>
        <v/>
      </c>
      <c r="AP866" s="18" t="str">
        <f t="shared" si="294"/>
        <v/>
      </c>
      <c r="AQ866" s="18" t="str">
        <f t="shared" si="295"/>
        <v/>
      </c>
      <c r="AR866" s="18">
        <v>4.1410000000000002E-2</v>
      </c>
      <c r="AS866" s="18">
        <f>IF(AF!$D$27="Todos",1,IF(M866=AF!$D$27,1,0))</f>
        <v>1</v>
      </c>
      <c r="AT866" s="53">
        <f>IF(AND(E866=AF!$D$6,OR(LT!M866=AF!$D$27,AF!$D$27="Todos"),OR(AP866=AF!$E$8,AQ866=AF!$E$8)),AR866+AS866,0)</f>
        <v>0</v>
      </c>
      <c r="AU866" s="18" t="str">
        <f t="shared" si="296"/>
        <v/>
      </c>
      <c r="AV866" s="54" t="str">
        <f t="shared" si="297"/>
        <v/>
      </c>
      <c r="AW866" s="54" t="str">
        <f t="shared" si="298"/>
        <v/>
      </c>
      <c r="AX866" s="18" t="str">
        <f t="shared" si="299"/>
        <v/>
      </c>
      <c r="AY866" s="18" t="str">
        <f t="shared" si="300"/>
        <v/>
      </c>
      <c r="BA866" s="18">
        <f>IF($E866=AF!$D$6,IF($M866="Concluída no prazo",2,IF($M866="Concluída com atraso",1,0)),0)</f>
        <v>0</v>
      </c>
      <c r="BB866" s="18">
        <f>IF($E866=AF!$D$6,IF($M866="Atrasada",2,IF($M866="Concluída com atraso",1,0)),0)</f>
        <v>0</v>
      </c>
      <c r="BC866" s="18">
        <v>8.6E-3</v>
      </c>
      <c r="BD866" s="18">
        <f t="shared" si="307"/>
        <v>8.6E-3</v>
      </c>
      <c r="BE866" s="18">
        <f t="shared" si="307"/>
        <v>8.6E-3</v>
      </c>
      <c r="BF866" s="18" t="str">
        <f t="shared" si="301"/>
        <v/>
      </c>
      <c r="BN866" s="18" t="str">
        <f t="shared" si="302"/>
        <v>s</v>
      </c>
    </row>
    <row r="867" spans="3:66" ht="50.1" customHeight="1" thickTop="1" thickBot="1" x14ac:dyDescent="0.3">
      <c r="C867" s="46"/>
      <c r="D867" s="46"/>
      <c r="E867" s="46"/>
      <c r="F867" s="122"/>
      <c r="G867" s="122"/>
      <c r="H867" s="78" t="str">
        <f t="shared" si="303"/>
        <v/>
      </c>
      <c r="I867" s="78" t="str">
        <f t="shared" si="304"/>
        <v/>
      </c>
      <c r="J867" s="16"/>
      <c r="K867" s="46" t="str">
        <f t="shared" si="305"/>
        <v/>
      </c>
      <c r="L867" s="16"/>
      <c r="M867" s="16"/>
      <c r="N867" s="46"/>
      <c r="O867" s="47" t="str">
        <f t="shared" si="308"/>
        <v/>
      </c>
      <c r="P867" s="47"/>
      <c r="Q867" s="48" t="str">
        <f>IFERROR(VLOOKUP(E867,Funcionários!$C$8:$E$207,3,FALSE),"")</f>
        <v/>
      </c>
      <c r="R867" s="47"/>
      <c r="S867" s="49" t="str">
        <f t="shared" si="309"/>
        <v/>
      </c>
      <c r="T867" s="49">
        <v>8.6099999999999996E-3</v>
      </c>
      <c r="U867" s="48" t="str">
        <f>IF(Funcionários!C868=0,"",Funcionários!C868)</f>
        <v/>
      </c>
      <c r="V867" s="50">
        <f>IF(U867="",0,IF(COUNTIFS($E$7:$E$3006,U867,$I$7:$I$3006,'RC'!$E$6)=0,0,COUNTIFS($M$7:$M$3006,"Concluída no prazo",$E$7:$E$3006,U867,$I$7:$I$3006,'RC'!$E$6)/COUNTIFS($E$7:$E$3006,U867,$I$7:$I$3006,'RC'!$E$6)))</f>
        <v>0</v>
      </c>
      <c r="W867" s="49">
        <f>SUMIFS($J$7:$J$3006,$E$7:$E$3006,U867,$I$7:$I$3006,'RC'!$E$6)+SUMIFS($L$7:$L$3006,$E$7:$E$3006,U867,$I$7:$I$3006,'RC'!$E$6)</f>
        <v>0</v>
      </c>
      <c r="X867" s="48">
        <f>COUNTIFS($E$7:$E$3006,U867,$I$7:$I$3006,'RC'!$E$6)</f>
        <v>0</v>
      </c>
      <c r="Y867" s="48"/>
      <c r="Z867" s="51" t="str">
        <f>IF(AQ867='RC'!$E$6,AC867*1000+AD867,"")</f>
        <v/>
      </c>
      <c r="AA867" s="51" t="str">
        <f>IF(AB867="","",IF(AQ867='RC'!$E$6,AC867*1000-AD867,""))</f>
        <v/>
      </c>
      <c r="AB867" s="48" t="str">
        <f>IFERROR(VLOOKUP(E867,Funcionários!$C$8:$E$207,3,FALSE),"")</f>
        <v/>
      </c>
      <c r="AC867" s="50" t="str">
        <f>IF(AB867="","",IF(COUNTIFS($AB$7:$AB$3006,AB867,$AQ$7:$AQ$3006,'RC'!$E$6)=0,"",COUNTIFS($M$7:$M$3006,"Concluída no prazo",$AB$7:$AB$3006,AB867,$AQ$7:$AQ$3006,'RC'!$E$6)/COUNTIFS($AB$7:$AB$3006,AB867,$AQ$7:$AQ$3006,'RC'!$E$6)))</f>
        <v/>
      </c>
      <c r="AD867" s="48">
        <f>SUMIF($AQ$7:$AQ$3006,'RC'!$E$6,$J$7:$J$3006)+SUMIF($AQ$7:$AQ$3006,'RC'!$E$6,$L$7:$L$3006)</f>
        <v>21</v>
      </c>
      <c r="AF867" s="48">
        <v>4.1399999999997397E-2</v>
      </c>
      <c r="AG867" s="48">
        <f>IF(OR(AQ867="",AQ867&lt;&gt;'RC'!$E$6,AB867&lt;&gt;'RC'!$D$21),0,1)</f>
        <v>0</v>
      </c>
      <c r="AH867" s="48">
        <f t="shared" si="306"/>
        <v>4.1399999999997397E-2</v>
      </c>
      <c r="AI867" s="48" t="str">
        <f t="shared" si="288"/>
        <v/>
      </c>
      <c r="AJ867" s="48" t="str">
        <f t="shared" si="289"/>
        <v/>
      </c>
      <c r="AK867" s="52" t="str">
        <f t="shared" si="290"/>
        <v/>
      </c>
      <c r="AL867" s="52" t="str">
        <f t="shared" si="291"/>
        <v/>
      </c>
      <c r="AM867" s="48" t="str">
        <f t="shared" si="292"/>
        <v/>
      </c>
      <c r="AN867" s="48" t="str">
        <f t="shared" si="293"/>
        <v/>
      </c>
      <c r="AP867" s="18" t="str">
        <f t="shared" si="294"/>
        <v/>
      </c>
      <c r="AQ867" s="18" t="str">
        <f t="shared" si="295"/>
        <v/>
      </c>
      <c r="AR867" s="18">
        <v>4.1399999999999999E-2</v>
      </c>
      <c r="AS867" s="18">
        <f>IF(AF!$D$27="Todos",1,IF(M867=AF!$D$27,1,0))</f>
        <v>1</v>
      </c>
      <c r="AT867" s="53">
        <f>IF(AND(E867=AF!$D$6,OR(LT!M867=AF!$D$27,AF!$D$27="Todos"),OR(AP867=AF!$E$8,AQ867=AF!$E$8)),AR867+AS867,0)</f>
        <v>0</v>
      </c>
      <c r="AU867" s="18" t="str">
        <f t="shared" si="296"/>
        <v/>
      </c>
      <c r="AV867" s="54" t="str">
        <f t="shared" si="297"/>
        <v/>
      </c>
      <c r="AW867" s="54" t="str">
        <f t="shared" si="298"/>
        <v/>
      </c>
      <c r="AX867" s="18" t="str">
        <f t="shared" si="299"/>
        <v/>
      </c>
      <c r="AY867" s="18" t="str">
        <f t="shared" si="300"/>
        <v/>
      </c>
      <c r="BA867" s="18">
        <f>IF($E867=AF!$D$6,IF($M867="Concluída no prazo",2,IF($M867="Concluída com atraso",1,0)),0)</f>
        <v>0</v>
      </c>
      <c r="BB867" s="18">
        <f>IF($E867=AF!$D$6,IF($M867="Atrasada",2,IF($M867="Concluída com atraso",1,0)),0)</f>
        <v>0</v>
      </c>
      <c r="BC867" s="18">
        <v>8.6099999999999996E-3</v>
      </c>
      <c r="BD867" s="18">
        <f t="shared" si="307"/>
        <v>8.6099999999999996E-3</v>
      </c>
      <c r="BE867" s="18">
        <f t="shared" si="307"/>
        <v>8.6099999999999996E-3</v>
      </c>
      <c r="BF867" s="18" t="str">
        <f t="shared" si="301"/>
        <v/>
      </c>
      <c r="BN867" s="18" t="str">
        <f t="shared" si="302"/>
        <v>s</v>
      </c>
    </row>
    <row r="868" spans="3:66" ht="50.1" customHeight="1" thickTop="1" thickBot="1" x14ac:dyDescent="0.3">
      <c r="C868" s="46"/>
      <c r="D868" s="46"/>
      <c r="E868" s="46"/>
      <c r="F868" s="122"/>
      <c r="G868" s="122"/>
      <c r="H868" s="78" t="str">
        <f t="shared" si="303"/>
        <v/>
      </c>
      <c r="I868" s="78" t="str">
        <f t="shared" si="304"/>
        <v/>
      </c>
      <c r="J868" s="16"/>
      <c r="K868" s="46" t="str">
        <f t="shared" si="305"/>
        <v/>
      </c>
      <c r="L868" s="16"/>
      <c r="M868" s="16"/>
      <c r="N868" s="46"/>
      <c r="O868" s="47" t="str">
        <f t="shared" si="308"/>
        <v/>
      </c>
      <c r="P868" s="47"/>
      <c r="Q868" s="48" t="str">
        <f>IFERROR(VLOOKUP(E868,Funcionários!$C$8:$E$207,3,FALSE),"")</f>
        <v/>
      </c>
      <c r="R868" s="47"/>
      <c r="S868" s="49" t="str">
        <f t="shared" si="309"/>
        <v/>
      </c>
      <c r="T868" s="49">
        <v>8.6199999999999992E-3</v>
      </c>
      <c r="U868" s="48" t="str">
        <f>IF(Funcionários!C869=0,"",Funcionários!C869)</f>
        <v/>
      </c>
      <c r="V868" s="50">
        <f>IF(U868="",0,IF(COUNTIFS($E$7:$E$3006,U868,$I$7:$I$3006,'RC'!$E$6)=0,0,COUNTIFS($M$7:$M$3006,"Concluída no prazo",$E$7:$E$3006,U868,$I$7:$I$3006,'RC'!$E$6)/COUNTIFS($E$7:$E$3006,U868,$I$7:$I$3006,'RC'!$E$6)))</f>
        <v>0</v>
      </c>
      <c r="W868" s="49">
        <f>SUMIFS($J$7:$J$3006,$E$7:$E$3006,U868,$I$7:$I$3006,'RC'!$E$6)+SUMIFS($L$7:$L$3006,$E$7:$E$3006,U868,$I$7:$I$3006,'RC'!$E$6)</f>
        <v>0</v>
      </c>
      <c r="X868" s="48">
        <f>COUNTIFS($E$7:$E$3006,U868,$I$7:$I$3006,'RC'!$E$6)</f>
        <v>0</v>
      </c>
      <c r="Y868" s="48"/>
      <c r="Z868" s="51" t="str">
        <f>IF(AQ868='RC'!$E$6,AC868*1000+AD868,"")</f>
        <v/>
      </c>
      <c r="AA868" s="51" t="str">
        <f>IF(AB868="","",IF(AQ868='RC'!$E$6,AC868*1000-AD868,""))</f>
        <v/>
      </c>
      <c r="AB868" s="48" t="str">
        <f>IFERROR(VLOOKUP(E868,Funcionários!$C$8:$E$207,3,FALSE),"")</f>
        <v/>
      </c>
      <c r="AC868" s="50" t="str">
        <f>IF(AB868="","",IF(COUNTIFS($AB$7:$AB$3006,AB868,$AQ$7:$AQ$3006,'RC'!$E$6)=0,"",COUNTIFS($M$7:$M$3006,"Concluída no prazo",$AB$7:$AB$3006,AB868,$AQ$7:$AQ$3006,'RC'!$E$6)/COUNTIFS($AB$7:$AB$3006,AB868,$AQ$7:$AQ$3006,'RC'!$E$6)))</f>
        <v/>
      </c>
      <c r="AD868" s="48">
        <f>SUMIF($AQ$7:$AQ$3006,'RC'!$E$6,$J$7:$J$3006)+SUMIF($AQ$7:$AQ$3006,'RC'!$E$6,$L$7:$L$3006)</f>
        <v>21</v>
      </c>
      <c r="AF868" s="48">
        <v>4.1389999999997401E-2</v>
      </c>
      <c r="AG868" s="48">
        <f>IF(OR(AQ868="",AQ868&lt;&gt;'RC'!$E$6,AB868&lt;&gt;'RC'!$D$21),0,1)</f>
        <v>0</v>
      </c>
      <c r="AH868" s="48">
        <f t="shared" si="306"/>
        <v>4.1389999999997401E-2</v>
      </c>
      <c r="AI868" s="48" t="str">
        <f t="shared" si="288"/>
        <v/>
      </c>
      <c r="AJ868" s="48" t="str">
        <f t="shared" si="289"/>
        <v/>
      </c>
      <c r="AK868" s="52" t="str">
        <f t="shared" si="290"/>
        <v/>
      </c>
      <c r="AL868" s="52" t="str">
        <f t="shared" si="291"/>
        <v/>
      </c>
      <c r="AM868" s="48" t="str">
        <f t="shared" si="292"/>
        <v/>
      </c>
      <c r="AN868" s="48" t="str">
        <f t="shared" si="293"/>
        <v/>
      </c>
      <c r="AP868" s="18" t="str">
        <f t="shared" si="294"/>
        <v/>
      </c>
      <c r="AQ868" s="18" t="str">
        <f t="shared" si="295"/>
        <v/>
      </c>
      <c r="AR868" s="18">
        <v>4.1390000000000003E-2</v>
      </c>
      <c r="AS868" s="18">
        <f>IF(AF!$D$27="Todos",1,IF(M868=AF!$D$27,1,0))</f>
        <v>1</v>
      </c>
      <c r="AT868" s="53">
        <f>IF(AND(E868=AF!$D$6,OR(LT!M868=AF!$D$27,AF!$D$27="Todos"),OR(AP868=AF!$E$8,AQ868=AF!$E$8)),AR868+AS868,0)</f>
        <v>0</v>
      </c>
      <c r="AU868" s="18" t="str">
        <f t="shared" si="296"/>
        <v/>
      </c>
      <c r="AV868" s="54" t="str">
        <f t="shared" si="297"/>
        <v/>
      </c>
      <c r="AW868" s="54" t="str">
        <f t="shared" si="298"/>
        <v/>
      </c>
      <c r="AX868" s="18" t="str">
        <f t="shared" si="299"/>
        <v/>
      </c>
      <c r="AY868" s="18" t="str">
        <f t="shared" si="300"/>
        <v/>
      </c>
      <c r="BA868" s="18">
        <f>IF($E868=AF!$D$6,IF($M868="Concluída no prazo",2,IF($M868="Concluída com atraso",1,0)),0)</f>
        <v>0</v>
      </c>
      <c r="BB868" s="18">
        <f>IF($E868=AF!$D$6,IF($M868="Atrasada",2,IF($M868="Concluída com atraso",1,0)),0)</f>
        <v>0</v>
      </c>
      <c r="BC868" s="18">
        <v>8.6199999999999992E-3</v>
      </c>
      <c r="BD868" s="18">
        <f t="shared" si="307"/>
        <v>8.6199999999999992E-3</v>
      </c>
      <c r="BE868" s="18">
        <f t="shared" si="307"/>
        <v>8.6199999999999992E-3</v>
      </c>
      <c r="BF868" s="18" t="str">
        <f t="shared" si="301"/>
        <v/>
      </c>
      <c r="BN868" s="18" t="str">
        <f t="shared" si="302"/>
        <v>s</v>
      </c>
    </row>
    <row r="869" spans="3:66" ht="50.1" customHeight="1" thickTop="1" thickBot="1" x14ac:dyDescent="0.3">
      <c r="C869" s="46"/>
      <c r="D869" s="46"/>
      <c r="E869" s="46"/>
      <c r="F869" s="122"/>
      <c r="G869" s="122"/>
      <c r="H869" s="78" t="str">
        <f t="shared" si="303"/>
        <v/>
      </c>
      <c r="I869" s="78" t="str">
        <f t="shared" si="304"/>
        <v/>
      </c>
      <c r="J869" s="16"/>
      <c r="K869" s="46" t="str">
        <f t="shared" si="305"/>
        <v/>
      </c>
      <c r="L869" s="16"/>
      <c r="M869" s="16"/>
      <c r="N869" s="46"/>
      <c r="O869" s="47" t="str">
        <f t="shared" si="308"/>
        <v/>
      </c>
      <c r="P869" s="47"/>
      <c r="Q869" s="48" t="str">
        <f>IFERROR(VLOOKUP(E869,Funcionários!$C$8:$E$207,3,FALSE),"")</f>
        <v/>
      </c>
      <c r="R869" s="47"/>
      <c r="S869" s="49" t="str">
        <f t="shared" si="309"/>
        <v/>
      </c>
      <c r="T869" s="49">
        <v>8.6300000000000005E-3</v>
      </c>
      <c r="U869" s="48" t="str">
        <f>IF(Funcionários!C870=0,"",Funcionários!C870)</f>
        <v/>
      </c>
      <c r="V869" s="50">
        <f>IF(U869="",0,IF(COUNTIFS($E$7:$E$3006,U869,$I$7:$I$3006,'RC'!$E$6)=0,0,COUNTIFS($M$7:$M$3006,"Concluída no prazo",$E$7:$E$3006,U869,$I$7:$I$3006,'RC'!$E$6)/COUNTIFS($E$7:$E$3006,U869,$I$7:$I$3006,'RC'!$E$6)))</f>
        <v>0</v>
      </c>
      <c r="W869" s="49">
        <f>SUMIFS($J$7:$J$3006,$E$7:$E$3006,U869,$I$7:$I$3006,'RC'!$E$6)+SUMIFS($L$7:$L$3006,$E$7:$E$3006,U869,$I$7:$I$3006,'RC'!$E$6)</f>
        <v>0</v>
      </c>
      <c r="X869" s="48">
        <f>COUNTIFS($E$7:$E$3006,U869,$I$7:$I$3006,'RC'!$E$6)</f>
        <v>0</v>
      </c>
      <c r="Y869" s="48"/>
      <c r="Z869" s="51" t="str">
        <f>IF(AQ869='RC'!$E$6,AC869*1000+AD869,"")</f>
        <v/>
      </c>
      <c r="AA869" s="51" t="str">
        <f>IF(AB869="","",IF(AQ869='RC'!$E$6,AC869*1000-AD869,""))</f>
        <v/>
      </c>
      <c r="AB869" s="48" t="str">
        <f>IFERROR(VLOOKUP(E869,Funcionários!$C$8:$E$207,3,FALSE),"")</f>
        <v/>
      </c>
      <c r="AC869" s="50" t="str">
        <f>IF(AB869="","",IF(COUNTIFS($AB$7:$AB$3006,AB869,$AQ$7:$AQ$3006,'RC'!$E$6)=0,"",COUNTIFS($M$7:$M$3006,"Concluída no prazo",$AB$7:$AB$3006,AB869,$AQ$7:$AQ$3006,'RC'!$E$6)/COUNTIFS($AB$7:$AB$3006,AB869,$AQ$7:$AQ$3006,'RC'!$E$6)))</f>
        <v/>
      </c>
      <c r="AD869" s="48">
        <f>SUMIF($AQ$7:$AQ$3006,'RC'!$E$6,$J$7:$J$3006)+SUMIF($AQ$7:$AQ$3006,'RC'!$E$6,$L$7:$L$3006)</f>
        <v>21</v>
      </c>
      <c r="AF869" s="48">
        <v>4.1379999999997398E-2</v>
      </c>
      <c r="AG869" s="48">
        <f>IF(OR(AQ869="",AQ869&lt;&gt;'RC'!$E$6,AB869&lt;&gt;'RC'!$D$21),0,1)</f>
        <v>0</v>
      </c>
      <c r="AH869" s="48">
        <f t="shared" si="306"/>
        <v>4.1379999999997398E-2</v>
      </c>
      <c r="AI869" s="48" t="str">
        <f t="shared" si="288"/>
        <v/>
      </c>
      <c r="AJ869" s="48" t="str">
        <f t="shared" si="289"/>
        <v/>
      </c>
      <c r="AK869" s="52" t="str">
        <f t="shared" si="290"/>
        <v/>
      </c>
      <c r="AL869" s="52" t="str">
        <f t="shared" si="291"/>
        <v/>
      </c>
      <c r="AM869" s="48" t="str">
        <f t="shared" si="292"/>
        <v/>
      </c>
      <c r="AN869" s="48" t="str">
        <f t="shared" si="293"/>
        <v/>
      </c>
      <c r="AP869" s="18" t="str">
        <f t="shared" si="294"/>
        <v/>
      </c>
      <c r="AQ869" s="18" t="str">
        <f t="shared" si="295"/>
        <v/>
      </c>
      <c r="AR869" s="18">
        <v>4.138E-2</v>
      </c>
      <c r="AS869" s="18">
        <f>IF(AF!$D$27="Todos",1,IF(M869=AF!$D$27,1,0))</f>
        <v>1</v>
      </c>
      <c r="AT869" s="53">
        <f>IF(AND(E869=AF!$D$6,OR(LT!M869=AF!$D$27,AF!$D$27="Todos"),OR(AP869=AF!$E$8,AQ869=AF!$E$8)),AR869+AS869,0)</f>
        <v>0</v>
      </c>
      <c r="AU869" s="18" t="str">
        <f t="shared" si="296"/>
        <v/>
      </c>
      <c r="AV869" s="54" t="str">
        <f t="shared" si="297"/>
        <v/>
      </c>
      <c r="AW869" s="54" t="str">
        <f t="shared" si="298"/>
        <v/>
      </c>
      <c r="AX869" s="18" t="str">
        <f t="shared" si="299"/>
        <v/>
      </c>
      <c r="AY869" s="18" t="str">
        <f t="shared" si="300"/>
        <v/>
      </c>
      <c r="BA869" s="18">
        <f>IF($E869=AF!$D$6,IF($M869="Concluída no prazo",2,IF($M869="Concluída com atraso",1,0)),0)</f>
        <v>0</v>
      </c>
      <c r="BB869" s="18">
        <f>IF($E869=AF!$D$6,IF($M869="Atrasada",2,IF($M869="Concluída com atraso",1,0)),0)</f>
        <v>0</v>
      </c>
      <c r="BC869" s="18">
        <v>8.6300000000000005E-3</v>
      </c>
      <c r="BD869" s="18">
        <f t="shared" si="307"/>
        <v>8.6300000000000005E-3</v>
      </c>
      <c r="BE869" s="18">
        <f t="shared" si="307"/>
        <v>8.6300000000000005E-3</v>
      </c>
      <c r="BF869" s="18" t="str">
        <f t="shared" si="301"/>
        <v/>
      </c>
      <c r="BN869" s="18" t="str">
        <f t="shared" si="302"/>
        <v>s</v>
      </c>
    </row>
    <row r="870" spans="3:66" ht="50.1" customHeight="1" thickTop="1" thickBot="1" x14ac:dyDescent="0.3">
      <c r="C870" s="46"/>
      <c r="D870" s="46"/>
      <c r="E870" s="46"/>
      <c r="F870" s="122"/>
      <c r="G870" s="122"/>
      <c r="H870" s="78" t="str">
        <f t="shared" si="303"/>
        <v/>
      </c>
      <c r="I870" s="78" t="str">
        <f t="shared" si="304"/>
        <v/>
      </c>
      <c r="J870" s="16"/>
      <c r="K870" s="46" t="str">
        <f t="shared" si="305"/>
        <v/>
      </c>
      <c r="L870" s="16"/>
      <c r="M870" s="16"/>
      <c r="N870" s="46"/>
      <c r="O870" s="47" t="str">
        <f t="shared" si="308"/>
        <v/>
      </c>
      <c r="P870" s="47"/>
      <c r="Q870" s="48" t="str">
        <f>IFERROR(VLOOKUP(E870,Funcionários!$C$8:$E$207,3,FALSE),"")</f>
        <v/>
      </c>
      <c r="R870" s="47"/>
      <c r="S870" s="49" t="str">
        <f t="shared" si="309"/>
        <v/>
      </c>
      <c r="T870" s="49">
        <v>8.6400000000000001E-3</v>
      </c>
      <c r="U870" s="48" t="str">
        <f>IF(Funcionários!C871=0,"",Funcionários!C871)</f>
        <v/>
      </c>
      <c r="V870" s="50">
        <f>IF(U870="",0,IF(COUNTIFS($E$7:$E$3006,U870,$I$7:$I$3006,'RC'!$E$6)=0,0,COUNTIFS($M$7:$M$3006,"Concluída no prazo",$E$7:$E$3006,U870,$I$7:$I$3006,'RC'!$E$6)/COUNTIFS($E$7:$E$3006,U870,$I$7:$I$3006,'RC'!$E$6)))</f>
        <v>0</v>
      </c>
      <c r="W870" s="49">
        <f>SUMIFS($J$7:$J$3006,$E$7:$E$3006,U870,$I$7:$I$3006,'RC'!$E$6)+SUMIFS($L$7:$L$3006,$E$7:$E$3006,U870,$I$7:$I$3006,'RC'!$E$6)</f>
        <v>0</v>
      </c>
      <c r="X870" s="48">
        <f>COUNTIFS($E$7:$E$3006,U870,$I$7:$I$3006,'RC'!$E$6)</f>
        <v>0</v>
      </c>
      <c r="Y870" s="48"/>
      <c r="Z870" s="51" t="str">
        <f>IF(AQ870='RC'!$E$6,AC870*1000+AD870,"")</f>
        <v/>
      </c>
      <c r="AA870" s="51" t="str">
        <f>IF(AB870="","",IF(AQ870='RC'!$E$6,AC870*1000-AD870,""))</f>
        <v/>
      </c>
      <c r="AB870" s="48" t="str">
        <f>IFERROR(VLOOKUP(E870,Funcionários!$C$8:$E$207,3,FALSE),"")</f>
        <v/>
      </c>
      <c r="AC870" s="50" t="str">
        <f>IF(AB870="","",IF(COUNTIFS($AB$7:$AB$3006,AB870,$AQ$7:$AQ$3006,'RC'!$E$6)=0,"",COUNTIFS($M$7:$M$3006,"Concluída no prazo",$AB$7:$AB$3006,AB870,$AQ$7:$AQ$3006,'RC'!$E$6)/COUNTIFS($AB$7:$AB$3006,AB870,$AQ$7:$AQ$3006,'RC'!$E$6)))</f>
        <v/>
      </c>
      <c r="AD870" s="48">
        <f>SUMIF($AQ$7:$AQ$3006,'RC'!$E$6,$J$7:$J$3006)+SUMIF($AQ$7:$AQ$3006,'RC'!$E$6,$L$7:$L$3006)</f>
        <v>21</v>
      </c>
      <c r="AF870" s="48">
        <v>4.1369999999997402E-2</v>
      </c>
      <c r="AG870" s="48">
        <f>IF(OR(AQ870="",AQ870&lt;&gt;'RC'!$E$6,AB870&lt;&gt;'RC'!$D$21),0,1)</f>
        <v>0</v>
      </c>
      <c r="AH870" s="48">
        <f t="shared" si="306"/>
        <v>4.1369999999997402E-2</v>
      </c>
      <c r="AI870" s="48" t="str">
        <f t="shared" si="288"/>
        <v/>
      </c>
      <c r="AJ870" s="48" t="str">
        <f t="shared" si="289"/>
        <v/>
      </c>
      <c r="AK870" s="52" t="str">
        <f t="shared" si="290"/>
        <v/>
      </c>
      <c r="AL870" s="52" t="str">
        <f t="shared" si="291"/>
        <v/>
      </c>
      <c r="AM870" s="48" t="str">
        <f t="shared" si="292"/>
        <v/>
      </c>
      <c r="AN870" s="48" t="str">
        <f t="shared" si="293"/>
        <v/>
      </c>
      <c r="AP870" s="18" t="str">
        <f t="shared" si="294"/>
        <v/>
      </c>
      <c r="AQ870" s="18" t="str">
        <f t="shared" si="295"/>
        <v/>
      </c>
      <c r="AR870" s="18">
        <v>4.1369999999999997E-2</v>
      </c>
      <c r="AS870" s="18">
        <f>IF(AF!$D$27="Todos",1,IF(M870=AF!$D$27,1,0))</f>
        <v>1</v>
      </c>
      <c r="AT870" s="53">
        <f>IF(AND(E870=AF!$D$6,OR(LT!M870=AF!$D$27,AF!$D$27="Todos"),OR(AP870=AF!$E$8,AQ870=AF!$E$8)),AR870+AS870,0)</f>
        <v>0</v>
      </c>
      <c r="AU870" s="18" t="str">
        <f t="shared" si="296"/>
        <v/>
      </c>
      <c r="AV870" s="54" t="str">
        <f t="shared" si="297"/>
        <v/>
      </c>
      <c r="AW870" s="54" t="str">
        <f t="shared" si="298"/>
        <v/>
      </c>
      <c r="AX870" s="18" t="str">
        <f t="shared" si="299"/>
        <v/>
      </c>
      <c r="AY870" s="18" t="str">
        <f t="shared" si="300"/>
        <v/>
      </c>
      <c r="BA870" s="18">
        <f>IF($E870=AF!$D$6,IF($M870="Concluída no prazo",2,IF($M870="Concluída com atraso",1,0)),0)</f>
        <v>0</v>
      </c>
      <c r="BB870" s="18">
        <f>IF($E870=AF!$D$6,IF($M870="Atrasada",2,IF($M870="Concluída com atraso",1,0)),0)</f>
        <v>0</v>
      </c>
      <c r="BC870" s="18">
        <v>8.6400000000000001E-3</v>
      </c>
      <c r="BD870" s="18">
        <f t="shared" si="307"/>
        <v>8.6400000000000001E-3</v>
      </c>
      <c r="BE870" s="18">
        <f t="shared" si="307"/>
        <v>8.6400000000000001E-3</v>
      </c>
      <c r="BF870" s="18" t="str">
        <f t="shared" si="301"/>
        <v/>
      </c>
      <c r="BN870" s="18" t="str">
        <f t="shared" si="302"/>
        <v>s</v>
      </c>
    </row>
    <row r="871" spans="3:66" ht="50.1" customHeight="1" thickTop="1" thickBot="1" x14ac:dyDescent="0.3">
      <c r="C871" s="46"/>
      <c r="D871" s="46"/>
      <c r="E871" s="46"/>
      <c r="F871" s="122"/>
      <c r="G871" s="122"/>
      <c r="H871" s="78" t="str">
        <f t="shared" si="303"/>
        <v/>
      </c>
      <c r="I871" s="78" t="str">
        <f t="shared" si="304"/>
        <v/>
      </c>
      <c r="J871" s="16"/>
      <c r="K871" s="46" t="str">
        <f t="shared" si="305"/>
        <v/>
      </c>
      <c r="L871" s="16"/>
      <c r="M871" s="16"/>
      <c r="N871" s="46"/>
      <c r="O871" s="47" t="str">
        <f t="shared" si="308"/>
        <v/>
      </c>
      <c r="P871" s="47"/>
      <c r="Q871" s="48" t="str">
        <f>IFERROR(VLOOKUP(E871,Funcionários!$C$8:$E$207,3,FALSE),"")</f>
        <v/>
      </c>
      <c r="R871" s="47"/>
      <c r="S871" s="49" t="str">
        <f t="shared" si="309"/>
        <v/>
      </c>
      <c r="T871" s="49">
        <v>8.6499999999999997E-3</v>
      </c>
      <c r="U871" s="48" t="str">
        <f>IF(Funcionários!C872=0,"",Funcionários!C872)</f>
        <v/>
      </c>
      <c r="V871" s="50">
        <f>IF(U871="",0,IF(COUNTIFS($E$7:$E$3006,U871,$I$7:$I$3006,'RC'!$E$6)=0,0,COUNTIFS($M$7:$M$3006,"Concluída no prazo",$E$7:$E$3006,U871,$I$7:$I$3006,'RC'!$E$6)/COUNTIFS($E$7:$E$3006,U871,$I$7:$I$3006,'RC'!$E$6)))</f>
        <v>0</v>
      </c>
      <c r="W871" s="49">
        <f>SUMIFS($J$7:$J$3006,$E$7:$E$3006,U871,$I$7:$I$3006,'RC'!$E$6)+SUMIFS($L$7:$L$3006,$E$7:$E$3006,U871,$I$7:$I$3006,'RC'!$E$6)</f>
        <v>0</v>
      </c>
      <c r="X871" s="48">
        <f>COUNTIFS($E$7:$E$3006,U871,$I$7:$I$3006,'RC'!$E$6)</f>
        <v>0</v>
      </c>
      <c r="Y871" s="48"/>
      <c r="Z871" s="51" t="str">
        <f>IF(AQ871='RC'!$E$6,AC871*1000+AD871,"")</f>
        <v/>
      </c>
      <c r="AA871" s="51" t="str">
        <f>IF(AB871="","",IF(AQ871='RC'!$E$6,AC871*1000-AD871,""))</f>
        <v/>
      </c>
      <c r="AB871" s="48" t="str">
        <f>IFERROR(VLOOKUP(E871,Funcionários!$C$8:$E$207,3,FALSE),"")</f>
        <v/>
      </c>
      <c r="AC871" s="50" t="str">
        <f>IF(AB871="","",IF(COUNTIFS($AB$7:$AB$3006,AB871,$AQ$7:$AQ$3006,'RC'!$E$6)=0,"",COUNTIFS($M$7:$M$3006,"Concluída no prazo",$AB$7:$AB$3006,AB871,$AQ$7:$AQ$3006,'RC'!$E$6)/COUNTIFS($AB$7:$AB$3006,AB871,$AQ$7:$AQ$3006,'RC'!$E$6)))</f>
        <v/>
      </c>
      <c r="AD871" s="48">
        <f>SUMIF($AQ$7:$AQ$3006,'RC'!$E$6,$J$7:$J$3006)+SUMIF($AQ$7:$AQ$3006,'RC'!$E$6,$L$7:$L$3006)</f>
        <v>21</v>
      </c>
      <c r="AF871" s="48">
        <v>4.1359999999997399E-2</v>
      </c>
      <c r="AG871" s="48">
        <f>IF(OR(AQ871="",AQ871&lt;&gt;'RC'!$E$6,AB871&lt;&gt;'RC'!$D$21),0,1)</f>
        <v>0</v>
      </c>
      <c r="AH871" s="48">
        <f t="shared" si="306"/>
        <v>4.1359999999997399E-2</v>
      </c>
      <c r="AI871" s="48" t="str">
        <f t="shared" si="288"/>
        <v/>
      </c>
      <c r="AJ871" s="48" t="str">
        <f t="shared" si="289"/>
        <v/>
      </c>
      <c r="AK871" s="52" t="str">
        <f t="shared" si="290"/>
        <v/>
      </c>
      <c r="AL871" s="52" t="str">
        <f t="shared" si="291"/>
        <v/>
      </c>
      <c r="AM871" s="48" t="str">
        <f t="shared" si="292"/>
        <v/>
      </c>
      <c r="AN871" s="48" t="str">
        <f t="shared" si="293"/>
        <v/>
      </c>
      <c r="AP871" s="18" t="str">
        <f t="shared" si="294"/>
        <v/>
      </c>
      <c r="AQ871" s="18" t="str">
        <f t="shared" si="295"/>
        <v/>
      </c>
      <c r="AR871" s="18">
        <v>4.1360000000000001E-2</v>
      </c>
      <c r="AS871" s="18">
        <f>IF(AF!$D$27="Todos",1,IF(M871=AF!$D$27,1,0))</f>
        <v>1</v>
      </c>
      <c r="AT871" s="53">
        <f>IF(AND(E871=AF!$D$6,OR(LT!M871=AF!$D$27,AF!$D$27="Todos"),OR(AP871=AF!$E$8,AQ871=AF!$E$8)),AR871+AS871,0)</f>
        <v>0</v>
      </c>
      <c r="AU871" s="18" t="str">
        <f t="shared" si="296"/>
        <v/>
      </c>
      <c r="AV871" s="54" t="str">
        <f t="shared" si="297"/>
        <v/>
      </c>
      <c r="AW871" s="54" t="str">
        <f t="shared" si="298"/>
        <v/>
      </c>
      <c r="AX871" s="18" t="str">
        <f t="shared" si="299"/>
        <v/>
      </c>
      <c r="AY871" s="18" t="str">
        <f t="shared" si="300"/>
        <v/>
      </c>
      <c r="BA871" s="18">
        <f>IF($E871=AF!$D$6,IF($M871="Concluída no prazo",2,IF($M871="Concluída com atraso",1,0)),0)</f>
        <v>0</v>
      </c>
      <c r="BB871" s="18">
        <f>IF($E871=AF!$D$6,IF($M871="Atrasada",2,IF($M871="Concluída com atraso",1,0)),0)</f>
        <v>0</v>
      </c>
      <c r="BC871" s="18">
        <v>8.6499999999999997E-3</v>
      </c>
      <c r="BD871" s="18">
        <f t="shared" si="307"/>
        <v>8.6499999999999997E-3</v>
      </c>
      <c r="BE871" s="18">
        <f t="shared" si="307"/>
        <v>8.6499999999999997E-3</v>
      </c>
      <c r="BF871" s="18" t="str">
        <f t="shared" si="301"/>
        <v/>
      </c>
      <c r="BN871" s="18" t="str">
        <f t="shared" si="302"/>
        <v>s</v>
      </c>
    </row>
    <row r="872" spans="3:66" ht="50.1" customHeight="1" thickTop="1" thickBot="1" x14ac:dyDescent="0.3">
      <c r="C872" s="46"/>
      <c r="D872" s="46"/>
      <c r="E872" s="46"/>
      <c r="F872" s="122"/>
      <c r="G872" s="122"/>
      <c r="H872" s="78" t="str">
        <f t="shared" si="303"/>
        <v/>
      </c>
      <c r="I872" s="78" t="str">
        <f t="shared" si="304"/>
        <v/>
      </c>
      <c r="J872" s="16"/>
      <c r="K872" s="46" t="str">
        <f t="shared" si="305"/>
        <v/>
      </c>
      <c r="L872" s="16"/>
      <c r="M872" s="16"/>
      <c r="N872" s="46"/>
      <c r="O872" s="47" t="str">
        <f t="shared" si="308"/>
        <v/>
      </c>
      <c r="P872" s="47"/>
      <c r="Q872" s="48" t="str">
        <f>IFERROR(VLOOKUP(E872,Funcionários!$C$8:$E$207,3,FALSE),"")</f>
        <v/>
      </c>
      <c r="R872" s="47"/>
      <c r="S872" s="49" t="str">
        <f t="shared" si="309"/>
        <v/>
      </c>
      <c r="T872" s="49">
        <v>8.6599999999999993E-3</v>
      </c>
      <c r="U872" s="48" t="str">
        <f>IF(Funcionários!C873=0,"",Funcionários!C873)</f>
        <v/>
      </c>
      <c r="V872" s="50">
        <f>IF(U872="",0,IF(COUNTIFS($E$7:$E$3006,U872,$I$7:$I$3006,'RC'!$E$6)=0,0,COUNTIFS($M$7:$M$3006,"Concluída no prazo",$E$7:$E$3006,U872,$I$7:$I$3006,'RC'!$E$6)/COUNTIFS($E$7:$E$3006,U872,$I$7:$I$3006,'RC'!$E$6)))</f>
        <v>0</v>
      </c>
      <c r="W872" s="49">
        <f>SUMIFS($J$7:$J$3006,$E$7:$E$3006,U872,$I$7:$I$3006,'RC'!$E$6)+SUMIFS($L$7:$L$3006,$E$7:$E$3006,U872,$I$7:$I$3006,'RC'!$E$6)</f>
        <v>0</v>
      </c>
      <c r="X872" s="48">
        <f>COUNTIFS($E$7:$E$3006,U872,$I$7:$I$3006,'RC'!$E$6)</f>
        <v>0</v>
      </c>
      <c r="Y872" s="48"/>
      <c r="Z872" s="51" t="str">
        <f>IF(AQ872='RC'!$E$6,AC872*1000+AD872,"")</f>
        <v/>
      </c>
      <c r="AA872" s="51" t="str">
        <f>IF(AB872="","",IF(AQ872='RC'!$E$6,AC872*1000-AD872,""))</f>
        <v/>
      </c>
      <c r="AB872" s="48" t="str">
        <f>IFERROR(VLOOKUP(E872,Funcionários!$C$8:$E$207,3,FALSE),"")</f>
        <v/>
      </c>
      <c r="AC872" s="50" t="str">
        <f>IF(AB872="","",IF(COUNTIFS($AB$7:$AB$3006,AB872,$AQ$7:$AQ$3006,'RC'!$E$6)=0,"",COUNTIFS($M$7:$M$3006,"Concluída no prazo",$AB$7:$AB$3006,AB872,$AQ$7:$AQ$3006,'RC'!$E$6)/COUNTIFS($AB$7:$AB$3006,AB872,$AQ$7:$AQ$3006,'RC'!$E$6)))</f>
        <v/>
      </c>
      <c r="AD872" s="48">
        <f>SUMIF($AQ$7:$AQ$3006,'RC'!$E$6,$J$7:$J$3006)+SUMIF($AQ$7:$AQ$3006,'RC'!$E$6,$L$7:$L$3006)</f>
        <v>21</v>
      </c>
      <c r="AF872" s="48">
        <v>4.1349999999997403E-2</v>
      </c>
      <c r="AG872" s="48">
        <f>IF(OR(AQ872="",AQ872&lt;&gt;'RC'!$E$6,AB872&lt;&gt;'RC'!$D$21),0,1)</f>
        <v>0</v>
      </c>
      <c r="AH872" s="48">
        <f t="shared" si="306"/>
        <v>4.1349999999997403E-2</v>
      </c>
      <c r="AI872" s="48" t="str">
        <f t="shared" si="288"/>
        <v/>
      </c>
      <c r="AJ872" s="48" t="str">
        <f t="shared" si="289"/>
        <v/>
      </c>
      <c r="AK872" s="52" t="str">
        <f t="shared" si="290"/>
        <v/>
      </c>
      <c r="AL872" s="52" t="str">
        <f t="shared" si="291"/>
        <v/>
      </c>
      <c r="AM872" s="48" t="str">
        <f t="shared" si="292"/>
        <v/>
      </c>
      <c r="AN872" s="48" t="str">
        <f t="shared" si="293"/>
        <v/>
      </c>
      <c r="AP872" s="18" t="str">
        <f t="shared" si="294"/>
        <v/>
      </c>
      <c r="AQ872" s="18" t="str">
        <f t="shared" si="295"/>
        <v/>
      </c>
      <c r="AR872" s="18">
        <v>4.1349999999999998E-2</v>
      </c>
      <c r="AS872" s="18">
        <f>IF(AF!$D$27="Todos",1,IF(M872=AF!$D$27,1,0))</f>
        <v>1</v>
      </c>
      <c r="AT872" s="53">
        <f>IF(AND(E872=AF!$D$6,OR(LT!M872=AF!$D$27,AF!$D$27="Todos"),OR(AP872=AF!$E$8,AQ872=AF!$E$8)),AR872+AS872,0)</f>
        <v>0</v>
      </c>
      <c r="AU872" s="18" t="str">
        <f t="shared" si="296"/>
        <v/>
      </c>
      <c r="AV872" s="54" t="str">
        <f t="shared" si="297"/>
        <v/>
      </c>
      <c r="AW872" s="54" t="str">
        <f t="shared" si="298"/>
        <v/>
      </c>
      <c r="AX872" s="18" t="str">
        <f t="shared" si="299"/>
        <v/>
      </c>
      <c r="AY872" s="18" t="str">
        <f t="shared" si="300"/>
        <v/>
      </c>
      <c r="BA872" s="18">
        <f>IF($E872=AF!$D$6,IF($M872="Concluída no prazo",2,IF($M872="Concluída com atraso",1,0)),0)</f>
        <v>0</v>
      </c>
      <c r="BB872" s="18">
        <f>IF($E872=AF!$D$6,IF($M872="Atrasada",2,IF($M872="Concluída com atraso",1,0)),0)</f>
        <v>0</v>
      </c>
      <c r="BC872" s="18">
        <v>8.6599999999999993E-3</v>
      </c>
      <c r="BD872" s="18">
        <f t="shared" si="307"/>
        <v>8.6599999999999993E-3</v>
      </c>
      <c r="BE872" s="18">
        <f t="shared" si="307"/>
        <v>8.6599999999999993E-3</v>
      </c>
      <c r="BF872" s="18" t="str">
        <f t="shared" si="301"/>
        <v/>
      </c>
      <c r="BN872" s="18" t="str">
        <f t="shared" si="302"/>
        <v>s</v>
      </c>
    </row>
    <row r="873" spans="3:66" ht="50.1" customHeight="1" thickTop="1" thickBot="1" x14ac:dyDescent="0.3">
      <c r="C873" s="46"/>
      <c r="D873" s="46"/>
      <c r="E873" s="46"/>
      <c r="F873" s="122"/>
      <c r="G873" s="122"/>
      <c r="H873" s="78" t="str">
        <f t="shared" si="303"/>
        <v/>
      </c>
      <c r="I873" s="78" t="str">
        <f t="shared" si="304"/>
        <v/>
      </c>
      <c r="J873" s="16"/>
      <c r="K873" s="46" t="str">
        <f t="shared" si="305"/>
        <v/>
      </c>
      <c r="L873" s="16"/>
      <c r="M873" s="16"/>
      <c r="N873" s="46"/>
      <c r="O873" s="47" t="str">
        <f t="shared" si="308"/>
        <v/>
      </c>
      <c r="P873" s="47"/>
      <c r="Q873" s="48" t="str">
        <f>IFERROR(VLOOKUP(E873,Funcionários!$C$8:$E$207,3,FALSE),"")</f>
        <v/>
      </c>
      <c r="R873" s="47"/>
      <c r="S873" s="49" t="str">
        <f t="shared" si="309"/>
        <v/>
      </c>
      <c r="T873" s="49">
        <v>8.6700000000000006E-3</v>
      </c>
      <c r="U873" s="48" t="str">
        <f>IF(Funcionários!C874=0,"",Funcionários!C874)</f>
        <v/>
      </c>
      <c r="V873" s="50">
        <f>IF(U873="",0,IF(COUNTIFS($E$7:$E$3006,U873,$I$7:$I$3006,'RC'!$E$6)=0,0,COUNTIFS($M$7:$M$3006,"Concluída no prazo",$E$7:$E$3006,U873,$I$7:$I$3006,'RC'!$E$6)/COUNTIFS($E$7:$E$3006,U873,$I$7:$I$3006,'RC'!$E$6)))</f>
        <v>0</v>
      </c>
      <c r="W873" s="49">
        <f>SUMIFS($J$7:$J$3006,$E$7:$E$3006,U873,$I$7:$I$3006,'RC'!$E$6)+SUMIFS($L$7:$L$3006,$E$7:$E$3006,U873,$I$7:$I$3006,'RC'!$E$6)</f>
        <v>0</v>
      </c>
      <c r="X873" s="48">
        <f>COUNTIFS($E$7:$E$3006,U873,$I$7:$I$3006,'RC'!$E$6)</f>
        <v>0</v>
      </c>
      <c r="Y873" s="48"/>
      <c r="Z873" s="51" t="str">
        <f>IF(AQ873='RC'!$E$6,AC873*1000+AD873,"")</f>
        <v/>
      </c>
      <c r="AA873" s="51" t="str">
        <f>IF(AB873="","",IF(AQ873='RC'!$E$6,AC873*1000-AD873,""))</f>
        <v/>
      </c>
      <c r="AB873" s="48" t="str">
        <f>IFERROR(VLOOKUP(E873,Funcionários!$C$8:$E$207,3,FALSE),"")</f>
        <v/>
      </c>
      <c r="AC873" s="50" t="str">
        <f>IF(AB873="","",IF(COUNTIFS($AB$7:$AB$3006,AB873,$AQ$7:$AQ$3006,'RC'!$E$6)=0,"",COUNTIFS($M$7:$M$3006,"Concluída no prazo",$AB$7:$AB$3006,AB873,$AQ$7:$AQ$3006,'RC'!$E$6)/COUNTIFS($AB$7:$AB$3006,AB873,$AQ$7:$AQ$3006,'RC'!$E$6)))</f>
        <v/>
      </c>
      <c r="AD873" s="48">
        <f>SUMIF($AQ$7:$AQ$3006,'RC'!$E$6,$J$7:$J$3006)+SUMIF($AQ$7:$AQ$3006,'RC'!$E$6,$L$7:$L$3006)</f>
        <v>21</v>
      </c>
      <c r="AF873" s="48">
        <v>4.13399999999974E-2</v>
      </c>
      <c r="AG873" s="48">
        <f>IF(OR(AQ873="",AQ873&lt;&gt;'RC'!$E$6,AB873&lt;&gt;'RC'!$D$21),0,1)</f>
        <v>0</v>
      </c>
      <c r="AH873" s="48">
        <f t="shared" si="306"/>
        <v>4.13399999999974E-2</v>
      </c>
      <c r="AI873" s="48" t="str">
        <f t="shared" si="288"/>
        <v/>
      </c>
      <c r="AJ873" s="48" t="str">
        <f t="shared" si="289"/>
        <v/>
      </c>
      <c r="AK873" s="52" t="str">
        <f t="shared" si="290"/>
        <v/>
      </c>
      <c r="AL873" s="52" t="str">
        <f t="shared" si="291"/>
        <v/>
      </c>
      <c r="AM873" s="48" t="str">
        <f t="shared" si="292"/>
        <v/>
      </c>
      <c r="AN873" s="48" t="str">
        <f t="shared" si="293"/>
        <v/>
      </c>
      <c r="AP873" s="18" t="str">
        <f t="shared" si="294"/>
        <v/>
      </c>
      <c r="AQ873" s="18" t="str">
        <f t="shared" si="295"/>
        <v/>
      </c>
      <c r="AR873" s="18">
        <v>4.1340000000000002E-2</v>
      </c>
      <c r="AS873" s="18">
        <f>IF(AF!$D$27="Todos",1,IF(M873=AF!$D$27,1,0))</f>
        <v>1</v>
      </c>
      <c r="AT873" s="53">
        <f>IF(AND(E873=AF!$D$6,OR(LT!M873=AF!$D$27,AF!$D$27="Todos"),OR(AP873=AF!$E$8,AQ873=AF!$E$8)),AR873+AS873,0)</f>
        <v>0</v>
      </c>
      <c r="AU873" s="18" t="str">
        <f t="shared" si="296"/>
        <v/>
      </c>
      <c r="AV873" s="54" t="str">
        <f t="shared" si="297"/>
        <v/>
      </c>
      <c r="AW873" s="54" t="str">
        <f t="shared" si="298"/>
        <v/>
      </c>
      <c r="AX873" s="18" t="str">
        <f t="shared" si="299"/>
        <v/>
      </c>
      <c r="AY873" s="18" t="str">
        <f t="shared" si="300"/>
        <v/>
      </c>
      <c r="BA873" s="18">
        <f>IF($E873=AF!$D$6,IF($M873="Concluída no prazo",2,IF($M873="Concluída com atraso",1,0)),0)</f>
        <v>0</v>
      </c>
      <c r="BB873" s="18">
        <f>IF($E873=AF!$D$6,IF($M873="Atrasada",2,IF($M873="Concluída com atraso",1,0)),0)</f>
        <v>0</v>
      </c>
      <c r="BC873" s="18">
        <v>8.6700000000000006E-3</v>
      </c>
      <c r="BD873" s="18">
        <f t="shared" si="307"/>
        <v>8.6700000000000006E-3</v>
      </c>
      <c r="BE873" s="18">
        <f t="shared" si="307"/>
        <v>8.6700000000000006E-3</v>
      </c>
      <c r="BF873" s="18" t="str">
        <f t="shared" si="301"/>
        <v/>
      </c>
      <c r="BN873" s="18" t="str">
        <f t="shared" si="302"/>
        <v>s</v>
      </c>
    </row>
    <row r="874" spans="3:66" ht="50.1" customHeight="1" thickTop="1" thickBot="1" x14ac:dyDescent="0.3">
      <c r="C874" s="46"/>
      <c r="D874" s="46"/>
      <c r="E874" s="46"/>
      <c r="F874" s="122"/>
      <c r="G874" s="122"/>
      <c r="H874" s="78" t="str">
        <f t="shared" si="303"/>
        <v/>
      </c>
      <c r="I874" s="78" t="str">
        <f t="shared" si="304"/>
        <v/>
      </c>
      <c r="J874" s="16"/>
      <c r="K874" s="46" t="str">
        <f t="shared" si="305"/>
        <v/>
      </c>
      <c r="L874" s="16"/>
      <c r="M874" s="16"/>
      <c r="N874" s="46"/>
      <c r="O874" s="47" t="str">
        <f t="shared" si="308"/>
        <v/>
      </c>
      <c r="P874" s="47"/>
      <c r="Q874" s="48" t="str">
        <f>IFERROR(VLOOKUP(E874,Funcionários!$C$8:$E$207,3,FALSE),"")</f>
        <v/>
      </c>
      <c r="R874" s="47"/>
      <c r="S874" s="49" t="str">
        <f t="shared" si="309"/>
        <v/>
      </c>
      <c r="T874" s="49">
        <v>8.6800000000000002E-3</v>
      </c>
      <c r="U874" s="48" t="str">
        <f>IF(Funcionários!C875=0,"",Funcionários!C875)</f>
        <v/>
      </c>
      <c r="V874" s="50">
        <f>IF(U874="",0,IF(COUNTIFS($E$7:$E$3006,U874,$I$7:$I$3006,'RC'!$E$6)=0,0,COUNTIFS($M$7:$M$3006,"Concluída no prazo",$E$7:$E$3006,U874,$I$7:$I$3006,'RC'!$E$6)/COUNTIFS($E$7:$E$3006,U874,$I$7:$I$3006,'RC'!$E$6)))</f>
        <v>0</v>
      </c>
      <c r="W874" s="49">
        <f>SUMIFS($J$7:$J$3006,$E$7:$E$3006,U874,$I$7:$I$3006,'RC'!$E$6)+SUMIFS($L$7:$L$3006,$E$7:$E$3006,U874,$I$7:$I$3006,'RC'!$E$6)</f>
        <v>0</v>
      </c>
      <c r="X874" s="48">
        <f>COUNTIFS($E$7:$E$3006,U874,$I$7:$I$3006,'RC'!$E$6)</f>
        <v>0</v>
      </c>
      <c r="Y874" s="48"/>
      <c r="Z874" s="51" t="str">
        <f>IF(AQ874='RC'!$E$6,AC874*1000+AD874,"")</f>
        <v/>
      </c>
      <c r="AA874" s="51" t="str">
        <f>IF(AB874="","",IF(AQ874='RC'!$E$6,AC874*1000-AD874,""))</f>
        <v/>
      </c>
      <c r="AB874" s="48" t="str">
        <f>IFERROR(VLOOKUP(E874,Funcionários!$C$8:$E$207,3,FALSE),"")</f>
        <v/>
      </c>
      <c r="AC874" s="50" t="str">
        <f>IF(AB874="","",IF(COUNTIFS($AB$7:$AB$3006,AB874,$AQ$7:$AQ$3006,'RC'!$E$6)=0,"",COUNTIFS($M$7:$M$3006,"Concluída no prazo",$AB$7:$AB$3006,AB874,$AQ$7:$AQ$3006,'RC'!$E$6)/COUNTIFS($AB$7:$AB$3006,AB874,$AQ$7:$AQ$3006,'RC'!$E$6)))</f>
        <v/>
      </c>
      <c r="AD874" s="48">
        <f>SUMIF($AQ$7:$AQ$3006,'RC'!$E$6,$J$7:$J$3006)+SUMIF($AQ$7:$AQ$3006,'RC'!$E$6,$L$7:$L$3006)</f>
        <v>21</v>
      </c>
      <c r="AF874" s="48">
        <v>4.1329999999997397E-2</v>
      </c>
      <c r="AG874" s="48">
        <f>IF(OR(AQ874="",AQ874&lt;&gt;'RC'!$E$6,AB874&lt;&gt;'RC'!$D$21),0,1)</f>
        <v>0</v>
      </c>
      <c r="AH874" s="48">
        <f t="shared" si="306"/>
        <v>4.1329999999997397E-2</v>
      </c>
      <c r="AI874" s="48" t="str">
        <f t="shared" si="288"/>
        <v/>
      </c>
      <c r="AJ874" s="48" t="str">
        <f t="shared" si="289"/>
        <v/>
      </c>
      <c r="AK874" s="52" t="str">
        <f t="shared" si="290"/>
        <v/>
      </c>
      <c r="AL874" s="52" t="str">
        <f t="shared" si="291"/>
        <v/>
      </c>
      <c r="AM874" s="48" t="str">
        <f t="shared" si="292"/>
        <v/>
      </c>
      <c r="AN874" s="48" t="str">
        <f t="shared" si="293"/>
        <v/>
      </c>
      <c r="AP874" s="18" t="str">
        <f t="shared" si="294"/>
        <v/>
      </c>
      <c r="AQ874" s="18" t="str">
        <f t="shared" si="295"/>
        <v/>
      </c>
      <c r="AR874" s="18">
        <v>4.1329999999999999E-2</v>
      </c>
      <c r="AS874" s="18">
        <f>IF(AF!$D$27="Todos",1,IF(M874=AF!$D$27,1,0))</f>
        <v>1</v>
      </c>
      <c r="AT874" s="53">
        <f>IF(AND(E874=AF!$D$6,OR(LT!M874=AF!$D$27,AF!$D$27="Todos"),OR(AP874=AF!$E$8,AQ874=AF!$E$8)),AR874+AS874,0)</f>
        <v>0</v>
      </c>
      <c r="AU874" s="18" t="str">
        <f t="shared" si="296"/>
        <v/>
      </c>
      <c r="AV874" s="54" t="str">
        <f t="shared" si="297"/>
        <v/>
      </c>
      <c r="AW874" s="54" t="str">
        <f t="shared" si="298"/>
        <v/>
      </c>
      <c r="AX874" s="18" t="str">
        <f t="shared" si="299"/>
        <v/>
      </c>
      <c r="AY874" s="18" t="str">
        <f t="shared" si="300"/>
        <v/>
      </c>
      <c r="BA874" s="18">
        <f>IF($E874=AF!$D$6,IF($M874="Concluída no prazo",2,IF($M874="Concluída com atraso",1,0)),0)</f>
        <v>0</v>
      </c>
      <c r="BB874" s="18">
        <f>IF($E874=AF!$D$6,IF($M874="Atrasada",2,IF($M874="Concluída com atraso",1,0)),0)</f>
        <v>0</v>
      </c>
      <c r="BC874" s="18">
        <v>8.6800000000000002E-3</v>
      </c>
      <c r="BD874" s="18">
        <f t="shared" si="307"/>
        <v>8.6800000000000002E-3</v>
      </c>
      <c r="BE874" s="18">
        <f t="shared" si="307"/>
        <v>8.6800000000000002E-3</v>
      </c>
      <c r="BF874" s="18" t="str">
        <f t="shared" si="301"/>
        <v/>
      </c>
      <c r="BN874" s="18" t="str">
        <f t="shared" si="302"/>
        <v>s</v>
      </c>
    </row>
    <row r="875" spans="3:66" ht="50.1" customHeight="1" thickTop="1" thickBot="1" x14ac:dyDescent="0.3">
      <c r="C875" s="46"/>
      <c r="D875" s="46"/>
      <c r="E875" s="46"/>
      <c r="F875" s="122"/>
      <c r="G875" s="122"/>
      <c r="H875" s="78" t="str">
        <f t="shared" si="303"/>
        <v/>
      </c>
      <c r="I875" s="78" t="str">
        <f t="shared" si="304"/>
        <v/>
      </c>
      <c r="J875" s="16"/>
      <c r="K875" s="46" t="str">
        <f t="shared" si="305"/>
        <v/>
      </c>
      <c r="L875" s="16"/>
      <c r="M875" s="16"/>
      <c r="N875" s="46"/>
      <c r="O875" s="47" t="str">
        <f t="shared" si="308"/>
        <v/>
      </c>
      <c r="P875" s="47"/>
      <c r="Q875" s="48" t="str">
        <f>IFERROR(VLOOKUP(E875,Funcionários!$C$8:$E$207,3,FALSE),"")</f>
        <v/>
      </c>
      <c r="R875" s="47"/>
      <c r="S875" s="49" t="str">
        <f t="shared" si="309"/>
        <v/>
      </c>
      <c r="T875" s="49">
        <v>8.6899999999999998E-3</v>
      </c>
      <c r="U875" s="48" t="str">
        <f>IF(Funcionários!C876=0,"",Funcionários!C876)</f>
        <v/>
      </c>
      <c r="V875" s="50">
        <f>IF(U875="",0,IF(COUNTIFS($E$7:$E$3006,U875,$I$7:$I$3006,'RC'!$E$6)=0,0,COUNTIFS($M$7:$M$3006,"Concluída no prazo",$E$7:$E$3006,U875,$I$7:$I$3006,'RC'!$E$6)/COUNTIFS($E$7:$E$3006,U875,$I$7:$I$3006,'RC'!$E$6)))</f>
        <v>0</v>
      </c>
      <c r="W875" s="49">
        <f>SUMIFS($J$7:$J$3006,$E$7:$E$3006,U875,$I$7:$I$3006,'RC'!$E$6)+SUMIFS($L$7:$L$3006,$E$7:$E$3006,U875,$I$7:$I$3006,'RC'!$E$6)</f>
        <v>0</v>
      </c>
      <c r="X875" s="48">
        <f>COUNTIFS($E$7:$E$3006,U875,$I$7:$I$3006,'RC'!$E$6)</f>
        <v>0</v>
      </c>
      <c r="Y875" s="48"/>
      <c r="Z875" s="51" t="str">
        <f>IF(AQ875='RC'!$E$6,AC875*1000+AD875,"")</f>
        <v/>
      </c>
      <c r="AA875" s="51" t="str">
        <f>IF(AB875="","",IF(AQ875='RC'!$E$6,AC875*1000-AD875,""))</f>
        <v/>
      </c>
      <c r="AB875" s="48" t="str">
        <f>IFERROR(VLOOKUP(E875,Funcionários!$C$8:$E$207,3,FALSE),"")</f>
        <v/>
      </c>
      <c r="AC875" s="50" t="str">
        <f>IF(AB875="","",IF(COUNTIFS($AB$7:$AB$3006,AB875,$AQ$7:$AQ$3006,'RC'!$E$6)=0,"",COUNTIFS($M$7:$M$3006,"Concluída no prazo",$AB$7:$AB$3006,AB875,$AQ$7:$AQ$3006,'RC'!$E$6)/COUNTIFS($AB$7:$AB$3006,AB875,$AQ$7:$AQ$3006,'RC'!$E$6)))</f>
        <v/>
      </c>
      <c r="AD875" s="48">
        <f>SUMIF($AQ$7:$AQ$3006,'RC'!$E$6,$J$7:$J$3006)+SUMIF($AQ$7:$AQ$3006,'RC'!$E$6,$L$7:$L$3006)</f>
        <v>21</v>
      </c>
      <c r="AF875" s="48">
        <v>4.1319999999997303E-2</v>
      </c>
      <c r="AG875" s="48">
        <f>IF(OR(AQ875="",AQ875&lt;&gt;'RC'!$E$6,AB875&lt;&gt;'RC'!$D$21),0,1)</f>
        <v>0</v>
      </c>
      <c r="AH875" s="48">
        <f t="shared" si="306"/>
        <v>4.1319999999997303E-2</v>
      </c>
      <c r="AI875" s="48" t="str">
        <f t="shared" si="288"/>
        <v/>
      </c>
      <c r="AJ875" s="48" t="str">
        <f t="shared" si="289"/>
        <v/>
      </c>
      <c r="AK875" s="52" t="str">
        <f t="shared" si="290"/>
        <v/>
      </c>
      <c r="AL875" s="52" t="str">
        <f t="shared" si="291"/>
        <v/>
      </c>
      <c r="AM875" s="48" t="str">
        <f t="shared" si="292"/>
        <v/>
      </c>
      <c r="AN875" s="48" t="str">
        <f t="shared" si="293"/>
        <v/>
      </c>
      <c r="AP875" s="18" t="str">
        <f t="shared" si="294"/>
        <v/>
      </c>
      <c r="AQ875" s="18" t="str">
        <f t="shared" si="295"/>
        <v/>
      </c>
      <c r="AR875" s="18">
        <v>4.1320000000000003E-2</v>
      </c>
      <c r="AS875" s="18">
        <f>IF(AF!$D$27="Todos",1,IF(M875=AF!$D$27,1,0))</f>
        <v>1</v>
      </c>
      <c r="AT875" s="53">
        <f>IF(AND(E875=AF!$D$6,OR(LT!M875=AF!$D$27,AF!$D$27="Todos"),OR(AP875=AF!$E$8,AQ875=AF!$E$8)),AR875+AS875,0)</f>
        <v>0</v>
      </c>
      <c r="AU875" s="18" t="str">
        <f t="shared" si="296"/>
        <v/>
      </c>
      <c r="AV875" s="54" t="str">
        <f t="shared" si="297"/>
        <v/>
      </c>
      <c r="AW875" s="54" t="str">
        <f t="shared" si="298"/>
        <v/>
      </c>
      <c r="AX875" s="18" t="str">
        <f t="shared" si="299"/>
        <v/>
      </c>
      <c r="AY875" s="18" t="str">
        <f t="shared" si="300"/>
        <v/>
      </c>
      <c r="BA875" s="18">
        <f>IF($E875=AF!$D$6,IF($M875="Concluída no prazo",2,IF($M875="Concluída com atraso",1,0)),0)</f>
        <v>0</v>
      </c>
      <c r="BB875" s="18">
        <f>IF($E875=AF!$D$6,IF($M875="Atrasada",2,IF($M875="Concluída com atraso",1,0)),0)</f>
        <v>0</v>
      </c>
      <c r="BC875" s="18">
        <v>8.6899999999999998E-3</v>
      </c>
      <c r="BD875" s="18">
        <f t="shared" si="307"/>
        <v>8.6899999999999998E-3</v>
      </c>
      <c r="BE875" s="18">
        <f t="shared" si="307"/>
        <v>8.6899999999999998E-3</v>
      </c>
      <c r="BF875" s="18" t="str">
        <f t="shared" si="301"/>
        <v/>
      </c>
      <c r="BN875" s="18" t="str">
        <f t="shared" si="302"/>
        <v>s</v>
      </c>
    </row>
    <row r="876" spans="3:66" ht="50.1" customHeight="1" thickTop="1" thickBot="1" x14ac:dyDescent="0.3">
      <c r="C876" s="46"/>
      <c r="D876" s="46"/>
      <c r="E876" s="46"/>
      <c r="F876" s="122"/>
      <c r="G876" s="122"/>
      <c r="H876" s="78" t="str">
        <f t="shared" si="303"/>
        <v/>
      </c>
      <c r="I876" s="78" t="str">
        <f t="shared" si="304"/>
        <v/>
      </c>
      <c r="J876" s="16"/>
      <c r="K876" s="46" t="str">
        <f t="shared" si="305"/>
        <v/>
      </c>
      <c r="L876" s="16"/>
      <c r="M876" s="16"/>
      <c r="N876" s="46"/>
      <c r="O876" s="47" t="str">
        <f t="shared" si="308"/>
        <v/>
      </c>
      <c r="P876" s="47"/>
      <c r="Q876" s="48" t="str">
        <f>IFERROR(VLOOKUP(E876,Funcionários!$C$8:$E$207,3,FALSE),"")</f>
        <v/>
      </c>
      <c r="R876" s="47"/>
      <c r="S876" s="49" t="str">
        <f t="shared" si="309"/>
        <v/>
      </c>
      <c r="T876" s="49">
        <v>8.6999999999999994E-3</v>
      </c>
      <c r="U876" s="48" t="str">
        <f>IF(Funcionários!C877=0,"",Funcionários!C877)</f>
        <v/>
      </c>
      <c r="V876" s="50">
        <f>IF(U876="",0,IF(COUNTIFS($E$7:$E$3006,U876,$I$7:$I$3006,'RC'!$E$6)=0,0,COUNTIFS($M$7:$M$3006,"Concluída no prazo",$E$7:$E$3006,U876,$I$7:$I$3006,'RC'!$E$6)/COUNTIFS($E$7:$E$3006,U876,$I$7:$I$3006,'RC'!$E$6)))</f>
        <v>0</v>
      </c>
      <c r="W876" s="49">
        <f>SUMIFS($J$7:$J$3006,$E$7:$E$3006,U876,$I$7:$I$3006,'RC'!$E$6)+SUMIFS($L$7:$L$3006,$E$7:$E$3006,U876,$I$7:$I$3006,'RC'!$E$6)</f>
        <v>0</v>
      </c>
      <c r="X876" s="48">
        <f>COUNTIFS($E$7:$E$3006,U876,$I$7:$I$3006,'RC'!$E$6)</f>
        <v>0</v>
      </c>
      <c r="Y876" s="48"/>
      <c r="Z876" s="51" t="str">
        <f>IF(AQ876='RC'!$E$6,AC876*1000+AD876,"")</f>
        <v/>
      </c>
      <c r="AA876" s="51" t="str">
        <f>IF(AB876="","",IF(AQ876='RC'!$E$6,AC876*1000-AD876,""))</f>
        <v/>
      </c>
      <c r="AB876" s="48" t="str">
        <f>IFERROR(VLOOKUP(E876,Funcionários!$C$8:$E$207,3,FALSE),"")</f>
        <v/>
      </c>
      <c r="AC876" s="50" t="str">
        <f>IF(AB876="","",IF(COUNTIFS($AB$7:$AB$3006,AB876,$AQ$7:$AQ$3006,'RC'!$E$6)=0,"",COUNTIFS($M$7:$M$3006,"Concluída no prazo",$AB$7:$AB$3006,AB876,$AQ$7:$AQ$3006,'RC'!$E$6)/COUNTIFS($AB$7:$AB$3006,AB876,$AQ$7:$AQ$3006,'RC'!$E$6)))</f>
        <v/>
      </c>
      <c r="AD876" s="48">
        <f>SUMIF($AQ$7:$AQ$3006,'RC'!$E$6,$J$7:$J$3006)+SUMIF($AQ$7:$AQ$3006,'RC'!$E$6,$L$7:$L$3006)</f>
        <v>21</v>
      </c>
      <c r="AF876" s="48">
        <v>4.13099999999973E-2</v>
      </c>
      <c r="AG876" s="48">
        <f>IF(OR(AQ876="",AQ876&lt;&gt;'RC'!$E$6,AB876&lt;&gt;'RC'!$D$21),0,1)</f>
        <v>0</v>
      </c>
      <c r="AH876" s="48">
        <f t="shared" si="306"/>
        <v>4.13099999999973E-2</v>
      </c>
      <c r="AI876" s="48" t="str">
        <f t="shared" si="288"/>
        <v/>
      </c>
      <c r="AJ876" s="48" t="str">
        <f t="shared" si="289"/>
        <v/>
      </c>
      <c r="AK876" s="52" t="str">
        <f t="shared" si="290"/>
        <v/>
      </c>
      <c r="AL876" s="52" t="str">
        <f t="shared" si="291"/>
        <v/>
      </c>
      <c r="AM876" s="48" t="str">
        <f t="shared" si="292"/>
        <v/>
      </c>
      <c r="AN876" s="48" t="str">
        <f t="shared" si="293"/>
        <v/>
      </c>
      <c r="AP876" s="18" t="str">
        <f t="shared" si="294"/>
        <v/>
      </c>
      <c r="AQ876" s="18" t="str">
        <f t="shared" si="295"/>
        <v/>
      </c>
      <c r="AR876" s="18">
        <v>4.1309999999999999E-2</v>
      </c>
      <c r="AS876" s="18">
        <f>IF(AF!$D$27="Todos",1,IF(M876=AF!$D$27,1,0))</f>
        <v>1</v>
      </c>
      <c r="AT876" s="53">
        <f>IF(AND(E876=AF!$D$6,OR(LT!M876=AF!$D$27,AF!$D$27="Todos"),OR(AP876=AF!$E$8,AQ876=AF!$E$8)),AR876+AS876,0)</f>
        <v>0</v>
      </c>
      <c r="AU876" s="18" t="str">
        <f t="shared" si="296"/>
        <v/>
      </c>
      <c r="AV876" s="54" t="str">
        <f t="shared" si="297"/>
        <v/>
      </c>
      <c r="AW876" s="54" t="str">
        <f t="shared" si="298"/>
        <v/>
      </c>
      <c r="AX876" s="18" t="str">
        <f t="shared" si="299"/>
        <v/>
      </c>
      <c r="AY876" s="18" t="str">
        <f t="shared" si="300"/>
        <v/>
      </c>
      <c r="BA876" s="18">
        <f>IF($E876=AF!$D$6,IF($M876="Concluída no prazo",2,IF($M876="Concluída com atraso",1,0)),0)</f>
        <v>0</v>
      </c>
      <c r="BB876" s="18">
        <f>IF($E876=AF!$D$6,IF($M876="Atrasada",2,IF($M876="Concluída com atraso",1,0)),0)</f>
        <v>0</v>
      </c>
      <c r="BC876" s="18">
        <v>8.6999999999999994E-3</v>
      </c>
      <c r="BD876" s="18">
        <f t="shared" si="307"/>
        <v>8.6999999999999994E-3</v>
      </c>
      <c r="BE876" s="18">
        <f t="shared" si="307"/>
        <v>8.6999999999999994E-3</v>
      </c>
      <c r="BF876" s="18" t="str">
        <f t="shared" si="301"/>
        <v/>
      </c>
      <c r="BN876" s="18" t="str">
        <f t="shared" si="302"/>
        <v>s</v>
      </c>
    </row>
    <row r="877" spans="3:66" ht="50.1" customHeight="1" thickTop="1" thickBot="1" x14ac:dyDescent="0.3">
      <c r="C877" s="46"/>
      <c r="D877" s="46"/>
      <c r="E877" s="46"/>
      <c r="F877" s="122"/>
      <c r="G877" s="122"/>
      <c r="H877" s="78" t="str">
        <f t="shared" si="303"/>
        <v/>
      </c>
      <c r="I877" s="78" t="str">
        <f t="shared" si="304"/>
        <v/>
      </c>
      <c r="J877" s="16"/>
      <c r="K877" s="46" t="str">
        <f t="shared" si="305"/>
        <v/>
      </c>
      <c r="L877" s="16"/>
      <c r="M877" s="16"/>
      <c r="N877" s="46"/>
      <c r="O877" s="47" t="str">
        <f t="shared" si="308"/>
        <v/>
      </c>
      <c r="P877" s="47"/>
      <c r="Q877" s="48" t="str">
        <f>IFERROR(VLOOKUP(E877,Funcionários!$C$8:$E$207,3,FALSE),"")</f>
        <v/>
      </c>
      <c r="R877" s="47"/>
      <c r="S877" s="49" t="str">
        <f t="shared" si="309"/>
        <v/>
      </c>
      <c r="T877" s="49">
        <v>8.7100000000000007E-3</v>
      </c>
      <c r="U877" s="48" t="str">
        <f>IF(Funcionários!C878=0,"",Funcionários!C878)</f>
        <v/>
      </c>
      <c r="V877" s="50">
        <f>IF(U877="",0,IF(COUNTIFS($E$7:$E$3006,U877,$I$7:$I$3006,'RC'!$E$6)=0,0,COUNTIFS($M$7:$M$3006,"Concluída no prazo",$E$7:$E$3006,U877,$I$7:$I$3006,'RC'!$E$6)/COUNTIFS($E$7:$E$3006,U877,$I$7:$I$3006,'RC'!$E$6)))</f>
        <v>0</v>
      </c>
      <c r="W877" s="49">
        <f>SUMIFS($J$7:$J$3006,$E$7:$E$3006,U877,$I$7:$I$3006,'RC'!$E$6)+SUMIFS($L$7:$L$3006,$E$7:$E$3006,U877,$I$7:$I$3006,'RC'!$E$6)</f>
        <v>0</v>
      </c>
      <c r="X877" s="48">
        <f>COUNTIFS($E$7:$E$3006,U877,$I$7:$I$3006,'RC'!$E$6)</f>
        <v>0</v>
      </c>
      <c r="Y877" s="48"/>
      <c r="Z877" s="51" t="str">
        <f>IF(AQ877='RC'!$E$6,AC877*1000+AD877,"")</f>
        <v/>
      </c>
      <c r="AA877" s="51" t="str">
        <f>IF(AB877="","",IF(AQ877='RC'!$E$6,AC877*1000-AD877,""))</f>
        <v/>
      </c>
      <c r="AB877" s="48" t="str">
        <f>IFERROR(VLOOKUP(E877,Funcionários!$C$8:$E$207,3,FALSE),"")</f>
        <v/>
      </c>
      <c r="AC877" s="50" t="str">
        <f>IF(AB877="","",IF(COUNTIFS($AB$7:$AB$3006,AB877,$AQ$7:$AQ$3006,'RC'!$E$6)=0,"",COUNTIFS($M$7:$M$3006,"Concluída no prazo",$AB$7:$AB$3006,AB877,$AQ$7:$AQ$3006,'RC'!$E$6)/COUNTIFS($AB$7:$AB$3006,AB877,$AQ$7:$AQ$3006,'RC'!$E$6)))</f>
        <v/>
      </c>
      <c r="AD877" s="48">
        <f>SUMIF($AQ$7:$AQ$3006,'RC'!$E$6,$J$7:$J$3006)+SUMIF($AQ$7:$AQ$3006,'RC'!$E$6,$L$7:$L$3006)</f>
        <v>21</v>
      </c>
      <c r="AF877" s="48">
        <v>4.1299999999997297E-2</v>
      </c>
      <c r="AG877" s="48">
        <f>IF(OR(AQ877="",AQ877&lt;&gt;'RC'!$E$6,AB877&lt;&gt;'RC'!$D$21),0,1)</f>
        <v>0</v>
      </c>
      <c r="AH877" s="48">
        <f t="shared" si="306"/>
        <v>4.1299999999997297E-2</v>
      </c>
      <c r="AI877" s="48" t="str">
        <f t="shared" si="288"/>
        <v/>
      </c>
      <c r="AJ877" s="48" t="str">
        <f t="shared" si="289"/>
        <v/>
      </c>
      <c r="AK877" s="52" t="str">
        <f t="shared" si="290"/>
        <v/>
      </c>
      <c r="AL877" s="52" t="str">
        <f t="shared" si="291"/>
        <v/>
      </c>
      <c r="AM877" s="48" t="str">
        <f t="shared" si="292"/>
        <v/>
      </c>
      <c r="AN877" s="48" t="str">
        <f t="shared" si="293"/>
        <v/>
      </c>
      <c r="AP877" s="18" t="str">
        <f t="shared" si="294"/>
        <v/>
      </c>
      <c r="AQ877" s="18" t="str">
        <f t="shared" si="295"/>
        <v/>
      </c>
      <c r="AR877" s="18">
        <v>4.1300000000000003E-2</v>
      </c>
      <c r="AS877" s="18">
        <f>IF(AF!$D$27="Todos",1,IF(M877=AF!$D$27,1,0))</f>
        <v>1</v>
      </c>
      <c r="AT877" s="53">
        <f>IF(AND(E877=AF!$D$6,OR(LT!M877=AF!$D$27,AF!$D$27="Todos"),OR(AP877=AF!$E$8,AQ877=AF!$E$8)),AR877+AS877,0)</f>
        <v>0</v>
      </c>
      <c r="AU877" s="18" t="str">
        <f t="shared" si="296"/>
        <v/>
      </c>
      <c r="AV877" s="54" t="str">
        <f t="shared" si="297"/>
        <v/>
      </c>
      <c r="AW877" s="54" t="str">
        <f t="shared" si="298"/>
        <v/>
      </c>
      <c r="AX877" s="18" t="str">
        <f t="shared" si="299"/>
        <v/>
      </c>
      <c r="AY877" s="18" t="str">
        <f t="shared" si="300"/>
        <v/>
      </c>
      <c r="BA877" s="18">
        <f>IF($E877=AF!$D$6,IF($M877="Concluída no prazo",2,IF($M877="Concluída com atraso",1,0)),0)</f>
        <v>0</v>
      </c>
      <c r="BB877" s="18">
        <f>IF($E877=AF!$D$6,IF($M877="Atrasada",2,IF($M877="Concluída com atraso",1,0)),0)</f>
        <v>0</v>
      </c>
      <c r="BC877" s="18">
        <v>8.7100000000000007E-3</v>
      </c>
      <c r="BD877" s="18">
        <f t="shared" si="307"/>
        <v>8.7100000000000007E-3</v>
      </c>
      <c r="BE877" s="18">
        <f t="shared" si="307"/>
        <v>8.7100000000000007E-3</v>
      </c>
      <c r="BF877" s="18" t="str">
        <f t="shared" si="301"/>
        <v/>
      </c>
      <c r="BN877" s="18" t="str">
        <f t="shared" si="302"/>
        <v>s</v>
      </c>
    </row>
    <row r="878" spans="3:66" ht="50.1" customHeight="1" thickTop="1" thickBot="1" x14ac:dyDescent="0.3">
      <c r="C878" s="46"/>
      <c r="D878" s="46"/>
      <c r="E878" s="46"/>
      <c r="F878" s="122"/>
      <c r="G878" s="122"/>
      <c r="H878" s="78" t="str">
        <f t="shared" si="303"/>
        <v/>
      </c>
      <c r="I878" s="78" t="str">
        <f t="shared" si="304"/>
        <v/>
      </c>
      <c r="J878" s="16"/>
      <c r="K878" s="46" t="str">
        <f t="shared" si="305"/>
        <v/>
      </c>
      <c r="L878" s="16"/>
      <c r="M878" s="16"/>
      <c r="N878" s="46"/>
      <c r="O878" s="47" t="str">
        <f t="shared" si="308"/>
        <v/>
      </c>
      <c r="P878" s="47"/>
      <c r="Q878" s="48" t="str">
        <f>IFERROR(VLOOKUP(E878,Funcionários!$C$8:$E$207,3,FALSE),"")</f>
        <v/>
      </c>
      <c r="R878" s="47"/>
      <c r="S878" s="49" t="str">
        <f t="shared" si="309"/>
        <v/>
      </c>
      <c r="T878" s="49">
        <v>8.7200000000000003E-3</v>
      </c>
      <c r="U878" s="48" t="str">
        <f>IF(Funcionários!C879=0,"",Funcionários!C879)</f>
        <v/>
      </c>
      <c r="V878" s="50">
        <f>IF(U878="",0,IF(COUNTIFS($E$7:$E$3006,U878,$I$7:$I$3006,'RC'!$E$6)=0,0,COUNTIFS($M$7:$M$3006,"Concluída no prazo",$E$7:$E$3006,U878,$I$7:$I$3006,'RC'!$E$6)/COUNTIFS($E$7:$E$3006,U878,$I$7:$I$3006,'RC'!$E$6)))</f>
        <v>0</v>
      </c>
      <c r="W878" s="49">
        <f>SUMIFS($J$7:$J$3006,$E$7:$E$3006,U878,$I$7:$I$3006,'RC'!$E$6)+SUMIFS($L$7:$L$3006,$E$7:$E$3006,U878,$I$7:$I$3006,'RC'!$E$6)</f>
        <v>0</v>
      </c>
      <c r="X878" s="48">
        <f>COUNTIFS($E$7:$E$3006,U878,$I$7:$I$3006,'RC'!$E$6)</f>
        <v>0</v>
      </c>
      <c r="Y878" s="48"/>
      <c r="Z878" s="51" t="str">
        <f>IF(AQ878='RC'!$E$6,AC878*1000+AD878,"")</f>
        <v/>
      </c>
      <c r="AA878" s="51" t="str">
        <f>IF(AB878="","",IF(AQ878='RC'!$E$6,AC878*1000-AD878,""))</f>
        <v/>
      </c>
      <c r="AB878" s="48" t="str">
        <f>IFERROR(VLOOKUP(E878,Funcionários!$C$8:$E$207,3,FALSE),"")</f>
        <v/>
      </c>
      <c r="AC878" s="50" t="str">
        <f>IF(AB878="","",IF(COUNTIFS($AB$7:$AB$3006,AB878,$AQ$7:$AQ$3006,'RC'!$E$6)=0,"",COUNTIFS($M$7:$M$3006,"Concluída no prazo",$AB$7:$AB$3006,AB878,$AQ$7:$AQ$3006,'RC'!$E$6)/COUNTIFS($AB$7:$AB$3006,AB878,$AQ$7:$AQ$3006,'RC'!$E$6)))</f>
        <v/>
      </c>
      <c r="AD878" s="48">
        <f>SUMIF($AQ$7:$AQ$3006,'RC'!$E$6,$J$7:$J$3006)+SUMIF($AQ$7:$AQ$3006,'RC'!$E$6,$L$7:$L$3006)</f>
        <v>21</v>
      </c>
      <c r="AF878" s="48">
        <v>4.1289999999997301E-2</v>
      </c>
      <c r="AG878" s="48">
        <f>IF(OR(AQ878="",AQ878&lt;&gt;'RC'!$E$6,AB878&lt;&gt;'RC'!$D$21),0,1)</f>
        <v>0</v>
      </c>
      <c r="AH878" s="48">
        <f t="shared" si="306"/>
        <v>4.1289999999997301E-2</v>
      </c>
      <c r="AI878" s="48" t="str">
        <f t="shared" si="288"/>
        <v/>
      </c>
      <c r="AJ878" s="48" t="str">
        <f t="shared" si="289"/>
        <v/>
      </c>
      <c r="AK878" s="52" t="str">
        <f t="shared" si="290"/>
        <v/>
      </c>
      <c r="AL878" s="52" t="str">
        <f t="shared" si="291"/>
        <v/>
      </c>
      <c r="AM878" s="48" t="str">
        <f t="shared" si="292"/>
        <v/>
      </c>
      <c r="AN878" s="48" t="str">
        <f t="shared" si="293"/>
        <v/>
      </c>
      <c r="AP878" s="18" t="str">
        <f t="shared" si="294"/>
        <v/>
      </c>
      <c r="AQ878" s="18" t="str">
        <f t="shared" si="295"/>
        <v/>
      </c>
      <c r="AR878" s="18">
        <v>4.129E-2</v>
      </c>
      <c r="AS878" s="18">
        <f>IF(AF!$D$27="Todos",1,IF(M878=AF!$D$27,1,0))</f>
        <v>1</v>
      </c>
      <c r="AT878" s="53">
        <f>IF(AND(E878=AF!$D$6,OR(LT!M878=AF!$D$27,AF!$D$27="Todos"),OR(AP878=AF!$E$8,AQ878=AF!$E$8)),AR878+AS878,0)</f>
        <v>0</v>
      </c>
      <c r="AU878" s="18" t="str">
        <f t="shared" si="296"/>
        <v/>
      </c>
      <c r="AV878" s="54" t="str">
        <f t="shared" si="297"/>
        <v/>
      </c>
      <c r="AW878" s="54" t="str">
        <f t="shared" si="298"/>
        <v/>
      </c>
      <c r="AX878" s="18" t="str">
        <f t="shared" si="299"/>
        <v/>
      </c>
      <c r="AY878" s="18" t="str">
        <f t="shared" si="300"/>
        <v/>
      </c>
      <c r="BA878" s="18">
        <f>IF($E878=AF!$D$6,IF($M878="Concluída no prazo",2,IF($M878="Concluída com atraso",1,0)),0)</f>
        <v>0</v>
      </c>
      <c r="BB878" s="18">
        <f>IF($E878=AF!$D$6,IF($M878="Atrasada",2,IF($M878="Concluída com atraso",1,0)),0)</f>
        <v>0</v>
      </c>
      <c r="BC878" s="18">
        <v>8.7200000000000003E-3</v>
      </c>
      <c r="BD878" s="18">
        <f t="shared" si="307"/>
        <v>8.7200000000000003E-3</v>
      </c>
      <c r="BE878" s="18">
        <f t="shared" si="307"/>
        <v>8.7200000000000003E-3</v>
      </c>
      <c r="BF878" s="18" t="str">
        <f t="shared" si="301"/>
        <v/>
      </c>
      <c r="BN878" s="18" t="str">
        <f t="shared" si="302"/>
        <v>s</v>
      </c>
    </row>
    <row r="879" spans="3:66" ht="50.1" customHeight="1" thickTop="1" thickBot="1" x14ac:dyDescent="0.3">
      <c r="C879" s="46"/>
      <c r="D879" s="46"/>
      <c r="E879" s="46"/>
      <c r="F879" s="122"/>
      <c r="G879" s="122"/>
      <c r="H879" s="78" t="str">
        <f t="shared" si="303"/>
        <v/>
      </c>
      <c r="I879" s="78" t="str">
        <f t="shared" si="304"/>
        <v/>
      </c>
      <c r="J879" s="16"/>
      <c r="K879" s="46" t="str">
        <f t="shared" si="305"/>
        <v/>
      </c>
      <c r="L879" s="16"/>
      <c r="M879" s="16"/>
      <c r="N879" s="46"/>
      <c r="O879" s="47" t="str">
        <f t="shared" si="308"/>
        <v/>
      </c>
      <c r="P879" s="47"/>
      <c r="Q879" s="48" t="str">
        <f>IFERROR(VLOOKUP(E879,Funcionários!$C$8:$E$207,3,FALSE),"")</f>
        <v/>
      </c>
      <c r="R879" s="47"/>
      <c r="S879" s="49" t="str">
        <f t="shared" si="309"/>
        <v/>
      </c>
      <c r="T879" s="49">
        <v>8.7299999999999999E-3</v>
      </c>
      <c r="U879" s="48" t="str">
        <f>IF(Funcionários!C880=0,"",Funcionários!C880)</f>
        <v/>
      </c>
      <c r="V879" s="50">
        <f>IF(U879="",0,IF(COUNTIFS($E$7:$E$3006,U879,$I$7:$I$3006,'RC'!$E$6)=0,0,COUNTIFS($M$7:$M$3006,"Concluída no prazo",$E$7:$E$3006,U879,$I$7:$I$3006,'RC'!$E$6)/COUNTIFS($E$7:$E$3006,U879,$I$7:$I$3006,'RC'!$E$6)))</f>
        <v>0</v>
      </c>
      <c r="W879" s="49">
        <f>SUMIFS($J$7:$J$3006,$E$7:$E$3006,U879,$I$7:$I$3006,'RC'!$E$6)+SUMIFS($L$7:$L$3006,$E$7:$E$3006,U879,$I$7:$I$3006,'RC'!$E$6)</f>
        <v>0</v>
      </c>
      <c r="X879" s="48">
        <f>COUNTIFS($E$7:$E$3006,U879,$I$7:$I$3006,'RC'!$E$6)</f>
        <v>0</v>
      </c>
      <c r="Y879" s="48"/>
      <c r="Z879" s="51" t="str">
        <f>IF(AQ879='RC'!$E$6,AC879*1000+AD879,"")</f>
        <v/>
      </c>
      <c r="AA879" s="51" t="str">
        <f>IF(AB879="","",IF(AQ879='RC'!$E$6,AC879*1000-AD879,""))</f>
        <v/>
      </c>
      <c r="AB879" s="48" t="str">
        <f>IFERROR(VLOOKUP(E879,Funcionários!$C$8:$E$207,3,FALSE),"")</f>
        <v/>
      </c>
      <c r="AC879" s="50" t="str">
        <f>IF(AB879="","",IF(COUNTIFS($AB$7:$AB$3006,AB879,$AQ$7:$AQ$3006,'RC'!$E$6)=0,"",COUNTIFS($M$7:$M$3006,"Concluída no prazo",$AB$7:$AB$3006,AB879,$AQ$7:$AQ$3006,'RC'!$E$6)/COUNTIFS($AB$7:$AB$3006,AB879,$AQ$7:$AQ$3006,'RC'!$E$6)))</f>
        <v/>
      </c>
      <c r="AD879" s="48">
        <f>SUMIF($AQ$7:$AQ$3006,'RC'!$E$6,$J$7:$J$3006)+SUMIF($AQ$7:$AQ$3006,'RC'!$E$6,$L$7:$L$3006)</f>
        <v>21</v>
      </c>
      <c r="AF879" s="48">
        <v>4.1279999999997298E-2</v>
      </c>
      <c r="AG879" s="48">
        <f>IF(OR(AQ879="",AQ879&lt;&gt;'RC'!$E$6,AB879&lt;&gt;'RC'!$D$21),0,1)</f>
        <v>0</v>
      </c>
      <c r="AH879" s="48">
        <f t="shared" si="306"/>
        <v>4.1279999999997298E-2</v>
      </c>
      <c r="AI879" s="48" t="str">
        <f t="shared" si="288"/>
        <v/>
      </c>
      <c r="AJ879" s="48" t="str">
        <f t="shared" si="289"/>
        <v/>
      </c>
      <c r="AK879" s="52" t="str">
        <f t="shared" si="290"/>
        <v/>
      </c>
      <c r="AL879" s="52" t="str">
        <f t="shared" si="291"/>
        <v/>
      </c>
      <c r="AM879" s="48" t="str">
        <f t="shared" si="292"/>
        <v/>
      </c>
      <c r="AN879" s="48" t="str">
        <f t="shared" si="293"/>
        <v/>
      </c>
      <c r="AP879" s="18" t="str">
        <f t="shared" si="294"/>
        <v/>
      </c>
      <c r="AQ879" s="18" t="str">
        <f t="shared" si="295"/>
        <v/>
      </c>
      <c r="AR879" s="18">
        <v>4.1279999999999997E-2</v>
      </c>
      <c r="AS879" s="18">
        <f>IF(AF!$D$27="Todos",1,IF(M879=AF!$D$27,1,0))</f>
        <v>1</v>
      </c>
      <c r="AT879" s="53">
        <f>IF(AND(E879=AF!$D$6,OR(LT!M879=AF!$D$27,AF!$D$27="Todos"),OR(AP879=AF!$E$8,AQ879=AF!$E$8)),AR879+AS879,0)</f>
        <v>0</v>
      </c>
      <c r="AU879" s="18" t="str">
        <f t="shared" si="296"/>
        <v/>
      </c>
      <c r="AV879" s="54" t="str">
        <f t="shared" si="297"/>
        <v/>
      </c>
      <c r="AW879" s="54" t="str">
        <f t="shared" si="298"/>
        <v/>
      </c>
      <c r="AX879" s="18" t="str">
        <f t="shared" si="299"/>
        <v/>
      </c>
      <c r="AY879" s="18" t="str">
        <f t="shared" si="300"/>
        <v/>
      </c>
      <c r="BA879" s="18">
        <f>IF($E879=AF!$D$6,IF($M879="Concluída no prazo",2,IF($M879="Concluída com atraso",1,0)),0)</f>
        <v>0</v>
      </c>
      <c r="BB879" s="18">
        <f>IF($E879=AF!$D$6,IF($M879="Atrasada",2,IF($M879="Concluída com atraso",1,0)),0)</f>
        <v>0</v>
      </c>
      <c r="BC879" s="18">
        <v>8.7299999999999999E-3</v>
      </c>
      <c r="BD879" s="18">
        <f t="shared" si="307"/>
        <v>8.7299999999999999E-3</v>
      </c>
      <c r="BE879" s="18">
        <f t="shared" si="307"/>
        <v>8.7299999999999999E-3</v>
      </c>
      <c r="BF879" s="18" t="str">
        <f t="shared" si="301"/>
        <v/>
      </c>
      <c r="BN879" s="18" t="str">
        <f t="shared" si="302"/>
        <v>s</v>
      </c>
    </row>
    <row r="880" spans="3:66" ht="50.1" customHeight="1" thickTop="1" thickBot="1" x14ac:dyDescent="0.3">
      <c r="C880" s="46"/>
      <c r="D880" s="46"/>
      <c r="E880" s="46"/>
      <c r="F880" s="122"/>
      <c r="G880" s="122"/>
      <c r="H880" s="78" t="str">
        <f t="shared" si="303"/>
        <v/>
      </c>
      <c r="I880" s="78" t="str">
        <f t="shared" si="304"/>
        <v/>
      </c>
      <c r="J880" s="16"/>
      <c r="K880" s="46" t="str">
        <f t="shared" si="305"/>
        <v/>
      </c>
      <c r="L880" s="16"/>
      <c r="M880" s="16"/>
      <c r="N880" s="46"/>
      <c r="O880" s="47" t="str">
        <f t="shared" si="308"/>
        <v/>
      </c>
      <c r="P880" s="47"/>
      <c r="Q880" s="48" t="str">
        <f>IFERROR(VLOOKUP(E880,Funcionários!$C$8:$E$207,3,FALSE),"")</f>
        <v/>
      </c>
      <c r="R880" s="47"/>
      <c r="S880" s="49" t="str">
        <f t="shared" si="309"/>
        <v/>
      </c>
      <c r="T880" s="49">
        <v>8.7399999999999995E-3</v>
      </c>
      <c r="U880" s="48" t="str">
        <f>IF(Funcionários!C881=0,"",Funcionários!C881)</f>
        <v/>
      </c>
      <c r="V880" s="50">
        <f>IF(U880="",0,IF(COUNTIFS($E$7:$E$3006,U880,$I$7:$I$3006,'RC'!$E$6)=0,0,COUNTIFS($M$7:$M$3006,"Concluída no prazo",$E$7:$E$3006,U880,$I$7:$I$3006,'RC'!$E$6)/COUNTIFS($E$7:$E$3006,U880,$I$7:$I$3006,'RC'!$E$6)))</f>
        <v>0</v>
      </c>
      <c r="W880" s="49">
        <f>SUMIFS($J$7:$J$3006,$E$7:$E$3006,U880,$I$7:$I$3006,'RC'!$E$6)+SUMIFS($L$7:$L$3006,$E$7:$E$3006,U880,$I$7:$I$3006,'RC'!$E$6)</f>
        <v>0</v>
      </c>
      <c r="X880" s="48">
        <f>COUNTIFS($E$7:$E$3006,U880,$I$7:$I$3006,'RC'!$E$6)</f>
        <v>0</v>
      </c>
      <c r="Y880" s="48"/>
      <c r="Z880" s="51" t="str">
        <f>IF(AQ880='RC'!$E$6,AC880*1000+AD880,"")</f>
        <v/>
      </c>
      <c r="AA880" s="51" t="str">
        <f>IF(AB880="","",IF(AQ880='RC'!$E$6,AC880*1000-AD880,""))</f>
        <v/>
      </c>
      <c r="AB880" s="48" t="str">
        <f>IFERROR(VLOOKUP(E880,Funcionários!$C$8:$E$207,3,FALSE),"")</f>
        <v/>
      </c>
      <c r="AC880" s="50" t="str">
        <f>IF(AB880="","",IF(COUNTIFS($AB$7:$AB$3006,AB880,$AQ$7:$AQ$3006,'RC'!$E$6)=0,"",COUNTIFS($M$7:$M$3006,"Concluída no prazo",$AB$7:$AB$3006,AB880,$AQ$7:$AQ$3006,'RC'!$E$6)/COUNTIFS($AB$7:$AB$3006,AB880,$AQ$7:$AQ$3006,'RC'!$E$6)))</f>
        <v/>
      </c>
      <c r="AD880" s="48">
        <f>SUMIF($AQ$7:$AQ$3006,'RC'!$E$6,$J$7:$J$3006)+SUMIF($AQ$7:$AQ$3006,'RC'!$E$6,$L$7:$L$3006)</f>
        <v>21</v>
      </c>
      <c r="AF880" s="48">
        <v>4.1269999999997302E-2</v>
      </c>
      <c r="AG880" s="48">
        <f>IF(OR(AQ880="",AQ880&lt;&gt;'RC'!$E$6,AB880&lt;&gt;'RC'!$D$21),0,1)</f>
        <v>0</v>
      </c>
      <c r="AH880" s="48">
        <f t="shared" si="306"/>
        <v>4.1269999999997302E-2</v>
      </c>
      <c r="AI880" s="48" t="str">
        <f t="shared" si="288"/>
        <v/>
      </c>
      <c r="AJ880" s="48" t="str">
        <f t="shared" si="289"/>
        <v/>
      </c>
      <c r="AK880" s="52" t="str">
        <f t="shared" si="290"/>
        <v/>
      </c>
      <c r="AL880" s="52" t="str">
        <f t="shared" si="291"/>
        <v/>
      </c>
      <c r="AM880" s="48" t="str">
        <f t="shared" si="292"/>
        <v/>
      </c>
      <c r="AN880" s="48" t="str">
        <f t="shared" si="293"/>
        <v/>
      </c>
      <c r="AP880" s="18" t="str">
        <f t="shared" si="294"/>
        <v/>
      </c>
      <c r="AQ880" s="18" t="str">
        <f t="shared" si="295"/>
        <v/>
      </c>
      <c r="AR880" s="18">
        <v>4.1270000000000001E-2</v>
      </c>
      <c r="AS880" s="18">
        <f>IF(AF!$D$27="Todos",1,IF(M880=AF!$D$27,1,0))</f>
        <v>1</v>
      </c>
      <c r="AT880" s="53">
        <f>IF(AND(E880=AF!$D$6,OR(LT!M880=AF!$D$27,AF!$D$27="Todos"),OR(AP880=AF!$E$8,AQ880=AF!$E$8)),AR880+AS880,0)</f>
        <v>0</v>
      </c>
      <c r="AU880" s="18" t="str">
        <f t="shared" si="296"/>
        <v/>
      </c>
      <c r="AV880" s="54" t="str">
        <f t="shared" si="297"/>
        <v/>
      </c>
      <c r="AW880" s="54" t="str">
        <f t="shared" si="298"/>
        <v/>
      </c>
      <c r="AX880" s="18" t="str">
        <f t="shared" si="299"/>
        <v/>
      </c>
      <c r="AY880" s="18" t="str">
        <f t="shared" si="300"/>
        <v/>
      </c>
      <c r="BA880" s="18">
        <f>IF($E880=AF!$D$6,IF($M880="Concluída no prazo",2,IF($M880="Concluída com atraso",1,0)),0)</f>
        <v>0</v>
      </c>
      <c r="BB880" s="18">
        <f>IF($E880=AF!$D$6,IF($M880="Atrasada",2,IF($M880="Concluída com atraso",1,0)),0)</f>
        <v>0</v>
      </c>
      <c r="BC880" s="18">
        <v>8.7399999999999995E-3</v>
      </c>
      <c r="BD880" s="18">
        <f t="shared" si="307"/>
        <v>8.7399999999999995E-3</v>
      </c>
      <c r="BE880" s="18">
        <f t="shared" si="307"/>
        <v>8.7399999999999995E-3</v>
      </c>
      <c r="BF880" s="18" t="str">
        <f t="shared" si="301"/>
        <v/>
      </c>
      <c r="BN880" s="18" t="str">
        <f t="shared" si="302"/>
        <v>s</v>
      </c>
    </row>
    <row r="881" spans="3:66" ht="50.1" customHeight="1" thickTop="1" thickBot="1" x14ac:dyDescent="0.3">
      <c r="C881" s="46"/>
      <c r="D881" s="46"/>
      <c r="E881" s="46"/>
      <c r="F881" s="122"/>
      <c r="G881" s="122"/>
      <c r="H881" s="78" t="str">
        <f t="shared" si="303"/>
        <v/>
      </c>
      <c r="I881" s="78" t="str">
        <f t="shared" si="304"/>
        <v/>
      </c>
      <c r="J881" s="16"/>
      <c r="K881" s="46" t="str">
        <f t="shared" si="305"/>
        <v/>
      </c>
      <c r="L881" s="16"/>
      <c r="M881" s="16"/>
      <c r="N881" s="46"/>
      <c r="O881" s="47" t="str">
        <f t="shared" si="308"/>
        <v/>
      </c>
      <c r="P881" s="47"/>
      <c r="Q881" s="48" t="str">
        <f>IFERROR(VLOOKUP(E881,Funcionários!$C$8:$E$207,3,FALSE),"")</f>
        <v/>
      </c>
      <c r="R881" s="47"/>
      <c r="S881" s="49" t="str">
        <f t="shared" si="309"/>
        <v/>
      </c>
      <c r="T881" s="49">
        <v>8.7500000000000008E-3</v>
      </c>
      <c r="U881" s="48" t="str">
        <f>IF(Funcionários!C882=0,"",Funcionários!C882)</f>
        <v/>
      </c>
      <c r="V881" s="50">
        <f>IF(U881="",0,IF(COUNTIFS($E$7:$E$3006,U881,$I$7:$I$3006,'RC'!$E$6)=0,0,COUNTIFS($M$7:$M$3006,"Concluída no prazo",$E$7:$E$3006,U881,$I$7:$I$3006,'RC'!$E$6)/COUNTIFS($E$7:$E$3006,U881,$I$7:$I$3006,'RC'!$E$6)))</f>
        <v>0</v>
      </c>
      <c r="W881" s="49">
        <f>SUMIFS($J$7:$J$3006,$E$7:$E$3006,U881,$I$7:$I$3006,'RC'!$E$6)+SUMIFS($L$7:$L$3006,$E$7:$E$3006,U881,$I$7:$I$3006,'RC'!$E$6)</f>
        <v>0</v>
      </c>
      <c r="X881" s="48">
        <f>COUNTIFS($E$7:$E$3006,U881,$I$7:$I$3006,'RC'!$E$6)</f>
        <v>0</v>
      </c>
      <c r="Y881" s="48"/>
      <c r="Z881" s="51" t="str">
        <f>IF(AQ881='RC'!$E$6,AC881*1000+AD881,"")</f>
        <v/>
      </c>
      <c r="AA881" s="51" t="str">
        <f>IF(AB881="","",IF(AQ881='RC'!$E$6,AC881*1000-AD881,""))</f>
        <v/>
      </c>
      <c r="AB881" s="48" t="str">
        <f>IFERROR(VLOOKUP(E881,Funcionários!$C$8:$E$207,3,FALSE),"")</f>
        <v/>
      </c>
      <c r="AC881" s="50" t="str">
        <f>IF(AB881="","",IF(COUNTIFS($AB$7:$AB$3006,AB881,$AQ$7:$AQ$3006,'RC'!$E$6)=0,"",COUNTIFS($M$7:$M$3006,"Concluída no prazo",$AB$7:$AB$3006,AB881,$AQ$7:$AQ$3006,'RC'!$E$6)/COUNTIFS($AB$7:$AB$3006,AB881,$AQ$7:$AQ$3006,'RC'!$E$6)))</f>
        <v/>
      </c>
      <c r="AD881" s="48">
        <f>SUMIF($AQ$7:$AQ$3006,'RC'!$E$6,$J$7:$J$3006)+SUMIF($AQ$7:$AQ$3006,'RC'!$E$6,$L$7:$L$3006)</f>
        <v>21</v>
      </c>
      <c r="AF881" s="48">
        <v>4.1259999999997299E-2</v>
      </c>
      <c r="AG881" s="48">
        <f>IF(OR(AQ881="",AQ881&lt;&gt;'RC'!$E$6,AB881&lt;&gt;'RC'!$D$21),0,1)</f>
        <v>0</v>
      </c>
      <c r="AH881" s="48">
        <f t="shared" si="306"/>
        <v>4.1259999999997299E-2</v>
      </c>
      <c r="AI881" s="48" t="str">
        <f t="shared" si="288"/>
        <v/>
      </c>
      <c r="AJ881" s="48" t="str">
        <f t="shared" si="289"/>
        <v/>
      </c>
      <c r="AK881" s="52" t="str">
        <f t="shared" si="290"/>
        <v/>
      </c>
      <c r="AL881" s="52" t="str">
        <f t="shared" si="291"/>
        <v/>
      </c>
      <c r="AM881" s="48" t="str">
        <f t="shared" si="292"/>
        <v/>
      </c>
      <c r="AN881" s="48" t="str">
        <f t="shared" si="293"/>
        <v/>
      </c>
      <c r="AP881" s="18" t="str">
        <f t="shared" si="294"/>
        <v/>
      </c>
      <c r="AQ881" s="18" t="str">
        <f t="shared" si="295"/>
        <v/>
      </c>
      <c r="AR881" s="18">
        <v>4.1259999999999998E-2</v>
      </c>
      <c r="AS881" s="18">
        <f>IF(AF!$D$27="Todos",1,IF(M881=AF!$D$27,1,0))</f>
        <v>1</v>
      </c>
      <c r="AT881" s="53">
        <f>IF(AND(E881=AF!$D$6,OR(LT!M881=AF!$D$27,AF!$D$27="Todos"),OR(AP881=AF!$E$8,AQ881=AF!$E$8)),AR881+AS881,0)</f>
        <v>0</v>
      </c>
      <c r="AU881" s="18" t="str">
        <f t="shared" si="296"/>
        <v/>
      </c>
      <c r="AV881" s="54" t="str">
        <f t="shared" si="297"/>
        <v/>
      </c>
      <c r="AW881" s="54" t="str">
        <f t="shared" si="298"/>
        <v/>
      </c>
      <c r="AX881" s="18" t="str">
        <f t="shared" si="299"/>
        <v/>
      </c>
      <c r="AY881" s="18" t="str">
        <f t="shared" si="300"/>
        <v/>
      </c>
      <c r="BA881" s="18">
        <f>IF($E881=AF!$D$6,IF($M881="Concluída no prazo",2,IF($M881="Concluída com atraso",1,0)),0)</f>
        <v>0</v>
      </c>
      <c r="BB881" s="18">
        <f>IF($E881=AF!$D$6,IF($M881="Atrasada",2,IF($M881="Concluída com atraso",1,0)),0)</f>
        <v>0</v>
      </c>
      <c r="BC881" s="18">
        <v>8.7500000000000008E-3</v>
      </c>
      <c r="BD881" s="18">
        <f t="shared" si="307"/>
        <v>8.7500000000000008E-3</v>
      </c>
      <c r="BE881" s="18">
        <f t="shared" si="307"/>
        <v>8.7500000000000008E-3</v>
      </c>
      <c r="BF881" s="18" t="str">
        <f t="shared" si="301"/>
        <v/>
      </c>
      <c r="BN881" s="18" t="str">
        <f t="shared" si="302"/>
        <v>s</v>
      </c>
    </row>
    <row r="882" spans="3:66" ht="50.1" customHeight="1" thickTop="1" thickBot="1" x14ac:dyDescent="0.3">
      <c r="C882" s="46"/>
      <c r="D882" s="46"/>
      <c r="E882" s="46"/>
      <c r="F882" s="122"/>
      <c r="G882" s="122"/>
      <c r="H882" s="78" t="str">
        <f t="shared" si="303"/>
        <v/>
      </c>
      <c r="I882" s="78" t="str">
        <f t="shared" si="304"/>
        <v/>
      </c>
      <c r="J882" s="16"/>
      <c r="K882" s="46" t="str">
        <f t="shared" si="305"/>
        <v/>
      </c>
      <c r="L882" s="16"/>
      <c r="M882" s="16"/>
      <c r="N882" s="46"/>
      <c r="O882" s="47" t="str">
        <f t="shared" si="308"/>
        <v/>
      </c>
      <c r="P882" s="47"/>
      <c r="Q882" s="48" t="str">
        <f>IFERROR(VLOOKUP(E882,Funcionários!$C$8:$E$207,3,FALSE),"")</f>
        <v/>
      </c>
      <c r="R882" s="47"/>
      <c r="S882" s="49" t="str">
        <f t="shared" si="309"/>
        <v/>
      </c>
      <c r="T882" s="49">
        <v>8.7600000000000004E-3</v>
      </c>
      <c r="U882" s="48" t="str">
        <f>IF(Funcionários!C883=0,"",Funcionários!C883)</f>
        <v/>
      </c>
      <c r="V882" s="50">
        <f>IF(U882="",0,IF(COUNTIFS($E$7:$E$3006,U882,$I$7:$I$3006,'RC'!$E$6)=0,0,COUNTIFS($M$7:$M$3006,"Concluída no prazo",$E$7:$E$3006,U882,$I$7:$I$3006,'RC'!$E$6)/COUNTIFS($E$7:$E$3006,U882,$I$7:$I$3006,'RC'!$E$6)))</f>
        <v>0</v>
      </c>
      <c r="W882" s="49">
        <f>SUMIFS($J$7:$J$3006,$E$7:$E$3006,U882,$I$7:$I$3006,'RC'!$E$6)+SUMIFS($L$7:$L$3006,$E$7:$E$3006,U882,$I$7:$I$3006,'RC'!$E$6)</f>
        <v>0</v>
      </c>
      <c r="X882" s="48">
        <f>COUNTIFS($E$7:$E$3006,U882,$I$7:$I$3006,'RC'!$E$6)</f>
        <v>0</v>
      </c>
      <c r="Y882" s="48"/>
      <c r="Z882" s="51" t="str">
        <f>IF(AQ882='RC'!$E$6,AC882*1000+AD882,"")</f>
        <v/>
      </c>
      <c r="AA882" s="51" t="str">
        <f>IF(AB882="","",IF(AQ882='RC'!$E$6,AC882*1000-AD882,""))</f>
        <v/>
      </c>
      <c r="AB882" s="48" t="str">
        <f>IFERROR(VLOOKUP(E882,Funcionários!$C$8:$E$207,3,FALSE),"")</f>
        <v/>
      </c>
      <c r="AC882" s="50" t="str">
        <f>IF(AB882="","",IF(COUNTIFS($AB$7:$AB$3006,AB882,$AQ$7:$AQ$3006,'RC'!$E$6)=0,"",COUNTIFS($M$7:$M$3006,"Concluída no prazo",$AB$7:$AB$3006,AB882,$AQ$7:$AQ$3006,'RC'!$E$6)/COUNTIFS($AB$7:$AB$3006,AB882,$AQ$7:$AQ$3006,'RC'!$E$6)))</f>
        <v/>
      </c>
      <c r="AD882" s="48">
        <f>SUMIF($AQ$7:$AQ$3006,'RC'!$E$6,$J$7:$J$3006)+SUMIF($AQ$7:$AQ$3006,'RC'!$E$6,$L$7:$L$3006)</f>
        <v>21</v>
      </c>
      <c r="AF882" s="48">
        <v>4.1249999999997303E-2</v>
      </c>
      <c r="AG882" s="48">
        <f>IF(OR(AQ882="",AQ882&lt;&gt;'RC'!$E$6,AB882&lt;&gt;'RC'!$D$21),0,1)</f>
        <v>0</v>
      </c>
      <c r="AH882" s="48">
        <f t="shared" si="306"/>
        <v>4.1249999999997303E-2</v>
      </c>
      <c r="AI882" s="48" t="str">
        <f t="shared" si="288"/>
        <v/>
      </c>
      <c r="AJ882" s="48" t="str">
        <f t="shared" si="289"/>
        <v/>
      </c>
      <c r="AK882" s="52" t="str">
        <f t="shared" si="290"/>
        <v/>
      </c>
      <c r="AL882" s="52" t="str">
        <f t="shared" si="291"/>
        <v/>
      </c>
      <c r="AM882" s="48" t="str">
        <f t="shared" si="292"/>
        <v/>
      </c>
      <c r="AN882" s="48" t="str">
        <f t="shared" si="293"/>
        <v/>
      </c>
      <c r="AP882" s="18" t="str">
        <f t="shared" si="294"/>
        <v/>
      </c>
      <c r="AQ882" s="18" t="str">
        <f t="shared" si="295"/>
        <v/>
      </c>
      <c r="AR882" s="18">
        <v>4.1250000000000002E-2</v>
      </c>
      <c r="AS882" s="18">
        <f>IF(AF!$D$27="Todos",1,IF(M882=AF!$D$27,1,0))</f>
        <v>1</v>
      </c>
      <c r="AT882" s="53">
        <f>IF(AND(E882=AF!$D$6,OR(LT!M882=AF!$D$27,AF!$D$27="Todos"),OR(AP882=AF!$E$8,AQ882=AF!$E$8)),AR882+AS882,0)</f>
        <v>0</v>
      </c>
      <c r="AU882" s="18" t="str">
        <f t="shared" si="296"/>
        <v/>
      </c>
      <c r="AV882" s="54" t="str">
        <f t="shared" si="297"/>
        <v/>
      </c>
      <c r="AW882" s="54" t="str">
        <f t="shared" si="298"/>
        <v/>
      </c>
      <c r="AX882" s="18" t="str">
        <f t="shared" si="299"/>
        <v/>
      </c>
      <c r="AY882" s="18" t="str">
        <f t="shared" si="300"/>
        <v/>
      </c>
      <c r="BA882" s="18">
        <f>IF($E882=AF!$D$6,IF($M882="Concluída no prazo",2,IF($M882="Concluída com atraso",1,0)),0)</f>
        <v>0</v>
      </c>
      <c r="BB882" s="18">
        <f>IF($E882=AF!$D$6,IF($M882="Atrasada",2,IF($M882="Concluída com atraso",1,0)),0)</f>
        <v>0</v>
      </c>
      <c r="BC882" s="18">
        <v>8.7600000000000004E-3</v>
      </c>
      <c r="BD882" s="18">
        <f t="shared" si="307"/>
        <v>8.7600000000000004E-3</v>
      </c>
      <c r="BE882" s="18">
        <f t="shared" si="307"/>
        <v>8.7600000000000004E-3</v>
      </c>
      <c r="BF882" s="18" t="str">
        <f t="shared" si="301"/>
        <v/>
      </c>
      <c r="BN882" s="18" t="str">
        <f t="shared" si="302"/>
        <v>s</v>
      </c>
    </row>
    <row r="883" spans="3:66" ht="50.1" customHeight="1" thickTop="1" thickBot="1" x14ac:dyDescent="0.3">
      <c r="C883" s="46"/>
      <c r="D883" s="46"/>
      <c r="E883" s="46"/>
      <c r="F883" s="122"/>
      <c r="G883" s="122"/>
      <c r="H883" s="78" t="str">
        <f t="shared" si="303"/>
        <v/>
      </c>
      <c r="I883" s="78" t="str">
        <f t="shared" si="304"/>
        <v/>
      </c>
      <c r="J883" s="16"/>
      <c r="K883" s="46" t="str">
        <f t="shared" si="305"/>
        <v/>
      </c>
      <c r="L883" s="16"/>
      <c r="M883" s="16"/>
      <c r="N883" s="46"/>
      <c r="O883" s="47" t="str">
        <f t="shared" si="308"/>
        <v/>
      </c>
      <c r="P883" s="47"/>
      <c r="Q883" s="48" t="str">
        <f>IFERROR(VLOOKUP(E883,Funcionários!$C$8:$E$207,3,FALSE),"")</f>
        <v/>
      </c>
      <c r="R883" s="47"/>
      <c r="S883" s="49" t="str">
        <f t="shared" si="309"/>
        <v/>
      </c>
      <c r="T883" s="49">
        <v>8.77E-3</v>
      </c>
      <c r="U883" s="48" t="str">
        <f>IF(Funcionários!C884=0,"",Funcionários!C884)</f>
        <v/>
      </c>
      <c r="V883" s="50">
        <f>IF(U883="",0,IF(COUNTIFS($E$7:$E$3006,U883,$I$7:$I$3006,'RC'!$E$6)=0,0,COUNTIFS($M$7:$M$3006,"Concluída no prazo",$E$7:$E$3006,U883,$I$7:$I$3006,'RC'!$E$6)/COUNTIFS($E$7:$E$3006,U883,$I$7:$I$3006,'RC'!$E$6)))</f>
        <v>0</v>
      </c>
      <c r="W883" s="49">
        <f>SUMIFS($J$7:$J$3006,$E$7:$E$3006,U883,$I$7:$I$3006,'RC'!$E$6)+SUMIFS($L$7:$L$3006,$E$7:$E$3006,U883,$I$7:$I$3006,'RC'!$E$6)</f>
        <v>0</v>
      </c>
      <c r="X883" s="48">
        <f>COUNTIFS($E$7:$E$3006,U883,$I$7:$I$3006,'RC'!$E$6)</f>
        <v>0</v>
      </c>
      <c r="Y883" s="48"/>
      <c r="Z883" s="51" t="str">
        <f>IF(AQ883='RC'!$E$6,AC883*1000+AD883,"")</f>
        <v/>
      </c>
      <c r="AA883" s="51" t="str">
        <f>IF(AB883="","",IF(AQ883='RC'!$E$6,AC883*1000-AD883,""))</f>
        <v/>
      </c>
      <c r="AB883" s="48" t="str">
        <f>IFERROR(VLOOKUP(E883,Funcionários!$C$8:$E$207,3,FALSE),"")</f>
        <v/>
      </c>
      <c r="AC883" s="50" t="str">
        <f>IF(AB883="","",IF(COUNTIFS($AB$7:$AB$3006,AB883,$AQ$7:$AQ$3006,'RC'!$E$6)=0,"",COUNTIFS($M$7:$M$3006,"Concluída no prazo",$AB$7:$AB$3006,AB883,$AQ$7:$AQ$3006,'RC'!$E$6)/COUNTIFS($AB$7:$AB$3006,AB883,$AQ$7:$AQ$3006,'RC'!$E$6)))</f>
        <v/>
      </c>
      <c r="AD883" s="48">
        <f>SUMIF($AQ$7:$AQ$3006,'RC'!$E$6,$J$7:$J$3006)+SUMIF($AQ$7:$AQ$3006,'RC'!$E$6,$L$7:$L$3006)</f>
        <v>21</v>
      </c>
      <c r="AF883" s="48">
        <v>4.12399999999973E-2</v>
      </c>
      <c r="AG883" s="48">
        <f>IF(OR(AQ883="",AQ883&lt;&gt;'RC'!$E$6,AB883&lt;&gt;'RC'!$D$21),0,1)</f>
        <v>0</v>
      </c>
      <c r="AH883" s="48">
        <f t="shared" si="306"/>
        <v>4.12399999999973E-2</v>
      </c>
      <c r="AI883" s="48" t="str">
        <f t="shared" si="288"/>
        <v/>
      </c>
      <c r="AJ883" s="48" t="str">
        <f t="shared" si="289"/>
        <v/>
      </c>
      <c r="AK883" s="52" t="str">
        <f t="shared" si="290"/>
        <v/>
      </c>
      <c r="AL883" s="52" t="str">
        <f t="shared" si="291"/>
        <v/>
      </c>
      <c r="AM883" s="48" t="str">
        <f t="shared" si="292"/>
        <v/>
      </c>
      <c r="AN883" s="48" t="str">
        <f t="shared" si="293"/>
        <v/>
      </c>
      <c r="AP883" s="18" t="str">
        <f t="shared" si="294"/>
        <v/>
      </c>
      <c r="AQ883" s="18" t="str">
        <f t="shared" si="295"/>
        <v/>
      </c>
      <c r="AR883" s="18">
        <v>4.1239999999999999E-2</v>
      </c>
      <c r="AS883" s="18">
        <f>IF(AF!$D$27="Todos",1,IF(M883=AF!$D$27,1,0))</f>
        <v>1</v>
      </c>
      <c r="AT883" s="53">
        <f>IF(AND(E883=AF!$D$6,OR(LT!M883=AF!$D$27,AF!$D$27="Todos"),OR(AP883=AF!$E$8,AQ883=AF!$E$8)),AR883+AS883,0)</f>
        <v>0</v>
      </c>
      <c r="AU883" s="18" t="str">
        <f t="shared" si="296"/>
        <v/>
      </c>
      <c r="AV883" s="54" t="str">
        <f t="shared" si="297"/>
        <v/>
      </c>
      <c r="AW883" s="54" t="str">
        <f t="shared" si="298"/>
        <v/>
      </c>
      <c r="AX883" s="18" t="str">
        <f t="shared" si="299"/>
        <v/>
      </c>
      <c r="AY883" s="18" t="str">
        <f t="shared" si="300"/>
        <v/>
      </c>
      <c r="BA883" s="18">
        <f>IF($E883=AF!$D$6,IF($M883="Concluída no prazo",2,IF($M883="Concluída com atraso",1,0)),0)</f>
        <v>0</v>
      </c>
      <c r="BB883" s="18">
        <f>IF($E883=AF!$D$6,IF($M883="Atrasada",2,IF($M883="Concluída com atraso",1,0)),0)</f>
        <v>0</v>
      </c>
      <c r="BC883" s="18">
        <v>8.77E-3</v>
      </c>
      <c r="BD883" s="18">
        <f t="shared" si="307"/>
        <v>8.77E-3</v>
      </c>
      <c r="BE883" s="18">
        <f t="shared" si="307"/>
        <v>8.77E-3</v>
      </c>
      <c r="BF883" s="18" t="str">
        <f t="shared" si="301"/>
        <v/>
      </c>
      <c r="BN883" s="18" t="str">
        <f t="shared" si="302"/>
        <v>s</v>
      </c>
    </row>
    <row r="884" spans="3:66" ht="50.1" customHeight="1" thickTop="1" thickBot="1" x14ac:dyDescent="0.3">
      <c r="C884" s="46"/>
      <c r="D884" s="46"/>
      <c r="E884" s="46"/>
      <c r="F884" s="122"/>
      <c r="G884" s="122"/>
      <c r="H884" s="78" t="str">
        <f t="shared" si="303"/>
        <v/>
      </c>
      <c r="I884" s="78" t="str">
        <f t="shared" si="304"/>
        <v/>
      </c>
      <c r="J884" s="16"/>
      <c r="K884" s="46" t="str">
        <f t="shared" si="305"/>
        <v/>
      </c>
      <c r="L884" s="16"/>
      <c r="M884" s="16"/>
      <c r="N884" s="46"/>
      <c r="O884" s="47" t="str">
        <f t="shared" si="308"/>
        <v/>
      </c>
      <c r="P884" s="47"/>
      <c r="Q884" s="48" t="str">
        <f>IFERROR(VLOOKUP(E884,Funcionários!$C$8:$E$207,3,FALSE),"")</f>
        <v/>
      </c>
      <c r="R884" s="47"/>
      <c r="S884" s="49" t="str">
        <f t="shared" si="309"/>
        <v/>
      </c>
      <c r="T884" s="49">
        <v>8.7799999999999996E-3</v>
      </c>
      <c r="U884" s="48" t="str">
        <f>IF(Funcionários!C885=0,"",Funcionários!C885)</f>
        <v/>
      </c>
      <c r="V884" s="50">
        <f>IF(U884="",0,IF(COUNTIFS($E$7:$E$3006,U884,$I$7:$I$3006,'RC'!$E$6)=0,0,COUNTIFS($M$7:$M$3006,"Concluída no prazo",$E$7:$E$3006,U884,$I$7:$I$3006,'RC'!$E$6)/COUNTIFS($E$7:$E$3006,U884,$I$7:$I$3006,'RC'!$E$6)))</f>
        <v>0</v>
      </c>
      <c r="W884" s="49">
        <f>SUMIFS($J$7:$J$3006,$E$7:$E$3006,U884,$I$7:$I$3006,'RC'!$E$6)+SUMIFS($L$7:$L$3006,$E$7:$E$3006,U884,$I$7:$I$3006,'RC'!$E$6)</f>
        <v>0</v>
      </c>
      <c r="X884" s="48">
        <f>COUNTIFS($E$7:$E$3006,U884,$I$7:$I$3006,'RC'!$E$6)</f>
        <v>0</v>
      </c>
      <c r="Y884" s="48"/>
      <c r="Z884" s="51" t="str">
        <f>IF(AQ884='RC'!$E$6,AC884*1000+AD884,"")</f>
        <v/>
      </c>
      <c r="AA884" s="51" t="str">
        <f>IF(AB884="","",IF(AQ884='RC'!$E$6,AC884*1000-AD884,""))</f>
        <v/>
      </c>
      <c r="AB884" s="48" t="str">
        <f>IFERROR(VLOOKUP(E884,Funcionários!$C$8:$E$207,3,FALSE),"")</f>
        <v/>
      </c>
      <c r="AC884" s="50" t="str">
        <f>IF(AB884="","",IF(COUNTIFS($AB$7:$AB$3006,AB884,$AQ$7:$AQ$3006,'RC'!$E$6)=0,"",COUNTIFS($M$7:$M$3006,"Concluída no prazo",$AB$7:$AB$3006,AB884,$AQ$7:$AQ$3006,'RC'!$E$6)/COUNTIFS($AB$7:$AB$3006,AB884,$AQ$7:$AQ$3006,'RC'!$E$6)))</f>
        <v/>
      </c>
      <c r="AD884" s="48">
        <f>SUMIF($AQ$7:$AQ$3006,'RC'!$E$6,$J$7:$J$3006)+SUMIF($AQ$7:$AQ$3006,'RC'!$E$6,$L$7:$L$3006)</f>
        <v>21</v>
      </c>
      <c r="AF884" s="48">
        <v>4.1229999999997297E-2</v>
      </c>
      <c r="AG884" s="48">
        <f>IF(OR(AQ884="",AQ884&lt;&gt;'RC'!$E$6,AB884&lt;&gt;'RC'!$D$21),0,1)</f>
        <v>0</v>
      </c>
      <c r="AH884" s="48">
        <f t="shared" si="306"/>
        <v>4.1229999999997297E-2</v>
      </c>
      <c r="AI884" s="48" t="str">
        <f t="shared" si="288"/>
        <v/>
      </c>
      <c r="AJ884" s="48" t="str">
        <f t="shared" si="289"/>
        <v/>
      </c>
      <c r="AK884" s="52" t="str">
        <f t="shared" si="290"/>
        <v/>
      </c>
      <c r="AL884" s="52" t="str">
        <f t="shared" si="291"/>
        <v/>
      </c>
      <c r="AM884" s="48" t="str">
        <f t="shared" si="292"/>
        <v/>
      </c>
      <c r="AN884" s="48" t="str">
        <f t="shared" si="293"/>
        <v/>
      </c>
      <c r="AP884" s="18" t="str">
        <f t="shared" si="294"/>
        <v/>
      </c>
      <c r="AQ884" s="18" t="str">
        <f t="shared" si="295"/>
        <v/>
      </c>
      <c r="AR884" s="18">
        <v>4.1230000000000003E-2</v>
      </c>
      <c r="AS884" s="18">
        <f>IF(AF!$D$27="Todos",1,IF(M884=AF!$D$27,1,0))</f>
        <v>1</v>
      </c>
      <c r="AT884" s="53">
        <f>IF(AND(E884=AF!$D$6,OR(LT!M884=AF!$D$27,AF!$D$27="Todos"),OR(AP884=AF!$E$8,AQ884=AF!$E$8)),AR884+AS884,0)</f>
        <v>0</v>
      </c>
      <c r="AU884" s="18" t="str">
        <f t="shared" si="296"/>
        <v/>
      </c>
      <c r="AV884" s="54" t="str">
        <f t="shared" si="297"/>
        <v/>
      </c>
      <c r="AW884" s="54" t="str">
        <f t="shared" si="298"/>
        <v/>
      </c>
      <c r="AX884" s="18" t="str">
        <f t="shared" si="299"/>
        <v/>
      </c>
      <c r="AY884" s="18" t="str">
        <f t="shared" si="300"/>
        <v/>
      </c>
      <c r="BA884" s="18">
        <f>IF($E884=AF!$D$6,IF($M884="Concluída no prazo",2,IF($M884="Concluída com atraso",1,0)),0)</f>
        <v>0</v>
      </c>
      <c r="BB884" s="18">
        <f>IF($E884=AF!$D$6,IF($M884="Atrasada",2,IF($M884="Concluída com atraso",1,0)),0)</f>
        <v>0</v>
      </c>
      <c r="BC884" s="18">
        <v>8.7799999999999996E-3</v>
      </c>
      <c r="BD884" s="18">
        <f t="shared" si="307"/>
        <v>8.7799999999999996E-3</v>
      </c>
      <c r="BE884" s="18">
        <f t="shared" si="307"/>
        <v>8.7799999999999996E-3</v>
      </c>
      <c r="BF884" s="18" t="str">
        <f t="shared" si="301"/>
        <v/>
      </c>
      <c r="BN884" s="18" t="str">
        <f t="shared" si="302"/>
        <v>s</v>
      </c>
    </row>
    <row r="885" spans="3:66" ht="50.1" customHeight="1" thickTop="1" thickBot="1" x14ac:dyDescent="0.3">
      <c r="C885" s="46"/>
      <c r="D885" s="46"/>
      <c r="E885" s="46"/>
      <c r="F885" s="122"/>
      <c r="G885" s="122"/>
      <c r="H885" s="78" t="str">
        <f t="shared" si="303"/>
        <v/>
      </c>
      <c r="I885" s="78" t="str">
        <f t="shared" si="304"/>
        <v/>
      </c>
      <c r="J885" s="16"/>
      <c r="K885" s="46" t="str">
        <f t="shared" si="305"/>
        <v/>
      </c>
      <c r="L885" s="16"/>
      <c r="M885" s="16"/>
      <c r="N885" s="46"/>
      <c r="O885" s="47" t="str">
        <f t="shared" si="308"/>
        <v/>
      </c>
      <c r="P885" s="47"/>
      <c r="Q885" s="48" t="str">
        <f>IFERROR(VLOOKUP(E885,Funcionários!$C$8:$E$207,3,FALSE),"")</f>
        <v/>
      </c>
      <c r="R885" s="47"/>
      <c r="S885" s="49" t="str">
        <f t="shared" si="309"/>
        <v/>
      </c>
      <c r="T885" s="49">
        <v>8.7899999999999992E-3</v>
      </c>
      <c r="U885" s="48" t="str">
        <f>IF(Funcionários!C886=0,"",Funcionários!C886)</f>
        <v/>
      </c>
      <c r="V885" s="50">
        <f>IF(U885="",0,IF(COUNTIFS($E$7:$E$3006,U885,$I$7:$I$3006,'RC'!$E$6)=0,0,COUNTIFS($M$7:$M$3006,"Concluída no prazo",$E$7:$E$3006,U885,$I$7:$I$3006,'RC'!$E$6)/COUNTIFS($E$7:$E$3006,U885,$I$7:$I$3006,'RC'!$E$6)))</f>
        <v>0</v>
      </c>
      <c r="W885" s="49">
        <f>SUMIFS($J$7:$J$3006,$E$7:$E$3006,U885,$I$7:$I$3006,'RC'!$E$6)+SUMIFS($L$7:$L$3006,$E$7:$E$3006,U885,$I$7:$I$3006,'RC'!$E$6)</f>
        <v>0</v>
      </c>
      <c r="X885" s="48">
        <f>COUNTIFS($E$7:$E$3006,U885,$I$7:$I$3006,'RC'!$E$6)</f>
        <v>0</v>
      </c>
      <c r="Y885" s="48"/>
      <c r="Z885" s="51" t="str">
        <f>IF(AQ885='RC'!$E$6,AC885*1000+AD885,"")</f>
        <v/>
      </c>
      <c r="AA885" s="51" t="str">
        <f>IF(AB885="","",IF(AQ885='RC'!$E$6,AC885*1000-AD885,""))</f>
        <v/>
      </c>
      <c r="AB885" s="48" t="str">
        <f>IFERROR(VLOOKUP(E885,Funcionários!$C$8:$E$207,3,FALSE),"")</f>
        <v/>
      </c>
      <c r="AC885" s="50" t="str">
        <f>IF(AB885="","",IF(COUNTIFS($AB$7:$AB$3006,AB885,$AQ$7:$AQ$3006,'RC'!$E$6)=0,"",COUNTIFS($M$7:$M$3006,"Concluída no prazo",$AB$7:$AB$3006,AB885,$AQ$7:$AQ$3006,'RC'!$E$6)/COUNTIFS($AB$7:$AB$3006,AB885,$AQ$7:$AQ$3006,'RC'!$E$6)))</f>
        <v/>
      </c>
      <c r="AD885" s="48">
        <f>SUMIF($AQ$7:$AQ$3006,'RC'!$E$6,$J$7:$J$3006)+SUMIF($AQ$7:$AQ$3006,'RC'!$E$6,$L$7:$L$3006)</f>
        <v>21</v>
      </c>
      <c r="AF885" s="48">
        <v>4.12199999999973E-2</v>
      </c>
      <c r="AG885" s="48">
        <f>IF(OR(AQ885="",AQ885&lt;&gt;'RC'!$E$6,AB885&lt;&gt;'RC'!$D$21),0,1)</f>
        <v>0</v>
      </c>
      <c r="AH885" s="48">
        <f t="shared" si="306"/>
        <v>4.12199999999973E-2</v>
      </c>
      <c r="AI885" s="48" t="str">
        <f t="shared" si="288"/>
        <v/>
      </c>
      <c r="AJ885" s="48" t="str">
        <f t="shared" si="289"/>
        <v/>
      </c>
      <c r="AK885" s="52" t="str">
        <f t="shared" si="290"/>
        <v/>
      </c>
      <c r="AL885" s="52" t="str">
        <f t="shared" si="291"/>
        <v/>
      </c>
      <c r="AM885" s="48" t="str">
        <f t="shared" si="292"/>
        <v/>
      </c>
      <c r="AN885" s="48" t="str">
        <f t="shared" si="293"/>
        <v/>
      </c>
      <c r="AP885" s="18" t="str">
        <f t="shared" si="294"/>
        <v/>
      </c>
      <c r="AQ885" s="18" t="str">
        <f t="shared" si="295"/>
        <v/>
      </c>
      <c r="AR885" s="18">
        <v>4.122E-2</v>
      </c>
      <c r="AS885" s="18">
        <f>IF(AF!$D$27="Todos",1,IF(M885=AF!$D$27,1,0))</f>
        <v>1</v>
      </c>
      <c r="AT885" s="53">
        <f>IF(AND(E885=AF!$D$6,OR(LT!M885=AF!$D$27,AF!$D$27="Todos"),OR(AP885=AF!$E$8,AQ885=AF!$E$8)),AR885+AS885,0)</f>
        <v>0</v>
      </c>
      <c r="AU885" s="18" t="str">
        <f t="shared" si="296"/>
        <v/>
      </c>
      <c r="AV885" s="54" t="str">
        <f t="shared" si="297"/>
        <v/>
      </c>
      <c r="AW885" s="54" t="str">
        <f t="shared" si="298"/>
        <v/>
      </c>
      <c r="AX885" s="18" t="str">
        <f t="shared" si="299"/>
        <v/>
      </c>
      <c r="AY885" s="18" t="str">
        <f t="shared" si="300"/>
        <v/>
      </c>
      <c r="BA885" s="18">
        <f>IF($E885=AF!$D$6,IF($M885="Concluída no prazo",2,IF($M885="Concluída com atraso",1,0)),0)</f>
        <v>0</v>
      </c>
      <c r="BB885" s="18">
        <f>IF($E885=AF!$D$6,IF($M885="Atrasada",2,IF($M885="Concluída com atraso",1,0)),0)</f>
        <v>0</v>
      </c>
      <c r="BC885" s="18">
        <v>8.7899999999999992E-3</v>
      </c>
      <c r="BD885" s="18">
        <f t="shared" si="307"/>
        <v>8.7899999999999992E-3</v>
      </c>
      <c r="BE885" s="18">
        <f t="shared" si="307"/>
        <v>8.7899999999999992E-3</v>
      </c>
      <c r="BF885" s="18" t="str">
        <f t="shared" si="301"/>
        <v/>
      </c>
      <c r="BN885" s="18" t="str">
        <f t="shared" si="302"/>
        <v>s</v>
      </c>
    </row>
    <row r="886" spans="3:66" ht="50.1" customHeight="1" thickTop="1" thickBot="1" x14ac:dyDescent="0.3">
      <c r="C886" s="46"/>
      <c r="D886" s="46"/>
      <c r="E886" s="46"/>
      <c r="F886" s="122"/>
      <c r="G886" s="122"/>
      <c r="H886" s="78" t="str">
        <f t="shared" si="303"/>
        <v/>
      </c>
      <c r="I886" s="78" t="str">
        <f t="shared" si="304"/>
        <v/>
      </c>
      <c r="J886" s="16"/>
      <c r="K886" s="46" t="str">
        <f t="shared" si="305"/>
        <v/>
      </c>
      <c r="L886" s="16"/>
      <c r="M886" s="16"/>
      <c r="N886" s="46"/>
      <c r="O886" s="47" t="str">
        <f t="shared" si="308"/>
        <v/>
      </c>
      <c r="P886" s="47"/>
      <c r="Q886" s="48" t="str">
        <f>IFERROR(VLOOKUP(E886,Funcionários!$C$8:$E$207,3,FALSE),"")</f>
        <v/>
      </c>
      <c r="R886" s="47"/>
      <c r="S886" s="49" t="str">
        <f t="shared" si="309"/>
        <v/>
      </c>
      <c r="T886" s="49">
        <v>8.8000000000000005E-3</v>
      </c>
      <c r="U886" s="48" t="str">
        <f>IF(Funcionários!C887=0,"",Funcionários!C887)</f>
        <v/>
      </c>
      <c r="V886" s="50">
        <f>IF(U886="",0,IF(COUNTIFS($E$7:$E$3006,U886,$I$7:$I$3006,'RC'!$E$6)=0,0,COUNTIFS($M$7:$M$3006,"Concluída no prazo",$E$7:$E$3006,U886,$I$7:$I$3006,'RC'!$E$6)/COUNTIFS($E$7:$E$3006,U886,$I$7:$I$3006,'RC'!$E$6)))</f>
        <v>0</v>
      </c>
      <c r="W886" s="49">
        <f>SUMIFS($J$7:$J$3006,$E$7:$E$3006,U886,$I$7:$I$3006,'RC'!$E$6)+SUMIFS($L$7:$L$3006,$E$7:$E$3006,U886,$I$7:$I$3006,'RC'!$E$6)</f>
        <v>0</v>
      </c>
      <c r="X886" s="48">
        <f>COUNTIFS($E$7:$E$3006,U886,$I$7:$I$3006,'RC'!$E$6)</f>
        <v>0</v>
      </c>
      <c r="Y886" s="48"/>
      <c r="Z886" s="51" t="str">
        <f>IF(AQ886='RC'!$E$6,AC886*1000+AD886,"")</f>
        <v/>
      </c>
      <c r="AA886" s="51" t="str">
        <f>IF(AB886="","",IF(AQ886='RC'!$E$6,AC886*1000-AD886,""))</f>
        <v/>
      </c>
      <c r="AB886" s="48" t="str">
        <f>IFERROR(VLOOKUP(E886,Funcionários!$C$8:$E$207,3,FALSE),"")</f>
        <v/>
      </c>
      <c r="AC886" s="50" t="str">
        <f>IF(AB886="","",IF(COUNTIFS($AB$7:$AB$3006,AB886,$AQ$7:$AQ$3006,'RC'!$E$6)=0,"",COUNTIFS($M$7:$M$3006,"Concluída no prazo",$AB$7:$AB$3006,AB886,$AQ$7:$AQ$3006,'RC'!$E$6)/COUNTIFS($AB$7:$AB$3006,AB886,$AQ$7:$AQ$3006,'RC'!$E$6)))</f>
        <v/>
      </c>
      <c r="AD886" s="48">
        <f>SUMIF($AQ$7:$AQ$3006,'RC'!$E$6,$J$7:$J$3006)+SUMIF($AQ$7:$AQ$3006,'RC'!$E$6,$L$7:$L$3006)</f>
        <v>21</v>
      </c>
      <c r="AF886" s="48">
        <v>4.1209999999997297E-2</v>
      </c>
      <c r="AG886" s="48">
        <f>IF(OR(AQ886="",AQ886&lt;&gt;'RC'!$E$6,AB886&lt;&gt;'RC'!$D$21),0,1)</f>
        <v>0</v>
      </c>
      <c r="AH886" s="48">
        <f t="shared" si="306"/>
        <v>4.1209999999997297E-2</v>
      </c>
      <c r="AI886" s="48" t="str">
        <f t="shared" si="288"/>
        <v/>
      </c>
      <c r="AJ886" s="48" t="str">
        <f t="shared" si="289"/>
        <v/>
      </c>
      <c r="AK886" s="52" t="str">
        <f t="shared" si="290"/>
        <v/>
      </c>
      <c r="AL886" s="52" t="str">
        <f t="shared" si="291"/>
        <v/>
      </c>
      <c r="AM886" s="48" t="str">
        <f t="shared" si="292"/>
        <v/>
      </c>
      <c r="AN886" s="48" t="str">
        <f t="shared" si="293"/>
        <v/>
      </c>
      <c r="AP886" s="18" t="str">
        <f t="shared" si="294"/>
        <v/>
      </c>
      <c r="AQ886" s="18" t="str">
        <f t="shared" si="295"/>
        <v/>
      </c>
      <c r="AR886" s="18">
        <v>4.1209999999999997E-2</v>
      </c>
      <c r="AS886" s="18">
        <f>IF(AF!$D$27="Todos",1,IF(M886=AF!$D$27,1,0))</f>
        <v>1</v>
      </c>
      <c r="AT886" s="53">
        <f>IF(AND(E886=AF!$D$6,OR(LT!M886=AF!$D$27,AF!$D$27="Todos"),OR(AP886=AF!$E$8,AQ886=AF!$E$8)),AR886+AS886,0)</f>
        <v>0</v>
      </c>
      <c r="AU886" s="18" t="str">
        <f t="shared" si="296"/>
        <v/>
      </c>
      <c r="AV886" s="54" t="str">
        <f t="shared" si="297"/>
        <v/>
      </c>
      <c r="AW886" s="54" t="str">
        <f t="shared" si="298"/>
        <v/>
      </c>
      <c r="AX886" s="18" t="str">
        <f t="shared" si="299"/>
        <v/>
      </c>
      <c r="AY886" s="18" t="str">
        <f t="shared" si="300"/>
        <v/>
      </c>
      <c r="BA886" s="18">
        <f>IF($E886=AF!$D$6,IF($M886="Concluída no prazo",2,IF($M886="Concluída com atraso",1,0)),0)</f>
        <v>0</v>
      </c>
      <c r="BB886" s="18">
        <f>IF($E886=AF!$D$6,IF($M886="Atrasada",2,IF($M886="Concluída com atraso",1,0)),0)</f>
        <v>0</v>
      </c>
      <c r="BC886" s="18">
        <v>8.8000000000000005E-3</v>
      </c>
      <c r="BD886" s="18">
        <f t="shared" si="307"/>
        <v>8.8000000000000005E-3</v>
      </c>
      <c r="BE886" s="18">
        <f t="shared" si="307"/>
        <v>8.8000000000000005E-3</v>
      </c>
      <c r="BF886" s="18" t="str">
        <f t="shared" si="301"/>
        <v/>
      </c>
      <c r="BN886" s="18" t="str">
        <f t="shared" si="302"/>
        <v>s</v>
      </c>
    </row>
    <row r="887" spans="3:66" ht="50.1" customHeight="1" thickTop="1" thickBot="1" x14ac:dyDescent="0.3">
      <c r="C887" s="46"/>
      <c r="D887" s="46"/>
      <c r="E887" s="46"/>
      <c r="F887" s="122"/>
      <c r="G887" s="122"/>
      <c r="H887" s="78" t="str">
        <f t="shared" si="303"/>
        <v/>
      </c>
      <c r="I887" s="78" t="str">
        <f t="shared" si="304"/>
        <v/>
      </c>
      <c r="J887" s="16"/>
      <c r="K887" s="46" t="str">
        <f t="shared" si="305"/>
        <v/>
      </c>
      <c r="L887" s="16"/>
      <c r="M887" s="16"/>
      <c r="N887" s="46"/>
      <c r="O887" s="47" t="str">
        <f t="shared" si="308"/>
        <v/>
      </c>
      <c r="P887" s="47"/>
      <c r="Q887" s="48" t="str">
        <f>IFERROR(VLOOKUP(E887,Funcionários!$C$8:$E$207,3,FALSE),"")</f>
        <v/>
      </c>
      <c r="R887" s="47"/>
      <c r="S887" s="49" t="str">
        <f t="shared" si="309"/>
        <v/>
      </c>
      <c r="T887" s="49">
        <v>8.8100000000000001E-3</v>
      </c>
      <c r="U887" s="48" t="str">
        <f>IF(Funcionários!C888=0,"",Funcionários!C888)</f>
        <v/>
      </c>
      <c r="V887" s="50">
        <f>IF(U887="",0,IF(COUNTIFS($E$7:$E$3006,U887,$I$7:$I$3006,'RC'!$E$6)=0,0,COUNTIFS($M$7:$M$3006,"Concluída no prazo",$E$7:$E$3006,U887,$I$7:$I$3006,'RC'!$E$6)/COUNTIFS($E$7:$E$3006,U887,$I$7:$I$3006,'RC'!$E$6)))</f>
        <v>0</v>
      </c>
      <c r="W887" s="49">
        <f>SUMIFS($J$7:$J$3006,$E$7:$E$3006,U887,$I$7:$I$3006,'RC'!$E$6)+SUMIFS($L$7:$L$3006,$E$7:$E$3006,U887,$I$7:$I$3006,'RC'!$E$6)</f>
        <v>0</v>
      </c>
      <c r="X887" s="48">
        <f>COUNTIFS($E$7:$E$3006,U887,$I$7:$I$3006,'RC'!$E$6)</f>
        <v>0</v>
      </c>
      <c r="Y887" s="48"/>
      <c r="Z887" s="51" t="str">
        <f>IF(AQ887='RC'!$E$6,AC887*1000+AD887,"")</f>
        <v/>
      </c>
      <c r="AA887" s="51" t="str">
        <f>IF(AB887="","",IF(AQ887='RC'!$E$6,AC887*1000-AD887,""))</f>
        <v/>
      </c>
      <c r="AB887" s="48" t="str">
        <f>IFERROR(VLOOKUP(E887,Funcionários!$C$8:$E$207,3,FALSE),"")</f>
        <v/>
      </c>
      <c r="AC887" s="50" t="str">
        <f>IF(AB887="","",IF(COUNTIFS($AB$7:$AB$3006,AB887,$AQ$7:$AQ$3006,'RC'!$E$6)=0,"",COUNTIFS($M$7:$M$3006,"Concluída no prazo",$AB$7:$AB$3006,AB887,$AQ$7:$AQ$3006,'RC'!$E$6)/COUNTIFS($AB$7:$AB$3006,AB887,$AQ$7:$AQ$3006,'RC'!$E$6)))</f>
        <v/>
      </c>
      <c r="AD887" s="48">
        <f>SUMIF($AQ$7:$AQ$3006,'RC'!$E$6,$J$7:$J$3006)+SUMIF($AQ$7:$AQ$3006,'RC'!$E$6,$L$7:$L$3006)</f>
        <v>21</v>
      </c>
      <c r="AF887" s="48">
        <v>4.1199999999997301E-2</v>
      </c>
      <c r="AG887" s="48">
        <f>IF(OR(AQ887="",AQ887&lt;&gt;'RC'!$E$6,AB887&lt;&gt;'RC'!$D$21),0,1)</f>
        <v>0</v>
      </c>
      <c r="AH887" s="48">
        <f t="shared" si="306"/>
        <v>4.1199999999997301E-2</v>
      </c>
      <c r="AI887" s="48" t="str">
        <f t="shared" si="288"/>
        <v/>
      </c>
      <c r="AJ887" s="48" t="str">
        <f t="shared" si="289"/>
        <v/>
      </c>
      <c r="AK887" s="52" t="str">
        <f t="shared" si="290"/>
        <v/>
      </c>
      <c r="AL887" s="52" t="str">
        <f t="shared" si="291"/>
        <v/>
      </c>
      <c r="AM887" s="48" t="str">
        <f t="shared" si="292"/>
        <v/>
      </c>
      <c r="AN887" s="48" t="str">
        <f t="shared" si="293"/>
        <v/>
      </c>
      <c r="AP887" s="18" t="str">
        <f t="shared" si="294"/>
        <v/>
      </c>
      <c r="AQ887" s="18" t="str">
        <f t="shared" si="295"/>
        <v/>
      </c>
      <c r="AR887" s="18">
        <v>4.1200000000000001E-2</v>
      </c>
      <c r="AS887" s="18">
        <f>IF(AF!$D$27="Todos",1,IF(M887=AF!$D$27,1,0))</f>
        <v>1</v>
      </c>
      <c r="AT887" s="53">
        <f>IF(AND(E887=AF!$D$6,OR(LT!M887=AF!$D$27,AF!$D$27="Todos"),OR(AP887=AF!$E$8,AQ887=AF!$E$8)),AR887+AS887,0)</f>
        <v>0</v>
      </c>
      <c r="AU887" s="18" t="str">
        <f t="shared" si="296"/>
        <v/>
      </c>
      <c r="AV887" s="54" t="str">
        <f t="shared" si="297"/>
        <v/>
      </c>
      <c r="AW887" s="54" t="str">
        <f t="shared" si="298"/>
        <v/>
      </c>
      <c r="AX887" s="18" t="str">
        <f t="shared" si="299"/>
        <v/>
      </c>
      <c r="AY887" s="18" t="str">
        <f t="shared" si="300"/>
        <v/>
      </c>
      <c r="BA887" s="18">
        <f>IF($E887=AF!$D$6,IF($M887="Concluída no prazo",2,IF($M887="Concluída com atraso",1,0)),0)</f>
        <v>0</v>
      </c>
      <c r="BB887" s="18">
        <f>IF($E887=AF!$D$6,IF($M887="Atrasada",2,IF($M887="Concluída com atraso",1,0)),0)</f>
        <v>0</v>
      </c>
      <c r="BC887" s="18">
        <v>8.8100000000000001E-3</v>
      </c>
      <c r="BD887" s="18">
        <f t="shared" si="307"/>
        <v>8.8100000000000001E-3</v>
      </c>
      <c r="BE887" s="18">
        <f t="shared" si="307"/>
        <v>8.8100000000000001E-3</v>
      </c>
      <c r="BF887" s="18" t="str">
        <f t="shared" si="301"/>
        <v/>
      </c>
      <c r="BN887" s="18" t="str">
        <f t="shared" si="302"/>
        <v>s</v>
      </c>
    </row>
    <row r="888" spans="3:66" ht="50.1" customHeight="1" thickTop="1" thickBot="1" x14ac:dyDescent="0.3">
      <c r="C888" s="46"/>
      <c r="D888" s="46"/>
      <c r="E888" s="46"/>
      <c r="F888" s="122"/>
      <c r="G888" s="122"/>
      <c r="H888" s="78" t="str">
        <f t="shared" si="303"/>
        <v/>
      </c>
      <c r="I888" s="78" t="str">
        <f t="shared" si="304"/>
        <v/>
      </c>
      <c r="J888" s="16"/>
      <c r="K888" s="46" t="str">
        <f t="shared" si="305"/>
        <v/>
      </c>
      <c r="L888" s="16"/>
      <c r="M888" s="16"/>
      <c r="N888" s="46"/>
      <c r="O888" s="47" t="str">
        <f t="shared" si="308"/>
        <v/>
      </c>
      <c r="P888" s="47"/>
      <c r="Q888" s="48" t="str">
        <f>IFERROR(VLOOKUP(E888,Funcionários!$C$8:$E$207,3,FALSE),"")</f>
        <v/>
      </c>
      <c r="R888" s="47"/>
      <c r="S888" s="49" t="str">
        <f t="shared" si="309"/>
        <v/>
      </c>
      <c r="T888" s="49">
        <v>8.8199999999999997E-3</v>
      </c>
      <c r="U888" s="48" t="str">
        <f>IF(Funcionários!C889=0,"",Funcionários!C889)</f>
        <v/>
      </c>
      <c r="V888" s="50">
        <f>IF(U888="",0,IF(COUNTIFS($E$7:$E$3006,U888,$I$7:$I$3006,'RC'!$E$6)=0,0,COUNTIFS($M$7:$M$3006,"Concluída no prazo",$E$7:$E$3006,U888,$I$7:$I$3006,'RC'!$E$6)/COUNTIFS($E$7:$E$3006,U888,$I$7:$I$3006,'RC'!$E$6)))</f>
        <v>0</v>
      </c>
      <c r="W888" s="49">
        <f>SUMIFS($J$7:$J$3006,$E$7:$E$3006,U888,$I$7:$I$3006,'RC'!$E$6)+SUMIFS($L$7:$L$3006,$E$7:$E$3006,U888,$I$7:$I$3006,'RC'!$E$6)</f>
        <v>0</v>
      </c>
      <c r="X888" s="48">
        <f>COUNTIFS($E$7:$E$3006,U888,$I$7:$I$3006,'RC'!$E$6)</f>
        <v>0</v>
      </c>
      <c r="Y888" s="48"/>
      <c r="Z888" s="51" t="str">
        <f>IF(AQ888='RC'!$E$6,AC888*1000+AD888,"")</f>
        <v/>
      </c>
      <c r="AA888" s="51" t="str">
        <f>IF(AB888="","",IF(AQ888='RC'!$E$6,AC888*1000-AD888,""))</f>
        <v/>
      </c>
      <c r="AB888" s="48" t="str">
        <f>IFERROR(VLOOKUP(E888,Funcionários!$C$8:$E$207,3,FALSE),"")</f>
        <v/>
      </c>
      <c r="AC888" s="50" t="str">
        <f>IF(AB888="","",IF(COUNTIFS($AB$7:$AB$3006,AB888,$AQ$7:$AQ$3006,'RC'!$E$6)=0,"",COUNTIFS($M$7:$M$3006,"Concluída no prazo",$AB$7:$AB$3006,AB888,$AQ$7:$AQ$3006,'RC'!$E$6)/COUNTIFS($AB$7:$AB$3006,AB888,$AQ$7:$AQ$3006,'RC'!$E$6)))</f>
        <v/>
      </c>
      <c r="AD888" s="48">
        <f>SUMIF($AQ$7:$AQ$3006,'RC'!$E$6,$J$7:$J$3006)+SUMIF($AQ$7:$AQ$3006,'RC'!$E$6,$L$7:$L$3006)</f>
        <v>21</v>
      </c>
      <c r="AF888" s="48">
        <v>4.1189999999997298E-2</v>
      </c>
      <c r="AG888" s="48">
        <f>IF(OR(AQ888="",AQ888&lt;&gt;'RC'!$E$6,AB888&lt;&gt;'RC'!$D$21),0,1)</f>
        <v>0</v>
      </c>
      <c r="AH888" s="48">
        <f t="shared" si="306"/>
        <v>4.1189999999997298E-2</v>
      </c>
      <c r="AI888" s="48" t="str">
        <f t="shared" si="288"/>
        <v/>
      </c>
      <c r="AJ888" s="48" t="str">
        <f t="shared" si="289"/>
        <v/>
      </c>
      <c r="AK888" s="52" t="str">
        <f t="shared" si="290"/>
        <v/>
      </c>
      <c r="AL888" s="52" t="str">
        <f t="shared" si="291"/>
        <v/>
      </c>
      <c r="AM888" s="48" t="str">
        <f t="shared" si="292"/>
        <v/>
      </c>
      <c r="AN888" s="48" t="str">
        <f t="shared" si="293"/>
        <v/>
      </c>
      <c r="AP888" s="18" t="str">
        <f t="shared" si="294"/>
        <v/>
      </c>
      <c r="AQ888" s="18" t="str">
        <f t="shared" si="295"/>
        <v/>
      </c>
      <c r="AR888" s="18">
        <v>4.1189999999999997E-2</v>
      </c>
      <c r="AS888" s="18">
        <f>IF(AF!$D$27="Todos",1,IF(M888=AF!$D$27,1,0))</f>
        <v>1</v>
      </c>
      <c r="AT888" s="53">
        <f>IF(AND(E888=AF!$D$6,OR(LT!M888=AF!$D$27,AF!$D$27="Todos"),OR(AP888=AF!$E$8,AQ888=AF!$E$8)),AR888+AS888,0)</f>
        <v>0</v>
      </c>
      <c r="AU888" s="18" t="str">
        <f t="shared" si="296"/>
        <v/>
      </c>
      <c r="AV888" s="54" t="str">
        <f t="shared" si="297"/>
        <v/>
      </c>
      <c r="AW888" s="54" t="str">
        <f t="shared" si="298"/>
        <v/>
      </c>
      <c r="AX888" s="18" t="str">
        <f t="shared" si="299"/>
        <v/>
      </c>
      <c r="AY888" s="18" t="str">
        <f t="shared" si="300"/>
        <v/>
      </c>
      <c r="BA888" s="18">
        <f>IF($E888=AF!$D$6,IF($M888="Concluída no prazo",2,IF($M888="Concluída com atraso",1,0)),0)</f>
        <v>0</v>
      </c>
      <c r="BB888" s="18">
        <f>IF($E888=AF!$D$6,IF($M888="Atrasada",2,IF($M888="Concluída com atraso",1,0)),0)</f>
        <v>0</v>
      </c>
      <c r="BC888" s="18">
        <v>8.8199999999999997E-3</v>
      </c>
      <c r="BD888" s="18">
        <f t="shared" si="307"/>
        <v>8.8199999999999997E-3</v>
      </c>
      <c r="BE888" s="18">
        <f t="shared" si="307"/>
        <v>8.8199999999999997E-3</v>
      </c>
      <c r="BF888" s="18" t="str">
        <f t="shared" si="301"/>
        <v/>
      </c>
      <c r="BN888" s="18" t="str">
        <f t="shared" si="302"/>
        <v>s</v>
      </c>
    </row>
    <row r="889" spans="3:66" ht="50.1" customHeight="1" thickTop="1" thickBot="1" x14ac:dyDescent="0.3">
      <c r="C889" s="46"/>
      <c r="D889" s="46"/>
      <c r="E889" s="46"/>
      <c r="F889" s="122"/>
      <c r="G889" s="122"/>
      <c r="H889" s="78" t="str">
        <f t="shared" si="303"/>
        <v/>
      </c>
      <c r="I889" s="78" t="str">
        <f t="shared" si="304"/>
        <v/>
      </c>
      <c r="J889" s="16"/>
      <c r="K889" s="46" t="str">
        <f t="shared" si="305"/>
        <v/>
      </c>
      <c r="L889" s="16"/>
      <c r="M889" s="16"/>
      <c r="N889" s="46"/>
      <c r="O889" s="47" t="str">
        <f t="shared" si="308"/>
        <v/>
      </c>
      <c r="P889" s="47"/>
      <c r="Q889" s="48" t="str">
        <f>IFERROR(VLOOKUP(E889,Funcionários!$C$8:$E$207,3,FALSE),"")</f>
        <v/>
      </c>
      <c r="R889" s="47"/>
      <c r="S889" s="49" t="str">
        <f t="shared" si="309"/>
        <v/>
      </c>
      <c r="T889" s="49">
        <v>8.8299999999999993E-3</v>
      </c>
      <c r="U889" s="48" t="str">
        <f>IF(Funcionários!C890=0,"",Funcionários!C890)</f>
        <v/>
      </c>
      <c r="V889" s="50">
        <f>IF(U889="",0,IF(COUNTIFS($E$7:$E$3006,U889,$I$7:$I$3006,'RC'!$E$6)=0,0,COUNTIFS($M$7:$M$3006,"Concluída no prazo",$E$7:$E$3006,U889,$I$7:$I$3006,'RC'!$E$6)/COUNTIFS($E$7:$E$3006,U889,$I$7:$I$3006,'RC'!$E$6)))</f>
        <v>0</v>
      </c>
      <c r="W889" s="49">
        <f>SUMIFS($J$7:$J$3006,$E$7:$E$3006,U889,$I$7:$I$3006,'RC'!$E$6)+SUMIFS($L$7:$L$3006,$E$7:$E$3006,U889,$I$7:$I$3006,'RC'!$E$6)</f>
        <v>0</v>
      </c>
      <c r="X889" s="48">
        <f>COUNTIFS($E$7:$E$3006,U889,$I$7:$I$3006,'RC'!$E$6)</f>
        <v>0</v>
      </c>
      <c r="Y889" s="48"/>
      <c r="Z889" s="51" t="str">
        <f>IF(AQ889='RC'!$E$6,AC889*1000+AD889,"")</f>
        <v/>
      </c>
      <c r="AA889" s="51" t="str">
        <f>IF(AB889="","",IF(AQ889='RC'!$E$6,AC889*1000-AD889,""))</f>
        <v/>
      </c>
      <c r="AB889" s="48" t="str">
        <f>IFERROR(VLOOKUP(E889,Funcionários!$C$8:$E$207,3,FALSE),"")</f>
        <v/>
      </c>
      <c r="AC889" s="50" t="str">
        <f>IF(AB889="","",IF(COUNTIFS($AB$7:$AB$3006,AB889,$AQ$7:$AQ$3006,'RC'!$E$6)=0,"",COUNTIFS($M$7:$M$3006,"Concluída no prazo",$AB$7:$AB$3006,AB889,$AQ$7:$AQ$3006,'RC'!$E$6)/COUNTIFS($AB$7:$AB$3006,AB889,$AQ$7:$AQ$3006,'RC'!$E$6)))</f>
        <v/>
      </c>
      <c r="AD889" s="48">
        <f>SUMIF($AQ$7:$AQ$3006,'RC'!$E$6,$J$7:$J$3006)+SUMIF($AQ$7:$AQ$3006,'RC'!$E$6,$L$7:$L$3006)</f>
        <v>21</v>
      </c>
      <c r="AF889" s="48">
        <v>4.1179999999997302E-2</v>
      </c>
      <c r="AG889" s="48">
        <f>IF(OR(AQ889="",AQ889&lt;&gt;'RC'!$E$6,AB889&lt;&gt;'RC'!$D$21),0,1)</f>
        <v>0</v>
      </c>
      <c r="AH889" s="48">
        <f t="shared" si="306"/>
        <v>4.1179999999997302E-2</v>
      </c>
      <c r="AI889" s="48" t="str">
        <f t="shared" si="288"/>
        <v/>
      </c>
      <c r="AJ889" s="48" t="str">
        <f t="shared" si="289"/>
        <v/>
      </c>
      <c r="AK889" s="52" t="str">
        <f t="shared" si="290"/>
        <v/>
      </c>
      <c r="AL889" s="52" t="str">
        <f t="shared" si="291"/>
        <v/>
      </c>
      <c r="AM889" s="48" t="str">
        <f t="shared" si="292"/>
        <v/>
      </c>
      <c r="AN889" s="48" t="str">
        <f t="shared" si="293"/>
        <v/>
      </c>
      <c r="AP889" s="18" t="str">
        <f t="shared" si="294"/>
        <v/>
      </c>
      <c r="AQ889" s="18" t="str">
        <f t="shared" si="295"/>
        <v/>
      </c>
      <c r="AR889" s="18">
        <v>4.1180000000000001E-2</v>
      </c>
      <c r="AS889" s="18">
        <f>IF(AF!$D$27="Todos",1,IF(M889=AF!$D$27,1,0))</f>
        <v>1</v>
      </c>
      <c r="AT889" s="53">
        <f>IF(AND(E889=AF!$D$6,OR(LT!M889=AF!$D$27,AF!$D$27="Todos"),OR(AP889=AF!$E$8,AQ889=AF!$E$8)),AR889+AS889,0)</f>
        <v>0</v>
      </c>
      <c r="AU889" s="18" t="str">
        <f t="shared" si="296"/>
        <v/>
      </c>
      <c r="AV889" s="54" t="str">
        <f t="shared" si="297"/>
        <v/>
      </c>
      <c r="AW889" s="54" t="str">
        <f t="shared" si="298"/>
        <v/>
      </c>
      <c r="AX889" s="18" t="str">
        <f t="shared" si="299"/>
        <v/>
      </c>
      <c r="AY889" s="18" t="str">
        <f t="shared" si="300"/>
        <v/>
      </c>
      <c r="BA889" s="18">
        <f>IF($E889=AF!$D$6,IF($M889="Concluída no prazo",2,IF($M889="Concluída com atraso",1,0)),0)</f>
        <v>0</v>
      </c>
      <c r="BB889" s="18">
        <f>IF($E889=AF!$D$6,IF($M889="Atrasada",2,IF($M889="Concluída com atraso",1,0)),0)</f>
        <v>0</v>
      </c>
      <c r="BC889" s="18">
        <v>8.8299999999999993E-3</v>
      </c>
      <c r="BD889" s="18">
        <f t="shared" si="307"/>
        <v>8.8299999999999993E-3</v>
      </c>
      <c r="BE889" s="18">
        <f t="shared" si="307"/>
        <v>8.8299999999999993E-3</v>
      </c>
      <c r="BF889" s="18" t="str">
        <f t="shared" si="301"/>
        <v/>
      </c>
      <c r="BN889" s="18" t="str">
        <f t="shared" si="302"/>
        <v>s</v>
      </c>
    </row>
    <row r="890" spans="3:66" ht="50.1" customHeight="1" thickTop="1" thickBot="1" x14ac:dyDescent="0.3">
      <c r="C890" s="46"/>
      <c r="D890" s="46"/>
      <c r="E890" s="46"/>
      <c r="F890" s="122"/>
      <c r="G890" s="122"/>
      <c r="H890" s="78" t="str">
        <f t="shared" si="303"/>
        <v/>
      </c>
      <c r="I890" s="78" t="str">
        <f t="shared" si="304"/>
        <v/>
      </c>
      <c r="J890" s="16"/>
      <c r="K890" s="46" t="str">
        <f t="shared" si="305"/>
        <v/>
      </c>
      <c r="L890" s="16"/>
      <c r="M890" s="16"/>
      <c r="N890" s="46"/>
      <c r="O890" s="47" t="str">
        <f t="shared" si="308"/>
        <v/>
      </c>
      <c r="P890" s="47"/>
      <c r="Q890" s="48" t="str">
        <f>IFERROR(VLOOKUP(E890,Funcionários!$C$8:$E$207,3,FALSE),"")</f>
        <v/>
      </c>
      <c r="R890" s="47"/>
      <c r="S890" s="49" t="str">
        <f t="shared" si="309"/>
        <v/>
      </c>
      <c r="T890" s="49">
        <v>8.8400000000000006E-3</v>
      </c>
      <c r="U890" s="48" t="str">
        <f>IF(Funcionários!C891=0,"",Funcionários!C891)</f>
        <v/>
      </c>
      <c r="V890" s="50">
        <f>IF(U890="",0,IF(COUNTIFS($E$7:$E$3006,U890,$I$7:$I$3006,'RC'!$E$6)=0,0,COUNTIFS($M$7:$M$3006,"Concluída no prazo",$E$7:$E$3006,U890,$I$7:$I$3006,'RC'!$E$6)/COUNTIFS($E$7:$E$3006,U890,$I$7:$I$3006,'RC'!$E$6)))</f>
        <v>0</v>
      </c>
      <c r="W890" s="49">
        <f>SUMIFS($J$7:$J$3006,$E$7:$E$3006,U890,$I$7:$I$3006,'RC'!$E$6)+SUMIFS($L$7:$L$3006,$E$7:$E$3006,U890,$I$7:$I$3006,'RC'!$E$6)</f>
        <v>0</v>
      </c>
      <c r="X890" s="48">
        <f>COUNTIFS($E$7:$E$3006,U890,$I$7:$I$3006,'RC'!$E$6)</f>
        <v>0</v>
      </c>
      <c r="Y890" s="48"/>
      <c r="Z890" s="51" t="str">
        <f>IF(AQ890='RC'!$E$6,AC890*1000+AD890,"")</f>
        <v/>
      </c>
      <c r="AA890" s="51" t="str">
        <f>IF(AB890="","",IF(AQ890='RC'!$E$6,AC890*1000-AD890,""))</f>
        <v/>
      </c>
      <c r="AB890" s="48" t="str">
        <f>IFERROR(VLOOKUP(E890,Funcionários!$C$8:$E$207,3,FALSE),"")</f>
        <v/>
      </c>
      <c r="AC890" s="50" t="str">
        <f>IF(AB890="","",IF(COUNTIFS($AB$7:$AB$3006,AB890,$AQ$7:$AQ$3006,'RC'!$E$6)=0,"",COUNTIFS($M$7:$M$3006,"Concluída no prazo",$AB$7:$AB$3006,AB890,$AQ$7:$AQ$3006,'RC'!$E$6)/COUNTIFS($AB$7:$AB$3006,AB890,$AQ$7:$AQ$3006,'RC'!$E$6)))</f>
        <v/>
      </c>
      <c r="AD890" s="48">
        <f>SUMIF($AQ$7:$AQ$3006,'RC'!$E$6,$J$7:$J$3006)+SUMIF($AQ$7:$AQ$3006,'RC'!$E$6,$L$7:$L$3006)</f>
        <v>21</v>
      </c>
      <c r="AF890" s="48">
        <v>4.1169999999997299E-2</v>
      </c>
      <c r="AG890" s="48">
        <f>IF(OR(AQ890="",AQ890&lt;&gt;'RC'!$E$6,AB890&lt;&gt;'RC'!$D$21),0,1)</f>
        <v>0</v>
      </c>
      <c r="AH890" s="48">
        <f t="shared" si="306"/>
        <v>4.1169999999997299E-2</v>
      </c>
      <c r="AI890" s="48" t="str">
        <f t="shared" si="288"/>
        <v/>
      </c>
      <c r="AJ890" s="48" t="str">
        <f t="shared" si="289"/>
        <v/>
      </c>
      <c r="AK890" s="52" t="str">
        <f t="shared" si="290"/>
        <v/>
      </c>
      <c r="AL890" s="52" t="str">
        <f t="shared" si="291"/>
        <v/>
      </c>
      <c r="AM890" s="48" t="str">
        <f t="shared" si="292"/>
        <v/>
      </c>
      <c r="AN890" s="48" t="str">
        <f t="shared" si="293"/>
        <v/>
      </c>
      <c r="AP890" s="18" t="str">
        <f t="shared" si="294"/>
        <v/>
      </c>
      <c r="AQ890" s="18" t="str">
        <f t="shared" si="295"/>
        <v/>
      </c>
      <c r="AR890" s="18">
        <v>4.1169999999999998E-2</v>
      </c>
      <c r="AS890" s="18">
        <f>IF(AF!$D$27="Todos",1,IF(M890=AF!$D$27,1,0))</f>
        <v>1</v>
      </c>
      <c r="AT890" s="53">
        <f>IF(AND(E890=AF!$D$6,OR(LT!M890=AF!$D$27,AF!$D$27="Todos"),OR(AP890=AF!$E$8,AQ890=AF!$E$8)),AR890+AS890,0)</f>
        <v>0</v>
      </c>
      <c r="AU890" s="18" t="str">
        <f t="shared" si="296"/>
        <v/>
      </c>
      <c r="AV890" s="54" t="str">
        <f t="shared" si="297"/>
        <v/>
      </c>
      <c r="AW890" s="54" t="str">
        <f t="shared" si="298"/>
        <v/>
      </c>
      <c r="AX890" s="18" t="str">
        <f t="shared" si="299"/>
        <v/>
      </c>
      <c r="AY890" s="18" t="str">
        <f t="shared" si="300"/>
        <v/>
      </c>
      <c r="BA890" s="18">
        <f>IF($E890=AF!$D$6,IF($M890="Concluída no prazo",2,IF($M890="Concluída com atraso",1,0)),0)</f>
        <v>0</v>
      </c>
      <c r="BB890" s="18">
        <f>IF($E890=AF!$D$6,IF($M890="Atrasada",2,IF($M890="Concluída com atraso",1,0)),0)</f>
        <v>0</v>
      </c>
      <c r="BC890" s="18">
        <v>8.8400000000000006E-3</v>
      </c>
      <c r="BD890" s="18">
        <f t="shared" si="307"/>
        <v>8.8400000000000006E-3</v>
      </c>
      <c r="BE890" s="18">
        <f t="shared" si="307"/>
        <v>8.8400000000000006E-3</v>
      </c>
      <c r="BF890" s="18" t="str">
        <f t="shared" si="301"/>
        <v/>
      </c>
      <c r="BN890" s="18" t="str">
        <f t="shared" si="302"/>
        <v>s</v>
      </c>
    </row>
    <row r="891" spans="3:66" ht="50.1" customHeight="1" thickTop="1" thickBot="1" x14ac:dyDescent="0.3">
      <c r="C891" s="46"/>
      <c r="D891" s="46"/>
      <c r="E891" s="46"/>
      <c r="F891" s="122"/>
      <c r="G891" s="122"/>
      <c r="H891" s="78" t="str">
        <f t="shared" si="303"/>
        <v/>
      </c>
      <c r="I891" s="78" t="str">
        <f t="shared" si="304"/>
        <v/>
      </c>
      <c r="J891" s="16"/>
      <c r="K891" s="46" t="str">
        <f t="shared" si="305"/>
        <v/>
      </c>
      <c r="L891" s="16"/>
      <c r="M891" s="16"/>
      <c r="N891" s="46"/>
      <c r="O891" s="47" t="str">
        <f t="shared" si="308"/>
        <v/>
      </c>
      <c r="P891" s="47"/>
      <c r="Q891" s="48" t="str">
        <f>IFERROR(VLOOKUP(E891,Funcionários!$C$8:$E$207,3,FALSE),"")</f>
        <v/>
      </c>
      <c r="R891" s="47"/>
      <c r="S891" s="49" t="str">
        <f t="shared" si="309"/>
        <v/>
      </c>
      <c r="T891" s="49">
        <v>8.8500000000000002E-3</v>
      </c>
      <c r="U891" s="48" t="str">
        <f>IF(Funcionários!C892=0,"",Funcionários!C892)</f>
        <v/>
      </c>
      <c r="V891" s="50">
        <f>IF(U891="",0,IF(COUNTIFS($E$7:$E$3006,U891,$I$7:$I$3006,'RC'!$E$6)=0,0,COUNTIFS($M$7:$M$3006,"Concluída no prazo",$E$7:$E$3006,U891,$I$7:$I$3006,'RC'!$E$6)/COUNTIFS($E$7:$E$3006,U891,$I$7:$I$3006,'RC'!$E$6)))</f>
        <v>0</v>
      </c>
      <c r="W891" s="49">
        <f>SUMIFS($J$7:$J$3006,$E$7:$E$3006,U891,$I$7:$I$3006,'RC'!$E$6)+SUMIFS($L$7:$L$3006,$E$7:$E$3006,U891,$I$7:$I$3006,'RC'!$E$6)</f>
        <v>0</v>
      </c>
      <c r="X891" s="48">
        <f>COUNTIFS($E$7:$E$3006,U891,$I$7:$I$3006,'RC'!$E$6)</f>
        <v>0</v>
      </c>
      <c r="Y891" s="48"/>
      <c r="Z891" s="51" t="str">
        <f>IF(AQ891='RC'!$E$6,AC891*1000+AD891,"")</f>
        <v/>
      </c>
      <c r="AA891" s="51" t="str">
        <f>IF(AB891="","",IF(AQ891='RC'!$E$6,AC891*1000-AD891,""))</f>
        <v/>
      </c>
      <c r="AB891" s="48" t="str">
        <f>IFERROR(VLOOKUP(E891,Funcionários!$C$8:$E$207,3,FALSE),"")</f>
        <v/>
      </c>
      <c r="AC891" s="50" t="str">
        <f>IF(AB891="","",IF(COUNTIFS($AB$7:$AB$3006,AB891,$AQ$7:$AQ$3006,'RC'!$E$6)=0,"",COUNTIFS($M$7:$M$3006,"Concluída no prazo",$AB$7:$AB$3006,AB891,$AQ$7:$AQ$3006,'RC'!$E$6)/COUNTIFS($AB$7:$AB$3006,AB891,$AQ$7:$AQ$3006,'RC'!$E$6)))</f>
        <v/>
      </c>
      <c r="AD891" s="48">
        <f>SUMIF($AQ$7:$AQ$3006,'RC'!$E$6,$J$7:$J$3006)+SUMIF($AQ$7:$AQ$3006,'RC'!$E$6,$L$7:$L$3006)</f>
        <v>21</v>
      </c>
      <c r="AF891" s="48">
        <v>4.1159999999997303E-2</v>
      </c>
      <c r="AG891" s="48">
        <f>IF(OR(AQ891="",AQ891&lt;&gt;'RC'!$E$6,AB891&lt;&gt;'RC'!$D$21),0,1)</f>
        <v>0</v>
      </c>
      <c r="AH891" s="48">
        <f t="shared" si="306"/>
        <v>4.1159999999997303E-2</v>
      </c>
      <c r="AI891" s="48" t="str">
        <f t="shared" si="288"/>
        <v/>
      </c>
      <c r="AJ891" s="48" t="str">
        <f t="shared" si="289"/>
        <v/>
      </c>
      <c r="AK891" s="52" t="str">
        <f t="shared" si="290"/>
        <v/>
      </c>
      <c r="AL891" s="52" t="str">
        <f t="shared" si="291"/>
        <v/>
      </c>
      <c r="AM891" s="48" t="str">
        <f t="shared" si="292"/>
        <v/>
      </c>
      <c r="AN891" s="48" t="str">
        <f t="shared" si="293"/>
        <v/>
      </c>
      <c r="AP891" s="18" t="str">
        <f t="shared" si="294"/>
        <v/>
      </c>
      <c r="AQ891" s="18" t="str">
        <f t="shared" si="295"/>
        <v/>
      </c>
      <c r="AR891" s="18">
        <v>4.1160000000000002E-2</v>
      </c>
      <c r="AS891" s="18">
        <f>IF(AF!$D$27="Todos",1,IF(M891=AF!$D$27,1,0))</f>
        <v>1</v>
      </c>
      <c r="AT891" s="53">
        <f>IF(AND(E891=AF!$D$6,OR(LT!M891=AF!$D$27,AF!$D$27="Todos"),OR(AP891=AF!$E$8,AQ891=AF!$E$8)),AR891+AS891,0)</f>
        <v>0</v>
      </c>
      <c r="AU891" s="18" t="str">
        <f t="shared" si="296"/>
        <v/>
      </c>
      <c r="AV891" s="54" t="str">
        <f t="shared" si="297"/>
        <v/>
      </c>
      <c r="AW891" s="54" t="str">
        <f t="shared" si="298"/>
        <v/>
      </c>
      <c r="AX891" s="18" t="str">
        <f t="shared" si="299"/>
        <v/>
      </c>
      <c r="AY891" s="18" t="str">
        <f t="shared" si="300"/>
        <v/>
      </c>
      <c r="BA891" s="18">
        <f>IF($E891=AF!$D$6,IF($M891="Concluída no prazo",2,IF($M891="Concluída com atraso",1,0)),0)</f>
        <v>0</v>
      </c>
      <c r="BB891" s="18">
        <f>IF($E891=AF!$D$6,IF($M891="Atrasada",2,IF($M891="Concluída com atraso",1,0)),0)</f>
        <v>0</v>
      </c>
      <c r="BC891" s="18">
        <v>8.8500000000000002E-3</v>
      </c>
      <c r="BD891" s="18">
        <f t="shared" si="307"/>
        <v>8.8500000000000002E-3</v>
      </c>
      <c r="BE891" s="18">
        <f t="shared" si="307"/>
        <v>8.8500000000000002E-3</v>
      </c>
      <c r="BF891" s="18" t="str">
        <f t="shared" si="301"/>
        <v/>
      </c>
      <c r="BN891" s="18" t="str">
        <f t="shared" si="302"/>
        <v>s</v>
      </c>
    </row>
    <row r="892" spans="3:66" ht="50.1" customHeight="1" thickTop="1" thickBot="1" x14ac:dyDescent="0.3">
      <c r="C892" s="46"/>
      <c r="D892" s="46"/>
      <c r="E892" s="46"/>
      <c r="F892" s="122"/>
      <c r="G892" s="122"/>
      <c r="H892" s="78" t="str">
        <f t="shared" si="303"/>
        <v/>
      </c>
      <c r="I892" s="78" t="str">
        <f t="shared" si="304"/>
        <v/>
      </c>
      <c r="J892" s="16"/>
      <c r="K892" s="46" t="str">
        <f t="shared" si="305"/>
        <v/>
      </c>
      <c r="L892" s="16"/>
      <c r="M892" s="16"/>
      <c r="N892" s="46"/>
      <c r="O892" s="47" t="str">
        <f t="shared" si="308"/>
        <v/>
      </c>
      <c r="P892" s="47"/>
      <c r="Q892" s="48" t="str">
        <f>IFERROR(VLOOKUP(E892,Funcionários!$C$8:$E$207,3,FALSE),"")</f>
        <v/>
      </c>
      <c r="R892" s="47"/>
      <c r="S892" s="49" t="str">
        <f t="shared" si="309"/>
        <v/>
      </c>
      <c r="T892" s="49">
        <v>8.8599999999999998E-3</v>
      </c>
      <c r="U892" s="48" t="str">
        <f>IF(Funcionários!C893=0,"",Funcionários!C893)</f>
        <v/>
      </c>
      <c r="V892" s="50">
        <f>IF(U892="",0,IF(COUNTIFS($E$7:$E$3006,U892,$I$7:$I$3006,'RC'!$E$6)=0,0,COUNTIFS($M$7:$M$3006,"Concluída no prazo",$E$7:$E$3006,U892,$I$7:$I$3006,'RC'!$E$6)/COUNTIFS($E$7:$E$3006,U892,$I$7:$I$3006,'RC'!$E$6)))</f>
        <v>0</v>
      </c>
      <c r="W892" s="49">
        <f>SUMIFS($J$7:$J$3006,$E$7:$E$3006,U892,$I$7:$I$3006,'RC'!$E$6)+SUMIFS($L$7:$L$3006,$E$7:$E$3006,U892,$I$7:$I$3006,'RC'!$E$6)</f>
        <v>0</v>
      </c>
      <c r="X892" s="48">
        <f>COUNTIFS($E$7:$E$3006,U892,$I$7:$I$3006,'RC'!$E$6)</f>
        <v>0</v>
      </c>
      <c r="Y892" s="48"/>
      <c r="Z892" s="51" t="str">
        <f>IF(AQ892='RC'!$E$6,AC892*1000+AD892,"")</f>
        <v/>
      </c>
      <c r="AA892" s="51" t="str">
        <f>IF(AB892="","",IF(AQ892='RC'!$E$6,AC892*1000-AD892,""))</f>
        <v/>
      </c>
      <c r="AB892" s="48" t="str">
        <f>IFERROR(VLOOKUP(E892,Funcionários!$C$8:$E$207,3,FALSE),"")</f>
        <v/>
      </c>
      <c r="AC892" s="50" t="str">
        <f>IF(AB892="","",IF(COUNTIFS($AB$7:$AB$3006,AB892,$AQ$7:$AQ$3006,'RC'!$E$6)=0,"",COUNTIFS($M$7:$M$3006,"Concluída no prazo",$AB$7:$AB$3006,AB892,$AQ$7:$AQ$3006,'RC'!$E$6)/COUNTIFS($AB$7:$AB$3006,AB892,$AQ$7:$AQ$3006,'RC'!$E$6)))</f>
        <v/>
      </c>
      <c r="AD892" s="48">
        <f>SUMIF($AQ$7:$AQ$3006,'RC'!$E$6,$J$7:$J$3006)+SUMIF($AQ$7:$AQ$3006,'RC'!$E$6,$L$7:$L$3006)</f>
        <v>21</v>
      </c>
      <c r="AF892" s="48">
        <v>4.11499999999973E-2</v>
      </c>
      <c r="AG892" s="48">
        <f>IF(OR(AQ892="",AQ892&lt;&gt;'RC'!$E$6,AB892&lt;&gt;'RC'!$D$21),0,1)</f>
        <v>0</v>
      </c>
      <c r="AH892" s="48">
        <f t="shared" si="306"/>
        <v>4.11499999999973E-2</v>
      </c>
      <c r="AI892" s="48" t="str">
        <f t="shared" si="288"/>
        <v/>
      </c>
      <c r="AJ892" s="48" t="str">
        <f t="shared" si="289"/>
        <v/>
      </c>
      <c r="AK892" s="52" t="str">
        <f t="shared" si="290"/>
        <v/>
      </c>
      <c r="AL892" s="52" t="str">
        <f t="shared" si="291"/>
        <v/>
      </c>
      <c r="AM892" s="48" t="str">
        <f t="shared" si="292"/>
        <v/>
      </c>
      <c r="AN892" s="48" t="str">
        <f t="shared" si="293"/>
        <v/>
      </c>
      <c r="AP892" s="18" t="str">
        <f t="shared" si="294"/>
        <v/>
      </c>
      <c r="AQ892" s="18" t="str">
        <f t="shared" si="295"/>
        <v/>
      </c>
      <c r="AR892" s="18">
        <v>4.1149999999999999E-2</v>
      </c>
      <c r="AS892" s="18">
        <f>IF(AF!$D$27="Todos",1,IF(M892=AF!$D$27,1,0))</f>
        <v>1</v>
      </c>
      <c r="AT892" s="53">
        <f>IF(AND(E892=AF!$D$6,OR(LT!M892=AF!$D$27,AF!$D$27="Todos"),OR(AP892=AF!$E$8,AQ892=AF!$E$8)),AR892+AS892,0)</f>
        <v>0</v>
      </c>
      <c r="AU892" s="18" t="str">
        <f t="shared" si="296"/>
        <v/>
      </c>
      <c r="AV892" s="54" t="str">
        <f t="shared" si="297"/>
        <v/>
      </c>
      <c r="AW892" s="54" t="str">
        <f t="shared" si="298"/>
        <v/>
      </c>
      <c r="AX892" s="18" t="str">
        <f t="shared" si="299"/>
        <v/>
      </c>
      <c r="AY892" s="18" t="str">
        <f t="shared" si="300"/>
        <v/>
      </c>
      <c r="BA892" s="18">
        <f>IF($E892=AF!$D$6,IF($M892="Concluída no prazo",2,IF($M892="Concluída com atraso",1,0)),0)</f>
        <v>0</v>
      </c>
      <c r="BB892" s="18">
        <f>IF($E892=AF!$D$6,IF($M892="Atrasada",2,IF($M892="Concluída com atraso",1,0)),0)</f>
        <v>0</v>
      </c>
      <c r="BC892" s="18">
        <v>8.8599999999999998E-3</v>
      </c>
      <c r="BD892" s="18">
        <f t="shared" si="307"/>
        <v>8.8599999999999998E-3</v>
      </c>
      <c r="BE892" s="18">
        <f t="shared" si="307"/>
        <v>8.8599999999999998E-3</v>
      </c>
      <c r="BF892" s="18" t="str">
        <f t="shared" si="301"/>
        <v/>
      </c>
      <c r="BN892" s="18" t="str">
        <f t="shared" si="302"/>
        <v>s</v>
      </c>
    </row>
    <row r="893" spans="3:66" ht="50.1" customHeight="1" thickTop="1" thickBot="1" x14ac:dyDescent="0.3">
      <c r="C893" s="46"/>
      <c r="D893" s="46"/>
      <c r="E893" s="46"/>
      <c r="F893" s="122"/>
      <c r="G893" s="122"/>
      <c r="H893" s="78" t="str">
        <f t="shared" si="303"/>
        <v/>
      </c>
      <c r="I893" s="78" t="str">
        <f t="shared" si="304"/>
        <v/>
      </c>
      <c r="J893" s="16"/>
      <c r="K893" s="46" t="str">
        <f t="shared" si="305"/>
        <v/>
      </c>
      <c r="L893" s="16"/>
      <c r="M893" s="16"/>
      <c r="N893" s="46"/>
      <c r="O893" s="47" t="str">
        <f t="shared" si="308"/>
        <v/>
      </c>
      <c r="P893" s="47"/>
      <c r="Q893" s="48" t="str">
        <f>IFERROR(VLOOKUP(E893,Funcionários!$C$8:$E$207,3,FALSE),"")</f>
        <v/>
      </c>
      <c r="R893" s="47"/>
      <c r="S893" s="49" t="str">
        <f t="shared" si="309"/>
        <v/>
      </c>
      <c r="T893" s="49">
        <v>8.8699999999999994E-3</v>
      </c>
      <c r="U893" s="48" t="str">
        <f>IF(Funcionários!C894=0,"",Funcionários!C894)</f>
        <v/>
      </c>
      <c r="V893" s="50">
        <f>IF(U893="",0,IF(COUNTIFS($E$7:$E$3006,U893,$I$7:$I$3006,'RC'!$E$6)=0,0,COUNTIFS($M$7:$M$3006,"Concluída no prazo",$E$7:$E$3006,U893,$I$7:$I$3006,'RC'!$E$6)/COUNTIFS($E$7:$E$3006,U893,$I$7:$I$3006,'RC'!$E$6)))</f>
        <v>0</v>
      </c>
      <c r="W893" s="49">
        <f>SUMIFS($J$7:$J$3006,$E$7:$E$3006,U893,$I$7:$I$3006,'RC'!$E$6)+SUMIFS($L$7:$L$3006,$E$7:$E$3006,U893,$I$7:$I$3006,'RC'!$E$6)</f>
        <v>0</v>
      </c>
      <c r="X893" s="48">
        <f>COUNTIFS($E$7:$E$3006,U893,$I$7:$I$3006,'RC'!$E$6)</f>
        <v>0</v>
      </c>
      <c r="Y893" s="48"/>
      <c r="Z893" s="51" t="str">
        <f>IF(AQ893='RC'!$E$6,AC893*1000+AD893,"")</f>
        <v/>
      </c>
      <c r="AA893" s="51" t="str">
        <f>IF(AB893="","",IF(AQ893='RC'!$E$6,AC893*1000-AD893,""))</f>
        <v/>
      </c>
      <c r="AB893" s="48" t="str">
        <f>IFERROR(VLOOKUP(E893,Funcionários!$C$8:$E$207,3,FALSE),"")</f>
        <v/>
      </c>
      <c r="AC893" s="50" t="str">
        <f>IF(AB893="","",IF(COUNTIFS($AB$7:$AB$3006,AB893,$AQ$7:$AQ$3006,'RC'!$E$6)=0,"",COUNTIFS($M$7:$M$3006,"Concluída no prazo",$AB$7:$AB$3006,AB893,$AQ$7:$AQ$3006,'RC'!$E$6)/COUNTIFS($AB$7:$AB$3006,AB893,$AQ$7:$AQ$3006,'RC'!$E$6)))</f>
        <v/>
      </c>
      <c r="AD893" s="48">
        <f>SUMIF($AQ$7:$AQ$3006,'RC'!$E$6,$J$7:$J$3006)+SUMIF($AQ$7:$AQ$3006,'RC'!$E$6,$L$7:$L$3006)</f>
        <v>21</v>
      </c>
      <c r="AF893" s="48">
        <v>4.1139999999997297E-2</v>
      </c>
      <c r="AG893" s="48">
        <f>IF(OR(AQ893="",AQ893&lt;&gt;'RC'!$E$6,AB893&lt;&gt;'RC'!$D$21),0,1)</f>
        <v>0</v>
      </c>
      <c r="AH893" s="48">
        <f t="shared" si="306"/>
        <v>4.1139999999997297E-2</v>
      </c>
      <c r="AI893" s="48" t="str">
        <f t="shared" si="288"/>
        <v/>
      </c>
      <c r="AJ893" s="48" t="str">
        <f t="shared" si="289"/>
        <v/>
      </c>
      <c r="AK893" s="52" t="str">
        <f t="shared" si="290"/>
        <v/>
      </c>
      <c r="AL893" s="52" t="str">
        <f t="shared" si="291"/>
        <v/>
      </c>
      <c r="AM893" s="48" t="str">
        <f t="shared" si="292"/>
        <v/>
      </c>
      <c r="AN893" s="48" t="str">
        <f t="shared" si="293"/>
        <v/>
      </c>
      <c r="AP893" s="18" t="str">
        <f t="shared" si="294"/>
        <v/>
      </c>
      <c r="AQ893" s="18" t="str">
        <f t="shared" si="295"/>
        <v/>
      </c>
      <c r="AR893" s="18">
        <v>4.1140000000000003E-2</v>
      </c>
      <c r="AS893" s="18">
        <f>IF(AF!$D$27="Todos",1,IF(M893=AF!$D$27,1,0))</f>
        <v>1</v>
      </c>
      <c r="AT893" s="53">
        <f>IF(AND(E893=AF!$D$6,OR(LT!M893=AF!$D$27,AF!$D$27="Todos"),OR(AP893=AF!$E$8,AQ893=AF!$E$8)),AR893+AS893,0)</f>
        <v>0</v>
      </c>
      <c r="AU893" s="18" t="str">
        <f t="shared" si="296"/>
        <v/>
      </c>
      <c r="AV893" s="54" t="str">
        <f t="shared" si="297"/>
        <v/>
      </c>
      <c r="AW893" s="54" t="str">
        <f t="shared" si="298"/>
        <v/>
      </c>
      <c r="AX893" s="18" t="str">
        <f t="shared" si="299"/>
        <v/>
      </c>
      <c r="AY893" s="18" t="str">
        <f t="shared" si="300"/>
        <v/>
      </c>
      <c r="BA893" s="18">
        <f>IF($E893=AF!$D$6,IF($M893="Concluída no prazo",2,IF($M893="Concluída com atraso",1,0)),0)</f>
        <v>0</v>
      </c>
      <c r="BB893" s="18">
        <f>IF($E893=AF!$D$6,IF($M893="Atrasada",2,IF($M893="Concluída com atraso",1,0)),0)</f>
        <v>0</v>
      </c>
      <c r="BC893" s="18">
        <v>8.8699999999999994E-3</v>
      </c>
      <c r="BD893" s="18">
        <f t="shared" si="307"/>
        <v>8.8699999999999994E-3</v>
      </c>
      <c r="BE893" s="18">
        <f t="shared" si="307"/>
        <v>8.8699999999999994E-3</v>
      </c>
      <c r="BF893" s="18" t="str">
        <f t="shared" si="301"/>
        <v/>
      </c>
      <c r="BN893" s="18" t="str">
        <f t="shared" si="302"/>
        <v>s</v>
      </c>
    </row>
    <row r="894" spans="3:66" ht="50.1" customHeight="1" thickTop="1" thickBot="1" x14ac:dyDescent="0.3">
      <c r="C894" s="46"/>
      <c r="D894" s="46"/>
      <c r="E894" s="46"/>
      <c r="F894" s="122"/>
      <c r="G894" s="122"/>
      <c r="H894" s="78" t="str">
        <f t="shared" si="303"/>
        <v/>
      </c>
      <c r="I894" s="78" t="str">
        <f t="shared" si="304"/>
        <v/>
      </c>
      <c r="J894" s="16"/>
      <c r="K894" s="46" t="str">
        <f t="shared" si="305"/>
        <v/>
      </c>
      <c r="L894" s="16"/>
      <c r="M894" s="16"/>
      <c r="N894" s="46"/>
      <c r="O894" s="47" t="str">
        <f t="shared" si="308"/>
        <v/>
      </c>
      <c r="P894" s="47"/>
      <c r="Q894" s="48" t="str">
        <f>IFERROR(VLOOKUP(E894,Funcionários!$C$8:$E$207,3,FALSE),"")</f>
        <v/>
      </c>
      <c r="R894" s="47"/>
      <c r="S894" s="49" t="str">
        <f t="shared" si="309"/>
        <v/>
      </c>
      <c r="T894" s="49">
        <v>8.8800000000000007E-3</v>
      </c>
      <c r="U894" s="48" t="str">
        <f>IF(Funcionários!C895=0,"",Funcionários!C895)</f>
        <v/>
      </c>
      <c r="V894" s="50">
        <f>IF(U894="",0,IF(COUNTIFS($E$7:$E$3006,U894,$I$7:$I$3006,'RC'!$E$6)=0,0,COUNTIFS($M$7:$M$3006,"Concluída no prazo",$E$7:$E$3006,U894,$I$7:$I$3006,'RC'!$E$6)/COUNTIFS($E$7:$E$3006,U894,$I$7:$I$3006,'RC'!$E$6)))</f>
        <v>0</v>
      </c>
      <c r="W894" s="49">
        <f>SUMIFS($J$7:$J$3006,$E$7:$E$3006,U894,$I$7:$I$3006,'RC'!$E$6)+SUMIFS($L$7:$L$3006,$E$7:$E$3006,U894,$I$7:$I$3006,'RC'!$E$6)</f>
        <v>0</v>
      </c>
      <c r="X894" s="48">
        <f>COUNTIFS($E$7:$E$3006,U894,$I$7:$I$3006,'RC'!$E$6)</f>
        <v>0</v>
      </c>
      <c r="Y894" s="48"/>
      <c r="Z894" s="51" t="str">
        <f>IF(AQ894='RC'!$E$6,AC894*1000+AD894,"")</f>
        <v/>
      </c>
      <c r="AA894" s="51" t="str">
        <f>IF(AB894="","",IF(AQ894='RC'!$E$6,AC894*1000-AD894,""))</f>
        <v/>
      </c>
      <c r="AB894" s="48" t="str">
        <f>IFERROR(VLOOKUP(E894,Funcionários!$C$8:$E$207,3,FALSE),"")</f>
        <v/>
      </c>
      <c r="AC894" s="50" t="str">
        <f>IF(AB894="","",IF(COUNTIFS($AB$7:$AB$3006,AB894,$AQ$7:$AQ$3006,'RC'!$E$6)=0,"",COUNTIFS($M$7:$M$3006,"Concluída no prazo",$AB$7:$AB$3006,AB894,$AQ$7:$AQ$3006,'RC'!$E$6)/COUNTIFS($AB$7:$AB$3006,AB894,$AQ$7:$AQ$3006,'RC'!$E$6)))</f>
        <v/>
      </c>
      <c r="AD894" s="48">
        <f>SUMIF($AQ$7:$AQ$3006,'RC'!$E$6,$J$7:$J$3006)+SUMIF($AQ$7:$AQ$3006,'RC'!$E$6,$L$7:$L$3006)</f>
        <v>21</v>
      </c>
      <c r="AF894" s="48">
        <v>4.1129999999997301E-2</v>
      </c>
      <c r="AG894" s="48">
        <f>IF(OR(AQ894="",AQ894&lt;&gt;'RC'!$E$6,AB894&lt;&gt;'RC'!$D$21),0,1)</f>
        <v>0</v>
      </c>
      <c r="AH894" s="48">
        <f t="shared" si="306"/>
        <v>4.1129999999997301E-2</v>
      </c>
      <c r="AI894" s="48" t="str">
        <f t="shared" si="288"/>
        <v/>
      </c>
      <c r="AJ894" s="48" t="str">
        <f t="shared" si="289"/>
        <v/>
      </c>
      <c r="AK894" s="52" t="str">
        <f t="shared" si="290"/>
        <v/>
      </c>
      <c r="AL894" s="52" t="str">
        <f t="shared" si="291"/>
        <v/>
      </c>
      <c r="AM894" s="48" t="str">
        <f t="shared" si="292"/>
        <v/>
      </c>
      <c r="AN894" s="48" t="str">
        <f t="shared" si="293"/>
        <v/>
      </c>
      <c r="AP894" s="18" t="str">
        <f t="shared" si="294"/>
        <v/>
      </c>
      <c r="AQ894" s="18" t="str">
        <f t="shared" si="295"/>
        <v/>
      </c>
      <c r="AR894" s="18">
        <v>4.113E-2</v>
      </c>
      <c r="AS894" s="18">
        <f>IF(AF!$D$27="Todos",1,IF(M894=AF!$D$27,1,0))</f>
        <v>1</v>
      </c>
      <c r="AT894" s="53">
        <f>IF(AND(E894=AF!$D$6,OR(LT!M894=AF!$D$27,AF!$D$27="Todos"),OR(AP894=AF!$E$8,AQ894=AF!$E$8)),AR894+AS894,0)</f>
        <v>0</v>
      </c>
      <c r="AU894" s="18" t="str">
        <f t="shared" si="296"/>
        <v/>
      </c>
      <c r="AV894" s="54" t="str">
        <f t="shared" si="297"/>
        <v/>
      </c>
      <c r="AW894" s="54" t="str">
        <f t="shared" si="298"/>
        <v/>
      </c>
      <c r="AX894" s="18" t="str">
        <f t="shared" si="299"/>
        <v/>
      </c>
      <c r="AY894" s="18" t="str">
        <f t="shared" si="300"/>
        <v/>
      </c>
      <c r="BA894" s="18">
        <f>IF($E894=AF!$D$6,IF($M894="Concluída no prazo",2,IF($M894="Concluída com atraso",1,0)),0)</f>
        <v>0</v>
      </c>
      <c r="BB894" s="18">
        <f>IF($E894=AF!$D$6,IF($M894="Atrasada",2,IF($M894="Concluída com atraso",1,0)),0)</f>
        <v>0</v>
      </c>
      <c r="BC894" s="18">
        <v>8.8800000000000007E-3</v>
      </c>
      <c r="BD894" s="18">
        <f t="shared" si="307"/>
        <v>8.8800000000000007E-3</v>
      </c>
      <c r="BE894" s="18">
        <f t="shared" si="307"/>
        <v>8.8800000000000007E-3</v>
      </c>
      <c r="BF894" s="18" t="str">
        <f t="shared" si="301"/>
        <v/>
      </c>
      <c r="BN894" s="18" t="str">
        <f t="shared" si="302"/>
        <v>s</v>
      </c>
    </row>
    <row r="895" spans="3:66" ht="50.1" customHeight="1" thickTop="1" thickBot="1" x14ac:dyDescent="0.3">
      <c r="C895" s="46"/>
      <c r="D895" s="46"/>
      <c r="E895" s="46"/>
      <c r="F895" s="122"/>
      <c r="G895" s="122"/>
      <c r="H895" s="78" t="str">
        <f t="shared" si="303"/>
        <v/>
      </c>
      <c r="I895" s="78" t="str">
        <f t="shared" si="304"/>
        <v/>
      </c>
      <c r="J895" s="16"/>
      <c r="K895" s="46" t="str">
        <f t="shared" si="305"/>
        <v/>
      </c>
      <c r="L895" s="16"/>
      <c r="M895" s="16"/>
      <c r="N895" s="46"/>
      <c r="O895" s="47" t="str">
        <f t="shared" si="308"/>
        <v/>
      </c>
      <c r="P895" s="47"/>
      <c r="Q895" s="48" t="str">
        <f>IFERROR(VLOOKUP(E895,Funcionários!$C$8:$E$207,3,FALSE),"")</f>
        <v/>
      </c>
      <c r="R895" s="47"/>
      <c r="S895" s="49" t="str">
        <f t="shared" si="309"/>
        <v/>
      </c>
      <c r="T895" s="49">
        <v>8.8900000000000003E-3</v>
      </c>
      <c r="U895" s="48" t="str">
        <f>IF(Funcionários!C896=0,"",Funcionários!C896)</f>
        <v/>
      </c>
      <c r="V895" s="50">
        <f>IF(U895="",0,IF(COUNTIFS($E$7:$E$3006,U895,$I$7:$I$3006,'RC'!$E$6)=0,0,COUNTIFS($M$7:$M$3006,"Concluída no prazo",$E$7:$E$3006,U895,$I$7:$I$3006,'RC'!$E$6)/COUNTIFS($E$7:$E$3006,U895,$I$7:$I$3006,'RC'!$E$6)))</f>
        <v>0</v>
      </c>
      <c r="W895" s="49">
        <f>SUMIFS($J$7:$J$3006,$E$7:$E$3006,U895,$I$7:$I$3006,'RC'!$E$6)+SUMIFS($L$7:$L$3006,$E$7:$E$3006,U895,$I$7:$I$3006,'RC'!$E$6)</f>
        <v>0</v>
      </c>
      <c r="X895" s="48">
        <f>COUNTIFS($E$7:$E$3006,U895,$I$7:$I$3006,'RC'!$E$6)</f>
        <v>0</v>
      </c>
      <c r="Y895" s="48"/>
      <c r="Z895" s="51" t="str">
        <f>IF(AQ895='RC'!$E$6,AC895*1000+AD895,"")</f>
        <v/>
      </c>
      <c r="AA895" s="51" t="str">
        <f>IF(AB895="","",IF(AQ895='RC'!$E$6,AC895*1000-AD895,""))</f>
        <v/>
      </c>
      <c r="AB895" s="48" t="str">
        <f>IFERROR(VLOOKUP(E895,Funcionários!$C$8:$E$207,3,FALSE),"")</f>
        <v/>
      </c>
      <c r="AC895" s="50" t="str">
        <f>IF(AB895="","",IF(COUNTIFS($AB$7:$AB$3006,AB895,$AQ$7:$AQ$3006,'RC'!$E$6)=0,"",COUNTIFS($M$7:$M$3006,"Concluída no prazo",$AB$7:$AB$3006,AB895,$AQ$7:$AQ$3006,'RC'!$E$6)/COUNTIFS($AB$7:$AB$3006,AB895,$AQ$7:$AQ$3006,'RC'!$E$6)))</f>
        <v/>
      </c>
      <c r="AD895" s="48">
        <f>SUMIF($AQ$7:$AQ$3006,'RC'!$E$6,$J$7:$J$3006)+SUMIF($AQ$7:$AQ$3006,'RC'!$E$6,$L$7:$L$3006)</f>
        <v>21</v>
      </c>
      <c r="AF895" s="48">
        <v>4.1119999999997298E-2</v>
      </c>
      <c r="AG895" s="48">
        <f>IF(OR(AQ895="",AQ895&lt;&gt;'RC'!$E$6,AB895&lt;&gt;'RC'!$D$21),0,1)</f>
        <v>0</v>
      </c>
      <c r="AH895" s="48">
        <f t="shared" si="306"/>
        <v>4.1119999999997298E-2</v>
      </c>
      <c r="AI895" s="48" t="str">
        <f t="shared" si="288"/>
        <v/>
      </c>
      <c r="AJ895" s="48" t="str">
        <f t="shared" si="289"/>
        <v/>
      </c>
      <c r="AK895" s="52" t="str">
        <f t="shared" si="290"/>
        <v/>
      </c>
      <c r="AL895" s="52" t="str">
        <f t="shared" si="291"/>
        <v/>
      </c>
      <c r="AM895" s="48" t="str">
        <f t="shared" si="292"/>
        <v/>
      </c>
      <c r="AN895" s="48" t="str">
        <f t="shared" si="293"/>
        <v/>
      </c>
      <c r="AP895" s="18" t="str">
        <f t="shared" si="294"/>
        <v/>
      </c>
      <c r="AQ895" s="18" t="str">
        <f t="shared" si="295"/>
        <v/>
      </c>
      <c r="AR895" s="18">
        <v>4.1119999999999997E-2</v>
      </c>
      <c r="AS895" s="18">
        <f>IF(AF!$D$27="Todos",1,IF(M895=AF!$D$27,1,0))</f>
        <v>1</v>
      </c>
      <c r="AT895" s="53">
        <f>IF(AND(E895=AF!$D$6,OR(LT!M895=AF!$D$27,AF!$D$27="Todos"),OR(AP895=AF!$E$8,AQ895=AF!$E$8)),AR895+AS895,0)</f>
        <v>0</v>
      </c>
      <c r="AU895" s="18" t="str">
        <f t="shared" si="296"/>
        <v/>
      </c>
      <c r="AV895" s="54" t="str">
        <f t="shared" si="297"/>
        <v/>
      </c>
      <c r="AW895" s="54" t="str">
        <f t="shared" si="298"/>
        <v/>
      </c>
      <c r="AX895" s="18" t="str">
        <f t="shared" si="299"/>
        <v/>
      </c>
      <c r="AY895" s="18" t="str">
        <f t="shared" si="300"/>
        <v/>
      </c>
      <c r="BA895" s="18">
        <f>IF($E895=AF!$D$6,IF($M895="Concluída no prazo",2,IF($M895="Concluída com atraso",1,0)),0)</f>
        <v>0</v>
      </c>
      <c r="BB895" s="18">
        <f>IF($E895=AF!$D$6,IF($M895="Atrasada",2,IF($M895="Concluída com atraso",1,0)),0)</f>
        <v>0</v>
      </c>
      <c r="BC895" s="18">
        <v>8.8900000000000003E-3</v>
      </c>
      <c r="BD895" s="18">
        <f t="shared" si="307"/>
        <v>8.8900000000000003E-3</v>
      </c>
      <c r="BE895" s="18">
        <f t="shared" si="307"/>
        <v>8.8900000000000003E-3</v>
      </c>
      <c r="BF895" s="18" t="str">
        <f t="shared" si="301"/>
        <v/>
      </c>
      <c r="BN895" s="18" t="str">
        <f t="shared" si="302"/>
        <v>s</v>
      </c>
    </row>
    <row r="896" spans="3:66" ht="50.1" customHeight="1" thickTop="1" thickBot="1" x14ac:dyDescent="0.3">
      <c r="C896" s="46"/>
      <c r="D896" s="46"/>
      <c r="E896" s="46"/>
      <c r="F896" s="122"/>
      <c r="G896" s="122"/>
      <c r="H896" s="78" t="str">
        <f t="shared" si="303"/>
        <v/>
      </c>
      <c r="I896" s="78" t="str">
        <f t="shared" si="304"/>
        <v/>
      </c>
      <c r="J896" s="16"/>
      <c r="K896" s="46" t="str">
        <f t="shared" si="305"/>
        <v/>
      </c>
      <c r="L896" s="16"/>
      <c r="M896" s="16"/>
      <c r="N896" s="46"/>
      <c r="O896" s="47" t="str">
        <f t="shared" si="308"/>
        <v/>
      </c>
      <c r="P896" s="47"/>
      <c r="Q896" s="48" t="str">
        <f>IFERROR(VLOOKUP(E896,Funcionários!$C$8:$E$207,3,FALSE),"")</f>
        <v/>
      </c>
      <c r="R896" s="47"/>
      <c r="S896" s="49" t="str">
        <f t="shared" si="309"/>
        <v/>
      </c>
      <c r="T896" s="49">
        <v>8.8999999999999999E-3</v>
      </c>
      <c r="U896" s="48" t="str">
        <f>IF(Funcionários!C897=0,"",Funcionários!C897)</f>
        <v/>
      </c>
      <c r="V896" s="50">
        <f>IF(U896="",0,IF(COUNTIFS($E$7:$E$3006,U896,$I$7:$I$3006,'RC'!$E$6)=0,0,COUNTIFS($M$7:$M$3006,"Concluída no prazo",$E$7:$E$3006,U896,$I$7:$I$3006,'RC'!$E$6)/COUNTIFS($E$7:$E$3006,U896,$I$7:$I$3006,'RC'!$E$6)))</f>
        <v>0</v>
      </c>
      <c r="W896" s="49">
        <f>SUMIFS($J$7:$J$3006,$E$7:$E$3006,U896,$I$7:$I$3006,'RC'!$E$6)+SUMIFS($L$7:$L$3006,$E$7:$E$3006,U896,$I$7:$I$3006,'RC'!$E$6)</f>
        <v>0</v>
      </c>
      <c r="X896" s="48">
        <f>COUNTIFS($E$7:$E$3006,U896,$I$7:$I$3006,'RC'!$E$6)</f>
        <v>0</v>
      </c>
      <c r="Y896" s="48"/>
      <c r="Z896" s="51" t="str">
        <f>IF(AQ896='RC'!$E$6,AC896*1000+AD896,"")</f>
        <v/>
      </c>
      <c r="AA896" s="51" t="str">
        <f>IF(AB896="","",IF(AQ896='RC'!$E$6,AC896*1000-AD896,""))</f>
        <v/>
      </c>
      <c r="AB896" s="48" t="str">
        <f>IFERROR(VLOOKUP(E896,Funcionários!$C$8:$E$207,3,FALSE),"")</f>
        <v/>
      </c>
      <c r="AC896" s="50" t="str">
        <f>IF(AB896="","",IF(COUNTIFS($AB$7:$AB$3006,AB896,$AQ$7:$AQ$3006,'RC'!$E$6)=0,"",COUNTIFS($M$7:$M$3006,"Concluída no prazo",$AB$7:$AB$3006,AB896,$AQ$7:$AQ$3006,'RC'!$E$6)/COUNTIFS($AB$7:$AB$3006,AB896,$AQ$7:$AQ$3006,'RC'!$E$6)))</f>
        <v/>
      </c>
      <c r="AD896" s="48">
        <f>SUMIF($AQ$7:$AQ$3006,'RC'!$E$6,$J$7:$J$3006)+SUMIF($AQ$7:$AQ$3006,'RC'!$E$6,$L$7:$L$3006)</f>
        <v>21</v>
      </c>
      <c r="AF896" s="48">
        <v>4.1109999999997301E-2</v>
      </c>
      <c r="AG896" s="48">
        <f>IF(OR(AQ896="",AQ896&lt;&gt;'RC'!$E$6,AB896&lt;&gt;'RC'!$D$21),0,1)</f>
        <v>0</v>
      </c>
      <c r="AH896" s="48">
        <f t="shared" si="306"/>
        <v>4.1109999999997301E-2</v>
      </c>
      <c r="AI896" s="48" t="str">
        <f t="shared" si="288"/>
        <v/>
      </c>
      <c r="AJ896" s="48" t="str">
        <f t="shared" si="289"/>
        <v/>
      </c>
      <c r="AK896" s="52" t="str">
        <f t="shared" si="290"/>
        <v/>
      </c>
      <c r="AL896" s="52" t="str">
        <f t="shared" si="291"/>
        <v/>
      </c>
      <c r="AM896" s="48" t="str">
        <f t="shared" si="292"/>
        <v/>
      </c>
      <c r="AN896" s="48" t="str">
        <f t="shared" si="293"/>
        <v/>
      </c>
      <c r="AP896" s="18" t="str">
        <f t="shared" si="294"/>
        <v/>
      </c>
      <c r="AQ896" s="18" t="str">
        <f t="shared" si="295"/>
        <v/>
      </c>
      <c r="AR896" s="18">
        <v>4.1110000000000001E-2</v>
      </c>
      <c r="AS896" s="18">
        <f>IF(AF!$D$27="Todos",1,IF(M896=AF!$D$27,1,0))</f>
        <v>1</v>
      </c>
      <c r="AT896" s="53">
        <f>IF(AND(E896=AF!$D$6,OR(LT!M896=AF!$D$27,AF!$D$27="Todos"),OR(AP896=AF!$E$8,AQ896=AF!$E$8)),AR896+AS896,0)</f>
        <v>0</v>
      </c>
      <c r="AU896" s="18" t="str">
        <f t="shared" si="296"/>
        <v/>
      </c>
      <c r="AV896" s="54" t="str">
        <f t="shared" si="297"/>
        <v/>
      </c>
      <c r="AW896" s="54" t="str">
        <f t="shared" si="298"/>
        <v/>
      </c>
      <c r="AX896" s="18" t="str">
        <f t="shared" si="299"/>
        <v/>
      </c>
      <c r="AY896" s="18" t="str">
        <f t="shared" si="300"/>
        <v/>
      </c>
      <c r="BA896" s="18">
        <f>IF($E896=AF!$D$6,IF($M896="Concluída no prazo",2,IF($M896="Concluída com atraso",1,0)),0)</f>
        <v>0</v>
      </c>
      <c r="BB896" s="18">
        <f>IF($E896=AF!$D$6,IF($M896="Atrasada",2,IF($M896="Concluída com atraso",1,0)),0)</f>
        <v>0</v>
      </c>
      <c r="BC896" s="18">
        <v>8.8999999999999999E-3</v>
      </c>
      <c r="BD896" s="18">
        <f t="shared" si="307"/>
        <v>8.8999999999999999E-3</v>
      </c>
      <c r="BE896" s="18">
        <f t="shared" si="307"/>
        <v>8.8999999999999999E-3</v>
      </c>
      <c r="BF896" s="18" t="str">
        <f t="shared" si="301"/>
        <v/>
      </c>
      <c r="BN896" s="18" t="str">
        <f t="shared" si="302"/>
        <v>s</v>
      </c>
    </row>
    <row r="897" spans="3:66" ht="50.1" customHeight="1" thickTop="1" thickBot="1" x14ac:dyDescent="0.3">
      <c r="C897" s="46"/>
      <c r="D897" s="46"/>
      <c r="E897" s="46"/>
      <c r="F897" s="122"/>
      <c r="G897" s="122"/>
      <c r="H897" s="78" t="str">
        <f t="shared" si="303"/>
        <v/>
      </c>
      <c r="I897" s="78" t="str">
        <f t="shared" si="304"/>
        <v/>
      </c>
      <c r="J897" s="16"/>
      <c r="K897" s="46" t="str">
        <f t="shared" si="305"/>
        <v/>
      </c>
      <c r="L897" s="16"/>
      <c r="M897" s="16"/>
      <c r="N897" s="46"/>
      <c r="O897" s="47" t="str">
        <f t="shared" si="308"/>
        <v/>
      </c>
      <c r="P897" s="47"/>
      <c r="Q897" s="48" t="str">
        <f>IFERROR(VLOOKUP(E897,Funcionários!$C$8:$E$207,3,FALSE),"")</f>
        <v/>
      </c>
      <c r="R897" s="47"/>
      <c r="S897" s="49" t="str">
        <f t="shared" si="309"/>
        <v/>
      </c>
      <c r="T897" s="49">
        <v>8.9099999999999995E-3</v>
      </c>
      <c r="U897" s="48" t="str">
        <f>IF(Funcionários!C898=0,"",Funcionários!C898)</f>
        <v/>
      </c>
      <c r="V897" s="50">
        <f>IF(U897="",0,IF(COUNTIFS($E$7:$E$3006,U897,$I$7:$I$3006,'RC'!$E$6)=0,0,COUNTIFS($M$7:$M$3006,"Concluída no prazo",$E$7:$E$3006,U897,$I$7:$I$3006,'RC'!$E$6)/COUNTIFS($E$7:$E$3006,U897,$I$7:$I$3006,'RC'!$E$6)))</f>
        <v>0</v>
      </c>
      <c r="W897" s="49">
        <f>SUMIFS($J$7:$J$3006,$E$7:$E$3006,U897,$I$7:$I$3006,'RC'!$E$6)+SUMIFS($L$7:$L$3006,$E$7:$E$3006,U897,$I$7:$I$3006,'RC'!$E$6)</f>
        <v>0</v>
      </c>
      <c r="X897" s="48">
        <f>COUNTIFS($E$7:$E$3006,U897,$I$7:$I$3006,'RC'!$E$6)</f>
        <v>0</v>
      </c>
      <c r="Y897" s="48"/>
      <c r="Z897" s="51" t="str">
        <f>IF(AQ897='RC'!$E$6,AC897*1000+AD897,"")</f>
        <v/>
      </c>
      <c r="AA897" s="51" t="str">
        <f>IF(AB897="","",IF(AQ897='RC'!$E$6,AC897*1000-AD897,""))</f>
        <v/>
      </c>
      <c r="AB897" s="48" t="str">
        <f>IFERROR(VLOOKUP(E897,Funcionários!$C$8:$E$207,3,FALSE),"")</f>
        <v/>
      </c>
      <c r="AC897" s="50" t="str">
        <f>IF(AB897="","",IF(COUNTIFS($AB$7:$AB$3006,AB897,$AQ$7:$AQ$3006,'RC'!$E$6)=0,"",COUNTIFS($M$7:$M$3006,"Concluída no prazo",$AB$7:$AB$3006,AB897,$AQ$7:$AQ$3006,'RC'!$E$6)/COUNTIFS($AB$7:$AB$3006,AB897,$AQ$7:$AQ$3006,'RC'!$E$6)))</f>
        <v/>
      </c>
      <c r="AD897" s="48">
        <f>SUMIF($AQ$7:$AQ$3006,'RC'!$E$6,$J$7:$J$3006)+SUMIF($AQ$7:$AQ$3006,'RC'!$E$6,$L$7:$L$3006)</f>
        <v>21</v>
      </c>
      <c r="AF897" s="48">
        <v>4.1099999999997298E-2</v>
      </c>
      <c r="AG897" s="48">
        <f>IF(OR(AQ897="",AQ897&lt;&gt;'RC'!$E$6,AB897&lt;&gt;'RC'!$D$21),0,1)</f>
        <v>0</v>
      </c>
      <c r="AH897" s="48">
        <f t="shared" si="306"/>
        <v>4.1099999999997298E-2</v>
      </c>
      <c r="AI897" s="48" t="str">
        <f t="shared" si="288"/>
        <v/>
      </c>
      <c r="AJ897" s="48" t="str">
        <f t="shared" si="289"/>
        <v/>
      </c>
      <c r="AK897" s="52" t="str">
        <f t="shared" si="290"/>
        <v/>
      </c>
      <c r="AL897" s="52" t="str">
        <f t="shared" si="291"/>
        <v/>
      </c>
      <c r="AM897" s="48" t="str">
        <f t="shared" si="292"/>
        <v/>
      </c>
      <c r="AN897" s="48" t="str">
        <f t="shared" si="293"/>
        <v/>
      </c>
      <c r="AP897" s="18" t="str">
        <f t="shared" si="294"/>
        <v/>
      </c>
      <c r="AQ897" s="18" t="str">
        <f t="shared" si="295"/>
        <v/>
      </c>
      <c r="AR897" s="18">
        <v>4.1099999999999998E-2</v>
      </c>
      <c r="AS897" s="18">
        <f>IF(AF!$D$27="Todos",1,IF(M897=AF!$D$27,1,0))</f>
        <v>1</v>
      </c>
      <c r="AT897" s="53">
        <f>IF(AND(E897=AF!$D$6,OR(LT!M897=AF!$D$27,AF!$D$27="Todos"),OR(AP897=AF!$E$8,AQ897=AF!$E$8)),AR897+AS897,0)</f>
        <v>0</v>
      </c>
      <c r="AU897" s="18" t="str">
        <f t="shared" si="296"/>
        <v/>
      </c>
      <c r="AV897" s="54" t="str">
        <f t="shared" si="297"/>
        <v/>
      </c>
      <c r="AW897" s="54" t="str">
        <f t="shared" si="298"/>
        <v/>
      </c>
      <c r="AX897" s="18" t="str">
        <f t="shared" si="299"/>
        <v/>
      </c>
      <c r="AY897" s="18" t="str">
        <f t="shared" si="300"/>
        <v/>
      </c>
      <c r="BA897" s="18">
        <f>IF($E897=AF!$D$6,IF($M897="Concluída no prazo",2,IF($M897="Concluída com atraso",1,0)),0)</f>
        <v>0</v>
      </c>
      <c r="BB897" s="18">
        <f>IF($E897=AF!$D$6,IF($M897="Atrasada",2,IF($M897="Concluída com atraso",1,0)),0)</f>
        <v>0</v>
      </c>
      <c r="BC897" s="18">
        <v>8.9099999999999995E-3</v>
      </c>
      <c r="BD897" s="18">
        <f t="shared" si="307"/>
        <v>8.9099999999999995E-3</v>
      </c>
      <c r="BE897" s="18">
        <f t="shared" si="307"/>
        <v>8.9099999999999995E-3</v>
      </c>
      <c r="BF897" s="18" t="str">
        <f t="shared" si="301"/>
        <v/>
      </c>
      <c r="BN897" s="18" t="str">
        <f t="shared" si="302"/>
        <v>s</v>
      </c>
    </row>
    <row r="898" spans="3:66" ht="50.1" customHeight="1" thickTop="1" thickBot="1" x14ac:dyDescent="0.3">
      <c r="C898" s="46"/>
      <c r="D898" s="46"/>
      <c r="E898" s="46"/>
      <c r="F898" s="122"/>
      <c r="G898" s="122"/>
      <c r="H898" s="78" t="str">
        <f t="shared" si="303"/>
        <v/>
      </c>
      <c r="I898" s="78" t="str">
        <f t="shared" si="304"/>
        <v/>
      </c>
      <c r="J898" s="16"/>
      <c r="K898" s="46" t="str">
        <f t="shared" si="305"/>
        <v/>
      </c>
      <c r="L898" s="16"/>
      <c r="M898" s="16"/>
      <c r="N898" s="46"/>
      <c r="O898" s="47" t="str">
        <f t="shared" si="308"/>
        <v/>
      </c>
      <c r="P898" s="47"/>
      <c r="Q898" s="48" t="str">
        <f>IFERROR(VLOOKUP(E898,Funcionários!$C$8:$E$207,3,FALSE),"")</f>
        <v/>
      </c>
      <c r="R898" s="47"/>
      <c r="S898" s="49" t="str">
        <f t="shared" si="309"/>
        <v/>
      </c>
      <c r="T898" s="49">
        <v>8.9200000000000008E-3</v>
      </c>
      <c r="U898" s="48" t="str">
        <f>IF(Funcionários!C899=0,"",Funcionários!C899)</f>
        <v/>
      </c>
      <c r="V898" s="50">
        <f>IF(U898="",0,IF(COUNTIFS($E$7:$E$3006,U898,$I$7:$I$3006,'RC'!$E$6)=0,0,COUNTIFS($M$7:$M$3006,"Concluída no prazo",$E$7:$E$3006,U898,$I$7:$I$3006,'RC'!$E$6)/COUNTIFS($E$7:$E$3006,U898,$I$7:$I$3006,'RC'!$E$6)))</f>
        <v>0</v>
      </c>
      <c r="W898" s="49">
        <f>SUMIFS($J$7:$J$3006,$E$7:$E$3006,U898,$I$7:$I$3006,'RC'!$E$6)+SUMIFS($L$7:$L$3006,$E$7:$E$3006,U898,$I$7:$I$3006,'RC'!$E$6)</f>
        <v>0</v>
      </c>
      <c r="X898" s="48">
        <f>COUNTIFS($E$7:$E$3006,U898,$I$7:$I$3006,'RC'!$E$6)</f>
        <v>0</v>
      </c>
      <c r="Y898" s="48"/>
      <c r="Z898" s="51" t="str">
        <f>IF(AQ898='RC'!$E$6,AC898*1000+AD898,"")</f>
        <v/>
      </c>
      <c r="AA898" s="51" t="str">
        <f>IF(AB898="","",IF(AQ898='RC'!$E$6,AC898*1000-AD898,""))</f>
        <v/>
      </c>
      <c r="AB898" s="48" t="str">
        <f>IFERROR(VLOOKUP(E898,Funcionários!$C$8:$E$207,3,FALSE),"")</f>
        <v/>
      </c>
      <c r="AC898" s="50" t="str">
        <f>IF(AB898="","",IF(COUNTIFS($AB$7:$AB$3006,AB898,$AQ$7:$AQ$3006,'RC'!$E$6)=0,"",COUNTIFS($M$7:$M$3006,"Concluída no prazo",$AB$7:$AB$3006,AB898,$AQ$7:$AQ$3006,'RC'!$E$6)/COUNTIFS($AB$7:$AB$3006,AB898,$AQ$7:$AQ$3006,'RC'!$E$6)))</f>
        <v/>
      </c>
      <c r="AD898" s="48">
        <f>SUMIF($AQ$7:$AQ$3006,'RC'!$E$6,$J$7:$J$3006)+SUMIF($AQ$7:$AQ$3006,'RC'!$E$6,$L$7:$L$3006)</f>
        <v>21</v>
      </c>
      <c r="AF898" s="48">
        <v>4.1089999999997302E-2</v>
      </c>
      <c r="AG898" s="48">
        <f>IF(OR(AQ898="",AQ898&lt;&gt;'RC'!$E$6,AB898&lt;&gt;'RC'!$D$21),0,1)</f>
        <v>0</v>
      </c>
      <c r="AH898" s="48">
        <f t="shared" si="306"/>
        <v>4.1089999999997302E-2</v>
      </c>
      <c r="AI898" s="48" t="str">
        <f t="shared" si="288"/>
        <v/>
      </c>
      <c r="AJ898" s="48" t="str">
        <f t="shared" si="289"/>
        <v/>
      </c>
      <c r="AK898" s="52" t="str">
        <f t="shared" si="290"/>
        <v/>
      </c>
      <c r="AL898" s="52" t="str">
        <f t="shared" si="291"/>
        <v/>
      </c>
      <c r="AM898" s="48" t="str">
        <f t="shared" si="292"/>
        <v/>
      </c>
      <c r="AN898" s="48" t="str">
        <f t="shared" si="293"/>
        <v/>
      </c>
      <c r="AP898" s="18" t="str">
        <f t="shared" si="294"/>
        <v/>
      </c>
      <c r="AQ898" s="18" t="str">
        <f t="shared" si="295"/>
        <v/>
      </c>
      <c r="AR898" s="18">
        <v>4.1090000000000002E-2</v>
      </c>
      <c r="AS898" s="18">
        <f>IF(AF!$D$27="Todos",1,IF(M898=AF!$D$27,1,0))</f>
        <v>1</v>
      </c>
      <c r="AT898" s="53">
        <f>IF(AND(E898=AF!$D$6,OR(LT!M898=AF!$D$27,AF!$D$27="Todos"),OR(AP898=AF!$E$8,AQ898=AF!$E$8)),AR898+AS898,0)</f>
        <v>0</v>
      </c>
      <c r="AU898" s="18" t="str">
        <f t="shared" si="296"/>
        <v/>
      </c>
      <c r="AV898" s="54" t="str">
        <f t="shared" si="297"/>
        <v/>
      </c>
      <c r="AW898" s="54" t="str">
        <f t="shared" si="298"/>
        <v/>
      </c>
      <c r="AX898" s="18" t="str">
        <f t="shared" si="299"/>
        <v/>
      </c>
      <c r="AY898" s="18" t="str">
        <f t="shared" si="300"/>
        <v/>
      </c>
      <c r="BA898" s="18">
        <f>IF($E898=AF!$D$6,IF($M898="Concluída no prazo",2,IF($M898="Concluída com atraso",1,0)),0)</f>
        <v>0</v>
      </c>
      <c r="BB898" s="18">
        <f>IF($E898=AF!$D$6,IF($M898="Atrasada",2,IF($M898="Concluída com atraso",1,0)),0)</f>
        <v>0</v>
      </c>
      <c r="BC898" s="18">
        <v>8.9200000000000008E-3</v>
      </c>
      <c r="BD898" s="18">
        <f t="shared" si="307"/>
        <v>8.9200000000000008E-3</v>
      </c>
      <c r="BE898" s="18">
        <f t="shared" si="307"/>
        <v>8.9200000000000008E-3</v>
      </c>
      <c r="BF898" s="18" t="str">
        <f t="shared" si="301"/>
        <v/>
      </c>
      <c r="BN898" s="18" t="str">
        <f t="shared" si="302"/>
        <v>s</v>
      </c>
    </row>
    <row r="899" spans="3:66" ht="50.1" customHeight="1" thickTop="1" thickBot="1" x14ac:dyDescent="0.3">
      <c r="C899" s="46"/>
      <c r="D899" s="46"/>
      <c r="E899" s="46"/>
      <c r="F899" s="122"/>
      <c r="G899" s="122"/>
      <c r="H899" s="78" t="str">
        <f t="shared" si="303"/>
        <v/>
      </c>
      <c r="I899" s="78" t="str">
        <f t="shared" si="304"/>
        <v/>
      </c>
      <c r="J899" s="16"/>
      <c r="K899" s="46" t="str">
        <f t="shared" si="305"/>
        <v/>
      </c>
      <c r="L899" s="16"/>
      <c r="M899" s="16"/>
      <c r="N899" s="46"/>
      <c r="O899" s="47" t="str">
        <f t="shared" si="308"/>
        <v/>
      </c>
      <c r="P899" s="47"/>
      <c r="Q899" s="48" t="str">
        <f>IFERROR(VLOOKUP(E899,Funcionários!$C$8:$E$207,3,FALSE),"")</f>
        <v/>
      </c>
      <c r="R899" s="47"/>
      <c r="S899" s="49" t="str">
        <f t="shared" si="309"/>
        <v/>
      </c>
      <c r="T899" s="49">
        <v>8.9300000000000004E-3</v>
      </c>
      <c r="U899" s="48" t="str">
        <f>IF(Funcionários!C900=0,"",Funcionários!C900)</f>
        <v/>
      </c>
      <c r="V899" s="50">
        <f>IF(U899="",0,IF(COUNTIFS($E$7:$E$3006,U899,$I$7:$I$3006,'RC'!$E$6)=0,0,COUNTIFS($M$7:$M$3006,"Concluída no prazo",$E$7:$E$3006,U899,$I$7:$I$3006,'RC'!$E$6)/COUNTIFS($E$7:$E$3006,U899,$I$7:$I$3006,'RC'!$E$6)))</f>
        <v>0</v>
      </c>
      <c r="W899" s="49">
        <f>SUMIFS($J$7:$J$3006,$E$7:$E$3006,U899,$I$7:$I$3006,'RC'!$E$6)+SUMIFS($L$7:$L$3006,$E$7:$E$3006,U899,$I$7:$I$3006,'RC'!$E$6)</f>
        <v>0</v>
      </c>
      <c r="X899" s="48">
        <f>COUNTIFS($E$7:$E$3006,U899,$I$7:$I$3006,'RC'!$E$6)</f>
        <v>0</v>
      </c>
      <c r="Y899" s="48"/>
      <c r="Z899" s="51" t="str">
        <f>IF(AQ899='RC'!$E$6,AC899*1000+AD899,"")</f>
        <v/>
      </c>
      <c r="AA899" s="51" t="str">
        <f>IF(AB899="","",IF(AQ899='RC'!$E$6,AC899*1000-AD899,""))</f>
        <v/>
      </c>
      <c r="AB899" s="48" t="str">
        <f>IFERROR(VLOOKUP(E899,Funcionários!$C$8:$E$207,3,FALSE),"")</f>
        <v/>
      </c>
      <c r="AC899" s="50" t="str">
        <f>IF(AB899="","",IF(COUNTIFS($AB$7:$AB$3006,AB899,$AQ$7:$AQ$3006,'RC'!$E$6)=0,"",COUNTIFS($M$7:$M$3006,"Concluída no prazo",$AB$7:$AB$3006,AB899,$AQ$7:$AQ$3006,'RC'!$E$6)/COUNTIFS($AB$7:$AB$3006,AB899,$AQ$7:$AQ$3006,'RC'!$E$6)))</f>
        <v/>
      </c>
      <c r="AD899" s="48">
        <f>SUMIF($AQ$7:$AQ$3006,'RC'!$E$6,$J$7:$J$3006)+SUMIF($AQ$7:$AQ$3006,'RC'!$E$6,$L$7:$L$3006)</f>
        <v>21</v>
      </c>
      <c r="AF899" s="48">
        <v>4.1079999999997299E-2</v>
      </c>
      <c r="AG899" s="48">
        <f>IF(OR(AQ899="",AQ899&lt;&gt;'RC'!$E$6,AB899&lt;&gt;'RC'!$D$21),0,1)</f>
        <v>0</v>
      </c>
      <c r="AH899" s="48">
        <f t="shared" si="306"/>
        <v>4.1079999999997299E-2</v>
      </c>
      <c r="AI899" s="48" t="str">
        <f t="shared" si="288"/>
        <v/>
      </c>
      <c r="AJ899" s="48" t="str">
        <f t="shared" si="289"/>
        <v/>
      </c>
      <c r="AK899" s="52" t="str">
        <f t="shared" si="290"/>
        <v/>
      </c>
      <c r="AL899" s="52" t="str">
        <f t="shared" si="291"/>
        <v/>
      </c>
      <c r="AM899" s="48" t="str">
        <f t="shared" si="292"/>
        <v/>
      </c>
      <c r="AN899" s="48" t="str">
        <f t="shared" si="293"/>
        <v/>
      </c>
      <c r="AP899" s="18" t="str">
        <f t="shared" si="294"/>
        <v/>
      </c>
      <c r="AQ899" s="18" t="str">
        <f t="shared" si="295"/>
        <v/>
      </c>
      <c r="AR899" s="18">
        <v>4.1079999999999998E-2</v>
      </c>
      <c r="AS899" s="18">
        <f>IF(AF!$D$27="Todos",1,IF(M899=AF!$D$27,1,0))</f>
        <v>1</v>
      </c>
      <c r="AT899" s="53">
        <f>IF(AND(E899=AF!$D$6,OR(LT!M899=AF!$D$27,AF!$D$27="Todos"),OR(AP899=AF!$E$8,AQ899=AF!$E$8)),AR899+AS899,0)</f>
        <v>0</v>
      </c>
      <c r="AU899" s="18" t="str">
        <f t="shared" si="296"/>
        <v/>
      </c>
      <c r="AV899" s="54" t="str">
        <f t="shared" si="297"/>
        <v/>
      </c>
      <c r="AW899" s="54" t="str">
        <f t="shared" si="298"/>
        <v/>
      </c>
      <c r="AX899" s="18" t="str">
        <f t="shared" si="299"/>
        <v/>
      </c>
      <c r="AY899" s="18" t="str">
        <f t="shared" si="300"/>
        <v/>
      </c>
      <c r="BA899" s="18">
        <f>IF($E899=AF!$D$6,IF($M899="Concluída no prazo",2,IF($M899="Concluída com atraso",1,0)),0)</f>
        <v>0</v>
      </c>
      <c r="BB899" s="18">
        <f>IF($E899=AF!$D$6,IF($M899="Atrasada",2,IF($M899="Concluída com atraso",1,0)),0)</f>
        <v>0</v>
      </c>
      <c r="BC899" s="18">
        <v>8.9300000000000004E-3</v>
      </c>
      <c r="BD899" s="18">
        <f t="shared" si="307"/>
        <v>8.9300000000000004E-3</v>
      </c>
      <c r="BE899" s="18">
        <f t="shared" si="307"/>
        <v>8.9300000000000004E-3</v>
      </c>
      <c r="BF899" s="18" t="str">
        <f t="shared" si="301"/>
        <v/>
      </c>
      <c r="BN899" s="18" t="str">
        <f t="shared" si="302"/>
        <v>s</v>
      </c>
    </row>
    <row r="900" spans="3:66" ht="50.1" customHeight="1" thickTop="1" thickBot="1" x14ac:dyDescent="0.3">
      <c r="C900" s="46"/>
      <c r="D900" s="46"/>
      <c r="E900" s="46"/>
      <c r="F900" s="122"/>
      <c r="G900" s="122"/>
      <c r="H900" s="78" t="str">
        <f t="shared" si="303"/>
        <v/>
      </c>
      <c r="I900" s="78" t="str">
        <f t="shared" si="304"/>
        <v/>
      </c>
      <c r="J900" s="16"/>
      <c r="K900" s="46" t="str">
        <f t="shared" si="305"/>
        <v/>
      </c>
      <c r="L900" s="16"/>
      <c r="M900" s="16"/>
      <c r="N900" s="46"/>
      <c r="O900" s="47" t="str">
        <f t="shared" si="308"/>
        <v/>
      </c>
      <c r="P900" s="47"/>
      <c r="Q900" s="48" t="str">
        <f>IFERROR(VLOOKUP(E900,Funcionários!$C$8:$E$207,3,FALSE),"")</f>
        <v/>
      </c>
      <c r="R900" s="47"/>
      <c r="S900" s="49" t="str">
        <f t="shared" si="309"/>
        <v/>
      </c>
      <c r="T900" s="49">
        <v>8.94E-3</v>
      </c>
      <c r="U900" s="48" t="str">
        <f>IF(Funcionários!C901=0,"",Funcionários!C901)</f>
        <v/>
      </c>
      <c r="V900" s="50">
        <f>IF(U900="",0,IF(COUNTIFS($E$7:$E$3006,U900,$I$7:$I$3006,'RC'!$E$6)=0,0,COUNTIFS($M$7:$M$3006,"Concluída no prazo",$E$7:$E$3006,U900,$I$7:$I$3006,'RC'!$E$6)/COUNTIFS($E$7:$E$3006,U900,$I$7:$I$3006,'RC'!$E$6)))</f>
        <v>0</v>
      </c>
      <c r="W900" s="49">
        <f>SUMIFS($J$7:$J$3006,$E$7:$E$3006,U900,$I$7:$I$3006,'RC'!$E$6)+SUMIFS($L$7:$L$3006,$E$7:$E$3006,U900,$I$7:$I$3006,'RC'!$E$6)</f>
        <v>0</v>
      </c>
      <c r="X900" s="48">
        <f>COUNTIFS($E$7:$E$3006,U900,$I$7:$I$3006,'RC'!$E$6)</f>
        <v>0</v>
      </c>
      <c r="Y900" s="48"/>
      <c r="Z900" s="51" t="str">
        <f>IF(AQ900='RC'!$E$6,AC900*1000+AD900,"")</f>
        <v/>
      </c>
      <c r="AA900" s="51" t="str">
        <f>IF(AB900="","",IF(AQ900='RC'!$E$6,AC900*1000-AD900,""))</f>
        <v/>
      </c>
      <c r="AB900" s="48" t="str">
        <f>IFERROR(VLOOKUP(E900,Funcionários!$C$8:$E$207,3,FALSE),"")</f>
        <v/>
      </c>
      <c r="AC900" s="50" t="str">
        <f>IF(AB900="","",IF(COUNTIFS($AB$7:$AB$3006,AB900,$AQ$7:$AQ$3006,'RC'!$E$6)=0,"",COUNTIFS($M$7:$M$3006,"Concluída no prazo",$AB$7:$AB$3006,AB900,$AQ$7:$AQ$3006,'RC'!$E$6)/COUNTIFS($AB$7:$AB$3006,AB900,$AQ$7:$AQ$3006,'RC'!$E$6)))</f>
        <v/>
      </c>
      <c r="AD900" s="48">
        <f>SUMIF($AQ$7:$AQ$3006,'RC'!$E$6,$J$7:$J$3006)+SUMIF($AQ$7:$AQ$3006,'RC'!$E$6,$L$7:$L$3006)</f>
        <v>21</v>
      </c>
      <c r="AF900" s="48">
        <v>4.1069999999997303E-2</v>
      </c>
      <c r="AG900" s="48">
        <f>IF(OR(AQ900="",AQ900&lt;&gt;'RC'!$E$6,AB900&lt;&gt;'RC'!$D$21),0,1)</f>
        <v>0</v>
      </c>
      <c r="AH900" s="48">
        <f t="shared" si="306"/>
        <v>4.1069999999997303E-2</v>
      </c>
      <c r="AI900" s="48" t="str">
        <f t="shared" si="288"/>
        <v/>
      </c>
      <c r="AJ900" s="48" t="str">
        <f t="shared" si="289"/>
        <v/>
      </c>
      <c r="AK900" s="52" t="str">
        <f t="shared" si="290"/>
        <v/>
      </c>
      <c r="AL900" s="52" t="str">
        <f t="shared" si="291"/>
        <v/>
      </c>
      <c r="AM900" s="48" t="str">
        <f t="shared" si="292"/>
        <v/>
      </c>
      <c r="AN900" s="48" t="str">
        <f t="shared" si="293"/>
        <v/>
      </c>
      <c r="AP900" s="18" t="str">
        <f t="shared" si="294"/>
        <v/>
      </c>
      <c r="AQ900" s="18" t="str">
        <f t="shared" si="295"/>
        <v/>
      </c>
      <c r="AR900" s="18">
        <v>4.1070000000000002E-2</v>
      </c>
      <c r="AS900" s="18">
        <f>IF(AF!$D$27="Todos",1,IF(M900=AF!$D$27,1,0))</f>
        <v>1</v>
      </c>
      <c r="AT900" s="53">
        <f>IF(AND(E900=AF!$D$6,OR(LT!M900=AF!$D$27,AF!$D$27="Todos"),OR(AP900=AF!$E$8,AQ900=AF!$E$8)),AR900+AS900,0)</f>
        <v>0</v>
      </c>
      <c r="AU900" s="18" t="str">
        <f t="shared" si="296"/>
        <v/>
      </c>
      <c r="AV900" s="54" t="str">
        <f t="shared" si="297"/>
        <v/>
      </c>
      <c r="AW900" s="54" t="str">
        <f t="shared" si="298"/>
        <v/>
      </c>
      <c r="AX900" s="18" t="str">
        <f t="shared" si="299"/>
        <v/>
      </c>
      <c r="AY900" s="18" t="str">
        <f t="shared" si="300"/>
        <v/>
      </c>
      <c r="BA900" s="18">
        <f>IF($E900=AF!$D$6,IF($M900="Concluída no prazo",2,IF($M900="Concluída com atraso",1,0)),0)</f>
        <v>0</v>
      </c>
      <c r="BB900" s="18">
        <f>IF($E900=AF!$D$6,IF($M900="Atrasada",2,IF($M900="Concluída com atraso",1,0)),0)</f>
        <v>0</v>
      </c>
      <c r="BC900" s="18">
        <v>8.94E-3</v>
      </c>
      <c r="BD900" s="18">
        <f t="shared" si="307"/>
        <v>8.94E-3</v>
      </c>
      <c r="BE900" s="18">
        <f t="shared" si="307"/>
        <v>8.94E-3</v>
      </c>
      <c r="BF900" s="18" t="str">
        <f t="shared" si="301"/>
        <v/>
      </c>
      <c r="BN900" s="18" t="str">
        <f t="shared" si="302"/>
        <v>s</v>
      </c>
    </row>
    <row r="901" spans="3:66" ht="50.1" customHeight="1" thickTop="1" thickBot="1" x14ac:dyDescent="0.3">
      <c r="C901" s="46"/>
      <c r="D901" s="46"/>
      <c r="E901" s="46"/>
      <c r="F901" s="122"/>
      <c r="G901" s="122"/>
      <c r="H901" s="78" t="str">
        <f t="shared" si="303"/>
        <v/>
      </c>
      <c r="I901" s="78" t="str">
        <f t="shared" si="304"/>
        <v/>
      </c>
      <c r="J901" s="16"/>
      <c r="K901" s="46" t="str">
        <f t="shared" si="305"/>
        <v/>
      </c>
      <c r="L901" s="16"/>
      <c r="M901" s="16"/>
      <c r="N901" s="46"/>
      <c r="O901" s="47" t="str">
        <f t="shared" si="308"/>
        <v/>
      </c>
      <c r="P901" s="47"/>
      <c r="Q901" s="48" t="str">
        <f>IFERROR(VLOOKUP(E901,Funcionários!$C$8:$E$207,3,FALSE),"")</f>
        <v/>
      </c>
      <c r="R901" s="47"/>
      <c r="S901" s="49" t="str">
        <f t="shared" si="309"/>
        <v/>
      </c>
      <c r="T901" s="49">
        <v>8.9499999999999996E-3</v>
      </c>
      <c r="U901" s="48" t="str">
        <f>IF(Funcionários!C902=0,"",Funcionários!C902)</f>
        <v/>
      </c>
      <c r="V901" s="50">
        <f>IF(U901="",0,IF(COUNTIFS($E$7:$E$3006,U901,$I$7:$I$3006,'RC'!$E$6)=0,0,COUNTIFS($M$7:$M$3006,"Concluída no prazo",$E$7:$E$3006,U901,$I$7:$I$3006,'RC'!$E$6)/COUNTIFS($E$7:$E$3006,U901,$I$7:$I$3006,'RC'!$E$6)))</f>
        <v>0</v>
      </c>
      <c r="W901" s="49">
        <f>SUMIFS($J$7:$J$3006,$E$7:$E$3006,U901,$I$7:$I$3006,'RC'!$E$6)+SUMIFS($L$7:$L$3006,$E$7:$E$3006,U901,$I$7:$I$3006,'RC'!$E$6)</f>
        <v>0</v>
      </c>
      <c r="X901" s="48">
        <f>COUNTIFS($E$7:$E$3006,U901,$I$7:$I$3006,'RC'!$E$6)</f>
        <v>0</v>
      </c>
      <c r="Y901" s="48"/>
      <c r="Z901" s="51" t="str">
        <f>IF(AQ901='RC'!$E$6,AC901*1000+AD901,"")</f>
        <v/>
      </c>
      <c r="AA901" s="51" t="str">
        <f>IF(AB901="","",IF(AQ901='RC'!$E$6,AC901*1000-AD901,""))</f>
        <v/>
      </c>
      <c r="AB901" s="48" t="str">
        <f>IFERROR(VLOOKUP(E901,Funcionários!$C$8:$E$207,3,FALSE),"")</f>
        <v/>
      </c>
      <c r="AC901" s="50" t="str">
        <f>IF(AB901="","",IF(COUNTIFS($AB$7:$AB$3006,AB901,$AQ$7:$AQ$3006,'RC'!$E$6)=0,"",COUNTIFS($M$7:$M$3006,"Concluída no prazo",$AB$7:$AB$3006,AB901,$AQ$7:$AQ$3006,'RC'!$E$6)/COUNTIFS($AB$7:$AB$3006,AB901,$AQ$7:$AQ$3006,'RC'!$E$6)))</f>
        <v/>
      </c>
      <c r="AD901" s="48">
        <f>SUMIF($AQ$7:$AQ$3006,'RC'!$E$6,$J$7:$J$3006)+SUMIF($AQ$7:$AQ$3006,'RC'!$E$6,$L$7:$L$3006)</f>
        <v>21</v>
      </c>
      <c r="AF901" s="48">
        <v>4.10599999999973E-2</v>
      </c>
      <c r="AG901" s="48">
        <f>IF(OR(AQ901="",AQ901&lt;&gt;'RC'!$E$6,AB901&lt;&gt;'RC'!$D$21),0,1)</f>
        <v>0</v>
      </c>
      <c r="AH901" s="48">
        <f t="shared" si="306"/>
        <v>4.10599999999973E-2</v>
      </c>
      <c r="AI901" s="48" t="str">
        <f t="shared" si="288"/>
        <v/>
      </c>
      <c r="AJ901" s="48" t="str">
        <f t="shared" si="289"/>
        <v/>
      </c>
      <c r="AK901" s="52" t="str">
        <f t="shared" si="290"/>
        <v/>
      </c>
      <c r="AL901" s="52" t="str">
        <f t="shared" si="291"/>
        <v/>
      </c>
      <c r="AM901" s="48" t="str">
        <f t="shared" si="292"/>
        <v/>
      </c>
      <c r="AN901" s="48" t="str">
        <f t="shared" si="293"/>
        <v/>
      </c>
      <c r="AP901" s="18" t="str">
        <f t="shared" si="294"/>
        <v/>
      </c>
      <c r="AQ901" s="18" t="str">
        <f t="shared" si="295"/>
        <v/>
      </c>
      <c r="AR901" s="18">
        <v>4.1059999999999999E-2</v>
      </c>
      <c r="AS901" s="18">
        <f>IF(AF!$D$27="Todos",1,IF(M901=AF!$D$27,1,0))</f>
        <v>1</v>
      </c>
      <c r="AT901" s="53">
        <f>IF(AND(E901=AF!$D$6,OR(LT!M901=AF!$D$27,AF!$D$27="Todos"),OR(AP901=AF!$E$8,AQ901=AF!$E$8)),AR901+AS901,0)</f>
        <v>0</v>
      </c>
      <c r="AU901" s="18" t="str">
        <f t="shared" si="296"/>
        <v/>
      </c>
      <c r="AV901" s="54" t="str">
        <f t="shared" si="297"/>
        <v/>
      </c>
      <c r="AW901" s="54" t="str">
        <f t="shared" si="298"/>
        <v/>
      </c>
      <c r="AX901" s="18" t="str">
        <f t="shared" si="299"/>
        <v/>
      </c>
      <c r="AY901" s="18" t="str">
        <f t="shared" si="300"/>
        <v/>
      </c>
      <c r="BA901" s="18">
        <f>IF($E901=AF!$D$6,IF($M901="Concluída no prazo",2,IF($M901="Concluída com atraso",1,0)),0)</f>
        <v>0</v>
      </c>
      <c r="BB901" s="18">
        <f>IF($E901=AF!$D$6,IF($M901="Atrasada",2,IF($M901="Concluída com atraso",1,0)),0)</f>
        <v>0</v>
      </c>
      <c r="BC901" s="18">
        <v>8.9499999999999996E-3</v>
      </c>
      <c r="BD901" s="18">
        <f t="shared" si="307"/>
        <v>8.9499999999999996E-3</v>
      </c>
      <c r="BE901" s="18">
        <f t="shared" si="307"/>
        <v>8.9499999999999996E-3</v>
      </c>
      <c r="BF901" s="18" t="str">
        <f t="shared" si="301"/>
        <v/>
      </c>
      <c r="BN901" s="18" t="str">
        <f t="shared" si="302"/>
        <v>s</v>
      </c>
    </row>
    <row r="902" spans="3:66" ht="50.1" customHeight="1" thickTop="1" thickBot="1" x14ac:dyDescent="0.3">
      <c r="C902" s="46"/>
      <c r="D902" s="46"/>
      <c r="E902" s="46"/>
      <c r="F902" s="122"/>
      <c r="G902" s="122"/>
      <c r="H902" s="78" t="str">
        <f t="shared" si="303"/>
        <v/>
      </c>
      <c r="I902" s="78" t="str">
        <f t="shared" si="304"/>
        <v/>
      </c>
      <c r="J902" s="16"/>
      <c r="K902" s="46" t="str">
        <f t="shared" si="305"/>
        <v/>
      </c>
      <c r="L902" s="16"/>
      <c r="M902" s="16"/>
      <c r="N902" s="46"/>
      <c r="O902" s="47" t="str">
        <f t="shared" si="308"/>
        <v/>
      </c>
      <c r="P902" s="47"/>
      <c r="Q902" s="48" t="str">
        <f>IFERROR(VLOOKUP(E902,Funcionários!$C$8:$E$207,3,FALSE),"")</f>
        <v/>
      </c>
      <c r="R902" s="47"/>
      <c r="S902" s="49" t="str">
        <f t="shared" si="309"/>
        <v/>
      </c>
      <c r="T902" s="49">
        <v>8.9599999999999992E-3</v>
      </c>
      <c r="U902" s="48" t="str">
        <f>IF(Funcionários!C903=0,"",Funcionários!C903)</f>
        <v/>
      </c>
      <c r="V902" s="50">
        <f>IF(U902="",0,IF(COUNTIFS($E$7:$E$3006,U902,$I$7:$I$3006,'RC'!$E$6)=0,0,COUNTIFS($M$7:$M$3006,"Concluída no prazo",$E$7:$E$3006,U902,$I$7:$I$3006,'RC'!$E$6)/COUNTIFS($E$7:$E$3006,U902,$I$7:$I$3006,'RC'!$E$6)))</f>
        <v>0</v>
      </c>
      <c r="W902" s="49">
        <f>SUMIFS($J$7:$J$3006,$E$7:$E$3006,U902,$I$7:$I$3006,'RC'!$E$6)+SUMIFS($L$7:$L$3006,$E$7:$E$3006,U902,$I$7:$I$3006,'RC'!$E$6)</f>
        <v>0</v>
      </c>
      <c r="X902" s="48">
        <f>COUNTIFS($E$7:$E$3006,U902,$I$7:$I$3006,'RC'!$E$6)</f>
        <v>0</v>
      </c>
      <c r="Y902" s="48"/>
      <c r="Z902" s="51" t="str">
        <f>IF(AQ902='RC'!$E$6,AC902*1000+AD902,"")</f>
        <v/>
      </c>
      <c r="AA902" s="51" t="str">
        <f>IF(AB902="","",IF(AQ902='RC'!$E$6,AC902*1000-AD902,""))</f>
        <v/>
      </c>
      <c r="AB902" s="48" t="str">
        <f>IFERROR(VLOOKUP(E902,Funcionários!$C$8:$E$207,3,FALSE),"")</f>
        <v/>
      </c>
      <c r="AC902" s="50" t="str">
        <f>IF(AB902="","",IF(COUNTIFS($AB$7:$AB$3006,AB902,$AQ$7:$AQ$3006,'RC'!$E$6)=0,"",COUNTIFS($M$7:$M$3006,"Concluída no prazo",$AB$7:$AB$3006,AB902,$AQ$7:$AQ$3006,'RC'!$E$6)/COUNTIFS($AB$7:$AB$3006,AB902,$AQ$7:$AQ$3006,'RC'!$E$6)))</f>
        <v/>
      </c>
      <c r="AD902" s="48">
        <f>SUMIF($AQ$7:$AQ$3006,'RC'!$E$6,$J$7:$J$3006)+SUMIF($AQ$7:$AQ$3006,'RC'!$E$6,$L$7:$L$3006)</f>
        <v>21</v>
      </c>
      <c r="AF902" s="48">
        <v>4.1049999999997297E-2</v>
      </c>
      <c r="AG902" s="48">
        <f>IF(OR(AQ902="",AQ902&lt;&gt;'RC'!$E$6,AB902&lt;&gt;'RC'!$D$21),0,1)</f>
        <v>0</v>
      </c>
      <c r="AH902" s="48">
        <f t="shared" si="306"/>
        <v>4.1049999999997297E-2</v>
      </c>
      <c r="AI902" s="48" t="str">
        <f t="shared" si="288"/>
        <v/>
      </c>
      <c r="AJ902" s="48" t="str">
        <f t="shared" si="289"/>
        <v/>
      </c>
      <c r="AK902" s="52" t="str">
        <f t="shared" si="290"/>
        <v/>
      </c>
      <c r="AL902" s="52" t="str">
        <f t="shared" si="291"/>
        <v/>
      </c>
      <c r="AM902" s="48" t="str">
        <f t="shared" si="292"/>
        <v/>
      </c>
      <c r="AN902" s="48" t="str">
        <f t="shared" si="293"/>
        <v/>
      </c>
      <c r="AP902" s="18" t="str">
        <f t="shared" si="294"/>
        <v/>
      </c>
      <c r="AQ902" s="18" t="str">
        <f t="shared" si="295"/>
        <v/>
      </c>
      <c r="AR902" s="18">
        <v>4.1050000000000003E-2</v>
      </c>
      <c r="AS902" s="18">
        <f>IF(AF!$D$27="Todos",1,IF(M902=AF!$D$27,1,0))</f>
        <v>1</v>
      </c>
      <c r="AT902" s="53">
        <f>IF(AND(E902=AF!$D$6,OR(LT!M902=AF!$D$27,AF!$D$27="Todos"),OR(AP902=AF!$E$8,AQ902=AF!$E$8)),AR902+AS902,0)</f>
        <v>0</v>
      </c>
      <c r="AU902" s="18" t="str">
        <f t="shared" si="296"/>
        <v/>
      </c>
      <c r="AV902" s="54" t="str">
        <f t="shared" si="297"/>
        <v/>
      </c>
      <c r="AW902" s="54" t="str">
        <f t="shared" si="298"/>
        <v/>
      </c>
      <c r="AX902" s="18" t="str">
        <f t="shared" si="299"/>
        <v/>
      </c>
      <c r="AY902" s="18" t="str">
        <f t="shared" si="300"/>
        <v/>
      </c>
      <c r="BA902" s="18">
        <f>IF($E902=AF!$D$6,IF($M902="Concluída no prazo",2,IF($M902="Concluída com atraso",1,0)),0)</f>
        <v>0</v>
      </c>
      <c r="BB902" s="18">
        <f>IF($E902=AF!$D$6,IF($M902="Atrasada",2,IF($M902="Concluída com atraso",1,0)),0)</f>
        <v>0</v>
      </c>
      <c r="BC902" s="18">
        <v>8.9599999999999992E-3</v>
      </c>
      <c r="BD902" s="18">
        <f t="shared" si="307"/>
        <v>8.9599999999999992E-3</v>
      </c>
      <c r="BE902" s="18">
        <f t="shared" si="307"/>
        <v>8.9599999999999992E-3</v>
      </c>
      <c r="BF902" s="18" t="str">
        <f t="shared" si="301"/>
        <v/>
      </c>
      <c r="BN902" s="18" t="str">
        <f t="shared" si="302"/>
        <v>s</v>
      </c>
    </row>
    <row r="903" spans="3:66" ht="50.1" customHeight="1" thickTop="1" thickBot="1" x14ac:dyDescent="0.3">
      <c r="C903" s="46"/>
      <c r="D903" s="46"/>
      <c r="E903" s="46"/>
      <c r="F903" s="122"/>
      <c r="G903" s="122"/>
      <c r="H903" s="78" t="str">
        <f t="shared" si="303"/>
        <v/>
      </c>
      <c r="I903" s="78" t="str">
        <f t="shared" si="304"/>
        <v/>
      </c>
      <c r="J903" s="16"/>
      <c r="K903" s="46" t="str">
        <f t="shared" si="305"/>
        <v/>
      </c>
      <c r="L903" s="16"/>
      <c r="M903" s="16"/>
      <c r="N903" s="46"/>
      <c r="O903" s="47" t="str">
        <f t="shared" si="308"/>
        <v/>
      </c>
      <c r="P903" s="47"/>
      <c r="Q903" s="48" t="str">
        <f>IFERROR(VLOOKUP(E903,Funcionários!$C$8:$E$207,3,FALSE),"")</f>
        <v/>
      </c>
      <c r="R903" s="47"/>
      <c r="S903" s="49" t="str">
        <f t="shared" si="309"/>
        <v/>
      </c>
      <c r="T903" s="49">
        <v>8.9700000000000005E-3</v>
      </c>
      <c r="U903" s="48" t="str">
        <f>IF(Funcionários!C904=0,"",Funcionários!C904)</f>
        <v/>
      </c>
      <c r="V903" s="50">
        <f>IF(U903="",0,IF(COUNTIFS($E$7:$E$3006,U903,$I$7:$I$3006,'RC'!$E$6)=0,0,COUNTIFS($M$7:$M$3006,"Concluída no prazo",$E$7:$E$3006,U903,$I$7:$I$3006,'RC'!$E$6)/COUNTIFS($E$7:$E$3006,U903,$I$7:$I$3006,'RC'!$E$6)))</f>
        <v>0</v>
      </c>
      <c r="W903" s="49">
        <f>SUMIFS($J$7:$J$3006,$E$7:$E$3006,U903,$I$7:$I$3006,'RC'!$E$6)+SUMIFS($L$7:$L$3006,$E$7:$E$3006,U903,$I$7:$I$3006,'RC'!$E$6)</f>
        <v>0</v>
      </c>
      <c r="X903" s="48">
        <f>COUNTIFS($E$7:$E$3006,U903,$I$7:$I$3006,'RC'!$E$6)</f>
        <v>0</v>
      </c>
      <c r="Y903" s="48"/>
      <c r="Z903" s="51" t="str">
        <f>IF(AQ903='RC'!$E$6,AC903*1000+AD903,"")</f>
        <v/>
      </c>
      <c r="AA903" s="51" t="str">
        <f>IF(AB903="","",IF(AQ903='RC'!$E$6,AC903*1000-AD903,""))</f>
        <v/>
      </c>
      <c r="AB903" s="48" t="str">
        <f>IFERROR(VLOOKUP(E903,Funcionários!$C$8:$E$207,3,FALSE),"")</f>
        <v/>
      </c>
      <c r="AC903" s="50" t="str">
        <f>IF(AB903="","",IF(COUNTIFS($AB$7:$AB$3006,AB903,$AQ$7:$AQ$3006,'RC'!$E$6)=0,"",COUNTIFS($M$7:$M$3006,"Concluída no prazo",$AB$7:$AB$3006,AB903,$AQ$7:$AQ$3006,'RC'!$E$6)/COUNTIFS($AB$7:$AB$3006,AB903,$AQ$7:$AQ$3006,'RC'!$E$6)))</f>
        <v/>
      </c>
      <c r="AD903" s="48">
        <f>SUMIF($AQ$7:$AQ$3006,'RC'!$E$6,$J$7:$J$3006)+SUMIF($AQ$7:$AQ$3006,'RC'!$E$6,$L$7:$L$3006)</f>
        <v>21</v>
      </c>
      <c r="AF903" s="48">
        <v>4.1039999999997301E-2</v>
      </c>
      <c r="AG903" s="48">
        <f>IF(OR(AQ903="",AQ903&lt;&gt;'RC'!$E$6,AB903&lt;&gt;'RC'!$D$21),0,1)</f>
        <v>0</v>
      </c>
      <c r="AH903" s="48">
        <f t="shared" si="306"/>
        <v>4.1039999999997301E-2</v>
      </c>
      <c r="AI903" s="48" t="str">
        <f t="shared" ref="AI903:AI966" si="310">IF(AH903&lt;1,"",E903)</f>
        <v/>
      </c>
      <c r="AJ903" s="48" t="str">
        <f t="shared" ref="AJ903:AJ966" si="311">IF($AI903="","",C903)</f>
        <v/>
      </c>
      <c r="AK903" s="52" t="str">
        <f t="shared" ref="AK903:AK966" si="312">IF($AI903="","",F903)</f>
        <v/>
      </c>
      <c r="AL903" s="52" t="str">
        <f t="shared" ref="AL903:AL966" si="313">IF($AI903="","",G903)</f>
        <v/>
      </c>
      <c r="AM903" s="48" t="str">
        <f t="shared" ref="AM903:AM966" si="314">IF($AI903="","",J903+L903)</f>
        <v/>
      </c>
      <c r="AN903" s="48" t="str">
        <f t="shared" ref="AN903:AN966" si="315">IF($AI903="","",M903)</f>
        <v/>
      </c>
      <c r="AP903" s="18" t="str">
        <f t="shared" ref="AP903:AP966" si="316">IF(F903=0,"",MONTH(F903))</f>
        <v/>
      </c>
      <c r="AQ903" s="18" t="str">
        <f t="shared" ref="AQ903:AQ966" si="317">IF(G903=0,"",MONTH(G903))</f>
        <v/>
      </c>
      <c r="AR903" s="18">
        <v>4.104E-2</v>
      </c>
      <c r="AS903" s="18">
        <f>IF(AF!$D$27="Todos",1,IF(M903=AF!$D$27,1,0))</f>
        <v>1</v>
      </c>
      <c r="AT903" s="53">
        <f>IF(AND(E903=AF!$D$6,OR(LT!M903=AF!$D$27,AF!$D$27="Todos"),OR(AP903=AF!$E$8,AQ903=AF!$E$8)),AR903+AS903,0)</f>
        <v>0</v>
      </c>
      <c r="AU903" s="18" t="str">
        <f t="shared" ref="AU903:AU966" si="318">IF($AT903=0,"",C903)</f>
        <v/>
      </c>
      <c r="AV903" s="54" t="str">
        <f t="shared" ref="AV903:AV966" si="319">IF($AT903=0,"",F903)</f>
        <v/>
      </c>
      <c r="AW903" s="54" t="str">
        <f t="shared" ref="AW903:AW966" si="320">IF($AT903=0,"",G903)</f>
        <v/>
      </c>
      <c r="AX903" s="18" t="str">
        <f t="shared" ref="AX903:AX966" si="321">IF($AT903=0,"",J903+L903)</f>
        <v/>
      </c>
      <c r="AY903" s="18" t="str">
        <f t="shared" ref="AY903:AY966" si="322">IF($AT903=0,"",M903)</f>
        <v/>
      </c>
      <c r="BA903" s="18">
        <f>IF($E903=AF!$D$6,IF($M903="Concluída no prazo",2,IF($M903="Concluída com atraso",1,0)),0)</f>
        <v>0</v>
      </c>
      <c r="BB903" s="18">
        <f>IF($E903=AF!$D$6,IF($M903="Atrasada",2,IF($M903="Concluída com atraso",1,0)),0)</f>
        <v>0</v>
      </c>
      <c r="BC903" s="18">
        <v>8.9700000000000005E-3</v>
      </c>
      <c r="BD903" s="18">
        <f t="shared" si="307"/>
        <v>8.9700000000000005E-3</v>
      </c>
      <c r="BE903" s="18">
        <f t="shared" si="307"/>
        <v>8.9700000000000005E-3</v>
      </c>
      <c r="BF903" s="18" t="str">
        <f t="shared" ref="BF903:BF966" si="323">IF(C903=0,"",C903)</f>
        <v/>
      </c>
      <c r="BN903" s="18" t="str">
        <f t="shared" ref="BN903:BN966" si="324">IF(AP903=AQ903,"s","n")</f>
        <v>s</v>
      </c>
    </row>
    <row r="904" spans="3:66" ht="50.1" customHeight="1" thickTop="1" thickBot="1" x14ac:dyDescent="0.3">
      <c r="C904" s="46"/>
      <c r="D904" s="46"/>
      <c r="E904" s="46"/>
      <c r="F904" s="122"/>
      <c r="G904" s="122"/>
      <c r="H904" s="78" t="str">
        <f t="shared" ref="H904:H967" si="325">IF(F904=0,"",MONTH(F904))</f>
        <v/>
      </c>
      <c r="I904" s="78" t="str">
        <f t="shared" ref="I904:I967" si="326">IF(G904=0,"",MONTH(G904))</f>
        <v/>
      </c>
      <c r="J904" s="16"/>
      <c r="K904" s="46" t="str">
        <f t="shared" ref="K904:K967" si="327">IF(OR(F904=0,G904=0),"",IF(MONTH(G904)-MONTH(F904)&gt;1,"Esta tarefa está muito grande. Divida em tarefas menores.",IF(MONTH(F904)=MONTH(G904),"Sim! Inicia em "&amp;VLOOKUP(MONTH(F904),$BK$6:$BL$17,2,FALSE)&amp;" e termina em "&amp;VLOOKUP(MONTH(G904),$BK$6:$BL$17,2,FALSE)&amp;".","Não! Inicia em "&amp;VLOOKUP(MONTH(F904),$BK$6:$BL$17,2,FALSE)&amp;" e termina em "&amp;VLOOKUP(MONTH(G904),$BK$6:$BL$17,2,FALSE)&amp;".")))</f>
        <v/>
      </c>
      <c r="L904" s="16"/>
      <c r="M904" s="16"/>
      <c r="N904" s="46"/>
      <c r="O904" s="47" t="str">
        <f t="shared" si="308"/>
        <v/>
      </c>
      <c r="P904" s="47"/>
      <c r="Q904" s="48" t="str">
        <f>IFERROR(VLOOKUP(E904,Funcionários!$C$8:$E$207,3,FALSE),"")</f>
        <v/>
      </c>
      <c r="R904" s="47"/>
      <c r="S904" s="49" t="str">
        <f t="shared" si="309"/>
        <v/>
      </c>
      <c r="T904" s="49">
        <v>8.9800000000000001E-3</v>
      </c>
      <c r="U904" s="48" t="str">
        <f>IF(Funcionários!C905=0,"",Funcionários!C905)</f>
        <v/>
      </c>
      <c r="V904" s="50">
        <f>IF(U904="",0,IF(COUNTIFS($E$7:$E$3006,U904,$I$7:$I$3006,'RC'!$E$6)=0,0,COUNTIFS($M$7:$M$3006,"Concluída no prazo",$E$7:$E$3006,U904,$I$7:$I$3006,'RC'!$E$6)/COUNTIFS($E$7:$E$3006,U904,$I$7:$I$3006,'RC'!$E$6)))</f>
        <v>0</v>
      </c>
      <c r="W904" s="49">
        <f>SUMIFS($J$7:$J$3006,$E$7:$E$3006,U904,$I$7:$I$3006,'RC'!$E$6)+SUMIFS($L$7:$L$3006,$E$7:$E$3006,U904,$I$7:$I$3006,'RC'!$E$6)</f>
        <v>0</v>
      </c>
      <c r="X904" s="48">
        <f>COUNTIFS($E$7:$E$3006,U904,$I$7:$I$3006,'RC'!$E$6)</f>
        <v>0</v>
      </c>
      <c r="Y904" s="48"/>
      <c r="Z904" s="51" t="str">
        <f>IF(AQ904='RC'!$E$6,AC904*1000+AD904,"")</f>
        <v/>
      </c>
      <c r="AA904" s="51" t="str">
        <f>IF(AB904="","",IF(AQ904='RC'!$E$6,AC904*1000-AD904,""))</f>
        <v/>
      </c>
      <c r="AB904" s="48" t="str">
        <f>IFERROR(VLOOKUP(E904,Funcionários!$C$8:$E$207,3,FALSE),"")</f>
        <v/>
      </c>
      <c r="AC904" s="50" t="str">
        <f>IF(AB904="","",IF(COUNTIFS($AB$7:$AB$3006,AB904,$AQ$7:$AQ$3006,'RC'!$E$6)=0,"",COUNTIFS($M$7:$M$3006,"Concluída no prazo",$AB$7:$AB$3006,AB904,$AQ$7:$AQ$3006,'RC'!$E$6)/COUNTIFS($AB$7:$AB$3006,AB904,$AQ$7:$AQ$3006,'RC'!$E$6)))</f>
        <v/>
      </c>
      <c r="AD904" s="48">
        <f>SUMIF($AQ$7:$AQ$3006,'RC'!$E$6,$J$7:$J$3006)+SUMIF($AQ$7:$AQ$3006,'RC'!$E$6,$L$7:$L$3006)</f>
        <v>21</v>
      </c>
      <c r="AF904" s="48">
        <v>4.1029999999997201E-2</v>
      </c>
      <c r="AG904" s="48">
        <f>IF(OR(AQ904="",AQ904&lt;&gt;'RC'!$E$6,AB904&lt;&gt;'RC'!$D$21),0,1)</f>
        <v>0</v>
      </c>
      <c r="AH904" s="48">
        <f t="shared" ref="AH904:AH967" si="328">AF904+AG904</f>
        <v>4.1029999999997201E-2</v>
      </c>
      <c r="AI904" s="48" t="str">
        <f t="shared" si="310"/>
        <v/>
      </c>
      <c r="AJ904" s="48" t="str">
        <f t="shared" si="311"/>
        <v/>
      </c>
      <c r="AK904" s="52" t="str">
        <f t="shared" si="312"/>
        <v/>
      </c>
      <c r="AL904" s="52" t="str">
        <f t="shared" si="313"/>
        <v/>
      </c>
      <c r="AM904" s="48" t="str">
        <f t="shared" si="314"/>
        <v/>
      </c>
      <c r="AN904" s="48" t="str">
        <f t="shared" si="315"/>
        <v/>
      </c>
      <c r="AP904" s="18" t="str">
        <f t="shared" si="316"/>
        <v/>
      </c>
      <c r="AQ904" s="18" t="str">
        <f t="shared" si="317"/>
        <v/>
      </c>
      <c r="AR904" s="18">
        <v>4.1029999999999997E-2</v>
      </c>
      <c r="AS904" s="18">
        <f>IF(AF!$D$27="Todos",1,IF(M904=AF!$D$27,1,0))</f>
        <v>1</v>
      </c>
      <c r="AT904" s="53">
        <f>IF(AND(E904=AF!$D$6,OR(LT!M904=AF!$D$27,AF!$D$27="Todos"),OR(AP904=AF!$E$8,AQ904=AF!$E$8)),AR904+AS904,0)</f>
        <v>0</v>
      </c>
      <c r="AU904" s="18" t="str">
        <f t="shared" si="318"/>
        <v/>
      </c>
      <c r="AV904" s="54" t="str">
        <f t="shared" si="319"/>
        <v/>
      </c>
      <c r="AW904" s="54" t="str">
        <f t="shared" si="320"/>
        <v/>
      </c>
      <c r="AX904" s="18" t="str">
        <f t="shared" si="321"/>
        <v/>
      </c>
      <c r="AY904" s="18" t="str">
        <f t="shared" si="322"/>
        <v/>
      </c>
      <c r="BA904" s="18">
        <f>IF($E904=AF!$D$6,IF($M904="Concluída no prazo",2,IF($M904="Concluída com atraso",1,0)),0)</f>
        <v>0</v>
      </c>
      <c r="BB904" s="18">
        <f>IF($E904=AF!$D$6,IF($M904="Atrasada",2,IF($M904="Concluída com atraso",1,0)),0)</f>
        <v>0</v>
      </c>
      <c r="BC904" s="18">
        <v>8.9800000000000001E-3</v>
      </c>
      <c r="BD904" s="18">
        <f t="shared" ref="BD904:BE967" si="329">BA904+$BC904</f>
        <v>8.9800000000000001E-3</v>
      </c>
      <c r="BE904" s="18">
        <f t="shared" si="329"/>
        <v>8.9800000000000001E-3</v>
      </c>
      <c r="BF904" s="18" t="str">
        <f t="shared" si="323"/>
        <v/>
      </c>
      <c r="BN904" s="18" t="str">
        <f t="shared" si="324"/>
        <v>s</v>
      </c>
    </row>
    <row r="905" spans="3:66" ht="50.1" customHeight="1" thickTop="1" thickBot="1" x14ac:dyDescent="0.3">
      <c r="C905" s="46"/>
      <c r="D905" s="46"/>
      <c r="E905" s="46"/>
      <c r="F905" s="122"/>
      <c r="G905" s="122"/>
      <c r="H905" s="78" t="str">
        <f t="shared" si="325"/>
        <v/>
      </c>
      <c r="I905" s="78" t="str">
        <f t="shared" si="326"/>
        <v/>
      </c>
      <c r="J905" s="16"/>
      <c r="K905" s="46" t="str">
        <f t="shared" si="327"/>
        <v/>
      </c>
      <c r="L905" s="16"/>
      <c r="M905" s="16"/>
      <c r="N905" s="46"/>
      <c r="O905" s="47" t="str">
        <f t="shared" si="308"/>
        <v/>
      </c>
      <c r="P905" s="47"/>
      <c r="Q905" s="48" t="str">
        <f>IFERROR(VLOOKUP(E905,Funcionários!$C$8:$E$207,3,FALSE),"")</f>
        <v/>
      </c>
      <c r="R905" s="47"/>
      <c r="S905" s="49" t="str">
        <f t="shared" si="309"/>
        <v/>
      </c>
      <c r="T905" s="49">
        <v>8.9899999999999997E-3</v>
      </c>
      <c r="U905" s="48" t="str">
        <f>IF(Funcionários!C906=0,"",Funcionários!C906)</f>
        <v/>
      </c>
      <c r="V905" s="50">
        <f>IF(U905="",0,IF(COUNTIFS($E$7:$E$3006,U905,$I$7:$I$3006,'RC'!$E$6)=0,0,COUNTIFS($M$7:$M$3006,"Concluída no prazo",$E$7:$E$3006,U905,$I$7:$I$3006,'RC'!$E$6)/COUNTIFS($E$7:$E$3006,U905,$I$7:$I$3006,'RC'!$E$6)))</f>
        <v>0</v>
      </c>
      <c r="W905" s="49">
        <f>SUMIFS($J$7:$J$3006,$E$7:$E$3006,U905,$I$7:$I$3006,'RC'!$E$6)+SUMIFS($L$7:$L$3006,$E$7:$E$3006,U905,$I$7:$I$3006,'RC'!$E$6)</f>
        <v>0</v>
      </c>
      <c r="X905" s="48">
        <f>COUNTIFS($E$7:$E$3006,U905,$I$7:$I$3006,'RC'!$E$6)</f>
        <v>0</v>
      </c>
      <c r="Y905" s="48"/>
      <c r="Z905" s="51" t="str">
        <f>IF(AQ905='RC'!$E$6,AC905*1000+AD905,"")</f>
        <v/>
      </c>
      <c r="AA905" s="51" t="str">
        <f>IF(AB905="","",IF(AQ905='RC'!$E$6,AC905*1000-AD905,""))</f>
        <v/>
      </c>
      <c r="AB905" s="48" t="str">
        <f>IFERROR(VLOOKUP(E905,Funcionários!$C$8:$E$207,3,FALSE),"")</f>
        <v/>
      </c>
      <c r="AC905" s="50" t="str">
        <f>IF(AB905="","",IF(COUNTIFS($AB$7:$AB$3006,AB905,$AQ$7:$AQ$3006,'RC'!$E$6)=0,"",COUNTIFS($M$7:$M$3006,"Concluída no prazo",$AB$7:$AB$3006,AB905,$AQ$7:$AQ$3006,'RC'!$E$6)/COUNTIFS($AB$7:$AB$3006,AB905,$AQ$7:$AQ$3006,'RC'!$E$6)))</f>
        <v/>
      </c>
      <c r="AD905" s="48">
        <f>SUMIF($AQ$7:$AQ$3006,'RC'!$E$6,$J$7:$J$3006)+SUMIF($AQ$7:$AQ$3006,'RC'!$E$6,$L$7:$L$3006)</f>
        <v>21</v>
      </c>
      <c r="AF905" s="48">
        <v>4.1019999999997302E-2</v>
      </c>
      <c r="AG905" s="48">
        <f>IF(OR(AQ905="",AQ905&lt;&gt;'RC'!$E$6,AB905&lt;&gt;'RC'!$D$21),0,1)</f>
        <v>0</v>
      </c>
      <c r="AH905" s="48">
        <f t="shared" si="328"/>
        <v>4.1019999999997302E-2</v>
      </c>
      <c r="AI905" s="48" t="str">
        <f t="shared" si="310"/>
        <v/>
      </c>
      <c r="AJ905" s="48" t="str">
        <f t="shared" si="311"/>
        <v/>
      </c>
      <c r="AK905" s="52" t="str">
        <f t="shared" si="312"/>
        <v/>
      </c>
      <c r="AL905" s="52" t="str">
        <f t="shared" si="313"/>
        <v/>
      </c>
      <c r="AM905" s="48" t="str">
        <f t="shared" si="314"/>
        <v/>
      </c>
      <c r="AN905" s="48" t="str">
        <f t="shared" si="315"/>
        <v/>
      </c>
      <c r="AP905" s="18" t="str">
        <f t="shared" si="316"/>
        <v/>
      </c>
      <c r="AQ905" s="18" t="str">
        <f t="shared" si="317"/>
        <v/>
      </c>
      <c r="AR905" s="18">
        <v>4.1020000000000001E-2</v>
      </c>
      <c r="AS905" s="18">
        <f>IF(AF!$D$27="Todos",1,IF(M905=AF!$D$27,1,0))</f>
        <v>1</v>
      </c>
      <c r="AT905" s="53">
        <f>IF(AND(E905=AF!$D$6,OR(LT!M905=AF!$D$27,AF!$D$27="Todos"),OR(AP905=AF!$E$8,AQ905=AF!$E$8)),AR905+AS905,0)</f>
        <v>0</v>
      </c>
      <c r="AU905" s="18" t="str">
        <f t="shared" si="318"/>
        <v/>
      </c>
      <c r="AV905" s="54" t="str">
        <f t="shared" si="319"/>
        <v/>
      </c>
      <c r="AW905" s="54" t="str">
        <f t="shared" si="320"/>
        <v/>
      </c>
      <c r="AX905" s="18" t="str">
        <f t="shared" si="321"/>
        <v/>
      </c>
      <c r="AY905" s="18" t="str">
        <f t="shared" si="322"/>
        <v/>
      </c>
      <c r="BA905" s="18">
        <f>IF($E905=AF!$D$6,IF($M905="Concluída no prazo",2,IF($M905="Concluída com atraso",1,0)),0)</f>
        <v>0</v>
      </c>
      <c r="BB905" s="18">
        <f>IF($E905=AF!$D$6,IF($M905="Atrasada",2,IF($M905="Concluída com atraso",1,0)),0)</f>
        <v>0</v>
      </c>
      <c r="BC905" s="18">
        <v>8.9899999999999997E-3</v>
      </c>
      <c r="BD905" s="18">
        <f t="shared" si="329"/>
        <v>8.9899999999999997E-3</v>
      </c>
      <c r="BE905" s="18">
        <f t="shared" si="329"/>
        <v>8.9899999999999997E-3</v>
      </c>
      <c r="BF905" s="18" t="str">
        <f t="shared" si="323"/>
        <v/>
      </c>
      <c r="BN905" s="18" t="str">
        <f t="shared" si="324"/>
        <v>s</v>
      </c>
    </row>
    <row r="906" spans="3:66" ht="50.1" customHeight="1" thickTop="1" thickBot="1" x14ac:dyDescent="0.3">
      <c r="C906" s="46"/>
      <c r="D906" s="46"/>
      <c r="E906" s="46"/>
      <c r="F906" s="122"/>
      <c r="G906" s="122"/>
      <c r="H906" s="78" t="str">
        <f t="shared" si="325"/>
        <v/>
      </c>
      <c r="I906" s="78" t="str">
        <f t="shared" si="326"/>
        <v/>
      </c>
      <c r="J906" s="16"/>
      <c r="K906" s="46" t="str">
        <f t="shared" si="327"/>
        <v/>
      </c>
      <c r="L906" s="16"/>
      <c r="M906" s="16"/>
      <c r="N906" s="46"/>
      <c r="O906" s="47" t="str">
        <f t="shared" ref="O906:O969" si="330">IF(J906=0,"",J906/(J906+L906))</f>
        <v/>
      </c>
      <c r="P906" s="47"/>
      <c r="Q906" s="48" t="str">
        <f>IFERROR(VLOOKUP(E906,Funcionários!$C$8:$E$207,3,FALSE),"")</f>
        <v/>
      </c>
      <c r="R906" s="47"/>
      <c r="S906" s="49" t="str">
        <f t="shared" ref="S906:S969" si="331">IF(U906="","",V906*100000+W906*10+X906+T906)</f>
        <v/>
      </c>
      <c r="T906" s="49">
        <v>8.9999999999999993E-3</v>
      </c>
      <c r="U906" s="48" t="str">
        <f>IF(Funcionários!C907=0,"",Funcionários!C907)</f>
        <v/>
      </c>
      <c r="V906" s="50">
        <f>IF(U906="",0,IF(COUNTIFS($E$7:$E$3006,U906,$I$7:$I$3006,'RC'!$E$6)=0,0,COUNTIFS($M$7:$M$3006,"Concluída no prazo",$E$7:$E$3006,U906,$I$7:$I$3006,'RC'!$E$6)/COUNTIFS($E$7:$E$3006,U906,$I$7:$I$3006,'RC'!$E$6)))</f>
        <v>0</v>
      </c>
      <c r="W906" s="49">
        <f>SUMIFS($J$7:$J$3006,$E$7:$E$3006,U906,$I$7:$I$3006,'RC'!$E$6)+SUMIFS($L$7:$L$3006,$E$7:$E$3006,U906,$I$7:$I$3006,'RC'!$E$6)</f>
        <v>0</v>
      </c>
      <c r="X906" s="48">
        <f>COUNTIFS($E$7:$E$3006,U906,$I$7:$I$3006,'RC'!$E$6)</f>
        <v>0</v>
      </c>
      <c r="Y906" s="48"/>
      <c r="Z906" s="51" t="str">
        <f>IF(AQ906='RC'!$E$6,AC906*1000+AD906,"")</f>
        <v/>
      </c>
      <c r="AA906" s="51" t="str">
        <f>IF(AB906="","",IF(AQ906='RC'!$E$6,AC906*1000-AD906,""))</f>
        <v/>
      </c>
      <c r="AB906" s="48" t="str">
        <f>IFERROR(VLOOKUP(E906,Funcionários!$C$8:$E$207,3,FALSE),"")</f>
        <v/>
      </c>
      <c r="AC906" s="50" t="str">
        <f>IF(AB906="","",IF(COUNTIFS($AB$7:$AB$3006,AB906,$AQ$7:$AQ$3006,'RC'!$E$6)=0,"",COUNTIFS($M$7:$M$3006,"Concluída no prazo",$AB$7:$AB$3006,AB906,$AQ$7:$AQ$3006,'RC'!$E$6)/COUNTIFS($AB$7:$AB$3006,AB906,$AQ$7:$AQ$3006,'RC'!$E$6)))</f>
        <v/>
      </c>
      <c r="AD906" s="48">
        <f>SUMIF($AQ$7:$AQ$3006,'RC'!$E$6,$J$7:$J$3006)+SUMIF($AQ$7:$AQ$3006,'RC'!$E$6,$L$7:$L$3006)</f>
        <v>21</v>
      </c>
      <c r="AF906" s="48">
        <v>4.1009999999997299E-2</v>
      </c>
      <c r="AG906" s="48">
        <f>IF(OR(AQ906="",AQ906&lt;&gt;'RC'!$E$6,AB906&lt;&gt;'RC'!$D$21),0,1)</f>
        <v>0</v>
      </c>
      <c r="AH906" s="48">
        <f t="shared" si="328"/>
        <v>4.1009999999997299E-2</v>
      </c>
      <c r="AI906" s="48" t="str">
        <f t="shared" si="310"/>
        <v/>
      </c>
      <c r="AJ906" s="48" t="str">
        <f t="shared" si="311"/>
        <v/>
      </c>
      <c r="AK906" s="52" t="str">
        <f t="shared" si="312"/>
        <v/>
      </c>
      <c r="AL906" s="52" t="str">
        <f t="shared" si="313"/>
        <v/>
      </c>
      <c r="AM906" s="48" t="str">
        <f t="shared" si="314"/>
        <v/>
      </c>
      <c r="AN906" s="48" t="str">
        <f t="shared" si="315"/>
        <v/>
      </c>
      <c r="AP906" s="18" t="str">
        <f t="shared" si="316"/>
        <v/>
      </c>
      <c r="AQ906" s="18" t="str">
        <f t="shared" si="317"/>
        <v/>
      </c>
      <c r="AR906" s="18">
        <v>4.1009999999999998E-2</v>
      </c>
      <c r="AS906" s="18">
        <f>IF(AF!$D$27="Todos",1,IF(M906=AF!$D$27,1,0))</f>
        <v>1</v>
      </c>
      <c r="AT906" s="53">
        <f>IF(AND(E906=AF!$D$6,OR(LT!M906=AF!$D$27,AF!$D$27="Todos"),OR(AP906=AF!$E$8,AQ906=AF!$E$8)),AR906+AS906,0)</f>
        <v>0</v>
      </c>
      <c r="AU906" s="18" t="str">
        <f t="shared" si="318"/>
        <v/>
      </c>
      <c r="AV906" s="54" t="str">
        <f t="shared" si="319"/>
        <v/>
      </c>
      <c r="AW906" s="54" t="str">
        <f t="shared" si="320"/>
        <v/>
      </c>
      <c r="AX906" s="18" t="str">
        <f t="shared" si="321"/>
        <v/>
      </c>
      <c r="AY906" s="18" t="str">
        <f t="shared" si="322"/>
        <v/>
      </c>
      <c r="BA906" s="18">
        <f>IF($E906=AF!$D$6,IF($M906="Concluída no prazo",2,IF($M906="Concluída com atraso",1,0)),0)</f>
        <v>0</v>
      </c>
      <c r="BB906" s="18">
        <f>IF($E906=AF!$D$6,IF($M906="Atrasada",2,IF($M906="Concluída com atraso",1,0)),0)</f>
        <v>0</v>
      </c>
      <c r="BC906" s="18">
        <v>8.9999999999999993E-3</v>
      </c>
      <c r="BD906" s="18">
        <f t="shared" si="329"/>
        <v>8.9999999999999993E-3</v>
      </c>
      <c r="BE906" s="18">
        <f t="shared" si="329"/>
        <v>8.9999999999999993E-3</v>
      </c>
      <c r="BF906" s="18" t="str">
        <f t="shared" si="323"/>
        <v/>
      </c>
      <c r="BN906" s="18" t="str">
        <f t="shared" si="324"/>
        <v>s</v>
      </c>
    </row>
    <row r="907" spans="3:66" ht="50.1" customHeight="1" thickTop="1" thickBot="1" x14ac:dyDescent="0.3">
      <c r="C907" s="46"/>
      <c r="D907" s="46"/>
      <c r="E907" s="46"/>
      <c r="F907" s="122"/>
      <c r="G907" s="122"/>
      <c r="H907" s="78" t="str">
        <f t="shared" si="325"/>
        <v/>
      </c>
      <c r="I907" s="78" t="str">
        <f t="shared" si="326"/>
        <v/>
      </c>
      <c r="J907" s="16"/>
      <c r="K907" s="46" t="str">
        <f t="shared" si="327"/>
        <v/>
      </c>
      <c r="L907" s="16"/>
      <c r="M907" s="16"/>
      <c r="N907" s="46"/>
      <c r="O907" s="47" t="str">
        <f t="shared" si="330"/>
        <v/>
      </c>
      <c r="P907" s="47"/>
      <c r="Q907" s="48" t="str">
        <f>IFERROR(VLOOKUP(E907,Funcionários!$C$8:$E$207,3,FALSE),"")</f>
        <v/>
      </c>
      <c r="R907" s="47"/>
      <c r="S907" s="49" t="str">
        <f t="shared" si="331"/>
        <v/>
      </c>
      <c r="T907" s="49">
        <v>9.0100000000000006E-3</v>
      </c>
      <c r="U907" s="48" t="str">
        <f>IF(Funcionários!C908=0,"",Funcionários!C908)</f>
        <v/>
      </c>
      <c r="V907" s="50">
        <f>IF(U907="",0,IF(COUNTIFS($E$7:$E$3006,U907,$I$7:$I$3006,'RC'!$E$6)=0,0,COUNTIFS($M$7:$M$3006,"Concluída no prazo",$E$7:$E$3006,U907,$I$7:$I$3006,'RC'!$E$6)/COUNTIFS($E$7:$E$3006,U907,$I$7:$I$3006,'RC'!$E$6)))</f>
        <v>0</v>
      </c>
      <c r="W907" s="49">
        <f>SUMIFS($J$7:$J$3006,$E$7:$E$3006,U907,$I$7:$I$3006,'RC'!$E$6)+SUMIFS($L$7:$L$3006,$E$7:$E$3006,U907,$I$7:$I$3006,'RC'!$E$6)</f>
        <v>0</v>
      </c>
      <c r="X907" s="48">
        <f>COUNTIFS($E$7:$E$3006,U907,$I$7:$I$3006,'RC'!$E$6)</f>
        <v>0</v>
      </c>
      <c r="Y907" s="48"/>
      <c r="Z907" s="51" t="str">
        <f>IF(AQ907='RC'!$E$6,AC907*1000+AD907,"")</f>
        <v/>
      </c>
      <c r="AA907" s="51" t="str">
        <f>IF(AB907="","",IF(AQ907='RC'!$E$6,AC907*1000-AD907,""))</f>
        <v/>
      </c>
      <c r="AB907" s="48" t="str">
        <f>IFERROR(VLOOKUP(E907,Funcionários!$C$8:$E$207,3,FALSE),"")</f>
        <v/>
      </c>
      <c r="AC907" s="50" t="str">
        <f>IF(AB907="","",IF(COUNTIFS($AB$7:$AB$3006,AB907,$AQ$7:$AQ$3006,'RC'!$E$6)=0,"",COUNTIFS($M$7:$M$3006,"Concluída no prazo",$AB$7:$AB$3006,AB907,$AQ$7:$AQ$3006,'RC'!$E$6)/COUNTIFS($AB$7:$AB$3006,AB907,$AQ$7:$AQ$3006,'RC'!$E$6)))</f>
        <v/>
      </c>
      <c r="AD907" s="48">
        <f>SUMIF($AQ$7:$AQ$3006,'RC'!$E$6,$J$7:$J$3006)+SUMIF($AQ$7:$AQ$3006,'RC'!$E$6,$L$7:$L$3006)</f>
        <v>21</v>
      </c>
      <c r="AF907" s="48">
        <v>4.0999999999997198E-2</v>
      </c>
      <c r="AG907" s="48">
        <f>IF(OR(AQ907="",AQ907&lt;&gt;'RC'!$E$6,AB907&lt;&gt;'RC'!$D$21),0,1)</f>
        <v>0</v>
      </c>
      <c r="AH907" s="48">
        <f t="shared" si="328"/>
        <v>4.0999999999997198E-2</v>
      </c>
      <c r="AI907" s="48" t="str">
        <f t="shared" si="310"/>
        <v/>
      </c>
      <c r="AJ907" s="48" t="str">
        <f t="shared" si="311"/>
        <v/>
      </c>
      <c r="AK907" s="52" t="str">
        <f t="shared" si="312"/>
        <v/>
      </c>
      <c r="AL907" s="52" t="str">
        <f t="shared" si="313"/>
        <v/>
      </c>
      <c r="AM907" s="48" t="str">
        <f t="shared" si="314"/>
        <v/>
      </c>
      <c r="AN907" s="48" t="str">
        <f t="shared" si="315"/>
        <v/>
      </c>
      <c r="AP907" s="18" t="str">
        <f t="shared" si="316"/>
        <v/>
      </c>
      <c r="AQ907" s="18" t="str">
        <f t="shared" si="317"/>
        <v/>
      </c>
      <c r="AR907" s="18">
        <v>4.1000000000000002E-2</v>
      </c>
      <c r="AS907" s="18">
        <f>IF(AF!$D$27="Todos",1,IF(M907=AF!$D$27,1,0))</f>
        <v>1</v>
      </c>
      <c r="AT907" s="53">
        <f>IF(AND(E907=AF!$D$6,OR(LT!M907=AF!$D$27,AF!$D$27="Todos"),OR(AP907=AF!$E$8,AQ907=AF!$E$8)),AR907+AS907,0)</f>
        <v>0</v>
      </c>
      <c r="AU907" s="18" t="str">
        <f t="shared" si="318"/>
        <v/>
      </c>
      <c r="AV907" s="54" t="str">
        <f t="shared" si="319"/>
        <v/>
      </c>
      <c r="AW907" s="54" t="str">
        <f t="shared" si="320"/>
        <v/>
      </c>
      <c r="AX907" s="18" t="str">
        <f t="shared" si="321"/>
        <v/>
      </c>
      <c r="AY907" s="18" t="str">
        <f t="shared" si="322"/>
        <v/>
      </c>
      <c r="BA907" s="18">
        <f>IF($E907=AF!$D$6,IF($M907="Concluída no prazo",2,IF($M907="Concluída com atraso",1,0)),0)</f>
        <v>0</v>
      </c>
      <c r="BB907" s="18">
        <f>IF($E907=AF!$D$6,IF($M907="Atrasada",2,IF($M907="Concluída com atraso",1,0)),0)</f>
        <v>0</v>
      </c>
      <c r="BC907" s="18">
        <v>9.0100000000000006E-3</v>
      </c>
      <c r="BD907" s="18">
        <f t="shared" si="329"/>
        <v>9.0100000000000006E-3</v>
      </c>
      <c r="BE907" s="18">
        <f t="shared" si="329"/>
        <v>9.0100000000000006E-3</v>
      </c>
      <c r="BF907" s="18" t="str">
        <f t="shared" si="323"/>
        <v/>
      </c>
      <c r="BN907" s="18" t="str">
        <f t="shared" si="324"/>
        <v>s</v>
      </c>
    </row>
    <row r="908" spans="3:66" ht="50.1" customHeight="1" thickTop="1" thickBot="1" x14ac:dyDescent="0.3">
      <c r="C908" s="46"/>
      <c r="D908" s="46"/>
      <c r="E908" s="46"/>
      <c r="F908" s="122"/>
      <c r="G908" s="122"/>
      <c r="H908" s="78" t="str">
        <f t="shared" si="325"/>
        <v/>
      </c>
      <c r="I908" s="78" t="str">
        <f t="shared" si="326"/>
        <v/>
      </c>
      <c r="J908" s="16"/>
      <c r="K908" s="46" t="str">
        <f t="shared" si="327"/>
        <v/>
      </c>
      <c r="L908" s="16"/>
      <c r="M908" s="16"/>
      <c r="N908" s="46"/>
      <c r="O908" s="47" t="str">
        <f t="shared" si="330"/>
        <v/>
      </c>
      <c r="P908" s="47"/>
      <c r="Q908" s="48" t="str">
        <f>IFERROR(VLOOKUP(E908,Funcionários!$C$8:$E$207,3,FALSE),"")</f>
        <v/>
      </c>
      <c r="R908" s="47"/>
      <c r="S908" s="49" t="str">
        <f t="shared" si="331"/>
        <v/>
      </c>
      <c r="T908" s="49">
        <v>9.0200000000000002E-3</v>
      </c>
      <c r="U908" s="48" t="str">
        <f>IF(Funcionários!C909=0,"",Funcionários!C909)</f>
        <v/>
      </c>
      <c r="V908" s="50">
        <f>IF(U908="",0,IF(COUNTIFS($E$7:$E$3006,U908,$I$7:$I$3006,'RC'!$E$6)=0,0,COUNTIFS($M$7:$M$3006,"Concluída no prazo",$E$7:$E$3006,U908,$I$7:$I$3006,'RC'!$E$6)/COUNTIFS($E$7:$E$3006,U908,$I$7:$I$3006,'RC'!$E$6)))</f>
        <v>0</v>
      </c>
      <c r="W908" s="49">
        <f>SUMIFS($J$7:$J$3006,$E$7:$E$3006,U908,$I$7:$I$3006,'RC'!$E$6)+SUMIFS($L$7:$L$3006,$E$7:$E$3006,U908,$I$7:$I$3006,'RC'!$E$6)</f>
        <v>0</v>
      </c>
      <c r="X908" s="48">
        <f>COUNTIFS($E$7:$E$3006,U908,$I$7:$I$3006,'RC'!$E$6)</f>
        <v>0</v>
      </c>
      <c r="Y908" s="48"/>
      <c r="Z908" s="51" t="str">
        <f>IF(AQ908='RC'!$E$6,AC908*1000+AD908,"")</f>
        <v/>
      </c>
      <c r="AA908" s="51" t="str">
        <f>IF(AB908="","",IF(AQ908='RC'!$E$6,AC908*1000-AD908,""))</f>
        <v/>
      </c>
      <c r="AB908" s="48" t="str">
        <f>IFERROR(VLOOKUP(E908,Funcionários!$C$8:$E$207,3,FALSE),"")</f>
        <v/>
      </c>
      <c r="AC908" s="50" t="str">
        <f>IF(AB908="","",IF(COUNTIFS($AB$7:$AB$3006,AB908,$AQ$7:$AQ$3006,'RC'!$E$6)=0,"",COUNTIFS($M$7:$M$3006,"Concluída no prazo",$AB$7:$AB$3006,AB908,$AQ$7:$AQ$3006,'RC'!$E$6)/COUNTIFS($AB$7:$AB$3006,AB908,$AQ$7:$AQ$3006,'RC'!$E$6)))</f>
        <v/>
      </c>
      <c r="AD908" s="48">
        <f>SUMIF($AQ$7:$AQ$3006,'RC'!$E$6,$J$7:$J$3006)+SUMIF($AQ$7:$AQ$3006,'RC'!$E$6,$L$7:$L$3006)</f>
        <v>21</v>
      </c>
      <c r="AF908" s="48">
        <v>4.0989999999997202E-2</v>
      </c>
      <c r="AG908" s="48">
        <f>IF(OR(AQ908="",AQ908&lt;&gt;'RC'!$E$6,AB908&lt;&gt;'RC'!$D$21),0,1)</f>
        <v>0</v>
      </c>
      <c r="AH908" s="48">
        <f t="shared" si="328"/>
        <v>4.0989999999997202E-2</v>
      </c>
      <c r="AI908" s="48" t="str">
        <f t="shared" si="310"/>
        <v/>
      </c>
      <c r="AJ908" s="48" t="str">
        <f t="shared" si="311"/>
        <v/>
      </c>
      <c r="AK908" s="52" t="str">
        <f t="shared" si="312"/>
        <v/>
      </c>
      <c r="AL908" s="52" t="str">
        <f t="shared" si="313"/>
        <v/>
      </c>
      <c r="AM908" s="48" t="str">
        <f t="shared" si="314"/>
        <v/>
      </c>
      <c r="AN908" s="48" t="str">
        <f t="shared" si="315"/>
        <v/>
      </c>
      <c r="AP908" s="18" t="str">
        <f t="shared" si="316"/>
        <v/>
      </c>
      <c r="AQ908" s="18" t="str">
        <f t="shared" si="317"/>
        <v/>
      </c>
      <c r="AR908" s="18">
        <v>4.0989999999999999E-2</v>
      </c>
      <c r="AS908" s="18">
        <f>IF(AF!$D$27="Todos",1,IF(M908=AF!$D$27,1,0))</f>
        <v>1</v>
      </c>
      <c r="AT908" s="53">
        <f>IF(AND(E908=AF!$D$6,OR(LT!M908=AF!$D$27,AF!$D$27="Todos"),OR(AP908=AF!$E$8,AQ908=AF!$E$8)),AR908+AS908,0)</f>
        <v>0</v>
      </c>
      <c r="AU908" s="18" t="str">
        <f t="shared" si="318"/>
        <v/>
      </c>
      <c r="AV908" s="54" t="str">
        <f t="shared" si="319"/>
        <v/>
      </c>
      <c r="AW908" s="54" t="str">
        <f t="shared" si="320"/>
        <v/>
      </c>
      <c r="AX908" s="18" t="str">
        <f t="shared" si="321"/>
        <v/>
      </c>
      <c r="AY908" s="18" t="str">
        <f t="shared" si="322"/>
        <v/>
      </c>
      <c r="BA908" s="18">
        <f>IF($E908=AF!$D$6,IF($M908="Concluída no prazo",2,IF($M908="Concluída com atraso",1,0)),0)</f>
        <v>0</v>
      </c>
      <c r="BB908" s="18">
        <f>IF($E908=AF!$D$6,IF($M908="Atrasada",2,IF($M908="Concluída com atraso",1,0)),0)</f>
        <v>0</v>
      </c>
      <c r="BC908" s="18">
        <v>9.0200000000000002E-3</v>
      </c>
      <c r="BD908" s="18">
        <f t="shared" si="329"/>
        <v>9.0200000000000002E-3</v>
      </c>
      <c r="BE908" s="18">
        <f t="shared" si="329"/>
        <v>9.0200000000000002E-3</v>
      </c>
      <c r="BF908" s="18" t="str">
        <f t="shared" si="323"/>
        <v/>
      </c>
      <c r="BN908" s="18" t="str">
        <f t="shared" si="324"/>
        <v>s</v>
      </c>
    </row>
    <row r="909" spans="3:66" ht="50.1" customHeight="1" thickTop="1" thickBot="1" x14ac:dyDescent="0.3">
      <c r="C909" s="46"/>
      <c r="D909" s="46"/>
      <c r="E909" s="46"/>
      <c r="F909" s="122"/>
      <c r="G909" s="122"/>
      <c r="H909" s="78" t="str">
        <f t="shared" si="325"/>
        <v/>
      </c>
      <c r="I909" s="78" t="str">
        <f t="shared" si="326"/>
        <v/>
      </c>
      <c r="J909" s="16"/>
      <c r="K909" s="46" t="str">
        <f t="shared" si="327"/>
        <v/>
      </c>
      <c r="L909" s="16"/>
      <c r="M909" s="16"/>
      <c r="N909" s="46"/>
      <c r="O909" s="47" t="str">
        <f t="shared" si="330"/>
        <v/>
      </c>
      <c r="P909" s="47"/>
      <c r="Q909" s="48" t="str">
        <f>IFERROR(VLOOKUP(E909,Funcionários!$C$8:$E$207,3,FALSE),"")</f>
        <v/>
      </c>
      <c r="R909" s="47"/>
      <c r="S909" s="49" t="str">
        <f t="shared" si="331"/>
        <v/>
      </c>
      <c r="T909" s="49">
        <v>9.0299999999999998E-3</v>
      </c>
      <c r="U909" s="48" t="str">
        <f>IF(Funcionários!C910=0,"",Funcionários!C910)</f>
        <v/>
      </c>
      <c r="V909" s="50">
        <f>IF(U909="",0,IF(COUNTIFS($E$7:$E$3006,U909,$I$7:$I$3006,'RC'!$E$6)=0,0,COUNTIFS($M$7:$M$3006,"Concluída no prazo",$E$7:$E$3006,U909,$I$7:$I$3006,'RC'!$E$6)/COUNTIFS($E$7:$E$3006,U909,$I$7:$I$3006,'RC'!$E$6)))</f>
        <v>0</v>
      </c>
      <c r="W909" s="49">
        <f>SUMIFS($J$7:$J$3006,$E$7:$E$3006,U909,$I$7:$I$3006,'RC'!$E$6)+SUMIFS($L$7:$L$3006,$E$7:$E$3006,U909,$I$7:$I$3006,'RC'!$E$6)</f>
        <v>0</v>
      </c>
      <c r="X909" s="48">
        <f>COUNTIFS($E$7:$E$3006,U909,$I$7:$I$3006,'RC'!$E$6)</f>
        <v>0</v>
      </c>
      <c r="Y909" s="48"/>
      <c r="Z909" s="51" t="str">
        <f>IF(AQ909='RC'!$E$6,AC909*1000+AD909,"")</f>
        <v/>
      </c>
      <c r="AA909" s="51" t="str">
        <f>IF(AB909="","",IF(AQ909='RC'!$E$6,AC909*1000-AD909,""))</f>
        <v/>
      </c>
      <c r="AB909" s="48" t="str">
        <f>IFERROR(VLOOKUP(E909,Funcionários!$C$8:$E$207,3,FALSE),"")</f>
        <v/>
      </c>
      <c r="AC909" s="50" t="str">
        <f>IF(AB909="","",IF(COUNTIFS($AB$7:$AB$3006,AB909,$AQ$7:$AQ$3006,'RC'!$E$6)=0,"",COUNTIFS($M$7:$M$3006,"Concluída no prazo",$AB$7:$AB$3006,AB909,$AQ$7:$AQ$3006,'RC'!$E$6)/COUNTIFS($AB$7:$AB$3006,AB909,$AQ$7:$AQ$3006,'RC'!$E$6)))</f>
        <v/>
      </c>
      <c r="AD909" s="48">
        <f>SUMIF($AQ$7:$AQ$3006,'RC'!$E$6,$J$7:$J$3006)+SUMIF($AQ$7:$AQ$3006,'RC'!$E$6,$L$7:$L$3006)</f>
        <v>21</v>
      </c>
      <c r="AF909" s="48">
        <v>4.0979999999997199E-2</v>
      </c>
      <c r="AG909" s="48">
        <f>IF(OR(AQ909="",AQ909&lt;&gt;'RC'!$E$6,AB909&lt;&gt;'RC'!$D$21),0,1)</f>
        <v>0</v>
      </c>
      <c r="AH909" s="48">
        <f t="shared" si="328"/>
        <v>4.0979999999997199E-2</v>
      </c>
      <c r="AI909" s="48" t="str">
        <f t="shared" si="310"/>
        <v/>
      </c>
      <c r="AJ909" s="48" t="str">
        <f t="shared" si="311"/>
        <v/>
      </c>
      <c r="AK909" s="52" t="str">
        <f t="shared" si="312"/>
        <v/>
      </c>
      <c r="AL909" s="52" t="str">
        <f t="shared" si="313"/>
        <v/>
      </c>
      <c r="AM909" s="48" t="str">
        <f t="shared" si="314"/>
        <v/>
      </c>
      <c r="AN909" s="48" t="str">
        <f t="shared" si="315"/>
        <v/>
      </c>
      <c r="AP909" s="18" t="str">
        <f t="shared" si="316"/>
        <v/>
      </c>
      <c r="AQ909" s="18" t="str">
        <f t="shared" si="317"/>
        <v/>
      </c>
      <c r="AR909" s="18">
        <v>4.0980000000000003E-2</v>
      </c>
      <c r="AS909" s="18">
        <f>IF(AF!$D$27="Todos",1,IF(M909=AF!$D$27,1,0))</f>
        <v>1</v>
      </c>
      <c r="AT909" s="53">
        <f>IF(AND(E909=AF!$D$6,OR(LT!M909=AF!$D$27,AF!$D$27="Todos"),OR(AP909=AF!$E$8,AQ909=AF!$E$8)),AR909+AS909,0)</f>
        <v>0</v>
      </c>
      <c r="AU909" s="18" t="str">
        <f t="shared" si="318"/>
        <v/>
      </c>
      <c r="AV909" s="54" t="str">
        <f t="shared" si="319"/>
        <v/>
      </c>
      <c r="AW909" s="54" t="str">
        <f t="shared" si="320"/>
        <v/>
      </c>
      <c r="AX909" s="18" t="str">
        <f t="shared" si="321"/>
        <v/>
      </c>
      <c r="AY909" s="18" t="str">
        <f t="shared" si="322"/>
        <v/>
      </c>
      <c r="BA909" s="18">
        <f>IF($E909=AF!$D$6,IF($M909="Concluída no prazo",2,IF($M909="Concluída com atraso",1,0)),0)</f>
        <v>0</v>
      </c>
      <c r="BB909" s="18">
        <f>IF($E909=AF!$D$6,IF($M909="Atrasada",2,IF($M909="Concluída com atraso",1,0)),0)</f>
        <v>0</v>
      </c>
      <c r="BC909" s="18">
        <v>9.0299999999999998E-3</v>
      </c>
      <c r="BD909" s="18">
        <f t="shared" si="329"/>
        <v>9.0299999999999998E-3</v>
      </c>
      <c r="BE909" s="18">
        <f t="shared" si="329"/>
        <v>9.0299999999999998E-3</v>
      </c>
      <c r="BF909" s="18" t="str">
        <f t="shared" si="323"/>
        <v/>
      </c>
      <c r="BN909" s="18" t="str">
        <f t="shared" si="324"/>
        <v>s</v>
      </c>
    </row>
    <row r="910" spans="3:66" ht="50.1" customHeight="1" thickTop="1" thickBot="1" x14ac:dyDescent="0.3">
      <c r="C910" s="46"/>
      <c r="D910" s="46"/>
      <c r="E910" s="46"/>
      <c r="F910" s="122"/>
      <c r="G910" s="122"/>
      <c r="H910" s="78" t="str">
        <f t="shared" si="325"/>
        <v/>
      </c>
      <c r="I910" s="78" t="str">
        <f t="shared" si="326"/>
        <v/>
      </c>
      <c r="J910" s="16"/>
      <c r="K910" s="46" t="str">
        <f t="shared" si="327"/>
        <v/>
      </c>
      <c r="L910" s="16"/>
      <c r="M910" s="16"/>
      <c r="N910" s="46"/>
      <c r="O910" s="47" t="str">
        <f t="shared" si="330"/>
        <v/>
      </c>
      <c r="P910" s="47"/>
      <c r="Q910" s="48" t="str">
        <f>IFERROR(VLOOKUP(E910,Funcionários!$C$8:$E$207,3,FALSE),"")</f>
        <v/>
      </c>
      <c r="R910" s="47"/>
      <c r="S910" s="49" t="str">
        <f t="shared" si="331"/>
        <v/>
      </c>
      <c r="T910" s="49">
        <v>9.0399999999999994E-3</v>
      </c>
      <c r="U910" s="48" t="str">
        <f>IF(Funcionários!C911=0,"",Funcionários!C911)</f>
        <v/>
      </c>
      <c r="V910" s="50">
        <f>IF(U910="",0,IF(COUNTIFS($E$7:$E$3006,U910,$I$7:$I$3006,'RC'!$E$6)=0,0,COUNTIFS($M$7:$M$3006,"Concluída no prazo",$E$7:$E$3006,U910,$I$7:$I$3006,'RC'!$E$6)/COUNTIFS($E$7:$E$3006,U910,$I$7:$I$3006,'RC'!$E$6)))</f>
        <v>0</v>
      </c>
      <c r="W910" s="49">
        <f>SUMIFS($J$7:$J$3006,$E$7:$E$3006,U910,$I$7:$I$3006,'RC'!$E$6)+SUMIFS($L$7:$L$3006,$E$7:$E$3006,U910,$I$7:$I$3006,'RC'!$E$6)</f>
        <v>0</v>
      </c>
      <c r="X910" s="48">
        <f>COUNTIFS($E$7:$E$3006,U910,$I$7:$I$3006,'RC'!$E$6)</f>
        <v>0</v>
      </c>
      <c r="Y910" s="48"/>
      <c r="Z910" s="51" t="str">
        <f>IF(AQ910='RC'!$E$6,AC910*1000+AD910,"")</f>
        <v/>
      </c>
      <c r="AA910" s="51" t="str">
        <f>IF(AB910="","",IF(AQ910='RC'!$E$6,AC910*1000-AD910,""))</f>
        <v/>
      </c>
      <c r="AB910" s="48" t="str">
        <f>IFERROR(VLOOKUP(E910,Funcionários!$C$8:$E$207,3,FALSE),"")</f>
        <v/>
      </c>
      <c r="AC910" s="50" t="str">
        <f>IF(AB910="","",IF(COUNTIFS($AB$7:$AB$3006,AB910,$AQ$7:$AQ$3006,'RC'!$E$6)=0,"",COUNTIFS($M$7:$M$3006,"Concluída no prazo",$AB$7:$AB$3006,AB910,$AQ$7:$AQ$3006,'RC'!$E$6)/COUNTIFS($AB$7:$AB$3006,AB910,$AQ$7:$AQ$3006,'RC'!$E$6)))</f>
        <v/>
      </c>
      <c r="AD910" s="48">
        <f>SUMIF($AQ$7:$AQ$3006,'RC'!$E$6,$J$7:$J$3006)+SUMIF($AQ$7:$AQ$3006,'RC'!$E$6,$L$7:$L$3006)</f>
        <v>21</v>
      </c>
      <c r="AF910" s="48">
        <v>4.0969999999997203E-2</v>
      </c>
      <c r="AG910" s="48">
        <f>IF(OR(AQ910="",AQ910&lt;&gt;'RC'!$E$6,AB910&lt;&gt;'RC'!$D$21),0,1)</f>
        <v>0</v>
      </c>
      <c r="AH910" s="48">
        <f t="shared" si="328"/>
        <v>4.0969999999997203E-2</v>
      </c>
      <c r="AI910" s="48" t="str">
        <f t="shared" si="310"/>
        <v/>
      </c>
      <c r="AJ910" s="48" t="str">
        <f t="shared" si="311"/>
        <v/>
      </c>
      <c r="AK910" s="52" t="str">
        <f t="shared" si="312"/>
        <v/>
      </c>
      <c r="AL910" s="52" t="str">
        <f t="shared" si="313"/>
        <v/>
      </c>
      <c r="AM910" s="48" t="str">
        <f t="shared" si="314"/>
        <v/>
      </c>
      <c r="AN910" s="48" t="str">
        <f t="shared" si="315"/>
        <v/>
      </c>
      <c r="AP910" s="18" t="str">
        <f t="shared" si="316"/>
        <v/>
      </c>
      <c r="AQ910" s="18" t="str">
        <f t="shared" si="317"/>
        <v/>
      </c>
      <c r="AR910" s="18">
        <v>4.0969999999999999E-2</v>
      </c>
      <c r="AS910" s="18">
        <f>IF(AF!$D$27="Todos",1,IF(M910=AF!$D$27,1,0))</f>
        <v>1</v>
      </c>
      <c r="AT910" s="53">
        <f>IF(AND(E910=AF!$D$6,OR(LT!M910=AF!$D$27,AF!$D$27="Todos"),OR(AP910=AF!$E$8,AQ910=AF!$E$8)),AR910+AS910,0)</f>
        <v>0</v>
      </c>
      <c r="AU910" s="18" t="str">
        <f t="shared" si="318"/>
        <v/>
      </c>
      <c r="AV910" s="54" t="str">
        <f t="shared" si="319"/>
        <v/>
      </c>
      <c r="AW910" s="54" t="str">
        <f t="shared" si="320"/>
        <v/>
      </c>
      <c r="AX910" s="18" t="str">
        <f t="shared" si="321"/>
        <v/>
      </c>
      <c r="AY910" s="18" t="str">
        <f t="shared" si="322"/>
        <v/>
      </c>
      <c r="BA910" s="18">
        <f>IF($E910=AF!$D$6,IF($M910="Concluída no prazo",2,IF($M910="Concluída com atraso",1,0)),0)</f>
        <v>0</v>
      </c>
      <c r="BB910" s="18">
        <f>IF($E910=AF!$D$6,IF($M910="Atrasada",2,IF($M910="Concluída com atraso",1,0)),0)</f>
        <v>0</v>
      </c>
      <c r="BC910" s="18">
        <v>9.0399999999999994E-3</v>
      </c>
      <c r="BD910" s="18">
        <f t="shared" si="329"/>
        <v>9.0399999999999994E-3</v>
      </c>
      <c r="BE910" s="18">
        <f t="shared" si="329"/>
        <v>9.0399999999999994E-3</v>
      </c>
      <c r="BF910" s="18" t="str">
        <f t="shared" si="323"/>
        <v/>
      </c>
      <c r="BN910" s="18" t="str">
        <f t="shared" si="324"/>
        <v>s</v>
      </c>
    </row>
    <row r="911" spans="3:66" ht="50.1" customHeight="1" thickTop="1" thickBot="1" x14ac:dyDescent="0.3">
      <c r="C911" s="46"/>
      <c r="D911" s="46"/>
      <c r="E911" s="46"/>
      <c r="F911" s="122"/>
      <c r="G911" s="122"/>
      <c r="H911" s="78" t="str">
        <f t="shared" si="325"/>
        <v/>
      </c>
      <c r="I911" s="78" t="str">
        <f t="shared" si="326"/>
        <v/>
      </c>
      <c r="J911" s="16"/>
      <c r="K911" s="46" t="str">
        <f t="shared" si="327"/>
        <v/>
      </c>
      <c r="L911" s="16"/>
      <c r="M911" s="16"/>
      <c r="N911" s="46"/>
      <c r="O911" s="47" t="str">
        <f t="shared" si="330"/>
        <v/>
      </c>
      <c r="P911" s="47"/>
      <c r="Q911" s="48" t="str">
        <f>IFERROR(VLOOKUP(E911,Funcionários!$C$8:$E$207,3,FALSE),"")</f>
        <v/>
      </c>
      <c r="R911" s="47"/>
      <c r="S911" s="49" t="str">
        <f t="shared" si="331"/>
        <v/>
      </c>
      <c r="T911" s="49">
        <v>9.0500000000000008E-3</v>
      </c>
      <c r="U911" s="48" t="str">
        <f>IF(Funcionários!C912=0,"",Funcionários!C912)</f>
        <v/>
      </c>
      <c r="V911" s="50">
        <f>IF(U911="",0,IF(COUNTIFS($E$7:$E$3006,U911,$I$7:$I$3006,'RC'!$E$6)=0,0,COUNTIFS($M$7:$M$3006,"Concluída no prazo",$E$7:$E$3006,U911,$I$7:$I$3006,'RC'!$E$6)/COUNTIFS($E$7:$E$3006,U911,$I$7:$I$3006,'RC'!$E$6)))</f>
        <v>0</v>
      </c>
      <c r="W911" s="49">
        <f>SUMIFS($J$7:$J$3006,$E$7:$E$3006,U911,$I$7:$I$3006,'RC'!$E$6)+SUMIFS($L$7:$L$3006,$E$7:$E$3006,U911,$I$7:$I$3006,'RC'!$E$6)</f>
        <v>0</v>
      </c>
      <c r="X911" s="48">
        <f>COUNTIFS($E$7:$E$3006,U911,$I$7:$I$3006,'RC'!$E$6)</f>
        <v>0</v>
      </c>
      <c r="Y911" s="48"/>
      <c r="Z911" s="51" t="str">
        <f>IF(AQ911='RC'!$E$6,AC911*1000+AD911,"")</f>
        <v/>
      </c>
      <c r="AA911" s="51" t="str">
        <f>IF(AB911="","",IF(AQ911='RC'!$E$6,AC911*1000-AD911,""))</f>
        <v/>
      </c>
      <c r="AB911" s="48" t="str">
        <f>IFERROR(VLOOKUP(E911,Funcionários!$C$8:$E$207,3,FALSE),"")</f>
        <v/>
      </c>
      <c r="AC911" s="50" t="str">
        <f>IF(AB911="","",IF(COUNTIFS($AB$7:$AB$3006,AB911,$AQ$7:$AQ$3006,'RC'!$E$6)=0,"",COUNTIFS($M$7:$M$3006,"Concluída no prazo",$AB$7:$AB$3006,AB911,$AQ$7:$AQ$3006,'RC'!$E$6)/COUNTIFS($AB$7:$AB$3006,AB911,$AQ$7:$AQ$3006,'RC'!$E$6)))</f>
        <v/>
      </c>
      <c r="AD911" s="48">
        <f>SUMIF($AQ$7:$AQ$3006,'RC'!$E$6,$J$7:$J$3006)+SUMIF($AQ$7:$AQ$3006,'RC'!$E$6,$L$7:$L$3006)</f>
        <v>21</v>
      </c>
      <c r="AF911" s="48">
        <v>4.09599999999972E-2</v>
      </c>
      <c r="AG911" s="48">
        <f>IF(OR(AQ911="",AQ911&lt;&gt;'RC'!$E$6,AB911&lt;&gt;'RC'!$D$21),0,1)</f>
        <v>0</v>
      </c>
      <c r="AH911" s="48">
        <f t="shared" si="328"/>
        <v>4.09599999999972E-2</v>
      </c>
      <c r="AI911" s="48" t="str">
        <f t="shared" si="310"/>
        <v/>
      </c>
      <c r="AJ911" s="48" t="str">
        <f t="shared" si="311"/>
        <v/>
      </c>
      <c r="AK911" s="52" t="str">
        <f t="shared" si="312"/>
        <v/>
      </c>
      <c r="AL911" s="52" t="str">
        <f t="shared" si="313"/>
        <v/>
      </c>
      <c r="AM911" s="48" t="str">
        <f t="shared" si="314"/>
        <v/>
      </c>
      <c r="AN911" s="48" t="str">
        <f t="shared" si="315"/>
        <v/>
      </c>
      <c r="AP911" s="18" t="str">
        <f t="shared" si="316"/>
        <v/>
      </c>
      <c r="AQ911" s="18" t="str">
        <f t="shared" si="317"/>
        <v/>
      </c>
      <c r="AR911" s="18">
        <v>4.0960000000000003E-2</v>
      </c>
      <c r="AS911" s="18">
        <f>IF(AF!$D$27="Todos",1,IF(M911=AF!$D$27,1,0))</f>
        <v>1</v>
      </c>
      <c r="AT911" s="53">
        <f>IF(AND(E911=AF!$D$6,OR(LT!M911=AF!$D$27,AF!$D$27="Todos"),OR(AP911=AF!$E$8,AQ911=AF!$E$8)),AR911+AS911,0)</f>
        <v>0</v>
      </c>
      <c r="AU911" s="18" t="str">
        <f t="shared" si="318"/>
        <v/>
      </c>
      <c r="AV911" s="54" t="str">
        <f t="shared" si="319"/>
        <v/>
      </c>
      <c r="AW911" s="54" t="str">
        <f t="shared" si="320"/>
        <v/>
      </c>
      <c r="AX911" s="18" t="str">
        <f t="shared" si="321"/>
        <v/>
      </c>
      <c r="AY911" s="18" t="str">
        <f t="shared" si="322"/>
        <v/>
      </c>
      <c r="BA911" s="18">
        <f>IF($E911=AF!$D$6,IF($M911="Concluída no prazo",2,IF($M911="Concluída com atraso",1,0)),0)</f>
        <v>0</v>
      </c>
      <c r="BB911" s="18">
        <f>IF($E911=AF!$D$6,IF($M911="Atrasada",2,IF($M911="Concluída com atraso",1,0)),0)</f>
        <v>0</v>
      </c>
      <c r="BC911" s="18">
        <v>9.0500000000000008E-3</v>
      </c>
      <c r="BD911" s="18">
        <f t="shared" si="329"/>
        <v>9.0500000000000008E-3</v>
      </c>
      <c r="BE911" s="18">
        <f t="shared" si="329"/>
        <v>9.0500000000000008E-3</v>
      </c>
      <c r="BF911" s="18" t="str">
        <f t="shared" si="323"/>
        <v/>
      </c>
      <c r="BN911" s="18" t="str">
        <f t="shared" si="324"/>
        <v>s</v>
      </c>
    </row>
    <row r="912" spans="3:66" ht="50.1" customHeight="1" thickTop="1" thickBot="1" x14ac:dyDescent="0.3">
      <c r="C912" s="46"/>
      <c r="D912" s="46"/>
      <c r="E912" s="46"/>
      <c r="F912" s="122"/>
      <c r="G912" s="122"/>
      <c r="H912" s="78" t="str">
        <f t="shared" si="325"/>
        <v/>
      </c>
      <c r="I912" s="78" t="str">
        <f t="shared" si="326"/>
        <v/>
      </c>
      <c r="J912" s="16"/>
      <c r="K912" s="46" t="str">
        <f t="shared" si="327"/>
        <v/>
      </c>
      <c r="L912" s="16"/>
      <c r="M912" s="16"/>
      <c r="N912" s="46"/>
      <c r="O912" s="47" t="str">
        <f t="shared" si="330"/>
        <v/>
      </c>
      <c r="P912" s="47"/>
      <c r="Q912" s="48" t="str">
        <f>IFERROR(VLOOKUP(E912,Funcionários!$C$8:$E$207,3,FALSE),"")</f>
        <v/>
      </c>
      <c r="R912" s="47"/>
      <c r="S912" s="49" t="str">
        <f t="shared" si="331"/>
        <v/>
      </c>
      <c r="T912" s="49">
        <v>9.0600000000000003E-3</v>
      </c>
      <c r="U912" s="48" t="str">
        <f>IF(Funcionários!C913=0,"",Funcionários!C913)</f>
        <v/>
      </c>
      <c r="V912" s="50">
        <f>IF(U912="",0,IF(COUNTIFS($E$7:$E$3006,U912,$I$7:$I$3006,'RC'!$E$6)=0,0,COUNTIFS($M$7:$M$3006,"Concluída no prazo",$E$7:$E$3006,U912,$I$7:$I$3006,'RC'!$E$6)/COUNTIFS($E$7:$E$3006,U912,$I$7:$I$3006,'RC'!$E$6)))</f>
        <v>0</v>
      </c>
      <c r="W912" s="49">
        <f>SUMIFS($J$7:$J$3006,$E$7:$E$3006,U912,$I$7:$I$3006,'RC'!$E$6)+SUMIFS($L$7:$L$3006,$E$7:$E$3006,U912,$I$7:$I$3006,'RC'!$E$6)</f>
        <v>0</v>
      </c>
      <c r="X912" s="48">
        <f>COUNTIFS($E$7:$E$3006,U912,$I$7:$I$3006,'RC'!$E$6)</f>
        <v>0</v>
      </c>
      <c r="Y912" s="48"/>
      <c r="Z912" s="51" t="str">
        <f>IF(AQ912='RC'!$E$6,AC912*1000+AD912,"")</f>
        <v/>
      </c>
      <c r="AA912" s="51" t="str">
        <f>IF(AB912="","",IF(AQ912='RC'!$E$6,AC912*1000-AD912,""))</f>
        <v/>
      </c>
      <c r="AB912" s="48" t="str">
        <f>IFERROR(VLOOKUP(E912,Funcionários!$C$8:$E$207,3,FALSE),"")</f>
        <v/>
      </c>
      <c r="AC912" s="50" t="str">
        <f>IF(AB912="","",IF(COUNTIFS($AB$7:$AB$3006,AB912,$AQ$7:$AQ$3006,'RC'!$E$6)=0,"",COUNTIFS($M$7:$M$3006,"Concluída no prazo",$AB$7:$AB$3006,AB912,$AQ$7:$AQ$3006,'RC'!$E$6)/COUNTIFS($AB$7:$AB$3006,AB912,$AQ$7:$AQ$3006,'RC'!$E$6)))</f>
        <v/>
      </c>
      <c r="AD912" s="48">
        <f>SUMIF($AQ$7:$AQ$3006,'RC'!$E$6,$J$7:$J$3006)+SUMIF($AQ$7:$AQ$3006,'RC'!$E$6,$L$7:$L$3006)</f>
        <v>21</v>
      </c>
      <c r="AF912" s="48">
        <v>4.0949999999997197E-2</v>
      </c>
      <c r="AG912" s="48">
        <f>IF(OR(AQ912="",AQ912&lt;&gt;'RC'!$E$6,AB912&lt;&gt;'RC'!$D$21),0,1)</f>
        <v>0</v>
      </c>
      <c r="AH912" s="48">
        <f t="shared" si="328"/>
        <v>4.0949999999997197E-2</v>
      </c>
      <c r="AI912" s="48" t="str">
        <f t="shared" si="310"/>
        <v/>
      </c>
      <c r="AJ912" s="48" t="str">
        <f t="shared" si="311"/>
        <v/>
      </c>
      <c r="AK912" s="52" t="str">
        <f t="shared" si="312"/>
        <v/>
      </c>
      <c r="AL912" s="52" t="str">
        <f t="shared" si="313"/>
        <v/>
      </c>
      <c r="AM912" s="48" t="str">
        <f t="shared" si="314"/>
        <v/>
      </c>
      <c r="AN912" s="48" t="str">
        <f t="shared" si="315"/>
        <v/>
      </c>
      <c r="AP912" s="18" t="str">
        <f t="shared" si="316"/>
        <v/>
      </c>
      <c r="AQ912" s="18" t="str">
        <f t="shared" si="317"/>
        <v/>
      </c>
      <c r="AR912" s="18">
        <v>4.095E-2</v>
      </c>
      <c r="AS912" s="18">
        <f>IF(AF!$D$27="Todos",1,IF(M912=AF!$D$27,1,0))</f>
        <v>1</v>
      </c>
      <c r="AT912" s="53">
        <f>IF(AND(E912=AF!$D$6,OR(LT!M912=AF!$D$27,AF!$D$27="Todos"),OR(AP912=AF!$E$8,AQ912=AF!$E$8)),AR912+AS912,0)</f>
        <v>0</v>
      </c>
      <c r="AU912" s="18" t="str">
        <f t="shared" si="318"/>
        <v/>
      </c>
      <c r="AV912" s="54" t="str">
        <f t="shared" si="319"/>
        <v/>
      </c>
      <c r="AW912" s="54" t="str">
        <f t="shared" si="320"/>
        <v/>
      </c>
      <c r="AX912" s="18" t="str">
        <f t="shared" si="321"/>
        <v/>
      </c>
      <c r="AY912" s="18" t="str">
        <f t="shared" si="322"/>
        <v/>
      </c>
      <c r="BA912" s="18">
        <f>IF($E912=AF!$D$6,IF($M912="Concluída no prazo",2,IF($M912="Concluída com atraso",1,0)),0)</f>
        <v>0</v>
      </c>
      <c r="BB912" s="18">
        <f>IF($E912=AF!$D$6,IF($M912="Atrasada",2,IF($M912="Concluída com atraso",1,0)),0)</f>
        <v>0</v>
      </c>
      <c r="BC912" s="18">
        <v>9.0600000000000003E-3</v>
      </c>
      <c r="BD912" s="18">
        <f t="shared" si="329"/>
        <v>9.0600000000000003E-3</v>
      </c>
      <c r="BE912" s="18">
        <f t="shared" si="329"/>
        <v>9.0600000000000003E-3</v>
      </c>
      <c r="BF912" s="18" t="str">
        <f t="shared" si="323"/>
        <v/>
      </c>
      <c r="BN912" s="18" t="str">
        <f t="shared" si="324"/>
        <v>s</v>
      </c>
    </row>
    <row r="913" spans="3:66" ht="50.1" customHeight="1" thickTop="1" thickBot="1" x14ac:dyDescent="0.3">
      <c r="C913" s="46"/>
      <c r="D913" s="46"/>
      <c r="E913" s="46"/>
      <c r="F913" s="122"/>
      <c r="G913" s="122"/>
      <c r="H913" s="78" t="str">
        <f t="shared" si="325"/>
        <v/>
      </c>
      <c r="I913" s="78" t="str">
        <f t="shared" si="326"/>
        <v/>
      </c>
      <c r="J913" s="16"/>
      <c r="K913" s="46" t="str">
        <f t="shared" si="327"/>
        <v/>
      </c>
      <c r="L913" s="16"/>
      <c r="M913" s="16"/>
      <c r="N913" s="46"/>
      <c r="O913" s="47" t="str">
        <f t="shared" si="330"/>
        <v/>
      </c>
      <c r="P913" s="47"/>
      <c r="Q913" s="48" t="str">
        <f>IFERROR(VLOOKUP(E913,Funcionários!$C$8:$E$207,3,FALSE),"")</f>
        <v/>
      </c>
      <c r="R913" s="47"/>
      <c r="S913" s="49" t="str">
        <f t="shared" si="331"/>
        <v/>
      </c>
      <c r="T913" s="49">
        <v>9.0699999999999999E-3</v>
      </c>
      <c r="U913" s="48" t="str">
        <f>IF(Funcionários!C914=0,"",Funcionários!C914)</f>
        <v/>
      </c>
      <c r="V913" s="50">
        <f>IF(U913="",0,IF(COUNTIFS($E$7:$E$3006,U913,$I$7:$I$3006,'RC'!$E$6)=0,0,COUNTIFS($M$7:$M$3006,"Concluída no prazo",$E$7:$E$3006,U913,$I$7:$I$3006,'RC'!$E$6)/COUNTIFS($E$7:$E$3006,U913,$I$7:$I$3006,'RC'!$E$6)))</f>
        <v>0</v>
      </c>
      <c r="W913" s="49">
        <f>SUMIFS($J$7:$J$3006,$E$7:$E$3006,U913,$I$7:$I$3006,'RC'!$E$6)+SUMIFS($L$7:$L$3006,$E$7:$E$3006,U913,$I$7:$I$3006,'RC'!$E$6)</f>
        <v>0</v>
      </c>
      <c r="X913" s="48">
        <f>COUNTIFS($E$7:$E$3006,U913,$I$7:$I$3006,'RC'!$E$6)</f>
        <v>0</v>
      </c>
      <c r="Y913" s="48"/>
      <c r="Z913" s="51" t="str">
        <f>IF(AQ913='RC'!$E$6,AC913*1000+AD913,"")</f>
        <v/>
      </c>
      <c r="AA913" s="51" t="str">
        <f>IF(AB913="","",IF(AQ913='RC'!$E$6,AC913*1000-AD913,""))</f>
        <v/>
      </c>
      <c r="AB913" s="48" t="str">
        <f>IFERROR(VLOOKUP(E913,Funcionários!$C$8:$E$207,3,FALSE),"")</f>
        <v/>
      </c>
      <c r="AC913" s="50" t="str">
        <f>IF(AB913="","",IF(COUNTIFS($AB$7:$AB$3006,AB913,$AQ$7:$AQ$3006,'RC'!$E$6)=0,"",COUNTIFS($M$7:$M$3006,"Concluída no prazo",$AB$7:$AB$3006,AB913,$AQ$7:$AQ$3006,'RC'!$E$6)/COUNTIFS($AB$7:$AB$3006,AB913,$AQ$7:$AQ$3006,'RC'!$E$6)))</f>
        <v/>
      </c>
      <c r="AD913" s="48">
        <f>SUMIF($AQ$7:$AQ$3006,'RC'!$E$6,$J$7:$J$3006)+SUMIF($AQ$7:$AQ$3006,'RC'!$E$6,$L$7:$L$3006)</f>
        <v>21</v>
      </c>
      <c r="AF913" s="48">
        <v>4.0939999999997201E-2</v>
      </c>
      <c r="AG913" s="48">
        <f>IF(OR(AQ913="",AQ913&lt;&gt;'RC'!$E$6,AB913&lt;&gt;'RC'!$D$21),0,1)</f>
        <v>0</v>
      </c>
      <c r="AH913" s="48">
        <f t="shared" si="328"/>
        <v>4.0939999999997201E-2</v>
      </c>
      <c r="AI913" s="48" t="str">
        <f t="shared" si="310"/>
        <v/>
      </c>
      <c r="AJ913" s="48" t="str">
        <f t="shared" si="311"/>
        <v/>
      </c>
      <c r="AK913" s="52" t="str">
        <f t="shared" si="312"/>
        <v/>
      </c>
      <c r="AL913" s="52" t="str">
        <f t="shared" si="313"/>
        <v/>
      </c>
      <c r="AM913" s="48" t="str">
        <f t="shared" si="314"/>
        <v/>
      </c>
      <c r="AN913" s="48" t="str">
        <f t="shared" si="315"/>
        <v/>
      </c>
      <c r="AP913" s="18" t="str">
        <f t="shared" si="316"/>
        <v/>
      </c>
      <c r="AQ913" s="18" t="str">
        <f t="shared" si="317"/>
        <v/>
      </c>
      <c r="AR913" s="18">
        <v>4.0939999999999997E-2</v>
      </c>
      <c r="AS913" s="18">
        <f>IF(AF!$D$27="Todos",1,IF(M913=AF!$D$27,1,0))</f>
        <v>1</v>
      </c>
      <c r="AT913" s="53">
        <f>IF(AND(E913=AF!$D$6,OR(LT!M913=AF!$D$27,AF!$D$27="Todos"),OR(AP913=AF!$E$8,AQ913=AF!$E$8)),AR913+AS913,0)</f>
        <v>0</v>
      </c>
      <c r="AU913" s="18" t="str">
        <f t="shared" si="318"/>
        <v/>
      </c>
      <c r="AV913" s="54" t="str">
        <f t="shared" si="319"/>
        <v/>
      </c>
      <c r="AW913" s="54" t="str">
        <f t="shared" si="320"/>
        <v/>
      </c>
      <c r="AX913" s="18" t="str">
        <f t="shared" si="321"/>
        <v/>
      </c>
      <c r="AY913" s="18" t="str">
        <f t="shared" si="322"/>
        <v/>
      </c>
      <c r="BA913" s="18">
        <f>IF($E913=AF!$D$6,IF($M913="Concluída no prazo",2,IF($M913="Concluída com atraso",1,0)),0)</f>
        <v>0</v>
      </c>
      <c r="BB913" s="18">
        <f>IF($E913=AF!$D$6,IF($M913="Atrasada",2,IF($M913="Concluída com atraso",1,0)),0)</f>
        <v>0</v>
      </c>
      <c r="BC913" s="18">
        <v>9.0699999999999999E-3</v>
      </c>
      <c r="BD913" s="18">
        <f t="shared" si="329"/>
        <v>9.0699999999999999E-3</v>
      </c>
      <c r="BE913" s="18">
        <f t="shared" si="329"/>
        <v>9.0699999999999999E-3</v>
      </c>
      <c r="BF913" s="18" t="str">
        <f t="shared" si="323"/>
        <v/>
      </c>
      <c r="BN913" s="18" t="str">
        <f t="shared" si="324"/>
        <v>s</v>
      </c>
    </row>
    <row r="914" spans="3:66" ht="50.1" customHeight="1" thickTop="1" thickBot="1" x14ac:dyDescent="0.3">
      <c r="C914" s="46"/>
      <c r="D914" s="46"/>
      <c r="E914" s="46"/>
      <c r="F914" s="122"/>
      <c r="G914" s="122"/>
      <c r="H914" s="78" t="str">
        <f t="shared" si="325"/>
        <v/>
      </c>
      <c r="I914" s="78" t="str">
        <f t="shared" si="326"/>
        <v/>
      </c>
      <c r="J914" s="16"/>
      <c r="K914" s="46" t="str">
        <f t="shared" si="327"/>
        <v/>
      </c>
      <c r="L914" s="16"/>
      <c r="M914" s="16"/>
      <c r="N914" s="46"/>
      <c r="O914" s="47" t="str">
        <f t="shared" si="330"/>
        <v/>
      </c>
      <c r="P914" s="47"/>
      <c r="Q914" s="48" t="str">
        <f>IFERROR(VLOOKUP(E914,Funcionários!$C$8:$E$207,3,FALSE),"")</f>
        <v/>
      </c>
      <c r="R914" s="47"/>
      <c r="S914" s="49" t="str">
        <f t="shared" si="331"/>
        <v/>
      </c>
      <c r="T914" s="49">
        <v>9.0799999999999995E-3</v>
      </c>
      <c r="U914" s="48" t="str">
        <f>IF(Funcionários!C915=0,"",Funcionários!C915)</f>
        <v/>
      </c>
      <c r="V914" s="50">
        <f>IF(U914="",0,IF(COUNTIFS($E$7:$E$3006,U914,$I$7:$I$3006,'RC'!$E$6)=0,0,COUNTIFS($M$7:$M$3006,"Concluída no prazo",$E$7:$E$3006,U914,$I$7:$I$3006,'RC'!$E$6)/COUNTIFS($E$7:$E$3006,U914,$I$7:$I$3006,'RC'!$E$6)))</f>
        <v>0</v>
      </c>
      <c r="W914" s="49">
        <f>SUMIFS($J$7:$J$3006,$E$7:$E$3006,U914,$I$7:$I$3006,'RC'!$E$6)+SUMIFS($L$7:$L$3006,$E$7:$E$3006,U914,$I$7:$I$3006,'RC'!$E$6)</f>
        <v>0</v>
      </c>
      <c r="X914" s="48">
        <f>COUNTIFS($E$7:$E$3006,U914,$I$7:$I$3006,'RC'!$E$6)</f>
        <v>0</v>
      </c>
      <c r="Y914" s="48"/>
      <c r="Z914" s="51" t="str">
        <f>IF(AQ914='RC'!$E$6,AC914*1000+AD914,"")</f>
        <v/>
      </c>
      <c r="AA914" s="51" t="str">
        <f>IF(AB914="","",IF(AQ914='RC'!$E$6,AC914*1000-AD914,""))</f>
        <v/>
      </c>
      <c r="AB914" s="48" t="str">
        <f>IFERROR(VLOOKUP(E914,Funcionários!$C$8:$E$207,3,FALSE),"")</f>
        <v/>
      </c>
      <c r="AC914" s="50" t="str">
        <f>IF(AB914="","",IF(COUNTIFS($AB$7:$AB$3006,AB914,$AQ$7:$AQ$3006,'RC'!$E$6)=0,"",COUNTIFS($M$7:$M$3006,"Concluída no prazo",$AB$7:$AB$3006,AB914,$AQ$7:$AQ$3006,'RC'!$E$6)/COUNTIFS($AB$7:$AB$3006,AB914,$AQ$7:$AQ$3006,'RC'!$E$6)))</f>
        <v/>
      </c>
      <c r="AD914" s="48">
        <f>SUMIF($AQ$7:$AQ$3006,'RC'!$E$6,$J$7:$J$3006)+SUMIF($AQ$7:$AQ$3006,'RC'!$E$6,$L$7:$L$3006)</f>
        <v>21</v>
      </c>
      <c r="AF914" s="48">
        <v>4.0929999999997198E-2</v>
      </c>
      <c r="AG914" s="48">
        <f>IF(OR(AQ914="",AQ914&lt;&gt;'RC'!$E$6,AB914&lt;&gt;'RC'!$D$21),0,1)</f>
        <v>0</v>
      </c>
      <c r="AH914" s="48">
        <f t="shared" si="328"/>
        <v>4.0929999999997198E-2</v>
      </c>
      <c r="AI914" s="48" t="str">
        <f t="shared" si="310"/>
        <v/>
      </c>
      <c r="AJ914" s="48" t="str">
        <f t="shared" si="311"/>
        <v/>
      </c>
      <c r="AK914" s="52" t="str">
        <f t="shared" si="312"/>
        <v/>
      </c>
      <c r="AL914" s="52" t="str">
        <f t="shared" si="313"/>
        <v/>
      </c>
      <c r="AM914" s="48" t="str">
        <f t="shared" si="314"/>
        <v/>
      </c>
      <c r="AN914" s="48" t="str">
        <f t="shared" si="315"/>
        <v/>
      </c>
      <c r="AP914" s="18" t="str">
        <f t="shared" si="316"/>
        <v/>
      </c>
      <c r="AQ914" s="18" t="str">
        <f t="shared" si="317"/>
        <v/>
      </c>
      <c r="AR914" s="18">
        <v>4.0930000000000001E-2</v>
      </c>
      <c r="AS914" s="18">
        <f>IF(AF!$D$27="Todos",1,IF(M914=AF!$D$27,1,0))</f>
        <v>1</v>
      </c>
      <c r="AT914" s="53">
        <f>IF(AND(E914=AF!$D$6,OR(LT!M914=AF!$D$27,AF!$D$27="Todos"),OR(AP914=AF!$E$8,AQ914=AF!$E$8)),AR914+AS914,0)</f>
        <v>0</v>
      </c>
      <c r="AU914" s="18" t="str">
        <f t="shared" si="318"/>
        <v/>
      </c>
      <c r="AV914" s="54" t="str">
        <f t="shared" si="319"/>
        <v/>
      </c>
      <c r="AW914" s="54" t="str">
        <f t="shared" si="320"/>
        <v/>
      </c>
      <c r="AX914" s="18" t="str">
        <f t="shared" si="321"/>
        <v/>
      </c>
      <c r="AY914" s="18" t="str">
        <f t="shared" si="322"/>
        <v/>
      </c>
      <c r="BA914" s="18">
        <f>IF($E914=AF!$D$6,IF($M914="Concluída no prazo",2,IF($M914="Concluída com atraso",1,0)),0)</f>
        <v>0</v>
      </c>
      <c r="BB914" s="18">
        <f>IF($E914=AF!$D$6,IF($M914="Atrasada",2,IF($M914="Concluída com atraso",1,0)),0)</f>
        <v>0</v>
      </c>
      <c r="BC914" s="18">
        <v>9.0799999999999995E-3</v>
      </c>
      <c r="BD914" s="18">
        <f t="shared" si="329"/>
        <v>9.0799999999999995E-3</v>
      </c>
      <c r="BE914" s="18">
        <f t="shared" si="329"/>
        <v>9.0799999999999995E-3</v>
      </c>
      <c r="BF914" s="18" t="str">
        <f t="shared" si="323"/>
        <v/>
      </c>
      <c r="BN914" s="18" t="str">
        <f t="shared" si="324"/>
        <v>s</v>
      </c>
    </row>
    <row r="915" spans="3:66" ht="50.1" customHeight="1" thickTop="1" thickBot="1" x14ac:dyDescent="0.3">
      <c r="C915" s="46"/>
      <c r="D915" s="46"/>
      <c r="E915" s="46"/>
      <c r="F915" s="122"/>
      <c r="G915" s="122"/>
      <c r="H915" s="78" t="str">
        <f t="shared" si="325"/>
        <v/>
      </c>
      <c r="I915" s="78" t="str">
        <f t="shared" si="326"/>
        <v/>
      </c>
      <c r="J915" s="16"/>
      <c r="K915" s="46" t="str">
        <f t="shared" si="327"/>
        <v/>
      </c>
      <c r="L915" s="16"/>
      <c r="M915" s="16"/>
      <c r="N915" s="46"/>
      <c r="O915" s="47" t="str">
        <f t="shared" si="330"/>
        <v/>
      </c>
      <c r="P915" s="47"/>
      <c r="Q915" s="48" t="str">
        <f>IFERROR(VLOOKUP(E915,Funcionários!$C$8:$E$207,3,FALSE),"")</f>
        <v/>
      </c>
      <c r="R915" s="47"/>
      <c r="S915" s="49" t="str">
        <f t="shared" si="331"/>
        <v/>
      </c>
      <c r="T915" s="49">
        <v>9.0900000000000009E-3</v>
      </c>
      <c r="U915" s="48" t="str">
        <f>IF(Funcionários!C916=0,"",Funcionários!C916)</f>
        <v/>
      </c>
      <c r="V915" s="50">
        <f>IF(U915="",0,IF(COUNTIFS($E$7:$E$3006,U915,$I$7:$I$3006,'RC'!$E$6)=0,0,COUNTIFS($M$7:$M$3006,"Concluída no prazo",$E$7:$E$3006,U915,$I$7:$I$3006,'RC'!$E$6)/COUNTIFS($E$7:$E$3006,U915,$I$7:$I$3006,'RC'!$E$6)))</f>
        <v>0</v>
      </c>
      <c r="W915" s="49">
        <f>SUMIFS($J$7:$J$3006,$E$7:$E$3006,U915,$I$7:$I$3006,'RC'!$E$6)+SUMIFS($L$7:$L$3006,$E$7:$E$3006,U915,$I$7:$I$3006,'RC'!$E$6)</f>
        <v>0</v>
      </c>
      <c r="X915" s="48">
        <f>COUNTIFS($E$7:$E$3006,U915,$I$7:$I$3006,'RC'!$E$6)</f>
        <v>0</v>
      </c>
      <c r="Y915" s="48"/>
      <c r="Z915" s="51" t="str">
        <f>IF(AQ915='RC'!$E$6,AC915*1000+AD915,"")</f>
        <v/>
      </c>
      <c r="AA915" s="51" t="str">
        <f>IF(AB915="","",IF(AQ915='RC'!$E$6,AC915*1000-AD915,""))</f>
        <v/>
      </c>
      <c r="AB915" s="48" t="str">
        <f>IFERROR(VLOOKUP(E915,Funcionários!$C$8:$E$207,3,FALSE),"")</f>
        <v/>
      </c>
      <c r="AC915" s="50" t="str">
        <f>IF(AB915="","",IF(COUNTIFS($AB$7:$AB$3006,AB915,$AQ$7:$AQ$3006,'RC'!$E$6)=0,"",COUNTIFS($M$7:$M$3006,"Concluída no prazo",$AB$7:$AB$3006,AB915,$AQ$7:$AQ$3006,'RC'!$E$6)/COUNTIFS($AB$7:$AB$3006,AB915,$AQ$7:$AQ$3006,'RC'!$E$6)))</f>
        <v/>
      </c>
      <c r="AD915" s="48">
        <f>SUMIF($AQ$7:$AQ$3006,'RC'!$E$6,$J$7:$J$3006)+SUMIF($AQ$7:$AQ$3006,'RC'!$E$6,$L$7:$L$3006)</f>
        <v>21</v>
      </c>
      <c r="AF915" s="48">
        <v>4.0919999999997202E-2</v>
      </c>
      <c r="AG915" s="48">
        <f>IF(OR(AQ915="",AQ915&lt;&gt;'RC'!$E$6,AB915&lt;&gt;'RC'!$D$21),0,1)</f>
        <v>0</v>
      </c>
      <c r="AH915" s="48">
        <f t="shared" si="328"/>
        <v>4.0919999999997202E-2</v>
      </c>
      <c r="AI915" s="48" t="str">
        <f t="shared" si="310"/>
        <v/>
      </c>
      <c r="AJ915" s="48" t="str">
        <f t="shared" si="311"/>
        <v/>
      </c>
      <c r="AK915" s="52" t="str">
        <f t="shared" si="312"/>
        <v/>
      </c>
      <c r="AL915" s="52" t="str">
        <f t="shared" si="313"/>
        <v/>
      </c>
      <c r="AM915" s="48" t="str">
        <f t="shared" si="314"/>
        <v/>
      </c>
      <c r="AN915" s="48" t="str">
        <f t="shared" si="315"/>
        <v/>
      </c>
      <c r="AP915" s="18" t="str">
        <f t="shared" si="316"/>
        <v/>
      </c>
      <c r="AQ915" s="18" t="str">
        <f t="shared" si="317"/>
        <v/>
      </c>
      <c r="AR915" s="18">
        <v>4.0919999999999998E-2</v>
      </c>
      <c r="AS915" s="18">
        <f>IF(AF!$D$27="Todos",1,IF(M915=AF!$D$27,1,0))</f>
        <v>1</v>
      </c>
      <c r="AT915" s="53">
        <f>IF(AND(E915=AF!$D$6,OR(LT!M915=AF!$D$27,AF!$D$27="Todos"),OR(AP915=AF!$E$8,AQ915=AF!$E$8)),AR915+AS915,0)</f>
        <v>0</v>
      </c>
      <c r="AU915" s="18" t="str">
        <f t="shared" si="318"/>
        <v/>
      </c>
      <c r="AV915" s="54" t="str">
        <f t="shared" si="319"/>
        <v/>
      </c>
      <c r="AW915" s="54" t="str">
        <f t="shared" si="320"/>
        <v/>
      </c>
      <c r="AX915" s="18" t="str">
        <f t="shared" si="321"/>
        <v/>
      </c>
      <c r="AY915" s="18" t="str">
        <f t="shared" si="322"/>
        <v/>
      </c>
      <c r="BA915" s="18">
        <f>IF($E915=AF!$D$6,IF($M915="Concluída no prazo",2,IF($M915="Concluída com atraso",1,0)),0)</f>
        <v>0</v>
      </c>
      <c r="BB915" s="18">
        <f>IF($E915=AF!$D$6,IF($M915="Atrasada",2,IF($M915="Concluída com atraso",1,0)),0)</f>
        <v>0</v>
      </c>
      <c r="BC915" s="18">
        <v>9.0900000000000009E-3</v>
      </c>
      <c r="BD915" s="18">
        <f t="shared" si="329"/>
        <v>9.0900000000000009E-3</v>
      </c>
      <c r="BE915" s="18">
        <f t="shared" si="329"/>
        <v>9.0900000000000009E-3</v>
      </c>
      <c r="BF915" s="18" t="str">
        <f t="shared" si="323"/>
        <v/>
      </c>
      <c r="BN915" s="18" t="str">
        <f t="shared" si="324"/>
        <v>s</v>
      </c>
    </row>
    <row r="916" spans="3:66" ht="50.1" customHeight="1" thickTop="1" thickBot="1" x14ac:dyDescent="0.3">
      <c r="C916" s="46"/>
      <c r="D916" s="46"/>
      <c r="E916" s="46"/>
      <c r="F916" s="122"/>
      <c r="G916" s="122"/>
      <c r="H916" s="78" t="str">
        <f t="shared" si="325"/>
        <v/>
      </c>
      <c r="I916" s="78" t="str">
        <f t="shared" si="326"/>
        <v/>
      </c>
      <c r="J916" s="16"/>
      <c r="K916" s="46" t="str">
        <f t="shared" si="327"/>
        <v/>
      </c>
      <c r="L916" s="16"/>
      <c r="M916" s="16"/>
      <c r="N916" s="46"/>
      <c r="O916" s="47" t="str">
        <f t="shared" si="330"/>
        <v/>
      </c>
      <c r="P916" s="47"/>
      <c r="Q916" s="48" t="str">
        <f>IFERROR(VLOOKUP(E916,Funcionários!$C$8:$E$207,3,FALSE),"")</f>
        <v/>
      </c>
      <c r="R916" s="47"/>
      <c r="S916" s="49" t="str">
        <f t="shared" si="331"/>
        <v/>
      </c>
      <c r="T916" s="49">
        <v>9.1000000000000004E-3</v>
      </c>
      <c r="U916" s="48" t="str">
        <f>IF(Funcionários!C917=0,"",Funcionários!C917)</f>
        <v/>
      </c>
      <c r="V916" s="50">
        <f>IF(U916="",0,IF(COUNTIFS($E$7:$E$3006,U916,$I$7:$I$3006,'RC'!$E$6)=0,0,COUNTIFS($M$7:$M$3006,"Concluída no prazo",$E$7:$E$3006,U916,$I$7:$I$3006,'RC'!$E$6)/COUNTIFS($E$7:$E$3006,U916,$I$7:$I$3006,'RC'!$E$6)))</f>
        <v>0</v>
      </c>
      <c r="W916" s="49">
        <f>SUMIFS($J$7:$J$3006,$E$7:$E$3006,U916,$I$7:$I$3006,'RC'!$E$6)+SUMIFS($L$7:$L$3006,$E$7:$E$3006,U916,$I$7:$I$3006,'RC'!$E$6)</f>
        <v>0</v>
      </c>
      <c r="X916" s="48">
        <f>COUNTIFS($E$7:$E$3006,U916,$I$7:$I$3006,'RC'!$E$6)</f>
        <v>0</v>
      </c>
      <c r="Y916" s="48"/>
      <c r="Z916" s="51" t="str">
        <f>IF(AQ916='RC'!$E$6,AC916*1000+AD916,"")</f>
        <v/>
      </c>
      <c r="AA916" s="51" t="str">
        <f>IF(AB916="","",IF(AQ916='RC'!$E$6,AC916*1000-AD916,""))</f>
        <v/>
      </c>
      <c r="AB916" s="48" t="str">
        <f>IFERROR(VLOOKUP(E916,Funcionários!$C$8:$E$207,3,FALSE),"")</f>
        <v/>
      </c>
      <c r="AC916" s="50" t="str">
        <f>IF(AB916="","",IF(COUNTIFS($AB$7:$AB$3006,AB916,$AQ$7:$AQ$3006,'RC'!$E$6)=0,"",COUNTIFS($M$7:$M$3006,"Concluída no prazo",$AB$7:$AB$3006,AB916,$AQ$7:$AQ$3006,'RC'!$E$6)/COUNTIFS($AB$7:$AB$3006,AB916,$AQ$7:$AQ$3006,'RC'!$E$6)))</f>
        <v/>
      </c>
      <c r="AD916" s="48">
        <f>SUMIF($AQ$7:$AQ$3006,'RC'!$E$6,$J$7:$J$3006)+SUMIF($AQ$7:$AQ$3006,'RC'!$E$6,$L$7:$L$3006)</f>
        <v>21</v>
      </c>
      <c r="AF916" s="48">
        <v>4.0909999999997199E-2</v>
      </c>
      <c r="AG916" s="48">
        <f>IF(OR(AQ916="",AQ916&lt;&gt;'RC'!$E$6,AB916&lt;&gt;'RC'!$D$21),0,1)</f>
        <v>0</v>
      </c>
      <c r="AH916" s="48">
        <f t="shared" si="328"/>
        <v>4.0909999999997199E-2</v>
      </c>
      <c r="AI916" s="48" t="str">
        <f t="shared" si="310"/>
        <v/>
      </c>
      <c r="AJ916" s="48" t="str">
        <f t="shared" si="311"/>
        <v/>
      </c>
      <c r="AK916" s="52" t="str">
        <f t="shared" si="312"/>
        <v/>
      </c>
      <c r="AL916" s="52" t="str">
        <f t="shared" si="313"/>
        <v/>
      </c>
      <c r="AM916" s="48" t="str">
        <f t="shared" si="314"/>
        <v/>
      </c>
      <c r="AN916" s="48" t="str">
        <f t="shared" si="315"/>
        <v/>
      </c>
      <c r="AP916" s="18" t="str">
        <f t="shared" si="316"/>
        <v/>
      </c>
      <c r="AQ916" s="18" t="str">
        <f t="shared" si="317"/>
        <v/>
      </c>
      <c r="AR916" s="18">
        <v>4.0910000000000002E-2</v>
      </c>
      <c r="AS916" s="18">
        <f>IF(AF!$D$27="Todos",1,IF(M916=AF!$D$27,1,0))</f>
        <v>1</v>
      </c>
      <c r="AT916" s="53">
        <f>IF(AND(E916=AF!$D$6,OR(LT!M916=AF!$D$27,AF!$D$27="Todos"),OR(AP916=AF!$E$8,AQ916=AF!$E$8)),AR916+AS916,0)</f>
        <v>0</v>
      </c>
      <c r="AU916" s="18" t="str">
        <f t="shared" si="318"/>
        <v/>
      </c>
      <c r="AV916" s="54" t="str">
        <f t="shared" si="319"/>
        <v/>
      </c>
      <c r="AW916" s="54" t="str">
        <f t="shared" si="320"/>
        <v/>
      </c>
      <c r="AX916" s="18" t="str">
        <f t="shared" si="321"/>
        <v/>
      </c>
      <c r="AY916" s="18" t="str">
        <f t="shared" si="322"/>
        <v/>
      </c>
      <c r="BA916" s="18">
        <f>IF($E916=AF!$D$6,IF($M916="Concluída no prazo",2,IF($M916="Concluída com atraso",1,0)),0)</f>
        <v>0</v>
      </c>
      <c r="BB916" s="18">
        <f>IF($E916=AF!$D$6,IF($M916="Atrasada",2,IF($M916="Concluída com atraso",1,0)),0)</f>
        <v>0</v>
      </c>
      <c r="BC916" s="18">
        <v>9.1000000000000004E-3</v>
      </c>
      <c r="BD916" s="18">
        <f t="shared" si="329"/>
        <v>9.1000000000000004E-3</v>
      </c>
      <c r="BE916" s="18">
        <f t="shared" si="329"/>
        <v>9.1000000000000004E-3</v>
      </c>
      <c r="BF916" s="18" t="str">
        <f t="shared" si="323"/>
        <v/>
      </c>
      <c r="BN916" s="18" t="str">
        <f t="shared" si="324"/>
        <v>s</v>
      </c>
    </row>
    <row r="917" spans="3:66" ht="50.1" customHeight="1" thickTop="1" thickBot="1" x14ac:dyDescent="0.3">
      <c r="C917" s="46"/>
      <c r="D917" s="46"/>
      <c r="E917" s="46"/>
      <c r="F917" s="122"/>
      <c r="G917" s="122"/>
      <c r="H917" s="78" t="str">
        <f t="shared" si="325"/>
        <v/>
      </c>
      <c r="I917" s="78" t="str">
        <f t="shared" si="326"/>
        <v/>
      </c>
      <c r="J917" s="16"/>
      <c r="K917" s="46" t="str">
        <f t="shared" si="327"/>
        <v/>
      </c>
      <c r="L917" s="16"/>
      <c r="M917" s="16"/>
      <c r="N917" s="46"/>
      <c r="O917" s="47" t="str">
        <f t="shared" si="330"/>
        <v/>
      </c>
      <c r="P917" s="47"/>
      <c r="Q917" s="48" t="str">
        <f>IFERROR(VLOOKUP(E917,Funcionários!$C$8:$E$207,3,FALSE),"")</f>
        <v/>
      </c>
      <c r="R917" s="47"/>
      <c r="S917" s="49" t="str">
        <f t="shared" si="331"/>
        <v/>
      </c>
      <c r="T917" s="49">
        <v>9.11E-3</v>
      </c>
      <c r="U917" s="48" t="str">
        <f>IF(Funcionários!C918=0,"",Funcionários!C918)</f>
        <v/>
      </c>
      <c r="V917" s="50">
        <f>IF(U917="",0,IF(COUNTIFS($E$7:$E$3006,U917,$I$7:$I$3006,'RC'!$E$6)=0,0,COUNTIFS($M$7:$M$3006,"Concluída no prazo",$E$7:$E$3006,U917,$I$7:$I$3006,'RC'!$E$6)/COUNTIFS($E$7:$E$3006,U917,$I$7:$I$3006,'RC'!$E$6)))</f>
        <v>0</v>
      </c>
      <c r="W917" s="49">
        <f>SUMIFS($J$7:$J$3006,$E$7:$E$3006,U917,$I$7:$I$3006,'RC'!$E$6)+SUMIFS($L$7:$L$3006,$E$7:$E$3006,U917,$I$7:$I$3006,'RC'!$E$6)</f>
        <v>0</v>
      </c>
      <c r="X917" s="48">
        <f>COUNTIFS($E$7:$E$3006,U917,$I$7:$I$3006,'RC'!$E$6)</f>
        <v>0</v>
      </c>
      <c r="Y917" s="48"/>
      <c r="Z917" s="51" t="str">
        <f>IF(AQ917='RC'!$E$6,AC917*1000+AD917,"")</f>
        <v/>
      </c>
      <c r="AA917" s="51" t="str">
        <f>IF(AB917="","",IF(AQ917='RC'!$E$6,AC917*1000-AD917,""))</f>
        <v/>
      </c>
      <c r="AB917" s="48" t="str">
        <f>IFERROR(VLOOKUP(E917,Funcionários!$C$8:$E$207,3,FALSE),"")</f>
        <v/>
      </c>
      <c r="AC917" s="50" t="str">
        <f>IF(AB917="","",IF(COUNTIFS($AB$7:$AB$3006,AB917,$AQ$7:$AQ$3006,'RC'!$E$6)=0,"",COUNTIFS($M$7:$M$3006,"Concluída no prazo",$AB$7:$AB$3006,AB917,$AQ$7:$AQ$3006,'RC'!$E$6)/COUNTIFS($AB$7:$AB$3006,AB917,$AQ$7:$AQ$3006,'RC'!$E$6)))</f>
        <v/>
      </c>
      <c r="AD917" s="48">
        <f>SUMIF($AQ$7:$AQ$3006,'RC'!$E$6,$J$7:$J$3006)+SUMIF($AQ$7:$AQ$3006,'RC'!$E$6,$L$7:$L$3006)</f>
        <v>21</v>
      </c>
      <c r="AF917" s="48">
        <v>4.0899999999997202E-2</v>
      </c>
      <c r="AG917" s="48">
        <f>IF(OR(AQ917="",AQ917&lt;&gt;'RC'!$E$6,AB917&lt;&gt;'RC'!$D$21),0,1)</f>
        <v>0</v>
      </c>
      <c r="AH917" s="48">
        <f t="shared" si="328"/>
        <v>4.0899999999997202E-2</v>
      </c>
      <c r="AI917" s="48" t="str">
        <f t="shared" si="310"/>
        <v/>
      </c>
      <c r="AJ917" s="48" t="str">
        <f t="shared" si="311"/>
        <v/>
      </c>
      <c r="AK917" s="52" t="str">
        <f t="shared" si="312"/>
        <v/>
      </c>
      <c r="AL917" s="52" t="str">
        <f t="shared" si="313"/>
        <v/>
      </c>
      <c r="AM917" s="48" t="str">
        <f t="shared" si="314"/>
        <v/>
      </c>
      <c r="AN917" s="48" t="str">
        <f t="shared" si="315"/>
        <v/>
      </c>
      <c r="AP917" s="18" t="str">
        <f t="shared" si="316"/>
        <v/>
      </c>
      <c r="AQ917" s="18" t="str">
        <f t="shared" si="317"/>
        <v/>
      </c>
      <c r="AR917" s="18">
        <v>4.0899999999999999E-2</v>
      </c>
      <c r="AS917" s="18">
        <f>IF(AF!$D$27="Todos",1,IF(M917=AF!$D$27,1,0))</f>
        <v>1</v>
      </c>
      <c r="AT917" s="53">
        <f>IF(AND(E917=AF!$D$6,OR(LT!M917=AF!$D$27,AF!$D$27="Todos"),OR(AP917=AF!$E$8,AQ917=AF!$E$8)),AR917+AS917,0)</f>
        <v>0</v>
      </c>
      <c r="AU917" s="18" t="str">
        <f t="shared" si="318"/>
        <v/>
      </c>
      <c r="AV917" s="54" t="str">
        <f t="shared" si="319"/>
        <v/>
      </c>
      <c r="AW917" s="54" t="str">
        <f t="shared" si="320"/>
        <v/>
      </c>
      <c r="AX917" s="18" t="str">
        <f t="shared" si="321"/>
        <v/>
      </c>
      <c r="AY917" s="18" t="str">
        <f t="shared" si="322"/>
        <v/>
      </c>
      <c r="BA917" s="18">
        <f>IF($E917=AF!$D$6,IF($M917="Concluída no prazo",2,IF($M917="Concluída com atraso",1,0)),0)</f>
        <v>0</v>
      </c>
      <c r="BB917" s="18">
        <f>IF($E917=AF!$D$6,IF($M917="Atrasada",2,IF($M917="Concluída com atraso",1,0)),0)</f>
        <v>0</v>
      </c>
      <c r="BC917" s="18">
        <v>9.11E-3</v>
      </c>
      <c r="BD917" s="18">
        <f t="shared" si="329"/>
        <v>9.11E-3</v>
      </c>
      <c r="BE917" s="18">
        <f t="shared" si="329"/>
        <v>9.11E-3</v>
      </c>
      <c r="BF917" s="18" t="str">
        <f t="shared" si="323"/>
        <v/>
      </c>
      <c r="BN917" s="18" t="str">
        <f t="shared" si="324"/>
        <v>s</v>
      </c>
    </row>
    <row r="918" spans="3:66" ht="50.1" customHeight="1" thickTop="1" thickBot="1" x14ac:dyDescent="0.3">
      <c r="C918" s="46"/>
      <c r="D918" s="46"/>
      <c r="E918" s="46"/>
      <c r="F918" s="122"/>
      <c r="G918" s="122"/>
      <c r="H918" s="78" t="str">
        <f t="shared" si="325"/>
        <v/>
      </c>
      <c r="I918" s="78" t="str">
        <f t="shared" si="326"/>
        <v/>
      </c>
      <c r="J918" s="16"/>
      <c r="K918" s="46" t="str">
        <f t="shared" si="327"/>
        <v/>
      </c>
      <c r="L918" s="16"/>
      <c r="M918" s="16"/>
      <c r="N918" s="46"/>
      <c r="O918" s="47" t="str">
        <f t="shared" si="330"/>
        <v/>
      </c>
      <c r="P918" s="47"/>
      <c r="Q918" s="48" t="str">
        <f>IFERROR(VLOOKUP(E918,Funcionários!$C$8:$E$207,3,FALSE),"")</f>
        <v/>
      </c>
      <c r="R918" s="47"/>
      <c r="S918" s="49" t="str">
        <f t="shared" si="331"/>
        <v/>
      </c>
      <c r="T918" s="49">
        <v>9.1199999999999996E-3</v>
      </c>
      <c r="U918" s="48" t="str">
        <f>IF(Funcionários!C919=0,"",Funcionários!C919)</f>
        <v/>
      </c>
      <c r="V918" s="50">
        <f>IF(U918="",0,IF(COUNTIFS($E$7:$E$3006,U918,$I$7:$I$3006,'RC'!$E$6)=0,0,COUNTIFS($M$7:$M$3006,"Concluída no prazo",$E$7:$E$3006,U918,$I$7:$I$3006,'RC'!$E$6)/COUNTIFS($E$7:$E$3006,U918,$I$7:$I$3006,'RC'!$E$6)))</f>
        <v>0</v>
      </c>
      <c r="W918" s="49">
        <f>SUMIFS($J$7:$J$3006,$E$7:$E$3006,U918,$I$7:$I$3006,'RC'!$E$6)+SUMIFS($L$7:$L$3006,$E$7:$E$3006,U918,$I$7:$I$3006,'RC'!$E$6)</f>
        <v>0</v>
      </c>
      <c r="X918" s="48">
        <f>COUNTIFS($E$7:$E$3006,U918,$I$7:$I$3006,'RC'!$E$6)</f>
        <v>0</v>
      </c>
      <c r="Y918" s="48"/>
      <c r="Z918" s="51" t="str">
        <f>IF(AQ918='RC'!$E$6,AC918*1000+AD918,"")</f>
        <v/>
      </c>
      <c r="AA918" s="51" t="str">
        <f>IF(AB918="","",IF(AQ918='RC'!$E$6,AC918*1000-AD918,""))</f>
        <v/>
      </c>
      <c r="AB918" s="48" t="str">
        <f>IFERROR(VLOOKUP(E918,Funcionários!$C$8:$E$207,3,FALSE),"")</f>
        <v/>
      </c>
      <c r="AC918" s="50" t="str">
        <f>IF(AB918="","",IF(COUNTIFS($AB$7:$AB$3006,AB918,$AQ$7:$AQ$3006,'RC'!$E$6)=0,"",COUNTIFS($M$7:$M$3006,"Concluída no prazo",$AB$7:$AB$3006,AB918,$AQ$7:$AQ$3006,'RC'!$E$6)/COUNTIFS($AB$7:$AB$3006,AB918,$AQ$7:$AQ$3006,'RC'!$E$6)))</f>
        <v/>
      </c>
      <c r="AD918" s="48">
        <f>SUMIF($AQ$7:$AQ$3006,'RC'!$E$6,$J$7:$J$3006)+SUMIF($AQ$7:$AQ$3006,'RC'!$E$6,$L$7:$L$3006)</f>
        <v>21</v>
      </c>
      <c r="AF918" s="48">
        <v>4.0889999999997199E-2</v>
      </c>
      <c r="AG918" s="48">
        <f>IF(OR(AQ918="",AQ918&lt;&gt;'RC'!$E$6,AB918&lt;&gt;'RC'!$D$21),0,1)</f>
        <v>0</v>
      </c>
      <c r="AH918" s="48">
        <f t="shared" si="328"/>
        <v>4.0889999999997199E-2</v>
      </c>
      <c r="AI918" s="48" t="str">
        <f t="shared" si="310"/>
        <v/>
      </c>
      <c r="AJ918" s="48" t="str">
        <f t="shared" si="311"/>
        <v/>
      </c>
      <c r="AK918" s="52" t="str">
        <f t="shared" si="312"/>
        <v/>
      </c>
      <c r="AL918" s="52" t="str">
        <f t="shared" si="313"/>
        <v/>
      </c>
      <c r="AM918" s="48" t="str">
        <f t="shared" si="314"/>
        <v/>
      </c>
      <c r="AN918" s="48" t="str">
        <f t="shared" si="315"/>
        <v/>
      </c>
      <c r="AP918" s="18" t="str">
        <f t="shared" si="316"/>
        <v/>
      </c>
      <c r="AQ918" s="18" t="str">
        <f t="shared" si="317"/>
        <v/>
      </c>
      <c r="AR918" s="18">
        <v>4.0890000000000003E-2</v>
      </c>
      <c r="AS918" s="18">
        <f>IF(AF!$D$27="Todos",1,IF(M918=AF!$D$27,1,0))</f>
        <v>1</v>
      </c>
      <c r="AT918" s="53">
        <f>IF(AND(E918=AF!$D$6,OR(LT!M918=AF!$D$27,AF!$D$27="Todos"),OR(AP918=AF!$E$8,AQ918=AF!$E$8)),AR918+AS918,0)</f>
        <v>0</v>
      </c>
      <c r="AU918" s="18" t="str">
        <f t="shared" si="318"/>
        <v/>
      </c>
      <c r="AV918" s="54" t="str">
        <f t="shared" si="319"/>
        <v/>
      </c>
      <c r="AW918" s="54" t="str">
        <f t="shared" si="320"/>
        <v/>
      </c>
      <c r="AX918" s="18" t="str">
        <f t="shared" si="321"/>
        <v/>
      </c>
      <c r="AY918" s="18" t="str">
        <f t="shared" si="322"/>
        <v/>
      </c>
      <c r="BA918" s="18">
        <f>IF($E918=AF!$D$6,IF($M918="Concluída no prazo",2,IF($M918="Concluída com atraso",1,0)),0)</f>
        <v>0</v>
      </c>
      <c r="BB918" s="18">
        <f>IF($E918=AF!$D$6,IF($M918="Atrasada",2,IF($M918="Concluída com atraso",1,0)),0)</f>
        <v>0</v>
      </c>
      <c r="BC918" s="18">
        <v>9.1199999999999996E-3</v>
      </c>
      <c r="BD918" s="18">
        <f t="shared" si="329"/>
        <v>9.1199999999999996E-3</v>
      </c>
      <c r="BE918" s="18">
        <f t="shared" si="329"/>
        <v>9.1199999999999996E-3</v>
      </c>
      <c r="BF918" s="18" t="str">
        <f t="shared" si="323"/>
        <v/>
      </c>
      <c r="BN918" s="18" t="str">
        <f t="shared" si="324"/>
        <v>s</v>
      </c>
    </row>
    <row r="919" spans="3:66" ht="50.1" customHeight="1" thickTop="1" thickBot="1" x14ac:dyDescent="0.3">
      <c r="C919" s="46"/>
      <c r="D919" s="46"/>
      <c r="E919" s="46"/>
      <c r="F919" s="122"/>
      <c r="G919" s="122"/>
      <c r="H919" s="78" t="str">
        <f t="shared" si="325"/>
        <v/>
      </c>
      <c r="I919" s="78" t="str">
        <f t="shared" si="326"/>
        <v/>
      </c>
      <c r="J919" s="16"/>
      <c r="K919" s="46" t="str">
        <f t="shared" si="327"/>
        <v/>
      </c>
      <c r="L919" s="16"/>
      <c r="M919" s="16"/>
      <c r="N919" s="46"/>
      <c r="O919" s="47" t="str">
        <f t="shared" si="330"/>
        <v/>
      </c>
      <c r="P919" s="47"/>
      <c r="Q919" s="48" t="str">
        <f>IFERROR(VLOOKUP(E919,Funcionários!$C$8:$E$207,3,FALSE),"")</f>
        <v/>
      </c>
      <c r="R919" s="47"/>
      <c r="S919" s="49" t="str">
        <f t="shared" si="331"/>
        <v/>
      </c>
      <c r="T919" s="49">
        <v>9.1299999999999992E-3</v>
      </c>
      <c r="U919" s="48" t="str">
        <f>IF(Funcionários!C920=0,"",Funcionários!C920)</f>
        <v/>
      </c>
      <c r="V919" s="50">
        <f>IF(U919="",0,IF(COUNTIFS($E$7:$E$3006,U919,$I$7:$I$3006,'RC'!$E$6)=0,0,COUNTIFS($M$7:$M$3006,"Concluída no prazo",$E$7:$E$3006,U919,$I$7:$I$3006,'RC'!$E$6)/COUNTIFS($E$7:$E$3006,U919,$I$7:$I$3006,'RC'!$E$6)))</f>
        <v>0</v>
      </c>
      <c r="W919" s="49">
        <f>SUMIFS($J$7:$J$3006,$E$7:$E$3006,U919,$I$7:$I$3006,'RC'!$E$6)+SUMIFS($L$7:$L$3006,$E$7:$E$3006,U919,$I$7:$I$3006,'RC'!$E$6)</f>
        <v>0</v>
      </c>
      <c r="X919" s="48">
        <f>COUNTIFS($E$7:$E$3006,U919,$I$7:$I$3006,'RC'!$E$6)</f>
        <v>0</v>
      </c>
      <c r="Y919" s="48"/>
      <c r="Z919" s="51" t="str">
        <f>IF(AQ919='RC'!$E$6,AC919*1000+AD919,"")</f>
        <v/>
      </c>
      <c r="AA919" s="51" t="str">
        <f>IF(AB919="","",IF(AQ919='RC'!$E$6,AC919*1000-AD919,""))</f>
        <v/>
      </c>
      <c r="AB919" s="48" t="str">
        <f>IFERROR(VLOOKUP(E919,Funcionários!$C$8:$E$207,3,FALSE),"")</f>
        <v/>
      </c>
      <c r="AC919" s="50" t="str">
        <f>IF(AB919="","",IF(COUNTIFS($AB$7:$AB$3006,AB919,$AQ$7:$AQ$3006,'RC'!$E$6)=0,"",COUNTIFS($M$7:$M$3006,"Concluída no prazo",$AB$7:$AB$3006,AB919,$AQ$7:$AQ$3006,'RC'!$E$6)/COUNTIFS($AB$7:$AB$3006,AB919,$AQ$7:$AQ$3006,'RC'!$E$6)))</f>
        <v/>
      </c>
      <c r="AD919" s="48">
        <f>SUMIF($AQ$7:$AQ$3006,'RC'!$E$6,$J$7:$J$3006)+SUMIF($AQ$7:$AQ$3006,'RC'!$E$6,$L$7:$L$3006)</f>
        <v>21</v>
      </c>
      <c r="AF919" s="48">
        <v>4.0879999999997203E-2</v>
      </c>
      <c r="AG919" s="48">
        <f>IF(OR(AQ919="",AQ919&lt;&gt;'RC'!$E$6,AB919&lt;&gt;'RC'!$D$21),0,1)</f>
        <v>0</v>
      </c>
      <c r="AH919" s="48">
        <f t="shared" si="328"/>
        <v>4.0879999999997203E-2</v>
      </c>
      <c r="AI919" s="48" t="str">
        <f t="shared" si="310"/>
        <v/>
      </c>
      <c r="AJ919" s="48" t="str">
        <f t="shared" si="311"/>
        <v/>
      </c>
      <c r="AK919" s="52" t="str">
        <f t="shared" si="312"/>
        <v/>
      </c>
      <c r="AL919" s="52" t="str">
        <f t="shared" si="313"/>
        <v/>
      </c>
      <c r="AM919" s="48" t="str">
        <f t="shared" si="314"/>
        <v/>
      </c>
      <c r="AN919" s="48" t="str">
        <f t="shared" si="315"/>
        <v/>
      </c>
      <c r="AP919" s="18" t="str">
        <f t="shared" si="316"/>
        <v/>
      </c>
      <c r="AQ919" s="18" t="str">
        <f t="shared" si="317"/>
        <v/>
      </c>
      <c r="AR919" s="18">
        <v>4.088E-2</v>
      </c>
      <c r="AS919" s="18">
        <f>IF(AF!$D$27="Todos",1,IF(M919=AF!$D$27,1,0))</f>
        <v>1</v>
      </c>
      <c r="AT919" s="53">
        <f>IF(AND(E919=AF!$D$6,OR(LT!M919=AF!$D$27,AF!$D$27="Todos"),OR(AP919=AF!$E$8,AQ919=AF!$E$8)),AR919+AS919,0)</f>
        <v>0</v>
      </c>
      <c r="AU919" s="18" t="str">
        <f t="shared" si="318"/>
        <v/>
      </c>
      <c r="AV919" s="54" t="str">
        <f t="shared" si="319"/>
        <v/>
      </c>
      <c r="AW919" s="54" t="str">
        <f t="shared" si="320"/>
        <v/>
      </c>
      <c r="AX919" s="18" t="str">
        <f t="shared" si="321"/>
        <v/>
      </c>
      <c r="AY919" s="18" t="str">
        <f t="shared" si="322"/>
        <v/>
      </c>
      <c r="BA919" s="18">
        <f>IF($E919=AF!$D$6,IF($M919="Concluída no prazo",2,IF($M919="Concluída com atraso",1,0)),0)</f>
        <v>0</v>
      </c>
      <c r="BB919" s="18">
        <f>IF($E919=AF!$D$6,IF($M919="Atrasada",2,IF($M919="Concluída com atraso",1,0)),0)</f>
        <v>0</v>
      </c>
      <c r="BC919" s="18">
        <v>9.1299999999999992E-3</v>
      </c>
      <c r="BD919" s="18">
        <f t="shared" si="329"/>
        <v>9.1299999999999992E-3</v>
      </c>
      <c r="BE919" s="18">
        <f t="shared" si="329"/>
        <v>9.1299999999999992E-3</v>
      </c>
      <c r="BF919" s="18" t="str">
        <f t="shared" si="323"/>
        <v/>
      </c>
      <c r="BN919" s="18" t="str">
        <f t="shared" si="324"/>
        <v>s</v>
      </c>
    </row>
    <row r="920" spans="3:66" ht="50.1" customHeight="1" thickTop="1" thickBot="1" x14ac:dyDescent="0.3">
      <c r="C920" s="46"/>
      <c r="D920" s="46"/>
      <c r="E920" s="46"/>
      <c r="F920" s="122"/>
      <c r="G920" s="122"/>
      <c r="H920" s="78" t="str">
        <f t="shared" si="325"/>
        <v/>
      </c>
      <c r="I920" s="78" t="str">
        <f t="shared" si="326"/>
        <v/>
      </c>
      <c r="J920" s="16"/>
      <c r="K920" s="46" t="str">
        <f t="shared" si="327"/>
        <v/>
      </c>
      <c r="L920" s="16"/>
      <c r="M920" s="16"/>
      <c r="N920" s="46"/>
      <c r="O920" s="47" t="str">
        <f t="shared" si="330"/>
        <v/>
      </c>
      <c r="P920" s="47"/>
      <c r="Q920" s="48" t="str">
        <f>IFERROR(VLOOKUP(E920,Funcionários!$C$8:$E$207,3,FALSE),"")</f>
        <v/>
      </c>
      <c r="R920" s="47"/>
      <c r="S920" s="49" t="str">
        <f t="shared" si="331"/>
        <v/>
      </c>
      <c r="T920" s="49">
        <v>9.1400000000000006E-3</v>
      </c>
      <c r="U920" s="48" t="str">
        <f>IF(Funcionários!C921=0,"",Funcionários!C921)</f>
        <v/>
      </c>
      <c r="V920" s="50">
        <f>IF(U920="",0,IF(COUNTIFS($E$7:$E$3006,U920,$I$7:$I$3006,'RC'!$E$6)=0,0,COUNTIFS($M$7:$M$3006,"Concluída no prazo",$E$7:$E$3006,U920,$I$7:$I$3006,'RC'!$E$6)/COUNTIFS($E$7:$E$3006,U920,$I$7:$I$3006,'RC'!$E$6)))</f>
        <v>0</v>
      </c>
      <c r="W920" s="49">
        <f>SUMIFS($J$7:$J$3006,$E$7:$E$3006,U920,$I$7:$I$3006,'RC'!$E$6)+SUMIFS($L$7:$L$3006,$E$7:$E$3006,U920,$I$7:$I$3006,'RC'!$E$6)</f>
        <v>0</v>
      </c>
      <c r="X920" s="48">
        <f>COUNTIFS($E$7:$E$3006,U920,$I$7:$I$3006,'RC'!$E$6)</f>
        <v>0</v>
      </c>
      <c r="Y920" s="48"/>
      <c r="Z920" s="51" t="str">
        <f>IF(AQ920='RC'!$E$6,AC920*1000+AD920,"")</f>
        <v/>
      </c>
      <c r="AA920" s="51" t="str">
        <f>IF(AB920="","",IF(AQ920='RC'!$E$6,AC920*1000-AD920,""))</f>
        <v/>
      </c>
      <c r="AB920" s="48" t="str">
        <f>IFERROR(VLOOKUP(E920,Funcionários!$C$8:$E$207,3,FALSE),"")</f>
        <v/>
      </c>
      <c r="AC920" s="50" t="str">
        <f>IF(AB920="","",IF(COUNTIFS($AB$7:$AB$3006,AB920,$AQ$7:$AQ$3006,'RC'!$E$6)=0,"",COUNTIFS($M$7:$M$3006,"Concluída no prazo",$AB$7:$AB$3006,AB920,$AQ$7:$AQ$3006,'RC'!$E$6)/COUNTIFS($AB$7:$AB$3006,AB920,$AQ$7:$AQ$3006,'RC'!$E$6)))</f>
        <v/>
      </c>
      <c r="AD920" s="48">
        <f>SUMIF($AQ$7:$AQ$3006,'RC'!$E$6,$J$7:$J$3006)+SUMIF($AQ$7:$AQ$3006,'RC'!$E$6,$L$7:$L$3006)</f>
        <v>21</v>
      </c>
      <c r="AF920" s="48">
        <v>4.08699999999972E-2</v>
      </c>
      <c r="AG920" s="48">
        <f>IF(OR(AQ920="",AQ920&lt;&gt;'RC'!$E$6,AB920&lt;&gt;'RC'!$D$21),0,1)</f>
        <v>0</v>
      </c>
      <c r="AH920" s="48">
        <f t="shared" si="328"/>
        <v>4.08699999999972E-2</v>
      </c>
      <c r="AI920" s="48" t="str">
        <f t="shared" si="310"/>
        <v/>
      </c>
      <c r="AJ920" s="48" t="str">
        <f t="shared" si="311"/>
        <v/>
      </c>
      <c r="AK920" s="52" t="str">
        <f t="shared" si="312"/>
        <v/>
      </c>
      <c r="AL920" s="52" t="str">
        <f t="shared" si="313"/>
        <v/>
      </c>
      <c r="AM920" s="48" t="str">
        <f t="shared" si="314"/>
        <v/>
      </c>
      <c r="AN920" s="48" t="str">
        <f t="shared" si="315"/>
        <v/>
      </c>
      <c r="AP920" s="18" t="str">
        <f t="shared" si="316"/>
        <v/>
      </c>
      <c r="AQ920" s="18" t="str">
        <f t="shared" si="317"/>
        <v/>
      </c>
      <c r="AR920" s="18">
        <v>4.0869999999999997E-2</v>
      </c>
      <c r="AS920" s="18">
        <f>IF(AF!$D$27="Todos",1,IF(M920=AF!$D$27,1,0))</f>
        <v>1</v>
      </c>
      <c r="AT920" s="53">
        <f>IF(AND(E920=AF!$D$6,OR(LT!M920=AF!$D$27,AF!$D$27="Todos"),OR(AP920=AF!$E$8,AQ920=AF!$E$8)),AR920+AS920,0)</f>
        <v>0</v>
      </c>
      <c r="AU920" s="18" t="str">
        <f t="shared" si="318"/>
        <v/>
      </c>
      <c r="AV920" s="54" t="str">
        <f t="shared" si="319"/>
        <v/>
      </c>
      <c r="AW920" s="54" t="str">
        <f t="shared" si="320"/>
        <v/>
      </c>
      <c r="AX920" s="18" t="str">
        <f t="shared" si="321"/>
        <v/>
      </c>
      <c r="AY920" s="18" t="str">
        <f t="shared" si="322"/>
        <v/>
      </c>
      <c r="BA920" s="18">
        <f>IF($E920=AF!$D$6,IF($M920="Concluída no prazo",2,IF($M920="Concluída com atraso",1,0)),0)</f>
        <v>0</v>
      </c>
      <c r="BB920" s="18">
        <f>IF($E920=AF!$D$6,IF($M920="Atrasada",2,IF($M920="Concluída com atraso",1,0)),0)</f>
        <v>0</v>
      </c>
      <c r="BC920" s="18">
        <v>9.1400000000000006E-3</v>
      </c>
      <c r="BD920" s="18">
        <f t="shared" si="329"/>
        <v>9.1400000000000006E-3</v>
      </c>
      <c r="BE920" s="18">
        <f t="shared" si="329"/>
        <v>9.1400000000000006E-3</v>
      </c>
      <c r="BF920" s="18" t="str">
        <f t="shared" si="323"/>
        <v/>
      </c>
      <c r="BN920" s="18" t="str">
        <f t="shared" si="324"/>
        <v>s</v>
      </c>
    </row>
    <row r="921" spans="3:66" ht="50.1" customHeight="1" thickTop="1" thickBot="1" x14ac:dyDescent="0.3">
      <c r="C921" s="46"/>
      <c r="D921" s="46"/>
      <c r="E921" s="46"/>
      <c r="F921" s="122"/>
      <c r="G921" s="122"/>
      <c r="H921" s="78" t="str">
        <f t="shared" si="325"/>
        <v/>
      </c>
      <c r="I921" s="78" t="str">
        <f t="shared" si="326"/>
        <v/>
      </c>
      <c r="J921" s="16"/>
      <c r="K921" s="46" t="str">
        <f t="shared" si="327"/>
        <v/>
      </c>
      <c r="L921" s="16"/>
      <c r="M921" s="16"/>
      <c r="N921" s="46"/>
      <c r="O921" s="47" t="str">
        <f t="shared" si="330"/>
        <v/>
      </c>
      <c r="P921" s="47"/>
      <c r="Q921" s="48" t="str">
        <f>IFERROR(VLOOKUP(E921,Funcionários!$C$8:$E$207,3,FALSE),"")</f>
        <v/>
      </c>
      <c r="R921" s="47"/>
      <c r="S921" s="49" t="str">
        <f t="shared" si="331"/>
        <v/>
      </c>
      <c r="T921" s="49">
        <v>9.1500000000000001E-3</v>
      </c>
      <c r="U921" s="48" t="str">
        <f>IF(Funcionários!C922=0,"",Funcionários!C922)</f>
        <v/>
      </c>
      <c r="V921" s="50">
        <f>IF(U921="",0,IF(COUNTIFS($E$7:$E$3006,U921,$I$7:$I$3006,'RC'!$E$6)=0,0,COUNTIFS($M$7:$M$3006,"Concluída no prazo",$E$7:$E$3006,U921,$I$7:$I$3006,'RC'!$E$6)/COUNTIFS($E$7:$E$3006,U921,$I$7:$I$3006,'RC'!$E$6)))</f>
        <v>0</v>
      </c>
      <c r="W921" s="49">
        <f>SUMIFS($J$7:$J$3006,$E$7:$E$3006,U921,$I$7:$I$3006,'RC'!$E$6)+SUMIFS($L$7:$L$3006,$E$7:$E$3006,U921,$I$7:$I$3006,'RC'!$E$6)</f>
        <v>0</v>
      </c>
      <c r="X921" s="48">
        <f>COUNTIFS($E$7:$E$3006,U921,$I$7:$I$3006,'RC'!$E$6)</f>
        <v>0</v>
      </c>
      <c r="Y921" s="48"/>
      <c r="Z921" s="51" t="str">
        <f>IF(AQ921='RC'!$E$6,AC921*1000+AD921,"")</f>
        <v/>
      </c>
      <c r="AA921" s="51" t="str">
        <f>IF(AB921="","",IF(AQ921='RC'!$E$6,AC921*1000-AD921,""))</f>
        <v/>
      </c>
      <c r="AB921" s="48" t="str">
        <f>IFERROR(VLOOKUP(E921,Funcionários!$C$8:$E$207,3,FALSE),"")</f>
        <v/>
      </c>
      <c r="AC921" s="50" t="str">
        <f>IF(AB921="","",IF(COUNTIFS($AB$7:$AB$3006,AB921,$AQ$7:$AQ$3006,'RC'!$E$6)=0,"",COUNTIFS($M$7:$M$3006,"Concluída no prazo",$AB$7:$AB$3006,AB921,$AQ$7:$AQ$3006,'RC'!$E$6)/COUNTIFS($AB$7:$AB$3006,AB921,$AQ$7:$AQ$3006,'RC'!$E$6)))</f>
        <v/>
      </c>
      <c r="AD921" s="48">
        <f>SUMIF($AQ$7:$AQ$3006,'RC'!$E$6,$J$7:$J$3006)+SUMIF($AQ$7:$AQ$3006,'RC'!$E$6,$L$7:$L$3006)</f>
        <v>21</v>
      </c>
      <c r="AF921" s="48">
        <v>4.0859999999997197E-2</v>
      </c>
      <c r="AG921" s="48">
        <f>IF(OR(AQ921="",AQ921&lt;&gt;'RC'!$E$6,AB921&lt;&gt;'RC'!$D$21),0,1)</f>
        <v>0</v>
      </c>
      <c r="AH921" s="48">
        <f t="shared" si="328"/>
        <v>4.0859999999997197E-2</v>
      </c>
      <c r="AI921" s="48" t="str">
        <f t="shared" si="310"/>
        <v/>
      </c>
      <c r="AJ921" s="48" t="str">
        <f t="shared" si="311"/>
        <v/>
      </c>
      <c r="AK921" s="52" t="str">
        <f t="shared" si="312"/>
        <v/>
      </c>
      <c r="AL921" s="52" t="str">
        <f t="shared" si="313"/>
        <v/>
      </c>
      <c r="AM921" s="48" t="str">
        <f t="shared" si="314"/>
        <v/>
      </c>
      <c r="AN921" s="48" t="str">
        <f t="shared" si="315"/>
        <v/>
      </c>
      <c r="AP921" s="18" t="str">
        <f t="shared" si="316"/>
        <v/>
      </c>
      <c r="AQ921" s="18" t="str">
        <f t="shared" si="317"/>
        <v/>
      </c>
      <c r="AR921" s="18">
        <v>4.086E-2</v>
      </c>
      <c r="AS921" s="18">
        <f>IF(AF!$D$27="Todos",1,IF(M921=AF!$D$27,1,0))</f>
        <v>1</v>
      </c>
      <c r="AT921" s="53">
        <f>IF(AND(E921=AF!$D$6,OR(LT!M921=AF!$D$27,AF!$D$27="Todos"),OR(AP921=AF!$E$8,AQ921=AF!$E$8)),AR921+AS921,0)</f>
        <v>0</v>
      </c>
      <c r="AU921" s="18" t="str">
        <f t="shared" si="318"/>
        <v/>
      </c>
      <c r="AV921" s="54" t="str">
        <f t="shared" si="319"/>
        <v/>
      </c>
      <c r="AW921" s="54" t="str">
        <f t="shared" si="320"/>
        <v/>
      </c>
      <c r="AX921" s="18" t="str">
        <f t="shared" si="321"/>
        <v/>
      </c>
      <c r="AY921" s="18" t="str">
        <f t="shared" si="322"/>
        <v/>
      </c>
      <c r="BA921" s="18">
        <f>IF($E921=AF!$D$6,IF($M921="Concluída no prazo",2,IF($M921="Concluída com atraso",1,0)),0)</f>
        <v>0</v>
      </c>
      <c r="BB921" s="18">
        <f>IF($E921=AF!$D$6,IF($M921="Atrasada",2,IF($M921="Concluída com atraso",1,0)),0)</f>
        <v>0</v>
      </c>
      <c r="BC921" s="18">
        <v>9.1500000000000001E-3</v>
      </c>
      <c r="BD921" s="18">
        <f t="shared" si="329"/>
        <v>9.1500000000000001E-3</v>
      </c>
      <c r="BE921" s="18">
        <f t="shared" si="329"/>
        <v>9.1500000000000001E-3</v>
      </c>
      <c r="BF921" s="18" t="str">
        <f t="shared" si="323"/>
        <v/>
      </c>
      <c r="BN921" s="18" t="str">
        <f t="shared" si="324"/>
        <v>s</v>
      </c>
    </row>
    <row r="922" spans="3:66" ht="50.1" customHeight="1" thickTop="1" thickBot="1" x14ac:dyDescent="0.3">
      <c r="C922" s="46"/>
      <c r="D922" s="46"/>
      <c r="E922" s="46"/>
      <c r="F922" s="122"/>
      <c r="G922" s="122"/>
      <c r="H922" s="78" t="str">
        <f t="shared" si="325"/>
        <v/>
      </c>
      <c r="I922" s="78" t="str">
        <f t="shared" si="326"/>
        <v/>
      </c>
      <c r="J922" s="16"/>
      <c r="K922" s="46" t="str">
        <f t="shared" si="327"/>
        <v/>
      </c>
      <c r="L922" s="16"/>
      <c r="M922" s="16"/>
      <c r="N922" s="46"/>
      <c r="O922" s="47" t="str">
        <f t="shared" si="330"/>
        <v/>
      </c>
      <c r="P922" s="47"/>
      <c r="Q922" s="48" t="str">
        <f>IFERROR(VLOOKUP(E922,Funcionários!$C$8:$E$207,3,FALSE),"")</f>
        <v/>
      </c>
      <c r="R922" s="47"/>
      <c r="S922" s="49" t="str">
        <f t="shared" si="331"/>
        <v/>
      </c>
      <c r="T922" s="49">
        <v>9.1599999999999997E-3</v>
      </c>
      <c r="U922" s="48" t="str">
        <f>IF(Funcionários!C923=0,"",Funcionários!C923)</f>
        <v/>
      </c>
      <c r="V922" s="50">
        <f>IF(U922="",0,IF(COUNTIFS($E$7:$E$3006,U922,$I$7:$I$3006,'RC'!$E$6)=0,0,COUNTIFS($M$7:$M$3006,"Concluída no prazo",$E$7:$E$3006,U922,$I$7:$I$3006,'RC'!$E$6)/COUNTIFS($E$7:$E$3006,U922,$I$7:$I$3006,'RC'!$E$6)))</f>
        <v>0</v>
      </c>
      <c r="W922" s="49">
        <f>SUMIFS($J$7:$J$3006,$E$7:$E$3006,U922,$I$7:$I$3006,'RC'!$E$6)+SUMIFS($L$7:$L$3006,$E$7:$E$3006,U922,$I$7:$I$3006,'RC'!$E$6)</f>
        <v>0</v>
      </c>
      <c r="X922" s="48">
        <f>COUNTIFS($E$7:$E$3006,U922,$I$7:$I$3006,'RC'!$E$6)</f>
        <v>0</v>
      </c>
      <c r="Y922" s="48"/>
      <c r="Z922" s="51" t="str">
        <f>IF(AQ922='RC'!$E$6,AC922*1000+AD922,"")</f>
        <v/>
      </c>
      <c r="AA922" s="51" t="str">
        <f>IF(AB922="","",IF(AQ922='RC'!$E$6,AC922*1000-AD922,""))</f>
        <v/>
      </c>
      <c r="AB922" s="48" t="str">
        <f>IFERROR(VLOOKUP(E922,Funcionários!$C$8:$E$207,3,FALSE),"")</f>
        <v/>
      </c>
      <c r="AC922" s="50" t="str">
        <f>IF(AB922="","",IF(COUNTIFS($AB$7:$AB$3006,AB922,$AQ$7:$AQ$3006,'RC'!$E$6)=0,"",COUNTIFS($M$7:$M$3006,"Concluída no prazo",$AB$7:$AB$3006,AB922,$AQ$7:$AQ$3006,'RC'!$E$6)/COUNTIFS($AB$7:$AB$3006,AB922,$AQ$7:$AQ$3006,'RC'!$E$6)))</f>
        <v/>
      </c>
      <c r="AD922" s="48">
        <f>SUMIF($AQ$7:$AQ$3006,'RC'!$E$6,$J$7:$J$3006)+SUMIF($AQ$7:$AQ$3006,'RC'!$E$6,$L$7:$L$3006)</f>
        <v>21</v>
      </c>
      <c r="AF922" s="48">
        <v>4.0849999999997201E-2</v>
      </c>
      <c r="AG922" s="48">
        <f>IF(OR(AQ922="",AQ922&lt;&gt;'RC'!$E$6,AB922&lt;&gt;'RC'!$D$21),0,1)</f>
        <v>0</v>
      </c>
      <c r="AH922" s="48">
        <f t="shared" si="328"/>
        <v>4.0849999999997201E-2</v>
      </c>
      <c r="AI922" s="48" t="str">
        <f t="shared" si="310"/>
        <v/>
      </c>
      <c r="AJ922" s="48" t="str">
        <f t="shared" si="311"/>
        <v/>
      </c>
      <c r="AK922" s="52" t="str">
        <f t="shared" si="312"/>
        <v/>
      </c>
      <c r="AL922" s="52" t="str">
        <f t="shared" si="313"/>
        <v/>
      </c>
      <c r="AM922" s="48" t="str">
        <f t="shared" si="314"/>
        <v/>
      </c>
      <c r="AN922" s="48" t="str">
        <f t="shared" si="315"/>
        <v/>
      </c>
      <c r="AP922" s="18" t="str">
        <f t="shared" si="316"/>
        <v/>
      </c>
      <c r="AQ922" s="18" t="str">
        <f t="shared" si="317"/>
        <v/>
      </c>
      <c r="AR922" s="18">
        <v>4.0849999999999997E-2</v>
      </c>
      <c r="AS922" s="18">
        <f>IF(AF!$D$27="Todos",1,IF(M922=AF!$D$27,1,0))</f>
        <v>1</v>
      </c>
      <c r="AT922" s="53">
        <f>IF(AND(E922=AF!$D$6,OR(LT!M922=AF!$D$27,AF!$D$27="Todos"),OR(AP922=AF!$E$8,AQ922=AF!$E$8)),AR922+AS922,0)</f>
        <v>0</v>
      </c>
      <c r="AU922" s="18" t="str">
        <f t="shared" si="318"/>
        <v/>
      </c>
      <c r="AV922" s="54" t="str">
        <f t="shared" si="319"/>
        <v/>
      </c>
      <c r="AW922" s="54" t="str">
        <f t="shared" si="320"/>
        <v/>
      </c>
      <c r="AX922" s="18" t="str">
        <f t="shared" si="321"/>
        <v/>
      </c>
      <c r="AY922" s="18" t="str">
        <f t="shared" si="322"/>
        <v/>
      </c>
      <c r="BA922" s="18">
        <f>IF($E922=AF!$D$6,IF($M922="Concluída no prazo",2,IF($M922="Concluída com atraso",1,0)),0)</f>
        <v>0</v>
      </c>
      <c r="BB922" s="18">
        <f>IF($E922=AF!$D$6,IF($M922="Atrasada",2,IF($M922="Concluída com atraso",1,0)),0)</f>
        <v>0</v>
      </c>
      <c r="BC922" s="18">
        <v>9.1599999999999997E-3</v>
      </c>
      <c r="BD922" s="18">
        <f t="shared" si="329"/>
        <v>9.1599999999999997E-3</v>
      </c>
      <c r="BE922" s="18">
        <f t="shared" si="329"/>
        <v>9.1599999999999997E-3</v>
      </c>
      <c r="BF922" s="18" t="str">
        <f t="shared" si="323"/>
        <v/>
      </c>
      <c r="BN922" s="18" t="str">
        <f t="shared" si="324"/>
        <v>s</v>
      </c>
    </row>
    <row r="923" spans="3:66" ht="50.1" customHeight="1" thickTop="1" thickBot="1" x14ac:dyDescent="0.3">
      <c r="C923" s="46"/>
      <c r="D923" s="46"/>
      <c r="E923" s="46"/>
      <c r="F923" s="122"/>
      <c r="G923" s="122"/>
      <c r="H923" s="78" t="str">
        <f t="shared" si="325"/>
        <v/>
      </c>
      <c r="I923" s="78" t="str">
        <f t="shared" si="326"/>
        <v/>
      </c>
      <c r="J923" s="16"/>
      <c r="K923" s="46" t="str">
        <f t="shared" si="327"/>
        <v/>
      </c>
      <c r="L923" s="16"/>
      <c r="M923" s="16"/>
      <c r="N923" s="46"/>
      <c r="O923" s="47" t="str">
        <f t="shared" si="330"/>
        <v/>
      </c>
      <c r="P923" s="47"/>
      <c r="Q923" s="48" t="str">
        <f>IFERROR(VLOOKUP(E923,Funcionários!$C$8:$E$207,3,FALSE),"")</f>
        <v/>
      </c>
      <c r="R923" s="47"/>
      <c r="S923" s="49" t="str">
        <f t="shared" si="331"/>
        <v/>
      </c>
      <c r="T923" s="49">
        <v>9.1699999999999993E-3</v>
      </c>
      <c r="U923" s="48" t="str">
        <f>IF(Funcionários!C924=0,"",Funcionários!C924)</f>
        <v/>
      </c>
      <c r="V923" s="50">
        <f>IF(U923="",0,IF(COUNTIFS($E$7:$E$3006,U923,$I$7:$I$3006,'RC'!$E$6)=0,0,COUNTIFS($M$7:$M$3006,"Concluída no prazo",$E$7:$E$3006,U923,$I$7:$I$3006,'RC'!$E$6)/COUNTIFS($E$7:$E$3006,U923,$I$7:$I$3006,'RC'!$E$6)))</f>
        <v>0</v>
      </c>
      <c r="W923" s="49">
        <f>SUMIFS($J$7:$J$3006,$E$7:$E$3006,U923,$I$7:$I$3006,'RC'!$E$6)+SUMIFS($L$7:$L$3006,$E$7:$E$3006,U923,$I$7:$I$3006,'RC'!$E$6)</f>
        <v>0</v>
      </c>
      <c r="X923" s="48">
        <f>COUNTIFS($E$7:$E$3006,U923,$I$7:$I$3006,'RC'!$E$6)</f>
        <v>0</v>
      </c>
      <c r="Y923" s="48"/>
      <c r="Z923" s="51" t="str">
        <f>IF(AQ923='RC'!$E$6,AC923*1000+AD923,"")</f>
        <v/>
      </c>
      <c r="AA923" s="51" t="str">
        <f>IF(AB923="","",IF(AQ923='RC'!$E$6,AC923*1000-AD923,""))</f>
        <v/>
      </c>
      <c r="AB923" s="48" t="str">
        <f>IFERROR(VLOOKUP(E923,Funcionários!$C$8:$E$207,3,FALSE),"")</f>
        <v/>
      </c>
      <c r="AC923" s="50" t="str">
        <f>IF(AB923="","",IF(COUNTIFS($AB$7:$AB$3006,AB923,$AQ$7:$AQ$3006,'RC'!$E$6)=0,"",COUNTIFS($M$7:$M$3006,"Concluída no prazo",$AB$7:$AB$3006,AB923,$AQ$7:$AQ$3006,'RC'!$E$6)/COUNTIFS($AB$7:$AB$3006,AB923,$AQ$7:$AQ$3006,'RC'!$E$6)))</f>
        <v/>
      </c>
      <c r="AD923" s="48">
        <f>SUMIF($AQ$7:$AQ$3006,'RC'!$E$6,$J$7:$J$3006)+SUMIF($AQ$7:$AQ$3006,'RC'!$E$6,$L$7:$L$3006)</f>
        <v>21</v>
      </c>
      <c r="AF923" s="48">
        <v>4.0839999999997198E-2</v>
      </c>
      <c r="AG923" s="48">
        <f>IF(OR(AQ923="",AQ923&lt;&gt;'RC'!$E$6,AB923&lt;&gt;'RC'!$D$21),0,1)</f>
        <v>0</v>
      </c>
      <c r="AH923" s="48">
        <f t="shared" si="328"/>
        <v>4.0839999999997198E-2</v>
      </c>
      <c r="AI923" s="48" t="str">
        <f t="shared" si="310"/>
        <v/>
      </c>
      <c r="AJ923" s="48" t="str">
        <f t="shared" si="311"/>
        <v/>
      </c>
      <c r="AK923" s="52" t="str">
        <f t="shared" si="312"/>
        <v/>
      </c>
      <c r="AL923" s="52" t="str">
        <f t="shared" si="313"/>
        <v/>
      </c>
      <c r="AM923" s="48" t="str">
        <f t="shared" si="314"/>
        <v/>
      </c>
      <c r="AN923" s="48" t="str">
        <f t="shared" si="315"/>
        <v/>
      </c>
      <c r="AP923" s="18" t="str">
        <f t="shared" si="316"/>
        <v/>
      </c>
      <c r="AQ923" s="18" t="str">
        <f t="shared" si="317"/>
        <v/>
      </c>
      <c r="AR923" s="18">
        <v>4.0840000000000001E-2</v>
      </c>
      <c r="AS923" s="18">
        <f>IF(AF!$D$27="Todos",1,IF(M923=AF!$D$27,1,0))</f>
        <v>1</v>
      </c>
      <c r="AT923" s="53">
        <f>IF(AND(E923=AF!$D$6,OR(LT!M923=AF!$D$27,AF!$D$27="Todos"),OR(AP923=AF!$E$8,AQ923=AF!$E$8)),AR923+AS923,0)</f>
        <v>0</v>
      </c>
      <c r="AU923" s="18" t="str">
        <f t="shared" si="318"/>
        <v/>
      </c>
      <c r="AV923" s="54" t="str">
        <f t="shared" si="319"/>
        <v/>
      </c>
      <c r="AW923" s="54" t="str">
        <f t="shared" si="320"/>
        <v/>
      </c>
      <c r="AX923" s="18" t="str">
        <f t="shared" si="321"/>
        <v/>
      </c>
      <c r="AY923" s="18" t="str">
        <f t="shared" si="322"/>
        <v/>
      </c>
      <c r="BA923" s="18">
        <f>IF($E923=AF!$D$6,IF($M923="Concluída no prazo",2,IF($M923="Concluída com atraso",1,0)),0)</f>
        <v>0</v>
      </c>
      <c r="BB923" s="18">
        <f>IF($E923=AF!$D$6,IF($M923="Atrasada",2,IF($M923="Concluída com atraso",1,0)),0)</f>
        <v>0</v>
      </c>
      <c r="BC923" s="18">
        <v>9.1699999999999993E-3</v>
      </c>
      <c r="BD923" s="18">
        <f t="shared" si="329"/>
        <v>9.1699999999999993E-3</v>
      </c>
      <c r="BE923" s="18">
        <f t="shared" si="329"/>
        <v>9.1699999999999993E-3</v>
      </c>
      <c r="BF923" s="18" t="str">
        <f t="shared" si="323"/>
        <v/>
      </c>
      <c r="BN923" s="18" t="str">
        <f t="shared" si="324"/>
        <v>s</v>
      </c>
    </row>
    <row r="924" spans="3:66" ht="50.1" customHeight="1" thickTop="1" thickBot="1" x14ac:dyDescent="0.3">
      <c r="C924" s="46"/>
      <c r="D924" s="46"/>
      <c r="E924" s="46"/>
      <c r="F924" s="122"/>
      <c r="G924" s="122"/>
      <c r="H924" s="78" t="str">
        <f t="shared" si="325"/>
        <v/>
      </c>
      <c r="I924" s="78" t="str">
        <f t="shared" si="326"/>
        <v/>
      </c>
      <c r="J924" s="16"/>
      <c r="K924" s="46" t="str">
        <f t="shared" si="327"/>
        <v/>
      </c>
      <c r="L924" s="16"/>
      <c r="M924" s="16"/>
      <c r="N924" s="46"/>
      <c r="O924" s="47" t="str">
        <f t="shared" si="330"/>
        <v/>
      </c>
      <c r="P924" s="47"/>
      <c r="Q924" s="48" t="str">
        <f>IFERROR(VLOOKUP(E924,Funcionários!$C$8:$E$207,3,FALSE),"")</f>
        <v/>
      </c>
      <c r="R924" s="47"/>
      <c r="S924" s="49" t="str">
        <f t="shared" si="331"/>
        <v/>
      </c>
      <c r="T924" s="49">
        <v>9.1800000000000007E-3</v>
      </c>
      <c r="U924" s="48" t="str">
        <f>IF(Funcionários!C925=0,"",Funcionários!C925)</f>
        <v/>
      </c>
      <c r="V924" s="50">
        <f>IF(U924="",0,IF(COUNTIFS($E$7:$E$3006,U924,$I$7:$I$3006,'RC'!$E$6)=0,0,COUNTIFS($M$7:$M$3006,"Concluída no prazo",$E$7:$E$3006,U924,$I$7:$I$3006,'RC'!$E$6)/COUNTIFS($E$7:$E$3006,U924,$I$7:$I$3006,'RC'!$E$6)))</f>
        <v>0</v>
      </c>
      <c r="W924" s="49">
        <f>SUMIFS($J$7:$J$3006,$E$7:$E$3006,U924,$I$7:$I$3006,'RC'!$E$6)+SUMIFS($L$7:$L$3006,$E$7:$E$3006,U924,$I$7:$I$3006,'RC'!$E$6)</f>
        <v>0</v>
      </c>
      <c r="X924" s="48">
        <f>COUNTIFS($E$7:$E$3006,U924,$I$7:$I$3006,'RC'!$E$6)</f>
        <v>0</v>
      </c>
      <c r="Y924" s="48"/>
      <c r="Z924" s="51" t="str">
        <f>IF(AQ924='RC'!$E$6,AC924*1000+AD924,"")</f>
        <v/>
      </c>
      <c r="AA924" s="51" t="str">
        <f>IF(AB924="","",IF(AQ924='RC'!$E$6,AC924*1000-AD924,""))</f>
        <v/>
      </c>
      <c r="AB924" s="48" t="str">
        <f>IFERROR(VLOOKUP(E924,Funcionários!$C$8:$E$207,3,FALSE),"")</f>
        <v/>
      </c>
      <c r="AC924" s="50" t="str">
        <f>IF(AB924="","",IF(COUNTIFS($AB$7:$AB$3006,AB924,$AQ$7:$AQ$3006,'RC'!$E$6)=0,"",COUNTIFS($M$7:$M$3006,"Concluída no prazo",$AB$7:$AB$3006,AB924,$AQ$7:$AQ$3006,'RC'!$E$6)/COUNTIFS($AB$7:$AB$3006,AB924,$AQ$7:$AQ$3006,'RC'!$E$6)))</f>
        <v/>
      </c>
      <c r="AD924" s="48">
        <f>SUMIF($AQ$7:$AQ$3006,'RC'!$E$6,$J$7:$J$3006)+SUMIF($AQ$7:$AQ$3006,'RC'!$E$6,$L$7:$L$3006)</f>
        <v>21</v>
      </c>
      <c r="AF924" s="48">
        <v>4.0829999999997202E-2</v>
      </c>
      <c r="AG924" s="48">
        <f>IF(OR(AQ924="",AQ924&lt;&gt;'RC'!$E$6,AB924&lt;&gt;'RC'!$D$21),0,1)</f>
        <v>0</v>
      </c>
      <c r="AH924" s="48">
        <f t="shared" si="328"/>
        <v>4.0829999999997202E-2</v>
      </c>
      <c r="AI924" s="48" t="str">
        <f t="shared" si="310"/>
        <v/>
      </c>
      <c r="AJ924" s="48" t="str">
        <f t="shared" si="311"/>
        <v/>
      </c>
      <c r="AK924" s="52" t="str">
        <f t="shared" si="312"/>
        <v/>
      </c>
      <c r="AL924" s="52" t="str">
        <f t="shared" si="313"/>
        <v/>
      </c>
      <c r="AM924" s="48" t="str">
        <f t="shared" si="314"/>
        <v/>
      </c>
      <c r="AN924" s="48" t="str">
        <f t="shared" si="315"/>
        <v/>
      </c>
      <c r="AP924" s="18" t="str">
        <f t="shared" si="316"/>
        <v/>
      </c>
      <c r="AQ924" s="18" t="str">
        <f t="shared" si="317"/>
        <v/>
      </c>
      <c r="AR924" s="18">
        <v>4.0829999999999998E-2</v>
      </c>
      <c r="AS924" s="18">
        <f>IF(AF!$D$27="Todos",1,IF(M924=AF!$D$27,1,0))</f>
        <v>1</v>
      </c>
      <c r="AT924" s="53">
        <f>IF(AND(E924=AF!$D$6,OR(LT!M924=AF!$D$27,AF!$D$27="Todos"),OR(AP924=AF!$E$8,AQ924=AF!$E$8)),AR924+AS924,0)</f>
        <v>0</v>
      </c>
      <c r="AU924" s="18" t="str">
        <f t="shared" si="318"/>
        <v/>
      </c>
      <c r="AV924" s="54" t="str">
        <f t="shared" si="319"/>
        <v/>
      </c>
      <c r="AW924" s="54" t="str">
        <f t="shared" si="320"/>
        <v/>
      </c>
      <c r="AX924" s="18" t="str">
        <f t="shared" si="321"/>
        <v/>
      </c>
      <c r="AY924" s="18" t="str">
        <f t="shared" si="322"/>
        <v/>
      </c>
      <c r="BA924" s="18">
        <f>IF($E924=AF!$D$6,IF($M924="Concluída no prazo",2,IF($M924="Concluída com atraso",1,0)),0)</f>
        <v>0</v>
      </c>
      <c r="BB924" s="18">
        <f>IF($E924=AF!$D$6,IF($M924="Atrasada",2,IF($M924="Concluída com atraso",1,0)),0)</f>
        <v>0</v>
      </c>
      <c r="BC924" s="18">
        <v>9.1800000000000007E-3</v>
      </c>
      <c r="BD924" s="18">
        <f t="shared" si="329"/>
        <v>9.1800000000000007E-3</v>
      </c>
      <c r="BE924" s="18">
        <f t="shared" si="329"/>
        <v>9.1800000000000007E-3</v>
      </c>
      <c r="BF924" s="18" t="str">
        <f t="shared" si="323"/>
        <v/>
      </c>
      <c r="BN924" s="18" t="str">
        <f t="shared" si="324"/>
        <v>s</v>
      </c>
    </row>
    <row r="925" spans="3:66" ht="50.1" customHeight="1" thickTop="1" thickBot="1" x14ac:dyDescent="0.3">
      <c r="C925" s="46"/>
      <c r="D925" s="46"/>
      <c r="E925" s="46"/>
      <c r="F925" s="122"/>
      <c r="G925" s="122"/>
      <c r="H925" s="78" t="str">
        <f t="shared" si="325"/>
        <v/>
      </c>
      <c r="I925" s="78" t="str">
        <f t="shared" si="326"/>
        <v/>
      </c>
      <c r="J925" s="16"/>
      <c r="K925" s="46" t="str">
        <f t="shared" si="327"/>
        <v/>
      </c>
      <c r="L925" s="16"/>
      <c r="M925" s="16"/>
      <c r="N925" s="46"/>
      <c r="O925" s="47" t="str">
        <f t="shared" si="330"/>
        <v/>
      </c>
      <c r="P925" s="47"/>
      <c r="Q925" s="48" t="str">
        <f>IFERROR(VLOOKUP(E925,Funcionários!$C$8:$E$207,3,FALSE),"")</f>
        <v/>
      </c>
      <c r="R925" s="47"/>
      <c r="S925" s="49" t="str">
        <f t="shared" si="331"/>
        <v/>
      </c>
      <c r="T925" s="49">
        <v>9.1900000000000003E-3</v>
      </c>
      <c r="U925" s="48" t="str">
        <f>IF(Funcionários!C926=0,"",Funcionários!C926)</f>
        <v/>
      </c>
      <c r="V925" s="50">
        <f>IF(U925="",0,IF(COUNTIFS($E$7:$E$3006,U925,$I$7:$I$3006,'RC'!$E$6)=0,0,COUNTIFS($M$7:$M$3006,"Concluída no prazo",$E$7:$E$3006,U925,$I$7:$I$3006,'RC'!$E$6)/COUNTIFS($E$7:$E$3006,U925,$I$7:$I$3006,'RC'!$E$6)))</f>
        <v>0</v>
      </c>
      <c r="W925" s="49">
        <f>SUMIFS($J$7:$J$3006,$E$7:$E$3006,U925,$I$7:$I$3006,'RC'!$E$6)+SUMIFS($L$7:$L$3006,$E$7:$E$3006,U925,$I$7:$I$3006,'RC'!$E$6)</f>
        <v>0</v>
      </c>
      <c r="X925" s="48">
        <f>COUNTIFS($E$7:$E$3006,U925,$I$7:$I$3006,'RC'!$E$6)</f>
        <v>0</v>
      </c>
      <c r="Y925" s="48"/>
      <c r="Z925" s="51" t="str">
        <f>IF(AQ925='RC'!$E$6,AC925*1000+AD925,"")</f>
        <v/>
      </c>
      <c r="AA925" s="51" t="str">
        <f>IF(AB925="","",IF(AQ925='RC'!$E$6,AC925*1000-AD925,""))</f>
        <v/>
      </c>
      <c r="AB925" s="48" t="str">
        <f>IFERROR(VLOOKUP(E925,Funcionários!$C$8:$E$207,3,FALSE),"")</f>
        <v/>
      </c>
      <c r="AC925" s="50" t="str">
        <f>IF(AB925="","",IF(COUNTIFS($AB$7:$AB$3006,AB925,$AQ$7:$AQ$3006,'RC'!$E$6)=0,"",COUNTIFS($M$7:$M$3006,"Concluída no prazo",$AB$7:$AB$3006,AB925,$AQ$7:$AQ$3006,'RC'!$E$6)/COUNTIFS($AB$7:$AB$3006,AB925,$AQ$7:$AQ$3006,'RC'!$E$6)))</f>
        <v/>
      </c>
      <c r="AD925" s="48">
        <f>SUMIF($AQ$7:$AQ$3006,'RC'!$E$6,$J$7:$J$3006)+SUMIF($AQ$7:$AQ$3006,'RC'!$E$6,$L$7:$L$3006)</f>
        <v>21</v>
      </c>
      <c r="AF925" s="48">
        <v>4.0819999999997199E-2</v>
      </c>
      <c r="AG925" s="48">
        <f>IF(OR(AQ925="",AQ925&lt;&gt;'RC'!$E$6,AB925&lt;&gt;'RC'!$D$21),0,1)</f>
        <v>0</v>
      </c>
      <c r="AH925" s="48">
        <f t="shared" si="328"/>
        <v>4.0819999999997199E-2</v>
      </c>
      <c r="AI925" s="48" t="str">
        <f t="shared" si="310"/>
        <v/>
      </c>
      <c r="AJ925" s="48" t="str">
        <f t="shared" si="311"/>
        <v/>
      </c>
      <c r="AK925" s="52" t="str">
        <f t="shared" si="312"/>
        <v/>
      </c>
      <c r="AL925" s="52" t="str">
        <f t="shared" si="313"/>
        <v/>
      </c>
      <c r="AM925" s="48" t="str">
        <f t="shared" si="314"/>
        <v/>
      </c>
      <c r="AN925" s="48" t="str">
        <f t="shared" si="315"/>
        <v/>
      </c>
      <c r="AP925" s="18" t="str">
        <f t="shared" si="316"/>
        <v/>
      </c>
      <c r="AQ925" s="18" t="str">
        <f t="shared" si="317"/>
        <v/>
      </c>
      <c r="AR925" s="18">
        <v>4.0820000000000002E-2</v>
      </c>
      <c r="AS925" s="18">
        <f>IF(AF!$D$27="Todos",1,IF(M925=AF!$D$27,1,0))</f>
        <v>1</v>
      </c>
      <c r="AT925" s="53">
        <f>IF(AND(E925=AF!$D$6,OR(LT!M925=AF!$D$27,AF!$D$27="Todos"),OR(AP925=AF!$E$8,AQ925=AF!$E$8)),AR925+AS925,0)</f>
        <v>0</v>
      </c>
      <c r="AU925" s="18" t="str">
        <f t="shared" si="318"/>
        <v/>
      </c>
      <c r="AV925" s="54" t="str">
        <f t="shared" si="319"/>
        <v/>
      </c>
      <c r="AW925" s="54" t="str">
        <f t="shared" si="320"/>
        <v/>
      </c>
      <c r="AX925" s="18" t="str">
        <f t="shared" si="321"/>
        <v/>
      </c>
      <c r="AY925" s="18" t="str">
        <f t="shared" si="322"/>
        <v/>
      </c>
      <c r="BA925" s="18">
        <f>IF($E925=AF!$D$6,IF($M925="Concluída no prazo",2,IF($M925="Concluída com atraso",1,0)),0)</f>
        <v>0</v>
      </c>
      <c r="BB925" s="18">
        <f>IF($E925=AF!$D$6,IF($M925="Atrasada",2,IF($M925="Concluída com atraso",1,0)),0)</f>
        <v>0</v>
      </c>
      <c r="BC925" s="18">
        <v>9.1900000000000003E-3</v>
      </c>
      <c r="BD925" s="18">
        <f t="shared" si="329"/>
        <v>9.1900000000000003E-3</v>
      </c>
      <c r="BE925" s="18">
        <f t="shared" si="329"/>
        <v>9.1900000000000003E-3</v>
      </c>
      <c r="BF925" s="18" t="str">
        <f t="shared" si="323"/>
        <v/>
      </c>
      <c r="BN925" s="18" t="str">
        <f t="shared" si="324"/>
        <v>s</v>
      </c>
    </row>
    <row r="926" spans="3:66" ht="50.1" customHeight="1" thickTop="1" thickBot="1" x14ac:dyDescent="0.3">
      <c r="C926" s="46"/>
      <c r="D926" s="46"/>
      <c r="E926" s="46"/>
      <c r="F926" s="122"/>
      <c r="G926" s="122"/>
      <c r="H926" s="78" t="str">
        <f t="shared" si="325"/>
        <v/>
      </c>
      <c r="I926" s="78" t="str">
        <f t="shared" si="326"/>
        <v/>
      </c>
      <c r="J926" s="16"/>
      <c r="K926" s="46" t="str">
        <f t="shared" si="327"/>
        <v/>
      </c>
      <c r="L926" s="16"/>
      <c r="M926" s="16"/>
      <c r="N926" s="46"/>
      <c r="O926" s="47" t="str">
        <f t="shared" si="330"/>
        <v/>
      </c>
      <c r="P926" s="47"/>
      <c r="Q926" s="48" t="str">
        <f>IFERROR(VLOOKUP(E926,Funcionários!$C$8:$E$207,3,FALSE),"")</f>
        <v/>
      </c>
      <c r="R926" s="47"/>
      <c r="S926" s="49" t="str">
        <f t="shared" si="331"/>
        <v/>
      </c>
      <c r="T926" s="49">
        <v>9.1999999999999998E-3</v>
      </c>
      <c r="U926" s="48" t="str">
        <f>IF(Funcionários!C927=0,"",Funcionários!C927)</f>
        <v/>
      </c>
      <c r="V926" s="50">
        <f>IF(U926="",0,IF(COUNTIFS($E$7:$E$3006,U926,$I$7:$I$3006,'RC'!$E$6)=0,0,COUNTIFS($M$7:$M$3006,"Concluída no prazo",$E$7:$E$3006,U926,$I$7:$I$3006,'RC'!$E$6)/COUNTIFS($E$7:$E$3006,U926,$I$7:$I$3006,'RC'!$E$6)))</f>
        <v>0</v>
      </c>
      <c r="W926" s="49">
        <f>SUMIFS($J$7:$J$3006,$E$7:$E$3006,U926,$I$7:$I$3006,'RC'!$E$6)+SUMIFS($L$7:$L$3006,$E$7:$E$3006,U926,$I$7:$I$3006,'RC'!$E$6)</f>
        <v>0</v>
      </c>
      <c r="X926" s="48">
        <f>COUNTIFS($E$7:$E$3006,U926,$I$7:$I$3006,'RC'!$E$6)</f>
        <v>0</v>
      </c>
      <c r="Y926" s="48"/>
      <c r="Z926" s="51" t="str">
        <f>IF(AQ926='RC'!$E$6,AC926*1000+AD926,"")</f>
        <v/>
      </c>
      <c r="AA926" s="51" t="str">
        <f>IF(AB926="","",IF(AQ926='RC'!$E$6,AC926*1000-AD926,""))</f>
        <v/>
      </c>
      <c r="AB926" s="48" t="str">
        <f>IFERROR(VLOOKUP(E926,Funcionários!$C$8:$E$207,3,FALSE),"")</f>
        <v/>
      </c>
      <c r="AC926" s="50" t="str">
        <f>IF(AB926="","",IF(COUNTIFS($AB$7:$AB$3006,AB926,$AQ$7:$AQ$3006,'RC'!$E$6)=0,"",COUNTIFS($M$7:$M$3006,"Concluída no prazo",$AB$7:$AB$3006,AB926,$AQ$7:$AQ$3006,'RC'!$E$6)/COUNTIFS($AB$7:$AB$3006,AB926,$AQ$7:$AQ$3006,'RC'!$E$6)))</f>
        <v/>
      </c>
      <c r="AD926" s="48">
        <f>SUMIF($AQ$7:$AQ$3006,'RC'!$E$6,$J$7:$J$3006)+SUMIF($AQ$7:$AQ$3006,'RC'!$E$6,$L$7:$L$3006)</f>
        <v>21</v>
      </c>
      <c r="AF926" s="48">
        <v>4.0809999999997203E-2</v>
      </c>
      <c r="AG926" s="48">
        <f>IF(OR(AQ926="",AQ926&lt;&gt;'RC'!$E$6,AB926&lt;&gt;'RC'!$D$21),0,1)</f>
        <v>0</v>
      </c>
      <c r="AH926" s="48">
        <f t="shared" si="328"/>
        <v>4.0809999999997203E-2</v>
      </c>
      <c r="AI926" s="48" t="str">
        <f t="shared" si="310"/>
        <v/>
      </c>
      <c r="AJ926" s="48" t="str">
        <f t="shared" si="311"/>
        <v/>
      </c>
      <c r="AK926" s="52" t="str">
        <f t="shared" si="312"/>
        <v/>
      </c>
      <c r="AL926" s="52" t="str">
        <f t="shared" si="313"/>
        <v/>
      </c>
      <c r="AM926" s="48" t="str">
        <f t="shared" si="314"/>
        <v/>
      </c>
      <c r="AN926" s="48" t="str">
        <f t="shared" si="315"/>
        <v/>
      </c>
      <c r="AP926" s="18" t="str">
        <f t="shared" si="316"/>
        <v/>
      </c>
      <c r="AQ926" s="18" t="str">
        <f t="shared" si="317"/>
        <v/>
      </c>
      <c r="AR926" s="18">
        <v>4.0809999999999999E-2</v>
      </c>
      <c r="AS926" s="18">
        <f>IF(AF!$D$27="Todos",1,IF(M926=AF!$D$27,1,0))</f>
        <v>1</v>
      </c>
      <c r="AT926" s="53">
        <f>IF(AND(E926=AF!$D$6,OR(LT!M926=AF!$D$27,AF!$D$27="Todos"),OR(AP926=AF!$E$8,AQ926=AF!$E$8)),AR926+AS926,0)</f>
        <v>0</v>
      </c>
      <c r="AU926" s="18" t="str">
        <f t="shared" si="318"/>
        <v/>
      </c>
      <c r="AV926" s="54" t="str">
        <f t="shared" si="319"/>
        <v/>
      </c>
      <c r="AW926" s="54" t="str">
        <f t="shared" si="320"/>
        <v/>
      </c>
      <c r="AX926" s="18" t="str">
        <f t="shared" si="321"/>
        <v/>
      </c>
      <c r="AY926" s="18" t="str">
        <f t="shared" si="322"/>
        <v/>
      </c>
      <c r="BA926" s="18">
        <f>IF($E926=AF!$D$6,IF($M926="Concluída no prazo",2,IF($M926="Concluída com atraso",1,0)),0)</f>
        <v>0</v>
      </c>
      <c r="BB926" s="18">
        <f>IF($E926=AF!$D$6,IF($M926="Atrasada",2,IF($M926="Concluída com atraso",1,0)),0)</f>
        <v>0</v>
      </c>
      <c r="BC926" s="18">
        <v>9.1999999999999998E-3</v>
      </c>
      <c r="BD926" s="18">
        <f t="shared" si="329"/>
        <v>9.1999999999999998E-3</v>
      </c>
      <c r="BE926" s="18">
        <f t="shared" si="329"/>
        <v>9.1999999999999998E-3</v>
      </c>
      <c r="BF926" s="18" t="str">
        <f t="shared" si="323"/>
        <v/>
      </c>
      <c r="BN926" s="18" t="str">
        <f t="shared" si="324"/>
        <v>s</v>
      </c>
    </row>
    <row r="927" spans="3:66" ht="50.1" customHeight="1" thickTop="1" thickBot="1" x14ac:dyDescent="0.3">
      <c r="C927" s="46"/>
      <c r="D927" s="46"/>
      <c r="E927" s="46"/>
      <c r="F927" s="122"/>
      <c r="G927" s="122"/>
      <c r="H927" s="78" t="str">
        <f t="shared" si="325"/>
        <v/>
      </c>
      <c r="I927" s="78" t="str">
        <f t="shared" si="326"/>
        <v/>
      </c>
      <c r="J927" s="16"/>
      <c r="K927" s="46" t="str">
        <f t="shared" si="327"/>
        <v/>
      </c>
      <c r="L927" s="16"/>
      <c r="M927" s="16"/>
      <c r="N927" s="46"/>
      <c r="O927" s="47" t="str">
        <f t="shared" si="330"/>
        <v/>
      </c>
      <c r="P927" s="47"/>
      <c r="Q927" s="48" t="str">
        <f>IFERROR(VLOOKUP(E927,Funcionários!$C$8:$E$207,3,FALSE),"")</f>
        <v/>
      </c>
      <c r="R927" s="47"/>
      <c r="S927" s="49" t="str">
        <f t="shared" si="331"/>
        <v/>
      </c>
      <c r="T927" s="49">
        <v>9.2099999999999994E-3</v>
      </c>
      <c r="U927" s="48" t="str">
        <f>IF(Funcionários!C928=0,"",Funcionários!C928)</f>
        <v/>
      </c>
      <c r="V927" s="50">
        <f>IF(U927="",0,IF(COUNTIFS($E$7:$E$3006,U927,$I$7:$I$3006,'RC'!$E$6)=0,0,COUNTIFS($M$7:$M$3006,"Concluída no prazo",$E$7:$E$3006,U927,$I$7:$I$3006,'RC'!$E$6)/COUNTIFS($E$7:$E$3006,U927,$I$7:$I$3006,'RC'!$E$6)))</f>
        <v>0</v>
      </c>
      <c r="W927" s="49">
        <f>SUMIFS($J$7:$J$3006,$E$7:$E$3006,U927,$I$7:$I$3006,'RC'!$E$6)+SUMIFS($L$7:$L$3006,$E$7:$E$3006,U927,$I$7:$I$3006,'RC'!$E$6)</f>
        <v>0</v>
      </c>
      <c r="X927" s="48">
        <f>COUNTIFS($E$7:$E$3006,U927,$I$7:$I$3006,'RC'!$E$6)</f>
        <v>0</v>
      </c>
      <c r="Y927" s="48"/>
      <c r="Z927" s="51" t="str">
        <f>IF(AQ927='RC'!$E$6,AC927*1000+AD927,"")</f>
        <v/>
      </c>
      <c r="AA927" s="51" t="str">
        <f>IF(AB927="","",IF(AQ927='RC'!$E$6,AC927*1000-AD927,""))</f>
        <v/>
      </c>
      <c r="AB927" s="48" t="str">
        <f>IFERROR(VLOOKUP(E927,Funcionários!$C$8:$E$207,3,FALSE),"")</f>
        <v/>
      </c>
      <c r="AC927" s="50" t="str">
        <f>IF(AB927="","",IF(COUNTIFS($AB$7:$AB$3006,AB927,$AQ$7:$AQ$3006,'RC'!$E$6)=0,"",COUNTIFS($M$7:$M$3006,"Concluída no prazo",$AB$7:$AB$3006,AB927,$AQ$7:$AQ$3006,'RC'!$E$6)/COUNTIFS($AB$7:$AB$3006,AB927,$AQ$7:$AQ$3006,'RC'!$E$6)))</f>
        <v/>
      </c>
      <c r="AD927" s="48">
        <f>SUMIF($AQ$7:$AQ$3006,'RC'!$E$6,$J$7:$J$3006)+SUMIF($AQ$7:$AQ$3006,'RC'!$E$6,$L$7:$L$3006)</f>
        <v>21</v>
      </c>
      <c r="AF927" s="48">
        <v>4.07999999999972E-2</v>
      </c>
      <c r="AG927" s="48">
        <f>IF(OR(AQ927="",AQ927&lt;&gt;'RC'!$E$6,AB927&lt;&gt;'RC'!$D$21),0,1)</f>
        <v>0</v>
      </c>
      <c r="AH927" s="48">
        <f t="shared" si="328"/>
        <v>4.07999999999972E-2</v>
      </c>
      <c r="AI927" s="48" t="str">
        <f t="shared" si="310"/>
        <v/>
      </c>
      <c r="AJ927" s="48" t="str">
        <f t="shared" si="311"/>
        <v/>
      </c>
      <c r="AK927" s="52" t="str">
        <f t="shared" si="312"/>
        <v/>
      </c>
      <c r="AL927" s="52" t="str">
        <f t="shared" si="313"/>
        <v/>
      </c>
      <c r="AM927" s="48" t="str">
        <f t="shared" si="314"/>
        <v/>
      </c>
      <c r="AN927" s="48" t="str">
        <f t="shared" si="315"/>
        <v/>
      </c>
      <c r="AP927" s="18" t="str">
        <f t="shared" si="316"/>
        <v/>
      </c>
      <c r="AQ927" s="18" t="str">
        <f t="shared" si="317"/>
        <v/>
      </c>
      <c r="AR927" s="18">
        <v>4.0800000000000003E-2</v>
      </c>
      <c r="AS927" s="18">
        <f>IF(AF!$D$27="Todos",1,IF(M927=AF!$D$27,1,0))</f>
        <v>1</v>
      </c>
      <c r="AT927" s="53">
        <f>IF(AND(E927=AF!$D$6,OR(LT!M927=AF!$D$27,AF!$D$27="Todos"),OR(AP927=AF!$E$8,AQ927=AF!$E$8)),AR927+AS927,0)</f>
        <v>0</v>
      </c>
      <c r="AU927" s="18" t="str">
        <f t="shared" si="318"/>
        <v/>
      </c>
      <c r="AV927" s="54" t="str">
        <f t="shared" si="319"/>
        <v/>
      </c>
      <c r="AW927" s="54" t="str">
        <f t="shared" si="320"/>
        <v/>
      </c>
      <c r="AX927" s="18" t="str">
        <f t="shared" si="321"/>
        <v/>
      </c>
      <c r="AY927" s="18" t="str">
        <f t="shared" si="322"/>
        <v/>
      </c>
      <c r="BA927" s="18">
        <f>IF($E927=AF!$D$6,IF($M927="Concluída no prazo",2,IF($M927="Concluída com atraso",1,0)),0)</f>
        <v>0</v>
      </c>
      <c r="BB927" s="18">
        <f>IF($E927=AF!$D$6,IF($M927="Atrasada",2,IF($M927="Concluída com atraso",1,0)),0)</f>
        <v>0</v>
      </c>
      <c r="BC927" s="18">
        <v>9.2099999999999994E-3</v>
      </c>
      <c r="BD927" s="18">
        <f t="shared" si="329"/>
        <v>9.2099999999999994E-3</v>
      </c>
      <c r="BE927" s="18">
        <f t="shared" si="329"/>
        <v>9.2099999999999994E-3</v>
      </c>
      <c r="BF927" s="18" t="str">
        <f t="shared" si="323"/>
        <v/>
      </c>
      <c r="BN927" s="18" t="str">
        <f t="shared" si="324"/>
        <v>s</v>
      </c>
    </row>
    <row r="928" spans="3:66" ht="50.1" customHeight="1" thickTop="1" thickBot="1" x14ac:dyDescent="0.3">
      <c r="C928" s="46"/>
      <c r="D928" s="46"/>
      <c r="E928" s="46"/>
      <c r="F928" s="122"/>
      <c r="G928" s="122"/>
      <c r="H928" s="78" t="str">
        <f t="shared" si="325"/>
        <v/>
      </c>
      <c r="I928" s="78" t="str">
        <f t="shared" si="326"/>
        <v/>
      </c>
      <c r="J928" s="16"/>
      <c r="K928" s="46" t="str">
        <f t="shared" si="327"/>
        <v/>
      </c>
      <c r="L928" s="16"/>
      <c r="M928" s="16"/>
      <c r="N928" s="46"/>
      <c r="O928" s="47" t="str">
        <f t="shared" si="330"/>
        <v/>
      </c>
      <c r="P928" s="47"/>
      <c r="Q928" s="48" t="str">
        <f>IFERROR(VLOOKUP(E928,Funcionários!$C$8:$E$207,3,FALSE),"")</f>
        <v/>
      </c>
      <c r="R928" s="47"/>
      <c r="S928" s="49" t="str">
        <f t="shared" si="331"/>
        <v/>
      </c>
      <c r="T928" s="49">
        <v>9.2200000000000008E-3</v>
      </c>
      <c r="U928" s="48" t="str">
        <f>IF(Funcionários!C929=0,"",Funcionários!C929)</f>
        <v/>
      </c>
      <c r="V928" s="50">
        <f>IF(U928="",0,IF(COUNTIFS($E$7:$E$3006,U928,$I$7:$I$3006,'RC'!$E$6)=0,0,COUNTIFS($M$7:$M$3006,"Concluída no prazo",$E$7:$E$3006,U928,$I$7:$I$3006,'RC'!$E$6)/COUNTIFS($E$7:$E$3006,U928,$I$7:$I$3006,'RC'!$E$6)))</f>
        <v>0</v>
      </c>
      <c r="W928" s="49">
        <f>SUMIFS($J$7:$J$3006,$E$7:$E$3006,U928,$I$7:$I$3006,'RC'!$E$6)+SUMIFS($L$7:$L$3006,$E$7:$E$3006,U928,$I$7:$I$3006,'RC'!$E$6)</f>
        <v>0</v>
      </c>
      <c r="X928" s="48">
        <f>COUNTIFS($E$7:$E$3006,U928,$I$7:$I$3006,'RC'!$E$6)</f>
        <v>0</v>
      </c>
      <c r="Y928" s="48"/>
      <c r="Z928" s="51" t="str">
        <f>IF(AQ928='RC'!$E$6,AC928*1000+AD928,"")</f>
        <v/>
      </c>
      <c r="AA928" s="51" t="str">
        <f>IF(AB928="","",IF(AQ928='RC'!$E$6,AC928*1000-AD928,""))</f>
        <v/>
      </c>
      <c r="AB928" s="48" t="str">
        <f>IFERROR(VLOOKUP(E928,Funcionários!$C$8:$E$207,3,FALSE),"")</f>
        <v/>
      </c>
      <c r="AC928" s="50" t="str">
        <f>IF(AB928="","",IF(COUNTIFS($AB$7:$AB$3006,AB928,$AQ$7:$AQ$3006,'RC'!$E$6)=0,"",COUNTIFS($M$7:$M$3006,"Concluída no prazo",$AB$7:$AB$3006,AB928,$AQ$7:$AQ$3006,'RC'!$E$6)/COUNTIFS($AB$7:$AB$3006,AB928,$AQ$7:$AQ$3006,'RC'!$E$6)))</f>
        <v/>
      </c>
      <c r="AD928" s="48">
        <f>SUMIF($AQ$7:$AQ$3006,'RC'!$E$6,$J$7:$J$3006)+SUMIF($AQ$7:$AQ$3006,'RC'!$E$6,$L$7:$L$3006)</f>
        <v>21</v>
      </c>
      <c r="AF928" s="48">
        <v>4.0789999999997197E-2</v>
      </c>
      <c r="AG928" s="48">
        <f>IF(OR(AQ928="",AQ928&lt;&gt;'RC'!$E$6,AB928&lt;&gt;'RC'!$D$21),0,1)</f>
        <v>0</v>
      </c>
      <c r="AH928" s="48">
        <f t="shared" si="328"/>
        <v>4.0789999999997197E-2</v>
      </c>
      <c r="AI928" s="48" t="str">
        <f t="shared" si="310"/>
        <v/>
      </c>
      <c r="AJ928" s="48" t="str">
        <f t="shared" si="311"/>
        <v/>
      </c>
      <c r="AK928" s="52" t="str">
        <f t="shared" si="312"/>
        <v/>
      </c>
      <c r="AL928" s="52" t="str">
        <f t="shared" si="313"/>
        <v/>
      </c>
      <c r="AM928" s="48" t="str">
        <f t="shared" si="314"/>
        <v/>
      </c>
      <c r="AN928" s="48" t="str">
        <f t="shared" si="315"/>
        <v/>
      </c>
      <c r="AP928" s="18" t="str">
        <f t="shared" si="316"/>
        <v/>
      </c>
      <c r="AQ928" s="18" t="str">
        <f t="shared" si="317"/>
        <v/>
      </c>
      <c r="AR928" s="18">
        <v>4.079E-2</v>
      </c>
      <c r="AS928" s="18">
        <f>IF(AF!$D$27="Todos",1,IF(M928=AF!$D$27,1,0))</f>
        <v>1</v>
      </c>
      <c r="AT928" s="53">
        <f>IF(AND(E928=AF!$D$6,OR(LT!M928=AF!$D$27,AF!$D$27="Todos"),OR(AP928=AF!$E$8,AQ928=AF!$E$8)),AR928+AS928,0)</f>
        <v>0</v>
      </c>
      <c r="AU928" s="18" t="str">
        <f t="shared" si="318"/>
        <v/>
      </c>
      <c r="AV928" s="54" t="str">
        <f t="shared" si="319"/>
        <v/>
      </c>
      <c r="AW928" s="54" t="str">
        <f t="shared" si="320"/>
        <v/>
      </c>
      <c r="AX928" s="18" t="str">
        <f t="shared" si="321"/>
        <v/>
      </c>
      <c r="AY928" s="18" t="str">
        <f t="shared" si="322"/>
        <v/>
      </c>
      <c r="BA928" s="18">
        <f>IF($E928=AF!$D$6,IF($M928="Concluída no prazo",2,IF($M928="Concluída com atraso",1,0)),0)</f>
        <v>0</v>
      </c>
      <c r="BB928" s="18">
        <f>IF($E928=AF!$D$6,IF($M928="Atrasada",2,IF($M928="Concluída com atraso",1,0)),0)</f>
        <v>0</v>
      </c>
      <c r="BC928" s="18">
        <v>9.2200000000000008E-3</v>
      </c>
      <c r="BD928" s="18">
        <f t="shared" si="329"/>
        <v>9.2200000000000008E-3</v>
      </c>
      <c r="BE928" s="18">
        <f t="shared" si="329"/>
        <v>9.2200000000000008E-3</v>
      </c>
      <c r="BF928" s="18" t="str">
        <f t="shared" si="323"/>
        <v/>
      </c>
      <c r="BN928" s="18" t="str">
        <f t="shared" si="324"/>
        <v>s</v>
      </c>
    </row>
    <row r="929" spans="3:66" ht="50.1" customHeight="1" thickTop="1" thickBot="1" x14ac:dyDescent="0.3">
      <c r="C929" s="46"/>
      <c r="D929" s="46"/>
      <c r="E929" s="46"/>
      <c r="F929" s="122"/>
      <c r="G929" s="122"/>
      <c r="H929" s="78" t="str">
        <f t="shared" si="325"/>
        <v/>
      </c>
      <c r="I929" s="78" t="str">
        <f t="shared" si="326"/>
        <v/>
      </c>
      <c r="J929" s="16"/>
      <c r="K929" s="46" t="str">
        <f t="shared" si="327"/>
        <v/>
      </c>
      <c r="L929" s="16"/>
      <c r="M929" s="16"/>
      <c r="N929" s="46"/>
      <c r="O929" s="47" t="str">
        <f t="shared" si="330"/>
        <v/>
      </c>
      <c r="P929" s="47"/>
      <c r="Q929" s="48" t="str">
        <f>IFERROR(VLOOKUP(E929,Funcionários!$C$8:$E$207,3,FALSE),"")</f>
        <v/>
      </c>
      <c r="R929" s="47"/>
      <c r="S929" s="49" t="str">
        <f t="shared" si="331"/>
        <v/>
      </c>
      <c r="T929" s="49">
        <v>9.2300000000000004E-3</v>
      </c>
      <c r="U929" s="48" t="str">
        <f>IF(Funcionários!C930=0,"",Funcionários!C930)</f>
        <v/>
      </c>
      <c r="V929" s="50">
        <f>IF(U929="",0,IF(COUNTIFS($E$7:$E$3006,U929,$I$7:$I$3006,'RC'!$E$6)=0,0,COUNTIFS($M$7:$M$3006,"Concluída no prazo",$E$7:$E$3006,U929,$I$7:$I$3006,'RC'!$E$6)/COUNTIFS($E$7:$E$3006,U929,$I$7:$I$3006,'RC'!$E$6)))</f>
        <v>0</v>
      </c>
      <c r="W929" s="49">
        <f>SUMIFS($J$7:$J$3006,$E$7:$E$3006,U929,$I$7:$I$3006,'RC'!$E$6)+SUMIFS($L$7:$L$3006,$E$7:$E$3006,U929,$I$7:$I$3006,'RC'!$E$6)</f>
        <v>0</v>
      </c>
      <c r="X929" s="48">
        <f>COUNTIFS($E$7:$E$3006,U929,$I$7:$I$3006,'RC'!$E$6)</f>
        <v>0</v>
      </c>
      <c r="Y929" s="48"/>
      <c r="Z929" s="51" t="str">
        <f>IF(AQ929='RC'!$E$6,AC929*1000+AD929,"")</f>
        <v/>
      </c>
      <c r="AA929" s="51" t="str">
        <f>IF(AB929="","",IF(AQ929='RC'!$E$6,AC929*1000-AD929,""))</f>
        <v/>
      </c>
      <c r="AB929" s="48" t="str">
        <f>IFERROR(VLOOKUP(E929,Funcionários!$C$8:$E$207,3,FALSE),"")</f>
        <v/>
      </c>
      <c r="AC929" s="50" t="str">
        <f>IF(AB929="","",IF(COUNTIFS($AB$7:$AB$3006,AB929,$AQ$7:$AQ$3006,'RC'!$E$6)=0,"",COUNTIFS($M$7:$M$3006,"Concluída no prazo",$AB$7:$AB$3006,AB929,$AQ$7:$AQ$3006,'RC'!$E$6)/COUNTIFS($AB$7:$AB$3006,AB929,$AQ$7:$AQ$3006,'RC'!$E$6)))</f>
        <v/>
      </c>
      <c r="AD929" s="48">
        <f>SUMIF($AQ$7:$AQ$3006,'RC'!$E$6,$J$7:$J$3006)+SUMIF($AQ$7:$AQ$3006,'RC'!$E$6,$L$7:$L$3006)</f>
        <v>21</v>
      </c>
      <c r="AF929" s="48">
        <v>4.07799999999972E-2</v>
      </c>
      <c r="AG929" s="48">
        <f>IF(OR(AQ929="",AQ929&lt;&gt;'RC'!$E$6,AB929&lt;&gt;'RC'!$D$21),0,1)</f>
        <v>0</v>
      </c>
      <c r="AH929" s="48">
        <f t="shared" si="328"/>
        <v>4.07799999999972E-2</v>
      </c>
      <c r="AI929" s="48" t="str">
        <f t="shared" si="310"/>
        <v/>
      </c>
      <c r="AJ929" s="48" t="str">
        <f t="shared" si="311"/>
        <v/>
      </c>
      <c r="AK929" s="52" t="str">
        <f t="shared" si="312"/>
        <v/>
      </c>
      <c r="AL929" s="52" t="str">
        <f t="shared" si="313"/>
        <v/>
      </c>
      <c r="AM929" s="48" t="str">
        <f t="shared" si="314"/>
        <v/>
      </c>
      <c r="AN929" s="48" t="str">
        <f t="shared" si="315"/>
        <v/>
      </c>
      <c r="AP929" s="18" t="str">
        <f t="shared" si="316"/>
        <v/>
      </c>
      <c r="AQ929" s="18" t="str">
        <f t="shared" si="317"/>
        <v/>
      </c>
      <c r="AR929" s="18">
        <v>4.0779999999999997E-2</v>
      </c>
      <c r="AS929" s="18">
        <f>IF(AF!$D$27="Todos",1,IF(M929=AF!$D$27,1,0))</f>
        <v>1</v>
      </c>
      <c r="AT929" s="53">
        <f>IF(AND(E929=AF!$D$6,OR(LT!M929=AF!$D$27,AF!$D$27="Todos"),OR(AP929=AF!$E$8,AQ929=AF!$E$8)),AR929+AS929,0)</f>
        <v>0</v>
      </c>
      <c r="AU929" s="18" t="str">
        <f t="shared" si="318"/>
        <v/>
      </c>
      <c r="AV929" s="54" t="str">
        <f t="shared" si="319"/>
        <v/>
      </c>
      <c r="AW929" s="54" t="str">
        <f t="shared" si="320"/>
        <v/>
      </c>
      <c r="AX929" s="18" t="str">
        <f t="shared" si="321"/>
        <v/>
      </c>
      <c r="AY929" s="18" t="str">
        <f t="shared" si="322"/>
        <v/>
      </c>
      <c r="BA929" s="18">
        <f>IF($E929=AF!$D$6,IF($M929="Concluída no prazo",2,IF($M929="Concluída com atraso",1,0)),0)</f>
        <v>0</v>
      </c>
      <c r="BB929" s="18">
        <f>IF($E929=AF!$D$6,IF($M929="Atrasada",2,IF($M929="Concluída com atraso",1,0)),0)</f>
        <v>0</v>
      </c>
      <c r="BC929" s="18">
        <v>9.2300000000000004E-3</v>
      </c>
      <c r="BD929" s="18">
        <f t="shared" si="329"/>
        <v>9.2300000000000004E-3</v>
      </c>
      <c r="BE929" s="18">
        <f t="shared" si="329"/>
        <v>9.2300000000000004E-3</v>
      </c>
      <c r="BF929" s="18" t="str">
        <f t="shared" si="323"/>
        <v/>
      </c>
      <c r="BN929" s="18" t="str">
        <f t="shared" si="324"/>
        <v>s</v>
      </c>
    </row>
    <row r="930" spans="3:66" ht="50.1" customHeight="1" thickTop="1" thickBot="1" x14ac:dyDescent="0.3">
      <c r="C930" s="46"/>
      <c r="D930" s="46"/>
      <c r="E930" s="46"/>
      <c r="F930" s="122"/>
      <c r="G930" s="122"/>
      <c r="H930" s="78" t="str">
        <f t="shared" si="325"/>
        <v/>
      </c>
      <c r="I930" s="78" t="str">
        <f t="shared" si="326"/>
        <v/>
      </c>
      <c r="J930" s="16"/>
      <c r="K930" s="46" t="str">
        <f t="shared" si="327"/>
        <v/>
      </c>
      <c r="L930" s="16"/>
      <c r="M930" s="16"/>
      <c r="N930" s="46"/>
      <c r="O930" s="47" t="str">
        <f t="shared" si="330"/>
        <v/>
      </c>
      <c r="P930" s="47"/>
      <c r="Q930" s="48" t="str">
        <f>IFERROR(VLOOKUP(E930,Funcionários!$C$8:$E$207,3,FALSE),"")</f>
        <v/>
      </c>
      <c r="R930" s="47"/>
      <c r="S930" s="49" t="str">
        <f t="shared" si="331"/>
        <v/>
      </c>
      <c r="T930" s="49">
        <v>9.2399999999999999E-3</v>
      </c>
      <c r="U930" s="48" t="str">
        <f>IF(Funcionários!C931=0,"",Funcionários!C931)</f>
        <v/>
      </c>
      <c r="V930" s="50">
        <f>IF(U930="",0,IF(COUNTIFS($E$7:$E$3006,U930,$I$7:$I$3006,'RC'!$E$6)=0,0,COUNTIFS($M$7:$M$3006,"Concluída no prazo",$E$7:$E$3006,U930,$I$7:$I$3006,'RC'!$E$6)/COUNTIFS($E$7:$E$3006,U930,$I$7:$I$3006,'RC'!$E$6)))</f>
        <v>0</v>
      </c>
      <c r="W930" s="49">
        <f>SUMIFS($J$7:$J$3006,$E$7:$E$3006,U930,$I$7:$I$3006,'RC'!$E$6)+SUMIFS($L$7:$L$3006,$E$7:$E$3006,U930,$I$7:$I$3006,'RC'!$E$6)</f>
        <v>0</v>
      </c>
      <c r="X930" s="48">
        <f>COUNTIFS($E$7:$E$3006,U930,$I$7:$I$3006,'RC'!$E$6)</f>
        <v>0</v>
      </c>
      <c r="Y930" s="48"/>
      <c r="Z930" s="51" t="str">
        <f>IF(AQ930='RC'!$E$6,AC930*1000+AD930,"")</f>
        <v/>
      </c>
      <c r="AA930" s="51" t="str">
        <f>IF(AB930="","",IF(AQ930='RC'!$E$6,AC930*1000-AD930,""))</f>
        <v/>
      </c>
      <c r="AB930" s="48" t="str">
        <f>IFERROR(VLOOKUP(E930,Funcionários!$C$8:$E$207,3,FALSE),"")</f>
        <v/>
      </c>
      <c r="AC930" s="50" t="str">
        <f>IF(AB930="","",IF(COUNTIFS($AB$7:$AB$3006,AB930,$AQ$7:$AQ$3006,'RC'!$E$6)=0,"",COUNTIFS($M$7:$M$3006,"Concluída no prazo",$AB$7:$AB$3006,AB930,$AQ$7:$AQ$3006,'RC'!$E$6)/COUNTIFS($AB$7:$AB$3006,AB930,$AQ$7:$AQ$3006,'RC'!$E$6)))</f>
        <v/>
      </c>
      <c r="AD930" s="48">
        <f>SUMIF($AQ$7:$AQ$3006,'RC'!$E$6,$J$7:$J$3006)+SUMIF($AQ$7:$AQ$3006,'RC'!$E$6,$L$7:$L$3006)</f>
        <v>21</v>
      </c>
      <c r="AF930" s="48">
        <v>4.0769999999997197E-2</v>
      </c>
      <c r="AG930" s="48">
        <f>IF(OR(AQ930="",AQ930&lt;&gt;'RC'!$E$6,AB930&lt;&gt;'RC'!$D$21),0,1)</f>
        <v>0</v>
      </c>
      <c r="AH930" s="48">
        <f t="shared" si="328"/>
        <v>4.0769999999997197E-2</v>
      </c>
      <c r="AI930" s="48" t="str">
        <f t="shared" si="310"/>
        <v/>
      </c>
      <c r="AJ930" s="48" t="str">
        <f t="shared" si="311"/>
        <v/>
      </c>
      <c r="AK930" s="52" t="str">
        <f t="shared" si="312"/>
        <v/>
      </c>
      <c r="AL930" s="52" t="str">
        <f t="shared" si="313"/>
        <v/>
      </c>
      <c r="AM930" s="48" t="str">
        <f t="shared" si="314"/>
        <v/>
      </c>
      <c r="AN930" s="48" t="str">
        <f t="shared" si="315"/>
        <v/>
      </c>
      <c r="AP930" s="18" t="str">
        <f t="shared" si="316"/>
        <v/>
      </c>
      <c r="AQ930" s="18" t="str">
        <f t="shared" si="317"/>
        <v/>
      </c>
      <c r="AR930" s="18">
        <v>4.0770000000000001E-2</v>
      </c>
      <c r="AS930" s="18">
        <f>IF(AF!$D$27="Todos",1,IF(M930=AF!$D$27,1,0))</f>
        <v>1</v>
      </c>
      <c r="AT930" s="53">
        <f>IF(AND(E930=AF!$D$6,OR(LT!M930=AF!$D$27,AF!$D$27="Todos"),OR(AP930=AF!$E$8,AQ930=AF!$E$8)),AR930+AS930,0)</f>
        <v>0</v>
      </c>
      <c r="AU930" s="18" t="str">
        <f t="shared" si="318"/>
        <v/>
      </c>
      <c r="AV930" s="54" t="str">
        <f t="shared" si="319"/>
        <v/>
      </c>
      <c r="AW930" s="54" t="str">
        <f t="shared" si="320"/>
        <v/>
      </c>
      <c r="AX930" s="18" t="str">
        <f t="shared" si="321"/>
        <v/>
      </c>
      <c r="AY930" s="18" t="str">
        <f t="shared" si="322"/>
        <v/>
      </c>
      <c r="BA930" s="18">
        <f>IF($E930=AF!$D$6,IF($M930="Concluída no prazo",2,IF($M930="Concluída com atraso",1,0)),0)</f>
        <v>0</v>
      </c>
      <c r="BB930" s="18">
        <f>IF($E930=AF!$D$6,IF($M930="Atrasada",2,IF($M930="Concluída com atraso",1,0)),0)</f>
        <v>0</v>
      </c>
      <c r="BC930" s="18">
        <v>9.2399999999999999E-3</v>
      </c>
      <c r="BD930" s="18">
        <f t="shared" si="329"/>
        <v>9.2399999999999999E-3</v>
      </c>
      <c r="BE930" s="18">
        <f t="shared" si="329"/>
        <v>9.2399999999999999E-3</v>
      </c>
      <c r="BF930" s="18" t="str">
        <f t="shared" si="323"/>
        <v/>
      </c>
      <c r="BN930" s="18" t="str">
        <f t="shared" si="324"/>
        <v>s</v>
      </c>
    </row>
    <row r="931" spans="3:66" ht="50.1" customHeight="1" thickTop="1" thickBot="1" x14ac:dyDescent="0.3">
      <c r="C931" s="46"/>
      <c r="D931" s="46"/>
      <c r="E931" s="46"/>
      <c r="F931" s="122"/>
      <c r="G931" s="122"/>
      <c r="H931" s="78" t="str">
        <f t="shared" si="325"/>
        <v/>
      </c>
      <c r="I931" s="78" t="str">
        <f t="shared" si="326"/>
        <v/>
      </c>
      <c r="J931" s="16"/>
      <c r="K931" s="46" t="str">
        <f t="shared" si="327"/>
        <v/>
      </c>
      <c r="L931" s="16"/>
      <c r="M931" s="16"/>
      <c r="N931" s="46"/>
      <c r="O931" s="47" t="str">
        <f t="shared" si="330"/>
        <v/>
      </c>
      <c r="P931" s="47"/>
      <c r="Q931" s="48" t="str">
        <f>IFERROR(VLOOKUP(E931,Funcionários!$C$8:$E$207,3,FALSE),"")</f>
        <v/>
      </c>
      <c r="R931" s="47"/>
      <c r="S931" s="49" t="str">
        <f t="shared" si="331"/>
        <v/>
      </c>
      <c r="T931" s="49">
        <v>9.2499999999999995E-3</v>
      </c>
      <c r="U931" s="48" t="str">
        <f>IF(Funcionários!C932=0,"",Funcionários!C932)</f>
        <v/>
      </c>
      <c r="V931" s="50">
        <f>IF(U931="",0,IF(COUNTIFS($E$7:$E$3006,U931,$I$7:$I$3006,'RC'!$E$6)=0,0,COUNTIFS($M$7:$M$3006,"Concluída no prazo",$E$7:$E$3006,U931,$I$7:$I$3006,'RC'!$E$6)/COUNTIFS($E$7:$E$3006,U931,$I$7:$I$3006,'RC'!$E$6)))</f>
        <v>0</v>
      </c>
      <c r="W931" s="49">
        <f>SUMIFS($J$7:$J$3006,$E$7:$E$3006,U931,$I$7:$I$3006,'RC'!$E$6)+SUMIFS($L$7:$L$3006,$E$7:$E$3006,U931,$I$7:$I$3006,'RC'!$E$6)</f>
        <v>0</v>
      </c>
      <c r="X931" s="48">
        <f>COUNTIFS($E$7:$E$3006,U931,$I$7:$I$3006,'RC'!$E$6)</f>
        <v>0</v>
      </c>
      <c r="Y931" s="48"/>
      <c r="Z931" s="51" t="str">
        <f>IF(AQ931='RC'!$E$6,AC931*1000+AD931,"")</f>
        <v/>
      </c>
      <c r="AA931" s="51" t="str">
        <f>IF(AB931="","",IF(AQ931='RC'!$E$6,AC931*1000-AD931,""))</f>
        <v/>
      </c>
      <c r="AB931" s="48" t="str">
        <f>IFERROR(VLOOKUP(E931,Funcionários!$C$8:$E$207,3,FALSE),"")</f>
        <v/>
      </c>
      <c r="AC931" s="50" t="str">
        <f>IF(AB931="","",IF(COUNTIFS($AB$7:$AB$3006,AB931,$AQ$7:$AQ$3006,'RC'!$E$6)=0,"",COUNTIFS($M$7:$M$3006,"Concluída no prazo",$AB$7:$AB$3006,AB931,$AQ$7:$AQ$3006,'RC'!$E$6)/COUNTIFS($AB$7:$AB$3006,AB931,$AQ$7:$AQ$3006,'RC'!$E$6)))</f>
        <v/>
      </c>
      <c r="AD931" s="48">
        <f>SUMIF($AQ$7:$AQ$3006,'RC'!$E$6,$J$7:$J$3006)+SUMIF($AQ$7:$AQ$3006,'RC'!$E$6,$L$7:$L$3006)</f>
        <v>21</v>
      </c>
      <c r="AF931" s="48">
        <v>4.0759999999997201E-2</v>
      </c>
      <c r="AG931" s="48">
        <f>IF(OR(AQ931="",AQ931&lt;&gt;'RC'!$E$6,AB931&lt;&gt;'RC'!$D$21),0,1)</f>
        <v>0</v>
      </c>
      <c r="AH931" s="48">
        <f t="shared" si="328"/>
        <v>4.0759999999997201E-2</v>
      </c>
      <c r="AI931" s="48" t="str">
        <f t="shared" si="310"/>
        <v/>
      </c>
      <c r="AJ931" s="48" t="str">
        <f t="shared" si="311"/>
        <v/>
      </c>
      <c r="AK931" s="52" t="str">
        <f t="shared" si="312"/>
        <v/>
      </c>
      <c r="AL931" s="52" t="str">
        <f t="shared" si="313"/>
        <v/>
      </c>
      <c r="AM931" s="48" t="str">
        <f t="shared" si="314"/>
        <v/>
      </c>
      <c r="AN931" s="48" t="str">
        <f t="shared" si="315"/>
        <v/>
      </c>
      <c r="AP931" s="18" t="str">
        <f t="shared" si="316"/>
        <v/>
      </c>
      <c r="AQ931" s="18" t="str">
        <f t="shared" si="317"/>
        <v/>
      </c>
      <c r="AR931" s="18">
        <v>4.0759999999999998E-2</v>
      </c>
      <c r="AS931" s="18">
        <f>IF(AF!$D$27="Todos",1,IF(M931=AF!$D$27,1,0))</f>
        <v>1</v>
      </c>
      <c r="AT931" s="53">
        <f>IF(AND(E931=AF!$D$6,OR(LT!M931=AF!$D$27,AF!$D$27="Todos"),OR(AP931=AF!$E$8,AQ931=AF!$E$8)),AR931+AS931,0)</f>
        <v>0</v>
      </c>
      <c r="AU931" s="18" t="str">
        <f t="shared" si="318"/>
        <v/>
      </c>
      <c r="AV931" s="54" t="str">
        <f t="shared" si="319"/>
        <v/>
      </c>
      <c r="AW931" s="54" t="str">
        <f t="shared" si="320"/>
        <v/>
      </c>
      <c r="AX931" s="18" t="str">
        <f t="shared" si="321"/>
        <v/>
      </c>
      <c r="AY931" s="18" t="str">
        <f t="shared" si="322"/>
        <v/>
      </c>
      <c r="BA931" s="18">
        <f>IF($E931=AF!$D$6,IF($M931="Concluída no prazo",2,IF($M931="Concluída com atraso",1,0)),0)</f>
        <v>0</v>
      </c>
      <c r="BB931" s="18">
        <f>IF($E931=AF!$D$6,IF($M931="Atrasada",2,IF($M931="Concluída com atraso",1,0)),0)</f>
        <v>0</v>
      </c>
      <c r="BC931" s="18">
        <v>9.2499999999999995E-3</v>
      </c>
      <c r="BD931" s="18">
        <f t="shared" si="329"/>
        <v>9.2499999999999995E-3</v>
      </c>
      <c r="BE931" s="18">
        <f t="shared" si="329"/>
        <v>9.2499999999999995E-3</v>
      </c>
      <c r="BF931" s="18" t="str">
        <f t="shared" si="323"/>
        <v/>
      </c>
      <c r="BN931" s="18" t="str">
        <f t="shared" si="324"/>
        <v>s</v>
      </c>
    </row>
    <row r="932" spans="3:66" ht="50.1" customHeight="1" thickTop="1" thickBot="1" x14ac:dyDescent="0.3">
      <c r="C932" s="46"/>
      <c r="D932" s="46"/>
      <c r="E932" s="46"/>
      <c r="F932" s="122"/>
      <c r="G932" s="122"/>
      <c r="H932" s="78" t="str">
        <f t="shared" si="325"/>
        <v/>
      </c>
      <c r="I932" s="78" t="str">
        <f t="shared" si="326"/>
        <v/>
      </c>
      <c r="J932" s="16"/>
      <c r="K932" s="46" t="str">
        <f t="shared" si="327"/>
        <v/>
      </c>
      <c r="L932" s="16"/>
      <c r="M932" s="16"/>
      <c r="N932" s="46"/>
      <c r="O932" s="47" t="str">
        <f t="shared" si="330"/>
        <v/>
      </c>
      <c r="P932" s="47"/>
      <c r="Q932" s="48" t="str">
        <f>IFERROR(VLOOKUP(E932,Funcionários!$C$8:$E$207,3,FALSE),"")</f>
        <v/>
      </c>
      <c r="R932" s="47"/>
      <c r="S932" s="49" t="str">
        <f t="shared" si="331"/>
        <v/>
      </c>
      <c r="T932" s="49">
        <v>9.2599999999999991E-3</v>
      </c>
      <c r="U932" s="48" t="str">
        <f>IF(Funcionários!C933=0,"",Funcionários!C933)</f>
        <v/>
      </c>
      <c r="V932" s="50">
        <f>IF(U932="",0,IF(COUNTIFS($E$7:$E$3006,U932,$I$7:$I$3006,'RC'!$E$6)=0,0,COUNTIFS($M$7:$M$3006,"Concluída no prazo",$E$7:$E$3006,U932,$I$7:$I$3006,'RC'!$E$6)/COUNTIFS($E$7:$E$3006,U932,$I$7:$I$3006,'RC'!$E$6)))</f>
        <v>0</v>
      </c>
      <c r="W932" s="49">
        <f>SUMIFS($J$7:$J$3006,$E$7:$E$3006,U932,$I$7:$I$3006,'RC'!$E$6)+SUMIFS($L$7:$L$3006,$E$7:$E$3006,U932,$I$7:$I$3006,'RC'!$E$6)</f>
        <v>0</v>
      </c>
      <c r="X932" s="48">
        <f>COUNTIFS($E$7:$E$3006,U932,$I$7:$I$3006,'RC'!$E$6)</f>
        <v>0</v>
      </c>
      <c r="Y932" s="48"/>
      <c r="Z932" s="51" t="str">
        <f>IF(AQ932='RC'!$E$6,AC932*1000+AD932,"")</f>
        <v/>
      </c>
      <c r="AA932" s="51" t="str">
        <f>IF(AB932="","",IF(AQ932='RC'!$E$6,AC932*1000-AD932,""))</f>
        <v/>
      </c>
      <c r="AB932" s="48" t="str">
        <f>IFERROR(VLOOKUP(E932,Funcionários!$C$8:$E$207,3,FALSE),"")</f>
        <v/>
      </c>
      <c r="AC932" s="50" t="str">
        <f>IF(AB932="","",IF(COUNTIFS($AB$7:$AB$3006,AB932,$AQ$7:$AQ$3006,'RC'!$E$6)=0,"",COUNTIFS($M$7:$M$3006,"Concluída no prazo",$AB$7:$AB$3006,AB932,$AQ$7:$AQ$3006,'RC'!$E$6)/COUNTIFS($AB$7:$AB$3006,AB932,$AQ$7:$AQ$3006,'RC'!$E$6)))</f>
        <v/>
      </c>
      <c r="AD932" s="48">
        <f>SUMIF($AQ$7:$AQ$3006,'RC'!$E$6,$J$7:$J$3006)+SUMIF($AQ$7:$AQ$3006,'RC'!$E$6,$L$7:$L$3006)</f>
        <v>21</v>
      </c>
      <c r="AF932" s="48">
        <v>4.0749999999997198E-2</v>
      </c>
      <c r="AG932" s="48">
        <f>IF(OR(AQ932="",AQ932&lt;&gt;'RC'!$E$6,AB932&lt;&gt;'RC'!$D$21),0,1)</f>
        <v>0</v>
      </c>
      <c r="AH932" s="48">
        <f t="shared" si="328"/>
        <v>4.0749999999997198E-2</v>
      </c>
      <c r="AI932" s="48" t="str">
        <f t="shared" si="310"/>
        <v/>
      </c>
      <c r="AJ932" s="48" t="str">
        <f t="shared" si="311"/>
        <v/>
      </c>
      <c r="AK932" s="52" t="str">
        <f t="shared" si="312"/>
        <v/>
      </c>
      <c r="AL932" s="52" t="str">
        <f t="shared" si="313"/>
        <v/>
      </c>
      <c r="AM932" s="48" t="str">
        <f t="shared" si="314"/>
        <v/>
      </c>
      <c r="AN932" s="48" t="str">
        <f t="shared" si="315"/>
        <v/>
      </c>
      <c r="AP932" s="18" t="str">
        <f t="shared" si="316"/>
        <v/>
      </c>
      <c r="AQ932" s="18" t="str">
        <f t="shared" si="317"/>
        <v/>
      </c>
      <c r="AR932" s="18">
        <v>4.0750000000000001E-2</v>
      </c>
      <c r="AS932" s="18">
        <f>IF(AF!$D$27="Todos",1,IF(M932=AF!$D$27,1,0))</f>
        <v>1</v>
      </c>
      <c r="AT932" s="53">
        <f>IF(AND(E932=AF!$D$6,OR(LT!M932=AF!$D$27,AF!$D$27="Todos"),OR(AP932=AF!$E$8,AQ932=AF!$E$8)),AR932+AS932,0)</f>
        <v>0</v>
      </c>
      <c r="AU932" s="18" t="str">
        <f t="shared" si="318"/>
        <v/>
      </c>
      <c r="AV932" s="54" t="str">
        <f t="shared" si="319"/>
        <v/>
      </c>
      <c r="AW932" s="54" t="str">
        <f t="shared" si="320"/>
        <v/>
      </c>
      <c r="AX932" s="18" t="str">
        <f t="shared" si="321"/>
        <v/>
      </c>
      <c r="AY932" s="18" t="str">
        <f t="shared" si="322"/>
        <v/>
      </c>
      <c r="BA932" s="18">
        <f>IF($E932=AF!$D$6,IF($M932="Concluída no prazo",2,IF($M932="Concluída com atraso",1,0)),0)</f>
        <v>0</v>
      </c>
      <c r="BB932" s="18">
        <f>IF($E932=AF!$D$6,IF($M932="Atrasada",2,IF($M932="Concluída com atraso",1,0)),0)</f>
        <v>0</v>
      </c>
      <c r="BC932" s="18">
        <v>9.2599999999999991E-3</v>
      </c>
      <c r="BD932" s="18">
        <f t="shared" si="329"/>
        <v>9.2599999999999991E-3</v>
      </c>
      <c r="BE932" s="18">
        <f t="shared" si="329"/>
        <v>9.2599999999999991E-3</v>
      </c>
      <c r="BF932" s="18" t="str">
        <f t="shared" si="323"/>
        <v/>
      </c>
      <c r="BN932" s="18" t="str">
        <f t="shared" si="324"/>
        <v>s</v>
      </c>
    </row>
    <row r="933" spans="3:66" ht="50.1" customHeight="1" thickTop="1" thickBot="1" x14ac:dyDescent="0.3">
      <c r="C933" s="46"/>
      <c r="D933" s="46"/>
      <c r="E933" s="46"/>
      <c r="F933" s="122"/>
      <c r="G933" s="122"/>
      <c r="H933" s="78" t="str">
        <f t="shared" si="325"/>
        <v/>
      </c>
      <c r="I933" s="78" t="str">
        <f t="shared" si="326"/>
        <v/>
      </c>
      <c r="J933" s="16"/>
      <c r="K933" s="46" t="str">
        <f t="shared" si="327"/>
        <v/>
      </c>
      <c r="L933" s="16"/>
      <c r="M933" s="16"/>
      <c r="N933" s="46"/>
      <c r="O933" s="47" t="str">
        <f t="shared" si="330"/>
        <v/>
      </c>
      <c r="P933" s="47"/>
      <c r="Q933" s="48" t="str">
        <f>IFERROR(VLOOKUP(E933,Funcionários!$C$8:$E$207,3,FALSE),"")</f>
        <v/>
      </c>
      <c r="R933" s="47"/>
      <c r="S933" s="49" t="str">
        <f t="shared" si="331"/>
        <v/>
      </c>
      <c r="T933" s="49">
        <v>9.2700000000000005E-3</v>
      </c>
      <c r="U933" s="48" t="str">
        <f>IF(Funcionários!C934=0,"",Funcionários!C934)</f>
        <v/>
      </c>
      <c r="V933" s="50">
        <f>IF(U933="",0,IF(COUNTIFS($E$7:$E$3006,U933,$I$7:$I$3006,'RC'!$E$6)=0,0,COUNTIFS($M$7:$M$3006,"Concluída no prazo",$E$7:$E$3006,U933,$I$7:$I$3006,'RC'!$E$6)/COUNTIFS($E$7:$E$3006,U933,$I$7:$I$3006,'RC'!$E$6)))</f>
        <v>0</v>
      </c>
      <c r="W933" s="49">
        <f>SUMIFS($J$7:$J$3006,$E$7:$E$3006,U933,$I$7:$I$3006,'RC'!$E$6)+SUMIFS($L$7:$L$3006,$E$7:$E$3006,U933,$I$7:$I$3006,'RC'!$E$6)</f>
        <v>0</v>
      </c>
      <c r="X933" s="48">
        <f>COUNTIFS($E$7:$E$3006,U933,$I$7:$I$3006,'RC'!$E$6)</f>
        <v>0</v>
      </c>
      <c r="Y933" s="48"/>
      <c r="Z933" s="51" t="str">
        <f>IF(AQ933='RC'!$E$6,AC933*1000+AD933,"")</f>
        <v/>
      </c>
      <c r="AA933" s="51" t="str">
        <f>IF(AB933="","",IF(AQ933='RC'!$E$6,AC933*1000-AD933,""))</f>
        <v/>
      </c>
      <c r="AB933" s="48" t="str">
        <f>IFERROR(VLOOKUP(E933,Funcionários!$C$8:$E$207,3,FALSE),"")</f>
        <v/>
      </c>
      <c r="AC933" s="50" t="str">
        <f>IF(AB933="","",IF(COUNTIFS($AB$7:$AB$3006,AB933,$AQ$7:$AQ$3006,'RC'!$E$6)=0,"",COUNTIFS($M$7:$M$3006,"Concluída no prazo",$AB$7:$AB$3006,AB933,$AQ$7:$AQ$3006,'RC'!$E$6)/COUNTIFS($AB$7:$AB$3006,AB933,$AQ$7:$AQ$3006,'RC'!$E$6)))</f>
        <v/>
      </c>
      <c r="AD933" s="48">
        <f>SUMIF($AQ$7:$AQ$3006,'RC'!$E$6,$J$7:$J$3006)+SUMIF($AQ$7:$AQ$3006,'RC'!$E$6,$L$7:$L$3006)</f>
        <v>21</v>
      </c>
      <c r="AF933" s="48">
        <v>4.0739999999997202E-2</v>
      </c>
      <c r="AG933" s="48">
        <f>IF(OR(AQ933="",AQ933&lt;&gt;'RC'!$E$6,AB933&lt;&gt;'RC'!$D$21),0,1)</f>
        <v>0</v>
      </c>
      <c r="AH933" s="48">
        <f t="shared" si="328"/>
        <v>4.0739999999997202E-2</v>
      </c>
      <c r="AI933" s="48" t="str">
        <f t="shared" si="310"/>
        <v/>
      </c>
      <c r="AJ933" s="48" t="str">
        <f t="shared" si="311"/>
        <v/>
      </c>
      <c r="AK933" s="52" t="str">
        <f t="shared" si="312"/>
        <v/>
      </c>
      <c r="AL933" s="52" t="str">
        <f t="shared" si="313"/>
        <v/>
      </c>
      <c r="AM933" s="48" t="str">
        <f t="shared" si="314"/>
        <v/>
      </c>
      <c r="AN933" s="48" t="str">
        <f t="shared" si="315"/>
        <v/>
      </c>
      <c r="AP933" s="18" t="str">
        <f t="shared" si="316"/>
        <v/>
      </c>
      <c r="AQ933" s="18" t="str">
        <f t="shared" si="317"/>
        <v/>
      </c>
      <c r="AR933" s="18">
        <v>4.0739999999999998E-2</v>
      </c>
      <c r="AS933" s="18">
        <f>IF(AF!$D$27="Todos",1,IF(M933=AF!$D$27,1,0))</f>
        <v>1</v>
      </c>
      <c r="AT933" s="53">
        <f>IF(AND(E933=AF!$D$6,OR(LT!M933=AF!$D$27,AF!$D$27="Todos"),OR(AP933=AF!$E$8,AQ933=AF!$E$8)),AR933+AS933,0)</f>
        <v>0</v>
      </c>
      <c r="AU933" s="18" t="str">
        <f t="shared" si="318"/>
        <v/>
      </c>
      <c r="AV933" s="54" t="str">
        <f t="shared" si="319"/>
        <v/>
      </c>
      <c r="AW933" s="54" t="str">
        <f t="shared" si="320"/>
        <v/>
      </c>
      <c r="AX933" s="18" t="str">
        <f t="shared" si="321"/>
        <v/>
      </c>
      <c r="AY933" s="18" t="str">
        <f t="shared" si="322"/>
        <v/>
      </c>
      <c r="BA933" s="18">
        <f>IF($E933=AF!$D$6,IF($M933="Concluída no prazo",2,IF($M933="Concluída com atraso",1,0)),0)</f>
        <v>0</v>
      </c>
      <c r="BB933" s="18">
        <f>IF($E933=AF!$D$6,IF($M933="Atrasada",2,IF($M933="Concluída com atraso",1,0)),0)</f>
        <v>0</v>
      </c>
      <c r="BC933" s="18">
        <v>9.2700000000000005E-3</v>
      </c>
      <c r="BD933" s="18">
        <f t="shared" si="329"/>
        <v>9.2700000000000005E-3</v>
      </c>
      <c r="BE933" s="18">
        <f t="shared" si="329"/>
        <v>9.2700000000000005E-3</v>
      </c>
      <c r="BF933" s="18" t="str">
        <f t="shared" si="323"/>
        <v/>
      </c>
      <c r="BN933" s="18" t="str">
        <f t="shared" si="324"/>
        <v>s</v>
      </c>
    </row>
    <row r="934" spans="3:66" ht="50.1" customHeight="1" thickTop="1" thickBot="1" x14ac:dyDescent="0.3">
      <c r="C934" s="46"/>
      <c r="D934" s="46"/>
      <c r="E934" s="46"/>
      <c r="F934" s="122"/>
      <c r="G934" s="122"/>
      <c r="H934" s="78" t="str">
        <f t="shared" si="325"/>
        <v/>
      </c>
      <c r="I934" s="78" t="str">
        <f t="shared" si="326"/>
        <v/>
      </c>
      <c r="J934" s="16"/>
      <c r="K934" s="46" t="str">
        <f t="shared" si="327"/>
        <v/>
      </c>
      <c r="L934" s="16"/>
      <c r="M934" s="16"/>
      <c r="N934" s="46"/>
      <c r="O934" s="47" t="str">
        <f t="shared" si="330"/>
        <v/>
      </c>
      <c r="P934" s="47"/>
      <c r="Q934" s="48" t="str">
        <f>IFERROR(VLOOKUP(E934,Funcionários!$C$8:$E$207,3,FALSE),"")</f>
        <v/>
      </c>
      <c r="R934" s="47"/>
      <c r="S934" s="49" t="str">
        <f t="shared" si="331"/>
        <v/>
      </c>
      <c r="T934" s="49">
        <v>9.2800000000000001E-3</v>
      </c>
      <c r="U934" s="48" t="str">
        <f>IF(Funcionários!C935=0,"",Funcionários!C935)</f>
        <v/>
      </c>
      <c r="V934" s="50">
        <f>IF(U934="",0,IF(COUNTIFS($E$7:$E$3006,U934,$I$7:$I$3006,'RC'!$E$6)=0,0,COUNTIFS($M$7:$M$3006,"Concluída no prazo",$E$7:$E$3006,U934,$I$7:$I$3006,'RC'!$E$6)/COUNTIFS($E$7:$E$3006,U934,$I$7:$I$3006,'RC'!$E$6)))</f>
        <v>0</v>
      </c>
      <c r="W934" s="49">
        <f>SUMIFS($J$7:$J$3006,$E$7:$E$3006,U934,$I$7:$I$3006,'RC'!$E$6)+SUMIFS($L$7:$L$3006,$E$7:$E$3006,U934,$I$7:$I$3006,'RC'!$E$6)</f>
        <v>0</v>
      </c>
      <c r="X934" s="48">
        <f>COUNTIFS($E$7:$E$3006,U934,$I$7:$I$3006,'RC'!$E$6)</f>
        <v>0</v>
      </c>
      <c r="Y934" s="48"/>
      <c r="Z934" s="51" t="str">
        <f>IF(AQ934='RC'!$E$6,AC934*1000+AD934,"")</f>
        <v/>
      </c>
      <c r="AA934" s="51" t="str">
        <f>IF(AB934="","",IF(AQ934='RC'!$E$6,AC934*1000-AD934,""))</f>
        <v/>
      </c>
      <c r="AB934" s="48" t="str">
        <f>IFERROR(VLOOKUP(E934,Funcionários!$C$8:$E$207,3,FALSE),"")</f>
        <v/>
      </c>
      <c r="AC934" s="50" t="str">
        <f>IF(AB934="","",IF(COUNTIFS($AB$7:$AB$3006,AB934,$AQ$7:$AQ$3006,'RC'!$E$6)=0,"",COUNTIFS($M$7:$M$3006,"Concluída no prazo",$AB$7:$AB$3006,AB934,$AQ$7:$AQ$3006,'RC'!$E$6)/COUNTIFS($AB$7:$AB$3006,AB934,$AQ$7:$AQ$3006,'RC'!$E$6)))</f>
        <v/>
      </c>
      <c r="AD934" s="48">
        <f>SUMIF($AQ$7:$AQ$3006,'RC'!$E$6,$J$7:$J$3006)+SUMIF($AQ$7:$AQ$3006,'RC'!$E$6,$L$7:$L$3006)</f>
        <v>21</v>
      </c>
      <c r="AF934" s="48">
        <v>4.0729999999997199E-2</v>
      </c>
      <c r="AG934" s="48">
        <f>IF(OR(AQ934="",AQ934&lt;&gt;'RC'!$E$6,AB934&lt;&gt;'RC'!$D$21),0,1)</f>
        <v>0</v>
      </c>
      <c r="AH934" s="48">
        <f t="shared" si="328"/>
        <v>4.0729999999997199E-2</v>
      </c>
      <c r="AI934" s="48" t="str">
        <f t="shared" si="310"/>
        <v/>
      </c>
      <c r="AJ934" s="48" t="str">
        <f t="shared" si="311"/>
        <v/>
      </c>
      <c r="AK934" s="52" t="str">
        <f t="shared" si="312"/>
        <v/>
      </c>
      <c r="AL934" s="52" t="str">
        <f t="shared" si="313"/>
        <v/>
      </c>
      <c r="AM934" s="48" t="str">
        <f t="shared" si="314"/>
        <v/>
      </c>
      <c r="AN934" s="48" t="str">
        <f t="shared" si="315"/>
        <v/>
      </c>
      <c r="AP934" s="18" t="str">
        <f t="shared" si="316"/>
        <v/>
      </c>
      <c r="AQ934" s="18" t="str">
        <f t="shared" si="317"/>
        <v/>
      </c>
      <c r="AR934" s="18">
        <v>4.0730000000000002E-2</v>
      </c>
      <c r="AS934" s="18">
        <f>IF(AF!$D$27="Todos",1,IF(M934=AF!$D$27,1,0))</f>
        <v>1</v>
      </c>
      <c r="AT934" s="53">
        <f>IF(AND(E934=AF!$D$6,OR(LT!M934=AF!$D$27,AF!$D$27="Todos"),OR(AP934=AF!$E$8,AQ934=AF!$E$8)),AR934+AS934,0)</f>
        <v>0</v>
      </c>
      <c r="AU934" s="18" t="str">
        <f t="shared" si="318"/>
        <v/>
      </c>
      <c r="AV934" s="54" t="str">
        <f t="shared" si="319"/>
        <v/>
      </c>
      <c r="AW934" s="54" t="str">
        <f t="shared" si="320"/>
        <v/>
      </c>
      <c r="AX934" s="18" t="str">
        <f t="shared" si="321"/>
        <v/>
      </c>
      <c r="AY934" s="18" t="str">
        <f t="shared" si="322"/>
        <v/>
      </c>
      <c r="BA934" s="18">
        <f>IF($E934=AF!$D$6,IF($M934="Concluída no prazo",2,IF($M934="Concluída com atraso",1,0)),0)</f>
        <v>0</v>
      </c>
      <c r="BB934" s="18">
        <f>IF($E934=AF!$D$6,IF($M934="Atrasada",2,IF($M934="Concluída com atraso",1,0)),0)</f>
        <v>0</v>
      </c>
      <c r="BC934" s="18">
        <v>9.2800000000000001E-3</v>
      </c>
      <c r="BD934" s="18">
        <f t="shared" si="329"/>
        <v>9.2800000000000001E-3</v>
      </c>
      <c r="BE934" s="18">
        <f t="shared" si="329"/>
        <v>9.2800000000000001E-3</v>
      </c>
      <c r="BF934" s="18" t="str">
        <f t="shared" si="323"/>
        <v/>
      </c>
      <c r="BN934" s="18" t="str">
        <f t="shared" si="324"/>
        <v>s</v>
      </c>
    </row>
    <row r="935" spans="3:66" ht="50.1" customHeight="1" thickTop="1" thickBot="1" x14ac:dyDescent="0.3">
      <c r="C935" s="46"/>
      <c r="D935" s="46"/>
      <c r="E935" s="46"/>
      <c r="F935" s="122"/>
      <c r="G935" s="122"/>
      <c r="H935" s="78" t="str">
        <f t="shared" si="325"/>
        <v/>
      </c>
      <c r="I935" s="78" t="str">
        <f t="shared" si="326"/>
        <v/>
      </c>
      <c r="J935" s="16"/>
      <c r="K935" s="46" t="str">
        <f t="shared" si="327"/>
        <v/>
      </c>
      <c r="L935" s="16"/>
      <c r="M935" s="16"/>
      <c r="N935" s="46"/>
      <c r="O935" s="47" t="str">
        <f t="shared" si="330"/>
        <v/>
      </c>
      <c r="P935" s="47"/>
      <c r="Q935" s="48" t="str">
        <f>IFERROR(VLOOKUP(E935,Funcionários!$C$8:$E$207,3,FALSE),"")</f>
        <v/>
      </c>
      <c r="R935" s="47"/>
      <c r="S935" s="49" t="str">
        <f t="shared" si="331"/>
        <v/>
      </c>
      <c r="T935" s="49">
        <v>9.2899999999999996E-3</v>
      </c>
      <c r="U935" s="48" t="str">
        <f>IF(Funcionários!C936=0,"",Funcionários!C936)</f>
        <v/>
      </c>
      <c r="V935" s="50">
        <f>IF(U935="",0,IF(COUNTIFS($E$7:$E$3006,U935,$I$7:$I$3006,'RC'!$E$6)=0,0,COUNTIFS($M$7:$M$3006,"Concluída no prazo",$E$7:$E$3006,U935,$I$7:$I$3006,'RC'!$E$6)/COUNTIFS($E$7:$E$3006,U935,$I$7:$I$3006,'RC'!$E$6)))</f>
        <v>0</v>
      </c>
      <c r="W935" s="49">
        <f>SUMIFS($J$7:$J$3006,$E$7:$E$3006,U935,$I$7:$I$3006,'RC'!$E$6)+SUMIFS($L$7:$L$3006,$E$7:$E$3006,U935,$I$7:$I$3006,'RC'!$E$6)</f>
        <v>0</v>
      </c>
      <c r="X935" s="48">
        <f>COUNTIFS($E$7:$E$3006,U935,$I$7:$I$3006,'RC'!$E$6)</f>
        <v>0</v>
      </c>
      <c r="Y935" s="48"/>
      <c r="Z935" s="51" t="str">
        <f>IF(AQ935='RC'!$E$6,AC935*1000+AD935,"")</f>
        <v/>
      </c>
      <c r="AA935" s="51" t="str">
        <f>IF(AB935="","",IF(AQ935='RC'!$E$6,AC935*1000-AD935,""))</f>
        <v/>
      </c>
      <c r="AB935" s="48" t="str">
        <f>IFERROR(VLOOKUP(E935,Funcionários!$C$8:$E$207,3,FALSE),"")</f>
        <v/>
      </c>
      <c r="AC935" s="50" t="str">
        <f>IF(AB935="","",IF(COUNTIFS($AB$7:$AB$3006,AB935,$AQ$7:$AQ$3006,'RC'!$E$6)=0,"",COUNTIFS($M$7:$M$3006,"Concluída no prazo",$AB$7:$AB$3006,AB935,$AQ$7:$AQ$3006,'RC'!$E$6)/COUNTIFS($AB$7:$AB$3006,AB935,$AQ$7:$AQ$3006,'RC'!$E$6)))</f>
        <v/>
      </c>
      <c r="AD935" s="48">
        <f>SUMIF($AQ$7:$AQ$3006,'RC'!$E$6,$J$7:$J$3006)+SUMIF($AQ$7:$AQ$3006,'RC'!$E$6,$L$7:$L$3006)</f>
        <v>21</v>
      </c>
      <c r="AF935" s="48">
        <v>4.0719999999997203E-2</v>
      </c>
      <c r="AG935" s="48">
        <f>IF(OR(AQ935="",AQ935&lt;&gt;'RC'!$E$6,AB935&lt;&gt;'RC'!$D$21),0,1)</f>
        <v>0</v>
      </c>
      <c r="AH935" s="48">
        <f t="shared" si="328"/>
        <v>4.0719999999997203E-2</v>
      </c>
      <c r="AI935" s="48" t="str">
        <f t="shared" si="310"/>
        <v/>
      </c>
      <c r="AJ935" s="48" t="str">
        <f t="shared" si="311"/>
        <v/>
      </c>
      <c r="AK935" s="52" t="str">
        <f t="shared" si="312"/>
        <v/>
      </c>
      <c r="AL935" s="52" t="str">
        <f t="shared" si="313"/>
        <v/>
      </c>
      <c r="AM935" s="48" t="str">
        <f t="shared" si="314"/>
        <v/>
      </c>
      <c r="AN935" s="48" t="str">
        <f t="shared" si="315"/>
        <v/>
      </c>
      <c r="AP935" s="18" t="str">
        <f t="shared" si="316"/>
        <v/>
      </c>
      <c r="AQ935" s="18" t="str">
        <f t="shared" si="317"/>
        <v/>
      </c>
      <c r="AR935" s="18">
        <v>4.0719999999999999E-2</v>
      </c>
      <c r="AS935" s="18">
        <f>IF(AF!$D$27="Todos",1,IF(M935=AF!$D$27,1,0))</f>
        <v>1</v>
      </c>
      <c r="AT935" s="53">
        <f>IF(AND(E935=AF!$D$6,OR(LT!M935=AF!$D$27,AF!$D$27="Todos"),OR(AP935=AF!$E$8,AQ935=AF!$E$8)),AR935+AS935,0)</f>
        <v>0</v>
      </c>
      <c r="AU935" s="18" t="str">
        <f t="shared" si="318"/>
        <v/>
      </c>
      <c r="AV935" s="54" t="str">
        <f t="shared" si="319"/>
        <v/>
      </c>
      <c r="AW935" s="54" t="str">
        <f t="shared" si="320"/>
        <v/>
      </c>
      <c r="AX935" s="18" t="str">
        <f t="shared" si="321"/>
        <v/>
      </c>
      <c r="AY935" s="18" t="str">
        <f t="shared" si="322"/>
        <v/>
      </c>
      <c r="BA935" s="18">
        <f>IF($E935=AF!$D$6,IF($M935="Concluída no prazo",2,IF($M935="Concluída com atraso",1,0)),0)</f>
        <v>0</v>
      </c>
      <c r="BB935" s="18">
        <f>IF($E935=AF!$D$6,IF($M935="Atrasada",2,IF($M935="Concluída com atraso",1,0)),0)</f>
        <v>0</v>
      </c>
      <c r="BC935" s="18">
        <v>9.2899999999999996E-3</v>
      </c>
      <c r="BD935" s="18">
        <f t="shared" si="329"/>
        <v>9.2899999999999996E-3</v>
      </c>
      <c r="BE935" s="18">
        <f t="shared" si="329"/>
        <v>9.2899999999999996E-3</v>
      </c>
      <c r="BF935" s="18" t="str">
        <f t="shared" si="323"/>
        <v/>
      </c>
      <c r="BN935" s="18" t="str">
        <f t="shared" si="324"/>
        <v>s</v>
      </c>
    </row>
    <row r="936" spans="3:66" ht="50.1" customHeight="1" thickTop="1" thickBot="1" x14ac:dyDescent="0.3">
      <c r="C936" s="46"/>
      <c r="D936" s="46"/>
      <c r="E936" s="46"/>
      <c r="F936" s="122"/>
      <c r="G936" s="122"/>
      <c r="H936" s="78" t="str">
        <f t="shared" si="325"/>
        <v/>
      </c>
      <c r="I936" s="78" t="str">
        <f t="shared" si="326"/>
        <v/>
      </c>
      <c r="J936" s="16"/>
      <c r="K936" s="46" t="str">
        <f t="shared" si="327"/>
        <v/>
      </c>
      <c r="L936" s="16"/>
      <c r="M936" s="16"/>
      <c r="N936" s="46"/>
      <c r="O936" s="47" t="str">
        <f t="shared" si="330"/>
        <v/>
      </c>
      <c r="P936" s="47"/>
      <c r="Q936" s="48" t="str">
        <f>IFERROR(VLOOKUP(E936,Funcionários!$C$8:$E$207,3,FALSE),"")</f>
        <v/>
      </c>
      <c r="R936" s="47"/>
      <c r="S936" s="49" t="str">
        <f t="shared" si="331"/>
        <v/>
      </c>
      <c r="T936" s="49">
        <v>9.2999999999999992E-3</v>
      </c>
      <c r="U936" s="48" t="str">
        <f>IF(Funcionários!C937=0,"",Funcionários!C937)</f>
        <v/>
      </c>
      <c r="V936" s="50">
        <f>IF(U936="",0,IF(COUNTIFS($E$7:$E$3006,U936,$I$7:$I$3006,'RC'!$E$6)=0,0,COUNTIFS($M$7:$M$3006,"Concluída no prazo",$E$7:$E$3006,U936,$I$7:$I$3006,'RC'!$E$6)/COUNTIFS($E$7:$E$3006,U936,$I$7:$I$3006,'RC'!$E$6)))</f>
        <v>0</v>
      </c>
      <c r="W936" s="49">
        <f>SUMIFS($J$7:$J$3006,$E$7:$E$3006,U936,$I$7:$I$3006,'RC'!$E$6)+SUMIFS($L$7:$L$3006,$E$7:$E$3006,U936,$I$7:$I$3006,'RC'!$E$6)</f>
        <v>0</v>
      </c>
      <c r="X936" s="48">
        <f>COUNTIFS($E$7:$E$3006,U936,$I$7:$I$3006,'RC'!$E$6)</f>
        <v>0</v>
      </c>
      <c r="Y936" s="48"/>
      <c r="Z936" s="51" t="str">
        <f>IF(AQ936='RC'!$E$6,AC936*1000+AD936,"")</f>
        <v/>
      </c>
      <c r="AA936" s="51" t="str">
        <f>IF(AB936="","",IF(AQ936='RC'!$E$6,AC936*1000-AD936,""))</f>
        <v/>
      </c>
      <c r="AB936" s="48" t="str">
        <f>IFERROR(VLOOKUP(E936,Funcionários!$C$8:$E$207,3,FALSE),"")</f>
        <v/>
      </c>
      <c r="AC936" s="50" t="str">
        <f>IF(AB936="","",IF(COUNTIFS($AB$7:$AB$3006,AB936,$AQ$7:$AQ$3006,'RC'!$E$6)=0,"",COUNTIFS($M$7:$M$3006,"Concluída no prazo",$AB$7:$AB$3006,AB936,$AQ$7:$AQ$3006,'RC'!$E$6)/COUNTIFS($AB$7:$AB$3006,AB936,$AQ$7:$AQ$3006,'RC'!$E$6)))</f>
        <v/>
      </c>
      <c r="AD936" s="48">
        <f>SUMIF($AQ$7:$AQ$3006,'RC'!$E$6,$J$7:$J$3006)+SUMIF($AQ$7:$AQ$3006,'RC'!$E$6,$L$7:$L$3006)</f>
        <v>21</v>
      </c>
      <c r="AF936" s="48">
        <v>4.07099999999972E-2</v>
      </c>
      <c r="AG936" s="48">
        <f>IF(OR(AQ936="",AQ936&lt;&gt;'RC'!$E$6,AB936&lt;&gt;'RC'!$D$21),0,1)</f>
        <v>0</v>
      </c>
      <c r="AH936" s="48">
        <f t="shared" si="328"/>
        <v>4.07099999999972E-2</v>
      </c>
      <c r="AI936" s="48" t="str">
        <f t="shared" si="310"/>
        <v/>
      </c>
      <c r="AJ936" s="48" t="str">
        <f t="shared" si="311"/>
        <v/>
      </c>
      <c r="AK936" s="52" t="str">
        <f t="shared" si="312"/>
        <v/>
      </c>
      <c r="AL936" s="52" t="str">
        <f t="shared" si="313"/>
        <v/>
      </c>
      <c r="AM936" s="48" t="str">
        <f t="shared" si="314"/>
        <v/>
      </c>
      <c r="AN936" s="48" t="str">
        <f t="shared" si="315"/>
        <v/>
      </c>
      <c r="AP936" s="18" t="str">
        <f t="shared" si="316"/>
        <v/>
      </c>
      <c r="AQ936" s="18" t="str">
        <f t="shared" si="317"/>
        <v/>
      </c>
      <c r="AR936" s="18">
        <v>4.0710000000000003E-2</v>
      </c>
      <c r="AS936" s="18">
        <f>IF(AF!$D$27="Todos",1,IF(M936=AF!$D$27,1,0))</f>
        <v>1</v>
      </c>
      <c r="AT936" s="53">
        <f>IF(AND(E936=AF!$D$6,OR(LT!M936=AF!$D$27,AF!$D$27="Todos"),OR(AP936=AF!$E$8,AQ936=AF!$E$8)),AR936+AS936,0)</f>
        <v>0</v>
      </c>
      <c r="AU936" s="18" t="str">
        <f t="shared" si="318"/>
        <v/>
      </c>
      <c r="AV936" s="54" t="str">
        <f t="shared" si="319"/>
        <v/>
      </c>
      <c r="AW936" s="54" t="str">
        <f t="shared" si="320"/>
        <v/>
      </c>
      <c r="AX936" s="18" t="str">
        <f t="shared" si="321"/>
        <v/>
      </c>
      <c r="AY936" s="18" t="str">
        <f t="shared" si="322"/>
        <v/>
      </c>
      <c r="BA936" s="18">
        <f>IF($E936=AF!$D$6,IF($M936="Concluída no prazo",2,IF($M936="Concluída com atraso",1,0)),0)</f>
        <v>0</v>
      </c>
      <c r="BB936" s="18">
        <f>IF($E936=AF!$D$6,IF($M936="Atrasada",2,IF($M936="Concluída com atraso",1,0)),0)</f>
        <v>0</v>
      </c>
      <c r="BC936" s="18">
        <v>9.2999999999999992E-3</v>
      </c>
      <c r="BD936" s="18">
        <f t="shared" si="329"/>
        <v>9.2999999999999992E-3</v>
      </c>
      <c r="BE936" s="18">
        <f t="shared" si="329"/>
        <v>9.2999999999999992E-3</v>
      </c>
      <c r="BF936" s="18" t="str">
        <f t="shared" si="323"/>
        <v/>
      </c>
      <c r="BN936" s="18" t="str">
        <f t="shared" si="324"/>
        <v>s</v>
      </c>
    </row>
    <row r="937" spans="3:66" ht="50.1" customHeight="1" thickTop="1" thickBot="1" x14ac:dyDescent="0.3">
      <c r="C937" s="46"/>
      <c r="D937" s="46"/>
      <c r="E937" s="46"/>
      <c r="F937" s="122"/>
      <c r="G937" s="122"/>
      <c r="H937" s="78" t="str">
        <f t="shared" si="325"/>
        <v/>
      </c>
      <c r="I937" s="78" t="str">
        <f t="shared" si="326"/>
        <v/>
      </c>
      <c r="J937" s="16"/>
      <c r="K937" s="46" t="str">
        <f t="shared" si="327"/>
        <v/>
      </c>
      <c r="L937" s="16"/>
      <c r="M937" s="16"/>
      <c r="N937" s="46"/>
      <c r="O937" s="47" t="str">
        <f t="shared" si="330"/>
        <v/>
      </c>
      <c r="P937" s="47"/>
      <c r="Q937" s="48" t="str">
        <f>IFERROR(VLOOKUP(E937,Funcionários!$C$8:$E$207,3,FALSE),"")</f>
        <v/>
      </c>
      <c r="R937" s="47"/>
      <c r="S937" s="49" t="str">
        <f t="shared" si="331"/>
        <v/>
      </c>
      <c r="T937" s="49">
        <v>9.3100000000000006E-3</v>
      </c>
      <c r="U937" s="48" t="str">
        <f>IF(Funcionários!C938=0,"",Funcionários!C938)</f>
        <v/>
      </c>
      <c r="V937" s="50">
        <f>IF(U937="",0,IF(COUNTIFS($E$7:$E$3006,U937,$I$7:$I$3006,'RC'!$E$6)=0,0,COUNTIFS($M$7:$M$3006,"Concluída no prazo",$E$7:$E$3006,U937,$I$7:$I$3006,'RC'!$E$6)/COUNTIFS($E$7:$E$3006,U937,$I$7:$I$3006,'RC'!$E$6)))</f>
        <v>0</v>
      </c>
      <c r="W937" s="49">
        <f>SUMIFS($J$7:$J$3006,$E$7:$E$3006,U937,$I$7:$I$3006,'RC'!$E$6)+SUMIFS($L$7:$L$3006,$E$7:$E$3006,U937,$I$7:$I$3006,'RC'!$E$6)</f>
        <v>0</v>
      </c>
      <c r="X937" s="48">
        <f>COUNTIFS($E$7:$E$3006,U937,$I$7:$I$3006,'RC'!$E$6)</f>
        <v>0</v>
      </c>
      <c r="Y937" s="48"/>
      <c r="Z937" s="51" t="str">
        <f>IF(AQ937='RC'!$E$6,AC937*1000+AD937,"")</f>
        <v/>
      </c>
      <c r="AA937" s="51" t="str">
        <f>IF(AB937="","",IF(AQ937='RC'!$E$6,AC937*1000-AD937,""))</f>
        <v/>
      </c>
      <c r="AB937" s="48" t="str">
        <f>IFERROR(VLOOKUP(E937,Funcionários!$C$8:$E$207,3,FALSE),"")</f>
        <v/>
      </c>
      <c r="AC937" s="50" t="str">
        <f>IF(AB937="","",IF(COUNTIFS($AB$7:$AB$3006,AB937,$AQ$7:$AQ$3006,'RC'!$E$6)=0,"",COUNTIFS($M$7:$M$3006,"Concluída no prazo",$AB$7:$AB$3006,AB937,$AQ$7:$AQ$3006,'RC'!$E$6)/COUNTIFS($AB$7:$AB$3006,AB937,$AQ$7:$AQ$3006,'RC'!$E$6)))</f>
        <v/>
      </c>
      <c r="AD937" s="48">
        <f>SUMIF($AQ$7:$AQ$3006,'RC'!$E$6,$J$7:$J$3006)+SUMIF($AQ$7:$AQ$3006,'RC'!$E$6,$L$7:$L$3006)</f>
        <v>21</v>
      </c>
      <c r="AF937" s="48">
        <v>4.0699999999997197E-2</v>
      </c>
      <c r="AG937" s="48">
        <f>IF(OR(AQ937="",AQ937&lt;&gt;'RC'!$E$6,AB937&lt;&gt;'RC'!$D$21),0,1)</f>
        <v>0</v>
      </c>
      <c r="AH937" s="48">
        <f t="shared" si="328"/>
        <v>4.0699999999997197E-2</v>
      </c>
      <c r="AI937" s="48" t="str">
        <f t="shared" si="310"/>
        <v/>
      </c>
      <c r="AJ937" s="48" t="str">
        <f t="shared" si="311"/>
        <v/>
      </c>
      <c r="AK937" s="52" t="str">
        <f t="shared" si="312"/>
        <v/>
      </c>
      <c r="AL937" s="52" t="str">
        <f t="shared" si="313"/>
        <v/>
      </c>
      <c r="AM937" s="48" t="str">
        <f t="shared" si="314"/>
        <v/>
      </c>
      <c r="AN937" s="48" t="str">
        <f t="shared" si="315"/>
        <v/>
      </c>
      <c r="AP937" s="18" t="str">
        <f t="shared" si="316"/>
        <v/>
      </c>
      <c r="AQ937" s="18" t="str">
        <f t="shared" si="317"/>
        <v/>
      </c>
      <c r="AR937" s="18">
        <v>4.07E-2</v>
      </c>
      <c r="AS937" s="18">
        <f>IF(AF!$D$27="Todos",1,IF(M937=AF!$D$27,1,0))</f>
        <v>1</v>
      </c>
      <c r="AT937" s="53">
        <f>IF(AND(E937=AF!$D$6,OR(LT!M937=AF!$D$27,AF!$D$27="Todos"),OR(AP937=AF!$E$8,AQ937=AF!$E$8)),AR937+AS937,0)</f>
        <v>0</v>
      </c>
      <c r="AU937" s="18" t="str">
        <f t="shared" si="318"/>
        <v/>
      </c>
      <c r="AV937" s="54" t="str">
        <f t="shared" si="319"/>
        <v/>
      </c>
      <c r="AW937" s="54" t="str">
        <f t="shared" si="320"/>
        <v/>
      </c>
      <c r="AX937" s="18" t="str">
        <f t="shared" si="321"/>
        <v/>
      </c>
      <c r="AY937" s="18" t="str">
        <f t="shared" si="322"/>
        <v/>
      </c>
      <c r="BA937" s="18">
        <f>IF($E937=AF!$D$6,IF($M937="Concluída no prazo",2,IF($M937="Concluída com atraso",1,0)),0)</f>
        <v>0</v>
      </c>
      <c r="BB937" s="18">
        <f>IF($E937=AF!$D$6,IF($M937="Atrasada",2,IF($M937="Concluída com atraso",1,0)),0)</f>
        <v>0</v>
      </c>
      <c r="BC937" s="18">
        <v>9.3100000000000006E-3</v>
      </c>
      <c r="BD937" s="18">
        <f t="shared" si="329"/>
        <v>9.3100000000000006E-3</v>
      </c>
      <c r="BE937" s="18">
        <f t="shared" si="329"/>
        <v>9.3100000000000006E-3</v>
      </c>
      <c r="BF937" s="18" t="str">
        <f t="shared" si="323"/>
        <v/>
      </c>
      <c r="BN937" s="18" t="str">
        <f t="shared" si="324"/>
        <v>s</v>
      </c>
    </row>
    <row r="938" spans="3:66" ht="50.1" customHeight="1" thickTop="1" thickBot="1" x14ac:dyDescent="0.3">
      <c r="C938" s="46"/>
      <c r="D938" s="46"/>
      <c r="E938" s="46"/>
      <c r="F938" s="122"/>
      <c r="G938" s="122"/>
      <c r="H938" s="78" t="str">
        <f t="shared" si="325"/>
        <v/>
      </c>
      <c r="I938" s="78" t="str">
        <f t="shared" si="326"/>
        <v/>
      </c>
      <c r="J938" s="16"/>
      <c r="K938" s="46" t="str">
        <f t="shared" si="327"/>
        <v/>
      </c>
      <c r="L938" s="16"/>
      <c r="M938" s="16"/>
      <c r="N938" s="46"/>
      <c r="O938" s="47" t="str">
        <f t="shared" si="330"/>
        <v/>
      </c>
      <c r="P938" s="47"/>
      <c r="Q938" s="48" t="str">
        <f>IFERROR(VLOOKUP(E938,Funcionários!$C$8:$E$207,3,FALSE),"")</f>
        <v/>
      </c>
      <c r="R938" s="47"/>
      <c r="S938" s="49" t="str">
        <f t="shared" si="331"/>
        <v/>
      </c>
      <c r="T938" s="49">
        <v>9.3200000000000002E-3</v>
      </c>
      <c r="U938" s="48" t="str">
        <f>IF(Funcionários!C939=0,"",Funcionários!C939)</f>
        <v/>
      </c>
      <c r="V938" s="50">
        <f>IF(U938="",0,IF(COUNTIFS($E$7:$E$3006,U938,$I$7:$I$3006,'RC'!$E$6)=0,0,COUNTIFS($M$7:$M$3006,"Concluída no prazo",$E$7:$E$3006,U938,$I$7:$I$3006,'RC'!$E$6)/COUNTIFS($E$7:$E$3006,U938,$I$7:$I$3006,'RC'!$E$6)))</f>
        <v>0</v>
      </c>
      <c r="W938" s="49">
        <f>SUMIFS($J$7:$J$3006,$E$7:$E$3006,U938,$I$7:$I$3006,'RC'!$E$6)+SUMIFS($L$7:$L$3006,$E$7:$E$3006,U938,$I$7:$I$3006,'RC'!$E$6)</f>
        <v>0</v>
      </c>
      <c r="X938" s="48">
        <f>COUNTIFS($E$7:$E$3006,U938,$I$7:$I$3006,'RC'!$E$6)</f>
        <v>0</v>
      </c>
      <c r="Y938" s="48"/>
      <c r="Z938" s="51" t="str">
        <f>IF(AQ938='RC'!$E$6,AC938*1000+AD938,"")</f>
        <v/>
      </c>
      <c r="AA938" s="51" t="str">
        <f>IF(AB938="","",IF(AQ938='RC'!$E$6,AC938*1000-AD938,""))</f>
        <v/>
      </c>
      <c r="AB938" s="48" t="str">
        <f>IFERROR(VLOOKUP(E938,Funcionários!$C$8:$E$207,3,FALSE),"")</f>
        <v/>
      </c>
      <c r="AC938" s="50" t="str">
        <f>IF(AB938="","",IF(COUNTIFS($AB$7:$AB$3006,AB938,$AQ$7:$AQ$3006,'RC'!$E$6)=0,"",COUNTIFS($M$7:$M$3006,"Concluída no prazo",$AB$7:$AB$3006,AB938,$AQ$7:$AQ$3006,'RC'!$E$6)/COUNTIFS($AB$7:$AB$3006,AB938,$AQ$7:$AQ$3006,'RC'!$E$6)))</f>
        <v/>
      </c>
      <c r="AD938" s="48">
        <f>SUMIF($AQ$7:$AQ$3006,'RC'!$E$6,$J$7:$J$3006)+SUMIF($AQ$7:$AQ$3006,'RC'!$E$6,$L$7:$L$3006)</f>
        <v>21</v>
      </c>
      <c r="AF938" s="48">
        <v>4.0689999999997201E-2</v>
      </c>
      <c r="AG938" s="48">
        <f>IF(OR(AQ938="",AQ938&lt;&gt;'RC'!$E$6,AB938&lt;&gt;'RC'!$D$21),0,1)</f>
        <v>0</v>
      </c>
      <c r="AH938" s="48">
        <f t="shared" si="328"/>
        <v>4.0689999999997201E-2</v>
      </c>
      <c r="AI938" s="48" t="str">
        <f t="shared" si="310"/>
        <v/>
      </c>
      <c r="AJ938" s="48" t="str">
        <f t="shared" si="311"/>
        <v/>
      </c>
      <c r="AK938" s="52" t="str">
        <f t="shared" si="312"/>
        <v/>
      </c>
      <c r="AL938" s="52" t="str">
        <f t="shared" si="313"/>
        <v/>
      </c>
      <c r="AM938" s="48" t="str">
        <f t="shared" si="314"/>
        <v/>
      </c>
      <c r="AN938" s="48" t="str">
        <f t="shared" si="315"/>
        <v/>
      </c>
      <c r="AP938" s="18" t="str">
        <f t="shared" si="316"/>
        <v/>
      </c>
      <c r="AQ938" s="18" t="str">
        <f t="shared" si="317"/>
        <v/>
      </c>
      <c r="AR938" s="18">
        <v>4.0689999999999997E-2</v>
      </c>
      <c r="AS938" s="18">
        <f>IF(AF!$D$27="Todos",1,IF(M938=AF!$D$27,1,0))</f>
        <v>1</v>
      </c>
      <c r="AT938" s="53">
        <f>IF(AND(E938=AF!$D$6,OR(LT!M938=AF!$D$27,AF!$D$27="Todos"),OR(AP938=AF!$E$8,AQ938=AF!$E$8)),AR938+AS938,0)</f>
        <v>0</v>
      </c>
      <c r="AU938" s="18" t="str">
        <f t="shared" si="318"/>
        <v/>
      </c>
      <c r="AV938" s="54" t="str">
        <f t="shared" si="319"/>
        <v/>
      </c>
      <c r="AW938" s="54" t="str">
        <f t="shared" si="320"/>
        <v/>
      </c>
      <c r="AX938" s="18" t="str">
        <f t="shared" si="321"/>
        <v/>
      </c>
      <c r="AY938" s="18" t="str">
        <f t="shared" si="322"/>
        <v/>
      </c>
      <c r="BA938" s="18">
        <f>IF($E938=AF!$D$6,IF($M938="Concluída no prazo",2,IF($M938="Concluída com atraso",1,0)),0)</f>
        <v>0</v>
      </c>
      <c r="BB938" s="18">
        <f>IF($E938=AF!$D$6,IF($M938="Atrasada",2,IF($M938="Concluída com atraso",1,0)),0)</f>
        <v>0</v>
      </c>
      <c r="BC938" s="18">
        <v>9.3200000000000002E-3</v>
      </c>
      <c r="BD938" s="18">
        <f t="shared" si="329"/>
        <v>9.3200000000000002E-3</v>
      </c>
      <c r="BE938" s="18">
        <f t="shared" si="329"/>
        <v>9.3200000000000002E-3</v>
      </c>
      <c r="BF938" s="18" t="str">
        <f t="shared" si="323"/>
        <v/>
      </c>
      <c r="BN938" s="18" t="str">
        <f t="shared" si="324"/>
        <v>s</v>
      </c>
    </row>
    <row r="939" spans="3:66" ht="50.1" customHeight="1" thickTop="1" thickBot="1" x14ac:dyDescent="0.3">
      <c r="C939" s="46"/>
      <c r="D939" s="46"/>
      <c r="E939" s="46"/>
      <c r="F939" s="122"/>
      <c r="G939" s="122"/>
      <c r="H939" s="78" t="str">
        <f t="shared" si="325"/>
        <v/>
      </c>
      <c r="I939" s="78" t="str">
        <f t="shared" si="326"/>
        <v/>
      </c>
      <c r="J939" s="16"/>
      <c r="K939" s="46" t="str">
        <f t="shared" si="327"/>
        <v/>
      </c>
      <c r="L939" s="16"/>
      <c r="M939" s="16"/>
      <c r="N939" s="46"/>
      <c r="O939" s="47" t="str">
        <f t="shared" si="330"/>
        <v/>
      </c>
      <c r="P939" s="47"/>
      <c r="Q939" s="48" t="str">
        <f>IFERROR(VLOOKUP(E939,Funcionários!$C$8:$E$207,3,FALSE),"")</f>
        <v/>
      </c>
      <c r="R939" s="47"/>
      <c r="S939" s="49" t="str">
        <f t="shared" si="331"/>
        <v/>
      </c>
      <c r="T939" s="49">
        <v>9.3299999999999998E-3</v>
      </c>
      <c r="U939" s="48" t="str">
        <f>IF(Funcionários!C940=0,"",Funcionários!C940)</f>
        <v/>
      </c>
      <c r="V939" s="50">
        <f>IF(U939="",0,IF(COUNTIFS($E$7:$E$3006,U939,$I$7:$I$3006,'RC'!$E$6)=0,0,COUNTIFS($M$7:$M$3006,"Concluída no prazo",$E$7:$E$3006,U939,$I$7:$I$3006,'RC'!$E$6)/COUNTIFS($E$7:$E$3006,U939,$I$7:$I$3006,'RC'!$E$6)))</f>
        <v>0</v>
      </c>
      <c r="W939" s="49">
        <f>SUMIFS($J$7:$J$3006,$E$7:$E$3006,U939,$I$7:$I$3006,'RC'!$E$6)+SUMIFS($L$7:$L$3006,$E$7:$E$3006,U939,$I$7:$I$3006,'RC'!$E$6)</f>
        <v>0</v>
      </c>
      <c r="X939" s="48">
        <f>COUNTIFS($E$7:$E$3006,U939,$I$7:$I$3006,'RC'!$E$6)</f>
        <v>0</v>
      </c>
      <c r="Y939" s="48"/>
      <c r="Z939" s="51" t="str">
        <f>IF(AQ939='RC'!$E$6,AC939*1000+AD939,"")</f>
        <v/>
      </c>
      <c r="AA939" s="51" t="str">
        <f>IF(AB939="","",IF(AQ939='RC'!$E$6,AC939*1000-AD939,""))</f>
        <v/>
      </c>
      <c r="AB939" s="48" t="str">
        <f>IFERROR(VLOOKUP(E939,Funcionários!$C$8:$E$207,3,FALSE),"")</f>
        <v/>
      </c>
      <c r="AC939" s="50" t="str">
        <f>IF(AB939="","",IF(COUNTIFS($AB$7:$AB$3006,AB939,$AQ$7:$AQ$3006,'RC'!$E$6)=0,"",COUNTIFS($M$7:$M$3006,"Concluída no prazo",$AB$7:$AB$3006,AB939,$AQ$7:$AQ$3006,'RC'!$E$6)/COUNTIFS($AB$7:$AB$3006,AB939,$AQ$7:$AQ$3006,'RC'!$E$6)))</f>
        <v/>
      </c>
      <c r="AD939" s="48">
        <f>SUMIF($AQ$7:$AQ$3006,'RC'!$E$6,$J$7:$J$3006)+SUMIF($AQ$7:$AQ$3006,'RC'!$E$6,$L$7:$L$3006)</f>
        <v>21</v>
      </c>
      <c r="AF939" s="48">
        <v>4.06799999999971E-2</v>
      </c>
      <c r="AG939" s="48">
        <f>IF(OR(AQ939="",AQ939&lt;&gt;'RC'!$E$6,AB939&lt;&gt;'RC'!$D$21),0,1)</f>
        <v>0</v>
      </c>
      <c r="AH939" s="48">
        <f t="shared" si="328"/>
        <v>4.06799999999971E-2</v>
      </c>
      <c r="AI939" s="48" t="str">
        <f t="shared" si="310"/>
        <v/>
      </c>
      <c r="AJ939" s="48" t="str">
        <f t="shared" si="311"/>
        <v/>
      </c>
      <c r="AK939" s="52" t="str">
        <f t="shared" si="312"/>
        <v/>
      </c>
      <c r="AL939" s="52" t="str">
        <f t="shared" si="313"/>
        <v/>
      </c>
      <c r="AM939" s="48" t="str">
        <f t="shared" si="314"/>
        <v/>
      </c>
      <c r="AN939" s="48" t="str">
        <f t="shared" si="315"/>
        <v/>
      </c>
      <c r="AP939" s="18" t="str">
        <f t="shared" si="316"/>
        <v/>
      </c>
      <c r="AQ939" s="18" t="str">
        <f t="shared" si="317"/>
        <v/>
      </c>
      <c r="AR939" s="18">
        <v>4.0680000000000001E-2</v>
      </c>
      <c r="AS939" s="18">
        <f>IF(AF!$D$27="Todos",1,IF(M939=AF!$D$27,1,0))</f>
        <v>1</v>
      </c>
      <c r="AT939" s="53">
        <f>IF(AND(E939=AF!$D$6,OR(LT!M939=AF!$D$27,AF!$D$27="Todos"),OR(AP939=AF!$E$8,AQ939=AF!$E$8)),AR939+AS939,0)</f>
        <v>0</v>
      </c>
      <c r="AU939" s="18" t="str">
        <f t="shared" si="318"/>
        <v/>
      </c>
      <c r="AV939" s="54" t="str">
        <f t="shared" si="319"/>
        <v/>
      </c>
      <c r="AW939" s="54" t="str">
        <f t="shared" si="320"/>
        <v/>
      </c>
      <c r="AX939" s="18" t="str">
        <f t="shared" si="321"/>
        <v/>
      </c>
      <c r="AY939" s="18" t="str">
        <f t="shared" si="322"/>
        <v/>
      </c>
      <c r="BA939" s="18">
        <f>IF($E939=AF!$D$6,IF($M939="Concluída no prazo",2,IF($M939="Concluída com atraso",1,0)),0)</f>
        <v>0</v>
      </c>
      <c r="BB939" s="18">
        <f>IF($E939=AF!$D$6,IF($M939="Atrasada",2,IF($M939="Concluída com atraso",1,0)),0)</f>
        <v>0</v>
      </c>
      <c r="BC939" s="18">
        <v>9.3299999999999998E-3</v>
      </c>
      <c r="BD939" s="18">
        <f t="shared" si="329"/>
        <v>9.3299999999999998E-3</v>
      </c>
      <c r="BE939" s="18">
        <f t="shared" si="329"/>
        <v>9.3299999999999998E-3</v>
      </c>
      <c r="BF939" s="18" t="str">
        <f t="shared" si="323"/>
        <v/>
      </c>
      <c r="BN939" s="18" t="str">
        <f t="shared" si="324"/>
        <v>s</v>
      </c>
    </row>
    <row r="940" spans="3:66" ht="50.1" customHeight="1" thickTop="1" thickBot="1" x14ac:dyDescent="0.3">
      <c r="C940" s="46"/>
      <c r="D940" s="46"/>
      <c r="E940" s="46"/>
      <c r="F940" s="122"/>
      <c r="G940" s="122"/>
      <c r="H940" s="78" t="str">
        <f t="shared" si="325"/>
        <v/>
      </c>
      <c r="I940" s="78" t="str">
        <f t="shared" si="326"/>
        <v/>
      </c>
      <c r="J940" s="16"/>
      <c r="K940" s="46" t="str">
        <f t="shared" si="327"/>
        <v/>
      </c>
      <c r="L940" s="16"/>
      <c r="M940" s="16"/>
      <c r="N940" s="46"/>
      <c r="O940" s="47" t="str">
        <f t="shared" si="330"/>
        <v/>
      </c>
      <c r="P940" s="47"/>
      <c r="Q940" s="48" t="str">
        <f>IFERROR(VLOOKUP(E940,Funcionários!$C$8:$E$207,3,FALSE),"")</f>
        <v/>
      </c>
      <c r="R940" s="47"/>
      <c r="S940" s="49" t="str">
        <f t="shared" si="331"/>
        <v/>
      </c>
      <c r="T940" s="49">
        <v>9.3399999999999993E-3</v>
      </c>
      <c r="U940" s="48" t="str">
        <f>IF(Funcionários!C941=0,"",Funcionários!C941)</f>
        <v/>
      </c>
      <c r="V940" s="50">
        <f>IF(U940="",0,IF(COUNTIFS($E$7:$E$3006,U940,$I$7:$I$3006,'RC'!$E$6)=0,0,COUNTIFS($M$7:$M$3006,"Concluída no prazo",$E$7:$E$3006,U940,$I$7:$I$3006,'RC'!$E$6)/COUNTIFS($E$7:$E$3006,U940,$I$7:$I$3006,'RC'!$E$6)))</f>
        <v>0</v>
      </c>
      <c r="W940" s="49">
        <f>SUMIFS($J$7:$J$3006,$E$7:$E$3006,U940,$I$7:$I$3006,'RC'!$E$6)+SUMIFS($L$7:$L$3006,$E$7:$E$3006,U940,$I$7:$I$3006,'RC'!$E$6)</f>
        <v>0</v>
      </c>
      <c r="X940" s="48">
        <f>COUNTIFS($E$7:$E$3006,U940,$I$7:$I$3006,'RC'!$E$6)</f>
        <v>0</v>
      </c>
      <c r="Y940" s="48"/>
      <c r="Z940" s="51" t="str">
        <f>IF(AQ940='RC'!$E$6,AC940*1000+AD940,"")</f>
        <v/>
      </c>
      <c r="AA940" s="51" t="str">
        <f>IF(AB940="","",IF(AQ940='RC'!$E$6,AC940*1000-AD940,""))</f>
        <v/>
      </c>
      <c r="AB940" s="48" t="str">
        <f>IFERROR(VLOOKUP(E940,Funcionários!$C$8:$E$207,3,FALSE),"")</f>
        <v/>
      </c>
      <c r="AC940" s="50" t="str">
        <f>IF(AB940="","",IF(COUNTIFS($AB$7:$AB$3006,AB940,$AQ$7:$AQ$3006,'RC'!$E$6)=0,"",COUNTIFS($M$7:$M$3006,"Concluída no prazo",$AB$7:$AB$3006,AB940,$AQ$7:$AQ$3006,'RC'!$E$6)/COUNTIFS($AB$7:$AB$3006,AB940,$AQ$7:$AQ$3006,'RC'!$E$6)))</f>
        <v/>
      </c>
      <c r="AD940" s="48">
        <f>SUMIF($AQ$7:$AQ$3006,'RC'!$E$6,$J$7:$J$3006)+SUMIF($AQ$7:$AQ$3006,'RC'!$E$6,$L$7:$L$3006)</f>
        <v>21</v>
      </c>
      <c r="AF940" s="48">
        <v>4.0669999999997097E-2</v>
      </c>
      <c r="AG940" s="48">
        <f>IF(OR(AQ940="",AQ940&lt;&gt;'RC'!$E$6,AB940&lt;&gt;'RC'!$D$21),0,1)</f>
        <v>0</v>
      </c>
      <c r="AH940" s="48">
        <f t="shared" si="328"/>
        <v>4.0669999999997097E-2</v>
      </c>
      <c r="AI940" s="48" t="str">
        <f t="shared" si="310"/>
        <v/>
      </c>
      <c r="AJ940" s="48" t="str">
        <f t="shared" si="311"/>
        <v/>
      </c>
      <c r="AK940" s="52" t="str">
        <f t="shared" si="312"/>
        <v/>
      </c>
      <c r="AL940" s="52" t="str">
        <f t="shared" si="313"/>
        <v/>
      </c>
      <c r="AM940" s="48" t="str">
        <f t="shared" si="314"/>
        <v/>
      </c>
      <c r="AN940" s="48" t="str">
        <f t="shared" si="315"/>
        <v/>
      </c>
      <c r="AP940" s="18" t="str">
        <f t="shared" si="316"/>
        <v/>
      </c>
      <c r="AQ940" s="18" t="str">
        <f t="shared" si="317"/>
        <v/>
      </c>
      <c r="AR940" s="18">
        <v>4.0669999999999998E-2</v>
      </c>
      <c r="AS940" s="18">
        <f>IF(AF!$D$27="Todos",1,IF(M940=AF!$D$27,1,0))</f>
        <v>1</v>
      </c>
      <c r="AT940" s="53">
        <f>IF(AND(E940=AF!$D$6,OR(LT!M940=AF!$D$27,AF!$D$27="Todos"),OR(AP940=AF!$E$8,AQ940=AF!$E$8)),AR940+AS940,0)</f>
        <v>0</v>
      </c>
      <c r="AU940" s="18" t="str">
        <f t="shared" si="318"/>
        <v/>
      </c>
      <c r="AV940" s="54" t="str">
        <f t="shared" si="319"/>
        <v/>
      </c>
      <c r="AW940" s="54" t="str">
        <f t="shared" si="320"/>
        <v/>
      </c>
      <c r="AX940" s="18" t="str">
        <f t="shared" si="321"/>
        <v/>
      </c>
      <c r="AY940" s="18" t="str">
        <f t="shared" si="322"/>
        <v/>
      </c>
      <c r="BA940" s="18">
        <f>IF($E940=AF!$D$6,IF($M940="Concluída no prazo",2,IF($M940="Concluída com atraso",1,0)),0)</f>
        <v>0</v>
      </c>
      <c r="BB940" s="18">
        <f>IF($E940=AF!$D$6,IF($M940="Atrasada",2,IF($M940="Concluída com atraso",1,0)),0)</f>
        <v>0</v>
      </c>
      <c r="BC940" s="18">
        <v>9.3399999999999993E-3</v>
      </c>
      <c r="BD940" s="18">
        <f t="shared" si="329"/>
        <v>9.3399999999999993E-3</v>
      </c>
      <c r="BE940" s="18">
        <f t="shared" si="329"/>
        <v>9.3399999999999993E-3</v>
      </c>
      <c r="BF940" s="18" t="str">
        <f t="shared" si="323"/>
        <v/>
      </c>
      <c r="BN940" s="18" t="str">
        <f t="shared" si="324"/>
        <v>s</v>
      </c>
    </row>
    <row r="941" spans="3:66" ht="50.1" customHeight="1" thickTop="1" thickBot="1" x14ac:dyDescent="0.3">
      <c r="C941" s="46"/>
      <c r="D941" s="46"/>
      <c r="E941" s="46"/>
      <c r="F941" s="122"/>
      <c r="G941" s="122"/>
      <c r="H941" s="78" t="str">
        <f t="shared" si="325"/>
        <v/>
      </c>
      <c r="I941" s="78" t="str">
        <f t="shared" si="326"/>
        <v/>
      </c>
      <c r="J941" s="16"/>
      <c r="K941" s="46" t="str">
        <f t="shared" si="327"/>
        <v/>
      </c>
      <c r="L941" s="16"/>
      <c r="M941" s="16"/>
      <c r="N941" s="46"/>
      <c r="O941" s="47" t="str">
        <f t="shared" si="330"/>
        <v/>
      </c>
      <c r="P941" s="47"/>
      <c r="Q941" s="48" t="str">
        <f>IFERROR(VLOOKUP(E941,Funcionários!$C$8:$E$207,3,FALSE),"")</f>
        <v/>
      </c>
      <c r="R941" s="47"/>
      <c r="S941" s="49" t="str">
        <f t="shared" si="331"/>
        <v/>
      </c>
      <c r="T941" s="49">
        <v>9.3500000000000007E-3</v>
      </c>
      <c r="U941" s="48" t="str">
        <f>IF(Funcionários!C942=0,"",Funcionários!C942)</f>
        <v/>
      </c>
      <c r="V941" s="50">
        <f>IF(U941="",0,IF(COUNTIFS($E$7:$E$3006,U941,$I$7:$I$3006,'RC'!$E$6)=0,0,COUNTIFS($M$7:$M$3006,"Concluída no prazo",$E$7:$E$3006,U941,$I$7:$I$3006,'RC'!$E$6)/COUNTIFS($E$7:$E$3006,U941,$I$7:$I$3006,'RC'!$E$6)))</f>
        <v>0</v>
      </c>
      <c r="W941" s="49">
        <f>SUMIFS($J$7:$J$3006,$E$7:$E$3006,U941,$I$7:$I$3006,'RC'!$E$6)+SUMIFS($L$7:$L$3006,$E$7:$E$3006,U941,$I$7:$I$3006,'RC'!$E$6)</f>
        <v>0</v>
      </c>
      <c r="X941" s="48">
        <f>COUNTIFS($E$7:$E$3006,U941,$I$7:$I$3006,'RC'!$E$6)</f>
        <v>0</v>
      </c>
      <c r="Y941" s="48"/>
      <c r="Z941" s="51" t="str">
        <f>IF(AQ941='RC'!$E$6,AC941*1000+AD941,"")</f>
        <v/>
      </c>
      <c r="AA941" s="51" t="str">
        <f>IF(AB941="","",IF(AQ941='RC'!$E$6,AC941*1000-AD941,""))</f>
        <v/>
      </c>
      <c r="AB941" s="48" t="str">
        <f>IFERROR(VLOOKUP(E941,Funcionários!$C$8:$E$207,3,FALSE),"")</f>
        <v/>
      </c>
      <c r="AC941" s="50" t="str">
        <f>IF(AB941="","",IF(COUNTIFS($AB$7:$AB$3006,AB941,$AQ$7:$AQ$3006,'RC'!$E$6)=0,"",COUNTIFS($M$7:$M$3006,"Concluída no prazo",$AB$7:$AB$3006,AB941,$AQ$7:$AQ$3006,'RC'!$E$6)/COUNTIFS($AB$7:$AB$3006,AB941,$AQ$7:$AQ$3006,'RC'!$E$6)))</f>
        <v/>
      </c>
      <c r="AD941" s="48">
        <f>SUMIF($AQ$7:$AQ$3006,'RC'!$E$6,$J$7:$J$3006)+SUMIF($AQ$7:$AQ$3006,'RC'!$E$6,$L$7:$L$3006)</f>
        <v>21</v>
      </c>
      <c r="AF941" s="48">
        <v>4.0659999999997101E-2</v>
      </c>
      <c r="AG941" s="48">
        <f>IF(OR(AQ941="",AQ941&lt;&gt;'RC'!$E$6,AB941&lt;&gt;'RC'!$D$21),0,1)</f>
        <v>0</v>
      </c>
      <c r="AH941" s="48">
        <f t="shared" si="328"/>
        <v>4.0659999999997101E-2</v>
      </c>
      <c r="AI941" s="48" t="str">
        <f t="shared" si="310"/>
        <v/>
      </c>
      <c r="AJ941" s="48" t="str">
        <f t="shared" si="311"/>
        <v/>
      </c>
      <c r="AK941" s="52" t="str">
        <f t="shared" si="312"/>
        <v/>
      </c>
      <c r="AL941" s="52" t="str">
        <f t="shared" si="313"/>
        <v/>
      </c>
      <c r="AM941" s="48" t="str">
        <f t="shared" si="314"/>
        <v/>
      </c>
      <c r="AN941" s="48" t="str">
        <f t="shared" si="315"/>
        <v/>
      </c>
      <c r="AP941" s="18" t="str">
        <f t="shared" si="316"/>
        <v/>
      </c>
      <c r="AQ941" s="18" t="str">
        <f t="shared" si="317"/>
        <v/>
      </c>
      <c r="AR941" s="18">
        <v>4.0660000000000002E-2</v>
      </c>
      <c r="AS941" s="18">
        <f>IF(AF!$D$27="Todos",1,IF(M941=AF!$D$27,1,0))</f>
        <v>1</v>
      </c>
      <c r="AT941" s="53">
        <f>IF(AND(E941=AF!$D$6,OR(LT!M941=AF!$D$27,AF!$D$27="Todos"),OR(AP941=AF!$E$8,AQ941=AF!$E$8)),AR941+AS941,0)</f>
        <v>0</v>
      </c>
      <c r="AU941" s="18" t="str">
        <f t="shared" si="318"/>
        <v/>
      </c>
      <c r="AV941" s="54" t="str">
        <f t="shared" si="319"/>
        <v/>
      </c>
      <c r="AW941" s="54" t="str">
        <f t="shared" si="320"/>
        <v/>
      </c>
      <c r="AX941" s="18" t="str">
        <f t="shared" si="321"/>
        <v/>
      </c>
      <c r="AY941" s="18" t="str">
        <f t="shared" si="322"/>
        <v/>
      </c>
      <c r="BA941" s="18">
        <f>IF($E941=AF!$D$6,IF($M941="Concluída no prazo",2,IF($M941="Concluída com atraso",1,0)),0)</f>
        <v>0</v>
      </c>
      <c r="BB941" s="18">
        <f>IF($E941=AF!$D$6,IF($M941="Atrasada",2,IF($M941="Concluída com atraso",1,0)),0)</f>
        <v>0</v>
      </c>
      <c r="BC941" s="18">
        <v>9.3500000000000007E-3</v>
      </c>
      <c r="BD941" s="18">
        <f t="shared" si="329"/>
        <v>9.3500000000000007E-3</v>
      </c>
      <c r="BE941" s="18">
        <f t="shared" si="329"/>
        <v>9.3500000000000007E-3</v>
      </c>
      <c r="BF941" s="18" t="str">
        <f t="shared" si="323"/>
        <v/>
      </c>
      <c r="BN941" s="18" t="str">
        <f t="shared" si="324"/>
        <v>s</v>
      </c>
    </row>
    <row r="942" spans="3:66" ht="50.1" customHeight="1" thickTop="1" thickBot="1" x14ac:dyDescent="0.3">
      <c r="C942" s="46"/>
      <c r="D942" s="46"/>
      <c r="E942" s="46"/>
      <c r="F942" s="122"/>
      <c r="G942" s="122"/>
      <c r="H942" s="78" t="str">
        <f t="shared" si="325"/>
        <v/>
      </c>
      <c r="I942" s="78" t="str">
        <f t="shared" si="326"/>
        <v/>
      </c>
      <c r="J942" s="16"/>
      <c r="K942" s="46" t="str">
        <f t="shared" si="327"/>
        <v/>
      </c>
      <c r="L942" s="16"/>
      <c r="M942" s="16"/>
      <c r="N942" s="46"/>
      <c r="O942" s="47" t="str">
        <f t="shared" si="330"/>
        <v/>
      </c>
      <c r="P942" s="47"/>
      <c r="Q942" s="48" t="str">
        <f>IFERROR(VLOOKUP(E942,Funcionários!$C$8:$E$207,3,FALSE),"")</f>
        <v/>
      </c>
      <c r="R942" s="47"/>
      <c r="S942" s="49" t="str">
        <f t="shared" si="331"/>
        <v/>
      </c>
      <c r="T942" s="49">
        <v>9.3600000000000003E-3</v>
      </c>
      <c r="U942" s="48" t="str">
        <f>IF(Funcionários!C943=0,"",Funcionários!C943)</f>
        <v/>
      </c>
      <c r="V942" s="50">
        <f>IF(U942="",0,IF(COUNTIFS($E$7:$E$3006,U942,$I$7:$I$3006,'RC'!$E$6)=0,0,COUNTIFS($M$7:$M$3006,"Concluída no prazo",$E$7:$E$3006,U942,$I$7:$I$3006,'RC'!$E$6)/COUNTIFS($E$7:$E$3006,U942,$I$7:$I$3006,'RC'!$E$6)))</f>
        <v>0</v>
      </c>
      <c r="W942" s="49">
        <f>SUMIFS($J$7:$J$3006,$E$7:$E$3006,U942,$I$7:$I$3006,'RC'!$E$6)+SUMIFS($L$7:$L$3006,$E$7:$E$3006,U942,$I$7:$I$3006,'RC'!$E$6)</f>
        <v>0</v>
      </c>
      <c r="X942" s="48">
        <f>COUNTIFS($E$7:$E$3006,U942,$I$7:$I$3006,'RC'!$E$6)</f>
        <v>0</v>
      </c>
      <c r="Y942" s="48"/>
      <c r="Z942" s="51" t="str">
        <f>IF(AQ942='RC'!$E$6,AC942*1000+AD942,"")</f>
        <v/>
      </c>
      <c r="AA942" s="51" t="str">
        <f>IF(AB942="","",IF(AQ942='RC'!$E$6,AC942*1000-AD942,""))</f>
        <v/>
      </c>
      <c r="AB942" s="48" t="str">
        <f>IFERROR(VLOOKUP(E942,Funcionários!$C$8:$E$207,3,FALSE),"")</f>
        <v/>
      </c>
      <c r="AC942" s="50" t="str">
        <f>IF(AB942="","",IF(COUNTIFS($AB$7:$AB$3006,AB942,$AQ$7:$AQ$3006,'RC'!$E$6)=0,"",COUNTIFS($M$7:$M$3006,"Concluída no prazo",$AB$7:$AB$3006,AB942,$AQ$7:$AQ$3006,'RC'!$E$6)/COUNTIFS($AB$7:$AB$3006,AB942,$AQ$7:$AQ$3006,'RC'!$E$6)))</f>
        <v/>
      </c>
      <c r="AD942" s="48">
        <f>SUMIF($AQ$7:$AQ$3006,'RC'!$E$6,$J$7:$J$3006)+SUMIF($AQ$7:$AQ$3006,'RC'!$E$6,$L$7:$L$3006)</f>
        <v>21</v>
      </c>
      <c r="AF942" s="48">
        <v>4.0649999999997098E-2</v>
      </c>
      <c r="AG942" s="48">
        <f>IF(OR(AQ942="",AQ942&lt;&gt;'RC'!$E$6,AB942&lt;&gt;'RC'!$D$21),0,1)</f>
        <v>0</v>
      </c>
      <c r="AH942" s="48">
        <f t="shared" si="328"/>
        <v>4.0649999999997098E-2</v>
      </c>
      <c r="AI942" s="48" t="str">
        <f t="shared" si="310"/>
        <v/>
      </c>
      <c r="AJ942" s="48" t="str">
        <f t="shared" si="311"/>
        <v/>
      </c>
      <c r="AK942" s="52" t="str">
        <f t="shared" si="312"/>
        <v/>
      </c>
      <c r="AL942" s="52" t="str">
        <f t="shared" si="313"/>
        <v/>
      </c>
      <c r="AM942" s="48" t="str">
        <f t="shared" si="314"/>
        <v/>
      </c>
      <c r="AN942" s="48" t="str">
        <f t="shared" si="315"/>
        <v/>
      </c>
      <c r="AP942" s="18" t="str">
        <f t="shared" si="316"/>
        <v/>
      </c>
      <c r="AQ942" s="18" t="str">
        <f t="shared" si="317"/>
        <v/>
      </c>
      <c r="AR942" s="18">
        <v>4.0649999999999999E-2</v>
      </c>
      <c r="AS942" s="18">
        <f>IF(AF!$D$27="Todos",1,IF(M942=AF!$D$27,1,0))</f>
        <v>1</v>
      </c>
      <c r="AT942" s="53">
        <f>IF(AND(E942=AF!$D$6,OR(LT!M942=AF!$D$27,AF!$D$27="Todos"),OR(AP942=AF!$E$8,AQ942=AF!$E$8)),AR942+AS942,0)</f>
        <v>0</v>
      </c>
      <c r="AU942" s="18" t="str">
        <f t="shared" si="318"/>
        <v/>
      </c>
      <c r="AV942" s="54" t="str">
        <f t="shared" si="319"/>
        <v/>
      </c>
      <c r="AW942" s="54" t="str">
        <f t="shared" si="320"/>
        <v/>
      </c>
      <c r="AX942" s="18" t="str">
        <f t="shared" si="321"/>
        <v/>
      </c>
      <c r="AY942" s="18" t="str">
        <f t="shared" si="322"/>
        <v/>
      </c>
      <c r="BA942" s="18">
        <f>IF($E942=AF!$D$6,IF($M942="Concluída no prazo",2,IF($M942="Concluída com atraso",1,0)),0)</f>
        <v>0</v>
      </c>
      <c r="BB942" s="18">
        <f>IF($E942=AF!$D$6,IF($M942="Atrasada",2,IF($M942="Concluída com atraso",1,0)),0)</f>
        <v>0</v>
      </c>
      <c r="BC942" s="18">
        <v>9.3600000000000003E-3</v>
      </c>
      <c r="BD942" s="18">
        <f t="shared" si="329"/>
        <v>9.3600000000000003E-3</v>
      </c>
      <c r="BE942" s="18">
        <f t="shared" si="329"/>
        <v>9.3600000000000003E-3</v>
      </c>
      <c r="BF942" s="18" t="str">
        <f t="shared" si="323"/>
        <v/>
      </c>
      <c r="BN942" s="18" t="str">
        <f t="shared" si="324"/>
        <v>s</v>
      </c>
    </row>
    <row r="943" spans="3:66" ht="50.1" customHeight="1" thickTop="1" thickBot="1" x14ac:dyDescent="0.3">
      <c r="C943" s="46"/>
      <c r="D943" s="46"/>
      <c r="E943" s="46"/>
      <c r="F943" s="122"/>
      <c r="G943" s="122"/>
      <c r="H943" s="78" t="str">
        <f t="shared" si="325"/>
        <v/>
      </c>
      <c r="I943" s="78" t="str">
        <f t="shared" si="326"/>
        <v/>
      </c>
      <c r="J943" s="16"/>
      <c r="K943" s="46" t="str">
        <f t="shared" si="327"/>
        <v/>
      </c>
      <c r="L943" s="16"/>
      <c r="M943" s="16"/>
      <c r="N943" s="46"/>
      <c r="O943" s="47" t="str">
        <f t="shared" si="330"/>
        <v/>
      </c>
      <c r="P943" s="47"/>
      <c r="Q943" s="48" t="str">
        <f>IFERROR(VLOOKUP(E943,Funcionários!$C$8:$E$207,3,FALSE),"")</f>
        <v/>
      </c>
      <c r="R943" s="47"/>
      <c r="S943" s="49" t="str">
        <f t="shared" si="331"/>
        <v/>
      </c>
      <c r="T943" s="49">
        <v>9.3699999999999999E-3</v>
      </c>
      <c r="U943" s="48" t="str">
        <f>IF(Funcionários!C944=0,"",Funcionários!C944)</f>
        <v/>
      </c>
      <c r="V943" s="50">
        <f>IF(U943="",0,IF(COUNTIFS($E$7:$E$3006,U943,$I$7:$I$3006,'RC'!$E$6)=0,0,COUNTIFS($M$7:$M$3006,"Concluída no prazo",$E$7:$E$3006,U943,$I$7:$I$3006,'RC'!$E$6)/COUNTIFS($E$7:$E$3006,U943,$I$7:$I$3006,'RC'!$E$6)))</f>
        <v>0</v>
      </c>
      <c r="W943" s="49">
        <f>SUMIFS($J$7:$J$3006,$E$7:$E$3006,U943,$I$7:$I$3006,'RC'!$E$6)+SUMIFS($L$7:$L$3006,$E$7:$E$3006,U943,$I$7:$I$3006,'RC'!$E$6)</f>
        <v>0</v>
      </c>
      <c r="X943" s="48">
        <f>COUNTIFS($E$7:$E$3006,U943,$I$7:$I$3006,'RC'!$E$6)</f>
        <v>0</v>
      </c>
      <c r="Y943" s="48"/>
      <c r="Z943" s="51" t="str">
        <f>IF(AQ943='RC'!$E$6,AC943*1000+AD943,"")</f>
        <v/>
      </c>
      <c r="AA943" s="51" t="str">
        <f>IF(AB943="","",IF(AQ943='RC'!$E$6,AC943*1000-AD943,""))</f>
        <v/>
      </c>
      <c r="AB943" s="48" t="str">
        <f>IFERROR(VLOOKUP(E943,Funcionários!$C$8:$E$207,3,FALSE),"")</f>
        <v/>
      </c>
      <c r="AC943" s="50" t="str">
        <f>IF(AB943="","",IF(COUNTIFS($AB$7:$AB$3006,AB943,$AQ$7:$AQ$3006,'RC'!$E$6)=0,"",COUNTIFS($M$7:$M$3006,"Concluída no prazo",$AB$7:$AB$3006,AB943,$AQ$7:$AQ$3006,'RC'!$E$6)/COUNTIFS($AB$7:$AB$3006,AB943,$AQ$7:$AQ$3006,'RC'!$E$6)))</f>
        <v/>
      </c>
      <c r="AD943" s="48">
        <f>SUMIF($AQ$7:$AQ$3006,'RC'!$E$6,$J$7:$J$3006)+SUMIF($AQ$7:$AQ$3006,'RC'!$E$6,$L$7:$L$3006)</f>
        <v>21</v>
      </c>
      <c r="AF943" s="48">
        <v>4.0639999999997102E-2</v>
      </c>
      <c r="AG943" s="48">
        <f>IF(OR(AQ943="",AQ943&lt;&gt;'RC'!$E$6,AB943&lt;&gt;'RC'!$D$21),0,1)</f>
        <v>0</v>
      </c>
      <c r="AH943" s="48">
        <f t="shared" si="328"/>
        <v>4.0639999999997102E-2</v>
      </c>
      <c r="AI943" s="48" t="str">
        <f t="shared" si="310"/>
        <v/>
      </c>
      <c r="AJ943" s="48" t="str">
        <f t="shared" si="311"/>
        <v/>
      </c>
      <c r="AK943" s="52" t="str">
        <f t="shared" si="312"/>
        <v/>
      </c>
      <c r="AL943" s="52" t="str">
        <f t="shared" si="313"/>
        <v/>
      </c>
      <c r="AM943" s="48" t="str">
        <f t="shared" si="314"/>
        <v/>
      </c>
      <c r="AN943" s="48" t="str">
        <f t="shared" si="315"/>
        <v/>
      </c>
      <c r="AP943" s="18" t="str">
        <f t="shared" si="316"/>
        <v/>
      </c>
      <c r="AQ943" s="18" t="str">
        <f t="shared" si="317"/>
        <v/>
      </c>
      <c r="AR943" s="18">
        <v>4.0640000000000003E-2</v>
      </c>
      <c r="AS943" s="18">
        <f>IF(AF!$D$27="Todos",1,IF(M943=AF!$D$27,1,0))</f>
        <v>1</v>
      </c>
      <c r="AT943" s="53">
        <f>IF(AND(E943=AF!$D$6,OR(LT!M943=AF!$D$27,AF!$D$27="Todos"),OR(AP943=AF!$E$8,AQ943=AF!$E$8)),AR943+AS943,0)</f>
        <v>0</v>
      </c>
      <c r="AU943" s="18" t="str">
        <f t="shared" si="318"/>
        <v/>
      </c>
      <c r="AV943" s="54" t="str">
        <f t="shared" si="319"/>
        <v/>
      </c>
      <c r="AW943" s="54" t="str">
        <f t="shared" si="320"/>
        <v/>
      </c>
      <c r="AX943" s="18" t="str">
        <f t="shared" si="321"/>
        <v/>
      </c>
      <c r="AY943" s="18" t="str">
        <f t="shared" si="322"/>
        <v/>
      </c>
      <c r="BA943" s="18">
        <f>IF($E943=AF!$D$6,IF($M943="Concluída no prazo",2,IF($M943="Concluída com atraso",1,0)),0)</f>
        <v>0</v>
      </c>
      <c r="BB943" s="18">
        <f>IF($E943=AF!$D$6,IF($M943="Atrasada",2,IF($M943="Concluída com atraso",1,0)),0)</f>
        <v>0</v>
      </c>
      <c r="BC943" s="18">
        <v>9.3699999999999999E-3</v>
      </c>
      <c r="BD943" s="18">
        <f t="shared" si="329"/>
        <v>9.3699999999999999E-3</v>
      </c>
      <c r="BE943" s="18">
        <f t="shared" si="329"/>
        <v>9.3699999999999999E-3</v>
      </c>
      <c r="BF943" s="18" t="str">
        <f t="shared" si="323"/>
        <v/>
      </c>
      <c r="BN943" s="18" t="str">
        <f t="shared" si="324"/>
        <v>s</v>
      </c>
    </row>
    <row r="944" spans="3:66" ht="50.1" customHeight="1" thickTop="1" thickBot="1" x14ac:dyDescent="0.3">
      <c r="C944" s="46"/>
      <c r="D944" s="46"/>
      <c r="E944" s="46"/>
      <c r="F944" s="122"/>
      <c r="G944" s="122"/>
      <c r="H944" s="78" t="str">
        <f t="shared" si="325"/>
        <v/>
      </c>
      <c r="I944" s="78" t="str">
        <f t="shared" si="326"/>
        <v/>
      </c>
      <c r="J944" s="16"/>
      <c r="K944" s="46" t="str">
        <f t="shared" si="327"/>
        <v/>
      </c>
      <c r="L944" s="16"/>
      <c r="M944" s="16"/>
      <c r="N944" s="46"/>
      <c r="O944" s="47" t="str">
        <f t="shared" si="330"/>
        <v/>
      </c>
      <c r="P944" s="47"/>
      <c r="Q944" s="48" t="str">
        <f>IFERROR(VLOOKUP(E944,Funcionários!$C$8:$E$207,3,FALSE),"")</f>
        <v/>
      </c>
      <c r="R944" s="47"/>
      <c r="S944" s="49" t="str">
        <f t="shared" si="331"/>
        <v/>
      </c>
      <c r="T944" s="49">
        <v>9.3799999999999994E-3</v>
      </c>
      <c r="U944" s="48" t="str">
        <f>IF(Funcionários!C945=0,"",Funcionários!C945)</f>
        <v/>
      </c>
      <c r="V944" s="50">
        <f>IF(U944="",0,IF(COUNTIFS($E$7:$E$3006,U944,$I$7:$I$3006,'RC'!$E$6)=0,0,COUNTIFS($M$7:$M$3006,"Concluída no prazo",$E$7:$E$3006,U944,$I$7:$I$3006,'RC'!$E$6)/COUNTIFS($E$7:$E$3006,U944,$I$7:$I$3006,'RC'!$E$6)))</f>
        <v>0</v>
      </c>
      <c r="W944" s="49">
        <f>SUMIFS($J$7:$J$3006,$E$7:$E$3006,U944,$I$7:$I$3006,'RC'!$E$6)+SUMIFS($L$7:$L$3006,$E$7:$E$3006,U944,$I$7:$I$3006,'RC'!$E$6)</f>
        <v>0</v>
      </c>
      <c r="X944" s="48">
        <f>COUNTIFS($E$7:$E$3006,U944,$I$7:$I$3006,'RC'!$E$6)</f>
        <v>0</v>
      </c>
      <c r="Y944" s="48"/>
      <c r="Z944" s="51" t="str">
        <f>IF(AQ944='RC'!$E$6,AC944*1000+AD944,"")</f>
        <v/>
      </c>
      <c r="AA944" s="51" t="str">
        <f>IF(AB944="","",IF(AQ944='RC'!$E$6,AC944*1000-AD944,""))</f>
        <v/>
      </c>
      <c r="AB944" s="48" t="str">
        <f>IFERROR(VLOOKUP(E944,Funcionários!$C$8:$E$207,3,FALSE),"")</f>
        <v/>
      </c>
      <c r="AC944" s="50" t="str">
        <f>IF(AB944="","",IF(COUNTIFS($AB$7:$AB$3006,AB944,$AQ$7:$AQ$3006,'RC'!$E$6)=0,"",COUNTIFS($M$7:$M$3006,"Concluída no prazo",$AB$7:$AB$3006,AB944,$AQ$7:$AQ$3006,'RC'!$E$6)/COUNTIFS($AB$7:$AB$3006,AB944,$AQ$7:$AQ$3006,'RC'!$E$6)))</f>
        <v/>
      </c>
      <c r="AD944" s="48">
        <f>SUMIF($AQ$7:$AQ$3006,'RC'!$E$6,$J$7:$J$3006)+SUMIF($AQ$7:$AQ$3006,'RC'!$E$6,$L$7:$L$3006)</f>
        <v>21</v>
      </c>
      <c r="AF944" s="48">
        <v>4.0629999999997099E-2</v>
      </c>
      <c r="AG944" s="48">
        <f>IF(OR(AQ944="",AQ944&lt;&gt;'RC'!$E$6,AB944&lt;&gt;'RC'!$D$21),0,1)</f>
        <v>0</v>
      </c>
      <c r="AH944" s="48">
        <f t="shared" si="328"/>
        <v>4.0629999999997099E-2</v>
      </c>
      <c r="AI944" s="48" t="str">
        <f t="shared" si="310"/>
        <v/>
      </c>
      <c r="AJ944" s="48" t="str">
        <f t="shared" si="311"/>
        <v/>
      </c>
      <c r="AK944" s="52" t="str">
        <f t="shared" si="312"/>
        <v/>
      </c>
      <c r="AL944" s="52" t="str">
        <f t="shared" si="313"/>
        <v/>
      </c>
      <c r="AM944" s="48" t="str">
        <f t="shared" si="314"/>
        <v/>
      </c>
      <c r="AN944" s="48" t="str">
        <f t="shared" si="315"/>
        <v/>
      </c>
      <c r="AP944" s="18" t="str">
        <f t="shared" si="316"/>
        <v/>
      </c>
      <c r="AQ944" s="18" t="str">
        <f t="shared" si="317"/>
        <v/>
      </c>
      <c r="AR944" s="18">
        <v>4.0629999999999999E-2</v>
      </c>
      <c r="AS944" s="18">
        <f>IF(AF!$D$27="Todos",1,IF(M944=AF!$D$27,1,0))</f>
        <v>1</v>
      </c>
      <c r="AT944" s="53">
        <f>IF(AND(E944=AF!$D$6,OR(LT!M944=AF!$D$27,AF!$D$27="Todos"),OR(AP944=AF!$E$8,AQ944=AF!$E$8)),AR944+AS944,0)</f>
        <v>0</v>
      </c>
      <c r="AU944" s="18" t="str">
        <f t="shared" si="318"/>
        <v/>
      </c>
      <c r="AV944" s="54" t="str">
        <f t="shared" si="319"/>
        <v/>
      </c>
      <c r="AW944" s="54" t="str">
        <f t="shared" si="320"/>
        <v/>
      </c>
      <c r="AX944" s="18" t="str">
        <f t="shared" si="321"/>
        <v/>
      </c>
      <c r="AY944" s="18" t="str">
        <f t="shared" si="322"/>
        <v/>
      </c>
      <c r="BA944" s="18">
        <f>IF($E944=AF!$D$6,IF($M944="Concluída no prazo",2,IF($M944="Concluída com atraso",1,0)),0)</f>
        <v>0</v>
      </c>
      <c r="BB944" s="18">
        <f>IF($E944=AF!$D$6,IF($M944="Atrasada",2,IF($M944="Concluída com atraso",1,0)),0)</f>
        <v>0</v>
      </c>
      <c r="BC944" s="18">
        <v>9.3799999999999994E-3</v>
      </c>
      <c r="BD944" s="18">
        <f t="shared" si="329"/>
        <v>9.3799999999999994E-3</v>
      </c>
      <c r="BE944" s="18">
        <f t="shared" si="329"/>
        <v>9.3799999999999994E-3</v>
      </c>
      <c r="BF944" s="18" t="str">
        <f t="shared" si="323"/>
        <v/>
      </c>
      <c r="BN944" s="18" t="str">
        <f t="shared" si="324"/>
        <v>s</v>
      </c>
    </row>
    <row r="945" spans="3:66" ht="50.1" customHeight="1" thickTop="1" thickBot="1" x14ac:dyDescent="0.3">
      <c r="C945" s="46"/>
      <c r="D945" s="46"/>
      <c r="E945" s="46"/>
      <c r="F945" s="122"/>
      <c r="G945" s="122"/>
      <c r="H945" s="78" t="str">
        <f t="shared" si="325"/>
        <v/>
      </c>
      <c r="I945" s="78" t="str">
        <f t="shared" si="326"/>
        <v/>
      </c>
      <c r="J945" s="16"/>
      <c r="K945" s="46" t="str">
        <f t="shared" si="327"/>
        <v/>
      </c>
      <c r="L945" s="16"/>
      <c r="M945" s="16"/>
      <c r="N945" s="46"/>
      <c r="O945" s="47" t="str">
        <f t="shared" si="330"/>
        <v/>
      </c>
      <c r="P945" s="47"/>
      <c r="Q945" s="48" t="str">
        <f>IFERROR(VLOOKUP(E945,Funcionários!$C$8:$E$207,3,FALSE),"")</f>
        <v/>
      </c>
      <c r="R945" s="47"/>
      <c r="S945" s="49" t="str">
        <f t="shared" si="331"/>
        <v/>
      </c>
      <c r="T945" s="49">
        <v>9.3900000000000008E-3</v>
      </c>
      <c r="U945" s="48" t="str">
        <f>IF(Funcionários!C946=0,"",Funcionários!C946)</f>
        <v/>
      </c>
      <c r="V945" s="50">
        <f>IF(U945="",0,IF(COUNTIFS($E$7:$E$3006,U945,$I$7:$I$3006,'RC'!$E$6)=0,0,COUNTIFS($M$7:$M$3006,"Concluída no prazo",$E$7:$E$3006,U945,$I$7:$I$3006,'RC'!$E$6)/COUNTIFS($E$7:$E$3006,U945,$I$7:$I$3006,'RC'!$E$6)))</f>
        <v>0</v>
      </c>
      <c r="W945" s="49">
        <f>SUMIFS($J$7:$J$3006,$E$7:$E$3006,U945,$I$7:$I$3006,'RC'!$E$6)+SUMIFS($L$7:$L$3006,$E$7:$E$3006,U945,$I$7:$I$3006,'RC'!$E$6)</f>
        <v>0</v>
      </c>
      <c r="X945" s="48">
        <f>COUNTIFS($E$7:$E$3006,U945,$I$7:$I$3006,'RC'!$E$6)</f>
        <v>0</v>
      </c>
      <c r="Y945" s="48"/>
      <c r="Z945" s="51" t="str">
        <f>IF(AQ945='RC'!$E$6,AC945*1000+AD945,"")</f>
        <v/>
      </c>
      <c r="AA945" s="51" t="str">
        <f>IF(AB945="","",IF(AQ945='RC'!$E$6,AC945*1000-AD945,""))</f>
        <v/>
      </c>
      <c r="AB945" s="48" t="str">
        <f>IFERROR(VLOOKUP(E945,Funcionários!$C$8:$E$207,3,FALSE),"")</f>
        <v/>
      </c>
      <c r="AC945" s="50" t="str">
        <f>IF(AB945="","",IF(COUNTIFS($AB$7:$AB$3006,AB945,$AQ$7:$AQ$3006,'RC'!$E$6)=0,"",COUNTIFS($M$7:$M$3006,"Concluída no prazo",$AB$7:$AB$3006,AB945,$AQ$7:$AQ$3006,'RC'!$E$6)/COUNTIFS($AB$7:$AB$3006,AB945,$AQ$7:$AQ$3006,'RC'!$E$6)))</f>
        <v/>
      </c>
      <c r="AD945" s="48">
        <f>SUMIF($AQ$7:$AQ$3006,'RC'!$E$6,$J$7:$J$3006)+SUMIF($AQ$7:$AQ$3006,'RC'!$E$6,$L$7:$L$3006)</f>
        <v>21</v>
      </c>
      <c r="AF945" s="48">
        <v>4.0619999999997103E-2</v>
      </c>
      <c r="AG945" s="48">
        <f>IF(OR(AQ945="",AQ945&lt;&gt;'RC'!$E$6,AB945&lt;&gt;'RC'!$D$21),0,1)</f>
        <v>0</v>
      </c>
      <c r="AH945" s="48">
        <f t="shared" si="328"/>
        <v>4.0619999999997103E-2</v>
      </c>
      <c r="AI945" s="48" t="str">
        <f t="shared" si="310"/>
        <v/>
      </c>
      <c r="AJ945" s="48" t="str">
        <f t="shared" si="311"/>
        <v/>
      </c>
      <c r="AK945" s="52" t="str">
        <f t="shared" si="312"/>
        <v/>
      </c>
      <c r="AL945" s="52" t="str">
        <f t="shared" si="313"/>
        <v/>
      </c>
      <c r="AM945" s="48" t="str">
        <f t="shared" si="314"/>
        <v/>
      </c>
      <c r="AN945" s="48" t="str">
        <f t="shared" si="315"/>
        <v/>
      </c>
      <c r="AP945" s="18" t="str">
        <f t="shared" si="316"/>
        <v/>
      </c>
      <c r="AQ945" s="18" t="str">
        <f t="shared" si="317"/>
        <v/>
      </c>
      <c r="AR945" s="18">
        <v>4.0620000000000003E-2</v>
      </c>
      <c r="AS945" s="18">
        <f>IF(AF!$D$27="Todos",1,IF(M945=AF!$D$27,1,0))</f>
        <v>1</v>
      </c>
      <c r="AT945" s="53">
        <f>IF(AND(E945=AF!$D$6,OR(LT!M945=AF!$D$27,AF!$D$27="Todos"),OR(AP945=AF!$E$8,AQ945=AF!$E$8)),AR945+AS945,0)</f>
        <v>0</v>
      </c>
      <c r="AU945" s="18" t="str">
        <f t="shared" si="318"/>
        <v/>
      </c>
      <c r="AV945" s="54" t="str">
        <f t="shared" si="319"/>
        <v/>
      </c>
      <c r="AW945" s="54" t="str">
        <f t="shared" si="320"/>
        <v/>
      </c>
      <c r="AX945" s="18" t="str">
        <f t="shared" si="321"/>
        <v/>
      </c>
      <c r="AY945" s="18" t="str">
        <f t="shared" si="322"/>
        <v/>
      </c>
      <c r="BA945" s="18">
        <f>IF($E945=AF!$D$6,IF($M945="Concluída no prazo",2,IF($M945="Concluída com atraso",1,0)),0)</f>
        <v>0</v>
      </c>
      <c r="BB945" s="18">
        <f>IF($E945=AF!$D$6,IF($M945="Atrasada",2,IF($M945="Concluída com atraso",1,0)),0)</f>
        <v>0</v>
      </c>
      <c r="BC945" s="18">
        <v>9.3900000000000008E-3</v>
      </c>
      <c r="BD945" s="18">
        <f t="shared" si="329"/>
        <v>9.3900000000000008E-3</v>
      </c>
      <c r="BE945" s="18">
        <f t="shared" si="329"/>
        <v>9.3900000000000008E-3</v>
      </c>
      <c r="BF945" s="18" t="str">
        <f t="shared" si="323"/>
        <v/>
      </c>
      <c r="BN945" s="18" t="str">
        <f t="shared" si="324"/>
        <v>s</v>
      </c>
    </row>
    <row r="946" spans="3:66" ht="50.1" customHeight="1" thickTop="1" thickBot="1" x14ac:dyDescent="0.3">
      <c r="C946" s="46"/>
      <c r="D946" s="46"/>
      <c r="E946" s="46"/>
      <c r="F946" s="122"/>
      <c r="G946" s="122"/>
      <c r="H946" s="78" t="str">
        <f t="shared" si="325"/>
        <v/>
      </c>
      <c r="I946" s="78" t="str">
        <f t="shared" si="326"/>
        <v/>
      </c>
      <c r="J946" s="16"/>
      <c r="K946" s="46" t="str">
        <f t="shared" si="327"/>
        <v/>
      </c>
      <c r="L946" s="16"/>
      <c r="M946" s="16"/>
      <c r="N946" s="46"/>
      <c r="O946" s="47" t="str">
        <f t="shared" si="330"/>
        <v/>
      </c>
      <c r="P946" s="47"/>
      <c r="Q946" s="48" t="str">
        <f>IFERROR(VLOOKUP(E946,Funcionários!$C$8:$E$207,3,FALSE),"")</f>
        <v/>
      </c>
      <c r="R946" s="47"/>
      <c r="S946" s="49" t="str">
        <f t="shared" si="331"/>
        <v/>
      </c>
      <c r="T946" s="49">
        <v>9.4000000000000004E-3</v>
      </c>
      <c r="U946" s="48" t="str">
        <f>IF(Funcionários!C947=0,"",Funcionários!C947)</f>
        <v/>
      </c>
      <c r="V946" s="50">
        <f>IF(U946="",0,IF(COUNTIFS($E$7:$E$3006,U946,$I$7:$I$3006,'RC'!$E$6)=0,0,COUNTIFS($M$7:$M$3006,"Concluída no prazo",$E$7:$E$3006,U946,$I$7:$I$3006,'RC'!$E$6)/COUNTIFS($E$7:$E$3006,U946,$I$7:$I$3006,'RC'!$E$6)))</f>
        <v>0</v>
      </c>
      <c r="W946" s="49">
        <f>SUMIFS($J$7:$J$3006,$E$7:$E$3006,U946,$I$7:$I$3006,'RC'!$E$6)+SUMIFS($L$7:$L$3006,$E$7:$E$3006,U946,$I$7:$I$3006,'RC'!$E$6)</f>
        <v>0</v>
      </c>
      <c r="X946" s="48">
        <f>COUNTIFS($E$7:$E$3006,U946,$I$7:$I$3006,'RC'!$E$6)</f>
        <v>0</v>
      </c>
      <c r="Y946" s="48"/>
      <c r="Z946" s="51" t="str">
        <f>IF(AQ946='RC'!$E$6,AC946*1000+AD946,"")</f>
        <v/>
      </c>
      <c r="AA946" s="51" t="str">
        <f>IF(AB946="","",IF(AQ946='RC'!$E$6,AC946*1000-AD946,""))</f>
        <v/>
      </c>
      <c r="AB946" s="48" t="str">
        <f>IFERROR(VLOOKUP(E946,Funcionários!$C$8:$E$207,3,FALSE),"")</f>
        <v/>
      </c>
      <c r="AC946" s="50" t="str">
        <f>IF(AB946="","",IF(COUNTIFS($AB$7:$AB$3006,AB946,$AQ$7:$AQ$3006,'RC'!$E$6)=0,"",COUNTIFS($M$7:$M$3006,"Concluída no prazo",$AB$7:$AB$3006,AB946,$AQ$7:$AQ$3006,'RC'!$E$6)/COUNTIFS($AB$7:$AB$3006,AB946,$AQ$7:$AQ$3006,'RC'!$E$6)))</f>
        <v/>
      </c>
      <c r="AD946" s="48">
        <f>SUMIF($AQ$7:$AQ$3006,'RC'!$E$6,$J$7:$J$3006)+SUMIF($AQ$7:$AQ$3006,'RC'!$E$6,$L$7:$L$3006)</f>
        <v>21</v>
      </c>
      <c r="AF946" s="48">
        <v>4.06099999999971E-2</v>
      </c>
      <c r="AG946" s="48">
        <f>IF(OR(AQ946="",AQ946&lt;&gt;'RC'!$E$6,AB946&lt;&gt;'RC'!$D$21),0,1)</f>
        <v>0</v>
      </c>
      <c r="AH946" s="48">
        <f t="shared" si="328"/>
        <v>4.06099999999971E-2</v>
      </c>
      <c r="AI946" s="48" t="str">
        <f t="shared" si="310"/>
        <v/>
      </c>
      <c r="AJ946" s="48" t="str">
        <f t="shared" si="311"/>
        <v/>
      </c>
      <c r="AK946" s="52" t="str">
        <f t="shared" si="312"/>
        <v/>
      </c>
      <c r="AL946" s="52" t="str">
        <f t="shared" si="313"/>
        <v/>
      </c>
      <c r="AM946" s="48" t="str">
        <f t="shared" si="314"/>
        <v/>
      </c>
      <c r="AN946" s="48" t="str">
        <f t="shared" si="315"/>
        <v/>
      </c>
      <c r="AP946" s="18" t="str">
        <f t="shared" si="316"/>
        <v/>
      </c>
      <c r="AQ946" s="18" t="str">
        <f t="shared" si="317"/>
        <v/>
      </c>
      <c r="AR946" s="18">
        <v>4.061E-2</v>
      </c>
      <c r="AS946" s="18">
        <f>IF(AF!$D$27="Todos",1,IF(M946=AF!$D$27,1,0))</f>
        <v>1</v>
      </c>
      <c r="AT946" s="53">
        <f>IF(AND(E946=AF!$D$6,OR(LT!M946=AF!$D$27,AF!$D$27="Todos"),OR(AP946=AF!$E$8,AQ946=AF!$E$8)),AR946+AS946,0)</f>
        <v>0</v>
      </c>
      <c r="AU946" s="18" t="str">
        <f t="shared" si="318"/>
        <v/>
      </c>
      <c r="AV946" s="54" t="str">
        <f t="shared" si="319"/>
        <v/>
      </c>
      <c r="AW946" s="54" t="str">
        <f t="shared" si="320"/>
        <v/>
      </c>
      <c r="AX946" s="18" t="str">
        <f t="shared" si="321"/>
        <v/>
      </c>
      <c r="AY946" s="18" t="str">
        <f t="shared" si="322"/>
        <v/>
      </c>
      <c r="BA946" s="18">
        <f>IF($E946=AF!$D$6,IF($M946="Concluída no prazo",2,IF($M946="Concluída com atraso",1,0)),0)</f>
        <v>0</v>
      </c>
      <c r="BB946" s="18">
        <f>IF($E946=AF!$D$6,IF($M946="Atrasada",2,IF($M946="Concluída com atraso",1,0)),0)</f>
        <v>0</v>
      </c>
      <c r="BC946" s="18">
        <v>9.4000000000000004E-3</v>
      </c>
      <c r="BD946" s="18">
        <f t="shared" si="329"/>
        <v>9.4000000000000004E-3</v>
      </c>
      <c r="BE946" s="18">
        <f t="shared" si="329"/>
        <v>9.4000000000000004E-3</v>
      </c>
      <c r="BF946" s="18" t="str">
        <f t="shared" si="323"/>
        <v/>
      </c>
      <c r="BN946" s="18" t="str">
        <f t="shared" si="324"/>
        <v>s</v>
      </c>
    </row>
    <row r="947" spans="3:66" ht="50.1" customHeight="1" thickTop="1" thickBot="1" x14ac:dyDescent="0.3">
      <c r="C947" s="46"/>
      <c r="D947" s="46"/>
      <c r="E947" s="46"/>
      <c r="F947" s="122"/>
      <c r="G947" s="122"/>
      <c r="H947" s="78" t="str">
        <f t="shared" si="325"/>
        <v/>
      </c>
      <c r="I947" s="78" t="str">
        <f t="shared" si="326"/>
        <v/>
      </c>
      <c r="J947" s="16"/>
      <c r="K947" s="46" t="str">
        <f t="shared" si="327"/>
        <v/>
      </c>
      <c r="L947" s="16"/>
      <c r="M947" s="16"/>
      <c r="N947" s="46"/>
      <c r="O947" s="47" t="str">
        <f t="shared" si="330"/>
        <v/>
      </c>
      <c r="P947" s="47"/>
      <c r="Q947" s="48" t="str">
        <f>IFERROR(VLOOKUP(E947,Funcionários!$C$8:$E$207,3,FALSE),"")</f>
        <v/>
      </c>
      <c r="R947" s="47"/>
      <c r="S947" s="49" t="str">
        <f t="shared" si="331"/>
        <v/>
      </c>
      <c r="T947" s="49">
        <v>9.41E-3</v>
      </c>
      <c r="U947" s="48" t="str">
        <f>IF(Funcionários!C948=0,"",Funcionários!C948)</f>
        <v/>
      </c>
      <c r="V947" s="50">
        <f>IF(U947="",0,IF(COUNTIFS($E$7:$E$3006,U947,$I$7:$I$3006,'RC'!$E$6)=0,0,COUNTIFS($M$7:$M$3006,"Concluída no prazo",$E$7:$E$3006,U947,$I$7:$I$3006,'RC'!$E$6)/COUNTIFS($E$7:$E$3006,U947,$I$7:$I$3006,'RC'!$E$6)))</f>
        <v>0</v>
      </c>
      <c r="W947" s="49">
        <f>SUMIFS($J$7:$J$3006,$E$7:$E$3006,U947,$I$7:$I$3006,'RC'!$E$6)+SUMIFS($L$7:$L$3006,$E$7:$E$3006,U947,$I$7:$I$3006,'RC'!$E$6)</f>
        <v>0</v>
      </c>
      <c r="X947" s="48">
        <f>COUNTIFS($E$7:$E$3006,U947,$I$7:$I$3006,'RC'!$E$6)</f>
        <v>0</v>
      </c>
      <c r="Y947" s="48"/>
      <c r="Z947" s="51" t="str">
        <f>IF(AQ947='RC'!$E$6,AC947*1000+AD947,"")</f>
        <v/>
      </c>
      <c r="AA947" s="51" t="str">
        <f>IF(AB947="","",IF(AQ947='RC'!$E$6,AC947*1000-AD947,""))</f>
        <v/>
      </c>
      <c r="AB947" s="48" t="str">
        <f>IFERROR(VLOOKUP(E947,Funcionários!$C$8:$E$207,3,FALSE),"")</f>
        <v/>
      </c>
      <c r="AC947" s="50" t="str">
        <f>IF(AB947="","",IF(COUNTIFS($AB$7:$AB$3006,AB947,$AQ$7:$AQ$3006,'RC'!$E$6)=0,"",COUNTIFS($M$7:$M$3006,"Concluída no prazo",$AB$7:$AB$3006,AB947,$AQ$7:$AQ$3006,'RC'!$E$6)/COUNTIFS($AB$7:$AB$3006,AB947,$AQ$7:$AQ$3006,'RC'!$E$6)))</f>
        <v/>
      </c>
      <c r="AD947" s="48">
        <f>SUMIF($AQ$7:$AQ$3006,'RC'!$E$6,$J$7:$J$3006)+SUMIF($AQ$7:$AQ$3006,'RC'!$E$6,$L$7:$L$3006)</f>
        <v>21</v>
      </c>
      <c r="AF947" s="48">
        <v>4.0599999999997097E-2</v>
      </c>
      <c r="AG947" s="48">
        <f>IF(OR(AQ947="",AQ947&lt;&gt;'RC'!$E$6,AB947&lt;&gt;'RC'!$D$21),0,1)</f>
        <v>0</v>
      </c>
      <c r="AH947" s="48">
        <f t="shared" si="328"/>
        <v>4.0599999999997097E-2</v>
      </c>
      <c r="AI947" s="48" t="str">
        <f t="shared" si="310"/>
        <v/>
      </c>
      <c r="AJ947" s="48" t="str">
        <f t="shared" si="311"/>
        <v/>
      </c>
      <c r="AK947" s="52" t="str">
        <f t="shared" si="312"/>
        <v/>
      </c>
      <c r="AL947" s="52" t="str">
        <f t="shared" si="313"/>
        <v/>
      </c>
      <c r="AM947" s="48" t="str">
        <f t="shared" si="314"/>
        <v/>
      </c>
      <c r="AN947" s="48" t="str">
        <f t="shared" si="315"/>
        <v/>
      </c>
      <c r="AP947" s="18" t="str">
        <f t="shared" si="316"/>
        <v/>
      </c>
      <c r="AQ947" s="18" t="str">
        <f t="shared" si="317"/>
        <v/>
      </c>
      <c r="AR947" s="18">
        <v>4.0599999999999997E-2</v>
      </c>
      <c r="AS947" s="18">
        <f>IF(AF!$D$27="Todos",1,IF(M947=AF!$D$27,1,0))</f>
        <v>1</v>
      </c>
      <c r="AT947" s="53">
        <f>IF(AND(E947=AF!$D$6,OR(LT!M947=AF!$D$27,AF!$D$27="Todos"),OR(AP947=AF!$E$8,AQ947=AF!$E$8)),AR947+AS947,0)</f>
        <v>0</v>
      </c>
      <c r="AU947" s="18" t="str">
        <f t="shared" si="318"/>
        <v/>
      </c>
      <c r="AV947" s="54" t="str">
        <f t="shared" si="319"/>
        <v/>
      </c>
      <c r="AW947" s="54" t="str">
        <f t="shared" si="320"/>
        <v/>
      </c>
      <c r="AX947" s="18" t="str">
        <f t="shared" si="321"/>
        <v/>
      </c>
      <c r="AY947" s="18" t="str">
        <f t="shared" si="322"/>
        <v/>
      </c>
      <c r="BA947" s="18">
        <f>IF($E947=AF!$D$6,IF($M947="Concluída no prazo",2,IF($M947="Concluída com atraso",1,0)),0)</f>
        <v>0</v>
      </c>
      <c r="BB947" s="18">
        <f>IF($E947=AF!$D$6,IF($M947="Atrasada",2,IF($M947="Concluída com atraso",1,0)),0)</f>
        <v>0</v>
      </c>
      <c r="BC947" s="18">
        <v>9.41E-3</v>
      </c>
      <c r="BD947" s="18">
        <f t="shared" si="329"/>
        <v>9.41E-3</v>
      </c>
      <c r="BE947" s="18">
        <f t="shared" si="329"/>
        <v>9.41E-3</v>
      </c>
      <c r="BF947" s="18" t="str">
        <f t="shared" si="323"/>
        <v/>
      </c>
      <c r="BN947" s="18" t="str">
        <f t="shared" si="324"/>
        <v>s</v>
      </c>
    </row>
    <row r="948" spans="3:66" ht="50.1" customHeight="1" thickTop="1" thickBot="1" x14ac:dyDescent="0.3">
      <c r="C948" s="46"/>
      <c r="D948" s="46"/>
      <c r="E948" s="46"/>
      <c r="F948" s="122"/>
      <c r="G948" s="122"/>
      <c r="H948" s="78" t="str">
        <f t="shared" si="325"/>
        <v/>
      </c>
      <c r="I948" s="78" t="str">
        <f t="shared" si="326"/>
        <v/>
      </c>
      <c r="J948" s="16"/>
      <c r="K948" s="46" t="str">
        <f t="shared" si="327"/>
        <v/>
      </c>
      <c r="L948" s="16"/>
      <c r="M948" s="16"/>
      <c r="N948" s="46"/>
      <c r="O948" s="47" t="str">
        <f t="shared" si="330"/>
        <v/>
      </c>
      <c r="P948" s="47"/>
      <c r="Q948" s="48" t="str">
        <f>IFERROR(VLOOKUP(E948,Funcionários!$C$8:$E$207,3,FALSE),"")</f>
        <v/>
      </c>
      <c r="R948" s="47"/>
      <c r="S948" s="49" t="str">
        <f t="shared" si="331"/>
        <v/>
      </c>
      <c r="T948" s="49">
        <v>9.4199999999999996E-3</v>
      </c>
      <c r="U948" s="48" t="str">
        <f>IF(Funcionários!C949=0,"",Funcionários!C949)</f>
        <v/>
      </c>
      <c r="V948" s="50">
        <f>IF(U948="",0,IF(COUNTIFS($E$7:$E$3006,U948,$I$7:$I$3006,'RC'!$E$6)=0,0,COUNTIFS($M$7:$M$3006,"Concluída no prazo",$E$7:$E$3006,U948,$I$7:$I$3006,'RC'!$E$6)/COUNTIFS($E$7:$E$3006,U948,$I$7:$I$3006,'RC'!$E$6)))</f>
        <v>0</v>
      </c>
      <c r="W948" s="49">
        <f>SUMIFS($J$7:$J$3006,$E$7:$E$3006,U948,$I$7:$I$3006,'RC'!$E$6)+SUMIFS($L$7:$L$3006,$E$7:$E$3006,U948,$I$7:$I$3006,'RC'!$E$6)</f>
        <v>0</v>
      </c>
      <c r="X948" s="48">
        <f>COUNTIFS($E$7:$E$3006,U948,$I$7:$I$3006,'RC'!$E$6)</f>
        <v>0</v>
      </c>
      <c r="Y948" s="48"/>
      <c r="Z948" s="51" t="str">
        <f>IF(AQ948='RC'!$E$6,AC948*1000+AD948,"")</f>
        <v/>
      </c>
      <c r="AA948" s="51" t="str">
        <f>IF(AB948="","",IF(AQ948='RC'!$E$6,AC948*1000-AD948,""))</f>
        <v/>
      </c>
      <c r="AB948" s="48" t="str">
        <f>IFERROR(VLOOKUP(E948,Funcionários!$C$8:$E$207,3,FALSE),"")</f>
        <v/>
      </c>
      <c r="AC948" s="50" t="str">
        <f>IF(AB948="","",IF(COUNTIFS($AB$7:$AB$3006,AB948,$AQ$7:$AQ$3006,'RC'!$E$6)=0,"",COUNTIFS($M$7:$M$3006,"Concluída no prazo",$AB$7:$AB$3006,AB948,$AQ$7:$AQ$3006,'RC'!$E$6)/COUNTIFS($AB$7:$AB$3006,AB948,$AQ$7:$AQ$3006,'RC'!$E$6)))</f>
        <v/>
      </c>
      <c r="AD948" s="48">
        <f>SUMIF($AQ$7:$AQ$3006,'RC'!$E$6,$J$7:$J$3006)+SUMIF($AQ$7:$AQ$3006,'RC'!$E$6,$L$7:$L$3006)</f>
        <v>21</v>
      </c>
      <c r="AF948" s="48">
        <v>4.0589999999997101E-2</v>
      </c>
      <c r="AG948" s="48">
        <f>IF(OR(AQ948="",AQ948&lt;&gt;'RC'!$E$6,AB948&lt;&gt;'RC'!$D$21),0,1)</f>
        <v>0</v>
      </c>
      <c r="AH948" s="48">
        <f t="shared" si="328"/>
        <v>4.0589999999997101E-2</v>
      </c>
      <c r="AI948" s="48" t="str">
        <f t="shared" si="310"/>
        <v/>
      </c>
      <c r="AJ948" s="48" t="str">
        <f t="shared" si="311"/>
        <v/>
      </c>
      <c r="AK948" s="52" t="str">
        <f t="shared" si="312"/>
        <v/>
      </c>
      <c r="AL948" s="52" t="str">
        <f t="shared" si="313"/>
        <v/>
      </c>
      <c r="AM948" s="48" t="str">
        <f t="shared" si="314"/>
        <v/>
      </c>
      <c r="AN948" s="48" t="str">
        <f t="shared" si="315"/>
        <v/>
      </c>
      <c r="AP948" s="18" t="str">
        <f t="shared" si="316"/>
        <v/>
      </c>
      <c r="AQ948" s="18" t="str">
        <f t="shared" si="317"/>
        <v/>
      </c>
      <c r="AR948" s="18">
        <v>4.0590000000000001E-2</v>
      </c>
      <c r="AS948" s="18">
        <f>IF(AF!$D$27="Todos",1,IF(M948=AF!$D$27,1,0))</f>
        <v>1</v>
      </c>
      <c r="AT948" s="53">
        <f>IF(AND(E948=AF!$D$6,OR(LT!M948=AF!$D$27,AF!$D$27="Todos"),OR(AP948=AF!$E$8,AQ948=AF!$E$8)),AR948+AS948,0)</f>
        <v>0</v>
      </c>
      <c r="AU948" s="18" t="str">
        <f t="shared" si="318"/>
        <v/>
      </c>
      <c r="AV948" s="54" t="str">
        <f t="shared" si="319"/>
        <v/>
      </c>
      <c r="AW948" s="54" t="str">
        <f t="shared" si="320"/>
        <v/>
      </c>
      <c r="AX948" s="18" t="str">
        <f t="shared" si="321"/>
        <v/>
      </c>
      <c r="AY948" s="18" t="str">
        <f t="shared" si="322"/>
        <v/>
      </c>
      <c r="BA948" s="18">
        <f>IF($E948=AF!$D$6,IF($M948="Concluída no prazo",2,IF($M948="Concluída com atraso",1,0)),0)</f>
        <v>0</v>
      </c>
      <c r="BB948" s="18">
        <f>IF($E948=AF!$D$6,IF($M948="Atrasada",2,IF($M948="Concluída com atraso",1,0)),0)</f>
        <v>0</v>
      </c>
      <c r="BC948" s="18">
        <v>9.4199999999999996E-3</v>
      </c>
      <c r="BD948" s="18">
        <f t="shared" si="329"/>
        <v>9.4199999999999996E-3</v>
      </c>
      <c r="BE948" s="18">
        <f t="shared" si="329"/>
        <v>9.4199999999999996E-3</v>
      </c>
      <c r="BF948" s="18" t="str">
        <f t="shared" si="323"/>
        <v/>
      </c>
      <c r="BN948" s="18" t="str">
        <f t="shared" si="324"/>
        <v>s</v>
      </c>
    </row>
    <row r="949" spans="3:66" ht="50.1" customHeight="1" thickTop="1" thickBot="1" x14ac:dyDescent="0.3">
      <c r="C949" s="46"/>
      <c r="D949" s="46"/>
      <c r="E949" s="46"/>
      <c r="F949" s="122"/>
      <c r="G949" s="122"/>
      <c r="H949" s="78" t="str">
        <f t="shared" si="325"/>
        <v/>
      </c>
      <c r="I949" s="78" t="str">
        <f t="shared" si="326"/>
        <v/>
      </c>
      <c r="J949" s="16"/>
      <c r="K949" s="46" t="str">
        <f t="shared" si="327"/>
        <v/>
      </c>
      <c r="L949" s="16"/>
      <c r="M949" s="16"/>
      <c r="N949" s="46"/>
      <c r="O949" s="47" t="str">
        <f t="shared" si="330"/>
        <v/>
      </c>
      <c r="P949" s="47"/>
      <c r="Q949" s="48" t="str">
        <f>IFERROR(VLOOKUP(E949,Funcionários!$C$8:$E$207,3,FALSE),"")</f>
        <v/>
      </c>
      <c r="R949" s="47"/>
      <c r="S949" s="49" t="str">
        <f t="shared" si="331"/>
        <v/>
      </c>
      <c r="T949" s="49">
        <v>9.4299999999999991E-3</v>
      </c>
      <c r="U949" s="48" t="str">
        <f>IF(Funcionários!C950=0,"",Funcionários!C950)</f>
        <v/>
      </c>
      <c r="V949" s="50">
        <f>IF(U949="",0,IF(COUNTIFS($E$7:$E$3006,U949,$I$7:$I$3006,'RC'!$E$6)=0,0,COUNTIFS($M$7:$M$3006,"Concluída no prazo",$E$7:$E$3006,U949,$I$7:$I$3006,'RC'!$E$6)/COUNTIFS($E$7:$E$3006,U949,$I$7:$I$3006,'RC'!$E$6)))</f>
        <v>0</v>
      </c>
      <c r="W949" s="49">
        <f>SUMIFS($J$7:$J$3006,$E$7:$E$3006,U949,$I$7:$I$3006,'RC'!$E$6)+SUMIFS($L$7:$L$3006,$E$7:$E$3006,U949,$I$7:$I$3006,'RC'!$E$6)</f>
        <v>0</v>
      </c>
      <c r="X949" s="48">
        <f>COUNTIFS($E$7:$E$3006,U949,$I$7:$I$3006,'RC'!$E$6)</f>
        <v>0</v>
      </c>
      <c r="Y949" s="48"/>
      <c r="Z949" s="51" t="str">
        <f>IF(AQ949='RC'!$E$6,AC949*1000+AD949,"")</f>
        <v/>
      </c>
      <c r="AA949" s="51" t="str">
        <f>IF(AB949="","",IF(AQ949='RC'!$E$6,AC949*1000-AD949,""))</f>
        <v/>
      </c>
      <c r="AB949" s="48" t="str">
        <f>IFERROR(VLOOKUP(E949,Funcionários!$C$8:$E$207,3,FALSE),"")</f>
        <v/>
      </c>
      <c r="AC949" s="50" t="str">
        <f>IF(AB949="","",IF(COUNTIFS($AB$7:$AB$3006,AB949,$AQ$7:$AQ$3006,'RC'!$E$6)=0,"",COUNTIFS($M$7:$M$3006,"Concluída no prazo",$AB$7:$AB$3006,AB949,$AQ$7:$AQ$3006,'RC'!$E$6)/COUNTIFS($AB$7:$AB$3006,AB949,$AQ$7:$AQ$3006,'RC'!$E$6)))</f>
        <v/>
      </c>
      <c r="AD949" s="48">
        <f>SUMIF($AQ$7:$AQ$3006,'RC'!$E$6,$J$7:$J$3006)+SUMIF($AQ$7:$AQ$3006,'RC'!$E$6,$L$7:$L$3006)</f>
        <v>21</v>
      </c>
      <c r="AF949" s="48">
        <v>4.0579999999997098E-2</v>
      </c>
      <c r="AG949" s="48">
        <f>IF(OR(AQ949="",AQ949&lt;&gt;'RC'!$E$6,AB949&lt;&gt;'RC'!$D$21),0,1)</f>
        <v>0</v>
      </c>
      <c r="AH949" s="48">
        <f t="shared" si="328"/>
        <v>4.0579999999997098E-2</v>
      </c>
      <c r="AI949" s="48" t="str">
        <f t="shared" si="310"/>
        <v/>
      </c>
      <c r="AJ949" s="48" t="str">
        <f t="shared" si="311"/>
        <v/>
      </c>
      <c r="AK949" s="52" t="str">
        <f t="shared" si="312"/>
        <v/>
      </c>
      <c r="AL949" s="52" t="str">
        <f t="shared" si="313"/>
        <v/>
      </c>
      <c r="AM949" s="48" t="str">
        <f t="shared" si="314"/>
        <v/>
      </c>
      <c r="AN949" s="48" t="str">
        <f t="shared" si="315"/>
        <v/>
      </c>
      <c r="AP949" s="18" t="str">
        <f t="shared" si="316"/>
        <v/>
      </c>
      <c r="AQ949" s="18" t="str">
        <f t="shared" si="317"/>
        <v/>
      </c>
      <c r="AR949" s="18">
        <v>4.0579999999999998E-2</v>
      </c>
      <c r="AS949" s="18">
        <f>IF(AF!$D$27="Todos",1,IF(M949=AF!$D$27,1,0))</f>
        <v>1</v>
      </c>
      <c r="AT949" s="53">
        <f>IF(AND(E949=AF!$D$6,OR(LT!M949=AF!$D$27,AF!$D$27="Todos"),OR(AP949=AF!$E$8,AQ949=AF!$E$8)),AR949+AS949,0)</f>
        <v>0</v>
      </c>
      <c r="AU949" s="18" t="str">
        <f t="shared" si="318"/>
        <v/>
      </c>
      <c r="AV949" s="54" t="str">
        <f t="shared" si="319"/>
        <v/>
      </c>
      <c r="AW949" s="54" t="str">
        <f t="shared" si="320"/>
        <v/>
      </c>
      <c r="AX949" s="18" t="str">
        <f t="shared" si="321"/>
        <v/>
      </c>
      <c r="AY949" s="18" t="str">
        <f t="shared" si="322"/>
        <v/>
      </c>
      <c r="BA949" s="18">
        <f>IF($E949=AF!$D$6,IF($M949="Concluída no prazo",2,IF($M949="Concluída com atraso",1,0)),0)</f>
        <v>0</v>
      </c>
      <c r="BB949" s="18">
        <f>IF($E949=AF!$D$6,IF($M949="Atrasada",2,IF($M949="Concluída com atraso",1,0)),0)</f>
        <v>0</v>
      </c>
      <c r="BC949" s="18">
        <v>9.4299999999999991E-3</v>
      </c>
      <c r="BD949" s="18">
        <f t="shared" si="329"/>
        <v>9.4299999999999991E-3</v>
      </c>
      <c r="BE949" s="18">
        <f t="shared" si="329"/>
        <v>9.4299999999999991E-3</v>
      </c>
      <c r="BF949" s="18" t="str">
        <f t="shared" si="323"/>
        <v/>
      </c>
      <c r="BN949" s="18" t="str">
        <f t="shared" si="324"/>
        <v>s</v>
      </c>
    </row>
    <row r="950" spans="3:66" ht="50.1" customHeight="1" thickTop="1" thickBot="1" x14ac:dyDescent="0.3">
      <c r="C950" s="46"/>
      <c r="D950" s="46"/>
      <c r="E950" s="46"/>
      <c r="F950" s="122"/>
      <c r="G950" s="122"/>
      <c r="H950" s="78" t="str">
        <f t="shared" si="325"/>
        <v/>
      </c>
      <c r="I950" s="78" t="str">
        <f t="shared" si="326"/>
        <v/>
      </c>
      <c r="J950" s="16"/>
      <c r="K950" s="46" t="str">
        <f t="shared" si="327"/>
        <v/>
      </c>
      <c r="L950" s="16"/>
      <c r="M950" s="16"/>
      <c r="N950" s="46"/>
      <c r="O950" s="47" t="str">
        <f t="shared" si="330"/>
        <v/>
      </c>
      <c r="P950" s="47"/>
      <c r="Q950" s="48" t="str">
        <f>IFERROR(VLOOKUP(E950,Funcionários!$C$8:$E$207,3,FALSE),"")</f>
        <v/>
      </c>
      <c r="R950" s="47"/>
      <c r="S950" s="49" t="str">
        <f t="shared" si="331"/>
        <v/>
      </c>
      <c r="T950" s="49">
        <v>9.4400000000000005E-3</v>
      </c>
      <c r="U950" s="48" t="str">
        <f>IF(Funcionários!C951=0,"",Funcionários!C951)</f>
        <v/>
      </c>
      <c r="V950" s="50">
        <f>IF(U950="",0,IF(COUNTIFS($E$7:$E$3006,U950,$I$7:$I$3006,'RC'!$E$6)=0,0,COUNTIFS($M$7:$M$3006,"Concluída no prazo",$E$7:$E$3006,U950,$I$7:$I$3006,'RC'!$E$6)/COUNTIFS($E$7:$E$3006,U950,$I$7:$I$3006,'RC'!$E$6)))</f>
        <v>0</v>
      </c>
      <c r="W950" s="49">
        <f>SUMIFS($J$7:$J$3006,$E$7:$E$3006,U950,$I$7:$I$3006,'RC'!$E$6)+SUMIFS($L$7:$L$3006,$E$7:$E$3006,U950,$I$7:$I$3006,'RC'!$E$6)</f>
        <v>0</v>
      </c>
      <c r="X950" s="48">
        <f>COUNTIFS($E$7:$E$3006,U950,$I$7:$I$3006,'RC'!$E$6)</f>
        <v>0</v>
      </c>
      <c r="Y950" s="48"/>
      <c r="Z950" s="51" t="str">
        <f>IF(AQ950='RC'!$E$6,AC950*1000+AD950,"")</f>
        <v/>
      </c>
      <c r="AA950" s="51" t="str">
        <f>IF(AB950="","",IF(AQ950='RC'!$E$6,AC950*1000-AD950,""))</f>
        <v/>
      </c>
      <c r="AB950" s="48" t="str">
        <f>IFERROR(VLOOKUP(E950,Funcionários!$C$8:$E$207,3,FALSE),"")</f>
        <v/>
      </c>
      <c r="AC950" s="50" t="str">
        <f>IF(AB950="","",IF(COUNTIFS($AB$7:$AB$3006,AB950,$AQ$7:$AQ$3006,'RC'!$E$6)=0,"",COUNTIFS($M$7:$M$3006,"Concluída no prazo",$AB$7:$AB$3006,AB950,$AQ$7:$AQ$3006,'RC'!$E$6)/COUNTIFS($AB$7:$AB$3006,AB950,$AQ$7:$AQ$3006,'RC'!$E$6)))</f>
        <v/>
      </c>
      <c r="AD950" s="48">
        <f>SUMIF($AQ$7:$AQ$3006,'RC'!$E$6,$J$7:$J$3006)+SUMIF($AQ$7:$AQ$3006,'RC'!$E$6,$L$7:$L$3006)</f>
        <v>21</v>
      </c>
      <c r="AF950" s="48">
        <v>4.0569999999997101E-2</v>
      </c>
      <c r="AG950" s="48">
        <f>IF(OR(AQ950="",AQ950&lt;&gt;'RC'!$E$6,AB950&lt;&gt;'RC'!$D$21),0,1)</f>
        <v>0</v>
      </c>
      <c r="AH950" s="48">
        <f t="shared" si="328"/>
        <v>4.0569999999997101E-2</v>
      </c>
      <c r="AI950" s="48" t="str">
        <f t="shared" si="310"/>
        <v/>
      </c>
      <c r="AJ950" s="48" t="str">
        <f t="shared" si="311"/>
        <v/>
      </c>
      <c r="AK950" s="52" t="str">
        <f t="shared" si="312"/>
        <v/>
      </c>
      <c r="AL950" s="52" t="str">
        <f t="shared" si="313"/>
        <v/>
      </c>
      <c r="AM950" s="48" t="str">
        <f t="shared" si="314"/>
        <v/>
      </c>
      <c r="AN950" s="48" t="str">
        <f t="shared" si="315"/>
        <v/>
      </c>
      <c r="AP950" s="18" t="str">
        <f t="shared" si="316"/>
        <v/>
      </c>
      <c r="AQ950" s="18" t="str">
        <f t="shared" si="317"/>
        <v/>
      </c>
      <c r="AR950" s="18">
        <v>4.0570000000000002E-2</v>
      </c>
      <c r="AS950" s="18">
        <f>IF(AF!$D$27="Todos",1,IF(M950=AF!$D$27,1,0))</f>
        <v>1</v>
      </c>
      <c r="AT950" s="53">
        <f>IF(AND(E950=AF!$D$6,OR(LT!M950=AF!$D$27,AF!$D$27="Todos"),OR(AP950=AF!$E$8,AQ950=AF!$E$8)),AR950+AS950,0)</f>
        <v>0</v>
      </c>
      <c r="AU950" s="18" t="str">
        <f t="shared" si="318"/>
        <v/>
      </c>
      <c r="AV950" s="54" t="str">
        <f t="shared" si="319"/>
        <v/>
      </c>
      <c r="AW950" s="54" t="str">
        <f t="shared" si="320"/>
        <v/>
      </c>
      <c r="AX950" s="18" t="str">
        <f t="shared" si="321"/>
        <v/>
      </c>
      <c r="AY950" s="18" t="str">
        <f t="shared" si="322"/>
        <v/>
      </c>
      <c r="BA950" s="18">
        <f>IF($E950=AF!$D$6,IF($M950="Concluída no prazo",2,IF($M950="Concluída com atraso",1,0)),0)</f>
        <v>0</v>
      </c>
      <c r="BB950" s="18">
        <f>IF($E950=AF!$D$6,IF($M950="Atrasada",2,IF($M950="Concluída com atraso",1,0)),0)</f>
        <v>0</v>
      </c>
      <c r="BC950" s="18">
        <v>9.4400000000000005E-3</v>
      </c>
      <c r="BD950" s="18">
        <f t="shared" si="329"/>
        <v>9.4400000000000005E-3</v>
      </c>
      <c r="BE950" s="18">
        <f t="shared" si="329"/>
        <v>9.4400000000000005E-3</v>
      </c>
      <c r="BF950" s="18" t="str">
        <f t="shared" si="323"/>
        <v/>
      </c>
      <c r="BN950" s="18" t="str">
        <f t="shared" si="324"/>
        <v>s</v>
      </c>
    </row>
    <row r="951" spans="3:66" ht="50.1" customHeight="1" thickTop="1" thickBot="1" x14ac:dyDescent="0.3">
      <c r="C951" s="46"/>
      <c r="D951" s="46"/>
      <c r="E951" s="46"/>
      <c r="F951" s="122"/>
      <c r="G951" s="122"/>
      <c r="H951" s="78" t="str">
        <f t="shared" si="325"/>
        <v/>
      </c>
      <c r="I951" s="78" t="str">
        <f t="shared" si="326"/>
        <v/>
      </c>
      <c r="J951" s="16"/>
      <c r="K951" s="46" t="str">
        <f t="shared" si="327"/>
        <v/>
      </c>
      <c r="L951" s="16"/>
      <c r="M951" s="16"/>
      <c r="N951" s="46"/>
      <c r="O951" s="47" t="str">
        <f t="shared" si="330"/>
        <v/>
      </c>
      <c r="P951" s="47"/>
      <c r="Q951" s="48" t="str">
        <f>IFERROR(VLOOKUP(E951,Funcionários!$C$8:$E$207,3,FALSE),"")</f>
        <v/>
      </c>
      <c r="R951" s="47"/>
      <c r="S951" s="49" t="str">
        <f t="shared" si="331"/>
        <v/>
      </c>
      <c r="T951" s="49">
        <v>9.4500000000000001E-3</v>
      </c>
      <c r="U951" s="48" t="str">
        <f>IF(Funcionários!C952=0,"",Funcionários!C952)</f>
        <v/>
      </c>
      <c r="V951" s="50">
        <f>IF(U951="",0,IF(COUNTIFS($E$7:$E$3006,U951,$I$7:$I$3006,'RC'!$E$6)=0,0,COUNTIFS($M$7:$M$3006,"Concluída no prazo",$E$7:$E$3006,U951,$I$7:$I$3006,'RC'!$E$6)/COUNTIFS($E$7:$E$3006,U951,$I$7:$I$3006,'RC'!$E$6)))</f>
        <v>0</v>
      </c>
      <c r="W951" s="49">
        <f>SUMIFS($J$7:$J$3006,$E$7:$E$3006,U951,$I$7:$I$3006,'RC'!$E$6)+SUMIFS($L$7:$L$3006,$E$7:$E$3006,U951,$I$7:$I$3006,'RC'!$E$6)</f>
        <v>0</v>
      </c>
      <c r="X951" s="48">
        <f>COUNTIFS($E$7:$E$3006,U951,$I$7:$I$3006,'RC'!$E$6)</f>
        <v>0</v>
      </c>
      <c r="Y951" s="48"/>
      <c r="Z951" s="51" t="str">
        <f>IF(AQ951='RC'!$E$6,AC951*1000+AD951,"")</f>
        <v/>
      </c>
      <c r="AA951" s="51" t="str">
        <f>IF(AB951="","",IF(AQ951='RC'!$E$6,AC951*1000-AD951,""))</f>
        <v/>
      </c>
      <c r="AB951" s="48" t="str">
        <f>IFERROR(VLOOKUP(E951,Funcionários!$C$8:$E$207,3,FALSE),"")</f>
        <v/>
      </c>
      <c r="AC951" s="50" t="str">
        <f>IF(AB951="","",IF(COUNTIFS($AB$7:$AB$3006,AB951,$AQ$7:$AQ$3006,'RC'!$E$6)=0,"",COUNTIFS($M$7:$M$3006,"Concluída no prazo",$AB$7:$AB$3006,AB951,$AQ$7:$AQ$3006,'RC'!$E$6)/COUNTIFS($AB$7:$AB$3006,AB951,$AQ$7:$AQ$3006,'RC'!$E$6)))</f>
        <v/>
      </c>
      <c r="AD951" s="48">
        <f>SUMIF($AQ$7:$AQ$3006,'RC'!$E$6,$J$7:$J$3006)+SUMIF($AQ$7:$AQ$3006,'RC'!$E$6,$L$7:$L$3006)</f>
        <v>21</v>
      </c>
      <c r="AF951" s="48">
        <v>4.0559999999997098E-2</v>
      </c>
      <c r="AG951" s="48">
        <f>IF(OR(AQ951="",AQ951&lt;&gt;'RC'!$E$6,AB951&lt;&gt;'RC'!$D$21),0,1)</f>
        <v>0</v>
      </c>
      <c r="AH951" s="48">
        <f t="shared" si="328"/>
        <v>4.0559999999997098E-2</v>
      </c>
      <c r="AI951" s="48" t="str">
        <f t="shared" si="310"/>
        <v/>
      </c>
      <c r="AJ951" s="48" t="str">
        <f t="shared" si="311"/>
        <v/>
      </c>
      <c r="AK951" s="52" t="str">
        <f t="shared" si="312"/>
        <v/>
      </c>
      <c r="AL951" s="52" t="str">
        <f t="shared" si="313"/>
        <v/>
      </c>
      <c r="AM951" s="48" t="str">
        <f t="shared" si="314"/>
        <v/>
      </c>
      <c r="AN951" s="48" t="str">
        <f t="shared" si="315"/>
        <v/>
      </c>
      <c r="AP951" s="18" t="str">
        <f t="shared" si="316"/>
        <v/>
      </c>
      <c r="AQ951" s="18" t="str">
        <f t="shared" si="317"/>
        <v/>
      </c>
      <c r="AR951" s="18">
        <v>4.0559999999999999E-2</v>
      </c>
      <c r="AS951" s="18">
        <f>IF(AF!$D$27="Todos",1,IF(M951=AF!$D$27,1,0))</f>
        <v>1</v>
      </c>
      <c r="AT951" s="53">
        <f>IF(AND(E951=AF!$D$6,OR(LT!M951=AF!$D$27,AF!$D$27="Todos"),OR(AP951=AF!$E$8,AQ951=AF!$E$8)),AR951+AS951,0)</f>
        <v>0</v>
      </c>
      <c r="AU951" s="18" t="str">
        <f t="shared" si="318"/>
        <v/>
      </c>
      <c r="AV951" s="54" t="str">
        <f t="shared" si="319"/>
        <v/>
      </c>
      <c r="AW951" s="54" t="str">
        <f t="shared" si="320"/>
        <v/>
      </c>
      <c r="AX951" s="18" t="str">
        <f t="shared" si="321"/>
        <v/>
      </c>
      <c r="AY951" s="18" t="str">
        <f t="shared" si="322"/>
        <v/>
      </c>
      <c r="BA951" s="18">
        <f>IF($E951=AF!$D$6,IF($M951="Concluída no prazo",2,IF($M951="Concluída com atraso",1,0)),0)</f>
        <v>0</v>
      </c>
      <c r="BB951" s="18">
        <f>IF($E951=AF!$D$6,IF($M951="Atrasada",2,IF($M951="Concluída com atraso",1,0)),0)</f>
        <v>0</v>
      </c>
      <c r="BC951" s="18">
        <v>9.4500000000000001E-3</v>
      </c>
      <c r="BD951" s="18">
        <f t="shared" si="329"/>
        <v>9.4500000000000001E-3</v>
      </c>
      <c r="BE951" s="18">
        <f t="shared" si="329"/>
        <v>9.4500000000000001E-3</v>
      </c>
      <c r="BF951" s="18" t="str">
        <f t="shared" si="323"/>
        <v/>
      </c>
      <c r="BN951" s="18" t="str">
        <f t="shared" si="324"/>
        <v>s</v>
      </c>
    </row>
    <row r="952" spans="3:66" ht="50.1" customHeight="1" thickTop="1" thickBot="1" x14ac:dyDescent="0.3">
      <c r="C952" s="46"/>
      <c r="D952" s="46"/>
      <c r="E952" s="46"/>
      <c r="F952" s="122"/>
      <c r="G952" s="122"/>
      <c r="H952" s="78" t="str">
        <f t="shared" si="325"/>
        <v/>
      </c>
      <c r="I952" s="78" t="str">
        <f t="shared" si="326"/>
        <v/>
      </c>
      <c r="J952" s="16"/>
      <c r="K952" s="46" t="str">
        <f t="shared" si="327"/>
        <v/>
      </c>
      <c r="L952" s="16"/>
      <c r="M952" s="16"/>
      <c r="N952" s="46"/>
      <c r="O952" s="47" t="str">
        <f t="shared" si="330"/>
        <v/>
      </c>
      <c r="P952" s="47"/>
      <c r="Q952" s="48" t="str">
        <f>IFERROR(VLOOKUP(E952,Funcionários!$C$8:$E$207,3,FALSE),"")</f>
        <v/>
      </c>
      <c r="R952" s="47"/>
      <c r="S952" s="49" t="str">
        <f t="shared" si="331"/>
        <v/>
      </c>
      <c r="T952" s="49">
        <v>9.4599999999999997E-3</v>
      </c>
      <c r="U952" s="48" t="str">
        <f>IF(Funcionários!C953=0,"",Funcionários!C953)</f>
        <v/>
      </c>
      <c r="V952" s="50">
        <f>IF(U952="",0,IF(COUNTIFS($E$7:$E$3006,U952,$I$7:$I$3006,'RC'!$E$6)=0,0,COUNTIFS($M$7:$M$3006,"Concluída no prazo",$E$7:$E$3006,U952,$I$7:$I$3006,'RC'!$E$6)/COUNTIFS($E$7:$E$3006,U952,$I$7:$I$3006,'RC'!$E$6)))</f>
        <v>0</v>
      </c>
      <c r="W952" s="49">
        <f>SUMIFS($J$7:$J$3006,$E$7:$E$3006,U952,$I$7:$I$3006,'RC'!$E$6)+SUMIFS($L$7:$L$3006,$E$7:$E$3006,U952,$I$7:$I$3006,'RC'!$E$6)</f>
        <v>0</v>
      </c>
      <c r="X952" s="48">
        <f>COUNTIFS($E$7:$E$3006,U952,$I$7:$I$3006,'RC'!$E$6)</f>
        <v>0</v>
      </c>
      <c r="Y952" s="48"/>
      <c r="Z952" s="51" t="str">
        <f>IF(AQ952='RC'!$E$6,AC952*1000+AD952,"")</f>
        <v/>
      </c>
      <c r="AA952" s="51" t="str">
        <f>IF(AB952="","",IF(AQ952='RC'!$E$6,AC952*1000-AD952,""))</f>
        <v/>
      </c>
      <c r="AB952" s="48" t="str">
        <f>IFERROR(VLOOKUP(E952,Funcionários!$C$8:$E$207,3,FALSE),"")</f>
        <v/>
      </c>
      <c r="AC952" s="50" t="str">
        <f>IF(AB952="","",IF(COUNTIFS($AB$7:$AB$3006,AB952,$AQ$7:$AQ$3006,'RC'!$E$6)=0,"",COUNTIFS($M$7:$M$3006,"Concluída no prazo",$AB$7:$AB$3006,AB952,$AQ$7:$AQ$3006,'RC'!$E$6)/COUNTIFS($AB$7:$AB$3006,AB952,$AQ$7:$AQ$3006,'RC'!$E$6)))</f>
        <v/>
      </c>
      <c r="AD952" s="48">
        <f>SUMIF($AQ$7:$AQ$3006,'RC'!$E$6,$J$7:$J$3006)+SUMIF($AQ$7:$AQ$3006,'RC'!$E$6,$L$7:$L$3006)</f>
        <v>21</v>
      </c>
      <c r="AF952" s="48">
        <v>4.0549999999997102E-2</v>
      </c>
      <c r="AG952" s="48">
        <f>IF(OR(AQ952="",AQ952&lt;&gt;'RC'!$E$6,AB952&lt;&gt;'RC'!$D$21),0,1)</f>
        <v>0</v>
      </c>
      <c r="AH952" s="48">
        <f t="shared" si="328"/>
        <v>4.0549999999997102E-2</v>
      </c>
      <c r="AI952" s="48" t="str">
        <f t="shared" si="310"/>
        <v/>
      </c>
      <c r="AJ952" s="48" t="str">
        <f t="shared" si="311"/>
        <v/>
      </c>
      <c r="AK952" s="52" t="str">
        <f t="shared" si="312"/>
        <v/>
      </c>
      <c r="AL952" s="52" t="str">
        <f t="shared" si="313"/>
        <v/>
      </c>
      <c r="AM952" s="48" t="str">
        <f t="shared" si="314"/>
        <v/>
      </c>
      <c r="AN952" s="48" t="str">
        <f t="shared" si="315"/>
        <v/>
      </c>
      <c r="AP952" s="18" t="str">
        <f t="shared" si="316"/>
        <v/>
      </c>
      <c r="AQ952" s="18" t="str">
        <f t="shared" si="317"/>
        <v/>
      </c>
      <c r="AR952" s="18">
        <v>4.0550000000000003E-2</v>
      </c>
      <c r="AS952" s="18">
        <f>IF(AF!$D$27="Todos",1,IF(M952=AF!$D$27,1,0))</f>
        <v>1</v>
      </c>
      <c r="AT952" s="53">
        <f>IF(AND(E952=AF!$D$6,OR(LT!M952=AF!$D$27,AF!$D$27="Todos"),OR(AP952=AF!$E$8,AQ952=AF!$E$8)),AR952+AS952,0)</f>
        <v>0</v>
      </c>
      <c r="AU952" s="18" t="str">
        <f t="shared" si="318"/>
        <v/>
      </c>
      <c r="AV952" s="54" t="str">
        <f t="shared" si="319"/>
        <v/>
      </c>
      <c r="AW952" s="54" t="str">
        <f t="shared" si="320"/>
        <v/>
      </c>
      <c r="AX952" s="18" t="str">
        <f t="shared" si="321"/>
        <v/>
      </c>
      <c r="AY952" s="18" t="str">
        <f t="shared" si="322"/>
        <v/>
      </c>
      <c r="BA952" s="18">
        <f>IF($E952=AF!$D$6,IF($M952="Concluída no prazo",2,IF($M952="Concluída com atraso",1,0)),0)</f>
        <v>0</v>
      </c>
      <c r="BB952" s="18">
        <f>IF($E952=AF!$D$6,IF($M952="Atrasada",2,IF($M952="Concluída com atraso",1,0)),0)</f>
        <v>0</v>
      </c>
      <c r="BC952" s="18">
        <v>9.4599999999999997E-3</v>
      </c>
      <c r="BD952" s="18">
        <f t="shared" si="329"/>
        <v>9.4599999999999997E-3</v>
      </c>
      <c r="BE952" s="18">
        <f t="shared" si="329"/>
        <v>9.4599999999999997E-3</v>
      </c>
      <c r="BF952" s="18" t="str">
        <f t="shared" si="323"/>
        <v/>
      </c>
      <c r="BN952" s="18" t="str">
        <f t="shared" si="324"/>
        <v>s</v>
      </c>
    </row>
    <row r="953" spans="3:66" ht="50.1" customHeight="1" thickTop="1" thickBot="1" x14ac:dyDescent="0.3">
      <c r="C953" s="46"/>
      <c r="D953" s="46"/>
      <c r="E953" s="46"/>
      <c r="F953" s="122"/>
      <c r="G953" s="122"/>
      <c r="H953" s="78" t="str">
        <f t="shared" si="325"/>
        <v/>
      </c>
      <c r="I953" s="78" t="str">
        <f t="shared" si="326"/>
        <v/>
      </c>
      <c r="J953" s="16"/>
      <c r="K953" s="46" t="str">
        <f t="shared" si="327"/>
        <v/>
      </c>
      <c r="L953" s="16"/>
      <c r="M953" s="16"/>
      <c r="N953" s="46"/>
      <c r="O953" s="47" t="str">
        <f t="shared" si="330"/>
        <v/>
      </c>
      <c r="P953" s="47"/>
      <c r="Q953" s="48" t="str">
        <f>IFERROR(VLOOKUP(E953,Funcionários!$C$8:$E$207,3,FALSE),"")</f>
        <v/>
      </c>
      <c r="R953" s="47"/>
      <c r="S953" s="49" t="str">
        <f t="shared" si="331"/>
        <v/>
      </c>
      <c r="T953" s="49">
        <v>9.4699999999999993E-3</v>
      </c>
      <c r="U953" s="48" t="str">
        <f>IF(Funcionários!C954=0,"",Funcionários!C954)</f>
        <v/>
      </c>
      <c r="V953" s="50">
        <f>IF(U953="",0,IF(COUNTIFS($E$7:$E$3006,U953,$I$7:$I$3006,'RC'!$E$6)=0,0,COUNTIFS($M$7:$M$3006,"Concluída no prazo",$E$7:$E$3006,U953,$I$7:$I$3006,'RC'!$E$6)/COUNTIFS($E$7:$E$3006,U953,$I$7:$I$3006,'RC'!$E$6)))</f>
        <v>0</v>
      </c>
      <c r="W953" s="49">
        <f>SUMIFS($J$7:$J$3006,$E$7:$E$3006,U953,$I$7:$I$3006,'RC'!$E$6)+SUMIFS($L$7:$L$3006,$E$7:$E$3006,U953,$I$7:$I$3006,'RC'!$E$6)</f>
        <v>0</v>
      </c>
      <c r="X953" s="48">
        <f>COUNTIFS($E$7:$E$3006,U953,$I$7:$I$3006,'RC'!$E$6)</f>
        <v>0</v>
      </c>
      <c r="Y953" s="48"/>
      <c r="Z953" s="51" t="str">
        <f>IF(AQ953='RC'!$E$6,AC953*1000+AD953,"")</f>
        <v/>
      </c>
      <c r="AA953" s="51" t="str">
        <f>IF(AB953="","",IF(AQ953='RC'!$E$6,AC953*1000-AD953,""))</f>
        <v/>
      </c>
      <c r="AB953" s="48" t="str">
        <f>IFERROR(VLOOKUP(E953,Funcionários!$C$8:$E$207,3,FALSE),"")</f>
        <v/>
      </c>
      <c r="AC953" s="50" t="str">
        <f>IF(AB953="","",IF(COUNTIFS($AB$7:$AB$3006,AB953,$AQ$7:$AQ$3006,'RC'!$E$6)=0,"",COUNTIFS($M$7:$M$3006,"Concluída no prazo",$AB$7:$AB$3006,AB953,$AQ$7:$AQ$3006,'RC'!$E$6)/COUNTIFS($AB$7:$AB$3006,AB953,$AQ$7:$AQ$3006,'RC'!$E$6)))</f>
        <v/>
      </c>
      <c r="AD953" s="48">
        <f>SUMIF($AQ$7:$AQ$3006,'RC'!$E$6,$J$7:$J$3006)+SUMIF($AQ$7:$AQ$3006,'RC'!$E$6,$L$7:$L$3006)</f>
        <v>21</v>
      </c>
      <c r="AF953" s="48">
        <v>4.0539999999997099E-2</v>
      </c>
      <c r="AG953" s="48">
        <f>IF(OR(AQ953="",AQ953&lt;&gt;'RC'!$E$6,AB953&lt;&gt;'RC'!$D$21),0,1)</f>
        <v>0</v>
      </c>
      <c r="AH953" s="48">
        <f t="shared" si="328"/>
        <v>4.0539999999997099E-2</v>
      </c>
      <c r="AI953" s="48" t="str">
        <f t="shared" si="310"/>
        <v/>
      </c>
      <c r="AJ953" s="48" t="str">
        <f t="shared" si="311"/>
        <v/>
      </c>
      <c r="AK953" s="52" t="str">
        <f t="shared" si="312"/>
        <v/>
      </c>
      <c r="AL953" s="52" t="str">
        <f t="shared" si="313"/>
        <v/>
      </c>
      <c r="AM953" s="48" t="str">
        <f t="shared" si="314"/>
        <v/>
      </c>
      <c r="AN953" s="48" t="str">
        <f t="shared" si="315"/>
        <v/>
      </c>
      <c r="AP953" s="18" t="str">
        <f t="shared" si="316"/>
        <v/>
      </c>
      <c r="AQ953" s="18" t="str">
        <f t="shared" si="317"/>
        <v/>
      </c>
      <c r="AR953" s="18">
        <v>4.054E-2</v>
      </c>
      <c r="AS953" s="18">
        <f>IF(AF!$D$27="Todos",1,IF(M953=AF!$D$27,1,0))</f>
        <v>1</v>
      </c>
      <c r="AT953" s="53">
        <f>IF(AND(E953=AF!$D$6,OR(LT!M953=AF!$D$27,AF!$D$27="Todos"),OR(AP953=AF!$E$8,AQ953=AF!$E$8)),AR953+AS953,0)</f>
        <v>0</v>
      </c>
      <c r="AU953" s="18" t="str">
        <f t="shared" si="318"/>
        <v/>
      </c>
      <c r="AV953" s="54" t="str">
        <f t="shared" si="319"/>
        <v/>
      </c>
      <c r="AW953" s="54" t="str">
        <f t="shared" si="320"/>
        <v/>
      </c>
      <c r="AX953" s="18" t="str">
        <f t="shared" si="321"/>
        <v/>
      </c>
      <c r="AY953" s="18" t="str">
        <f t="shared" si="322"/>
        <v/>
      </c>
      <c r="BA953" s="18">
        <f>IF($E953=AF!$D$6,IF($M953="Concluída no prazo",2,IF($M953="Concluída com atraso",1,0)),0)</f>
        <v>0</v>
      </c>
      <c r="BB953" s="18">
        <f>IF($E953=AF!$D$6,IF($M953="Atrasada",2,IF($M953="Concluída com atraso",1,0)),0)</f>
        <v>0</v>
      </c>
      <c r="BC953" s="18">
        <v>9.4699999999999993E-3</v>
      </c>
      <c r="BD953" s="18">
        <f t="shared" si="329"/>
        <v>9.4699999999999993E-3</v>
      </c>
      <c r="BE953" s="18">
        <f t="shared" si="329"/>
        <v>9.4699999999999993E-3</v>
      </c>
      <c r="BF953" s="18" t="str">
        <f t="shared" si="323"/>
        <v/>
      </c>
      <c r="BN953" s="18" t="str">
        <f t="shared" si="324"/>
        <v>s</v>
      </c>
    </row>
    <row r="954" spans="3:66" ht="50.1" customHeight="1" thickTop="1" thickBot="1" x14ac:dyDescent="0.3">
      <c r="C954" s="46"/>
      <c r="D954" s="46"/>
      <c r="E954" s="46"/>
      <c r="F954" s="122"/>
      <c r="G954" s="122"/>
      <c r="H954" s="78" t="str">
        <f t="shared" si="325"/>
        <v/>
      </c>
      <c r="I954" s="78" t="str">
        <f t="shared" si="326"/>
        <v/>
      </c>
      <c r="J954" s="16"/>
      <c r="K954" s="46" t="str">
        <f t="shared" si="327"/>
        <v/>
      </c>
      <c r="L954" s="16"/>
      <c r="M954" s="16"/>
      <c r="N954" s="46"/>
      <c r="O954" s="47" t="str">
        <f t="shared" si="330"/>
        <v/>
      </c>
      <c r="P954" s="47"/>
      <c r="Q954" s="48" t="str">
        <f>IFERROR(VLOOKUP(E954,Funcionários!$C$8:$E$207,3,FALSE),"")</f>
        <v/>
      </c>
      <c r="R954" s="47"/>
      <c r="S954" s="49" t="str">
        <f t="shared" si="331"/>
        <v/>
      </c>
      <c r="T954" s="49">
        <v>9.4800000000000006E-3</v>
      </c>
      <c r="U954" s="48" t="str">
        <f>IF(Funcionários!C955=0,"",Funcionários!C955)</f>
        <v/>
      </c>
      <c r="V954" s="50">
        <f>IF(U954="",0,IF(COUNTIFS($E$7:$E$3006,U954,$I$7:$I$3006,'RC'!$E$6)=0,0,COUNTIFS($M$7:$M$3006,"Concluída no prazo",$E$7:$E$3006,U954,$I$7:$I$3006,'RC'!$E$6)/COUNTIFS($E$7:$E$3006,U954,$I$7:$I$3006,'RC'!$E$6)))</f>
        <v>0</v>
      </c>
      <c r="W954" s="49">
        <f>SUMIFS($J$7:$J$3006,$E$7:$E$3006,U954,$I$7:$I$3006,'RC'!$E$6)+SUMIFS($L$7:$L$3006,$E$7:$E$3006,U954,$I$7:$I$3006,'RC'!$E$6)</f>
        <v>0</v>
      </c>
      <c r="X954" s="48">
        <f>COUNTIFS($E$7:$E$3006,U954,$I$7:$I$3006,'RC'!$E$6)</f>
        <v>0</v>
      </c>
      <c r="Y954" s="48"/>
      <c r="Z954" s="51" t="str">
        <f>IF(AQ954='RC'!$E$6,AC954*1000+AD954,"")</f>
        <v/>
      </c>
      <c r="AA954" s="51" t="str">
        <f>IF(AB954="","",IF(AQ954='RC'!$E$6,AC954*1000-AD954,""))</f>
        <v/>
      </c>
      <c r="AB954" s="48" t="str">
        <f>IFERROR(VLOOKUP(E954,Funcionários!$C$8:$E$207,3,FALSE),"")</f>
        <v/>
      </c>
      <c r="AC954" s="50" t="str">
        <f>IF(AB954="","",IF(COUNTIFS($AB$7:$AB$3006,AB954,$AQ$7:$AQ$3006,'RC'!$E$6)=0,"",COUNTIFS($M$7:$M$3006,"Concluída no prazo",$AB$7:$AB$3006,AB954,$AQ$7:$AQ$3006,'RC'!$E$6)/COUNTIFS($AB$7:$AB$3006,AB954,$AQ$7:$AQ$3006,'RC'!$E$6)))</f>
        <v/>
      </c>
      <c r="AD954" s="48">
        <f>SUMIF($AQ$7:$AQ$3006,'RC'!$E$6,$J$7:$J$3006)+SUMIF($AQ$7:$AQ$3006,'RC'!$E$6,$L$7:$L$3006)</f>
        <v>21</v>
      </c>
      <c r="AF954" s="48">
        <v>4.0529999999997103E-2</v>
      </c>
      <c r="AG954" s="48">
        <f>IF(OR(AQ954="",AQ954&lt;&gt;'RC'!$E$6,AB954&lt;&gt;'RC'!$D$21),0,1)</f>
        <v>0</v>
      </c>
      <c r="AH954" s="48">
        <f t="shared" si="328"/>
        <v>4.0529999999997103E-2</v>
      </c>
      <c r="AI954" s="48" t="str">
        <f t="shared" si="310"/>
        <v/>
      </c>
      <c r="AJ954" s="48" t="str">
        <f t="shared" si="311"/>
        <v/>
      </c>
      <c r="AK954" s="52" t="str">
        <f t="shared" si="312"/>
        <v/>
      </c>
      <c r="AL954" s="52" t="str">
        <f t="shared" si="313"/>
        <v/>
      </c>
      <c r="AM954" s="48" t="str">
        <f t="shared" si="314"/>
        <v/>
      </c>
      <c r="AN954" s="48" t="str">
        <f t="shared" si="315"/>
        <v/>
      </c>
      <c r="AP954" s="18" t="str">
        <f t="shared" si="316"/>
        <v/>
      </c>
      <c r="AQ954" s="18" t="str">
        <f t="shared" si="317"/>
        <v/>
      </c>
      <c r="AR954" s="18">
        <v>4.0529999999999997E-2</v>
      </c>
      <c r="AS954" s="18">
        <f>IF(AF!$D$27="Todos",1,IF(M954=AF!$D$27,1,0))</f>
        <v>1</v>
      </c>
      <c r="AT954" s="53">
        <f>IF(AND(E954=AF!$D$6,OR(LT!M954=AF!$D$27,AF!$D$27="Todos"),OR(AP954=AF!$E$8,AQ954=AF!$E$8)),AR954+AS954,0)</f>
        <v>0</v>
      </c>
      <c r="AU954" s="18" t="str">
        <f t="shared" si="318"/>
        <v/>
      </c>
      <c r="AV954" s="54" t="str">
        <f t="shared" si="319"/>
        <v/>
      </c>
      <c r="AW954" s="54" t="str">
        <f t="shared" si="320"/>
        <v/>
      </c>
      <c r="AX954" s="18" t="str">
        <f t="shared" si="321"/>
        <v/>
      </c>
      <c r="AY954" s="18" t="str">
        <f t="shared" si="322"/>
        <v/>
      </c>
      <c r="BA954" s="18">
        <f>IF($E954=AF!$D$6,IF($M954="Concluída no prazo",2,IF($M954="Concluída com atraso",1,0)),0)</f>
        <v>0</v>
      </c>
      <c r="BB954" s="18">
        <f>IF($E954=AF!$D$6,IF($M954="Atrasada",2,IF($M954="Concluída com atraso",1,0)),0)</f>
        <v>0</v>
      </c>
      <c r="BC954" s="18">
        <v>9.4800000000000006E-3</v>
      </c>
      <c r="BD954" s="18">
        <f t="shared" si="329"/>
        <v>9.4800000000000006E-3</v>
      </c>
      <c r="BE954" s="18">
        <f t="shared" si="329"/>
        <v>9.4800000000000006E-3</v>
      </c>
      <c r="BF954" s="18" t="str">
        <f t="shared" si="323"/>
        <v/>
      </c>
      <c r="BN954" s="18" t="str">
        <f t="shared" si="324"/>
        <v>s</v>
      </c>
    </row>
    <row r="955" spans="3:66" ht="50.1" customHeight="1" thickTop="1" thickBot="1" x14ac:dyDescent="0.3">
      <c r="C955" s="46"/>
      <c r="D955" s="46"/>
      <c r="E955" s="46"/>
      <c r="F955" s="122"/>
      <c r="G955" s="122"/>
      <c r="H955" s="78" t="str">
        <f t="shared" si="325"/>
        <v/>
      </c>
      <c r="I955" s="78" t="str">
        <f t="shared" si="326"/>
        <v/>
      </c>
      <c r="J955" s="16"/>
      <c r="K955" s="46" t="str">
        <f t="shared" si="327"/>
        <v/>
      </c>
      <c r="L955" s="16"/>
      <c r="M955" s="16"/>
      <c r="N955" s="46"/>
      <c r="O955" s="47" t="str">
        <f t="shared" si="330"/>
        <v/>
      </c>
      <c r="P955" s="47"/>
      <c r="Q955" s="48" t="str">
        <f>IFERROR(VLOOKUP(E955,Funcionários!$C$8:$E$207,3,FALSE),"")</f>
        <v/>
      </c>
      <c r="R955" s="47"/>
      <c r="S955" s="49" t="str">
        <f t="shared" si="331"/>
        <v/>
      </c>
      <c r="T955" s="49">
        <v>9.4900000000000002E-3</v>
      </c>
      <c r="U955" s="48" t="str">
        <f>IF(Funcionários!C956=0,"",Funcionários!C956)</f>
        <v/>
      </c>
      <c r="V955" s="50">
        <f>IF(U955="",0,IF(COUNTIFS($E$7:$E$3006,U955,$I$7:$I$3006,'RC'!$E$6)=0,0,COUNTIFS($M$7:$M$3006,"Concluída no prazo",$E$7:$E$3006,U955,$I$7:$I$3006,'RC'!$E$6)/COUNTIFS($E$7:$E$3006,U955,$I$7:$I$3006,'RC'!$E$6)))</f>
        <v>0</v>
      </c>
      <c r="W955" s="49">
        <f>SUMIFS($J$7:$J$3006,$E$7:$E$3006,U955,$I$7:$I$3006,'RC'!$E$6)+SUMIFS($L$7:$L$3006,$E$7:$E$3006,U955,$I$7:$I$3006,'RC'!$E$6)</f>
        <v>0</v>
      </c>
      <c r="X955" s="48">
        <f>COUNTIFS($E$7:$E$3006,U955,$I$7:$I$3006,'RC'!$E$6)</f>
        <v>0</v>
      </c>
      <c r="Y955" s="48"/>
      <c r="Z955" s="51" t="str">
        <f>IF(AQ955='RC'!$E$6,AC955*1000+AD955,"")</f>
        <v/>
      </c>
      <c r="AA955" s="51" t="str">
        <f>IF(AB955="","",IF(AQ955='RC'!$E$6,AC955*1000-AD955,""))</f>
        <v/>
      </c>
      <c r="AB955" s="48" t="str">
        <f>IFERROR(VLOOKUP(E955,Funcionários!$C$8:$E$207,3,FALSE),"")</f>
        <v/>
      </c>
      <c r="AC955" s="50" t="str">
        <f>IF(AB955="","",IF(COUNTIFS($AB$7:$AB$3006,AB955,$AQ$7:$AQ$3006,'RC'!$E$6)=0,"",COUNTIFS($M$7:$M$3006,"Concluída no prazo",$AB$7:$AB$3006,AB955,$AQ$7:$AQ$3006,'RC'!$E$6)/COUNTIFS($AB$7:$AB$3006,AB955,$AQ$7:$AQ$3006,'RC'!$E$6)))</f>
        <v/>
      </c>
      <c r="AD955" s="48">
        <f>SUMIF($AQ$7:$AQ$3006,'RC'!$E$6,$J$7:$J$3006)+SUMIF($AQ$7:$AQ$3006,'RC'!$E$6,$L$7:$L$3006)</f>
        <v>21</v>
      </c>
      <c r="AF955" s="48">
        <v>4.05199999999971E-2</v>
      </c>
      <c r="AG955" s="48">
        <f>IF(OR(AQ955="",AQ955&lt;&gt;'RC'!$E$6,AB955&lt;&gt;'RC'!$D$21),0,1)</f>
        <v>0</v>
      </c>
      <c r="AH955" s="48">
        <f t="shared" si="328"/>
        <v>4.05199999999971E-2</v>
      </c>
      <c r="AI955" s="48" t="str">
        <f t="shared" si="310"/>
        <v/>
      </c>
      <c r="AJ955" s="48" t="str">
        <f t="shared" si="311"/>
        <v/>
      </c>
      <c r="AK955" s="52" t="str">
        <f t="shared" si="312"/>
        <v/>
      </c>
      <c r="AL955" s="52" t="str">
        <f t="shared" si="313"/>
        <v/>
      </c>
      <c r="AM955" s="48" t="str">
        <f t="shared" si="314"/>
        <v/>
      </c>
      <c r="AN955" s="48" t="str">
        <f t="shared" si="315"/>
        <v/>
      </c>
      <c r="AP955" s="18" t="str">
        <f t="shared" si="316"/>
        <v/>
      </c>
      <c r="AQ955" s="18" t="str">
        <f t="shared" si="317"/>
        <v/>
      </c>
      <c r="AR955" s="18">
        <v>4.052E-2</v>
      </c>
      <c r="AS955" s="18">
        <f>IF(AF!$D$27="Todos",1,IF(M955=AF!$D$27,1,0))</f>
        <v>1</v>
      </c>
      <c r="AT955" s="53">
        <f>IF(AND(E955=AF!$D$6,OR(LT!M955=AF!$D$27,AF!$D$27="Todos"),OR(AP955=AF!$E$8,AQ955=AF!$E$8)),AR955+AS955,0)</f>
        <v>0</v>
      </c>
      <c r="AU955" s="18" t="str">
        <f t="shared" si="318"/>
        <v/>
      </c>
      <c r="AV955" s="54" t="str">
        <f t="shared" si="319"/>
        <v/>
      </c>
      <c r="AW955" s="54" t="str">
        <f t="shared" si="320"/>
        <v/>
      </c>
      <c r="AX955" s="18" t="str">
        <f t="shared" si="321"/>
        <v/>
      </c>
      <c r="AY955" s="18" t="str">
        <f t="shared" si="322"/>
        <v/>
      </c>
      <c r="BA955" s="18">
        <f>IF($E955=AF!$D$6,IF($M955="Concluída no prazo",2,IF($M955="Concluída com atraso",1,0)),0)</f>
        <v>0</v>
      </c>
      <c r="BB955" s="18">
        <f>IF($E955=AF!$D$6,IF($M955="Atrasada",2,IF($M955="Concluída com atraso",1,0)),0)</f>
        <v>0</v>
      </c>
      <c r="BC955" s="18">
        <v>9.4900000000000002E-3</v>
      </c>
      <c r="BD955" s="18">
        <f t="shared" si="329"/>
        <v>9.4900000000000002E-3</v>
      </c>
      <c r="BE955" s="18">
        <f t="shared" si="329"/>
        <v>9.4900000000000002E-3</v>
      </c>
      <c r="BF955" s="18" t="str">
        <f t="shared" si="323"/>
        <v/>
      </c>
      <c r="BN955" s="18" t="str">
        <f t="shared" si="324"/>
        <v>s</v>
      </c>
    </row>
    <row r="956" spans="3:66" ht="50.1" customHeight="1" thickTop="1" thickBot="1" x14ac:dyDescent="0.3">
      <c r="C956" s="46"/>
      <c r="D956" s="46"/>
      <c r="E956" s="46"/>
      <c r="F956" s="122"/>
      <c r="G956" s="122"/>
      <c r="H956" s="78" t="str">
        <f t="shared" si="325"/>
        <v/>
      </c>
      <c r="I956" s="78" t="str">
        <f t="shared" si="326"/>
        <v/>
      </c>
      <c r="J956" s="16"/>
      <c r="K956" s="46" t="str">
        <f t="shared" si="327"/>
        <v/>
      </c>
      <c r="L956" s="16"/>
      <c r="M956" s="16"/>
      <c r="N956" s="46"/>
      <c r="O956" s="47" t="str">
        <f t="shared" si="330"/>
        <v/>
      </c>
      <c r="P956" s="47"/>
      <c r="Q956" s="48" t="str">
        <f>IFERROR(VLOOKUP(E956,Funcionários!$C$8:$E$207,3,FALSE),"")</f>
        <v/>
      </c>
      <c r="R956" s="47"/>
      <c r="S956" s="49" t="str">
        <f t="shared" si="331"/>
        <v/>
      </c>
      <c r="T956" s="49">
        <v>9.4999999999999998E-3</v>
      </c>
      <c r="U956" s="48" t="str">
        <f>IF(Funcionários!C957=0,"",Funcionários!C957)</f>
        <v/>
      </c>
      <c r="V956" s="50">
        <f>IF(U956="",0,IF(COUNTIFS($E$7:$E$3006,U956,$I$7:$I$3006,'RC'!$E$6)=0,0,COUNTIFS($M$7:$M$3006,"Concluída no prazo",$E$7:$E$3006,U956,$I$7:$I$3006,'RC'!$E$6)/COUNTIFS($E$7:$E$3006,U956,$I$7:$I$3006,'RC'!$E$6)))</f>
        <v>0</v>
      </c>
      <c r="W956" s="49">
        <f>SUMIFS($J$7:$J$3006,$E$7:$E$3006,U956,$I$7:$I$3006,'RC'!$E$6)+SUMIFS($L$7:$L$3006,$E$7:$E$3006,U956,$I$7:$I$3006,'RC'!$E$6)</f>
        <v>0</v>
      </c>
      <c r="X956" s="48">
        <f>COUNTIFS($E$7:$E$3006,U956,$I$7:$I$3006,'RC'!$E$6)</f>
        <v>0</v>
      </c>
      <c r="Y956" s="48"/>
      <c r="Z956" s="51" t="str">
        <f>IF(AQ956='RC'!$E$6,AC956*1000+AD956,"")</f>
        <v/>
      </c>
      <c r="AA956" s="51" t="str">
        <f>IF(AB956="","",IF(AQ956='RC'!$E$6,AC956*1000-AD956,""))</f>
        <v/>
      </c>
      <c r="AB956" s="48" t="str">
        <f>IFERROR(VLOOKUP(E956,Funcionários!$C$8:$E$207,3,FALSE),"")</f>
        <v/>
      </c>
      <c r="AC956" s="50" t="str">
        <f>IF(AB956="","",IF(COUNTIFS($AB$7:$AB$3006,AB956,$AQ$7:$AQ$3006,'RC'!$E$6)=0,"",COUNTIFS($M$7:$M$3006,"Concluída no prazo",$AB$7:$AB$3006,AB956,$AQ$7:$AQ$3006,'RC'!$E$6)/COUNTIFS($AB$7:$AB$3006,AB956,$AQ$7:$AQ$3006,'RC'!$E$6)))</f>
        <v/>
      </c>
      <c r="AD956" s="48">
        <f>SUMIF($AQ$7:$AQ$3006,'RC'!$E$6,$J$7:$J$3006)+SUMIF($AQ$7:$AQ$3006,'RC'!$E$6,$L$7:$L$3006)</f>
        <v>21</v>
      </c>
      <c r="AF956" s="48">
        <v>4.0509999999997097E-2</v>
      </c>
      <c r="AG956" s="48">
        <f>IF(OR(AQ956="",AQ956&lt;&gt;'RC'!$E$6,AB956&lt;&gt;'RC'!$D$21),0,1)</f>
        <v>0</v>
      </c>
      <c r="AH956" s="48">
        <f t="shared" si="328"/>
        <v>4.0509999999997097E-2</v>
      </c>
      <c r="AI956" s="48" t="str">
        <f t="shared" si="310"/>
        <v/>
      </c>
      <c r="AJ956" s="48" t="str">
        <f t="shared" si="311"/>
        <v/>
      </c>
      <c r="AK956" s="52" t="str">
        <f t="shared" si="312"/>
        <v/>
      </c>
      <c r="AL956" s="52" t="str">
        <f t="shared" si="313"/>
        <v/>
      </c>
      <c r="AM956" s="48" t="str">
        <f t="shared" si="314"/>
        <v/>
      </c>
      <c r="AN956" s="48" t="str">
        <f t="shared" si="315"/>
        <v/>
      </c>
      <c r="AP956" s="18" t="str">
        <f t="shared" si="316"/>
        <v/>
      </c>
      <c r="AQ956" s="18" t="str">
        <f t="shared" si="317"/>
        <v/>
      </c>
      <c r="AR956" s="18">
        <v>4.0509999999999997E-2</v>
      </c>
      <c r="AS956" s="18">
        <f>IF(AF!$D$27="Todos",1,IF(M956=AF!$D$27,1,0))</f>
        <v>1</v>
      </c>
      <c r="AT956" s="53">
        <f>IF(AND(E956=AF!$D$6,OR(LT!M956=AF!$D$27,AF!$D$27="Todos"),OR(AP956=AF!$E$8,AQ956=AF!$E$8)),AR956+AS956,0)</f>
        <v>0</v>
      </c>
      <c r="AU956" s="18" t="str">
        <f t="shared" si="318"/>
        <v/>
      </c>
      <c r="AV956" s="54" t="str">
        <f t="shared" si="319"/>
        <v/>
      </c>
      <c r="AW956" s="54" t="str">
        <f t="shared" si="320"/>
        <v/>
      </c>
      <c r="AX956" s="18" t="str">
        <f t="shared" si="321"/>
        <v/>
      </c>
      <c r="AY956" s="18" t="str">
        <f t="shared" si="322"/>
        <v/>
      </c>
      <c r="BA956" s="18">
        <f>IF($E956=AF!$D$6,IF($M956="Concluída no prazo",2,IF($M956="Concluída com atraso",1,0)),0)</f>
        <v>0</v>
      </c>
      <c r="BB956" s="18">
        <f>IF($E956=AF!$D$6,IF($M956="Atrasada",2,IF($M956="Concluída com atraso",1,0)),0)</f>
        <v>0</v>
      </c>
      <c r="BC956" s="18">
        <v>9.4999999999999998E-3</v>
      </c>
      <c r="BD956" s="18">
        <f t="shared" si="329"/>
        <v>9.4999999999999998E-3</v>
      </c>
      <c r="BE956" s="18">
        <f t="shared" si="329"/>
        <v>9.4999999999999998E-3</v>
      </c>
      <c r="BF956" s="18" t="str">
        <f t="shared" si="323"/>
        <v/>
      </c>
      <c r="BN956" s="18" t="str">
        <f t="shared" si="324"/>
        <v>s</v>
      </c>
    </row>
    <row r="957" spans="3:66" ht="50.1" customHeight="1" thickTop="1" thickBot="1" x14ac:dyDescent="0.3">
      <c r="C957" s="46"/>
      <c r="D957" s="46"/>
      <c r="E957" s="46"/>
      <c r="F957" s="122"/>
      <c r="G957" s="122"/>
      <c r="H957" s="78" t="str">
        <f t="shared" si="325"/>
        <v/>
      </c>
      <c r="I957" s="78" t="str">
        <f t="shared" si="326"/>
        <v/>
      </c>
      <c r="J957" s="16"/>
      <c r="K957" s="46" t="str">
        <f t="shared" si="327"/>
        <v/>
      </c>
      <c r="L957" s="16"/>
      <c r="M957" s="16"/>
      <c r="N957" s="46"/>
      <c r="O957" s="47" t="str">
        <f t="shared" si="330"/>
        <v/>
      </c>
      <c r="P957" s="47"/>
      <c r="Q957" s="48" t="str">
        <f>IFERROR(VLOOKUP(E957,Funcionários!$C$8:$E$207,3,FALSE),"")</f>
        <v/>
      </c>
      <c r="R957" s="47"/>
      <c r="S957" s="49" t="str">
        <f t="shared" si="331"/>
        <v/>
      </c>
      <c r="T957" s="49">
        <v>9.5099999999999994E-3</v>
      </c>
      <c r="U957" s="48" t="str">
        <f>IF(Funcionários!C958=0,"",Funcionários!C958)</f>
        <v/>
      </c>
      <c r="V957" s="50">
        <f>IF(U957="",0,IF(COUNTIFS($E$7:$E$3006,U957,$I$7:$I$3006,'RC'!$E$6)=0,0,COUNTIFS($M$7:$M$3006,"Concluída no prazo",$E$7:$E$3006,U957,$I$7:$I$3006,'RC'!$E$6)/COUNTIFS($E$7:$E$3006,U957,$I$7:$I$3006,'RC'!$E$6)))</f>
        <v>0</v>
      </c>
      <c r="W957" s="49">
        <f>SUMIFS($J$7:$J$3006,$E$7:$E$3006,U957,$I$7:$I$3006,'RC'!$E$6)+SUMIFS($L$7:$L$3006,$E$7:$E$3006,U957,$I$7:$I$3006,'RC'!$E$6)</f>
        <v>0</v>
      </c>
      <c r="X957" s="48">
        <f>COUNTIFS($E$7:$E$3006,U957,$I$7:$I$3006,'RC'!$E$6)</f>
        <v>0</v>
      </c>
      <c r="Y957" s="48"/>
      <c r="Z957" s="51" t="str">
        <f>IF(AQ957='RC'!$E$6,AC957*1000+AD957,"")</f>
        <v/>
      </c>
      <c r="AA957" s="51" t="str">
        <f>IF(AB957="","",IF(AQ957='RC'!$E$6,AC957*1000-AD957,""))</f>
        <v/>
      </c>
      <c r="AB957" s="48" t="str">
        <f>IFERROR(VLOOKUP(E957,Funcionários!$C$8:$E$207,3,FALSE),"")</f>
        <v/>
      </c>
      <c r="AC957" s="50" t="str">
        <f>IF(AB957="","",IF(COUNTIFS($AB$7:$AB$3006,AB957,$AQ$7:$AQ$3006,'RC'!$E$6)=0,"",COUNTIFS($M$7:$M$3006,"Concluída no prazo",$AB$7:$AB$3006,AB957,$AQ$7:$AQ$3006,'RC'!$E$6)/COUNTIFS($AB$7:$AB$3006,AB957,$AQ$7:$AQ$3006,'RC'!$E$6)))</f>
        <v/>
      </c>
      <c r="AD957" s="48">
        <f>SUMIF($AQ$7:$AQ$3006,'RC'!$E$6,$J$7:$J$3006)+SUMIF($AQ$7:$AQ$3006,'RC'!$E$6,$L$7:$L$3006)</f>
        <v>21</v>
      </c>
      <c r="AF957" s="48">
        <v>4.0499999999997101E-2</v>
      </c>
      <c r="AG957" s="48">
        <f>IF(OR(AQ957="",AQ957&lt;&gt;'RC'!$E$6,AB957&lt;&gt;'RC'!$D$21),0,1)</f>
        <v>0</v>
      </c>
      <c r="AH957" s="48">
        <f t="shared" si="328"/>
        <v>4.0499999999997101E-2</v>
      </c>
      <c r="AI957" s="48" t="str">
        <f t="shared" si="310"/>
        <v/>
      </c>
      <c r="AJ957" s="48" t="str">
        <f t="shared" si="311"/>
        <v/>
      </c>
      <c r="AK957" s="52" t="str">
        <f t="shared" si="312"/>
        <v/>
      </c>
      <c r="AL957" s="52" t="str">
        <f t="shared" si="313"/>
        <v/>
      </c>
      <c r="AM957" s="48" t="str">
        <f t="shared" si="314"/>
        <v/>
      </c>
      <c r="AN957" s="48" t="str">
        <f t="shared" si="315"/>
        <v/>
      </c>
      <c r="AP957" s="18" t="str">
        <f t="shared" si="316"/>
        <v/>
      </c>
      <c r="AQ957" s="18" t="str">
        <f t="shared" si="317"/>
        <v/>
      </c>
      <c r="AR957" s="18">
        <v>4.0500000000000001E-2</v>
      </c>
      <c r="AS957" s="18">
        <f>IF(AF!$D$27="Todos",1,IF(M957=AF!$D$27,1,0))</f>
        <v>1</v>
      </c>
      <c r="AT957" s="53">
        <f>IF(AND(E957=AF!$D$6,OR(LT!M957=AF!$D$27,AF!$D$27="Todos"),OR(AP957=AF!$E$8,AQ957=AF!$E$8)),AR957+AS957,0)</f>
        <v>0</v>
      </c>
      <c r="AU957" s="18" t="str">
        <f t="shared" si="318"/>
        <v/>
      </c>
      <c r="AV957" s="54" t="str">
        <f t="shared" si="319"/>
        <v/>
      </c>
      <c r="AW957" s="54" t="str">
        <f t="shared" si="320"/>
        <v/>
      </c>
      <c r="AX957" s="18" t="str">
        <f t="shared" si="321"/>
        <v/>
      </c>
      <c r="AY957" s="18" t="str">
        <f t="shared" si="322"/>
        <v/>
      </c>
      <c r="BA957" s="18">
        <f>IF($E957=AF!$D$6,IF($M957="Concluída no prazo",2,IF($M957="Concluída com atraso",1,0)),0)</f>
        <v>0</v>
      </c>
      <c r="BB957" s="18">
        <f>IF($E957=AF!$D$6,IF($M957="Atrasada",2,IF($M957="Concluída com atraso",1,0)),0)</f>
        <v>0</v>
      </c>
      <c r="BC957" s="18">
        <v>9.5099999999999994E-3</v>
      </c>
      <c r="BD957" s="18">
        <f t="shared" si="329"/>
        <v>9.5099999999999994E-3</v>
      </c>
      <c r="BE957" s="18">
        <f t="shared" si="329"/>
        <v>9.5099999999999994E-3</v>
      </c>
      <c r="BF957" s="18" t="str">
        <f t="shared" si="323"/>
        <v/>
      </c>
      <c r="BN957" s="18" t="str">
        <f t="shared" si="324"/>
        <v>s</v>
      </c>
    </row>
    <row r="958" spans="3:66" ht="50.1" customHeight="1" thickTop="1" thickBot="1" x14ac:dyDescent="0.3">
      <c r="C958" s="46"/>
      <c r="D958" s="46"/>
      <c r="E958" s="46"/>
      <c r="F958" s="122"/>
      <c r="G958" s="122"/>
      <c r="H958" s="78" t="str">
        <f t="shared" si="325"/>
        <v/>
      </c>
      <c r="I958" s="78" t="str">
        <f t="shared" si="326"/>
        <v/>
      </c>
      <c r="J958" s="16"/>
      <c r="K958" s="46" t="str">
        <f t="shared" si="327"/>
        <v/>
      </c>
      <c r="L958" s="16"/>
      <c r="M958" s="16"/>
      <c r="N958" s="46"/>
      <c r="O958" s="47" t="str">
        <f t="shared" si="330"/>
        <v/>
      </c>
      <c r="P958" s="47"/>
      <c r="Q958" s="48" t="str">
        <f>IFERROR(VLOOKUP(E958,Funcionários!$C$8:$E$207,3,FALSE),"")</f>
        <v/>
      </c>
      <c r="R958" s="47"/>
      <c r="S958" s="49" t="str">
        <f t="shared" si="331"/>
        <v/>
      </c>
      <c r="T958" s="49">
        <v>9.5200000000000007E-3</v>
      </c>
      <c r="U958" s="48" t="str">
        <f>IF(Funcionários!C959=0,"",Funcionários!C959)</f>
        <v/>
      </c>
      <c r="V958" s="50">
        <f>IF(U958="",0,IF(COUNTIFS($E$7:$E$3006,U958,$I$7:$I$3006,'RC'!$E$6)=0,0,COUNTIFS($M$7:$M$3006,"Concluída no prazo",$E$7:$E$3006,U958,$I$7:$I$3006,'RC'!$E$6)/COUNTIFS($E$7:$E$3006,U958,$I$7:$I$3006,'RC'!$E$6)))</f>
        <v>0</v>
      </c>
      <c r="W958" s="49">
        <f>SUMIFS($J$7:$J$3006,$E$7:$E$3006,U958,$I$7:$I$3006,'RC'!$E$6)+SUMIFS($L$7:$L$3006,$E$7:$E$3006,U958,$I$7:$I$3006,'RC'!$E$6)</f>
        <v>0</v>
      </c>
      <c r="X958" s="48">
        <f>COUNTIFS($E$7:$E$3006,U958,$I$7:$I$3006,'RC'!$E$6)</f>
        <v>0</v>
      </c>
      <c r="Y958" s="48"/>
      <c r="Z958" s="51" t="str">
        <f>IF(AQ958='RC'!$E$6,AC958*1000+AD958,"")</f>
        <v/>
      </c>
      <c r="AA958" s="51" t="str">
        <f>IF(AB958="","",IF(AQ958='RC'!$E$6,AC958*1000-AD958,""))</f>
        <v/>
      </c>
      <c r="AB958" s="48" t="str">
        <f>IFERROR(VLOOKUP(E958,Funcionários!$C$8:$E$207,3,FALSE),"")</f>
        <v/>
      </c>
      <c r="AC958" s="50" t="str">
        <f>IF(AB958="","",IF(COUNTIFS($AB$7:$AB$3006,AB958,$AQ$7:$AQ$3006,'RC'!$E$6)=0,"",COUNTIFS($M$7:$M$3006,"Concluída no prazo",$AB$7:$AB$3006,AB958,$AQ$7:$AQ$3006,'RC'!$E$6)/COUNTIFS($AB$7:$AB$3006,AB958,$AQ$7:$AQ$3006,'RC'!$E$6)))</f>
        <v/>
      </c>
      <c r="AD958" s="48">
        <f>SUMIF($AQ$7:$AQ$3006,'RC'!$E$6,$J$7:$J$3006)+SUMIF($AQ$7:$AQ$3006,'RC'!$E$6,$L$7:$L$3006)</f>
        <v>21</v>
      </c>
      <c r="AF958" s="48">
        <v>4.0489999999997098E-2</v>
      </c>
      <c r="AG958" s="48">
        <f>IF(OR(AQ958="",AQ958&lt;&gt;'RC'!$E$6,AB958&lt;&gt;'RC'!$D$21),0,1)</f>
        <v>0</v>
      </c>
      <c r="AH958" s="48">
        <f t="shared" si="328"/>
        <v>4.0489999999997098E-2</v>
      </c>
      <c r="AI958" s="48" t="str">
        <f t="shared" si="310"/>
        <v/>
      </c>
      <c r="AJ958" s="48" t="str">
        <f t="shared" si="311"/>
        <v/>
      </c>
      <c r="AK958" s="52" t="str">
        <f t="shared" si="312"/>
        <v/>
      </c>
      <c r="AL958" s="52" t="str">
        <f t="shared" si="313"/>
        <v/>
      </c>
      <c r="AM958" s="48" t="str">
        <f t="shared" si="314"/>
        <v/>
      </c>
      <c r="AN958" s="48" t="str">
        <f t="shared" si="315"/>
        <v/>
      </c>
      <c r="AP958" s="18" t="str">
        <f t="shared" si="316"/>
        <v/>
      </c>
      <c r="AQ958" s="18" t="str">
        <f t="shared" si="317"/>
        <v/>
      </c>
      <c r="AR958" s="18">
        <v>4.0489999999999998E-2</v>
      </c>
      <c r="AS958" s="18">
        <f>IF(AF!$D$27="Todos",1,IF(M958=AF!$D$27,1,0))</f>
        <v>1</v>
      </c>
      <c r="AT958" s="53">
        <f>IF(AND(E958=AF!$D$6,OR(LT!M958=AF!$D$27,AF!$D$27="Todos"),OR(AP958=AF!$E$8,AQ958=AF!$E$8)),AR958+AS958,0)</f>
        <v>0</v>
      </c>
      <c r="AU958" s="18" t="str">
        <f t="shared" si="318"/>
        <v/>
      </c>
      <c r="AV958" s="54" t="str">
        <f t="shared" si="319"/>
        <v/>
      </c>
      <c r="AW958" s="54" t="str">
        <f t="shared" si="320"/>
        <v/>
      </c>
      <c r="AX958" s="18" t="str">
        <f t="shared" si="321"/>
        <v/>
      </c>
      <c r="AY958" s="18" t="str">
        <f t="shared" si="322"/>
        <v/>
      </c>
      <c r="BA958" s="18">
        <f>IF($E958=AF!$D$6,IF($M958="Concluída no prazo",2,IF($M958="Concluída com atraso",1,0)),0)</f>
        <v>0</v>
      </c>
      <c r="BB958" s="18">
        <f>IF($E958=AF!$D$6,IF($M958="Atrasada",2,IF($M958="Concluída com atraso",1,0)),0)</f>
        <v>0</v>
      </c>
      <c r="BC958" s="18">
        <v>9.5200000000000007E-3</v>
      </c>
      <c r="BD958" s="18">
        <f t="shared" si="329"/>
        <v>9.5200000000000007E-3</v>
      </c>
      <c r="BE958" s="18">
        <f t="shared" si="329"/>
        <v>9.5200000000000007E-3</v>
      </c>
      <c r="BF958" s="18" t="str">
        <f t="shared" si="323"/>
        <v/>
      </c>
      <c r="BN958" s="18" t="str">
        <f t="shared" si="324"/>
        <v>s</v>
      </c>
    </row>
    <row r="959" spans="3:66" ht="50.1" customHeight="1" thickTop="1" thickBot="1" x14ac:dyDescent="0.3">
      <c r="C959" s="46"/>
      <c r="D959" s="46"/>
      <c r="E959" s="46"/>
      <c r="F959" s="122"/>
      <c r="G959" s="122"/>
      <c r="H959" s="78" t="str">
        <f t="shared" si="325"/>
        <v/>
      </c>
      <c r="I959" s="78" t="str">
        <f t="shared" si="326"/>
        <v/>
      </c>
      <c r="J959" s="16"/>
      <c r="K959" s="46" t="str">
        <f t="shared" si="327"/>
        <v/>
      </c>
      <c r="L959" s="16"/>
      <c r="M959" s="16"/>
      <c r="N959" s="46"/>
      <c r="O959" s="47" t="str">
        <f t="shared" si="330"/>
        <v/>
      </c>
      <c r="P959" s="47"/>
      <c r="Q959" s="48" t="str">
        <f>IFERROR(VLOOKUP(E959,Funcionários!$C$8:$E$207,3,FALSE),"")</f>
        <v/>
      </c>
      <c r="R959" s="47"/>
      <c r="S959" s="49" t="str">
        <f t="shared" si="331"/>
        <v/>
      </c>
      <c r="T959" s="49">
        <v>9.5300000000000003E-3</v>
      </c>
      <c r="U959" s="48" t="str">
        <f>IF(Funcionários!C960=0,"",Funcionários!C960)</f>
        <v/>
      </c>
      <c r="V959" s="50">
        <f>IF(U959="",0,IF(COUNTIFS($E$7:$E$3006,U959,$I$7:$I$3006,'RC'!$E$6)=0,0,COUNTIFS($M$7:$M$3006,"Concluída no prazo",$E$7:$E$3006,U959,$I$7:$I$3006,'RC'!$E$6)/COUNTIFS($E$7:$E$3006,U959,$I$7:$I$3006,'RC'!$E$6)))</f>
        <v>0</v>
      </c>
      <c r="W959" s="49">
        <f>SUMIFS($J$7:$J$3006,$E$7:$E$3006,U959,$I$7:$I$3006,'RC'!$E$6)+SUMIFS($L$7:$L$3006,$E$7:$E$3006,U959,$I$7:$I$3006,'RC'!$E$6)</f>
        <v>0</v>
      </c>
      <c r="X959" s="48">
        <f>COUNTIFS($E$7:$E$3006,U959,$I$7:$I$3006,'RC'!$E$6)</f>
        <v>0</v>
      </c>
      <c r="Y959" s="48"/>
      <c r="Z959" s="51" t="str">
        <f>IF(AQ959='RC'!$E$6,AC959*1000+AD959,"")</f>
        <v/>
      </c>
      <c r="AA959" s="51" t="str">
        <f>IF(AB959="","",IF(AQ959='RC'!$E$6,AC959*1000-AD959,""))</f>
        <v/>
      </c>
      <c r="AB959" s="48" t="str">
        <f>IFERROR(VLOOKUP(E959,Funcionários!$C$8:$E$207,3,FALSE),"")</f>
        <v/>
      </c>
      <c r="AC959" s="50" t="str">
        <f>IF(AB959="","",IF(COUNTIFS($AB$7:$AB$3006,AB959,$AQ$7:$AQ$3006,'RC'!$E$6)=0,"",COUNTIFS($M$7:$M$3006,"Concluída no prazo",$AB$7:$AB$3006,AB959,$AQ$7:$AQ$3006,'RC'!$E$6)/COUNTIFS($AB$7:$AB$3006,AB959,$AQ$7:$AQ$3006,'RC'!$E$6)))</f>
        <v/>
      </c>
      <c r="AD959" s="48">
        <f>SUMIF($AQ$7:$AQ$3006,'RC'!$E$6,$J$7:$J$3006)+SUMIF($AQ$7:$AQ$3006,'RC'!$E$6,$L$7:$L$3006)</f>
        <v>21</v>
      </c>
      <c r="AF959" s="48">
        <v>4.0479999999997102E-2</v>
      </c>
      <c r="AG959" s="48">
        <f>IF(OR(AQ959="",AQ959&lt;&gt;'RC'!$E$6,AB959&lt;&gt;'RC'!$D$21),0,1)</f>
        <v>0</v>
      </c>
      <c r="AH959" s="48">
        <f t="shared" si="328"/>
        <v>4.0479999999997102E-2</v>
      </c>
      <c r="AI959" s="48" t="str">
        <f t="shared" si="310"/>
        <v/>
      </c>
      <c r="AJ959" s="48" t="str">
        <f t="shared" si="311"/>
        <v/>
      </c>
      <c r="AK959" s="52" t="str">
        <f t="shared" si="312"/>
        <v/>
      </c>
      <c r="AL959" s="52" t="str">
        <f t="shared" si="313"/>
        <v/>
      </c>
      <c r="AM959" s="48" t="str">
        <f t="shared" si="314"/>
        <v/>
      </c>
      <c r="AN959" s="48" t="str">
        <f t="shared" si="315"/>
        <v/>
      </c>
      <c r="AP959" s="18" t="str">
        <f t="shared" si="316"/>
        <v/>
      </c>
      <c r="AQ959" s="18" t="str">
        <f t="shared" si="317"/>
        <v/>
      </c>
      <c r="AR959" s="18">
        <v>4.0480000000000002E-2</v>
      </c>
      <c r="AS959" s="18">
        <f>IF(AF!$D$27="Todos",1,IF(M959=AF!$D$27,1,0))</f>
        <v>1</v>
      </c>
      <c r="AT959" s="53">
        <f>IF(AND(E959=AF!$D$6,OR(LT!M959=AF!$D$27,AF!$D$27="Todos"),OR(AP959=AF!$E$8,AQ959=AF!$E$8)),AR959+AS959,0)</f>
        <v>0</v>
      </c>
      <c r="AU959" s="18" t="str">
        <f t="shared" si="318"/>
        <v/>
      </c>
      <c r="AV959" s="54" t="str">
        <f t="shared" si="319"/>
        <v/>
      </c>
      <c r="AW959" s="54" t="str">
        <f t="shared" si="320"/>
        <v/>
      </c>
      <c r="AX959" s="18" t="str">
        <f t="shared" si="321"/>
        <v/>
      </c>
      <c r="AY959" s="18" t="str">
        <f t="shared" si="322"/>
        <v/>
      </c>
      <c r="BA959" s="18">
        <f>IF($E959=AF!$D$6,IF($M959="Concluída no prazo",2,IF($M959="Concluída com atraso",1,0)),0)</f>
        <v>0</v>
      </c>
      <c r="BB959" s="18">
        <f>IF($E959=AF!$D$6,IF($M959="Atrasada",2,IF($M959="Concluída com atraso",1,0)),0)</f>
        <v>0</v>
      </c>
      <c r="BC959" s="18">
        <v>9.5300000000000003E-3</v>
      </c>
      <c r="BD959" s="18">
        <f t="shared" si="329"/>
        <v>9.5300000000000003E-3</v>
      </c>
      <c r="BE959" s="18">
        <f t="shared" si="329"/>
        <v>9.5300000000000003E-3</v>
      </c>
      <c r="BF959" s="18" t="str">
        <f t="shared" si="323"/>
        <v/>
      </c>
      <c r="BN959" s="18" t="str">
        <f t="shared" si="324"/>
        <v>s</v>
      </c>
    </row>
    <row r="960" spans="3:66" ht="50.1" customHeight="1" thickTop="1" thickBot="1" x14ac:dyDescent="0.3">
      <c r="C960" s="46"/>
      <c r="D960" s="46"/>
      <c r="E960" s="46"/>
      <c r="F960" s="122"/>
      <c r="G960" s="122"/>
      <c r="H960" s="78" t="str">
        <f t="shared" si="325"/>
        <v/>
      </c>
      <c r="I960" s="78" t="str">
        <f t="shared" si="326"/>
        <v/>
      </c>
      <c r="J960" s="16"/>
      <c r="K960" s="46" t="str">
        <f t="shared" si="327"/>
        <v/>
      </c>
      <c r="L960" s="16"/>
      <c r="M960" s="16"/>
      <c r="N960" s="46"/>
      <c r="O960" s="47" t="str">
        <f t="shared" si="330"/>
        <v/>
      </c>
      <c r="P960" s="47"/>
      <c r="Q960" s="48" t="str">
        <f>IFERROR(VLOOKUP(E960,Funcionários!$C$8:$E$207,3,FALSE),"")</f>
        <v/>
      </c>
      <c r="R960" s="47"/>
      <c r="S960" s="49" t="str">
        <f t="shared" si="331"/>
        <v/>
      </c>
      <c r="T960" s="49">
        <v>9.5399999999999999E-3</v>
      </c>
      <c r="U960" s="48" t="str">
        <f>IF(Funcionários!C961=0,"",Funcionários!C961)</f>
        <v/>
      </c>
      <c r="V960" s="50">
        <f>IF(U960="",0,IF(COUNTIFS($E$7:$E$3006,U960,$I$7:$I$3006,'RC'!$E$6)=0,0,COUNTIFS($M$7:$M$3006,"Concluída no prazo",$E$7:$E$3006,U960,$I$7:$I$3006,'RC'!$E$6)/COUNTIFS($E$7:$E$3006,U960,$I$7:$I$3006,'RC'!$E$6)))</f>
        <v>0</v>
      </c>
      <c r="W960" s="49">
        <f>SUMIFS($J$7:$J$3006,$E$7:$E$3006,U960,$I$7:$I$3006,'RC'!$E$6)+SUMIFS($L$7:$L$3006,$E$7:$E$3006,U960,$I$7:$I$3006,'RC'!$E$6)</f>
        <v>0</v>
      </c>
      <c r="X960" s="48">
        <f>COUNTIFS($E$7:$E$3006,U960,$I$7:$I$3006,'RC'!$E$6)</f>
        <v>0</v>
      </c>
      <c r="Y960" s="48"/>
      <c r="Z960" s="51" t="str">
        <f>IF(AQ960='RC'!$E$6,AC960*1000+AD960,"")</f>
        <v/>
      </c>
      <c r="AA960" s="51" t="str">
        <f>IF(AB960="","",IF(AQ960='RC'!$E$6,AC960*1000-AD960,""))</f>
        <v/>
      </c>
      <c r="AB960" s="48" t="str">
        <f>IFERROR(VLOOKUP(E960,Funcionários!$C$8:$E$207,3,FALSE),"")</f>
        <v/>
      </c>
      <c r="AC960" s="50" t="str">
        <f>IF(AB960="","",IF(COUNTIFS($AB$7:$AB$3006,AB960,$AQ$7:$AQ$3006,'RC'!$E$6)=0,"",COUNTIFS($M$7:$M$3006,"Concluída no prazo",$AB$7:$AB$3006,AB960,$AQ$7:$AQ$3006,'RC'!$E$6)/COUNTIFS($AB$7:$AB$3006,AB960,$AQ$7:$AQ$3006,'RC'!$E$6)))</f>
        <v/>
      </c>
      <c r="AD960" s="48">
        <f>SUMIF($AQ$7:$AQ$3006,'RC'!$E$6,$J$7:$J$3006)+SUMIF($AQ$7:$AQ$3006,'RC'!$E$6,$L$7:$L$3006)</f>
        <v>21</v>
      </c>
      <c r="AF960" s="48">
        <v>4.0469999999997099E-2</v>
      </c>
      <c r="AG960" s="48">
        <f>IF(OR(AQ960="",AQ960&lt;&gt;'RC'!$E$6,AB960&lt;&gt;'RC'!$D$21),0,1)</f>
        <v>0</v>
      </c>
      <c r="AH960" s="48">
        <f t="shared" si="328"/>
        <v>4.0469999999997099E-2</v>
      </c>
      <c r="AI960" s="48" t="str">
        <f t="shared" si="310"/>
        <v/>
      </c>
      <c r="AJ960" s="48" t="str">
        <f t="shared" si="311"/>
        <v/>
      </c>
      <c r="AK960" s="52" t="str">
        <f t="shared" si="312"/>
        <v/>
      </c>
      <c r="AL960" s="52" t="str">
        <f t="shared" si="313"/>
        <v/>
      </c>
      <c r="AM960" s="48" t="str">
        <f t="shared" si="314"/>
        <v/>
      </c>
      <c r="AN960" s="48" t="str">
        <f t="shared" si="315"/>
        <v/>
      </c>
      <c r="AP960" s="18" t="str">
        <f t="shared" si="316"/>
        <v/>
      </c>
      <c r="AQ960" s="18" t="str">
        <f t="shared" si="317"/>
        <v/>
      </c>
      <c r="AR960" s="18">
        <v>4.0469999999999999E-2</v>
      </c>
      <c r="AS960" s="18">
        <f>IF(AF!$D$27="Todos",1,IF(M960=AF!$D$27,1,0))</f>
        <v>1</v>
      </c>
      <c r="AT960" s="53">
        <f>IF(AND(E960=AF!$D$6,OR(LT!M960=AF!$D$27,AF!$D$27="Todos"),OR(AP960=AF!$E$8,AQ960=AF!$E$8)),AR960+AS960,0)</f>
        <v>0</v>
      </c>
      <c r="AU960" s="18" t="str">
        <f t="shared" si="318"/>
        <v/>
      </c>
      <c r="AV960" s="54" t="str">
        <f t="shared" si="319"/>
        <v/>
      </c>
      <c r="AW960" s="54" t="str">
        <f t="shared" si="320"/>
        <v/>
      </c>
      <c r="AX960" s="18" t="str">
        <f t="shared" si="321"/>
        <v/>
      </c>
      <c r="AY960" s="18" t="str">
        <f t="shared" si="322"/>
        <v/>
      </c>
      <c r="BA960" s="18">
        <f>IF($E960=AF!$D$6,IF($M960="Concluída no prazo",2,IF($M960="Concluída com atraso",1,0)),0)</f>
        <v>0</v>
      </c>
      <c r="BB960" s="18">
        <f>IF($E960=AF!$D$6,IF($M960="Atrasada",2,IF($M960="Concluída com atraso",1,0)),0)</f>
        <v>0</v>
      </c>
      <c r="BC960" s="18">
        <v>9.5399999999999999E-3</v>
      </c>
      <c r="BD960" s="18">
        <f t="shared" si="329"/>
        <v>9.5399999999999999E-3</v>
      </c>
      <c r="BE960" s="18">
        <f t="shared" si="329"/>
        <v>9.5399999999999999E-3</v>
      </c>
      <c r="BF960" s="18" t="str">
        <f t="shared" si="323"/>
        <v/>
      </c>
      <c r="BN960" s="18" t="str">
        <f t="shared" si="324"/>
        <v>s</v>
      </c>
    </row>
    <row r="961" spans="3:66" ht="50.1" customHeight="1" thickTop="1" thickBot="1" x14ac:dyDescent="0.3">
      <c r="C961" s="46"/>
      <c r="D961" s="46"/>
      <c r="E961" s="46"/>
      <c r="F961" s="122"/>
      <c r="G961" s="122"/>
      <c r="H961" s="78" t="str">
        <f t="shared" si="325"/>
        <v/>
      </c>
      <c r="I961" s="78" t="str">
        <f t="shared" si="326"/>
        <v/>
      </c>
      <c r="J961" s="16"/>
      <c r="K961" s="46" t="str">
        <f t="shared" si="327"/>
        <v/>
      </c>
      <c r="L961" s="16"/>
      <c r="M961" s="16"/>
      <c r="N961" s="46"/>
      <c r="O961" s="47" t="str">
        <f t="shared" si="330"/>
        <v/>
      </c>
      <c r="P961" s="47"/>
      <c r="Q961" s="48" t="str">
        <f>IFERROR(VLOOKUP(E961,Funcionários!$C$8:$E$207,3,FALSE),"")</f>
        <v/>
      </c>
      <c r="R961" s="47"/>
      <c r="S961" s="49" t="str">
        <f t="shared" si="331"/>
        <v/>
      </c>
      <c r="T961" s="49">
        <v>9.5499999999999995E-3</v>
      </c>
      <c r="U961" s="48" t="str">
        <f>IF(Funcionários!C962=0,"",Funcionários!C962)</f>
        <v/>
      </c>
      <c r="V961" s="50">
        <f>IF(U961="",0,IF(COUNTIFS($E$7:$E$3006,U961,$I$7:$I$3006,'RC'!$E$6)=0,0,COUNTIFS($M$7:$M$3006,"Concluída no prazo",$E$7:$E$3006,U961,$I$7:$I$3006,'RC'!$E$6)/COUNTIFS($E$7:$E$3006,U961,$I$7:$I$3006,'RC'!$E$6)))</f>
        <v>0</v>
      </c>
      <c r="W961" s="49">
        <f>SUMIFS($J$7:$J$3006,$E$7:$E$3006,U961,$I$7:$I$3006,'RC'!$E$6)+SUMIFS($L$7:$L$3006,$E$7:$E$3006,U961,$I$7:$I$3006,'RC'!$E$6)</f>
        <v>0</v>
      </c>
      <c r="X961" s="48">
        <f>COUNTIFS($E$7:$E$3006,U961,$I$7:$I$3006,'RC'!$E$6)</f>
        <v>0</v>
      </c>
      <c r="Y961" s="48"/>
      <c r="Z961" s="51" t="str">
        <f>IF(AQ961='RC'!$E$6,AC961*1000+AD961,"")</f>
        <v/>
      </c>
      <c r="AA961" s="51" t="str">
        <f>IF(AB961="","",IF(AQ961='RC'!$E$6,AC961*1000-AD961,""))</f>
        <v/>
      </c>
      <c r="AB961" s="48" t="str">
        <f>IFERROR(VLOOKUP(E961,Funcionários!$C$8:$E$207,3,FALSE),"")</f>
        <v/>
      </c>
      <c r="AC961" s="50" t="str">
        <f>IF(AB961="","",IF(COUNTIFS($AB$7:$AB$3006,AB961,$AQ$7:$AQ$3006,'RC'!$E$6)=0,"",COUNTIFS($M$7:$M$3006,"Concluída no prazo",$AB$7:$AB$3006,AB961,$AQ$7:$AQ$3006,'RC'!$E$6)/COUNTIFS($AB$7:$AB$3006,AB961,$AQ$7:$AQ$3006,'RC'!$E$6)))</f>
        <v/>
      </c>
      <c r="AD961" s="48">
        <f>SUMIF($AQ$7:$AQ$3006,'RC'!$E$6,$J$7:$J$3006)+SUMIF($AQ$7:$AQ$3006,'RC'!$E$6,$L$7:$L$3006)</f>
        <v>21</v>
      </c>
      <c r="AF961" s="48">
        <v>4.0459999999997102E-2</v>
      </c>
      <c r="AG961" s="48">
        <f>IF(OR(AQ961="",AQ961&lt;&gt;'RC'!$E$6,AB961&lt;&gt;'RC'!$D$21),0,1)</f>
        <v>0</v>
      </c>
      <c r="AH961" s="48">
        <f t="shared" si="328"/>
        <v>4.0459999999997102E-2</v>
      </c>
      <c r="AI961" s="48" t="str">
        <f t="shared" si="310"/>
        <v/>
      </c>
      <c r="AJ961" s="48" t="str">
        <f t="shared" si="311"/>
        <v/>
      </c>
      <c r="AK961" s="52" t="str">
        <f t="shared" si="312"/>
        <v/>
      </c>
      <c r="AL961" s="52" t="str">
        <f t="shared" si="313"/>
        <v/>
      </c>
      <c r="AM961" s="48" t="str">
        <f t="shared" si="314"/>
        <v/>
      </c>
      <c r="AN961" s="48" t="str">
        <f t="shared" si="315"/>
        <v/>
      </c>
      <c r="AP961" s="18" t="str">
        <f t="shared" si="316"/>
        <v/>
      </c>
      <c r="AQ961" s="18" t="str">
        <f t="shared" si="317"/>
        <v/>
      </c>
      <c r="AR961" s="18">
        <v>4.0460000000000003E-2</v>
      </c>
      <c r="AS961" s="18">
        <f>IF(AF!$D$27="Todos",1,IF(M961=AF!$D$27,1,0))</f>
        <v>1</v>
      </c>
      <c r="AT961" s="53">
        <f>IF(AND(E961=AF!$D$6,OR(LT!M961=AF!$D$27,AF!$D$27="Todos"),OR(AP961=AF!$E$8,AQ961=AF!$E$8)),AR961+AS961,0)</f>
        <v>0</v>
      </c>
      <c r="AU961" s="18" t="str">
        <f t="shared" si="318"/>
        <v/>
      </c>
      <c r="AV961" s="54" t="str">
        <f t="shared" si="319"/>
        <v/>
      </c>
      <c r="AW961" s="54" t="str">
        <f t="shared" si="320"/>
        <v/>
      </c>
      <c r="AX961" s="18" t="str">
        <f t="shared" si="321"/>
        <v/>
      </c>
      <c r="AY961" s="18" t="str">
        <f t="shared" si="322"/>
        <v/>
      </c>
      <c r="BA961" s="18">
        <f>IF($E961=AF!$D$6,IF($M961="Concluída no prazo",2,IF($M961="Concluída com atraso",1,0)),0)</f>
        <v>0</v>
      </c>
      <c r="BB961" s="18">
        <f>IF($E961=AF!$D$6,IF($M961="Atrasada",2,IF($M961="Concluída com atraso",1,0)),0)</f>
        <v>0</v>
      </c>
      <c r="BC961" s="18">
        <v>9.5499999999999995E-3</v>
      </c>
      <c r="BD961" s="18">
        <f t="shared" si="329"/>
        <v>9.5499999999999995E-3</v>
      </c>
      <c r="BE961" s="18">
        <f t="shared" si="329"/>
        <v>9.5499999999999995E-3</v>
      </c>
      <c r="BF961" s="18" t="str">
        <f t="shared" si="323"/>
        <v/>
      </c>
      <c r="BN961" s="18" t="str">
        <f t="shared" si="324"/>
        <v>s</v>
      </c>
    </row>
    <row r="962" spans="3:66" ht="50.1" customHeight="1" thickTop="1" thickBot="1" x14ac:dyDescent="0.3">
      <c r="C962" s="46"/>
      <c r="D962" s="46"/>
      <c r="E962" s="46"/>
      <c r="F962" s="122"/>
      <c r="G962" s="122"/>
      <c r="H962" s="78" t="str">
        <f t="shared" si="325"/>
        <v/>
      </c>
      <c r="I962" s="78" t="str">
        <f t="shared" si="326"/>
        <v/>
      </c>
      <c r="J962" s="16"/>
      <c r="K962" s="46" t="str">
        <f t="shared" si="327"/>
        <v/>
      </c>
      <c r="L962" s="16"/>
      <c r="M962" s="16"/>
      <c r="N962" s="46"/>
      <c r="O962" s="47" t="str">
        <f t="shared" si="330"/>
        <v/>
      </c>
      <c r="P962" s="47"/>
      <c r="Q962" s="48" t="str">
        <f>IFERROR(VLOOKUP(E962,Funcionários!$C$8:$E$207,3,FALSE),"")</f>
        <v/>
      </c>
      <c r="R962" s="47"/>
      <c r="S962" s="49" t="str">
        <f t="shared" si="331"/>
        <v/>
      </c>
      <c r="T962" s="49">
        <v>9.5600000000000008E-3</v>
      </c>
      <c r="U962" s="48" t="str">
        <f>IF(Funcionários!C963=0,"",Funcionários!C963)</f>
        <v/>
      </c>
      <c r="V962" s="50">
        <f>IF(U962="",0,IF(COUNTIFS($E$7:$E$3006,U962,$I$7:$I$3006,'RC'!$E$6)=0,0,COUNTIFS($M$7:$M$3006,"Concluída no prazo",$E$7:$E$3006,U962,$I$7:$I$3006,'RC'!$E$6)/COUNTIFS($E$7:$E$3006,U962,$I$7:$I$3006,'RC'!$E$6)))</f>
        <v>0</v>
      </c>
      <c r="W962" s="49">
        <f>SUMIFS($J$7:$J$3006,$E$7:$E$3006,U962,$I$7:$I$3006,'RC'!$E$6)+SUMIFS($L$7:$L$3006,$E$7:$E$3006,U962,$I$7:$I$3006,'RC'!$E$6)</f>
        <v>0</v>
      </c>
      <c r="X962" s="48">
        <f>COUNTIFS($E$7:$E$3006,U962,$I$7:$I$3006,'RC'!$E$6)</f>
        <v>0</v>
      </c>
      <c r="Y962" s="48"/>
      <c r="Z962" s="51" t="str">
        <f>IF(AQ962='RC'!$E$6,AC962*1000+AD962,"")</f>
        <v/>
      </c>
      <c r="AA962" s="51" t="str">
        <f>IF(AB962="","",IF(AQ962='RC'!$E$6,AC962*1000-AD962,""))</f>
        <v/>
      </c>
      <c r="AB962" s="48" t="str">
        <f>IFERROR(VLOOKUP(E962,Funcionários!$C$8:$E$207,3,FALSE),"")</f>
        <v/>
      </c>
      <c r="AC962" s="50" t="str">
        <f>IF(AB962="","",IF(COUNTIFS($AB$7:$AB$3006,AB962,$AQ$7:$AQ$3006,'RC'!$E$6)=0,"",COUNTIFS($M$7:$M$3006,"Concluída no prazo",$AB$7:$AB$3006,AB962,$AQ$7:$AQ$3006,'RC'!$E$6)/COUNTIFS($AB$7:$AB$3006,AB962,$AQ$7:$AQ$3006,'RC'!$E$6)))</f>
        <v/>
      </c>
      <c r="AD962" s="48">
        <f>SUMIF($AQ$7:$AQ$3006,'RC'!$E$6,$J$7:$J$3006)+SUMIF($AQ$7:$AQ$3006,'RC'!$E$6,$L$7:$L$3006)</f>
        <v>21</v>
      </c>
      <c r="AF962" s="48">
        <v>4.0449999999997099E-2</v>
      </c>
      <c r="AG962" s="48">
        <f>IF(OR(AQ962="",AQ962&lt;&gt;'RC'!$E$6,AB962&lt;&gt;'RC'!$D$21),0,1)</f>
        <v>0</v>
      </c>
      <c r="AH962" s="48">
        <f t="shared" si="328"/>
        <v>4.0449999999997099E-2</v>
      </c>
      <c r="AI962" s="48" t="str">
        <f t="shared" si="310"/>
        <v/>
      </c>
      <c r="AJ962" s="48" t="str">
        <f t="shared" si="311"/>
        <v/>
      </c>
      <c r="AK962" s="52" t="str">
        <f t="shared" si="312"/>
        <v/>
      </c>
      <c r="AL962" s="52" t="str">
        <f t="shared" si="313"/>
        <v/>
      </c>
      <c r="AM962" s="48" t="str">
        <f t="shared" si="314"/>
        <v/>
      </c>
      <c r="AN962" s="48" t="str">
        <f t="shared" si="315"/>
        <v/>
      </c>
      <c r="AP962" s="18" t="str">
        <f t="shared" si="316"/>
        <v/>
      </c>
      <c r="AQ962" s="18" t="str">
        <f t="shared" si="317"/>
        <v/>
      </c>
      <c r="AR962" s="18">
        <v>4.045E-2</v>
      </c>
      <c r="AS962" s="18">
        <f>IF(AF!$D$27="Todos",1,IF(M962=AF!$D$27,1,0))</f>
        <v>1</v>
      </c>
      <c r="AT962" s="53">
        <f>IF(AND(E962=AF!$D$6,OR(LT!M962=AF!$D$27,AF!$D$27="Todos"),OR(AP962=AF!$E$8,AQ962=AF!$E$8)),AR962+AS962,0)</f>
        <v>0</v>
      </c>
      <c r="AU962" s="18" t="str">
        <f t="shared" si="318"/>
        <v/>
      </c>
      <c r="AV962" s="54" t="str">
        <f t="shared" si="319"/>
        <v/>
      </c>
      <c r="AW962" s="54" t="str">
        <f t="shared" si="320"/>
        <v/>
      </c>
      <c r="AX962" s="18" t="str">
        <f t="shared" si="321"/>
        <v/>
      </c>
      <c r="AY962" s="18" t="str">
        <f t="shared" si="322"/>
        <v/>
      </c>
      <c r="BA962" s="18">
        <f>IF($E962=AF!$D$6,IF($M962="Concluída no prazo",2,IF($M962="Concluída com atraso",1,0)),0)</f>
        <v>0</v>
      </c>
      <c r="BB962" s="18">
        <f>IF($E962=AF!$D$6,IF($M962="Atrasada",2,IF($M962="Concluída com atraso",1,0)),0)</f>
        <v>0</v>
      </c>
      <c r="BC962" s="18">
        <v>9.5600000000000008E-3</v>
      </c>
      <c r="BD962" s="18">
        <f t="shared" si="329"/>
        <v>9.5600000000000008E-3</v>
      </c>
      <c r="BE962" s="18">
        <f t="shared" si="329"/>
        <v>9.5600000000000008E-3</v>
      </c>
      <c r="BF962" s="18" t="str">
        <f t="shared" si="323"/>
        <v/>
      </c>
      <c r="BN962" s="18" t="str">
        <f t="shared" si="324"/>
        <v>s</v>
      </c>
    </row>
    <row r="963" spans="3:66" ht="50.1" customHeight="1" thickTop="1" thickBot="1" x14ac:dyDescent="0.3">
      <c r="C963" s="46"/>
      <c r="D963" s="46"/>
      <c r="E963" s="46"/>
      <c r="F963" s="122"/>
      <c r="G963" s="122"/>
      <c r="H963" s="78" t="str">
        <f t="shared" si="325"/>
        <v/>
      </c>
      <c r="I963" s="78" t="str">
        <f t="shared" si="326"/>
        <v/>
      </c>
      <c r="J963" s="16"/>
      <c r="K963" s="46" t="str">
        <f t="shared" si="327"/>
        <v/>
      </c>
      <c r="L963" s="16"/>
      <c r="M963" s="16"/>
      <c r="N963" s="46"/>
      <c r="O963" s="47" t="str">
        <f t="shared" si="330"/>
        <v/>
      </c>
      <c r="P963" s="47"/>
      <c r="Q963" s="48" t="str">
        <f>IFERROR(VLOOKUP(E963,Funcionários!$C$8:$E$207,3,FALSE),"")</f>
        <v/>
      </c>
      <c r="R963" s="47"/>
      <c r="S963" s="49" t="str">
        <f t="shared" si="331"/>
        <v/>
      </c>
      <c r="T963" s="49">
        <v>9.5700000000000004E-3</v>
      </c>
      <c r="U963" s="48" t="str">
        <f>IF(Funcionários!C964=0,"",Funcionários!C964)</f>
        <v/>
      </c>
      <c r="V963" s="50">
        <f>IF(U963="",0,IF(COUNTIFS($E$7:$E$3006,U963,$I$7:$I$3006,'RC'!$E$6)=0,0,COUNTIFS($M$7:$M$3006,"Concluída no prazo",$E$7:$E$3006,U963,$I$7:$I$3006,'RC'!$E$6)/COUNTIFS($E$7:$E$3006,U963,$I$7:$I$3006,'RC'!$E$6)))</f>
        <v>0</v>
      </c>
      <c r="W963" s="49">
        <f>SUMIFS($J$7:$J$3006,$E$7:$E$3006,U963,$I$7:$I$3006,'RC'!$E$6)+SUMIFS($L$7:$L$3006,$E$7:$E$3006,U963,$I$7:$I$3006,'RC'!$E$6)</f>
        <v>0</v>
      </c>
      <c r="X963" s="48">
        <f>COUNTIFS($E$7:$E$3006,U963,$I$7:$I$3006,'RC'!$E$6)</f>
        <v>0</v>
      </c>
      <c r="Y963" s="48"/>
      <c r="Z963" s="51" t="str">
        <f>IF(AQ963='RC'!$E$6,AC963*1000+AD963,"")</f>
        <v/>
      </c>
      <c r="AA963" s="51" t="str">
        <f>IF(AB963="","",IF(AQ963='RC'!$E$6,AC963*1000-AD963,""))</f>
        <v/>
      </c>
      <c r="AB963" s="48" t="str">
        <f>IFERROR(VLOOKUP(E963,Funcionários!$C$8:$E$207,3,FALSE),"")</f>
        <v/>
      </c>
      <c r="AC963" s="50" t="str">
        <f>IF(AB963="","",IF(COUNTIFS($AB$7:$AB$3006,AB963,$AQ$7:$AQ$3006,'RC'!$E$6)=0,"",COUNTIFS($M$7:$M$3006,"Concluída no prazo",$AB$7:$AB$3006,AB963,$AQ$7:$AQ$3006,'RC'!$E$6)/COUNTIFS($AB$7:$AB$3006,AB963,$AQ$7:$AQ$3006,'RC'!$E$6)))</f>
        <v/>
      </c>
      <c r="AD963" s="48">
        <f>SUMIF($AQ$7:$AQ$3006,'RC'!$E$6,$J$7:$J$3006)+SUMIF($AQ$7:$AQ$3006,'RC'!$E$6,$L$7:$L$3006)</f>
        <v>21</v>
      </c>
      <c r="AF963" s="48">
        <v>4.0439999999997103E-2</v>
      </c>
      <c r="AG963" s="48">
        <f>IF(OR(AQ963="",AQ963&lt;&gt;'RC'!$E$6,AB963&lt;&gt;'RC'!$D$21),0,1)</f>
        <v>0</v>
      </c>
      <c r="AH963" s="48">
        <f t="shared" si="328"/>
        <v>4.0439999999997103E-2</v>
      </c>
      <c r="AI963" s="48" t="str">
        <f t="shared" si="310"/>
        <v/>
      </c>
      <c r="AJ963" s="48" t="str">
        <f t="shared" si="311"/>
        <v/>
      </c>
      <c r="AK963" s="52" t="str">
        <f t="shared" si="312"/>
        <v/>
      </c>
      <c r="AL963" s="52" t="str">
        <f t="shared" si="313"/>
        <v/>
      </c>
      <c r="AM963" s="48" t="str">
        <f t="shared" si="314"/>
        <v/>
      </c>
      <c r="AN963" s="48" t="str">
        <f t="shared" si="315"/>
        <v/>
      </c>
      <c r="AP963" s="18" t="str">
        <f t="shared" si="316"/>
        <v/>
      </c>
      <c r="AQ963" s="18" t="str">
        <f t="shared" si="317"/>
        <v/>
      </c>
      <c r="AR963" s="18">
        <v>4.0439999999999997E-2</v>
      </c>
      <c r="AS963" s="18">
        <f>IF(AF!$D$27="Todos",1,IF(M963=AF!$D$27,1,0))</f>
        <v>1</v>
      </c>
      <c r="AT963" s="53">
        <f>IF(AND(E963=AF!$D$6,OR(LT!M963=AF!$D$27,AF!$D$27="Todos"),OR(AP963=AF!$E$8,AQ963=AF!$E$8)),AR963+AS963,0)</f>
        <v>0</v>
      </c>
      <c r="AU963" s="18" t="str">
        <f t="shared" si="318"/>
        <v/>
      </c>
      <c r="AV963" s="54" t="str">
        <f t="shared" si="319"/>
        <v/>
      </c>
      <c r="AW963" s="54" t="str">
        <f t="shared" si="320"/>
        <v/>
      </c>
      <c r="AX963" s="18" t="str">
        <f t="shared" si="321"/>
        <v/>
      </c>
      <c r="AY963" s="18" t="str">
        <f t="shared" si="322"/>
        <v/>
      </c>
      <c r="BA963" s="18">
        <f>IF($E963=AF!$D$6,IF($M963="Concluída no prazo",2,IF($M963="Concluída com atraso",1,0)),0)</f>
        <v>0</v>
      </c>
      <c r="BB963" s="18">
        <f>IF($E963=AF!$D$6,IF($M963="Atrasada",2,IF($M963="Concluída com atraso",1,0)),0)</f>
        <v>0</v>
      </c>
      <c r="BC963" s="18">
        <v>9.5700000000000004E-3</v>
      </c>
      <c r="BD963" s="18">
        <f t="shared" si="329"/>
        <v>9.5700000000000004E-3</v>
      </c>
      <c r="BE963" s="18">
        <f t="shared" si="329"/>
        <v>9.5700000000000004E-3</v>
      </c>
      <c r="BF963" s="18" t="str">
        <f t="shared" si="323"/>
        <v/>
      </c>
      <c r="BN963" s="18" t="str">
        <f t="shared" si="324"/>
        <v>s</v>
      </c>
    </row>
    <row r="964" spans="3:66" ht="50.1" customHeight="1" thickTop="1" thickBot="1" x14ac:dyDescent="0.3">
      <c r="C964" s="46"/>
      <c r="D964" s="46"/>
      <c r="E964" s="46"/>
      <c r="F964" s="122"/>
      <c r="G964" s="122"/>
      <c r="H964" s="78" t="str">
        <f t="shared" si="325"/>
        <v/>
      </c>
      <c r="I964" s="78" t="str">
        <f t="shared" si="326"/>
        <v/>
      </c>
      <c r="J964" s="16"/>
      <c r="K964" s="46" t="str">
        <f t="shared" si="327"/>
        <v/>
      </c>
      <c r="L964" s="16"/>
      <c r="M964" s="16"/>
      <c r="N964" s="46"/>
      <c r="O964" s="47" t="str">
        <f t="shared" si="330"/>
        <v/>
      </c>
      <c r="P964" s="47"/>
      <c r="Q964" s="48" t="str">
        <f>IFERROR(VLOOKUP(E964,Funcionários!$C$8:$E$207,3,FALSE),"")</f>
        <v/>
      </c>
      <c r="R964" s="47"/>
      <c r="S964" s="49" t="str">
        <f t="shared" si="331"/>
        <v/>
      </c>
      <c r="T964" s="49">
        <v>9.58E-3</v>
      </c>
      <c r="U964" s="48" t="str">
        <f>IF(Funcionários!C965=0,"",Funcionários!C965)</f>
        <v/>
      </c>
      <c r="V964" s="50">
        <f>IF(U964="",0,IF(COUNTIFS($E$7:$E$3006,U964,$I$7:$I$3006,'RC'!$E$6)=0,0,COUNTIFS($M$7:$M$3006,"Concluída no prazo",$E$7:$E$3006,U964,$I$7:$I$3006,'RC'!$E$6)/COUNTIFS($E$7:$E$3006,U964,$I$7:$I$3006,'RC'!$E$6)))</f>
        <v>0</v>
      </c>
      <c r="W964" s="49">
        <f>SUMIFS($J$7:$J$3006,$E$7:$E$3006,U964,$I$7:$I$3006,'RC'!$E$6)+SUMIFS($L$7:$L$3006,$E$7:$E$3006,U964,$I$7:$I$3006,'RC'!$E$6)</f>
        <v>0</v>
      </c>
      <c r="X964" s="48">
        <f>COUNTIFS($E$7:$E$3006,U964,$I$7:$I$3006,'RC'!$E$6)</f>
        <v>0</v>
      </c>
      <c r="Y964" s="48"/>
      <c r="Z964" s="51" t="str">
        <f>IF(AQ964='RC'!$E$6,AC964*1000+AD964,"")</f>
        <v/>
      </c>
      <c r="AA964" s="51" t="str">
        <f>IF(AB964="","",IF(AQ964='RC'!$E$6,AC964*1000-AD964,""))</f>
        <v/>
      </c>
      <c r="AB964" s="48" t="str">
        <f>IFERROR(VLOOKUP(E964,Funcionários!$C$8:$E$207,3,FALSE),"")</f>
        <v/>
      </c>
      <c r="AC964" s="50" t="str">
        <f>IF(AB964="","",IF(COUNTIFS($AB$7:$AB$3006,AB964,$AQ$7:$AQ$3006,'RC'!$E$6)=0,"",COUNTIFS($M$7:$M$3006,"Concluída no prazo",$AB$7:$AB$3006,AB964,$AQ$7:$AQ$3006,'RC'!$E$6)/COUNTIFS($AB$7:$AB$3006,AB964,$AQ$7:$AQ$3006,'RC'!$E$6)))</f>
        <v/>
      </c>
      <c r="AD964" s="48">
        <f>SUMIF($AQ$7:$AQ$3006,'RC'!$E$6,$J$7:$J$3006)+SUMIF($AQ$7:$AQ$3006,'RC'!$E$6,$L$7:$L$3006)</f>
        <v>21</v>
      </c>
      <c r="AF964" s="48">
        <v>4.04299999999971E-2</v>
      </c>
      <c r="AG964" s="48">
        <f>IF(OR(AQ964="",AQ964&lt;&gt;'RC'!$E$6,AB964&lt;&gt;'RC'!$D$21),0,1)</f>
        <v>0</v>
      </c>
      <c r="AH964" s="48">
        <f t="shared" si="328"/>
        <v>4.04299999999971E-2</v>
      </c>
      <c r="AI964" s="48" t="str">
        <f t="shared" si="310"/>
        <v/>
      </c>
      <c r="AJ964" s="48" t="str">
        <f t="shared" si="311"/>
        <v/>
      </c>
      <c r="AK964" s="52" t="str">
        <f t="shared" si="312"/>
        <v/>
      </c>
      <c r="AL964" s="52" t="str">
        <f t="shared" si="313"/>
        <v/>
      </c>
      <c r="AM964" s="48" t="str">
        <f t="shared" si="314"/>
        <v/>
      </c>
      <c r="AN964" s="48" t="str">
        <f t="shared" si="315"/>
        <v/>
      </c>
      <c r="AP964" s="18" t="str">
        <f t="shared" si="316"/>
        <v/>
      </c>
      <c r="AQ964" s="18" t="str">
        <f t="shared" si="317"/>
        <v/>
      </c>
      <c r="AR964" s="18">
        <v>4.0430000000000001E-2</v>
      </c>
      <c r="AS964" s="18">
        <f>IF(AF!$D$27="Todos",1,IF(M964=AF!$D$27,1,0))</f>
        <v>1</v>
      </c>
      <c r="AT964" s="53">
        <f>IF(AND(E964=AF!$D$6,OR(LT!M964=AF!$D$27,AF!$D$27="Todos"),OR(AP964=AF!$E$8,AQ964=AF!$E$8)),AR964+AS964,0)</f>
        <v>0</v>
      </c>
      <c r="AU964" s="18" t="str">
        <f t="shared" si="318"/>
        <v/>
      </c>
      <c r="AV964" s="54" t="str">
        <f t="shared" si="319"/>
        <v/>
      </c>
      <c r="AW964" s="54" t="str">
        <f t="shared" si="320"/>
        <v/>
      </c>
      <c r="AX964" s="18" t="str">
        <f t="shared" si="321"/>
        <v/>
      </c>
      <c r="AY964" s="18" t="str">
        <f t="shared" si="322"/>
        <v/>
      </c>
      <c r="BA964" s="18">
        <f>IF($E964=AF!$D$6,IF($M964="Concluída no prazo",2,IF($M964="Concluída com atraso",1,0)),0)</f>
        <v>0</v>
      </c>
      <c r="BB964" s="18">
        <f>IF($E964=AF!$D$6,IF($M964="Atrasada",2,IF($M964="Concluída com atraso",1,0)),0)</f>
        <v>0</v>
      </c>
      <c r="BC964" s="18">
        <v>9.58E-3</v>
      </c>
      <c r="BD964" s="18">
        <f t="shared" si="329"/>
        <v>9.58E-3</v>
      </c>
      <c r="BE964" s="18">
        <f t="shared" si="329"/>
        <v>9.58E-3</v>
      </c>
      <c r="BF964" s="18" t="str">
        <f t="shared" si="323"/>
        <v/>
      </c>
      <c r="BN964" s="18" t="str">
        <f t="shared" si="324"/>
        <v>s</v>
      </c>
    </row>
    <row r="965" spans="3:66" ht="50.1" customHeight="1" thickTop="1" thickBot="1" x14ac:dyDescent="0.3">
      <c r="C965" s="46"/>
      <c r="D965" s="46"/>
      <c r="E965" s="46"/>
      <c r="F965" s="122"/>
      <c r="G965" s="122"/>
      <c r="H965" s="78" t="str">
        <f t="shared" si="325"/>
        <v/>
      </c>
      <c r="I965" s="78" t="str">
        <f t="shared" si="326"/>
        <v/>
      </c>
      <c r="J965" s="16"/>
      <c r="K965" s="46" t="str">
        <f t="shared" si="327"/>
        <v/>
      </c>
      <c r="L965" s="16"/>
      <c r="M965" s="16"/>
      <c r="N965" s="46"/>
      <c r="O965" s="47" t="str">
        <f t="shared" si="330"/>
        <v/>
      </c>
      <c r="P965" s="47"/>
      <c r="Q965" s="48" t="str">
        <f>IFERROR(VLOOKUP(E965,Funcionários!$C$8:$E$207,3,FALSE),"")</f>
        <v/>
      </c>
      <c r="R965" s="47"/>
      <c r="S965" s="49" t="str">
        <f t="shared" si="331"/>
        <v/>
      </c>
      <c r="T965" s="49">
        <v>9.5899999999999996E-3</v>
      </c>
      <c r="U965" s="48" t="str">
        <f>IF(Funcionários!C966=0,"",Funcionários!C966)</f>
        <v/>
      </c>
      <c r="V965" s="50">
        <f>IF(U965="",0,IF(COUNTIFS($E$7:$E$3006,U965,$I$7:$I$3006,'RC'!$E$6)=0,0,COUNTIFS($M$7:$M$3006,"Concluída no prazo",$E$7:$E$3006,U965,$I$7:$I$3006,'RC'!$E$6)/COUNTIFS($E$7:$E$3006,U965,$I$7:$I$3006,'RC'!$E$6)))</f>
        <v>0</v>
      </c>
      <c r="W965" s="49">
        <f>SUMIFS($J$7:$J$3006,$E$7:$E$3006,U965,$I$7:$I$3006,'RC'!$E$6)+SUMIFS($L$7:$L$3006,$E$7:$E$3006,U965,$I$7:$I$3006,'RC'!$E$6)</f>
        <v>0</v>
      </c>
      <c r="X965" s="48">
        <f>COUNTIFS($E$7:$E$3006,U965,$I$7:$I$3006,'RC'!$E$6)</f>
        <v>0</v>
      </c>
      <c r="Y965" s="48"/>
      <c r="Z965" s="51" t="str">
        <f>IF(AQ965='RC'!$E$6,AC965*1000+AD965,"")</f>
        <v/>
      </c>
      <c r="AA965" s="51" t="str">
        <f>IF(AB965="","",IF(AQ965='RC'!$E$6,AC965*1000-AD965,""))</f>
        <v/>
      </c>
      <c r="AB965" s="48" t="str">
        <f>IFERROR(VLOOKUP(E965,Funcionários!$C$8:$E$207,3,FALSE),"")</f>
        <v/>
      </c>
      <c r="AC965" s="50" t="str">
        <f>IF(AB965="","",IF(COUNTIFS($AB$7:$AB$3006,AB965,$AQ$7:$AQ$3006,'RC'!$E$6)=0,"",COUNTIFS($M$7:$M$3006,"Concluída no prazo",$AB$7:$AB$3006,AB965,$AQ$7:$AQ$3006,'RC'!$E$6)/COUNTIFS($AB$7:$AB$3006,AB965,$AQ$7:$AQ$3006,'RC'!$E$6)))</f>
        <v/>
      </c>
      <c r="AD965" s="48">
        <f>SUMIF($AQ$7:$AQ$3006,'RC'!$E$6,$J$7:$J$3006)+SUMIF($AQ$7:$AQ$3006,'RC'!$E$6,$L$7:$L$3006)</f>
        <v>21</v>
      </c>
      <c r="AF965" s="48">
        <v>4.0419999999997097E-2</v>
      </c>
      <c r="AG965" s="48">
        <f>IF(OR(AQ965="",AQ965&lt;&gt;'RC'!$E$6,AB965&lt;&gt;'RC'!$D$21),0,1)</f>
        <v>0</v>
      </c>
      <c r="AH965" s="48">
        <f t="shared" si="328"/>
        <v>4.0419999999997097E-2</v>
      </c>
      <c r="AI965" s="48" t="str">
        <f t="shared" si="310"/>
        <v/>
      </c>
      <c r="AJ965" s="48" t="str">
        <f t="shared" si="311"/>
        <v/>
      </c>
      <c r="AK965" s="52" t="str">
        <f t="shared" si="312"/>
        <v/>
      </c>
      <c r="AL965" s="52" t="str">
        <f t="shared" si="313"/>
        <v/>
      </c>
      <c r="AM965" s="48" t="str">
        <f t="shared" si="314"/>
        <v/>
      </c>
      <c r="AN965" s="48" t="str">
        <f t="shared" si="315"/>
        <v/>
      </c>
      <c r="AP965" s="18" t="str">
        <f t="shared" si="316"/>
        <v/>
      </c>
      <c r="AQ965" s="18" t="str">
        <f t="shared" si="317"/>
        <v/>
      </c>
      <c r="AR965" s="18">
        <v>4.0419999999999998E-2</v>
      </c>
      <c r="AS965" s="18">
        <f>IF(AF!$D$27="Todos",1,IF(M965=AF!$D$27,1,0))</f>
        <v>1</v>
      </c>
      <c r="AT965" s="53">
        <f>IF(AND(E965=AF!$D$6,OR(LT!M965=AF!$D$27,AF!$D$27="Todos"),OR(AP965=AF!$E$8,AQ965=AF!$E$8)),AR965+AS965,0)</f>
        <v>0</v>
      </c>
      <c r="AU965" s="18" t="str">
        <f t="shared" si="318"/>
        <v/>
      </c>
      <c r="AV965" s="54" t="str">
        <f t="shared" si="319"/>
        <v/>
      </c>
      <c r="AW965" s="54" t="str">
        <f t="shared" si="320"/>
        <v/>
      </c>
      <c r="AX965" s="18" t="str">
        <f t="shared" si="321"/>
        <v/>
      </c>
      <c r="AY965" s="18" t="str">
        <f t="shared" si="322"/>
        <v/>
      </c>
      <c r="BA965" s="18">
        <f>IF($E965=AF!$D$6,IF($M965="Concluída no prazo",2,IF($M965="Concluída com atraso",1,0)),0)</f>
        <v>0</v>
      </c>
      <c r="BB965" s="18">
        <f>IF($E965=AF!$D$6,IF($M965="Atrasada",2,IF($M965="Concluída com atraso",1,0)),0)</f>
        <v>0</v>
      </c>
      <c r="BC965" s="18">
        <v>9.5899999999999996E-3</v>
      </c>
      <c r="BD965" s="18">
        <f t="shared" si="329"/>
        <v>9.5899999999999996E-3</v>
      </c>
      <c r="BE965" s="18">
        <f t="shared" si="329"/>
        <v>9.5899999999999996E-3</v>
      </c>
      <c r="BF965" s="18" t="str">
        <f t="shared" si="323"/>
        <v/>
      </c>
      <c r="BN965" s="18" t="str">
        <f t="shared" si="324"/>
        <v>s</v>
      </c>
    </row>
    <row r="966" spans="3:66" ht="50.1" customHeight="1" thickTop="1" thickBot="1" x14ac:dyDescent="0.3">
      <c r="C966" s="46"/>
      <c r="D966" s="46"/>
      <c r="E966" s="46"/>
      <c r="F966" s="122"/>
      <c r="G966" s="122"/>
      <c r="H966" s="78" t="str">
        <f t="shared" si="325"/>
        <v/>
      </c>
      <c r="I966" s="78" t="str">
        <f t="shared" si="326"/>
        <v/>
      </c>
      <c r="J966" s="16"/>
      <c r="K966" s="46" t="str">
        <f t="shared" si="327"/>
        <v/>
      </c>
      <c r="L966" s="16"/>
      <c r="M966" s="16"/>
      <c r="N966" s="46"/>
      <c r="O966" s="47" t="str">
        <f t="shared" si="330"/>
        <v/>
      </c>
      <c r="P966" s="47"/>
      <c r="Q966" s="48" t="str">
        <f>IFERROR(VLOOKUP(E966,Funcionários!$C$8:$E$207,3,FALSE),"")</f>
        <v/>
      </c>
      <c r="R966" s="47"/>
      <c r="S966" s="49" t="str">
        <f t="shared" si="331"/>
        <v/>
      </c>
      <c r="T966" s="49">
        <v>9.5999999999999992E-3</v>
      </c>
      <c r="U966" s="48" t="str">
        <f>IF(Funcionários!C967=0,"",Funcionários!C967)</f>
        <v/>
      </c>
      <c r="V966" s="50">
        <f>IF(U966="",0,IF(COUNTIFS($E$7:$E$3006,U966,$I$7:$I$3006,'RC'!$E$6)=0,0,COUNTIFS($M$7:$M$3006,"Concluída no prazo",$E$7:$E$3006,U966,$I$7:$I$3006,'RC'!$E$6)/COUNTIFS($E$7:$E$3006,U966,$I$7:$I$3006,'RC'!$E$6)))</f>
        <v>0</v>
      </c>
      <c r="W966" s="49">
        <f>SUMIFS($J$7:$J$3006,$E$7:$E$3006,U966,$I$7:$I$3006,'RC'!$E$6)+SUMIFS($L$7:$L$3006,$E$7:$E$3006,U966,$I$7:$I$3006,'RC'!$E$6)</f>
        <v>0</v>
      </c>
      <c r="X966" s="48">
        <f>COUNTIFS($E$7:$E$3006,U966,$I$7:$I$3006,'RC'!$E$6)</f>
        <v>0</v>
      </c>
      <c r="Y966" s="48"/>
      <c r="Z966" s="51" t="str">
        <f>IF(AQ966='RC'!$E$6,AC966*1000+AD966,"")</f>
        <v/>
      </c>
      <c r="AA966" s="51" t="str">
        <f>IF(AB966="","",IF(AQ966='RC'!$E$6,AC966*1000-AD966,""))</f>
        <v/>
      </c>
      <c r="AB966" s="48" t="str">
        <f>IFERROR(VLOOKUP(E966,Funcionários!$C$8:$E$207,3,FALSE),"")</f>
        <v/>
      </c>
      <c r="AC966" s="50" t="str">
        <f>IF(AB966="","",IF(COUNTIFS($AB$7:$AB$3006,AB966,$AQ$7:$AQ$3006,'RC'!$E$6)=0,"",COUNTIFS($M$7:$M$3006,"Concluída no prazo",$AB$7:$AB$3006,AB966,$AQ$7:$AQ$3006,'RC'!$E$6)/COUNTIFS($AB$7:$AB$3006,AB966,$AQ$7:$AQ$3006,'RC'!$E$6)))</f>
        <v/>
      </c>
      <c r="AD966" s="48">
        <f>SUMIF($AQ$7:$AQ$3006,'RC'!$E$6,$J$7:$J$3006)+SUMIF($AQ$7:$AQ$3006,'RC'!$E$6,$L$7:$L$3006)</f>
        <v>21</v>
      </c>
      <c r="AF966" s="48">
        <v>4.0409999999997101E-2</v>
      </c>
      <c r="AG966" s="48">
        <f>IF(OR(AQ966="",AQ966&lt;&gt;'RC'!$E$6,AB966&lt;&gt;'RC'!$D$21),0,1)</f>
        <v>0</v>
      </c>
      <c r="AH966" s="48">
        <f t="shared" si="328"/>
        <v>4.0409999999997101E-2</v>
      </c>
      <c r="AI966" s="48" t="str">
        <f t="shared" si="310"/>
        <v/>
      </c>
      <c r="AJ966" s="48" t="str">
        <f t="shared" si="311"/>
        <v/>
      </c>
      <c r="AK966" s="52" t="str">
        <f t="shared" si="312"/>
        <v/>
      </c>
      <c r="AL966" s="52" t="str">
        <f t="shared" si="313"/>
        <v/>
      </c>
      <c r="AM966" s="48" t="str">
        <f t="shared" si="314"/>
        <v/>
      </c>
      <c r="AN966" s="48" t="str">
        <f t="shared" si="315"/>
        <v/>
      </c>
      <c r="AP966" s="18" t="str">
        <f t="shared" si="316"/>
        <v/>
      </c>
      <c r="AQ966" s="18" t="str">
        <f t="shared" si="317"/>
        <v/>
      </c>
      <c r="AR966" s="18">
        <v>4.0410000000000001E-2</v>
      </c>
      <c r="AS966" s="18">
        <f>IF(AF!$D$27="Todos",1,IF(M966=AF!$D$27,1,0))</f>
        <v>1</v>
      </c>
      <c r="AT966" s="53">
        <f>IF(AND(E966=AF!$D$6,OR(LT!M966=AF!$D$27,AF!$D$27="Todos"),OR(AP966=AF!$E$8,AQ966=AF!$E$8)),AR966+AS966,0)</f>
        <v>0</v>
      </c>
      <c r="AU966" s="18" t="str">
        <f t="shared" si="318"/>
        <v/>
      </c>
      <c r="AV966" s="54" t="str">
        <f t="shared" si="319"/>
        <v/>
      </c>
      <c r="AW966" s="54" t="str">
        <f t="shared" si="320"/>
        <v/>
      </c>
      <c r="AX966" s="18" t="str">
        <f t="shared" si="321"/>
        <v/>
      </c>
      <c r="AY966" s="18" t="str">
        <f t="shared" si="322"/>
        <v/>
      </c>
      <c r="BA966" s="18">
        <f>IF($E966=AF!$D$6,IF($M966="Concluída no prazo",2,IF($M966="Concluída com atraso",1,0)),0)</f>
        <v>0</v>
      </c>
      <c r="BB966" s="18">
        <f>IF($E966=AF!$D$6,IF($M966="Atrasada",2,IF($M966="Concluída com atraso",1,0)),0)</f>
        <v>0</v>
      </c>
      <c r="BC966" s="18">
        <v>9.5999999999999992E-3</v>
      </c>
      <c r="BD966" s="18">
        <f t="shared" si="329"/>
        <v>9.5999999999999992E-3</v>
      </c>
      <c r="BE966" s="18">
        <f t="shared" si="329"/>
        <v>9.5999999999999992E-3</v>
      </c>
      <c r="BF966" s="18" t="str">
        <f t="shared" si="323"/>
        <v/>
      </c>
      <c r="BN966" s="18" t="str">
        <f t="shared" si="324"/>
        <v>s</v>
      </c>
    </row>
    <row r="967" spans="3:66" ht="50.1" customHeight="1" thickTop="1" thickBot="1" x14ac:dyDescent="0.3">
      <c r="C967" s="46"/>
      <c r="D967" s="46"/>
      <c r="E967" s="46"/>
      <c r="F967" s="122"/>
      <c r="G967" s="122"/>
      <c r="H967" s="78" t="str">
        <f t="shared" si="325"/>
        <v/>
      </c>
      <c r="I967" s="78" t="str">
        <f t="shared" si="326"/>
        <v/>
      </c>
      <c r="J967" s="16"/>
      <c r="K967" s="46" t="str">
        <f t="shared" si="327"/>
        <v/>
      </c>
      <c r="L967" s="16"/>
      <c r="M967" s="16"/>
      <c r="N967" s="46"/>
      <c r="O967" s="47" t="str">
        <f t="shared" si="330"/>
        <v/>
      </c>
      <c r="P967" s="47"/>
      <c r="Q967" s="48" t="str">
        <f>IFERROR(VLOOKUP(E967,Funcionários!$C$8:$E$207,3,FALSE),"")</f>
        <v/>
      </c>
      <c r="R967" s="47"/>
      <c r="S967" s="49" t="str">
        <f t="shared" si="331"/>
        <v/>
      </c>
      <c r="T967" s="49">
        <v>9.6100000000000005E-3</v>
      </c>
      <c r="U967" s="48" t="str">
        <f>IF(Funcionários!C968=0,"",Funcionários!C968)</f>
        <v/>
      </c>
      <c r="V967" s="50">
        <f>IF(U967="",0,IF(COUNTIFS($E$7:$E$3006,U967,$I$7:$I$3006,'RC'!$E$6)=0,0,COUNTIFS($M$7:$M$3006,"Concluída no prazo",$E$7:$E$3006,U967,$I$7:$I$3006,'RC'!$E$6)/COUNTIFS($E$7:$E$3006,U967,$I$7:$I$3006,'RC'!$E$6)))</f>
        <v>0</v>
      </c>
      <c r="W967" s="49">
        <f>SUMIFS($J$7:$J$3006,$E$7:$E$3006,U967,$I$7:$I$3006,'RC'!$E$6)+SUMIFS($L$7:$L$3006,$E$7:$E$3006,U967,$I$7:$I$3006,'RC'!$E$6)</f>
        <v>0</v>
      </c>
      <c r="X967" s="48">
        <f>COUNTIFS($E$7:$E$3006,U967,$I$7:$I$3006,'RC'!$E$6)</f>
        <v>0</v>
      </c>
      <c r="Y967" s="48"/>
      <c r="Z967" s="51" t="str">
        <f>IF(AQ967='RC'!$E$6,AC967*1000+AD967,"")</f>
        <v/>
      </c>
      <c r="AA967" s="51" t="str">
        <f>IF(AB967="","",IF(AQ967='RC'!$E$6,AC967*1000-AD967,""))</f>
        <v/>
      </c>
      <c r="AB967" s="48" t="str">
        <f>IFERROR(VLOOKUP(E967,Funcionários!$C$8:$E$207,3,FALSE),"")</f>
        <v/>
      </c>
      <c r="AC967" s="50" t="str">
        <f>IF(AB967="","",IF(COUNTIFS($AB$7:$AB$3006,AB967,$AQ$7:$AQ$3006,'RC'!$E$6)=0,"",COUNTIFS($M$7:$M$3006,"Concluída no prazo",$AB$7:$AB$3006,AB967,$AQ$7:$AQ$3006,'RC'!$E$6)/COUNTIFS($AB$7:$AB$3006,AB967,$AQ$7:$AQ$3006,'RC'!$E$6)))</f>
        <v/>
      </c>
      <c r="AD967" s="48">
        <f>SUMIF($AQ$7:$AQ$3006,'RC'!$E$6,$J$7:$J$3006)+SUMIF($AQ$7:$AQ$3006,'RC'!$E$6,$L$7:$L$3006)</f>
        <v>21</v>
      </c>
      <c r="AF967" s="48">
        <v>4.0399999999997098E-2</v>
      </c>
      <c r="AG967" s="48">
        <f>IF(OR(AQ967="",AQ967&lt;&gt;'RC'!$E$6,AB967&lt;&gt;'RC'!$D$21),0,1)</f>
        <v>0</v>
      </c>
      <c r="AH967" s="48">
        <f t="shared" si="328"/>
        <v>4.0399999999997098E-2</v>
      </c>
      <c r="AI967" s="48" t="str">
        <f t="shared" ref="AI967:AI1030" si="332">IF(AH967&lt;1,"",E967)</f>
        <v/>
      </c>
      <c r="AJ967" s="48" t="str">
        <f t="shared" ref="AJ967:AJ1030" si="333">IF($AI967="","",C967)</f>
        <v/>
      </c>
      <c r="AK967" s="52" t="str">
        <f t="shared" ref="AK967:AK1030" si="334">IF($AI967="","",F967)</f>
        <v/>
      </c>
      <c r="AL967" s="52" t="str">
        <f t="shared" ref="AL967:AL1030" si="335">IF($AI967="","",G967)</f>
        <v/>
      </c>
      <c r="AM967" s="48" t="str">
        <f t="shared" ref="AM967:AM1030" si="336">IF($AI967="","",J967+L967)</f>
        <v/>
      </c>
      <c r="AN967" s="48" t="str">
        <f t="shared" ref="AN967:AN1030" si="337">IF($AI967="","",M967)</f>
        <v/>
      </c>
      <c r="AP967" s="18" t="str">
        <f t="shared" ref="AP967:AP1030" si="338">IF(F967=0,"",MONTH(F967))</f>
        <v/>
      </c>
      <c r="AQ967" s="18" t="str">
        <f t="shared" ref="AQ967:AQ1030" si="339">IF(G967=0,"",MONTH(G967))</f>
        <v/>
      </c>
      <c r="AR967" s="18">
        <v>4.0399999999999998E-2</v>
      </c>
      <c r="AS967" s="18">
        <f>IF(AF!$D$27="Todos",1,IF(M967=AF!$D$27,1,0))</f>
        <v>1</v>
      </c>
      <c r="AT967" s="53">
        <f>IF(AND(E967=AF!$D$6,OR(LT!M967=AF!$D$27,AF!$D$27="Todos"),OR(AP967=AF!$E$8,AQ967=AF!$E$8)),AR967+AS967,0)</f>
        <v>0</v>
      </c>
      <c r="AU967" s="18" t="str">
        <f t="shared" ref="AU967:AU1030" si="340">IF($AT967=0,"",C967)</f>
        <v/>
      </c>
      <c r="AV967" s="54" t="str">
        <f t="shared" ref="AV967:AV1030" si="341">IF($AT967=0,"",F967)</f>
        <v/>
      </c>
      <c r="AW967" s="54" t="str">
        <f t="shared" ref="AW967:AW1030" si="342">IF($AT967=0,"",G967)</f>
        <v/>
      </c>
      <c r="AX967" s="18" t="str">
        <f t="shared" ref="AX967:AX1030" si="343">IF($AT967=0,"",J967+L967)</f>
        <v/>
      </c>
      <c r="AY967" s="18" t="str">
        <f t="shared" ref="AY967:AY1030" si="344">IF($AT967=0,"",M967)</f>
        <v/>
      </c>
      <c r="BA967" s="18">
        <f>IF($E967=AF!$D$6,IF($M967="Concluída no prazo",2,IF($M967="Concluída com atraso",1,0)),0)</f>
        <v>0</v>
      </c>
      <c r="BB967" s="18">
        <f>IF($E967=AF!$D$6,IF($M967="Atrasada",2,IF($M967="Concluída com atraso",1,0)),0)</f>
        <v>0</v>
      </c>
      <c r="BC967" s="18">
        <v>9.6100000000000005E-3</v>
      </c>
      <c r="BD967" s="18">
        <f t="shared" si="329"/>
        <v>9.6100000000000005E-3</v>
      </c>
      <c r="BE967" s="18">
        <f t="shared" si="329"/>
        <v>9.6100000000000005E-3</v>
      </c>
      <c r="BF967" s="18" t="str">
        <f t="shared" ref="BF967:BF1030" si="345">IF(C967=0,"",C967)</f>
        <v/>
      </c>
      <c r="BN967" s="18" t="str">
        <f t="shared" ref="BN967:BN1030" si="346">IF(AP967=AQ967,"s","n")</f>
        <v>s</v>
      </c>
    </row>
    <row r="968" spans="3:66" ht="50.1" customHeight="1" thickTop="1" thickBot="1" x14ac:dyDescent="0.3">
      <c r="C968" s="46"/>
      <c r="D968" s="46"/>
      <c r="E968" s="46"/>
      <c r="F968" s="122"/>
      <c r="G968" s="122"/>
      <c r="H968" s="78" t="str">
        <f t="shared" ref="H968:H1031" si="347">IF(F968=0,"",MONTH(F968))</f>
        <v/>
      </c>
      <c r="I968" s="78" t="str">
        <f t="shared" ref="I968:I1031" si="348">IF(G968=0,"",MONTH(G968))</f>
        <v/>
      </c>
      <c r="J968" s="16"/>
      <c r="K968" s="46" t="str">
        <f t="shared" ref="K968:K1031" si="349">IF(OR(F968=0,G968=0),"",IF(MONTH(G968)-MONTH(F968)&gt;1,"Esta tarefa está muito grande. Divida em tarefas menores.",IF(MONTH(F968)=MONTH(G968),"Sim! Inicia em "&amp;VLOOKUP(MONTH(F968),$BK$6:$BL$17,2,FALSE)&amp;" e termina em "&amp;VLOOKUP(MONTH(G968),$BK$6:$BL$17,2,FALSE)&amp;".","Não! Inicia em "&amp;VLOOKUP(MONTH(F968),$BK$6:$BL$17,2,FALSE)&amp;" e termina em "&amp;VLOOKUP(MONTH(G968),$BK$6:$BL$17,2,FALSE)&amp;".")))</f>
        <v/>
      </c>
      <c r="L968" s="16"/>
      <c r="M968" s="16"/>
      <c r="N968" s="46"/>
      <c r="O968" s="47" t="str">
        <f t="shared" si="330"/>
        <v/>
      </c>
      <c r="P968" s="47"/>
      <c r="Q968" s="48" t="str">
        <f>IFERROR(VLOOKUP(E968,Funcionários!$C$8:$E$207,3,FALSE),"")</f>
        <v/>
      </c>
      <c r="R968" s="47"/>
      <c r="S968" s="49" t="str">
        <f t="shared" si="331"/>
        <v/>
      </c>
      <c r="T968" s="49">
        <v>9.6200000000000001E-3</v>
      </c>
      <c r="U968" s="48" t="str">
        <f>IF(Funcionários!C969=0,"",Funcionários!C969)</f>
        <v/>
      </c>
      <c r="V968" s="50">
        <f>IF(U968="",0,IF(COUNTIFS($E$7:$E$3006,U968,$I$7:$I$3006,'RC'!$E$6)=0,0,COUNTIFS($M$7:$M$3006,"Concluída no prazo",$E$7:$E$3006,U968,$I$7:$I$3006,'RC'!$E$6)/COUNTIFS($E$7:$E$3006,U968,$I$7:$I$3006,'RC'!$E$6)))</f>
        <v>0</v>
      </c>
      <c r="W968" s="49">
        <f>SUMIFS($J$7:$J$3006,$E$7:$E$3006,U968,$I$7:$I$3006,'RC'!$E$6)+SUMIFS($L$7:$L$3006,$E$7:$E$3006,U968,$I$7:$I$3006,'RC'!$E$6)</f>
        <v>0</v>
      </c>
      <c r="X968" s="48">
        <f>COUNTIFS($E$7:$E$3006,U968,$I$7:$I$3006,'RC'!$E$6)</f>
        <v>0</v>
      </c>
      <c r="Y968" s="48"/>
      <c r="Z968" s="51" t="str">
        <f>IF(AQ968='RC'!$E$6,AC968*1000+AD968,"")</f>
        <v/>
      </c>
      <c r="AA968" s="51" t="str">
        <f>IF(AB968="","",IF(AQ968='RC'!$E$6,AC968*1000-AD968,""))</f>
        <v/>
      </c>
      <c r="AB968" s="48" t="str">
        <f>IFERROR(VLOOKUP(E968,Funcionários!$C$8:$E$207,3,FALSE),"")</f>
        <v/>
      </c>
      <c r="AC968" s="50" t="str">
        <f>IF(AB968="","",IF(COUNTIFS($AB$7:$AB$3006,AB968,$AQ$7:$AQ$3006,'RC'!$E$6)=0,"",COUNTIFS($M$7:$M$3006,"Concluída no prazo",$AB$7:$AB$3006,AB968,$AQ$7:$AQ$3006,'RC'!$E$6)/COUNTIFS($AB$7:$AB$3006,AB968,$AQ$7:$AQ$3006,'RC'!$E$6)))</f>
        <v/>
      </c>
      <c r="AD968" s="48">
        <f>SUMIF($AQ$7:$AQ$3006,'RC'!$E$6,$J$7:$J$3006)+SUMIF($AQ$7:$AQ$3006,'RC'!$E$6,$L$7:$L$3006)</f>
        <v>21</v>
      </c>
      <c r="AF968" s="48">
        <v>4.0389999999997102E-2</v>
      </c>
      <c r="AG968" s="48">
        <f>IF(OR(AQ968="",AQ968&lt;&gt;'RC'!$E$6,AB968&lt;&gt;'RC'!$D$21),0,1)</f>
        <v>0</v>
      </c>
      <c r="AH968" s="48">
        <f t="shared" ref="AH968:AH1031" si="350">AF968+AG968</f>
        <v>4.0389999999997102E-2</v>
      </c>
      <c r="AI968" s="48" t="str">
        <f t="shared" si="332"/>
        <v/>
      </c>
      <c r="AJ968" s="48" t="str">
        <f t="shared" si="333"/>
        <v/>
      </c>
      <c r="AK968" s="52" t="str">
        <f t="shared" si="334"/>
        <v/>
      </c>
      <c r="AL968" s="52" t="str">
        <f t="shared" si="335"/>
        <v/>
      </c>
      <c r="AM968" s="48" t="str">
        <f t="shared" si="336"/>
        <v/>
      </c>
      <c r="AN968" s="48" t="str">
        <f t="shared" si="337"/>
        <v/>
      </c>
      <c r="AP968" s="18" t="str">
        <f t="shared" si="338"/>
        <v/>
      </c>
      <c r="AQ968" s="18" t="str">
        <f t="shared" si="339"/>
        <v/>
      </c>
      <c r="AR968" s="18">
        <v>4.0390000000000002E-2</v>
      </c>
      <c r="AS968" s="18">
        <f>IF(AF!$D$27="Todos",1,IF(M968=AF!$D$27,1,0))</f>
        <v>1</v>
      </c>
      <c r="AT968" s="53">
        <f>IF(AND(E968=AF!$D$6,OR(LT!M968=AF!$D$27,AF!$D$27="Todos"),OR(AP968=AF!$E$8,AQ968=AF!$E$8)),AR968+AS968,0)</f>
        <v>0</v>
      </c>
      <c r="AU968" s="18" t="str">
        <f t="shared" si="340"/>
        <v/>
      </c>
      <c r="AV968" s="54" t="str">
        <f t="shared" si="341"/>
        <v/>
      </c>
      <c r="AW968" s="54" t="str">
        <f t="shared" si="342"/>
        <v/>
      </c>
      <c r="AX968" s="18" t="str">
        <f t="shared" si="343"/>
        <v/>
      </c>
      <c r="AY968" s="18" t="str">
        <f t="shared" si="344"/>
        <v/>
      </c>
      <c r="BA968" s="18">
        <f>IF($E968=AF!$D$6,IF($M968="Concluída no prazo",2,IF($M968="Concluída com atraso",1,0)),0)</f>
        <v>0</v>
      </c>
      <c r="BB968" s="18">
        <f>IF($E968=AF!$D$6,IF($M968="Atrasada",2,IF($M968="Concluída com atraso",1,0)),0)</f>
        <v>0</v>
      </c>
      <c r="BC968" s="18">
        <v>9.6200000000000001E-3</v>
      </c>
      <c r="BD968" s="18">
        <f t="shared" ref="BD968:BE1031" si="351">BA968+$BC968</f>
        <v>9.6200000000000001E-3</v>
      </c>
      <c r="BE968" s="18">
        <f t="shared" si="351"/>
        <v>9.6200000000000001E-3</v>
      </c>
      <c r="BF968" s="18" t="str">
        <f t="shared" si="345"/>
        <v/>
      </c>
      <c r="BN968" s="18" t="str">
        <f t="shared" si="346"/>
        <v>s</v>
      </c>
    </row>
    <row r="969" spans="3:66" ht="50.1" customHeight="1" thickTop="1" thickBot="1" x14ac:dyDescent="0.3">
      <c r="C969" s="46"/>
      <c r="D969" s="46"/>
      <c r="E969" s="46"/>
      <c r="F969" s="122"/>
      <c r="G969" s="122"/>
      <c r="H969" s="78" t="str">
        <f t="shared" si="347"/>
        <v/>
      </c>
      <c r="I969" s="78" t="str">
        <f t="shared" si="348"/>
        <v/>
      </c>
      <c r="J969" s="16"/>
      <c r="K969" s="46" t="str">
        <f t="shared" si="349"/>
        <v/>
      </c>
      <c r="L969" s="16"/>
      <c r="M969" s="16"/>
      <c r="N969" s="46"/>
      <c r="O969" s="47" t="str">
        <f t="shared" si="330"/>
        <v/>
      </c>
      <c r="P969" s="47"/>
      <c r="Q969" s="48" t="str">
        <f>IFERROR(VLOOKUP(E969,Funcionários!$C$8:$E$207,3,FALSE),"")</f>
        <v/>
      </c>
      <c r="R969" s="47"/>
      <c r="S969" s="49" t="str">
        <f t="shared" si="331"/>
        <v/>
      </c>
      <c r="T969" s="49">
        <v>9.6299999999999997E-3</v>
      </c>
      <c r="U969" s="48" t="str">
        <f>IF(Funcionários!C970=0,"",Funcionários!C970)</f>
        <v/>
      </c>
      <c r="V969" s="50">
        <f>IF(U969="",0,IF(COUNTIFS($E$7:$E$3006,U969,$I$7:$I$3006,'RC'!$E$6)=0,0,COUNTIFS($M$7:$M$3006,"Concluída no prazo",$E$7:$E$3006,U969,$I$7:$I$3006,'RC'!$E$6)/COUNTIFS($E$7:$E$3006,U969,$I$7:$I$3006,'RC'!$E$6)))</f>
        <v>0</v>
      </c>
      <c r="W969" s="49">
        <f>SUMIFS($J$7:$J$3006,$E$7:$E$3006,U969,$I$7:$I$3006,'RC'!$E$6)+SUMIFS($L$7:$L$3006,$E$7:$E$3006,U969,$I$7:$I$3006,'RC'!$E$6)</f>
        <v>0</v>
      </c>
      <c r="X969" s="48">
        <f>COUNTIFS($E$7:$E$3006,U969,$I$7:$I$3006,'RC'!$E$6)</f>
        <v>0</v>
      </c>
      <c r="Y969" s="48"/>
      <c r="Z969" s="51" t="str">
        <f>IF(AQ969='RC'!$E$6,AC969*1000+AD969,"")</f>
        <v/>
      </c>
      <c r="AA969" s="51" t="str">
        <f>IF(AB969="","",IF(AQ969='RC'!$E$6,AC969*1000-AD969,""))</f>
        <v/>
      </c>
      <c r="AB969" s="48" t="str">
        <f>IFERROR(VLOOKUP(E969,Funcionários!$C$8:$E$207,3,FALSE),"")</f>
        <v/>
      </c>
      <c r="AC969" s="50" t="str">
        <f>IF(AB969="","",IF(COUNTIFS($AB$7:$AB$3006,AB969,$AQ$7:$AQ$3006,'RC'!$E$6)=0,"",COUNTIFS($M$7:$M$3006,"Concluída no prazo",$AB$7:$AB$3006,AB969,$AQ$7:$AQ$3006,'RC'!$E$6)/COUNTIFS($AB$7:$AB$3006,AB969,$AQ$7:$AQ$3006,'RC'!$E$6)))</f>
        <v/>
      </c>
      <c r="AD969" s="48">
        <f>SUMIF($AQ$7:$AQ$3006,'RC'!$E$6,$J$7:$J$3006)+SUMIF($AQ$7:$AQ$3006,'RC'!$E$6,$L$7:$L$3006)</f>
        <v>21</v>
      </c>
      <c r="AF969" s="48">
        <v>4.0379999999997099E-2</v>
      </c>
      <c r="AG969" s="48">
        <f>IF(OR(AQ969="",AQ969&lt;&gt;'RC'!$E$6,AB969&lt;&gt;'RC'!$D$21),0,1)</f>
        <v>0</v>
      </c>
      <c r="AH969" s="48">
        <f t="shared" si="350"/>
        <v>4.0379999999997099E-2</v>
      </c>
      <c r="AI969" s="48" t="str">
        <f t="shared" si="332"/>
        <v/>
      </c>
      <c r="AJ969" s="48" t="str">
        <f t="shared" si="333"/>
        <v/>
      </c>
      <c r="AK969" s="52" t="str">
        <f t="shared" si="334"/>
        <v/>
      </c>
      <c r="AL969" s="52" t="str">
        <f t="shared" si="335"/>
        <v/>
      </c>
      <c r="AM969" s="48" t="str">
        <f t="shared" si="336"/>
        <v/>
      </c>
      <c r="AN969" s="48" t="str">
        <f t="shared" si="337"/>
        <v/>
      </c>
      <c r="AP969" s="18" t="str">
        <f t="shared" si="338"/>
        <v/>
      </c>
      <c r="AQ969" s="18" t="str">
        <f t="shared" si="339"/>
        <v/>
      </c>
      <c r="AR969" s="18">
        <v>4.0379999999999999E-2</v>
      </c>
      <c r="AS969" s="18">
        <f>IF(AF!$D$27="Todos",1,IF(M969=AF!$D$27,1,0))</f>
        <v>1</v>
      </c>
      <c r="AT969" s="53">
        <f>IF(AND(E969=AF!$D$6,OR(LT!M969=AF!$D$27,AF!$D$27="Todos"),OR(AP969=AF!$E$8,AQ969=AF!$E$8)),AR969+AS969,0)</f>
        <v>0</v>
      </c>
      <c r="AU969" s="18" t="str">
        <f t="shared" si="340"/>
        <v/>
      </c>
      <c r="AV969" s="54" t="str">
        <f t="shared" si="341"/>
        <v/>
      </c>
      <c r="AW969" s="54" t="str">
        <f t="shared" si="342"/>
        <v/>
      </c>
      <c r="AX969" s="18" t="str">
        <f t="shared" si="343"/>
        <v/>
      </c>
      <c r="AY969" s="18" t="str">
        <f t="shared" si="344"/>
        <v/>
      </c>
      <c r="BA969" s="18">
        <f>IF($E969=AF!$D$6,IF($M969="Concluída no prazo",2,IF($M969="Concluída com atraso",1,0)),0)</f>
        <v>0</v>
      </c>
      <c r="BB969" s="18">
        <f>IF($E969=AF!$D$6,IF($M969="Atrasada",2,IF($M969="Concluída com atraso",1,0)),0)</f>
        <v>0</v>
      </c>
      <c r="BC969" s="18">
        <v>9.6299999999999997E-3</v>
      </c>
      <c r="BD969" s="18">
        <f t="shared" si="351"/>
        <v>9.6299999999999997E-3</v>
      </c>
      <c r="BE969" s="18">
        <f t="shared" si="351"/>
        <v>9.6299999999999997E-3</v>
      </c>
      <c r="BF969" s="18" t="str">
        <f t="shared" si="345"/>
        <v/>
      </c>
      <c r="BN969" s="18" t="str">
        <f t="shared" si="346"/>
        <v>s</v>
      </c>
    </row>
    <row r="970" spans="3:66" ht="50.1" customHeight="1" thickTop="1" thickBot="1" x14ac:dyDescent="0.3">
      <c r="C970" s="46"/>
      <c r="D970" s="46"/>
      <c r="E970" s="46"/>
      <c r="F970" s="122"/>
      <c r="G970" s="122"/>
      <c r="H970" s="78" t="str">
        <f t="shared" si="347"/>
        <v/>
      </c>
      <c r="I970" s="78" t="str">
        <f t="shared" si="348"/>
        <v/>
      </c>
      <c r="J970" s="16"/>
      <c r="K970" s="46" t="str">
        <f t="shared" si="349"/>
        <v/>
      </c>
      <c r="L970" s="16"/>
      <c r="M970" s="16"/>
      <c r="N970" s="46"/>
      <c r="O970" s="47" t="str">
        <f t="shared" ref="O970:O1033" si="352">IF(J970=0,"",J970/(J970+L970))</f>
        <v/>
      </c>
      <c r="P970" s="47"/>
      <c r="Q970" s="48" t="str">
        <f>IFERROR(VLOOKUP(E970,Funcionários!$C$8:$E$207,3,FALSE),"")</f>
        <v/>
      </c>
      <c r="R970" s="47"/>
      <c r="S970" s="49" t="str">
        <f t="shared" ref="S970:S1033" si="353">IF(U970="","",V970*100000+W970*10+X970+T970)</f>
        <v/>
      </c>
      <c r="T970" s="49">
        <v>9.6399999999999993E-3</v>
      </c>
      <c r="U970" s="48" t="str">
        <f>IF(Funcionários!C971=0,"",Funcionários!C971)</f>
        <v/>
      </c>
      <c r="V970" s="50">
        <f>IF(U970="",0,IF(COUNTIFS($E$7:$E$3006,U970,$I$7:$I$3006,'RC'!$E$6)=0,0,COUNTIFS($M$7:$M$3006,"Concluída no prazo",$E$7:$E$3006,U970,$I$7:$I$3006,'RC'!$E$6)/COUNTIFS($E$7:$E$3006,U970,$I$7:$I$3006,'RC'!$E$6)))</f>
        <v>0</v>
      </c>
      <c r="W970" s="49">
        <f>SUMIFS($J$7:$J$3006,$E$7:$E$3006,U970,$I$7:$I$3006,'RC'!$E$6)+SUMIFS($L$7:$L$3006,$E$7:$E$3006,U970,$I$7:$I$3006,'RC'!$E$6)</f>
        <v>0</v>
      </c>
      <c r="X970" s="48">
        <f>COUNTIFS($E$7:$E$3006,U970,$I$7:$I$3006,'RC'!$E$6)</f>
        <v>0</v>
      </c>
      <c r="Y970" s="48"/>
      <c r="Z970" s="51" t="str">
        <f>IF(AQ970='RC'!$E$6,AC970*1000+AD970,"")</f>
        <v/>
      </c>
      <c r="AA970" s="51" t="str">
        <f>IF(AB970="","",IF(AQ970='RC'!$E$6,AC970*1000-AD970,""))</f>
        <v/>
      </c>
      <c r="AB970" s="48" t="str">
        <f>IFERROR(VLOOKUP(E970,Funcionários!$C$8:$E$207,3,FALSE),"")</f>
        <v/>
      </c>
      <c r="AC970" s="50" t="str">
        <f>IF(AB970="","",IF(COUNTIFS($AB$7:$AB$3006,AB970,$AQ$7:$AQ$3006,'RC'!$E$6)=0,"",COUNTIFS($M$7:$M$3006,"Concluída no prazo",$AB$7:$AB$3006,AB970,$AQ$7:$AQ$3006,'RC'!$E$6)/COUNTIFS($AB$7:$AB$3006,AB970,$AQ$7:$AQ$3006,'RC'!$E$6)))</f>
        <v/>
      </c>
      <c r="AD970" s="48">
        <f>SUMIF($AQ$7:$AQ$3006,'RC'!$E$6,$J$7:$J$3006)+SUMIF($AQ$7:$AQ$3006,'RC'!$E$6,$L$7:$L$3006)</f>
        <v>21</v>
      </c>
      <c r="AF970" s="48">
        <v>4.0369999999997103E-2</v>
      </c>
      <c r="AG970" s="48">
        <f>IF(OR(AQ970="",AQ970&lt;&gt;'RC'!$E$6,AB970&lt;&gt;'RC'!$D$21),0,1)</f>
        <v>0</v>
      </c>
      <c r="AH970" s="48">
        <f t="shared" si="350"/>
        <v>4.0369999999997103E-2</v>
      </c>
      <c r="AI970" s="48" t="str">
        <f t="shared" si="332"/>
        <v/>
      </c>
      <c r="AJ970" s="48" t="str">
        <f t="shared" si="333"/>
        <v/>
      </c>
      <c r="AK970" s="52" t="str">
        <f t="shared" si="334"/>
        <v/>
      </c>
      <c r="AL970" s="52" t="str">
        <f t="shared" si="335"/>
        <v/>
      </c>
      <c r="AM970" s="48" t="str">
        <f t="shared" si="336"/>
        <v/>
      </c>
      <c r="AN970" s="48" t="str">
        <f t="shared" si="337"/>
        <v/>
      </c>
      <c r="AP970" s="18" t="str">
        <f t="shared" si="338"/>
        <v/>
      </c>
      <c r="AQ970" s="18" t="str">
        <f t="shared" si="339"/>
        <v/>
      </c>
      <c r="AR970" s="18">
        <v>4.0370000000000003E-2</v>
      </c>
      <c r="AS970" s="18">
        <f>IF(AF!$D$27="Todos",1,IF(M970=AF!$D$27,1,0))</f>
        <v>1</v>
      </c>
      <c r="AT970" s="53">
        <f>IF(AND(E970=AF!$D$6,OR(LT!M970=AF!$D$27,AF!$D$27="Todos"),OR(AP970=AF!$E$8,AQ970=AF!$E$8)),AR970+AS970,0)</f>
        <v>0</v>
      </c>
      <c r="AU970" s="18" t="str">
        <f t="shared" si="340"/>
        <v/>
      </c>
      <c r="AV970" s="54" t="str">
        <f t="shared" si="341"/>
        <v/>
      </c>
      <c r="AW970" s="54" t="str">
        <f t="shared" si="342"/>
        <v/>
      </c>
      <c r="AX970" s="18" t="str">
        <f t="shared" si="343"/>
        <v/>
      </c>
      <c r="AY970" s="18" t="str">
        <f t="shared" si="344"/>
        <v/>
      </c>
      <c r="BA970" s="18">
        <f>IF($E970=AF!$D$6,IF($M970="Concluída no prazo",2,IF($M970="Concluída com atraso",1,0)),0)</f>
        <v>0</v>
      </c>
      <c r="BB970" s="18">
        <f>IF($E970=AF!$D$6,IF($M970="Atrasada",2,IF($M970="Concluída com atraso",1,0)),0)</f>
        <v>0</v>
      </c>
      <c r="BC970" s="18">
        <v>9.6399999999999993E-3</v>
      </c>
      <c r="BD970" s="18">
        <f t="shared" si="351"/>
        <v>9.6399999999999993E-3</v>
      </c>
      <c r="BE970" s="18">
        <f t="shared" si="351"/>
        <v>9.6399999999999993E-3</v>
      </c>
      <c r="BF970" s="18" t="str">
        <f t="shared" si="345"/>
        <v/>
      </c>
      <c r="BN970" s="18" t="str">
        <f t="shared" si="346"/>
        <v>s</v>
      </c>
    </row>
    <row r="971" spans="3:66" ht="50.1" customHeight="1" thickTop="1" thickBot="1" x14ac:dyDescent="0.3">
      <c r="C971" s="46"/>
      <c r="D971" s="46"/>
      <c r="E971" s="46"/>
      <c r="F971" s="122"/>
      <c r="G971" s="122"/>
      <c r="H971" s="78" t="str">
        <f t="shared" si="347"/>
        <v/>
      </c>
      <c r="I971" s="78" t="str">
        <f t="shared" si="348"/>
        <v/>
      </c>
      <c r="J971" s="16"/>
      <c r="K971" s="46" t="str">
        <f t="shared" si="349"/>
        <v/>
      </c>
      <c r="L971" s="16"/>
      <c r="M971" s="16"/>
      <c r="N971" s="46"/>
      <c r="O971" s="47" t="str">
        <f t="shared" si="352"/>
        <v/>
      </c>
      <c r="P971" s="47"/>
      <c r="Q971" s="48" t="str">
        <f>IFERROR(VLOOKUP(E971,Funcionários!$C$8:$E$207,3,FALSE),"")</f>
        <v/>
      </c>
      <c r="R971" s="47"/>
      <c r="S971" s="49" t="str">
        <f t="shared" si="353"/>
        <v/>
      </c>
      <c r="T971" s="49">
        <v>9.6500000000000006E-3</v>
      </c>
      <c r="U971" s="48" t="str">
        <f>IF(Funcionários!C972=0,"",Funcionários!C972)</f>
        <v/>
      </c>
      <c r="V971" s="50">
        <f>IF(U971="",0,IF(COUNTIFS($E$7:$E$3006,U971,$I$7:$I$3006,'RC'!$E$6)=0,0,COUNTIFS($M$7:$M$3006,"Concluída no prazo",$E$7:$E$3006,U971,$I$7:$I$3006,'RC'!$E$6)/COUNTIFS($E$7:$E$3006,U971,$I$7:$I$3006,'RC'!$E$6)))</f>
        <v>0</v>
      </c>
      <c r="W971" s="49">
        <f>SUMIFS($J$7:$J$3006,$E$7:$E$3006,U971,$I$7:$I$3006,'RC'!$E$6)+SUMIFS($L$7:$L$3006,$E$7:$E$3006,U971,$I$7:$I$3006,'RC'!$E$6)</f>
        <v>0</v>
      </c>
      <c r="X971" s="48">
        <f>COUNTIFS($E$7:$E$3006,U971,$I$7:$I$3006,'RC'!$E$6)</f>
        <v>0</v>
      </c>
      <c r="Y971" s="48"/>
      <c r="Z971" s="51" t="str">
        <f>IF(AQ971='RC'!$E$6,AC971*1000+AD971,"")</f>
        <v/>
      </c>
      <c r="AA971" s="51" t="str">
        <f>IF(AB971="","",IF(AQ971='RC'!$E$6,AC971*1000-AD971,""))</f>
        <v/>
      </c>
      <c r="AB971" s="48" t="str">
        <f>IFERROR(VLOOKUP(E971,Funcionários!$C$8:$E$207,3,FALSE),"")</f>
        <v/>
      </c>
      <c r="AC971" s="50" t="str">
        <f>IF(AB971="","",IF(COUNTIFS($AB$7:$AB$3006,AB971,$AQ$7:$AQ$3006,'RC'!$E$6)=0,"",COUNTIFS($M$7:$M$3006,"Concluída no prazo",$AB$7:$AB$3006,AB971,$AQ$7:$AQ$3006,'RC'!$E$6)/COUNTIFS($AB$7:$AB$3006,AB971,$AQ$7:$AQ$3006,'RC'!$E$6)))</f>
        <v/>
      </c>
      <c r="AD971" s="48">
        <f>SUMIF($AQ$7:$AQ$3006,'RC'!$E$6,$J$7:$J$3006)+SUMIF($AQ$7:$AQ$3006,'RC'!$E$6,$L$7:$L$3006)</f>
        <v>21</v>
      </c>
      <c r="AF971" s="48">
        <v>4.03599999999971E-2</v>
      </c>
      <c r="AG971" s="48">
        <f>IF(OR(AQ971="",AQ971&lt;&gt;'RC'!$E$6,AB971&lt;&gt;'RC'!$D$21),0,1)</f>
        <v>0</v>
      </c>
      <c r="AH971" s="48">
        <f t="shared" si="350"/>
        <v>4.03599999999971E-2</v>
      </c>
      <c r="AI971" s="48" t="str">
        <f t="shared" si="332"/>
        <v/>
      </c>
      <c r="AJ971" s="48" t="str">
        <f t="shared" si="333"/>
        <v/>
      </c>
      <c r="AK971" s="52" t="str">
        <f t="shared" si="334"/>
        <v/>
      </c>
      <c r="AL971" s="52" t="str">
        <f t="shared" si="335"/>
        <v/>
      </c>
      <c r="AM971" s="48" t="str">
        <f t="shared" si="336"/>
        <v/>
      </c>
      <c r="AN971" s="48" t="str">
        <f t="shared" si="337"/>
        <v/>
      </c>
      <c r="AP971" s="18" t="str">
        <f t="shared" si="338"/>
        <v/>
      </c>
      <c r="AQ971" s="18" t="str">
        <f t="shared" si="339"/>
        <v/>
      </c>
      <c r="AR971" s="18">
        <v>4.036E-2</v>
      </c>
      <c r="AS971" s="18">
        <f>IF(AF!$D$27="Todos",1,IF(M971=AF!$D$27,1,0))</f>
        <v>1</v>
      </c>
      <c r="AT971" s="53">
        <f>IF(AND(E971=AF!$D$6,OR(LT!M971=AF!$D$27,AF!$D$27="Todos"),OR(AP971=AF!$E$8,AQ971=AF!$E$8)),AR971+AS971,0)</f>
        <v>0</v>
      </c>
      <c r="AU971" s="18" t="str">
        <f t="shared" si="340"/>
        <v/>
      </c>
      <c r="AV971" s="54" t="str">
        <f t="shared" si="341"/>
        <v/>
      </c>
      <c r="AW971" s="54" t="str">
        <f t="shared" si="342"/>
        <v/>
      </c>
      <c r="AX971" s="18" t="str">
        <f t="shared" si="343"/>
        <v/>
      </c>
      <c r="AY971" s="18" t="str">
        <f t="shared" si="344"/>
        <v/>
      </c>
      <c r="BA971" s="18">
        <f>IF($E971=AF!$D$6,IF($M971="Concluída no prazo",2,IF($M971="Concluída com atraso",1,0)),0)</f>
        <v>0</v>
      </c>
      <c r="BB971" s="18">
        <f>IF($E971=AF!$D$6,IF($M971="Atrasada",2,IF($M971="Concluída com atraso",1,0)),0)</f>
        <v>0</v>
      </c>
      <c r="BC971" s="18">
        <v>9.6500000000000006E-3</v>
      </c>
      <c r="BD971" s="18">
        <f t="shared" si="351"/>
        <v>9.6500000000000006E-3</v>
      </c>
      <c r="BE971" s="18">
        <f t="shared" si="351"/>
        <v>9.6500000000000006E-3</v>
      </c>
      <c r="BF971" s="18" t="str">
        <f t="shared" si="345"/>
        <v/>
      </c>
      <c r="BN971" s="18" t="str">
        <f t="shared" si="346"/>
        <v>s</v>
      </c>
    </row>
    <row r="972" spans="3:66" ht="50.1" customHeight="1" thickTop="1" thickBot="1" x14ac:dyDescent="0.3">
      <c r="C972" s="46"/>
      <c r="D972" s="46"/>
      <c r="E972" s="46"/>
      <c r="F972" s="122"/>
      <c r="G972" s="122"/>
      <c r="H972" s="78" t="str">
        <f t="shared" si="347"/>
        <v/>
      </c>
      <c r="I972" s="78" t="str">
        <f t="shared" si="348"/>
        <v/>
      </c>
      <c r="J972" s="16"/>
      <c r="K972" s="46" t="str">
        <f t="shared" si="349"/>
        <v/>
      </c>
      <c r="L972" s="16"/>
      <c r="M972" s="16"/>
      <c r="N972" s="46"/>
      <c r="O972" s="47" t="str">
        <f t="shared" si="352"/>
        <v/>
      </c>
      <c r="P972" s="47"/>
      <c r="Q972" s="48" t="str">
        <f>IFERROR(VLOOKUP(E972,Funcionários!$C$8:$E$207,3,FALSE),"")</f>
        <v/>
      </c>
      <c r="R972" s="47"/>
      <c r="S972" s="49" t="str">
        <f t="shared" si="353"/>
        <v/>
      </c>
      <c r="T972" s="49">
        <v>9.6600000000000002E-3</v>
      </c>
      <c r="U972" s="48" t="str">
        <f>IF(Funcionários!C973=0,"",Funcionários!C973)</f>
        <v/>
      </c>
      <c r="V972" s="50">
        <f>IF(U972="",0,IF(COUNTIFS($E$7:$E$3006,U972,$I$7:$I$3006,'RC'!$E$6)=0,0,COUNTIFS($M$7:$M$3006,"Concluída no prazo",$E$7:$E$3006,U972,$I$7:$I$3006,'RC'!$E$6)/COUNTIFS($E$7:$E$3006,U972,$I$7:$I$3006,'RC'!$E$6)))</f>
        <v>0</v>
      </c>
      <c r="W972" s="49">
        <f>SUMIFS($J$7:$J$3006,$E$7:$E$3006,U972,$I$7:$I$3006,'RC'!$E$6)+SUMIFS($L$7:$L$3006,$E$7:$E$3006,U972,$I$7:$I$3006,'RC'!$E$6)</f>
        <v>0</v>
      </c>
      <c r="X972" s="48">
        <f>COUNTIFS($E$7:$E$3006,U972,$I$7:$I$3006,'RC'!$E$6)</f>
        <v>0</v>
      </c>
      <c r="Y972" s="48"/>
      <c r="Z972" s="51" t="str">
        <f>IF(AQ972='RC'!$E$6,AC972*1000+AD972,"")</f>
        <v/>
      </c>
      <c r="AA972" s="51" t="str">
        <f>IF(AB972="","",IF(AQ972='RC'!$E$6,AC972*1000-AD972,""))</f>
        <v/>
      </c>
      <c r="AB972" s="48" t="str">
        <f>IFERROR(VLOOKUP(E972,Funcionários!$C$8:$E$207,3,FALSE),"")</f>
        <v/>
      </c>
      <c r="AC972" s="50" t="str">
        <f>IF(AB972="","",IF(COUNTIFS($AB$7:$AB$3006,AB972,$AQ$7:$AQ$3006,'RC'!$E$6)=0,"",COUNTIFS($M$7:$M$3006,"Concluída no prazo",$AB$7:$AB$3006,AB972,$AQ$7:$AQ$3006,'RC'!$E$6)/COUNTIFS($AB$7:$AB$3006,AB972,$AQ$7:$AQ$3006,'RC'!$E$6)))</f>
        <v/>
      </c>
      <c r="AD972" s="48">
        <f>SUMIF($AQ$7:$AQ$3006,'RC'!$E$6,$J$7:$J$3006)+SUMIF($AQ$7:$AQ$3006,'RC'!$E$6,$L$7:$L$3006)</f>
        <v>21</v>
      </c>
      <c r="AF972" s="48">
        <v>4.0349999999997103E-2</v>
      </c>
      <c r="AG972" s="48">
        <f>IF(OR(AQ972="",AQ972&lt;&gt;'RC'!$E$6,AB972&lt;&gt;'RC'!$D$21),0,1)</f>
        <v>0</v>
      </c>
      <c r="AH972" s="48">
        <f t="shared" si="350"/>
        <v>4.0349999999997103E-2</v>
      </c>
      <c r="AI972" s="48" t="str">
        <f t="shared" si="332"/>
        <v/>
      </c>
      <c r="AJ972" s="48" t="str">
        <f t="shared" si="333"/>
        <v/>
      </c>
      <c r="AK972" s="52" t="str">
        <f t="shared" si="334"/>
        <v/>
      </c>
      <c r="AL972" s="52" t="str">
        <f t="shared" si="335"/>
        <v/>
      </c>
      <c r="AM972" s="48" t="str">
        <f t="shared" si="336"/>
        <v/>
      </c>
      <c r="AN972" s="48" t="str">
        <f t="shared" si="337"/>
        <v/>
      </c>
      <c r="AP972" s="18" t="str">
        <f t="shared" si="338"/>
        <v/>
      </c>
      <c r="AQ972" s="18" t="str">
        <f t="shared" si="339"/>
        <v/>
      </c>
      <c r="AR972" s="18">
        <v>4.0349999999999997E-2</v>
      </c>
      <c r="AS972" s="18">
        <f>IF(AF!$D$27="Todos",1,IF(M972=AF!$D$27,1,0))</f>
        <v>1</v>
      </c>
      <c r="AT972" s="53">
        <f>IF(AND(E972=AF!$D$6,OR(LT!M972=AF!$D$27,AF!$D$27="Todos"),OR(AP972=AF!$E$8,AQ972=AF!$E$8)),AR972+AS972,0)</f>
        <v>0</v>
      </c>
      <c r="AU972" s="18" t="str">
        <f t="shared" si="340"/>
        <v/>
      </c>
      <c r="AV972" s="54" t="str">
        <f t="shared" si="341"/>
        <v/>
      </c>
      <c r="AW972" s="54" t="str">
        <f t="shared" si="342"/>
        <v/>
      </c>
      <c r="AX972" s="18" t="str">
        <f t="shared" si="343"/>
        <v/>
      </c>
      <c r="AY972" s="18" t="str">
        <f t="shared" si="344"/>
        <v/>
      </c>
      <c r="BA972" s="18">
        <f>IF($E972=AF!$D$6,IF($M972="Concluída no prazo",2,IF($M972="Concluída com atraso",1,0)),0)</f>
        <v>0</v>
      </c>
      <c r="BB972" s="18">
        <f>IF($E972=AF!$D$6,IF($M972="Atrasada",2,IF($M972="Concluída com atraso",1,0)),0)</f>
        <v>0</v>
      </c>
      <c r="BC972" s="18">
        <v>9.6600000000000002E-3</v>
      </c>
      <c r="BD972" s="18">
        <f t="shared" si="351"/>
        <v>9.6600000000000002E-3</v>
      </c>
      <c r="BE972" s="18">
        <f t="shared" si="351"/>
        <v>9.6600000000000002E-3</v>
      </c>
      <c r="BF972" s="18" t="str">
        <f t="shared" si="345"/>
        <v/>
      </c>
      <c r="BN972" s="18" t="str">
        <f t="shared" si="346"/>
        <v>s</v>
      </c>
    </row>
    <row r="973" spans="3:66" ht="50.1" customHeight="1" thickTop="1" thickBot="1" x14ac:dyDescent="0.3">
      <c r="C973" s="46"/>
      <c r="D973" s="46"/>
      <c r="E973" s="46"/>
      <c r="F973" s="122"/>
      <c r="G973" s="122"/>
      <c r="H973" s="78" t="str">
        <f t="shared" si="347"/>
        <v/>
      </c>
      <c r="I973" s="78" t="str">
        <f t="shared" si="348"/>
        <v/>
      </c>
      <c r="J973" s="16"/>
      <c r="K973" s="46" t="str">
        <f t="shared" si="349"/>
        <v/>
      </c>
      <c r="L973" s="16"/>
      <c r="M973" s="16"/>
      <c r="N973" s="46"/>
      <c r="O973" s="47" t="str">
        <f t="shared" si="352"/>
        <v/>
      </c>
      <c r="P973" s="47"/>
      <c r="Q973" s="48" t="str">
        <f>IFERROR(VLOOKUP(E973,Funcionários!$C$8:$E$207,3,FALSE),"")</f>
        <v/>
      </c>
      <c r="R973" s="47"/>
      <c r="S973" s="49" t="str">
        <f t="shared" si="353"/>
        <v/>
      </c>
      <c r="T973" s="49">
        <v>9.6699999999999998E-3</v>
      </c>
      <c r="U973" s="48" t="str">
        <f>IF(Funcionários!C974=0,"",Funcionários!C974)</f>
        <v/>
      </c>
      <c r="V973" s="50">
        <f>IF(U973="",0,IF(COUNTIFS($E$7:$E$3006,U973,$I$7:$I$3006,'RC'!$E$6)=0,0,COUNTIFS($M$7:$M$3006,"Concluída no prazo",$E$7:$E$3006,U973,$I$7:$I$3006,'RC'!$E$6)/COUNTIFS($E$7:$E$3006,U973,$I$7:$I$3006,'RC'!$E$6)))</f>
        <v>0</v>
      </c>
      <c r="W973" s="49">
        <f>SUMIFS($J$7:$J$3006,$E$7:$E$3006,U973,$I$7:$I$3006,'RC'!$E$6)+SUMIFS($L$7:$L$3006,$E$7:$E$3006,U973,$I$7:$I$3006,'RC'!$E$6)</f>
        <v>0</v>
      </c>
      <c r="X973" s="48">
        <f>COUNTIFS($E$7:$E$3006,U973,$I$7:$I$3006,'RC'!$E$6)</f>
        <v>0</v>
      </c>
      <c r="Y973" s="48"/>
      <c r="Z973" s="51" t="str">
        <f>IF(AQ973='RC'!$E$6,AC973*1000+AD973,"")</f>
        <v/>
      </c>
      <c r="AA973" s="51" t="str">
        <f>IF(AB973="","",IF(AQ973='RC'!$E$6,AC973*1000-AD973,""))</f>
        <v/>
      </c>
      <c r="AB973" s="48" t="str">
        <f>IFERROR(VLOOKUP(E973,Funcionários!$C$8:$E$207,3,FALSE),"")</f>
        <v/>
      </c>
      <c r="AC973" s="50" t="str">
        <f>IF(AB973="","",IF(COUNTIFS($AB$7:$AB$3006,AB973,$AQ$7:$AQ$3006,'RC'!$E$6)=0,"",COUNTIFS($M$7:$M$3006,"Concluída no prazo",$AB$7:$AB$3006,AB973,$AQ$7:$AQ$3006,'RC'!$E$6)/COUNTIFS($AB$7:$AB$3006,AB973,$AQ$7:$AQ$3006,'RC'!$E$6)))</f>
        <v/>
      </c>
      <c r="AD973" s="48">
        <f>SUMIF($AQ$7:$AQ$3006,'RC'!$E$6,$J$7:$J$3006)+SUMIF($AQ$7:$AQ$3006,'RC'!$E$6,$L$7:$L$3006)</f>
        <v>21</v>
      </c>
      <c r="AF973" s="48">
        <v>4.0339999999997003E-2</v>
      </c>
      <c r="AG973" s="48">
        <f>IF(OR(AQ973="",AQ973&lt;&gt;'RC'!$E$6,AB973&lt;&gt;'RC'!$D$21),0,1)</f>
        <v>0</v>
      </c>
      <c r="AH973" s="48">
        <f t="shared" si="350"/>
        <v>4.0339999999997003E-2</v>
      </c>
      <c r="AI973" s="48" t="str">
        <f t="shared" si="332"/>
        <v/>
      </c>
      <c r="AJ973" s="48" t="str">
        <f t="shared" si="333"/>
        <v/>
      </c>
      <c r="AK973" s="52" t="str">
        <f t="shared" si="334"/>
        <v/>
      </c>
      <c r="AL973" s="52" t="str">
        <f t="shared" si="335"/>
        <v/>
      </c>
      <c r="AM973" s="48" t="str">
        <f t="shared" si="336"/>
        <v/>
      </c>
      <c r="AN973" s="48" t="str">
        <f t="shared" si="337"/>
        <v/>
      </c>
      <c r="AP973" s="18" t="str">
        <f t="shared" si="338"/>
        <v/>
      </c>
      <c r="AQ973" s="18" t="str">
        <f t="shared" si="339"/>
        <v/>
      </c>
      <c r="AR973" s="18">
        <v>4.0340000000000001E-2</v>
      </c>
      <c r="AS973" s="18">
        <f>IF(AF!$D$27="Todos",1,IF(M973=AF!$D$27,1,0))</f>
        <v>1</v>
      </c>
      <c r="AT973" s="53">
        <f>IF(AND(E973=AF!$D$6,OR(LT!M973=AF!$D$27,AF!$D$27="Todos"),OR(AP973=AF!$E$8,AQ973=AF!$E$8)),AR973+AS973,0)</f>
        <v>0</v>
      </c>
      <c r="AU973" s="18" t="str">
        <f t="shared" si="340"/>
        <v/>
      </c>
      <c r="AV973" s="54" t="str">
        <f t="shared" si="341"/>
        <v/>
      </c>
      <c r="AW973" s="54" t="str">
        <f t="shared" si="342"/>
        <v/>
      </c>
      <c r="AX973" s="18" t="str">
        <f t="shared" si="343"/>
        <v/>
      </c>
      <c r="AY973" s="18" t="str">
        <f t="shared" si="344"/>
        <v/>
      </c>
      <c r="BA973" s="18">
        <f>IF($E973=AF!$D$6,IF($M973="Concluída no prazo",2,IF($M973="Concluída com atraso",1,0)),0)</f>
        <v>0</v>
      </c>
      <c r="BB973" s="18">
        <f>IF($E973=AF!$D$6,IF($M973="Atrasada",2,IF($M973="Concluída com atraso",1,0)),0)</f>
        <v>0</v>
      </c>
      <c r="BC973" s="18">
        <v>9.6699999999999998E-3</v>
      </c>
      <c r="BD973" s="18">
        <f t="shared" si="351"/>
        <v>9.6699999999999998E-3</v>
      </c>
      <c r="BE973" s="18">
        <f t="shared" si="351"/>
        <v>9.6699999999999998E-3</v>
      </c>
      <c r="BF973" s="18" t="str">
        <f t="shared" si="345"/>
        <v/>
      </c>
      <c r="BN973" s="18" t="str">
        <f t="shared" si="346"/>
        <v>s</v>
      </c>
    </row>
    <row r="974" spans="3:66" ht="50.1" customHeight="1" thickTop="1" thickBot="1" x14ac:dyDescent="0.3">
      <c r="C974" s="46"/>
      <c r="D974" s="46"/>
      <c r="E974" s="46"/>
      <c r="F974" s="122"/>
      <c r="G974" s="122"/>
      <c r="H974" s="78" t="str">
        <f t="shared" si="347"/>
        <v/>
      </c>
      <c r="I974" s="78" t="str">
        <f t="shared" si="348"/>
        <v/>
      </c>
      <c r="J974" s="16"/>
      <c r="K974" s="46" t="str">
        <f t="shared" si="349"/>
        <v/>
      </c>
      <c r="L974" s="16"/>
      <c r="M974" s="16"/>
      <c r="N974" s="46"/>
      <c r="O974" s="47" t="str">
        <f t="shared" si="352"/>
        <v/>
      </c>
      <c r="P974" s="47"/>
      <c r="Q974" s="48" t="str">
        <f>IFERROR(VLOOKUP(E974,Funcionários!$C$8:$E$207,3,FALSE),"")</f>
        <v/>
      </c>
      <c r="R974" s="47"/>
      <c r="S974" s="49" t="str">
        <f t="shared" si="353"/>
        <v/>
      </c>
      <c r="T974" s="49">
        <v>9.6799999999999994E-3</v>
      </c>
      <c r="U974" s="48" t="str">
        <f>IF(Funcionários!C975=0,"",Funcionários!C975)</f>
        <v/>
      </c>
      <c r="V974" s="50">
        <f>IF(U974="",0,IF(COUNTIFS($E$7:$E$3006,U974,$I$7:$I$3006,'RC'!$E$6)=0,0,COUNTIFS($M$7:$M$3006,"Concluída no prazo",$E$7:$E$3006,U974,$I$7:$I$3006,'RC'!$E$6)/COUNTIFS($E$7:$E$3006,U974,$I$7:$I$3006,'RC'!$E$6)))</f>
        <v>0</v>
      </c>
      <c r="W974" s="49">
        <f>SUMIFS($J$7:$J$3006,$E$7:$E$3006,U974,$I$7:$I$3006,'RC'!$E$6)+SUMIFS($L$7:$L$3006,$E$7:$E$3006,U974,$I$7:$I$3006,'RC'!$E$6)</f>
        <v>0</v>
      </c>
      <c r="X974" s="48">
        <f>COUNTIFS($E$7:$E$3006,U974,$I$7:$I$3006,'RC'!$E$6)</f>
        <v>0</v>
      </c>
      <c r="Y974" s="48"/>
      <c r="Z974" s="51" t="str">
        <f>IF(AQ974='RC'!$E$6,AC974*1000+AD974,"")</f>
        <v/>
      </c>
      <c r="AA974" s="51" t="str">
        <f>IF(AB974="","",IF(AQ974='RC'!$E$6,AC974*1000-AD974,""))</f>
        <v/>
      </c>
      <c r="AB974" s="48" t="str">
        <f>IFERROR(VLOOKUP(E974,Funcionários!$C$8:$E$207,3,FALSE),"")</f>
        <v/>
      </c>
      <c r="AC974" s="50" t="str">
        <f>IF(AB974="","",IF(COUNTIFS($AB$7:$AB$3006,AB974,$AQ$7:$AQ$3006,'RC'!$E$6)=0,"",COUNTIFS($M$7:$M$3006,"Concluída no prazo",$AB$7:$AB$3006,AB974,$AQ$7:$AQ$3006,'RC'!$E$6)/COUNTIFS($AB$7:$AB$3006,AB974,$AQ$7:$AQ$3006,'RC'!$E$6)))</f>
        <v/>
      </c>
      <c r="AD974" s="48">
        <f>SUMIF($AQ$7:$AQ$3006,'RC'!$E$6,$J$7:$J$3006)+SUMIF($AQ$7:$AQ$3006,'RC'!$E$6,$L$7:$L$3006)</f>
        <v>21</v>
      </c>
      <c r="AF974" s="48">
        <v>4.0329999999997E-2</v>
      </c>
      <c r="AG974" s="48">
        <f>IF(OR(AQ974="",AQ974&lt;&gt;'RC'!$E$6,AB974&lt;&gt;'RC'!$D$21),0,1)</f>
        <v>0</v>
      </c>
      <c r="AH974" s="48">
        <f t="shared" si="350"/>
        <v>4.0329999999997E-2</v>
      </c>
      <c r="AI974" s="48" t="str">
        <f t="shared" si="332"/>
        <v/>
      </c>
      <c r="AJ974" s="48" t="str">
        <f t="shared" si="333"/>
        <v/>
      </c>
      <c r="AK974" s="52" t="str">
        <f t="shared" si="334"/>
        <v/>
      </c>
      <c r="AL974" s="52" t="str">
        <f t="shared" si="335"/>
        <v/>
      </c>
      <c r="AM974" s="48" t="str">
        <f t="shared" si="336"/>
        <v/>
      </c>
      <c r="AN974" s="48" t="str">
        <f t="shared" si="337"/>
        <v/>
      </c>
      <c r="AP974" s="18" t="str">
        <f t="shared" si="338"/>
        <v/>
      </c>
      <c r="AQ974" s="18" t="str">
        <f t="shared" si="339"/>
        <v/>
      </c>
      <c r="AR974" s="18">
        <v>4.0329999999999998E-2</v>
      </c>
      <c r="AS974" s="18">
        <f>IF(AF!$D$27="Todos",1,IF(M974=AF!$D$27,1,0))</f>
        <v>1</v>
      </c>
      <c r="AT974" s="53">
        <f>IF(AND(E974=AF!$D$6,OR(LT!M974=AF!$D$27,AF!$D$27="Todos"),OR(AP974=AF!$E$8,AQ974=AF!$E$8)),AR974+AS974,0)</f>
        <v>0</v>
      </c>
      <c r="AU974" s="18" t="str">
        <f t="shared" si="340"/>
        <v/>
      </c>
      <c r="AV974" s="54" t="str">
        <f t="shared" si="341"/>
        <v/>
      </c>
      <c r="AW974" s="54" t="str">
        <f t="shared" si="342"/>
        <v/>
      </c>
      <c r="AX974" s="18" t="str">
        <f t="shared" si="343"/>
        <v/>
      </c>
      <c r="AY974" s="18" t="str">
        <f t="shared" si="344"/>
        <v/>
      </c>
      <c r="BA974" s="18">
        <f>IF($E974=AF!$D$6,IF($M974="Concluída no prazo",2,IF($M974="Concluída com atraso",1,0)),0)</f>
        <v>0</v>
      </c>
      <c r="BB974" s="18">
        <f>IF($E974=AF!$D$6,IF($M974="Atrasada",2,IF($M974="Concluída com atraso",1,0)),0)</f>
        <v>0</v>
      </c>
      <c r="BC974" s="18">
        <v>9.6799999999999994E-3</v>
      </c>
      <c r="BD974" s="18">
        <f t="shared" si="351"/>
        <v>9.6799999999999994E-3</v>
      </c>
      <c r="BE974" s="18">
        <f t="shared" si="351"/>
        <v>9.6799999999999994E-3</v>
      </c>
      <c r="BF974" s="18" t="str">
        <f t="shared" si="345"/>
        <v/>
      </c>
      <c r="BN974" s="18" t="str">
        <f t="shared" si="346"/>
        <v>s</v>
      </c>
    </row>
    <row r="975" spans="3:66" ht="50.1" customHeight="1" thickTop="1" thickBot="1" x14ac:dyDescent="0.3">
      <c r="C975" s="46"/>
      <c r="D975" s="46"/>
      <c r="E975" s="46"/>
      <c r="F975" s="122"/>
      <c r="G975" s="122"/>
      <c r="H975" s="78" t="str">
        <f t="shared" si="347"/>
        <v/>
      </c>
      <c r="I975" s="78" t="str">
        <f t="shared" si="348"/>
        <v/>
      </c>
      <c r="J975" s="16"/>
      <c r="K975" s="46" t="str">
        <f t="shared" si="349"/>
        <v/>
      </c>
      <c r="L975" s="16"/>
      <c r="M975" s="16"/>
      <c r="N975" s="46"/>
      <c r="O975" s="47" t="str">
        <f t="shared" si="352"/>
        <v/>
      </c>
      <c r="P975" s="47"/>
      <c r="Q975" s="48" t="str">
        <f>IFERROR(VLOOKUP(E975,Funcionários!$C$8:$E$207,3,FALSE),"")</f>
        <v/>
      </c>
      <c r="R975" s="47"/>
      <c r="S975" s="49" t="str">
        <f t="shared" si="353"/>
        <v/>
      </c>
      <c r="T975" s="49">
        <v>9.6900000000000007E-3</v>
      </c>
      <c r="U975" s="48" t="str">
        <f>IF(Funcionários!C976=0,"",Funcionários!C976)</f>
        <v/>
      </c>
      <c r="V975" s="50">
        <f>IF(U975="",0,IF(COUNTIFS($E$7:$E$3006,U975,$I$7:$I$3006,'RC'!$E$6)=0,0,COUNTIFS($M$7:$M$3006,"Concluída no prazo",$E$7:$E$3006,U975,$I$7:$I$3006,'RC'!$E$6)/COUNTIFS($E$7:$E$3006,U975,$I$7:$I$3006,'RC'!$E$6)))</f>
        <v>0</v>
      </c>
      <c r="W975" s="49">
        <f>SUMIFS($J$7:$J$3006,$E$7:$E$3006,U975,$I$7:$I$3006,'RC'!$E$6)+SUMIFS($L$7:$L$3006,$E$7:$E$3006,U975,$I$7:$I$3006,'RC'!$E$6)</f>
        <v>0</v>
      </c>
      <c r="X975" s="48">
        <f>COUNTIFS($E$7:$E$3006,U975,$I$7:$I$3006,'RC'!$E$6)</f>
        <v>0</v>
      </c>
      <c r="Y975" s="48"/>
      <c r="Z975" s="51" t="str">
        <f>IF(AQ975='RC'!$E$6,AC975*1000+AD975,"")</f>
        <v/>
      </c>
      <c r="AA975" s="51" t="str">
        <f>IF(AB975="","",IF(AQ975='RC'!$E$6,AC975*1000-AD975,""))</f>
        <v/>
      </c>
      <c r="AB975" s="48" t="str">
        <f>IFERROR(VLOOKUP(E975,Funcionários!$C$8:$E$207,3,FALSE),"")</f>
        <v/>
      </c>
      <c r="AC975" s="50" t="str">
        <f>IF(AB975="","",IF(COUNTIFS($AB$7:$AB$3006,AB975,$AQ$7:$AQ$3006,'RC'!$E$6)=0,"",COUNTIFS($M$7:$M$3006,"Concluída no prazo",$AB$7:$AB$3006,AB975,$AQ$7:$AQ$3006,'RC'!$E$6)/COUNTIFS($AB$7:$AB$3006,AB975,$AQ$7:$AQ$3006,'RC'!$E$6)))</f>
        <v/>
      </c>
      <c r="AD975" s="48">
        <f>SUMIF($AQ$7:$AQ$3006,'RC'!$E$6,$J$7:$J$3006)+SUMIF($AQ$7:$AQ$3006,'RC'!$E$6,$L$7:$L$3006)</f>
        <v>21</v>
      </c>
      <c r="AF975" s="48">
        <v>4.0319999999996997E-2</v>
      </c>
      <c r="AG975" s="48">
        <f>IF(OR(AQ975="",AQ975&lt;&gt;'RC'!$E$6,AB975&lt;&gt;'RC'!$D$21),0,1)</f>
        <v>0</v>
      </c>
      <c r="AH975" s="48">
        <f t="shared" si="350"/>
        <v>4.0319999999996997E-2</v>
      </c>
      <c r="AI975" s="48" t="str">
        <f t="shared" si="332"/>
        <v/>
      </c>
      <c r="AJ975" s="48" t="str">
        <f t="shared" si="333"/>
        <v/>
      </c>
      <c r="AK975" s="52" t="str">
        <f t="shared" si="334"/>
        <v/>
      </c>
      <c r="AL975" s="52" t="str">
        <f t="shared" si="335"/>
        <v/>
      </c>
      <c r="AM975" s="48" t="str">
        <f t="shared" si="336"/>
        <v/>
      </c>
      <c r="AN975" s="48" t="str">
        <f t="shared" si="337"/>
        <v/>
      </c>
      <c r="AP975" s="18" t="str">
        <f t="shared" si="338"/>
        <v/>
      </c>
      <c r="AQ975" s="18" t="str">
        <f t="shared" si="339"/>
        <v/>
      </c>
      <c r="AR975" s="18">
        <v>4.0320000000000002E-2</v>
      </c>
      <c r="AS975" s="18">
        <f>IF(AF!$D$27="Todos",1,IF(M975=AF!$D$27,1,0))</f>
        <v>1</v>
      </c>
      <c r="AT975" s="53">
        <f>IF(AND(E975=AF!$D$6,OR(LT!M975=AF!$D$27,AF!$D$27="Todos"),OR(AP975=AF!$E$8,AQ975=AF!$E$8)),AR975+AS975,0)</f>
        <v>0</v>
      </c>
      <c r="AU975" s="18" t="str">
        <f t="shared" si="340"/>
        <v/>
      </c>
      <c r="AV975" s="54" t="str">
        <f t="shared" si="341"/>
        <v/>
      </c>
      <c r="AW975" s="54" t="str">
        <f t="shared" si="342"/>
        <v/>
      </c>
      <c r="AX975" s="18" t="str">
        <f t="shared" si="343"/>
        <v/>
      </c>
      <c r="AY975" s="18" t="str">
        <f t="shared" si="344"/>
        <v/>
      </c>
      <c r="BA975" s="18">
        <f>IF($E975=AF!$D$6,IF($M975="Concluída no prazo",2,IF($M975="Concluída com atraso",1,0)),0)</f>
        <v>0</v>
      </c>
      <c r="BB975" s="18">
        <f>IF($E975=AF!$D$6,IF($M975="Atrasada",2,IF($M975="Concluída com atraso",1,0)),0)</f>
        <v>0</v>
      </c>
      <c r="BC975" s="18">
        <v>9.6900000000000007E-3</v>
      </c>
      <c r="BD975" s="18">
        <f t="shared" si="351"/>
        <v>9.6900000000000007E-3</v>
      </c>
      <c r="BE975" s="18">
        <f t="shared" si="351"/>
        <v>9.6900000000000007E-3</v>
      </c>
      <c r="BF975" s="18" t="str">
        <f t="shared" si="345"/>
        <v/>
      </c>
      <c r="BN975" s="18" t="str">
        <f t="shared" si="346"/>
        <v>s</v>
      </c>
    </row>
    <row r="976" spans="3:66" ht="50.1" customHeight="1" thickTop="1" thickBot="1" x14ac:dyDescent="0.3">
      <c r="C976" s="46"/>
      <c r="D976" s="46"/>
      <c r="E976" s="46"/>
      <c r="F976" s="122"/>
      <c r="G976" s="122"/>
      <c r="H976" s="78" t="str">
        <f t="shared" si="347"/>
        <v/>
      </c>
      <c r="I976" s="78" t="str">
        <f t="shared" si="348"/>
        <v/>
      </c>
      <c r="J976" s="16"/>
      <c r="K976" s="46" t="str">
        <f t="shared" si="349"/>
        <v/>
      </c>
      <c r="L976" s="16"/>
      <c r="M976" s="16"/>
      <c r="N976" s="46"/>
      <c r="O976" s="47" t="str">
        <f t="shared" si="352"/>
        <v/>
      </c>
      <c r="P976" s="47"/>
      <c r="Q976" s="48" t="str">
        <f>IFERROR(VLOOKUP(E976,Funcionários!$C$8:$E$207,3,FALSE),"")</f>
        <v/>
      </c>
      <c r="R976" s="47"/>
      <c r="S976" s="49" t="str">
        <f t="shared" si="353"/>
        <v/>
      </c>
      <c r="T976" s="49">
        <v>9.7000000000000003E-3</v>
      </c>
      <c r="U976" s="48" t="str">
        <f>IF(Funcionários!C977=0,"",Funcionários!C977)</f>
        <v/>
      </c>
      <c r="V976" s="50">
        <f>IF(U976="",0,IF(COUNTIFS($E$7:$E$3006,U976,$I$7:$I$3006,'RC'!$E$6)=0,0,COUNTIFS($M$7:$M$3006,"Concluída no prazo",$E$7:$E$3006,U976,$I$7:$I$3006,'RC'!$E$6)/COUNTIFS($E$7:$E$3006,U976,$I$7:$I$3006,'RC'!$E$6)))</f>
        <v>0</v>
      </c>
      <c r="W976" s="49">
        <f>SUMIFS($J$7:$J$3006,$E$7:$E$3006,U976,$I$7:$I$3006,'RC'!$E$6)+SUMIFS($L$7:$L$3006,$E$7:$E$3006,U976,$I$7:$I$3006,'RC'!$E$6)</f>
        <v>0</v>
      </c>
      <c r="X976" s="48">
        <f>COUNTIFS($E$7:$E$3006,U976,$I$7:$I$3006,'RC'!$E$6)</f>
        <v>0</v>
      </c>
      <c r="Y976" s="48"/>
      <c r="Z976" s="51" t="str">
        <f>IF(AQ976='RC'!$E$6,AC976*1000+AD976,"")</f>
        <v/>
      </c>
      <c r="AA976" s="51" t="str">
        <f>IF(AB976="","",IF(AQ976='RC'!$E$6,AC976*1000-AD976,""))</f>
        <v/>
      </c>
      <c r="AB976" s="48" t="str">
        <f>IFERROR(VLOOKUP(E976,Funcionários!$C$8:$E$207,3,FALSE),"")</f>
        <v/>
      </c>
      <c r="AC976" s="50" t="str">
        <f>IF(AB976="","",IF(COUNTIFS($AB$7:$AB$3006,AB976,$AQ$7:$AQ$3006,'RC'!$E$6)=0,"",COUNTIFS($M$7:$M$3006,"Concluída no prazo",$AB$7:$AB$3006,AB976,$AQ$7:$AQ$3006,'RC'!$E$6)/COUNTIFS($AB$7:$AB$3006,AB976,$AQ$7:$AQ$3006,'RC'!$E$6)))</f>
        <v/>
      </c>
      <c r="AD976" s="48">
        <f>SUMIF($AQ$7:$AQ$3006,'RC'!$E$6,$J$7:$J$3006)+SUMIF($AQ$7:$AQ$3006,'RC'!$E$6,$L$7:$L$3006)</f>
        <v>21</v>
      </c>
      <c r="AF976" s="48">
        <v>4.0309999999997001E-2</v>
      </c>
      <c r="AG976" s="48">
        <f>IF(OR(AQ976="",AQ976&lt;&gt;'RC'!$E$6,AB976&lt;&gt;'RC'!$D$21),0,1)</f>
        <v>0</v>
      </c>
      <c r="AH976" s="48">
        <f t="shared" si="350"/>
        <v>4.0309999999997001E-2</v>
      </c>
      <c r="AI976" s="48" t="str">
        <f t="shared" si="332"/>
        <v/>
      </c>
      <c r="AJ976" s="48" t="str">
        <f t="shared" si="333"/>
        <v/>
      </c>
      <c r="AK976" s="52" t="str">
        <f t="shared" si="334"/>
        <v/>
      </c>
      <c r="AL976" s="52" t="str">
        <f t="shared" si="335"/>
        <v/>
      </c>
      <c r="AM976" s="48" t="str">
        <f t="shared" si="336"/>
        <v/>
      </c>
      <c r="AN976" s="48" t="str">
        <f t="shared" si="337"/>
        <v/>
      </c>
      <c r="AP976" s="18" t="str">
        <f t="shared" si="338"/>
        <v/>
      </c>
      <c r="AQ976" s="18" t="str">
        <f t="shared" si="339"/>
        <v/>
      </c>
      <c r="AR976" s="18">
        <v>4.0309999999999999E-2</v>
      </c>
      <c r="AS976" s="18">
        <f>IF(AF!$D$27="Todos",1,IF(M976=AF!$D$27,1,0))</f>
        <v>1</v>
      </c>
      <c r="AT976" s="53">
        <f>IF(AND(E976=AF!$D$6,OR(LT!M976=AF!$D$27,AF!$D$27="Todos"),OR(AP976=AF!$E$8,AQ976=AF!$E$8)),AR976+AS976,0)</f>
        <v>0</v>
      </c>
      <c r="AU976" s="18" t="str">
        <f t="shared" si="340"/>
        <v/>
      </c>
      <c r="AV976" s="54" t="str">
        <f t="shared" si="341"/>
        <v/>
      </c>
      <c r="AW976" s="54" t="str">
        <f t="shared" si="342"/>
        <v/>
      </c>
      <c r="AX976" s="18" t="str">
        <f t="shared" si="343"/>
        <v/>
      </c>
      <c r="AY976" s="18" t="str">
        <f t="shared" si="344"/>
        <v/>
      </c>
      <c r="BA976" s="18">
        <f>IF($E976=AF!$D$6,IF($M976="Concluída no prazo",2,IF($M976="Concluída com atraso",1,0)),0)</f>
        <v>0</v>
      </c>
      <c r="BB976" s="18">
        <f>IF($E976=AF!$D$6,IF($M976="Atrasada",2,IF($M976="Concluída com atraso",1,0)),0)</f>
        <v>0</v>
      </c>
      <c r="BC976" s="18">
        <v>9.7000000000000003E-3</v>
      </c>
      <c r="BD976" s="18">
        <f t="shared" si="351"/>
        <v>9.7000000000000003E-3</v>
      </c>
      <c r="BE976" s="18">
        <f t="shared" si="351"/>
        <v>9.7000000000000003E-3</v>
      </c>
      <c r="BF976" s="18" t="str">
        <f t="shared" si="345"/>
        <v/>
      </c>
      <c r="BN976" s="18" t="str">
        <f t="shared" si="346"/>
        <v>s</v>
      </c>
    </row>
    <row r="977" spans="3:66" ht="50.1" customHeight="1" thickTop="1" thickBot="1" x14ac:dyDescent="0.3">
      <c r="C977" s="46"/>
      <c r="D977" s="46"/>
      <c r="E977" s="46"/>
      <c r="F977" s="122"/>
      <c r="G977" s="122"/>
      <c r="H977" s="78" t="str">
        <f t="shared" si="347"/>
        <v/>
      </c>
      <c r="I977" s="78" t="str">
        <f t="shared" si="348"/>
        <v/>
      </c>
      <c r="J977" s="16"/>
      <c r="K977" s="46" t="str">
        <f t="shared" si="349"/>
        <v/>
      </c>
      <c r="L977" s="16"/>
      <c r="M977" s="16"/>
      <c r="N977" s="46"/>
      <c r="O977" s="47" t="str">
        <f t="shared" si="352"/>
        <v/>
      </c>
      <c r="P977" s="47"/>
      <c r="Q977" s="48" t="str">
        <f>IFERROR(VLOOKUP(E977,Funcionários!$C$8:$E$207,3,FALSE),"")</f>
        <v/>
      </c>
      <c r="R977" s="47"/>
      <c r="S977" s="49" t="str">
        <f t="shared" si="353"/>
        <v/>
      </c>
      <c r="T977" s="49">
        <v>9.7099999999999999E-3</v>
      </c>
      <c r="U977" s="48" t="str">
        <f>IF(Funcionários!C978=0,"",Funcionários!C978)</f>
        <v/>
      </c>
      <c r="V977" s="50">
        <f>IF(U977="",0,IF(COUNTIFS($E$7:$E$3006,U977,$I$7:$I$3006,'RC'!$E$6)=0,0,COUNTIFS($M$7:$M$3006,"Concluída no prazo",$E$7:$E$3006,U977,$I$7:$I$3006,'RC'!$E$6)/COUNTIFS($E$7:$E$3006,U977,$I$7:$I$3006,'RC'!$E$6)))</f>
        <v>0</v>
      </c>
      <c r="W977" s="49">
        <f>SUMIFS($J$7:$J$3006,$E$7:$E$3006,U977,$I$7:$I$3006,'RC'!$E$6)+SUMIFS($L$7:$L$3006,$E$7:$E$3006,U977,$I$7:$I$3006,'RC'!$E$6)</f>
        <v>0</v>
      </c>
      <c r="X977" s="48">
        <f>COUNTIFS($E$7:$E$3006,U977,$I$7:$I$3006,'RC'!$E$6)</f>
        <v>0</v>
      </c>
      <c r="Y977" s="48"/>
      <c r="Z977" s="51" t="str">
        <f>IF(AQ977='RC'!$E$6,AC977*1000+AD977,"")</f>
        <v/>
      </c>
      <c r="AA977" s="51" t="str">
        <f>IF(AB977="","",IF(AQ977='RC'!$E$6,AC977*1000-AD977,""))</f>
        <v/>
      </c>
      <c r="AB977" s="48" t="str">
        <f>IFERROR(VLOOKUP(E977,Funcionários!$C$8:$E$207,3,FALSE),"")</f>
        <v/>
      </c>
      <c r="AC977" s="50" t="str">
        <f>IF(AB977="","",IF(COUNTIFS($AB$7:$AB$3006,AB977,$AQ$7:$AQ$3006,'RC'!$E$6)=0,"",COUNTIFS($M$7:$M$3006,"Concluída no prazo",$AB$7:$AB$3006,AB977,$AQ$7:$AQ$3006,'RC'!$E$6)/COUNTIFS($AB$7:$AB$3006,AB977,$AQ$7:$AQ$3006,'RC'!$E$6)))</f>
        <v/>
      </c>
      <c r="AD977" s="48">
        <f>SUMIF($AQ$7:$AQ$3006,'RC'!$E$6,$J$7:$J$3006)+SUMIF($AQ$7:$AQ$3006,'RC'!$E$6,$L$7:$L$3006)</f>
        <v>21</v>
      </c>
      <c r="AF977" s="48">
        <v>4.0299999999996998E-2</v>
      </c>
      <c r="AG977" s="48">
        <f>IF(OR(AQ977="",AQ977&lt;&gt;'RC'!$E$6,AB977&lt;&gt;'RC'!$D$21),0,1)</f>
        <v>0</v>
      </c>
      <c r="AH977" s="48">
        <f t="shared" si="350"/>
        <v>4.0299999999996998E-2</v>
      </c>
      <c r="AI977" s="48" t="str">
        <f t="shared" si="332"/>
        <v/>
      </c>
      <c r="AJ977" s="48" t="str">
        <f t="shared" si="333"/>
        <v/>
      </c>
      <c r="AK977" s="52" t="str">
        <f t="shared" si="334"/>
        <v/>
      </c>
      <c r="AL977" s="52" t="str">
        <f t="shared" si="335"/>
        <v/>
      </c>
      <c r="AM977" s="48" t="str">
        <f t="shared" si="336"/>
        <v/>
      </c>
      <c r="AN977" s="48" t="str">
        <f t="shared" si="337"/>
        <v/>
      </c>
      <c r="AP977" s="18" t="str">
        <f t="shared" si="338"/>
        <v/>
      </c>
      <c r="AQ977" s="18" t="str">
        <f t="shared" si="339"/>
        <v/>
      </c>
      <c r="AR977" s="18">
        <v>4.0300000000000002E-2</v>
      </c>
      <c r="AS977" s="18">
        <f>IF(AF!$D$27="Todos",1,IF(M977=AF!$D$27,1,0))</f>
        <v>1</v>
      </c>
      <c r="AT977" s="53">
        <f>IF(AND(E977=AF!$D$6,OR(LT!M977=AF!$D$27,AF!$D$27="Todos"),OR(AP977=AF!$E$8,AQ977=AF!$E$8)),AR977+AS977,0)</f>
        <v>0</v>
      </c>
      <c r="AU977" s="18" t="str">
        <f t="shared" si="340"/>
        <v/>
      </c>
      <c r="AV977" s="54" t="str">
        <f t="shared" si="341"/>
        <v/>
      </c>
      <c r="AW977" s="54" t="str">
        <f t="shared" si="342"/>
        <v/>
      </c>
      <c r="AX977" s="18" t="str">
        <f t="shared" si="343"/>
        <v/>
      </c>
      <c r="AY977" s="18" t="str">
        <f t="shared" si="344"/>
        <v/>
      </c>
      <c r="BA977" s="18">
        <f>IF($E977=AF!$D$6,IF($M977="Concluída no prazo",2,IF($M977="Concluída com atraso",1,0)),0)</f>
        <v>0</v>
      </c>
      <c r="BB977" s="18">
        <f>IF($E977=AF!$D$6,IF($M977="Atrasada",2,IF($M977="Concluída com atraso",1,0)),0)</f>
        <v>0</v>
      </c>
      <c r="BC977" s="18">
        <v>9.7099999999999999E-3</v>
      </c>
      <c r="BD977" s="18">
        <f t="shared" si="351"/>
        <v>9.7099999999999999E-3</v>
      </c>
      <c r="BE977" s="18">
        <f t="shared" si="351"/>
        <v>9.7099999999999999E-3</v>
      </c>
      <c r="BF977" s="18" t="str">
        <f t="shared" si="345"/>
        <v/>
      </c>
      <c r="BN977" s="18" t="str">
        <f t="shared" si="346"/>
        <v>s</v>
      </c>
    </row>
    <row r="978" spans="3:66" ht="50.1" customHeight="1" thickTop="1" thickBot="1" x14ac:dyDescent="0.3">
      <c r="C978" s="46"/>
      <c r="D978" s="46"/>
      <c r="E978" s="46"/>
      <c r="F978" s="122"/>
      <c r="G978" s="122"/>
      <c r="H978" s="78" t="str">
        <f t="shared" si="347"/>
        <v/>
      </c>
      <c r="I978" s="78" t="str">
        <f t="shared" si="348"/>
        <v/>
      </c>
      <c r="J978" s="16"/>
      <c r="K978" s="46" t="str">
        <f t="shared" si="349"/>
        <v/>
      </c>
      <c r="L978" s="16"/>
      <c r="M978" s="16"/>
      <c r="N978" s="46"/>
      <c r="O978" s="47" t="str">
        <f t="shared" si="352"/>
        <v/>
      </c>
      <c r="P978" s="47"/>
      <c r="Q978" s="48" t="str">
        <f>IFERROR(VLOOKUP(E978,Funcionários!$C$8:$E$207,3,FALSE),"")</f>
        <v/>
      </c>
      <c r="R978" s="47"/>
      <c r="S978" s="49" t="str">
        <f t="shared" si="353"/>
        <v/>
      </c>
      <c r="T978" s="49">
        <v>9.7199999999999995E-3</v>
      </c>
      <c r="U978" s="48" t="str">
        <f>IF(Funcionários!C979=0,"",Funcionários!C979)</f>
        <v/>
      </c>
      <c r="V978" s="50">
        <f>IF(U978="",0,IF(COUNTIFS($E$7:$E$3006,U978,$I$7:$I$3006,'RC'!$E$6)=0,0,COUNTIFS($M$7:$M$3006,"Concluída no prazo",$E$7:$E$3006,U978,$I$7:$I$3006,'RC'!$E$6)/COUNTIFS($E$7:$E$3006,U978,$I$7:$I$3006,'RC'!$E$6)))</f>
        <v>0</v>
      </c>
      <c r="W978" s="49">
        <f>SUMIFS($J$7:$J$3006,$E$7:$E$3006,U978,$I$7:$I$3006,'RC'!$E$6)+SUMIFS($L$7:$L$3006,$E$7:$E$3006,U978,$I$7:$I$3006,'RC'!$E$6)</f>
        <v>0</v>
      </c>
      <c r="X978" s="48">
        <f>COUNTIFS($E$7:$E$3006,U978,$I$7:$I$3006,'RC'!$E$6)</f>
        <v>0</v>
      </c>
      <c r="Y978" s="48"/>
      <c r="Z978" s="51" t="str">
        <f>IF(AQ978='RC'!$E$6,AC978*1000+AD978,"")</f>
        <v/>
      </c>
      <c r="AA978" s="51" t="str">
        <f>IF(AB978="","",IF(AQ978='RC'!$E$6,AC978*1000-AD978,""))</f>
        <v/>
      </c>
      <c r="AB978" s="48" t="str">
        <f>IFERROR(VLOOKUP(E978,Funcionários!$C$8:$E$207,3,FALSE),"")</f>
        <v/>
      </c>
      <c r="AC978" s="50" t="str">
        <f>IF(AB978="","",IF(COUNTIFS($AB$7:$AB$3006,AB978,$AQ$7:$AQ$3006,'RC'!$E$6)=0,"",COUNTIFS($M$7:$M$3006,"Concluída no prazo",$AB$7:$AB$3006,AB978,$AQ$7:$AQ$3006,'RC'!$E$6)/COUNTIFS($AB$7:$AB$3006,AB978,$AQ$7:$AQ$3006,'RC'!$E$6)))</f>
        <v/>
      </c>
      <c r="AD978" s="48">
        <f>SUMIF($AQ$7:$AQ$3006,'RC'!$E$6,$J$7:$J$3006)+SUMIF($AQ$7:$AQ$3006,'RC'!$E$6,$L$7:$L$3006)</f>
        <v>21</v>
      </c>
      <c r="AF978" s="48">
        <v>4.0289999999997002E-2</v>
      </c>
      <c r="AG978" s="48">
        <f>IF(OR(AQ978="",AQ978&lt;&gt;'RC'!$E$6,AB978&lt;&gt;'RC'!$D$21),0,1)</f>
        <v>0</v>
      </c>
      <c r="AH978" s="48">
        <f t="shared" si="350"/>
        <v>4.0289999999997002E-2</v>
      </c>
      <c r="AI978" s="48" t="str">
        <f t="shared" si="332"/>
        <v/>
      </c>
      <c r="AJ978" s="48" t="str">
        <f t="shared" si="333"/>
        <v/>
      </c>
      <c r="AK978" s="52" t="str">
        <f t="shared" si="334"/>
        <v/>
      </c>
      <c r="AL978" s="52" t="str">
        <f t="shared" si="335"/>
        <v/>
      </c>
      <c r="AM978" s="48" t="str">
        <f t="shared" si="336"/>
        <v/>
      </c>
      <c r="AN978" s="48" t="str">
        <f t="shared" si="337"/>
        <v/>
      </c>
      <c r="AP978" s="18" t="str">
        <f t="shared" si="338"/>
        <v/>
      </c>
      <c r="AQ978" s="18" t="str">
        <f t="shared" si="339"/>
        <v/>
      </c>
      <c r="AR978" s="18">
        <v>4.0289999999999999E-2</v>
      </c>
      <c r="AS978" s="18">
        <f>IF(AF!$D$27="Todos",1,IF(M978=AF!$D$27,1,0))</f>
        <v>1</v>
      </c>
      <c r="AT978" s="53">
        <f>IF(AND(E978=AF!$D$6,OR(LT!M978=AF!$D$27,AF!$D$27="Todos"),OR(AP978=AF!$E$8,AQ978=AF!$E$8)),AR978+AS978,0)</f>
        <v>0</v>
      </c>
      <c r="AU978" s="18" t="str">
        <f t="shared" si="340"/>
        <v/>
      </c>
      <c r="AV978" s="54" t="str">
        <f t="shared" si="341"/>
        <v/>
      </c>
      <c r="AW978" s="54" t="str">
        <f t="shared" si="342"/>
        <v/>
      </c>
      <c r="AX978" s="18" t="str">
        <f t="shared" si="343"/>
        <v/>
      </c>
      <c r="AY978" s="18" t="str">
        <f t="shared" si="344"/>
        <v/>
      </c>
      <c r="BA978" s="18">
        <f>IF($E978=AF!$D$6,IF($M978="Concluída no prazo",2,IF($M978="Concluída com atraso",1,0)),0)</f>
        <v>0</v>
      </c>
      <c r="BB978" s="18">
        <f>IF($E978=AF!$D$6,IF($M978="Atrasada",2,IF($M978="Concluída com atraso",1,0)),0)</f>
        <v>0</v>
      </c>
      <c r="BC978" s="18">
        <v>9.7199999999999995E-3</v>
      </c>
      <c r="BD978" s="18">
        <f t="shared" si="351"/>
        <v>9.7199999999999995E-3</v>
      </c>
      <c r="BE978" s="18">
        <f t="shared" si="351"/>
        <v>9.7199999999999995E-3</v>
      </c>
      <c r="BF978" s="18" t="str">
        <f t="shared" si="345"/>
        <v/>
      </c>
      <c r="BN978" s="18" t="str">
        <f t="shared" si="346"/>
        <v>s</v>
      </c>
    </row>
    <row r="979" spans="3:66" ht="50.1" customHeight="1" thickTop="1" thickBot="1" x14ac:dyDescent="0.3">
      <c r="C979" s="46"/>
      <c r="D979" s="46"/>
      <c r="E979" s="46"/>
      <c r="F979" s="122"/>
      <c r="G979" s="122"/>
      <c r="H979" s="78" t="str">
        <f t="shared" si="347"/>
        <v/>
      </c>
      <c r="I979" s="78" t="str">
        <f t="shared" si="348"/>
        <v/>
      </c>
      <c r="J979" s="16"/>
      <c r="K979" s="46" t="str">
        <f t="shared" si="349"/>
        <v/>
      </c>
      <c r="L979" s="16"/>
      <c r="M979" s="16"/>
      <c r="N979" s="46"/>
      <c r="O979" s="47" t="str">
        <f t="shared" si="352"/>
        <v/>
      </c>
      <c r="P979" s="47"/>
      <c r="Q979" s="48" t="str">
        <f>IFERROR(VLOOKUP(E979,Funcionários!$C$8:$E$207,3,FALSE),"")</f>
        <v/>
      </c>
      <c r="R979" s="47"/>
      <c r="S979" s="49" t="str">
        <f t="shared" si="353"/>
        <v/>
      </c>
      <c r="T979" s="49">
        <v>9.7300000000000008E-3</v>
      </c>
      <c r="U979" s="48" t="str">
        <f>IF(Funcionários!C980=0,"",Funcionários!C980)</f>
        <v/>
      </c>
      <c r="V979" s="50">
        <f>IF(U979="",0,IF(COUNTIFS($E$7:$E$3006,U979,$I$7:$I$3006,'RC'!$E$6)=0,0,COUNTIFS($M$7:$M$3006,"Concluída no prazo",$E$7:$E$3006,U979,$I$7:$I$3006,'RC'!$E$6)/COUNTIFS($E$7:$E$3006,U979,$I$7:$I$3006,'RC'!$E$6)))</f>
        <v>0</v>
      </c>
      <c r="W979" s="49">
        <f>SUMIFS($J$7:$J$3006,$E$7:$E$3006,U979,$I$7:$I$3006,'RC'!$E$6)+SUMIFS($L$7:$L$3006,$E$7:$E$3006,U979,$I$7:$I$3006,'RC'!$E$6)</f>
        <v>0</v>
      </c>
      <c r="X979" s="48">
        <f>COUNTIFS($E$7:$E$3006,U979,$I$7:$I$3006,'RC'!$E$6)</f>
        <v>0</v>
      </c>
      <c r="Y979" s="48"/>
      <c r="Z979" s="51" t="str">
        <f>IF(AQ979='RC'!$E$6,AC979*1000+AD979,"")</f>
        <v/>
      </c>
      <c r="AA979" s="51" t="str">
        <f>IF(AB979="","",IF(AQ979='RC'!$E$6,AC979*1000-AD979,""))</f>
        <v/>
      </c>
      <c r="AB979" s="48" t="str">
        <f>IFERROR(VLOOKUP(E979,Funcionários!$C$8:$E$207,3,FALSE),"")</f>
        <v/>
      </c>
      <c r="AC979" s="50" t="str">
        <f>IF(AB979="","",IF(COUNTIFS($AB$7:$AB$3006,AB979,$AQ$7:$AQ$3006,'RC'!$E$6)=0,"",COUNTIFS($M$7:$M$3006,"Concluída no prazo",$AB$7:$AB$3006,AB979,$AQ$7:$AQ$3006,'RC'!$E$6)/COUNTIFS($AB$7:$AB$3006,AB979,$AQ$7:$AQ$3006,'RC'!$E$6)))</f>
        <v/>
      </c>
      <c r="AD979" s="48">
        <f>SUMIF($AQ$7:$AQ$3006,'RC'!$E$6,$J$7:$J$3006)+SUMIF($AQ$7:$AQ$3006,'RC'!$E$6,$L$7:$L$3006)</f>
        <v>21</v>
      </c>
      <c r="AF979" s="48">
        <v>4.0279999999996999E-2</v>
      </c>
      <c r="AG979" s="48">
        <f>IF(OR(AQ979="",AQ979&lt;&gt;'RC'!$E$6,AB979&lt;&gt;'RC'!$D$21),0,1)</f>
        <v>0</v>
      </c>
      <c r="AH979" s="48">
        <f t="shared" si="350"/>
        <v>4.0279999999996999E-2</v>
      </c>
      <c r="AI979" s="48" t="str">
        <f t="shared" si="332"/>
        <v/>
      </c>
      <c r="AJ979" s="48" t="str">
        <f t="shared" si="333"/>
        <v/>
      </c>
      <c r="AK979" s="52" t="str">
        <f t="shared" si="334"/>
        <v/>
      </c>
      <c r="AL979" s="52" t="str">
        <f t="shared" si="335"/>
        <v/>
      </c>
      <c r="AM979" s="48" t="str">
        <f t="shared" si="336"/>
        <v/>
      </c>
      <c r="AN979" s="48" t="str">
        <f t="shared" si="337"/>
        <v/>
      </c>
      <c r="AP979" s="18" t="str">
        <f t="shared" si="338"/>
        <v/>
      </c>
      <c r="AQ979" s="18" t="str">
        <f t="shared" si="339"/>
        <v/>
      </c>
      <c r="AR979" s="18">
        <v>4.0280000000000003E-2</v>
      </c>
      <c r="AS979" s="18">
        <f>IF(AF!$D$27="Todos",1,IF(M979=AF!$D$27,1,0))</f>
        <v>1</v>
      </c>
      <c r="AT979" s="53">
        <f>IF(AND(E979=AF!$D$6,OR(LT!M979=AF!$D$27,AF!$D$27="Todos"),OR(AP979=AF!$E$8,AQ979=AF!$E$8)),AR979+AS979,0)</f>
        <v>0</v>
      </c>
      <c r="AU979" s="18" t="str">
        <f t="shared" si="340"/>
        <v/>
      </c>
      <c r="AV979" s="54" t="str">
        <f t="shared" si="341"/>
        <v/>
      </c>
      <c r="AW979" s="54" t="str">
        <f t="shared" si="342"/>
        <v/>
      </c>
      <c r="AX979" s="18" t="str">
        <f t="shared" si="343"/>
        <v/>
      </c>
      <c r="AY979" s="18" t="str">
        <f t="shared" si="344"/>
        <v/>
      </c>
      <c r="BA979" s="18">
        <f>IF($E979=AF!$D$6,IF($M979="Concluída no prazo",2,IF($M979="Concluída com atraso",1,0)),0)</f>
        <v>0</v>
      </c>
      <c r="BB979" s="18">
        <f>IF($E979=AF!$D$6,IF($M979="Atrasada",2,IF($M979="Concluída com atraso",1,0)),0)</f>
        <v>0</v>
      </c>
      <c r="BC979" s="18">
        <v>9.7300000000000008E-3</v>
      </c>
      <c r="BD979" s="18">
        <f t="shared" si="351"/>
        <v>9.7300000000000008E-3</v>
      </c>
      <c r="BE979" s="18">
        <f t="shared" si="351"/>
        <v>9.7300000000000008E-3</v>
      </c>
      <c r="BF979" s="18" t="str">
        <f t="shared" si="345"/>
        <v/>
      </c>
      <c r="BN979" s="18" t="str">
        <f t="shared" si="346"/>
        <v>s</v>
      </c>
    </row>
    <row r="980" spans="3:66" ht="50.1" customHeight="1" thickTop="1" thickBot="1" x14ac:dyDescent="0.3">
      <c r="C980" s="46"/>
      <c r="D980" s="46"/>
      <c r="E980" s="46"/>
      <c r="F980" s="122"/>
      <c r="G980" s="122"/>
      <c r="H980" s="78" t="str">
        <f t="shared" si="347"/>
        <v/>
      </c>
      <c r="I980" s="78" t="str">
        <f t="shared" si="348"/>
        <v/>
      </c>
      <c r="J980" s="16"/>
      <c r="K980" s="46" t="str">
        <f t="shared" si="349"/>
        <v/>
      </c>
      <c r="L980" s="16"/>
      <c r="M980" s="16"/>
      <c r="N980" s="46"/>
      <c r="O980" s="47" t="str">
        <f t="shared" si="352"/>
        <v/>
      </c>
      <c r="P980" s="47"/>
      <c r="Q980" s="48" t="str">
        <f>IFERROR(VLOOKUP(E980,Funcionários!$C$8:$E$207,3,FALSE),"")</f>
        <v/>
      </c>
      <c r="R980" s="47"/>
      <c r="S980" s="49" t="str">
        <f t="shared" si="353"/>
        <v/>
      </c>
      <c r="T980" s="49">
        <v>9.7400000000000004E-3</v>
      </c>
      <c r="U980" s="48" t="str">
        <f>IF(Funcionários!C981=0,"",Funcionários!C981)</f>
        <v/>
      </c>
      <c r="V980" s="50">
        <f>IF(U980="",0,IF(COUNTIFS($E$7:$E$3006,U980,$I$7:$I$3006,'RC'!$E$6)=0,0,COUNTIFS($M$7:$M$3006,"Concluída no prazo",$E$7:$E$3006,U980,$I$7:$I$3006,'RC'!$E$6)/COUNTIFS($E$7:$E$3006,U980,$I$7:$I$3006,'RC'!$E$6)))</f>
        <v>0</v>
      </c>
      <c r="W980" s="49">
        <f>SUMIFS($J$7:$J$3006,$E$7:$E$3006,U980,$I$7:$I$3006,'RC'!$E$6)+SUMIFS($L$7:$L$3006,$E$7:$E$3006,U980,$I$7:$I$3006,'RC'!$E$6)</f>
        <v>0</v>
      </c>
      <c r="X980" s="48">
        <f>COUNTIFS($E$7:$E$3006,U980,$I$7:$I$3006,'RC'!$E$6)</f>
        <v>0</v>
      </c>
      <c r="Y980" s="48"/>
      <c r="Z980" s="51" t="str">
        <f>IF(AQ980='RC'!$E$6,AC980*1000+AD980,"")</f>
        <v/>
      </c>
      <c r="AA980" s="51" t="str">
        <f>IF(AB980="","",IF(AQ980='RC'!$E$6,AC980*1000-AD980,""))</f>
        <v/>
      </c>
      <c r="AB980" s="48" t="str">
        <f>IFERROR(VLOOKUP(E980,Funcionários!$C$8:$E$207,3,FALSE),"")</f>
        <v/>
      </c>
      <c r="AC980" s="50" t="str">
        <f>IF(AB980="","",IF(COUNTIFS($AB$7:$AB$3006,AB980,$AQ$7:$AQ$3006,'RC'!$E$6)=0,"",COUNTIFS($M$7:$M$3006,"Concluída no prazo",$AB$7:$AB$3006,AB980,$AQ$7:$AQ$3006,'RC'!$E$6)/COUNTIFS($AB$7:$AB$3006,AB980,$AQ$7:$AQ$3006,'RC'!$E$6)))</f>
        <v/>
      </c>
      <c r="AD980" s="48">
        <f>SUMIF($AQ$7:$AQ$3006,'RC'!$E$6,$J$7:$J$3006)+SUMIF($AQ$7:$AQ$3006,'RC'!$E$6,$L$7:$L$3006)</f>
        <v>21</v>
      </c>
      <c r="AF980" s="48">
        <v>4.0269999999997003E-2</v>
      </c>
      <c r="AG980" s="48">
        <f>IF(OR(AQ980="",AQ980&lt;&gt;'RC'!$E$6,AB980&lt;&gt;'RC'!$D$21),0,1)</f>
        <v>0</v>
      </c>
      <c r="AH980" s="48">
        <f t="shared" si="350"/>
        <v>4.0269999999997003E-2</v>
      </c>
      <c r="AI980" s="48" t="str">
        <f t="shared" si="332"/>
        <v/>
      </c>
      <c r="AJ980" s="48" t="str">
        <f t="shared" si="333"/>
        <v/>
      </c>
      <c r="AK980" s="52" t="str">
        <f t="shared" si="334"/>
        <v/>
      </c>
      <c r="AL980" s="52" t="str">
        <f t="shared" si="335"/>
        <v/>
      </c>
      <c r="AM980" s="48" t="str">
        <f t="shared" si="336"/>
        <v/>
      </c>
      <c r="AN980" s="48" t="str">
        <f t="shared" si="337"/>
        <v/>
      </c>
      <c r="AP980" s="18" t="str">
        <f t="shared" si="338"/>
        <v/>
      </c>
      <c r="AQ980" s="18" t="str">
        <f t="shared" si="339"/>
        <v/>
      </c>
      <c r="AR980" s="18">
        <v>4.027E-2</v>
      </c>
      <c r="AS980" s="18">
        <f>IF(AF!$D$27="Todos",1,IF(M980=AF!$D$27,1,0))</f>
        <v>1</v>
      </c>
      <c r="AT980" s="53">
        <f>IF(AND(E980=AF!$D$6,OR(LT!M980=AF!$D$27,AF!$D$27="Todos"),OR(AP980=AF!$E$8,AQ980=AF!$E$8)),AR980+AS980,0)</f>
        <v>0</v>
      </c>
      <c r="AU980" s="18" t="str">
        <f t="shared" si="340"/>
        <v/>
      </c>
      <c r="AV980" s="54" t="str">
        <f t="shared" si="341"/>
        <v/>
      </c>
      <c r="AW980" s="54" t="str">
        <f t="shared" si="342"/>
        <v/>
      </c>
      <c r="AX980" s="18" t="str">
        <f t="shared" si="343"/>
        <v/>
      </c>
      <c r="AY980" s="18" t="str">
        <f t="shared" si="344"/>
        <v/>
      </c>
      <c r="BA980" s="18">
        <f>IF($E980=AF!$D$6,IF($M980="Concluída no prazo",2,IF($M980="Concluída com atraso",1,0)),0)</f>
        <v>0</v>
      </c>
      <c r="BB980" s="18">
        <f>IF($E980=AF!$D$6,IF($M980="Atrasada",2,IF($M980="Concluída com atraso",1,0)),0)</f>
        <v>0</v>
      </c>
      <c r="BC980" s="18">
        <v>9.7400000000000004E-3</v>
      </c>
      <c r="BD980" s="18">
        <f t="shared" si="351"/>
        <v>9.7400000000000004E-3</v>
      </c>
      <c r="BE980" s="18">
        <f t="shared" si="351"/>
        <v>9.7400000000000004E-3</v>
      </c>
      <c r="BF980" s="18" t="str">
        <f t="shared" si="345"/>
        <v/>
      </c>
      <c r="BN980" s="18" t="str">
        <f t="shared" si="346"/>
        <v>s</v>
      </c>
    </row>
    <row r="981" spans="3:66" ht="50.1" customHeight="1" thickTop="1" thickBot="1" x14ac:dyDescent="0.3">
      <c r="C981" s="46"/>
      <c r="D981" s="46"/>
      <c r="E981" s="46"/>
      <c r="F981" s="122"/>
      <c r="G981" s="122"/>
      <c r="H981" s="78" t="str">
        <f t="shared" si="347"/>
        <v/>
      </c>
      <c r="I981" s="78" t="str">
        <f t="shared" si="348"/>
        <v/>
      </c>
      <c r="J981" s="16"/>
      <c r="K981" s="46" t="str">
        <f t="shared" si="349"/>
        <v/>
      </c>
      <c r="L981" s="16"/>
      <c r="M981" s="16"/>
      <c r="N981" s="46"/>
      <c r="O981" s="47" t="str">
        <f t="shared" si="352"/>
        <v/>
      </c>
      <c r="P981" s="47"/>
      <c r="Q981" s="48" t="str">
        <f>IFERROR(VLOOKUP(E981,Funcionários!$C$8:$E$207,3,FALSE),"")</f>
        <v/>
      </c>
      <c r="R981" s="47"/>
      <c r="S981" s="49" t="str">
        <f t="shared" si="353"/>
        <v/>
      </c>
      <c r="T981" s="49">
        <v>9.75E-3</v>
      </c>
      <c r="U981" s="48" t="str">
        <f>IF(Funcionários!C982=0,"",Funcionários!C982)</f>
        <v/>
      </c>
      <c r="V981" s="50">
        <f>IF(U981="",0,IF(COUNTIFS($E$7:$E$3006,U981,$I$7:$I$3006,'RC'!$E$6)=0,0,COUNTIFS($M$7:$M$3006,"Concluída no prazo",$E$7:$E$3006,U981,$I$7:$I$3006,'RC'!$E$6)/COUNTIFS($E$7:$E$3006,U981,$I$7:$I$3006,'RC'!$E$6)))</f>
        <v>0</v>
      </c>
      <c r="W981" s="49">
        <f>SUMIFS($J$7:$J$3006,$E$7:$E$3006,U981,$I$7:$I$3006,'RC'!$E$6)+SUMIFS($L$7:$L$3006,$E$7:$E$3006,U981,$I$7:$I$3006,'RC'!$E$6)</f>
        <v>0</v>
      </c>
      <c r="X981" s="48">
        <f>COUNTIFS($E$7:$E$3006,U981,$I$7:$I$3006,'RC'!$E$6)</f>
        <v>0</v>
      </c>
      <c r="Y981" s="48"/>
      <c r="Z981" s="51" t="str">
        <f>IF(AQ981='RC'!$E$6,AC981*1000+AD981,"")</f>
        <v/>
      </c>
      <c r="AA981" s="51" t="str">
        <f>IF(AB981="","",IF(AQ981='RC'!$E$6,AC981*1000-AD981,""))</f>
        <v/>
      </c>
      <c r="AB981" s="48" t="str">
        <f>IFERROR(VLOOKUP(E981,Funcionários!$C$8:$E$207,3,FALSE),"")</f>
        <v/>
      </c>
      <c r="AC981" s="50" t="str">
        <f>IF(AB981="","",IF(COUNTIFS($AB$7:$AB$3006,AB981,$AQ$7:$AQ$3006,'RC'!$E$6)=0,"",COUNTIFS($M$7:$M$3006,"Concluída no prazo",$AB$7:$AB$3006,AB981,$AQ$7:$AQ$3006,'RC'!$E$6)/COUNTIFS($AB$7:$AB$3006,AB981,$AQ$7:$AQ$3006,'RC'!$E$6)))</f>
        <v/>
      </c>
      <c r="AD981" s="48">
        <f>SUMIF($AQ$7:$AQ$3006,'RC'!$E$6,$J$7:$J$3006)+SUMIF($AQ$7:$AQ$3006,'RC'!$E$6,$L$7:$L$3006)</f>
        <v>21</v>
      </c>
      <c r="AF981" s="48">
        <v>4.0259999999997E-2</v>
      </c>
      <c r="AG981" s="48">
        <f>IF(OR(AQ981="",AQ981&lt;&gt;'RC'!$E$6,AB981&lt;&gt;'RC'!$D$21),0,1)</f>
        <v>0</v>
      </c>
      <c r="AH981" s="48">
        <f t="shared" si="350"/>
        <v>4.0259999999997E-2</v>
      </c>
      <c r="AI981" s="48" t="str">
        <f t="shared" si="332"/>
        <v/>
      </c>
      <c r="AJ981" s="48" t="str">
        <f t="shared" si="333"/>
        <v/>
      </c>
      <c r="AK981" s="52" t="str">
        <f t="shared" si="334"/>
        <v/>
      </c>
      <c r="AL981" s="52" t="str">
        <f t="shared" si="335"/>
        <v/>
      </c>
      <c r="AM981" s="48" t="str">
        <f t="shared" si="336"/>
        <v/>
      </c>
      <c r="AN981" s="48" t="str">
        <f t="shared" si="337"/>
        <v/>
      </c>
      <c r="AP981" s="18" t="str">
        <f t="shared" si="338"/>
        <v/>
      </c>
      <c r="AQ981" s="18" t="str">
        <f t="shared" si="339"/>
        <v/>
      </c>
      <c r="AR981" s="18">
        <v>4.0259999999999997E-2</v>
      </c>
      <c r="AS981" s="18">
        <f>IF(AF!$D$27="Todos",1,IF(M981=AF!$D$27,1,0))</f>
        <v>1</v>
      </c>
      <c r="AT981" s="53">
        <f>IF(AND(E981=AF!$D$6,OR(LT!M981=AF!$D$27,AF!$D$27="Todos"),OR(AP981=AF!$E$8,AQ981=AF!$E$8)),AR981+AS981,0)</f>
        <v>0</v>
      </c>
      <c r="AU981" s="18" t="str">
        <f t="shared" si="340"/>
        <v/>
      </c>
      <c r="AV981" s="54" t="str">
        <f t="shared" si="341"/>
        <v/>
      </c>
      <c r="AW981" s="54" t="str">
        <f t="shared" si="342"/>
        <v/>
      </c>
      <c r="AX981" s="18" t="str">
        <f t="shared" si="343"/>
        <v/>
      </c>
      <c r="AY981" s="18" t="str">
        <f t="shared" si="344"/>
        <v/>
      </c>
      <c r="BA981" s="18">
        <f>IF($E981=AF!$D$6,IF($M981="Concluída no prazo",2,IF($M981="Concluída com atraso",1,0)),0)</f>
        <v>0</v>
      </c>
      <c r="BB981" s="18">
        <f>IF($E981=AF!$D$6,IF($M981="Atrasada",2,IF($M981="Concluída com atraso",1,0)),0)</f>
        <v>0</v>
      </c>
      <c r="BC981" s="18">
        <v>9.75E-3</v>
      </c>
      <c r="BD981" s="18">
        <f t="shared" si="351"/>
        <v>9.75E-3</v>
      </c>
      <c r="BE981" s="18">
        <f t="shared" si="351"/>
        <v>9.75E-3</v>
      </c>
      <c r="BF981" s="18" t="str">
        <f t="shared" si="345"/>
        <v/>
      </c>
      <c r="BN981" s="18" t="str">
        <f t="shared" si="346"/>
        <v>s</v>
      </c>
    </row>
    <row r="982" spans="3:66" ht="50.1" customHeight="1" thickTop="1" thickBot="1" x14ac:dyDescent="0.3">
      <c r="C982" s="46"/>
      <c r="D982" s="46"/>
      <c r="E982" s="46"/>
      <c r="F982" s="122"/>
      <c r="G982" s="122"/>
      <c r="H982" s="78" t="str">
        <f t="shared" si="347"/>
        <v/>
      </c>
      <c r="I982" s="78" t="str">
        <f t="shared" si="348"/>
        <v/>
      </c>
      <c r="J982" s="16"/>
      <c r="K982" s="46" t="str">
        <f t="shared" si="349"/>
        <v/>
      </c>
      <c r="L982" s="16"/>
      <c r="M982" s="16"/>
      <c r="N982" s="46"/>
      <c r="O982" s="47" t="str">
        <f t="shared" si="352"/>
        <v/>
      </c>
      <c r="P982" s="47"/>
      <c r="Q982" s="48" t="str">
        <f>IFERROR(VLOOKUP(E982,Funcionários!$C$8:$E$207,3,FALSE),"")</f>
        <v/>
      </c>
      <c r="R982" s="47"/>
      <c r="S982" s="49" t="str">
        <f t="shared" si="353"/>
        <v/>
      </c>
      <c r="T982" s="49">
        <v>9.7599999999999996E-3</v>
      </c>
      <c r="U982" s="48" t="str">
        <f>IF(Funcionários!C983=0,"",Funcionários!C983)</f>
        <v/>
      </c>
      <c r="V982" s="50">
        <f>IF(U982="",0,IF(COUNTIFS($E$7:$E$3006,U982,$I$7:$I$3006,'RC'!$E$6)=0,0,COUNTIFS($M$7:$M$3006,"Concluída no prazo",$E$7:$E$3006,U982,$I$7:$I$3006,'RC'!$E$6)/COUNTIFS($E$7:$E$3006,U982,$I$7:$I$3006,'RC'!$E$6)))</f>
        <v>0</v>
      </c>
      <c r="W982" s="49">
        <f>SUMIFS($J$7:$J$3006,$E$7:$E$3006,U982,$I$7:$I$3006,'RC'!$E$6)+SUMIFS($L$7:$L$3006,$E$7:$E$3006,U982,$I$7:$I$3006,'RC'!$E$6)</f>
        <v>0</v>
      </c>
      <c r="X982" s="48">
        <f>COUNTIFS($E$7:$E$3006,U982,$I$7:$I$3006,'RC'!$E$6)</f>
        <v>0</v>
      </c>
      <c r="Y982" s="48"/>
      <c r="Z982" s="51" t="str">
        <f>IF(AQ982='RC'!$E$6,AC982*1000+AD982,"")</f>
        <v/>
      </c>
      <c r="AA982" s="51" t="str">
        <f>IF(AB982="","",IF(AQ982='RC'!$E$6,AC982*1000-AD982,""))</f>
        <v/>
      </c>
      <c r="AB982" s="48" t="str">
        <f>IFERROR(VLOOKUP(E982,Funcionários!$C$8:$E$207,3,FALSE),"")</f>
        <v/>
      </c>
      <c r="AC982" s="50" t="str">
        <f>IF(AB982="","",IF(COUNTIFS($AB$7:$AB$3006,AB982,$AQ$7:$AQ$3006,'RC'!$E$6)=0,"",COUNTIFS($M$7:$M$3006,"Concluída no prazo",$AB$7:$AB$3006,AB982,$AQ$7:$AQ$3006,'RC'!$E$6)/COUNTIFS($AB$7:$AB$3006,AB982,$AQ$7:$AQ$3006,'RC'!$E$6)))</f>
        <v/>
      </c>
      <c r="AD982" s="48">
        <f>SUMIF($AQ$7:$AQ$3006,'RC'!$E$6,$J$7:$J$3006)+SUMIF($AQ$7:$AQ$3006,'RC'!$E$6,$L$7:$L$3006)</f>
        <v>21</v>
      </c>
      <c r="AF982" s="48">
        <v>4.0249999999997003E-2</v>
      </c>
      <c r="AG982" s="48">
        <f>IF(OR(AQ982="",AQ982&lt;&gt;'RC'!$E$6,AB982&lt;&gt;'RC'!$D$21),0,1)</f>
        <v>0</v>
      </c>
      <c r="AH982" s="48">
        <f t="shared" si="350"/>
        <v>4.0249999999997003E-2</v>
      </c>
      <c r="AI982" s="48" t="str">
        <f t="shared" si="332"/>
        <v/>
      </c>
      <c r="AJ982" s="48" t="str">
        <f t="shared" si="333"/>
        <v/>
      </c>
      <c r="AK982" s="52" t="str">
        <f t="shared" si="334"/>
        <v/>
      </c>
      <c r="AL982" s="52" t="str">
        <f t="shared" si="335"/>
        <v/>
      </c>
      <c r="AM982" s="48" t="str">
        <f t="shared" si="336"/>
        <v/>
      </c>
      <c r="AN982" s="48" t="str">
        <f t="shared" si="337"/>
        <v/>
      </c>
      <c r="AP982" s="18" t="str">
        <f t="shared" si="338"/>
        <v/>
      </c>
      <c r="AQ982" s="18" t="str">
        <f t="shared" si="339"/>
        <v/>
      </c>
      <c r="AR982" s="18">
        <v>4.0250000000000001E-2</v>
      </c>
      <c r="AS982" s="18">
        <f>IF(AF!$D$27="Todos",1,IF(M982=AF!$D$27,1,0))</f>
        <v>1</v>
      </c>
      <c r="AT982" s="53">
        <f>IF(AND(E982=AF!$D$6,OR(LT!M982=AF!$D$27,AF!$D$27="Todos"),OR(AP982=AF!$E$8,AQ982=AF!$E$8)),AR982+AS982,0)</f>
        <v>0</v>
      </c>
      <c r="AU982" s="18" t="str">
        <f t="shared" si="340"/>
        <v/>
      </c>
      <c r="AV982" s="54" t="str">
        <f t="shared" si="341"/>
        <v/>
      </c>
      <c r="AW982" s="54" t="str">
        <f t="shared" si="342"/>
        <v/>
      </c>
      <c r="AX982" s="18" t="str">
        <f t="shared" si="343"/>
        <v/>
      </c>
      <c r="AY982" s="18" t="str">
        <f t="shared" si="344"/>
        <v/>
      </c>
      <c r="BA982" s="18">
        <f>IF($E982=AF!$D$6,IF($M982="Concluída no prazo",2,IF($M982="Concluída com atraso",1,0)),0)</f>
        <v>0</v>
      </c>
      <c r="BB982" s="18">
        <f>IF($E982=AF!$D$6,IF($M982="Atrasada",2,IF($M982="Concluída com atraso",1,0)),0)</f>
        <v>0</v>
      </c>
      <c r="BC982" s="18">
        <v>9.7599999999999996E-3</v>
      </c>
      <c r="BD982" s="18">
        <f t="shared" si="351"/>
        <v>9.7599999999999996E-3</v>
      </c>
      <c r="BE982" s="18">
        <f t="shared" si="351"/>
        <v>9.7599999999999996E-3</v>
      </c>
      <c r="BF982" s="18" t="str">
        <f t="shared" si="345"/>
        <v/>
      </c>
      <c r="BN982" s="18" t="str">
        <f t="shared" si="346"/>
        <v>s</v>
      </c>
    </row>
    <row r="983" spans="3:66" ht="50.1" customHeight="1" thickTop="1" thickBot="1" x14ac:dyDescent="0.3">
      <c r="C983" s="46"/>
      <c r="D983" s="46"/>
      <c r="E983" s="46"/>
      <c r="F983" s="122"/>
      <c r="G983" s="122"/>
      <c r="H983" s="78" t="str">
        <f t="shared" si="347"/>
        <v/>
      </c>
      <c r="I983" s="78" t="str">
        <f t="shared" si="348"/>
        <v/>
      </c>
      <c r="J983" s="16"/>
      <c r="K983" s="46" t="str">
        <f t="shared" si="349"/>
        <v/>
      </c>
      <c r="L983" s="16"/>
      <c r="M983" s="16"/>
      <c r="N983" s="46"/>
      <c r="O983" s="47" t="str">
        <f t="shared" si="352"/>
        <v/>
      </c>
      <c r="P983" s="47"/>
      <c r="Q983" s="48" t="str">
        <f>IFERROR(VLOOKUP(E983,Funcionários!$C$8:$E$207,3,FALSE),"")</f>
        <v/>
      </c>
      <c r="R983" s="47"/>
      <c r="S983" s="49" t="str">
        <f t="shared" si="353"/>
        <v/>
      </c>
      <c r="T983" s="49">
        <v>9.7699999999999992E-3</v>
      </c>
      <c r="U983" s="48" t="str">
        <f>IF(Funcionários!C984=0,"",Funcionários!C984)</f>
        <v/>
      </c>
      <c r="V983" s="50">
        <f>IF(U983="",0,IF(COUNTIFS($E$7:$E$3006,U983,$I$7:$I$3006,'RC'!$E$6)=0,0,COUNTIFS($M$7:$M$3006,"Concluída no prazo",$E$7:$E$3006,U983,$I$7:$I$3006,'RC'!$E$6)/COUNTIFS($E$7:$E$3006,U983,$I$7:$I$3006,'RC'!$E$6)))</f>
        <v>0</v>
      </c>
      <c r="W983" s="49">
        <f>SUMIFS($J$7:$J$3006,$E$7:$E$3006,U983,$I$7:$I$3006,'RC'!$E$6)+SUMIFS($L$7:$L$3006,$E$7:$E$3006,U983,$I$7:$I$3006,'RC'!$E$6)</f>
        <v>0</v>
      </c>
      <c r="X983" s="48">
        <f>COUNTIFS($E$7:$E$3006,U983,$I$7:$I$3006,'RC'!$E$6)</f>
        <v>0</v>
      </c>
      <c r="Y983" s="48"/>
      <c r="Z983" s="51" t="str">
        <f>IF(AQ983='RC'!$E$6,AC983*1000+AD983,"")</f>
        <v/>
      </c>
      <c r="AA983" s="51" t="str">
        <f>IF(AB983="","",IF(AQ983='RC'!$E$6,AC983*1000-AD983,""))</f>
        <v/>
      </c>
      <c r="AB983" s="48" t="str">
        <f>IFERROR(VLOOKUP(E983,Funcionários!$C$8:$E$207,3,FALSE),"")</f>
        <v/>
      </c>
      <c r="AC983" s="50" t="str">
        <f>IF(AB983="","",IF(COUNTIFS($AB$7:$AB$3006,AB983,$AQ$7:$AQ$3006,'RC'!$E$6)=0,"",COUNTIFS($M$7:$M$3006,"Concluída no prazo",$AB$7:$AB$3006,AB983,$AQ$7:$AQ$3006,'RC'!$E$6)/COUNTIFS($AB$7:$AB$3006,AB983,$AQ$7:$AQ$3006,'RC'!$E$6)))</f>
        <v/>
      </c>
      <c r="AD983" s="48">
        <f>SUMIF($AQ$7:$AQ$3006,'RC'!$E$6,$J$7:$J$3006)+SUMIF($AQ$7:$AQ$3006,'RC'!$E$6,$L$7:$L$3006)</f>
        <v>21</v>
      </c>
      <c r="AF983" s="48">
        <v>4.0239999999997E-2</v>
      </c>
      <c r="AG983" s="48">
        <f>IF(OR(AQ983="",AQ983&lt;&gt;'RC'!$E$6,AB983&lt;&gt;'RC'!$D$21),0,1)</f>
        <v>0</v>
      </c>
      <c r="AH983" s="48">
        <f t="shared" si="350"/>
        <v>4.0239999999997E-2</v>
      </c>
      <c r="AI983" s="48" t="str">
        <f t="shared" si="332"/>
        <v/>
      </c>
      <c r="AJ983" s="48" t="str">
        <f t="shared" si="333"/>
        <v/>
      </c>
      <c r="AK983" s="52" t="str">
        <f t="shared" si="334"/>
        <v/>
      </c>
      <c r="AL983" s="52" t="str">
        <f t="shared" si="335"/>
        <v/>
      </c>
      <c r="AM983" s="48" t="str">
        <f t="shared" si="336"/>
        <v/>
      </c>
      <c r="AN983" s="48" t="str">
        <f t="shared" si="337"/>
        <v/>
      </c>
      <c r="AP983" s="18" t="str">
        <f t="shared" si="338"/>
        <v/>
      </c>
      <c r="AQ983" s="18" t="str">
        <f t="shared" si="339"/>
        <v/>
      </c>
      <c r="AR983" s="18">
        <v>4.0239999999999998E-2</v>
      </c>
      <c r="AS983" s="18">
        <f>IF(AF!$D$27="Todos",1,IF(M983=AF!$D$27,1,0))</f>
        <v>1</v>
      </c>
      <c r="AT983" s="53">
        <f>IF(AND(E983=AF!$D$6,OR(LT!M983=AF!$D$27,AF!$D$27="Todos"),OR(AP983=AF!$E$8,AQ983=AF!$E$8)),AR983+AS983,0)</f>
        <v>0</v>
      </c>
      <c r="AU983" s="18" t="str">
        <f t="shared" si="340"/>
        <v/>
      </c>
      <c r="AV983" s="54" t="str">
        <f t="shared" si="341"/>
        <v/>
      </c>
      <c r="AW983" s="54" t="str">
        <f t="shared" si="342"/>
        <v/>
      </c>
      <c r="AX983" s="18" t="str">
        <f t="shared" si="343"/>
        <v/>
      </c>
      <c r="AY983" s="18" t="str">
        <f t="shared" si="344"/>
        <v/>
      </c>
      <c r="BA983" s="18">
        <f>IF($E983=AF!$D$6,IF($M983="Concluída no prazo",2,IF($M983="Concluída com atraso",1,0)),0)</f>
        <v>0</v>
      </c>
      <c r="BB983" s="18">
        <f>IF($E983=AF!$D$6,IF($M983="Atrasada",2,IF($M983="Concluída com atraso",1,0)),0)</f>
        <v>0</v>
      </c>
      <c r="BC983" s="18">
        <v>9.7699999999999992E-3</v>
      </c>
      <c r="BD983" s="18">
        <f t="shared" si="351"/>
        <v>9.7699999999999992E-3</v>
      </c>
      <c r="BE983" s="18">
        <f t="shared" si="351"/>
        <v>9.7699999999999992E-3</v>
      </c>
      <c r="BF983" s="18" t="str">
        <f t="shared" si="345"/>
        <v/>
      </c>
      <c r="BN983" s="18" t="str">
        <f t="shared" si="346"/>
        <v>s</v>
      </c>
    </row>
    <row r="984" spans="3:66" ht="50.1" customHeight="1" thickTop="1" thickBot="1" x14ac:dyDescent="0.3">
      <c r="C984" s="46"/>
      <c r="D984" s="46"/>
      <c r="E984" s="46"/>
      <c r="F984" s="122"/>
      <c r="G984" s="122"/>
      <c r="H984" s="78" t="str">
        <f t="shared" si="347"/>
        <v/>
      </c>
      <c r="I984" s="78" t="str">
        <f t="shared" si="348"/>
        <v/>
      </c>
      <c r="J984" s="16"/>
      <c r="K984" s="46" t="str">
        <f t="shared" si="349"/>
        <v/>
      </c>
      <c r="L984" s="16"/>
      <c r="M984" s="16"/>
      <c r="N984" s="46"/>
      <c r="O984" s="47" t="str">
        <f t="shared" si="352"/>
        <v/>
      </c>
      <c r="P984" s="47"/>
      <c r="Q984" s="48" t="str">
        <f>IFERROR(VLOOKUP(E984,Funcionários!$C$8:$E$207,3,FALSE),"")</f>
        <v/>
      </c>
      <c r="R984" s="47"/>
      <c r="S984" s="49" t="str">
        <f t="shared" si="353"/>
        <v/>
      </c>
      <c r="T984" s="49">
        <v>9.7800000000000005E-3</v>
      </c>
      <c r="U984" s="48" t="str">
        <f>IF(Funcionários!C985=0,"",Funcionários!C985)</f>
        <v/>
      </c>
      <c r="V984" s="50">
        <f>IF(U984="",0,IF(COUNTIFS($E$7:$E$3006,U984,$I$7:$I$3006,'RC'!$E$6)=0,0,COUNTIFS($M$7:$M$3006,"Concluída no prazo",$E$7:$E$3006,U984,$I$7:$I$3006,'RC'!$E$6)/COUNTIFS($E$7:$E$3006,U984,$I$7:$I$3006,'RC'!$E$6)))</f>
        <v>0</v>
      </c>
      <c r="W984" s="49">
        <f>SUMIFS($J$7:$J$3006,$E$7:$E$3006,U984,$I$7:$I$3006,'RC'!$E$6)+SUMIFS($L$7:$L$3006,$E$7:$E$3006,U984,$I$7:$I$3006,'RC'!$E$6)</f>
        <v>0</v>
      </c>
      <c r="X984" s="48">
        <f>COUNTIFS($E$7:$E$3006,U984,$I$7:$I$3006,'RC'!$E$6)</f>
        <v>0</v>
      </c>
      <c r="Y984" s="48"/>
      <c r="Z984" s="51" t="str">
        <f>IF(AQ984='RC'!$E$6,AC984*1000+AD984,"")</f>
        <v/>
      </c>
      <c r="AA984" s="51" t="str">
        <f>IF(AB984="","",IF(AQ984='RC'!$E$6,AC984*1000-AD984,""))</f>
        <v/>
      </c>
      <c r="AB984" s="48" t="str">
        <f>IFERROR(VLOOKUP(E984,Funcionários!$C$8:$E$207,3,FALSE),"")</f>
        <v/>
      </c>
      <c r="AC984" s="50" t="str">
        <f>IF(AB984="","",IF(COUNTIFS($AB$7:$AB$3006,AB984,$AQ$7:$AQ$3006,'RC'!$E$6)=0,"",COUNTIFS($M$7:$M$3006,"Concluída no prazo",$AB$7:$AB$3006,AB984,$AQ$7:$AQ$3006,'RC'!$E$6)/COUNTIFS($AB$7:$AB$3006,AB984,$AQ$7:$AQ$3006,'RC'!$E$6)))</f>
        <v/>
      </c>
      <c r="AD984" s="48">
        <f>SUMIF($AQ$7:$AQ$3006,'RC'!$E$6,$J$7:$J$3006)+SUMIF($AQ$7:$AQ$3006,'RC'!$E$6,$L$7:$L$3006)</f>
        <v>21</v>
      </c>
      <c r="AF984" s="48">
        <v>4.0229999999996997E-2</v>
      </c>
      <c r="AG984" s="48">
        <f>IF(OR(AQ984="",AQ984&lt;&gt;'RC'!$E$6,AB984&lt;&gt;'RC'!$D$21),0,1)</f>
        <v>0</v>
      </c>
      <c r="AH984" s="48">
        <f t="shared" si="350"/>
        <v>4.0229999999996997E-2</v>
      </c>
      <c r="AI984" s="48" t="str">
        <f t="shared" si="332"/>
        <v/>
      </c>
      <c r="AJ984" s="48" t="str">
        <f t="shared" si="333"/>
        <v/>
      </c>
      <c r="AK984" s="52" t="str">
        <f t="shared" si="334"/>
        <v/>
      </c>
      <c r="AL984" s="52" t="str">
        <f t="shared" si="335"/>
        <v/>
      </c>
      <c r="AM984" s="48" t="str">
        <f t="shared" si="336"/>
        <v/>
      </c>
      <c r="AN984" s="48" t="str">
        <f t="shared" si="337"/>
        <v/>
      </c>
      <c r="AP984" s="18" t="str">
        <f t="shared" si="338"/>
        <v/>
      </c>
      <c r="AQ984" s="18" t="str">
        <f t="shared" si="339"/>
        <v/>
      </c>
      <c r="AR984" s="18">
        <v>4.0230000000000002E-2</v>
      </c>
      <c r="AS984" s="18">
        <f>IF(AF!$D$27="Todos",1,IF(M984=AF!$D$27,1,0))</f>
        <v>1</v>
      </c>
      <c r="AT984" s="53">
        <f>IF(AND(E984=AF!$D$6,OR(LT!M984=AF!$D$27,AF!$D$27="Todos"),OR(AP984=AF!$E$8,AQ984=AF!$E$8)),AR984+AS984,0)</f>
        <v>0</v>
      </c>
      <c r="AU984" s="18" t="str">
        <f t="shared" si="340"/>
        <v/>
      </c>
      <c r="AV984" s="54" t="str">
        <f t="shared" si="341"/>
        <v/>
      </c>
      <c r="AW984" s="54" t="str">
        <f t="shared" si="342"/>
        <v/>
      </c>
      <c r="AX984" s="18" t="str">
        <f t="shared" si="343"/>
        <v/>
      </c>
      <c r="AY984" s="18" t="str">
        <f t="shared" si="344"/>
        <v/>
      </c>
      <c r="BA984" s="18">
        <f>IF($E984=AF!$D$6,IF($M984="Concluída no prazo",2,IF($M984="Concluída com atraso",1,0)),0)</f>
        <v>0</v>
      </c>
      <c r="BB984" s="18">
        <f>IF($E984=AF!$D$6,IF($M984="Atrasada",2,IF($M984="Concluída com atraso",1,0)),0)</f>
        <v>0</v>
      </c>
      <c r="BC984" s="18">
        <v>9.7800000000000005E-3</v>
      </c>
      <c r="BD984" s="18">
        <f t="shared" si="351"/>
        <v>9.7800000000000005E-3</v>
      </c>
      <c r="BE984" s="18">
        <f t="shared" si="351"/>
        <v>9.7800000000000005E-3</v>
      </c>
      <c r="BF984" s="18" t="str">
        <f t="shared" si="345"/>
        <v/>
      </c>
      <c r="BN984" s="18" t="str">
        <f t="shared" si="346"/>
        <v>s</v>
      </c>
    </row>
    <row r="985" spans="3:66" ht="50.1" customHeight="1" thickTop="1" thickBot="1" x14ac:dyDescent="0.3">
      <c r="C985" s="46"/>
      <c r="D985" s="46"/>
      <c r="E985" s="46"/>
      <c r="F985" s="122"/>
      <c r="G985" s="122"/>
      <c r="H985" s="78" t="str">
        <f t="shared" si="347"/>
        <v/>
      </c>
      <c r="I985" s="78" t="str">
        <f t="shared" si="348"/>
        <v/>
      </c>
      <c r="J985" s="16"/>
      <c r="K985" s="46" t="str">
        <f t="shared" si="349"/>
        <v/>
      </c>
      <c r="L985" s="16"/>
      <c r="M985" s="16"/>
      <c r="N985" s="46"/>
      <c r="O985" s="47" t="str">
        <f t="shared" si="352"/>
        <v/>
      </c>
      <c r="P985" s="47"/>
      <c r="Q985" s="48" t="str">
        <f>IFERROR(VLOOKUP(E985,Funcionários!$C$8:$E$207,3,FALSE),"")</f>
        <v/>
      </c>
      <c r="R985" s="47"/>
      <c r="S985" s="49" t="str">
        <f t="shared" si="353"/>
        <v/>
      </c>
      <c r="T985" s="49">
        <v>9.7900000000000001E-3</v>
      </c>
      <c r="U985" s="48" t="str">
        <f>IF(Funcionários!C986=0,"",Funcionários!C986)</f>
        <v/>
      </c>
      <c r="V985" s="50">
        <f>IF(U985="",0,IF(COUNTIFS($E$7:$E$3006,U985,$I$7:$I$3006,'RC'!$E$6)=0,0,COUNTIFS($M$7:$M$3006,"Concluída no prazo",$E$7:$E$3006,U985,$I$7:$I$3006,'RC'!$E$6)/COUNTIFS($E$7:$E$3006,U985,$I$7:$I$3006,'RC'!$E$6)))</f>
        <v>0</v>
      </c>
      <c r="W985" s="49">
        <f>SUMIFS($J$7:$J$3006,$E$7:$E$3006,U985,$I$7:$I$3006,'RC'!$E$6)+SUMIFS($L$7:$L$3006,$E$7:$E$3006,U985,$I$7:$I$3006,'RC'!$E$6)</f>
        <v>0</v>
      </c>
      <c r="X985" s="48">
        <f>COUNTIFS($E$7:$E$3006,U985,$I$7:$I$3006,'RC'!$E$6)</f>
        <v>0</v>
      </c>
      <c r="Y985" s="48"/>
      <c r="Z985" s="51" t="str">
        <f>IF(AQ985='RC'!$E$6,AC985*1000+AD985,"")</f>
        <v/>
      </c>
      <c r="AA985" s="51" t="str">
        <f>IF(AB985="","",IF(AQ985='RC'!$E$6,AC985*1000-AD985,""))</f>
        <v/>
      </c>
      <c r="AB985" s="48" t="str">
        <f>IFERROR(VLOOKUP(E985,Funcionários!$C$8:$E$207,3,FALSE),"")</f>
        <v/>
      </c>
      <c r="AC985" s="50" t="str">
        <f>IF(AB985="","",IF(COUNTIFS($AB$7:$AB$3006,AB985,$AQ$7:$AQ$3006,'RC'!$E$6)=0,"",COUNTIFS($M$7:$M$3006,"Concluída no prazo",$AB$7:$AB$3006,AB985,$AQ$7:$AQ$3006,'RC'!$E$6)/COUNTIFS($AB$7:$AB$3006,AB985,$AQ$7:$AQ$3006,'RC'!$E$6)))</f>
        <v/>
      </c>
      <c r="AD985" s="48">
        <f>SUMIF($AQ$7:$AQ$3006,'RC'!$E$6,$J$7:$J$3006)+SUMIF($AQ$7:$AQ$3006,'RC'!$E$6,$L$7:$L$3006)</f>
        <v>21</v>
      </c>
      <c r="AF985" s="48">
        <v>4.0219999999997001E-2</v>
      </c>
      <c r="AG985" s="48">
        <f>IF(OR(AQ985="",AQ985&lt;&gt;'RC'!$E$6,AB985&lt;&gt;'RC'!$D$21),0,1)</f>
        <v>0</v>
      </c>
      <c r="AH985" s="48">
        <f t="shared" si="350"/>
        <v>4.0219999999997001E-2</v>
      </c>
      <c r="AI985" s="48" t="str">
        <f t="shared" si="332"/>
        <v/>
      </c>
      <c r="AJ985" s="48" t="str">
        <f t="shared" si="333"/>
        <v/>
      </c>
      <c r="AK985" s="52" t="str">
        <f t="shared" si="334"/>
        <v/>
      </c>
      <c r="AL985" s="52" t="str">
        <f t="shared" si="335"/>
        <v/>
      </c>
      <c r="AM985" s="48" t="str">
        <f t="shared" si="336"/>
        <v/>
      </c>
      <c r="AN985" s="48" t="str">
        <f t="shared" si="337"/>
        <v/>
      </c>
      <c r="AP985" s="18" t="str">
        <f t="shared" si="338"/>
        <v/>
      </c>
      <c r="AQ985" s="18" t="str">
        <f t="shared" si="339"/>
        <v/>
      </c>
      <c r="AR985" s="18">
        <v>4.0219999999999999E-2</v>
      </c>
      <c r="AS985" s="18">
        <f>IF(AF!$D$27="Todos",1,IF(M985=AF!$D$27,1,0))</f>
        <v>1</v>
      </c>
      <c r="AT985" s="53">
        <f>IF(AND(E985=AF!$D$6,OR(LT!M985=AF!$D$27,AF!$D$27="Todos"),OR(AP985=AF!$E$8,AQ985=AF!$E$8)),AR985+AS985,0)</f>
        <v>0</v>
      </c>
      <c r="AU985" s="18" t="str">
        <f t="shared" si="340"/>
        <v/>
      </c>
      <c r="AV985" s="54" t="str">
        <f t="shared" si="341"/>
        <v/>
      </c>
      <c r="AW985" s="54" t="str">
        <f t="shared" si="342"/>
        <v/>
      </c>
      <c r="AX985" s="18" t="str">
        <f t="shared" si="343"/>
        <v/>
      </c>
      <c r="AY985" s="18" t="str">
        <f t="shared" si="344"/>
        <v/>
      </c>
      <c r="BA985" s="18">
        <f>IF($E985=AF!$D$6,IF($M985="Concluída no prazo",2,IF($M985="Concluída com atraso",1,0)),0)</f>
        <v>0</v>
      </c>
      <c r="BB985" s="18">
        <f>IF($E985=AF!$D$6,IF($M985="Atrasada",2,IF($M985="Concluída com atraso",1,0)),0)</f>
        <v>0</v>
      </c>
      <c r="BC985" s="18">
        <v>9.7900000000000001E-3</v>
      </c>
      <c r="BD985" s="18">
        <f t="shared" si="351"/>
        <v>9.7900000000000001E-3</v>
      </c>
      <c r="BE985" s="18">
        <f t="shared" si="351"/>
        <v>9.7900000000000001E-3</v>
      </c>
      <c r="BF985" s="18" t="str">
        <f t="shared" si="345"/>
        <v/>
      </c>
      <c r="BN985" s="18" t="str">
        <f t="shared" si="346"/>
        <v>s</v>
      </c>
    </row>
    <row r="986" spans="3:66" ht="50.1" customHeight="1" thickTop="1" thickBot="1" x14ac:dyDescent="0.3">
      <c r="C986" s="46"/>
      <c r="D986" s="46"/>
      <c r="E986" s="46"/>
      <c r="F986" s="122"/>
      <c r="G986" s="122"/>
      <c r="H986" s="78" t="str">
        <f t="shared" si="347"/>
        <v/>
      </c>
      <c r="I986" s="78" t="str">
        <f t="shared" si="348"/>
        <v/>
      </c>
      <c r="J986" s="16"/>
      <c r="K986" s="46" t="str">
        <f t="shared" si="349"/>
        <v/>
      </c>
      <c r="L986" s="16"/>
      <c r="M986" s="16"/>
      <c r="N986" s="46"/>
      <c r="O986" s="47" t="str">
        <f t="shared" si="352"/>
        <v/>
      </c>
      <c r="P986" s="47"/>
      <c r="Q986" s="48" t="str">
        <f>IFERROR(VLOOKUP(E986,Funcionários!$C$8:$E$207,3,FALSE),"")</f>
        <v/>
      </c>
      <c r="R986" s="47"/>
      <c r="S986" s="49" t="str">
        <f t="shared" si="353"/>
        <v/>
      </c>
      <c r="T986" s="49">
        <v>9.7999999999999997E-3</v>
      </c>
      <c r="U986" s="48" t="str">
        <f>IF(Funcionários!C987=0,"",Funcionários!C987)</f>
        <v/>
      </c>
      <c r="V986" s="50">
        <f>IF(U986="",0,IF(COUNTIFS($E$7:$E$3006,U986,$I$7:$I$3006,'RC'!$E$6)=0,0,COUNTIFS($M$7:$M$3006,"Concluída no prazo",$E$7:$E$3006,U986,$I$7:$I$3006,'RC'!$E$6)/COUNTIFS($E$7:$E$3006,U986,$I$7:$I$3006,'RC'!$E$6)))</f>
        <v>0</v>
      </c>
      <c r="W986" s="49">
        <f>SUMIFS($J$7:$J$3006,$E$7:$E$3006,U986,$I$7:$I$3006,'RC'!$E$6)+SUMIFS($L$7:$L$3006,$E$7:$E$3006,U986,$I$7:$I$3006,'RC'!$E$6)</f>
        <v>0</v>
      </c>
      <c r="X986" s="48">
        <f>COUNTIFS($E$7:$E$3006,U986,$I$7:$I$3006,'RC'!$E$6)</f>
        <v>0</v>
      </c>
      <c r="Y986" s="48"/>
      <c r="Z986" s="51" t="str">
        <f>IF(AQ986='RC'!$E$6,AC986*1000+AD986,"")</f>
        <v/>
      </c>
      <c r="AA986" s="51" t="str">
        <f>IF(AB986="","",IF(AQ986='RC'!$E$6,AC986*1000-AD986,""))</f>
        <v/>
      </c>
      <c r="AB986" s="48" t="str">
        <f>IFERROR(VLOOKUP(E986,Funcionários!$C$8:$E$207,3,FALSE),"")</f>
        <v/>
      </c>
      <c r="AC986" s="50" t="str">
        <f>IF(AB986="","",IF(COUNTIFS($AB$7:$AB$3006,AB986,$AQ$7:$AQ$3006,'RC'!$E$6)=0,"",COUNTIFS($M$7:$M$3006,"Concluída no prazo",$AB$7:$AB$3006,AB986,$AQ$7:$AQ$3006,'RC'!$E$6)/COUNTIFS($AB$7:$AB$3006,AB986,$AQ$7:$AQ$3006,'RC'!$E$6)))</f>
        <v/>
      </c>
      <c r="AD986" s="48">
        <f>SUMIF($AQ$7:$AQ$3006,'RC'!$E$6,$J$7:$J$3006)+SUMIF($AQ$7:$AQ$3006,'RC'!$E$6,$L$7:$L$3006)</f>
        <v>21</v>
      </c>
      <c r="AF986" s="48">
        <v>4.0209999999996998E-2</v>
      </c>
      <c r="AG986" s="48">
        <f>IF(OR(AQ986="",AQ986&lt;&gt;'RC'!$E$6,AB986&lt;&gt;'RC'!$D$21),0,1)</f>
        <v>0</v>
      </c>
      <c r="AH986" s="48">
        <f t="shared" si="350"/>
        <v>4.0209999999996998E-2</v>
      </c>
      <c r="AI986" s="48" t="str">
        <f t="shared" si="332"/>
        <v/>
      </c>
      <c r="AJ986" s="48" t="str">
        <f t="shared" si="333"/>
        <v/>
      </c>
      <c r="AK986" s="52" t="str">
        <f t="shared" si="334"/>
        <v/>
      </c>
      <c r="AL986" s="52" t="str">
        <f t="shared" si="335"/>
        <v/>
      </c>
      <c r="AM986" s="48" t="str">
        <f t="shared" si="336"/>
        <v/>
      </c>
      <c r="AN986" s="48" t="str">
        <f t="shared" si="337"/>
        <v/>
      </c>
      <c r="AP986" s="18" t="str">
        <f t="shared" si="338"/>
        <v/>
      </c>
      <c r="AQ986" s="18" t="str">
        <f t="shared" si="339"/>
        <v/>
      </c>
      <c r="AR986" s="18">
        <v>4.0210000000000003E-2</v>
      </c>
      <c r="AS986" s="18">
        <f>IF(AF!$D$27="Todos",1,IF(M986=AF!$D$27,1,0))</f>
        <v>1</v>
      </c>
      <c r="AT986" s="53">
        <f>IF(AND(E986=AF!$D$6,OR(LT!M986=AF!$D$27,AF!$D$27="Todos"),OR(AP986=AF!$E$8,AQ986=AF!$E$8)),AR986+AS986,0)</f>
        <v>0</v>
      </c>
      <c r="AU986" s="18" t="str">
        <f t="shared" si="340"/>
        <v/>
      </c>
      <c r="AV986" s="54" t="str">
        <f t="shared" si="341"/>
        <v/>
      </c>
      <c r="AW986" s="54" t="str">
        <f t="shared" si="342"/>
        <v/>
      </c>
      <c r="AX986" s="18" t="str">
        <f t="shared" si="343"/>
        <v/>
      </c>
      <c r="AY986" s="18" t="str">
        <f t="shared" si="344"/>
        <v/>
      </c>
      <c r="BA986" s="18">
        <f>IF($E986=AF!$D$6,IF($M986="Concluída no prazo",2,IF($M986="Concluída com atraso",1,0)),0)</f>
        <v>0</v>
      </c>
      <c r="BB986" s="18">
        <f>IF($E986=AF!$D$6,IF($M986="Atrasada",2,IF($M986="Concluída com atraso",1,0)),0)</f>
        <v>0</v>
      </c>
      <c r="BC986" s="18">
        <v>9.7999999999999997E-3</v>
      </c>
      <c r="BD986" s="18">
        <f t="shared" si="351"/>
        <v>9.7999999999999997E-3</v>
      </c>
      <c r="BE986" s="18">
        <f t="shared" si="351"/>
        <v>9.7999999999999997E-3</v>
      </c>
      <c r="BF986" s="18" t="str">
        <f t="shared" si="345"/>
        <v/>
      </c>
      <c r="BN986" s="18" t="str">
        <f t="shared" si="346"/>
        <v>s</v>
      </c>
    </row>
    <row r="987" spans="3:66" ht="50.1" customHeight="1" thickTop="1" thickBot="1" x14ac:dyDescent="0.3">
      <c r="C987" s="46"/>
      <c r="D987" s="46"/>
      <c r="E987" s="46"/>
      <c r="F987" s="122"/>
      <c r="G987" s="122"/>
      <c r="H987" s="78" t="str">
        <f t="shared" si="347"/>
        <v/>
      </c>
      <c r="I987" s="78" t="str">
        <f t="shared" si="348"/>
        <v/>
      </c>
      <c r="J987" s="16"/>
      <c r="K987" s="46" t="str">
        <f t="shared" si="349"/>
        <v/>
      </c>
      <c r="L987" s="16"/>
      <c r="M987" s="16"/>
      <c r="N987" s="46"/>
      <c r="O987" s="47" t="str">
        <f t="shared" si="352"/>
        <v/>
      </c>
      <c r="P987" s="47"/>
      <c r="Q987" s="48" t="str">
        <f>IFERROR(VLOOKUP(E987,Funcionários!$C$8:$E$207,3,FALSE),"")</f>
        <v/>
      </c>
      <c r="R987" s="47"/>
      <c r="S987" s="49" t="str">
        <f t="shared" si="353"/>
        <v/>
      </c>
      <c r="T987" s="49">
        <v>9.8099999999999993E-3</v>
      </c>
      <c r="U987" s="48" t="str">
        <f>IF(Funcionários!C988=0,"",Funcionários!C988)</f>
        <v/>
      </c>
      <c r="V987" s="50">
        <f>IF(U987="",0,IF(COUNTIFS($E$7:$E$3006,U987,$I$7:$I$3006,'RC'!$E$6)=0,0,COUNTIFS($M$7:$M$3006,"Concluída no prazo",$E$7:$E$3006,U987,$I$7:$I$3006,'RC'!$E$6)/COUNTIFS($E$7:$E$3006,U987,$I$7:$I$3006,'RC'!$E$6)))</f>
        <v>0</v>
      </c>
      <c r="W987" s="49">
        <f>SUMIFS($J$7:$J$3006,$E$7:$E$3006,U987,$I$7:$I$3006,'RC'!$E$6)+SUMIFS($L$7:$L$3006,$E$7:$E$3006,U987,$I$7:$I$3006,'RC'!$E$6)</f>
        <v>0</v>
      </c>
      <c r="X987" s="48">
        <f>COUNTIFS($E$7:$E$3006,U987,$I$7:$I$3006,'RC'!$E$6)</f>
        <v>0</v>
      </c>
      <c r="Y987" s="48"/>
      <c r="Z987" s="51" t="str">
        <f>IF(AQ987='RC'!$E$6,AC987*1000+AD987,"")</f>
        <v/>
      </c>
      <c r="AA987" s="51" t="str">
        <f>IF(AB987="","",IF(AQ987='RC'!$E$6,AC987*1000-AD987,""))</f>
        <v/>
      </c>
      <c r="AB987" s="48" t="str">
        <f>IFERROR(VLOOKUP(E987,Funcionários!$C$8:$E$207,3,FALSE),"")</f>
        <v/>
      </c>
      <c r="AC987" s="50" t="str">
        <f>IF(AB987="","",IF(COUNTIFS($AB$7:$AB$3006,AB987,$AQ$7:$AQ$3006,'RC'!$E$6)=0,"",COUNTIFS($M$7:$M$3006,"Concluída no prazo",$AB$7:$AB$3006,AB987,$AQ$7:$AQ$3006,'RC'!$E$6)/COUNTIFS($AB$7:$AB$3006,AB987,$AQ$7:$AQ$3006,'RC'!$E$6)))</f>
        <v/>
      </c>
      <c r="AD987" s="48">
        <f>SUMIF($AQ$7:$AQ$3006,'RC'!$E$6,$J$7:$J$3006)+SUMIF($AQ$7:$AQ$3006,'RC'!$E$6,$L$7:$L$3006)</f>
        <v>21</v>
      </c>
      <c r="AF987" s="48">
        <v>4.0199999999997002E-2</v>
      </c>
      <c r="AG987" s="48">
        <f>IF(OR(AQ987="",AQ987&lt;&gt;'RC'!$E$6,AB987&lt;&gt;'RC'!$D$21),0,1)</f>
        <v>0</v>
      </c>
      <c r="AH987" s="48">
        <f t="shared" si="350"/>
        <v>4.0199999999997002E-2</v>
      </c>
      <c r="AI987" s="48" t="str">
        <f t="shared" si="332"/>
        <v/>
      </c>
      <c r="AJ987" s="48" t="str">
        <f t="shared" si="333"/>
        <v/>
      </c>
      <c r="AK987" s="52" t="str">
        <f t="shared" si="334"/>
        <v/>
      </c>
      <c r="AL987" s="52" t="str">
        <f t="shared" si="335"/>
        <v/>
      </c>
      <c r="AM987" s="48" t="str">
        <f t="shared" si="336"/>
        <v/>
      </c>
      <c r="AN987" s="48" t="str">
        <f t="shared" si="337"/>
        <v/>
      </c>
      <c r="AP987" s="18" t="str">
        <f t="shared" si="338"/>
        <v/>
      </c>
      <c r="AQ987" s="18" t="str">
        <f t="shared" si="339"/>
        <v/>
      </c>
      <c r="AR987" s="18">
        <v>4.02E-2</v>
      </c>
      <c r="AS987" s="18">
        <f>IF(AF!$D$27="Todos",1,IF(M987=AF!$D$27,1,0))</f>
        <v>1</v>
      </c>
      <c r="AT987" s="53">
        <f>IF(AND(E987=AF!$D$6,OR(LT!M987=AF!$D$27,AF!$D$27="Todos"),OR(AP987=AF!$E$8,AQ987=AF!$E$8)),AR987+AS987,0)</f>
        <v>0</v>
      </c>
      <c r="AU987" s="18" t="str">
        <f t="shared" si="340"/>
        <v/>
      </c>
      <c r="AV987" s="54" t="str">
        <f t="shared" si="341"/>
        <v/>
      </c>
      <c r="AW987" s="54" t="str">
        <f t="shared" si="342"/>
        <v/>
      </c>
      <c r="AX987" s="18" t="str">
        <f t="shared" si="343"/>
        <v/>
      </c>
      <c r="AY987" s="18" t="str">
        <f t="shared" si="344"/>
        <v/>
      </c>
      <c r="BA987" s="18">
        <f>IF($E987=AF!$D$6,IF($M987="Concluída no prazo",2,IF($M987="Concluída com atraso",1,0)),0)</f>
        <v>0</v>
      </c>
      <c r="BB987" s="18">
        <f>IF($E987=AF!$D$6,IF($M987="Atrasada",2,IF($M987="Concluída com atraso",1,0)),0)</f>
        <v>0</v>
      </c>
      <c r="BC987" s="18">
        <v>9.8099999999999993E-3</v>
      </c>
      <c r="BD987" s="18">
        <f t="shared" si="351"/>
        <v>9.8099999999999993E-3</v>
      </c>
      <c r="BE987" s="18">
        <f t="shared" si="351"/>
        <v>9.8099999999999993E-3</v>
      </c>
      <c r="BF987" s="18" t="str">
        <f t="shared" si="345"/>
        <v/>
      </c>
      <c r="BN987" s="18" t="str">
        <f t="shared" si="346"/>
        <v>s</v>
      </c>
    </row>
    <row r="988" spans="3:66" ht="50.1" customHeight="1" thickTop="1" thickBot="1" x14ac:dyDescent="0.3">
      <c r="C988" s="46"/>
      <c r="D988" s="46"/>
      <c r="E988" s="46"/>
      <c r="F988" s="122"/>
      <c r="G988" s="122"/>
      <c r="H988" s="78" t="str">
        <f t="shared" si="347"/>
        <v/>
      </c>
      <c r="I988" s="78" t="str">
        <f t="shared" si="348"/>
        <v/>
      </c>
      <c r="J988" s="16"/>
      <c r="K988" s="46" t="str">
        <f t="shared" si="349"/>
        <v/>
      </c>
      <c r="L988" s="16"/>
      <c r="M988" s="16"/>
      <c r="N988" s="46"/>
      <c r="O988" s="47" t="str">
        <f t="shared" si="352"/>
        <v/>
      </c>
      <c r="P988" s="47"/>
      <c r="Q988" s="48" t="str">
        <f>IFERROR(VLOOKUP(E988,Funcionários!$C$8:$E$207,3,FALSE),"")</f>
        <v/>
      </c>
      <c r="R988" s="47"/>
      <c r="S988" s="49" t="str">
        <f t="shared" si="353"/>
        <v/>
      </c>
      <c r="T988" s="49">
        <v>9.8200000000000006E-3</v>
      </c>
      <c r="U988" s="48" t="str">
        <f>IF(Funcionários!C989=0,"",Funcionários!C989)</f>
        <v/>
      </c>
      <c r="V988" s="50">
        <f>IF(U988="",0,IF(COUNTIFS($E$7:$E$3006,U988,$I$7:$I$3006,'RC'!$E$6)=0,0,COUNTIFS($M$7:$M$3006,"Concluída no prazo",$E$7:$E$3006,U988,$I$7:$I$3006,'RC'!$E$6)/COUNTIFS($E$7:$E$3006,U988,$I$7:$I$3006,'RC'!$E$6)))</f>
        <v>0</v>
      </c>
      <c r="W988" s="49">
        <f>SUMIFS($J$7:$J$3006,$E$7:$E$3006,U988,$I$7:$I$3006,'RC'!$E$6)+SUMIFS($L$7:$L$3006,$E$7:$E$3006,U988,$I$7:$I$3006,'RC'!$E$6)</f>
        <v>0</v>
      </c>
      <c r="X988" s="48">
        <f>COUNTIFS($E$7:$E$3006,U988,$I$7:$I$3006,'RC'!$E$6)</f>
        <v>0</v>
      </c>
      <c r="Y988" s="48"/>
      <c r="Z988" s="51" t="str">
        <f>IF(AQ988='RC'!$E$6,AC988*1000+AD988,"")</f>
        <v/>
      </c>
      <c r="AA988" s="51" t="str">
        <f>IF(AB988="","",IF(AQ988='RC'!$E$6,AC988*1000-AD988,""))</f>
        <v/>
      </c>
      <c r="AB988" s="48" t="str">
        <f>IFERROR(VLOOKUP(E988,Funcionários!$C$8:$E$207,3,FALSE),"")</f>
        <v/>
      </c>
      <c r="AC988" s="50" t="str">
        <f>IF(AB988="","",IF(COUNTIFS($AB$7:$AB$3006,AB988,$AQ$7:$AQ$3006,'RC'!$E$6)=0,"",COUNTIFS($M$7:$M$3006,"Concluída no prazo",$AB$7:$AB$3006,AB988,$AQ$7:$AQ$3006,'RC'!$E$6)/COUNTIFS($AB$7:$AB$3006,AB988,$AQ$7:$AQ$3006,'RC'!$E$6)))</f>
        <v/>
      </c>
      <c r="AD988" s="48">
        <f>SUMIF($AQ$7:$AQ$3006,'RC'!$E$6,$J$7:$J$3006)+SUMIF($AQ$7:$AQ$3006,'RC'!$E$6,$L$7:$L$3006)</f>
        <v>21</v>
      </c>
      <c r="AF988" s="48">
        <v>4.0189999999996999E-2</v>
      </c>
      <c r="AG988" s="48">
        <f>IF(OR(AQ988="",AQ988&lt;&gt;'RC'!$E$6,AB988&lt;&gt;'RC'!$D$21),0,1)</f>
        <v>0</v>
      </c>
      <c r="AH988" s="48">
        <f t="shared" si="350"/>
        <v>4.0189999999996999E-2</v>
      </c>
      <c r="AI988" s="48" t="str">
        <f t="shared" si="332"/>
        <v/>
      </c>
      <c r="AJ988" s="48" t="str">
        <f t="shared" si="333"/>
        <v/>
      </c>
      <c r="AK988" s="52" t="str">
        <f t="shared" si="334"/>
        <v/>
      </c>
      <c r="AL988" s="52" t="str">
        <f t="shared" si="335"/>
        <v/>
      </c>
      <c r="AM988" s="48" t="str">
        <f t="shared" si="336"/>
        <v/>
      </c>
      <c r="AN988" s="48" t="str">
        <f t="shared" si="337"/>
        <v/>
      </c>
      <c r="AP988" s="18" t="str">
        <f t="shared" si="338"/>
        <v/>
      </c>
      <c r="AQ988" s="18" t="str">
        <f t="shared" si="339"/>
        <v/>
      </c>
      <c r="AR988" s="18">
        <v>4.0189999999999997E-2</v>
      </c>
      <c r="AS988" s="18">
        <f>IF(AF!$D$27="Todos",1,IF(M988=AF!$D$27,1,0))</f>
        <v>1</v>
      </c>
      <c r="AT988" s="53">
        <f>IF(AND(E988=AF!$D$6,OR(LT!M988=AF!$D$27,AF!$D$27="Todos"),OR(AP988=AF!$E$8,AQ988=AF!$E$8)),AR988+AS988,0)</f>
        <v>0</v>
      </c>
      <c r="AU988" s="18" t="str">
        <f t="shared" si="340"/>
        <v/>
      </c>
      <c r="AV988" s="54" t="str">
        <f t="shared" si="341"/>
        <v/>
      </c>
      <c r="AW988" s="54" t="str">
        <f t="shared" si="342"/>
        <v/>
      </c>
      <c r="AX988" s="18" t="str">
        <f t="shared" si="343"/>
        <v/>
      </c>
      <c r="AY988" s="18" t="str">
        <f t="shared" si="344"/>
        <v/>
      </c>
      <c r="BA988" s="18">
        <f>IF($E988=AF!$D$6,IF($M988="Concluída no prazo",2,IF($M988="Concluída com atraso",1,0)),0)</f>
        <v>0</v>
      </c>
      <c r="BB988" s="18">
        <f>IF($E988=AF!$D$6,IF($M988="Atrasada",2,IF($M988="Concluída com atraso",1,0)),0)</f>
        <v>0</v>
      </c>
      <c r="BC988" s="18">
        <v>9.8200000000000006E-3</v>
      </c>
      <c r="BD988" s="18">
        <f t="shared" si="351"/>
        <v>9.8200000000000006E-3</v>
      </c>
      <c r="BE988" s="18">
        <f t="shared" si="351"/>
        <v>9.8200000000000006E-3</v>
      </c>
      <c r="BF988" s="18" t="str">
        <f t="shared" si="345"/>
        <v/>
      </c>
      <c r="BN988" s="18" t="str">
        <f t="shared" si="346"/>
        <v>s</v>
      </c>
    </row>
    <row r="989" spans="3:66" ht="50.1" customHeight="1" thickTop="1" thickBot="1" x14ac:dyDescent="0.3">
      <c r="C989" s="46"/>
      <c r="D989" s="46"/>
      <c r="E989" s="46"/>
      <c r="F989" s="122"/>
      <c r="G989" s="122"/>
      <c r="H989" s="78" t="str">
        <f t="shared" si="347"/>
        <v/>
      </c>
      <c r="I989" s="78" t="str">
        <f t="shared" si="348"/>
        <v/>
      </c>
      <c r="J989" s="16"/>
      <c r="K989" s="46" t="str">
        <f t="shared" si="349"/>
        <v/>
      </c>
      <c r="L989" s="16"/>
      <c r="M989" s="16"/>
      <c r="N989" s="46"/>
      <c r="O989" s="47" t="str">
        <f t="shared" si="352"/>
        <v/>
      </c>
      <c r="P989" s="47"/>
      <c r="Q989" s="48" t="str">
        <f>IFERROR(VLOOKUP(E989,Funcionários!$C$8:$E$207,3,FALSE),"")</f>
        <v/>
      </c>
      <c r="R989" s="47"/>
      <c r="S989" s="49" t="str">
        <f t="shared" si="353"/>
        <v/>
      </c>
      <c r="T989" s="49">
        <v>9.8300000000000002E-3</v>
      </c>
      <c r="U989" s="48" t="str">
        <f>IF(Funcionários!C990=0,"",Funcionários!C990)</f>
        <v/>
      </c>
      <c r="V989" s="50">
        <f>IF(U989="",0,IF(COUNTIFS($E$7:$E$3006,U989,$I$7:$I$3006,'RC'!$E$6)=0,0,COUNTIFS($M$7:$M$3006,"Concluída no prazo",$E$7:$E$3006,U989,$I$7:$I$3006,'RC'!$E$6)/COUNTIFS($E$7:$E$3006,U989,$I$7:$I$3006,'RC'!$E$6)))</f>
        <v>0</v>
      </c>
      <c r="W989" s="49">
        <f>SUMIFS($J$7:$J$3006,$E$7:$E$3006,U989,$I$7:$I$3006,'RC'!$E$6)+SUMIFS($L$7:$L$3006,$E$7:$E$3006,U989,$I$7:$I$3006,'RC'!$E$6)</f>
        <v>0</v>
      </c>
      <c r="X989" s="48">
        <f>COUNTIFS($E$7:$E$3006,U989,$I$7:$I$3006,'RC'!$E$6)</f>
        <v>0</v>
      </c>
      <c r="Y989" s="48"/>
      <c r="Z989" s="51" t="str">
        <f>IF(AQ989='RC'!$E$6,AC989*1000+AD989,"")</f>
        <v/>
      </c>
      <c r="AA989" s="51" t="str">
        <f>IF(AB989="","",IF(AQ989='RC'!$E$6,AC989*1000-AD989,""))</f>
        <v/>
      </c>
      <c r="AB989" s="48" t="str">
        <f>IFERROR(VLOOKUP(E989,Funcionários!$C$8:$E$207,3,FALSE),"")</f>
        <v/>
      </c>
      <c r="AC989" s="50" t="str">
        <f>IF(AB989="","",IF(COUNTIFS($AB$7:$AB$3006,AB989,$AQ$7:$AQ$3006,'RC'!$E$6)=0,"",COUNTIFS($M$7:$M$3006,"Concluída no prazo",$AB$7:$AB$3006,AB989,$AQ$7:$AQ$3006,'RC'!$E$6)/COUNTIFS($AB$7:$AB$3006,AB989,$AQ$7:$AQ$3006,'RC'!$E$6)))</f>
        <v/>
      </c>
      <c r="AD989" s="48">
        <f>SUMIF($AQ$7:$AQ$3006,'RC'!$E$6,$J$7:$J$3006)+SUMIF($AQ$7:$AQ$3006,'RC'!$E$6,$L$7:$L$3006)</f>
        <v>21</v>
      </c>
      <c r="AF989" s="48">
        <v>4.0179999999997003E-2</v>
      </c>
      <c r="AG989" s="48">
        <f>IF(OR(AQ989="",AQ989&lt;&gt;'RC'!$E$6,AB989&lt;&gt;'RC'!$D$21),0,1)</f>
        <v>0</v>
      </c>
      <c r="AH989" s="48">
        <f t="shared" si="350"/>
        <v>4.0179999999997003E-2</v>
      </c>
      <c r="AI989" s="48" t="str">
        <f t="shared" si="332"/>
        <v/>
      </c>
      <c r="AJ989" s="48" t="str">
        <f t="shared" si="333"/>
        <v/>
      </c>
      <c r="AK989" s="52" t="str">
        <f t="shared" si="334"/>
        <v/>
      </c>
      <c r="AL989" s="52" t="str">
        <f t="shared" si="335"/>
        <v/>
      </c>
      <c r="AM989" s="48" t="str">
        <f t="shared" si="336"/>
        <v/>
      </c>
      <c r="AN989" s="48" t="str">
        <f t="shared" si="337"/>
        <v/>
      </c>
      <c r="AP989" s="18" t="str">
        <f t="shared" si="338"/>
        <v/>
      </c>
      <c r="AQ989" s="18" t="str">
        <f t="shared" si="339"/>
        <v/>
      </c>
      <c r="AR989" s="18">
        <v>4.018E-2</v>
      </c>
      <c r="AS989" s="18">
        <f>IF(AF!$D$27="Todos",1,IF(M989=AF!$D$27,1,0))</f>
        <v>1</v>
      </c>
      <c r="AT989" s="53">
        <f>IF(AND(E989=AF!$D$6,OR(LT!M989=AF!$D$27,AF!$D$27="Todos"),OR(AP989=AF!$E$8,AQ989=AF!$E$8)),AR989+AS989,0)</f>
        <v>0</v>
      </c>
      <c r="AU989" s="18" t="str">
        <f t="shared" si="340"/>
        <v/>
      </c>
      <c r="AV989" s="54" t="str">
        <f t="shared" si="341"/>
        <v/>
      </c>
      <c r="AW989" s="54" t="str">
        <f t="shared" si="342"/>
        <v/>
      </c>
      <c r="AX989" s="18" t="str">
        <f t="shared" si="343"/>
        <v/>
      </c>
      <c r="AY989" s="18" t="str">
        <f t="shared" si="344"/>
        <v/>
      </c>
      <c r="BA989" s="18">
        <f>IF($E989=AF!$D$6,IF($M989="Concluída no prazo",2,IF($M989="Concluída com atraso",1,0)),0)</f>
        <v>0</v>
      </c>
      <c r="BB989" s="18">
        <f>IF($E989=AF!$D$6,IF($M989="Atrasada",2,IF($M989="Concluída com atraso",1,0)),0)</f>
        <v>0</v>
      </c>
      <c r="BC989" s="18">
        <v>9.8300000000000002E-3</v>
      </c>
      <c r="BD989" s="18">
        <f t="shared" si="351"/>
        <v>9.8300000000000002E-3</v>
      </c>
      <c r="BE989" s="18">
        <f t="shared" si="351"/>
        <v>9.8300000000000002E-3</v>
      </c>
      <c r="BF989" s="18" t="str">
        <f t="shared" si="345"/>
        <v/>
      </c>
      <c r="BN989" s="18" t="str">
        <f t="shared" si="346"/>
        <v>s</v>
      </c>
    </row>
    <row r="990" spans="3:66" ht="50.1" customHeight="1" thickTop="1" thickBot="1" x14ac:dyDescent="0.3">
      <c r="C990" s="46"/>
      <c r="D990" s="46"/>
      <c r="E990" s="46"/>
      <c r="F990" s="122"/>
      <c r="G990" s="122"/>
      <c r="H990" s="78" t="str">
        <f t="shared" si="347"/>
        <v/>
      </c>
      <c r="I990" s="78" t="str">
        <f t="shared" si="348"/>
        <v/>
      </c>
      <c r="J990" s="16"/>
      <c r="K990" s="46" t="str">
        <f t="shared" si="349"/>
        <v/>
      </c>
      <c r="L990" s="16"/>
      <c r="M990" s="16"/>
      <c r="N990" s="46"/>
      <c r="O990" s="47" t="str">
        <f t="shared" si="352"/>
        <v/>
      </c>
      <c r="P990" s="47"/>
      <c r="Q990" s="48" t="str">
        <f>IFERROR(VLOOKUP(E990,Funcionários!$C$8:$E$207,3,FALSE),"")</f>
        <v/>
      </c>
      <c r="R990" s="47"/>
      <c r="S990" s="49" t="str">
        <f t="shared" si="353"/>
        <v/>
      </c>
      <c r="T990" s="49">
        <v>9.8399999999999998E-3</v>
      </c>
      <c r="U990" s="48" t="str">
        <f>IF(Funcionários!C991=0,"",Funcionários!C991)</f>
        <v/>
      </c>
      <c r="V990" s="50">
        <f>IF(U990="",0,IF(COUNTIFS($E$7:$E$3006,U990,$I$7:$I$3006,'RC'!$E$6)=0,0,COUNTIFS($M$7:$M$3006,"Concluída no prazo",$E$7:$E$3006,U990,$I$7:$I$3006,'RC'!$E$6)/COUNTIFS($E$7:$E$3006,U990,$I$7:$I$3006,'RC'!$E$6)))</f>
        <v>0</v>
      </c>
      <c r="W990" s="49">
        <f>SUMIFS($J$7:$J$3006,$E$7:$E$3006,U990,$I$7:$I$3006,'RC'!$E$6)+SUMIFS($L$7:$L$3006,$E$7:$E$3006,U990,$I$7:$I$3006,'RC'!$E$6)</f>
        <v>0</v>
      </c>
      <c r="X990" s="48">
        <f>COUNTIFS($E$7:$E$3006,U990,$I$7:$I$3006,'RC'!$E$6)</f>
        <v>0</v>
      </c>
      <c r="Y990" s="48"/>
      <c r="Z990" s="51" t="str">
        <f>IF(AQ990='RC'!$E$6,AC990*1000+AD990,"")</f>
        <v/>
      </c>
      <c r="AA990" s="51" t="str">
        <f>IF(AB990="","",IF(AQ990='RC'!$E$6,AC990*1000-AD990,""))</f>
        <v/>
      </c>
      <c r="AB990" s="48" t="str">
        <f>IFERROR(VLOOKUP(E990,Funcionários!$C$8:$E$207,3,FALSE),"")</f>
        <v/>
      </c>
      <c r="AC990" s="50" t="str">
        <f>IF(AB990="","",IF(COUNTIFS($AB$7:$AB$3006,AB990,$AQ$7:$AQ$3006,'RC'!$E$6)=0,"",COUNTIFS($M$7:$M$3006,"Concluída no prazo",$AB$7:$AB$3006,AB990,$AQ$7:$AQ$3006,'RC'!$E$6)/COUNTIFS($AB$7:$AB$3006,AB990,$AQ$7:$AQ$3006,'RC'!$E$6)))</f>
        <v/>
      </c>
      <c r="AD990" s="48">
        <f>SUMIF($AQ$7:$AQ$3006,'RC'!$E$6,$J$7:$J$3006)+SUMIF($AQ$7:$AQ$3006,'RC'!$E$6,$L$7:$L$3006)</f>
        <v>21</v>
      </c>
      <c r="AF990" s="48">
        <v>4.0169999999997E-2</v>
      </c>
      <c r="AG990" s="48">
        <f>IF(OR(AQ990="",AQ990&lt;&gt;'RC'!$E$6,AB990&lt;&gt;'RC'!$D$21),0,1)</f>
        <v>0</v>
      </c>
      <c r="AH990" s="48">
        <f t="shared" si="350"/>
        <v>4.0169999999997E-2</v>
      </c>
      <c r="AI990" s="48" t="str">
        <f t="shared" si="332"/>
        <v/>
      </c>
      <c r="AJ990" s="48" t="str">
        <f t="shared" si="333"/>
        <v/>
      </c>
      <c r="AK990" s="52" t="str">
        <f t="shared" si="334"/>
        <v/>
      </c>
      <c r="AL990" s="52" t="str">
        <f t="shared" si="335"/>
        <v/>
      </c>
      <c r="AM990" s="48" t="str">
        <f t="shared" si="336"/>
        <v/>
      </c>
      <c r="AN990" s="48" t="str">
        <f t="shared" si="337"/>
        <v/>
      </c>
      <c r="AP990" s="18" t="str">
        <f t="shared" si="338"/>
        <v/>
      </c>
      <c r="AQ990" s="18" t="str">
        <f t="shared" si="339"/>
        <v/>
      </c>
      <c r="AR990" s="18">
        <v>4.0169999999999997E-2</v>
      </c>
      <c r="AS990" s="18">
        <f>IF(AF!$D$27="Todos",1,IF(M990=AF!$D$27,1,0))</f>
        <v>1</v>
      </c>
      <c r="AT990" s="53">
        <f>IF(AND(E990=AF!$D$6,OR(LT!M990=AF!$D$27,AF!$D$27="Todos"),OR(AP990=AF!$E$8,AQ990=AF!$E$8)),AR990+AS990,0)</f>
        <v>0</v>
      </c>
      <c r="AU990" s="18" t="str">
        <f t="shared" si="340"/>
        <v/>
      </c>
      <c r="AV990" s="54" t="str">
        <f t="shared" si="341"/>
        <v/>
      </c>
      <c r="AW990" s="54" t="str">
        <f t="shared" si="342"/>
        <v/>
      </c>
      <c r="AX990" s="18" t="str">
        <f t="shared" si="343"/>
        <v/>
      </c>
      <c r="AY990" s="18" t="str">
        <f t="shared" si="344"/>
        <v/>
      </c>
      <c r="BA990" s="18">
        <f>IF($E990=AF!$D$6,IF($M990="Concluída no prazo",2,IF($M990="Concluída com atraso",1,0)),0)</f>
        <v>0</v>
      </c>
      <c r="BB990" s="18">
        <f>IF($E990=AF!$D$6,IF($M990="Atrasada",2,IF($M990="Concluída com atraso",1,0)),0)</f>
        <v>0</v>
      </c>
      <c r="BC990" s="18">
        <v>9.8399999999999998E-3</v>
      </c>
      <c r="BD990" s="18">
        <f t="shared" si="351"/>
        <v>9.8399999999999998E-3</v>
      </c>
      <c r="BE990" s="18">
        <f t="shared" si="351"/>
        <v>9.8399999999999998E-3</v>
      </c>
      <c r="BF990" s="18" t="str">
        <f t="shared" si="345"/>
        <v/>
      </c>
      <c r="BN990" s="18" t="str">
        <f t="shared" si="346"/>
        <v>s</v>
      </c>
    </row>
    <row r="991" spans="3:66" ht="50.1" customHeight="1" thickTop="1" thickBot="1" x14ac:dyDescent="0.3">
      <c r="C991" s="46"/>
      <c r="D991" s="46"/>
      <c r="E991" s="46"/>
      <c r="F991" s="122"/>
      <c r="G991" s="122"/>
      <c r="H991" s="78" t="str">
        <f t="shared" si="347"/>
        <v/>
      </c>
      <c r="I991" s="78" t="str">
        <f t="shared" si="348"/>
        <v/>
      </c>
      <c r="J991" s="16"/>
      <c r="K991" s="46" t="str">
        <f t="shared" si="349"/>
        <v/>
      </c>
      <c r="L991" s="16"/>
      <c r="M991" s="16"/>
      <c r="N991" s="46"/>
      <c r="O991" s="47" t="str">
        <f t="shared" si="352"/>
        <v/>
      </c>
      <c r="P991" s="47"/>
      <c r="Q991" s="48" t="str">
        <f>IFERROR(VLOOKUP(E991,Funcionários!$C$8:$E$207,3,FALSE),"")</f>
        <v/>
      </c>
      <c r="R991" s="47"/>
      <c r="S991" s="49" t="str">
        <f t="shared" si="353"/>
        <v/>
      </c>
      <c r="T991" s="49">
        <v>9.8499999999999994E-3</v>
      </c>
      <c r="U991" s="48" t="str">
        <f>IF(Funcionários!C992=0,"",Funcionários!C992)</f>
        <v/>
      </c>
      <c r="V991" s="50">
        <f>IF(U991="",0,IF(COUNTIFS($E$7:$E$3006,U991,$I$7:$I$3006,'RC'!$E$6)=0,0,COUNTIFS($M$7:$M$3006,"Concluída no prazo",$E$7:$E$3006,U991,$I$7:$I$3006,'RC'!$E$6)/COUNTIFS($E$7:$E$3006,U991,$I$7:$I$3006,'RC'!$E$6)))</f>
        <v>0</v>
      </c>
      <c r="W991" s="49">
        <f>SUMIFS($J$7:$J$3006,$E$7:$E$3006,U991,$I$7:$I$3006,'RC'!$E$6)+SUMIFS($L$7:$L$3006,$E$7:$E$3006,U991,$I$7:$I$3006,'RC'!$E$6)</f>
        <v>0</v>
      </c>
      <c r="X991" s="48">
        <f>COUNTIFS($E$7:$E$3006,U991,$I$7:$I$3006,'RC'!$E$6)</f>
        <v>0</v>
      </c>
      <c r="Y991" s="48"/>
      <c r="Z991" s="51" t="str">
        <f>IF(AQ991='RC'!$E$6,AC991*1000+AD991,"")</f>
        <v/>
      </c>
      <c r="AA991" s="51" t="str">
        <f>IF(AB991="","",IF(AQ991='RC'!$E$6,AC991*1000-AD991,""))</f>
        <v/>
      </c>
      <c r="AB991" s="48" t="str">
        <f>IFERROR(VLOOKUP(E991,Funcionários!$C$8:$E$207,3,FALSE),"")</f>
        <v/>
      </c>
      <c r="AC991" s="50" t="str">
        <f>IF(AB991="","",IF(COUNTIFS($AB$7:$AB$3006,AB991,$AQ$7:$AQ$3006,'RC'!$E$6)=0,"",COUNTIFS($M$7:$M$3006,"Concluída no prazo",$AB$7:$AB$3006,AB991,$AQ$7:$AQ$3006,'RC'!$E$6)/COUNTIFS($AB$7:$AB$3006,AB991,$AQ$7:$AQ$3006,'RC'!$E$6)))</f>
        <v/>
      </c>
      <c r="AD991" s="48">
        <f>SUMIF($AQ$7:$AQ$3006,'RC'!$E$6,$J$7:$J$3006)+SUMIF($AQ$7:$AQ$3006,'RC'!$E$6,$L$7:$L$3006)</f>
        <v>21</v>
      </c>
      <c r="AF991" s="48">
        <v>4.0159999999996997E-2</v>
      </c>
      <c r="AG991" s="48">
        <f>IF(OR(AQ991="",AQ991&lt;&gt;'RC'!$E$6,AB991&lt;&gt;'RC'!$D$21),0,1)</f>
        <v>0</v>
      </c>
      <c r="AH991" s="48">
        <f t="shared" si="350"/>
        <v>4.0159999999996997E-2</v>
      </c>
      <c r="AI991" s="48" t="str">
        <f t="shared" si="332"/>
        <v/>
      </c>
      <c r="AJ991" s="48" t="str">
        <f t="shared" si="333"/>
        <v/>
      </c>
      <c r="AK991" s="52" t="str">
        <f t="shared" si="334"/>
        <v/>
      </c>
      <c r="AL991" s="52" t="str">
        <f t="shared" si="335"/>
        <v/>
      </c>
      <c r="AM991" s="48" t="str">
        <f t="shared" si="336"/>
        <v/>
      </c>
      <c r="AN991" s="48" t="str">
        <f t="shared" si="337"/>
        <v/>
      </c>
      <c r="AP991" s="18" t="str">
        <f t="shared" si="338"/>
        <v/>
      </c>
      <c r="AQ991" s="18" t="str">
        <f t="shared" si="339"/>
        <v/>
      </c>
      <c r="AR991" s="18">
        <v>4.0160000000000001E-2</v>
      </c>
      <c r="AS991" s="18">
        <f>IF(AF!$D$27="Todos",1,IF(M991=AF!$D$27,1,0))</f>
        <v>1</v>
      </c>
      <c r="AT991" s="53">
        <f>IF(AND(E991=AF!$D$6,OR(LT!M991=AF!$D$27,AF!$D$27="Todos"),OR(AP991=AF!$E$8,AQ991=AF!$E$8)),AR991+AS991,0)</f>
        <v>0</v>
      </c>
      <c r="AU991" s="18" t="str">
        <f t="shared" si="340"/>
        <v/>
      </c>
      <c r="AV991" s="54" t="str">
        <f t="shared" si="341"/>
        <v/>
      </c>
      <c r="AW991" s="54" t="str">
        <f t="shared" si="342"/>
        <v/>
      </c>
      <c r="AX991" s="18" t="str">
        <f t="shared" si="343"/>
        <v/>
      </c>
      <c r="AY991" s="18" t="str">
        <f t="shared" si="344"/>
        <v/>
      </c>
      <c r="BA991" s="18">
        <f>IF($E991=AF!$D$6,IF($M991="Concluída no prazo",2,IF($M991="Concluída com atraso",1,0)),0)</f>
        <v>0</v>
      </c>
      <c r="BB991" s="18">
        <f>IF($E991=AF!$D$6,IF($M991="Atrasada",2,IF($M991="Concluída com atraso",1,0)),0)</f>
        <v>0</v>
      </c>
      <c r="BC991" s="18">
        <v>9.8499999999999994E-3</v>
      </c>
      <c r="BD991" s="18">
        <f t="shared" si="351"/>
        <v>9.8499999999999994E-3</v>
      </c>
      <c r="BE991" s="18">
        <f t="shared" si="351"/>
        <v>9.8499999999999994E-3</v>
      </c>
      <c r="BF991" s="18" t="str">
        <f t="shared" si="345"/>
        <v/>
      </c>
      <c r="BN991" s="18" t="str">
        <f t="shared" si="346"/>
        <v>s</v>
      </c>
    </row>
    <row r="992" spans="3:66" ht="50.1" customHeight="1" thickTop="1" thickBot="1" x14ac:dyDescent="0.3">
      <c r="C992" s="46"/>
      <c r="D992" s="46"/>
      <c r="E992" s="46"/>
      <c r="F992" s="122"/>
      <c r="G992" s="122"/>
      <c r="H992" s="78" t="str">
        <f t="shared" si="347"/>
        <v/>
      </c>
      <c r="I992" s="78" t="str">
        <f t="shared" si="348"/>
        <v/>
      </c>
      <c r="J992" s="16"/>
      <c r="K992" s="46" t="str">
        <f t="shared" si="349"/>
        <v/>
      </c>
      <c r="L992" s="16"/>
      <c r="M992" s="16"/>
      <c r="N992" s="46"/>
      <c r="O992" s="47" t="str">
        <f t="shared" si="352"/>
        <v/>
      </c>
      <c r="P992" s="47"/>
      <c r="Q992" s="48" t="str">
        <f>IFERROR(VLOOKUP(E992,Funcionários!$C$8:$E$207,3,FALSE),"")</f>
        <v/>
      </c>
      <c r="R992" s="47"/>
      <c r="S992" s="49" t="str">
        <f t="shared" si="353"/>
        <v/>
      </c>
      <c r="T992" s="49">
        <v>9.8600000000000007E-3</v>
      </c>
      <c r="U992" s="48" t="str">
        <f>IF(Funcionários!C993=0,"",Funcionários!C993)</f>
        <v/>
      </c>
      <c r="V992" s="50">
        <f>IF(U992="",0,IF(COUNTIFS($E$7:$E$3006,U992,$I$7:$I$3006,'RC'!$E$6)=0,0,COUNTIFS($M$7:$M$3006,"Concluída no prazo",$E$7:$E$3006,U992,$I$7:$I$3006,'RC'!$E$6)/COUNTIFS($E$7:$E$3006,U992,$I$7:$I$3006,'RC'!$E$6)))</f>
        <v>0</v>
      </c>
      <c r="W992" s="49">
        <f>SUMIFS($J$7:$J$3006,$E$7:$E$3006,U992,$I$7:$I$3006,'RC'!$E$6)+SUMIFS($L$7:$L$3006,$E$7:$E$3006,U992,$I$7:$I$3006,'RC'!$E$6)</f>
        <v>0</v>
      </c>
      <c r="X992" s="48">
        <f>COUNTIFS($E$7:$E$3006,U992,$I$7:$I$3006,'RC'!$E$6)</f>
        <v>0</v>
      </c>
      <c r="Y992" s="48"/>
      <c r="Z992" s="51" t="str">
        <f>IF(AQ992='RC'!$E$6,AC992*1000+AD992,"")</f>
        <v/>
      </c>
      <c r="AA992" s="51" t="str">
        <f>IF(AB992="","",IF(AQ992='RC'!$E$6,AC992*1000-AD992,""))</f>
        <v/>
      </c>
      <c r="AB992" s="48" t="str">
        <f>IFERROR(VLOOKUP(E992,Funcionários!$C$8:$E$207,3,FALSE),"")</f>
        <v/>
      </c>
      <c r="AC992" s="50" t="str">
        <f>IF(AB992="","",IF(COUNTIFS($AB$7:$AB$3006,AB992,$AQ$7:$AQ$3006,'RC'!$E$6)=0,"",COUNTIFS($M$7:$M$3006,"Concluída no prazo",$AB$7:$AB$3006,AB992,$AQ$7:$AQ$3006,'RC'!$E$6)/COUNTIFS($AB$7:$AB$3006,AB992,$AQ$7:$AQ$3006,'RC'!$E$6)))</f>
        <v/>
      </c>
      <c r="AD992" s="48">
        <f>SUMIF($AQ$7:$AQ$3006,'RC'!$E$6,$J$7:$J$3006)+SUMIF($AQ$7:$AQ$3006,'RC'!$E$6,$L$7:$L$3006)</f>
        <v>21</v>
      </c>
      <c r="AF992" s="48">
        <v>4.0149999999997001E-2</v>
      </c>
      <c r="AG992" s="48">
        <f>IF(OR(AQ992="",AQ992&lt;&gt;'RC'!$E$6,AB992&lt;&gt;'RC'!$D$21),0,1)</f>
        <v>0</v>
      </c>
      <c r="AH992" s="48">
        <f t="shared" si="350"/>
        <v>4.0149999999997001E-2</v>
      </c>
      <c r="AI992" s="48" t="str">
        <f t="shared" si="332"/>
        <v/>
      </c>
      <c r="AJ992" s="48" t="str">
        <f t="shared" si="333"/>
        <v/>
      </c>
      <c r="AK992" s="52" t="str">
        <f t="shared" si="334"/>
        <v/>
      </c>
      <c r="AL992" s="52" t="str">
        <f t="shared" si="335"/>
        <v/>
      </c>
      <c r="AM992" s="48" t="str">
        <f t="shared" si="336"/>
        <v/>
      </c>
      <c r="AN992" s="48" t="str">
        <f t="shared" si="337"/>
        <v/>
      </c>
      <c r="AP992" s="18" t="str">
        <f t="shared" si="338"/>
        <v/>
      </c>
      <c r="AQ992" s="18" t="str">
        <f t="shared" si="339"/>
        <v/>
      </c>
      <c r="AR992" s="18">
        <v>4.0149999999999998E-2</v>
      </c>
      <c r="AS992" s="18">
        <f>IF(AF!$D$27="Todos",1,IF(M992=AF!$D$27,1,0))</f>
        <v>1</v>
      </c>
      <c r="AT992" s="53">
        <f>IF(AND(E992=AF!$D$6,OR(LT!M992=AF!$D$27,AF!$D$27="Todos"),OR(AP992=AF!$E$8,AQ992=AF!$E$8)),AR992+AS992,0)</f>
        <v>0</v>
      </c>
      <c r="AU992" s="18" t="str">
        <f t="shared" si="340"/>
        <v/>
      </c>
      <c r="AV992" s="54" t="str">
        <f t="shared" si="341"/>
        <v/>
      </c>
      <c r="AW992" s="54" t="str">
        <f t="shared" si="342"/>
        <v/>
      </c>
      <c r="AX992" s="18" t="str">
        <f t="shared" si="343"/>
        <v/>
      </c>
      <c r="AY992" s="18" t="str">
        <f t="shared" si="344"/>
        <v/>
      </c>
      <c r="BA992" s="18">
        <f>IF($E992=AF!$D$6,IF($M992="Concluída no prazo",2,IF($M992="Concluída com atraso",1,0)),0)</f>
        <v>0</v>
      </c>
      <c r="BB992" s="18">
        <f>IF($E992=AF!$D$6,IF($M992="Atrasada",2,IF($M992="Concluída com atraso",1,0)),0)</f>
        <v>0</v>
      </c>
      <c r="BC992" s="18">
        <v>9.8600000000000007E-3</v>
      </c>
      <c r="BD992" s="18">
        <f t="shared" si="351"/>
        <v>9.8600000000000007E-3</v>
      </c>
      <c r="BE992" s="18">
        <f t="shared" si="351"/>
        <v>9.8600000000000007E-3</v>
      </c>
      <c r="BF992" s="18" t="str">
        <f t="shared" si="345"/>
        <v/>
      </c>
      <c r="BN992" s="18" t="str">
        <f t="shared" si="346"/>
        <v>s</v>
      </c>
    </row>
    <row r="993" spans="3:66" ht="50.1" customHeight="1" thickTop="1" thickBot="1" x14ac:dyDescent="0.3">
      <c r="C993" s="46"/>
      <c r="D993" s="46"/>
      <c r="E993" s="46"/>
      <c r="F993" s="122"/>
      <c r="G993" s="122"/>
      <c r="H993" s="78" t="str">
        <f t="shared" si="347"/>
        <v/>
      </c>
      <c r="I993" s="78" t="str">
        <f t="shared" si="348"/>
        <v/>
      </c>
      <c r="J993" s="16"/>
      <c r="K993" s="46" t="str">
        <f t="shared" si="349"/>
        <v/>
      </c>
      <c r="L993" s="16"/>
      <c r="M993" s="16"/>
      <c r="N993" s="46"/>
      <c r="O993" s="47" t="str">
        <f t="shared" si="352"/>
        <v/>
      </c>
      <c r="P993" s="47"/>
      <c r="Q993" s="48" t="str">
        <f>IFERROR(VLOOKUP(E993,Funcionários!$C$8:$E$207,3,FALSE),"")</f>
        <v/>
      </c>
      <c r="R993" s="47"/>
      <c r="S993" s="49" t="str">
        <f t="shared" si="353"/>
        <v/>
      </c>
      <c r="T993" s="49">
        <v>9.8700000000000003E-3</v>
      </c>
      <c r="U993" s="48" t="str">
        <f>IF(Funcionários!C994=0,"",Funcionários!C994)</f>
        <v/>
      </c>
      <c r="V993" s="50">
        <f>IF(U993="",0,IF(COUNTIFS($E$7:$E$3006,U993,$I$7:$I$3006,'RC'!$E$6)=0,0,COUNTIFS($M$7:$M$3006,"Concluída no prazo",$E$7:$E$3006,U993,$I$7:$I$3006,'RC'!$E$6)/COUNTIFS($E$7:$E$3006,U993,$I$7:$I$3006,'RC'!$E$6)))</f>
        <v>0</v>
      </c>
      <c r="W993" s="49">
        <f>SUMIFS($J$7:$J$3006,$E$7:$E$3006,U993,$I$7:$I$3006,'RC'!$E$6)+SUMIFS($L$7:$L$3006,$E$7:$E$3006,U993,$I$7:$I$3006,'RC'!$E$6)</f>
        <v>0</v>
      </c>
      <c r="X993" s="48">
        <f>COUNTIFS($E$7:$E$3006,U993,$I$7:$I$3006,'RC'!$E$6)</f>
        <v>0</v>
      </c>
      <c r="Y993" s="48"/>
      <c r="Z993" s="51" t="str">
        <f>IF(AQ993='RC'!$E$6,AC993*1000+AD993,"")</f>
        <v/>
      </c>
      <c r="AA993" s="51" t="str">
        <f>IF(AB993="","",IF(AQ993='RC'!$E$6,AC993*1000-AD993,""))</f>
        <v/>
      </c>
      <c r="AB993" s="48" t="str">
        <f>IFERROR(VLOOKUP(E993,Funcionários!$C$8:$E$207,3,FALSE),"")</f>
        <v/>
      </c>
      <c r="AC993" s="50" t="str">
        <f>IF(AB993="","",IF(COUNTIFS($AB$7:$AB$3006,AB993,$AQ$7:$AQ$3006,'RC'!$E$6)=0,"",COUNTIFS($M$7:$M$3006,"Concluída no prazo",$AB$7:$AB$3006,AB993,$AQ$7:$AQ$3006,'RC'!$E$6)/COUNTIFS($AB$7:$AB$3006,AB993,$AQ$7:$AQ$3006,'RC'!$E$6)))</f>
        <v/>
      </c>
      <c r="AD993" s="48">
        <f>SUMIF($AQ$7:$AQ$3006,'RC'!$E$6,$J$7:$J$3006)+SUMIF($AQ$7:$AQ$3006,'RC'!$E$6,$L$7:$L$3006)</f>
        <v>21</v>
      </c>
      <c r="AF993" s="48">
        <v>4.0139999999996998E-2</v>
      </c>
      <c r="AG993" s="48">
        <f>IF(OR(AQ993="",AQ993&lt;&gt;'RC'!$E$6,AB993&lt;&gt;'RC'!$D$21),0,1)</f>
        <v>0</v>
      </c>
      <c r="AH993" s="48">
        <f t="shared" si="350"/>
        <v>4.0139999999996998E-2</v>
      </c>
      <c r="AI993" s="48" t="str">
        <f t="shared" si="332"/>
        <v/>
      </c>
      <c r="AJ993" s="48" t="str">
        <f t="shared" si="333"/>
        <v/>
      </c>
      <c r="AK993" s="52" t="str">
        <f t="shared" si="334"/>
        <v/>
      </c>
      <c r="AL993" s="52" t="str">
        <f t="shared" si="335"/>
        <v/>
      </c>
      <c r="AM993" s="48" t="str">
        <f t="shared" si="336"/>
        <v/>
      </c>
      <c r="AN993" s="48" t="str">
        <f t="shared" si="337"/>
        <v/>
      </c>
      <c r="AP993" s="18" t="str">
        <f t="shared" si="338"/>
        <v/>
      </c>
      <c r="AQ993" s="18" t="str">
        <f t="shared" si="339"/>
        <v/>
      </c>
      <c r="AR993" s="18">
        <v>4.0140000000000002E-2</v>
      </c>
      <c r="AS993" s="18">
        <f>IF(AF!$D$27="Todos",1,IF(M993=AF!$D$27,1,0))</f>
        <v>1</v>
      </c>
      <c r="AT993" s="53">
        <f>IF(AND(E993=AF!$D$6,OR(LT!M993=AF!$D$27,AF!$D$27="Todos"),OR(AP993=AF!$E$8,AQ993=AF!$E$8)),AR993+AS993,0)</f>
        <v>0</v>
      </c>
      <c r="AU993" s="18" t="str">
        <f t="shared" si="340"/>
        <v/>
      </c>
      <c r="AV993" s="54" t="str">
        <f t="shared" si="341"/>
        <v/>
      </c>
      <c r="AW993" s="54" t="str">
        <f t="shared" si="342"/>
        <v/>
      </c>
      <c r="AX993" s="18" t="str">
        <f t="shared" si="343"/>
        <v/>
      </c>
      <c r="AY993" s="18" t="str">
        <f t="shared" si="344"/>
        <v/>
      </c>
      <c r="BA993" s="18">
        <f>IF($E993=AF!$D$6,IF($M993="Concluída no prazo",2,IF($M993="Concluída com atraso",1,0)),0)</f>
        <v>0</v>
      </c>
      <c r="BB993" s="18">
        <f>IF($E993=AF!$D$6,IF($M993="Atrasada",2,IF($M993="Concluída com atraso",1,0)),0)</f>
        <v>0</v>
      </c>
      <c r="BC993" s="18">
        <v>9.8700000000000003E-3</v>
      </c>
      <c r="BD993" s="18">
        <f t="shared" si="351"/>
        <v>9.8700000000000003E-3</v>
      </c>
      <c r="BE993" s="18">
        <f t="shared" si="351"/>
        <v>9.8700000000000003E-3</v>
      </c>
      <c r="BF993" s="18" t="str">
        <f t="shared" si="345"/>
        <v/>
      </c>
      <c r="BN993" s="18" t="str">
        <f t="shared" si="346"/>
        <v>s</v>
      </c>
    </row>
    <row r="994" spans="3:66" ht="50.1" customHeight="1" thickTop="1" thickBot="1" x14ac:dyDescent="0.3">
      <c r="C994" s="46"/>
      <c r="D994" s="46"/>
      <c r="E994" s="46"/>
      <c r="F994" s="122"/>
      <c r="G994" s="122"/>
      <c r="H994" s="78" t="str">
        <f t="shared" si="347"/>
        <v/>
      </c>
      <c r="I994" s="78" t="str">
        <f t="shared" si="348"/>
        <v/>
      </c>
      <c r="J994" s="16"/>
      <c r="K994" s="46" t="str">
        <f t="shared" si="349"/>
        <v/>
      </c>
      <c r="L994" s="16"/>
      <c r="M994" s="16"/>
      <c r="N994" s="46"/>
      <c r="O994" s="47" t="str">
        <f t="shared" si="352"/>
        <v/>
      </c>
      <c r="P994" s="47"/>
      <c r="Q994" s="48" t="str">
        <f>IFERROR(VLOOKUP(E994,Funcionários!$C$8:$E$207,3,FALSE),"")</f>
        <v/>
      </c>
      <c r="R994" s="47"/>
      <c r="S994" s="49" t="str">
        <f t="shared" si="353"/>
        <v/>
      </c>
      <c r="T994" s="49">
        <v>9.8799999999999999E-3</v>
      </c>
      <c r="U994" s="48" t="str">
        <f>IF(Funcionários!C995=0,"",Funcionários!C995)</f>
        <v/>
      </c>
      <c r="V994" s="50">
        <f>IF(U994="",0,IF(COUNTIFS($E$7:$E$3006,U994,$I$7:$I$3006,'RC'!$E$6)=0,0,COUNTIFS($M$7:$M$3006,"Concluída no prazo",$E$7:$E$3006,U994,$I$7:$I$3006,'RC'!$E$6)/COUNTIFS($E$7:$E$3006,U994,$I$7:$I$3006,'RC'!$E$6)))</f>
        <v>0</v>
      </c>
      <c r="W994" s="49">
        <f>SUMIFS($J$7:$J$3006,$E$7:$E$3006,U994,$I$7:$I$3006,'RC'!$E$6)+SUMIFS($L$7:$L$3006,$E$7:$E$3006,U994,$I$7:$I$3006,'RC'!$E$6)</f>
        <v>0</v>
      </c>
      <c r="X994" s="48">
        <f>COUNTIFS($E$7:$E$3006,U994,$I$7:$I$3006,'RC'!$E$6)</f>
        <v>0</v>
      </c>
      <c r="Y994" s="48"/>
      <c r="Z994" s="51" t="str">
        <f>IF(AQ994='RC'!$E$6,AC994*1000+AD994,"")</f>
        <v/>
      </c>
      <c r="AA994" s="51" t="str">
        <f>IF(AB994="","",IF(AQ994='RC'!$E$6,AC994*1000-AD994,""))</f>
        <v/>
      </c>
      <c r="AB994" s="48" t="str">
        <f>IFERROR(VLOOKUP(E994,Funcionários!$C$8:$E$207,3,FALSE),"")</f>
        <v/>
      </c>
      <c r="AC994" s="50" t="str">
        <f>IF(AB994="","",IF(COUNTIFS($AB$7:$AB$3006,AB994,$AQ$7:$AQ$3006,'RC'!$E$6)=0,"",COUNTIFS($M$7:$M$3006,"Concluída no prazo",$AB$7:$AB$3006,AB994,$AQ$7:$AQ$3006,'RC'!$E$6)/COUNTIFS($AB$7:$AB$3006,AB994,$AQ$7:$AQ$3006,'RC'!$E$6)))</f>
        <v/>
      </c>
      <c r="AD994" s="48">
        <f>SUMIF($AQ$7:$AQ$3006,'RC'!$E$6,$J$7:$J$3006)+SUMIF($AQ$7:$AQ$3006,'RC'!$E$6,$L$7:$L$3006)</f>
        <v>21</v>
      </c>
      <c r="AF994" s="48">
        <v>4.0129999999997001E-2</v>
      </c>
      <c r="AG994" s="48">
        <f>IF(OR(AQ994="",AQ994&lt;&gt;'RC'!$E$6,AB994&lt;&gt;'RC'!$D$21),0,1)</f>
        <v>0</v>
      </c>
      <c r="AH994" s="48">
        <f t="shared" si="350"/>
        <v>4.0129999999997001E-2</v>
      </c>
      <c r="AI994" s="48" t="str">
        <f t="shared" si="332"/>
        <v/>
      </c>
      <c r="AJ994" s="48" t="str">
        <f t="shared" si="333"/>
        <v/>
      </c>
      <c r="AK994" s="52" t="str">
        <f t="shared" si="334"/>
        <v/>
      </c>
      <c r="AL994" s="52" t="str">
        <f t="shared" si="335"/>
        <v/>
      </c>
      <c r="AM994" s="48" t="str">
        <f t="shared" si="336"/>
        <v/>
      </c>
      <c r="AN994" s="48" t="str">
        <f t="shared" si="337"/>
        <v/>
      </c>
      <c r="AP994" s="18" t="str">
        <f t="shared" si="338"/>
        <v/>
      </c>
      <c r="AQ994" s="18" t="str">
        <f t="shared" si="339"/>
        <v/>
      </c>
      <c r="AR994" s="18">
        <v>4.0129999999999999E-2</v>
      </c>
      <c r="AS994" s="18">
        <f>IF(AF!$D$27="Todos",1,IF(M994=AF!$D$27,1,0))</f>
        <v>1</v>
      </c>
      <c r="AT994" s="53">
        <f>IF(AND(E994=AF!$D$6,OR(LT!M994=AF!$D$27,AF!$D$27="Todos"),OR(AP994=AF!$E$8,AQ994=AF!$E$8)),AR994+AS994,0)</f>
        <v>0</v>
      </c>
      <c r="AU994" s="18" t="str">
        <f t="shared" si="340"/>
        <v/>
      </c>
      <c r="AV994" s="54" t="str">
        <f t="shared" si="341"/>
        <v/>
      </c>
      <c r="AW994" s="54" t="str">
        <f t="shared" si="342"/>
        <v/>
      </c>
      <c r="AX994" s="18" t="str">
        <f t="shared" si="343"/>
        <v/>
      </c>
      <c r="AY994" s="18" t="str">
        <f t="shared" si="344"/>
        <v/>
      </c>
      <c r="BA994" s="18">
        <f>IF($E994=AF!$D$6,IF($M994="Concluída no prazo",2,IF($M994="Concluída com atraso",1,0)),0)</f>
        <v>0</v>
      </c>
      <c r="BB994" s="18">
        <f>IF($E994=AF!$D$6,IF($M994="Atrasada",2,IF($M994="Concluída com atraso",1,0)),0)</f>
        <v>0</v>
      </c>
      <c r="BC994" s="18">
        <v>9.8799999999999999E-3</v>
      </c>
      <c r="BD994" s="18">
        <f t="shared" si="351"/>
        <v>9.8799999999999999E-3</v>
      </c>
      <c r="BE994" s="18">
        <f t="shared" si="351"/>
        <v>9.8799999999999999E-3</v>
      </c>
      <c r="BF994" s="18" t="str">
        <f t="shared" si="345"/>
        <v/>
      </c>
      <c r="BN994" s="18" t="str">
        <f t="shared" si="346"/>
        <v>s</v>
      </c>
    </row>
    <row r="995" spans="3:66" ht="50.1" customHeight="1" thickTop="1" thickBot="1" x14ac:dyDescent="0.3">
      <c r="C995" s="46"/>
      <c r="D995" s="46"/>
      <c r="E995" s="46"/>
      <c r="F995" s="122"/>
      <c r="G995" s="122"/>
      <c r="H995" s="78" t="str">
        <f t="shared" si="347"/>
        <v/>
      </c>
      <c r="I995" s="78" t="str">
        <f t="shared" si="348"/>
        <v/>
      </c>
      <c r="J995" s="16"/>
      <c r="K995" s="46" t="str">
        <f t="shared" si="349"/>
        <v/>
      </c>
      <c r="L995" s="16"/>
      <c r="M995" s="16"/>
      <c r="N995" s="46"/>
      <c r="O995" s="47" t="str">
        <f t="shared" si="352"/>
        <v/>
      </c>
      <c r="P995" s="47"/>
      <c r="Q995" s="48" t="str">
        <f>IFERROR(VLOOKUP(E995,Funcionários!$C$8:$E$207,3,FALSE),"")</f>
        <v/>
      </c>
      <c r="R995" s="47"/>
      <c r="S995" s="49" t="str">
        <f t="shared" si="353"/>
        <v/>
      </c>
      <c r="T995" s="49">
        <v>9.8899999999999995E-3</v>
      </c>
      <c r="U995" s="48" t="str">
        <f>IF(Funcionários!C996=0,"",Funcionários!C996)</f>
        <v/>
      </c>
      <c r="V995" s="50">
        <f>IF(U995="",0,IF(COUNTIFS($E$7:$E$3006,U995,$I$7:$I$3006,'RC'!$E$6)=0,0,COUNTIFS($M$7:$M$3006,"Concluída no prazo",$E$7:$E$3006,U995,$I$7:$I$3006,'RC'!$E$6)/COUNTIFS($E$7:$E$3006,U995,$I$7:$I$3006,'RC'!$E$6)))</f>
        <v>0</v>
      </c>
      <c r="W995" s="49">
        <f>SUMIFS($J$7:$J$3006,$E$7:$E$3006,U995,$I$7:$I$3006,'RC'!$E$6)+SUMIFS($L$7:$L$3006,$E$7:$E$3006,U995,$I$7:$I$3006,'RC'!$E$6)</f>
        <v>0</v>
      </c>
      <c r="X995" s="48">
        <f>COUNTIFS($E$7:$E$3006,U995,$I$7:$I$3006,'RC'!$E$6)</f>
        <v>0</v>
      </c>
      <c r="Y995" s="48"/>
      <c r="Z995" s="51" t="str">
        <f>IF(AQ995='RC'!$E$6,AC995*1000+AD995,"")</f>
        <v/>
      </c>
      <c r="AA995" s="51" t="str">
        <f>IF(AB995="","",IF(AQ995='RC'!$E$6,AC995*1000-AD995,""))</f>
        <v/>
      </c>
      <c r="AB995" s="48" t="str">
        <f>IFERROR(VLOOKUP(E995,Funcionários!$C$8:$E$207,3,FALSE),"")</f>
        <v/>
      </c>
      <c r="AC995" s="50" t="str">
        <f>IF(AB995="","",IF(COUNTIFS($AB$7:$AB$3006,AB995,$AQ$7:$AQ$3006,'RC'!$E$6)=0,"",COUNTIFS($M$7:$M$3006,"Concluída no prazo",$AB$7:$AB$3006,AB995,$AQ$7:$AQ$3006,'RC'!$E$6)/COUNTIFS($AB$7:$AB$3006,AB995,$AQ$7:$AQ$3006,'RC'!$E$6)))</f>
        <v/>
      </c>
      <c r="AD995" s="48">
        <f>SUMIF($AQ$7:$AQ$3006,'RC'!$E$6,$J$7:$J$3006)+SUMIF($AQ$7:$AQ$3006,'RC'!$E$6,$L$7:$L$3006)</f>
        <v>21</v>
      </c>
      <c r="AF995" s="48">
        <v>4.0119999999996998E-2</v>
      </c>
      <c r="AG995" s="48">
        <f>IF(OR(AQ995="",AQ995&lt;&gt;'RC'!$E$6,AB995&lt;&gt;'RC'!$D$21),0,1)</f>
        <v>0</v>
      </c>
      <c r="AH995" s="48">
        <f t="shared" si="350"/>
        <v>4.0119999999996998E-2</v>
      </c>
      <c r="AI995" s="48" t="str">
        <f t="shared" si="332"/>
        <v/>
      </c>
      <c r="AJ995" s="48" t="str">
        <f t="shared" si="333"/>
        <v/>
      </c>
      <c r="AK995" s="52" t="str">
        <f t="shared" si="334"/>
        <v/>
      </c>
      <c r="AL995" s="52" t="str">
        <f t="shared" si="335"/>
        <v/>
      </c>
      <c r="AM995" s="48" t="str">
        <f t="shared" si="336"/>
        <v/>
      </c>
      <c r="AN995" s="48" t="str">
        <f t="shared" si="337"/>
        <v/>
      </c>
      <c r="AP995" s="18" t="str">
        <f t="shared" si="338"/>
        <v/>
      </c>
      <c r="AQ995" s="18" t="str">
        <f t="shared" si="339"/>
        <v/>
      </c>
      <c r="AR995" s="18">
        <v>4.0120000000000003E-2</v>
      </c>
      <c r="AS995" s="18">
        <f>IF(AF!$D$27="Todos",1,IF(M995=AF!$D$27,1,0))</f>
        <v>1</v>
      </c>
      <c r="AT995" s="53">
        <f>IF(AND(E995=AF!$D$6,OR(LT!M995=AF!$D$27,AF!$D$27="Todos"),OR(AP995=AF!$E$8,AQ995=AF!$E$8)),AR995+AS995,0)</f>
        <v>0</v>
      </c>
      <c r="AU995" s="18" t="str">
        <f t="shared" si="340"/>
        <v/>
      </c>
      <c r="AV995" s="54" t="str">
        <f t="shared" si="341"/>
        <v/>
      </c>
      <c r="AW995" s="54" t="str">
        <f t="shared" si="342"/>
        <v/>
      </c>
      <c r="AX995" s="18" t="str">
        <f t="shared" si="343"/>
        <v/>
      </c>
      <c r="AY995" s="18" t="str">
        <f t="shared" si="344"/>
        <v/>
      </c>
      <c r="BA995" s="18">
        <f>IF($E995=AF!$D$6,IF($M995="Concluída no prazo",2,IF($M995="Concluída com atraso",1,0)),0)</f>
        <v>0</v>
      </c>
      <c r="BB995" s="18">
        <f>IF($E995=AF!$D$6,IF($M995="Atrasada",2,IF($M995="Concluída com atraso",1,0)),0)</f>
        <v>0</v>
      </c>
      <c r="BC995" s="18">
        <v>9.8899999999999995E-3</v>
      </c>
      <c r="BD995" s="18">
        <f t="shared" si="351"/>
        <v>9.8899999999999995E-3</v>
      </c>
      <c r="BE995" s="18">
        <f t="shared" si="351"/>
        <v>9.8899999999999995E-3</v>
      </c>
      <c r="BF995" s="18" t="str">
        <f t="shared" si="345"/>
        <v/>
      </c>
      <c r="BN995" s="18" t="str">
        <f t="shared" si="346"/>
        <v>s</v>
      </c>
    </row>
    <row r="996" spans="3:66" ht="50.1" customHeight="1" thickTop="1" thickBot="1" x14ac:dyDescent="0.3">
      <c r="C996" s="46"/>
      <c r="D996" s="46"/>
      <c r="E996" s="46"/>
      <c r="F996" s="122"/>
      <c r="G996" s="122"/>
      <c r="H996" s="78" t="str">
        <f t="shared" si="347"/>
        <v/>
      </c>
      <c r="I996" s="78" t="str">
        <f t="shared" si="348"/>
        <v/>
      </c>
      <c r="J996" s="16"/>
      <c r="K996" s="46" t="str">
        <f t="shared" si="349"/>
        <v/>
      </c>
      <c r="L996" s="16"/>
      <c r="M996" s="16"/>
      <c r="N996" s="46"/>
      <c r="O996" s="47" t="str">
        <f t="shared" si="352"/>
        <v/>
      </c>
      <c r="P996" s="47"/>
      <c r="Q996" s="48" t="str">
        <f>IFERROR(VLOOKUP(E996,Funcionários!$C$8:$E$207,3,FALSE),"")</f>
        <v/>
      </c>
      <c r="R996" s="47"/>
      <c r="S996" s="49" t="str">
        <f t="shared" si="353"/>
        <v/>
      </c>
      <c r="T996" s="49">
        <v>9.9000000000000008E-3</v>
      </c>
      <c r="U996" s="48" t="str">
        <f>IF(Funcionários!C997=0,"",Funcionários!C997)</f>
        <v/>
      </c>
      <c r="V996" s="50">
        <f>IF(U996="",0,IF(COUNTIFS($E$7:$E$3006,U996,$I$7:$I$3006,'RC'!$E$6)=0,0,COUNTIFS($M$7:$M$3006,"Concluída no prazo",$E$7:$E$3006,U996,$I$7:$I$3006,'RC'!$E$6)/COUNTIFS($E$7:$E$3006,U996,$I$7:$I$3006,'RC'!$E$6)))</f>
        <v>0</v>
      </c>
      <c r="W996" s="49">
        <f>SUMIFS($J$7:$J$3006,$E$7:$E$3006,U996,$I$7:$I$3006,'RC'!$E$6)+SUMIFS($L$7:$L$3006,$E$7:$E$3006,U996,$I$7:$I$3006,'RC'!$E$6)</f>
        <v>0</v>
      </c>
      <c r="X996" s="48">
        <f>COUNTIFS($E$7:$E$3006,U996,$I$7:$I$3006,'RC'!$E$6)</f>
        <v>0</v>
      </c>
      <c r="Y996" s="48"/>
      <c r="Z996" s="51" t="str">
        <f>IF(AQ996='RC'!$E$6,AC996*1000+AD996,"")</f>
        <v/>
      </c>
      <c r="AA996" s="51" t="str">
        <f>IF(AB996="","",IF(AQ996='RC'!$E$6,AC996*1000-AD996,""))</f>
        <v/>
      </c>
      <c r="AB996" s="48" t="str">
        <f>IFERROR(VLOOKUP(E996,Funcionários!$C$8:$E$207,3,FALSE),"")</f>
        <v/>
      </c>
      <c r="AC996" s="50" t="str">
        <f>IF(AB996="","",IF(COUNTIFS($AB$7:$AB$3006,AB996,$AQ$7:$AQ$3006,'RC'!$E$6)=0,"",COUNTIFS($M$7:$M$3006,"Concluída no prazo",$AB$7:$AB$3006,AB996,$AQ$7:$AQ$3006,'RC'!$E$6)/COUNTIFS($AB$7:$AB$3006,AB996,$AQ$7:$AQ$3006,'RC'!$E$6)))</f>
        <v/>
      </c>
      <c r="AD996" s="48">
        <f>SUMIF($AQ$7:$AQ$3006,'RC'!$E$6,$J$7:$J$3006)+SUMIF($AQ$7:$AQ$3006,'RC'!$E$6,$L$7:$L$3006)</f>
        <v>21</v>
      </c>
      <c r="AF996" s="48">
        <v>4.0109999999997002E-2</v>
      </c>
      <c r="AG996" s="48">
        <f>IF(OR(AQ996="",AQ996&lt;&gt;'RC'!$E$6,AB996&lt;&gt;'RC'!$D$21),0,1)</f>
        <v>0</v>
      </c>
      <c r="AH996" s="48">
        <f t="shared" si="350"/>
        <v>4.0109999999997002E-2</v>
      </c>
      <c r="AI996" s="48" t="str">
        <f t="shared" si="332"/>
        <v/>
      </c>
      <c r="AJ996" s="48" t="str">
        <f t="shared" si="333"/>
        <v/>
      </c>
      <c r="AK996" s="52" t="str">
        <f t="shared" si="334"/>
        <v/>
      </c>
      <c r="AL996" s="52" t="str">
        <f t="shared" si="335"/>
        <v/>
      </c>
      <c r="AM996" s="48" t="str">
        <f t="shared" si="336"/>
        <v/>
      </c>
      <c r="AN996" s="48" t="str">
        <f t="shared" si="337"/>
        <v/>
      </c>
      <c r="AP996" s="18" t="str">
        <f t="shared" si="338"/>
        <v/>
      </c>
      <c r="AQ996" s="18" t="str">
        <f t="shared" si="339"/>
        <v/>
      </c>
      <c r="AR996" s="18">
        <v>4.011E-2</v>
      </c>
      <c r="AS996" s="18">
        <f>IF(AF!$D$27="Todos",1,IF(M996=AF!$D$27,1,0))</f>
        <v>1</v>
      </c>
      <c r="AT996" s="53">
        <f>IF(AND(E996=AF!$D$6,OR(LT!M996=AF!$D$27,AF!$D$27="Todos"),OR(AP996=AF!$E$8,AQ996=AF!$E$8)),AR996+AS996,0)</f>
        <v>0</v>
      </c>
      <c r="AU996" s="18" t="str">
        <f t="shared" si="340"/>
        <v/>
      </c>
      <c r="AV996" s="54" t="str">
        <f t="shared" si="341"/>
        <v/>
      </c>
      <c r="AW996" s="54" t="str">
        <f t="shared" si="342"/>
        <v/>
      </c>
      <c r="AX996" s="18" t="str">
        <f t="shared" si="343"/>
        <v/>
      </c>
      <c r="AY996" s="18" t="str">
        <f t="shared" si="344"/>
        <v/>
      </c>
      <c r="BA996" s="18">
        <f>IF($E996=AF!$D$6,IF($M996="Concluída no prazo",2,IF($M996="Concluída com atraso",1,0)),0)</f>
        <v>0</v>
      </c>
      <c r="BB996" s="18">
        <f>IF($E996=AF!$D$6,IF($M996="Atrasada",2,IF($M996="Concluída com atraso",1,0)),0)</f>
        <v>0</v>
      </c>
      <c r="BC996" s="18">
        <v>9.9000000000000008E-3</v>
      </c>
      <c r="BD996" s="18">
        <f t="shared" si="351"/>
        <v>9.9000000000000008E-3</v>
      </c>
      <c r="BE996" s="18">
        <f t="shared" si="351"/>
        <v>9.9000000000000008E-3</v>
      </c>
      <c r="BF996" s="18" t="str">
        <f t="shared" si="345"/>
        <v/>
      </c>
      <c r="BN996" s="18" t="str">
        <f t="shared" si="346"/>
        <v>s</v>
      </c>
    </row>
    <row r="997" spans="3:66" ht="50.1" customHeight="1" thickTop="1" thickBot="1" x14ac:dyDescent="0.3">
      <c r="C997" s="46"/>
      <c r="D997" s="46"/>
      <c r="E997" s="46"/>
      <c r="F997" s="122"/>
      <c r="G997" s="122"/>
      <c r="H997" s="78" t="str">
        <f t="shared" si="347"/>
        <v/>
      </c>
      <c r="I997" s="78" t="str">
        <f t="shared" si="348"/>
        <v/>
      </c>
      <c r="J997" s="16"/>
      <c r="K997" s="46" t="str">
        <f t="shared" si="349"/>
        <v/>
      </c>
      <c r="L997" s="16"/>
      <c r="M997" s="16"/>
      <c r="N997" s="46"/>
      <c r="O997" s="47" t="str">
        <f t="shared" si="352"/>
        <v/>
      </c>
      <c r="P997" s="47"/>
      <c r="Q997" s="48" t="str">
        <f>IFERROR(VLOOKUP(E997,Funcionários!$C$8:$E$207,3,FALSE),"")</f>
        <v/>
      </c>
      <c r="R997" s="47"/>
      <c r="S997" s="49" t="str">
        <f t="shared" si="353"/>
        <v/>
      </c>
      <c r="T997" s="49">
        <v>9.9100000000000004E-3</v>
      </c>
      <c r="U997" s="48" t="str">
        <f>IF(Funcionários!C998=0,"",Funcionários!C998)</f>
        <v/>
      </c>
      <c r="V997" s="50">
        <f>IF(U997="",0,IF(COUNTIFS($E$7:$E$3006,U997,$I$7:$I$3006,'RC'!$E$6)=0,0,COUNTIFS($M$7:$M$3006,"Concluída no prazo",$E$7:$E$3006,U997,$I$7:$I$3006,'RC'!$E$6)/COUNTIFS($E$7:$E$3006,U997,$I$7:$I$3006,'RC'!$E$6)))</f>
        <v>0</v>
      </c>
      <c r="W997" s="49">
        <f>SUMIFS($J$7:$J$3006,$E$7:$E$3006,U997,$I$7:$I$3006,'RC'!$E$6)+SUMIFS($L$7:$L$3006,$E$7:$E$3006,U997,$I$7:$I$3006,'RC'!$E$6)</f>
        <v>0</v>
      </c>
      <c r="X997" s="48">
        <f>COUNTIFS($E$7:$E$3006,U997,$I$7:$I$3006,'RC'!$E$6)</f>
        <v>0</v>
      </c>
      <c r="Y997" s="48"/>
      <c r="Z997" s="51" t="str">
        <f>IF(AQ997='RC'!$E$6,AC997*1000+AD997,"")</f>
        <v/>
      </c>
      <c r="AA997" s="51" t="str">
        <f>IF(AB997="","",IF(AQ997='RC'!$E$6,AC997*1000-AD997,""))</f>
        <v/>
      </c>
      <c r="AB997" s="48" t="str">
        <f>IFERROR(VLOOKUP(E997,Funcionários!$C$8:$E$207,3,FALSE),"")</f>
        <v/>
      </c>
      <c r="AC997" s="50" t="str">
        <f>IF(AB997="","",IF(COUNTIFS($AB$7:$AB$3006,AB997,$AQ$7:$AQ$3006,'RC'!$E$6)=0,"",COUNTIFS($M$7:$M$3006,"Concluída no prazo",$AB$7:$AB$3006,AB997,$AQ$7:$AQ$3006,'RC'!$E$6)/COUNTIFS($AB$7:$AB$3006,AB997,$AQ$7:$AQ$3006,'RC'!$E$6)))</f>
        <v/>
      </c>
      <c r="AD997" s="48">
        <f>SUMIF($AQ$7:$AQ$3006,'RC'!$E$6,$J$7:$J$3006)+SUMIF($AQ$7:$AQ$3006,'RC'!$E$6,$L$7:$L$3006)</f>
        <v>21</v>
      </c>
      <c r="AF997" s="48">
        <v>4.0099999999996999E-2</v>
      </c>
      <c r="AG997" s="48">
        <f>IF(OR(AQ997="",AQ997&lt;&gt;'RC'!$E$6,AB997&lt;&gt;'RC'!$D$21),0,1)</f>
        <v>0</v>
      </c>
      <c r="AH997" s="48">
        <f t="shared" si="350"/>
        <v>4.0099999999996999E-2</v>
      </c>
      <c r="AI997" s="48" t="str">
        <f t="shared" si="332"/>
        <v/>
      </c>
      <c r="AJ997" s="48" t="str">
        <f t="shared" si="333"/>
        <v/>
      </c>
      <c r="AK997" s="52" t="str">
        <f t="shared" si="334"/>
        <v/>
      </c>
      <c r="AL997" s="52" t="str">
        <f t="shared" si="335"/>
        <v/>
      </c>
      <c r="AM997" s="48" t="str">
        <f t="shared" si="336"/>
        <v/>
      </c>
      <c r="AN997" s="48" t="str">
        <f t="shared" si="337"/>
        <v/>
      </c>
      <c r="AP997" s="18" t="str">
        <f t="shared" si="338"/>
        <v/>
      </c>
      <c r="AQ997" s="18" t="str">
        <f t="shared" si="339"/>
        <v/>
      </c>
      <c r="AR997" s="18">
        <v>4.0099999999999997E-2</v>
      </c>
      <c r="AS997" s="18">
        <f>IF(AF!$D$27="Todos",1,IF(M997=AF!$D$27,1,0))</f>
        <v>1</v>
      </c>
      <c r="AT997" s="53">
        <f>IF(AND(E997=AF!$D$6,OR(LT!M997=AF!$D$27,AF!$D$27="Todos"),OR(AP997=AF!$E$8,AQ997=AF!$E$8)),AR997+AS997,0)</f>
        <v>0</v>
      </c>
      <c r="AU997" s="18" t="str">
        <f t="shared" si="340"/>
        <v/>
      </c>
      <c r="AV997" s="54" t="str">
        <f t="shared" si="341"/>
        <v/>
      </c>
      <c r="AW997" s="54" t="str">
        <f t="shared" si="342"/>
        <v/>
      </c>
      <c r="AX997" s="18" t="str">
        <f t="shared" si="343"/>
        <v/>
      </c>
      <c r="AY997" s="18" t="str">
        <f t="shared" si="344"/>
        <v/>
      </c>
      <c r="BA997" s="18">
        <f>IF($E997=AF!$D$6,IF($M997="Concluída no prazo",2,IF($M997="Concluída com atraso",1,0)),0)</f>
        <v>0</v>
      </c>
      <c r="BB997" s="18">
        <f>IF($E997=AF!$D$6,IF($M997="Atrasada",2,IF($M997="Concluída com atraso",1,0)),0)</f>
        <v>0</v>
      </c>
      <c r="BC997" s="18">
        <v>9.9100000000000004E-3</v>
      </c>
      <c r="BD997" s="18">
        <f t="shared" si="351"/>
        <v>9.9100000000000004E-3</v>
      </c>
      <c r="BE997" s="18">
        <f t="shared" si="351"/>
        <v>9.9100000000000004E-3</v>
      </c>
      <c r="BF997" s="18" t="str">
        <f t="shared" si="345"/>
        <v/>
      </c>
      <c r="BN997" s="18" t="str">
        <f t="shared" si="346"/>
        <v>s</v>
      </c>
    </row>
    <row r="998" spans="3:66" ht="50.1" customHeight="1" thickTop="1" thickBot="1" x14ac:dyDescent="0.3">
      <c r="C998" s="46"/>
      <c r="D998" s="46"/>
      <c r="E998" s="46"/>
      <c r="F998" s="122"/>
      <c r="G998" s="122"/>
      <c r="H998" s="78" t="str">
        <f t="shared" si="347"/>
        <v/>
      </c>
      <c r="I998" s="78" t="str">
        <f t="shared" si="348"/>
        <v/>
      </c>
      <c r="J998" s="16"/>
      <c r="K998" s="46" t="str">
        <f t="shared" si="349"/>
        <v/>
      </c>
      <c r="L998" s="16"/>
      <c r="M998" s="16"/>
      <c r="N998" s="46"/>
      <c r="O998" s="47" t="str">
        <f t="shared" si="352"/>
        <v/>
      </c>
      <c r="P998" s="47"/>
      <c r="Q998" s="48" t="str">
        <f>IFERROR(VLOOKUP(E998,Funcionários!$C$8:$E$207,3,FALSE),"")</f>
        <v/>
      </c>
      <c r="R998" s="47"/>
      <c r="S998" s="49" t="str">
        <f t="shared" si="353"/>
        <v/>
      </c>
      <c r="T998" s="49">
        <v>9.92E-3</v>
      </c>
      <c r="U998" s="48" t="str">
        <f>IF(Funcionários!C999=0,"",Funcionários!C999)</f>
        <v/>
      </c>
      <c r="V998" s="50">
        <f>IF(U998="",0,IF(COUNTIFS($E$7:$E$3006,U998,$I$7:$I$3006,'RC'!$E$6)=0,0,COUNTIFS($M$7:$M$3006,"Concluída no prazo",$E$7:$E$3006,U998,$I$7:$I$3006,'RC'!$E$6)/COUNTIFS($E$7:$E$3006,U998,$I$7:$I$3006,'RC'!$E$6)))</f>
        <v>0</v>
      </c>
      <c r="W998" s="49">
        <f>SUMIFS($J$7:$J$3006,$E$7:$E$3006,U998,$I$7:$I$3006,'RC'!$E$6)+SUMIFS($L$7:$L$3006,$E$7:$E$3006,U998,$I$7:$I$3006,'RC'!$E$6)</f>
        <v>0</v>
      </c>
      <c r="X998" s="48">
        <f>COUNTIFS($E$7:$E$3006,U998,$I$7:$I$3006,'RC'!$E$6)</f>
        <v>0</v>
      </c>
      <c r="Y998" s="48"/>
      <c r="Z998" s="51" t="str">
        <f>IF(AQ998='RC'!$E$6,AC998*1000+AD998,"")</f>
        <v/>
      </c>
      <c r="AA998" s="51" t="str">
        <f>IF(AB998="","",IF(AQ998='RC'!$E$6,AC998*1000-AD998,""))</f>
        <v/>
      </c>
      <c r="AB998" s="48" t="str">
        <f>IFERROR(VLOOKUP(E998,Funcionários!$C$8:$E$207,3,FALSE),"")</f>
        <v/>
      </c>
      <c r="AC998" s="50" t="str">
        <f>IF(AB998="","",IF(COUNTIFS($AB$7:$AB$3006,AB998,$AQ$7:$AQ$3006,'RC'!$E$6)=0,"",COUNTIFS($M$7:$M$3006,"Concluída no prazo",$AB$7:$AB$3006,AB998,$AQ$7:$AQ$3006,'RC'!$E$6)/COUNTIFS($AB$7:$AB$3006,AB998,$AQ$7:$AQ$3006,'RC'!$E$6)))</f>
        <v/>
      </c>
      <c r="AD998" s="48">
        <f>SUMIF($AQ$7:$AQ$3006,'RC'!$E$6,$J$7:$J$3006)+SUMIF($AQ$7:$AQ$3006,'RC'!$E$6,$L$7:$L$3006)</f>
        <v>21</v>
      </c>
      <c r="AF998" s="48">
        <v>4.0089999999997003E-2</v>
      </c>
      <c r="AG998" s="48">
        <f>IF(OR(AQ998="",AQ998&lt;&gt;'RC'!$E$6,AB998&lt;&gt;'RC'!$D$21),0,1)</f>
        <v>0</v>
      </c>
      <c r="AH998" s="48">
        <f t="shared" si="350"/>
        <v>4.0089999999997003E-2</v>
      </c>
      <c r="AI998" s="48" t="str">
        <f t="shared" si="332"/>
        <v/>
      </c>
      <c r="AJ998" s="48" t="str">
        <f t="shared" si="333"/>
        <v/>
      </c>
      <c r="AK998" s="52" t="str">
        <f t="shared" si="334"/>
        <v/>
      </c>
      <c r="AL998" s="52" t="str">
        <f t="shared" si="335"/>
        <v/>
      </c>
      <c r="AM998" s="48" t="str">
        <f t="shared" si="336"/>
        <v/>
      </c>
      <c r="AN998" s="48" t="str">
        <f t="shared" si="337"/>
        <v/>
      </c>
      <c r="AP998" s="18" t="str">
        <f t="shared" si="338"/>
        <v/>
      </c>
      <c r="AQ998" s="18" t="str">
        <f t="shared" si="339"/>
        <v/>
      </c>
      <c r="AR998" s="18">
        <v>4.0090000000000001E-2</v>
      </c>
      <c r="AS998" s="18">
        <f>IF(AF!$D$27="Todos",1,IF(M998=AF!$D$27,1,0))</f>
        <v>1</v>
      </c>
      <c r="AT998" s="53">
        <f>IF(AND(E998=AF!$D$6,OR(LT!M998=AF!$D$27,AF!$D$27="Todos"),OR(AP998=AF!$E$8,AQ998=AF!$E$8)),AR998+AS998,0)</f>
        <v>0</v>
      </c>
      <c r="AU998" s="18" t="str">
        <f t="shared" si="340"/>
        <v/>
      </c>
      <c r="AV998" s="54" t="str">
        <f t="shared" si="341"/>
        <v/>
      </c>
      <c r="AW998" s="54" t="str">
        <f t="shared" si="342"/>
        <v/>
      </c>
      <c r="AX998" s="18" t="str">
        <f t="shared" si="343"/>
        <v/>
      </c>
      <c r="AY998" s="18" t="str">
        <f t="shared" si="344"/>
        <v/>
      </c>
      <c r="BA998" s="18">
        <f>IF($E998=AF!$D$6,IF($M998="Concluída no prazo",2,IF($M998="Concluída com atraso",1,0)),0)</f>
        <v>0</v>
      </c>
      <c r="BB998" s="18">
        <f>IF($E998=AF!$D$6,IF($M998="Atrasada",2,IF($M998="Concluída com atraso",1,0)),0)</f>
        <v>0</v>
      </c>
      <c r="BC998" s="18">
        <v>9.92E-3</v>
      </c>
      <c r="BD998" s="18">
        <f t="shared" si="351"/>
        <v>9.92E-3</v>
      </c>
      <c r="BE998" s="18">
        <f t="shared" si="351"/>
        <v>9.92E-3</v>
      </c>
      <c r="BF998" s="18" t="str">
        <f t="shared" si="345"/>
        <v/>
      </c>
      <c r="BN998" s="18" t="str">
        <f t="shared" si="346"/>
        <v>s</v>
      </c>
    </row>
    <row r="999" spans="3:66" ht="50.1" customHeight="1" thickTop="1" thickBot="1" x14ac:dyDescent="0.3">
      <c r="C999" s="46"/>
      <c r="D999" s="46"/>
      <c r="E999" s="46"/>
      <c r="F999" s="122"/>
      <c r="G999" s="122"/>
      <c r="H999" s="78" t="str">
        <f t="shared" si="347"/>
        <v/>
      </c>
      <c r="I999" s="78" t="str">
        <f t="shared" si="348"/>
        <v/>
      </c>
      <c r="J999" s="16"/>
      <c r="K999" s="46" t="str">
        <f t="shared" si="349"/>
        <v/>
      </c>
      <c r="L999" s="16"/>
      <c r="M999" s="16"/>
      <c r="N999" s="46"/>
      <c r="O999" s="47" t="str">
        <f t="shared" si="352"/>
        <v/>
      </c>
      <c r="P999" s="47"/>
      <c r="Q999" s="48" t="str">
        <f>IFERROR(VLOOKUP(E999,Funcionários!$C$8:$E$207,3,FALSE),"")</f>
        <v/>
      </c>
      <c r="R999" s="47"/>
      <c r="S999" s="49" t="str">
        <f t="shared" si="353"/>
        <v/>
      </c>
      <c r="T999" s="49">
        <v>9.9299999999999996E-3</v>
      </c>
      <c r="U999" s="48" t="str">
        <f>IF(Funcionários!C1000=0,"",Funcionários!C1000)</f>
        <v/>
      </c>
      <c r="V999" s="50">
        <f>IF(U999="",0,IF(COUNTIFS($E$7:$E$3006,U999,$I$7:$I$3006,'RC'!$E$6)=0,0,COUNTIFS($M$7:$M$3006,"Concluída no prazo",$E$7:$E$3006,U999,$I$7:$I$3006,'RC'!$E$6)/COUNTIFS($E$7:$E$3006,U999,$I$7:$I$3006,'RC'!$E$6)))</f>
        <v>0</v>
      </c>
      <c r="W999" s="49">
        <f>SUMIFS($J$7:$J$3006,$E$7:$E$3006,U999,$I$7:$I$3006,'RC'!$E$6)+SUMIFS($L$7:$L$3006,$E$7:$E$3006,U999,$I$7:$I$3006,'RC'!$E$6)</f>
        <v>0</v>
      </c>
      <c r="X999" s="48">
        <f>COUNTIFS($E$7:$E$3006,U999,$I$7:$I$3006,'RC'!$E$6)</f>
        <v>0</v>
      </c>
      <c r="Y999" s="48"/>
      <c r="Z999" s="51" t="str">
        <f>IF(AQ999='RC'!$E$6,AC999*1000+AD999,"")</f>
        <v/>
      </c>
      <c r="AA999" s="51" t="str">
        <f>IF(AB999="","",IF(AQ999='RC'!$E$6,AC999*1000-AD999,""))</f>
        <v/>
      </c>
      <c r="AB999" s="48" t="str">
        <f>IFERROR(VLOOKUP(E999,Funcionários!$C$8:$E$207,3,FALSE),"")</f>
        <v/>
      </c>
      <c r="AC999" s="50" t="str">
        <f>IF(AB999="","",IF(COUNTIFS($AB$7:$AB$3006,AB999,$AQ$7:$AQ$3006,'RC'!$E$6)=0,"",COUNTIFS($M$7:$M$3006,"Concluída no prazo",$AB$7:$AB$3006,AB999,$AQ$7:$AQ$3006,'RC'!$E$6)/COUNTIFS($AB$7:$AB$3006,AB999,$AQ$7:$AQ$3006,'RC'!$E$6)))</f>
        <v/>
      </c>
      <c r="AD999" s="48">
        <f>SUMIF($AQ$7:$AQ$3006,'RC'!$E$6,$J$7:$J$3006)+SUMIF($AQ$7:$AQ$3006,'RC'!$E$6,$L$7:$L$3006)</f>
        <v>21</v>
      </c>
      <c r="AF999" s="48">
        <v>4.0079999999997E-2</v>
      </c>
      <c r="AG999" s="48">
        <f>IF(OR(AQ999="",AQ999&lt;&gt;'RC'!$E$6,AB999&lt;&gt;'RC'!$D$21),0,1)</f>
        <v>0</v>
      </c>
      <c r="AH999" s="48">
        <f t="shared" si="350"/>
        <v>4.0079999999997E-2</v>
      </c>
      <c r="AI999" s="48" t="str">
        <f t="shared" si="332"/>
        <v/>
      </c>
      <c r="AJ999" s="48" t="str">
        <f t="shared" si="333"/>
        <v/>
      </c>
      <c r="AK999" s="52" t="str">
        <f t="shared" si="334"/>
        <v/>
      </c>
      <c r="AL999" s="52" t="str">
        <f t="shared" si="335"/>
        <v/>
      </c>
      <c r="AM999" s="48" t="str">
        <f t="shared" si="336"/>
        <v/>
      </c>
      <c r="AN999" s="48" t="str">
        <f t="shared" si="337"/>
        <v/>
      </c>
      <c r="AP999" s="18" t="str">
        <f t="shared" si="338"/>
        <v/>
      </c>
      <c r="AQ999" s="18" t="str">
        <f t="shared" si="339"/>
        <v/>
      </c>
      <c r="AR999" s="18">
        <v>4.0079999999999998E-2</v>
      </c>
      <c r="AS999" s="18">
        <f>IF(AF!$D$27="Todos",1,IF(M999=AF!$D$27,1,0))</f>
        <v>1</v>
      </c>
      <c r="AT999" s="53">
        <f>IF(AND(E999=AF!$D$6,OR(LT!M999=AF!$D$27,AF!$D$27="Todos"),OR(AP999=AF!$E$8,AQ999=AF!$E$8)),AR999+AS999,0)</f>
        <v>0</v>
      </c>
      <c r="AU999" s="18" t="str">
        <f t="shared" si="340"/>
        <v/>
      </c>
      <c r="AV999" s="54" t="str">
        <f t="shared" si="341"/>
        <v/>
      </c>
      <c r="AW999" s="54" t="str">
        <f t="shared" si="342"/>
        <v/>
      </c>
      <c r="AX999" s="18" t="str">
        <f t="shared" si="343"/>
        <v/>
      </c>
      <c r="AY999" s="18" t="str">
        <f t="shared" si="344"/>
        <v/>
      </c>
      <c r="BA999" s="18">
        <f>IF($E999=AF!$D$6,IF($M999="Concluída no prazo",2,IF($M999="Concluída com atraso",1,0)),0)</f>
        <v>0</v>
      </c>
      <c r="BB999" s="18">
        <f>IF($E999=AF!$D$6,IF($M999="Atrasada",2,IF($M999="Concluída com atraso",1,0)),0)</f>
        <v>0</v>
      </c>
      <c r="BC999" s="18">
        <v>9.9299999999999996E-3</v>
      </c>
      <c r="BD999" s="18">
        <f t="shared" si="351"/>
        <v>9.9299999999999996E-3</v>
      </c>
      <c r="BE999" s="18">
        <f t="shared" si="351"/>
        <v>9.9299999999999996E-3</v>
      </c>
      <c r="BF999" s="18" t="str">
        <f t="shared" si="345"/>
        <v/>
      </c>
      <c r="BN999" s="18" t="str">
        <f t="shared" si="346"/>
        <v>s</v>
      </c>
    </row>
    <row r="1000" spans="3:66" ht="50.1" customHeight="1" thickTop="1" thickBot="1" x14ac:dyDescent="0.3">
      <c r="C1000" s="46"/>
      <c r="D1000" s="46"/>
      <c r="E1000" s="46"/>
      <c r="F1000" s="122"/>
      <c r="G1000" s="122"/>
      <c r="H1000" s="78" t="str">
        <f t="shared" si="347"/>
        <v/>
      </c>
      <c r="I1000" s="78" t="str">
        <f t="shared" si="348"/>
        <v/>
      </c>
      <c r="J1000" s="16"/>
      <c r="K1000" s="46" t="str">
        <f t="shared" si="349"/>
        <v/>
      </c>
      <c r="L1000" s="16"/>
      <c r="M1000" s="16"/>
      <c r="N1000" s="46"/>
      <c r="O1000" s="47" t="str">
        <f t="shared" si="352"/>
        <v/>
      </c>
      <c r="P1000" s="47"/>
      <c r="Q1000" s="48" t="str">
        <f>IFERROR(VLOOKUP(E1000,Funcionários!$C$8:$E$207,3,FALSE),"")</f>
        <v/>
      </c>
      <c r="R1000" s="47"/>
      <c r="S1000" s="49" t="str">
        <f t="shared" si="353"/>
        <v/>
      </c>
      <c r="T1000" s="49">
        <v>9.9399999999999992E-3</v>
      </c>
      <c r="U1000" s="48" t="str">
        <f>IF(Funcionários!C1001=0,"",Funcionários!C1001)</f>
        <v/>
      </c>
      <c r="V1000" s="50">
        <f>IF(U1000="",0,IF(COUNTIFS($E$7:$E$3006,U1000,$I$7:$I$3006,'RC'!$E$6)=0,0,COUNTIFS($M$7:$M$3006,"Concluída no prazo",$E$7:$E$3006,U1000,$I$7:$I$3006,'RC'!$E$6)/COUNTIFS($E$7:$E$3006,U1000,$I$7:$I$3006,'RC'!$E$6)))</f>
        <v>0</v>
      </c>
      <c r="W1000" s="49">
        <f>SUMIFS($J$7:$J$3006,$E$7:$E$3006,U1000,$I$7:$I$3006,'RC'!$E$6)+SUMIFS($L$7:$L$3006,$E$7:$E$3006,U1000,$I$7:$I$3006,'RC'!$E$6)</f>
        <v>0</v>
      </c>
      <c r="X1000" s="48">
        <f>COUNTIFS($E$7:$E$3006,U1000,$I$7:$I$3006,'RC'!$E$6)</f>
        <v>0</v>
      </c>
      <c r="Y1000" s="48"/>
      <c r="Z1000" s="51" t="str">
        <f>IF(AQ1000='RC'!$E$6,AC1000*1000+AD1000,"")</f>
        <v/>
      </c>
      <c r="AA1000" s="51" t="str">
        <f>IF(AB1000="","",IF(AQ1000='RC'!$E$6,AC1000*1000-AD1000,""))</f>
        <v/>
      </c>
      <c r="AB1000" s="48" t="str">
        <f>IFERROR(VLOOKUP(E1000,Funcionários!$C$8:$E$207,3,FALSE),"")</f>
        <v/>
      </c>
      <c r="AC1000" s="50" t="str">
        <f>IF(AB1000="","",IF(COUNTIFS($AB$7:$AB$3006,AB1000,$AQ$7:$AQ$3006,'RC'!$E$6)=0,"",COUNTIFS($M$7:$M$3006,"Concluída no prazo",$AB$7:$AB$3006,AB1000,$AQ$7:$AQ$3006,'RC'!$E$6)/COUNTIFS($AB$7:$AB$3006,AB1000,$AQ$7:$AQ$3006,'RC'!$E$6)))</f>
        <v/>
      </c>
      <c r="AD1000" s="48">
        <f>SUMIF($AQ$7:$AQ$3006,'RC'!$E$6,$J$7:$J$3006)+SUMIF($AQ$7:$AQ$3006,'RC'!$E$6,$L$7:$L$3006)</f>
        <v>21</v>
      </c>
      <c r="AF1000" s="48">
        <v>4.0069999999996997E-2</v>
      </c>
      <c r="AG1000" s="48">
        <f>IF(OR(AQ1000="",AQ1000&lt;&gt;'RC'!$E$6,AB1000&lt;&gt;'RC'!$D$21),0,1)</f>
        <v>0</v>
      </c>
      <c r="AH1000" s="48">
        <f t="shared" si="350"/>
        <v>4.0069999999996997E-2</v>
      </c>
      <c r="AI1000" s="48" t="str">
        <f t="shared" si="332"/>
        <v/>
      </c>
      <c r="AJ1000" s="48" t="str">
        <f t="shared" si="333"/>
        <v/>
      </c>
      <c r="AK1000" s="52" t="str">
        <f t="shared" si="334"/>
        <v/>
      </c>
      <c r="AL1000" s="52" t="str">
        <f t="shared" si="335"/>
        <v/>
      </c>
      <c r="AM1000" s="48" t="str">
        <f t="shared" si="336"/>
        <v/>
      </c>
      <c r="AN1000" s="48" t="str">
        <f t="shared" si="337"/>
        <v/>
      </c>
      <c r="AP1000" s="18" t="str">
        <f t="shared" si="338"/>
        <v/>
      </c>
      <c r="AQ1000" s="18" t="str">
        <f t="shared" si="339"/>
        <v/>
      </c>
      <c r="AR1000" s="18">
        <v>4.0070000000000001E-2</v>
      </c>
      <c r="AS1000" s="18">
        <f>IF(AF!$D$27="Todos",1,IF(M1000=AF!$D$27,1,0))</f>
        <v>1</v>
      </c>
      <c r="AT1000" s="53">
        <f>IF(AND(E1000=AF!$D$6,OR(LT!M1000=AF!$D$27,AF!$D$27="Todos"),OR(AP1000=AF!$E$8,AQ1000=AF!$E$8)),AR1000+AS1000,0)</f>
        <v>0</v>
      </c>
      <c r="AU1000" s="18" t="str">
        <f t="shared" si="340"/>
        <v/>
      </c>
      <c r="AV1000" s="54" t="str">
        <f t="shared" si="341"/>
        <v/>
      </c>
      <c r="AW1000" s="54" t="str">
        <f t="shared" si="342"/>
        <v/>
      </c>
      <c r="AX1000" s="18" t="str">
        <f t="shared" si="343"/>
        <v/>
      </c>
      <c r="AY1000" s="18" t="str">
        <f t="shared" si="344"/>
        <v/>
      </c>
      <c r="BA1000" s="18">
        <f>IF($E1000=AF!$D$6,IF($M1000="Concluída no prazo",2,IF($M1000="Concluída com atraso",1,0)),0)</f>
        <v>0</v>
      </c>
      <c r="BB1000" s="18">
        <f>IF($E1000=AF!$D$6,IF($M1000="Atrasada",2,IF($M1000="Concluída com atraso",1,0)),0)</f>
        <v>0</v>
      </c>
      <c r="BC1000" s="18">
        <v>9.9399999999999992E-3</v>
      </c>
      <c r="BD1000" s="18">
        <f t="shared" si="351"/>
        <v>9.9399999999999992E-3</v>
      </c>
      <c r="BE1000" s="18">
        <f t="shared" si="351"/>
        <v>9.9399999999999992E-3</v>
      </c>
      <c r="BF1000" s="18" t="str">
        <f t="shared" si="345"/>
        <v/>
      </c>
      <c r="BN1000" s="18" t="str">
        <f t="shared" si="346"/>
        <v>s</v>
      </c>
    </row>
    <row r="1001" spans="3:66" ht="50.1" customHeight="1" thickTop="1" thickBot="1" x14ac:dyDescent="0.3">
      <c r="C1001" s="46"/>
      <c r="D1001" s="46"/>
      <c r="E1001" s="46"/>
      <c r="F1001" s="122"/>
      <c r="G1001" s="122"/>
      <c r="H1001" s="78" t="str">
        <f t="shared" si="347"/>
        <v/>
      </c>
      <c r="I1001" s="78" t="str">
        <f t="shared" si="348"/>
        <v/>
      </c>
      <c r="J1001" s="16"/>
      <c r="K1001" s="46" t="str">
        <f t="shared" si="349"/>
        <v/>
      </c>
      <c r="L1001" s="16"/>
      <c r="M1001" s="16"/>
      <c r="N1001" s="46"/>
      <c r="O1001" s="47" t="str">
        <f t="shared" si="352"/>
        <v/>
      </c>
      <c r="P1001" s="47"/>
      <c r="Q1001" s="48" t="str">
        <f>IFERROR(VLOOKUP(E1001,Funcionários!$C$8:$E$207,3,FALSE),"")</f>
        <v/>
      </c>
      <c r="R1001" s="47"/>
      <c r="S1001" s="49" t="str">
        <f t="shared" si="353"/>
        <v/>
      </c>
      <c r="T1001" s="49">
        <v>9.9500000000000005E-3</v>
      </c>
      <c r="U1001" s="48" t="str">
        <f>IF(Funcionários!C1002=0,"",Funcionários!C1002)</f>
        <v/>
      </c>
      <c r="V1001" s="50">
        <f>IF(U1001="",0,IF(COUNTIFS($E$7:$E$3006,U1001,$I$7:$I$3006,'RC'!$E$6)=0,0,COUNTIFS($M$7:$M$3006,"Concluída no prazo",$E$7:$E$3006,U1001,$I$7:$I$3006,'RC'!$E$6)/COUNTIFS($E$7:$E$3006,U1001,$I$7:$I$3006,'RC'!$E$6)))</f>
        <v>0</v>
      </c>
      <c r="W1001" s="49">
        <f>SUMIFS($J$7:$J$3006,$E$7:$E$3006,U1001,$I$7:$I$3006,'RC'!$E$6)+SUMIFS($L$7:$L$3006,$E$7:$E$3006,U1001,$I$7:$I$3006,'RC'!$E$6)</f>
        <v>0</v>
      </c>
      <c r="X1001" s="48">
        <f>COUNTIFS($E$7:$E$3006,U1001,$I$7:$I$3006,'RC'!$E$6)</f>
        <v>0</v>
      </c>
      <c r="Y1001" s="48"/>
      <c r="Z1001" s="51" t="str">
        <f>IF(AQ1001='RC'!$E$6,AC1001*1000+AD1001,"")</f>
        <v/>
      </c>
      <c r="AA1001" s="51" t="str">
        <f>IF(AB1001="","",IF(AQ1001='RC'!$E$6,AC1001*1000-AD1001,""))</f>
        <v/>
      </c>
      <c r="AB1001" s="48" t="str">
        <f>IFERROR(VLOOKUP(E1001,Funcionários!$C$8:$E$207,3,FALSE),"")</f>
        <v/>
      </c>
      <c r="AC1001" s="50" t="str">
        <f>IF(AB1001="","",IF(COUNTIFS($AB$7:$AB$3006,AB1001,$AQ$7:$AQ$3006,'RC'!$E$6)=0,"",COUNTIFS($M$7:$M$3006,"Concluída no prazo",$AB$7:$AB$3006,AB1001,$AQ$7:$AQ$3006,'RC'!$E$6)/COUNTIFS($AB$7:$AB$3006,AB1001,$AQ$7:$AQ$3006,'RC'!$E$6)))</f>
        <v/>
      </c>
      <c r="AD1001" s="48">
        <f>SUMIF($AQ$7:$AQ$3006,'RC'!$E$6,$J$7:$J$3006)+SUMIF($AQ$7:$AQ$3006,'RC'!$E$6,$L$7:$L$3006)</f>
        <v>21</v>
      </c>
      <c r="AF1001" s="48">
        <v>4.0059999999997001E-2</v>
      </c>
      <c r="AG1001" s="48">
        <f>IF(OR(AQ1001="",AQ1001&lt;&gt;'RC'!$E$6,AB1001&lt;&gt;'RC'!$D$21),0,1)</f>
        <v>0</v>
      </c>
      <c r="AH1001" s="48">
        <f t="shared" si="350"/>
        <v>4.0059999999997001E-2</v>
      </c>
      <c r="AI1001" s="48" t="str">
        <f t="shared" si="332"/>
        <v/>
      </c>
      <c r="AJ1001" s="48" t="str">
        <f t="shared" si="333"/>
        <v/>
      </c>
      <c r="AK1001" s="52" t="str">
        <f t="shared" si="334"/>
        <v/>
      </c>
      <c r="AL1001" s="52" t="str">
        <f t="shared" si="335"/>
        <v/>
      </c>
      <c r="AM1001" s="48" t="str">
        <f t="shared" si="336"/>
        <v/>
      </c>
      <c r="AN1001" s="48" t="str">
        <f t="shared" si="337"/>
        <v/>
      </c>
      <c r="AP1001" s="18" t="str">
        <f t="shared" si="338"/>
        <v/>
      </c>
      <c r="AQ1001" s="18" t="str">
        <f t="shared" si="339"/>
        <v/>
      </c>
      <c r="AR1001" s="18">
        <v>4.0059999999999998E-2</v>
      </c>
      <c r="AS1001" s="18">
        <f>IF(AF!$D$27="Todos",1,IF(M1001=AF!$D$27,1,0))</f>
        <v>1</v>
      </c>
      <c r="AT1001" s="53">
        <f>IF(AND(E1001=AF!$D$6,OR(LT!M1001=AF!$D$27,AF!$D$27="Todos"),OR(AP1001=AF!$E$8,AQ1001=AF!$E$8)),AR1001+AS1001,0)</f>
        <v>0</v>
      </c>
      <c r="AU1001" s="18" t="str">
        <f t="shared" si="340"/>
        <v/>
      </c>
      <c r="AV1001" s="54" t="str">
        <f t="shared" si="341"/>
        <v/>
      </c>
      <c r="AW1001" s="54" t="str">
        <f t="shared" si="342"/>
        <v/>
      </c>
      <c r="AX1001" s="18" t="str">
        <f t="shared" si="343"/>
        <v/>
      </c>
      <c r="AY1001" s="18" t="str">
        <f t="shared" si="344"/>
        <v/>
      </c>
      <c r="BA1001" s="18">
        <f>IF($E1001=AF!$D$6,IF($M1001="Concluída no prazo",2,IF($M1001="Concluída com atraso",1,0)),0)</f>
        <v>0</v>
      </c>
      <c r="BB1001" s="18">
        <f>IF($E1001=AF!$D$6,IF($M1001="Atrasada",2,IF($M1001="Concluída com atraso",1,0)),0)</f>
        <v>0</v>
      </c>
      <c r="BC1001" s="18">
        <v>9.9500000000000005E-3</v>
      </c>
      <c r="BD1001" s="18">
        <f t="shared" si="351"/>
        <v>9.9500000000000005E-3</v>
      </c>
      <c r="BE1001" s="18">
        <f t="shared" si="351"/>
        <v>9.9500000000000005E-3</v>
      </c>
      <c r="BF1001" s="18" t="str">
        <f t="shared" si="345"/>
        <v/>
      </c>
      <c r="BN1001" s="18" t="str">
        <f t="shared" si="346"/>
        <v>s</v>
      </c>
    </row>
    <row r="1002" spans="3:66" ht="50.1" customHeight="1" thickTop="1" thickBot="1" x14ac:dyDescent="0.3">
      <c r="C1002" s="46"/>
      <c r="D1002" s="46"/>
      <c r="E1002" s="46"/>
      <c r="F1002" s="122"/>
      <c r="G1002" s="122"/>
      <c r="H1002" s="78" t="str">
        <f t="shared" si="347"/>
        <v/>
      </c>
      <c r="I1002" s="78" t="str">
        <f t="shared" si="348"/>
        <v/>
      </c>
      <c r="J1002" s="16"/>
      <c r="K1002" s="46" t="str">
        <f t="shared" si="349"/>
        <v/>
      </c>
      <c r="L1002" s="16"/>
      <c r="M1002" s="16"/>
      <c r="N1002" s="46"/>
      <c r="O1002" s="47" t="str">
        <f t="shared" si="352"/>
        <v/>
      </c>
      <c r="P1002" s="47"/>
      <c r="Q1002" s="48" t="str">
        <f>IFERROR(VLOOKUP(E1002,Funcionários!$C$8:$E$207,3,FALSE),"")</f>
        <v/>
      </c>
      <c r="R1002" s="47"/>
      <c r="S1002" s="49" t="str">
        <f t="shared" si="353"/>
        <v/>
      </c>
      <c r="T1002" s="49">
        <v>9.9600000000000001E-3</v>
      </c>
      <c r="U1002" s="48" t="str">
        <f>IF(Funcionários!C1003=0,"",Funcionários!C1003)</f>
        <v/>
      </c>
      <c r="V1002" s="50">
        <f>IF(U1002="",0,IF(COUNTIFS($E$7:$E$3006,U1002,$I$7:$I$3006,'RC'!$E$6)=0,0,COUNTIFS($M$7:$M$3006,"Concluída no prazo",$E$7:$E$3006,U1002,$I$7:$I$3006,'RC'!$E$6)/COUNTIFS($E$7:$E$3006,U1002,$I$7:$I$3006,'RC'!$E$6)))</f>
        <v>0</v>
      </c>
      <c r="W1002" s="49">
        <f>SUMIFS($J$7:$J$3006,$E$7:$E$3006,U1002,$I$7:$I$3006,'RC'!$E$6)+SUMIFS($L$7:$L$3006,$E$7:$E$3006,U1002,$I$7:$I$3006,'RC'!$E$6)</f>
        <v>0</v>
      </c>
      <c r="X1002" s="48">
        <f>COUNTIFS($E$7:$E$3006,U1002,$I$7:$I$3006,'RC'!$E$6)</f>
        <v>0</v>
      </c>
      <c r="Y1002" s="48"/>
      <c r="Z1002" s="51" t="str">
        <f>IF(AQ1002='RC'!$E$6,AC1002*1000+AD1002,"")</f>
        <v/>
      </c>
      <c r="AA1002" s="51" t="str">
        <f>IF(AB1002="","",IF(AQ1002='RC'!$E$6,AC1002*1000-AD1002,""))</f>
        <v/>
      </c>
      <c r="AB1002" s="48" t="str">
        <f>IFERROR(VLOOKUP(E1002,Funcionários!$C$8:$E$207,3,FALSE),"")</f>
        <v/>
      </c>
      <c r="AC1002" s="50" t="str">
        <f>IF(AB1002="","",IF(COUNTIFS($AB$7:$AB$3006,AB1002,$AQ$7:$AQ$3006,'RC'!$E$6)=0,"",COUNTIFS($M$7:$M$3006,"Concluída no prazo",$AB$7:$AB$3006,AB1002,$AQ$7:$AQ$3006,'RC'!$E$6)/COUNTIFS($AB$7:$AB$3006,AB1002,$AQ$7:$AQ$3006,'RC'!$E$6)))</f>
        <v/>
      </c>
      <c r="AD1002" s="48">
        <f>SUMIF($AQ$7:$AQ$3006,'RC'!$E$6,$J$7:$J$3006)+SUMIF($AQ$7:$AQ$3006,'RC'!$E$6,$L$7:$L$3006)</f>
        <v>21</v>
      </c>
      <c r="AF1002" s="48">
        <v>4.0049999999996901E-2</v>
      </c>
      <c r="AG1002" s="48">
        <f>IF(OR(AQ1002="",AQ1002&lt;&gt;'RC'!$E$6,AB1002&lt;&gt;'RC'!$D$21),0,1)</f>
        <v>0</v>
      </c>
      <c r="AH1002" s="48">
        <f t="shared" si="350"/>
        <v>4.0049999999996901E-2</v>
      </c>
      <c r="AI1002" s="48" t="str">
        <f t="shared" si="332"/>
        <v/>
      </c>
      <c r="AJ1002" s="48" t="str">
        <f t="shared" si="333"/>
        <v/>
      </c>
      <c r="AK1002" s="52" t="str">
        <f t="shared" si="334"/>
        <v/>
      </c>
      <c r="AL1002" s="52" t="str">
        <f t="shared" si="335"/>
        <v/>
      </c>
      <c r="AM1002" s="48" t="str">
        <f t="shared" si="336"/>
        <v/>
      </c>
      <c r="AN1002" s="48" t="str">
        <f t="shared" si="337"/>
        <v/>
      </c>
      <c r="AP1002" s="18" t="str">
        <f t="shared" si="338"/>
        <v/>
      </c>
      <c r="AQ1002" s="18" t="str">
        <f t="shared" si="339"/>
        <v/>
      </c>
      <c r="AR1002" s="18">
        <v>4.0050000000000002E-2</v>
      </c>
      <c r="AS1002" s="18">
        <f>IF(AF!$D$27="Todos",1,IF(M1002=AF!$D$27,1,0))</f>
        <v>1</v>
      </c>
      <c r="AT1002" s="53">
        <f>IF(AND(E1002=AF!$D$6,OR(LT!M1002=AF!$D$27,AF!$D$27="Todos"),OR(AP1002=AF!$E$8,AQ1002=AF!$E$8)),AR1002+AS1002,0)</f>
        <v>0</v>
      </c>
      <c r="AU1002" s="18" t="str">
        <f t="shared" si="340"/>
        <v/>
      </c>
      <c r="AV1002" s="54" t="str">
        <f t="shared" si="341"/>
        <v/>
      </c>
      <c r="AW1002" s="54" t="str">
        <f t="shared" si="342"/>
        <v/>
      </c>
      <c r="AX1002" s="18" t="str">
        <f t="shared" si="343"/>
        <v/>
      </c>
      <c r="AY1002" s="18" t="str">
        <f t="shared" si="344"/>
        <v/>
      </c>
      <c r="BA1002" s="18">
        <f>IF($E1002=AF!$D$6,IF($M1002="Concluída no prazo",2,IF($M1002="Concluída com atraso",1,0)),0)</f>
        <v>0</v>
      </c>
      <c r="BB1002" s="18">
        <f>IF($E1002=AF!$D$6,IF($M1002="Atrasada",2,IF($M1002="Concluída com atraso",1,0)),0)</f>
        <v>0</v>
      </c>
      <c r="BC1002" s="18">
        <v>9.9600000000000001E-3</v>
      </c>
      <c r="BD1002" s="18">
        <f t="shared" si="351"/>
        <v>9.9600000000000001E-3</v>
      </c>
      <c r="BE1002" s="18">
        <f t="shared" si="351"/>
        <v>9.9600000000000001E-3</v>
      </c>
      <c r="BF1002" s="18" t="str">
        <f t="shared" si="345"/>
        <v/>
      </c>
      <c r="BN1002" s="18" t="str">
        <f t="shared" si="346"/>
        <v>s</v>
      </c>
    </row>
    <row r="1003" spans="3:66" ht="50.1" customHeight="1" thickTop="1" thickBot="1" x14ac:dyDescent="0.3">
      <c r="C1003" s="46"/>
      <c r="D1003" s="46"/>
      <c r="E1003" s="46"/>
      <c r="F1003" s="122"/>
      <c r="G1003" s="122"/>
      <c r="H1003" s="78" t="str">
        <f t="shared" si="347"/>
        <v/>
      </c>
      <c r="I1003" s="78" t="str">
        <f t="shared" si="348"/>
        <v/>
      </c>
      <c r="J1003" s="16"/>
      <c r="K1003" s="46" t="str">
        <f t="shared" si="349"/>
        <v/>
      </c>
      <c r="L1003" s="16"/>
      <c r="M1003" s="16"/>
      <c r="N1003" s="46"/>
      <c r="O1003" s="47" t="str">
        <f t="shared" si="352"/>
        <v/>
      </c>
      <c r="P1003" s="47"/>
      <c r="Q1003" s="48" t="str">
        <f>IFERROR(VLOOKUP(E1003,Funcionários!$C$8:$E$207,3,FALSE),"")</f>
        <v/>
      </c>
      <c r="R1003" s="47"/>
      <c r="S1003" s="49" t="str">
        <f t="shared" si="353"/>
        <v/>
      </c>
      <c r="T1003" s="49">
        <v>9.9699999999999997E-3</v>
      </c>
      <c r="U1003" s="48" t="str">
        <f>IF(Funcionários!C1004=0,"",Funcionários!C1004)</f>
        <v/>
      </c>
      <c r="V1003" s="50">
        <f>IF(U1003="",0,IF(COUNTIFS($E$7:$E$3006,U1003,$I$7:$I$3006,'RC'!$E$6)=0,0,COUNTIFS($M$7:$M$3006,"Concluída no prazo",$E$7:$E$3006,U1003,$I$7:$I$3006,'RC'!$E$6)/COUNTIFS($E$7:$E$3006,U1003,$I$7:$I$3006,'RC'!$E$6)))</f>
        <v>0</v>
      </c>
      <c r="W1003" s="49">
        <f>SUMIFS($J$7:$J$3006,$E$7:$E$3006,U1003,$I$7:$I$3006,'RC'!$E$6)+SUMIFS($L$7:$L$3006,$E$7:$E$3006,U1003,$I$7:$I$3006,'RC'!$E$6)</f>
        <v>0</v>
      </c>
      <c r="X1003" s="48">
        <f>COUNTIFS($E$7:$E$3006,U1003,$I$7:$I$3006,'RC'!$E$6)</f>
        <v>0</v>
      </c>
      <c r="Y1003" s="48"/>
      <c r="Z1003" s="51" t="str">
        <f>IF(AQ1003='RC'!$E$6,AC1003*1000+AD1003,"")</f>
        <v/>
      </c>
      <c r="AA1003" s="51" t="str">
        <f>IF(AB1003="","",IF(AQ1003='RC'!$E$6,AC1003*1000-AD1003,""))</f>
        <v/>
      </c>
      <c r="AB1003" s="48" t="str">
        <f>IFERROR(VLOOKUP(E1003,Funcionários!$C$8:$E$207,3,FALSE),"")</f>
        <v/>
      </c>
      <c r="AC1003" s="50" t="str">
        <f>IF(AB1003="","",IF(COUNTIFS($AB$7:$AB$3006,AB1003,$AQ$7:$AQ$3006,'RC'!$E$6)=0,"",COUNTIFS($M$7:$M$3006,"Concluída no prazo",$AB$7:$AB$3006,AB1003,$AQ$7:$AQ$3006,'RC'!$E$6)/COUNTIFS($AB$7:$AB$3006,AB1003,$AQ$7:$AQ$3006,'RC'!$E$6)))</f>
        <v/>
      </c>
      <c r="AD1003" s="48">
        <f>SUMIF($AQ$7:$AQ$3006,'RC'!$E$6,$J$7:$J$3006)+SUMIF($AQ$7:$AQ$3006,'RC'!$E$6,$L$7:$L$3006)</f>
        <v>21</v>
      </c>
      <c r="AF1003" s="48">
        <v>4.0039999999997002E-2</v>
      </c>
      <c r="AG1003" s="48">
        <f>IF(OR(AQ1003="",AQ1003&lt;&gt;'RC'!$E$6,AB1003&lt;&gt;'RC'!$D$21),0,1)</f>
        <v>0</v>
      </c>
      <c r="AH1003" s="48">
        <f t="shared" si="350"/>
        <v>4.0039999999997002E-2</v>
      </c>
      <c r="AI1003" s="48" t="str">
        <f t="shared" si="332"/>
        <v/>
      </c>
      <c r="AJ1003" s="48" t="str">
        <f t="shared" si="333"/>
        <v/>
      </c>
      <c r="AK1003" s="52" t="str">
        <f t="shared" si="334"/>
        <v/>
      </c>
      <c r="AL1003" s="52" t="str">
        <f t="shared" si="335"/>
        <v/>
      </c>
      <c r="AM1003" s="48" t="str">
        <f t="shared" si="336"/>
        <v/>
      </c>
      <c r="AN1003" s="48" t="str">
        <f t="shared" si="337"/>
        <v/>
      </c>
      <c r="AP1003" s="18" t="str">
        <f t="shared" si="338"/>
        <v/>
      </c>
      <c r="AQ1003" s="18" t="str">
        <f t="shared" si="339"/>
        <v/>
      </c>
      <c r="AR1003" s="18">
        <v>4.0039999999999999E-2</v>
      </c>
      <c r="AS1003" s="18">
        <f>IF(AF!$D$27="Todos",1,IF(M1003=AF!$D$27,1,0))</f>
        <v>1</v>
      </c>
      <c r="AT1003" s="53">
        <f>IF(AND(E1003=AF!$D$6,OR(LT!M1003=AF!$D$27,AF!$D$27="Todos"),OR(AP1003=AF!$E$8,AQ1003=AF!$E$8)),AR1003+AS1003,0)</f>
        <v>0</v>
      </c>
      <c r="AU1003" s="18" t="str">
        <f t="shared" si="340"/>
        <v/>
      </c>
      <c r="AV1003" s="54" t="str">
        <f t="shared" si="341"/>
        <v/>
      </c>
      <c r="AW1003" s="54" t="str">
        <f t="shared" si="342"/>
        <v/>
      </c>
      <c r="AX1003" s="18" t="str">
        <f t="shared" si="343"/>
        <v/>
      </c>
      <c r="AY1003" s="18" t="str">
        <f t="shared" si="344"/>
        <v/>
      </c>
      <c r="BA1003" s="18">
        <f>IF($E1003=AF!$D$6,IF($M1003="Concluída no prazo",2,IF($M1003="Concluída com atraso",1,0)),0)</f>
        <v>0</v>
      </c>
      <c r="BB1003" s="18">
        <f>IF($E1003=AF!$D$6,IF($M1003="Atrasada",2,IF($M1003="Concluída com atraso",1,0)),0)</f>
        <v>0</v>
      </c>
      <c r="BC1003" s="18">
        <v>9.9699999999999997E-3</v>
      </c>
      <c r="BD1003" s="18">
        <f t="shared" si="351"/>
        <v>9.9699999999999997E-3</v>
      </c>
      <c r="BE1003" s="18">
        <f t="shared" si="351"/>
        <v>9.9699999999999997E-3</v>
      </c>
      <c r="BF1003" s="18" t="str">
        <f t="shared" si="345"/>
        <v/>
      </c>
      <c r="BN1003" s="18" t="str">
        <f t="shared" si="346"/>
        <v>s</v>
      </c>
    </row>
    <row r="1004" spans="3:66" ht="50.1" customHeight="1" thickTop="1" thickBot="1" x14ac:dyDescent="0.3">
      <c r="C1004" s="46"/>
      <c r="D1004" s="46"/>
      <c r="E1004" s="46"/>
      <c r="F1004" s="122"/>
      <c r="G1004" s="122"/>
      <c r="H1004" s="78" t="str">
        <f t="shared" si="347"/>
        <v/>
      </c>
      <c r="I1004" s="78" t="str">
        <f t="shared" si="348"/>
        <v/>
      </c>
      <c r="J1004" s="16"/>
      <c r="K1004" s="46" t="str">
        <f t="shared" si="349"/>
        <v/>
      </c>
      <c r="L1004" s="16"/>
      <c r="M1004" s="16"/>
      <c r="N1004" s="46"/>
      <c r="O1004" s="47" t="str">
        <f t="shared" si="352"/>
        <v/>
      </c>
      <c r="P1004" s="47"/>
      <c r="Q1004" s="48" t="str">
        <f>IFERROR(VLOOKUP(E1004,Funcionários!$C$8:$E$207,3,FALSE),"")</f>
        <v/>
      </c>
      <c r="R1004" s="47"/>
      <c r="S1004" s="49" t="str">
        <f t="shared" si="353"/>
        <v/>
      </c>
      <c r="T1004" s="49">
        <v>9.9799999999999993E-3</v>
      </c>
      <c r="U1004" s="48" t="str">
        <f>IF(Funcionários!C1005=0,"",Funcionários!C1005)</f>
        <v/>
      </c>
      <c r="V1004" s="50">
        <f>IF(U1004="",0,IF(COUNTIFS($E$7:$E$3006,U1004,$I$7:$I$3006,'RC'!$E$6)=0,0,COUNTIFS($M$7:$M$3006,"Concluída no prazo",$E$7:$E$3006,U1004,$I$7:$I$3006,'RC'!$E$6)/COUNTIFS($E$7:$E$3006,U1004,$I$7:$I$3006,'RC'!$E$6)))</f>
        <v>0</v>
      </c>
      <c r="W1004" s="49">
        <f>SUMIFS($J$7:$J$3006,$E$7:$E$3006,U1004,$I$7:$I$3006,'RC'!$E$6)+SUMIFS($L$7:$L$3006,$E$7:$E$3006,U1004,$I$7:$I$3006,'RC'!$E$6)</f>
        <v>0</v>
      </c>
      <c r="X1004" s="48">
        <f>COUNTIFS($E$7:$E$3006,U1004,$I$7:$I$3006,'RC'!$E$6)</f>
        <v>0</v>
      </c>
      <c r="Y1004" s="48"/>
      <c r="Z1004" s="51" t="str">
        <f>IF(AQ1004='RC'!$E$6,AC1004*1000+AD1004,"")</f>
        <v/>
      </c>
      <c r="AA1004" s="51" t="str">
        <f>IF(AB1004="","",IF(AQ1004='RC'!$E$6,AC1004*1000-AD1004,""))</f>
        <v/>
      </c>
      <c r="AB1004" s="48" t="str">
        <f>IFERROR(VLOOKUP(E1004,Funcionários!$C$8:$E$207,3,FALSE),"")</f>
        <v/>
      </c>
      <c r="AC1004" s="50" t="str">
        <f>IF(AB1004="","",IF(COUNTIFS($AB$7:$AB$3006,AB1004,$AQ$7:$AQ$3006,'RC'!$E$6)=0,"",COUNTIFS($M$7:$M$3006,"Concluída no prazo",$AB$7:$AB$3006,AB1004,$AQ$7:$AQ$3006,'RC'!$E$6)/COUNTIFS($AB$7:$AB$3006,AB1004,$AQ$7:$AQ$3006,'RC'!$E$6)))</f>
        <v/>
      </c>
      <c r="AD1004" s="48">
        <f>SUMIF($AQ$7:$AQ$3006,'RC'!$E$6,$J$7:$J$3006)+SUMIF($AQ$7:$AQ$3006,'RC'!$E$6,$L$7:$L$3006)</f>
        <v>21</v>
      </c>
      <c r="AF1004" s="48">
        <v>4.0029999999996999E-2</v>
      </c>
      <c r="AG1004" s="48">
        <f>IF(OR(AQ1004="",AQ1004&lt;&gt;'RC'!$E$6,AB1004&lt;&gt;'RC'!$D$21),0,1)</f>
        <v>0</v>
      </c>
      <c r="AH1004" s="48">
        <f t="shared" si="350"/>
        <v>4.0029999999996999E-2</v>
      </c>
      <c r="AI1004" s="48" t="str">
        <f t="shared" si="332"/>
        <v/>
      </c>
      <c r="AJ1004" s="48" t="str">
        <f t="shared" si="333"/>
        <v/>
      </c>
      <c r="AK1004" s="52" t="str">
        <f t="shared" si="334"/>
        <v/>
      </c>
      <c r="AL1004" s="52" t="str">
        <f t="shared" si="335"/>
        <v/>
      </c>
      <c r="AM1004" s="48" t="str">
        <f t="shared" si="336"/>
        <v/>
      </c>
      <c r="AN1004" s="48" t="str">
        <f t="shared" si="337"/>
        <v/>
      </c>
      <c r="AP1004" s="18" t="str">
        <f t="shared" si="338"/>
        <v/>
      </c>
      <c r="AQ1004" s="18" t="str">
        <f t="shared" si="339"/>
        <v/>
      </c>
      <c r="AR1004" s="18">
        <v>4.0030000000000003E-2</v>
      </c>
      <c r="AS1004" s="18">
        <f>IF(AF!$D$27="Todos",1,IF(M1004=AF!$D$27,1,0))</f>
        <v>1</v>
      </c>
      <c r="AT1004" s="53">
        <f>IF(AND(E1004=AF!$D$6,OR(LT!M1004=AF!$D$27,AF!$D$27="Todos"),OR(AP1004=AF!$E$8,AQ1004=AF!$E$8)),AR1004+AS1004,0)</f>
        <v>0</v>
      </c>
      <c r="AU1004" s="18" t="str">
        <f t="shared" si="340"/>
        <v/>
      </c>
      <c r="AV1004" s="54" t="str">
        <f t="shared" si="341"/>
        <v/>
      </c>
      <c r="AW1004" s="54" t="str">
        <f t="shared" si="342"/>
        <v/>
      </c>
      <c r="AX1004" s="18" t="str">
        <f t="shared" si="343"/>
        <v/>
      </c>
      <c r="AY1004" s="18" t="str">
        <f t="shared" si="344"/>
        <v/>
      </c>
      <c r="BA1004" s="18">
        <f>IF($E1004=AF!$D$6,IF($M1004="Concluída no prazo",2,IF($M1004="Concluída com atraso",1,0)),0)</f>
        <v>0</v>
      </c>
      <c r="BB1004" s="18">
        <f>IF($E1004=AF!$D$6,IF($M1004="Atrasada",2,IF($M1004="Concluída com atraso",1,0)),0)</f>
        <v>0</v>
      </c>
      <c r="BC1004" s="18">
        <v>9.9799999999999993E-3</v>
      </c>
      <c r="BD1004" s="18">
        <f t="shared" si="351"/>
        <v>9.9799999999999993E-3</v>
      </c>
      <c r="BE1004" s="18">
        <f t="shared" si="351"/>
        <v>9.9799999999999993E-3</v>
      </c>
      <c r="BF1004" s="18" t="str">
        <f t="shared" si="345"/>
        <v/>
      </c>
      <c r="BN1004" s="18" t="str">
        <f t="shared" si="346"/>
        <v>s</v>
      </c>
    </row>
    <row r="1005" spans="3:66" ht="50.1" customHeight="1" thickTop="1" thickBot="1" x14ac:dyDescent="0.3">
      <c r="C1005" s="46"/>
      <c r="D1005" s="46"/>
      <c r="E1005" s="46"/>
      <c r="F1005" s="122"/>
      <c r="G1005" s="122"/>
      <c r="H1005" s="78" t="str">
        <f t="shared" si="347"/>
        <v/>
      </c>
      <c r="I1005" s="78" t="str">
        <f t="shared" si="348"/>
        <v/>
      </c>
      <c r="J1005" s="16"/>
      <c r="K1005" s="46" t="str">
        <f t="shared" si="349"/>
        <v/>
      </c>
      <c r="L1005" s="16"/>
      <c r="M1005" s="16"/>
      <c r="N1005" s="46"/>
      <c r="O1005" s="47" t="str">
        <f t="shared" si="352"/>
        <v/>
      </c>
      <c r="P1005" s="47"/>
      <c r="Q1005" s="48" t="str">
        <f>IFERROR(VLOOKUP(E1005,Funcionários!$C$8:$E$207,3,FALSE),"")</f>
        <v/>
      </c>
      <c r="R1005" s="47"/>
      <c r="S1005" s="49" t="str">
        <f t="shared" si="353"/>
        <v/>
      </c>
      <c r="T1005" s="49">
        <v>9.9900000000000006E-3</v>
      </c>
      <c r="U1005" s="48" t="str">
        <f>IF(Funcionários!C1006=0,"",Funcionários!C1006)</f>
        <v/>
      </c>
      <c r="V1005" s="50">
        <f>IF(U1005="",0,IF(COUNTIFS($E$7:$E$3006,U1005,$I$7:$I$3006,'RC'!$E$6)=0,0,COUNTIFS($M$7:$M$3006,"Concluída no prazo",$E$7:$E$3006,U1005,$I$7:$I$3006,'RC'!$E$6)/COUNTIFS($E$7:$E$3006,U1005,$I$7:$I$3006,'RC'!$E$6)))</f>
        <v>0</v>
      </c>
      <c r="W1005" s="49">
        <f>SUMIFS($J$7:$J$3006,$E$7:$E$3006,U1005,$I$7:$I$3006,'RC'!$E$6)+SUMIFS($L$7:$L$3006,$E$7:$E$3006,U1005,$I$7:$I$3006,'RC'!$E$6)</f>
        <v>0</v>
      </c>
      <c r="X1005" s="48">
        <f>COUNTIFS($E$7:$E$3006,U1005,$I$7:$I$3006,'RC'!$E$6)</f>
        <v>0</v>
      </c>
      <c r="Y1005" s="48"/>
      <c r="Z1005" s="51" t="str">
        <f>IF(AQ1005='RC'!$E$6,AC1005*1000+AD1005,"")</f>
        <v/>
      </c>
      <c r="AA1005" s="51" t="str">
        <f>IF(AB1005="","",IF(AQ1005='RC'!$E$6,AC1005*1000-AD1005,""))</f>
        <v/>
      </c>
      <c r="AB1005" s="48" t="str">
        <f>IFERROR(VLOOKUP(E1005,Funcionários!$C$8:$E$207,3,FALSE),"")</f>
        <v/>
      </c>
      <c r="AC1005" s="50" t="str">
        <f>IF(AB1005="","",IF(COUNTIFS($AB$7:$AB$3006,AB1005,$AQ$7:$AQ$3006,'RC'!$E$6)=0,"",COUNTIFS($M$7:$M$3006,"Concluída no prazo",$AB$7:$AB$3006,AB1005,$AQ$7:$AQ$3006,'RC'!$E$6)/COUNTIFS($AB$7:$AB$3006,AB1005,$AQ$7:$AQ$3006,'RC'!$E$6)))</f>
        <v/>
      </c>
      <c r="AD1005" s="48">
        <f>SUMIF($AQ$7:$AQ$3006,'RC'!$E$6,$J$7:$J$3006)+SUMIF($AQ$7:$AQ$3006,'RC'!$E$6,$L$7:$L$3006)</f>
        <v>21</v>
      </c>
      <c r="AF1005" s="48">
        <v>4.0019999999996898E-2</v>
      </c>
      <c r="AG1005" s="48">
        <f>IF(OR(AQ1005="",AQ1005&lt;&gt;'RC'!$E$6,AB1005&lt;&gt;'RC'!$D$21),0,1)</f>
        <v>0</v>
      </c>
      <c r="AH1005" s="48">
        <f t="shared" si="350"/>
        <v>4.0019999999996898E-2</v>
      </c>
      <c r="AI1005" s="48" t="str">
        <f t="shared" si="332"/>
        <v/>
      </c>
      <c r="AJ1005" s="48" t="str">
        <f t="shared" si="333"/>
        <v/>
      </c>
      <c r="AK1005" s="52" t="str">
        <f t="shared" si="334"/>
        <v/>
      </c>
      <c r="AL1005" s="52" t="str">
        <f t="shared" si="335"/>
        <v/>
      </c>
      <c r="AM1005" s="48" t="str">
        <f t="shared" si="336"/>
        <v/>
      </c>
      <c r="AN1005" s="48" t="str">
        <f t="shared" si="337"/>
        <v/>
      </c>
      <c r="AP1005" s="18" t="str">
        <f t="shared" si="338"/>
        <v/>
      </c>
      <c r="AQ1005" s="18" t="str">
        <f t="shared" si="339"/>
        <v/>
      </c>
      <c r="AR1005" s="18">
        <v>4.002E-2</v>
      </c>
      <c r="AS1005" s="18">
        <f>IF(AF!$D$27="Todos",1,IF(M1005=AF!$D$27,1,0))</f>
        <v>1</v>
      </c>
      <c r="AT1005" s="53">
        <f>IF(AND(E1005=AF!$D$6,OR(LT!M1005=AF!$D$27,AF!$D$27="Todos"),OR(AP1005=AF!$E$8,AQ1005=AF!$E$8)),AR1005+AS1005,0)</f>
        <v>0</v>
      </c>
      <c r="AU1005" s="18" t="str">
        <f t="shared" si="340"/>
        <v/>
      </c>
      <c r="AV1005" s="54" t="str">
        <f t="shared" si="341"/>
        <v/>
      </c>
      <c r="AW1005" s="54" t="str">
        <f t="shared" si="342"/>
        <v/>
      </c>
      <c r="AX1005" s="18" t="str">
        <f t="shared" si="343"/>
        <v/>
      </c>
      <c r="AY1005" s="18" t="str">
        <f t="shared" si="344"/>
        <v/>
      </c>
      <c r="BA1005" s="18">
        <f>IF($E1005=AF!$D$6,IF($M1005="Concluída no prazo",2,IF($M1005="Concluída com atraso",1,0)),0)</f>
        <v>0</v>
      </c>
      <c r="BB1005" s="18">
        <f>IF($E1005=AF!$D$6,IF($M1005="Atrasada",2,IF($M1005="Concluída com atraso",1,0)),0)</f>
        <v>0</v>
      </c>
      <c r="BC1005" s="18">
        <v>9.9900000000000006E-3</v>
      </c>
      <c r="BD1005" s="18">
        <f t="shared" si="351"/>
        <v>9.9900000000000006E-3</v>
      </c>
      <c r="BE1005" s="18">
        <f t="shared" si="351"/>
        <v>9.9900000000000006E-3</v>
      </c>
      <c r="BF1005" s="18" t="str">
        <f t="shared" si="345"/>
        <v/>
      </c>
      <c r="BN1005" s="18" t="str">
        <f t="shared" si="346"/>
        <v>s</v>
      </c>
    </row>
    <row r="1006" spans="3:66" ht="50.1" customHeight="1" thickTop="1" thickBot="1" x14ac:dyDescent="0.3">
      <c r="C1006" s="46"/>
      <c r="D1006" s="46"/>
      <c r="E1006" s="46"/>
      <c r="F1006" s="122"/>
      <c r="G1006" s="122"/>
      <c r="H1006" s="78" t="str">
        <f t="shared" si="347"/>
        <v/>
      </c>
      <c r="I1006" s="78" t="str">
        <f t="shared" si="348"/>
        <v/>
      </c>
      <c r="J1006" s="16"/>
      <c r="K1006" s="46" t="str">
        <f t="shared" si="349"/>
        <v/>
      </c>
      <c r="L1006" s="16"/>
      <c r="M1006" s="16"/>
      <c r="N1006" s="46"/>
      <c r="O1006" s="47" t="str">
        <f t="shared" si="352"/>
        <v/>
      </c>
      <c r="P1006" s="47"/>
      <c r="Q1006" s="48" t="str">
        <f>IFERROR(VLOOKUP(E1006,Funcionários!$C$8:$E$207,3,FALSE),"")</f>
        <v/>
      </c>
      <c r="R1006" s="47"/>
      <c r="S1006" s="49" t="str">
        <f t="shared" si="353"/>
        <v/>
      </c>
      <c r="T1006" s="49">
        <v>0.01</v>
      </c>
      <c r="U1006" s="48" t="str">
        <f>IF(Funcionários!C1007=0,"",Funcionários!C1007)</f>
        <v/>
      </c>
      <c r="V1006" s="50">
        <f>IF(U1006="",0,IF(COUNTIFS($E$7:$E$3006,U1006,$I$7:$I$3006,'RC'!$E$6)=0,0,COUNTIFS($M$7:$M$3006,"Concluída no prazo",$E$7:$E$3006,U1006,$I$7:$I$3006,'RC'!$E$6)/COUNTIFS($E$7:$E$3006,U1006,$I$7:$I$3006,'RC'!$E$6)))</f>
        <v>0</v>
      </c>
      <c r="W1006" s="49">
        <f>SUMIFS($J$7:$J$3006,$E$7:$E$3006,U1006,$I$7:$I$3006,'RC'!$E$6)+SUMIFS($L$7:$L$3006,$E$7:$E$3006,U1006,$I$7:$I$3006,'RC'!$E$6)</f>
        <v>0</v>
      </c>
      <c r="X1006" s="48">
        <f>COUNTIFS($E$7:$E$3006,U1006,$I$7:$I$3006,'RC'!$E$6)</f>
        <v>0</v>
      </c>
      <c r="Y1006" s="48"/>
      <c r="Z1006" s="51" t="str">
        <f>IF(AQ1006='RC'!$E$6,AC1006*1000+AD1006,"")</f>
        <v/>
      </c>
      <c r="AA1006" s="51" t="str">
        <f>IF(AB1006="","",IF(AQ1006='RC'!$E$6,AC1006*1000-AD1006,""))</f>
        <v/>
      </c>
      <c r="AB1006" s="48" t="str">
        <f>IFERROR(VLOOKUP(E1006,Funcionários!$C$8:$E$207,3,FALSE),"")</f>
        <v/>
      </c>
      <c r="AC1006" s="50" t="str">
        <f>IF(AB1006="","",IF(COUNTIFS($AB$7:$AB$3006,AB1006,$AQ$7:$AQ$3006,'RC'!$E$6)=0,"",COUNTIFS($M$7:$M$3006,"Concluída no prazo",$AB$7:$AB$3006,AB1006,$AQ$7:$AQ$3006,'RC'!$E$6)/COUNTIFS($AB$7:$AB$3006,AB1006,$AQ$7:$AQ$3006,'RC'!$E$6)))</f>
        <v/>
      </c>
      <c r="AD1006" s="48">
        <f>SUMIF($AQ$7:$AQ$3006,'RC'!$E$6,$J$7:$J$3006)+SUMIF($AQ$7:$AQ$3006,'RC'!$E$6,$L$7:$L$3006)</f>
        <v>21</v>
      </c>
      <c r="AF1006" s="48">
        <v>4.0009999999996902E-2</v>
      </c>
      <c r="AG1006" s="48">
        <f>IF(OR(AQ1006="",AQ1006&lt;&gt;'RC'!$E$6,AB1006&lt;&gt;'RC'!$D$21),0,1)</f>
        <v>0</v>
      </c>
      <c r="AH1006" s="48">
        <f t="shared" si="350"/>
        <v>4.0009999999996902E-2</v>
      </c>
      <c r="AI1006" s="48" t="str">
        <f t="shared" si="332"/>
        <v/>
      </c>
      <c r="AJ1006" s="48" t="str">
        <f t="shared" si="333"/>
        <v/>
      </c>
      <c r="AK1006" s="52" t="str">
        <f t="shared" si="334"/>
        <v/>
      </c>
      <c r="AL1006" s="52" t="str">
        <f t="shared" si="335"/>
        <v/>
      </c>
      <c r="AM1006" s="48" t="str">
        <f t="shared" si="336"/>
        <v/>
      </c>
      <c r="AN1006" s="48" t="str">
        <f t="shared" si="337"/>
        <v/>
      </c>
      <c r="AP1006" s="18" t="str">
        <f t="shared" si="338"/>
        <v/>
      </c>
      <c r="AQ1006" s="18" t="str">
        <f t="shared" si="339"/>
        <v/>
      </c>
      <c r="AR1006" s="18">
        <v>4.0009999999999997E-2</v>
      </c>
      <c r="AS1006" s="18">
        <f>IF(AF!$D$27="Todos",1,IF(M1006=AF!$D$27,1,0))</f>
        <v>1</v>
      </c>
      <c r="AT1006" s="53">
        <f>IF(AND(E1006=AF!$D$6,OR(LT!M1006=AF!$D$27,AF!$D$27="Todos"),OR(AP1006=AF!$E$8,AQ1006=AF!$E$8)),AR1006+AS1006,0)</f>
        <v>0</v>
      </c>
      <c r="AU1006" s="18" t="str">
        <f t="shared" si="340"/>
        <v/>
      </c>
      <c r="AV1006" s="54" t="str">
        <f t="shared" si="341"/>
        <v/>
      </c>
      <c r="AW1006" s="54" t="str">
        <f t="shared" si="342"/>
        <v/>
      </c>
      <c r="AX1006" s="18" t="str">
        <f t="shared" si="343"/>
        <v/>
      </c>
      <c r="AY1006" s="18" t="str">
        <f t="shared" si="344"/>
        <v/>
      </c>
      <c r="BA1006" s="18">
        <f>IF($E1006=AF!$D$6,IF($M1006="Concluída no prazo",2,IF($M1006="Concluída com atraso",1,0)),0)</f>
        <v>0</v>
      </c>
      <c r="BB1006" s="18">
        <f>IF($E1006=AF!$D$6,IF($M1006="Atrasada",2,IF($M1006="Concluída com atraso",1,0)),0)</f>
        <v>0</v>
      </c>
      <c r="BC1006" s="18">
        <v>0.01</v>
      </c>
      <c r="BD1006" s="18">
        <f t="shared" si="351"/>
        <v>0.01</v>
      </c>
      <c r="BE1006" s="18">
        <f t="shared" si="351"/>
        <v>0.01</v>
      </c>
      <c r="BF1006" s="18" t="str">
        <f t="shared" si="345"/>
        <v/>
      </c>
      <c r="BN1006" s="18" t="str">
        <f t="shared" si="346"/>
        <v>s</v>
      </c>
    </row>
    <row r="1007" spans="3:66" ht="50.1" customHeight="1" thickTop="1" thickBot="1" x14ac:dyDescent="0.3">
      <c r="C1007" s="46"/>
      <c r="D1007" s="46"/>
      <c r="E1007" s="46"/>
      <c r="F1007" s="122"/>
      <c r="G1007" s="122"/>
      <c r="H1007" s="78" t="str">
        <f t="shared" si="347"/>
        <v/>
      </c>
      <c r="I1007" s="78" t="str">
        <f t="shared" si="348"/>
        <v/>
      </c>
      <c r="J1007" s="16"/>
      <c r="K1007" s="46" t="str">
        <f t="shared" si="349"/>
        <v/>
      </c>
      <c r="L1007" s="16"/>
      <c r="M1007" s="16"/>
      <c r="N1007" s="46"/>
      <c r="O1007" s="47" t="str">
        <f t="shared" si="352"/>
        <v/>
      </c>
      <c r="P1007" s="47"/>
      <c r="Q1007" s="48" t="str">
        <f>IFERROR(VLOOKUP(E1007,Funcionários!$C$8:$E$207,3,FALSE),"")</f>
        <v/>
      </c>
      <c r="R1007" s="47"/>
      <c r="S1007" s="49" t="str">
        <f t="shared" si="353"/>
        <v/>
      </c>
      <c r="T1007" s="49">
        <v>1.001E-2</v>
      </c>
      <c r="U1007" s="48" t="str">
        <f>IF(Funcionários!C1008=0,"",Funcionários!C1008)</f>
        <v/>
      </c>
      <c r="V1007" s="50">
        <f>IF(U1007="",0,IF(COUNTIFS($E$7:$E$3006,U1007,$I$7:$I$3006,'RC'!$E$6)=0,0,COUNTIFS($M$7:$M$3006,"Concluída no prazo",$E$7:$E$3006,U1007,$I$7:$I$3006,'RC'!$E$6)/COUNTIFS($E$7:$E$3006,U1007,$I$7:$I$3006,'RC'!$E$6)))</f>
        <v>0</v>
      </c>
      <c r="W1007" s="49">
        <f>SUMIFS($J$7:$J$3006,$E$7:$E$3006,U1007,$I$7:$I$3006,'RC'!$E$6)+SUMIFS($L$7:$L$3006,$E$7:$E$3006,U1007,$I$7:$I$3006,'RC'!$E$6)</f>
        <v>0</v>
      </c>
      <c r="X1007" s="48">
        <f>COUNTIFS($E$7:$E$3006,U1007,$I$7:$I$3006,'RC'!$E$6)</f>
        <v>0</v>
      </c>
      <c r="Y1007" s="48"/>
      <c r="Z1007" s="51" t="str">
        <f>IF(AQ1007='RC'!$E$6,AC1007*1000+AD1007,"")</f>
        <v/>
      </c>
      <c r="AA1007" s="51" t="str">
        <f>IF(AB1007="","",IF(AQ1007='RC'!$E$6,AC1007*1000-AD1007,""))</f>
        <v/>
      </c>
      <c r="AB1007" s="48" t="str">
        <f>IFERROR(VLOOKUP(E1007,Funcionários!$C$8:$E$207,3,FALSE),"")</f>
        <v/>
      </c>
      <c r="AC1007" s="50" t="str">
        <f>IF(AB1007="","",IF(COUNTIFS($AB$7:$AB$3006,AB1007,$AQ$7:$AQ$3006,'RC'!$E$6)=0,"",COUNTIFS($M$7:$M$3006,"Concluída no prazo",$AB$7:$AB$3006,AB1007,$AQ$7:$AQ$3006,'RC'!$E$6)/COUNTIFS($AB$7:$AB$3006,AB1007,$AQ$7:$AQ$3006,'RC'!$E$6)))</f>
        <v/>
      </c>
      <c r="AD1007" s="48">
        <f>SUMIF($AQ$7:$AQ$3006,'RC'!$E$6,$J$7:$J$3006)+SUMIF($AQ$7:$AQ$3006,'RC'!$E$6,$L$7:$L$3006)</f>
        <v>21</v>
      </c>
      <c r="AF1007" s="48">
        <v>3.9999999999996899E-2</v>
      </c>
      <c r="AG1007" s="48">
        <f>IF(OR(AQ1007="",AQ1007&lt;&gt;'RC'!$E$6,AB1007&lt;&gt;'RC'!$D$21),0,1)</f>
        <v>0</v>
      </c>
      <c r="AH1007" s="48">
        <f t="shared" si="350"/>
        <v>3.9999999999996899E-2</v>
      </c>
      <c r="AI1007" s="48" t="str">
        <f t="shared" si="332"/>
        <v/>
      </c>
      <c r="AJ1007" s="48" t="str">
        <f t="shared" si="333"/>
        <v/>
      </c>
      <c r="AK1007" s="52" t="str">
        <f t="shared" si="334"/>
        <v/>
      </c>
      <c r="AL1007" s="52" t="str">
        <f t="shared" si="335"/>
        <v/>
      </c>
      <c r="AM1007" s="48" t="str">
        <f t="shared" si="336"/>
        <v/>
      </c>
      <c r="AN1007" s="48" t="str">
        <f t="shared" si="337"/>
        <v/>
      </c>
      <c r="AP1007" s="18" t="str">
        <f t="shared" si="338"/>
        <v/>
      </c>
      <c r="AQ1007" s="18" t="str">
        <f t="shared" si="339"/>
        <v/>
      </c>
      <c r="AR1007" s="18">
        <v>0.04</v>
      </c>
      <c r="AS1007" s="18">
        <f>IF(AF!$D$27="Todos",1,IF(M1007=AF!$D$27,1,0))</f>
        <v>1</v>
      </c>
      <c r="AT1007" s="53">
        <f>IF(AND(E1007=AF!$D$6,OR(LT!M1007=AF!$D$27,AF!$D$27="Todos"),OR(AP1007=AF!$E$8,AQ1007=AF!$E$8)),AR1007+AS1007,0)</f>
        <v>0</v>
      </c>
      <c r="AU1007" s="18" t="str">
        <f t="shared" si="340"/>
        <v/>
      </c>
      <c r="AV1007" s="54" t="str">
        <f t="shared" si="341"/>
        <v/>
      </c>
      <c r="AW1007" s="54" t="str">
        <f t="shared" si="342"/>
        <v/>
      </c>
      <c r="AX1007" s="18" t="str">
        <f t="shared" si="343"/>
        <v/>
      </c>
      <c r="AY1007" s="18" t="str">
        <f t="shared" si="344"/>
        <v/>
      </c>
      <c r="BA1007" s="18">
        <f>IF($E1007=AF!$D$6,IF($M1007="Concluída no prazo",2,IF($M1007="Concluída com atraso",1,0)),0)</f>
        <v>0</v>
      </c>
      <c r="BB1007" s="18">
        <f>IF($E1007=AF!$D$6,IF($M1007="Atrasada",2,IF($M1007="Concluída com atraso",1,0)),0)</f>
        <v>0</v>
      </c>
      <c r="BC1007" s="18">
        <v>1.001E-2</v>
      </c>
      <c r="BD1007" s="18">
        <f t="shared" si="351"/>
        <v>1.001E-2</v>
      </c>
      <c r="BE1007" s="18">
        <f t="shared" si="351"/>
        <v>1.001E-2</v>
      </c>
      <c r="BF1007" s="18" t="str">
        <f t="shared" si="345"/>
        <v/>
      </c>
      <c r="BN1007" s="18" t="str">
        <f t="shared" si="346"/>
        <v>s</v>
      </c>
    </row>
    <row r="1008" spans="3:66" ht="50.1" customHeight="1" thickTop="1" thickBot="1" x14ac:dyDescent="0.3">
      <c r="C1008" s="46"/>
      <c r="D1008" s="46"/>
      <c r="E1008" s="46"/>
      <c r="F1008" s="122"/>
      <c r="G1008" s="122"/>
      <c r="H1008" s="78" t="str">
        <f t="shared" si="347"/>
        <v/>
      </c>
      <c r="I1008" s="78" t="str">
        <f t="shared" si="348"/>
        <v/>
      </c>
      <c r="J1008" s="16"/>
      <c r="K1008" s="46" t="str">
        <f t="shared" si="349"/>
        <v/>
      </c>
      <c r="L1008" s="16"/>
      <c r="M1008" s="16"/>
      <c r="N1008" s="46"/>
      <c r="O1008" s="47" t="str">
        <f t="shared" si="352"/>
        <v/>
      </c>
      <c r="P1008" s="47"/>
      <c r="Q1008" s="48" t="str">
        <f>IFERROR(VLOOKUP(E1008,Funcionários!$C$8:$E$207,3,FALSE),"")</f>
        <v/>
      </c>
      <c r="R1008" s="47"/>
      <c r="S1008" s="49" t="str">
        <f t="shared" si="353"/>
        <v/>
      </c>
      <c r="T1008" s="49">
        <v>1.0019999999999999E-2</v>
      </c>
      <c r="U1008" s="48" t="str">
        <f>IF(Funcionários!C1009=0,"",Funcionários!C1009)</f>
        <v/>
      </c>
      <c r="V1008" s="50">
        <f>IF(U1008="",0,IF(COUNTIFS($E$7:$E$3006,U1008,$I$7:$I$3006,'RC'!$E$6)=0,0,COUNTIFS($M$7:$M$3006,"Concluída no prazo",$E$7:$E$3006,U1008,$I$7:$I$3006,'RC'!$E$6)/COUNTIFS($E$7:$E$3006,U1008,$I$7:$I$3006,'RC'!$E$6)))</f>
        <v>0</v>
      </c>
      <c r="W1008" s="49">
        <f>SUMIFS($J$7:$J$3006,$E$7:$E$3006,U1008,$I$7:$I$3006,'RC'!$E$6)+SUMIFS($L$7:$L$3006,$E$7:$E$3006,U1008,$I$7:$I$3006,'RC'!$E$6)</f>
        <v>0</v>
      </c>
      <c r="X1008" s="48">
        <f>COUNTIFS($E$7:$E$3006,U1008,$I$7:$I$3006,'RC'!$E$6)</f>
        <v>0</v>
      </c>
      <c r="Y1008" s="48"/>
      <c r="Z1008" s="51" t="str">
        <f>IF(AQ1008='RC'!$E$6,AC1008*1000+AD1008,"")</f>
        <v/>
      </c>
      <c r="AA1008" s="51" t="str">
        <f>IF(AB1008="","",IF(AQ1008='RC'!$E$6,AC1008*1000-AD1008,""))</f>
        <v/>
      </c>
      <c r="AB1008" s="48" t="str">
        <f>IFERROR(VLOOKUP(E1008,Funcionários!$C$8:$E$207,3,FALSE),"")</f>
        <v/>
      </c>
      <c r="AC1008" s="50" t="str">
        <f>IF(AB1008="","",IF(COUNTIFS($AB$7:$AB$3006,AB1008,$AQ$7:$AQ$3006,'RC'!$E$6)=0,"",COUNTIFS($M$7:$M$3006,"Concluída no prazo",$AB$7:$AB$3006,AB1008,$AQ$7:$AQ$3006,'RC'!$E$6)/COUNTIFS($AB$7:$AB$3006,AB1008,$AQ$7:$AQ$3006,'RC'!$E$6)))</f>
        <v/>
      </c>
      <c r="AD1008" s="48">
        <f>SUMIF($AQ$7:$AQ$3006,'RC'!$E$6,$J$7:$J$3006)+SUMIF($AQ$7:$AQ$3006,'RC'!$E$6,$L$7:$L$3006)</f>
        <v>21</v>
      </c>
      <c r="AF1008" s="48">
        <v>3.9989999999996903E-2</v>
      </c>
      <c r="AG1008" s="48">
        <f>IF(OR(AQ1008="",AQ1008&lt;&gt;'RC'!$E$6,AB1008&lt;&gt;'RC'!$D$21),0,1)</f>
        <v>0</v>
      </c>
      <c r="AH1008" s="48">
        <f t="shared" si="350"/>
        <v>3.9989999999996903E-2</v>
      </c>
      <c r="AI1008" s="48" t="str">
        <f t="shared" si="332"/>
        <v/>
      </c>
      <c r="AJ1008" s="48" t="str">
        <f t="shared" si="333"/>
        <v/>
      </c>
      <c r="AK1008" s="52" t="str">
        <f t="shared" si="334"/>
        <v/>
      </c>
      <c r="AL1008" s="52" t="str">
        <f t="shared" si="335"/>
        <v/>
      </c>
      <c r="AM1008" s="48" t="str">
        <f t="shared" si="336"/>
        <v/>
      </c>
      <c r="AN1008" s="48" t="str">
        <f t="shared" si="337"/>
        <v/>
      </c>
      <c r="AP1008" s="18" t="str">
        <f t="shared" si="338"/>
        <v/>
      </c>
      <c r="AQ1008" s="18" t="str">
        <f t="shared" si="339"/>
        <v/>
      </c>
      <c r="AR1008" s="18">
        <v>3.9989999999999998E-2</v>
      </c>
      <c r="AS1008" s="18">
        <f>IF(AF!$D$27="Todos",1,IF(M1008=AF!$D$27,1,0))</f>
        <v>1</v>
      </c>
      <c r="AT1008" s="53">
        <f>IF(AND(E1008=AF!$D$6,OR(LT!M1008=AF!$D$27,AF!$D$27="Todos"),OR(AP1008=AF!$E$8,AQ1008=AF!$E$8)),AR1008+AS1008,0)</f>
        <v>0</v>
      </c>
      <c r="AU1008" s="18" t="str">
        <f t="shared" si="340"/>
        <v/>
      </c>
      <c r="AV1008" s="54" t="str">
        <f t="shared" si="341"/>
        <v/>
      </c>
      <c r="AW1008" s="54" t="str">
        <f t="shared" si="342"/>
        <v/>
      </c>
      <c r="AX1008" s="18" t="str">
        <f t="shared" si="343"/>
        <v/>
      </c>
      <c r="AY1008" s="18" t="str">
        <f t="shared" si="344"/>
        <v/>
      </c>
      <c r="BA1008" s="18">
        <f>IF($E1008=AF!$D$6,IF($M1008="Concluída no prazo",2,IF($M1008="Concluída com atraso",1,0)),0)</f>
        <v>0</v>
      </c>
      <c r="BB1008" s="18">
        <f>IF($E1008=AF!$D$6,IF($M1008="Atrasada",2,IF($M1008="Concluída com atraso",1,0)),0)</f>
        <v>0</v>
      </c>
      <c r="BC1008" s="18">
        <v>1.0019999999999999E-2</v>
      </c>
      <c r="BD1008" s="18">
        <f t="shared" si="351"/>
        <v>1.0019999999999999E-2</v>
      </c>
      <c r="BE1008" s="18">
        <f t="shared" si="351"/>
        <v>1.0019999999999999E-2</v>
      </c>
      <c r="BF1008" s="18" t="str">
        <f t="shared" si="345"/>
        <v/>
      </c>
      <c r="BN1008" s="18" t="str">
        <f t="shared" si="346"/>
        <v>s</v>
      </c>
    </row>
    <row r="1009" spans="3:66" ht="50.1" customHeight="1" thickTop="1" thickBot="1" x14ac:dyDescent="0.3">
      <c r="C1009" s="46"/>
      <c r="D1009" s="46"/>
      <c r="E1009" s="46"/>
      <c r="F1009" s="122"/>
      <c r="G1009" s="122"/>
      <c r="H1009" s="78" t="str">
        <f t="shared" si="347"/>
        <v/>
      </c>
      <c r="I1009" s="78" t="str">
        <f t="shared" si="348"/>
        <v/>
      </c>
      <c r="J1009" s="16"/>
      <c r="K1009" s="46" t="str">
        <f t="shared" si="349"/>
        <v/>
      </c>
      <c r="L1009" s="16"/>
      <c r="M1009" s="16"/>
      <c r="N1009" s="46"/>
      <c r="O1009" s="47" t="str">
        <f t="shared" si="352"/>
        <v/>
      </c>
      <c r="P1009" s="47"/>
      <c r="Q1009" s="48" t="str">
        <f>IFERROR(VLOOKUP(E1009,Funcionários!$C$8:$E$207,3,FALSE),"")</f>
        <v/>
      </c>
      <c r="R1009" s="47"/>
      <c r="S1009" s="49" t="str">
        <f t="shared" si="353"/>
        <v/>
      </c>
      <c r="T1009" s="49">
        <v>1.0030000000000001E-2</v>
      </c>
      <c r="U1009" s="48" t="str">
        <f>IF(Funcionários!C1010=0,"",Funcionários!C1010)</f>
        <v/>
      </c>
      <c r="V1009" s="50">
        <f>IF(U1009="",0,IF(COUNTIFS($E$7:$E$3006,U1009,$I$7:$I$3006,'RC'!$E$6)=0,0,COUNTIFS($M$7:$M$3006,"Concluída no prazo",$E$7:$E$3006,U1009,$I$7:$I$3006,'RC'!$E$6)/COUNTIFS($E$7:$E$3006,U1009,$I$7:$I$3006,'RC'!$E$6)))</f>
        <v>0</v>
      </c>
      <c r="W1009" s="49">
        <f>SUMIFS($J$7:$J$3006,$E$7:$E$3006,U1009,$I$7:$I$3006,'RC'!$E$6)+SUMIFS($L$7:$L$3006,$E$7:$E$3006,U1009,$I$7:$I$3006,'RC'!$E$6)</f>
        <v>0</v>
      </c>
      <c r="X1009" s="48">
        <f>COUNTIFS($E$7:$E$3006,U1009,$I$7:$I$3006,'RC'!$E$6)</f>
        <v>0</v>
      </c>
      <c r="Y1009" s="48"/>
      <c r="Z1009" s="51" t="str">
        <f>IF(AQ1009='RC'!$E$6,AC1009*1000+AD1009,"")</f>
        <v/>
      </c>
      <c r="AA1009" s="51" t="str">
        <f>IF(AB1009="","",IF(AQ1009='RC'!$E$6,AC1009*1000-AD1009,""))</f>
        <v/>
      </c>
      <c r="AB1009" s="48" t="str">
        <f>IFERROR(VLOOKUP(E1009,Funcionários!$C$8:$E$207,3,FALSE),"")</f>
        <v/>
      </c>
      <c r="AC1009" s="50" t="str">
        <f>IF(AB1009="","",IF(COUNTIFS($AB$7:$AB$3006,AB1009,$AQ$7:$AQ$3006,'RC'!$E$6)=0,"",COUNTIFS($M$7:$M$3006,"Concluída no prazo",$AB$7:$AB$3006,AB1009,$AQ$7:$AQ$3006,'RC'!$E$6)/COUNTIFS($AB$7:$AB$3006,AB1009,$AQ$7:$AQ$3006,'RC'!$E$6)))</f>
        <v/>
      </c>
      <c r="AD1009" s="48">
        <f>SUMIF($AQ$7:$AQ$3006,'RC'!$E$6,$J$7:$J$3006)+SUMIF($AQ$7:$AQ$3006,'RC'!$E$6,$L$7:$L$3006)</f>
        <v>21</v>
      </c>
      <c r="AF1009" s="48">
        <v>3.99799999999969E-2</v>
      </c>
      <c r="AG1009" s="48">
        <f>IF(OR(AQ1009="",AQ1009&lt;&gt;'RC'!$E$6,AB1009&lt;&gt;'RC'!$D$21),0,1)</f>
        <v>0</v>
      </c>
      <c r="AH1009" s="48">
        <f t="shared" si="350"/>
        <v>3.99799999999969E-2</v>
      </c>
      <c r="AI1009" s="48" t="str">
        <f t="shared" si="332"/>
        <v/>
      </c>
      <c r="AJ1009" s="48" t="str">
        <f t="shared" si="333"/>
        <v/>
      </c>
      <c r="AK1009" s="52" t="str">
        <f t="shared" si="334"/>
        <v/>
      </c>
      <c r="AL1009" s="52" t="str">
        <f t="shared" si="335"/>
        <v/>
      </c>
      <c r="AM1009" s="48" t="str">
        <f t="shared" si="336"/>
        <v/>
      </c>
      <c r="AN1009" s="48" t="str">
        <f t="shared" si="337"/>
        <v/>
      </c>
      <c r="AP1009" s="18" t="str">
        <f t="shared" si="338"/>
        <v/>
      </c>
      <c r="AQ1009" s="18" t="str">
        <f t="shared" si="339"/>
        <v/>
      </c>
      <c r="AR1009" s="18">
        <v>3.9980000000000002E-2</v>
      </c>
      <c r="AS1009" s="18">
        <f>IF(AF!$D$27="Todos",1,IF(M1009=AF!$D$27,1,0))</f>
        <v>1</v>
      </c>
      <c r="AT1009" s="53">
        <f>IF(AND(E1009=AF!$D$6,OR(LT!M1009=AF!$D$27,AF!$D$27="Todos"),OR(AP1009=AF!$E$8,AQ1009=AF!$E$8)),AR1009+AS1009,0)</f>
        <v>0</v>
      </c>
      <c r="AU1009" s="18" t="str">
        <f t="shared" si="340"/>
        <v/>
      </c>
      <c r="AV1009" s="54" t="str">
        <f t="shared" si="341"/>
        <v/>
      </c>
      <c r="AW1009" s="54" t="str">
        <f t="shared" si="342"/>
        <v/>
      </c>
      <c r="AX1009" s="18" t="str">
        <f t="shared" si="343"/>
        <v/>
      </c>
      <c r="AY1009" s="18" t="str">
        <f t="shared" si="344"/>
        <v/>
      </c>
      <c r="BA1009" s="18">
        <f>IF($E1009=AF!$D$6,IF($M1009="Concluída no prazo",2,IF($M1009="Concluída com atraso",1,0)),0)</f>
        <v>0</v>
      </c>
      <c r="BB1009" s="18">
        <f>IF($E1009=AF!$D$6,IF($M1009="Atrasada",2,IF($M1009="Concluída com atraso",1,0)),0)</f>
        <v>0</v>
      </c>
      <c r="BC1009" s="18">
        <v>1.0030000000000001E-2</v>
      </c>
      <c r="BD1009" s="18">
        <f t="shared" si="351"/>
        <v>1.0030000000000001E-2</v>
      </c>
      <c r="BE1009" s="18">
        <f t="shared" si="351"/>
        <v>1.0030000000000001E-2</v>
      </c>
      <c r="BF1009" s="18" t="str">
        <f t="shared" si="345"/>
        <v/>
      </c>
      <c r="BN1009" s="18" t="str">
        <f t="shared" si="346"/>
        <v>s</v>
      </c>
    </row>
    <row r="1010" spans="3:66" ht="50.1" customHeight="1" thickTop="1" thickBot="1" x14ac:dyDescent="0.3">
      <c r="C1010" s="46"/>
      <c r="D1010" s="46"/>
      <c r="E1010" s="46"/>
      <c r="F1010" s="122"/>
      <c r="G1010" s="122"/>
      <c r="H1010" s="78" t="str">
        <f t="shared" si="347"/>
        <v/>
      </c>
      <c r="I1010" s="78" t="str">
        <f t="shared" si="348"/>
        <v/>
      </c>
      <c r="J1010" s="16"/>
      <c r="K1010" s="46" t="str">
        <f t="shared" si="349"/>
        <v/>
      </c>
      <c r="L1010" s="16"/>
      <c r="M1010" s="16"/>
      <c r="N1010" s="46"/>
      <c r="O1010" s="47" t="str">
        <f t="shared" si="352"/>
        <v/>
      </c>
      <c r="P1010" s="47"/>
      <c r="Q1010" s="48" t="str">
        <f>IFERROR(VLOOKUP(E1010,Funcionários!$C$8:$E$207,3,FALSE),"")</f>
        <v/>
      </c>
      <c r="R1010" s="47"/>
      <c r="S1010" s="49" t="str">
        <f t="shared" si="353"/>
        <v/>
      </c>
      <c r="T1010" s="49">
        <v>1.004E-2</v>
      </c>
      <c r="U1010" s="48" t="str">
        <f>IF(Funcionários!C1011=0,"",Funcionários!C1011)</f>
        <v/>
      </c>
      <c r="V1010" s="50">
        <f>IF(U1010="",0,IF(COUNTIFS($E$7:$E$3006,U1010,$I$7:$I$3006,'RC'!$E$6)=0,0,COUNTIFS($M$7:$M$3006,"Concluída no prazo",$E$7:$E$3006,U1010,$I$7:$I$3006,'RC'!$E$6)/COUNTIFS($E$7:$E$3006,U1010,$I$7:$I$3006,'RC'!$E$6)))</f>
        <v>0</v>
      </c>
      <c r="W1010" s="49">
        <f>SUMIFS($J$7:$J$3006,$E$7:$E$3006,U1010,$I$7:$I$3006,'RC'!$E$6)+SUMIFS($L$7:$L$3006,$E$7:$E$3006,U1010,$I$7:$I$3006,'RC'!$E$6)</f>
        <v>0</v>
      </c>
      <c r="X1010" s="48">
        <f>COUNTIFS($E$7:$E$3006,U1010,$I$7:$I$3006,'RC'!$E$6)</f>
        <v>0</v>
      </c>
      <c r="Y1010" s="48"/>
      <c r="Z1010" s="51" t="str">
        <f>IF(AQ1010='RC'!$E$6,AC1010*1000+AD1010,"")</f>
        <v/>
      </c>
      <c r="AA1010" s="51" t="str">
        <f>IF(AB1010="","",IF(AQ1010='RC'!$E$6,AC1010*1000-AD1010,""))</f>
        <v/>
      </c>
      <c r="AB1010" s="48" t="str">
        <f>IFERROR(VLOOKUP(E1010,Funcionários!$C$8:$E$207,3,FALSE),"")</f>
        <v/>
      </c>
      <c r="AC1010" s="50" t="str">
        <f>IF(AB1010="","",IF(COUNTIFS($AB$7:$AB$3006,AB1010,$AQ$7:$AQ$3006,'RC'!$E$6)=0,"",COUNTIFS($M$7:$M$3006,"Concluída no prazo",$AB$7:$AB$3006,AB1010,$AQ$7:$AQ$3006,'RC'!$E$6)/COUNTIFS($AB$7:$AB$3006,AB1010,$AQ$7:$AQ$3006,'RC'!$E$6)))</f>
        <v/>
      </c>
      <c r="AD1010" s="48">
        <f>SUMIF($AQ$7:$AQ$3006,'RC'!$E$6,$J$7:$J$3006)+SUMIF($AQ$7:$AQ$3006,'RC'!$E$6,$L$7:$L$3006)</f>
        <v>21</v>
      </c>
      <c r="AF1010" s="48">
        <v>3.9969999999996897E-2</v>
      </c>
      <c r="AG1010" s="48">
        <f>IF(OR(AQ1010="",AQ1010&lt;&gt;'RC'!$E$6,AB1010&lt;&gt;'RC'!$D$21),0,1)</f>
        <v>0</v>
      </c>
      <c r="AH1010" s="48">
        <f t="shared" si="350"/>
        <v>3.9969999999996897E-2</v>
      </c>
      <c r="AI1010" s="48" t="str">
        <f t="shared" si="332"/>
        <v/>
      </c>
      <c r="AJ1010" s="48" t="str">
        <f t="shared" si="333"/>
        <v/>
      </c>
      <c r="AK1010" s="52" t="str">
        <f t="shared" si="334"/>
        <v/>
      </c>
      <c r="AL1010" s="52" t="str">
        <f t="shared" si="335"/>
        <v/>
      </c>
      <c r="AM1010" s="48" t="str">
        <f t="shared" si="336"/>
        <v/>
      </c>
      <c r="AN1010" s="48" t="str">
        <f t="shared" si="337"/>
        <v/>
      </c>
      <c r="AP1010" s="18" t="str">
        <f t="shared" si="338"/>
        <v/>
      </c>
      <c r="AQ1010" s="18" t="str">
        <f t="shared" si="339"/>
        <v/>
      </c>
      <c r="AR1010" s="18">
        <v>3.9969999999999999E-2</v>
      </c>
      <c r="AS1010" s="18">
        <f>IF(AF!$D$27="Todos",1,IF(M1010=AF!$D$27,1,0))</f>
        <v>1</v>
      </c>
      <c r="AT1010" s="53">
        <f>IF(AND(E1010=AF!$D$6,OR(LT!M1010=AF!$D$27,AF!$D$27="Todos"),OR(AP1010=AF!$E$8,AQ1010=AF!$E$8)),AR1010+AS1010,0)</f>
        <v>0</v>
      </c>
      <c r="AU1010" s="18" t="str">
        <f t="shared" si="340"/>
        <v/>
      </c>
      <c r="AV1010" s="54" t="str">
        <f t="shared" si="341"/>
        <v/>
      </c>
      <c r="AW1010" s="54" t="str">
        <f t="shared" si="342"/>
        <v/>
      </c>
      <c r="AX1010" s="18" t="str">
        <f t="shared" si="343"/>
        <v/>
      </c>
      <c r="AY1010" s="18" t="str">
        <f t="shared" si="344"/>
        <v/>
      </c>
      <c r="BA1010" s="18">
        <f>IF($E1010=AF!$D$6,IF($M1010="Concluída no prazo",2,IF($M1010="Concluída com atraso",1,0)),0)</f>
        <v>0</v>
      </c>
      <c r="BB1010" s="18">
        <f>IF($E1010=AF!$D$6,IF($M1010="Atrasada",2,IF($M1010="Concluída com atraso",1,0)),0)</f>
        <v>0</v>
      </c>
      <c r="BC1010" s="18">
        <v>1.004E-2</v>
      </c>
      <c r="BD1010" s="18">
        <f t="shared" si="351"/>
        <v>1.004E-2</v>
      </c>
      <c r="BE1010" s="18">
        <f t="shared" si="351"/>
        <v>1.004E-2</v>
      </c>
      <c r="BF1010" s="18" t="str">
        <f t="shared" si="345"/>
        <v/>
      </c>
      <c r="BN1010" s="18" t="str">
        <f t="shared" si="346"/>
        <v>s</v>
      </c>
    </row>
    <row r="1011" spans="3:66" ht="50.1" customHeight="1" thickTop="1" thickBot="1" x14ac:dyDescent="0.3">
      <c r="C1011" s="46"/>
      <c r="D1011" s="46"/>
      <c r="E1011" s="46"/>
      <c r="F1011" s="122"/>
      <c r="G1011" s="122"/>
      <c r="H1011" s="78" t="str">
        <f t="shared" si="347"/>
        <v/>
      </c>
      <c r="I1011" s="78" t="str">
        <f t="shared" si="348"/>
        <v/>
      </c>
      <c r="J1011" s="16"/>
      <c r="K1011" s="46" t="str">
        <f t="shared" si="349"/>
        <v/>
      </c>
      <c r="L1011" s="16"/>
      <c r="M1011" s="16"/>
      <c r="N1011" s="46"/>
      <c r="O1011" s="47" t="str">
        <f t="shared" si="352"/>
        <v/>
      </c>
      <c r="P1011" s="47"/>
      <c r="Q1011" s="48" t="str">
        <f>IFERROR(VLOOKUP(E1011,Funcionários!$C$8:$E$207,3,FALSE),"")</f>
        <v/>
      </c>
      <c r="R1011" s="47"/>
      <c r="S1011" s="49" t="str">
        <f t="shared" si="353"/>
        <v/>
      </c>
      <c r="T1011" s="49">
        <v>1.005E-2</v>
      </c>
      <c r="U1011" s="48" t="str">
        <f>IF(Funcionários!C1012=0,"",Funcionários!C1012)</f>
        <v/>
      </c>
      <c r="V1011" s="50">
        <f>IF(U1011="",0,IF(COUNTIFS($E$7:$E$3006,U1011,$I$7:$I$3006,'RC'!$E$6)=0,0,COUNTIFS($M$7:$M$3006,"Concluída no prazo",$E$7:$E$3006,U1011,$I$7:$I$3006,'RC'!$E$6)/COUNTIFS($E$7:$E$3006,U1011,$I$7:$I$3006,'RC'!$E$6)))</f>
        <v>0</v>
      </c>
      <c r="W1011" s="49">
        <f>SUMIFS($J$7:$J$3006,$E$7:$E$3006,U1011,$I$7:$I$3006,'RC'!$E$6)+SUMIFS($L$7:$L$3006,$E$7:$E$3006,U1011,$I$7:$I$3006,'RC'!$E$6)</f>
        <v>0</v>
      </c>
      <c r="X1011" s="48">
        <f>COUNTIFS($E$7:$E$3006,U1011,$I$7:$I$3006,'RC'!$E$6)</f>
        <v>0</v>
      </c>
      <c r="Y1011" s="48"/>
      <c r="Z1011" s="51" t="str">
        <f>IF(AQ1011='RC'!$E$6,AC1011*1000+AD1011,"")</f>
        <v/>
      </c>
      <c r="AA1011" s="51" t="str">
        <f>IF(AB1011="","",IF(AQ1011='RC'!$E$6,AC1011*1000-AD1011,""))</f>
        <v/>
      </c>
      <c r="AB1011" s="48" t="str">
        <f>IFERROR(VLOOKUP(E1011,Funcionários!$C$8:$E$207,3,FALSE),"")</f>
        <v/>
      </c>
      <c r="AC1011" s="50" t="str">
        <f>IF(AB1011="","",IF(COUNTIFS($AB$7:$AB$3006,AB1011,$AQ$7:$AQ$3006,'RC'!$E$6)=0,"",COUNTIFS($M$7:$M$3006,"Concluída no prazo",$AB$7:$AB$3006,AB1011,$AQ$7:$AQ$3006,'RC'!$E$6)/COUNTIFS($AB$7:$AB$3006,AB1011,$AQ$7:$AQ$3006,'RC'!$E$6)))</f>
        <v/>
      </c>
      <c r="AD1011" s="48">
        <f>SUMIF($AQ$7:$AQ$3006,'RC'!$E$6,$J$7:$J$3006)+SUMIF($AQ$7:$AQ$3006,'RC'!$E$6,$L$7:$L$3006)</f>
        <v>21</v>
      </c>
      <c r="AF1011" s="48">
        <v>3.9959999999996901E-2</v>
      </c>
      <c r="AG1011" s="48">
        <f>IF(OR(AQ1011="",AQ1011&lt;&gt;'RC'!$E$6,AB1011&lt;&gt;'RC'!$D$21),0,1)</f>
        <v>0</v>
      </c>
      <c r="AH1011" s="48">
        <f t="shared" si="350"/>
        <v>3.9959999999996901E-2</v>
      </c>
      <c r="AI1011" s="48" t="str">
        <f t="shared" si="332"/>
        <v/>
      </c>
      <c r="AJ1011" s="48" t="str">
        <f t="shared" si="333"/>
        <v/>
      </c>
      <c r="AK1011" s="52" t="str">
        <f t="shared" si="334"/>
        <v/>
      </c>
      <c r="AL1011" s="52" t="str">
        <f t="shared" si="335"/>
        <v/>
      </c>
      <c r="AM1011" s="48" t="str">
        <f t="shared" si="336"/>
        <v/>
      </c>
      <c r="AN1011" s="48" t="str">
        <f t="shared" si="337"/>
        <v/>
      </c>
      <c r="AP1011" s="18" t="str">
        <f t="shared" si="338"/>
        <v/>
      </c>
      <c r="AQ1011" s="18" t="str">
        <f t="shared" si="339"/>
        <v/>
      </c>
      <c r="AR1011" s="18">
        <v>3.9960000000000002E-2</v>
      </c>
      <c r="AS1011" s="18">
        <f>IF(AF!$D$27="Todos",1,IF(M1011=AF!$D$27,1,0))</f>
        <v>1</v>
      </c>
      <c r="AT1011" s="53">
        <f>IF(AND(E1011=AF!$D$6,OR(LT!M1011=AF!$D$27,AF!$D$27="Todos"),OR(AP1011=AF!$E$8,AQ1011=AF!$E$8)),AR1011+AS1011,0)</f>
        <v>0</v>
      </c>
      <c r="AU1011" s="18" t="str">
        <f t="shared" si="340"/>
        <v/>
      </c>
      <c r="AV1011" s="54" t="str">
        <f t="shared" si="341"/>
        <v/>
      </c>
      <c r="AW1011" s="54" t="str">
        <f t="shared" si="342"/>
        <v/>
      </c>
      <c r="AX1011" s="18" t="str">
        <f t="shared" si="343"/>
        <v/>
      </c>
      <c r="AY1011" s="18" t="str">
        <f t="shared" si="344"/>
        <v/>
      </c>
      <c r="BA1011" s="18">
        <f>IF($E1011=AF!$D$6,IF($M1011="Concluída no prazo",2,IF($M1011="Concluída com atraso",1,0)),0)</f>
        <v>0</v>
      </c>
      <c r="BB1011" s="18">
        <f>IF($E1011=AF!$D$6,IF($M1011="Atrasada",2,IF($M1011="Concluída com atraso",1,0)),0)</f>
        <v>0</v>
      </c>
      <c r="BC1011" s="18">
        <v>1.005E-2</v>
      </c>
      <c r="BD1011" s="18">
        <f t="shared" si="351"/>
        <v>1.005E-2</v>
      </c>
      <c r="BE1011" s="18">
        <f t="shared" si="351"/>
        <v>1.005E-2</v>
      </c>
      <c r="BF1011" s="18" t="str">
        <f t="shared" si="345"/>
        <v/>
      </c>
      <c r="BN1011" s="18" t="str">
        <f t="shared" si="346"/>
        <v>s</v>
      </c>
    </row>
    <row r="1012" spans="3:66" ht="50.1" customHeight="1" thickTop="1" thickBot="1" x14ac:dyDescent="0.3">
      <c r="C1012" s="46"/>
      <c r="D1012" s="46"/>
      <c r="E1012" s="46"/>
      <c r="F1012" s="122"/>
      <c r="G1012" s="122"/>
      <c r="H1012" s="78" t="str">
        <f t="shared" si="347"/>
        <v/>
      </c>
      <c r="I1012" s="78" t="str">
        <f t="shared" si="348"/>
        <v/>
      </c>
      <c r="J1012" s="16"/>
      <c r="K1012" s="46" t="str">
        <f t="shared" si="349"/>
        <v/>
      </c>
      <c r="L1012" s="16"/>
      <c r="M1012" s="16"/>
      <c r="N1012" s="46"/>
      <c r="O1012" s="47" t="str">
        <f t="shared" si="352"/>
        <v/>
      </c>
      <c r="P1012" s="47"/>
      <c r="Q1012" s="48" t="str">
        <f>IFERROR(VLOOKUP(E1012,Funcionários!$C$8:$E$207,3,FALSE),"")</f>
        <v/>
      </c>
      <c r="R1012" s="47"/>
      <c r="S1012" s="49" t="str">
        <f t="shared" si="353"/>
        <v/>
      </c>
      <c r="T1012" s="49">
        <v>1.0059999999999999E-2</v>
      </c>
      <c r="U1012" s="48" t="str">
        <f>IF(Funcionários!C1013=0,"",Funcionários!C1013)</f>
        <v/>
      </c>
      <c r="V1012" s="50">
        <f>IF(U1012="",0,IF(COUNTIFS($E$7:$E$3006,U1012,$I$7:$I$3006,'RC'!$E$6)=0,0,COUNTIFS($M$7:$M$3006,"Concluída no prazo",$E$7:$E$3006,U1012,$I$7:$I$3006,'RC'!$E$6)/COUNTIFS($E$7:$E$3006,U1012,$I$7:$I$3006,'RC'!$E$6)))</f>
        <v>0</v>
      </c>
      <c r="W1012" s="49">
        <f>SUMIFS($J$7:$J$3006,$E$7:$E$3006,U1012,$I$7:$I$3006,'RC'!$E$6)+SUMIFS($L$7:$L$3006,$E$7:$E$3006,U1012,$I$7:$I$3006,'RC'!$E$6)</f>
        <v>0</v>
      </c>
      <c r="X1012" s="48">
        <f>COUNTIFS($E$7:$E$3006,U1012,$I$7:$I$3006,'RC'!$E$6)</f>
        <v>0</v>
      </c>
      <c r="Y1012" s="48"/>
      <c r="Z1012" s="51" t="str">
        <f>IF(AQ1012='RC'!$E$6,AC1012*1000+AD1012,"")</f>
        <v/>
      </c>
      <c r="AA1012" s="51" t="str">
        <f>IF(AB1012="","",IF(AQ1012='RC'!$E$6,AC1012*1000-AD1012,""))</f>
        <v/>
      </c>
      <c r="AB1012" s="48" t="str">
        <f>IFERROR(VLOOKUP(E1012,Funcionários!$C$8:$E$207,3,FALSE),"")</f>
        <v/>
      </c>
      <c r="AC1012" s="50" t="str">
        <f>IF(AB1012="","",IF(COUNTIFS($AB$7:$AB$3006,AB1012,$AQ$7:$AQ$3006,'RC'!$E$6)=0,"",COUNTIFS($M$7:$M$3006,"Concluída no prazo",$AB$7:$AB$3006,AB1012,$AQ$7:$AQ$3006,'RC'!$E$6)/COUNTIFS($AB$7:$AB$3006,AB1012,$AQ$7:$AQ$3006,'RC'!$E$6)))</f>
        <v/>
      </c>
      <c r="AD1012" s="48">
        <f>SUMIF($AQ$7:$AQ$3006,'RC'!$E$6,$J$7:$J$3006)+SUMIF($AQ$7:$AQ$3006,'RC'!$E$6,$L$7:$L$3006)</f>
        <v>21</v>
      </c>
      <c r="AF1012" s="48">
        <v>3.9949999999996898E-2</v>
      </c>
      <c r="AG1012" s="48">
        <f>IF(OR(AQ1012="",AQ1012&lt;&gt;'RC'!$E$6,AB1012&lt;&gt;'RC'!$D$21),0,1)</f>
        <v>0</v>
      </c>
      <c r="AH1012" s="48">
        <f t="shared" si="350"/>
        <v>3.9949999999996898E-2</v>
      </c>
      <c r="AI1012" s="48" t="str">
        <f t="shared" si="332"/>
        <v/>
      </c>
      <c r="AJ1012" s="48" t="str">
        <f t="shared" si="333"/>
        <v/>
      </c>
      <c r="AK1012" s="52" t="str">
        <f t="shared" si="334"/>
        <v/>
      </c>
      <c r="AL1012" s="52" t="str">
        <f t="shared" si="335"/>
        <v/>
      </c>
      <c r="AM1012" s="48" t="str">
        <f t="shared" si="336"/>
        <v/>
      </c>
      <c r="AN1012" s="48" t="str">
        <f t="shared" si="337"/>
        <v/>
      </c>
      <c r="AP1012" s="18" t="str">
        <f t="shared" si="338"/>
        <v/>
      </c>
      <c r="AQ1012" s="18" t="str">
        <f t="shared" si="339"/>
        <v/>
      </c>
      <c r="AR1012" s="18">
        <v>3.9949999999999999E-2</v>
      </c>
      <c r="AS1012" s="18">
        <f>IF(AF!$D$27="Todos",1,IF(M1012=AF!$D$27,1,0))</f>
        <v>1</v>
      </c>
      <c r="AT1012" s="53">
        <f>IF(AND(E1012=AF!$D$6,OR(LT!M1012=AF!$D$27,AF!$D$27="Todos"),OR(AP1012=AF!$E$8,AQ1012=AF!$E$8)),AR1012+AS1012,0)</f>
        <v>0</v>
      </c>
      <c r="AU1012" s="18" t="str">
        <f t="shared" si="340"/>
        <v/>
      </c>
      <c r="AV1012" s="54" t="str">
        <f t="shared" si="341"/>
        <v/>
      </c>
      <c r="AW1012" s="54" t="str">
        <f t="shared" si="342"/>
        <v/>
      </c>
      <c r="AX1012" s="18" t="str">
        <f t="shared" si="343"/>
        <v/>
      </c>
      <c r="AY1012" s="18" t="str">
        <f t="shared" si="344"/>
        <v/>
      </c>
      <c r="BA1012" s="18">
        <f>IF($E1012=AF!$D$6,IF($M1012="Concluída no prazo",2,IF($M1012="Concluída com atraso",1,0)),0)</f>
        <v>0</v>
      </c>
      <c r="BB1012" s="18">
        <f>IF($E1012=AF!$D$6,IF($M1012="Atrasada",2,IF($M1012="Concluída com atraso",1,0)),0)</f>
        <v>0</v>
      </c>
      <c r="BC1012" s="18">
        <v>1.0059999999999999E-2</v>
      </c>
      <c r="BD1012" s="18">
        <f t="shared" si="351"/>
        <v>1.0059999999999999E-2</v>
      </c>
      <c r="BE1012" s="18">
        <f t="shared" si="351"/>
        <v>1.0059999999999999E-2</v>
      </c>
      <c r="BF1012" s="18" t="str">
        <f t="shared" si="345"/>
        <v/>
      </c>
      <c r="BN1012" s="18" t="str">
        <f t="shared" si="346"/>
        <v>s</v>
      </c>
    </row>
    <row r="1013" spans="3:66" ht="50.1" customHeight="1" thickTop="1" thickBot="1" x14ac:dyDescent="0.3">
      <c r="C1013" s="46"/>
      <c r="D1013" s="46"/>
      <c r="E1013" s="46"/>
      <c r="F1013" s="122"/>
      <c r="G1013" s="122"/>
      <c r="H1013" s="78" t="str">
        <f t="shared" si="347"/>
        <v/>
      </c>
      <c r="I1013" s="78" t="str">
        <f t="shared" si="348"/>
        <v/>
      </c>
      <c r="J1013" s="16"/>
      <c r="K1013" s="46" t="str">
        <f t="shared" si="349"/>
        <v/>
      </c>
      <c r="L1013" s="16"/>
      <c r="M1013" s="16"/>
      <c r="N1013" s="46"/>
      <c r="O1013" s="47" t="str">
        <f t="shared" si="352"/>
        <v/>
      </c>
      <c r="P1013" s="47"/>
      <c r="Q1013" s="48" t="str">
        <f>IFERROR(VLOOKUP(E1013,Funcionários!$C$8:$E$207,3,FALSE),"")</f>
        <v/>
      </c>
      <c r="R1013" s="47"/>
      <c r="S1013" s="49" t="str">
        <f t="shared" si="353"/>
        <v/>
      </c>
      <c r="T1013" s="49">
        <v>1.0070000000000001E-2</v>
      </c>
      <c r="U1013" s="48" t="str">
        <f>IF(Funcionários!C1014=0,"",Funcionários!C1014)</f>
        <v/>
      </c>
      <c r="V1013" s="50">
        <f>IF(U1013="",0,IF(COUNTIFS($E$7:$E$3006,U1013,$I$7:$I$3006,'RC'!$E$6)=0,0,COUNTIFS($M$7:$M$3006,"Concluída no prazo",$E$7:$E$3006,U1013,$I$7:$I$3006,'RC'!$E$6)/COUNTIFS($E$7:$E$3006,U1013,$I$7:$I$3006,'RC'!$E$6)))</f>
        <v>0</v>
      </c>
      <c r="W1013" s="49">
        <f>SUMIFS($J$7:$J$3006,$E$7:$E$3006,U1013,$I$7:$I$3006,'RC'!$E$6)+SUMIFS($L$7:$L$3006,$E$7:$E$3006,U1013,$I$7:$I$3006,'RC'!$E$6)</f>
        <v>0</v>
      </c>
      <c r="X1013" s="48">
        <f>COUNTIFS($E$7:$E$3006,U1013,$I$7:$I$3006,'RC'!$E$6)</f>
        <v>0</v>
      </c>
      <c r="Y1013" s="48"/>
      <c r="Z1013" s="51" t="str">
        <f>IF(AQ1013='RC'!$E$6,AC1013*1000+AD1013,"")</f>
        <v/>
      </c>
      <c r="AA1013" s="51" t="str">
        <f>IF(AB1013="","",IF(AQ1013='RC'!$E$6,AC1013*1000-AD1013,""))</f>
        <v/>
      </c>
      <c r="AB1013" s="48" t="str">
        <f>IFERROR(VLOOKUP(E1013,Funcionários!$C$8:$E$207,3,FALSE),"")</f>
        <v/>
      </c>
      <c r="AC1013" s="50" t="str">
        <f>IF(AB1013="","",IF(COUNTIFS($AB$7:$AB$3006,AB1013,$AQ$7:$AQ$3006,'RC'!$E$6)=0,"",COUNTIFS($M$7:$M$3006,"Concluída no prazo",$AB$7:$AB$3006,AB1013,$AQ$7:$AQ$3006,'RC'!$E$6)/COUNTIFS($AB$7:$AB$3006,AB1013,$AQ$7:$AQ$3006,'RC'!$E$6)))</f>
        <v/>
      </c>
      <c r="AD1013" s="48">
        <f>SUMIF($AQ$7:$AQ$3006,'RC'!$E$6,$J$7:$J$3006)+SUMIF($AQ$7:$AQ$3006,'RC'!$E$6,$L$7:$L$3006)</f>
        <v>21</v>
      </c>
      <c r="AF1013" s="48">
        <v>3.9939999999996902E-2</v>
      </c>
      <c r="AG1013" s="48">
        <f>IF(OR(AQ1013="",AQ1013&lt;&gt;'RC'!$E$6,AB1013&lt;&gt;'RC'!$D$21),0,1)</f>
        <v>0</v>
      </c>
      <c r="AH1013" s="48">
        <f t="shared" si="350"/>
        <v>3.9939999999996902E-2</v>
      </c>
      <c r="AI1013" s="48" t="str">
        <f t="shared" si="332"/>
        <v/>
      </c>
      <c r="AJ1013" s="48" t="str">
        <f t="shared" si="333"/>
        <v/>
      </c>
      <c r="AK1013" s="52" t="str">
        <f t="shared" si="334"/>
        <v/>
      </c>
      <c r="AL1013" s="52" t="str">
        <f t="shared" si="335"/>
        <v/>
      </c>
      <c r="AM1013" s="48" t="str">
        <f t="shared" si="336"/>
        <v/>
      </c>
      <c r="AN1013" s="48" t="str">
        <f t="shared" si="337"/>
        <v/>
      </c>
      <c r="AP1013" s="18" t="str">
        <f t="shared" si="338"/>
        <v/>
      </c>
      <c r="AQ1013" s="18" t="str">
        <f t="shared" si="339"/>
        <v/>
      </c>
      <c r="AR1013" s="18">
        <v>3.9940000000000003E-2</v>
      </c>
      <c r="AS1013" s="18">
        <f>IF(AF!$D$27="Todos",1,IF(M1013=AF!$D$27,1,0))</f>
        <v>1</v>
      </c>
      <c r="AT1013" s="53">
        <f>IF(AND(E1013=AF!$D$6,OR(LT!M1013=AF!$D$27,AF!$D$27="Todos"),OR(AP1013=AF!$E$8,AQ1013=AF!$E$8)),AR1013+AS1013,0)</f>
        <v>0</v>
      </c>
      <c r="AU1013" s="18" t="str">
        <f t="shared" si="340"/>
        <v/>
      </c>
      <c r="AV1013" s="54" t="str">
        <f t="shared" si="341"/>
        <v/>
      </c>
      <c r="AW1013" s="54" t="str">
        <f t="shared" si="342"/>
        <v/>
      </c>
      <c r="AX1013" s="18" t="str">
        <f t="shared" si="343"/>
        <v/>
      </c>
      <c r="AY1013" s="18" t="str">
        <f t="shared" si="344"/>
        <v/>
      </c>
      <c r="BA1013" s="18">
        <f>IF($E1013=AF!$D$6,IF($M1013="Concluída no prazo",2,IF($M1013="Concluída com atraso",1,0)),0)</f>
        <v>0</v>
      </c>
      <c r="BB1013" s="18">
        <f>IF($E1013=AF!$D$6,IF($M1013="Atrasada",2,IF($M1013="Concluída com atraso",1,0)),0)</f>
        <v>0</v>
      </c>
      <c r="BC1013" s="18">
        <v>1.0070000000000001E-2</v>
      </c>
      <c r="BD1013" s="18">
        <f t="shared" si="351"/>
        <v>1.0070000000000001E-2</v>
      </c>
      <c r="BE1013" s="18">
        <f t="shared" si="351"/>
        <v>1.0070000000000001E-2</v>
      </c>
      <c r="BF1013" s="18" t="str">
        <f t="shared" si="345"/>
        <v/>
      </c>
      <c r="BN1013" s="18" t="str">
        <f t="shared" si="346"/>
        <v>s</v>
      </c>
    </row>
    <row r="1014" spans="3:66" ht="50.1" customHeight="1" thickTop="1" thickBot="1" x14ac:dyDescent="0.3">
      <c r="C1014" s="46"/>
      <c r="D1014" s="46"/>
      <c r="E1014" s="46"/>
      <c r="F1014" s="122"/>
      <c r="G1014" s="122"/>
      <c r="H1014" s="78" t="str">
        <f t="shared" si="347"/>
        <v/>
      </c>
      <c r="I1014" s="78" t="str">
        <f t="shared" si="348"/>
        <v/>
      </c>
      <c r="J1014" s="16"/>
      <c r="K1014" s="46" t="str">
        <f t="shared" si="349"/>
        <v/>
      </c>
      <c r="L1014" s="16"/>
      <c r="M1014" s="16"/>
      <c r="N1014" s="46"/>
      <c r="O1014" s="47" t="str">
        <f t="shared" si="352"/>
        <v/>
      </c>
      <c r="P1014" s="47"/>
      <c r="Q1014" s="48" t="str">
        <f>IFERROR(VLOOKUP(E1014,Funcionários!$C$8:$E$207,3,FALSE),"")</f>
        <v/>
      </c>
      <c r="R1014" s="47"/>
      <c r="S1014" s="49" t="str">
        <f t="shared" si="353"/>
        <v/>
      </c>
      <c r="T1014" s="49">
        <v>1.008E-2</v>
      </c>
      <c r="U1014" s="48" t="str">
        <f>IF(Funcionários!C1015=0,"",Funcionários!C1015)</f>
        <v/>
      </c>
      <c r="V1014" s="50">
        <f>IF(U1014="",0,IF(COUNTIFS($E$7:$E$3006,U1014,$I$7:$I$3006,'RC'!$E$6)=0,0,COUNTIFS($M$7:$M$3006,"Concluída no prazo",$E$7:$E$3006,U1014,$I$7:$I$3006,'RC'!$E$6)/COUNTIFS($E$7:$E$3006,U1014,$I$7:$I$3006,'RC'!$E$6)))</f>
        <v>0</v>
      </c>
      <c r="W1014" s="49">
        <f>SUMIFS($J$7:$J$3006,$E$7:$E$3006,U1014,$I$7:$I$3006,'RC'!$E$6)+SUMIFS($L$7:$L$3006,$E$7:$E$3006,U1014,$I$7:$I$3006,'RC'!$E$6)</f>
        <v>0</v>
      </c>
      <c r="X1014" s="48">
        <f>COUNTIFS($E$7:$E$3006,U1014,$I$7:$I$3006,'RC'!$E$6)</f>
        <v>0</v>
      </c>
      <c r="Y1014" s="48"/>
      <c r="Z1014" s="51" t="str">
        <f>IF(AQ1014='RC'!$E$6,AC1014*1000+AD1014,"")</f>
        <v/>
      </c>
      <c r="AA1014" s="51" t="str">
        <f>IF(AB1014="","",IF(AQ1014='RC'!$E$6,AC1014*1000-AD1014,""))</f>
        <v/>
      </c>
      <c r="AB1014" s="48" t="str">
        <f>IFERROR(VLOOKUP(E1014,Funcionários!$C$8:$E$207,3,FALSE),"")</f>
        <v/>
      </c>
      <c r="AC1014" s="50" t="str">
        <f>IF(AB1014="","",IF(COUNTIFS($AB$7:$AB$3006,AB1014,$AQ$7:$AQ$3006,'RC'!$E$6)=0,"",COUNTIFS($M$7:$M$3006,"Concluída no prazo",$AB$7:$AB$3006,AB1014,$AQ$7:$AQ$3006,'RC'!$E$6)/COUNTIFS($AB$7:$AB$3006,AB1014,$AQ$7:$AQ$3006,'RC'!$E$6)))</f>
        <v/>
      </c>
      <c r="AD1014" s="48">
        <f>SUMIF($AQ$7:$AQ$3006,'RC'!$E$6,$J$7:$J$3006)+SUMIF($AQ$7:$AQ$3006,'RC'!$E$6,$L$7:$L$3006)</f>
        <v>21</v>
      </c>
      <c r="AF1014" s="48">
        <v>3.9929999999996899E-2</v>
      </c>
      <c r="AG1014" s="48">
        <f>IF(OR(AQ1014="",AQ1014&lt;&gt;'RC'!$E$6,AB1014&lt;&gt;'RC'!$D$21),0,1)</f>
        <v>0</v>
      </c>
      <c r="AH1014" s="48">
        <f t="shared" si="350"/>
        <v>3.9929999999996899E-2</v>
      </c>
      <c r="AI1014" s="48" t="str">
        <f t="shared" si="332"/>
        <v/>
      </c>
      <c r="AJ1014" s="48" t="str">
        <f t="shared" si="333"/>
        <v/>
      </c>
      <c r="AK1014" s="52" t="str">
        <f t="shared" si="334"/>
        <v/>
      </c>
      <c r="AL1014" s="52" t="str">
        <f t="shared" si="335"/>
        <v/>
      </c>
      <c r="AM1014" s="48" t="str">
        <f t="shared" si="336"/>
        <v/>
      </c>
      <c r="AN1014" s="48" t="str">
        <f t="shared" si="337"/>
        <v/>
      </c>
      <c r="AP1014" s="18" t="str">
        <f t="shared" si="338"/>
        <v/>
      </c>
      <c r="AQ1014" s="18" t="str">
        <f t="shared" si="339"/>
        <v/>
      </c>
      <c r="AR1014" s="18">
        <v>3.993E-2</v>
      </c>
      <c r="AS1014" s="18">
        <f>IF(AF!$D$27="Todos",1,IF(M1014=AF!$D$27,1,0))</f>
        <v>1</v>
      </c>
      <c r="AT1014" s="53">
        <f>IF(AND(E1014=AF!$D$6,OR(LT!M1014=AF!$D$27,AF!$D$27="Todos"),OR(AP1014=AF!$E$8,AQ1014=AF!$E$8)),AR1014+AS1014,0)</f>
        <v>0</v>
      </c>
      <c r="AU1014" s="18" t="str">
        <f t="shared" si="340"/>
        <v/>
      </c>
      <c r="AV1014" s="54" t="str">
        <f t="shared" si="341"/>
        <v/>
      </c>
      <c r="AW1014" s="54" t="str">
        <f t="shared" si="342"/>
        <v/>
      </c>
      <c r="AX1014" s="18" t="str">
        <f t="shared" si="343"/>
        <v/>
      </c>
      <c r="AY1014" s="18" t="str">
        <f t="shared" si="344"/>
        <v/>
      </c>
      <c r="BA1014" s="18">
        <f>IF($E1014=AF!$D$6,IF($M1014="Concluída no prazo",2,IF($M1014="Concluída com atraso",1,0)),0)</f>
        <v>0</v>
      </c>
      <c r="BB1014" s="18">
        <f>IF($E1014=AF!$D$6,IF($M1014="Atrasada",2,IF($M1014="Concluída com atraso",1,0)),0)</f>
        <v>0</v>
      </c>
      <c r="BC1014" s="18">
        <v>1.008E-2</v>
      </c>
      <c r="BD1014" s="18">
        <f t="shared" si="351"/>
        <v>1.008E-2</v>
      </c>
      <c r="BE1014" s="18">
        <f t="shared" si="351"/>
        <v>1.008E-2</v>
      </c>
      <c r="BF1014" s="18" t="str">
        <f t="shared" si="345"/>
        <v/>
      </c>
      <c r="BN1014" s="18" t="str">
        <f t="shared" si="346"/>
        <v>s</v>
      </c>
    </row>
    <row r="1015" spans="3:66" ht="50.1" customHeight="1" thickTop="1" thickBot="1" x14ac:dyDescent="0.3">
      <c r="C1015" s="46"/>
      <c r="D1015" s="46"/>
      <c r="E1015" s="46"/>
      <c r="F1015" s="122"/>
      <c r="G1015" s="122"/>
      <c r="H1015" s="78" t="str">
        <f t="shared" si="347"/>
        <v/>
      </c>
      <c r="I1015" s="78" t="str">
        <f t="shared" si="348"/>
        <v/>
      </c>
      <c r="J1015" s="16"/>
      <c r="K1015" s="46" t="str">
        <f t="shared" si="349"/>
        <v/>
      </c>
      <c r="L1015" s="16"/>
      <c r="M1015" s="16"/>
      <c r="N1015" s="46"/>
      <c r="O1015" s="47" t="str">
        <f t="shared" si="352"/>
        <v/>
      </c>
      <c r="P1015" s="47"/>
      <c r="Q1015" s="48" t="str">
        <f>IFERROR(VLOOKUP(E1015,Funcionários!$C$8:$E$207,3,FALSE),"")</f>
        <v/>
      </c>
      <c r="R1015" s="47"/>
      <c r="S1015" s="49" t="str">
        <f t="shared" si="353"/>
        <v/>
      </c>
      <c r="T1015" s="49">
        <v>1.009E-2</v>
      </c>
      <c r="U1015" s="48" t="str">
        <f>IF(Funcionários!C1016=0,"",Funcionários!C1016)</f>
        <v/>
      </c>
      <c r="V1015" s="50">
        <f>IF(U1015="",0,IF(COUNTIFS($E$7:$E$3006,U1015,$I$7:$I$3006,'RC'!$E$6)=0,0,COUNTIFS($M$7:$M$3006,"Concluída no prazo",$E$7:$E$3006,U1015,$I$7:$I$3006,'RC'!$E$6)/COUNTIFS($E$7:$E$3006,U1015,$I$7:$I$3006,'RC'!$E$6)))</f>
        <v>0</v>
      </c>
      <c r="W1015" s="49">
        <f>SUMIFS($J$7:$J$3006,$E$7:$E$3006,U1015,$I$7:$I$3006,'RC'!$E$6)+SUMIFS($L$7:$L$3006,$E$7:$E$3006,U1015,$I$7:$I$3006,'RC'!$E$6)</f>
        <v>0</v>
      </c>
      <c r="X1015" s="48">
        <f>COUNTIFS($E$7:$E$3006,U1015,$I$7:$I$3006,'RC'!$E$6)</f>
        <v>0</v>
      </c>
      <c r="Y1015" s="48"/>
      <c r="Z1015" s="51" t="str">
        <f>IF(AQ1015='RC'!$E$6,AC1015*1000+AD1015,"")</f>
        <v/>
      </c>
      <c r="AA1015" s="51" t="str">
        <f>IF(AB1015="","",IF(AQ1015='RC'!$E$6,AC1015*1000-AD1015,""))</f>
        <v/>
      </c>
      <c r="AB1015" s="48" t="str">
        <f>IFERROR(VLOOKUP(E1015,Funcionários!$C$8:$E$207,3,FALSE),"")</f>
        <v/>
      </c>
      <c r="AC1015" s="50" t="str">
        <f>IF(AB1015="","",IF(COUNTIFS($AB$7:$AB$3006,AB1015,$AQ$7:$AQ$3006,'RC'!$E$6)=0,"",COUNTIFS($M$7:$M$3006,"Concluída no prazo",$AB$7:$AB$3006,AB1015,$AQ$7:$AQ$3006,'RC'!$E$6)/COUNTIFS($AB$7:$AB$3006,AB1015,$AQ$7:$AQ$3006,'RC'!$E$6)))</f>
        <v/>
      </c>
      <c r="AD1015" s="48">
        <f>SUMIF($AQ$7:$AQ$3006,'RC'!$E$6,$J$7:$J$3006)+SUMIF($AQ$7:$AQ$3006,'RC'!$E$6,$L$7:$L$3006)</f>
        <v>21</v>
      </c>
      <c r="AF1015" s="48">
        <v>3.9919999999996902E-2</v>
      </c>
      <c r="AG1015" s="48">
        <f>IF(OR(AQ1015="",AQ1015&lt;&gt;'RC'!$E$6,AB1015&lt;&gt;'RC'!$D$21),0,1)</f>
        <v>0</v>
      </c>
      <c r="AH1015" s="48">
        <f t="shared" si="350"/>
        <v>3.9919999999996902E-2</v>
      </c>
      <c r="AI1015" s="48" t="str">
        <f t="shared" si="332"/>
        <v/>
      </c>
      <c r="AJ1015" s="48" t="str">
        <f t="shared" si="333"/>
        <v/>
      </c>
      <c r="AK1015" s="52" t="str">
        <f t="shared" si="334"/>
        <v/>
      </c>
      <c r="AL1015" s="52" t="str">
        <f t="shared" si="335"/>
        <v/>
      </c>
      <c r="AM1015" s="48" t="str">
        <f t="shared" si="336"/>
        <v/>
      </c>
      <c r="AN1015" s="48" t="str">
        <f t="shared" si="337"/>
        <v/>
      </c>
      <c r="AP1015" s="18" t="str">
        <f t="shared" si="338"/>
        <v/>
      </c>
      <c r="AQ1015" s="18" t="str">
        <f t="shared" si="339"/>
        <v/>
      </c>
      <c r="AR1015" s="18">
        <v>3.9919999999999997E-2</v>
      </c>
      <c r="AS1015" s="18">
        <f>IF(AF!$D$27="Todos",1,IF(M1015=AF!$D$27,1,0))</f>
        <v>1</v>
      </c>
      <c r="AT1015" s="53">
        <f>IF(AND(E1015=AF!$D$6,OR(LT!M1015=AF!$D$27,AF!$D$27="Todos"),OR(AP1015=AF!$E$8,AQ1015=AF!$E$8)),AR1015+AS1015,0)</f>
        <v>0</v>
      </c>
      <c r="AU1015" s="18" t="str">
        <f t="shared" si="340"/>
        <v/>
      </c>
      <c r="AV1015" s="54" t="str">
        <f t="shared" si="341"/>
        <v/>
      </c>
      <c r="AW1015" s="54" t="str">
        <f t="shared" si="342"/>
        <v/>
      </c>
      <c r="AX1015" s="18" t="str">
        <f t="shared" si="343"/>
        <v/>
      </c>
      <c r="AY1015" s="18" t="str">
        <f t="shared" si="344"/>
        <v/>
      </c>
      <c r="BA1015" s="18">
        <f>IF($E1015=AF!$D$6,IF($M1015="Concluída no prazo",2,IF($M1015="Concluída com atraso",1,0)),0)</f>
        <v>0</v>
      </c>
      <c r="BB1015" s="18">
        <f>IF($E1015=AF!$D$6,IF($M1015="Atrasada",2,IF($M1015="Concluída com atraso",1,0)),0)</f>
        <v>0</v>
      </c>
      <c r="BC1015" s="18">
        <v>1.009E-2</v>
      </c>
      <c r="BD1015" s="18">
        <f t="shared" si="351"/>
        <v>1.009E-2</v>
      </c>
      <c r="BE1015" s="18">
        <f t="shared" si="351"/>
        <v>1.009E-2</v>
      </c>
      <c r="BF1015" s="18" t="str">
        <f t="shared" si="345"/>
        <v/>
      </c>
      <c r="BN1015" s="18" t="str">
        <f t="shared" si="346"/>
        <v>s</v>
      </c>
    </row>
    <row r="1016" spans="3:66" ht="50.1" customHeight="1" thickTop="1" thickBot="1" x14ac:dyDescent="0.3">
      <c r="C1016" s="46"/>
      <c r="D1016" s="46"/>
      <c r="E1016" s="46"/>
      <c r="F1016" s="122"/>
      <c r="G1016" s="122"/>
      <c r="H1016" s="78" t="str">
        <f t="shared" si="347"/>
        <v/>
      </c>
      <c r="I1016" s="78" t="str">
        <f t="shared" si="348"/>
        <v/>
      </c>
      <c r="J1016" s="16"/>
      <c r="K1016" s="46" t="str">
        <f t="shared" si="349"/>
        <v/>
      </c>
      <c r="L1016" s="16"/>
      <c r="M1016" s="16"/>
      <c r="N1016" s="46"/>
      <c r="O1016" s="47" t="str">
        <f t="shared" si="352"/>
        <v/>
      </c>
      <c r="P1016" s="47"/>
      <c r="Q1016" s="48" t="str">
        <f>IFERROR(VLOOKUP(E1016,Funcionários!$C$8:$E$207,3,FALSE),"")</f>
        <v/>
      </c>
      <c r="R1016" s="47"/>
      <c r="S1016" s="49" t="str">
        <f t="shared" si="353"/>
        <v/>
      </c>
      <c r="T1016" s="49">
        <v>1.01E-2</v>
      </c>
      <c r="U1016" s="48" t="str">
        <f>IF(Funcionários!C1017=0,"",Funcionários!C1017)</f>
        <v/>
      </c>
      <c r="V1016" s="50">
        <f>IF(U1016="",0,IF(COUNTIFS($E$7:$E$3006,U1016,$I$7:$I$3006,'RC'!$E$6)=0,0,COUNTIFS($M$7:$M$3006,"Concluída no prazo",$E$7:$E$3006,U1016,$I$7:$I$3006,'RC'!$E$6)/COUNTIFS($E$7:$E$3006,U1016,$I$7:$I$3006,'RC'!$E$6)))</f>
        <v>0</v>
      </c>
      <c r="W1016" s="49">
        <f>SUMIFS($J$7:$J$3006,$E$7:$E$3006,U1016,$I$7:$I$3006,'RC'!$E$6)+SUMIFS($L$7:$L$3006,$E$7:$E$3006,U1016,$I$7:$I$3006,'RC'!$E$6)</f>
        <v>0</v>
      </c>
      <c r="X1016" s="48">
        <f>COUNTIFS($E$7:$E$3006,U1016,$I$7:$I$3006,'RC'!$E$6)</f>
        <v>0</v>
      </c>
      <c r="Y1016" s="48"/>
      <c r="Z1016" s="51" t="str">
        <f>IF(AQ1016='RC'!$E$6,AC1016*1000+AD1016,"")</f>
        <v/>
      </c>
      <c r="AA1016" s="51" t="str">
        <f>IF(AB1016="","",IF(AQ1016='RC'!$E$6,AC1016*1000-AD1016,""))</f>
        <v/>
      </c>
      <c r="AB1016" s="48" t="str">
        <f>IFERROR(VLOOKUP(E1016,Funcionários!$C$8:$E$207,3,FALSE),"")</f>
        <v/>
      </c>
      <c r="AC1016" s="50" t="str">
        <f>IF(AB1016="","",IF(COUNTIFS($AB$7:$AB$3006,AB1016,$AQ$7:$AQ$3006,'RC'!$E$6)=0,"",COUNTIFS($M$7:$M$3006,"Concluída no prazo",$AB$7:$AB$3006,AB1016,$AQ$7:$AQ$3006,'RC'!$E$6)/COUNTIFS($AB$7:$AB$3006,AB1016,$AQ$7:$AQ$3006,'RC'!$E$6)))</f>
        <v/>
      </c>
      <c r="AD1016" s="48">
        <f>SUMIF($AQ$7:$AQ$3006,'RC'!$E$6,$J$7:$J$3006)+SUMIF($AQ$7:$AQ$3006,'RC'!$E$6,$L$7:$L$3006)</f>
        <v>21</v>
      </c>
      <c r="AF1016" s="48">
        <v>3.9909999999996899E-2</v>
      </c>
      <c r="AG1016" s="48">
        <f>IF(OR(AQ1016="",AQ1016&lt;&gt;'RC'!$E$6,AB1016&lt;&gt;'RC'!$D$21),0,1)</f>
        <v>0</v>
      </c>
      <c r="AH1016" s="48">
        <f t="shared" si="350"/>
        <v>3.9909999999996899E-2</v>
      </c>
      <c r="AI1016" s="48" t="str">
        <f t="shared" si="332"/>
        <v/>
      </c>
      <c r="AJ1016" s="48" t="str">
        <f t="shared" si="333"/>
        <v/>
      </c>
      <c r="AK1016" s="52" t="str">
        <f t="shared" si="334"/>
        <v/>
      </c>
      <c r="AL1016" s="52" t="str">
        <f t="shared" si="335"/>
        <v/>
      </c>
      <c r="AM1016" s="48" t="str">
        <f t="shared" si="336"/>
        <v/>
      </c>
      <c r="AN1016" s="48" t="str">
        <f t="shared" si="337"/>
        <v/>
      </c>
      <c r="AP1016" s="18" t="str">
        <f t="shared" si="338"/>
        <v/>
      </c>
      <c r="AQ1016" s="18" t="str">
        <f t="shared" si="339"/>
        <v/>
      </c>
      <c r="AR1016" s="18">
        <v>3.9910000000000001E-2</v>
      </c>
      <c r="AS1016" s="18">
        <f>IF(AF!$D$27="Todos",1,IF(M1016=AF!$D$27,1,0))</f>
        <v>1</v>
      </c>
      <c r="AT1016" s="53">
        <f>IF(AND(E1016=AF!$D$6,OR(LT!M1016=AF!$D$27,AF!$D$27="Todos"),OR(AP1016=AF!$E$8,AQ1016=AF!$E$8)),AR1016+AS1016,0)</f>
        <v>0</v>
      </c>
      <c r="AU1016" s="18" t="str">
        <f t="shared" si="340"/>
        <v/>
      </c>
      <c r="AV1016" s="54" t="str">
        <f t="shared" si="341"/>
        <v/>
      </c>
      <c r="AW1016" s="54" t="str">
        <f t="shared" si="342"/>
        <v/>
      </c>
      <c r="AX1016" s="18" t="str">
        <f t="shared" si="343"/>
        <v/>
      </c>
      <c r="AY1016" s="18" t="str">
        <f t="shared" si="344"/>
        <v/>
      </c>
      <c r="BA1016" s="18">
        <f>IF($E1016=AF!$D$6,IF($M1016="Concluída no prazo",2,IF($M1016="Concluída com atraso",1,0)),0)</f>
        <v>0</v>
      </c>
      <c r="BB1016" s="18">
        <f>IF($E1016=AF!$D$6,IF($M1016="Atrasada",2,IF($M1016="Concluída com atraso",1,0)),0)</f>
        <v>0</v>
      </c>
      <c r="BC1016" s="18">
        <v>1.01E-2</v>
      </c>
      <c r="BD1016" s="18">
        <f t="shared" si="351"/>
        <v>1.01E-2</v>
      </c>
      <c r="BE1016" s="18">
        <f t="shared" si="351"/>
        <v>1.01E-2</v>
      </c>
      <c r="BF1016" s="18" t="str">
        <f t="shared" si="345"/>
        <v/>
      </c>
      <c r="BN1016" s="18" t="str">
        <f t="shared" si="346"/>
        <v>s</v>
      </c>
    </row>
    <row r="1017" spans="3:66" ht="50.1" customHeight="1" thickTop="1" thickBot="1" x14ac:dyDescent="0.3">
      <c r="C1017" s="46"/>
      <c r="D1017" s="46"/>
      <c r="E1017" s="46"/>
      <c r="F1017" s="122"/>
      <c r="G1017" s="122"/>
      <c r="H1017" s="78" t="str">
        <f t="shared" si="347"/>
        <v/>
      </c>
      <c r="I1017" s="78" t="str">
        <f t="shared" si="348"/>
        <v/>
      </c>
      <c r="J1017" s="16"/>
      <c r="K1017" s="46" t="str">
        <f t="shared" si="349"/>
        <v/>
      </c>
      <c r="L1017" s="16"/>
      <c r="M1017" s="16"/>
      <c r="N1017" s="46"/>
      <c r="O1017" s="47" t="str">
        <f t="shared" si="352"/>
        <v/>
      </c>
      <c r="P1017" s="47"/>
      <c r="Q1017" s="48" t="str">
        <f>IFERROR(VLOOKUP(E1017,Funcionários!$C$8:$E$207,3,FALSE),"")</f>
        <v/>
      </c>
      <c r="R1017" s="47"/>
      <c r="S1017" s="49" t="str">
        <f t="shared" si="353"/>
        <v/>
      </c>
      <c r="T1017" s="49">
        <v>1.0109999999999999E-2</v>
      </c>
      <c r="U1017" s="48" t="str">
        <f>IF(Funcionários!C1018=0,"",Funcionários!C1018)</f>
        <v/>
      </c>
      <c r="V1017" s="50">
        <f>IF(U1017="",0,IF(COUNTIFS($E$7:$E$3006,U1017,$I$7:$I$3006,'RC'!$E$6)=0,0,COUNTIFS($M$7:$M$3006,"Concluída no prazo",$E$7:$E$3006,U1017,$I$7:$I$3006,'RC'!$E$6)/COUNTIFS($E$7:$E$3006,U1017,$I$7:$I$3006,'RC'!$E$6)))</f>
        <v>0</v>
      </c>
      <c r="W1017" s="49">
        <f>SUMIFS($J$7:$J$3006,$E$7:$E$3006,U1017,$I$7:$I$3006,'RC'!$E$6)+SUMIFS($L$7:$L$3006,$E$7:$E$3006,U1017,$I$7:$I$3006,'RC'!$E$6)</f>
        <v>0</v>
      </c>
      <c r="X1017" s="48">
        <f>COUNTIFS($E$7:$E$3006,U1017,$I$7:$I$3006,'RC'!$E$6)</f>
        <v>0</v>
      </c>
      <c r="Y1017" s="48"/>
      <c r="Z1017" s="51" t="str">
        <f>IF(AQ1017='RC'!$E$6,AC1017*1000+AD1017,"")</f>
        <v/>
      </c>
      <c r="AA1017" s="51" t="str">
        <f>IF(AB1017="","",IF(AQ1017='RC'!$E$6,AC1017*1000-AD1017,""))</f>
        <v/>
      </c>
      <c r="AB1017" s="48" t="str">
        <f>IFERROR(VLOOKUP(E1017,Funcionários!$C$8:$E$207,3,FALSE),"")</f>
        <v/>
      </c>
      <c r="AC1017" s="50" t="str">
        <f>IF(AB1017="","",IF(COUNTIFS($AB$7:$AB$3006,AB1017,$AQ$7:$AQ$3006,'RC'!$E$6)=0,"",COUNTIFS($M$7:$M$3006,"Concluída no prazo",$AB$7:$AB$3006,AB1017,$AQ$7:$AQ$3006,'RC'!$E$6)/COUNTIFS($AB$7:$AB$3006,AB1017,$AQ$7:$AQ$3006,'RC'!$E$6)))</f>
        <v/>
      </c>
      <c r="AD1017" s="48">
        <f>SUMIF($AQ$7:$AQ$3006,'RC'!$E$6,$J$7:$J$3006)+SUMIF($AQ$7:$AQ$3006,'RC'!$E$6,$L$7:$L$3006)</f>
        <v>21</v>
      </c>
      <c r="AF1017" s="48">
        <v>3.9899999999996903E-2</v>
      </c>
      <c r="AG1017" s="48">
        <f>IF(OR(AQ1017="",AQ1017&lt;&gt;'RC'!$E$6,AB1017&lt;&gt;'RC'!$D$21),0,1)</f>
        <v>0</v>
      </c>
      <c r="AH1017" s="48">
        <f t="shared" si="350"/>
        <v>3.9899999999996903E-2</v>
      </c>
      <c r="AI1017" s="48" t="str">
        <f t="shared" si="332"/>
        <v/>
      </c>
      <c r="AJ1017" s="48" t="str">
        <f t="shared" si="333"/>
        <v/>
      </c>
      <c r="AK1017" s="52" t="str">
        <f t="shared" si="334"/>
        <v/>
      </c>
      <c r="AL1017" s="52" t="str">
        <f t="shared" si="335"/>
        <v/>
      </c>
      <c r="AM1017" s="48" t="str">
        <f t="shared" si="336"/>
        <v/>
      </c>
      <c r="AN1017" s="48" t="str">
        <f t="shared" si="337"/>
        <v/>
      </c>
      <c r="AP1017" s="18" t="str">
        <f t="shared" si="338"/>
        <v/>
      </c>
      <c r="AQ1017" s="18" t="str">
        <f t="shared" si="339"/>
        <v/>
      </c>
      <c r="AR1017" s="18">
        <v>3.9899999999999998E-2</v>
      </c>
      <c r="AS1017" s="18">
        <f>IF(AF!$D$27="Todos",1,IF(M1017=AF!$D$27,1,0))</f>
        <v>1</v>
      </c>
      <c r="AT1017" s="53">
        <f>IF(AND(E1017=AF!$D$6,OR(LT!M1017=AF!$D$27,AF!$D$27="Todos"),OR(AP1017=AF!$E$8,AQ1017=AF!$E$8)),AR1017+AS1017,0)</f>
        <v>0</v>
      </c>
      <c r="AU1017" s="18" t="str">
        <f t="shared" si="340"/>
        <v/>
      </c>
      <c r="AV1017" s="54" t="str">
        <f t="shared" si="341"/>
        <v/>
      </c>
      <c r="AW1017" s="54" t="str">
        <f t="shared" si="342"/>
        <v/>
      </c>
      <c r="AX1017" s="18" t="str">
        <f t="shared" si="343"/>
        <v/>
      </c>
      <c r="AY1017" s="18" t="str">
        <f t="shared" si="344"/>
        <v/>
      </c>
      <c r="BA1017" s="18">
        <f>IF($E1017=AF!$D$6,IF($M1017="Concluída no prazo",2,IF($M1017="Concluída com atraso",1,0)),0)</f>
        <v>0</v>
      </c>
      <c r="BB1017" s="18">
        <f>IF($E1017=AF!$D$6,IF($M1017="Atrasada",2,IF($M1017="Concluída com atraso",1,0)),0)</f>
        <v>0</v>
      </c>
      <c r="BC1017" s="18">
        <v>1.0109999999999999E-2</v>
      </c>
      <c r="BD1017" s="18">
        <f t="shared" si="351"/>
        <v>1.0109999999999999E-2</v>
      </c>
      <c r="BE1017" s="18">
        <f t="shared" si="351"/>
        <v>1.0109999999999999E-2</v>
      </c>
      <c r="BF1017" s="18" t="str">
        <f t="shared" si="345"/>
        <v/>
      </c>
      <c r="BN1017" s="18" t="str">
        <f t="shared" si="346"/>
        <v>s</v>
      </c>
    </row>
    <row r="1018" spans="3:66" ht="50.1" customHeight="1" thickTop="1" thickBot="1" x14ac:dyDescent="0.3">
      <c r="C1018" s="46"/>
      <c r="D1018" s="46"/>
      <c r="E1018" s="46"/>
      <c r="F1018" s="122"/>
      <c r="G1018" s="122"/>
      <c r="H1018" s="78" t="str">
        <f t="shared" si="347"/>
        <v/>
      </c>
      <c r="I1018" s="78" t="str">
        <f t="shared" si="348"/>
        <v/>
      </c>
      <c r="J1018" s="16"/>
      <c r="K1018" s="46" t="str">
        <f t="shared" si="349"/>
        <v/>
      </c>
      <c r="L1018" s="16"/>
      <c r="M1018" s="16"/>
      <c r="N1018" s="46"/>
      <c r="O1018" s="47" t="str">
        <f t="shared" si="352"/>
        <v/>
      </c>
      <c r="P1018" s="47"/>
      <c r="Q1018" s="48" t="str">
        <f>IFERROR(VLOOKUP(E1018,Funcionários!$C$8:$E$207,3,FALSE),"")</f>
        <v/>
      </c>
      <c r="R1018" s="47"/>
      <c r="S1018" s="49" t="str">
        <f t="shared" si="353"/>
        <v/>
      </c>
      <c r="T1018" s="49">
        <v>1.0120000000000001E-2</v>
      </c>
      <c r="U1018" s="48" t="str">
        <f>IF(Funcionários!C1019=0,"",Funcionários!C1019)</f>
        <v/>
      </c>
      <c r="V1018" s="50">
        <f>IF(U1018="",0,IF(COUNTIFS($E$7:$E$3006,U1018,$I$7:$I$3006,'RC'!$E$6)=0,0,COUNTIFS($M$7:$M$3006,"Concluída no prazo",$E$7:$E$3006,U1018,$I$7:$I$3006,'RC'!$E$6)/COUNTIFS($E$7:$E$3006,U1018,$I$7:$I$3006,'RC'!$E$6)))</f>
        <v>0</v>
      </c>
      <c r="W1018" s="49">
        <f>SUMIFS($J$7:$J$3006,$E$7:$E$3006,U1018,$I$7:$I$3006,'RC'!$E$6)+SUMIFS($L$7:$L$3006,$E$7:$E$3006,U1018,$I$7:$I$3006,'RC'!$E$6)</f>
        <v>0</v>
      </c>
      <c r="X1018" s="48">
        <f>COUNTIFS($E$7:$E$3006,U1018,$I$7:$I$3006,'RC'!$E$6)</f>
        <v>0</v>
      </c>
      <c r="Y1018" s="48"/>
      <c r="Z1018" s="51" t="str">
        <f>IF(AQ1018='RC'!$E$6,AC1018*1000+AD1018,"")</f>
        <v/>
      </c>
      <c r="AA1018" s="51" t="str">
        <f>IF(AB1018="","",IF(AQ1018='RC'!$E$6,AC1018*1000-AD1018,""))</f>
        <v/>
      </c>
      <c r="AB1018" s="48" t="str">
        <f>IFERROR(VLOOKUP(E1018,Funcionários!$C$8:$E$207,3,FALSE),"")</f>
        <v/>
      </c>
      <c r="AC1018" s="50" t="str">
        <f>IF(AB1018="","",IF(COUNTIFS($AB$7:$AB$3006,AB1018,$AQ$7:$AQ$3006,'RC'!$E$6)=0,"",COUNTIFS($M$7:$M$3006,"Concluída no prazo",$AB$7:$AB$3006,AB1018,$AQ$7:$AQ$3006,'RC'!$E$6)/COUNTIFS($AB$7:$AB$3006,AB1018,$AQ$7:$AQ$3006,'RC'!$E$6)))</f>
        <v/>
      </c>
      <c r="AD1018" s="48">
        <f>SUMIF($AQ$7:$AQ$3006,'RC'!$E$6,$J$7:$J$3006)+SUMIF($AQ$7:$AQ$3006,'RC'!$E$6,$L$7:$L$3006)</f>
        <v>21</v>
      </c>
      <c r="AF1018" s="48">
        <v>3.98899999999969E-2</v>
      </c>
      <c r="AG1018" s="48">
        <f>IF(OR(AQ1018="",AQ1018&lt;&gt;'RC'!$E$6,AB1018&lt;&gt;'RC'!$D$21),0,1)</f>
        <v>0</v>
      </c>
      <c r="AH1018" s="48">
        <f t="shared" si="350"/>
        <v>3.98899999999969E-2</v>
      </c>
      <c r="AI1018" s="48" t="str">
        <f t="shared" si="332"/>
        <v/>
      </c>
      <c r="AJ1018" s="48" t="str">
        <f t="shared" si="333"/>
        <v/>
      </c>
      <c r="AK1018" s="52" t="str">
        <f t="shared" si="334"/>
        <v/>
      </c>
      <c r="AL1018" s="52" t="str">
        <f t="shared" si="335"/>
        <v/>
      </c>
      <c r="AM1018" s="48" t="str">
        <f t="shared" si="336"/>
        <v/>
      </c>
      <c r="AN1018" s="48" t="str">
        <f t="shared" si="337"/>
        <v/>
      </c>
      <c r="AP1018" s="18" t="str">
        <f t="shared" si="338"/>
        <v/>
      </c>
      <c r="AQ1018" s="18" t="str">
        <f t="shared" si="339"/>
        <v/>
      </c>
      <c r="AR1018" s="18">
        <v>3.9890000000000002E-2</v>
      </c>
      <c r="AS1018" s="18">
        <f>IF(AF!$D$27="Todos",1,IF(M1018=AF!$D$27,1,0))</f>
        <v>1</v>
      </c>
      <c r="AT1018" s="53">
        <f>IF(AND(E1018=AF!$D$6,OR(LT!M1018=AF!$D$27,AF!$D$27="Todos"),OR(AP1018=AF!$E$8,AQ1018=AF!$E$8)),AR1018+AS1018,0)</f>
        <v>0</v>
      </c>
      <c r="AU1018" s="18" t="str">
        <f t="shared" si="340"/>
        <v/>
      </c>
      <c r="AV1018" s="54" t="str">
        <f t="shared" si="341"/>
        <v/>
      </c>
      <c r="AW1018" s="54" t="str">
        <f t="shared" si="342"/>
        <v/>
      </c>
      <c r="AX1018" s="18" t="str">
        <f t="shared" si="343"/>
        <v/>
      </c>
      <c r="AY1018" s="18" t="str">
        <f t="shared" si="344"/>
        <v/>
      </c>
      <c r="BA1018" s="18">
        <f>IF($E1018=AF!$D$6,IF($M1018="Concluída no prazo",2,IF($M1018="Concluída com atraso",1,0)),0)</f>
        <v>0</v>
      </c>
      <c r="BB1018" s="18">
        <f>IF($E1018=AF!$D$6,IF($M1018="Atrasada",2,IF($M1018="Concluída com atraso",1,0)),0)</f>
        <v>0</v>
      </c>
      <c r="BC1018" s="18">
        <v>1.0120000000000001E-2</v>
      </c>
      <c r="BD1018" s="18">
        <f t="shared" si="351"/>
        <v>1.0120000000000001E-2</v>
      </c>
      <c r="BE1018" s="18">
        <f t="shared" si="351"/>
        <v>1.0120000000000001E-2</v>
      </c>
      <c r="BF1018" s="18" t="str">
        <f t="shared" si="345"/>
        <v/>
      </c>
      <c r="BN1018" s="18" t="str">
        <f t="shared" si="346"/>
        <v>s</v>
      </c>
    </row>
    <row r="1019" spans="3:66" ht="50.1" customHeight="1" thickTop="1" thickBot="1" x14ac:dyDescent="0.3">
      <c r="C1019" s="46"/>
      <c r="D1019" s="46"/>
      <c r="E1019" s="46"/>
      <c r="F1019" s="122"/>
      <c r="G1019" s="122"/>
      <c r="H1019" s="78" t="str">
        <f t="shared" si="347"/>
        <v/>
      </c>
      <c r="I1019" s="78" t="str">
        <f t="shared" si="348"/>
        <v/>
      </c>
      <c r="J1019" s="16"/>
      <c r="K1019" s="46" t="str">
        <f t="shared" si="349"/>
        <v/>
      </c>
      <c r="L1019" s="16"/>
      <c r="M1019" s="16"/>
      <c r="N1019" s="46"/>
      <c r="O1019" s="47" t="str">
        <f t="shared" si="352"/>
        <v/>
      </c>
      <c r="P1019" s="47"/>
      <c r="Q1019" s="48" t="str">
        <f>IFERROR(VLOOKUP(E1019,Funcionários!$C$8:$E$207,3,FALSE),"")</f>
        <v/>
      </c>
      <c r="R1019" s="47"/>
      <c r="S1019" s="49" t="str">
        <f t="shared" si="353"/>
        <v/>
      </c>
      <c r="T1019" s="49">
        <v>1.013E-2</v>
      </c>
      <c r="U1019" s="48" t="str">
        <f>IF(Funcionários!C1020=0,"",Funcionários!C1020)</f>
        <v/>
      </c>
      <c r="V1019" s="50">
        <f>IF(U1019="",0,IF(COUNTIFS($E$7:$E$3006,U1019,$I$7:$I$3006,'RC'!$E$6)=0,0,COUNTIFS($M$7:$M$3006,"Concluída no prazo",$E$7:$E$3006,U1019,$I$7:$I$3006,'RC'!$E$6)/COUNTIFS($E$7:$E$3006,U1019,$I$7:$I$3006,'RC'!$E$6)))</f>
        <v>0</v>
      </c>
      <c r="W1019" s="49">
        <f>SUMIFS($J$7:$J$3006,$E$7:$E$3006,U1019,$I$7:$I$3006,'RC'!$E$6)+SUMIFS($L$7:$L$3006,$E$7:$E$3006,U1019,$I$7:$I$3006,'RC'!$E$6)</f>
        <v>0</v>
      </c>
      <c r="X1019" s="48">
        <f>COUNTIFS($E$7:$E$3006,U1019,$I$7:$I$3006,'RC'!$E$6)</f>
        <v>0</v>
      </c>
      <c r="Y1019" s="48"/>
      <c r="Z1019" s="51" t="str">
        <f>IF(AQ1019='RC'!$E$6,AC1019*1000+AD1019,"")</f>
        <v/>
      </c>
      <c r="AA1019" s="51" t="str">
        <f>IF(AB1019="","",IF(AQ1019='RC'!$E$6,AC1019*1000-AD1019,""))</f>
        <v/>
      </c>
      <c r="AB1019" s="48" t="str">
        <f>IFERROR(VLOOKUP(E1019,Funcionários!$C$8:$E$207,3,FALSE),"")</f>
        <v/>
      </c>
      <c r="AC1019" s="50" t="str">
        <f>IF(AB1019="","",IF(COUNTIFS($AB$7:$AB$3006,AB1019,$AQ$7:$AQ$3006,'RC'!$E$6)=0,"",COUNTIFS($M$7:$M$3006,"Concluída no prazo",$AB$7:$AB$3006,AB1019,$AQ$7:$AQ$3006,'RC'!$E$6)/COUNTIFS($AB$7:$AB$3006,AB1019,$AQ$7:$AQ$3006,'RC'!$E$6)))</f>
        <v/>
      </c>
      <c r="AD1019" s="48">
        <f>SUMIF($AQ$7:$AQ$3006,'RC'!$E$6,$J$7:$J$3006)+SUMIF($AQ$7:$AQ$3006,'RC'!$E$6,$L$7:$L$3006)</f>
        <v>21</v>
      </c>
      <c r="AF1019" s="48">
        <v>3.9879999999996897E-2</v>
      </c>
      <c r="AG1019" s="48">
        <f>IF(OR(AQ1019="",AQ1019&lt;&gt;'RC'!$E$6,AB1019&lt;&gt;'RC'!$D$21),0,1)</f>
        <v>0</v>
      </c>
      <c r="AH1019" s="48">
        <f t="shared" si="350"/>
        <v>3.9879999999996897E-2</v>
      </c>
      <c r="AI1019" s="48" t="str">
        <f t="shared" si="332"/>
        <v/>
      </c>
      <c r="AJ1019" s="48" t="str">
        <f t="shared" si="333"/>
        <v/>
      </c>
      <c r="AK1019" s="52" t="str">
        <f t="shared" si="334"/>
        <v/>
      </c>
      <c r="AL1019" s="52" t="str">
        <f t="shared" si="335"/>
        <v/>
      </c>
      <c r="AM1019" s="48" t="str">
        <f t="shared" si="336"/>
        <v/>
      </c>
      <c r="AN1019" s="48" t="str">
        <f t="shared" si="337"/>
        <v/>
      </c>
      <c r="AP1019" s="18" t="str">
        <f t="shared" si="338"/>
        <v/>
      </c>
      <c r="AQ1019" s="18" t="str">
        <f t="shared" si="339"/>
        <v/>
      </c>
      <c r="AR1019" s="18">
        <v>3.9879999999999999E-2</v>
      </c>
      <c r="AS1019" s="18">
        <f>IF(AF!$D$27="Todos",1,IF(M1019=AF!$D$27,1,0))</f>
        <v>1</v>
      </c>
      <c r="AT1019" s="53">
        <f>IF(AND(E1019=AF!$D$6,OR(LT!M1019=AF!$D$27,AF!$D$27="Todos"),OR(AP1019=AF!$E$8,AQ1019=AF!$E$8)),AR1019+AS1019,0)</f>
        <v>0</v>
      </c>
      <c r="AU1019" s="18" t="str">
        <f t="shared" si="340"/>
        <v/>
      </c>
      <c r="AV1019" s="54" t="str">
        <f t="shared" si="341"/>
        <v/>
      </c>
      <c r="AW1019" s="54" t="str">
        <f t="shared" si="342"/>
        <v/>
      </c>
      <c r="AX1019" s="18" t="str">
        <f t="shared" si="343"/>
        <v/>
      </c>
      <c r="AY1019" s="18" t="str">
        <f t="shared" si="344"/>
        <v/>
      </c>
      <c r="BA1019" s="18">
        <f>IF($E1019=AF!$D$6,IF($M1019="Concluída no prazo",2,IF($M1019="Concluída com atraso",1,0)),0)</f>
        <v>0</v>
      </c>
      <c r="BB1019" s="18">
        <f>IF($E1019=AF!$D$6,IF($M1019="Atrasada",2,IF($M1019="Concluída com atraso",1,0)),0)</f>
        <v>0</v>
      </c>
      <c r="BC1019" s="18">
        <v>1.013E-2</v>
      </c>
      <c r="BD1019" s="18">
        <f t="shared" si="351"/>
        <v>1.013E-2</v>
      </c>
      <c r="BE1019" s="18">
        <f t="shared" si="351"/>
        <v>1.013E-2</v>
      </c>
      <c r="BF1019" s="18" t="str">
        <f t="shared" si="345"/>
        <v/>
      </c>
      <c r="BN1019" s="18" t="str">
        <f t="shared" si="346"/>
        <v>s</v>
      </c>
    </row>
    <row r="1020" spans="3:66" ht="50.1" customHeight="1" thickTop="1" thickBot="1" x14ac:dyDescent="0.3">
      <c r="C1020" s="46"/>
      <c r="D1020" s="46"/>
      <c r="E1020" s="46"/>
      <c r="F1020" s="122"/>
      <c r="G1020" s="122"/>
      <c r="H1020" s="78" t="str">
        <f t="shared" si="347"/>
        <v/>
      </c>
      <c r="I1020" s="78" t="str">
        <f t="shared" si="348"/>
        <v/>
      </c>
      <c r="J1020" s="16"/>
      <c r="K1020" s="46" t="str">
        <f t="shared" si="349"/>
        <v/>
      </c>
      <c r="L1020" s="16"/>
      <c r="M1020" s="16"/>
      <c r="N1020" s="46"/>
      <c r="O1020" s="47" t="str">
        <f t="shared" si="352"/>
        <v/>
      </c>
      <c r="P1020" s="47"/>
      <c r="Q1020" s="48" t="str">
        <f>IFERROR(VLOOKUP(E1020,Funcionários!$C$8:$E$207,3,FALSE),"")</f>
        <v/>
      </c>
      <c r="R1020" s="47"/>
      <c r="S1020" s="49" t="str">
        <f t="shared" si="353"/>
        <v/>
      </c>
      <c r="T1020" s="49">
        <v>1.014E-2</v>
      </c>
      <c r="U1020" s="48" t="str">
        <f>IF(Funcionários!C1021=0,"",Funcionários!C1021)</f>
        <v/>
      </c>
      <c r="V1020" s="50">
        <f>IF(U1020="",0,IF(COUNTIFS($E$7:$E$3006,U1020,$I$7:$I$3006,'RC'!$E$6)=0,0,COUNTIFS($M$7:$M$3006,"Concluída no prazo",$E$7:$E$3006,U1020,$I$7:$I$3006,'RC'!$E$6)/COUNTIFS($E$7:$E$3006,U1020,$I$7:$I$3006,'RC'!$E$6)))</f>
        <v>0</v>
      </c>
      <c r="W1020" s="49">
        <f>SUMIFS($J$7:$J$3006,$E$7:$E$3006,U1020,$I$7:$I$3006,'RC'!$E$6)+SUMIFS($L$7:$L$3006,$E$7:$E$3006,U1020,$I$7:$I$3006,'RC'!$E$6)</f>
        <v>0</v>
      </c>
      <c r="X1020" s="48">
        <f>COUNTIFS($E$7:$E$3006,U1020,$I$7:$I$3006,'RC'!$E$6)</f>
        <v>0</v>
      </c>
      <c r="Y1020" s="48"/>
      <c r="Z1020" s="51" t="str">
        <f>IF(AQ1020='RC'!$E$6,AC1020*1000+AD1020,"")</f>
        <v/>
      </c>
      <c r="AA1020" s="51" t="str">
        <f>IF(AB1020="","",IF(AQ1020='RC'!$E$6,AC1020*1000-AD1020,""))</f>
        <v/>
      </c>
      <c r="AB1020" s="48" t="str">
        <f>IFERROR(VLOOKUP(E1020,Funcionários!$C$8:$E$207,3,FALSE),"")</f>
        <v/>
      </c>
      <c r="AC1020" s="50" t="str">
        <f>IF(AB1020="","",IF(COUNTIFS($AB$7:$AB$3006,AB1020,$AQ$7:$AQ$3006,'RC'!$E$6)=0,"",COUNTIFS($M$7:$M$3006,"Concluída no prazo",$AB$7:$AB$3006,AB1020,$AQ$7:$AQ$3006,'RC'!$E$6)/COUNTIFS($AB$7:$AB$3006,AB1020,$AQ$7:$AQ$3006,'RC'!$E$6)))</f>
        <v/>
      </c>
      <c r="AD1020" s="48">
        <f>SUMIF($AQ$7:$AQ$3006,'RC'!$E$6,$J$7:$J$3006)+SUMIF($AQ$7:$AQ$3006,'RC'!$E$6,$L$7:$L$3006)</f>
        <v>21</v>
      </c>
      <c r="AF1020" s="48">
        <v>3.9869999999996901E-2</v>
      </c>
      <c r="AG1020" s="48">
        <f>IF(OR(AQ1020="",AQ1020&lt;&gt;'RC'!$E$6,AB1020&lt;&gt;'RC'!$D$21),0,1)</f>
        <v>0</v>
      </c>
      <c r="AH1020" s="48">
        <f t="shared" si="350"/>
        <v>3.9869999999996901E-2</v>
      </c>
      <c r="AI1020" s="48" t="str">
        <f t="shared" si="332"/>
        <v/>
      </c>
      <c r="AJ1020" s="48" t="str">
        <f t="shared" si="333"/>
        <v/>
      </c>
      <c r="AK1020" s="52" t="str">
        <f t="shared" si="334"/>
        <v/>
      </c>
      <c r="AL1020" s="52" t="str">
        <f t="shared" si="335"/>
        <v/>
      </c>
      <c r="AM1020" s="48" t="str">
        <f t="shared" si="336"/>
        <v/>
      </c>
      <c r="AN1020" s="48" t="str">
        <f t="shared" si="337"/>
        <v/>
      </c>
      <c r="AP1020" s="18" t="str">
        <f t="shared" si="338"/>
        <v/>
      </c>
      <c r="AQ1020" s="18" t="str">
        <f t="shared" si="339"/>
        <v/>
      </c>
      <c r="AR1020" s="18">
        <v>3.9870000000000003E-2</v>
      </c>
      <c r="AS1020" s="18">
        <f>IF(AF!$D$27="Todos",1,IF(M1020=AF!$D$27,1,0))</f>
        <v>1</v>
      </c>
      <c r="AT1020" s="53">
        <f>IF(AND(E1020=AF!$D$6,OR(LT!M1020=AF!$D$27,AF!$D$27="Todos"),OR(AP1020=AF!$E$8,AQ1020=AF!$E$8)),AR1020+AS1020,0)</f>
        <v>0</v>
      </c>
      <c r="AU1020" s="18" t="str">
        <f t="shared" si="340"/>
        <v/>
      </c>
      <c r="AV1020" s="54" t="str">
        <f t="shared" si="341"/>
        <v/>
      </c>
      <c r="AW1020" s="54" t="str">
        <f t="shared" si="342"/>
        <v/>
      </c>
      <c r="AX1020" s="18" t="str">
        <f t="shared" si="343"/>
        <v/>
      </c>
      <c r="AY1020" s="18" t="str">
        <f t="shared" si="344"/>
        <v/>
      </c>
      <c r="BA1020" s="18">
        <f>IF($E1020=AF!$D$6,IF($M1020="Concluída no prazo",2,IF($M1020="Concluída com atraso",1,0)),0)</f>
        <v>0</v>
      </c>
      <c r="BB1020" s="18">
        <f>IF($E1020=AF!$D$6,IF($M1020="Atrasada",2,IF($M1020="Concluída com atraso",1,0)),0)</f>
        <v>0</v>
      </c>
      <c r="BC1020" s="18">
        <v>1.014E-2</v>
      </c>
      <c r="BD1020" s="18">
        <f t="shared" si="351"/>
        <v>1.014E-2</v>
      </c>
      <c r="BE1020" s="18">
        <f t="shared" si="351"/>
        <v>1.014E-2</v>
      </c>
      <c r="BF1020" s="18" t="str">
        <f t="shared" si="345"/>
        <v/>
      </c>
      <c r="BN1020" s="18" t="str">
        <f t="shared" si="346"/>
        <v>s</v>
      </c>
    </row>
    <row r="1021" spans="3:66" ht="50.1" customHeight="1" thickTop="1" thickBot="1" x14ac:dyDescent="0.3">
      <c r="C1021" s="46"/>
      <c r="D1021" s="46"/>
      <c r="E1021" s="46"/>
      <c r="F1021" s="122"/>
      <c r="G1021" s="122"/>
      <c r="H1021" s="78" t="str">
        <f t="shared" si="347"/>
        <v/>
      </c>
      <c r="I1021" s="78" t="str">
        <f t="shared" si="348"/>
        <v/>
      </c>
      <c r="J1021" s="16"/>
      <c r="K1021" s="46" t="str">
        <f t="shared" si="349"/>
        <v/>
      </c>
      <c r="L1021" s="16"/>
      <c r="M1021" s="16"/>
      <c r="N1021" s="46"/>
      <c r="O1021" s="47" t="str">
        <f t="shared" si="352"/>
        <v/>
      </c>
      <c r="P1021" s="47"/>
      <c r="Q1021" s="48" t="str">
        <f>IFERROR(VLOOKUP(E1021,Funcionários!$C$8:$E$207,3,FALSE),"")</f>
        <v/>
      </c>
      <c r="R1021" s="47"/>
      <c r="S1021" s="49" t="str">
        <f t="shared" si="353"/>
        <v/>
      </c>
      <c r="T1021" s="49">
        <v>1.0149999999999999E-2</v>
      </c>
      <c r="U1021" s="48" t="str">
        <f>IF(Funcionários!C1022=0,"",Funcionários!C1022)</f>
        <v/>
      </c>
      <c r="V1021" s="50">
        <f>IF(U1021="",0,IF(COUNTIFS($E$7:$E$3006,U1021,$I$7:$I$3006,'RC'!$E$6)=0,0,COUNTIFS($M$7:$M$3006,"Concluída no prazo",$E$7:$E$3006,U1021,$I$7:$I$3006,'RC'!$E$6)/COUNTIFS($E$7:$E$3006,U1021,$I$7:$I$3006,'RC'!$E$6)))</f>
        <v>0</v>
      </c>
      <c r="W1021" s="49">
        <f>SUMIFS($J$7:$J$3006,$E$7:$E$3006,U1021,$I$7:$I$3006,'RC'!$E$6)+SUMIFS($L$7:$L$3006,$E$7:$E$3006,U1021,$I$7:$I$3006,'RC'!$E$6)</f>
        <v>0</v>
      </c>
      <c r="X1021" s="48">
        <f>COUNTIFS($E$7:$E$3006,U1021,$I$7:$I$3006,'RC'!$E$6)</f>
        <v>0</v>
      </c>
      <c r="Y1021" s="48"/>
      <c r="Z1021" s="51" t="str">
        <f>IF(AQ1021='RC'!$E$6,AC1021*1000+AD1021,"")</f>
        <v/>
      </c>
      <c r="AA1021" s="51" t="str">
        <f>IF(AB1021="","",IF(AQ1021='RC'!$E$6,AC1021*1000-AD1021,""))</f>
        <v/>
      </c>
      <c r="AB1021" s="48" t="str">
        <f>IFERROR(VLOOKUP(E1021,Funcionários!$C$8:$E$207,3,FALSE),"")</f>
        <v/>
      </c>
      <c r="AC1021" s="50" t="str">
        <f>IF(AB1021="","",IF(COUNTIFS($AB$7:$AB$3006,AB1021,$AQ$7:$AQ$3006,'RC'!$E$6)=0,"",COUNTIFS($M$7:$M$3006,"Concluída no prazo",$AB$7:$AB$3006,AB1021,$AQ$7:$AQ$3006,'RC'!$E$6)/COUNTIFS($AB$7:$AB$3006,AB1021,$AQ$7:$AQ$3006,'RC'!$E$6)))</f>
        <v/>
      </c>
      <c r="AD1021" s="48">
        <f>SUMIF($AQ$7:$AQ$3006,'RC'!$E$6,$J$7:$J$3006)+SUMIF($AQ$7:$AQ$3006,'RC'!$E$6,$L$7:$L$3006)</f>
        <v>21</v>
      </c>
      <c r="AF1021" s="48">
        <v>3.9859999999996898E-2</v>
      </c>
      <c r="AG1021" s="48">
        <f>IF(OR(AQ1021="",AQ1021&lt;&gt;'RC'!$E$6,AB1021&lt;&gt;'RC'!$D$21),0,1)</f>
        <v>0</v>
      </c>
      <c r="AH1021" s="48">
        <f t="shared" si="350"/>
        <v>3.9859999999996898E-2</v>
      </c>
      <c r="AI1021" s="48" t="str">
        <f t="shared" si="332"/>
        <v/>
      </c>
      <c r="AJ1021" s="48" t="str">
        <f t="shared" si="333"/>
        <v/>
      </c>
      <c r="AK1021" s="52" t="str">
        <f t="shared" si="334"/>
        <v/>
      </c>
      <c r="AL1021" s="52" t="str">
        <f t="shared" si="335"/>
        <v/>
      </c>
      <c r="AM1021" s="48" t="str">
        <f t="shared" si="336"/>
        <v/>
      </c>
      <c r="AN1021" s="48" t="str">
        <f t="shared" si="337"/>
        <v/>
      </c>
      <c r="AP1021" s="18" t="str">
        <f t="shared" si="338"/>
        <v/>
      </c>
      <c r="AQ1021" s="18" t="str">
        <f t="shared" si="339"/>
        <v/>
      </c>
      <c r="AR1021" s="18">
        <v>3.986E-2</v>
      </c>
      <c r="AS1021" s="18">
        <f>IF(AF!$D$27="Todos",1,IF(M1021=AF!$D$27,1,0))</f>
        <v>1</v>
      </c>
      <c r="AT1021" s="53">
        <f>IF(AND(E1021=AF!$D$6,OR(LT!M1021=AF!$D$27,AF!$D$27="Todos"),OR(AP1021=AF!$E$8,AQ1021=AF!$E$8)),AR1021+AS1021,0)</f>
        <v>0</v>
      </c>
      <c r="AU1021" s="18" t="str">
        <f t="shared" si="340"/>
        <v/>
      </c>
      <c r="AV1021" s="54" t="str">
        <f t="shared" si="341"/>
        <v/>
      </c>
      <c r="AW1021" s="54" t="str">
        <f t="shared" si="342"/>
        <v/>
      </c>
      <c r="AX1021" s="18" t="str">
        <f t="shared" si="343"/>
        <v/>
      </c>
      <c r="AY1021" s="18" t="str">
        <f t="shared" si="344"/>
        <v/>
      </c>
      <c r="BA1021" s="18">
        <f>IF($E1021=AF!$D$6,IF($M1021="Concluída no prazo",2,IF($M1021="Concluída com atraso",1,0)),0)</f>
        <v>0</v>
      </c>
      <c r="BB1021" s="18">
        <f>IF($E1021=AF!$D$6,IF($M1021="Atrasada",2,IF($M1021="Concluída com atraso",1,0)),0)</f>
        <v>0</v>
      </c>
      <c r="BC1021" s="18">
        <v>1.0149999999999999E-2</v>
      </c>
      <c r="BD1021" s="18">
        <f t="shared" si="351"/>
        <v>1.0149999999999999E-2</v>
      </c>
      <c r="BE1021" s="18">
        <f t="shared" si="351"/>
        <v>1.0149999999999999E-2</v>
      </c>
      <c r="BF1021" s="18" t="str">
        <f t="shared" si="345"/>
        <v/>
      </c>
      <c r="BN1021" s="18" t="str">
        <f t="shared" si="346"/>
        <v>s</v>
      </c>
    </row>
    <row r="1022" spans="3:66" ht="50.1" customHeight="1" thickTop="1" thickBot="1" x14ac:dyDescent="0.3">
      <c r="C1022" s="46"/>
      <c r="D1022" s="46"/>
      <c r="E1022" s="46"/>
      <c r="F1022" s="122"/>
      <c r="G1022" s="122"/>
      <c r="H1022" s="78" t="str">
        <f t="shared" si="347"/>
        <v/>
      </c>
      <c r="I1022" s="78" t="str">
        <f t="shared" si="348"/>
        <v/>
      </c>
      <c r="J1022" s="16"/>
      <c r="K1022" s="46" t="str">
        <f t="shared" si="349"/>
        <v/>
      </c>
      <c r="L1022" s="16"/>
      <c r="M1022" s="16"/>
      <c r="N1022" s="46"/>
      <c r="O1022" s="47" t="str">
        <f t="shared" si="352"/>
        <v/>
      </c>
      <c r="P1022" s="47"/>
      <c r="Q1022" s="48" t="str">
        <f>IFERROR(VLOOKUP(E1022,Funcionários!$C$8:$E$207,3,FALSE),"")</f>
        <v/>
      </c>
      <c r="R1022" s="47"/>
      <c r="S1022" s="49" t="str">
        <f t="shared" si="353"/>
        <v/>
      </c>
      <c r="T1022" s="49">
        <v>1.0160000000000001E-2</v>
      </c>
      <c r="U1022" s="48" t="str">
        <f>IF(Funcionários!C1023=0,"",Funcionários!C1023)</f>
        <v/>
      </c>
      <c r="V1022" s="50">
        <f>IF(U1022="",0,IF(COUNTIFS($E$7:$E$3006,U1022,$I$7:$I$3006,'RC'!$E$6)=0,0,COUNTIFS($M$7:$M$3006,"Concluída no prazo",$E$7:$E$3006,U1022,$I$7:$I$3006,'RC'!$E$6)/COUNTIFS($E$7:$E$3006,U1022,$I$7:$I$3006,'RC'!$E$6)))</f>
        <v>0</v>
      </c>
      <c r="W1022" s="49">
        <f>SUMIFS($J$7:$J$3006,$E$7:$E$3006,U1022,$I$7:$I$3006,'RC'!$E$6)+SUMIFS($L$7:$L$3006,$E$7:$E$3006,U1022,$I$7:$I$3006,'RC'!$E$6)</f>
        <v>0</v>
      </c>
      <c r="X1022" s="48">
        <f>COUNTIFS($E$7:$E$3006,U1022,$I$7:$I$3006,'RC'!$E$6)</f>
        <v>0</v>
      </c>
      <c r="Y1022" s="48"/>
      <c r="Z1022" s="51" t="str">
        <f>IF(AQ1022='RC'!$E$6,AC1022*1000+AD1022,"")</f>
        <v/>
      </c>
      <c r="AA1022" s="51" t="str">
        <f>IF(AB1022="","",IF(AQ1022='RC'!$E$6,AC1022*1000-AD1022,""))</f>
        <v/>
      </c>
      <c r="AB1022" s="48" t="str">
        <f>IFERROR(VLOOKUP(E1022,Funcionários!$C$8:$E$207,3,FALSE),"")</f>
        <v/>
      </c>
      <c r="AC1022" s="50" t="str">
        <f>IF(AB1022="","",IF(COUNTIFS($AB$7:$AB$3006,AB1022,$AQ$7:$AQ$3006,'RC'!$E$6)=0,"",COUNTIFS($M$7:$M$3006,"Concluída no prazo",$AB$7:$AB$3006,AB1022,$AQ$7:$AQ$3006,'RC'!$E$6)/COUNTIFS($AB$7:$AB$3006,AB1022,$AQ$7:$AQ$3006,'RC'!$E$6)))</f>
        <v/>
      </c>
      <c r="AD1022" s="48">
        <f>SUMIF($AQ$7:$AQ$3006,'RC'!$E$6,$J$7:$J$3006)+SUMIF($AQ$7:$AQ$3006,'RC'!$E$6,$L$7:$L$3006)</f>
        <v>21</v>
      </c>
      <c r="AF1022" s="48">
        <v>3.9849999999996902E-2</v>
      </c>
      <c r="AG1022" s="48">
        <f>IF(OR(AQ1022="",AQ1022&lt;&gt;'RC'!$E$6,AB1022&lt;&gt;'RC'!$D$21),0,1)</f>
        <v>0</v>
      </c>
      <c r="AH1022" s="48">
        <f t="shared" si="350"/>
        <v>3.9849999999996902E-2</v>
      </c>
      <c r="AI1022" s="48" t="str">
        <f t="shared" si="332"/>
        <v/>
      </c>
      <c r="AJ1022" s="48" t="str">
        <f t="shared" si="333"/>
        <v/>
      </c>
      <c r="AK1022" s="52" t="str">
        <f t="shared" si="334"/>
        <v/>
      </c>
      <c r="AL1022" s="52" t="str">
        <f t="shared" si="335"/>
        <v/>
      </c>
      <c r="AM1022" s="48" t="str">
        <f t="shared" si="336"/>
        <v/>
      </c>
      <c r="AN1022" s="48" t="str">
        <f t="shared" si="337"/>
        <v/>
      </c>
      <c r="AP1022" s="18" t="str">
        <f t="shared" si="338"/>
        <v/>
      </c>
      <c r="AQ1022" s="18" t="str">
        <f t="shared" si="339"/>
        <v/>
      </c>
      <c r="AR1022" s="18">
        <v>3.9849999999999997E-2</v>
      </c>
      <c r="AS1022" s="18">
        <f>IF(AF!$D$27="Todos",1,IF(M1022=AF!$D$27,1,0))</f>
        <v>1</v>
      </c>
      <c r="AT1022" s="53">
        <f>IF(AND(E1022=AF!$D$6,OR(LT!M1022=AF!$D$27,AF!$D$27="Todos"),OR(AP1022=AF!$E$8,AQ1022=AF!$E$8)),AR1022+AS1022,0)</f>
        <v>0</v>
      </c>
      <c r="AU1022" s="18" t="str">
        <f t="shared" si="340"/>
        <v/>
      </c>
      <c r="AV1022" s="54" t="str">
        <f t="shared" si="341"/>
        <v/>
      </c>
      <c r="AW1022" s="54" t="str">
        <f t="shared" si="342"/>
        <v/>
      </c>
      <c r="AX1022" s="18" t="str">
        <f t="shared" si="343"/>
        <v/>
      </c>
      <c r="AY1022" s="18" t="str">
        <f t="shared" si="344"/>
        <v/>
      </c>
      <c r="BA1022" s="18">
        <f>IF($E1022=AF!$D$6,IF($M1022="Concluída no prazo",2,IF($M1022="Concluída com atraso",1,0)),0)</f>
        <v>0</v>
      </c>
      <c r="BB1022" s="18">
        <f>IF($E1022=AF!$D$6,IF($M1022="Atrasada",2,IF($M1022="Concluída com atraso",1,0)),0)</f>
        <v>0</v>
      </c>
      <c r="BC1022" s="18">
        <v>1.0160000000000001E-2</v>
      </c>
      <c r="BD1022" s="18">
        <f t="shared" si="351"/>
        <v>1.0160000000000001E-2</v>
      </c>
      <c r="BE1022" s="18">
        <f t="shared" si="351"/>
        <v>1.0160000000000001E-2</v>
      </c>
      <c r="BF1022" s="18" t="str">
        <f t="shared" si="345"/>
        <v/>
      </c>
      <c r="BN1022" s="18" t="str">
        <f t="shared" si="346"/>
        <v>s</v>
      </c>
    </row>
    <row r="1023" spans="3:66" ht="50.1" customHeight="1" thickTop="1" thickBot="1" x14ac:dyDescent="0.3">
      <c r="C1023" s="46"/>
      <c r="D1023" s="46"/>
      <c r="E1023" s="46"/>
      <c r="F1023" s="122"/>
      <c r="G1023" s="122"/>
      <c r="H1023" s="78" t="str">
        <f t="shared" si="347"/>
        <v/>
      </c>
      <c r="I1023" s="78" t="str">
        <f t="shared" si="348"/>
        <v/>
      </c>
      <c r="J1023" s="16"/>
      <c r="K1023" s="46" t="str">
        <f t="shared" si="349"/>
        <v/>
      </c>
      <c r="L1023" s="16"/>
      <c r="M1023" s="16"/>
      <c r="N1023" s="46"/>
      <c r="O1023" s="47" t="str">
        <f t="shared" si="352"/>
        <v/>
      </c>
      <c r="P1023" s="47"/>
      <c r="Q1023" s="48" t="str">
        <f>IFERROR(VLOOKUP(E1023,Funcionários!$C$8:$E$207,3,FALSE),"")</f>
        <v/>
      </c>
      <c r="R1023" s="47"/>
      <c r="S1023" s="49" t="str">
        <f t="shared" si="353"/>
        <v/>
      </c>
      <c r="T1023" s="49">
        <v>1.017E-2</v>
      </c>
      <c r="U1023" s="48" t="str">
        <f>IF(Funcionários!C1024=0,"",Funcionários!C1024)</f>
        <v/>
      </c>
      <c r="V1023" s="50">
        <f>IF(U1023="",0,IF(COUNTIFS($E$7:$E$3006,U1023,$I$7:$I$3006,'RC'!$E$6)=0,0,COUNTIFS($M$7:$M$3006,"Concluída no prazo",$E$7:$E$3006,U1023,$I$7:$I$3006,'RC'!$E$6)/COUNTIFS($E$7:$E$3006,U1023,$I$7:$I$3006,'RC'!$E$6)))</f>
        <v>0</v>
      </c>
      <c r="W1023" s="49">
        <f>SUMIFS($J$7:$J$3006,$E$7:$E$3006,U1023,$I$7:$I$3006,'RC'!$E$6)+SUMIFS($L$7:$L$3006,$E$7:$E$3006,U1023,$I$7:$I$3006,'RC'!$E$6)</f>
        <v>0</v>
      </c>
      <c r="X1023" s="48">
        <f>COUNTIFS($E$7:$E$3006,U1023,$I$7:$I$3006,'RC'!$E$6)</f>
        <v>0</v>
      </c>
      <c r="Y1023" s="48"/>
      <c r="Z1023" s="51" t="str">
        <f>IF(AQ1023='RC'!$E$6,AC1023*1000+AD1023,"")</f>
        <v/>
      </c>
      <c r="AA1023" s="51" t="str">
        <f>IF(AB1023="","",IF(AQ1023='RC'!$E$6,AC1023*1000-AD1023,""))</f>
        <v/>
      </c>
      <c r="AB1023" s="48" t="str">
        <f>IFERROR(VLOOKUP(E1023,Funcionários!$C$8:$E$207,3,FALSE),"")</f>
        <v/>
      </c>
      <c r="AC1023" s="50" t="str">
        <f>IF(AB1023="","",IF(COUNTIFS($AB$7:$AB$3006,AB1023,$AQ$7:$AQ$3006,'RC'!$E$6)=0,"",COUNTIFS($M$7:$M$3006,"Concluída no prazo",$AB$7:$AB$3006,AB1023,$AQ$7:$AQ$3006,'RC'!$E$6)/COUNTIFS($AB$7:$AB$3006,AB1023,$AQ$7:$AQ$3006,'RC'!$E$6)))</f>
        <v/>
      </c>
      <c r="AD1023" s="48">
        <f>SUMIF($AQ$7:$AQ$3006,'RC'!$E$6,$J$7:$J$3006)+SUMIF($AQ$7:$AQ$3006,'RC'!$E$6,$L$7:$L$3006)</f>
        <v>21</v>
      </c>
      <c r="AF1023" s="48">
        <v>3.9839999999996899E-2</v>
      </c>
      <c r="AG1023" s="48">
        <f>IF(OR(AQ1023="",AQ1023&lt;&gt;'RC'!$E$6,AB1023&lt;&gt;'RC'!$D$21),0,1)</f>
        <v>0</v>
      </c>
      <c r="AH1023" s="48">
        <f t="shared" si="350"/>
        <v>3.9839999999996899E-2</v>
      </c>
      <c r="AI1023" s="48" t="str">
        <f t="shared" si="332"/>
        <v/>
      </c>
      <c r="AJ1023" s="48" t="str">
        <f t="shared" si="333"/>
        <v/>
      </c>
      <c r="AK1023" s="52" t="str">
        <f t="shared" si="334"/>
        <v/>
      </c>
      <c r="AL1023" s="52" t="str">
        <f t="shared" si="335"/>
        <v/>
      </c>
      <c r="AM1023" s="48" t="str">
        <f t="shared" si="336"/>
        <v/>
      </c>
      <c r="AN1023" s="48" t="str">
        <f t="shared" si="337"/>
        <v/>
      </c>
      <c r="AP1023" s="18" t="str">
        <f t="shared" si="338"/>
        <v/>
      </c>
      <c r="AQ1023" s="18" t="str">
        <f t="shared" si="339"/>
        <v/>
      </c>
      <c r="AR1023" s="18">
        <v>3.984E-2</v>
      </c>
      <c r="AS1023" s="18">
        <f>IF(AF!$D$27="Todos",1,IF(M1023=AF!$D$27,1,0))</f>
        <v>1</v>
      </c>
      <c r="AT1023" s="53">
        <f>IF(AND(E1023=AF!$D$6,OR(LT!M1023=AF!$D$27,AF!$D$27="Todos"),OR(AP1023=AF!$E$8,AQ1023=AF!$E$8)),AR1023+AS1023,0)</f>
        <v>0</v>
      </c>
      <c r="AU1023" s="18" t="str">
        <f t="shared" si="340"/>
        <v/>
      </c>
      <c r="AV1023" s="54" t="str">
        <f t="shared" si="341"/>
        <v/>
      </c>
      <c r="AW1023" s="54" t="str">
        <f t="shared" si="342"/>
        <v/>
      </c>
      <c r="AX1023" s="18" t="str">
        <f t="shared" si="343"/>
        <v/>
      </c>
      <c r="AY1023" s="18" t="str">
        <f t="shared" si="344"/>
        <v/>
      </c>
      <c r="BA1023" s="18">
        <f>IF($E1023=AF!$D$6,IF($M1023="Concluída no prazo",2,IF($M1023="Concluída com atraso",1,0)),0)</f>
        <v>0</v>
      </c>
      <c r="BB1023" s="18">
        <f>IF($E1023=AF!$D$6,IF($M1023="Atrasada",2,IF($M1023="Concluída com atraso",1,0)),0)</f>
        <v>0</v>
      </c>
      <c r="BC1023" s="18">
        <v>1.017E-2</v>
      </c>
      <c r="BD1023" s="18">
        <f t="shared" si="351"/>
        <v>1.017E-2</v>
      </c>
      <c r="BE1023" s="18">
        <f t="shared" si="351"/>
        <v>1.017E-2</v>
      </c>
      <c r="BF1023" s="18" t="str">
        <f t="shared" si="345"/>
        <v/>
      </c>
      <c r="BN1023" s="18" t="str">
        <f t="shared" si="346"/>
        <v>s</v>
      </c>
    </row>
    <row r="1024" spans="3:66" ht="50.1" customHeight="1" thickTop="1" thickBot="1" x14ac:dyDescent="0.3">
      <c r="C1024" s="46"/>
      <c r="D1024" s="46"/>
      <c r="E1024" s="46"/>
      <c r="F1024" s="122"/>
      <c r="G1024" s="122"/>
      <c r="H1024" s="78" t="str">
        <f t="shared" si="347"/>
        <v/>
      </c>
      <c r="I1024" s="78" t="str">
        <f t="shared" si="348"/>
        <v/>
      </c>
      <c r="J1024" s="16"/>
      <c r="K1024" s="46" t="str">
        <f t="shared" si="349"/>
        <v/>
      </c>
      <c r="L1024" s="16"/>
      <c r="M1024" s="16"/>
      <c r="N1024" s="46"/>
      <c r="O1024" s="47" t="str">
        <f t="shared" si="352"/>
        <v/>
      </c>
      <c r="P1024" s="47"/>
      <c r="Q1024" s="48" t="str">
        <f>IFERROR(VLOOKUP(E1024,Funcionários!$C$8:$E$207,3,FALSE),"")</f>
        <v/>
      </c>
      <c r="R1024" s="47"/>
      <c r="S1024" s="49" t="str">
        <f t="shared" si="353"/>
        <v/>
      </c>
      <c r="T1024" s="49">
        <v>1.018E-2</v>
      </c>
      <c r="U1024" s="48" t="str">
        <f>IF(Funcionários!C1025=0,"",Funcionários!C1025)</f>
        <v/>
      </c>
      <c r="V1024" s="50">
        <f>IF(U1024="",0,IF(COUNTIFS($E$7:$E$3006,U1024,$I$7:$I$3006,'RC'!$E$6)=0,0,COUNTIFS($M$7:$M$3006,"Concluída no prazo",$E$7:$E$3006,U1024,$I$7:$I$3006,'RC'!$E$6)/COUNTIFS($E$7:$E$3006,U1024,$I$7:$I$3006,'RC'!$E$6)))</f>
        <v>0</v>
      </c>
      <c r="W1024" s="49">
        <f>SUMIFS($J$7:$J$3006,$E$7:$E$3006,U1024,$I$7:$I$3006,'RC'!$E$6)+SUMIFS($L$7:$L$3006,$E$7:$E$3006,U1024,$I$7:$I$3006,'RC'!$E$6)</f>
        <v>0</v>
      </c>
      <c r="X1024" s="48">
        <f>COUNTIFS($E$7:$E$3006,U1024,$I$7:$I$3006,'RC'!$E$6)</f>
        <v>0</v>
      </c>
      <c r="Y1024" s="48"/>
      <c r="Z1024" s="51" t="str">
        <f>IF(AQ1024='RC'!$E$6,AC1024*1000+AD1024,"")</f>
        <v/>
      </c>
      <c r="AA1024" s="51" t="str">
        <f>IF(AB1024="","",IF(AQ1024='RC'!$E$6,AC1024*1000-AD1024,""))</f>
        <v/>
      </c>
      <c r="AB1024" s="48" t="str">
        <f>IFERROR(VLOOKUP(E1024,Funcionários!$C$8:$E$207,3,FALSE),"")</f>
        <v/>
      </c>
      <c r="AC1024" s="50" t="str">
        <f>IF(AB1024="","",IF(COUNTIFS($AB$7:$AB$3006,AB1024,$AQ$7:$AQ$3006,'RC'!$E$6)=0,"",COUNTIFS($M$7:$M$3006,"Concluída no prazo",$AB$7:$AB$3006,AB1024,$AQ$7:$AQ$3006,'RC'!$E$6)/COUNTIFS($AB$7:$AB$3006,AB1024,$AQ$7:$AQ$3006,'RC'!$E$6)))</f>
        <v/>
      </c>
      <c r="AD1024" s="48">
        <f>SUMIF($AQ$7:$AQ$3006,'RC'!$E$6,$J$7:$J$3006)+SUMIF($AQ$7:$AQ$3006,'RC'!$E$6,$L$7:$L$3006)</f>
        <v>21</v>
      </c>
      <c r="AF1024" s="48">
        <v>3.9829999999996903E-2</v>
      </c>
      <c r="AG1024" s="48">
        <f>IF(OR(AQ1024="",AQ1024&lt;&gt;'RC'!$E$6,AB1024&lt;&gt;'RC'!$D$21),0,1)</f>
        <v>0</v>
      </c>
      <c r="AH1024" s="48">
        <f t="shared" si="350"/>
        <v>3.9829999999996903E-2</v>
      </c>
      <c r="AI1024" s="48" t="str">
        <f t="shared" si="332"/>
        <v/>
      </c>
      <c r="AJ1024" s="48" t="str">
        <f t="shared" si="333"/>
        <v/>
      </c>
      <c r="AK1024" s="52" t="str">
        <f t="shared" si="334"/>
        <v/>
      </c>
      <c r="AL1024" s="52" t="str">
        <f t="shared" si="335"/>
        <v/>
      </c>
      <c r="AM1024" s="48" t="str">
        <f t="shared" si="336"/>
        <v/>
      </c>
      <c r="AN1024" s="48" t="str">
        <f t="shared" si="337"/>
        <v/>
      </c>
      <c r="AP1024" s="18" t="str">
        <f t="shared" si="338"/>
        <v/>
      </c>
      <c r="AQ1024" s="18" t="str">
        <f t="shared" si="339"/>
        <v/>
      </c>
      <c r="AR1024" s="18">
        <v>3.9829999999999997E-2</v>
      </c>
      <c r="AS1024" s="18">
        <f>IF(AF!$D$27="Todos",1,IF(M1024=AF!$D$27,1,0))</f>
        <v>1</v>
      </c>
      <c r="AT1024" s="53">
        <f>IF(AND(E1024=AF!$D$6,OR(LT!M1024=AF!$D$27,AF!$D$27="Todos"),OR(AP1024=AF!$E$8,AQ1024=AF!$E$8)),AR1024+AS1024,0)</f>
        <v>0</v>
      </c>
      <c r="AU1024" s="18" t="str">
        <f t="shared" si="340"/>
        <v/>
      </c>
      <c r="AV1024" s="54" t="str">
        <f t="shared" si="341"/>
        <v/>
      </c>
      <c r="AW1024" s="54" t="str">
        <f t="shared" si="342"/>
        <v/>
      </c>
      <c r="AX1024" s="18" t="str">
        <f t="shared" si="343"/>
        <v/>
      </c>
      <c r="AY1024" s="18" t="str">
        <f t="shared" si="344"/>
        <v/>
      </c>
      <c r="BA1024" s="18">
        <f>IF($E1024=AF!$D$6,IF($M1024="Concluída no prazo",2,IF($M1024="Concluída com atraso",1,0)),0)</f>
        <v>0</v>
      </c>
      <c r="BB1024" s="18">
        <f>IF($E1024=AF!$D$6,IF($M1024="Atrasada",2,IF($M1024="Concluída com atraso",1,0)),0)</f>
        <v>0</v>
      </c>
      <c r="BC1024" s="18">
        <v>1.018E-2</v>
      </c>
      <c r="BD1024" s="18">
        <f t="shared" si="351"/>
        <v>1.018E-2</v>
      </c>
      <c r="BE1024" s="18">
        <f t="shared" si="351"/>
        <v>1.018E-2</v>
      </c>
      <c r="BF1024" s="18" t="str">
        <f t="shared" si="345"/>
        <v/>
      </c>
      <c r="BN1024" s="18" t="str">
        <f t="shared" si="346"/>
        <v>s</v>
      </c>
    </row>
    <row r="1025" spans="3:66" ht="50.1" customHeight="1" thickTop="1" thickBot="1" x14ac:dyDescent="0.3">
      <c r="C1025" s="46"/>
      <c r="D1025" s="46"/>
      <c r="E1025" s="46"/>
      <c r="F1025" s="122"/>
      <c r="G1025" s="122"/>
      <c r="H1025" s="78" t="str">
        <f t="shared" si="347"/>
        <v/>
      </c>
      <c r="I1025" s="78" t="str">
        <f t="shared" si="348"/>
        <v/>
      </c>
      <c r="J1025" s="16"/>
      <c r="K1025" s="46" t="str">
        <f t="shared" si="349"/>
        <v/>
      </c>
      <c r="L1025" s="16"/>
      <c r="M1025" s="16"/>
      <c r="N1025" s="46"/>
      <c r="O1025" s="47" t="str">
        <f t="shared" si="352"/>
        <v/>
      </c>
      <c r="P1025" s="47"/>
      <c r="Q1025" s="48" t="str">
        <f>IFERROR(VLOOKUP(E1025,Funcionários!$C$8:$E$207,3,FALSE),"")</f>
        <v/>
      </c>
      <c r="R1025" s="47"/>
      <c r="S1025" s="49" t="str">
        <f t="shared" si="353"/>
        <v/>
      </c>
      <c r="T1025" s="49">
        <v>1.0189999999999999E-2</v>
      </c>
      <c r="U1025" s="48" t="str">
        <f>IF(Funcionários!C1026=0,"",Funcionários!C1026)</f>
        <v/>
      </c>
      <c r="V1025" s="50">
        <f>IF(U1025="",0,IF(COUNTIFS($E$7:$E$3006,U1025,$I$7:$I$3006,'RC'!$E$6)=0,0,COUNTIFS($M$7:$M$3006,"Concluída no prazo",$E$7:$E$3006,U1025,$I$7:$I$3006,'RC'!$E$6)/COUNTIFS($E$7:$E$3006,U1025,$I$7:$I$3006,'RC'!$E$6)))</f>
        <v>0</v>
      </c>
      <c r="W1025" s="49">
        <f>SUMIFS($J$7:$J$3006,$E$7:$E$3006,U1025,$I$7:$I$3006,'RC'!$E$6)+SUMIFS($L$7:$L$3006,$E$7:$E$3006,U1025,$I$7:$I$3006,'RC'!$E$6)</f>
        <v>0</v>
      </c>
      <c r="X1025" s="48">
        <f>COUNTIFS($E$7:$E$3006,U1025,$I$7:$I$3006,'RC'!$E$6)</f>
        <v>0</v>
      </c>
      <c r="Y1025" s="48"/>
      <c r="Z1025" s="51" t="str">
        <f>IF(AQ1025='RC'!$E$6,AC1025*1000+AD1025,"")</f>
        <v/>
      </c>
      <c r="AA1025" s="51" t="str">
        <f>IF(AB1025="","",IF(AQ1025='RC'!$E$6,AC1025*1000-AD1025,""))</f>
        <v/>
      </c>
      <c r="AB1025" s="48" t="str">
        <f>IFERROR(VLOOKUP(E1025,Funcionários!$C$8:$E$207,3,FALSE),"")</f>
        <v/>
      </c>
      <c r="AC1025" s="50" t="str">
        <f>IF(AB1025="","",IF(COUNTIFS($AB$7:$AB$3006,AB1025,$AQ$7:$AQ$3006,'RC'!$E$6)=0,"",COUNTIFS($M$7:$M$3006,"Concluída no prazo",$AB$7:$AB$3006,AB1025,$AQ$7:$AQ$3006,'RC'!$E$6)/COUNTIFS($AB$7:$AB$3006,AB1025,$AQ$7:$AQ$3006,'RC'!$E$6)))</f>
        <v/>
      </c>
      <c r="AD1025" s="48">
        <f>SUMIF($AQ$7:$AQ$3006,'RC'!$E$6,$J$7:$J$3006)+SUMIF($AQ$7:$AQ$3006,'RC'!$E$6,$L$7:$L$3006)</f>
        <v>21</v>
      </c>
      <c r="AF1025" s="48">
        <v>3.98199999999969E-2</v>
      </c>
      <c r="AG1025" s="48">
        <f>IF(OR(AQ1025="",AQ1025&lt;&gt;'RC'!$E$6,AB1025&lt;&gt;'RC'!$D$21),0,1)</f>
        <v>0</v>
      </c>
      <c r="AH1025" s="48">
        <f t="shared" si="350"/>
        <v>3.98199999999969E-2</v>
      </c>
      <c r="AI1025" s="48" t="str">
        <f t="shared" si="332"/>
        <v/>
      </c>
      <c r="AJ1025" s="48" t="str">
        <f t="shared" si="333"/>
        <v/>
      </c>
      <c r="AK1025" s="52" t="str">
        <f t="shared" si="334"/>
        <v/>
      </c>
      <c r="AL1025" s="52" t="str">
        <f t="shared" si="335"/>
        <v/>
      </c>
      <c r="AM1025" s="48" t="str">
        <f t="shared" si="336"/>
        <v/>
      </c>
      <c r="AN1025" s="48" t="str">
        <f t="shared" si="337"/>
        <v/>
      </c>
      <c r="AP1025" s="18" t="str">
        <f t="shared" si="338"/>
        <v/>
      </c>
      <c r="AQ1025" s="18" t="str">
        <f t="shared" si="339"/>
        <v/>
      </c>
      <c r="AR1025" s="18">
        <v>3.9820000000000001E-2</v>
      </c>
      <c r="AS1025" s="18">
        <f>IF(AF!$D$27="Todos",1,IF(M1025=AF!$D$27,1,0))</f>
        <v>1</v>
      </c>
      <c r="AT1025" s="53">
        <f>IF(AND(E1025=AF!$D$6,OR(LT!M1025=AF!$D$27,AF!$D$27="Todos"),OR(AP1025=AF!$E$8,AQ1025=AF!$E$8)),AR1025+AS1025,0)</f>
        <v>0</v>
      </c>
      <c r="AU1025" s="18" t="str">
        <f t="shared" si="340"/>
        <v/>
      </c>
      <c r="AV1025" s="54" t="str">
        <f t="shared" si="341"/>
        <v/>
      </c>
      <c r="AW1025" s="54" t="str">
        <f t="shared" si="342"/>
        <v/>
      </c>
      <c r="AX1025" s="18" t="str">
        <f t="shared" si="343"/>
        <v/>
      </c>
      <c r="AY1025" s="18" t="str">
        <f t="shared" si="344"/>
        <v/>
      </c>
      <c r="BA1025" s="18">
        <f>IF($E1025=AF!$D$6,IF($M1025="Concluída no prazo",2,IF($M1025="Concluída com atraso",1,0)),0)</f>
        <v>0</v>
      </c>
      <c r="BB1025" s="18">
        <f>IF($E1025=AF!$D$6,IF($M1025="Atrasada",2,IF($M1025="Concluída com atraso",1,0)),0)</f>
        <v>0</v>
      </c>
      <c r="BC1025" s="18">
        <v>1.0189999999999999E-2</v>
      </c>
      <c r="BD1025" s="18">
        <f t="shared" si="351"/>
        <v>1.0189999999999999E-2</v>
      </c>
      <c r="BE1025" s="18">
        <f t="shared" si="351"/>
        <v>1.0189999999999999E-2</v>
      </c>
      <c r="BF1025" s="18" t="str">
        <f t="shared" si="345"/>
        <v/>
      </c>
      <c r="BN1025" s="18" t="str">
        <f t="shared" si="346"/>
        <v>s</v>
      </c>
    </row>
    <row r="1026" spans="3:66" ht="50.1" customHeight="1" thickTop="1" thickBot="1" x14ac:dyDescent="0.3">
      <c r="C1026" s="46"/>
      <c r="D1026" s="46"/>
      <c r="E1026" s="46"/>
      <c r="F1026" s="122"/>
      <c r="G1026" s="122"/>
      <c r="H1026" s="78" t="str">
        <f t="shared" si="347"/>
        <v/>
      </c>
      <c r="I1026" s="78" t="str">
        <f t="shared" si="348"/>
        <v/>
      </c>
      <c r="J1026" s="16"/>
      <c r="K1026" s="46" t="str">
        <f t="shared" si="349"/>
        <v/>
      </c>
      <c r="L1026" s="16"/>
      <c r="M1026" s="16"/>
      <c r="N1026" s="46"/>
      <c r="O1026" s="47" t="str">
        <f t="shared" si="352"/>
        <v/>
      </c>
      <c r="P1026" s="47"/>
      <c r="Q1026" s="48" t="str">
        <f>IFERROR(VLOOKUP(E1026,Funcionários!$C$8:$E$207,3,FALSE),"")</f>
        <v/>
      </c>
      <c r="R1026" s="47"/>
      <c r="S1026" s="49" t="str">
        <f t="shared" si="353"/>
        <v/>
      </c>
      <c r="T1026" s="49">
        <v>1.0200000000000001E-2</v>
      </c>
      <c r="U1026" s="48" t="str">
        <f>IF(Funcionários!C1027=0,"",Funcionários!C1027)</f>
        <v/>
      </c>
      <c r="V1026" s="50">
        <f>IF(U1026="",0,IF(COUNTIFS($E$7:$E$3006,U1026,$I$7:$I$3006,'RC'!$E$6)=0,0,COUNTIFS($M$7:$M$3006,"Concluída no prazo",$E$7:$E$3006,U1026,$I$7:$I$3006,'RC'!$E$6)/COUNTIFS($E$7:$E$3006,U1026,$I$7:$I$3006,'RC'!$E$6)))</f>
        <v>0</v>
      </c>
      <c r="W1026" s="49">
        <f>SUMIFS($J$7:$J$3006,$E$7:$E$3006,U1026,$I$7:$I$3006,'RC'!$E$6)+SUMIFS($L$7:$L$3006,$E$7:$E$3006,U1026,$I$7:$I$3006,'RC'!$E$6)</f>
        <v>0</v>
      </c>
      <c r="X1026" s="48">
        <f>COUNTIFS($E$7:$E$3006,U1026,$I$7:$I$3006,'RC'!$E$6)</f>
        <v>0</v>
      </c>
      <c r="Y1026" s="48"/>
      <c r="Z1026" s="51" t="str">
        <f>IF(AQ1026='RC'!$E$6,AC1026*1000+AD1026,"")</f>
        <v/>
      </c>
      <c r="AA1026" s="51" t="str">
        <f>IF(AB1026="","",IF(AQ1026='RC'!$E$6,AC1026*1000-AD1026,""))</f>
        <v/>
      </c>
      <c r="AB1026" s="48" t="str">
        <f>IFERROR(VLOOKUP(E1026,Funcionários!$C$8:$E$207,3,FALSE),"")</f>
        <v/>
      </c>
      <c r="AC1026" s="50" t="str">
        <f>IF(AB1026="","",IF(COUNTIFS($AB$7:$AB$3006,AB1026,$AQ$7:$AQ$3006,'RC'!$E$6)=0,"",COUNTIFS($M$7:$M$3006,"Concluída no prazo",$AB$7:$AB$3006,AB1026,$AQ$7:$AQ$3006,'RC'!$E$6)/COUNTIFS($AB$7:$AB$3006,AB1026,$AQ$7:$AQ$3006,'RC'!$E$6)))</f>
        <v/>
      </c>
      <c r="AD1026" s="48">
        <f>SUMIF($AQ$7:$AQ$3006,'RC'!$E$6,$J$7:$J$3006)+SUMIF($AQ$7:$AQ$3006,'RC'!$E$6,$L$7:$L$3006)</f>
        <v>21</v>
      </c>
      <c r="AF1026" s="48">
        <v>3.9809999999996903E-2</v>
      </c>
      <c r="AG1026" s="48">
        <f>IF(OR(AQ1026="",AQ1026&lt;&gt;'RC'!$E$6,AB1026&lt;&gt;'RC'!$D$21),0,1)</f>
        <v>0</v>
      </c>
      <c r="AH1026" s="48">
        <f t="shared" si="350"/>
        <v>3.9809999999996903E-2</v>
      </c>
      <c r="AI1026" s="48" t="str">
        <f t="shared" si="332"/>
        <v/>
      </c>
      <c r="AJ1026" s="48" t="str">
        <f t="shared" si="333"/>
        <v/>
      </c>
      <c r="AK1026" s="52" t="str">
        <f t="shared" si="334"/>
        <v/>
      </c>
      <c r="AL1026" s="52" t="str">
        <f t="shared" si="335"/>
        <v/>
      </c>
      <c r="AM1026" s="48" t="str">
        <f t="shared" si="336"/>
        <v/>
      </c>
      <c r="AN1026" s="48" t="str">
        <f t="shared" si="337"/>
        <v/>
      </c>
      <c r="AP1026" s="18" t="str">
        <f t="shared" si="338"/>
        <v/>
      </c>
      <c r="AQ1026" s="18" t="str">
        <f t="shared" si="339"/>
        <v/>
      </c>
      <c r="AR1026" s="18">
        <v>3.9809999999999998E-2</v>
      </c>
      <c r="AS1026" s="18">
        <f>IF(AF!$D$27="Todos",1,IF(M1026=AF!$D$27,1,0))</f>
        <v>1</v>
      </c>
      <c r="AT1026" s="53">
        <f>IF(AND(E1026=AF!$D$6,OR(LT!M1026=AF!$D$27,AF!$D$27="Todos"),OR(AP1026=AF!$E$8,AQ1026=AF!$E$8)),AR1026+AS1026,0)</f>
        <v>0</v>
      </c>
      <c r="AU1026" s="18" t="str">
        <f t="shared" si="340"/>
        <v/>
      </c>
      <c r="AV1026" s="54" t="str">
        <f t="shared" si="341"/>
        <v/>
      </c>
      <c r="AW1026" s="54" t="str">
        <f t="shared" si="342"/>
        <v/>
      </c>
      <c r="AX1026" s="18" t="str">
        <f t="shared" si="343"/>
        <v/>
      </c>
      <c r="AY1026" s="18" t="str">
        <f t="shared" si="344"/>
        <v/>
      </c>
      <c r="BA1026" s="18">
        <f>IF($E1026=AF!$D$6,IF($M1026="Concluída no prazo",2,IF($M1026="Concluída com atraso",1,0)),0)</f>
        <v>0</v>
      </c>
      <c r="BB1026" s="18">
        <f>IF($E1026=AF!$D$6,IF($M1026="Atrasada",2,IF($M1026="Concluída com atraso",1,0)),0)</f>
        <v>0</v>
      </c>
      <c r="BC1026" s="18">
        <v>1.0200000000000001E-2</v>
      </c>
      <c r="BD1026" s="18">
        <f t="shared" si="351"/>
        <v>1.0200000000000001E-2</v>
      </c>
      <c r="BE1026" s="18">
        <f t="shared" si="351"/>
        <v>1.0200000000000001E-2</v>
      </c>
      <c r="BF1026" s="18" t="str">
        <f t="shared" si="345"/>
        <v/>
      </c>
      <c r="BN1026" s="18" t="str">
        <f t="shared" si="346"/>
        <v>s</v>
      </c>
    </row>
    <row r="1027" spans="3:66" ht="50.1" customHeight="1" thickTop="1" thickBot="1" x14ac:dyDescent="0.3">
      <c r="C1027" s="46"/>
      <c r="D1027" s="46"/>
      <c r="E1027" s="46"/>
      <c r="F1027" s="122"/>
      <c r="G1027" s="122"/>
      <c r="H1027" s="78" t="str">
        <f t="shared" si="347"/>
        <v/>
      </c>
      <c r="I1027" s="78" t="str">
        <f t="shared" si="348"/>
        <v/>
      </c>
      <c r="J1027" s="16"/>
      <c r="K1027" s="46" t="str">
        <f t="shared" si="349"/>
        <v/>
      </c>
      <c r="L1027" s="16"/>
      <c r="M1027" s="16"/>
      <c r="N1027" s="46"/>
      <c r="O1027" s="47" t="str">
        <f t="shared" si="352"/>
        <v/>
      </c>
      <c r="P1027" s="47"/>
      <c r="Q1027" s="48" t="str">
        <f>IFERROR(VLOOKUP(E1027,Funcionários!$C$8:$E$207,3,FALSE),"")</f>
        <v/>
      </c>
      <c r="R1027" s="47"/>
      <c r="S1027" s="49" t="str">
        <f t="shared" si="353"/>
        <v/>
      </c>
      <c r="T1027" s="49">
        <v>1.021E-2</v>
      </c>
      <c r="U1027" s="48" t="str">
        <f>IF(Funcionários!C1028=0,"",Funcionários!C1028)</f>
        <v/>
      </c>
      <c r="V1027" s="50">
        <f>IF(U1027="",0,IF(COUNTIFS($E$7:$E$3006,U1027,$I$7:$I$3006,'RC'!$E$6)=0,0,COUNTIFS($M$7:$M$3006,"Concluída no prazo",$E$7:$E$3006,U1027,$I$7:$I$3006,'RC'!$E$6)/COUNTIFS($E$7:$E$3006,U1027,$I$7:$I$3006,'RC'!$E$6)))</f>
        <v>0</v>
      </c>
      <c r="W1027" s="49">
        <f>SUMIFS($J$7:$J$3006,$E$7:$E$3006,U1027,$I$7:$I$3006,'RC'!$E$6)+SUMIFS($L$7:$L$3006,$E$7:$E$3006,U1027,$I$7:$I$3006,'RC'!$E$6)</f>
        <v>0</v>
      </c>
      <c r="X1027" s="48">
        <f>COUNTIFS($E$7:$E$3006,U1027,$I$7:$I$3006,'RC'!$E$6)</f>
        <v>0</v>
      </c>
      <c r="Y1027" s="48"/>
      <c r="Z1027" s="51" t="str">
        <f>IF(AQ1027='RC'!$E$6,AC1027*1000+AD1027,"")</f>
        <v/>
      </c>
      <c r="AA1027" s="51" t="str">
        <f>IF(AB1027="","",IF(AQ1027='RC'!$E$6,AC1027*1000-AD1027,""))</f>
        <v/>
      </c>
      <c r="AB1027" s="48" t="str">
        <f>IFERROR(VLOOKUP(E1027,Funcionários!$C$8:$E$207,3,FALSE),"")</f>
        <v/>
      </c>
      <c r="AC1027" s="50" t="str">
        <f>IF(AB1027="","",IF(COUNTIFS($AB$7:$AB$3006,AB1027,$AQ$7:$AQ$3006,'RC'!$E$6)=0,"",COUNTIFS($M$7:$M$3006,"Concluída no prazo",$AB$7:$AB$3006,AB1027,$AQ$7:$AQ$3006,'RC'!$E$6)/COUNTIFS($AB$7:$AB$3006,AB1027,$AQ$7:$AQ$3006,'RC'!$E$6)))</f>
        <v/>
      </c>
      <c r="AD1027" s="48">
        <f>SUMIF($AQ$7:$AQ$3006,'RC'!$E$6,$J$7:$J$3006)+SUMIF($AQ$7:$AQ$3006,'RC'!$E$6,$L$7:$L$3006)</f>
        <v>21</v>
      </c>
      <c r="AF1027" s="48">
        <v>3.97999999999969E-2</v>
      </c>
      <c r="AG1027" s="48">
        <f>IF(OR(AQ1027="",AQ1027&lt;&gt;'RC'!$E$6,AB1027&lt;&gt;'RC'!$D$21),0,1)</f>
        <v>0</v>
      </c>
      <c r="AH1027" s="48">
        <f t="shared" si="350"/>
        <v>3.97999999999969E-2</v>
      </c>
      <c r="AI1027" s="48" t="str">
        <f t="shared" si="332"/>
        <v/>
      </c>
      <c r="AJ1027" s="48" t="str">
        <f t="shared" si="333"/>
        <v/>
      </c>
      <c r="AK1027" s="52" t="str">
        <f t="shared" si="334"/>
        <v/>
      </c>
      <c r="AL1027" s="52" t="str">
        <f t="shared" si="335"/>
        <v/>
      </c>
      <c r="AM1027" s="48" t="str">
        <f t="shared" si="336"/>
        <v/>
      </c>
      <c r="AN1027" s="48" t="str">
        <f t="shared" si="337"/>
        <v/>
      </c>
      <c r="AP1027" s="18" t="str">
        <f t="shared" si="338"/>
        <v/>
      </c>
      <c r="AQ1027" s="18" t="str">
        <f t="shared" si="339"/>
        <v/>
      </c>
      <c r="AR1027" s="18">
        <v>3.9800000000000002E-2</v>
      </c>
      <c r="AS1027" s="18">
        <f>IF(AF!$D$27="Todos",1,IF(M1027=AF!$D$27,1,0))</f>
        <v>1</v>
      </c>
      <c r="AT1027" s="53">
        <f>IF(AND(E1027=AF!$D$6,OR(LT!M1027=AF!$D$27,AF!$D$27="Todos"),OR(AP1027=AF!$E$8,AQ1027=AF!$E$8)),AR1027+AS1027,0)</f>
        <v>0</v>
      </c>
      <c r="AU1027" s="18" t="str">
        <f t="shared" si="340"/>
        <v/>
      </c>
      <c r="AV1027" s="54" t="str">
        <f t="shared" si="341"/>
        <v/>
      </c>
      <c r="AW1027" s="54" t="str">
        <f t="shared" si="342"/>
        <v/>
      </c>
      <c r="AX1027" s="18" t="str">
        <f t="shared" si="343"/>
        <v/>
      </c>
      <c r="AY1027" s="18" t="str">
        <f t="shared" si="344"/>
        <v/>
      </c>
      <c r="BA1027" s="18">
        <f>IF($E1027=AF!$D$6,IF($M1027="Concluída no prazo",2,IF($M1027="Concluída com atraso",1,0)),0)</f>
        <v>0</v>
      </c>
      <c r="BB1027" s="18">
        <f>IF($E1027=AF!$D$6,IF($M1027="Atrasada",2,IF($M1027="Concluída com atraso",1,0)),0)</f>
        <v>0</v>
      </c>
      <c r="BC1027" s="18">
        <v>1.021E-2</v>
      </c>
      <c r="BD1027" s="18">
        <f t="shared" si="351"/>
        <v>1.021E-2</v>
      </c>
      <c r="BE1027" s="18">
        <f t="shared" si="351"/>
        <v>1.021E-2</v>
      </c>
      <c r="BF1027" s="18" t="str">
        <f t="shared" si="345"/>
        <v/>
      </c>
      <c r="BN1027" s="18" t="str">
        <f t="shared" si="346"/>
        <v>s</v>
      </c>
    </row>
    <row r="1028" spans="3:66" ht="50.1" customHeight="1" thickTop="1" thickBot="1" x14ac:dyDescent="0.3">
      <c r="C1028" s="46"/>
      <c r="D1028" s="46"/>
      <c r="E1028" s="46"/>
      <c r="F1028" s="122"/>
      <c r="G1028" s="122"/>
      <c r="H1028" s="78" t="str">
        <f t="shared" si="347"/>
        <v/>
      </c>
      <c r="I1028" s="78" t="str">
        <f t="shared" si="348"/>
        <v/>
      </c>
      <c r="J1028" s="16"/>
      <c r="K1028" s="46" t="str">
        <f t="shared" si="349"/>
        <v/>
      </c>
      <c r="L1028" s="16"/>
      <c r="M1028" s="16"/>
      <c r="N1028" s="46"/>
      <c r="O1028" s="47" t="str">
        <f t="shared" si="352"/>
        <v/>
      </c>
      <c r="P1028" s="47"/>
      <c r="Q1028" s="48" t="str">
        <f>IFERROR(VLOOKUP(E1028,Funcionários!$C$8:$E$207,3,FALSE),"")</f>
        <v/>
      </c>
      <c r="R1028" s="47"/>
      <c r="S1028" s="49" t="str">
        <f t="shared" si="353"/>
        <v/>
      </c>
      <c r="T1028" s="49">
        <v>1.022E-2</v>
      </c>
      <c r="U1028" s="48" t="str">
        <f>IF(Funcionários!C1029=0,"",Funcionários!C1029)</f>
        <v/>
      </c>
      <c r="V1028" s="50">
        <f>IF(U1028="",0,IF(COUNTIFS($E$7:$E$3006,U1028,$I$7:$I$3006,'RC'!$E$6)=0,0,COUNTIFS($M$7:$M$3006,"Concluída no prazo",$E$7:$E$3006,U1028,$I$7:$I$3006,'RC'!$E$6)/COUNTIFS($E$7:$E$3006,U1028,$I$7:$I$3006,'RC'!$E$6)))</f>
        <v>0</v>
      </c>
      <c r="W1028" s="49">
        <f>SUMIFS($J$7:$J$3006,$E$7:$E$3006,U1028,$I$7:$I$3006,'RC'!$E$6)+SUMIFS($L$7:$L$3006,$E$7:$E$3006,U1028,$I$7:$I$3006,'RC'!$E$6)</f>
        <v>0</v>
      </c>
      <c r="X1028" s="48">
        <f>COUNTIFS($E$7:$E$3006,U1028,$I$7:$I$3006,'RC'!$E$6)</f>
        <v>0</v>
      </c>
      <c r="Y1028" s="48"/>
      <c r="Z1028" s="51" t="str">
        <f>IF(AQ1028='RC'!$E$6,AC1028*1000+AD1028,"")</f>
        <v/>
      </c>
      <c r="AA1028" s="51" t="str">
        <f>IF(AB1028="","",IF(AQ1028='RC'!$E$6,AC1028*1000-AD1028,""))</f>
        <v/>
      </c>
      <c r="AB1028" s="48" t="str">
        <f>IFERROR(VLOOKUP(E1028,Funcionários!$C$8:$E$207,3,FALSE),"")</f>
        <v/>
      </c>
      <c r="AC1028" s="50" t="str">
        <f>IF(AB1028="","",IF(COUNTIFS($AB$7:$AB$3006,AB1028,$AQ$7:$AQ$3006,'RC'!$E$6)=0,"",COUNTIFS($M$7:$M$3006,"Concluída no prazo",$AB$7:$AB$3006,AB1028,$AQ$7:$AQ$3006,'RC'!$E$6)/COUNTIFS($AB$7:$AB$3006,AB1028,$AQ$7:$AQ$3006,'RC'!$E$6)))</f>
        <v/>
      </c>
      <c r="AD1028" s="48">
        <f>SUMIF($AQ$7:$AQ$3006,'RC'!$E$6,$J$7:$J$3006)+SUMIF($AQ$7:$AQ$3006,'RC'!$E$6,$L$7:$L$3006)</f>
        <v>21</v>
      </c>
      <c r="AF1028" s="48">
        <v>3.9789999999996897E-2</v>
      </c>
      <c r="AG1028" s="48">
        <f>IF(OR(AQ1028="",AQ1028&lt;&gt;'RC'!$E$6,AB1028&lt;&gt;'RC'!$D$21),0,1)</f>
        <v>0</v>
      </c>
      <c r="AH1028" s="48">
        <f t="shared" si="350"/>
        <v>3.9789999999996897E-2</v>
      </c>
      <c r="AI1028" s="48" t="str">
        <f t="shared" si="332"/>
        <v/>
      </c>
      <c r="AJ1028" s="48" t="str">
        <f t="shared" si="333"/>
        <v/>
      </c>
      <c r="AK1028" s="52" t="str">
        <f t="shared" si="334"/>
        <v/>
      </c>
      <c r="AL1028" s="52" t="str">
        <f t="shared" si="335"/>
        <v/>
      </c>
      <c r="AM1028" s="48" t="str">
        <f t="shared" si="336"/>
        <v/>
      </c>
      <c r="AN1028" s="48" t="str">
        <f t="shared" si="337"/>
        <v/>
      </c>
      <c r="AP1028" s="18" t="str">
        <f t="shared" si="338"/>
        <v/>
      </c>
      <c r="AQ1028" s="18" t="str">
        <f t="shared" si="339"/>
        <v/>
      </c>
      <c r="AR1028" s="18">
        <v>3.9789999999999999E-2</v>
      </c>
      <c r="AS1028" s="18">
        <f>IF(AF!$D$27="Todos",1,IF(M1028=AF!$D$27,1,0))</f>
        <v>1</v>
      </c>
      <c r="AT1028" s="53">
        <f>IF(AND(E1028=AF!$D$6,OR(LT!M1028=AF!$D$27,AF!$D$27="Todos"),OR(AP1028=AF!$E$8,AQ1028=AF!$E$8)),AR1028+AS1028,0)</f>
        <v>0</v>
      </c>
      <c r="AU1028" s="18" t="str">
        <f t="shared" si="340"/>
        <v/>
      </c>
      <c r="AV1028" s="54" t="str">
        <f t="shared" si="341"/>
        <v/>
      </c>
      <c r="AW1028" s="54" t="str">
        <f t="shared" si="342"/>
        <v/>
      </c>
      <c r="AX1028" s="18" t="str">
        <f t="shared" si="343"/>
        <v/>
      </c>
      <c r="AY1028" s="18" t="str">
        <f t="shared" si="344"/>
        <v/>
      </c>
      <c r="BA1028" s="18">
        <f>IF($E1028=AF!$D$6,IF($M1028="Concluída no prazo",2,IF($M1028="Concluída com atraso",1,0)),0)</f>
        <v>0</v>
      </c>
      <c r="BB1028" s="18">
        <f>IF($E1028=AF!$D$6,IF($M1028="Atrasada",2,IF($M1028="Concluída com atraso",1,0)),0)</f>
        <v>0</v>
      </c>
      <c r="BC1028" s="18">
        <v>1.022E-2</v>
      </c>
      <c r="BD1028" s="18">
        <f t="shared" si="351"/>
        <v>1.022E-2</v>
      </c>
      <c r="BE1028" s="18">
        <f t="shared" si="351"/>
        <v>1.022E-2</v>
      </c>
      <c r="BF1028" s="18" t="str">
        <f t="shared" si="345"/>
        <v/>
      </c>
      <c r="BN1028" s="18" t="str">
        <f t="shared" si="346"/>
        <v>s</v>
      </c>
    </row>
    <row r="1029" spans="3:66" ht="50.1" customHeight="1" thickTop="1" thickBot="1" x14ac:dyDescent="0.3">
      <c r="C1029" s="46"/>
      <c r="D1029" s="46"/>
      <c r="E1029" s="46"/>
      <c r="F1029" s="122"/>
      <c r="G1029" s="122"/>
      <c r="H1029" s="78" t="str">
        <f t="shared" si="347"/>
        <v/>
      </c>
      <c r="I1029" s="78" t="str">
        <f t="shared" si="348"/>
        <v/>
      </c>
      <c r="J1029" s="16"/>
      <c r="K1029" s="46" t="str">
        <f t="shared" si="349"/>
        <v/>
      </c>
      <c r="L1029" s="16"/>
      <c r="M1029" s="16"/>
      <c r="N1029" s="46"/>
      <c r="O1029" s="47" t="str">
        <f t="shared" si="352"/>
        <v/>
      </c>
      <c r="P1029" s="47"/>
      <c r="Q1029" s="48" t="str">
        <f>IFERROR(VLOOKUP(E1029,Funcionários!$C$8:$E$207,3,FALSE),"")</f>
        <v/>
      </c>
      <c r="R1029" s="47"/>
      <c r="S1029" s="49" t="str">
        <f t="shared" si="353"/>
        <v/>
      </c>
      <c r="T1029" s="49">
        <v>1.023E-2</v>
      </c>
      <c r="U1029" s="48" t="str">
        <f>IF(Funcionários!C1030=0,"",Funcionários!C1030)</f>
        <v/>
      </c>
      <c r="V1029" s="50">
        <f>IF(U1029="",0,IF(COUNTIFS($E$7:$E$3006,U1029,$I$7:$I$3006,'RC'!$E$6)=0,0,COUNTIFS($M$7:$M$3006,"Concluída no prazo",$E$7:$E$3006,U1029,$I$7:$I$3006,'RC'!$E$6)/COUNTIFS($E$7:$E$3006,U1029,$I$7:$I$3006,'RC'!$E$6)))</f>
        <v>0</v>
      </c>
      <c r="W1029" s="49">
        <f>SUMIFS($J$7:$J$3006,$E$7:$E$3006,U1029,$I$7:$I$3006,'RC'!$E$6)+SUMIFS($L$7:$L$3006,$E$7:$E$3006,U1029,$I$7:$I$3006,'RC'!$E$6)</f>
        <v>0</v>
      </c>
      <c r="X1029" s="48">
        <f>COUNTIFS($E$7:$E$3006,U1029,$I$7:$I$3006,'RC'!$E$6)</f>
        <v>0</v>
      </c>
      <c r="Y1029" s="48"/>
      <c r="Z1029" s="51" t="str">
        <f>IF(AQ1029='RC'!$E$6,AC1029*1000+AD1029,"")</f>
        <v/>
      </c>
      <c r="AA1029" s="51" t="str">
        <f>IF(AB1029="","",IF(AQ1029='RC'!$E$6,AC1029*1000-AD1029,""))</f>
        <v/>
      </c>
      <c r="AB1029" s="48" t="str">
        <f>IFERROR(VLOOKUP(E1029,Funcionários!$C$8:$E$207,3,FALSE),"")</f>
        <v/>
      </c>
      <c r="AC1029" s="50" t="str">
        <f>IF(AB1029="","",IF(COUNTIFS($AB$7:$AB$3006,AB1029,$AQ$7:$AQ$3006,'RC'!$E$6)=0,"",COUNTIFS($M$7:$M$3006,"Concluída no prazo",$AB$7:$AB$3006,AB1029,$AQ$7:$AQ$3006,'RC'!$E$6)/COUNTIFS($AB$7:$AB$3006,AB1029,$AQ$7:$AQ$3006,'RC'!$E$6)))</f>
        <v/>
      </c>
      <c r="AD1029" s="48">
        <f>SUMIF($AQ$7:$AQ$3006,'RC'!$E$6,$J$7:$J$3006)+SUMIF($AQ$7:$AQ$3006,'RC'!$E$6,$L$7:$L$3006)</f>
        <v>21</v>
      </c>
      <c r="AF1029" s="48">
        <v>3.9779999999996901E-2</v>
      </c>
      <c r="AG1029" s="48">
        <f>IF(OR(AQ1029="",AQ1029&lt;&gt;'RC'!$E$6,AB1029&lt;&gt;'RC'!$D$21),0,1)</f>
        <v>0</v>
      </c>
      <c r="AH1029" s="48">
        <f t="shared" si="350"/>
        <v>3.9779999999996901E-2</v>
      </c>
      <c r="AI1029" s="48" t="str">
        <f t="shared" si="332"/>
        <v/>
      </c>
      <c r="AJ1029" s="48" t="str">
        <f t="shared" si="333"/>
        <v/>
      </c>
      <c r="AK1029" s="52" t="str">
        <f t="shared" si="334"/>
        <v/>
      </c>
      <c r="AL1029" s="52" t="str">
        <f t="shared" si="335"/>
        <v/>
      </c>
      <c r="AM1029" s="48" t="str">
        <f t="shared" si="336"/>
        <v/>
      </c>
      <c r="AN1029" s="48" t="str">
        <f t="shared" si="337"/>
        <v/>
      </c>
      <c r="AP1029" s="18" t="str">
        <f t="shared" si="338"/>
        <v/>
      </c>
      <c r="AQ1029" s="18" t="str">
        <f t="shared" si="339"/>
        <v/>
      </c>
      <c r="AR1029" s="18">
        <v>3.9780000000000003E-2</v>
      </c>
      <c r="AS1029" s="18">
        <f>IF(AF!$D$27="Todos",1,IF(M1029=AF!$D$27,1,0))</f>
        <v>1</v>
      </c>
      <c r="AT1029" s="53">
        <f>IF(AND(E1029=AF!$D$6,OR(LT!M1029=AF!$D$27,AF!$D$27="Todos"),OR(AP1029=AF!$E$8,AQ1029=AF!$E$8)),AR1029+AS1029,0)</f>
        <v>0</v>
      </c>
      <c r="AU1029" s="18" t="str">
        <f t="shared" si="340"/>
        <v/>
      </c>
      <c r="AV1029" s="54" t="str">
        <f t="shared" si="341"/>
        <v/>
      </c>
      <c r="AW1029" s="54" t="str">
        <f t="shared" si="342"/>
        <v/>
      </c>
      <c r="AX1029" s="18" t="str">
        <f t="shared" si="343"/>
        <v/>
      </c>
      <c r="AY1029" s="18" t="str">
        <f t="shared" si="344"/>
        <v/>
      </c>
      <c r="BA1029" s="18">
        <f>IF($E1029=AF!$D$6,IF($M1029="Concluída no prazo",2,IF($M1029="Concluída com atraso",1,0)),0)</f>
        <v>0</v>
      </c>
      <c r="BB1029" s="18">
        <f>IF($E1029=AF!$D$6,IF($M1029="Atrasada",2,IF($M1029="Concluída com atraso",1,0)),0)</f>
        <v>0</v>
      </c>
      <c r="BC1029" s="18">
        <v>1.023E-2</v>
      </c>
      <c r="BD1029" s="18">
        <f t="shared" si="351"/>
        <v>1.023E-2</v>
      </c>
      <c r="BE1029" s="18">
        <f t="shared" si="351"/>
        <v>1.023E-2</v>
      </c>
      <c r="BF1029" s="18" t="str">
        <f t="shared" si="345"/>
        <v/>
      </c>
      <c r="BN1029" s="18" t="str">
        <f t="shared" si="346"/>
        <v>s</v>
      </c>
    </row>
    <row r="1030" spans="3:66" ht="50.1" customHeight="1" thickTop="1" thickBot="1" x14ac:dyDescent="0.3">
      <c r="C1030" s="46"/>
      <c r="D1030" s="46"/>
      <c r="E1030" s="46"/>
      <c r="F1030" s="122"/>
      <c r="G1030" s="122"/>
      <c r="H1030" s="78" t="str">
        <f t="shared" si="347"/>
        <v/>
      </c>
      <c r="I1030" s="78" t="str">
        <f t="shared" si="348"/>
        <v/>
      </c>
      <c r="J1030" s="16"/>
      <c r="K1030" s="46" t="str">
        <f t="shared" si="349"/>
        <v/>
      </c>
      <c r="L1030" s="16"/>
      <c r="M1030" s="16"/>
      <c r="N1030" s="46"/>
      <c r="O1030" s="47" t="str">
        <f t="shared" si="352"/>
        <v/>
      </c>
      <c r="P1030" s="47"/>
      <c r="Q1030" s="48" t="str">
        <f>IFERROR(VLOOKUP(E1030,Funcionários!$C$8:$E$207,3,FALSE),"")</f>
        <v/>
      </c>
      <c r="R1030" s="47"/>
      <c r="S1030" s="49" t="str">
        <f t="shared" si="353"/>
        <v/>
      </c>
      <c r="T1030" s="49">
        <v>1.0240000000000001E-2</v>
      </c>
      <c r="U1030" s="48" t="str">
        <f>IF(Funcionários!C1031=0,"",Funcionários!C1031)</f>
        <v/>
      </c>
      <c r="V1030" s="50">
        <f>IF(U1030="",0,IF(COUNTIFS($E$7:$E$3006,U1030,$I$7:$I$3006,'RC'!$E$6)=0,0,COUNTIFS($M$7:$M$3006,"Concluída no prazo",$E$7:$E$3006,U1030,$I$7:$I$3006,'RC'!$E$6)/COUNTIFS($E$7:$E$3006,U1030,$I$7:$I$3006,'RC'!$E$6)))</f>
        <v>0</v>
      </c>
      <c r="W1030" s="49">
        <f>SUMIFS($J$7:$J$3006,$E$7:$E$3006,U1030,$I$7:$I$3006,'RC'!$E$6)+SUMIFS($L$7:$L$3006,$E$7:$E$3006,U1030,$I$7:$I$3006,'RC'!$E$6)</f>
        <v>0</v>
      </c>
      <c r="X1030" s="48">
        <f>COUNTIFS($E$7:$E$3006,U1030,$I$7:$I$3006,'RC'!$E$6)</f>
        <v>0</v>
      </c>
      <c r="Y1030" s="48"/>
      <c r="Z1030" s="51" t="str">
        <f>IF(AQ1030='RC'!$E$6,AC1030*1000+AD1030,"")</f>
        <v/>
      </c>
      <c r="AA1030" s="51" t="str">
        <f>IF(AB1030="","",IF(AQ1030='RC'!$E$6,AC1030*1000-AD1030,""))</f>
        <v/>
      </c>
      <c r="AB1030" s="48" t="str">
        <f>IFERROR(VLOOKUP(E1030,Funcionários!$C$8:$E$207,3,FALSE),"")</f>
        <v/>
      </c>
      <c r="AC1030" s="50" t="str">
        <f>IF(AB1030="","",IF(COUNTIFS($AB$7:$AB$3006,AB1030,$AQ$7:$AQ$3006,'RC'!$E$6)=0,"",COUNTIFS($M$7:$M$3006,"Concluída no prazo",$AB$7:$AB$3006,AB1030,$AQ$7:$AQ$3006,'RC'!$E$6)/COUNTIFS($AB$7:$AB$3006,AB1030,$AQ$7:$AQ$3006,'RC'!$E$6)))</f>
        <v/>
      </c>
      <c r="AD1030" s="48">
        <f>SUMIF($AQ$7:$AQ$3006,'RC'!$E$6,$J$7:$J$3006)+SUMIF($AQ$7:$AQ$3006,'RC'!$E$6,$L$7:$L$3006)</f>
        <v>21</v>
      </c>
      <c r="AF1030" s="48">
        <v>3.9769999999996898E-2</v>
      </c>
      <c r="AG1030" s="48">
        <f>IF(OR(AQ1030="",AQ1030&lt;&gt;'RC'!$E$6,AB1030&lt;&gt;'RC'!$D$21),0,1)</f>
        <v>0</v>
      </c>
      <c r="AH1030" s="48">
        <f t="shared" si="350"/>
        <v>3.9769999999996898E-2</v>
      </c>
      <c r="AI1030" s="48" t="str">
        <f t="shared" si="332"/>
        <v/>
      </c>
      <c r="AJ1030" s="48" t="str">
        <f t="shared" si="333"/>
        <v/>
      </c>
      <c r="AK1030" s="52" t="str">
        <f t="shared" si="334"/>
        <v/>
      </c>
      <c r="AL1030" s="52" t="str">
        <f t="shared" si="335"/>
        <v/>
      </c>
      <c r="AM1030" s="48" t="str">
        <f t="shared" si="336"/>
        <v/>
      </c>
      <c r="AN1030" s="48" t="str">
        <f t="shared" si="337"/>
        <v/>
      </c>
      <c r="AP1030" s="18" t="str">
        <f t="shared" si="338"/>
        <v/>
      </c>
      <c r="AQ1030" s="18" t="str">
        <f t="shared" si="339"/>
        <v/>
      </c>
      <c r="AR1030" s="18">
        <v>3.977E-2</v>
      </c>
      <c r="AS1030" s="18">
        <f>IF(AF!$D$27="Todos",1,IF(M1030=AF!$D$27,1,0))</f>
        <v>1</v>
      </c>
      <c r="AT1030" s="53">
        <f>IF(AND(E1030=AF!$D$6,OR(LT!M1030=AF!$D$27,AF!$D$27="Todos"),OR(AP1030=AF!$E$8,AQ1030=AF!$E$8)),AR1030+AS1030,0)</f>
        <v>0</v>
      </c>
      <c r="AU1030" s="18" t="str">
        <f t="shared" si="340"/>
        <v/>
      </c>
      <c r="AV1030" s="54" t="str">
        <f t="shared" si="341"/>
        <v/>
      </c>
      <c r="AW1030" s="54" t="str">
        <f t="shared" si="342"/>
        <v/>
      </c>
      <c r="AX1030" s="18" t="str">
        <f t="shared" si="343"/>
        <v/>
      </c>
      <c r="AY1030" s="18" t="str">
        <f t="shared" si="344"/>
        <v/>
      </c>
      <c r="BA1030" s="18">
        <f>IF($E1030=AF!$D$6,IF($M1030="Concluída no prazo",2,IF($M1030="Concluída com atraso",1,0)),0)</f>
        <v>0</v>
      </c>
      <c r="BB1030" s="18">
        <f>IF($E1030=AF!$D$6,IF($M1030="Atrasada",2,IF($M1030="Concluída com atraso",1,0)),0)</f>
        <v>0</v>
      </c>
      <c r="BC1030" s="18">
        <v>1.0240000000000001E-2</v>
      </c>
      <c r="BD1030" s="18">
        <f t="shared" si="351"/>
        <v>1.0240000000000001E-2</v>
      </c>
      <c r="BE1030" s="18">
        <f t="shared" si="351"/>
        <v>1.0240000000000001E-2</v>
      </c>
      <c r="BF1030" s="18" t="str">
        <f t="shared" si="345"/>
        <v/>
      </c>
      <c r="BN1030" s="18" t="str">
        <f t="shared" si="346"/>
        <v>s</v>
      </c>
    </row>
    <row r="1031" spans="3:66" ht="50.1" customHeight="1" thickTop="1" thickBot="1" x14ac:dyDescent="0.3">
      <c r="C1031" s="46"/>
      <c r="D1031" s="46"/>
      <c r="E1031" s="46"/>
      <c r="F1031" s="122"/>
      <c r="G1031" s="122"/>
      <c r="H1031" s="78" t="str">
        <f t="shared" si="347"/>
        <v/>
      </c>
      <c r="I1031" s="78" t="str">
        <f t="shared" si="348"/>
        <v/>
      </c>
      <c r="J1031" s="16"/>
      <c r="K1031" s="46" t="str">
        <f t="shared" si="349"/>
        <v/>
      </c>
      <c r="L1031" s="16"/>
      <c r="M1031" s="16"/>
      <c r="N1031" s="46"/>
      <c r="O1031" s="47" t="str">
        <f t="shared" si="352"/>
        <v/>
      </c>
      <c r="P1031" s="47"/>
      <c r="Q1031" s="48" t="str">
        <f>IFERROR(VLOOKUP(E1031,Funcionários!$C$8:$E$207,3,FALSE),"")</f>
        <v/>
      </c>
      <c r="R1031" s="47"/>
      <c r="S1031" s="49" t="str">
        <f t="shared" si="353"/>
        <v/>
      </c>
      <c r="T1031" s="49">
        <v>1.025E-2</v>
      </c>
      <c r="U1031" s="48" t="str">
        <f>IF(Funcionários!C1032=0,"",Funcionários!C1032)</f>
        <v/>
      </c>
      <c r="V1031" s="50">
        <f>IF(U1031="",0,IF(COUNTIFS($E$7:$E$3006,U1031,$I$7:$I$3006,'RC'!$E$6)=0,0,COUNTIFS($M$7:$M$3006,"Concluída no prazo",$E$7:$E$3006,U1031,$I$7:$I$3006,'RC'!$E$6)/COUNTIFS($E$7:$E$3006,U1031,$I$7:$I$3006,'RC'!$E$6)))</f>
        <v>0</v>
      </c>
      <c r="W1031" s="49">
        <f>SUMIFS($J$7:$J$3006,$E$7:$E$3006,U1031,$I$7:$I$3006,'RC'!$E$6)+SUMIFS($L$7:$L$3006,$E$7:$E$3006,U1031,$I$7:$I$3006,'RC'!$E$6)</f>
        <v>0</v>
      </c>
      <c r="X1031" s="48">
        <f>COUNTIFS($E$7:$E$3006,U1031,$I$7:$I$3006,'RC'!$E$6)</f>
        <v>0</v>
      </c>
      <c r="Y1031" s="48"/>
      <c r="Z1031" s="51" t="str">
        <f>IF(AQ1031='RC'!$E$6,AC1031*1000+AD1031,"")</f>
        <v/>
      </c>
      <c r="AA1031" s="51" t="str">
        <f>IF(AB1031="","",IF(AQ1031='RC'!$E$6,AC1031*1000-AD1031,""))</f>
        <v/>
      </c>
      <c r="AB1031" s="48" t="str">
        <f>IFERROR(VLOOKUP(E1031,Funcionários!$C$8:$E$207,3,FALSE),"")</f>
        <v/>
      </c>
      <c r="AC1031" s="50" t="str">
        <f>IF(AB1031="","",IF(COUNTIFS($AB$7:$AB$3006,AB1031,$AQ$7:$AQ$3006,'RC'!$E$6)=0,"",COUNTIFS($M$7:$M$3006,"Concluída no prazo",$AB$7:$AB$3006,AB1031,$AQ$7:$AQ$3006,'RC'!$E$6)/COUNTIFS($AB$7:$AB$3006,AB1031,$AQ$7:$AQ$3006,'RC'!$E$6)))</f>
        <v/>
      </c>
      <c r="AD1031" s="48">
        <f>SUMIF($AQ$7:$AQ$3006,'RC'!$E$6,$J$7:$J$3006)+SUMIF($AQ$7:$AQ$3006,'RC'!$E$6,$L$7:$L$3006)</f>
        <v>21</v>
      </c>
      <c r="AF1031" s="48">
        <v>3.9759999999996902E-2</v>
      </c>
      <c r="AG1031" s="48">
        <f>IF(OR(AQ1031="",AQ1031&lt;&gt;'RC'!$E$6,AB1031&lt;&gt;'RC'!$D$21),0,1)</f>
        <v>0</v>
      </c>
      <c r="AH1031" s="48">
        <f t="shared" si="350"/>
        <v>3.9759999999996902E-2</v>
      </c>
      <c r="AI1031" s="48" t="str">
        <f t="shared" ref="AI1031:AI1094" si="354">IF(AH1031&lt;1,"",E1031)</f>
        <v/>
      </c>
      <c r="AJ1031" s="48" t="str">
        <f t="shared" ref="AJ1031:AJ1094" si="355">IF($AI1031="","",C1031)</f>
        <v/>
      </c>
      <c r="AK1031" s="52" t="str">
        <f t="shared" ref="AK1031:AK1094" si="356">IF($AI1031="","",F1031)</f>
        <v/>
      </c>
      <c r="AL1031" s="52" t="str">
        <f t="shared" ref="AL1031:AL1094" si="357">IF($AI1031="","",G1031)</f>
        <v/>
      </c>
      <c r="AM1031" s="48" t="str">
        <f t="shared" ref="AM1031:AM1094" si="358">IF($AI1031="","",J1031+L1031)</f>
        <v/>
      </c>
      <c r="AN1031" s="48" t="str">
        <f t="shared" ref="AN1031:AN1094" si="359">IF($AI1031="","",M1031)</f>
        <v/>
      </c>
      <c r="AP1031" s="18" t="str">
        <f t="shared" ref="AP1031:AP1094" si="360">IF(F1031=0,"",MONTH(F1031))</f>
        <v/>
      </c>
      <c r="AQ1031" s="18" t="str">
        <f t="shared" ref="AQ1031:AQ1094" si="361">IF(G1031=0,"",MONTH(G1031))</f>
        <v/>
      </c>
      <c r="AR1031" s="18">
        <v>3.9759999999999997E-2</v>
      </c>
      <c r="AS1031" s="18">
        <f>IF(AF!$D$27="Todos",1,IF(M1031=AF!$D$27,1,0))</f>
        <v>1</v>
      </c>
      <c r="AT1031" s="53">
        <f>IF(AND(E1031=AF!$D$6,OR(LT!M1031=AF!$D$27,AF!$D$27="Todos"),OR(AP1031=AF!$E$8,AQ1031=AF!$E$8)),AR1031+AS1031,0)</f>
        <v>0</v>
      </c>
      <c r="AU1031" s="18" t="str">
        <f t="shared" ref="AU1031:AU1094" si="362">IF($AT1031=0,"",C1031)</f>
        <v/>
      </c>
      <c r="AV1031" s="54" t="str">
        <f t="shared" ref="AV1031:AV1094" si="363">IF($AT1031=0,"",F1031)</f>
        <v/>
      </c>
      <c r="AW1031" s="54" t="str">
        <f t="shared" ref="AW1031:AW1094" si="364">IF($AT1031=0,"",G1031)</f>
        <v/>
      </c>
      <c r="AX1031" s="18" t="str">
        <f t="shared" ref="AX1031:AX1094" si="365">IF($AT1031=0,"",J1031+L1031)</f>
        <v/>
      </c>
      <c r="AY1031" s="18" t="str">
        <f t="shared" ref="AY1031:AY1094" si="366">IF($AT1031=0,"",M1031)</f>
        <v/>
      </c>
      <c r="BA1031" s="18">
        <f>IF($E1031=AF!$D$6,IF($M1031="Concluída no prazo",2,IF($M1031="Concluída com atraso",1,0)),0)</f>
        <v>0</v>
      </c>
      <c r="BB1031" s="18">
        <f>IF($E1031=AF!$D$6,IF($M1031="Atrasada",2,IF($M1031="Concluída com atraso",1,0)),0)</f>
        <v>0</v>
      </c>
      <c r="BC1031" s="18">
        <v>1.025E-2</v>
      </c>
      <c r="BD1031" s="18">
        <f t="shared" si="351"/>
        <v>1.025E-2</v>
      </c>
      <c r="BE1031" s="18">
        <f t="shared" si="351"/>
        <v>1.025E-2</v>
      </c>
      <c r="BF1031" s="18" t="str">
        <f t="shared" ref="BF1031:BF1094" si="367">IF(C1031=0,"",C1031)</f>
        <v/>
      </c>
      <c r="BN1031" s="18" t="str">
        <f t="shared" ref="BN1031:BN1094" si="368">IF(AP1031=AQ1031,"s","n")</f>
        <v>s</v>
      </c>
    </row>
    <row r="1032" spans="3:66" ht="50.1" customHeight="1" thickTop="1" thickBot="1" x14ac:dyDescent="0.3">
      <c r="C1032" s="46"/>
      <c r="D1032" s="46"/>
      <c r="E1032" s="46"/>
      <c r="F1032" s="122"/>
      <c r="G1032" s="122"/>
      <c r="H1032" s="78" t="str">
        <f t="shared" ref="H1032:H1095" si="369">IF(F1032=0,"",MONTH(F1032))</f>
        <v/>
      </c>
      <c r="I1032" s="78" t="str">
        <f t="shared" ref="I1032:I1095" si="370">IF(G1032=0,"",MONTH(G1032))</f>
        <v/>
      </c>
      <c r="J1032" s="16"/>
      <c r="K1032" s="46" t="str">
        <f t="shared" ref="K1032:K1095" si="371">IF(OR(F1032=0,G1032=0),"",IF(MONTH(G1032)-MONTH(F1032)&gt;1,"Esta tarefa está muito grande. Divida em tarefas menores.",IF(MONTH(F1032)=MONTH(G1032),"Sim! Inicia em "&amp;VLOOKUP(MONTH(F1032),$BK$6:$BL$17,2,FALSE)&amp;" e termina em "&amp;VLOOKUP(MONTH(G1032),$BK$6:$BL$17,2,FALSE)&amp;".","Não! Inicia em "&amp;VLOOKUP(MONTH(F1032),$BK$6:$BL$17,2,FALSE)&amp;" e termina em "&amp;VLOOKUP(MONTH(G1032),$BK$6:$BL$17,2,FALSE)&amp;".")))</f>
        <v/>
      </c>
      <c r="L1032" s="16"/>
      <c r="M1032" s="16"/>
      <c r="N1032" s="46"/>
      <c r="O1032" s="47" t="str">
        <f t="shared" si="352"/>
        <v/>
      </c>
      <c r="P1032" s="47"/>
      <c r="Q1032" s="48" t="str">
        <f>IFERROR(VLOOKUP(E1032,Funcionários!$C$8:$E$207,3,FALSE),"")</f>
        <v/>
      </c>
      <c r="R1032" s="47"/>
      <c r="S1032" s="49" t="str">
        <f t="shared" si="353"/>
        <v/>
      </c>
      <c r="T1032" s="49">
        <v>1.026E-2</v>
      </c>
      <c r="U1032" s="48" t="str">
        <f>IF(Funcionários!C1033=0,"",Funcionários!C1033)</f>
        <v/>
      </c>
      <c r="V1032" s="50">
        <f>IF(U1032="",0,IF(COUNTIFS($E$7:$E$3006,U1032,$I$7:$I$3006,'RC'!$E$6)=0,0,COUNTIFS($M$7:$M$3006,"Concluída no prazo",$E$7:$E$3006,U1032,$I$7:$I$3006,'RC'!$E$6)/COUNTIFS($E$7:$E$3006,U1032,$I$7:$I$3006,'RC'!$E$6)))</f>
        <v>0</v>
      </c>
      <c r="W1032" s="49">
        <f>SUMIFS($J$7:$J$3006,$E$7:$E$3006,U1032,$I$7:$I$3006,'RC'!$E$6)+SUMIFS($L$7:$L$3006,$E$7:$E$3006,U1032,$I$7:$I$3006,'RC'!$E$6)</f>
        <v>0</v>
      </c>
      <c r="X1032" s="48">
        <f>COUNTIFS($E$7:$E$3006,U1032,$I$7:$I$3006,'RC'!$E$6)</f>
        <v>0</v>
      </c>
      <c r="Y1032" s="48"/>
      <c r="Z1032" s="51" t="str">
        <f>IF(AQ1032='RC'!$E$6,AC1032*1000+AD1032,"")</f>
        <v/>
      </c>
      <c r="AA1032" s="51" t="str">
        <f>IF(AB1032="","",IF(AQ1032='RC'!$E$6,AC1032*1000-AD1032,""))</f>
        <v/>
      </c>
      <c r="AB1032" s="48" t="str">
        <f>IFERROR(VLOOKUP(E1032,Funcionários!$C$8:$E$207,3,FALSE),"")</f>
        <v/>
      </c>
      <c r="AC1032" s="50" t="str">
        <f>IF(AB1032="","",IF(COUNTIFS($AB$7:$AB$3006,AB1032,$AQ$7:$AQ$3006,'RC'!$E$6)=0,"",COUNTIFS($M$7:$M$3006,"Concluída no prazo",$AB$7:$AB$3006,AB1032,$AQ$7:$AQ$3006,'RC'!$E$6)/COUNTIFS($AB$7:$AB$3006,AB1032,$AQ$7:$AQ$3006,'RC'!$E$6)))</f>
        <v/>
      </c>
      <c r="AD1032" s="48">
        <f>SUMIF($AQ$7:$AQ$3006,'RC'!$E$6,$J$7:$J$3006)+SUMIF($AQ$7:$AQ$3006,'RC'!$E$6,$L$7:$L$3006)</f>
        <v>21</v>
      </c>
      <c r="AF1032" s="48">
        <v>3.9749999999996899E-2</v>
      </c>
      <c r="AG1032" s="48">
        <f>IF(OR(AQ1032="",AQ1032&lt;&gt;'RC'!$E$6,AB1032&lt;&gt;'RC'!$D$21),0,1)</f>
        <v>0</v>
      </c>
      <c r="AH1032" s="48">
        <f t="shared" ref="AH1032:AH1095" si="372">AF1032+AG1032</f>
        <v>3.9749999999996899E-2</v>
      </c>
      <c r="AI1032" s="48" t="str">
        <f t="shared" si="354"/>
        <v/>
      </c>
      <c r="AJ1032" s="48" t="str">
        <f t="shared" si="355"/>
        <v/>
      </c>
      <c r="AK1032" s="52" t="str">
        <f t="shared" si="356"/>
        <v/>
      </c>
      <c r="AL1032" s="52" t="str">
        <f t="shared" si="357"/>
        <v/>
      </c>
      <c r="AM1032" s="48" t="str">
        <f t="shared" si="358"/>
        <v/>
      </c>
      <c r="AN1032" s="48" t="str">
        <f t="shared" si="359"/>
        <v/>
      </c>
      <c r="AP1032" s="18" t="str">
        <f t="shared" si="360"/>
        <v/>
      </c>
      <c r="AQ1032" s="18" t="str">
        <f t="shared" si="361"/>
        <v/>
      </c>
      <c r="AR1032" s="18">
        <v>3.9750000000000001E-2</v>
      </c>
      <c r="AS1032" s="18">
        <f>IF(AF!$D$27="Todos",1,IF(M1032=AF!$D$27,1,0))</f>
        <v>1</v>
      </c>
      <c r="AT1032" s="53">
        <f>IF(AND(E1032=AF!$D$6,OR(LT!M1032=AF!$D$27,AF!$D$27="Todos"),OR(AP1032=AF!$E$8,AQ1032=AF!$E$8)),AR1032+AS1032,0)</f>
        <v>0</v>
      </c>
      <c r="AU1032" s="18" t="str">
        <f t="shared" si="362"/>
        <v/>
      </c>
      <c r="AV1032" s="54" t="str">
        <f t="shared" si="363"/>
        <v/>
      </c>
      <c r="AW1032" s="54" t="str">
        <f t="shared" si="364"/>
        <v/>
      </c>
      <c r="AX1032" s="18" t="str">
        <f t="shared" si="365"/>
        <v/>
      </c>
      <c r="AY1032" s="18" t="str">
        <f t="shared" si="366"/>
        <v/>
      </c>
      <c r="BA1032" s="18">
        <f>IF($E1032=AF!$D$6,IF($M1032="Concluída no prazo",2,IF($M1032="Concluída com atraso",1,0)),0)</f>
        <v>0</v>
      </c>
      <c r="BB1032" s="18">
        <f>IF($E1032=AF!$D$6,IF($M1032="Atrasada",2,IF($M1032="Concluída com atraso",1,0)),0)</f>
        <v>0</v>
      </c>
      <c r="BC1032" s="18">
        <v>1.026E-2</v>
      </c>
      <c r="BD1032" s="18">
        <f t="shared" ref="BD1032:BE1095" si="373">BA1032+$BC1032</f>
        <v>1.026E-2</v>
      </c>
      <c r="BE1032" s="18">
        <f t="shared" si="373"/>
        <v>1.026E-2</v>
      </c>
      <c r="BF1032" s="18" t="str">
        <f t="shared" si="367"/>
        <v/>
      </c>
      <c r="BN1032" s="18" t="str">
        <f t="shared" si="368"/>
        <v>s</v>
      </c>
    </row>
    <row r="1033" spans="3:66" ht="50.1" customHeight="1" thickTop="1" thickBot="1" x14ac:dyDescent="0.3">
      <c r="C1033" s="46"/>
      <c r="D1033" s="46"/>
      <c r="E1033" s="46"/>
      <c r="F1033" s="122"/>
      <c r="G1033" s="122"/>
      <c r="H1033" s="78" t="str">
        <f t="shared" si="369"/>
        <v/>
      </c>
      <c r="I1033" s="78" t="str">
        <f t="shared" si="370"/>
        <v/>
      </c>
      <c r="J1033" s="16"/>
      <c r="K1033" s="46" t="str">
        <f t="shared" si="371"/>
        <v/>
      </c>
      <c r="L1033" s="16"/>
      <c r="M1033" s="16"/>
      <c r="N1033" s="46"/>
      <c r="O1033" s="47" t="str">
        <f t="shared" si="352"/>
        <v/>
      </c>
      <c r="P1033" s="47"/>
      <c r="Q1033" s="48" t="str">
        <f>IFERROR(VLOOKUP(E1033,Funcionários!$C$8:$E$207,3,FALSE),"")</f>
        <v/>
      </c>
      <c r="R1033" s="47"/>
      <c r="S1033" s="49" t="str">
        <f t="shared" si="353"/>
        <v/>
      </c>
      <c r="T1033" s="49">
        <v>1.027E-2</v>
      </c>
      <c r="U1033" s="48" t="str">
        <f>IF(Funcionários!C1034=0,"",Funcionários!C1034)</f>
        <v/>
      </c>
      <c r="V1033" s="50">
        <f>IF(U1033="",0,IF(COUNTIFS($E$7:$E$3006,U1033,$I$7:$I$3006,'RC'!$E$6)=0,0,COUNTIFS($M$7:$M$3006,"Concluída no prazo",$E$7:$E$3006,U1033,$I$7:$I$3006,'RC'!$E$6)/COUNTIFS($E$7:$E$3006,U1033,$I$7:$I$3006,'RC'!$E$6)))</f>
        <v>0</v>
      </c>
      <c r="W1033" s="49">
        <f>SUMIFS($J$7:$J$3006,$E$7:$E$3006,U1033,$I$7:$I$3006,'RC'!$E$6)+SUMIFS($L$7:$L$3006,$E$7:$E$3006,U1033,$I$7:$I$3006,'RC'!$E$6)</f>
        <v>0</v>
      </c>
      <c r="X1033" s="48">
        <f>COUNTIFS($E$7:$E$3006,U1033,$I$7:$I$3006,'RC'!$E$6)</f>
        <v>0</v>
      </c>
      <c r="Y1033" s="48"/>
      <c r="Z1033" s="51" t="str">
        <f>IF(AQ1033='RC'!$E$6,AC1033*1000+AD1033,"")</f>
        <v/>
      </c>
      <c r="AA1033" s="51" t="str">
        <f>IF(AB1033="","",IF(AQ1033='RC'!$E$6,AC1033*1000-AD1033,""))</f>
        <v/>
      </c>
      <c r="AB1033" s="48" t="str">
        <f>IFERROR(VLOOKUP(E1033,Funcionários!$C$8:$E$207,3,FALSE),"")</f>
        <v/>
      </c>
      <c r="AC1033" s="50" t="str">
        <f>IF(AB1033="","",IF(COUNTIFS($AB$7:$AB$3006,AB1033,$AQ$7:$AQ$3006,'RC'!$E$6)=0,"",COUNTIFS($M$7:$M$3006,"Concluída no prazo",$AB$7:$AB$3006,AB1033,$AQ$7:$AQ$3006,'RC'!$E$6)/COUNTIFS($AB$7:$AB$3006,AB1033,$AQ$7:$AQ$3006,'RC'!$E$6)))</f>
        <v/>
      </c>
      <c r="AD1033" s="48">
        <f>SUMIF($AQ$7:$AQ$3006,'RC'!$E$6,$J$7:$J$3006)+SUMIF($AQ$7:$AQ$3006,'RC'!$E$6,$L$7:$L$3006)</f>
        <v>21</v>
      </c>
      <c r="AF1033" s="48">
        <v>3.9739999999996903E-2</v>
      </c>
      <c r="AG1033" s="48">
        <f>IF(OR(AQ1033="",AQ1033&lt;&gt;'RC'!$E$6,AB1033&lt;&gt;'RC'!$D$21),0,1)</f>
        <v>0</v>
      </c>
      <c r="AH1033" s="48">
        <f t="shared" si="372"/>
        <v>3.9739999999996903E-2</v>
      </c>
      <c r="AI1033" s="48" t="str">
        <f t="shared" si="354"/>
        <v/>
      </c>
      <c r="AJ1033" s="48" t="str">
        <f t="shared" si="355"/>
        <v/>
      </c>
      <c r="AK1033" s="52" t="str">
        <f t="shared" si="356"/>
        <v/>
      </c>
      <c r="AL1033" s="52" t="str">
        <f t="shared" si="357"/>
        <v/>
      </c>
      <c r="AM1033" s="48" t="str">
        <f t="shared" si="358"/>
        <v/>
      </c>
      <c r="AN1033" s="48" t="str">
        <f t="shared" si="359"/>
        <v/>
      </c>
      <c r="AP1033" s="18" t="str">
        <f t="shared" si="360"/>
        <v/>
      </c>
      <c r="AQ1033" s="18" t="str">
        <f t="shared" si="361"/>
        <v/>
      </c>
      <c r="AR1033" s="18">
        <v>3.9739999999999998E-2</v>
      </c>
      <c r="AS1033" s="18">
        <f>IF(AF!$D$27="Todos",1,IF(M1033=AF!$D$27,1,0))</f>
        <v>1</v>
      </c>
      <c r="AT1033" s="53">
        <f>IF(AND(E1033=AF!$D$6,OR(LT!M1033=AF!$D$27,AF!$D$27="Todos"),OR(AP1033=AF!$E$8,AQ1033=AF!$E$8)),AR1033+AS1033,0)</f>
        <v>0</v>
      </c>
      <c r="AU1033" s="18" t="str">
        <f t="shared" si="362"/>
        <v/>
      </c>
      <c r="AV1033" s="54" t="str">
        <f t="shared" si="363"/>
        <v/>
      </c>
      <c r="AW1033" s="54" t="str">
        <f t="shared" si="364"/>
        <v/>
      </c>
      <c r="AX1033" s="18" t="str">
        <f t="shared" si="365"/>
        <v/>
      </c>
      <c r="AY1033" s="18" t="str">
        <f t="shared" si="366"/>
        <v/>
      </c>
      <c r="BA1033" s="18">
        <f>IF($E1033=AF!$D$6,IF($M1033="Concluída no prazo",2,IF($M1033="Concluída com atraso",1,0)),0)</f>
        <v>0</v>
      </c>
      <c r="BB1033" s="18">
        <f>IF($E1033=AF!$D$6,IF($M1033="Atrasada",2,IF($M1033="Concluída com atraso",1,0)),0)</f>
        <v>0</v>
      </c>
      <c r="BC1033" s="18">
        <v>1.027E-2</v>
      </c>
      <c r="BD1033" s="18">
        <f t="shared" si="373"/>
        <v>1.027E-2</v>
      </c>
      <c r="BE1033" s="18">
        <f t="shared" si="373"/>
        <v>1.027E-2</v>
      </c>
      <c r="BF1033" s="18" t="str">
        <f t="shared" si="367"/>
        <v/>
      </c>
      <c r="BN1033" s="18" t="str">
        <f t="shared" si="368"/>
        <v>s</v>
      </c>
    </row>
    <row r="1034" spans="3:66" ht="50.1" customHeight="1" thickTop="1" thickBot="1" x14ac:dyDescent="0.3">
      <c r="C1034" s="46"/>
      <c r="D1034" s="46"/>
      <c r="E1034" s="46"/>
      <c r="F1034" s="122"/>
      <c r="G1034" s="122"/>
      <c r="H1034" s="78" t="str">
        <f t="shared" si="369"/>
        <v/>
      </c>
      <c r="I1034" s="78" t="str">
        <f t="shared" si="370"/>
        <v/>
      </c>
      <c r="J1034" s="16"/>
      <c r="K1034" s="46" t="str">
        <f t="shared" si="371"/>
        <v/>
      </c>
      <c r="L1034" s="16"/>
      <c r="M1034" s="16"/>
      <c r="N1034" s="46"/>
      <c r="O1034" s="47" t="str">
        <f t="shared" ref="O1034:O1097" si="374">IF(J1034=0,"",J1034/(J1034+L1034))</f>
        <v/>
      </c>
      <c r="P1034" s="47"/>
      <c r="Q1034" s="48" t="str">
        <f>IFERROR(VLOOKUP(E1034,Funcionários!$C$8:$E$207,3,FALSE),"")</f>
        <v/>
      </c>
      <c r="R1034" s="47"/>
      <c r="S1034" s="49" t="str">
        <f t="shared" ref="S1034:S1097" si="375">IF(U1034="","",V1034*100000+W1034*10+X1034+T1034)</f>
        <v/>
      </c>
      <c r="T1034" s="49">
        <v>1.0279999999999999E-2</v>
      </c>
      <c r="U1034" s="48" t="str">
        <f>IF(Funcionários!C1035=0,"",Funcionários!C1035)</f>
        <v/>
      </c>
      <c r="V1034" s="50">
        <f>IF(U1034="",0,IF(COUNTIFS($E$7:$E$3006,U1034,$I$7:$I$3006,'RC'!$E$6)=0,0,COUNTIFS($M$7:$M$3006,"Concluída no prazo",$E$7:$E$3006,U1034,$I$7:$I$3006,'RC'!$E$6)/COUNTIFS($E$7:$E$3006,U1034,$I$7:$I$3006,'RC'!$E$6)))</f>
        <v>0</v>
      </c>
      <c r="W1034" s="49">
        <f>SUMIFS($J$7:$J$3006,$E$7:$E$3006,U1034,$I$7:$I$3006,'RC'!$E$6)+SUMIFS($L$7:$L$3006,$E$7:$E$3006,U1034,$I$7:$I$3006,'RC'!$E$6)</f>
        <v>0</v>
      </c>
      <c r="X1034" s="48">
        <f>COUNTIFS($E$7:$E$3006,U1034,$I$7:$I$3006,'RC'!$E$6)</f>
        <v>0</v>
      </c>
      <c r="Y1034" s="48"/>
      <c r="Z1034" s="51" t="str">
        <f>IF(AQ1034='RC'!$E$6,AC1034*1000+AD1034,"")</f>
        <v/>
      </c>
      <c r="AA1034" s="51" t="str">
        <f>IF(AB1034="","",IF(AQ1034='RC'!$E$6,AC1034*1000-AD1034,""))</f>
        <v/>
      </c>
      <c r="AB1034" s="48" t="str">
        <f>IFERROR(VLOOKUP(E1034,Funcionários!$C$8:$E$207,3,FALSE),"")</f>
        <v/>
      </c>
      <c r="AC1034" s="50" t="str">
        <f>IF(AB1034="","",IF(COUNTIFS($AB$7:$AB$3006,AB1034,$AQ$7:$AQ$3006,'RC'!$E$6)=0,"",COUNTIFS($M$7:$M$3006,"Concluída no prazo",$AB$7:$AB$3006,AB1034,$AQ$7:$AQ$3006,'RC'!$E$6)/COUNTIFS($AB$7:$AB$3006,AB1034,$AQ$7:$AQ$3006,'RC'!$E$6)))</f>
        <v/>
      </c>
      <c r="AD1034" s="48">
        <f>SUMIF($AQ$7:$AQ$3006,'RC'!$E$6,$J$7:$J$3006)+SUMIF($AQ$7:$AQ$3006,'RC'!$E$6,$L$7:$L$3006)</f>
        <v>21</v>
      </c>
      <c r="AF1034" s="48">
        <v>3.97299999999969E-2</v>
      </c>
      <c r="AG1034" s="48">
        <f>IF(OR(AQ1034="",AQ1034&lt;&gt;'RC'!$E$6,AB1034&lt;&gt;'RC'!$D$21),0,1)</f>
        <v>0</v>
      </c>
      <c r="AH1034" s="48">
        <f t="shared" si="372"/>
        <v>3.97299999999969E-2</v>
      </c>
      <c r="AI1034" s="48" t="str">
        <f t="shared" si="354"/>
        <v/>
      </c>
      <c r="AJ1034" s="48" t="str">
        <f t="shared" si="355"/>
        <v/>
      </c>
      <c r="AK1034" s="52" t="str">
        <f t="shared" si="356"/>
        <v/>
      </c>
      <c r="AL1034" s="52" t="str">
        <f t="shared" si="357"/>
        <v/>
      </c>
      <c r="AM1034" s="48" t="str">
        <f t="shared" si="358"/>
        <v/>
      </c>
      <c r="AN1034" s="48" t="str">
        <f t="shared" si="359"/>
        <v/>
      </c>
      <c r="AP1034" s="18" t="str">
        <f t="shared" si="360"/>
        <v/>
      </c>
      <c r="AQ1034" s="18" t="str">
        <f t="shared" si="361"/>
        <v/>
      </c>
      <c r="AR1034" s="18">
        <v>3.9730000000000001E-2</v>
      </c>
      <c r="AS1034" s="18">
        <f>IF(AF!$D$27="Todos",1,IF(M1034=AF!$D$27,1,0))</f>
        <v>1</v>
      </c>
      <c r="AT1034" s="53">
        <f>IF(AND(E1034=AF!$D$6,OR(LT!M1034=AF!$D$27,AF!$D$27="Todos"),OR(AP1034=AF!$E$8,AQ1034=AF!$E$8)),AR1034+AS1034,0)</f>
        <v>0</v>
      </c>
      <c r="AU1034" s="18" t="str">
        <f t="shared" si="362"/>
        <v/>
      </c>
      <c r="AV1034" s="54" t="str">
        <f t="shared" si="363"/>
        <v/>
      </c>
      <c r="AW1034" s="54" t="str">
        <f t="shared" si="364"/>
        <v/>
      </c>
      <c r="AX1034" s="18" t="str">
        <f t="shared" si="365"/>
        <v/>
      </c>
      <c r="AY1034" s="18" t="str">
        <f t="shared" si="366"/>
        <v/>
      </c>
      <c r="BA1034" s="18">
        <f>IF($E1034=AF!$D$6,IF($M1034="Concluída no prazo",2,IF($M1034="Concluída com atraso",1,0)),0)</f>
        <v>0</v>
      </c>
      <c r="BB1034" s="18">
        <f>IF($E1034=AF!$D$6,IF($M1034="Atrasada",2,IF($M1034="Concluída com atraso",1,0)),0)</f>
        <v>0</v>
      </c>
      <c r="BC1034" s="18">
        <v>1.0279999999999999E-2</v>
      </c>
      <c r="BD1034" s="18">
        <f t="shared" si="373"/>
        <v>1.0279999999999999E-2</v>
      </c>
      <c r="BE1034" s="18">
        <f t="shared" si="373"/>
        <v>1.0279999999999999E-2</v>
      </c>
      <c r="BF1034" s="18" t="str">
        <f t="shared" si="367"/>
        <v/>
      </c>
      <c r="BN1034" s="18" t="str">
        <f t="shared" si="368"/>
        <v>s</v>
      </c>
    </row>
    <row r="1035" spans="3:66" ht="50.1" customHeight="1" thickTop="1" thickBot="1" x14ac:dyDescent="0.3">
      <c r="C1035" s="46"/>
      <c r="D1035" s="46"/>
      <c r="E1035" s="46"/>
      <c r="F1035" s="122"/>
      <c r="G1035" s="122"/>
      <c r="H1035" s="78" t="str">
        <f t="shared" si="369"/>
        <v/>
      </c>
      <c r="I1035" s="78" t="str">
        <f t="shared" si="370"/>
        <v/>
      </c>
      <c r="J1035" s="16"/>
      <c r="K1035" s="46" t="str">
        <f t="shared" si="371"/>
        <v/>
      </c>
      <c r="L1035" s="16"/>
      <c r="M1035" s="16"/>
      <c r="N1035" s="46"/>
      <c r="O1035" s="47" t="str">
        <f t="shared" si="374"/>
        <v/>
      </c>
      <c r="P1035" s="47"/>
      <c r="Q1035" s="48" t="str">
        <f>IFERROR(VLOOKUP(E1035,Funcionários!$C$8:$E$207,3,FALSE),"")</f>
        <v/>
      </c>
      <c r="R1035" s="47"/>
      <c r="S1035" s="49" t="str">
        <f t="shared" si="375"/>
        <v/>
      </c>
      <c r="T1035" s="49">
        <v>1.0290000000000001E-2</v>
      </c>
      <c r="U1035" s="48" t="str">
        <f>IF(Funcionários!C1036=0,"",Funcionários!C1036)</f>
        <v/>
      </c>
      <c r="V1035" s="50">
        <f>IF(U1035="",0,IF(COUNTIFS($E$7:$E$3006,U1035,$I$7:$I$3006,'RC'!$E$6)=0,0,COUNTIFS($M$7:$M$3006,"Concluída no prazo",$E$7:$E$3006,U1035,$I$7:$I$3006,'RC'!$E$6)/COUNTIFS($E$7:$E$3006,U1035,$I$7:$I$3006,'RC'!$E$6)))</f>
        <v>0</v>
      </c>
      <c r="W1035" s="49">
        <f>SUMIFS($J$7:$J$3006,$E$7:$E$3006,U1035,$I$7:$I$3006,'RC'!$E$6)+SUMIFS($L$7:$L$3006,$E$7:$E$3006,U1035,$I$7:$I$3006,'RC'!$E$6)</f>
        <v>0</v>
      </c>
      <c r="X1035" s="48">
        <f>COUNTIFS($E$7:$E$3006,U1035,$I$7:$I$3006,'RC'!$E$6)</f>
        <v>0</v>
      </c>
      <c r="Y1035" s="48"/>
      <c r="Z1035" s="51" t="str">
        <f>IF(AQ1035='RC'!$E$6,AC1035*1000+AD1035,"")</f>
        <v/>
      </c>
      <c r="AA1035" s="51" t="str">
        <f>IF(AB1035="","",IF(AQ1035='RC'!$E$6,AC1035*1000-AD1035,""))</f>
        <v/>
      </c>
      <c r="AB1035" s="48" t="str">
        <f>IFERROR(VLOOKUP(E1035,Funcionários!$C$8:$E$207,3,FALSE),"")</f>
        <v/>
      </c>
      <c r="AC1035" s="50" t="str">
        <f>IF(AB1035="","",IF(COUNTIFS($AB$7:$AB$3006,AB1035,$AQ$7:$AQ$3006,'RC'!$E$6)=0,"",COUNTIFS($M$7:$M$3006,"Concluída no prazo",$AB$7:$AB$3006,AB1035,$AQ$7:$AQ$3006,'RC'!$E$6)/COUNTIFS($AB$7:$AB$3006,AB1035,$AQ$7:$AQ$3006,'RC'!$E$6)))</f>
        <v/>
      </c>
      <c r="AD1035" s="48">
        <f>SUMIF($AQ$7:$AQ$3006,'RC'!$E$6,$J$7:$J$3006)+SUMIF($AQ$7:$AQ$3006,'RC'!$E$6,$L$7:$L$3006)</f>
        <v>21</v>
      </c>
      <c r="AF1035" s="48">
        <v>3.9719999999996897E-2</v>
      </c>
      <c r="AG1035" s="48">
        <f>IF(OR(AQ1035="",AQ1035&lt;&gt;'RC'!$E$6,AB1035&lt;&gt;'RC'!$D$21),0,1)</f>
        <v>0</v>
      </c>
      <c r="AH1035" s="48">
        <f t="shared" si="372"/>
        <v>3.9719999999996897E-2</v>
      </c>
      <c r="AI1035" s="48" t="str">
        <f t="shared" si="354"/>
        <v/>
      </c>
      <c r="AJ1035" s="48" t="str">
        <f t="shared" si="355"/>
        <v/>
      </c>
      <c r="AK1035" s="52" t="str">
        <f t="shared" si="356"/>
        <v/>
      </c>
      <c r="AL1035" s="52" t="str">
        <f t="shared" si="357"/>
        <v/>
      </c>
      <c r="AM1035" s="48" t="str">
        <f t="shared" si="358"/>
        <v/>
      </c>
      <c r="AN1035" s="48" t="str">
        <f t="shared" si="359"/>
        <v/>
      </c>
      <c r="AP1035" s="18" t="str">
        <f t="shared" si="360"/>
        <v/>
      </c>
      <c r="AQ1035" s="18" t="str">
        <f t="shared" si="361"/>
        <v/>
      </c>
      <c r="AR1035" s="18">
        <v>3.9719999999999998E-2</v>
      </c>
      <c r="AS1035" s="18">
        <f>IF(AF!$D$27="Todos",1,IF(M1035=AF!$D$27,1,0))</f>
        <v>1</v>
      </c>
      <c r="AT1035" s="53">
        <f>IF(AND(E1035=AF!$D$6,OR(LT!M1035=AF!$D$27,AF!$D$27="Todos"),OR(AP1035=AF!$E$8,AQ1035=AF!$E$8)),AR1035+AS1035,0)</f>
        <v>0</v>
      </c>
      <c r="AU1035" s="18" t="str">
        <f t="shared" si="362"/>
        <v/>
      </c>
      <c r="AV1035" s="54" t="str">
        <f t="shared" si="363"/>
        <v/>
      </c>
      <c r="AW1035" s="54" t="str">
        <f t="shared" si="364"/>
        <v/>
      </c>
      <c r="AX1035" s="18" t="str">
        <f t="shared" si="365"/>
        <v/>
      </c>
      <c r="AY1035" s="18" t="str">
        <f t="shared" si="366"/>
        <v/>
      </c>
      <c r="BA1035" s="18">
        <f>IF($E1035=AF!$D$6,IF($M1035="Concluída no prazo",2,IF($M1035="Concluída com atraso",1,0)),0)</f>
        <v>0</v>
      </c>
      <c r="BB1035" s="18">
        <f>IF($E1035=AF!$D$6,IF($M1035="Atrasada",2,IF($M1035="Concluída com atraso",1,0)),0)</f>
        <v>0</v>
      </c>
      <c r="BC1035" s="18">
        <v>1.0290000000000001E-2</v>
      </c>
      <c r="BD1035" s="18">
        <f t="shared" si="373"/>
        <v>1.0290000000000001E-2</v>
      </c>
      <c r="BE1035" s="18">
        <f t="shared" si="373"/>
        <v>1.0290000000000001E-2</v>
      </c>
      <c r="BF1035" s="18" t="str">
        <f t="shared" si="367"/>
        <v/>
      </c>
      <c r="BN1035" s="18" t="str">
        <f t="shared" si="368"/>
        <v>s</v>
      </c>
    </row>
    <row r="1036" spans="3:66" ht="50.1" customHeight="1" thickTop="1" thickBot="1" x14ac:dyDescent="0.3">
      <c r="C1036" s="46"/>
      <c r="D1036" s="46"/>
      <c r="E1036" s="46"/>
      <c r="F1036" s="122"/>
      <c r="G1036" s="122"/>
      <c r="H1036" s="78" t="str">
        <f t="shared" si="369"/>
        <v/>
      </c>
      <c r="I1036" s="78" t="str">
        <f t="shared" si="370"/>
        <v/>
      </c>
      <c r="J1036" s="16"/>
      <c r="K1036" s="46" t="str">
        <f t="shared" si="371"/>
        <v/>
      </c>
      <c r="L1036" s="16"/>
      <c r="M1036" s="16"/>
      <c r="N1036" s="46"/>
      <c r="O1036" s="47" t="str">
        <f t="shared" si="374"/>
        <v/>
      </c>
      <c r="P1036" s="47"/>
      <c r="Q1036" s="48" t="str">
        <f>IFERROR(VLOOKUP(E1036,Funcionários!$C$8:$E$207,3,FALSE),"")</f>
        <v/>
      </c>
      <c r="R1036" s="47"/>
      <c r="S1036" s="49" t="str">
        <f t="shared" si="375"/>
        <v/>
      </c>
      <c r="T1036" s="49">
        <v>1.03E-2</v>
      </c>
      <c r="U1036" s="48" t="str">
        <f>IF(Funcionários!C1037=0,"",Funcionários!C1037)</f>
        <v/>
      </c>
      <c r="V1036" s="50">
        <f>IF(U1036="",0,IF(COUNTIFS($E$7:$E$3006,U1036,$I$7:$I$3006,'RC'!$E$6)=0,0,COUNTIFS($M$7:$M$3006,"Concluída no prazo",$E$7:$E$3006,U1036,$I$7:$I$3006,'RC'!$E$6)/COUNTIFS($E$7:$E$3006,U1036,$I$7:$I$3006,'RC'!$E$6)))</f>
        <v>0</v>
      </c>
      <c r="W1036" s="49">
        <f>SUMIFS($J$7:$J$3006,$E$7:$E$3006,U1036,$I$7:$I$3006,'RC'!$E$6)+SUMIFS($L$7:$L$3006,$E$7:$E$3006,U1036,$I$7:$I$3006,'RC'!$E$6)</f>
        <v>0</v>
      </c>
      <c r="X1036" s="48">
        <f>COUNTIFS($E$7:$E$3006,U1036,$I$7:$I$3006,'RC'!$E$6)</f>
        <v>0</v>
      </c>
      <c r="Y1036" s="48"/>
      <c r="Z1036" s="51" t="str">
        <f>IF(AQ1036='RC'!$E$6,AC1036*1000+AD1036,"")</f>
        <v/>
      </c>
      <c r="AA1036" s="51" t="str">
        <f>IF(AB1036="","",IF(AQ1036='RC'!$E$6,AC1036*1000-AD1036,""))</f>
        <v/>
      </c>
      <c r="AB1036" s="48" t="str">
        <f>IFERROR(VLOOKUP(E1036,Funcionários!$C$8:$E$207,3,FALSE),"")</f>
        <v/>
      </c>
      <c r="AC1036" s="50" t="str">
        <f>IF(AB1036="","",IF(COUNTIFS($AB$7:$AB$3006,AB1036,$AQ$7:$AQ$3006,'RC'!$E$6)=0,"",COUNTIFS($M$7:$M$3006,"Concluída no prazo",$AB$7:$AB$3006,AB1036,$AQ$7:$AQ$3006,'RC'!$E$6)/COUNTIFS($AB$7:$AB$3006,AB1036,$AQ$7:$AQ$3006,'RC'!$E$6)))</f>
        <v/>
      </c>
      <c r="AD1036" s="48">
        <f>SUMIF($AQ$7:$AQ$3006,'RC'!$E$6,$J$7:$J$3006)+SUMIF($AQ$7:$AQ$3006,'RC'!$E$6,$L$7:$L$3006)</f>
        <v>21</v>
      </c>
      <c r="AF1036" s="48">
        <v>3.9709999999996803E-2</v>
      </c>
      <c r="AG1036" s="48">
        <f>IF(OR(AQ1036="",AQ1036&lt;&gt;'RC'!$E$6,AB1036&lt;&gt;'RC'!$D$21),0,1)</f>
        <v>0</v>
      </c>
      <c r="AH1036" s="48">
        <f t="shared" si="372"/>
        <v>3.9709999999996803E-2</v>
      </c>
      <c r="AI1036" s="48" t="str">
        <f t="shared" si="354"/>
        <v/>
      </c>
      <c r="AJ1036" s="48" t="str">
        <f t="shared" si="355"/>
        <v/>
      </c>
      <c r="AK1036" s="52" t="str">
        <f t="shared" si="356"/>
        <v/>
      </c>
      <c r="AL1036" s="52" t="str">
        <f t="shared" si="357"/>
        <v/>
      </c>
      <c r="AM1036" s="48" t="str">
        <f t="shared" si="358"/>
        <v/>
      </c>
      <c r="AN1036" s="48" t="str">
        <f t="shared" si="359"/>
        <v/>
      </c>
      <c r="AP1036" s="18" t="str">
        <f t="shared" si="360"/>
        <v/>
      </c>
      <c r="AQ1036" s="18" t="str">
        <f t="shared" si="361"/>
        <v/>
      </c>
      <c r="AR1036" s="18">
        <v>3.9710000000000002E-2</v>
      </c>
      <c r="AS1036" s="18">
        <f>IF(AF!$D$27="Todos",1,IF(M1036=AF!$D$27,1,0))</f>
        <v>1</v>
      </c>
      <c r="AT1036" s="53">
        <f>IF(AND(E1036=AF!$D$6,OR(LT!M1036=AF!$D$27,AF!$D$27="Todos"),OR(AP1036=AF!$E$8,AQ1036=AF!$E$8)),AR1036+AS1036,0)</f>
        <v>0</v>
      </c>
      <c r="AU1036" s="18" t="str">
        <f t="shared" si="362"/>
        <v/>
      </c>
      <c r="AV1036" s="54" t="str">
        <f t="shared" si="363"/>
        <v/>
      </c>
      <c r="AW1036" s="54" t="str">
        <f t="shared" si="364"/>
        <v/>
      </c>
      <c r="AX1036" s="18" t="str">
        <f t="shared" si="365"/>
        <v/>
      </c>
      <c r="AY1036" s="18" t="str">
        <f t="shared" si="366"/>
        <v/>
      </c>
      <c r="BA1036" s="18">
        <f>IF($E1036=AF!$D$6,IF($M1036="Concluída no prazo",2,IF($M1036="Concluída com atraso",1,0)),0)</f>
        <v>0</v>
      </c>
      <c r="BB1036" s="18">
        <f>IF($E1036=AF!$D$6,IF($M1036="Atrasada",2,IF($M1036="Concluída com atraso",1,0)),0)</f>
        <v>0</v>
      </c>
      <c r="BC1036" s="18">
        <v>1.03E-2</v>
      </c>
      <c r="BD1036" s="18">
        <f t="shared" si="373"/>
        <v>1.03E-2</v>
      </c>
      <c r="BE1036" s="18">
        <f t="shared" si="373"/>
        <v>1.03E-2</v>
      </c>
      <c r="BF1036" s="18" t="str">
        <f t="shared" si="367"/>
        <v/>
      </c>
      <c r="BN1036" s="18" t="str">
        <f t="shared" si="368"/>
        <v>s</v>
      </c>
    </row>
    <row r="1037" spans="3:66" ht="50.1" customHeight="1" thickTop="1" thickBot="1" x14ac:dyDescent="0.3">
      <c r="C1037" s="46"/>
      <c r="D1037" s="46"/>
      <c r="E1037" s="46"/>
      <c r="F1037" s="122"/>
      <c r="G1037" s="122"/>
      <c r="H1037" s="78" t="str">
        <f t="shared" si="369"/>
        <v/>
      </c>
      <c r="I1037" s="78" t="str">
        <f t="shared" si="370"/>
        <v/>
      </c>
      <c r="J1037" s="16"/>
      <c r="K1037" s="46" t="str">
        <f t="shared" si="371"/>
        <v/>
      </c>
      <c r="L1037" s="16"/>
      <c r="M1037" s="16"/>
      <c r="N1037" s="46"/>
      <c r="O1037" s="47" t="str">
        <f t="shared" si="374"/>
        <v/>
      </c>
      <c r="P1037" s="47"/>
      <c r="Q1037" s="48" t="str">
        <f>IFERROR(VLOOKUP(E1037,Funcionários!$C$8:$E$207,3,FALSE),"")</f>
        <v/>
      </c>
      <c r="R1037" s="47"/>
      <c r="S1037" s="49" t="str">
        <f t="shared" si="375"/>
        <v/>
      </c>
      <c r="T1037" s="49">
        <v>1.031E-2</v>
      </c>
      <c r="U1037" s="48" t="str">
        <f>IF(Funcionários!C1038=0,"",Funcionários!C1038)</f>
        <v/>
      </c>
      <c r="V1037" s="50">
        <f>IF(U1037="",0,IF(COUNTIFS($E$7:$E$3006,U1037,$I$7:$I$3006,'RC'!$E$6)=0,0,COUNTIFS($M$7:$M$3006,"Concluída no prazo",$E$7:$E$3006,U1037,$I$7:$I$3006,'RC'!$E$6)/COUNTIFS($E$7:$E$3006,U1037,$I$7:$I$3006,'RC'!$E$6)))</f>
        <v>0</v>
      </c>
      <c r="W1037" s="49">
        <f>SUMIFS($J$7:$J$3006,$E$7:$E$3006,U1037,$I$7:$I$3006,'RC'!$E$6)+SUMIFS($L$7:$L$3006,$E$7:$E$3006,U1037,$I$7:$I$3006,'RC'!$E$6)</f>
        <v>0</v>
      </c>
      <c r="X1037" s="48">
        <f>COUNTIFS($E$7:$E$3006,U1037,$I$7:$I$3006,'RC'!$E$6)</f>
        <v>0</v>
      </c>
      <c r="Y1037" s="48"/>
      <c r="Z1037" s="51" t="str">
        <f>IF(AQ1037='RC'!$E$6,AC1037*1000+AD1037,"")</f>
        <v/>
      </c>
      <c r="AA1037" s="51" t="str">
        <f>IF(AB1037="","",IF(AQ1037='RC'!$E$6,AC1037*1000-AD1037,""))</f>
        <v/>
      </c>
      <c r="AB1037" s="48" t="str">
        <f>IFERROR(VLOOKUP(E1037,Funcionários!$C$8:$E$207,3,FALSE),"")</f>
        <v/>
      </c>
      <c r="AC1037" s="50" t="str">
        <f>IF(AB1037="","",IF(COUNTIFS($AB$7:$AB$3006,AB1037,$AQ$7:$AQ$3006,'RC'!$E$6)=0,"",COUNTIFS($M$7:$M$3006,"Concluída no prazo",$AB$7:$AB$3006,AB1037,$AQ$7:$AQ$3006,'RC'!$E$6)/COUNTIFS($AB$7:$AB$3006,AB1037,$AQ$7:$AQ$3006,'RC'!$E$6)))</f>
        <v/>
      </c>
      <c r="AD1037" s="48">
        <f>SUMIF($AQ$7:$AQ$3006,'RC'!$E$6,$J$7:$J$3006)+SUMIF($AQ$7:$AQ$3006,'RC'!$E$6,$L$7:$L$3006)</f>
        <v>21</v>
      </c>
      <c r="AF1037" s="48">
        <v>3.96999999999968E-2</v>
      </c>
      <c r="AG1037" s="48">
        <f>IF(OR(AQ1037="",AQ1037&lt;&gt;'RC'!$E$6,AB1037&lt;&gt;'RC'!$D$21),0,1)</f>
        <v>0</v>
      </c>
      <c r="AH1037" s="48">
        <f t="shared" si="372"/>
        <v>3.96999999999968E-2</v>
      </c>
      <c r="AI1037" s="48" t="str">
        <f t="shared" si="354"/>
        <v/>
      </c>
      <c r="AJ1037" s="48" t="str">
        <f t="shared" si="355"/>
        <v/>
      </c>
      <c r="AK1037" s="52" t="str">
        <f t="shared" si="356"/>
        <v/>
      </c>
      <c r="AL1037" s="52" t="str">
        <f t="shared" si="357"/>
        <v/>
      </c>
      <c r="AM1037" s="48" t="str">
        <f t="shared" si="358"/>
        <v/>
      </c>
      <c r="AN1037" s="48" t="str">
        <f t="shared" si="359"/>
        <v/>
      </c>
      <c r="AP1037" s="18" t="str">
        <f t="shared" si="360"/>
        <v/>
      </c>
      <c r="AQ1037" s="18" t="str">
        <f t="shared" si="361"/>
        <v/>
      </c>
      <c r="AR1037" s="18">
        <v>3.9699999999999999E-2</v>
      </c>
      <c r="AS1037" s="18">
        <f>IF(AF!$D$27="Todos",1,IF(M1037=AF!$D$27,1,0))</f>
        <v>1</v>
      </c>
      <c r="AT1037" s="53">
        <f>IF(AND(E1037=AF!$D$6,OR(LT!M1037=AF!$D$27,AF!$D$27="Todos"),OR(AP1037=AF!$E$8,AQ1037=AF!$E$8)),AR1037+AS1037,0)</f>
        <v>0</v>
      </c>
      <c r="AU1037" s="18" t="str">
        <f t="shared" si="362"/>
        <v/>
      </c>
      <c r="AV1037" s="54" t="str">
        <f t="shared" si="363"/>
        <v/>
      </c>
      <c r="AW1037" s="54" t="str">
        <f t="shared" si="364"/>
        <v/>
      </c>
      <c r="AX1037" s="18" t="str">
        <f t="shared" si="365"/>
        <v/>
      </c>
      <c r="AY1037" s="18" t="str">
        <f t="shared" si="366"/>
        <v/>
      </c>
      <c r="BA1037" s="18">
        <f>IF($E1037=AF!$D$6,IF($M1037="Concluída no prazo",2,IF($M1037="Concluída com atraso",1,0)),0)</f>
        <v>0</v>
      </c>
      <c r="BB1037" s="18">
        <f>IF($E1037=AF!$D$6,IF($M1037="Atrasada",2,IF($M1037="Concluída com atraso",1,0)),0)</f>
        <v>0</v>
      </c>
      <c r="BC1037" s="18">
        <v>1.031E-2</v>
      </c>
      <c r="BD1037" s="18">
        <f t="shared" si="373"/>
        <v>1.031E-2</v>
      </c>
      <c r="BE1037" s="18">
        <f t="shared" si="373"/>
        <v>1.031E-2</v>
      </c>
      <c r="BF1037" s="18" t="str">
        <f t="shared" si="367"/>
        <v/>
      </c>
      <c r="BN1037" s="18" t="str">
        <f t="shared" si="368"/>
        <v>s</v>
      </c>
    </row>
    <row r="1038" spans="3:66" ht="50.1" customHeight="1" thickTop="1" thickBot="1" x14ac:dyDescent="0.3">
      <c r="C1038" s="46"/>
      <c r="D1038" s="46"/>
      <c r="E1038" s="46"/>
      <c r="F1038" s="122"/>
      <c r="G1038" s="122"/>
      <c r="H1038" s="78" t="str">
        <f t="shared" si="369"/>
        <v/>
      </c>
      <c r="I1038" s="78" t="str">
        <f t="shared" si="370"/>
        <v/>
      </c>
      <c r="J1038" s="16"/>
      <c r="K1038" s="46" t="str">
        <f t="shared" si="371"/>
        <v/>
      </c>
      <c r="L1038" s="16"/>
      <c r="M1038" s="16"/>
      <c r="N1038" s="46"/>
      <c r="O1038" s="47" t="str">
        <f t="shared" si="374"/>
        <v/>
      </c>
      <c r="P1038" s="47"/>
      <c r="Q1038" s="48" t="str">
        <f>IFERROR(VLOOKUP(E1038,Funcionários!$C$8:$E$207,3,FALSE),"")</f>
        <v/>
      </c>
      <c r="R1038" s="47"/>
      <c r="S1038" s="49" t="str">
        <f t="shared" si="375"/>
        <v/>
      </c>
      <c r="T1038" s="49">
        <v>1.0319999999999999E-2</v>
      </c>
      <c r="U1038" s="48" t="str">
        <f>IF(Funcionários!C1039=0,"",Funcionários!C1039)</f>
        <v/>
      </c>
      <c r="V1038" s="50">
        <f>IF(U1038="",0,IF(COUNTIFS($E$7:$E$3006,U1038,$I$7:$I$3006,'RC'!$E$6)=0,0,COUNTIFS($M$7:$M$3006,"Concluída no prazo",$E$7:$E$3006,U1038,$I$7:$I$3006,'RC'!$E$6)/COUNTIFS($E$7:$E$3006,U1038,$I$7:$I$3006,'RC'!$E$6)))</f>
        <v>0</v>
      </c>
      <c r="W1038" s="49">
        <f>SUMIFS($J$7:$J$3006,$E$7:$E$3006,U1038,$I$7:$I$3006,'RC'!$E$6)+SUMIFS($L$7:$L$3006,$E$7:$E$3006,U1038,$I$7:$I$3006,'RC'!$E$6)</f>
        <v>0</v>
      </c>
      <c r="X1038" s="48">
        <f>COUNTIFS($E$7:$E$3006,U1038,$I$7:$I$3006,'RC'!$E$6)</f>
        <v>0</v>
      </c>
      <c r="Y1038" s="48"/>
      <c r="Z1038" s="51" t="str">
        <f>IF(AQ1038='RC'!$E$6,AC1038*1000+AD1038,"")</f>
        <v/>
      </c>
      <c r="AA1038" s="51" t="str">
        <f>IF(AB1038="","",IF(AQ1038='RC'!$E$6,AC1038*1000-AD1038,""))</f>
        <v/>
      </c>
      <c r="AB1038" s="48" t="str">
        <f>IFERROR(VLOOKUP(E1038,Funcionários!$C$8:$E$207,3,FALSE),"")</f>
        <v/>
      </c>
      <c r="AC1038" s="50" t="str">
        <f>IF(AB1038="","",IF(COUNTIFS($AB$7:$AB$3006,AB1038,$AQ$7:$AQ$3006,'RC'!$E$6)=0,"",COUNTIFS($M$7:$M$3006,"Concluída no prazo",$AB$7:$AB$3006,AB1038,$AQ$7:$AQ$3006,'RC'!$E$6)/COUNTIFS($AB$7:$AB$3006,AB1038,$AQ$7:$AQ$3006,'RC'!$E$6)))</f>
        <v/>
      </c>
      <c r="AD1038" s="48">
        <f>SUMIF($AQ$7:$AQ$3006,'RC'!$E$6,$J$7:$J$3006)+SUMIF($AQ$7:$AQ$3006,'RC'!$E$6,$L$7:$L$3006)</f>
        <v>21</v>
      </c>
      <c r="AF1038" s="48">
        <v>3.9689999999996797E-2</v>
      </c>
      <c r="AG1038" s="48">
        <f>IF(OR(AQ1038="",AQ1038&lt;&gt;'RC'!$E$6,AB1038&lt;&gt;'RC'!$D$21),0,1)</f>
        <v>0</v>
      </c>
      <c r="AH1038" s="48">
        <f t="shared" si="372"/>
        <v>3.9689999999996797E-2</v>
      </c>
      <c r="AI1038" s="48" t="str">
        <f t="shared" si="354"/>
        <v/>
      </c>
      <c r="AJ1038" s="48" t="str">
        <f t="shared" si="355"/>
        <v/>
      </c>
      <c r="AK1038" s="52" t="str">
        <f t="shared" si="356"/>
        <v/>
      </c>
      <c r="AL1038" s="52" t="str">
        <f t="shared" si="357"/>
        <v/>
      </c>
      <c r="AM1038" s="48" t="str">
        <f t="shared" si="358"/>
        <v/>
      </c>
      <c r="AN1038" s="48" t="str">
        <f t="shared" si="359"/>
        <v/>
      </c>
      <c r="AP1038" s="18" t="str">
        <f t="shared" si="360"/>
        <v/>
      </c>
      <c r="AQ1038" s="18" t="str">
        <f t="shared" si="361"/>
        <v/>
      </c>
      <c r="AR1038" s="18">
        <v>3.9690000000000003E-2</v>
      </c>
      <c r="AS1038" s="18">
        <f>IF(AF!$D$27="Todos",1,IF(M1038=AF!$D$27,1,0))</f>
        <v>1</v>
      </c>
      <c r="AT1038" s="53">
        <f>IF(AND(E1038=AF!$D$6,OR(LT!M1038=AF!$D$27,AF!$D$27="Todos"),OR(AP1038=AF!$E$8,AQ1038=AF!$E$8)),AR1038+AS1038,0)</f>
        <v>0</v>
      </c>
      <c r="AU1038" s="18" t="str">
        <f t="shared" si="362"/>
        <v/>
      </c>
      <c r="AV1038" s="54" t="str">
        <f t="shared" si="363"/>
        <v/>
      </c>
      <c r="AW1038" s="54" t="str">
        <f t="shared" si="364"/>
        <v/>
      </c>
      <c r="AX1038" s="18" t="str">
        <f t="shared" si="365"/>
        <v/>
      </c>
      <c r="AY1038" s="18" t="str">
        <f t="shared" si="366"/>
        <v/>
      </c>
      <c r="BA1038" s="18">
        <f>IF($E1038=AF!$D$6,IF($M1038="Concluída no prazo",2,IF($M1038="Concluída com atraso",1,0)),0)</f>
        <v>0</v>
      </c>
      <c r="BB1038" s="18">
        <f>IF($E1038=AF!$D$6,IF($M1038="Atrasada",2,IF($M1038="Concluída com atraso",1,0)),0)</f>
        <v>0</v>
      </c>
      <c r="BC1038" s="18">
        <v>1.0319999999999999E-2</v>
      </c>
      <c r="BD1038" s="18">
        <f t="shared" si="373"/>
        <v>1.0319999999999999E-2</v>
      </c>
      <c r="BE1038" s="18">
        <f t="shared" si="373"/>
        <v>1.0319999999999999E-2</v>
      </c>
      <c r="BF1038" s="18" t="str">
        <f t="shared" si="367"/>
        <v/>
      </c>
      <c r="BN1038" s="18" t="str">
        <f t="shared" si="368"/>
        <v>s</v>
      </c>
    </row>
    <row r="1039" spans="3:66" ht="50.1" customHeight="1" thickTop="1" thickBot="1" x14ac:dyDescent="0.3">
      <c r="C1039" s="46"/>
      <c r="D1039" s="46"/>
      <c r="E1039" s="46"/>
      <c r="F1039" s="122"/>
      <c r="G1039" s="122"/>
      <c r="H1039" s="78" t="str">
        <f t="shared" si="369"/>
        <v/>
      </c>
      <c r="I1039" s="78" t="str">
        <f t="shared" si="370"/>
        <v/>
      </c>
      <c r="J1039" s="16"/>
      <c r="K1039" s="46" t="str">
        <f t="shared" si="371"/>
        <v/>
      </c>
      <c r="L1039" s="16"/>
      <c r="M1039" s="16"/>
      <c r="N1039" s="46"/>
      <c r="O1039" s="47" t="str">
        <f t="shared" si="374"/>
        <v/>
      </c>
      <c r="P1039" s="47"/>
      <c r="Q1039" s="48" t="str">
        <f>IFERROR(VLOOKUP(E1039,Funcionários!$C$8:$E$207,3,FALSE),"")</f>
        <v/>
      </c>
      <c r="R1039" s="47"/>
      <c r="S1039" s="49" t="str">
        <f t="shared" si="375"/>
        <v/>
      </c>
      <c r="T1039" s="49">
        <v>1.0330000000000001E-2</v>
      </c>
      <c r="U1039" s="48" t="str">
        <f>IF(Funcionários!C1040=0,"",Funcionários!C1040)</f>
        <v/>
      </c>
      <c r="V1039" s="50">
        <f>IF(U1039="",0,IF(COUNTIFS($E$7:$E$3006,U1039,$I$7:$I$3006,'RC'!$E$6)=0,0,COUNTIFS($M$7:$M$3006,"Concluída no prazo",$E$7:$E$3006,U1039,$I$7:$I$3006,'RC'!$E$6)/COUNTIFS($E$7:$E$3006,U1039,$I$7:$I$3006,'RC'!$E$6)))</f>
        <v>0</v>
      </c>
      <c r="W1039" s="49">
        <f>SUMIFS($J$7:$J$3006,$E$7:$E$3006,U1039,$I$7:$I$3006,'RC'!$E$6)+SUMIFS($L$7:$L$3006,$E$7:$E$3006,U1039,$I$7:$I$3006,'RC'!$E$6)</f>
        <v>0</v>
      </c>
      <c r="X1039" s="48">
        <f>COUNTIFS($E$7:$E$3006,U1039,$I$7:$I$3006,'RC'!$E$6)</f>
        <v>0</v>
      </c>
      <c r="Y1039" s="48"/>
      <c r="Z1039" s="51" t="str">
        <f>IF(AQ1039='RC'!$E$6,AC1039*1000+AD1039,"")</f>
        <v/>
      </c>
      <c r="AA1039" s="51" t="str">
        <f>IF(AB1039="","",IF(AQ1039='RC'!$E$6,AC1039*1000-AD1039,""))</f>
        <v/>
      </c>
      <c r="AB1039" s="48" t="str">
        <f>IFERROR(VLOOKUP(E1039,Funcionários!$C$8:$E$207,3,FALSE),"")</f>
        <v/>
      </c>
      <c r="AC1039" s="50" t="str">
        <f>IF(AB1039="","",IF(COUNTIFS($AB$7:$AB$3006,AB1039,$AQ$7:$AQ$3006,'RC'!$E$6)=0,"",COUNTIFS($M$7:$M$3006,"Concluída no prazo",$AB$7:$AB$3006,AB1039,$AQ$7:$AQ$3006,'RC'!$E$6)/COUNTIFS($AB$7:$AB$3006,AB1039,$AQ$7:$AQ$3006,'RC'!$E$6)))</f>
        <v/>
      </c>
      <c r="AD1039" s="48">
        <f>SUMIF($AQ$7:$AQ$3006,'RC'!$E$6,$J$7:$J$3006)+SUMIF($AQ$7:$AQ$3006,'RC'!$E$6,$L$7:$L$3006)</f>
        <v>21</v>
      </c>
      <c r="AF1039" s="48">
        <v>3.9679999999996801E-2</v>
      </c>
      <c r="AG1039" s="48">
        <f>IF(OR(AQ1039="",AQ1039&lt;&gt;'RC'!$E$6,AB1039&lt;&gt;'RC'!$D$21),0,1)</f>
        <v>0</v>
      </c>
      <c r="AH1039" s="48">
        <f t="shared" si="372"/>
        <v>3.9679999999996801E-2</v>
      </c>
      <c r="AI1039" s="48" t="str">
        <f t="shared" si="354"/>
        <v/>
      </c>
      <c r="AJ1039" s="48" t="str">
        <f t="shared" si="355"/>
        <v/>
      </c>
      <c r="AK1039" s="52" t="str">
        <f t="shared" si="356"/>
        <v/>
      </c>
      <c r="AL1039" s="52" t="str">
        <f t="shared" si="357"/>
        <v/>
      </c>
      <c r="AM1039" s="48" t="str">
        <f t="shared" si="358"/>
        <v/>
      </c>
      <c r="AN1039" s="48" t="str">
        <f t="shared" si="359"/>
        <v/>
      </c>
      <c r="AP1039" s="18" t="str">
        <f t="shared" si="360"/>
        <v/>
      </c>
      <c r="AQ1039" s="18" t="str">
        <f t="shared" si="361"/>
        <v/>
      </c>
      <c r="AR1039" s="18">
        <v>3.968E-2</v>
      </c>
      <c r="AS1039" s="18">
        <f>IF(AF!$D$27="Todos",1,IF(M1039=AF!$D$27,1,0))</f>
        <v>1</v>
      </c>
      <c r="AT1039" s="53">
        <f>IF(AND(E1039=AF!$D$6,OR(LT!M1039=AF!$D$27,AF!$D$27="Todos"),OR(AP1039=AF!$E$8,AQ1039=AF!$E$8)),AR1039+AS1039,0)</f>
        <v>0</v>
      </c>
      <c r="AU1039" s="18" t="str">
        <f t="shared" si="362"/>
        <v/>
      </c>
      <c r="AV1039" s="54" t="str">
        <f t="shared" si="363"/>
        <v/>
      </c>
      <c r="AW1039" s="54" t="str">
        <f t="shared" si="364"/>
        <v/>
      </c>
      <c r="AX1039" s="18" t="str">
        <f t="shared" si="365"/>
        <v/>
      </c>
      <c r="AY1039" s="18" t="str">
        <f t="shared" si="366"/>
        <v/>
      </c>
      <c r="BA1039" s="18">
        <f>IF($E1039=AF!$D$6,IF($M1039="Concluída no prazo",2,IF($M1039="Concluída com atraso",1,0)),0)</f>
        <v>0</v>
      </c>
      <c r="BB1039" s="18">
        <f>IF($E1039=AF!$D$6,IF($M1039="Atrasada",2,IF($M1039="Concluída com atraso",1,0)),0)</f>
        <v>0</v>
      </c>
      <c r="BC1039" s="18">
        <v>1.0330000000000001E-2</v>
      </c>
      <c r="BD1039" s="18">
        <f t="shared" si="373"/>
        <v>1.0330000000000001E-2</v>
      </c>
      <c r="BE1039" s="18">
        <f t="shared" si="373"/>
        <v>1.0330000000000001E-2</v>
      </c>
      <c r="BF1039" s="18" t="str">
        <f t="shared" si="367"/>
        <v/>
      </c>
      <c r="BN1039" s="18" t="str">
        <f t="shared" si="368"/>
        <v>s</v>
      </c>
    </row>
    <row r="1040" spans="3:66" ht="50.1" customHeight="1" thickTop="1" thickBot="1" x14ac:dyDescent="0.3">
      <c r="C1040" s="46"/>
      <c r="D1040" s="46"/>
      <c r="E1040" s="46"/>
      <c r="F1040" s="122"/>
      <c r="G1040" s="122"/>
      <c r="H1040" s="78" t="str">
        <f t="shared" si="369"/>
        <v/>
      </c>
      <c r="I1040" s="78" t="str">
        <f t="shared" si="370"/>
        <v/>
      </c>
      <c r="J1040" s="16"/>
      <c r="K1040" s="46" t="str">
        <f t="shared" si="371"/>
        <v/>
      </c>
      <c r="L1040" s="16"/>
      <c r="M1040" s="16"/>
      <c r="N1040" s="46"/>
      <c r="O1040" s="47" t="str">
        <f t="shared" si="374"/>
        <v/>
      </c>
      <c r="P1040" s="47"/>
      <c r="Q1040" s="48" t="str">
        <f>IFERROR(VLOOKUP(E1040,Funcionários!$C$8:$E$207,3,FALSE),"")</f>
        <v/>
      </c>
      <c r="R1040" s="47"/>
      <c r="S1040" s="49" t="str">
        <f t="shared" si="375"/>
        <v/>
      </c>
      <c r="T1040" s="49">
        <v>1.034E-2</v>
      </c>
      <c r="U1040" s="48" t="str">
        <f>IF(Funcionários!C1041=0,"",Funcionários!C1041)</f>
        <v/>
      </c>
      <c r="V1040" s="50">
        <f>IF(U1040="",0,IF(COUNTIFS($E$7:$E$3006,U1040,$I$7:$I$3006,'RC'!$E$6)=0,0,COUNTIFS($M$7:$M$3006,"Concluída no prazo",$E$7:$E$3006,U1040,$I$7:$I$3006,'RC'!$E$6)/COUNTIFS($E$7:$E$3006,U1040,$I$7:$I$3006,'RC'!$E$6)))</f>
        <v>0</v>
      </c>
      <c r="W1040" s="49">
        <f>SUMIFS($J$7:$J$3006,$E$7:$E$3006,U1040,$I$7:$I$3006,'RC'!$E$6)+SUMIFS($L$7:$L$3006,$E$7:$E$3006,U1040,$I$7:$I$3006,'RC'!$E$6)</f>
        <v>0</v>
      </c>
      <c r="X1040" s="48">
        <f>COUNTIFS($E$7:$E$3006,U1040,$I$7:$I$3006,'RC'!$E$6)</f>
        <v>0</v>
      </c>
      <c r="Y1040" s="48"/>
      <c r="Z1040" s="51" t="str">
        <f>IF(AQ1040='RC'!$E$6,AC1040*1000+AD1040,"")</f>
        <v/>
      </c>
      <c r="AA1040" s="51" t="str">
        <f>IF(AB1040="","",IF(AQ1040='RC'!$E$6,AC1040*1000-AD1040,""))</f>
        <v/>
      </c>
      <c r="AB1040" s="48" t="str">
        <f>IFERROR(VLOOKUP(E1040,Funcionários!$C$8:$E$207,3,FALSE),"")</f>
        <v/>
      </c>
      <c r="AC1040" s="50" t="str">
        <f>IF(AB1040="","",IF(COUNTIFS($AB$7:$AB$3006,AB1040,$AQ$7:$AQ$3006,'RC'!$E$6)=0,"",COUNTIFS($M$7:$M$3006,"Concluída no prazo",$AB$7:$AB$3006,AB1040,$AQ$7:$AQ$3006,'RC'!$E$6)/COUNTIFS($AB$7:$AB$3006,AB1040,$AQ$7:$AQ$3006,'RC'!$E$6)))</f>
        <v/>
      </c>
      <c r="AD1040" s="48">
        <f>SUMIF($AQ$7:$AQ$3006,'RC'!$E$6,$J$7:$J$3006)+SUMIF($AQ$7:$AQ$3006,'RC'!$E$6,$L$7:$L$3006)</f>
        <v>21</v>
      </c>
      <c r="AF1040" s="48">
        <v>3.9669999999996798E-2</v>
      </c>
      <c r="AG1040" s="48">
        <f>IF(OR(AQ1040="",AQ1040&lt;&gt;'RC'!$E$6,AB1040&lt;&gt;'RC'!$D$21),0,1)</f>
        <v>0</v>
      </c>
      <c r="AH1040" s="48">
        <f t="shared" si="372"/>
        <v>3.9669999999996798E-2</v>
      </c>
      <c r="AI1040" s="48" t="str">
        <f t="shared" si="354"/>
        <v/>
      </c>
      <c r="AJ1040" s="48" t="str">
        <f t="shared" si="355"/>
        <v/>
      </c>
      <c r="AK1040" s="52" t="str">
        <f t="shared" si="356"/>
        <v/>
      </c>
      <c r="AL1040" s="52" t="str">
        <f t="shared" si="357"/>
        <v/>
      </c>
      <c r="AM1040" s="48" t="str">
        <f t="shared" si="358"/>
        <v/>
      </c>
      <c r="AN1040" s="48" t="str">
        <f t="shared" si="359"/>
        <v/>
      </c>
      <c r="AP1040" s="18" t="str">
        <f t="shared" si="360"/>
        <v/>
      </c>
      <c r="AQ1040" s="18" t="str">
        <f t="shared" si="361"/>
        <v/>
      </c>
      <c r="AR1040" s="18">
        <v>3.9669999999999997E-2</v>
      </c>
      <c r="AS1040" s="18">
        <f>IF(AF!$D$27="Todos",1,IF(M1040=AF!$D$27,1,0))</f>
        <v>1</v>
      </c>
      <c r="AT1040" s="53">
        <f>IF(AND(E1040=AF!$D$6,OR(LT!M1040=AF!$D$27,AF!$D$27="Todos"),OR(AP1040=AF!$E$8,AQ1040=AF!$E$8)),AR1040+AS1040,0)</f>
        <v>0</v>
      </c>
      <c r="AU1040" s="18" t="str">
        <f t="shared" si="362"/>
        <v/>
      </c>
      <c r="AV1040" s="54" t="str">
        <f t="shared" si="363"/>
        <v/>
      </c>
      <c r="AW1040" s="54" t="str">
        <f t="shared" si="364"/>
        <v/>
      </c>
      <c r="AX1040" s="18" t="str">
        <f t="shared" si="365"/>
        <v/>
      </c>
      <c r="AY1040" s="18" t="str">
        <f t="shared" si="366"/>
        <v/>
      </c>
      <c r="BA1040" s="18">
        <f>IF($E1040=AF!$D$6,IF($M1040="Concluída no prazo",2,IF($M1040="Concluída com atraso",1,0)),0)</f>
        <v>0</v>
      </c>
      <c r="BB1040" s="18">
        <f>IF($E1040=AF!$D$6,IF($M1040="Atrasada",2,IF($M1040="Concluída com atraso",1,0)),0)</f>
        <v>0</v>
      </c>
      <c r="BC1040" s="18">
        <v>1.034E-2</v>
      </c>
      <c r="BD1040" s="18">
        <f t="shared" si="373"/>
        <v>1.034E-2</v>
      </c>
      <c r="BE1040" s="18">
        <f t="shared" si="373"/>
        <v>1.034E-2</v>
      </c>
      <c r="BF1040" s="18" t="str">
        <f t="shared" si="367"/>
        <v/>
      </c>
      <c r="BN1040" s="18" t="str">
        <f t="shared" si="368"/>
        <v>s</v>
      </c>
    </row>
    <row r="1041" spans="3:66" ht="50.1" customHeight="1" thickTop="1" thickBot="1" x14ac:dyDescent="0.3">
      <c r="C1041" s="46"/>
      <c r="D1041" s="46"/>
      <c r="E1041" s="46"/>
      <c r="F1041" s="122"/>
      <c r="G1041" s="122"/>
      <c r="H1041" s="78" t="str">
        <f t="shared" si="369"/>
        <v/>
      </c>
      <c r="I1041" s="78" t="str">
        <f t="shared" si="370"/>
        <v/>
      </c>
      <c r="J1041" s="16"/>
      <c r="K1041" s="46" t="str">
        <f t="shared" si="371"/>
        <v/>
      </c>
      <c r="L1041" s="16"/>
      <c r="M1041" s="16"/>
      <c r="N1041" s="46"/>
      <c r="O1041" s="47" t="str">
        <f t="shared" si="374"/>
        <v/>
      </c>
      <c r="P1041" s="47"/>
      <c r="Q1041" s="48" t="str">
        <f>IFERROR(VLOOKUP(E1041,Funcionários!$C$8:$E$207,3,FALSE),"")</f>
        <v/>
      </c>
      <c r="R1041" s="47"/>
      <c r="S1041" s="49" t="str">
        <f t="shared" si="375"/>
        <v/>
      </c>
      <c r="T1041" s="49">
        <v>1.035E-2</v>
      </c>
      <c r="U1041" s="48" t="str">
        <f>IF(Funcionários!C1042=0,"",Funcionários!C1042)</f>
        <v/>
      </c>
      <c r="V1041" s="50">
        <f>IF(U1041="",0,IF(COUNTIFS($E$7:$E$3006,U1041,$I$7:$I$3006,'RC'!$E$6)=0,0,COUNTIFS($M$7:$M$3006,"Concluída no prazo",$E$7:$E$3006,U1041,$I$7:$I$3006,'RC'!$E$6)/COUNTIFS($E$7:$E$3006,U1041,$I$7:$I$3006,'RC'!$E$6)))</f>
        <v>0</v>
      </c>
      <c r="W1041" s="49">
        <f>SUMIFS($J$7:$J$3006,$E$7:$E$3006,U1041,$I$7:$I$3006,'RC'!$E$6)+SUMIFS($L$7:$L$3006,$E$7:$E$3006,U1041,$I$7:$I$3006,'RC'!$E$6)</f>
        <v>0</v>
      </c>
      <c r="X1041" s="48">
        <f>COUNTIFS($E$7:$E$3006,U1041,$I$7:$I$3006,'RC'!$E$6)</f>
        <v>0</v>
      </c>
      <c r="Y1041" s="48"/>
      <c r="Z1041" s="51" t="str">
        <f>IF(AQ1041='RC'!$E$6,AC1041*1000+AD1041,"")</f>
        <v/>
      </c>
      <c r="AA1041" s="51" t="str">
        <f>IF(AB1041="","",IF(AQ1041='RC'!$E$6,AC1041*1000-AD1041,""))</f>
        <v/>
      </c>
      <c r="AB1041" s="48" t="str">
        <f>IFERROR(VLOOKUP(E1041,Funcionários!$C$8:$E$207,3,FALSE),"")</f>
        <v/>
      </c>
      <c r="AC1041" s="50" t="str">
        <f>IF(AB1041="","",IF(COUNTIFS($AB$7:$AB$3006,AB1041,$AQ$7:$AQ$3006,'RC'!$E$6)=0,"",COUNTIFS($M$7:$M$3006,"Concluída no prazo",$AB$7:$AB$3006,AB1041,$AQ$7:$AQ$3006,'RC'!$E$6)/COUNTIFS($AB$7:$AB$3006,AB1041,$AQ$7:$AQ$3006,'RC'!$E$6)))</f>
        <v/>
      </c>
      <c r="AD1041" s="48">
        <f>SUMIF($AQ$7:$AQ$3006,'RC'!$E$6,$J$7:$J$3006)+SUMIF($AQ$7:$AQ$3006,'RC'!$E$6,$L$7:$L$3006)</f>
        <v>21</v>
      </c>
      <c r="AF1041" s="48">
        <v>3.9659999999996802E-2</v>
      </c>
      <c r="AG1041" s="48">
        <f>IF(OR(AQ1041="",AQ1041&lt;&gt;'RC'!$E$6,AB1041&lt;&gt;'RC'!$D$21),0,1)</f>
        <v>0</v>
      </c>
      <c r="AH1041" s="48">
        <f t="shared" si="372"/>
        <v>3.9659999999996802E-2</v>
      </c>
      <c r="AI1041" s="48" t="str">
        <f t="shared" si="354"/>
        <v/>
      </c>
      <c r="AJ1041" s="48" t="str">
        <f t="shared" si="355"/>
        <v/>
      </c>
      <c r="AK1041" s="52" t="str">
        <f t="shared" si="356"/>
        <v/>
      </c>
      <c r="AL1041" s="52" t="str">
        <f t="shared" si="357"/>
        <v/>
      </c>
      <c r="AM1041" s="48" t="str">
        <f t="shared" si="358"/>
        <v/>
      </c>
      <c r="AN1041" s="48" t="str">
        <f t="shared" si="359"/>
        <v/>
      </c>
      <c r="AP1041" s="18" t="str">
        <f t="shared" si="360"/>
        <v/>
      </c>
      <c r="AQ1041" s="18" t="str">
        <f t="shared" si="361"/>
        <v/>
      </c>
      <c r="AR1041" s="18">
        <v>3.9660000000000001E-2</v>
      </c>
      <c r="AS1041" s="18">
        <f>IF(AF!$D$27="Todos",1,IF(M1041=AF!$D$27,1,0))</f>
        <v>1</v>
      </c>
      <c r="AT1041" s="53">
        <f>IF(AND(E1041=AF!$D$6,OR(LT!M1041=AF!$D$27,AF!$D$27="Todos"),OR(AP1041=AF!$E$8,AQ1041=AF!$E$8)),AR1041+AS1041,0)</f>
        <v>0</v>
      </c>
      <c r="AU1041" s="18" t="str">
        <f t="shared" si="362"/>
        <v/>
      </c>
      <c r="AV1041" s="54" t="str">
        <f t="shared" si="363"/>
        <v/>
      </c>
      <c r="AW1041" s="54" t="str">
        <f t="shared" si="364"/>
        <v/>
      </c>
      <c r="AX1041" s="18" t="str">
        <f t="shared" si="365"/>
        <v/>
      </c>
      <c r="AY1041" s="18" t="str">
        <f t="shared" si="366"/>
        <v/>
      </c>
      <c r="BA1041" s="18">
        <f>IF($E1041=AF!$D$6,IF($M1041="Concluída no prazo",2,IF($M1041="Concluída com atraso",1,0)),0)</f>
        <v>0</v>
      </c>
      <c r="BB1041" s="18">
        <f>IF($E1041=AF!$D$6,IF($M1041="Atrasada",2,IF($M1041="Concluída com atraso",1,0)),0)</f>
        <v>0</v>
      </c>
      <c r="BC1041" s="18">
        <v>1.035E-2</v>
      </c>
      <c r="BD1041" s="18">
        <f t="shared" si="373"/>
        <v>1.035E-2</v>
      </c>
      <c r="BE1041" s="18">
        <f t="shared" si="373"/>
        <v>1.035E-2</v>
      </c>
      <c r="BF1041" s="18" t="str">
        <f t="shared" si="367"/>
        <v/>
      </c>
      <c r="BN1041" s="18" t="str">
        <f t="shared" si="368"/>
        <v>s</v>
      </c>
    </row>
    <row r="1042" spans="3:66" ht="50.1" customHeight="1" thickTop="1" thickBot="1" x14ac:dyDescent="0.3">
      <c r="C1042" s="46"/>
      <c r="D1042" s="46"/>
      <c r="E1042" s="46"/>
      <c r="F1042" s="122"/>
      <c r="G1042" s="122"/>
      <c r="H1042" s="78" t="str">
        <f t="shared" si="369"/>
        <v/>
      </c>
      <c r="I1042" s="78" t="str">
        <f t="shared" si="370"/>
        <v/>
      </c>
      <c r="J1042" s="16"/>
      <c r="K1042" s="46" t="str">
        <f t="shared" si="371"/>
        <v/>
      </c>
      <c r="L1042" s="16"/>
      <c r="M1042" s="16"/>
      <c r="N1042" s="46"/>
      <c r="O1042" s="47" t="str">
        <f t="shared" si="374"/>
        <v/>
      </c>
      <c r="P1042" s="47"/>
      <c r="Q1042" s="48" t="str">
        <f>IFERROR(VLOOKUP(E1042,Funcionários!$C$8:$E$207,3,FALSE),"")</f>
        <v/>
      </c>
      <c r="R1042" s="47"/>
      <c r="S1042" s="49" t="str">
        <f t="shared" si="375"/>
        <v/>
      </c>
      <c r="T1042" s="49">
        <v>1.0359999999999999E-2</v>
      </c>
      <c r="U1042" s="48" t="str">
        <f>IF(Funcionários!C1043=0,"",Funcionários!C1043)</f>
        <v/>
      </c>
      <c r="V1042" s="50">
        <f>IF(U1042="",0,IF(COUNTIFS($E$7:$E$3006,U1042,$I$7:$I$3006,'RC'!$E$6)=0,0,COUNTIFS($M$7:$M$3006,"Concluída no prazo",$E$7:$E$3006,U1042,$I$7:$I$3006,'RC'!$E$6)/COUNTIFS($E$7:$E$3006,U1042,$I$7:$I$3006,'RC'!$E$6)))</f>
        <v>0</v>
      </c>
      <c r="W1042" s="49">
        <f>SUMIFS($J$7:$J$3006,$E$7:$E$3006,U1042,$I$7:$I$3006,'RC'!$E$6)+SUMIFS($L$7:$L$3006,$E$7:$E$3006,U1042,$I$7:$I$3006,'RC'!$E$6)</f>
        <v>0</v>
      </c>
      <c r="X1042" s="48">
        <f>COUNTIFS($E$7:$E$3006,U1042,$I$7:$I$3006,'RC'!$E$6)</f>
        <v>0</v>
      </c>
      <c r="Y1042" s="48"/>
      <c r="Z1042" s="51" t="str">
        <f>IF(AQ1042='RC'!$E$6,AC1042*1000+AD1042,"")</f>
        <v/>
      </c>
      <c r="AA1042" s="51" t="str">
        <f>IF(AB1042="","",IF(AQ1042='RC'!$E$6,AC1042*1000-AD1042,""))</f>
        <v/>
      </c>
      <c r="AB1042" s="48" t="str">
        <f>IFERROR(VLOOKUP(E1042,Funcionários!$C$8:$E$207,3,FALSE),"")</f>
        <v/>
      </c>
      <c r="AC1042" s="50" t="str">
        <f>IF(AB1042="","",IF(COUNTIFS($AB$7:$AB$3006,AB1042,$AQ$7:$AQ$3006,'RC'!$E$6)=0,"",COUNTIFS($M$7:$M$3006,"Concluída no prazo",$AB$7:$AB$3006,AB1042,$AQ$7:$AQ$3006,'RC'!$E$6)/COUNTIFS($AB$7:$AB$3006,AB1042,$AQ$7:$AQ$3006,'RC'!$E$6)))</f>
        <v/>
      </c>
      <c r="AD1042" s="48">
        <f>SUMIF($AQ$7:$AQ$3006,'RC'!$E$6,$J$7:$J$3006)+SUMIF($AQ$7:$AQ$3006,'RC'!$E$6,$L$7:$L$3006)</f>
        <v>21</v>
      </c>
      <c r="AF1042" s="48">
        <v>3.9649999999996799E-2</v>
      </c>
      <c r="AG1042" s="48">
        <f>IF(OR(AQ1042="",AQ1042&lt;&gt;'RC'!$E$6,AB1042&lt;&gt;'RC'!$D$21),0,1)</f>
        <v>0</v>
      </c>
      <c r="AH1042" s="48">
        <f t="shared" si="372"/>
        <v>3.9649999999996799E-2</v>
      </c>
      <c r="AI1042" s="48" t="str">
        <f t="shared" si="354"/>
        <v/>
      </c>
      <c r="AJ1042" s="48" t="str">
        <f t="shared" si="355"/>
        <v/>
      </c>
      <c r="AK1042" s="52" t="str">
        <f t="shared" si="356"/>
        <v/>
      </c>
      <c r="AL1042" s="52" t="str">
        <f t="shared" si="357"/>
        <v/>
      </c>
      <c r="AM1042" s="48" t="str">
        <f t="shared" si="358"/>
        <v/>
      </c>
      <c r="AN1042" s="48" t="str">
        <f t="shared" si="359"/>
        <v/>
      </c>
      <c r="AP1042" s="18" t="str">
        <f t="shared" si="360"/>
        <v/>
      </c>
      <c r="AQ1042" s="18" t="str">
        <f t="shared" si="361"/>
        <v/>
      </c>
      <c r="AR1042" s="18">
        <v>3.9649999999999998E-2</v>
      </c>
      <c r="AS1042" s="18">
        <f>IF(AF!$D$27="Todos",1,IF(M1042=AF!$D$27,1,0))</f>
        <v>1</v>
      </c>
      <c r="AT1042" s="53">
        <f>IF(AND(E1042=AF!$D$6,OR(LT!M1042=AF!$D$27,AF!$D$27="Todos"),OR(AP1042=AF!$E$8,AQ1042=AF!$E$8)),AR1042+AS1042,0)</f>
        <v>0</v>
      </c>
      <c r="AU1042" s="18" t="str">
        <f t="shared" si="362"/>
        <v/>
      </c>
      <c r="AV1042" s="54" t="str">
        <f t="shared" si="363"/>
        <v/>
      </c>
      <c r="AW1042" s="54" t="str">
        <f t="shared" si="364"/>
        <v/>
      </c>
      <c r="AX1042" s="18" t="str">
        <f t="shared" si="365"/>
        <v/>
      </c>
      <c r="AY1042" s="18" t="str">
        <f t="shared" si="366"/>
        <v/>
      </c>
      <c r="BA1042" s="18">
        <f>IF($E1042=AF!$D$6,IF($M1042="Concluída no prazo",2,IF($M1042="Concluída com atraso",1,0)),0)</f>
        <v>0</v>
      </c>
      <c r="BB1042" s="18">
        <f>IF($E1042=AF!$D$6,IF($M1042="Atrasada",2,IF($M1042="Concluída com atraso",1,0)),0)</f>
        <v>0</v>
      </c>
      <c r="BC1042" s="18">
        <v>1.0359999999999999E-2</v>
      </c>
      <c r="BD1042" s="18">
        <f t="shared" si="373"/>
        <v>1.0359999999999999E-2</v>
      </c>
      <c r="BE1042" s="18">
        <f t="shared" si="373"/>
        <v>1.0359999999999999E-2</v>
      </c>
      <c r="BF1042" s="18" t="str">
        <f t="shared" si="367"/>
        <v/>
      </c>
      <c r="BN1042" s="18" t="str">
        <f t="shared" si="368"/>
        <v>s</v>
      </c>
    </row>
    <row r="1043" spans="3:66" ht="50.1" customHeight="1" thickTop="1" thickBot="1" x14ac:dyDescent="0.3">
      <c r="C1043" s="46"/>
      <c r="D1043" s="46"/>
      <c r="E1043" s="46"/>
      <c r="F1043" s="122"/>
      <c r="G1043" s="122"/>
      <c r="H1043" s="78" t="str">
        <f t="shared" si="369"/>
        <v/>
      </c>
      <c r="I1043" s="78" t="str">
        <f t="shared" si="370"/>
        <v/>
      </c>
      <c r="J1043" s="16"/>
      <c r="K1043" s="46" t="str">
        <f t="shared" si="371"/>
        <v/>
      </c>
      <c r="L1043" s="16"/>
      <c r="M1043" s="16"/>
      <c r="N1043" s="46"/>
      <c r="O1043" s="47" t="str">
        <f t="shared" si="374"/>
        <v/>
      </c>
      <c r="P1043" s="47"/>
      <c r="Q1043" s="48" t="str">
        <f>IFERROR(VLOOKUP(E1043,Funcionários!$C$8:$E$207,3,FALSE),"")</f>
        <v/>
      </c>
      <c r="R1043" s="47"/>
      <c r="S1043" s="49" t="str">
        <f t="shared" si="375"/>
        <v/>
      </c>
      <c r="T1043" s="49">
        <v>1.0370000000000001E-2</v>
      </c>
      <c r="U1043" s="48" t="str">
        <f>IF(Funcionários!C1044=0,"",Funcionários!C1044)</f>
        <v/>
      </c>
      <c r="V1043" s="50">
        <f>IF(U1043="",0,IF(COUNTIFS($E$7:$E$3006,U1043,$I$7:$I$3006,'RC'!$E$6)=0,0,COUNTIFS($M$7:$M$3006,"Concluída no prazo",$E$7:$E$3006,U1043,$I$7:$I$3006,'RC'!$E$6)/COUNTIFS($E$7:$E$3006,U1043,$I$7:$I$3006,'RC'!$E$6)))</f>
        <v>0</v>
      </c>
      <c r="W1043" s="49">
        <f>SUMIFS($J$7:$J$3006,$E$7:$E$3006,U1043,$I$7:$I$3006,'RC'!$E$6)+SUMIFS($L$7:$L$3006,$E$7:$E$3006,U1043,$I$7:$I$3006,'RC'!$E$6)</f>
        <v>0</v>
      </c>
      <c r="X1043" s="48">
        <f>COUNTIFS($E$7:$E$3006,U1043,$I$7:$I$3006,'RC'!$E$6)</f>
        <v>0</v>
      </c>
      <c r="Y1043" s="48"/>
      <c r="Z1043" s="51" t="str">
        <f>IF(AQ1043='RC'!$E$6,AC1043*1000+AD1043,"")</f>
        <v/>
      </c>
      <c r="AA1043" s="51" t="str">
        <f>IF(AB1043="","",IF(AQ1043='RC'!$E$6,AC1043*1000-AD1043,""))</f>
        <v/>
      </c>
      <c r="AB1043" s="48" t="str">
        <f>IFERROR(VLOOKUP(E1043,Funcionários!$C$8:$E$207,3,FALSE),"")</f>
        <v/>
      </c>
      <c r="AC1043" s="50" t="str">
        <f>IF(AB1043="","",IF(COUNTIFS($AB$7:$AB$3006,AB1043,$AQ$7:$AQ$3006,'RC'!$E$6)=0,"",COUNTIFS($M$7:$M$3006,"Concluída no prazo",$AB$7:$AB$3006,AB1043,$AQ$7:$AQ$3006,'RC'!$E$6)/COUNTIFS($AB$7:$AB$3006,AB1043,$AQ$7:$AQ$3006,'RC'!$E$6)))</f>
        <v/>
      </c>
      <c r="AD1043" s="48">
        <f>SUMIF($AQ$7:$AQ$3006,'RC'!$E$6,$J$7:$J$3006)+SUMIF($AQ$7:$AQ$3006,'RC'!$E$6,$L$7:$L$3006)</f>
        <v>21</v>
      </c>
      <c r="AF1043" s="48">
        <v>3.9639999999996803E-2</v>
      </c>
      <c r="AG1043" s="48">
        <f>IF(OR(AQ1043="",AQ1043&lt;&gt;'RC'!$E$6,AB1043&lt;&gt;'RC'!$D$21),0,1)</f>
        <v>0</v>
      </c>
      <c r="AH1043" s="48">
        <f t="shared" si="372"/>
        <v>3.9639999999996803E-2</v>
      </c>
      <c r="AI1043" s="48" t="str">
        <f t="shared" si="354"/>
        <v/>
      </c>
      <c r="AJ1043" s="48" t="str">
        <f t="shared" si="355"/>
        <v/>
      </c>
      <c r="AK1043" s="52" t="str">
        <f t="shared" si="356"/>
        <v/>
      </c>
      <c r="AL1043" s="52" t="str">
        <f t="shared" si="357"/>
        <v/>
      </c>
      <c r="AM1043" s="48" t="str">
        <f t="shared" si="358"/>
        <v/>
      </c>
      <c r="AN1043" s="48" t="str">
        <f t="shared" si="359"/>
        <v/>
      </c>
      <c r="AP1043" s="18" t="str">
        <f t="shared" si="360"/>
        <v/>
      </c>
      <c r="AQ1043" s="18" t="str">
        <f t="shared" si="361"/>
        <v/>
      </c>
      <c r="AR1043" s="18">
        <v>3.9640000000000002E-2</v>
      </c>
      <c r="AS1043" s="18">
        <f>IF(AF!$D$27="Todos",1,IF(M1043=AF!$D$27,1,0))</f>
        <v>1</v>
      </c>
      <c r="AT1043" s="53">
        <f>IF(AND(E1043=AF!$D$6,OR(LT!M1043=AF!$D$27,AF!$D$27="Todos"),OR(AP1043=AF!$E$8,AQ1043=AF!$E$8)),AR1043+AS1043,0)</f>
        <v>0</v>
      </c>
      <c r="AU1043" s="18" t="str">
        <f t="shared" si="362"/>
        <v/>
      </c>
      <c r="AV1043" s="54" t="str">
        <f t="shared" si="363"/>
        <v/>
      </c>
      <c r="AW1043" s="54" t="str">
        <f t="shared" si="364"/>
        <v/>
      </c>
      <c r="AX1043" s="18" t="str">
        <f t="shared" si="365"/>
        <v/>
      </c>
      <c r="AY1043" s="18" t="str">
        <f t="shared" si="366"/>
        <v/>
      </c>
      <c r="BA1043" s="18">
        <f>IF($E1043=AF!$D$6,IF($M1043="Concluída no prazo",2,IF($M1043="Concluída com atraso",1,0)),0)</f>
        <v>0</v>
      </c>
      <c r="BB1043" s="18">
        <f>IF($E1043=AF!$D$6,IF($M1043="Atrasada",2,IF($M1043="Concluída com atraso",1,0)),0)</f>
        <v>0</v>
      </c>
      <c r="BC1043" s="18">
        <v>1.0370000000000001E-2</v>
      </c>
      <c r="BD1043" s="18">
        <f t="shared" si="373"/>
        <v>1.0370000000000001E-2</v>
      </c>
      <c r="BE1043" s="18">
        <f t="shared" si="373"/>
        <v>1.0370000000000001E-2</v>
      </c>
      <c r="BF1043" s="18" t="str">
        <f t="shared" si="367"/>
        <v/>
      </c>
      <c r="BN1043" s="18" t="str">
        <f t="shared" si="368"/>
        <v>s</v>
      </c>
    </row>
    <row r="1044" spans="3:66" ht="50.1" customHeight="1" thickTop="1" thickBot="1" x14ac:dyDescent="0.3">
      <c r="C1044" s="46"/>
      <c r="D1044" s="46"/>
      <c r="E1044" s="46"/>
      <c r="F1044" s="122"/>
      <c r="G1044" s="122"/>
      <c r="H1044" s="78" t="str">
        <f t="shared" si="369"/>
        <v/>
      </c>
      <c r="I1044" s="78" t="str">
        <f t="shared" si="370"/>
        <v/>
      </c>
      <c r="J1044" s="16"/>
      <c r="K1044" s="46" t="str">
        <f t="shared" si="371"/>
        <v/>
      </c>
      <c r="L1044" s="16"/>
      <c r="M1044" s="16"/>
      <c r="N1044" s="46"/>
      <c r="O1044" s="47" t="str">
        <f t="shared" si="374"/>
        <v/>
      </c>
      <c r="P1044" s="47"/>
      <c r="Q1044" s="48" t="str">
        <f>IFERROR(VLOOKUP(E1044,Funcionários!$C$8:$E$207,3,FALSE),"")</f>
        <v/>
      </c>
      <c r="R1044" s="47"/>
      <c r="S1044" s="49" t="str">
        <f t="shared" si="375"/>
        <v/>
      </c>
      <c r="T1044" s="49">
        <v>1.038E-2</v>
      </c>
      <c r="U1044" s="48" t="str">
        <f>IF(Funcionários!C1045=0,"",Funcionários!C1045)</f>
        <v/>
      </c>
      <c r="V1044" s="50">
        <f>IF(U1044="",0,IF(COUNTIFS($E$7:$E$3006,U1044,$I$7:$I$3006,'RC'!$E$6)=0,0,COUNTIFS($M$7:$M$3006,"Concluída no prazo",$E$7:$E$3006,U1044,$I$7:$I$3006,'RC'!$E$6)/COUNTIFS($E$7:$E$3006,U1044,$I$7:$I$3006,'RC'!$E$6)))</f>
        <v>0</v>
      </c>
      <c r="W1044" s="49">
        <f>SUMIFS($J$7:$J$3006,$E$7:$E$3006,U1044,$I$7:$I$3006,'RC'!$E$6)+SUMIFS($L$7:$L$3006,$E$7:$E$3006,U1044,$I$7:$I$3006,'RC'!$E$6)</f>
        <v>0</v>
      </c>
      <c r="X1044" s="48">
        <f>COUNTIFS($E$7:$E$3006,U1044,$I$7:$I$3006,'RC'!$E$6)</f>
        <v>0</v>
      </c>
      <c r="Y1044" s="48"/>
      <c r="Z1044" s="51" t="str">
        <f>IF(AQ1044='RC'!$E$6,AC1044*1000+AD1044,"")</f>
        <v/>
      </c>
      <c r="AA1044" s="51" t="str">
        <f>IF(AB1044="","",IF(AQ1044='RC'!$E$6,AC1044*1000-AD1044,""))</f>
        <v/>
      </c>
      <c r="AB1044" s="48" t="str">
        <f>IFERROR(VLOOKUP(E1044,Funcionários!$C$8:$E$207,3,FALSE),"")</f>
        <v/>
      </c>
      <c r="AC1044" s="50" t="str">
        <f>IF(AB1044="","",IF(COUNTIFS($AB$7:$AB$3006,AB1044,$AQ$7:$AQ$3006,'RC'!$E$6)=0,"",COUNTIFS($M$7:$M$3006,"Concluída no prazo",$AB$7:$AB$3006,AB1044,$AQ$7:$AQ$3006,'RC'!$E$6)/COUNTIFS($AB$7:$AB$3006,AB1044,$AQ$7:$AQ$3006,'RC'!$E$6)))</f>
        <v/>
      </c>
      <c r="AD1044" s="48">
        <f>SUMIF($AQ$7:$AQ$3006,'RC'!$E$6,$J$7:$J$3006)+SUMIF($AQ$7:$AQ$3006,'RC'!$E$6,$L$7:$L$3006)</f>
        <v>21</v>
      </c>
      <c r="AF1044" s="48">
        <v>3.96299999999968E-2</v>
      </c>
      <c r="AG1044" s="48">
        <f>IF(OR(AQ1044="",AQ1044&lt;&gt;'RC'!$E$6,AB1044&lt;&gt;'RC'!$D$21),0,1)</f>
        <v>0</v>
      </c>
      <c r="AH1044" s="48">
        <f t="shared" si="372"/>
        <v>3.96299999999968E-2</v>
      </c>
      <c r="AI1044" s="48" t="str">
        <f t="shared" si="354"/>
        <v/>
      </c>
      <c r="AJ1044" s="48" t="str">
        <f t="shared" si="355"/>
        <v/>
      </c>
      <c r="AK1044" s="52" t="str">
        <f t="shared" si="356"/>
        <v/>
      </c>
      <c r="AL1044" s="52" t="str">
        <f t="shared" si="357"/>
        <v/>
      </c>
      <c r="AM1044" s="48" t="str">
        <f t="shared" si="358"/>
        <v/>
      </c>
      <c r="AN1044" s="48" t="str">
        <f t="shared" si="359"/>
        <v/>
      </c>
      <c r="AP1044" s="18" t="str">
        <f t="shared" si="360"/>
        <v/>
      </c>
      <c r="AQ1044" s="18" t="str">
        <f t="shared" si="361"/>
        <v/>
      </c>
      <c r="AR1044" s="18">
        <v>3.9629999999999999E-2</v>
      </c>
      <c r="AS1044" s="18">
        <f>IF(AF!$D$27="Todos",1,IF(M1044=AF!$D$27,1,0))</f>
        <v>1</v>
      </c>
      <c r="AT1044" s="53">
        <f>IF(AND(E1044=AF!$D$6,OR(LT!M1044=AF!$D$27,AF!$D$27="Todos"),OR(AP1044=AF!$E$8,AQ1044=AF!$E$8)),AR1044+AS1044,0)</f>
        <v>0</v>
      </c>
      <c r="AU1044" s="18" t="str">
        <f t="shared" si="362"/>
        <v/>
      </c>
      <c r="AV1044" s="54" t="str">
        <f t="shared" si="363"/>
        <v/>
      </c>
      <c r="AW1044" s="54" t="str">
        <f t="shared" si="364"/>
        <v/>
      </c>
      <c r="AX1044" s="18" t="str">
        <f t="shared" si="365"/>
        <v/>
      </c>
      <c r="AY1044" s="18" t="str">
        <f t="shared" si="366"/>
        <v/>
      </c>
      <c r="BA1044" s="18">
        <f>IF($E1044=AF!$D$6,IF($M1044="Concluída no prazo",2,IF($M1044="Concluída com atraso",1,0)),0)</f>
        <v>0</v>
      </c>
      <c r="BB1044" s="18">
        <f>IF($E1044=AF!$D$6,IF($M1044="Atrasada",2,IF($M1044="Concluída com atraso",1,0)),0)</f>
        <v>0</v>
      </c>
      <c r="BC1044" s="18">
        <v>1.038E-2</v>
      </c>
      <c r="BD1044" s="18">
        <f t="shared" si="373"/>
        <v>1.038E-2</v>
      </c>
      <c r="BE1044" s="18">
        <f t="shared" si="373"/>
        <v>1.038E-2</v>
      </c>
      <c r="BF1044" s="18" t="str">
        <f t="shared" si="367"/>
        <v/>
      </c>
      <c r="BN1044" s="18" t="str">
        <f t="shared" si="368"/>
        <v>s</v>
      </c>
    </row>
    <row r="1045" spans="3:66" ht="50.1" customHeight="1" thickTop="1" thickBot="1" x14ac:dyDescent="0.3">
      <c r="C1045" s="46"/>
      <c r="D1045" s="46"/>
      <c r="E1045" s="46"/>
      <c r="F1045" s="122"/>
      <c r="G1045" s="122"/>
      <c r="H1045" s="78" t="str">
        <f t="shared" si="369"/>
        <v/>
      </c>
      <c r="I1045" s="78" t="str">
        <f t="shared" si="370"/>
        <v/>
      </c>
      <c r="J1045" s="16"/>
      <c r="K1045" s="46" t="str">
        <f t="shared" si="371"/>
        <v/>
      </c>
      <c r="L1045" s="16"/>
      <c r="M1045" s="16"/>
      <c r="N1045" s="46"/>
      <c r="O1045" s="47" t="str">
        <f t="shared" si="374"/>
        <v/>
      </c>
      <c r="P1045" s="47"/>
      <c r="Q1045" s="48" t="str">
        <f>IFERROR(VLOOKUP(E1045,Funcionários!$C$8:$E$207,3,FALSE),"")</f>
        <v/>
      </c>
      <c r="R1045" s="47"/>
      <c r="S1045" s="49" t="str">
        <f t="shared" si="375"/>
        <v/>
      </c>
      <c r="T1045" s="49">
        <v>1.039E-2</v>
      </c>
      <c r="U1045" s="48" t="str">
        <f>IF(Funcionários!C1046=0,"",Funcionários!C1046)</f>
        <v/>
      </c>
      <c r="V1045" s="50">
        <f>IF(U1045="",0,IF(COUNTIFS($E$7:$E$3006,U1045,$I$7:$I$3006,'RC'!$E$6)=0,0,COUNTIFS($M$7:$M$3006,"Concluída no prazo",$E$7:$E$3006,U1045,$I$7:$I$3006,'RC'!$E$6)/COUNTIFS($E$7:$E$3006,U1045,$I$7:$I$3006,'RC'!$E$6)))</f>
        <v>0</v>
      </c>
      <c r="W1045" s="49">
        <f>SUMIFS($J$7:$J$3006,$E$7:$E$3006,U1045,$I$7:$I$3006,'RC'!$E$6)+SUMIFS($L$7:$L$3006,$E$7:$E$3006,U1045,$I$7:$I$3006,'RC'!$E$6)</f>
        <v>0</v>
      </c>
      <c r="X1045" s="48">
        <f>COUNTIFS($E$7:$E$3006,U1045,$I$7:$I$3006,'RC'!$E$6)</f>
        <v>0</v>
      </c>
      <c r="Y1045" s="48"/>
      <c r="Z1045" s="51" t="str">
        <f>IF(AQ1045='RC'!$E$6,AC1045*1000+AD1045,"")</f>
        <v/>
      </c>
      <c r="AA1045" s="51" t="str">
        <f>IF(AB1045="","",IF(AQ1045='RC'!$E$6,AC1045*1000-AD1045,""))</f>
        <v/>
      </c>
      <c r="AB1045" s="48" t="str">
        <f>IFERROR(VLOOKUP(E1045,Funcionários!$C$8:$E$207,3,FALSE),"")</f>
        <v/>
      </c>
      <c r="AC1045" s="50" t="str">
        <f>IF(AB1045="","",IF(COUNTIFS($AB$7:$AB$3006,AB1045,$AQ$7:$AQ$3006,'RC'!$E$6)=0,"",COUNTIFS($M$7:$M$3006,"Concluída no prazo",$AB$7:$AB$3006,AB1045,$AQ$7:$AQ$3006,'RC'!$E$6)/COUNTIFS($AB$7:$AB$3006,AB1045,$AQ$7:$AQ$3006,'RC'!$E$6)))</f>
        <v/>
      </c>
      <c r="AD1045" s="48">
        <f>SUMIF($AQ$7:$AQ$3006,'RC'!$E$6,$J$7:$J$3006)+SUMIF($AQ$7:$AQ$3006,'RC'!$E$6,$L$7:$L$3006)</f>
        <v>21</v>
      </c>
      <c r="AF1045" s="48">
        <v>3.9619999999996797E-2</v>
      </c>
      <c r="AG1045" s="48">
        <f>IF(OR(AQ1045="",AQ1045&lt;&gt;'RC'!$E$6,AB1045&lt;&gt;'RC'!$D$21),0,1)</f>
        <v>0</v>
      </c>
      <c r="AH1045" s="48">
        <f t="shared" si="372"/>
        <v>3.9619999999996797E-2</v>
      </c>
      <c r="AI1045" s="48" t="str">
        <f t="shared" si="354"/>
        <v/>
      </c>
      <c r="AJ1045" s="48" t="str">
        <f t="shared" si="355"/>
        <v/>
      </c>
      <c r="AK1045" s="52" t="str">
        <f t="shared" si="356"/>
        <v/>
      </c>
      <c r="AL1045" s="52" t="str">
        <f t="shared" si="357"/>
        <v/>
      </c>
      <c r="AM1045" s="48" t="str">
        <f t="shared" si="358"/>
        <v/>
      </c>
      <c r="AN1045" s="48" t="str">
        <f t="shared" si="359"/>
        <v/>
      </c>
      <c r="AP1045" s="18" t="str">
        <f t="shared" si="360"/>
        <v/>
      </c>
      <c r="AQ1045" s="18" t="str">
        <f t="shared" si="361"/>
        <v/>
      </c>
      <c r="AR1045" s="18">
        <v>3.9620000000000002E-2</v>
      </c>
      <c r="AS1045" s="18">
        <f>IF(AF!$D$27="Todos",1,IF(M1045=AF!$D$27,1,0))</f>
        <v>1</v>
      </c>
      <c r="AT1045" s="53">
        <f>IF(AND(E1045=AF!$D$6,OR(LT!M1045=AF!$D$27,AF!$D$27="Todos"),OR(AP1045=AF!$E$8,AQ1045=AF!$E$8)),AR1045+AS1045,0)</f>
        <v>0</v>
      </c>
      <c r="AU1045" s="18" t="str">
        <f t="shared" si="362"/>
        <v/>
      </c>
      <c r="AV1045" s="54" t="str">
        <f t="shared" si="363"/>
        <v/>
      </c>
      <c r="AW1045" s="54" t="str">
        <f t="shared" si="364"/>
        <v/>
      </c>
      <c r="AX1045" s="18" t="str">
        <f t="shared" si="365"/>
        <v/>
      </c>
      <c r="AY1045" s="18" t="str">
        <f t="shared" si="366"/>
        <v/>
      </c>
      <c r="BA1045" s="18">
        <f>IF($E1045=AF!$D$6,IF($M1045="Concluída no prazo",2,IF($M1045="Concluída com atraso",1,0)),0)</f>
        <v>0</v>
      </c>
      <c r="BB1045" s="18">
        <f>IF($E1045=AF!$D$6,IF($M1045="Atrasada",2,IF($M1045="Concluída com atraso",1,0)),0)</f>
        <v>0</v>
      </c>
      <c r="BC1045" s="18">
        <v>1.039E-2</v>
      </c>
      <c r="BD1045" s="18">
        <f t="shared" si="373"/>
        <v>1.039E-2</v>
      </c>
      <c r="BE1045" s="18">
        <f t="shared" si="373"/>
        <v>1.039E-2</v>
      </c>
      <c r="BF1045" s="18" t="str">
        <f t="shared" si="367"/>
        <v/>
      </c>
      <c r="BN1045" s="18" t="str">
        <f t="shared" si="368"/>
        <v>s</v>
      </c>
    </row>
    <row r="1046" spans="3:66" ht="50.1" customHeight="1" thickTop="1" thickBot="1" x14ac:dyDescent="0.3">
      <c r="C1046" s="46"/>
      <c r="D1046" s="46"/>
      <c r="E1046" s="46"/>
      <c r="F1046" s="122"/>
      <c r="G1046" s="122"/>
      <c r="H1046" s="78" t="str">
        <f t="shared" si="369"/>
        <v/>
      </c>
      <c r="I1046" s="78" t="str">
        <f t="shared" si="370"/>
        <v/>
      </c>
      <c r="J1046" s="16"/>
      <c r="K1046" s="46" t="str">
        <f t="shared" si="371"/>
        <v/>
      </c>
      <c r="L1046" s="16"/>
      <c r="M1046" s="16"/>
      <c r="N1046" s="46"/>
      <c r="O1046" s="47" t="str">
        <f t="shared" si="374"/>
        <v/>
      </c>
      <c r="P1046" s="47"/>
      <c r="Q1046" s="48" t="str">
        <f>IFERROR(VLOOKUP(E1046,Funcionários!$C$8:$E$207,3,FALSE),"")</f>
        <v/>
      </c>
      <c r="R1046" s="47"/>
      <c r="S1046" s="49" t="str">
        <f t="shared" si="375"/>
        <v/>
      </c>
      <c r="T1046" s="49">
        <v>1.04E-2</v>
      </c>
      <c r="U1046" s="48" t="str">
        <f>IF(Funcionários!C1047=0,"",Funcionários!C1047)</f>
        <v/>
      </c>
      <c r="V1046" s="50">
        <f>IF(U1046="",0,IF(COUNTIFS($E$7:$E$3006,U1046,$I$7:$I$3006,'RC'!$E$6)=0,0,COUNTIFS($M$7:$M$3006,"Concluída no prazo",$E$7:$E$3006,U1046,$I$7:$I$3006,'RC'!$E$6)/COUNTIFS($E$7:$E$3006,U1046,$I$7:$I$3006,'RC'!$E$6)))</f>
        <v>0</v>
      </c>
      <c r="W1046" s="49">
        <f>SUMIFS($J$7:$J$3006,$E$7:$E$3006,U1046,$I$7:$I$3006,'RC'!$E$6)+SUMIFS($L$7:$L$3006,$E$7:$E$3006,U1046,$I$7:$I$3006,'RC'!$E$6)</f>
        <v>0</v>
      </c>
      <c r="X1046" s="48">
        <f>COUNTIFS($E$7:$E$3006,U1046,$I$7:$I$3006,'RC'!$E$6)</f>
        <v>0</v>
      </c>
      <c r="Y1046" s="48"/>
      <c r="Z1046" s="51" t="str">
        <f>IF(AQ1046='RC'!$E$6,AC1046*1000+AD1046,"")</f>
        <v/>
      </c>
      <c r="AA1046" s="51" t="str">
        <f>IF(AB1046="","",IF(AQ1046='RC'!$E$6,AC1046*1000-AD1046,""))</f>
        <v/>
      </c>
      <c r="AB1046" s="48" t="str">
        <f>IFERROR(VLOOKUP(E1046,Funcionários!$C$8:$E$207,3,FALSE),"")</f>
        <v/>
      </c>
      <c r="AC1046" s="50" t="str">
        <f>IF(AB1046="","",IF(COUNTIFS($AB$7:$AB$3006,AB1046,$AQ$7:$AQ$3006,'RC'!$E$6)=0,"",COUNTIFS($M$7:$M$3006,"Concluída no prazo",$AB$7:$AB$3006,AB1046,$AQ$7:$AQ$3006,'RC'!$E$6)/COUNTIFS($AB$7:$AB$3006,AB1046,$AQ$7:$AQ$3006,'RC'!$E$6)))</f>
        <v/>
      </c>
      <c r="AD1046" s="48">
        <f>SUMIF($AQ$7:$AQ$3006,'RC'!$E$6,$J$7:$J$3006)+SUMIF($AQ$7:$AQ$3006,'RC'!$E$6,$L$7:$L$3006)</f>
        <v>21</v>
      </c>
      <c r="AF1046" s="48">
        <v>3.9609999999996801E-2</v>
      </c>
      <c r="AG1046" s="48">
        <f>IF(OR(AQ1046="",AQ1046&lt;&gt;'RC'!$E$6,AB1046&lt;&gt;'RC'!$D$21),0,1)</f>
        <v>0</v>
      </c>
      <c r="AH1046" s="48">
        <f t="shared" si="372"/>
        <v>3.9609999999996801E-2</v>
      </c>
      <c r="AI1046" s="48" t="str">
        <f t="shared" si="354"/>
        <v/>
      </c>
      <c r="AJ1046" s="48" t="str">
        <f t="shared" si="355"/>
        <v/>
      </c>
      <c r="AK1046" s="52" t="str">
        <f t="shared" si="356"/>
        <v/>
      </c>
      <c r="AL1046" s="52" t="str">
        <f t="shared" si="357"/>
        <v/>
      </c>
      <c r="AM1046" s="48" t="str">
        <f t="shared" si="358"/>
        <v/>
      </c>
      <c r="AN1046" s="48" t="str">
        <f t="shared" si="359"/>
        <v/>
      </c>
      <c r="AP1046" s="18" t="str">
        <f t="shared" si="360"/>
        <v/>
      </c>
      <c r="AQ1046" s="18" t="str">
        <f t="shared" si="361"/>
        <v/>
      </c>
      <c r="AR1046" s="18">
        <v>3.9609999999999999E-2</v>
      </c>
      <c r="AS1046" s="18">
        <f>IF(AF!$D$27="Todos",1,IF(M1046=AF!$D$27,1,0))</f>
        <v>1</v>
      </c>
      <c r="AT1046" s="53">
        <f>IF(AND(E1046=AF!$D$6,OR(LT!M1046=AF!$D$27,AF!$D$27="Todos"),OR(AP1046=AF!$E$8,AQ1046=AF!$E$8)),AR1046+AS1046,0)</f>
        <v>0</v>
      </c>
      <c r="AU1046" s="18" t="str">
        <f t="shared" si="362"/>
        <v/>
      </c>
      <c r="AV1046" s="54" t="str">
        <f t="shared" si="363"/>
        <v/>
      </c>
      <c r="AW1046" s="54" t="str">
        <f t="shared" si="364"/>
        <v/>
      </c>
      <c r="AX1046" s="18" t="str">
        <f t="shared" si="365"/>
        <v/>
      </c>
      <c r="AY1046" s="18" t="str">
        <f t="shared" si="366"/>
        <v/>
      </c>
      <c r="BA1046" s="18">
        <f>IF($E1046=AF!$D$6,IF($M1046="Concluída no prazo",2,IF($M1046="Concluída com atraso",1,0)),0)</f>
        <v>0</v>
      </c>
      <c r="BB1046" s="18">
        <f>IF($E1046=AF!$D$6,IF($M1046="Atrasada",2,IF($M1046="Concluída com atraso",1,0)),0)</f>
        <v>0</v>
      </c>
      <c r="BC1046" s="18">
        <v>1.04E-2</v>
      </c>
      <c r="BD1046" s="18">
        <f t="shared" si="373"/>
        <v>1.04E-2</v>
      </c>
      <c r="BE1046" s="18">
        <f t="shared" si="373"/>
        <v>1.04E-2</v>
      </c>
      <c r="BF1046" s="18" t="str">
        <f t="shared" si="367"/>
        <v/>
      </c>
      <c r="BN1046" s="18" t="str">
        <f t="shared" si="368"/>
        <v>s</v>
      </c>
    </row>
    <row r="1047" spans="3:66" ht="50.1" customHeight="1" thickTop="1" thickBot="1" x14ac:dyDescent="0.3">
      <c r="C1047" s="46"/>
      <c r="D1047" s="46"/>
      <c r="E1047" s="46"/>
      <c r="F1047" s="122"/>
      <c r="G1047" s="122"/>
      <c r="H1047" s="78" t="str">
        <f t="shared" si="369"/>
        <v/>
      </c>
      <c r="I1047" s="78" t="str">
        <f t="shared" si="370"/>
        <v/>
      </c>
      <c r="J1047" s="16"/>
      <c r="K1047" s="46" t="str">
        <f t="shared" si="371"/>
        <v/>
      </c>
      <c r="L1047" s="16"/>
      <c r="M1047" s="16"/>
      <c r="N1047" s="46"/>
      <c r="O1047" s="47" t="str">
        <f t="shared" si="374"/>
        <v/>
      </c>
      <c r="P1047" s="47"/>
      <c r="Q1047" s="48" t="str">
        <f>IFERROR(VLOOKUP(E1047,Funcionários!$C$8:$E$207,3,FALSE),"")</f>
        <v/>
      </c>
      <c r="R1047" s="47"/>
      <c r="S1047" s="49" t="str">
        <f t="shared" si="375"/>
        <v/>
      </c>
      <c r="T1047" s="49">
        <v>1.0410000000000001E-2</v>
      </c>
      <c r="U1047" s="48" t="str">
        <f>IF(Funcionários!C1048=0,"",Funcionários!C1048)</f>
        <v/>
      </c>
      <c r="V1047" s="50">
        <f>IF(U1047="",0,IF(COUNTIFS($E$7:$E$3006,U1047,$I$7:$I$3006,'RC'!$E$6)=0,0,COUNTIFS($M$7:$M$3006,"Concluída no prazo",$E$7:$E$3006,U1047,$I$7:$I$3006,'RC'!$E$6)/COUNTIFS($E$7:$E$3006,U1047,$I$7:$I$3006,'RC'!$E$6)))</f>
        <v>0</v>
      </c>
      <c r="W1047" s="49">
        <f>SUMIFS($J$7:$J$3006,$E$7:$E$3006,U1047,$I$7:$I$3006,'RC'!$E$6)+SUMIFS($L$7:$L$3006,$E$7:$E$3006,U1047,$I$7:$I$3006,'RC'!$E$6)</f>
        <v>0</v>
      </c>
      <c r="X1047" s="48">
        <f>COUNTIFS($E$7:$E$3006,U1047,$I$7:$I$3006,'RC'!$E$6)</f>
        <v>0</v>
      </c>
      <c r="Y1047" s="48"/>
      <c r="Z1047" s="51" t="str">
        <f>IF(AQ1047='RC'!$E$6,AC1047*1000+AD1047,"")</f>
        <v/>
      </c>
      <c r="AA1047" s="51" t="str">
        <f>IF(AB1047="","",IF(AQ1047='RC'!$E$6,AC1047*1000-AD1047,""))</f>
        <v/>
      </c>
      <c r="AB1047" s="48" t="str">
        <f>IFERROR(VLOOKUP(E1047,Funcionários!$C$8:$E$207,3,FALSE),"")</f>
        <v/>
      </c>
      <c r="AC1047" s="50" t="str">
        <f>IF(AB1047="","",IF(COUNTIFS($AB$7:$AB$3006,AB1047,$AQ$7:$AQ$3006,'RC'!$E$6)=0,"",COUNTIFS($M$7:$M$3006,"Concluída no prazo",$AB$7:$AB$3006,AB1047,$AQ$7:$AQ$3006,'RC'!$E$6)/COUNTIFS($AB$7:$AB$3006,AB1047,$AQ$7:$AQ$3006,'RC'!$E$6)))</f>
        <v/>
      </c>
      <c r="AD1047" s="48">
        <f>SUMIF($AQ$7:$AQ$3006,'RC'!$E$6,$J$7:$J$3006)+SUMIF($AQ$7:$AQ$3006,'RC'!$E$6,$L$7:$L$3006)</f>
        <v>21</v>
      </c>
      <c r="AF1047" s="48">
        <v>3.9599999999996797E-2</v>
      </c>
      <c r="AG1047" s="48">
        <f>IF(OR(AQ1047="",AQ1047&lt;&gt;'RC'!$E$6,AB1047&lt;&gt;'RC'!$D$21),0,1)</f>
        <v>0</v>
      </c>
      <c r="AH1047" s="48">
        <f t="shared" si="372"/>
        <v>3.9599999999996797E-2</v>
      </c>
      <c r="AI1047" s="48" t="str">
        <f t="shared" si="354"/>
        <v/>
      </c>
      <c r="AJ1047" s="48" t="str">
        <f t="shared" si="355"/>
        <v/>
      </c>
      <c r="AK1047" s="52" t="str">
        <f t="shared" si="356"/>
        <v/>
      </c>
      <c r="AL1047" s="52" t="str">
        <f t="shared" si="357"/>
        <v/>
      </c>
      <c r="AM1047" s="48" t="str">
        <f t="shared" si="358"/>
        <v/>
      </c>
      <c r="AN1047" s="48" t="str">
        <f t="shared" si="359"/>
        <v/>
      </c>
      <c r="AP1047" s="18" t="str">
        <f t="shared" si="360"/>
        <v/>
      </c>
      <c r="AQ1047" s="18" t="str">
        <f t="shared" si="361"/>
        <v/>
      </c>
      <c r="AR1047" s="18">
        <v>3.9600000000000003E-2</v>
      </c>
      <c r="AS1047" s="18">
        <f>IF(AF!$D$27="Todos",1,IF(M1047=AF!$D$27,1,0))</f>
        <v>1</v>
      </c>
      <c r="AT1047" s="53">
        <f>IF(AND(E1047=AF!$D$6,OR(LT!M1047=AF!$D$27,AF!$D$27="Todos"),OR(AP1047=AF!$E$8,AQ1047=AF!$E$8)),AR1047+AS1047,0)</f>
        <v>0</v>
      </c>
      <c r="AU1047" s="18" t="str">
        <f t="shared" si="362"/>
        <v/>
      </c>
      <c r="AV1047" s="54" t="str">
        <f t="shared" si="363"/>
        <v/>
      </c>
      <c r="AW1047" s="54" t="str">
        <f t="shared" si="364"/>
        <v/>
      </c>
      <c r="AX1047" s="18" t="str">
        <f t="shared" si="365"/>
        <v/>
      </c>
      <c r="AY1047" s="18" t="str">
        <f t="shared" si="366"/>
        <v/>
      </c>
      <c r="BA1047" s="18">
        <f>IF($E1047=AF!$D$6,IF($M1047="Concluída no prazo",2,IF($M1047="Concluída com atraso",1,0)),0)</f>
        <v>0</v>
      </c>
      <c r="BB1047" s="18">
        <f>IF($E1047=AF!$D$6,IF($M1047="Atrasada",2,IF($M1047="Concluída com atraso",1,0)),0)</f>
        <v>0</v>
      </c>
      <c r="BC1047" s="18">
        <v>1.0410000000000001E-2</v>
      </c>
      <c r="BD1047" s="18">
        <f t="shared" si="373"/>
        <v>1.0410000000000001E-2</v>
      </c>
      <c r="BE1047" s="18">
        <f t="shared" si="373"/>
        <v>1.0410000000000001E-2</v>
      </c>
      <c r="BF1047" s="18" t="str">
        <f t="shared" si="367"/>
        <v/>
      </c>
      <c r="BN1047" s="18" t="str">
        <f t="shared" si="368"/>
        <v>s</v>
      </c>
    </row>
    <row r="1048" spans="3:66" ht="50.1" customHeight="1" thickTop="1" thickBot="1" x14ac:dyDescent="0.3">
      <c r="C1048" s="46"/>
      <c r="D1048" s="46"/>
      <c r="E1048" s="46"/>
      <c r="F1048" s="122"/>
      <c r="G1048" s="122"/>
      <c r="H1048" s="78" t="str">
        <f t="shared" si="369"/>
        <v/>
      </c>
      <c r="I1048" s="78" t="str">
        <f t="shared" si="370"/>
        <v/>
      </c>
      <c r="J1048" s="16"/>
      <c r="K1048" s="46" t="str">
        <f t="shared" si="371"/>
        <v/>
      </c>
      <c r="L1048" s="16"/>
      <c r="M1048" s="16"/>
      <c r="N1048" s="46"/>
      <c r="O1048" s="47" t="str">
        <f t="shared" si="374"/>
        <v/>
      </c>
      <c r="P1048" s="47"/>
      <c r="Q1048" s="48" t="str">
        <f>IFERROR(VLOOKUP(E1048,Funcionários!$C$8:$E$207,3,FALSE),"")</f>
        <v/>
      </c>
      <c r="R1048" s="47"/>
      <c r="S1048" s="49" t="str">
        <f t="shared" si="375"/>
        <v/>
      </c>
      <c r="T1048" s="49">
        <v>1.042E-2</v>
      </c>
      <c r="U1048" s="48" t="str">
        <f>IF(Funcionários!C1049=0,"",Funcionários!C1049)</f>
        <v/>
      </c>
      <c r="V1048" s="50">
        <f>IF(U1048="",0,IF(COUNTIFS($E$7:$E$3006,U1048,$I$7:$I$3006,'RC'!$E$6)=0,0,COUNTIFS($M$7:$M$3006,"Concluída no prazo",$E$7:$E$3006,U1048,$I$7:$I$3006,'RC'!$E$6)/COUNTIFS($E$7:$E$3006,U1048,$I$7:$I$3006,'RC'!$E$6)))</f>
        <v>0</v>
      </c>
      <c r="W1048" s="49">
        <f>SUMIFS($J$7:$J$3006,$E$7:$E$3006,U1048,$I$7:$I$3006,'RC'!$E$6)+SUMIFS($L$7:$L$3006,$E$7:$E$3006,U1048,$I$7:$I$3006,'RC'!$E$6)</f>
        <v>0</v>
      </c>
      <c r="X1048" s="48">
        <f>COUNTIFS($E$7:$E$3006,U1048,$I$7:$I$3006,'RC'!$E$6)</f>
        <v>0</v>
      </c>
      <c r="Y1048" s="48"/>
      <c r="Z1048" s="51" t="str">
        <f>IF(AQ1048='RC'!$E$6,AC1048*1000+AD1048,"")</f>
        <v/>
      </c>
      <c r="AA1048" s="51" t="str">
        <f>IF(AB1048="","",IF(AQ1048='RC'!$E$6,AC1048*1000-AD1048,""))</f>
        <v/>
      </c>
      <c r="AB1048" s="48" t="str">
        <f>IFERROR(VLOOKUP(E1048,Funcionários!$C$8:$E$207,3,FALSE),"")</f>
        <v/>
      </c>
      <c r="AC1048" s="50" t="str">
        <f>IF(AB1048="","",IF(COUNTIFS($AB$7:$AB$3006,AB1048,$AQ$7:$AQ$3006,'RC'!$E$6)=0,"",COUNTIFS($M$7:$M$3006,"Concluída no prazo",$AB$7:$AB$3006,AB1048,$AQ$7:$AQ$3006,'RC'!$E$6)/COUNTIFS($AB$7:$AB$3006,AB1048,$AQ$7:$AQ$3006,'RC'!$E$6)))</f>
        <v/>
      </c>
      <c r="AD1048" s="48">
        <f>SUMIF($AQ$7:$AQ$3006,'RC'!$E$6,$J$7:$J$3006)+SUMIF($AQ$7:$AQ$3006,'RC'!$E$6,$L$7:$L$3006)</f>
        <v>21</v>
      </c>
      <c r="AF1048" s="48">
        <v>3.9589999999996801E-2</v>
      </c>
      <c r="AG1048" s="48">
        <f>IF(OR(AQ1048="",AQ1048&lt;&gt;'RC'!$E$6,AB1048&lt;&gt;'RC'!$D$21),0,1)</f>
        <v>0</v>
      </c>
      <c r="AH1048" s="48">
        <f t="shared" si="372"/>
        <v>3.9589999999996801E-2</v>
      </c>
      <c r="AI1048" s="48" t="str">
        <f t="shared" si="354"/>
        <v/>
      </c>
      <c r="AJ1048" s="48" t="str">
        <f t="shared" si="355"/>
        <v/>
      </c>
      <c r="AK1048" s="52" t="str">
        <f t="shared" si="356"/>
        <v/>
      </c>
      <c r="AL1048" s="52" t="str">
        <f t="shared" si="357"/>
        <v/>
      </c>
      <c r="AM1048" s="48" t="str">
        <f t="shared" si="358"/>
        <v/>
      </c>
      <c r="AN1048" s="48" t="str">
        <f t="shared" si="359"/>
        <v/>
      </c>
      <c r="AP1048" s="18" t="str">
        <f t="shared" si="360"/>
        <v/>
      </c>
      <c r="AQ1048" s="18" t="str">
        <f t="shared" si="361"/>
        <v/>
      </c>
      <c r="AR1048" s="18">
        <v>3.959E-2</v>
      </c>
      <c r="AS1048" s="18">
        <f>IF(AF!$D$27="Todos",1,IF(M1048=AF!$D$27,1,0))</f>
        <v>1</v>
      </c>
      <c r="AT1048" s="53">
        <f>IF(AND(E1048=AF!$D$6,OR(LT!M1048=AF!$D$27,AF!$D$27="Todos"),OR(AP1048=AF!$E$8,AQ1048=AF!$E$8)),AR1048+AS1048,0)</f>
        <v>0</v>
      </c>
      <c r="AU1048" s="18" t="str">
        <f t="shared" si="362"/>
        <v/>
      </c>
      <c r="AV1048" s="54" t="str">
        <f t="shared" si="363"/>
        <v/>
      </c>
      <c r="AW1048" s="54" t="str">
        <f t="shared" si="364"/>
        <v/>
      </c>
      <c r="AX1048" s="18" t="str">
        <f t="shared" si="365"/>
        <v/>
      </c>
      <c r="AY1048" s="18" t="str">
        <f t="shared" si="366"/>
        <v/>
      </c>
      <c r="BA1048" s="18">
        <f>IF($E1048=AF!$D$6,IF($M1048="Concluída no prazo",2,IF($M1048="Concluída com atraso",1,0)),0)</f>
        <v>0</v>
      </c>
      <c r="BB1048" s="18">
        <f>IF($E1048=AF!$D$6,IF($M1048="Atrasada",2,IF($M1048="Concluída com atraso",1,0)),0)</f>
        <v>0</v>
      </c>
      <c r="BC1048" s="18">
        <v>1.042E-2</v>
      </c>
      <c r="BD1048" s="18">
        <f t="shared" si="373"/>
        <v>1.042E-2</v>
      </c>
      <c r="BE1048" s="18">
        <f t="shared" si="373"/>
        <v>1.042E-2</v>
      </c>
      <c r="BF1048" s="18" t="str">
        <f t="shared" si="367"/>
        <v/>
      </c>
      <c r="BN1048" s="18" t="str">
        <f t="shared" si="368"/>
        <v>s</v>
      </c>
    </row>
    <row r="1049" spans="3:66" ht="50.1" customHeight="1" thickTop="1" thickBot="1" x14ac:dyDescent="0.3">
      <c r="C1049" s="46"/>
      <c r="D1049" s="46"/>
      <c r="E1049" s="46"/>
      <c r="F1049" s="122"/>
      <c r="G1049" s="122"/>
      <c r="H1049" s="78" t="str">
        <f t="shared" si="369"/>
        <v/>
      </c>
      <c r="I1049" s="78" t="str">
        <f t="shared" si="370"/>
        <v/>
      </c>
      <c r="J1049" s="16"/>
      <c r="K1049" s="46" t="str">
        <f t="shared" si="371"/>
        <v/>
      </c>
      <c r="L1049" s="16"/>
      <c r="M1049" s="16"/>
      <c r="N1049" s="46"/>
      <c r="O1049" s="47" t="str">
        <f t="shared" si="374"/>
        <v/>
      </c>
      <c r="P1049" s="47"/>
      <c r="Q1049" s="48" t="str">
        <f>IFERROR(VLOOKUP(E1049,Funcionários!$C$8:$E$207,3,FALSE),"")</f>
        <v/>
      </c>
      <c r="R1049" s="47"/>
      <c r="S1049" s="49" t="str">
        <f t="shared" si="375"/>
        <v/>
      </c>
      <c r="T1049" s="49">
        <v>1.043E-2</v>
      </c>
      <c r="U1049" s="48" t="str">
        <f>IF(Funcionários!C1050=0,"",Funcionários!C1050)</f>
        <v/>
      </c>
      <c r="V1049" s="50">
        <f>IF(U1049="",0,IF(COUNTIFS($E$7:$E$3006,U1049,$I$7:$I$3006,'RC'!$E$6)=0,0,COUNTIFS($M$7:$M$3006,"Concluída no prazo",$E$7:$E$3006,U1049,$I$7:$I$3006,'RC'!$E$6)/COUNTIFS($E$7:$E$3006,U1049,$I$7:$I$3006,'RC'!$E$6)))</f>
        <v>0</v>
      </c>
      <c r="W1049" s="49">
        <f>SUMIFS($J$7:$J$3006,$E$7:$E$3006,U1049,$I$7:$I$3006,'RC'!$E$6)+SUMIFS($L$7:$L$3006,$E$7:$E$3006,U1049,$I$7:$I$3006,'RC'!$E$6)</f>
        <v>0</v>
      </c>
      <c r="X1049" s="48">
        <f>COUNTIFS($E$7:$E$3006,U1049,$I$7:$I$3006,'RC'!$E$6)</f>
        <v>0</v>
      </c>
      <c r="Y1049" s="48"/>
      <c r="Z1049" s="51" t="str">
        <f>IF(AQ1049='RC'!$E$6,AC1049*1000+AD1049,"")</f>
        <v/>
      </c>
      <c r="AA1049" s="51" t="str">
        <f>IF(AB1049="","",IF(AQ1049='RC'!$E$6,AC1049*1000-AD1049,""))</f>
        <v/>
      </c>
      <c r="AB1049" s="48" t="str">
        <f>IFERROR(VLOOKUP(E1049,Funcionários!$C$8:$E$207,3,FALSE),"")</f>
        <v/>
      </c>
      <c r="AC1049" s="50" t="str">
        <f>IF(AB1049="","",IF(COUNTIFS($AB$7:$AB$3006,AB1049,$AQ$7:$AQ$3006,'RC'!$E$6)=0,"",COUNTIFS($M$7:$M$3006,"Concluída no prazo",$AB$7:$AB$3006,AB1049,$AQ$7:$AQ$3006,'RC'!$E$6)/COUNTIFS($AB$7:$AB$3006,AB1049,$AQ$7:$AQ$3006,'RC'!$E$6)))</f>
        <v/>
      </c>
      <c r="AD1049" s="48">
        <f>SUMIF($AQ$7:$AQ$3006,'RC'!$E$6,$J$7:$J$3006)+SUMIF($AQ$7:$AQ$3006,'RC'!$E$6,$L$7:$L$3006)</f>
        <v>21</v>
      </c>
      <c r="AF1049" s="48">
        <v>3.9579999999996798E-2</v>
      </c>
      <c r="AG1049" s="48">
        <f>IF(OR(AQ1049="",AQ1049&lt;&gt;'RC'!$E$6,AB1049&lt;&gt;'RC'!$D$21),0,1)</f>
        <v>0</v>
      </c>
      <c r="AH1049" s="48">
        <f t="shared" si="372"/>
        <v>3.9579999999996798E-2</v>
      </c>
      <c r="AI1049" s="48" t="str">
        <f t="shared" si="354"/>
        <v/>
      </c>
      <c r="AJ1049" s="48" t="str">
        <f t="shared" si="355"/>
        <v/>
      </c>
      <c r="AK1049" s="52" t="str">
        <f t="shared" si="356"/>
        <v/>
      </c>
      <c r="AL1049" s="52" t="str">
        <f t="shared" si="357"/>
        <v/>
      </c>
      <c r="AM1049" s="48" t="str">
        <f t="shared" si="358"/>
        <v/>
      </c>
      <c r="AN1049" s="48" t="str">
        <f t="shared" si="359"/>
        <v/>
      </c>
      <c r="AP1049" s="18" t="str">
        <f t="shared" si="360"/>
        <v/>
      </c>
      <c r="AQ1049" s="18" t="str">
        <f t="shared" si="361"/>
        <v/>
      </c>
      <c r="AR1049" s="18">
        <v>3.9579999999999997E-2</v>
      </c>
      <c r="AS1049" s="18">
        <f>IF(AF!$D$27="Todos",1,IF(M1049=AF!$D$27,1,0))</f>
        <v>1</v>
      </c>
      <c r="AT1049" s="53">
        <f>IF(AND(E1049=AF!$D$6,OR(LT!M1049=AF!$D$27,AF!$D$27="Todos"),OR(AP1049=AF!$E$8,AQ1049=AF!$E$8)),AR1049+AS1049,0)</f>
        <v>0</v>
      </c>
      <c r="AU1049" s="18" t="str">
        <f t="shared" si="362"/>
        <v/>
      </c>
      <c r="AV1049" s="54" t="str">
        <f t="shared" si="363"/>
        <v/>
      </c>
      <c r="AW1049" s="54" t="str">
        <f t="shared" si="364"/>
        <v/>
      </c>
      <c r="AX1049" s="18" t="str">
        <f t="shared" si="365"/>
        <v/>
      </c>
      <c r="AY1049" s="18" t="str">
        <f t="shared" si="366"/>
        <v/>
      </c>
      <c r="BA1049" s="18">
        <f>IF($E1049=AF!$D$6,IF($M1049="Concluída no prazo",2,IF($M1049="Concluída com atraso",1,0)),0)</f>
        <v>0</v>
      </c>
      <c r="BB1049" s="18">
        <f>IF($E1049=AF!$D$6,IF($M1049="Atrasada",2,IF($M1049="Concluída com atraso",1,0)),0)</f>
        <v>0</v>
      </c>
      <c r="BC1049" s="18">
        <v>1.043E-2</v>
      </c>
      <c r="BD1049" s="18">
        <f t="shared" si="373"/>
        <v>1.043E-2</v>
      </c>
      <c r="BE1049" s="18">
        <f t="shared" si="373"/>
        <v>1.043E-2</v>
      </c>
      <c r="BF1049" s="18" t="str">
        <f t="shared" si="367"/>
        <v/>
      </c>
      <c r="BN1049" s="18" t="str">
        <f t="shared" si="368"/>
        <v>s</v>
      </c>
    </row>
    <row r="1050" spans="3:66" ht="50.1" customHeight="1" thickTop="1" thickBot="1" x14ac:dyDescent="0.3">
      <c r="C1050" s="46"/>
      <c r="D1050" s="46"/>
      <c r="E1050" s="46"/>
      <c r="F1050" s="122"/>
      <c r="G1050" s="122"/>
      <c r="H1050" s="78" t="str">
        <f t="shared" si="369"/>
        <v/>
      </c>
      <c r="I1050" s="78" t="str">
        <f t="shared" si="370"/>
        <v/>
      </c>
      <c r="J1050" s="16"/>
      <c r="K1050" s="46" t="str">
        <f t="shared" si="371"/>
        <v/>
      </c>
      <c r="L1050" s="16"/>
      <c r="M1050" s="16"/>
      <c r="N1050" s="46"/>
      <c r="O1050" s="47" t="str">
        <f t="shared" si="374"/>
        <v/>
      </c>
      <c r="P1050" s="47"/>
      <c r="Q1050" s="48" t="str">
        <f>IFERROR(VLOOKUP(E1050,Funcionários!$C$8:$E$207,3,FALSE),"")</f>
        <v/>
      </c>
      <c r="R1050" s="47"/>
      <c r="S1050" s="49" t="str">
        <f t="shared" si="375"/>
        <v/>
      </c>
      <c r="T1050" s="49">
        <v>1.044E-2</v>
      </c>
      <c r="U1050" s="48" t="str">
        <f>IF(Funcionários!C1051=0,"",Funcionários!C1051)</f>
        <v/>
      </c>
      <c r="V1050" s="50">
        <f>IF(U1050="",0,IF(COUNTIFS($E$7:$E$3006,U1050,$I$7:$I$3006,'RC'!$E$6)=0,0,COUNTIFS($M$7:$M$3006,"Concluída no prazo",$E$7:$E$3006,U1050,$I$7:$I$3006,'RC'!$E$6)/COUNTIFS($E$7:$E$3006,U1050,$I$7:$I$3006,'RC'!$E$6)))</f>
        <v>0</v>
      </c>
      <c r="W1050" s="49">
        <f>SUMIFS($J$7:$J$3006,$E$7:$E$3006,U1050,$I$7:$I$3006,'RC'!$E$6)+SUMIFS($L$7:$L$3006,$E$7:$E$3006,U1050,$I$7:$I$3006,'RC'!$E$6)</f>
        <v>0</v>
      </c>
      <c r="X1050" s="48">
        <f>COUNTIFS($E$7:$E$3006,U1050,$I$7:$I$3006,'RC'!$E$6)</f>
        <v>0</v>
      </c>
      <c r="Y1050" s="48"/>
      <c r="Z1050" s="51" t="str">
        <f>IF(AQ1050='RC'!$E$6,AC1050*1000+AD1050,"")</f>
        <v/>
      </c>
      <c r="AA1050" s="51" t="str">
        <f>IF(AB1050="","",IF(AQ1050='RC'!$E$6,AC1050*1000-AD1050,""))</f>
        <v/>
      </c>
      <c r="AB1050" s="48" t="str">
        <f>IFERROR(VLOOKUP(E1050,Funcionários!$C$8:$E$207,3,FALSE),"")</f>
        <v/>
      </c>
      <c r="AC1050" s="50" t="str">
        <f>IF(AB1050="","",IF(COUNTIFS($AB$7:$AB$3006,AB1050,$AQ$7:$AQ$3006,'RC'!$E$6)=0,"",COUNTIFS($M$7:$M$3006,"Concluída no prazo",$AB$7:$AB$3006,AB1050,$AQ$7:$AQ$3006,'RC'!$E$6)/COUNTIFS($AB$7:$AB$3006,AB1050,$AQ$7:$AQ$3006,'RC'!$E$6)))</f>
        <v/>
      </c>
      <c r="AD1050" s="48">
        <f>SUMIF($AQ$7:$AQ$3006,'RC'!$E$6,$J$7:$J$3006)+SUMIF($AQ$7:$AQ$3006,'RC'!$E$6,$L$7:$L$3006)</f>
        <v>21</v>
      </c>
      <c r="AF1050" s="48">
        <v>3.9569999999996802E-2</v>
      </c>
      <c r="AG1050" s="48">
        <f>IF(OR(AQ1050="",AQ1050&lt;&gt;'RC'!$E$6,AB1050&lt;&gt;'RC'!$D$21),0,1)</f>
        <v>0</v>
      </c>
      <c r="AH1050" s="48">
        <f t="shared" si="372"/>
        <v>3.9569999999996802E-2</v>
      </c>
      <c r="AI1050" s="48" t="str">
        <f t="shared" si="354"/>
        <v/>
      </c>
      <c r="AJ1050" s="48" t="str">
        <f t="shared" si="355"/>
        <v/>
      </c>
      <c r="AK1050" s="52" t="str">
        <f t="shared" si="356"/>
        <v/>
      </c>
      <c r="AL1050" s="52" t="str">
        <f t="shared" si="357"/>
        <v/>
      </c>
      <c r="AM1050" s="48" t="str">
        <f t="shared" si="358"/>
        <v/>
      </c>
      <c r="AN1050" s="48" t="str">
        <f t="shared" si="359"/>
        <v/>
      </c>
      <c r="AP1050" s="18" t="str">
        <f t="shared" si="360"/>
        <v/>
      </c>
      <c r="AQ1050" s="18" t="str">
        <f t="shared" si="361"/>
        <v/>
      </c>
      <c r="AR1050" s="18">
        <v>3.9570000000000001E-2</v>
      </c>
      <c r="AS1050" s="18">
        <f>IF(AF!$D$27="Todos",1,IF(M1050=AF!$D$27,1,0))</f>
        <v>1</v>
      </c>
      <c r="AT1050" s="53">
        <f>IF(AND(E1050=AF!$D$6,OR(LT!M1050=AF!$D$27,AF!$D$27="Todos"),OR(AP1050=AF!$E$8,AQ1050=AF!$E$8)),AR1050+AS1050,0)</f>
        <v>0</v>
      </c>
      <c r="AU1050" s="18" t="str">
        <f t="shared" si="362"/>
        <v/>
      </c>
      <c r="AV1050" s="54" t="str">
        <f t="shared" si="363"/>
        <v/>
      </c>
      <c r="AW1050" s="54" t="str">
        <f t="shared" si="364"/>
        <v/>
      </c>
      <c r="AX1050" s="18" t="str">
        <f t="shared" si="365"/>
        <v/>
      </c>
      <c r="AY1050" s="18" t="str">
        <f t="shared" si="366"/>
        <v/>
      </c>
      <c r="BA1050" s="18">
        <f>IF($E1050=AF!$D$6,IF($M1050="Concluída no prazo",2,IF($M1050="Concluída com atraso",1,0)),0)</f>
        <v>0</v>
      </c>
      <c r="BB1050" s="18">
        <f>IF($E1050=AF!$D$6,IF($M1050="Atrasada",2,IF($M1050="Concluída com atraso",1,0)),0)</f>
        <v>0</v>
      </c>
      <c r="BC1050" s="18">
        <v>1.044E-2</v>
      </c>
      <c r="BD1050" s="18">
        <f t="shared" si="373"/>
        <v>1.044E-2</v>
      </c>
      <c r="BE1050" s="18">
        <f t="shared" si="373"/>
        <v>1.044E-2</v>
      </c>
      <c r="BF1050" s="18" t="str">
        <f t="shared" si="367"/>
        <v/>
      </c>
      <c r="BN1050" s="18" t="str">
        <f t="shared" si="368"/>
        <v>s</v>
      </c>
    </row>
    <row r="1051" spans="3:66" ht="50.1" customHeight="1" thickTop="1" thickBot="1" x14ac:dyDescent="0.3">
      <c r="C1051" s="46"/>
      <c r="D1051" s="46"/>
      <c r="E1051" s="46"/>
      <c r="F1051" s="122"/>
      <c r="G1051" s="122"/>
      <c r="H1051" s="78" t="str">
        <f t="shared" si="369"/>
        <v/>
      </c>
      <c r="I1051" s="78" t="str">
        <f t="shared" si="370"/>
        <v/>
      </c>
      <c r="J1051" s="16"/>
      <c r="K1051" s="46" t="str">
        <f t="shared" si="371"/>
        <v/>
      </c>
      <c r="L1051" s="16"/>
      <c r="M1051" s="16"/>
      <c r="N1051" s="46"/>
      <c r="O1051" s="47" t="str">
        <f t="shared" si="374"/>
        <v/>
      </c>
      <c r="P1051" s="47"/>
      <c r="Q1051" s="48" t="str">
        <f>IFERROR(VLOOKUP(E1051,Funcionários!$C$8:$E$207,3,FALSE),"")</f>
        <v/>
      </c>
      <c r="R1051" s="47"/>
      <c r="S1051" s="49" t="str">
        <f t="shared" si="375"/>
        <v/>
      </c>
      <c r="T1051" s="49">
        <v>1.0449999999999999E-2</v>
      </c>
      <c r="U1051" s="48" t="str">
        <f>IF(Funcionários!C1052=0,"",Funcionários!C1052)</f>
        <v/>
      </c>
      <c r="V1051" s="50">
        <f>IF(U1051="",0,IF(COUNTIFS($E$7:$E$3006,U1051,$I$7:$I$3006,'RC'!$E$6)=0,0,COUNTIFS($M$7:$M$3006,"Concluída no prazo",$E$7:$E$3006,U1051,$I$7:$I$3006,'RC'!$E$6)/COUNTIFS($E$7:$E$3006,U1051,$I$7:$I$3006,'RC'!$E$6)))</f>
        <v>0</v>
      </c>
      <c r="W1051" s="49">
        <f>SUMIFS($J$7:$J$3006,$E$7:$E$3006,U1051,$I$7:$I$3006,'RC'!$E$6)+SUMIFS($L$7:$L$3006,$E$7:$E$3006,U1051,$I$7:$I$3006,'RC'!$E$6)</f>
        <v>0</v>
      </c>
      <c r="X1051" s="48">
        <f>COUNTIFS($E$7:$E$3006,U1051,$I$7:$I$3006,'RC'!$E$6)</f>
        <v>0</v>
      </c>
      <c r="Y1051" s="48"/>
      <c r="Z1051" s="51" t="str">
        <f>IF(AQ1051='RC'!$E$6,AC1051*1000+AD1051,"")</f>
        <v/>
      </c>
      <c r="AA1051" s="51" t="str">
        <f>IF(AB1051="","",IF(AQ1051='RC'!$E$6,AC1051*1000-AD1051,""))</f>
        <v/>
      </c>
      <c r="AB1051" s="48" t="str">
        <f>IFERROR(VLOOKUP(E1051,Funcionários!$C$8:$E$207,3,FALSE),"")</f>
        <v/>
      </c>
      <c r="AC1051" s="50" t="str">
        <f>IF(AB1051="","",IF(COUNTIFS($AB$7:$AB$3006,AB1051,$AQ$7:$AQ$3006,'RC'!$E$6)=0,"",COUNTIFS($M$7:$M$3006,"Concluída no prazo",$AB$7:$AB$3006,AB1051,$AQ$7:$AQ$3006,'RC'!$E$6)/COUNTIFS($AB$7:$AB$3006,AB1051,$AQ$7:$AQ$3006,'RC'!$E$6)))</f>
        <v/>
      </c>
      <c r="AD1051" s="48">
        <f>SUMIF($AQ$7:$AQ$3006,'RC'!$E$6,$J$7:$J$3006)+SUMIF($AQ$7:$AQ$3006,'RC'!$E$6,$L$7:$L$3006)</f>
        <v>21</v>
      </c>
      <c r="AF1051" s="48">
        <v>3.9559999999996799E-2</v>
      </c>
      <c r="AG1051" s="48">
        <f>IF(OR(AQ1051="",AQ1051&lt;&gt;'RC'!$E$6,AB1051&lt;&gt;'RC'!$D$21),0,1)</f>
        <v>0</v>
      </c>
      <c r="AH1051" s="48">
        <f t="shared" si="372"/>
        <v>3.9559999999996799E-2</v>
      </c>
      <c r="AI1051" s="48" t="str">
        <f t="shared" si="354"/>
        <v/>
      </c>
      <c r="AJ1051" s="48" t="str">
        <f t="shared" si="355"/>
        <v/>
      </c>
      <c r="AK1051" s="52" t="str">
        <f t="shared" si="356"/>
        <v/>
      </c>
      <c r="AL1051" s="52" t="str">
        <f t="shared" si="357"/>
        <v/>
      </c>
      <c r="AM1051" s="48" t="str">
        <f t="shared" si="358"/>
        <v/>
      </c>
      <c r="AN1051" s="48" t="str">
        <f t="shared" si="359"/>
        <v/>
      </c>
      <c r="AP1051" s="18" t="str">
        <f t="shared" si="360"/>
        <v/>
      </c>
      <c r="AQ1051" s="18" t="str">
        <f t="shared" si="361"/>
        <v/>
      </c>
      <c r="AR1051" s="18">
        <v>3.9559999999999998E-2</v>
      </c>
      <c r="AS1051" s="18">
        <f>IF(AF!$D$27="Todos",1,IF(M1051=AF!$D$27,1,0))</f>
        <v>1</v>
      </c>
      <c r="AT1051" s="53">
        <f>IF(AND(E1051=AF!$D$6,OR(LT!M1051=AF!$D$27,AF!$D$27="Todos"),OR(AP1051=AF!$E$8,AQ1051=AF!$E$8)),AR1051+AS1051,0)</f>
        <v>0</v>
      </c>
      <c r="AU1051" s="18" t="str">
        <f t="shared" si="362"/>
        <v/>
      </c>
      <c r="AV1051" s="54" t="str">
        <f t="shared" si="363"/>
        <v/>
      </c>
      <c r="AW1051" s="54" t="str">
        <f t="shared" si="364"/>
        <v/>
      </c>
      <c r="AX1051" s="18" t="str">
        <f t="shared" si="365"/>
        <v/>
      </c>
      <c r="AY1051" s="18" t="str">
        <f t="shared" si="366"/>
        <v/>
      </c>
      <c r="BA1051" s="18">
        <f>IF($E1051=AF!$D$6,IF($M1051="Concluída no prazo",2,IF($M1051="Concluída com atraso",1,0)),0)</f>
        <v>0</v>
      </c>
      <c r="BB1051" s="18">
        <f>IF($E1051=AF!$D$6,IF($M1051="Atrasada",2,IF($M1051="Concluída com atraso",1,0)),0)</f>
        <v>0</v>
      </c>
      <c r="BC1051" s="18">
        <v>1.0449999999999999E-2</v>
      </c>
      <c r="BD1051" s="18">
        <f t="shared" si="373"/>
        <v>1.0449999999999999E-2</v>
      </c>
      <c r="BE1051" s="18">
        <f t="shared" si="373"/>
        <v>1.0449999999999999E-2</v>
      </c>
      <c r="BF1051" s="18" t="str">
        <f t="shared" si="367"/>
        <v/>
      </c>
      <c r="BN1051" s="18" t="str">
        <f t="shared" si="368"/>
        <v>s</v>
      </c>
    </row>
    <row r="1052" spans="3:66" ht="50.1" customHeight="1" thickTop="1" thickBot="1" x14ac:dyDescent="0.3">
      <c r="C1052" s="46"/>
      <c r="D1052" s="46"/>
      <c r="E1052" s="46"/>
      <c r="F1052" s="122"/>
      <c r="G1052" s="122"/>
      <c r="H1052" s="78" t="str">
        <f t="shared" si="369"/>
        <v/>
      </c>
      <c r="I1052" s="78" t="str">
        <f t="shared" si="370"/>
        <v/>
      </c>
      <c r="J1052" s="16"/>
      <c r="K1052" s="46" t="str">
        <f t="shared" si="371"/>
        <v/>
      </c>
      <c r="L1052" s="16"/>
      <c r="M1052" s="16"/>
      <c r="N1052" s="46"/>
      <c r="O1052" s="47" t="str">
        <f t="shared" si="374"/>
        <v/>
      </c>
      <c r="P1052" s="47"/>
      <c r="Q1052" s="48" t="str">
        <f>IFERROR(VLOOKUP(E1052,Funcionários!$C$8:$E$207,3,FALSE),"")</f>
        <v/>
      </c>
      <c r="R1052" s="47"/>
      <c r="S1052" s="49" t="str">
        <f t="shared" si="375"/>
        <v/>
      </c>
      <c r="T1052" s="49">
        <v>1.0460000000000001E-2</v>
      </c>
      <c r="U1052" s="48" t="str">
        <f>IF(Funcionários!C1053=0,"",Funcionários!C1053)</f>
        <v/>
      </c>
      <c r="V1052" s="50">
        <f>IF(U1052="",0,IF(COUNTIFS($E$7:$E$3006,U1052,$I$7:$I$3006,'RC'!$E$6)=0,0,COUNTIFS($M$7:$M$3006,"Concluída no prazo",$E$7:$E$3006,U1052,$I$7:$I$3006,'RC'!$E$6)/COUNTIFS($E$7:$E$3006,U1052,$I$7:$I$3006,'RC'!$E$6)))</f>
        <v>0</v>
      </c>
      <c r="W1052" s="49">
        <f>SUMIFS($J$7:$J$3006,$E$7:$E$3006,U1052,$I$7:$I$3006,'RC'!$E$6)+SUMIFS($L$7:$L$3006,$E$7:$E$3006,U1052,$I$7:$I$3006,'RC'!$E$6)</f>
        <v>0</v>
      </c>
      <c r="X1052" s="48">
        <f>COUNTIFS($E$7:$E$3006,U1052,$I$7:$I$3006,'RC'!$E$6)</f>
        <v>0</v>
      </c>
      <c r="Y1052" s="48"/>
      <c r="Z1052" s="51" t="str">
        <f>IF(AQ1052='RC'!$E$6,AC1052*1000+AD1052,"")</f>
        <v/>
      </c>
      <c r="AA1052" s="51" t="str">
        <f>IF(AB1052="","",IF(AQ1052='RC'!$E$6,AC1052*1000-AD1052,""))</f>
        <v/>
      </c>
      <c r="AB1052" s="48" t="str">
        <f>IFERROR(VLOOKUP(E1052,Funcionários!$C$8:$E$207,3,FALSE),"")</f>
        <v/>
      </c>
      <c r="AC1052" s="50" t="str">
        <f>IF(AB1052="","",IF(COUNTIFS($AB$7:$AB$3006,AB1052,$AQ$7:$AQ$3006,'RC'!$E$6)=0,"",COUNTIFS($M$7:$M$3006,"Concluída no prazo",$AB$7:$AB$3006,AB1052,$AQ$7:$AQ$3006,'RC'!$E$6)/COUNTIFS($AB$7:$AB$3006,AB1052,$AQ$7:$AQ$3006,'RC'!$E$6)))</f>
        <v/>
      </c>
      <c r="AD1052" s="48">
        <f>SUMIF($AQ$7:$AQ$3006,'RC'!$E$6,$J$7:$J$3006)+SUMIF($AQ$7:$AQ$3006,'RC'!$E$6,$L$7:$L$3006)</f>
        <v>21</v>
      </c>
      <c r="AF1052" s="48">
        <v>3.9549999999996803E-2</v>
      </c>
      <c r="AG1052" s="48">
        <f>IF(OR(AQ1052="",AQ1052&lt;&gt;'RC'!$E$6,AB1052&lt;&gt;'RC'!$D$21),0,1)</f>
        <v>0</v>
      </c>
      <c r="AH1052" s="48">
        <f t="shared" si="372"/>
        <v>3.9549999999996803E-2</v>
      </c>
      <c r="AI1052" s="48" t="str">
        <f t="shared" si="354"/>
        <v/>
      </c>
      <c r="AJ1052" s="48" t="str">
        <f t="shared" si="355"/>
        <v/>
      </c>
      <c r="AK1052" s="52" t="str">
        <f t="shared" si="356"/>
        <v/>
      </c>
      <c r="AL1052" s="52" t="str">
        <f t="shared" si="357"/>
        <v/>
      </c>
      <c r="AM1052" s="48" t="str">
        <f t="shared" si="358"/>
        <v/>
      </c>
      <c r="AN1052" s="48" t="str">
        <f t="shared" si="359"/>
        <v/>
      </c>
      <c r="AP1052" s="18" t="str">
        <f t="shared" si="360"/>
        <v/>
      </c>
      <c r="AQ1052" s="18" t="str">
        <f t="shared" si="361"/>
        <v/>
      </c>
      <c r="AR1052" s="18">
        <v>3.9550000000000002E-2</v>
      </c>
      <c r="AS1052" s="18">
        <f>IF(AF!$D$27="Todos",1,IF(M1052=AF!$D$27,1,0))</f>
        <v>1</v>
      </c>
      <c r="AT1052" s="53">
        <f>IF(AND(E1052=AF!$D$6,OR(LT!M1052=AF!$D$27,AF!$D$27="Todos"),OR(AP1052=AF!$E$8,AQ1052=AF!$E$8)),AR1052+AS1052,0)</f>
        <v>0</v>
      </c>
      <c r="AU1052" s="18" t="str">
        <f t="shared" si="362"/>
        <v/>
      </c>
      <c r="AV1052" s="54" t="str">
        <f t="shared" si="363"/>
        <v/>
      </c>
      <c r="AW1052" s="54" t="str">
        <f t="shared" si="364"/>
        <v/>
      </c>
      <c r="AX1052" s="18" t="str">
        <f t="shared" si="365"/>
        <v/>
      </c>
      <c r="AY1052" s="18" t="str">
        <f t="shared" si="366"/>
        <v/>
      </c>
      <c r="BA1052" s="18">
        <f>IF($E1052=AF!$D$6,IF($M1052="Concluída no prazo",2,IF($M1052="Concluída com atraso",1,0)),0)</f>
        <v>0</v>
      </c>
      <c r="BB1052" s="18">
        <f>IF($E1052=AF!$D$6,IF($M1052="Atrasada",2,IF($M1052="Concluída com atraso",1,0)),0)</f>
        <v>0</v>
      </c>
      <c r="BC1052" s="18">
        <v>1.0460000000000001E-2</v>
      </c>
      <c r="BD1052" s="18">
        <f t="shared" si="373"/>
        <v>1.0460000000000001E-2</v>
      </c>
      <c r="BE1052" s="18">
        <f t="shared" si="373"/>
        <v>1.0460000000000001E-2</v>
      </c>
      <c r="BF1052" s="18" t="str">
        <f t="shared" si="367"/>
        <v/>
      </c>
      <c r="BN1052" s="18" t="str">
        <f t="shared" si="368"/>
        <v>s</v>
      </c>
    </row>
    <row r="1053" spans="3:66" ht="50.1" customHeight="1" thickTop="1" thickBot="1" x14ac:dyDescent="0.3">
      <c r="C1053" s="46"/>
      <c r="D1053" s="46"/>
      <c r="E1053" s="46"/>
      <c r="F1053" s="122"/>
      <c r="G1053" s="122"/>
      <c r="H1053" s="78" t="str">
        <f t="shared" si="369"/>
        <v/>
      </c>
      <c r="I1053" s="78" t="str">
        <f t="shared" si="370"/>
        <v/>
      </c>
      <c r="J1053" s="16"/>
      <c r="K1053" s="46" t="str">
        <f t="shared" si="371"/>
        <v/>
      </c>
      <c r="L1053" s="16"/>
      <c r="M1053" s="16"/>
      <c r="N1053" s="46"/>
      <c r="O1053" s="47" t="str">
        <f t="shared" si="374"/>
        <v/>
      </c>
      <c r="P1053" s="47"/>
      <c r="Q1053" s="48" t="str">
        <f>IFERROR(VLOOKUP(E1053,Funcionários!$C$8:$E$207,3,FALSE),"")</f>
        <v/>
      </c>
      <c r="R1053" s="47"/>
      <c r="S1053" s="49" t="str">
        <f t="shared" si="375"/>
        <v/>
      </c>
      <c r="T1053" s="49">
        <v>1.047E-2</v>
      </c>
      <c r="U1053" s="48" t="str">
        <f>IF(Funcionários!C1054=0,"",Funcionários!C1054)</f>
        <v/>
      </c>
      <c r="V1053" s="50">
        <f>IF(U1053="",0,IF(COUNTIFS($E$7:$E$3006,U1053,$I$7:$I$3006,'RC'!$E$6)=0,0,COUNTIFS($M$7:$M$3006,"Concluída no prazo",$E$7:$E$3006,U1053,$I$7:$I$3006,'RC'!$E$6)/COUNTIFS($E$7:$E$3006,U1053,$I$7:$I$3006,'RC'!$E$6)))</f>
        <v>0</v>
      </c>
      <c r="W1053" s="49">
        <f>SUMIFS($J$7:$J$3006,$E$7:$E$3006,U1053,$I$7:$I$3006,'RC'!$E$6)+SUMIFS($L$7:$L$3006,$E$7:$E$3006,U1053,$I$7:$I$3006,'RC'!$E$6)</f>
        <v>0</v>
      </c>
      <c r="X1053" s="48">
        <f>COUNTIFS($E$7:$E$3006,U1053,$I$7:$I$3006,'RC'!$E$6)</f>
        <v>0</v>
      </c>
      <c r="Y1053" s="48"/>
      <c r="Z1053" s="51" t="str">
        <f>IF(AQ1053='RC'!$E$6,AC1053*1000+AD1053,"")</f>
        <v/>
      </c>
      <c r="AA1053" s="51" t="str">
        <f>IF(AB1053="","",IF(AQ1053='RC'!$E$6,AC1053*1000-AD1053,""))</f>
        <v/>
      </c>
      <c r="AB1053" s="48" t="str">
        <f>IFERROR(VLOOKUP(E1053,Funcionários!$C$8:$E$207,3,FALSE),"")</f>
        <v/>
      </c>
      <c r="AC1053" s="50" t="str">
        <f>IF(AB1053="","",IF(COUNTIFS($AB$7:$AB$3006,AB1053,$AQ$7:$AQ$3006,'RC'!$E$6)=0,"",COUNTIFS($M$7:$M$3006,"Concluída no prazo",$AB$7:$AB$3006,AB1053,$AQ$7:$AQ$3006,'RC'!$E$6)/COUNTIFS($AB$7:$AB$3006,AB1053,$AQ$7:$AQ$3006,'RC'!$E$6)))</f>
        <v/>
      </c>
      <c r="AD1053" s="48">
        <f>SUMIF($AQ$7:$AQ$3006,'RC'!$E$6,$J$7:$J$3006)+SUMIF($AQ$7:$AQ$3006,'RC'!$E$6,$L$7:$L$3006)</f>
        <v>21</v>
      </c>
      <c r="AF1053" s="48">
        <v>3.95399999999968E-2</v>
      </c>
      <c r="AG1053" s="48">
        <f>IF(OR(AQ1053="",AQ1053&lt;&gt;'RC'!$E$6,AB1053&lt;&gt;'RC'!$D$21),0,1)</f>
        <v>0</v>
      </c>
      <c r="AH1053" s="48">
        <f t="shared" si="372"/>
        <v>3.95399999999968E-2</v>
      </c>
      <c r="AI1053" s="48" t="str">
        <f t="shared" si="354"/>
        <v/>
      </c>
      <c r="AJ1053" s="48" t="str">
        <f t="shared" si="355"/>
        <v/>
      </c>
      <c r="AK1053" s="52" t="str">
        <f t="shared" si="356"/>
        <v/>
      </c>
      <c r="AL1053" s="52" t="str">
        <f t="shared" si="357"/>
        <v/>
      </c>
      <c r="AM1053" s="48" t="str">
        <f t="shared" si="358"/>
        <v/>
      </c>
      <c r="AN1053" s="48" t="str">
        <f t="shared" si="359"/>
        <v/>
      </c>
      <c r="AP1053" s="18" t="str">
        <f t="shared" si="360"/>
        <v/>
      </c>
      <c r="AQ1053" s="18" t="str">
        <f t="shared" si="361"/>
        <v/>
      </c>
      <c r="AR1053" s="18">
        <v>3.9539999999999999E-2</v>
      </c>
      <c r="AS1053" s="18">
        <f>IF(AF!$D$27="Todos",1,IF(M1053=AF!$D$27,1,0))</f>
        <v>1</v>
      </c>
      <c r="AT1053" s="53">
        <f>IF(AND(E1053=AF!$D$6,OR(LT!M1053=AF!$D$27,AF!$D$27="Todos"),OR(AP1053=AF!$E$8,AQ1053=AF!$E$8)),AR1053+AS1053,0)</f>
        <v>0</v>
      </c>
      <c r="AU1053" s="18" t="str">
        <f t="shared" si="362"/>
        <v/>
      </c>
      <c r="AV1053" s="54" t="str">
        <f t="shared" si="363"/>
        <v/>
      </c>
      <c r="AW1053" s="54" t="str">
        <f t="shared" si="364"/>
        <v/>
      </c>
      <c r="AX1053" s="18" t="str">
        <f t="shared" si="365"/>
        <v/>
      </c>
      <c r="AY1053" s="18" t="str">
        <f t="shared" si="366"/>
        <v/>
      </c>
      <c r="BA1053" s="18">
        <f>IF($E1053=AF!$D$6,IF($M1053="Concluída no prazo",2,IF($M1053="Concluída com atraso",1,0)),0)</f>
        <v>0</v>
      </c>
      <c r="BB1053" s="18">
        <f>IF($E1053=AF!$D$6,IF($M1053="Atrasada",2,IF($M1053="Concluída com atraso",1,0)),0)</f>
        <v>0</v>
      </c>
      <c r="BC1053" s="18">
        <v>1.047E-2</v>
      </c>
      <c r="BD1053" s="18">
        <f t="shared" si="373"/>
        <v>1.047E-2</v>
      </c>
      <c r="BE1053" s="18">
        <f t="shared" si="373"/>
        <v>1.047E-2</v>
      </c>
      <c r="BF1053" s="18" t="str">
        <f t="shared" si="367"/>
        <v/>
      </c>
      <c r="BN1053" s="18" t="str">
        <f t="shared" si="368"/>
        <v>s</v>
      </c>
    </row>
    <row r="1054" spans="3:66" ht="50.1" customHeight="1" thickTop="1" thickBot="1" x14ac:dyDescent="0.3">
      <c r="C1054" s="46"/>
      <c r="D1054" s="46"/>
      <c r="E1054" s="46"/>
      <c r="F1054" s="122"/>
      <c r="G1054" s="122"/>
      <c r="H1054" s="78" t="str">
        <f t="shared" si="369"/>
        <v/>
      </c>
      <c r="I1054" s="78" t="str">
        <f t="shared" si="370"/>
        <v/>
      </c>
      <c r="J1054" s="16"/>
      <c r="K1054" s="46" t="str">
        <f t="shared" si="371"/>
        <v/>
      </c>
      <c r="L1054" s="16"/>
      <c r="M1054" s="16"/>
      <c r="N1054" s="46"/>
      <c r="O1054" s="47" t="str">
        <f t="shared" si="374"/>
        <v/>
      </c>
      <c r="P1054" s="47"/>
      <c r="Q1054" s="48" t="str">
        <f>IFERROR(VLOOKUP(E1054,Funcionários!$C$8:$E$207,3,FALSE),"")</f>
        <v/>
      </c>
      <c r="R1054" s="47"/>
      <c r="S1054" s="49" t="str">
        <f t="shared" si="375"/>
        <v/>
      </c>
      <c r="T1054" s="49">
        <v>1.048E-2</v>
      </c>
      <c r="U1054" s="48" t="str">
        <f>IF(Funcionários!C1055=0,"",Funcionários!C1055)</f>
        <v/>
      </c>
      <c r="V1054" s="50">
        <f>IF(U1054="",0,IF(COUNTIFS($E$7:$E$3006,U1054,$I$7:$I$3006,'RC'!$E$6)=0,0,COUNTIFS($M$7:$M$3006,"Concluída no prazo",$E$7:$E$3006,U1054,$I$7:$I$3006,'RC'!$E$6)/COUNTIFS($E$7:$E$3006,U1054,$I$7:$I$3006,'RC'!$E$6)))</f>
        <v>0</v>
      </c>
      <c r="W1054" s="49">
        <f>SUMIFS($J$7:$J$3006,$E$7:$E$3006,U1054,$I$7:$I$3006,'RC'!$E$6)+SUMIFS($L$7:$L$3006,$E$7:$E$3006,U1054,$I$7:$I$3006,'RC'!$E$6)</f>
        <v>0</v>
      </c>
      <c r="X1054" s="48">
        <f>COUNTIFS($E$7:$E$3006,U1054,$I$7:$I$3006,'RC'!$E$6)</f>
        <v>0</v>
      </c>
      <c r="Y1054" s="48"/>
      <c r="Z1054" s="51" t="str">
        <f>IF(AQ1054='RC'!$E$6,AC1054*1000+AD1054,"")</f>
        <v/>
      </c>
      <c r="AA1054" s="51" t="str">
        <f>IF(AB1054="","",IF(AQ1054='RC'!$E$6,AC1054*1000-AD1054,""))</f>
        <v/>
      </c>
      <c r="AB1054" s="48" t="str">
        <f>IFERROR(VLOOKUP(E1054,Funcionários!$C$8:$E$207,3,FALSE),"")</f>
        <v/>
      </c>
      <c r="AC1054" s="50" t="str">
        <f>IF(AB1054="","",IF(COUNTIFS($AB$7:$AB$3006,AB1054,$AQ$7:$AQ$3006,'RC'!$E$6)=0,"",COUNTIFS($M$7:$M$3006,"Concluída no prazo",$AB$7:$AB$3006,AB1054,$AQ$7:$AQ$3006,'RC'!$E$6)/COUNTIFS($AB$7:$AB$3006,AB1054,$AQ$7:$AQ$3006,'RC'!$E$6)))</f>
        <v/>
      </c>
      <c r="AD1054" s="48">
        <f>SUMIF($AQ$7:$AQ$3006,'RC'!$E$6,$J$7:$J$3006)+SUMIF($AQ$7:$AQ$3006,'RC'!$E$6,$L$7:$L$3006)</f>
        <v>21</v>
      </c>
      <c r="AF1054" s="48">
        <v>3.9529999999996797E-2</v>
      </c>
      <c r="AG1054" s="48">
        <f>IF(OR(AQ1054="",AQ1054&lt;&gt;'RC'!$E$6,AB1054&lt;&gt;'RC'!$D$21),0,1)</f>
        <v>0</v>
      </c>
      <c r="AH1054" s="48">
        <f t="shared" si="372"/>
        <v>3.9529999999996797E-2</v>
      </c>
      <c r="AI1054" s="48" t="str">
        <f t="shared" si="354"/>
        <v/>
      </c>
      <c r="AJ1054" s="48" t="str">
        <f t="shared" si="355"/>
        <v/>
      </c>
      <c r="AK1054" s="52" t="str">
        <f t="shared" si="356"/>
        <v/>
      </c>
      <c r="AL1054" s="52" t="str">
        <f t="shared" si="357"/>
        <v/>
      </c>
      <c r="AM1054" s="48" t="str">
        <f t="shared" si="358"/>
        <v/>
      </c>
      <c r="AN1054" s="48" t="str">
        <f t="shared" si="359"/>
        <v/>
      </c>
      <c r="AP1054" s="18" t="str">
        <f t="shared" si="360"/>
        <v/>
      </c>
      <c r="AQ1054" s="18" t="str">
        <f t="shared" si="361"/>
        <v/>
      </c>
      <c r="AR1054" s="18">
        <v>3.9530000000000003E-2</v>
      </c>
      <c r="AS1054" s="18">
        <f>IF(AF!$D$27="Todos",1,IF(M1054=AF!$D$27,1,0))</f>
        <v>1</v>
      </c>
      <c r="AT1054" s="53">
        <f>IF(AND(E1054=AF!$D$6,OR(LT!M1054=AF!$D$27,AF!$D$27="Todos"),OR(AP1054=AF!$E$8,AQ1054=AF!$E$8)),AR1054+AS1054,0)</f>
        <v>0</v>
      </c>
      <c r="AU1054" s="18" t="str">
        <f t="shared" si="362"/>
        <v/>
      </c>
      <c r="AV1054" s="54" t="str">
        <f t="shared" si="363"/>
        <v/>
      </c>
      <c r="AW1054" s="54" t="str">
        <f t="shared" si="364"/>
        <v/>
      </c>
      <c r="AX1054" s="18" t="str">
        <f t="shared" si="365"/>
        <v/>
      </c>
      <c r="AY1054" s="18" t="str">
        <f t="shared" si="366"/>
        <v/>
      </c>
      <c r="BA1054" s="18">
        <f>IF($E1054=AF!$D$6,IF($M1054="Concluída no prazo",2,IF($M1054="Concluída com atraso",1,0)),0)</f>
        <v>0</v>
      </c>
      <c r="BB1054" s="18">
        <f>IF($E1054=AF!$D$6,IF($M1054="Atrasada",2,IF($M1054="Concluída com atraso",1,0)),0)</f>
        <v>0</v>
      </c>
      <c r="BC1054" s="18">
        <v>1.048E-2</v>
      </c>
      <c r="BD1054" s="18">
        <f t="shared" si="373"/>
        <v>1.048E-2</v>
      </c>
      <c r="BE1054" s="18">
        <f t="shared" si="373"/>
        <v>1.048E-2</v>
      </c>
      <c r="BF1054" s="18" t="str">
        <f t="shared" si="367"/>
        <v/>
      </c>
      <c r="BN1054" s="18" t="str">
        <f t="shared" si="368"/>
        <v>s</v>
      </c>
    </row>
    <row r="1055" spans="3:66" ht="50.1" customHeight="1" thickTop="1" thickBot="1" x14ac:dyDescent="0.3">
      <c r="C1055" s="46"/>
      <c r="D1055" s="46"/>
      <c r="E1055" s="46"/>
      <c r="F1055" s="122"/>
      <c r="G1055" s="122"/>
      <c r="H1055" s="78" t="str">
        <f t="shared" si="369"/>
        <v/>
      </c>
      <c r="I1055" s="78" t="str">
        <f t="shared" si="370"/>
        <v/>
      </c>
      <c r="J1055" s="16"/>
      <c r="K1055" s="46" t="str">
        <f t="shared" si="371"/>
        <v/>
      </c>
      <c r="L1055" s="16"/>
      <c r="M1055" s="16"/>
      <c r="N1055" s="46"/>
      <c r="O1055" s="47" t="str">
        <f t="shared" si="374"/>
        <v/>
      </c>
      <c r="P1055" s="47"/>
      <c r="Q1055" s="48" t="str">
        <f>IFERROR(VLOOKUP(E1055,Funcionários!$C$8:$E$207,3,FALSE),"")</f>
        <v/>
      </c>
      <c r="R1055" s="47"/>
      <c r="S1055" s="49" t="str">
        <f t="shared" si="375"/>
        <v/>
      </c>
      <c r="T1055" s="49">
        <v>1.0489999999999999E-2</v>
      </c>
      <c r="U1055" s="48" t="str">
        <f>IF(Funcionários!C1056=0,"",Funcionários!C1056)</f>
        <v/>
      </c>
      <c r="V1055" s="50">
        <f>IF(U1055="",0,IF(COUNTIFS($E$7:$E$3006,U1055,$I$7:$I$3006,'RC'!$E$6)=0,0,COUNTIFS($M$7:$M$3006,"Concluída no prazo",$E$7:$E$3006,U1055,$I$7:$I$3006,'RC'!$E$6)/COUNTIFS($E$7:$E$3006,U1055,$I$7:$I$3006,'RC'!$E$6)))</f>
        <v>0</v>
      </c>
      <c r="W1055" s="49">
        <f>SUMIFS($J$7:$J$3006,$E$7:$E$3006,U1055,$I$7:$I$3006,'RC'!$E$6)+SUMIFS($L$7:$L$3006,$E$7:$E$3006,U1055,$I$7:$I$3006,'RC'!$E$6)</f>
        <v>0</v>
      </c>
      <c r="X1055" s="48">
        <f>COUNTIFS($E$7:$E$3006,U1055,$I$7:$I$3006,'RC'!$E$6)</f>
        <v>0</v>
      </c>
      <c r="Y1055" s="48"/>
      <c r="Z1055" s="51" t="str">
        <f>IF(AQ1055='RC'!$E$6,AC1055*1000+AD1055,"")</f>
        <v/>
      </c>
      <c r="AA1055" s="51" t="str">
        <f>IF(AB1055="","",IF(AQ1055='RC'!$E$6,AC1055*1000-AD1055,""))</f>
        <v/>
      </c>
      <c r="AB1055" s="48" t="str">
        <f>IFERROR(VLOOKUP(E1055,Funcionários!$C$8:$E$207,3,FALSE),"")</f>
        <v/>
      </c>
      <c r="AC1055" s="50" t="str">
        <f>IF(AB1055="","",IF(COUNTIFS($AB$7:$AB$3006,AB1055,$AQ$7:$AQ$3006,'RC'!$E$6)=0,"",COUNTIFS($M$7:$M$3006,"Concluída no prazo",$AB$7:$AB$3006,AB1055,$AQ$7:$AQ$3006,'RC'!$E$6)/COUNTIFS($AB$7:$AB$3006,AB1055,$AQ$7:$AQ$3006,'RC'!$E$6)))</f>
        <v/>
      </c>
      <c r="AD1055" s="48">
        <f>SUMIF($AQ$7:$AQ$3006,'RC'!$E$6,$J$7:$J$3006)+SUMIF($AQ$7:$AQ$3006,'RC'!$E$6,$L$7:$L$3006)</f>
        <v>21</v>
      </c>
      <c r="AF1055" s="48">
        <v>3.9519999999996801E-2</v>
      </c>
      <c r="AG1055" s="48">
        <f>IF(OR(AQ1055="",AQ1055&lt;&gt;'RC'!$E$6,AB1055&lt;&gt;'RC'!$D$21),0,1)</f>
        <v>0</v>
      </c>
      <c r="AH1055" s="48">
        <f t="shared" si="372"/>
        <v>3.9519999999996801E-2</v>
      </c>
      <c r="AI1055" s="48" t="str">
        <f t="shared" si="354"/>
        <v/>
      </c>
      <c r="AJ1055" s="48" t="str">
        <f t="shared" si="355"/>
        <v/>
      </c>
      <c r="AK1055" s="52" t="str">
        <f t="shared" si="356"/>
        <v/>
      </c>
      <c r="AL1055" s="52" t="str">
        <f t="shared" si="357"/>
        <v/>
      </c>
      <c r="AM1055" s="48" t="str">
        <f t="shared" si="358"/>
        <v/>
      </c>
      <c r="AN1055" s="48" t="str">
        <f t="shared" si="359"/>
        <v/>
      </c>
      <c r="AP1055" s="18" t="str">
        <f t="shared" si="360"/>
        <v/>
      </c>
      <c r="AQ1055" s="18" t="str">
        <f t="shared" si="361"/>
        <v/>
      </c>
      <c r="AR1055" s="18">
        <v>3.952E-2</v>
      </c>
      <c r="AS1055" s="18">
        <f>IF(AF!$D$27="Todos",1,IF(M1055=AF!$D$27,1,0))</f>
        <v>1</v>
      </c>
      <c r="AT1055" s="53">
        <f>IF(AND(E1055=AF!$D$6,OR(LT!M1055=AF!$D$27,AF!$D$27="Todos"),OR(AP1055=AF!$E$8,AQ1055=AF!$E$8)),AR1055+AS1055,0)</f>
        <v>0</v>
      </c>
      <c r="AU1055" s="18" t="str">
        <f t="shared" si="362"/>
        <v/>
      </c>
      <c r="AV1055" s="54" t="str">
        <f t="shared" si="363"/>
        <v/>
      </c>
      <c r="AW1055" s="54" t="str">
        <f t="shared" si="364"/>
        <v/>
      </c>
      <c r="AX1055" s="18" t="str">
        <f t="shared" si="365"/>
        <v/>
      </c>
      <c r="AY1055" s="18" t="str">
        <f t="shared" si="366"/>
        <v/>
      </c>
      <c r="BA1055" s="18">
        <f>IF($E1055=AF!$D$6,IF($M1055="Concluída no prazo",2,IF($M1055="Concluída com atraso",1,0)),0)</f>
        <v>0</v>
      </c>
      <c r="BB1055" s="18">
        <f>IF($E1055=AF!$D$6,IF($M1055="Atrasada",2,IF($M1055="Concluída com atraso",1,0)),0)</f>
        <v>0</v>
      </c>
      <c r="BC1055" s="18">
        <v>1.0489999999999999E-2</v>
      </c>
      <c r="BD1055" s="18">
        <f t="shared" si="373"/>
        <v>1.0489999999999999E-2</v>
      </c>
      <c r="BE1055" s="18">
        <f t="shared" si="373"/>
        <v>1.0489999999999999E-2</v>
      </c>
      <c r="BF1055" s="18" t="str">
        <f t="shared" si="367"/>
        <v/>
      </c>
      <c r="BN1055" s="18" t="str">
        <f t="shared" si="368"/>
        <v>s</v>
      </c>
    </row>
    <row r="1056" spans="3:66" ht="50.1" customHeight="1" thickTop="1" thickBot="1" x14ac:dyDescent="0.3">
      <c r="C1056" s="46"/>
      <c r="D1056" s="46"/>
      <c r="E1056" s="46"/>
      <c r="F1056" s="122"/>
      <c r="G1056" s="122"/>
      <c r="H1056" s="78" t="str">
        <f t="shared" si="369"/>
        <v/>
      </c>
      <c r="I1056" s="78" t="str">
        <f t="shared" si="370"/>
        <v/>
      </c>
      <c r="J1056" s="16"/>
      <c r="K1056" s="46" t="str">
        <f t="shared" si="371"/>
        <v/>
      </c>
      <c r="L1056" s="16"/>
      <c r="M1056" s="16"/>
      <c r="N1056" s="46"/>
      <c r="O1056" s="47" t="str">
        <f t="shared" si="374"/>
        <v/>
      </c>
      <c r="P1056" s="47"/>
      <c r="Q1056" s="48" t="str">
        <f>IFERROR(VLOOKUP(E1056,Funcionários!$C$8:$E$207,3,FALSE),"")</f>
        <v/>
      </c>
      <c r="R1056" s="47"/>
      <c r="S1056" s="49" t="str">
        <f t="shared" si="375"/>
        <v/>
      </c>
      <c r="T1056" s="49">
        <v>1.0500000000000001E-2</v>
      </c>
      <c r="U1056" s="48" t="str">
        <f>IF(Funcionários!C1057=0,"",Funcionários!C1057)</f>
        <v/>
      </c>
      <c r="V1056" s="50">
        <f>IF(U1056="",0,IF(COUNTIFS($E$7:$E$3006,U1056,$I$7:$I$3006,'RC'!$E$6)=0,0,COUNTIFS($M$7:$M$3006,"Concluída no prazo",$E$7:$E$3006,U1056,$I$7:$I$3006,'RC'!$E$6)/COUNTIFS($E$7:$E$3006,U1056,$I$7:$I$3006,'RC'!$E$6)))</f>
        <v>0</v>
      </c>
      <c r="W1056" s="49">
        <f>SUMIFS($J$7:$J$3006,$E$7:$E$3006,U1056,$I$7:$I$3006,'RC'!$E$6)+SUMIFS($L$7:$L$3006,$E$7:$E$3006,U1056,$I$7:$I$3006,'RC'!$E$6)</f>
        <v>0</v>
      </c>
      <c r="X1056" s="48">
        <f>COUNTIFS($E$7:$E$3006,U1056,$I$7:$I$3006,'RC'!$E$6)</f>
        <v>0</v>
      </c>
      <c r="Y1056" s="48"/>
      <c r="Z1056" s="51" t="str">
        <f>IF(AQ1056='RC'!$E$6,AC1056*1000+AD1056,"")</f>
        <v/>
      </c>
      <c r="AA1056" s="51" t="str">
        <f>IF(AB1056="","",IF(AQ1056='RC'!$E$6,AC1056*1000-AD1056,""))</f>
        <v/>
      </c>
      <c r="AB1056" s="48" t="str">
        <f>IFERROR(VLOOKUP(E1056,Funcionários!$C$8:$E$207,3,FALSE),"")</f>
        <v/>
      </c>
      <c r="AC1056" s="50" t="str">
        <f>IF(AB1056="","",IF(COUNTIFS($AB$7:$AB$3006,AB1056,$AQ$7:$AQ$3006,'RC'!$E$6)=0,"",COUNTIFS($M$7:$M$3006,"Concluída no prazo",$AB$7:$AB$3006,AB1056,$AQ$7:$AQ$3006,'RC'!$E$6)/COUNTIFS($AB$7:$AB$3006,AB1056,$AQ$7:$AQ$3006,'RC'!$E$6)))</f>
        <v/>
      </c>
      <c r="AD1056" s="48">
        <f>SUMIF($AQ$7:$AQ$3006,'RC'!$E$6,$J$7:$J$3006)+SUMIF($AQ$7:$AQ$3006,'RC'!$E$6,$L$7:$L$3006)</f>
        <v>21</v>
      </c>
      <c r="AF1056" s="48">
        <v>3.9509999999996798E-2</v>
      </c>
      <c r="AG1056" s="48">
        <f>IF(OR(AQ1056="",AQ1056&lt;&gt;'RC'!$E$6,AB1056&lt;&gt;'RC'!$D$21),0,1)</f>
        <v>0</v>
      </c>
      <c r="AH1056" s="48">
        <f t="shared" si="372"/>
        <v>3.9509999999996798E-2</v>
      </c>
      <c r="AI1056" s="48" t="str">
        <f t="shared" si="354"/>
        <v/>
      </c>
      <c r="AJ1056" s="48" t="str">
        <f t="shared" si="355"/>
        <v/>
      </c>
      <c r="AK1056" s="52" t="str">
        <f t="shared" si="356"/>
        <v/>
      </c>
      <c r="AL1056" s="52" t="str">
        <f t="shared" si="357"/>
        <v/>
      </c>
      <c r="AM1056" s="48" t="str">
        <f t="shared" si="358"/>
        <v/>
      </c>
      <c r="AN1056" s="48" t="str">
        <f t="shared" si="359"/>
        <v/>
      </c>
      <c r="AP1056" s="18" t="str">
        <f t="shared" si="360"/>
        <v/>
      </c>
      <c r="AQ1056" s="18" t="str">
        <f t="shared" si="361"/>
        <v/>
      </c>
      <c r="AR1056" s="18">
        <v>3.9510000000000003E-2</v>
      </c>
      <c r="AS1056" s="18">
        <f>IF(AF!$D$27="Todos",1,IF(M1056=AF!$D$27,1,0))</f>
        <v>1</v>
      </c>
      <c r="AT1056" s="53">
        <f>IF(AND(E1056=AF!$D$6,OR(LT!M1056=AF!$D$27,AF!$D$27="Todos"),OR(AP1056=AF!$E$8,AQ1056=AF!$E$8)),AR1056+AS1056,0)</f>
        <v>0</v>
      </c>
      <c r="AU1056" s="18" t="str">
        <f t="shared" si="362"/>
        <v/>
      </c>
      <c r="AV1056" s="54" t="str">
        <f t="shared" si="363"/>
        <v/>
      </c>
      <c r="AW1056" s="54" t="str">
        <f t="shared" si="364"/>
        <v/>
      </c>
      <c r="AX1056" s="18" t="str">
        <f t="shared" si="365"/>
        <v/>
      </c>
      <c r="AY1056" s="18" t="str">
        <f t="shared" si="366"/>
        <v/>
      </c>
      <c r="BA1056" s="18">
        <f>IF($E1056=AF!$D$6,IF($M1056="Concluída no prazo",2,IF($M1056="Concluída com atraso",1,0)),0)</f>
        <v>0</v>
      </c>
      <c r="BB1056" s="18">
        <f>IF($E1056=AF!$D$6,IF($M1056="Atrasada",2,IF($M1056="Concluída com atraso",1,0)),0)</f>
        <v>0</v>
      </c>
      <c r="BC1056" s="18">
        <v>1.0500000000000001E-2</v>
      </c>
      <c r="BD1056" s="18">
        <f t="shared" si="373"/>
        <v>1.0500000000000001E-2</v>
      </c>
      <c r="BE1056" s="18">
        <f t="shared" si="373"/>
        <v>1.0500000000000001E-2</v>
      </c>
      <c r="BF1056" s="18" t="str">
        <f t="shared" si="367"/>
        <v/>
      </c>
      <c r="BN1056" s="18" t="str">
        <f t="shared" si="368"/>
        <v>s</v>
      </c>
    </row>
    <row r="1057" spans="3:66" ht="50.1" customHeight="1" thickTop="1" thickBot="1" x14ac:dyDescent="0.3">
      <c r="C1057" s="46"/>
      <c r="D1057" s="46"/>
      <c r="E1057" s="46"/>
      <c r="F1057" s="122"/>
      <c r="G1057" s="122"/>
      <c r="H1057" s="78" t="str">
        <f t="shared" si="369"/>
        <v/>
      </c>
      <c r="I1057" s="78" t="str">
        <f t="shared" si="370"/>
        <v/>
      </c>
      <c r="J1057" s="16"/>
      <c r="K1057" s="46" t="str">
        <f t="shared" si="371"/>
        <v/>
      </c>
      <c r="L1057" s="16"/>
      <c r="M1057" s="16"/>
      <c r="N1057" s="46"/>
      <c r="O1057" s="47" t="str">
        <f t="shared" si="374"/>
        <v/>
      </c>
      <c r="P1057" s="47"/>
      <c r="Q1057" s="48" t="str">
        <f>IFERROR(VLOOKUP(E1057,Funcionários!$C$8:$E$207,3,FALSE),"")</f>
        <v/>
      </c>
      <c r="R1057" s="47"/>
      <c r="S1057" s="49" t="str">
        <f t="shared" si="375"/>
        <v/>
      </c>
      <c r="T1057" s="49">
        <v>1.051E-2</v>
      </c>
      <c r="U1057" s="48" t="str">
        <f>IF(Funcionários!C1058=0,"",Funcionários!C1058)</f>
        <v/>
      </c>
      <c r="V1057" s="50">
        <f>IF(U1057="",0,IF(COUNTIFS($E$7:$E$3006,U1057,$I$7:$I$3006,'RC'!$E$6)=0,0,COUNTIFS($M$7:$M$3006,"Concluída no prazo",$E$7:$E$3006,U1057,$I$7:$I$3006,'RC'!$E$6)/COUNTIFS($E$7:$E$3006,U1057,$I$7:$I$3006,'RC'!$E$6)))</f>
        <v>0</v>
      </c>
      <c r="W1057" s="49">
        <f>SUMIFS($J$7:$J$3006,$E$7:$E$3006,U1057,$I$7:$I$3006,'RC'!$E$6)+SUMIFS($L$7:$L$3006,$E$7:$E$3006,U1057,$I$7:$I$3006,'RC'!$E$6)</f>
        <v>0</v>
      </c>
      <c r="X1057" s="48">
        <f>COUNTIFS($E$7:$E$3006,U1057,$I$7:$I$3006,'RC'!$E$6)</f>
        <v>0</v>
      </c>
      <c r="Y1057" s="48"/>
      <c r="Z1057" s="51" t="str">
        <f>IF(AQ1057='RC'!$E$6,AC1057*1000+AD1057,"")</f>
        <v/>
      </c>
      <c r="AA1057" s="51" t="str">
        <f>IF(AB1057="","",IF(AQ1057='RC'!$E$6,AC1057*1000-AD1057,""))</f>
        <v/>
      </c>
      <c r="AB1057" s="48" t="str">
        <f>IFERROR(VLOOKUP(E1057,Funcionários!$C$8:$E$207,3,FALSE),"")</f>
        <v/>
      </c>
      <c r="AC1057" s="50" t="str">
        <f>IF(AB1057="","",IF(COUNTIFS($AB$7:$AB$3006,AB1057,$AQ$7:$AQ$3006,'RC'!$E$6)=0,"",COUNTIFS($M$7:$M$3006,"Concluída no prazo",$AB$7:$AB$3006,AB1057,$AQ$7:$AQ$3006,'RC'!$E$6)/COUNTIFS($AB$7:$AB$3006,AB1057,$AQ$7:$AQ$3006,'RC'!$E$6)))</f>
        <v/>
      </c>
      <c r="AD1057" s="48">
        <f>SUMIF($AQ$7:$AQ$3006,'RC'!$E$6,$J$7:$J$3006)+SUMIF($AQ$7:$AQ$3006,'RC'!$E$6,$L$7:$L$3006)</f>
        <v>21</v>
      </c>
      <c r="AF1057" s="48">
        <v>3.9499999999996802E-2</v>
      </c>
      <c r="AG1057" s="48">
        <f>IF(OR(AQ1057="",AQ1057&lt;&gt;'RC'!$E$6,AB1057&lt;&gt;'RC'!$D$21),0,1)</f>
        <v>0</v>
      </c>
      <c r="AH1057" s="48">
        <f t="shared" si="372"/>
        <v>3.9499999999996802E-2</v>
      </c>
      <c r="AI1057" s="48" t="str">
        <f t="shared" si="354"/>
        <v/>
      </c>
      <c r="AJ1057" s="48" t="str">
        <f t="shared" si="355"/>
        <v/>
      </c>
      <c r="AK1057" s="52" t="str">
        <f t="shared" si="356"/>
        <v/>
      </c>
      <c r="AL1057" s="52" t="str">
        <f t="shared" si="357"/>
        <v/>
      </c>
      <c r="AM1057" s="48" t="str">
        <f t="shared" si="358"/>
        <v/>
      </c>
      <c r="AN1057" s="48" t="str">
        <f t="shared" si="359"/>
        <v/>
      </c>
      <c r="AP1057" s="18" t="str">
        <f t="shared" si="360"/>
        <v/>
      </c>
      <c r="AQ1057" s="18" t="str">
        <f t="shared" si="361"/>
        <v/>
      </c>
      <c r="AR1057" s="18">
        <v>3.95E-2</v>
      </c>
      <c r="AS1057" s="18">
        <f>IF(AF!$D$27="Todos",1,IF(M1057=AF!$D$27,1,0))</f>
        <v>1</v>
      </c>
      <c r="AT1057" s="53">
        <f>IF(AND(E1057=AF!$D$6,OR(LT!M1057=AF!$D$27,AF!$D$27="Todos"),OR(AP1057=AF!$E$8,AQ1057=AF!$E$8)),AR1057+AS1057,0)</f>
        <v>0</v>
      </c>
      <c r="AU1057" s="18" t="str">
        <f t="shared" si="362"/>
        <v/>
      </c>
      <c r="AV1057" s="54" t="str">
        <f t="shared" si="363"/>
        <v/>
      </c>
      <c r="AW1057" s="54" t="str">
        <f t="shared" si="364"/>
        <v/>
      </c>
      <c r="AX1057" s="18" t="str">
        <f t="shared" si="365"/>
        <v/>
      </c>
      <c r="AY1057" s="18" t="str">
        <f t="shared" si="366"/>
        <v/>
      </c>
      <c r="BA1057" s="18">
        <f>IF($E1057=AF!$D$6,IF($M1057="Concluída no prazo",2,IF($M1057="Concluída com atraso",1,0)),0)</f>
        <v>0</v>
      </c>
      <c r="BB1057" s="18">
        <f>IF($E1057=AF!$D$6,IF($M1057="Atrasada",2,IF($M1057="Concluída com atraso",1,0)),0)</f>
        <v>0</v>
      </c>
      <c r="BC1057" s="18">
        <v>1.051E-2</v>
      </c>
      <c r="BD1057" s="18">
        <f t="shared" si="373"/>
        <v>1.051E-2</v>
      </c>
      <c r="BE1057" s="18">
        <f t="shared" si="373"/>
        <v>1.051E-2</v>
      </c>
      <c r="BF1057" s="18" t="str">
        <f t="shared" si="367"/>
        <v/>
      </c>
      <c r="BN1057" s="18" t="str">
        <f t="shared" si="368"/>
        <v>s</v>
      </c>
    </row>
    <row r="1058" spans="3:66" ht="50.1" customHeight="1" thickTop="1" thickBot="1" x14ac:dyDescent="0.3">
      <c r="C1058" s="46"/>
      <c r="D1058" s="46"/>
      <c r="E1058" s="46"/>
      <c r="F1058" s="122"/>
      <c r="G1058" s="122"/>
      <c r="H1058" s="78" t="str">
        <f t="shared" si="369"/>
        <v/>
      </c>
      <c r="I1058" s="78" t="str">
        <f t="shared" si="370"/>
        <v/>
      </c>
      <c r="J1058" s="16"/>
      <c r="K1058" s="46" t="str">
        <f t="shared" si="371"/>
        <v/>
      </c>
      <c r="L1058" s="16"/>
      <c r="M1058" s="16"/>
      <c r="N1058" s="46"/>
      <c r="O1058" s="47" t="str">
        <f t="shared" si="374"/>
        <v/>
      </c>
      <c r="P1058" s="47"/>
      <c r="Q1058" s="48" t="str">
        <f>IFERROR(VLOOKUP(E1058,Funcionários!$C$8:$E$207,3,FALSE),"")</f>
        <v/>
      </c>
      <c r="R1058" s="47"/>
      <c r="S1058" s="49" t="str">
        <f t="shared" si="375"/>
        <v/>
      </c>
      <c r="T1058" s="49">
        <v>1.052E-2</v>
      </c>
      <c r="U1058" s="48" t="str">
        <f>IF(Funcionários!C1059=0,"",Funcionários!C1059)</f>
        <v/>
      </c>
      <c r="V1058" s="50">
        <f>IF(U1058="",0,IF(COUNTIFS($E$7:$E$3006,U1058,$I$7:$I$3006,'RC'!$E$6)=0,0,COUNTIFS($M$7:$M$3006,"Concluída no prazo",$E$7:$E$3006,U1058,$I$7:$I$3006,'RC'!$E$6)/COUNTIFS($E$7:$E$3006,U1058,$I$7:$I$3006,'RC'!$E$6)))</f>
        <v>0</v>
      </c>
      <c r="W1058" s="49">
        <f>SUMIFS($J$7:$J$3006,$E$7:$E$3006,U1058,$I$7:$I$3006,'RC'!$E$6)+SUMIFS($L$7:$L$3006,$E$7:$E$3006,U1058,$I$7:$I$3006,'RC'!$E$6)</f>
        <v>0</v>
      </c>
      <c r="X1058" s="48">
        <f>COUNTIFS($E$7:$E$3006,U1058,$I$7:$I$3006,'RC'!$E$6)</f>
        <v>0</v>
      </c>
      <c r="Y1058" s="48"/>
      <c r="Z1058" s="51" t="str">
        <f>IF(AQ1058='RC'!$E$6,AC1058*1000+AD1058,"")</f>
        <v/>
      </c>
      <c r="AA1058" s="51" t="str">
        <f>IF(AB1058="","",IF(AQ1058='RC'!$E$6,AC1058*1000-AD1058,""))</f>
        <v/>
      </c>
      <c r="AB1058" s="48" t="str">
        <f>IFERROR(VLOOKUP(E1058,Funcionários!$C$8:$E$207,3,FALSE),"")</f>
        <v/>
      </c>
      <c r="AC1058" s="50" t="str">
        <f>IF(AB1058="","",IF(COUNTIFS($AB$7:$AB$3006,AB1058,$AQ$7:$AQ$3006,'RC'!$E$6)=0,"",COUNTIFS($M$7:$M$3006,"Concluída no prazo",$AB$7:$AB$3006,AB1058,$AQ$7:$AQ$3006,'RC'!$E$6)/COUNTIFS($AB$7:$AB$3006,AB1058,$AQ$7:$AQ$3006,'RC'!$E$6)))</f>
        <v/>
      </c>
      <c r="AD1058" s="48">
        <f>SUMIF($AQ$7:$AQ$3006,'RC'!$E$6,$J$7:$J$3006)+SUMIF($AQ$7:$AQ$3006,'RC'!$E$6,$L$7:$L$3006)</f>
        <v>21</v>
      </c>
      <c r="AF1058" s="48">
        <v>3.9489999999996798E-2</v>
      </c>
      <c r="AG1058" s="48">
        <f>IF(OR(AQ1058="",AQ1058&lt;&gt;'RC'!$E$6,AB1058&lt;&gt;'RC'!$D$21),0,1)</f>
        <v>0</v>
      </c>
      <c r="AH1058" s="48">
        <f t="shared" si="372"/>
        <v>3.9489999999996798E-2</v>
      </c>
      <c r="AI1058" s="48" t="str">
        <f t="shared" si="354"/>
        <v/>
      </c>
      <c r="AJ1058" s="48" t="str">
        <f t="shared" si="355"/>
        <v/>
      </c>
      <c r="AK1058" s="52" t="str">
        <f t="shared" si="356"/>
        <v/>
      </c>
      <c r="AL1058" s="52" t="str">
        <f t="shared" si="357"/>
        <v/>
      </c>
      <c r="AM1058" s="48" t="str">
        <f t="shared" si="358"/>
        <v/>
      </c>
      <c r="AN1058" s="48" t="str">
        <f t="shared" si="359"/>
        <v/>
      </c>
      <c r="AP1058" s="18" t="str">
        <f t="shared" si="360"/>
        <v/>
      </c>
      <c r="AQ1058" s="18" t="str">
        <f t="shared" si="361"/>
        <v/>
      </c>
      <c r="AR1058" s="18">
        <v>3.9489999999999997E-2</v>
      </c>
      <c r="AS1058" s="18">
        <f>IF(AF!$D$27="Todos",1,IF(M1058=AF!$D$27,1,0))</f>
        <v>1</v>
      </c>
      <c r="AT1058" s="53">
        <f>IF(AND(E1058=AF!$D$6,OR(LT!M1058=AF!$D$27,AF!$D$27="Todos"),OR(AP1058=AF!$E$8,AQ1058=AF!$E$8)),AR1058+AS1058,0)</f>
        <v>0</v>
      </c>
      <c r="AU1058" s="18" t="str">
        <f t="shared" si="362"/>
        <v/>
      </c>
      <c r="AV1058" s="54" t="str">
        <f t="shared" si="363"/>
        <v/>
      </c>
      <c r="AW1058" s="54" t="str">
        <f t="shared" si="364"/>
        <v/>
      </c>
      <c r="AX1058" s="18" t="str">
        <f t="shared" si="365"/>
        <v/>
      </c>
      <c r="AY1058" s="18" t="str">
        <f t="shared" si="366"/>
        <v/>
      </c>
      <c r="BA1058" s="18">
        <f>IF($E1058=AF!$D$6,IF($M1058="Concluída no prazo",2,IF($M1058="Concluída com atraso",1,0)),0)</f>
        <v>0</v>
      </c>
      <c r="BB1058" s="18">
        <f>IF($E1058=AF!$D$6,IF($M1058="Atrasada",2,IF($M1058="Concluída com atraso",1,0)),0)</f>
        <v>0</v>
      </c>
      <c r="BC1058" s="18">
        <v>1.052E-2</v>
      </c>
      <c r="BD1058" s="18">
        <f t="shared" si="373"/>
        <v>1.052E-2</v>
      </c>
      <c r="BE1058" s="18">
        <f t="shared" si="373"/>
        <v>1.052E-2</v>
      </c>
      <c r="BF1058" s="18" t="str">
        <f t="shared" si="367"/>
        <v/>
      </c>
      <c r="BN1058" s="18" t="str">
        <f t="shared" si="368"/>
        <v>s</v>
      </c>
    </row>
    <row r="1059" spans="3:66" ht="50.1" customHeight="1" thickTop="1" thickBot="1" x14ac:dyDescent="0.3">
      <c r="C1059" s="46"/>
      <c r="D1059" s="46"/>
      <c r="E1059" s="46"/>
      <c r="F1059" s="122"/>
      <c r="G1059" s="122"/>
      <c r="H1059" s="78" t="str">
        <f t="shared" si="369"/>
        <v/>
      </c>
      <c r="I1059" s="78" t="str">
        <f t="shared" si="370"/>
        <v/>
      </c>
      <c r="J1059" s="16"/>
      <c r="K1059" s="46" t="str">
        <f t="shared" si="371"/>
        <v/>
      </c>
      <c r="L1059" s="16"/>
      <c r="M1059" s="16"/>
      <c r="N1059" s="46"/>
      <c r="O1059" s="47" t="str">
        <f t="shared" si="374"/>
        <v/>
      </c>
      <c r="P1059" s="47"/>
      <c r="Q1059" s="48" t="str">
        <f>IFERROR(VLOOKUP(E1059,Funcionários!$C$8:$E$207,3,FALSE),"")</f>
        <v/>
      </c>
      <c r="R1059" s="47"/>
      <c r="S1059" s="49" t="str">
        <f t="shared" si="375"/>
        <v/>
      </c>
      <c r="T1059" s="49">
        <v>1.0529999999999999E-2</v>
      </c>
      <c r="U1059" s="48" t="str">
        <f>IF(Funcionários!C1060=0,"",Funcionários!C1060)</f>
        <v/>
      </c>
      <c r="V1059" s="50">
        <f>IF(U1059="",0,IF(COUNTIFS($E$7:$E$3006,U1059,$I$7:$I$3006,'RC'!$E$6)=0,0,COUNTIFS($M$7:$M$3006,"Concluída no prazo",$E$7:$E$3006,U1059,$I$7:$I$3006,'RC'!$E$6)/COUNTIFS($E$7:$E$3006,U1059,$I$7:$I$3006,'RC'!$E$6)))</f>
        <v>0</v>
      </c>
      <c r="W1059" s="49">
        <f>SUMIFS($J$7:$J$3006,$E$7:$E$3006,U1059,$I$7:$I$3006,'RC'!$E$6)+SUMIFS($L$7:$L$3006,$E$7:$E$3006,U1059,$I$7:$I$3006,'RC'!$E$6)</f>
        <v>0</v>
      </c>
      <c r="X1059" s="48">
        <f>COUNTIFS($E$7:$E$3006,U1059,$I$7:$I$3006,'RC'!$E$6)</f>
        <v>0</v>
      </c>
      <c r="Y1059" s="48"/>
      <c r="Z1059" s="51" t="str">
        <f>IF(AQ1059='RC'!$E$6,AC1059*1000+AD1059,"")</f>
        <v/>
      </c>
      <c r="AA1059" s="51" t="str">
        <f>IF(AB1059="","",IF(AQ1059='RC'!$E$6,AC1059*1000-AD1059,""))</f>
        <v/>
      </c>
      <c r="AB1059" s="48" t="str">
        <f>IFERROR(VLOOKUP(E1059,Funcionários!$C$8:$E$207,3,FALSE),"")</f>
        <v/>
      </c>
      <c r="AC1059" s="50" t="str">
        <f>IF(AB1059="","",IF(COUNTIFS($AB$7:$AB$3006,AB1059,$AQ$7:$AQ$3006,'RC'!$E$6)=0,"",COUNTIFS($M$7:$M$3006,"Concluída no prazo",$AB$7:$AB$3006,AB1059,$AQ$7:$AQ$3006,'RC'!$E$6)/COUNTIFS($AB$7:$AB$3006,AB1059,$AQ$7:$AQ$3006,'RC'!$E$6)))</f>
        <v/>
      </c>
      <c r="AD1059" s="48">
        <f>SUMIF($AQ$7:$AQ$3006,'RC'!$E$6,$J$7:$J$3006)+SUMIF($AQ$7:$AQ$3006,'RC'!$E$6,$L$7:$L$3006)</f>
        <v>21</v>
      </c>
      <c r="AF1059" s="48">
        <v>3.9479999999996802E-2</v>
      </c>
      <c r="AG1059" s="48">
        <f>IF(OR(AQ1059="",AQ1059&lt;&gt;'RC'!$E$6,AB1059&lt;&gt;'RC'!$D$21),0,1)</f>
        <v>0</v>
      </c>
      <c r="AH1059" s="48">
        <f t="shared" si="372"/>
        <v>3.9479999999996802E-2</v>
      </c>
      <c r="AI1059" s="48" t="str">
        <f t="shared" si="354"/>
        <v/>
      </c>
      <c r="AJ1059" s="48" t="str">
        <f t="shared" si="355"/>
        <v/>
      </c>
      <c r="AK1059" s="52" t="str">
        <f t="shared" si="356"/>
        <v/>
      </c>
      <c r="AL1059" s="52" t="str">
        <f t="shared" si="357"/>
        <v/>
      </c>
      <c r="AM1059" s="48" t="str">
        <f t="shared" si="358"/>
        <v/>
      </c>
      <c r="AN1059" s="48" t="str">
        <f t="shared" si="359"/>
        <v/>
      </c>
      <c r="AP1059" s="18" t="str">
        <f t="shared" si="360"/>
        <v/>
      </c>
      <c r="AQ1059" s="18" t="str">
        <f t="shared" si="361"/>
        <v/>
      </c>
      <c r="AR1059" s="18">
        <v>3.9480000000000001E-2</v>
      </c>
      <c r="AS1059" s="18">
        <f>IF(AF!$D$27="Todos",1,IF(M1059=AF!$D$27,1,0))</f>
        <v>1</v>
      </c>
      <c r="AT1059" s="53">
        <f>IF(AND(E1059=AF!$D$6,OR(LT!M1059=AF!$D$27,AF!$D$27="Todos"),OR(AP1059=AF!$E$8,AQ1059=AF!$E$8)),AR1059+AS1059,0)</f>
        <v>0</v>
      </c>
      <c r="AU1059" s="18" t="str">
        <f t="shared" si="362"/>
        <v/>
      </c>
      <c r="AV1059" s="54" t="str">
        <f t="shared" si="363"/>
        <v/>
      </c>
      <c r="AW1059" s="54" t="str">
        <f t="shared" si="364"/>
        <v/>
      </c>
      <c r="AX1059" s="18" t="str">
        <f t="shared" si="365"/>
        <v/>
      </c>
      <c r="AY1059" s="18" t="str">
        <f t="shared" si="366"/>
        <v/>
      </c>
      <c r="BA1059" s="18">
        <f>IF($E1059=AF!$D$6,IF($M1059="Concluída no prazo",2,IF($M1059="Concluída com atraso",1,0)),0)</f>
        <v>0</v>
      </c>
      <c r="BB1059" s="18">
        <f>IF($E1059=AF!$D$6,IF($M1059="Atrasada",2,IF($M1059="Concluída com atraso",1,0)),0)</f>
        <v>0</v>
      </c>
      <c r="BC1059" s="18">
        <v>1.0529999999999999E-2</v>
      </c>
      <c r="BD1059" s="18">
        <f t="shared" si="373"/>
        <v>1.0529999999999999E-2</v>
      </c>
      <c r="BE1059" s="18">
        <f t="shared" si="373"/>
        <v>1.0529999999999999E-2</v>
      </c>
      <c r="BF1059" s="18" t="str">
        <f t="shared" si="367"/>
        <v/>
      </c>
      <c r="BN1059" s="18" t="str">
        <f t="shared" si="368"/>
        <v>s</v>
      </c>
    </row>
    <row r="1060" spans="3:66" ht="50.1" customHeight="1" thickTop="1" thickBot="1" x14ac:dyDescent="0.3">
      <c r="C1060" s="46"/>
      <c r="D1060" s="46"/>
      <c r="E1060" s="46"/>
      <c r="F1060" s="122"/>
      <c r="G1060" s="122"/>
      <c r="H1060" s="78" t="str">
        <f t="shared" si="369"/>
        <v/>
      </c>
      <c r="I1060" s="78" t="str">
        <f t="shared" si="370"/>
        <v/>
      </c>
      <c r="J1060" s="16"/>
      <c r="K1060" s="46" t="str">
        <f t="shared" si="371"/>
        <v/>
      </c>
      <c r="L1060" s="16"/>
      <c r="M1060" s="16"/>
      <c r="N1060" s="46"/>
      <c r="O1060" s="47" t="str">
        <f t="shared" si="374"/>
        <v/>
      </c>
      <c r="P1060" s="47"/>
      <c r="Q1060" s="48" t="str">
        <f>IFERROR(VLOOKUP(E1060,Funcionários!$C$8:$E$207,3,FALSE),"")</f>
        <v/>
      </c>
      <c r="R1060" s="47"/>
      <c r="S1060" s="49" t="str">
        <f t="shared" si="375"/>
        <v/>
      </c>
      <c r="T1060" s="49">
        <v>1.0540000000000001E-2</v>
      </c>
      <c r="U1060" s="48" t="str">
        <f>IF(Funcionários!C1061=0,"",Funcionários!C1061)</f>
        <v/>
      </c>
      <c r="V1060" s="50">
        <f>IF(U1060="",0,IF(COUNTIFS($E$7:$E$3006,U1060,$I$7:$I$3006,'RC'!$E$6)=0,0,COUNTIFS($M$7:$M$3006,"Concluída no prazo",$E$7:$E$3006,U1060,$I$7:$I$3006,'RC'!$E$6)/COUNTIFS($E$7:$E$3006,U1060,$I$7:$I$3006,'RC'!$E$6)))</f>
        <v>0</v>
      </c>
      <c r="W1060" s="49">
        <f>SUMIFS($J$7:$J$3006,$E$7:$E$3006,U1060,$I$7:$I$3006,'RC'!$E$6)+SUMIFS($L$7:$L$3006,$E$7:$E$3006,U1060,$I$7:$I$3006,'RC'!$E$6)</f>
        <v>0</v>
      </c>
      <c r="X1060" s="48">
        <f>COUNTIFS($E$7:$E$3006,U1060,$I$7:$I$3006,'RC'!$E$6)</f>
        <v>0</v>
      </c>
      <c r="Y1060" s="48"/>
      <c r="Z1060" s="51" t="str">
        <f>IF(AQ1060='RC'!$E$6,AC1060*1000+AD1060,"")</f>
        <v/>
      </c>
      <c r="AA1060" s="51" t="str">
        <f>IF(AB1060="","",IF(AQ1060='RC'!$E$6,AC1060*1000-AD1060,""))</f>
        <v/>
      </c>
      <c r="AB1060" s="48" t="str">
        <f>IFERROR(VLOOKUP(E1060,Funcionários!$C$8:$E$207,3,FALSE),"")</f>
        <v/>
      </c>
      <c r="AC1060" s="50" t="str">
        <f>IF(AB1060="","",IF(COUNTIFS($AB$7:$AB$3006,AB1060,$AQ$7:$AQ$3006,'RC'!$E$6)=0,"",COUNTIFS($M$7:$M$3006,"Concluída no prazo",$AB$7:$AB$3006,AB1060,$AQ$7:$AQ$3006,'RC'!$E$6)/COUNTIFS($AB$7:$AB$3006,AB1060,$AQ$7:$AQ$3006,'RC'!$E$6)))</f>
        <v/>
      </c>
      <c r="AD1060" s="48">
        <f>SUMIF($AQ$7:$AQ$3006,'RC'!$E$6,$J$7:$J$3006)+SUMIF($AQ$7:$AQ$3006,'RC'!$E$6,$L$7:$L$3006)</f>
        <v>21</v>
      </c>
      <c r="AF1060" s="48">
        <v>3.9469999999996799E-2</v>
      </c>
      <c r="AG1060" s="48">
        <f>IF(OR(AQ1060="",AQ1060&lt;&gt;'RC'!$E$6,AB1060&lt;&gt;'RC'!$D$21),0,1)</f>
        <v>0</v>
      </c>
      <c r="AH1060" s="48">
        <f t="shared" si="372"/>
        <v>3.9469999999996799E-2</v>
      </c>
      <c r="AI1060" s="48" t="str">
        <f t="shared" si="354"/>
        <v/>
      </c>
      <c r="AJ1060" s="48" t="str">
        <f t="shared" si="355"/>
        <v/>
      </c>
      <c r="AK1060" s="52" t="str">
        <f t="shared" si="356"/>
        <v/>
      </c>
      <c r="AL1060" s="52" t="str">
        <f t="shared" si="357"/>
        <v/>
      </c>
      <c r="AM1060" s="48" t="str">
        <f t="shared" si="358"/>
        <v/>
      </c>
      <c r="AN1060" s="48" t="str">
        <f t="shared" si="359"/>
        <v/>
      </c>
      <c r="AP1060" s="18" t="str">
        <f t="shared" si="360"/>
        <v/>
      </c>
      <c r="AQ1060" s="18" t="str">
        <f t="shared" si="361"/>
        <v/>
      </c>
      <c r="AR1060" s="18">
        <v>3.9469999999999998E-2</v>
      </c>
      <c r="AS1060" s="18">
        <f>IF(AF!$D$27="Todos",1,IF(M1060=AF!$D$27,1,0))</f>
        <v>1</v>
      </c>
      <c r="AT1060" s="53">
        <f>IF(AND(E1060=AF!$D$6,OR(LT!M1060=AF!$D$27,AF!$D$27="Todos"),OR(AP1060=AF!$E$8,AQ1060=AF!$E$8)),AR1060+AS1060,0)</f>
        <v>0</v>
      </c>
      <c r="AU1060" s="18" t="str">
        <f t="shared" si="362"/>
        <v/>
      </c>
      <c r="AV1060" s="54" t="str">
        <f t="shared" si="363"/>
        <v/>
      </c>
      <c r="AW1060" s="54" t="str">
        <f t="shared" si="364"/>
        <v/>
      </c>
      <c r="AX1060" s="18" t="str">
        <f t="shared" si="365"/>
        <v/>
      </c>
      <c r="AY1060" s="18" t="str">
        <f t="shared" si="366"/>
        <v/>
      </c>
      <c r="BA1060" s="18">
        <f>IF($E1060=AF!$D$6,IF($M1060="Concluída no prazo",2,IF($M1060="Concluída com atraso",1,0)),0)</f>
        <v>0</v>
      </c>
      <c r="BB1060" s="18">
        <f>IF($E1060=AF!$D$6,IF($M1060="Atrasada",2,IF($M1060="Concluída com atraso",1,0)),0)</f>
        <v>0</v>
      </c>
      <c r="BC1060" s="18">
        <v>1.0540000000000001E-2</v>
      </c>
      <c r="BD1060" s="18">
        <f t="shared" si="373"/>
        <v>1.0540000000000001E-2</v>
      </c>
      <c r="BE1060" s="18">
        <f t="shared" si="373"/>
        <v>1.0540000000000001E-2</v>
      </c>
      <c r="BF1060" s="18" t="str">
        <f t="shared" si="367"/>
        <v/>
      </c>
      <c r="BN1060" s="18" t="str">
        <f t="shared" si="368"/>
        <v>s</v>
      </c>
    </row>
    <row r="1061" spans="3:66" ht="50.1" customHeight="1" thickTop="1" thickBot="1" x14ac:dyDescent="0.3">
      <c r="C1061" s="46"/>
      <c r="D1061" s="46"/>
      <c r="E1061" s="46"/>
      <c r="F1061" s="122"/>
      <c r="G1061" s="122"/>
      <c r="H1061" s="78" t="str">
        <f t="shared" si="369"/>
        <v/>
      </c>
      <c r="I1061" s="78" t="str">
        <f t="shared" si="370"/>
        <v/>
      </c>
      <c r="J1061" s="16"/>
      <c r="K1061" s="46" t="str">
        <f t="shared" si="371"/>
        <v/>
      </c>
      <c r="L1061" s="16"/>
      <c r="M1061" s="16"/>
      <c r="N1061" s="46"/>
      <c r="O1061" s="47" t="str">
        <f t="shared" si="374"/>
        <v/>
      </c>
      <c r="P1061" s="47"/>
      <c r="Q1061" s="48" t="str">
        <f>IFERROR(VLOOKUP(E1061,Funcionários!$C$8:$E$207,3,FALSE),"")</f>
        <v/>
      </c>
      <c r="R1061" s="47"/>
      <c r="S1061" s="49" t="str">
        <f t="shared" si="375"/>
        <v/>
      </c>
      <c r="T1061" s="49">
        <v>1.055E-2</v>
      </c>
      <c r="U1061" s="48" t="str">
        <f>IF(Funcionários!C1062=0,"",Funcionários!C1062)</f>
        <v/>
      </c>
      <c r="V1061" s="50">
        <f>IF(U1061="",0,IF(COUNTIFS($E$7:$E$3006,U1061,$I$7:$I$3006,'RC'!$E$6)=0,0,COUNTIFS($M$7:$M$3006,"Concluída no prazo",$E$7:$E$3006,U1061,$I$7:$I$3006,'RC'!$E$6)/COUNTIFS($E$7:$E$3006,U1061,$I$7:$I$3006,'RC'!$E$6)))</f>
        <v>0</v>
      </c>
      <c r="W1061" s="49">
        <f>SUMIFS($J$7:$J$3006,$E$7:$E$3006,U1061,$I$7:$I$3006,'RC'!$E$6)+SUMIFS($L$7:$L$3006,$E$7:$E$3006,U1061,$I$7:$I$3006,'RC'!$E$6)</f>
        <v>0</v>
      </c>
      <c r="X1061" s="48">
        <f>COUNTIFS($E$7:$E$3006,U1061,$I$7:$I$3006,'RC'!$E$6)</f>
        <v>0</v>
      </c>
      <c r="Y1061" s="48"/>
      <c r="Z1061" s="51" t="str">
        <f>IF(AQ1061='RC'!$E$6,AC1061*1000+AD1061,"")</f>
        <v/>
      </c>
      <c r="AA1061" s="51" t="str">
        <f>IF(AB1061="","",IF(AQ1061='RC'!$E$6,AC1061*1000-AD1061,""))</f>
        <v/>
      </c>
      <c r="AB1061" s="48" t="str">
        <f>IFERROR(VLOOKUP(E1061,Funcionários!$C$8:$E$207,3,FALSE),"")</f>
        <v/>
      </c>
      <c r="AC1061" s="50" t="str">
        <f>IF(AB1061="","",IF(COUNTIFS($AB$7:$AB$3006,AB1061,$AQ$7:$AQ$3006,'RC'!$E$6)=0,"",COUNTIFS($M$7:$M$3006,"Concluída no prazo",$AB$7:$AB$3006,AB1061,$AQ$7:$AQ$3006,'RC'!$E$6)/COUNTIFS($AB$7:$AB$3006,AB1061,$AQ$7:$AQ$3006,'RC'!$E$6)))</f>
        <v/>
      </c>
      <c r="AD1061" s="48">
        <f>SUMIF($AQ$7:$AQ$3006,'RC'!$E$6,$J$7:$J$3006)+SUMIF($AQ$7:$AQ$3006,'RC'!$E$6,$L$7:$L$3006)</f>
        <v>21</v>
      </c>
      <c r="AF1061" s="48">
        <v>3.9459999999996803E-2</v>
      </c>
      <c r="AG1061" s="48">
        <f>IF(OR(AQ1061="",AQ1061&lt;&gt;'RC'!$E$6,AB1061&lt;&gt;'RC'!$D$21),0,1)</f>
        <v>0</v>
      </c>
      <c r="AH1061" s="48">
        <f t="shared" si="372"/>
        <v>3.9459999999996803E-2</v>
      </c>
      <c r="AI1061" s="48" t="str">
        <f t="shared" si="354"/>
        <v/>
      </c>
      <c r="AJ1061" s="48" t="str">
        <f t="shared" si="355"/>
        <v/>
      </c>
      <c r="AK1061" s="52" t="str">
        <f t="shared" si="356"/>
        <v/>
      </c>
      <c r="AL1061" s="52" t="str">
        <f t="shared" si="357"/>
        <v/>
      </c>
      <c r="AM1061" s="48" t="str">
        <f t="shared" si="358"/>
        <v/>
      </c>
      <c r="AN1061" s="48" t="str">
        <f t="shared" si="359"/>
        <v/>
      </c>
      <c r="AP1061" s="18" t="str">
        <f t="shared" si="360"/>
        <v/>
      </c>
      <c r="AQ1061" s="18" t="str">
        <f t="shared" si="361"/>
        <v/>
      </c>
      <c r="AR1061" s="18">
        <v>3.9460000000000002E-2</v>
      </c>
      <c r="AS1061" s="18">
        <f>IF(AF!$D$27="Todos",1,IF(M1061=AF!$D$27,1,0))</f>
        <v>1</v>
      </c>
      <c r="AT1061" s="53">
        <f>IF(AND(E1061=AF!$D$6,OR(LT!M1061=AF!$D$27,AF!$D$27="Todos"),OR(AP1061=AF!$E$8,AQ1061=AF!$E$8)),AR1061+AS1061,0)</f>
        <v>0</v>
      </c>
      <c r="AU1061" s="18" t="str">
        <f t="shared" si="362"/>
        <v/>
      </c>
      <c r="AV1061" s="54" t="str">
        <f t="shared" si="363"/>
        <v/>
      </c>
      <c r="AW1061" s="54" t="str">
        <f t="shared" si="364"/>
        <v/>
      </c>
      <c r="AX1061" s="18" t="str">
        <f t="shared" si="365"/>
        <v/>
      </c>
      <c r="AY1061" s="18" t="str">
        <f t="shared" si="366"/>
        <v/>
      </c>
      <c r="BA1061" s="18">
        <f>IF($E1061=AF!$D$6,IF($M1061="Concluída no prazo",2,IF($M1061="Concluída com atraso",1,0)),0)</f>
        <v>0</v>
      </c>
      <c r="BB1061" s="18">
        <f>IF($E1061=AF!$D$6,IF($M1061="Atrasada",2,IF($M1061="Concluída com atraso",1,0)),0)</f>
        <v>0</v>
      </c>
      <c r="BC1061" s="18">
        <v>1.055E-2</v>
      </c>
      <c r="BD1061" s="18">
        <f t="shared" si="373"/>
        <v>1.055E-2</v>
      </c>
      <c r="BE1061" s="18">
        <f t="shared" si="373"/>
        <v>1.055E-2</v>
      </c>
      <c r="BF1061" s="18" t="str">
        <f t="shared" si="367"/>
        <v/>
      </c>
      <c r="BN1061" s="18" t="str">
        <f t="shared" si="368"/>
        <v>s</v>
      </c>
    </row>
    <row r="1062" spans="3:66" ht="50.1" customHeight="1" thickTop="1" thickBot="1" x14ac:dyDescent="0.3">
      <c r="C1062" s="46"/>
      <c r="D1062" s="46"/>
      <c r="E1062" s="46"/>
      <c r="F1062" s="122"/>
      <c r="G1062" s="122"/>
      <c r="H1062" s="78" t="str">
        <f t="shared" si="369"/>
        <v/>
      </c>
      <c r="I1062" s="78" t="str">
        <f t="shared" si="370"/>
        <v/>
      </c>
      <c r="J1062" s="16"/>
      <c r="K1062" s="46" t="str">
        <f t="shared" si="371"/>
        <v/>
      </c>
      <c r="L1062" s="16"/>
      <c r="M1062" s="16"/>
      <c r="N1062" s="46"/>
      <c r="O1062" s="47" t="str">
        <f t="shared" si="374"/>
        <v/>
      </c>
      <c r="P1062" s="47"/>
      <c r="Q1062" s="48" t="str">
        <f>IFERROR(VLOOKUP(E1062,Funcionários!$C$8:$E$207,3,FALSE),"")</f>
        <v/>
      </c>
      <c r="R1062" s="47"/>
      <c r="S1062" s="49" t="str">
        <f t="shared" si="375"/>
        <v/>
      </c>
      <c r="T1062" s="49">
        <v>1.056E-2</v>
      </c>
      <c r="U1062" s="48" t="str">
        <f>IF(Funcionários!C1063=0,"",Funcionários!C1063)</f>
        <v/>
      </c>
      <c r="V1062" s="50">
        <f>IF(U1062="",0,IF(COUNTIFS($E$7:$E$3006,U1062,$I$7:$I$3006,'RC'!$E$6)=0,0,COUNTIFS($M$7:$M$3006,"Concluída no prazo",$E$7:$E$3006,U1062,$I$7:$I$3006,'RC'!$E$6)/COUNTIFS($E$7:$E$3006,U1062,$I$7:$I$3006,'RC'!$E$6)))</f>
        <v>0</v>
      </c>
      <c r="W1062" s="49">
        <f>SUMIFS($J$7:$J$3006,$E$7:$E$3006,U1062,$I$7:$I$3006,'RC'!$E$6)+SUMIFS($L$7:$L$3006,$E$7:$E$3006,U1062,$I$7:$I$3006,'RC'!$E$6)</f>
        <v>0</v>
      </c>
      <c r="X1062" s="48">
        <f>COUNTIFS($E$7:$E$3006,U1062,$I$7:$I$3006,'RC'!$E$6)</f>
        <v>0</v>
      </c>
      <c r="Y1062" s="48"/>
      <c r="Z1062" s="51" t="str">
        <f>IF(AQ1062='RC'!$E$6,AC1062*1000+AD1062,"")</f>
        <v/>
      </c>
      <c r="AA1062" s="51" t="str">
        <f>IF(AB1062="","",IF(AQ1062='RC'!$E$6,AC1062*1000-AD1062,""))</f>
        <v/>
      </c>
      <c r="AB1062" s="48" t="str">
        <f>IFERROR(VLOOKUP(E1062,Funcionários!$C$8:$E$207,3,FALSE),"")</f>
        <v/>
      </c>
      <c r="AC1062" s="50" t="str">
        <f>IF(AB1062="","",IF(COUNTIFS($AB$7:$AB$3006,AB1062,$AQ$7:$AQ$3006,'RC'!$E$6)=0,"",COUNTIFS($M$7:$M$3006,"Concluída no prazo",$AB$7:$AB$3006,AB1062,$AQ$7:$AQ$3006,'RC'!$E$6)/COUNTIFS($AB$7:$AB$3006,AB1062,$AQ$7:$AQ$3006,'RC'!$E$6)))</f>
        <v/>
      </c>
      <c r="AD1062" s="48">
        <f>SUMIF($AQ$7:$AQ$3006,'RC'!$E$6,$J$7:$J$3006)+SUMIF($AQ$7:$AQ$3006,'RC'!$E$6,$L$7:$L$3006)</f>
        <v>21</v>
      </c>
      <c r="AF1062" s="48">
        <v>3.94499999999968E-2</v>
      </c>
      <c r="AG1062" s="48">
        <f>IF(OR(AQ1062="",AQ1062&lt;&gt;'RC'!$E$6,AB1062&lt;&gt;'RC'!$D$21),0,1)</f>
        <v>0</v>
      </c>
      <c r="AH1062" s="48">
        <f t="shared" si="372"/>
        <v>3.94499999999968E-2</v>
      </c>
      <c r="AI1062" s="48" t="str">
        <f t="shared" si="354"/>
        <v/>
      </c>
      <c r="AJ1062" s="48" t="str">
        <f t="shared" si="355"/>
        <v/>
      </c>
      <c r="AK1062" s="52" t="str">
        <f t="shared" si="356"/>
        <v/>
      </c>
      <c r="AL1062" s="52" t="str">
        <f t="shared" si="357"/>
        <v/>
      </c>
      <c r="AM1062" s="48" t="str">
        <f t="shared" si="358"/>
        <v/>
      </c>
      <c r="AN1062" s="48" t="str">
        <f t="shared" si="359"/>
        <v/>
      </c>
      <c r="AP1062" s="18" t="str">
        <f t="shared" si="360"/>
        <v/>
      </c>
      <c r="AQ1062" s="18" t="str">
        <f t="shared" si="361"/>
        <v/>
      </c>
      <c r="AR1062" s="18">
        <v>3.9449999999999999E-2</v>
      </c>
      <c r="AS1062" s="18">
        <f>IF(AF!$D$27="Todos",1,IF(M1062=AF!$D$27,1,0))</f>
        <v>1</v>
      </c>
      <c r="AT1062" s="53">
        <f>IF(AND(E1062=AF!$D$6,OR(LT!M1062=AF!$D$27,AF!$D$27="Todos"),OR(AP1062=AF!$E$8,AQ1062=AF!$E$8)),AR1062+AS1062,0)</f>
        <v>0</v>
      </c>
      <c r="AU1062" s="18" t="str">
        <f t="shared" si="362"/>
        <v/>
      </c>
      <c r="AV1062" s="54" t="str">
        <f t="shared" si="363"/>
        <v/>
      </c>
      <c r="AW1062" s="54" t="str">
        <f t="shared" si="364"/>
        <v/>
      </c>
      <c r="AX1062" s="18" t="str">
        <f t="shared" si="365"/>
        <v/>
      </c>
      <c r="AY1062" s="18" t="str">
        <f t="shared" si="366"/>
        <v/>
      </c>
      <c r="BA1062" s="18">
        <f>IF($E1062=AF!$D$6,IF($M1062="Concluída no prazo",2,IF($M1062="Concluída com atraso",1,0)),0)</f>
        <v>0</v>
      </c>
      <c r="BB1062" s="18">
        <f>IF($E1062=AF!$D$6,IF($M1062="Atrasada",2,IF($M1062="Concluída com atraso",1,0)),0)</f>
        <v>0</v>
      </c>
      <c r="BC1062" s="18">
        <v>1.056E-2</v>
      </c>
      <c r="BD1062" s="18">
        <f t="shared" si="373"/>
        <v>1.056E-2</v>
      </c>
      <c r="BE1062" s="18">
        <f t="shared" si="373"/>
        <v>1.056E-2</v>
      </c>
      <c r="BF1062" s="18" t="str">
        <f t="shared" si="367"/>
        <v/>
      </c>
      <c r="BN1062" s="18" t="str">
        <f t="shared" si="368"/>
        <v>s</v>
      </c>
    </row>
    <row r="1063" spans="3:66" ht="50.1" customHeight="1" thickTop="1" thickBot="1" x14ac:dyDescent="0.3">
      <c r="C1063" s="46"/>
      <c r="D1063" s="46"/>
      <c r="E1063" s="46"/>
      <c r="F1063" s="122"/>
      <c r="G1063" s="122"/>
      <c r="H1063" s="78" t="str">
        <f t="shared" si="369"/>
        <v/>
      </c>
      <c r="I1063" s="78" t="str">
        <f t="shared" si="370"/>
        <v/>
      </c>
      <c r="J1063" s="16"/>
      <c r="K1063" s="46" t="str">
        <f t="shared" si="371"/>
        <v/>
      </c>
      <c r="L1063" s="16"/>
      <c r="M1063" s="16"/>
      <c r="N1063" s="46"/>
      <c r="O1063" s="47" t="str">
        <f t="shared" si="374"/>
        <v/>
      </c>
      <c r="P1063" s="47"/>
      <c r="Q1063" s="48" t="str">
        <f>IFERROR(VLOOKUP(E1063,Funcionários!$C$8:$E$207,3,FALSE),"")</f>
        <v/>
      </c>
      <c r="R1063" s="47"/>
      <c r="S1063" s="49" t="str">
        <f t="shared" si="375"/>
        <v/>
      </c>
      <c r="T1063" s="49">
        <v>1.057E-2</v>
      </c>
      <c r="U1063" s="48" t="str">
        <f>IF(Funcionários!C1064=0,"",Funcionários!C1064)</f>
        <v/>
      </c>
      <c r="V1063" s="50">
        <f>IF(U1063="",0,IF(COUNTIFS($E$7:$E$3006,U1063,$I$7:$I$3006,'RC'!$E$6)=0,0,COUNTIFS($M$7:$M$3006,"Concluída no prazo",$E$7:$E$3006,U1063,$I$7:$I$3006,'RC'!$E$6)/COUNTIFS($E$7:$E$3006,U1063,$I$7:$I$3006,'RC'!$E$6)))</f>
        <v>0</v>
      </c>
      <c r="W1063" s="49">
        <f>SUMIFS($J$7:$J$3006,$E$7:$E$3006,U1063,$I$7:$I$3006,'RC'!$E$6)+SUMIFS($L$7:$L$3006,$E$7:$E$3006,U1063,$I$7:$I$3006,'RC'!$E$6)</f>
        <v>0</v>
      </c>
      <c r="X1063" s="48">
        <f>COUNTIFS($E$7:$E$3006,U1063,$I$7:$I$3006,'RC'!$E$6)</f>
        <v>0</v>
      </c>
      <c r="Y1063" s="48"/>
      <c r="Z1063" s="51" t="str">
        <f>IF(AQ1063='RC'!$E$6,AC1063*1000+AD1063,"")</f>
        <v/>
      </c>
      <c r="AA1063" s="51" t="str">
        <f>IF(AB1063="","",IF(AQ1063='RC'!$E$6,AC1063*1000-AD1063,""))</f>
        <v/>
      </c>
      <c r="AB1063" s="48" t="str">
        <f>IFERROR(VLOOKUP(E1063,Funcionários!$C$8:$E$207,3,FALSE),"")</f>
        <v/>
      </c>
      <c r="AC1063" s="50" t="str">
        <f>IF(AB1063="","",IF(COUNTIFS($AB$7:$AB$3006,AB1063,$AQ$7:$AQ$3006,'RC'!$E$6)=0,"",COUNTIFS($M$7:$M$3006,"Concluída no prazo",$AB$7:$AB$3006,AB1063,$AQ$7:$AQ$3006,'RC'!$E$6)/COUNTIFS($AB$7:$AB$3006,AB1063,$AQ$7:$AQ$3006,'RC'!$E$6)))</f>
        <v/>
      </c>
      <c r="AD1063" s="48">
        <f>SUMIF($AQ$7:$AQ$3006,'RC'!$E$6,$J$7:$J$3006)+SUMIF($AQ$7:$AQ$3006,'RC'!$E$6,$L$7:$L$3006)</f>
        <v>21</v>
      </c>
      <c r="AF1063" s="48">
        <v>3.9439999999996797E-2</v>
      </c>
      <c r="AG1063" s="48">
        <f>IF(OR(AQ1063="",AQ1063&lt;&gt;'RC'!$E$6,AB1063&lt;&gt;'RC'!$D$21),0,1)</f>
        <v>0</v>
      </c>
      <c r="AH1063" s="48">
        <f t="shared" si="372"/>
        <v>3.9439999999996797E-2</v>
      </c>
      <c r="AI1063" s="48" t="str">
        <f t="shared" si="354"/>
        <v/>
      </c>
      <c r="AJ1063" s="48" t="str">
        <f t="shared" si="355"/>
        <v/>
      </c>
      <c r="AK1063" s="52" t="str">
        <f t="shared" si="356"/>
        <v/>
      </c>
      <c r="AL1063" s="52" t="str">
        <f t="shared" si="357"/>
        <v/>
      </c>
      <c r="AM1063" s="48" t="str">
        <f t="shared" si="358"/>
        <v/>
      </c>
      <c r="AN1063" s="48" t="str">
        <f t="shared" si="359"/>
        <v/>
      </c>
      <c r="AP1063" s="18" t="str">
        <f t="shared" si="360"/>
        <v/>
      </c>
      <c r="AQ1063" s="18" t="str">
        <f t="shared" si="361"/>
        <v/>
      </c>
      <c r="AR1063" s="18">
        <v>3.9440000000000003E-2</v>
      </c>
      <c r="AS1063" s="18">
        <f>IF(AF!$D$27="Todos",1,IF(M1063=AF!$D$27,1,0))</f>
        <v>1</v>
      </c>
      <c r="AT1063" s="53">
        <f>IF(AND(E1063=AF!$D$6,OR(LT!M1063=AF!$D$27,AF!$D$27="Todos"),OR(AP1063=AF!$E$8,AQ1063=AF!$E$8)),AR1063+AS1063,0)</f>
        <v>0</v>
      </c>
      <c r="AU1063" s="18" t="str">
        <f t="shared" si="362"/>
        <v/>
      </c>
      <c r="AV1063" s="54" t="str">
        <f t="shared" si="363"/>
        <v/>
      </c>
      <c r="AW1063" s="54" t="str">
        <f t="shared" si="364"/>
        <v/>
      </c>
      <c r="AX1063" s="18" t="str">
        <f t="shared" si="365"/>
        <v/>
      </c>
      <c r="AY1063" s="18" t="str">
        <f t="shared" si="366"/>
        <v/>
      </c>
      <c r="BA1063" s="18">
        <f>IF($E1063=AF!$D$6,IF($M1063="Concluída no prazo",2,IF($M1063="Concluída com atraso",1,0)),0)</f>
        <v>0</v>
      </c>
      <c r="BB1063" s="18">
        <f>IF($E1063=AF!$D$6,IF($M1063="Atrasada",2,IF($M1063="Concluída com atraso",1,0)),0)</f>
        <v>0</v>
      </c>
      <c r="BC1063" s="18">
        <v>1.057E-2</v>
      </c>
      <c r="BD1063" s="18">
        <f t="shared" si="373"/>
        <v>1.057E-2</v>
      </c>
      <c r="BE1063" s="18">
        <f t="shared" si="373"/>
        <v>1.057E-2</v>
      </c>
      <c r="BF1063" s="18" t="str">
        <f t="shared" si="367"/>
        <v/>
      </c>
      <c r="BN1063" s="18" t="str">
        <f t="shared" si="368"/>
        <v>s</v>
      </c>
    </row>
    <row r="1064" spans="3:66" ht="50.1" customHeight="1" thickTop="1" thickBot="1" x14ac:dyDescent="0.3">
      <c r="C1064" s="46"/>
      <c r="D1064" s="46"/>
      <c r="E1064" s="46"/>
      <c r="F1064" s="122"/>
      <c r="G1064" s="122"/>
      <c r="H1064" s="78" t="str">
        <f t="shared" si="369"/>
        <v/>
      </c>
      <c r="I1064" s="78" t="str">
        <f t="shared" si="370"/>
        <v/>
      </c>
      <c r="J1064" s="16"/>
      <c r="K1064" s="46" t="str">
        <f t="shared" si="371"/>
        <v/>
      </c>
      <c r="L1064" s="16"/>
      <c r="M1064" s="16"/>
      <c r="N1064" s="46"/>
      <c r="O1064" s="47" t="str">
        <f t="shared" si="374"/>
        <v/>
      </c>
      <c r="P1064" s="47"/>
      <c r="Q1064" s="48" t="str">
        <f>IFERROR(VLOOKUP(E1064,Funcionários!$C$8:$E$207,3,FALSE),"")</f>
        <v/>
      </c>
      <c r="R1064" s="47"/>
      <c r="S1064" s="49" t="str">
        <f t="shared" si="375"/>
        <v/>
      </c>
      <c r="T1064" s="49">
        <v>1.0580000000000001E-2</v>
      </c>
      <c r="U1064" s="48" t="str">
        <f>IF(Funcionários!C1065=0,"",Funcionários!C1065)</f>
        <v/>
      </c>
      <c r="V1064" s="50">
        <f>IF(U1064="",0,IF(COUNTIFS($E$7:$E$3006,U1064,$I$7:$I$3006,'RC'!$E$6)=0,0,COUNTIFS($M$7:$M$3006,"Concluída no prazo",$E$7:$E$3006,U1064,$I$7:$I$3006,'RC'!$E$6)/COUNTIFS($E$7:$E$3006,U1064,$I$7:$I$3006,'RC'!$E$6)))</f>
        <v>0</v>
      </c>
      <c r="W1064" s="49">
        <f>SUMIFS($J$7:$J$3006,$E$7:$E$3006,U1064,$I$7:$I$3006,'RC'!$E$6)+SUMIFS($L$7:$L$3006,$E$7:$E$3006,U1064,$I$7:$I$3006,'RC'!$E$6)</f>
        <v>0</v>
      </c>
      <c r="X1064" s="48">
        <f>COUNTIFS($E$7:$E$3006,U1064,$I$7:$I$3006,'RC'!$E$6)</f>
        <v>0</v>
      </c>
      <c r="Y1064" s="48"/>
      <c r="Z1064" s="51" t="str">
        <f>IF(AQ1064='RC'!$E$6,AC1064*1000+AD1064,"")</f>
        <v/>
      </c>
      <c r="AA1064" s="51" t="str">
        <f>IF(AB1064="","",IF(AQ1064='RC'!$E$6,AC1064*1000-AD1064,""))</f>
        <v/>
      </c>
      <c r="AB1064" s="48" t="str">
        <f>IFERROR(VLOOKUP(E1064,Funcionários!$C$8:$E$207,3,FALSE),"")</f>
        <v/>
      </c>
      <c r="AC1064" s="50" t="str">
        <f>IF(AB1064="","",IF(COUNTIFS($AB$7:$AB$3006,AB1064,$AQ$7:$AQ$3006,'RC'!$E$6)=0,"",COUNTIFS($M$7:$M$3006,"Concluída no prazo",$AB$7:$AB$3006,AB1064,$AQ$7:$AQ$3006,'RC'!$E$6)/COUNTIFS($AB$7:$AB$3006,AB1064,$AQ$7:$AQ$3006,'RC'!$E$6)))</f>
        <v/>
      </c>
      <c r="AD1064" s="48">
        <f>SUMIF($AQ$7:$AQ$3006,'RC'!$E$6,$J$7:$J$3006)+SUMIF($AQ$7:$AQ$3006,'RC'!$E$6,$L$7:$L$3006)</f>
        <v>21</v>
      </c>
      <c r="AF1064" s="48">
        <v>3.9429999999996801E-2</v>
      </c>
      <c r="AG1064" s="48">
        <f>IF(OR(AQ1064="",AQ1064&lt;&gt;'RC'!$E$6,AB1064&lt;&gt;'RC'!$D$21),0,1)</f>
        <v>0</v>
      </c>
      <c r="AH1064" s="48">
        <f t="shared" si="372"/>
        <v>3.9429999999996801E-2</v>
      </c>
      <c r="AI1064" s="48" t="str">
        <f t="shared" si="354"/>
        <v/>
      </c>
      <c r="AJ1064" s="48" t="str">
        <f t="shared" si="355"/>
        <v/>
      </c>
      <c r="AK1064" s="52" t="str">
        <f t="shared" si="356"/>
        <v/>
      </c>
      <c r="AL1064" s="52" t="str">
        <f t="shared" si="357"/>
        <v/>
      </c>
      <c r="AM1064" s="48" t="str">
        <f t="shared" si="358"/>
        <v/>
      </c>
      <c r="AN1064" s="48" t="str">
        <f t="shared" si="359"/>
        <v/>
      </c>
      <c r="AP1064" s="18" t="str">
        <f t="shared" si="360"/>
        <v/>
      </c>
      <c r="AQ1064" s="18" t="str">
        <f t="shared" si="361"/>
        <v/>
      </c>
      <c r="AR1064" s="18">
        <v>3.943E-2</v>
      </c>
      <c r="AS1064" s="18">
        <f>IF(AF!$D$27="Todos",1,IF(M1064=AF!$D$27,1,0))</f>
        <v>1</v>
      </c>
      <c r="AT1064" s="53">
        <f>IF(AND(E1064=AF!$D$6,OR(LT!M1064=AF!$D$27,AF!$D$27="Todos"),OR(AP1064=AF!$E$8,AQ1064=AF!$E$8)),AR1064+AS1064,0)</f>
        <v>0</v>
      </c>
      <c r="AU1064" s="18" t="str">
        <f t="shared" si="362"/>
        <v/>
      </c>
      <c r="AV1064" s="54" t="str">
        <f t="shared" si="363"/>
        <v/>
      </c>
      <c r="AW1064" s="54" t="str">
        <f t="shared" si="364"/>
        <v/>
      </c>
      <c r="AX1064" s="18" t="str">
        <f t="shared" si="365"/>
        <v/>
      </c>
      <c r="AY1064" s="18" t="str">
        <f t="shared" si="366"/>
        <v/>
      </c>
      <c r="BA1064" s="18">
        <f>IF($E1064=AF!$D$6,IF($M1064="Concluída no prazo",2,IF($M1064="Concluída com atraso",1,0)),0)</f>
        <v>0</v>
      </c>
      <c r="BB1064" s="18">
        <f>IF($E1064=AF!$D$6,IF($M1064="Atrasada",2,IF($M1064="Concluída com atraso",1,0)),0)</f>
        <v>0</v>
      </c>
      <c r="BC1064" s="18">
        <v>1.0580000000000001E-2</v>
      </c>
      <c r="BD1064" s="18">
        <f t="shared" si="373"/>
        <v>1.0580000000000001E-2</v>
      </c>
      <c r="BE1064" s="18">
        <f t="shared" si="373"/>
        <v>1.0580000000000001E-2</v>
      </c>
      <c r="BF1064" s="18" t="str">
        <f t="shared" si="367"/>
        <v/>
      </c>
      <c r="BN1064" s="18" t="str">
        <f t="shared" si="368"/>
        <v>s</v>
      </c>
    </row>
    <row r="1065" spans="3:66" ht="50.1" customHeight="1" thickTop="1" thickBot="1" x14ac:dyDescent="0.3">
      <c r="C1065" s="46"/>
      <c r="D1065" s="46"/>
      <c r="E1065" s="46"/>
      <c r="F1065" s="122"/>
      <c r="G1065" s="122"/>
      <c r="H1065" s="78" t="str">
        <f t="shared" si="369"/>
        <v/>
      </c>
      <c r="I1065" s="78" t="str">
        <f t="shared" si="370"/>
        <v/>
      </c>
      <c r="J1065" s="16"/>
      <c r="K1065" s="46" t="str">
        <f t="shared" si="371"/>
        <v/>
      </c>
      <c r="L1065" s="16"/>
      <c r="M1065" s="16"/>
      <c r="N1065" s="46"/>
      <c r="O1065" s="47" t="str">
        <f t="shared" si="374"/>
        <v/>
      </c>
      <c r="P1065" s="47"/>
      <c r="Q1065" s="48" t="str">
        <f>IFERROR(VLOOKUP(E1065,Funcionários!$C$8:$E$207,3,FALSE),"")</f>
        <v/>
      </c>
      <c r="R1065" s="47"/>
      <c r="S1065" s="49" t="str">
        <f t="shared" si="375"/>
        <v/>
      </c>
      <c r="T1065" s="49">
        <v>1.059E-2</v>
      </c>
      <c r="U1065" s="48" t="str">
        <f>IF(Funcionários!C1066=0,"",Funcionários!C1066)</f>
        <v/>
      </c>
      <c r="V1065" s="50">
        <f>IF(U1065="",0,IF(COUNTIFS($E$7:$E$3006,U1065,$I$7:$I$3006,'RC'!$E$6)=0,0,COUNTIFS($M$7:$M$3006,"Concluída no prazo",$E$7:$E$3006,U1065,$I$7:$I$3006,'RC'!$E$6)/COUNTIFS($E$7:$E$3006,U1065,$I$7:$I$3006,'RC'!$E$6)))</f>
        <v>0</v>
      </c>
      <c r="W1065" s="49">
        <f>SUMIFS($J$7:$J$3006,$E$7:$E$3006,U1065,$I$7:$I$3006,'RC'!$E$6)+SUMIFS($L$7:$L$3006,$E$7:$E$3006,U1065,$I$7:$I$3006,'RC'!$E$6)</f>
        <v>0</v>
      </c>
      <c r="X1065" s="48">
        <f>COUNTIFS($E$7:$E$3006,U1065,$I$7:$I$3006,'RC'!$E$6)</f>
        <v>0</v>
      </c>
      <c r="Y1065" s="48"/>
      <c r="Z1065" s="51" t="str">
        <f>IF(AQ1065='RC'!$E$6,AC1065*1000+AD1065,"")</f>
        <v/>
      </c>
      <c r="AA1065" s="51" t="str">
        <f>IF(AB1065="","",IF(AQ1065='RC'!$E$6,AC1065*1000-AD1065,""))</f>
        <v/>
      </c>
      <c r="AB1065" s="48" t="str">
        <f>IFERROR(VLOOKUP(E1065,Funcionários!$C$8:$E$207,3,FALSE),"")</f>
        <v/>
      </c>
      <c r="AC1065" s="50" t="str">
        <f>IF(AB1065="","",IF(COUNTIFS($AB$7:$AB$3006,AB1065,$AQ$7:$AQ$3006,'RC'!$E$6)=0,"",COUNTIFS($M$7:$M$3006,"Concluída no prazo",$AB$7:$AB$3006,AB1065,$AQ$7:$AQ$3006,'RC'!$E$6)/COUNTIFS($AB$7:$AB$3006,AB1065,$AQ$7:$AQ$3006,'RC'!$E$6)))</f>
        <v/>
      </c>
      <c r="AD1065" s="48">
        <f>SUMIF($AQ$7:$AQ$3006,'RC'!$E$6,$J$7:$J$3006)+SUMIF($AQ$7:$AQ$3006,'RC'!$E$6,$L$7:$L$3006)</f>
        <v>21</v>
      </c>
      <c r="AF1065" s="48">
        <v>3.9419999999996798E-2</v>
      </c>
      <c r="AG1065" s="48">
        <f>IF(OR(AQ1065="",AQ1065&lt;&gt;'RC'!$E$6,AB1065&lt;&gt;'RC'!$D$21),0,1)</f>
        <v>0</v>
      </c>
      <c r="AH1065" s="48">
        <f t="shared" si="372"/>
        <v>3.9419999999996798E-2</v>
      </c>
      <c r="AI1065" s="48" t="str">
        <f t="shared" si="354"/>
        <v/>
      </c>
      <c r="AJ1065" s="48" t="str">
        <f t="shared" si="355"/>
        <v/>
      </c>
      <c r="AK1065" s="52" t="str">
        <f t="shared" si="356"/>
        <v/>
      </c>
      <c r="AL1065" s="52" t="str">
        <f t="shared" si="357"/>
        <v/>
      </c>
      <c r="AM1065" s="48" t="str">
        <f t="shared" si="358"/>
        <v/>
      </c>
      <c r="AN1065" s="48" t="str">
        <f t="shared" si="359"/>
        <v/>
      </c>
      <c r="AP1065" s="18" t="str">
        <f t="shared" si="360"/>
        <v/>
      </c>
      <c r="AQ1065" s="18" t="str">
        <f t="shared" si="361"/>
        <v/>
      </c>
      <c r="AR1065" s="18">
        <v>3.9419999999999997E-2</v>
      </c>
      <c r="AS1065" s="18">
        <f>IF(AF!$D$27="Todos",1,IF(M1065=AF!$D$27,1,0))</f>
        <v>1</v>
      </c>
      <c r="AT1065" s="53">
        <f>IF(AND(E1065=AF!$D$6,OR(LT!M1065=AF!$D$27,AF!$D$27="Todos"),OR(AP1065=AF!$E$8,AQ1065=AF!$E$8)),AR1065+AS1065,0)</f>
        <v>0</v>
      </c>
      <c r="AU1065" s="18" t="str">
        <f t="shared" si="362"/>
        <v/>
      </c>
      <c r="AV1065" s="54" t="str">
        <f t="shared" si="363"/>
        <v/>
      </c>
      <c r="AW1065" s="54" t="str">
        <f t="shared" si="364"/>
        <v/>
      </c>
      <c r="AX1065" s="18" t="str">
        <f t="shared" si="365"/>
        <v/>
      </c>
      <c r="AY1065" s="18" t="str">
        <f t="shared" si="366"/>
        <v/>
      </c>
      <c r="BA1065" s="18">
        <f>IF($E1065=AF!$D$6,IF($M1065="Concluída no prazo",2,IF($M1065="Concluída com atraso",1,0)),0)</f>
        <v>0</v>
      </c>
      <c r="BB1065" s="18">
        <f>IF($E1065=AF!$D$6,IF($M1065="Atrasada",2,IF($M1065="Concluída com atraso",1,0)),0)</f>
        <v>0</v>
      </c>
      <c r="BC1065" s="18">
        <v>1.059E-2</v>
      </c>
      <c r="BD1065" s="18">
        <f t="shared" si="373"/>
        <v>1.059E-2</v>
      </c>
      <c r="BE1065" s="18">
        <f t="shared" si="373"/>
        <v>1.059E-2</v>
      </c>
      <c r="BF1065" s="18" t="str">
        <f t="shared" si="367"/>
        <v/>
      </c>
      <c r="BN1065" s="18" t="str">
        <f t="shared" si="368"/>
        <v>s</v>
      </c>
    </row>
    <row r="1066" spans="3:66" ht="50.1" customHeight="1" thickTop="1" thickBot="1" x14ac:dyDescent="0.3">
      <c r="C1066" s="46"/>
      <c r="D1066" s="46"/>
      <c r="E1066" s="46"/>
      <c r="F1066" s="122"/>
      <c r="G1066" s="122"/>
      <c r="H1066" s="78" t="str">
        <f t="shared" si="369"/>
        <v/>
      </c>
      <c r="I1066" s="78" t="str">
        <f t="shared" si="370"/>
        <v/>
      </c>
      <c r="J1066" s="16"/>
      <c r="K1066" s="46" t="str">
        <f t="shared" si="371"/>
        <v/>
      </c>
      <c r="L1066" s="16"/>
      <c r="M1066" s="16"/>
      <c r="N1066" s="46"/>
      <c r="O1066" s="47" t="str">
        <f t="shared" si="374"/>
        <v/>
      </c>
      <c r="P1066" s="47"/>
      <c r="Q1066" s="48" t="str">
        <f>IFERROR(VLOOKUP(E1066,Funcionários!$C$8:$E$207,3,FALSE),"")</f>
        <v/>
      </c>
      <c r="R1066" s="47"/>
      <c r="S1066" s="49" t="str">
        <f t="shared" si="375"/>
        <v/>
      </c>
      <c r="T1066" s="49">
        <v>1.06E-2</v>
      </c>
      <c r="U1066" s="48" t="str">
        <f>IF(Funcionários!C1067=0,"",Funcionários!C1067)</f>
        <v/>
      </c>
      <c r="V1066" s="50">
        <f>IF(U1066="",0,IF(COUNTIFS($E$7:$E$3006,U1066,$I$7:$I$3006,'RC'!$E$6)=0,0,COUNTIFS($M$7:$M$3006,"Concluída no prazo",$E$7:$E$3006,U1066,$I$7:$I$3006,'RC'!$E$6)/COUNTIFS($E$7:$E$3006,U1066,$I$7:$I$3006,'RC'!$E$6)))</f>
        <v>0</v>
      </c>
      <c r="W1066" s="49">
        <f>SUMIFS($J$7:$J$3006,$E$7:$E$3006,U1066,$I$7:$I$3006,'RC'!$E$6)+SUMIFS($L$7:$L$3006,$E$7:$E$3006,U1066,$I$7:$I$3006,'RC'!$E$6)</f>
        <v>0</v>
      </c>
      <c r="X1066" s="48">
        <f>COUNTIFS($E$7:$E$3006,U1066,$I$7:$I$3006,'RC'!$E$6)</f>
        <v>0</v>
      </c>
      <c r="Y1066" s="48"/>
      <c r="Z1066" s="51" t="str">
        <f>IF(AQ1066='RC'!$E$6,AC1066*1000+AD1066,"")</f>
        <v/>
      </c>
      <c r="AA1066" s="51" t="str">
        <f>IF(AB1066="","",IF(AQ1066='RC'!$E$6,AC1066*1000-AD1066,""))</f>
        <v/>
      </c>
      <c r="AB1066" s="48" t="str">
        <f>IFERROR(VLOOKUP(E1066,Funcionários!$C$8:$E$207,3,FALSE),"")</f>
        <v/>
      </c>
      <c r="AC1066" s="50" t="str">
        <f>IF(AB1066="","",IF(COUNTIFS($AB$7:$AB$3006,AB1066,$AQ$7:$AQ$3006,'RC'!$E$6)=0,"",COUNTIFS($M$7:$M$3006,"Concluída no prazo",$AB$7:$AB$3006,AB1066,$AQ$7:$AQ$3006,'RC'!$E$6)/COUNTIFS($AB$7:$AB$3006,AB1066,$AQ$7:$AQ$3006,'RC'!$E$6)))</f>
        <v/>
      </c>
      <c r="AD1066" s="48">
        <f>SUMIF($AQ$7:$AQ$3006,'RC'!$E$6,$J$7:$J$3006)+SUMIF($AQ$7:$AQ$3006,'RC'!$E$6,$L$7:$L$3006)</f>
        <v>21</v>
      </c>
      <c r="AF1066" s="48">
        <v>3.9409999999996802E-2</v>
      </c>
      <c r="AG1066" s="48">
        <f>IF(OR(AQ1066="",AQ1066&lt;&gt;'RC'!$E$6,AB1066&lt;&gt;'RC'!$D$21),0,1)</f>
        <v>0</v>
      </c>
      <c r="AH1066" s="48">
        <f t="shared" si="372"/>
        <v>3.9409999999996802E-2</v>
      </c>
      <c r="AI1066" s="48" t="str">
        <f t="shared" si="354"/>
        <v/>
      </c>
      <c r="AJ1066" s="48" t="str">
        <f t="shared" si="355"/>
        <v/>
      </c>
      <c r="AK1066" s="52" t="str">
        <f t="shared" si="356"/>
        <v/>
      </c>
      <c r="AL1066" s="52" t="str">
        <f t="shared" si="357"/>
        <v/>
      </c>
      <c r="AM1066" s="48" t="str">
        <f t="shared" si="358"/>
        <v/>
      </c>
      <c r="AN1066" s="48" t="str">
        <f t="shared" si="359"/>
        <v/>
      </c>
      <c r="AP1066" s="18" t="str">
        <f t="shared" si="360"/>
        <v/>
      </c>
      <c r="AQ1066" s="18" t="str">
        <f t="shared" si="361"/>
        <v/>
      </c>
      <c r="AR1066" s="18">
        <v>3.9410000000000001E-2</v>
      </c>
      <c r="AS1066" s="18">
        <f>IF(AF!$D$27="Todos",1,IF(M1066=AF!$D$27,1,0))</f>
        <v>1</v>
      </c>
      <c r="AT1066" s="53">
        <f>IF(AND(E1066=AF!$D$6,OR(LT!M1066=AF!$D$27,AF!$D$27="Todos"),OR(AP1066=AF!$E$8,AQ1066=AF!$E$8)),AR1066+AS1066,0)</f>
        <v>0</v>
      </c>
      <c r="AU1066" s="18" t="str">
        <f t="shared" si="362"/>
        <v/>
      </c>
      <c r="AV1066" s="54" t="str">
        <f t="shared" si="363"/>
        <v/>
      </c>
      <c r="AW1066" s="54" t="str">
        <f t="shared" si="364"/>
        <v/>
      </c>
      <c r="AX1066" s="18" t="str">
        <f t="shared" si="365"/>
        <v/>
      </c>
      <c r="AY1066" s="18" t="str">
        <f t="shared" si="366"/>
        <v/>
      </c>
      <c r="BA1066" s="18">
        <f>IF($E1066=AF!$D$6,IF($M1066="Concluída no prazo",2,IF($M1066="Concluída com atraso",1,0)),0)</f>
        <v>0</v>
      </c>
      <c r="BB1066" s="18">
        <f>IF($E1066=AF!$D$6,IF($M1066="Atrasada",2,IF($M1066="Concluída com atraso",1,0)),0)</f>
        <v>0</v>
      </c>
      <c r="BC1066" s="18">
        <v>1.06E-2</v>
      </c>
      <c r="BD1066" s="18">
        <f t="shared" si="373"/>
        <v>1.06E-2</v>
      </c>
      <c r="BE1066" s="18">
        <f t="shared" si="373"/>
        <v>1.06E-2</v>
      </c>
      <c r="BF1066" s="18" t="str">
        <f t="shared" si="367"/>
        <v/>
      </c>
      <c r="BN1066" s="18" t="str">
        <f t="shared" si="368"/>
        <v>s</v>
      </c>
    </row>
    <row r="1067" spans="3:66" ht="50.1" customHeight="1" thickTop="1" thickBot="1" x14ac:dyDescent="0.3">
      <c r="C1067" s="46"/>
      <c r="D1067" s="46"/>
      <c r="E1067" s="46"/>
      <c r="F1067" s="122"/>
      <c r="G1067" s="122"/>
      <c r="H1067" s="78" t="str">
        <f t="shared" si="369"/>
        <v/>
      </c>
      <c r="I1067" s="78" t="str">
        <f t="shared" si="370"/>
        <v/>
      </c>
      <c r="J1067" s="16"/>
      <c r="K1067" s="46" t="str">
        <f t="shared" si="371"/>
        <v/>
      </c>
      <c r="L1067" s="16"/>
      <c r="M1067" s="16"/>
      <c r="N1067" s="46"/>
      <c r="O1067" s="47" t="str">
        <f t="shared" si="374"/>
        <v/>
      </c>
      <c r="P1067" s="47"/>
      <c r="Q1067" s="48" t="str">
        <f>IFERROR(VLOOKUP(E1067,Funcionários!$C$8:$E$207,3,FALSE),"")</f>
        <v/>
      </c>
      <c r="R1067" s="47"/>
      <c r="S1067" s="49" t="str">
        <f t="shared" si="375"/>
        <v/>
      </c>
      <c r="T1067" s="49">
        <v>1.061E-2</v>
      </c>
      <c r="U1067" s="48" t="str">
        <f>IF(Funcionários!C1068=0,"",Funcionários!C1068)</f>
        <v/>
      </c>
      <c r="V1067" s="50">
        <f>IF(U1067="",0,IF(COUNTIFS($E$7:$E$3006,U1067,$I$7:$I$3006,'RC'!$E$6)=0,0,COUNTIFS($M$7:$M$3006,"Concluída no prazo",$E$7:$E$3006,U1067,$I$7:$I$3006,'RC'!$E$6)/COUNTIFS($E$7:$E$3006,U1067,$I$7:$I$3006,'RC'!$E$6)))</f>
        <v>0</v>
      </c>
      <c r="W1067" s="49">
        <f>SUMIFS($J$7:$J$3006,$E$7:$E$3006,U1067,$I$7:$I$3006,'RC'!$E$6)+SUMIFS($L$7:$L$3006,$E$7:$E$3006,U1067,$I$7:$I$3006,'RC'!$E$6)</f>
        <v>0</v>
      </c>
      <c r="X1067" s="48">
        <f>COUNTIFS($E$7:$E$3006,U1067,$I$7:$I$3006,'RC'!$E$6)</f>
        <v>0</v>
      </c>
      <c r="Y1067" s="48"/>
      <c r="Z1067" s="51" t="str">
        <f>IF(AQ1067='RC'!$E$6,AC1067*1000+AD1067,"")</f>
        <v/>
      </c>
      <c r="AA1067" s="51" t="str">
        <f>IF(AB1067="","",IF(AQ1067='RC'!$E$6,AC1067*1000-AD1067,""))</f>
        <v/>
      </c>
      <c r="AB1067" s="48" t="str">
        <f>IFERROR(VLOOKUP(E1067,Funcionários!$C$8:$E$207,3,FALSE),"")</f>
        <v/>
      </c>
      <c r="AC1067" s="50" t="str">
        <f>IF(AB1067="","",IF(COUNTIFS($AB$7:$AB$3006,AB1067,$AQ$7:$AQ$3006,'RC'!$E$6)=0,"",COUNTIFS($M$7:$M$3006,"Concluída no prazo",$AB$7:$AB$3006,AB1067,$AQ$7:$AQ$3006,'RC'!$E$6)/COUNTIFS($AB$7:$AB$3006,AB1067,$AQ$7:$AQ$3006,'RC'!$E$6)))</f>
        <v/>
      </c>
      <c r="AD1067" s="48">
        <f>SUMIF($AQ$7:$AQ$3006,'RC'!$E$6,$J$7:$J$3006)+SUMIF($AQ$7:$AQ$3006,'RC'!$E$6,$L$7:$L$3006)</f>
        <v>21</v>
      </c>
      <c r="AF1067" s="48">
        <v>3.9399999999996799E-2</v>
      </c>
      <c r="AG1067" s="48">
        <f>IF(OR(AQ1067="",AQ1067&lt;&gt;'RC'!$E$6,AB1067&lt;&gt;'RC'!$D$21),0,1)</f>
        <v>0</v>
      </c>
      <c r="AH1067" s="48">
        <f t="shared" si="372"/>
        <v>3.9399999999996799E-2</v>
      </c>
      <c r="AI1067" s="48" t="str">
        <f t="shared" si="354"/>
        <v/>
      </c>
      <c r="AJ1067" s="48" t="str">
        <f t="shared" si="355"/>
        <v/>
      </c>
      <c r="AK1067" s="52" t="str">
        <f t="shared" si="356"/>
        <v/>
      </c>
      <c r="AL1067" s="52" t="str">
        <f t="shared" si="357"/>
        <v/>
      </c>
      <c r="AM1067" s="48" t="str">
        <f t="shared" si="358"/>
        <v/>
      </c>
      <c r="AN1067" s="48" t="str">
        <f t="shared" si="359"/>
        <v/>
      </c>
      <c r="AP1067" s="18" t="str">
        <f t="shared" si="360"/>
        <v/>
      </c>
      <c r="AQ1067" s="18" t="str">
        <f t="shared" si="361"/>
        <v/>
      </c>
      <c r="AR1067" s="18">
        <v>3.9399999999999998E-2</v>
      </c>
      <c r="AS1067" s="18">
        <f>IF(AF!$D$27="Todos",1,IF(M1067=AF!$D$27,1,0))</f>
        <v>1</v>
      </c>
      <c r="AT1067" s="53">
        <f>IF(AND(E1067=AF!$D$6,OR(LT!M1067=AF!$D$27,AF!$D$27="Todos"),OR(AP1067=AF!$E$8,AQ1067=AF!$E$8)),AR1067+AS1067,0)</f>
        <v>0</v>
      </c>
      <c r="AU1067" s="18" t="str">
        <f t="shared" si="362"/>
        <v/>
      </c>
      <c r="AV1067" s="54" t="str">
        <f t="shared" si="363"/>
        <v/>
      </c>
      <c r="AW1067" s="54" t="str">
        <f t="shared" si="364"/>
        <v/>
      </c>
      <c r="AX1067" s="18" t="str">
        <f t="shared" si="365"/>
        <v/>
      </c>
      <c r="AY1067" s="18" t="str">
        <f t="shared" si="366"/>
        <v/>
      </c>
      <c r="BA1067" s="18">
        <f>IF($E1067=AF!$D$6,IF($M1067="Concluída no prazo",2,IF($M1067="Concluída com atraso",1,0)),0)</f>
        <v>0</v>
      </c>
      <c r="BB1067" s="18">
        <f>IF($E1067=AF!$D$6,IF($M1067="Atrasada",2,IF($M1067="Concluída com atraso",1,0)),0)</f>
        <v>0</v>
      </c>
      <c r="BC1067" s="18">
        <v>1.061E-2</v>
      </c>
      <c r="BD1067" s="18">
        <f t="shared" si="373"/>
        <v>1.061E-2</v>
      </c>
      <c r="BE1067" s="18">
        <f t="shared" si="373"/>
        <v>1.061E-2</v>
      </c>
      <c r="BF1067" s="18" t="str">
        <f t="shared" si="367"/>
        <v/>
      </c>
      <c r="BN1067" s="18" t="str">
        <f t="shared" si="368"/>
        <v>s</v>
      </c>
    </row>
    <row r="1068" spans="3:66" ht="50.1" customHeight="1" thickTop="1" thickBot="1" x14ac:dyDescent="0.3">
      <c r="C1068" s="46"/>
      <c r="D1068" s="46"/>
      <c r="E1068" s="46"/>
      <c r="F1068" s="122"/>
      <c r="G1068" s="122"/>
      <c r="H1068" s="78" t="str">
        <f t="shared" si="369"/>
        <v/>
      </c>
      <c r="I1068" s="78" t="str">
        <f t="shared" si="370"/>
        <v/>
      </c>
      <c r="J1068" s="16"/>
      <c r="K1068" s="46" t="str">
        <f t="shared" si="371"/>
        <v/>
      </c>
      <c r="L1068" s="16"/>
      <c r="M1068" s="16"/>
      <c r="N1068" s="46"/>
      <c r="O1068" s="47" t="str">
        <f t="shared" si="374"/>
        <v/>
      </c>
      <c r="P1068" s="47"/>
      <c r="Q1068" s="48" t="str">
        <f>IFERROR(VLOOKUP(E1068,Funcionários!$C$8:$E$207,3,FALSE),"")</f>
        <v/>
      </c>
      <c r="R1068" s="47"/>
      <c r="S1068" s="49" t="str">
        <f t="shared" si="375"/>
        <v/>
      </c>
      <c r="T1068" s="49">
        <v>1.0619999999999999E-2</v>
      </c>
      <c r="U1068" s="48" t="str">
        <f>IF(Funcionários!C1069=0,"",Funcionários!C1069)</f>
        <v/>
      </c>
      <c r="V1068" s="50">
        <f>IF(U1068="",0,IF(COUNTIFS($E$7:$E$3006,U1068,$I$7:$I$3006,'RC'!$E$6)=0,0,COUNTIFS($M$7:$M$3006,"Concluída no prazo",$E$7:$E$3006,U1068,$I$7:$I$3006,'RC'!$E$6)/COUNTIFS($E$7:$E$3006,U1068,$I$7:$I$3006,'RC'!$E$6)))</f>
        <v>0</v>
      </c>
      <c r="W1068" s="49">
        <f>SUMIFS($J$7:$J$3006,$E$7:$E$3006,U1068,$I$7:$I$3006,'RC'!$E$6)+SUMIFS($L$7:$L$3006,$E$7:$E$3006,U1068,$I$7:$I$3006,'RC'!$E$6)</f>
        <v>0</v>
      </c>
      <c r="X1068" s="48">
        <f>COUNTIFS($E$7:$E$3006,U1068,$I$7:$I$3006,'RC'!$E$6)</f>
        <v>0</v>
      </c>
      <c r="Y1068" s="48"/>
      <c r="Z1068" s="51" t="str">
        <f>IF(AQ1068='RC'!$E$6,AC1068*1000+AD1068,"")</f>
        <v/>
      </c>
      <c r="AA1068" s="51" t="str">
        <f>IF(AB1068="","",IF(AQ1068='RC'!$E$6,AC1068*1000-AD1068,""))</f>
        <v/>
      </c>
      <c r="AB1068" s="48" t="str">
        <f>IFERROR(VLOOKUP(E1068,Funcionários!$C$8:$E$207,3,FALSE),"")</f>
        <v/>
      </c>
      <c r="AC1068" s="50" t="str">
        <f>IF(AB1068="","",IF(COUNTIFS($AB$7:$AB$3006,AB1068,$AQ$7:$AQ$3006,'RC'!$E$6)=0,"",COUNTIFS($M$7:$M$3006,"Concluída no prazo",$AB$7:$AB$3006,AB1068,$AQ$7:$AQ$3006,'RC'!$E$6)/COUNTIFS($AB$7:$AB$3006,AB1068,$AQ$7:$AQ$3006,'RC'!$E$6)))</f>
        <v/>
      </c>
      <c r="AD1068" s="48">
        <f>SUMIF($AQ$7:$AQ$3006,'RC'!$E$6,$J$7:$J$3006)+SUMIF($AQ$7:$AQ$3006,'RC'!$E$6,$L$7:$L$3006)</f>
        <v>21</v>
      </c>
      <c r="AF1068" s="48">
        <v>3.9389999999996803E-2</v>
      </c>
      <c r="AG1068" s="48">
        <f>IF(OR(AQ1068="",AQ1068&lt;&gt;'RC'!$E$6,AB1068&lt;&gt;'RC'!$D$21),0,1)</f>
        <v>0</v>
      </c>
      <c r="AH1068" s="48">
        <f t="shared" si="372"/>
        <v>3.9389999999996803E-2</v>
      </c>
      <c r="AI1068" s="48" t="str">
        <f t="shared" si="354"/>
        <v/>
      </c>
      <c r="AJ1068" s="48" t="str">
        <f t="shared" si="355"/>
        <v/>
      </c>
      <c r="AK1068" s="52" t="str">
        <f t="shared" si="356"/>
        <v/>
      </c>
      <c r="AL1068" s="52" t="str">
        <f t="shared" si="357"/>
        <v/>
      </c>
      <c r="AM1068" s="48" t="str">
        <f t="shared" si="358"/>
        <v/>
      </c>
      <c r="AN1068" s="48" t="str">
        <f t="shared" si="359"/>
        <v/>
      </c>
      <c r="AP1068" s="18" t="str">
        <f t="shared" si="360"/>
        <v/>
      </c>
      <c r="AQ1068" s="18" t="str">
        <f t="shared" si="361"/>
        <v/>
      </c>
      <c r="AR1068" s="18">
        <v>3.9390000000000001E-2</v>
      </c>
      <c r="AS1068" s="18">
        <f>IF(AF!$D$27="Todos",1,IF(M1068=AF!$D$27,1,0))</f>
        <v>1</v>
      </c>
      <c r="AT1068" s="53">
        <f>IF(AND(E1068=AF!$D$6,OR(LT!M1068=AF!$D$27,AF!$D$27="Todos"),OR(AP1068=AF!$E$8,AQ1068=AF!$E$8)),AR1068+AS1068,0)</f>
        <v>0</v>
      </c>
      <c r="AU1068" s="18" t="str">
        <f t="shared" si="362"/>
        <v/>
      </c>
      <c r="AV1068" s="54" t="str">
        <f t="shared" si="363"/>
        <v/>
      </c>
      <c r="AW1068" s="54" t="str">
        <f t="shared" si="364"/>
        <v/>
      </c>
      <c r="AX1068" s="18" t="str">
        <f t="shared" si="365"/>
        <v/>
      </c>
      <c r="AY1068" s="18" t="str">
        <f t="shared" si="366"/>
        <v/>
      </c>
      <c r="BA1068" s="18">
        <f>IF($E1068=AF!$D$6,IF($M1068="Concluída no prazo",2,IF($M1068="Concluída com atraso",1,0)),0)</f>
        <v>0</v>
      </c>
      <c r="BB1068" s="18">
        <f>IF($E1068=AF!$D$6,IF($M1068="Atrasada",2,IF($M1068="Concluída com atraso",1,0)),0)</f>
        <v>0</v>
      </c>
      <c r="BC1068" s="18">
        <v>1.0619999999999999E-2</v>
      </c>
      <c r="BD1068" s="18">
        <f t="shared" si="373"/>
        <v>1.0619999999999999E-2</v>
      </c>
      <c r="BE1068" s="18">
        <f t="shared" si="373"/>
        <v>1.0619999999999999E-2</v>
      </c>
      <c r="BF1068" s="18" t="str">
        <f t="shared" si="367"/>
        <v/>
      </c>
      <c r="BN1068" s="18" t="str">
        <f t="shared" si="368"/>
        <v>s</v>
      </c>
    </row>
    <row r="1069" spans="3:66" ht="50.1" customHeight="1" thickTop="1" thickBot="1" x14ac:dyDescent="0.3">
      <c r="C1069" s="46"/>
      <c r="D1069" s="46"/>
      <c r="E1069" s="46"/>
      <c r="F1069" s="122"/>
      <c r="G1069" s="122"/>
      <c r="H1069" s="78" t="str">
        <f t="shared" si="369"/>
        <v/>
      </c>
      <c r="I1069" s="78" t="str">
        <f t="shared" si="370"/>
        <v/>
      </c>
      <c r="J1069" s="16"/>
      <c r="K1069" s="46" t="str">
        <f t="shared" si="371"/>
        <v/>
      </c>
      <c r="L1069" s="16"/>
      <c r="M1069" s="16"/>
      <c r="N1069" s="46"/>
      <c r="O1069" s="47" t="str">
        <f t="shared" si="374"/>
        <v/>
      </c>
      <c r="P1069" s="47"/>
      <c r="Q1069" s="48" t="str">
        <f>IFERROR(VLOOKUP(E1069,Funcionários!$C$8:$E$207,3,FALSE),"")</f>
        <v/>
      </c>
      <c r="R1069" s="47"/>
      <c r="S1069" s="49" t="str">
        <f t="shared" si="375"/>
        <v/>
      </c>
      <c r="T1069" s="49">
        <v>1.0630000000000001E-2</v>
      </c>
      <c r="U1069" s="48" t="str">
        <f>IF(Funcionários!C1070=0,"",Funcionários!C1070)</f>
        <v/>
      </c>
      <c r="V1069" s="50">
        <f>IF(U1069="",0,IF(COUNTIFS($E$7:$E$3006,U1069,$I$7:$I$3006,'RC'!$E$6)=0,0,COUNTIFS($M$7:$M$3006,"Concluída no prazo",$E$7:$E$3006,U1069,$I$7:$I$3006,'RC'!$E$6)/COUNTIFS($E$7:$E$3006,U1069,$I$7:$I$3006,'RC'!$E$6)))</f>
        <v>0</v>
      </c>
      <c r="W1069" s="49">
        <f>SUMIFS($J$7:$J$3006,$E$7:$E$3006,U1069,$I$7:$I$3006,'RC'!$E$6)+SUMIFS($L$7:$L$3006,$E$7:$E$3006,U1069,$I$7:$I$3006,'RC'!$E$6)</f>
        <v>0</v>
      </c>
      <c r="X1069" s="48">
        <f>COUNTIFS($E$7:$E$3006,U1069,$I$7:$I$3006,'RC'!$E$6)</f>
        <v>0</v>
      </c>
      <c r="Y1069" s="48"/>
      <c r="Z1069" s="51" t="str">
        <f>IF(AQ1069='RC'!$E$6,AC1069*1000+AD1069,"")</f>
        <v/>
      </c>
      <c r="AA1069" s="51" t="str">
        <f>IF(AB1069="","",IF(AQ1069='RC'!$E$6,AC1069*1000-AD1069,""))</f>
        <v/>
      </c>
      <c r="AB1069" s="48" t="str">
        <f>IFERROR(VLOOKUP(E1069,Funcionários!$C$8:$E$207,3,FALSE),"")</f>
        <v/>
      </c>
      <c r="AC1069" s="50" t="str">
        <f>IF(AB1069="","",IF(COUNTIFS($AB$7:$AB$3006,AB1069,$AQ$7:$AQ$3006,'RC'!$E$6)=0,"",COUNTIFS($M$7:$M$3006,"Concluída no prazo",$AB$7:$AB$3006,AB1069,$AQ$7:$AQ$3006,'RC'!$E$6)/COUNTIFS($AB$7:$AB$3006,AB1069,$AQ$7:$AQ$3006,'RC'!$E$6)))</f>
        <v/>
      </c>
      <c r="AD1069" s="48">
        <f>SUMIF($AQ$7:$AQ$3006,'RC'!$E$6,$J$7:$J$3006)+SUMIF($AQ$7:$AQ$3006,'RC'!$E$6,$L$7:$L$3006)</f>
        <v>21</v>
      </c>
      <c r="AF1069" s="48">
        <v>3.9379999999996702E-2</v>
      </c>
      <c r="AG1069" s="48">
        <f>IF(OR(AQ1069="",AQ1069&lt;&gt;'RC'!$E$6,AB1069&lt;&gt;'RC'!$D$21),0,1)</f>
        <v>0</v>
      </c>
      <c r="AH1069" s="48">
        <f t="shared" si="372"/>
        <v>3.9379999999996702E-2</v>
      </c>
      <c r="AI1069" s="48" t="str">
        <f t="shared" si="354"/>
        <v/>
      </c>
      <c r="AJ1069" s="48" t="str">
        <f t="shared" si="355"/>
        <v/>
      </c>
      <c r="AK1069" s="52" t="str">
        <f t="shared" si="356"/>
        <v/>
      </c>
      <c r="AL1069" s="52" t="str">
        <f t="shared" si="357"/>
        <v/>
      </c>
      <c r="AM1069" s="48" t="str">
        <f t="shared" si="358"/>
        <v/>
      </c>
      <c r="AN1069" s="48" t="str">
        <f t="shared" si="359"/>
        <v/>
      </c>
      <c r="AP1069" s="18" t="str">
        <f t="shared" si="360"/>
        <v/>
      </c>
      <c r="AQ1069" s="18" t="str">
        <f t="shared" si="361"/>
        <v/>
      </c>
      <c r="AR1069" s="18">
        <v>3.9379999999999998E-2</v>
      </c>
      <c r="AS1069" s="18">
        <f>IF(AF!$D$27="Todos",1,IF(M1069=AF!$D$27,1,0))</f>
        <v>1</v>
      </c>
      <c r="AT1069" s="53">
        <f>IF(AND(E1069=AF!$D$6,OR(LT!M1069=AF!$D$27,AF!$D$27="Todos"),OR(AP1069=AF!$E$8,AQ1069=AF!$E$8)),AR1069+AS1069,0)</f>
        <v>0</v>
      </c>
      <c r="AU1069" s="18" t="str">
        <f t="shared" si="362"/>
        <v/>
      </c>
      <c r="AV1069" s="54" t="str">
        <f t="shared" si="363"/>
        <v/>
      </c>
      <c r="AW1069" s="54" t="str">
        <f t="shared" si="364"/>
        <v/>
      </c>
      <c r="AX1069" s="18" t="str">
        <f t="shared" si="365"/>
        <v/>
      </c>
      <c r="AY1069" s="18" t="str">
        <f t="shared" si="366"/>
        <v/>
      </c>
      <c r="BA1069" s="18">
        <f>IF($E1069=AF!$D$6,IF($M1069="Concluída no prazo",2,IF($M1069="Concluída com atraso",1,0)),0)</f>
        <v>0</v>
      </c>
      <c r="BB1069" s="18">
        <f>IF($E1069=AF!$D$6,IF($M1069="Atrasada",2,IF($M1069="Concluída com atraso",1,0)),0)</f>
        <v>0</v>
      </c>
      <c r="BC1069" s="18">
        <v>1.0630000000000001E-2</v>
      </c>
      <c r="BD1069" s="18">
        <f t="shared" si="373"/>
        <v>1.0630000000000001E-2</v>
      </c>
      <c r="BE1069" s="18">
        <f t="shared" si="373"/>
        <v>1.0630000000000001E-2</v>
      </c>
      <c r="BF1069" s="18" t="str">
        <f t="shared" si="367"/>
        <v/>
      </c>
      <c r="BN1069" s="18" t="str">
        <f t="shared" si="368"/>
        <v>s</v>
      </c>
    </row>
    <row r="1070" spans="3:66" ht="50.1" customHeight="1" thickTop="1" thickBot="1" x14ac:dyDescent="0.3">
      <c r="C1070" s="46"/>
      <c r="D1070" s="46"/>
      <c r="E1070" s="46"/>
      <c r="F1070" s="122"/>
      <c r="G1070" s="122"/>
      <c r="H1070" s="78" t="str">
        <f t="shared" si="369"/>
        <v/>
      </c>
      <c r="I1070" s="78" t="str">
        <f t="shared" si="370"/>
        <v/>
      </c>
      <c r="J1070" s="16"/>
      <c r="K1070" s="46" t="str">
        <f t="shared" si="371"/>
        <v/>
      </c>
      <c r="L1070" s="16"/>
      <c r="M1070" s="16"/>
      <c r="N1070" s="46"/>
      <c r="O1070" s="47" t="str">
        <f t="shared" si="374"/>
        <v/>
      </c>
      <c r="P1070" s="47"/>
      <c r="Q1070" s="48" t="str">
        <f>IFERROR(VLOOKUP(E1070,Funcionários!$C$8:$E$207,3,FALSE),"")</f>
        <v/>
      </c>
      <c r="R1070" s="47"/>
      <c r="S1070" s="49" t="str">
        <f t="shared" si="375"/>
        <v/>
      </c>
      <c r="T1070" s="49">
        <v>1.064E-2</v>
      </c>
      <c r="U1070" s="48" t="str">
        <f>IF(Funcionários!C1071=0,"",Funcionários!C1071)</f>
        <v/>
      </c>
      <c r="V1070" s="50">
        <f>IF(U1070="",0,IF(COUNTIFS($E$7:$E$3006,U1070,$I$7:$I$3006,'RC'!$E$6)=0,0,COUNTIFS($M$7:$M$3006,"Concluída no prazo",$E$7:$E$3006,U1070,$I$7:$I$3006,'RC'!$E$6)/COUNTIFS($E$7:$E$3006,U1070,$I$7:$I$3006,'RC'!$E$6)))</f>
        <v>0</v>
      </c>
      <c r="W1070" s="49">
        <f>SUMIFS($J$7:$J$3006,$E$7:$E$3006,U1070,$I$7:$I$3006,'RC'!$E$6)+SUMIFS($L$7:$L$3006,$E$7:$E$3006,U1070,$I$7:$I$3006,'RC'!$E$6)</f>
        <v>0</v>
      </c>
      <c r="X1070" s="48">
        <f>COUNTIFS($E$7:$E$3006,U1070,$I$7:$I$3006,'RC'!$E$6)</f>
        <v>0</v>
      </c>
      <c r="Y1070" s="48"/>
      <c r="Z1070" s="51" t="str">
        <f>IF(AQ1070='RC'!$E$6,AC1070*1000+AD1070,"")</f>
        <v/>
      </c>
      <c r="AA1070" s="51" t="str">
        <f>IF(AB1070="","",IF(AQ1070='RC'!$E$6,AC1070*1000-AD1070,""))</f>
        <v/>
      </c>
      <c r="AB1070" s="48" t="str">
        <f>IFERROR(VLOOKUP(E1070,Funcionários!$C$8:$E$207,3,FALSE),"")</f>
        <v/>
      </c>
      <c r="AC1070" s="50" t="str">
        <f>IF(AB1070="","",IF(COUNTIFS($AB$7:$AB$3006,AB1070,$AQ$7:$AQ$3006,'RC'!$E$6)=0,"",COUNTIFS($M$7:$M$3006,"Concluída no prazo",$AB$7:$AB$3006,AB1070,$AQ$7:$AQ$3006,'RC'!$E$6)/COUNTIFS($AB$7:$AB$3006,AB1070,$AQ$7:$AQ$3006,'RC'!$E$6)))</f>
        <v/>
      </c>
      <c r="AD1070" s="48">
        <f>SUMIF($AQ$7:$AQ$3006,'RC'!$E$6,$J$7:$J$3006)+SUMIF($AQ$7:$AQ$3006,'RC'!$E$6,$L$7:$L$3006)</f>
        <v>21</v>
      </c>
      <c r="AF1070" s="48">
        <v>3.9369999999996699E-2</v>
      </c>
      <c r="AG1070" s="48">
        <f>IF(OR(AQ1070="",AQ1070&lt;&gt;'RC'!$E$6,AB1070&lt;&gt;'RC'!$D$21),0,1)</f>
        <v>0</v>
      </c>
      <c r="AH1070" s="48">
        <f t="shared" si="372"/>
        <v>3.9369999999996699E-2</v>
      </c>
      <c r="AI1070" s="48" t="str">
        <f t="shared" si="354"/>
        <v/>
      </c>
      <c r="AJ1070" s="48" t="str">
        <f t="shared" si="355"/>
        <v/>
      </c>
      <c r="AK1070" s="52" t="str">
        <f t="shared" si="356"/>
        <v/>
      </c>
      <c r="AL1070" s="52" t="str">
        <f t="shared" si="357"/>
        <v/>
      </c>
      <c r="AM1070" s="48" t="str">
        <f t="shared" si="358"/>
        <v/>
      </c>
      <c r="AN1070" s="48" t="str">
        <f t="shared" si="359"/>
        <v/>
      </c>
      <c r="AP1070" s="18" t="str">
        <f t="shared" si="360"/>
        <v/>
      </c>
      <c r="AQ1070" s="18" t="str">
        <f t="shared" si="361"/>
        <v/>
      </c>
      <c r="AR1070" s="18">
        <v>3.9370000000000002E-2</v>
      </c>
      <c r="AS1070" s="18">
        <f>IF(AF!$D$27="Todos",1,IF(M1070=AF!$D$27,1,0))</f>
        <v>1</v>
      </c>
      <c r="AT1070" s="53">
        <f>IF(AND(E1070=AF!$D$6,OR(LT!M1070=AF!$D$27,AF!$D$27="Todos"),OR(AP1070=AF!$E$8,AQ1070=AF!$E$8)),AR1070+AS1070,0)</f>
        <v>0</v>
      </c>
      <c r="AU1070" s="18" t="str">
        <f t="shared" si="362"/>
        <v/>
      </c>
      <c r="AV1070" s="54" t="str">
        <f t="shared" si="363"/>
        <v/>
      </c>
      <c r="AW1070" s="54" t="str">
        <f t="shared" si="364"/>
        <v/>
      </c>
      <c r="AX1070" s="18" t="str">
        <f t="shared" si="365"/>
        <v/>
      </c>
      <c r="AY1070" s="18" t="str">
        <f t="shared" si="366"/>
        <v/>
      </c>
      <c r="BA1070" s="18">
        <f>IF($E1070=AF!$D$6,IF($M1070="Concluída no prazo",2,IF($M1070="Concluída com atraso",1,0)),0)</f>
        <v>0</v>
      </c>
      <c r="BB1070" s="18">
        <f>IF($E1070=AF!$D$6,IF($M1070="Atrasada",2,IF($M1070="Concluída com atraso",1,0)),0)</f>
        <v>0</v>
      </c>
      <c r="BC1070" s="18">
        <v>1.064E-2</v>
      </c>
      <c r="BD1070" s="18">
        <f t="shared" si="373"/>
        <v>1.064E-2</v>
      </c>
      <c r="BE1070" s="18">
        <f t="shared" si="373"/>
        <v>1.064E-2</v>
      </c>
      <c r="BF1070" s="18" t="str">
        <f t="shared" si="367"/>
        <v/>
      </c>
      <c r="BN1070" s="18" t="str">
        <f t="shared" si="368"/>
        <v>s</v>
      </c>
    </row>
    <row r="1071" spans="3:66" ht="50.1" customHeight="1" thickTop="1" thickBot="1" x14ac:dyDescent="0.3">
      <c r="C1071" s="46"/>
      <c r="D1071" s="46"/>
      <c r="E1071" s="46"/>
      <c r="F1071" s="122"/>
      <c r="G1071" s="122"/>
      <c r="H1071" s="78" t="str">
        <f t="shared" si="369"/>
        <v/>
      </c>
      <c r="I1071" s="78" t="str">
        <f t="shared" si="370"/>
        <v/>
      </c>
      <c r="J1071" s="16"/>
      <c r="K1071" s="46" t="str">
        <f t="shared" si="371"/>
        <v/>
      </c>
      <c r="L1071" s="16"/>
      <c r="M1071" s="16"/>
      <c r="N1071" s="46"/>
      <c r="O1071" s="47" t="str">
        <f t="shared" si="374"/>
        <v/>
      </c>
      <c r="P1071" s="47"/>
      <c r="Q1071" s="48" t="str">
        <f>IFERROR(VLOOKUP(E1071,Funcionários!$C$8:$E$207,3,FALSE),"")</f>
        <v/>
      </c>
      <c r="R1071" s="47"/>
      <c r="S1071" s="49" t="str">
        <f t="shared" si="375"/>
        <v/>
      </c>
      <c r="T1071" s="49">
        <v>1.065E-2</v>
      </c>
      <c r="U1071" s="48" t="str">
        <f>IF(Funcionários!C1072=0,"",Funcionários!C1072)</f>
        <v/>
      </c>
      <c r="V1071" s="50">
        <f>IF(U1071="",0,IF(COUNTIFS($E$7:$E$3006,U1071,$I$7:$I$3006,'RC'!$E$6)=0,0,COUNTIFS($M$7:$M$3006,"Concluída no prazo",$E$7:$E$3006,U1071,$I$7:$I$3006,'RC'!$E$6)/COUNTIFS($E$7:$E$3006,U1071,$I$7:$I$3006,'RC'!$E$6)))</f>
        <v>0</v>
      </c>
      <c r="W1071" s="49">
        <f>SUMIFS($J$7:$J$3006,$E$7:$E$3006,U1071,$I$7:$I$3006,'RC'!$E$6)+SUMIFS($L$7:$L$3006,$E$7:$E$3006,U1071,$I$7:$I$3006,'RC'!$E$6)</f>
        <v>0</v>
      </c>
      <c r="X1071" s="48">
        <f>COUNTIFS($E$7:$E$3006,U1071,$I$7:$I$3006,'RC'!$E$6)</f>
        <v>0</v>
      </c>
      <c r="Y1071" s="48"/>
      <c r="Z1071" s="51" t="str">
        <f>IF(AQ1071='RC'!$E$6,AC1071*1000+AD1071,"")</f>
        <v/>
      </c>
      <c r="AA1071" s="51" t="str">
        <f>IF(AB1071="","",IF(AQ1071='RC'!$E$6,AC1071*1000-AD1071,""))</f>
        <v/>
      </c>
      <c r="AB1071" s="48" t="str">
        <f>IFERROR(VLOOKUP(E1071,Funcionários!$C$8:$E$207,3,FALSE),"")</f>
        <v/>
      </c>
      <c r="AC1071" s="50" t="str">
        <f>IF(AB1071="","",IF(COUNTIFS($AB$7:$AB$3006,AB1071,$AQ$7:$AQ$3006,'RC'!$E$6)=0,"",COUNTIFS($M$7:$M$3006,"Concluída no prazo",$AB$7:$AB$3006,AB1071,$AQ$7:$AQ$3006,'RC'!$E$6)/COUNTIFS($AB$7:$AB$3006,AB1071,$AQ$7:$AQ$3006,'RC'!$E$6)))</f>
        <v/>
      </c>
      <c r="AD1071" s="48">
        <f>SUMIF($AQ$7:$AQ$3006,'RC'!$E$6,$J$7:$J$3006)+SUMIF($AQ$7:$AQ$3006,'RC'!$E$6,$L$7:$L$3006)</f>
        <v>21</v>
      </c>
      <c r="AF1071" s="48">
        <v>3.9359999999996703E-2</v>
      </c>
      <c r="AG1071" s="48">
        <f>IF(OR(AQ1071="",AQ1071&lt;&gt;'RC'!$E$6,AB1071&lt;&gt;'RC'!$D$21),0,1)</f>
        <v>0</v>
      </c>
      <c r="AH1071" s="48">
        <f t="shared" si="372"/>
        <v>3.9359999999996703E-2</v>
      </c>
      <c r="AI1071" s="48" t="str">
        <f t="shared" si="354"/>
        <v/>
      </c>
      <c r="AJ1071" s="48" t="str">
        <f t="shared" si="355"/>
        <v/>
      </c>
      <c r="AK1071" s="52" t="str">
        <f t="shared" si="356"/>
        <v/>
      </c>
      <c r="AL1071" s="52" t="str">
        <f t="shared" si="357"/>
        <v/>
      </c>
      <c r="AM1071" s="48" t="str">
        <f t="shared" si="358"/>
        <v/>
      </c>
      <c r="AN1071" s="48" t="str">
        <f t="shared" si="359"/>
        <v/>
      </c>
      <c r="AP1071" s="18" t="str">
        <f t="shared" si="360"/>
        <v/>
      </c>
      <c r="AQ1071" s="18" t="str">
        <f t="shared" si="361"/>
        <v/>
      </c>
      <c r="AR1071" s="18">
        <v>3.9359999999999999E-2</v>
      </c>
      <c r="AS1071" s="18">
        <f>IF(AF!$D$27="Todos",1,IF(M1071=AF!$D$27,1,0))</f>
        <v>1</v>
      </c>
      <c r="AT1071" s="53">
        <f>IF(AND(E1071=AF!$D$6,OR(LT!M1071=AF!$D$27,AF!$D$27="Todos"),OR(AP1071=AF!$E$8,AQ1071=AF!$E$8)),AR1071+AS1071,0)</f>
        <v>0</v>
      </c>
      <c r="AU1071" s="18" t="str">
        <f t="shared" si="362"/>
        <v/>
      </c>
      <c r="AV1071" s="54" t="str">
        <f t="shared" si="363"/>
        <v/>
      </c>
      <c r="AW1071" s="54" t="str">
        <f t="shared" si="364"/>
        <v/>
      </c>
      <c r="AX1071" s="18" t="str">
        <f t="shared" si="365"/>
        <v/>
      </c>
      <c r="AY1071" s="18" t="str">
        <f t="shared" si="366"/>
        <v/>
      </c>
      <c r="BA1071" s="18">
        <f>IF($E1071=AF!$D$6,IF($M1071="Concluída no prazo",2,IF($M1071="Concluída com atraso",1,0)),0)</f>
        <v>0</v>
      </c>
      <c r="BB1071" s="18">
        <f>IF($E1071=AF!$D$6,IF($M1071="Atrasada",2,IF($M1071="Concluída com atraso",1,0)),0)</f>
        <v>0</v>
      </c>
      <c r="BC1071" s="18">
        <v>1.065E-2</v>
      </c>
      <c r="BD1071" s="18">
        <f t="shared" si="373"/>
        <v>1.065E-2</v>
      </c>
      <c r="BE1071" s="18">
        <f t="shared" si="373"/>
        <v>1.065E-2</v>
      </c>
      <c r="BF1071" s="18" t="str">
        <f t="shared" si="367"/>
        <v/>
      </c>
      <c r="BN1071" s="18" t="str">
        <f t="shared" si="368"/>
        <v>s</v>
      </c>
    </row>
    <row r="1072" spans="3:66" ht="50.1" customHeight="1" thickTop="1" thickBot="1" x14ac:dyDescent="0.3">
      <c r="C1072" s="46"/>
      <c r="D1072" s="46"/>
      <c r="E1072" s="46"/>
      <c r="F1072" s="122"/>
      <c r="G1072" s="122"/>
      <c r="H1072" s="78" t="str">
        <f t="shared" si="369"/>
        <v/>
      </c>
      <c r="I1072" s="78" t="str">
        <f t="shared" si="370"/>
        <v/>
      </c>
      <c r="J1072" s="16"/>
      <c r="K1072" s="46" t="str">
        <f t="shared" si="371"/>
        <v/>
      </c>
      <c r="L1072" s="16"/>
      <c r="M1072" s="16"/>
      <c r="N1072" s="46"/>
      <c r="O1072" s="47" t="str">
        <f t="shared" si="374"/>
        <v/>
      </c>
      <c r="P1072" s="47"/>
      <c r="Q1072" s="48" t="str">
        <f>IFERROR(VLOOKUP(E1072,Funcionários!$C$8:$E$207,3,FALSE),"")</f>
        <v/>
      </c>
      <c r="R1072" s="47"/>
      <c r="S1072" s="49" t="str">
        <f t="shared" si="375"/>
        <v/>
      </c>
      <c r="T1072" s="49">
        <v>1.0659999999999999E-2</v>
      </c>
      <c r="U1072" s="48" t="str">
        <f>IF(Funcionários!C1073=0,"",Funcionários!C1073)</f>
        <v/>
      </c>
      <c r="V1072" s="50">
        <f>IF(U1072="",0,IF(COUNTIFS($E$7:$E$3006,U1072,$I$7:$I$3006,'RC'!$E$6)=0,0,COUNTIFS($M$7:$M$3006,"Concluída no prazo",$E$7:$E$3006,U1072,$I$7:$I$3006,'RC'!$E$6)/COUNTIFS($E$7:$E$3006,U1072,$I$7:$I$3006,'RC'!$E$6)))</f>
        <v>0</v>
      </c>
      <c r="W1072" s="49">
        <f>SUMIFS($J$7:$J$3006,$E$7:$E$3006,U1072,$I$7:$I$3006,'RC'!$E$6)+SUMIFS($L$7:$L$3006,$E$7:$E$3006,U1072,$I$7:$I$3006,'RC'!$E$6)</f>
        <v>0</v>
      </c>
      <c r="X1072" s="48">
        <f>COUNTIFS($E$7:$E$3006,U1072,$I$7:$I$3006,'RC'!$E$6)</f>
        <v>0</v>
      </c>
      <c r="Y1072" s="48"/>
      <c r="Z1072" s="51" t="str">
        <f>IF(AQ1072='RC'!$E$6,AC1072*1000+AD1072,"")</f>
        <v/>
      </c>
      <c r="AA1072" s="51" t="str">
        <f>IF(AB1072="","",IF(AQ1072='RC'!$E$6,AC1072*1000-AD1072,""))</f>
        <v/>
      </c>
      <c r="AB1072" s="48" t="str">
        <f>IFERROR(VLOOKUP(E1072,Funcionários!$C$8:$E$207,3,FALSE),"")</f>
        <v/>
      </c>
      <c r="AC1072" s="50" t="str">
        <f>IF(AB1072="","",IF(COUNTIFS($AB$7:$AB$3006,AB1072,$AQ$7:$AQ$3006,'RC'!$E$6)=0,"",COUNTIFS($M$7:$M$3006,"Concluída no prazo",$AB$7:$AB$3006,AB1072,$AQ$7:$AQ$3006,'RC'!$E$6)/COUNTIFS($AB$7:$AB$3006,AB1072,$AQ$7:$AQ$3006,'RC'!$E$6)))</f>
        <v/>
      </c>
      <c r="AD1072" s="48">
        <f>SUMIF($AQ$7:$AQ$3006,'RC'!$E$6,$J$7:$J$3006)+SUMIF($AQ$7:$AQ$3006,'RC'!$E$6,$L$7:$L$3006)</f>
        <v>21</v>
      </c>
      <c r="AF1072" s="48">
        <v>3.93499999999967E-2</v>
      </c>
      <c r="AG1072" s="48">
        <f>IF(OR(AQ1072="",AQ1072&lt;&gt;'RC'!$E$6,AB1072&lt;&gt;'RC'!$D$21),0,1)</f>
        <v>0</v>
      </c>
      <c r="AH1072" s="48">
        <f t="shared" si="372"/>
        <v>3.93499999999967E-2</v>
      </c>
      <c r="AI1072" s="48" t="str">
        <f t="shared" si="354"/>
        <v/>
      </c>
      <c r="AJ1072" s="48" t="str">
        <f t="shared" si="355"/>
        <v/>
      </c>
      <c r="AK1072" s="52" t="str">
        <f t="shared" si="356"/>
        <v/>
      </c>
      <c r="AL1072" s="52" t="str">
        <f t="shared" si="357"/>
        <v/>
      </c>
      <c r="AM1072" s="48" t="str">
        <f t="shared" si="358"/>
        <v/>
      </c>
      <c r="AN1072" s="48" t="str">
        <f t="shared" si="359"/>
        <v/>
      </c>
      <c r="AP1072" s="18" t="str">
        <f t="shared" si="360"/>
        <v/>
      </c>
      <c r="AQ1072" s="18" t="str">
        <f t="shared" si="361"/>
        <v/>
      </c>
      <c r="AR1072" s="18">
        <v>3.9350000000000003E-2</v>
      </c>
      <c r="AS1072" s="18">
        <f>IF(AF!$D$27="Todos",1,IF(M1072=AF!$D$27,1,0))</f>
        <v>1</v>
      </c>
      <c r="AT1072" s="53">
        <f>IF(AND(E1072=AF!$D$6,OR(LT!M1072=AF!$D$27,AF!$D$27="Todos"),OR(AP1072=AF!$E$8,AQ1072=AF!$E$8)),AR1072+AS1072,0)</f>
        <v>0</v>
      </c>
      <c r="AU1072" s="18" t="str">
        <f t="shared" si="362"/>
        <v/>
      </c>
      <c r="AV1072" s="54" t="str">
        <f t="shared" si="363"/>
        <v/>
      </c>
      <c r="AW1072" s="54" t="str">
        <f t="shared" si="364"/>
        <v/>
      </c>
      <c r="AX1072" s="18" t="str">
        <f t="shared" si="365"/>
        <v/>
      </c>
      <c r="AY1072" s="18" t="str">
        <f t="shared" si="366"/>
        <v/>
      </c>
      <c r="BA1072" s="18">
        <f>IF($E1072=AF!$D$6,IF($M1072="Concluída no prazo",2,IF($M1072="Concluída com atraso",1,0)),0)</f>
        <v>0</v>
      </c>
      <c r="BB1072" s="18">
        <f>IF($E1072=AF!$D$6,IF($M1072="Atrasada",2,IF($M1072="Concluída com atraso",1,0)),0)</f>
        <v>0</v>
      </c>
      <c r="BC1072" s="18">
        <v>1.0659999999999999E-2</v>
      </c>
      <c r="BD1072" s="18">
        <f t="shared" si="373"/>
        <v>1.0659999999999999E-2</v>
      </c>
      <c r="BE1072" s="18">
        <f t="shared" si="373"/>
        <v>1.0659999999999999E-2</v>
      </c>
      <c r="BF1072" s="18" t="str">
        <f t="shared" si="367"/>
        <v/>
      </c>
      <c r="BN1072" s="18" t="str">
        <f t="shared" si="368"/>
        <v>s</v>
      </c>
    </row>
    <row r="1073" spans="3:66" ht="50.1" customHeight="1" thickTop="1" thickBot="1" x14ac:dyDescent="0.3">
      <c r="C1073" s="46"/>
      <c r="D1073" s="46"/>
      <c r="E1073" s="46"/>
      <c r="F1073" s="122"/>
      <c r="G1073" s="122"/>
      <c r="H1073" s="78" t="str">
        <f t="shared" si="369"/>
        <v/>
      </c>
      <c r="I1073" s="78" t="str">
        <f t="shared" si="370"/>
        <v/>
      </c>
      <c r="J1073" s="16"/>
      <c r="K1073" s="46" t="str">
        <f t="shared" si="371"/>
        <v/>
      </c>
      <c r="L1073" s="16"/>
      <c r="M1073" s="16"/>
      <c r="N1073" s="46"/>
      <c r="O1073" s="47" t="str">
        <f t="shared" si="374"/>
        <v/>
      </c>
      <c r="P1073" s="47"/>
      <c r="Q1073" s="48" t="str">
        <f>IFERROR(VLOOKUP(E1073,Funcionários!$C$8:$E$207,3,FALSE),"")</f>
        <v/>
      </c>
      <c r="R1073" s="47"/>
      <c r="S1073" s="49" t="str">
        <f t="shared" si="375"/>
        <v/>
      </c>
      <c r="T1073" s="49">
        <v>1.0670000000000001E-2</v>
      </c>
      <c r="U1073" s="48" t="str">
        <f>IF(Funcionários!C1074=0,"",Funcionários!C1074)</f>
        <v/>
      </c>
      <c r="V1073" s="50">
        <f>IF(U1073="",0,IF(COUNTIFS($E$7:$E$3006,U1073,$I$7:$I$3006,'RC'!$E$6)=0,0,COUNTIFS($M$7:$M$3006,"Concluída no prazo",$E$7:$E$3006,U1073,$I$7:$I$3006,'RC'!$E$6)/COUNTIFS($E$7:$E$3006,U1073,$I$7:$I$3006,'RC'!$E$6)))</f>
        <v>0</v>
      </c>
      <c r="W1073" s="49">
        <f>SUMIFS($J$7:$J$3006,$E$7:$E$3006,U1073,$I$7:$I$3006,'RC'!$E$6)+SUMIFS($L$7:$L$3006,$E$7:$E$3006,U1073,$I$7:$I$3006,'RC'!$E$6)</f>
        <v>0</v>
      </c>
      <c r="X1073" s="48">
        <f>COUNTIFS($E$7:$E$3006,U1073,$I$7:$I$3006,'RC'!$E$6)</f>
        <v>0</v>
      </c>
      <c r="Y1073" s="48"/>
      <c r="Z1073" s="51" t="str">
        <f>IF(AQ1073='RC'!$E$6,AC1073*1000+AD1073,"")</f>
        <v/>
      </c>
      <c r="AA1073" s="51" t="str">
        <f>IF(AB1073="","",IF(AQ1073='RC'!$E$6,AC1073*1000-AD1073,""))</f>
        <v/>
      </c>
      <c r="AB1073" s="48" t="str">
        <f>IFERROR(VLOOKUP(E1073,Funcionários!$C$8:$E$207,3,FALSE),"")</f>
        <v/>
      </c>
      <c r="AC1073" s="50" t="str">
        <f>IF(AB1073="","",IF(COUNTIFS($AB$7:$AB$3006,AB1073,$AQ$7:$AQ$3006,'RC'!$E$6)=0,"",COUNTIFS($M$7:$M$3006,"Concluída no prazo",$AB$7:$AB$3006,AB1073,$AQ$7:$AQ$3006,'RC'!$E$6)/COUNTIFS($AB$7:$AB$3006,AB1073,$AQ$7:$AQ$3006,'RC'!$E$6)))</f>
        <v/>
      </c>
      <c r="AD1073" s="48">
        <f>SUMIF($AQ$7:$AQ$3006,'RC'!$E$6,$J$7:$J$3006)+SUMIF($AQ$7:$AQ$3006,'RC'!$E$6,$L$7:$L$3006)</f>
        <v>21</v>
      </c>
      <c r="AF1073" s="48">
        <v>3.9339999999996697E-2</v>
      </c>
      <c r="AG1073" s="48">
        <f>IF(OR(AQ1073="",AQ1073&lt;&gt;'RC'!$E$6,AB1073&lt;&gt;'RC'!$D$21),0,1)</f>
        <v>0</v>
      </c>
      <c r="AH1073" s="48">
        <f t="shared" si="372"/>
        <v>3.9339999999996697E-2</v>
      </c>
      <c r="AI1073" s="48" t="str">
        <f t="shared" si="354"/>
        <v/>
      </c>
      <c r="AJ1073" s="48" t="str">
        <f t="shared" si="355"/>
        <v/>
      </c>
      <c r="AK1073" s="52" t="str">
        <f t="shared" si="356"/>
        <v/>
      </c>
      <c r="AL1073" s="52" t="str">
        <f t="shared" si="357"/>
        <v/>
      </c>
      <c r="AM1073" s="48" t="str">
        <f t="shared" si="358"/>
        <v/>
      </c>
      <c r="AN1073" s="48" t="str">
        <f t="shared" si="359"/>
        <v/>
      </c>
      <c r="AP1073" s="18" t="str">
        <f t="shared" si="360"/>
        <v/>
      </c>
      <c r="AQ1073" s="18" t="str">
        <f t="shared" si="361"/>
        <v/>
      </c>
      <c r="AR1073" s="18">
        <v>3.934E-2</v>
      </c>
      <c r="AS1073" s="18">
        <f>IF(AF!$D$27="Todos",1,IF(M1073=AF!$D$27,1,0))</f>
        <v>1</v>
      </c>
      <c r="AT1073" s="53">
        <f>IF(AND(E1073=AF!$D$6,OR(LT!M1073=AF!$D$27,AF!$D$27="Todos"),OR(AP1073=AF!$E$8,AQ1073=AF!$E$8)),AR1073+AS1073,0)</f>
        <v>0</v>
      </c>
      <c r="AU1073" s="18" t="str">
        <f t="shared" si="362"/>
        <v/>
      </c>
      <c r="AV1073" s="54" t="str">
        <f t="shared" si="363"/>
        <v/>
      </c>
      <c r="AW1073" s="54" t="str">
        <f t="shared" si="364"/>
        <v/>
      </c>
      <c r="AX1073" s="18" t="str">
        <f t="shared" si="365"/>
        <v/>
      </c>
      <c r="AY1073" s="18" t="str">
        <f t="shared" si="366"/>
        <v/>
      </c>
      <c r="BA1073" s="18">
        <f>IF($E1073=AF!$D$6,IF($M1073="Concluída no prazo",2,IF($M1073="Concluída com atraso",1,0)),0)</f>
        <v>0</v>
      </c>
      <c r="BB1073" s="18">
        <f>IF($E1073=AF!$D$6,IF($M1073="Atrasada",2,IF($M1073="Concluída com atraso",1,0)),0)</f>
        <v>0</v>
      </c>
      <c r="BC1073" s="18">
        <v>1.0670000000000001E-2</v>
      </c>
      <c r="BD1073" s="18">
        <f t="shared" si="373"/>
        <v>1.0670000000000001E-2</v>
      </c>
      <c r="BE1073" s="18">
        <f t="shared" si="373"/>
        <v>1.0670000000000001E-2</v>
      </c>
      <c r="BF1073" s="18" t="str">
        <f t="shared" si="367"/>
        <v/>
      </c>
      <c r="BN1073" s="18" t="str">
        <f t="shared" si="368"/>
        <v>s</v>
      </c>
    </row>
    <row r="1074" spans="3:66" ht="50.1" customHeight="1" thickTop="1" thickBot="1" x14ac:dyDescent="0.3">
      <c r="C1074" s="46"/>
      <c r="D1074" s="46"/>
      <c r="E1074" s="46"/>
      <c r="F1074" s="122"/>
      <c r="G1074" s="122"/>
      <c r="H1074" s="78" t="str">
        <f t="shared" si="369"/>
        <v/>
      </c>
      <c r="I1074" s="78" t="str">
        <f t="shared" si="370"/>
        <v/>
      </c>
      <c r="J1074" s="16"/>
      <c r="K1074" s="46" t="str">
        <f t="shared" si="371"/>
        <v/>
      </c>
      <c r="L1074" s="16"/>
      <c r="M1074" s="16"/>
      <c r="N1074" s="46"/>
      <c r="O1074" s="47" t="str">
        <f t="shared" si="374"/>
        <v/>
      </c>
      <c r="P1074" s="47"/>
      <c r="Q1074" s="48" t="str">
        <f>IFERROR(VLOOKUP(E1074,Funcionários!$C$8:$E$207,3,FALSE),"")</f>
        <v/>
      </c>
      <c r="R1074" s="47"/>
      <c r="S1074" s="49" t="str">
        <f t="shared" si="375"/>
        <v/>
      </c>
      <c r="T1074" s="49">
        <v>1.068E-2</v>
      </c>
      <c r="U1074" s="48" t="str">
        <f>IF(Funcionários!C1075=0,"",Funcionários!C1075)</f>
        <v/>
      </c>
      <c r="V1074" s="50">
        <f>IF(U1074="",0,IF(COUNTIFS($E$7:$E$3006,U1074,$I$7:$I$3006,'RC'!$E$6)=0,0,COUNTIFS($M$7:$M$3006,"Concluída no prazo",$E$7:$E$3006,U1074,$I$7:$I$3006,'RC'!$E$6)/COUNTIFS($E$7:$E$3006,U1074,$I$7:$I$3006,'RC'!$E$6)))</f>
        <v>0</v>
      </c>
      <c r="W1074" s="49">
        <f>SUMIFS($J$7:$J$3006,$E$7:$E$3006,U1074,$I$7:$I$3006,'RC'!$E$6)+SUMIFS($L$7:$L$3006,$E$7:$E$3006,U1074,$I$7:$I$3006,'RC'!$E$6)</f>
        <v>0</v>
      </c>
      <c r="X1074" s="48">
        <f>COUNTIFS($E$7:$E$3006,U1074,$I$7:$I$3006,'RC'!$E$6)</f>
        <v>0</v>
      </c>
      <c r="Y1074" s="48"/>
      <c r="Z1074" s="51" t="str">
        <f>IF(AQ1074='RC'!$E$6,AC1074*1000+AD1074,"")</f>
        <v/>
      </c>
      <c r="AA1074" s="51" t="str">
        <f>IF(AB1074="","",IF(AQ1074='RC'!$E$6,AC1074*1000-AD1074,""))</f>
        <v/>
      </c>
      <c r="AB1074" s="48" t="str">
        <f>IFERROR(VLOOKUP(E1074,Funcionários!$C$8:$E$207,3,FALSE),"")</f>
        <v/>
      </c>
      <c r="AC1074" s="50" t="str">
        <f>IF(AB1074="","",IF(COUNTIFS($AB$7:$AB$3006,AB1074,$AQ$7:$AQ$3006,'RC'!$E$6)=0,"",COUNTIFS($M$7:$M$3006,"Concluída no prazo",$AB$7:$AB$3006,AB1074,$AQ$7:$AQ$3006,'RC'!$E$6)/COUNTIFS($AB$7:$AB$3006,AB1074,$AQ$7:$AQ$3006,'RC'!$E$6)))</f>
        <v/>
      </c>
      <c r="AD1074" s="48">
        <f>SUMIF($AQ$7:$AQ$3006,'RC'!$E$6,$J$7:$J$3006)+SUMIF($AQ$7:$AQ$3006,'RC'!$E$6,$L$7:$L$3006)</f>
        <v>21</v>
      </c>
      <c r="AF1074" s="48">
        <v>3.9329999999996701E-2</v>
      </c>
      <c r="AG1074" s="48">
        <f>IF(OR(AQ1074="",AQ1074&lt;&gt;'RC'!$E$6,AB1074&lt;&gt;'RC'!$D$21),0,1)</f>
        <v>0</v>
      </c>
      <c r="AH1074" s="48">
        <f t="shared" si="372"/>
        <v>3.9329999999996701E-2</v>
      </c>
      <c r="AI1074" s="48" t="str">
        <f t="shared" si="354"/>
        <v/>
      </c>
      <c r="AJ1074" s="48" t="str">
        <f t="shared" si="355"/>
        <v/>
      </c>
      <c r="AK1074" s="52" t="str">
        <f t="shared" si="356"/>
        <v/>
      </c>
      <c r="AL1074" s="52" t="str">
        <f t="shared" si="357"/>
        <v/>
      </c>
      <c r="AM1074" s="48" t="str">
        <f t="shared" si="358"/>
        <v/>
      </c>
      <c r="AN1074" s="48" t="str">
        <f t="shared" si="359"/>
        <v/>
      </c>
      <c r="AP1074" s="18" t="str">
        <f t="shared" si="360"/>
        <v/>
      </c>
      <c r="AQ1074" s="18" t="str">
        <f t="shared" si="361"/>
        <v/>
      </c>
      <c r="AR1074" s="18">
        <v>3.9329999999999997E-2</v>
      </c>
      <c r="AS1074" s="18">
        <f>IF(AF!$D$27="Todos",1,IF(M1074=AF!$D$27,1,0))</f>
        <v>1</v>
      </c>
      <c r="AT1074" s="53">
        <f>IF(AND(E1074=AF!$D$6,OR(LT!M1074=AF!$D$27,AF!$D$27="Todos"),OR(AP1074=AF!$E$8,AQ1074=AF!$E$8)),AR1074+AS1074,0)</f>
        <v>0</v>
      </c>
      <c r="AU1074" s="18" t="str">
        <f t="shared" si="362"/>
        <v/>
      </c>
      <c r="AV1074" s="54" t="str">
        <f t="shared" si="363"/>
        <v/>
      </c>
      <c r="AW1074" s="54" t="str">
        <f t="shared" si="364"/>
        <v/>
      </c>
      <c r="AX1074" s="18" t="str">
        <f t="shared" si="365"/>
        <v/>
      </c>
      <c r="AY1074" s="18" t="str">
        <f t="shared" si="366"/>
        <v/>
      </c>
      <c r="BA1074" s="18">
        <f>IF($E1074=AF!$D$6,IF($M1074="Concluída no prazo",2,IF($M1074="Concluída com atraso",1,0)),0)</f>
        <v>0</v>
      </c>
      <c r="BB1074" s="18">
        <f>IF($E1074=AF!$D$6,IF($M1074="Atrasada",2,IF($M1074="Concluída com atraso",1,0)),0)</f>
        <v>0</v>
      </c>
      <c r="BC1074" s="18">
        <v>1.068E-2</v>
      </c>
      <c r="BD1074" s="18">
        <f t="shared" si="373"/>
        <v>1.068E-2</v>
      </c>
      <c r="BE1074" s="18">
        <f t="shared" si="373"/>
        <v>1.068E-2</v>
      </c>
      <c r="BF1074" s="18" t="str">
        <f t="shared" si="367"/>
        <v/>
      </c>
      <c r="BN1074" s="18" t="str">
        <f t="shared" si="368"/>
        <v>s</v>
      </c>
    </row>
    <row r="1075" spans="3:66" ht="50.1" customHeight="1" thickTop="1" thickBot="1" x14ac:dyDescent="0.3">
      <c r="C1075" s="46"/>
      <c r="D1075" s="46"/>
      <c r="E1075" s="46"/>
      <c r="F1075" s="122"/>
      <c r="G1075" s="122"/>
      <c r="H1075" s="78" t="str">
        <f t="shared" si="369"/>
        <v/>
      </c>
      <c r="I1075" s="78" t="str">
        <f t="shared" si="370"/>
        <v/>
      </c>
      <c r="J1075" s="16"/>
      <c r="K1075" s="46" t="str">
        <f t="shared" si="371"/>
        <v/>
      </c>
      <c r="L1075" s="16"/>
      <c r="M1075" s="16"/>
      <c r="N1075" s="46"/>
      <c r="O1075" s="47" t="str">
        <f t="shared" si="374"/>
        <v/>
      </c>
      <c r="P1075" s="47"/>
      <c r="Q1075" s="48" t="str">
        <f>IFERROR(VLOOKUP(E1075,Funcionários!$C$8:$E$207,3,FALSE),"")</f>
        <v/>
      </c>
      <c r="R1075" s="47"/>
      <c r="S1075" s="49" t="str">
        <f t="shared" si="375"/>
        <v/>
      </c>
      <c r="T1075" s="49">
        <v>1.069E-2</v>
      </c>
      <c r="U1075" s="48" t="str">
        <f>IF(Funcionários!C1076=0,"",Funcionários!C1076)</f>
        <v/>
      </c>
      <c r="V1075" s="50">
        <f>IF(U1075="",0,IF(COUNTIFS($E$7:$E$3006,U1075,$I$7:$I$3006,'RC'!$E$6)=0,0,COUNTIFS($M$7:$M$3006,"Concluída no prazo",$E$7:$E$3006,U1075,$I$7:$I$3006,'RC'!$E$6)/COUNTIFS($E$7:$E$3006,U1075,$I$7:$I$3006,'RC'!$E$6)))</f>
        <v>0</v>
      </c>
      <c r="W1075" s="49">
        <f>SUMIFS($J$7:$J$3006,$E$7:$E$3006,U1075,$I$7:$I$3006,'RC'!$E$6)+SUMIFS($L$7:$L$3006,$E$7:$E$3006,U1075,$I$7:$I$3006,'RC'!$E$6)</f>
        <v>0</v>
      </c>
      <c r="X1075" s="48">
        <f>COUNTIFS($E$7:$E$3006,U1075,$I$7:$I$3006,'RC'!$E$6)</f>
        <v>0</v>
      </c>
      <c r="Y1075" s="48"/>
      <c r="Z1075" s="51" t="str">
        <f>IF(AQ1075='RC'!$E$6,AC1075*1000+AD1075,"")</f>
        <v/>
      </c>
      <c r="AA1075" s="51" t="str">
        <f>IF(AB1075="","",IF(AQ1075='RC'!$E$6,AC1075*1000-AD1075,""))</f>
        <v/>
      </c>
      <c r="AB1075" s="48" t="str">
        <f>IFERROR(VLOOKUP(E1075,Funcionários!$C$8:$E$207,3,FALSE),"")</f>
        <v/>
      </c>
      <c r="AC1075" s="50" t="str">
        <f>IF(AB1075="","",IF(COUNTIFS($AB$7:$AB$3006,AB1075,$AQ$7:$AQ$3006,'RC'!$E$6)=0,"",COUNTIFS($M$7:$M$3006,"Concluída no prazo",$AB$7:$AB$3006,AB1075,$AQ$7:$AQ$3006,'RC'!$E$6)/COUNTIFS($AB$7:$AB$3006,AB1075,$AQ$7:$AQ$3006,'RC'!$E$6)))</f>
        <v/>
      </c>
      <c r="AD1075" s="48">
        <f>SUMIF($AQ$7:$AQ$3006,'RC'!$E$6,$J$7:$J$3006)+SUMIF($AQ$7:$AQ$3006,'RC'!$E$6,$L$7:$L$3006)</f>
        <v>21</v>
      </c>
      <c r="AF1075" s="48">
        <v>3.9319999999996698E-2</v>
      </c>
      <c r="AG1075" s="48">
        <f>IF(OR(AQ1075="",AQ1075&lt;&gt;'RC'!$E$6,AB1075&lt;&gt;'RC'!$D$21),0,1)</f>
        <v>0</v>
      </c>
      <c r="AH1075" s="48">
        <f t="shared" si="372"/>
        <v>3.9319999999996698E-2</v>
      </c>
      <c r="AI1075" s="48" t="str">
        <f t="shared" si="354"/>
        <v/>
      </c>
      <c r="AJ1075" s="48" t="str">
        <f t="shared" si="355"/>
        <v/>
      </c>
      <c r="AK1075" s="52" t="str">
        <f t="shared" si="356"/>
        <v/>
      </c>
      <c r="AL1075" s="52" t="str">
        <f t="shared" si="357"/>
        <v/>
      </c>
      <c r="AM1075" s="48" t="str">
        <f t="shared" si="358"/>
        <v/>
      </c>
      <c r="AN1075" s="48" t="str">
        <f t="shared" si="359"/>
        <v/>
      </c>
      <c r="AP1075" s="18" t="str">
        <f t="shared" si="360"/>
        <v/>
      </c>
      <c r="AQ1075" s="18" t="str">
        <f t="shared" si="361"/>
        <v/>
      </c>
      <c r="AR1075" s="18">
        <v>3.9320000000000001E-2</v>
      </c>
      <c r="AS1075" s="18">
        <f>IF(AF!$D$27="Todos",1,IF(M1075=AF!$D$27,1,0))</f>
        <v>1</v>
      </c>
      <c r="AT1075" s="53">
        <f>IF(AND(E1075=AF!$D$6,OR(LT!M1075=AF!$D$27,AF!$D$27="Todos"),OR(AP1075=AF!$E$8,AQ1075=AF!$E$8)),AR1075+AS1075,0)</f>
        <v>0</v>
      </c>
      <c r="AU1075" s="18" t="str">
        <f t="shared" si="362"/>
        <v/>
      </c>
      <c r="AV1075" s="54" t="str">
        <f t="shared" si="363"/>
        <v/>
      </c>
      <c r="AW1075" s="54" t="str">
        <f t="shared" si="364"/>
        <v/>
      </c>
      <c r="AX1075" s="18" t="str">
        <f t="shared" si="365"/>
        <v/>
      </c>
      <c r="AY1075" s="18" t="str">
        <f t="shared" si="366"/>
        <v/>
      </c>
      <c r="BA1075" s="18">
        <f>IF($E1075=AF!$D$6,IF($M1075="Concluída no prazo",2,IF($M1075="Concluída com atraso",1,0)),0)</f>
        <v>0</v>
      </c>
      <c r="BB1075" s="18">
        <f>IF($E1075=AF!$D$6,IF($M1075="Atrasada",2,IF($M1075="Concluída com atraso",1,0)),0)</f>
        <v>0</v>
      </c>
      <c r="BC1075" s="18">
        <v>1.069E-2</v>
      </c>
      <c r="BD1075" s="18">
        <f t="shared" si="373"/>
        <v>1.069E-2</v>
      </c>
      <c r="BE1075" s="18">
        <f t="shared" si="373"/>
        <v>1.069E-2</v>
      </c>
      <c r="BF1075" s="18" t="str">
        <f t="shared" si="367"/>
        <v/>
      </c>
      <c r="BN1075" s="18" t="str">
        <f t="shared" si="368"/>
        <v>s</v>
      </c>
    </row>
    <row r="1076" spans="3:66" ht="50.1" customHeight="1" thickTop="1" thickBot="1" x14ac:dyDescent="0.3">
      <c r="C1076" s="46"/>
      <c r="D1076" s="46"/>
      <c r="E1076" s="46"/>
      <c r="F1076" s="122"/>
      <c r="G1076" s="122"/>
      <c r="H1076" s="78" t="str">
        <f t="shared" si="369"/>
        <v/>
      </c>
      <c r="I1076" s="78" t="str">
        <f t="shared" si="370"/>
        <v/>
      </c>
      <c r="J1076" s="16"/>
      <c r="K1076" s="46" t="str">
        <f t="shared" si="371"/>
        <v/>
      </c>
      <c r="L1076" s="16"/>
      <c r="M1076" s="16"/>
      <c r="N1076" s="46"/>
      <c r="O1076" s="47" t="str">
        <f t="shared" si="374"/>
        <v/>
      </c>
      <c r="P1076" s="47"/>
      <c r="Q1076" s="48" t="str">
        <f>IFERROR(VLOOKUP(E1076,Funcionários!$C$8:$E$207,3,FALSE),"")</f>
        <v/>
      </c>
      <c r="R1076" s="47"/>
      <c r="S1076" s="49" t="str">
        <f t="shared" si="375"/>
        <v/>
      </c>
      <c r="T1076" s="49">
        <v>1.0699999999999999E-2</v>
      </c>
      <c r="U1076" s="48" t="str">
        <f>IF(Funcionários!C1077=0,"",Funcionários!C1077)</f>
        <v/>
      </c>
      <c r="V1076" s="50">
        <f>IF(U1076="",0,IF(COUNTIFS($E$7:$E$3006,U1076,$I$7:$I$3006,'RC'!$E$6)=0,0,COUNTIFS($M$7:$M$3006,"Concluída no prazo",$E$7:$E$3006,U1076,$I$7:$I$3006,'RC'!$E$6)/COUNTIFS($E$7:$E$3006,U1076,$I$7:$I$3006,'RC'!$E$6)))</f>
        <v>0</v>
      </c>
      <c r="W1076" s="49">
        <f>SUMIFS($J$7:$J$3006,$E$7:$E$3006,U1076,$I$7:$I$3006,'RC'!$E$6)+SUMIFS($L$7:$L$3006,$E$7:$E$3006,U1076,$I$7:$I$3006,'RC'!$E$6)</f>
        <v>0</v>
      </c>
      <c r="X1076" s="48">
        <f>COUNTIFS($E$7:$E$3006,U1076,$I$7:$I$3006,'RC'!$E$6)</f>
        <v>0</v>
      </c>
      <c r="Y1076" s="48"/>
      <c r="Z1076" s="51" t="str">
        <f>IF(AQ1076='RC'!$E$6,AC1076*1000+AD1076,"")</f>
        <v/>
      </c>
      <c r="AA1076" s="51" t="str">
        <f>IF(AB1076="","",IF(AQ1076='RC'!$E$6,AC1076*1000-AD1076,""))</f>
        <v/>
      </c>
      <c r="AB1076" s="48" t="str">
        <f>IFERROR(VLOOKUP(E1076,Funcionários!$C$8:$E$207,3,FALSE),"")</f>
        <v/>
      </c>
      <c r="AC1076" s="50" t="str">
        <f>IF(AB1076="","",IF(COUNTIFS($AB$7:$AB$3006,AB1076,$AQ$7:$AQ$3006,'RC'!$E$6)=0,"",COUNTIFS($M$7:$M$3006,"Concluída no prazo",$AB$7:$AB$3006,AB1076,$AQ$7:$AQ$3006,'RC'!$E$6)/COUNTIFS($AB$7:$AB$3006,AB1076,$AQ$7:$AQ$3006,'RC'!$E$6)))</f>
        <v/>
      </c>
      <c r="AD1076" s="48">
        <f>SUMIF($AQ$7:$AQ$3006,'RC'!$E$6,$J$7:$J$3006)+SUMIF($AQ$7:$AQ$3006,'RC'!$E$6,$L$7:$L$3006)</f>
        <v>21</v>
      </c>
      <c r="AF1076" s="48">
        <v>3.9309999999996702E-2</v>
      </c>
      <c r="AG1076" s="48">
        <f>IF(OR(AQ1076="",AQ1076&lt;&gt;'RC'!$E$6,AB1076&lt;&gt;'RC'!$D$21),0,1)</f>
        <v>0</v>
      </c>
      <c r="AH1076" s="48">
        <f t="shared" si="372"/>
        <v>3.9309999999996702E-2</v>
      </c>
      <c r="AI1076" s="48" t="str">
        <f t="shared" si="354"/>
        <v/>
      </c>
      <c r="AJ1076" s="48" t="str">
        <f t="shared" si="355"/>
        <v/>
      </c>
      <c r="AK1076" s="52" t="str">
        <f t="shared" si="356"/>
        <v/>
      </c>
      <c r="AL1076" s="52" t="str">
        <f t="shared" si="357"/>
        <v/>
      </c>
      <c r="AM1076" s="48" t="str">
        <f t="shared" si="358"/>
        <v/>
      </c>
      <c r="AN1076" s="48" t="str">
        <f t="shared" si="359"/>
        <v/>
      </c>
      <c r="AP1076" s="18" t="str">
        <f t="shared" si="360"/>
        <v/>
      </c>
      <c r="AQ1076" s="18" t="str">
        <f t="shared" si="361"/>
        <v/>
      </c>
      <c r="AR1076" s="18">
        <v>3.9309999999999998E-2</v>
      </c>
      <c r="AS1076" s="18">
        <f>IF(AF!$D$27="Todos",1,IF(M1076=AF!$D$27,1,0))</f>
        <v>1</v>
      </c>
      <c r="AT1076" s="53">
        <f>IF(AND(E1076=AF!$D$6,OR(LT!M1076=AF!$D$27,AF!$D$27="Todos"),OR(AP1076=AF!$E$8,AQ1076=AF!$E$8)),AR1076+AS1076,0)</f>
        <v>0</v>
      </c>
      <c r="AU1076" s="18" t="str">
        <f t="shared" si="362"/>
        <v/>
      </c>
      <c r="AV1076" s="54" t="str">
        <f t="shared" si="363"/>
        <v/>
      </c>
      <c r="AW1076" s="54" t="str">
        <f t="shared" si="364"/>
        <v/>
      </c>
      <c r="AX1076" s="18" t="str">
        <f t="shared" si="365"/>
        <v/>
      </c>
      <c r="AY1076" s="18" t="str">
        <f t="shared" si="366"/>
        <v/>
      </c>
      <c r="BA1076" s="18">
        <f>IF($E1076=AF!$D$6,IF($M1076="Concluída no prazo",2,IF($M1076="Concluída com atraso",1,0)),0)</f>
        <v>0</v>
      </c>
      <c r="BB1076" s="18">
        <f>IF($E1076=AF!$D$6,IF($M1076="Atrasada",2,IF($M1076="Concluída com atraso",1,0)),0)</f>
        <v>0</v>
      </c>
      <c r="BC1076" s="18">
        <v>1.0699999999999999E-2</v>
      </c>
      <c r="BD1076" s="18">
        <f t="shared" si="373"/>
        <v>1.0699999999999999E-2</v>
      </c>
      <c r="BE1076" s="18">
        <f t="shared" si="373"/>
        <v>1.0699999999999999E-2</v>
      </c>
      <c r="BF1076" s="18" t="str">
        <f t="shared" si="367"/>
        <v/>
      </c>
      <c r="BN1076" s="18" t="str">
        <f t="shared" si="368"/>
        <v>s</v>
      </c>
    </row>
    <row r="1077" spans="3:66" ht="50.1" customHeight="1" thickTop="1" thickBot="1" x14ac:dyDescent="0.3">
      <c r="C1077" s="46"/>
      <c r="D1077" s="46"/>
      <c r="E1077" s="46"/>
      <c r="F1077" s="122"/>
      <c r="G1077" s="122"/>
      <c r="H1077" s="78" t="str">
        <f t="shared" si="369"/>
        <v/>
      </c>
      <c r="I1077" s="78" t="str">
        <f t="shared" si="370"/>
        <v/>
      </c>
      <c r="J1077" s="16"/>
      <c r="K1077" s="46" t="str">
        <f t="shared" si="371"/>
        <v/>
      </c>
      <c r="L1077" s="16"/>
      <c r="M1077" s="16"/>
      <c r="N1077" s="46"/>
      <c r="O1077" s="47" t="str">
        <f t="shared" si="374"/>
        <v/>
      </c>
      <c r="P1077" s="47"/>
      <c r="Q1077" s="48" t="str">
        <f>IFERROR(VLOOKUP(E1077,Funcionários!$C$8:$E$207,3,FALSE),"")</f>
        <v/>
      </c>
      <c r="R1077" s="47"/>
      <c r="S1077" s="49" t="str">
        <f t="shared" si="375"/>
        <v/>
      </c>
      <c r="T1077" s="49">
        <v>1.0710000000000001E-2</v>
      </c>
      <c r="U1077" s="48" t="str">
        <f>IF(Funcionários!C1078=0,"",Funcionários!C1078)</f>
        <v/>
      </c>
      <c r="V1077" s="50">
        <f>IF(U1077="",0,IF(COUNTIFS($E$7:$E$3006,U1077,$I$7:$I$3006,'RC'!$E$6)=0,0,COUNTIFS($M$7:$M$3006,"Concluída no prazo",$E$7:$E$3006,U1077,$I$7:$I$3006,'RC'!$E$6)/COUNTIFS($E$7:$E$3006,U1077,$I$7:$I$3006,'RC'!$E$6)))</f>
        <v>0</v>
      </c>
      <c r="W1077" s="49">
        <f>SUMIFS($J$7:$J$3006,$E$7:$E$3006,U1077,$I$7:$I$3006,'RC'!$E$6)+SUMIFS($L$7:$L$3006,$E$7:$E$3006,U1077,$I$7:$I$3006,'RC'!$E$6)</f>
        <v>0</v>
      </c>
      <c r="X1077" s="48">
        <f>COUNTIFS($E$7:$E$3006,U1077,$I$7:$I$3006,'RC'!$E$6)</f>
        <v>0</v>
      </c>
      <c r="Y1077" s="48"/>
      <c r="Z1077" s="51" t="str">
        <f>IF(AQ1077='RC'!$E$6,AC1077*1000+AD1077,"")</f>
        <v/>
      </c>
      <c r="AA1077" s="51" t="str">
        <f>IF(AB1077="","",IF(AQ1077='RC'!$E$6,AC1077*1000-AD1077,""))</f>
        <v/>
      </c>
      <c r="AB1077" s="48" t="str">
        <f>IFERROR(VLOOKUP(E1077,Funcionários!$C$8:$E$207,3,FALSE),"")</f>
        <v/>
      </c>
      <c r="AC1077" s="50" t="str">
        <f>IF(AB1077="","",IF(COUNTIFS($AB$7:$AB$3006,AB1077,$AQ$7:$AQ$3006,'RC'!$E$6)=0,"",COUNTIFS($M$7:$M$3006,"Concluída no prazo",$AB$7:$AB$3006,AB1077,$AQ$7:$AQ$3006,'RC'!$E$6)/COUNTIFS($AB$7:$AB$3006,AB1077,$AQ$7:$AQ$3006,'RC'!$E$6)))</f>
        <v/>
      </c>
      <c r="AD1077" s="48">
        <f>SUMIF($AQ$7:$AQ$3006,'RC'!$E$6,$J$7:$J$3006)+SUMIF($AQ$7:$AQ$3006,'RC'!$E$6,$L$7:$L$3006)</f>
        <v>21</v>
      </c>
      <c r="AF1077" s="48">
        <v>3.9299999999996699E-2</v>
      </c>
      <c r="AG1077" s="48">
        <f>IF(OR(AQ1077="",AQ1077&lt;&gt;'RC'!$E$6,AB1077&lt;&gt;'RC'!$D$21),0,1)</f>
        <v>0</v>
      </c>
      <c r="AH1077" s="48">
        <f t="shared" si="372"/>
        <v>3.9299999999996699E-2</v>
      </c>
      <c r="AI1077" s="48" t="str">
        <f t="shared" si="354"/>
        <v/>
      </c>
      <c r="AJ1077" s="48" t="str">
        <f t="shared" si="355"/>
        <v/>
      </c>
      <c r="AK1077" s="52" t="str">
        <f t="shared" si="356"/>
        <v/>
      </c>
      <c r="AL1077" s="52" t="str">
        <f t="shared" si="357"/>
        <v/>
      </c>
      <c r="AM1077" s="48" t="str">
        <f t="shared" si="358"/>
        <v/>
      </c>
      <c r="AN1077" s="48" t="str">
        <f t="shared" si="359"/>
        <v/>
      </c>
      <c r="AP1077" s="18" t="str">
        <f t="shared" si="360"/>
        <v/>
      </c>
      <c r="AQ1077" s="18" t="str">
        <f t="shared" si="361"/>
        <v/>
      </c>
      <c r="AR1077" s="18">
        <v>3.9300000000000002E-2</v>
      </c>
      <c r="AS1077" s="18">
        <f>IF(AF!$D$27="Todos",1,IF(M1077=AF!$D$27,1,0))</f>
        <v>1</v>
      </c>
      <c r="AT1077" s="53">
        <f>IF(AND(E1077=AF!$D$6,OR(LT!M1077=AF!$D$27,AF!$D$27="Todos"),OR(AP1077=AF!$E$8,AQ1077=AF!$E$8)),AR1077+AS1077,0)</f>
        <v>0</v>
      </c>
      <c r="AU1077" s="18" t="str">
        <f t="shared" si="362"/>
        <v/>
      </c>
      <c r="AV1077" s="54" t="str">
        <f t="shared" si="363"/>
        <v/>
      </c>
      <c r="AW1077" s="54" t="str">
        <f t="shared" si="364"/>
        <v/>
      </c>
      <c r="AX1077" s="18" t="str">
        <f t="shared" si="365"/>
        <v/>
      </c>
      <c r="AY1077" s="18" t="str">
        <f t="shared" si="366"/>
        <v/>
      </c>
      <c r="BA1077" s="18">
        <f>IF($E1077=AF!$D$6,IF($M1077="Concluída no prazo",2,IF($M1077="Concluída com atraso",1,0)),0)</f>
        <v>0</v>
      </c>
      <c r="BB1077" s="18">
        <f>IF($E1077=AF!$D$6,IF($M1077="Atrasada",2,IF($M1077="Concluída com atraso",1,0)),0)</f>
        <v>0</v>
      </c>
      <c r="BC1077" s="18">
        <v>1.0710000000000001E-2</v>
      </c>
      <c r="BD1077" s="18">
        <f t="shared" si="373"/>
        <v>1.0710000000000001E-2</v>
      </c>
      <c r="BE1077" s="18">
        <f t="shared" si="373"/>
        <v>1.0710000000000001E-2</v>
      </c>
      <c r="BF1077" s="18" t="str">
        <f t="shared" si="367"/>
        <v/>
      </c>
      <c r="BN1077" s="18" t="str">
        <f t="shared" si="368"/>
        <v>s</v>
      </c>
    </row>
    <row r="1078" spans="3:66" ht="50.1" customHeight="1" thickTop="1" thickBot="1" x14ac:dyDescent="0.3">
      <c r="C1078" s="46"/>
      <c r="D1078" s="46"/>
      <c r="E1078" s="46"/>
      <c r="F1078" s="122"/>
      <c r="G1078" s="122"/>
      <c r="H1078" s="78" t="str">
        <f t="shared" si="369"/>
        <v/>
      </c>
      <c r="I1078" s="78" t="str">
        <f t="shared" si="370"/>
        <v/>
      </c>
      <c r="J1078" s="16"/>
      <c r="K1078" s="46" t="str">
        <f t="shared" si="371"/>
        <v/>
      </c>
      <c r="L1078" s="16"/>
      <c r="M1078" s="16"/>
      <c r="N1078" s="46"/>
      <c r="O1078" s="47" t="str">
        <f t="shared" si="374"/>
        <v/>
      </c>
      <c r="P1078" s="47"/>
      <c r="Q1078" s="48" t="str">
        <f>IFERROR(VLOOKUP(E1078,Funcionários!$C$8:$E$207,3,FALSE),"")</f>
        <v/>
      </c>
      <c r="R1078" s="47"/>
      <c r="S1078" s="49" t="str">
        <f t="shared" si="375"/>
        <v/>
      </c>
      <c r="T1078" s="49">
        <v>1.072E-2</v>
      </c>
      <c r="U1078" s="48" t="str">
        <f>IF(Funcionários!C1079=0,"",Funcionários!C1079)</f>
        <v/>
      </c>
      <c r="V1078" s="50">
        <f>IF(U1078="",0,IF(COUNTIFS($E$7:$E$3006,U1078,$I$7:$I$3006,'RC'!$E$6)=0,0,COUNTIFS($M$7:$M$3006,"Concluída no prazo",$E$7:$E$3006,U1078,$I$7:$I$3006,'RC'!$E$6)/COUNTIFS($E$7:$E$3006,U1078,$I$7:$I$3006,'RC'!$E$6)))</f>
        <v>0</v>
      </c>
      <c r="W1078" s="49">
        <f>SUMIFS($J$7:$J$3006,$E$7:$E$3006,U1078,$I$7:$I$3006,'RC'!$E$6)+SUMIFS($L$7:$L$3006,$E$7:$E$3006,U1078,$I$7:$I$3006,'RC'!$E$6)</f>
        <v>0</v>
      </c>
      <c r="X1078" s="48">
        <f>COUNTIFS($E$7:$E$3006,U1078,$I$7:$I$3006,'RC'!$E$6)</f>
        <v>0</v>
      </c>
      <c r="Y1078" s="48"/>
      <c r="Z1078" s="51" t="str">
        <f>IF(AQ1078='RC'!$E$6,AC1078*1000+AD1078,"")</f>
        <v/>
      </c>
      <c r="AA1078" s="51" t="str">
        <f>IF(AB1078="","",IF(AQ1078='RC'!$E$6,AC1078*1000-AD1078,""))</f>
        <v/>
      </c>
      <c r="AB1078" s="48" t="str">
        <f>IFERROR(VLOOKUP(E1078,Funcionários!$C$8:$E$207,3,FALSE),"")</f>
        <v/>
      </c>
      <c r="AC1078" s="50" t="str">
        <f>IF(AB1078="","",IF(COUNTIFS($AB$7:$AB$3006,AB1078,$AQ$7:$AQ$3006,'RC'!$E$6)=0,"",COUNTIFS($M$7:$M$3006,"Concluída no prazo",$AB$7:$AB$3006,AB1078,$AQ$7:$AQ$3006,'RC'!$E$6)/COUNTIFS($AB$7:$AB$3006,AB1078,$AQ$7:$AQ$3006,'RC'!$E$6)))</f>
        <v/>
      </c>
      <c r="AD1078" s="48">
        <f>SUMIF($AQ$7:$AQ$3006,'RC'!$E$6,$J$7:$J$3006)+SUMIF($AQ$7:$AQ$3006,'RC'!$E$6,$L$7:$L$3006)</f>
        <v>21</v>
      </c>
      <c r="AF1078" s="48">
        <v>3.9289999999996703E-2</v>
      </c>
      <c r="AG1078" s="48">
        <f>IF(OR(AQ1078="",AQ1078&lt;&gt;'RC'!$E$6,AB1078&lt;&gt;'RC'!$D$21),0,1)</f>
        <v>0</v>
      </c>
      <c r="AH1078" s="48">
        <f t="shared" si="372"/>
        <v>3.9289999999996703E-2</v>
      </c>
      <c r="AI1078" s="48" t="str">
        <f t="shared" si="354"/>
        <v/>
      </c>
      <c r="AJ1078" s="48" t="str">
        <f t="shared" si="355"/>
        <v/>
      </c>
      <c r="AK1078" s="52" t="str">
        <f t="shared" si="356"/>
        <v/>
      </c>
      <c r="AL1078" s="52" t="str">
        <f t="shared" si="357"/>
        <v/>
      </c>
      <c r="AM1078" s="48" t="str">
        <f t="shared" si="358"/>
        <v/>
      </c>
      <c r="AN1078" s="48" t="str">
        <f t="shared" si="359"/>
        <v/>
      </c>
      <c r="AP1078" s="18" t="str">
        <f t="shared" si="360"/>
        <v/>
      </c>
      <c r="AQ1078" s="18" t="str">
        <f t="shared" si="361"/>
        <v/>
      </c>
      <c r="AR1078" s="18">
        <v>3.9289999999999999E-2</v>
      </c>
      <c r="AS1078" s="18">
        <f>IF(AF!$D$27="Todos",1,IF(M1078=AF!$D$27,1,0))</f>
        <v>1</v>
      </c>
      <c r="AT1078" s="53">
        <f>IF(AND(E1078=AF!$D$6,OR(LT!M1078=AF!$D$27,AF!$D$27="Todos"),OR(AP1078=AF!$E$8,AQ1078=AF!$E$8)),AR1078+AS1078,0)</f>
        <v>0</v>
      </c>
      <c r="AU1078" s="18" t="str">
        <f t="shared" si="362"/>
        <v/>
      </c>
      <c r="AV1078" s="54" t="str">
        <f t="shared" si="363"/>
        <v/>
      </c>
      <c r="AW1078" s="54" t="str">
        <f t="shared" si="364"/>
        <v/>
      </c>
      <c r="AX1078" s="18" t="str">
        <f t="shared" si="365"/>
        <v/>
      </c>
      <c r="AY1078" s="18" t="str">
        <f t="shared" si="366"/>
        <v/>
      </c>
      <c r="BA1078" s="18">
        <f>IF($E1078=AF!$D$6,IF($M1078="Concluída no prazo",2,IF($M1078="Concluída com atraso",1,0)),0)</f>
        <v>0</v>
      </c>
      <c r="BB1078" s="18">
        <f>IF($E1078=AF!$D$6,IF($M1078="Atrasada",2,IF($M1078="Concluída com atraso",1,0)),0)</f>
        <v>0</v>
      </c>
      <c r="BC1078" s="18">
        <v>1.072E-2</v>
      </c>
      <c r="BD1078" s="18">
        <f t="shared" si="373"/>
        <v>1.072E-2</v>
      </c>
      <c r="BE1078" s="18">
        <f t="shared" si="373"/>
        <v>1.072E-2</v>
      </c>
      <c r="BF1078" s="18" t="str">
        <f t="shared" si="367"/>
        <v/>
      </c>
      <c r="BN1078" s="18" t="str">
        <f t="shared" si="368"/>
        <v>s</v>
      </c>
    </row>
    <row r="1079" spans="3:66" ht="50.1" customHeight="1" thickTop="1" thickBot="1" x14ac:dyDescent="0.3">
      <c r="C1079" s="46"/>
      <c r="D1079" s="46"/>
      <c r="E1079" s="46"/>
      <c r="F1079" s="122"/>
      <c r="G1079" s="122"/>
      <c r="H1079" s="78" t="str">
        <f t="shared" si="369"/>
        <v/>
      </c>
      <c r="I1079" s="78" t="str">
        <f t="shared" si="370"/>
        <v/>
      </c>
      <c r="J1079" s="16"/>
      <c r="K1079" s="46" t="str">
        <f t="shared" si="371"/>
        <v/>
      </c>
      <c r="L1079" s="16"/>
      <c r="M1079" s="16"/>
      <c r="N1079" s="46"/>
      <c r="O1079" s="47" t="str">
        <f t="shared" si="374"/>
        <v/>
      </c>
      <c r="P1079" s="47"/>
      <c r="Q1079" s="48" t="str">
        <f>IFERROR(VLOOKUP(E1079,Funcionários!$C$8:$E$207,3,FALSE),"")</f>
        <v/>
      </c>
      <c r="R1079" s="47"/>
      <c r="S1079" s="49" t="str">
        <f t="shared" si="375"/>
        <v/>
      </c>
      <c r="T1079" s="49">
        <v>1.073E-2</v>
      </c>
      <c r="U1079" s="48" t="str">
        <f>IF(Funcionários!C1080=0,"",Funcionários!C1080)</f>
        <v/>
      </c>
      <c r="V1079" s="50">
        <f>IF(U1079="",0,IF(COUNTIFS($E$7:$E$3006,U1079,$I$7:$I$3006,'RC'!$E$6)=0,0,COUNTIFS($M$7:$M$3006,"Concluída no prazo",$E$7:$E$3006,U1079,$I$7:$I$3006,'RC'!$E$6)/COUNTIFS($E$7:$E$3006,U1079,$I$7:$I$3006,'RC'!$E$6)))</f>
        <v>0</v>
      </c>
      <c r="W1079" s="49">
        <f>SUMIFS($J$7:$J$3006,$E$7:$E$3006,U1079,$I$7:$I$3006,'RC'!$E$6)+SUMIFS($L$7:$L$3006,$E$7:$E$3006,U1079,$I$7:$I$3006,'RC'!$E$6)</f>
        <v>0</v>
      </c>
      <c r="X1079" s="48">
        <f>COUNTIFS($E$7:$E$3006,U1079,$I$7:$I$3006,'RC'!$E$6)</f>
        <v>0</v>
      </c>
      <c r="Y1079" s="48"/>
      <c r="Z1079" s="51" t="str">
        <f>IF(AQ1079='RC'!$E$6,AC1079*1000+AD1079,"")</f>
        <v/>
      </c>
      <c r="AA1079" s="51" t="str">
        <f>IF(AB1079="","",IF(AQ1079='RC'!$E$6,AC1079*1000-AD1079,""))</f>
        <v/>
      </c>
      <c r="AB1079" s="48" t="str">
        <f>IFERROR(VLOOKUP(E1079,Funcionários!$C$8:$E$207,3,FALSE),"")</f>
        <v/>
      </c>
      <c r="AC1079" s="50" t="str">
        <f>IF(AB1079="","",IF(COUNTIFS($AB$7:$AB$3006,AB1079,$AQ$7:$AQ$3006,'RC'!$E$6)=0,"",COUNTIFS($M$7:$M$3006,"Concluída no prazo",$AB$7:$AB$3006,AB1079,$AQ$7:$AQ$3006,'RC'!$E$6)/COUNTIFS($AB$7:$AB$3006,AB1079,$AQ$7:$AQ$3006,'RC'!$E$6)))</f>
        <v/>
      </c>
      <c r="AD1079" s="48">
        <f>SUMIF($AQ$7:$AQ$3006,'RC'!$E$6,$J$7:$J$3006)+SUMIF($AQ$7:$AQ$3006,'RC'!$E$6,$L$7:$L$3006)</f>
        <v>21</v>
      </c>
      <c r="AF1079" s="48">
        <v>3.92799999999967E-2</v>
      </c>
      <c r="AG1079" s="48">
        <f>IF(OR(AQ1079="",AQ1079&lt;&gt;'RC'!$E$6,AB1079&lt;&gt;'RC'!$D$21),0,1)</f>
        <v>0</v>
      </c>
      <c r="AH1079" s="48">
        <f t="shared" si="372"/>
        <v>3.92799999999967E-2</v>
      </c>
      <c r="AI1079" s="48" t="str">
        <f t="shared" si="354"/>
        <v/>
      </c>
      <c r="AJ1079" s="48" t="str">
        <f t="shared" si="355"/>
        <v/>
      </c>
      <c r="AK1079" s="52" t="str">
        <f t="shared" si="356"/>
        <v/>
      </c>
      <c r="AL1079" s="52" t="str">
        <f t="shared" si="357"/>
        <v/>
      </c>
      <c r="AM1079" s="48" t="str">
        <f t="shared" si="358"/>
        <v/>
      </c>
      <c r="AN1079" s="48" t="str">
        <f t="shared" si="359"/>
        <v/>
      </c>
      <c r="AP1079" s="18" t="str">
        <f t="shared" si="360"/>
        <v/>
      </c>
      <c r="AQ1079" s="18" t="str">
        <f t="shared" si="361"/>
        <v/>
      </c>
      <c r="AR1079" s="18">
        <v>3.9280000000000002E-2</v>
      </c>
      <c r="AS1079" s="18">
        <f>IF(AF!$D$27="Todos",1,IF(M1079=AF!$D$27,1,0))</f>
        <v>1</v>
      </c>
      <c r="AT1079" s="53">
        <f>IF(AND(E1079=AF!$D$6,OR(LT!M1079=AF!$D$27,AF!$D$27="Todos"),OR(AP1079=AF!$E$8,AQ1079=AF!$E$8)),AR1079+AS1079,0)</f>
        <v>0</v>
      </c>
      <c r="AU1079" s="18" t="str">
        <f t="shared" si="362"/>
        <v/>
      </c>
      <c r="AV1079" s="54" t="str">
        <f t="shared" si="363"/>
        <v/>
      </c>
      <c r="AW1079" s="54" t="str">
        <f t="shared" si="364"/>
        <v/>
      </c>
      <c r="AX1079" s="18" t="str">
        <f t="shared" si="365"/>
        <v/>
      </c>
      <c r="AY1079" s="18" t="str">
        <f t="shared" si="366"/>
        <v/>
      </c>
      <c r="BA1079" s="18">
        <f>IF($E1079=AF!$D$6,IF($M1079="Concluída no prazo",2,IF($M1079="Concluída com atraso",1,0)),0)</f>
        <v>0</v>
      </c>
      <c r="BB1079" s="18">
        <f>IF($E1079=AF!$D$6,IF($M1079="Atrasada",2,IF($M1079="Concluída com atraso",1,0)),0)</f>
        <v>0</v>
      </c>
      <c r="BC1079" s="18">
        <v>1.073E-2</v>
      </c>
      <c r="BD1079" s="18">
        <f t="shared" si="373"/>
        <v>1.073E-2</v>
      </c>
      <c r="BE1079" s="18">
        <f t="shared" si="373"/>
        <v>1.073E-2</v>
      </c>
      <c r="BF1079" s="18" t="str">
        <f t="shared" si="367"/>
        <v/>
      </c>
      <c r="BN1079" s="18" t="str">
        <f t="shared" si="368"/>
        <v>s</v>
      </c>
    </row>
    <row r="1080" spans="3:66" ht="50.1" customHeight="1" thickTop="1" thickBot="1" x14ac:dyDescent="0.3">
      <c r="C1080" s="46"/>
      <c r="D1080" s="46"/>
      <c r="E1080" s="46"/>
      <c r="F1080" s="122"/>
      <c r="G1080" s="122"/>
      <c r="H1080" s="78" t="str">
        <f t="shared" si="369"/>
        <v/>
      </c>
      <c r="I1080" s="78" t="str">
        <f t="shared" si="370"/>
        <v/>
      </c>
      <c r="J1080" s="16"/>
      <c r="K1080" s="46" t="str">
        <f t="shared" si="371"/>
        <v/>
      </c>
      <c r="L1080" s="16"/>
      <c r="M1080" s="16"/>
      <c r="N1080" s="46"/>
      <c r="O1080" s="47" t="str">
        <f t="shared" si="374"/>
        <v/>
      </c>
      <c r="P1080" s="47"/>
      <c r="Q1080" s="48" t="str">
        <f>IFERROR(VLOOKUP(E1080,Funcionários!$C$8:$E$207,3,FALSE),"")</f>
        <v/>
      </c>
      <c r="R1080" s="47"/>
      <c r="S1080" s="49" t="str">
        <f t="shared" si="375"/>
        <v/>
      </c>
      <c r="T1080" s="49">
        <v>1.074E-2</v>
      </c>
      <c r="U1080" s="48" t="str">
        <f>IF(Funcionários!C1081=0,"",Funcionários!C1081)</f>
        <v/>
      </c>
      <c r="V1080" s="50">
        <f>IF(U1080="",0,IF(COUNTIFS($E$7:$E$3006,U1080,$I$7:$I$3006,'RC'!$E$6)=0,0,COUNTIFS($M$7:$M$3006,"Concluída no prazo",$E$7:$E$3006,U1080,$I$7:$I$3006,'RC'!$E$6)/COUNTIFS($E$7:$E$3006,U1080,$I$7:$I$3006,'RC'!$E$6)))</f>
        <v>0</v>
      </c>
      <c r="W1080" s="49">
        <f>SUMIFS($J$7:$J$3006,$E$7:$E$3006,U1080,$I$7:$I$3006,'RC'!$E$6)+SUMIFS($L$7:$L$3006,$E$7:$E$3006,U1080,$I$7:$I$3006,'RC'!$E$6)</f>
        <v>0</v>
      </c>
      <c r="X1080" s="48">
        <f>COUNTIFS($E$7:$E$3006,U1080,$I$7:$I$3006,'RC'!$E$6)</f>
        <v>0</v>
      </c>
      <c r="Y1080" s="48"/>
      <c r="Z1080" s="51" t="str">
        <f>IF(AQ1080='RC'!$E$6,AC1080*1000+AD1080,"")</f>
        <v/>
      </c>
      <c r="AA1080" s="51" t="str">
        <f>IF(AB1080="","",IF(AQ1080='RC'!$E$6,AC1080*1000-AD1080,""))</f>
        <v/>
      </c>
      <c r="AB1080" s="48" t="str">
        <f>IFERROR(VLOOKUP(E1080,Funcionários!$C$8:$E$207,3,FALSE),"")</f>
        <v/>
      </c>
      <c r="AC1080" s="50" t="str">
        <f>IF(AB1080="","",IF(COUNTIFS($AB$7:$AB$3006,AB1080,$AQ$7:$AQ$3006,'RC'!$E$6)=0,"",COUNTIFS($M$7:$M$3006,"Concluída no prazo",$AB$7:$AB$3006,AB1080,$AQ$7:$AQ$3006,'RC'!$E$6)/COUNTIFS($AB$7:$AB$3006,AB1080,$AQ$7:$AQ$3006,'RC'!$E$6)))</f>
        <v/>
      </c>
      <c r="AD1080" s="48">
        <f>SUMIF($AQ$7:$AQ$3006,'RC'!$E$6,$J$7:$J$3006)+SUMIF($AQ$7:$AQ$3006,'RC'!$E$6,$L$7:$L$3006)</f>
        <v>21</v>
      </c>
      <c r="AF1080" s="48">
        <v>3.9269999999996703E-2</v>
      </c>
      <c r="AG1080" s="48">
        <f>IF(OR(AQ1080="",AQ1080&lt;&gt;'RC'!$E$6,AB1080&lt;&gt;'RC'!$D$21),0,1)</f>
        <v>0</v>
      </c>
      <c r="AH1080" s="48">
        <f t="shared" si="372"/>
        <v>3.9269999999996703E-2</v>
      </c>
      <c r="AI1080" s="48" t="str">
        <f t="shared" si="354"/>
        <v/>
      </c>
      <c r="AJ1080" s="48" t="str">
        <f t="shared" si="355"/>
        <v/>
      </c>
      <c r="AK1080" s="52" t="str">
        <f t="shared" si="356"/>
        <v/>
      </c>
      <c r="AL1080" s="52" t="str">
        <f t="shared" si="357"/>
        <v/>
      </c>
      <c r="AM1080" s="48" t="str">
        <f t="shared" si="358"/>
        <v/>
      </c>
      <c r="AN1080" s="48" t="str">
        <f t="shared" si="359"/>
        <v/>
      </c>
      <c r="AP1080" s="18" t="str">
        <f t="shared" si="360"/>
        <v/>
      </c>
      <c r="AQ1080" s="18" t="str">
        <f t="shared" si="361"/>
        <v/>
      </c>
      <c r="AR1080" s="18">
        <v>3.9269999999999999E-2</v>
      </c>
      <c r="AS1080" s="18">
        <f>IF(AF!$D$27="Todos",1,IF(M1080=AF!$D$27,1,0))</f>
        <v>1</v>
      </c>
      <c r="AT1080" s="53">
        <f>IF(AND(E1080=AF!$D$6,OR(LT!M1080=AF!$D$27,AF!$D$27="Todos"),OR(AP1080=AF!$E$8,AQ1080=AF!$E$8)),AR1080+AS1080,0)</f>
        <v>0</v>
      </c>
      <c r="AU1080" s="18" t="str">
        <f t="shared" si="362"/>
        <v/>
      </c>
      <c r="AV1080" s="54" t="str">
        <f t="shared" si="363"/>
        <v/>
      </c>
      <c r="AW1080" s="54" t="str">
        <f t="shared" si="364"/>
        <v/>
      </c>
      <c r="AX1080" s="18" t="str">
        <f t="shared" si="365"/>
        <v/>
      </c>
      <c r="AY1080" s="18" t="str">
        <f t="shared" si="366"/>
        <v/>
      </c>
      <c r="BA1080" s="18">
        <f>IF($E1080=AF!$D$6,IF($M1080="Concluída no prazo",2,IF($M1080="Concluída com atraso",1,0)),0)</f>
        <v>0</v>
      </c>
      <c r="BB1080" s="18">
        <f>IF($E1080=AF!$D$6,IF($M1080="Atrasada",2,IF($M1080="Concluída com atraso",1,0)),0)</f>
        <v>0</v>
      </c>
      <c r="BC1080" s="18">
        <v>1.074E-2</v>
      </c>
      <c r="BD1080" s="18">
        <f t="shared" si="373"/>
        <v>1.074E-2</v>
      </c>
      <c r="BE1080" s="18">
        <f t="shared" si="373"/>
        <v>1.074E-2</v>
      </c>
      <c r="BF1080" s="18" t="str">
        <f t="shared" si="367"/>
        <v/>
      </c>
      <c r="BN1080" s="18" t="str">
        <f t="shared" si="368"/>
        <v>s</v>
      </c>
    </row>
    <row r="1081" spans="3:66" ht="50.1" customHeight="1" thickTop="1" thickBot="1" x14ac:dyDescent="0.3">
      <c r="C1081" s="46"/>
      <c r="D1081" s="46"/>
      <c r="E1081" s="46"/>
      <c r="F1081" s="122"/>
      <c r="G1081" s="122"/>
      <c r="H1081" s="78" t="str">
        <f t="shared" si="369"/>
        <v/>
      </c>
      <c r="I1081" s="78" t="str">
        <f t="shared" si="370"/>
        <v/>
      </c>
      <c r="J1081" s="16"/>
      <c r="K1081" s="46" t="str">
        <f t="shared" si="371"/>
        <v/>
      </c>
      <c r="L1081" s="16"/>
      <c r="M1081" s="16"/>
      <c r="N1081" s="46"/>
      <c r="O1081" s="47" t="str">
        <f t="shared" si="374"/>
        <v/>
      </c>
      <c r="P1081" s="47"/>
      <c r="Q1081" s="48" t="str">
        <f>IFERROR(VLOOKUP(E1081,Funcionários!$C$8:$E$207,3,FALSE),"")</f>
        <v/>
      </c>
      <c r="R1081" s="47"/>
      <c r="S1081" s="49" t="str">
        <f t="shared" si="375"/>
        <v/>
      </c>
      <c r="T1081" s="49">
        <v>1.0749999999999999E-2</v>
      </c>
      <c r="U1081" s="48" t="str">
        <f>IF(Funcionários!C1082=0,"",Funcionários!C1082)</f>
        <v/>
      </c>
      <c r="V1081" s="50">
        <f>IF(U1081="",0,IF(COUNTIFS($E$7:$E$3006,U1081,$I$7:$I$3006,'RC'!$E$6)=0,0,COUNTIFS($M$7:$M$3006,"Concluída no prazo",$E$7:$E$3006,U1081,$I$7:$I$3006,'RC'!$E$6)/COUNTIFS($E$7:$E$3006,U1081,$I$7:$I$3006,'RC'!$E$6)))</f>
        <v>0</v>
      </c>
      <c r="W1081" s="49">
        <f>SUMIFS($J$7:$J$3006,$E$7:$E$3006,U1081,$I$7:$I$3006,'RC'!$E$6)+SUMIFS($L$7:$L$3006,$E$7:$E$3006,U1081,$I$7:$I$3006,'RC'!$E$6)</f>
        <v>0</v>
      </c>
      <c r="X1081" s="48">
        <f>COUNTIFS($E$7:$E$3006,U1081,$I$7:$I$3006,'RC'!$E$6)</f>
        <v>0</v>
      </c>
      <c r="Y1081" s="48"/>
      <c r="Z1081" s="51" t="str">
        <f>IF(AQ1081='RC'!$E$6,AC1081*1000+AD1081,"")</f>
        <v/>
      </c>
      <c r="AA1081" s="51" t="str">
        <f>IF(AB1081="","",IF(AQ1081='RC'!$E$6,AC1081*1000-AD1081,""))</f>
        <v/>
      </c>
      <c r="AB1081" s="48" t="str">
        <f>IFERROR(VLOOKUP(E1081,Funcionários!$C$8:$E$207,3,FALSE),"")</f>
        <v/>
      </c>
      <c r="AC1081" s="50" t="str">
        <f>IF(AB1081="","",IF(COUNTIFS($AB$7:$AB$3006,AB1081,$AQ$7:$AQ$3006,'RC'!$E$6)=0,"",COUNTIFS($M$7:$M$3006,"Concluída no prazo",$AB$7:$AB$3006,AB1081,$AQ$7:$AQ$3006,'RC'!$E$6)/COUNTIFS($AB$7:$AB$3006,AB1081,$AQ$7:$AQ$3006,'RC'!$E$6)))</f>
        <v/>
      </c>
      <c r="AD1081" s="48">
        <f>SUMIF($AQ$7:$AQ$3006,'RC'!$E$6,$J$7:$J$3006)+SUMIF($AQ$7:$AQ$3006,'RC'!$E$6,$L$7:$L$3006)</f>
        <v>21</v>
      </c>
      <c r="AF1081" s="48">
        <v>3.92599999999967E-2</v>
      </c>
      <c r="AG1081" s="48">
        <f>IF(OR(AQ1081="",AQ1081&lt;&gt;'RC'!$E$6,AB1081&lt;&gt;'RC'!$D$21),0,1)</f>
        <v>0</v>
      </c>
      <c r="AH1081" s="48">
        <f t="shared" si="372"/>
        <v>3.92599999999967E-2</v>
      </c>
      <c r="AI1081" s="48" t="str">
        <f t="shared" si="354"/>
        <v/>
      </c>
      <c r="AJ1081" s="48" t="str">
        <f t="shared" si="355"/>
        <v/>
      </c>
      <c r="AK1081" s="52" t="str">
        <f t="shared" si="356"/>
        <v/>
      </c>
      <c r="AL1081" s="52" t="str">
        <f t="shared" si="357"/>
        <v/>
      </c>
      <c r="AM1081" s="48" t="str">
        <f t="shared" si="358"/>
        <v/>
      </c>
      <c r="AN1081" s="48" t="str">
        <f t="shared" si="359"/>
        <v/>
      </c>
      <c r="AP1081" s="18" t="str">
        <f t="shared" si="360"/>
        <v/>
      </c>
      <c r="AQ1081" s="18" t="str">
        <f t="shared" si="361"/>
        <v/>
      </c>
      <c r="AR1081" s="18">
        <v>3.9260000000000003E-2</v>
      </c>
      <c r="AS1081" s="18">
        <f>IF(AF!$D$27="Todos",1,IF(M1081=AF!$D$27,1,0))</f>
        <v>1</v>
      </c>
      <c r="AT1081" s="53">
        <f>IF(AND(E1081=AF!$D$6,OR(LT!M1081=AF!$D$27,AF!$D$27="Todos"),OR(AP1081=AF!$E$8,AQ1081=AF!$E$8)),AR1081+AS1081,0)</f>
        <v>0</v>
      </c>
      <c r="AU1081" s="18" t="str">
        <f t="shared" si="362"/>
        <v/>
      </c>
      <c r="AV1081" s="54" t="str">
        <f t="shared" si="363"/>
        <v/>
      </c>
      <c r="AW1081" s="54" t="str">
        <f t="shared" si="364"/>
        <v/>
      </c>
      <c r="AX1081" s="18" t="str">
        <f t="shared" si="365"/>
        <v/>
      </c>
      <c r="AY1081" s="18" t="str">
        <f t="shared" si="366"/>
        <v/>
      </c>
      <c r="BA1081" s="18">
        <f>IF($E1081=AF!$D$6,IF($M1081="Concluída no prazo",2,IF($M1081="Concluída com atraso",1,0)),0)</f>
        <v>0</v>
      </c>
      <c r="BB1081" s="18">
        <f>IF($E1081=AF!$D$6,IF($M1081="Atrasada",2,IF($M1081="Concluída com atraso",1,0)),0)</f>
        <v>0</v>
      </c>
      <c r="BC1081" s="18">
        <v>1.0749999999999999E-2</v>
      </c>
      <c r="BD1081" s="18">
        <f t="shared" si="373"/>
        <v>1.0749999999999999E-2</v>
      </c>
      <c r="BE1081" s="18">
        <f t="shared" si="373"/>
        <v>1.0749999999999999E-2</v>
      </c>
      <c r="BF1081" s="18" t="str">
        <f t="shared" si="367"/>
        <v/>
      </c>
      <c r="BN1081" s="18" t="str">
        <f t="shared" si="368"/>
        <v>s</v>
      </c>
    </row>
    <row r="1082" spans="3:66" ht="50.1" customHeight="1" thickTop="1" thickBot="1" x14ac:dyDescent="0.3">
      <c r="C1082" s="46"/>
      <c r="D1082" s="46"/>
      <c r="E1082" s="46"/>
      <c r="F1082" s="122"/>
      <c r="G1082" s="122"/>
      <c r="H1082" s="78" t="str">
        <f t="shared" si="369"/>
        <v/>
      </c>
      <c r="I1082" s="78" t="str">
        <f t="shared" si="370"/>
        <v/>
      </c>
      <c r="J1082" s="16"/>
      <c r="K1082" s="46" t="str">
        <f t="shared" si="371"/>
        <v/>
      </c>
      <c r="L1082" s="16"/>
      <c r="M1082" s="16"/>
      <c r="N1082" s="46"/>
      <c r="O1082" s="47" t="str">
        <f t="shared" si="374"/>
        <v/>
      </c>
      <c r="P1082" s="47"/>
      <c r="Q1082" s="48" t="str">
        <f>IFERROR(VLOOKUP(E1082,Funcionários!$C$8:$E$207,3,FALSE),"")</f>
        <v/>
      </c>
      <c r="R1082" s="47"/>
      <c r="S1082" s="49" t="str">
        <f t="shared" si="375"/>
        <v/>
      </c>
      <c r="T1082" s="49">
        <v>1.076E-2</v>
      </c>
      <c r="U1082" s="48" t="str">
        <f>IF(Funcionários!C1083=0,"",Funcionários!C1083)</f>
        <v/>
      </c>
      <c r="V1082" s="50">
        <f>IF(U1082="",0,IF(COUNTIFS($E$7:$E$3006,U1082,$I$7:$I$3006,'RC'!$E$6)=0,0,COUNTIFS($M$7:$M$3006,"Concluída no prazo",$E$7:$E$3006,U1082,$I$7:$I$3006,'RC'!$E$6)/COUNTIFS($E$7:$E$3006,U1082,$I$7:$I$3006,'RC'!$E$6)))</f>
        <v>0</v>
      </c>
      <c r="W1082" s="49">
        <f>SUMIFS($J$7:$J$3006,$E$7:$E$3006,U1082,$I$7:$I$3006,'RC'!$E$6)+SUMIFS($L$7:$L$3006,$E$7:$E$3006,U1082,$I$7:$I$3006,'RC'!$E$6)</f>
        <v>0</v>
      </c>
      <c r="X1082" s="48">
        <f>COUNTIFS($E$7:$E$3006,U1082,$I$7:$I$3006,'RC'!$E$6)</f>
        <v>0</v>
      </c>
      <c r="Y1082" s="48"/>
      <c r="Z1082" s="51" t="str">
        <f>IF(AQ1082='RC'!$E$6,AC1082*1000+AD1082,"")</f>
        <v/>
      </c>
      <c r="AA1082" s="51" t="str">
        <f>IF(AB1082="","",IF(AQ1082='RC'!$E$6,AC1082*1000-AD1082,""))</f>
        <v/>
      </c>
      <c r="AB1082" s="48" t="str">
        <f>IFERROR(VLOOKUP(E1082,Funcionários!$C$8:$E$207,3,FALSE),"")</f>
        <v/>
      </c>
      <c r="AC1082" s="50" t="str">
        <f>IF(AB1082="","",IF(COUNTIFS($AB$7:$AB$3006,AB1082,$AQ$7:$AQ$3006,'RC'!$E$6)=0,"",COUNTIFS($M$7:$M$3006,"Concluída no prazo",$AB$7:$AB$3006,AB1082,$AQ$7:$AQ$3006,'RC'!$E$6)/COUNTIFS($AB$7:$AB$3006,AB1082,$AQ$7:$AQ$3006,'RC'!$E$6)))</f>
        <v/>
      </c>
      <c r="AD1082" s="48">
        <f>SUMIF($AQ$7:$AQ$3006,'RC'!$E$6,$J$7:$J$3006)+SUMIF($AQ$7:$AQ$3006,'RC'!$E$6,$L$7:$L$3006)</f>
        <v>21</v>
      </c>
      <c r="AF1082" s="48">
        <v>3.9249999999996697E-2</v>
      </c>
      <c r="AG1082" s="48">
        <f>IF(OR(AQ1082="",AQ1082&lt;&gt;'RC'!$E$6,AB1082&lt;&gt;'RC'!$D$21),0,1)</f>
        <v>0</v>
      </c>
      <c r="AH1082" s="48">
        <f t="shared" si="372"/>
        <v>3.9249999999996697E-2</v>
      </c>
      <c r="AI1082" s="48" t="str">
        <f t="shared" si="354"/>
        <v/>
      </c>
      <c r="AJ1082" s="48" t="str">
        <f t="shared" si="355"/>
        <v/>
      </c>
      <c r="AK1082" s="52" t="str">
        <f t="shared" si="356"/>
        <v/>
      </c>
      <c r="AL1082" s="52" t="str">
        <f t="shared" si="357"/>
        <v/>
      </c>
      <c r="AM1082" s="48" t="str">
        <f t="shared" si="358"/>
        <v/>
      </c>
      <c r="AN1082" s="48" t="str">
        <f t="shared" si="359"/>
        <v/>
      </c>
      <c r="AP1082" s="18" t="str">
        <f t="shared" si="360"/>
        <v/>
      </c>
      <c r="AQ1082" s="18" t="str">
        <f t="shared" si="361"/>
        <v/>
      </c>
      <c r="AR1082" s="18">
        <v>3.925E-2</v>
      </c>
      <c r="AS1082" s="18">
        <f>IF(AF!$D$27="Todos",1,IF(M1082=AF!$D$27,1,0))</f>
        <v>1</v>
      </c>
      <c r="AT1082" s="53">
        <f>IF(AND(E1082=AF!$D$6,OR(LT!M1082=AF!$D$27,AF!$D$27="Todos"),OR(AP1082=AF!$E$8,AQ1082=AF!$E$8)),AR1082+AS1082,0)</f>
        <v>0</v>
      </c>
      <c r="AU1082" s="18" t="str">
        <f t="shared" si="362"/>
        <v/>
      </c>
      <c r="AV1082" s="54" t="str">
        <f t="shared" si="363"/>
        <v/>
      </c>
      <c r="AW1082" s="54" t="str">
        <f t="shared" si="364"/>
        <v/>
      </c>
      <c r="AX1082" s="18" t="str">
        <f t="shared" si="365"/>
        <v/>
      </c>
      <c r="AY1082" s="18" t="str">
        <f t="shared" si="366"/>
        <v/>
      </c>
      <c r="BA1082" s="18">
        <f>IF($E1082=AF!$D$6,IF($M1082="Concluída no prazo",2,IF($M1082="Concluída com atraso",1,0)),0)</f>
        <v>0</v>
      </c>
      <c r="BB1082" s="18">
        <f>IF($E1082=AF!$D$6,IF($M1082="Atrasada",2,IF($M1082="Concluída com atraso",1,0)),0)</f>
        <v>0</v>
      </c>
      <c r="BC1082" s="18">
        <v>1.076E-2</v>
      </c>
      <c r="BD1082" s="18">
        <f t="shared" si="373"/>
        <v>1.076E-2</v>
      </c>
      <c r="BE1082" s="18">
        <f t="shared" si="373"/>
        <v>1.076E-2</v>
      </c>
      <c r="BF1082" s="18" t="str">
        <f t="shared" si="367"/>
        <v/>
      </c>
      <c r="BN1082" s="18" t="str">
        <f t="shared" si="368"/>
        <v>s</v>
      </c>
    </row>
    <row r="1083" spans="3:66" ht="50.1" customHeight="1" thickTop="1" thickBot="1" x14ac:dyDescent="0.3">
      <c r="C1083" s="46"/>
      <c r="D1083" s="46"/>
      <c r="E1083" s="46"/>
      <c r="F1083" s="122"/>
      <c r="G1083" s="122"/>
      <c r="H1083" s="78" t="str">
        <f t="shared" si="369"/>
        <v/>
      </c>
      <c r="I1083" s="78" t="str">
        <f t="shared" si="370"/>
        <v/>
      </c>
      <c r="J1083" s="16"/>
      <c r="K1083" s="46" t="str">
        <f t="shared" si="371"/>
        <v/>
      </c>
      <c r="L1083" s="16"/>
      <c r="M1083" s="16"/>
      <c r="N1083" s="46"/>
      <c r="O1083" s="47" t="str">
        <f t="shared" si="374"/>
        <v/>
      </c>
      <c r="P1083" s="47"/>
      <c r="Q1083" s="48" t="str">
        <f>IFERROR(VLOOKUP(E1083,Funcionários!$C$8:$E$207,3,FALSE),"")</f>
        <v/>
      </c>
      <c r="R1083" s="47"/>
      <c r="S1083" s="49" t="str">
        <f t="shared" si="375"/>
        <v/>
      </c>
      <c r="T1083" s="49">
        <v>1.077E-2</v>
      </c>
      <c r="U1083" s="48" t="str">
        <f>IF(Funcionários!C1084=0,"",Funcionários!C1084)</f>
        <v/>
      </c>
      <c r="V1083" s="50">
        <f>IF(U1083="",0,IF(COUNTIFS($E$7:$E$3006,U1083,$I$7:$I$3006,'RC'!$E$6)=0,0,COUNTIFS($M$7:$M$3006,"Concluída no prazo",$E$7:$E$3006,U1083,$I$7:$I$3006,'RC'!$E$6)/COUNTIFS($E$7:$E$3006,U1083,$I$7:$I$3006,'RC'!$E$6)))</f>
        <v>0</v>
      </c>
      <c r="W1083" s="49">
        <f>SUMIFS($J$7:$J$3006,$E$7:$E$3006,U1083,$I$7:$I$3006,'RC'!$E$6)+SUMIFS($L$7:$L$3006,$E$7:$E$3006,U1083,$I$7:$I$3006,'RC'!$E$6)</f>
        <v>0</v>
      </c>
      <c r="X1083" s="48">
        <f>COUNTIFS($E$7:$E$3006,U1083,$I$7:$I$3006,'RC'!$E$6)</f>
        <v>0</v>
      </c>
      <c r="Y1083" s="48"/>
      <c r="Z1083" s="51" t="str">
        <f>IF(AQ1083='RC'!$E$6,AC1083*1000+AD1083,"")</f>
        <v/>
      </c>
      <c r="AA1083" s="51" t="str">
        <f>IF(AB1083="","",IF(AQ1083='RC'!$E$6,AC1083*1000-AD1083,""))</f>
        <v/>
      </c>
      <c r="AB1083" s="48" t="str">
        <f>IFERROR(VLOOKUP(E1083,Funcionários!$C$8:$E$207,3,FALSE),"")</f>
        <v/>
      </c>
      <c r="AC1083" s="50" t="str">
        <f>IF(AB1083="","",IF(COUNTIFS($AB$7:$AB$3006,AB1083,$AQ$7:$AQ$3006,'RC'!$E$6)=0,"",COUNTIFS($M$7:$M$3006,"Concluída no prazo",$AB$7:$AB$3006,AB1083,$AQ$7:$AQ$3006,'RC'!$E$6)/COUNTIFS($AB$7:$AB$3006,AB1083,$AQ$7:$AQ$3006,'RC'!$E$6)))</f>
        <v/>
      </c>
      <c r="AD1083" s="48">
        <f>SUMIF($AQ$7:$AQ$3006,'RC'!$E$6,$J$7:$J$3006)+SUMIF($AQ$7:$AQ$3006,'RC'!$E$6,$L$7:$L$3006)</f>
        <v>21</v>
      </c>
      <c r="AF1083" s="48">
        <v>3.9239999999996701E-2</v>
      </c>
      <c r="AG1083" s="48">
        <f>IF(OR(AQ1083="",AQ1083&lt;&gt;'RC'!$E$6,AB1083&lt;&gt;'RC'!$D$21),0,1)</f>
        <v>0</v>
      </c>
      <c r="AH1083" s="48">
        <f t="shared" si="372"/>
        <v>3.9239999999996701E-2</v>
      </c>
      <c r="AI1083" s="48" t="str">
        <f t="shared" si="354"/>
        <v/>
      </c>
      <c r="AJ1083" s="48" t="str">
        <f t="shared" si="355"/>
        <v/>
      </c>
      <c r="AK1083" s="52" t="str">
        <f t="shared" si="356"/>
        <v/>
      </c>
      <c r="AL1083" s="52" t="str">
        <f t="shared" si="357"/>
        <v/>
      </c>
      <c r="AM1083" s="48" t="str">
        <f t="shared" si="358"/>
        <v/>
      </c>
      <c r="AN1083" s="48" t="str">
        <f t="shared" si="359"/>
        <v/>
      </c>
      <c r="AP1083" s="18" t="str">
        <f t="shared" si="360"/>
        <v/>
      </c>
      <c r="AQ1083" s="18" t="str">
        <f t="shared" si="361"/>
        <v/>
      </c>
      <c r="AR1083" s="18">
        <v>3.9239999999999997E-2</v>
      </c>
      <c r="AS1083" s="18">
        <f>IF(AF!$D$27="Todos",1,IF(M1083=AF!$D$27,1,0))</f>
        <v>1</v>
      </c>
      <c r="AT1083" s="53">
        <f>IF(AND(E1083=AF!$D$6,OR(LT!M1083=AF!$D$27,AF!$D$27="Todos"),OR(AP1083=AF!$E$8,AQ1083=AF!$E$8)),AR1083+AS1083,0)</f>
        <v>0</v>
      </c>
      <c r="AU1083" s="18" t="str">
        <f t="shared" si="362"/>
        <v/>
      </c>
      <c r="AV1083" s="54" t="str">
        <f t="shared" si="363"/>
        <v/>
      </c>
      <c r="AW1083" s="54" t="str">
        <f t="shared" si="364"/>
        <v/>
      </c>
      <c r="AX1083" s="18" t="str">
        <f t="shared" si="365"/>
        <v/>
      </c>
      <c r="AY1083" s="18" t="str">
        <f t="shared" si="366"/>
        <v/>
      </c>
      <c r="BA1083" s="18">
        <f>IF($E1083=AF!$D$6,IF($M1083="Concluída no prazo",2,IF($M1083="Concluída com atraso",1,0)),0)</f>
        <v>0</v>
      </c>
      <c r="BB1083" s="18">
        <f>IF($E1083=AF!$D$6,IF($M1083="Atrasada",2,IF($M1083="Concluída com atraso",1,0)),0)</f>
        <v>0</v>
      </c>
      <c r="BC1083" s="18">
        <v>1.077E-2</v>
      </c>
      <c r="BD1083" s="18">
        <f t="shared" si="373"/>
        <v>1.077E-2</v>
      </c>
      <c r="BE1083" s="18">
        <f t="shared" si="373"/>
        <v>1.077E-2</v>
      </c>
      <c r="BF1083" s="18" t="str">
        <f t="shared" si="367"/>
        <v/>
      </c>
      <c r="BN1083" s="18" t="str">
        <f t="shared" si="368"/>
        <v>s</v>
      </c>
    </row>
    <row r="1084" spans="3:66" ht="50.1" customHeight="1" thickTop="1" thickBot="1" x14ac:dyDescent="0.3">
      <c r="C1084" s="46"/>
      <c r="D1084" s="46"/>
      <c r="E1084" s="46"/>
      <c r="F1084" s="122"/>
      <c r="G1084" s="122"/>
      <c r="H1084" s="78" t="str">
        <f t="shared" si="369"/>
        <v/>
      </c>
      <c r="I1084" s="78" t="str">
        <f t="shared" si="370"/>
        <v/>
      </c>
      <c r="J1084" s="16"/>
      <c r="K1084" s="46" t="str">
        <f t="shared" si="371"/>
        <v/>
      </c>
      <c r="L1084" s="16"/>
      <c r="M1084" s="16"/>
      <c r="N1084" s="46"/>
      <c r="O1084" s="47" t="str">
        <f t="shared" si="374"/>
        <v/>
      </c>
      <c r="P1084" s="47"/>
      <c r="Q1084" s="48" t="str">
        <f>IFERROR(VLOOKUP(E1084,Funcionários!$C$8:$E$207,3,FALSE),"")</f>
        <v/>
      </c>
      <c r="R1084" s="47"/>
      <c r="S1084" s="49" t="str">
        <f t="shared" si="375"/>
        <v/>
      </c>
      <c r="T1084" s="49">
        <v>1.078E-2</v>
      </c>
      <c r="U1084" s="48" t="str">
        <f>IF(Funcionários!C1085=0,"",Funcionários!C1085)</f>
        <v/>
      </c>
      <c r="V1084" s="50">
        <f>IF(U1084="",0,IF(COUNTIFS($E$7:$E$3006,U1084,$I$7:$I$3006,'RC'!$E$6)=0,0,COUNTIFS($M$7:$M$3006,"Concluída no prazo",$E$7:$E$3006,U1084,$I$7:$I$3006,'RC'!$E$6)/COUNTIFS($E$7:$E$3006,U1084,$I$7:$I$3006,'RC'!$E$6)))</f>
        <v>0</v>
      </c>
      <c r="W1084" s="49">
        <f>SUMIFS($J$7:$J$3006,$E$7:$E$3006,U1084,$I$7:$I$3006,'RC'!$E$6)+SUMIFS($L$7:$L$3006,$E$7:$E$3006,U1084,$I$7:$I$3006,'RC'!$E$6)</f>
        <v>0</v>
      </c>
      <c r="X1084" s="48">
        <f>COUNTIFS($E$7:$E$3006,U1084,$I$7:$I$3006,'RC'!$E$6)</f>
        <v>0</v>
      </c>
      <c r="Y1084" s="48"/>
      <c r="Z1084" s="51" t="str">
        <f>IF(AQ1084='RC'!$E$6,AC1084*1000+AD1084,"")</f>
        <v/>
      </c>
      <c r="AA1084" s="51" t="str">
        <f>IF(AB1084="","",IF(AQ1084='RC'!$E$6,AC1084*1000-AD1084,""))</f>
        <v/>
      </c>
      <c r="AB1084" s="48" t="str">
        <f>IFERROR(VLOOKUP(E1084,Funcionários!$C$8:$E$207,3,FALSE),"")</f>
        <v/>
      </c>
      <c r="AC1084" s="50" t="str">
        <f>IF(AB1084="","",IF(COUNTIFS($AB$7:$AB$3006,AB1084,$AQ$7:$AQ$3006,'RC'!$E$6)=0,"",COUNTIFS($M$7:$M$3006,"Concluída no prazo",$AB$7:$AB$3006,AB1084,$AQ$7:$AQ$3006,'RC'!$E$6)/COUNTIFS($AB$7:$AB$3006,AB1084,$AQ$7:$AQ$3006,'RC'!$E$6)))</f>
        <v/>
      </c>
      <c r="AD1084" s="48">
        <f>SUMIF($AQ$7:$AQ$3006,'RC'!$E$6,$J$7:$J$3006)+SUMIF($AQ$7:$AQ$3006,'RC'!$E$6,$L$7:$L$3006)</f>
        <v>21</v>
      </c>
      <c r="AF1084" s="48">
        <v>3.9229999999996698E-2</v>
      </c>
      <c r="AG1084" s="48">
        <f>IF(OR(AQ1084="",AQ1084&lt;&gt;'RC'!$E$6,AB1084&lt;&gt;'RC'!$D$21),0,1)</f>
        <v>0</v>
      </c>
      <c r="AH1084" s="48">
        <f t="shared" si="372"/>
        <v>3.9229999999996698E-2</v>
      </c>
      <c r="AI1084" s="48" t="str">
        <f t="shared" si="354"/>
        <v/>
      </c>
      <c r="AJ1084" s="48" t="str">
        <f t="shared" si="355"/>
        <v/>
      </c>
      <c r="AK1084" s="52" t="str">
        <f t="shared" si="356"/>
        <v/>
      </c>
      <c r="AL1084" s="52" t="str">
        <f t="shared" si="357"/>
        <v/>
      </c>
      <c r="AM1084" s="48" t="str">
        <f t="shared" si="358"/>
        <v/>
      </c>
      <c r="AN1084" s="48" t="str">
        <f t="shared" si="359"/>
        <v/>
      </c>
      <c r="AP1084" s="18" t="str">
        <f t="shared" si="360"/>
        <v/>
      </c>
      <c r="AQ1084" s="18" t="str">
        <f t="shared" si="361"/>
        <v/>
      </c>
      <c r="AR1084" s="18">
        <v>3.9230000000000001E-2</v>
      </c>
      <c r="AS1084" s="18">
        <f>IF(AF!$D$27="Todos",1,IF(M1084=AF!$D$27,1,0))</f>
        <v>1</v>
      </c>
      <c r="AT1084" s="53">
        <f>IF(AND(E1084=AF!$D$6,OR(LT!M1084=AF!$D$27,AF!$D$27="Todos"),OR(AP1084=AF!$E$8,AQ1084=AF!$E$8)),AR1084+AS1084,0)</f>
        <v>0</v>
      </c>
      <c r="AU1084" s="18" t="str">
        <f t="shared" si="362"/>
        <v/>
      </c>
      <c r="AV1084" s="54" t="str">
        <f t="shared" si="363"/>
        <v/>
      </c>
      <c r="AW1084" s="54" t="str">
        <f t="shared" si="364"/>
        <v/>
      </c>
      <c r="AX1084" s="18" t="str">
        <f t="shared" si="365"/>
        <v/>
      </c>
      <c r="AY1084" s="18" t="str">
        <f t="shared" si="366"/>
        <v/>
      </c>
      <c r="BA1084" s="18">
        <f>IF($E1084=AF!$D$6,IF($M1084="Concluída no prazo",2,IF($M1084="Concluída com atraso",1,0)),0)</f>
        <v>0</v>
      </c>
      <c r="BB1084" s="18">
        <f>IF($E1084=AF!$D$6,IF($M1084="Atrasada",2,IF($M1084="Concluída com atraso",1,0)),0)</f>
        <v>0</v>
      </c>
      <c r="BC1084" s="18">
        <v>1.078E-2</v>
      </c>
      <c r="BD1084" s="18">
        <f t="shared" si="373"/>
        <v>1.078E-2</v>
      </c>
      <c r="BE1084" s="18">
        <f t="shared" si="373"/>
        <v>1.078E-2</v>
      </c>
      <c r="BF1084" s="18" t="str">
        <f t="shared" si="367"/>
        <v/>
      </c>
      <c r="BN1084" s="18" t="str">
        <f t="shared" si="368"/>
        <v>s</v>
      </c>
    </row>
    <row r="1085" spans="3:66" ht="50.1" customHeight="1" thickTop="1" thickBot="1" x14ac:dyDescent="0.3">
      <c r="C1085" s="46"/>
      <c r="D1085" s="46"/>
      <c r="E1085" s="46"/>
      <c r="F1085" s="122"/>
      <c r="G1085" s="122"/>
      <c r="H1085" s="78" t="str">
        <f t="shared" si="369"/>
        <v/>
      </c>
      <c r="I1085" s="78" t="str">
        <f t="shared" si="370"/>
        <v/>
      </c>
      <c r="J1085" s="16"/>
      <c r="K1085" s="46" t="str">
        <f t="shared" si="371"/>
        <v/>
      </c>
      <c r="L1085" s="16"/>
      <c r="M1085" s="16"/>
      <c r="N1085" s="46"/>
      <c r="O1085" s="47" t="str">
        <f t="shared" si="374"/>
        <v/>
      </c>
      <c r="P1085" s="47"/>
      <c r="Q1085" s="48" t="str">
        <f>IFERROR(VLOOKUP(E1085,Funcionários!$C$8:$E$207,3,FALSE),"")</f>
        <v/>
      </c>
      <c r="R1085" s="47"/>
      <c r="S1085" s="49" t="str">
        <f t="shared" si="375"/>
        <v/>
      </c>
      <c r="T1085" s="49">
        <v>1.0789999999999999E-2</v>
      </c>
      <c r="U1085" s="48" t="str">
        <f>IF(Funcionários!C1086=0,"",Funcionários!C1086)</f>
        <v/>
      </c>
      <c r="V1085" s="50">
        <f>IF(U1085="",0,IF(COUNTIFS($E$7:$E$3006,U1085,$I$7:$I$3006,'RC'!$E$6)=0,0,COUNTIFS($M$7:$M$3006,"Concluída no prazo",$E$7:$E$3006,U1085,$I$7:$I$3006,'RC'!$E$6)/COUNTIFS($E$7:$E$3006,U1085,$I$7:$I$3006,'RC'!$E$6)))</f>
        <v>0</v>
      </c>
      <c r="W1085" s="49">
        <f>SUMIFS($J$7:$J$3006,$E$7:$E$3006,U1085,$I$7:$I$3006,'RC'!$E$6)+SUMIFS($L$7:$L$3006,$E$7:$E$3006,U1085,$I$7:$I$3006,'RC'!$E$6)</f>
        <v>0</v>
      </c>
      <c r="X1085" s="48">
        <f>COUNTIFS($E$7:$E$3006,U1085,$I$7:$I$3006,'RC'!$E$6)</f>
        <v>0</v>
      </c>
      <c r="Y1085" s="48"/>
      <c r="Z1085" s="51" t="str">
        <f>IF(AQ1085='RC'!$E$6,AC1085*1000+AD1085,"")</f>
        <v/>
      </c>
      <c r="AA1085" s="51" t="str">
        <f>IF(AB1085="","",IF(AQ1085='RC'!$E$6,AC1085*1000-AD1085,""))</f>
        <v/>
      </c>
      <c r="AB1085" s="48" t="str">
        <f>IFERROR(VLOOKUP(E1085,Funcionários!$C$8:$E$207,3,FALSE),"")</f>
        <v/>
      </c>
      <c r="AC1085" s="50" t="str">
        <f>IF(AB1085="","",IF(COUNTIFS($AB$7:$AB$3006,AB1085,$AQ$7:$AQ$3006,'RC'!$E$6)=0,"",COUNTIFS($M$7:$M$3006,"Concluída no prazo",$AB$7:$AB$3006,AB1085,$AQ$7:$AQ$3006,'RC'!$E$6)/COUNTIFS($AB$7:$AB$3006,AB1085,$AQ$7:$AQ$3006,'RC'!$E$6)))</f>
        <v/>
      </c>
      <c r="AD1085" s="48">
        <f>SUMIF($AQ$7:$AQ$3006,'RC'!$E$6,$J$7:$J$3006)+SUMIF($AQ$7:$AQ$3006,'RC'!$E$6,$L$7:$L$3006)</f>
        <v>21</v>
      </c>
      <c r="AF1085" s="48">
        <v>3.9219999999996702E-2</v>
      </c>
      <c r="AG1085" s="48">
        <f>IF(OR(AQ1085="",AQ1085&lt;&gt;'RC'!$E$6,AB1085&lt;&gt;'RC'!$D$21),0,1)</f>
        <v>0</v>
      </c>
      <c r="AH1085" s="48">
        <f t="shared" si="372"/>
        <v>3.9219999999996702E-2</v>
      </c>
      <c r="AI1085" s="48" t="str">
        <f t="shared" si="354"/>
        <v/>
      </c>
      <c r="AJ1085" s="48" t="str">
        <f t="shared" si="355"/>
        <v/>
      </c>
      <c r="AK1085" s="52" t="str">
        <f t="shared" si="356"/>
        <v/>
      </c>
      <c r="AL1085" s="52" t="str">
        <f t="shared" si="357"/>
        <v/>
      </c>
      <c r="AM1085" s="48" t="str">
        <f t="shared" si="358"/>
        <v/>
      </c>
      <c r="AN1085" s="48" t="str">
        <f t="shared" si="359"/>
        <v/>
      </c>
      <c r="AP1085" s="18" t="str">
        <f t="shared" si="360"/>
        <v/>
      </c>
      <c r="AQ1085" s="18" t="str">
        <f t="shared" si="361"/>
        <v/>
      </c>
      <c r="AR1085" s="18">
        <v>3.9219999999999998E-2</v>
      </c>
      <c r="AS1085" s="18">
        <f>IF(AF!$D$27="Todos",1,IF(M1085=AF!$D$27,1,0))</f>
        <v>1</v>
      </c>
      <c r="AT1085" s="53">
        <f>IF(AND(E1085=AF!$D$6,OR(LT!M1085=AF!$D$27,AF!$D$27="Todos"),OR(AP1085=AF!$E$8,AQ1085=AF!$E$8)),AR1085+AS1085,0)</f>
        <v>0</v>
      </c>
      <c r="AU1085" s="18" t="str">
        <f t="shared" si="362"/>
        <v/>
      </c>
      <c r="AV1085" s="54" t="str">
        <f t="shared" si="363"/>
        <v/>
      </c>
      <c r="AW1085" s="54" t="str">
        <f t="shared" si="364"/>
        <v/>
      </c>
      <c r="AX1085" s="18" t="str">
        <f t="shared" si="365"/>
        <v/>
      </c>
      <c r="AY1085" s="18" t="str">
        <f t="shared" si="366"/>
        <v/>
      </c>
      <c r="BA1085" s="18">
        <f>IF($E1085=AF!$D$6,IF($M1085="Concluída no prazo",2,IF($M1085="Concluída com atraso",1,0)),0)</f>
        <v>0</v>
      </c>
      <c r="BB1085" s="18">
        <f>IF($E1085=AF!$D$6,IF($M1085="Atrasada",2,IF($M1085="Concluída com atraso",1,0)),0)</f>
        <v>0</v>
      </c>
      <c r="BC1085" s="18">
        <v>1.0789999999999999E-2</v>
      </c>
      <c r="BD1085" s="18">
        <f t="shared" si="373"/>
        <v>1.0789999999999999E-2</v>
      </c>
      <c r="BE1085" s="18">
        <f t="shared" si="373"/>
        <v>1.0789999999999999E-2</v>
      </c>
      <c r="BF1085" s="18" t="str">
        <f t="shared" si="367"/>
        <v/>
      </c>
      <c r="BN1085" s="18" t="str">
        <f t="shared" si="368"/>
        <v>s</v>
      </c>
    </row>
    <row r="1086" spans="3:66" ht="50.1" customHeight="1" thickTop="1" thickBot="1" x14ac:dyDescent="0.3">
      <c r="C1086" s="46"/>
      <c r="D1086" s="46"/>
      <c r="E1086" s="46"/>
      <c r="F1086" s="122"/>
      <c r="G1086" s="122"/>
      <c r="H1086" s="78" t="str">
        <f t="shared" si="369"/>
        <v/>
      </c>
      <c r="I1086" s="78" t="str">
        <f t="shared" si="370"/>
        <v/>
      </c>
      <c r="J1086" s="16"/>
      <c r="K1086" s="46" t="str">
        <f t="shared" si="371"/>
        <v/>
      </c>
      <c r="L1086" s="16"/>
      <c r="M1086" s="16"/>
      <c r="N1086" s="46"/>
      <c r="O1086" s="47" t="str">
        <f t="shared" si="374"/>
        <v/>
      </c>
      <c r="P1086" s="47"/>
      <c r="Q1086" s="48" t="str">
        <f>IFERROR(VLOOKUP(E1086,Funcionários!$C$8:$E$207,3,FALSE),"")</f>
        <v/>
      </c>
      <c r="R1086" s="47"/>
      <c r="S1086" s="49" t="str">
        <f t="shared" si="375"/>
        <v/>
      </c>
      <c r="T1086" s="49">
        <v>1.0800000000000001E-2</v>
      </c>
      <c r="U1086" s="48" t="str">
        <f>IF(Funcionários!C1087=0,"",Funcionários!C1087)</f>
        <v/>
      </c>
      <c r="V1086" s="50">
        <f>IF(U1086="",0,IF(COUNTIFS($E$7:$E$3006,U1086,$I$7:$I$3006,'RC'!$E$6)=0,0,COUNTIFS($M$7:$M$3006,"Concluída no prazo",$E$7:$E$3006,U1086,$I$7:$I$3006,'RC'!$E$6)/COUNTIFS($E$7:$E$3006,U1086,$I$7:$I$3006,'RC'!$E$6)))</f>
        <v>0</v>
      </c>
      <c r="W1086" s="49">
        <f>SUMIFS($J$7:$J$3006,$E$7:$E$3006,U1086,$I$7:$I$3006,'RC'!$E$6)+SUMIFS($L$7:$L$3006,$E$7:$E$3006,U1086,$I$7:$I$3006,'RC'!$E$6)</f>
        <v>0</v>
      </c>
      <c r="X1086" s="48">
        <f>COUNTIFS($E$7:$E$3006,U1086,$I$7:$I$3006,'RC'!$E$6)</f>
        <v>0</v>
      </c>
      <c r="Y1086" s="48"/>
      <c r="Z1086" s="51" t="str">
        <f>IF(AQ1086='RC'!$E$6,AC1086*1000+AD1086,"")</f>
        <v/>
      </c>
      <c r="AA1086" s="51" t="str">
        <f>IF(AB1086="","",IF(AQ1086='RC'!$E$6,AC1086*1000-AD1086,""))</f>
        <v/>
      </c>
      <c r="AB1086" s="48" t="str">
        <f>IFERROR(VLOOKUP(E1086,Funcionários!$C$8:$E$207,3,FALSE),"")</f>
        <v/>
      </c>
      <c r="AC1086" s="50" t="str">
        <f>IF(AB1086="","",IF(COUNTIFS($AB$7:$AB$3006,AB1086,$AQ$7:$AQ$3006,'RC'!$E$6)=0,"",COUNTIFS($M$7:$M$3006,"Concluída no prazo",$AB$7:$AB$3006,AB1086,$AQ$7:$AQ$3006,'RC'!$E$6)/COUNTIFS($AB$7:$AB$3006,AB1086,$AQ$7:$AQ$3006,'RC'!$E$6)))</f>
        <v/>
      </c>
      <c r="AD1086" s="48">
        <f>SUMIF($AQ$7:$AQ$3006,'RC'!$E$6,$J$7:$J$3006)+SUMIF($AQ$7:$AQ$3006,'RC'!$E$6,$L$7:$L$3006)</f>
        <v>21</v>
      </c>
      <c r="AF1086" s="48">
        <v>3.9209999999996699E-2</v>
      </c>
      <c r="AG1086" s="48">
        <f>IF(OR(AQ1086="",AQ1086&lt;&gt;'RC'!$E$6,AB1086&lt;&gt;'RC'!$D$21),0,1)</f>
        <v>0</v>
      </c>
      <c r="AH1086" s="48">
        <f t="shared" si="372"/>
        <v>3.9209999999996699E-2</v>
      </c>
      <c r="AI1086" s="48" t="str">
        <f t="shared" si="354"/>
        <v/>
      </c>
      <c r="AJ1086" s="48" t="str">
        <f t="shared" si="355"/>
        <v/>
      </c>
      <c r="AK1086" s="52" t="str">
        <f t="shared" si="356"/>
        <v/>
      </c>
      <c r="AL1086" s="52" t="str">
        <f t="shared" si="357"/>
        <v/>
      </c>
      <c r="AM1086" s="48" t="str">
        <f t="shared" si="358"/>
        <v/>
      </c>
      <c r="AN1086" s="48" t="str">
        <f t="shared" si="359"/>
        <v/>
      </c>
      <c r="AP1086" s="18" t="str">
        <f t="shared" si="360"/>
        <v/>
      </c>
      <c r="AQ1086" s="18" t="str">
        <f t="shared" si="361"/>
        <v/>
      </c>
      <c r="AR1086" s="18">
        <v>3.9210000000000002E-2</v>
      </c>
      <c r="AS1086" s="18">
        <f>IF(AF!$D$27="Todos",1,IF(M1086=AF!$D$27,1,0))</f>
        <v>1</v>
      </c>
      <c r="AT1086" s="53">
        <f>IF(AND(E1086=AF!$D$6,OR(LT!M1086=AF!$D$27,AF!$D$27="Todos"),OR(AP1086=AF!$E$8,AQ1086=AF!$E$8)),AR1086+AS1086,0)</f>
        <v>0</v>
      </c>
      <c r="AU1086" s="18" t="str">
        <f t="shared" si="362"/>
        <v/>
      </c>
      <c r="AV1086" s="54" t="str">
        <f t="shared" si="363"/>
        <v/>
      </c>
      <c r="AW1086" s="54" t="str">
        <f t="shared" si="364"/>
        <v/>
      </c>
      <c r="AX1086" s="18" t="str">
        <f t="shared" si="365"/>
        <v/>
      </c>
      <c r="AY1086" s="18" t="str">
        <f t="shared" si="366"/>
        <v/>
      </c>
      <c r="BA1086" s="18">
        <f>IF($E1086=AF!$D$6,IF($M1086="Concluída no prazo",2,IF($M1086="Concluída com atraso",1,0)),0)</f>
        <v>0</v>
      </c>
      <c r="BB1086" s="18">
        <f>IF($E1086=AF!$D$6,IF($M1086="Atrasada",2,IF($M1086="Concluída com atraso",1,0)),0)</f>
        <v>0</v>
      </c>
      <c r="BC1086" s="18">
        <v>1.0800000000000001E-2</v>
      </c>
      <c r="BD1086" s="18">
        <f t="shared" si="373"/>
        <v>1.0800000000000001E-2</v>
      </c>
      <c r="BE1086" s="18">
        <f t="shared" si="373"/>
        <v>1.0800000000000001E-2</v>
      </c>
      <c r="BF1086" s="18" t="str">
        <f t="shared" si="367"/>
        <v/>
      </c>
      <c r="BN1086" s="18" t="str">
        <f t="shared" si="368"/>
        <v>s</v>
      </c>
    </row>
    <row r="1087" spans="3:66" ht="50.1" customHeight="1" thickTop="1" thickBot="1" x14ac:dyDescent="0.3">
      <c r="C1087" s="46"/>
      <c r="D1087" s="46"/>
      <c r="E1087" s="46"/>
      <c r="F1087" s="122"/>
      <c r="G1087" s="122"/>
      <c r="H1087" s="78" t="str">
        <f t="shared" si="369"/>
        <v/>
      </c>
      <c r="I1087" s="78" t="str">
        <f t="shared" si="370"/>
        <v/>
      </c>
      <c r="J1087" s="16"/>
      <c r="K1087" s="46" t="str">
        <f t="shared" si="371"/>
        <v/>
      </c>
      <c r="L1087" s="16"/>
      <c r="M1087" s="16"/>
      <c r="N1087" s="46"/>
      <c r="O1087" s="47" t="str">
        <f t="shared" si="374"/>
        <v/>
      </c>
      <c r="P1087" s="47"/>
      <c r="Q1087" s="48" t="str">
        <f>IFERROR(VLOOKUP(E1087,Funcionários!$C$8:$E$207,3,FALSE),"")</f>
        <v/>
      </c>
      <c r="R1087" s="47"/>
      <c r="S1087" s="49" t="str">
        <f t="shared" si="375"/>
        <v/>
      </c>
      <c r="T1087" s="49">
        <v>1.081E-2</v>
      </c>
      <c r="U1087" s="48" t="str">
        <f>IF(Funcionários!C1088=0,"",Funcionários!C1088)</f>
        <v/>
      </c>
      <c r="V1087" s="50">
        <f>IF(U1087="",0,IF(COUNTIFS($E$7:$E$3006,U1087,$I$7:$I$3006,'RC'!$E$6)=0,0,COUNTIFS($M$7:$M$3006,"Concluída no prazo",$E$7:$E$3006,U1087,$I$7:$I$3006,'RC'!$E$6)/COUNTIFS($E$7:$E$3006,U1087,$I$7:$I$3006,'RC'!$E$6)))</f>
        <v>0</v>
      </c>
      <c r="W1087" s="49">
        <f>SUMIFS($J$7:$J$3006,$E$7:$E$3006,U1087,$I$7:$I$3006,'RC'!$E$6)+SUMIFS($L$7:$L$3006,$E$7:$E$3006,U1087,$I$7:$I$3006,'RC'!$E$6)</f>
        <v>0</v>
      </c>
      <c r="X1087" s="48">
        <f>COUNTIFS($E$7:$E$3006,U1087,$I$7:$I$3006,'RC'!$E$6)</f>
        <v>0</v>
      </c>
      <c r="Y1087" s="48"/>
      <c r="Z1087" s="51" t="str">
        <f>IF(AQ1087='RC'!$E$6,AC1087*1000+AD1087,"")</f>
        <v/>
      </c>
      <c r="AA1087" s="51" t="str">
        <f>IF(AB1087="","",IF(AQ1087='RC'!$E$6,AC1087*1000-AD1087,""))</f>
        <v/>
      </c>
      <c r="AB1087" s="48" t="str">
        <f>IFERROR(VLOOKUP(E1087,Funcionários!$C$8:$E$207,3,FALSE),"")</f>
        <v/>
      </c>
      <c r="AC1087" s="50" t="str">
        <f>IF(AB1087="","",IF(COUNTIFS($AB$7:$AB$3006,AB1087,$AQ$7:$AQ$3006,'RC'!$E$6)=0,"",COUNTIFS($M$7:$M$3006,"Concluída no prazo",$AB$7:$AB$3006,AB1087,$AQ$7:$AQ$3006,'RC'!$E$6)/COUNTIFS($AB$7:$AB$3006,AB1087,$AQ$7:$AQ$3006,'RC'!$E$6)))</f>
        <v/>
      </c>
      <c r="AD1087" s="48">
        <f>SUMIF($AQ$7:$AQ$3006,'RC'!$E$6,$J$7:$J$3006)+SUMIF($AQ$7:$AQ$3006,'RC'!$E$6,$L$7:$L$3006)</f>
        <v>21</v>
      </c>
      <c r="AF1087" s="48">
        <v>3.9199999999996703E-2</v>
      </c>
      <c r="AG1087" s="48">
        <f>IF(OR(AQ1087="",AQ1087&lt;&gt;'RC'!$E$6,AB1087&lt;&gt;'RC'!$D$21),0,1)</f>
        <v>0</v>
      </c>
      <c r="AH1087" s="48">
        <f t="shared" si="372"/>
        <v>3.9199999999996703E-2</v>
      </c>
      <c r="AI1087" s="48" t="str">
        <f t="shared" si="354"/>
        <v/>
      </c>
      <c r="AJ1087" s="48" t="str">
        <f t="shared" si="355"/>
        <v/>
      </c>
      <c r="AK1087" s="52" t="str">
        <f t="shared" si="356"/>
        <v/>
      </c>
      <c r="AL1087" s="52" t="str">
        <f t="shared" si="357"/>
        <v/>
      </c>
      <c r="AM1087" s="48" t="str">
        <f t="shared" si="358"/>
        <v/>
      </c>
      <c r="AN1087" s="48" t="str">
        <f t="shared" si="359"/>
        <v/>
      </c>
      <c r="AP1087" s="18" t="str">
        <f t="shared" si="360"/>
        <v/>
      </c>
      <c r="AQ1087" s="18" t="str">
        <f t="shared" si="361"/>
        <v/>
      </c>
      <c r="AR1087" s="18">
        <v>3.9199999999999999E-2</v>
      </c>
      <c r="AS1087" s="18">
        <f>IF(AF!$D$27="Todos",1,IF(M1087=AF!$D$27,1,0))</f>
        <v>1</v>
      </c>
      <c r="AT1087" s="53">
        <f>IF(AND(E1087=AF!$D$6,OR(LT!M1087=AF!$D$27,AF!$D$27="Todos"),OR(AP1087=AF!$E$8,AQ1087=AF!$E$8)),AR1087+AS1087,0)</f>
        <v>0</v>
      </c>
      <c r="AU1087" s="18" t="str">
        <f t="shared" si="362"/>
        <v/>
      </c>
      <c r="AV1087" s="54" t="str">
        <f t="shared" si="363"/>
        <v/>
      </c>
      <c r="AW1087" s="54" t="str">
        <f t="shared" si="364"/>
        <v/>
      </c>
      <c r="AX1087" s="18" t="str">
        <f t="shared" si="365"/>
        <v/>
      </c>
      <c r="AY1087" s="18" t="str">
        <f t="shared" si="366"/>
        <v/>
      </c>
      <c r="BA1087" s="18">
        <f>IF($E1087=AF!$D$6,IF($M1087="Concluída no prazo",2,IF($M1087="Concluída com atraso",1,0)),0)</f>
        <v>0</v>
      </c>
      <c r="BB1087" s="18">
        <f>IF($E1087=AF!$D$6,IF($M1087="Atrasada",2,IF($M1087="Concluída com atraso",1,0)),0)</f>
        <v>0</v>
      </c>
      <c r="BC1087" s="18">
        <v>1.081E-2</v>
      </c>
      <c r="BD1087" s="18">
        <f t="shared" si="373"/>
        <v>1.081E-2</v>
      </c>
      <c r="BE1087" s="18">
        <f t="shared" si="373"/>
        <v>1.081E-2</v>
      </c>
      <c r="BF1087" s="18" t="str">
        <f t="shared" si="367"/>
        <v/>
      </c>
      <c r="BN1087" s="18" t="str">
        <f t="shared" si="368"/>
        <v>s</v>
      </c>
    </row>
    <row r="1088" spans="3:66" ht="50.1" customHeight="1" thickTop="1" thickBot="1" x14ac:dyDescent="0.3">
      <c r="C1088" s="46"/>
      <c r="D1088" s="46"/>
      <c r="E1088" s="46"/>
      <c r="F1088" s="122"/>
      <c r="G1088" s="122"/>
      <c r="H1088" s="78" t="str">
        <f t="shared" si="369"/>
        <v/>
      </c>
      <c r="I1088" s="78" t="str">
        <f t="shared" si="370"/>
        <v/>
      </c>
      <c r="J1088" s="16"/>
      <c r="K1088" s="46" t="str">
        <f t="shared" si="371"/>
        <v/>
      </c>
      <c r="L1088" s="16"/>
      <c r="M1088" s="16"/>
      <c r="N1088" s="46"/>
      <c r="O1088" s="47" t="str">
        <f t="shared" si="374"/>
        <v/>
      </c>
      <c r="P1088" s="47"/>
      <c r="Q1088" s="48" t="str">
        <f>IFERROR(VLOOKUP(E1088,Funcionários!$C$8:$E$207,3,FALSE),"")</f>
        <v/>
      </c>
      <c r="R1088" s="47"/>
      <c r="S1088" s="49" t="str">
        <f t="shared" si="375"/>
        <v/>
      </c>
      <c r="T1088" s="49">
        <v>1.082E-2</v>
      </c>
      <c r="U1088" s="48" t="str">
        <f>IF(Funcionários!C1089=0,"",Funcionários!C1089)</f>
        <v/>
      </c>
      <c r="V1088" s="50">
        <f>IF(U1088="",0,IF(COUNTIFS($E$7:$E$3006,U1088,$I$7:$I$3006,'RC'!$E$6)=0,0,COUNTIFS($M$7:$M$3006,"Concluída no prazo",$E$7:$E$3006,U1088,$I$7:$I$3006,'RC'!$E$6)/COUNTIFS($E$7:$E$3006,U1088,$I$7:$I$3006,'RC'!$E$6)))</f>
        <v>0</v>
      </c>
      <c r="W1088" s="49">
        <f>SUMIFS($J$7:$J$3006,$E$7:$E$3006,U1088,$I$7:$I$3006,'RC'!$E$6)+SUMIFS($L$7:$L$3006,$E$7:$E$3006,U1088,$I$7:$I$3006,'RC'!$E$6)</f>
        <v>0</v>
      </c>
      <c r="X1088" s="48">
        <f>COUNTIFS($E$7:$E$3006,U1088,$I$7:$I$3006,'RC'!$E$6)</f>
        <v>0</v>
      </c>
      <c r="Y1088" s="48"/>
      <c r="Z1088" s="51" t="str">
        <f>IF(AQ1088='RC'!$E$6,AC1088*1000+AD1088,"")</f>
        <v/>
      </c>
      <c r="AA1088" s="51" t="str">
        <f>IF(AB1088="","",IF(AQ1088='RC'!$E$6,AC1088*1000-AD1088,""))</f>
        <v/>
      </c>
      <c r="AB1088" s="48" t="str">
        <f>IFERROR(VLOOKUP(E1088,Funcionários!$C$8:$E$207,3,FALSE),"")</f>
        <v/>
      </c>
      <c r="AC1088" s="50" t="str">
        <f>IF(AB1088="","",IF(COUNTIFS($AB$7:$AB$3006,AB1088,$AQ$7:$AQ$3006,'RC'!$E$6)=0,"",COUNTIFS($M$7:$M$3006,"Concluída no prazo",$AB$7:$AB$3006,AB1088,$AQ$7:$AQ$3006,'RC'!$E$6)/COUNTIFS($AB$7:$AB$3006,AB1088,$AQ$7:$AQ$3006,'RC'!$E$6)))</f>
        <v/>
      </c>
      <c r="AD1088" s="48">
        <f>SUMIF($AQ$7:$AQ$3006,'RC'!$E$6,$J$7:$J$3006)+SUMIF($AQ$7:$AQ$3006,'RC'!$E$6,$L$7:$L$3006)</f>
        <v>21</v>
      </c>
      <c r="AF1088" s="48">
        <v>3.91899999999967E-2</v>
      </c>
      <c r="AG1088" s="48">
        <f>IF(OR(AQ1088="",AQ1088&lt;&gt;'RC'!$E$6,AB1088&lt;&gt;'RC'!$D$21),0,1)</f>
        <v>0</v>
      </c>
      <c r="AH1088" s="48">
        <f t="shared" si="372"/>
        <v>3.91899999999967E-2</v>
      </c>
      <c r="AI1088" s="48" t="str">
        <f t="shared" si="354"/>
        <v/>
      </c>
      <c r="AJ1088" s="48" t="str">
        <f t="shared" si="355"/>
        <v/>
      </c>
      <c r="AK1088" s="52" t="str">
        <f t="shared" si="356"/>
        <v/>
      </c>
      <c r="AL1088" s="52" t="str">
        <f t="shared" si="357"/>
        <v/>
      </c>
      <c r="AM1088" s="48" t="str">
        <f t="shared" si="358"/>
        <v/>
      </c>
      <c r="AN1088" s="48" t="str">
        <f t="shared" si="359"/>
        <v/>
      </c>
      <c r="AP1088" s="18" t="str">
        <f t="shared" si="360"/>
        <v/>
      </c>
      <c r="AQ1088" s="18" t="str">
        <f t="shared" si="361"/>
        <v/>
      </c>
      <c r="AR1088" s="18">
        <v>3.9190000000000003E-2</v>
      </c>
      <c r="AS1088" s="18">
        <f>IF(AF!$D$27="Todos",1,IF(M1088=AF!$D$27,1,0))</f>
        <v>1</v>
      </c>
      <c r="AT1088" s="53">
        <f>IF(AND(E1088=AF!$D$6,OR(LT!M1088=AF!$D$27,AF!$D$27="Todos"),OR(AP1088=AF!$E$8,AQ1088=AF!$E$8)),AR1088+AS1088,0)</f>
        <v>0</v>
      </c>
      <c r="AU1088" s="18" t="str">
        <f t="shared" si="362"/>
        <v/>
      </c>
      <c r="AV1088" s="54" t="str">
        <f t="shared" si="363"/>
        <v/>
      </c>
      <c r="AW1088" s="54" t="str">
        <f t="shared" si="364"/>
        <v/>
      </c>
      <c r="AX1088" s="18" t="str">
        <f t="shared" si="365"/>
        <v/>
      </c>
      <c r="AY1088" s="18" t="str">
        <f t="shared" si="366"/>
        <v/>
      </c>
      <c r="BA1088" s="18">
        <f>IF($E1088=AF!$D$6,IF($M1088="Concluída no prazo",2,IF($M1088="Concluída com atraso",1,0)),0)</f>
        <v>0</v>
      </c>
      <c r="BB1088" s="18">
        <f>IF($E1088=AF!$D$6,IF($M1088="Atrasada",2,IF($M1088="Concluída com atraso",1,0)),0)</f>
        <v>0</v>
      </c>
      <c r="BC1088" s="18">
        <v>1.082E-2</v>
      </c>
      <c r="BD1088" s="18">
        <f t="shared" si="373"/>
        <v>1.082E-2</v>
      </c>
      <c r="BE1088" s="18">
        <f t="shared" si="373"/>
        <v>1.082E-2</v>
      </c>
      <c r="BF1088" s="18" t="str">
        <f t="shared" si="367"/>
        <v/>
      </c>
      <c r="BN1088" s="18" t="str">
        <f t="shared" si="368"/>
        <v>s</v>
      </c>
    </row>
    <row r="1089" spans="3:66" ht="50.1" customHeight="1" thickTop="1" thickBot="1" x14ac:dyDescent="0.3">
      <c r="C1089" s="46"/>
      <c r="D1089" s="46"/>
      <c r="E1089" s="46"/>
      <c r="F1089" s="122"/>
      <c r="G1089" s="122"/>
      <c r="H1089" s="78" t="str">
        <f t="shared" si="369"/>
        <v/>
      </c>
      <c r="I1089" s="78" t="str">
        <f t="shared" si="370"/>
        <v/>
      </c>
      <c r="J1089" s="16"/>
      <c r="K1089" s="46" t="str">
        <f t="shared" si="371"/>
        <v/>
      </c>
      <c r="L1089" s="16"/>
      <c r="M1089" s="16"/>
      <c r="N1089" s="46"/>
      <c r="O1089" s="47" t="str">
        <f t="shared" si="374"/>
        <v/>
      </c>
      <c r="P1089" s="47"/>
      <c r="Q1089" s="48" t="str">
        <f>IFERROR(VLOOKUP(E1089,Funcionários!$C$8:$E$207,3,FALSE),"")</f>
        <v/>
      </c>
      <c r="R1089" s="47"/>
      <c r="S1089" s="49" t="str">
        <f t="shared" si="375"/>
        <v/>
      </c>
      <c r="T1089" s="49">
        <v>1.0829999999999999E-2</v>
      </c>
      <c r="U1089" s="48" t="str">
        <f>IF(Funcionários!C1090=0,"",Funcionários!C1090)</f>
        <v/>
      </c>
      <c r="V1089" s="50">
        <f>IF(U1089="",0,IF(COUNTIFS($E$7:$E$3006,U1089,$I$7:$I$3006,'RC'!$E$6)=0,0,COUNTIFS($M$7:$M$3006,"Concluída no prazo",$E$7:$E$3006,U1089,$I$7:$I$3006,'RC'!$E$6)/COUNTIFS($E$7:$E$3006,U1089,$I$7:$I$3006,'RC'!$E$6)))</f>
        <v>0</v>
      </c>
      <c r="W1089" s="49">
        <f>SUMIFS($J$7:$J$3006,$E$7:$E$3006,U1089,$I$7:$I$3006,'RC'!$E$6)+SUMIFS($L$7:$L$3006,$E$7:$E$3006,U1089,$I$7:$I$3006,'RC'!$E$6)</f>
        <v>0</v>
      </c>
      <c r="X1089" s="48">
        <f>COUNTIFS($E$7:$E$3006,U1089,$I$7:$I$3006,'RC'!$E$6)</f>
        <v>0</v>
      </c>
      <c r="Y1089" s="48"/>
      <c r="Z1089" s="51" t="str">
        <f>IF(AQ1089='RC'!$E$6,AC1089*1000+AD1089,"")</f>
        <v/>
      </c>
      <c r="AA1089" s="51" t="str">
        <f>IF(AB1089="","",IF(AQ1089='RC'!$E$6,AC1089*1000-AD1089,""))</f>
        <v/>
      </c>
      <c r="AB1089" s="48" t="str">
        <f>IFERROR(VLOOKUP(E1089,Funcionários!$C$8:$E$207,3,FALSE),"")</f>
        <v/>
      </c>
      <c r="AC1089" s="50" t="str">
        <f>IF(AB1089="","",IF(COUNTIFS($AB$7:$AB$3006,AB1089,$AQ$7:$AQ$3006,'RC'!$E$6)=0,"",COUNTIFS($M$7:$M$3006,"Concluída no prazo",$AB$7:$AB$3006,AB1089,$AQ$7:$AQ$3006,'RC'!$E$6)/COUNTIFS($AB$7:$AB$3006,AB1089,$AQ$7:$AQ$3006,'RC'!$E$6)))</f>
        <v/>
      </c>
      <c r="AD1089" s="48">
        <f>SUMIF($AQ$7:$AQ$3006,'RC'!$E$6,$J$7:$J$3006)+SUMIF($AQ$7:$AQ$3006,'RC'!$E$6,$L$7:$L$3006)</f>
        <v>21</v>
      </c>
      <c r="AF1089" s="48">
        <v>3.9179999999996697E-2</v>
      </c>
      <c r="AG1089" s="48">
        <f>IF(OR(AQ1089="",AQ1089&lt;&gt;'RC'!$E$6,AB1089&lt;&gt;'RC'!$D$21),0,1)</f>
        <v>0</v>
      </c>
      <c r="AH1089" s="48">
        <f t="shared" si="372"/>
        <v>3.9179999999996697E-2</v>
      </c>
      <c r="AI1089" s="48" t="str">
        <f t="shared" si="354"/>
        <v/>
      </c>
      <c r="AJ1089" s="48" t="str">
        <f t="shared" si="355"/>
        <v/>
      </c>
      <c r="AK1089" s="52" t="str">
        <f t="shared" si="356"/>
        <v/>
      </c>
      <c r="AL1089" s="52" t="str">
        <f t="shared" si="357"/>
        <v/>
      </c>
      <c r="AM1089" s="48" t="str">
        <f t="shared" si="358"/>
        <v/>
      </c>
      <c r="AN1089" s="48" t="str">
        <f t="shared" si="359"/>
        <v/>
      </c>
      <c r="AP1089" s="18" t="str">
        <f t="shared" si="360"/>
        <v/>
      </c>
      <c r="AQ1089" s="18" t="str">
        <f t="shared" si="361"/>
        <v/>
      </c>
      <c r="AR1089" s="18">
        <v>3.918E-2</v>
      </c>
      <c r="AS1089" s="18">
        <f>IF(AF!$D$27="Todos",1,IF(M1089=AF!$D$27,1,0))</f>
        <v>1</v>
      </c>
      <c r="AT1089" s="53">
        <f>IF(AND(E1089=AF!$D$6,OR(LT!M1089=AF!$D$27,AF!$D$27="Todos"),OR(AP1089=AF!$E$8,AQ1089=AF!$E$8)),AR1089+AS1089,0)</f>
        <v>0</v>
      </c>
      <c r="AU1089" s="18" t="str">
        <f t="shared" si="362"/>
        <v/>
      </c>
      <c r="AV1089" s="54" t="str">
        <f t="shared" si="363"/>
        <v/>
      </c>
      <c r="AW1089" s="54" t="str">
        <f t="shared" si="364"/>
        <v/>
      </c>
      <c r="AX1089" s="18" t="str">
        <f t="shared" si="365"/>
        <v/>
      </c>
      <c r="AY1089" s="18" t="str">
        <f t="shared" si="366"/>
        <v/>
      </c>
      <c r="BA1089" s="18">
        <f>IF($E1089=AF!$D$6,IF($M1089="Concluída no prazo",2,IF($M1089="Concluída com atraso",1,0)),0)</f>
        <v>0</v>
      </c>
      <c r="BB1089" s="18">
        <f>IF($E1089=AF!$D$6,IF($M1089="Atrasada",2,IF($M1089="Concluída com atraso",1,0)),0)</f>
        <v>0</v>
      </c>
      <c r="BC1089" s="18">
        <v>1.0829999999999999E-2</v>
      </c>
      <c r="BD1089" s="18">
        <f t="shared" si="373"/>
        <v>1.0829999999999999E-2</v>
      </c>
      <c r="BE1089" s="18">
        <f t="shared" si="373"/>
        <v>1.0829999999999999E-2</v>
      </c>
      <c r="BF1089" s="18" t="str">
        <f t="shared" si="367"/>
        <v/>
      </c>
      <c r="BN1089" s="18" t="str">
        <f t="shared" si="368"/>
        <v>s</v>
      </c>
    </row>
    <row r="1090" spans="3:66" ht="50.1" customHeight="1" thickTop="1" thickBot="1" x14ac:dyDescent="0.3">
      <c r="C1090" s="46"/>
      <c r="D1090" s="46"/>
      <c r="E1090" s="46"/>
      <c r="F1090" s="122"/>
      <c r="G1090" s="122"/>
      <c r="H1090" s="78" t="str">
        <f t="shared" si="369"/>
        <v/>
      </c>
      <c r="I1090" s="78" t="str">
        <f t="shared" si="370"/>
        <v/>
      </c>
      <c r="J1090" s="16"/>
      <c r="K1090" s="46" t="str">
        <f t="shared" si="371"/>
        <v/>
      </c>
      <c r="L1090" s="16"/>
      <c r="M1090" s="16"/>
      <c r="N1090" s="46"/>
      <c r="O1090" s="47" t="str">
        <f t="shared" si="374"/>
        <v/>
      </c>
      <c r="P1090" s="47"/>
      <c r="Q1090" s="48" t="str">
        <f>IFERROR(VLOOKUP(E1090,Funcionários!$C$8:$E$207,3,FALSE),"")</f>
        <v/>
      </c>
      <c r="R1090" s="47"/>
      <c r="S1090" s="49" t="str">
        <f t="shared" si="375"/>
        <v/>
      </c>
      <c r="T1090" s="49">
        <v>1.0840000000000001E-2</v>
      </c>
      <c r="U1090" s="48" t="str">
        <f>IF(Funcionários!C1091=0,"",Funcionários!C1091)</f>
        <v/>
      </c>
      <c r="V1090" s="50">
        <f>IF(U1090="",0,IF(COUNTIFS($E$7:$E$3006,U1090,$I$7:$I$3006,'RC'!$E$6)=0,0,COUNTIFS($M$7:$M$3006,"Concluída no prazo",$E$7:$E$3006,U1090,$I$7:$I$3006,'RC'!$E$6)/COUNTIFS($E$7:$E$3006,U1090,$I$7:$I$3006,'RC'!$E$6)))</f>
        <v>0</v>
      </c>
      <c r="W1090" s="49">
        <f>SUMIFS($J$7:$J$3006,$E$7:$E$3006,U1090,$I$7:$I$3006,'RC'!$E$6)+SUMIFS($L$7:$L$3006,$E$7:$E$3006,U1090,$I$7:$I$3006,'RC'!$E$6)</f>
        <v>0</v>
      </c>
      <c r="X1090" s="48">
        <f>COUNTIFS($E$7:$E$3006,U1090,$I$7:$I$3006,'RC'!$E$6)</f>
        <v>0</v>
      </c>
      <c r="Y1090" s="48"/>
      <c r="Z1090" s="51" t="str">
        <f>IF(AQ1090='RC'!$E$6,AC1090*1000+AD1090,"")</f>
        <v/>
      </c>
      <c r="AA1090" s="51" t="str">
        <f>IF(AB1090="","",IF(AQ1090='RC'!$E$6,AC1090*1000-AD1090,""))</f>
        <v/>
      </c>
      <c r="AB1090" s="48" t="str">
        <f>IFERROR(VLOOKUP(E1090,Funcionários!$C$8:$E$207,3,FALSE),"")</f>
        <v/>
      </c>
      <c r="AC1090" s="50" t="str">
        <f>IF(AB1090="","",IF(COUNTIFS($AB$7:$AB$3006,AB1090,$AQ$7:$AQ$3006,'RC'!$E$6)=0,"",COUNTIFS($M$7:$M$3006,"Concluída no prazo",$AB$7:$AB$3006,AB1090,$AQ$7:$AQ$3006,'RC'!$E$6)/COUNTIFS($AB$7:$AB$3006,AB1090,$AQ$7:$AQ$3006,'RC'!$E$6)))</f>
        <v/>
      </c>
      <c r="AD1090" s="48">
        <f>SUMIF($AQ$7:$AQ$3006,'RC'!$E$6,$J$7:$J$3006)+SUMIF($AQ$7:$AQ$3006,'RC'!$E$6,$L$7:$L$3006)</f>
        <v>21</v>
      </c>
      <c r="AF1090" s="48">
        <v>3.9169999999996701E-2</v>
      </c>
      <c r="AG1090" s="48">
        <f>IF(OR(AQ1090="",AQ1090&lt;&gt;'RC'!$E$6,AB1090&lt;&gt;'RC'!$D$21),0,1)</f>
        <v>0</v>
      </c>
      <c r="AH1090" s="48">
        <f t="shared" si="372"/>
        <v>3.9169999999996701E-2</v>
      </c>
      <c r="AI1090" s="48" t="str">
        <f t="shared" si="354"/>
        <v/>
      </c>
      <c r="AJ1090" s="48" t="str">
        <f t="shared" si="355"/>
        <v/>
      </c>
      <c r="AK1090" s="52" t="str">
        <f t="shared" si="356"/>
        <v/>
      </c>
      <c r="AL1090" s="52" t="str">
        <f t="shared" si="357"/>
        <v/>
      </c>
      <c r="AM1090" s="48" t="str">
        <f t="shared" si="358"/>
        <v/>
      </c>
      <c r="AN1090" s="48" t="str">
        <f t="shared" si="359"/>
        <v/>
      </c>
      <c r="AP1090" s="18" t="str">
        <f t="shared" si="360"/>
        <v/>
      </c>
      <c r="AQ1090" s="18" t="str">
        <f t="shared" si="361"/>
        <v/>
      </c>
      <c r="AR1090" s="18">
        <v>3.9170000000000003E-2</v>
      </c>
      <c r="AS1090" s="18">
        <f>IF(AF!$D$27="Todos",1,IF(M1090=AF!$D$27,1,0))</f>
        <v>1</v>
      </c>
      <c r="AT1090" s="53">
        <f>IF(AND(E1090=AF!$D$6,OR(LT!M1090=AF!$D$27,AF!$D$27="Todos"),OR(AP1090=AF!$E$8,AQ1090=AF!$E$8)),AR1090+AS1090,0)</f>
        <v>0</v>
      </c>
      <c r="AU1090" s="18" t="str">
        <f t="shared" si="362"/>
        <v/>
      </c>
      <c r="AV1090" s="54" t="str">
        <f t="shared" si="363"/>
        <v/>
      </c>
      <c r="AW1090" s="54" t="str">
        <f t="shared" si="364"/>
        <v/>
      </c>
      <c r="AX1090" s="18" t="str">
        <f t="shared" si="365"/>
        <v/>
      </c>
      <c r="AY1090" s="18" t="str">
        <f t="shared" si="366"/>
        <v/>
      </c>
      <c r="BA1090" s="18">
        <f>IF($E1090=AF!$D$6,IF($M1090="Concluída no prazo",2,IF($M1090="Concluída com atraso",1,0)),0)</f>
        <v>0</v>
      </c>
      <c r="BB1090" s="18">
        <f>IF($E1090=AF!$D$6,IF($M1090="Atrasada",2,IF($M1090="Concluída com atraso",1,0)),0)</f>
        <v>0</v>
      </c>
      <c r="BC1090" s="18">
        <v>1.0840000000000001E-2</v>
      </c>
      <c r="BD1090" s="18">
        <f t="shared" si="373"/>
        <v>1.0840000000000001E-2</v>
      </c>
      <c r="BE1090" s="18">
        <f t="shared" si="373"/>
        <v>1.0840000000000001E-2</v>
      </c>
      <c r="BF1090" s="18" t="str">
        <f t="shared" si="367"/>
        <v/>
      </c>
      <c r="BN1090" s="18" t="str">
        <f t="shared" si="368"/>
        <v>s</v>
      </c>
    </row>
    <row r="1091" spans="3:66" ht="50.1" customHeight="1" thickTop="1" thickBot="1" x14ac:dyDescent="0.3">
      <c r="C1091" s="46"/>
      <c r="D1091" s="46"/>
      <c r="E1091" s="46"/>
      <c r="F1091" s="122"/>
      <c r="G1091" s="122"/>
      <c r="H1091" s="78" t="str">
        <f t="shared" si="369"/>
        <v/>
      </c>
      <c r="I1091" s="78" t="str">
        <f t="shared" si="370"/>
        <v/>
      </c>
      <c r="J1091" s="16"/>
      <c r="K1091" s="46" t="str">
        <f t="shared" si="371"/>
        <v/>
      </c>
      <c r="L1091" s="16"/>
      <c r="M1091" s="16"/>
      <c r="N1091" s="46"/>
      <c r="O1091" s="47" t="str">
        <f t="shared" si="374"/>
        <v/>
      </c>
      <c r="P1091" s="47"/>
      <c r="Q1091" s="48" t="str">
        <f>IFERROR(VLOOKUP(E1091,Funcionários!$C$8:$E$207,3,FALSE),"")</f>
        <v/>
      </c>
      <c r="R1091" s="47"/>
      <c r="S1091" s="49" t="str">
        <f t="shared" si="375"/>
        <v/>
      </c>
      <c r="T1091" s="49">
        <v>1.085E-2</v>
      </c>
      <c r="U1091" s="48" t="str">
        <f>IF(Funcionários!C1092=0,"",Funcionários!C1092)</f>
        <v/>
      </c>
      <c r="V1091" s="50">
        <f>IF(U1091="",0,IF(COUNTIFS($E$7:$E$3006,U1091,$I$7:$I$3006,'RC'!$E$6)=0,0,COUNTIFS($M$7:$M$3006,"Concluída no prazo",$E$7:$E$3006,U1091,$I$7:$I$3006,'RC'!$E$6)/COUNTIFS($E$7:$E$3006,U1091,$I$7:$I$3006,'RC'!$E$6)))</f>
        <v>0</v>
      </c>
      <c r="W1091" s="49">
        <f>SUMIFS($J$7:$J$3006,$E$7:$E$3006,U1091,$I$7:$I$3006,'RC'!$E$6)+SUMIFS($L$7:$L$3006,$E$7:$E$3006,U1091,$I$7:$I$3006,'RC'!$E$6)</f>
        <v>0</v>
      </c>
      <c r="X1091" s="48">
        <f>COUNTIFS($E$7:$E$3006,U1091,$I$7:$I$3006,'RC'!$E$6)</f>
        <v>0</v>
      </c>
      <c r="Y1091" s="48"/>
      <c r="Z1091" s="51" t="str">
        <f>IF(AQ1091='RC'!$E$6,AC1091*1000+AD1091,"")</f>
        <v/>
      </c>
      <c r="AA1091" s="51" t="str">
        <f>IF(AB1091="","",IF(AQ1091='RC'!$E$6,AC1091*1000-AD1091,""))</f>
        <v/>
      </c>
      <c r="AB1091" s="48" t="str">
        <f>IFERROR(VLOOKUP(E1091,Funcionários!$C$8:$E$207,3,FALSE),"")</f>
        <v/>
      </c>
      <c r="AC1091" s="50" t="str">
        <f>IF(AB1091="","",IF(COUNTIFS($AB$7:$AB$3006,AB1091,$AQ$7:$AQ$3006,'RC'!$E$6)=0,"",COUNTIFS($M$7:$M$3006,"Concluída no prazo",$AB$7:$AB$3006,AB1091,$AQ$7:$AQ$3006,'RC'!$E$6)/COUNTIFS($AB$7:$AB$3006,AB1091,$AQ$7:$AQ$3006,'RC'!$E$6)))</f>
        <v/>
      </c>
      <c r="AD1091" s="48">
        <f>SUMIF($AQ$7:$AQ$3006,'RC'!$E$6,$J$7:$J$3006)+SUMIF($AQ$7:$AQ$3006,'RC'!$E$6,$L$7:$L$3006)</f>
        <v>21</v>
      </c>
      <c r="AF1091" s="48">
        <v>3.9159999999996697E-2</v>
      </c>
      <c r="AG1091" s="48">
        <f>IF(OR(AQ1091="",AQ1091&lt;&gt;'RC'!$E$6,AB1091&lt;&gt;'RC'!$D$21),0,1)</f>
        <v>0</v>
      </c>
      <c r="AH1091" s="48">
        <f t="shared" si="372"/>
        <v>3.9159999999996697E-2</v>
      </c>
      <c r="AI1091" s="48" t="str">
        <f t="shared" si="354"/>
        <v/>
      </c>
      <c r="AJ1091" s="48" t="str">
        <f t="shared" si="355"/>
        <v/>
      </c>
      <c r="AK1091" s="52" t="str">
        <f t="shared" si="356"/>
        <v/>
      </c>
      <c r="AL1091" s="52" t="str">
        <f t="shared" si="357"/>
        <v/>
      </c>
      <c r="AM1091" s="48" t="str">
        <f t="shared" si="358"/>
        <v/>
      </c>
      <c r="AN1091" s="48" t="str">
        <f t="shared" si="359"/>
        <v/>
      </c>
      <c r="AP1091" s="18" t="str">
        <f t="shared" si="360"/>
        <v/>
      </c>
      <c r="AQ1091" s="18" t="str">
        <f t="shared" si="361"/>
        <v/>
      </c>
      <c r="AR1091" s="18">
        <v>3.916E-2</v>
      </c>
      <c r="AS1091" s="18">
        <f>IF(AF!$D$27="Todos",1,IF(M1091=AF!$D$27,1,0))</f>
        <v>1</v>
      </c>
      <c r="AT1091" s="53">
        <f>IF(AND(E1091=AF!$D$6,OR(LT!M1091=AF!$D$27,AF!$D$27="Todos"),OR(AP1091=AF!$E$8,AQ1091=AF!$E$8)),AR1091+AS1091,0)</f>
        <v>0</v>
      </c>
      <c r="AU1091" s="18" t="str">
        <f t="shared" si="362"/>
        <v/>
      </c>
      <c r="AV1091" s="54" t="str">
        <f t="shared" si="363"/>
        <v/>
      </c>
      <c r="AW1091" s="54" t="str">
        <f t="shared" si="364"/>
        <v/>
      </c>
      <c r="AX1091" s="18" t="str">
        <f t="shared" si="365"/>
        <v/>
      </c>
      <c r="AY1091" s="18" t="str">
        <f t="shared" si="366"/>
        <v/>
      </c>
      <c r="BA1091" s="18">
        <f>IF($E1091=AF!$D$6,IF($M1091="Concluída no prazo",2,IF($M1091="Concluída com atraso",1,0)),0)</f>
        <v>0</v>
      </c>
      <c r="BB1091" s="18">
        <f>IF($E1091=AF!$D$6,IF($M1091="Atrasada",2,IF($M1091="Concluída com atraso",1,0)),0)</f>
        <v>0</v>
      </c>
      <c r="BC1091" s="18">
        <v>1.085E-2</v>
      </c>
      <c r="BD1091" s="18">
        <f t="shared" si="373"/>
        <v>1.085E-2</v>
      </c>
      <c r="BE1091" s="18">
        <f t="shared" si="373"/>
        <v>1.085E-2</v>
      </c>
      <c r="BF1091" s="18" t="str">
        <f t="shared" si="367"/>
        <v/>
      </c>
      <c r="BN1091" s="18" t="str">
        <f t="shared" si="368"/>
        <v>s</v>
      </c>
    </row>
    <row r="1092" spans="3:66" ht="50.1" customHeight="1" thickTop="1" thickBot="1" x14ac:dyDescent="0.3">
      <c r="C1092" s="46"/>
      <c r="D1092" s="46"/>
      <c r="E1092" s="46"/>
      <c r="F1092" s="122"/>
      <c r="G1092" s="122"/>
      <c r="H1092" s="78" t="str">
        <f t="shared" si="369"/>
        <v/>
      </c>
      <c r="I1092" s="78" t="str">
        <f t="shared" si="370"/>
        <v/>
      </c>
      <c r="J1092" s="16"/>
      <c r="K1092" s="46" t="str">
        <f t="shared" si="371"/>
        <v/>
      </c>
      <c r="L1092" s="16"/>
      <c r="M1092" s="16"/>
      <c r="N1092" s="46"/>
      <c r="O1092" s="47" t="str">
        <f t="shared" si="374"/>
        <v/>
      </c>
      <c r="P1092" s="47"/>
      <c r="Q1092" s="48" t="str">
        <f>IFERROR(VLOOKUP(E1092,Funcionários!$C$8:$E$207,3,FALSE),"")</f>
        <v/>
      </c>
      <c r="R1092" s="47"/>
      <c r="S1092" s="49" t="str">
        <f t="shared" si="375"/>
        <v/>
      </c>
      <c r="T1092" s="49">
        <v>1.086E-2</v>
      </c>
      <c r="U1092" s="48" t="str">
        <f>IF(Funcionários!C1093=0,"",Funcionários!C1093)</f>
        <v/>
      </c>
      <c r="V1092" s="50">
        <f>IF(U1092="",0,IF(COUNTIFS($E$7:$E$3006,U1092,$I$7:$I$3006,'RC'!$E$6)=0,0,COUNTIFS($M$7:$M$3006,"Concluída no prazo",$E$7:$E$3006,U1092,$I$7:$I$3006,'RC'!$E$6)/COUNTIFS($E$7:$E$3006,U1092,$I$7:$I$3006,'RC'!$E$6)))</f>
        <v>0</v>
      </c>
      <c r="W1092" s="49">
        <f>SUMIFS($J$7:$J$3006,$E$7:$E$3006,U1092,$I$7:$I$3006,'RC'!$E$6)+SUMIFS($L$7:$L$3006,$E$7:$E$3006,U1092,$I$7:$I$3006,'RC'!$E$6)</f>
        <v>0</v>
      </c>
      <c r="X1092" s="48">
        <f>COUNTIFS($E$7:$E$3006,U1092,$I$7:$I$3006,'RC'!$E$6)</f>
        <v>0</v>
      </c>
      <c r="Y1092" s="48"/>
      <c r="Z1092" s="51" t="str">
        <f>IF(AQ1092='RC'!$E$6,AC1092*1000+AD1092,"")</f>
        <v/>
      </c>
      <c r="AA1092" s="51" t="str">
        <f>IF(AB1092="","",IF(AQ1092='RC'!$E$6,AC1092*1000-AD1092,""))</f>
        <v/>
      </c>
      <c r="AB1092" s="48" t="str">
        <f>IFERROR(VLOOKUP(E1092,Funcionários!$C$8:$E$207,3,FALSE),"")</f>
        <v/>
      </c>
      <c r="AC1092" s="50" t="str">
        <f>IF(AB1092="","",IF(COUNTIFS($AB$7:$AB$3006,AB1092,$AQ$7:$AQ$3006,'RC'!$E$6)=0,"",COUNTIFS($M$7:$M$3006,"Concluída no prazo",$AB$7:$AB$3006,AB1092,$AQ$7:$AQ$3006,'RC'!$E$6)/COUNTIFS($AB$7:$AB$3006,AB1092,$AQ$7:$AQ$3006,'RC'!$E$6)))</f>
        <v/>
      </c>
      <c r="AD1092" s="48">
        <f>SUMIF($AQ$7:$AQ$3006,'RC'!$E$6,$J$7:$J$3006)+SUMIF($AQ$7:$AQ$3006,'RC'!$E$6,$L$7:$L$3006)</f>
        <v>21</v>
      </c>
      <c r="AF1092" s="48">
        <v>3.9149999999996701E-2</v>
      </c>
      <c r="AG1092" s="48">
        <f>IF(OR(AQ1092="",AQ1092&lt;&gt;'RC'!$E$6,AB1092&lt;&gt;'RC'!$D$21),0,1)</f>
        <v>0</v>
      </c>
      <c r="AH1092" s="48">
        <f t="shared" si="372"/>
        <v>3.9149999999996701E-2</v>
      </c>
      <c r="AI1092" s="48" t="str">
        <f t="shared" si="354"/>
        <v/>
      </c>
      <c r="AJ1092" s="48" t="str">
        <f t="shared" si="355"/>
        <v/>
      </c>
      <c r="AK1092" s="52" t="str">
        <f t="shared" si="356"/>
        <v/>
      </c>
      <c r="AL1092" s="52" t="str">
        <f t="shared" si="357"/>
        <v/>
      </c>
      <c r="AM1092" s="48" t="str">
        <f t="shared" si="358"/>
        <v/>
      </c>
      <c r="AN1092" s="48" t="str">
        <f t="shared" si="359"/>
        <v/>
      </c>
      <c r="AP1092" s="18" t="str">
        <f t="shared" si="360"/>
        <v/>
      </c>
      <c r="AQ1092" s="18" t="str">
        <f t="shared" si="361"/>
        <v/>
      </c>
      <c r="AR1092" s="18">
        <v>3.9149999999999997E-2</v>
      </c>
      <c r="AS1092" s="18">
        <f>IF(AF!$D$27="Todos",1,IF(M1092=AF!$D$27,1,0))</f>
        <v>1</v>
      </c>
      <c r="AT1092" s="53">
        <f>IF(AND(E1092=AF!$D$6,OR(LT!M1092=AF!$D$27,AF!$D$27="Todos"),OR(AP1092=AF!$E$8,AQ1092=AF!$E$8)),AR1092+AS1092,0)</f>
        <v>0</v>
      </c>
      <c r="AU1092" s="18" t="str">
        <f t="shared" si="362"/>
        <v/>
      </c>
      <c r="AV1092" s="54" t="str">
        <f t="shared" si="363"/>
        <v/>
      </c>
      <c r="AW1092" s="54" t="str">
        <f t="shared" si="364"/>
        <v/>
      </c>
      <c r="AX1092" s="18" t="str">
        <f t="shared" si="365"/>
        <v/>
      </c>
      <c r="AY1092" s="18" t="str">
        <f t="shared" si="366"/>
        <v/>
      </c>
      <c r="BA1092" s="18">
        <f>IF($E1092=AF!$D$6,IF($M1092="Concluída no prazo",2,IF($M1092="Concluída com atraso",1,0)),0)</f>
        <v>0</v>
      </c>
      <c r="BB1092" s="18">
        <f>IF($E1092=AF!$D$6,IF($M1092="Atrasada",2,IF($M1092="Concluída com atraso",1,0)),0)</f>
        <v>0</v>
      </c>
      <c r="BC1092" s="18">
        <v>1.086E-2</v>
      </c>
      <c r="BD1092" s="18">
        <f t="shared" si="373"/>
        <v>1.086E-2</v>
      </c>
      <c r="BE1092" s="18">
        <f t="shared" si="373"/>
        <v>1.086E-2</v>
      </c>
      <c r="BF1092" s="18" t="str">
        <f t="shared" si="367"/>
        <v/>
      </c>
      <c r="BN1092" s="18" t="str">
        <f t="shared" si="368"/>
        <v>s</v>
      </c>
    </row>
    <row r="1093" spans="3:66" ht="50.1" customHeight="1" thickTop="1" thickBot="1" x14ac:dyDescent="0.3">
      <c r="C1093" s="46"/>
      <c r="D1093" s="46"/>
      <c r="E1093" s="46"/>
      <c r="F1093" s="122"/>
      <c r="G1093" s="122"/>
      <c r="H1093" s="78" t="str">
        <f t="shared" si="369"/>
        <v/>
      </c>
      <c r="I1093" s="78" t="str">
        <f t="shared" si="370"/>
        <v/>
      </c>
      <c r="J1093" s="16"/>
      <c r="K1093" s="46" t="str">
        <f t="shared" si="371"/>
        <v/>
      </c>
      <c r="L1093" s="16"/>
      <c r="M1093" s="16"/>
      <c r="N1093" s="46"/>
      <c r="O1093" s="47" t="str">
        <f t="shared" si="374"/>
        <v/>
      </c>
      <c r="P1093" s="47"/>
      <c r="Q1093" s="48" t="str">
        <f>IFERROR(VLOOKUP(E1093,Funcionários!$C$8:$E$207,3,FALSE),"")</f>
        <v/>
      </c>
      <c r="R1093" s="47"/>
      <c r="S1093" s="49" t="str">
        <f t="shared" si="375"/>
        <v/>
      </c>
      <c r="T1093" s="49">
        <v>1.0869999999999999E-2</v>
      </c>
      <c r="U1093" s="48" t="str">
        <f>IF(Funcionários!C1094=0,"",Funcionários!C1094)</f>
        <v/>
      </c>
      <c r="V1093" s="50">
        <f>IF(U1093="",0,IF(COUNTIFS($E$7:$E$3006,U1093,$I$7:$I$3006,'RC'!$E$6)=0,0,COUNTIFS($M$7:$M$3006,"Concluída no prazo",$E$7:$E$3006,U1093,$I$7:$I$3006,'RC'!$E$6)/COUNTIFS($E$7:$E$3006,U1093,$I$7:$I$3006,'RC'!$E$6)))</f>
        <v>0</v>
      </c>
      <c r="W1093" s="49">
        <f>SUMIFS($J$7:$J$3006,$E$7:$E$3006,U1093,$I$7:$I$3006,'RC'!$E$6)+SUMIFS($L$7:$L$3006,$E$7:$E$3006,U1093,$I$7:$I$3006,'RC'!$E$6)</f>
        <v>0</v>
      </c>
      <c r="X1093" s="48">
        <f>COUNTIFS($E$7:$E$3006,U1093,$I$7:$I$3006,'RC'!$E$6)</f>
        <v>0</v>
      </c>
      <c r="Y1093" s="48"/>
      <c r="Z1093" s="51" t="str">
        <f>IF(AQ1093='RC'!$E$6,AC1093*1000+AD1093,"")</f>
        <v/>
      </c>
      <c r="AA1093" s="51" t="str">
        <f>IF(AB1093="","",IF(AQ1093='RC'!$E$6,AC1093*1000-AD1093,""))</f>
        <v/>
      </c>
      <c r="AB1093" s="48" t="str">
        <f>IFERROR(VLOOKUP(E1093,Funcionários!$C$8:$E$207,3,FALSE),"")</f>
        <v/>
      </c>
      <c r="AC1093" s="50" t="str">
        <f>IF(AB1093="","",IF(COUNTIFS($AB$7:$AB$3006,AB1093,$AQ$7:$AQ$3006,'RC'!$E$6)=0,"",COUNTIFS($M$7:$M$3006,"Concluída no prazo",$AB$7:$AB$3006,AB1093,$AQ$7:$AQ$3006,'RC'!$E$6)/COUNTIFS($AB$7:$AB$3006,AB1093,$AQ$7:$AQ$3006,'RC'!$E$6)))</f>
        <v/>
      </c>
      <c r="AD1093" s="48">
        <f>SUMIF($AQ$7:$AQ$3006,'RC'!$E$6,$J$7:$J$3006)+SUMIF($AQ$7:$AQ$3006,'RC'!$E$6,$L$7:$L$3006)</f>
        <v>21</v>
      </c>
      <c r="AF1093" s="48">
        <v>3.9139999999996698E-2</v>
      </c>
      <c r="AG1093" s="48">
        <f>IF(OR(AQ1093="",AQ1093&lt;&gt;'RC'!$E$6,AB1093&lt;&gt;'RC'!$D$21),0,1)</f>
        <v>0</v>
      </c>
      <c r="AH1093" s="48">
        <f t="shared" si="372"/>
        <v>3.9139999999996698E-2</v>
      </c>
      <c r="AI1093" s="48" t="str">
        <f t="shared" si="354"/>
        <v/>
      </c>
      <c r="AJ1093" s="48" t="str">
        <f t="shared" si="355"/>
        <v/>
      </c>
      <c r="AK1093" s="52" t="str">
        <f t="shared" si="356"/>
        <v/>
      </c>
      <c r="AL1093" s="52" t="str">
        <f t="shared" si="357"/>
        <v/>
      </c>
      <c r="AM1093" s="48" t="str">
        <f t="shared" si="358"/>
        <v/>
      </c>
      <c r="AN1093" s="48" t="str">
        <f t="shared" si="359"/>
        <v/>
      </c>
      <c r="AP1093" s="18" t="str">
        <f t="shared" si="360"/>
        <v/>
      </c>
      <c r="AQ1093" s="18" t="str">
        <f t="shared" si="361"/>
        <v/>
      </c>
      <c r="AR1093" s="18">
        <v>3.9140000000000001E-2</v>
      </c>
      <c r="AS1093" s="18">
        <f>IF(AF!$D$27="Todos",1,IF(M1093=AF!$D$27,1,0))</f>
        <v>1</v>
      </c>
      <c r="AT1093" s="53">
        <f>IF(AND(E1093=AF!$D$6,OR(LT!M1093=AF!$D$27,AF!$D$27="Todos"),OR(AP1093=AF!$E$8,AQ1093=AF!$E$8)),AR1093+AS1093,0)</f>
        <v>0</v>
      </c>
      <c r="AU1093" s="18" t="str">
        <f t="shared" si="362"/>
        <v/>
      </c>
      <c r="AV1093" s="54" t="str">
        <f t="shared" si="363"/>
        <v/>
      </c>
      <c r="AW1093" s="54" t="str">
        <f t="shared" si="364"/>
        <v/>
      </c>
      <c r="AX1093" s="18" t="str">
        <f t="shared" si="365"/>
        <v/>
      </c>
      <c r="AY1093" s="18" t="str">
        <f t="shared" si="366"/>
        <v/>
      </c>
      <c r="BA1093" s="18">
        <f>IF($E1093=AF!$D$6,IF($M1093="Concluída no prazo",2,IF($M1093="Concluída com atraso",1,0)),0)</f>
        <v>0</v>
      </c>
      <c r="BB1093" s="18">
        <f>IF($E1093=AF!$D$6,IF($M1093="Atrasada",2,IF($M1093="Concluída com atraso",1,0)),0)</f>
        <v>0</v>
      </c>
      <c r="BC1093" s="18">
        <v>1.0869999999999999E-2</v>
      </c>
      <c r="BD1093" s="18">
        <f t="shared" si="373"/>
        <v>1.0869999999999999E-2</v>
      </c>
      <c r="BE1093" s="18">
        <f t="shared" si="373"/>
        <v>1.0869999999999999E-2</v>
      </c>
      <c r="BF1093" s="18" t="str">
        <f t="shared" si="367"/>
        <v/>
      </c>
      <c r="BN1093" s="18" t="str">
        <f t="shared" si="368"/>
        <v>s</v>
      </c>
    </row>
    <row r="1094" spans="3:66" ht="50.1" customHeight="1" thickTop="1" thickBot="1" x14ac:dyDescent="0.3">
      <c r="C1094" s="46"/>
      <c r="D1094" s="46"/>
      <c r="E1094" s="46"/>
      <c r="F1094" s="122"/>
      <c r="G1094" s="122"/>
      <c r="H1094" s="78" t="str">
        <f t="shared" si="369"/>
        <v/>
      </c>
      <c r="I1094" s="78" t="str">
        <f t="shared" si="370"/>
        <v/>
      </c>
      <c r="J1094" s="16"/>
      <c r="K1094" s="46" t="str">
        <f t="shared" si="371"/>
        <v/>
      </c>
      <c r="L1094" s="16"/>
      <c r="M1094" s="16"/>
      <c r="N1094" s="46"/>
      <c r="O1094" s="47" t="str">
        <f t="shared" si="374"/>
        <v/>
      </c>
      <c r="P1094" s="47"/>
      <c r="Q1094" s="48" t="str">
        <f>IFERROR(VLOOKUP(E1094,Funcionários!$C$8:$E$207,3,FALSE),"")</f>
        <v/>
      </c>
      <c r="R1094" s="47"/>
      <c r="S1094" s="49" t="str">
        <f t="shared" si="375"/>
        <v/>
      </c>
      <c r="T1094" s="49">
        <v>1.0880000000000001E-2</v>
      </c>
      <c r="U1094" s="48" t="str">
        <f>IF(Funcionários!C1095=0,"",Funcionários!C1095)</f>
        <v/>
      </c>
      <c r="V1094" s="50">
        <f>IF(U1094="",0,IF(COUNTIFS($E$7:$E$3006,U1094,$I$7:$I$3006,'RC'!$E$6)=0,0,COUNTIFS($M$7:$M$3006,"Concluída no prazo",$E$7:$E$3006,U1094,$I$7:$I$3006,'RC'!$E$6)/COUNTIFS($E$7:$E$3006,U1094,$I$7:$I$3006,'RC'!$E$6)))</f>
        <v>0</v>
      </c>
      <c r="W1094" s="49">
        <f>SUMIFS($J$7:$J$3006,$E$7:$E$3006,U1094,$I$7:$I$3006,'RC'!$E$6)+SUMIFS($L$7:$L$3006,$E$7:$E$3006,U1094,$I$7:$I$3006,'RC'!$E$6)</f>
        <v>0</v>
      </c>
      <c r="X1094" s="48">
        <f>COUNTIFS($E$7:$E$3006,U1094,$I$7:$I$3006,'RC'!$E$6)</f>
        <v>0</v>
      </c>
      <c r="Y1094" s="48"/>
      <c r="Z1094" s="51" t="str">
        <f>IF(AQ1094='RC'!$E$6,AC1094*1000+AD1094,"")</f>
        <v/>
      </c>
      <c r="AA1094" s="51" t="str">
        <f>IF(AB1094="","",IF(AQ1094='RC'!$E$6,AC1094*1000-AD1094,""))</f>
        <v/>
      </c>
      <c r="AB1094" s="48" t="str">
        <f>IFERROR(VLOOKUP(E1094,Funcionários!$C$8:$E$207,3,FALSE),"")</f>
        <v/>
      </c>
      <c r="AC1094" s="50" t="str">
        <f>IF(AB1094="","",IF(COUNTIFS($AB$7:$AB$3006,AB1094,$AQ$7:$AQ$3006,'RC'!$E$6)=0,"",COUNTIFS($M$7:$M$3006,"Concluída no prazo",$AB$7:$AB$3006,AB1094,$AQ$7:$AQ$3006,'RC'!$E$6)/COUNTIFS($AB$7:$AB$3006,AB1094,$AQ$7:$AQ$3006,'RC'!$E$6)))</f>
        <v/>
      </c>
      <c r="AD1094" s="48">
        <f>SUMIF($AQ$7:$AQ$3006,'RC'!$E$6,$J$7:$J$3006)+SUMIF($AQ$7:$AQ$3006,'RC'!$E$6,$L$7:$L$3006)</f>
        <v>21</v>
      </c>
      <c r="AF1094" s="48">
        <v>3.9129999999996702E-2</v>
      </c>
      <c r="AG1094" s="48">
        <f>IF(OR(AQ1094="",AQ1094&lt;&gt;'RC'!$E$6,AB1094&lt;&gt;'RC'!$D$21),0,1)</f>
        <v>0</v>
      </c>
      <c r="AH1094" s="48">
        <f t="shared" si="372"/>
        <v>3.9129999999996702E-2</v>
      </c>
      <c r="AI1094" s="48" t="str">
        <f t="shared" si="354"/>
        <v/>
      </c>
      <c r="AJ1094" s="48" t="str">
        <f t="shared" si="355"/>
        <v/>
      </c>
      <c r="AK1094" s="52" t="str">
        <f t="shared" si="356"/>
        <v/>
      </c>
      <c r="AL1094" s="52" t="str">
        <f t="shared" si="357"/>
        <v/>
      </c>
      <c r="AM1094" s="48" t="str">
        <f t="shared" si="358"/>
        <v/>
      </c>
      <c r="AN1094" s="48" t="str">
        <f t="shared" si="359"/>
        <v/>
      </c>
      <c r="AP1094" s="18" t="str">
        <f t="shared" si="360"/>
        <v/>
      </c>
      <c r="AQ1094" s="18" t="str">
        <f t="shared" si="361"/>
        <v/>
      </c>
      <c r="AR1094" s="18">
        <v>3.9129999999999998E-2</v>
      </c>
      <c r="AS1094" s="18">
        <f>IF(AF!$D$27="Todos",1,IF(M1094=AF!$D$27,1,0))</f>
        <v>1</v>
      </c>
      <c r="AT1094" s="53">
        <f>IF(AND(E1094=AF!$D$6,OR(LT!M1094=AF!$D$27,AF!$D$27="Todos"),OR(AP1094=AF!$E$8,AQ1094=AF!$E$8)),AR1094+AS1094,0)</f>
        <v>0</v>
      </c>
      <c r="AU1094" s="18" t="str">
        <f t="shared" si="362"/>
        <v/>
      </c>
      <c r="AV1094" s="54" t="str">
        <f t="shared" si="363"/>
        <v/>
      </c>
      <c r="AW1094" s="54" t="str">
        <f t="shared" si="364"/>
        <v/>
      </c>
      <c r="AX1094" s="18" t="str">
        <f t="shared" si="365"/>
        <v/>
      </c>
      <c r="AY1094" s="18" t="str">
        <f t="shared" si="366"/>
        <v/>
      </c>
      <c r="BA1094" s="18">
        <f>IF($E1094=AF!$D$6,IF($M1094="Concluída no prazo",2,IF($M1094="Concluída com atraso",1,0)),0)</f>
        <v>0</v>
      </c>
      <c r="BB1094" s="18">
        <f>IF($E1094=AF!$D$6,IF($M1094="Atrasada",2,IF($M1094="Concluída com atraso",1,0)),0)</f>
        <v>0</v>
      </c>
      <c r="BC1094" s="18">
        <v>1.0880000000000001E-2</v>
      </c>
      <c r="BD1094" s="18">
        <f t="shared" si="373"/>
        <v>1.0880000000000001E-2</v>
      </c>
      <c r="BE1094" s="18">
        <f t="shared" si="373"/>
        <v>1.0880000000000001E-2</v>
      </c>
      <c r="BF1094" s="18" t="str">
        <f t="shared" si="367"/>
        <v/>
      </c>
      <c r="BN1094" s="18" t="str">
        <f t="shared" si="368"/>
        <v>s</v>
      </c>
    </row>
    <row r="1095" spans="3:66" ht="50.1" customHeight="1" thickTop="1" thickBot="1" x14ac:dyDescent="0.3">
      <c r="C1095" s="46"/>
      <c r="D1095" s="46"/>
      <c r="E1095" s="46"/>
      <c r="F1095" s="122"/>
      <c r="G1095" s="122"/>
      <c r="H1095" s="78" t="str">
        <f t="shared" si="369"/>
        <v/>
      </c>
      <c r="I1095" s="78" t="str">
        <f t="shared" si="370"/>
        <v/>
      </c>
      <c r="J1095" s="16"/>
      <c r="K1095" s="46" t="str">
        <f t="shared" si="371"/>
        <v/>
      </c>
      <c r="L1095" s="16"/>
      <c r="M1095" s="16"/>
      <c r="N1095" s="46"/>
      <c r="O1095" s="47" t="str">
        <f t="shared" si="374"/>
        <v/>
      </c>
      <c r="P1095" s="47"/>
      <c r="Q1095" s="48" t="str">
        <f>IFERROR(VLOOKUP(E1095,Funcionários!$C$8:$E$207,3,FALSE),"")</f>
        <v/>
      </c>
      <c r="R1095" s="47"/>
      <c r="S1095" s="49" t="str">
        <f t="shared" si="375"/>
        <v/>
      </c>
      <c r="T1095" s="49">
        <v>1.089E-2</v>
      </c>
      <c r="U1095" s="48" t="str">
        <f>IF(Funcionários!C1096=0,"",Funcionários!C1096)</f>
        <v/>
      </c>
      <c r="V1095" s="50">
        <f>IF(U1095="",0,IF(COUNTIFS($E$7:$E$3006,U1095,$I$7:$I$3006,'RC'!$E$6)=0,0,COUNTIFS($M$7:$M$3006,"Concluída no prazo",$E$7:$E$3006,U1095,$I$7:$I$3006,'RC'!$E$6)/COUNTIFS($E$7:$E$3006,U1095,$I$7:$I$3006,'RC'!$E$6)))</f>
        <v>0</v>
      </c>
      <c r="W1095" s="49">
        <f>SUMIFS($J$7:$J$3006,$E$7:$E$3006,U1095,$I$7:$I$3006,'RC'!$E$6)+SUMIFS($L$7:$L$3006,$E$7:$E$3006,U1095,$I$7:$I$3006,'RC'!$E$6)</f>
        <v>0</v>
      </c>
      <c r="X1095" s="48">
        <f>COUNTIFS($E$7:$E$3006,U1095,$I$7:$I$3006,'RC'!$E$6)</f>
        <v>0</v>
      </c>
      <c r="Y1095" s="48"/>
      <c r="Z1095" s="51" t="str">
        <f>IF(AQ1095='RC'!$E$6,AC1095*1000+AD1095,"")</f>
        <v/>
      </c>
      <c r="AA1095" s="51" t="str">
        <f>IF(AB1095="","",IF(AQ1095='RC'!$E$6,AC1095*1000-AD1095,""))</f>
        <v/>
      </c>
      <c r="AB1095" s="48" t="str">
        <f>IFERROR(VLOOKUP(E1095,Funcionários!$C$8:$E$207,3,FALSE),"")</f>
        <v/>
      </c>
      <c r="AC1095" s="50" t="str">
        <f>IF(AB1095="","",IF(COUNTIFS($AB$7:$AB$3006,AB1095,$AQ$7:$AQ$3006,'RC'!$E$6)=0,"",COUNTIFS($M$7:$M$3006,"Concluída no prazo",$AB$7:$AB$3006,AB1095,$AQ$7:$AQ$3006,'RC'!$E$6)/COUNTIFS($AB$7:$AB$3006,AB1095,$AQ$7:$AQ$3006,'RC'!$E$6)))</f>
        <v/>
      </c>
      <c r="AD1095" s="48">
        <f>SUMIF($AQ$7:$AQ$3006,'RC'!$E$6,$J$7:$J$3006)+SUMIF($AQ$7:$AQ$3006,'RC'!$E$6,$L$7:$L$3006)</f>
        <v>21</v>
      </c>
      <c r="AF1095" s="48">
        <v>3.9119999999996699E-2</v>
      </c>
      <c r="AG1095" s="48">
        <f>IF(OR(AQ1095="",AQ1095&lt;&gt;'RC'!$E$6,AB1095&lt;&gt;'RC'!$D$21),0,1)</f>
        <v>0</v>
      </c>
      <c r="AH1095" s="48">
        <f t="shared" si="372"/>
        <v>3.9119999999996699E-2</v>
      </c>
      <c r="AI1095" s="48" t="str">
        <f t="shared" ref="AI1095:AI1158" si="376">IF(AH1095&lt;1,"",E1095)</f>
        <v/>
      </c>
      <c r="AJ1095" s="48" t="str">
        <f t="shared" ref="AJ1095:AJ1158" si="377">IF($AI1095="","",C1095)</f>
        <v/>
      </c>
      <c r="AK1095" s="52" t="str">
        <f t="shared" ref="AK1095:AK1158" si="378">IF($AI1095="","",F1095)</f>
        <v/>
      </c>
      <c r="AL1095" s="52" t="str">
        <f t="shared" ref="AL1095:AL1158" si="379">IF($AI1095="","",G1095)</f>
        <v/>
      </c>
      <c r="AM1095" s="48" t="str">
        <f t="shared" ref="AM1095:AM1158" si="380">IF($AI1095="","",J1095+L1095)</f>
        <v/>
      </c>
      <c r="AN1095" s="48" t="str">
        <f t="shared" ref="AN1095:AN1158" si="381">IF($AI1095="","",M1095)</f>
        <v/>
      </c>
      <c r="AP1095" s="18" t="str">
        <f t="shared" ref="AP1095:AP1158" si="382">IF(F1095=0,"",MONTH(F1095))</f>
        <v/>
      </c>
      <c r="AQ1095" s="18" t="str">
        <f t="shared" ref="AQ1095:AQ1158" si="383">IF(G1095=0,"",MONTH(G1095))</f>
        <v/>
      </c>
      <c r="AR1095" s="18">
        <v>3.9120000000000002E-2</v>
      </c>
      <c r="AS1095" s="18">
        <f>IF(AF!$D$27="Todos",1,IF(M1095=AF!$D$27,1,0))</f>
        <v>1</v>
      </c>
      <c r="AT1095" s="53">
        <f>IF(AND(E1095=AF!$D$6,OR(LT!M1095=AF!$D$27,AF!$D$27="Todos"),OR(AP1095=AF!$E$8,AQ1095=AF!$E$8)),AR1095+AS1095,0)</f>
        <v>0</v>
      </c>
      <c r="AU1095" s="18" t="str">
        <f t="shared" ref="AU1095:AU1158" si="384">IF($AT1095=0,"",C1095)</f>
        <v/>
      </c>
      <c r="AV1095" s="54" t="str">
        <f t="shared" ref="AV1095:AV1158" si="385">IF($AT1095=0,"",F1095)</f>
        <v/>
      </c>
      <c r="AW1095" s="54" t="str">
        <f t="shared" ref="AW1095:AW1158" si="386">IF($AT1095=0,"",G1095)</f>
        <v/>
      </c>
      <c r="AX1095" s="18" t="str">
        <f t="shared" ref="AX1095:AX1158" si="387">IF($AT1095=0,"",J1095+L1095)</f>
        <v/>
      </c>
      <c r="AY1095" s="18" t="str">
        <f t="shared" ref="AY1095:AY1158" si="388">IF($AT1095=0,"",M1095)</f>
        <v/>
      </c>
      <c r="BA1095" s="18">
        <f>IF($E1095=AF!$D$6,IF($M1095="Concluída no prazo",2,IF($M1095="Concluída com atraso",1,0)),0)</f>
        <v>0</v>
      </c>
      <c r="BB1095" s="18">
        <f>IF($E1095=AF!$D$6,IF($M1095="Atrasada",2,IF($M1095="Concluída com atraso",1,0)),0)</f>
        <v>0</v>
      </c>
      <c r="BC1095" s="18">
        <v>1.089E-2</v>
      </c>
      <c r="BD1095" s="18">
        <f t="shared" si="373"/>
        <v>1.089E-2</v>
      </c>
      <c r="BE1095" s="18">
        <f t="shared" si="373"/>
        <v>1.089E-2</v>
      </c>
      <c r="BF1095" s="18" t="str">
        <f t="shared" ref="BF1095:BF1158" si="389">IF(C1095=0,"",C1095)</f>
        <v/>
      </c>
      <c r="BN1095" s="18" t="str">
        <f t="shared" ref="BN1095:BN1158" si="390">IF(AP1095=AQ1095,"s","n")</f>
        <v>s</v>
      </c>
    </row>
    <row r="1096" spans="3:66" ht="50.1" customHeight="1" thickTop="1" thickBot="1" x14ac:dyDescent="0.3">
      <c r="C1096" s="46"/>
      <c r="D1096" s="46"/>
      <c r="E1096" s="46"/>
      <c r="F1096" s="122"/>
      <c r="G1096" s="122"/>
      <c r="H1096" s="78" t="str">
        <f t="shared" ref="H1096:H1159" si="391">IF(F1096=0,"",MONTH(F1096))</f>
        <v/>
      </c>
      <c r="I1096" s="78" t="str">
        <f t="shared" ref="I1096:I1159" si="392">IF(G1096=0,"",MONTH(G1096))</f>
        <v/>
      </c>
      <c r="J1096" s="16"/>
      <c r="K1096" s="46" t="str">
        <f t="shared" ref="K1096:K1159" si="393">IF(OR(F1096=0,G1096=0),"",IF(MONTH(G1096)-MONTH(F1096)&gt;1,"Esta tarefa está muito grande. Divida em tarefas menores.",IF(MONTH(F1096)=MONTH(G1096),"Sim! Inicia em "&amp;VLOOKUP(MONTH(F1096),$BK$6:$BL$17,2,FALSE)&amp;" e termina em "&amp;VLOOKUP(MONTH(G1096),$BK$6:$BL$17,2,FALSE)&amp;".","Não! Inicia em "&amp;VLOOKUP(MONTH(F1096),$BK$6:$BL$17,2,FALSE)&amp;" e termina em "&amp;VLOOKUP(MONTH(G1096),$BK$6:$BL$17,2,FALSE)&amp;".")))</f>
        <v/>
      </c>
      <c r="L1096" s="16"/>
      <c r="M1096" s="16"/>
      <c r="N1096" s="46"/>
      <c r="O1096" s="47" t="str">
        <f t="shared" si="374"/>
        <v/>
      </c>
      <c r="P1096" s="47"/>
      <c r="Q1096" s="48" t="str">
        <f>IFERROR(VLOOKUP(E1096,Funcionários!$C$8:$E$207,3,FALSE),"")</f>
        <v/>
      </c>
      <c r="R1096" s="47"/>
      <c r="S1096" s="49" t="str">
        <f t="shared" si="375"/>
        <v/>
      </c>
      <c r="T1096" s="49">
        <v>1.09E-2</v>
      </c>
      <c r="U1096" s="48" t="str">
        <f>IF(Funcionários!C1097=0,"",Funcionários!C1097)</f>
        <v/>
      </c>
      <c r="V1096" s="50">
        <f>IF(U1096="",0,IF(COUNTIFS($E$7:$E$3006,U1096,$I$7:$I$3006,'RC'!$E$6)=0,0,COUNTIFS($M$7:$M$3006,"Concluída no prazo",$E$7:$E$3006,U1096,$I$7:$I$3006,'RC'!$E$6)/COUNTIFS($E$7:$E$3006,U1096,$I$7:$I$3006,'RC'!$E$6)))</f>
        <v>0</v>
      </c>
      <c r="W1096" s="49">
        <f>SUMIFS($J$7:$J$3006,$E$7:$E$3006,U1096,$I$7:$I$3006,'RC'!$E$6)+SUMIFS($L$7:$L$3006,$E$7:$E$3006,U1096,$I$7:$I$3006,'RC'!$E$6)</f>
        <v>0</v>
      </c>
      <c r="X1096" s="48">
        <f>COUNTIFS($E$7:$E$3006,U1096,$I$7:$I$3006,'RC'!$E$6)</f>
        <v>0</v>
      </c>
      <c r="Y1096" s="48"/>
      <c r="Z1096" s="51" t="str">
        <f>IF(AQ1096='RC'!$E$6,AC1096*1000+AD1096,"")</f>
        <v/>
      </c>
      <c r="AA1096" s="51" t="str">
        <f>IF(AB1096="","",IF(AQ1096='RC'!$E$6,AC1096*1000-AD1096,""))</f>
        <v/>
      </c>
      <c r="AB1096" s="48" t="str">
        <f>IFERROR(VLOOKUP(E1096,Funcionários!$C$8:$E$207,3,FALSE),"")</f>
        <v/>
      </c>
      <c r="AC1096" s="50" t="str">
        <f>IF(AB1096="","",IF(COUNTIFS($AB$7:$AB$3006,AB1096,$AQ$7:$AQ$3006,'RC'!$E$6)=0,"",COUNTIFS($M$7:$M$3006,"Concluída no prazo",$AB$7:$AB$3006,AB1096,$AQ$7:$AQ$3006,'RC'!$E$6)/COUNTIFS($AB$7:$AB$3006,AB1096,$AQ$7:$AQ$3006,'RC'!$E$6)))</f>
        <v/>
      </c>
      <c r="AD1096" s="48">
        <f>SUMIF($AQ$7:$AQ$3006,'RC'!$E$6,$J$7:$J$3006)+SUMIF($AQ$7:$AQ$3006,'RC'!$E$6,$L$7:$L$3006)</f>
        <v>21</v>
      </c>
      <c r="AF1096" s="48">
        <v>3.9109999999996703E-2</v>
      </c>
      <c r="AG1096" s="48">
        <f>IF(OR(AQ1096="",AQ1096&lt;&gt;'RC'!$E$6,AB1096&lt;&gt;'RC'!$D$21),0,1)</f>
        <v>0</v>
      </c>
      <c r="AH1096" s="48">
        <f t="shared" ref="AH1096:AH1159" si="394">AF1096+AG1096</f>
        <v>3.9109999999996703E-2</v>
      </c>
      <c r="AI1096" s="48" t="str">
        <f t="shared" si="376"/>
        <v/>
      </c>
      <c r="AJ1096" s="48" t="str">
        <f t="shared" si="377"/>
        <v/>
      </c>
      <c r="AK1096" s="52" t="str">
        <f t="shared" si="378"/>
        <v/>
      </c>
      <c r="AL1096" s="52" t="str">
        <f t="shared" si="379"/>
        <v/>
      </c>
      <c r="AM1096" s="48" t="str">
        <f t="shared" si="380"/>
        <v/>
      </c>
      <c r="AN1096" s="48" t="str">
        <f t="shared" si="381"/>
        <v/>
      </c>
      <c r="AP1096" s="18" t="str">
        <f t="shared" si="382"/>
        <v/>
      </c>
      <c r="AQ1096" s="18" t="str">
        <f t="shared" si="383"/>
        <v/>
      </c>
      <c r="AR1096" s="18">
        <v>3.9109999999999999E-2</v>
      </c>
      <c r="AS1096" s="18">
        <f>IF(AF!$D$27="Todos",1,IF(M1096=AF!$D$27,1,0))</f>
        <v>1</v>
      </c>
      <c r="AT1096" s="53">
        <f>IF(AND(E1096=AF!$D$6,OR(LT!M1096=AF!$D$27,AF!$D$27="Todos"),OR(AP1096=AF!$E$8,AQ1096=AF!$E$8)),AR1096+AS1096,0)</f>
        <v>0</v>
      </c>
      <c r="AU1096" s="18" t="str">
        <f t="shared" si="384"/>
        <v/>
      </c>
      <c r="AV1096" s="54" t="str">
        <f t="shared" si="385"/>
        <v/>
      </c>
      <c r="AW1096" s="54" t="str">
        <f t="shared" si="386"/>
        <v/>
      </c>
      <c r="AX1096" s="18" t="str">
        <f t="shared" si="387"/>
        <v/>
      </c>
      <c r="AY1096" s="18" t="str">
        <f t="shared" si="388"/>
        <v/>
      </c>
      <c r="BA1096" s="18">
        <f>IF($E1096=AF!$D$6,IF($M1096="Concluída no prazo",2,IF($M1096="Concluída com atraso",1,0)),0)</f>
        <v>0</v>
      </c>
      <c r="BB1096" s="18">
        <f>IF($E1096=AF!$D$6,IF($M1096="Atrasada",2,IF($M1096="Concluída com atraso",1,0)),0)</f>
        <v>0</v>
      </c>
      <c r="BC1096" s="18">
        <v>1.09E-2</v>
      </c>
      <c r="BD1096" s="18">
        <f t="shared" ref="BD1096:BE1159" si="395">BA1096+$BC1096</f>
        <v>1.09E-2</v>
      </c>
      <c r="BE1096" s="18">
        <f t="shared" si="395"/>
        <v>1.09E-2</v>
      </c>
      <c r="BF1096" s="18" t="str">
        <f t="shared" si="389"/>
        <v/>
      </c>
      <c r="BN1096" s="18" t="str">
        <f t="shared" si="390"/>
        <v>s</v>
      </c>
    </row>
    <row r="1097" spans="3:66" ht="50.1" customHeight="1" thickTop="1" thickBot="1" x14ac:dyDescent="0.3">
      <c r="C1097" s="46"/>
      <c r="D1097" s="46"/>
      <c r="E1097" s="46"/>
      <c r="F1097" s="122"/>
      <c r="G1097" s="122"/>
      <c r="H1097" s="78" t="str">
        <f t="shared" si="391"/>
        <v/>
      </c>
      <c r="I1097" s="78" t="str">
        <f t="shared" si="392"/>
        <v/>
      </c>
      <c r="J1097" s="16"/>
      <c r="K1097" s="46" t="str">
        <f t="shared" si="393"/>
        <v/>
      </c>
      <c r="L1097" s="16"/>
      <c r="M1097" s="16"/>
      <c r="N1097" s="46"/>
      <c r="O1097" s="47" t="str">
        <f t="shared" si="374"/>
        <v/>
      </c>
      <c r="P1097" s="47"/>
      <c r="Q1097" s="48" t="str">
        <f>IFERROR(VLOOKUP(E1097,Funcionários!$C$8:$E$207,3,FALSE),"")</f>
        <v/>
      </c>
      <c r="R1097" s="47"/>
      <c r="S1097" s="49" t="str">
        <f t="shared" si="375"/>
        <v/>
      </c>
      <c r="T1097" s="49">
        <v>1.091E-2</v>
      </c>
      <c r="U1097" s="48" t="str">
        <f>IF(Funcionários!C1098=0,"",Funcionários!C1098)</f>
        <v/>
      </c>
      <c r="V1097" s="50">
        <f>IF(U1097="",0,IF(COUNTIFS($E$7:$E$3006,U1097,$I$7:$I$3006,'RC'!$E$6)=0,0,COUNTIFS($M$7:$M$3006,"Concluída no prazo",$E$7:$E$3006,U1097,$I$7:$I$3006,'RC'!$E$6)/COUNTIFS($E$7:$E$3006,U1097,$I$7:$I$3006,'RC'!$E$6)))</f>
        <v>0</v>
      </c>
      <c r="W1097" s="49">
        <f>SUMIFS($J$7:$J$3006,$E$7:$E$3006,U1097,$I$7:$I$3006,'RC'!$E$6)+SUMIFS($L$7:$L$3006,$E$7:$E$3006,U1097,$I$7:$I$3006,'RC'!$E$6)</f>
        <v>0</v>
      </c>
      <c r="X1097" s="48">
        <f>COUNTIFS($E$7:$E$3006,U1097,$I$7:$I$3006,'RC'!$E$6)</f>
        <v>0</v>
      </c>
      <c r="Y1097" s="48"/>
      <c r="Z1097" s="51" t="str">
        <f>IF(AQ1097='RC'!$E$6,AC1097*1000+AD1097,"")</f>
        <v/>
      </c>
      <c r="AA1097" s="51" t="str">
        <f>IF(AB1097="","",IF(AQ1097='RC'!$E$6,AC1097*1000-AD1097,""))</f>
        <v/>
      </c>
      <c r="AB1097" s="48" t="str">
        <f>IFERROR(VLOOKUP(E1097,Funcionários!$C$8:$E$207,3,FALSE),"")</f>
        <v/>
      </c>
      <c r="AC1097" s="50" t="str">
        <f>IF(AB1097="","",IF(COUNTIFS($AB$7:$AB$3006,AB1097,$AQ$7:$AQ$3006,'RC'!$E$6)=0,"",COUNTIFS($M$7:$M$3006,"Concluída no prazo",$AB$7:$AB$3006,AB1097,$AQ$7:$AQ$3006,'RC'!$E$6)/COUNTIFS($AB$7:$AB$3006,AB1097,$AQ$7:$AQ$3006,'RC'!$E$6)))</f>
        <v/>
      </c>
      <c r="AD1097" s="48">
        <f>SUMIF($AQ$7:$AQ$3006,'RC'!$E$6,$J$7:$J$3006)+SUMIF($AQ$7:$AQ$3006,'RC'!$E$6,$L$7:$L$3006)</f>
        <v>21</v>
      </c>
      <c r="AF1097" s="48">
        <v>3.90999999999967E-2</v>
      </c>
      <c r="AG1097" s="48">
        <f>IF(OR(AQ1097="",AQ1097&lt;&gt;'RC'!$E$6,AB1097&lt;&gt;'RC'!$D$21),0,1)</f>
        <v>0</v>
      </c>
      <c r="AH1097" s="48">
        <f t="shared" si="394"/>
        <v>3.90999999999967E-2</v>
      </c>
      <c r="AI1097" s="48" t="str">
        <f t="shared" si="376"/>
        <v/>
      </c>
      <c r="AJ1097" s="48" t="str">
        <f t="shared" si="377"/>
        <v/>
      </c>
      <c r="AK1097" s="52" t="str">
        <f t="shared" si="378"/>
        <v/>
      </c>
      <c r="AL1097" s="52" t="str">
        <f t="shared" si="379"/>
        <v/>
      </c>
      <c r="AM1097" s="48" t="str">
        <f t="shared" si="380"/>
        <v/>
      </c>
      <c r="AN1097" s="48" t="str">
        <f t="shared" si="381"/>
        <v/>
      </c>
      <c r="AP1097" s="18" t="str">
        <f t="shared" si="382"/>
        <v/>
      </c>
      <c r="AQ1097" s="18" t="str">
        <f t="shared" si="383"/>
        <v/>
      </c>
      <c r="AR1097" s="18">
        <v>3.9100000000000003E-2</v>
      </c>
      <c r="AS1097" s="18">
        <f>IF(AF!$D$27="Todos",1,IF(M1097=AF!$D$27,1,0))</f>
        <v>1</v>
      </c>
      <c r="AT1097" s="53">
        <f>IF(AND(E1097=AF!$D$6,OR(LT!M1097=AF!$D$27,AF!$D$27="Todos"),OR(AP1097=AF!$E$8,AQ1097=AF!$E$8)),AR1097+AS1097,0)</f>
        <v>0</v>
      </c>
      <c r="AU1097" s="18" t="str">
        <f t="shared" si="384"/>
        <v/>
      </c>
      <c r="AV1097" s="54" t="str">
        <f t="shared" si="385"/>
        <v/>
      </c>
      <c r="AW1097" s="54" t="str">
        <f t="shared" si="386"/>
        <v/>
      </c>
      <c r="AX1097" s="18" t="str">
        <f t="shared" si="387"/>
        <v/>
      </c>
      <c r="AY1097" s="18" t="str">
        <f t="shared" si="388"/>
        <v/>
      </c>
      <c r="BA1097" s="18">
        <f>IF($E1097=AF!$D$6,IF($M1097="Concluída no prazo",2,IF($M1097="Concluída com atraso",1,0)),0)</f>
        <v>0</v>
      </c>
      <c r="BB1097" s="18">
        <f>IF($E1097=AF!$D$6,IF($M1097="Atrasada",2,IF($M1097="Concluída com atraso",1,0)),0)</f>
        <v>0</v>
      </c>
      <c r="BC1097" s="18">
        <v>1.091E-2</v>
      </c>
      <c r="BD1097" s="18">
        <f t="shared" si="395"/>
        <v>1.091E-2</v>
      </c>
      <c r="BE1097" s="18">
        <f t="shared" si="395"/>
        <v>1.091E-2</v>
      </c>
      <c r="BF1097" s="18" t="str">
        <f t="shared" si="389"/>
        <v/>
      </c>
      <c r="BN1097" s="18" t="str">
        <f t="shared" si="390"/>
        <v>s</v>
      </c>
    </row>
    <row r="1098" spans="3:66" ht="50.1" customHeight="1" thickTop="1" thickBot="1" x14ac:dyDescent="0.3">
      <c r="C1098" s="46"/>
      <c r="D1098" s="46"/>
      <c r="E1098" s="46"/>
      <c r="F1098" s="122"/>
      <c r="G1098" s="122"/>
      <c r="H1098" s="78" t="str">
        <f t="shared" si="391"/>
        <v/>
      </c>
      <c r="I1098" s="78" t="str">
        <f t="shared" si="392"/>
        <v/>
      </c>
      <c r="J1098" s="16"/>
      <c r="K1098" s="46" t="str">
        <f t="shared" si="393"/>
        <v/>
      </c>
      <c r="L1098" s="16"/>
      <c r="M1098" s="16"/>
      <c r="N1098" s="46"/>
      <c r="O1098" s="47" t="str">
        <f t="shared" ref="O1098:O1161" si="396">IF(J1098=0,"",J1098/(J1098+L1098))</f>
        <v/>
      </c>
      <c r="P1098" s="47"/>
      <c r="Q1098" s="48" t="str">
        <f>IFERROR(VLOOKUP(E1098,Funcionários!$C$8:$E$207,3,FALSE),"")</f>
        <v/>
      </c>
      <c r="R1098" s="47"/>
      <c r="S1098" s="49" t="str">
        <f t="shared" ref="S1098:S1161" si="397">IF(U1098="","",V1098*100000+W1098*10+X1098+T1098)</f>
        <v/>
      </c>
      <c r="T1098" s="49">
        <v>1.0919999999999999E-2</v>
      </c>
      <c r="U1098" s="48" t="str">
        <f>IF(Funcionários!C1099=0,"",Funcionários!C1099)</f>
        <v/>
      </c>
      <c r="V1098" s="50">
        <f>IF(U1098="",0,IF(COUNTIFS($E$7:$E$3006,U1098,$I$7:$I$3006,'RC'!$E$6)=0,0,COUNTIFS($M$7:$M$3006,"Concluída no prazo",$E$7:$E$3006,U1098,$I$7:$I$3006,'RC'!$E$6)/COUNTIFS($E$7:$E$3006,U1098,$I$7:$I$3006,'RC'!$E$6)))</f>
        <v>0</v>
      </c>
      <c r="W1098" s="49">
        <f>SUMIFS($J$7:$J$3006,$E$7:$E$3006,U1098,$I$7:$I$3006,'RC'!$E$6)+SUMIFS($L$7:$L$3006,$E$7:$E$3006,U1098,$I$7:$I$3006,'RC'!$E$6)</f>
        <v>0</v>
      </c>
      <c r="X1098" s="48">
        <f>COUNTIFS($E$7:$E$3006,U1098,$I$7:$I$3006,'RC'!$E$6)</f>
        <v>0</v>
      </c>
      <c r="Y1098" s="48"/>
      <c r="Z1098" s="51" t="str">
        <f>IF(AQ1098='RC'!$E$6,AC1098*1000+AD1098,"")</f>
        <v/>
      </c>
      <c r="AA1098" s="51" t="str">
        <f>IF(AB1098="","",IF(AQ1098='RC'!$E$6,AC1098*1000-AD1098,""))</f>
        <v/>
      </c>
      <c r="AB1098" s="48" t="str">
        <f>IFERROR(VLOOKUP(E1098,Funcionários!$C$8:$E$207,3,FALSE),"")</f>
        <v/>
      </c>
      <c r="AC1098" s="50" t="str">
        <f>IF(AB1098="","",IF(COUNTIFS($AB$7:$AB$3006,AB1098,$AQ$7:$AQ$3006,'RC'!$E$6)=0,"",COUNTIFS($M$7:$M$3006,"Concluída no prazo",$AB$7:$AB$3006,AB1098,$AQ$7:$AQ$3006,'RC'!$E$6)/COUNTIFS($AB$7:$AB$3006,AB1098,$AQ$7:$AQ$3006,'RC'!$E$6)))</f>
        <v/>
      </c>
      <c r="AD1098" s="48">
        <f>SUMIF($AQ$7:$AQ$3006,'RC'!$E$6,$J$7:$J$3006)+SUMIF($AQ$7:$AQ$3006,'RC'!$E$6,$L$7:$L$3006)</f>
        <v>21</v>
      </c>
      <c r="AF1098" s="48">
        <v>3.9089999999996697E-2</v>
      </c>
      <c r="AG1098" s="48">
        <f>IF(OR(AQ1098="",AQ1098&lt;&gt;'RC'!$E$6,AB1098&lt;&gt;'RC'!$D$21),0,1)</f>
        <v>0</v>
      </c>
      <c r="AH1098" s="48">
        <f t="shared" si="394"/>
        <v>3.9089999999996697E-2</v>
      </c>
      <c r="AI1098" s="48" t="str">
        <f t="shared" si="376"/>
        <v/>
      </c>
      <c r="AJ1098" s="48" t="str">
        <f t="shared" si="377"/>
        <v/>
      </c>
      <c r="AK1098" s="52" t="str">
        <f t="shared" si="378"/>
        <v/>
      </c>
      <c r="AL1098" s="52" t="str">
        <f t="shared" si="379"/>
        <v/>
      </c>
      <c r="AM1098" s="48" t="str">
        <f t="shared" si="380"/>
        <v/>
      </c>
      <c r="AN1098" s="48" t="str">
        <f t="shared" si="381"/>
        <v/>
      </c>
      <c r="AP1098" s="18" t="str">
        <f t="shared" si="382"/>
        <v/>
      </c>
      <c r="AQ1098" s="18" t="str">
        <f t="shared" si="383"/>
        <v/>
      </c>
      <c r="AR1098" s="18">
        <v>3.909E-2</v>
      </c>
      <c r="AS1098" s="18">
        <f>IF(AF!$D$27="Todos",1,IF(M1098=AF!$D$27,1,0))</f>
        <v>1</v>
      </c>
      <c r="AT1098" s="53">
        <f>IF(AND(E1098=AF!$D$6,OR(LT!M1098=AF!$D$27,AF!$D$27="Todos"),OR(AP1098=AF!$E$8,AQ1098=AF!$E$8)),AR1098+AS1098,0)</f>
        <v>0</v>
      </c>
      <c r="AU1098" s="18" t="str">
        <f t="shared" si="384"/>
        <v/>
      </c>
      <c r="AV1098" s="54" t="str">
        <f t="shared" si="385"/>
        <v/>
      </c>
      <c r="AW1098" s="54" t="str">
        <f t="shared" si="386"/>
        <v/>
      </c>
      <c r="AX1098" s="18" t="str">
        <f t="shared" si="387"/>
        <v/>
      </c>
      <c r="AY1098" s="18" t="str">
        <f t="shared" si="388"/>
        <v/>
      </c>
      <c r="BA1098" s="18">
        <f>IF($E1098=AF!$D$6,IF($M1098="Concluída no prazo",2,IF($M1098="Concluída com atraso",1,0)),0)</f>
        <v>0</v>
      </c>
      <c r="BB1098" s="18">
        <f>IF($E1098=AF!$D$6,IF($M1098="Atrasada",2,IF($M1098="Concluída com atraso",1,0)),0)</f>
        <v>0</v>
      </c>
      <c r="BC1098" s="18">
        <v>1.0919999999999999E-2</v>
      </c>
      <c r="BD1098" s="18">
        <f t="shared" si="395"/>
        <v>1.0919999999999999E-2</v>
      </c>
      <c r="BE1098" s="18">
        <f t="shared" si="395"/>
        <v>1.0919999999999999E-2</v>
      </c>
      <c r="BF1098" s="18" t="str">
        <f t="shared" si="389"/>
        <v/>
      </c>
      <c r="BN1098" s="18" t="str">
        <f t="shared" si="390"/>
        <v>s</v>
      </c>
    </row>
    <row r="1099" spans="3:66" ht="50.1" customHeight="1" thickTop="1" thickBot="1" x14ac:dyDescent="0.3">
      <c r="C1099" s="46"/>
      <c r="D1099" s="46"/>
      <c r="E1099" s="46"/>
      <c r="F1099" s="122"/>
      <c r="G1099" s="122"/>
      <c r="H1099" s="78" t="str">
        <f t="shared" si="391"/>
        <v/>
      </c>
      <c r="I1099" s="78" t="str">
        <f t="shared" si="392"/>
        <v/>
      </c>
      <c r="J1099" s="16"/>
      <c r="K1099" s="46" t="str">
        <f t="shared" si="393"/>
        <v/>
      </c>
      <c r="L1099" s="16"/>
      <c r="M1099" s="16"/>
      <c r="N1099" s="46"/>
      <c r="O1099" s="47" t="str">
        <f t="shared" si="396"/>
        <v/>
      </c>
      <c r="P1099" s="47"/>
      <c r="Q1099" s="48" t="str">
        <f>IFERROR(VLOOKUP(E1099,Funcionários!$C$8:$E$207,3,FALSE),"")</f>
        <v/>
      </c>
      <c r="R1099" s="47"/>
      <c r="S1099" s="49" t="str">
        <f t="shared" si="397"/>
        <v/>
      </c>
      <c r="T1099" s="49">
        <v>1.093E-2</v>
      </c>
      <c r="U1099" s="48" t="str">
        <f>IF(Funcionários!C1100=0,"",Funcionários!C1100)</f>
        <v/>
      </c>
      <c r="V1099" s="50">
        <f>IF(U1099="",0,IF(COUNTIFS($E$7:$E$3006,U1099,$I$7:$I$3006,'RC'!$E$6)=0,0,COUNTIFS($M$7:$M$3006,"Concluída no prazo",$E$7:$E$3006,U1099,$I$7:$I$3006,'RC'!$E$6)/COUNTIFS($E$7:$E$3006,U1099,$I$7:$I$3006,'RC'!$E$6)))</f>
        <v>0</v>
      </c>
      <c r="W1099" s="49">
        <f>SUMIFS($J$7:$J$3006,$E$7:$E$3006,U1099,$I$7:$I$3006,'RC'!$E$6)+SUMIFS($L$7:$L$3006,$E$7:$E$3006,U1099,$I$7:$I$3006,'RC'!$E$6)</f>
        <v>0</v>
      </c>
      <c r="X1099" s="48">
        <f>COUNTIFS($E$7:$E$3006,U1099,$I$7:$I$3006,'RC'!$E$6)</f>
        <v>0</v>
      </c>
      <c r="Y1099" s="48"/>
      <c r="Z1099" s="51" t="str">
        <f>IF(AQ1099='RC'!$E$6,AC1099*1000+AD1099,"")</f>
        <v/>
      </c>
      <c r="AA1099" s="51" t="str">
        <f>IF(AB1099="","",IF(AQ1099='RC'!$E$6,AC1099*1000-AD1099,""))</f>
        <v/>
      </c>
      <c r="AB1099" s="48" t="str">
        <f>IFERROR(VLOOKUP(E1099,Funcionários!$C$8:$E$207,3,FALSE),"")</f>
        <v/>
      </c>
      <c r="AC1099" s="50" t="str">
        <f>IF(AB1099="","",IF(COUNTIFS($AB$7:$AB$3006,AB1099,$AQ$7:$AQ$3006,'RC'!$E$6)=0,"",COUNTIFS($M$7:$M$3006,"Concluída no prazo",$AB$7:$AB$3006,AB1099,$AQ$7:$AQ$3006,'RC'!$E$6)/COUNTIFS($AB$7:$AB$3006,AB1099,$AQ$7:$AQ$3006,'RC'!$E$6)))</f>
        <v/>
      </c>
      <c r="AD1099" s="48">
        <f>SUMIF($AQ$7:$AQ$3006,'RC'!$E$6,$J$7:$J$3006)+SUMIF($AQ$7:$AQ$3006,'RC'!$E$6,$L$7:$L$3006)</f>
        <v>21</v>
      </c>
      <c r="AF1099" s="48">
        <v>3.9079999999996701E-2</v>
      </c>
      <c r="AG1099" s="48">
        <f>IF(OR(AQ1099="",AQ1099&lt;&gt;'RC'!$E$6,AB1099&lt;&gt;'RC'!$D$21),0,1)</f>
        <v>0</v>
      </c>
      <c r="AH1099" s="48">
        <f t="shared" si="394"/>
        <v>3.9079999999996701E-2</v>
      </c>
      <c r="AI1099" s="48" t="str">
        <f t="shared" si="376"/>
        <v/>
      </c>
      <c r="AJ1099" s="48" t="str">
        <f t="shared" si="377"/>
        <v/>
      </c>
      <c r="AK1099" s="52" t="str">
        <f t="shared" si="378"/>
        <v/>
      </c>
      <c r="AL1099" s="52" t="str">
        <f t="shared" si="379"/>
        <v/>
      </c>
      <c r="AM1099" s="48" t="str">
        <f t="shared" si="380"/>
        <v/>
      </c>
      <c r="AN1099" s="48" t="str">
        <f t="shared" si="381"/>
        <v/>
      </c>
      <c r="AP1099" s="18" t="str">
        <f t="shared" si="382"/>
        <v/>
      </c>
      <c r="AQ1099" s="18" t="str">
        <f t="shared" si="383"/>
        <v/>
      </c>
      <c r="AR1099" s="18">
        <v>3.9079999999999997E-2</v>
      </c>
      <c r="AS1099" s="18">
        <f>IF(AF!$D$27="Todos",1,IF(M1099=AF!$D$27,1,0))</f>
        <v>1</v>
      </c>
      <c r="AT1099" s="53">
        <f>IF(AND(E1099=AF!$D$6,OR(LT!M1099=AF!$D$27,AF!$D$27="Todos"),OR(AP1099=AF!$E$8,AQ1099=AF!$E$8)),AR1099+AS1099,0)</f>
        <v>0</v>
      </c>
      <c r="AU1099" s="18" t="str">
        <f t="shared" si="384"/>
        <v/>
      </c>
      <c r="AV1099" s="54" t="str">
        <f t="shared" si="385"/>
        <v/>
      </c>
      <c r="AW1099" s="54" t="str">
        <f t="shared" si="386"/>
        <v/>
      </c>
      <c r="AX1099" s="18" t="str">
        <f t="shared" si="387"/>
        <v/>
      </c>
      <c r="AY1099" s="18" t="str">
        <f t="shared" si="388"/>
        <v/>
      </c>
      <c r="BA1099" s="18">
        <f>IF($E1099=AF!$D$6,IF($M1099="Concluída no prazo",2,IF($M1099="Concluída com atraso",1,0)),0)</f>
        <v>0</v>
      </c>
      <c r="BB1099" s="18">
        <f>IF($E1099=AF!$D$6,IF($M1099="Atrasada",2,IF($M1099="Concluída com atraso",1,0)),0)</f>
        <v>0</v>
      </c>
      <c r="BC1099" s="18">
        <v>1.093E-2</v>
      </c>
      <c r="BD1099" s="18">
        <f t="shared" si="395"/>
        <v>1.093E-2</v>
      </c>
      <c r="BE1099" s="18">
        <f t="shared" si="395"/>
        <v>1.093E-2</v>
      </c>
      <c r="BF1099" s="18" t="str">
        <f t="shared" si="389"/>
        <v/>
      </c>
      <c r="BN1099" s="18" t="str">
        <f t="shared" si="390"/>
        <v>s</v>
      </c>
    </row>
    <row r="1100" spans="3:66" ht="50.1" customHeight="1" thickTop="1" thickBot="1" x14ac:dyDescent="0.3">
      <c r="C1100" s="46"/>
      <c r="D1100" s="46"/>
      <c r="E1100" s="46"/>
      <c r="F1100" s="122"/>
      <c r="G1100" s="122"/>
      <c r="H1100" s="78" t="str">
        <f t="shared" si="391"/>
        <v/>
      </c>
      <c r="I1100" s="78" t="str">
        <f t="shared" si="392"/>
        <v/>
      </c>
      <c r="J1100" s="16"/>
      <c r="K1100" s="46" t="str">
        <f t="shared" si="393"/>
        <v/>
      </c>
      <c r="L1100" s="16"/>
      <c r="M1100" s="16"/>
      <c r="N1100" s="46"/>
      <c r="O1100" s="47" t="str">
        <f t="shared" si="396"/>
        <v/>
      </c>
      <c r="P1100" s="47"/>
      <c r="Q1100" s="48" t="str">
        <f>IFERROR(VLOOKUP(E1100,Funcionários!$C$8:$E$207,3,FALSE),"")</f>
        <v/>
      </c>
      <c r="R1100" s="47"/>
      <c r="S1100" s="49" t="str">
        <f t="shared" si="397"/>
        <v/>
      </c>
      <c r="T1100" s="49">
        <v>1.094E-2</v>
      </c>
      <c r="U1100" s="48" t="str">
        <f>IF(Funcionários!C1101=0,"",Funcionários!C1101)</f>
        <v/>
      </c>
      <c r="V1100" s="50">
        <f>IF(U1100="",0,IF(COUNTIFS($E$7:$E$3006,U1100,$I$7:$I$3006,'RC'!$E$6)=0,0,COUNTIFS($M$7:$M$3006,"Concluída no prazo",$E$7:$E$3006,U1100,$I$7:$I$3006,'RC'!$E$6)/COUNTIFS($E$7:$E$3006,U1100,$I$7:$I$3006,'RC'!$E$6)))</f>
        <v>0</v>
      </c>
      <c r="W1100" s="49">
        <f>SUMIFS($J$7:$J$3006,$E$7:$E$3006,U1100,$I$7:$I$3006,'RC'!$E$6)+SUMIFS($L$7:$L$3006,$E$7:$E$3006,U1100,$I$7:$I$3006,'RC'!$E$6)</f>
        <v>0</v>
      </c>
      <c r="X1100" s="48">
        <f>COUNTIFS($E$7:$E$3006,U1100,$I$7:$I$3006,'RC'!$E$6)</f>
        <v>0</v>
      </c>
      <c r="Y1100" s="48"/>
      <c r="Z1100" s="51" t="str">
        <f>IF(AQ1100='RC'!$E$6,AC1100*1000+AD1100,"")</f>
        <v/>
      </c>
      <c r="AA1100" s="51" t="str">
        <f>IF(AB1100="","",IF(AQ1100='RC'!$E$6,AC1100*1000-AD1100,""))</f>
        <v/>
      </c>
      <c r="AB1100" s="48" t="str">
        <f>IFERROR(VLOOKUP(E1100,Funcionários!$C$8:$E$207,3,FALSE),"")</f>
        <v/>
      </c>
      <c r="AC1100" s="50" t="str">
        <f>IF(AB1100="","",IF(COUNTIFS($AB$7:$AB$3006,AB1100,$AQ$7:$AQ$3006,'RC'!$E$6)=0,"",COUNTIFS($M$7:$M$3006,"Concluída no prazo",$AB$7:$AB$3006,AB1100,$AQ$7:$AQ$3006,'RC'!$E$6)/COUNTIFS($AB$7:$AB$3006,AB1100,$AQ$7:$AQ$3006,'RC'!$E$6)))</f>
        <v/>
      </c>
      <c r="AD1100" s="48">
        <f>SUMIF($AQ$7:$AQ$3006,'RC'!$E$6,$J$7:$J$3006)+SUMIF($AQ$7:$AQ$3006,'RC'!$E$6,$L$7:$L$3006)</f>
        <v>21</v>
      </c>
      <c r="AF1100" s="48">
        <v>3.9069999999996698E-2</v>
      </c>
      <c r="AG1100" s="48">
        <f>IF(OR(AQ1100="",AQ1100&lt;&gt;'RC'!$E$6,AB1100&lt;&gt;'RC'!$D$21),0,1)</f>
        <v>0</v>
      </c>
      <c r="AH1100" s="48">
        <f t="shared" si="394"/>
        <v>3.9069999999996698E-2</v>
      </c>
      <c r="AI1100" s="48" t="str">
        <f t="shared" si="376"/>
        <v/>
      </c>
      <c r="AJ1100" s="48" t="str">
        <f t="shared" si="377"/>
        <v/>
      </c>
      <c r="AK1100" s="52" t="str">
        <f t="shared" si="378"/>
        <v/>
      </c>
      <c r="AL1100" s="52" t="str">
        <f t="shared" si="379"/>
        <v/>
      </c>
      <c r="AM1100" s="48" t="str">
        <f t="shared" si="380"/>
        <v/>
      </c>
      <c r="AN1100" s="48" t="str">
        <f t="shared" si="381"/>
        <v/>
      </c>
      <c r="AP1100" s="18" t="str">
        <f t="shared" si="382"/>
        <v/>
      </c>
      <c r="AQ1100" s="18" t="str">
        <f t="shared" si="383"/>
        <v/>
      </c>
      <c r="AR1100" s="18">
        <v>3.9070000000000001E-2</v>
      </c>
      <c r="AS1100" s="18">
        <f>IF(AF!$D$27="Todos",1,IF(M1100=AF!$D$27,1,0))</f>
        <v>1</v>
      </c>
      <c r="AT1100" s="53">
        <f>IF(AND(E1100=AF!$D$6,OR(LT!M1100=AF!$D$27,AF!$D$27="Todos"),OR(AP1100=AF!$E$8,AQ1100=AF!$E$8)),AR1100+AS1100,0)</f>
        <v>0</v>
      </c>
      <c r="AU1100" s="18" t="str">
        <f t="shared" si="384"/>
        <v/>
      </c>
      <c r="AV1100" s="54" t="str">
        <f t="shared" si="385"/>
        <v/>
      </c>
      <c r="AW1100" s="54" t="str">
        <f t="shared" si="386"/>
        <v/>
      </c>
      <c r="AX1100" s="18" t="str">
        <f t="shared" si="387"/>
        <v/>
      </c>
      <c r="AY1100" s="18" t="str">
        <f t="shared" si="388"/>
        <v/>
      </c>
      <c r="BA1100" s="18">
        <f>IF($E1100=AF!$D$6,IF($M1100="Concluída no prazo",2,IF($M1100="Concluída com atraso",1,0)),0)</f>
        <v>0</v>
      </c>
      <c r="BB1100" s="18">
        <f>IF($E1100=AF!$D$6,IF($M1100="Atrasada",2,IF($M1100="Concluída com atraso",1,0)),0)</f>
        <v>0</v>
      </c>
      <c r="BC1100" s="18">
        <v>1.094E-2</v>
      </c>
      <c r="BD1100" s="18">
        <f t="shared" si="395"/>
        <v>1.094E-2</v>
      </c>
      <c r="BE1100" s="18">
        <f t="shared" si="395"/>
        <v>1.094E-2</v>
      </c>
      <c r="BF1100" s="18" t="str">
        <f t="shared" si="389"/>
        <v/>
      </c>
      <c r="BN1100" s="18" t="str">
        <f t="shared" si="390"/>
        <v>s</v>
      </c>
    </row>
    <row r="1101" spans="3:66" ht="50.1" customHeight="1" thickTop="1" thickBot="1" x14ac:dyDescent="0.3">
      <c r="C1101" s="46"/>
      <c r="D1101" s="46"/>
      <c r="E1101" s="46"/>
      <c r="F1101" s="122"/>
      <c r="G1101" s="122"/>
      <c r="H1101" s="78" t="str">
        <f t="shared" si="391"/>
        <v/>
      </c>
      <c r="I1101" s="78" t="str">
        <f t="shared" si="392"/>
        <v/>
      </c>
      <c r="J1101" s="16"/>
      <c r="K1101" s="46" t="str">
        <f t="shared" si="393"/>
        <v/>
      </c>
      <c r="L1101" s="16"/>
      <c r="M1101" s="16"/>
      <c r="N1101" s="46"/>
      <c r="O1101" s="47" t="str">
        <f t="shared" si="396"/>
        <v/>
      </c>
      <c r="P1101" s="47"/>
      <c r="Q1101" s="48" t="str">
        <f>IFERROR(VLOOKUP(E1101,Funcionários!$C$8:$E$207,3,FALSE),"")</f>
        <v/>
      </c>
      <c r="R1101" s="47"/>
      <c r="S1101" s="49" t="str">
        <f t="shared" si="397"/>
        <v/>
      </c>
      <c r="T1101" s="49">
        <v>1.095E-2</v>
      </c>
      <c r="U1101" s="48" t="str">
        <f>IF(Funcionários!C1102=0,"",Funcionários!C1102)</f>
        <v/>
      </c>
      <c r="V1101" s="50">
        <f>IF(U1101="",0,IF(COUNTIFS($E$7:$E$3006,U1101,$I$7:$I$3006,'RC'!$E$6)=0,0,COUNTIFS($M$7:$M$3006,"Concluída no prazo",$E$7:$E$3006,U1101,$I$7:$I$3006,'RC'!$E$6)/COUNTIFS($E$7:$E$3006,U1101,$I$7:$I$3006,'RC'!$E$6)))</f>
        <v>0</v>
      </c>
      <c r="W1101" s="49">
        <f>SUMIFS($J$7:$J$3006,$E$7:$E$3006,U1101,$I$7:$I$3006,'RC'!$E$6)+SUMIFS($L$7:$L$3006,$E$7:$E$3006,U1101,$I$7:$I$3006,'RC'!$E$6)</f>
        <v>0</v>
      </c>
      <c r="X1101" s="48">
        <f>COUNTIFS($E$7:$E$3006,U1101,$I$7:$I$3006,'RC'!$E$6)</f>
        <v>0</v>
      </c>
      <c r="Y1101" s="48"/>
      <c r="Z1101" s="51" t="str">
        <f>IF(AQ1101='RC'!$E$6,AC1101*1000+AD1101,"")</f>
        <v/>
      </c>
      <c r="AA1101" s="51" t="str">
        <f>IF(AB1101="","",IF(AQ1101='RC'!$E$6,AC1101*1000-AD1101,""))</f>
        <v/>
      </c>
      <c r="AB1101" s="48" t="str">
        <f>IFERROR(VLOOKUP(E1101,Funcionários!$C$8:$E$207,3,FALSE),"")</f>
        <v/>
      </c>
      <c r="AC1101" s="50" t="str">
        <f>IF(AB1101="","",IF(COUNTIFS($AB$7:$AB$3006,AB1101,$AQ$7:$AQ$3006,'RC'!$E$6)=0,"",COUNTIFS($M$7:$M$3006,"Concluída no prazo",$AB$7:$AB$3006,AB1101,$AQ$7:$AQ$3006,'RC'!$E$6)/COUNTIFS($AB$7:$AB$3006,AB1101,$AQ$7:$AQ$3006,'RC'!$E$6)))</f>
        <v/>
      </c>
      <c r="AD1101" s="48">
        <f>SUMIF($AQ$7:$AQ$3006,'RC'!$E$6,$J$7:$J$3006)+SUMIF($AQ$7:$AQ$3006,'RC'!$E$6,$L$7:$L$3006)</f>
        <v>21</v>
      </c>
      <c r="AF1101" s="48">
        <v>3.9059999999996702E-2</v>
      </c>
      <c r="AG1101" s="48">
        <f>IF(OR(AQ1101="",AQ1101&lt;&gt;'RC'!$E$6,AB1101&lt;&gt;'RC'!$D$21),0,1)</f>
        <v>0</v>
      </c>
      <c r="AH1101" s="48">
        <f t="shared" si="394"/>
        <v>3.9059999999996702E-2</v>
      </c>
      <c r="AI1101" s="48" t="str">
        <f t="shared" si="376"/>
        <v/>
      </c>
      <c r="AJ1101" s="48" t="str">
        <f t="shared" si="377"/>
        <v/>
      </c>
      <c r="AK1101" s="52" t="str">
        <f t="shared" si="378"/>
        <v/>
      </c>
      <c r="AL1101" s="52" t="str">
        <f t="shared" si="379"/>
        <v/>
      </c>
      <c r="AM1101" s="48" t="str">
        <f t="shared" si="380"/>
        <v/>
      </c>
      <c r="AN1101" s="48" t="str">
        <f t="shared" si="381"/>
        <v/>
      </c>
      <c r="AP1101" s="18" t="str">
        <f t="shared" si="382"/>
        <v/>
      </c>
      <c r="AQ1101" s="18" t="str">
        <f t="shared" si="383"/>
        <v/>
      </c>
      <c r="AR1101" s="18">
        <v>3.9059999999999997E-2</v>
      </c>
      <c r="AS1101" s="18">
        <f>IF(AF!$D$27="Todos",1,IF(M1101=AF!$D$27,1,0))</f>
        <v>1</v>
      </c>
      <c r="AT1101" s="53">
        <f>IF(AND(E1101=AF!$D$6,OR(LT!M1101=AF!$D$27,AF!$D$27="Todos"),OR(AP1101=AF!$E$8,AQ1101=AF!$E$8)),AR1101+AS1101,0)</f>
        <v>0</v>
      </c>
      <c r="AU1101" s="18" t="str">
        <f t="shared" si="384"/>
        <v/>
      </c>
      <c r="AV1101" s="54" t="str">
        <f t="shared" si="385"/>
        <v/>
      </c>
      <c r="AW1101" s="54" t="str">
        <f t="shared" si="386"/>
        <v/>
      </c>
      <c r="AX1101" s="18" t="str">
        <f t="shared" si="387"/>
        <v/>
      </c>
      <c r="AY1101" s="18" t="str">
        <f t="shared" si="388"/>
        <v/>
      </c>
      <c r="BA1101" s="18">
        <f>IF($E1101=AF!$D$6,IF($M1101="Concluída no prazo",2,IF($M1101="Concluída com atraso",1,0)),0)</f>
        <v>0</v>
      </c>
      <c r="BB1101" s="18">
        <f>IF($E1101=AF!$D$6,IF($M1101="Atrasada",2,IF($M1101="Concluída com atraso",1,0)),0)</f>
        <v>0</v>
      </c>
      <c r="BC1101" s="18">
        <v>1.095E-2</v>
      </c>
      <c r="BD1101" s="18">
        <f t="shared" si="395"/>
        <v>1.095E-2</v>
      </c>
      <c r="BE1101" s="18">
        <f t="shared" si="395"/>
        <v>1.095E-2</v>
      </c>
      <c r="BF1101" s="18" t="str">
        <f t="shared" si="389"/>
        <v/>
      </c>
      <c r="BN1101" s="18" t="str">
        <f t="shared" si="390"/>
        <v>s</v>
      </c>
    </row>
    <row r="1102" spans="3:66" ht="50.1" customHeight="1" thickTop="1" thickBot="1" x14ac:dyDescent="0.3">
      <c r="C1102" s="46"/>
      <c r="D1102" s="46"/>
      <c r="E1102" s="46"/>
      <c r="F1102" s="122"/>
      <c r="G1102" s="122"/>
      <c r="H1102" s="78" t="str">
        <f t="shared" si="391"/>
        <v/>
      </c>
      <c r="I1102" s="78" t="str">
        <f t="shared" si="392"/>
        <v/>
      </c>
      <c r="J1102" s="16"/>
      <c r="K1102" s="46" t="str">
        <f t="shared" si="393"/>
        <v/>
      </c>
      <c r="L1102" s="16"/>
      <c r="M1102" s="16"/>
      <c r="N1102" s="46"/>
      <c r="O1102" s="47" t="str">
        <f t="shared" si="396"/>
        <v/>
      </c>
      <c r="P1102" s="47"/>
      <c r="Q1102" s="48" t="str">
        <f>IFERROR(VLOOKUP(E1102,Funcionários!$C$8:$E$207,3,FALSE),"")</f>
        <v/>
      </c>
      <c r="R1102" s="47"/>
      <c r="S1102" s="49" t="str">
        <f t="shared" si="397"/>
        <v/>
      </c>
      <c r="T1102" s="49">
        <v>1.0959999999999999E-2</v>
      </c>
      <c r="U1102" s="48" t="str">
        <f>IF(Funcionários!C1103=0,"",Funcionários!C1103)</f>
        <v/>
      </c>
      <c r="V1102" s="50">
        <f>IF(U1102="",0,IF(COUNTIFS($E$7:$E$3006,U1102,$I$7:$I$3006,'RC'!$E$6)=0,0,COUNTIFS($M$7:$M$3006,"Concluída no prazo",$E$7:$E$3006,U1102,$I$7:$I$3006,'RC'!$E$6)/COUNTIFS($E$7:$E$3006,U1102,$I$7:$I$3006,'RC'!$E$6)))</f>
        <v>0</v>
      </c>
      <c r="W1102" s="49">
        <f>SUMIFS($J$7:$J$3006,$E$7:$E$3006,U1102,$I$7:$I$3006,'RC'!$E$6)+SUMIFS($L$7:$L$3006,$E$7:$E$3006,U1102,$I$7:$I$3006,'RC'!$E$6)</f>
        <v>0</v>
      </c>
      <c r="X1102" s="48">
        <f>COUNTIFS($E$7:$E$3006,U1102,$I$7:$I$3006,'RC'!$E$6)</f>
        <v>0</v>
      </c>
      <c r="Y1102" s="48"/>
      <c r="Z1102" s="51" t="str">
        <f>IF(AQ1102='RC'!$E$6,AC1102*1000+AD1102,"")</f>
        <v/>
      </c>
      <c r="AA1102" s="51" t="str">
        <f>IF(AB1102="","",IF(AQ1102='RC'!$E$6,AC1102*1000-AD1102,""))</f>
        <v/>
      </c>
      <c r="AB1102" s="48" t="str">
        <f>IFERROR(VLOOKUP(E1102,Funcionários!$C$8:$E$207,3,FALSE),"")</f>
        <v/>
      </c>
      <c r="AC1102" s="50" t="str">
        <f>IF(AB1102="","",IF(COUNTIFS($AB$7:$AB$3006,AB1102,$AQ$7:$AQ$3006,'RC'!$E$6)=0,"",COUNTIFS($M$7:$M$3006,"Concluída no prazo",$AB$7:$AB$3006,AB1102,$AQ$7:$AQ$3006,'RC'!$E$6)/COUNTIFS($AB$7:$AB$3006,AB1102,$AQ$7:$AQ$3006,'RC'!$E$6)))</f>
        <v/>
      </c>
      <c r="AD1102" s="48">
        <f>SUMIF($AQ$7:$AQ$3006,'RC'!$E$6,$J$7:$J$3006)+SUMIF($AQ$7:$AQ$3006,'RC'!$E$6,$L$7:$L$3006)</f>
        <v>21</v>
      </c>
      <c r="AF1102" s="48">
        <v>3.9049999999996601E-2</v>
      </c>
      <c r="AG1102" s="48">
        <f>IF(OR(AQ1102="",AQ1102&lt;&gt;'RC'!$E$6,AB1102&lt;&gt;'RC'!$D$21),0,1)</f>
        <v>0</v>
      </c>
      <c r="AH1102" s="48">
        <f t="shared" si="394"/>
        <v>3.9049999999996601E-2</v>
      </c>
      <c r="AI1102" s="48" t="str">
        <f t="shared" si="376"/>
        <v/>
      </c>
      <c r="AJ1102" s="48" t="str">
        <f t="shared" si="377"/>
        <v/>
      </c>
      <c r="AK1102" s="52" t="str">
        <f t="shared" si="378"/>
        <v/>
      </c>
      <c r="AL1102" s="52" t="str">
        <f t="shared" si="379"/>
        <v/>
      </c>
      <c r="AM1102" s="48" t="str">
        <f t="shared" si="380"/>
        <v/>
      </c>
      <c r="AN1102" s="48" t="str">
        <f t="shared" si="381"/>
        <v/>
      </c>
      <c r="AP1102" s="18" t="str">
        <f t="shared" si="382"/>
        <v/>
      </c>
      <c r="AQ1102" s="18" t="str">
        <f t="shared" si="383"/>
        <v/>
      </c>
      <c r="AR1102" s="18">
        <v>3.9050000000000001E-2</v>
      </c>
      <c r="AS1102" s="18">
        <f>IF(AF!$D$27="Todos",1,IF(M1102=AF!$D$27,1,0))</f>
        <v>1</v>
      </c>
      <c r="AT1102" s="53">
        <f>IF(AND(E1102=AF!$D$6,OR(LT!M1102=AF!$D$27,AF!$D$27="Todos"),OR(AP1102=AF!$E$8,AQ1102=AF!$E$8)),AR1102+AS1102,0)</f>
        <v>0</v>
      </c>
      <c r="AU1102" s="18" t="str">
        <f t="shared" si="384"/>
        <v/>
      </c>
      <c r="AV1102" s="54" t="str">
        <f t="shared" si="385"/>
        <v/>
      </c>
      <c r="AW1102" s="54" t="str">
        <f t="shared" si="386"/>
        <v/>
      </c>
      <c r="AX1102" s="18" t="str">
        <f t="shared" si="387"/>
        <v/>
      </c>
      <c r="AY1102" s="18" t="str">
        <f t="shared" si="388"/>
        <v/>
      </c>
      <c r="BA1102" s="18">
        <f>IF($E1102=AF!$D$6,IF($M1102="Concluída no prazo",2,IF($M1102="Concluída com atraso",1,0)),0)</f>
        <v>0</v>
      </c>
      <c r="BB1102" s="18">
        <f>IF($E1102=AF!$D$6,IF($M1102="Atrasada",2,IF($M1102="Concluída com atraso",1,0)),0)</f>
        <v>0</v>
      </c>
      <c r="BC1102" s="18">
        <v>1.0959999999999999E-2</v>
      </c>
      <c r="BD1102" s="18">
        <f t="shared" si="395"/>
        <v>1.0959999999999999E-2</v>
      </c>
      <c r="BE1102" s="18">
        <f t="shared" si="395"/>
        <v>1.0959999999999999E-2</v>
      </c>
      <c r="BF1102" s="18" t="str">
        <f t="shared" si="389"/>
        <v/>
      </c>
      <c r="BN1102" s="18" t="str">
        <f t="shared" si="390"/>
        <v>s</v>
      </c>
    </row>
    <row r="1103" spans="3:66" ht="50.1" customHeight="1" thickTop="1" thickBot="1" x14ac:dyDescent="0.3">
      <c r="C1103" s="46"/>
      <c r="D1103" s="46"/>
      <c r="E1103" s="46"/>
      <c r="F1103" s="122"/>
      <c r="G1103" s="122"/>
      <c r="H1103" s="78" t="str">
        <f t="shared" si="391"/>
        <v/>
      </c>
      <c r="I1103" s="78" t="str">
        <f t="shared" si="392"/>
        <v/>
      </c>
      <c r="J1103" s="16"/>
      <c r="K1103" s="46" t="str">
        <f t="shared" si="393"/>
        <v/>
      </c>
      <c r="L1103" s="16"/>
      <c r="M1103" s="16"/>
      <c r="N1103" s="46"/>
      <c r="O1103" s="47" t="str">
        <f t="shared" si="396"/>
        <v/>
      </c>
      <c r="P1103" s="47"/>
      <c r="Q1103" s="48" t="str">
        <f>IFERROR(VLOOKUP(E1103,Funcionários!$C$8:$E$207,3,FALSE),"")</f>
        <v/>
      </c>
      <c r="R1103" s="47"/>
      <c r="S1103" s="49" t="str">
        <f t="shared" si="397"/>
        <v/>
      </c>
      <c r="T1103" s="49">
        <v>1.0970000000000001E-2</v>
      </c>
      <c r="U1103" s="48" t="str">
        <f>IF(Funcionários!C1104=0,"",Funcionários!C1104)</f>
        <v/>
      </c>
      <c r="V1103" s="50">
        <f>IF(U1103="",0,IF(COUNTIFS($E$7:$E$3006,U1103,$I$7:$I$3006,'RC'!$E$6)=0,0,COUNTIFS($M$7:$M$3006,"Concluída no prazo",$E$7:$E$3006,U1103,$I$7:$I$3006,'RC'!$E$6)/COUNTIFS($E$7:$E$3006,U1103,$I$7:$I$3006,'RC'!$E$6)))</f>
        <v>0</v>
      </c>
      <c r="W1103" s="49">
        <f>SUMIFS($J$7:$J$3006,$E$7:$E$3006,U1103,$I$7:$I$3006,'RC'!$E$6)+SUMIFS($L$7:$L$3006,$E$7:$E$3006,U1103,$I$7:$I$3006,'RC'!$E$6)</f>
        <v>0</v>
      </c>
      <c r="X1103" s="48">
        <f>COUNTIFS($E$7:$E$3006,U1103,$I$7:$I$3006,'RC'!$E$6)</f>
        <v>0</v>
      </c>
      <c r="Y1103" s="48"/>
      <c r="Z1103" s="51" t="str">
        <f>IF(AQ1103='RC'!$E$6,AC1103*1000+AD1103,"")</f>
        <v/>
      </c>
      <c r="AA1103" s="51" t="str">
        <f>IF(AB1103="","",IF(AQ1103='RC'!$E$6,AC1103*1000-AD1103,""))</f>
        <v/>
      </c>
      <c r="AB1103" s="48" t="str">
        <f>IFERROR(VLOOKUP(E1103,Funcionários!$C$8:$E$207,3,FALSE),"")</f>
        <v/>
      </c>
      <c r="AC1103" s="50" t="str">
        <f>IF(AB1103="","",IF(COUNTIFS($AB$7:$AB$3006,AB1103,$AQ$7:$AQ$3006,'RC'!$E$6)=0,"",COUNTIFS($M$7:$M$3006,"Concluída no prazo",$AB$7:$AB$3006,AB1103,$AQ$7:$AQ$3006,'RC'!$E$6)/COUNTIFS($AB$7:$AB$3006,AB1103,$AQ$7:$AQ$3006,'RC'!$E$6)))</f>
        <v/>
      </c>
      <c r="AD1103" s="48">
        <f>SUMIF($AQ$7:$AQ$3006,'RC'!$E$6,$J$7:$J$3006)+SUMIF($AQ$7:$AQ$3006,'RC'!$E$6,$L$7:$L$3006)</f>
        <v>21</v>
      </c>
      <c r="AF1103" s="48">
        <v>3.9039999999996598E-2</v>
      </c>
      <c r="AG1103" s="48">
        <f>IF(OR(AQ1103="",AQ1103&lt;&gt;'RC'!$E$6,AB1103&lt;&gt;'RC'!$D$21),0,1)</f>
        <v>0</v>
      </c>
      <c r="AH1103" s="48">
        <f t="shared" si="394"/>
        <v>3.9039999999996598E-2</v>
      </c>
      <c r="AI1103" s="48" t="str">
        <f t="shared" si="376"/>
        <v/>
      </c>
      <c r="AJ1103" s="48" t="str">
        <f t="shared" si="377"/>
        <v/>
      </c>
      <c r="AK1103" s="52" t="str">
        <f t="shared" si="378"/>
        <v/>
      </c>
      <c r="AL1103" s="52" t="str">
        <f t="shared" si="379"/>
        <v/>
      </c>
      <c r="AM1103" s="48" t="str">
        <f t="shared" si="380"/>
        <v/>
      </c>
      <c r="AN1103" s="48" t="str">
        <f t="shared" si="381"/>
        <v/>
      </c>
      <c r="AP1103" s="18" t="str">
        <f t="shared" si="382"/>
        <v/>
      </c>
      <c r="AQ1103" s="18" t="str">
        <f t="shared" si="383"/>
        <v/>
      </c>
      <c r="AR1103" s="18">
        <v>3.9039999999999998E-2</v>
      </c>
      <c r="AS1103" s="18">
        <f>IF(AF!$D$27="Todos",1,IF(M1103=AF!$D$27,1,0))</f>
        <v>1</v>
      </c>
      <c r="AT1103" s="53">
        <f>IF(AND(E1103=AF!$D$6,OR(LT!M1103=AF!$D$27,AF!$D$27="Todos"),OR(AP1103=AF!$E$8,AQ1103=AF!$E$8)),AR1103+AS1103,0)</f>
        <v>0</v>
      </c>
      <c r="AU1103" s="18" t="str">
        <f t="shared" si="384"/>
        <v/>
      </c>
      <c r="AV1103" s="54" t="str">
        <f t="shared" si="385"/>
        <v/>
      </c>
      <c r="AW1103" s="54" t="str">
        <f t="shared" si="386"/>
        <v/>
      </c>
      <c r="AX1103" s="18" t="str">
        <f t="shared" si="387"/>
        <v/>
      </c>
      <c r="AY1103" s="18" t="str">
        <f t="shared" si="388"/>
        <v/>
      </c>
      <c r="BA1103" s="18">
        <f>IF($E1103=AF!$D$6,IF($M1103="Concluída no prazo",2,IF($M1103="Concluída com atraso",1,0)),0)</f>
        <v>0</v>
      </c>
      <c r="BB1103" s="18">
        <f>IF($E1103=AF!$D$6,IF($M1103="Atrasada",2,IF($M1103="Concluída com atraso",1,0)),0)</f>
        <v>0</v>
      </c>
      <c r="BC1103" s="18">
        <v>1.0970000000000001E-2</v>
      </c>
      <c r="BD1103" s="18">
        <f t="shared" si="395"/>
        <v>1.0970000000000001E-2</v>
      </c>
      <c r="BE1103" s="18">
        <f t="shared" si="395"/>
        <v>1.0970000000000001E-2</v>
      </c>
      <c r="BF1103" s="18" t="str">
        <f t="shared" si="389"/>
        <v/>
      </c>
      <c r="BN1103" s="18" t="str">
        <f t="shared" si="390"/>
        <v>s</v>
      </c>
    </row>
    <row r="1104" spans="3:66" ht="50.1" customHeight="1" thickTop="1" thickBot="1" x14ac:dyDescent="0.3">
      <c r="C1104" s="46"/>
      <c r="D1104" s="46"/>
      <c r="E1104" s="46"/>
      <c r="F1104" s="122"/>
      <c r="G1104" s="122"/>
      <c r="H1104" s="78" t="str">
        <f t="shared" si="391"/>
        <v/>
      </c>
      <c r="I1104" s="78" t="str">
        <f t="shared" si="392"/>
        <v/>
      </c>
      <c r="J1104" s="16"/>
      <c r="K1104" s="46" t="str">
        <f t="shared" si="393"/>
        <v/>
      </c>
      <c r="L1104" s="16"/>
      <c r="M1104" s="16"/>
      <c r="N1104" s="46"/>
      <c r="O1104" s="47" t="str">
        <f t="shared" si="396"/>
        <v/>
      </c>
      <c r="P1104" s="47"/>
      <c r="Q1104" s="48" t="str">
        <f>IFERROR(VLOOKUP(E1104,Funcionários!$C$8:$E$207,3,FALSE),"")</f>
        <v/>
      </c>
      <c r="R1104" s="47"/>
      <c r="S1104" s="49" t="str">
        <f t="shared" si="397"/>
        <v/>
      </c>
      <c r="T1104" s="49">
        <v>1.098E-2</v>
      </c>
      <c r="U1104" s="48" t="str">
        <f>IF(Funcionários!C1105=0,"",Funcionários!C1105)</f>
        <v/>
      </c>
      <c r="V1104" s="50">
        <f>IF(U1104="",0,IF(COUNTIFS($E$7:$E$3006,U1104,$I$7:$I$3006,'RC'!$E$6)=0,0,COUNTIFS($M$7:$M$3006,"Concluída no prazo",$E$7:$E$3006,U1104,$I$7:$I$3006,'RC'!$E$6)/COUNTIFS($E$7:$E$3006,U1104,$I$7:$I$3006,'RC'!$E$6)))</f>
        <v>0</v>
      </c>
      <c r="W1104" s="49">
        <f>SUMIFS($J$7:$J$3006,$E$7:$E$3006,U1104,$I$7:$I$3006,'RC'!$E$6)+SUMIFS($L$7:$L$3006,$E$7:$E$3006,U1104,$I$7:$I$3006,'RC'!$E$6)</f>
        <v>0</v>
      </c>
      <c r="X1104" s="48">
        <f>COUNTIFS($E$7:$E$3006,U1104,$I$7:$I$3006,'RC'!$E$6)</f>
        <v>0</v>
      </c>
      <c r="Y1104" s="48"/>
      <c r="Z1104" s="51" t="str">
        <f>IF(AQ1104='RC'!$E$6,AC1104*1000+AD1104,"")</f>
        <v/>
      </c>
      <c r="AA1104" s="51" t="str">
        <f>IF(AB1104="","",IF(AQ1104='RC'!$E$6,AC1104*1000-AD1104,""))</f>
        <v/>
      </c>
      <c r="AB1104" s="48" t="str">
        <f>IFERROR(VLOOKUP(E1104,Funcionários!$C$8:$E$207,3,FALSE),"")</f>
        <v/>
      </c>
      <c r="AC1104" s="50" t="str">
        <f>IF(AB1104="","",IF(COUNTIFS($AB$7:$AB$3006,AB1104,$AQ$7:$AQ$3006,'RC'!$E$6)=0,"",COUNTIFS($M$7:$M$3006,"Concluída no prazo",$AB$7:$AB$3006,AB1104,$AQ$7:$AQ$3006,'RC'!$E$6)/COUNTIFS($AB$7:$AB$3006,AB1104,$AQ$7:$AQ$3006,'RC'!$E$6)))</f>
        <v/>
      </c>
      <c r="AD1104" s="48">
        <f>SUMIF($AQ$7:$AQ$3006,'RC'!$E$6,$J$7:$J$3006)+SUMIF($AQ$7:$AQ$3006,'RC'!$E$6,$L$7:$L$3006)</f>
        <v>21</v>
      </c>
      <c r="AF1104" s="48">
        <v>3.9029999999996602E-2</v>
      </c>
      <c r="AG1104" s="48">
        <f>IF(OR(AQ1104="",AQ1104&lt;&gt;'RC'!$E$6,AB1104&lt;&gt;'RC'!$D$21),0,1)</f>
        <v>0</v>
      </c>
      <c r="AH1104" s="48">
        <f t="shared" si="394"/>
        <v>3.9029999999996602E-2</v>
      </c>
      <c r="AI1104" s="48" t="str">
        <f t="shared" si="376"/>
        <v/>
      </c>
      <c r="AJ1104" s="48" t="str">
        <f t="shared" si="377"/>
        <v/>
      </c>
      <c r="AK1104" s="52" t="str">
        <f t="shared" si="378"/>
        <v/>
      </c>
      <c r="AL1104" s="52" t="str">
        <f t="shared" si="379"/>
        <v/>
      </c>
      <c r="AM1104" s="48" t="str">
        <f t="shared" si="380"/>
        <v/>
      </c>
      <c r="AN1104" s="48" t="str">
        <f t="shared" si="381"/>
        <v/>
      </c>
      <c r="AP1104" s="18" t="str">
        <f t="shared" si="382"/>
        <v/>
      </c>
      <c r="AQ1104" s="18" t="str">
        <f t="shared" si="383"/>
        <v/>
      </c>
      <c r="AR1104" s="18">
        <v>3.9030000000000002E-2</v>
      </c>
      <c r="AS1104" s="18">
        <f>IF(AF!$D$27="Todos",1,IF(M1104=AF!$D$27,1,0))</f>
        <v>1</v>
      </c>
      <c r="AT1104" s="53">
        <f>IF(AND(E1104=AF!$D$6,OR(LT!M1104=AF!$D$27,AF!$D$27="Todos"),OR(AP1104=AF!$E$8,AQ1104=AF!$E$8)),AR1104+AS1104,0)</f>
        <v>0</v>
      </c>
      <c r="AU1104" s="18" t="str">
        <f t="shared" si="384"/>
        <v/>
      </c>
      <c r="AV1104" s="54" t="str">
        <f t="shared" si="385"/>
        <v/>
      </c>
      <c r="AW1104" s="54" t="str">
        <f t="shared" si="386"/>
        <v/>
      </c>
      <c r="AX1104" s="18" t="str">
        <f t="shared" si="387"/>
        <v/>
      </c>
      <c r="AY1104" s="18" t="str">
        <f t="shared" si="388"/>
        <v/>
      </c>
      <c r="BA1104" s="18">
        <f>IF($E1104=AF!$D$6,IF($M1104="Concluída no prazo",2,IF($M1104="Concluída com atraso",1,0)),0)</f>
        <v>0</v>
      </c>
      <c r="BB1104" s="18">
        <f>IF($E1104=AF!$D$6,IF($M1104="Atrasada",2,IF($M1104="Concluída com atraso",1,0)),0)</f>
        <v>0</v>
      </c>
      <c r="BC1104" s="18">
        <v>1.098E-2</v>
      </c>
      <c r="BD1104" s="18">
        <f t="shared" si="395"/>
        <v>1.098E-2</v>
      </c>
      <c r="BE1104" s="18">
        <f t="shared" si="395"/>
        <v>1.098E-2</v>
      </c>
      <c r="BF1104" s="18" t="str">
        <f t="shared" si="389"/>
        <v/>
      </c>
      <c r="BN1104" s="18" t="str">
        <f t="shared" si="390"/>
        <v>s</v>
      </c>
    </row>
    <row r="1105" spans="3:66" ht="50.1" customHeight="1" thickTop="1" thickBot="1" x14ac:dyDescent="0.3">
      <c r="C1105" s="46"/>
      <c r="D1105" s="46"/>
      <c r="E1105" s="46"/>
      <c r="F1105" s="122"/>
      <c r="G1105" s="122"/>
      <c r="H1105" s="78" t="str">
        <f t="shared" si="391"/>
        <v/>
      </c>
      <c r="I1105" s="78" t="str">
        <f t="shared" si="392"/>
        <v/>
      </c>
      <c r="J1105" s="16"/>
      <c r="K1105" s="46" t="str">
        <f t="shared" si="393"/>
        <v/>
      </c>
      <c r="L1105" s="16"/>
      <c r="M1105" s="16"/>
      <c r="N1105" s="46"/>
      <c r="O1105" s="47" t="str">
        <f t="shared" si="396"/>
        <v/>
      </c>
      <c r="P1105" s="47"/>
      <c r="Q1105" s="48" t="str">
        <f>IFERROR(VLOOKUP(E1105,Funcionários!$C$8:$E$207,3,FALSE),"")</f>
        <v/>
      </c>
      <c r="R1105" s="47"/>
      <c r="S1105" s="49" t="str">
        <f t="shared" si="397"/>
        <v/>
      </c>
      <c r="T1105" s="49">
        <v>1.099E-2</v>
      </c>
      <c r="U1105" s="48" t="str">
        <f>IF(Funcionários!C1106=0,"",Funcionários!C1106)</f>
        <v/>
      </c>
      <c r="V1105" s="50">
        <f>IF(U1105="",0,IF(COUNTIFS($E$7:$E$3006,U1105,$I$7:$I$3006,'RC'!$E$6)=0,0,COUNTIFS($M$7:$M$3006,"Concluída no prazo",$E$7:$E$3006,U1105,$I$7:$I$3006,'RC'!$E$6)/COUNTIFS($E$7:$E$3006,U1105,$I$7:$I$3006,'RC'!$E$6)))</f>
        <v>0</v>
      </c>
      <c r="W1105" s="49">
        <f>SUMIFS($J$7:$J$3006,$E$7:$E$3006,U1105,$I$7:$I$3006,'RC'!$E$6)+SUMIFS($L$7:$L$3006,$E$7:$E$3006,U1105,$I$7:$I$3006,'RC'!$E$6)</f>
        <v>0</v>
      </c>
      <c r="X1105" s="48">
        <f>COUNTIFS($E$7:$E$3006,U1105,$I$7:$I$3006,'RC'!$E$6)</f>
        <v>0</v>
      </c>
      <c r="Y1105" s="48"/>
      <c r="Z1105" s="51" t="str">
        <f>IF(AQ1105='RC'!$E$6,AC1105*1000+AD1105,"")</f>
        <v/>
      </c>
      <c r="AA1105" s="51" t="str">
        <f>IF(AB1105="","",IF(AQ1105='RC'!$E$6,AC1105*1000-AD1105,""))</f>
        <v/>
      </c>
      <c r="AB1105" s="48" t="str">
        <f>IFERROR(VLOOKUP(E1105,Funcionários!$C$8:$E$207,3,FALSE),"")</f>
        <v/>
      </c>
      <c r="AC1105" s="50" t="str">
        <f>IF(AB1105="","",IF(COUNTIFS($AB$7:$AB$3006,AB1105,$AQ$7:$AQ$3006,'RC'!$E$6)=0,"",COUNTIFS($M$7:$M$3006,"Concluída no prazo",$AB$7:$AB$3006,AB1105,$AQ$7:$AQ$3006,'RC'!$E$6)/COUNTIFS($AB$7:$AB$3006,AB1105,$AQ$7:$AQ$3006,'RC'!$E$6)))</f>
        <v/>
      </c>
      <c r="AD1105" s="48">
        <f>SUMIF($AQ$7:$AQ$3006,'RC'!$E$6,$J$7:$J$3006)+SUMIF($AQ$7:$AQ$3006,'RC'!$E$6,$L$7:$L$3006)</f>
        <v>21</v>
      </c>
      <c r="AF1105" s="48">
        <v>3.9019999999996599E-2</v>
      </c>
      <c r="AG1105" s="48">
        <f>IF(OR(AQ1105="",AQ1105&lt;&gt;'RC'!$E$6,AB1105&lt;&gt;'RC'!$D$21),0,1)</f>
        <v>0</v>
      </c>
      <c r="AH1105" s="48">
        <f t="shared" si="394"/>
        <v>3.9019999999996599E-2</v>
      </c>
      <c r="AI1105" s="48" t="str">
        <f t="shared" si="376"/>
        <v/>
      </c>
      <c r="AJ1105" s="48" t="str">
        <f t="shared" si="377"/>
        <v/>
      </c>
      <c r="AK1105" s="52" t="str">
        <f t="shared" si="378"/>
        <v/>
      </c>
      <c r="AL1105" s="52" t="str">
        <f t="shared" si="379"/>
        <v/>
      </c>
      <c r="AM1105" s="48" t="str">
        <f t="shared" si="380"/>
        <v/>
      </c>
      <c r="AN1105" s="48" t="str">
        <f t="shared" si="381"/>
        <v/>
      </c>
      <c r="AP1105" s="18" t="str">
        <f t="shared" si="382"/>
        <v/>
      </c>
      <c r="AQ1105" s="18" t="str">
        <f t="shared" si="383"/>
        <v/>
      </c>
      <c r="AR1105" s="18">
        <v>3.9019999999999999E-2</v>
      </c>
      <c r="AS1105" s="18">
        <f>IF(AF!$D$27="Todos",1,IF(M1105=AF!$D$27,1,0))</f>
        <v>1</v>
      </c>
      <c r="AT1105" s="53">
        <f>IF(AND(E1105=AF!$D$6,OR(LT!M1105=AF!$D$27,AF!$D$27="Todos"),OR(AP1105=AF!$E$8,AQ1105=AF!$E$8)),AR1105+AS1105,0)</f>
        <v>0</v>
      </c>
      <c r="AU1105" s="18" t="str">
        <f t="shared" si="384"/>
        <v/>
      </c>
      <c r="AV1105" s="54" t="str">
        <f t="shared" si="385"/>
        <v/>
      </c>
      <c r="AW1105" s="54" t="str">
        <f t="shared" si="386"/>
        <v/>
      </c>
      <c r="AX1105" s="18" t="str">
        <f t="shared" si="387"/>
        <v/>
      </c>
      <c r="AY1105" s="18" t="str">
        <f t="shared" si="388"/>
        <v/>
      </c>
      <c r="BA1105" s="18">
        <f>IF($E1105=AF!$D$6,IF($M1105="Concluída no prazo",2,IF($M1105="Concluída com atraso",1,0)),0)</f>
        <v>0</v>
      </c>
      <c r="BB1105" s="18">
        <f>IF($E1105=AF!$D$6,IF($M1105="Atrasada",2,IF($M1105="Concluída com atraso",1,0)),0)</f>
        <v>0</v>
      </c>
      <c r="BC1105" s="18">
        <v>1.099E-2</v>
      </c>
      <c r="BD1105" s="18">
        <f t="shared" si="395"/>
        <v>1.099E-2</v>
      </c>
      <c r="BE1105" s="18">
        <f t="shared" si="395"/>
        <v>1.099E-2</v>
      </c>
      <c r="BF1105" s="18" t="str">
        <f t="shared" si="389"/>
        <v/>
      </c>
      <c r="BN1105" s="18" t="str">
        <f t="shared" si="390"/>
        <v>s</v>
      </c>
    </row>
    <row r="1106" spans="3:66" ht="50.1" customHeight="1" thickTop="1" thickBot="1" x14ac:dyDescent="0.3">
      <c r="C1106" s="46"/>
      <c r="D1106" s="46"/>
      <c r="E1106" s="46"/>
      <c r="F1106" s="122"/>
      <c r="G1106" s="122"/>
      <c r="H1106" s="78" t="str">
        <f t="shared" si="391"/>
        <v/>
      </c>
      <c r="I1106" s="78" t="str">
        <f t="shared" si="392"/>
        <v/>
      </c>
      <c r="J1106" s="16"/>
      <c r="K1106" s="46" t="str">
        <f t="shared" si="393"/>
        <v/>
      </c>
      <c r="L1106" s="16"/>
      <c r="M1106" s="16"/>
      <c r="N1106" s="46"/>
      <c r="O1106" s="47" t="str">
        <f t="shared" si="396"/>
        <v/>
      </c>
      <c r="P1106" s="47"/>
      <c r="Q1106" s="48" t="str">
        <f>IFERROR(VLOOKUP(E1106,Funcionários!$C$8:$E$207,3,FALSE),"")</f>
        <v/>
      </c>
      <c r="R1106" s="47"/>
      <c r="S1106" s="49" t="str">
        <f t="shared" si="397"/>
        <v/>
      </c>
      <c r="T1106" s="49">
        <v>1.0999999999999999E-2</v>
      </c>
      <c r="U1106" s="48" t="str">
        <f>IF(Funcionários!C1107=0,"",Funcionários!C1107)</f>
        <v/>
      </c>
      <c r="V1106" s="50">
        <f>IF(U1106="",0,IF(COUNTIFS($E$7:$E$3006,U1106,$I$7:$I$3006,'RC'!$E$6)=0,0,COUNTIFS($M$7:$M$3006,"Concluída no prazo",$E$7:$E$3006,U1106,$I$7:$I$3006,'RC'!$E$6)/COUNTIFS($E$7:$E$3006,U1106,$I$7:$I$3006,'RC'!$E$6)))</f>
        <v>0</v>
      </c>
      <c r="W1106" s="49">
        <f>SUMIFS($J$7:$J$3006,$E$7:$E$3006,U1106,$I$7:$I$3006,'RC'!$E$6)+SUMIFS($L$7:$L$3006,$E$7:$E$3006,U1106,$I$7:$I$3006,'RC'!$E$6)</f>
        <v>0</v>
      </c>
      <c r="X1106" s="48">
        <f>COUNTIFS($E$7:$E$3006,U1106,$I$7:$I$3006,'RC'!$E$6)</f>
        <v>0</v>
      </c>
      <c r="Y1106" s="48"/>
      <c r="Z1106" s="51" t="str">
        <f>IF(AQ1106='RC'!$E$6,AC1106*1000+AD1106,"")</f>
        <v/>
      </c>
      <c r="AA1106" s="51" t="str">
        <f>IF(AB1106="","",IF(AQ1106='RC'!$E$6,AC1106*1000-AD1106,""))</f>
        <v/>
      </c>
      <c r="AB1106" s="48" t="str">
        <f>IFERROR(VLOOKUP(E1106,Funcionários!$C$8:$E$207,3,FALSE),"")</f>
        <v/>
      </c>
      <c r="AC1106" s="50" t="str">
        <f>IF(AB1106="","",IF(COUNTIFS($AB$7:$AB$3006,AB1106,$AQ$7:$AQ$3006,'RC'!$E$6)=0,"",COUNTIFS($M$7:$M$3006,"Concluída no prazo",$AB$7:$AB$3006,AB1106,$AQ$7:$AQ$3006,'RC'!$E$6)/COUNTIFS($AB$7:$AB$3006,AB1106,$AQ$7:$AQ$3006,'RC'!$E$6)))</f>
        <v/>
      </c>
      <c r="AD1106" s="48">
        <f>SUMIF($AQ$7:$AQ$3006,'RC'!$E$6,$J$7:$J$3006)+SUMIF($AQ$7:$AQ$3006,'RC'!$E$6,$L$7:$L$3006)</f>
        <v>21</v>
      </c>
      <c r="AF1106" s="48">
        <v>3.9009999999996603E-2</v>
      </c>
      <c r="AG1106" s="48">
        <f>IF(OR(AQ1106="",AQ1106&lt;&gt;'RC'!$E$6,AB1106&lt;&gt;'RC'!$D$21),0,1)</f>
        <v>0</v>
      </c>
      <c r="AH1106" s="48">
        <f t="shared" si="394"/>
        <v>3.9009999999996603E-2</v>
      </c>
      <c r="AI1106" s="48" t="str">
        <f t="shared" si="376"/>
        <v/>
      </c>
      <c r="AJ1106" s="48" t="str">
        <f t="shared" si="377"/>
        <v/>
      </c>
      <c r="AK1106" s="52" t="str">
        <f t="shared" si="378"/>
        <v/>
      </c>
      <c r="AL1106" s="52" t="str">
        <f t="shared" si="379"/>
        <v/>
      </c>
      <c r="AM1106" s="48" t="str">
        <f t="shared" si="380"/>
        <v/>
      </c>
      <c r="AN1106" s="48" t="str">
        <f t="shared" si="381"/>
        <v/>
      </c>
      <c r="AP1106" s="18" t="str">
        <f t="shared" si="382"/>
        <v/>
      </c>
      <c r="AQ1106" s="18" t="str">
        <f t="shared" si="383"/>
        <v/>
      </c>
      <c r="AR1106" s="18">
        <v>3.9010000000000003E-2</v>
      </c>
      <c r="AS1106" s="18">
        <f>IF(AF!$D$27="Todos",1,IF(M1106=AF!$D$27,1,0))</f>
        <v>1</v>
      </c>
      <c r="AT1106" s="53">
        <f>IF(AND(E1106=AF!$D$6,OR(LT!M1106=AF!$D$27,AF!$D$27="Todos"),OR(AP1106=AF!$E$8,AQ1106=AF!$E$8)),AR1106+AS1106,0)</f>
        <v>0</v>
      </c>
      <c r="AU1106" s="18" t="str">
        <f t="shared" si="384"/>
        <v/>
      </c>
      <c r="AV1106" s="54" t="str">
        <f t="shared" si="385"/>
        <v/>
      </c>
      <c r="AW1106" s="54" t="str">
        <f t="shared" si="386"/>
        <v/>
      </c>
      <c r="AX1106" s="18" t="str">
        <f t="shared" si="387"/>
        <v/>
      </c>
      <c r="AY1106" s="18" t="str">
        <f t="shared" si="388"/>
        <v/>
      </c>
      <c r="BA1106" s="18">
        <f>IF($E1106=AF!$D$6,IF($M1106="Concluída no prazo",2,IF($M1106="Concluída com atraso",1,0)),0)</f>
        <v>0</v>
      </c>
      <c r="BB1106" s="18">
        <f>IF($E1106=AF!$D$6,IF($M1106="Atrasada",2,IF($M1106="Concluída com atraso",1,0)),0)</f>
        <v>0</v>
      </c>
      <c r="BC1106" s="18">
        <v>1.0999999999999999E-2</v>
      </c>
      <c r="BD1106" s="18">
        <f t="shared" si="395"/>
        <v>1.0999999999999999E-2</v>
      </c>
      <c r="BE1106" s="18">
        <f t="shared" si="395"/>
        <v>1.0999999999999999E-2</v>
      </c>
      <c r="BF1106" s="18" t="str">
        <f t="shared" si="389"/>
        <v/>
      </c>
      <c r="BN1106" s="18" t="str">
        <f t="shared" si="390"/>
        <v>s</v>
      </c>
    </row>
    <row r="1107" spans="3:66" ht="50.1" customHeight="1" thickTop="1" thickBot="1" x14ac:dyDescent="0.3">
      <c r="C1107" s="46"/>
      <c r="D1107" s="46"/>
      <c r="E1107" s="46"/>
      <c r="F1107" s="122"/>
      <c r="G1107" s="122"/>
      <c r="H1107" s="78" t="str">
        <f t="shared" si="391"/>
        <v/>
      </c>
      <c r="I1107" s="78" t="str">
        <f t="shared" si="392"/>
        <v/>
      </c>
      <c r="J1107" s="16"/>
      <c r="K1107" s="46" t="str">
        <f t="shared" si="393"/>
        <v/>
      </c>
      <c r="L1107" s="16"/>
      <c r="M1107" s="16"/>
      <c r="N1107" s="46"/>
      <c r="O1107" s="47" t="str">
        <f t="shared" si="396"/>
        <v/>
      </c>
      <c r="P1107" s="47"/>
      <c r="Q1107" s="48" t="str">
        <f>IFERROR(VLOOKUP(E1107,Funcionários!$C$8:$E$207,3,FALSE),"")</f>
        <v/>
      </c>
      <c r="R1107" s="47"/>
      <c r="S1107" s="49" t="str">
        <f t="shared" si="397"/>
        <v/>
      </c>
      <c r="T1107" s="49">
        <v>1.1010000000000001E-2</v>
      </c>
      <c r="U1107" s="48" t="str">
        <f>IF(Funcionários!C1108=0,"",Funcionários!C1108)</f>
        <v/>
      </c>
      <c r="V1107" s="50">
        <f>IF(U1107="",0,IF(COUNTIFS($E$7:$E$3006,U1107,$I$7:$I$3006,'RC'!$E$6)=0,0,COUNTIFS($M$7:$M$3006,"Concluída no prazo",$E$7:$E$3006,U1107,$I$7:$I$3006,'RC'!$E$6)/COUNTIFS($E$7:$E$3006,U1107,$I$7:$I$3006,'RC'!$E$6)))</f>
        <v>0</v>
      </c>
      <c r="W1107" s="49">
        <f>SUMIFS($J$7:$J$3006,$E$7:$E$3006,U1107,$I$7:$I$3006,'RC'!$E$6)+SUMIFS($L$7:$L$3006,$E$7:$E$3006,U1107,$I$7:$I$3006,'RC'!$E$6)</f>
        <v>0</v>
      </c>
      <c r="X1107" s="48">
        <f>COUNTIFS($E$7:$E$3006,U1107,$I$7:$I$3006,'RC'!$E$6)</f>
        <v>0</v>
      </c>
      <c r="Y1107" s="48"/>
      <c r="Z1107" s="51" t="str">
        <f>IF(AQ1107='RC'!$E$6,AC1107*1000+AD1107,"")</f>
        <v/>
      </c>
      <c r="AA1107" s="51" t="str">
        <f>IF(AB1107="","",IF(AQ1107='RC'!$E$6,AC1107*1000-AD1107,""))</f>
        <v/>
      </c>
      <c r="AB1107" s="48" t="str">
        <f>IFERROR(VLOOKUP(E1107,Funcionários!$C$8:$E$207,3,FALSE),"")</f>
        <v/>
      </c>
      <c r="AC1107" s="50" t="str">
        <f>IF(AB1107="","",IF(COUNTIFS($AB$7:$AB$3006,AB1107,$AQ$7:$AQ$3006,'RC'!$E$6)=0,"",COUNTIFS($M$7:$M$3006,"Concluída no prazo",$AB$7:$AB$3006,AB1107,$AQ$7:$AQ$3006,'RC'!$E$6)/COUNTIFS($AB$7:$AB$3006,AB1107,$AQ$7:$AQ$3006,'RC'!$E$6)))</f>
        <v/>
      </c>
      <c r="AD1107" s="48">
        <f>SUMIF($AQ$7:$AQ$3006,'RC'!$E$6,$J$7:$J$3006)+SUMIF($AQ$7:$AQ$3006,'RC'!$E$6,$L$7:$L$3006)</f>
        <v>21</v>
      </c>
      <c r="AF1107" s="48">
        <v>3.89999999999966E-2</v>
      </c>
      <c r="AG1107" s="48">
        <f>IF(OR(AQ1107="",AQ1107&lt;&gt;'RC'!$E$6,AB1107&lt;&gt;'RC'!$D$21),0,1)</f>
        <v>0</v>
      </c>
      <c r="AH1107" s="48">
        <f t="shared" si="394"/>
        <v>3.89999999999966E-2</v>
      </c>
      <c r="AI1107" s="48" t="str">
        <f t="shared" si="376"/>
        <v/>
      </c>
      <c r="AJ1107" s="48" t="str">
        <f t="shared" si="377"/>
        <v/>
      </c>
      <c r="AK1107" s="52" t="str">
        <f t="shared" si="378"/>
        <v/>
      </c>
      <c r="AL1107" s="52" t="str">
        <f t="shared" si="379"/>
        <v/>
      </c>
      <c r="AM1107" s="48" t="str">
        <f t="shared" si="380"/>
        <v/>
      </c>
      <c r="AN1107" s="48" t="str">
        <f t="shared" si="381"/>
        <v/>
      </c>
      <c r="AP1107" s="18" t="str">
        <f t="shared" si="382"/>
        <v/>
      </c>
      <c r="AQ1107" s="18" t="str">
        <f t="shared" si="383"/>
        <v/>
      </c>
      <c r="AR1107" s="18">
        <v>3.9E-2</v>
      </c>
      <c r="AS1107" s="18">
        <f>IF(AF!$D$27="Todos",1,IF(M1107=AF!$D$27,1,0))</f>
        <v>1</v>
      </c>
      <c r="AT1107" s="53">
        <f>IF(AND(E1107=AF!$D$6,OR(LT!M1107=AF!$D$27,AF!$D$27="Todos"),OR(AP1107=AF!$E$8,AQ1107=AF!$E$8)),AR1107+AS1107,0)</f>
        <v>0</v>
      </c>
      <c r="AU1107" s="18" t="str">
        <f t="shared" si="384"/>
        <v/>
      </c>
      <c r="AV1107" s="54" t="str">
        <f t="shared" si="385"/>
        <v/>
      </c>
      <c r="AW1107" s="54" t="str">
        <f t="shared" si="386"/>
        <v/>
      </c>
      <c r="AX1107" s="18" t="str">
        <f t="shared" si="387"/>
        <v/>
      </c>
      <c r="AY1107" s="18" t="str">
        <f t="shared" si="388"/>
        <v/>
      </c>
      <c r="BA1107" s="18">
        <f>IF($E1107=AF!$D$6,IF($M1107="Concluída no prazo",2,IF($M1107="Concluída com atraso",1,0)),0)</f>
        <v>0</v>
      </c>
      <c r="BB1107" s="18">
        <f>IF($E1107=AF!$D$6,IF($M1107="Atrasada",2,IF($M1107="Concluída com atraso",1,0)),0)</f>
        <v>0</v>
      </c>
      <c r="BC1107" s="18">
        <v>1.1010000000000001E-2</v>
      </c>
      <c r="BD1107" s="18">
        <f t="shared" si="395"/>
        <v>1.1010000000000001E-2</v>
      </c>
      <c r="BE1107" s="18">
        <f t="shared" si="395"/>
        <v>1.1010000000000001E-2</v>
      </c>
      <c r="BF1107" s="18" t="str">
        <f t="shared" si="389"/>
        <v/>
      </c>
      <c r="BN1107" s="18" t="str">
        <f t="shared" si="390"/>
        <v>s</v>
      </c>
    </row>
    <row r="1108" spans="3:66" ht="50.1" customHeight="1" thickTop="1" thickBot="1" x14ac:dyDescent="0.3">
      <c r="C1108" s="46"/>
      <c r="D1108" s="46"/>
      <c r="E1108" s="46"/>
      <c r="F1108" s="122"/>
      <c r="G1108" s="122"/>
      <c r="H1108" s="78" t="str">
        <f t="shared" si="391"/>
        <v/>
      </c>
      <c r="I1108" s="78" t="str">
        <f t="shared" si="392"/>
        <v/>
      </c>
      <c r="J1108" s="16"/>
      <c r="K1108" s="46" t="str">
        <f t="shared" si="393"/>
        <v/>
      </c>
      <c r="L1108" s="16"/>
      <c r="M1108" s="16"/>
      <c r="N1108" s="46"/>
      <c r="O1108" s="47" t="str">
        <f t="shared" si="396"/>
        <v/>
      </c>
      <c r="P1108" s="47"/>
      <c r="Q1108" s="48" t="str">
        <f>IFERROR(VLOOKUP(E1108,Funcionários!$C$8:$E$207,3,FALSE),"")</f>
        <v/>
      </c>
      <c r="R1108" s="47"/>
      <c r="S1108" s="49" t="str">
        <f t="shared" si="397"/>
        <v/>
      </c>
      <c r="T1108" s="49">
        <v>1.102E-2</v>
      </c>
      <c r="U1108" s="48" t="str">
        <f>IF(Funcionários!C1109=0,"",Funcionários!C1109)</f>
        <v/>
      </c>
      <c r="V1108" s="50">
        <f>IF(U1108="",0,IF(COUNTIFS($E$7:$E$3006,U1108,$I$7:$I$3006,'RC'!$E$6)=0,0,COUNTIFS($M$7:$M$3006,"Concluída no prazo",$E$7:$E$3006,U1108,$I$7:$I$3006,'RC'!$E$6)/COUNTIFS($E$7:$E$3006,U1108,$I$7:$I$3006,'RC'!$E$6)))</f>
        <v>0</v>
      </c>
      <c r="W1108" s="49">
        <f>SUMIFS($J$7:$J$3006,$E$7:$E$3006,U1108,$I$7:$I$3006,'RC'!$E$6)+SUMIFS($L$7:$L$3006,$E$7:$E$3006,U1108,$I$7:$I$3006,'RC'!$E$6)</f>
        <v>0</v>
      </c>
      <c r="X1108" s="48">
        <f>COUNTIFS($E$7:$E$3006,U1108,$I$7:$I$3006,'RC'!$E$6)</f>
        <v>0</v>
      </c>
      <c r="Y1108" s="48"/>
      <c r="Z1108" s="51" t="str">
        <f>IF(AQ1108='RC'!$E$6,AC1108*1000+AD1108,"")</f>
        <v/>
      </c>
      <c r="AA1108" s="51" t="str">
        <f>IF(AB1108="","",IF(AQ1108='RC'!$E$6,AC1108*1000-AD1108,""))</f>
        <v/>
      </c>
      <c r="AB1108" s="48" t="str">
        <f>IFERROR(VLOOKUP(E1108,Funcionários!$C$8:$E$207,3,FALSE),"")</f>
        <v/>
      </c>
      <c r="AC1108" s="50" t="str">
        <f>IF(AB1108="","",IF(COUNTIFS($AB$7:$AB$3006,AB1108,$AQ$7:$AQ$3006,'RC'!$E$6)=0,"",COUNTIFS($M$7:$M$3006,"Concluída no prazo",$AB$7:$AB$3006,AB1108,$AQ$7:$AQ$3006,'RC'!$E$6)/COUNTIFS($AB$7:$AB$3006,AB1108,$AQ$7:$AQ$3006,'RC'!$E$6)))</f>
        <v/>
      </c>
      <c r="AD1108" s="48">
        <f>SUMIF($AQ$7:$AQ$3006,'RC'!$E$6,$J$7:$J$3006)+SUMIF($AQ$7:$AQ$3006,'RC'!$E$6,$L$7:$L$3006)</f>
        <v>21</v>
      </c>
      <c r="AF1108" s="48">
        <v>3.8989999999996597E-2</v>
      </c>
      <c r="AG1108" s="48">
        <f>IF(OR(AQ1108="",AQ1108&lt;&gt;'RC'!$E$6,AB1108&lt;&gt;'RC'!$D$21),0,1)</f>
        <v>0</v>
      </c>
      <c r="AH1108" s="48">
        <f t="shared" si="394"/>
        <v>3.8989999999996597E-2</v>
      </c>
      <c r="AI1108" s="48" t="str">
        <f t="shared" si="376"/>
        <v/>
      </c>
      <c r="AJ1108" s="48" t="str">
        <f t="shared" si="377"/>
        <v/>
      </c>
      <c r="AK1108" s="52" t="str">
        <f t="shared" si="378"/>
        <v/>
      </c>
      <c r="AL1108" s="52" t="str">
        <f t="shared" si="379"/>
        <v/>
      </c>
      <c r="AM1108" s="48" t="str">
        <f t="shared" si="380"/>
        <v/>
      </c>
      <c r="AN1108" s="48" t="str">
        <f t="shared" si="381"/>
        <v/>
      </c>
      <c r="AP1108" s="18" t="str">
        <f t="shared" si="382"/>
        <v/>
      </c>
      <c r="AQ1108" s="18" t="str">
        <f t="shared" si="383"/>
        <v/>
      </c>
      <c r="AR1108" s="18">
        <v>3.8989999999999997E-2</v>
      </c>
      <c r="AS1108" s="18">
        <f>IF(AF!$D$27="Todos",1,IF(M1108=AF!$D$27,1,0))</f>
        <v>1</v>
      </c>
      <c r="AT1108" s="53">
        <f>IF(AND(E1108=AF!$D$6,OR(LT!M1108=AF!$D$27,AF!$D$27="Todos"),OR(AP1108=AF!$E$8,AQ1108=AF!$E$8)),AR1108+AS1108,0)</f>
        <v>0</v>
      </c>
      <c r="AU1108" s="18" t="str">
        <f t="shared" si="384"/>
        <v/>
      </c>
      <c r="AV1108" s="54" t="str">
        <f t="shared" si="385"/>
        <v/>
      </c>
      <c r="AW1108" s="54" t="str">
        <f t="shared" si="386"/>
        <v/>
      </c>
      <c r="AX1108" s="18" t="str">
        <f t="shared" si="387"/>
        <v/>
      </c>
      <c r="AY1108" s="18" t="str">
        <f t="shared" si="388"/>
        <v/>
      </c>
      <c r="BA1108" s="18">
        <f>IF($E1108=AF!$D$6,IF($M1108="Concluída no prazo",2,IF($M1108="Concluída com atraso",1,0)),0)</f>
        <v>0</v>
      </c>
      <c r="BB1108" s="18">
        <f>IF($E1108=AF!$D$6,IF($M1108="Atrasada",2,IF($M1108="Concluída com atraso",1,0)),0)</f>
        <v>0</v>
      </c>
      <c r="BC1108" s="18">
        <v>1.102E-2</v>
      </c>
      <c r="BD1108" s="18">
        <f t="shared" si="395"/>
        <v>1.102E-2</v>
      </c>
      <c r="BE1108" s="18">
        <f t="shared" si="395"/>
        <v>1.102E-2</v>
      </c>
      <c r="BF1108" s="18" t="str">
        <f t="shared" si="389"/>
        <v/>
      </c>
      <c r="BN1108" s="18" t="str">
        <f t="shared" si="390"/>
        <v>s</v>
      </c>
    </row>
    <row r="1109" spans="3:66" ht="50.1" customHeight="1" thickTop="1" thickBot="1" x14ac:dyDescent="0.3">
      <c r="C1109" s="46"/>
      <c r="D1109" s="46"/>
      <c r="E1109" s="46"/>
      <c r="F1109" s="122"/>
      <c r="G1109" s="122"/>
      <c r="H1109" s="78" t="str">
        <f t="shared" si="391"/>
        <v/>
      </c>
      <c r="I1109" s="78" t="str">
        <f t="shared" si="392"/>
        <v/>
      </c>
      <c r="J1109" s="16"/>
      <c r="K1109" s="46" t="str">
        <f t="shared" si="393"/>
        <v/>
      </c>
      <c r="L1109" s="16"/>
      <c r="M1109" s="16"/>
      <c r="N1109" s="46"/>
      <c r="O1109" s="47" t="str">
        <f t="shared" si="396"/>
        <v/>
      </c>
      <c r="P1109" s="47"/>
      <c r="Q1109" s="48" t="str">
        <f>IFERROR(VLOOKUP(E1109,Funcionários!$C$8:$E$207,3,FALSE),"")</f>
        <v/>
      </c>
      <c r="R1109" s="47"/>
      <c r="S1109" s="49" t="str">
        <f t="shared" si="397"/>
        <v/>
      </c>
      <c r="T1109" s="49">
        <v>1.103E-2</v>
      </c>
      <c r="U1109" s="48" t="str">
        <f>IF(Funcionários!C1110=0,"",Funcionários!C1110)</f>
        <v/>
      </c>
      <c r="V1109" s="50">
        <f>IF(U1109="",0,IF(COUNTIFS($E$7:$E$3006,U1109,$I$7:$I$3006,'RC'!$E$6)=0,0,COUNTIFS($M$7:$M$3006,"Concluída no prazo",$E$7:$E$3006,U1109,$I$7:$I$3006,'RC'!$E$6)/COUNTIFS($E$7:$E$3006,U1109,$I$7:$I$3006,'RC'!$E$6)))</f>
        <v>0</v>
      </c>
      <c r="W1109" s="49">
        <f>SUMIFS($J$7:$J$3006,$E$7:$E$3006,U1109,$I$7:$I$3006,'RC'!$E$6)+SUMIFS($L$7:$L$3006,$E$7:$E$3006,U1109,$I$7:$I$3006,'RC'!$E$6)</f>
        <v>0</v>
      </c>
      <c r="X1109" s="48">
        <f>COUNTIFS($E$7:$E$3006,U1109,$I$7:$I$3006,'RC'!$E$6)</f>
        <v>0</v>
      </c>
      <c r="Y1109" s="48"/>
      <c r="Z1109" s="51" t="str">
        <f>IF(AQ1109='RC'!$E$6,AC1109*1000+AD1109,"")</f>
        <v/>
      </c>
      <c r="AA1109" s="51" t="str">
        <f>IF(AB1109="","",IF(AQ1109='RC'!$E$6,AC1109*1000-AD1109,""))</f>
        <v/>
      </c>
      <c r="AB1109" s="48" t="str">
        <f>IFERROR(VLOOKUP(E1109,Funcionários!$C$8:$E$207,3,FALSE),"")</f>
        <v/>
      </c>
      <c r="AC1109" s="50" t="str">
        <f>IF(AB1109="","",IF(COUNTIFS($AB$7:$AB$3006,AB1109,$AQ$7:$AQ$3006,'RC'!$E$6)=0,"",COUNTIFS($M$7:$M$3006,"Concluída no prazo",$AB$7:$AB$3006,AB1109,$AQ$7:$AQ$3006,'RC'!$E$6)/COUNTIFS($AB$7:$AB$3006,AB1109,$AQ$7:$AQ$3006,'RC'!$E$6)))</f>
        <v/>
      </c>
      <c r="AD1109" s="48">
        <f>SUMIF($AQ$7:$AQ$3006,'RC'!$E$6,$J$7:$J$3006)+SUMIF($AQ$7:$AQ$3006,'RC'!$E$6,$L$7:$L$3006)</f>
        <v>21</v>
      </c>
      <c r="AF1109" s="48">
        <v>3.8979999999996601E-2</v>
      </c>
      <c r="AG1109" s="48">
        <f>IF(OR(AQ1109="",AQ1109&lt;&gt;'RC'!$E$6,AB1109&lt;&gt;'RC'!$D$21),0,1)</f>
        <v>0</v>
      </c>
      <c r="AH1109" s="48">
        <f t="shared" si="394"/>
        <v>3.8979999999996601E-2</v>
      </c>
      <c r="AI1109" s="48" t="str">
        <f t="shared" si="376"/>
        <v/>
      </c>
      <c r="AJ1109" s="48" t="str">
        <f t="shared" si="377"/>
        <v/>
      </c>
      <c r="AK1109" s="52" t="str">
        <f t="shared" si="378"/>
        <v/>
      </c>
      <c r="AL1109" s="52" t="str">
        <f t="shared" si="379"/>
        <v/>
      </c>
      <c r="AM1109" s="48" t="str">
        <f t="shared" si="380"/>
        <v/>
      </c>
      <c r="AN1109" s="48" t="str">
        <f t="shared" si="381"/>
        <v/>
      </c>
      <c r="AP1109" s="18" t="str">
        <f t="shared" si="382"/>
        <v/>
      </c>
      <c r="AQ1109" s="18" t="str">
        <f t="shared" si="383"/>
        <v/>
      </c>
      <c r="AR1109" s="18">
        <v>3.8980000000000001E-2</v>
      </c>
      <c r="AS1109" s="18">
        <f>IF(AF!$D$27="Todos",1,IF(M1109=AF!$D$27,1,0))</f>
        <v>1</v>
      </c>
      <c r="AT1109" s="53">
        <f>IF(AND(E1109=AF!$D$6,OR(LT!M1109=AF!$D$27,AF!$D$27="Todos"),OR(AP1109=AF!$E$8,AQ1109=AF!$E$8)),AR1109+AS1109,0)</f>
        <v>0</v>
      </c>
      <c r="AU1109" s="18" t="str">
        <f t="shared" si="384"/>
        <v/>
      </c>
      <c r="AV1109" s="54" t="str">
        <f t="shared" si="385"/>
        <v/>
      </c>
      <c r="AW1109" s="54" t="str">
        <f t="shared" si="386"/>
        <v/>
      </c>
      <c r="AX1109" s="18" t="str">
        <f t="shared" si="387"/>
        <v/>
      </c>
      <c r="AY1109" s="18" t="str">
        <f t="shared" si="388"/>
        <v/>
      </c>
      <c r="BA1109" s="18">
        <f>IF($E1109=AF!$D$6,IF($M1109="Concluída no prazo",2,IF($M1109="Concluída com atraso",1,0)),0)</f>
        <v>0</v>
      </c>
      <c r="BB1109" s="18">
        <f>IF($E1109=AF!$D$6,IF($M1109="Atrasada",2,IF($M1109="Concluída com atraso",1,0)),0)</f>
        <v>0</v>
      </c>
      <c r="BC1109" s="18">
        <v>1.103E-2</v>
      </c>
      <c r="BD1109" s="18">
        <f t="shared" si="395"/>
        <v>1.103E-2</v>
      </c>
      <c r="BE1109" s="18">
        <f t="shared" si="395"/>
        <v>1.103E-2</v>
      </c>
      <c r="BF1109" s="18" t="str">
        <f t="shared" si="389"/>
        <v/>
      </c>
      <c r="BN1109" s="18" t="str">
        <f t="shared" si="390"/>
        <v>s</v>
      </c>
    </row>
    <row r="1110" spans="3:66" ht="50.1" customHeight="1" thickTop="1" thickBot="1" x14ac:dyDescent="0.3">
      <c r="C1110" s="46"/>
      <c r="D1110" s="46"/>
      <c r="E1110" s="46"/>
      <c r="F1110" s="122"/>
      <c r="G1110" s="122"/>
      <c r="H1110" s="78" t="str">
        <f t="shared" si="391"/>
        <v/>
      </c>
      <c r="I1110" s="78" t="str">
        <f t="shared" si="392"/>
        <v/>
      </c>
      <c r="J1110" s="16"/>
      <c r="K1110" s="46" t="str">
        <f t="shared" si="393"/>
        <v/>
      </c>
      <c r="L1110" s="16"/>
      <c r="M1110" s="16"/>
      <c r="N1110" s="46"/>
      <c r="O1110" s="47" t="str">
        <f t="shared" si="396"/>
        <v/>
      </c>
      <c r="P1110" s="47"/>
      <c r="Q1110" s="48" t="str">
        <f>IFERROR(VLOOKUP(E1110,Funcionários!$C$8:$E$207,3,FALSE),"")</f>
        <v/>
      </c>
      <c r="R1110" s="47"/>
      <c r="S1110" s="49" t="str">
        <f t="shared" si="397"/>
        <v/>
      </c>
      <c r="T1110" s="49">
        <v>1.1039999999999999E-2</v>
      </c>
      <c r="U1110" s="48" t="str">
        <f>IF(Funcionários!C1111=0,"",Funcionários!C1111)</f>
        <v/>
      </c>
      <c r="V1110" s="50">
        <f>IF(U1110="",0,IF(COUNTIFS($E$7:$E$3006,U1110,$I$7:$I$3006,'RC'!$E$6)=0,0,COUNTIFS($M$7:$M$3006,"Concluída no prazo",$E$7:$E$3006,U1110,$I$7:$I$3006,'RC'!$E$6)/COUNTIFS($E$7:$E$3006,U1110,$I$7:$I$3006,'RC'!$E$6)))</f>
        <v>0</v>
      </c>
      <c r="W1110" s="49">
        <f>SUMIFS($J$7:$J$3006,$E$7:$E$3006,U1110,$I$7:$I$3006,'RC'!$E$6)+SUMIFS($L$7:$L$3006,$E$7:$E$3006,U1110,$I$7:$I$3006,'RC'!$E$6)</f>
        <v>0</v>
      </c>
      <c r="X1110" s="48">
        <f>COUNTIFS($E$7:$E$3006,U1110,$I$7:$I$3006,'RC'!$E$6)</f>
        <v>0</v>
      </c>
      <c r="Y1110" s="48"/>
      <c r="Z1110" s="51" t="str">
        <f>IF(AQ1110='RC'!$E$6,AC1110*1000+AD1110,"")</f>
        <v/>
      </c>
      <c r="AA1110" s="51" t="str">
        <f>IF(AB1110="","",IF(AQ1110='RC'!$E$6,AC1110*1000-AD1110,""))</f>
        <v/>
      </c>
      <c r="AB1110" s="48" t="str">
        <f>IFERROR(VLOOKUP(E1110,Funcionários!$C$8:$E$207,3,FALSE),"")</f>
        <v/>
      </c>
      <c r="AC1110" s="50" t="str">
        <f>IF(AB1110="","",IF(COUNTIFS($AB$7:$AB$3006,AB1110,$AQ$7:$AQ$3006,'RC'!$E$6)=0,"",COUNTIFS($M$7:$M$3006,"Concluída no prazo",$AB$7:$AB$3006,AB1110,$AQ$7:$AQ$3006,'RC'!$E$6)/COUNTIFS($AB$7:$AB$3006,AB1110,$AQ$7:$AQ$3006,'RC'!$E$6)))</f>
        <v/>
      </c>
      <c r="AD1110" s="48">
        <f>SUMIF($AQ$7:$AQ$3006,'RC'!$E$6,$J$7:$J$3006)+SUMIF($AQ$7:$AQ$3006,'RC'!$E$6,$L$7:$L$3006)</f>
        <v>21</v>
      </c>
      <c r="AF1110" s="48">
        <v>3.8969999999996598E-2</v>
      </c>
      <c r="AG1110" s="48">
        <f>IF(OR(AQ1110="",AQ1110&lt;&gt;'RC'!$E$6,AB1110&lt;&gt;'RC'!$D$21),0,1)</f>
        <v>0</v>
      </c>
      <c r="AH1110" s="48">
        <f t="shared" si="394"/>
        <v>3.8969999999996598E-2</v>
      </c>
      <c r="AI1110" s="48" t="str">
        <f t="shared" si="376"/>
        <v/>
      </c>
      <c r="AJ1110" s="48" t="str">
        <f t="shared" si="377"/>
        <v/>
      </c>
      <c r="AK1110" s="52" t="str">
        <f t="shared" si="378"/>
        <v/>
      </c>
      <c r="AL1110" s="52" t="str">
        <f t="shared" si="379"/>
        <v/>
      </c>
      <c r="AM1110" s="48" t="str">
        <f t="shared" si="380"/>
        <v/>
      </c>
      <c r="AN1110" s="48" t="str">
        <f t="shared" si="381"/>
        <v/>
      </c>
      <c r="AP1110" s="18" t="str">
        <f t="shared" si="382"/>
        <v/>
      </c>
      <c r="AQ1110" s="18" t="str">
        <f t="shared" si="383"/>
        <v/>
      </c>
      <c r="AR1110" s="18">
        <v>3.8969999999999998E-2</v>
      </c>
      <c r="AS1110" s="18">
        <f>IF(AF!$D$27="Todos",1,IF(M1110=AF!$D$27,1,0))</f>
        <v>1</v>
      </c>
      <c r="AT1110" s="53">
        <f>IF(AND(E1110=AF!$D$6,OR(LT!M1110=AF!$D$27,AF!$D$27="Todos"),OR(AP1110=AF!$E$8,AQ1110=AF!$E$8)),AR1110+AS1110,0)</f>
        <v>0</v>
      </c>
      <c r="AU1110" s="18" t="str">
        <f t="shared" si="384"/>
        <v/>
      </c>
      <c r="AV1110" s="54" t="str">
        <f t="shared" si="385"/>
        <v/>
      </c>
      <c r="AW1110" s="54" t="str">
        <f t="shared" si="386"/>
        <v/>
      </c>
      <c r="AX1110" s="18" t="str">
        <f t="shared" si="387"/>
        <v/>
      </c>
      <c r="AY1110" s="18" t="str">
        <f t="shared" si="388"/>
        <v/>
      </c>
      <c r="BA1110" s="18">
        <f>IF($E1110=AF!$D$6,IF($M1110="Concluída no prazo",2,IF($M1110="Concluída com atraso",1,0)),0)</f>
        <v>0</v>
      </c>
      <c r="BB1110" s="18">
        <f>IF($E1110=AF!$D$6,IF($M1110="Atrasada",2,IF($M1110="Concluída com atraso",1,0)),0)</f>
        <v>0</v>
      </c>
      <c r="BC1110" s="18">
        <v>1.1039999999999999E-2</v>
      </c>
      <c r="BD1110" s="18">
        <f t="shared" si="395"/>
        <v>1.1039999999999999E-2</v>
      </c>
      <c r="BE1110" s="18">
        <f t="shared" si="395"/>
        <v>1.1039999999999999E-2</v>
      </c>
      <c r="BF1110" s="18" t="str">
        <f t="shared" si="389"/>
        <v/>
      </c>
      <c r="BN1110" s="18" t="str">
        <f t="shared" si="390"/>
        <v>s</v>
      </c>
    </row>
    <row r="1111" spans="3:66" ht="50.1" customHeight="1" thickTop="1" thickBot="1" x14ac:dyDescent="0.3">
      <c r="C1111" s="46"/>
      <c r="D1111" s="46"/>
      <c r="E1111" s="46"/>
      <c r="F1111" s="122"/>
      <c r="G1111" s="122"/>
      <c r="H1111" s="78" t="str">
        <f t="shared" si="391"/>
        <v/>
      </c>
      <c r="I1111" s="78" t="str">
        <f t="shared" si="392"/>
        <v/>
      </c>
      <c r="J1111" s="16"/>
      <c r="K1111" s="46" t="str">
        <f t="shared" si="393"/>
        <v/>
      </c>
      <c r="L1111" s="16"/>
      <c r="M1111" s="16"/>
      <c r="N1111" s="46"/>
      <c r="O1111" s="47" t="str">
        <f t="shared" si="396"/>
        <v/>
      </c>
      <c r="P1111" s="47"/>
      <c r="Q1111" s="48" t="str">
        <f>IFERROR(VLOOKUP(E1111,Funcionários!$C$8:$E$207,3,FALSE),"")</f>
        <v/>
      </c>
      <c r="R1111" s="47"/>
      <c r="S1111" s="49" t="str">
        <f t="shared" si="397"/>
        <v/>
      </c>
      <c r="T1111" s="49">
        <v>1.1050000000000001E-2</v>
      </c>
      <c r="U1111" s="48" t="str">
        <f>IF(Funcionários!C1112=0,"",Funcionários!C1112)</f>
        <v/>
      </c>
      <c r="V1111" s="50">
        <f>IF(U1111="",0,IF(COUNTIFS($E$7:$E$3006,U1111,$I$7:$I$3006,'RC'!$E$6)=0,0,COUNTIFS($M$7:$M$3006,"Concluída no prazo",$E$7:$E$3006,U1111,$I$7:$I$3006,'RC'!$E$6)/COUNTIFS($E$7:$E$3006,U1111,$I$7:$I$3006,'RC'!$E$6)))</f>
        <v>0</v>
      </c>
      <c r="W1111" s="49">
        <f>SUMIFS($J$7:$J$3006,$E$7:$E$3006,U1111,$I$7:$I$3006,'RC'!$E$6)+SUMIFS($L$7:$L$3006,$E$7:$E$3006,U1111,$I$7:$I$3006,'RC'!$E$6)</f>
        <v>0</v>
      </c>
      <c r="X1111" s="48">
        <f>COUNTIFS($E$7:$E$3006,U1111,$I$7:$I$3006,'RC'!$E$6)</f>
        <v>0</v>
      </c>
      <c r="Y1111" s="48"/>
      <c r="Z1111" s="51" t="str">
        <f>IF(AQ1111='RC'!$E$6,AC1111*1000+AD1111,"")</f>
        <v/>
      </c>
      <c r="AA1111" s="51" t="str">
        <f>IF(AB1111="","",IF(AQ1111='RC'!$E$6,AC1111*1000-AD1111,""))</f>
        <v/>
      </c>
      <c r="AB1111" s="48" t="str">
        <f>IFERROR(VLOOKUP(E1111,Funcionários!$C$8:$E$207,3,FALSE),"")</f>
        <v/>
      </c>
      <c r="AC1111" s="50" t="str">
        <f>IF(AB1111="","",IF(COUNTIFS($AB$7:$AB$3006,AB1111,$AQ$7:$AQ$3006,'RC'!$E$6)=0,"",COUNTIFS($M$7:$M$3006,"Concluída no prazo",$AB$7:$AB$3006,AB1111,$AQ$7:$AQ$3006,'RC'!$E$6)/COUNTIFS($AB$7:$AB$3006,AB1111,$AQ$7:$AQ$3006,'RC'!$E$6)))</f>
        <v/>
      </c>
      <c r="AD1111" s="48">
        <f>SUMIF($AQ$7:$AQ$3006,'RC'!$E$6,$J$7:$J$3006)+SUMIF($AQ$7:$AQ$3006,'RC'!$E$6,$L$7:$L$3006)</f>
        <v>21</v>
      </c>
      <c r="AF1111" s="48">
        <v>3.8959999999996602E-2</v>
      </c>
      <c r="AG1111" s="48">
        <f>IF(OR(AQ1111="",AQ1111&lt;&gt;'RC'!$E$6,AB1111&lt;&gt;'RC'!$D$21),0,1)</f>
        <v>0</v>
      </c>
      <c r="AH1111" s="48">
        <f t="shared" si="394"/>
        <v>3.8959999999996602E-2</v>
      </c>
      <c r="AI1111" s="48" t="str">
        <f t="shared" si="376"/>
        <v/>
      </c>
      <c r="AJ1111" s="48" t="str">
        <f t="shared" si="377"/>
        <v/>
      </c>
      <c r="AK1111" s="52" t="str">
        <f t="shared" si="378"/>
        <v/>
      </c>
      <c r="AL1111" s="52" t="str">
        <f t="shared" si="379"/>
        <v/>
      </c>
      <c r="AM1111" s="48" t="str">
        <f t="shared" si="380"/>
        <v/>
      </c>
      <c r="AN1111" s="48" t="str">
        <f t="shared" si="381"/>
        <v/>
      </c>
      <c r="AP1111" s="18" t="str">
        <f t="shared" si="382"/>
        <v/>
      </c>
      <c r="AQ1111" s="18" t="str">
        <f t="shared" si="383"/>
        <v/>
      </c>
      <c r="AR1111" s="18">
        <v>3.8960000000000002E-2</v>
      </c>
      <c r="AS1111" s="18">
        <f>IF(AF!$D$27="Todos",1,IF(M1111=AF!$D$27,1,0))</f>
        <v>1</v>
      </c>
      <c r="AT1111" s="53">
        <f>IF(AND(E1111=AF!$D$6,OR(LT!M1111=AF!$D$27,AF!$D$27="Todos"),OR(AP1111=AF!$E$8,AQ1111=AF!$E$8)),AR1111+AS1111,0)</f>
        <v>0</v>
      </c>
      <c r="AU1111" s="18" t="str">
        <f t="shared" si="384"/>
        <v/>
      </c>
      <c r="AV1111" s="54" t="str">
        <f t="shared" si="385"/>
        <v/>
      </c>
      <c r="AW1111" s="54" t="str">
        <f t="shared" si="386"/>
        <v/>
      </c>
      <c r="AX1111" s="18" t="str">
        <f t="shared" si="387"/>
        <v/>
      </c>
      <c r="AY1111" s="18" t="str">
        <f t="shared" si="388"/>
        <v/>
      </c>
      <c r="BA1111" s="18">
        <f>IF($E1111=AF!$D$6,IF($M1111="Concluída no prazo",2,IF($M1111="Concluída com atraso",1,0)),0)</f>
        <v>0</v>
      </c>
      <c r="BB1111" s="18">
        <f>IF($E1111=AF!$D$6,IF($M1111="Atrasada",2,IF($M1111="Concluída com atraso",1,0)),0)</f>
        <v>0</v>
      </c>
      <c r="BC1111" s="18">
        <v>1.1050000000000001E-2</v>
      </c>
      <c r="BD1111" s="18">
        <f t="shared" si="395"/>
        <v>1.1050000000000001E-2</v>
      </c>
      <c r="BE1111" s="18">
        <f t="shared" si="395"/>
        <v>1.1050000000000001E-2</v>
      </c>
      <c r="BF1111" s="18" t="str">
        <f t="shared" si="389"/>
        <v/>
      </c>
      <c r="BN1111" s="18" t="str">
        <f t="shared" si="390"/>
        <v>s</v>
      </c>
    </row>
    <row r="1112" spans="3:66" ht="50.1" customHeight="1" thickTop="1" thickBot="1" x14ac:dyDescent="0.3">
      <c r="C1112" s="46"/>
      <c r="D1112" s="46"/>
      <c r="E1112" s="46"/>
      <c r="F1112" s="122"/>
      <c r="G1112" s="122"/>
      <c r="H1112" s="78" t="str">
        <f t="shared" si="391"/>
        <v/>
      </c>
      <c r="I1112" s="78" t="str">
        <f t="shared" si="392"/>
        <v/>
      </c>
      <c r="J1112" s="16"/>
      <c r="K1112" s="46" t="str">
        <f t="shared" si="393"/>
        <v/>
      </c>
      <c r="L1112" s="16"/>
      <c r="M1112" s="16"/>
      <c r="N1112" s="46"/>
      <c r="O1112" s="47" t="str">
        <f t="shared" si="396"/>
        <v/>
      </c>
      <c r="P1112" s="47"/>
      <c r="Q1112" s="48" t="str">
        <f>IFERROR(VLOOKUP(E1112,Funcionários!$C$8:$E$207,3,FALSE),"")</f>
        <v/>
      </c>
      <c r="R1112" s="47"/>
      <c r="S1112" s="49" t="str">
        <f t="shared" si="397"/>
        <v/>
      </c>
      <c r="T1112" s="49">
        <v>1.106E-2</v>
      </c>
      <c r="U1112" s="48" t="str">
        <f>IF(Funcionários!C1113=0,"",Funcionários!C1113)</f>
        <v/>
      </c>
      <c r="V1112" s="50">
        <f>IF(U1112="",0,IF(COUNTIFS($E$7:$E$3006,U1112,$I$7:$I$3006,'RC'!$E$6)=0,0,COUNTIFS($M$7:$M$3006,"Concluída no prazo",$E$7:$E$3006,U1112,$I$7:$I$3006,'RC'!$E$6)/COUNTIFS($E$7:$E$3006,U1112,$I$7:$I$3006,'RC'!$E$6)))</f>
        <v>0</v>
      </c>
      <c r="W1112" s="49">
        <f>SUMIFS($J$7:$J$3006,$E$7:$E$3006,U1112,$I$7:$I$3006,'RC'!$E$6)+SUMIFS($L$7:$L$3006,$E$7:$E$3006,U1112,$I$7:$I$3006,'RC'!$E$6)</f>
        <v>0</v>
      </c>
      <c r="X1112" s="48">
        <f>COUNTIFS($E$7:$E$3006,U1112,$I$7:$I$3006,'RC'!$E$6)</f>
        <v>0</v>
      </c>
      <c r="Y1112" s="48"/>
      <c r="Z1112" s="51" t="str">
        <f>IF(AQ1112='RC'!$E$6,AC1112*1000+AD1112,"")</f>
        <v/>
      </c>
      <c r="AA1112" s="51" t="str">
        <f>IF(AB1112="","",IF(AQ1112='RC'!$E$6,AC1112*1000-AD1112,""))</f>
        <v/>
      </c>
      <c r="AB1112" s="48" t="str">
        <f>IFERROR(VLOOKUP(E1112,Funcionários!$C$8:$E$207,3,FALSE),"")</f>
        <v/>
      </c>
      <c r="AC1112" s="50" t="str">
        <f>IF(AB1112="","",IF(COUNTIFS($AB$7:$AB$3006,AB1112,$AQ$7:$AQ$3006,'RC'!$E$6)=0,"",COUNTIFS($M$7:$M$3006,"Concluída no prazo",$AB$7:$AB$3006,AB1112,$AQ$7:$AQ$3006,'RC'!$E$6)/COUNTIFS($AB$7:$AB$3006,AB1112,$AQ$7:$AQ$3006,'RC'!$E$6)))</f>
        <v/>
      </c>
      <c r="AD1112" s="48">
        <f>SUMIF($AQ$7:$AQ$3006,'RC'!$E$6,$J$7:$J$3006)+SUMIF($AQ$7:$AQ$3006,'RC'!$E$6,$L$7:$L$3006)</f>
        <v>21</v>
      </c>
      <c r="AF1112" s="48">
        <v>3.8949999999996598E-2</v>
      </c>
      <c r="AG1112" s="48">
        <f>IF(OR(AQ1112="",AQ1112&lt;&gt;'RC'!$E$6,AB1112&lt;&gt;'RC'!$D$21),0,1)</f>
        <v>0</v>
      </c>
      <c r="AH1112" s="48">
        <f t="shared" si="394"/>
        <v>3.8949999999996598E-2</v>
      </c>
      <c r="AI1112" s="48" t="str">
        <f t="shared" si="376"/>
        <v/>
      </c>
      <c r="AJ1112" s="48" t="str">
        <f t="shared" si="377"/>
        <v/>
      </c>
      <c r="AK1112" s="52" t="str">
        <f t="shared" si="378"/>
        <v/>
      </c>
      <c r="AL1112" s="52" t="str">
        <f t="shared" si="379"/>
        <v/>
      </c>
      <c r="AM1112" s="48" t="str">
        <f t="shared" si="380"/>
        <v/>
      </c>
      <c r="AN1112" s="48" t="str">
        <f t="shared" si="381"/>
        <v/>
      </c>
      <c r="AP1112" s="18" t="str">
        <f t="shared" si="382"/>
        <v/>
      </c>
      <c r="AQ1112" s="18" t="str">
        <f t="shared" si="383"/>
        <v/>
      </c>
      <c r="AR1112" s="18">
        <v>3.8949999999999999E-2</v>
      </c>
      <c r="AS1112" s="18">
        <f>IF(AF!$D$27="Todos",1,IF(M1112=AF!$D$27,1,0))</f>
        <v>1</v>
      </c>
      <c r="AT1112" s="53">
        <f>IF(AND(E1112=AF!$D$6,OR(LT!M1112=AF!$D$27,AF!$D$27="Todos"),OR(AP1112=AF!$E$8,AQ1112=AF!$E$8)),AR1112+AS1112,0)</f>
        <v>0</v>
      </c>
      <c r="AU1112" s="18" t="str">
        <f t="shared" si="384"/>
        <v/>
      </c>
      <c r="AV1112" s="54" t="str">
        <f t="shared" si="385"/>
        <v/>
      </c>
      <c r="AW1112" s="54" t="str">
        <f t="shared" si="386"/>
        <v/>
      </c>
      <c r="AX1112" s="18" t="str">
        <f t="shared" si="387"/>
        <v/>
      </c>
      <c r="AY1112" s="18" t="str">
        <f t="shared" si="388"/>
        <v/>
      </c>
      <c r="BA1112" s="18">
        <f>IF($E1112=AF!$D$6,IF($M1112="Concluída no prazo",2,IF($M1112="Concluída com atraso",1,0)),0)</f>
        <v>0</v>
      </c>
      <c r="BB1112" s="18">
        <f>IF($E1112=AF!$D$6,IF($M1112="Atrasada",2,IF($M1112="Concluída com atraso",1,0)),0)</f>
        <v>0</v>
      </c>
      <c r="BC1112" s="18">
        <v>1.106E-2</v>
      </c>
      <c r="BD1112" s="18">
        <f t="shared" si="395"/>
        <v>1.106E-2</v>
      </c>
      <c r="BE1112" s="18">
        <f t="shared" si="395"/>
        <v>1.106E-2</v>
      </c>
      <c r="BF1112" s="18" t="str">
        <f t="shared" si="389"/>
        <v/>
      </c>
      <c r="BN1112" s="18" t="str">
        <f t="shared" si="390"/>
        <v>s</v>
      </c>
    </row>
    <row r="1113" spans="3:66" ht="50.1" customHeight="1" thickTop="1" thickBot="1" x14ac:dyDescent="0.3">
      <c r="C1113" s="46"/>
      <c r="D1113" s="46"/>
      <c r="E1113" s="46"/>
      <c r="F1113" s="122"/>
      <c r="G1113" s="122"/>
      <c r="H1113" s="78" t="str">
        <f t="shared" si="391"/>
        <v/>
      </c>
      <c r="I1113" s="78" t="str">
        <f t="shared" si="392"/>
        <v/>
      </c>
      <c r="J1113" s="16"/>
      <c r="K1113" s="46" t="str">
        <f t="shared" si="393"/>
        <v/>
      </c>
      <c r="L1113" s="16"/>
      <c r="M1113" s="16"/>
      <c r="N1113" s="46"/>
      <c r="O1113" s="47" t="str">
        <f t="shared" si="396"/>
        <v/>
      </c>
      <c r="P1113" s="47"/>
      <c r="Q1113" s="48" t="str">
        <f>IFERROR(VLOOKUP(E1113,Funcionários!$C$8:$E$207,3,FALSE),"")</f>
        <v/>
      </c>
      <c r="R1113" s="47"/>
      <c r="S1113" s="49" t="str">
        <f t="shared" si="397"/>
        <v/>
      </c>
      <c r="T1113" s="49">
        <v>1.107E-2</v>
      </c>
      <c r="U1113" s="48" t="str">
        <f>IF(Funcionários!C1114=0,"",Funcionários!C1114)</f>
        <v/>
      </c>
      <c r="V1113" s="50">
        <f>IF(U1113="",0,IF(COUNTIFS($E$7:$E$3006,U1113,$I$7:$I$3006,'RC'!$E$6)=0,0,COUNTIFS($M$7:$M$3006,"Concluída no prazo",$E$7:$E$3006,U1113,$I$7:$I$3006,'RC'!$E$6)/COUNTIFS($E$7:$E$3006,U1113,$I$7:$I$3006,'RC'!$E$6)))</f>
        <v>0</v>
      </c>
      <c r="W1113" s="49">
        <f>SUMIFS($J$7:$J$3006,$E$7:$E$3006,U1113,$I$7:$I$3006,'RC'!$E$6)+SUMIFS($L$7:$L$3006,$E$7:$E$3006,U1113,$I$7:$I$3006,'RC'!$E$6)</f>
        <v>0</v>
      </c>
      <c r="X1113" s="48">
        <f>COUNTIFS($E$7:$E$3006,U1113,$I$7:$I$3006,'RC'!$E$6)</f>
        <v>0</v>
      </c>
      <c r="Y1113" s="48"/>
      <c r="Z1113" s="51" t="str">
        <f>IF(AQ1113='RC'!$E$6,AC1113*1000+AD1113,"")</f>
        <v/>
      </c>
      <c r="AA1113" s="51" t="str">
        <f>IF(AB1113="","",IF(AQ1113='RC'!$E$6,AC1113*1000-AD1113,""))</f>
        <v/>
      </c>
      <c r="AB1113" s="48" t="str">
        <f>IFERROR(VLOOKUP(E1113,Funcionários!$C$8:$E$207,3,FALSE),"")</f>
        <v/>
      </c>
      <c r="AC1113" s="50" t="str">
        <f>IF(AB1113="","",IF(COUNTIFS($AB$7:$AB$3006,AB1113,$AQ$7:$AQ$3006,'RC'!$E$6)=0,"",COUNTIFS($M$7:$M$3006,"Concluída no prazo",$AB$7:$AB$3006,AB1113,$AQ$7:$AQ$3006,'RC'!$E$6)/COUNTIFS($AB$7:$AB$3006,AB1113,$AQ$7:$AQ$3006,'RC'!$E$6)))</f>
        <v/>
      </c>
      <c r="AD1113" s="48">
        <f>SUMIF($AQ$7:$AQ$3006,'RC'!$E$6,$J$7:$J$3006)+SUMIF($AQ$7:$AQ$3006,'RC'!$E$6,$L$7:$L$3006)</f>
        <v>21</v>
      </c>
      <c r="AF1113" s="48">
        <v>3.8939999999996602E-2</v>
      </c>
      <c r="AG1113" s="48">
        <f>IF(OR(AQ1113="",AQ1113&lt;&gt;'RC'!$E$6,AB1113&lt;&gt;'RC'!$D$21),0,1)</f>
        <v>0</v>
      </c>
      <c r="AH1113" s="48">
        <f t="shared" si="394"/>
        <v>3.8939999999996602E-2</v>
      </c>
      <c r="AI1113" s="48" t="str">
        <f t="shared" si="376"/>
        <v/>
      </c>
      <c r="AJ1113" s="48" t="str">
        <f t="shared" si="377"/>
        <v/>
      </c>
      <c r="AK1113" s="52" t="str">
        <f t="shared" si="378"/>
        <v/>
      </c>
      <c r="AL1113" s="52" t="str">
        <f t="shared" si="379"/>
        <v/>
      </c>
      <c r="AM1113" s="48" t="str">
        <f t="shared" si="380"/>
        <v/>
      </c>
      <c r="AN1113" s="48" t="str">
        <f t="shared" si="381"/>
        <v/>
      </c>
      <c r="AP1113" s="18" t="str">
        <f t="shared" si="382"/>
        <v/>
      </c>
      <c r="AQ1113" s="18" t="str">
        <f t="shared" si="383"/>
        <v/>
      </c>
      <c r="AR1113" s="18">
        <v>3.8940000000000002E-2</v>
      </c>
      <c r="AS1113" s="18">
        <f>IF(AF!$D$27="Todos",1,IF(M1113=AF!$D$27,1,0))</f>
        <v>1</v>
      </c>
      <c r="AT1113" s="53">
        <f>IF(AND(E1113=AF!$D$6,OR(LT!M1113=AF!$D$27,AF!$D$27="Todos"),OR(AP1113=AF!$E$8,AQ1113=AF!$E$8)),AR1113+AS1113,0)</f>
        <v>0</v>
      </c>
      <c r="AU1113" s="18" t="str">
        <f t="shared" si="384"/>
        <v/>
      </c>
      <c r="AV1113" s="54" t="str">
        <f t="shared" si="385"/>
        <v/>
      </c>
      <c r="AW1113" s="54" t="str">
        <f t="shared" si="386"/>
        <v/>
      </c>
      <c r="AX1113" s="18" t="str">
        <f t="shared" si="387"/>
        <v/>
      </c>
      <c r="AY1113" s="18" t="str">
        <f t="shared" si="388"/>
        <v/>
      </c>
      <c r="BA1113" s="18">
        <f>IF($E1113=AF!$D$6,IF($M1113="Concluída no prazo",2,IF($M1113="Concluída com atraso",1,0)),0)</f>
        <v>0</v>
      </c>
      <c r="BB1113" s="18">
        <f>IF($E1113=AF!$D$6,IF($M1113="Atrasada",2,IF($M1113="Concluída com atraso",1,0)),0)</f>
        <v>0</v>
      </c>
      <c r="BC1113" s="18">
        <v>1.107E-2</v>
      </c>
      <c r="BD1113" s="18">
        <f t="shared" si="395"/>
        <v>1.107E-2</v>
      </c>
      <c r="BE1113" s="18">
        <f t="shared" si="395"/>
        <v>1.107E-2</v>
      </c>
      <c r="BF1113" s="18" t="str">
        <f t="shared" si="389"/>
        <v/>
      </c>
      <c r="BN1113" s="18" t="str">
        <f t="shared" si="390"/>
        <v>s</v>
      </c>
    </row>
    <row r="1114" spans="3:66" ht="50.1" customHeight="1" thickTop="1" thickBot="1" x14ac:dyDescent="0.3">
      <c r="C1114" s="46"/>
      <c r="D1114" s="46"/>
      <c r="E1114" s="46"/>
      <c r="F1114" s="122"/>
      <c r="G1114" s="122"/>
      <c r="H1114" s="78" t="str">
        <f t="shared" si="391"/>
        <v/>
      </c>
      <c r="I1114" s="78" t="str">
        <f t="shared" si="392"/>
        <v/>
      </c>
      <c r="J1114" s="16"/>
      <c r="K1114" s="46" t="str">
        <f t="shared" si="393"/>
        <v/>
      </c>
      <c r="L1114" s="16"/>
      <c r="M1114" s="16"/>
      <c r="N1114" s="46"/>
      <c r="O1114" s="47" t="str">
        <f t="shared" si="396"/>
        <v/>
      </c>
      <c r="P1114" s="47"/>
      <c r="Q1114" s="48" t="str">
        <f>IFERROR(VLOOKUP(E1114,Funcionários!$C$8:$E$207,3,FALSE),"")</f>
        <v/>
      </c>
      <c r="R1114" s="47"/>
      <c r="S1114" s="49" t="str">
        <f t="shared" si="397"/>
        <v/>
      </c>
      <c r="T1114" s="49">
        <v>1.108E-2</v>
      </c>
      <c r="U1114" s="48" t="str">
        <f>IF(Funcionários!C1115=0,"",Funcionários!C1115)</f>
        <v/>
      </c>
      <c r="V1114" s="50">
        <f>IF(U1114="",0,IF(COUNTIFS($E$7:$E$3006,U1114,$I$7:$I$3006,'RC'!$E$6)=0,0,COUNTIFS($M$7:$M$3006,"Concluída no prazo",$E$7:$E$3006,U1114,$I$7:$I$3006,'RC'!$E$6)/COUNTIFS($E$7:$E$3006,U1114,$I$7:$I$3006,'RC'!$E$6)))</f>
        <v>0</v>
      </c>
      <c r="W1114" s="49">
        <f>SUMIFS($J$7:$J$3006,$E$7:$E$3006,U1114,$I$7:$I$3006,'RC'!$E$6)+SUMIFS($L$7:$L$3006,$E$7:$E$3006,U1114,$I$7:$I$3006,'RC'!$E$6)</f>
        <v>0</v>
      </c>
      <c r="X1114" s="48">
        <f>COUNTIFS($E$7:$E$3006,U1114,$I$7:$I$3006,'RC'!$E$6)</f>
        <v>0</v>
      </c>
      <c r="Y1114" s="48"/>
      <c r="Z1114" s="51" t="str">
        <f>IF(AQ1114='RC'!$E$6,AC1114*1000+AD1114,"")</f>
        <v/>
      </c>
      <c r="AA1114" s="51" t="str">
        <f>IF(AB1114="","",IF(AQ1114='RC'!$E$6,AC1114*1000-AD1114,""))</f>
        <v/>
      </c>
      <c r="AB1114" s="48" t="str">
        <f>IFERROR(VLOOKUP(E1114,Funcionários!$C$8:$E$207,3,FALSE),"")</f>
        <v/>
      </c>
      <c r="AC1114" s="50" t="str">
        <f>IF(AB1114="","",IF(COUNTIFS($AB$7:$AB$3006,AB1114,$AQ$7:$AQ$3006,'RC'!$E$6)=0,"",COUNTIFS($M$7:$M$3006,"Concluída no prazo",$AB$7:$AB$3006,AB1114,$AQ$7:$AQ$3006,'RC'!$E$6)/COUNTIFS($AB$7:$AB$3006,AB1114,$AQ$7:$AQ$3006,'RC'!$E$6)))</f>
        <v/>
      </c>
      <c r="AD1114" s="48">
        <f>SUMIF($AQ$7:$AQ$3006,'RC'!$E$6,$J$7:$J$3006)+SUMIF($AQ$7:$AQ$3006,'RC'!$E$6,$L$7:$L$3006)</f>
        <v>21</v>
      </c>
      <c r="AF1114" s="48">
        <v>3.8929999999996599E-2</v>
      </c>
      <c r="AG1114" s="48">
        <f>IF(OR(AQ1114="",AQ1114&lt;&gt;'RC'!$E$6,AB1114&lt;&gt;'RC'!$D$21),0,1)</f>
        <v>0</v>
      </c>
      <c r="AH1114" s="48">
        <f t="shared" si="394"/>
        <v>3.8929999999996599E-2</v>
      </c>
      <c r="AI1114" s="48" t="str">
        <f t="shared" si="376"/>
        <v/>
      </c>
      <c r="AJ1114" s="48" t="str">
        <f t="shared" si="377"/>
        <v/>
      </c>
      <c r="AK1114" s="52" t="str">
        <f t="shared" si="378"/>
        <v/>
      </c>
      <c r="AL1114" s="52" t="str">
        <f t="shared" si="379"/>
        <v/>
      </c>
      <c r="AM1114" s="48" t="str">
        <f t="shared" si="380"/>
        <v/>
      </c>
      <c r="AN1114" s="48" t="str">
        <f t="shared" si="381"/>
        <v/>
      </c>
      <c r="AP1114" s="18" t="str">
        <f t="shared" si="382"/>
        <v/>
      </c>
      <c r="AQ1114" s="18" t="str">
        <f t="shared" si="383"/>
        <v/>
      </c>
      <c r="AR1114" s="18">
        <v>3.8929999999999999E-2</v>
      </c>
      <c r="AS1114" s="18">
        <f>IF(AF!$D$27="Todos",1,IF(M1114=AF!$D$27,1,0))</f>
        <v>1</v>
      </c>
      <c r="AT1114" s="53">
        <f>IF(AND(E1114=AF!$D$6,OR(LT!M1114=AF!$D$27,AF!$D$27="Todos"),OR(AP1114=AF!$E$8,AQ1114=AF!$E$8)),AR1114+AS1114,0)</f>
        <v>0</v>
      </c>
      <c r="AU1114" s="18" t="str">
        <f t="shared" si="384"/>
        <v/>
      </c>
      <c r="AV1114" s="54" t="str">
        <f t="shared" si="385"/>
        <v/>
      </c>
      <c r="AW1114" s="54" t="str">
        <f t="shared" si="386"/>
        <v/>
      </c>
      <c r="AX1114" s="18" t="str">
        <f t="shared" si="387"/>
        <v/>
      </c>
      <c r="AY1114" s="18" t="str">
        <f t="shared" si="388"/>
        <v/>
      </c>
      <c r="BA1114" s="18">
        <f>IF($E1114=AF!$D$6,IF($M1114="Concluída no prazo",2,IF($M1114="Concluída com atraso",1,0)),0)</f>
        <v>0</v>
      </c>
      <c r="BB1114" s="18">
        <f>IF($E1114=AF!$D$6,IF($M1114="Atrasada",2,IF($M1114="Concluída com atraso",1,0)),0)</f>
        <v>0</v>
      </c>
      <c r="BC1114" s="18">
        <v>1.108E-2</v>
      </c>
      <c r="BD1114" s="18">
        <f t="shared" si="395"/>
        <v>1.108E-2</v>
      </c>
      <c r="BE1114" s="18">
        <f t="shared" si="395"/>
        <v>1.108E-2</v>
      </c>
      <c r="BF1114" s="18" t="str">
        <f t="shared" si="389"/>
        <v/>
      </c>
      <c r="BN1114" s="18" t="str">
        <f t="shared" si="390"/>
        <v>s</v>
      </c>
    </row>
    <row r="1115" spans="3:66" ht="50.1" customHeight="1" thickTop="1" thickBot="1" x14ac:dyDescent="0.3">
      <c r="C1115" s="46"/>
      <c r="D1115" s="46"/>
      <c r="E1115" s="46"/>
      <c r="F1115" s="122"/>
      <c r="G1115" s="122"/>
      <c r="H1115" s="78" t="str">
        <f t="shared" si="391"/>
        <v/>
      </c>
      <c r="I1115" s="78" t="str">
        <f t="shared" si="392"/>
        <v/>
      </c>
      <c r="J1115" s="16"/>
      <c r="K1115" s="46" t="str">
        <f t="shared" si="393"/>
        <v/>
      </c>
      <c r="L1115" s="16"/>
      <c r="M1115" s="16"/>
      <c r="N1115" s="46"/>
      <c r="O1115" s="47" t="str">
        <f t="shared" si="396"/>
        <v/>
      </c>
      <c r="P1115" s="47"/>
      <c r="Q1115" s="48" t="str">
        <f>IFERROR(VLOOKUP(E1115,Funcionários!$C$8:$E$207,3,FALSE),"")</f>
        <v/>
      </c>
      <c r="R1115" s="47"/>
      <c r="S1115" s="49" t="str">
        <f t="shared" si="397"/>
        <v/>
      </c>
      <c r="T1115" s="49">
        <v>1.1089999999999999E-2</v>
      </c>
      <c r="U1115" s="48" t="str">
        <f>IF(Funcionários!C1116=0,"",Funcionários!C1116)</f>
        <v/>
      </c>
      <c r="V1115" s="50">
        <f>IF(U1115="",0,IF(COUNTIFS($E$7:$E$3006,U1115,$I$7:$I$3006,'RC'!$E$6)=0,0,COUNTIFS($M$7:$M$3006,"Concluída no prazo",$E$7:$E$3006,U1115,$I$7:$I$3006,'RC'!$E$6)/COUNTIFS($E$7:$E$3006,U1115,$I$7:$I$3006,'RC'!$E$6)))</f>
        <v>0</v>
      </c>
      <c r="W1115" s="49">
        <f>SUMIFS($J$7:$J$3006,$E$7:$E$3006,U1115,$I$7:$I$3006,'RC'!$E$6)+SUMIFS($L$7:$L$3006,$E$7:$E$3006,U1115,$I$7:$I$3006,'RC'!$E$6)</f>
        <v>0</v>
      </c>
      <c r="X1115" s="48">
        <f>COUNTIFS($E$7:$E$3006,U1115,$I$7:$I$3006,'RC'!$E$6)</f>
        <v>0</v>
      </c>
      <c r="Y1115" s="48"/>
      <c r="Z1115" s="51" t="str">
        <f>IF(AQ1115='RC'!$E$6,AC1115*1000+AD1115,"")</f>
        <v/>
      </c>
      <c r="AA1115" s="51" t="str">
        <f>IF(AB1115="","",IF(AQ1115='RC'!$E$6,AC1115*1000-AD1115,""))</f>
        <v/>
      </c>
      <c r="AB1115" s="48" t="str">
        <f>IFERROR(VLOOKUP(E1115,Funcionários!$C$8:$E$207,3,FALSE),"")</f>
        <v/>
      </c>
      <c r="AC1115" s="50" t="str">
        <f>IF(AB1115="","",IF(COUNTIFS($AB$7:$AB$3006,AB1115,$AQ$7:$AQ$3006,'RC'!$E$6)=0,"",COUNTIFS($M$7:$M$3006,"Concluída no prazo",$AB$7:$AB$3006,AB1115,$AQ$7:$AQ$3006,'RC'!$E$6)/COUNTIFS($AB$7:$AB$3006,AB1115,$AQ$7:$AQ$3006,'RC'!$E$6)))</f>
        <v/>
      </c>
      <c r="AD1115" s="48">
        <f>SUMIF($AQ$7:$AQ$3006,'RC'!$E$6,$J$7:$J$3006)+SUMIF($AQ$7:$AQ$3006,'RC'!$E$6,$L$7:$L$3006)</f>
        <v>21</v>
      </c>
      <c r="AF1115" s="48">
        <v>3.8919999999996603E-2</v>
      </c>
      <c r="AG1115" s="48">
        <f>IF(OR(AQ1115="",AQ1115&lt;&gt;'RC'!$E$6,AB1115&lt;&gt;'RC'!$D$21),0,1)</f>
        <v>0</v>
      </c>
      <c r="AH1115" s="48">
        <f t="shared" si="394"/>
        <v>3.8919999999996603E-2</v>
      </c>
      <c r="AI1115" s="48" t="str">
        <f t="shared" si="376"/>
        <v/>
      </c>
      <c r="AJ1115" s="48" t="str">
        <f t="shared" si="377"/>
        <v/>
      </c>
      <c r="AK1115" s="52" t="str">
        <f t="shared" si="378"/>
        <v/>
      </c>
      <c r="AL1115" s="52" t="str">
        <f t="shared" si="379"/>
        <v/>
      </c>
      <c r="AM1115" s="48" t="str">
        <f t="shared" si="380"/>
        <v/>
      </c>
      <c r="AN1115" s="48" t="str">
        <f t="shared" si="381"/>
        <v/>
      </c>
      <c r="AP1115" s="18" t="str">
        <f t="shared" si="382"/>
        <v/>
      </c>
      <c r="AQ1115" s="18" t="str">
        <f t="shared" si="383"/>
        <v/>
      </c>
      <c r="AR1115" s="18">
        <v>3.8920000000000003E-2</v>
      </c>
      <c r="AS1115" s="18">
        <f>IF(AF!$D$27="Todos",1,IF(M1115=AF!$D$27,1,0))</f>
        <v>1</v>
      </c>
      <c r="AT1115" s="53">
        <f>IF(AND(E1115=AF!$D$6,OR(LT!M1115=AF!$D$27,AF!$D$27="Todos"),OR(AP1115=AF!$E$8,AQ1115=AF!$E$8)),AR1115+AS1115,0)</f>
        <v>0</v>
      </c>
      <c r="AU1115" s="18" t="str">
        <f t="shared" si="384"/>
        <v/>
      </c>
      <c r="AV1115" s="54" t="str">
        <f t="shared" si="385"/>
        <v/>
      </c>
      <c r="AW1115" s="54" t="str">
        <f t="shared" si="386"/>
        <v/>
      </c>
      <c r="AX1115" s="18" t="str">
        <f t="shared" si="387"/>
        <v/>
      </c>
      <c r="AY1115" s="18" t="str">
        <f t="shared" si="388"/>
        <v/>
      </c>
      <c r="BA1115" s="18">
        <f>IF($E1115=AF!$D$6,IF($M1115="Concluída no prazo",2,IF($M1115="Concluída com atraso",1,0)),0)</f>
        <v>0</v>
      </c>
      <c r="BB1115" s="18">
        <f>IF($E1115=AF!$D$6,IF($M1115="Atrasada",2,IF($M1115="Concluída com atraso",1,0)),0)</f>
        <v>0</v>
      </c>
      <c r="BC1115" s="18">
        <v>1.1089999999999999E-2</v>
      </c>
      <c r="BD1115" s="18">
        <f t="shared" si="395"/>
        <v>1.1089999999999999E-2</v>
      </c>
      <c r="BE1115" s="18">
        <f t="shared" si="395"/>
        <v>1.1089999999999999E-2</v>
      </c>
      <c r="BF1115" s="18" t="str">
        <f t="shared" si="389"/>
        <v/>
      </c>
      <c r="BN1115" s="18" t="str">
        <f t="shared" si="390"/>
        <v>s</v>
      </c>
    </row>
    <row r="1116" spans="3:66" ht="50.1" customHeight="1" thickTop="1" thickBot="1" x14ac:dyDescent="0.3">
      <c r="C1116" s="46"/>
      <c r="D1116" s="46"/>
      <c r="E1116" s="46"/>
      <c r="F1116" s="122"/>
      <c r="G1116" s="122"/>
      <c r="H1116" s="78" t="str">
        <f t="shared" si="391"/>
        <v/>
      </c>
      <c r="I1116" s="78" t="str">
        <f t="shared" si="392"/>
        <v/>
      </c>
      <c r="J1116" s="16"/>
      <c r="K1116" s="46" t="str">
        <f t="shared" si="393"/>
        <v/>
      </c>
      <c r="L1116" s="16"/>
      <c r="M1116" s="16"/>
      <c r="N1116" s="46"/>
      <c r="O1116" s="47" t="str">
        <f t="shared" si="396"/>
        <v/>
      </c>
      <c r="P1116" s="47"/>
      <c r="Q1116" s="48" t="str">
        <f>IFERROR(VLOOKUP(E1116,Funcionários!$C$8:$E$207,3,FALSE),"")</f>
        <v/>
      </c>
      <c r="R1116" s="47"/>
      <c r="S1116" s="49" t="str">
        <f t="shared" si="397"/>
        <v/>
      </c>
      <c r="T1116" s="49">
        <v>1.11E-2</v>
      </c>
      <c r="U1116" s="48" t="str">
        <f>IF(Funcionários!C1117=0,"",Funcionários!C1117)</f>
        <v/>
      </c>
      <c r="V1116" s="50">
        <f>IF(U1116="",0,IF(COUNTIFS($E$7:$E$3006,U1116,$I$7:$I$3006,'RC'!$E$6)=0,0,COUNTIFS($M$7:$M$3006,"Concluída no prazo",$E$7:$E$3006,U1116,$I$7:$I$3006,'RC'!$E$6)/COUNTIFS($E$7:$E$3006,U1116,$I$7:$I$3006,'RC'!$E$6)))</f>
        <v>0</v>
      </c>
      <c r="W1116" s="49">
        <f>SUMIFS($J$7:$J$3006,$E$7:$E$3006,U1116,$I$7:$I$3006,'RC'!$E$6)+SUMIFS($L$7:$L$3006,$E$7:$E$3006,U1116,$I$7:$I$3006,'RC'!$E$6)</f>
        <v>0</v>
      </c>
      <c r="X1116" s="48">
        <f>COUNTIFS($E$7:$E$3006,U1116,$I$7:$I$3006,'RC'!$E$6)</f>
        <v>0</v>
      </c>
      <c r="Y1116" s="48"/>
      <c r="Z1116" s="51" t="str">
        <f>IF(AQ1116='RC'!$E$6,AC1116*1000+AD1116,"")</f>
        <v/>
      </c>
      <c r="AA1116" s="51" t="str">
        <f>IF(AB1116="","",IF(AQ1116='RC'!$E$6,AC1116*1000-AD1116,""))</f>
        <v/>
      </c>
      <c r="AB1116" s="48" t="str">
        <f>IFERROR(VLOOKUP(E1116,Funcionários!$C$8:$E$207,3,FALSE),"")</f>
        <v/>
      </c>
      <c r="AC1116" s="50" t="str">
        <f>IF(AB1116="","",IF(COUNTIFS($AB$7:$AB$3006,AB1116,$AQ$7:$AQ$3006,'RC'!$E$6)=0,"",COUNTIFS($M$7:$M$3006,"Concluída no prazo",$AB$7:$AB$3006,AB1116,$AQ$7:$AQ$3006,'RC'!$E$6)/COUNTIFS($AB$7:$AB$3006,AB1116,$AQ$7:$AQ$3006,'RC'!$E$6)))</f>
        <v/>
      </c>
      <c r="AD1116" s="48">
        <f>SUMIF($AQ$7:$AQ$3006,'RC'!$E$6,$J$7:$J$3006)+SUMIF($AQ$7:$AQ$3006,'RC'!$E$6,$L$7:$L$3006)</f>
        <v>21</v>
      </c>
      <c r="AF1116" s="48">
        <v>3.89099999999966E-2</v>
      </c>
      <c r="AG1116" s="48">
        <f>IF(OR(AQ1116="",AQ1116&lt;&gt;'RC'!$E$6,AB1116&lt;&gt;'RC'!$D$21),0,1)</f>
        <v>0</v>
      </c>
      <c r="AH1116" s="48">
        <f t="shared" si="394"/>
        <v>3.89099999999966E-2</v>
      </c>
      <c r="AI1116" s="48" t="str">
        <f t="shared" si="376"/>
        <v/>
      </c>
      <c r="AJ1116" s="48" t="str">
        <f t="shared" si="377"/>
        <v/>
      </c>
      <c r="AK1116" s="52" t="str">
        <f t="shared" si="378"/>
        <v/>
      </c>
      <c r="AL1116" s="52" t="str">
        <f t="shared" si="379"/>
        <v/>
      </c>
      <c r="AM1116" s="48" t="str">
        <f t="shared" si="380"/>
        <v/>
      </c>
      <c r="AN1116" s="48" t="str">
        <f t="shared" si="381"/>
        <v/>
      </c>
      <c r="AP1116" s="18" t="str">
        <f t="shared" si="382"/>
        <v/>
      </c>
      <c r="AQ1116" s="18" t="str">
        <f t="shared" si="383"/>
        <v/>
      </c>
      <c r="AR1116" s="18">
        <v>3.891E-2</v>
      </c>
      <c r="AS1116" s="18">
        <f>IF(AF!$D$27="Todos",1,IF(M1116=AF!$D$27,1,0))</f>
        <v>1</v>
      </c>
      <c r="AT1116" s="53">
        <f>IF(AND(E1116=AF!$D$6,OR(LT!M1116=AF!$D$27,AF!$D$27="Todos"),OR(AP1116=AF!$E$8,AQ1116=AF!$E$8)),AR1116+AS1116,0)</f>
        <v>0</v>
      </c>
      <c r="AU1116" s="18" t="str">
        <f t="shared" si="384"/>
        <v/>
      </c>
      <c r="AV1116" s="54" t="str">
        <f t="shared" si="385"/>
        <v/>
      </c>
      <c r="AW1116" s="54" t="str">
        <f t="shared" si="386"/>
        <v/>
      </c>
      <c r="AX1116" s="18" t="str">
        <f t="shared" si="387"/>
        <v/>
      </c>
      <c r="AY1116" s="18" t="str">
        <f t="shared" si="388"/>
        <v/>
      </c>
      <c r="BA1116" s="18">
        <f>IF($E1116=AF!$D$6,IF($M1116="Concluída no prazo",2,IF($M1116="Concluída com atraso",1,0)),0)</f>
        <v>0</v>
      </c>
      <c r="BB1116" s="18">
        <f>IF($E1116=AF!$D$6,IF($M1116="Atrasada",2,IF($M1116="Concluída com atraso",1,0)),0)</f>
        <v>0</v>
      </c>
      <c r="BC1116" s="18">
        <v>1.11E-2</v>
      </c>
      <c r="BD1116" s="18">
        <f t="shared" si="395"/>
        <v>1.11E-2</v>
      </c>
      <c r="BE1116" s="18">
        <f t="shared" si="395"/>
        <v>1.11E-2</v>
      </c>
      <c r="BF1116" s="18" t="str">
        <f t="shared" si="389"/>
        <v/>
      </c>
      <c r="BN1116" s="18" t="str">
        <f t="shared" si="390"/>
        <v>s</v>
      </c>
    </row>
    <row r="1117" spans="3:66" ht="50.1" customHeight="1" thickTop="1" thickBot="1" x14ac:dyDescent="0.3">
      <c r="C1117" s="46"/>
      <c r="D1117" s="46"/>
      <c r="E1117" s="46"/>
      <c r="F1117" s="122"/>
      <c r="G1117" s="122"/>
      <c r="H1117" s="78" t="str">
        <f t="shared" si="391"/>
        <v/>
      </c>
      <c r="I1117" s="78" t="str">
        <f t="shared" si="392"/>
        <v/>
      </c>
      <c r="J1117" s="16"/>
      <c r="K1117" s="46" t="str">
        <f t="shared" si="393"/>
        <v/>
      </c>
      <c r="L1117" s="16"/>
      <c r="M1117" s="16"/>
      <c r="N1117" s="46"/>
      <c r="O1117" s="47" t="str">
        <f t="shared" si="396"/>
        <v/>
      </c>
      <c r="P1117" s="47"/>
      <c r="Q1117" s="48" t="str">
        <f>IFERROR(VLOOKUP(E1117,Funcionários!$C$8:$E$207,3,FALSE),"")</f>
        <v/>
      </c>
      <c r="R1117" s="47"/>
      <c r="S1117" s="49" t="str">
        <f t="shared" si="397"/>
        <v/>
      </c>
      <c r="T1117" s="49">
        <v>1.111E-2</v>
      </c>
      <c r="U1117" s="48" t="str">
        <f>IF(Funcionários!C1118=0,"",Funcionários!C1118)</f>
        <v/>
      </c>
      <c r="V1117" s="50">
        <f>IF(U1117="",0,IF(COUNTIFS($E$7:$E$3006,U1117,$I$7:$I$3006,'RC'!$E$6)=0,0,COUNTIFS($M$7:$M$3006,"Concluída no prazo",$E$7:$E$3006,U1117,$I$7:$I$3006,'RC'!$E$6)/COUNTIFS($E$7:$E$3006,U1117,$I$7:$I$3006,'RC'!$E$6)))</f>
        <v>0</v>
      </c>
      <c r="W1117" s="49">
        <f>SUMIFS($J$7:$J$3006,$E$7:$E$3006,U1117,$I$7:$I$3006,'RC'!$E$6)+SUMIFS($L$7:$L$3006,$E$7:$E$3006,U1117,$I$7:$I$3006,'RC'!$E$6)</f>
        <v>0</v>
      </c>
      <c r="X1117" s="48">
        <f>COUNTIFS($E$7:$E$3006,U1117,$I$7:$I$3006,'RC'!$E$6)</f>
        <v>0</v>
      </c>
      <c r="Y1117" s="48"/>
      <c r="Z1117" s="51" t="str">
        <f>IF(AQ1117='RC'!$E$6,AC1117*1000+AD1117,"")</f>
        <v/>
      </c>
      <c r="AA1117" s="51" t="str">
        <f>IF(AB1117="","",IF(AQ1117='RC'!$E$6,AC1117*1000-AD1117,""))</f>
        <v/>
      </c>
      <c r="AB1117" s="48" t="str">
        <f>IFERROR(VLOOKUP(E1117,Funcionários!$C$8:$E$207,3,FALSE),"")</f>
        <v/>
      </c>
      <c r="AC1117" s="50" t="str">
        <f>IF(AB1117="","",IF(COUNTIFS($AB$7:$AB$3006,AB1117,$AQ$7:$AQ$3006,'RC'!$E$6)=0,"",COUNTIFS($M$7:$M$3006,"Concluída no prazo",$AB$7:$AB$3006,AB1117,$AQ$7:$AQ$3006,'RC'!$E$6)/COUNTIFS($AB$7:$AB$3006,AB1117,$AQ$7:$AQ$3006,'RC'!$E$6)))</f>
        <v/>
      </c>
      <c r="AD1117" s="48">
        <f>SUMIF($AQ$7:$AQ$3006,'RC'!$E$6,$J$7:$J$3006)+SUMIF($AQ$7:$AQ$3006,'RC'!$E$6,$L$7:$L$3006)</f>
        <v>21</v>
      </c>
      <c r="AF1117" s="48">
        <v>3.8899999999996597E-2</v>
      </c>
      <c r="AG1117" s="48">
        <f>IF(OR(AQ1117="",AQ1117&lt;&gt;'RC'!$E$6,AB1117&lt;&gt;'RC'!$D$21),0,1)</f>
        <v>0</v>
      </c>
      <c r="AH1117" s="48">
        <f t="shared" si="394"/>
        <v>3.8899999999996597E-2</v>
      </c>
      <c r="AI1117" s="48" t="str">
        <f t="shared" si="376"/>
        <v/>
      </c>
      <c r="AJ1117" s="48" t="str">
        <f t="shared" si="377"/>
        <v/>
      </c>
      <c r="AK1117" s="52" t="str">
        <f t="shared" si="378"/>
        <v/>
      </c>
      <c r="AL1117" s="52" t="str">
        <f t="shared" si="379"/>
        <v/>
      </c>
      <c r="AM1117" s="48" t="str">
        <f t="shared" si="380"/>
        <v/>
      </c>
      <c r="AN1117" s="48" t="str">
        <f t="shared" si="381"/>
        <v/>
      </c>
      <c r="AP1117" s="18" t="str">
        <f t="shared" si="382"/>
        <v/>
      </c>
      <c r="AQ1117" s="18" t="str">
        <f t="shared" si="383"/>
        <v/>
      </c>
      <c r="AR1117" s="18">
        <v>3.8899999999999997E-2</v>
      </c>
      <c r="AS1117" s="18">
        <f>IF(AF!$D$27="Todos",1,IF(M1117=AF!$D$27,1,0))</f>
        <v>1</v>
      </c>
      <c r="AT1117" s="53">
        <f>IF(AND(E1117=AF!$D$6,OR(LT!M1117=AF!$D$27,AF!$D$27="Todos"),OR(AP1117=AF!$E$8,AQ1117=AF!$E$8)),AR1117+AS1117,0)</f>
        <v>0</v>
      </c>
      <c r="AU1117" s="18" t="str">
        <f t="shared" si="384"/>
        <v/>
      </c>
      <c r="AV1117" s="54" t="str">
        <f t="shared" si="385"/>
        <v/>
      </c>
      <c r="AW1117" s="54" t="str">
        <f t="shared" si="386"/>
        <v/>
      </c>
      <c r="AX1117" s="18" t="str">
        <f t="shared" si="387"/>
        <v/>
      </c>
      <c r="AY1117" s="18" t="str">
        <f t="shared" si="388"/>
        <v/>
      </c>
      <c r="BA1117" s="18">
        <f>IF($E1117=AF!$D$6,IF($M1117="Concluída no prazo",2,IF($M1117="Concluída com atraso",1,0)),0)</f>
        <v>0</v>
      </c>
      <c r="BB1117" s="18">
        <f>IF($E1117=AF!$D$6,IF($M1117="Atrasada",2,IF($M1117="Concluída com atraso",1,0)),0)</f>
        <v>0</v>
      </c>
      <c r="BC1117" s="18">
        <v>1.111E-2</v>
      </c>
      <c r="BD1117" s="18">
        <f t="shared" si="395"/>
        <v>1.111E-2</v>
      </c>
      <c r="BE1117" s="18">
        <f t="shared" si="395"/>
        <v>1.111E-2</v>
      </c>
      <c r="BF1117" s="18" t="str">
        <f t="shared" si="389"/>
        <v/>
      </c>
      <c r="BN1117" s="18" t="str">
        <f t="shared" si="390"/>
        <v>s</v>
      </c>
    </row>
    <row r="1118" spans="3:66" ht="50.1" customHeight="1" thickTop="1" thickBot="1" x14ac:dyDescent="0.3">
      <c r="C1118" s="46"/>
      <c r="D1118" s="46"/>
      <c r="E1118" s="46"/>
      <c r="F1118" s="122"/>
      <c r="G1118" s="122"/>
      <c r="H1118" s="78" t="str">
        <f t="shared" si="391"/>
        <v/>
      </c>
      <c r="I1118" s="78" t="str">
        <f t="shared" si="392"/>
        <v/>
      </c>
      <c r="J1118" s="16"/>
      <c r="K1118" s="46" t="str">
        <f t="shared" si="393"/>
        <v/>
      </c>
      <c r="L1118" s="16"/>
      <c r="M1118" s="16"/>
      <c r="N1118" s="46"/>
      <c r="O1118" s="47" t="str">
        <f t="shared" si="396"/>
        <v/>
      </c>
      <c r="P1118" s="47"/>
      <c r="Q1118" s="48" t="str">
        <f>IFERROR(VLOOKUP(E1118,Funcionários!$C$8:$E$207,3,FALSE),"")</f>
        <v/>
      </c>
      <c r="R1118" s="47"/>
      <c r="S1118" s="49" t="str">
        <f t="shared" si="397"/>
        <v/>
      </c>
      <c r="T1118" s="49">
        <v>1.112E-2</v>
      </c>
      <c r="U1118" s="48" t="str">
        <f>IF(Funcionários!C1119=0,"",Funcionários!C1119)</f>
        <v/>
      </c>
      <c r="V1118" s="50">
        <f>IF(U1118="",0,IF(COUNTIFS($E$7:$E$3006,U1118,$I$7:$I$3006,'RC'!$E$6)=0,0,COUNTIFS($M$7:$M$3006,"Concluída no prazo",$E$7:$E$3006,U1118,$I$7:$I$3006,'RC'!$E$6)/COUNTIFS($E$7:$E$3006,U1118,$I$7:$I$3006,'RC'!$E$6)))</f>
        <v>0</v>
      </c>
      <c r="W1118" s="49">
        <f>SUMIFS($J$7:$J$3006,$E$7:$E$3006,U1118,$I$7:$I$3006,'RC'!$E$6)+SUMIFS($L$7:$L$3006,$E$7:$E$3006,U1118,$I$7:$I$3006,'RC'!$E$6)</f>
        <v>0</v>
      </c>
      <c r="X1118" s="48">
        <f>COUNTIFS($E$7:$E$3006,U1118,$I$7:$I$3006,'RC'!$E$6)</f>
        <v>0</v>
      </c>
      <c r="Y1118" s="48"/>
      <c r="Z1118" s="51" t="str">
        <f>IF(AQ1118='RC'!$E$6,AC1118*1000+AD1118,"")</f>
        <v/>
      </c>
      <c r="AA1118" s="51" t="str">
        <f>IF(AB1118="","",IF(AQ1118='RC'!$E$6,AC1118*1000-AD1118,""))</f>
        <v/>
      </c>
      <c r="AB1118" s="48" t="str">
        <f>IFERROR(VLOOKUP(E1118,Funcionários!$C$8:$E$207,3,FALSE),"")</f>
        <v/>
      </c>
      <c r="AC1118" s="50" t="str">
        <f>IF(AB1118="","",IF(COUNTIFS($AB$7:$AB$3006,AB1118,$AQ$7:$AQ$3006,'RC'!$E$6)=0,"",COUNTIFS($M$7:$M$3006,"Concluída no prazo",$AB$7:$AB$3006,AB1118,$AQ$7:$AQ$3006,'RC'!$E$6)/COUNTIFS($AB$7:$AB$3006,AB1118,$AQ$7:$AQ$3006,'RC'!$E$6)))</f>
        <v/>
      </c>
      <c r="AD1118" s="48">
        <f>SUMIF($AQ$7:$AQ$3006,'RC'!$E$6,$J$7:$J$3006)+SUMIF($AQ$7:$AQ$3006,'RC'!$E$6,$L$7:$L$3006)</f>
        <v>21</v>
      </c>
      <c r="AF1118" s="48">
        <v>3.8889999999996601E-2</v>
      </c>
      <c r="AG1118" s="48">
        <f>IF(OR(AQ1118="",AQ1118&lt;&gt;'RC'!$E$6,AB1118&lt;&gt;'RC'!$D$21),0,1)</f>
        <v>0</v>
      </c>
      <c r="AH1118" s="48">
        <f t="shared" si="394"/>
        <v>3.8889999999996601E-2</v>
      </c>
      <c r="AI1118" s="48" t="str">
        <f t="shared" si="376"/>
        <v/>
      </c>
      <c r="AJ1118" s="48" t="str">
        <f t="shared" si="377"/>
        <v/>
      </c>
      <c r="AK1118" s="52" t="str">
        <f t="shared" si="378"/>
        <v/>
      </c>
      <c r="AL1118" s="52" t="str">
        <f t="shared" si="379"/>
        <v/>
      </c>
      <c r="AM1118" s="48" t="str">
        <f t="shared" si="380"/>
        <v/>
      </c>
      <c r="AN1118" s="48" t="str">
        <f t="shared" si="381"/>
        <v/>
      </c>
      <c r="AP1118" s="18" t="str">
        <f t="shared" si="382"/>
        <v/>
      </c>
      <c r="AQ1118" s="18" t="str">
        <f t="shared" si="383"/>
        <v/>
      </c>
      <c r="AR1118" s="18">
        <v>3.8890000000000001E-2</v>
      </c>
      <c r="AS1118" s="18">
        <f>IF(AF!$D$27="Todos",1,IF(M1118=AF!$D$27,1,0))</f>
        <v>1</v>
      </c>
      <c r="AT1118" s="53">
        <f>IF(AND(E1118=AF!$D$6,OR(LT!M1118=AF!$D$27,AF!$D$27="Todos"),OR(AP1118=AF!$E$8,AQ1118=AF!$E$8)),AR1118+AS1118,0)</f>
        <v>0</v>
      </c>
      <c r="AU1118" s="18" t="str">
        <f t="shared" si="384"/>
        <v/>
      </c>
      <c r="AV1118" s="54" t="str">
        <f t="shared" si="385"/>
        <v/>
      </c>
      <c r="AW1118" s="54" t="str">
        <f t="shared" si="386"/>
        <v/>
      </c>
      <c r="AX1118" s="18" t="str">
        <f t="shared" si="387"/>
        <v/>
      </c>
      <c r="AY1118" s="18" t="str">
        <f t="shared" si="388"/>
        <v/>
      </c>
      <c r="BA1118" s="18">
        <f>IF($E1118=AF!$D$6,IF($M1118="Concluída no prazo",2,IF($M1118="Concluída com atraso",1,0)),0)</f>
        <v>0</v>
      </c>
      <c r="BB1118" s="18">
        <f>IF($E1118=AF!$D$6,IF($M1118="Atrasada",2,IF($M1118="Concluída com atraso",1,0)),0)</f>
        <v>0</v>
      </c>
      <c r="BC1118" s="18">
        <v>1.112E-2</v>
      </c>
      <c r="BD1118" s="18">
        <f t="shared" si="395"/>
        <v>1.112E-2</v>
      </c>
      <c r="BE1118" s="18">
        <f t="shared" si="395"/>
        <v>1.112E-2</v>
      </c>
      <c r="BF1118" s="18" t="str">
        <f t="shared" si="389"/>
        <v/>
      </c>
      <c r="BN1118" s="18" t="str">
        <f t="shared" si="390"/>
        <v>s</v>
      </c>
    </row>
    <row r="1119" spans="3:66" ht="50.1" customHeight="1" thickTop="1" thickBot="1" x14ac:dyDescent="0.3">
      <c r="C1119" s="46"/>
      <c r="D1119" s="46"/>
      <c r="E1119" s="46"/>
      <c r="F1119" s="122"/>
      <c r="G1119" s="122"/>
      <c r="H1119" s="78" t="str">
        <f t="shared" si="391"/>
        <v/>
      </c>
      <c r="I1119" s="78" t="str">
        <f t="shared" si="392"/>
        <v/>
      </c>
      <c r="J1119" s="16"/>
      <c r="K1119" s="46" t="str">
        <f t="shared" si="393"/>
        <v/>
      </c>
      <c r="L1119" s="16"/>
      <c r="M1119" s="16"/>
      <c r="N1119" s="46"/>
      <c r="O1119" s="47" t="str">
        <f t="shared" si="396"/>
        <v/>
      </c>
      <c r="P1119" s="47"/>
      <c r="Q1119" s="48" t="str">
        <f>IFERROR(VLOOKUP(E1119,Funcionários!$C$8:$E$207,3,FALSE),"")</f>
        <v/>
      </c>
      <c r="R1119" s="47"/>
      <c r="S1119" s="49" t="str">
        <f t="shared" si="397"/>
        <v/>
      </c>
      <c r="T1119" s="49">
        <v>1.1129999999999999E-2</v>
      </c>
      <c r="U1119" s="48" t="str">
        <f>IF(Funcionários!C1120=0,"",Funcionários!C1120)</f>
        <v/>
      </c>
      <c r="V1119" s="50">
        <f>IF(U1119="",0,IF(COUNTIFS($E$7:$E$3006,U1119,$I$7:$I$3006,'RC'!$E$6)=0,0,COUNTIFS($M$7:$M$3006,"Concluída no prazo",$E$7:$E$3006,U1119,$I$7:$I$3006,'RC'!$E$6)/COUNTIFS($E$7:$E$3006,U1119,$I$7:$I$3006,'RC'!$E$6)))</f>
        <v>0</v>
      </c>
      <c r="W1119" s="49">
        <f>SUMIFS($J$7:$J$3006,$E$7:$E$3006,U1119,$I$7:$I$3006,'RC'!$E$6)+SUMIFS($L$7:$L$3006,$E$7:$E$3006,U1119,$I$7:$I$3006,'RC'!$E$6)</f>
        <v>0</v>
      </c>
      <c r="X1119" s="48">
        <f>COUNTIFS($E$7:$E$3006,U1119,$I$7:$I$3006,'RC'!$E$6)</f>
        <v>0</v>
      </c>
      <c r="Y1119" s="48"/>
      <c r="Z1119" s="51" t="str">
        <f>IF(AQ1119='RC'!$E$6,AC1119*1000+AD1119,"")</f>
        <v/>
      </c>
      <c r="AA1119" s="51" t="str">
        <f>IF(AB1119="","",IF(AQ1119='RC'!$E$6,AC1119*1000-AD1119,""))</f>
        <v/>
      </c>
      <c r="AB1119" s="48" t="str">
        <f>IFERROR(VLOOKUP(E1119,Funcionários!$C$8:$E$207,3,FALSE),"")</f>
        <v/>
      </c>
      <c r="AC1119" s="50" t="str">
        <f>IF(AB1119="","",IF(COUNTIFS($AB$7:$AB$3006,AB1119,$AQ$7:$AQ$3006,'RC'!$E$6)=0,"",COUNTIFS($M$7:$M$3006,"Concluída no prazo",$AB$7:$AB$3006,AB1119,$AQ$7:$AQ$3006,'RC'!$E$6)/COUNTIFS($AB$7:$AB$3006,AB1119,$AQ$7:$AQ$3006,'RC'!$E$6)))</f>
        <v/>
      </c>
      <c r="AD1119" s="48">
        <f>SUMIF($AQ$7:$AQ$3006,'RC'!$E$6,$J$7:$J$3006)+SUMIF($AQ$7:$AQ$3006,'RC'!$E$6,$L$7:$L$3006)</f>
        <v>21</v>
      </c>
      <c r="AF1119" s="48">
        <v>3.8879999999996598E-2</v>
      </c>
      <c r="AG1119" s="48">
        <f>IF(OR(AQ1119="",AQ1119&lt;&gt;'RC'!$E$6,AB1119&lt;&gt;'RC'!$D$21),0,1)</f>
        <v>0</v>
      </c>
      <c r="AH1119" s="48">
        <f t="shared" si="394"/>
        <v>3.8879999999996598E-2</v>
      </c>
      <c r="AI1119" s="48" t="str">
        <f t="shared" si="376"/>
        <v/>
      </c>
      <c r="AJ1119" s="48" t="str">
        <f t="shared" si="377"/>
        <v/>
      </c>
      <c r="AK1119" s="52" t="str">
        <f t="shared" si="378"/>
        <v/>
      </c>
      <c r="AL1119" s="52" t="str">
        <f t="shared" si="379"/>
        <v/>
      </c>
      <c r="AM1119" s="48" t="str">
        <f t="shared" si="380"/>
        <v/>
      </c>
      <c r="AN1119" s="48" t="str">
        <f t="shared" si="381"/>
        <v/>
      </c>
      <c r="AP1119" s="18" t="str">
        <f t="shared" si="382"/>
        <v/>
      </c>
      <c r="AQ1119" s="18" t="str">
        <f t="shared" si="383"/>
        <v/>
      </c>
      <c r="AR1119" s="18">
        <v>3.8879999999999998E-2</v>
      </c>
      <c r="AS1119" s="18">
        <f>IF(AF!$D$27="Todos",1,IF(M1119=AF!$D$27,1,0))</f>
        <v>1</v>
      </c>
      <c r="AT1119" s="53">
        <f>IF(AND(E1119=AF!$D$6,OR(LT!M1119=AF!$D$27,AF!$D$27="Todos"),OR(AP1119=AF!$E$8,AQ1119=AF!$E$8)),AR1119+AS1119,0)</f>
        <v>0</v>
      </c>
      <c r="AU1119" s="18" t="str">
        <f t="shared" si="384"/>
        <v/>
      </c>
      <c r="AV1119" s="54" t="str">
        <f t="shared" si="385"/>
        <v/>
      </c>
      <c r="AW1119" s="54" t="str">
        <f t="shared" si="386"/>
        <v/>
      </c>
      <c r="AX1119" s="18" t="str">
        <f t="shared" si="387"/>
        <v/>
      </c>
      <c r="AY1119" s="18" t="str">
        <f t="shared" si="388"/>
        <v/>
      </c>
      <c r="BA1119" s="18">
        <f>IF($E1119=AF!$D$6,IF($M1119="Concluída no prazo",2,IF($M1119="Concluída com atraso",1,0)),0)</f>
        <v>0</v>
      </c>
      <c r="BB1119" s="18">
        <f>IF($E1119=AF!$D$6,IF($M1119="Atrasada",2,IF($M1119="Concluída com atraso",1,0)),0)</f>
        <v>0</v>
      </c>
      <c r="BC1119" s="18">
        <v>1.1129999999999999E-2</v>
      </c>
      <c r="BD1119" s="18">
        <f t="shared" si="395"/>
        <v>1.1129999999999999E-2</v>
      </c>
      <c r="BE1119" s="18">
        <f t="shared" si="395"/>
        <v>1.1129999999999999E-2</v>
      </c>
      <c r="BF1119" s="18" t="str">
        <f t="shared" si="389"/>
        <v/>
      </c>
      <c r="BN1119" s="18" t="str">
        <f t="shared" si="390"/>
        <v>s</v>
      </c>
    </row>
    <row r="1120" spans="3:66" ht="50.1" customHeight="1" thickTop="1" thickBot="1" x14ac:dyDescent="0.3">
      <c r="C1120" s="46"/>
      <c r="D1120" s="46"/>
      <c r="E1120" s="46"/>
      <c r="F1120" s="122"/>
      <c r="G1120" s="122"/>
      <c r="H1120" s="78" t="str">
        <f t="shared" si="391"/>
        <v/>
      </c>
      <c r="I1120" s="78" t="str">
        <f t="shared" si="392"/>
        <v/>
      </c>
      <c r="J1120" s="16"/>
      <c r="K1120" s="46" t="str">
        <f t="shared" si="393"/>
        <v/>
      </c>
      <c r="L1120" s="16"/>
      <c r="M1120" s="16"/>
      <c r="N1120" s="46"/>
      <c r="O1120" s="47" t="str">
        <f t="shared" si="396"/>
        <v/>
      </c>
      <c r="P1120" s="47"/>
      <c r="Q1120" s="48" t="str">
        <f>IFERROR(VLOOKUP(E1120,Funcionários!$C$8:$E$207,3,FALSE),"")</f>
        <v/>
      </c>
      <c r="R1120" s="47"/>
      <c r="S1120" s="49" t="str">
        <f t="shared" si="397"/>
        <v/>
      </c>
      <c r="T1120" s="49">
        <v>1.1140000000000001E-2</v>
      </c>
      <c r="U1120" s="48" t="str">
        <f>IF(Funcionários!C1121=0,"",Funcionários!C1121)</f>
        <v/>
      </c>
      <c r="V1120" s="50">
        <f>IF(U1120="",0,IF(COUNTIFS($E$7:$E$3006,U1120,$I$7:$I$3006,'RC'!$E$6)=0,0,COUNTIFS($M$7:$M$3006,"Concluída no prazo",$E$7:$E$3006,U1120,$I$7:$I$3006,'RC'!$E$6)/COUNTIFS($E$7:$E$3006,U1120,$I$7:$I$3006,'RC'!$E$6)))</f>
        <v>0</v>
      </c>
      <c r="W1120" s="49">
        <f>SUMIFS($J$7:$J$3006,$E$7:$E$3006,U1120,$I$7:$I$3006,'RC'!$E$6)+SUMIFS($L$7:$L$3006,$E$7:$E$3006,U1120,$I$7:$I$3006,'RC'!$E$6)</f>
        <v>0</v>
      </c>
      <c r="X1120" s="48">
        <f>COUNTIFS($E$7:$E$3006,U1120,$I$7:$I$3006,'RC'!$E$6)</f>
        <v>0</v>
      </c>
      <c r="Y1120" s="48"/>
      <c r="Z1120" s="51" t="str">
        <f>IF(AQ1120='RC'!$E$6,AC1120*1000+AD1120,"")</f>
        <v/>
      </c>
      <c r="AA1120" s="51" t="str">
        <f>IF(AB1120="","",IF(AQ1120='RC'!$E$6,AC1120*1000-AD1120,""))</f>
        <v/>
      </c>
      <c r="AB1120" s="48" t="str">
        <f>IFERROR(VLOOKUP(E1120,Funcionários!$C$8:$E$207,3,FALSE),"")</f>
        <v/>
      </c>
      <c r="AC1120" s="50" t="str">
        <f>IF(AB1120="","",IF(COUNTIFS($AB$7:$AB$3006,AB1120,$AQ$7:$AQ$3006,'RC'!$E$6)=0,"",COUNTIFS($M$7:$M$3006,"Concluída no prazo",$AB$7:$AB$3006,AB1120,$AQ$7:$AQ$3006,'RC'!$E$6)/COUNTIFS($AB$7:$AB$3006,AB1120,$AQ$7:$AQ$3006,'RC'!$E$6)))</f>
        <v/>
      </c>
      <c r="AD1120" s="48">
        <f>SUMIF($AQ$7:$AQ$3006,'RC'!$E$6,$J$7:$J$3006)+SUMIF($AQ$7:$AQ$3006,'RC'!$E$6,$L$7:$L$3006)</f>
        <v>21</v>
      </c>
      <c r="AF1120" s="48">
        <v>3.8869999999996602E-2</v>
      </c>
      <c r="AG1120" s="48">
        <f>IF(OR(AQ1120="",AQ1120&lt;&gt;'RC'!$E$6,AB1120&lt;&gt;'RC'!$D$21),0,1)</f>
        <v>0</v>
      </c>
      <c r="AH1120" s="48">
        <f t="shared" si="394"/>
        <v>3.8869999999996602E-2</v>
      </c>
      <c r="AI1120" s="48" t="str">
        <f t="shared" si="376"/>
        <v/>
      </c>
      <c r="AJ1120" s="48" t="str">
        <f t="shared" si="377"/>
        <v/>
      </c>
      <c r="AK1120" s="52" t="str">
        <f t="shared" si="378"/>
        <v/>
      </c>
      <c r="AL1120" s="52" t="str">
        <f t="shared" si="379"/>
        <v/>
      </c>
      <c r="AM1120" s="48" t="str">
        <f t="shared" si="380"/>
        <v/>
      </c>
      <c r="AN1120" s="48" t="str">
        <f t="shared" si="381"/>
        <v/>
      </c>
      <c r="AP1120" s="18" t="str">
        <f t="shared" si="382"/>
        <v/>
      </c>
      <c r="AQ1120" s="18" t="str">
        <f t="shared" si="383"/>
        <v/>
      </c>
      <c r="AR1120" s="18">
        <v>3.8870000000000002E-2</v>
      </c>
      <c r="AS1120" s="18">
        <f>IF(AF!$D$27="Todos",1,IF(M1120=AF!$D$27,1,0))</f>
        <v>1</v>
      </c>
      <c r="AT1120" s="53">
        <f>IF(AND(E1120=AF!$D$6,OR(LT!M1120=AF!$D$27,AF!$D$27="Todos"),OR(AP1120=AF!$E$8,AQ1120=AF!$E$8)),AR1120+AS1120,0)</f>
        <v>0</v>
      </c>
      <c r="AU1120" s="18" t="str">
        <f t="shared" si="384"/>
        <v/>
      </c>
      <c r="AV1120" s="54" t="str">
        <f t="shared" si="385"/>
        <v/>
      </c>
      <c r="AW1120" s="54" t="str">
        <f t="shared" si="386"/>
        <v/>
      </c>
      <c r="AX1120" s="18" t="str">
        <f t="shared" si="387"/>
        <v/>
      </c>
      <c r="AY1120" s="18" t="str">
        <f t="shared" si="388"/>
        <v/>
      </c>
      <c r="BA1120" s="18">
        <f>IF($E1120=AF!$D$6,IF($M1120="Concluída no prazo",2,IF($M1120="Concluída com atraso",1,0)),0)</f>
        <v>0</v>
      </c>
      <c r="BB1120" s="18">
        <f>IF($E1120=AF!$D$6,IF($M1120="Atrasada",2,IF($M1120="Concluída com atraso",1,0)),0)</f>
        <v>0</v>
      </c>
      <c r="BC1120" s="18">
        <v>1.1140000000000001E-2</v>
      </c>
      <c r="BD1120" s="18">
        <f t="shared" si="395"/>
        <v>1.1140000000000001E-2</v>
      </c>
      <c r="BE1120" s="18">
        <f t="shared" si="395"/>
        <v>1.1140000000000001E-2</v>
      </c>
      <c r="BF1120" s="18" t="str">
        <f t="shared" si="389"/>
        <v/>
      </c>
      <c r="BN1120" s="18" t="str">
        <f t="shared" si="390"/>
        <v>s</v>
      </c>
    </row>
    <row r="1121" spans="3:66" ht="50.1" customHeight="1" thickTop="1" thickBot="1" x14ac:dyDescent="0.3">
      <c r="C1121" s="46"/>
      <c r="D1121" s="46"/>
      <c r="E1121" s="46"/>
      <c r="F1121" s="122"/>
      <c r="G1121" s="122"/>
      <c r="H1121" s="78" t="str">
        <f t="shared" si="391"/>
        <v/>
      </c>
      <c r="I1121" s="78" t="str">
        <f t="shared" si="392"/>
        <v/>
      </c>
      <c r="J1121" s="16"/>
      <c r="K1121" s="46" t="str">
        <f t="shared" si="393"/>
        <v/>
      </c>
      <c r="L1121" s="16"/>
      <c r="M1121" s="16"/>
      <c r="N1121" s="46"/>
      <c r="O1121" s="47" t="str">
        <f t="shared" si="396"/>
        <v/>
      </c>
      <c r="P1121" s="47"/>
      <c r="Q1121" s="48" t="str">
        <f>IFERROR(VLOOKUP(E1121,Funcionários!$C$8:$E$207,3,FALSE),"")</f>
        <v/>
      </c>
      <c r="R1121" s="47"/>
      <c r="S1121" s="49" t="str">
        <f t="shared" si="397"/>
        <v/>
      </c>
      <c r="T1121" s="49">
        <v>1.115E-2</v>
      </c>
      <c r="U1121" s="48" t="str">
        <f>IF(Funcionários!C1122=0,"",Funcionários!C1122)</f>
        <v/>
      </c>
      <c r="V1121" s="50">
        <f>IF(U1121="",0,IF(COUNTIFS($E$7:$E$3006,U1121,$I$7:$I$3006,'RC'!$E$6)=0,0,COUNTIFS($M$7:$M$3006,"Concluída no prazo",$E$7:$E$3006,U1121,$I$7:$I$3006,'RC'!$E$6)/COUNTIFS($E$7:$E$3006,U1121,$I$7:$I$3006,'RC'!$E$6)))</f>
        <v>0</v>
      </c>
      <c r="W1121" s="49">
        <f>SUMIFS($J$7:$J$3006,$E$7:$E$3006,U1121,$I$7:$I$3006,'RC'!$E$6)+SUMIFS($L$7:$L$3006,$E$7:$E$3006,U1121,$I$7:$I$3006,'RC'!$E$6)</f>
        <v>0</v>
      </c>
      <c r="X1121" s="48">
        <f>COUNTIFS($E$7:$E$3006,U1121,$I$7:$I$3006,'RC'!$E$6)</f>
        <v>0</v>
      </c>
      <c r="Y1121" s="48"/>
      <c r="Z1121" s="51" t="str">
        <f>IF(AQ1121='RC'!$E$6,AC1121*1000+AD1121,"")</f>
        <v/>
      </c>
      <c r="AA1121" s="51" t="str">
        <f>IF(AB1121="","",IF(AQ1121='RC'!$E$6,AC1121*1000-AD1121,""))</f>
        <v/>
      </c>
      <c r="AB1121" s="48" t="str">
        <f>IFERROR(VLOOKUP(E1121,Funcionários!$C$8:$E$207,3,FALSE),"")</f>
        <v/>
      </c>
      <c r="AC1121" s="50" t="str">
        <f>IF(AB1121="","",IF(COUNTIFS($AB$7:$AB$3006,AB1121,$AQ$7:$AQ$3006,'RC'!$E$6)=0,"",COUNTIFS($M$7:$M$3006,"Concluída no prazo",$AB$7:$AB$3006,AB1121,$AQ$7:$AQ$3006,'RC'!$E$6)/COUNTIFS($AB$7:$AB$3006,AB1121,$AQ$7:$AQ$3006,'RC'!$E$6)))</f>
        <v/>
      </c>
      <c r="AD1121" s="48">
        <f>SUMIF($AQ$7:$AQ$3006,'RC'!$E$6,$J$7:$J$3006)+SUMIF($AQ$7:$AQ$3006,'RC'!$E$6,$L$7:$L$3006)</f>
        <v>21</v>
      </c>
      <c r="AF1121" s="48">
        <v>3.8859999999996599E-2</v>
      </c>
      <c r="AG1121" s="48">
        <f>IF(OR(AQ1121="",AQ1121&lt;&gt;'RC'!$E$6,AB1121&lt;&gt;'RC'!$D$21),0,1)</f>
        <v>0</v>
      </c>
      <c r="AH1121" s="48">
        <f t="shared" si="394"/>
        <v>3.8859999999996599E-2</v>
      </c>
      <c r="AI1121" s="48" t="str">
        <f t="shared" si="376"/>
        <v/>
      </c>
      <c r="AJ1121" s="48" t="str">
        <f t="shared" si="377"/>
        <v/>
      </c>
      <c r="AK1121" s="52" t="str">
        <f t="shared" si="378"/>
        <v/>
      </c>
      <c r="AL1121" s="52" t="str">
        <f t="shared" si="379"/>
        <v/>
      </c>
      <c r="AM1121" s="48" t="str">
        <f t="shared" si="380"/>
        <v/>
      </c>
      <c r="AN1121" s="48" t="str">
        <f t="shared" si="381"/>
        <v/>
      </c>
      <c r="AP1121" s="18" t="str">
        <f t="shared" si="382"/>
        <v/>
      </c>
      <c r="AQ1121" s="18" t="str">
        <f t="shared" si="383"/>
        <v/>
      </c>
      <c r="AR1121" s="18">
        <v>3.8859999999999999E-2</v>
      </c>
      <c r="AS1121" s="18">
        <f>IF(AF!$D$27="Todos",1,IF(M1121=AF!$D$27,1,0))</f>
        <v>1</v>
      </c>
      <c r="AT1121" s="53">
        <f>IF(AND(E1121=AF!$D$6,OR(LT!M1121=AF!$D$27,AF!$D$27="Todos"),OR(AP1121=AF!$E$8,AQ1121=AF!$E$8)),AR1121+AS1121,0)</f>
        <v>0</v>
      </c>
      <c r="AU1121" s="18" t="str">
        <f t="shared" si="384"/>
        <v/>
      </c>
      <c r="AV1121" s="54" t="str">
        <f t="shared" si="385"/>
        <v/>
      </c>
      <c r="AW1121" s="54" t="str">
        <f t="shared" si="386"/>
        <v/>
      </c>
      <c r="AX1121" s="18" t="str">
        <f t="shared" si="387"/>
        <v/>
      </c>
      <c r="AY1121" s="18" t="str">
        <f t="shared" si="388"/>
        <v/>
      </c>
      <c r="BA1121" s="18">
        <f>IF($E1121=AF!$D$6,IF($M1121="Concluída no prazo",2,IF($M1121="Concluída com atraso",1,0)),0)</f>
        <v>0</v>
      </c>
      <c r="BB1121" s="18">
        <f>IF($E1121=AF!$D$6,IF($M1121="Atrasada",2,IF($M1121="Concluída com atraso",1,0)),0)</f>
        <v>0</v>
      </c>
      <c r="BC1121" s="18">
        <v>1.115E-2</v>
      </c>
      <c r="BD1121" s="18">
        <f t="shared" si="395"/>
        <v>1.115E-2</v>
      </c>
      <c r="BE1121" s="18">
        <f t="shared" si="395"/>
        <v>1.115E-2</v>
      </c>
      <c r="BF1121" s="18" t="str">
        <f t="shared" si="389"/>
        <v/>
      </c>
      <c r="BN1121" s="18" t="str">
        <f t="shared" si="390"/>
        <v>s</v>
      </c>
    </row>
    <row r="1122" spans="3:66" ht="50.1" customHeight="1" thickTop="1" thickBot="1" x14ac:dyDescent="0.3">
      <c r="C1122" s="46"/>
      <c r="D1122" s="46"/>
      <c r="E1122" s="46"/>
      <c r="F1122" s="122"/>
      <c r="G1122" s="122"/>
      <c r="H1122" s="78" t="str">
        <f t="shared" si="391"/>
        <v/>
      </c>
      <c r="I1122" s="78" t="str">
        <f t="shared" si="392"/>
        <v/>
      </c>
      <c r="J1122" s="16"/>
      <c r="K1122" s="46" t="str">
        <f t="shared" si="393"/>
        <v/>
      </c>
      <c r="L1122" s="16"/>
      <c r="M1122" s="16"/>
      <c r="N1122" s="46"/>
      <c r="O1122" s="47" t="str">
        <f t="shared" si="396"/>
        <v/>
      </c>
      <c r="P1122" s="47"/>
      <c r="Q1122" s="48" t="str">
        <f>IFERROR(VLOOKUP(E1122,Funcionários!$C$8:$E$207,3,FALSE),"")</f>
        <v/>
      </c>
      <c r="R1122" s="47"/>
      <c r="S1122" s="49" t="str">
        <f t="shared" si="397"/>
        <v/>
      </c>
      <c r="T1122" s="49">
        <v>1.116E-2</v>
      </c>
      <c r="U1122" s="48" t="str">
        <f>IF(Funcionários!C1123=0,"",Funcionários!C1123)</f>
        <v/>
      </c>
      <c r="V1122" s="50">
        <f>IF(U1122="",0,IF(COUNTIFS($E$7:$E$3006,U1122,$I$7:$I$3006,'RC'!$E$6)=0,0,COUNTIFS($M$7:$M$3006,"Concluída no prazo",$E$7:$E$3006,U1122,$I$7:$I$3006,'RC'!$E$6)/COUNTIFS($E$7:$E$3006,U1122,$I$7:$I$3006,'RC'!$E$6)))</f>
        <v>0</v>
      </c>
      <c r="W1122" s="49">
        <f>SUMIFS($J$7:$J$3006,$E$7:$E$3006,U1122,$I$7:$I$3006,'RC'!$E$6)+SUMIFS($L$7:$L$3006,$E$7:$E$3006,U1122,$I$7:$I$3006,'RC'!$E$6)</f>
        <v>0</v>
      </c>
      <c r="X1122" s="48">
        <f>COUNTIFS($E$7:$E$3006,U1122,$I$7:$I$3006,'RC'!$E$6)</f>
        <v>0</v>
      </c>
      <c r="Y1122" s="48"/>
      <c r="Z1122" s="51" t="str">
        <f>IF(AQ1122='RC'!$E$6,AC1122*1000+AD1122,"")</f>
        <v/>
      </c>
      <c r="AA1122" s="51" t="str">
        <f>IF(AB1122="","",IF(AQ1122='RC'!$E$6,AC1122*1000-AD1122,""))</f>
        <v/>
      </c>
      <c r="AB1122" s="48" t="str">
        <f>IFERROR(VLOOKUP(E1122,Funcionários!$C$8:$E$207,3,FALSE),"")</f>
        <v/>
      </c>
      <c r="AC1122" s="50" t="str">
        <f>IF(AB1122="","",IF(COUNTIFS($AB$7:$AB$3006,AB1122,$AQ$7:$AQ$3006,'RC'!$E$6)=0,"",COUNTIFS($M$7:$M$3006,"Concluída no prazo",$AB$7:$AB$3006,AB1122,$AQ$7:$AQ$3006,'RC'!$E$6)/COUNTIFS($AB$7:$AB$3006,AB1122,$AQ$7:$AQ$3006,'RC'!$E$6)))</f>
        <v/>
      </c>
      <c r="AD1122" s="48">
        <f>SUMIF($AQ$7:$AQ$3006,'RC'!$E$6,$J$7:$J$3006)+SUMIF($AQ$7:$AQ$3006,'RC'!$E$6,$L$7:$L$3006)</f>
        <v>21</v>
      </c>
      <c r="AF1122" s="48">
        <v>3.8849999999996603E-2</v>
      </c>
      <c r="AG1122" s="48">
        <f>IF(OR(AQ1122="",AQ1122&lt;&gt;'RC'!$E$6,AB1122&lt;&gt;'RC'!$D$21),0,1)</f>
        <v>0</v>
      </c>
      <c r="AH1122" s="48">
        <f t="shared" si="394"/>
        <v>3.8849999999996603E-2</v>
      </c>
      <c r="AI1122" s="48" t="str">
        <f t="shared" si="376"/>
        <v/>
      </c>
      <c r="AJ1122" s="48" t="str">
        <f t="shared" si="377"/>
        <v/>
      </c>
      <c r="AK1122" s="52" t="str">
        <f t="shared" si="378"/>
        <v/>
      </c>
      <c r="AL1122" s="52" t="str">
        <f t="shared" si="379"/>
        <v/>
      </c>
      <c r="AM1122" s="48" t="str">
        <f t="shared" si="380"/>
        <v/>
      </c>
      <c r="AN1122" s="48" t="str">
        <f t="shared" si="381"/>
        <v/>
      </c>
      <c r="AP1122" s="18" t="str">
        <f t="shared" si="382"/>
        <v/>
      </c>
      <c r="AQ1122" s="18" t="str">
        <f t="shared" si="383"/>
        <v/>
      </c>
      <c r="AR1122" s="18">
        <v>3.8850000000000003E-2</v>
      </c>
      <c r="AS1122" s="18">
        <f>IF(AF!$D$27="Todos",1,IF(M1122=AF!$D$27,1,0))</f>
        <v>1</v>
      </c>
      <c r="AT1122" s="53">
        <f>IF(AND(E1122=AF!$D$6,OR(LT!M1122=AF!$D$27,AF!$D$27="Todos"),OR(AP1122=AF!$E$8,AQ1122=AF!$E$8)),AR1122+AS1122,0)</f>
        <v>0</v>
      </c>
      <c r="AU1122" s="18" t="str">
        <f t="shared" si="384"/>
        <v/>
      </c>
      <c r="AV1122" s="54" t="str">
        <f t="shared" si="385"/>
        <v/>
      </c>
      <c r="AW1122" s="54" t="str">
        <f t="shared" si="386"/>
        <v/>
      </c>
      <c r="AX1122" s="18" t="str">
        <f t="shared" si="387"/>
        <v/>
      </c>
      <c r="AY1122" s="18" t="str">
        <f t="shared" si="388"/>
        <v/>
      </c>
      <c r="BA1122" s="18">
        <f>IF($E1122=AF!$D$6,IF($M1122="Concluída no prazo",2,IF($M1122="Concluída com atraso",1,0)),0)</f>
        <v>0</v>
      </c>
      <c r="BB1122" s="18">
        <f>IF($E1122=AF!$D$6,IF($M1122="Atrasada",2,IF($M1122="Concluída com atraso",1,0)),0)</f>
        <v>0</v>
      </c>
      <c r="BC1122" s="18">
        <v>1.116E-2</v>
      </c>
      <c r="BD1122" s="18">
        <f t="shared" si="395"/>
        <v>1.116E-2</v>
      </c>
      <c r="BE1122" s="18">
        <f t="shared" si="395"/>
        <v>1.116E-2</v>
      </c>
      <c r="BF1122" s="18" t="str">
        <f t="shared" si="389"/>
        <v/>
      </c>
      <c r="BN1122" s="18" t="str">
        <f t="shared" si="390"/>
        <v>s</v>
      </c>
    </row>
    <row r="1123" spans="3:66" ht="50.1" customHeight="1" thickTop="1" thickBot="1" x14ac:dyDescent="0.3">
      <c r="C1123" s="46"/>
      <c r="D1123" s="46"/>
      <c r="E1123" s="46"/>
      <c r="F1123" s="122"/>
      <c r="G1123" s="122"/>
      <c r="H1123" s="78" t="str">
        <f t="shared" si="391"/>
        <v/>
      </c>
      <c r="I1123" s="78" t="str">
        <f t="shared" si="392"/>
        <v/>
      </c>
      <c r="J1123" s="16"/>
      <c r="K1123" s="46" t="str">
        <f t="shared" si="393"/>
        <v/>
      </c>
      <c r="L1123" s="16"/>
      <c r="M1123" s="16"/>
      <c r="N1123" s="46"/>
      <c r="O1123" s="47" t="str">
        <f t="shared" si="396"/>
        <v/>
      </c>
      <c r="P1123" s="47"/>
      <c r="Q1123" s="48" t="str">
        <f>IFERROR(VLOOKUP(E1123,Funcionários!$C$8:$E$207,3,FALSE),"")</f>
        <v/>
      </c>
      <c r="R1123" s="47"/>
      <c r="S1123" s="49" t="str">
        <f t="shared" si="397"/>
        <v/>
      </c>
      <c r="T1123" s="49">
        <v>1.1169999999999999E-2</v>
      </c>
      <c r="U1123" s="48" t="str">
        <f>IF(Funcionários!C1124=0,"",Funcionários!C1124)</f>
        <v/>
      </c>
      <c r="V1123" s="50">
        <f>IF(U1123="",0,IF(COUNTIFS($E$7:$E$3006,U1123,$I$7:$I$3006,'RC'!$E$6)=0,0,COUNTIFS($M$7:$M$3006,"Concluída no prazo",$E$7:$E$3006,U1123,$I$7:$I$3006,'RC'!$E$6)/COUNTIFS($E$7:$E$3006,U1123,$I$7:$I$3006,'RC'!$E$6)))</f>
        <v>0</v>
      </c>
      <c r="W1123" s="49">
        <f>SUMIFS($J$7:$J$3006,$E$7:$E$3006,U1123,$I$7:$I$3006,'RC'!$E$6)+SUMIFS($L$7:$L$3006,$E$7:$E$3006,U1123,$I$7:$I$3006,'RC'!$E$6)</f>
        <v>0</v>
      </c>
      <c r="X1123" s="48">
        <f>COUNTIFS($E$7:$E$3006,U1123,$I$7:$I$3006,'RC'!$E$6)</f>
        <v>0</v>
      </c>
      <c r="Y1123" s="48"/>
      <c r="Z1123" s="51" t="str">
        <f>IF(AQ1123='RC'!$E$6,AC1123*1000+AD1123,"")</f>
        <v/>
      </c>
      <c r="AA1123" s="51" t="str">
        <f>IF(AB1123="","",IF(AQ1123='RC'!$E$6,AC1123*1000-AD1123,""))</f>
        <v/>
      </c>
      <c r="AB1123" s="48" t="str">
        <f>IFERROR(VLOOKUP(E1123,Funcionários!$C$8:$E$207,3,FALSE),"")</f>
        <v/>
      </c>
      <c r="AC1123" s="50" t="str">
        <f>IF(AB1123="","",IF(COUNTIFS($AB$7:$AB$3006,AB1123,$AQ$7:$AQ$3006,'RC'!$E$6)=0,"",COUNTIFS($M$7:$M$3006,"Concluída no prazo",$AB$7:$AB$3006,AB1123,$AQ$7:$AQ$3006,'RC'!$E$6)/COUNTIFS($AB$7:$AB$3006,AB1123,$AQ$7:$AQ$3006,'RC'!$E$6)))</f>
        <v/>
      </c>
      <c r="AD1123" s="48">
        <f>SUMIF($AQ$7:$AQ$3006,'RC'!$E$6,$J$7:$J$3006)+SUMIF($AQ$7:$AQ$3006,'RC'!$E$6,$L$7:$L$3006)</f>
        <v>21</v>
      </c>
      <c r="AF1123" s="48">
        <v>3.8839999999996599E-2</v>
      </c>
      <c r="AG1123" s="48">
        <f>IF(OR(AQ1123="",AQ1123&lt;&gt;'RC'!$E$6,AB1123&lt;&gt;'RC'!$D$21),0,1)</f>
        <v>0</v>
      </c>
      <c r="AH1123" s="48">
        <f t="shared" si="394"/>
        <v>3.8839999999996599E-2</v>
      </c>
      <c r="AI1123" s="48" t="str">
        <f t="shared" si="376"/>
        <v/>
      </c>
      <c r="AJ1123" s="48" t="str">
        <f t="shared" si="377"/>
        <v/>
      </c>
      <c r="AK1123" s="52" t="str">
        <f t="shared" si="378"/>
        <v/>
      </c>
      <c r="AL1123" s="52" t="str">
        <f t="shared" si="379"/>
        <v/>
      </c>
      <c r="AM1123" s="48" t="str">
        <f t="shared" si="380"/>
        <v/>
      </c>
      <c r="AN1123" s="48" t="str">
        <f t="shared" si="381"/>
        <v/>
      </c>
      <c r="AP1123" s="18" t="str">
        <f t="shared" si="382"/>
        <v/>
      </c>
      <c r="AQ1123" s="18" t="str">
        <f t="shared" si="383"/>
        <v/>
      </c>
      <c r="AR1123" s="18">
        <v>3.884E-2</v>
      </c>
      <c r="AS1123" s="18">
        <f>IF(AF!$D$27="Todos",1,IF(M1123=AF!$D$27,1,0))</f>
        <v>1</v>
      </c>
      <c r="AT1123" s="53">
        <f>IF(AND(E1123=AF!$D$6,OR(LT!M1123=AF!$D$27,AF!$D$27="Todos"),OR(AP1123=AF!$E$8,AQ1123=AF!$E$8)),AR1123+AS1123,0)</f>
        <v>0</v>
      </c>
      <c r="AU1123" s="18" t="str">
        <f t="shared" si="384"/>
        <v/>
      </c>
      <c r="AV1123" s="54" t="str">
        <f t="shared" si="385"/>
        <v/>
      </c>
      <c r="AW1123" s="54" t="str">
        <f t="shared" si="386"/>
        <v/>
      </c>
      <c r="AX1123" s="18" t="str">
        <f t="shared" si="387"/>
        <v/>
      </c>
      <c r="AY1123" s="18" t="str">
        <f t="shared" si="388"/>
        <v/>
      </c>
      <c r="BA1123" s="18">
        <f>IF($E1123=AF!$D$6,IF($M1123="Concluída no prazo",2,IF($M1123="Concluída com atraso",1,0)),0)</f>
        <v>0</v>
      </c>
      <c r="BB1123" s="18">
        <f>IF($E1123=AF!$D$6,IF($M1123="Atrasada",2,IF($M1123="Concluída com atraso",1,0)),0)</f>
        <v>0</v>
      </c>
      <c r="BC1123" s="18">
        <v>1.1169999999999999E-2</v>
      </c>
      <c r="BD1123" s="18">
        <f t="shared" si="395"/>
        <v>1.1169999999999999E-2</v>
      </c>
      <c r="BE1123" s="18">
        <f t="shared" si="395"/>
        <v>1.1169999999999999E-2</v>
      </c>
      <c r="BF1123" s="18" t="str">
        <f t="shared" si="389"/>
        <v/>
      </c>
      <c r="BN1123" s="18" t="str">
        <f t="shared" si="390"/>
        <v>s</v>
      </c>
    </row>
    <row r="1124" spans="3:66" ht="50.1" customHeight="1" thickTop="1" thickBot="1" x14ac:dyDescent="0.3">
      <c r="C1124" s="46"/>
      <c r="D1124" s="46"/>
      <c r="E1124" s="46"/>
      <c r="F1124" s="122"/>
      <c r="G1124" s="122"/>
      <c r="H1124" s="78" t="str">
        <f t="shared" si="391"/>
        <v/>
      </c>
      <c r="I1124" s="78" t="str">
        <f t="shared" si="392"/>
        <v/>
      </c>
      <c r="J1124" s="16"/>
      <c r="K1124" s="46" t="str">
        <f t="shared" si="393"/>
        <v/>
      </c>
      <c r="L1124" s="16"/>
      <c r="M1124" s="16"/>
      <c r="N1124" s="46"/>
      <c r="O1124" s="47" t="str">
        <f t="shared" si="396"/>
        <v/>
      </c>
      <c r="P1124" s="47"/>
      <c r="Q1124" s="48" t="str">
        <f>IFERROR(VLOOKUP(E1124,Funcionários!$C$8:$E$207,3,FALSE),"")</f>
        <v/>
      </c>
      <c r="R1124" s="47"/>
      <c r="S1124" s="49" t="str">
        <f t="shared" si="397"/>
        <v/>
      </c>
      <c r="T1124" s="49">
        <v>1.1180000000000001E-2</v>
      </c>
      <c r="U1124" s="48" t="str">
        <f>IF(Funcionários!C1125=0,"",Funcionários!C1125)</f>
        <v/>
      </c>
      <c r="V1124" s="50">
        <f>IF(U1124="",0,IF(COUNTIFS($E$7:$E$3006,U1124,$I$7:$I$3006,'RC'!$E$6)=0,0,COUNTIFS($M$7:$M$3006,"Concluída no prazo",$E$7:$E$3006,U1124,$I$7:$I$3006,'RC'!$E$6)/COUNTIFS($E$7:$E$3006,U1124,$I$7:$I$3006,'RC'!$E$6)))</f>
        <v>0</v>
      </c>
      <c r="W1124" s="49">
        <f>SUMIFS($J$7:$J$3006,$E$7:$E$3006,U1124,$I$7:$I$3006,'RC'!$E$6)+SUMIFS($L$7:$L$3006,$E$7:$E$3006,U1124,$I$7:$I$3006,'RC'!$E$6)</f>
        <v>0</v>
      </c>
      <c r="X1124" s="48">
        <f>COUNTIFS($E$7:$E$3006,U1124,$I$7:$I$3006,'RC'!$E$6)</f>
        <v>0</v>
      </c>
      <c r="Y1124" s="48"/>
      <c r="Z1124" s="51" t="str">
        <f>IF(AQ1124='RC'!$E$6,AC1124*1000+AD1124,"")</f>
        <v/>
      </c>
      <c r="AA1124" s="51" t="str">
        <f>IF(AB1124="","",IF(AQ1124='RC'!$E$6,AC1124*1000-AD1124,""))</f>
        <v/>
      </c>
      <c r="AB1124" s="48" t="str">
        <f>IFERROR(VLOOKUP(E1124,Funcionários!$C$8:$E$207,3,FALSE),"")</f>
        <v/>
      </c>
      <c r="AC1124" s="50" t="str">
        <f>IF(AB1124="","",IF(COUNTIFS($AB$7:$AB$3006,AB1124,$AQ$7:$AQ$3006,'RC'!$E$6)=0,"",COUNTIFS($M$7:$M$3006,"Concluída no prazo",$AB$7:$AB$3006,AB1124,$AQ$7:$AQ$3006,'RC'!$E$6)/COUNTIFS($AB$7:$AB$3006,AB1124,$AQ$7:$AQ$3006,'RC'!$E$6)))</f>
        <v/>
      </c>
      <c r="AD1124" s="48">
        <f>SUMIF($AQ$7:$AQ$3006,'RC'!$E$6,$J$7:$J$3006)+SUMIF($AQ$7:$AQ$3006,'RC'!$E$6,$L$7:$L$3006)</f>
        <v>21</v>
      </c>
      <c r="AF1124" s="48">
        <v>3.8829999999996603E-2</v>
      </c>
      <c r="AG1124" s="48">
        <f>IF(OR(AQ1124="",AQ1124&lt;&gt;'RC'!$E$6,AB1124&lt;&gt;'RC'!$D$21),0,1)</f>
        <v>0</v>
      </c>
      <c r="AH1124" s="48">
        <f t="shared" si="394"/>
        <v>3.8829999999996603E-2</v>
      </c>
      <c r="AI1124" s="48" t="str">
        <f t="shared" si="376"/>
        <v/>
      </c>
      <c r="AJ1124" s="48" t="str">
        <f t="shared" si="377"/>
        <v/>
      </c>
      <c r="AK1124" s="52" t="str">
        <f t="shared" si="378"/>
        <v/>
      </c>
      <c r="AL1124" s="52" t="str">
        <f t="shared" si="379"/>
        <v/>
      </c>
      <c r="AM1124" s="48" t="str">
        <f t="shared" si="380"/>
        <v/>
      </c>
      <c r="AN1124" s="48" t="str">
        <f t="shared" si="381"/>
        <v/>
      </c>
      <c r="AP1124" s="18" t="str">
        <f t="shared" si="382"/>
        <v/>
      </c>
      <c r="AQ1124" s="18" t="str">
        <f t="shared" si="383"/>
        <v/>
      </c>
      <c r="AR1124" s="18">
        <v>3.8830000000000003E-2</v>
      </c>
      <c r="AS1124" s="18">
        <f>IF(AF!$D$27="Todos",1,IF(M1124=AF!$D$27,1,0))</f>
        <v>1</v>
      </c>
      <c r="AT1124" s="53">
        <f>IF(AND(E1124=AF!$D$6,OR(LT!M1124=AF!$D$27,AF!$D$27="Todos"),OR(AP1124=AF!$E$8,AQ1124=AF!$E$8)),AR1124+AS1124,0)</f>
        <v>0</v>
      </c>
      <c r="AU1124" s="18" t="str">
        <f t="shared" si="384"/>
        <v/>
      </c>
      <c r="AV1124" s="54" t="str">
        <f t="shared" si="385"/>
        <v/>
      </c>
      <c r="AW1124" s="54" t="str">
        <f t="shared" si="386"/>
        <v/>
      </c>
      <c r="AX1124" s="18" t="str">
        <f t="shared" si="387"/>
        <v/>
      </c>
      <c r="AY1124" s="18" t="str">
        <f t="shared" si="388"/>
        <v/>
      </c>
      <c r="BA1124" s="18">
        <f>IF($E1124=AF!$D$6,IF($M1124="Concluída no prazo",2,IF($M1124="Concluída com atraso",1,0)),0)</f>
        <v>0</v>
      </c>
      <c r="BB1124" s="18">
        <f>IF($E1124=AF!$D$6,IF($M1124="Atrasada",2,IF($M1124="Concluída com atraso",1,0)),0)</f>
        <v>0</v>
      </c>
      <c r="BC1124" s="18">
        <v>1.1180000000000001E-2</v>
      </c>
      <c r="BD1124" s="18">
        <f t="shared" si="395"/>
        <v>1.1180000000000001E-2</v>
      </c>
      <c r="BE1124" s="18">
        <f t="shared" si="395"/>
        <v>1.1180000000000001E-2</v>
      </c>
      <c r="BF1124" s="18" t="str">
        <f t="shared" si="389"/>
        <v/>
      </c>
      <c r="BN1124" s="18" t="str">
        <f t="shared" si="390"/>
        <v>s</v>
      </c>
    </row>
    <row r="1125" spans="3:66" ht="50.1" customHeight="1" thickTop="1" thickBot="1" x14ac:dyDescent="0.3">
      <c r="C1125" s="46"/>
      <c r="D1125" s="46"/>
      <c r="E1125" s="46"/>
      <c r="F1125" s="122"/>
      <c r="G1125" s="122"/>
      <c r="H1125" s="78" t="str">
        <f t="shared" si="391"/>
        <v/>
      </c>
      <c r="I1125" s="78" t="str">
        <f t="shared" si="392"/>
        <v/>
      </c>
      <c r="J1125" s="16"/>
      <c r="K1125" s="46" t="str">
        <f t="shared" si="393"/>
        <v/>
      </c>
      <c r="L1125" s="16"/>
      <c r="M1125" s="16"/>
      <c r="N1125" s="46"/>
      <c r="O1125" s="47" t="str">
        <f t="shared" si="396"/>
        <v/>
      </c>
      <c r="P1125" s="47"/>
      <c r="Q1125" s="48" t="str">
        <f>IFERROR(VLOOKUP(E1125,Funcionários!$C$8:$E$207,3,FALSE),"")</f>
        <v/>
      </c>
      <c r="R1125" s="47"/>
      <c r="S1125" s="49" t="str">
        <f t="shared" si="397"/>
        <v/>
      </c>
      <c r="T1125" s="49">
        <v>1.119E-2</v>
      </c>
      <c r="U1125" s="48" t="str">
        <f>IF(Funcionários!C1126=0,"",Funcionários!C1126)</f>
        <v/>
      </c>
      <c r="V1125" s="50">
        <f>IF(U1125="",0,IF(COUNTIFS($E$7:$E$3006,U1125,$I$7:$I$3006,'RC'!$E$6)=0,0,COUNTIFS($M$7:$M$3006,"Concluída no prazo",$E$7:$E$3006,U1125,$I$7:$I$3006,'RC'!$E$6)/COUNTIFS($E$7:$E$3006,U1125,$I$7:$I$3006,'RC'!$E$6)))</f>
        <v>0</v>
      </c>
      <c r="W1125" s="49">
        <f>SUMIFS($J$7:$J$3006,$E$7:$E$3006,U1125,$I$7:$I$3006,'RC'!$E$6)+SUMIFS($L$7:$L$3006,$E$7:$E$3006,U1125,$I$7:$I$3006,'RC'!$E$6)</f>
        <v>0</v>
      </c>
      <c r="X1125" s="48">
        <f>COUNTIFS($E$7:$E$3006,U1125,$I$7:$I$3006,'RC'!$E$6)</f>
        <v>0</v>
      </c>
      <c r="Y1125" s="48"/>
      <c r="Z1125" s="51" t="str">
        <f>IF(AQ1125='RC'!$E$6,AC1125*1000+AD1125,"")</f>
        <v/>
      </c>
      <c r="AA1125" s="51" t="str">
        <f>IF(AB1125="","",IF(AQ1125='RC'!$E$6,AC1125*1000-AD1125,""))</f>
        <v/>
      </c>
      <c r="AB1125" s="48" t="str">
        <f>IFERROR(VLOOKUP(E1125,Funcionários!$C$8:$E$207,3,FALSE),"")</f>
        <v/>
      </c>
      <c r="AC1125" s="50" t="str">
        <f>IF(AB1125="","",IF(COUNTIFS($AB$7:$AB$3006,AB1125,$AQ$7:$AQ$3006,'RC'!$E$6)=0,"",COUNTIFS($M$7:$M$3006,"Concluída no prazo",$AB$7:$AB$3006,AB1125,$AQ$7:$AQ$3006,'RC'!$E$6)/COUNTIFS($AB$7:$AB$3006,AB1125,$AQ$7:$AQ$3006,'RC'!$E$6)))</f>
        <v/>
      </c>
      <c r="AD1125" s="48">
        <f>SUMIF($AQ$7:$AQ$3006,'RC'!$E$6,$J$7:$J$3006)+SUMIF($AQ$7:$AQ$3006,'RC'!$E$6,$L$7:$L$3006)</f>
        <v>21</v>
      </c>
      <c r="AF1125" s="48">
        <v>3.88199999999966E-2</v>
      </c>
      <c r="AG1125" s="48">
        <f>IF(OR(AQ1125="",AQ1125&lt;&gt;'RC'!$E$6,AB1125&lt;&gt;'RC'!$D$21),0,1)</f>
        <v>0</v>
      </c>
      <c r="AH1125" s="48">
        <f t="shared" si="394"/>
        <v>3.88199999999966E-2</v>
      </c>
      <c r="AI1125" s="48" t="str">
        <f t="shared" si="376"/>
        <v/>
      </c>
      <c r="AJ1125" s="48" t="str">
        <f t="shared" si="377"/>
        <v/>
      </c>
      <c r="AK1125" s="52" t="str">
        <f t="shared" si="378"/>
        <v/>
      </c>
      <c r="AL1125" s="52" t="str">
        <f t="shared" si="379"/>
        <v/>
      </c>
      <c r="AM1125" s="48" t="str">
        <f t="shared" si="380"/>
        <v/>
      </c>
      <c r="AN1125" s="48" t="str">
        <f t="shared" si="381"/>
        <v/>
      </c>
      <c r="AP1125" s="18" t="str">
        <f t="shared" si="382"/>
        <v/>
      </c>
      <c r="AQ1125" s="18" t="str">
        <f t="shared" si="383"/>
        <v/>
      </c>
      <c r="AR1125" s="18">
        <v>3.882E-2</v>
      </c>
      <c r="AS1125" s="18">
        <f>IF(AF!$D$27="Todos",1,IF(M1125=AF!$D$27,1,0))</f>
        <v>1</v>
      </c>
      <c r="AT1125" s="53">
        <f>IF(AND(E1125=AF!$D$6,OR(LT!M1125=AF!$D$27,AF!$D$27="Todos"),OR(AP1125=AF!$E$8,AQ1125=AF!$E$8)),AR1125+AS1125,0)</f>
        <v>0</v>
      </c>
      <c r="AU1125" s="18" t="str">
        <f t="shared" si="384"/>
        <v/>
      </c>
      <c r="AV1125" s="54" t="str">
        <f t="shared" si="385"/>
        <v/>
      </c>
      <c r="AW1125" s="54" t="str">
        <f t="shared" si="386"/>
        <v/>
      </c>
      <c r="AX1125" s="18" t="str">
        <f t="shared" si="387"/>
        <v/>
      </c>
      <c r="AY1125" s="18" t="str">
        <f t="shared" si="388"/>
        <v/>
      </c>
      <c r="BA1125" s="18">
        <f>IF($E1125=AF!$D$6,IF($M1125="Concluída no prazo",2,IF($M1125="Concluída com atraso",1,0)),0)</f>
        <v>0</v>
      </c>
      <c r="BB1125" s="18">
        <f>IF($E1125=AF!$D$6,IF($M1125="Atrasada",2,IF($M1125="Concluída com atraso",1,0)),0)</f>
        <v>0</v>
      </c>
      <c r="BC1125" s="18">
        <v>1.119E-2</v>
      </c>
      <c r="BD1125" s="18">
        <f t="shared" si="395"/>
        <v>1.119E-2</v>
      </c>
      <c r="BE1125" s="18">
        <f t="shared" si="395"/>
        <v>1.119E-2</v>
      </c>
      <c r="BF1125" s="18" t="str">
        <f t="shared" si="389"/>
        <v/>
      </c>
      <c r="BN1125" s="18" t="str">
        <f t="shared" si="390"/>
        <v>s</v>
      </c>
    </row>
    <row r="1126" spans="3:66" ht="50.1" customHeight="1" thickTop="1" thickBot="1" x14ac:dyDescent="0.3">
      <c r="C1126" s="46"/>
      <c r="D1126" s="46"/>
      <c r="E1126" s="46"/>
      <c r="F1126" s="122"/>
      <c r="G1126" s="122"/>
      <c r="H1126" s="78" t="str">
        <f t="shared" si="391"/>
        <v/>
      </c>
      <c r="I1126" s="78" t="str">
        <f t="shared" si="392"/>
        <v/>
      </c>
      <c r="J1126" s="16"/>
      <c r="K1126" s="46" t="str">
        <f t="shared" si="393"/>
        <v/>
      </c>
      <c r="L1126" s="16"/>
      <c r="M1126" s="16"/>
      <c r="N1126" s="46"/>
      <c r="O1126" s="47" t="str">
        <f t="shared" si="396"/>
        <v/>
      </c>
      <c r="P1126" s="47"/>
      <c r="Q1126" s="48" t="str">
        <f>IFERROR(VLOOKUP(E1126,Funcionários!$C$8:$E$207,3,FALSE),"")</f>
        <v/>
      </c>
      <c r="R1126" s="47"/>
      <c r="S1126" s="49" t="str">
        <f t="shared" si="397"/>
        <v/>
      </c>
      <c r="T1126" s="49">
        <v>1.12E-2</v>
      </c>
      <c r="U1126" s="48" t="str">
        <f>IF(Funcionários!C1127=0,"",Funcionários!C1127)</f>
        <v/>
      </c>
      <c r="V1126" s="50">
        <f>IF(U1126="",0,IF(COUNTIFS($E$7:$E$3006,U1126,$I$7:$I$3006,'RC'!$E$6)=0,0,COUNTIFS($M$7:$M$3006,"Concluída no prazo",$E$7:$E$3006,U1126,$I$7:$I$3006,'RC'!$E$6)/COUNTIFS($E$7:$E$3006,U1126,$I$7:$I$3006,'RC'!$E$6)))</f>
        <v>0</v>
      </c>
      <c r="W1126" s="49">
        <f>SUMIFS($J$7:$J$3006,$E$7:$E$3006,U1126,$I$7:$I$3006,'RC'!$E$6)+SUMIFS($L$7:$L$3006,$E$7:$E$3006,U1126,$I$7:$I$3006,'RC'!$E$6)</f>
        <v>0</v>
      </c>
      <c r="X1126" s="48">
        <f>COUNTIFS($E$7:$E$3006,U1126,$I$7:$I$3006,'RC'!$E$6)</f>
        <v>0</v>
      </c>
      <c r="Y1126" s="48"/>
      <c r="Z1126" s="51" t="str">
        <f>IF(AQ1126='RC'!$E$6,AC1126*1000+AD1126,"")</f>
        <v/>
      </c>
      <c r="AA1126" s="51" t="str">
        <f>IF(AB1126="","",IF(AQ1126='RC'!$E$6,AC1126*1000-AD1126,""))</f>
        <v/>
      </c>
      <c r="AB1126" s="48" t="str">
        <f>IFERROR(VLOOKUP(E1126,Funcionários!$C$8:$E$207,3,FALSE),"")</f>
        <v/>
      </c>
      <c r="AC1126" s="50" t="str">
        <f>IF(AB1126="","",IF(COUNTIFS($AB$7:$AB$3006,AB1126,$AQ$7:$AQ$3006,'RC'!$E$6)=0,"",COUNTIFS($M$7:$M$3006,"Concluída no prazo",$AB$7:$AB$3006,AB1126,$AQ$7:$AQ$3006,'RC'!$E$6)/COUNTIFS($AB$7:$AB$3006,AB1126,$AQ$7:$AQ$3006,'RC'!$E$6)))</f>
        <v/>
      </c>
      <c r="AD1126" s="48">
        <f>SUMIF($AQ$7:$AQ$3006,'RC'!$E$6,$J$7:$J$3006)+SUMIF($AQ$7:$AQ$3006,'RC'!$E$6,$L$7:$L$3006)</f>
        <v>21</v>
      </c>
      <c r="AF1126" s="48">
        <v>3.8809999999996597E-2</v>
      </c>
      <c r="AG1126" s="48">
        <f>IF(OR(AQ1126="",AQ1126&lt;&gt;'RC'!$E$6,AB1126&lt;&gt;'RC'!$D$21),0,1)</f>
        <v>0</v>
      </c>
      <c r="AH1126" s="48">
        <f t="shared" si="394"/>
        <v>3.8809999999996597E-2</v>
      </c>
      <c r="AI1126" s="48" t="str">
        <f t="shared" si="376"/>
        <v/>
      </c>
      <c r="AJ1126" s="48" t="str">
        <f t="shared" si="377"/>
        <v/>
      </c>
      <c r="AK1126" s="52" t="str">
        <f t="shared" si="378"/>
        <v/>
      </c>
      <c r="AL1126" s="52" t="str">
        <f t="shared" si="379"/>
        <v/>
      </c>
      <c r="AM1126" s="48" t="str">
        <f t="shared" si="380"/>
        <v/>
      </c>
      <c r="AN1126" s="48" t="str">
        <f t="shared" si="381"/>
        <v/>
      </c>
      <c r="AP1126" s="18" t="str">
        <f t="shared" si="382"/>
        <v/>
      </c>
      <c r="AQ1126" s="18" t="str">
        <f t="shared" si="383"/>
        <v/>
      </c>
      <c r="AR1126" s="18">
        <v>3.8809999999999997E-2</v>
      </c>
      <c r="AS1126" s="18">
        <f>IF(AF!$D$27="Todos",1,IF(M1126=AF!$D$27,1,0))</f>
        <v>1</v>
      </c>
      <c r="AT1126" s="53">
        <f>IF(AND(E1126=AF!$D$6,OR(LT!M1126=AF!$D$27,AF!$D$27="Todos"),OR(AP1126=AF!$E$8,AQ1126=AF!$E$8)),AR1126+AS1126,0)</f>
        <v>0</v>
      </c>
      <c r="AU1126" s="18" t="str">
        <f t="shared" si="384"/>
        <v/>
      </c>
      <c r="AV1126" s="54" t="str">
        <f t="shared" si="385"/>
        <v/>
      </c>
      <c r="AW1126" s="54" t="str">
        <f t="shared" si="386"/>
        <v/>
      </c>
      <c r="AX1126" s="18" t="str">
        <f t="shared" si="387"/>
        <v/>
      </c>
      <c r="AY1126" s="18" t="str">
        <f t="shared" si="388"/>
        <v/>
      </c>
      <c r="BA1126" s="18">
        <f>IF($E1126=AF!$D$6,IF($M1126="Concluída no prazo",2,IF($M1126="Concluída com atraso",1,0)),0)</f>
        <v>0</v>
      </c>
      <c r="BB1126" s="18">
        <f>IF($E1126=AF!$D$6,IF($M1126="Atrasada",2,IF($M1126="Concluída com atraso",1,0)),0)</f>
        <v>0</v>
      </c>
      <c r="BC1126" s="18">
        <v>1.12E-2</v>
      </c>
      <c r="BD1126" s="18">
        <f t="shared" si="395"/>
        <v>1.12E-2</v>
      </c>
      <c r="BE1126" s="18">
        <f t="shared" si="395"/>
        <v>1.12E-2</v>
      </c>
      <c r="BF1126" s="18" t="str">
        <f t="shared" si="389"/>
        <v/>
      </c>
      <c r="BN1126" s="18" t="str">
        <f t="shared" si="390"/>
        <v>s</v>
      </c>
    </row>
    <row r="1127" spans="3:66" ht="50.1" customHeight="1" thickTop="1" thickBot="1" x14ac:dyDescent="0.3">
      <c r="C1127" s="46"/>
      <c r="D1127" s="46"/>
      <c r="E1127" s="46"/>
      <c r="F1127" s="122"/>
      <c r="G1127" s="122"/>
      <c r="H1127" s="78" t="str">
        <f t="shared" si="391"/>
        <v/>
      </c>
      <c r="I1127" s="78" t="str">
        <f t="shared" si="392"/>
        <v/>
      </c>
      <c r="J1127" s="16"/>
      <c r="K1127" s="46" t="str">
        <f t="shared" si="393"/>
        <v/>
      </c>
      <c r="L1127" s="16"/>
      <c r="M1127" s="16"/>
      <c r="N1127" s="46"/>
      <c r="O1127" s="47" t="str">
        <f t="shared" si="396"/>
        <v/>
      </c>
      <c r="P1127" s="47"/>
      <c r="Q1127" s="48" t="str">
        <f>IFERROR(VLOOKUP(E1127,Funcionários!$C$8:$E$207,3,FALSE),"")</f>
        <v/>
      </c>
      <c r="R1127" s="47"/>
      <c r="S1127" s="49" t="str">
        <f t="shared" si="397"/>
        <v/>
      </c>
      <c r="T1127" s="49">
        <v>1.1209999999999999E-2</v>
      </c>
      <c r="U1127" s="48" t="str">
        <f>IF(Funcionários!C1128=0,"",Funcionários!C1128)</f>
        <v/>
      </c>
      <c r="V1127" s="50">
        <f>IF(U1127="",0,IF(COUNTIFS($E$7:$E$3006,U1127,$I$7:$I$3006,'RC'!$E$6)=0,0,COUNTIFS($M$7:$M$3006,"Concluída no prazo",$E$7:$E$3006,U1127,$I$7:$I$3006,'RC'!$E$6)/COUNTIFS($E$7:$E$3006,U1127,$I$7:$I$3006,'RC'!$E$6)))</f>
        <v>0</v>
      </c>
      <c r="W1127" s="49">
        <f>SUMIFS($J$7:$J$3006,$E$7:$E$3006,U1127,$I$7:$I$3006,'RC'!$E$6)+SUMIFS($L$7:$L$3006,$E$7:$E$3006,U1127,$I$7:$I$3006,'RC'!$E$6)</f>
        <v>0</v>
      </c>
      <c r="X1127" s="48">
        <f>COUNTIFS($E$7:$E$3006,U1127,$I$7:$I$3006,'RC'!$E$6)</f>
        <v>0</v>
      </c>
      <c r="Y1127" s="48"/>
      <c r="Z1127" s="51" t="str">
        <f>IF(AQ1127='RC'!$E$6,AC1127*1000+AD1127,"")</f>
        <v/>
      </c>
      <c r="AA1127" s="51" t="str">
        <f>IF(AB1127="","",IF(AQ1127='RC'!$E$6,AC1127*1000-AD1127,""))</f>
        <v/>
      </c>
      <c r="AB1127" s="48" t="str">
        <f>IFERROR(VLOOKUP(E1127,Funcionários!$C$8:$E$207,3,FALSE),"")</f>
        <v/>
      </c>
      <c r="AC1127" s="50" t="str">
        <f>IF(AB1127="","",IF(COUNTIFS($AB$7:$AB$3006,AB1127,$AQ$7:$AQ$3006,'RC'!$E$6)=0,"",COUNTIFS($M$7:$M$3006,"Concluída no prazo",$AB$7:$AB$3006,AB1127,$AQ$7:$AQ$3006,'RC'!$E$6)/COUNTIFS($AB$7:$AB$3006,AB1127,$AQ$7:$AQ$3006,'RC'!$E$6)))</f>
        <v/>
      </c>
      <c r="AD1127" s="48">
        <f>SUMIF($AQ$7:$AQ$3006,'RC'!$E$6,$J$7:$J$3006)+SUMIF($AQ$7:$AQ$3006,'RC'!$E$6,$L$7:$L$3006)</f>
        <v>21</v>
      </c>
      <c r="AF1127" s="48">
        <v>3.8799999999996601E-2</v>
      </c>
      <c r="AG1127" s="48">
        <f>IF(OR(AQ1127="",AQ1127&lt;&gt;'RC'!$E$6,AB1127&lt;&gt;'RC'!$D$21),0,1)</f>
        <v>0</v>
      </c>
      <c r="AH1127" s="48">
        <f t="shared" si="394"/>
        <v>3.8799999999996601E-2</v>
      </c>
      <c r="AI1127" s="48" t="str">
        <f t="shared" si="376"/>
        <v/>
      </c>
      <c r="AJ1127" s="48" t="str">
        <f t="shared" si="377"/>
        <v/>
      </c>
      <c r="AK1127" s="52" t="str">
        <f t="shared" si="378"/>
        <v/>
      </c>
      <c r="AL1127" s="52" t="str">
        <f t="shared" si="379"/>
        <v/>
      </c>
      <c r="AM1127" s="48" t="str">
        <f t="shared" si="380"/>
        <v/>
      </c>
      <c r="AN1127" s="48" t="str">
        <f t="shared" si="381"/>
        <v/>
      </c>
      <c r="AP1127" s="18" t="str">
        <f t="shared" si="382"/>
        <v/>
      </c>
      <c r="AQ1127" s="18" t="str">
        <f t="shared" si="383"/>
        <v/>
      </c>
      <c r="AR1127" s="18">
        <v>3.8800000000000001E-2</v>
      </c>
      <c r="AS1127" s="18">
        <f>IF(AF!$D$27="Todos",1,IF(M1127=AF!$D$27,1,0))</f>
        <v>1</v>
      </c>
      <c r="AT1127" s="53">
        <f>IF(AND(E1127=AF!$D$6,OR(LT!M1127=AF!$D$27,AF!$D$27="Todos"),OR(AP1127=AF!$E$8,AQ1127=AF!$E$8)),AR1127+AS1127,0)</f>
        <v>0</v>
      </c>
      <c r="AU1127" s="18" t="str">
        <f t="shared" si="384"/>
        <v/>
      </c>
      <c r="AV1127" s="54" t="str">
        <f t="shared" si="385"/>
        <v/>
      </c>
      <c r="AW1127" s="54" t="str">
        <f t="shared" si="386"/>
        <v/>
      </c>
      <c r="AX1127" s="18" t="str">
        <f t="shared" si="387"/>
        <v/>
      </c>
      <c r="AY1127" s="18" t="str">
        <f t="shared" si="388"/>
        <v/>
      </c>
      <c r="BA1127" s="18">
        <f>IF($E1127=AF!$D$6,IF($M1127="Concluída no prazo",2,IF($M1127="Concluída com atraso",1,0)),0)</f>
        <v>0</v>
      </c>
      <c r="BB1127" s="18">
        <f>IF($E1127=AF!$D$6,IF($M1127="Atrasada",2,IF($M1127="Concluída com atraso",1,0)),0)</f>
        <v>0</v>
      </c>
      <c r="BC1127" s="18">
        <v>1.1209999999999999E-2</v>
      </c>
      <c r="BD1127" s="18">
        <f t="shared" si="395"/>
        <v>1.1209999999999999E-2</v>
      </c>
      <c r="BE1127" s="18">
        <f t="shared" si="395"/>
        <v>1.1209999999999999E-2</v>
      </c>
      <c r="BF1127" s="18" t="str">
        <f t="shared" si="389"/>
        <v/>
      </c>
      <c r="BN1127" s="18" t="str">
        <f t="shared" si="390"/>
        <v>s</v>
      </c>
    </row>
    <row r="1128" spans="3:66" ht="50.1" customHeight="1" thickTop="1" thickBot="1" x14ac:dyDescent="0.3">
      <c r="C1128" s="46"/>
      <c r="D1128" s="46"/>
      <c r="E1128" s="46"/>
      <c r="F1128" s="122"/>
      <c r="G1128" s="122"/>
      <c r="H1128" s="78" t="str">
        <f t="shared" si="391"/>
        <v/>
      </c>
      <c r="I1128" s="78" t="str">
        <f t="shared" si="392"/>
        <v/>
      </c>
      <c r="J1128" s="16"/>
      <c r="K1128" s="46" t="str">
        <f t="shared" si="393"/>
        <v/>
      </c>
      <c r="L1128" s="16"/>
      <c r="M1128" s="16"/>
      <c r="N1128" s="46"/>
      <c r="O1128" s="47" t="str">
        <f t="shared" si="396"/>
        <v/>
      </c>
      <c r="P1128" s="47"/>
      <c r="Q1128" s="48" t="str">
        <f>IFERROR(VLOOKUP(E1128,Funcionários!$C$8:$E$207,3,FALSE),"")</f>
        <v/>
      </c>
      <c r="R1128" s="47"/>
      <c r="S1128" s="49" t="str">
        <f t="shared" si="397"/>
        <v/>
      </c>
      <c r="T1128" s="49">
        <v>1.1220000000000001E-2</v>
      </c>
      <c r="U1128" s="48" t="str">
        <f>IF(Funcionários!C1129=0,"",Funcionários!C1129)</f>
        <v/>
      </c>
      <c r="V1128" s="50">
        <f>IF(U1128="",0,IF(COUNTIFS($E$7:$E$3006,U1128,$I$7:$I$3006,'RC'!$E$6)=0,0,COUNTIFS($M$7:$M$3006,"Concluída no prazo",$E$7:$E$3006,U1128,$I$7:$I$3006,'RC'!$E$6)/COUNTIFS($E$7:$E$3006,U1128,$I$7:$I$3006,'RC'!$E$6)))</f>
        <v>0</v>
      </c>
      <c r="W1128" s="49">
        <f>SUMIFS($J$7:$J$3006,$E$7:$E$3006,U1128,$I$7:$I$3006,'RC'!$E$6)+SUMIFS($L$7:$L$3006,$E$7:$E$3006,U1128,$I$7:$I$3006,'RC'!$E$6)</f>
        <v>0</v>
      </c>
      <c r="X1128" s="48">
        <f>COUNTIFS($E$7:$E$3006,U1128,$I$7:$I$3006,'RC'!$E$6)</f>
        <v>0</v>
      </c>
      <c r="Y1128" s="48"/>
      <c r="Z1128" s="51" t="str">
        <f>IF(AQ1128='RC'!$E$6,AC1128*1000+AD1128,"")</f>
        <v/>
      </c>
      <c r="AA1128" s="51" t="str">
        <f>IF(AB1128="","",IF(AQ1128='RC'!$E$6,AC1128*1000-AD1128,""))</f>
        <v/>
      </c>
      <c r="AB1128" s="48" t="str">
        <f>IFERROR(VLOOKUP(E1128,Funcionários!$C$8:$E$207,3,FALSE),"")</f>
        <v/>
      </c>
      <c r="AC1128" s="50" t="str">
        <f>IF(AB1128="","",IF(COUNTIFS($AB$7:$AB$3006,AB1128,$AQ$7:$AQ$3006,'RC'!$E$6)=0,"",COUNTIFS($M$7:$M$3006,"Concluída no prazo",$AB$7:$AB$3006,AB1128,$AQ$7:$AQ$3006,'RC'!$E$6)/COUNTIFS($AB$7:$AB$3006,AB1128,$AQ$7:$AQ$3006,'RC'!$E$6)))</f>
        <v/>
      </c>
      <c r="AD1128" s="48">
        <f>SUMIF($AQ$7:$AQ$3006,'RC'!$E$6,$J$7:$J$3006)+SUMIF($AQ$7:$AQ$3006,'RC'!$E$6,$L$7:$L$3006)</f>
        <v>21</v>
      </c>
      <c r="AF1128" s="48">
        <v>3.8789999999996598E-2</v>
      </c>
      <c r="AG1128" s="48">
        <f>IF(OR(AQ1128="",AQ1128&lt;&gt;'RC'!$E$6,AB1128&lt;&gt;'RC'!$D$21),0,1)</f>
        <v>0</v>
      </c>
      <c r="AH1128" s="48">
        <f t="shared" si="394"/>
        <v>3.8789999999996598E-2</v>
      </c>
      <c r="AI1128" s="48" t="str">
        <f t="shared" si="376"/>
        <v/>
      </c>
      <c r="AJ1128" s="48" t="str">
        <f t="shared" si="377"/>
        <v/>
      </c>
      <c r="AK1128" s="52" t="str">
        <f t="shared" si="378"/>
        <v/>
      </c>
      <c r="AL1128" s="52" t="str">
        <f t="shared" si="379"/>
        <v/>
      </c>
      <c r="AM1128" s="48" t="str">
        <f t="shared" si="380"/>
        <v/>
      </c>
      <c r="AN1128" s="48" t="str">
        <f t="shared" si="381"/>
        <v/>
      </c>
      <c r="AP1128" s="18" t="str">
        <f t="shared" si="382"/>
        <v/>
      </c>
      <c r="AQ1128" s="18" t="str">
        <f t="shared" si="383"/>
        <v/>
      </c>
      <c r="AR1128" s="18">
        <v>3.8789999999999998E-2</v>
      </c>
      <c r="AS1128" s="18">
        <f>IF(AF!$D$27="Todos",1,IF(M1128=AF!$D$27,1,0))</f>
        <v>1</v>
      </c>
      <c r="AT1128" s="53">
        <f>IF(AND(E1128=AF!$D$6,OR(LT!M1128=AF!$D$27,AF!$D$27="Todos"),OR(AP1128=AF!$E$8,AQ1128=AF!$E$8)),AR1128+AS1128,0)</f>
        <v>0</v>
      </c>
      <c r="AU1128" s="18" t="str">
        <f t="shared" si="384"/>
        <v/>
      </c>
      <c r="AV1128" s="54" t="str">
        <f t="shared" si="385"/>
        <v/>
      </c>
      <c r="AW1128" s="54" t="str">
        <f t="shared" si="386"/>
        <v/>
      </c>
      <c r="AX1128" s="18" t="str">
        <f t="shared" si="387"/>
        <v/>
      </c>
      <c r="AY1128" s="18" t="str">
        <f t="shared" si="388"/>
        <v/>
      </c>
      <c r="BA1128" s="18">
        <f>IF($E1128=AF!$D$6,IF($M1128="Concluída no prazo",2,IF($M1128="Concluída com atraso",1,0)),0)</f>
        <v>0</v>
      </c>
      <c r="BB1128" s="18">
        <f>IF($E1128=AF!$D$6,IF($M1128="Atrasada",2,IF($M1128="Concluída com atraso",1,0)),0)</f>
        <v>0</v>
      </c>
      <c r="BC1128" s="18">
        <v>1.1220000000000001E-2</v>
      </c>
      <c r="BD1128" s="18">
        <f t="shared" si="395"/>
        <v>1.1220000000000001E-2</v>
      </c>
      <c r="BE1128" s="18">
        <f t="shared" si="395"/>
        <v>1.1220000000000001E-2</v>
      </c>
      <c r="BF1128" s="18" t="str">
        <f t="shared" si="389"/>
        <v/>
      </c>
      <c r="BN1128" s="18" t="str">
        <f t="shared" si="390"/>
        <v>s</v>
      </c>
    </row>
    <row r="1129" spans="3:66" ht="50.1" customHeight="1" thickTop="1" thickBot="1" x14ac:dyDescent="0.3">
      <c r="C1129" s="46"/>
      <c r="D1129" s="46"/>
      <c r="E1129" s="46"/>
      <c r="F1129" s="122"/>
      <c r="G1129" s="122"/>
      <c r="H1129" s="78" t="str">
        <f t="shared" si="391"/>
        <v/>
      </c>
      <c r="I1129" s="78" t="str">
        <f t="shared" si="392"/>
        <v/>
      </c>
      <c r="J1129" s="16"/>
      <c r="K1129" s="46" t="str">
        <f t="shared" si="393"/>
        <v/>
      </c>
      <c r="L1129" s="16"/>
      <c r="M1129" s="16"/>
      <c r="N1129" s="46"/>
      <c r="O1129" s="47" t="str">
        <f t="shared" si="396"/>
        <v/>
      </c>
      <c r="P1129" s="47"/>
      <c r="Q1129" s="48" t="str">
        <f>IFERROR(VLOOKUP(E1129,Funcionários!$C$8:$E$207,3,FALSE),"")</f>
        <v/>
      </c>
      <c r="R1129" s="47"/>
      <c r="S1129" s="49" t="str">
        <f t="shared" si="397"/>
        <v/>
      </c>
      <c r="T1129" s="49">
        <v>1.123E-2</v>
      </c>
      <c r="U1129" s="48" t="str">
        <f>IF(Funcionários!C1130=0,"",Funcionários!C1130)</f>
        <v/>
      </c>
      <c r="V1129" s="50">
        <f>IF(U1129="",0,IF(COUNTIFS($E$7:$E$3006,U1129,$I$7:$I$3006,'RC'!$E$6)=0,0,COUNTIFS($M$7:$M$3006,"Concluída no prazo",$E$7:$E$3006,U1129,$I$7:$I$3006,'RC'!$E$6)/COUNTIFS($E$7:$E$3006,U1129,$I$7:$I$3006,'RC'!$E$6)))</f>
        <v>0</v>
      </c>
      <c r="W1129" s="49">
        <f>SUMIFS($J$7:$J$3006,$E$7:$E$3006,U1129,$I$7:$I$3006,'RC'!$E$6)+SUMIFS($L$7:$L$3006,$E$7:$E$3006,U1129,$I$7:$I$3006,'RC'!$E$6)</f>
        <v>0</v>
      </c>
      <c r="X1129" s="48">
        <f>COUNTIFS($E$7:$E$3006,U1129,$I$7:$I$3006,'RC'!$E$6)</f>
        <v>0</v>
      </c>
      <c r="Y1129" s="48"/>
      <c r="Z1129" s="51" t="str">
        <f>IF(AQ1129='RC'!$E$6,AC1129*1000+AD1129,"")</f>
        <v/>
      </c>
      <c r="AA1129" s="51" t="str">
        <f>IF(AB1129="","",IF(AQ1129='RC'!$E$6,AC1129*1000-AD1129,""))</f>
        <v/>
      </c>
      <c r="AB1129" s="48" t="str">
        <f>IFERROR(VLOOKUP(E1129,Funcionários!$C$8:$E$207,3,FALSE),"")</f>
        <v/>
      </c>
      <c r="AC1129" s="50" t="str">
        <f>IF(AB1129="","",IF(COUNTIFS($AB$7:$AB$3006,AB1129,$AQ$7:$AQ$3006,'RC'!$E$6)=0,"",COUNTIFS($M$7:$M$3006,"Concluída no prazo",$AB$7:$AB$3006,AB1129,$AQ$7:$AQ$3006,'RC'!$E$6)/COUNTIFS($AB$7:$AB$3006,AB1129,$AQ$7:$AQ$3006,'RC'!$E$6)))</f>
        <v/>
      </c>
      <c r="AD1129" s="48">
        <f>SUMIF($AQ$7:$AQ$3006,'RC'!$E$6,$J$7:$J$3006)+SUMIF($AQ$7:$AQ$3006,'RC'!$E$6,$L$7:$L$3006)</f>
        <v>21</v>
      </c>
      <c r="AF1129" s="48">
        <v>3.8779999999996602E-2</v>
      </c>
      <c r="AG1129" s="48">
        <f>IF(OR(AQ1129="",AQ1129&lt;&gt;'RC'!$E$6,AB1129&lt;&gt;'RC'!$D$21),0,1)</f>
        <v>0</v>
      </c>
      <c r="AH1129" s="48">
        <f t="shared" si="394"/>
        <v>3.8779999999996602E-2</v>
      </c>
      <c r="AI1129" s="48" t="str">
        <f t="shared" si="376"/>
        <v/>
      </c>
      <c r="AJ1129" s="48" t="str">
        <f t="shared" si="377"/>
        <v/>
      </c>
      <c r="AK1129" s="52" t="str">
        <f t="shared" si="378"/>
        <v/>
      </c>
      <c r="AL1129" s="52" t="str">
        <f t="shared" si="379"/>
        <v/>
      </c>
      <c r="AM1129" s="48" t="str">
        <f t="shared" si="380"/>
        <v/>
      </c>
      <c r="AN1129" s="48" t="str">
        <f t="shared" si="381"/>
        <v/>
      </c>
      <c r="AP1129" s="18" t="str">
        <f t="shared" si="382"/>
        <v/>
      </c>
      <c r="AQ1129" s="18" t="str">
        <f t="shared" si="383"/>
        <v/>
      </c>
      <c r="AR1129" s="18">
        <v>3.8780000000000002E-2</v>
      </c>
      <c r="AS1129" s="18">
        <f>IF(AF!$D$27="Todos",1,IF(M1129=AF!$D$27,1,0))</f>
        <v>1</v>
      </c>
      <c r="AT1129" s="53">
        <f>IF(AND(E1129=AF!$D$6,OR(LT!M1129=AF!$D$27,AF!$D$27="Todos"),OR(AP1129=AF!$E$8,AQ1129=AF!$E$8)),AR1129+AS1129,0)</f>
        <v>0</v>
      </c>
      <c r="AU1129" s="18" t="str">
        <f t="shared" si="384"/>
        <v/>
      </c>
      <c r="AV1129" s="54" t="str">
        <f t="shared" si="385"/>
        <v/>
      </c>
      <c r="AW1129" s="54" t="str">
        <f t="shared" si="386"/>
        <v/>
      </c>
      <c r="AX1129" s="18" t="str">
        <f t="shared" si="387"/>
        <v/>
      </c>
      <c r="AY1129" s="18" t="str">
        <f t="shared" si="388"/>
        <v/>
      </c>
      <c r="BA1129" s="18">
        <f>IF($E1129=AF!$D$6,IF($M1129="Concluída no prazo",2,IF($M1129="Concluída com atraso",1,0)),0)</f>
        <v>0</v>
      </c>
      <c r="BB1129" s="18">
        <f>IF($E1129=AF!$D$6,IF($M1129="Atrasada",2,IF($M1129="Concluída com atraso",1,0)),0)</f>
        <v>0</v>
      </c>
      <c r="BC1129" s="18">
        <v>1.123E-2</v>
      </c>
      <c r="BD1129" s="18">
        <f t="shared" si="395"/>
        <v>1.123E-2</v>
      </c>
      <c r="BE1129" s="18">
        <f t="shared" si="395"/>
        <v>1.123E-2</v>
      </c>
      <c r="BF1129" s="18" t="str">
        <f t="shared" si="389"/>
        <v/>
      </c>
      <c r="BN1129" s="18" t="str">
        <f t="shared" si="390"/>
        <v>s</v>
      </c>
    </row>
    <row r="1130" spans="3:66" ht="50.1" customHeight="1" thickTop="1" thickBot="1" x14ac:dyDescent="0.3">
      <c r="C1130" s="46"/>
      <c r="D1130" s="46"/>
      <c r="E1130" s="46"/>
      <c r="F1130" s="122"/>
      <c r="G1130" s="122"/>
      <c r="H1130" s="78" t="str">
        <f t="shared" si="391"/>
        <v/>
      </c>
      <c r="I1130" s="78" t="str">
        <f t="shared" si="392"/>
        <v/>
      </c>
      <c r="J1130" s="16"/>
      <c r="K1130" s="46" t="str">
        <f t="shared" si="393"/>
        <v/>
      </c>
      <c r="L1130" s="16"/>
      <c r="M1130" s="16"/>
      <c r="N1130" s="46"/>
      <c r="O1130" s="47" t="str">
        <f t="shared" si="396"/>
        <v/>
      </c>
      <c r="P1130" s="47"/>
      <c r="Q1130" s="48" t="str">
        <f>IFERROR(VLOOKUP(E1130,Funcionários!$C$8:$E$207,3,FALSE),"")</f>
        <v/>
      </c>
      <c r="R1130" s="47"/>
      <c r="S1130" s="49" t="str">
        <f t="shared" si="397"/>
        <v/>
      </c>
      <c r="T1130" s="49">
        <v>1.124E-2</v>
      </c>
      <c r="U1130" s="48" t="str">
        <f>IF(Funcionários!C1131=0,"",Funcionários!C1131)</f>
        <v/>
      </c>
      <c r="V1130" s="50">
        <f>IF(U1130="",0,IF(COUNTIFS($E$7:$E$3006,U1130,$I$7:$I$3006,'RC'!$E$6)=0,0,COUNTIFS($M$7:$M$3006,"Concluída no prazo",$E$7:$E$3006,U1130,$I$7:$I$3006,'RC'!$E$6)/COUNTIFS($E$7:$E$3006,U1130,$I$7:$I$3006,'RC'!$E$6)))</f>
        <v>0</v>
      </c>
      <c r="W1130" s="49">
        <f>SUMIFS($J$7:$J$3006,$E$7:$E$3006,U1130,$I$7:$I$3006,'RC'!$E$6)+SUMIFS($L$7:$L$3006,$E$7:$E$3006,U1130,$I$7:$I$3006,'RC'!$E$6)</f>
        <v>0</v>
      </c>
      <c r="X1130" s="48">
        <f>COUNTIFS($E$7:$E$3006,U1130,$I$7:$I$3006,'RC'!$E$6)</f>
        <v>0</v>
      </c>
      <c r="Y1130" s="48"/>
      <c r="Z1130" s="51" t="str">
        <f>IF(AQ1130='RC'!$E$6,AC1130*1000+AD1130,"")</f>
        <v/>
      </c>
      <c r="AA1130" s="51" t="str">
        <f>IF(AB1130="","",IF(AQ1130='RC'!$E$6,AC1130*1000-AD1130,""))</f>
        <v/>
      </c>
      <c r="AB1130" s="48" t="str">
        <f>IFERROR(VLOOKUP(E1130,Funcionários!$C$8:$E$207,3,FALSE),"")</f>
        <v/>
      </c>
      <c r="AC1130" s="50" t="str">
        <f>IF(AB1130="","",IF(COUNTIFS($AB$7:$AB$3006,AB1130,$AQ$7:$AQ$3006,'RC'!$E$6)=0,"",COUNTIFS($M$7:$M$3006,"Concluída no prazo",$AB$7:$AB$3006,AB1130,$AQ$7:$AQ$3006,'RC'!$E$6)/COUNTIFS($AB$7:$AB$3006,AB1130,$AQ$7:$AQ$3006,'RC'!$E$6)))</f>
        <v/>
      </c>
      <c r="AD1130" s="48">
        <f>SUMIF($AQ$7:$AQ$3006,'RC'!$E$6,$J$7:$J$3006)+SUMIF($AQ$7:$AQ$3006,'RC'!$E$6,$L$7:$L$3006)</f>
        <v>21</v>
      </c>
      <c r="AF1130" s="48">
        <v>3.8769999999996599E-2</v>
      </c>
      <c r="AG1130" s="48">
        <f>IF(OR(AQ1130="",AQ1130&lt;&gt;'RC'!$E$6,AB1130&lt;&gt;'RC'!$D$21),0,1)</f>
        <v>0</v>
      </c>
      <c r="AH1130" s="48">
        <f t="shared" si="394"/>
        <v>3.8769999999996599E-2</v>
      </c>
      <c r="AI1130" s="48" t="str">
        <f t="shared" si="376"/>
        <v/>
      </c>
      <c r="AJ1130" s="48" t="str">
        <f t="shared" si="377"/>
        <v/>
      </c>
      <c r="AK1130" s="52" t="str">
        <f t="shared" si="378"/>
        <v/>
      </c>
      <c r="AL1130" s="52" t="str">
        <f t="shared" si="379"/>
        <v/>
      </c>
      <c r="AM1130" s="48" t="str">
        <f t="shared" si="380"/>
        <v/>
      </c>
      <c r="AN1130" s="48" t="str">
        <f t="shared" si="381"/>
        <v/>
      </c>
      <c r="AP1130" s="18" t="str">
        <f t="shared" si="382"/>
        <v/>
      </c>
      <c r="AQ1130" s="18" t="str">
        <f t="shared" si="383"/>
        <v/>
      </c>
      <c r="AR1130" s="18">
        <v>3.8769999999999999E-2</v>
      </c>
      <c r="AS1130" s="18">
        <f>IF(AF!$D$27="Todos",1,IF(M1130=AF!$D$27,1,0))</f>
        <v>1</v>
      </c>
      <c r="AT1130" s="53">
        <f>IF(AND(E1130=AF!$D$6,OR(LT!M1130=AF!$D$27,AF!$D$27="Todos"),OR(AP1130=AF!$E$8,AQ1130=AF!$E$8)),AR1130+AS1130,0)</f>
        <v>0</v>
      </c>
      <c r="AU1130" s="18" t="str">
        <f t="shared" si="384"/>
        <v/>
      </c>
      <c r="AV1130" s="54" t="str">
        <f t="shared" si="385"/>
        <v/>
      </c>
      <c r="AW1130" s="54" t="str">
        <f t="shared" si="386"/>
        <v/>
      </c>
      <c r="AX1130" s="18" t="str">
        <f t="shared" si="387"/>
        <v/>
      </c>
      <c r="AY1130" s="18" t="str">
        <f t="shared" si="388"/>
        <v/>
      </c>
      <c r="BA1130" s="18">
        <f>IF($E1130=AF!$D$6,IF($M1130="Concluída no prazo",2,IF($M1130="Concluída com atraso",1,0)),0)</f>
        <v>0</v>
      </c>
      <c r="BB1130" s="18">
        <f>IF($E1130=AF!$D$6,IF($M1130="Atrasada",2,IF($M1130="Concluída com atraso",1,0)),0)</f>
        <v>0</v>
      </c>
      <c r="BC1130" s="18">
        <v>1.124E-2</v>
      </c>
      <c r="BD1130" s="18">
        <f t="shared" si="395"/>
        <v>1.124E-2</v>
      </c>
      <c r="BE1130" s="18">
        <f t="shared" si="395"/>
        <v>1.124E-2</v>
      </c>
      <c r="BF1130" s="18" t="str">
        <f t="shared" si="389"/>
        <v/>
      </c>
      <c r="BN1130" s="18" t="str">
        <f t="shared" si="390"/>
        <v>s</v>
      </c>
    </row>
    <row r="1131" spans="3:66" ht="50.1" customHeight="1" thickTop="1" thickBot="1" x14ac:dyDescent="0.3">
      <c r="C1131" s="46"/>
      <c r="D1131" s="46"/>
      <c r="E1131" s="46"/>
      <c r="F1131" s="122"/>
      <c r="G1131" s="122"/>
      <c r="H1131" s="78" t="str">
        <f t="shared" si="391"/>
        <v/>
      </c>
      <c r="I1131" s="78" t="str">
        <f t="shared" si="392"/>
        <v/>
      </c>
      <c r="J1131" s="16"/>
      <c r="K1131" s="46" t="str">
        <f t="shared" si="393"/>
        <v/>
      </c>
      <c r="L1131" s="16"/>
      <c r="M1131" s="16"/>
      <c r="N1131" s="46"/>
      <c r="O1131" s="47" t="str">
        <f t="shared" si="396"/>
        <v/>
      </c>
      <c r="P1131" s="47"/>
      <c r="Q1131" s="48" t="str">
        <f>IFERROR(VLOOKUP(E1131,Funcionários!$C$8:$E$207,3,FALSE),"")</f>
        <v/>
      </c>
      <c r="R1131" s="47"/>
      <c r="S1131" s="49" t="str">
        <f t="shared" si="397"/>
        <v/>
      </c>
      <c r="T1131" s="49">
        <v>1.125E-2</v>
      </c>
      <c r="U1131" s="48" t="str">
        <f>IF(Funcionários!C1132=0,"",Funcionários!C1132)</f>
        <v/>
      </c>
      <c r="V1131" s="50">
        <f>IF(U1131="",0,IF(COUNTIFS($E$7:$E$3006,U1131,$I$7:$I$3006,'RC'!$E$6)=0,0,COUNTIFS($M$7:$M$3006,"Concluída no prazo",$E$7:$E$3006,U1131,$I$7:$I$3006,'RC'!$E$6)/COUNTIFS($E$7:$E$3006,U1131,$I$7:$I$3006,'RC'!$E$6)))</f>
        <v>0</v>
      </c>
      <c r="W1131" s="49">
        <f>SUMIFS($J$7:$J$3006,$E$7:$E$3006,U1131,$I$7:$I$3006,'RC'!$E$6)+SUMIFS($L$7:$L$3006,$E$7:$E$3006,U1131,$I$7:$I$3006,'RC'!$E$6)</f>
        <v>0</v>
      </c>
      <c r="X1131" s="48">
        <f>COUNTIFS($E$7:$E$3006,U1131,$I$7:$I$3006,'RC'!$E$6)</f>
        <v>0</v>
      </c>
      <c r="Y1131" s="48"/>
      <c r="Z1131" s="51" t="str">
        <f>IF(AQ1131='RC'!$E$6,AC1131*1000+AD1131,"")</f>
        <v/>
      </c>
      <c r="AA1131" s="51" t="str">
        <f>IF(AB1131="","",IF(AQ1131='RC'!$E$6,AC1131*1000-AD1131,""))</f>
        <v/>
      </c>
      <c r="AB1131" s="48" t="str">
        <f>IFERROR(VLOOKUP(E1131,Funcionários!$C$8:$E$207,3,FALSE),"")</f>
        <v/>
      </c>
      <c r="AC1131" s="50" t="str">
        <f>IF(AB1131="","",IF(COUNTIFS($AB$7:$AB$3006,AB1131,$AQ$7:$AQ$3006,'RC'!$E$6)=0,"",COUNTIFS($M$7:$M$3006,"Concluída no prazo",$AB$7:$AB$3006,AB1131,$AQ$7:$AQ$3006,'RC'!$E$6)/COUNTIFS($AB$7:$AB$3006,AB1131,$AQ$7:$AQ$3006,'RC'!$E$6)))</f>
        <v/>
      </c>
      <c r="AD1131" s="48">
        <f>SUMIF($AQ$7:$AQ$3006,'RC'!$E$6,$J$7:$J$3006)+SUMIF($AQ$7:$AQ$3006,'RC'!$E$6,$L$7:$L$3006)</f>
        <v>21</v>
      </c>
      <c r="AF1131" s="48">
        <v>3.8759999999996603E-2</v>
      </c>
      <c r="AG1131" s="48">
        <f>IF(OR(AQ1131="",AQ1131&lt;&gt;'RC'!$E$6,AB1131&lt;&gt;'RC'!$D$21),0,1)</f>
        <v>0</v>
      </c>
      <c r="AH1131" s="48">
        <f t="shared" si="394"/>
        <v>3.8759999999996603E-2</v>
      </c>
      <c r="AI1131" s="48" t="str">
        <f t="shared" si="376"/>
        <v/>
      </c>
      <c r="AJ1131" s="48" t="str">
        <f t="shared" si="377"/>
        <v/>
      </c>
      <c r="AK1131" s="52" t="str">
        <f t="shared" si="378"/>
        <v/>
      </c>
      <c r="AL1131" s="52" t="str">
        <f t="shared" si="379"/>
        <v/>
      </c>
      <c r="AM1131" s="48" t="str">
        <f t="shared" si="380"/>
        <v/>
      </c>
      <c r="AN1131" s="48" t="str">
        <f t="shared" si="381"/>
        <v/>
      </c>
      <c r="AP1131" s="18" t="str">
        <f t="shared" si="382"/>
        <v/>
      </c>
      <c r="AQ1131" s="18" t="str">
        <f t="shared" si="383"/>
        <v/>
      </c>
      <c r="AR1131" s="18">
        <v>3.8760000000000003E-2</v>
      </c>
      <c r="AS1131" s="18">
        <f>IF(AF!$D$27="Todos",1,IF(M1131=AF!$D$27,1,0))</f>
        <v>1</v>
      </c>
      <c r="AT1131" s="53">
        <f>IF(AND(E1131=AF!$D$6,OR(LT!M1131=AF!$D$27,AF!$D$27="Todos"),OR(AP1131=AF!$E$8,AQ1131=AF!$E$8)),AR1131+AS1131,0)</f>
        <v>0</v>
      </c>
      <c r="AU1131" s="18" t="str">
        <f t="shared" si="384"/>
        <v/>
      </c>
      <c r="AV1131" s="54" t="str">
        <f t="shared" si="385"/>
        <v/>
      </c>
      <c r="AW1131" s="54" t="str">
        <f t="shared" si="386"/>
        <v/>
      </c>
      <c r="AX1131" s="18" t="str">
        <f t="shared" si="387"/>
        <v/>
      </c>
      <c r="AY1131" s="18" t="str">
        <f t="shared" si="388"/>
        <v/>
      </c>
      <c r="BA1131" s="18">
        <f>IF($E1131=AF!$D$6,IF($M1131="Concluída no prazo",2,IF($M1131="Concluída com atraso",1,0)),0)</f>
        <v>0</v>
      </c>
      <c r="BB1131" s="18">
        <f>IF($E1131=AF!$D$6,IF($M1131="Atrasada",2,IF($M1131="Concluída com atraso",1,0)),0)</f>
        <v>0</v>
      </c>
      <c r="BC1131" s="18">
        <v>1.125E-2</v>
      </c>
      <c r="BD1131" s="18">
        <f t="shared" si="395"/>
        <v>1.125E-2</v>
      </c>
      <c r="BE1131" s="18">
        <f t="shared" si="395"/>
        <v>1.125E-2</v>
      </c>
      <c r="BF1131" s="18" t="str">
        <f t="shared" si="389"/>
        <v/>
      </c>
      <c r="BN1131" s="18" t="str">
        <f t="shared" si="390"/>
        <v>s</v>
      </c>
    </row>
    <row r="1132" spans="3:66" ht="50.1" customHeight="1" thickTop="1" thickBot="1" x14ac:dyDescent="0.3">
      <c r="C1132" s="46"/>
      <c r="D1132" s="46"/>
      <c r="E1132" s="46"/>
      <c r="F1132" s="122"/>
      <c r="G1132" s="122"/>
      <c r="H1132" s="78" t="str">
        <f t="shared" si="391"/>
        <v/>
      </c>
      <c r="I1132" s="78" t="str">
        <f t="shared" si="392"/>
        <v/>
      </c>
      <c r="J1132" s="16"/>
      <c r="K1132" s="46" t="str">
        <f t="shared" si="393"/>
        <v/>
      </c>
      <c r="L1132" s="16"/>
      <c r="M1132" s="16"/>
      <c r="N1132" s="46"/>
      <c r="O1132" s="47" t="str">
        <f t="shared" si="396"/>
        <v/>
      </c>
      <c r="P1132" s="47"/>
      <c r="Q1132" s="48" t="str">
        <f>IFERROR(VLOOKUP(E1132,Funcionários!$C$8:$E$207,3,FALSE),"")</f>
        <v/>
      </c>
      <c r="R1132" s="47"/>
      <c r="S1132" s="49" t="str">
        <f t="shared" si="397"/>
        <v/>
      </c>
      <c r="T1132" s="49">
        <v>1.1259999999999999E-2</v>
      </c>
      <c r="U1132" s="48" t="str">
        <f>IF(Funcionários!C1133=0,"",Funcionários!C1133)</f>
        <v/>
      </c>
      <c r="V1132" s="50">
        <f>IF(U1132="",0,IF(COUNTIFS($E$7:$E$3006,U1132,$I$7:$I$3006,'RC'!$E$6)=0,0,COUNTIFS($M$7:$M$3006,"Concluída no prazo",$E$7:$E$3006,U1132,$I$7:$I$3006,'RC'!$E$6)/COUNTIFS($E$7:$E$3006,U1132,$I$7:$I$3006,'RC'!$E$6)))</f>
        <v>0</v>
      </c>
      <c r="W1132" s="49">
        <f>SUMIFS($J$7:$J$3006,$E$7:$E$3006,U1132,$I$7:$I$3006,'RC'!$E$6)+SUMIFS($L$7:$L$3006,$E$7:$E$3006,U1132,$I$7:$I$3006,'RC'!$E$6)</f>
        <v>0</v>
      </c>
      <c r="X1132" s="48">
        <f>COUNTIFS($E$7:$E$3006,U1132,$I$7:$I$3006,'RC'!$E$6)</f>
        <v>0</v>
      </c>
      <c r="Y1132" s="48"/>
      <c r="Z1132" s="51" t="str">
        <f>IF(AQ1132='RC'!$E$6,AC1132*1000+AD1132,"")</f>
        <v/>
      </c>
      <c r="AA1132" s="51" t="str">
        <f>IF(AB1132="","",IF(AQ1132='RC'!$E$6,AC1132*1000-AD1132,""))</f>
        <v/>
      </c>
      <c r="AB1132" s="48" t="str">
        <f>IFERROR(VLOOKUP(E1132,Funcionários!$C$8:$E$207,3,FALSE),"")</f>
        <v/>
      </c>
      <c r="AC1132" s="50" t="str">
        <f>IF(AB1132="","",IF(COUNTIFS($AB$7:$AB$3006,AB1132,$AQ$7:$AQ$3006,'RC'!$E$6)=0,"",COUNTIFS($M$7:$M$3006,"Concluída no prazo",$AB$7:$AB$3006,AB1132,$AQ$7:$AQ$3006,'RC'!$E$6)/COUNTIFS($AB$7:$AB$3006,AB1132,$AQ$7:$AQ$3006,'RC'!$E$6)))</f>
        <v/>
      </c>
      <c r="AD1132" s="48">
        <f>SUMIF($AQ$7:$AQ$3006,'RC'!$E$6,$J$7:$J$3006)+SUMIF($AQ$7:$AQ$3006,'RC'!$E$6,$L$7:$L$3006)</f>
        <v>21</v>
      </c>
      <c r="AF1132" s="48">
        <v>3.87499999999966E-2</v>
      </c>
      <c r="AG1132" s="48">
        <f>IF(OR(AQ1132="",AQ1132&lt;&gt;'RC'!$E$6,AB1132&lt;&gt;'RC'!$D$21),0,1)</f>
        <v>0</v>
      </c>
      <c r="AH1132" s="48">
        <f t="shared" si="394"/>
        <v>3.87499999999966E-2</v>
      </c>
      <c r="AI1132" s="48" t="str">
        <f t="shared" si="376"/>
        <v/>
      </c>
      <c r="AJ1132" s="48" t="str">
        <f t="shared" si="377"/>
        <v/>
      </c>
      <c r="AK1132" s="52" t="str">
        <f t="shared" si="378"/>
        <v/>
      </c>
      <c r="AL1132" s="52" t="str">
        <f t="shared" si="379"/>
        <v/>
      </c>
      <c r="AM1132" s="48" t="str">
        <f t="shared" si="380"/>
        <v/>
      </c>
      <c r="AN1132" s="48" t="str">
        <f t="shared" si="381"/>
        <v/>
      </c>
      <c r="AP1132" s="18" t="str">
        <f t="shared" si="382"/>
        <v/>
      </c>
      <c r="AQ1132" s="18" t="str">
        <f t="shared" si="383"/>
        <v/>
      </c>
      <c r="AR1132" s="18">
        <v>3.875E-2</v>
      </c>
      <c r="AS1132" s="18">
        <f>IF(AF!$D$27="Todos",1,IF(M1132=AF!$D$27,1,0))</f>
        <v>1</v>
      </c>
      <c r="AT1132" s="53">
        <f>IF(AND(E1132=AF!$D$6,OR(LT!M1132=AF!$D$27,AF!$D$27="Todos"),OR(AP1132=AF!$E$8,AQ1132=AF!$E$8)),AR1132+AS1132,0)</f>
        <v>0</v>
      </c>
      <c r="AU1132" s="18" t="str">
        <f t="shared" si="384"/>
        <v/>
      </c>
      <c r="AV1132" s="54" t="str">
        <f t="shared" si="385"/>
        <v/>
      </c>
      <c r="AW1132" s="54" t="str">
        <f t="shared" si="386"/>
        <v/>
      </c>
      <c r="AX1132" s="18" t="str">
        <f t="shared" si="387"/>
        <v/>
      </c>
      <c r="AY1132" s="18" t="str">
        <f t="shared" si="388"/>
        <v/>
      </c>
      <c r="BA1132" s="18">
        <f>IF($E1132=AF!$D$6,IF($M1132="Concluída no prazo",2,IF($M1132="Concluída com atraso",1,0)),0)</f>
        <v>0</v>
      </c>
      <c r="BB1132" s="18">
        <f>IF($E1132=AF!$D$6,IF($M1132="Atrasada",2,IF($M1132="Concluída com atraso",1,0)),0)</f>
        <v>0</v>
      </c>
      <c r="BC1132" s="18">
        <v>1.1259999999999999E-2</v>
      </c>
      <c r="BD1132" s="18">
        <f t="shared" si="395"/>
        <v>1.1259999999999999E-2</v>
      </c>
      <c r="BE1132" s="18">
        <f t="shared" si="395"/>
        <v>1.1259999999999999E-2</v>
      </c>
      <c r="BF1132" s="18" t="str">
        <f t="shared" si="389"/>
        <v/>
      </c>
      <c r="BN1132" s="18" t="str">
        <f t="shared" si="390"/>
        <v>s</v>
      </c>
    </row>
    <row r="1133" spans="3:66" ht="50.1" customHeight="1" thickTop="1" thickBot="1" x14ac:dyDescent="0.3">
      <c r="C1133" s="46"/>
      <c r="D1133" s="46"/>
      <c r="E1133" s="46"/>
      <c r="F1133" s="122"/>
      <c r="G1133" s="122"/>
      <c r="H1133" s="78" t="str">
        <f t="shared" si="391"/>
        <v/>
      </c>
      <c r="I1133" s="78" t="str">
        <f t="shared" si="392"/>
        <v/>
      </c>
      <c r="J1133" s="16"/>
      <c r="K1133" s="46" t="str">
        <f t="shared" si="393"/>
        <v/>
      </c>
      <c r="L1133" s="16"/>
      <c r="M1133" s="16"/>
      <c r="N1133" s="46"/>
      <c r="O1133" s="47" t="str">
        <f t="shared" si="396"/>
        <v/>
      </c>
      <c r="P1133" s="47"/>
      <c r="Q1133" s="48" t="str">
        <f>IFERROR(VLOOKUP(E1133,Funcionários!$C$8:$E$207,3,FALSE),"")</f>
        <v/>
      </c>
      <c r="R1133" s="47"/>
      <c r="S1133" s="49" t="str">
        <f t="shared" si="397"/>
        <v/>
      </c>
      <c r="T1133" s="49">
        <v>1.1270000000000001E-2</v>
      </c>
      <c r="U1133" s="48" t="str">
        <f>IF(Funcionários!C1134=0,"",Funcionários!C1134)</f>
        <v/>
      </c>
      <c r="V1133" s="50">
        <f>IF(U1133="",0,IF(COUNTIFS($E$7:$E$3006,U1133,$I$7:$I$3006,'RC'!$E$6)=0,0,COUNTIFS($M$7:$M$3006,"Concluída no prazo",$E$7:$E$3006,U1133,$I$7:$I$3006,'RC'!$E$6)/COUNTIFS($E$7:$E$3006,U1133,$I$7:$I$3006,'RC'!$E$6)))</f>
        <v>0</v>
      </c>
      <c r="W1133" s="49">
        <f>SUMIFS($J$7:$J$3006,$E$7:$E$3006,U1133,$I$7:$I$3006,'RC'!$E$6)+SUMIFS($L$7:$L$3006,$E$7:$E$3006,U1133,$I$7:$I$3006,'RC'!$E$6)</f>
        <v>0</v>
      </c>
      <c r="X1133" s="48">
        <f>COUNTIFS($E$7:$E$3006,U1133,$I$7:$I$3006,'RC'!$E$6)</f>
        <v>0</v>
      </c>
      <c r="Y1133" s="48"/>
      <c r="Z1133" s="51" t="str">
        <f>IF(AQ1133='RC'!$E$6,AC1133*1000+AD1133,"")</f>
        <v/>
      </c>
      <c r="AA1133" s="51" t="str">
        <f>IF(AB1133="","",IF(AQ1133='RC'!$E$6,AC1133*1000-AD1133,""))</f>
        <v/>
      </c>
      <c r="AB1133" s="48" t="str">
        <f>IFERROR(VLOOKUP(E1133,Funcionários!$C$8:$E$207,3,FALSE),"")</f>
        <v/>
      </c>
      <c r="AC1133" s="50" t="str">
        <f>IF(AB1133="","",IF(COUNTIFS($AB$7:$AB$3006,AB1133,$AQ$7:$AQ$3006,'RC'!$E$6)=0,"",COUNTIFS($M$7:$M$3006,"Concluída no prazo",$AB$7:$AB$3006,AB1133,$AQ$7:$AQ$3006,'RC'!$E$6)/COUNTIFS($AB$7:$AB$3006,AB1133,$AQ$7:$AQ$3006,'RC'!$E$6)))</f>
        <v/>
      </c>
      <c r="AD1133" s="48">
        <f>SUMIF($AQ$7:$AQ$3006,'RC'!$E$6,$J$7:$J$3006)+SUMIF($AQ$7:$AQ$3006,'RC'!$E$6,$L$7:$L$3006)</f>
        <v>21</v>
      </c>
      <c r="AF1133" s="48">
        <v>3.8739999999996597E-2</v>
      </c>
      <c r="AG1133" s="48">
        <f>IF(OR(AQ1133="",AQ1133&lt;&gt;'RC'!$E$6,AB1133&lt;&gt;'RC'!$D$21),0,1)</f>
        <v>0</v>
      </c>
      <c r="AH1133" s="48">
        <f t="shared" si="394"/>
        <v>3.8739999999996597E-2</v>
      </c>
      <c r="AI1133" s="48" t="str">
        <f t="shared" si="376"/>
        <v/>
      </c>
      <c r="AJ1133" s="48" t="str">
        <f t="shared" si="377"/>
        <v/>
      </c>
      <c r="AK1133" s="52" t="str">
        <f t="shared" si="378"/>
        <v/>
      </c>
      <c r="AL1133" s="52" t="str">
        <f t="shared" si="379"/>
        <v/>
      </c>
      <c r="AM1133" s="48" t="str">
        <f t="shared" si="380"/>
        <v/>
      </c>
      <c r="AN1133" s="48" t="str">
        <f t="shared" si="381"/>
        <v/>
      </c>
      <c r="AP1133" s="18" t="str">
        <f t="shared" si="382"/>
        <v/>
      </c>
      <c r="AQ1133" s="18" t="str">
        <f t="shared" si="383"/>
        <v/>
      </c>
      <c r="AR1133" s="18">
        <v>3.8739999999999997E-2</v>
      </c>
      <c r="AS1133" s="18">
        <f>IF(AF!$D$27="Todos",1,IF(M1133=AF!$D$27,1,0))</f>
        <v>1</v>
      </c>
      <c r="AT1133" s="53">
        <f>IF(AND(E1133=AF!$D$6,OR(LT!M1133=AF!$D$27,AF!$D$27="Todos"),OR(AP1133=AF!$E$8,AQ1133=AF!$E$8)),AR1133+AS1133,0)</f>
        <v>0</v>
      </c>
      <c r="AU1133" s="18" t="str">
        <f t="shared" si="384"/>
        <v/>
      </c>
      <c r="AV1133" s="54" t="str">
        <f t="shared" si="385"/>
        <v/>
      </c>
      <c r="AW1133" s="54" t="str">
        <f t="shared" si="386"/>
        <v/>
      </c>
      <c r="AX1133" s="18" t="str">
        <f t="shared" si="387"/>
        <v/>
      </c>
      <c r="AY1133" s="18" t="str">
        <f t="shared" si="388"/>
        <v/>
      </c>
      <c r="BA1133" s="18">
        <f>IF($E1133=AF!$D$6,IF($M1133="Concluída no prazo",2,IF($M1133="Concluída com atraso",1,0)),0)</f>
        <v>0</v>
      </c>
      <c r="BB1133" s="18">
        <f>IF($E1133=AF!$D$6,IF($M1133="Atrasada",2,IF($M1133="Concluída com atraso",1,0)),0)</f>
        <v>0</v>
      </c>
      <c r="BC1133" s="18">
        <v>1.1270000000000001E-2</v>
      </c>
      <c r="BD1133" s="18">
        <f t="shared" si="395"/>
        <v>1.1270000000000001E-2</v>
      </c>
      <c r="BE1133" s="18">
        <f t="shared" si="395"/>
        <v>1.1270000000000001E-2</v>
      </c>
      <c r="BF1133" s="18" t="str">
        <f t="shared" si="389"/>
        <v/>
      </c>
      <c r="BN1133" s="18" t="str">
        <f t="shared" si="390"/>
        <v>s</v>
      </c>
    </row>
    <row r="1134" spans="3:66" ht="50.1" customHeight="1" thickTop="1" thickBot="1" x14ac:dyDescent="0.3">
      <c r="C1134" s="46"/>
      <c r="D1134" s="46"/>
      <c r="E1134" s="46"/>
      <c r="F1134" s="122"/>
      <c r="G1134" s="122"/>
      <c r="H1134" s="78" t="str">
        <f t="shared" si="391"/>
        <v/>
      </c>
      <c r="I1134" s="78" t="str">
        <f t="shared" si="392"/>
        <v/>
      </c>
      <c r="J1134" s="16"/>
      <c r="K1134" s="46" t="str">
        <f t="shared" si="393"/>
        <v/>
      </c>
      <c r="L1134" s="16"/>
      <c r="M1134" s="16"/>
      <c r="N1134" s="46"/>
      <c r="O1134" s="47" t="str">
        <f t="shared" si="396"/>
        <v/>
      </c>
      <c r="P1134" s="47"/>
      <c r="Q1134" s="48" t="str">
        <f>IFERROR(VLOOKUP(E1134,Funcionários!$C$8:$E$207,3,FALSE),"")</f>
        <v/>
      </c>
      <c r="R1134" s="47"/>
      <c r="S1134" s="49" t="str">
        <f t="shared" si="397"/>
        <v/>
      </c>
      <c r="T1134" s="49">
        <v>1.128E-2</v>
      </c>
      <c r="U1134" s="48" t="str">
        <f>IF(Funcionários!C1135=0,"",Funcionários!C1135)</f>
        <v/>
      </c>
      <c r="V1134" s="50">
        <f>IF(U1134="",0,IF(COUNTIFS($E$7:$E$3006,U1134,$I$7:$I$3006,'RC'!$E$6)=0,0,COUNTIFS($M$7:$M$3006,"Concluída no prazo",$E$7:$E$3006,U1134,$I$7:$I$3006,'RC'!$E$6)/COUNTIFS($E$7:$E$3006,U1134,$I$7:$I$3006,'RC'!$E$6)))</f>
        <v>0</v>
      </c>
      <c r="W1134" s="49">
        <f>SUMIFS($J$7:$J$3006,$E$7:$E$3006,U1134,$I$7:$I$3006,'RC'!$E$6)+SUMIFS($L$7:$L$3006,$E$7:$E$3006,U1134,$I$7:$I$3006,'RC'!$E$6)</f>
        <v>0</v>
      </c>
      <c r="X1134" s="48">
        <f>COUNTIFS($E$7:$E$3006,U1134,$I$7:$I$3006,'RC'!$E$6)</f>
        <v>0</v>
      </c>
      <c r="Y1134" s="48"/>
      <c r="Z1134" s="51" t="str">
        <f>IF(AQ1134='RC'!$E$6,AC1134*1000+AD1134,"")</f>
        <v/>
      </c>
      <c r="AA1134" s="51" t="str">
        <f>IF(AB1134="","",IF(AQ1134='RC'!$E$6,AC1134*1000-AD1134,""))</f>
        <v/>
      </c>
      <c r="AB1134" s="48" t="str">
        <f>IFERROR(VLOOKUP(E1134,Funcionários!$C$8:$E$207,3,FALSE),"")</f>
        <v/>
      </c>
      <c r="AC1134" s="50" t="str">
        <f>IF(AB1134="","",IF(COUNTIFS($AB$7:$AB$3006,AB1134,$AQ$7:$AQ$3006,'RC'!$E$6)=0,"",COUNTIFS($M$7:$M$3006,"Concluída no prazo",$AB$7:$AB$3006,AB1134,$AQ$7:$AQ$3006,'RC'!$E$6)/COUNTIFS($AB$7:$AB$3006,AB1134,$AQ$7:$AQ$3006,'RC'!$E$6)))</f>
        <v/>
      </c>
      <c r="AD1134" s="48">
        <f>SUMIF($AQ$7:$AQ$3006,'RC'!$E$6,$J$7:$J$3006)+SUMIF($AQ$7:$AQ$3006,'RC'!$E$6,$L$7:$L$3006)</f>
        <v>21</v>
      </c>
      <c r="AF1134" s="48">
        <v>3.8729999999996503E-2</v>
      </c>
      <c r="AG1134" s="48">
        <f>IF(OR(AQ1134="",AQ1134&lt;&gt;'RC'!$E$6,AB1134&lt;&gt;'RC'!$D$21),0,1)</f>
        <v>0</v>
      </c>
      <c r="AH1134" s="48">
        <f t="shared" si="394"/>
        <v>3.8729999999996503E-2</v>
      </c>
      <c r="AI1134" s="48" t="str">
        <f t="shared" si="376"/>
        <v/>
      </c>
      <c r="AJ1134" s="48" t="str">
        <f t="shared" si="377"/>
        <v/>
      </c>
      <c r="AK1134" s="52" t="str">
        <f t="shared" si="378"/>
        <v/>
      </c>
      <c r="AL1134" s="52" t="str">
        <f t="shared" si="379"/>
        <v/>
      </c>
      <c r="AM1134" s="48" t="str">
        <f t="shared" si="380"/>
        <v/>
      </c>
      <c r="AN1134" s="48" t="str">
        <f t="shared" si="381"/>
        <v/>
      </c>
      <c r="AP1134" s="18" t="str">
        <f t="shared" si="382"/>
        <v/>
      </c>
      <c r="AQ1134" s="18" t="str">
        <f t="shared" si="383"/>
        <v/>
      </c>
      <c r="AR1134" s="18">
        <v>3.8730000000000001E-2</v>
      </c>
      <c r="AS1134" s="18">
        <f>IF(AF!$D$27="Todos",1,IF(M1134=AF!$D$27,1,0))</f>
        <v>1</v>
      </c>
      <c r="AT1134" s="53">
        <f>IF(AND(E1134=AF!$D$6,OR(LT!M1134=AF!$D$27,AF!$D$27="Todos"),OR(AP1134=AF!$E$8,AQ1134=AF!$E$8)),AR1134+AS1134,0)</f>
        <v>0</v>
      </c>
      <c r="AU1134" s="18" t="str">
        <f t="shared" si="384"/>
        <v/>
      </c>
      <c r="AV1134" s="54" t="str">
        <f t="shared" si="385"/>
        <v/>
      </c>
      <c r="AW1134" s="54" t="str">
        <f t="shared" si="386"/>
        <v/>
      </c>
      <c r="AX1134" s="18" t="str">
        <f t="shared" si="387"/>
        <v/>
      </c>
      <c r="AY1134" s="18" t="str">
        <f t="shared" si="388"/>
        <v/>
      </c>
      <c r="BA1134" s="18">
        <f>IF($E1134=AF!$D$6,IF($M1134="Concluída no prazo",2,IF($M1134="Concluída com atraso",1,0)),0)</f>
        <v>0</v>
      </c>
      <c r="BB1134" s="18">
        <f>IF($E1134=AF!$D$6,IF($M1134="Atrasada",2,IF($M1134="Concluída com atraso",1,0)),0)</f>
        <v>0</v>
      </c>
      <c r="BC1134" s="18">
        <v>1.128E-2</v>
      </c>
      <c r="BD1134" s="18">
        <f t="shared" si="395"/>
        <v>1.128E-2</v>
      </c>
      <c r="BE1134" s="18">
        <f t="shared" si="395"/>
        <v>1.128E-2</v>
      </c>
      <c r="BF1134" s="18" t="str">
        <f t="shared" si="389"/>
        <v/>
      </c>
      <c r="BN1134" s="18" t="str">
        <f t="shared" si="390"/>
        <v>s</v>
      </c>
    </row>
    <row r="1135" spans="3:66" ht="50.1" customHeight="1" thickTop="1" thickBot="1" x14ac:dyDescent="0.3">
      <c r="C1135" s="46"/>
      <c r="D1135" s="46"/>
      <c r="E1135" s="46"/>
      <c r="F1135" s="122"/>
      <c r="G1135" s="122"/>
      <c r="H1135" s="78" t="str">
        <f t="shared" si="391"/>
        <v/>
      </c>
      <c r="I1135" s="78" t="str">
        <f t="shared" si="392"/>
        <v/>
      </c>
      <c r="J1135" s="16"/>
      <c r="K1135" s="46" t="str">
        <f t="shared" si="393"/>
        <v/>
      </c>
      <c r="L1135" s="16"/>
      <c r="M1135" s="16"/>
      <c r="N1135" s="46"/>
      <c r="O1135" s="47" t="str">
        <f t="shared" si="396"/>
        <v/>
      </c>
      <c r="P1135" s="47"/>
      <c r="Q1135" s="48" t="str">
        <f>IFERROR(VLOOKUP(E1135,Funcionários!$C$8:$E$207,3,FALSE),"")</f>
        <v/>
      </c>
      <c r="R1135" s="47"/>
      <c r="S1135" s="49" t="str">
        <f t="shared" si="397"/>
        <v/>
      </c>
      <c r="T1135" s="49">
        <v>1.129E-2</v>
      </c>
      <c r="U1135" s="48" t="str">
        <f>IF(Funcionários!C1136=0,"",Funcionários!C1136)</f>
        <v/>
      </c>
      <c r="V1135" s="50">
        <f>IF(U1135="",0,IF(COUNTIFS($E$7:$E$3006,U1135,$I$7:$I$3006,'RC'!$E$6)=0,0,COUNTIFS($M$7:$M$3006,"Concluída no prazo",$E$7:$E$3006,U1135,$I$7:$I$3006,'RC'!$E$6)/COUNTIFS($E$7:$E$3006,U1135,$I$7:$I$3006,'RC'!$E$6)))</f>
        <v>0</v>
      </c>
      <c r="W1135" s="49">
        <f>SUMIFS($J$7:$J$3006,$E$7:$E$3006,U1135,$I$7:$I$3006,'RC'!$E$6)+SUMIFS($L$7:$L$3006,$E$7:$E$3006,U1135,$I$7:$I$3006,'RC'!$E$6)</f>
        <v>0</v>
      </c>
      <c r="X1135" s="48">
        <f>COUNTIFS($E$7:$E$3006,U1135,$I$7:$I$3006,'RC'!$E$6)</f>
        <v>0</v>
      </c>
      <c r="Y1135" s="48"/>
      <c r="Z1135" s="51" t="str">
        <f>IF(AQ1135='RC'!$E$6,AC1135*1000+AD1135,"")</f>
        <v/>
      </c>
      <c r="AA1135" s="51" t="str">
        <f>IF(AB1135="","",IF(AQ1135='RC'!$E$6,AC1135*1000-AD1135,""))</f>
        <v/>
      </c>
      <c r="AB1135" s="48" t="str">
        <f>IFERROR(VLOOKUP(E1135,Funcionários!$C$8:$E$207,3,FALSE),"")</f>
        <v/>
      </c>
      <c r="AC1135" s="50" t="str">
        <f>IF(AB1135="","",IF(COUNTIFS($AB$7:$AB$3006,AB1135,$AQ$7:$AQ$3006,'RC'!$E$6)=0,"",COUNTIFS($M$7:$M$3006,"Concluída no prazo",$AB$7:$AB$3006,AB1135,$AQ$7:$AQ$3006,'RC'!$E$6)/COUNTIFS($AB$7:$AB$3006,AB1135,$AQ$7:$AQ$3006,'RC'!$E$6)))</f>
        <v/>
      </c>
      <c r="AD1135" s="48">
        <f>SUMIF($AQ$7:$AQ$3006,'RC'!$E$6,$J$7:$J$3006)+SUMIF($AQ$7:$AQ$3006,'RC'!$E$6,$L$7:$L$3006)</f>
        <v>21</v>
      </c>
      <c r="AF1135" s="48">
        <v>3.87199999999965E-2</v>
      </c>
      <c r="AG1135" s="48">
        <f>IF(OR(AQ1135="",AQ1135&lt;&gt;'RC'!$E$6,AB1135&lt;&gt;'RC'!$D$21),0,1)</f>
        <v>0</v>
      </c>
      <c r="AH1135" s="48">
        <f t="shared" si="394"/>
        <v>3.87199999999965E-2</v>
      </c>
      <c r="AI1135" s="48" t="str">
        <f t="shared" si="376"/>
        <v/>
      </c>
      <c r="AJ1135" s="48" t="str">
        <f t="shared" si="377"/>
        <v/>
      </c>
      <c r="AK1135" s="52" t="str">
        <f t="shared" si="378"/>
        <v/>
      </c>
      <c r="AL1135" s="52" t="str">
        <f t="shared" si="379"/>
        <v/>
      </c>
      <c r="AM1135" s="48" t="str">
        <f t="shared" si="380"/>
        <v/>
      </c>
      <c r="AN1135" s="48" t="str">
        <f t="shared" si="381"/>
        <v/>
      </c>
      <c r="AP1135" s="18" t="str">
        <f t="shared" si="382"/>
        <v/>
      </c>
      <c r="AQ1135" s="18" t="str">
        <f t="shared" si="383"/>
        <v/>
      </c>
      <c r="AR1135" s="18">
        <v>3.8719999999999997E-2</v>
      </c>
      <c r="AS1135" s="18">
        <f>IF(AF!$D$27="Todos",1,IF(M1135=AF!$D$27,1,0))</f>
        <v>1</v>
      </c>
      <c r="AT1135" s="53">
        <f>IF(AND(E1135=AF!$D$6,OR(LT!M1135=AF!$D$27,AF!$D$27="Todos"),OR(AP1135=AF!$E$8,AQ1135=AF!$E$8)),AR1135+AS1135,0)</f>
        <v>0</v>
      </c>
      <c r="AU1135" s="18" t="str">
        <f t="shared" si="384"/>
        <v/>
      </c>
      <c r="AV1135" s="54" t="str">
        <f t="shared" si="385"/>
        <v/>
      </c>
      <c r="AW1135" s="54" t="str">
        <f t="shared" si="386"/>
        <v/>
      </c>
      <c r="AX1135" s="18" t="str">
        <f t="shared" si="387"/>
        <v/>
      </c>
      <c r="AY1135" s="18" t="str">
        <f t="shared" si="388"/>
        <v/>
      </c>
      <c r="BA1135" s="18">
        <f>IF($E1135=AF!$D$6,IF($M1135="Concluída no prazo",2,IF($M1135="Concluída com atraso",1,0)),0)</f>
        <v>0</v>
      </c>
      <c r="BB1135" s="18">
        <f>IF($E1135=AF!$D$6,IF($M1135="Atrasada",2,IF($M1135="Concluída com atraso",1,0)),0)</f>
        <v>0</v>
      </c>
      <c r="BC1135" s="18">
        <v>1.129E-2</v>
      </c>
      <c r="BD1135" s="18">
        <f t="shared" si="395"/>
        <v>1.129E-2</v>
      </c>
      <c r="BE1135" s="18">
        <f t="shared" si="395"/>
        <v>1.129E-2</v>
      </c>
      <c r="BF1135" s="18" t="str">
        <f t="shared" si="389"/>
        <v/>
      </c>
      <c r="BN1135" s="18" t="str">
        <f t="shared" si="390"/>
        <v>s</v>
      </c>
    </row>
    <row r="1136" spans="3:66" ht="50.1" customHeight="1" thickTop="1" thickBot="1" x14ac:dyDescent="0.3">
      <c r="C1136" s="46"/>
      <c r="D1136" s="46"/>
      <c r="E1136" s="46"/>
      <c r="F1136" s="122"/>
      <c r="G1136" s="122"/>
      <c r="H1136" s="78" t="str">
        <f t="shared" si="391"/>
        <v/>
      </c>
      <c r="I1136" s="78" t="str">
        <f t="shared" si="392"/>
        <v/>
      </c>
      <c r="J1136" s="16"/>
      <c r="K1136" s="46" t="str">
        <f t="shared" si="393"/>
        <v/>
      </c>
      <c r="L1136" s="16"/>
      <c r="M1136" s="16"/>
      <c r="N1136" s="46"/>
      <c r="O1136" s="47" t="str">
        <f t="shared" si="396"/>
        <v/>
      </c>
      <c r="P1136" s="47"/>
      <c r="Q1136" s="48" t="str">
        <f>IFERROR(VLOOKUP(E1136,Funcionários!$C$8:$E$207,3,FALSE),"")</f>
        <v/>
      </c>
      <c r="R1136" s="47"/>
      <c r="S1136" s="49" t="str">
        <f t="shared" si="397"/>
        <v/>
      </c>
      <c r="T1136" s="49">
        <v>1.1299999999999999E-2</v>
      </c>
      <c r="U1136" s="48" t="str">
        <f>IF(Funcionários!C1137=0,"",Funcionários!C1137)</f>
        <v/>
      </c>
      <c r="V1136" s="50">
        <f>IF(U1136="",0,IF(COUNTIFS($E$7:$E$3006,U1136,$I$7:$I$3006,'RC'!$E$6)=0,0,COUNTIFS($M$7:$M$3006,"Concluída no prazo",$E$7:$E$3006,U1136,$I$7:$I$3006,'RC'!$E$6)/COUNTIFS($E$7:$E$3006,U1136,$I$7:$I$3006,'RC'!$E$6)))</f>
        <v>0</v>
      </c>
      <c r="W1136" s="49">
        <f>SUMIFS($J$7:$J$3006,$E$7:$E$3006,U1136,$I$7:$I$3006,'RC'!$E$6)+SUMIFS($L$7:$L$3006,$E$7:$E$3006,U1136,$I$7:$I$3006,'RC'!$E$6)</f>
        <v>0</v>
      </c>
      <c r="X1136" s="48">
        <f>COUNTIFS($E$7:$E$3006,U1136,$I$7:$I$3006,'RC'!$E$6)</f>
        <v>0</v>
      </c>
      <c r="Y1136" s="48"/>
      <c r="Z1136" s="51" t="str">
        <f>IF(AQ1136='RC'!$E$6,AC1136*1000+AD1136,"")</f>
        <v/>
      </c>
      <c r="AA1136" s="51" t="str">
        <f>IF(AB1136="","",IF(AQ1136='RC'!$E$6,AC1136*1000-AD1136,""))</f>
        <v/>
      </c>
      <c r="AB1136" s="48" t="str">
        <f>IFERROR(VLOOKUP(E1136,Funcionários!$C$8:$E$207,3,FALSE),"")</f>
        <v/>
      </c>
      <c r="AC1136" s="50" t="str">
        <f>IF(AB1136="","",IF(COUNTIFS($AB$7:$AB$3006,AB1136,$AQ$7:$AQ$3006,'RC'!$E$6)=0,"",COUNTIFS($M$7:$M$3006,"Concluída no prazo",$AB$7:$AB$3006,AB1136,$AQ$7:$AQ$3006,'RC'!$E$6)/COUNTIFS($AB$7:$AB$3006,AB1136,$AQ$7:$AQ$3006,'RC'!$E$6)))</f>
        <v/>
      </c>
      <c r="AD1136" s="48">
        <f>SUMIF($AQ$7:$AQ$3006,'RC'!$E$6,$J$7:$J$3006)+SUMIF($AQ$7:$AQ$3006,'RC'!$E$6,$L$7:$L$3006)</f>
        <v>21</v>
      </c>
      <c r="AF1136" s="48">
        <v>3.8709999999996497E-2</v>
      </c>
      <c r="AG1136" s="48">
        <f>IF(OR(AQ1136="",AQ1136&lt;&gt;'RC'!$E$6,AB1136&lt;&gt;'RC'!$D$21),0,1)</f>
        <v>0</v>
      </c>
      <c r="AH1136" s="48">
        <f t="shared" si="394"/>
        <v>3.8709999999996497E-2</v>
      </c>
      <c r="AI1136" s="48" t="str">
        <f t="shared" si="376"/>
        <v/>
      </c>
      <c r="AJ1136" s="48" t="str">
        <f t="shared" si="377"/>
        <v/>
      </c>
      <c r="AK1136" s="52" t="str">
        <f t="shared" si="378"/>
        <v/>
      </c>
      <c r="AL1136" s="52" t="str">
        <f t="shared" si="379"/>
        <v/>
      </c>
      <c r="AM1136" s="48" t="str">
        <f t="shared" si="380"/>
        <v/>
      </c>
      <c r="AN1136" s="48" t="str">
        <f t="shared" si="381"/>
        <v/>
      </c>
      <c r="AP1136" s="18" t="str">
        <f t="shared" si="382"/>
        <v/>
      </c>
      <c r="AQ1136" s="18" t="str">
        <f t="shared" si="383"/>
        <v/>
      </c>
      <c r="AR1136" s="18">
        <v>3.8710000000000001E-2</v>
      </c>
      <c r="AS1136" s="18">
        <f>IF(AF!$D$27="Todos",1,IF(M1136=AF!$D$27,1,0))</f>
        <v>1</v>
      </c>
      <c r="AT1136" s="53">
        <f>IF(AND(E1136=AF!$D$6,OR(LT!M1136=AF!$D$27,AF!$D$27="Todos"),OR(AP1136=AF!$E$8,AQ1136=AF!$E$8)),AR1136+AS1136,0)</f>
        <v>0</v>
      </c>
      <c r="AU1136" s="18" t="str">
        <f t="shared" si="384"/>
        <v/>
      </c>
      <c r="AV1136" s="54" t="str">
        <f t="shared" si="385"/>
        <v/>
      </c>
      <c r="AW1136" s="54" t="str">
        <f t="shared" si="386"/>
        <v/>
      </c>
      <c r="AX1136" s="18" t="str">
        <f t="shared" si="387"/>
        <v/>
      </c>
      <c r="AY1136" s="18" t="str">
        <f t="shared" si="388"/>
        <v/>
      </c>
      <c r="BA1136" s="18">
        <f>IF($E1136=AF!$D$6,IF($M1136="Concluída no prazo",2,IF($M1136="Concluída com atraso",1,0)),0)</f>
        <v>0</v>
      </c>
      <c r="BB1136" s="18">
        <f>IF($E1136=AF!$D$6,IF($M1136="Atrasada",2,IF($M1136="Concluída com atraso",1,0)),0)</f>
        <v>0</v>
      </c>
      <c r="BC1136" s="18">
        <v>1.1299999999999999E-2</v>
      </c>
      <c r="BD1136" s="18">
        <f t="shared" si="395"/>
        <v>1.1299999999999999E-2</v>
      </c>
      <c r="BE1136" s="18">
        <f t="shared" si="395"/>
        <v>1.1299999999999999E-2</v>
      </c>
      <c r="BF1136" s="18" t="str">
        <f t="shared" si="389"/>
        <v/>
      </c>
      <c r="BN1136" s="18" t="str">
        <f t="shared" si="390"/>
        <v>s</v>
      </c>
    </row>
    <row r="1137" spans="3:66" ht="50.1" customHeight="1" thickTop="1" thickBot="1" x14ac:dyDescent="0.3">
      <c r="C1137" s="46"/>
      <c r="D1137" s="46"/>
      <c r="E1137" s="46"/>
      <c r="F1137" s="122"/>
      <c r="G1137" s="122"/>
      <c r="H1137" s="78" t="str">
        <f t="shared" si="391"/>
        <v/>
      </c>
      <c r="I1137" s="78" t="str">
        <f t="shared" si="392"/>
        <v/>
      </c>
      <c r="J1137" s="16"/>
      <c r="K1137" s="46" t="str">
        <f t="shared" si="393"/>
        <v/>
      </c>
      <c r="L1137" s="16"/>
      <c r="M1137" s="16"/>
      <c r="N1137" s="46"/>
      <c r="O1137" s="47" t="str">
        <f t="shared" si="396"/>
        <v/>
      </c>
      <c r="P1137" s="47"/>
      <c r="Q1137" s="48" t="str">
        <f>IFERROR(VLOOKUP(E1137,Funcionários!$C$8:$E$207,3,FALSE),"")</f>
        <v/>
      </c>
      <c r="R1137" s="47"/>
      <c r="S1137" s="49" t="str">
        <f t="shared" si="397"/>
        <v/>
      </c>
      <c r="T1137" s="49">
        <v>1.1310000000000001E-2</v>
      </c>
      <c r="U1137" s="48" t="str">
        <f>IF(Funcionários!C1138=0,"",Funcionários!C1138)</f>
        <v/>
      </c>
      <c r="V1137" s="50">
        <f>IF(U1137="",0,IF(COUNTIFS($E$7:$E$3006,U1137,$I$7:$I$3006,'RC'!$E$6)=0,0,COUNTIFS($M$7:$M$3006,"Concluída no prazo",$E$7:$E$3006,U1137,$I$7:$I$3006,'RC'!$E$6)/COUNTIFS($E$7:$E$3006,U1137,$I$7:$I$3006,'RC'!$E$6)))</f>
        <v>0</v>
      </c>
      <c r="W1137" s="49">
        <f>SUMIFS($J$7:$J$3006,$E$7:$E$3006,U1137,$I$7:$I$3006,'RC'!$E$6)+SUMIFS($L$7:$L$3006,$E$7:$E$3006,U1137,$I$7:$I$3006,'RC'!$E$6)</f>
        <v>0</v>
      </c>
      <c r="X1137" s="48">
        <f>COUNTIFS($E$7:$E$3006,U1137,$I$7:$I$3006,'RC'!$E$6)</f>
        <v>0</v>
      </c>
      <c r="Y1137" s="48"/>
      <c r="Z1137" s="51" t="str">
        <f>IF(AQ1137='RC'!$E$6,AC1137*1000+AD1137,"")</f>
        <v/>
      </c>
      <c r="AA1137" s="51" t="str">
        <f>IF(AB1137="","",IF(AQ1137='RC'!$E$6,AC1137*1000-AD1137,""))</f>
        <v/>
      </c>
      <c r="AB1137" s="48" t="str">
        <f>IFERROR(VLOOKUP(E1137,Funcionários!$C$8:$E$207,3,FALSE),"")</f>
        <v/>
      </c>
      <c r="AC1137" s="50" t="str">
        <f>IF(AB1137="","",IF(COUNTIFS($AB$7:$AB$3006,AB1137,$AQ$7:$AQ$3006,'RC'!$E$6)=0,"",COUNTIFS($M$7:$M$3006,"Concluída no prazo",$AB$7:$AB$3006,AB1137,$AQ$7:$AQ$3006,'RC'!$E$6)/COUNTIFS($AB$7:$AB$3006,AB1137,$AQ$7:$AQ$3006,'RC'!$E$6)))</f>
        <v/>
      </c>
      <c r="AD1137" s="48">
        <f>SUMIF($AQ$7:$AQ$3006,'RC'!$E$6,$J$7:$J$3006)+SUMIF($AQ$7:$AQ$3006,'RC'!$E$6,$L$7:$L$3006)</f>
        <v>21</v>
      </c>
      <c r="AF1137" s="48">
        <v>3.8699999999996501E-2</v>
      </c>
      <c r="AG1137" s="48">
        <f>IF(OR(AQ1137="",AQ1137&lt;&gt;'RC'!$E$6,AB1137&lt;&gt;'RC'!$D$21),0,1)</f>
        <v>0</v>
      </c>
      <c r="AH1137" s="48">
        <f t="shared" si="394"/>
        <v>3.8699999999996501E-2</v>
      </c>
      <c r="AI1137" s="48" t="str">
        <f t="shared" si="376"/>
        <v/>
      </c>
      <c r="AJ1137" s="48" t="str">
        <f t="shared" si="377"/>
        <v/>
      </c>
      <c r="AK1137" s="52" t="str">
        <f t="shared" si="378"/>
        <v/>
      </c>
      <c r="AL1137" s="52" t="str">
        <f t="shared" si="379"/>
        <v/>
      </c>
      <c r="AM1137" s="48" t="str">
        <f t="shared" si="380"/>
        <v/>
      </c>
      <c r="AN1137" s="48" t="str">
        <f t="shared" si="381"/>
        <v/>
      </c>
      <c r="AP1137" s="18" t="str">
        <f t="shared" si="382"/>
        <v/>
      </c>
      <c r="AQ1137" s="18" t="str">
        <f t="shared" si="383"/>
        <v/>
      </c>
      <c r="AR1137" s="18">
        <v>3.8699999999999998E-2</v>
      </c>
      <c r="AS1137" s="18">
        <f>IF(AF!$D$27="Todos",1,IF(M1137=AF!$D$27,1,0))</f>
        <v>1</v>
      </c>
      <c r="AT1137" s="53">
        <f>IF(AND(E1137=AF!$D$6,OR(LT!M1137=AF!$D$27,AF!$D$27="Todos"),OR(AP1137=AF!$E$8,AQ1137=AF!$E$8)),AR1137+AS1137,0)</f>
        <v>0</v>
      </c>
      <c r="AU1137" s="18" t="str">
        <f t="shared" si="384"/>
        <v/>
      </c>
      <c r="AV1137" s="54" t="str">
        <f t="shared" si="385"/>
        <v/>
      </c>
      <c r="AW1137" s="54" t="str">
        <f t="shared" si="386"/>
        <v/>
      </c>
      <c r="AX1137" s="18" t="str">
        <f t="shared" si="387"/>
        <v/>
      </c>
      <c r="AY1137" s="18" t="str">
        <f t="shared" si="388"/>
        <v/>
      </c>
      <c r="BA1137" s="18">
        <f>IF($E1137=AF!$D$6,IF($M1137="Concluída no prazo",2,IF($M1137="Concluída com atraso",1,0)),0)</f>
        <v>0</v>
      </c>
      <c r="BB1137" s="18">
        <f>IF($E1137=AF!$D$6,IF($M1137="Atrasada",2,IF($M1137="Concluída com atraso",1,0)),0)</f>
        <v>0</v>
      </c>
      <c r="BC1137" s="18">
        <v>1.1310000000000001E-2</v>
      </c>
      <c r="BD1137" s="18">
        <f t="shared" si="395"/>
        <v>1.1310000000000001E-2</v>
      </c>
      <c r="BE1137" s="18">
        <f t="shared" si="395"/>
        <v>1.1310000000000001E-2</v>
      </c>
      <c r="BF1137" s="18" t="str">
        <f t="shared" si="389"/>
        <v/>
      </c>
      <c r="BN1137" s="18" t="str">
        <f t="shared" si="390"/>
        <v>s</v>
      </c>
    </row>
    <row r="1138" spans="3:66" ht="50.1" customHeight="1" thickTop="1" thickBot="1" x14ac:dyDescent="0.3">
      <c r="C1138" s="46"/>
      <c r="D1138" s="46"/>
      <c r="E1138" s="46"/>
      <c r="F1138" s="122"/>
      <c r="G1138" s="122"/>
      <c r="H1138" s="78" t="str">
        <f t="shared" si="391"/>
        <v/>
      </c>
      <c r="I1138" s="78" t="str">
        <f t="shared" si="392"/>
        <v/>
      </c>
      <c r="J1138" s="16"/>
      <c r="K1138" s="46" t="str">
        <f t="shared" si="393"/>
        <v/>
      </c>
      <c r="L1138" s="16"/>
      <c r="M1138" s="16"/>
      <c r="N1138" s="46"/>
      <c r="O1138" s="47" t="str">
        <f t="shared" si="396"/>
        <v/>
      </c>
      <c r="P1138" s="47"/>
      <c r="Q1138" s="48" t="str">
        <f>IFERROR(VLOOKUP(E1138,Funcionários!$C$8:$E$207,3,FALSE),"")</f>
        <v/>
      </c>
      <c r="R1138" s="47"/>
      <c r="S1138" s="49" t="str">
        <f t="shared" si="397"/>
        <v/>
      </c>
      <c r="T1138" s="49">
        <v>1.132E-2</v>
      </c>
      <c r="U1138" s="48" t="str">
        <f>IF(Funcionários!C1139=0,"",Funcionários!C1139)</f>
        <v/>
      </c>
      <c r="V1138" s="50">
        <f>IF(U1138="",0,IF(COUNTIFS($E$7:$E$3006,U1138,$I$7:$I$3006,'RC'!$E$6)=0,0,COUNTIFS($M$7:$M$3006,"Concluída no prazo",$E$7:$E$3006,U1138,$I$7:$I$3006,'RC'!$E$6)/COUNTIFS($E$7:$E$3006,U1138,$I$7:$I$3006,'RC'!$E$6)))</f>
        <v>0</v>
      </c>
      <c r="W1138" s="49">
        <f>SUMIFS($J$7:$J$3006,$E$7:$E$3006,U1138,$I$7:$I$3006,'RC'!$E$6)+SUMIFS($L$7:$L$3006,$E$7:$E$3006,U1138,$I$7:$I$3006,'RC'!$E$6)</f>
        <v>0</v>
      </c>
      <c r="X1138" s="48">
        <f>COUNTIFS($E$7:$E$3006,U1138,$I$7:$I$3006,'RC'!$E$6)</f>
        <v>0</v>
      </c>
      <c r="Y1138" s="48"/>
      <c r="Z1138" s="51" t="str">
        <f>IF(AQ1138='RC'!$E$6,AC1138*1000+AD1138,"")</f>
        <v/>
      </c>
      <c r="AA1138" s="51" t="str">
        <f>IF(AB1138="","",IF(AQ1138='RC'!$E$6,AC1138*1000-AD1138,""))</f>
        <v/>
      </c>
      <c r="AB1138" s="48" t="str">
        <f>IFERROR(VLOOKUP(E1138,Funcionários!$C$8:$E$207,3,FALSE),"")</f>
        <v/>
      </c>
      <c r="AC1138" s="50" t="str">
        <f>IF(AB1138="","",IF(COUNTIFS($AB$7:$AB$3006,AB1138,$AQ$7:$AQ$3006,'RC'!$E$6)=0,"",COUNTIFS($M$7:$M$3006,"Concluída no prazo",$AB$7:$AB$3006,AB1138,$AQ$7:$AQ$3006,'RC'!$E$6)/COUNTIFS($AB$7:$AB$3006,AB1138,$AQ$7:$AQ$3006,'RC'!$E$6)))</f>
        <v/>
      </c>
      <c r="AD1138" s="48">
        <f>SUMIF($AQ$7:$AQ$3006,'RC'!$E$6,$J$7:$J$3006)+SUMIF($AQ$7:$AQ$3006,'RC'!$E$6,$L$7:$L$3006)</f>
        <v>21</v>
      </c>
      <c r="AF1138" s="48">
        <v>3.8689999999996498E-2</v>
      </c>
      <c r="AG1138" s="48">
        <f>IF(OR(AQ1138="",AQ1138&lt;&gt;'RC'!$E$6,AB1138&lt;&gt;'RC'!$D$21),0,1)</f>
        <v>0</v>
      </c>
      <c r="AH1138" s="48">
        <f t="shared" si="394"/>
        <v>3.8689999999996498E-2</v>
      </c>
      <c r="AI1138" s="48" t="str">
        <f t="shared" si="376"/>
        <v/>
      </c>
      <c r="AJ1138" s="48" t="str">
        <f t="shared" si="377"/>
        <v/>
      </c>
      <c r="AK1138" s="52" t="str">
        <f t="shared" si="378"/>
        <v/>
      </c>
      <c r="AL1138" s="52" t="str">
        <f t="shared" si="379"/>
        <v/>
      </c>
      <c r="AM1138" s="48" t="str">
        <f t="shared" si="380"/>
        <v/>
      </c>
      <c r="AN1138" s="48" t="str">
        <f t="shared" si="381"/>
        <v/>
      </c>
      <c r="AP1138" s="18" t="str">
        <f t="shared" si="382"/>
        <v/>
      </c>
      <c r="AQ1138" s="18" t="str">
        <f t="shared" si="383"/>
        <v/>
      </c>
      <c r="AR1138" s="18">
        <v>3.8690000000000002E-2</v>
      </c>
      <c r="AS1138" s="18">
        <f>IF(AF!$D$27="Todos",1,IF(M1138=AF!$D$27,1,0))</f>
        <v>1</v>
      </c>
      <c r="AT1138" s="53">
        <f>IF(AND(E1138=AF!$D$6,OR(LT!M1138=AF!$D$27,AF!$D$27="Todos"),OR(AP1138=AF!$E$8,AQ1138=AF!$E$8)),AR1138+AS1138,0)</f>
        <v>0</v>
      </c>
      <c r="AU1138" s="18" t="str">
        <f t="shared" si="384"/>
        <v/>
      </c>
      <c r="AV1138" s="54" t="str">
        <f t="shared" si="385"/>
        <v/>
      </c>
      <c r="AW1138" s="54" t="str">
        <f t="shared" si="386"/>
        <v/>
      </c>
      <c r="AX1138" s="18" t="str">
        <f t="shared" si="387"/>
        <v/>
      </c>
      <c r="AY1138" s="18" t="str">
        <f t="shared" si="388"/>
        <v/>
      </c>
      <c r="BA1138" s="18">
        <f>IF($E1138=AF!$D$6,IF($M1138="Concluída no prazo",2,IF($M1138="Concluída com atraso",1,0)),0)</f>
        <v>0</v>
      </c>
      <c r="BB1138" s="18">
        <f>IF($E1138=AF!$D$6,IF($M1138="Atrasada",2,IF($M1138="Concluída com atraso",1,0)),0)</f>
        <v>0</v>
      </c>
      <c r="BC1138" s="18">
        <v>1.132E-2</v>
      </c>
      <c r="BD1138" s="18">
        <f t="shared" si="395"/>
        <v>1.132E-2</v>
      </c>
      <c r="BE1138" s="18">
        <f t="shared" si="395"/>
        <v>1.132E-2</v>
      </c>
      <c r="BF1138" s="18" t="str">
        <f t="shared" si="389"/>
        <v/>
      </c>
      <c r="BN1138" s="18" t="str">
        <f t="shared" si="390"/>
        <v>s</v>
      </c>
    </row>
    <row r="1139" spans="3:66" ht="50.1" customHeight="1" thickTop="1" thickBot="1" x14ac:dyDescent="0.3">
      <c r="C1139" s="46"/>
      <c r="D1139" s="46"/>
      <c r="E1139" s="46"/>
      <c r="F1139" s="122"/>
      <c r="G1139" s="122"/>
      <c r="H1139" s="78" t="str">
        <f t="shared" si="391"/>
        <v/>
      </c>
      <c r="I1139" s="78" t="str">
        <f t="shared" si="392"/>
        <v/>
      </c>
      <c r="J1139" s="16"/>
      <c r="K1139" s="46" t="str">
        <f t="shared" si="393"/>
        <v/>
      </c>
      <c r="L1139" s="16"/>
      <c r="M1139" s="16"/>
      <c r="N1139" s="46"/>
      <c r="O1139" s="47" t="str">
        <f t="shared" si="396"/>
        <v/>
      </c>
      <c r="P1139" s="47"/>
      <c r="Q1139" s="48" t="str">
        <f>IFERROR(VLOOKUP(E1139,Funcionários!$C$8:$E$207,3,FALSE),"")</f>
        <v/>
      </c>
      <c r="R1139" s="47"/>
      <c r="S1139" s="49" t="str">
        <f t="shared" si="397"/>
        <v/>
      </c>
      <c r="T1139" s="49">
        <v>1.133E-2</v>
      </c>
      <c r="U1139" s="48" t="str">
        <f>IF(Funcionários!C1140=0,"",Funcionários!C1140)</f>
        <v/>
      </c>
      <c r="V1139" s="50">
        <f>IF(U1139="",0,IF(COUNTIFS($E$7:$E$3006,U1139,$I$7:$I$3006,'RC'!$E$6)=0,0,COUNTIFS($M$7:$M$3006,"Concluída no prazo",$E$7:$E$3006,U1139,$I$7:$I$3006,'RC'!$E$6)/COUNTIFS($E$7:$E$3006,U1139,$I$7:$I$3006,'RC'!$E$6)))</f>
        <v>0</v>
      </c>
      <c r="W1139" s="49">
        <f>SUMIFS($J$7:$J$3006,$E$7:$E$3006,U1139,$I$7:$I$3006,'RC'!$E$6)+SUMIFS($L$7:$L$3006,$E$7:$E$3006,U1139,$I$7:$I$3006,'RC'!$E$6)</f>
        <v>0</v>
      </c>
      <c r="X1139" s="48">
        <f>COUNTIFS($E$7:$E$3006,U1139,$I$7:$I$3006,'RC'!$E$6)</f>
        <v>0</v>
      </c>
      <c r="Y1139" s="48"/>
      <c r="Z1139" s="51" t="str">
        <f>IF(AQ1139='RC'!$E$6,AC1139*1000+AD1139,"")</f>
        <v/>
      </c>
      <c r="AA1139" s="51" t="str">
        <f>IF(AB1139="","",IF(AQ1139='RC'!$E$6,AC1139*1000-AD1139,""))</f>
        <v/>
      </c>
      <c r="AB1139" s="48" t="str">
        <f>IFERROR(VLOOKUP(E1139,Funcionários!$C$8:$E$207,3,FALSE),"")</f>
        <v/>
      </c>
      <c r="AC1139" s="50" t="str">
        <f>IF(AB1139="","",IF(COUNTIFS($AB$7:$AB$3006,AB1139,$AQ$7:$AQ$3006,'RC'!$E$6)=0,"",COUNTIFS($M$7:$M$3006,"Concluída no prazo",$AB$7:$AB$3006,AB1139,$AQ$7:$AQ$3006,'RC'!$E$6)/COUNTIFS($AB$7:$AB$3006,AB1139,$AQ$7:$AQ$3006,'RC'!$E$6)))</f>
        <v/>
      </c>
      <c r="AD1139" s="48">
        <f>SUMIF($AQ$7:$AQ$3006,'RC'!$E$6,$J$7:$J$3006)+SUMIF($AQ$7:$AQ$3006,'RC'!$E$6,$L$7:$L$3006)</f>
        <v>21</v>
      </c>
      <c r="AF1139" s="48">
        <v>3.8679999999996502E-2</v>
      </c>
      <c r="AG1139" s="48">
        <f>IF(OR(AQ1139="",AQ1139&lt;&gt;'RC'!$E$6,AB1139&lt;&gt;'RC'!$D$21),0,1)</f>
        <v>0</v>
      </c>
      <c r="AH1139" s="48">
        <f t="shared" si="394"/>
        <v>3.8679999999996502E-2</v>
      </c>
      <c r="AI1139" s="48" t="str">
        <f t="shared" si="376"/>
        <v/>
      </c>
      <c r="AJ1139" s="48" t="str">
        <f t="shared" si="377"/>
        <v/>
      </c>
      <c r="AK1139" s="52" t="str">
        <f t="shared" si="378"/>
        <v/>
      </c>
      <c r="AL1139" s="52" t="str">
        <f t="shared" si="379"/>
        <v/>
      </c>
      <c r="AM1139" s="48" t="str">
        <f t="shared" si="380"/>
        <v/>
      </c>
      <c r="AN1139" s="48" t="str">
        <f t="shared" si="381"/>
        <v/>
      </c>
      <c r="AP1139" s="18" t="str">
        <f t="shared" si="382"/>
        <v/>
      </c>
      <c r="AQ1139" s="18" t="str">
        <f t="shared" si="383"/>
        <v/>
      </c>
      <c r="AR1139" s="18">
        <v>3.8679999999999999E-2</v>
      </c>
      <c r="AS1139" s="18">
        <f>IF(AF!$D$27="Todos",1,IF(M1139=AF!$D$27,1,0))</f>
        <v>1</v>
      </c>
      <c r="AT1139" s="53">
        <f>IF(AND(E1139=AF!$D$6,OR(LT!M1139=AF!$D$27,AF!$D$27="Todos"),OR(AP1139=AF!$E$8,AQ1139=AF!$E$8)),AR1139+AS1139,0)</f>
        <v>0</v>
      </c>
      <c r="AU1139" s="18" t="str">
        <f t="shared" si="384"/>
        <v/>
      </c>
      <c r="AV1139" s="54" t="str">
        <f t="shared" si="385"/>
        <v/>
      </c>
      <c r="AW1139" s="54" t="str">
        <f t="shared" si="386"/>
        <v/>
      </c>
      <c r="AX1139" s="18" t="str">
        <f t="shared" si="387"/>
        <v/>
      </c>
      <c r="AY1139" s="18" t="str">
        <f t="shared" si="388"/>
        <v/>
      </c>
      <c r="BA1139" s="18">
        <f>IF($E1139=AF!$D$6,IF($M1139="Concluída no prazo",2,IF($M1139="Concluída com atraso",1,0)),0)</f>
        <v>0</v>
      </c>
      <c r="BB1139" s="18">
        <f>IF($E1139=AF!$D$6,IF($M1139="Atrasada",2,IF($M1139="Concluída com atraso",1,0)),0)</f>
        <v>0</v>
      </c>
      <c r="BC1139" s="18">
        <v>1.133E-2</v>
      </c>
      <c r="BD1139" s="18">
        <f t="shared" si="395"/>
        <v>1.133E-2</v>
      </c>
      <c r="BE1139" s="18">
        <f t="shared" si="395"/>
        <v>1.133E-2</v>
      </c>
      <c r="BF1139" s="18" t="str">
        <f t="shared" si="389"/>
        <v/>
      </c>
      <c r="BN1139" s="18" t="str">
        <f t="shared" si="390"/>
        <v>s</v>
      </c>
    </row>
    <row r="1140" spans="3:66" ht="50.1" customHeight="1" thickTop="1" thickBot="1" x14ac:dyDescent="0.3">
      <c r="C1140" s="46"/>
      <c r="D1140" s="46"/>
      <c r="E1140" s="46"/>
      <c r="F1140" s="122"/>
      <c r="G1140" s="122"/>
      <c r="H1140" s="78" t="str">
        <f t="shared" si="391"/>
        <v/>
      </c>
      <c r="I1140" s="78" t="str">
        <f t="shared" si="392"/>
        <v/>
      </c>
      <c r="J1140" s="16"/>
      <c r="K1140" s="46" t="str">
        <f t="shared" si="393"/>
        <v/>
      </c>
      <c r="L1140" s="16"/>
      <c r="M1140" s="16"/>
      <c r="N1140" s="46"/>
      <c r="O1140" s="47" t="str">
        <f t="shared" si="396"/>
        <v/>
      </c>
      <c r="P1140" s="47"/>
      <c r="Q1140" s="48" t="str">
        <f>IFERROR(VLOOKUP(E1140,Funcionários!$C$8:$E$207,3,FALSE),"")</f>
        <v/>
      </c>
      <c r="R1140" s="47"/>
      <c r="S1140" s="49" t="str">
        <f t="shared" si="397"/>
        <v/>
      </c>
      <c r="T1140" s="49">
        <v>1.1339999999999999E-2</v>
      </c>
      <c r="U1140" s="48" t="str">
        <f>IF(Funcionários!C1141=0,"",Funcionários!C1141)</f>
        <v/>
      </c>
      <c r="V1140" s="50">
        <f>IF(U1140="",0,IF(COUNTIFS($E$7:$E$3006,U1140,$I$7:$I$3006,'RC'!$E$6)=0,0,COUNTIFS($M$7:$M$3006,"Concluída no prazo",$E$7:$E$3006,U1140,$I$7:$I$3006,'RC'!$E$6)/COUNTIFS($E$7:$E$3006,U1140,$I$7:$I$3006,'RC'!$E$6)))</f>
        <v>0</v>
      </c>
      <c r="W1140" s="49">
        <f>SUMIFS($J$7:$J$3006,$E$7:$E$3006,U1140,$I$7:$I$3006,'RC'!$E$6)+SUMIFS($L$7:$L$3006,$E$7:$E$3006,U1140,$I$7:$I$3006,'RC'!$E$6)</f>
        <v>0</v>
      </c>
      <c r="X1140" s="48">
        <f>COUNTIFS($E$7:$E$3006,U1140,$I$7:$I$3006,'RC'!$E$6)</f>
        <v>0</v>
      </c>
      <c r="Y1140" s="48"/>
      <c r="Z1140" s="51" t="str">
        <f>IF(AQ1140='RC'!$E$6,AC1140*1000+AD1140,"")</f>
        <v/>
      </c>
      <c r="AA1140" s="51" t="str">
        <f>IF(AB1140="","",IF(AQ1140='RC'!$E$6,AC1140*1000-AD1140,""))</f>
        <v/>
      </c>
      <c r="AB1140" s="48" t="str">
        <f>IFERROR(VLOOKUP(E1140,Funcionários!$C$8:$E$207,3,FALSE),"")</f>
        <v/>
      </c>
      <c r="AC1140" s="50" t="str">
        <f>IF(AB1140="","",IF(COUNTIFS($AB$7:$AB$3006,AB1140,$AQ$7:$AQ$3006,'RC'!$E$6)=0,"",COUNTIFS($M$7:$M$3006,"Concluída no prazo",$AB$7:$AB$3006,AB1140,$AQ$7:$AQ$3006,'RC'!$E$6)/COUNTIFS($AB$7:$AB$3006,AB1140,$AQ$7:$AQ$3006,'RC'!$E$6)))</f>
        <v/>
      </c>
      <c r="AD1140" s="48">
        <f>SUMIF($AQ$7:$AQ$3006,'RC'!$E$6,$J$7:$J$3006)+SUMIF($AQ$7:$AQ$3006,'RC'!$E$6,$L$7:$L$3006)</f>
        <v>21</v>
      </c>
      <c r="AF1140" s="48">
        <v>3.8669999999996499E-2</v>
      </c>
      <c r="AG1140" s="48">
        <f>IF(OR(AQ1140="",AQ1140&lt;&gt;'RC'!$E$6,AB1140&lt;&gt;'RC'!$D$21),0,1)</f>
        <v>0</v>
      </c>
      <c r="AH1140" s="48">
        <f t="shared" si="394"/>
        <v>3.8669999999996499E-2</v>
      </c>
      <c r="AI1140" s="48" t="str">
        <f t="shared" si="376"/>
        <v/>
      </c>
      <c r="AJ1140" s="48" t="str">
        <f t="shared" si="377"/>
        <v/>
      </c>
      <c r="AK1140" s="52" t="str">
        <f t="shared" si="378"/>
        <v/>
      </c>
      <c r="AL1140" s="52" t="str">
        <f t="shared" si="379"/>
        <v/>
      </c>
      <c r="AM1140" s="48" t="str">
        <f t="shared" si="380"/>
        <v/>
      </c>
      <c r="AN1140" s="48" t="str">
        <f t="shared" si="381"/>
        <v/>
      </c>
      <c r="AP1140" s="18" t="str">
        <f t="shared" si="382"/>
        <v/>
      </c>
      <c r="AQ1140" s="18" t="str">
        <f t="shared" si="383"/>
        <v/>
      </c>
      <c r="AR1140" s="18">
        <v>3.8670000000000003E-2</v>
      </c>
      <c r="AS1140" s="18">
        <f>IF(AF!$D$27="Todos",1,IF(M1140=AF!$D$27,1,0))</f>
        <v>1</v>
      </c>
      <c r="AT1140" s="53">
        <f>IF(AND(E1140=AF!$D$6,OR(LT!M1140=AF!$D$27,AF!$D$27="Todos"),OR(AP1140=AF!$E$8,AQ1140=AF!$E$8)),AR1140+AS1140,0)</f>
        <v>0</v>
      </c>
      <c r="AU1140" s="18" t="str">
        <f t="shared" si="384"/>
        <v/>
      </c>
      <c r="AV1140" s="54" t="str">
        <f t="shared" si="385"/>
        <v/>
      </c>
      <c r="AW1140" s="54" t="str">
        <f t="shared" si="386"/>
        <v/>
      </c>
      <c r="AX1140" s="18" t="str">
        <f t="shared" si="387"/>
        <v/>
      </c>
      <c r="AY1140" s="18" t="str">
        <f t="shared" si="388"/>
        <v/>
      </c>
      <c r="BA1140" s="18">
        <f>IF($E1140=AF!$D$6,IF($M1140="Concluída no prazo",2,IF($M1140="Concluída com atraso",1,0)),0)</f>
        <v>0</v>
      </c>
      <c r="BB1140" s="18">
        <f>IF($E1140=AF!$D$6,IF($M1140="Atrasada",2,IF($M1140="Concluída com atraso",1,0)),0)</f>
        <v>0</v>
      </c>
      <c r="BC1140" s="18">
        <v>1.1339999999999999E-2</v>
      </c>
      <c r="BD1140" s="18">
        <f t="shared" si="395"/>
        <v>1.1339999999999999E-2</v>
      </c>
      <c r="BE1140" s="18">
        <f t="shared" si="395"/>
        <v>1.1339999999999999E-2</v>
      </c>
      <c r="BF1140" s="18" t="str">
        <f t="shared" si="389"/>
        <v/>
      </c>
      <c r="BN1140" s="18" t="str">
        <f t="shared" si="390"/>
        <v>s</v>
      </c>
    </row>
    <row r="1141" spans="3:66" ht="50.1" customHeight="1" thickTop="1" thickBot="1" x14ac:dyDescent="0.3">
      <c r="C1141" s="46"/>
      <c r="D1141" s="46"/>
      <c r="E1141" s="46"/>
      <c r="F1141" s="122"/>
      <c r="G1141" s="122"/>
      <c r="H1141" s="78" t="str">
        <f t="shared" si="391"/>
        <v/>
      </c>
      <c r="I1141" s="78" t="str">
        <f t="shared" si="392"/>
        <v/>
      </c>
      <c r="J1141" s="16"/>
      <c r="K1141" s="46" t="str">
        <f t="shared" si="393"/>
        <v/>
      </c>
      <c r="L1141" s="16"/>
      <c r="M1141" s="16"/>
      <c r="N1141" s="46"/>
      <c r="O1141" s="47" t="str">
        <f t="shared" si="396"/>
        <v/>
      </c>
      <c r="P1141" s="47"/>
      <c r="Q1141" s="48" t="str">
        <f>IFERROR(VLOOKUP(E1141,Funcionários!$C$8:$E$207,3,FALSE),"")</f>
        <v/>
      </c>
      <c r="R1141" s="47"/>
      <c r="S1141" s="49" t="str">
        <f t="shared" si="397"/>
        <v/>
      </c>
      <c r="T1141" s="49">
        <v>1.1350000000000001E-2</v>
      </c>
      <c r="U1141" s="48" t="str">
        <f>IF(Funcionários!C1142=0,"",Funcionários!C1142)</f>
        <v/>
      </c>
      <c r="V1141" s="50">
        <f>IF(U1141="",0,IF(COUNTIFS($E$7:$E$3006,U1141,$I$7:$I$3006,'RC'!$E$6)=0,0,COUNTIFS($M$7:$M$3006,"Concluída no prazo",$E$7:$E$3006,U1141,$I$7:$I$3006,'RC'!$E$6)/COUNTIFS($E$7:$E$3006,U1141,$I$7:$I$3006,'RC'!$E$6)))</f>
        <v>0</v>
      </c>
      <c r="W1141" s="49">
        <f>SUMIFS($J$7:$J$3006,$E$7:$E$3006,U1141,$I$7:$I$3006,'RC'!$E$6)+SUMIFS($L$7:$L$3006,$E$7:$E$3006,U1141,$I$7:$I$3006,'RC'!$E$6)</f>
        <v>0</v>
      </c>
      <c r="X1141" s="48">
        <f>COUNTIFS($E$7:$E$3006,U1141,$I$7:$I$3006,'RC'!$E$6)</f>
        <v>0</v>
      </c>
      <c r="Y1141" s="48"/>
      <c r="Z1141" s="51" t="str">
        <f>IF(AQ1141='RC'!$E$6,AC1141*1000+AD1141,"")</f>
        <v/>
      </c>
      <c r="AA1141" s="51" t="str">
        <f>IF(AB1141="","",IF(AQ1141='RC'!$E$6,AC1141*1000-AD1141,""))</f>
        <v/>
      </c>
      <c r="AB1141" s="48" t="str">
        <f>IFERROR(VLOOKUP(E1141,Funcionários!$C$8:$E$207,3,FALSE),"")</f>
        <v/>
      </c>
      <c r="AC1141" s="50" t="str">
        <f>IF(AB1141="","",IF(COUNTIFS($AB$7:$AB$3006,AB1141,$AQ$7:$AQ$3006,'RC'!$E$6)=0,"",COUNTIFS($M$7:$M$3006,"Concluída no prazo",$AB$7:$AB$3006,AB1141,$AQ$7:$AQ$3006,'RC'!$E$6)/COUNTIFS($AB$7:$AB$3006,AB1141,$AQ$7:$AQ$3006,'RC'!$E$6)))</f>
        <v/>
      </c>
      <c r="AD1141" s="48">
        <f>SUMIF($AQ$7:$AQ$3006,'RC'!$E$6,$J$7:$J$3006)+SUMIF($AQ$7:$AQ$3006,'RC'!$E$6,$L$7:$L$3006)</f>
        <v>21</v>
      </c>
      <c r="AF1141" s="48">
        <v>3.8659999999996503E-2</v>
      </c>
      <c r="AG1141" s="48">
        <f>IF(OR(AQ1141="",AQ1141&lt;&gt;'RC'!$E$6,AB1141&lt;&gt;'RC'!$D$21),0,1)</f>
        <v>0</v>
      </c>
      <c r="AH1141" s="48">
        <f t="shared" si="394"/>
        <v>3.8659999999996503E-2</v>
      </c>
      <c r="AI1141" s="48" t="str">
        <f t="shared" si="376"/>
        <v/>
      </c>
      <c r="AJ1141" s="48" t="str">
        <f t="shared" si="377"/>
        <v/>
      </c>
      <c r="AK1141" s="52" t="str">
        <f t="shared" si="378"/>
        <v/>
      </c>
      <c r="AL1141" s="52" t="str">
        <f t="shared" si="379"/>
        <v/>
      </c>
      <c r="AM1141" s="48" t="str">
        <f t="shared" si="380"/>
        <v/>
      </c>
      <c r="AN1141" s="48" t="str">
        <f t="shared" si="381"/>
        <v/>
      </c>
      <c r="AP1141" s="18" t="str">
        <f t="shared" si="382"/>
        <v/>
      </c>
      <c r="AQ1141" s="18" t="str">
        <f t="shared" si="383"/>
        <v/>
      </c>
      <c r="AR1141" s="18">
        <v>3.866E-2</v>
      </c>
      <c r="AS1141" s="18">
        <f>IF(AF!$D$27="Todos",1,IF(M1141=AF!$D$27,1,0))</f>
        <v>1</v>
      </c>
      <c r="AT1141" s="53">
        <f>IF(AND(E1141=AF!$D$6,OR(LT!M1141=AF!$D$27,AF!$D$27="Todos"),OR(AP1141=AF!$E$8,AQ1141=AF!$E$8)),AR1141+AS1141,0)</f>
        <v>0</v>
      </c>
      <c r="AU1141" s="18" t="str">
        <f t="shared" si="384"/>
        <v/>
      </c>
      <c r="AV1141" s="54" t="str">
        <f t="shared" si="385"/>
        <v/>
      </c>
      <c r="AW1141" s="54" t="str">
        <f t="shared" si="386"/>
        <v/>
      </c>
      <c r="AX1141" s="18" t="str">
        <f t="shared" si="387"/>
        <v/>
      </c>
      <c r="AY1141" s="18" t="str">
        <f t="shared" si="388"/>
        <v/>
      </c>
      <c r="BA1141" s="18">
        <f>IF($E1141=AF!$D$6,IF($M1141="Concluída no prazo",2,IF($M1141="Concluída com atraso",1,0)),0)</f>
        <v>0</v>
      </c>
      <c r="BB1141" s="18">
        <f>IF($E1141=AF!$D$6,IF($M1141="Atrasada",2,IF($M1141="Concluída com atraso",1,0)),0)</f>
        <v>0</v>
      </c>
      <c r="BC1141" s="18">
        <v>1.1350000000000001E-2</v>
      </c>
      <c r="BD1141" s="18">
        <f t="shared" si="395"/>
        <v>1.1350000000000001E-2</v>
      </c>
      <c r="BE1141" s="18">
        <f t="shared" si="395"/>
        <v>1.1350000000000001E-2</v>
      </c>
      <c r="BF1141" s="18" t="str">
        <f t="shared" si="389"/>
        <v/>
      </c>
      <c r="BN1141" s="18" t="str">
        <f t="shared" si="390"/>
        <v>s</v>
      </c>
    </row>
    <row r="1142" spans="3:66" ht="50.1" customHeight="1" thickTop="1" thickBot="1" x14ac:dyDescent="0.3">
      <c r="C1142" s="46"/>
      <c r="D1142" s="46"/>
      <c r="E1142" s="46"/>
      <c r="F1142" s="122"/>
      <c r="G1142" s="122"/>
      <c r="H1142" s="78" t="str">
        <f t="shared" si="391"/>
        <v/>
      </c>
      <c r="I1142" s="78" t="str">
        <f t="shared" si="392"/>
        <v/>
      </c>
      <c r="J1142" s="16"/>
      <c r="K1142" s="46" t="str">
        <f t="shared" si="393"/>
        <v/>
      </c>
      <c r="L1142" s="16"/>
      <c r="M1142" s="16"/>
      <c r="N1142" s="46"/>
      <c r="O1142" s="47" t="str">
        <f t="shared" si="396"/>
        <v/>
      </c>
      <c r="P1142" s="47"/>
      <c r="Q1142" s="48" t="str">
        <f>IFERROR(VLOOKUP(E1142,Funcionários!$C$8:$E$207,3,FALSE),"")</f>
        <v/>
      </c>
      <c r="R1142" s="47"/>
      <c r="S1142" s="49" t="str">
        <f t="shared" si="397"/>
        <v/>
      </c>
      <c r="T1142" s="49">
        <v>1.136E-2</v>
      </c>
      <c r="U1142" s="48" t="str">
        <f>IF(Funcionários!C1143=0,"",Funcionários!C1143)</f>
        <v/>
      </c>
      <c r="V1142" s="50">
        <f>IF(U1142="",0,IF(COUNTIFS($E$7:$E$3006,U1142,$I$7:$I$3006,'RC'!$E$6)=0,0,COUNTIFS($M$7:$M$3006,"Concluída no prazo",$E$7:$E$3006,U1142,$I$7:$I$3006,'RC'!$E$6)/COUNTIFS($E$7:$E$3006,U1142,$I$7:$I$3006,'RC'!$E$6)))</f>
        <v>0</v>
      </c>
      <c r="W1142" s="49">
        <f>SUMIFS($J$7:$J$3006,$E$7:$E$3006,U1142,$I$7:$I$3006,'RC'!$E$6)+SUMIFS($L$7:$L$3006,$E$7:$E$3006,U1142,$I$7:$I$3006,'RC'!$E$6)</f>
        <v>0</v>
      </c>
      <c r="X1142" s="48">
        <f>COUNTIFS($E$7:$E$3006,U1142,$I$7:$I$3006,'RC'!$E$6)</f>
        <v>0</v>
      </c>
      <c r="Y1142" s="48"/>
      <c r="Z1142" s="51" t="str">
        <f>IF(AQ1142='RC'!$E$6,AC1142*1000+AD1142,"")</f>
        <v/>
      </c>
      <c r="AA1142" s="51" t="str">
        <f>IF(AB1142="","",IF(AQ1142='RC'!$E$6,AC1142*1000-AD1142,""))</f>
        <v/>
      </c>
      <c r="AB1142" s="48" t="str">
        <f>IFERROR(VLOOKUP(E1142,Funcionários!$C$8:$E$207,3,FALSE),"")</f>
        <v/>
      </c>
      <c r="AC1142" s="50" t="str">
        <f>IF(AB1142="","",IF(COUNTIFS($AB$7:$AB$3006,AB1142,$AQ$7:$AQ$3006,'RC'!$E$6)=0,"",COUNTIFS($M$7:$M$3006,"Concluída no prazo",$AB$7:$AB$3006,AB1142,$AQ$7:$AQ$3006,'RC'!$E$6)/COUNTIFS($AB$7:$AB$3006,AB1142,$AQ$7:$AQ$3006,'RC'!$E$6)))</f>
        <v/>
      </c>
      <c r="AD1142" s="48">
        <f>SUMIF($AQ$7:$AQ$3006,'RC'!$E$6,$J$7:$J$3006)+SUMIF($AQ$7:$AQ$3006,'RC'!$E$6,$L$7:$L$3006)</f>
        <v>21</v>
      </c>
      <c r="AF1142" s="48">
        <v>3.86499999999965E-2</v>
      </c>
      <c r="AG1142" s="48">
        <f>IF(OR(AQ1142="",AQ1142&lt;&gt;'RC'!$E$6,AB1142&lt;&gt;'RC'!$D$21),0,1)</f>
        <v>0</v>
      </c>
      <c r="AH1142" s="48">
        <f t="shared" si="394"/>
        <v>3.86499999999965E-2</v>
      </c>
      <c r="AI1142" s="48" t="str">
        <f t="shared" si="376"/>
        <v/>
      </c>
      <c r="AJ1142" s="48" t="str">
        <f t="shared" si="377"/>
        <v/>
      </c>
      <c r="AK1142" s="52" t="str">
        <f t="shared" si="378"/>
        <v/>
      </c>
      <c r="AL1142" s="52" t="str">
        <f t="shared" si="379"/>
        <v/>
      </c>
      <c r="AM1142" s="48" t="str">
        <f t="shared" si="380"/>
        <v/>
      </c>
      <c r="AN1142" s="48" t="str">
        <f t="shared" si="381"/>
        <v/>
      </c>
      <c r="AP1142" s="18" t="str">
        <f t="shared" si="382"/>
        <v/>
      </c>
      <c r="AQ1142" s="18" t="str">
        <f t="shared" si="383"/>
        <v/>
      </c>
      <c r="AR1142" s="18">
        <v>3.8649999999999997E-2</v>
      </c>
      <c r="AS1142" s="18">
        <f>IF(AF!$D$27="Todos",1,IF(M1142=AF!$D$27,1,0))</f>
        <v>1</v>
      </c>
      <c r="AT1142" s="53">
        <f>IF(AND(E1142=AF!$D$6,OR(LT!M1142=AF!$D$27,AF!$D$27="Todos"),OR(AP1142=AF!$E$8,AQ1142=AF!$E$8)),AR1142+AS1142,0)</f>
        <v>0</v>
      </c>
      <c r="AU1142" s="18" t="str">
        <f t="shared" si="384"/>
        <v/>
      </c>
      <c r="AV1142" s="54" t="str">
        <f t="shared" si="385"/>
        <v/>
      </c>
      <c r="AW1142" s="54" t="str">
        <f t="shared" si="386"/>
        <v/>
      </c>
      <c r="AX1142" s="18" t="str">
        <f t="shared" si="387"/>
        <v/>
      </c>
      <c r="AY1142" s="18" t="str">
        <f t="shared" si="388"/>
        <v/>
      </c>
      <c r="BA1142" s="18">
        <f>IF($E1142=AF!$D$6,IF($M1142="Concluída no prazo",2,IF($M1142="Concluída com atraso",1,0)),0)</f>
        <v>0</v>
      </c>
      <c r="BB1142" s="18">
        <f>IF($E1142=AF!$D$6,IF($M1142="Atrasada",2,IF($M1142="Concluída com atraso",1,0)),0)</f>
        <v>0</v>
      </c>
      <c r="BC1142" s="18">
        <v>1.136E-2</v>
      </c>
      <c r="BD1142" s="18">
        <f t="shared" si="395"/>
        <v>1.136E-2</v>
      </c>
      <c r="BE1142" s="18">
        <f t="shared" si="395"/>
        <v>1.136E-2</v>
      </c>
      <c r="BF1142" s="18" t="str">
        <f t="shared" si="389"/>
        <v/>
      </c>
      <c r="BN1142" s="18" t="str">
        <f t="shared" si="390"/>
        <v>s</v>
      </c>
    </row>
    <row r="1143" spans="3:66" ht="50.1" customHeight="1" thickTop="1" thickBot="1" x14ac:dyDescent="0.3">
      <c r="C1143" s="46"/>
      <c r="D1143" s="46"/>
      <c r="E1143" s="46"/>
      <c r="F1143" s="122"/>
      <c r="G1143" s="122"/>
      <c r="H1143" s="78" t="str">
        <f t="shared" si="391"/>
        <v/>
      </c>
      <c r="I1143" s="78" t="str">
        <f t="shared" si="392"/>
        <v/>
      </c>
      <c r="J1143" s="16"/>
      <c r="K1143" s="46" t="str">
        <f t="shared" si="393"/>
        <v/>
      </c>
      <c r="L1143" s="16"/>
      <c r="M1143" s="16"/>
      <c r="N1143" s="46"/>
      <c r="O1143" s="47" t="str">
        <f t="shared" si="396"/>
        <v/>
      </c>
      <c r="P1143" s="47"/>
      <c r="Q1143" s="48" t="str">
        <f>IFERROR(VLOOKUP(E1143,Funcionários!$C$8:$E$207,3,FALSE),"")</f>
        <v/>
      </c>
      <c r="R1143" s="47"/>
      <c r="S1143" s="49" t="str">
        <f t="shared" si="397"/>
        <v/>
      </c>
      <c r="T1143" s="49">
        <v>1.137E-2</v>
      </c>
      <c r="U1143" s="48" t="str">
        <f>IF(Funcionários!C1144=0,"",Funcionários!C1144)</f>
        <v/>
      </c>
      <c r="V1143" s="50">
        <f>IF(U1143="",0,IF(COUNTIFS($E$7:$E$3006,U1143,$I$7:$I$3006,'RC'!$E$6)=0,0,COUNTIFS($M$7:$M$3006,"Concluída no prazo",$E$7:$E$3006,U1143,$I$7:$I$3006,'RC'!$E$6)/COUNTIFS($E$7:$E$3006,U1143,$I$7:$I$3006,'RC'!$E$6)))</f>
        <v>0</v>
      </c>
      <c r="W1143" s="49">
        <f>SUMIFS($J$7:$J$3006,$E$7:$E$3006,U1143,$I$7:$I$3006,'RC'!$E$6)+SUMIFS($L$7:$L$3006,$E$7:$E$3006,U1143,$I$7:$I$3006,'RC'!$E$6)</f>
        <v>0</v>
      </c>
      <c r="X1143" s="48">
        <f>COUNTIFS($E$7:$E$3006,U1143,$I$7:$I$3006,'RC'!$E$6)</f>
        <v>0</v>
      </c>
      <c r="Y1143" s="48"/>
      <c r="Z1143" s="51" t="str">
        <f>IF(AQ1143='RC'!$E$6,AC1143*1000+AD1143,"")</f>
        <v/>
      </c>
      <c r="AA1143" s="51" t="str">
        <f>IF(AB1143="","",IF(AQ1143='RC'!$E$6,AC1143*1000-AD1143,""))</f>
        <v/>
      </c>
      <c r="AB1143" s="48" t="str">
        <f>IFERROR(VLOOKUP(E1143,Funcionários!$C$8:$E$207,3,FALSE),"")</f>
        <v/>
      </c>
      <c r="AC1143" s="50" t="str">
        <f>IF(AB1143="","",IF(COUNTIFS($AB$7:$AB$3006,AB1143,$AQ$7:$AQ$3006,'RC'!$E$6)=0,"",COUNTIFS($M$7:$M$3006,"Concluída no prazo",$AB$7:$AB$3006,AB1143,$AQ$7:$AQ$3006,'RC'!$E$6)/COUNTIFS($AB$7:$AB$3006,AB1143,$AQ$7:$AQ$3006,'RC'!$E$6)))</f>
        <v/>
      </c>
      <c r="AD1143" s="48">
        <f>SUMIF($AQ$7:$AQ$3006,'RC'!$E$6,$J$7:$J$3006)+SUMIF($AQ$7:$AQ$3006,'RC'!$E$6,$L$7:$L$3006)</f>
        <v>21</v>
      </c>
      <c r="AF1143" s="48">
        <v>3.8639999999996497E-2</v>
      </c>
      <c r="AG1143" s="48">
        <f>IF(OR(AQ1143="",AQ1143&lt;&gt;'RC'!$E$6,AB1143&lt;&gt;'RC'!$D$21),0,1)</f>
        <v>0</v>
      </c>
      <c r="AH1143" s="48">
        <f t="shared" si="394"/>
        <v>3.8639999999996497E-2</v>
      </c>
      <c r="AI1143" s="48" t="str">
        <f t="shared" si="376"/>
        <v/>
      </c>
      <c r="AJ1143" s="48" t="str">
        <f t="shared" si="377"/>
        <v/>
      </c>
      <c r="AK1143" s="52" t="str">
        <f t="shared" si="378"/>
        <v/>
      </c>
      <c r="AL1143" s="52" t="str">
        <f t="shared" si="379"/>
        <v/>
      </c>
      <c r="AM1143" s="48" t="str">
        <f t="shared" si="380"/>
        <v/>
      </c>
      <c r="AN1143" s="48" t="str">
        <f t="shared" si="381"/>
        <v/>
      </c>
      <c r="AP1143" s="18" t="str">
        <f t="shared" si="382"/>
        <v/>
      </c>
      <c r="AQ1143" s="18" t="str">
        <f t="shared" si="383"/>
        <v/>
      </c>
      <c r="AR1143" s="18">
        <v>3.8640000000000001E-2</v>
      </c>
      <c r="AS1143" s="18">
        <f>IF(AF!$D$27="Todos",1,IF(M1143=AF!$D$27,1,0))</f>
        <v>1</v>
      </c>
      <c r="AT1143" s="53">
        <f>IF(AND(E1143=AF!$D$6,OR(LT!M1143=AF!$D$27,AF!$D$27="Todos"),OR(AP1143=AF!$E$8,AQ1143=AF!$E$8)),AR1143+AS1143,0)</f>
        <v>0</v>
      </c>
      <c r="AU1143" s="18" t="str">
        <f t="shared" si="384"/>
        <v/>
      </c>
      <c r="AV1143" s="54" t="str">
        <f t="shared" si="385"/>
        <v/>
      </c>
      <c r="AW1143" s="54" t="str">
        <f t="shared" si="386"/>
        <v/>
      </c>
      <c r="AX1143" s="18" t="str">
        <f t="shared" si="387"/>
        <v/>
      </c>
      <c r="AY1143" s="18" t="str">
        <f t="shared" si="388"/>
        <v/>
      </c>
      <c r="BA1143" s="18">
        <f>IF($E1143=AF!$D$6,IF($M1143="Concluída no prazo",2,IF($M1143="Concluída com atraso",1,0)),0)</f>
        <v>0</v>
      </c>
      <c r="BB1143" s="18">
        <f>IF($E1143=AF!$D$6,IF($M1143="Atrasada",2,IF($M1143="Concluída com atraso",1,0)),0)</f>
        <v>0</v>
      </c>
      <c r="BC1143" s="18">
        <v>1.137E-2</v>
      </c>
      <c r="BD1143" s="18">
        <f t="shared" si="395"/>
        <v>1.137E-2</v>
      </c>
      <c r="BE1143" s="18">
        <f t="shared" si="395"/>
        <v>1.137E-2</v>
      </c>
      <c r="BF1143" s="18" t="str">
        <f t="shared" si="389"/>
        <v/>
      </c>
      <c r="BN1143" s="18" t="str">
        <f t="shared" si="390"/>
        <v>s</v>
      </c>
    </row>
    <row r="1144" spans="3:66" ht="50.1" customHeight="1" thickTop="1" thickBot="1" x14ac:dyDescent="0.3">
      <c r="C1144" s="46"/>
      <c r="D1144" s="46"/>
      <c r="E1144" s="46"/>
      <c r="F1144" s="122"/>
      <c r="G1144" s="122"/>
      <c r="H1144" s="78" t="str">
        <f t="shared" si="391"/>
        <v/>
      </c>
      <c r="I1144" s="78" t="str">
        <f t="shared" si="392"/>
        <v/>
      </c>
      <c r="J1144" s="16"/>
      <c r="K1144" s="46" t="str">
        <f t="shared" si="393"/>
        <v/>
      </c>
      <c r="L1144" s="16"/>
      <c r="M1144" s="16"/>
      <c r="N1144" s="46"/>
      <c r="O1144" s="47" t="str">
        <f t="shared" si="396"/>
        <v/>
      </c>
      <c r="P1144" s="47"/>
      <c r="Q1144" s="48" t="str">
        <f>IFERROR(VLOOKUP(E1144,Funcionários!$C$8:$E$207,3,FALSE),"")</f>
        <v/>
      </c>
      <c r="R1144" s="47"/>
      <c r="S1144" s="49" t="str">
        <f t="shared" si="397"/>
        <v/>
      </c>
      <c r="T1144" s="49">
        <v>1.1379999999999999E-2</v>
      </c>
      <c r="U1144" s="48" t="str">
        <f>IF(Funcionários!C1145=0,"",Funcionários!C1145)</f>
        <v/>
      </c>
      <c r="V1144" s="50">
        <f>IF(U1144="",0,IF(COUNTIFS($E$7:$E$3006,U1144,$I$7:$I$3006,'RC'!$E$6)=0,0,COUNTIFS($M$7:$M$3006,"Concluída no prazo",$E$7:$E$3006,U1144,$I$7:$I$3006,'RC'!$E$6)/COUNTIFS($E$7:$E$3006,U1144,$I$7:$I$3006,'RC'!$E$6)))</f>
        <v>0</v>
      </c>
      <c r="W1144" s="49">
        <f>SUMIFS($J$7:$J$3006,$E$7:$E$3006,U1144,$I$7:$I$3006,'RC'!$E$6)+SUMIFS($L$7:$L$3006,$E$7:$E$3006,U1144,$I$7:$I$3006,'RC'!$E$6)</f>
        <v>0</v>
      </c>
      <c r="X1144" s="48">
        <f>COUNTIFS($E$7:$E$3006,U1144,$I$7:$I$3006,'RC'!$E$6)</f>
        <v>0</v>
      </c>
      <c r="Y1144" s="48"/>
      <c r="Z1144" s="51" t="str">
        <f>IF(AQ1144='RC'!$E$6,AC1144*1000+AD1144,"")</f>
        <v/>
      </c>
      <c r="AA1144" s="51" t="str">
        <f>IF(AB1144="","",IF(AQ1144='RC'!$E$6,AC1144*1000-AD1144,""))</f>
        <v/>
      </c>
      <c r="AB1144" s="48" t="str">
        <f>IFERROR(VLOOKUP(E1144,Funcionários!$C$8:$E$207,3,FALSE),"")</f>
        <v/>
      </c>
      <c r="AC1144" s="50" t="str">
        <f>IF(AB1144="","",IF(COUNTIFS($AB$7:$AB$3006,AB1144,$AQ$7:$AQ$3006,'RC'!$E$6)=0,"",COUNTIFS($M$7:$M$3006,"Concluída no prazo",$AB$7:$AB$3006,AB1144,$AQ$7:$AQ$3006,'RC'!$E$6)/COUNTIFS($AB$7:$AB$3006,AB1144,$AQ$7:$AQ$3006,'RC'!$E$6)))</f>
        <v/>
      </c>
      <c r="AD1144" s="48">
        <f>SUMIF($AQ$7:$AQ$3006,'RC'!$E$6,$J$7:$J$3006)+SUMIF($AQ$7:$AQ$3006,'RC'!$E$6,$L$7:$L$3006)</f>
        <v>21</v>
      </c>
      <c r="AF1144" s="48">
        <v>3.86299999999965E-2</v>
      </c>
      <c r="AG1144" s="48">
        <f>IF(OR(AQ1144="",AQ1144&lt;&gt;'RC'!$E$6,AB1144&lt;&gt;'RC'!$D$21),0,1)</f>
        <v>0</v>
      </c>
      <c r="AH1144" s="48">
        <f t="shared" si="394"/>
        <v>3.86299999999965E-2</v>
      </c>
      <c r="AI1144" s="48" t="str">
        <f t="shared" si="376"/>
        <v/>
      </c>
      <c r="AJ1144" s="48" t="str">
        <f t="shared" si="377"/>
        <v/>
      </c>
      <c r="AK1144" s="52" t="str">
        <f t="shared" si="378"/>
        <v/>
      </c>
      <c r="AL1144" s="52" t="str">
        <f t="shared" si="379"/>
        <v/>
      </c>
      <c r="AM1144" s="48" t="str">
        <f t="shared" si="380"/>
        <v/>
      </c>
      <c r="AN1144" s="48" t="str">
        <f t="shared" si="381"/>
        <v/>
      </c>
      <c r="AP1144" s="18" t="str">
        <f t="shared" si="382"/>
        <v/>
      </c>
      <c r="AQ1144" s="18" t="str">
        <f t="shared" si="383"/>
        <v/>
      </c>
      <c r="AR1144" s="18">
        <v>3.8629999999999998E-2</v>
      </c>
      <c r="AS1144" s="18">
        <f>IF(AF!$D$27="Todos",1,IF(M1144=AF!$D$27,1,0))</f>
        <v>1</v>
      </c>
      <c r="AT1144" s="53">
        <f>IF(AND(E1144=AF!$D$6,OR(LT!M1144=AF!$D$27,AF!$D$27="Todos"),OR(AP1144=AF!$E$8,AQ1144=AF!$E$8)),AR1144+AS1144,0)</f>
        <v>0</v>
      </c>
      <c r="AU1144" s="18" t="str">
        <f t="shared" si="384"/>
        <v/>
      </c>
      <c r="AV1144" s="54" t="str">
        <f t="shared" si="385"/>
        <v/>
      </c>
      <c r="AW1144" s="54" t="str">
        <f t="shared" si="386"/>
        <v/>
      </c>
      <c r="AX1144" s="18" t="str">
        <f t="shared" si="387"/>
        <v/>
      </c>
      <c r="AY1144" s="18" t="str">
        <f t="shared" si="388"/>
        <v/>
      </c>
      <c r="BA1144" s="18">
        <f>IF($E1144=AF!$D$6,IF($M1144="Concluída no prazo",2,IF($M1144="Concluída com atraso",1,0)),0)</f>
        <v>0</v>
      </c>
      <c r="BB1144" s="18">
        <f>IF($E1144=AF!$D$6,IF($M1144="Atrasada",2,IF($M1144="Concluída com atraso",1,0)),0)</f>
        <v>0</v>
      </c>
      <c r="BC1144" s="18">
        <v>1.1379999999999999E-2</v>
      </c>
      <c r="BD1144" s="18">
        <f t="shared" si="395"/>
        <v>1.1379999999999999E-2</v>
      </c>
      <c r="BE1144" s="18">
        <f t="shared" si="395"/>
        <v>1.1379999999999999E-2</v>
      </c>
      <c r="BF1144" s="18" t="str">
        <f t="shared" si="389"/>
        <v/>
      </c>
      <c r="BN1144" s="18" t="str">
        <f t="shared" si="390"/>
        <v>s</v>
      </c>
    </row>
    <row r="1145" spans="3:66" ht="50.1" customHeight="1" thickTop="1" thickBot="1" x14ac:dyDescent="0.3">
      <c r="C1145" s="46"/>
      <c r="D1145" s="46"/>
      <c r="E1145" s="46"/>
      <c r="F1145" s="122"/>
      <c r="G1145" s="122"/>
      <c r="H1145" s="78" t="str">
        <f t="shared" si="391"/>
        <v/>
      </c>
      <c r="I1145" s="78" t="str">
        <f t="shared" si="392"/>
        <v/>
      </c>
      <c r="J1145" s="16"/>
      <c r="K1145" s="46" t="str">
        <f t="shared" si="393"/>
        <v/>
      </c>
      <c r="L1145" s="16"/>
      <c r="M1145" s="16"/>
      <c r="N1145" s="46"/>
      <c r="O1145" s="47" t="str">
        <f t="shared" si="396"/>
        <v/>
      </c>
      <c r="P1145" s="47"/>
      <c r="Q1145" s="48" t="str">
        <f>IFERROR(VLOOKUP(E1145,Funcionários!$C$8:$E$207,3,FALSE),"")</f>
        <v/>
      </c>
      <c r="R1145" s="47"/>
      <c r="S1145" s="49" t="str">
        <f t="shared" si="397"/>
        <v/>
      </c>
      <c r="T1145" s="49">
        <v>1.1390000000000001E-2</v>
      </c>
      <c r="U1145" s="48" t="str">
        <f>IF(Funcionários!C1146=0,"",Funcionários!C1146)</f>
        <v/>
      </c>
      <c r="V1145" s="50">
        <f>IF(U1145="",0,IF(COUNTIFS($E$7:$E$3006,U1145,$I$7:$I$3006,'RC'!$E$6)=0,0,COUNTIFS($M$7:$M$3006,"Concluída no prazo",$E$7:$E$3006,U1145,$I$7:$I$3006,'RC'!$E$6)/COUNTIFS($E$7:$E$3006,U1145,$I$7:$I$3006,'RC'!$E$6)))</f>
        <v>0</v>
      </c>
      <c r="W1145" s="49">
        <f>SUMIFS($J$7:$J$3006,$E$7:$E$3006,U1145,$I$7:$I$3006,'RC'!$E$6)+SUMIFS($L$7:$L$3006,$E$7:$E$3006,U1145,$I$7:$I$3006,'RC'!$E$6)</f>
        <v>0</v>
      </c>
      <c r="X1145" s="48">
        <f>COUNTIFS($E$7:$E$3006,U1145,$I$7:$I$3006,'RC'!$E$6)</f>
        <v>0</v>
      </c>
      <c r="Y1145" s="48"/>
      <c r="Z1145" s="51" t="str">
        <f>IF(AQ1145='RC'!$E$6,AC1145*1000+AD1145,"")</f>
        <v/>
      </c>
      <c r="AA1145" s="51" t="str">
        <f>IF(AB1145="","",IF(AQ1145='RC'!$E$6,AC1145*1000-AD1145,""))</f>
        <v/>
      </c>
      <c r="AB1145" s="48" t="str">
        <f>IFERROR(VLOOKUP(E1145,Funcionários!$C$8:$E$207,3,FALSE),"")</f>
        <v/>
      </c>
      <c r="AC1145" s="50" t="str">
        <f>IF(AB1145="","",IF(COUNTIFS($AB$7:$AB$3006,AB1145,$AQ$7:$AQ$3006,'RC'!$E$6)=0,"",COUNTIFS($M$7:$M$3006,"Concluída no prazo",$AB$7:$AB$3006,AB1145,$AQ$7:$AQ$3006,'RC'!$E$6)/COUNTIFS($AB$7:$AB$3006,AB1145,$AQ$7:$AQ$3006,'RC'!$E$6)))</f>
        <v/>
      </c>
      <c r="AD1145" s="48">
        <f>SUMIF($AQ$7:$AQ$3006,'RC'!$E$6,$J$7:$J$3006)+SUMIF($AQ$7:$AQ$3006,'RC'!$E$6,$L$7:$L$3006)</f>
        <v>21</v>
      </c>
      <c r="AF1145" s="48">
        <v>3.8619999999996497E-2</v>
      </c>
      <c r="AG1145" s="48">
        <f>IF(OR(AQ1145="",AQ1145&lt;&gt;'RC'!$E$6,AB1145&lt;&gt;'RC'!$D$21),0,1)</f>
        <v>0</v>
      </c>
      <c r="AH1145" s="48">
        <f t="shared" si="394"/>
        <v>3.8619999999996497E-2</v>
      </c>
      <c r="AI1145" s="48" t="str">
        <f t="shared" si="376"/>
        <v/>
      </c>
      <c r="AJ1145" s="48" t="str">
        <f t="shared" si="377"/>
        <v/>
      </c>
      <c r="AK1145" s="52" t="str">
        <f t="shared" si="378"/>
        <v/>
      </c>
      <c r="AL1145" s="52" t="str">
        <f t="shared" si="379"/>
        <v/>
      </c>
      <c r="AM1145" s="48" t="str">
        <f t="shared" si="380"/>
        <v/>
      </c>
      <c r="AN1145" s="48" t="str">
        <f t="shared" si="381"/>
        <v/>
      </c>
      <c r="AP1145" s="18" t="str">
        <f t="shared" si="382"/>
        <v/>
      </c>
      <c r="AQ1145" s="18" t="str">
        <f t="shared" si="383"/>
        <v/>
      </c>
      <c r="AR1145" s="18">
        <v>3.8620000000000002E-2</v>
      </c>
      <c r="AS1145" s="18">
        <f>IF(AF!$D$27="Todos",1,IF(M1145=AF!$D$27,1,0))</f>
        <v>1</v>
      </c>
      <c r="AT1145" s="53">
        <f>IF(AND(E1145=AF!$D$6,OR(LT!M1145=AF!$D$27,AF!$D$27="Todos"),OR(AP1145=AF!$E$8,AQ1145=AF!$E$8)),AR1145+AS1145,0)</f>
        <v>0</v>
      </c>
      <c r="AU1145" s="18" t="str">
        <f t="shared" si="384"/>
        <v/>
      </c>
      <c r="AV1145" s="54" t="str">
        <f t="shared" si="385"/>
        <v/>
      </c>
      <c r="AW1145" s="54" t="str">
        <f t="shared" si="386"/>
        <v/>
      </c>
      <c r="AX1145" s="18" t="str">
        <f t="shared" si="387"/>
        <v/>
      </c>
      <c r="AY1145" s="18" t="str">
        <f t="shared" si="388"/>
        <v/>
      </c>
      <c r="BA1145" s="18">
        <f>IF($E1145=AF!$D$6,IF($M1145="Concluída no prazo",2,IF($M1145="Concluída com atraso",1,0)),0)</f>
        <v>0</v>
      </c>
      <c r="BB1145" s="18">
        <f>IF($E1145=AF!$D$6,IF($M1145="Atrasada",2,IF($M1145="Concluída com atraso",1,0)),0)</f>
        <v>0</v>
      </c>
      <c r="BC1145" s="18">
        <v>1.1390000000000001E-2</v>
      </c>
      <c r="BD1145" s="18">
        <f t="shared" si="395"/>
        <v>1.1390000000000001E-2</v>
      </c>
      <c r="BE1145" s="18">
        <f t="shared" si="395"/>
        <v>1.1390000000000001E-2</v>
      </c>
      <c r="BF1145" s="18" t="str">
        <f t="shared" si="389"/>
        <v/>
      </c>
      <c r="BN1145" s="18" t="str">
        <f t="shared" si="390"/>
        <v>s</v>
      </c>
    </row>
    <row r="1146" spans="3:66" ht="50.1" customHeight="1" thickTop="1" thickBot="1" x14ac:dyDescent="0.3">
      <c r="C1146" s="46"/>
      <c r="D1146" s="46"/>
      <c r="E1146" s="46"/>
      <c r="F1146" s="122"/>
      <c r="G1146" s="122"/>
      <c r="H1146" s="78" t="str">
        <f t="shared" si="391"/>
        <v/>
      </c>
      <c r="I1146" s="78" t="str">
        <f t="shared" si="392"/>
        <v/>
      </c>
      <c r="J1146" s="16"/>
      <c r="K1146" s="46" t="str">
        <f t="shared" si="393"/>
        <v/>
      </c>
      <c r="L1146" s="16"/>
      <c r="M1146" s="16"/>
      <c r="N1146" s="46"/>
      <c r="O1146" s="47" t="str">
        <f t="shared" si="396"/>
        <v/>
      </c>
      <c r="P1146" s="47"/>
      <c r="Q1146" s="48" t="str">
        <f>IFERROR(VLOOKUP(E1146,Funcionários!$C$8:$E$207,3,FALSE),"")</f>
        <v/>
      </c>
      <c r="R1146" s="47"/>
      <c r="S1146" s="49" t="str">
        <f t="shared" si="397"/>
        <v/>
      </c>
      <c r="T1146" s="49">
        <v>1.14E-2</v>
      </c>
      <c r="U1146" s="48" t="str">
        <f>IF(Funcionários!C1147=0,"",Funcionários!C1147)</f>
        <v/>
      </c>
      <c r="V1146" s="50">
        <f>IF(U1146="",0,IF(COUNTIFS($E$7:$E$3006,U1146,$I$7:$I$3006,'RC'!$E$6)=0,0,COUNTIFS($M$7:$M$3006,"Concluída no prazo",$E$7:$E$3006,U1146,$I$7:$I$3006,'RC'!$E$6)/COUNTIFS($E$7:$E$3006,U1146,$I$7:$I$3006,'RC'!$E$6)))</f>
        <v>0</v>
      </c>
      <c r="W1146" s="49">
        <f>SUMIFS($J$7:$J$3006,$E$7:$E$3006,U1146,$I$7:$I$3006,'RC'!$E$6)+SUMIFS($L$7:$L$3006,$E$7:$E$3006,U1146,$I$7:$I$3006,'RC'!$E$6)</f>
        <v>0</v>
      </c>
      <c r="X1146" s="48">
        <f>COUNTIFS($E$7:$E$3006,U1146,$I$7:$I$3006,'RC'!$E$6)</f>
        <v>0</v>
      </c>
      <c r="Y1146" s="48"/>
      <c r="Z1146" s="51" t="str">
        <f>IF(AQ1146='RC'!$E$6,AC1146*1000+AD1146,"")</f>
        <v/>
      </c>
      <c r="AA1146" s="51" t="str">
        <f>IF(AB1146="","",IF(AQ1146='RC'!$E$6,AC1146*1000-AD1146,""))</f>
        <v/>
      </c>
      <c r="AB1146" s="48" t="str">
        <f>IFERROR(VLOOKUP(E1146,Funcionários!$C$8:$E$207,3,FALSE),"")</f>
        <v/>
      </c>
      <c r="AC1146" s="50" t="str">
        <f>IF(AB1146="","",IF(COUNTIFS($AB$7:$AB$3006,AB1146,$AQ$7:$AQ$3006,'RC'!$E$6)=0,"",COUNTIFS($M$7:$M$3006,"Concluída no prazo",$AB$7:$AB$3006,AB1146,$AQ$7:$AQ$3006,'RC'!$E$6)/COUNTIFS($AB$7:$AB$3006,AB1146,$AQ$7:$AQ$3006,'RC'!$E$6)))</f>
        <v/>
      </c>
      <c r="AD1146" s="48">
        <f>SUMIF($AQ$7:$AQ$3006,'RC'!$E$6,$J$7:$J$3006)+SUMIF($AQ$7:$AQ$3006,'RC'!$E$6,$L$7:$L$3006)</f>
        <v>21</v>
      </c>
      <c r="AF1146" s="48">
        <v>3.8609999999996501E-2</v>
      </c>
      <c r="AG1146" s="48">
        <f>IF(OR(AQ1146="",AQ1146&lt;&gt;'RC'!$E$6,AB1146&lt;&gt;'RC'!$D$21),0,1)</f>
        <v>0</v>
      </c>
      <c r="AH1146" s="48">
        <f t="shared" si="394"/>
        <v>3.8609999999996501E-2</v>
      </c>
      <c r="AI1146" s="48" t="str">
        <f t="shared" si="376"/>
        <v/>
      </c>
      <c r="AJ1146" s="48" t="str">
        <f t="shared" si="377"/>
        <v/>
      </c>
      <c r="AK1146" s="52" t="str">
        <f t="shared" si="378"/>
        <v/>
      </c>
      <c r="AL1146" s="52" t="str">
        <f t="shared" si="379"/>
        <v/>
      </c>
      <c r="AM1146" s="48" t="str">
        <f t="shared" si="380"/>
        <v/>
      </c>
      <c r="AN1146" s="48" t="str">
        <f t="shared" si="381"/>
        <v/>
      </c>
      <c r="AP1146" s="18" t="str">
        <f t="shared" si="382"/>
        <v/>
      </c>
      <c r="AQ1146" s="18" t="str">
        <f t="shared" si="383"/>
        <v/>
      </c>
      <c r="AR1146" s="18">
        <v>3.8609999999999998E-2</v>
      </c>
      <c r="AS1146" s="18">
        <f>IF(AF!$D$27="Todos",1,IF(M1146=AF!$D$27,1,0))</f>
        <v>1</v>
      </c>
      <c r="AT1146" s="53">
        <f>IF(AND(E1146=AF!$D$6,OR(LT!M1146=AF!$D$27,AF!$D$27="Todos"),OR(AP1146=AF!$E$8,AQ1146=AF!$E$8)),AR1146+AS1146,0)</f>
        <v>0</v>
      </c>
      <c r="AU1146" s="18" t="str">
        <f t="shared" si="384"/>
        <v/>
      </c>
      <c r="AV1146" s="54" t="str">
        <f t="shared" si="385"/>
        <v/>
      </c>
      <c r="AW1146" s="54" t="str">
        <f t="shared" si="386"/>
        <v/>
      </c>
      <c r="AX1146" s="18" t="str">
        <f t="shared" si="387"/>
        <v/>
      </c>
      <c r="AY1146" s="18" t="str">
        <f t="shared" si="388"/>
        <v/>
      </c>
      <c r="BA1146" s="18">
        <f>IF($E1146=AF!$D$6,IF($M1146="Concluída no prazo",2,IF($M1146="Concluída com atraso",1,0)),0)</f>
        <v>0</v>
      </c>
      <c r="BB1146" s="18">
        <f>IF($E1146=AF!$D$6,IF($M1146="Atrasada",2,IF($M1146="Concluída com atraso",1,0)),0)</f>
        <v>0</v>
      </c>
      <c r="BC1146" s="18">
        <v>1.14E-2</v>
      </c>
      <c r="BD1146" s="18">
        <f t="shared" si="395"/>
        <v>1.14E-2</v>
      </c>
      <c r="BE1146" s="18">
        <f t="shared" si="395"/>
        <v>1.14E-2</v>
      </c>
      <c r="BF1146" s="18" t="str">
        <f t="shared" si="389"/>
        <v/>
      </c>
      <c r="BN1146" s="18" t="str">
        <f t="shared" si="390"/>
        <v>s</v>
      </c>
    </row>
    <row r="1147" spans="3:66" ht="50.1" customHeight="1" thickTop="1" thickBot="1" x14ac:dyDescent="0.3">
      <c r="C1147" s="46"/>
      <c r="D1147" s="46"/>
      <c r="E1147" s="46"/>
      <c r="F1147" s="122"/>
      <c r="G1147" s="122"/>
      <c r="H1147" s="78" t="str">
        <f t="shared" si="391"/>
        <v/>
      </c>
      <c r="I1147" s="78" t="str">
        <f t="shared" si="392"/>
        <v/>
      </c>
      <c r="J1147" s="16"/>
      <c r="K1147" s="46" t="str">
        <f t="shared" si="393"/>
        <v/>
      </c>
      <c r="L1147" s="16"/>
      <c r="M1147" s="16"/>
      <c r="N1147" s="46"/>
      <c r="O1147" s="47" t="str">
        <f t="shared" si="396"/>
        <v/>
      </c>
      <c r="P1147" s="47"/>
      <c r="Q1147" s="48" t="str">
        <f>IFERROR(VLOOKUP(E1147,Funcionários!$C$8:$E$207,3,FALSE),"")</f>
        <v/>
      </c>
      <c r="R1147" s="47"/>
      <c r="S1147" s="49" t="str">
        <f t="shared" si="397"/>
        <v/>
      </c>
      <c r="T1147" s="49">
        <v>1.141E-2</v>
      </c>
      <c r="U1147" s="48" t="str">
        <f>IF(Funcionários!C1148=0,"",Funcionários!C1148)</f>
        <v/>
      </c>
      <c r="V1147" s="50">
        <f>IF(U1147="",0,IF(COUNTIFS($E$7:$E$3006,U1147,$I$7:$I$3006,'RC'!$E$6)=0,0,COUNTIFS($M$7:$M$3006,"Concluída no prazo",$E$7:$E$3006,U1147,$I$7:$I$3006,'RC'!$E$6)/COUNTIFS($E$7:$E$3006,U1147,$I$7:$I$3006,'RC'!$E$6)))</f>
        <v>0</v>
      </c>
      <c r="W1147" s="49">
        <f>SUMIFS($J$7:$J$3006,$E$7:$E$3006,U1147,$I$7:$I$3006,'RC'!$E$6)+SUMIFS($L$7:$L$3006,$E$7:$E$3006,U1147,$I$7:$I$3006,'RC'!$E$6)</f>
        <v>0</v>
      </c>
      <c r="X1147" s="48">
        <f>COUNTIFS($E$7:$E$3006,U1147,$I$7:$I$3006,'RC'!$E$6)</f>
        <v>0</v>
      </c>
      <c r="Y1147" s="48"/>
      <c r="Z1147" s="51" t="str">
        <f>IF(AQ1147='RC'!$E$6,AC1147*1000+AD1147,"")</f>
        <v/>
      </c>
      <c r="AA1147" s="51" t="str">
        <f>IF(AB1147="","",IF(AQ1147='RC'!$E$6,AC1147*1000-AD1147,""))</f>
        <v/>
      </c>
      <c r="AB1147" s="48" t="str">
        <f>IFERROR(VLOOKUP(E1147,Funcionários!$C$8:$E$207,3,FALSE),"")</f>
        <v/>
      </c>
      <c r="AC1147" s="50" t="str">
        <f>IF(AB1147="","",IF(COUNTIFS($AB$7:$AB$3006,AB1147,$AQ$7:$AQ$3006,'RC'!$E$6)=0,"",COUNTIFS($M$7:$M$3006,"Concluída no prazo",$AB$7:$AB$3006,AB1147,$AQ$7:$AQ$3006,'RC'!$E$6)/COUNTIFS($AB$7:$AB$3006,AB1147,$AQ$7:$AQ$3006,'RC'!$E$6)))</f>
        <v/>
      </c>
      <c r="AD1147" s="48">
        <f>SUMIF($AQ$7:$AQ$3006,'RC'!$E$6,$J$7:$J$3006)+SUMIF($AQ$7:$AQ$3006,'RC'!$E$6,$L$7:$L$3006)</f>
        <v>21</v>
      </c>
      <c r="AF1147" s="48">
        <v>3.8599999999996498E-2</v>
      </c>
      <c r="AG1147" s="48">
        <f>IF(OR(AQ1147="",AQ1147&lt;&gt;'RC'!$E$6,AB1147&lt;&gt;'RC'!$D$21),0,1)</f>
        <v>0</v>
      </c>
      <c r="AH1147" s="48">
        <f t="shared" si="394"/>
        <v>3.8599999999996498E-2</v>
      </c>
      <c r="AI1147" s="48" t="str">
        <f t="shared" si="376"/>
        <v/>
      </c>
      <c r="AJ1147" s="48" t="str">
        <f t="shared" si="377"/>
        <v/>
      </c>
      <c r="AK1147" s="52" t="str">
        <f t="shared" si="378"/>
        <v/>
      </c>
      <c r="AL1147" s="52" t="str">
        <f t="shared" si="379"/>
        <v/>
      </c>
      <c r="AM1147" s="48" t="str">
        <f t="shared" si="380"/>
        <v/>
      </c>
      <c r="AN1147" s="48" t="str">
        <f t="shared" si="381"/>
        <v/>
      </c>
      <c r="AP1147" s="18" t="str">
        <f t="shared" si="382"/>
        <v/>
      </c>
      <c r="AQ1147" s="18" t="str">
        <f t="shared" si="383"/>
        <v/>
      </c>
      <c r="AR1147" s="18">
        <v>3.8600000000000002E-2</v>
      </c>
      <c r="AS1147" s="18">
        <f>IF(AF!$D$27="Todos",1,IF(M1147=AF!$D$27,1,0))</f>
        <v>1</v>
      </c>
      <c r="AT1147" s="53">
        <f>IF(AND(E1147=AF!$D$6,OR(LT!M1147=AF!$D$27,AF!$D$27="Todos"),OR(AP1147=AF!$E$8,AQ1147=AF!$E$8)),AR1147+AS1147,0)</f>
        <v>0</v>
      </c>
      <c r="AU1147" s="18" t="str">
        <f t="shared" si="384"/>
        <v/>
      </c>
      <c r="AV1147" s="54" t="str">
        <f t="shared" si="385"/>
        <v/>
      </c>
      <c r="AW1147" s="54" t="str">
        <f t="shared" si="386"/>
        <v/>
      </c>
      <c r="AX1147" s="18" t="str">
        <f t="shared" si="387"/>
        <v/>
      </c>
      <c r="AY1147" s="18" t="str">
        <f t="shared" si="388"/>
        <v/>
      </c>
      <c r="BA1147" s="18">
        <f>IF($E1147=AF!$D$6,IF($M1147="Concluída no prazo",2,IF($M1147="Concluída com atraso",1,0)),0)</f>
        <v>0</v>
      </c>
      <c r="BB1147" s="18">
        <f>IF($E1147=AF!$D$6,IF($M1147="Atrasada",2,IF($M1147="Concluída com atraso",1,0)),0)</f>
        <v>0</v>
      </c>
      <c r="BC1147" s="18">
        <v>1.141E-2</v>
      </c>
      <c r="BD1147" s="18">
        <f t="shared" si="395"/>
        <v>1.141E-2</v>
      </c>
      <c r="BE1147" s="18">
        <f t="shared" si="395"/>
        <v>1.141E-2</v>
      </c>
      <c r="BF1147" s="18" t="str">
        <f t="shared" si="389"/>
        <v/>
      </c>
      <c r="BN1147" s="18" t="str">
        <f t="shared" si="390"/>
        <v>s</v>
      </c>
    </row>
    <row r="1148" spans="3:66" ht="50.1" customHeight="1" thickTop="1" thickBot="1" x14ac:dyDescent="0.3">
      <c r="C1148" s="46"/>
      <c r="D1148" s="46"/>
      <c r="E1148" s="46"/>
      <c r="F1148" s="122"/>
      <c r="G1148" s="122"/>
      <c r="H1148" s="78" t="str">
        <f t="shared" si="391"/>
        <v/>
      </c>
      <c r="I1148" s="78" t="str">
        <f t="shared" si="392"/>
        <v/>
      </c>
      <c r="J1148" s="16"/>
      <c r="K1148" s="46" t="str">
        <f t="shared" si="393"/>
        <v/>
      </c>
      <c r="L1148" s="16"/>
      <c r="M1148" s="16"/>
      <c r="N1148" s="46"/>
      <c r="O1148" s="47" t="str">
        <f t="shared" si="396"/>
        <v/>
      </c>
      <c r="P1148" s="47"/>
      <c r="Q1148" s="48" t="str">
        <f>IFERROR(VLOOKUP(E1148,Funcionários!$C$8:$E$207,3,FALSE),"")</f>
        <v/>
      </c>
      <c r="R1148" s="47"/>
      <c r="S1148" s="49" t="str">
        <f t="shared" si="397"/>
        <v/>
      </c>
      <c r="T1148" s="49">
        <v>1.142E-2</v>
      </c>
      <c r="U1148" s="48" t="str">
        <f>IF(Funcionários!C1149=0,"",Funcionários!C1149)</f>
        <v/>
      </c>
      <c r="V1148" s="50">
        <f>IF(U1148="",0,IF(COUNTIFS($E$7:$E$3006,U1148,$I$7:$I$3006,'RC'!$E$6)=0,0,COUNTIFS($M$7:$M$3006,"Concluída no prazo",$E$7:$E$3006,U1148,$I$7:$I$3006,'RC'!$E$6)/COUNTIFS($E$7:$E$3006,U1148,$I$7:$I$3006,'RC'!$E$6)))</f>
        <v>0</v>
      </c>
      <c r="W1148" s="49">
        <f>SUMIFS($J$7:$J$3006,$E$7:$E$3006,U1148,$I$7:$I$3006,'RC'!$E$6)+SUMIFS($L$7:$L$3006,$E$7:$E$3006,U1148,$I$7:$I$3006,'RC'!$E$6)</f>
        <v>0</v>
      </c>
      <c r="X1148" s="48">
        <f>COUNTIFS($E$7:$E$3006,U1148,$I$7:$I$3006,'RC'!$E$6)</f>
        <v>0</v>
      </c>
      <c r="Y1148" s="48"/>
      <c r="Z1148" s="51" t="str">
        <f>IF(AQ1148='RC'!$E$6,AC1148*1000+AD1148,"")</f>
        <v/>
      </c>
      <c r="AA1148" s="51" t="str">
        <f>IF(AB1148="","",IF(AQ1148='RC'!$E$6,AC1148*1000-AD1148,""))</f>
        <v/>
      </c>
      <c r="AB1148" s="48" t="str">
        <f>IFERROR(VLOOKUP(E1148,Funcionários!$C$8:$E$207,3,FALSE),"")</f>
        <v/>
      </c>
      <c r="AC1148" s="50" t="str">
        <f>IF(AB1148="","",IF(COUNTIFS($AB$7:$AB$3006,AB1148,$AQ$7:$AQ$3006,'RC'!$E$6)=0,"",COUNTIFS($M$7:$M$3006,"Concluída no prazo",$AB$7:$AB$3006,AB1148,$AQ$7:$AQ$3006,'RC'!$E$6)/COUNTIFS($AB$7:$AB$3006,AB1148,$AQ$7:$AQ$3006,'RC'!$E$6)))</f>
        <v/>
      </c>
      <c r="AD1148" s="48">
        <f>SUMIF($AQ$7:$AQ$3006,'RC'!$E$6,$J$7:$J$3006)+SUMIF($AQ$7:$AQ$3006,'RC'!$E$6,$L$7:$L$3006)</f>
        <v>21</v>
      </c>
      <c r="AF1148" s="48">
        <v>3.8589999999996502E-2</v>
      </c>
      <c r="AG1148" s="48">
        <f>IF(OR(AQ1148="",AQ1148&lt;&gt;'RC'!$E$6,AB1148&lt;&gt;'RC'!$D$21),0,1)</f>
        <v>0</v>
      </c>
      <c r="AH1148" s="48">
        <f t="shared" si="394"/>
        <v>3.8589999999996502E-2</v>
      </c>
      <c r="AI1148" s="48" t="str">
        <f t="shared" si="376"/>
        <v/>
      </c>
      <c r="AJ1148" s="48" t="str">
        <f t="shared" si="377"/>
        <v/>
      </c>
      <c r="AK1148" s="52" t="str">
        <f t="shared" si="378"/>
        <v/>
      </c>
      <c r="AL1148" s="52" t="str">
        <f t="shared" si="379"/>
        <v/>
      </c>
      <c r="AM1148" s="48" t="str">
        <f t="shared" si="380"/>
        <v/>
      </c>
      <c r="AN1148" s="48" t="str">
        <f t="shared" si="381"/>
        <v/>
      </c>
      <c r="AP1148" s="18" t="str">
        <f t="shared" si="382"/>
        <v/>
      </c>
      <c r="AQ1148" s="18" t="str">
        <f t="shared" si="383"/>
        <v/>
      </c>
      <c r="AR1148" s="18">
        <v>3.8589999999999999E-2</v>
      </c>
      <c r="AS1148" s="18">
        <f>IF(AF!$D$27="Todos",1,IF(M1148=AF!$D$27,1,0))</f>
        <v>1</v>
      </c>
      <c r="AT1148" s="53">
        <f>IF(AND(E1148=AF!$D$6,OR(LT!M1148=AF!$D$27,AF!$D$27="Todos"),OR(AP1148=AF!$E$8,AQ1148=AF!$E$8)),AR1148+AS1148,0)</f>
        <v>0</v>
      </c>
      <c r="AU1148" s="18" t="str">
        <f t="shared" si="384"/>
        <v/>
      </c>
      <c r="AV1148" s="54" t="str">
        <f t="shared" si="385"/>
        <v/>
      </c>
      <c r="AW1148" s="54" t="str">
        <f t="shared" si="386"/>
        <v/>
      </c>
      <c r="AX1148" s="18" t="str">
        <f t="shared" si="387"/>
        <v/>
      </c>
      <c r="AY1148" s="18" t="str">
        <f t="shared" si="388"/>
        <v/>
      </c>
      <c r="BA1148" s="18">
        <f>IF($E1148=AF!$D$6,IF($M1148="Concluída no prazo",2,IF($M1148="Concluída com atraso",1,0)),0)</f>
        <v>0</v>
      </c>
      <c r="BB1148" s="18">
        <f>IF($E1148=AF!$D$6,IF($M1148="Atrasada",2,IF($M1148="Concluída com atraso",1,0)),0)</f>
        <v>0</v>
      </c>
      <c r="BC1148" s="18">
        <v>1.142E-2</v>
      </c>
      <c r="BD1148" s="18">
        <f t="shared" si="395"/>
        <v>1.142E-2</v>
      </c>
      <c r="BE1148" s="18">
        <f t="shared" si="395"/>
        <v>1.142E-2</v>
      </c>
      <c r="BF1148" s="18" t="str">
        <f t="shared" si="389"/>
        <v/>
      </c>
      <c r="BN1148" s="18" t="str">
        <f t="shared" si="390"/>
        <v>s</v>
      </c>
    </row>
    <row r="1149" spans="3:66" ht="50.1" customHeight="1" thickTop="1" thickBot="1" x14ac:dyDescent="0.3">
      <c r="C1149" s="46"/>
      <c r="D1149" s="46"/>
      <c r="E1149" s="46"/>
      <c r="F1149" s="122"/>
      <c r="G1149" s="122"/>
      <c r="H1149" s="78" t="str">
        <f t="shared" si="391"/>
        <v/>
      </c>
      <c r="I1149" s="78" t="str">
        <f t="shared" si="392"/>
        <v/>
      </c>
      <c r="J1149" s="16"/>
      <c r="K1149" s="46" t="str">
        <f t="shared" si="393"/>
        <v/>
      </c>
      <c r="L1149" s="16"/>
      <c r="M1149" s="16"/>
      <c r="N1149" s="46"/>
      <c r="O1149" s="47" t="str">
        <f t="shared" si="396"/>
        <v/>
      </c>
      <c r="P1149" s="47"/>
      <c r="Q1149" s="48" t="str">
        <f>IFERROR(VLOOKUP(E1149,Funcionários!$C$8:$E$207,3,FALSE),"")</f>
        <v/>
      </c>
      <c r="R1149" s="47"/>
      <c r="S1149" s="49" t="str">
        <f t="shared" si="397"/>
        <v/>
      </c>
      <c r="T1149" s="49">
        <v>1.1429999999999999E-2</v>
      </c>
      <c r="U1149" s="48" t="str">
        <f>IF(Funcionários!C1150=0,"",Funcionários!C1150)</f>
        <v/>
      </c>
      <c r="V1149" s="50">
        <f>IF(U1149="",0,IF(COUNTIFS($E$7:$E$3006,U1149,$I$7:$I$3006,'RC'!$E$6)=0,0,COUNTIFS($M$7:$M$3006,"Concluída no prazo",$E$7:$E$3006,U1149,$I$7:$I$3006,'RC'!$E$6)/COUNTIFS($E$7:$E$3006,U1149,$I$7:$I$3006,'RC'!$E$6)))</f>
        <v>0</v>
      </c>
      <c r="W1149" s="49">
        <f>SUMIFS($J$7:$J$3006,$E$7:$E$3006,U1149,$I$7:$I$3006,'RC'!$E$6)+SUMIFS($L$7:$L$3006,$E$7:$E$3006,U1149,$I$7:$I$3006,'RC'!$E$6)</f>
        <v>0</v>
      </c>
      <c r="X1149" s="48">
        <f>COUNTIFS($E$7:$E$3006,U1149,$I$7:$I$3006,'RC'!$E$6)</f>
        <v>0</v>
      </c>
      <c r="Y1149" s="48"/>
      <c r="Z1149" s="51" t="str">
        <f>IF(AQ1149='RC'!$E$6,AC1149*1000+AD1149,"")</f>
        <v/>
      </c>
      <c r="AA1149" s="51" t="str">
        <f>IF(AB1149="","",IF(AQ1149='RC'!$E$6,AC1149*1000-AD1149,""))</f>
        <v/>
      </c>
      <c r="AB1149" s="48" t="str">
        <f>IFERROR(VLOOKUP(E1149,Funcionários!$C$8:$E$207,3,FALSE),"")</f>
        <v/>
      </c>
      <c r="AC1149" s="50" t="str">
        <f>IF(AB1149="","",IF(COUNTIFS($AB$7:$AB$3006,AB1149,$AQ$7:$AQ$3006,'RC'!$E$6)=0,"",COUNTIFS($M$7:$M$3006,"Concluída no prazo",$AB$7:$AB$3006,AB1149,$AQ$7:$AQ$3006,'RC'!$E$6)/COUNTIFS($AB$7:$AB$3006,AB1149,$AQ$7:$AQ$3006,'RC'!$E$6)))</f>
        <v/>
      </c>
      <c r="AD1149" s="48">
        <f>SUMIF($AQ$7:$AQ$3006,'RC'!$E$6,$J$7:$J$3006)+SUMIF($AQ$7:$AQ$3006,'RC'!$E$6,$L$7:$L$3006)</f>
        <v>21</v>
      </c>
      <c r="AF1149" s="48">
        <v>3.8579999999996499E-2</v>
      </c>
      <c r="AG1149" s="48">
        <f>IF(OR(AQ1149="",AQ1149&lt;&gt;'RC'!$E$6,AB1149&lt;&gt;'RC'!$D$21),0,1)</f>
        <v>0</v>
      </c>
      <c r="AH1149" s="48">
        <f t="shared" si="394"/>
        <v>3.8579999999996499E-2</v>
      </c>
      <c r="AI1149" s="48" t="str">
        <f t="shared" si="376"/>
        <v/>
      </c>
      <c r="AJ1149" s="48" t="str">
        <f t="shared" si="377"/>
        <v/>
      </c>
      <c r="AK1149" s="52" t="str">
        <f t="shared" si="378"/>
        <v/>
      </c>
      <c r="AL1149" s="52" t="str">
        <f t="shared" si="379"/>
        <v/>
      </c>
      <c r="AM1149" s="48" t="str">
        <f t="shared" si="380"/>
        <v/>
      </c>
      <c r="AN1149" s="48" t="str">
        <f t="shared" si="381"/>
        <v/>
      </c>
      <c r="AP1149" s="18" t="str">
        <f t="shared" si="382"/>
        <v/>
      </c>
      <c r="AQ1149" s="18" t="str">
        <f t="shared" si="383"/>
        <v/>
      </c>
      <c r="AR1149" s="18">
        <v>3.8580000000000003E-2</v>
      </c>
      <c r="AS1149" s="18">
        <f>IF(AF!$D$27="Todos",1,IF(M1149=AF!$D$27,1,0))</f>
        <v>1</v>
      </c>
      <c r="AT1149" s="53">
        <f>IF(AND(E1149=AF!$D$6,OR(LT!M1149=AF!$D$27,AF!$D$27="Todos"),OR(AP1149=AF!$E$8,AQ1149=AF!$E$8)),AR1149+AS1149,0)</f>
        <v>0</v>
      </c>
      <c r="AU1149" s="18" t="str">
        <f t="shared" si="384"/>
        <v/>
      </c>
      <c r="AV1149" s="54" t="str">
        <f t="shared" si="385"/>
        <v/>
      </c>
      <c r="AW1149" s="54" t="str">
        <f t="shared" si="386"/>
        <v/>
      </c>
      <c r="AX1149" s="18" t="str">
        <f t="shared" si="387"/>
        <v/>
      </c>
      <c r="AY1149" s="18" t="str">
        <f t="shared" si="388"/>
        <v/>
      </c>
      <c r="BA1149" s="18">
        <f>IF($E1149=AF!$D$6,IF($M1149="Concluída no prazo",2,IF($M1149="Concluída com atraso",1,0)),0)</f>
        <v>0</v>
      </c>
      <c r="BB1149" s="18">
        <f>IF($E1149=AF!$D$6,IF($M1149="Atrasada",2,IF($M1149="Concluída com atraso",1,0)),0)</f>
        <v>0</v>
      </c>
      <c r="BC1149" s="18">
        <v>1.1429999999999999E-2</v>
      </c>
      <c r="BD1149" s="18">
        <f t="shared" si="395"/>
        <v>1.1429999999999999E-2</v>
      </c>
      <c r="BE1149" s="18">
        <f t="shared" si="395"/>
        <v>1.1429999999999999E-2</v>
      </c>
      <c r="BF1149" s="18" t="str">
        <f t="shared" si="389"/>
        <v/>
      </c>
      <c r="BN1149" s="18" t="str">
        <f t="shared" si="390"/>
        <v>s</v>
      </c>
    </row>
    <row r="1150" spans="3:66" ht="50.1" customHeight="1" thickTop="1" thickBot="1" x14ac:dyDescent="0.3">
      <c r="C1150" s="46"/>
      <c r="D1150" s="46"/>
      <c r="E1150" s="46"/>
      <c r="F1150" s="122"/>
      <c r="G1150" s="122"/>
      <c r="H1150" s="78" t="str">
        <f t="shared" si="391"/>
        <v/>
      </c>
      <c r="I1150" s="78" t="str">
        <f t="shared" si="392"/>
        <v/>
      </c>
      <c r="J1150" s="16"/>
      <c r="K1150" s="46" t="str">
        <f t="shared" si="393"/>
        <v/>
      </c>
      <c r="L1150" s="16"/>
      <c r="M1150" s="16"/>
      <c r="N1150" s="46"/>
      <c r="O1150" s="47" t="str">
        <f t="shared" si="396"/>
        <v/>
      </c>
      <c r="P1150" s="47"/>
      <c r="Q1150" s="48" t="str">
        <f>IFERROR(VLOOKUP(E1150,Funcionários!$C$8:$E$207,3,FALSE),"")</f>
        <v/>
      </c>
      <c r="R1150" s="47"/>
      <c r="S1150" s="49" t="str">
        <f t="shared" si="397"/>
        <v/>
      </c>
      <c r="T1150" s="49">
        <v>1.1440000000000001E-2</v>
      </c>
      <c r="U1150" s="48" t="str">
        <f>IF(Funcionários!C1151=0,"",Funcionários!C1151)</f>
        <v/>
      </c>
      <c r="V1150" s="50">
        <f>IF(U1150="",0,IF(COUNTIFS($E$7:$E$3006,U1150,$I$7:$I$3006,'RC'!$E$6)=0,0,COUNTIFS($M$7:$M$3006,"Concluída no prazo",$E$7:$E$3006,U1150,$I$7:$I$3006,'RC'!$E$6)/COUNTIFS($E$7:$E$3006,U1150,$I$7:$I$3006,'RC'!$E$6)))</f>
        <v>0</v>
      </c>
      <c r="W1150" s="49">
        <f>SUMIFS($J$7:$J$3006,$E$7:$E$3006,U1150,$I$7:$I$3006,'RC'!$E$6)+SUMIFS($L$7:$L$3006,$E$7:$E$3006,U1150,$I$7:$I$3006,'RC'!$E$6)</f>
        <v>0</v>
      </c>
      <c r="X1150" s="48">
        <f>COUNTIFS($E$7:$E$3006,U1150,$I$7:$I$3006,'RC'!$E$6)</f>
        <v>0</v>
      </c>
      <c r="Y1150" s="48"/>
      <c r="Z1150" s="51" t="str">
        <f>IF(AQ1150='RC'!$E$6,AC1150*1000+AD1150,"")</f>
        <v/>
      </c>
      <c r="AA1150" s="51" t="str">
        <f>IF(AB1150="","",IF(AQ1150='RC'!$E$6,AC1150*1000-AD1150,""))</f>
        <v/>
      </c>
      <c r="AB1150" s="48" t="str">
        <f>IFERROR(VLOOKUP(E1150,Funcionários!$C$8:$E$207,3,FALSE),"")</f>
        <v/>
      </c>
      <c r="AC1150" s="50" t="str">
        <f>IF(AB1150="","",IF(COUNTIFS($AB$7:$AB$3006,AB1150,$AQ$7:$AQ$3006,'RC'!$E$6)=0,"",COUNTIFS($M$7:$M$3006,"Concluída no prazo",$AB$7:$AB$3006,AB1150,$AQ$7:$AQ$3006,'RC'!$E$6)/COUNTIFS($AB$7:$AB$3006,AB1150,$AQ$7:$AQ$3006,'RC'!$E$6)))</f>
        <v/>
      </c>
      <c r="AD1150" s="48">
        <f>SUMIF($AQ$7:$AQ$3006,'RC'!$E$6,$J$7:$J$3006)+SUMIF($AQ$7:$AQ$3006,'RC'!$E$6,$L$7:$L$3006)</f>
        <v>21</v>
      </c>
      <c r="AF1150" s="48">
        <v>3.8569999999996503E-2</v>
      </c>
      <c r="AG1150" s="48">
        <f>IF(OR(AQ1150="",AQ1150&lt;&gt;'RC'!$E$6,AB1150&lt;&gt;'RC'!$D$21),0,1)</f>
        <v>0</v>
      </c>
      <c r="AH1150" s="48">
        <f t="shared" si="394"/>
        <v>3.8569999999996503E-2</v>
      </c>
      <c r="AI1150" s="48" t="str">
        <f t="shared" si="376"/>
        <v/>
      </c>
      <c r="AJ1150" s="48" t="str">
        <f t="shared" si="377"/>
        <v/>
      </c>
      <c r="AK1150" s="52" t="str">
        <f t="shared" si="378"/>
        <v/>
      </c>
      <c r="AL1150" s="52" t="str">
        <f t="shared" si="379"/>
        <v/>
      </c>
      <c r="AM1150" s="48" t="str">
        <f t="shared" si="380"/>
        <v/>
      </c>
      <c r="AN1150" s="48" t="str">
        <f t="shared" si="381"/>
        <v/>
      </c>
      <c r="AP1150" s="18" t="str">
        <f t="shared" si="382"/>
        <v/>
      </c>
      <c r="AQ1150" s="18" t="str">
        <f t="shared" si="383"/>
        <v/>
      </c>
      <c r="AR1150" s="18">
        <v>3.857E-2</v>
      </c>
      <c r="AS1150" s="18">
        <f>IF(AF!$D$27="Todos",1,IF(M1150=AF!$D$27,1,0))</f>
        <v>1</v>
      </c>
      <c r="AT1150" s="53">
        <f>IF(AND(E1150=AF!$D$6,OR(LT!M1150=AF!$D$27,AF!$D$27="Todos"),OR(AP1150=AF!$E$8,AQ1150=AF!$E$8)),AR1150+AS1150,0)</f>
        <v>0</v>
      </c>
      <c r="AU1150" s="18" t="str">
        <f t="shared" si="384"/>
        <v/>
      </c>
      <c r="AV1150" s="54" t="str">
        <f t="shared" si="385"/>
        <v/>
      </c>
      <c r="AW1150" s="54" t="str">
        <f t="shared" si="386"/>
        <v/>
      </c>
      <c r="AX1150" s="18" t="str">
        <f t="shared" si="387"/>
        <v/>
      </c>
      <c r="AY1150" s="18" t="str">
        <f t="shared" si="388"/>
        <v/>
      </c>
      <c r="BA1150" s="18">
        <f>IF($E1150=AF!$D$6,IF($M1150="Concluída no prazo",2,IF($M1150="Concluída com atraso",1,0)),0)</f>
        <v>0</v>
      </c>
      <c r="BB1150" s="18">
        <f>IF($E1150=AF!$D$6,IF($M1150="Atrasada",2,IF($M1150="Concluída com atraso",1,0)),0)</f>
        <v>0</v>
      </c>
      <c r="BC1150" s="18">
        <v>1.1440000000000001E-2</v>
      </c>
      <c r="BD1150" s="18">
        <f t="shared" si="395"/>
        <v>1.1440000000000001E-2</v>
      </c>
      <c r="BE1150" s="18">
        <f t="shared" si="395"/>
        <v>1.1440000000000001E-2</v>
      </c>
      <c r="BF1150" s="18" t="str">
        <f t="shared" si="389"/>
        <v/>
      </c>
      <c r="BN1150" s="18" t="str">
        <f t="shared" si="390"/>
        <v>s</v>
      </c>
    </row>
    <row r="1151" spans="3:66" ht="50.1" customHeight="1" thickTop="1" thickBot="1" x14ac:dyDescent="0.3">
      <c r="C1151" s="46"/>
      <c r="D1151" s="46"/>
      <c r="E1151" s="46"/>
      <c r="F1151" s="122"/>
      <c r="G1151" s="122"/>
      <c r="H1151" s="78" t="str">
        <f t="shared" si="391"/>
        <v/>
      </c>
      <c r="I1151" s="78" t="str">
        <f t="shared" si="392"/>
        <v/>
      </c>
      <c r="J1151" s="16"/>
      <c r="K1151" s="46" t="str">
        <f t="shared" si="393"/>
        <v/>
      </c>
      <c r="L1151" s="16"/>
      <c r="M1151" s="16"/>
      <c r="N1151" s="46"/>
      <c r="O1151" s="47" t="str">
        <f t="shared" si="396"/>
        <v/>
      </c>
      <c r="P1151" s="47"/>
      <c r="Q1151" s="48" t="str">
        <f>IFERROR(VLOOKUP(E1151,Funcionários!$C$8:$E$207,3,FALSE),"")</f>
        <v/>
      </c>
      <c r="R1151" s="47"/>
      <c r="S1151" s="49" t="str">
        <f t="shared" si="397"/>
        <v/>
      </c>
      <c r="T1151" s="49">
        <v>1.145E-2</v>
      </c>
      <c r="U1151" s="48" t="str">
        <f>IF(Funcionários!C1152=0,"",Funcionários!C1152)</f>
        <v/>
      </c>
      <c r="V1151" s="50">
        <f>IF(U1151="",0,IF(COUNTIFS($E$7:$E$3006,U1151,$I$7:$I$3006,'RC'!$E$6)=0,0,COUNTIFS($M$7:$M$3006,"Concluída no prazo",$E$7:$E$3006,U1151,$I$7:$I$3006,'RC'!$E$6)/COUNTIFS($E$7:$E$3006,U1151,$I$7:$I$3006,'RC'!$E$6)))</f>
        <v>0</v>
      </c>
      <c r="W1151" s="49">
        <f>SUMIFS($J$7:$J$3006,$E$7:$E$3006,U1151,$I$7:$I$3006,'RC'!$E$6)+SUMIFS($L$7:$L$3006,$E$7:$E$3006,U1151,$I$7:$I$3006,'RC'!$E$6)</f>
        <v>0</v>
      </c>
      <c r="X1151" s="48">
        <f>COUNTIFS($E$7:$E$3006,U1151,$I$7:$I$3006,'RC'!$E$6)</f>
        <v>0</v>
      </c>
      <c r="Y1151" s="48"/>
      <c r="Z1151" s="51" t="str">
        <f>IF(AQ1151='RC'!$E$6,AC1151*1000+AD1151,"")</f>
        <v/>
      </c>
      <c r="AA1151" s="51" t="str">
        <f>IF(AB1151="","",IF(AQ1151='RC'!$E$6,AC1151*1000-AD1151,""))</f>
        <v/>
      </c>
      <c r="AB1151" s="48" t="str">
        <f>IFERROR(VLOOKUP(E1151,Funcionários!$C$8:$E$207,3,FALSE),"")</f>
        <v/>
      </c>
      <c r="AC1151" s="50" t="str">
        <f>IF(AB1151="","",IF(COUNTIFS($AB$7:$AB$3006,AB1151,$AQ$7:$AQ$3006,'RC'!$E$6)=0,"",COUNTIFS($M$7:$M$3006,"Concluída no prazo",$AB$7:$AB$3006,AB1151,$AQ$7:$AQ$3006,'RC'!$E$6)/COUNTIFS($AB$7:$AB$3006,AB1151,$AQ$7:$AQ$3006,'RC'!$E$6)))</f>
        <v/>
      </c>
      <c r="AD1151" s="48">
        <f>SUMIF($AQ$7:$AQ$3006,'RC'!$E$6,$J$7:$J$3006)+SUMIF($AQ$7:$AQ$3006,'RC'!$E$6,$L$7:$L$3006)</f>
        <v>21</v>
      </c>
      <c r="AF1151" s="48">
        <v>3.85599999999965E-2</v>
      </c>
      <c r="AG1151" s="48">
        <f>IF(OR(AQ1151="",AQ1151&lt;&gt;'RC'!$E$6,AB1151&lt;&gt;'RC'!$D$21),0,1)</f>
        <v>0</v>
      </c>
      <c r="AH1151" s="48">
        <f t="shared" si="394"/>
        <v>3.85599999999965E-2</v>
      </c>
      <c r="AI1151" s="48" t="str">
        <f t="shared" si="376"/>
        <v/>
      </c>
      <c r="AJ1151" s="48" t="str">
        <f t="shared" si="377"/>
        <v/>
      </c>
      <c r="AK1151" s="52" t="str">
        <f t="shared" si="378"/>
        <v/>
      </c>
      <c r="AL1151" s="52" t="str">
        <f t="shared" si="379"/>
        <v/>
      </c>
      <c r="AM1151" s="48" t="str">
        <f t="shared" si="380"/>
        <v/>
      </c>
      <c r="AN1151" s="48" t="str">
        <f t="shared" si="381"/>
        <v/>
      </c>
      <c r="AP1151" s="18" t="str">
        <f t="shared" si="382"/>
        <v/>
      </c>
      <c r="AQ1151" s="18" t="str">
        <f t="shared" si="383"/>
        <v/>
      </c>
      <c r="AR1151" s="18">
        <v>3.8559999999999997E-2</v>
      </c>
      <c r="AS1151" s="18">
        <f>IF(AF!$D$27="Todos",1,IF(M1151=AF!$D$27,1,0))</f>
        <v>1</v>
      </c>
      <c r="AT1151" s="53">
        <f>IF(AND(E1151=AF!$D$6,OR(LT!M1151=AF!$D$27,AF!$D$27="Todos"),OR(AP1151=AF!$E$8,AQ1151=AF!$E$8)),AR1151+AS1151,0)</f>
        <v>0</v>
      </c>
      <c r="AU1151" s="18" t="str">
        <f t="shared" si="384"/>
        <v/>
      </c>
      <c r="AV1151" s="54" t="str">
        <f t="shared" si="385"/>
        <v/>
      </c>
      <c r="AW1151" s="54" t="str">
        <f t="shared" si="386"/>
        <v/>
      </c>
      <c r="AX1151" s="18" t="str">
        <f t="shared" si="387"/>
        <v/>
      </c>
      <c r="AY1151" s="18" t="str">
        <f t="shared" si="388"/>
        <v/>
      </c>
      <c r="BA1151" s="18">
        <f>IF($E1151=AF!$D$6,IF($M1151="Concluída no prazo",2,IF($M1151="Concluída com atraso",1,0)),0)</f>
        <v>0</v>
      </c>
      <c r="BB1151" s="18">
        <f>IF($E1151=AF!$D$6,IF($M1151="Atrasada",2,IF($M1151="Concluída com atraso",1,0)),0)</f>
        <v>0</v>
      </c>
      <c r="BC1151" s="18">
        <v>1.145E-2</v>
      </c>
      <c r="BD1151" s="18">
        <f t="shared" si="395"/>
        <v>1.145E-2</v>
      </c>
      <c r="BE1151" s="18">
        <f t="shared" si="395"/>
        <v>1.145E-2</v>
      </c>
      <c r="BF1151" s="18" t="str">
        <f t="shared" si="389"/>
        <v/>
      </c>
      <c r="BN1151" s="18" t="str">
        <f t="shared" si="390"/>
        <v>s</v>
      </c>
    </row>
    <row r="1152" spans="3:66" ht="50.1" customHeight="1" thickTop="1" thickBot="1" x14ac:dyDescent="0.3">
      <c r="C1152" s="46"/>
      <c r="D1152" s="46"/>
      <c r="E1152" s="46"/>
      <c r="F1152" s="122"/>
      <c r="G1152" s="122"/>
      <c r="H1152" s="78" t="str">
        <f t="shared" si="391"/>
        <v/>
      </c>
      <c r="I1152" s="78" t="str">
        <f t="shared" si="392"/>
        <v/>
      </c>
      <c r="J1152" s="16"/>
      <c r="K1152" s="46" t="str">
        <f t="shared" si="393"/>
        <v/>
      </c>
      <c r="L1152" s="16"/>
      <c r="M1152" s="16"/>
      <c r="N1152" s="46"/>
      <c r="O1152" s="47" t="str">
        <f t="shared" si="396"/>
        <v/>
      </c>
      <c r="P1152" s="47"/>
      <c r="Q1152" s="48" t="str">
        <f>IFERROR(VLOOKUP(E1152,Funcionários!$C$8:$E$207,3,FALSE),"")</f>
        <v/>
      </c>
      <c r="R1152" s="47"/>
      <c r="S1152" s="49" t="str">
        <f t="shared" si="397"/>
        <v/>
      </c>
      <c r="T1152" s="49">
        <v>1.146E-2</v>
      </c>
      <c r="U1152" s="48" t="str">
        <f>IF(Funcionários!C1153=0,"",Funcionários!C1153)</f>
        <v/>
      </c>
      <c r="V1152" s="50">
        <f>IF(U1152="",0,IF(COUNTIFS($E$7:$E$3006,U1152,$I$7:$I$3006,'RC'!$E$6)=0,0,COUNTIFS($M$7:$M$3006,"Concluída no prazo",$E$7:$E$3006,U1152,$I$7:$I$3006,'RC'!$E$6)/COUNTIFS($E$7:$E$3006,U1152,$I$7:$I$3006,'RC'!$E$6)))</f>
        <v>0</v>
      </c>
      <c r="W1152" s="49">
        <f>SUMIFS($J$7:$J$3006,$E$7:$E$3006,U1152,$I$7:$I$3006,'RC'!$E$6)+SUMIFS($L$7:$L$3006,$E$7:$E$3006,U1152,$I$7:$I$3006,'RC'!$E$6)</f>
        <v>0</v>
      </c>
      <c r="X1152" s="48">
        <f>COUNTIFS($E$7:$E$3006,U1152,$I$7:$I$3006,'RC'!$E$6)</f>
        <v>0</v>
      </c>
      <c r="Y1152" s="48"/>
      <c r="Z1152" s="51" t="str">
        <f>IF(AQ1152='RC'!$E$6,AC1152*1000+AD1152,"")</f>
        <v/>
      </c>
      <c r="AA1152" s="51" t="str">
        <f>IF(AB1152="","",IF(AQ1152='RC'!$E$6,AC1152*1000-AD1152,""))</f>
        <v/>
      </c>
      <c r="AB1152" s="48" t="str">
        <f>IFERROR(VLOOKUP(E1152,Funcionários!$C$8:$E$207,3,FALSE),"")</f>
        <v/>
      </c>
      <c r="AC1152" s="50" t="str">
        <f>IF(AB1152="","",IF(COUNTIFS($AB$7:$AB$3006,AB1152,$AQ$7:$AQ$3006,'RC'!$E$6)=0,"",COUNTIFS($M$7:$M$3006,"Concluída no prazo",$AB$7:$AB$3006,AB1152,$AQ$7:$AQ$3006,'RC'!$E$6)/COUNTIFS($AB$7:$AB$3006,AB1152,$AQ$7:$AQ$3006,'RC'!$E$6)))</f>
        <v/>
      </c>
      <c r="AD1152" s="48">
        <f>SUMIF($AQ$7:$AQ$3006,'RC'!$E$6,$J$7:$J$3006)+SUMIF($AQ$7:$AQ$3006,'RC'!$E$6,$L$7:$L$3006)</f>
        <v>21</v>
      </c>
      <c r="AF1152" s="48">
        <v>3.8549999999996497E-2</v>
      </c>
      <c r="AG1152" s="48">
        <f>IF(OR(AQ1152="",AQ1152&lt;&gt;'RC'!$E$6,AB1152&lt;&gt;'RC'!$D$21),0,1)</f>
        <v>0</v>
      </c>
      <c r="AH1152" s="48">
        <f t="shared" si="394"/>
        <v>3.8549999999996497E-2</v>
      </c>
      <c r="AI1152" s="48" t="str">
        <f t="shared" si="376"/>
        <v/>
      </c>
      <c r="AJ1152" s="48" t="str">
        <f t="shared" si="377"/>
        <v/>
      </c>
      <c r="AK1152" s="52" t="str">
        <f t="shared" si="378"/>
        <v/>
      </c>
      <c r="AL1152" s="52" t="str">
        <f t="shared" si="379"/>
        <v/>
      </c>
      <c r="AM1152" s="48" t="str">
        <f t="shared" si="380"/>
        <v/>
      </c>
      <c r="AN1152" s="48" t="str">
        <f t="shared" si="381"/>
        <v/>
      </c>
      <c r="AP1152" s="18" t="str">
        <f t="shared" si="382"/>
        <v/>
      </c>
      <c r="AQ1152" s="18" t="str">
        <f t="shared" si="383"/>
        <v/>
      </c>
      <c r="AR1152" s="18">
        <v>3.8550000000000001E-2</v>
      </c>
      <c r="AS1152" s="18">
        <f>IF(AF!$D$27="Todos",1,IF(M1152=AF!$D$27,1,0))</f>
        <v>1</v>
      </c>
      <c r="AT1152" s="53">
        <f>IF(AND(E1152=AF!$D$6,OR(LT!M1152=AF!$D$27,AF!$D$27="Todos"),OR(AP1152=AF!$E$8,AQ1152=AF!$E$8)),AR1152+AS1152,0)</f>
        <v>0</v>
      </c>
      <c r="AU1152" s="18" t="str">
        <f t="shared" si="384"/>
        <v/>
      </c>
      <c r="AV1152" s="54" t="str">
        <f t="shared" si="385"/>
        <v/>
      </c>
      <c r="AW1152" s="54" t="str">
        <f t="shared" si="386"/>
        <v/>
      </c>
      <c r="AX1152" s="18" t="str">
        <f t="shared" si="387"/>
        <v/>
      </c>
      <c r="AY1152" s="18" t="str">
        <f t="shared" si="388"/>
        <v/>
      </c>
      <c r="BA1152" s="18">
        <f>IF($E1152=AF!$D$6,IF($M1152="Concluída no prazo",2,IF($M1152="Concluída com atraso",1,0)),0)</f>
        <v>0</v>
      </c>
      <c r="BB1152" s="18">
        <f>IF($E1152=AF!$D$6,IF($M1152="Atrasada",2,IF($M1152="Concluída com atraso",1,0)),0)</f>
        <v>0</v>
      </c>
      <c r="BC1152" s="18">
        <v>1.146E-2</v>
      </c>
      <c r="BD1152" s="18">
        <f t="shared" si="395"/>
        <v>1.146E-2</v>
      </c>
      <c r="BE1152" s="18">
        <f t="shared" si="395"/>
        <v>1.146E-2</v>
      </c>
      <c r="BF1152" s="18" t="str">
        <f t="shared" si="389"/>
        <v/>
      </c>
      <c r="BN1152" s="18" t="str">
        <f t="shared" si="390"/>
        <v>s</v>
      </c>
    </row>
    <row r="1153" spans="3:66" ht="50.1" customHeight="1" thickTop="1" thickBot="1" x14ac:dyDescent="0.3">
      <c r="C1153" s="46"/>
      <c r="D1153" s="46"/>
      <c r="E1153" s="46"/>
      <c r="F1153" s="122"/>
      <c r="G1153" s="122"/>
      <c r="H1153" s="78" t="str">
        <f t="shared" si="391"/>
        <v/>
      </c>
      <c r="I1153" s="78" t="str">
        <f t="shared" si="392"/>
        <v/>
      </c>
      <c r="J1153" s="16"/>
      <c r="K1153" s="46" t="str">
        <f t="shared" si="393"/>
        <v/>
      </c>
      <c r="L1153" s="16"/>
      <c r="M1153" s="16"/>
      <c r="N1153" s="46"/>
      <c r="O1153" s="47" t="str">
        <f t="shared" si="396"/>
        <v/>
      </c>
      <c r="P1153" s="47"/>
      <c r="Q1153" s="48" t="str">
        <f>IFERROR(VLOOKUP(E1153,Funcionários!$C$8:$E$207,3,FALSE),"")</f>
        <v/>
      </c>
      <c r="R1153" s="47"/>
      <c r="S1153" s="49" t="str">
        <f t="shared" si="397"/>
        <v/>
      </c>
      <c r="T1153" s="49">
        <v>1.1469999999999999E-2</v>
      </c>
      <c r="U1153" s="48" t="str">
        <f>IF(Funcionários!C1154=0,"",Funcionários!C1154)</f>
        <v/>
      </c>
      <c r="V1153" s="50">
        <f>IF(U1153="",0,IF(COUNTIFS($E$7:$E$3006,U1153,$I$7:$I$3006,'RC'!$E$6)=0,0,COUNTIFS($M$7:$M$3006,"Concluída no prazo",$E$7:$E$3006,U1153,$I$7:$I$3006,'RC'!$E$6)/COUNTIFS($E$7:$E$3006,U1153,$I$7:$I$3006,'RC'!$E$6)))</f>
        <v>0</v>
      </c>
      <c r="W1153" s="49">
        <f>SUMIFS($J$7:$J$3006,$E$7:$E$3006,U1153,$I$7:$I$3006,'RC'!$E$6)+SUMIFS($L$7:$L$3006,$E$7:$E$3006,U1153,$I$7:$I$3006,'RC'!$E$6)</f>
        <v>0</v>
      </c>
      <c r="X1153" s="48">
        <f>COUNTIFS($E$7:$E$3006,U1153,$I$7:$I$3006,'RC'!$E$6)</f>
        <v>0</v>
      </c>
      <c r="Y1153" s="48"/>
      <c r="Z1153" s="51" t="str">
        <f>IF(AQ1153='RC'!$E$6,AC1153*1000+AD1153,"")</f>
        <v/>
      </c>
      <c r="AA1153" s="51" t="str">
        <f>IF(AB1153="","",IF(AQ1153='RC'!$E$6,AC1153*1000-AD1153,""))</f>
        <v/>
      </c>
      <c r="AB1153" s="48" t="str">
        <f>IFERROR(VLOOKUP(E1153,Funcionários!$C$8:$E$207,3,FALSE),"")</f>
        <v/>
      </c>
      <c r="AC1153" s="50" t="str">
        <f>IF(AB1153="","",IF(COUNTIFS($AB$7:$AB$3006,AB1153,$AQ$7:$AQ$3006,'RC'!$E$6)=0,"",COUNTIFS($M$7:$M$3006,"Concluída no prazo",$AB$7:$AB$3006,AB1153,$AQ$7:$AQ$3006,'RC'!$E$6)/COUNTIFS($AB$7:$AB$3006,AB1153,$AQ$7:$AQ$3006,'RC'!$E$6)))</f>
        <v/>
      </c>
      <c r="AD1153" s="48">
        <f>SUMIF($AQ$7:$AQ$3006,'RC'!$E$6,$J$7:$J$3006)+SUMIF($AQ$7:$AQ$3006,'RC'!$E$6,$L$7:$L$3006)</f>
        <v>21</v>
      </c>
      <c r="AF1153" s="48">
        <v>3.8539999999996501E-2</v>
      </c>
      <c r="AG1153" s="48">
        <f>IF(OR(AQ1153="",AQ1153&lt;&gt;'RC'!$E$6,AB1153&lt;&gt;'RC'!$D$21),0,1)</f>
        <v>0</v>
      </c>
      <c r="AH1153" s="48">
        <f t="shared" si="394"/>
        <v>3.8539999999996501E-2</v>
      </c>
      <c r="AI1153" s="48" t="str">
        <f t="shared" si="376"/>
        <v/>
      </c>
      <c r="AJ1153" s="48" t="str">
        <f t="shared" si="377"/>
        <v/>
      </c>
      <c r="AK1153" s="52" t="str">
        <f t="shared" si="378"/>
        <v/>
      </c>
      <c r="AL1153" s="52" t="str">
        <f t="shared" si="379"/>
        <v/>
      </c>
      <c r="AM1153" s="48" t="str">
        <f t="shared" si="380"/>
        <v/>
      </c>
      <c r="AN1153" s="48" t="str">
        <f t="shared" si="381"/>
        <v/>
      </c>
      <c r="AP1153" s="18" t="str">
        <f t="shared" si="382"/>
        <v/>
      </c>
      <c r="AQ1153" s="18" t="str">
        <f t="shared" si="383"/>
        <v/>
      </c>
      <c r="AR1153" s="18">
        <v>3.8539999999999998E-2</v>
      </c>
      <c r="AS1153" s="18">
        <f>IF(AF!$D$27="Todos",1,IF(M1153=AF!$D$27,1,0))</f>
        <v>1</v>
      </c>
      <c r="AT1153" s="53">
        <f>IF(AND(E1153=AF!$D$6,OR(LT!M1153=AF!$D$27,AF!$D$27="Todos"),OR(AP1153=AF!$E$8,AQ1153=AF!$E$8)),AR1153+AS1153,0)</f>
        <v>0</v>
      </c>
      <c r="AU1153" s="18" t="str">
        <f t="shared" si="384"/>
        <v/>
      </c>
      <c r="AV1153" s="54" t="str">
        <f t="shared" si="385"/>
        <v/>
      </c>
      <c r="AW1153" s="54" t="str">
        <f t="shared" si="386"/>
        <v/>
      </c>
      <c r="AX1153" s="18" t="str">
        <f t="shared" si="387"/>
        <v/>
      </c>
      <c r="AY1153" s="18" t="str">
        <f t="shared" si="388"/>
        <v/>
      </c>
      <c r="BA1153" s="18">
        <f>IF($E1153=AF!$D$6,IF($M1153="Concluída no prazo",2,IF($M1153="Concluída com atraso",1,0)),0)</f>
        <v>0</v>
      </c>
      <c r="BB1153" s="18">
        <f>IF($E1153=AF!$D$6,IF($M1153="Atrasada",2,IF($M1153="Concluída com atraso",1,0)),0)</f>
        <v>0</v>
      </c>
      <c r="BC1153" s="18">
        <v>1.1469999999999999E-2</v>
      </c>
      <c r="BD1153" s="18">
        <f t="shared" si="395"/>
        <v>1.1469999999999999E-2</v>
      </c>
      <c r="BE1153" s="18">
        <f t="shared" si="395"/>
        <v>1.1469999999999999E-2</v>
      </c>
      <c r="BF1153" s="18" t="str">
        <f t="shared" si="389"/>
        <v/>
      </c>
      <c r="BN1153" s="18" t="str">
        <f t="shared" si="390"/>
        <v>s</v>
      </c>
    </row>
    <row r="1154" spans="3:66" ht="50.1" customHeight="1" thickTop="1" thickBot="1" x14ac:dyDescent="0.3">
      <c r="C1154" s="46"/>
      <c r="D1154" s="46"/>
      <c r="E1154" s="46"/>
      <c r="F1154" s="122"/>
      <c r="G1154" s="122"/>
      <c r="H1154" s="78" t="str">
        <f t="shared" si="391"/>
        <v/>
      </c>
      <c r="I1154" s="78" t="str">
        <f t="shared" si="392"/>
        <v/>
      </c>
      <c r="J1154" s="16"/>
      <c r="K1154" s="46" t="str">
        <f t="shared" si="393"/>
        <v/>
      </c>
      <c r="L1154" s="16"/>
      <c r="M1154" s="16"/>
      <c r="N1154" s="46"/>
      <c r="O1154" s="47" t="str">
        <f t="shared" si="396"/>
        <v/>
      </c>
      <c r="P1154" s="47"/>
      <c r="Q1154" s="48" t="str">
        <f>IFERROR(VLOOKUP(E1154,Funcionários!$C$8:$E$207,3,FALSE),"")</f>
        <v/>
      </c>
      <c r="R1154" s="47"/>
      <c r="S1154" s="49" t="str">
        <f t="shared" si="397"/>
        <v/>
      </c>
      <c r="T1154" s="49">
        <v>1.1480000000000001E-2</v>
      </c>
      <c r="U1154" s="48" t="str">
        <f>IF(Funcionários!C1155=0,"",Funcionários!C1155)</f>
        <v/>
      </c>
      <c r="V1154" s="50">
        <f>IF(U1154="",0,IF(COUNTIFS($E$7:$E$3006,U1154,$I$7:$I$3006,'RC'!$E$6)=0,0,COUNTIFS($M$7:$M$3006,"Concluída no prazo",$E$7:$E$3006,U1154,$I$7:$I$3006,'RC'!$E$6)/COUNTIFS($E$7:$E$3006,U1154,$I$7:$I$3006,'RC'!$E$6)))</f>
        <v>0</v>
      </c>
      <c r="W1154" s="49">
        <f>SUMIFS($J$7:$J$3006,$E$7:$E$3006,U1154,$I$7:$I$3006,'RC'!$E$6)+SUMIFS($L$7:$L$3006,$E$7:$E$3006,U1154,$I$7:$I$3006,'RC'!$E$6)</f>
        <v>0</v>
      </c>
      <c r="X1154" s="48">
        <f>COUNTIFS($E$7:$E$3006,U1154,$I$7:$I$3006,'RC'!$E$6)</f>
        <v>0</v>
      </c>
      <c r="Y1154" s="48"/>
      <c r="Z1154" s="51" t="str">
        <f>IF(AQ1154='RC'!$E$6,AC1154*1000+AD1154,"")</f>
        <v/>
      </c>
      <c r="AA1154" s="51" t="str">
        <f>IF(AB1154="","",IF(AQ1154='RC'!$E$6,AC1154*1000-AD1154,""))</f>
        <v/>
      </c>
      <c r="AB1154" s="48" t="str">
        <f>IFERROR(VLOOKUP(E1154,Funcionários!$C$8:$E$207,3,FALSE),"")</f>
        <v/>
      </c>
      <c r="AC1154" s="50" t="str">
        <f>IF(AB1154="","",IF(COUNTIFS($AB$7:$AB$3006,AB1154,$AQ$7:$AQ$3006,'RC'!$E$6)=0,"",COUNTIFS($M$7:$M$3006,"Concluída no prazo",$AB$7:$AB$3006,AB1154,$AQ$7:$AQ$3006,'RC'!$E$6)/COUNTIFS($AB$7:$AB$3006,AB1154,$AQ$7:$AQ$3006,'RC'!$E$6)))</f>
        <v/>
      </c>
      <c r="AD1154" s="48">
        <f>SUMIF($AQ$7:$AQ$3006,'RC'!$E$6,$J$7:$J$3006)+SUMIF($AQ$7:$AQ$3006,'RC'!$E$6,$L$7:$L$3006)</f>
        <v>21</v>
      </c>
      <c r="AF1154" s="48">
        <v>3.8529999999996498E-2</v>
      </c>
      <c r="AG1154" s="48">
        <f>IF(OR(AQ1154="",AQ1154&lt;&gt;'RC'!$E$6,AB1154&lt;&gt;'RC'!$D$21),0,1)</f>
        <v>0</v>
      </c>
      <c r="AH1154" s="48">
        <f t="shared" si="394"/>
        <v>3.8529999999996498E-2</v>
      </c>
      <c r="AI1154" s="48" t="str">
        <f t="shared" si="376"/>
        <v/>
      </c>
      <c r="AJ1154" s="48" t="str">
        <f t="shared" si="377"/>
        <v/>
      </c>
      <c r="AK1154" s="52" t="str">
        <f t="shared" si="378"/>
        <v/>
      </c>
      <c r="AL1154" s="52" t="str">
        <f t="shared" si="379"/>
        <v/>
      </c>
      <c r="AM1154" s="48" t="str">
        <f t="shared" si="380"/>
        <v/>
      </c>
      <c r="AN1154" s="48" t="str">
        <f t="shared" si="381"/>
        <v/>
      </c>
      <c r="AP1154" s="18" t="str">
        <f t="shared" si="382"/>
        <v/>
      </c>
      <c r="AQ1154" s="18" t="str">
        <f t="shared" si="383"/>
        <v/>
      </c>
      <c r="AR1154" s="18">
        <v>3.8530000000000002E-2</v>
      </c>
      <c r="AS1154" s="18">
        <f>IF(AF!$D$27="Todos",1,IF(M1154=AF!$D$27,1,0))</f>
        <v>1</v>
      </c>
      <c r="AT1154" s="53">
        <f>IF(AND(E1154=AF!$D$6,OR(LT!M1154=AF!$D$27,AF!$D$27="Todos"),OR(AP1154=AF!$E$8,AQ1154=AF!$E$8)),AR1154+AS1154,0)</f>
        <v>0</v>
      </c>
      <c r="AU1154" s="18" t="str">
        <f t="shared" si="384"/>
        <v/>
      </c>
      <c r="AV1154" s="54" t="str">
        <f t="shared" si="385"/>
        <v/>
      </c>
      <c r="AW1154" s="54" t="str">
        <f t="shared" si="386"/>
        <v/>
      </c>
      <c r="AX1154" s="18" t="str">
        <f t="shared" si="387"/>
        <v/>
      </c>
      <c r="AY1154" s="18" t="str">
        <f t="shared" si="388"/>
        <v/>
      </c>
      <c r="BA1154" s="18">
        <f>IF($E1154=AF!$D$6,IF($M1154="Concluída no prazo",2,IF($M1154="Concluída com atraso",1,0)),0)</f>
        <v>0</v>
      </c>
      <c r="BB1154" s="18">
        <f>IF($E1154=AF!$D$6,IF($M1154="Atrasada",2,IF($M1154="Concluída com atraso",1,0)),0)</f>
        <v>0</v>
      </c>
      <c r="BC1154" s="18">
        <v>1.1480000000000001E-2</v>
      </c>
      <c r="BD1154" s="18">
        <f t="shared" si="395"/>
        <v>1.1480000000000001E-2</v>
      </c>
      <c r="BE1154" s="18">
        <f t="shared" si="395"/>
        <v>1.1480000000000001E-2</v>
      </c>
      <c r="BF1154" s="18" t="str">
        <f t="shared" si="389"/>
        <v/>
      </c>
      <c r="BN1154" s="18" t="str">
        <f t="shared" si="390"/>
        <v>s</v>
      </c>
    </row>
    <row r="1155" spans="3:66" ht="50.1" customHeight="1" thickTop="1" thickBot="1" x14ac:dyDescent="0.3">
      <c r="C1155" s="46"/>
      <c r="D1155" s="46"/>
      <c r="E1155" s="46"/>
      <c r="F1155" s="122"/>
      <c r="G1155" s="122"/>
      <c r="H1155" s="78" t="str">
        <f t="shared" si="391"/>
        <v/>
      </c>
      <c r="I1155" s="78" t="str">
        <f t="shared" si="392"/>
        <v/>
      </c>
      <c r="J1155" s="16"/>
      <c r="K1155" s="46" t="str">
        <f t="shared" si="393"/>
        <v/>
      </c>
      <c r="L1155" s="16"/>
      <c r="M1155" s="16"/>
      <c r="N1155" s="46"/>
      <c r="O1155" s="47" t="str">
        <f t="shared" si="396"/>
        <v/>
      </c>
      <c r="P1155" s="47"/>
      <c r="Q1155" s="48" t="str">
        <f>IFERROR(VLOOKUP(E1155,Funcionários!$C$8:$E$207,3,FALSE),"")</f>
        <v/>
      </c>
      <c r="R1155" s="47"/>
      <c r="S1155" s="49" t="str">
        <f t="shared" si="397"/>
        <v/>
      </c>
      <c r="T1155" s="49">
        <v>1.149E-2</v>
      </c>
      <c r="U1155" s="48" t="str">
        <f>IF(Funcionários!C1156=0,"",Funcionários!C1156)</f>
        <v/>
      </c>
      <c r="V1155" s="50">
        <f>IF(U1155="",0,IF(COUNTIFS($E$7:$E$3006,U1155,$I$7:$I$3006,'RC'!$E$6)=0,0,COUNTIFS($M$7:$M$3006,"Concluída no prazo",$E$7:$E$3006,U1155,$I$7:$I$3006,'RC'!$E$6)/COUNTIFS($E$7:$E$3006,U1155,$I$7:$I$3006,'RC'!$E$6)))</f>
        <v>0</v>
      </c>
      <c r="W1155" s="49">
        <f>SUMIFS($J$7:$J$3006,$E$7:$E$3006,U1155,$I$7:$I$3006,'RC'!$E$6)+SUMIFS($L$7:$L$3006,$E$7:$E$3006,U1155,$I$7:$I$3006,'RC'!$E$6)</f>
        <v>0</v>
      </c>
      <c r="X1155" s="48">
        <f>COUNTIFS($E$7:$E$3006,U1155,$I$7:$I$3006,'RC'!$E$6)</f>
        <v>0</v>
      </c>
      <c r="Y1155" s="48"/>
      <c r="Z1155" s="51" t="str">
        <f>IF(AQ1155='RC'!$E$6,AC1155*1000+AD1155,"")</f>
        <v/>
      </c>
      <c r="AA1155" s="51" t="str">
        <f>IF(AB1155="","",IF(AQ1155='RC'!$E$6,AC1155*1000-AD1155,""))</f>
        <v/>
      </c>
      <c r="AB1155" s="48" t="str">
        <f>IFERROR(VLOOKUP(E1155,Funcionários!$C$8:$E$207,3,FALSE),"")</f>
        <v/>
      </c>
      <c r="AC1155" s="50" t="str">
        <f>IF(AB1155="","",IF(COUNTIFS($AB$7:$AB$3006,AB1155,$AQ$7:$AQ$3006,'RC'!$E$6)=0,"",COUNTIFS($M$7:$M$3006,"Concluída no prazo",$AB$7:$AB$3006,AB1155,$AQ$7:$AQ$3006,'RC'!$E$6)/COUNTIFS($AB$7:$AB$3006,AB1155,$AQ$7:$AQ$3006,'RC'!$E$6)))</f>
        <v/>
      </c>
      <c r="AD1155" s="48">
        <f>SUMIF($AQ$7:$AQ$3006,'RC'!$E$6,$J$7:$J$3006)+SUMIF($AQ$7:$AQ$3006,'RC'!$E$6,$L$7:$L$3006)</f>
        <v>21</v>
      </c>
      <c r="AF1155" s="48">
        <v>3.8519999999996501E-2</v>
      </c>
      <c r="AG1155" s="48">
        <f>IF(OR(AQ1155="",AQ1155&lt;&gt;'RC'!$E$6,AB1155&lt;&gt;'RC'!$D$21),0,1)</f>
        <v>0</v>
      </c>
      <c r="AH1155" s="48">
        <f t="shared" si="394"/>
        <v>3.8519999999996501E-2</v>
      </c>
      <c r="AI1155" s="48" t="str">
        <f t="shared" si="376"/>
        <v/>
      </c>
      <c r="AJ1155" s="48" t="str">
        <f t="shared" si="377"/>
        <v/>
      </c>
      <c r="AK1155" s="52" t="str">
        <f t="shared" si="378"/>
        <v/>
      </c>
      <c r="AL1155" s="52" t="str">
        <f t="shared" si="379"/>
        <v/>
      </c>
      <c r="AM1155" s="48" t="str">
        <f t="shared" si="380"/>
        <v/>
      </c>
      <c r="AN1155" s="48" t="str">
        <f t="shared" si="381"/>
        <v/>
      </c>
      <c r="AP1155" s="18" t="str">
        <f t="shared" si="382"/>
        <v/>
      </c>
      <c r="AQ1155" s="18" t="str">
        <f t="shared" si="383"/>
        <v/>
      </c>
      <c r="AR1155" s="18">
        <v>3.8519999999999999E-2</v>
      </c>
      <c r="AS1155" s="18">
        <f>IF(AF!$D$27="Todos",1,IF(M1155=AF!$D$27,1,0))</f>
        <v>1</v>
      </c>
      <c r="AT1155" s="53">
        <f>IF(AND(E1155=AF!$D$6,OR(LT!M1155=AF!$D$27,AF!$D$27="Todos"),OR(AP1155=AF!$E$8,AQ1155=AF!$E$8)),AR1155+AS1155,0)</f>
        <v>0</v>
      </c>
      <c r="AU1155" s="18" t="str">
        <f t="shared" si="384"/>
        <v/>
      </c>
      <c r="AV1155" s="54" t="str">
        <f t="shared" si="385"/>
        <v/>
      </c>
      <c r="AW1155" s="54" t="str">
        <f t="shared" si="386"/>
        <v/>
      </c>
      <c r="AX1155" s="18" t="str">
        <f t="shared" si="387"/>
        <v/>
      </c>
      <c r="AY1155" s="18" t="str">
        <f t="shared" si="388"/>
        <v/>
      </c>
      <c r="BA1155" s="18">
        <f>IF($E1155=AF!$D$6,IF($M1155="Concluída no prazo",2,IF($M1155="Concluída com atraso",1,0)),0)</f>
        <v>0</v>
      </c>
      <c r="BB1155" s="18">
        <f>IF($E1155=AF!$D$6,IF($M1155="Atrasada",2,IF($M1155="Concluída com atraso",1,0)),0)</f>
        <v>0</v>
      </c>
      <c r="BC1155" s="18">
        <v>1.149E-2</v>
      </c>
      <c r="BD1155" s="18">
        <f t="shared" si="395"/>
        <v>1.149E-2</v>
      </c>
      <c r="BE1155" s="18">
        <f t="shared" si="395"/>
        <v>1.149E-2</v>
      </c>
      <c r="BF1155" s="18" t="str">
        <f t="shared" si="389"/>
        <v/>
      </c>
      <c r="BN1155" s="18" t="str">
        <f t="shared" si="390"/>
        <v>s</v>
      </c>
    </row>
    <row r="1156" spans="3:66" ht="50.1" customHeight="1" thickTop="1" thickBot="1" x14ac:dyDescent="0.3">
      <c r="C1156" s="46"/>
      <c r="D1156" s="46"/>
      <c r="E1156" s="46"/>
      <c r="F1156" s="122"/>
      <c r="G1156" s="122"/>
      <c r="H1156" s="78" t="str">
        <f t="shared" si="391"/>
        <v/>
      </c>
      <c r="I1156" s="78" t="str">
        <f t="shared" si="392"/>
        <v/>
      </c>
      <c r="J1156" s="16"/>
      <c r="K1156" s="46" t="str">
        <f t="shared" si="393"/>
        <v/>
      </c>
      <c r="L1156" s="16"/>
      <c r="M1156" s="16"/>
      <c r="N1156" s="46"/>
      <c r="O1156" s="47" t="str">
        <f t="shared" si="396"/>
        <v/>
      </c>
      <c r="P1156" s="47"/>
      <c r="Q1156" s="48" t="str">
        <f>IFERROR(VLOOKUP(E1156,Funcionários!$C$8:$E$207,3,FALSE),"")</f>
        <v/>
      </c>
      <c r="R1156" s="47"/>
      <c r="S1156" s="49" t="str">
        <f t="shared" si="397"/>
        <v/>
      </c>
      <c r="T1156" s="49">
        <v>1.15E-2</v>
      </c>
      <c r="U1156" s="48" t="str">
        <f>IF(Funcionários!C1157=0,"",Funcionários!C1157)</f>
        <v/>
      </c>
      <c r="V1156" s="50">
        <f>IF(U1156="",0,IF(COUNTIFS($E$7:$E$3006,U1156,$I$7:$I$3006,'RC'!$E$6)=0,0,COUNTIFS($M$7:$M$3006,"Concluída no prazo",$E$7:$E$3006,U1156,$I$7:$I$3006,'RC'!$E$6)/COUNTIFS($E$7:$E$3006,U1156,$I$7:$I$3006,'RC'!$E$6)))</f>
        <v>0</v>
      </c>
      <c r="W1156" s="49">
        <f>SUMIFS($J$7:$J$3006,$E$7:$E$3006,U1156,$I$7:$I$3006,'RC'!$E$6)+SUMIFS($L$7:$L$3006,$E$7:$E$3006,U1156,$I$7:$I$3006,'RC'!$E$6)</f>
        <v>0</v>
      </c>
      <c r="X1156" s="48">
        <f>COUNTIFS($E$7:$E$3006,U1156,$I$7:$I$3006,'RC'!$E$6)</f>
        <v>0</v>
      </c>
      <c r="Y1156" s="48"/>
      <c r="Z1156" s="51" t="str">
        <f>IF(AQ1156='RC'!$E$6,AC1156*1000+AD1156,"")</f>
        <v/>
      </c>
      <c r="AA1156" s="51" t="str">
        <f>IF(AB1156="","",IF(AQ1156='RC'!$E$6,AC1156*1000-AD1156,""))</f>
        <v/>
      </c>
      <c r="AB1156" s="48" t="str">
        <f>IFERROR(VLOOKUP(E1156,Funcionários!$C$8:$E$207,3,FALSE),"")</f>
        <v/>
      </c>
      <c r="AC1156" s="50" t="str">
        <f>IF(AB1156="","",IF(COUNTIFS($AB$7:$AB$3006,AB1156,$AQ$7:$AQ$3006,'RC'!$E$6)=0,"",COUNTIFS($M$7:$M$3006,"Concluída no prazo",$AB$7:$AB$3006,AB1156,$AQ$7:$AQ$3006,'RC'!$E$6)/COUNTIFS($AB$7:$AB$3006,AB1156,$AQ$7:$AQ$3006,'RC'!$E$6)))</f>
        <v/>
      </c>
      <c r="AD1156" s="48">
        <f>SUMIF($AQ$7:$AQ$3006,'RC'!$E$6,$J$7:$J$3006)+SUMIF($AQ$7:$AQ$3006,'RC'!$E$6,$L$7:$L$3006)</f>
        <v>21</v>
      </c>
      <c r="AF1156" s="48">
        <v>3.8509999999996498E-2</v>
      </c>
      <c r="AG1156" s="48">
        <f>IF(OR(AQ1156="",AQ1156&lt;&gt;'RC'!$E$6,AB1156&lt;&gt;'RC'!$D$21),0,1)</f>
        <v>0</v>
      </c>
      <c r="AH1156" s="48">
        <f t="shared" si="394"/>
        <v>3.8509999999996498E-2</v>
      </c>
      <c r="AI1156" s="48" t="str">
        <f t="shared" si="376"/>
        <v/>
      </c>
      <c r="AJ1156" s="48" t="str">
        <f t="shared" si="377"/>
        <v/>
      </c>
      <c r="AK1156" s="52" t="str">
        <f t="shared" si="378"/>
        <v/>
      </c>
      <c r="AL1156" s="52" t="str">
        <f t="shared" si="379"/>
        <v/>
      </c>
      <c r="AM1156" s="48" t="str">
        <f t="shared" si="380"/>
        <v/>
      </c>
      <c r="AN1156" s="48" t="str">
        <f t="shared" si="381"/>
        <v/>
      </c>
      <c r="AP1156" s="18" t="str">
        <f t="shared" si="382"/>
        <v/>
      </c>
      <c r="AQ1156" s="18" t="str">
        <f t="shared" si="383"/>
        <v/>
      </c>
      <c r="AR1156" s="18">
        <v>3.8510000000000003E-2</v>
      </c>
      <c r="AS1156" s="18">
        <f>IF(AF!$D$27="Todos",1,IF(M1156=AF!$D$27,1,0))</f>
        <v>1</v>
      </c>
      <c r="AT1156" s="53">
        <f>IF(AND(E1156=AF!$D$6,OR(LT!M1156=AF!$D$27,AF!$D$27="Todos"),OR(AP1156=AF!$E$8,AQ1156=AF!$E$8)),AR1156+AS1156,0)</f>
        <v>0</v>
      </c>
      <c r="AU1156" s="18" t="str">
        <f t="shared" si="384"/>
        <v/>
      </c>
      <c r="AV1156" s="54" t="str">
        <f t="shared" si="385"/>
        <v/>
      </c>
      <c r="AW1156" s="54" t="str">
        <f t="shared" si="386"/>
        <v/>
      </c>
      <c r="AX1156" s="18" t="str">
        <f t="shared" si="387"/>
        <v/>
      </c>
      <c r="AY1156" s="18" t="str">
        <f t="shared" si="388"/>
        <v/>
      </c>
      <c r="BA1156" s="18">
        <f>IF($E1156=AF!$D$6,IF($M1156="Concluída no prazo",2,IF($M1156="Concluída com atraso",1,0)),0)</f>
        <v>0</v>
      </c>
      <c r="BB1156" s="18">
        <f>IF($E1156=AF!$D$6,IF($M1156="Atrasada",2,IF($M1156="Concluída com atraso",1,0)),0)</f>
        <v>0</v>
      </c>
      <c r="BC1156" s="18">
        <v>1.15E-2</v>
      </c>
      <c r="BD1156" s="18">
        <f t="shared" si="395"/>
        <v>1.15E-2</v>
      </c>
      <c r="BE1156" s="18">
        <f t="shared" si="395"/>
        <v>1.15E-2</v>
      </c>
      <c r="BF1156" s="18" t="str">
        <f t="shared" si="389"/>
        <v/>
      </c>
      <c r="BN1156" s="18" t="str">
        <f t="shared" si="390"/>
        <v>s</v>
      </c>
    </row>
    <row r="1157" spans="3:66" ht="50.1" customHeight="1" thickTop="1" thickBot="1" x14ac:dyDescent="0.3">
      <c r="C1157" s="46"/>
      <c r="D1157" s="46"/>
      <c r="E1157" s="46"/>
      <c r="F1157" s="122"/>
      <c r="G1157" s="122"/>
      <c r="H1157" s="78" t="str">
        <f t="shared" si="391"/>
        <v/>
      </c>
      <c r="I1157" s="78" t="str">
        <f t="shared" si="392"/>
        <v/>
      </c>
      <c r="J1157" s="16"/>
      <c r="K1157" s="46" t="str">
        <f t="shared" si="393"/>
        <v/>
      </c>
      <c r="L1157" s="16"/>
      <c r="M1157" s="16"/>
      <c r="N1157" s="46"/>
      <c r="O1157" s="47" t="str">
        <f t="shared" si="396"/>
        <v/>
      </c>
      <c r="P1157" s="47"/>
      <c r="Q1157" s="48" t="str">
        <f>IFERROR(VLOOKUP(E1157,Funcionários!$C$8:$E$207,3,FALSE),"")</f>
        <v/>
      </c>
      <c r="R1157" s="47"/>
      <c r="S1157" s="49" t="str">
        <f t="shared" si="397"/>
        <v/>
      </c>
      <c r="T1157" s="49">
        <v>1.1509999999999999E-2</v>
      </c>
      <c r="U1157" s="48" t="str">
        <f>IF(Funcionários!C1158=0,"",Funcionários!C1158)</f>
        <v/>
      </c>
      <c r="V1157" s="50">
        <f>IF(U1157="",0,IF(COUNTIFS($E$7:$E$3006,U1157,$I$7:$I$3006,'RC'!$E$6)=0,0,COUNTIFS($M$7:$M$3006,"Concluída no prazo",$E$7:$E$3006,U1157,$I$7:$I$3006,'RC'!$E$6)/COUNTIFS($E$7:$E$3006,U1157,$I$7:$I$3006,'RC'!$E$6)))</f>
        <v>0</v>
      </c>
      <c r="W1157" s="49">
        <f>SUMIFS($J$7:$J$3006,$E$7:$E$3006,U1157,$I$7:$I$3006,'RC'!$E$6)+SUMIFS($L$7:$L$3006,$E$7:$E$3006,U1157,$I$7:$I$3006,'RC'!$E$6)</f>
        <v>0</v>
      </c>
      <c r="X1157" s="48">
        <f>COUNTIFS($E$7:$E$3006,U1157,$I$7:$I$3006,'RC'!$E$6)</f>
        <v>0</v>
      </c>
      <c r="Y1157" s="48"/>
      <c r="Z1157" s="51" t="str">
        <f>IF(AQ1157='RC'!$E$6,AC1157*1000+AD1157,"")</f>
        <v/>
      </c>
      <c r="AA1157" s="51" t="str">
        <f>IF(AB1157="","",IF(AQ1157='RC'!$E$6,AC1157*1000-AD1157,""))</f>
        <v/>
      </c>
      <c r="AB1157" s="48" t="str">
        <f>IFERROR(VLOOKUP(E1157,Funcionários!$C$8:$E$207,3,FALSE),"")</f>
        <v/>
      </c>
      <c r="AC1157" s="50" t="str">
        <f>IF(AB1157="","",IF(COUNTIFS($AB$7:$AB$3006,AB1157,$AQ$7:$AQ$3006,'RC'!$E$6)=0,"",COUNTIFS($M$7:$M$3006,"Concluída no prazo",$AB$7:$AB$3006,AB1157,$AQ$7:$AQ$3006,'RC'!$E$6)/COUNTIFS($AB$7:$AB$3006,AB1157,$AQ$7:$AQ$3006,'RC'!$E$6)))</f>
        <v/>
      </c>
      <c r="AD1157" s="48">
        <f>SUMIF($AQ$7:$AQ$3006,'RC'!$E$6,$J$7:$J$3006)+SUMIF($AQ$7:$AQ$3006,'RC'!$E$6,$L$7:$L$3006)</f>
        <v>21</v>
      </c>
      <c r="AF1157" s="48">
        <v>3.8499999999996502E-2</v>
      </c>
      <c r="AG1157" s="48">
        <f>IF(OR(AQ1157="",AQ1157&lt;&gt;'RC'!$E$6,AB1157&lt;&gt;'RC'!$D$21),0,1)</f>
        <v>0</v>
      </c>
      <c r="AH1157" s="48">
        <f t="shared" si="394"/>
        <v>3.8499999999996502E-2</v>
      </c>
      <c r="AI1157" s="48" t="str">
        <f t="shared" si="376"/>
        <v/>
      </c>
      <c r="AJ1157" s="48" t="str">
        <f t="shared" si="377"/>
        <v/>
      </c>
      <c r="AK1157" s="52" t="str">
        <f t="shared" si="378"/>
        <v/>
      </c>
      <c r="AL1157" s="52" t="str">
        <f t="shared" si="379"/>
        <v/>
      </c>
      <c r="AM1157" s="48" t="str">
        <f t="shared" si="380"/>
        <v/>
      </c>
      <c r="AN1157" s="48" t="str">
        <f t="shared" si="381"/>
        <v/>
      </c>
      <c r="AP1157" s="18" t="str">
        <f t="shared" si="382"/>
        <v/>
      </c>
      <c r="AQ1157" s="18" t="str">
        <f t="shared" si="383"/>
        <v/>
      </c>
      <c r="AR1157" s="18">
        <v>3.85E-2</v>
      </c>
      <c r="AS1157" s="18">
        <f>IF(AF!$D$27="Todos",1,IF(M1157=AF!$D$27,1,0))</f>
        <v>1</v>
      </c>
      <c r="AT1157" s="53">
        <f>IF(AND(E1157=AF!$D$6,OR(LT!M1157=AF!$D$27,AF!$D$27="Todos"),OR(AP1157=AF!$E$8,AQ1157=AF!$E$8)),AR1157+AS1157,0)</f>
        <v>0</v>
      </c>
      <c r="AU1157" s="18" t="str">
        <f t="shared" si="384"/>
        <v/>
      </c>
      <c r="AV1157" s="54" t="str">
        <f t="shared" si="385"/>
        <v/>
      </c>
      <c r="AW1157" s="54" t="str">
        <f t="shared" si="386"/>
        <v/>
      </c>
      <c r="AX1157" s="18" t="str">
        <f t="shared" si="387"/>
        <v/>
      </c>
      <c r="AY1157" s="18" t="str">
        <f t="shared" si="388"/>
        <v/>
      </c>
      <c r="BA1157" s="18">
        <f>IF($E1157=AF!$D$6,IF($M1157="Concluída no prazo",2,IF($M1157="Concluída com atraso",1,0)),0)</f>
        <v>0</v>
      </c>
      <c r="BB1157" s="18">
        <f>IF($E1157=AF!$D$6,IF($M1157="Atrasada",2,IF($M1157="Concluída com atraso",1,0)),0)</f>
        <v>0</v>
      </c>
      <c r="BC1157" s="18">
        <v>1.1509999999999999E-2</v>
      </c>
      <c r="BD1157" s="18">
        <f t="shared" si="395"/>
        <v>1.1509999999999999E-2</v>
      </c>
      <c r="BE1157" s="18">
        <f t="shared" si="395"/>
        <v>1.1509999999999999E-2</v>
      </c>
      <c r="BF1157" s="18" t="str">
        <f t="shared" si="389"/>
        <v/>
      </c>
      <c r="BN1157" s="18" t="str">
        <f t="shared" si="390"/>
        <v>s</v>
      </c>
    </row>
    <row r="1158" spans="3:66" ht="50.1" customHeight="1" thickTop="1" thickBot="1" x14ac:dyDescent="0.3">
      <c r="C1158" s="46"/>
      <c r="D1158" s="46"/>
      <c r="E1158" s="46"/>
      <c r="F1158" s="122"/>
      <c r="G1158" s="122"/>
      <c r="H1158" s="78" t="str">
        <f t="shared" si="391"/>
        <v/>
      </c>
      <c r="I1158" s="78" t="str">
        <f t="shared" si="392"/>
        <v/>
      </c>
      <c r="J1158" s="16"/>
      <c r="K1158" s="46" t="str">
        <f t="shared" si="393"/>
        <v/>
      </c>
      <c r="L1158" s="16"/>
      <c r="M1158" s="16"/>
      <c r="N1158" s="46"/>
      <c r="O1158" s="47" t="str">
        <f t="shared" si="396"/>
        <v/>
      </c>
      <c r="P1158" s="47"/>
      <c r="Q1158" s="48" t="str">
        <f>IFERROR(VLOOKUP(E1158,Funcionários!$C$8:$E$207,3,FALSE),"")</f>
        <v/>
      </c>
      <c r="R1158" s="47"/>
      <c r="S1158" s="49" t="str">
        <f t="shared" si="397"/>
        <v/>
      </c>
      <c r="T1158" s="49">
        <v>1.1520000000000001E-2</v>
      </c>
      <c r="U1158" s="48" t="str">
        <f>IF(Funcionários!C1159=0,"",Funcionários!C1159)</f>
        <v/>
      </c>
      <c r="V1158" s="50">
        <f>IF(U1158="",0,IF(COUNTIFS($E$7:$E$3006,U1158,$I$7:$I$3006,'RC'!$E$6)=0,0,COUNTIFS($M$7:$M$3006,"Concluída no prazo",$E$7:$E$3006,U1158,$I$7:$I$3006,'RC'!$E$6)/COUNTIFS($E$7:$E$3006,U1158,$I$7:$I$3006,'RC'!$E$6)))</f>
        <v>0</v>
      </c>
      <c r="W1158" s="49">
        <f>SUMIFS($J$7:$J$3006,$E$7:$E$3006,U1158,$I$7:$I$3006,'RC'!$E$6)+SUMIFS($L$7:$L$3006,$E$7:$E$3006,U1158,$I$7:$I$3006,'RC'!$E$6)</f>
        <v>0</v>
      </c>
      <c r="X1158" s="48">
        <f>COUNTIFS($E$7:$E$3006,U1158,$I$7:$I$3006,'RC'!$E$6)</f>
        <v>0</v>
      </c>
      <c r="Y1158" s="48"/>
      <c r="Z1158" s="51" t="str">
        <f>IF(AQ1158='RC'!$E$6,AC1158*1000+AD1158,"")</f>
        <v/>
      </c>
      <c r="AA1158" s="51" t="str">
        <f>IF(AB1158="","",IF(AQ1158='RC'!$E$6,AC1158*1000-AD1158,""))</f>
        <v/>
      </c>
      <c r="AB1158" s="48" t="str">
        <f>IFERROR(VLOOKUP(E1158,Funcionários!$C$8:$E$207,3,FALSE),"")</f>
        <v/>
      </c>
      <c r="AC1158" s="50" t="str">
        <f>IF(AB1158="","",IF(COUNTIFS($AB$7:$AB$3006,AB1158,$AQ$7:$AQ$3006,'RC'!$E$6)=0,"",COUNTIFS($M$7:$M$3006,"Concluída no prazo",$AB$7:$AB$3006,AB1158,$AQ$7:$AQ$3006,'RC'!$E$6)/COUNTIFS($AB$7:$AB$3006,AB1158,$AQ$7:$AQ$3006,'RC'!$E$6)))</f>
        <v/>
      </c>
      <c r="AD1158" s="48">
        <f>SUMIF($AQ$7:$AQ$3006,'RC'!$E$6,$J$7:$J$3006)+SUMIF($AQ$7:$AQ$3006,'RC'!$E$6,$L$7:$L$3006)</f>
        <v>21</v>
      </c>
      <c r="AF1158" s="48">
        <v>3.8489999999996499E-2</v>
      </c>
      <c r="AG1158" s="48">
        <f>IF(OR(AQ1158="",AQ1158&lt;&gt;'RC'!$E$6,AB1158&lt;&gt;'RC'!$D$21),0,1)</f>
        <v>0</v>
      </c>
      <c r="AH1158" s="48">
        <f t="shared" si="394"/>
        <v>3.8489999999996499E-2</v>
      </c>
      <c r="AI1158" s="48" t="str">
        <f t="shared" si="376"/>
        <v/>
      </c>
      <c r="AJ1158" s="48" t="str">
        <f t="shared" si="377"/>
        <v/>
      </c>
      <c r="AK1158" s="52" t="str">
        <f t="shared" si="378"/>
        <v/>
      </c>
      <c r="AL1158" s="52" t="str">
        <f t="shared" si="379"/>
        <v/>
      </c>
      <c r="AM1158" s="48" t="str">
        <f t="shared" si="380"/>
        <v/>
      </c>
      <c r="AN1158" s="48" t="str">
        <f t="shared" si="381"/>
        <v/>
      </c>
      <c r="AP1158" s="18" t="str">
        <f t="shared" si="382"/>
        <v/>
      </c>
      <c r="AQ1158" s="18" t="str">
        <f t="shared" si="383"/>
        <v/>
      </c>
      <c r="AR1158" s="18">
        <v>3.8490000000000003E-2</v>
      </c>
      <c r="AS1158" s="18">
        <f>IF(AF!$D$27="Todos",1,IF(M1158=AF!$D$27,1,0))</f>
        <v>1</v>
      </c>
      <c r="AT1158" s="53">
        <f>IF(AND(E1158=AF!$D$6,OR(LT!M1158=AF!$D$27,AF!$D$27="Todos"),OR(AP1158=AF!$E$8,AQ1158=AF!$E$8)),AR1158+AS1158,0)</f>
        <v>0</v>
      </c>
      <c r="AU1158" s="18" t="str">
        <f t="shared" si="384"/>
        <v/>
      </c>
      <c r="AV1158" s="54" t="str">
        <f t="shared" si="385"/>
        <v/>
      </c>
      <c r="AW1158" s="54" t="str">
        <f t="shared" si="386"/>
        <v/>
      </c>
      <c r="AX1158" s="18" t="str">
        <f t="shared" si="387"/>
        <v/>
      </c>
      <c r="AY1158" s="18" t="str">
        <f t="shared" si="388"/>
        <v/>
      </c>
      <c r="BA1158" s="18">
        <f>IF($E1158=AF!$D$6,IF($M1158="Concluída no prazo",2,IF($M1158="Concluída com atraso",1,0)),0)</f>
        <v>0</v>
      </c>
      <c r="BB1158" s="18">
        <f>IF($E1158=AF!$D$6,IF($M1158="Atrasada",2,IF($M1158="Concluída com atraso",1,0)),0)</f>
        <v>0</v>
      </c>
      <c r="BC1158" s="18">
        <v>1.1520000000000001E-2</v>
      </c>
      <c r="BD1158" s="18">
        <f t="shared" si="395"/>
        <v>1.1520000000000001E-2</v>
      </c>
      <c r="BE1158" s="18">
        <f t="shared" si="395"/>
        <v>1.1520000000000001E-2</v>
      </c>
      <c r="BF1158" s="18" t="str">
        <f t="shared" si="389"/>
        <v/>
      </c>
      <c r="BN1158" s="18" t="str">
        <f t="shared" si="390"/>
        <v>s</v>
      </c>
    </row>
    <row r="1159" spans="3:66" ht="50.1" customHeight="1" thickTop="1" thickBot="1" x14ac:dyDescent="0.3">
      <c r="C1159" s="46"/>
      <c r="D1159" s="46"/>
      <c r="E1159" s="46"/>
      <c r="F1159" s="122"/>
      <c r="G1159" s="122"/>
      <c r="H1159" s="78" t="str">
        <f t="shared" si="391"/>
        <v/>
      </c>
      <c r="I1159" s="78" t="str">
        <f t="shared" si="392"/>
        <v/>
      </c>
      <c r="J1159" s="16"/>
      <c r="K1159" s="46" t="str">
        <f t="shared" si="393"/>
        <v/>
      </c>
      <c r="L1159" s="16"/>
      <c r="M1159" s="16"/>
      <c r="N1159" s="46"/>
      <c r="O1159" s="47" t="str">
        <f t="shared" si="396"/>
        <v/>
      </c>
      <c r="P1159" s="47"/>
      <c r="Q1159" s="48" t="str">
        <f>IFERROR(VLOOKUP(E1159,Funcionários!$C$8:$E$207,3,FALSE),"")</f>
        <v/>
      </c>
      <c r="R1159" s="47"/>
      <c r="S1159" s="49" t="str">
        <f t="shared" si="397"/>
        <v/>
      </c>
      <c r="T1159" s="49">
        <v>1.153E-2</v>
      </c>
      <c r="U1159" s="48" t="str">
        <f>IF(Funcionários!C1160=0,"",Funcionários!C1160)</f>
        <v/>
      </c>
      <c r="V1159" s="50">
        <f>IF(U1159="",0,IF(COUNTIFS($E$7:$E$3006,U1159,$I$7:$I$3006,'RC'!$E$6)=0,0,COUNTIFS($M$7:$M$3006,"Concluída no prazo",$E$7:$E$3006,U1159,$I$7:$I$3006,'RC'!$E$6)/COUNTIFS($E$7:$E$3006,U1159,$I$7:$I$3006,'RC'!$E$6)))</f>
        <v>0</v>
      </c>
      <c r="W1159" s="49">
        <f>SUMIFS($J$7:$J$3006,$E$7:$E$3006,U1159,$I$7:$I$3006,'RC'!$E$6)+SUMIFS($L$7:$L$3006,$E$7:$E$3006,U1159,$I$7:$I$3006,'RC'!$E$6)</f>
        <v>0</v>
      </c>
      <c r="X1159" s="48">
        <f>COUNTIFS($E$7:$E$3006,U1159,$I$7:$I$3006,'RC'!$E$6)</f>
        <v>0</v>
      </c>
      <c r="Y1159" s="48"/>
      <c r="Z1159" s="51" t="str">
        <f>IF(AQ1159='RC'!$E$6,AC1159*1000+AD1159,"")</f>
        <v/>
      </c>
      <c r="AA1159" s="51" t="str">
        <f>IF(AB1159="","",IF(AQ1159='RC'!$E$6,AC1159*1000-AD1159,""))</f>
        <v/>
      </c>
      <c r="AB1159" s="48" t="str">
        <f>IFERROR(VLOOKUP(E1159,Funcionários!$C$8:$E$207,3,FALSE),"")</f>
        <v/>
      </c>
      <c r="AC1159" s="50" t="str">
        <f>IF(AB1159="","",IF(COUNTIFS($AB$7:$AB$3006,AB1159,$AQ$7:$AQ$3006,'RC'!$E$6)=0,"",COUNTIFS($M$7:$M$3006,"Concluída no prazo",$AB$7:$AB$3006,AB1159,$AQ$7:$AQ$3006,'RC'!$E$6)/COUNTIFS($AB$7:$AB$3006,AB1159,$AQ$7:$AQ$3006,'RC'!$E$6)))</f>
        <v/>
      </c>
      <c r="AD1159" s="48">
        <f>SUMIF($AQ$7:$AQ$3006,'RC'!$E$6,$J$7:$J$3006)+SUMIF($AQ$7:$AQ$3006,'RC'!$E$6,$L$7:$L$3006)</f>
        <v>21</v>
      </c>
      <c r="AF1159" s="48">
        <v>3.8479999999996503E-2</v>
      </c>
      <c r="AG1159" s="48">
        <f>IF(OR(AQ1159="",AQ1159&lt;&gt;'RC'!$E$6,AB1159&lt;&gt;'RC'!$D$21),0,1)</f>
        <v>0</v>
      </c>
      <c r="AH1159" s="48">
        <f t="shared" si="394"/>
        <v>3.8479999999996503E-2</v>
      </c>
      <c r="AI1159" s="48" t="str">
        <f t="shared" ref="AI1159:AI1222" si="398">IF(AH1159&lt;1,"",E1159)</f>
        <v/>
      </c>
      <c r="AJ1159" s="48" t="str">
        <f t="shared" ref="AJ1159:AJ1222" si="399">IF($AI1159="","",C1159)</f>
        <v/>
      </c>
      <c r="AK1159" s="52" t="str">
        <f t="shared" ref="AK1159:AK1222" si="400">IF($AI1159="","",F1159)</f>
        <v/>
      </c>
      <c r="AL1159" s="52" t="str">
        <f t="shared" ref="AL1159:AL1222" si="401">IF($AI1159="","",G1159)</f>
        <v/>
      </c>
      <c r="AM1159" s="48" t="str">
        <f t="shared" ref="AM1159:AM1222" si="402">IF($AI1159="","",J1159+L1159)</f>
        <v/>
      </c>
      <c r="AN1159" s="48" t="str">
        <f t="shared" ref="AN1159:AN1222" si="403">IF($AI1159="","",M1159)</f>
        <v/>
      </c>
      <c r="AP1159" s="18" t="str">
        <f t="shared" ref="AP1159:AP1222" si="404">IF(F1159=0,"",MONTH(F1159))</f>
        <v/>
      </c>
      <c r="AQ1159" s="18" t="str">
        <f t="shared" ref="AQ1159:AQ1222" si="405">IF(G1159=0,"",MONTH(G1159))</f>
        <v/>
      </c>
      <c r="AR1159" s="18">
        <v>3.848E-2</v>
      </c>
      <c r="AS1159" s="18">
        <f>IF(AF!$D$27="Todos",1,IF(M1159=AF!$D$27,1,0))</f>
        <v>1</v>
      </c>
      <c r="AT1159" s="53">
        <f>IF(AND(E1159=AF!$D$6,OR(LT!M1159=AF!$D$27,AF!$D$27="Todos"),OR(AP1159=AF!$E$8,AQ1159=AF!$E$8)),AR1159+AS1159,0)</f>
        <v>0</v>
      </c>
      <c r="AU1159" s="18" t="str">
        <f t="shared" ref="AU1159:AU1222" si="406">IF($AT1159=0,"",C1159)</f>
        <v/>
      </c>
      <c r="AV1159" s="54" t="str">
        <f t="shared" ref="AV1159:AV1222" si="407">IF($AT1159=0,"",F1159)</f>
        <v/>
      </c>
      <c r="AW1159" s="54" t="str">
        <f t="shared" ref="AW1159:AW1222" si="408">IF($AT1159=0,"",G1159)</f>
        <v/>
      </c>
      <c r="AX1159" s="18" t="str">
        <f t="shared" ref="AX1159:AX1222" si="409">IF($AT1159=0,"",J1159+L1159)</f>
        <v/>
      </c>
      <c r="AY1159" s="18" t="str">
        <f t="shared" ref="AY1159:AY1222" si="410">IF($AT1159=0,"",M1159)</f>
        <v/>
      </c>
      <c r="BA1159" s="18">
        <f>IF($E1159=AF!$D$6,IF($M1159="Concluída no prazo",2,IF($M1159="Concluída com atraso",1,0)),0)</f>
        <v>0</v>
      </c>
      <c r="BB1159" s="18">
        <f>IF($E1159=AF!$D$6,IF($M1159="Atrasada",2,IF($M1159="Concluída com atraso",1,0)),0)</f>
        <v>0</v>
      </c>
      <c r="BC1159" s="18">
        <v>1.153E-2</v>
      </c>
      <c r="BD1159" s="18">
        <f t="shared" si="395"/>
        <v>1.153E-2</v>
      </c>
      <c r="BE1159" s="18">
        <f t="shared" si="395"/>
        <v>1.153E-2</v>
      </c>
      <c r="BF1159" s="18" t="str">
        <f t="shared" ref="BF1159:BF1222" si="411">IF(C1159=0,"",C1159)</f>
        <v/>
      </c>
      <c r="BN1159" s="18" t="str">
        <f t="shared" ref="BN1159:BN1222" si="412">IF(AP1159=AQ1159,"s","n")</f>
        <v>s</v>
      </c>
    </row>
    <row r="1160" spans="3:66" ht="50.1" customHeight="1" thickTop="1" thickBot="1" x14ac:dyDescent="0.3">
      <c r="C1160" s="46"/>
      <c r="D1160" s="46"/>
      <c r="E1160" s="46"/>
      <c r="F1160" s="122"/>
      <c r="G1160" s="122"/>
      <c r="H1160" s="78" t="str">
        <f t="shared" ref="H1160:H1223" si="413">IF(F1160=0,"",MONTH(F1160))</f>
        <v/>
      </c>
      <c r="I1160" s="78" t="str">
        <f t="shared" ref="I1160:I1223" si="414">IF(G1160=0,"",MONTH(G1160))</f>
        <v/>
      </c>
      <c r="J1160" s="16"/>
      <c r="K1160" s="46" t="str">
        <f t="shared" ref="K1160:K1223" si="415">IF(OR(F1160=0,G1160=0),"",IF(MONTH(G1160)-MONTH(F1160)&gt;1,"Esta tarefa está muito grande. Divida em tarefas menores.",IF(MONTH(F1160)=MONTH(G1160),"Sim! Inicia em "&amp;VLOOKUP(MONTH(F1160),$BK$6:$BL$17,2,FALSE)&amp;" e termina em "&amp;VLOOKUP(MONTH(G1160),$BK$6:$BL$17,2,FALSE)&amp;".","Não! Inicia em "&amp;VLOOKUP(MONTH(F1160),$BK$6:$BL$17,2,FALSE)&amp;" e termina em "&amp;VLOOKUP(MONTH(G1160),$BK$6:$BL$17,2,FALSE)&amp;".")))</f>
        <v/>
      </c>
      <c r="L1160" s="16"/>
      <c r="M1160" s="16"/>
      <c r="N1160" s="46"/>
      <c r="O1160" s="47" t="str">
        <f t="shared" si="396"/>
        <v/>
      </c>
      <c r="P1160" s="47"/>
      <c r="Q1160" s="48" t="str">
        <f>IFERROR(VLOOKUP(E1160,Funcionários!$C$8:$E$207,3,FALSE),"")</f>
        <v/>
      </c>
      <c r="R1160" s="47"/>
      <c r="S1160" s="49" t="str">
        <f t="shared" si="397"/>
        <v/>
      </c>
      <c r="T1160" s="49">
        <v>1.154E-2</v>
      </c>
      <c r="U1160" s="48" t="str">
        <f>IF(Funcionários!C1161=0,"",Funcionários!C1161)</f>
        <v/>
      </c>
      <c r="V1160" s="50">
        <f>IF(U1160="",0,IF(COUNTIFS($E$7:$E$3006,U1160,$I$7:$I$3006,'RC'!$E$6)=0,0,COUNTIFS($M$7:$M$3006,"Concluída no prazo",$E$7:$E$3006,U1160,$I$7:$I$3006,'RC'!$E$6)/COUNTIFS($E$7:$E$3006,U1160,$I$7:$I$3006,'RC'!$E$6)))</f>
        <v>0</v>
      </c>
      <c r="W1160" s="49">
        <f>SUMIFS($J$7:$J$3006,$E$7:$E$3006,U1160,$I$7:$I$3006,'RC'!$E$6)+SUMIFS($L$7:$L$3006,$E$7:$E$3006,U1160,$I$7:$I$3006,'RC'!$E$6)</f>
        <v>0</v>
      </c>
      <c r="X1160" s="48">
        <f>COUNTIFS($E$7:$E$3006,U1160,$I$7:$I$3006,'RC'!$E$6)</f>
        <v>0</v>
      </c>
      <c r="Y1160" s="48"/>
      <c r="Z1160" s="51" t="str">
        <f>IF(AQ1160='RC'!$E$6,AC1160*1000+AD1160,"")</f>
        <v/>
      </c>
      <c r="AA1160" s="51" t="str">
        <f>IF(AB1160="","",IF(AQ1160='RC'!$E$6,AC1160*1000-AD1160,""))</f>
        <v/>
      </c>
      <c r="AB1160" s="48" t="str">
        <f>IFERROR(VLOOKUP(E1160,Funcionários!$C$8:$E$207,3,FALSE),"")</f>
        <v/>
      </c>
      <c r="AC1160" s="50" t="str">
        <f>IF(AB1160="","",IF(COUNTIFS($AB$7:$AB$3006,AB1160,$AQ$7:$AQ$3006,'RC'!$E$6)=0,"",COUNTIFS($M$7:$M$3006,"Concluída no prazo",$AB$7:$AB$3006,AB1160,$AQ$7:$AQ$3006,'RC'!$E$6)/COUNTIFS($AB$7:$AB$3006,AB1160,$AQ$7:$AQ$3006,'RC'!$E$6)))</f>
        <v/>
      </c>
      <c r="AD1160" s="48">
        <f>SUMIF($AQ$7:$AQ$3006,'RC'!$E$6,$J$7:$J$3006)+SUMIF($AQ$7:$AQ$3006,'RC'!$E$6,$L$7:$L$3006)</f>
        <v>21</v>
      </c>
      <c r="AF1160" s="48">
        <v>3.84699999999965E-2</v>
      </c>
      <c r="AG1160" s="48">
        <f>IF(OR(AQ1160="",AQ1160&lt;&gt;'RC'!$E$6,AB1160&lt;&gt;'RC'!$D$21),0,1)</f>
        <v>0</v>
      </c>
      <c r="AH1160" s="48">
        <f t="shared" ref="AH1160:AH1223" si="416">AF1160+AG1160</f>
        <v>3.84699999999965E-2</v>
      </c>
      <c r="AI1160" s="48" t="str">
        <f t="shared" si="398"/>
        <v/>
      </c>
      <c r="AJ1160" s="48" t="str">
        <f t="shared" si="399"/>
        <v/>
      </c>
      <c r="AK1160" s="52" t="str">
        <f t="shared" si="400"/>
        <v/>
      </c>
      <c r="AL1160" s="52" t="str">
        <f t="shared" si="401"/>
        <v/>
      </c>
      <c r="AM1160" s="48" t="str">
        <f t="shared" si="402"/>
        <v/>
      </c>
      <c r="AN1160" s="48" t="str">
        <f t="shared" si="403"/>
        <v/>
      </c>
      <c r="AP1160" s="18" t="str">
        <f t="shared" si="404"/>
        <v/>
      </c>
      <c r="AQ1160" s="18" t="str">
        <f t="shared" si="405"/>
        <v/>
      </c>
      <c r="AR1160" s="18">
        <v>3.8469999999999997E-2</v>
      </c>
      <c r="AS1160" s="18">
        <f>IF(AF!$D$27="Todos",1,IF(M1160=AF!$D$27,1,0))</f>
        <v>1</v>
      </c>
      <c r="AT1160" s="53">
        <f>IF(AND(E1160=AF!$D$6,OR(LT!M1160=AF!$D$27,AF!$D$27="Todos"),OR(AP1160=AF!$E$8,AQ1160=AF!$E$8)),AR1160+AS1160,0)</f>
        <v>0</v>
      </c>
      <c r="AU1160" s="18" t="str">
        <f t="shared" si="406"/>
        <v/>
      </c>
      <c r="AV1160" s="54" t="str">
        <f t="shared" si="407"/>
        <v/>
      </c>
      <c r="AW1160" s="54" t="str">
        <f t="shared" si="408"/>
        <v/>
      </c>
      <c r="AX1160" s="18" t="str">
        <f t="shared" si="409"/>
        <v/>
      </c>
      <c r="AY1160" s="18" t="str">
        <f t="shared" si="410"/>
        <v/>
      </c>
      <c r="BA1160" s="18">
        <f>IF($E1160=AF!$D$6,IF($M1160="Concluída no prazo",2,IF($M1160="Concluída com atraso",1,0)),0)</f>
        <v>0</v>
      </c>
      <c r="BB1160" s="18">
        <f>IF($E1160=AF!$D$6,IF($M1160="Atrasada",2,IF($M1160="Concluída com atraso",1,0)),0)</f>
        <v>0</v>
      </c>
      <c r="BC1160" s="18">
        <v>1.154E-2</v>
      </c>
      <c r="BD1160" s="18">
        <f t="shared" ref="BD1160:BE1223" si="417">BA1160+$BC1160</f>
        <v>1.154E-2</v>
      </c>
      <c r="BE1160" s="18">
        <f t="shared" si="417"/>
        <v>1.154E-2</v>
      </c>
      <c r="BF1160" s="18" t="str">
        <f t="shared" si="411"/>
        <v/>
      </c>
      <c r="BN1160" s="18" t="str">
        <f t="shared" si="412"/>
        <v>s</v>
      </c>
    </row>
    <row r="1161" spans="3:66" ht="50.1" customHeight="1" thickTop="1" thickBot="1" x14ac:dyDescent="0.3">
      <c r="C1161" s="46"/>
      <c r="D1161" s="46"/>
      <c r="E1161" s="46"/>
      <c r="F1161" s="122"/>
      <c r="G1161" s="122"/>
      <c r="H1161" s="78" t="str">
        <f t="shared" si="413"/>
        <v/>
      </c>
      <c r="I1161" s="78" t="str">
        <f t="shared" si="414"/>
        <v/>
      </c>
      <c r="J1161" s="16"/>
      <c r="K1161" s="46" t="str">
        <f t="shared" si="415"/>
        <v/>
      </c>
      <c r="L1161" s="16"/>
      <c r="M1161" s="16"/>
      <c r="N1161" s="46"/>
      <c r="O1161" s="47" t="str">
        <f t="shared" si="396"/>
        <v/>
      </c>
      <c r="P1161" s="47"/>
      <c r="Q1161" s="48" t="str">
        <f>IFERROR(VLOOKUP(E1161,Funcionários!$C$8:$E$207,3,FALSE),"")</f>
        <v/>
      </c>
      <c r="R1161" s="47"/>
      <c r="S1161" s="49" t="str">
        <f t="shared" si="397"/>
        <v/>
      </c>
      <c r="T1161" s="49">
        <v>1.155E-2</v>
      </c>
      <c r="U1161" s="48" t="str">
        <f>IF(Funcionários!C1162=0,"",Funcionários!C1162)</f>
        <v/>
      </c>
      <c r="V1161" s="50">
        <f>IF(U1161="",0,IF(COUNTIFS($E$7:$E$3006,U1161,$I$7:$I$3006,'RC'!$E$6)=0,0,COUNTIFS($M$7:$M$3006,"Concluída no prazo",$E$7:$E$3006,U1161,$I$7:$I$3006,'RC'!$E$6)/COUNTIFS($E$7:$E$3006,U1161,$I$7:$I$3006,'RC'!$E$6)))</f>
        <v>0</v>
      </c>
      <c r="W1161" s="49">
        <f>SUMIFS($J$7:$J$3006,$E$7:$E$3006,U1161,$I$7:$I$3006,'RC'!$E$6)+SUMIFS($L$7:$L$3006,$E$7:$E$3006,U1161,$I$7:$I$3006,'RC'!$E$6)</f>
        <v>0</v>
      </c>
      <c r="X1161" s="48">
        <f>COUNTIFS($E$7:$E$3006,U1161,$I$7:$I$3006,'RC'!$E$6)</f>
        <v>0</v>
      </c>
      <c r="Y1161" s="48"/>
      <c r="Z1161" s="51" t="str">
        <f>IF(AQ1161='RC'!$E$6,AC1161*1000+AD1161,"")</f>
        <v/>
      </c>
      <c r="AA1161" s="51" t="str">
        <f>IF(AB1161="","",IF(AQ1161='RC'!$E$6,AC1161*1000-AD1161,""))</f>
        <v/>
      </c>
      <c r="AB1161" s="48" t="str">
        <f>IFERROR(VLOOKUP(E1161,Funcionários!$C$8:$E$207,3,FALSE),"")</f>
        <v/>
      </c>
      <c r="AC1161" s="50" t="str">
        <f>IF(AB1161="","",IF(COUNTIFS($AB$7:$AB$3006,AB1161,$AQ$7:$AQ$3006,'RC'!$E$6)=0,"",COUNTIFS($M$7:$M$3006,"Concluída no prazo",$AB$7:$AB$3006,AB1161,$AQ$7:$AQ$3006,'RC'!$E$6)/COUNTIFS($AB$7:$AB$3006,AB1161,$AQ$7:$AQ$3006,'RC'!$E$6)))</f>
        <v/>
      </c>
      <c r="AD1161" s="48">
        <f>SUMIF($AQ$7:$AQ$3006,'RC'!$E$6,$J$7:$J$3006)+SUMIF($AQ$7:$AQ$3006,'RC'!$E$6,$L$7:$L$3006)</f>
        <v>21</v>
      </c>
      <c r="AF1161" s="48">
        <v>3.8459999999996497E-2</v>
      </c>
      <c r="AG1161" s="48">
        <f>IF(OR(AQ1161="",AQ1161&lt;&gt;'RC'!$E$6,AB1161&lt;&gt;'RC'!$D$21),0,1)</f>
        <v>0</v>
      </c>
      <c r="AH1161" s="48">
        <f t="shared" si="416"/>
        <v>3.8459999999996497E-2</v>
      </c>
      <c r="AI1161" s="48" t="str">
        <f t="shared" si="398"/>
        <v/>
      </c>
      <c r="AJ1161" s="48" t="str">
        <f t="shared" si="399"/>
        <v/>
      </c>
      <c r="AK1161" s="52" t="str">
        <f t="shared" si="400"/>
        <v/>
      </c>
      <c r="AL1161" s="52" t="str">
        <f t="shared" si="401"/>
        <v/>
      </c>
      <c r="AM1161" s="48" t="str">
        <f t="shared" si="402"/>
        <v/>
      </c>
      <c r="AN1161" s="48" t="str">
        <f t="shared" si="403"/>
        <v/>
      </c>
      <c r="AP1161" s="18" t="str">
        <f t="shared" si="404"/>
        <v/>
      </c>
      <c r="AQ1161" s="18" t="str">
        <f t="shared" si="405"/>
        <v/>
      </c>
      <c r="AR1161" s="18">
        <v>3.8460000000000001E-2</v>
      </c>
      <c r="AS1161" s="18">
        <f>IF(AF!$D$27="Todos",1,IF(M1161=AF!$D$27,1,0))</f>
        <v>1</v>
      </c>
      <c r="AT1161" s="53">
        <f>IF(AND(E1161=AF!$D$6,OR(LT!M1161=AF!$D$27,AF!$D$27="Todos"),OR(AP1161=AF!$E$8,AQ1161=AF!$E$8)),AR1161+AS1161,0)</f>
        <v>0</v>
      </c>
      <c r="AU1161" s="18" t="str">
        <f t="shared" si="406"/>
        <v/>
      </c>
      <c r="AV1161" s="54" t="str">
        <f t="shared" si="407"/>
        <v/>
      </c>
      <c r="AW1161" s="54" t="str">
        <f t="shared" si="408"/>
        <v/>
      </c>
      <c r="AX1161" s="18" t="str">
        <f t="shared" si="409"/>
        <v/>
      </c>
      <c r="AY1161" s="18" t="str">
        <f t="shared" si="410"/>
        <v/>
      </c>
      <c r="BA1161" s="18">
        <f>IF($E1161=AF!$D$6,IF($M1161="Concluída no prazo",2,IF($M1161="Concluída com atraso",1,0)),0)</f>
        <v>0</v>
      </c>
      <c r="BB1161" s="18">
        <f>IF($E1161=AF!$D$6,IF($M1161="Atrasada",2,IF($M1161="Concluída com atraso",1,0)),0)</f>
        <v>0</v>
      </c>
      <c r="BC1161" s="18">
        <v>1.155E-2</v>
      </c>
      <c r="BD1161" s="18">
        <f t="shared" si="417"/>
        <v>1.155E-2</v>
      </c>
      <c r="BE1161" s="18">
        <f t="shared" si="417"/>
        <v>1.155E-2</v>
      </c>
      <c r="BF1161" s="18" t="str">
        <f t="shared" si="411"/>
        <v/>
      </c>
      <c r="BN1161" s="18" t="str">
        <f t="shared" si="412"/>
        <v>s</v>
      </c>
    </row>
    <row r="1162" spans="3:66" ht="50.1" customHeight="1" thickTop="1" thickBot="1" x14ac:dyDescent="0.3">
      <c r="C1162" s="46"/>
      <c r="D1162" s="46"/>
      <c r="E1162" s="46"/>
      <c r="F1162" s="122"/>
      <c r="G1162" s="122"/>
      <c r="H1162" s="78" t="str">
        <f t="shared" si="413"/>
        <v/>
      </c>
      <c r="I1162" s="78" t="str">
        <f t="shared" si="414"/>
        <v/>
      </c>
      <c r="J1162" s="16"/>
      <c r="K1162" s="46" t="str">
        <f t="shared" si="415"/>
        <v/>
      </c>
      <c r="L1162" s="16"/>
      <c r="M1162" s="16"/>
      <c r="N1162" s="46"/>
      <c r="O1162" s="47" t="str">
        <f t="shared" ref="O1162:O1225" si="418">IF(J1162=0,"",J1162/(J1162+L1162))</f>
        <v/>
      </c>
      <c r="P1162" s="47"/>
      <c r="Q1162" s="48" t="str">
        <f>IFERROR(VLOOKUP(E1162,Funcionários!$C$8:$E$207,3,FALSE),"")</f>
        <v/>
      </c>
      <c r="R1162" s="47"/>
      <c r="S1162" s="49" t="str">
        <f t="shared" ref="S1162:S1225" si="419">IF(U1162="","",V1162*100000+W1162*10+X1162+T1162)</f>
        <v/>
      </c>
      <c r="T1162" s="49">
        <v>1.1560000000000001E-2</v>
      </c>
      <c r="U1162" s="48" t="str">
        <f>IF(Funcionários!C1163=0,"",Funcionários!C1163)</f>
        <v/>
      </c>
      <c r="V1162" s="50">
        <f>IF(U1162="",0,IF(COUNTIFS($E$7:$E$3006,U1162,$I$7:$I$3006,'RC'!$E$6)=0,0,COUNTIFS($M$7:$M$3006,"Concluída no prazo",$E$7:$E$3006,U1162,$I$7:$I$3006,'RC'!$E$6)/COUNTIFS($E$7:$E$3006,U1162,$I$7:$I$3006,'RC'!$E$6)))</f>
        <v>0</v>
      </c>
      <c r="W1162" s="49">
        <f>SUMIFS($J$7:$J$3006,$E$7:$E$3006,U1162,$I$7:$I$3006,'RC'!$E$6)+SUMIFS($L$7:$L$3006,$E$7:$E$3006,U1162,$I$7:$I$3006,'RC'!$E$6)</f>
        <v>0</v>
      </c>
      <c r="X1162" s="48">
        <f>COUNTIFS($E$7:$E$3006,U1162,$I$7:$I$3006,'RC'!$E$6)</f>
        <v>0</v>
      </c>
      <c r="Y1162" s="48"/>
      <c r="Z1162" s="51" t="str">
        <f>IF(AQ1162='RC'!$E$6,AC1162*1000+AD1162,"")</f>
        <v/>
      </c>
      <c r="AA1162" s="51" t="str">
        <f>IF(AB1162="","",IF(AQ1162='RC'!$E$6,AC1162*1000-AD1162,""))</f>
        <v/>
      </c>
      <c r="AB1162" s="48" t="str">
        <f>IFERROR(VLOOKUP(E1162,Funcionários!$C$8:$E$207,3,FALSE),"")</f>
        <v/>
      </c>
      <c r="AC1162" s="50" t="str">
        <f>IF(AB1162="","",IF(COUNTIFS($AB$7:$AB$3006,AB1162,$AQ$7:$AQ$3006,'RC'!$E$6)=0,"",COUNTIFS($M$7:$M$3006,"Concluída no prazo",$AB$7:$AB$3006,AB1162,$AQ$7:$AQ$3006,'RC'!$E$6)/COUNTIFS($AB$7:$AB$3006,AB1162,$AQ$7:$AQ$3006,'RC'!$E$6)))</f>
        <v/>
      </c>
      <c r="AD1162" s="48">
        <f>SUMIF($AQ$7:$AQ$3006,'RC'!$E$6,$J$7:$J$3006)+SUMIF($AQ$7:$AQ$3006,'RC'!$E$6,$L$7:$L$3006)</f>
        <v>21</v>
      </c>
      <c r="AF1162" s="48">
        <v>3.8449999999996501E-2</v>
      </c>
      <c r="AG1162" s="48">
        <f>IF(OR(AQ1162="",AQ1162&lt;&gt;'RC'!$E$6,AB1162&lt;&gt;'RC'!$D$21),0,1)</f>
        <v>0</v>
      </c>
      <c r="AH1162" s="48">
        <f t="shared" si="416"/>
        <v>3.8449999999996501E-2</v>
      </c>
      <c r="AI1162" s="48" t="str">
        <f t="shared" si="398"/>
        <v/>
      </c>
      <c r="AJ1162" s="48" t="str">
        <f t="shared" si="399"/>
        <v/>
      </c>
      <c r="AK1162" s="52" t="str">
        <f t="shared" si="400"/>
        <v/>
      </c>
      <c r="AL1162" s="52" t="str">
        <f t="shared" si="401"/>
        <v/>
      </c>
      <c r="AM1162" s="48" t="str">
        <f t="shared" si="402"/>
        <v/>
      </c>
      <c r="AN1162" s="48" t="str">
        <f t="shared" si="403"/>
        <v/>
      </c>
      <c r="AP1162" s="18" t="str">
        <f t="shared" si="404"/>
        <v/>
      </c>
      <c r="AQ1162" s="18" t="str">
        <f t="shared" si="405"/>
        <v/>
      </c>
      <c r="AR1162" s="18">
        <v>3.8449999999999998E-2</v>
      </c>
      <c r="AS1162" s="18">
        <f>IF(AF!$D$27="Todos",1,IF(M1162=AF!$D$27,1,0))</f>
        <v>1</v>
      </c>
      <c r="AT1162" s="53">
        <f>IF(AND(E1162=AF!$D$6,OR(LT!M1162=AF!$D$27,AF!$D$27="Todos"),OR(AP1162=AF!$E$8,AQ1162=AF!$E$8)),AR1162+AS1162,0)</f>
        <v>0</v>
      </c>
      <c r="AU1162" s="18" t="str">
        <f t="shared" si="406"/>
        <v/>
      </c>
      <c r="AV1162" s="54" t="str">
        <f t="shared" si="407"/>
        <v/>
      </c>
      <c r="AW1162" s="54" t="str">
        <f t="shared" si="408"/>
        <v/>
      </c>
      <c r="AX1162" s="18" t="str">
        <f t="shared" si="409"/>
        <v/>
      </c>
      <c r="AY1162" s="18" t="str">
        <f t="shared" si="410"/>
        <v/>
      </c>
      <c r="BA1162" s="18">
        <f>IF($E1162=AF!$D$6,IF($M1162="Concluída no prazo",2,IF($M1162="Concluída com atraso",1,0)),0)</f>
        <v>0</v>
      </c>
      <c r="BB1162" s="18">
        <f>IF($E1162=AF!$D$6,IF($M1162="Atrasada",2,IF($M1162="Concluída com atraso",1,0)),0)</f>
        <v>0</v>
      </c>
      <c r="BC1162" s="18">
        <v>1.1560000000000001E-2</v>
      </c>
      <c r="BD1162" s="18">
        <f t="shared" si="417"/>
        <v>1.1560000000000001E-2</v>
      </c>
      <c r="BE1162" s="18">
        <f t="shared" si="417"/>
        <v>1.1560000000000001E-2</v>
      </c>
      <c r="BF1162" s="18" t="str">
        <f t="shared" si="411"/>
        <v/>
      </c>
      <c r="BN1162" s="18" t="str">
        <f t="shared" si="412"/>
        <v>s</v>
      </c>
    </row>
    <row r="1163" spans="3:66" ht="50.1" customHeight="1" thickTop="1" thickBot="1" x14ac:dyDescent="0.3">
      <c r="C1163" s="46"/>
      <c r="D1163" s="46"/>
      <c r="E1163" s="46"/>
      <c r="F1163" s="122"/>
      <c r="G1163" s="122"/>
      <c r="H1163" s="78" t="str">
        <f t="shared" si="413"/>
        <v/>
      </c>
      <c r="I1163" s="78" t="str">
        <f t="shared" si="414"/>
        <v/>
      </c>
      <c r="J1163" s="16"/>
      <c r="K1163" s="46" t="str">
        <f t="shared" si="415"/>
        <v/>
      </c>
      <c r="L1163" s="16"/>
      <c r="M1163" s="16"/>
      <c r="N1163" s="46"/>
      <c r="O1163" s="47" t="str">
        <f t="shared" si="418"/>
        <v/>
      </c>
      <c r="P1163" s="47"/>
      <c r="Q1163" s="48" t="str">
        <f>IFERROR(VLOOKUP(E1163,Funcionários!$C$8:$E$207,3,FALSE),"")</f>
        <v/>
      </c>
      <c r="R1163" s="47"/>
      <c r="S1163" s="49" t="str">
        <f t="shared" si="419"/>
        <v/>
      </c>
      <c r="T1163" s="49">
        <v>1.157E-2</v>
      </c>
      <c r="U1163" s="48" t="str">
        <f>IF(Funcionários!C1164=0,"",Funcionários!C1164)</f>
        <v/>
      </c>
      <c r="V1163" s="50">
        <f>IF(U1163="",0,IF(COUNTIFS($E$7:$E$3006,U1163,$I$7:$I$3006,'RC'!$E$6)=0,0,COUNTIFS($M$7:$M$3006,"Concluída no prazo",$E$7:$E$3006,U1163,$I$7:$I$3006,'RC'!$E$6)/COUNTIFS($E$7:$E$3006,U1163,$I$7:$I$3006,'RC'!$E$6)))</f>
        <v>0</v>
      </c>
      <c r="W1163" s="49">
        <f>SUMIFS($J$7:$J$3006,$E$7:$E$3006,U1163,$I$7:$I$3006,'RC'!$E$6)+SUMIFS($L$7:$L$3006,$E$7:$E$3006,U1163,$I$7:$I$3006,'RC'!$E$6)</f>
        <v>0</v>
      </c>
      <c r="X1163" s="48">
        <f>COUNTIFS($E$7:$E$3006,U1163,$I$7:$I$3006,'RC'!$E$6)</f>
        <v>0</v>
      </c>
      <c r="Y1163" s="48"/>
      <c r="Z1163" s="51" t="str">
        <f>IF(AQ1163='RC'!$E$6,AC1163*1000+AD1163,"")</f>
        <v/>
      </c>
      <c r="AA1163" s="51" t="str">
        <f>IF(AB1163="","",IF(AQ1163='RC'!$E$6,AC1163*1000-AD1163,""))</f>
        <v/>
      </c>
      <c r="AB1163" s="48" t="str">
        <f>IFERROR(VLOOKUP(E1163,Funcionários!$C$8:$E$207,3,FALSE),"")</f>
        <v/>
      </c>
      <c r="AC1163" s="50" t="str">
        <f>IF(AB1163="","",IF(COUNTIFS($AB$7:$AB$3006,AB1163,$AQ$7:$AQ$3006,'RC'!$E$6)=0,"",COUNTIFS($M$7:$M$3006,"Concluída no prazo",$AB$7:$AB$3006,AB1163,$AQ$7:$AQ$3006,'RC'!$E$6)/COUNTIFS($AB$7:$AB$3006,AB1163,$AQ$7:$AQ$3006,'RC'!$E$6)))</f>
        <v/>
      </c>
      <c r="AD1163" s="48">
        <f>SUMIF($AQ$7:$AQ$3006,'RC'!$E$6,$J$7:$J$3006)+SUMIF($AQ$7:$AQ$3006,'RC'!$E$6,$L$7:$L$3006)</f>
        <v>21</v>
      </c>
      <c r="AF1163" s="48">
        <v>3.8439999999996498E-2</v>
      </c>
      <c r="AG1163" s="48">
        <f>IF(OR(AQ1163="",AQ1163&lt;&gt;'RC'!$E$6,AB1163&lt;&gt;'RC'!$D$21),0,1)</f>
        <v>0</v>
      </c>
      <c r="AH1163" s="48">
        <f t="shared" si="416"/>
        <v>3.8439999999996498E-2</v>
      </c>
      <c r="AI1163" s="48" t="str">
        <f t="shared" si="398"/>
        <v/>
      </c>
      <c r="AJ1163" s="48" t="str">
        <f t="shared" si="399"/>
        <v/>
      </c>
      <c r="AK1163" s="52" t="str">
        <f t="shared" si="400"/>
        <v/>
      </c>
      <c r="AL1163" s="52" t="str">
        <f t="shared" si="401"/>
        <v/>
      </c>
      <c r="AM1163" s="48" t="str">
        <f t="shared" si="402"/>
        <v/>
      </c>
      <c r="AN1163" s="48" t="str">
        <f t="shared" si="403"/>
        <v/>
      </c>
      <c r="AP1163" s="18" t="str">
        <f t="shared" si="404"/>
        <v/>
      </c>
      <c r="AQ1163" s="18" t="str">
        <f t="shared" si="405"/>
        <v/>
      </c>
      <c r="AR1163" s="18">
        <v>3.8440000000000002E-2</v>
      </c>
      <c r="AS1163" s="18">
        <f>IF(AF!$D$27="Todos",1,IF(M1163=AF!$D$27,1,0))</f>
        <v>1</v>
      </c>
      <c r="AT1163" s="53">
        <f>IF(AND(E1163=AF!$D$6,OR(LT!M1163=AF!$D$27,AF!$D$27="Todos"),OR(AP1163=AF!$E$8,AQ1163=AF!$E$8)),AR1163+AS1163,0)</f>
        <v>0</v>
      </c>
      <c r="AU1163" s="18" t="str">
        <f t="shared" si="406"/>
        <v/>
      </c>
      <c r="AV1163" s="54" t="str">
        <f t="shared" si="407"/>
        <v/>
      </c>
      <c r="AW1163" s="54" t="str">
        <f t="shared" si="408"/>
        <v/>
      </c>
      <c r="AX1163" s="18" t="str">
        <f t="shared" si="409"/>
        <v/>
      </c>
      <c r="AY1163" s="18" t="str">
        <f t="shared" si="410"/>
        <v/>
      </c>
      <c r="BA1163" s="18">
        <f>IF($E1163=AF!$D$6,IF($M1163="Concluída no prazo",2,IF($M1163="Concluída com atraso",1,0)),0)</f>
        <v>0</v>
      </c>
      <c r="BB1163" s="18">
        <f>IF($E1163=AF!$D$6,IF($M1163="Atrasada",2,IF($M1163="Concluída com atraso",1,0)),0)</f>
        <v>0</v>
      </c>
      <c r="BC1163" s="18">
        <v>1.157E-2</v>
      </c>
      <c r="BD1163" s="18">
        <f t="shared" si="417"/>
        <v>1.157E-2</v>
      </c>
      <c r="BE1163" s="18">
        <f t="shared" si="417"/>
        <v>1.157E-2</v>
      </c>
      <c r="BF1163" s="18" t="str">
        <f t="shared" si="411"/>
        <v/>
      </c>
      <c r="BN1163" s="18" t="str">
        <f t="shared" si="412"/>
        <v>s</v>
      </c>
    </row>
    <row r="1164" spans="3:66" ht="50.1" customHeight="1" thickTop="1" thickBot="1" x14ac:dyDescent="0.3">
      <c r="C1164" s="46"/>
      <c r="D1164" s="46"/>
      <c r="E1164" s="46"/>
      <c r="F1164" s="122"/>
      <c r="G1164" s="122"/>
      <c r="H1164" s="78" t="str">
        <f t="shared" si="413"/>
        <v/>
      </c>
      <c r="I1164" s="78" t="str">
        <f t="shared" si="414"/>
        <v/>
      </c>
      <c r="J1164" s="16"/>
      <c r="K1164" s="46" t="str">
        <f t="shared" si="415"/>
        <v/>
      </c>
      <c r="L1164" s="16"/>
      <c r="M1164" s="16"/>
      <c r="N1164" s="46"/>
      <c r="O1164" s="47" t="str">
        <f t="shared" si="418"/>
        <v/>
      </c>
      <c r="P1164" s="47"/>
      <c r="Q1164" s="48" t="str">
        <f>IFERROR(VLOOKUP(E1164,Funcionários!$C$8:$E$207,3,FALSE),"")</f>
        <v/>
      </c>
      <c r="R1164" s="47"/>
      <c r="S1164" s="49" t="str">
        <f t="shared" si="419"/>
        <v/>
      </c>
      <c r="T1164" s="49">
        <v>1.158E-2</v>
      </c>
      <c r="U1164" s="48" t="str">
        <f>IF(Funcionários!C1165=0,"",Funcionários!C1165)</f>
        <v/>
      </c>
      <c r="V1164" s="50">
        <f>IF(U1164="",0,IF(COUNTIFS($E$7:$E$3006,U1164,$I$7:$I$3006,'RC'!$E$6)=0,0,COUNTIFS($M$7:$M$3006,"Concluída no prazo",$E$7:$E$3006,U1164,$I$7:$I$3006,'RC'!$E$6)/COUNTIFS($E$7:$E$3006,U1164,$I$7:$I$3006,'RC'!$E$6)))</f>
        <v>0</v>
      </c>
      <c r="W1164" s="49">
        <f>SUMIFS($J$7:$J$3006,$E$7:$E$3006,U1164,$I$7:$I$3006,'RC'!$E$6)+SUMIFS($L$7:$L$3006,$E$7:$E$3006,U1164,$I$7:$I$3006,'RC'!$E$6)</f>
        <v>0</v>
      </c>
      <c r="X1164" s="48">
        <f>COUNTIFS($E$7:$E$3006,U1164,$I$7:$I$3006,'RC'!$E$6)</f>
        <v>0</v>
      </c>
      <c r="Y1164" s="48"/>
      <c r="Z1164" s="51" t="str">
        <f>IF(AQ1164='RC'!$E$6,AC1164*1000+AD1164,"")</f>
        <v/>
      </c>
      <c r="AA1164" s="51" t="str">
        <f>IF(AB1164="","",IF(AQ1164='RC'!$E$6,AC1164*1000-AD1164,""))</f>
        <v/>
      </c>
      <c r="AB1164" s="48" t="str">
        <f>IFERROR(VLOOKUP(E1164,Funcionários!$C$8:$E$207,3,FALSE),"")</f>
        <v/>
      </c>
      <c r="AC1164" s="50" t="str">
        <f>IF(AB1164="","",IF(COUNTIFS($AB$7:$AB$3006,AB1164,$AQ$7:$AQ$3006,'RC'!$E$6)=0,"",COUNTIFS($M$7:$M$3006,"Concluída no prazo",$AB$7:$AB$3006,AB1164,$AQ$7:$AQ$3006,'RC'!$E$6)/COUNTIFS($AB$7:$AB$3006,AB1164,$AQ$7:$AQ$3006,'RC'!$E$6)))</f>
        <v/>
      </c>
      <c r="AD1164" s="48">
        <f>SUMIF($AQ$7:$AQ$3006,'RC'!$E$6,$J$7:$J$3006)+SUMIF($AQ$7:$AQ$3006,'RC'!$E$6,$L$7:$L$3006)</f>
        <v>21</v>
      </c>
      <c r="AF1164" s="48">
        <v>3.8429999999996502E-2</v>
      </c>
      <c r="AG1164" s="48">
        <f>IF(OR(AQ1164="",AQ1164&lt;&gt;'RC'!$E$6,AB1164&lt;&gt;'RC'!$D$21),0,1)</f>
        <v>0</v>
      </c>
      <c r="AH1164" s="48">
        <f t="shared" si="416"/>
        <v>3.8429999999996502E-2</v>
      </c>
      <c r="AI1164" s="48" t="str">
        <f t="shared" si="398"/>
        <v/>
      </c>
      <c r="AJ1164" s="48" t="str">
        <f t="shared" si="399"/>
        <v/>
      </c>
      <c r="AK1164" s="52" t="str">
        <f t="shared" si="400"/>
        <v/>
      </c>
      <c r="AL1164" s="52" t="str">
        <f t="shared" si="401"/>
        <v/>
      </c>
      <c r="AM1164" s="48" t="str">
        <f t="shared" si="402"/>
        <v/>
      </c>
      <c r="AN1164" s="48" t="str">
        <f t="shared" si="403"/>
        <v/>
      </c>
      <c r="AP1164" s="18" t="str">
        <f t="shared" si="404"/>
        <v/>
      </c>
      <c r="AQ1164" s="18" t="str">
        <f t="shared" si="405"/>
        <v/>
      </c>
      <c r="AR1164" s="18">
        <v>3.8429999999999999E-2</v>
      </c>
      <c r="AS1164" s="18">
        <f>IF(AF!$D$27="Todos",1,IF(M1164=AF!$D$27,1,0))</f>
        <v>1</v>
      </c>
      <c r="AT1164" s="53">
        <f>IF(AND(E1164=AF!$D$6,OR(LT!M1164=AF!$D$27,AF!$D$27="Todos"),OR(AP1164=AF!$E$8,AQ1164=AF!$E$8)),AR1164+AS1164,0)</f>
        <v>0</v>
      </c>
      <c r="AU1164" s="18" t="str">
        <f t="shared" si="406"/>
        <v/>
      </c>
      <c r="AV1164" s="54" t="str">
        <f t="shared" si="407"/>
        <v/>
      </c>
      <c r="AW1164" s="54" t="str">
        <f t="shared" si="408"/>
        <v/>
      </c>
      <c r="AX1164" s="18" t="str">
        <f t="shared" si="409"/>
        <v/>
      </c>
      <c r="AY1164" s="18" t="str">
        <f t="shared" si="410"/>
        <v/>
      </c>
      <c r="BA1164" s="18">
        <f>IF($E1164=AF!$D$6,IF($M1164="Concluída no prazo",2,IF($M1164="Concluída com atraso",1,0)),0)</f>
        <v>0</v>
      </c>
      <c r="BB1164" s="18">
        <f>IF($E1164=AF!$D$6,IF($M1164="Atrasada",2,IF($M1164="Concluída com atraso",1,0)),0)</f>
        <v>0</v>
      </c>
      <c r="BC1164" s="18">
        <v>1.158E-2</v>
      </c>
      <c r="BD1164" s="18">
        <f t="shared" si="417"/>
        <v>1.158E-2</v>
      </c>
      <c r="BE1164" s="18">
        <f t="shared" si="417"/>
        <v>1.158E-2</v>
      </c>
      <c r="BF1164" s="18" t="str">
        <f t="shared" si="411"/>
        <v/>
      </c>
      <c r="BN1164" s="18" t="str">
        <f t="shared" si="412"/>
        <v>s</v>
      </c>
    </row>
    <row r="1165" spans="3:66" ht="50.1" customHeight="1" thickTop="1" thickBot="1" x14ac:dyDescent="0.3">
      <c r="C1165" s="46"/>
      <c r="D1165" s="46"/>
      <c r="E1165" s="46"/>
      <c r="F1165" s="122"/>
      <c r="G1165" s="122"/>
      <c r="H1165" s="78" t="str">
        <f t="shared" si="413"/>
        <v/>
      </c>
      <c r="I1165" s="78" t="str">
        <f t="shared" si="414"/>
        <v/>
      </c>
      <c r="J1165" s="16"/>
      <c r="K1165" s="46" t="str">
        <f t="shared" si="415"/>
        <v/>
      </c>
      <c r="L1165" s="16"/>
      <c r="M1165" s="16"/>
      <c r="N1165" s="46"/>
      <c r="O1165" s="47" t="str">
        <f t="shared" si="418"/>
        <v/>
      </c>
      <c r="P1165" s="47"/>
      <c r="Q1165" s="48" t="str">
        <f>IFERROR(VLOOKUP(E1165,Funcionários!$C$8:$E$207,3,FALSE),"")</f>
        <v/>
      </c>
      <c r="R1165" s="47"/>
      <c r="S1165" s="49" t="str">
        <f t="shared" si="419"/>
        <v/>
      </c>
      <c r="T1165" s="49">
        <v>1.159E-2</v>
      </c>
      <c r="U1165" s="48" t="str">
        <f>IF(Funcionários!C1166=0,"",Funcionários!C1166)</f>
        <v/>
      </c>
      <c r="V1165" s="50">
        <f>IF(U1165="",0,IF(COUNTIFS($E$7:$E$3006,U1165,$I$7:$I$3006,'RC'!$E$6)=0,0,COUNTIFS($M$7:$M$3006,"Concluída no prazo",$E$7:$E$3006,U1165,$I$7:$I$3006,'RC'!$E$6)/COUNTIFS($E$7:$E$3006,U1165,$I$7:$I$3006,'RC'!$E$6)))</f>
        <v>0</v>
      </c>
      <c r="W1165" s="49">
        <f>SUMIFS($J$7:$J$3006,$E$7:$E$3006,U1165,$I$7:$I$3006,'RC'!$E$6)+SUMIFS($L$7:$L$3006,$E$7:$E$3006,U1165,$I$7:$I$3006,'RC'!$E$6)</f>
        <v>0</v>
      </c>
      <c r="X1165" s="48">
        <f>COUNTIFS($E$7:$E$3006,U1165,$I$7:$I$3006,'RC'!$E$6)</f>
        <v>0</v>
      </c>
      <c r="Y1165" s="48"/>
      <c r="Z1165" s="51" t="str">
        <f>IF(AQ1165='RC'!$E$6,AC1165*1000+AD1165,"")</f>
        <v/>
      </c>
      <c r="AA1165" s="51" t="str">
        <f>IF(AB1165="","",IF(AQ1165='RC'!$E$6,AC1165*1000-AD1165,""))</f>
        <v/>
      </c>
      <c r="AB1165" s="48" t="str">
        <f>IFERROR(VLOOKUP(E1165,Funcionários!$C$8:$E$207,3,FALSE),"")</f>
        <v/>
      </c>
      <c r="AC1165" s="50" t="str">
        <f>IF(AB1165="","",IF(COUNTIFS($AB$7:$AB$3006,AB1165,$AQ$7:$AQ$3006,'RC'!$E$6)=0,"",COUNTIFS($M$7:$M$3006,"Concluída no prazo",$AB$7:$AB$3006,AB1165,$AQ$7:$AQ$3006,'RC'!$E$6)/COUNTIFS($AB$7:$AB$3006,AB1165,$AQ$7:$AQ$3006,'RC'!$E$6)))</f>
        <v/>
      </c>
      <c r="AD1165" s="48">
        <f>SUMIF($AQ$7:$AQ$3006,'RC'!$E$6,$J$7:$J$3006)+SUMIF($AQ$7:$AQ$3006,'RC'!$E$6,$L$7:$L$3006)</f>
        <v>21</v>
      </c>
      <c r="AF1165" s="48">
        <v>3.8419999999996499E-2</v>
      </c>
      <c r="AG1165" s="48">
        <f>IF(OR(AQ1165="",AQ1165&lt;&gt;'RC'!$E$6,AB1165&lt;&gt;'RC'!$D$21),0,1)</f>
        <v>0</v>
      </c>
      <c r="AH1165" s="48">
        <f t="shared" si="416"/>
        <v>3.8419999999996499E-2</v>
      </c>
      <c r="AI1165" s="48" t="str">
        <f t="shared" si="398"/>
        <v/>
      </c>
      <c r="AJ1165" s="48" t="str">
        <f t="shared" si="399"/>
        <v/>
      </c>
      <c r="AK1165" s="52" t="str">
        <f t="shared" si="400"/>
        <v/>
      </c>
      <c r="AL1165" s="52" t="str">
        <f t="shared" si="401"/>
        <v/>
      </c>
      <c r="AM1165" s="48" t="str">
        <f t="shared" si="402"/>
        <v/>
      </c>
      <c r="AN1165" s="48" t="str">
        <f t="shared" si="403"/>
        <v/>
      </c>
      <c r="AP1165" s="18" t="str">
        <f t="shared" si="404"/>
        <v/>
      </c>
      <c r="AQ1165" s="18" t="str">
        <f t="shared" si="405"/>
        <v/>
      </c>
      <c r="AR1165" s="18">
        <v>3.8420000000000003E-2</v>
      </c>
      <c r="AS1165" s="18">
        <f>IF(AF!$D$27="Todos",1,IF(M1165=AF!$D$27,1,0))</f>
        <v>1</v>
      </c>
      <c r="AT1165" s="53">
        <f>IF(AND(E1165=AF!$D$6,OR(LT!M1165=AF!$D$27,AF!$D$27="Todos"),OR(AP1165=AF!$E$8,AQ1165=AF!$E$8)),AR1165+AS1165,0)</f>
        <v>0</v>
      </c>
      <c r="AU1165" s="18" t="str">
        <f t="shared" si="406"/>
        <v/>
      </c>
      <c r="AV1165" s="54" t="str">
        <f t="shared" si="407"/>
        <v/>
      </c>
      <c r="AW1165" s="54" t="str">
        <f t="shared" si="408"/>
        <v/>
      </c>
      <c r="AX1165" s="18" t="str">
        <f t="shared" si="409"/>
        <v/>
      </c>
      <c r="AY1165" s="18" t="str">
        <f t="shared" si="410"/>
        <v/>
      </c>
      <c r="BA1165" s="18">
        <f>IF($E1165=AF!$D$6,IF($M1165="Concluída no prazo",2,IF($M1165="Concluída com atraso",1,0)),0)</f>
        <v>0</v>
      </c>
      <c r="BB1165" s="18">
        <f>IF($E1165=AF!$D$6,IF($M1165="Atrasada",2,IF($M1165="Concluída com atraso",1,0)),0)</f>
        <v>0</v>
      </c>
      <c r="BC1165" s="18">
        <v>1.159E-2</v>
      </c>
      <c r="BD1165" s="18">
        <f t="shared" si="417"/>
        <v>1.159E-2</v>
      </c>
      <c r="BE1165" s="18">
        <f t="shared" si="417"/>
        <v>1.159E-2</v>
      </c>
      <c r="BF1165" s="18" t="str">
        <f t="shared" si="411"/>
        <v/>
      </c>
      <c r="BN1165" s="18" t="str">
        <f t="shared" si="412"/>
        <v>s</v>
      </c>
    </row>
    <row r="1166" spans="3:66" ht="50.1" customHeight="1" thickTop="1" thickBot="1" x14ac:dyDescent="0.3">
      <c r="C1166" s="46"/>
      <c r="D1166" s="46"/>
      <c r="E1166" s="46"/>
      <c r="F1166" s="122"/>
      <c r="G1166" s="122"/>
      <c r="H1166" s="78" t="str">
        <f t="shared" si="413"/>
        <v/>
      </c>
      <c r="I1166" s="78" t="str">
        <f t="shared" si="414"/>
        <v/>
      </c>
      <c r="J1166" s="16"/>
      <c r="K1166" s="46" t="str">
        <f t="shared" si="415"/>
        <v/>
      </c>
      <c r="L1166" s="16"/>
      <c r="M1166" s="16"/>
      <c r="N1166" s="46"/>
      <c r="O1166" s="47" t="str">
        <f t="shared" si="418"/>
        <v/>
      </c>
      <c r="P1166" s="47"/>
      <c r="Q1166" s="48" t="str">
        <f>IFERROR(VLOOKUP(E1166,Funcionários!$C$8:$E$207,3,FALSE),"")</f>
        <v/>
      </c>
      <c r="R1166" s="47"/>
      <c r="S1166" s="49" t="str">
        <f t="shared" si="419"/>
        <v/>
      </c>
      <c r="T1166" s="49">
        <v>1.1599999999999999E-2</v>
      </c>
      <c r="U1166" s="48" t="str">
        <f>IF(Funcionários!C1167=0,"",Funcionários!C1167)</f>
        <v/>
      </c>
      <c r="V1166" s="50">
        <f>IF(U1166="",0,IF(COUNTIFS($E$7:$E$3006,U1166,$I$7:$I$3006,'RC'!$E$6)=0,0,COUNTIFS($M$7:$M$3006,"Concluída no prazo",$E$7:$E$3006,U1166,$I$7:$I$3006,'RC'!$E$6)/COUNTIFS($E$7:$E$3006,U1166,$I$7:$I$3006,'RC'!$E$6)))</f>
        <v>0</v>
      </c>
      <c r="W1166" s="49">
        <f>SUMIFS($J$7:$J$3006,$E$7:$E$3006,U1166,$I$7:$I$3006,'RC'!$E$6)+SUMIFS($L$7:$L$3006,$E$7:$E$3006,U1166,$I$7:$I$3006,'RC'!$E$6)</f>
        <v>0</v>
      </c>
      <c r="X1166" s="48">
        <f>COUNTIFS($E$7:$E$3006,U1166,$I$7:$I$3006,'RC'!$E$6)</f>
        <v>0</v>
      </c>
      <c r="Y1166" s="48"/>
      <c r="Z1166" s="51" t="str">
        <f>IF(AQ1166='RC'!$E$6,AC1166*1000+AD1166,"")</f>
        <v/>
      </c>
      <c r="AA1166" s="51" t="str">
        <f>IF(AB1166="","",IF(AQ1166='RC'!$E$6,AC1166*1000-AD1166,""))</f>
        <v/>
      </c>
      <c r="AB1166" s="48" t="str">
        <f>IFERROR(VLOOKUP(E1166,Funcionários!$C$8:$E$207,3,FALSE),"")</f>
        <v/>
      </c>
      <c r="AC1166" s="50" t="str">
        <f>IF(AB1166="","",IF(COUNTIFS($AB$7:$AB$3006,AB1166,$AQ$7:$AQ$3006,'RC'!$E$6)=0,"",COUNTIFS($M$7:$M$3006,"Concluída no prazo",$AB$7:$AB$3006,AB1166,$AQ$7:$AQ$3006,'RC'!$E$6)/COUNTIFS($AB$7:$AB$3006,AB1166,$AQ$7:$AQ$3006,'RC'!$E$6)))</f>
        <v/>
      </c>
      <c r="AD1166" s="48">
        <f>SUMIF($AQ$7:$AQ$3006,'RC'!$E$6,$J$7:$J$3006)+SUMIF($AQ$7:$AQ$3006,'RC'!$E$6,$L$7:$L$3006)</f>
        <v>21</v>
      </c>
      <c r="AF1166" s="48">
        <v>3.8409999999996502E-2</v>
      </c>
      <c r="AG1166" s="48">
        <f>IF(OR(AQ1166="",AQ1166&lt;&gt;'RC'!$E$6,AB1166&lt;&gt;'RC'!$D$21),0,1)</f>
        <v>0</v>
      </c>
      <c r="AH1166" s="48">
        <f t="shared" si="416"/>
        <v>3.8409999999996502E-2</v>
      </c>
      <c r="AI1166" s="48" t="str">
        <f t="shared" si="398"/>
        <v/>
      </c>
      <c r="AJ1166" s="48" t="str">
        <f t="shared" si="399"/>
        <v/>
      </c>
      <c r="AK1166" s="52" t="str">
        <f t="shared" si="400"/>
        <v/>
      </c>
      <c r="AL1166" s="52" t="str">
        <f t="shared" si="401"/>
        <v/>
      </c>
      <c r="AM1166" s="48" t="str">
        <f t="shared" si="402"/>
        <v/>
      </c>
      <c r="AN1166" s="48" t="str">
        <f t="shared" si="403"/>
        <v/>
      </c>
      <c r="AP1166" s="18" t="str">
        <f t="shared" si="404"/>
        <v/>
      </c>
      <c r="AQ1166" s="18" t="str">
        <f t="shared" si="405"/>
        <v/>
      </c>
      <c r="AR1166" s="18">
        <v>3.841E-2</v>
      </c>
      <c r="AS1166" s="18">
        <f>IF(AF!$D$27="Todos",1,IF(M1166=AF!$D$27,1,0))</f>
        <v>1</v>
      </c>
      <c r="AT1166" s="53">
        <f>IF(AND(E1166=AF!$D$6,OR(LT!M1166=AF!$D$27,AF!$D$27="Todos"),OR(AP1166=AF!$E$8,AQ1166=AF!$E$8)),AR1166+AS1166,0)</f>
        <v>0</v>
      </c>
      <c r="AU1166" s="18" t="str">
        <f t="shared" si="406"/>
        <v/>
      </c>
      <c r="AV1166" s="54" t="str">
        <f t="shared" si="407"/>
        <v/>
      </c>
      <c r="AW1166" s="54" t="str">
        <f t="shared" si="408"/>
        <v/>
      </c>
      <c r="AX1166" s="18" t="str">
        <f t="shared" si="409"/>
        <v/>
      </c>
      <c r="AY1166" s="18" t="str">
        <f t="shared" si="410"/>
        <v/>
      </c>
      <c r="BA1166" s="18">
        <f>IF($E1166=AF!$D$6,IF($M1166="Concluída no prazo",2,IF($M1166="Concluída com atraso",1,0)),0)</f>
        <v>0</v>
      </c>
      <c r="BB1166" s="18">
        <f>IF($E1166=AF!$D$6,IF($M1166="Atrasada",2,IF($M1166="Concluída com atraso",1,0)),0)</f>
        <v>0</v>
      </c>
      <c r="BC1166" s="18">
        <v>1.1599999999999999E-2</v>
      </c>
      <c r="BD1166" s="18">
        <f t="shared" si="417"/>
        <v>1.1599999999999999E-2</v>
      </c>
      <c r="BE1166" s="18">
        <f t="shared" si="417"/>
        <v>1.1599999999999999E-2</v>
      </c>
      <c r="BF1166" s="18" t="str">
        <f t="shared" si="411"/>
        <v/>
      </c>
      <c r="BN1166" s="18" t="str">
        <f t="shared" si="412"/>
        <v>s</v>
      </c>
    </row>
    <row r="1167" spans="3:66" ht="50.1" customHeight="1" thickTop="1" thickBot="1" x14ac:dyDescent="0.3">
      <c r="C1167" s="46"/>
      <c r="D1167" s="46"/>
      <c r="E1167" s="46"/>
      <c r="F1167" s="122"/>
      <c r="G1167" s="122"/>
      <c r="H1167" s="78" t="str">
        <f t="shared" si="413"/>
        <v/>
      </c>
      <c r="I1167" s="78" t="str">
        <f t="shared" si="414"/>
        <v/>
      </c>
      <c r="J1167" s="16"/>
      <c r="K1167" s="46" t="str">
        <f t="shared" si="415"/>
        <v/>
      </c>
      <c r="L1167" s="16"/>
      <c r="M1167" s="16"/>
      <c r="N1167" s="46"/>
      <c r="O1167" s="47" t="str">
        <f t="shared" si="418"/>
        <v/>
      </c>
      <c r="P1167" s="47"/>
      <c r="Q1167" s="48" t="str">
        <f>IFERROR(VLOOKUP(E1167,Funcionários!$C$8:$E$207,3,FALSE),"")</f>
        <v/>
      </c>
      <c r="R1167" s="47"/>
      <c r="S1167" s="49" t="str">
        <f t="shared" si="419"/>
        <v/>
      </c>
      <c r="T1167" s="49">
        <v>1.1610000000000001E-2</v>
      </c>
      <c r="U1167" s="48" t="str">
        <f>IF(Funcionários!C1168=0,"",Funcionários!C1168)</f>
        <v/>
      </c>
      <c r="V1167" s="50">
        <f>IF(U1167="",0,IF(COUNTIFS($E$7:$E$3006,U1167,$I$7:$I$3006,'RC'!$E$6)=0,0,COUNTIFS($M$7:$M$3006,"Concluída no prazo",$E$7:$E$3006,U1167,$I$7:$I$3006,'RC'!$E$6)/COUNTIFS($E$7:$E$3006,U1167,$I$7:$I$3006,'RC'!$E$6)))</f>
        <v>0</v>
      </c>
      <c r="W1167" s="49">
        <f>SUMIFS($J$7:$J$3006,$E$7:$E$3006,U1167,$I$7:$I$3006,'RC'!$E$6)+SUMIFS($L$7:$L$3006,$E$7:$E$3006,U1167,$I$7:$I$3006,'RC'!$E$6)</f>
        <v>0</v>
      </c>
      <c r="X1167" s="48">
        <f>COUNTIFS($E$7:$E$3006,U1167,$I$7:$I$3006,'RC'!$E$6)</f>
        <v>0</v>
      </c>
      <c r="Y1167" s="48"/>
      <c r="Z1167" s="51" t="str">
        <f>IF(AQ1167='RC'!$E$6,AC1167*1000+AD1167,"")</f>
        <v/>
      </c>
      <c r="AA1167" s="51" t="str">
        <f>IF(AB1167="","",IF(AQ1167='RC'!$E$6,AC1167*1000-AD1167,""))</f>
        <v/>
      </c>
      <c r="AB1167" s="48" t="str">
        <f>IFERROR(VLOOKUP(E1167,Funcionários!$C$8:$E$207,3,FALSE),"")</f>
        <v/>
      </c>
      <c r="AC1167" s="50" t="str">
        <f>IF(AB1167="","",IF(COUNTIFS($AB$7:$AB$3006,AB1167,$AQ$7:$AQ$3006,'RC'!$E$6)=0,"",COUNTIFS($M$7:$M$3006,"Concluída no prazo",$AB$7:$AB$3006,AB1167,$AQ$7:$AQ$3006,'RC'!$E$6)/COUNTIFS($AB$7:$AB$3006,AB1167,$AQ$7:$AQ$3006,'RC'!$E$6)))</f>
        <v/>
      </c>
      <c r="AD1167" s="48">
        <f>SUMIF($AQ$7:$AQ$3006,'RC'!$E$6,$J$7:$J$3006)+SUMIF($AQ$7:$AQ$3006,'RC'!$E$6,$L$7:$L$3006)</f>
        <v>21</v>
      </c>
      <c r="AF1167" s="48">
        <v>3.8399999999996402E-2</v>
      </c>
      <c r="AG1167" s="48">
        <f>IF(OR(AQ1167="",AQ1167&lt;&gt;'RC'!$E$6,AB1167&lt;&gt;'RC'!$D$21),0,1)</f>
        <v>0</v>
      </c>
      <c r="AH1167" s="48">
        <f t="shared" si="416"/>
        <v>3.8399999999996402E-2</v>
      </c>
      <c r="AI1167" s="48" t="str">
        <f t="shared" si="398"/>
        <v/>
      </c>
      <c r="AJ1167" s="48" t="str">
        <f t="shared" si="399"/>
        <v/>
      </c>
      <c r="AK1167" s="52" t="str">
        <f t="shared" si="400"/>
        <v/>
      </c>
      <c r="AL1167" s="52" t="str">
        <f t="shared" si="401"/>
        <v/>
      </c>
      <c r="AM1167" s="48" t="str">
        <f t="shared" si="402"/>
        <v/>
      </c>
      <c r="AN1167" s="48" t="str">
        <f t="shared" si="403"/>
        <v/>
      </c>
      <c r="AP1167" s="18" t="str">
        <f t="shared" si="404"/>
        <v/>
      </c>
      <c r="AQ1167" s="18" t="str">
        <f t="shared" si="405"/>
        <v/>
      </c>
      <c r="AR1167" s="18">
        <v>3.8399999999999997E-2</v>
      </c>
      <c r="AS1167" s="18">
        <f>IF(AF!$D$27="Todos",1,IF(M1167=AF!$D$27,1,0))</f>
        <v>1</v>
      </c>
      <c r="AT1167" s="53">
        <f>IF(AND(E1167=AF!$D$6,OR(LT!M1167=AF!$D$27,AF!$D$27="Todos"),OR(AP1167=AF!$E$8,AQ1167=AF!$E$8)),AR1167+AS1167,0)</f>
        <v>0</v>
      </c>
      <c r="AU1167" s="18" t="str">
        <f t="shared" si="406"/>
        <v/>
      </c>
      <c r="AV1167" s="54" t="str">
        <f t="shared" si="407"/>
        <v/>
      </c>
      <c r="AW1167" s="54" t="str">
        <f t="shared" si="408"/>
        <v/>
      </c>
      <c r="AX1167" s="18" t="str">
        <f t="shared" si="409"/>
        <v/>
      </c>
      <c r="AY1167" s="18" t="str">
        <f t="shared" si="410"/>
        <v/>
      </c>
      <c r="BA1167" s="18">
        <f>IF($E1167=AF!$D$6,IF($M1167="Concluída no prazo",2,IF($M1167="Concluída com atraso",1,0)),0)</f>
        <v>0</v>
      </c>
      <c r="BB1167" s="18">
        <f>IF($E1167=AF!$D$6,IF($M1167="Atrasada",2,IF($M1167="Concluída com atraso",1,0)),0)</f>
        <v>0</v>
      </c>
      <c r="BC1167" s="18">
        <v>1.1610000000000001E-2</v>
      </c>
      <c r="BD1167" s="18">
        <f t="shared" si="417"/>
        <v>1.1610000000000001E-2</v>
      </c>
      <c r="BE1167" s="18">
        <f t="shared" si="417"/>
        <v>1.1610000000000001E-2</v>
      </c>
      <c r="BF1167" s="18" t="str">
        <f t="shared" si="411"/>
        <v/>
      </c>
      <c r="BN1167" s="18" t="str">
        <f t="shared" si="412"/>
        <v>s</v>
      </c>
    </row>
    <row r="1168" spans="3:66" ht="50.1" customHeight="1" thickTop="1" thickBot="1" x14ac:dyDescent="0.3">
      <c r="C1168" s="46"/>
      <c r="D1168" s="46"/>
      <c r="E1168" s="46"/>
      <c r="F1168" s="122"/>
      <c r="G1168" s="122"/>
      <c r="H1168" s="78" t="str">
        <f t="shared" si="413"/>
        <v/>
      </c>
      <c r="I1168" s="78" t="str">
        <f t="shared" si="414"/>
        <v/>
      </c>
      <c r="J1168" s="16"/>
      <c r="K1168" s="46" t="str">
        <f t="shared" si="415"/>
        <v/>
      </c>
      <c r="L1168" s="16"/>
      <c r="M1168" s="16"/>
      <c r="N1168" s="46"/>
      <c r="O1168" s="47" t="str">
        <f t="shared" si="418"/>
        <v/>
      </c>
      <c r="P1168" s="47"/>
      <c r="Q1168" s="48" t="str">
        <f>IFERROR(VLOOKUP(E1168,Funcionários!$C$8:$E$207,3,FALSE),"")</f>
        <v/>
      </c>
      <c r="R1168" s="47"/>
      <c r="S1168" s="49" t="str">
        <f t="shared" si="419"/>
        <v/>
      </c>
      <c r="T1168" s="49">
        <v>1.162E-2</v>
      </c>
      <c r="U1168" s="48" t="str">
        <f>IF(Funcionários!C1169=0,"",Funcionários!C1169)</f>
        <v/>
      </c>
      <c r="V1168" s="50">
        <f>IF(U1168="",0,IF(COUNTIFS($E$7:$E$3006,U1168,$I$7:$I$3006,'RC'!$E$6)=0,0,COUNTIFS($M$7:$M$3006,"Concluída no prazo",$E$7:$E$3006,U1168,$I$7:$I$3006,'RC'!$E$6)/COUNTIFS($E$7:$E$3006,U1168,$I$7:$I$3006,'RC'!$E$6)))</f>
        <v>0</v>
      </c>
      <c r="W1168" s="49">
        <f>SUMIFS($J$7:$J$3006,$E$7:$E$3006,U1168,$I$7:$I$3006,'RC'!$E$6)+SUMIFS($L$7:$L$3006,$E$7:$E$3006,U1168,$I$7:$I$3006,'RC'!$E$6)</f>
        <v>0</v>
      </c>
      <c r="X1168" s="48">
        <f>COUNTIFS($E$7:$E$3006,U1168,$I$7:$I$3006,'RC'!$E$6)</f>
        <v>0</v>
      </c>
      <c r="Y1168" s="48"/>
      <c r="Z1168" s="51" t="str">
        <f>IF(AQ1168='RC'!$E$6,AC1168*1000+AD1168,"")</f>
        <v/>
      </c>
      <c r="AA1168" s="51" t="str">
        <f>IF(AB1168="","",IF(AQ1168='RC'!$E$6,AC1168*1000-AD1168,""))</f>
        <v/>
      </c>
      <c r="AB1168" s="48" t="str">
        <f>IFERROR(VLOOKUP(E1168,Funcionários!$C$8:$E$207,3,FALSE),"")</f>
        <v/>
      </c>
      <c r="AC1168" s="50" t="str">
        <f>IF(AB1168="","",IF(COUNTIFS($AB$7:$AB$3006,AB1168,$AQ$7:$AQ$3006,'RC'!$E$6)=0,"",COUNTIFS($M$7:$M$3006,"Concluída no prazo",$AB$7:$AB$3006,AB1168,$AQ$7:$AQ$3006,'RC'!$E$6)/COUNTIFS($AB$7:$AB$3006,AB1168,$AQ$7:$AQ$3006,'RC'!$E$6)))</f>
        <v/>
      </c>
      <c r="AD1168" s="48">
        <f>SUMIF($AQ$7:$AQ$3006,'RC'!$E$6,$J$7:$J$3006)+SUMIF($AQ$7:$AQ$3006,'RC'!$E$6,$L$7:$L$3006)</f>
        <v>21</v>
      </c>
      <c r="AF1168" s="48">
        <v>3.8389999999996399E-2</v>
      </c>
      <c r="AG1168" s="48">
        <f>IF(OR(AQ1168="",AQ1168&lt;&gt;'RC'!$E$6,AB1168&lt;&gt;'RC'!$D$21),0,1)</f>
        <v>0</v>
      </c>
      <c r="AH1168" s="48">
        <f t="shared" si="416"/>
        <v>3.8389999999996399E-2</v>
      </c>
      <c r="AI1168" s="48" t="str">
        <f t="shared" si="398"/>
        <v/>
      </c>
      <c r="AJ1168" s="48" t="str">
        <f t="shared" si="399"/>
        <v/>
      </c>
      <c r="AK1168" s="52" t="str">
        <f t="shared" si="400"/>
        <v/>
      </c>
      <c r="AL1168" s="52" t="str">
        <f t="shared" si="401"/>
        <v/>
      </c>
      <c r="AM1168" s="48" t="str">
        <f t="shared" si="402"/>
        <v/>
      </c>
      <c r="AN1168" s="48" t="str">
        <f t="shared" si="403"/>
        <v/>
      </c>
      <c r="AP1168" s="18" t="str">
        <f t="shared" si="404"/>
        <v/>
      </c>
      <c r="AQ1168" s="18" t="str">
        <f t="shared" si="405"/>
        <v/>
      </c>
      <c r="AR1168" s="18">
        <v>3.8390000000000001E-2</v>
      </c>
      <c r="AS1168" s="18">
        <f>IF(AF!$D$27="Todos",1,IF(M1168=AF!$D$27,1,0))</f>
        <v>1</v>
      </c>
      <c r="AT1168" s="53">
        <f>IF(AND(E1168=AF!$D$6,OR(LT!M1168=AF!$D$27,AF!$D$27="Todos"),OR(AP1168=AF!$E$8,AQ1168=AF!$E$8)),AR1168+AS1168,0)</f>
        <v>0</v>
      </c>
      <c r="AU1168" s="18" t="str">
        <f t="shared" si="406"/>
        <v/>
      </c>
      <c r="AV1168" s="54" t="str">
        <f t="shared" si="407"/>
        <v/>
      </c>
      <c r="AW1168" s="54" t="str">
        <f t="shared" si="408"/>
        <v/>
      </c>
      <c r="AX1168" s="18" t="str">
        <f t="shared" si="409"/>
        <v/>
      </c>
      <c r="AY1168" s="18" t="str">
        <f t="shared" si="410"/>
        <v/>
      </c>
      <c r="BA1168" s="18">
        <f>IF($E1168=AF!$D$6,IF($M1168="Concluída no prazo",2,IF($M1168="Concluída com atraso",1,0)),0)</f>
        <v>0</v>
      </c>
      <c r="BB1168" s="18">
        <f>IF($E1168=AF!$D$6,IF($M1168="Atrasada",2,IF($M1168="Concluída com atraso",1,0)),0)</f>
        <v>0</v>
      </c>
      <c r="BC1168" s="18">
        <v>1.162E-2</v>
      </c>
      <c r="BD1168" s="18">
        <f t="shared" si="417"/>
        <v>1.162E-2</v>
      </c>
      <c r="BE1168" s="18">
        <f t="shared" si="417"/>
        <v>1.162E-2</v>
      </c>
      <c r="BF1168" s="18" t="str">
        <f t="shared" si="411"/>
        <v/>
      </c>
      <c r="BN1168" s="18" t="str">
        <f t="shared" si="412"/>
        <v>s</v>
      </c>
    </row>
    <row r="1169" spans="3:66" ht="50.1" customHeight="1" thickTop="1" thickBot="1" x14ac:dyDescent="0.3">
      <c r="C1169" s="46"/>
      <c r="D1169" s="46"/>
      <c r="E1169" s="46"/>
      <c r="F1169" s="122"/>
      <c r="G1169" s="122"/>
      <c r="H1169" s="78" t="str">
        <f t="shared" si="413"/>
        <v/>
      </c>
      <c r="I1169" s="78" t="str">
        <f t="shared" si="414"/>
        <v/>
      </c>
      <c r="J1169" s="16"/>
      <c r="K1169" s="46" t="str">
        <f t="shared" si="415"/>
        <v/>
      </c>
      <c r="L1169" s="16"/>
      <c r="M1169" s="16"/>
      <c r="N1169" s="46"/>
      <c r="O1169" s="47" t="str">
        <f t="shared" si="418"/>
        <v/>
      </c>
      <c r="P1169" s="47"/>
      <c r="Q1169" s="48" t="str">
        <f>IFERROR(VLOOKUP(E1169,Funcionários!$C$8:$E$207,3,FALSE),"")</f>
        <v/>
      </c>
      <c r="R1169" s="47"/>
      <c r="S1169" s="49" t="str">
        <f t="shared" si="419"/>
        <v/>
      </c>
      <c r="T1169" s="49">
        <v>1.163E-2</v>
      </c>
      <c r="U1169" s="48" t="str">
        <f>IF(Funcionários!C1170=0,"",Funcionários!C1170)</f>
        <v/>
      </c>
      <c r="V1169" s="50">
        <f>IF(U1169="",0,IF(COUNTIFS($E$7:$E$3006,U1169,$I$7:$I$3006,'RC'!$E$6)=0,0,COUNTIFS($M$7:$M$3006,"Concluída no prazo",$E$7:$E$3006,U1169,$I$7:$I$3006,'RC'!$E$6)/COUNTIFS($E$7:$E$3006,U1169,$I$7:$I$3006,'RC'!$E$6)))</f>
        <v>0</v>
      </c>
      <c r="W1169" s="49">
        <f>SUMIFS($J$7:$J$3006,$E$7:$E$3006,U1169,$I$7:$I$3006,'RC'!$E$6)+SUMIFS($L$7:$L$3006,$E$7:$E$3006,U1169,$I$7:$I$3006,'RC'!$E$6)</f>
        <v>0</v>
      </c>
      <c r="X1169" s="48">
        <f>COUNTIFS($E$7:$E$3006,U1169,$I$7:$I$3006,'RC'!$E$6)</f>
        <v>0</v>
      </c>
      <c r="Y1169" s="48"/>
      <c r="Z1169" s="51" t="str">
        <f>IF(AQ1169='RC'!$E$6,AC1169*1000+AD1169,"")</f>
        <v/>
      </c>
      <c r="AA1169" s="51" t="str">
        <f>IF(AB1169="","",IF(AQ1169='RC'!$E$6,AC1169*1000-AD1169,""))</f>
        <v/>
      </c>
      <c r="AB1169" s="48" t="str">
        <f>IFERROR(VLOOKUP(E1169,Funcionários!$C$8:$E$207,3,FALSE),"")</f>
        <v/>
      </c>
      <c r="AC1169" s="50" t="str">
        <f>IF(AB1169="","",IF(COUNTIFS($AB$7:$AB$3006,AB1169,$AQ$7:$AQ$3006,'RC'!$E$6)=0,"",COUNTIFS($M$7:$M$3006,"Concluída no prazo",$AB$7:$AB$3006,AB1169,$AQ$7:$AQ$3006,'RC'!$E$6)/COUNTIFS($AB$7:$AB$3006,AB1169,$AQ$7:$AQ$3006,'RC'!$E$6)))</f>
        <v/>
      </c>
      <c r="AD1169" s="48">
        <f>SUMIF($AQ$7:$AQ$3006,'RC'!$E$6,$J$7:$J$3006)+SUMIF($AQ$7:$AQ$3006,'RC'!$E$6,$L$7:$L$3006)</f>
        <v>21</v>
      </c>
      <c r="AF1169" s="48">
        <v>3.8379999999996403E-2</v>
      </c>
      <c r="AG1169" s="48">
        <f>IF(OR(AQ1169="",AQ1169&lt;&gt;'RC'!$E$6,AB1169&lt;&gt;'RC'!$D$21),0,1)</f>
        <v>0</v>
      </c>
      <c r="AH1169" s="48">
        <f t="shared" si="416"/>
        <v>3.8379999999996403E-2</v>
      </c>
      <c r="AI1169" s="48" t="str">
        <f t="shared" si="398"/>
        <v/>
      </c>
      <c r="AJ1169" s="48" t="str">
        <f t="shared" si="399"/>
        <v/>
      </c>
      <c r="AK1169" s="52" t="str">
        <f t="shared" si="400"/>
        <v/>
      </c>
      <c r="AL1169" s="52" t="str">
        <f t="shared" si="401"/>
        <v/>
      </c>
      <c r="AM1169" s="48" t="str">
        <f t="shared" si="402"/>
        <v/>
      </c>
      <c r="AN1169" s="48" t="str">
        <f t="shared" si="403"/>
        <v/>
      </c>
      <c r="AP1169" s="18" t="str">
        <f t="shared" si="404"/>
        <v/>
      </c>
      <c r="AQ1169" s="18" t="str">
        <f t="shared" si="405"/>
        <v/>
      </c>
      <c r="AR1169" s="18">
        <v>3.8379999999999997E-2</v>
      </c>
      <c r="AS1169" s="18">
        <f>IF(AF!$D$27="Todos",1,IF(M1169=AF!$D$27,1,0))</f>
        <v>1</v>
      </c>
      <c r="AT1169" s="53">
        <f>IF(AND(E1169=AF!$D$6,OR(LT!M1169=AF!$D$27,AF!$D$27="Todos"),OR(AP1169=AF!$E$8,AQ1169=AF!$E$8)),AR1169+AS1169,0)</f>
        <v>0</v>
      </c>
      <c r="AU1169" s="18" t="str">
        <f t="shared" si="406"/>
        <v/>
      </c>
      <c r="AV1169" s="54" t="str">
        <f t="shared" si="407"/>
        <v/>
      </c>
      <c r="AW1169" s="54" t="str">
        <f t="shared" si="408"/>
        <v/>
      </c>
      <c r="AX1169" s="18" t="str">
        <f t="shared" si="409"/>
        <v/>
      </c>
      <c r="AY1169" s="18" t="str">
        <f t="shared" si="410"/>
        <v/>
      </c>
      <c r="BA1169" s="18">
        <f>IF($E1169=AF!$D$6,IF($M1169="Concluída no prazo",2,IF($M1169="Concluída com atraso",1,0)),0)</f>
        <v>0</v>
      </c>
      <c r="BB1169" s="18">
        <f>IF($E1169=AF!$D$6,IF($M1169="Atrasada",2,IF($M1169="Concluída com atraso",1,0)),0)</f>
        <v>0</v>
      </c>
      <c r="BC1169" s="18">
        <v>1.163E-2</v>
      </c>
      <c r="BD1169" s="18">
        <f t="shared" si="417"/>
        <v>1.163E-2</v>
      </c>
      <c r="BE1169" s="18">
        <f t="shared" si="417"/>
        <v>1.163E-2</v>
      </c>
      <c r="BF1169" s="18" t="str">
        <f t="shared" si="411"/>
        <v/>
      </c>
      <c r="BN1169" s="18" t="str">
        <f t="shared" si="412"/>
        <v>s</v>
      </c>
    </row>
    <row r="1170" spans="3:66" ht="50.1" customHeight="1" thickTop="1" thickBot="1" x14ac:dyDescent="0.3">
      <c r="C1170" s="46"/>
      <c r="D1170" s="46"/>
      <c r="E1170" s="46"/>
      <c r="F1170" s="122"/>
      <c r="G1170" s="122"/>
      <c r="H1170" s="78" t="str">
        <f t="shared" si="413"/>
        <v/>
      </c>
      <c r="I1170" s="78" t="str">
        <f t="shared" si="414"/>
        <v/>
      </c>
      <c r="J1170" s="16"/>
      <c r="K1170" s="46" t="str">
        <f t="shared" si="415"/>
        <v/>
      </c>
      <c r="L1170" s="16"/>
      <c r="M1170" s="16"/>
      <c r="N1170" s="46"/>
      <c r="O1170" s="47" t="str">
        <f t="shared" si="418"/>
        <v/>
      </c>
      <c r="P1170" s="47"/>
      <c r="Q1170" s="48" t="str">
        <f>IFERROR(VLOOKUP(E1170,Funcionários!$C$8:$E$207,3,FALSE),"")</f>
        <v/>
      </c>
      <c r="R1170" s="47"/>
      <c r="S1170" s="49" t="str">
        <f t="shared" si="419"/>
        <v/>
      </c>
      <c r="T1170" s="49">
        <v>1.1639999999999999E-2</v>
      </c>
      <c r="U1170" s="48" t="str">
        <f>IF(Funcionários!C1171=0,"",Funcionários!C1171)</f>
        <v/>
      </c>
      <c r="V1170" s="50">
        <f>IF(U1170="",0,IF(COUNTIFS($E$7:$E$3006,U1170,$I$7:$I$3006,'RC'!$E$6)=0,0,COUNTIFS($M$7:$M$3006,"Concluída no prazo",$E$7:$E$3006,U1170,$I$7:$I$3006,'RC'!$E$6)/COUNTIFS($E$7:$E$3006,U1170,$I$7:$I$3006,'RC'!$E$6)))</f>
        <v>0</v>
      </c>
      <c r="W1170" s="49">
        <f>SUMIFS($J$7:$J$3006,$E$7:$E$3006,U1170,$I$7:$I$3006,'RC'!$E$6)+SUMIFS($L$7:$L$3006,$E$7:$E$3006,U1170,$I$7:$I$3006,'RC'!$E$6)</f>
        <v>0</v>
      </c>
      <c r="X1170" s="48">
        <f>COUNTIFS($E$7:$E$3006,U1170,$I$7:$I$3006,'RC'!$E$6)</f>
        <v>0</v>
      </c>
      <c r="Y1170" s="48"/>
      <c r="Z1170" s="51" t="str">
        <f>IF(AQ1170='RC'!$E$6,AC1170*1000+AD1170,"")</f>
        <v/>
      </c>
      <c r="AA1170" s="51" t="str">
        <f>IF(AB1170="","",IF(AQ1170='RC'!$E$6,AC1170*1000-AD1170,""))</f>
        <v/>
      </c>
      <c r="AB1170" s="48" t="str">
        <f>IFERROR(VLOOKUP(E1170,Funcionários!$C$8:$E$207,3,FALSE),"")</f>
        <v/>
      </c>
      <c r="AC1170" s="50" t="str">
        <f>IF(AB1170="","",IF(COUNTIFS($AB$7:$AB$3006,AB1170,$AQ$7:$AQ$3006,'RC'!$E$6)=0,"",COUNTIFS($M$7:$M$3006,"Concluída no prazo",$AB$7:$AB$3006,AB1170,$AQ$7:$AQ$3006,'RC'!$E$6)/COUNTIFS($AB$7:$AB$3006,AB1170,$AQ$7:$AQ$3006,'RC'!$E$6)))</f>
        <v/>
      </c>
      <c r="AD1170" s="48">
        <f>SUMIF($AQ$7:$AQ$3006,'RC'!$E$6,$J$7:$J$3006)+SUMIF($AQ$7:$AQ$3006,'RC'!$E$6,$L$7:$L$3006)</f>
        <v>21</v>
      </c>
      <c r="AF1170" s="48">
        <v>3.83699999999964E-2</v>
      </c>
      <c r="AG1170" s="48">
        <f>IF(OR(AQ1170="",AQ1170&lt;&gt;'RC'!$E$6,AB1170&lt;&gt;'RC'!$D$21),0,1)</f>
        <v>0</v>
      </c>
      <c r="AH1170" s="48">
        <f t="shared" si="416"/>
        <v>3.83699999999964E-2</v>
      </c>
      <c r="AI1170" s="48" t="str">
        <f t="shared" si="398"/>
        <v/>
      </c>
      <c r="AJ1170" s="48" t="str">
        <f t="shared" si="399"/>
        <v/>
      </c>
      <c r="AK1170" s="52" t="str">
        <f t="shared" si="400"/>
        <v/>
      </c>
      <c r="AL1170" s="52" t="str">
        <f t="shared" si="401"/>
        <v/>
      </c>
      <c r="AM1170" s="48" t="str">
        <f t="shared" si="402"/>
        <v/>
      </c>
      <c r="AN1170" s="48" t="str">
        <f t="shared" si="403"/>
        <v/>
      </c>
      <c r="AP1170" s="18" t="str">
        <f t="shared" si="404"/>
        <v/>
      </c>
      <c r="AQ1170" s="18" t="str">
        <f t="shared" si="405"/>
        <v/>
      </c>
      <c r="AR1170" s="18">
        <v>3.8370000000000001E-2</v>
      </c>
      <c r="AS1170" s="18">
        <f>IF(AF!$D$27="Todos",1,IF(M1170=AF!$D$27,1,0))</f>
        <v>1</v>
      </c>
      <c r="AT1170" s="53">
        <f>IF(AND(E1170=AF!$D$6,OR(LT!M1170=AF!$D$27,AF!$D$27="Todos"),OR(AP1170=AF!$E$8,AQ1170=AF!$E$8)),AR1170+AS1170,0)</f>
        <v>0</v>
      </c>
      <c r="AU1170" s="18" t="str">
        <f t="shared" si="406"/>
        <v/>
      </c>
      <c r="AV1170" s="54" t="str">
        <f t="shared" si="407"/>
        <v/>
      </c>
      <c r="AW1170" s="54" t="str">
        <f t="shared" si="408"/>
        <v/>
      </c>
      <c r="AX1170" s="18" t="str">
        <f t="shared" si="409"/>
        <v/>
      </c>
      <c r="AY1170" s="18" t="str">
        <f t="shared" si="410"/>
        <v/>
      </c>
      <c r="BA1170" s="18">
        <f>IF($E1170=AF!$D$6,IF($M1170="Concluída no prazo",2,IF($M1170="Concluída com atraso",1,0)),0)</f>
        <v>0</v>
      </c>
      <c r="BB1170" s="18">
        <f>IF($E1170=AF!$D$6,IF($M1170="Atrasada",2,IF($M1170="Concluída com atraso",1,0)),0)</f>
        <v>0</v>
      </c>
      <c r="BC1170" s="18">
        <v>1.1639999999999999E-2</v>
      </c>
      <c r="BD1170" s="18">
        <f t="shared" si="417"/>
        <v>1.1639999999999999E-2</v>
      </c>
      <c r="BE1170" s="18">
        <f t="shared" si="417"/>
        <v>1.1639999999999999E-2</v>
      </c>
      <c r="BF1170" s="18" t="str">
        <f t="shared" si="411"/>
        <v/>
      </c>
      <c r="BN1170" s="18" t="str">
        <f t="shared" si="412"/>
        <v>s</v>
      </c>
    </row>
    <row r="1171" spans="3:66" ht="50.1" customHeight="1" thickTop="1" thickBot="1" x14ac:dyDescent="0.3">
      <c r="C1171" s="46"/>
      <c r="D1171" s="46"/>
      <c r="E1171" s="46"/>
      <c r="F1171" s="122"/>
      <c r="G1171" s="122"/>
      <c r="H1171" s="78" t="str">
        <f t="shared" si="413"/>
        <v/>
      </c>
      <c r="I1171" s="78" t="str">
        <f t="shared" si="414"/>
        <v/>
      </c>
      <c r="J1171" s="16"/>
      <c r="K1171" s="46" t="str">
        <f t="shared" si="415"/>
        <v/>
      </c>
      <c r="L1171" s="16"/>
      <c r="M1171" s="16"/>
      <c r="N1171" s="46"/>
      <c r="O1171" s="47" t="str">
        <f t="shared" si="418"/>
        <v/>
      </c>
      <c r="P1171" s="47"/>
      <c r="Q1171" s="48" t="str">
        <f>IFERROR(VLOOKUP(E1171,Funcionários!$C$8:$E$207,3,FALSE),"")</f>
        <v/>
      </c>
      <c r="R1171" s="47"/>
      <c r="S1171" s="49" t="str">
        <f t="shared" si="419"/>
        <v/>
      </c>
      <c r="T1171" s="49">
        <v>1.1650000000000001E-2</v>
      </c>
      <c r="U1171" s="48" t="str">
        <f>IF(Funcionários!C1172=0,"",Funcionários!C1172)</f>
        <v/>
      </c>
      <c r="V1171" s="50">
        <f>IF(U1171="",0,IF(COUNTIFS($E$7:$E$3006,U1171,$I$7:$I$3006,'RC'!$E$6)=0,0,COUNTIFS($M$7:$M$3006,"Concluída no prazo",$E$7:$E$3006,U1171,$I$7:$I$3006,'RC'!$E$6)/COUNTIFS($E$7:$E$3006,U1171,$I$7:$I$3006,'RC'!$E$6)))</f>
        <v>0</v>
      </c>
      <c r="W1171" s="49">
        <f>SUMIFS($J$7:$J$3006,$E$7:$E$3006,U1171,$I$7:$I$3006,'RC'!$E$6)+SUMIFS($L$7:$L$3006,$E$7:$E$3006,U1171,$I$7:$I$3006,'RC'!$E$6)</f>
        <v>0</v>
      </c>
      <c r="X1171" s="48">
        <f>COUNTIFS($E$7:$E$3006,U1171,$I$7:$I$3006,'RC'!$E$6)</f>
        <v>0</v>
      </c>
      <c r="Y1171" s="48"/>
      <c r="Z1171" s="51" t="str">
        <f>IF(AQ1171='RC'!$E$6,AC1171*1000+AD1171,"")</f>
        <v/>
      </c>
      <c r="AA1171" s="51" t="str">
        <f>IF(AB1171="","",IF(AQ1171='RC'!$E$6,AC1171*1000-AD1171,""))</f>
        <v/>
      </c>
      <c r="AB1171" s="48" t="str">
        <f>IFERROR(VLOOKUP(E1171,Funcionários!$C$8:$E$207,3,FALSE),"")</f>
        <v/>
      </c>
      <c r="AC1171" s="50" t="str">
        <f>IF(AB1171="","",IF(COUNTIFS($AB$7:$AB$3006,AB1171,$AQ$7:$AQ$3006,'RC'!$E$6)=0,"",COUNTIFS($M$7:$M$3006,"Concluída no prazo",$AB$7:$AB$3006,AB1171,$AQ$7:$AQ$3006,'RC'!$E$6)/COUNTIFS($AB$7:$AB$3006,AB1171,$AQ$7:$AQ$3006,'RC'!$E$6)))</f>
        <v/>
      </c>
      <c r="AD1171" s="48">
        <f>SUMIF($AQ$7:$AQ$3006,'RC'!$E$6,$J$7:$J$3006)+SUMIF($AQ$7:$AQ$3006,'RC'!$E$6,$L$7:$L$3006)</f>
        <v>21</v>
      </c>
      <c r="AF1171" s="48">
        <v>3.8359999999996397E-2</v>
      </c>
      <c r="AG1171" s="48">
        <f>IF(OR(AQ1171="",AQ1171&lt;&gt;'RC'!$E$6,AB1171&lt;&gt;'RC'!$D$21),0,1)</f>
        <v>0</v>
      </c>
      <c r="AH1171" s="48">
        <f t="shared" si="416"/>
        <v>3.8359999999996397E-2</v>
      </c>
      <c r="AI1171" s="48" t="str">
        <f t="shared" si="398"/>
        <v/>
      </c>
      <c r="AJ1171" s="48" t="str">
        <f t="shared" si="399"/>
        <v/>
      </c>
      <c r="AK1171" s="52" t="str">
        <f t="shared" si="400"/>
        <v/>
      </c>
      <c r="AL1171" s="52" t="str">
        <f t="shared" si="401"/>
        <v/>
      </c>
      <c r="AM1171" s="48" t="str">
        <f t="shared" si="402"/>
        <v/>
      </c>
      <c r="AN1171" s="48" t="str">
        <f t="shared" si="403"/>
        <v/>
      </c>
      <c r="AP1171" s="18" t="str">
        <f t="shared" si="404"/>
        <v/>
      </c>
      <c r="AQ1171" s="18" t="str">
        <f t="shared" si="405"/>
        <v/>
      </c>
      <c r="AR1171" s="18">
        <v>3.8359999999999998E-2</v>
      </c>
      <c r="AS1171" s="18">
        <f>IF(AF!$D$27="Todos",1,IF(M1171=AF!$D$27,1,0))</f>
        <v>1</v>
      </c>
      <c r="AT1171" s="53">
        <f>IF(AND(E1171=AF!$D$6,OR(LT!M1171=AF!$D$27,AF!$D$27="Todos"),OR(AP1171=AF!$E$8,AQ1171=AF!$E$8)),AR1171+AS1171,0)</f>
        <v>0</v>
      </c>
      <c r="AU1171" s="18" t="str">
        <f t="shared" si="406"/>
        <v/>
      </c>
      <c r="AV1171" s="54" t="str">
        <f t="shared" si="407"/>
        <v/>
      </c>
      <c r="AW1171" s="54" t="str">
        <f t="shared" si="408"/>
        <v/>
      </c>
      <c r="AX1171" s="18" t="str">
        <f t="shared" si="409"/>
        <v/>
      </c>
      <c r="AY1171" s="18" t="str">
        <f t="shared" si="410"/>
        <v/>
      </c>
      <c r="BA1171" s="18">
        <f>IF($E1171=AF!$D$6,IF($M1171="Concluída no prazo",2,IF($M1171="Concluída com atraso",1,0)),0)</f>
        <v>0</v>
      </c>
      <c r="BB1171" s="18">
        <f>IF($E1171=AF!$D$6,IF($M1171="Atrasada",2,IF($M1171="Concluída com atraso",1,0)),0)</f>
        <v>0</v>
      </c>
      <c r="BC1171" s="18">
        <v>1.1650000000000001E-2</v>
      </c>
      <c r="BD1171" s="18">
        <f t="shared" si="417"/>
        <v>1.1650000000000001E-2</v>
      </c>
      <c r="BE1171" s="18">
        <f t="shared" si="417"/>
        <v>1.1650000000000001E-2</v>
      </c>
      <c r="BF1171" s="18" t="str">
        <f t="shared" si="411"/>
        <v/>
      </c>
      <c r="BN1171" s="18" t="str">
        <f t="shared" si="412"/>
        <v>s</v>
      </c>
    </row>
    <row r="1172" spans="3:66" ht="50.1" customHeight="1" thickTop="1" thickBot="1" x14ac:dyDescent="0.3">
      <c r="C1172" s="46"/>
      <c r="D1172" s="46"/>
      <c r="E1172" s="46"/>
      <c r="F1172" s="122"/>
      <c r="G1172" s="122"/>
      <c r="H1172" s="78" t="str">
        <f t="shared" si="413"/>
        <v/>
      </c>
      <c r="I1172" s="78" t="str">
        <f t="shared" si="414"/>
        <v/>
      </c>
      <c r="J1172" s="16"/>
      <c r="K1172" s="46" t="str">
        <f t="shared" si="415"/>
        <v/>
      </c>
      <c r="L1172" s="16"/>
      <c r="M1172" s="16"/>
      <c r="N1172" s="46"/>
      <c r="O1172" s="47" t="str">
        <f t="shared" si="418"/>
        <v/>
      </c>
      <c r="P1172" s="47"/>
      <c r="Q1172" s="48" t="str">
        <f>IFERROR(VLOOKUP(E1172,Funcionários!$C$8:$E$207,3,FALSE),"")</f>
        <v/>
      </c>
      <c r="R1172" s="47"/>
      <c r="S1172" s="49" t="str">
        <f t="shared" si="419"/>
        <v/>
      </c>
      <c r="T1172" s="49">
        <v>1.166E-2</v>
      </c>
      <c r="U1172" s="48" t="str">
        <f>IF(Funcionários!C1173=0,"",Funcionários!C1173)</f>
        <v/>
      </c>
      <c r="V1172" s="50">
        <f>IF(U1172="",0,IF(COUNTIFS($E$7:$E$3006,U1172,$I$7:$I$3006,'RC'!$E$6)=0,0,COUNTIFS($M$7:$M$3006,"Concluída no prazo",$E$7:$E$3006,U1172,$I$7:$I$3006,'RC'!$E$6)/COUNTIFS($E$7:$E$3006,U1172,$I$7:$I$3006,'RC'!$E$6)))</f>
        <v>0</v>
      </c>
      <c r="W1172" s="49">
        <f>SUMIFS($J$7:$J$3006,$E$7:$E$3006,U1172,$I$7:$I$3006,'RC'!$E$6)+SUMIFS($L$7:$L$3006,$E$7:$E$3006,U1172,$I$7:$I$3006,'RC'!$E$6)</f>
        <v>0</v>
      </c>
      <c r="X1172" s="48">
        <f>COUNTIFS($E$7:$E$3006,U1172,$I$7:$I$3006,'RC'!$E$6)</f>
        <v>0</v>
      </c>
      <c r="Y1172" s="48"/>
      <c r="Z1172" s="51" t="str">
        <f>IF(AQ1172='RC'!$E$6,AC1172*1000+AD1172,"")</f>
        <v/>
      </c>
      <c r="AA1172" s="51" t="str">
        <f>IF(AB1172="","",IF(AQ1172='RC'!$E$6,AC1172*1000-AD1172,""))</f>
        <v/>
      </c>
      <c r="AB1172" s="48" t="str">
        <f>IFERROR(VLOOKUP(E1172,Funcionários!$C$8:$E$207,3,FALSE),"")</f>
        <v/>
      </c>
      <c r="AC1172" s="50" t="str">
        <f>IF(AB1172="","",IF(COUNTIFS($AB$7:$AB$3006,AB1172,$AQ$7:$AQ$3006,'RC'!$E$6)=0,"",COUNTIFS($M$7:$M$3006,"Concluída no prazo",$AB$7:$AB$3006,AB1172,$AQ$7:$AQ$3006,'RC'!$E$6)/COUNTIFS($AB$7:$AB$3006,AB1172,$AQ$7:$AQ$3006,'RC'!$E$6)))</f>
        <v/>
      </c>
      <c r="AD1172" s="48">
        <f>SUMIF($AQ$7:$AQ$3006,'RC'!$E$6,$J$7:$J$3006)+SUMIF($AQ$7:$AQ$3006,'RC'!$E$6,$L$7:$L$3006)</f>
        <v>21</v>
      </c>
      <c r="AF1172" s="48">
        <v>3.8349999999996401E-2</v>
      </c>
      <c r="AG1172" s="48">
        <f>IF(OR(AQ1172="",AQ1172&lt;&gt;'RC'!$E$6,AB1172&lt;&gt;'RC'!$D$21),0,1)</f>
        <v>0</v>
      </c>
      <c r="AH1172" s="48">
        <f t="shared" si="416"/>
        <v>3.8349999999996401E-2</v>
      </c>
      <c r="AI1172" s="48" t="str">
        <f t="shared" si="398"/>
        <v/>
      </c>
      <c r="AJ1172" s="48" t="str">
        <f t="shared" si="399"/>
        <v/>
      </c>
      <c r="AK1172" s="52" t="str">
        <f t="shared" si="400"/>
        <v/>
      </c>
      <c r="AL1172" s="52" t="str">
        <f t="shared" si="401"/>
        <v/>
      </c>
      <c r="AM1172" s="48" t="str">
        <f t="shared" si="402"/>
        <v/>
      </c>
      <c r="AN1172" s="48" t="str">
        <f t="shared" si="403"/>
        <v/>
      </c>
      <c r="AP1172" s="18" t="str">
        <f t="shared" si="404"/>
        <v/>
      </c>
      <c r="AQ1172" s="18" t="str">
        <f t="shared" si="405"/>
        <v/>
      </c>
      <c r="AR1172" s="18">
        <v>3.8350000000000002E-2</v>
      </c>
      <c r="AS1172" s="18">
        <f>IF(AF!$D$27="Todos",1,IF(M1172=AF!$D$27,1,0))</f>
        <v>1</v>
      </c>
      <c r="AT1172" s="53">
        <f>IF(AND(E1172=AF!$D$6,OR(LT!M1172=AF!$D$27,AF!$D$27="Todos"),OR(AP1172=AF!$E$8,AQ1172=AF!$E$8)),AR1172+AS1172,0)</f>
        <v>0</v>
      </c>
      <c r="AU1172" s="18" t="str">
        <f t="shared" si="406"/>
        <v/>
      </c>
      <c r="AV1172" s="54" t="str">
        <f t="shared" si="407"/>
        <v/>
      </c>
      <c r="AW1172" s="54" t="str">
        <f t="shared" si="408"/>
        <v/>
      </c>
      <c r="AX1172" s="18" t="str">
        <f t="shared" si="409"/>
        <v/>
      </c>
      <c r="AY1172" s="18" t="str">
        <f t="shared" si="410"/>
        <v/>
      </c>
      <c r="BA1172" s="18">
        <f>IF($E1172=AF!$D$6,IF($M1172="Concluída no prazo",2,IF($M1172="Concluída com atraso",1,0)),0)</f>
        <v>0</v>
      </c>
      <c r="BB1172" s="18">
        <f>IF($E1172=AF!$D$6,IF($M1172="Atrasada",2,IF($M1172="Concluída com atraso",1,0)),0)</f>
        <v>0</v>
      </c>
      <c r="BC1172" s="18">
        <v>1.166E-2</v>
      </c>
      <c r="BD1172" s="18">
        <f t="shared" si="417"/>
        <v>1.166E-2</v>
      </c>
      <c r="BE1172" s="18">
        <f t="shared" si="417"/>
        <v>1.166E-2</v>
      </c>
      <c r="BF1172" s="18" t="str">
        <f t="shared" si="411"/>
        <v/>
      </c>
      <c r="BN1172" s="18" t="str">
        <f t="shared" si="412"/>
        <v>s</v>
      </c>
    </row>
    <row r="1173" spans="3:66" ht="50.1" customHeight="1" thickTop="1" thickBot="1" x14ac:dyDescent="0.3">
      <c r="C1173" s="46"/>
      <c r="D1173" s="46"/>
      <c r="E1173" s="46"/>
      <c r="F1173" s="122"/>
      <c r="G1173" s="122"/>
      <c r="H1173" s="78" t="str">
        <f t="shared" si="413"/>
        <v/>
      </c>
      <c r="I1173" s="78" t="str">
        <f t="shared" si="414"/>
        <v/>
      </c>
      <c r="J1173" s="16"/>
      <c r="K1173" s="46" t="str">
        <f t="shared" si="415"/>
        <v/>
      </c>
      <c r="L1173" s="16"/>
      <c r="M1173" s="16"/>
      <c r="N1173" s="46"/>
      <c r="O1173" s="47" t="str">
        <f t="shared" si="418"/>
        <v/>
      </c>
      <c r="P1173" s="47"/>
      <c r="Q1173" s="48" t="str">
        <f>IFERROR(VLOOKUP(E1173,Funcionários!$C$8:$E$207,3,FALSE),"")</f>
        <v/>
      </c>
      <c r="R1173" s="47"/>
      <c r="S1173" s="49" t="str">
        <f t="shared" si="419"/>
        <v/>
      </c>
      <c r="T1173" s="49">
        <v>1.167E-2</v>
      </c>
      <c r="U1173" s="48" t="str">
        <f>IF(Funcionários!C1174=0,"",Funcionários!C1174)</f>
        <v/>
      </c>
      <c r="V1173" s="50">
        <f>IF(U1173="",0,IF(COUNTIFS($E$7:$E$3006,U1173,$I$7:$I$3006,'RC'!$E$6)=0,0,COUNTIFS($M$7:$M$3006,"Concluída no prazo",$E$7:$E$3006,U1173,$I$7:$I$3006,'RC'!$E$6)/COUNTIFS($E$7:$E$3006,U1173,$I$7:$I$3006,'RC'!$E$6)))</f>
        <v>0</v>
      </c>
      <c r="W1173" s="49">
        <f>SUMIFS($J$7:$J$3006,$E$7:$E$3006,U1173,$I$7:$I$3006,'RC'!$E$6)+SUMIFS($L$7:$L$3006,$E$7:$E$3006,U1173,$I$7:$I$3006,'RC'!$E$6)</f>
        <v>0</v>
      </c>
      <c r="X1173" s="48">
        <f>COUNTIFS($E$7:$E$3006,U1173,$I$7:$I$3006,'RC'!$E$6)</f>
        <v>0</v>
      </c>
      <c r="Y1173" s="48"/>
      <c r="Z1173" s="51" t="str">
        <f>IF(AQ1173='RC'!$E$6,AC1173*1000+AD1173,"")</f>
        <v/>
      </c>
      <c r="AA1173" s="51" t="str">
        <f>IF(AB1173="","",IF(AQ1173='RC'!$E$6,AC1173*1000-AD1173,""))</f>
        <v/>
      </c>
      <c r="AB1173" s="48" t="str">
        <f>IFERROR(VLOOKUP(E1173,Funcionários!$C$8:$E$207,3,FALSE),"")</f>
        <v/>
      </c>
      <c r="AC1173" s="50" t="str">
        <f>IF(AB1173="","",IF(COUNTIFS($AB$7:$AB$3006,AB1173,$AQ$7:$AQ$3006,'RC'!$E$6)=0,"",COUNTIFS($M$7:$M$3006,"Concluída no prazo",$AB$7:$AB$3006,AB1173,$AQ$7:$AQ$3006,'RC'!$E$6)/COUNTIFS($AB$7:$AB$3006,AB1173,$AQ$7:$AQ$3006,'RC'!$E$6)))</f>
        <v/>
      </c>
      <c r="AD1173" s="48">
        <f>SUMIF($AQ$7:$AQ$3006,'RC'!$E$6,$J$7:$J$3006)+SUMIF($AQ$7:$AQ$3006,'RC'!$E$6,$L$7:$L$3006)</f>
        <v>21</v>
      </c>
      <c r="AF1173" s="48">
        <v>3.8339999999996398E-2</v>
      </c>
      <c r="AG1173" s="48">
        <f>IF(OR(AQ1173="",AQ1173&lt;&gt;'RC'!$E$6,AB1173&lt;&gt;'RC'!$D$21),0,1)</f>
        <v>0</v>
      </c>
      <c r="AH1173" s="48">
        <f t="shared" si="416"/>
        <v>3.8339999999996398E-2</v>
      </c>
      <c r="AI1173" s="48" t="str">
        <f t="shared" si="398"/>
        <v/>
      </c>
      <c r="AJ1173" s="48" t="str">
        <f t="shared" si="399"/>
        <v/>
      </c>
      <c r="AK1173" s="52" t="str">
        <f t="shared" si="400"/>
        <v/>
      </c>
      <c r="AL1173" s="52" t="str">
        <f t="shared" si="401"/>
        <v/>
      </c>
      <c r="AM1173" s="48" t="str">
        <f t="shared" si="402"/>
        <v/>
      </c>
      <c r="AN1173" s="48" t="str">
        <f t="shared" si="403"/>
        <v/>
      </c>
      <c r="AP1173" s="18" t="str">
        <f t="shared" si="404"/>
        <v/>
      </c>
      <c r="AQ1173" s="18" t="str">
        <f t="shared" si="405"/>
        <v/>
      </c>
      <c r="AR1173" s="18">
        <v>3.8339999999999999E-2</v>
      </c>
      <c r="AS1173" s="18">
        <f>IF(AF!$D$27="Todos",1,IF(M1173=AF!$D$27,1,0))</f>
        <v>1</v>
      </c>
      <c r="AT1173" s="53">
        <f>IF(AND(E1173=AF!$D$6,OR(LT!M1173=AF!$D$27,AF!$D$27="Todos"),OR(AP1173=AF!$E$8,AQ1173=AF!$E$8)),AR1173+AS1173,0)</f>
        <v>0</v>
      </c>
      <c r="AU1173" s="18" t="str">
        <f t="shared" si="406"/>
        <v/>
      </c>
      <c r="AV1173" s="54" t="str">
        <f t="shared" si="407"/>
        <v/>
      </c>
      <c r="AW1173" s="54" t="str">
        <f t="shared" si="408"/>
        <v/>
      </c>
      <c r="AX1173" s="18" t="str">
        <f t="shared" si="409"/>
        <v/>
      </c>
      <c r="AY1173" s="18" t="str">
        <f t="shared" si="410"/>
        <v/>
      </c>
      <c r="BA1173" s="18">
        <f>IF($E1173=AF!$D$6,IF($M1173="Concluída no prazo",2,IF($M1173="Concluída com atraso",1,0)),0)</f>
        <v>0</v>
      </c>
      <c r="BB1173" s="18">
        <f>IF($E1173=AF!$D$6,IF($M1173="Atrasada",2,IF($M1173="Concluída com atraso",1,0)),0)</f>
        <v>0</v>
      </c>
      <c r="BC1173" s="18">
        <v>1.167E-2</v>
      </c>
      <c r="BD1173" s="18">
        <f t="shared" si="417"/>
        <v>1.167E-2</v>
      </c>
      <c r="BE1173" s="18">
        <f t="shared" si="417"/>
        <v>1.167E-2</v>
      </c>
      <c r="BF1173" s="18" t="str">
        <f t="shared" si="411"/>
        <v/>
      </c>
      <c r="BN1173" s="18" t="str">
        <f t="shared" si="412"/>
        <v>s</v>
      </c>
    </row>
    <row r="1174" spans="3:66" ht="50.1" customHeight="1" thickTop="1" thickBot="1" x14ac:dyDescent="0.3">
      <c r="C1174" s="46"/>
      <c r="D1174" s="46"/>
      <c r="E1174" s="46"/>
      <c r="F1174" s="122"/>
      <c r="G1174" s="122"/>
      <c r="H1174" s="78" t="str">
        <f t="shared" si="413"/>
        <v/>
      </c>
      <c r="I1174" s="78" t="str">
        <f t="shared" si="414"/>
        <v/>
      </c>
      <c r="J1174" s="16"/>
      <c r="K1174" s="46" t="str">
        <f t="shared" si="415"/>
        <v/>
      </c>
      <c r="L1174" s="16"/>
      <c r="M1174" s="16"/>
      <c r="N1174" s="46"/>
      <c r="O1174" s="47" t="str">
        <f t="shared" si="418"/>
        <v/>
      </c>
      <c r="P1174" s="47"/>
      <c r="Q1174" s="48" t="str">
        <f>IFERROR(VLOOKUP(E1174,Funcionários!$C$8:$E$207,3,FALSE),"")</f>
        <v/>
      </c>
      <c r="R1174" s="47"/>
      <c r="S1174" s="49" t="str">
        <f t="shared" si="419"/>
        <v/>
      </c>
      <c r="T1174" s="49">
        <v>1.1679999999999999E-2</v>
      </c>
      <c r="U1174" s="48" t="str">
        <f>IF(Funcionários!C1175=0,"",Funcionários!C1175)</f>
        <v/>
      </c>
      <c r="V1174" s="50">
        <f>IF(U1174="",0,IF(COUNTIFS($E$7:$E$3006,U1174,$I$7:$I$3006,'RC'!$E$6)=0,0,COUNTIFS($M$7:$M$3006,"Concluída no prazo",$E$7:$E$3006,U1174,$I$7:$I$3006,'RC'!$E$6)/COUNTIFS($E$7:$E$3006,U1174,$I$7:$I$3006,'RC'!$E$6)))</f>
        <v>0</v>
      </c>
      <c r="W1174" s="49">
        <f>SUMIFS($J$7:$J$3006,$E$7:$E$3006,U1174,$I$7:$I$3006,'RC'!$E$6)+SUMIFS($L$7:$L$3006,$E$7:$E$3006,U1174,$I$7:$I$3006,'RC'!$E$6)</f>
        <v>0</v>
      </c>
      <c r="X1174" s="48">
        <f>COUNTIFS($E$7:$E$3006,U1174,$I$7:$I$3006,'RC'!$E$6)</f>
        <v>0</v>
      </c>
      <c r="Y1174" s="48"/>
      <c r="Z1174" s="51" t="str">
        <f>IF(AQ1174='RC'!$E$6,AC1174*1000+AD1174,"")</f>
        <v/>
      </c>
      <c r="AA1174" s="51" t="str">
        <f>IF(AB1174="","",IF(AQ1174='RC'!$E$6,AC1174*1000-AD1174,""))</f>
        <v/>
      </c>
      <c r="AB1174" s="48" t="str">
        <f>IFERROR(VLOOKUP(E1174,Funcionários!$C$8:$E$207,3,FALSE),"")</f>
        <v/>
      </c>
      <c r="AC1174" s="50" t="str">
        <f>IF(AB1174="","",IF(COUNTIFS($AB$7:$AB$3006,AB1174,$AQ$7:$AQ$3006,'RC'!$E$6)=0,"",COUNTIFS($M$7:$M$3006,"Concluída no prazo",$AB$7:$AB$3006,AB1174,$AQ$7:$AQ$3006,'RC'!$E$6)/COUNTIFS($AB$7:$AB$3006,AB1174,$AQ$7:$AQ$3006,'RC'!$E$6)))</f>
        <v/>
      </c>
      <c r="AD1174" s="48">
        <f>SUMIF($AQ$7:$AQ$3006,'RC'!$E$6,$J$7:$J$3006)+SUMIF($AQ$7:$AQ$3006,'RC'!$E$6,$L$7:$L$3006)</f>
        <v>21</v>
      </c>
      <c r="AF1174" s="48">
        <v>3.8329999999996402E-2</v>
      </c>
      <c r="AG1174" s="48">
        <f>IF(OR(AQ1174="",AQ1174&lt;&gt;'RC'!$E$6,AB1174&lt;&gt;'RC'!$D$21),0,1)</f>
        <v>0</v>
      </c>
      <c r="AH1174" s="48">
        <f t="shared" si="416"/>
        <v>3.8329999999996402E-2</v>
      </c>
      <c r="AI1174" s="48" t="str">
        <f t="shared" si="398"/>
        <v/>
      </c>
      <c r="AJ1174" s="48" t="str">
        <f t="shared" si="399"/>
        <v/>
      </c>
      <c r="AK1174" s="52" t="str">
        <f t="shared" si="400"/>
        <v/>
      </c>
      <c r="AL1174" s="52" t="str">
        <f t="shared" si="401"/>
        <v/>
      </c>
      <c r="AM1174" s="48" t="str">
        <f t="shared" si="402"/>
        <v/>
      </c>
      <c r="AN1174" s="48" t="str">
        <f t="shared" si="403"/>
        <v/>
      </c>
      <c r="AP1174" s="18" t="str">
        <f t="shared" si="404"/>
        <v/>
      </c>
      <c r="AQ1174" s="18" t="str">
        <f t="shared" si="405"/>
        <v/>
      </c>
      <c r="AR1174" s="18">
        <v>3.8330000000000003E-2</v>
      </c>
      <c r="AS1174" s="18">
        <f>IF(AF!$D$27="Todos",1,IF(M1174=AF!$D$27,1,0))</f>
        <v>1</v>
      </c>
      <c r="AT1174" s="53">
        <f>IF(AND(E1174=AF!$D$6,OR(LT!M1174=AF!$D$27,AF!$D$27="Todos"),OR(AP1174=AF!$E$8,AQ1174=AF!$E$8)),AR1174+AS1174,0)</f>
        <v>0</v>
      </c>
      <c r="AU1174" s="18" t="str">
        <f t="shared" si="406"/>
        <v/>
      </c>
      <c r="AV1174" s="54" t="str">
        <f t="shared" si="407"/>
        <v/>
      </c>
      <c r="AW1174" s="54" t="str">
        <f t="shared" si="408"/>
        <v/>
      </c>
      <c r="AX1174" s="18" t="str">
        <f t="shared" si="409"/>
        <v/>
      </c>
      <c r="AY1174" s="18" t="str">
        <f t="shared" si="410"/>
        <v/>
      </c>
      <c r="BA1174" s="18">
        <f>IF($E1174=AF!$D$6,IF($M1174="Concluída no prazo",2,IF($M1174="Concluída com atraso",1,0)),0)</f>
        <v>0</v>
      </c>
      <c r="BB1174" s="18">
        <f>IF($E1174=AF!$D$6,IF($M1174="Atrasada",2,IF($M1174="Concluída com atraso",1,0)),0)</f>
        <v>0</v>
      </c>
      <c r="BC1174" s="18">
        <v>1.1679999999999999E-2</v>
      </c>
      <c r="BD1174" s="18">
        <f t="shared" si="417"/>
        <v>1.1679999999999999E-2</v>
      </c>
      <c r="BE1174" s="18">
        <f t="shared" si="417"/>
        <v>1.1679999999999999E-2</v>
      </c>
      <c r="BF1174" s="18" t="str">
        <f t="shared" si="411"/>
        <v/>
      </c>
      <c r="BN1174" s="18" t="str">
        <f t="shared" si="412"/>
        <v>s</v>
      </c>
    </row>
    <row r="1175" spans="3:66" ht="50.1" customHeight="1" thickTop="1" thickBot="1" x14ac:dyDescent="0.3">
      <c r="C1175" s="46"/>
      <c r="D1175" s="46"/>
      <c r="E1175" s="46"/>
      <c r="F1175" s="122"/>
      <c r="G1175" s="122"/>
      <c r="H1175" s="78" t="str">
        <f t="shared" si="413"/>
        <v/>
      </c>
      <c r="I1175" s="78" t="str">
        <f t="shared" si="414"/>
        <v/>
      </c>
      <c r="J1175" s="16"/>
      <c r="K1175" s="46" t="str">
        <f t="shared" si="415"/>
        <v/>
      </c>
      <c r="L1175" s="16"/>
      <c r="M1175" s="16"/>
      <c r="N1175" s="46"/>
      <c r="O1175" s="47" t="str">
        <f t="shared" si="418"/>
        <v/>
      </c>
      <c r="P1175" s="47"/>
      <c r="Q1175" s="48" t="str">
        <f>IFERROR(VLOOKUP(E1175,Funcionários!$C$8:$E$207,3,FALSE),"")</f>
        <v/>
      </c>
      <c r="R1175" s="47"/>
      <c r="S1175" s="49" t="str">
        <f t="shared" si="419"/>
        <v/>
      </c>
      <c r="T1175" s="49">
        <v>1.1690000000000001E-2</v>
      </c>
      <c r="U1175" s="48" t="str">
        <f>IF(Funcionários!C1176=0,"",Funcionários!C1176)</f>
        <v/>
      </c>
      <c r="V1175" s="50">
        <f>IF(U1175="",0,IF(COUNTIFS($E$7:$E$3006,U1175,$I$7:$I$3006,'RC'!$E$6)=0,0,COUNTIFS($M$7:$M$3006,"Concluída no prazo",$E$7:$E$3006,U1175,$I$7:$I$3006,'RC'!$E$6)/COUNTIFS($E$7:$E$3006,U1175,$I$7:$I$3006,'RC'!$E$6)))</f>
        <v>0</v>
      </c>
      <c r="W1175" s="49">
        <f>SUMIFS($J$7:$J$3006,$E$7:$E$3006,U1175,$I$7:$I$3006,'RC'!$E$6)+SUMIFS($L$7:$L$3006,$E$7:$E$3006,U1175,$I$7:$I$3006,'RC'!$E$6)</f>
        <v>0</v>
      </c>
      <c r="X1175" s="48">
        <f>COUNTIFS($E$7:$E$3006,U1175,$I$7:$I$3006,'RC'!$E$6)</f>
        <v>0</v>
      </c>
      <c r="Y1175" s="48"/>
      <c r="Z1175" s="51" t="str">
        <f>IF(AQ1175='RC'!$E$6,AC1175*1000+AD1175,"")</f>
        <v/>
      </c>
      <c r="AA1175" s="51" t="str">
        <f>IF(AB1175="","",IF(AQ1175='RC'!$E$6,AC1175*1000-AD1175,""))</f>
        <v/>
      </c>
      <c r="AB1175" s="48" t="str">
        <f>IFERROR(VLOOKUP(E1175,Funcionários!$C$8:$E$207,3,FALSE),"")</f>
        <v/>
      </c>
      <c r="AC1175" s="50" t="str">
        <f>IF(AB1175="","",IF(COUNTIFS($AB$7:$AB$3006,AB1175,$AQ$7:$AQ$3006,'RC'!$E$6)=0,"",COUNTIFS($M$7:$M$3006,"Concluída no prazo",$AB$7:$AB$3006,AB1175,$AQ$7:$AQ$3006,'RC'!$E$6)/COUNTIFS($AB$7:$AB$3006,AB1175,$AQ$7:$AQ$3006,'RC'!$E$6)))</f>
        <v/>
      </c>
      <c r="AD1175" s="48">
        <f>SUMIF($AQ$7:$AQ$3006,'RC'!$E$6,$J$7:$J$3006)+SUMIF($AQ$7:$AQ$3006,'RC'!$E$6,$L$7:$L$3006)</f>
        <v>21</v>
      </c>
      <c r="AF1175" s="48">
        <v>3.8319999999996399E-2</v>
      </c>
      <c r="AG1175" s="48">
        <f>IF(OR(AQ1175="",AQ1175&lt;&gt;'RC'!$E$6,AB1175&lt;&gt;'RC'!$D$21),0,1)</f>
        <v>0</v>
      </c>
      <c r="AH1175" s="48">
        <f t="shared" si="416"/>
        <v>3.8319999999996399E-2</v>
      </c>
      <c r="AI1175" s="48" t="str">
        <f t="shared" si="398"/>
        <v/>
      </c>
      <c r="AJ1175" s="48" t="str">
        <f t="shared" si="399"/>
        <v/>
      </c>
      <c r="AK1175" s="52" t="str">
        <f t="shared" si="400"/>
        <v/>
      </c>
      <c r="AL1175" s="52" t="str">
        <f t="shared" si="401"/>
        <v/>
      </c>
      <c r="AM1175" s="48" t="str">
        <f t="shared" si="402"/>
        <v/>
      </c>
      <c r="AN1175" s="48" t="str">
        <f t="shared" si="403"/>
        <v/>
      </c>
      <c r="AP1175" s="18" t="str">
        <f t="shared" si="404"/>
        <v/>
      </c>
      <c r="AQ1175" s="18" t="str">
        <f t="shared" si="405"/>
        <v/>
      </c>
      <c r="AR1175" s="18">
        <v>3.832E-2</v>
      </c>
      <c r="AS1175" s="18">
        <f>IF(AF!$D$27="Todos",1,IF(M1175=AF!$D$27,1,0))</f>
        <v>1</v>
      </c>
      <c r="AT1175" s="53">
        <f>IF(AND(E1175=AF!$D$6,OR(LT!M1175=AF!$D$27,AF!$D$27="Todos"),OR(AP1175=AF!$E$8,AQ1175=AF!$E$8)),AR1175+AS1175,0)</f>
        <v>0</v>
      </c>
      <c r="AU1175" s="18" t="str">
        <f t="shared" si="406"/>
        <v/>
      </c>
      <c r="AV1175" s="54" t="str">
        <f t="shared" si="407"/>
        <v/>
      </c>
      <c r="AW1175" s="54" t="str">
        <f t="shared" si="408"/>
        <v/>
      </c>
      <c r="AX1175" s="18" t="str">
        <f t="shared" si="409"/>
        <v/>
      </c>
      <c r="AY1175" s="18" t="str">
        <f t="shared" si="410"/>
        <v/>
      </c>
      <c r="BA1175" s="18">
        <f>IF($E1175=AF!$D$6,IF($M1175="Concluída no prazo",2,IF($M1175="Concluída com atraso",1,0)),0)</f>
        <v>0</v>
      </c>
      <c r="BB1175" s="18">
        <f>IF($E1175=AF!$D$6,IF($M1175="Atrasada",2,IF($M1175="Concluída com atraso",1,0)),0)</f>
        <v>0</v>
      </c>
      <c r="BC1175" s="18">
        <v>1.1690000000000001E-2</v>
      </c>
      <c r="BD1175" s="18">
        <f t="shared" si="417"/>
        <v>1.1690000000000001E-2</v>
      </c>
      <c r="BE1175" s="18">
        <f t="shared" si="417"/>
        <v>1.1690000000000001E-2</v>
      </c>
      <c r="BF1175" s="18" t="str">
        <f t="shared" si="411"/>
        <v/>
      </c>
      <c r="BN1175" s="18" t="str">
        <f t="shared" si="412"/>
        <v>s</v>
      </c>
    </row>
    <row r="1176" spans="3:66" ht="50.1" customHeight="1" thickTop="1" thickBot="1" x14ac:dyDescent="0.3">
      <c r="C1176" s="46"/>
      <c r="D1176" s="46"/>
      <c r="E1176" s="46"/>
      <c r="F1176" s="122"/>
      <c r="G1176" s="122"/>
      <c r="H1176" s="78" t="str">
        <f t="shared" si="413"/>
        <v/>
      </c>
      <c r="I1176" s="78" t="str">
        <f t="shared" si="414"/>
        <v/>
      </c>
      <c r="J1176" s="16"/>
      <c r="K1176" s="46" t="str">
        <f t="shared" si="415"/>
        <v/>
      </c>
      <c r="L1176" s="16"/>
      <c r="M1176" s="16"/>
      <c r="N1176" s="46"/>
      <c r="O1176" s="47" t="str">
        <f t="shared" si="418"/>
        <v/>
      </c>
      <c r="P1176" s="47"/>
      <c r="Q1176" s="48" t="str">
        <f>IFERROR(VLOOKUP(E1176,Funcionários!$C$8:$E$207,3,FALSE),"")</f>
        <v/>
      </c>
      <c r="R1176" s="47"/>
      <c r="S1176" s="49" t="str">
        <f t="shared" si="419"/>
        <v/>
      </c>
      <c r="T1176" s="49">
        <v>1.17E-2</v>
      </c>
      <c r="U1176" s="48" t="str">
        <f>IF(Funcionários!C1177=0,"",Funcionários!C1177)</f>
        <v/>
      </c>
      <c r="V1176" s="50">
        <f>IF(U1176="",0,IF(COUNTIFS($E$7:$E$3006,U1176,$I$7:$I$3006,'RC'!$E$6)=0,0,COUNTIFS($M$7:$M$3006,"Concluída no prazo",$E$7:$E$3006,U1176,$I$7:$I$3006,'RC'!$E$6)/COUNTIFS($E$7:$E$3006,U1176,$I$7:$I$3006,'RC'!$E$6)))</f>
        <v>0</v>
      </c>
      <c r="W1176" s="49">
        <f>SUMIFS($J$7:$J$3006,$E$7:$E$3006,U1176,$I$7:$I$3006,'RC'!$E$6)+SUMIFS($L$7:$L$3006,$E$7:$E$3006,U1176,$I$7:$I$3006,'RC'!$E$6)</f>
        <v>0</v>
      </c>
      <c r="X1176" s="48">
        <f>COUNTIFS($E$7:$E$3006,U1176,$I$7:$I$3006,'RC'!$E$6)</f>
        <v>0</v>
      </c>
      <c r="Y1176" s="48"/>
      <c r="Z1176" s="51" t="str">
        <f>IF(AQ1176='RC'!$E$6,AC1176*1000+AD1176,"")</f>
        <v/>
      </c>
      <c r="AA1176" s="51" t="str">
        <f>IF(AB1176="","",IF(AQ1176='RC'!$E$6,AC1176*1000-AD1176,""))</f>
        <v/>
      </c>
      <c r="AB1176" s="48" t="str">
        <f>IFERROR(VLOOKUP(E1176,Funcionários!$C$8:$E$207,3,FALSE),"")</f>
        <v/>
      </c>
      <c r="AC1176" s="50" t="str">
        <f>IF(AB1176="","",IF(COUNTIFS($AB$7:$AB$3006,AB1176,$AQ$7:$AQ$3006,'RC'!$E$6)=0,"",COUNTIFS($M$7:$M$3006,"Concluída no prazo",$AB$7:$AB$3006,AB1176,$AQ$7:$AQ$3006,'RC'!$E$6)/COUNTIFS($AB$7:$AB$3006,AB1176,$AQ$7:$AQ$3006,'RC'!$E$6)))</f>
        <v/>
      </c>
      <c r="AD1176" s="48">
        <f>SUMIF($AQ$7:$AQ$3006,'RC'!$E$6,$J$7:$J$3006)+SUMIF($AQ$7:$AQ$3006,'RC'!$E$6,$L$7:$L$3006)</f>
        <v>21</v>
      </c>
      <c r="AF1176" s="48">
        <v>3.8309999999996402E-2</v>
      </c>
      <c r="AG1176" s="48">
        <f>IF(OR(AQ1176="",AQ1176&lt;&gt;'RC'!$E$6,AB1176&lt;&gt;'RC'!$D$21),0,1)</f>
        <v>0</v>
      </c>
      <c r="AH1176" s="48">
        <f t="shared" si="416"/>
        <v>3.8309999999996402E-2</v>
      </c>
      <c r="AI1176" s="48" t="str">
        <f t="shared" si="398"/>
        <v/>
      </c>
      <c r="AJ1176" s="48" t="str">
        <f t="shared" si="399"/>
        <v/>
      </c>
      <c r="AK1176" s="52" t="str">
        <f t="shared" si="400"/>
        <v/>
      </c>
      <c r="AL1176" s="52" t="str">
        <f t="shared" si="401"/>
        <v/>
      </c>
      <c r="AM1176" s="48" t="str">
        <f t="shared" si="402"/>
        <v/>
      </c>
      <c r="AN1176" s="48" t="str">
        <f t="shared" si="403"/>
        <v/>
      </c>
      <c r="AP1176" s="18" t="str">
        <f t="shared" si="404"/>
        <v/>
      </c>
      <c r="AQ1176" s="18" t="str">
        <f t="shared" si="405"/>
        <v/>
      </c>
      <c r="AR1176" s="18">
        <v>3.8309999999999997E-2</v>
      </c>
      <c r="AS1176" s="18">
        <f>IF(AF!$D$27="Todos",1,IF(M1176=AF!$D$27,1,0))</f>
        <v>1</v>
      </c>
      <c r="AT1176" s="53">
        <f>IF(AND(E1176=AF!$D$6,OR(LT!M1176=AF!$D$27,AF!$D$27="Todos"),OR(AP1176=AF!$E$8,AQ1176=AF!$E$8)),AR1176+AS1176,0)</f>
        <v>0</v>
      </c>
      <c r="AU1176" s="18" t="str">
        <f t="shared" si="406"/>
        <v/>
      </c>
      <c r="AV1176" s="54" t="str">
        <f t="shared" si="407"/>
        <v/>
      </c>
      <c r="AW1176" s="54" t="str">
        <f t="shared" si="408"/>
        <v/>
      </c>
      <c r="AX1176" s="18" t="str">
        <f t="shared" si="409"/>
        <v/>
      </c>
      <c r="AY1176" s="18" t="str">
        <f t="shared" si="410"/>
        <v/>
      </c>
      <c r="BA1176" s="18">
        <f>IF($E1176=AF!$D$6,IF($M1176="Concluída no prazo",2,IF($M1176="Concluída com atraso",1,0)),0)</f>
        <v>0</v>
      </c>
      <c r="BB1176" s="18">
        <f>IF($E1176=AF!$D$6,IF($M1176="Atrasada",2,IF($M1176="Concluída com atraso",1,0)),0)</f>
        <v>0</v>
      </c>
      <c r="BC1176" s="18">
        <v>1.17E-2</v>
      </c>
      <c r="BD1176" s="18">
        <f t="shared" si="417"/>
        <v>1.17E-2</v>
      </c>
      <c r="BE1176" s="18">
        <f t="shared" si="417"/>
        <v>1.17E-2</v>
      </c>
      <c r="BF1176" s="18" t="str">
        <f t="shared" si="411"/>
        <v/>
      </c>
      <c r="BN1176" s="18" t="str">
        <f t="shared" si="412"/>
        <v>s</v>
      </c>
    </row>
    <row r="1177" spans="3:66" ht="50.1" customHeight="1" thickTop="1" thickBot="1" x14ac:dyDescent="0.3">
      <c r="C1177" s="46"/>
      <c r="D1177" s="46"/>
      <c r="E1177" s="46"/>
      <c r="F1177" s="122"/>
      <c r="G1177" s="122"/>
      <c r="H1177" s="78" t="str">
        <f t="shared" si="413"/>
        <v/>
      </c>
      <c r="I1177" s="78" t="str">
        <f t="shared" si="414"/>
        <v/>
      </c>
      <c r="J1177" s="16"/>
      <c r="K1177" s="46" t="str">
        <f t="shared" si="415"/>
        <v/>
      </c>
      <c r="L1177" s="16"/>
      <c r="M1177" s="16"/>
      <c r="N1177" s="46"/>
      <c r="O1177" s="47" t="str">
        <f t="shared" si="418"/>
        <v/>
      </c>
      <c r="P1177" s="47"/>
      <c r="Q1177" s="48" t="str">
        <f>IFERROR(VLOOKUP(E1177,Funcionários!$C$8:$E$207,3,FALSE),"")</f>
        <v/>
      </c>
      <c r="R1177" s="47"/>
      <c r="S1177" s="49" t="str">
        <f t="shared" si="419"/>
        <v/>
      </c>
      <c r="T1177" s="49">
        <v>1.171E-2</v>
      </c>
      <c r="U1177" s="48" t="str">
        <f>IF(Funcionários!C1178=0,"",Funcionários!C1178)</f>
        <v/>
      </c>
      <c r="V1177" s="50">
        <f>IF(U1177="",0,IF(COUNTIFS($E$7:$E$3006,U1177,$I$7:$I$3006,'RC'!$E$6)=0,0,COUNTIFS($M$7:$M$3006,"Concluída no prazo",$E$7:$E$3006,U1177,$I$7:$I$3006,'RC'!$E$6)/COUNTIFS($E$7:$E$3006,U1177,$I$7:$I$3006,'RC'!$E$6)))</f>
        <v>0</v>
      </c>
      <c r="W1177" s="49">
        <f>SUMIFS($J$7:$J$3006,$E$7:$E$3006,U1177,$I$7:$I$3006,'RC'!$E$6)+SUMIFS($L$7:$L$3006,$E$7:$E$3006,U1177,$I$7:$I$3006,'RC'!$E$6)</f>
        <v>0</v>
      </c>
      <c r="X1177" s="48">
        <f>COUNTIFS($E$7:$E$3006,U1177,$I$7:$I$3006,'RC'!$E$6)</f>
        <v>0</v>
      </c>
      <c r="Y1177" s="48"/>
      <c r="Z1177" s="51" t="str">
        <f>IF(AQ1177='RC'!$E$6,AC1177*1000+AD1177,"")</f>
        <v/>
      </c>
      <c r="AA1177" s="51" t="str">
        <f>IF(AB1177="","",IF(AQ1177='RC'!$E$6,AC1177*1000-AD1177,""))</f>
        <v/>
      </c>
      <c r="AB1177" s="48" t="str">
        <f>IFERROR(VLOOKUP(E1177,Funcionários!$C$8:$E$207,3,FALSE),"")</f>
        <v/>
      </c>
      <c r="AC1177" s="50" t="str">
        <f>IF(AB1177="","",IF(COUNTIFS($AB$7:$AB$3006,AB1177,$AQ$7:$AQ$3006,'RC'!$E$6)=0,"",COUNTIFS($M$7:$M$3006,"Concluída no prazo",$AB$7:$AB$3006,AB1177,$AQ$7:$AQ$3006,'RC'!$E$6)/COUNTIFS($AB$7:$AB$3006,AB1177,$AQ$7:$AQ$3006,'RC'!$E$6)))</f>
        <v/>
      </c>
      <c r="AD1177" s="48">
        <f>SUMIF($AQ$7:$AQ$3006,'RC'!$E$6,$J$7:$J$3006)+SUMIF($AQ$7:$AQ$3006,'RC'!$E$6,$L$7:$L$3006)</f>
        <v>21</v>
      </c>
      <c r="AF1177" s="48">
        <v>3.8299999999996399E-2</v>
      </c>
      <c r="AG1177" s="48">
        <f>IF(OR(AQ1177="",AQ1177&lt;&gt;'RC'!$E$6,AB1177&lt;&gt;'RC'!$D$21),0,1)</f>
        <v>0</v>
      </c>
      <c r="AH1177" s="48">
        <f t="shared" si="416"/>
        <v>3.8299999999996399E-2</v>
      </c>
      <c r="AI1177" s="48" t="str">
        <f t="shared" si="398"/>
        <v/>
      </c>
      <c r="AJ1177" s="48" t="str">
        <f t="shared" si="399"/>
        <v/>
      </c>
      <c r="AK1177" s="52" t="str">
        <f t="shared" si="400"/>
        <v/>
      </c>
      <c r="AL1177" s="52" t="str">
        <f t="shared" si="401"/>
        <v/>
      </c>
      <c r="AM1177" s="48" t="str">
        <f t="shared" si="402"/>
        <v/>
      </c>
      <c r="AN1177" s="48" t="str">
        <f t="shared" si="403"/>
        <v/>
      </c>
      <c r="AP1177" s="18" t="str">
        <f t="shared" si="404"/>
        <v/>
      </c>
      <c r="AQ1177" s="18" t="str">
        <f t="shared" si="405"/>
        <v/>
      </c>
      <c r="AR1177" s="18">
        <v>3.8300000000000001E-2</v>
      </c>
      <c r="AS1177" s="18">
        <f>IF(AF!$D$27="Todos",1,IF(M1177=AF!$D$27,1,0))</f>
        <v>1</v>
      </c>
      <c r="AT1177" s="53">
        <f>IF(AND(E1177=AF!$D$6,OR(LT!M1177=AF!$D$27,AF!$D$27="Todos"),OR(AP1177=AF!$E$8,AQ1177=AF!$E$8)),AR1177+AS1177,0)</f>
        <v>0</v>
      </c>
      <c r="AU1177" s="18" t="str">
        <f t="shared" si="406"/>
        <v/>
      </c>
      <c r="AV1177" s="54" t="str">
        <f t="shared" si="407"/>
        <v/>
      </c>
      <c r="AW1177" s="54" t="str">
        <f t="shared" si="408"/>
        <v/>
      </c>
      <c r="AX1177" s="18" t="str">
        <f t="shared" si="409"/>
        <v/>
      </c>
      <c r="AY1177" s="18" t="str">
        <f t="shared" si="410"/>
        <v/>
      </c>
      <c r="BA1177" s="18">
        <f>IF($E1177=AF!$D$6,IF($M1177="Concluída no prazo",2,IF($M1177="Concluída com atraso",1,0)),0)</f>
        <v>0</v>
      </c>
      <c r="BB1177" s="18">
        <f>IF($E1177=AF!$D$6,IF($M1177="Atrasada",2,IF($M1177="Concluída com atraso",1,0)),0)</f>
        <v>0</v>
      </c>
      <c r="BC1177" s="18">
        <v>1.171E-2</v>
      </c>
      <c r="BD1177" s="18">
        <f t="shared" si="417"/>
        <v>1.171E-2</v>
      </c>
      <c r="BE1177" s="18">
        <f t="shared" si="417"/>
        <v>1.171E-2</v>
      </c>
      <c r="BF1177" s="18" t="str">
        <f t="shared" si="411"/>
        <v/>
      </c>
      <c r="BN1177" s="18" t="str">
        <f t="shared" si="412"/>
        <v>s</v>
      </c>
    </row>
    <row r="1178" spans="3:66" ht="50.1" customHeight="1" thickTop="1" thickBot="1" x14ac:dyDescent="0.3">
      <c r="C1178" s="46"/>
      <c r="D1178" s="46"/>
      <c r="E1178" s="46"/>
      <c r="F1178" s="122"/>
      <c r="G1178" s="122"/>
      <c r="H1178" s="78" t="str">
        <f t="shared" si="413"/>
        <v/>
      </c>
      <c r="I1178" s="78" t="str">
        <f t="shared" si="414"/>
        <v/>
      </c>
      <c r="J1178" s="16"/>
      <c r="K1178" s="46" t="str">
        <f t="shared" si="415"/>
        <v/>
      </c>
      <c r="L1178" s="16"/>
      <c r="M1178" s="16"/>
      <c r="N1178" s="46"/>
      <c r="O1178" s="47" t="str">
        <f t="shared" si="418"/>
        <v/>
      </c>
      <c r="P1178" s="47"/>
      <c r="Q1178" s="48" t="str">
        <f>IFERROR(VLOOKUP(E1178,Funcionários!$C$8:$E$207,3,FALSE),"")</f>
        <v/>
      </c>
      <c r="R1178" s="47"/>
      <c r="S1178" s="49" t="str">
        <f t="shared" si="419"/>
        <v/>
      </c>
      <c r="T1178" s="49">
        <v>1.172E-2</v>
      </c>
      <c r="U1178" s="48" t="str">
        <f>IF(Funcionários!C1179=0,"",Funcionários!C1179)</f>
        <v/>
      </c>
      <c r="V1178" s="50">
        <f>IF(U1178="",0,IF(COUNTIFS($E$7:$E$3006,U1178,$I$7:$I$3006,'RC'!$E$6)=0,0,COUNTIFS($M$7:$M$3006,"Concluída no prazo",$E$7:$E$3006,U1178,$I$7:$I$3006,'RC'!$E$6)/COUNTIFS($E$7:$E$3006,U1178,$I$7:$I$3006,'RC'!$E$6)))</f>
        <v>0</v>
      </c>
      <c r="W1178" s="49">
        <f>SUMIFS($J$7:$J$3006,$E$7:$E$3006,U1178,$I$7:$I$3006,'RC'!$E$6)+SUMIFS($L$7:$L$3006,$E$7:$E$3006,U1178,$I$7:$I$3006,'RC'!$E$6)</f>
        <v>0</v>
      </c>
      <c r="X1178" s="48">
        <f>COUNTIFS($E$7:$E$3006,U1178,$I$7:$I$3006,'RC'!$E$6)</f>
        <v>0</v>
      </c>
      <c r="Y1178" s="48"/>
      <c r="Z1178" s="51" t="str">
        <f>IF(AQ1178='RC'!$E$6,AC1178*1000+AD1178,"")</f>
        <v/>
      </c>
      <c r="AA1178" s="51" t="str">
        <f>IF(AB1178="","",IF(AQ1178='RC'!$E$6,AC1178*1000-AD1178,""))</f>
        <v/>
      </c>
      <c r="AB1178" s="48" t="str">
        <f>IFERROR(VLOOKUP(E1178,Funcionários!$C$8:$E$207,3,FALSE),"")</f>
        <v/>
      </c>
      <c r="AC1178" s="50" t="str">
        <f>IF(AB1178="","",IF(COUNTIFS($AB$7:$AB$3006,AB1178,$AQ$7:$AQ$3006,'RC'!$E$6)=0,"",COUNTIFS($M$7:$M$3006,"Concluída no prazo",$AB$7:$AB$3006,AB1178,$AQ$7:$AQ$3006,'RC'!$E$6)/COUNTIFS($AB$7:$AB$3006,AB1178,$AQ$7:$AQ$3006,'RC'!$E$6)))</f>
        <v/>
      </c>
      <c r="AD1178" s="48">
        <f>SUMIF($AQ$7:$AQ$3006,'RC'!$E$6,$J$7:$J$3006)+SUMIF($AQ$7:$AQ$3006,'RC'!$E$6,$L$7:$L$3006)</f>
        <v>21</v>
      </c>
      <c r="AF1178" s="48">
        <v>3.8289999999996403E-2</v>
      </c>
      <c r="AG1178" s="48">
        <f>IF(OR(AQ1178="",AQ1178&lt;&gt;'RC'!$E$6,AB1178&lt;&gt;'RC'!$D$21),0,1)</f>
        <v>0</v>
      </c>
      <c r="AH1178" s="48">
        <f t="shared" si="416"/>
        <v>3.8289999999996403E-2</v>
      </c>
      <c r="AI1178" s="48" t="str">
        <f t="shared" si="398"/>
        <v/>
      </c>
      <c r="AJ1178" s="48" t="str">
        <f t="shared" si="399"/>
        <v/>
      </c>
      <c r="AK1178" s="52" t="str">
        <f t="shared" si="400"/>
        <v/>
      </c>
      <c r="AL1178" s="52" t="str">
        <f t="shared" si="401"/>
        <v/>
      </c>
      <c r="AM1178" s="48" t="str">
        <f t="shared" si="402"/>
        <v/>
      </c>
      <c r="AN1178" s="48" t="str">
        <f t="shared" si="403"/>
        <v/>
      </c>
      <c r="AP1178" s="18" t="str">
        <f t="shared" si="404"/>
        <v/>
      </c>
      <c r="AQ1178" s="18" t="str">
        <f t="shared" si="405"/>
        <v/>
      </c>
      <c r="AR1178" s="18">
        <v>3.8289999999999998E-2</v>
      </c>
      <c r="AS1178" s="18">
        <f>IF(AF!$D$27="Todos",1,IF(M1178=AF!$D$27,1,0))</f>
        <v>1</v>
      </c>
      <c r="AT1178" s="53">
        <f>IF(AND(E1178=AF!$D$6,OR(LT!M1178=AF!$D$27,AF!$D$27="Todos"),OR(AP1178=AF!$E$8,AQ1178=AF!$E$8)),AR1178+AS1178,0)</f>
        <v>0</v>
      </c>
      <c r="AU1178" s="18" t="str">
        <f t="shared" si="406"/>
        <v/>
      </c>
      <c r="AV1178" s="54" t="str">
        <f t="shared" si="407"/>
        <v/>
      </c>
      <c r="AW1178" s="54" t="str">
        <f t="shared" si="408"/>
        <v/>
      </c>
      <c r="AX1178" s="18" t="str">
        <f t="shared" si="409"/>
        <v/>
      </c>
      <c r="AY1178" s="18" t="str">
        <f t="shared" si="410"/>
        <v/>
      </c>
      <c r="BA1178" s="18">
        <f>IF($E1178=AF!$D$6,IF($M1178="Concluída no prazo",2,IF($M1178="Concluída com atraso",1,0)),0)</f>
        <v>0</v>
      </c>
      <c r="BB1178" s="18">
        <f>IF($E1178=AF!$D$6,IF($M1178="Atrasada",2,IF($M1178="Concluída com atraso",1,0)),0)</f>
        <v>0</v>
      </c>
      <c r="BC1178" s="18">
        <v>1.172E-2</v>
      </c>
      <c r="BD1178" s="18">
        <f t="shared" si="417"/>
        <v>1.172E-2</v>
      </c>
      <c r="BE1178" s="18">
        <f t="shared" si="417"/>
        <v>1.172E-2</v>
      </c>
      <c r="BF1178" s="18" t="str">
        <f t="shared" si="411"/>
        <v/>
      </c>
      <c r="BN1178" s="18" t="str">
        <f t="shared" si="412"/>
        <v>s</v>
      </c>
    </row>
    <row r="1179" spans="3:66" ht="50.1" customHeight="1" thickTop="1" thickBot="1" x14ac:dyDescent="0.3">
      <c r="C1179" s="46"/>
      <c r="D1179" s="46"/>
      <c r="E1179" s="46"/>
      <c r="F1179" s="122"/>
      <c r="G1179" s="122"/>
      <c r="H1179" s="78" t="str">
        <f t="shared" si="413"/>
        <v/>
      </c>
      <c r="I1179" s="78" t="str">
        <f t="shared" si="414"/>
        <v/>
      </c>
      <c r="J1179" s="16"/>
      <c r="K1179" s="46" t="str">
        <f t="shared" si="415"/>
        <v/>
      </c>
      <c r="L1179" s="16"/>
      <c r="M1179" s="16"/>
      <c r="N1179" s="46"/>
      <c r="O1179" s="47" t="str">
        <f t="shared" si="418"/>
        <v/>
      </c>
      <c r="P1179" s="47"/>
      <c r="Q1179" s="48" t="str">
        <f>IFERROR(VLOOKUP(E1179,Funcionários!$C$8:$E$207,3,FALSE),"")</f>
        <v/>
      </c>
      <c r="R1179" s="47"/>
      <c r="S1179" s="49" t="str">
        <f t="shared" si="419"/>
        <v/>
      </c>
      <c r="T1179" s="49">
        <v>1.1730000000000001E-2</v>
      </c>
      <c r="U1179" s="48" t="str">
        <f>IF(Funcionários!C1180=0,"",Funcionários!C1180)</f>
        <v/>
      </c>
      <c r="V1179" s="50">
        <f>IF(U1179="",0,IF(COUNTIFS($E$7:$E$3006,U1179,$I$7:$I$3006,'RC'!$E$6)=0,0,COUNTIFS($M$7:$M$3006,"Concluída no prazo",$E$7:$E$3006,U1179,$I$7:$I$3006,'RC'!$E$6)/COUNTIFS($E$7:$E$3006,U1179,$I$7:$I$3006,'RC'!$E$6)))</f>
        <v>0</v>
      </c>
      <c r="W1179" s="49">
        <f>SUMIFS($J$7:$J$3006,$E$7:$E$3006,U1179,$I$7:$I$3006,'RC'!$E$6)+SUMIFS($L$7:$L$3006,$E$7:$E$3006,U1179,$I$7:$I$3006,'RC'!$E$6)</f>
        <v>0</v>
      </c>
      <c r="X1179" s="48">
        <f>COUNTIFS($E$7:$E$3006,U1179,$I$7:$I$3006,'RC'!$E$6)</f>
        <v>0</v>
      </c>
      <c r="Y1179" s="48"/>
      <c r="Z1179" s="51" t="str">
        <f>IF(AQ1179='RC'!$E$6,AC1179*1000+AD1179,"")</f>
        <v/>
      </c>
      <c r="AA1179" s="51" t="str">
        <f>IF(AB1179="","",IF(AQ1179='RC'!$E$6,AC1179*1000-AD1179,""))</f>
        <v/>
      </c>
      <c r="AB1179" s="48" t="str">
        <f>IFERROR(VLOOKUP(E1179,Funcionários!$C$8:$E$207,3,FALSE),"")</f>
        <v/>
      </c>
      <c r="AC1179" s="50" t="str">
        <f>IF(AB1179="","",IF(COUNTIFS($AB$7:$AB$3006,AB1179,$AQ$7:$AQ$3006,'RC'!$E$6)=0,"",COUNTIFS($M$7:$M$3006,"Concluída no prazo",$AB$7:$AB$3006,AB1179,$AQ$7:$AQ$3006,'RC'!$E$6)/COUNTIFS($AB$7:$AB$3006,AB1179,$AQ$7:$AQ$3006,'RC'!$E$6)))</f>
        <v/>
      </c>
      <c r="AD1179" s="48">
        <f>SUMIF($AQ$7:$AQ$3006,'RC'!$E$6,$J$7:$J$3006)+SUMIF($AQ$7:$AQ$3006,'RC'!$E$6,$L$7:$L$3006)</f>
        <v>21</v>
      </c>
      <c r="AF1179" s="48">
        <v>3.82799999999964E-2</v>
      </c>
      <c r="AG1179" s="48">
        <f>IF(OR(AQ1179="",AQ1179&lt;&gt;'RC'!$E$6,AB1179&lt;&gt;'RC'!$D$21),0,1)</f>
        <v>0</v>
      </c>
      <c r="AH1179" s="48">
        <f t="shared" si="416"/>
        <v>3.82799999999964E-2</v>
      </c>
      <c r="AI1179" s="48" t="str">
        <f t="shared" si="398"/>
        <v/>
      </c>
      <c r="AJ1179" s="48" t="str">
        <f t="shared" si="399"/>
        <v/>
      </c>
      <c r="AK1179" s="52" t="str">
        <f t="shared" si="400"/>
        <v/>
      </c>
      <c r="AL1179" s="52" t="str">
        <f t="shared" si="401"/>
        <v/>
      </c>
      <c r="AM1179" s="48" t="str">
        <f t="shared" si="402"/>
        <v/>
      </c>
      <c r="AN1179" s="48" t="str">
        <f t="shared" si="403"/>
        <v/>
      </c>
      <c r="AP1179" s="18" t="str">
        <f t="shared" si="404"/>
        <v/>
      </c>
      <c r="AQ1179" s="18" t="str">
        <f t="shared" si="405"/>
        <v/>
      </c>
      <c r="AR1179" s="18">
        <v>3.8280000000000002E-2</v>
      </c>
      <c r="AS1179" s="18">
        <f>IF(AF!$D$27="Todos",1,IF(M1179=AF!$D$27,1,0))</f>
        <v>1</v>
      </c>
      <c r="AT1179" s="53">
        <f>IF(AND(E1179=AF!$D$6,OR(LT!M1179=AF!$D$27,AF!$D$27="Todos"),OR(AP1179=AF!$E$8,AQ1179=AF!$E$8)),AR1179+AS1179,0)</f>
        <v>0</v>
      </c>
      <c r="AU1179" s="18" t="str">
        <f t="shared" si="406"/>
        <v/>
      </c>
      <c r="AV1179" s="54" t="str">
        <f t="shared" si="407"/>
        <v/>
      </c>
      <c r="AW1179" s="54" t="str">
        <f t="shared" si="408"/>
        <v/>
      </c>
      <c r="AX1179" s="18" t="str">
        <f t="shared" si="409"/>
        <v/>
      </c>
      <c r="AY1179" s="18" t="str">
        <f t="shared" si="410"/>
        <v/>
      </c>
      <c r="BA1179" s="18">
        <f>IF($E1179=AF!$D$6,IF($M1179="Concluída no prazo",2,IF($M1179="Concluída com atraso",1,0)),0)</f>
        <v>0</v>
      </c>
      <c r="BB1179" s="18">
        <f>IF($E1179=AF!$D$6,IF($M1179="Atrasada",2,IF($M1179="Concluída com atraso",1,0)),0)</f>
        <v>0</v>
      </c>
      <c r="BC1179" s="18">
        <v>1.1730000000000001E-2</v>
      </c>
      <c r="BD1179" s="18">
        <f t="shared" si="417"/>
        <v>1.1730000000000001E-2</v>
      </c>
      <c r="BE1179" s="18">
        <f t="shared" si="417"/>
        <v>1.1730000000000001E-2</v>
      </c>
      <c r="BF1179" s="18" t="str">
        <f t="shared" si="411"/>
        <v/>
      </c>
      <c r="BN1179" s="18" t="str">
        <f t="shared" si="412"/>
        <v>s</v>
      </c>
    </row>
    <row r="1180" spans="3:66" ht="50.1" customHeight="1" thickTop="1" thickBot="1" x14ac:dyDescent="0.3">
      <c r="C1180" s="46"/>
      <c r="D1180" s="46"/>
      <c r="E1180" s="46"/>
      <c r="F1180" s="122"/>
      <c r="G1180" s="122"/>
      <c r="H1180" s="78" t="str">
        <f t="shared" si="413"/>
        <v/>
      </c>
      <c r="I1180" s="78" t="str">
        <f t="shared" si="414"/>
        <v/>
      </c>
      <c r="J1180" s="16"/>
      <c r="K1180" s="46" t="str">
        <f t="shared" si="415"/>
        <v/>
      </c>
      <c r="L1180" s="16"/>
      <c r="M1180" s="16"/>
      <c r="N1180" s="46"/>
      <c r="O1180" s="47" t="str">
        <f t="shared" si="418"/>
        <v/>
      </c>
      <c r="P1180" s="47"/>
      <c r="Q1180" s="48" t="str">
        <f>IFERROR(VLOOKUP(E1180,Funcionários!$C$8:$E$207,3,FALSE),"")</f>
        <v/>
      </c>
      <c r="R1180" s="47"/>
      <c r="S1180" s="49" t="str">
        <f t="shared" si="419"/>
        <v/>
      </c>
      <c r="T1180" s="49">
        <v>1.174E-2</v>
      </c>
      <c r="U1180" s="48" t="str">
        <f>IF(Funcionários!C1181=0,"",Funcionários!C1181)</f>
        <v/>
      </c>
      <c r="V1180" s="50">
        <f>IF(U1180="",0,IF(COUNTIFS($E$7:$E$3006,U1180,$I$7:$I$3006,'RC'!$E$6)=0,0,COUNTIFS($M$7:$M$3006,"Concluída no prazo",$E$7:$E$3006,U1180,$I$7:$I$3006,'RC'!$E$6)/COUNTIFS($E$7:$E$3006,U1180,$I$7:$I$3006,'RC'!$E$6)))</f>
        <v>0</v>
      </c>
      <c r="W1180" s="49">
        <f>SUMIFS($J$7:$J$3006,$E$7:$E$3006,U1180,$I$7:$I$3006,'RC'!$E$6)+SUMIFS($L$7:$L$3006,$E$7:$E$3006,U1180,$I$7:$I$3006,'RC'!$E$6)</f>
        <v>0</v>
      </c>
      <c r="X1180" s="48">
        <f>COUNTIFS($E$7:$E$3006,U1180,$I$7:$I$3006,'RC'!$E$6)</f>
        <v>0</v>
      </c>
      <c r="Y1180" s="48"/>
      <c r="Z1180" s="51" t="str">
        <f>IF(AQ1180='RC'!$E$6,AC1180*1000+AD1180,"")</f>
        <v/>
      </c>
      <c r="AA1180" s="51" t="str">
        <f>IF(AB1180="","",IF(AQ1180='RC'!$E$6,AC1180*1000-AD1180,""))</f>
        <v/>
      </c>
      <c r="AB1180" s="48" t="str">
        <f>IFERROR(VLOOKUP(E1180,Funcionários!$C$8:$E$207,3,FALSE),"")</f>
        <v/>
      </c>
      <c r="AC1180" s="50" t="str">
        <f>IF(AB1180="","",IF(COUNTIFS($AB$7:$AB$3006,AB1180,$AQ$7:$AQ$3006,'RC'!$E$6)=0,"",COUNTIFS($M$7:$M$3006,"Concluída no prazo",$AB$7:$AB$3006,AB1180,$AQ$7:$AQ$3006,'RC'!$E$6)/COUNTIFS($AB$7:$AB$3006,AB1180,$AQ$7:$AQ$3006,'RC'!$E$6)))</f>
        <v/>
      </c>
      <c r="AD1180" s="48">
        <f>SUMIF($AQ$7:$AQ$3006,'RC'!$E$6,$J$7:$J$3006)+SUMIF($AQ$7:$AQ$3006,'RC'!$E$6,$L$7:$L$3006)</f>
        <v>21</v>
      </c>
      <c r="AF1180" s="48">
        <v>3.8269999999996397E-2</v>
      </c>
      <c r="AG1180" s="48">
        <f>IF(OR(AQ1180="",AQ1180&lt;&gt;'RC'!$E$6,AB1180&lt;&gt;'RC'!$D$21),0,1)</f>
        <v>0</v>
      </c>
      <c r="AH1180" s="48">
        <f t="shared" si="416"/>
        <v>3.8269999999996397E-2</v>
      </c>
      <c r="AI1180" s="48" t="str">
        <f t="shared" si="398"/>
        <v/>
      </c>
      <c r="AJ1180" s="48" t="str">
        <f t="shared" si="399"/>
        <v/>
      </c>
      <c r="AK1180" s="52" t="str">
        <f t="shared" si="400"/>
        <v/>
      </c>
      <c r="AL1180" s="52" t="str">
        <f t="shared" si="401"/>
        <v/>
      </c>
      <c r="AM1180" s="48" t="str">
        <f t="shared" si="402"/>
        <v/>
      </c>
      <c r="AN1180" s="48" t="str">
        <f t="shared" si="403"/>
        <v/>
      </c>
      <c r="AP1180" s="18" t="str">
        <f t="shared" si="404"/>
        <v/>
      </c>
      <c r="AQ1180" s="18" t="str">
        <f t="shared" si="405"/>
        <v/>
      </c>
      <c r="AR1180" s="18">
        <v>3.8269999999999998E-2</v>
      </c>
      <c r="AS1180" s="18">
        <f>IF(AF!$D$27="Todos",1,IF(M1180=AF!$D$27,1,0))</f>
        <v>1</v>
      </c>
      <c r="AT1180" s="53">
        <f>IF(AND(E1180=AF!$D$6,OR(LT!M1180=AF!$D$27,AF!$D$27="Todos"),OR(AP1180=AF!$E$8,AQ1180=AF!$E$8)),AR1180+AS1180,0)</f>
        <v>0</v>
      </c>
      <c r="AU1180" s="18" t="str">
        <f t="shared" si="406"/>
        <v/>
      </c>
      <c r="AV1180" s="54" t="str">
        <f t="shared" si="407"/>
        <v/>
      </c>
      <c r="AW1180" s="54" t="str">
        <f t="shared" si="408"/>
        <v/>
      </c>
      <c r="AX1180" s="18" t="str">
        <f t="shared" si="409"/>
        <v/>
      </c>
      <c r="AY1180" s="18" t="str">
        <f t="shared" si="410"/>
        <v/>
      </c>
      <c r="BA1180" s="18">
        <f>IF($E1180=AF!$D$6,IF($M1180="Concluída no prazo",2,IF($M1180="Concluída com atraso",1,0)),0)</f>
        <v>0</v>
      </c>
      <c r="BB1180" s="18">
        <f>IF($E1180=AF!$D$6,IF($M1180="Atrasada",2,IF($M1180="Concluída com atraso",1,0)),0)</f>
        <v>0</v>
      </c>
      <c r="BC1180" s="18">
        <v>1.174E-2</v>
      </c>
      <c r="BD1180" s="18">
        <f t="shared" si="417"/>
        <v>1.174E-2</v>
      </c>
      <c r="BE1180" s="18">
        <f t="shared" si="417"/>
        <v>1.174E-2</v>
      </c>
      <c r="BF1180" s="18" t="str">
        <f t="shared" si="411"/>
        <v/>
      </c>
      <c r="BN1180" s="18" t="str">
        <f t="shared" si="412"/>
        <v>s</v>
      </c>
    </row>
    <row r="1181" spans="3:66" ht="50.1" customHeight="1" thickTop="1" thickBot="1" x14ac:dyDescent="0.3">
      <c r="C1181" s="46"/>
      <c r="D1181" s="46"/>
      <c r="E1181" s="46"/>
      <c r="F1181" s="122"/>
      <c r="G1181" s="122"/>
      <c r="H1181" s="78" t="str">
        <f t="shared" si="413"/>
        <v/>
      </c>
      <c r="I1181" s="78" t="str">
        <f t="shared" si="414"/>
        <v/>
      </c>
      <c r="J1181" s="16"/>
      <c r="K1181" s="46" t="str">
        <f t="shared" si="415"/>
        <v/>
      </c>
      <c r="L1181" s="16"/>
      <c r="M1181" s="16"/>
      <c r="N1181" s="46"/>
      <c r="O1181" s="47" t="str">
        <f t="shared" si="418"/>
        <v/>
      </c>
      <c r="P1181" s="47"/>
      <c r="Q1181" s="48" t="str">
        <f>IFERROR(VLOOKUP(E1181,Funcionários!$C$8:$E$207,3,FALSE),"")</f>
        <v/>
      </c>
      <c r="R1181" s="47"/>
      <c r="S1181" s="49" t="str">
        <f t="shared" si="419"/>
        <v/>
      </c>
      <c r="T1181" s="49">
        <v>1.175E-2</v>
      </c>
      <c r="U1181" s="48" t="str">
        <f>IF(Funcionários!C1182=0,"",Funcionários!C1182)</f>
        <v/>
      </c>
      <c r="V1181" s="50">
        <f>IF(U1181="",0,IF(COUNTIFS($E$7:$E$3006,U1181,$I$7:$I$3006,'RC'!$E$6)=0,0,COUNTIFS($M$7:$M$3006,"Concluída no prazo",$E$7:$E$3006,U1181,$I$7:$I$3006,'RC'!$E$6)/COUNTIFS($E$7:$E$3006,U1181,$I$7:$I$3006,'RC'!$E$6)))</f>
        <v>0</v>
      </c>
      <c r="W1181" s="49">
        <f>SUMIFS($J$7:$J$3006,$E$7:$E$3006,U1181,$I$7:$I$3006,'RC'!$E$6)+SUMIFS($L$7:$L$3006,$E$7:$E$3006,U1181,$I$7:$I$3006,'RC'!$E$6)</f>
        <v>0</v>
      </c>
      <c r="X1181" s="48">
        <f>COUNTIFS($E$7:$E$3006,U1181,$I$7:$I$3006,'RC'!$E$6)</f>
        <v>0</v>
      </c>
      <c r="Y1181" s="48"/>
      <c r="Z1181" s="51" t="str">
        <f>IF(AQ1181='RC'!$E$6,AC1181*1000+AD1181,"")</f>
        <v/>
      </c>
      <c r="AA1181" s="51" t="str">
        <f>IF(AB1181="","",IF(AQ1181='RC'!$E$6,AC1181*1000-AD1181,""))</f>
        <v/>
      </c>
      <c r="AB1181" s="48" t="str">
        <f>IFERROR(VLOOKUP(E1181,Funcionários!$C$8:$E$207,3,FALSE),"")</f>
        <v/>
      </c>
      <c r="AC1181" s="50" t="str">
        <f>IF(AB1181="","",IF(COUNTIFS($AB$7:$AB$3006,AB1181,$AQ$7:$AQ$3006,'RC'!$E$6)=0,"",COUNTIFS($M$7:$M$3006,"Concluída no prazo",$AB$7:$AB$3006,AB1181,$AQ$7:$AQ$3006,'RC'!$E$6)/COUNTIFS($AB$7:$AB$3006,AB1181,$AQ$7:$AQ$3006,'RC'!$E$6)))</f>
        <v/>
      </c>
      <c r="AD1181" s="48">
        <f>SUMIF($AQ$7:$AQ$3006,'RC'!$E$6,$J$7:$J$3006)+SUMIF($AQ$7:$AQ$3006,'RC'!$E$6,$L$7:$L$3006)</f>
        <v>21</v>
      </c>
      <c r="AF1181" s="48">
        <v>3.8259999999996401E-2</v>
      </c>
      <c r="AG1181" s="48">
        <f>IF(OR(AQ1181="",AQ1181&lt;&gt;'RC'!$E$6,AB1181&lt;&gt;'RC'!$D$21),0,1)</f>
        <v>0</v>
      </c>
      <c r="AH1181" s="48">
        <f t="shared" si="416"/>
        <v>3.8259999999996401E-2</v>
      </c>
      <c r="AI1181" s="48" t="str">
        <f t="shared" si="398"/>
        <v/>
      </c>
      <c r="AJ1181" s="48" t="str">
        <f t="shared" si="399"/>
        <v/>
      </c>
      <c r="AK1181" s="52" t="str">
        <f t="shared" si="400"/>
        <v/>
      </c>
      <c r="AL1181" s="52" t="str">
        <f t="shared" si="401"/>
        <v/>
      </c>
      <c r="AM1181" s="48" t="str">
        <f t="shared" si="402"/>
        <v/>
      </c>
      <c r="AN1181" s="48" t="str">
        <f t="shared" si="403"/>
        <v/>
      </c>
      <c r="AP1181" s="18" t="str">
        <f t="shared" si="404"/>
        <v/>
      </c>
      <c r="AQ1181" s="18" t="str">
        <f t="shared" si="405"/>
        <v/>
      </c>
      <c r="AR1181" s="18">
        <v>3.8260000000000002E-2</v>
      </c>
      <c r="AS1181" s="18">
        <f>IF(AF!$D$27="Todos",1,IF(M1181=AF!$D$27,1,0))</f>
        <v>1</v>
      </c>
      <c r="AT1181" s="53">
        <f>IF(AND(E1181=AF!$D$6,OR(LT!M1181=AF!$D$27,AF!$D$27="Todos"),OR(AP1181=AF!$E$8,AQ1181=AF!$E$8)),AR1181+AS1181,0)</f>
        <v>0</v>
      </c>
      <c r="AU1181" s="18" t="str">
        <f t="shared" si="406"/>
        <v/>
      </c>
      <c r="AV1181" s="54" t="str">
        <f t="shared" si="407"/>
        <v/>
      </c>
      <c r="AW1181" s="54" t="str">
        <f t="shared" si="408"/>
        <v/>
      </c>
      <c r="AX1181" s="18" t="str">
        <f t="shared" si="409"/>
        <v/>
      </c>
      <c r="AY1181" s="18" t="str">
        <f t="shared" si="410"/>
        <v/>
      </c>
      <c r="BA1181" s="18">
        <f>IF($E1181=AF!$D$6,IF($M1181="Concluída no prazo",2,IF($M1181="Concluída com atraso",1,0)),0)</f>
        <v>0</v>
      </c>
      <c r="BB1181" s="18">
        <f>IF($E1181=AF!$D$6,IF($M1181="Atrasada",2,IF($M1181="Concluída com atraso",1,0)),0)</f>
        <v>0</v>
      </c>
      <c r="BC1181" s="18">
        <v>1.175E-2</v>
      </c>
      <c r="BD1181" s="18">
        <f t="shared" si="417"/>
        <v>1.175E-2</v>
      </c>
      <c r="BE1181" s="18">
        <f t="shared" si="417"/>
        <v>1.175E-2</v>
      </c>
      <c r="BF1181" s="18" t="str">
        <f t="shared" si="411"/>
        <v/>
      </c>
      <c r="BN1181" s="18" t="str">
        <f t="shared" si="412"/>
        <v>s</v>
      </c>
    </row>
    <row r="1182" spans="3:66" ht="50.1" customHeight="1" thickTop="1" thickBot="1" x14ac:dyDescent="0.3">
      <c r="C1182" s="46"/>
      <c r="D1182" s="46"/>
      <c r="E1182" s="46"/>
      <c r="F1182" s="122"/>
      <c r="G1182" s="122"/>
      <c r="H1182" s="78" t="str">
        <f t="shared" si="413"/>
        <v/>
      </c>
      <c r="I1182" s="78" t="str">
        <f t="shared" si="414"/>
        <v/>
      </c>
      <c r="J1182" s="16"/>
      <c r="K1182" s="46" t="str">
        <f t="shared" si="415"/>
        <v/>
      </c>
      <c r="L1182" s="16"/>
      <c r="M1182" s="16"/>
      <c r="N1182" s="46"/>
      <c r="O1182" s="47" t="str">
        <f t="shared" si="418"/>
        <v/>
      </c>
      <c r="P1182" s="47"/>
      <c r="Q1182" s="48" t="str">
        <f>IFERROR(VLOOKUP(E1182,Funcionários!$C$8:$E$207,3,FALSE),"")</f>
        <v/>
      </c>
      <c r="R1182" s="47"/>
      <c r="S1182" s="49" t="str">
        <f t="shared" si="419"/>
        <v/>
      </c>
      <c r="T1182" s="49">
        <v>1.176E-2</v>
      </c>
      <c r="U1182" s="48" t="str">
        <f>IF(Funcionários!C1183=0,"",Funcionários!C1183)</f>
        <v/>
      </c>
      <c r="V1182" s="50">
        <f>IF(U1182="",0,IF(COUNTIFS($E$7:$E$3006,U1182,$I$7:$I$3006,'RC'!$E$6)=0,0,COUNTIFS($M$7:$M$3006,"Concluída no prazo",$E$7:$E$3006,U1182,$I$7:$I$3006,'RC'!$E$6)/COUNTIFS($E$7:$E$3006,U1182,$I$7:$I$3006,'RC'!$E$6)))</f>
        <v>0</v>
      </c>
      <c r="W1182" s="49">
        <f>SUMIFS($J$7:$J$3006,$E$7:$E$3006,U1182,$I$7:$I$3006,'RC'!$E$6)+SUMIFS($L$7:$L$3006,$E$7:$E$3006,U1182,$I$7:$I$3006,'RC'!$E$6)</f>
        <v>0</v>
      </c>
      <c r="X1182" s="48">
        <f>COUNTIFS($E$7:$E$3006,U1182,$I$7:$I$3006,'RC'!$E$6)</f>
        <v>0</v>
      </c>
      <c r="Y1182" s="48"/>
      <c r="Z1182" s="51" t="str">
        <f>IF(AQ1182='RC'!$E$6,AC1182*1000+AD1182,"")</f>
        <v/>
      </c>
      <c r="AA1182" s="51" t="str">
        <f>IF(AB1182="","",IF(AQ1182='RC'!$E$6,AC1182*1000-AD1182,""))</f>
        <v/>
      </c>
      <c r="AB1182" s="48" t="str">
        <f>IFERROR(VLOOKUP(E1182,Funcionários!$C$8:$E$207,3,FALSE),"")</f>
        <v/>
      </c>
      <c r="AC1182" s="50" t="str">
        <f>IF(AB1182="","",IF(COUNTIFS($AB$7:$AB$3006,AB1182,$AQ$7:$AQ$3006,'RC'!$E$6)=0,"",COUNTIFS($M$7:$M$3006,"Concluída no prazo",$AB$7:$AB$3006,AB1182,$AQ$7:$AQ$3006,'RC'!$E$6)/COUNTIFS($AB$7:$AB$3006,AB1182,$AQ$7:$AQ$3006,'RC'!$E$6)))</f>
        <v/>
      </c>
      <c r="AD1182" s="48">
        <f>SUMIF($AQ$7:$AQ$3006,'RC'!$E$6,$J$7:$J$3006)+SUMIF($AQ$7:$AQ$3006,'RC'!$E$6,$L$7:$L$3006)</f>
        <v>21</v>
      </c>
      <c r="AF1182" s="48">
        <v>3.8249999999996398E-2</v>
      </c>
      <c r="AG1182" s="48">
        <f>IF(OR(AQ1182="",AQ1182&lt;&gt;'RC'!$E$6,AB1182&lt;&gt;'RC'!$D$21),0,1)</f>
        <v>0</v>
      </c>
      <c r="AH1182" s="48">
        <f t="shared" si="416"/>
        <v>3.8249999999996398E-2</v>
      </c>
      <c r="AI1182" s="48" t="str">
        <f t="shared" si="398"/>
        <v/>
      </c>
      <c r="AJ1182" s="48" t="str">
        <f t="shared" si="399"/>
        <v/>
      </c>
      <c r="AK1182" s="52" t="str">
        <f t="shared" si="400"/>
        <v/>
      </c>
      <c r="AL1182" s="52" t="str">
        <f t="shared" si="401"/>
        <v/>
      </c>
      <c r="AM1182" s="48" t="str">
        <f t="shared" si="402"/>
        <v/>
      </c>
      <c r="AN1182" s="48" t="str">
        <f t="shared" si="403"/>
        <v/>
      </c>
      <c r="AP1182" s="18" t="str">
        <f t="shared" si="404"/>
        <v/>
      </c>
      <c r="AQ1182" s="18" t="str">
        <f t="shared" si="405"/>
        <v/>
      </c>
      <c r="AR1182" s="18">
        <v>3.8249999999999999E-2</v>
      </c>
      <c r="AS1182" s="18">
        <f>IF(AF!$D$27="Todos",1,IF(M1182=AF!$D$27,1,0))</f>
        <v>1</v>
      </c>
      <c r="AT1182" s="53">
        <f>IF(AND(E1182=AF!$D$6,OR(LT!M1182=AF!$D$27,AF!$D$27="Todos"),OR(AP1182=AF!$E$8,AQ1182=AF!$E$8)),AR1182+AS1182,0)</f>
        <v>0</v>
      </c>
      <c r="AU1182" s="18" t="str">
        <f t="shared" si="406"/>
        <v/>
      </c>
      <c r="AV1182" s="54" t="str">
        <f t="shared" si="407"/>
        <v/>
      </c>
      <c r="AW1182" s="54" t="str">
        <f t="shared" si="408"/>
        <v/>
      </c>
      <c r="AX1182" s="18" t="str">
        <f t="shared" si="409"/>
        <v/>
      </c>
      <c r="AY1182" s="18" t="str">
        <f t="shared" si="410"/>
        <v/>
      </c>
      <c r="BA1182" s="18">
        <f>IF($E1182=AF!$D$6,IF($M1182="Concluída no prazo",2,IF($M1182="Concluída com atraso",1,0)),0)</f>
        <v>0</v>
      </c>
      <c r="BB1182" s="18">
        <f>IF($E1182=AF!$D$6,IF($M1182="Atrasada",2,IF($M1182="Concluída com atraso",1,0)),0)</f>
        <v>0</v>
      </c>
      <c r="BC1182" s="18">
        <v>1.176E-2</v>
      </c>
      <c r="BD1182" s="18">
        <f t="shared" si="417"/>
        <v>1.176E-2</v>
      </c>
      <c r="BE1182" s="18">
        <f t="shared" si="417"/>
        <v>1.176E-2</v>
      </c>
      <c r="BF1182" s="18" t="str">
        <f t="shared" si="411"/>
        <v/>
      </c>
      <c r="BN1182" s="18" t="str">
        <f t="shared" si="412"/>
        <v>s</v>
      </c>
    </row>
    <row r="1183" spans="3:66" ht="50.1" customHeight="1" thickTop="1" thickBot="1" x14ac:dyDescent="0.3">
      <c r="C1183" s="46"/>
      <c r="D1183" s="46"/>
      <c r="E1183" s="46"/>
      <c r="F1183" s="122"/>
      <c r="G1183" s="122"/>
      <c r="H1183" s="78" t="str">
        <f t="shared" si="413"/>
        <v/>
      </c>
      <c r="I1183" s="78" t="str">
        <f t="shared" si="414"/>
        <v/>
      </c>
      <c r="J1183" s="16"/>
      <c r="K1183" s="46" t="str">
        <f t="shared" si="415"/>
        <v/>
      </c>
      <c r="L1183" s="16"/>
      <c r="M1183" s="16"/>
      <c r="N1183" s="46"/>
      <c r="O1183" s="47" t="str">
        <f t="shared" si="418"/>
        <v/>
      </c>
      <c r="P1183" s="47"/>
      <c r="Q1183" s="48" t="str">
        <f>IFERROR(VLOOKUP(E1183,Funcionários!$C$8:$E$207,3,FALSE),"")</f>
        <v/>
      </c>
      <c r="R1183" s="47"/>
      <c r="S1183" s="49" t="str">
        <f t="shared" si="419"/>
        <v/>
      </c>
      <c r="T1183" s="49">
        <v>1.1769999999999999E-2</v>
      </c>
      <c r="U1183" s="48" t="str">
        <f>IF(Funcionários!C1184=0,"",Funcionários!C1184)</f>
        <v/>
      </c>
      <c r="V1183" s="50">
        <f>IF(U1183="",0,IF(COUNTIFS($E$7:$E$3006,U1183,$I$7:$I$3006,'RC'!$E$6)=0,0,COUNTIFS($M$7:$M$3006,"Concluída no prazo",$E$7:$E$3006,U1183,$I$7:$I$3006,'RC'!$E$6)/COUNTIFS($E$7:$E$3006,U1183,$I$7:$I$3006,'RC'!$E$6)))</f>
        <v>0</v>
      </c>
      <c r="W1183" s="49">
        <f>SUMIFS($J$7:$J$3006,$E$7:$E$3006,U1183,$I$7:$I$3006,'RC'!$E$6)+SUMIFS($L$7:$L$3006,$E$7:$E$3006,U1183,$I$7:$I$3006,'RC'!$E$6)</f>
        <v>0</v>
      </c>
      <c r="X1183" s="48">
        <f>COUNTIFS($E$7:$E$3006,U1183,$I$7:$I$3006,'RC'!$E$6)</f>
        <v>0</v>
      </c>
      <c r="Y1183" s="48"/>
      <c r="Z1183" s="51" t="str">
        <f>IF(AQ1183='RC'!$E$6,AC1183*1000+AD1183,"")</f>
        <v/>
      </c>
      <c r="AA1183" s="51" t="str">
        <f>IF(AB1183="","",IF(AQ1183='RC'!$E$6,AC1183*1000-AD1183,""))</f>
        <v/>
      </c>
      <c r="AB1183" s="48" t="str">
        <f>IFERROR(VLOOKUP(E1183,Funcionários!$C$8:$E$207,3,FALSE),"")</f>
        <v/>
      </c>
      <c r="AC1183" s="50" t="str">
        <f>IF(AB1183="","",IF(COUNTIFS($AB$7:$AB$3006,AB1183,$AQ$7:$AQ$3006,'RC'!$E$6)=0,"",COUNTIFS($M$7:$M$3006,"Concluída no prazo",$AB$7:$AB$3006,AB1183,$AQ$7:$AQ$3006,'RC'!$E$6)/COUNTIFS($AB$7:$AB$3006,AB1183,$AQ$7:$AQ$3006,'RC'!$E$6)))</f>
        <v/>
      </c>
      <c r="AD1183" s="48">
        <f>SUMIF($AQ$7:$AQ$3006,'RC'!$E$6,$J$7:$J$3006)+SUMIF($AQ$7:$AQ$3006,'RC'!$E$6,$L$7:$L$3006)</f>
        <v>21</v>
      </c>
      <c r="AF1183" s="48">
        <v>3.8239999999996402E-2</v>
      </c>
      <c r="AG1183" s="48">
        <f>IF(OR(AQ1183="",AQ1183&lt;&gt;'RC'!$E$6,AB1183&lt;&gt;'RC'!$D$21),0,1)</f>
        <v>0</v>
      </c>
      <c r="AH1183" s="48">
        <f t="shared" si="416"/>
        <v>3.8239999999996402E-2</v>
      </c>
      <c r="AI1183" s="48" t="str">
        <f t="shared" si="398"/>
        <v/>
      </c>
      <c r="AJ1183" s="48" t="str">
        <f t="shared" si="399"/>
        <v/>
      </c>
      <c r="AK1183" s="52" t="str">
        <f t="shared" si="400"/>
        <v/>
      </c>
      <c r="AL1183" s="52" t="str">
        <f t="shared" si="401"/>
        <v/>
      </c>
      <c r="AM1183" s="48" t="str">
        <f t="shared" si="402"/>
        <v/>
      </c>
      <c r="AN1183" s="48" t="str">
        <f t="shared" si="403"/>
        <v/>
      </c>
      <c r="AP1183" s="18" t="str">
        <f t="shared" si="404"/>
        <v/>
      </c>
      <c r="AQ1183" s="18" t="str">
        <f t="shared" si="405"/>
        <v/>
      </c>
      <c r="AR1183" s="18">
        <v>3.8240000000000003E-2</v>
      </c>
      <c r="AS1183" s="18">
        <f>IF(AF!$D$27="Todos",1,IF(M1183=AF!$D$27,1,0))</f>
        <v>1</v>
      </c>
      <c r="AT1183" s="53">
        <f>IF(AND(E1183=AF!$D$6,OR(LT!M1183=AF!$D$27,AF!$D$27="Todos"),OR(AP1183=AF!$E$8,AQ1183=AF!$E$8)),AR1183+AS1183,0)</f>
        <v>0</v>
      </c>
      <c r="AU1183" s="18" t="str">
        <f t="shared" si="406"/>
        <v/>
      </c>
      <c r="AV1183" s="54" t="str">
        <f t="shared" si="407"/>
        <v/>
      </c>
      <c r="AW1183" s="54" t="str">
        <f t="shared" si="408"/>
        <v/>
      </c>
      <c r="AX1183" s="18" t="str">
        <f t="shared" si="409"/>
        <v/>
      </c>
      <c r="AY1183" s="18" t="str">
        <f t="shared" si="410"/>
        <v/>
      </c>
      <c r="BA1183" s="18">
        <f>IF($E1183=AF!$D$6,IF($M1183="Concluída no prazo",2,IF($M1183="Concluída com atraso",1,0)),0)</f>
        <v>0</v>
      </c>
      <c r="BB1183" s="18">
        <f>IF($E1183=AF!$D$6,IF($M1183="Atrasada",2,IF($M1183="Concluída com atraso",1,0)),0)</f>
        <v>0</v>
      </c>
      <c r="BC1183" s="18">
        <v>1.1769999999999999E-2</v>
      </c>
      <c r="BD1183" s="18">
        <f t="shared" si="417"/>
        <v>1.1769999999999999E-2</v>
      </c>
      <c r="BE1183" s="18">
        <f t="shared" si="417"/>
        <v>1.1769999999999999E-2</v>
      </c>
      <c r="BF1183" s="18" t="str">
        <f t="shared" si="411"/>
        <v/>
      </c>
      <c r="BN1183" s="18" t="str">
        <f t="shared" si="412"/>
        <v>s</v>
      </c>
    </row>
    <row r="1184" spans="3:66" ht="50.1" customHeight="1" thickTop="1" thickBot="1" x14ac:dyDescent="0.3">
      <c r="C1184" s="46"/>
      <c r="D1184" s="46"/>
      <c r="E1184" s="46"/>
      <c r="F1184" s="122"/>
      <c r="G1184" s="122"/>
      <c r="H1184" s="78" t="str">
        <f t="shared" si="413"/>
        <v/>
      </c>
      <c r="I1184" s="78" t="str">
        <f t="shared" si="414"/>
        <v/>
      </c>
      <c r="J1184" s="16"/>
      <c r="K1184" s="46" t="str">
        <f t="shared" si="415"/>
        <v/>
      </c>
      <c r="L1184" s="16"/>
      <c r="M1184" s="16"/>
      <c r="N1184" s="46"/>
      <c r="O1184" s="47" t="str">
        <f t="shared" si="418"/>
        <v/>
      </c>
      <c r="P1184" s="47"/>
      <c r="Q1184" s="48" t="str">
        <f>IFERROR(VLOOKUP(E1184,Funcionários!$C$8:$E$207,3,FALSE),"")</f>
        <v/>
      </c>
      <c r="R1184" s="47"/>
      <c r="S1184" s="49" t="str">
        <f t="shared" si="419"/>
        <v/>
      </c>
      <c r="T1184" s="49">
        <v>1.1780000000000001E-2</v>
      </c>
      <c r="U1184" s="48" t="str">
        <f>IF(Funcionários!C1185=0,"",Funcionários!C1185)</f>
        <v/>
      </c>
      <c r="V1184" s="50">
        <f>IF(U1184="",0,IF(COUNTIFS($E$7:$E$3006,U1184,$I$7:$I$3006,'RC'!$E$6)=0,0,COUNTIFS($M$7:$M$3006,"Concluída no prazo",$E$7:$E$3006,U1184,$I$7:$I$3006,'RC'!$E$6)/COUNTIFS($E$7:$E$3006,U1184,$I$7:$I$3006,'RC'!$E$6)))</f>
        <v>0</v>
      </c>
      <c r="W1184" s="49">
        <f>SUMIFS($J$7:$J$3006,$E$7:$E$3006,U1184,$I$7:$I$3006,'RC'!$E$6)+SUMIFS($L$7:$L$3006,$E$7:$E$3006,U1184,$I$7:$I$3006,'RC'!$E$6)</f>
        <v>0</v>
      </c>
      <c r="X1184" s="48">
        <f>COUNTIFS($E$7:$E$3006,U1184,$I$7:$I$3006,'RC'!$E$6)</f>
        <v>0</v>
      </c>
      <c r="Y1184" s="48"/>
      <c r="Z1184" s="51" t="str">
        <f>IF(AQ1184='RC'!$E$6,AC1184*1000+AD1184,"")</f>
        <v/>
      </c>
      <c r="AA1184" s="51" t="str">
        <f>IF(AB1184="","",IF(AQ1184='RC'!$E$6,AC1184*1000-AD1184,""))</f>
        <v/>
      </c>
      <c r="AB1184" s="48" t="str">
        <f>IFERROR(VLOOKUP(E1184,Funcionários!$C$8:$E$207,3,FALSE),"")</f>
        <v/>
      </c>
      <c r="AC1184" s="50" t="str">
        <f>IF(AB1184="","",IF(COUNTIFS($AB$7:$AB$3006,AB1184,$AQ$7:$AQ$3006,'RC'!$E$6)=0,"",COUNTIFS($M$7:$M$3006,"Concluída no prazo",$AB$7:$AB$3006,AB1184,$AQ$7:$AQ$3006,'RC'!$E$6)/COUNTIFS($AB$7:$AB$3006,AB1184,$AQ$7:$AQ$3006,'RC'!$E$6)))</f>
        <v/>
      </c>
      <c r="AD1184" s="48">
        <f>SUMIF($AQ$7:$AQ$3006,'RC'!$E$6,$J$7:$J$3006)+SUMIF($AQ$7:$AQ$3006,'RC'!$E$6,$L$7:$L$3006)</f>
        <v>21</v>
      </c>
      <c r="AF1184" s="48">
        <v>3.8229999999996399E-2</v>
      </c>
      <c r="AG1184" s="48">
        <f>IF(OR(AQ1184="",AQ1184&lt;&gt;'RC'!$E$6,AB1184&lt;&gt;'RC'!$D$21),0,1)</f>
        <v>0</v>
      </c>
      <c r="AH1184" s="48">
        <f t="shared" si="416"/>
        <v>3.8229999999996399E-2</v>
      </c>
      <c r="AI1184" s="48" t="str">
        <f t="shared" si="398"/>
        <v/>
      </c>
      <c r="AJ1184" s="48" t="str">
        <f t="shared" si="399"/>
        <v/>
      </c>
      <c r="AK1184" s="52" t="str">
        <f t="shared" si="400"/>
        <v/>
      </c>
      <c r="AL1184" s="52" t="str">
        <f t="shared" si="401"/>
        <v/>
      </c>
      <c r="AM1184" s="48" t="str">
        <f t="shared" si="402"/>
        <v/>
      </c>
      <c r="AN1184" s="48" t="str">
        <f t="shared" si="403"/>
        <v/>
      </c>
      <c r="AP1184" s="18" t="str">
        <f t="shared" si="404"/>
        <v/>
      </c>
      <c r="AQ1184" s="18" t="str">
        <f t="shared" si="405"/>
        <v/>
      </c>
      <c r="AR1184" s="18">
        <v>3.823E-2</v>
      </c>
      <c r="AS1184" s="18">
        <f>IF(AF!$D$27="Todos",1,IF(M1184=AF!$D$27,1,0))</f>
        <v>1</v>
      </c>
      <c r="AT1184" s="53">
        <f>IF(AND(E1184=AF!$D$6,OR(LT!M1184=AF!$D$27,AF!$D$27="Todos"),OR(AP1184=AF!$E$8,AQ1184=AF!$E$8)),AR1184+AS1184,0)</f>
        <v>0</v>
      </c>
      <c r="AU1184" s="18" t="str">
        <f t="shared" si="406"/>
        <v/>
      </c>
      <c r="AV1184" s="54" t="str">
        <f t="shared" si="407"/>
        <v/>
      </c>
      <c r="AW1184" s="54" t="str">
        <f t="shared" si="408"/>
        <v/>
      </c>
      <c r="AX1184" s="18" t="str">
        <f t="shared" si="409"/>
        <v/>
      </c>
      <c r="AY1184" s="18" t="str">
        <f t="shared" si="410"/>
        <v/>
      </c>
      <c r="BA1184" s="18">
        <f>IF($E1184=AF!$D$6,IF($M1184="Concluída no prazo",2,IF($M1184="Concluída com atraso",1,0)),0)</f>
        <v>0</v>
      </c>
      <c r="BB1184" s="18">
        <f>IF($E1184=AF!$D$6,IF($M1184="Atrasada",2,IF($M1184="Concluída com atraso",1,0)),0)</f>
        <v>0</v>
      </c>
      <c r="BC1184" s="18">
        <v>1.1780000000000001E-2</v>
      </c>
      <c r="BD1184" s="18">
        <f t="shared" si="417"/>
        <v>1.1780000000000001E-2</v>
      </c>
      <c r="BE1184" s="18">
        <f t="shared" si="417"/>
        <v>1.1780000000000001E-2</v>
      </c>
      <c r="BF1184" s="18" t="str">
        <f t="shared" si="411"/>
        <v/>
      </c>
      <c r="BN1184" s="18" t="str">
        <f t="shared" si="412"/>
        <v>s</v>
      </c>
    </row>
    <row r="1185" spans="3:66" ht="50.1" customHeight="1" thickTop="1" thickBot="1" x14ac:dyDescent="0.3">
      <c r="C1185" s="46"/>
      <c r="D1185" s="46"/>
      <c r="E1185" s="46"/>
      <c r="F1185" s="122"/>
      <c r="G1185" s="122"/>
      <c r="H1185" s="78" t="str">
        <f t="shared" si="413"/>
        <v/>
      </c>
      <c r="I1185" s="78" t="str">
        <f t="shared" si="414"/>
        <v/>
      </c>
      <c r="J1185" s="16"/>
      <c r="K1185" s="46" t="str">
        <f t="shared" si="415"/>
        <v/>
      </c>
      <c r="L1185" s="16"/>
      <c r="M1185" s="16"/>
      <c r="N1185" s="46"/>
      <c r="O1185" s="47" t="str">
        <f t="shared" si="418"/>
        <v/>
      </c>
      <c r="P1185" s="47"/>
      <c r="Q1185" s="48" t="str">
        <f>IFERROR(VLOOKUP(E1185,Funcionários!$C$8:$E$207,3,FALSE),"")</f>
        <v/>
      </c>
      <c r="R1185" s="47"/>
      <c r="S1185" s="49" t="str">
        <f t="shared" si="419"/>
        <v/>
      </c>
      <c r="T1185" s="49">
        <v>1.179E-2</v>
      </c>
      <c r="U1185" s="48" t="str">
        <f>IF(Funcionários!C1186=0,"",Funcionários!C1186)</f>
        <v/>
      </c>
      <c r="V1185" s="50">
        <f>IF(U1185="",0,IF(COUNTIFS($E$7:$E$3006,U1185,$I$7:$I$3006,'RC'!$E$6)=0,0,COUNTIFS($M$7:$M$3006,"Concluída no prazo",$E$7:$E$3006,U1185,$I$7:$I$3006,'RC'!$E$6)/COUNTIFS($E$7:$E$3006,U1185,$I$7:$I$3006,'RC'!$E$6)))</f>
        <v>0</v>
      </c>
      <c r="W1185" s="49">
        <f>SUMIFS($J$7:$J$3006,$E$7:$E$3006,U1185,$I$7:$I$3006,'RC'!$E$6)+SUMIFS($L$7:$L$3006,$E$7:$E$3006,U1185,$I$7:$I$3006,'RC'!$E$6)</f>
        <v>0</v>
      </c>
      <c r="X1185" s="48">
        <f>COUNTIFS($E$7:$E$3006,U1185,$I$7:$I$3006,'RC'!$E$6)</f>
        <v>0</v>
      </c>
      <c r="Y1185" s="48"/>
      <c r="Z1185" s="51" t="str">
        <f>IF(AQ1185='RC'!$E$6,AC1185*1000+AD1185,"")</f>
        <v/>
      </c>
      <c r="AA1185" s="51" t="str">
        <f>IF(AB1185="","",IF(AQ1185='RC'!$E$6,AC1185*1000-AD1185,""))</f>
        <v/>
      </c>
      <c r="AB1185" s="48" t="str">
        <f>IFERROR(VLOOKUP(E1185,Funcionários!$C$8:$E$207,3,FALSE),"")</f>
        <v/>
      </c>
      <c r="AC1185" s="50" t="str">
        <f>IF(AB1185="","",IF(COUNTIFS($AB$7:$AB$3006,AB1185,$AQ$7:$AQ$3006,'RC'!$E$6)=0,"",COUNTIFS($M$7:$M$3006,"Concluída no prazo",$AB$7:$AB$3006,AB1185,$AQ$7:$AQ$3006,'RC'!$E$6)/COUNTIFS($AB$7:$AB$3006,AB1185,$AQ$7:$AQ$3006,'RC'!$E$6)))</f>
        <v/>
      </c>
      <c r="AD1185" s="48">
        <f>SUMIF($AQ$7:$AQ$3006,'RC'!$E$6,$J$7:$J$3006)+SUMIF($AQ$7:$AQ$3006,'RC'!$E$6,$L$7:$L$3006)</f>
        <v>21</v>
      </c>
      <c r="AF1185" s="48">
        <v>3.8219999999996403E-2</v>
      </c>
      <c r="AG1185" s="48">
        <f>IF(OR(AQ1185="",AQ1185&lt;&gt;'RC'!$E$6,AB1185&lt;&gt;'RC'!$D$21),0,1)</f>
        <v>0</v>
      </c>
      <c r="AH1185" s="48">
        <f t="shared" si="416"/>
        <v>3.8219999999996403E-2</v>
      </c>
      <c r="AI1185" s="48" t="str">
        <f t="shared" si="398"/>
        <v/>
      </c>
      <c r="AJ1185" s="48" t="str">
        <f t="shared" si="399"/>
        <v/>
      </c>
      <c r="AK1185" s="52" t="str">
        <f t="shared" si="400"/>
        <v/>
      </c>
      <c r="AL1185" s="52" t="str">
        <f t="shared" si="401"/>
        <v/>
      </c>
      <c r="AM1185" s="48" t="str">
        <f t="shared" si="402"/>
        <v/>
      </c>
      <c r="AN1185" s="48" t="str">
        <f t="shared" si="403"/>
        <v/>
      </c>
      <c r="AP1185" s="18" t="str">
        <f t="shared" si="404"/>
        <v/>
      </c>
      <c r="AQ1185" s="18" t="str">
        <f t="shared" si="405"/>
        <v/>
      </c>
      <c r="AR1185" s="18">
        <v>3.8219999999999997E-2</v>
      </c>
      <c r="AS1185" s="18">
        <f>IF(AF!$D$27="Todos",1,IF(M1185=AF!$D$27,1,0))</f>
        <v>1</v>
      </c>
      <c r="AT1185" s="53">
        <f>IF(AND(E1185=AF!$D$6,OR(LT!M1185=AF!$D$27,AF!$D$27="Todos"),OR(AP1185=AF!$E$8,AQ1185=AF!$E$8)),AR1185+AS1185,0)</f>
        <v>0</v>
      </c>
      <c r="AU1185" s="18" t="str">
        <f t="shared" si="406"/>
        <v/>
      </c>
      <c r="AV1185" s="54" t="str">
        <f t="shared" si="407"/>
        <v/>
      </c>
      <c r="AW1185" s="54" t="str">
        <f t="shared" si="408"/>
        <v/>
      </c>
      <c r="AX1185" s="18" t="str">
        <f t="shared" si="409"/>
        <v/>
      </c>
      <c r="AY1185" s="18" t="str">
        <f t="shared" si="410"/>
        <v/>
      </c>
      <c r="BA1185" s="18">
        <f>IF($E1185=AF!$D$6,IF($M1185="Concluída no prazo",2,IF($M1185="Concluída com atraso",1,0)),0)</f>
        <v>0</v>
      </c>
      <c r="BB1185" s="18">
        <f>IF($E1185=AF!$D$6,IF($M1185="Atrasada",2,IF($M1185="Concluída com atraso",1,0)),0)</f>
        <v>0</v>
      </c>
      <c r="BC1185" s="18">
        <v>1.179E-2</v>
      </c>
      <c r="BD1185" s="18">
        <f t="shared" si="417"/>
        <v>1.179E-2</v>
      </c>
      <c r="BE1185" s="18">
        <f t="shared" si="417"/>
        <v>1.179E-2</v>
      </c>
      <c r="BF1185" s="18" t="str">
        <f t="shared" si="411"/>
        <v/>
      </c>
      <c r="BN1185" s="18" t="str">
        <f t="shared" si="412"/>
        <v>s</v>
      </c>
    </row>
    <row r="1186" spans="3:66" ht="50.1" customHeight="1" thickTop="1" thickBot="1" x14ac:dyDescent="0.3">
      <c r="C1186" s="46"/>
      <c r="D1186" s="46"/>
      <c r="E1186" s="46"/>
      <c r="F1186" s="122"/>
      <c r="G1186" s="122"/>
      <c r="H1186" s="78" t="str">
        <f t="shared" si="413"/>
        <v/>
      </c>
      <c r="I1186" s="78" t="str">
        <f t="shared" si="414"/>
        <v/>
      </c>
      <c r="J1186" s="16"/>
      <c r="K1186" s="46" t="str">
        <f t="shared" si="415"/>
        <v/>
      </c>
      <c r="L1186" s="16"/>
      <c r="M1186" s="16"/>
      <c r="N1186" s="46"/>
      <c r="O1186" s="47" t="str">
        <f t="shared" si="418"/>
        <v/>
      </c>
      <c r="P1186" s="47"/>
      <c r="Q1186" s="48" t="str">
        <f>IFERROR(VLOOKUP(E1186,Funcionários!$C$8:$E$207,3,FALSE),"")</f>
        <v/>
      </c>
      <c r="R1186" s="47"/>
      <c r="S1186" s="49" t="str">
        <f t="shared" si="419"/>
        <v/>
      </c>
      <c r="T1186" s="49">
        <v>1.18E-2</v>
      </c>
      <c r="U1186" s="48" t="str">
        <f>IF(Funcionários!C1187=0,"",Funcionários!C1187)</f>
        <v/>
      </c>
      <c r="V1186" s="50">
        <f>IF(U1186="",0,IF(COUNTIFS($E$7:$E$3006,U1186,$I$7:$I$3006,'RC'!$E$6)=0,0,COUNTIFS($M$7:$M$3006,"Concluída no prazo",$E$7:$E$3006,U1186,$I$7:$I$3006,'RC'!$E$6)/COUNTIFS($E$7:$E$3006,U1186,$I$7:$I$3006,'RC'!$E$6)))</f>
        <v>0</v>
      </c>
      <c r="W1186" s="49">
        <f>SUMIFS($J$7:$J$3006,$E$7:$E$3006,U1186,$I$7:$I$3006,'RC'!$E$6)+SUMIFS($L$7:$L$3006,$E$7:$E$3006,U1186,$I$7:$I$3006,'RC'!$E$6)</f>
        <v>0</v>
      </c>
      <c r="X1186" s="48">
        <f>COUNTIFS($E$7:$E$3006,U1186,$I$7:$I$3006,'RC'!$E$6)</f>
        <v>0</v>
      </c>
      <c r="Y1186" s="48"/>
      <c r="Z1186" s="51" t="str">
        <f>IF(AQ1186='RC'!$E$6,AC1186*1000+AD1186,"")</f>
        <v/>
      </c>
      <c r="AA1186" s="51" t="str">
        <f>IF(AB1186="","",IF(AQ1186='RC'!$E$6,AC1186*1000-AD1186,""))</f>
        <v/>
      </c>
      <c r="AB1186" s="48" t="str">
        <f>IFERROR(VLOOKUP(E1186,Funcionários!$C$8:$E$207,3,FALSE),"")</f>
        <v/>
      </c>
      <c r="AC1186" s="50" t="str">
        <f>IF(AB1186="","",IF(COUNTIFS($AB$7:$AB$3006,AB1186,$AQ$7:$AQ$3006,'RC'!$E$6)=0,"",COUNTIFS($M$7:$M$3006,"Concluída no prazo",$AB$7:$AB$3006,AB1186,$AQ$7:$AQ$3006,'RC'!$E$6)/COUNTIFS($AB$7:$AB$3006,AB1186,$AQ$7:$AQ$3006,'RC'!$E$6)))</f>
        <v/>
      </c>
      <c r="AD1186" s="48">
        <f>SUMIF($AQ$7:$AQ$3006,'RC'!$E$6,$J$7:$J$3006)+SUMIF($AQ$7:$AQ$3006,'RC'!$E$6,$L$7:$L$3006)</f>
        <v>21</v>
      </c>
      <c r="AF1186" s="48">
        <v>3.82099999999964E-2</v>
      </c>
      <c r="AG1186" s="48">
        <f>IF(OR(AQ1186="",AQ1186&lt;&gt;'RC'!$E$6,AB1186&lt;&gt;'RC'!$D$21),0,1)</f>
        <v>0</v>
      </c>
      <c r="AH1186" s="48">
        <f t="shared" si="416"/>
        <v>3.82099999999964E-2</v>
      </c>
      <c r="AI1186" s="48" t="str">
        <f t="shared" si="398"/>
        <v/>
      </c>
      <c r="AJ1186" s="48" t="str">
        <f t="shared" si="399"/>
        <v/>
      </c>
      <c r="AK1186" s="52" t="str">
        <f t="shared" si="400"/>
        <v/>
      </c>
      <c r="AL1186" s="52" t="str">
        <f t="shared" si="401"/>
        <v/>
      </c>
      <c r="AM1186" s="48" t="str">
        <f t="shared" si="402"/>
        <v/>
      </c>
      <c r="AN1186" s="48" t="str">
        <f t="shared" si="403"/>
        <v/>
      </c>
      <c r="AP1186" s="18" t="str">
        <f t="shared" si="404"/>
        <v/>
      </c>
      <c r="AQ1186" s="18" t="str">
        <f t="shared" si="405"/>
        <v/>
      </c>
      <c r="AR1186" s="18">
        <v>3.8210000000000001E-2</v>
      </c>
      <c r="AS1186" s="18">
        <f>IF(AF!$D$27="Todos",1,IF(M1186=AF!$D$27,1,0))</f>
        <v>1</v>
      </c>
      <c r="AT1186" s="53">
        <f>IF(AND(E1186=AF!$D$6,OR(LT!M1186=AF!$D$27,AF!$D$27="Todos"),OR(AP1186=AF!$E$8,AQ1186=AF!$E$8)),AR1186+AS1186,0)</f>
        <v>0</v>
      </c>
      <c r="AU1186" s="18" t="str">
        <f t="shared" si="406"/>
        <v/>
      </c>
      <c r="AV1186" s="54" t="str">
        <f t="shared" si="407"/>
        <v/>
      </c>
      <c r="AW1186" s="54" t="str">
        <f t="shared" si="408"/>
        <v/>
      </c>
      <c r="AX1186" s="18" t="str">
        <f t="shared" si="409"/>
        <v/>
      </c>
      <c r="AY1186" s="18" t="str">
        <f t="shared" si="410"/>
        <v/>
      </c>
      <c r="BA1186" s="18">
        <f>IF($E1186=AF!$D$6,IF($M1186="Concluída no prazo",2,IF($M1186="Concluída com atraso",1,0)),0)</f>
        <v>0</v>
      </c>
      <c r="BB1186" s="18">
        <f>IF($E1186=AF!$D$6,IF($M1186="Atrasada",2,IF($M1186="Concluída com atraso",1,0)),0)</f>
        <v>0</v>
      </c>
      <c r="BC1186" s="18">
        <v>1.18E-2</v>
      </c>
      <c r="BD1186" s="18">
        <f t="shared" si="417"/>
        <v>1.18E-2</v>
      </c>
      <c r="BE1186" s="18">
        <f t="shared" si="417"/>
        <v>1.18E-2</v>
      </c>
      <c r="BF1186" s="18" t="str">
        <f t="shared" si="411"/>
        <v/>
      </c>
      <c r="BN1186" s="18" t="str">
        <f t="shared" si="412"/>
        <v>s</v>
      </c>
    </row>
    <row r="1187" spans="3:66" ht="50.1" customHeight="1" thickTop="1" thickBot="1" x14ac:dyDescent="0.3">
      <c r="C1187" s="46"/>
      <c r="D1187" s="46"/>
      <c r="E1187" s="46"/>
      <c r="F1187" s="122"/>
      <c r="G1187" s="122"/>
      <c r="H1187" s="78" t="str">
        <f t="shared" si="413"/>
        <v/>
      </c>
      <c r="I1187" s="78" t="str">
        <f t="shared" si="414"/>
        <v/>
      </c>
      <c r="J1187" s="16"/>
      <c r="K1187" s="46" t="str">
        <f t="shared" si="415"/>
        <v/>
      </c>
      <c r="L1187" s="16"/>
      <c r="M1187" s="16"/>
      <c r="N1187" s="46"/>
      <c r="O1187" s="47" t="str">
        <f t="shared" si="418"/>
        <v/>
      </c>
      <c r="P1187" s="47"/>
      <c r="Q1187" s="48" t="str">
        <f>IFERROR(VLOOKUP(E1187,Funcionários!$C$8:$E$207,3,FALSE),"")</f>
        <v/>
      </c>
      <c r="R1187" s="47"/>
      <c r="S1187" s="49" t="str">
        <f t="shared" si="419"/>
        <v/>
      </c>
      <c r="T1187" s="49">
        <v>1.1809999999999999E-2</v>
      </c>
      <c r="U1187" s="48" t="str">
        <f>IF(Funcionários!C1188=0,"",Funcionários!C1188)</f>
        <v/>
      </c>
      <c r="V1187" s="50">
        <f>IF(U1187="",0,IF(COUNTIFS($E$7:$E$3006,U1187,$I$7:$I$3006,'RC'!$E$6)=0,0,COUNTIFS($M$7:$M$3006,"Concluída no prazo",$E$7:$E$3006,U1187,$I$7:$I$3006,'RC'!$E$6)/COUNTIFS($E$7:$E$3006,U1187,$I$7:$I$3006,'RC'!$E$6)))</f>
        <v>0</v>
      </c>
      <c r="W1187" s="49">
        <f>SUMIFS($J$7:$J$3006,$E$7:$E$3006,U1187,$I$7:$I$3006,'RC'!$E$6)+SUMIFS($L$7:$L$3006,$E$7:$E$3006,U1187,$I$7:$I$3006,'RC'!$E$6)</f>
        <v>0</v>
      </c>
      <c r="X1187" s="48">
        <f>COUNTIFS($E$7:$E$3006,U1187,$I$7:$I$3006,'RC'!$E$6)</f>
        <v>0</v>
      </c>
      <c r="Y1187" s="48"/>
      <c r="Z1187" s="51" t="str">
        <f>IF(AQ1187='RC'!$E$6,AC1187*1000+AD1187,"")</f>
        <v/>
      </c>
      <c r="AA1187" s="51" t="str">
        <f>IF(AB1187="","",IF(AQ1187='RC'!$E$6,AC1187*1000-AD1187,""))</f>
        <v/>
      </c>
      <c r="AB1187" s="48" t="str">
        <f>IFERROR(VLOOKUP(E1187,Funcionários!$C$8:$E$207,3,FALSE),"")</f>
        <v/>
      </c>
      <c r="AC1187" s="50" t="str">
        <f>IF(AB1187="","",IF(COUNTIFS($AB$7:$AB$3006,AB1187,$AQ$7:$AQ$3006,'RC'!$E$6)=0,"",COUNTIFS($M$7:$M$3006,"Concluída no prazo",$AB$7:$AB$3006,AB1187,$AQ$7:$AQ$3006,'RC'!$E$6)/COUNTIFS($AB$7:$AB$3006,AB1187,$AQ$7:$AQ$3006,'RC'!$E$6)))</f>
        <v/>
      </c>
      <c r="AD1187" s="48">
        <f>SUMIF($AQ$7:$AQ$3006,'RC'!$E$6,$J$7:$J$3006)+SUMIF($AQ$7:$AQ$3006,'RC'!$E$6,$L$7:$L$3006)</f>
        <v>21</v>
      </c>
      <c r="AF1187" s="48">
        <v>3.8199999999996397E-2</v>
      </c>
      <c r="AG1187" s="48">
        <f>IF(OR(AQ1187="",AQ1187&lt;&gt;'RC'!$E$6,AB1187&lt;&gt;'RC'!$D$21),0,1)</f>
        <v>0</v>
      </c>
      <c r="AH1187" s="48">
        <f t="shared" si="416"/>
        <v>3.8199999999996397E-2</v>
      </c>
      <c r="AI1187" s="48" t="str">
        <f t="shared" si="398"/>
        <v/>
      </c>
      <c r="AJ1187" s="48" t="str">
        <f t="shared" si="399"/>
        <v/>
      </c>
      <c r="AK1187" s="52" t="str">
        <f t="shared" si="400"/>
        <v/>
      </c>
      <c r="AL1187" s="52" t="str">
        <f t="shared" si="401"/>
        <v/>
      </c>
      <c r="AM1187" s="48" t="str">
        <f t="shared" si="402"/>
        <v/>
      </c>
      <c r="AN1187" s="48" t="str">
        <f t="shared" si="403"/>
        <v/>
      </c>
      <c r="AP1187" s="18" t="str">
        <f t="shared" si="404"/>
        <v/>
      </c>
      <c r="AQ1187" s="18" t="str">
        <f t="shared" si="405"/>
        <v/>
      </c>
      <c r="AR1187" s="18">
        <v>3.8199999999999998E-2</v>
      </c>
      <c r="AS1187" s="18">
        <f>IF(AF!$D$27="Todos",1,IF(M1187=AF!$D$27,1,0))</f>
        <v>1</v>
      </c>
      <c r="AT1187" s="53">
        <f>IF(AND(E1187=AF!$D$6,OR(LT!M1187=AF!$D$27,AF!$D$27="Todos"),OR(AP1187=AF!$E$8,AQ1187=AF!$E$8)),AR1187+AS1187,0)</f>
        <v>0</v>
      </c>
      <c r="AU1187" s="18" t="str">
        <f t="shared" si="406"/>
        <v/>
      </c>
      <c r="AV1187" s="54" t="str">
        <f t="shared" si="407"/>
        <v/>
      </c>
      <c r="AW1187" s="54" t="str">
        <f t="shared" si="408"/>
        <v/>
      </c>
      <c r="AX1187" s="18" t="str">
        <f t="shared" si="409"/>
        <v/>
      </c>
      <c r="AY1187" s="18" t="str">
        <f t="shared" si="410"/>
        <v/>
      </c>
      <c r="BA1187" s="18">
        <f>IF($E1187=AF!$D$6,IF($M1187="Concluída no prazo",2,IF($M1187="Concluída com atraso",1,0)),0)</f>
        <v>0</v>
      </c>
      <c r="BB1187" s="18">
        <f>IF($E1187=AF!$D$6,IF($M1187="Atrasada",2,IF($M1187="Concluída com atraso",1,0)),0)</f>
        <v>0</v>
      </c>
      <c r="BC1187" s="18">
        <v>1.1809999999999999E-2</v>
      </c>
      <c r="BD1187" s="18">
        <f t="shared" si="417"/>
        <v>1.1809999999999999E-2</v>
      </c>
      <c r="BE1187" s="18">
        <f t="shared" si="417"/>
        <v>1.1809999999999999E-2</v>
      </c>
      <c r="BF1187" s="18" t="str">
        <f t="shared" si="411"/>
        <v/>
      </c>
      <c r="BN1187" s="18" t="str">
        <f t="shared" si="412"/>
        <v>s</v>
      </c>
    </row>
    <row r="1188" spans="3:66" ht="50.1" customHeight="1" thickTop="1" thickBot="1" x14ac:dyDescent="0.3">
      <c r="C1188" s="46"/>
      <c r="D1188" s="46"/>
      <c r="E1188" s="46"/>
      <c r="F1188" s="122"/>
      <c r="G1188" s="122"/>
      <c r="H1188" s="78" t="str">
        <f t="shared" si="413"/>
        <v/>
      </c>
      <c r="I1188" s="78" t="str">
        <f t="shared" si="414"/>
        <v/>
      </c>
      <c r="J1188" s="16"/>
      <c r="K1188" s="46" t="str">
        <f t="shared" si="415"/>
        <v/>
      </c>
      <c r="L1188" s="16"/>
      <c r="M1188" s="16"/>
      <c r="N1188" s="46"/>
      <c r="O1188" s="47" t="str">
        <f t="shared" si="418"/>
        <v/>
      </c>
      <c r="P1188" s="47"/>
      <c r="Q1188" s="48" t="str">
        <f>IFERROR(VLOOKUP(E1188,Funcionários!$C$8:$E$207,3,FALSE),"")</f>
        <v/>
      </c>
      <c r="R1188" s="47"/>
      <c r="S1188" s="49" t="str">
        <f t="shared" si="419"/>
        <v/>
      </c>
      <c r="T1188" s="49">
        <v>1.1820000000000001E-2</v>
      </c>
      <c r="U1188" s="48" t="str">
        <f>IF(Funcionários!C1189=0,"",Funcionários!C1189)</f>
        <v/>
      </c>
      <c r="V1188" s="50">
        <f>IF(U1188="",0,IF(COUNTIFS($E$7:$E$3006,U1188,$I$7:$I$3006,'RC'!$E$6)=0,0,COUNTIFS($M$7:$M$3006,"Concluída no prazo",$E$7:$E$3006,U1188,$I$7:$I$3006,'RC'!$E$6)/COUNTIFS($E$7:$E$3006,U1188,$I$7:$I$3006,'RC'!$E$6)))</f>
        <v>0</v>
      </c>
      <c r="W1188" s="49">
        <f>SUMIFS($J$7:$J$3006,$E$7:$E$3006,U1188,$I$7:$I$3006,'RC'!$E$6)+SUMIFS($L$7:$L$3006,$E$7:$E$3006,U1188,$I$7:$I$3006,'RC'!$E$6)</f>
        <v>0</v>
      </c>
      <c r="X1188" s="48">
        <f>COUNTIFS($E$7:$E$3006,U1188,$I$7:$I$3006,'RC'!$E$6)</f>
        <v>0</v>
      </c>
      <c r="Y1188" s="48"/>
      <c r="Z1188" s="51" t="str">
        <f>IF(AQ1188='RC'!$E$6,AC1188*1000+AD1188,"")</f>
        <v/>
      </c>
      <c r="AA1188" s="51" t="str">
        <f>IF(AB1188="","",IF(AQ1188='RC'!$E$6,AC1188*1000-AD1188,""))</f>
        <v/>
      </c>
      <c r="AB1188" s="48" t="str">
        <f>IFERROR(VLOOKUP(E1188,Funcionários!$C$8:$E$207,3,FALSE),"")</f>
        <v/>
      </c>
      <c r="AC1188" s="50" t="str">
        <f>IF(AB1188="","",IF(COUNTIFS($AB$7:$AB$3006,AB1188,$AQ$7:$AQ$3006,'RC'!$E$6)=0,"",COUNTIFS($M$7:$M$3006,"Concluída no prazo",$AB$7:$AB$3006,AB1188,$AQ$7:$AQ$3006,'RC'!$E$6)/COUNTIFS($AB$7:$AB$3006,AB1188,$AQ$7:$AQ$3006,'RC'!$E$6)))</f>
        <v/>
      </c>
      <c r="AD1188" s="48">
        <f>SUMIF($AQ$7:$AQ$3006,'RC'!$E$6,$J$7:$J$3006)+SUMIF($AQ$7:$AQ$3006,'RC'!$E$6,$L$7:$L$3006)</f>
        <v>21</v>
      </c>
      <c r="AF1188" s="48">
        <v>3.81899999999964E-2</v>
      </c>
      <c r="AG1188" s="48">
        <f>IF(OR(AQ1188="",AQ1188&lt;&gt;'RC'!$E$6,AB1188&lt;&gt;'RC'!$D$21),0,1)</f>
        <v>0</v>
      </c>
      <c r="AH1188" s="48">
        <f t="shared" si="416"/>
        <v>3.81899999999964E-2</v>
      </c>
      <c r="AI1188" s="48" t="str">
        <f t="shared" si="398"/>
        <v/>
      </c>
      <c r="AJ1188" s="48" t="str">
        <f t="shared" si="399"/>
        <v/>
      </c>
      <c r="AK1188" s="52" t="str">
        <f t="shared" si="400"/>
        <v/>
      </c>
      <c r="AL1188" s="52" t="str">
        <f t="shared" si="401"/>
        <v/>
      </c>
      <c r="AM1188" s="48" t="str">
        <f t="shared" si="402"/>
        <v/>
      </c>
      <c r="AN1188" s="48" t="str">
        <f t="shared" si="403"/>
        <v/>
      </c>
      <c r="AP1188" s="18" t="str">
        <f t="shared" si="404"/>
        <v/>
      </c>
      <c r="AQ1188" s="18" t="str">
        <f t="shared" si="405"/>
        <v/>
      </c>
      <c r="AR1188" s="18">
        <v>3.8190000000000002E-2</v>
      </c>
      <c r="AS1188" s="18">
        <f>IF(AF!$D$27="Todos",1,IF(M1188=AF!$D$27,1,0))</f>
        <v>1</v>
      </c>
      <c r="AT1188" s="53">
        <f>IF(AND(E1188=AF!$D$6,OR(LT!M1188=AF!$D$27,AF!$D$27="Todos"),OR(AP1188=AF!$E$8,AQ1188=AF!$E$8)),AR1188+AS1188,0)</f>
        <v>0</v>
      </c>
      <c r="AU1188" s="18" t="str">
        <f t="shared" si="406"/>
        <v/>
      </c>
      <c r="AV1188" s="54" t="str">
        <f t="shared" si="407"/>
        <v/>
      </c>
      <c r="AW1188" s="54" t="str">
        <f t="shared" si="408"/>
        <v/>
      </c>
      <c r="AX1188" s="18" t="str">
        <f t="shared" si="409"/>
        <v/>
      </c>
      <c r="AY1188" s="18" t="str">
        <f t="shared" si="410"/>
        <v/>
      </c>
      <c r="BA1188" s="18">
        <f>IF($E1188=AF!$D$6,IF($M1188="Concluída no prazo",2,IF($M1188="Concluída com atraso",1,0)),0)</f>
        <v>0</v>
      </c>
      <c r="BB1188" s="18">
        <f>IF($E1188=AF!$D$6,IF($M1188="Atrasada",2,IF($M1188="Concluída com atraso",1,0)),0)</f>
        <v>0</v>
      </c>
      <c r="BC1188" s="18">
        <v>1.1820000000000001E-2</v>
      </c>
      <c r="BD1188" s="18">
        <f t="shared" si="417"/>
        <v>1.1820000000000001E-2</v>
      </c>
      <c r="BE1188" s="18">
        <f t="shared" si="417"/>
        <v>1.1820000000000001E-2</v>
      </c>
      <c r="BF1188" s="18" t="str">
        <f t="shared" si="411"/>
        <v/>
      </c>
      <c r="BN1188" s="18" t="str">
        <f t="shared" si="412"/>
        <v>s</v>
      </c>
    </row>
    <row r="1189" spans="3:66" ht="50.1" customHeight="1" thickTop="1" thickBot="1" x14ac:dyDescent="0.3">
      <c r="C1189" s="46"/>
      <c r="D1189" s="46"/>
      <c r="E1189" s="46"/>
      <c r="F1189" s="122"/>
      <c r="G1189" s="122"/>
      <c r="H1189" s="78" t="str">
        <f t="shared" si="413"/>
        <v/>
      </c>
      <c r="I1189" s="78" t="str">
        <f t="shared" si="414"/>
        <v/>
      </c>
      <c r="J1189" s="16"/>
      <c r="K1189" s="46" t="str">
        <f t="shared" si="415"/>
        <v/>
      </c>
      <c r="L1189" s="16"/>
      <c r="M1189" s="16"/>
      <c r="N1189" s="46"/>
      <c r="O1189" s="47" t="str">
        <f t="shared" si="418"/>
        <v/>
      </c>
      <c r="P1189" s="47"/>
      <c r="Q1189" s="48" t="str">
        <f>IFERROR(VLOOKUP(E1189,Funcionários!$C$8:$E$207,3,FALSE),"")</f>
        <v/>
      </c>
      <c r="R1189" s="47"/>
      <c r="S1189" s="49" t="str">
        <f t="shared" si="419"/>
        <v/>
      </c>
      <c r="T1189" s="49">
        <v>1.183E-2</v>
      </c>
      <c r="U1189" s="48" t="str">
        <f>IF(Funcionários!C1190=0,"",Funcionários!C1190)</f>
        <v/>
      </c>
      <c r="V1189" s="50">
        <f>IF(U1189="",0,IF(COUNTIFS($E$7:$E$3006,U1189,$I$7:$I$3006,'RC'!$E$6)=0,0,COUNTIFS($M$7:$M$3006,"Concluída no prazo",$E$7:$E$3006,U1189,$I$7:$I$3006,'RC'!$E$6)/COUNTIFS($E$7:$E$3006,U1189,$I$7:$I$3006,'RC'!$E$6)))</f>
        <v>0</v>
      </c>
      <c r="W1189" s="49">
        <f>SUMIFS($J$7:$J$3006,$E$7:$E$3006,U1189,$I$7:$I$3006,'RC'!$E$6)+SUMIFS($L$7:$L$3006,$E$7:$E$3006,U1189,$I$7:$I$3006,'RC'!$E$6)</f>
        <v>0</v>
      </c>
      <c r="X1189" s="48">
        <f>COUNTIFS($E$7:$E$3006,U1189,$I$7:$I$3006,'RC'!$E$6)</f>
        <v>0</v>
      </c>
      <c r="Y1189" s="48"/>
      <c r="Z1189" s="51" t="str">
        <f>IF(AQ1189='RC'!$E$6,AC1189*1000+AD1189,"")</f>
        <v/>
      </c>
      <c r="AA1189" s="51" t="str">
        <f>IF(AB1189="","",IF(AQ1189='RC'!$E$6,AC1189*1000-AD1189,""))</f>
        <v/>
      </c>
      <c r="AB1189" s="48" t="str">
        <f>IFERROR(VLOOKUP(E1189,Funcionários!$C$8:$E$207,3,FALSE),"")</f>
        <v/>
      </c>
      <c r="AC1189" s="50" t="str">
        <f>IF(AB1189="","",IF(COUNTIFS($AB$7:$AB$3006,AB1189,$AQ$7:$AQ$3006,'RC'!$E$6)=0,"",COUNTIFS($M$7:$M$3006,"Concluída no prazo",$AB$7:$AB$3006,AB1189,$AQ$7:$AQ$3006,'RC'!$E$6)/COUNTIFS($AB$7:$AB$3006,AB1189,$AQ$7:$AQ$3006,'RC'!$E$6)))</f>
        <v/>
      </c>
      <c r="AD1189" s="48">
        <f>SUMIF($AQ$7:$AQ$3006,'RC'!$E$6,$J$7:$J$3006)+SUMIF($AQ$7:$AQ$3006,'RC'!$E$6,$L$7:$L$3006)</f>
        <v>21</v>
      </c>
      <c r="AF1189" s="48">
        <v>3.8179999999996397E-2</v>
      </c>
      <c r="AG1189" s="48">
        <f>IF(OR(AQ1189="",AQ1189&lt;&gt;'RC'!$E$6,AB1189&lt;&gt;'RC'!$D$21),0,1)</f>
        <v>0</v>
      </c>
      <c r="AH1189" s="48">
        <f t="shared" si="416"/>
        <v>3.8179999999996397E-2</v>
      </c>
      <c r="AI1189" s="48" t="str">
        <f t="shared" si="398"/>
        <v/>
      </c>
      <c r="AJ1189" s="48" t="str">
        <f t="shared" si="399"/>
        <v/>
      </c>
      <c r="AK1189" s="52" t="str">
        <f t="shared" si="400"/>
        <v/>
      </c>
      <c r="AL1189" s="52" t="str">
        <f t="shared" si="401"/>
        <v/>
      </c>
      <c r="AM1189" s="48" t="str">
        <f t="shared" si="402"/>
        <v/>
      </c>
      <c r="AN1189" s="48" t="str">
        <f t="shared" si="403"/>
        <v/>
      </c>
      <c r="AP1189" s="18" t="str">
        <f t="shared" si="404"/>
        <v/>
      </c>
      <c r="AQ1189" s="18" t="str">
        <f t="shared" si="405"/>
        <v/>
      </c>
      <c r="AR1189" s="18">
        <v>3.8179999999999999E-2</v>
      </c>
      <c r="AS1189" s="18">
        <f>IF(AF!$D$27="Todos",1,IF(M1189=AF!$D$27,1,0))</f>
        <v>1</v>
      </c>
      <c r="AT1189" s="53">
        <f>IF(AND(E1189=AF!$D$6,OR(LT!M1189=AF!$D$27,AF!$D$27="Todos"),OR(AP1189=AF!$E$8,AQ1189=AF!$E$8)),AR1189+AS1189,0)</f>
        <v>0</v>
      </c>
      <c r="AU1189" s="18" t="str">
        <f t="shared" si="406"/>
        <v/>
      </c>
      <c r="AV1189" s="54" t="str">
        <f t="shared" si="407"/>
        <v/>
      </c>
      <c r="AW1189" s="54" t="str">
        <f t="shared" si="408"/>
        <v/>
      </c>
      <c r="AX1189" s="18" t="str">
        <f t="shared" si="409"/>
        <v/>
      </c>
      <c r="AY1189" s="18" t="str">
        <f t="shared" si="410"/>
        <v/>
      </c>
      <c r="BA1189" s="18">
        <f>IF($E1189=AF!$D$6,IF($M1189="Concluída no prazo",2,IF($M1189="Concluída com atraso",1,0)),0)</f>
        <v>0</v>
      </c>
      <c r="BB1189" s="18">
        <f>IF($E1189=AF!$D$6,IF($M1189="Atrasada",2,IF($M1189="Concluída com atraso",1,0)),0)</f>
        <v>0</v>
      </c>
      <c r="BC1189" s="18">
        <v>1.183E-2</v>
      </c>
      <c r="BD1189" s="18">
        <f t="shared" si="417"/>
        <v>1.183E-2</v>
      </c>
      <c r="BE1189" s="18">
        <f t="shared" si="417"/>
        <v>1.183E-2</v>
      </c>
      <c r="BF1189" s="18" t="str">
        <f t="shared" si="411"/>
        <v/>
      </c>
      <c r="BN1189" s="18" t="str">
        <f t="shared" si="412"/>
        <v>s</v>
      </c>
    </row>
    <row r="1190" spans="3:66" ht="50.1" customHeight="1" thickTop="1" thickBot="1" x14ac:dyDescent="0.3">
      <c r="C1190" s="46"/>
      <c r="D1190" s="46"/>
      <c r="E1190" s="46"/>
      <c r="F1190" s="122"/>
      <c r="G1190" s="122"/>
      <c r="H1190" s="78" t="str">
        <f t="shared" si="413"/>
        <v/>
      </c>
      <c r="I1190" s="78" t="str">
        <f t="shared" si="414"/>
        <v/>
      </c>
      <c r="J1190" s="16"/>
      <c r="K1190" s="46" t="str">
        <f t="shared" si="415"/>
        <v/>
      </c>
      <c r="L1190" s="16"/>
      <c r="M1190" s="16"/>
      <c r="N1190" s="46"/>
      <c r="O1190" s="47" t="str">
        <f t="shared" si="418"/>
        <v/>
      </c>
      <c r="P1190" s="47"/>
      <c r="Q1190" s="48" t="str">
        <f>IFERROR(VLOOKUP(E1190,Funcionários!$C$8:$E$207,3,FALSE),"")</f>
        <v/>
      </c>
      <c r="R1190" s="47"/>
      <c r="S1190" s="49" t="str">
        <f t="shared" si="419"/>
        <v/>
      </c>
      <c r="T1190" s="49">
        <v>1.184E-2</v>
      </c>
      <c r="U1190" s="48" t="str">
        <f>IF(Funcionários!C1191=0,"",Funcionários!C1191)</f>
        <v/>
      </c>
      <c r="V1190" s="50">
        <f>IF(U1190="",0,IF(COUNTIFS($E$7:$E$3006,U1190,$I$7:$I$3006,'RC'!$E$6)=0,0,COUNTIFS($M$7:$M$3006,"Concluída no prazo",$E$7:$E$3006,U1190,$I$7:$I$3006,'RC'!$E$6)/COUNTIFS($E$7:$E$3006,U1190,$I$7:$I$3006,'RC'!$E$6)))</f>
        <v>0</v>
      </c>
      <c r="W1190" s="49">
        <f>SUMIFS($J$7:$J$3006,$E$7:$E$3006,U1190,$I$7:$I$3006,'RC'!$E$6)+SUMIFS($L$7:$L$3006,$E$7:$E$3006,U1190,$I$7:$I$3006,'RC'!$E$6)</f>
        <v>0</v>
      </c>
      <c r="X1190" s="48">
        <f>COUNTIFS($E$7:$E$3006,U1190,$I$7:$I$3006,'RC'!$E$6)</f>
        <v>0</v>
      </c>
      <c r="Y1190" s="48"/>
      <c r="Z1190" s="51" t="str">
        <f>IF(AQ1190='RC'!$E$6,AC1190*1000+AD1190,"")</f>
        <v/>
      </c>
      <c r="AA1190" s="51" t="str">
        <f>IF(AB1190="","",IF(AQ1190='RC'!$E$6,AC1190*1000-AD1190,""))</f>
        <v/>
      </c>
      <c r="AB1190" s="48" t="str">
        <f>IFERROR(VLOOKUP(E1190,Funcionários!$C$8:$E$207,3,FALSE),"")</f>
        <v/>
      </c>
      <c r="AC1190" s="50" t="str">
        <f>IF(AB1190="","",IF(COUNTIFS($AB$7:$AB$3006,AB1190,$AQ$7:$AQ$3006,'RC'!$E$6)=0,"",COUNTIFS($M$7:$M$3006,"Concluída no prazo",$AB$7:$AB$3006,AB1190,$AQ$7:$AQ$3006,'RC'!$E$6)/COUNTIFS($AB$7:$AB$3006,AB1190,$AQ$7:$AQ$3006,'RC'!$E$6)))</f>
        <v/>
      </c>
      <c r="AD1190" s="48">
        <f>SUMIF($AQ$7:$AQ$3006,'RC'!$E$6,$J$7:$J$3006)+SUMIF($AQ$7:$AQ$3006,'RC'!$E$6,$L$7:$L$3006)</f>
        <v>21</v>
      </c>
      <c r="AF1190" s="48">
        <v>3.8169999999996401E-2</v>
      </c>
      <c r="AG1190" s="48">
        <f>IF(OR(AQ1190="",AQ1190&lt;&gt;'RC'!$E$6,AB1190&lt;&gt;'RC'!$D$21),0,1)</f>
        <v>0</v>
      </c>
      <c r="AH1190" s="48">
        <f t="shared" si="416"/>
        <v>3.8169999999996401E-2</v>
      </c>
      <c r="AI1190" s="48" t="str">
        <f t="shared" si="398"/>
        <v/>
      </c>
      <c r="AJ1190" s="48" t="str">
        <f t="shared" si="399"/>
        <v/>
      </c>
      <c r="AK1190" s="52" t="str">
        <f t="shared" si="400"/>
        <v/>
      </c>
      <c r="AL1190" s="52" t="str">
        <f t="shared" si="401"/>
        <v/>
      </c>
      <c r="AM1190" s="48" t="str">
        <f t="shared" si="402"/>
        <v/>
      </c>
      <c r="AN1190" s="48" t="str">
        <f t="shared" si="403"/>
        <v/>
      </c>
      <c r="AP1190" s="18" t="str">
        <f t="shared" si="404"/>
        <v/>
      </c>
      <c r="AQ1190" s="18" t="str">
        <f t="shared" si="405"/>
        <v/>
      </c>
      <c r="AR1190" s="18">
        <v>3.8170000000000003E-2</v>
      </c>
      <c r="AS1190" s="18">
        <f>IF(AF!$D$27="Todos",1,IF(M1190=AF!$D$27,1,0))</f>
        <v>1</v>
      </c>
      <c r="AT1190" s="53">
        <f>IF(AND(E1190=AF!$D$6,OR(LT!M1190=AF!$D$27,AF!$D$27="Todos"),OR(AP1190=AF!$E$8,AQ1190=AF!$E$8)),AR1190+AS1190,0)</f>
        <v>0</v>
      </c>
      <c r="AU1190" s="18" t="str">
        <f t="shared" si="406"/>
        <v/>
      </c>
      <c r="AV1190" s="54" t="str">
        <f t="shared" si="407"/>
        <v/>
      </c>
      <c r="AW1190" s="54" t="str">
        <f t="shared" si="408"/>
        <v/>
      </c>
      <c r="AX1190" s="18" t="str">
        <f t="shared" si="409"/>
        <v/>
      </c>
      <c r="AY1190" s="18" t="str">
        <f t="shared" si="410"/>
        <v/>
      </c>
      <c r="BA1190" s="18">
        <f>IF($E1190=AF!$D$6,IF($M1190="Concluída no prazo",2,IF($M1190="Concluída com atraso",1,0)),0)</f>
        <v>0</v>
      </c>
      <c r="BB1190" s="18">
        <f>IF($E1190=AF!$D$6,IF($M1190="Atrasada",2,IF($M1190="Concluída com atraso",1,0)),0)</f>
        <v>0</v>
      </c>
      <c r="BC1190" s="18">
        <v>1.184E-2</v>
      </c>
      <c r="BD1190" s="18">
        <f t="shared" si="417"/>
        <v>1.184E-2</v>
      </c>
      <c r="BE1190" s="18">
        <f t="shared" si="417"/>
        <v>1.184E-2</v>
      </c>
      <c r="BF1190" s="18" t="str">
        <f t="shared" si="411"/>
        <v/>
      </c>
      <c r="BN1190" s="18" t="str">
        <f t="shared" si="412"/>
        <v>s</v>
      </c>
    </row>
    <row r="1191" spans="3:66" ht="50.1" customHeight="1" thickTop="1" thickBot="1" x14ac:dyDescent="0.3">
      <c r="C1191" s="46"/>
      <c r="D1191" s="46"/>
      <c r="E1191" s="46"/>
      <c r="F1191" s="122"/>
      <c r="G1191" s="122"/>
      <c r="H1191" s="78" t="str">
        <f t="shared" si="413"/>
        <v/>
      </c>
      <c r="I1191" s="78" t="str">
        <f t="shared" si="414"/>
        <v/>
      </c>
      <c r="J1191" s="16"/>
      <c r="K1191" s="46" t="str">
        <f t="shared" si="415"/>
        <v/>
      </c>
      <c r="L1191" s="16"/>
      <c r="M1191" s="16"/>
      <c r="N1191" s="46"/>
      <c r="O1191" s="47" t="str">
        <f t="shared" si="418"/>
        <v/>
      </c>
      <c r="P1191" s="47"/>
      <c r="Q1191" s="48" t="str">
        <f>IFERROR(VLOOKUP(E1191,Funcionários!$C$8:$E$207,3,FALSE),"")</f>
        <v/>
      </c>
      <c r="R1191" s="47"/>
      <c r="S1191" s="49" t="str">
        <f t="shared" si="419"/>
        <v/>
      </c>
      <c r="T1191" s="49">
        <v>1.1849999999999999E-2</v>
      </c>
      <c r="U1191" s="48" t="str">
        <f>IF(Funcionários!C1192=0,"",Funcionários!C1192)</f>
        <v/>
      </c>
      <c r="V1191" s="50">
        <f>IF(U1191="",0,IF(COUNTIFS($E$7:$E$3006,U1191,$I$7:$I$3006,'RC'!$E$6)=0,0,COUNTIFS($M$7:$M$3006,"Concluída no prazo",$E$7:$E$3006,U1191,$I$7:$I$3006,'RC'!$E$6)/COUNTIFS($E$7:$E$3006,U1191,$I$7:$I$3006,'RC'!$E$6)))</f>
        <v>0</v>
      </c>
      <c r="W1191" s="49">
        <f>SUMIFS($J$7:$J$3006,$E$7:$E$3006,U1191,$I$7:$I$3006,'RC'!$E$6)+SUMIFS($L$7:$L$3006,$E$7:$E$3006,U1191,$I$7:$I$3006,'RC'!$E$6)</f>
        <v>0</v>
      </c>
      <c r="X1191" s="48">
        <f>COUNTIFS($E$7:$E$3006,U1191,$I$7:$I$3006,'RC'!$E$6)</f>
        <v>0</v>
      </c>
      <c r="Y1191" s="48"/>
      <c r="Z1191" s="51" t="str">
        <f>IF(AQ1191='RC'!$E$6,AC1191*1000+AD1191,"")</f>
        <v/>
      </c>
      <c r="AA1191" s="51" t="str">
        <f>IF(AB1191="","",IF(AQ1191='RC'!$E$6,AC1191*1000-AD1191,""))</f>
        <v/>
      </c>
      <c r="AB1191" s="48" t="str">
        <f>IFERROR(VLOOKUP(E1191,Funcionários!$C$8:$E$207,3,FALSE),"")</f>
        <v/>
      </c>
      <c r="AC1191" s="50" t="str">
        <f>IF(AB1191="","",IF(COUNTIFS($AB$7:$AB$3006,AB1191,$AQ$7:$AQ$3006,'RC'!$E$6)=0,"",COUNTIFS($M$7:$M$3006,"Concluída no prazo",$AB$7:$AB$3006,AB1191,$AQ$7:$AQ$3006,'RC'!$E$6)/COUNTIFS($AB$7:$AB$3006,AB1191,$AQ$7:$AQ$3006,'RC'!$E$6)))</f>
        <v/>
      </c>
      <c r="AD1191" s="48">
        <f>SUMIF($AQ$7:$AQ$3006,'RC'!$E$6,$J$7:$J$3006)+SUMIF($AQ$7:$AQ$3006,'RC'!$E$6,$L$7:$L$3006)</f>
        <v>21</v>
      </c>
      <c r="AF1191" s="48">
        <v>3.8159999999996398E-2</v>
      </c>
      <c r="AG1191" s="48">
        <f>IF(OR(AQ1191="",AQ1191&lt;&gt;'RC'!$E$6,AB1191&lt;&gt;'RC'!$D$21),0,1)</f>
        <v>0</v>
      </c>
      <c r="AH1191" s="48">
        <f t="shared" si="416"/>
        <v>3.8159999999996398E-2</v>
      </c>
      <c r="AI1191" s="48" t="str">
        <f t="shared" si="398"/>
        <v/>
      </c>
      <c r="AJ1191" s="48" t="str">
        <f t="shared" si="399"/>
        <v/>
      </c>
      <c r="AK1191" s="52" t="str">
        <f t="shared" si="400"/>
        <v/>
      </c>
      <c r="AL1191" s="52" t="str">
        <f t="shared" si="401"/>
        <v/>
      </c>
      <c r="AM1191" s="48" t="str">
        <f t="shared" si="402"/>
        <v/>
      </c>
      <c r="AN1191" s="48" t="str">
        <f t="shared" si="403"/>
        <v/>
      </c>
      <c r="AP1191" s="18" t="str">
        <f t="shared" si="404"/>
        <v/>
      </c>
      <c r="AQ1191" s="18" t="str">
        <f t="shared" si="405"/>
        <v/>
      </c>
      <c r="AR1191" s="18">
        <v>3.8159999999999999E-2</v>
      </c>
      <c r="AS1191" s="18">
        <f>IF(AF!$D$27="Todos",1,IF(M1191=AF!$D$27,1,0))</f>
        <v>1</v>
      </c>
      <c r="AT1191" s="53">
        <f>IF(AND(E1191=AF!$D$6,OR(LT!M1191=AF!$D$27,AF!$D$27="Todos"),OR(AP1191=AF!$E$8,AQ1191=AF!$E$8)),AR1191+AS1191,0)</f>
        <v>0</v>
      </c>
      <c r="AU1191" s="18" t="str">
        <f t="shared" si="406"/>
        <v/>
      </c>
      <c r="AV1191" s="54" t="str">
        <f t="shared" si="407"/>
        <v/>
      </c>
      <c r="AW1191" s="54" t="str">
        <f t="shared" si="408"/>
        <v/>
      </c>
      <c r="AX1191" s="18" t="str">
        <f t="shared" si="409"/>
        <v/>
      </c>
      <c r="AY1191" s="18" t="str">
        <f t="shared" si="410"/>
        <v/>
      </c>
      <c r="BA1191" s="18">
        <f>IF($E1191=AF!$D$6,IF($M1191="Concluída no prazo",2,IF($M1191="Concluída com atraso",1,0)),0)</f>
        <v>0</v>
      </c>
      <c r="BB1191" s="18">
        <f>IF($E1191=AF!$D$6,IF($M1191="Atrasada",2,IF($M1191="Concluída com atraso",1,0)),0)</f>
        <v>0</v>
      </c>
      <c r="BC1191" s="18">
        <v>1.1849999999999999E-2</v>
      </c>
      <c r="BD1191" s="18">
        <f t="shared" si="417"/>
        <v>1.1849999999999999E-2</v>
      </c>
      <c r="BE1191" s="18">
        <f t="shared" si="417"/>
        <v>1.1849999999999999E-2</v>
      </c>
      <c r="BF1191" s="18" t="str">
        <f t="shared" si="411"/>
        <v/>
      </c>
      <c r="BN1191" s="18" t="str">
        <f t="shared" si="412"/>
        <v>s</v>
      </c>
    </row>
    <row r="1192" spans="3:66" ht="50.1" customHeight="1" thickTop="1" thickBot="1" x14ac:dyDescent="0.3">
      <c r="C1192" s="46"/>
      <c r="D1192" s="46"/>
      <c r="E1192" s="46"/>
      <c r="F1192" s="122"/>
      <c r="G1192" s="122"/>
      <c r="H1192" s="78" t="str">
        <f t="shared" si="413"/>
        <v/>
      </c>
      <c r="I1192" s="78" t="str">
        <f t="shared" si="414"/>
        <v/>
      </c>
      <c r="J1192" s="16"/>
      <c r="K1192" s="46" t="str">
        <f t="shared" si="415"/>
        <v/>
      </c>
      <c r="L1192" s="16"/>
      <c r="M1192" s="16"/>
      <c r="N1192" s="46"/>
      <c r="O1192" s="47" t="str">
        <f t="shared" si="418"/>
        <v/>
      </c>
      <c r="P1192" s="47"/>
      <c r="Q1192" s="48" t="str">
        <f>IFERROR(VLOOKUP(E1192,Funcionários!$C$8:$E$207,3,FALSE),"")</f>
        <v/>
      </c>
      <c r="R1192" s="47"/>
      <c r="S1192" s="49" t="str">
        <f t="shared" si="419"/>
        <v/>
      </c>
      <c r="T1192" s="49">
        <v>1.1860000000000001E-2</v>
      </c>
      <c r="U1192" s="48" t="str">
        <f>IF(Funcionários!C1193=0,"",Funcionários!C1193)</f>
        <v/>
      </c>
      <c r="V1192" s="50">
        <f>IF(U1192="",0,IF(COUNTIFS($E$7:$E$3006,U1192,$I$7:$I$3006,'RC'!$E$6)=0,0,COUNTIFS($M$7:$M$3006,"Concluída no prazo",$E$7:$E$3006,U1192,$I$7:$I$3006,'RC'!$E$6)/COUNTIFS($E$7:$E$3006,U1192,$I$7:$I$3006,'RC'!$E$6)))</f>
        <v>0</v>
      </c>
      <c r="W1192" s="49">
        <f>SUMIFS($J$7:$J$3006,$E$7:$E$3006,U1192,$I$7:$I$3006,'RC'!$E$6)+SUMIFS($L$7:$L$3006,$E$7:$E$3006,U1192,$I$7:$I$3006,'RC'!$E$6)</f>
        <v>0</v>
      </c>
      <c r="X1192" s="48">
        <f>COUNTIFS($E$7:$E$3006,U1192,$I$7:$I$3006,'RC'!$E$6)</f>
        <v>0</v>
      </c>
      <c r="Y1192" s="48"/>
      <c r="Z1192" s="51" t="str">
        <f>IF(AQ1192='RC'!$E$6,AC1192*1000+AD1192,"")</f>
        <v/>
      </c>
      <c r="AA1192" s="51" t="str">
        <f>IF(AB1192="","",IF(AQ1192='RC'!$E$6,AC1192*1000-AD1192,""))</f>
        <v/>
      </c>
      <c r="AB1192" s="48" t="str">
        <f>IFERROR(VLOOKUP(E1192,Funcionários!$C$8:$E$207,3,FALSE),"")</f>
        <v/>
      </c>
      <c r="AC1192" s="50" t="str">
        <f>IF(AB1192="","",IF(COUNTIFS($AB$7:$AB$3006,AB1192,$AQ$7:$AQ$3006,'RC'!$E$6)=0,"",COUNTIFS($M$7:$M$3006,"Concluída no prazo",$AB$7:$AB$3006,AB1192,$AQ$7:$AQ$3006,'RC'!$E$6)/COUNTIFS($AB$7:$AB$3006,AB1192,$AQ$7:$AQ$3006,'RC'!$E$6)))</f>
        <v/>
      </c>
      <c r="AD1192" s="48">
        <f>SUMIF($AQ$7:$AQ$3006,'RC'!$E$6,$J$7:$J$3006)+SUMIF($AQ$7:$AQ$3006,'RC'!$E$6,$L$7:$L$3006)</f>
        <v>21</v>
      </c>
      <c r="AF1192" s="48">
        <v>3.8149999999996402E-2</v>
      </c>
      <c r="AG1192" s="48">
        <f>IF(OR(AQ1192="",AQ1192&lt;&gt;'RC'!$E$6,AB1192&lt;&gt;'RC'!$D$21),0,1)</f>
        <v>0</v>
      </c>
      <c r="AH1192" s="48">
        <f t="shared" si="416"/>
        <v>3.8149999999996402E-2</v>
      </c>
      <c r="AI1192" s="48" t="str">
        <f t="shared" si="398"/>
        <v/>
      </c>
      <c r="AJ1192" s="48" t="str">
        <f t="shared" si="399"/>
        <v/>
      </c>
      <c r="AK1192" s="52" t="str">
        <f t="shared" si="400"/>
        <v/>
      </c>
      <c r="AL1192" s="52" t="str">
        <f t="shared" si="401"/>
        <v/>
      </c>
      <c r="AM1192" s="48" t="str">
        <f t="shared" si="402"/>
        <v/>
      </c>
      <c r="AN1192" s="48" t="str">
        <f t="shared" si="403"/>
        <v/>
      </c>
      <c r="AP1192" s="18" t="str">
        <f t="shared" si="404"/>
        <v/>
      </c>
      <c r="AQ1192" s="18" t="str">
        <f t="shared" si="405"/>
        <v/>
      </c>
      <c r="AR1192" s="18">
        <v>3.8150000000000003E-2</v>
      </c>
      <c r="AS1192" s="18">
        <f>IF(AF!$D$27="Todos",1,IF(M1192=AF!$D$27,1,0))</f>
        <v>1</v>
      </c>
      <c r="AT1192" s="53">
        <f>IF(AND(E1192=AF!$D$6,OR(LT!M1192=AF!$D$27,AF!$D$27="Todos"),OR(AP1192=AF!$E$8,AQ1192=AF!$E$8)),AR1192+AS1192,0)</f>
        <v>0</v>
      </c>
      <c r="AU1192" s="18" t="str">
        <f t="shared" si="406"/>
        <v/>
      </c>
      <c r="AV1192" s="54" t="str">
        <f t="shared" si="407"/>
        <v/>
      </c>
      <c r="AW1192" s="54" t="str">
        <f t="shared" si="408"/>
        <v/>
      </c>
      <c r="AX1192" s="18" t="str">
        <f t="shared" si="409"/>
        <v/>
      </c>
      <c r="AY1192" s="18" t="str">
        <f t="shared" si="410"/>
        <v/>
      </c>
      <c r="BA1192" s="18">
        <f>IF($E1192=AF!$D$6,IF($M1192="Concluída no prazo",2,IF($M1192="Concluída com atraso",1,0)),0)</f>
        <v>0</v>
      </c>
      <c r="BB1192" s="18">
        <f>IF($E1192=AF!$D$6,IF($M1192="Atrasada",2,IF($M1192="Concluída com atraso",1,0)),0)</f>
        <v>0</v>
      </c>
      <c r="BC1192" s="18">
        <v>1.1860000000000001E-2</v>
      </c>
      <c r="BD1192" s="18">
        <f t="shared" si="417"/>
        <v>1.1860000000000001E-2</v>
      </c>
      <c r="BE1192" s="18">
        <f t="shared" si="417"/>
        <v>1.1860000000000001E-2</v>
      </c>
      <c r="BF1192" s="18" t="str">
        <f t="shared" si="411"/>
        <v/>
      </c>
      <c r="BN1192" s="18" t="str">
        <f t="shared" si="412"/>
        <v>s</v>
      </c>
    </row>
    <row r="1193" spans="3:66" ht="50.1" customHeight="1" thickTop="1" thickBot="1" x14ac:dyDescent="0.3">
      <c r="C1193" s="46"/>
      <c r="D1193" s="46"/>
      <c r="E1193" s="46"/>
      <c r="F1193" s="122"/>
      <c r="G1193" s="122"/>
      <c r="H1193" s="78" t="str">
        <f t="shared" si="413"/>
        <v/>
      </c>
      <c r="I1193" s="78" t="str">
        <f t="shared" si="414"/>
        <v/>
      </c>
      <c r="J1193" s="16"/>
      <c r="K1193" s="46" t="str">
        <f t="shared" si="415"/>
        <v/>
      </c>
      <c r="L1193" s="16"/>
      <c r="M1193" s="16"/>
      <c r="N1193" s="46"/>
      <c r="O1193" s="47" t="str">
        <f t="shared" si="418"/>
        <v/>
      </c>
      <c r="P1193" s="47"/>
      <c r="Q1193" s="48" t="str">
        <f>IFERROR(VLOOKUP(E1193,Funcionários!$C$8:$E$207,3,FALSE),"")</f>
        <v/>
      </c>
      <c r="R1193" s="47"/>
      <c r="S1193" s="49" t="str">
        <f t="shared" si="419"/>
        <v/>
      </c>
      <c r="T1193" s="49">
        <v>1.187E-2</v>
      </c>
      <c r="U1193" s="48" t="str">
        <f>IF(Funcionários!C1194=0,"",Funcionários!C1194)</f>
        <v/>
      </c>
      <c r="V1193" s="50">
        <f>IF(U1193="",0,IF(COUNTIFS($E$7:$E$3006,U1193,$I$7:$I$3006,'RC'!$E$6)=0,0,COUNTIFS($M$7:$M$3006,"Concluída no prazo",$E$7:$E$3006,U1193,$I$7:$I$3006,'RC'!$E$6)/COUNTIFS($E$7:$E$3006,U1193,$I$7:$I$3006,'RC'!$E$6)))</f>
        <v>0</v>
      </c>
      <c r="W1193" s="49">
        <f>SUMIFS($J$7:$J$3006,$E$7:$E$3006,U1193,$I$7:$I$3006,'RC'!$E$6)+SUMIFS($L$7:$L$3006,$E$7:$E$3006,U1193,$I$7:$I$3006,'RC'!$E$6)</f>
        <v>0</v>
      </c>
      <c r="X1193" s="48">
        <f>COUNTIFS($E$7:$E$3006,U1193,$I$7:$I$3006,'RC'!$E$6)</f>
        <v>0</v>
      </c>
      <c r="Y1193" s="48"/>
      <c r="Z1193" s="51" t="str">
        <f>IF(AQ1193='RC'!$E$6,AC1193*1000+AD1193,"")</f>
        <v/>
      </c>
      <c r="AA1193" s="51" t="str">
        <f>IF(AB1193="","",IF(AQ1193='RC'!$E$6,AC1193*1000-AD1193,""))</f>
        <v/>
      </c>
      <c r="AB1193" s="48" t="str">
        <f>IFERROR(VLOOKUP(E1193,Funcionários!$C$8:$E$207,3,FALSE),"")</f>
        <v/>
      </c>
      <c r="AC1193" s="50" t="str">
        <f>IF(AB1193="","",IF(COUNTIFS($AB$7:$AB$3006,AB1193,$AQ$7:$AQ$3006,'RC'!$E$6)=0,"",COUNTIFS($M$7:$M$3006,"Concluída no prazo",$AB$7:$AB$3006,AB1193,$AQ$7:$AQ$3006,'RC'!$E$6)/COUNTIFS($AB$7:$AB$3006,AB1193,$AQ$7:$AQ$3006,'RC'!$E$6)))</f>
        <v/>
      </c>
      <c r="AD1193" s="48">
        <f>SUMIF($AQ$7:$AQ$3006,'RC'!$E$6,$J$7:$J$3006)+SUMIF($AQ$7:$AQ$3006,'RC'!$E$6,$L$7:$L$3006)</f>
        <v>21</v>
      </c>
      <c r="AF1193" s="48">
        <v>3.8139999999996399E-2</v>
      </c>
      <c r="AG1193" s="48">
        <f>IF(OR(AQ1193="",AQ1193&lt;&gt;'RC'!$E$6,AB1193&lt;&gt;'RC'!$D$21),0,1)</f>
        <v>0</v>
      </c>
      <c r="AH1193" s="48">
        <f t="shared" si="416"/>
        <v>3.8139999999996399E-2</v>
      </c>
      <c r="AI1193" s="48" t="str">
        <f t="shared" si="398"/>
        <v/>
      </c>
      <c r="AJ1193" s="48" t="str">
        <f t="shared" si="399"/>
        <v/>
      </c>
      <c r="AK1193" s="52" t="str">
        <f t="shared" si="400"/>
        <v/>
      </c>
      <c r="AL1193" s="52" t="str">
        <f t="shared" si="401"/>
        <v/>
      </c>
      <c r="AM1193" s="48" t="str">
        <f t="shared" si="402"/>
        <v/>
      </c>
      <c r="AN1193" s="48" t="str">
        <f t="shared" si="403"/>
        <v/>
      </c>
      <c r="AP1193" s="18" t="str">
        <f t="shared" si="404"/>
        <v/>
      </c>
      <c r="AQ1193" s="18" t="str">
        <f t="shared" si="405"/>
        <v/>
      </c>
      <c r="AR1193" s="18">
        <v>3.814E-2</v>
      </c>
      <c r="AS1193" s="18">
        <f>IF(AF!$D$27="Todos",1,IF(M1193=AF!$D$27,1,0))</f>
        <v>1</v>
      </c>
      <c r="AT1193" s="53">
        <f>IF(AND(E1193=AF!$D$6,OR(LT!M1193=AF!$D$27,AF!$D$27="Todos"),OR(AP1193=AF!$E$8,AQ1193=AF!$E$8)),AR1193+AS1193,0)</f>
        <v>0</v>
      </c>
      <c r="AU1193" s="18" t="str">
        <f t="shared" si="406"/>
        <v/>
      </c>
      <c r="AV1193" s="54" t="str">
        <f t="shared" si="407"/>
        <v/>
      </c>
      <c r="AW1193" s="54" t="str">
        <f t="shared" si="408"/>
        <v/>
      </c>
      <c r="AX1193" s="18" t="str">
        <f t="shared" si="409"/>
        <v/>
      </c>
      <c r="AY1193" s="18" t="str">
        <f t="shared" si="410"/>
        <v/>
      </c>
      <c r="BA1193" s="18">
        <f>IF($E1193=AF!$D$6,IF($M1193="Concluída no prazo",2,IF($M1193="Concluída com atraso",1,0)),0)</f>
        <v>0</v>
      </c>
      <c r="BB1193" s="18">
        <f>IF($E1193=AF!$D$6,IF($M1193="Atrasada",2,IF($M1193="Concluída com atraso",1,0)),0)</f>
        <v>0</v>
      </c>
      <c r="BC1193" s="18">
        <v>1.187E-2</v>
      </c>
      <c r="BD1193" s="18">
        <f t="shared" si="417"/>
        <v>1.187E-2</v>
      </c>
      <c r="BE1193" s="18">
        <f t="shared" si="417"/>
        <v>1.187E-2</v>
      </c>
      <c r="BF1193" s="18" t="str">
        <f t="shared" si="411"/>
        <v/>
      </c>
      <c r="BN1193" s="18" t="str">
        <f t="shared" si="412"/>
        <v>s</v>
      </c>
    </row>
    <row r="1194" spans="3:66" ht="50.1" customHeight="1" thickTop="1" thickBot="1" x14ac:dyDescent="0.3">
      <c r="C1194" s="46"/>
      <c r="D1194" s="46"/>
      <c r="E1194" s="46"/>
      <c r="F1194" s="122"/>
      <c r="G1194" s="122"/>
      <c r="H1194" s="78" t="str">
        <f t="shared" si="413"/>
        <v/>
      </c>
      <c r="I1194" s="78" t="str">
        <f t="shared" si="414"/>
        <v/>
      </c>
      <c r="J1194" s="16"/>
      <c r="K1194" s="46" t="str">
        <f t="shared" si="415"/>
        <v/>
      </c>
      <c r="L1194" s="16"/>
      <c r="M1194" s="16"/>
      <c r="N1194" s="46"/>
      <c r="O1194" s="47" t="str">
        <f t="shared" si="418"/>
        <v/>
      </c>
      <c r="P1194" s="47"/>
      <c r="Q1194" s="48" t="str">
        <f>IFERROR(VLOOKUP(E1194,Funcionários!$C$8:$E$207,3,FALSE),"")</f>
        <v/>
      </c>
      <c r="R1194" s="47"/>
      <c r="S1194" s="49" t="str">
        <f t="shared" si="419"/>
        <v/>
      </c>
      <c r="T1194" s="49">
        <v>1.188E-2</v>
      </c>
      <c r="U1194" s="48" t="str">
        <f>IF(Funcionários!C1195=0,"",Funcionários!C1195)</f>
        <v/>
      </c>
      <c r="V1194" s="50">
        <f>IF(U1194="",0,IF(COUNTIFS($E$7:$E$3006,U1194,$I$7:$I$3006,'RC'!$E$6)=0,0,COUNTIFS($M$7:$M$3006,"Concluída no prazo",$E$7:$E$3006,U1194,$I$7:$I$3006,'RC'!$E$6)/COUNTIFS($E$7:$E$3006,U1194,$I$7:$I$3006,'RC'!$E$6)))</f>
        <v>0</v>
      </c>
      <c r="W1194" s="49">
        <f>SUMIFS($J$7:$J$3006,$E$7:$E$3006,U1194,$I$7:$I$3006,'RC'!$E$6)+SUMIFS($L$7:$L$3006,$E$7:$E$3006,U1194,$I$7:$I$3006,'RC'!$E$6)</f>
        <v>0</v>
      </c>
      <c r="X1194" s="48">
        <f>COUNTIFS($E$7:$E$3006,U1194,$I$7:$I$3006,'RC'!$E$6)</f>
        <v>0</v>
      </c>
      <c r="Y1194" s="48"/>
      <c r="Z1194" s="51" t="str">
        <f>IF(AQ1194='RC'!$E$6,AC1194*1000+AD1194,"")</f>
        <v/>
      </c>
      <c r="AA1194" s="51" t="str">
        <f>IF(AB1194="","",IF(AQ1194='RC'!$E$6,AC1194*1000-AD1194,""))</f>
        <v/>
      </c>
      <c r="AB1194" s="48" t="str">
        <f>IFERROR(VLOOKUP(E1194,Funcionários!$C$8:$E$207,3,FALSE),"")</f>
        <v/>
      </c>
      <c r="AC1194" s="50" t="str">
        <f>IF(AB1194="","",IF(COUNTIFS($AB$7:$AB$3006,AB1194,$AQ$7:$AQ$3006,'RC'!$E$6)=0,"",COUNTIFS($M$7:$M$3006,"Concluída no prazo",$AB$7:$AB$3006,AB1194,$AQ$7:$AQ$3006,'RC'!$E$6)/COUNTIFS($AB$7:$AB$3006,AB1194,$AQ$7:$AQ$3006,'RC'!$E$6)))</f>
        <v/>
      </c>
      <c r="AD1194" s="48">
        <f>SUMIF($AQ$7:$AQ$3006,'RC'!$E$6,$J$7:$J$3006)+SUMIF($AQ$7:$AQ$3006,'RC'!$E$6,$L$7:$L$3006)</f>
        <v>21</v>
      </c>
      <c r="AF1194" s="48">
        <v>3.8129999999996403E-2</v>
      </c>
      <c r="AG1194" s="48">
        <f>IF(OR(AQ1194="",AQ1194&lt;&gt;'RC'!$E$6,AB1194&lt;&gt;'RC'!$D$21),0,1)</f>
        <v>0</v>
      </c>
      <c r="AH1194" s="48">
        <f t="shared" si="416"/>
        <v>3.8129999999996403E-2</v>
      </c>
      <c r="AI1194" s="48" t="str">
        <f t="shared" si="398"/>
        <v/>
      </c>
      <c r="AJ1194" s="48" t="str">
        <f t="shared" si="399"/>
        <v/>
      </c>
      <c r="AK1194" s="52" t="str">
        <f t="shared" si="400"/>
        <v/>
      </c>
      <c r="AL1194" s="52" t="str">
        <f t="shared" si="401"/>
        <v/>
      </c>
      <c r="AM1194" s="48" t="str">
        <f t="shared" si="402"/>
        <v/>
      </c>
      <c r="AN1194" s="48" t="str">
        <f t="shared" si="403"/>
        <v/>
      </c>
      <c r="AP1194" s="18" t="str">
        <f t="shared" si="404"/>
        <v/>
      </c>
      <c r="AQ1194" s="18" t="str">
        <f t="shared" si="405"/>
        <v/>
      </c>
      <c r="AR1194" s="18">
        <v>3.8129999999999997E-2</v>
      </c>
      <c r="AS1194" s="18">
        <f>IF(AF!$D$27="Todos",1,IF(M1194=AF!$D$27,1,0))</f>
        <v>1</v>
      </c>
      <c r="AT1194" s="53">
        <f>IF(AND(E1194=AF!$D$6,OR(LT!M1194=AF!$D$27,AF!$D$27="Todos"),OR(AP1194=AF!$E$8,AQ1194=AF!$E$8)),AR1194+AS1194,0)</f>
        <v>0</v>
      </c>
      <c r="AU1194" s="18" t="str">
        <f t="shared" si="406"/>
        <v/>
      </c>
      <c r="AV1194" s="54" t="str">
        <f t="shared" si="407"/>
        <v/>
      </c>
      <c r="AW1194" s="54" t="str">
        <f t="shared" si="408"/>
        <v/>
      </c>
      <c r="AX1194" s="18" t="str">
        <f t="shared" si="409"/>
        <v/>
      </c>
      <c r="AY1194" s="18" t="str">
        <f t="shared" si="410"/>
        <v/>
      </c>
      <c r="BA1194" s="18">
        <f>IF($E1194=AF!$D$6,IF($M1194="Concluída no prazo",2,IF($M1194="Concluída com atraso",1,0)),0)</f>
        <v>0</v>
      </c>
      <c r="BB1194" s="18">
        <f>IF($E1194=AF!$D$6,IF($M1194="Atrasada",2,IF($M1194="Concluída com atraso",1,0)),0)</f>
        <v>0</v>
      </c>
      <c r="BC1194" s="18">
        <v>1.188E-2</v>
      </c>
      <c r="BD1194" s="18">
        <f t="shared" si="417"/>
        <v>1.188E-2</v>
      </c>
      <c r="BE1194" s="18">
        <f t="shared" si="417"/>
        <v>1.188E-2</v>
      </c>
      <c r="BF1194" s="18" t="str">
        <f t="shared" si="411"/>
        <v/>
      </c>
      <c r="BN1194" s="18" t="str">
        <f t="shared" si="412"/>
        <v>s</v>
      </c>
    </row>
    <row r="1195" spans="3:66" ht="50.1" customHeight="1" thickTop="1" thickBot="1" x14ac:dyDescent="0.3">
      <c r="C1195" s="46"/>
      <c r="D1195" s="46"/>
      <c r="E1195" s="46"/>
      <c r="F1195" s="122"/>
      <c r="G1195" s="122"/>
      <c r="H1195" s="78" t="str">
        <f t="shared" si="413"/>
        <v/>
      </c>
      <c r="I1195" s="78" t="str">
        <f t="shared" si="414"/>
        <v/>
      </c>
      <c r="J1195" s="16"/>
      <c r="K1195" s="46" t="str">
        <f t="shared" si="415"/>
        <v/>
      </c>
      <c r="L1195" s="16"/>
      <c r="M1195" s="16"/>
      <c r="N1195" s="46"/>
      <c r="O1195" s="47" t="str">
        <f t="shared" si="418"/>
        <v/>
      </c>
      <c r="P1195" s="47"/>
      <c r="Q1195" s="48" t="str">
        <f>IFERROR(VLOOKUP(E1195,Funcionários!$C$8:$E$207,3,FALSE),"")</f>
        <v/>
      </c>
      <c r="R1195" s="47"/>
      <c r="S1195" s="49" t="str">
        <f t="shared" si="419"/>
        <v/>
      </c>
      <c r="T1195" s="49">
        <v>1.189E-2</v>
      </c>
      <c r="U1195" s="48" t="str">
        <f>IF(Funcionários!C1196=0,"",Funcionários!C1196)</f>
        <v/>
      </c>
      <c r="V1195" s="50">
        <f>IF(U1195="",0,IF(COUNTIFS($E$7:$E$3006,U1195,$I$7:$I$3006,'RC'!$E$6)=0,0,COUNTIFS($M$7:$M$3006,"Concluída no prazo",$E$7:$E$3006,U1195,$I$7:$I$3006,'RC'!$E$6)/COUNTIFS($E$7:$E$3006,U1195,$I$7:$I$3006,'RC'!$E$6)))</f>
        <v>0</v>
      </c>
      <c r="W1195" s="49">
        <f>SUMIFS($J$7:$J$3006,$E$7:$E$3006,U1195,$I$7:$I$3006,'RC'!$E$6)+SUMIFS($L$7:$L$3006,$E$7:$E$3006,U1195,$I$7:$I$3006,'RC'!$E$6)</f>
        <v>0</v>
      </c>
      <c r="X1195" s="48">
        <f>COUNTIFS($E$7:$E$3006,U1195,$I$7:$I$3006,'RC'!$E$6)</f>
        <v>0</v>
      </c>
      <c r="Y1195" s="48"/>
      <c r="Z1195" s="51" t="str">
        <f>IF(AQ1195='RC'!$E$6,AC1195*1000+AD1195,"")</f>
        <v/>
      </c>
      <c r="AA1195" s="51" t="str">
        <f>IF(AB1195="","",IF(AQ1195='RC'!$E$6,AC1195*1000-AD1195,""))</f>
        <v/>
      </c>
      <c r="AB1195" s="48" t="str">
        <f>IFERROR(VLOOKUP(E1195,Funcionários!$C$8:$E$207,3,FALSE),"")</f>
        <v/>
      </c>
      <c r="AC1195" s="50" t="str">
        <f>IF(AB1195="","",IF(COUNTIFS($AB$7:$AB$3006,AB1195,$AQ$7:$AQ$3006,'RC'!$E$6)=0,"",COUNTIFS($M$7:$M$3006,"Concluída no prazo",$AB$7:$AB$3006,AB1195,$AQ$7:$AQ$3006,'RC'!$E$6)/COUNTIFS($AB$7:$AB$3006,AB1195,$AQ$7:$AQ$3006,'RC'!$E$6)))</f>
        <v/>
      </c>
      <c r="AD1195" s="48">
        <f>SUMIF($AQ$7:$AQ$3006,'RC'!$E$6,$J$7:$J$3006)+SUMIF($AQ$7:$AQ$3006,'RC'!$E$6,$L$7:$L$3006)</f>
        <v>21</v>
      </c>
      <c r="AF1195" s="48">
        <v>3.81199999999964E-2</v>
      </c>
      <c r="AG1195" s="48">
        <f>IF(OR(AQ1195="",AQ1195&lt;&gt;'RC'!$E$6,AB1195&lt;&gt;'RC'!$D$21),0,1)</f>
        <v>0</v>
      </c>
      <c r="AH1195" s="48">
        <f t="shared" si="416"/>
        <v>3.81199999999964E-2</v>
      </c>
      <c r="AI1195" s="48" t="str">
        <f t="shared" si="398"/>
        <v/>
      </c>
      <c r="AJ1195" s="48" t="str">
        <f t="shared" si="399"/>
        <v/>
      </c>
      <c r="AK1195" s="52" t="str">
        <f t="shared" si="400"/>
        <v/>
      </c>
      <c r="AL1195" s="52" t="str">
        <f t="shared" si="401"/>
        <v/>
      </c>
      <c r="AM1195" s="48" t="str">
        <f t="shared" si="402"/>
        <v/>
      </c>
      <c r="AN1195" s="48" t="str">
        <f t="shared" si="403"/>
        <v/>
      </c>
      <c r="AP1195" s="18" t="str">
        <f t="shared" si="404"/>
        <v/>
      </c>
      <c r="AQ1195" s="18" t="str">
        <f t="shared" si="405"/>
        <v/>
      </c>
      <c r="AR1195" s="18">
        <v>3.8120000000000001E-2</v>
      </c>
      <c r="AS1195" s="18">
        <f>IF(AF!$D$27="Todos",1,IF(M1195=AF!$D$27,1,0))</f>
        <v>1</v>
      </c>
      <c r="AT1195" s="53">
        <f>IF(AND(E1195=AF!$D$6,OR(LT!M1195=AF!$D$27,AF!$D$27="Todos"),OR(AP1195=AF!$E$8,AQ1195=AF!$E$8)),AR1195+AS1195,0)</f>
        <v>0</v>
      </c>
      <c r="AU1195" s="18" t="str">
        <f t="shared" si="406"/>
        <v/>
      </c>
      <c r="AV1195" s="54" t="str">
        <f t="shared" si="407"/>
        <v/>
      </c>
      <c r="AW1195" s="54" t="str">
        <f t="shared" si="408"/>
        <v/>
      </c>
      <c r="AX1195" s="18" t="str">
        <f t="shared" si="409"/>
        <v/>
      </c>
      <c r="AY1195" s="18" t="str">
        <f t="shared" si="410"/>
        <v/>
      </c>
      <c r="BA1195" s="18">
        <f>IF($E1195=AF!$D$6,IF($M1195="Concluída no prazo",2,IF($M1195="Concluída com atraso",1,0)),0)</f>
        <v>0</v>
      </c>
      <c r="BB1195" s="18">
        <f>IF($E1195=AF!$D$6,IF($M1195="Atrasada",2,IF($M1195="Concluída com atraso",1,0)),0)</f>
        <v>0</v>
      </c>
      <c r="BC1195" s="18">
        <v>1.189E-2</v>
      </c>
      <c r="BD1195" s="18">
        <f t="shared" si="417"/>
        <v>1.189E-2</v>
      </c>
      <c r="BE1195" s="18">
        <f t="shared" si="417"/>
        <v>1.189E-2</v>
      </c>
      <c r="BF1195" s="18" t="str">
        <f t="shared" si="411"/>
        <v/>
      </c>
      <c r="BN1195" s="18" t="str">
        <f t="shared" si="412"/>
        <v>s</v>
      </c>
    </row>
    <row r="1196" spans="3:66" ht="50.1" customHeight="1" thickTop="1" thickBot="1" x14ac:dyDescent="0.3">
      <c r="C1196" s="46"/>
      <c r="D1196" s="46"/>
      <c r="E1196" s="46"/>
      <c r="F1196" s="122"/>
      <c r="G1196" s="122"/>
      <c r="H1196" s="78" t="str">
        <f t="shared" si="413"/>
        <v/>
      </c>
      <c r="I1196" s="78" t="str">
        <f t="shared" si="414"/>
        <v/>
      </c>
      <c r="J1196" s="16"/>
      <c r="K1196" s="46" t="str">
        <f t="shared" si="415"/>
        <v/>
      </c>
      <c r="L1196" s="16"/>
      <c r="M1196" s="16"/>
      <c r="N1196" s="46"/>
      <c r="O1196" s="47" t="str">
        <f t="shared" si="418"/>
        <v/>
      </c>
      <c r="P1196" s="47"/>
      <c r="Q1196" s="48" t="str">
        <f>IFERROR(VLOOKUP(E1196,Funcionários!$C$8:$E$207,3,FALSE),"")</f>
        <v/>
      </c>
      <c r="R1196" s="47"/>
      <c r="S1196" s="49" t="str">
        <f t="shared" si="419"/>
        <v/>
      </c>
      <c r="T1196" s="49">
        <v>1.1900000000000001E-2</v>
      </c>
      <c r="U1196" s="48" t="str">
        <f>IF(Funcionários!C1197=0,"",Funcionários!C1197)</f>
        <v/>
      </c>
      <c r="V1196" s="50">
        <f>IF(U1196="",0,IF(COUNTIFS($E$7:$E$3006,U1196,$I$7:$I$3006,'RC'!$E$6)=0,0,COUNTIFS($M$7:$M$3006,"Concluída no prazo",$E$7:$E$3006,U1196,$I$7:$I$3006,'RC'!$E$6)/COUNTIFS($E$7:$E$3006,U1196,$I$7:$I$3006,'RC'!$E$6)))</f>
        <v>0</v>
      </c>
      <c r="W1196" s="49">
        <f>SUMIFS($J$7:$J$3006,$E$7:$E$3006,U1196,$I$7:$I$3006,'RC'!$E$6)+SUMIFS($L$7:$L$3006,$E$7:$E$3006,U1196,$I$7:$I$3006,'RC'!$E$6)</f>
        <v>0</v>
      </c>
      <c r="X1196" s="48">
        <f>COUNTIFS($E$7:$E$3006,U1196,$I$7:$I$3006,'RC'!$E$6)</f>
        <v>0</v>
      </c>
      <c r="Y1196" s="48"/>
      <c r="Z1196" s="51" t="str">
        <f>IF(AQ1196='RC'!$E$6,AC1196*1000+AD1196,"")</f>
        <v/>
      </c>
      <c r="AA1196" s="51" t="str">
        <f>IF(AB1196="","",IF(AQ1196='RC'!$E$6,AC1196*1000-AD1196,""))</f>
        <v/>
      </c>
      <c r="AB1196" s="48" t="str">
        <f>IFERROR(VLOOKUP(E1196,Funcionários!$C$8:$E$207,3,FALSE),"")</f>
        <v/>
      </c>
      <c r="AC1196" s="50" t="str">
        <f>IF(AB1196="","",IF(COUNTIFS($AB$7:$AB$3006,AB1196,$AQ$7:$AQ$3006,'RC'!$E$6)=0,"",COUNTIFS($M$7:$M$3006,"Concluída no prazo",$AB$7:$AB$3006,AB1196,$AQ$7:$AQ$3006,'RC'!$E$6)/COUNTIFS($AB$7:$AB$3006,AB1196,$AQ$7:$AQ$3006,'RC'!$E$6)))</f>
        <v/>
      </c>
      <c r="AD1196" s="48">
        <f>SUMIF($AQ$7:$AQ$3006,'RC'!$E$6,$J$7:$J$3006)+SUMIF($AQ$7:$AQ$3006,'RC'!$E$6,$L$7:$L$3006)</f>
        <v>21</v>
      </c>
      <c r="AF1196" s="48">
        <v>3.8109999999996397E-2</v>
      </c>
      <c r="AG1196" s="48">
        <f>IF(OR(AQ1196="",AQ1196&lt;&gt;'RC'!$E$6,AB1196&lt;&gt;'RC'!$D$21),0,1)</f>
        <v>0</v>
      </c>
      <c r="AH1196" s="48">
        <f t="shared" si="416"/>
        <v>3.8109999999996397E-2</v>
      </c>
      <c r="AI1196" s="48" t="str">
        <f t="shared" si="398"/>
        <v/>
      </c>
      <c r="AJ1196" s="48" t="str">
        <f t="shared" si="399"/>
        <v/>
      </c>
      <c r="AK1196" s="52" t="str">
        <f t="shared" si="400"/>
        <v/>
      </c>
      <c r="AL1196" s="52" t="str">
        <f t="shared" si="401"/>
        <v/>
      </c>
      <c r="AM1196" s="48" t="str">
        <f t="shared" si="402"/>
        <v/>
      </c>
      <c r="AN1196" s="48" t="str">
        <f t="shared" si="403"/>
        <v/>
      </c>
      <c r="AP1196" s="18" t="str">
        <f t="shared" si="404"/>
        <v/>
      </c>
      <c r="AQ1196" s="18" t="str">
        <f t="shared" si="405"/>
        <v/>
      </c>
      <c r="AR1196" s="18">
        <v>3.8109999999999998E-2</v>
      </c>
      <c r="AS1196" s="18">
        <f>IF(AF!$D$27="Todos",1,IF(M1196=AF!$D$27,1,0))</f>
        <v>1</v>
      </c>
      <c r="AT1196" s="53">
        <f>IF(AND(E1196=AF!$D$6,OR(LT!M1196=AF!$D$27,AF!$D$27="Todos"),OR(AP1196=AF!$E$8,AQ1196=AF!$E$8)),AR1196+AS1196,0)</f>
        <v>0</v>
      </c>
      <c r="AU1196" s="18" t="str">
        <f t="shared" si="406"/>
        <v/>
      </c>
      <c r="AV1196" s="54" t="str">
        <f t="shared" si="407"/>
        <v/>
      </c>
      <c r="AW1196" s="54" t="str">
        <f t="shared" si="408"/>
        <v/>
      </c>
      <c r="AX1196" s="18" t="str">
        <f t="shared" si="409"/>
        <v/>
      </c>
      <c r="AY1196" s="18" t="str">
        <f t="shared" si="410"/>
        <v/>
      </c>
      <c r="BA1196" s="18">
        <f>IF($E1196=AF!$D$6,IF($M1196="Concluída no prazo",2,IF($M1196="Concluída com atraso",1,0)),0)</f>
        <v>0</v>
      </c>
      <c r="BB1196" s="18">
        <f>IF($E1196=AF!$D$6,IF($M1196="Atrasada",2,IF($M1196="Concluída com atraso",1,0)),0)</f>
        <v>0</v>
      </c>
      <c r="BC1196" s="18">
        <v>1.1900000000000001E-2</v>
      </c>
      <c r="BD1196" s="18">
        <f t="shared" si="417"/>
        <v>1.1900000000000001E-2</v>
      </c>
      <c r="BE1196" s="18">
        <f t="shared" si="417"/>
        <v>1.1900000000000001E-2</v>
      </c>
      <c r="BF1196" s="18" t="str">
        <f t="shared" si="411"/>
        <v/>
      </c>
      <c r="BN1196" s="18" t="str">
        <f t="shared" si="412"/>
        <v>s</v>
      </c>
    </row>
    <row r="1197" spans="3:66" ht="50.1" customHeight="1" thickTop="1" thickBot="1" x14ac:dyDescent="0.3">
      <c r="C1197" s="46"/>
      <c r="D1197" s="46"/>
      <c r="E1197" s="46"/>
      <c r="F1197" s="122"/>
      <c r="G1197" s="122"/>
      <c r="H1197" s="78" t="str">
        <f t="shared" si="413"/>
        <v/>
      </c>
      <c r="I1197" s="78" t="str">
        <f t="shared" si="414"/>
        <v/>
      </c>
      <c r="J1197" s="16"/>
      <c r="K1197" s="46" t="str">
        <f t="shared" si="415"/>
        <v/>
      </c>
      <c r="L1197" s="16"/>
      <c r="M1197" s="16"/>
      <c r="N1197" s="46"/>
      <c r="O1197" s="47" t="str">
        <f t="shared" si="418"/>
        <v/>
      </c>
      <c r="P1197" s="47"/>
      <c r="Q1197" s="48" t="str">
        <f>IFERROR(VLOOKUP(E1197,Funcionários!$C$8:$E$207,3,FALSE),"")</f>
        <v/>
      </c>
      <c r="R1197" s="47"/>
      <c r="S1197" s="49" t="str">
        <f t="shared" si="419"/>
        <v/>
      </c>
      <c r="T1197" s="49">
        <v>1.191E-2</v>
      </c>
      <c r="U1197" s="48" t="str">
        <f>IF(Funcionários!C1198=0,"",Funcionários!C1198)</f>
        <v/>
      </c>
      <c r="V1197" s="50">
        <f>IF(U1197="",0,IF(COUNTIFS($E$7:$E$3006,U1197,$I$7:$I$3006,'RC'!$E$6)=0,0,COUNTIFS($M$7:$M$3006,"Concluída no prazo",$E$7:$E$3006,U1197,$I$7:$I$3006,'RC'!$E$6)/COUNTIFS($E$7:$E$3006,U1197,$I$7:$I$3006,'RC'!$E$6)))</f>
        <v>0</v>
      </c>
      <c r="W1197" s="49">
        <f>SUMIFS($J$7:$J$3006,$E$7:$E$3006,U1197,$I$7:$I$3006,'RC'!$E$6)+SUMIFS($L$7:$L$3006,$E$7:$E$3006,U1197,$I$7:$I$3006,'RC'!$E$6)</f>
        <v>0</v>
      </c>
      <c r="X1197" s="48">
        <f>COUNTIFS($E$7:$E$3006,U1197,$I$7:$I$3006,'RC'!$E$6)</f>
        <v>0</v>
      </c>
      <c r="Y1197" s="48"/>
      <c r="Z1197" s="51" t="str">
        <f>IF(AQ1197='RC'!$E$6,AC1197*1000+AD1197,"")</f>
        <v/>
      </c>
      <c r="AA1197" s="51" t="str">
        <f>IF(AB1197="","",IF(AQ1197='RC'!$E$6,AC1197*1000-AD1197,""))</f>
        <v/>
      </c>
      <c r="AB1197" s="48" t="str">
        <f>IFERROR(VLOOKUP(E1197,Funcionários!$C$8:$E$207,3,FALSE),"")</f>
        <v/>
      </c>
      <c r="AC1197" s="50" t="str">
        <f>IF(AB1197="","",IF(COUNTIFS($AB$7:$AB$3006,AB1197,$AQ$7:$AQ$3006,'RC'!$E$6)=0,"",COUNTIFS($M$7:$M$3006,"Concluída no prazo",$AB$7:$AB$3006,AB1197,$AQ$7:$AQ$3006,'RC'!$E$6)/COUNTIFS($AB$7:$AB$3006,AB1197,$AQ$7:$AQ$3006,'RC'!$E$6)))</f>
        <v/>
      </c>
      <c r="AD1197" s="48">
        <f>SUMIF($AQ$7:$AQ$3006,'RC'!$E$6,$J$7:$J$3006)+SUMIF($AQ$7:$AQ$3006,'RC'!$E$6,$L$7:$L$3006)</f>
        <v>21</v>
      </c>
      <c r="AF1197" s="48">
        <v>3.8099999999996401E-2</v>
      </c>
      <c r="AG1197" s="48">
        <f>IF(OR(AQ1197="",AQ1197&lt;&gt;'RC'!$E$6,AB1197&lt;&gt;'RC'!$D$21),0,1)</f>
        <v>0</v>
      </c>
      <c r="AH1197" s="48">
        <f t="shared" si="416"/>
        <v>3.8099999999996401E-2</v>
      </c>
      <c r="AI1197" s="48" t="str">
        <f t="shared" si="398"/>
        <v/>
      </c>
      <c r="AJ1197" s="48" t="str">
        <f t="shared" si="399"/>
        <v/>
      </c>
      <c r="AK1197" s="52" t="str">
        <f t="shared" si="400"/>
        <v/>
      </c>
      <c r="AL1197" s="52" t="str">
        <f t="shared" si="401"/>
        <v/>
      </c>
      <c r="AM1197" s="48" t="str">
        <f t="shared" si="402"/>
        <v/>
      </c>
      <c r="AN1197" s="48" t="str">
        <f t="shared" si="403"/>
        <v/>
      </c>
      <c r="AP1197" s="18" t="str">
        <f t="shared" si="404"/>
        <v/>
      </c>
      <c r="AQ1197" s="18" t="str">
        <f t="shared" si="405"/>
        <v/>
      </c>
      <c r="AR1197" s="18">
        <v>3.8100000000000002E-2</v>
      </c>
      <c r="AS1197" s="18">
        <f>IF(AF!$D$27="Todos",1,IF(M1197=AF!$D$27,1,0))</f>
        <v>1</v>
      </c>
      <c r="AT1197" s="53">
        <f>IF(AND(E1197=AF!$D$6,OR(LT!M1197=AF!$D$27,AF!$D$27="Todos"),OR(AP1197=AF!$E$8,AQ1197=AF!$E$8)),AR1197+AS1197,0)</f>
        <v>0</v>
      </c>
      <c r="AU1197" s="18" t="str">
        <f t="shared" si="406"/>
        <v/>
      </c>
      <c r="AV1197" s="54" t="str">
        <f t="shared" si="407"/>
        <v/>
      </c>
      <c r="AW1197" s="54" t="str">
        <f t="shared" si="408"/>
        <v/>
      </c>
      <c r="AX1197" s="18" t="str">
        <f t="shared" si="409"/>
        <v/>
      </c>
      <c r="AY1197" s="18" t="str">
        <f t="shared" si="410"/>
        <v/>
      </c>
      <c r="BA1197" s="18">
        <f>IF($E1197=AF!$D$6,IF($M1197="Concluída no prazo",2,IF($M1197="Concluída com atraso",1,0)),0)</f>
        <v>0</v>
      </c>
      <c r="BB1197" s="18">
        <f>IF($E1197=AF!$D$6,IF($M1197="Atrasada",2,IF($M1197="Concluída com atraso",1,0)),0)</f>
        <v>0</v>
      </c>
      <c r="BC1197" s="18">
        <v>1.191E-2</v>
      </c>
      <c r="BD1197" s="18">
        <f t="shared" si="417"/>
        <v>1.191E-2</v>
      </c>
      <c r="BE1197" s="18">
        <f t="shared" si="417"/>
        <v>1.191E-2</v>
      </c>
      <c r="BF1197" s="18" t="str">
        <f t="shared" si="411"/>
        <v/>
      </c>
      <c r="BN1197" s="18" t="str">
        <f t="shared" si="412"/>
        <v>s</v>
      </c>
    </row>
    <row r="1198" spans="3:66" ht="50.1" customHeight="1" thickTop="1" thickBot="1" x14ac:dyDescent="0.3">
      <c r="C1198" s="46"/>
      <c r="D1198" s="46"/>
      <c r="E1198" s="46"/>
      <c r="F1198" s="122"/>
      <c r="G1198" s="122"/>
      <c r="H1198" s="78" t="str">
        <f t="shared" si="413"/>
        <v/>
      </c>
      <c r="I1198" s="78" t="str">
        <f t="shared" si="414"/>
        <v/>
      </c>
      <c r="J1198" s="16"/>
      <c r="K1198" s="46" t="str">
        <f t="shared" si="415"/>
        <v/>
      </c>
      <c r="L1198" s="16"/>
      <c r="M1198" s="16"/>
      <c r="N1198" s="46"/>
      <c r="O1198" s="47" t="str">
        <f t="shared" si="418"/>
        <v/>
      </c>
      <c r="P1198" s="47"/>
      <c r="Q1198" s="48" t="str">
        <f>IFERROR(VLOOKUP(E1198,Funcionários!$C$8:$E$207,3,FALSE),"")</f>
        <v/>
      </c>
      <c r="R1198" s="47"/>
      <c r="S1198" s="49" t="str">
        <f t="shared" si="419"/>
        <v/>
      </c>
      <c r="T1198" s="49">
        <v>1.192E-2</v>
      </c>
      <c r="U1198" s="48" t="str">
        <f>IF(Funcionários!C1199=0,"",Funcionários!C1199)</f>
        <v/>
      </c>
      <c r="V1198" s="50">
        <f>IF(U1198="",0,IF(COUNTIFS($E$7:$E$3006,U1198,$I$7:$I$3006,'RC'!$E$6)=0,0,COUNTIFS($M$7:$M$3006,"Concluída no prazo",$E$7:$E$3006,U1198,$I$7:$I$3006,'RC'!$E$6)/COUNTIFS($E$7:$E$3006,U1198,$I$7:$I$3006,'RC'!$E$6)))</f>
        <v>0</v>
      </c>
      <c r="W1198" s="49">
        <f>SUMIFS($J$7:$J$3006,$E$7:$E$3006,U1198,$I$7:$I$3006,'RC'!$E$6)+SUMIFS($L$7:$L$3006,$E$7:$E$3006,U1198,$I$7:$I$3006,'RC'!$E$6)</f>
        <v>0</v>
      </c>
      <c r="X1198" s="48">
        <f>COUNTIFS($E$7:$E$3006,U1198,$I$7:$I$3006,'RC'!$E$6)</f>
        <v>0</v>
      </c>
      <c r="Y1198" s="48"/>
      <c r="Z1198" s="51" t="str">
        <f>IF(AQ1198='RC'!$E$6,AC1198*1000+AD1198,"")</f>
        <v/>
      </c>
      <c r="AA1198" s="51" t="str">
        <f>IF(AB1198="","",IF(AQ1198='RC'!$E$6,AC1198*1000-AD1198,""))</f>
        <v/>
      </c>
      <c r="AB1198" s="48" t="str">
        <f>IFERROR(VLOOKUP(E1198,Funcionários!$C$8:$E$207,3,FALSE),"")</f>
        <v/>
      </c>
      <c r="AC1198" s="50" t="str">
        <f>IF(AB1198="","",IF(COUNTIFS($AB$7:$AB$3006,AB1198,$AQ$7:$AQ$3006,'RC'!$E$6)=0,"",COUNTIFS($M$7:$M$3006,"Concluída no prazo",$AB$7:$AB$3006,AB1198,$AQ$7:$AQ$3006,'RC'!$E$6)/COUNTIFS($AB$7:$AB$3006,AB1198,$AQ$7:$AQ$3006,'RC'!$E$6)))</f>
        <v/>
      </c>
      <c r="AD1198" s="48">
        <f>SUMIF($AQ$7:$AQ$3006,'RC'!$E$6,$J$7:$J$3006)+SUMIF($AQ$7:$AQ$3006,'RC'!$E$6,$L$7:$L$3006)</f>
        <v>21</v>
      </c>
      <c r="AF1198" s="48">
        <v>3.8089999999996398E-2</v>
      </c>
      <c r="AG1198" s="48">
        <f>IF(OR(AQ1198="",AQ1198&lt;&gt;'RC'!$E$6,AB1198&lt;&gt;'RC'!$D$21),0,1)</f>
        <v>0</v>
      </c>
      <c r="AH1198" s="48">
        <f t="shared" si="416"/>
        <v>3.8089999999996398E-2</v>
      </c>
      <c r="AI1198" s="48" t="str">
        <f t="shared" si="398"/>
        <v/>
      </c>
      <c r="AJ1198" s="48" t="str">
        <f t="shared" si="399"/>
        <v/>
      </c>
      <c r="AK1198" s="52" t="str">
        <f t="shared" si="400"/>
        <v/>
      </c>
      <c r="AL1198" s="52" t="str">
        <f t="shared" si="401"/>
        <v/>
      </c>
      <c r="AM1198" s="48" t="str">
        <f t="shared" si="402"/>
        <v/>
      </c>
      <c r="AN1198" s="48" t="str">
        <f t="shared" si="403"/>
        <v/>
      </c>
      <c r="AP1198" s="18" t="str">
        <f t="shared" si="404"/>
        <v/>
      </c>
      <c r="AQ1198" s="18" t="str">
        <f t="shared" si="405"/>
        <v/>
      </c>
      <c r="AR1198" s="18">
        <v>3.8089999999999999E-2</v>
      </c>
      <c r="AS1198" s="18">
        <f>IF(AF!$D$27="Todos",1,IF(M1198=AF!$D$27,1,0))</f>
        <v>1</v>
      </c>
      <c r="AT1198" s="53">
        <f>IF(AND(E1198=AF!$D$6,OR(LT!M1198=AF!$D$27,AF!$D$27="Todos"),OR(AP1198=AF!$E$8,AQ1198=AF!$E$8)),AR1198+AS1198,0)</f>
        <v>0</v>
      </c>
      <c r="AU1198" s="18" t="str">
        <f t="shared" si="406"/>
        <v/>
      </c>
      <c r="AV1198" s="54" t="str">
        <f t="shared" si="407"/>
        <v/>
      </c>
      <c r="AW1198" s="54" t="str">
        <f t="shared" si="408"/>
        <v/>
      </c>
      <c r="AX1198" s="18" t="str">
        <f t="shared" si="409"/>
        <v/>
      </c>
      <c r="AY1198" s="18" t="str">
        <f t="shared" si="410"/>
        <v/>
      </c>
      <c r="BA1198" s="18">
        <f>IF($E1198=AF!$D$6,IF($M1198="Concluída no prazo",2,IF($M1198="Concluída com atraso",1,0)),0)</f>
        <v>0</v>
      </c>
      <c r="BB1198" s="18">
        <f>IF($E1198=AF!$D$6,IF($M1198="Atrasada",2,IF($M1198="Concluída com atraso",1,0)),0)</f>
        <v>0</v>
      </c>
      <c r="BC1198" s="18">
        <v>1.192E-2</v>
      </c>
      <c r="BD1198" s="18">
        <f t="shared" si="417"/>
        <v>1.192E-2</v>
      </c>
      <c r="BE1198" s="18">
        <f t="shared" si="417"/>
        <v>1.192E-2</v>
      </c>
      <c r="BF1198" s="18" t="str">
        <f t="shared" si="411"/>
        <v/>
      </c>
      <c r="BN1198" s="18" t="str">
        <f t="shared" si="412"/>
        <v>s</v>
      </c>
    </row>
    <row r="1199" spans="3:66" ht="50.1" customHeight="1" thickTop="1" thickBot="1" x14ac:dyDescent="0.3">
      <c r="C1199" s="46"/>
      <c r="D1199" s="46"/>
      <c r="E1199" s="46"/>
      <c r="F1199" s="122"/>
      <c r="G1199" s="122"/>
      <c r="H1199" s="78" t="str">
        <f t="shared" si="413"/>
        <v/>
      </c>
      <c r="I1199" s="78" t="str">
        <f t="shared" si="414"/>
        <v/>
      </c>
      <c r="J1199" s="16"/>
      <c r="K1199" s="46" t="str">
        <f t="shared" si="415"/>
        <v/>
      </c>
      <c r="L1199" s="16"/>
      <c r="M1199" s="16"/>
      <c r="N1199" s="46"/>
      <c r="O1199" s="47" t="str">
        <f t="shared" si="418"/>
        <v/>
      </c>
      <c r="P1199" s="47"/>
      <c r="Q1199" s="48" t="str">
        <f>IFERROR(VLOOKUP(E1199,Funcionários!$C$8:$E$207,3,FALSE),"")</f>
        <v/>
      </c>
      <c r="R1199" s="47"/>
      <c r="S1199" s="49" t="str">
        <f t="shared" si="419"/>
        <v/>
      </c>
      <c r="T1199" s="49">
        <v>1.193E-2</v>
      </c>
      <c r="U1199" s="48" t="str">
        <f>IF(Funcionários!C1200=0,"",Funcionários!C1200)</f>
        <v/>
      </c>
      <c r="V1199" s="50">
        <f>IF(U1199="",0,IF(COUNTIFS($E$7:$E$3006,U1199,$I$7:$I$3006,'RC'!$E$6)=0,0,COUNTIFS($M$7:$M$3006,"Concluída no prazo",$E$7:$E$3006,U1199,$I$7:$I$3006,'RC'!$E$6)/COUNTIFS($E$7:$E$3006,U1199,$I$7:$I$3006,'RC'!$E$6)))</f>
        <v>0</v>
      </c>
      <c r="W1199" s="49">
        <f>SUMIFS($J$7:$J$3006,$E$7:$E$3006,U1199,$I$7:$I$3006,'RC'!$E$6)+SUMIFS($L$7:$L$3006,$E$7:$E$3006,U1199,$I$7:$I$3006,'RC'!$E$6)</f>
        <v>0</v>
      </c>
      <c r="X1199" s="48">
        <f>COUNTIFS($E$7:$E$3006,U1199,$I$7:$I$3006,'RC'!$E$6)</f>
        <v>0</v>
      </c>
      <c r="Y1199" s="48"/>
      <c r="Z1199" s="51" t="str">
        <f>IF(AQ1199='RC'!$E$6,AC1199*1000+AD1199,"")</f>
        <v/>
      </c>
      <c r="AA1199" s="51" t="str">
        <f>IF(AB1199="","",IF(AQ1199='RC'!$E$6,AC1199*1000-AD1199,""))</f>
        <v/>
      </c>
      <c r="AB1199" s="48" t="str">
        <f>IFERROR(VLOOKUP(E1199,Funcionários!$C$8:$E$207,3,FALSE),"")</f>
        <v/>
      </c>
      <c r="AC1199" s="50" t="str">
        <f>IF(AB1199="","",IF(COUNTIFS($AB$7:$AB$3006,AB1199,$AQ$7:$AQ$3006,'RC'!$E$6)=0,"",COUNTIFS($M$7:$M$3006,"Concluída no prazo",$AB$7:$AB$3006,AB1199,$AQ$7:$AQ$3006,'RC'!$E$6)/COUNTIFS($AB$7:$AB$3006,AB1199,$AQ$7:$AQ$3006,'RC'!$E$6)))</f>
        <v/>
      </c>
      <c r="AD1199" s="48">
        <f>SUMIF($AQ$7:$AQ$3006,'RC'!$E$6,$J$7:$J$3006)+SUMIF($AQ$7:$AQ$3006,'RC'!$E$6,$L$7:$L$3006)</f>
        <v>21</v>
      </c>
      <c r="AF1199" s="48">
        <v>3.8079999999996401E-2</v>
      </c>
      <c r="AG1199" s="48">
        <f>IF(OR(AQ1199="",AQ1199&lt;&gt;'RC'!$E$6,AB1199&lt;&gt;'RC'!$D$21),0,1)</f>
        <v>0</v>
      </c>
      <c r="AH1199" s="48">
        <f t="shared" si="416"/>
        <v>3.8079999999996401E-2</v>
      </c>
      <c r="AI1199" s="48" t="str">
        <f t="shared" si="398"/>
        <v/>
      </c>
      <c r="AJ1199" s="48" t="str">
        <f t="shared" si="399"/>
        <v/>
      </c>
      <c r="AK1199" s="52" t="str">
        <f t="shared" si="400"/>
        <v/>
      </c>
      <c r="AL1199" s="52" t="str">
        <f t="shared" si="401"/>
        <v/>
      </c>
      <c r="AM1199" s="48" t="str">
        <f t="shared" si="402"/>
        <v/>
      </c>
      <c r="AN1199" s="48" t="str">
        <f t="shared" si="403"/>
        <v/>
      </c>
      <c r="AP1199" s="18" t="str">
        <f t="shared" si="404"/>
        <v/>
      </c>
      <c r="AQ1199" s="18" t="str">
        <f t="shared" si="405"/>
        <v/>
      </c>
      <c r="AR1199" s="18">
        <v>3.8080000000000003E-2</v>
      </c>
      <c r="AS1199" s="18">
        <f>IF(AF!$D$27="Todos",1,IF(M1199=AF!$D$27,1,0))</f>
        <v>1</v>
      </c>
      <c r="AT1199" s="53">
        <f>IF(AND(E1199=AF!$D$6,OR(LT!M1199=AF!$D$27,AF!$D$27="Todos"),OR(AP1199=AF!$E$8,AQ1199=AF!$E$8)),AR1199+AS1199,0)</f>
        <v>0</v>
      </c>
      <c r="AU1199" s="18" t="str">
        <f t="shared" si="406"/>
        <v/>
      </c>
      <c r="AV1199" s="54" t="str">
        <f t="shared" si="407"/>
        <v/>
      </c>
      <c r="AW1199" s="54" t="str">
        <f t="shared" si="408"/>
        <v/>
      </c>
      <c r="AX1199" s="18" t="str">
        <f t="shared" si="409"/>
        <v/>
      </c>
      <c r="AY1199" s="18" t="str">
        <f t="shared" si="410"/>
        <v/>
      </c>
      <c r="BA1199" s="18">
        <f>IF($E1199=AF!$D$6,IF($M1199="Concluída no prazo",2,IF($M1199="Concluída com atraso",1,0)),0)</f>
        <v>0</v>
      </c>
      <c r="BB1199" s="18">
        <f>IF($E1199=AF!$D$6,IF($M1199="Atrasada",2,IF($M1199="Concluída com atraso",1,0)),0)</f>
        <v>0</v>
      </c>
      <c r="BC1199" s="18">
        <v>1.193E-2</v>
      </c>
      <c r="BD1199" s="18">
        <f t="shared" si="417"/>
        <v>1.193E-2</v>
      </c>
      <c r="BE1199" s="18">
        <f t="shared" si="417"/>
        <v>1.193E-2</v>
      </c>
      <c r="BF1199" s="18" t="str">
        <f t="shared" si="411"/>
        <v/>
      </c>
      <c r="BN1199" s="18" t="str">
        <f t="shared" si="412"/>
        <v>s</v>
      </c>
    </row>
    <row r="1200" spans="3:66" ht="50.1" customHeight="1" thickTop="1" thickBot="1" x14ac:dyDescent="0.3">
      <c r="C1200" s="46"/>
      <c r="D1200" s="46"/>
      <c r="E1200" s="46"/>
      <c r="F1200" s="122"/>
      <c r="G1200" s="122"/>
      <c r="H1200" s="78" t="str">
        <f t="shared" si="413"/>
        <v/>
      </c>
      <c r="I1200" s="78" t="str">
        <f t="shared" si="414"/>
        <v/>
      </c>
      <c r="J1200" s="16"/>
      <c r="K1200" s="46" t="str">
        <f t="shared" si="415"/>
        <v/>
      </c>
      <c r="L1200" s="16"/>
      <c r="M1200" s="16"/>
      <c r="N1200" s="46"/>
      <c r="O1200" s="47" t="str">
        <f t="shared" si="418"/>
        <v/>
      </c>
      <c r="P1200" s="47"/>
      <c r="Q1200" s="48" t="str">
        <f>IFERROR(VLOOKUP(E1200,Funcionários!$C$8:$E$207,3,FALSE),"")</f>
        <v/>
      </c>
      <c r="R1200" s="47"/>
      <c r="S1200" s="49" t="str">
        <f t="shared" si="419"/>
        <v/>
      </c>
      <c r="T1200" s="49">
        <v>1.1939999999999999E-2</v>
      </c>
      <c r="U1200" s="48" t="str">
        <f>IF(Funcionários!C1201=0,"",Funcionários!C1201)</f>
        <v/>
      </c>
      <c r="V1200" s="50">
        <f>IF(U1200="",0,IF(COUNTIFS($E$7:$E$3006,U1200,$I$7:$I$3006,'RC'!$E$6)=0,0,COUNTIFS($M$7:$M$3006,"Concluída no prazo",$E$7:$E$3006,U1200,$I$7:$I$3006,'RC'!$E$6)/COUNTIFS($E$7:$E$3006,U1200,$I$7:$I$3006,'RC'!$E$6)))</f>
        <v>0</v>
      </c>
      <c r="W1200" s="49">
        <f>SUMIFS($J$7:$J$3006,$E$7:$E$3006,U1200,$I$7:$I$3006,'RC'!$E$6)+SUMIFS($L$7:$L$3006,$E$7:$E$3006,U1200,$I$7:$I$3006,'RC'!$E$6)</f>
        <v>0</v>
      </c>
      <c r="X1200" s="48">
        <f>COUNTIFS($E$7:$E$3006,U1200,$I$7:$I$3006,'RC'!$E$6)</f>
        <v>0</v>
      </c>
      <c r="Y1200" s="48"/>
      <c r="Z1200" s="51" t="str">
        <f>IF(AQ1200='RC'!$E$6,AC1200*1000+AD1200,"")</f>
        <v/>
      </c>
      <c r="AA1200" s="51" t="str">
        <f>IF(AB1200="","",IF(AQ1200='RC'!$E$6,AC1200*1000-AD1200,""))</f>
        <v/>
      </c>
      <c r="AB1200" s="48" t="str">
        <f>IFERROR(VLOOKUP(E1200,Funcionários!$C$8:$E$207,3,FALSE),"")</f>
        <v/>
      </c>
      <c r="AC1200" s="50" t="str">
        <f>IF(AB1200="","",IF(COUNTIFS($AB$7:$AB$3006,AB1200,$AQ$7:$AQ$3006,'RC'!$E$6)=0,"",COUNTIFS($M$7:$M$3006,"Concluída no prazo",$AB$7:$AB$3006,AB1200,$AQ$7:$AQ$3006,'RC'!$E$6)/COUNTIFS($AB$7:$AB$3006,AB1200,$AQ$7:$AQ$3006,'RC'!$E$6)))</f>
        <v/>
      </c>
      <c r="AD1200" s="48">
        <f>SUMIF($AQ$7:$AQ$3006,'RC'!$E$6,$J$7:$J$3006)+SUMIF($AQ$7:$AQ$3006,'RC'!$E$6,$L$7:$L$3006)</f>
        <v>21</v>
      </c>
      <c r="AF1200" s="48">
        <v>3.8069999999996301E-2</v>
      </c>
      <c r="AG1200" s="48">
        <f>IF(OR(AQ1200="",AQ1200&lt;&gt;'RC'!$E$6,AB1200&lt;&gt;'RC'!$D$21),0,1)</f>
        <v>0</v>
      </c>
      <c r="AH1200" s="48">
        <f t="shared" si="416"/>
        <v>3.8069999999996301E-2</v>
      </c>
      <c r="AI1200" s="48" t="str">
        <f t="shared" si="398"/>
        <v/>
      </c>
      <c r="AJ1200" s="48" t="str">
        <f t="shared" si="399"/>
        <v/>
      </c>
      <c r="AK1200" s="52" t="str">
        <f t="shared" si="400"/>
        <v/>
      </c>
      <c r="AL1200" s="52" t="str">
        <f t="shared" si="401"/>
        <v/>
      </c>
      <c r="AM1200" s="48" t="str">
        <f t="shared" si="402"/>
        <v/>
      </c>
      <c r="AN1200" s="48" t="str">
        <f t="shared" si="403"/>
        <v/>
      </c>
      <c r="AP1200" s="18" t="str">
        <f t="shared" si="404"/>
        <v/>
      </c>
      <c r="AQ1200" s="18" t="str">
        <f t="shared" si="405"/>
        <v/>
      </c>
      <c r="AR1200" s="18">
        <v>3.807E-2</v>
      </c>
      <c r="AS1200" s="18">
        <f>IF(AF!$D$27="Todos",1,IF(M1200=AF!$D$27,1,0))</f>
        <v>1</v>
      </c>
      <c r="AT1200" s="53">
        <f>IF(AND(E1200=AF!$D$6,OR(LT!M1200=AF!$D$27,AF!$D$27="Todos"),OR(AP1200=AF!$E$8,AQ1200=AF!$E$8)),AR1200+AS1200,0)</f>
        <v>0</v>
      </c>
      <c r="AU1200" s="18" t="str">
        <f t="shared" si="406"/>
        <v/>
      </c>
      <c r="AV1200" s="54" t="str">
        <f t="shared" si="407"/>
        <v/>
      </c>
      <c r="AW1200" s="54" t="str">
        <f t="shared" si="408"/>
        <v/>
      </c>
      <c r="AX1200" s="18" t="str">
        <f t="shared" si="409"/>
        <v/>
      </c>
      <c r="AY1200" s="18" t="str">
        <f t="shared" si="410"/>
        <v/>
      </c>
      <c r="BA1200" s="18">
        <f>IF($E1200=AF!$D$6,IF($M1200="Concluída no prazo",2,IF($M1200="Concluída com atraso",1,0)),0)</f>
        <v>0</v>
      </c>
      <c r="BB1200" s="18">
        <f>IF($E1200=AF!$D$6,IF($M1200="Atrasada",2,IF($M1200="Concluída com atraso",1,0)),0)</f>
        <v>0</v>
      </c>
      <c r="BC1200" s="18">
        <v>1.1939999999999999E-2</v>
      </c>
      <c r="BD1200" s="18">
        <f t="shared" si="417"/>
        <v>1.1939999999999999E-2</v>
      </c>
      <c r="BE1200" s="18">
        <f t="shared" si="417"/>
        <v>1.1939999999999999E-2</v>
      </c>
      <c r="BF1200" s="18" t="str">
        <f t="shared" si="411"/>
        <v/>
      </c>
      <c r="BN1200" s="18" t="str">
        <f t="shared" si="412"/>
        <v>s</v>
      </c>
    </row>
    <row r="1201" spans="3:66" ht="50.1" customHeight="1" thickTop="1" thickBot="1" x14ac:dyDescent="0.3">
      <c r="C1201" s="46"/>
      <c r="D1201" s="46"/>
      <c r="E1201" s="46"/>
      <c r="F1201" s="122"/>
      <c r="G1201" s="122"/>
      <c r="H1201" s="78" t="str">
        <f t="shared" si="413"/>
        <v/>
      </c>
      <c r="I1201" s="78" t="str">
        <f t="shared" si="414"/>
        <v/>
      </c>
      <c r="J1201" s="16"/>
      <c r="K1201" s="46" t="str">
        <f t="shared" si="415"/>
        <v/>
      </c>
      <c r="L1201" s="16"/>
      <c r="M1201" s="16"/>
      <c r="N1201" s="46"/>
      <c r="O1201" s="47" t="str">
        <f t="shared" si="418"/>
        <v/>
      </c>
      <c r="P1201" s="47"/>
      <c r="Q1201" s="48" t="str">
        <f>IFERROR(VLOOKUP(E1201,Funcionários!$C$8:$E$207,3,FALSE),"")</f>
        <v/>
      </c>
      <c r="R1201" s="47"/>
      <c r="S1201" s="49" t="str">
        <f t="shared" si="419"/>
        <v/>
      </c>
      <c r="T1201" s="49">
        <v>1.1950000000000001E-2</v>
      </c>
      <c r="U1201" s="48" t="str">
        <f>IF(Funcionários!C1202=0,"",Funcionários!C1202)</f>
        <v/>
      </c>
      <c r="V1201" s="50">
        <f>IF(U1201="",0,IF(COUNTIFS($E$7:$E$3006,U1201,$I$7:$I$3006,'RC'!$E$6)=0,0,COUNTIFS($M$7:$M$3006,"Concluída no prazo",$E$7:$E$3006,U1201,$I$7:$I$3006,'RC'!$E$6)/COUNTIFS($E$7:$E$3006,U1201,$I$7:$I$3006,'RC'!$E$6)))</f>
        <v>0</v>
      </c>
      <c r="W1201" s="49">
        <f>SUMIFS($J$7:$J$3006,$E$7:$E$3006,U1201,$I$7:$I$3006,'RC'!$E$6)+SUMIFS($L$7:$L$3006,$E$7:$E$3006,U1201,$I$7:$I$3006,'RC'!$E$6)</f>
        <v>0</v>
      </c>
      <c r="X1201" s="48">
        <f>COUNTIFS($E$7:$E$3006,U1201,$I$7:$I$3006,'RC'!$E$6)</f>
        <v>0</v>
      </c>
      <c r="Y1201" s="48"/>
      <c r="Z1201" s="51" t="str">
        <f>IF(AQ1201='RC'!$E$6,AC1201*1000+AD1201,"")</f>
        <v/>
      </c>
      <c r="AA1201" s="51" t="str">
        <f>IF(AB1201="","",IF(AQ1201='RC'!$E$6,AC1201*1000-AD1201,""))</f>
        <v/>
      </c>
      <c r="AB1201" s="48" t="str">
        <f>IFERROR(VLOOKUP(E1201,Funcionários!$C$8:$E$207,3,FALSE),"")</f>
        <v/>
      </c>
      <c r="AC1201" s="50" t="str">
        <f>IF(AB1201="","",IF(COUNTIFS($AB$7:$AB$3006,AB1201,$AQ$7:$AQ$3006,'RC'!$E$6)=0,"",COUNTIFS($M$7:$M$3006,"Concluída no prazo",$AB$7:$AB$3006,AB1201,$AQ$7:$AQ$3006,'RC'!$E$6)/COUNTIFS($AB$7:$AB$3006,AB1201,$AQ$7:$AQ$3006,'RC'!$E$6)))</f>
        <v/>
      </c>
      <c r="AD1201" s="48">
        <f>SUMIF($AQ$7:$AQ$3006,'RC'!$E$6,$J$7:$J$3006)+SUMIF($AQ$7:$AQ$3006,'RC'!$E$6,$L$7:$L$3006)</f>
        <v>21</v>
      </c>
      <c r="AF1201" s="48">
        <v>3.8059999999996298E-2</v>
      </c>
      <c r="AG1201" s="48">
        <f>IF(OR(AQ1201="",AQ1201&lt;&gt;'RC'!$E$6,AB1201&lt;&gt;'RC'!$D$21),0,1)</f>
        <v>0</v>
      </c>
      <c r="AH1201" s="48">
        <f t="shared" si="416"/>
        <v>3.8059999999996298E-2</v>
      </c>
      <c r="AI1201" s="48" t="str">
        <f t="shared" si="398"/>
        <v/>
      </c>
      <c r="AJ1201" s="48" t="str">
        <f t="shared" si="399"/>
        <v/>
      </c>
      <c r="AK1201" s="52" t="str">
        <f t="shared" si="400"/>
        <v/>
      </c>
      <c r="AL1201" s="52" t="str">
        <f t="shared" si="401"/>
        <v/>
      </c>
      <c r="AM1201" s="48" t="str">
        <f t="shared" si="402"/>
        <v/>
      </c>
      <c r="AN1201" s="48" t="str">
        <f t="shared" si="403"/>
        <v/>
      </c>
      <c r="AP1201" s="18" t="str">
        <f t="shared" si="404"/>
        <v/>
      </c>
      <c r="AQ1201" s="18" t="str">
        <f t="shared" si="405"/>
        <v/>
      </c>
      <c r="AR1201" s="18">
        <v>3.8059999999999997E-2</v>
      </c>
      <c r="AS1201" s="18">
        <f>IF(AF!$D$27="Todos",1,IF(M1201=AF!$D$27,1,0))</f>
        <v>1</v>
      </c>
      <c r="AT1201" s="53">
        <f>IF(AND(E1201=AF!$D$6,OR(LT!M1201=AF!$D$27,AF!$D$27="Todos"),OR(AP1201=AF!$E$8,AQ1201=AF!$E$8)),AR1201+AS1201,0)</f>
        <v>0</v>
      </c>
      <c r="AU1201" s="18" t="str">
        <f t="shared" si="406"/>
        <v/>
      </c>
      <c r="AV1201" s="54" t="str">
        <f t="shared" si="407"/>
        <v/>
      </c>
      <c r="AW1201" s="54" t="str">
        <f t="shared" si="408"/>
        <v/>
      </c>
      <c r="AX1201" s="18" t="str">
        <f t="shared" si="409"/>
        <v/>
      </c>
      <c r="AY1201" s="18" t="str">
        <f t="shared" si="410"/>
        <v/>
      </c>
      <c r="BA1201" s="18">
        <f>IF($E1201=AF!$D$6,IF($M1201="Concluída no prazo",2,IF($M1201="Concluída com atraso",1,0)),0)</f>
        <v>0</v>
      </c>
      <c r="BB1201" s="18">
        <f>IF($E1201=AF!$D$6,IF($M1201="Atrasada",2,IF($M1201="Concluída com atraso",1,0)),0)</f>
        <v>0</v>
      </c>
      <c r="BC1201" s="18">
        <v>1.1950000000000001E-2</v>
      </c>
      <c r="BD1201" s="18">
        <f t="shared" si="417"/>
        <v>1.1950000000000001E-2</v>
      </c>
      <c r="BE1201" s="18">
        <f t="shared" si="417"/>
        <v>1.1950000000000001E-2</v>
      </c>
      <c r="BF1201" s="18" t="str">
        <f t="shared" si="411"/>
        <v/>
      </c>
      <c r="BN1201" s="18" t="str">
        <f t="shared" si="412"/>
        <v>s</v>
      </c>
    </row>
    <row r="1202" spans="3:66" ht="50.1" customHeight="1" thickTop="1" thickBot="1" x14ac:dyDescent="0.3">
      <c r="C1202" s="46"/>
      <c r="D1202" s="46"/>
      <c r="E1202" s="46"/>
      <c r="F1202" s="122"/>
      <c r="G1202" s="122"/>
      <c r="H1202" s="78" t="str">
        <f t="shared" si="413"/>
        <v/>
      </c>
      <c r="I1202" s="78" t="str">
        <f t="shared" si="414"/>
        <v/>
      </c>
      <c r="J1202" s="16"/>
      <c r="K1202" s="46" t="str">
        <f t="shared" si="415"/>
        <v/>
      </c>
      <c r="L1202" s="16"/>
      <c r="M1202" s="16"/>
      <c r="N1202" s="46"/>
      <c r="O1202" s="47" t="str">
        <f t="shared" si="418"/>
        <v/>
      </c>
      <c r="P1202" s="47"/>
      <c r="Q1202" s="48" t="str">
        <f>IFERROR(VLOOKUP(E1202,Funcionários!$C$8:$E$207,3,FALSE),"")</f>
        <v/>
      </c>
      <c r="R1202" s="47"/>
      <c r="S1202" s="49" t="str">
        <f t="shared" si="419"/>
        <v/>
      </c>
      <c r="T1202" s="49">
        <v>1.196E-2</v>
      </c>
      <c r="U1202" s="48" t="str">
        <f>IF(Funcionários!C1203=0,"",Funcionários!C1203)</f>
        <v/>
      </c>
      <c r="V1202" s="50">
        <f>IF(U1202="",0,IF(COUNTIFS($E$7:$E$3006,U1202,$I$7:$I$3006,'RC'!$E$6)=0,0,COUNTIFS($M$7:$M$3006,"Concluída no prazo",$E$7:$E$3006,U1202,$I$7:$I$3006,'RC'!$E$6)/COUNTIFS($E$7:$E$3006,U1202,$I$7:$I$3006,'RC'!$E$6)))</f>
        <v>0</v>
      </c>
      <c r="W1202" s="49">
        <f>SUMIFS($J$7:$J$3006,$E$7:$E$3006,U1202,$I$7:$I$3006,'RC'!$E$6)+SUMIFS($L$7:$L$3006,$E$7:$E$3006,U1202,$I$7:$I$3006,'RC'!$E$6)</f>
        <v>0</v>
      </c>
      <c r="X1202" s="48">
        <f>COUNTIFS($E$7:$E$3006,U1202,$I$7:$I$3006,'RC'!$E$6)</f>
        <v>0</v>
      </c>
      <c r="Y1202" s="48"/>
      <c r="Z1202" s="51" t="str">
        <f>IF(AQ1202='RC'!$E$6,AC1202*1000+AD1202,"")</f>
        <v/>
      </c>
      <c r="AA1202" s="51" t="str">
        <f>IF(AB1202="","",IF(AQ1202='RC'!$E$6,AC1202*1000-AD1202,""))</f>
        <v/>
      </c>
      <c r="AB1202" s="48" t="str">
        <f>IFERROR(VLOOKUP(E1202,Funcionários!$C$8:$E$207,3,FALSE),"")</f>
        <v/>
      </c>
      <c r="AC1202" s="50" t="str">
        <f>IF(AB1202="","",IF(COUNTIFS($AB$7:$AB$3006,AB1202,$AQ$7:$AQ$3006,'RC'!$E$6)=0,"",COUNTIFS($M$7:$M$3006,"Concluída no prazo",$AB$7:$AB$3006,AB1202,$AQ$7:$AQ$3006,'RC'!$E$6)/COUNTIFS($AB$7:$AB$3006,AB1202,$AQ$7:$AQ$3006,'RC'!$E$6)))</f>
        <v/>
      </c>
      <c r="AD1202" s="48">
        <f>SUMIF($AQ$7:$AQ$3006,'RC'!$E$6,$J$7:$J$3006)+SUMIF($AQ$7:$AQ$3006,'RC'!$E$6,$L$7:$L$3006)</f>
        <v>21</v>
      </c>
      <c r="AF1202" s="48">
        <v>3.8049999999996302E-2</v>
      </c>
      <c r="AG1202" s="48">
        <f>IF(OR(AQ1202="",AQ1202&lt;&gt;'RC'!$E$6,AB1202&lt;&gt;'RC'!$D$21),0,1)</f>
        <v>0</v>
      </c>
      <c r="AH1202" s="48">
        <f t="shared" si="416"/>
        <v>3.8049999999996302E-2</v>
      </c>
      <c r="AI1202" s="48" t="str">
        <f t="shared" si="398"/>
        <v/>
      </c>
      <c r="AJ1202" s="48" t="str">
        <f t="shared" si="399"/>
        <v/>
      </c>
      <c r="AK1202" s="52" t="str">
        <f t="shared" si="400"/>
        <v/>
      </c>
      <c r="AL1202" s="52" t="str">
        <f t="shared" si="401"/>
        <v/>
      </c>
      <c r="AM1202" s="48" t="str">
        <f t="shared" si="402"/>
        <v/>
      </c>
      <c r="AN1202" s="48" t="str">
        <f t="shared" si="403"/>
        <v/>
      </c>
      <c r="AP1202" s="18" t="str">
        <f t="shared" si="404"/>
        <v/>
      </c>
      <c r="AQ1202" s="18" t="str">
        <f t="shared" si="405"/>
        <v/>
      </c>
      <c r="AR1202" s="18">
        <v>3.805E-2</v>
      </c>
      <c r="AS1202" s="18">
        <f>IF(AF!$D$27="Todos",1,IF(M1202=AF!$D$27,1,0))</f>
        <v>1</v>
      </c>
      <c r="AT1202" s="53">
        <f>IF(AND(E1202=AF!$D$6,OR(LT!M1202=AF!$D$27,AF!$D$27="Todos"),OR(AP1202=AF!$E$8,AQ1202=AF!$E$8)),AR1202+AS1202,0)</f>
        <v>0</v>
      </c>
      <c r="AU1202" s="18" t="str">
        <f t="shared" si="406"/>
        <v/>
      </c>
      <c r="AV1202" s="54" t="str">
        <f t="shared" si="407"/>
        <v/>
      </c>
      <c r="AW1202" s="54" t="str">
        <f t="shared" si="408"/>
        <v/>
      </c>
      <c r="AX1202" s="18" t="str">
        <f t="shared" si="409"/>
        <v/>
      </c>
      <c r="AY1202" s="18" t="str">
        <f t="shared" si="410"/>
        <v/>
      </c>
      <c r="BA1202" s="18">
        <f>IF($E1202=AF!$D$6,IF($M1202="Concluída no prazo",2,IF($M1202="Concluída com atraso",1,0)),0)</f>
        <v>0</v>
      </c>
      <c r="BB1202" s="18">
        <f>IF($E1202=AF!$D$6,IF($M1202="Atrasada",2,IF($M1202="Concluída com atraso",1,0)),0)</f>
        <v>0</v>
      </c>
      <c r="BC1202" s="18">
        <v>1.196E-2</v>
      </c>
      <c r="BD1202" s="18">
        <f t="shared" si="417"/>
        <v>1.196E-2</v>
      </c>
      <c r="BE1202" s="18">
        <f t="shared" si="417"/>
        <v>1.196E-2</v>
      </c>
      <c r="BF1202" s="18" t="str">
        <f t="shared" si="411"/>
        <v/>
      </c>
      <c r="BN1202" s="18" t="str">
        <f t="shared" si="412"/>
        <v>s</v>
      </c>
    </row>
    <row r="1203" spans="3:66" ht="50.1" customHeight="1" thickTop="1" thickBot="1" x14ac:dyDescent="0.3">
      <c r="C1203" s="46"/>
      <c r="D1203" s="46"/>
      <c r="E1203" s="46"/>
      <c r="F1203" s="122"/>
      <c r="G1203" s="122"/>
      <c r="H1203" s="78" t="str">
        <f t="shared" si="413"/>
        <v/>
      </c>
      <c r="I1203" s="78" t="str">
        <f t="shared" si="414"/>
        <v/>
      </c>
      <c r="J1203" s="16"/>
      <c r="K1203" s="46" t="str">
        <f t="shared" si="415"/>
        <v/>
      </c>
      <c r="L1203" s="16"/>
      <c r="M1203" s="16"/>
      <c r="N1203" s="46"/>
      <c r="O1203" s="47" t="str">
        <f t="shared" si="418"/>
        <v/>
      </c>
      <c r="P1203" s="47"/>
      <c r="Q1203" s="48" t="str">
        <f>IFERROR(VLOOKUP(E1203,Funcionários!$C$8:$E$207,3,FALSE),"")</f>
        <v/>
      </c>
      <c r="R1203" s="47"/>
      <c r="S1203" s="49" t="str">
        <f t="shared" si="419"/>
        <v/>
      </c>
      <c r="T1203" s="49">
        <v>1.197E-2</v>
      </c>
      <c r="U1203" s="48" t="str">
        <f>IF(Funcionários!C1204=0,"",Funcionários!C1204)</f>
        <v/>
      </c>
      <c r="V1203" s="50">
        <f>IF(U1203="",0,IF(COUNTIFS($E$7:$E$3006,U1203,$I$7:$I$3006,'RC'!$E$6)=0,0,COUNTIFS($M$7:$M$3006,"Concluída no prazo",$E$7:$E$3006,U1203,$I$7:$I$3006,'RC'!$E$6)/COUNTIFS($E$7:$E$3006,U1203,$I$7:$I$3006,'RC'!$E$6)))</f>
        <v>0</v>
      </c>
      <c r="W1203" s="49">
        <f>SUMIFS($J$7:$J$3006,$E$7:$E$3006,U1203,$I$7:$I$3006,'RC'!$E$6)+SUMIFS($L$7:$L$3006,$E$7:$E$3006,U1203,$I$7:$I$3006,'RC'!$E$6)</f>
        <v>0</v>
      </c>
      <c r="X1203" s="48">
        <f>COUNTIFS($E$7:$E$3006,U1203,$I$7:$I$3006,'RC'!$E$6)</f>
        <v>0</v>
      </c>
      <c r="Y1203" s="48"/>
      <c r="Z1203" s="51" t="str">
        <f>IF(AQ1203='RC'!$E$6,AC1203*1000+AD1203,"")</f>
        <v/>
      </c>
      <c r="AA1203" s="51" t="str">
        <f>IF(AB1203="","",IF(AQ1203='RC'!$E$6,AC1203*1000-AD1203,""))</f>
        <v/>
      </c>
      <c r="AB1203" s="48" t="str">
        <f>IFERROR(VLOOKUP(E1203,Funcionários!$C$8:$E$207,3,FALSE),"")</f>
        <v/>
      </c>
      <c r="AC1203" s="50" t="str">
        <f>IF(AB1203="","",IF(COUNTIFS($AB$7:$AB$3006,AB1203,$AQ$7:$AQ$3006,'RC'!$E$6)=0,"",COUNTIFS($M$7:$M$3006,"Concluída no prazo",$AB$7:$AB$3006,AB1203,$AQ$7:$AQ$3006,'RC'!$E$6)/COUNTIFS($AB$7:$AB$3006,AB1203,$AQ$7:$AQ$3006,'RC'!$E$6)))</f>
        <v/>
      </c>
      <c r="AD1203" s="48">
        <f>SUMIF($AQ$7:$AQ$3006,'RC'!$E$6,$J$7:$J$3006)+SUMIF($AQ$7:$AQ$3006,'RC'!$E$6,$L$7:$L$3006)</f>
        <v>21</v>
      </c>
      <c r="AF1203" s="48">
        <v>3.8039999999996299E-2</v>
      </c>
      <c r="AG1203" s="48">
        <f>IF(OR(AQ1203="",AQ1203&lt;&gt;'RC'!$E$6,AB1203&lt;&gt;'RC'!$D$21),0,1)</f>
        <v>0</v>
      </c>
      <c r="AH1203" s="48">
        <f t="shared" si="416"/>
        <v>3.8039999999996299E-2</v>
      </c>
      <c r="AI1203" s="48" t="str">
        <f t="shared" si="398"/>
        <v/>
      </c>
      <c r="AJ1203" s="48" t="str">
        <f t="shared" si="399"/>
        <v/>
      </c>
      <c r="AK1203" s="52" t="str">
        <f t="shared" si="400"/>
        <v/>
      </c>
      <c r="AL1203" s="52" t="str">
        <f t="shared" si="401"/>
        <v/>
      </c>
      <c r="AM1203" s="48" t="str">
        <f t="shared" si="402"/>
        <v/>
      </c>
      <c r="AN1203" s="48" t="str">
        <f t="shared" si="403"/>
        <v/>
      </c>
      <c r="AP1203" s="18" t="str">
        <f t="shared" si="404"/>
        <v/>
      </c>
      <c r="AQ1203" s="18" t="str">
        <f t="shared" si="405"/>
        <v/>
      </c>
      <c r="AR1203" s="18">
        <v>3.8039999999999997E-2</v>
      </c>
      <c r="AS1203" s="18">
        <f>IF(AF!$D$27="Todos",1,IF(M1203=AF!$D$27,1,0))</f>
        <v>1</v>
      </c>
      <c r="AT1203" s="53">
        <f>IF(AND(E1203=AF!$D$6,OR(LT!M1203=AF!$D$27,AF!$D$27="Todos"),OR(AP1203=AF!$E$8,AQ1203=AF!$E$8)),AR1203+AS1203,0)</f>
        <v>0</v>
      </c>
      <c r="AU1203" s="18" t="str">
        <f t="shared" si="406"/>
        <v/>
      </c>
      <c r="AV1203" s="54" t="str">
        <f t="shared" si="407"/>
        <v/>
      </c>
      <c r="AW1203" s="54" t="str">
        <f t="shared" si="408"/>
        <v/>
      </c>
      <c r="AX1203" s="18" t="str">
        <f t="shared" si="409"/>
        <v/>
      </c>
      <c r="AY1203" s="18" t="str">
        <f t="shared" si="410"/>
        <v/>
      </c>
      <c r="BA1203" s="18">
        <f>IF($E1203=AF!$D$6,IF($M1203="Concluída no prazo",2,IF($M1203="Concluída com atraso",1,0)),0)</f>
        <v>0</v>
      </c>
      <c r="BB1203" s="18">
        <f>IF($E1203=AF!$D$6,IF($M1203="Atrasada",2,IF($M1203="Concluída com atraso",1,0)),0)</f>
        <v>0</v>
      </c>
      <c r="BC1203" s="18">
        <v>1.197E-2</v>
      </c>
      <c r="BD1203" s="18">
        <f t="shared" si="417"/>
        <v>1.197E-2</v>
      </c>
      <c r="BE1203" s="18">
        <f t="shared" si="417"/>
        <v>1.197E-2</v>
      </c>
      <c r="BF1203" s="18" t="str">
        <f t="shared" si="411"/>
        <v/>
      </c>
      <c r="BN1203" s="18" t="str">
        <f t="shared" si="412"/>
        <v>s</v>
      </c>
    </row>
    <row r="1204" spans="3:66" ht="50.1" customHeight="1" thickTop="1" thickBot="1" x14ac:dyDescent="0.3">
      <c r="C1204" s="46"/>
      <c r="D1204" s="46"/>
      <c r="E1204" s="46"/>
      <c r="F1204" s="122"/>
      <c r="G1204" s="122"/>
      <c r="H1204" s="78" t="str">
        <f t="shared" si="413"/>
        <v/>
      </c>
      <c r="I1204" s="78" t="str">
        <f t="shared" si="414"/>
        <v/>
      </c>
      <c r="J1204" s="16"/>
      <c r="K1204" s="46" t="str">
        <f t="shared" si="415"/>
        <v/>
      </c>
      <c r="L1204" s="16"/>
      <c r="M1204" s="16"/>
      <c r="N1204" s="46"/>
      <c r="O1204" s="47" t="str">
        <f t="shared" si="418"/>
        <v/>
      </c>
      <c r="P1204" s="47"/>
      <c r="Q1204" s="48" t="str">
        <f>IFERROR(VLOOKUP(E1204,Funcionários!$C$8:$E$207,3,FALSE),"")</f>
        <v/>
      </c>
      <c r="R1204" s="47"/>
      <c r="S1204" s="49" t="str">
        <f t="shared" si="419"/>
        <v/>
      </c>
      <c r="T1204" s="49">
        <v>1.1979999999999999E-2</v>
      </c>
      <c r="U1204" s="48" t="str">
        <f>IF(Funcionários!C1205=0,"",Funcionários!C1205)</f>
        <v/>
      </c>
      <c r="V1204" s="50">
        <f>IF(U1204="",0,IF(COUNTIFS($E$7:$E$3006,U1204,$I$7:$I$3006,'RC'!$E$6)=0,0,COUNTIFS($M$7:$M$3006,"Concluída no prazo",$E$7:$E$3006,U1204,$I$7:$I$3006,'RC'!$E$6)/COUNTIFS($E$7:$E$3006,U1204,$I$7:$I$3006,'RC'!$E$6)))</f>
        <v>0</v>
      </c>
      <c r="W1204" s="49">
        <f>SUMIFS($J$7:$J$3006,$E$7:$E$3006,U1204,$I$7:$I$3006,'RC'!$E$6)+SUMIFS($L$7:$L$3006,$E$7:$E$3006,U1204,$I$7:$I$3006,'RC'!$E$6)</f>
        <v>0</v>
      </c>
      <c r="X1204" s="48">
        <f>COUNTIFS($E$7:$E$3006,U1204,$I$7:$I$3006,'RC'!$E$6)</f>
        <v>0</v>
      </c>
      <c r="Y1204" s="48"/>
      <c r="Z1204" s="51" t="str">
        <f>IF(AQ1204='RC'!$E$6,AC1204*1000+AD1204,"")</f>
        <v/>
      </c>
      <c r="AA1204" s="51" t="str">
        <f>IF(AB1204="","",IF(AQ1204='RC'!$E$6,AC1204*1000-AD1204,""))</f>
        <v/>
      </c>
      <c r="AB1204" s="48" t="str">
        <f>IFERROR(VLOOKUP(E1204,Funcionários!$C$8:$E$207,3,FALSE),"")</f>
        <v/>
      </c>
      <c r="AC1204" s="50" t="str">
        <f>IF(AB1204="","",IF(COUNTIFS($AB$7:$AB$3006,AB1204,$AQ$7:$AQ$3006,'RC'!$E$6)=0,"",COUNTIFS($M$7:$M$3006,"Concluída no prazo",$AB$7:$AB$3006,AB1204,$AQ$7:$AQ$3006,'RC'!$E$6)/COUNTIFS($AB$7:$AB$3006,AB1204,$AQ$7:$AQ$3006,'RC'!$E$6)))</f>
        <v/>
      </c>
      <c r="AD1204" s="48">
        <f>SUMIF($AQ$7:$AQ$3006,'RC'!$E$6,$J$7:$J$3006)+SUMIF($AQ$7:$AQ$3006,'RC'!$E$6,$L$7:$L$3006)</f>
        <v>21</v>
      </c>
      <c r="AF1204" s="48">
        <v>3.8029999999996303E-2</v>
      </c>
      <c r="AG1204" s="48">
        <f>IF(OR(AQ1204="",AQ1204&lt;&gt;'RC'!$E$6,AB1204&lt;&gt;'RC'!$D$21),0,1)</f>
        <v>0</v>
      </c>
      <c r="AH1204" s="48">
        <f t="shared" si="416"/>
        <v>3.8029999999996303E-2</v>
      </c>
      <c r="AI1204" s="48" t="str">
        <f t="shared" si="398"/>
        <v/>
      </c>
      <c r="AJ1204" s="48" t="str">
        <f t="shared" si="399"/>
        <v/>
      </c>
      <c r="AK1204" s="52" t="str">
        <f t="shared" si="400"/>
        <v/>
      </c>
      <c r="AL1204" s="52" t="str">
        <f t="shared" si="401"/>
        <v/>
      </c>
      <c r="AM1204" s="48" t="str">
        <f t="shared" si="402"/>
        <v/>
      </c>
      <c r="AN1204" s="48" t="str">
        <f t="shared" si="403"/>
        <v/>
      </c>
      <c r="AP1204" s="18" t="str">
        <f t="shared" si="404"/>
        <v/>
      </c>
      <c r="AQ1204" s="18" t="str">
        <f t="shared" si="405"/>
        <v/>
      </c>
      <c r="AR1204" s="18">
        <v>3.8030000000000001E-2</v>
      </c>
      <c r="AS1204" s="18">
        <f>IF(AF!$D$27="Todos",1,IF(M1204=AF!$D$27,1,0))</f>
        <v>1</v>
      </c>
      <c r="AT1204" s="53">
        <f>IF(AND(E1204=AF!$D$6,OR(LT!M1204=AF!$D$27,AF!$D$27="Todos"),OR(AP1204=AF!$E$8,AQ1204=AF!$E$8)),AR1204+AS1204,0)</f>
        <v>0</v>
      </c>
      <c r="AU1204" s="18" t="str">
        <f t="shared" si="406"/>
        <v/>
      </c>
      <c r="AV1204" s="54" t="str">
        <f t="shared" si="407"/>
        <v/>
      </c>
      <c r="AW1204" s="54" t="str">
        <f t="shared" si="408"/>
        <v/>
      </c>
      <c r="AX1204" s="18" t="str">
        <f t="shared" si="409"/>
        <v/>
      </c>
      <c r="AY1204" s="18" t="str">
        <f t="shared" si="410"/>
        <v/>
      </c>
      <c r="BA1204" s="18">
        <f>IF($E1204=AF!$D$6,IF($M1204="Concluída no prazo",2,IF($M1204="Concluída com atraso",1,0)),0)</f>
        <v>0</v>
      </c>
      <c r="BB1204" s="18">
        <f>IF($E1204=AF!$D$6,IF($M1204="Atrasada",2,IF($M1204="Concluída com atraso",1,0)),0)</f>
        <v>0</v>
      </c>
      <c r="BC1204" s="18">
        <v>1.1979999999999999E-2</v>
      </c>
      <c r="BD1204" s="18">
        <f t="shared" si="417"/>
        <v>1.1979999999999999E-2</v>
      </c>
      <c r="BE1204" s="18">
        <f t="shared" si="417"/>
        <v>1.1979999999999999E-2</v>
      </c>
      <c r="BF1204" s="18" t="str">
        <f t="shared" si="411"/>
        <v/>
      </c>
      <c r="BN1204" s="18" t="str">
        <f t="shared" si="412"/>
        <v>s</v>
      </c>
    </row>
    <row r="1205" spans="3:66" ht="50.1" customHeight="1" thickTop="1" thickBot="1" x14ac:dyDescent="0.3">
      <c r="C1205" s="46"/>
      <c r="D1205" s="46"/>
      <c r="E1205" s="46"/>
      <c r="F1205" s="122"/>
      <c r="G1205" s="122"/>
      <c r="H1205" s="78" t="str">
        <f t="shared" si="413"/>
        <v/>
      </c>
      <c r="I1205" s="78" t="str">
        <f t="shared" si="414"/>
        <v/>
      </c>
      <c r="J1205" s="16"/>
      <c r="K1205" s="46" t="str">
        <f t="shared" si="415"/>
        <v/>
      </c>
      <c r="L1205" s="16"/>
      <c r="M1205" s="16"/>
      <c r="N1205" s="46"/>
      <c r="O1205" s="47" t="str">
        <f t="shared" si="418"/>
        <v/>
      </c>
      <c r="P1205" s="47"/>
      <c r="Q1205" s="48" t="str">
        <f>IFERROR(VLOOKUP(E1205,Funcionários!$C$8:$E$207,3,FALSE),"")</f>
        <v/>
      </c>
      <c r="R1205" s="47"/>
      <c r="S1205" s="49" t="str">
        <f t="shared" si="419"/>
        <v/>
      </c>
      <c r="T1205" s="49">
        <v>1.1990000000000001E-2</v>
      </c>
      <c r="U1205" s="48" t="str">
        <f>IF(Funcionários!C1206=0,"",Funcionários!C1206)</f>
        <v/>
      </c>
      <c r="V1205" s="50">
        <f>IF(U1205="",0,IF(COUNTIFS($E$7:$E$3006,U1205,$I$7:$I$3006,'RC'!$E$6)=0,0,COUNTIFS($M$7:$M$3006,"Concluída no prazo",$E$7:$E$3006,U1205,$I$7:$I$3006,'RC'!$E$6)/COUNTIFS($E$7:$E$3006,U1205,$I$7:$I$3006,'RC'!$E$6)))</f>
        <v>0</v>
      </c>
      <c r="W1205" s="49">
        <f>SUMIFS($J$7:$J$3006,$E$7:$E$3006,U1205,$I$7:$I$3006,'RC'!$E$6)+SUMIFS($L$7:$L$3006,$E$7:$E$3006,U1205,$I$7:$I$3006,'RC'!$E$6)</f>
        <v>0</v>
      </c>
      <c r="X1205" s="48">
        <f>COUNTIFS($E$7:$E$3006,U1205,$I$7:$I$3006,'RC'!$E$6)</f>
        <v>0</v>
      </c>
      <c r="Y1205" s="48"/>
      <c r="Z1205" s="51" t="str">
        <f>IF(AQ1205='RC'!$E$6,AC1205*1000+AD1205,"")</f>
        <v/>
      </c>
      <c r="AA1205" s="51" t="str">
        <f>IF(AB1205="","",IF(AQ1205='RC'!$E$6,AC1205*1000-AD1205,""))</f>
        <v/>
      </c>
      <c r="AB1205" s="48" t="str">
        <f>IFERROR(VLOOKUP(E1205,Funcionários!$C$8:$E$207,3,FALSE),"")</f>
        <v/>
      </c>
      <c r="AC1205" s="50" t="str">
        <f>IF(AB1205="","",IF(COUNTIFS($AB$7:$AB$3006,AB1205,$AQ$7:$AQ$3006,'RC'!$E$6)=0,"",COUNTIFS($M$7:$M$3006,"Concluída no prazo",$AB$7:$AB$3006,AB1205,$AQ$7:$AQ$3006,'RC'!$E$6)/COUNTIFS($AB$7:$AB$3006,AB1205,$AQ$7:$AQ$3006,'RC'!$E$6)))</f>
        <v/>
      </c>
      <c r="AD1205" s="48">
        <f>SUMIF($AQ$7:$AQ$3006,'RC'!$E$6,$J$7:$J$3006)+SUMIF($AQ$7:$AQ$3006,'RC'!$E$6,$L$7:$L$3006)</f>
        <v>21</v>
      </c>
      <c r="AF1205" s="48">
        <v>3.80199999999963E-2</v>
      </c>
      <c r="AG1205" s="48">
        <f>IF(OR(AQ1205="",AQ1205&lt;&gt;'RC'!$E$6,AB1205&lt;&gt;'RC'!$D$21),0,1)</f>
        <v>0</v>
      </c>
      <c r="AH1205" s="48">
        <f t="shared" si="416"/>
        <v>3.80199999999963E-2</v>
      </c>
      <c r="AI1205" s="48" t="str">
        <f t="shared" si="398"/>
        <v/>
      </c>
      <c r="AJ1205" s="48" t="str">
        <f t="shared" si="399"/>
        <v/>
      </c>
      <c r="AK1205" s="52" t="str">
        <f t="shared" si="400"/>
        <v/>
      </c>
      <c r="AL1205" s="52" t="str">
        <f t="shared" si="401"/>
        <v/>
      </c>
      <c r="AM1205" s="48" t="str">
        <f t="shared" si="402"/>
        <v/>
      </c>
      <c r="AN1205" s="48" t="str">
        <f t="shared" si="403"/>
        <v/>
      </c>
      <c r="AP1205" s="18" t="str">
        <f t="shared" si="404"/>
        <v/>
      </c>
      <c r="AQ1205" s="18" t="str">
        <f t="shared" si="405"/>
        <v/>
      </c>
      <c r="AR1205" s="18">
        <v>3.8019999999999998E-2</v>
      </c>
      <c r="AS1205" s="18">
        <f>IF(AF!$D$27="Todos",1,IF(M1205=AF!$D$27,1,0))</f>
        <v>1</v>
      </c>
      <c r="AT1205" s="53">
        <f>IF(AND(E1205=AF!$D$6,OR(LT!M1205=AF!$D$27,AF!$D$27="Todos"),OR(AP1205=AF!$E$8,AQ1205=AF!$E$8)),AR1205+AS1205,0)</f>
        <v>0</v>
      </c>
      <c r="AU1205" s="18" t="str">
        <f t="shared" si="406"/>
        <v/>
      </c>
      <c r="AV1205" s="54" t="str">
        <f t="shared" si="407"/>
        <v/>
      </c>
      <c r="AW1205" s="54" t="str">
        <f t="shared" si="408"/>
        <v/>
      </c>
      <c r="AX1205" s="18" t="str">
        <f t="shared" si="409"/>
        <v/>
      </c>
      <c r="AY1205" s="18" t="str">
        <f t="shared" si="410"/>
        <v/>
      </c>
      <c r="BA1205" s="18">
        <f>IF($E1205=AF!$D$6,IF($M1205="Concluída no prazo",2,IF($M1205="Concluída com atraso",1,0)),0)</f>
        <v>0</v>
      </c>
      <c r="BB1205" s="18">
        <f>IF($E1205=AF!$D$6,IF($M1205="Atrasada",2,IF($M1205="Concluída com atraso",1,0)),0)</f>
        <v>0</v>
      </c>
      <c r="BC1205" s="18">
        <v>1.1990000000000001E-2</v>
      </c>
      <c r="BD1205" s="18">
        <f t="shared" si="417"/>
        <v>1.1990000000000001E-2</v>
      </c>
      <c r="BE1205" s="18">
        <f t="shared" si="417"/>
        <v>1.1990000000000001E-2</v>
      </c>
      <c r="BF1205" s="18" t="str">
        <f t="shared" si="411"/>
        <v/>
      </c>
      <c r="BN1205" s="18" t="str">
        <f t="shared" si="412"/>
        <v>s</v>
      </c>
    </row>
    <row r="1206" spans="3:66" ht="50.1" customHeight="1" thickTop="1" thickBot="1" x14ac:dyDescent="0.3">
      <c r="C1206" s="46"/>
      <c r="D1206" s="46"/>
      <c r="E1206" s="46"/>
      <c r="F1206" s="122"/>
      <c r="G1206" s="122"/>
      <c r="H1206" s="78" t="str">
        <f t="shared" si="413"/>
        <v/>
      </c>
      <c r="I1206" s="78" t="str">
        <f t="shared" si="414"/>
        <v/>
      </c>
      <c r="J1206" s="16"/>
      <c r="K1206" s="46" t="str">
        <f t="shared" si="415"/>
        <v/>
      </c>
      <c r="L1206" s="16"/>
      <c r="M1206" s="16"/>
      <c r="N1206" s="46"/>
      <c r="O1206" s="47" t="str">
        <f t="shared" si="418"/>
        <v/>
      </c>
      <c r="P1206" s="47"/>
      <c r="Q1206" s="48" t="str">
        <f>IFERROR(VLOOKUP(E1206,Funcionários!$C$8:$E$207,3,FALSE),"")</f>
        <v/>
      </c>
      <c r="R1206" s="47"/>
      <c r="S1206" s="49" t="str">
        <f t="shared" si="419"/>
        <v/>
      </c>
      <c r="T1206" s="49">
        <v>1.2E-2</v>
      </c>
      <c r="U1206" s="48" t="str">
        <f>IF(Funcionários!C1207=0,"",Funcionários!C1207)</f>
        <v/>
      </c>
      <c r="V1206" s="50">
        <f>IF(U1206="",0,IF(COUNTIFS($E$7:$E$3006,U1206,$I$7:$I$3006,'RC'!$E$6)=0,0,COUNTIFS($M$7:$M$3006,"Concluída no prazo",$E$7:$E$3006,U1206,$I$7:$I$3006,'RC'!$E$6)/COUNTIFS($E$7:$E$3006,U1206,$I$7:$I$3006,'RC'!$E$6)))</f>
        <v>0</v>
      </c>
      <c r="W1206" s="49">
        <f>SUMIFS($J$7:$J$3006,$E$7:$E$3006,U1206,$I$7:$I$3006,'RC'!$E$6)+SUMIFS($L$7:$L$3006,$E$7:$E$3006,U1206,$I$7:$I$3006,'RC'!$E$6)</f>
        <v>0</v>
      </c>
      <c r="X1206" s="48">
        <f>COUNTIFS($E$7:$E$3006,U1206,$I$7:$I$3006,'RC'!$E$6)</f>
        <v>0</v>
      </c>
      <c r="Y1206" s="48"/>
      <c r="Z1206" s="51" t="str">
        <f>IF(AQ1206='RC'!$E$6,AC1206*1000+AD1206,"")</f>
        <v/>
      </c>
      <c r="AA1206" s="51" t="str">
        <f>IF(AB1206="","",IF(AQ1206='RC'!$E$6,AC1206*1000-AD1206,""))</f>
        <v/>
      </c>
      <c r="AB1206" s="48" t="str">
        <f>IFERROR(VLOOKUP(E1206,Funcionários!$C$8:$E$207,3,FALSE),"")</f>
        <v/>
      </c>
      <c r="AC1206" s="50" t="str">
        <f>IF(AB1206="","",IF(COUNTIFS($AB$7:$AB$3006,AB1206,$AQ$7:$AQ$3006,'RC'!$E$6)=0,"",COUNTIFS($M$7:$M$3006,"Concluída no prazo",$AB$7:$AB$3006,AB1206,$AQ$7:$AQ$3006,'RC'!$E$6)/COUNTIFS($AB$7:$AB$3006,AB1206,$AQ$7:$AQ$3006,'RC'!$E$6)))</f>
        <v/>
      </c>
      <c r="AD1206" s="48">
        <f>SUMIF($AQ$7:$AQ$3006,'RC'!$E$6,$J$7:$J$3006)+SUMIF($AQ$7:$AQ$3006,'RC'!$E$6,$L$7:$L$3006)</f>
        <v>21</v>
      </c>
      <c r="AF1206" s="48">
        <v>3.8009999999996297E-2</v>
      </c>
      <c r="AG1206" s="48">
        <f>IF(OR(AQ1206="",AQ1206&lt;&gt;'RC'!$E$6,AB1206&lt;&gt;'RC'!$D$21),0,1)</f>
        <v>0</v>
      </c>
      <c r="AH1206" s="48">
        <f t="shared" si="416"/>
        <v>3.8009999999996297E-2</v>
      </c>
      <c r="AI1206" s="48" t="str">
        <f t="shared" si="398"/>
        <v/>
      </c>
      <c r="AJ1206" s="48" t="str">
        <f t="shared" si="399"/>
        <v/>
      </c>
      <c r="AK1206" s="52" t="str">
        <f t="shared" si="400"/>
        <v/>
      </c>
      <c r="AL1206" s="52" t="str">
        <f t="shared" si="401"/>
        <v/>
      </c>
      <c r="AM1206" s="48" t="str">
        <f t="shared" si="402"/>
        <v/>
      </c>
      <c r="AN1206" s="48" t="str">
        <f t="shared" si="403"/>
        <v/>
      </c>
      <c r="AP1206" s="18" t="str">
        <f t="shared" si="404"/>
        <v/>
      </c>
      <c r="AQ1206" s="18" t="str">
        <f t="shared" si="405"/>
        <v/>
      </c>
      <c r="AR1206" s="18">
        <v>3.8010000000000002E-2</v>
      </c>
      <c r="AS1206" s="18">
        <f>IF(AF!$D$27="Todos",1,IF(M1206=AF!$D$27,1,0))</f>
        <v>1</v>
      </c>
      <c r="AT1206" s="53">
        <f>IF(AND(E1206=AF!$D$6,OR(LT!M1206=AF!$D$27,AF!$D$27="Todos"),OR(AP1206=AF!$E$8,AQ1206=AF!$E$8)),AR1206+AS1206,0)</f>
        <v>0</v>
      </c>
      <c r="AU1206" s="18" t="str">
        <f t="shared" si="406"/>
        <v/>
      </c>
      <c r="AV1206" s="54" t="str">
        <f t="shared" si="407"/>
        <v/>
      </c>
      <c r="AW1206" s="54" t="str">
        <f t="shared" si="408"/>
        <v/>
      </c>
      <c r="AX1206" s="18" t="str">
        <f t="shared" si="409"/>
        <v/>
      </c>
      <c r="AY1206" s="18" t="str">
        <f t="shared" si="410"/>
        <v/>
      </c>
      <c r="BA1206" s="18">
        <f>IF($E1206=AF!$D$6,IF($M1206="Concluída no prazo",2,IF($M1206="Concluída com atraso",1,0)),0)</f>
        <v>0</v>
      </c>
      <c r="BB1206" s="18">
        <f>IF($E1206=AF!$D$6,IF($M1206="Atrasada",2,IF($M1206="Concluída com atraso",1,0)),0)</f>
        <v>0</v>
      </c>
      <c r="BC1206" s="18">
        <v>1.2E-2</v>
      </c>
      <c r="BD1206" s="18">
        <f t="shared" si="417"/>
        <v>1.2E-2</v>
      </c>
      <c r="BE1206" s="18">
        <f t="shared" si="417"/>
        <v>1.2E-2</v>
      </c>
      <c r="BF1206" s="18" t="str">
        <f t="shared" si="411"/>
        <v/>
      </c>
      <c r="BN1206" s="18" t="str">
        <f t="shared" si="412"/>
        <v>s</v>
      </c>
    </row>
    <row r="1207" spans="3:66" ht="50.1" customHeight="1" thickTop="1" thickBot="1" x14ac:dyDescent="0.3">
      <c r="C1207" s="46"/>
      <c r="D1207" s="46"/>
      <c r="E1207" s="46"/>
      <c r="F1207" s="122"/>
      <c r="G1207" s="122"/>
      <c r="H1207" s="78" t="str">
        <f t="shared" si="413"/>
        <v/>
      </c>
      <c r="I1207" s="78" t="str">
        <f t="shared" si="414"/>
        <v/>
      </c>
      <c r="J1207" s="16"/>
      <c r="K1207" s="46" t="str">
        <f t="shared" si="415"/>
        <v/>
      </c>
      <c r="L1207" s="16"/>
      <c r="M1207" s="16"/>
      <c r="N1207" s="46"/>
      <c r="O1207" s="47" t="str">
        <f t="shared" si="418"/>
        <v/>
      </c>
      <c r="P1207" s="47"/>
      <c r="Q1207" s="48" t="str">
        <f>IFERROR(VLOOKUP(E1207,Funcionários!$C$8:$E$207,3,FALSE),"")</f>
        <v/>
      </c>
      <c r="R1207" s="47"/>
      <c r="S1207" s="49" t="str">
        <f t="shared" si="419"/>
        <v/>
      </c>
      <c r="T1207" s="49">
        <v>1.201E-2</v>
      </c>
      <c r="U1207" s="48" t="str">
        <f>IF(Funcionários!C1208=0,"",Funcionários!C1208)</f>
        <v/>
      </c>
      <c r="V1207" s="50">
        <f>IF(U1207="",0,IF(COUNTIFS($E$7:$E$3006,U1207,$I$7:$I$3006,'RC'!$E$6)=0,0,COUNTIFS($M$7:$M$3006,"Concluída no prazo",$E$7:$E$3006,U1207,$I$7:$I$3006,'RC'!$E$6)/COUNTIFS($E$7:$E$3006,U1207,$I$7:$I$3006,'RC'!$E$6)))</f>
        <v>0</v>
      </c>
      <c r="W1207" s="49">
        <f>SUMIFS($J$7:$J$3006,$E$7:$E$3006,U1207,$I$7:$I$3006,'RC'!$E$6)+SUMIFS($L$7:$L$3006,$E$7:$E$3006,U1207,$I$7:$I$3006,'RC'!$E$6)</f>
        <v>0</v>
      </c>
      <c r="X1207" s="48">
        <f>COUNTIFS($E$7:$E$3006,U1207,$I$7:$I$3006,'RC'!$E$6)</f>
        <v>0</v>
      </c>
      <c r="Y1207" s="48"/>
      <c r="Z1207" s="51" t="str">
        <f>IF(AQ1207='RC'!$E$6,AC1207*1000+AD1207,"")</f>
        <v/>
      </c>
      <c r="AA1207" s="51" t="str">
        <f>IF(AB1207="","",IF(AQ1207='RC'!$E$6,AC1207*1000-AD1207,""))</f>
        <v/>
      </c>
      <c r="AB1207" s="48" t="str">
        <f>IFERROR(VLOOKUP(E1207,Funcionários!$C$8:$E$207,3,FALSE),"")</f>
        <v/>
      </c>
      <c r="AC1207" s="50" t="str">
        <f>IF(AB1207="","",IF(COUNTIFS($AB$7:$AB$3006,AB1207,$AQ$7:$AQ$3006,'RC'!$E$6)=0,"",COUNTIFS($M$7:$M$3006,"Concluída no prazo",$AB$7:$AB$3006,AB1207,$AQ$7:$AQ$3006,'RC'!$E$6)/COUNTIFS($AB$7:$AB$3006,AB1207,$AQ$7:$AQ$3006,'RC'!$E$6)))</f>
        <v/>
      </c>
      <c r="AD1207" s="48">
        <f>SUMIF($AQ$7:$AQ$3006,'RC'!$E$6,$J$7:$J$3006)+SUMIF($AQ$7:$AQ$3006,'RC'!$E$6,$L$7:$L$3006)</f>
        <v>21</v>
      </c>
      <c r="AF1207" s="48">
        <v>3.7999999999996301E-2</v>
      </c>
      <c r="AG1207" s="48">
        <f>IF(OR(AQ1207="",AQ1207&lt;&gt;'RC'!$E$6,AB1207&lt;&gt;'RC'!$D$21),0,1)</f>
        <v>0</v>
      </c>
      <c r="AH1207" s="48">
        <f t="shared" si="416"/>
        <v>3.7999999999996301E-2</v>
      </c>
      <c r="AI1207" s="48" t="str">
        <f t="shared" si="398"/>
        <v/>
      </c>
      <c r="AJ1207" s="48" t="str">
        <f t="shared" si="399"/>
        <v/>
      </c>
      <c r="AK1207" s="52" t="str">
        <f t="shared" si="400"/>
        <v/>
      </c>
      <c r="AL1207" s="52" t="str">
        <f t="shared" si="401"/>
        <v/>
      </c>
      <c r="AM1207" s="48" t="str">
        <f t="shared" si="402"/>
        <v/>
      </c>
      <c r="AN1207" s="48" t="str">
        <f t="shared" si="403"/>
        <v/>
      </c>
      <c r="AP1207" s="18" t="str">
        <f t="shared" si="404"/>
        <v/>
      </c>
      <c r="AQ1207" s="18" t="str">
        <f t="shared" si="405"/>
        <v/>
      </c>
      <c r="AR1207" s="18">
        <v>3.7999999999999999E-2</v>
      </c>
      <c r="AS1207" s="18">
        <f>IF(AF!$D$27="Todos",1,IF(M1207=AF!$D$27,1,0))</f>
        <v>1</v>
      </c>
      <c r="AT1207" s="53">
        <f>IF(AND(E1207=AF!$D$6,OR(LT!M1207=AF!$D$27,AF!$D$27="Todos"),OR(AP1207=AF!$E$8,AQ1207=AF!$E$8)),AR1207+AS1207,0)</f>
        <v>0</v>
      </c>
      <c r="AU1207" s="18" t="str">
        <f t="shared" si="406"/>
        <v/>
      </c>
      <c r="AV1207" s="54" t="str">
        <f t="shared" si="407"/>
        <v/>
      </c>
      <c r="AW1207" s="54" t="str">
        <f t="shared" si="408"/>
        <v/>
      </c>
      <c r="AX1207" s="18" t="str">
        <f t="shared" si="409"/>
        <v/>
      </c>
      <c r="AY1207" s="18" t="str">
        <f t="shared" si="410"/>
        <v/>
      </c>
      <c r="BA1207" s="18">
        <f>IF($E1207=AF!$D$6,IF($M1207="Concluída no prazo",2,IF($M1207="Concluída com atraso",1,0)),0)</f>
        <v>0</v>
      </c>
      <c r="BB1207" s="18">
        <f>IF($E1207=AF!$D$6,IF($M1207="Atrasada",2,IF($M1207="Concluída com atraso",1,0)),0)</f>
        <v>0</v>
      </c>
      <c r="BC1207" s="18">
        <v>1.201E-2</v>
      </c>
      <c r="BD1207" s="18">
        <f t="shared" si="417"/>
        <v>1.201E-2</v>
      </c>
      <c r="BE1207" s="18">
        <f t="shared" si="417"/>
        <v>1.201E-2</v>
      </c>
      <c r="BF1207" s="18" t="str">
        <f t="shared" si="411"/>
        <v/>
      </c>
      <c r="BN1207" s="18" t="str">
        <f t="shared" si="412"/>
        <v>s</v>
      </c>
    </row>
    <row r="1208" spans="3:66" ht="50.1" customHeight="1" thickTop="1" thickBot="1" x14ac:dyDescent="0.3">
      <c r="C1208" s="46"/>
      <c r="D1208" s="46"/>
      <c r="E1208" s="46"/>
      <c r="F1208" s="122"/>
      <c r="G1208" s="122"/>
      <c r="H1208" s="78" t="str">
        <f t="shared" si="413"/>
        <v/>
      </c>
      <c r="I1208" s="78" t="str">
        <f t="shared" si="414"/>
        <v/>
      </c>
      <c r="J1208" s="16"/>
      <c r="K1208" s="46" t="str">
        <f t="shared" si="415"/>
        <v/>
      </c>
      <c r="L1208" s="16"/>
      <c r="M1208" s="16"/>
      <c r="N1208" s="46"/>
      <c r="O1208" s="47" t="str">
        <f t="shared" si="418"/>
        <v/>
      </c>
      <c r="P1208" s="47"/>
      <c r="Q1208" s="48" t="str">
        <f>IFERROR(VLOOKUP(E1208,Funcionários!$C$8:$E$207,3,FALSE),"")</f>
        <v/>
      </c>
      <c r="R1208" s="47"/>
      <c r="S1208" s="49" t="str">
        <f t="shared" si="419"/>
        <v/>
      </c>
      <c r="T1208" s="49">
        <v>1.2019999999999999E-2</v>
      </c>
      <c r="U1208" s="48" t="str">
        <f>IF(Funcionários!C1209=0,"",Funcionários!C1209)</f>
        <v/>
      </c>
      <c r="V1208" s="50">
        <f>IF(U1208="",0,IF(COUNTIFS($E$7:$E$3006,U1208,$I$7:$I$3006,'RC'!$E$6)=0,0,COUNTIFS($M$7:$M$3006,"Concluída no prazo",$E$7:$E$3006,U1208,$I$7:$I$3006,'RC'!$E$6)/COUNTIFS($E$7:$E$3006,U1208,$I$7:$I$3006,'RC'!$E$6)))</f>
        <v>0</v>
      </c>
      <c r="W1208" s="49">
        <f>SUMIFS($J$7:$J$3006,$E$7:$E$3006,U1208,$I$7:$I$3006,'RC'!$E$6)+SUMIFS($L$7:$L$3006,$E$7:$E$3006,U1208,$I$7:$I$3006,'RC'!$E$6)</f>
        <v>0</v>
      </c>
      <c r="X1208" s="48">
        <f>COUNTIFS($E$7:$E$3006,U1208,$I$7:$I$3006,'RC'!$E$6)</f>
        <v>0</v>
      </c>
      <c r="Y1208" s="48"/>
      <c r="Z1208" s="51" t="str">
        <f>IF(AQ1208='RC'!$E$6,AC1208*1000+AD1208,"")</f>
        <v/>
      </c>
      <c r="AA1208" s="51" t="str">
        <f>IF(AB1208="","",IF(AQ1208='RC'!$E$6,AC1208*1000-AD1208,""))</f>
        <v/>
      </c>
      <c r="AB1208" s="48" t="str">
        <f>IFERROR(VLOOKUP(E1208,Funcionários!$C$8:$E$207,3,FALSE),"")</f>
        <v/>
      </c>
      <c r="AC1208" s="50" t="str">
        <f>IF(AB1208="","",IF(COUNTIFS($AB$7:$AB$3006,AB1208,$AQ$7:$AQ$3006,'RC'!$E$6)=0,"",COUNTIFS($M$7:$M$3006,"Concluída no prazo",$AB$7:$AB$3006,AB1208,$AQ$7:$AQ$3006,'RC'!$E$6)/COUNTIFS($AB$7:$AB$3006,AB1208,$AQ$7:$AQ$3006,'RC'!$E$6)))</f>
        <v/>
      </c>
      <c r="AD1208" s="48">
        <f>SUMIF($AQ$7:$AQ$3006,'RC'!$E$6,$J$7:$J$3006)+SUMIF($AQ$7:$AQ$3006,'RC'!$E$6,$L$7:$L$3006)</f>
        <v>21</v>
      </c>
      <c r="AF1208" s="48">
        <v>3.7989999999996298E-2</v>
      </c>
      <c r="AG1208" s="48">
        <f>IF(OR(AQ1208="",AQ1208&lt;&gt;'RC'!$E$6,AB1208&lt;&gt;'RC'!$D$21),0,1)</f>
        <v>0</v>
      </c>
      <c r="AH1208" s="48">
        <f t="shared" si="416"/>
        <v>3.7989999999996298E-2</v>
      </c>
      <c r="AI1208" s="48" t="str">
        <f t="shared" si="398"/>
        <v/>
      </c>
      <c r="AJ1208" s="48" t="str">
        <f t="shared" si="399"/>
        <v/>
      </c>
      <c r="AK1208" s="52" t="str">
        <f t="shared" si="400"/>
        <v/>
      </c>
      <c r="AL1208" s="52" t="str">
        <f t="shared" si="401"/>
        <v/>
      </c>
      <c r="AM1208" s="48" t="str">
        <f t="shared" si="402"/>
        <v/>
      </c>
      <c r="AN1208" s="48" t="str">
        <f t="shared" si="403"/>
        <v/>
      </c>
      <c r="AP1208" s="18" t="str">
        <f t="shared" si="404"/>
        <v/>
      </c>
      <c r="AQ1208" s="18" t="str">
        <f t="shared" si="405"/>
        <v/>
      </c>
      <c r="AR1208" s="18">
        <v>3.7990000000000003E-2</v>
      </c>
      <c r="AS1208" s="18">
        <f>IF(AF!$D$27="Todos",1,IF(M1208=AF!$D$27,1,0))</f>
        <v>1</v>
      </c>
      <c r="AT1208" s="53">
        <f>IF(AND(E1208=AF!$D$6,OR(LT!M1208=AF!$D$27,AF!$D$27="Todos"),OR(AP1208=AF!$E$8,AQ1208=AF!$E$8)),AR1208+AS1208,0)</f>
        <v>0</v>
      </c>
      <c r="AU1208" s="18" t="str">
        <f t="shared" si="406"/>
        <v/>
      </c>
      <c r="AV1208" s="54" t="str">
        <f t="shared" si="407"/>
        <v/>
      </c>
      <c r="AW1208" s="54" t="str">
        <f t="shared" si="408"/>
        <v/>
      </c>
      <c r="AX1208" s="18" t="str">
        <f t="shared" si="409"/>
        <v/>
      </c>
      <c r="AY1208" s="18" t="str">
        <f t="shared" si="410"/>
        <v/>
      </c>
      <c r="BA1208" s="18">
        <f>IF($E1208=AF!$D$6,IF($M1208="Concluída no prazo",2,IF($M1208="Concluída com atraso",1,0)),0)</f>
        <v>0</v>
      </c>
      <c r="BB1208" s="18">
        <f>IF($E1208=AF!$D$6,IF($M1208="Atrasada",2,IF($M1208="Concluída com atraso",1,0)),0)</f>
        <v>0</v>
      </c>
      <c r="BC1208" s="18">
        <v>1.2019999999999999E-2</v>
      </c>
      <c r="BD1208" s="18">
        <f t="shared" si="417"/>
        <v>1.2019999999999999E-2</v>
      </c>
      <c r="BE1208" s="18">
        <f t="shared" si="417"/>
        <v>1.2019999999999999E-2</v>
      </c>
      <c r="BF1208" s="18" t="str">
        <f t="shared" si="411"/>
        <v/>
      </c>
      <c r="BN1208" s="18" t="str">
        <f t="shared" si="412"/>
        <v>s</v>
      </c>
    </row>
    <row r="1209" spans="3:66" ht="50.1" customHeight="1" thickTop="1" thickBot="1" x14ac:dyDescent="0.3">
      <c r="C1209" s="46"/>
      <c r="D1209" s="46"/>
      <c r="E1209" s="46"/>
      <c r="F1209" s="122"/>
      <c r="G1209" s="122"/>
      <c r="H1209" s="78" t="str">
        <f t="shared" si="413"/>
        <v/>
      </c>
      <c r="I1209" s="78" t="str">
        <f t="shared" si="414"/>
        <v/>
      </c>
      <c r="J1209" s="16"/>
      <c r="K1209" s="46" t="str">
        <f t="shared" si="415"/>
        <v/>
      </c>
      <c r="L1209" s="16"/>
      <c r="M1209" s="16"/>
      <c r="N1209" s="46"/>
      <c r="O1209" s="47" t="str">
        <f t="shared" si="418"/>
        <v/>
      </c>
      <c r="P1209" s="47"/>
      <c r="Q1209" s="48" t="str">
        <f>IFERROR(VLOOKUP(E1209,Funcionários!$C$8:$E$207,3,FALSE),"")</f>
        <v/>
      </c>
      <c r="R1209" s="47"/>
      <c r="S1209" s="49" t="str">
        <f t="shared" si="419"/>
        <v/>
      </c>
      <c r="T1209" s="49">
        <v>1.2030000000000001E-2</v>
      </c>
      <c r="U1209" s="48" t="str">
        <f>IF(Funcionários!C1210=0,"",Funcionários!C1210)</f>
        <v/>
      </c>
      <c r="V1209" s="50">
        <f>IF(U1209="",0,IF(COUNTIFS($E$7:$E$3006,U1209,$I$7:$I$3006,'RC'!$E$6)=0,0,COUNTIFS($M$7:$M$3006,"Concluída no prazo",$E$7:$E$3006,U1209,$I$7:$I$3006,'RC'!$E$6)/COUNTIFS($E$7:$E$3006,U1209,$I$7:$I$3006,'RC'!$E$6)))</f>
        <v>0</v>
      </c>
      <c r="W1209" s="49">
        <f>SUMIFS($J$7:$J$3006,$E$7:$E$3006,U1209,$I$7:$I$3006,'RC'!$E$6)+SUMIFS($L$7:$L$3006,$E$7:$E$3006,U1209,$I$7:$I$3006,'RC'!$E$6)</f>
        <v>0</v>
      </c>
      <c r="X1209" s="48">
        <f>COUNTIFS($E$7:$E$3006,U1209,$I$7:$I$3006,'RC'!$E$6)</f>
        <v>0</v>
      </c>
      <c r="Y1209" s="48"/>
      <c r="Z1209" s="51" t="str">
        <f>IF(AQ1209='RC'!$E$6,AC1209*1000+AD1209,"")</f>
        <v/>
      </c>
      <c r="AA1209" s="51" t="str">
        <f>IF(AB1209="","",IF(AQ1209='RC'!$E$6,AC1209*1000-AD1209,""))</f>
        <v/>
      </c>
      <c r="AB1209" s="48" t="str">
        <f>IFERROR(VLOOKUP(E1209,Funcionários!$C$8:$E$207,3,FALSE),"")</f>
        <v/>
      </c>
      <c r="AC1209" s="50" t="str">
        <f>IF(AB1209="","",IF(COUNTIFS($AB$7:$AB$3006,AB1209,$AQ$7:$AQ$3006,'RC'!$E$6)=0,"",COUNTIFS($M$7:$M$3006,"Concluída no prazo",$AB$7:$AB$3006,AB1209,$AQ$7:$AQ$3006,'RC'!$E$6)/COUNTIFS($AB$7:$AB$3006,AB1209,$AQ$7:$AQ$3006,'RC'!$E$6)))</f>
        <v/>
      </c>
      <c r="AD1209" s="48">
        <f>SUMIF($AQ$7:$AQ$3006,'RC'!$E$6,$J$7:$J$3006)+SUMIF($AQ$7:$AQ$3006,'RC'!$E$6,$L$7:$L$3006)</f>
        <v>21</v>
      </c>
      <c r="AF1209" s="48">
        <v>3.7979999999996301E-2</v>
      </c>
      <c r="AG1209" s="48">
        <f>IF(OR(AQ1209="",AQ1209&lt;&gt;'RC'!$E$6,AB1209&lt;&gt;'RC'!$D$21),0,1)</f>
        <v>0</v>
      </c>
      <c r="AH1209" s="48">
        <f t="shared" si="416"/>
        <v>3.7979999999996301E-2</v>
      </c>
      <c r="AI1209" s="48" t="str">
        <f t="shared" si="398"/>
        <v/>
      </c>
      <c r="AJ1209" s="48" t="str">
        <f t="shared" si="399"/>
        <v/>
      </c>
      <c r="AK1209" s="52" t="str">
        <f t="shared" si="400"/>
        <v/>
      </c>
      <c r="AL1209" s="52" t="str">
        <f t="shared" si="401"/>
        <v/>
      </c>
      <c r="AM1209" s="48" t="str">
        <f t="shared" si="402"/>
        <v/>
      </c>
      <c r="AN1209" s="48" t="str">
        <f t="shared" si="403"/>
        <v/>
      </c>
      <c r="AP1209" s="18" t="str">
        <f t="shared" si="404"/>
        <v/>
      </c>
      <c r="AQ1209" s="18" t="str">
        <f t="shared" si="405"/>
        <v/>
      </c>
      <c r="AR1209" s="18">
        <v>3.798E-2</v>
      </c>
      <c r="AS1209" s="18">
        <f>IF(AF!$D$27="Todos",1,IF(M1209=AF!$D$27,1,0))</f>
        <v>1</v>
      </c>
      <c r="AT1209" s="53">
        <f>IF(AND(E1209=AF!$D$6,OR(LT!M1209=AF!$D$27,AF!$D$27="Todos"),OR(AP1209=AF!$E$8,AQ1209=AF!$E$8)),AR1209+AS1209,0)</f>
        <v>0</v>
      </c>
      <c r="AU1209" s="18" t="str">
        <f t="shared" si="406"/>
        <v/>
      </c>
      <c r="AV1209" s="54" t="str">
        <f t="shared" si="407"/>
        <v/>
      </c>
      <c r="AW1209" s="54" t="str">
        <f t="shared" si="408"/>
        <v/>
      </c>
      <c r="AX1209" s="18" t="str">
        <f t="shared" si="409"/>
        <v/>
      </c>
      <c r="AY1209" s="18" t="str">
        <f t="shared" si="410"/>
        <v/>
      </c>
      <c r="BA1209" s="18">
        <f>IF($E1209=AF!$D$6,IF($M1209="Concluída no prazo",2,IF($M1209="Concluída com atraso",1,0)),0)</f>
        <v>0</v>
      </c>
      <c r="BB1209" s="18">
        <f>IF($E1209=AF!$D$6,IF($M1209="Atrasada",2,IF($M1209="Concluída com atraso",1,0)),0)</f>
        <v>0</v>
      </c>
      <c r="BC1209" s="18">
        <v>1.2030000000000001E-2</v>
      </c>
      <c r="BD1209" s="18">
        <f t="shared" si="417"/>
        <v>1.2030000000000001E-2</v>
      </c>
      <c r="BE1209" s="18">
        <f t="shared" si="417"/>
        <v>1.2030000000000001E-2</v>
      </c>
      <c r="BF1209" s="18" t="str">
        <f t="shared" si="411"/>
        <v/>
      </c>
      <c r="BN1209" s="18" t="str">
        <f t="shared" si="412"/>
        <v>s</v>
      </c>
    </row>
    <row r="1210" spans="3:66" ht="50.1" customHeight="1" thickTop="1" thickBot="1" x14ac:dyDescent="0.3">
      <c r="C1210" s="46"/>
      <c r="D1210" s="46"/>
      <c r="E1210" s="46"/>
      <c r="F1210" s="122"/>
      <c r="G1210" s="122"/>
      <c r="H1210" s="78" t="str">
        <f t="shared" si="413"/>
        <v/>
      </c>
      <c r="I1210" s="78" t="str">
        <f t="shared" si="414"/>
        <v/>
      </c>
      <c r="J1210" s="16"/>
      <c r="K1210" s="46" t="str">
        <f t="shared" si="415"/>
        <v/>
      </c>
      <c r="L1210" s="16"/>
      <c r="M1210" s="16"/>
      <c r="N1210" s="46"/>
      <c r="O1210" s="47" t="str">
        <f t="shared" si="418"/>
        <v/>
      </c>
      <c r="P1210" s="47"/>
      <c r="Q1210" s="48" t="str">
        <f>IFERROR(VLOOKUP(E1210,Funcionários!$C$8:$E$207,3,FALSE),"")</f>
        <v/>
      </c>
      <c r="R1210" s="47"/>
      <c r="S1210" s="49" t="str">
        <f t="shared" si="419"/>
        <v/>
      </c>
      <c r="T1210" s="49">
        <v>1.204E-2</v>
      </c>
      <c r="U1210" s="48" t="str">
        <f>IF(Funcionários!C1211=0,"",Funcionários!C1211)</f>
        <v/>
      </c>
      <c r="V1210" s="50">
        <f>IF(U1210="",0,IF(COUNTIFS($E$7:$E$3006,U1210,$I$7:$I$3006,'RC'!$E$6)=0,0,COUNTIFS($M$7:$M$3006,"Concluída no prazo",$E$7:$E$3006,U1210,$I$7:$I$3006,'RC'!$E$6)/COUNTIFS($E$7:$E$3006,U1210,$I$7:$I$3006,'RC'!$E$6)))</f>
        <v>0</v>
      </c>
      <c r="W1210" s="49">
        <f>SUMIFS($J$7:$J$3006,$E$7:$E$3006,U1210,$I$7:$I$3006,'RC'!$E$6)+SUMIFS($L$7:$L$3006,$E$7:$E$3006,U1210,$I$7:$I$3006,'RC'!$E$6)</f>
        <v>0</v>
      </c>
      <c r="X1210" s="48">
        <f>COUNTIFS($E$7:$E$3006,U1210,$I$7:$I$3006,'RC'!$E$6)</f>
        <v>0</v>
      </c>
      <c r="Y1210" s="48"/>
      <c r="Z1210" s="51" t="str">
        <f>IF(AQ1210='RC'!$E$6,AC1210*1000+AD1210,"")</f>
        <v/>
      </c>
      <c r="AA1210" s="51" t="str">
        <f>IF(AB1210="","",IF(AQ1210='RC'!$E$6,AC1210*1000-AD1210,""))</f>
        <v/>
      </c>
      <c r="AB1210" s="48" t="str">
        <f>IFERROR(VLOOKUP(E1210,Funcionários!$C$8:$E$207,3,FALSE),"")</f>
        <v/>
      </c>
      <c r="AC1210" s="50" t="str">
        <f>IF(AB1210="","",IF(COUNTIFS($AB$7:$AB$3006,AB1210,$AQ$7:$AQ$3006,'RC'!$E$6)=0,"",COUNTIFS($M$7:$M$3006,"Concluída no prazo",$AB$7:$AB$3006,AB1210,$AQ$7:$AQ$3006,'RC'!$E$6)/COUNTIFS($AB$7:$AB$3006,AB1210,$AQ$7:$AQ$3006,'RC'!$E$6)))</f>
        <v/>
      </c>
      <c r="AD1210" s="48">
        <f>SUMIF($AQ$7:$AQ$3006,'RC'!$E$6,$J$7:$J$3006)+SUMIF($AQ$7:$AQ$3006,'RC'!$E$6,$L$7:$L$3006)</f>
        <v>21</v>
      </c>
      <c r="AF1210" s="48">
        <v>3.7969999999996298E-2</v>
      </c>
      <c r="AG1210" s="48">
        <f>IF(OR(AQ1210="",AQ1210&lt;&gt;'RC'!$E$6,AB1210&lt;&gt;'RC'!$D$21),0,1)</f>
        <v>0</v>
      </c>
      <c r="AH1210" s="48">
        <f t="shared" si="416"/>
        <v>3.7969999999996298E-2</v>
      </c>
      <c r="AI1210" s="48" t="str">
        <f t="shared" si="398"/>
        <v/>
      </c>
      <c r="AJ1210" s="48" t="str">
        <f t="shared" si="399"/>
        <v/>
      </c>
      <c r="AK1210" s="52" t="str">
        <f t="shared" si="400"/>
        <v/>
      </c>
      <c r="AL1210" s="52" t="str">
        <f t="shared" si="401"/>
        <v/>
      </c>
      <c r="AM1210" s="48" t="str">
        <f t="shared" si="402"/>
        <v/>
      </c>
      <c r="AN1210" s="48" t="str">
        <f t="shared" si="403"/>
        <v/>
      </c>
      <c r="AP1210" s="18" t="str">
        <f t="shared" si="404"/>
        <v/>
      </c>
      <c r="AQ1210" s="18" t="str">
        <f t="shared" si="405"/>
        <v/>
      </c>
      <c r="AR1210" s="18">
        <v>3.7969999999999997E-2</v>
      </c>
      <c r="AS1210" s="18">
        <f>IF(AF!$D$27="Todos",1,IF(M1210=AF!$D$27,1,0))</f>
        <v>1</v>
      </c>
      <c r="AT1210" s="53">
        <f>IF(AND(E1210=AF!$D$6,OR(LT!M1210=AF!$D$27,AF!$D$27="Todos"),OR(AP1210=AF!$E$8,AQ1210=AF!$E$8)),AR1210+AS1210,0)</f>
        <v>0</v>
      </c>
      <c r="AU1210" s="18" t="str">
        <f t="shared" si="406"/>
        <v/>
      </c>
      <c r="AV1210" s="54" t="str">
        <f t="shared" si="407"/>
        <v/>
      </c>
      <c r="AW1210" s="54" t="str">
        <f t="shared" si="408"/>
        <v/>
      </c>
      <c r="AX1210" s="18" t="str">
        <f t="shared" si="409"/>
        <v/>
      </c>
      <c r="AY1210" s="18" t="str">
        <f t="shared" si="410"/>
        <v/>
      </c>
      <c r="BA1210" s="18">
        <f>IF($E1210=AF!$D$6,IF($M1210="Concluída no prazo",2,IF($M1210="Concluída com atraso",1,0)),0)</f>
        <v>0</v>
      </c>
      <c r="BB1210" s="18">
        <f>IF($E1210=AF!$D$6,IF($M1210="Atrasada",2,IF($M1210="Concluída com atraso",1,0)),0)</f>
        <v>0</v>
      </c>
      <c r="BC1210" s="18">
        <v>1.204E-2</v>
      </c>
      <c r="BD1210" s="18">
        <f t="shared" si="417"/>
        <v>1.204E-2</v>
      </c>
      <c r="BE1210" s="18">
        <f t="shared" si="417"/>
        <v>1.204E-2</v>
      </c>
      <c r="BF1210" s="18" t="str">
        <f t="shared" si="411"/>
        <v/>
      </c>
      <c r="BN1210" s="18" t="str">
        <f t="shared" si="412"/>
        <v>s</v>
      </c>
    </row>
    <row r="1211" spans="3:66" ht="50.1" customHeight="1" thickTop="1" thickBot="1" x14ac:dyDescent="0.3">
      <c r="C1211" s="46"/>
      <c r="D1211" s="46"/>
      <c r="E1211" s="46"/>
      <c r="F1211" s="122"/>
      <c r="G1211" s="122"/>
      <c r="H1211" s="78" t="str">
        <f t="shared" si="413"/>
        <v/>
      </c>
      <c r="I1211" s="78" t="str">
        <f t="shared" si="414"/>
        <v/>
      </c>
      <c r="J1211" s="16"/>
      <c r="K1211" s="46" t="str">
        <f t="shared" si="415"/>
        <v/>
      </c>
      <c r="L1211" s="16"/>
      <c r="M1211" s="16"/>
      <c r="N1211" s="46"/>
      <c r="O1211" s="47" t="str">
        <f t="shared" si="418"/>
        <v/>
      </c>
      <c r="P1211" s="47"/>
      <c r="Q1211" s="48" t="str">
        <f>IFERROR(VLOOKUP(E1211,Funcionários!$C$8:$E$207,3,FALSE),"")</f>
        <v/>
      </c>
      <c r="R1211" s="47"/>
      <c r="S1211" s="49" t="str">
        <f t="shared" si="419"/>
        <v/>
      </c>
      <c r="T1211" s="49">
        <v>1.205E-2</v>
      </c>
      <c r="U1211" s="48" t="str">
        <f>IF(Funcionários!C1212=0,"",Funcionários!C1212)</f>
        <v/>
      </c>
      <c r="V1211" s="50">
        <f>IF(U1211="",0,IF(COUNTIFS($E$7:$E$3006,U1211,$I$7:$I$3006,'RC'!$E$6)=0,0,COUNTIFS($M$7:$M$3006,"Concluída no prazo",$E$7:$E$3006,U1211,$I$7:$I$3006,'RC'!$E$6)/COUNTIFS($E$7:$E$3006,U1211,$I$7:$I$3006,'RC'!$E$6)))</f>
        <v>0</v>
      </c>
      <c r="W1211" s="49">
        <f>SUMIFS($J$7:$J$3006,$E$7:$E$3006,U1211,$I$7:$I$3006,'RC'!$E$6)+SUMIFS($L$7:$L$3006,$E$7:$E$3006,U1211,$I$7:$I$3006,'RC'!$E$6)</f>
        <v>0</v>
      </c>
      <c r="X1211" s="48">
        <f>COUNTIFS($E$7:$E$3006,U1211,$I$7:$I$3006,'RC'!$E$6)</f>
        <v>0</v>
      </c>
      <c r="Y1211" s="48"/>
      <c r="Z1211" s="51" t="str">
        <f>IF(AQ1211='RC'!$E$6,AC1211*1000+AD1211,"")</f>
        <v/>
      </c>
      <c r="AA1211" s="51" t="str">
        <f>IF(AB1211="","",IF(AQ1211='RC'!$E$6,AC1211*1000-AD1211,""))</f>
        <v/>
      </c>
      <c r="AB1211" s="48" t="str">
        <f>IFERROR(VLOOKUP(E1211,Funcionários!$C$8:$E$207,3,FALSE),"")</f>
        <v/>
      </c>
      <c r="AC1211" s="50" t="str">
        <f>IF(AB1211="","",IF(COUNTIFS($AB$7:$AB$3006,AB1211,$AQ$7:$AQ$3006,'RC'!$E$6)=0,"",COUNTIFS($M$7:$M$3006,"Concluída no prazo",$AB$7:$AB$3006,AB1211,$AQ$7:$AQ$3006,'RC'!$E$6)/COUNTIFS($AB$7:$AB$3006,AB1211,$AQ$7:$AQ$3006,'RC'!$E$6)))</f>
        <v/>
      </c>
      <c r="AD1211" s="48">
        <f>SUMIF($AQ$7:$AQ$3006,'RC'!$E$6,$J$7:$J$3006)+SUMIF($AQ$7:$AQ$3006,'RC'!$E$6,$L$7:$L$3006)</f>
        <v>21</v>
      </c>
      <c r="AF1211" s="48">
        <v>3.7959999999996302E-2</v>
      </c>
      <c r="AG1211" s="48">
        <f>IF(OR(AQ1211="",AQ1211&lt;&gt;'RC'!$E$6,AB1211&lt;&gt;'RC'!$D$21),0,1)</f>
        <v>0</v>
      </c>
      <c r="AH1211" s="48">
        <f t="shared" si="416"/>
        <v>3.7959999999996302E-2</v>
      </c>
      <c r="AI1211" s="48" t="str">
        <f t="shared" si="398"/>
        <v/>
      </c>
      <c r="AJ1211" s="48" t="str">
        <f t="shared" si="399"/>
        <v/>
      </c>
      <c r="AK1211" s="52" t="str">
        <f t="shared" si="400"/>
        <v/>
      </c>
      <c r="AL1211" s="52" t="str">
        <f t="shared" si="401"/>
        <v/>
      </c>
      <c r="AM1211" s="48" t="str">
        <f t="shared" si="402"/>
        <v/>
      </c>
      <c r="AN1211" s="48" t="str">
        <f t="shared" si="403"/>
        <v/>
      </c>
      <c r="AP1211" s="18" t="str">
        <f t="shared" si="404"/>
        <v/>
      </c>
      <c r="AQ1211" s="18" t="str">
        <f t="shared" si="405"/>
        <v/>
      </c>
      <c r="AR1211" s="18">
        <v>3.7960000000000001E-2</v>
      </c>
      <c r="AS1211" s="18">
        <f>IF(AF!$D$27="Todos",1,IF(M1211=AF!$D$27,1,0))</f>
        <v>1</v>
      </c>
      <c r="AT1211" s="53">
        <f>IF(AND(E1211=AF!$D$6,OR(LT!M1211=AF!$D$27,AF!$D$27="Todos"),OR(AP1211=AF!$E$8,AQ1211=AF!$E$8)),AR1211+AS1211,0)</f>
        <v>0</v>
      </c>
      <c r="AU1211" s="18" t="str">
        <f t="shared" si="406"/>
        <v/>
      </c>
      <c r="AV1211" s="54" t="str">
        <f t="shared" si="407"/>
        <v/>
      </c>
      <c r="AW1211" s="54" t="str">
        <f t="shared" si="408"/>
        <v/>
      </c>
      <c r="AX1211" s="18" t="str">
        <f t="shared" si="409"/>
        <v/>
      </c>
      <c r="AY1211" s="18" t="str">
        <f t="shared" si="410"/>
        <v/>
      </c>
      <c r="BA1211" s="18">
        <f>IF($E1211=AF!$D$6,IF($M1211="Concluída no prazo",2,IF($M1211="Concluída com atraso",1,0)),0)</f>
        <v>0</v>
      </c>
      <c r="BB1211" s="18">
        <f>IF($E1211=AF!$D$6,IF($M1211="Atrasada",2,IF($M1211="Concluída com atraso",1,0)),0)</f>
        <v>0</v>
      </c>
      <c r="BC1211" s="18">
        <v>1.205E-2</v>
      </c>
      <c r="BD1211" s="18">
        <f t="shared" si="417"/>
        <v>1.205E-2</v>
      </c>
      <c r="BE1211" s="18">
        <f t="shared" si="417"/>
        <v>1.205E-2</v>
      </c>
      <c r="BF1211" s="18" t="str">
        <f t="shared" si="411"/>
        <v/>
      </c>
      <c r="BN1211" s="18" t="str">
        <f t="shared" si="412"/>
        <v>s</v>
      </c>
    </row>
    <row r="1212" spans="3:66" ht="50.1" customHeight="1" thickTop="1" thickBot="1" x14ac:dyDescent="0.3">
      <c r="C1212" s="46"/>
      <c r="D1212" s="46"/>
      <c r="E1212" s="46"/>
      <c r="F1212" s="122"/>
      <c r="G1212" s="122"/>
      <c r="H1212" s="78" t="str">
        <f t="shared" si="413"/>
        <v/>
      </c>
      <c r="I1212" s="78" t="str">
        <f t="shared" si="414"/>
        <v/>
      </c>
      <c r="J1212" s="16"/>
      <c r="K1212" s="46" t="str">
        <f t="shared" si="415"/>
        <v/>
      </c>
      <c r="L1212" s="16"/>
      <c r="M1212" s="16"/>
      <c r="N1212" s="46"/>
      <c r="O1212" s="47" t="str">
        <f t="shared" si="418"/>
        <v/>
      </c>
      <c r="P1212" s="47"/>
      <c r="Q1212" s="48" t="str">
        <f>IFERROR(VLOOKUP(E1212,Funcionários!$C$8:$E$207,3,FALSE),"")</f>
        <v/>
      </c>
      <c r="R1212" s="47"/>
      <c r="S1212" s="49" t="str">
        <f t="shared" si="419"/>
        <v/>
      </c>
      <c r="T1212" s="49">
        <v>1.206E-2</v>
      </c>
      <c r="U1212" s="48" t="str">
        <f>IF(Funcionários!C1213=0,"",Funcionários!C1213)</f>
        <v/>
      </c>
      <c r="V1212" s="50">
        <f>IF(U1212="",0,IF(COUNTIFS($E$7:$E$3006,U1212,$I$7:$I$3006,'RC'!$E$6)=0,0,COUNTIFS($M$7:$M$3006,"Concluída no prazo",$E$7:$E$3006,U1212,$I$7:$I$3006,'RC'!$E$6)/COUNTIFS($E$7:$E$3006,U1212,$I$7:$I$3006,'RC'!$E$6)))</f>
        <v>0</v>
      </c>
      <c r="W1212" s="49">
        <f>SUMIFS($J$7:$J$3006,$E$7:$E$3006,U1212,$I$7:$I$3006,'RC'!$E$6)+SUMIFS($L$7:$L$3006,$E$7:$E$3006,U1212,$I$7:$I$3006,'RC'!$E$6)</f>
        <v>0</v>
      </c>
      <c r="X1212" s="48">
        <f>COUNTIFS($E$7:$E$3006,U1212,$I$7:$I$3006,'RC'!$E$6)</f>
        <v>0</v>
      </c>
      <c r="Y1212" s="48"/>
      <c r="Z1212" s="51" t="str">
        <f>IF(AQ1212='RC'!$E$6,AC1212*1000+AD1212,"")</f>
        <v/>
      </c>
      <c r="AA1212" s="51" t="str">
        <f>IF(AB1212="","",IF(AQ1212='RC'!$E$6,AC1212*1000-AD1212,""))</f>
        <v/>
      </c>
      <c r="AB1212" s="48" t="str">
        <f>IFERROR(VLOOKUP(E1212,Funcionários!$C$8:$E$207,3,FALSE),"")</f>
        <v/>
      </c>
      <c r="AC1212" s="50" t="str">
        <f>IF(AB1212="","",IF(COUNTIFS($AB$7:$AB$3006,AB1212,$AQ$7:$AQ$3006,'RC'!$E$6)=0,"",COUNTIFS($M$7:$M$3006,"Concluída no prazo",$AB$7:$AB$3006,AB1212,$AQ$7:$AQ$3006,'RC'!$E$6)/COUNTIFS($AB$7:$AB$3006,AB1212,$AQ$7:$AQ$3006,'RC'!$E$6)))</f>
        <v/>
      </c>
      <c r="AD1212" s="48">
        <f>SUMIF($AQ$7:$AQ$3006,'RC'!$E$6,$J$7:$J$3006)+SUMIF($AQ$7:$AQ$3006,'RC'!$E$6,$L$7:$L$3006)</f>
        <v>21</v>
      </c>
      <c r="AF1212" s="48">
        <v>3.7949999999996299E-2</v>
      </c>
      <c r="AG1212" s="48">
        <f>IF(OR(AQ1212="",AQ1212&lt;&gt;'RC'!$E$6,AB1212&lt;&gt;'RC'!$D$21),0,1)</f>
        <v>0</v>
      </c>
      <c r="AH1212" s="48">
        <f t="shared" si="416"/>
        <v>3.7949999999996299E-2</v>
      </c>
      <c r="AI1212" s="48" t="str">
        <f t="shared" si="398"/>
        <v/>
      </c>
      <c r="AJ1212" s="48" t="str">
        <f t="shared" si="399"/>
        <v/>
      </c>
      <c r="AK1212" s="52" t="str">
        <f t="shared" si="400"/>
        <v/>
      </c>
      <c r="AL1212" s="52" t="str">
        <f t="shared" si="401"/>
        <v/>
      </c>
      <c r="AM1212" s="48" t="str">
        <f t="shared" si="402"/>
        <v/>
      </c>
      <c r="AN1212" s="48" t="str">
        <f t="shared" si="403"/>
        <v/>
      </c>
      <c r="AP1212" s="18" t="str">
        <f t="shared" si="404"/>
        <v/>
      </c>
      <c r="AQ1212" s="18" t="str">
        <f t="shared" si="405"/>
        <v/>
      </c>
      <c r="AR1212" s="18">
        <v>3.7949999999999998E-2</v>
      </c>
      <c r="AS1212" s="18">
        <f>IF(AF!$D$27="Todos",1,IF(M1212=AF!$D$27,1,0))</f>
        <v>1</v>
      </c>
      <c r="AT1212" s="53">
        <f>IF(AND(E1212=AF!$D$6,OR(LT!M1212=AF!$D$27,AF!$D$27="Todos"),OR(AP1212=AF!$E$8,AQ1212=AF!$E$8)),AR1212+AS1212,0)</f>
        <v>0</v>
      </c>
      <c r="AU1212" s="18" t="str">
        <f t="shared" si="406"/>
        <v/>
      </c>
      <c r="AV1212" s="54" t="str">
        <f t="shared" si="407"/>
        <v/>
      </c>
      <c r="AW1212" s="54" t="str">
        <f t="shared" si="408"/>
        <v/>
      </c>
      <c r="AX1212" s="18" t="str">
        <f t="shared" si="409"/>
        <v/>
      </c>
      <c r="AY1212" s="18" t="str">
        <f t="shared" si="410"/>
        <v/>
      </c>
      <c r="BA1212" s="18">
        <f>IF($E1212=AF!$D$6,IF($M1212="Concluída no prazo",2,IF($M1212="Concluída com atraso",1,0)),0)</f>
        <v>0</v>
      </c>
      <c r="BB1212" s="18">
        <f>IF($E1212=AF!$D$6,IF($M1212="Atrasada",2,IF($M1212="Concluída com atraso",1,0)),0)</f>
        <v>0</v>
      </c>
      <c r="BC1212" s="18">
        <v>1.206E-2</v>
      </c>
      <c r="BD1212" s="18">
        <f t="shared" si="417"/>
        <v>1.206E-2</v>
      </c>
      <c r="BE1212" s="18">
        <f t="shared" si="417"/>
        <v>1.206E-2</v>
      </c>
      <c r="BF1212" s="18" t="str">
        <f t="shared" si="411"/>
        <v/>
      </c>
      <c r="BN1212" s="18" t="str">
        <f t="shared" si="412"/>
        <v>s</v>
      </c>
    </row>
    <row r="1213" spans="3:66" ht="50.1" customHeight="1" thickTop="1" thickBot="1" x14ac:dyDescent="0.3">
      <c r="C1213" s="46"/>
      <c r="D1213" s="46"/>
      <c r="E1213" s="46"/>
      <c r="F1213" s="122"/>
      <c r="G1213" s="122"/>
      <c r="H1213" s="78" t="str">
        <f t="shared" si="413"/>
        <v/>
      </c>
      <c r="I1213" s="78" t="str">
        <f t="shared" si="414"/>
        <v/>
      </c>
      <c r="J1213" s="16"/>
      <c r="K1213" s="46" t="str">
        <f t="shared" si="415"/>
        <v/>
      </c>
      <c r="L1213" s="16"/>
      <c r="M1213" s="16"/>
      <c r="N1213" s="46"/>
      <c r="O1213" s="47" t="str">
        <f t="shared" si="418"/>
        <v/>
      </c>
      <c r="P1213" s="47"/>
      <c r="Q1213" s="48" t="str">
        <f>IFERROR(VLOOKUP(E1213,Funcionários!$C$8:$E$207,3,FALSE),"")</f>
        <v/>
      </c>
      <c r="R1213" s="47"/>
      <c r="S1213" s="49" t="str">
        <f t="shared" si="419"/>
        <v/>
      </c>
      <c r="T1213" s="49">
        <v>1.2070000000000001E-2</v>
      </c>
      <c r="U1213" s="48" t="str">
        <f>IF(Funcionários!C1214=0,"",Funcionários!C1214)</f>
        <v/>
      </c>
      <c r="V1213" s="50">
        <f>IF(U1213="",0,IF(COUNTIFS($E$7:$E$3006,U1213,$I$7:$I$3006,'RC'!$E$6)=0,0,COUNTIFS($M$7:$M$3006,"Concluída no prazo",$E$7:$E$3006,U1213,$I$7:$I$3006,'RC'!$E$6)/COUNTIFS($E$7:$E$3006,U1213,$I$7:$I$3006,'RC'!$E$6)))</f>
        <v>0</v>
      </c>
      <c r="W1213" s="49">
        <f>SUMIFS($J$7:$J$3006,$E$7:$E$3006,U1213,$I$7:$I$3006,'RC'!$E$6)+SUMIFS($L$7:$L$3006,$E$7:$E$3006,U1213,$I$7:$I$3006,'RC'!$E$6)</f>
        <v>0</v>
      </c>
      <c r="X1213" s="48">
        <f>COUNTIFS($E$7:$E$3006,U1213,$I$7:$I$3006,'RC'!$E$6)</f>
        <v>0</v>
      </c>
      <c r="Y1213" s="48"/>
      <c r="Z1213" s="51" t="str">
        <f>IF(AQ1213='RC'!$E$6,AC1213*1000+AD1213,"")</f>
        <v/>
      </c>
      <c r="AA1213" s="51" t="str">
        <f>IF(AB1213="","",IF(AQ1213='RC'!$E$6,AC1213*1000-AD1213,""))</f>
        <v/>
      </c>
      <c r="AB1213" s="48" t="str">
        <f>IFERROR(VLOOKUP(E1213,Funcionários!$C$8:$E$207,3,FALSE),"")</f>
        <v/>
      </c>
      <c r="AC1213" s="50" t="str">
        <f>IF(AB1213="","",IF(COUNTIFS($AB$7:$AB$3006,AB1213,$AQ$7:$AQ$3006,'RC'!$E$6)=0,"",COUNTIFS($M$7:$M$3006,"Concluída no prazo",$AB$7:$AB$3006,AB1213,$AQ$7:$AQ$3006,'RC'!$E$6)/COUNTIFS($AB$7:$AB$3006,AB1213,$AQ$7:$AQ$3006,'RC'!$E$6)))</f>
        <v/>
      </c>
      <c r="AD1213" s="48">
        <f>SUMIF($AQ$7:$AQ$3006,'RC'!$E$6,$J$7:$J$3006)+SUMIF($AQ$7:$AQ$3006,'RC'!$E$6,$L$7:$L$3006)</f>
        <v>21</v>
      </c>
      <c r="AF1213" s="48">
        <v>3.7939999999996303E-2</v>
      </c>
      <c r="AG1213" s="48">
        <f>IF(OR(AQ1213="",AQ1213&lt;&gt;'RC'!$E$6,AB1213&lt;&gt;'RC'!$D$21),0,1)</f>
        <v>0</v>
      </c>
      <c r="AH1213" s="48">
        <f t="shared" si="416"/>
        <v>3.7939999999996303E-2</v>
      </c>
      <c r="AI1213" s="48" t="str">
        <f t="shared" si="398"/>
        <v/>
      </c>
      <c r="AJ1213" s="48" t="str">
        <f t="shared" si="399"/>
        <v/>
      </c>
      <c r="AK1213" s="52" t="str">
        <f t="shared" si="400"/>
        <v/>
      </c>
      <c r="AL1213" s="52" t="str">
        <f t="shared" si="401"/>
        <v/>
      </c>
      <c r="AM1213" s="48" t="str">
        <f t="shared" si="402"/>
        <v/>
      </c>
      <c r="AN1213" s="48" t="str">
        <f t="shared" si="403"/>
        <v/>
      </c>
      <c r="AP1213" s="18" t="str">
        <f t="shared" si="404"/>
        <v/>
      </c>
      <c r="AQ1213" s="18" t="str">
        <f t="shared" si="405"/>
        <v/>
      </c>
      <c r="AR1213" s="18">
        <v>3.7940000000000002E-2</v>
      </c>
      <c r="AS1213" s="18">
        <f>IF(AF!$D$27="Todos",1,IF(M1213=AF!$D$27,1,0))</f>
        <v>1</v>
      </c>
      <c r="AT1213" s="53">
        <f>IF(AND(E1213=AF!$D$6,OR(LT!M1213=AF!$D$27,AF!$D$27="Todos"),OR(AP1213=AF!$E$8,AQ1213=AF!$E$8)),AR1213+AS1213,0)</f>
        <v>0</v>
      </c>
      <c r="AU1213" s="18" t="str">
        <f t="shared" si="406"/>
        <v/>
      </c>
      <c r="AV1213" s="54" t="str">
        <f t="shared" si="407"/>
        <v/>
      </c>
      <c r="AW1213" s="54" t="str">
        <f t="shared" si="408"/>
        <v/>
      </c>
      <c r="AX1213" s="18" t="str">
        <f t="shared" si="409"/>
        <v/>
      </c>
      <c r="AY1213" s="18" t="str">
        <f t="shared" si="410"/>
        <v/>
      </c>
      <c r="BA1213" s="18">
        <f>IF($E1213=AF!$D$6,IF($M1213="Concluída no prazo",2,IF($M1213="Concluída com atraso",1,0)),0)</f>
        <v>0</v>
      </c>
      <c r="BB1213" s="18">
        <f>IF($E1213=AF!$D$6,IF($M1213="Atrasada",2,IF($M1213="Concluída com atraso",1,0)),0)</f>
        <v>0</v>
      </c>
      <c r="BC1213" s="18">
        <v>1.2070000000000001E-2</v>
      </c>
      <c r="BD1213" s="18">
        <f t="shared" si="417"/>
        <v>1.2070000000000001E-2</v>
      </c>
      <c r="BE1213" s="18">
        <f t="shared" si="417"/>
        <v>1.2070000000000001E-2</v>
      </c>
      <c r="BF1213" s="18" t="str">
        <f t="shared" si="411"/>
        <v/>
      </c>
      <c r="BN1213" s="18" t="str">
        <f t="shared" si="412"/>
        <v>s</v>
      </c>
    </row>
    <row r="1214" spans="3:66" ht="50.1" customHeight="1" thickTop="1" thickBot="1" x14ac:dyDescent="0.3">
      <c r="C1214" s="46"/>
      <c r="D1214" s="46"/>
      <c r="E1214" s="46"/>
      <c r="F1214" s="122"/>
      <c r="G1214" s="122"/>
      <c r="H1214" s="78" t="str">
        <f t="shared" si="413"/>
        <v/>
      </c>
      <c r="I1214" s="78" t="str">
        <f t="shared" si="414"/>
        <v/>
      </c>
      <c r="J1214" s="16"/>
      <c r="K1214" s="46" t="str">
        <f t="shared" si="415"/>
        <v/>
      </c>
      <c r="L1214" s="16"/>
      <c r="M1214" s="16"/>
      <c r="N1214" s="46"/>
      <c r="O1214" s="47" t="str">
        <f t="shared" si="418"/>
        <v/>
      </c>
      <c r="P1214" s="47"/>
      <c r="Q1214" s="48" t="str">
        <f>IFERROR(VLOOKUP(E1214,Funcionários!$C$8:$E$207,3,FALSE),"")</f>
        <v/>
      </c>
      <c r="R1214" s="47"/>
      <c r="S1214" s="49" t="str">
        <f t="shared" si="419"/>
        <v/>
      </c>
      <c r="T1214" s="49">
        <v>1.208E-2</v>
      </c>
      <c r="U1214" s="48" t="str">
        <f>IF(Funcionários!C1215=0,"",Funcionários!C1215)</f>
        <v/>
      </c>
      <c r="V1214" s="50">
        <f>IF(U1214="",0,IF(COUNTIFS($E$7:$E$3006,U1214,$I$7:$I$3006,'RC'!$E$6)=0,0,COUNTIFS($M$7:$M$3006,"Concluída no prazo",$E$7:$E$3006,U1214,$I$7:$I$3006,'RC'!$E$6)/COUNTIFS($E$7:$E$3006,U1214,$I$7:$I$3006,'RC'!$E$6)))</f>
        <v>0</v>
      </c>
      <c r="W1214" s="49">
        <f>SUMIFS($J$7:$J$3006,$E$7:$E$3006,U1214,$I$7:$I$3006,'RC'!$E$6)+SUMIFS($L$7:$L$3006,$E$7:$E$3006,U1214,$I$7:$I$3006,'RC'!$E$6)</f>
        <v>0</v>
      </c>
      <c r="X1214" s="48">
        <f>COUNTIFS($E$7:$E$3006,U1214,$I$7:$I$3006,'RC'!$E$6)</f>
        <v>0</v>
      </c>
      <c r="Y1214" s="48"/>
      <c r="Z1214" s="51" t="str">
        <f>IF(AQ1214='RC'!$E$6,AC1214*1000+AD1214,"")</f>
        <v/>
      </c>
      <c r="AA1214" s="51" t="str">
        <f>IF(AB1214="","",IF(AQ1214='RC'!$E$6,AC1214*1000-AD1214,""))</f>
        <v/>
      </c>
      <c r="AB1214" s="48" t="str">
        <f>IFERROR(VLOOKUP(E1214,Funcionários!$C$8:$E$207,3,FALSE),"")</f>
        <v/>
      </c>
      <c r="AC1214" s="50" t="str">
        <f>IF(AB1214="","",IF(COUNTIFS($AB$7:$AB$3006,AB1214,$AQ$7:$AQ$3006,'RC'!$E$6)=0,"",COUNTIFS($M$7:$M$3006,"Concluída no prazo",$AB$7:$AB$3006,AB1214,$AQ$7:$AQ$3006,'RC'!$E$6)/COUNTIFS($AB$7:$AB$3006,AB1214,$AQ$7:$AQ$3006,'RC'!$E$6)))</f>
        <v/>
      </c>
      <c r="AD1214" s="48">
        <f>SUMIF($AQ$7:$AQ$3006,'RC'!$E$6,$J$7:$J$3006)+SUMIF($AQ$7:$AQ$3006,'RC'!$E$6,$L$7:$L$3006)</f>
        <v>21</v>
      </c>
      <c r="AF1214" s="48">
        <v>3.79299999999963E-2</v>
      </c>
      <c r="AG1214" s="48">
        <f>IF(OR(AQ1214="",AQ1214&lt;&gt;'RC'!$E$6,AB1214&lt;&gt;'RC'!$D$21),0,1)</f>
        <v>0</v>
      </c>
      <c r="AH1214" s="48">
        <f t="shared" si="416"/>
        <v>3.79299999999963E-2</v>
      </c>
      <c r="AI1214" s="48" t="str">
        <f t="shared" si="398"/>
        <v/>
      </c>
      <c r="AJ1214" s="48" t="str">
        <f t="shared" si="399"/>
        <v/>
      </c>
      <c r="AK1214" s="52" t="str">
        <f t="shared" si="400"/>
        <v/>
      </c>
      <c r="AL1214" s="52" t="str">
        <f t="shared" si="401"/>
        <v/>
      </c>
      <c r="AM1214" s="48" t="str">
        <f t="shared" si="402"/>
        <v/>
      </c>
      <c r="AN1214" s="48" t="str">
        <f t="shared" si="403"/>
        <v/>
      </c>
      <c r="AP1214" s="18" t="str">
        <f t="shared" si="404"/>
        <v/>
      </c>
      <c r="AQ1214" s="18" t="str">
        <f t="shared" si="405"/>
        <v/>
      </c>
      <c r="AR1214" s="18">
        <v>3.7929999999999998E-2</v>
      </c>
      <c r="AS1214" s="18">
        <f>IF(AF!$D$27="Todos",1,IF(M1214=AF!$D$27,1,0))</f>
        <v>1</v>
      </c>
      <c r="AT1214" s="53">
        <f>IF(AND(E1214=AF!$D$6,OR(LT!M1214=AF!$D$27,AF!$D$27="Todos"),OR(AP1214=AF!$E$8,AQ1214=AF!$E$8)),AR1214+AS1214,0)</f>
        <v>0</v>
      </c>
      <c r="AU1214" s="18" t="str">
        <f t="shared" si="406"/>
        <v/>
      </c>
      <c r="AV1214" s="54" t="str">
        <f t="shared" si="407"/>
        <v/>
      </c>
      <c r="AW1214" s="54" t="str">
        <f t="shared" si="408"/>
        <v/>
      </c>
      <c r="AX1214" s="18" t="str">
        <f t="shared" si="409"/>
        <v/>
      </c>
      <c r="AY1214" s="18" t="str">
        <f t="shared" si="410"/>
        <v/>
      </c>
      <c r="BA1214" s="18">
        <f>IF($E1214=AF!$D$6,IF($M1214="Concluída no prazo",2,IF($M1214="Concluída com atraso",1,0)),0)</f>
        <v>0</v>
      </c>
      <c r="BB1214" s="18">
        <f>IF($E1214=AF!$D$6,IF($M1214="Atrasada",2,IF($M1214="Concluída com atraso",1,0)),0)</f>
        <v>0</v>
      </c>
      <c r="BC1214" s="18">
        <v>1.208E-2</v>
      </c>
      <c r="BD1214" s="18">
        <f t="shared" si="417"/>
        <v>1.208E-2</v>
      </c>
      <c r="BE1214" s="18">
        <f t="shared" si="417"/>
        <v>1.208E-2</v>
      </c>
      <c r="BF1214" s="18" t="str">
        <f t="shared" si="411"/>
        <v/>
      </c>
      <c r="BN1214" s="18" t="str">
        <f t="shared" si="412"/>
        <v>s</v>
      </c>
    </row>
    <row r="1215" spans="3:66" ht="50.1" customHeight="1" thickTop="1" thickBot="1" x14ac:dyDescent="0.3">
      <c r="C1215" s="46"/>
      <c r="D1215" s="46"/>
      <c r="E1215" s="46"/>
      <c r="F1215" s="122"/>
      <c r="G1215" s="122"/>
      <c r="H1215" s="78" t="str">
        <f t="shared" si="413"/>
        <v/>
      </c>
      <c r="I1215" s="78" t="str">
        <f t="shared" si="414"/>
        <v/>
      </c>
      <c r="J1215" s="16"/>
      <c r="K1215" s="46" t="str">
        <f t="shared" si="415"/>
        <v/>
      </c>
      <c r="L1215" s="16"/>
      <c r="M1215" s="16"/>
      <c r="N1215" s="46"/>
      <c r="O1215" s="47" t="str">
        <f t="shared" si="418"/>
        <v/>
      </c>
      <c r="P1215" s="47"/>
      <c r="Q1215" s="48" t="str">
        <f>IFERROR(VLOOKUP(E1215,Funcionários!$C$8:$E$207,3,FALSE),"")</f>
        <v/>
      </c>
      <c r="R1215" s="47"/>
      <c r="S1215" s="49" t="str">
        <f t="shared" si="419"/>
        <v/>
      </c>
      <c r="T1215" s="49">
        <v>1.209E-2</v>
      </c>
      <c r="U1215" s="48" t="str">
        <f>IF(Funcionários!C1216=0,"",Funcionários!C1216)</f>
        <v/>
      </c>
      <c r="V1215" s="50">
        <f>IF(U1215="",0,IF(COUNTIFS($E$7:$E$3006,U1215,$I$7:$I$3006,'RC'!$E$6)=0,0,COUNTIFS($M$7:$M$3006,"Concluída no prazo",$E$7:$E$3006,U1215,$I$7:$I$3006,'RC'!$E$6)/COUNTIFS($E$7:$E$3006,U1215,$I$7:$I$3006,'RC'!$E$6)))</f>
        <v>0</v>
      </c>
      <c r="W1215" s="49">
        <f>SUMIFS($J$7:$J$3006,$E$7:$E$3006,U1215,$I$7:$I$3006,'RC'!$E$6)+SUMIFS($L$7:$L$3006,$E$7:$E$3006,U1215,$I$7:$I$3006,'RC'!$E$6)</f>
        <v>0</v>
      </c>
      <c r="X1215" s="48">
        <f>COUNTIFS($E$7:$E$3006,U1215,$I$7:$I$3006,'RC'!$E$6)</f>
        <v>0</v>
      </c>
      <c r="Y1215" s="48"/>
      <c r="Z1215" s="51" t="str">
        <f>IF(AQ1215='RC'!$E$6,AC1215*1000+AD1215,"")</f>
        <v/>
      </c>
      <c r="AA1215" s="51" t="str">
        <f>IF(AB1215="","",IF(AQ1215='RC'!$E$6,AC1215*1000-AD1215,""))</f>
        <v/>
      </c>
      <c r="AB1215" s="48" t="str">
        <f>IFERROR(VLOOKUP(E1215,Funcionários!$C$8:$E$207,3,FALSE),"")</f>
        <v/>
      </c>
      <c r="AC1215" s="50" t="str">
        <f>IF(AB1215="","",IF(COUNTIFS($AB$7:$AB$3006,AB1215,$AQ$7:$AQ$3006,'RC'!$E$6)=0,"",COUNTIFS($M$7:$M$3006,"Concluída no prazo",$AB$7:$AB$3006,AB1215,$AQ$7:$AQ$3006,'RC'!$E$6)/COUNTIFS($AB$7:$AB$3006,AB1215,$AQ$7:$AQ$3006,'RC'!$E$6)))</f>
        <v/>
      </c>
      <c r="AD1215" s="48">
        <f>SUMIF($AQ$7:$AQ$3006,'RC'!$E$6,$J$7:$J$3006)+SUMIF($AQ$7:$AQ$3006,'RC'!$E$6,$L$7:$L$3006)</f>
        <v>21</v>
      </c>
      <c r="AF1215" s="48">
        <v>3.7919999999996297E-2</v>
      </c>
      <c r="AG1215" s="48">
        <f>IF(OR(AQ1215="",AQ1215&lt;&gt;'RC'!$E$6,AB1215&lt;&gt;'RC'!$D$21),0,1)</f>
        <v>0</v>
      </c>
      <c r="AH1215" s="48">
        <f t="shared" si="416"/>
        <v>3.7919999999996297E-2</v>
      </c>
      <c r="AI1215" s="48" t="str">
        <f t="shared" si="398"/>
        <v/>
      </c>
      <c r="AJ1215" s="48" t="str">
        <f t="shared" si="399"/>
        <v/>
      </c>
      <c r="AK1215" s="52" t="str">
        <f t="shared" si="400"/>
        <v/>
      </c>
      <c r="AL1215" s="52" t="str">
        <f t="shared" si="401"/>
        <v/>
      </c>
      <c r="AM1215" s="48" t="str">
        <f t="shared" si="402"/>
        <v/>
      </c>
      <c r="AN1215" s="48" t="str">
        <f t="shared" si="403"/>
        <v/>
      </c>
      <c r="AP1215" s="18" t="str">
        <f t="shared" si="404"/>
        <v/>
      </c>
      <c r="AQ1215" s="18" t="str">
        <f t="shared" si="405"/>
        <v/>
      </c>
      <c r="AR1215" s="18">
        <v>3.7920000000000002E-2</v>
      </c>
      <c r="AS1215" s="18">
        <f>IF(AF!$D$27="Todos",1,IF(M1215=AF!$D$27,1,0))</f>
        <v>1</v>
      </c>
      <c r="AT1215" s="53">
        <f>IF(AND(E1215=AF!$D$6,OR(LT!M1215=AF!$D$27,AF!$D$27="Todos"),OR(AP1215=AF!$E$8,AQ1215=AF!$E$8)),AR1215+AS1215,0)</f>
        <v>0</v>
      </c>
      <c r="AU1215" s="18" t="str">
        <f t="shared" si="406"/>
        <v/>
      </c>
      <c r="AV1215" s="54" t="str">
        <f t="shared" si="407"/>
        <v/>
      </c>
      <c r="AW1215" s="54" t="str">
        <f t="shared" si="408"/>
        <v/>
      </c>
      <c r="AX1215" s="18" t="str">
        <f t="shared" si="409"/>
        <v/>
      </c>
      <c r="AY1215" s="18" t="str">
        <f t="shared" si="410"/>
        <v/>
      </c>
      <c r="BA1215" s="18">
        <f>IF($E1215=AF!$D$6,IF($M1215="Concluída no prazo",2,IF($M1215="Concluída com atraso",1,0)),0)</f>
        <v>0</v>
      </c>
      <c r="BB1215" s="18">
        <f>IF($E1215=AF!$D$6,IF($M1215="Atrasada",2,IF($M1215="Concluída com atraso",1,0)),0)</f>
        <v>0</v>
      </c>
      <c r="BC1215" s="18">
        <v>1.209E-2</v>
      </c>
      <c r="BD1215" s="18">
        <f t="shared" si="417"/>
        <v>1.209E-2</v>
      </c>
      <c r="BE1215" s="18">
        <f t="shared" si="417"/>
        <v>1.209E-2</v>
      </c>
      <c r="BF1215" s="18" t="str">
        <f t="shared" si="411"/>
        <v/>
      </c>
      <c r="BN1215" s="18" t="str">
        <f t="shared" si="412"/>
        <v>s</v>
      </c>
    </row>
    <row r="1216" spans="3:66" ht="50.1" customHeight="1" thickTop="1" thickBot="1" x14ac:dyDescent="0.3">
      <c r="C1216" s="46"/>
      <c r="D1216" s="46"/>
      <c r="E1216" s="46"/>
      <c r="F1216" s="122"/>
      <c r="G1216" s="122"/>
      <c r="H1216" s="78" t="str">
        <f t="shared" si="413"/>
        <v/>
      </c>
      <c r="I1216" s="78" t="str">
        <f t="shared" si="414"/>
        <v/>
      </c>
      <c r="J1216" s="16"/>
      <c r="K1216" s="46" t="str">
        <f t="shared" si="415"/>
        <v/>
      </c>
      <c r="L1216" s="16"/>
      <c r="M1216" s="16"/>
      <c r="N1216" s="46"/>
      <c r="O1216" s="47" t="str">
        <f t="shared" si="418"/>
        <v/>
      </c>
      <c r="P1216" s="47"/>
      <c r="Q1216" s="48" t="str">
        <f>IFERROR(VLOOKUP(E1216,Funcionários!$C$8:$E$207,3,FALSE),"")</f>
        <v/>
      </c>
      <c r="R1216" s="47"/>
      <c r="S1216" s="49" t="str">
        <f t="shared" si="419"/>
        <v/>
      </c>
      <c r="T1216" s="49">
        <v>1.21E-2</v>
      </c>
      <c r="U1216" s="48" t="str">
        <f>IF(Funcionários!C1217=0,"",Funcionários!C1217)</f>
        <v/>
      </c>
      <c r="V1216" s="50">
        <f>IF(U1216="",0,IF(COUNTIFS($E$7:$E$3006,U1216,$I$7:$I$3006,'RC'!$E$6)=0,0,COUNTIFS($M$7:$M$3006,"Concluída no prazo",$E$7:$E$3006,U1216,$I$7:$I$3006,'RC'!$E$6)/COUNTIFS($E$7:$E$3006,U1216,$I$7:$I$3006,'RC'!$E$6)))</f>
        <v>0</v>
      </c>
      <c r="W1216" s="49">
        <f>SUMIFS($J$7:$J$3006,$E$7:$E$3006,U1216,$I$7:$I$3006,'RC'!$E$6)+SUMIFS($L$7:$L$3006,$E$7:$E$3006,U1216,$I$7:$I$3006,'RC'!$E$6)</f>
        <v>0</v>
      </c>
      <c r="X1216" s="48">
        <f>COUNTIFS($E$7:$E$3006,U1216,$I$7:$I$3006,'RC'!$E$6)</f>
        <v>0</v>
      </c>
      <c r="Y1216" s="48"/>
      <c r="Z1216" s="51" t="str">
        <f>IF(AQ1216='RC'!$E$6,AC1216*1000+AD1216,"")</f>
        <v/>
      </c>
      <c r="AA1216" s="51" t="str">
        <f>IF(AB1216="","",IF(AQ1216='RC'!$E$6,AC1216*1000-AD1216,""))</f>
        <v/>
      </c>
      <c r="AB1216" s="48" t="str">
        <f>IFERROR(VLOOKUP(E1216,Funcionários!$C$8:$E$207,3,FALSE),"")</f>
        <v/>
      </c>
      <c r="AC1216" s="50" t="str">
        <f>IF(AB1216="","",IF(COUNTIFS($AB$7:$AB$3006,AB1216,$AQ$7:$AQ$3006,'RC'!$E$6)=0,"",COUNTIFS($M$7:$M$3006,"Concluída no prazo",$AB$7:$AB$3006,AB1216,$AQ$7:$AQ$3006,'RC'!$E$6)/COUNTIFS($AB$7:$AB$3006,AB1216,$AQ$7:$AQ$3006,'RC'!$E$6)))</f>
        <v/>
      </c>
      <c r="AD1216" s="48">
        <f>SUMIF($AQ$7:$AQ$3006,'RC'!$E$6,$J$7:$J$3006)+SUMIF($AQ$7:$AQ$3006,'RC'!$E$6,$L$7:$L$3006)</f>
        <v>21</v>
      </c>
      <c r="AF1216" s="48">
        <v>3.7909999999996301E-2</v>
      </c>
      <c r="AG1216" s="48">
        <f>IF(OR(AQ1216="",AQ1216&lt;&gt;'RC'!$E$6,AB1216&lt;&gt;'RC'!$D$21),0,1)</f>
        <v>0</v>
      </c>
      <c r="AH1216" s="48">
        <f t="shared" si="416"/>
        <v>3.7909999999996301E-2</v>
      </c>
      <c r="AI1216" s="48" t="str">
        <f t="shared" si="398"/>
        <v/>
      </c>
      <c r="AJ1216" s="48" t="str">
        <f t="shared" si="399"/>
        <v/>
      </c>
      <c r="AK1216" s="52" t="str">
        <f t="shared" si="400"/>
        <v/>
      </c>
      <c r="AL1216" s="52" t="str">
        <f t="shared" si="401"/>
        <v/>
      </c>
      <c r="AM1216" s="48" t="str">
        <f t="shared" si="402"/>
        <v/>
      </c>
      <c r="AN1216" s="48" t="str">
        <f t="shared" si="403"/>
        <v/>
      </c>
      <c r="AP1216" s="18" t="str">
        <f t="shared" si="404"/>
        <v/>
      </c>
      <c r="AQ1216" s="18" t="str">
        <f t="shared" si="405"/>
        <v/>
      </c>
      <c r="AR1216" s="18">
        <v>3.7909999999999999E-2</v>
      </c>
      <c r="AS1216" s="18">
        <f>IF(AF!$D$27="Todos",1,IF(M1216=AF!$D$27,1,0))</f>
        <v>1</v>
      </c>
      <c r="AT1216" s="53">
        <f>IF(AND(E1216=AF!$D$6,OR(LT!M1216=AF!$D$27,AF!$D$27="Todos"),OR(AP1216=AF!$E$8,AQ1216=AF!$E$8)),AR1216+AS1216,0)</f>
        <v>0</v>
      </c>
      <c r="AU1216" s="18" t="str">
        <f t="shared" si="406"/>
        <v/>
      </c>
      <c r="AV1216" s="54" t="str">
        <f t="shared" si="407"/>
        <v/>
      </c>
      <c r="AW1216" s="54" t="str">
        <f t="shared" si="408"/>
        <v/>
      </c>
      <c r="AX1216" s="18" t="str">
        <f t="shared" si="409"/>
        <v/>
      </c>
      <c r="AY1216" s="18" t="str">
        <f t="shared" si="410"/>
        <v/>
      </c>
      <c r="BA1216" s="18">
        <f>IF($E1216=AF!$D$6,IF($M1216="Concluída no prazo",2,IF($M1216="Concluída com atraso",1,0)),0)</f>
        <v>0</v>
      </c>
      <c r="BB1216" s="18">
        <f>IF($E1216=AF!$D$6,IF($M1216="Atrasada",2,IF($M1216="Concluída com atraso",1,0)),0)</f>
        <v>0</v>
      </c>
      <c r="BC1216" s="18">
        <v>1.21E-2</v>
      </c>
      <c r="BD1216" s="18">
        <f t="shared" si="417"/>
        <v>1.21E-2</v>
      </c>
      <c r="BE1216" s="18">
        <f t="shared" si="417"/>
        <v>1.21E-2</v>
      </c>
      <c r="BF1216" s="18" t="str">
        <f t="shared" si="411"/>
        <v/>
      </c>
      <c r="BN1216" s="18" t="str">
        <f t="shared" si="412"/>
        <v>s</v>
      </c>
    </row>
    <row r="1217" spans="3:66" ht="50.1" customHeight="1" thickTop="1" thickBot="1" x14ac:dyDescent="0.3">
      <c r="C1217" s="46"/>
      <c r="D1217" s="46"/>
      <c r="E1217" s="46"/>
      <c r="F1217" s="122"/>
      <c r="G1217" s="122"/>
      <c r="H1217" s="78" t="str">
        <f t="shared" si="413"/>
        <v/>
      </c>
      <c r="I1217" s="78" t="str">
        <f t="shared" si="414"/>
        <v/>
      </c>
      <c r="J1217" s="16"/>
      <c r="K1217" s="46" t="str">
        <f t="shared" si="415"/>
        <v/>
      </c>
      <c r="L1217" s="16"/>
      <c r="M1217" s="16"/>
      <c r="N1217" s="46"/>
      <c r="O1217" s="47" t="str">
        <f t="shared" si="418"/>
        <v/>
      </c>
      <c r="P1217" s="47"/>
      <c r="Q1217" s="48" t="str">
        <f>IFERROR(VLOOKUP(E1217,Funcionários!$C$8:$E$207,3,FALSE),"")</f>
        <v/>
      </c>
      <c r="R1217" s="47"/>
      <c r="S1217" s="49" t="str">
        <f t="shared" si="419"/>
        <v/>
      </c>
      <c r="T1217" s="49">
        <v>1.2109999999999999E-2</v>
      </c>
      <c r="U1217" s="48" t="str">
        <f>IF(Funcionários!C1218=0,"",Funcionários!C1218)</f>
        <v/>
      </c>
      <c r="V1217" s="50">
        <f>IF(U1217="",0,IF(COUNTIFS($E$7:$E$3006,U1217,$I$7:$I$3006,'RC'!$E$6)=0,0,COUNTIFS($M$7:$M$3006,"Concluída no prazo",$E$7:$E$3006,U1217,$I$7:$I$3006,'RC'!$E$6)/COUNTIFS($E$7:$E$3006,U1217,$I$7:$I$3006,'RC'!$E$6)))</f>
        <v>0</v>
      </c>
      <c r="W1217" s="49">
        <f>SUMIFS($J$7:$J$3006,$E$7:$E$3006,U1217,$I$7:$I$3006,'RC'!$E$6)+SUMIFS($L$7:$L$3006,$E$7:$E$3006,U1217,$I$7:$I$3006,'RC'!$E$6)</f>
        <v>0</v>
      </c>
      <c r="X1217" s="48">
        <f>COUNTIFS($E$7:$E$3006,U1217,$I$7:$I$3006,'RC'!$E$6)</f>
        <v>0</v>
      </c>
      <c r="Y1217" s="48"/>
      <c r="Z1217" s="51" t="str">
        <f>IF(AQ1217='RC'!$E$6,AC1217*1000+AD1217,"")</f>
        <v/>
      </c>
      <c r="AA1217" s="51" t="str">
        <f>IF(AB1217="","",IF(AQ1217='RC'!$E$6,AC1217*1000-AD1217,""))</f>
        <v/>
      </c>
      <c r="AB1217" s="48" t="str">
        <f>IFERROR(VLOOKUP(E1217,Funcionários!$C$8:$E$207,3,FALSE),"")</f>
        <v/>
      </c>
      <c r="AC1217" s="50" t="str">
        <f>IF(AB1217="","",IF(COUNTIFS($AB$7:$AB$3006,AB1217,$AQ$7:$AQ$3006,'RC'!$E$6)=0,"",COUNTIFS($M$7:$M$3006,"Concluída no prazo",$AB$7:$AB$3006,AB1217,$AQ$7:$AQ$3006,'RC'!$E$6)/COUNTIFS($AB$7:$AB$3006,AB1217,$AQ$7:$AQ$3006,'RC'!$E$6)))</f>
        <v/>
      </c>
      <c r="AD1217" s="48">
        <f>SUMIF($AQ$7:$AQ$3006,'RC'!$E$6,$J$7:$J$3006)+SUMIF($AQ$7:$AQ$3006,'RC'!$E$6,$L$7:$L$3006)</f>
        <v>21</v>
      </c>
      <c r="AF1217" s="48">
        <v>3.7899999999996298E-2</v>
      </c>
      <c r="AG1217" s="48">
        <f>IF(OR(AQ1217="",AQ1217&lt;&gt;'RC'!$E$6,AB1217&lt;&gt;'RC'!$D$21),0,1)</f>
        <v>0</v>
      </c>
      <c r="AH1217" s="48">
        <f t="shared" si="416"/>
        <v>3.7899999999996298E-2</v>
      </c>
      <c r="AI1217" s="48" t="str">
        <f t="shared" si="398"/>
        <v/>
      </c>
      <c r="AJ1217" s="48" t="str">
        <f t="shared" si="399"/>
        <v/>
      </c>
      <c r="AK1217" s="52" t="str">
        <f t="shared" si="400"/>
        <v/>
      </c>
      <c r="AL1217" s="52" t="str">
        <f t="shared" si="401"/>
        <v/>
      </c>
      <c r="AM1217" s="48" t="str">
        <f t="shared" si="402"/>
        <v/>
      </c>
      <c r="AN1217" s="48" t="str">
        <f t="shared" si="403"/>
        <v/>
      </c>
      <c r="AP1217" s="18" t="str">
        <f t="shared" si="404"/>
        <v/>
      </c>
      <c r="AQ1217" s="18" t="str">
        <f t="shared" si="405"/>
        <v/>
      </c>
      <c r="AR1217" s="18">
        <v>3.7900000000000003E-2</v>
      </c>
      <c r="AS1217" s="18">
        <f>IF(AF!$D$27="Todos",1,IF(M1217=AF!$D$27,1,0))</f>
        <v>1</v>
      </c>
      <c r="AT1217" s="53">
        <f>IF(AND(E1217=AF!$D$6,OR(LT!M1217=AF!$D$27,AF!$D$27="Todos"),OR(AP1217=AF!$E$8,AQ1217=AF!$E$8)),AR1217+AS1217,0)</f>
        <v>0</v>
      </c>
      <c r="AU1217" s="18" t="str">
        <f t="shared" si="406"/>
        <v/>
      </c>
      <c r="AV1217" s="54" t="str">
        <f t="shared" si="407"/>
        <v/>
      </c>
      <c r="AW1217" s="54" t="str">
        <f t="shared" si="408"/>
        <v/>
      </c>
      <c r="AX1217" s="18" t="str">
        <f t="shared" si="409"/>
        <v/>
      </c>
      <c r="AY1217" s="18" t="str">
        <f t="shared" si="410"/>
        <v/>
      </c>
      <c r="BA1217" s="18">
        <f>IF($E1217=AF!$D$6,IF($M1217="Concluída no prazo",2,IF($M1217="Concluída com atraso",1,0)),0)</f>
        <v>0</v>
      </c>
      <c r="BB1217" s="18">
        <f>IF($E1217=AF!$D$6,IF($M1217="Atrasada",2,IF($M1217="Concluída com atraso",1,0)),0)</f>
        <v>0</v>
      </c>
      <c r="BC1217" s="18">
        <v>1.2109999999999999E-2</v>
      </c>
      <c r="BD1217" s="18">
        <f t="shared" si="417"/>
        <v>1.2109999999999999E-2</v>
      </c>
      <c r="BE1217" s="18">
        <f t="shared" si="417"/>
        <v>1.2109999999999999E-2</v>
      </c>
      <c r="BF1217" s="18" t="str">
        <f t="shared" si="411"/>
        <v/>
      </c>
      <c r="BN1217" s="18" t="str">
        <f t="shared" si="412"/>
        <v>s</v>
      </c>
    </row>
    <row r="1218" spans="3:66" ht="50.1" customHeight="1" thickTop="1" thickBot="1" x14ac:dyDescent="0.3">
      <c r="C1218" s="46"/>
      <c r="D1218" s="46"/>
      <c r="E1218" s="46"/>
      <c r="F1218" s="122"/>
      <c r="G1218" s="122"/>
      <c r="H1218" s="78" t="str">
        <f t="shared" si="413"/>
        <v/>
      </c>
      <c r="I1218" s="78" t="str">
        <f t="shared" si="414"/>
        <v/>
      </c>
      <c r="J1218" s="16"/>
      <c r="K1218" s="46" t="str">
        <f t="shared" si="415"/>
        <v/>
      </c>
      <c r="L1218" s="16"/>
      <c r="M1218" s="16"/>
      <c r="N1218" s="46"/>
      <c r="O1218" s="47" t="str">
        <f t="shared" si="418"/>
        <v/>
      </c>
      <c r="P1218" s="47"/>
      <c r="Q1218" s="48" t="str">
        <f>IFERROR(VLOOKUP(E1218,Funcionários!$C$8:$E$207,3,FALSE),"")</f>
        <v/>
      </c>
      <c r="R1218" s="47"/>
      <c r="S1218" s="49" t="str">
        <f t="shared" si="419"/>
        <v/>
      </c>
      <c r="T1218" s="49">
        <v>1.2120000000000001E-2</v>
      </c>
      <c r="U1218" s="48" t="str">
        <f>IF(Funcionários!C1219=0,"",Funcionários!C1219)</f>
        <v/>
      </c>
      <c r="V1218" s="50">
        <f>IF(U1218="",0,IF(COUNTIFS($E$7:$E$3006,U1218,$I$7:$I$3006,'RC'!$E$6)=0,0,COUNTIFS($M$7:$M$3006,"Concluída no prazo",$E$7:$E$3006,U1218,$I$7:$I$3006,'RC'!$E$6)/COUNTIFS($E$7:$E$3006,U1218,$I$7:$I$3006,'RC'!$E$6)))</f>
        <v>0</v>
      </c>
      <c r="W1218" s="49">
        <f>SUMIFS($J$7:$J$3006,$E$7:$E$3006,U1218,$I$7:$I$3006,'RC'!$E$6)+SUMIFS($L$7:$L$3006,$E$7:$E$3006,U1218,$I$7:$I$3006,'RC'!$E$6)</f>
        <v>0</v>
      </c>
      <c r="X1218" s="48">
        <f>COUNTIFS($E$7:$E$3006,U1218,$I$7:$I$3006,'RC'!$E$6)</f>
        <v>0</v>
      </c>
      <c r="Y1218" s="48"/>
      <c r="Z1218" s="51" t="str">
        <f>IF(AQ1218='RC'!$E$6,AC1218*1000+AD1218,"")</f>
        <v/>
      </c>
      <c r="AA1218" s="51" t="str">
        <f>IF(AB1218="","",IF(AQ1218='RC'!$E$6,AC1218*1000-AD1218,""))</f>
        <v/>
      </c>
      <c r="AB1218" s="48" t="str">
        <f>IFERROR(VLOOKUP(E1218,Funcionários!$C$8:$E$207,3,FALSE),"")</f>
        <v/>
      </c>
      <c r="AC1218" s="50" t="str">
        <f>IF(AB1218="","",IF(COUNTIFS($AB$7:$AB$3006,AB1218,$AQ$7:$AQ$3006,'RC'!$E$6)=0,"",COUNTIFS($M$7:$M$3006,"Concluída no prazo",$AB$7:$AB$3006,AB1218,$AQ$7:$AQ$3006,'RC'!$E$6)/COUNTIFS($AB$7:$AB$3006,AB1218,$AQ$7:$AQ$3006,'RC'!$E$6)))</f>
        <v/>
      </c>
      <c r="AD1218" s="48">
        <f>SUMIF($AQ$7:$AQ$3006,'RC'!$E$6,$J$7:$J$3006)+SUMIF($AQ$7:$AQ$3006,'RC'!$E$6,$L$7:$L$3006)</f>
        <v>21</v>
      </c>
      <c r="AF1218" s="48">
        <v>3.7889999999996302E-2</v>
      </c>
      <c r="AG1218" s="48">
        <f>IF(OR(AQ1218="",AQ1218&lt;&gt;'RC'!$E$6,AB1218&lt;&gt;'RC'!$D$21),0,1)</f>
        <v>0</v>
      </c>
      <c r="AH1218" s="48">
        <f t="shared" si="416"/>
        <v>3.7889999999996302E-2</v>
      </c>
      <c r="AI1218" s="48" t="str">
        <f t="shared" si="398"/>
        <v/>
      </c>
      <c r="AJ1218" s="48" t="str">
        <f t="shared" si="399"/>
        <v/>
      </c>
      <c r="AK1218" s="52" t="str">
        <f t="shared" si="400"/>
        <v/>
      </c>
      <c r="AL1218" s="52" t="str">
        <f t="shared" si="401"/>
        <v/>
      </c>
      <c r="AM1218" s="48" t="str">
        <f t="shared" si="402"/>
        <v/>
      </c>
      <c r="AN1218" s="48" t="str">
        <f t="shared" si="403"/>
        <v/>
      </c>
      <c r="AP1218" s="18" t="str">
        <f t="shared" si="404"/>
        <v/>
      </c>
      <c r="AQ1218" s="18" t="str">
        <f t="shared" si="405"/>
        <v/>
      </c>
      <c r="AR1218" s="18">
        <v>3.789E-2</v>
      </c>
      <c r="AS1218" s="18">
        <f>IF(AF!$D$27="Todos",1,IF(M1218=AF!$D$27,1,0))</f>
        <v>1</v>
      </c>
      <c r="AT1218" s="53">
        <f>IF(AND(E1218=AF!$D$6,OR(LT!M1218=AF!$D$27,AF!$D$27="Todos"),OR(AP1218=AF!$E$8,AQ1218=AF!$E$8)),AR1218+AS1218,0)</f>
        <v>0</v>
      </c>
      <c r="AU1218" s="18" t="str">
        <f t="shared" si="406"/>
        <v/>
      </c>
      <c r="AV1218" s="54" t="str">
        <f t="shared" si="407"/>
        <v/>
      </c>
      <c r="AW1218" s="54" t="str">
        <f t="shared" si="408"/>
        <v/>
      </c>
      <c r="AX1218" s="18" t="str">
        <f t="shared" si="409"/>
        <v/>
      </c>
      <c r="AY1218" s="18" t="str">
        <f t="shared" si="410"/>
        <v/>
      </c>
      <c r="BA1218" s="18">
        <f>IF($E1218=AF!$D$6,IF($M1218="Concluída no prazo",2,IF($M1218="Concluída com atraso",1,0)),0)</f>
        <v>0</v>
      </c>
      <c r="BB1218" s="18">
        <f>IF($E1218=AF!$D$6,IF($M1218="Atrasada",2,IF($M1218="Concluída com atraso",1,0)),0)</f>
        <v>0</v>
      </c>
      <c r="BC1218" s="18">
        <v>1.2120000000000001E-2</v>
      </c>
      <c r="BD1218" s="18">
        <f t="shared" si="417"/>
        <v>1.2120000000000001E-2</v>
      </c>
      <c r="BE1218" s="18">
        <f t="shared" si="417"/>
        <v>1.2120000000000001E-2</v>
      </c>
      <c r="BF1218" s="18" t="str">
        <f t="shared" si="411"/>
        <v/>
      </c>
      <c r="BN1218" s="18" t="str">
        <f t="shared" si="412"/>
        <v>s</v>
      </c>
    </row>
    <row r="1219" spans="3:66" ht="50.1" customHeight="1" thickTop="1" thickBot="1" x14ac:dyDescent="0.3">
      <c r="C1219" s="46"/>
      <c r="D1219" s="46"/>
      <c r="E1219" s="46"/>
      <c r="F1219" s="122"/>
      <c r="G1219" s="122"/>
      <c r="H1219" s="78" t="str">
        <f t="shared" si="413"/>
        <v/>
      </c>
      <c r="I1219" s="78" t="str">
        <f t="shared" si="414"/>
        <v/>
      </c>
      <c r="J1219" s="16"/>
      <c r="K1219" s="46" t="str">
        <f t="shared" si="415"/>
        <v/>
      </c>
      <c r="L1219" s="16"/>
      <c r="M1219" s="16"/>
      <c r="N1219" s="46"/>
      <c r="O1219" s="47" t="str">
        <f t="shared" si="418"/>
        <v/>
      </c>
      <c r="P1219" s="47"/>
      <c r="Q1219" s="48" t="str">
        <f>IFERROR(VLOOKUP(E1219,Funcionários!$C$8:$E$207,3,FALSE),"")</f>
        <v/>
      </c>
      <c r="R1219" s="47"/>
      <c r="S1219" s="49" t="str">
        <f t="shared" si="419"/>
        <v/>
      </c>
      <c r="T1219" s="49">
        <v>1.213E-2</v>
      </c>
      <c r="U1219" s="48" t="str">
        <f>IF(Funcionários!C1220=0,"",Funcionários!C1220)</f>
        <v/>
      </c>
      <c r="V1219" s="50">
        <f>IF(U1219="",0,IF(COUNTIFS($E$7:$E$3006,U1219,$I$7:$I$3006,'RC'!$E$6)=0,0,COUNTIFS($M$7:$M$3006,"Concluída no prazo",$E$7:$E$3006,U1219,$I$7:$I$3006,'RC'!$E$6)/COUNTIFS($E$7:$E$3006,U1219,$I$7:$I$3006,'RC'!$E$6)))</f>
        <v>0</v>
      </c>
      <c r="W1219" s="49">
        <f>SUMIFS($J$7:$J$3006,$E$7:$E$3006,U1219,$I$7:$I$3006,'RC'!$E$6)+SUMIFS($L$7:$L$3006,$E$7:$E$3006,U1219,$I$7:$I$3006,'RC'!$E$6)</f>
        <v>0</v>
      </c>
      <c r="X1219" s="48">
        <f>COUNTIFS($E$7:$E$3006,U1219,$I$7:$I$3006,'RC'!$E$6)</f>
        <v>0</v>
      </c>
      <c r="Y1219" s="48"/>
      <c r="Z1219" s="51" t="str">
        <f>IF(AQ1219='RC'!$E$6,AC1219*1000+AD1219,"")</f>
        <v/>
      </c>
      <c r="AA1219" s="51" t="str">
        <f>IF(AB1219="","",IF(AQ1219='RC'!$E$6,AC1219*1000-AD1219,""))</f>
        <v/>
      </c>
      <c r="AB1219" s="48" t="str">
        <f>IFERROR(VLOOKUP(E1219,Funcionários!$C$8:$E$207,3,FALSE),"")</f>
        <v/>
      </c>
      <c r="AC1219" s="50" t="str">
        <f>IF(AB1219="","",IF(COUNTIFS($AB$7:$AB$3006,AB1219,$AQ$7:$AQ$3006,'RC'!$E$6)=0,"",COUNTIFS($M$7:$M$3006,"Concluída no prazo",$AB$7:$AB$3006,AB1219,$AQ$7:$AQ$3006,'RC'!$E$6)/COUNTIFS($AB$7:$AB$3006,AB1219,$AQ$7:$AQ$3006,'RC'!$E$6)))</f>
        <v/>
      </c>
      <c r="AD1219" s="48">
        <f>SUMIF($AQ$7:$AQ$3006,'RC'!$E$6,$J$7:$J$3006)+SUMIF($AQ$7:$AQ$3006,'RC'!$E$6,$L$7:$L$3006)</f>
        <v>21</v>
      </c>
      <c r="AF1219" s="48">
        <v>3.7879999999996299E-2</v>
      </c>
      <c r="AG1219" s="48">
        <f>IF(OR(AQ1219="",AQ1219&lt;&gt;'RC'!$E$6,AB1219&lt;&gt;'RC'!$D$21),0,1)</f>
        <v>0</v>
      </c>
      <c r="AH1219" s="48">
        <f t="shared" si="416"/>
        <v>3.7879999999996299E-2</v>
      </c>
      <c r="AI1219" s="48" t="str">
        <f t="shared" si="398"/>
        <v/>
      </c>
      <c r="AJ1219" s="48" t="str">
        <f t="shared" si="399"/>
        <v/>
      </c>
      <c r="AK1219" s="52" t="str">
        <f t="shared" si="400"/>
        <v/>
      </c>
      <c r="AL1219" s="52" t="str">
        <f t="shared" si="401"/>
        <v/>
      </c>
      <c r="AM1219" s="48" t="str">
        <f t="shared" si="402"/>
        <v/>
      </c>
      <c r="AN1219" s="48" t="str">
        <f t="shared" si="403"/>
        <v/>
      </c>
      <c r="AP1219" s="18" t="str">
        <f t="shared" si="404"/>
        <v/>
      </c>
      <c r="AQ1219" s="18" t="str">
        <f t="shared" si="405"/>
        <v/>
      </c>
      <c r="AR1219" s="18">
        <v>3.7879999999999997E-2</v>
      </c>
      <c r="AS1219" s="18">
        <f>IF(AF!$D$27="Todos",1,IF(M1219=AF!$D$27,1,0))</f>
        <v>1</v>
      </c>
      <c r="AT1219" s="53">
        <f>IF(AND(E1219=AF!$D$6,OR(LT!M1219=AF!$D$27,AF!$D$27="Todos"),OR(AP1219=AF!$E$8,AQ1219=AF!$E$8)),AR1219+AS1219,0)</f>
        <v>0</v>
      </c>
      <c r="AU1219" s="18" t="str">
        <f t="shared" si="406"/>
        <v/>
      </c>
      <c r="AV1219" s="54" t="str">
        <f t="shared" si="407"/>
        <v/>
      </c>
      <c r="AW1219" s="54" t="str">
        <f t="shared" si="408"/>
        <v/>
      </c>
      <c r="AX1219" s="18" t="str">
        <f t="shared" si="409"/>
        <v/>
      </c>
      <c r="AY1219" s="18" t="str">
        <f t="shared" si="410"/>
        <v/>
      </c>
      <c r="BA1219" s="18">
        <f>IF($E1219=AF!$D$6,IF($M1219="Concluída no prazo",2,IF($M1219="Concluída com atraso",1,0)),0)</f>
        <v>0</v>
      </c>
      <c r="BB1219" s="18">
        <f>IF($E1219=AF!$D$6,IF($M1219="Atrasada",2,IF($M1219="Concluída com atraso",1,0)),0)</f>
        <v>0</v>
      </c>
      <c r="BC1219" s="18">
        <v>1.213E-2</v>
      </c>
      <c r="BD1219" s="18">
        <f t="shared" si="417"/>
        <v>1.213E-2</v>
      </c>
      <c r="BE1219" s="18">
        <f t="shared" si="417"/>
        <v>1.213E-2</v>
      </c>
      <c r="BF1219" s="18" t="str">
        <f t="shared" si="411"/>
        <v/>
      </c>
      <c r="BN1219" s="18" t="str">
        <f t="shared" si="412"/>
        <v>s</v>
      </c>
    </row>
    <row r="1220" spans="3:66" ht="50.1" customHeight="1" thickTop="1" thickBot="1" x14ac:dyDescent="0.3">
      <c r="C1220" s="46"/>
      <c r="D1220" s="46"/>
      <c r="E1220" s="46"/>
      <c r="F1220" s="122"/>
      <c r="G1220" s="122"/>
      <c r="H1220" s="78" t="str">
        <f t="shared" si="413"/>
        <v/>
      </c>
      <c r="I1220" s="78" t="str">
        <f t="shared" si="414"/>
        <v/>
      </c>
      <c r="J1220" s="16"/>
      <c r="K1220" s="46" t="str">
        <f t="shared" si="415"/>
        <v/>
      </c>
      <c r="L1220" s="16"/>
      <c r="M1220" s="16"/>
      <c r="N1220" s="46"/>
      <c r="O1220" s="47" t="str">
        <f t="shared" si="418"/>
        <v/>
      </c>
      <c r="P1220" s="47"/>
      <c r="Q1220" s="48" t="str">
        <f>IFERROR(VLOOKUP(E1220,Funcionários!$C$8:$E$207,3,FALSE),"")</f>
        <v/>
      </c>
      <c r="R1220" s="47"/>
      <c r="S1220" s="49" t="str">
        <f t="shared" si="419"/>
        <v/>
      </c>
      <c r="T1220" s="49">
        <v>1.214E-2</v>
      </c>
      <c r="U1220" s="48" t="str">
        <f>IF(Funcionários!C1221=0,"",Funcionários!C1221)</f>
        <v/>
      </c>
      <c r="V1220" s="50">
        <f>IF(U1220="",0,IF(COUNTIFS($E$7:$E$3006,U1220,$I$7:$I$3006,'RC'!$E$6)=0,0,COUNTIFS($M$7:$M$3006,"Concluída no prazo",$E$7:$E$3006,U1220,$I$7:$I$3006,'RC'!$E$6)/COUNTIFS($E$7:$E$3006,U1220,$I$7:$I$3006,'RC'!$E$6)))</f>
        <v>0</v>
      </c>
      <c r="W1220" s="49">
        <f>SUMIFS($J$7:$J$3006,$E$7:$E$3006,U1220,$I$7:$I$3006,'RC'!$E$6)+SUMIFS($L$7:$L$3006,$E$7:$E$3006,U1220,$I$7:$I$3006,'RC'!$E$6)</f>
        <v>0</v>
      </c>
      <c r="X1220" s="48">
        <f>COUNTIFS($E$7:$E$3006,U1220,$I$7:$I$3006,'RC'!$E$6)</f>
        <v>0</v>
      </c>
      <c r="Y1220" s="48"/>
      <c r="Z1220" s="51" t="str">
        <f>IF(AQ1220='RC'!$E$6,AC1220*1000+AD1220,"")</f>
        <v/>
      </c>
      <c r="AA1220" s="51" t="str">
        <f>IF(AB1220="","",IF(AQ1220='RC'!$E$6,AC1220*1000-AD1220,""))</f>
        <v/>
      </c>
      <c r="AB1220" s="48" t="str">
        <f>IFERROR(VLOOKUP(E1220,Funcionários!$C$8:$E$207,3,FALSE),"")</f>
        <v/>
      </c>
      <c r="AC1220" s="50" t="str">
        <f>IF(AB1220="","",IF(COUNTIFS($AB$7:$AB$3006,AB1220,$AQ$7:$AQ$3006,'RC'!$E$6)=0,"",COUNTIFS($M$7:$M$3006,"Concluída no prazo",$AB$7:$AB$3006,AB1220,$AQ$7:$AQ$3006,'RC'!$E$6)/COUNTIFS($AB$7:$AB$3006,AB1220,$AQ$7:$AQ$3006,'RC'!$E$6)))</f>
        <v/>
      </c>
      <c r="AD1220" s="48">
        <f>SUMIF($AQ$7:$AQ$3006,'RC'!$E$6,$J$7:$J$3006)+SUMIF($AQ$7:$AQ$3006,'RC'!$E$6,$L$7:$L$3006)</f>
        <v>21</v>
      </c>
      <c r="AF1220" s="48">
        <v>3.7869999999996302E-2</v>
      </c>
      <c r="AG1220" s="48">
        <f>IF(OR(AQ1220="",AQ1220&lt;&gt;'RC'!$E$6,AB1220&lt;&gt;'RC'!$D$21),0,1)</f>
        <v>0</v>
      </c>
      <c r="AH1220" s="48">
        <f t="shared" si="416"/>
        <v>3.7869999999996302E-2</v>
      </c>
      <c r="AI1220" s="48" t="str">
        <f t="shared" si="398"/>
        <v/>
      </c>
      <c r="AJ1220" s="48" t="str">
        <f t="shared" si="399"/>
        <v/>
      </c>
      <c r="AK1220" s="52" t="str">
        <f t="shared" si="400"/>
        <v/>
      </c>
      <c r="AL1220" s="52" t="str">
        <f t="shared" si="401"/>
        <v/>
      </c>
      <c r="AM1220" s="48" t="str">
        <f t="shared" si="402"/>
        <v/>
      </c>
      <c r="AN1220" s="48" t="str">
        <f t="shared" si="403"/>
        <v/>
      </c>
      <c r="AP1220" s="18" t="str">
        <f t="shared" si="404"/>
        <v/>
      </c>
      <c r="AQ1220" s="18" t="str">
        <f t="shared" si="405"/>
        <v/>
      </c>
      <c r="AR1220" s="18">
        <v>3.7870000000000001E-2</v>
      </c>
      <c r="AS1220" s="18">
        <f>IF(AF!$D$27="Todos",1,IF(M1220=AF!$D$27,1,0))</f>
        <v>1</v>
      </c>
      <c r="AT1220" s="53">
        <f>IF(AND(E1220=AF!$D$6,OR(LT!M1220=AF!$D$27,AF!$D$27="Todos"),OR(AP1220=AF!$E$8,AQ1220=AF!$E$8)),AR1220+AS1220,0)</f>
        <v>0</v>
      </c>
      <c r="AU1220" s="18" t="str">
        <f t="shared" si="406"/>
        <v/>
      </c>
      <c r="AV1220" s="54" t="str">
        <f t="shared" si="407"/>
        <v/>
      </c>
      <c r="AW1220" s="54" t="str">
        <f t="shared" si="408"/>
        <v/>
      </c>
      <c r="AX1220" s="18" t="str">
        <f t="shared" si="409"/>
        <v/>
      </c>
      <c r="AY1220" s="18" t="str">
        <f t="shared" si="410"/>
        <v/>
      </c>
      <c r="BA1220" s="18">
        <f>IF($E1220=AF!$D$6,IF($M1220="Concluída no prazo",2,IF($M1220="Concluída com atraso",1,0)),0)</f>
        <v>0</v>
      </c>
      <c r="BB1220" s="18">
        <f>IF($E1220=AF!$D$6,IF($M1220="Atrasada",2,IF($M1220="Concluída com atraso",1,0)),0)</f>
        <v>0</v>
      </c>
      <c r="BC1220" s="18">
        <v>1.214E-2</v>
      </c>
      <c r="BD1220" s="18">
        <f t="shared" si="417"/>
        <v>1.214E-2</v>
      </c>
      <c r="BE1220" s="18">
        <f t="shared" si="417"/>
        <v>1.214E-2</v>
      </c>
      <c r="BF1220" s="18" t="str">
        <f t="shared" si="411"/>
        <v/>
      </c>
      <c r="BN1220" s="18" t="str">
        <f t="shared" si="412"/>
        <v>s</v>
      </c>
    </row>
    <row r="1221" spans="3:66" ht="50.1" customHeight="1" thickTop="1" thickBot="1" x14ac:dyDescent="0.3">
      <c r="C1221" s="46"/>
      <c r="D1221" s="46"/>
      <c r="E1221" s="46"/>
      <c r="F1221" s="122"/>
      <c r="G1221" s="122"/>
      <c r="H1221" s="78" t="str">
        <f t="shared" si="413"/>
        <v/>
      </c>
      <c r="I1221" s="78" t="str">
        <f t="shared" si="414"/>
        <v/>
      </c>
      <c r="J1221" s="16"/>
      <c r="K1221" s="46" t="str">
        <f t="shared" si="415"/>
        <v/>
      </c>
      <c r="L1221" s="16"/>
      <c r="M1221" s="16"/>
      <c r="N1221" s="46"/>
      <c r="O1221" s="47" t="str">
        <f t="shared" si="418"/>
        <v/>
      </c>
      <c r="P1221" s="47"/>
      <c r="Q1221" s="48" t="str">
        <f>IFERROR(VLOOKUP(E1221,Funcionários!$C$8:$E$207,3,FALSE),"")</f>
        <v/>
      </c>
      <c r="R1221" s="47"/>
      <c r="S1221" s="49" t="str">
        <f t="shared" si="419"/>
        <v/>
      </c>
      <c r="T1221" s="49">
        <v>1.2149999999999999E-2</v>
      </c>
      <c r="U1221" s="48" t="str">
        <f>IF(Funcionários!C1222=0,"",Funcionários!C1222)</f>
        <v/>
      </c>
      <c r="V1221" s="50">
        <f>IF(U1221="",0,IF(COUNTIFS($E$7:$E$3006,U1221,$I$7:$I$3006,'RC'!$E$6)=0,0,COUNTIFS($M$7:$M$3006,"Concluída no prazo",$E$7:$E$3006,U1221,$I$7:$I$3006,'RC'!$E$6)/COUNTIFS($E$7:$E$3006,U1221,$I$7:$I$3006,'RC'!$E$6)))</f>
        <v>0</v>
      </c>
      <c r="W1221" s="49">
        <f>SUMIFS($J$7:$J$3006,$E$7:$E$3006,U1221,$I$7:$I$3006,'RC'!$E$6)+SUMIFS($L$7:$L$3006,$E$7:$E$3006,U1221,$I$7:$I$3006,'RC'!$E$6)</f>
        <v>0</v>
      </c>
      <c r="X1221" s="48">
        <f>COUNTIFS($E$7:$E$3006,U1221,$I$7:$I$3006,'RC'!$E$6)</f>
        <v>0</v>
      </c>
      <c r="Y1221" s="48"/>
      <c r="Z1221" s="51" t="str">
        <f>IF(AQ1221='RC'!$E$6,AC1221*1000+AD1221,"")</f>
        <v/>
      </c>
      <c r="AA1221" s="51" t="str">
        <f>IF(AB1221="","",IF(AQ1221='RC'!$E$6,AC1221*1000-AD1221,""))</f>
        <v/>
      </c>
      <c r="AB1221" s="48" t="str">
        <f>IFERROR(VLOOKUP(E1221,Funcionários!$C$8:$E$207,3,FALSE),"")</f>
        <v/>
      </c>
      <c r="AC1221" s="50" t="str">
        <f>IF(AB1221="","",IF(COUNTIFS($AB$7:$AB$3006,AB1221,$AQ$7:$AQ$3006,'RC'!$E$6)=0,"",COUNTIFS($M$7:$M$3006,"Concluída no prazo",$AB$7:$AB$3006,AB1221,$AQ$7:$AQ$3006,'RC'!$E$6)/COUNTIFS($AB$7:$AB$3006,AB1221,$AQ$7:$AQ$3006,'RC'!$E$6)))</f>
        <v/>
      </c>
      <c r="AD1221" s="48">
        <f>SUMIF($AQ$7:$AQ$3006,'RC'!$E$6,$J$7:$J$3006)+SUMIF($AQ$7:$AQ$3006,'RC'!$E$6,$L$7:$L$3006)</f>
        <v>21</v>
      </c>
      <c r="AF1221" s="48">
        <v>3.7859999999996299E-2</v>
      </c>
      <c r="AG1221" s="48">
        <f>IF(OR(AQ1221="",AQ1221&lt;&gt;'RC'!$E$6,AB1221&lt;&gt;'RC'!$D$21),0,1)</f>
        <v>0</v>
      </c>
      <c r="AH1221" s="48">
        <f t="shared" si="416"/>
        <v>3.7859999999996299E-2</v>
      </c>
      <c r="AI1221" s="48" t="str">
        <f t="shared" si="398"/>
        <v/>
      </c>
      <c r="AJ1221" s="48" t="str">
        <f t="shared" si="399"/>
        <v/>
      </c>
      <c r="AK1221" s="52" t="str">
        <f t="shared" si="400"/>
        <v/>
      </c>
      <c r="AL1221" s="52" t="str">
        <f t="shared" si="401"/>
        <v/>
      </c>
      <c r="AM1221" s="48" t="str">
        <f t="shared" si="402"/>
        <v/>
      </c>
      <c r="AN1221" s="48" t="str">
        <f t="shared" si="403"/>
        <v/>
      </c>
      <c r="AP1221" s="18" t="str">
        <f t="shared" si="404"/>
        <v/>
      </c>
      <c r="AQ1221" s="18" t="str">
        <f t="shared" si="405"/>
        <v/>
      </c>
      <c r="AR1221" s="18">
        <v>3.7859999999999998E-2</v>
      </c>
      <c r="AS1221" s="18">
        <f>IF(AF!$D$27="Todos",1,IF(M1221=AF!$D$27,1,0))</f>
        <v>1</v>
      </c>
      <c r="AT1221" s="53">
        <f>IF(AND(E1221=AF!$D$6,OR(LT!M1221=AF!$D$27,AF!$D$27="Todos"),OR(AP1221=AF!$E$8,AQ1221=AF!$E$8)),AR1221+AS1221,0)</f>
        <v>0</v>
      </c>
      <c r="AU1221" s="18" t="str">
        <f t="shared" si="406"/>
        <v/>
      </c>
      <c r="AV1221" s="54" t="str">
        <f t="shared" si="407"/>
        <v/>
      </c>
      <c r="AW1221" s="54" t="str">
        <f t="shared" si="408"/>
        <v/>
      </c>
      <c r="AX1221" s="18" t="str">
        <f t="shared" si="409"/>
        <v/>
      </c>
      <c r="AY1221" s="18" t="str">
        <f t="shared" si="410"/>
        <v/>
      </c>
      <c r="BA1221" s="18">
        <f>IF($E1221=AF!$D$6,IF($M1221="Concluída no prazo",2,IF($M1221="Concluída com atraso",1,0)),0)</f>
        <v>0</v>
      </c>
      <c r="BB1221" s="18">
        <f>IF($E1221=AF!$D$6,IF($M1221="Atrasada",2,IF($M1221="Concluída com atraso",1,0)),0)</f>
        <v>0</v>
      </c>
      <c r="BC1221" s="18">
        <v>1.2149999999999999E-2</v>
      </c>
      <c r="BD1221" s="18">
        <f t="shared" si="417"/>
        <v>1.2149999999999999E-2</v>
      </c>
      <c r="BE1221" s="18">
        <f t="shared" si="417"/>
        <v>1.2149999999999999E-2</v>
      </c>
      <c r="BF1221" s="18" t="str">
        <f t="shared" si="411"/>
        <v/>
      </c>
      <c r="BN1221" s="18" t="str">
        <f t="shared" si="412"/>
        <v>s</v>
      </c>
    </row>
    <row r="1222" spans="3:66" ht="50.1" customHeight="1" thickTop="1" thickBot="1" x14ac:dyDescent="0.3">
      <c r="C1222" s="46"/>
      <c r="D1222" s="46"/>
      <c r="E1222" s="46"/>
      <c r="F1222" s="122"/>
      <c r="G1222" s="122"/>
      <c r="H1222" s="78" t="str">
        <f t="shared" si="413"/>
        <v/>
      </c>
      <c r="I1222" s="78" t="str">
        <f t="shared" si="414"/>
        <v/>
      </c>
      <c r="J1222" s="16"/>
      <c r="K1222" s="46" t="str">
        <f t="shared" si="415"/>
        <v/>
      </c>
      <c r="L1222" s="16"/>
      <c r="M1222" s="16"/>
      <c r="N1222" s="46"/>
      <c r="O1222" s="47" t="str">
        <f t="shared" si="418"/>
        <v/>
      </c>
      <c r="P1222" s="47"/>
      <c r="Q1222" s="48" t="str">
        <f>IFERROR(VLOOKUP(E1222,Funcionários!$C$8:$E$207,3,FALSE),"")</f>
        <v/>
      </c>
      <c r="R1222" s="47"/>
      <c r="S1222" s="49" t="str">
        <f t="shared" si="419"/>
        <v/>
      </c>
      <c r="T1222" s="49">
        <v>1.2160000000000001E-2</v>
      </c>
      <c r="U1222" s="48" t="str">
        <f>IF(Funcionários!C1223=0,"",Funcionários!C1223)</f>
        <v/>
      </c>
      <c r="V1222" s="50">
        <f>IF(U1222="",0,IF(COUNTIFS($E$7:$E$3006,U1222,$I$7:$I$3006,'RC'!$E$6)=0,0,COUNTIFS($M$7:$M$3006,"Concluída no prazo",$E$7:$E$3006,U1222,$I$7:$I$3006,'RC'!$E$6)/COUNTIFS($E$7:$E$3006,U1222,$I$7:$I$3006,'RC'!$E$6)))</f>
        <v>0</v>
      </c>
      <c r="W1222" s="49">
        <f>SUMIFS($J$7:$J$3006,$E$7:$E$3006,U1222,$I$7:$I$3006,'RC'!$E$6)+SUMIFS($L$7:$L$3006,$E$7:$E$3006,U1222,$I$7:$I$3006,'RC'!$E$6)</f>
        <v>0</v>
      </c>
      <c r="X1222" s="48">
        <f>COUNTIFS($E$7:$E$3006,U1222,$I$7:$I$3006,'RC'!$E$6)</f>
        <v>0</v>
      </c>
      <c r="Y1222" s="48"/>
      <c r="Z1222" s="51" t="str">
        <f>IF(AQ1222='RC'!$E$6,AC1222*1000+AD1222,"")</f>
        <v/>
      </c>
      <c r="AA1222" s="51" t="str">
        <f>IF(AB1222="","",IF(AQ1222='RC'!$E$6,AC1222*1000-AD1222,""))</f>
        <v/>
      </c>
      <c r="AB1222" s="48" t="str">
        <f>IFERROR(VLOOKUP(E1222,Funcionários!$C$8:$E$207,3,FALSE),"")</f>
        <v/>
      </c>
      <c r="AC1222" s="50" t="str">
        <f>IF(AB1222="","",IF(COUNTIFS($AB$7:$AB$3006,AB1222,$AQ$7:$AQ$3006,'RC'!$E$6)=0,"",COUNTIFS($M$7:$M$3006,"Concluída no prazo",$AB$7:$AB$3006,AB1222,$AQ$7:$AQ$3006,'RC'!$E$6)/COUNTIFS($AB$7:$AB$3006,AB1222,$AQ$7:$AQ$3006,'RC'!$E$6)))</f>
        <v/>
      </c>
      <c r="AD1222" s="48">
        <f>SUMIF($AQ$7:$AQ$3006,'RC'!$E$6,$J$7:$J$3006)+SUMIF($AQ$7:$AQ$3006,'RC'!$E$6,$L$7:$L$3006)</f>
        <v>21</v>
      </c>
      <c r="AF1222" s="48">
        <v>3.7849999999996303E-2</v>
      </c>
      <c r="AG1222" s="48">
        <f>IF(OR(AQ1222="",AQ1222&lt;&gt;'RC'!$E$6,AB1222&lt;&gt;'RC'!$D$21),0,1)</f>
        <v>0</v>
      </c>
      <c r="AH1222" s="48">
        <f t="shared" si="416"/>
        <v>3.7849999999996303E-2</v>
      </c>
      <c r="AI1222" s="48" t="str">
        <f t="shared" si="398"/>
        <v/>
      </c>
      <c r="AJ1222" s="48" t="str">
        <f t="shared" si="399"/>
        <v/>
      </c>
      <c r="AK1222" s="52" t="str">
        <f t="shared" si="400"/>
        <v/>
      </c>
      <c r="AL1222" s="52" t="str">
        <f t="shared" si="401"/>
        <v/>
      </c>
      <c r="AM1222" s="48" t="str">
        <f t="shared" si="402"/>
        <v/>
      </c>
      <c r="AN1222" s="48" t="str">
        <f t="shared" si="403"/>
        <v/>
      </c>
      <c r="AP1222" s="18" t="str">
        <f t="shared" si="404"/>
        <v/>
      </c>
      <c r="AQ1222" s="18" t="str">
        <f t="shared" si="405"/>
        <v/>
      </c>
      <c r="AR1222" s="18">
        <v>3.7850000000000002E-2</v>
      </c>
      <c r="AS1222" s="18">
        <f>IF(AF!$D$27="Todos",1,IF(M1222=AF!$D$27,1,0))</f>
        <v>1</v>
      </c>
      <c r="AT1222" s="53">
        <f>IF(AND(E1222=AF!$D$6,OR(LT!M1222=AF!$D$27,AF!$D$27="Todos"),OR(AP1222=AF!$E$8,AQ1222=AF!$E$8)),AR1222+AS1222,0)</f>
        <v>0</v>
      </c>
      <c r="AU1222" s="18" t="str">
        <f t="shared" si="406"/>
        <v/>
      </c>
      <c r="AV1222" s="54" t="str">
        <f t="shared" si="407"/>
        <v/>
      </c>
      <c r="AW1222" s="54" t="str">
        <f t="shared" si="408"/>
        <v/>
      </c>
      <c r="AX1222" s="18" t="str">
        <f t="shared" si="409"/>
        <v/>
      </c>
      <c r="AY1222" s="18" t="str">
        <f t="shared" si="410"/>
        <v/>
      </c>
      <c r="BA1222" s="18">
        <f>IF($E1222=AF!$D$6,IF($M1222="Concluída no prazo",2,IF($M1222="Concluída com atraso",1,0)),0)</f>
        <v>0</v>
      </c>
      <c r="BB1222" s="18">
        <f>IF($E1222=AF!$D$6,IF($M1222="Atrasada",2,IF($M1222="Concluída com atraso",1,0)),0)</f>
        <v>0</v>
      </c>
      <c r="BC1222" s="18">
        <v>1.2160000000000001E-2</v>
      </c>
      <c r="BD1222" s="18">
        <f t="shared" si="417"/>
        <v>1.2160000000000001E-2</v>
      </c>
      <c r="BE1222" s="18">
        <f t="shared" si="417"/>
        <v>1.2160000000000001E-2</v>
      </c>
      <c r="BF1222" s="18" t="str">
        <f t="shared" si="411"/>
        <v/>
      </c>
      <c r="BN1222" s="18" t="str">
        <f t="shared" si="412"/>
        <v>s</v>
      </c>
    </row>
    <row r="1223" spans="3:66" ht="50.1" customHeight="1" thickTop="1" thickBot="1" x14ac:dyDescent="0.3">
      <c r="C1223" s="46"/>
      <c r="D1223" s="46"/>
      <c r="E1223" s="46"/>
      <c r="F1223" s="122"/>
      <c r="G1223" s="122"/>
      <c r="H1223" s="78" t="str">
        <f t="shared" si="413"/>
        <v/>
      </c>
      <c r="I1223" s="78" t="str">
        <f t="shared" si="414"/>
        <v/>
      </c>
      <c r="J1223" s="16"/>
      <c r="K1223" s="46" t="str">
        <f t="shared" si="415"/>
        <v/>
      </c>
      <c r="L1223" s="16"/>
      <c r="M1223" s="16"/>
      <c r="N1223" s="46"/>
      <c r="O1223" s="47" t="str">
        <f t="shared" si="418"/>
        <v/>
      </c>
      <c r="P1223" s="47"/>
      <c r="Q1223" s="48" t="str">
        <f>IFERROR(VLOOKUP(E1223,Funcionários!$C$8:$E$207,3,FALSE),"")</f>
        <v/>
      </c>
      <c r="R1223" s="47"/>
      <c r="S1223" s="49" t="str">
        <f t="shared" si="419"/>
        <v/>
      </c>
      <c r="T1223" s="49">
        <v>1.217E-2</v>
      </c>
      <c r="U1223" s="48" t="str">
        <f>IF(Funcionários!C1224=0,"",Funcionários!C1224)</f>
        <v/>
      </c>
      <c r="V1223" s="50">
        <f>IF(U1223="",0,IF(COUNTIFS($E$7:$E$3006,U1223,$I$7:$I$3006,'RC'!$E$6)=0,0,COUNTIFS($M$7:$M$3006,"Concluída no prazo",$E$7:$E$3006,U1223,$I$7:$I$3006,'RC'!$E$6)/COUNTIFS($E$7:$E$3006,U1223,$I$7:$I$3006,'RC'!$E$6)))</f>
        <v>0</v>
      </c>
      <c r="W1223" s="49">
        <f>SUMIFS($J$7:$J$3006,$E$7:$E$3006,U1223,$I$7:$I$3006,'RC'!$E$6)+SUMIFS($L$7:$L$3006,$E$7:$E$3006,U1223,$I$7:$I$3006,'RC'!$E$6)</f>
        <v>0</v>
      </c>
      <c r="X1223" s="48">
        <f>COUNTIFS($E$7:$E$3006,U1223,$I$7:$I$3006,'RC'!$E$6)</f>
        <v>0</v>
      </c>
      <c r="Y1223" s="48"/>
      <c r="Z1223" s="51" t="str">
        <f>IF(AQ1223='RC'!$E$6,AC1223*1000+AD1223,"")</f>
        <v/>
      </c>
      <c r="AA1223" s="51" t="str">
        <f>IF(AB1223="","",IF(AQ1223='RC'!$E$6,AC1223*1000-AD1223,""))</f>
        <v/>
      </c>
      <c r="AB1223" s="48" t="str">
        <f>IFERROR(VLOOKUP(E1223,Funcionários!$C$8:$E$207,3,FALSE),"")</f>
        <v/>
      </c>
      <c r="AC1223" s="50" t="str">
        <f>IF(AB1223="","",IF(COUNTIFS($AB$7:$AB$3006,AB1223,$AQ$7:$AQ$3006,'RC'!$E$6)=0,"",COUNTIFS($M$7:$M$3006,"Concluída no prazo",$AB$7:$AB$3006,AB1223,$AQ$7:$AQ$3006,'RC'!$E$6)/COUNTIFS($AB$7:$AB$3006,AB1223,$AQ$7:$AQ$3006,'RC'!$E$6)))</f>
        <v/>
      </c>
      <c r="AD1223" s="48">
        <f>SUMIF($AQ$7:$AQ$3006,'RC'!$E$6,$J$7:$J$3006)+SUMIF($AQ$7:$AQ$3006,'RC'!$E$6,$L$7:$L$3006)</f>
        <v>21</v>
      </c>
      <c r="AF1223" s="48">
        <v>3.78399999999963E-2</v>
      </c>
      <c r="AG1223" s="48">
        <f>IF(OR(AQ1223="",AQ1223&lt;&gt;'RC'!$E$6,AB1223&lt;&gt;'RC'!$D$21),0,1)</f>
        <v>0</v>
      </c>
      <c r="AH1223" s="48">
        <f t="shared" si="416"/>
        <v>3.78399999999963E-2</v>
      </c>
      <c r="AI1223" s="48" t="str">
        <f t="shared" ref="AI1223:AI1286" si="420">IF(AH1223&lt;1,"",E1223)</f>
        <v/>
      </c>
      <c r="AJ1223" s="48" t="str">
        <f t="shared" ref="AJ1223:AJ1286" si="421">IF($AI1223="","",C1223)</f>
        <v/>
      </c>
      <c r="AK1223" s="52" t="str">
        <f t="shared" ref="AK1223:AK1286" si="422">IF($AI1223="","",F1223)</f>
        <v/>
      </c>
      <c r="AL1223" s="52" t="str">
        <f t="shared" ref="AL1223:AL1286" si="423">IF($AI1223="","",G1223)</f>
        <v/>
      </c>
      <c r="AM1223" s="48" t="str">
        <f t="shared" ref="AM1223:AM1286" si="424">IF($AI1223="","",J1223+L1223)</f>
        <v/>
      </c>
      <c r="AN1223" s="48" t="str">
        <f t="shared" ref="AN1223:AN1286" si="425">IF($AI1223="","",M1223)</f>
        <v/>
      </c>
      <c r="AP1223" s="18" t="str">
        <f t="shared" ref="AP1223:AP1286" si="426">IF(F1223=0,"",MONTH(F1223))</f>
        <v/>
      </c>
      <c r="AQ1223" s="18" t="str">
        <f t="shared" ref="AQ1223:AQ1286" si="427">IF(G1223=0,"",MONTH(G1223))</f>
        <v/>
      </c>
      <c r="AR1223" s="18">
        <v>3.7839999999999999E-2</v>
      </c>
      <c r="AS1223" s="18">
        <f>IF(AF!$D$27="Todos",1,IF(M1223=AF!$D$27,1,0))</f>
        <v>1</v>
      </c>
      <c r="AT1223" s="53">
        <f>IF(AND(E1223=AF!$D$6,OR(LT!M1223=AF!$D$27,AF!$D$27="Todos"),OR(AP1223=AF!$E$8,AQ1223=AF!$E$8)),AR1223+AS1223,0)</f>
        <v>0</v>
      </c>
      <c r="AU1223" s="18" t="str">
        <f t="shared" ref="AU1223:AU1286" si="428">IF($AT1223=0,"",C1223)</f>
        <v/>
      </c>
      <c r="AV1223" s="54" t="str">
        <f t="shared" ref="AV1223:AV1286" si="429">IF($AT1223=0,"",F1223)</f>
        <v/>
      </c>
      <c r="AW1223" s="54" t="str">
        <f t="shared" ref="AW1223:AW1286" si="430">IF($AT1223=0,"",G1223)</f>
        <v/>
      </c>
      <c r="AX1223" s="18" t="str">
        <f t="shared" ref="AX1223:AX1286" si="431">IF($AT1223=0,"",J1223+L1223)</f>
        <v/>
      </c>
      <c r="AY1223" s="18" t="str">
        <f t="shared" ref="AY1223:AY1286" si="432">IF($AT1223=0,"",M1223)</f>
        <v/>
      </c>
      <c r="BA1223" s="18">
        <f>IF($E1223=AF!$D$6,IF($M1223="Concluída no prazo",2,IF($M1223="Concluída com atraso",1,0)),0)</f>
        <v>0</v>
      </c>
      <c r="BB1223" s="18">
        <f>IF($E1223=AF!$D$6,IF($M1223="Atrasada",2,IF($M1223="Concluída com atraso",1,0)),0)</f>
        <v>0</v>
      </c>
      <c r="BC1223" s="18">
        <v>1.217E-2</v>
      </c>
      <c r="BD1223" s="18">
        <f t="shared" si="417"/>
        <v>1.217E-2</v>
      </c>
      <c r="BE1223" s="18">
        <f t="shared" si="417"/>
        <v>1.217E-2</v>
      </c>
      <c r="BF1223" s="18" t="str">
        <f t="shared" ref="BF1223:BF1286" si="433">IF(C1223=0,"",C1223)</f>
        <v/>
      </c>
      <c r="BN1223" s="18" t="str">
        <f t="shared" ref="BN1223:BN1286" si="434">IF(AP1223=AQ1223,"s","n")</f>
        <v>s</v>
      </c>
    </row>
    <row r="1224" spans="3:66" ht="50.1" customHeight="1" thickTop="1" thickBot="1" x14ac:dyDescent="0.3">
      <c r="C1224" s="46"/>
      <c r="D1224" s="46"/>
      <c r="E1224" s="46"/>
      <c r="F1224" s="122"/>
      <c r="G1224" s="122"/>
      <c r="H1224" s="78" t="str">
        <f t="shared" ref="H1224:H1287" si="435">IF(F1224=0,"",MONTH(F1224))</f>
        <v/>
      </c>
      <c r="I1224" s="78" t="str">
        <f t="shared" ref="I1224:I1287" si="436">IF(G1224=0,"",MONTH(G1224))</f>
        <v/>
      </c>
      <c r="J1224" s="16"/>
      <c r="K1224" s="46" t="str">
        <f t="shared" ref="K1224:K1287" si="437">IF(OR(F1224=0,G1224=0),"",IF(MONTH(G1224)-MONTH(F1224)&gt;1,"Esta tarefa está muito grande. Divida em tarefas menores.",IF(MONTH(F1224)=MONTH(G1224),"Sim! Inicia em "&amp;VLOOKUP(MONTH(F1224),$BK$6:$BL$17,2,FALSE)&amp;" e termina em "&amp;VLOOKUP(MONTH(G1224),$BK$6:$BL$17,2,FALSE)&amp;".","Não! Inicia em "&amp;VLOOKUP(MONTH(F1224),$BK$6:$BL$17,2,FALSE)&amp;" e termina em "&amp;VLOOKUP(MONTH(G1224),$BK$6:$BL$17,2,FALSE)&amp;".")))</f>
        <v/>
      </c>
      <c r="L1224" s="16"/>
      <c r="M1224" s="16"/>
      <c r="N1224" s="46"/>
      <c r="O1224" s="47" t="str">
        <f t="shared" si="418"/>
        <v/>
      </c>
      <c r="P1224" s="47"/>
      <c r="Q1224" s="48" t="str">
        <f>IFERROR(VLOOKUP(E1224,Funcionários!$C$8:$E$207,3,FALSE),"")</f>
        <v/>
      </c>
      <c r="R1224" s="47"/>
      <c r="S1224" s="49" t="str">
        <f t="shared" si="419"/>
        <v/>
      </c>
      <c r="T1224" s="49">
        <v>1.218E-2</v>
      </c>
      <c r="U1224" s="48" t="str">
        <f>IF(Funcionários!C1225=0,"",Funcionários!C1225)</f>
        <v/>
      </c>
      <c r="V1224" s="50">
        <f>IF(U1224="",0,IF(COUNTIFS($E$7:$E$3006,U1224,$I$7:$I$3006,'RC'!$E$6)=0,0,COUNTIFS($M$7:$M$3006,"Concluída no prazo",$E$7:$E$3006,U1224,$I$7:$I$3006,'RC'!$E$6)/COUNTIFS($E$7:$E$3006,U1224,$I$7:$I$3006,'RC'!$E$6)))</f>
        <v>0</v>
      </c>
      <c r="W1224" s="49">
        <f>SUMIFS($J$7:$J$3006,$E$7:$E$3006,U1224,$I$7:$I$3006,'RC'!$E$6)+SUMIFS($L$7:$L$3006,$E$7:$E$3006,U1224,$I$7:$I$3006,'RC'!$E$6)</f>
        <v>0</v>
      </c>
      <c r="X1224" s="48">
        <f>COUNTIFS($E$7:$E$3006,U1224,$I$7:$I$3006,'RC'!$E$6)</f>
        <v>0</v>
      </c>
      <c r="Y1224" s="48"/>
      <c r="Z1224" s="51" t="str">
        <f>IF(AQ1224='RC'!$E$6,AC1224*1000+AD1224,"")</f>
        <v/>
      </c>
      <c r="AA1224" s="51" t="str">
        <f>IF(AB1224="","",IF(AQ1224='RC'!$E$6,AC1224*1000-AD1224,""))</f>
        <v/>
      </c>
      <c r="AB1224" s="48" t="str">
        <f>IFERROR(VLOOKUP(E1224,Funcionários!$C$8:$E$207,3,FALSE),"")</f>
        <v/>
      </c>
      <c r="AC1224" s="50" t="str">
        <f>IF(AB1224="","",IF(COUNTIFS($AB$7:$AB$3006,AB1224,$AQ$7:$AQ$3006,'RC'!$E$6)=0,"",COUNTIFS($M$7:$M$3006,"Concluída no prazo",$AB$7:$AB$3006,AB1224,$AQ$7:$AQ$3006,'RC'!$E$6)/COUNTIFS($AB$7:$AB$3006,AB1224,$AQ$7:$AQ$3006,'RC'!$E$6)))</f>
        <v/>
      </c>
      <c r="AD1224" s="48">
        <f>SUMIF($AQ$7:$AQ$3006,'RC'!$E$6,$J$7:$J$3006)+SUMIF($AQ$7:$AQ$3006,'RC'!$E$6,$L$7:$L$3006)</f>
        <v>21</v>
      </c>
      <c r="AF1224" s="48">
        <v>3.7829999999996297E-2</v>
      </c>
      <c r="AG1224" s="48">
        <f>IF(OR(AQ1224="",AQ1224&lt;&gt;'RC'!$E$6,AB1224&lt;&gt;'RC'!$D$21),0,1)</f>
        <v>0</v>
      </c>
      <c r="AH1224" s="48">
        <f t="shared" ref="AH1224:AH1287" si="438">AF1224+AG1224</f>
        <v>3.7829999999996297E-2</v>
      </c>
      <c r="AI1224" s="48" t="str">
        <f t="shared" si="420"/>
        <v/>
      </c>
      <c r="AJ1224" s="48" t="str">
        <f t="shared" si="421"/>
        <v/>
      </c>
      <c r="AK1224" s="52" t="str">
        <f t="shared" si="422"/>
        <v/>
      </c>
      <c r="AL1224" s="52" t="str">
        <f t="shared" si="423"/>
        <v/>
      </c>
      <c r="AM1224" s="48" t="str">
        <f t="shared" si="424"/>
        <v/>
      </c>
      <c r="AN1224" s="48" t="str">
        <f t="shared" si="425"/>
        <v/>
      </c>
      <c r="AP1224" s="18" t="str">
        <f t="shared" si="426"/>
        <v/>
      </c>
      <c r="AQ1224" s="18" t="str">
        <f t="shared" si="427"/>
        <v/>
      </c>
      <c r="AR1224" s="18">
        <v>3.7830000000000003E-2</v>
      </c>
      <c r="AS1224" s="18">
        <f>IF(AF!$D$27="Todos",1,IF(M1224=AF!$D$27,1,0))</f>
        <v>1</v>
      </c>
      <c r="AT1224" s="53">
        <f>IF(AND(E1224=AF!$D$6,OR(LT!M1224=AF!$D$27,AF!$D$27="Todos"),OR(AP1224=AF!$E$8,AQ1224=AF!$E$8)),AR1224+AS1224,0)</f>
        <v>0</v>
      </c>
      <c r="AU1224" s="18" t="str">
        <f t="shared" si="428"/>
        <v/>
      </c>
      <c r="AV1224" s="54" t="str">
        <f t="shared" si="429"/>
        <v/>
      </c>
      <c r="AW1224" s="54" t="str">
        <f t="shared" si="430"/>
        <v/>
      </c>
      <c r="AX1224" s="18" t="str">
        <f t="shared" si="431"/>
        <v/>
      </c>
      <c r="AY1224" s="18" t="str">
        <f t="shared" si="432"/>
        <v/>
      </c>
      <c r="BA1224" s="18">
        <f>IF($E1224=AF!$D$6,IF($M1224="Concluída no prazo",2,IF($M1224="Concluída com atraso",1,0)),0)</f>
        <v>0</v>
      </c>
      <c r="BB1224" s="18">
        <f>IF($E1224=AF!$D$6,IF($M1224="Atrasada",2,IF($M1224="Concluída com atraso",1,0)),0)</f>
        <v>0</v>
      </c>
      <c r="BC1224" s="18">
        <v>1.218E-2</v>
      </c>
      <c r="BD1224" s="18">
        <f t="shared" ref="BD1224:BE1287" si="439">BA1224+$BC1224</f>
        <v>1.218E-2</v>
      </c>
      <c r="BE1224" s="18">
        <f t="shared" si="439"/>
        <v>1.218E-2</v>
      </c>
      <c r="BF1224" s="18" t="str">
        <f t="shared" si="433"/>
        <v/>
      </c>
      <c r="BN1224" s="18" t="str">
        <f t="shared" si="434"/>
        <v>s</v>
      </c>
    </row>
    <row r="1225" spans="3:66" ht="50.1" customHeight="1" thickTop="1" thickBot="1" x14ac:dyDescent="0.3">
      <c r="C1225" s="46"/>
      <c r="D1225" s="46"/>
      <c r="E1225" s="46"/>
      <c r="F1225" s="122"/>
      <c r="G1225" s="122"/>
      <c r="H1225" s="78" t="str">
        <f t="shared" si="435"/>
        <v/>
      </c>
      <c r="I1225" s="78" t="str">
        <f t="shared" si="436"/>
        <v/>
      </c>
      <c r="J1225" s="16"/>
      <c r="K1225" s="46" t="str">
        <f t="shared" si="437"/>
        <v/>
      </c>
      <c r="L1225" s="16"/>
      <c r="M1225" s="16"/>
      <c r="N1225" s="46"/>
      <c r="O1225" s="47" t="str">
        <f t="shared" si="418"/>
        <v/>
      </c>
      <c r="P1225" s="47"/>
      <c r="Q1225" s="48" t="str">
        <f>IFERROR(VLOOKUP(E1225,Funcionários!$C$8:$E$207,3,FALSE),"")</f>
        <v/>
      </c>
      <c r="R1225" s="47"/>
      <c r="S1225" s="49" t="str">
        <f t="shared" si="419"/>
        <v/>
      </c>
      <c r="T1225" s="49">
        <v>1.2189999999999999E-2</v>
      </c>
      <c r="U1225" s="48" t="str">
        <f>IF(Funcionários!C1226=0,"",Funcionários!C1226)</f>
        <v/>
      </c>
      <c r="V1225" s="50">
        <f>IF(U1225="",0,IF(COUNTIFS($E$7:$E$3006,U1225,$I$7:$I$3006,'RC'!$E$6)=0,0,COUNTIFS($M$7:$M$3006,"Concluída no prazo",$E$7:$E$3006,U1225,$I$7:$I$3006,'RC'!$E$6)/COUNTIFS($E$7:$E$3006,U1225,$I$7:$I$3006,'RC'!$E$6)))</f>
        <v>0</v>
      </c>
      <c r="W1225" s="49">
        <f>SUMIFS($J$7:$J$3006,$E$7:$E$3006,U1225,$I$7:$I$3006,'RC'!$E$6)+SUMIFS($L$7:$L$3006,$E$7:$E$3006,U1225,$I$7:$I$3006,'RC'!$E$6)</f>
        <v>0</v>
      </c>
      <c r="X1225" s="48">
        <f>COUNTIFS($E$7:$E$3006,U1225,$I$7:$I$3006,'RC'!$E$6)</f>
        <v>0</v>
      </c>
      <c r="Y1225" s="48"/>
      <c r="Z1225" s="51" t="str">
        <f>IF(AQ1225='RC'!$E$6,AC1225*1000+AD1225,"")</f>
        <v/>
      </c>
      <c r="AA1225" s="51" t="str">
        <f>IF(AB1225="","",IF(AQ1225='RC'!$E$6,AC1225*1000-AD1225,""))</f>
        <v/>
      </c>
      <c r="AB1225" s="48" t="str">
        <f>IFERROR(VLOOKUP(E1225,Funcionários!$C$8:$E$207,3,FALSE),"")</f>
        <v/>
      </c>
      <c r="AC1225" s="50" t="str">
        <f>IF(AB1225="","",IF(COUNTIFS($AB$7:$AB$3006,AB1225,$AQ$7:$AQ$3006,'RC'!$E$6)=0,"",COUNTIFS($M$7:$M$3006,"Concluída no prazo",$AB$7:$AB$3006,AB1225,$AQ$7:$AQ$3006,'RC'!$E$6)/COUNTIFS($AB$7:$AB$3006,AB1225,$AQ$7:$AQ$3006,'RC'!$E$6)))</f>
        <v/>
      </c>
      <c r="AD1225" s="48">
        <f>SUMIF($AQ$7:$AQ$3006,'RC'!$E$6,$J$7:$J$3006)+SUMIF($AQ$7:$AQ$3006,'RC'!$E$6,$L$7:$L$3006)</f>
        <v>21</v>
      </c>
      <c r="AF1225" s="48">
        <v>3.7819999999996301E-2</v>
      </c>
      <c r="AG1225" s="48">
        <f>IF(OR(AQ1225="",AQ1225&lt;&gt;'RC'!$E$6,AB1225&lt;&gt;'RC'!$D$21),0,1)</f>
        <v>0</v>
      </c>
      <c r="AH1225" s="48">
        <f t="shared" si="438"/>
        <v>3.7819999999996301E-2</v>
      </c>
      <c r="AI1225" s="48" t="str">
        <f t="shared" si="420"/>
        <v/>
      </c>
      <c r="AJ1225" s="48" t="str">
        <f t="shared" si="421"/>
        <v/>
      </c>
      <c r="AK1225" s="52" t="str">
        <f t="shared" si="422"/>
        <v/>
      </c>
      <c r="AL1225" s="52" t="str">
        <f t="shared" si="423"/>
        <v/>
      </c>
      <c r="AM1225" s="48" t="str">
        <f t="shared" si="424"/>
        <v/>
      </c>
      <c r="AN1225" s="48" t="str">
        <f t="shared" si="425"/>
        <v/>
      </c>
      <c r="AP1225" s="18" t="str">
        <f t="shared" si="426"/>
        <v/>
      </c>
      <c r="AQ1225" s="18" t="str">
        <f t="shared" si="427"/>
        <v/>
      </c>
      <c r="AR1225" s="18">
        <v>3.7819999999999999E-2</v>
      </c>
      <c r="AS1225" s="18">
        <f>IF(AF!$D$27="Todos",1,IF(M1225=AF!$D$27,1,0))</f>
        <v>1</v>
      </c>
      <c r="AT1225" s="53">
        <f>IF(AND(E1225=AF!$D$6,OR(LT!M1225=AF!$D$27,AF!$D$27="Todos"),OR(AP1225=AF!$E$8,AQ1225=AF!$E$8)),AR1225+AS1225,0)</f>
        <v>0</v>
      </c>
      <c r="AU1225" s="18" t="str">
        <f t="shared" si="428"/>
        <v/>
      </c>
      <c r="AV1225" s="54" t="str">
        <f t="shared" si="429"/>
        <v/>
      </c>
      <c r="AW1225" s="54" t="str">
        <f t="shared" si="430"/>
        <v/>
      </c>
      <c r="AX1225" s="18" t="str">
        <f t="shared" si="431"/>
        <v/>
      </c>
      <c r="AY1225" s="18" t="str">
        <f t="shared" si="432"/>
        <v/>
      </c>
      <c r="BA1225" s="18">
        <f>IF($E1225=AF!$D$6,IF($M1225="Concluída no prazo",2,IF($M1225="Concluída com atraso",1,0)),0)</f>
        <v>0</v>
      </c>
      <c r="BB1225" s="18">
        <f>IF($E1225=AF!$D$6,IF($M1225="Atrasada",2,IF($M1225="Concluída com atraso",1,0)),0)</f>
        <v>0</v>
      </c>
      <c r="BC1225" s="18">
        <v>1.2189999999999999E-2</v>
      </c>
      <c r="BD1225" s="18">
        <f t="shared" si="439"/>
        <v>1.2189999999999999E-2</v>
      </c>
      <c r="BE1225" s="18">
        <f t="shared" si="439"/>
        <v>1.2189999999999999E-2</v>
      </c>
      <c r="BF1225" s="18" t="str">
        <f t="shared" si="433"/>
        <v/>
      </c>
      <c r="BN1225" s="18" t="str">
        <f t="shared" si="434"/>
        <v>s</v>
      </c>
    </row>
    <row r="1226" spans="3:66" ht="50.1" customHeight="1" thickTop="1" thickBot="1" x14ac:dyDescent="0.3">
      <c r="C1226" s="46"/>
      <c r="D1226" s="46"/>
      <c r="E1226" s="46"/>
      <c r="F1226" s="122"/>
      <c r="G1226" s="122"/>
      <c r="H1226" s="78" t="str">
        <f t="shared" si="435"/>
        <v/>
      </c>
      <c r="I1226" s="78" t="str">
        <f t="shared" si="436"/>
        <v/>
      </c>
      <c r="J1226" s="16"/>
      <c r="K1226" s="46" t="str">
        <f t="shared" si="437"/>
        <v/>
      </c>
      <c r="L1226" s="16"/>
      <c r="M1226" s="16"/>
      <c r="N1226" s="46"/>
      <c r="O1226" s="47" t="str">
        <f t="shared" ref="O1226:O1289" si="440">IF(J1226=0,"",J1226/(J1226+L1226))</f>
        <v/>
      </c>
      <c r="P1226" s="47"/>
      <c r="Q1226" s="48" t="str">
        <f>IFERROR(VLOOKUP(E1226,Funcionários!$C$8:$E$207,3,FALSE),"")</f>
        <v/>
      </c>
      <c r="R1226" s="47"/>
      <c r="S1226" s="49" t="str">
        <f t="shared" ref="S1226:S1289" si="441">IF(U1226="","",V1226*100000+W1226*10+X1226+T1226)</f>
        <v/>
      </c>
      <c r="T1226" s="49">
        <v>1.2200000000000001E-2</v>
      </c>
      <c r="U1226" s="48" t="str">
        <f>IF(Funcionários!C1227=0,"",Funcionários!C1227)</f>
        <v/>
      </c>
      <c r="V1226" s="50">
        <f>IF(U1226="",0,IF(COUNTIFS($E$7:$E$3006,U1226,$I$7:$I$3006,'RC'!$E$6)=0,0,COUNTIFS($M$7:$M$3006,"Concluída no prazo",$E$7:$E$3006,U1226,$I$7:$I$3006,'RC'!$E$6)/COUNTIFS($E$7:$E$3006,U1226,$I$7:$I$3006,'RC'!$E$6)))</f>
        <v>0</v>
      </c>
      <c r="W1226" s="49">
        <f>SUMIFS($J$7:$J$3006,$E$7:$E$3006,U1226,$I$7:$I$3006,'RC'!$E$6)+SUMIFS($L$7:$L$3006,$E$7:$E$3006,U1226,$I$7:$I$3006,'RC'!$E$6)</f>
        <v>0</v>
      </c>
      <c r="X1226" s="48">
        <f>COUNTIFS($E$7:$E$3006,U1226,$I$7:$I$3006,'RC'!$E$6)</f>
        <v>0</v>
      </c>
      <c r="Y1226" s="48"/>
      <c r="Z1226" s="51" t="str">
        <f>IF(AQ1226='RC'!$E$6,AC1226*1000+AD1226,"")</f>
        <v/>
      </c>
      <c r="AA1226" s="51" t="str">
        <f>IF(AB1226="","",IF(AQ1226='RC'!$E$6,AC1226*1000-AD1226,""))</f>
        <v/>
      </c>
      <c r="AB1226" s="48" t="str">
        <f>IFERROR(VLOOKUP(E1226,Funcionários!$C$8:$E$207,3,FALSE),"")</f>
        <v/>
      </c>
      <c r="AC1226" s="50" t="str">
        <f>IF(AB1226="","",IF(COUNTIFS($AB$7:$AB$3006,AB1226,$AQ$7:$AQ$3006,'RC'!$E$6)=0,"",COUNTIFS($M$7:$M$3006,"Concluída no prazo",$AB$7:$AB$3006,AB1226,$AQ$7:$AQ$3006,'RC'!$E$6)/COUNTIFS($AB$7:$AB$3006,AB1226,$AQ$7:$AQ$3006,'RC'!$E$6)))</f>
        <v/>
      </c>
      <c r="AD1226" s="48">
        <f>SUMIF($AQ$7:$AQ$3006,'RC'!$E$6,$J$7:$J$3006)+SUMIF($AQ$7:$AQ$3006,'RC'!$E$6,$L$7:$L$3006)</f>
        <v>21</v>
      </c>
      <c r="AF1226" s="48">
        <v>3.7809999999996298E-2</v>
      </c>
      <c r="AG1226" s="48">
        <f>IF(OR(AQ1226="",AQ1226&lt;&gt;'RC'!$E$6,AB1226&lt;&gt;'RC'!$D$21),0,1)</f>
        <v>0</v>
      </c>
      <c r="AH1226" s="48">
        <f t="shared" si="438"/>
        <v>3.7809999999996298E-2</v>
      </c>
      <c r="AI1226" s="48" t="str">
        <f t="shared" si="420"/>
        <v/>
      </c>
      <c r="AJ1226" s="48" t="str">
        <f t="shared" si="421"/>
        <v/>
      </c>
      <c r="AK1226" s="52" t="str">
        <f t="shared" si="422"/>
        <v/>
      </c>
      <c r="AL1226" s="52" t="str">
        <f t="shared" si="423"/>
        <v/>
      </c>
      <c r="AM1226" s="48" t="str">
        <f t="shared" si="424"/>
        <v/>
      </c>
      <c r="AN1226" s="48" t="str">
        <f t="shared" si="425"/>
        <v/>
      </c>
      <c r="AP1226" s="18" t="str">
        <f t="shared" si="426"/>
        <v/>
      </c>
      <c r="AQ1226" s="18" t="str">
        <f t="shared" si="427"/>
        <v/>
      </c>
      <c r="AR1226" s="18">
        <v>3.7810000000000003E-2</v>
      </c>
      <c r="AS1226" s="18">
        <f>IF(AF!$D$27="Todos",1,IF(M1226=AF!$D$27,1,0))</f>
        <v>1</v>
      </c>
      <c r="AT1226" s="53">
        <f>IF(AND(E1226=AF!$D$6,OR(LT!M1226=AF!$D$27,AF!$D$27="Todos"),OR(AP1226=AF!$E$8,AQ1226=AF!$E$8)),AR1226+AS1226,0)</f>
        <v>0</v>
      </c>
      <c r="AU1226" s="18" t="str">
        <f t="shared" si="428"/>
        <v/>
      </c>
      <c r="AV1226" s="54" t="str">
        <f t="shared" si="429"/>
        <v/>
      </c>
      <c r="AW1226" s="54" t="str">
        <f t="shared" si="430"/>
        <v/>
      </c>
      <c r="AX1226" s="18" t="str">
        <f t="shared" si="431"/>
        <v/>
      </c>
      <c r="AY1226" s="18" t="str">
        <f t="shared" si="432"/>
        <v/>
      </c>
      <c r="BA1226" s="18">
        <f>IF($E1226=AF!$D$6,IF($M1226="Concluída no prazo",2,IF($M1226="Concluída com atraso",1,0)),0)</f>
        <v>0</v>
      </c>
      <c r="BB1226" s="18">
        <f>IF($E1226=AF!$D$6,IF($M1226="Atrasada",2,IF($M1226="Concluída com atraso",1,0)),0)</f>
        <v>0</v>
      </c>
      <c r="BC1226" s="18">
        <v>1.2200000000000001E-2</v>
      </c>
      <c r="BD1226" s="18">
        <f t="shared" si="439"/>
        <v>1.2200000000000001E-2</v>
      </c>
      <c r="BE1226" s="18">
        <f t="shared" si="439"/>
        <v>1.2200000000000001E-2</v>
      </c>
      <c r="BF1226" s="18" t="str">
        <f t="shared" si="433"/>
        <v/>
      </c>
      <c r="BN1226" s="18" t="str">
        <f t="shared" si="434"/>
        <v>s</v>
      </c>
    </row>
    <row r="1227" spans="3:66" ht="50.1" customHeight="1" thickTop="1" thickBot="1" x14ac:dyDescent="0.3">
      <c r="C1227" s="46"/>
      <c r="D1227" s="46"/>
      <c r="E1227" s="46"/>
      <c r="F1227" s="122"/>
      <c r="G1227" s="122"/>
      <c r="H1227" s="78" t="str">
        <f t="shared" si="435"/>
        <v/>
      </c>
      <c r="I1227" s="78" t="str">
        <f t="shared" si="436"/>
        <v/>
      </c>
      <c r="J1227" s="16"/>
      <c r="K1227" s="46" t="str">
        <f t="shared" si="437"/>
        <v/>
      </c>
      <c r="L1227" s="16"/>
      <c r="M1227" s="16"/>
      <c r="N1227" s="46"/>
      <c r="O1227" s="47" t="str">
        <f t="shared" si="440"/>
        <v/>
      </c>
      <c r="P1227" s="47"/>
      <c r="Q1227" s="48" t="str">
        <f>IFERROR(VLOOKUP(E1227,Funcionários!$C$8:$E$207,3,FALSE),"")</f>
        <v/>
      </c>
      <c r="R1227" s="47"/>
      <c r="S1227" s="49" t="str">
        <f t="shared" si="441"/>
        <v/>
      </c>
      <c r="T1227" s="49">
        <v>1.221E-2</v>
      </c>
      <c r="U1227" s="48" t="str">
        <f>IF(Funcionários!C1228=0,"",Funcionários!C1228)</f>
        <v/>
      </c>
      <c r="V1227" s="50">
        <f>IF(U1227="",0,IF(COUNTIFS($E$7:$E$3006,U1227,$I$7:$I$3006,'RC'!$E$6)=0,0,COUNTIFS($M$7:$M$3006,"Concluída no prazo",$E$7:$E$3006,U1227,$I$7:$I$3006,'RC'!$E$6)/COUNTIFS($E$7:$E$3006,U1227,$I$7:$I$3006,'RC'!$E$6)))</f>
        <v>0</v>
      </c>
      <c r="W1227" s="49">
        <f>SUMIFS($J$7:$J$3006,$E$7:$E$3006,U1227,$I$7:$I$3006,'RC'!$E$6)+SUMIFS($L$7:$L$3006,$E$7:$E$3006,U1227,$I$7:$I$3006,'RC'!$E$6)</f>
        <v>0</v>
      </c>
      <c r="X1227" s="48">
        <f>COUNTIFS($E$7:$E$3006,U1227,$I$7:$I$3006,'RC'!$E$6)</f>
        <v>0</v>
      </c>
      <c r="Y1227" s="48"/>
      <c r="Z1227" s="51" t="str">
        <f>IF(AQ1227='RC'!$E$6,AC1227*1000+AD1227,"")</f>
        <v/>
      </c>
      <c r="AA1227" s="51" t="str">
        <f>IF(AB1227="","",IF(AQ1227='RC'!$E$6,AC1227*1000-AD1227,""))</f>
        <v/>
      </c>
      <c r="AB1227" s="48" t="str">
        <f>IFERROR(VLOOKUP(E1227,Funcionários!$C$8:$E$207,3,FALSE),"")</f>
        <v/>
      </c>
      <c r="AC1227" s="50" t="str">
        <f>IF(AB1227="","",IF(COUNTIFS($AB$7:$AB$3006,AB1227,$AQ$7:$AQ$3006,'RC'!$E$6)=0,"",COUNTIFS($M$7:$M$3006,"Concluída no prazo",$AB$7:$AB$3006,AB1227,$AQ$7:$AQ$3006,'RC'!$E$6)/COUNTIFS($AB$7:$AB$3006,AB1227,$AQ$7:$AQ$3006,'RC'!$E$6)))</f>
        <v/>
      </c>
      <c r="AD1227" s="48">
        <f>SUMIF($AQ$7:$AQ$3006,'RC'!$E$6,$J$7:$J$3006)+SUMIF($AQ$7:$AQ$3006,'RC'!$E$6,$L$7:$L$3006)</f>
        <v>21</v>
      </c>
      <c r="AF1227" s="48">
        <v>3.7799999999996302E-2</v>
      </c>
      <c r="AG1227" s="48">
        <f>IF(OR(AQ1227="",AQ1227&lt;&gt;'RC'!$E$6,AB1227&lt;&gt;'RC'!$D$21),0,1)</f>
        <v>0</v>
      </c>
      <c r="AH1227" s="48">
        <f t="shared" si="438"/>
        <v>3.7799999999996302E-2</v>
      </c>
      <c r="AI1227" s="48" t="str">
        <f t="shared" si="420"/>
        <v/>
      </c>
      <c r="AJ1227" s="48" t="str">
        <f t="shared" si="421"/>
        <v/>
      </c>
      <c r="AK1227" s="52" t="str">
        <f t="shared" si="422"/>
        <v/>
      </c>
      <c r="AL1227" s="52" t="str">
        <f t="shared" si="423"/>
        <v/>
      </c>
      <c r="AM1227" s="48" t="str">
        <f t="shared" si="424"/>
        <v/>
      </c>
      <c r="AN1227" s="48" t="str">
        <f t="shared" si="425"/>
        <v/>
      </c>
      <c r="AP1227" s="18" t="str">
        <f t="shared" si="426"/>
        <v/>
      </c>
      <c r="AQ1227" s="18" t="str">
        <f t="shared" si="427"/>
        <v/>
      </c>
      <c r="AR1227" s="18">
        <v>3.78E-2</v>
      </c>
      <c r="AS1227" s="18">
        <f>IF(AF!$D$27="Todos",1,IF(M1227=AF!$D$27,1,0))</f>
        <v>1</v>
      </c>
      <c r="AT1227" s="53">
        <f>IF(AND(E1227=AF!$D$6,OR(LT!M1227=AF!$D$27,AF!$D$27="Todos"),OR(AP1227=AF!$E$8,AQ1227=AF!$E$8)),AR1227+AS1227,0)</f>
        <v>0</v>
      </c>
      <c r="AU1227" s="18" t="str">
        <f t="shared" si="428"/>
        <v/>
      </c>
      <c r="AV1227" s="54" t="str">
        <f t="shared" si="429"/>
        <v/>
      </c>
      <c r="AW1227" s="54" t="str">
        <f t="shared" si="430"/>
        <v/>
      </c>
      <c r="AX1227" s="18" t="str">
        <f t="shared" si="431"/>
        <v/>
      </c>
      <c r="AY1227" s="18" t="str">
        <f t="shared" si="432"/>
        <v/>
      </c>
      <c r="BA1227" s="18">
        <f>IF($E1227=AF!$D$6,IF($M1227="Concluída no prazo",2,IF($M1227="Concluída com atraso",1,0)),0)</f>
        <v>0</v>
      </c>
      <c r="BB1227" s="18">
        <f>IF($E1227=AF!$D$6,IF($M1227="Atrasada",2,IF($M1227="Concluída com atraso",1,0)),0)</f>
        <v>0</v>
      </c>
      <c r="BC1227" s="18">
        <v>1.221E-2</v>
      </c>
      <c r="BD1227" s="18">
        <f t="shared" si="439"/>
        <v>1.221E-2</v>
      </c>
      <c r="BE1227" s="18">
        <f t="shared" si="439"/>
        <v>1.221E-2</v>
      </c>
      <c r="BF1227" s="18" t="str">
        <f t="shared" si="433"/>
        <v/>
      </c>
      <c r="BN1227" s="18" t="str">
        <f t="shared" si="434"/>
        <v>s</v>
      </c>
    </row>
    <row r="1228" spans="3:66" ht="50.1" customHeight="1" thickTop="1" thickBot="1" x14ac:dyDescent="0.3">
      <c r="C1228" s="46"/>
      <c r="D1228" s="46"/>
      <c r="E1228" s="46"/>
      <c r="F1228" s="122"/>
      <c r="G1228" s="122"/>
      <c r="H1228" s="78" t="str">
        <f t="shared" si="435"/>
        <v/>
      </c>
      <c r="I1228" s="78" t="str">
        <f t="shared" si="436"/>
        <v/>
      </c>
      <c r="J1228" s="16"/>
      <c r="K1228" s="46" t="str">
        <f t="shared" si="437"/>
        <v/>
      </c>
      <c r="L1228" s="16"/>
      <c r="M1228" s="16"/>
      <c r="N1228" s="46"/>
      <c r="O1228" s="47" t="str">
        <f t="shared" si="440"/>
        <v/>
      </c>
      <c r="P1228" s="47"/>
      <c r="Q1228" s="48" t="str">
        <f>IFERROR(VLOOKUP(E1228,Funcionários!$C$8:$E$207,3,FALSE),"")</f>
        <v/>
      </c>
      <c r="R1228" s="47"/>
      <c r="S1228" s="49" t="str">
        <f t="shared" si="441"/>
        <v/>
      </c>
      <c r="T1228" s="49">
        <v>1.222E-2</v>
      </c>
      <c r="U1228" s="48" t="str">
        <f>IF(Funcionários!C1229=0,"",Funcionários!C1229)</f>
        <v/>
      </c>
      <c r="V1228" s="50">
        <f>IF(U1228="",0,IF(COUNTIFS($E$7:$E$3006,U1228,$I$7:$I$3006,'RC'!$E$6)=0,0,COUNTIFS($M$7:$M$3006,"Concluída no prazo",$E$7:$E$3006,U1228,$I$7:$I$3006,'RC'!$E$6)/COUNTIFS($E$7:$E$3006,U1228,$I$7:$I$3006,'RC'!$E$6)))</f>
        <v>0</v>
      </c>
      <c r="W1228" s="49">
        <f>SUMIFS($J$7:$J$3006,$E$7:$E$3006,U1228,$I$7:$I$3006,'RC'!$E$6)+SUMIFS($L$7:$L$3006,$E$7:$E$3006,U1228,$I$7:$I$3006,'RC'!$E$6)</f>
        <v>0</v>
      </c>
      <c r="X1228" s="48">
        <f>COUNTIFS($E$7:$E$3006,U1228,$I$7:$I$3006,'RC'!$E$6)</f>
        <v>0</v>
      </c>
      <c r="Y1228" s="48"/>
      <c r="Z1228" s="51" t="str">
        <f>IF(AQ1228='RC'!$E$6,AC1228*1000+AD1228,"")</f>
        <v/>
      </c>
      <c r="AA1228" s="51" t="str">
        <f>IF(AB1228="","",IF(AQ1228='RC'!$E$6,AC1228*1000-AD1228,""))</f>
        <v/>
      </c>
      <c r="AB1228" s="48" t="str">
        <f>IFERROR(VLOOKUP(E1228,Funcionários!$C$8:$E$207,3,FALSE),"")</f>
        <v/>
      </c>
      <c r="AC1228" s="50" t="str">
        <f>IF(AB1228="","",IF(COUNTIFS($AB$7:$AB$3006,AB1228,$AQ$7:$AQ$3006,'RC'!$E$6)=0,"",COUNTIFS($M$7:$M$3006,"Concluída no prazo",$AB$7:$AB$3006,AB1228,$AQ$7:$AQ$3006,'RC'!$E$6)/COUNTIFS($AB$7:$AB$3006,AB1228,$AQ$7:$AQ$3006,'RC'!$E$6)))</f>
        <v/>
      </c>
      <c r="AD1228" s="48">
        <f>SUMIF($AQ$7:$AQ$3006,'RC'!$E$6,$J$7:$J$3006)+SUMIF($AQ$7:$AQ$3006,'RC'!$E$6,$L$7:$L$3006)</f>
        <v>21</v>
      </c>
      <c r="AF1228" s="48">
        <v>3.7789999999996299E-2</v>
      </c>
      <c r="AG1228" s="48">
        <f>IF(OR(AQ1228="",AQ1228&lt;&gt;'RC'!$E$6,AB1228&lt;&gt;'RC'!$D$21),0,1)</f>
        <v>0</v>
      </c>
      <c r="AH1228" s="48">
        <f t="shared" si="438"/>
        <v>3.7789999999996299E-2</v>
      </c>
      <c r="AI1228" s="48" t="str">
        <f t="shared" si="420"/>
        <v/>
      </c>
      <c r="AJ1228" s="48" t="str">
        <f t="shared" si="421"/>
        <v/>
      </c>
      <c r="AK1228" s="52" t="str">
        <f t="shared" si="422"/>
        <v/>
      </c>
      <c r="AL1228" s="52" t="str">
        <f t="shared" si="423"/>
        <v/>
      </c>
      <c r="AM1228" s="48" t="str">
        <f t="shared" si="424"/>
        <v/>
      </c>
      <c r="AN1228" s="48" t="str">
        <f t="shared" si="425"/>
        <v/>
      </c>
      <c r="AP1228" s="18" t="str">
        <f t="shared" si="426"/>
        <v/>
      </c>
      <c r="AQ1228" s="18" t="str">
        <f t="shared" si="427"/>
        <v/>
      </c>
      <c r="AR1228" s="18">
        <v>3.7789999999999997E-2</v>
      </c>
      <c r="AS1228" s="18">
        <f>IF(AF!$D$27="Todos",1,IF(M1228=AF!$D$27,1,0))</f>
        <v>1</v>
      </c>
      <c r="AT1228" s="53">
        <f>IF(AND(E1228=AF!$D$6,OR(LT!M1228=AF!$D$27,AF!$D$27="Todos"),OR(AP1228=AF!$E$8,AQ1228=AF!$E$8)),AR1228+AS1228,0)</f>
        <v>0</v>
      </c>
      <c r="AU1228" s="18" t="str">
        <f t="shared" si="428"/>
        <v/>
      </c>
      <c r="AV1228" s="54" t="str">
        <f t="shared" si="429"/>
        <v/>
      </c>
      <c r="AW1228" s="54" t="str">
        <f t="shared" si="430"/>
        <v/>
      </c>
      <c r="AX1228" s="18" t="str">
        <f t="shared" si="431"/>
        <v/>
      </c>
      <c r="AY1228" s="18" t="str">
        <f t="shared" si="432"/>
        <v/>
      </c>
      <c r="BA1228" s="18">
        <f>IF($E1228=AF!$D$6,IF($M1228="Concluída no prazo",2,IF($M1228="Concluída com atraso",1,0)),0)</f>
        <v>0</v>
      </c>
      <c r="BB1228" s="18">
        <f>IF($E1228=AF!$D$6,IF($M1228="Atrasada",2,IF($M1228="Concluída com atraso",1,0)),0)</f>
        <v>0</v>
      </c>
      <c r="BC1228" s="18">
        <v>1.222E-2</v>
      </c>
      <c r="BD1228" s="18">
        <f t="shared" si="439"/>
        <v>1.222E-2</v>
      </c>
      <c r="BE1228" s="18">
        <f t="shared" si="439"/>
        <v>1.222E-2</v>
      </c>
      <c r="BF1228" s="18" t="str">
        <f t="shared" si="433"/>
        <v/>
      </c>
      <c r="BN1228" s="18" t="str">
        <f t="shared" si="434"/>
        <v>s</v>
      </c>
    </row>
    <row r="1229" spans="3:66" ht="50.1" customHeight="1" thickTop="1" thickBot="1" x14ac:dyDescent="0.3">
      <c r="C1229" s="46"/>
      <c r="D1229" s="46"/>
      <c r="E1229" s="46"/>
      <c r="F1229" s="122"/>
      <c r="G1229" s="122"/>
      <c r="H1229" s="78" t="str">
        <f t="shared" si="435"/>
        <v/>
      </c>
      <c r="I1229" s="78" t="str">
        <f t="shared" si="436"/>
        <v/>
      </c>
      <c r="J1229" s="16"/>
      <c r="K1229" s="46" t="str">
        <f t="shared" si="437"/>
        <v/>
      </c>
      <c r="L1229" s="16"/>
      <c r="M1229" s="16"/>
      <c r="N1229" s="46"/>
      <c r="O1229" s="47" t="str">
        <f t="shared" si="440"/>
        <v/>
      </c>
      <c r="P1229" s="47"/>
      <c r="Q1229" s="48" t="str">
        <f>IFERROR(VLOOKUP(E1229,Funcionários!$C$8:$E$207,3,FALSE),"")</f>
        <v/>
      </c>
      <c r="R1229" s="47"/>
      <c r="S1229" s="49" t="str">
        <f t="shared" si="441"/>
        <v/>
      </c>
      <c r="T1229" s="49">
        <v>1.223E-2</v>
      </c>
      <c r="U1229" s="48" t="str">
        <f>IF(Funcionários!C1230=0,"",Funcionários!C1230)</f>
        <v/>
      </c>
      <c r="V1229" s="50">
        <f>IF(U1229="",0,IF(COUNTIFS($E$7:$E$3006,U1229,$I$7:$I$3006,'RC'!$E$6)=0,0,COUNTIFS($M$7:$M$3006,"Concluída no prazo",$E$7:$E$3006,U1229,$I$7:$I$3006,'RC'!$E$6)/COUNTIFS($E$7:$E$3006,U1229,$I$7:$I$3006,'RC'!$E$6)))</f>
        <v>0</v>
      </c>
      <c r="W1229" s="49">
        <f>SUMIFS($J$7:$J$3006,$E$7:$E$3006,U1229,$I$7:$I$3006,'RC'!$E$6)+SUMIFS($L$7:$L$3006,$E$7:$E$3006,U1229,$I$7:$I$3006,'RC'!$E$6)</f>
        <v>0</v>
      </c>
      <c r="X1229" s="48">
        <f>COUNTIFS($E$7:$E$3006,U1229,$I$7:$I$3006,'RC'!$E$6)</f>
        <v>0</v>
      </c>
      <c r="Y1229" s="48"/>
      <c r="Z1229" s="51" t="str">
        <f>IF(AQ1229='RC'!$E$6,AC1229*1000+AD1229,"")</f>
        <v/>
      </c>
      <c r="AA1229" s="51" t="str">
        <f>IF(AB1229="","",IF(AQ1229='RC'!$E$6,AC1229*1000-AD1229,""))</f>
        <v/>
      </c>
      <c r="AB1229" s="48" t="str">
        <f>IFERROR(VLOOKUP(E1229,Funcionários!$C$8:$E$207,3,FALSE),"")</f>
        <v/>
      </c>
      <c r="AC1229" s="50" t="str">
        <f>IF(AB1229="","",IF(COUNTIFS($AB$7:$AB$3006,AB1229,$AQ$7:$AQ$3006,'RC'!$E$6)=0,"",COUNTIFS($M$7:$M$3006,"Concluída no prazo",$AB$7:$AB$3006,AB1229,$AQ$7:$AQ$3006,'RC'!$E$6)/COUNTIFS($AB$7:$AB$3006,AB1229,$AQ$7:$AQ$3006,'RC'!$E$6)))</f>
        <v/>
      </c>
      <c r="AD1229" s="48">
        <f>SUMIF($AQ$7:$AQ$3006,'RC'!$E$6,$J$7:$J$3006)+SUMIF($AQ$7:$AQ$3006,'RC'!$E$6,$L$7:$L$3006)</f>
        <v>21</v>
      </c>
      <c r="AF1229" s="48">
        <v>3.7779999999996303E-2</v>
      </c>
      <c r="AG1229" s="48">
        <f>IF(OR(AQ1229="",AQ1229&lt;&gt;'RC'!$E$6,AB1229&lt;&gt;'RC'!$D$21),0,1)</f>
        <v>0</v>
      </c>
      <c r="AH1229" s="48">
        <f t="shared" si="438"/>
        <v>3.7779999999996303E-2</v>
      </c>
      <c r="AI1229" s="48" t="str">
        <f t="shared" si="420"/>
        <v/>
      </c>
      <c r="AJ1229" s="48" t="str">
        <f t="shared" si="421"/>
        <v/>
      </c>
      <c r="AK1229" s="52" t="str">
        <f t="shared" si="422"/>
        <v/>
      </c>
      <c r="AL1229" s="52" t="str">
        <f t="shared" si="423"/>
        <v/>
      </c>
      <c r="AM1229" s="48" t="str">
        <f t="shared" si="424"/>
        <v/>
      </c>
      <c r="AN1229" s="48" t="str">
        <f t="shared" si="425"/>
        <v/>
      </c>
      <c r="AP1229" s="18" t="str">
        <f t="shared" si="426"/>
        <v/>
      </c>
      <c r="AQ1229" s="18" t="str">
        <f t="shared" si="427"/>
        <v/>
      </c>
      <c r="AR1229" s="18">
        <v>3.7780000000000001E-2</v>
      </c>
      <c r="AS1229" s="18">
        <f>IF(AF!$D$27="Todos",1,IF(M1229=AF!$D$27,1,0))</f>
        <v>1</v>
      </c>
      <c r="AT1229" s="53">
        <f>IF(AND(E1229=AF!$D$6,OR(LT!M1229=AF!$D$27,AF!$D$27="Todos"),OR(AP1229=AF!$E$8,AQ1229=AF!$E$8)),AR1229+AS1229,0)</f>
        <v>0</v>
      </c>
      <c r="AU1229" s="18" t="str">
        <f t="shared" si="428"/>
        <v/>
      </c>
      <c r="AV1229" s="54" t="str">
        <f t="shared" si="429"/>
        <v/>
      </c>
      <c r="AW1229" s="54" t="str">
        <f t="shared" si="430"/>
        <v/>
      </c>
      <c r="AX1229" s="18" t="str">
        <f t="shared" si="431"/>
        <v/>
      </c>
      <c r="AY1229" s="18" t="str">
        <f t="shared" si="432"/>
        <v/>
      </c>
      <c r="BA1229" s="18">
        <f>IF($E1229=AF!$D$6,IF($M1229="Concluída no prazo",2,IF($M1229="Concluída com atraso",1,0)),0)</f>
        <v>0</v>
      </c>
      <c r="BB1229" s="18">
        <f>IF($E1229=AF!$D$6,IF($M1229="Atrasada",2,IF($M1229="Concluída com atraso",1,0)),0)</f>
        <v>0</v>
      </c>
      <c r="BC1229" s="18">
        <v>1.223E-2</v>
      </c>
      <c r="BD1229" s="18">
        <f t="shared" si="439"/>
        <v>1.223E-2</v>
      </c>
      <c r="BE1229" s="18">
        <f t="shared" si="439"/>
        <v>1.223E-2</v>
      </c>
      <c r="BF1229" s="18" t="str">
        <f t="shared" si="433"/>
        <v/>
      </c>
      <c r="BN1229" s="18" t="str">
        <f t="shared" si="434"/>
        <v>s</v>
      </c>
    </row>
    <row r="1230" spans="3:66" ht="50.1" customHeight="1" thickTop="1" thickBot="1" x14ac:dyDescent="0.3">
      <c r="C1230" s="46"/>
      <c r="D1230" s="46"/>
      <c r="E1230" s="46"/>
      <c r="F1230" s="122"/>
      <c r="G1230" s="122"/>
      <c r="H1230" s="78" t="str">
        <f t="shared" si="435"/>
        <v/>
      </c>
      <c r="I1230" s="78" t="str">
        <f t="shared" si="436"/>
        <v/>
      </c>
      <c r="J1230" s="16"/>
      <c r="K1230" s="46" t="str">
        <f t="shared" si="437"/>
        <v/>
      </c>
      <c r="L1230" s="16"/>
      <c r="M1230" s="16"/>
      <c r="N1230" s="46"/>
      <c r="O1230" s="47" t="str">
        <f t="shared" si="440"/>
        <v/>
      </c>
      <c r="P1230" s="47"/>
      <c r="Q1230" s="48" t="str">
        <f>IFERROR(VLOOKUP(E1230,Funcionários!$C$8:$E$207,3,FALSE),"")</f>
        <v/>
      </c>
      <c r="R1230" s="47"/>
      <c r="S1230" s="49" t="str">
        <f t="shared" si="441"/>
        <v/>
      </c>
      <c r="T1230" s="49">
        <v>1.2239999999999999E-2</v>
      </c>
      <c r="U1230" s="48" t="str">
        <f>IF(Funcionários!C1231=0,"",Funcionários!C1231)</f>
        <v/>
      </c>
      <c r="V1230" s="50">
        <f>IF(U1230="",0,IF(COUNTIFS($E$7:$E$3006,U1230,$I$7:$I$3006,'RC'!$E$6)=0,0,COUNTIFS($M$7:$M$3006,"Concluída no prazo",$E$7:$E$3006,U1230,$I$7:$I$3006,'RC'!$E$6)/COUNTIFS($E$7:$E$3006,U1230,$I$7:$I$3006,'RC'!$E$6)))</f>
        <v>0</v>
      </c>
      <c r="W1230" s="49">
        <f>SUMIFS($J$7:$J$3006,$E$7:$E$3006,U1230,$I$7:$I$3006,'RC'!$E$6)+SUMIFS($L$7:$L$3006,$E$7:$E$3006,U1230,$I$7:$I$3006,'RC'!$E$6)</f>
        <v>0</v>
      </c>
      <c r="X1230" s="48">
        <f>COUNTIFS($E$7:$E$3006,U1230,$I$7:$I$3006,'RC'!$E$6)</f>
        <v>0</v>
      </c>
      <c r="Y1230" s="48"/>
      <c r="Z1230" s="51" t="str">
        <f>IF(AQ1230='RC'!$E$6,AC1230*1000+AD1230,"")</f>
        <v/>
      </c>
      <c r="AA1230" s="51" t="str">
        <f>IF(AB1230="","",IF(AQ1230='RC'!$E$6,AC1230*1000-AD1230,""))</f>
        <v/>
      </c>
      <c r="AB1230" s="48" t="str">
        <f>IFERROR(VLOOKUP(E1230,Funcionários!$C$8:$E$207,3,FALSE),"")</f>
        <v/>
      </c>
      <c r="AC1230" s="50" t="str">
        <f>IF(AB1230="","",IF(COUNTIFS($AB$7:$AB$3006,AB1230,$AQ$7:$AQ$3006,'RC'!$E$6)=0,"",COUNTIFS($M$7:$M$3006,"Concluída no prazo",$AB$7:$AB$3006,AB1230,$AQ$7:$AQ$3006,'RC'!$E$6)/COUNTIFS($AB$7:$AB$3006,AB1230,$AQ$7:$AQ$3006,'RC'!$E$6)))</f>
        <v/>
      </c>
      <c r="AD1230" s="48">
        <f>SUMIF($AQ$7:$AQ$3006,'RC'!$E$6,$J$7:$J$3006)+SUMIF($AQ$7:$AQ$3006,'RC'!$E$6,$L$7:$L$3006)</f>
        <v>21</v>
      </c>
      <c r="AF1230" s="48">
        <v>3.77699999999963E-2</v>
      </c>
      <c r="AG1230" s="48">
        <f>IF(OR(AQ1230="",AQ1230&lt;&gt;'RC'!$E$6,AB1230&lt;&gt;'RC'!$D$21),0,1)</f>
        <v>0</v>
      </c>
      <c r="AH1230" s="48">
        <f t="shared" si="438"/>
        <v>3.77699999999963E-2</v>
      </c>
      <c r="AI1230" s="48" t="str">
        <f t="shared" si="420"/>
        <v/>
      </c>
      <c r="AJ1230" s="48" t="str">
        <f t="shared" si="421"/>
        <v/>
      </c>
      <c r="AK1230" s="52" t="str">
        <f t="shared" si="422"/>
        <v/>
      </c>
      <c r="AL1230" s="52" t="str">
        <f t="shared" si="423"/>
        <v/>
      </c>
      <c r="AM1230" s="48" t="str">
        <f t="shared" si="424"/>
        <v/>
      </c>
      <c r="AN1230" s="48" t="str">
        <f t="shared" si="425"/>
        <v/>
      </c>
      <c r="AP1230" s="18" t="str">
        <f t="shared" si="426"/>
        <v/>
      </c>
      <c r="AQ1230" s="18" t="str">
        <f t="shared" si="427"/>
        <v/>
      </c>
      <c r="AR1230" s="18">
        <v>3.7769999999999998E-2</v>
      </c>
      <c r="AS1230" s="18">
        <f>IF(AF!$D$27="Todos",1,IF(M1230=AF!$D$27,1,0))</f>
        <v>1</v>
      </c>
      <c r="AT1230" s="53">
        <f>IF(AND(E1230=AF!$D$6,OR(LT!M1230=AF!$D$27,AF!$D$27="Todos"),OR(AP1230=AF!$E$8,AQ1230=AF!$E$8)),AR1230+AS1230,0)</f>
        <v>0</v>
      </c>
      <c r="AU1230" s="18" t="str">
        <f t="shared" si="428"/>
        <v/>
      </c>
      <c r="AV1230" s="54" t="str">
        <f t="shared" si="429"/>
        <v/>
      </c>
      <c r="AW1230" s="54" t="str">
        <f t="shared" si="430"/>
        <v/>
      </c>
      <c r="AX1230" s="18" t="str">
        <f t="shared" si="431"/>
        <v/>
      </c>
      <c r="AY1230" s="18" t="str">
        <f t="shared" si="432"/>
        <v/>
      </c>
      <c r="BA1230" s="18">
        <f>IF($E1230=AF!$D$6,IF($M1230="Concluída no prazo",2,IF($M1230="Concluída com atraso",1,0)),0)</f>
        <v>0</v>
      </c>
      <c r="BB1230" s="18">
        <f>IF($E1230=AF!$D$6,IF($M1230="Atrasada",2,IF($M1230="Concluída com atraso",1,0)),0)</f>
        <v>0</v>
      </c>
      <c r="BC1230" s="18">
        <v>1.2239999999999999E-2</v>
      </c>
      <c r="BD1230" s="18">
        <f t="shared" si="439"/>
        <v>1.2239999999999999E-2</v>
      </c>
      <c r="BE1230" s="18">
        <f t="shared" si="439"/>
        <v>1.2239999999999999E-2</v>
      </c>
      <c r="BF1230" s="18" t="str">
        <f t="shared" si="433"/>
        <v/>
      </c>
      <c r="BN1230" s="18" t="str">
        <f t="shared" si="434"/>
        <v>s</v>
      </c>
    </row>
    <row r="1231" spans="3:66" ht="50.1" customHeight="1" thickTop="1" thickBot="1" x14ac:dyDescent="0.3">
      <c r="C1231" s="46"/>
      <c r="D1231" s="46"/>
      <c r="E1231" s="46"/>
      <c r="F1231" s="122"/>
      <c r="G1231" s="122"/>
      <c r="H1231" s="78" t="str">
        <f t="shared" si="435"/>
        <v/>
      </c>
      <c r="I1231" s="78" t="str">
        <f t="shared" si="436"/>
        <v/>
      </c>
      <c r="J1231" s="16"/>
      <c r="K1231" s="46" t="str">
        <f t="shared" si="437"/>
        <v/>
      </c>
      <c r="L1231" s="16"/>
      <c r="M1231" s="16"/>
      <c r="N1231" s="46"/>
      <c r="O1231" s="47" t="str">
        <f t="shared" si="440"/>
        <v/>
      </c>
      <c r="P1231" s="47"/>
      <c r="Q1231" s="48" t="str">
        <f>IFERROR(VLOOKUP(E1231,Funcionários!$C$8:$E$207,3,FALSE),"")</f>
        <v/>
      </c>
      <c r="R1231" s="47"/>
      <c r="S1231" s="49" t="str">
        <f t="shared" si="441"/>
        <v/>
      </c>
      <c r="T1231" s="49">
        <v>1.225E-2</v>
      </c>
      <c r="U1231" s="48" t="str">
        <f>IF(Funcionários!C1232=0,"",Funcionários!C1232)</f>
        <v/>
      </c>
      <c r="V1231" s="50">
        <f>IF(U1231="",0,IF(COUNTIFS($E$7:$E$3006,U1231,$I$7:$I$3006,'RC'!$E$6)=0,0,COUNTIFS($M$7:$M$3006,"Concluída no prazo",$E$7:$E$3006,U1231,$I$7:$I$3006,'RC'!$E$6)/COUNTIFS($E$7:$E$3006,U1231,$I$7:$I$3006,'RC'!$E$6)))</f>
        <v>0</v>
      </c>
      <c r="W1231" s="49">
        <f>SUMIFS($J$7:$J$3006,$E$7:$E$3006,U1231,$I$7:$I$3006,'RC'!$E$6)+SUMIFS($L$7:$L$3006,$E$7:$E$3006,U1231,$I$7:$I$3006,'RC'!$E$6)</f>
        <v>0</v>
      </c>
      <c r="X1231" s="48">
        <f>COUNTIFS($E$7:$E$3006,U1231,$I$7:$I$3006,'RC'!$E$6)</f>
        <v>0</v>
      </c>
      <c r="Y1231" s="48"/>
      <c r="Z1231" s="51" t="str">
        <f>IF(AQ1231='RC'!$E$6,AC1231*1000+AD1231,"")</f>
        <v/>
      </c>
      <c r="AA1231" s="51" t="str">
        <f>IF(AB1231="","",IF(AQ1231='RC'!$E$6,AC1231*1000-AD1231,""))</f>
        <v/>
      </c>
      <c r="AB1231" s="48" t="str">
        <f>IFERROR(VLOOKUP(E1231,Funcionários!$C$8:$E$207,3,FALSE),"")</f>
        <v/>
      </c>
      <c r="AC1231" s="50" t="str">
        <f>IF(AB1231="","",IF(COUNTIFS($AB$7:$AB$3006,AB1231,$AQ$7:$AQ$3006,'RC'!$E$6)=0,"",COUNTIFS($M$7:$M$3006,"Concluída no prazo",$AB$7:$AB$3006,AB1231,$AQ$7:$AQ$3006,'RC'!$E$6)/COUNTIFS($AB$7:$AB$3006,AB1231,$AQ$7:$AQ$3006,'RC'!$E$6)))</f>
        <v/>
      </c>
      <c r="AD1231" s="48">
        <f>SUMIF($AQ$7:$AQ$3006,'RC'!$E$6,$J$7:$J$3006)+SUMIF($AQ$7:$AQ$3006,'RC'!$E$6,$L$7:$L$3006)</f>
        <v>21</v>
      </c>
      <c r="AF1231" s="48">
        <v>3.7759999999996303E-2</v>
      </c>
      <c r="AG1231" s="48">
        <f>IF(OR(AQ1231="",AQ1231&lt;&gt;'RC'!$E$6,AB1231&lt;&gt;'RC'!$D$21),0,1)</f>
        <v>0</v>
      </c>
      <c r="AH1231" s="48">
        <f t="shared" si="438"/>
        <v>3.7759999999996303E-2</v>
      </c>
      <c r="AI1231" s="48" t="str">
        <f t="shared" si="420"/>
        <v/>
      </c>
      <c r="AJ1231" s="48" t="str">
        <f t="shared" si="421"/>
        <v/>
      </c>
      <c r="AK1231" s="52" t="str">
        <f t="shared" si="422"/>
        <v/>
      </c>
      <c r="AL1231" s="52" t="str">
        <f t="shared" si="423"/>
        <v/>
      </c>
      <c r="AM1231" s="48" t="str">
        <f t="shared" si="424"/>
        <v/>
      </c>
      <c r="AN1231" s="48" t="str">
        <f t="shared" si="425"/>
        <v/>
      </c>
      <c r="AP1231" s="18" t="str">
        <f t="shared" si="426"/>
        <v/>
      </c>
      <c r="AQ1231" s="18" t="str">
        <f t="shared" si="427"/>
        <v/>
      </c>
      <c r="AR1231" s="18">
        <v>3.7760000000000002E-2</v>
      </c>
      <c r="AS1231" s="18">
        <f>IF(AF!$D$27="Todos",1,IF(M1231=AF!$D$27,1,0))</f>
        <v>1</v>
      </c>
      <c r="AT1231" s="53">
        <f>IF(AND(E1231=AF!$D$6,OR(LT!M1231=AF!$D$27,AF!$D$27="Todos"),OR(AP1231=AF!$E$8,AQ1231=AF!$E$8)),AR1231+AS1231,0)</f>
        <v>0</v>
      </c>
      <c r="AU1231" s="18" t="str">
        <f t="shared" si="428"/>
        <v/>
      </c>
      <c r="AV1231" s="54" t="str">
        <f t="shared" si="429"/>
        <v/>
      </c>
      <c r="AW1231" s="54" t="str">
        <f t="shared" si="430"/>
        <v/>
      </c>
      <c r="AX1231" s="18" t="str">
        <f t="shared" si="431"/>
        <v/>
      </c>
      <c r="AY1231" s="18" t="str">
        <f t="shared" si="432"/>
        <v/>
      </c>
      <c r="BA1231" s="18">
        <f>IF($E1231=AF!$D$6,IF($M1231="Concluída no prazo",2,IF($M1231="Concluída com atraso",1,0)),0)</f>
        <v>0</v>
      </c>
      <c r="BB1231" s="18">
        <f>IF($E1231=AF!$D$6,IF($M1231="Atrasada",2,IF($M1231="Concluída com atraso",1,0)),0)</f>
        <v>0</v>
      </c>
      <c r="BC1231" s="18">
        <v>1.225E-2</v>
      </c>
      <c r="BD1231" s="18">
        <f t="shared" si="439"/>
        <v>1.225E-2</v>
      </c>
      <c r="BE1231" s="18">
        <f t="shared" si="439"/>
        <v>1.225E-2</v>
      </c>
      <c r="BF1231" s="18" t="str">
        <f t="shared" si="433"/>
        <v/>
      </c>
      <c r="BN1231" s="18" t="str">
        <f t="shared" si="434"/>
        <v>s</v>
      </c>
    </row>
    <row r="1232" spans="3:66" ht="50.1" customHeight="1" thickTop="1" thickBot="1" x14ac:dyDescent="0.3">
      <c r="C1232" s="46"/>
      <c r="D1232" s="46"/>
      <c r="E1232" s="46"/>
      <c r="F1232" s="122"/>
      <c r="G1232" s="122"/>
      <c r="H1232" s="78" t="str">
        <f t="shared" si="435"/>
        <v/>
      </c>
      <c r="I1232" s="78" t="str">
        <f t="shared" si="436"/>
        <v/>
      </c>
      <c r="J1232" s="16"/>
      <c r="K1232" s="46" t="str">
        <f t="shared" si="437"/>
        <v/>
      </c>
      <c r="L1232" s="16"/>
      <c r="M1232" s="16"/>
      <c r="N1232" s="46"/>
      <c r="O1232" s="47" t="str">
        <f t="shared" si="440"/>
        <v/>
      </c>
      <c r="P1232" s="47"/>
      <c r="Q1232" s="48" t="str">
        <f>IFERROR(VLOOKUP(E1232,Funcionários!$C$8:$E$207,3,FALSE),"")</f>
        <v/>
      </c>
      <c r="R1232" s="47"/>
      <c r="S1232" s="49" t="str">
        <f t="shared" si="441"/>
        <v/>
      </c>
      <c r="T1232" s="49">
        <v>1.226E-2</v>
      </c>
      <c r="U1232" s="48" t="str">
        <f>IF(Funcionários!C1233=0,"",Funcionários!C1233)</f>
        <v/>
      </c>
      <c r="V1232" s="50">
        <f>IF(U1232="",0,IF(COUNTIFS($E$7:$E$3006,U1232,$I$7:$I$3006,'RC'!$E$6)=0,0,COUNTIFS($M$7:$M$3006,"Concluída no prazo",$E$7:$E$3006,U1232,$I$7:$I$3006,'RC'!$E$6)/COUNTIFS($E$7:$E$3006,U1232,$I$7:$I$3006,'RC'!$E$6)))</f>
        <v>0</v>
      </c>
      <c r="W1232" s="49">
        <f>SUMIFS($J$7:$J$3006,$E$7:$E$3006,U1232,$I$7:$I$3006,'RC'!$E$6)+SUMIFS($L$7:$L$3006,$E$7:$E$3006,U1232,$I$7:$I$3006,'RC'!$E$6)</f>
        <v>0</v>
      </c>
      <c r="X1232" s="48">
        <f>COUNTIFS($E$7:$E$3006,U1232,$I$7:$I$3006,'RC'!$E$6)</f>
        <v>0</v>
      </c>
      <c r="Y1232" s="48"/>
      <c r="Z1232" s="51" t="str">
        <f>IF(AQ1232='RC'!$E$6,AC1232*1000+AD1232,"")</f>
        <v/>
      </c>
      <c r="AA1232" s="51" t="str">
        <f>IF(AB1232="","",IF(AQ1232='RC'!$E$6,AC1232*1000-AD1232,""))</f>
        <v/>
      </c>
      <c r="AB1232" s="48" t="str">
        <f>IFERROR(VLOOKUP(E1232,Funcionários!$C$8:$E$207,3,FALSE),"")</f>
        <v/>
      </c>
      <c r="AC1232" s="50" t="str">
        <f>IF(AB1232="","",IF(COUNTIFS($AB$7:$AB$3006,AB1232,$AQ$7:$AQ$3006,'RC'!$E$6)=0,"",COUNTIFS($M$7:$M$3006,"Concluída no prazo",$AB$7:$AB$3006,AB1232,$AQ$7:$AQ$3006,'RC'!$E$6)/COUNTIFS($AB$7:$AB$3006,AB1232,$AQ$7:$AQ$3006,'RC'!$E$6)))</f>
        <v/>
      </c>
      <c r="AD1232" s="48">
        <f>SUMIF($AQ$7:$AQ$3006,'RC'!$E$6,$J$7:$J$3006)+SUMIF($AQ$7:$AQ$3006,'RC'!$E$6,$L$7:$L$3006)</f>
        <v>21</v>
      </c>
      <c r="AF1232" s="48">
        <v>3.7749999999996203E-2</v>
      </c>
      <c r="AG1232" s="48">
        <f>IF(OR(AQ1232="",AQ1232&lt;&gt;'RC'!$E$6,AB1232&lt;&gt;'RC'!$D$21),0,1)</f>
        <v>0</v>
      </c>
      <c r="AH1232" s="48">
        <f t="shared" si="438"/>
        <v>3.7749999999996203E-2</v>
      </c>
      <c r="AI1232" s="48" t="str">
        <f t="shared" si="420"/>
        <v/>
      </c>
      <c r="AJ1232" s="48" t="str">
        <f t="shared" si="421"/>
        <v/>
      </c>
      <c r="AK1232" s="52" t="str">
        <f t="shared" si="422"/>
        <v/>
      </c>
      <c r="AL1232" s="52" t="str">
        <f t="shared" si="423"/>
        <v/>
      </c>
      <c r="AM1232" s="48" t="str">
        <f t="shared" si="424"/>
        <v/>
      </c>
      <c r="AN1232" s="48" t="str">
        <f t="shared" si="425"/>
        <v/>
      </c>
      <c r="AP1232" s="18" t="str">
        <f t="shared" si="426"/>
        <v/>
      </c>
      <c r="AQ1232" s="18" t="str">
        <f t="shared" si="427"/>
        <v/>
      </c>
      <c r="AR1232" s="18">
        <v>3.7749999999999999E-2</v>
      </c>
      <c r="AS1232" s="18">
        <f>IF(AF!$D$27="Todos",1,IF(M1232=AF!$D$27,1,0))</f>
        <v>1</v>
      </c>
      <c r="AT1232" s="53">
        <f>IF(AND(E1232=AF!$D$6,OR(LT!M1232=AF!$D$27,AF!$D$27="Todos"),OR(AP1232=AF!$E$8,AQ1232=AF!$E$8)),AR1232+AS1232,0)</f>
        <v>0</v>
      </c>
      <c r="AU1232" s="18" t="str">
        <f t="shared" si="428"/>
        <v/>
      </c>
      <c r="AV1232" s="54" t="str">
        <f t="shared" si="429"/>
        <v/>
      </c>
      <c r="AW1232" s="54" t="str">
        <f t="shared" si="430"/>
        <v/>
      </c>
      <c r="AX1232" s="18" t="str">
        <f t="shared" si="431"/>
        <v/>
      </c>
      <c r="AY1232" s="18" t="str">
        <f t="shared" si="432"/>
        <v/>
      </c>
      <c r="BA1232" s="18">
        <f>IF($E1232=AF!$D$6,IF($M1232="Concluída no prazo",2,IF($M1232="Concluída com atraso",1,0)),0)</f>
        <v>0</v>
      </c>
      <c r="BB1232" s="18">
        <f>IF($E1232=AF!$D$6,IF($M1232="Atrasada",2,IF($M1232="Concluída com atraso",1,0)),0)</f>
        <v>0</v>
      </c>
      <c r="BC1232" s="18">
        <v>1.226E-2</v>
      </c>
      <c r="BD1232" s="18">
        <f t="shared" si="439"/>
        <v>1.226E-2</v>
      </c>
      <c r="BE1232" s="18">
        <f t="shared" si="439"/>
        <v>1.226E-2</v>
      </c>
      <c r="BF1232" s="18" t="str">
        <f t="shared" si="433"/>
        <v/>
      </c>
      <c r="BN1232" s="18" t="str">
        <f t="shared" si="434"/>
        <v>s</v>
      </c>
    </row>
    <row r="1233" spans="3:66" ht="50.1" customHeight="1" thickTop="1" thickBot="1" x14ac:dyDescent="0.3">
      <c r="C1233" s="46"/>
      <c r="D1233" s="46"/>
      <c r="E1233" s="46"/>
      <c r="F1233" s="122"/>
      <c r="G1233" s="122"/>
      <c r="H1233" s="78" t="str">
        <f t="shared" si="435"/>
        <v/>
      </c>
      <c r="I1233" s="78" t="str">
        <f t="shared" si="436"/>
        <v/>
      </c>
      <c r="J1233" s="16"/>
      <c r="K1233" s="46" t="str">
        <f t="shared" si="437"/>
        <v/>
      </c>
      <c r="L1233" s="16"/>
      <c r="M1233" s="16"/>
      <c r="N1233" s="46"/>
      <c r="O1233" s="47" t="str">
        <f t="shared" si="440"/>
        <v/>
      </c>
      <c r="P1233" s="47"/>
      <c r="Q1233" s="48" t="str">
        <f>IFERROR(VLOOKUP(E1233,Funcionários!$C$8:$E$207,3,FALSE),"")</f>
        <v/>
      </c>
      <c r="R1233" s="47"/>
      <c r="S1233" s="49" t="str">
        <f t="shared" si="441"/>
        <v/>
      </c>
      <c r="T1233" s="49">
        <v>1.227E-2</v>
      </c>
      <c r="U1233" s="48" t="str">
        <f>IF(Funcionários!C1234=0,"",Funcionários!C1234)</f>
        <v/>
      </c>
      <c r="V1233" s="50">
        <f>IF(U1233="",0,IF(COUNTIFS($E$7:$E$3006,U1233,$I$7:$I$3006,'RC'!$E$6)=0,0,COUNTIFS($M$7:$M$3006,"Concluída no prazo",$E$7:$E$3006,U1233,$I$7:$I$3006,'RC'!$E$6)/COUNTIFS($E$7:$E$3006,U1233,$I$7:$I$3006,'RC'!$E$6)))</f>
        <v>0</v>
      </c>
      <c r="W1233" s="49">
        <f>SUMIFS($J$7:$J$3006,$E$7:$E$3006,U1233,$I$7:$I$3006,'RC'!$E$6)+SUMIFS($L$7:$L$3006,$E$7:$E$3006,U1233,$I$7:$I$3006,'RC'!$E$6)</f>
        <v>0</v>
      </c>
      <c r="X1233" s="48">
        <f>COUNTIFS($E$7:$E$3006,U1233,$I$7:$I$3006,'RC'!$E$6)</f>
        <v>0</v>
      </c>
      <c r="Y1233" s="48"/>
      <c r="Z1233" s="51" t="str">
        <f>IF(AQ1233='RC'!$E$6,AC1233*1000+AD1233,"")</f>
        <v/>
      </c>
      <c r="AA1233" s="51" t="str">
        <f>IF(AB1233="","",IF(AQ1233='RC'!$E$6,AC1233*1000-AD1233,""))</f>
        <v/>
      </c>
      <c r="AB1233" s="48" t="str">
        <f>IFERROR(VLOOKUP(E1233,Funcionários!$C$8:$E$207,3,FALSE),"")</f>
        <v/>
      </c>
      <c r="AC1233" s="50" t="str">
        <f>IF(AB1233="","",IF(COUNTIFS($AB$7:$AB$3006,AB1233,$AQ$7:$AQ$3006,'RC'!$E$6)=0,"",COUNTIFS($M$7:$M$3006,"Concluída no prazo",$AB$7:$AB$3006,AB1233,$AQ$7:$AQ$3006,'RC'!$E$6)/COUNTIFS($AB$7:$AB$3006,AB1233,$AQ$7:$AQ$3006,'RC'!$E$6)))</f>
        <v/>
      </c>
      <c r="AD1233" s="48">
        <f>SUMIF($AQ$7:$AQ$3006,'RC'!$E$6,$J$7:$J$3006)+SUMIF($AQ$7:$AQ$3006,'RC'!$E$6,$L$7:$L$3006)</f>
        <v>21</v>
      </c>
      <c r="AF1233" s="48">
        <v>3.77399999999962E-2</v>
      </c>
      <c r="AG1233" s="48">
        <f>IF(OR(AQ1233="",AQ1233&lt;&gt;'RC'!$E$6,AB1233&lt;&gt;'RC'!$D$21),0,1)</f>
        <v>0</v>
      </c>
      <c r="AH1233" s="48">
        <f t="shared" si="438"/>
        <v>3.77399999999962E-2</v>
      </c>
      <c r="AI1233" s="48" t="str">
        <f t="shared" si="420"/>
        <v/>
      </c>
      <c r="AJ1233" s="48" t="str">
        <f t="shared" si="421"/>
        <v/>
      </c>
      <c r="AK1233" s="52" t="str">
        <f t="shared" si="422"/>
        <v/>
      </c>
      <c r="AL1233" s="52" t="str">
        <f t="shared" si="423"/>
        <v/>
      </c>
      <c r="AM1233" s="48" t="str">
        <f t="shared" si="424"/>
        <v/>
      </c>
      <c r="AN1233" s="48" t="str">
        <f t="shared" si="425"/>
        <v/>
      </c>
      <c r="AP1233" s="18" t="str">
        <f t="shared" si="426"/>
        <v/>
      </c>
      <c r="AQ1233" s="18" t="str">
        <f t="shared" si="427"/>
        <v/>
      </c>
      <c r="AR1233" s="18">
        <v>3.7740000000000003E-2</v>
      </c>
      <c r="AS1233" s="18">
        <f>IF(AF!$D$27="Todos",1,IF(M1233=AF!$D$27,1,0))</f>
        <v>1</v>
      </c>
      <c r="AT1233" s="53">
        <f>IF(AND(E1233=AF!$D$6,OR(LT!M1233=AF!$D$27,AF!$D$27="Todos"),OR(AP1233=AF!$E$8,AQ1233=AF!$E$8)),AR1233+AS1233,0)</f>
        <v>0</v>
      </c>
      <c r="AU1233" s="18" t="str">
        <f t="shared" si="428"/>
        <v/>
      </c>
      <c r="AV1233" s="54" t="str">
        <f t="shared" si="429"/>
        <v/>
      </c>
      <c r="AW1233" s="54" t="str">
        <f t="shared" si="430"/>
        <v/>
      </c>
      <c r="AX1233" s="18" t="str">
        <f t="shared" si="431"/>
        <v/>
      </c>
      <c r="AY1233" s="18" t="str">
        <f t="shared" si="432"/>
        <v/>
      </c>
      <c r="BA1233" s="18">
        <f>IF($E1233=AF!$D$6,IF($M1233="Concluída no prazo",2,IF($M1233="Concluída com atraso",1,0)),0)</f>
        <v>0</v>
      </c>
      <c r="BB1233" s="18">
        <f>IF($E1233=AF!$D$6,IF($M1233="Atrasada",2,IF($M1233="Concluída com atraso",1,0)),0)</f>
        <v>0</v>
      </c>
      <c r="BC1233" s="18">
        <v>1.227E-2</v>
      </c>
      <c r="BD1233" s="18">
        <f t="shared" si="439"/>
        <v>1.227E-2</v>
      </c>
      <c r="BE1233" s="18">
        <f t="shared" si="439"/>
        <v>1.227E-2</v>
      </c>
      <c r="BF1233" s="18" t="str">
        <f t="shared" si="433"/>
        <v/>
      </c>
      <c r="BN1233" s="18" t="str">
        <f t="shared" si="434"/>
        <v>s</v>
      </c>
    </row>
    <row r="1234" spans="3:66" ht="50.1" customHeight="1" thickTop="1" thickBot="1" x14ac:dyDescent="0.3">
      <c r="C1234" s="46"/>
      <c r="D1234" s="46"/>
      <c r="E1234" s="46"/>
      <c r="F1234" s="122"/>
      <c r="G1234" s="122"/>
      <c r="H1234" s="78" t="str">
        <f t="shared" si="435"/>
        <v/>
      </c>
      <c r="I1234" s="78" t="str">
        <f t="shared" si="436"/>
        <v/>
      </c>
      <c r="J1234" s="16"/>
      <c r="K1234" s="46" t="str">
        <f t="shared" si="437"/>
        <v/>
      </c>
      <c r="L1234" s="16"/>
      <c r="M1234" s="16"/>
      <c r="N1234" s="46"/>
      <c r="O1234" s="47" t="str">
        <f t="shared" si="440"/>
        <v/>
      </c>
      <c r="P1234" s="47"/>
      <c r="Q1234" s="48" t="str">
        <f>IFERROR(VLOOKUP(E1234,Funcionários!$C$8:$E$207,3,FALSE),"")</f>
        <v/>
      </c>
      <c r="R1234" s="47"/>
      <c r="S1234" s="49" t="str">
        <f t="shared" si="441"/>
        <v/>
      </c>
      <c r="T1234" s="49">
        <v>1.2279999999999999E-2</v>
      </c>
      <c r="U1234" s="48" t="str">
        <f>IF(Funcionários!C1235=0,"",Funcionários!C1235)</f>
        <v/>
      </c>
      <c r="V1234" s="50">
        <f>IF(U1234="",0,IF(COUNTIFS($E$7:$E$3006,U1234,$I$7:$I$3006,'RC'!$E$6)=0,0,COUNTIFS($M$7:$M$3006,"Concluída no prazo",$E$7:$E$3006,U1234,$I$7:$I$3006,'RC'!$E$6)/COUNTIFS($E$7:$E$3006,U1234,$I$7:$I$3006,'RC'!$E$6)))</f>
        <v>0</v>
      </c>
      <c r="W1234" s="49">
        <f>SUMIFS($J$7:$J$3006,$E$7:$E$3006,U1234,$I$7:$I$3006,'RC'!$E$6)+SUMIFS($L$7:$L$3006,$E$7:$E$3006,U1234,$I$7:$I$3006,'RC'!$E$6)</f>
        <v>0</v>
      </c>
      <c r="X1234" s="48">
        <f>COUNTIFS($E$7:$E$3006,U1234,$I$7:$I$3006,'RC'!$E$6)</f>
        <v>0</v>
      </c>
      <c r="Y1234" s="48"/>
      <c r="Z1234" s="51" t="str">
        <f>IF(AQ1234='RC'!$E$6,AC1234*1000+AD1234,"")</f>
        <v/>
      </c>
      <c r="AA1234" s="51" t="str">
        <f>IF(AB1234="","",IF(AQ1234='RC'!$E$6,AC1234*1000-AD1234,""))</f>
        <v/>
      </c>
      <c r="AB1234" s="48" t="str">
        <f>IFERROR(VLOOKUP(E1234,Funcionários!$C$8:$E$207,3,FALSE),"")</f>
        <v/>
      </c>
      <c r="AC1234" s="50" t="str">
        <f>IF(AB1234="","",IF(COUNTIFS($AB$7:$AB$3006,AB1234,$AQ$7:$AQ$3006,'RC'!$E$6)=0,"",COUNTIFS($M$7:$M$3006,"Concluída no prazo",$AB$7:$AB$3006,AB1234,$AQ$7:$AQ$3006,'RC'!$E$6)/COUNTIFS($AB$7:$AB$3006,AB1234,$AQ$7:$AQ$3006,'RC'!$E$6)))</f>
        <v/>
      </c>
      <c r="AD1234" s="48">
        <f>SUMIF($AQ$7:$AQ$3006,'RC'!$E$6,$J$7:$J$3006)+SUMIF($AQ$7:$AQ$3006,'RC'!$E$6,$L$7:$L$3006)</f>
        <v>21</v>
      </c>
      <c r="AF1234" s="48">
        <v>3.7729999999996197E-2</v>
      </c>
      <c r="AG1234" s="48">
        <f>IF(OR(AQ1234="",AQ1234&lt;&gt;'RC'!$E$6,AB1234&lt;&gt;'RC'!$D$21),0,1)</f>
        <v>0</v>
      </c>
      <c r="AH1234" s="48">
        <f t="shared" si="438"/>
        <v>3.7729999999996197E-2</v>
      </c>
      <c r="AI1234" s="48" t="str">
        <f t="shared" si="420"/>
        <v/>
      </c>
      <c r="AJ1234" s="48" t="str">
        <f t="shared" si="421"/>
        <v/>
      </c>
      <c r="AK1234" s="52" t="str">
        <f t="shared" si="422"/>
        <v/>
      </c>
      <c r="AL1234" s="52" t="str">
        <f t="shared" si="423"/>
        <v/>
      </c>
      <c r="AM1234" s="48" t="str">
        <f t="shared" si="424"/>
        <v/>
      </c>
      <c r="AN1234" s="48" t="str">
        <f t="shared" si="425"/>
        <v/>
      </c>
      <c r="AP1234" s="18" t="str">
        <f t="shared" si="426"/>
        <v/>
      </c>
      <c r="AQ1234" s="18" t="str">
        <f t="shared" si="427"/>
        <v/>
      </c>
      <c r="AR1234" s="18">
        <v>3.773E-2</v>
      </c>
      <c r="AS1234" s="18">
        <f>IF(AF!$D$27="Todos",1,IF(M1234=AF!$D$27,1,0))</f>
        <v>1</v>
      </c>
      <c r="AT1234" s="53">
        <f>IF(AND(E1234=AF!$D$6,OR(LT!M1234=AF!$D$27,AF!$D$27="Todos"),OR(AP1234=AF!$E$8,AQ1234=AF!$E$8)),AR1234+AS1234,0)</f>
        <v>0</v>
      </c>
      <c r="AU1234" s="18" t="str">
        <f t="shared" si="428"/>
        <v/>
      </c>
      <c r="AV1234" s="54" t="str">
        <f t="shared" si="429"/>
        <v/>
      </c>
      <c r="AW1234" s="54" t="str">
        <f t="shared" si="430"/>
        <v/>
      </c>
      <c r="AX1234" s="18" t="str">
        <f t="shared" si="431"/>
        <v/>
      </c>
      <c r="AY1234" s="18" t="str">
        <f t="shared" si="432"/>
        <v/>
      </c>
      <c r="BA1234" s="18">
        <f>IF($E1234=AF!$D$6,IF($M1234="Concluída no prazo",2,IF($M1234="Concluída com atraso",1,0)),0)</f>
        <v>0</v>
      </c>
      <c r="BB1234" s="18">
        <f>IF($E1234=AF!$D$6,IF($M1234="Atrasada",2,IF($M1234="Concluída com atraso",1,0)),0)</f>
        <v>0</v>
      </c>
      <c r="BC1234" s="18">
        <v>1.2279999999999999E-2</v>
      </c>
      <c r="BD1234" s="18">
        <f t="shared" si="439"/>
        <v>1.2279999999999999E-2</v>
      </c>
      <c r="BE1234" s="18">
        <f t="shared" si="439"/>
        <v>1.2279999999999999E-2</v>
      </c>
      <c r="BF1234" s="18" t="str">
        <f t="shared" si="433"/>
        <v/>
      </c>
      <c r="BN1234" s="18" t="str">
        <f t="shared" si="434"/>
        <v>s</v>
      </c>
    </row>
    <row r="1235" spans="3:66" ht="50.1" customHeight="1" thickTop="1" thickBot="1" x14ac:dyDescent="0.3">
      <c r="C1235" s="46"/>
      <c r="D1235" s="46"/>
      <c r="E1235" s="46"/>
      <c r="F1235" s="122"/>
      <c r="G1235" s="122"/>
      <c r="H1235" s="78" t="str">
        <f t="shared" si="435"/>
        <v/>
      </c>
      <c r="I1235" s="78" t="str">
        <f t="shared" si="436"/>
        <v/>
      </c>
      <c r="J1235" s="16"/>
      <c r="K1235" s="46" t="str">
        <f t="shared" si="437"/>
        <v/>
      </c>
      <c r="L1235" s="16"/>
      <c r="M1235" s="16"/>
      <c r="N1235" s="46"/>
      <c r="O1235" s="47" t="str">
        <f t="shared" si="440"/>
        <v/>
      </c>
      <c r="P1235" s="47"/>
      <c r="Q1235" s="48" t="str">
        <f>IFERROR(VLOOKUP(E1235,Funcionários!$C$8:$E$207,3,FALSE),"")</f>
        <v/>
      </c>
      <c r="R1235" s="47"/>
      <c r="S1235" s="49" t="str">
        <f t="shared" si="441"/>
        <v/>
      </c>
      <c r="T1235" s="49">
        <v>1.2290000000000001E-2</v>
      </c>
      <c r="U1235" s="48" t="str">
        <f>IF(Funcionários!C1236=0,"",Funcionários!C1236)</f>
        <v/>
      </c>
      <c r="V1235" s="50">
        <f>IF(U1235="",0,IF(COUNTIFS($E$7:$E$3006,U1235,$I$7:$I$3006,'RC'!$E$6)=0,0,COUNTIFS($M$7:$M$3006,"Concluída no prazo",$E$7:$E$3006,U1235,$I$7:$I$3006,'RC'!$E$6)/COUNTIFS($E$7:$E$3006,U1235,$I$7:$I$3006,'RC'!$E$6)))</f>
        <v>0</v>
      </c>
      <c r="W1235" s="49">
        <f>SUMIFS($J$7:$J$3006,$E$7:$E$3006,U1235,$I$7:$I$3006,'RC'!$E$6)+SUMIFS($L$7:$L$3006,$E$7:$E$3006,U1235,$I$7:$I$3006,'RC'!$E$6)</f>
        <v>0</v>
      </c>
      <c r="X1235" s="48">
        <f>COUNTIFS($E$7:$E$3006,U1235,$I$7:$I$3006,'RC'!$E$6)</f>
        <v>0</v>
      </c>
      <c r="Y1235" s="48"/>
      <c r="Z1235" s="51" t="str">
        <f>IF(AQ1235='RC'!$E$6,AC1235*1000+AD1235,"")</f>
        <v/>
      </c>
      <c r="AA1235" s="51" t="str">
        <f>IF(AB1235="","",IF(AQ1235='RC'!$E$6,AC1235*1000-AD1235,""))</f>
        <v/>
      </c>
      <c r="AB1235" s="48" t="str">
        <f>IFERROR(VLOOKUP(E1235,Funcionários!$C$8:$E$207,3,FALSE),"")</f>
        <v/>
      </c>
      <c r="AC1235" s="50" t="str">
        <f>IF(AB1235="","",IF(COUNTIFS($AB$7:$AB$3006,AB1235,$AQ$7:$AQ$3006,'RC'!$E$6)=0,"",COUNTIFS($M$7:$M$3006,"Concluída no prazo",$AB$7:$AB$3006,AB1235,$AQ$7:$AQ$3006,'RC'!$E$6)/COUNTIFS($AB$7:$AB$3006,AB1235,$AQ$7:$AQ$3006,'RC'!$E$6)))</f>
        <v/>
      </c>
      <c r="AD1235" s="48">
        <f>SUMIF($AQ$7:$AQ$3006,'RC'!$E$6,$J$7:$J$3006)+SUMIF($AQ$7:$AQ$3006,'RC'!$E$6,$L$7:$L$3006)</f>
        <v>21</v>
      </c>
      <c r="AF1235" s="48">
        <v>3.7719999999996201E-2</v>
      </c>
      <c r="AG1235" s="48">
        <f>IF(OR(AQ1235="",AQ1235&lt;&gt;'RC'!$E$6,AB1235&lt;&gt;'RC'!$D$21),0,1)</f>
        <v>0</v>
      </c>
      <c r="AH1235" s="48">
        <f t="shared" si="438"/>
        <v>3.7719999999996201E-2</v>
      </c>
      <c r="AI1235" s="48" t="str">
        <f t="shared" si="420"/>
        <v/>
      </c>
      <c r="AJ1235" s="48" t="str">
        <f t="shared" si="421"/>
        <v/>
      </c>
      <c r="AK1235" s="52" t="str">
        <f t="shared" si="422"/>
        <v/>
      </c>
      <c r="AL1235" s="52" t="str">
        <f t="shared" si="423"/>
        <v/>
      </c>
      <c r="AM1235" s="48" t="str">
        <f t="shared" si="424"/>
        <v/>
      </c>
      <c r="AN1235" s="48" t="str">
        <f t="shared" si="425"/>
        <v/>
      </c>
      <c r="AP1235" s="18" t="str">
        <f t="shared" si="426"/>
        <v/>
      </c>
      <c r="AQ1235" s="18" t="str">
        <f t="shared" si="427"/>
        <v/>
      </c>
      <c r="AR1235" s="18">
        <v>3.7719999999999997E-2</v>
      </c>
      <c r="AS1235" s="18">
        <f>IF(AF!$D$27="Todos",1,IF(M1235=AF!$D$27,1,0))</f>
        <v>1</v>
      </c>
      <c r="AT1235" s="53">
        <f>IF(AND(E1235=AF!$D$6,OR(LT!M1235=AF!$D$27,AF!$D$27="Todos"),OR(AP1235=AF!$E$8,AQ1235=AF!$E$8)),AR1235+AS1235,0)</f>
        <v>0</v>
      </c>
      <c r="AU1235" s="18" t="str">
        <f t="shared" si="428"/>
        <v/>
      </c>
      <c r="AV1235" s="54" t="str">
        <f t="shared" si="429"/>
        <v/>
      </c>
      <c r="AW1235" s="54" t="str">
        <f t="shared" si="430"/>
        <v/>
      </c>
      <c r="AX1235" s="18" t="str">
        <f t="shared" si="431"/>
        <v/>
      </c>
      <c r="AY1235" s="18" t="str">
        <f t="shared" si="432"/>
        <v/>
      </c>
      <c r="BA1235" s="18">
        <f>IF($E1235=AF!$D$6,IF($M1235="Concluída no prazo",2,IF($M1235="Concluída com atraso",1,0)),0)</f>
        <v>0</v>
      </c>
      <c r="BB1235" s="18">
        <f>IF($E1235=AF!$D$6,IF($M1235="Atrasada",2,IF($M1235="Concluída com atraso",1,0)),0)</f>
        <v>0</v>
      </c>
      <c r="BC1235" s="18">
        <v>1.2290000000000001E-2</v>
      </c>
      <c r="BD1235" s="18">
        <f t="shared" si="439"/>
        <v>1.2290000000000001E-2</v>
      </c>
      <c r="BE1235" s="18">
        <f t="shared" si="439"/>
        <v>1.2290000000000001E-2</v>
      </c>
      <c r="BF1235" s="18" t="str">
        <f t="shared" si="433"/>
        <v/>
      </c>
      <c r="BN1235" s="18" t="str">
        <f t="shared" si="434"/>
        <v>s</v>
      </c>
    </row>
    <row r="1236" spans="3:66" ht="50.1" customHeight="1" thickTop="1" thickBot="1" x14ac:dyDescent="0.3">
      <c r="C1236" s="46"/>
      <c r="D1236" s="46"/>
      <c r="E1236" s="46"/>
      <c r="F1236" s="122"/>
      <c r="G1236" s="122"/>
      <c r="H1236" s="78" t="str">
        <f t="shared" si="435"/>
        <v/>
      </c>
      <c r="I1236" s="78" t="str">
        <f t="shared" si="436"/>
        <v/>
      </c>
      <c r="J1236" s="16"/>
      <c r="K1236" s="46" t="str">
        <f t="shared" si="437"/>
        <v/>
      </c>
      <c r="L1236" s="16"/>
      <c r="M1236" s="16"/>
      <c r="N1236" s="46"/>
      <c r="O1236" s="47" t="str">
        <f t="shared" si="440"/>
        <v/>
      </c>
      <c r="P1236" s="47"/>
      <c r="Q1236" s="48" t="str">
        <f>IFERROR(VLOOKUP(E1236,Funcionários!$C$8:$E$207,3,FALSE),"")</f>
        <v/>
      </c>
      <c r="R1236" s="47"/>
      <c r="S1236" s="49" t="str">
        <f t="shared" si="441"/>
        <v/>
      </c>
      <c r="T1236" s="49">
        <v>1.23E-2</v>
      </c>
      <c r="U1236" s="48" t="str">
        <f>IF(Funcionários!C1237=0,"",Funcionários!C1237)</f>
        <v/>
      </c>
      <c r="V1236" s="50">
        <f>IF(U1236="",0,IF(COUNTIFS($E$7:$E$3006,U1236,$I$7:$I$3006,'RC'!$E$6)=0,0,COUNTIFS($M$7:$M$3006,"Concluída no prazo",$E$7:$E$3006,U1236,$I$7:$I$3006,'RC'!$E$6)/COUNTIFS($E$7:$E$3006,U1236,$I$7:$I$3006,'RC'!$E$6)))</f>
        <v>0</v>
      </c>
      <c r="W1236" s="49">
        <f>SUMIFS($J$7:$J$3006,$E$7:$E$3006,U1236,$I$7:$I$3006,'RC'!$E$6)+SUMIFS($L$7:$L$3006,$E$7:$E$3006,U1236,$I$7:$I$3006,'RC'!$E$6)</f>
        <v>0</v>
      </c>
      <c r="X1236" s="48">
        <f>COUNTIFS($E$7:$E$3006,U1236,$I$7:$I$3006,'RC'!$E$6)</f>
        <v>0</v>
      </c>
      <c r="Y1236" s="48"/>
      <c r="Z1236" s="51" t="str">
        <f>IF(AQ1236='RC'!$E$6,AC1236*1000+AD1236,"")</f>
        <v/>
      </c>
      <c r="AA1236" s="51" t="str">
        <f>IF(AB1236="","",IF(AQ1236='RC'!$E$6,AC1236*1000-AD1236,""))</f>
        <v/>
      </c>
      <c r="AB1236" s="48" t="str">
        <f>IFERROR(VLOOKUP(E1236,Funcionários!$C$8:$E$207,3,FALSE),"")</f>
        <v/>
      </c>
      <c r="AC1236" s="50" t="str">
        <f>IF(AB1236="","",IF(COUNTIFS($AB$7:$AB$3006,AB1236,$AQ$7:$AQ$3006,'RC'!$E$6)=0,"",COUNTIFS($M$7:$M$3006,"Concluída no prazo",$AB$7:$AB$3006,AB1236,$AQ$7:$AQ$3006,'RC'!$E$6)/COUNTIFS($AB$7:$AB$3006,AB1236,$AQ$7:$AQ$3006,'RC'!$E$6)))</f>
        <v/>
      </c>
      <c r="AD1236" s="48">
        <f>SUMIF($AQ$7:$AQ$3006,'RC'!$E$6,$J$7:$J$3006)+SUMIF($AQ$7:$AQ$3006,'RC'!$E$6,$L$7:$L$3006)</f>
        <v>21</v>
      </c>
      <c r="AF1236" s="48">
        <v>3.7709999999996198E-2</v>
      </c>
      <c r="AG1236" s="48">
        <f>IF(OR(AQ1236="",AQ1236&lt;&gt;'RC'!$E$6,AB1236&lt;&gt;'RC'!$D$21),0,1)</f>
        <v>0</v>
      </c>
      <c r="AH1236" s="48">
        <f t="shared" si="438"/>
        <v>3.7709999999996198E-2</v>
      </c>
      <c r="AI1236" s="48" t="str">
        <f t="shared" si="420"/>
        <v/>
      </c>
      <c r="AJ1236" s="48" t="str">
        <f t="shared" si="421"/>
        <v/>
      </c>
      <c r="AK1236" s="52" t="str">
        <f t="shared" si="422"/>
        <v/>
      </c>
      <c r="AL1236" s="52" t="str">
        <f t="shared" si="423"/>
        <v/>
      </c>
      <c r="AM1236" s="48" t="str">
        <f t="shared" si="424"/>
        <v/>
      </c>
      <c r="AN1236" s="48" t="str">
        <f t="shared" si="425"/>
        <v/>
      </c>
      <c r="AP1236" s="18" t="str">
        <f t="shared" si="426"/>
        <v/>
      </c>
      <c r="AQ1236" s="18" t="str">
        <f t="shared" si="427"/>
        <v/>
      </c>
      <c r="AR1236" s="18">
        <v>3.771E-2</v>
      </c>
      <c r="AS1236" s="18">
        <f>IF(AF!$D$27="Todos",1,IF(M1236=AF!$D$27,1,0))</f>
        <v>1</v>
      </c>
      <c r="AT1236" s="53">
        <f>IF(AND(E1236=AF!$D$6,OR(LT!M1236=AF!$D$27,AF!$D$27="Todos"),OR(AP1236=AF!$E$8,AQ1236=AF!$E$8)),AR1236+AS1236,0)</f>
        <v>0</v>
      </c>
      <c r="AU1236" s="18" t="str">
        <f t="shared" si="428"/>
        <v/>
      </c>
      <c r="AV1236" s="54" t="str">
        <f t="shared" si="429"/>
        <v/>
      </c>
      <c r="AW1236" s="54" t="str">
        <f t="shared" si="430"/>
        <v/>
      </c>
      <c r="AX1236" s="18" t="str">
        <f t="shared" si="431"/>
        <v/>
      </c>
      <c r="AY1236" s="18" t="str">
        <f t="shared" si="432"/>
        <v/>
      </c>
      <c r="BA1236" s="18">
        <f>IF($E1236=AF!$D$6,IF($M1236="Concluída no prazo",2,IF($M1236="Concluída com atraso",1,0)),0)</f>
        <v>0</v>
      </c>
      <c r="BB1236" s="18">
        <f>IF($E1236=AF!$D$6,IF($M1236="Atrasada",2,IF($M1236="Concluída com atraso",1,0)),0)</f>
        <v>0</v>
      </c>
      <c r="BC1236" s="18">
        <v>1.23E-2</v>
      </c>
      <c r="BD1236" s="18">
        <f t="shared" si="439"/>
        <v>1.23E-2</v>
      </c>
      <c r="BE1236" s="18">
        <f t="shared" si="439"/>
        <v>1.23E-2</v>
      </c>
      <c r="BF1236" s="18" t="str">
        <f t="shared" si="433"/>
        <v/>
      </c>
      <c r="BN1236" s="18" t="str">
        <f t="shared" si="434"/>
        <v>s</v>
      </c>
    </row>
    <row r="1237" spans="3:66" ht="50.1" customHeight="1" thickTop="1" thickBot="1" x14ac:dyDescent="0.3">
      <c r="C1237" s="46"/>
      <c r="D1237" s="46"/>
      <c r="E1237" s="46"/>
      <c r="F1237" s="122"/>
      <c r="G1237" s="122"/>
      <c r="H1237" s="78" t="str">
        <f t="shared" si="435"/>
        <v/>
      </c>
      <c r="I1237" s="78" t="str">
        <f t="shared" si="436"/>
        <v/>
      </c>
      <c r="J1237" s="16"/>
      <c r="K1237" s="46" t="str">
        <f t="shared" si="437"/>
        <v/>
      </c>
      <c r="L1237" s="16"/>
      <c r="M1237" s="16"/>
      <c r="N1237" s="46"/>
      <c r="O1237" s="47" t="str">
        <f t="shared" si="440"/>
        <v/>
      </c>
      <c r="P1237" s="47"/>
      <c r="Q1237" s="48" t="str">
        <f>IFERROR(VLOOKUP(E1237,Funcionários!$C$8:$E$207,3,FALSE),"")</f>
        <v/>
      </c>
      <c r="R1237" s="47"/>
      <c r="S1237" s="49" t="str">
        <f t="shared" si="441"/>
        <v/>
      </c>
      <c r="T1237" s="49">
        <v>1.231E-2</v>
      </c>
      <c r="U1237" s="48" t="str">
        <f>IF(Funcionários!C1238=0,"",Funcionários!C1238)</f>
        <v/>
      </c>
      <c r="V1237" s="50">
        <f>IF(U1237="",0,IF(COUNTIFS($E$7:$E$3006,U1237,$I$7:$I$3006,'RC'!$E$6)=0,0,COUNTIFS($M$7:$M$3006,"Concluída no prazo",$E$7:$E$3006,U1237,$I$7:$I$3006,'RC'!$E$6)/COUNTIFS($E$7:$E$3006,U1237,$I$7:$I$3006,'RC'!$E$6)))</f>
        <v>0</v>
      </c>
      <c r="W1237" s="49">
        <f>SUMIFS($J$7:$J$3006,$E$7:$E$3006,U1237,$I$7:$I$3006,'RC'!$E$6)+SUMIFS($L$7:$L$3006,$E$7:$E$3006,U1237,$I$7:$I$3006,'RC'!$E$6)</f>
        <v>0</v>
      </c>
      <c r="X1237" s="48">
        <f>COUNTIFS($E$7:$E$3006,U1237,$I$7:$I$3006,'RC'!$E$6)</f>
        <v>0</v>
      </c>
      <c r="Y1237" s="48"/>
      <c r="Z1237" s="51" t="str">
        <f>IF(AQ1237='RC'!$E$6,AC1237*1000+AD1237,"")</f>
        <v/>
      </c>
      <c r="AA1237" s="51" t="str">
        <f>IF(AB1237="","",IF(AQ1237='RC'!$E$6,AC1237*1000-AD1237,""))</f>
        <v/>
      </c>
      <c r="AB1237" s="48" t="str">
        <f>IFERROR(VLOOKUP(E1237,Funcionários!$C$8:$E$207,3,FALSE),"")</f>
        <v/>
      </c>
      <c r="AC1237" s="50" t="str">
        <f>IF(AB1237="","",IF(COUNTIFS($AB$7:$AB$3006,AB1237,$AQ$7:$AQ$3006,'RC'!$E$6)=0,"",COUNTIFS($M$7:$M$3006,"Concluída no prazo",$AB$7:$AB$3006,AB1237,$AQ$7:$AQ$3006,'RC'!$E$6)/COUNTIFS($AB$7:$AB$3006,AB1237,$AQ$7:$AQ$3006,'RC'!$E$6)))</f>
        <v/>
      </c>
      <c r="AD1237" s="48">
        <f>SUMIF($AQ$7:$AQ$3006,'RC'!$E$6,$J$7:$J$3006)+SUMIF($AQ$7:$AQ$3006,'RC'!$E$6,$L$7:$L$3006)</f>
        <v>21</v>
      </c>
      <c r="AF1237" s="48">
        <v>3.7699999999996202E-2</v>
      </c>
      <c r="AG1237" s="48">
        <f>IF(OR(AQ1237="",AQ1237&lt;&gt;'RC'!$E$6,AB1237&lt;&gt;'RC'!$D$21),0,1)</f>
        <v>0</v>
      </c>
      <c r="AH1237" s="48">
        <f t="shared" si="438"/>
        <v>3.7699999999996202E-2</v>
      </c>
      <c r="AI1237" s="48" t="str">
        <f t="shared" si="420"/>
        <v/>
      </c>
      <c r="AJ1237" s="48" t="str">
        <f t="shared" si="421"/>
        <v/>
      </c>
      <c r="AK1237" s="52" t="str">
        <f t="shared" si="422"/>
        <v/>
      </c>
      <c r="AL1237" s="52" t="str">
        <f t="shared" si="423"/>
        <v/>
      </c>
      <c r="AM1237" s="48" t="str">
        <f t="shared" si="424"/>
        <v/>
      </c>
      <c r="AN1237" s="48" t="str">
        <f t="shared" si="425"/>
        <v/>
      </c>
      <c r="AP1237" s="18" t="str">
        <f t="shared" si="426"/>
        <v/>
      </c>
      <c r="AQ1237" s="18" t="str">
        <f t="shared" si="427"/>
        <v/>
      </c>
      <c r="AR1237" s="18">
        <v>3.7699999999999997E-2</v>
      </c>
      <c r="AS1237" s="18">
        <f>IF(AF!$D$27="Todos",1,IF(M1237=AF!$D$27,1,0))</f>
        <v>1</v>
      </c>
      <c r="AT1237" s="53">
        <f>IF(AND(E1237=AF!$D$6,OR(LT!M1237=AF!$D$27,AF!$D$27="Todos"),OR(AP1237=AF!$E$8,AQ1237=AF!$E$8)),AR1237+AS1237,0)</f>
        <v>0</v>
      </c>
      <c r="AU1237" s="18" t="str">
        <f t="shared" si="428"/>
        <v/>
      </c>
      <c r="AV1237" s="54" t="str">
        <f t="shared" si="429"/>
        <v/>
      </c>
      <c r="AW1237" s="54" t="str">
        <f t="shared" si="430"/>
        <v/>
      </c>
      <c r="AX1237" s="18" t="str">
        <f t="shared" si="431"/>
        <v/>
      </c>
      <c r="AY1237" s="18" t="str">
        <f t="shared" si="432"/>
        <v/>
      </c>
      <c r="BA1237" s="18">
        <f>IF($E1237=AF!$D$6,IF($M1237="Concluída no prazo",2,IF($M1237="Concluída com atraso",1,0)),0)</f>
        <v>0</v>
      </c>
      <c r="BB1237" s="18">
        <f>IF($E1237=AF!$D$6,IF($M1237="Atrasada",2,IF($M1237="Concluída com atraso",1,0)),0)</f>
        <v>0</v>
      </c>
      <c r="BC1237" s="18">
        <v>1.231E-2</v>
      </c>
      <c r="BD1237" s="18">
        <f t="shared" si="439"/>
        <v>1.231E-2</v>
      </c>
      <c r="BE1237" s="18">
        <f t="shared" si="439"/>
        <v>1.231E-2</v>
      </c>
      <c r="BF1237" s="18" t="str">
        <f t="shared" si="433"/>
        <v/>
      </c>
      <c r="BN1237" s="18" t="str">
        <f t="shared" si="434"/>
        <v>s</v>
      </c>
    </row>
    <row r="1238" spans="3:66" ht="50.1" customHeight="1" thickTop="1" thickBot="1" x14ac:dyDescent="0.3">
      <c r="C1238" s="46"/>
      <c r="D1238" s="46"/>
      <c r="E1238" s="46"/>
      <c r="F1238" s="122"/>
      <c r="G1238" s="122"/>
      <c r="H1238" s="78" t="str">
        <f t="shared" si="435"/>
        <v/>
      </c>
      <c r="I1238" s="78" t="str">
        <f t="shared" si="436"/>
        <v/>
      </c>
      <c r="J1238" s="16"/>
      <c r="K1238" s="46" t="str">
        <f t="shared" si="437"/>
        <v/>
      </c>
      <c r="L1238" s="16"/>
      <c r="M1238" s="16"/>
      <c r="N1238" s="46"/>
      <c r="O1238" s="47" t="str">
        <f t="shared" si="440"/>
        <v/>
      </c>
      <c r="P1238" s="47"/>
      <c r="Q1238" s="48" t="str">
        <f>IFERROR(VLOOKUP(E1238,Funcionários!$C$8:$E$207,3,FALSE),"")</f>
        <v/>
      </c>
      <c r="R1238" s="47"/>
      <c r="S1238" s="49" t="str">
        <f t="shared" si="441"/>
        <v/>
      </c>
      <c r="T1238" s="49">
        <v>1.2319999999999999E-2</v>
      </c>
      <c r="U1238" s="48" t="str">
        <f>IF(Funcionários!C1239=0,"",Funcionários!C1239)</f>
        <v/>
      </c>
      <c r="V1238" s="50">
        <f>IF(U1238="",0,IF(COUNTIFS($E$7:$E$3006,U1238,$I$7:$I$3006,'RC'!$E$6)=0,0,COUNTIFS($M$7:$M$3006,"Concluída no prazo",$E$7:$E$3006,U1238,$I$7:$I$3006,'RC'!$E$6)/COUNTIFS($E$7:$E$3006,U1238,$I$7:$I$3006,'RC'!$E$6)))</f>
        <v>0</v>
      </c>
      <c r="W1238" s="49">
        <f>SUMIFS($J$7:$J$3006,$E$7:$E$3006,U1238,$I$7:$I$3006,'RC'!$E$6)+SUMIFS($L$7:$L$3006,$E$7:$E$3006,U1238,$I$7:$I$3006,'RC'!$E$6)</f>
        <v>0</v>
      </c>
      <c r="X1238" s="48">
        <f>COUNTIFS($E$7:$E$3006,U1238,$I$7:$I$3006,'RC'!$E$6)</f>
        <v>0</v>
      </c>
      <c r="Y1238" s="48"/>
      <c r="Z1238" s="51" t="str">
        <f>IF(AQ1238='RC'!$E$6,AC1238*1000+AD1238,"")</f>
        <v/>
      </c>
      <c r="AA1238" s="51" t="str">
        <f>IF(AB1238="","",IF(AQ1238='RC'!$E$6,AC1238*1000-AD1238,""))</f>
        <v/>
      </c>
      <c r="AB1238" s="48" t="str">
        <f>IFERROR(VLOOKUP(E1238,Funcionários!$C$8:$E$207,3,FALSE),"")</f>
        <v/>
      </c>
      <c r="AC1238" s="50" t="str">
        <f>IF(AB1238="","",IF(COUNTIFS($AB$7:$AB$3006,AB1238,$AQ$7:$AQ$3006,'RC'!$E$6)=0,"",COUNTIFS($M$7:$M$3006,"Concluída no prazo",$AB$7:$AB$3006,AB1238,$AQ$7:$AQ$3006,'RC'!$E$6)/COUNTIFS($AB$7:$AB$3006,AB1238,$AQ$7:$AQ$3006,'RC'!$E$6)))</f>
        <v/>
      </c>
      <c r="AD1238" s="48">
        <f>SUMIF($AQ$7:$AQ$3006,'RC'!$E$6,$J$7:$J$3006)+SUMIF($AQ$7:$AQ$3006,'RC'!$E$6,$L$7:$L$3006)</f>
        <v>21</v>
      </c>
      <c r="AF1238" s="48">
        <v>3.7689999999996199E-2</v>
      </c>
      <c r="AG1238" s="48">
        <f>IF(OR(AQ1238="",AQ1238&lt;&gt;'RC'!$E$6,AB1238&lt;&gt;'RC'!$D$21),0,1)</f>
        <v>0</v>
      </c>
      <c r="AH1238" s="48">
        <f t="shared" si="438"/>
        <v>3.7689999999996199E-2</v>
      </c>
      <c r="AI1238" s="48" t="str">
        <f t="shared" si="420"/>
        <v/>
      </c>
      <c r="AJ1238" s="48" t="str">
        <f t="shared" si="421"/>
        <v/>
      </c>
      <c r="AK1238" s="52" t="str">
        <f t="shared" si="422"/>
        <v/>
      </c>
      <c r="AL1238" s="52" t="str">
        <f t="shared" si="423"/>
        <v/>
      </c>
      <c r="AM1238" s="48" t="str">
        <f t="shared" si="424"/>
        <v/>
      </c>
      <c r="AN1238" s="48" t="str">
        <f t="shared" si="425"/>
        <v/>
      </c>
      <c r="AP1238" s="18" t="str">
        <f t="shared" si="426"/>
        <v/>
      </c>
      <c r="AQ1238" s="18" t="str">
        <f t="shared" si="427"/>
        <v/>
      </c>
      <c r="AR1238" s="18">
        <v>3.7690000000000001E-2</v>
      </c>
      <c r="AS1238" s="18">
        <f>IF(AF!$D$27="Todos",1,IF(M1238=AF!$D$27,1,0))</f>
        <v>1</v>
      </c>
      <c r="AT1238" s="53">
        <f>IF(AND(E1238=AF!$D$6,OR(LT!M1238=AF!$D$27,AF!$D$27="Todos"),OR(AP1238=AF!$E$8,AQ1238=AF!$E$8)),AR1238+AS1238,0)</f>
        <v>0</v>
      </c>
      <c r="AU1238" s="18" t="str">
        <f t="shared" si="428"/>
        <v/>
      </c>
      <c r="AV1238" s="54" t="str">
        <f t="shared" si="429"/>
        <v/>
      </c>
      <c r="AW1238" s="54" t="str">
        <f t="shared" si="430"/>
        <v/>
      </c>
      <c r="AX1238" s="18" t="str">
        <f t="shared" si="431"/>
        <v/>
      </c>
      <c r="AY1238" s="18" t="str">
        <f t="shared" si="432"/>
        <v/>
      </c>
      <c r="BA1238" s="18">
        <f>IF($E1238=AF!$D$6,IF($M1238="Concluída no prazo",2,IF($M1238="Concluída com atraso",1,0)),0)</f>
        <v>0</v>
      </c>
      <c r="BB1238" s="18">
        <f>IF($E1238=AF!$D$6,IF($M1238="Atrasada",2,IF($M1238="Concluída com atraso",1,0)),0)</f>
        <v>0</v>
      </c>
      <c r="BC1238" s="18">
        <v>1.2319999999999999E-2</v>
      </c>
      <c r="BD1238" s="18">
        <f t="shared" si="439"/>
        <v>1.2319999999999999E-2</v>
      </c>
      <c r="BE1238" s="18">
        <f t="shared" si="439"/>
        <v>1.2319999999999999E-2</v>
      </c>
      <c r="BF1238" s="18" t="str">
        <f t="shared" si="433"/>
        <v/>
      </c>
      <c r="BN1238" s="18" t="str">
        <f t="shared" si="434"/>
        <v>s</v>
      </c>
    </row>
    <row r="1239" spans="3:66" ht="50.1" customHeight="1" thickTop="1" thickBot="1" x14ac:dyDescent="0.3">
      <c r="C1239" s="46"/>
      <c r="D1239" s="46"/>
      <c r="E1239" s="46"/>
      <c r="F1239" s="122"/>
      <c r="G1239" s="122"/>
      <c r="H1239" s="78" t="str">
        <f t="shared" si="435"/>
        <v/>
      </c>
      <c r="I1239" s="78" t="str">
        <f t="shared" si="436"/>
        <v/>
      </c>
      <c r="J1239" s="16"/>
      <c r="K1239" s="46" t="str">
        <f t="shared" si="437"/>
        <v/>
      </c>
      <c r="L1239" s="16"/>
      <c r="M1239" s="16"/>
      <c r="N1239" s="46"/>
      <c r="O1239" s="47" t="str">
        <f t="shared" si="440"/>
        <v/>
      </c>
      <c r="P1239" s="47"/>
      <c r="Q1239" s="48" t="str">
        <f>IFERROR(VLOOKUP(E1239,Funcionários!$C$8:$E$207,3,FALSE),"")</f>
        <v/>
      </c>
      <c r="R1239" s="47"/>
      <c r="S1239" s="49" t="str">
        <f t="shared" si="441"/>
        <v/>
      </c>
      <c r="T1239" s="49">
        <v>1.2330000000000001E-2</v>
      </c>
      <c r="U1239" s="48" t="str">
        <f>IF(Funcionários!C1240=0,"",Funcionários!C1240)</f>
        <v/>
      </c>
      <c r="V1239" s="50">
        <f>IF(U1239="",0,IF(COUNTIFS($E$7:$E$3006,U1239,$I$7:$I$3006,'RC'!$E$6)=0,0,COUNTIFS($M$7:$M$3006,"Concluída no prazo",$E$7:$E$3006,U1239,$I$7:$I$3006,'RC'!$E$6)/COUNTIFS($E$7:$E$3006,U1239,$I$7:$I$3006,'RC'!$E$6)))</f>
        <v>0</v>
      </c>
      <c r="W1239" s="49">
        <f>SUMIFS($J$7:$J$3006,$E$7:$E$3006,U1239,$I$7:$I$3006,'RC'!$E$6)+SUMIFS($L$7:$L$3006,$E$7:$E$3006,U1239,$I$7:$I$3006,'RC'!$E$6)</f>
        <v>0</v>
      </c>
      <c r="X1239" s="48">
        <f>COUNTIFS($E$7:$E$3006,U1239,$I$7:$I$3006,'RC'!$E$6)</f>
        <v>0</v>
      </c>
      <c r="Y1239" s="48"/>
      <c r="Z1239" s="51" t="str">
        <f>IF(AQ1239='RC'!$E$6,AC1239*1000+AD1239,"")</f>
        <v/>
      </c>
      <c r="AA1239" s="51" t="str">
        <f>IF(AB1239="","",IF(AQ1239='RC'!$E$6,AC1239*1000-AD1239,""))</f>
        <v/>
      </c>
      <c r="AB1239" s="48" t="str">
        <f>IFERROR(VLOOKUP(E1239,Funcionários!$C$8:$E$207,3,FALSE),"")</f>
        <v/>
      </c>
      <c r="AC1239" s="50" t="str">
        <f>IF(AB1239="","",IF(COUNTIFS($AB$7:$AB$3006,AB1239,$AQ$7:$AQ$3006,'RC'!$E$6)=0,"",COUNTIFS($M$7:$M$3006,"Concluída no prazo",$AB$7:$AB$3006,AB1239,$AQ$7:$AQ$3006,'RC'!$E$6)/COUNTIFS($AB$7:$AB$3006,AB1239,$AQ$7:$AQ$3006,'RC'!$E$6)))</f>
        <v/>
      </c>
      <c r="AD1239" s="48">
        <f>SUMIF($AQ$7:$AQ$3006,'RC'!$E$6,$J$7:$J$3006)+SUMIF($AQ$7:$AQ$3006,'RC'!$E$6,$L$7:$L$3006)</f>
        <v>21</v>
      </c>
      <c r="AF1239" s="48">
        <v>3.7679999999996203E-2</v>
      </c>
      <c r="AG1239" s="48">
        <f>IF(OR(AQ1239="",AQ1239&lt;&gt;'RC'!$E$6,AB1239&lt;&gt;'RC'!$D$21),0,1)</f>
        <v>0</v>
      </c>
      <c r="AH1239" s="48">
        <f t="shared" si="438"/>
        <v>3.7679999999996203E-2</v>
      </c>
      <c r="AI1239" s="48" t="str">
        <f t="shared" si="420"/>
        <v/>
      </c>
      <c r="AJ1239" s="48" t="str">
        <f t="shared" si="421"/>
        <v/>
      </c>
      <c r="AK1239" s="52" t="str">
        <f t="shared" si="422"/>
        <v/>
      </c>
      <c r="AL1239" s="52" t="str">
        <f t="shared" si="423"/>
        <v/>
      </c>
      <c r="AM1239" s="48" t="str">
        <f t="shared" si="424"/>
        <v/>
      </c>
      <c r="AN1239" s="48" t="str">
        <f t="shared" si="425"/>
        <v/>
      </c>
      <c r="AP1239" s="18" t="str">
        <f t="shared" si="426"/>
        <v/>
      </c>
      <c r="AQ1239" s="18" t="str">
        <f t="shared" si="427"/>
        <v/>
      </c>
      <c r="AR1239" s="18">
        <v>3.7679999999999998E-2</v>
      </c>
      <c r="AS1239" s="18">
        <f>IF(AF!$D$27="Todos",1,IF(M1239=AF!$D$27,1,0))</f>
        <v>1</v>
      </c>
      <c r="AT1239" s="53">
        <f>IF(AND(E1239=AF!$D$6,OR(LT!M1239=AF!$D$27,AF!$D$27="Todos"),OR(AP1239=AF!$E$8,AQ1239=AF!$E$8)),AR1239+AS1239,0)</f>
        <v>0</v>
      </c>
      <c r="AU1239" s="18" t="str">
        <f t="shared" si="428"/>
        <v/>
      </c>
      <c r="AV1239" s="54" t="str">
        <f t="shared" si="429"/>
        <v/>
      </c>
      <c r="AW1239" s="54" t="str">
        <f t="shared" si="430"/>
        <v/>
      </c>
      <c r="AX1239" s="18" t="str">
        <f t="shared" si="431"/>
        <v/>
      </c>
      <c r="AY1239" s="18" t="str">
        <f t="shared" si="432"/>
        <v/>
      </c>
      <c r="BA1239" s="18">
        <f>IF($E1239=AF!$D$6,IF($M1239="Concluída no prazo",2,IF($M1239="Concluída com atraso",1,0)),0)</f>
        <v>0</v>
      </c>
      <c r="BB1239" s="18">
        <f>IF($E1239=AF!$D$6,IF($M1239="Atrasada",2,IF($M1239="Concluída com atraso",1,0)),0)</f>
        <v>0</v>
      </c>
      <c r="BC1239" s="18">
        <v>1.2330000000000001E-2</v>
      </c>
      <c r="BD1239" s="18">
        <f t="shared" si="439"/>
        <v>1.2330000000000001E-2</v>
      </c>
      <c r="BE1239" s="18">
        <f t="shared" si="439"/>
        <v>1.2330000000000001E-2</v>
      </c>
      <c r="BF1239" s="18" t="str">
        <f t="shared" si="433"/>
        <v/>
      </c>
      <c r="BN1239" s="18" t="str">
        <f t="shared" si="434"/>
        <v>s</v>
      </c>
    </row>
    <row r="1240" spans="3:66" ht="50.1" customHeight="1" thickTop="1" thickBot="1" x14ac:dyDescent="0.3">
      <c r="C1240" s="46"/>
      <c r="D1240" s="46"/>
      <c r="E1240" s="46"/>
      <c r="F1240" s="122"/>
      <c r="G1240" s="122"/>
      <c r="H1240" s="78" t="str">
        <f t="shared" si="435"/>
        <v/>
      </c>
      <c r="I1240" s="78" t="str">
        <f t="shared" si="436"/>
        <v/>
      </c>
      <c r="J1240" s="16"/>
      <c r="K1240" s="46" t="str">
        <f t="shared" si="437"/>
        <v/>
      </c>
      <c r="L1240" s="16"/>
      <c r="M1240" s="16"/>
      <c r="N1240" s="46"/>
      <c r="O1240" s="47" t="str">
        <f t="shared" si="440"/>
        <v/>
      </c>
      <c r="P1240" s="47"/>
      <c r="Q1240" s="48" t="str">
        <f>IFERROR(VLOOKUP(E1240,Funcionários!$C$8:$E$207,3,FALSE),"")</f>
        <v/>
      </c>
      <c r="R1240" s="47"/>
      <c r="S1240" s="49" t="str">
        <f t="shared" si="441"/>
        <v/>
      </c>
      <c r="T1240" s="49">
        <v>1.234E-2</v>
      </c>
      <c r="U1240" s="48" t="str">
        <f>IF(Funcionários!C1241=0,"",Funcionários!C1241)</f>
        <v/>
      </c>
      <c r="V1240" s="50">
        <f>IF(U1240="",0,IF(COUNTIFS($E$7:$E$3006,U1240,$I$7:$I$3006,'RC'!$E$6)=0,0,COUNTIFS($M$7:$M$3006,"Concluída no prazo",$E$7:$E$3006,U1240,$I$7:$I$3006,'RC'!$E$6)/COUNTIFS($E$7:$E$3006,U1240,$I$7:$I$3006,'RC'!$E$6)))</f>
        <v>0</v>
      </c>
      <c r="W1240" s="49">
        <f>SUMIFS($J$7:$J$3006,$E$7:$E$3006,U1240,$I$7:$I$3006,'RC'!$E$6)+SUMIFS($L$7:$L$3006,$E$7:$E$3006,U1240,$I$7:$I$3006,'RC'!$E$6)</f>
        <v>0</v>
      </c>
      <c r="X1240" s="48">
        <f>COUNTIFS($E$7:$E$3006,U1240,$I$7:$I$3006,'RC'!$E$6)</f>
        <v>0</v>
      </c>
      <c r="Y1240" s="48"/>
      <c r="Z1240" s="51" t="str">
        <f>IF(AQ1240='RC'!$E$6,AC1240*1000+AD1240,"")</f>
        <v/>
      </c>
      <c r="AA1240" s="51" t="str">
        <f>IF(AB1240="","",IF(AQ1240='RC'!$E$6,AC1240*1000-AD1240,""))</f>
        <v/>
      </c>
      <c r="AB1240" s="48" t="str">
        <f>IFERROR(VLOOKUP(E1240,Funcionários!$C$8:$E$207,3,FALSE),"")</f>
        <v/>
      </c>
      <c r="AC1240" s="50" t="str">
        <f>IF(AB1240="","",IF(COUNTIFS($AB$7:$AB$3006,AB1240,$AQ$7:$AQ$3006,'RC'!$E$6)=0,"",COUNTIFS($M$7:$M$3006,"Concluída no prazo",$AB$7:$AB$3006,AB1240,$AQ$7:$AQ$3006,'RC'!$E$6)/COUNTIFS($AB$7:$AB$3006,AB1240,$AQ$7:$AQ$3006,'RC'!$E$6)))</f>
        <v/>
      </c>
      <c r="AD1240" s="48">
        <f>SUMIF($AQ$7:$AQ$3006,'RC'!$E$6,$J$7:$J$3006)+SUMIF($AQ$7:$AQ$3006,'RC'!$E$6,$L$7:$L$3006)</f>
        <v>21</v>
      </c>
      <c r="AF1240" s="48">
        <v>3.76699999999962E-2</v>
      </c>
      <c r="AG1240" s="48">
        <f>IF(OR(AQ1240="",AQ1240&lt;&gt;'RC'!$E$6,AB1240&lt;&gt;'RC'!$D$21),0,1)</f>
        <v>0</v>
      </c>
      <c r="AH1240" s="48">
        <f t="shared" si="438"/>
        <v>3.76699999999962E-2</v>
      </c>
      <c r="AI1240" s="48" t="str">
        <f t="shared" si="420"/>
        <v/>
      </c>
      <c r="AJ1240" s="48" t="str">
        <f t="shared" si="421"/>
        <v/>
      </c>
      <c r="AK1240" s="52" t="str">
        <f t="shared" si="422"/>
        <v/>
      </c>
      <c r="AL1240" s="52" t="str">
        <f t="shared" si="423"/>
        <v/>
      </c>
      <c r="AM1240" s="48" t="str">
        <f t="shared" si="424"/>
        <v/>
      </c>
      <c r="AN1240" s="48" t="str">
        <f t="shared" si="425"/>
        <v/>
      </c>
      <c r="AP1240" s="18" t="str">
        <f t="shared" si="426"/>
        <v/>
      </c>
      <c r="AQ1240" s="18" t="str">
        <f t="shared" si="427"/>
        <v/>
      </c>
      <c r="AR1240" s="18">
        <v>3.7670000000000002E-2</v>
      </c>
      <c r="AS1240" s="18">
        <f>IF(AF!$D$27="Todos",1,IF(M1240=AF!$D$27,1,0))</f>
        <v>1</v>
      </c>
      <c r="AT1240" s="53">
        <f>IF(AND(E1240=AF!$D$6,OR(LT!M1240=AF!$D$27,AF!$D$27="Todos"),OR(AP1240=AF!$E$8,AQ1240=AF!$E$8)),AR1240+AS1240,0)</f>
        <v>0</v>
      </c>
      <c r="AU1240" s="18" t="str">
        <f t="shared" si="428"/>
        <v/>
      </c>
      <c r="AV1240" s="54" t="str">
        <f t="shared" si="429"/>
        <v/>
      </c>
      <c r="AW1240" s="54" t="str">
        <f t="shared" si="430"/>
        <v/>
      </c>
      <c r="AX1240" s="18" t="str">
        <f t="shared" si="431"/>
        <v/>
      </c>
      <c r="AY1240" s="18" t="str">
        <f t="shared" si="432"/>
        <v/>
      </c>
      <c r="BA1240" s="18">
        <f>IF($E1240=AF!$D$6,IF($M1240="Concluída no prazo",2,IF($M1240="Concluída com atraso",1,0)),0)</f>
        <v>0</v>
      </c>
      <c r="BB1240" s="18">
        <f>IF($E1240=AF!$D$6,IF($M1240="Atrasada",2,IF($M1240="Concluída com atraso",1,0)),0)</f>
        <v>0</v>
      </c>
      <c r="BC1240" s="18">
        <v>1.234E-2</v>
      </c>
      <c r="BD1240" s="18">
        <f t="shared" si="439"/>
        <v>1.234E-2</v>
      </c>
      <c r="BE1240" s="18">
        <f t="shared" si="439"/>
        <v>1.234E-2</v>
      </c>
      <c r="BF1240" s="18" t="str">
        <f t="shared" si="433"/>
        <v/>
      </c>
      <c r="BN1240" s="18" t="str">
        <f t="shared" si="434"/>
        <v>s</v>
      </c>
    </row>
    <row r="1241" spans="3:66" ht="50.1" customHeight="1" thickTop="1" thickBot="1" x14ac:dyDescent="0.3">
      <c r="C1241" s="46"/>
      <c r="D1241" s="46"/>
      <c r="E1241" s="46"/>
      <c r="F1241" s="122"/>
      <c r="G1241" s="122"/>
      <c r="H1241" s="78" t="str">
        <f t="shared" si="435"/>
        <v/>
      </c>
      <c r="I1241" s="78" t="str">
        <f t="shared" si="436"/>
        <v/>
      </c>
      <c r="J1241" s="16"/>
      <c r="K1241" s="46" t="str">
        <f t="shared" si="437"/>
        <v/>
      </c>
      <c r="L1241" s="16"/>
      <c r="M1241" s="16"/>
      <c r="N1241" s="46"/>
      <c r="O1241" s="47" t="str">
        <f t="shared" si="440"/>
        <v/>
      </c>
      <c r="P1241" s="47"/>
      <c r="Q1241" s="48" t="str">
        <f>IFERROR(VLOOKUP(E1241,Funcionários!$C$8:$E$207,3,FALSE),"")</f>
        <v/>
      </c>
      <c r="R1241" s="47"/>
      <c r="S1241" s="49" t="str">
        <f t="shared" si="441"/>
        <v/>
      </c>
      <c r="T1241" s="49">
        <v>1.235E-2</v>
      </c>
      <c r="U1241" s="48" t="str">
        <f>IF(Funcionários!C1242=0,"",Funcionários!C1242)</f>
        <v/>
      </c>
      <c r="V1241" s="50">
        <f>IF(U1241="",0,IF(COUNTIFS($E$7:$E$3006,U1241,$I$7:$I$3006,'RC'!$E$6)=0,0,COUNTIFS($M$7:$M$3006,"Concluída no prazo",$E$7:$E$3006,U1241,$I$7:$I$3006,'RC'!$E$6)/COUNTIFS($E$7:$E$3006,U1241,$I$7:$I$3006,'RC'!$E$6)))</f>
        <v>0</v>
      </c>
      <c r="W1241" s="49">
        <f>SUMIFS($J$7:$J$3006,$E$7:$E$3006,U1241,$I$7:$I$3006,'RC'!$E$6)+SUMIFS($L$7:$L$3006,$E$7:$E$3006,U1241,$I$7:$I$3006,'RC'!$E$6)</f>
        <v>0</v>
      </c>
      <c r="X1241" s="48">
        <f>COUNTIFS($E$7:$E$3006,U1241,$I$7:$I$3006,'RC'!$E$6)</f>
        <v>0</v>
      </c>
      <c r="Y1241" s="48"/>
      <c r="Z1241" s="51" t="str">
        <f>IF(AQ1241='RC'!$E$6,AC1241*1000+AD1241,"")</f>
        <v/>
      </c>
      <c r="AA1241" s="51" t="str">
        <f>IF(AB1241="","",IF(AQ1241='RC'!$E$6,AC1241*1000-AD1241,""))</f>
        <v/>
      </c>
      <c r="AB1241" s="48" t="str">
        <f>IFERROR(VLOOKUP(E1241,Funcionários!$C$8:$E$207,3,FALSE),"")</f>
        <v/>
      </c>
      <c r="AC1241" s="50" t="str">
        <f>IF(AB1241="","",IF(COUNTIFS($AB$7:$AB$3006,AB1241,$AQ$7:$AQ$3006,'RC'!$E$6)=0,"",COUNTIFS($M$7:$M$3006,"Concluída no prazo",$AB$7:$AB$3006,AB1241,$AQ$7:$AQ$3006,'RC'!$E$6)/COUNTIFS($AB$7:$AB$3006,AB1241,$AQ$7:$AQ$3006,'RC'!$E$6)))</f>
        <v/>
      </c>
      <c r="AD1241" s="48">
        <f>SUMIF($AQ$7:$AQ$3006,'RC'!$E$6,$J$7:$J$3006)+SUMIF($AQ$7:$AQ$3006,'RC'!$E$6,$L$7:$L$3006)</f>
        <v>21</v>
      </c>
      <c r="AF1241" s="48">
        <v>3.7659999999996203E-2</v>
      </c>
      <c r="AG1241" s="48">
        <f>IF(OR(AQ1241="",AQ1241&lt;&gt;'RC'!$E$6,AB1241&lt;&gt;'RC'!$D$21),0,1)</f>
        <v>0</v>
      </c>
      <c r="AH1241" s="48">
        <f t="shared" si="438"/>
        <v>3.7659999999996203E-2</v>
      </c>
      <c r="AI1241" s="48" t="str">
        <f t="shared" si="420"/>
        <v/>
      </c>
      <c r="AJ1241" s="48" t="str">
        <f t="shared" si="421"/>
        <v/>
      </c>
      <c r="AK1241" s="52" t="str">
        <f t="shared" si="422"/>
        <v/>
      </c>
      <c r="AL1241" s="52" t="str">
        <f t="shared" si="423"/>
        <v/>
      </c>
      <c r="AM1241" s="48" t="str">
        <f t="shared" si="424"/>
        <v/>
      </c>
      <c r="AN1241" s="48" t="str">
        <f t="shared" si="425"/>
        <v/>
      </c>
      <c r="AP1241" s="18" t="str">
        <f t="shared" si="426"/>
        <v/>
      </c>
      <c r="AQ1241" s="18" t="str">
        <f t="shared" si="427"/>
        <v/>
      </c>
      <c r="AR1241" s="18">
        <v>3.7659999999999999E-2</v>
      </c>
      <c r="AS1241" s="18">
        <f>IF(AF!$D$27="Todos",1,IF(M1241=AF!$D$27,1,0))</f>
        <v>1</v>
      </c>
      <c r="AT1241" s="53">
        <f>IF(AND(E1241=AF!$D$6,OR(LT!M1241=AF!$D$27,AF!$D$27="Todos"),OR(AP1241=AF!$E$8,AQ1241=AF!$E$8)),AR1241+AS1241,0)</f>
        <v>0</v>
      </c>
      <c r="AU1241" s="18" t="str">
        <f t="shared" si="428"/>
        <v/>
      </c>
      <c r="AV1241" s="54" t="str">
        <f t="shared" si="429"/>
        <v/>
      </c>
      <c r="AW1241" s="54" t="str">
        <f t="shared" si="430"/>
        <v/>
      </c>
      <c r="AX1241" s="18" t="str">
        <f t="shared" si="431"/>
        <v/>
      </c>
      <c r="AY1241" s="18" t="str">
        <f t="shared" si="432"/>
        <v/>
      </c>
      <c r="BA1241" s="18">
        <f>IF($E1241=AF!$D$6,IF($M1241="Concluída no prazo",2,IF($M1241="Concluída com atraso",1,0)),0)</f>
        <v>0</v>
      </c>
      <c r="BB1241" s="18">
        <f>IF($E1241=AF!$D$6,IF($M1241="Atrasada",2,IF($M1241="Concluída com atraso",1,0)),0)</f>
        <v>0</v>
      </c>
      <c r="BC1241" s="18">
        <v>1.235E-2</v>
      </c>
      <c r="BD1241" s="18">
        <f t="shared" si="439"/>
        <v>1.235E-2</v>
      </c>
      <c r="BE1241" s="18">
        <f t="shared" si="439"/>
        <v>1.235E-2</v>
      </c>
      <c r="BF1241" s="18" t="str">
        <f t="shared" si="433"/>
        <v/>
      </c>
      <c r="BN1241" s="18" t="str">
        <f t="shared" si="434"/>
        <v>s</v>
      </c>
    </row>
    <row r="1242" spans="3:66" ht="50.1" customHeight="1" thickTop="1" thickBot="1" x14ac:dyDescent="0.3">
      <c r="C1242" s="46"/>
      <c r="D1242" s="46"/>
      <c r="E1242" s="46"/>
      <c r="F1242" s="122"/>
      <c r="G1242" s="122"/>
      <c r="H1242" s="78" t="str">
        <f t="shared" si="435"/>
        <v/>
      </c>
      <c r="I1242" s="78" t="str">
        <f t="shared" si="436"/>
        <v/>
      </c>
      <c r="J1242" s="16"/>
      <c r="K1242" s="46" t="str">
        <f t="shared" si="437"/>
        <v/>
      </c>
      <c r="L1242" s="16"/>
      <c r="M1242" s="16"/>
      <c r="N1242" s="46"/>
      <c r="O1242" s="47" t="str">
        <f t="shared" si="440"/>
        <v/>
      </c>
      <c r="P1242" s="47"/>
      <c r="Q1242" s="48" t="str">
        <f>IFERROR(VLOOKUP(E1242,Funcionários!$C$8:$E$207,3,FALSE),"")</f>
        <v/>
      </c>
      <c r="R1242" s="47"/>
      <c r="S1242" s="49" t="str">
        <f t="shared" si="441"/>
        <v/>
      </c>
      <c r="T1242" s="49">
        <v>1.2359999999999999E-2</v>
      </c>
      <c r="U1242" s="48" t="str">
        <f>IF(Funcionários!C1243=0,"",Funcionários!C1243)</f>
        <v/>
      </c>
      <c r="V1242" s="50">
        <f>IF(U1242="",0,IF(COUNTIFS($E$7:$E$3006,U1242,$I$7:$I$3006,'RC'!$E$6)=0,0,COUNTIFS($M$7:$M$3006,"Concluída no prazo",$E$7:$E$3006,U1242,$I$7:$I$3006,'RC'!$E$6)/COUNTIFS($E$7:$E$3006,U1242,$I$7:$I$3006,'RC'!$E$6)))</f>
        <v>0</v>
      </c>
      <c r="W1242" s="49">
        <f>SUMIFS($J$7:$J$3006,$E$7:$E$3006,U1242,$I$7:$I$3006,'RC'!$E$6)+SUMIFS($L$7:$L$3006,$E$7:$E$3006,U1242,$I$7:$I$3006,'RC'!$E$6)</f>
        <v>0</v>
      </c>
      <c r="X1242" s="48">
        <f>COUNTIFS($E$7:$E$3006,U1242,$I$7:$I$3006,'RC'!$E$6)</f>
        <v>0</v>
      </c>
      <c r="Y1242" s="48"/>
      <c r="Z1242" s="51" t="str">
        <f>IF(AQ1242='RC'!$E$6,AC1242*1000+AD1242,"")</f>
        <v/>
      </c>
      <c r="AA1242" s="51" t="str">
        <f>IF(AB1242="","",IF(AQ1242='RC'!$E$6,AC1242*1000-AD1242,""))</f>
        <v/>
      </c>
      <c r="AB1242" s="48" t="str">
        <f>IFERROR(VLOOKUP(E1242,Funcionários!$C$8:$E$207,3,FALSE),"")</f>
        <v/>
      </c>
      <c r="AC1242" s="50" t="str">
        <f>IF(AB1242="","",IF(COUNTIFS($AB$7:$AB$3006,AB1242,$AQ$7:$AQ$3006,'RC'!$E$6)=0,"",COUNTIFS($M$7:$M$3006,"Concluída no prazo",$AB$7:$AB$3006,AB1242,$AQ$7:$AQ$3006,'RC'!$E$6)/COUNTIFS($AB$7:$AB$3006,AB1242,$AQ$7:$AQ$3006,'RC'!$E$6)))</f>
        <v/>
      </c>
      <c r="AD1242" s="48">
        <f>SUMIF($AQ$7:$AQ$3006,'RC'!$E$6,$J$7:$J$3006)+SUMIF($AQ$7:$AQ$3006,'RC'!$E$6,$L$7:$L$3006)</f>
        <v>21</v>
      </c>
      <c r="AF1242" s="48">
        <v>3.76499999999962E-2</v>
      </c>
      <c r="AG1242" s="48">
        <f>IF(OR(AQ1242="",AQ1242&lt;&gt;'RC'!$E$6,AB1242&lt;&gt;'RC'!$D$21),0,1)</f>
        <v>0</v>
      </c>
      <c r="AH1242" s="48">
        <f t="shared" si="438"/>
        <v>3.76499999999962E-2</v>
      </c>
      <c r="AI1242" s="48" t="str">
        <f t="shared" si="420"/>
        <v/>
      </c>
      <c r="AJ1242" s="48" t="str">
        <f t="shared" si="421"/>
        <v/>
      </c>
      <c r="AK1242" s="52" t="str">
        <f t="shared" si="422"/>
        <v/>
      </c>
      <c r="AL1242" s="52" t="str">
        <f t="shared" si="423"/>
        <v/>
      </c>
      <c r="AM1242" s="48" t="str">
        <f t="shared" si="424"/>
        <v/>
      </c>
      <c r="AN1242" s="48" t="str">
        <f t="shared" si="425"/>
        <v/>
      </c>
      <c r="AP1242" s="18" t="str">
        <f t="shared" si="426"/>
        <v/>
      </c>
      <c r="AQ1242" s="18" t="str">
        <f t="shared" si="427"/>
        <v/>
      </c>
      <c r="AR1242" s="18">
        <v>3.7650000000000003E-2</v>
      </c>
      <c r="AS1242" s="18">
        <f>IF(AF!$D$27="Todos",1,IF(M1242=AF!$D$27,1,0))</f>
        <v>1</v>
      </c>
      <c r="AT1242" s="53">
        <f>IF(AND(E1242=AF!$D$6,OR(LT!M1242=AF!$D$27,AF!$D$27="Todos"),OR(AP1242=AF!$E$8,AQ1242=AF!$E$8)),AR1242+AS1242,0)</f>
        <v>0</v>
      </c>
      <c r="AU1242" s="18" t="str">
        <f t="shared" si="428"/>
        <v/>
      </c>
      <c r="AV1242" s="54" t="str">
        <f t="shared" si="429"/>
        <v/>
      </c>
      <c r="AW1242" s="54" t="str">
        <f t="shared" si="430"/>
        <v/>
      </c>
      <c r="AX1242" s="18" t="str">
        <f t="shared" si="431"/>
        <v/>
      </c>
      <c r="AY1242" s="18" t="str">
        <f t="shared" si="432"/>
        <v/>
      </c>
      <c r="BA1242" s="18">
        <f>IF($E1242=AF!$D$6,IF($M1242="Concluída no prazo",2,IF($M1242="Concluída com atraso",1,0)),0)</f>
        <v>0</v>
      </c>
      <c r="BB1242" s="18">
        <f>IF($E1242=AF!$D$6,IF($M1242="Atrasada",2,IF($M1242="Concluída com atraso",1,0)),0)</f>
        <v>0</v>
      </c>
      <c r="BC1242" s="18">
        <v>1.2359999999999999E-2</v>
      </c>
      <c r="BD1242" s="18">
        <f t="shared" si="439"/>
        <v>1.2359999999999999E-2</v>
      </c>
      <c r="BE1242" s="18">
        <f t="shared" si="439"/>
        <v>1.2359999999999999E-2</v>
      </c>
      <c r="BF1242" s="18" t="str">
        <f t="shared" si="433"/>
        <v/>
      </c>
      <c r="BN1242" s="18" t="str">
        <f t="shared" si="434"/>
        <v>s</v>
      </c>
    </row>
    <row r="1243" spans="3:66" ht="50.1" customHeight="1" thickTop="1" thickBot="1" x14ac:dyDescent="0.3">
      <c r="C1243" s="46"/>
      <c r="D1243" s="46"/>
      <c r="E1243" s="46"/>
      <c r="F1243" s="122"/>
      <c r="G1243" s="122"/>
      <c r="H1243" s="78" t="str">
        <f t="shared" si="435"/>
        <v/>
      </c>
      <c r="I1243" s="78" t="str">
        <f t="shared" si="436"/>
        <v/>
      </c>
      <c r="J1243" s="16"/>
      <c r="K1243" s="46" t="str">
        <f t="shared" si="437"/>
        <v/>
      </c>
      <c r="L1243" s="16"/>
      <c r="M1243" s="16"/>
      <c r="N1243" s="46"/>
      <c r="O1243" s="47" t="str">
        <f t="shared" si="440"/>
        <v/>
      </c>
      <c r="P1243" s="47"/>
      <c r="Q1243" s="48" t="str">
        <f>IFERROR(VLOOKUP(E1243,Funcionários!$C$8:$E$207,3,FALSE),"")</f>
        <v/>
      </c>
      <c r="R1243" s="47"/>
      <c r="S1243" s="49" t="str">
        <f t="shared" si="441"/>
        <v/>
      </c>
      <c r="T1243" s="49">
        <v>1.2370000000000001E-2</v>
      </c>
      <c r="U1243" s="48" t="str">
        <f>IF(Funcionários!C1244=0,"",Funcionários!C1244)</f>
        <v/>
      </c>
      <c r="V1243" s="50">
        <f>IF(U1243="",0,IF(COUNTIFS($E$7:$E$3006,U1243,$I$7:$I$3006,'RC'!$E$6)=0,0,COUNTIFS($M$7:$M$3006,"Concluída no prazo",$E$7:$E$3006,U1243,$I$7:$I$3006,'RC'!$E$6)/COUNTIFS($E$7:$E$3006,U1243,$I$7:$I$3006,'RC'!$E$6)))</f>
        <v>0</v>
      </c>
      <c r="W1243" s="49">
        <f>SUMIFS($J$7:$J$3006,$E$7:$E$3006,U1243,$I$7:$I$3006,'RC'!$E$6)+SUMIFS($L$7:$L$3006,$E$7:$E$3006,U1243,$I$7:$I$3006,'RC'!$E$6)</f>
        <v>0</v>
      </c>
      <c r="X1243" s="48">
        <f>COUNTIFS($E$7:$E$3006,U1243,$I$7:$I$3006,'RC'!$E$6)</f>
        <v>0</v>
      </c>
      <c r="Y1243" s="48"/>
      <c r="Z1243" s="51" t="str">
        <f>IF(AQ1243='RC'!$E$6,AC1243*1000+AD1243,"")</f>
        <v/>
      </c>
      <c r="AA1243" s="51" t="str">
        <f>IF(AB1243="","",IF(AQ1243='RC'!$E$6,AC1243*1000-AD1243,""))</f>
        <v/>
      </c>
      <c r="AB1243" s="48" t="str">
        <f>IFERROR(VLOOKUP(E1243,Funcionários!$C$8:$E$207,3,FALSE),"")</f>
        <v/>
      </c>
      <c r="AC1243" s="50" t="str">
        <f>IF(AB1243="","",IF(COUNTIFS($AB$7:$AB$3006,AB1243,$AQ$7:$AQ$3006,'RC'!$E$6)=0,"",COUNTIFS($M$7:$M$3006,"Concluída no prazo",$AB$7:$AB$3006,AB1243,$AQ$7:$AQ$3006,'RC'!$E$6)/COUNTIFS($AB$7:$AB$3006,AB1243,$AQ$7:$AQ$3006,'RC'!$E$6)))</f>
        <v/>
      </c>
      <c r="AD1243" s="48">
        <f>SUMIF($AQ$7:$AQ$3006,'RC'!$E$6,$J$7:$J$3006)+SUMIF($AQ$7:$AQ$3006,'RC'!$E$6,$L$7:$L$3006)</f>
        <v>21</v>
      </c>
      <c r="AF1243" s="48">
        <v>3.7639999999996197E-2</v>
      </c>
      <c r="AG1243" s="48">
        <f>IF(OR(AQ1243="",AQ1243&lt;&gt;'RC'!$E$6,AB1243&lt;&gt;'RC'!$D$21),0,1)</f>
        <v>0</v>
      </c>
      <c r="AH1243" s="48">
        <f t="shared" si="438"/>
        <v>3.7639999999996197E-2</v>
      </c>
      <c r="AI1243" s="48" t="str">
        <f t="shared" si="420"/>
        <v/>
      </c>
      <c r="AJ1243" s="48" t="str">
        <f t="shared" si="421"/>
        <v/>
      </c>
      <c r="AK1243" s="52" t="str">
        <f t="shared" si="422"/>
        <v/>
      </c>
      <c r="AL1243" s="52" t="str">
        <f t="shared" si="423"/>
        <v/>
      </c>
      <c r="AM1243" s="48" t="str">
        <f t="shared" si="424"/>
        <v/>
      </c>
      <c r="AN1243" s="48" t="str">
        <f t="shared" si="425"/>
        <v/>
      </c>
      <c r="AP1243" s="18" t="str">
        <f t="shared" si="426"/>
        <v/>
      </c>
      <c r="AQ1243" s="18" t="str">
        <f t="shared" si="427"/>
        <v/>
      </c>
      <c r="AR1243" s="18">
        <v>3.764E-2</v>
      </c>
      <c r="AS1243" s="18">
        <f>IF(AF!$D$27="Todos",1,IF(M1243=AF!$D$27,1,0))</f>
        <v>1</v>
      </c>
      <c r="AT1243" s="53">
        <f>IF(AND(E1243=AF!$D$6,OR(LT!M1243=AF!$D$27,AF!$D$27="Todos"),OR(AP1243=AF!$E$8,AQ1243=AF!$E$8)),AR1243+AS1243,0)</f>
        <v>0</v>
      </c>
      <c r="AU1243" s="18" t="str">
        <f t="shared" si="428"/>
        <v/>
      </c>
      <c r="AV1243" s="54" t="str">
        <f t="shared" si="429"/>
        <v/>
      </c>
      <c r="AW1243" s="54" t="str">
        <f t="shared" si="430"/>
        <v/>
      </c>
      <c r="AX1243" s="18" t="str">
        <f t="shared" si="431"/>
        <v/>
      </c>
      <c r="AY1243" s="18" t="str">
        <f t="shared" si="432"/>
        <v/>
      </c>
      <c r="BA1243" s="18">
        <f>IF($E1243=AF!$D$6,IF($M1243="Concluída no prazo",2,IF($M1243="Concluída com atraso",1,0)),0)</f>
        <v>0</v>
      </c>
      <c r="BB1243" s="18">
        <f>IF($E1243=AF!$D$6,IF($M1243="Atrasada",2,IF($M1243="Concluída com atraso",1,0)),0)</f>
        <v>0</v>
      </c>
      <c r="BC1243" s="18">
        <v>1.2370000000000001E-2</v>
      </c>
      <c r="BD1243" s="18">
        <f t="shared" si="439"/>
        <v>1.2370000000000001E-2</v>
      </c>
      <c r="BE1243" s="18">
        <f t="shared" si="439"/>
        <v>1.2370000000000001E-2</v>
      </c>
      <c r="BF1243" s="18" t="str">
        <f t="shared" si="433"/>
        <v/>
      </c>
      <c r="BN1243" s="18" t="str">
        <f t="shared" si="434"/>
        <v>s</v>
      </c>
    </row>
    <row r="1244" spans="3:66" ht="50.1" customHeight="1" thickTop="1" thickBot="1" x14ac:dyDescent="0.3">
      <c r="C1244" s="46"/>
      <c r="D1244" s="46"/>
      <c r="E1244" s="46"/>
      <c r="F1244" s="122"/>
      <c r="G1244" s="122"/>
      <c r="H1244" s="78" t="str">
        <f t="shared" si="435"/>
        <v/>
      </c>
      <c r="I1244" s="78" t="str">
        <f t="shared" si="436"/>
        <v/>
      </c>
      <c r="J1244" s="16"/>
      <c r="K1244" s="46" t="str">
        <f t="shared" si="437"/>
        <v/>
      </c>
      <c r="L1244" s="16"/>
      <c r="M1244" s="16"/>
      <c r="N1244" s="46"/>
      <c r="O1244" s="47" t="str">
        <f t="shared" si="440"/>
        <v/>
      </c>
      <c r="P1244" s="47"/>
      <c r="Q1244" s="48" t="str">
        <f>IFERROR(VLOOKUP(E1244,Funcionários!$C$8:$E$207,3,FALSE),"")</f>
        <v/>
      </c>
      <c r="R1244" s="47"/>
      <c r="S1244" s="49" t="str">
        <f t="shared" si="441"/>
        <v/>
      </c>
      <c r="T1244" s="49">
        <v>1.238E-2</v>
      </c>
      <c r="U1244" s="48" t="str">
        <f>IF(Funcionários!C1245=0,"",Funcionários!C1245)</f>
        <v/>
      </c>
      <c r="V1244" s="50">
        <f>IF(U1244="",0,IF(COUNTIFS($E$7:$E$3006,U1244,$I$7:$I$3006,'RC'!$E$6)=0,0,COUNTIFS($M$7:$M$3006,"Concluída no prazo",$E$7:$E$3006,U1244,$I$7:$I$3006,'RC'!$E$6)/COUNTIFS($E$7:$E$3006,U1244,$I$7:$I$3006,'RC'!$E$6)))</f>
        <v>0</v>
      </c>
      <c r="W1244" s="49">
        <f>SUMIFS($J$7:$J$3006,$E$7:$E$3006,U1244,$I$7:$I$3006,'RC'!$E$6)+SUMIFS($L$7:$L$3006,$E$7:$E$3006,U1244,$I$7:$I$3006,'RC'!$E$6)</f>
        <v>0</v>
      </c>
      <c r="X1244" s="48">
        <f>COUNTIFS($E$7:$E$3006,U1244,$I$7:$I$3006,'RC'!$E$6)</f>
        <v>0</v>
      </c>
      <c r="Y1244" s="48"/>
      <c r="Z1244" s="51" t="str">
        <f>IF(AQ1244='RC'!$E$6,AC1244*1000+AD1244,"")</f>
        <v/>
      </c>
      <c r="AA1244" s="51" t="str">
        <f>IF(AB1244="","",IF(AQ1244='RC'!$E$6,AC1244*1000-AD1244,""))</f>
        <v/>
      </c>
      <c r="AB1244" s="48" t="str">
        <f>IFERROR(VLOOKUP(E1244,Funcionários!$C$8:$E$207,3,FALSE),"")</f>
        <v/>
      </c>
      <c r="AC1244" s="50" t="str">
        <f>IF(AB1244="","",IF(COUNTIFS($AB$7:$AB$3006,AB1244,$AQ$7:$AQ$3006,'RC'!$E$6)=0,"",COUNTIFS($M$7:$M$3006,"Concluída no prazo",$AB$7:$AB$3006,AB1244,$AQ$7:$AQ$3006,'RC'!$E$6)/COUNTIFS($AB$7:$AB$3006,AB1244,$AQ$7:$AQ$3006,'RC'!$E$6)))</f>
        <v/>
      </c>
      <c r="AD1244" s="48">
        <f>SUMIF($AQ$7:$AQ$3006,'RC'!$E$6,$J$7:$J$3006)+SUMIF($AQ$7:$AQ$3006,'RC'!$E$6,$L$7:$L$3006)</f>
        <v>21</v>
      </c>
      <c r="AF1244" s="48">
        <v>3.7629999999996201E-2</v>
      </c>
      <c r="AG1244" s="48">
        <f>IF(OR(AQ1244="",AQ1244&lt;&gt;'RC'!$E$6,AB1244&lt;&gt;'RC'!$D$21),0,1)</f>
        <v>0</v>
      </c>
      <c r="AH1244" s="48">
        <f t="shared" si="438"/>
        <v>3.7629999999996201E-2</v>
      </c>
      <c r="AI1244" s="48" t="str">
        <f t="shared" si="420"/>
        <v/>
      </c>
      <c r="AJ1244" s="48" t="str">
        <f t="shared" si="421"/>
        <v/>
      </c>
      <c r="AK1244" s="52" t="str">
        <f t="shared" si="422"/>
        <v/>
      </c>
      <c r="AL1244" s="52" t="str">
        <f t="shared" si="423"/>
        <v/>
      </c>
      <c r="AM1244" s="48" t="str">
        <f t="shared" si="424"/>
        <v/>
      </c>
      <c r="AN1244" s="48" t="str">
        <f t="shared" si="425"/>
        <v/>
      </c>
      <c r="AP1244" s="18" t="str">
        <f t="shared" si="426"/>
        <v/>
      </c>
      <c r="AQ1244" s="18" t="str">
        <f t="shared" si="427"/>
        <v/>
      </c>
      <c r="AR1244" s="18">
        <v>3.7629999999999997E-2</v>
      </c>
      <c r="AS1244" s="18">
        <f>IF(AF!$D$27="Todos",1,IF(M1244=AF!$D$27,1,0))</f>
        <v>1</v>
      </c>
      <c r="AT1244" s="53">
        <f>IF(AND(E1244=AF!$D$6,OR(LT!M1244=AF!$D$27,AF!$D$27="Todos"),OR(AP1244=AF!$E$8,AQ1244=AF!$E$8)),AR1244+AS1244,0)</f>
        <v>0</v>
      </c>
      <c r="AU1244" s="18" t="str">
        <f t="shared" si="428"/>
        <v/>
      </c>
      <c r="AV1244" s="54" t="str">
        <f t="shared" si="429"/>
        <v/>
      </c>
      <c r="AW1244" s="54" t="str">
        <f t="shared" si="430"/>
        <v/>
      </c>
      <c r="AX1244" s="18" t="str">
        <f t="shared" si="431"/>
        <v/>
      </c>
      <c r="AY1244" s="18" t="str">
        <f t="shared" si="432"/>
        <v/>
      </c>
      <c r="BA1244" s="18">
        <f>IF($E1244=AF!$D$6,IF($M1244="Concluída no prazo",2,IF($M1244="Concluída com atraso",1,0)),0)</f>
        <v>0</v>
      </c>
      <c r="BB1244" s="18">
        <f>IF($E1244=AF!$D$6,IF($M1244="Atrasada",2,IF($M1244="Concluída com atraso",1,0)),0)</f>
        <v>0</v>
      </c>
      <c r="BC1244" s="18">
        <v>1.238E-2</v>
      </c>
      <c r="BD1244" s="18">
        <f t="shared" si="439"/>
        <v>1.238E-2</v>
      </c>
      <c r="BE1244" s="18">
        <f t="shared" si="439"/>
        <v>1.238E-2</v>
      </c>
      <c r="BF1244" s="18" t="str">
        <f t="shared" si="433"/>
        <v/>
      </c>
      <c r="BN1244" s="18" t="str">
        <f t="shared" si="434"/>
        <v>s</v>
      </c>
    </row>
    <row r="1245" spans="3:66" ht="50.1" customHeight="1" thickTop="1" thickBot="1" x14ac:dyDescent="0.3">
      <c r="C1245" s="46"/>
      <c r="D1245" s="46"/>
      <c r="E1245" s="46"/>
      <c r="F1245" s="122"/>
      <c r="G1245" s="122"/>
      <c r="H1245" s="78" t="str">
        <f t="shared" si="435"/>
        <v/>
      </c>
      <c r="I1245" s="78" t="str">
        <f t="shared" si="436"/>
        <v/>
      </c>
      <c r="J1245" s="16"/>
      <c r="K1245" s="46" t="str">
        <f t="shared" si="437"/>
        <v/>
      </c>
      <c r="L1245" s="16"/>
      <c r="M1245" s="16"/>
      <c r="N1245" s="46"/>
      <c r="O1245" s="47" t="str">
        <f t="shared" si="440"/>
        <v/>
      </c>
      <c r="P1245" s="47"/>
      <c r="Q1245" s="48" t="str">
        <f>IFERROR(VLOOKUP(E1245,Funcionários!$C$8:$E$207,3,FALSE),"")</f>
        <v/>
      </c>
      <c r="R1245" s="47"/>
      <c r="S1245" s="49" t="str">
        <f t="shared" si="441"/>
        <v/>
      </c>
      <c r="T1245" s="49">
        <v>1.239E-2</v>
      </c>
      <c r="U1245" s="48" t="str">
        <f>IF(Funcionários!C1246=0,"",Funcionários!C1246)</f>
        <v/>
      </c>
      <c r="V1245" s="50">
        <f>IF(U1245="",0,IF(COUNTIFS($E$7:$E$3006,U1245,$I$7:$I$3006,'RC'!$E$6)=0,0,COUNTIFS($M$7:$M$3006,"Concluída no prazo",$E$7:$E$3006,U1245,$I$7:$I$3006,'RC'!$E$6)/COUNTIFS($E$7:$E$3006,U1245,$I$7:$I$3006,'RC'!$E$6)))</f>
        <v>0</v>
      </c>
      <c r="W1245" s="49">
        <f>SUMIFS($J$7:$J$3006,$E$7:$E$3006,U1245,$I$7:$I$3006,'RC'!$E$6)+SUMIFS($L$7:$L$3006,$E$7:$E$3006,U1245,$I$7:$I$3006,'RC'!$E$6)</f>
        <v>0</v>
      </c>
      <c r="X1245" s="48">
        <f>COUNTIFS($E$7:$E$3006,U1245,$I$7:$I$3006,'RC'!$E$6)</f>
        <v>0</v>
      </c>
      <c r="Y1245" s="48"/>
      <c r="Z1245" s="51" t="str">
        <f>IF(AQ1245='RC'!$E$6,AC1245*1000+AD1245,"")</f>
        <v/>
      </c>
      <c r="AA1245" s="51" t="str">
        <f>IF(AB1245="","",IF(AQ1245='RC'!$E$6,AC1245*1000-AD1245,""))</f>
        <v/>
      </c>
      <c r="AB1245" s="48" t="str">
        <f>IFERROR(VLOOKUP(E1245,Funcionários!$C$8:$E$207,3,FALSE),"")</f>
        <v/>
      </c>
      <c r="AC1245" s="50" t="str">
        <f>IF(AB1245="","",IF(COUNTIFS($AB$7:$AB$3006,AB1245,$AQ$7:$AQ$3006,'RC'!$E$6)=0,"",COUNTIFS($M$7:$M$3006,"Concluída no prazo",$AB$7:$AB$3006,AB1245,$AQ$7:$AQ$3006,'RC'!$E$6)/COUNTIFS($AB$7:$AB$3006,AB1245,$AQ$7:$AQ$3006,'RC'!$E$6)))</f>
        <v/>
      </c>
      <c r="AD1245" s="48">
        <f>SUMIF($AQ$7:$AQ$3006,'RC'!$E$6,$J$7:$J$3006)+SUMIF($AQ$7:$AQ$3006,'RC'!$E$6,$L$7:$L$3006)</f>
        <v>21</v>
      </c>
      <c r="AF1245" s="48">
        <v>3.7619999999996198E-2</v>
      </c>
      <c r="AG1245" s="48">
        <f>IF(OR(AQ1245="",AQ1245&lt;&gt;'RC'!$E$6,AB1245&lt;&gt;'RC'!$D$21),0,1)</f>
        <v>0</v>
      </c>
      <c r="AH1245" s="48">
        <f t="shared" si="438"/>
        <v>3.7619999999996198E-2</v>
      </c>
      <c r="AI1245" s="48" t="str">
        <f t="shared" si="420"/>
        <v/>
      </c>
      <c r="AJ1245" s="48" t="str">
        <f t="shared" si="421"/>
        <v/>
      </c>
      <c r="AK1245" s="52" t="str">
        <f t="shared" si="422"/>
        <v/>
      </c>
      <c r="AL1245" s="52" t="str">
        <f t="shared" si="423"/>
        <v/>
      </c>
      <c r="AM1245" s="48" t="str">
        <f t="shared" si="424"/>
        <v/>
      </c>
      <c r="AN1245" s="48" t="str">
        <f t="shared" si="425"/>
        <v/>
      </c>
      <c r="AP1245" s="18" t="str">
        <f t="shared" si="426"/>
        <v/>
      </c>
      <c r="AQ1245" s="18" t="str">
        <f t="shared" si="427"/>
        <v/>
      </c>
      <c r="AR1245" s="18">
        <v>3.7620000000000001E-2</v>
      </c>
      <c r="AS1245" s="18">
        <f>IF(AF!$D$27="Todos",1,IF(M1245=AF!$D$27,1,0))</f>
        <v>1</v>
      </c>
      <c r="AT1245" s="53">
        <f>IF(AND(E1245=AF!$D$6,OR(LT!M1245=AF!$D$27,AF!$D$27="Todos"),OR(AP1245=AF!$E$8,AQ1245=AF!$E$8)),AR1245+AS1245,0)</f>
        <v>0</v>
      </c>
      <c r="AU1245" s="18" t="str">
        <f t="shared" si="428"/>
        <v/>
      </c>
      <c r="AV1245" s="54" t="str">
        <f t="shared" si="429"/>
        <v/>
      </c>
      <c r="AW1245" s="54" t="str">
        <f t="shared" si="430"/>
        <v/>
      </c>
      <c r="AX1245" s="18" t="str">
        <f t="shared" si="431"/>
        <v/>
      </c>
      <c r="AY1245" s="18" t="str">
        <f t="shared" si="432"/>
        <v/>
      </c>
      <c r="BA1245" s="18">
        <f>IF($E1245=AF!$D$6,IF($M1245="Concluída no prazo",2,IF($M1245="Concluída com atraso",1,0)),0)</f>
        <v>0</v>
      </c>
      <c r="BB1245" s="18">
        <f>IF($E1245=AF!$D$6,IF($M1245="Atrasada",2,IF($M1245="Concluída com atraso",1,0)),0)</f>
        <v>0</v>
      </c>
      <c r="BC1245" s="18">
        <v>1.239E-2</v>
      </c>
      <c r="BD1245" s="18">
        <f t="shared" si="439"/>
        <v>1.239E-2</v>
      </c>
      <c r="BE1245" s="18">
        <f t="shared" si="439"/>
        <v>1.239E-2</v>
      </c>
      <c r="BF1245" s="18" t="str">
        <f t="shared" si="433"/>
        <v/>
      </c>
      <c r="BN1245" s="18" t="str">
        <f t="shared" si="434"/>
        <v>s</v>
      </c>
    </row>
    <row r="1246" spans="3:66" ht="50.1" customHeight="1" thickTop="1" thickBot="1" x14ac:dyDescent="0.3">
      <c r="C1246" s="46"/>
      <c r="D1246" s="46"/>
      <c r="E1246" s="46"/>
      <c r="F1246" s="122"/>
      <c r="G1246" s="122"/>
      <c r="H1246" s="78" t="str">
        <f t="shared" si="435"/>
        <v/>
      </c>
      <c r="I1246" s="78" t="str">
        <f t="shared" si="436"/>
        <v/>
      </c>
      <c r="J1246" s="16"/>
      <c r="K1246" s="46" t="str">
        <f t="shared" si="437"/>
        <v/>
      </c>
      <c r="L1246" s="16"/>
      <c r="M1246" s="16"/>
      <c r="N1246" s="46"/>
      <c r="O1246" s="47" t="str">
        <f t="shared" si="440"/>
        <v/>
      </c>
      <c r="P1246" s="47"/>
      <c r="Q1246" s="48" t="str">
        <f>IFERROR(VLOOKUP(E1246,Funcionários!$C$8:$E$207,3,FALSE),"")</f>
        <v/>
      </c>
      <c r="R1246" s="47"/>
      <c r="S1246" s="49" t="str">
        <f t="shared" si="441"/>
        <v/>
      </c>
      <c r="T1246" s="49">
        <v>1.24E-2</v>
      </c>
      <c r="U1246" s="48" t="str">
        <f>IF(Funcionários!C1247=0,"",Funcionários!C1247)</f>
        <v/>
      </c>
      <c r="V1246" s="50">
        <f>IF(U1246="",0,IF(COUNTIFS($E$7:$E$3006,U1246,$I$7:$I$3006,'RC'!$E$6)=0,0,COUNTIFS($M$7:$M$3006,"Concluída no prazo",$E$7:$E$3006,U1246,$I$7:$I$3006,'RC'!$E$6)/COUNTIFS($E$7:$E$3006,U1246,$I$7:$I$3006,'RC'!$E$6)))</f>
        <v>0</v>
      </c>
      <c r="W1246" s="49">
        <f>SUMIFS($J$7:$J$3006,$E$7:$E$3006,U1246,$I$7:$I$3006,'RC'!$E$6)+SUMIFS($L$7:$L$3006,$E$7:$E$3006,U1246,$I$7:$I$3006,'RC'!$E$6)</f>
        <v>0</v>
      </c>
      <c r="X1246" s="48">
        <f>COUNTIFS($E$7:$E$3006,U1246,$I$7:$I$3006,'RC'!$E$6)</f>
        <v>0</v>
      </c>
      <c r="Y1246" s="48"/>
      <c r="Z1246" s="51" t="str">
        <f>IF(AQ1246='RC'!$E$6,AC1246*1000+AD1246,"")</f>
        <v/>
      </c>
      <c r="AA1246" s="51" t="str">
        <f>IF(AB1246="","",IF(AQ1246='RC'!$E$6,AC1246*1000-AD1246,""))</f>
        <v/>
      </c>
      <c r="AB1246" s="48" t="str">
        <f>IFERROR(VLOOKUP(E1246,Funcionários!$C$8:$E$207,3,FALSE),"")</f>
        <v/>
      </c>
      <c r="AC1246" s="50" t="str">
        <f>IF(AB1246="","",IF(COUNTIFS($AB$7:$AB$3006,AB1246,$AQ$7:$AQ$3006,'RC'!$E$6)=0,"",COUNTIFS($M$7:$M$3006,"Concluída no prazo",$AB$7:$AB$3006,AB1246,$AQ$7:$AQ$3006,'RC'!$E$6)/COUNTIFS($AB$7:$AB$3006,AB1246,$AQ$7:$AQ$3006,'RC'!$E$6)))</f>
        <v/>
      </c>
      <c r="AD1246" s="48">
        <f>SUMIF($AQ$7:$AQ$3006,'RC'!$E$6,$J$7:$J$3006)+SUMIF($AQ$7:$AQ$3006,'RC'!$E$6,$L$7:$L$3006)</f>
        <v>21</v>
      </c>
      <c r="AF1246" s="48">
        <v>3.7609999999996202E-2</v>
      </c>
      <c r="AG1246" s="48">
        <f>IF(OR(AQ1246="",AQ1246&lt;&gt;'RC'!$E$6,AB1246&lt;&gt;'RC'!$D$21),0,1)</f>
        <v>0</v>
      </c>
      <c r="AH1246" s="48">
        <f t="shared" si="438"/>
        <v>3.7609999999996202E-2</v>
      </c>
      <c r="AI1246" s="48" t="str">
        <f t="shared" si="420"/>
        <v/>
      </c>
      <c r="AJ1246" s="48" t="str">
        <f t="shared" si="421"/>
        <v/>
      </c>
      <c r="AK1246" s="52" t="str">
        <f t="shared" si="422"/>
        <v/>
      </c>
      <c r="AL1246" s="52" t="str">
        <f t="shared" si="423"/>
        <v/>
      </c>
      <c r="AM1246" s="48" t="str">
        <f t="shared" si="424"/>
        <v/>
      </c>
      <c r="AN1246" s="48" t="str">
        <f t="shared" si="425"/>
        <v/>
      </c>
      <c r="AP1246" s="18" t="str">
        <f t="shared" si="426"/>
        <v/>
      </c>
      <c r="AQ1246" s="18" t="str">
        <f t="shared" si="427"/>
        <v/>
      </c>
      <c r="AR1246" s="18">
        <v>3.7609999999999998E-2</v>
      </c>
      <c r="AS1246" s="18">
        <f>IF(AF!$D$27="Todos",1,IF(M1246=AF!$D$27,1,0))</f>
        <v>1</v>
      </c>
      <c r="AT1246" s="53">
        <f>IF(AND(E1246=AF!$D$6,OR(LT!M1246=AF!$D$27,AF!$D$27="Todos"),OR(AP1246=AF!$E$8,AQ1246=AF!$E$8)),AR1246+AS1246,0)</f>
        <v>0</v>
      </c>
      <c r="AU1246" s="18" t="str">
        <f t="shared" si="428"/>
        <v/>
      </c>
      <c r="AV1246" s="54" t="str">
        <f t="shared" si="429"/>
        <v/>
      </c>
      <c r="AW1246" s="54" t="str">
        <f t="shared" si="430"/>
        <v/>
      </c>
      <c r="AX1246" s="18" t="str">
        <f t="shared" si="431"/>
        <v/>
      </c>
      <c r="AY1246" s="18" t="str">
        <f t="shared" si="432"/>
        <v/>
      </c>
      <c r="BA1246" s="18">
        <f>IF($E1246=AF!$D$6,IF($M1246="Concluída no prazo",2,IF($M1246="Concluída com atraso",1,0)),0)</f>
        <v>0</v>
      </c>
      <c r="BB1246" s="18">
        <f>IF($E1246=AF!$D$6,IF($M1246="Atrasada",2,IF($M1246="Concluída com atraso",1,0)),0)</f>
        <v>0</v>
      </c>
      <c r="BC1246" s="18">
        <v>1.24E-2</v>
      </c>
      <c r="BD1246" s="18">
        <f t="shared" si="439"/>
        <v>1.24E-2</v>
      </c>
      <c r="BE1246" s="18">
        <f t="shared" si="439"/>
        <v>1.24E-2</v>
      </c>
      <c r="BF1246" s="18" t="str">
        <f t="shared" si="433"/>
        <v/>
      </c>
      <c r="BN1246" s="18" t="str">
        <f t="shared" si="434"/>
        <v>s</v>
      </c>
    </row>
    <row r="1247" spans="3:66" ht="50.1" customHeight="1" thickTop="1" thickBot="1" x14ac:dyDescent="0.3">
      <c r="C1247" s="46"/>
      <c r="D1247" s="46"/>
      <c r="E1247" s="46"/>
      <c r="F1247" s="122"/>
      <c r="G1247" s="122"/>
      <c r="H1247" s="78" t="str">
        <f t="shared" si="435"/>
        <v/>
      </c>
      <c r="I1247" s="78" t="str">
        <f t="shared" si="436"/>
        <v/>
      </c>
      <c r="J1247" s="16"/>
      <c r="K1247" s="46" t="str">
        <f t="shared" si="437"/>
        <v/>
      </c>
      <c r="L1247" s="16"/>
      <c r="M1247" s="16"/>
      <c r="N1247" s="46"/>
      <c r="O1247" s="47" t="str">
        <f t="shared" si="440"/>
        <v/>
      </c>
      <c r="P1247" s="47"/>
      <c r="Q1247" s="48" t="str">
        <f>IFERROR(VLOOKUP(E1247,Funcionários!$C$8:$E$207,3,FALSE),"")</f>
        <v/>
      </c>
      <c r="R1247" s="47"/>
      <c r="S1247" s="49" t="str">
        <f t="shared" si="441"/>
        <v/>
      </c>
      <c r="T1247" s="49">
        <v>1.2409999999999999E-2</v>
      </c>
      <c r="U1247" s="48" t="str">
        <f>IF(Funcionários!C1248=0,"",Funcionários!C1248)</f>
        <v/>
      </c>
      <c r="V1247" s="50">
        <f>IF(U1247="",0,IF(COUNTIFS($E$7:$E$3006,U1247,$I$7:$I$3006,'RC'!$E$6)=0,0,COUNTIFS($M$7:$M$3006,"Concluída no prazo",$E$7:$E$3006,U1247,$I$7:$I$3006,'RC'!$E$6)/COUNTIFS($E$7:$E$3006,U1247,$I$7:$I$3006,'RC'!$E$6)))</f>
        <v>0</v>
      </c>
      <c r="W1247" s="49">
        <f>SUMIFS($J$7:$J$3006,$E$7:$E$3006,U1247,$I$7:$I$3006,'RC'!$E$6)+SUMIFS($L$7:$L$3006,$E$7:$E$3006,U1247,$I$7:$I$3006,'RC'!$E$6)</f>
        <v>0</v>
      </c>
      <c r="X1247" s="48">
        <f>COUNTIFS($E$7:$E$3006,U1247,$I$7:$I$3006,'RC'!$E$6)</f>
        <v>0</v>
      </c>
      <c r="Y1247" s="48"/>
      <c r="Z1247" s="51" t="str">
        <f>IF(AQ1247='RC'!$E$6,AC1247*1000+AD1247,"")</f>
        <v/>
      </c>
      <c r="AA1247" s="51" t="str">
        <f>IF(AB1247="","",IF(AQ1247='RC'!$E$6,AC1247*1000-AD1247,""))</f>
        <v/>
      </c>
      <c r="AB1247" s="48" t="str">
        <f>IFERROR(VLOOKUP(E1247,Funcionários!$C$8:$E$207,3,FALSE),"")</f>
        <v/>
      </c>
      <c r="AC1247" s="50" t="str">
        <f>IF(AB1247="","",IF(COUNTIFS($AB$7:$AB$3006,AB1247,$AQ$7:$AQ$3006,'RC'!$E$6)=0,"",COUNTIFS($M$7:$M$3006,"Concluída no prazo",$AB$7:$AB$3006,AB1247,$AQ$7:$AQ$3006,'RC'!$E$6)/COUNTIFS($AB$7:$AB$3006,AB1247,$AQ$7:$AQ$3006,'RC'!$E$6)))</f>
        <v/>
      </c>
      <c r="AD1247" s="48">
        <f>SUMIF($AQ$7:$AQ$3006,'RC'!$E$6,$J$7:$J$3006)+SUMIF($AQ$7:$AQ$3006,'RC'!$E$6,$L$7:$L$3006)</f>
        <v>21</v>
      </c>
      <c r="AF1247" s="48">
        <v>3.7599999999996199E-2</v>
      </c>
      <c r="AG1247" s="48">
        <f>IF(OR(AQ1247="",AQ1247&lt;&gt;'RC'!$E$6,AB1247&lt;&gt;'RC'!$D$21),0,1)</f>
        <v>0</v>
      </c>
      <c r="AH1247" s="48">
        <f t="shared" si="438"/>
        <v>3.7599999999996199E-2</v>
      </c>
      <c r="AI1247" s="48" t="str">
        <f t="shared" si="420"/>
        <v/>
      </c>
      <c r="AJ1247" s="48" t="str">
        <f t="shared" si="421"/>
        <v/>
      </c>
      <c r="AK1247" s="52" t="str">
        <f t="shared" si="422"/>
        <v/>
      </c>
      <c r="AL1247" s="52" t="str">
        <f t="shared" si="423"/>
        <v/>
      </c>
      <c r="AM1247" s="48" t="str">
        <f t="shared" si="424"/>
        <v/>
      </c>
      <c r="AN1247" s="48" t="str">
        <f t="shared" si="425"/>
        <v/>
      </c>
      <c r="AP1247" s="18" t="str">
        <f t="shared" si="426"/>
        <v/>
      </c>
      <c r="AQ1247" s="18" t="str">
        <f t="shared" si="427"/>
        <v/>
      </c>
      <c r="AR1247" s="18">
        <v>3.7600000000000001E-2</v>
      </c>
      <c r="AS1247" s="18">
        <f>IF(AF!$D$27="Todos",1,IF(M1247=AF!$D$27,1,0))</f>
        <v>1</v>
      </c>
      <c r="AT1247" s="53">
        <f>IF(AND(E1247=AF!$D$6,OR(LT!M1247=AF!$D$27,AF!$D$27="Todos"),OR(AP1247=AF!$E$8,AQ1247=AF!$E$8)),AR1247+AS1247,0)</f>
        <v>0</v>
      </c>
      <c r="AU1247" s="18" t="str">
        <f t="shared" si="428"/>
        <v/>
      </c>
      <c r="AV1247" s="54" t="str">
        <f t="shared" si="429"/>
        <v/>
      </c>
      <c r="AW1247" s="54" t="str">
        <f t="shared" si="430"/>
        <v/>
      </c>
      <c r="AX1247" s="18" t="str">
        <f t="shared" si="431"/>
        <v/>
      </c>
      <c r="AY1247" s="18" t="str">
        <f t="shared" si="432"/>
        <v/>
      </c>
      <c r="BA1247" s="18">
        <f>IF($E1247=AF!$D$6,IF($M1247="Concluída no prazo",2,IF($M1247="Concluída com atraso",1,0)),0)</f>
        <v>0</v>
      </c>
      <c r="BB1247" s="18">
        <f>IF($E1247=AF!$D$6,IF($M1247="Atrasada",2,IF($M1247="Concluída com atraso",1,0)),0)</f>
        <v>0</v>
      </c>
      <c r="BC1247" s="18">
        <v>1.2409999999999999E-2</v>
      </c>
      <c r="BD1247" s="18">
        <f t="shared" si="439"/>
        <v>1.2409999999999999E-2</v>
      </c>
      <c r="BE1247" s="18">
        <f t="shared" si="439"/>
        <v>1.2409999999999999E-2</v>
      </c>
      <c r="BF1247" s="18" t="str">
        <f t="shared" si="433"/>
        <v/>
      </c>
      <c r="BN1247" s="18" t="str">
        <f t="shared" si="434"/>
        <v>s</v>
      </c>
    </row>
    <row r="1248" spans="3:66" ht="50.1" customHeight="1" thickTop="1" thickBot="1" x14ac:dyDescent="0.3">
      <c r="C1248" s="46"/>
      <c r="D1248" s="46"/>
      <c r="E1248" s="46"/>
      <c r="F1248" s="122"/>
      <c r="G1248" s="122"/>
      <c r="H1248" s="78" t="str">
        <f t="shared" si="435"/>
        <v/>
      </c>
      <c r="I1248" s="78" t="str">
        <f t="shared" si="436"/>
        <v/>
      </c>
      <c r="J1248" s="16"/>
      <c r="K1248" s="46" t="str">
        <f t="shared" si="437"/>
        <v/>
      </c>
      <c r="L1248" s="16"/>
      <c r="M1248" s="16"/>
      <c r="N1248" s="46"/>
      <c r="O1248" s="47" t="str">
        <f t="shared" si="440"/>
        <v/>
      </c>
      <c r="P1248" s="47"/>
      <c r="Q1248" s="48" t="str">
        <f>IFERROR(VLOOKUP(E1248,Funcionários!$C$8:$E$207,3,FALSE),"")</f>
        <v/>
      </c>
      <c r="R1248" s="47"/>
      <c r="S1248" s="49" t="str">
        <f t="shared" si="441"/>
        <v/>
      </c>
      <c r="T1248" s="49">
        <v>1.242E-2</v>
      </c>
      <c r="U1248" s="48" t="str">
        <f>IF(Funcionários!C1249=0,"",Funcionários!C1249)</f>
        <v/>
      </c>
      <c r="V1248" s="50">
        <f>IF(U1248="",0,IF(COUNTIFS($E$7:$E$3006,U1248,$I$7:$I$3006,'RC'!$E$6)=0,0,COUNTIFS($M$7:$M$3006,"Concluída no prazo",$E$7:$E$3006,U1248,$I$7:$I$3006,'RC'!$E$6)/COUNTIFS($E$7:$E$3006,U1248,$I$7:$I$3006,'RC'!$E$6)))</f>
        <v>0</v>
      </c>
      <c r="W1248" s="49">
        <f>SUMIFS($J$7:$J$3006,$E$7:$E$3006,U1248,$I$7:$I$3006,'RC'!$E$6)+SUMIFS($L$7:$L$3006,$E$7:$E$3006,U1248,$I$7:$I$3006,'RC'!$E$6)</f>
        <v>0</v>
      </c>
      <c r="X1248" s="48">
        <f>COUNTIFS($E$7:$E$3006,U1248,$I$7:$I$3006,'RC'!$E$6)</f>
        <v>0</v>
      </c>
      <c r="Y1248" s="48"/>
      <c r="Z1248" s="51" t="str">
        <f>IF(AQ1248='RC'!$E$6,AC1248*1000+AD1248,"")</f>
        <v/>
      </c>
      <c r="AA1248" s="51" t="str">
        <f>IF(AB1248="","",IF(AQ1248='RC'!$E$6,AC1248*1000-AD1248,""))</f>
        <v/>
      </c>
      <c r="AB1248" s="48" t="str">
        <f>IFERROR(VLOOKUP(E1248,Funcionários!$C$8:$E$207,3,FALSE),"")</f>
        <v/>
      </c>
      <c r="AC1248" s="50" t="str">
        <f>IF(AB1248="","",IF(COUNTIFS($AB$7:$AB$3006,AB1248,$AQ$7:$AQ$3006,'RC'!$E$6)=0,"",COUNTIFS($M$7:$M$3006,"Concluída no prazo",$AB$7:$AB$3006,AB1248,$AQ$7:$AQ$3006,'RC'!$E$6)/COUNTIFS($AB$7:$AB$3006,AB1248,$AQ$7:$AQ$3006,'RC'!$E$6)))</f>
        <v/>
      </c>
      <c r="AD1248" s="48">
        <f>SUMIF($AQ$7:$AQ$3006,'RC'!$E$6,$J$7:$J$3006)+SUMIF($AQ$7:$AQ$3006,'RC'!$E$6,$L$7:$L$3006)</f>
        <v>21</v>
      </c>
      <c r="AF1248" s="48">
        <v>3.7589999999996203E-2</v>
      </c>
      <c r="AG1248" s="48">
        <f>IF(OR(AQ1248="",AQ1248&lt;&gt;'RC'!$E$6,AB1248&lt;&gt;'RC'!$D$21),0,1)</f>
        <v>0</v>
      </c>
      <c r="AH1248" s="48">
        <f t="shared" si="438"/>
        <v>3.7589999999996203E-2</v>
      </c>
      <c r="AI1248" s="48" t="str">
        <f t="shared" si="420"/>
        <v/>
      </c>
      <c r="AJ1248" s="48" t="str">
        <f t="shared" si="421"/>
        <v/>
      </c>
      <c r="AK1248" s="52" t="str">
        <f t="shared" si="422"/>
        <v/>
      </c>
      <c r="AL1248" s="52" t="str">
        <f t="shared" si="423"/>
        <v/>
      </c>
      <c r="AM1248" s="48" t="str">
        <f t="shared" si="424"/>
        <v/>
      </c>
      <c r="AN1248" s="48" t="str">
        <f t="shared" si="425"/>
        <v/>
      </c>
      <c r="AP1248" s="18" t="str">
        <f t="shared" si="426"/>
        <v/>
      </c>
      <c r="AQ1248" s="18" t="str">
        <f t="shared" si="427"/>
        <v/>
      </c>
      <c r="AR1248" s="18">
        <v>3.7589999999999998E-2</v>
      </c>
      <c r="AS1248" s="18">
        <f>IF(AF!$D$27="Todos",1,IF(M1248=AF!$D$27,1,0))</f>
        <v>1</v>
      </c>
      <c r="AT1248" s="53">
        <f>IF(AND(E1248=AF!$D$6,OR(LT!M1248=AF!$D$27,AF!$D$27="Todos"),OR(AP1248=AF!$E$8,AQ1248=AF!$E$8)),AR1248+AS1248,0)</f>
        <v>0</v>
      </c>
      <c r="AU1248" s="18" t="str">
        <f t="shared" si="428"/>
        <v/>
      </c>
      <c r="AV1248" s="54" t="str">
        <f t="shared" si="429"/>
        <v/>
      </c>
      <c r="AW1248" s="54" t="str">
        <f t="shared" si="430"/>
        <v/>
      </c>
      <c r="AX1248" s="18" t="str">
        <f t="shared" si="431"/>
        <v/>
      </c>
      <c r="AY1248" s="18" t="str">
        <f t="shared" si="432"/>
        <v/>
      </c>
      <c r="BA1248" s="18">
        <f>IF($E1248=AF!$D$6,IF($M1248="Concluída no prazo",2,IF($M1248="Concluída com atraso",1,0)),0)</f>
        <v>0</v>
      </c>
      <c r="BB1248" s="18">
        <f>IF($E1248=AF!$D$6,IF($M1248="Atrasada",2,IF($M1248="Concluída com atraso",1,0)),0)</f>
        <v>0</v>
      </c>
      <c r="BC1248" s="18">
        <v>1.242E-2</v>
      </c>
      <c r="BD1248" s="18">
        <f t="shared" si="439"/>
        <v>1.242E-2</v>
      </c>
      <c r="BE1248" s="18">
        <f t="shared" si="439"/>
        <v>1.242E-2</v>
      </c>
      <c r="BF1248" s="18" t="str">
        <f t="shared" si="433"/>
        <v/>
      </c>
      <c r="BN1248" s="18" t="str">
        <f t="shared" si="434"/>
        <v>s</v>
      </c>
    </row>
    <row r="1249" spans="3:66" ht="50.1" customHeight="1" thickTop="1" thickBot="1" x14ac:dyDescent="0.3">
      <c r="C1249" s="46"/>
      <c r="D1249" s="46"/>
      <c r="E1249" s="46"/>
      <c r="F1249" s="122"/>
      <c r="G1249" s="122"/>
      <c r="H1249" s="78" t="str">
        <f t="shared" si="435"/>
        <v/>
      </c>
      <c r="I1249" s="78" t="str">
        <f t="shared" si="436"/>
        <v/>
      </c>
      <c r="J1249" s="16"/>
      <c r="K1249" s="46" t="str">
        <f t="shared" si="437"/>
        <v/>
      </c>
      <c r="L1249" s="16"/>
      <c r="M1249" s="16"/>
      <c r="N1249" s="46"/>
      <c r="O1249" s="47" t="str">
        <f t="shared" si="440"/>
        <v/>
      </c>
      <c r="P1249" s="47"/>
      <c r="Q1249" s="48" t="str">
        <f>IFERROR(VLOOKUP(E1249,Funcionários!$C$8:$E$207,3,FALSE),"")</f>
        <v/>
      </c>
      <c r="R1249" s="47"/>
      <c r="S1249" s="49" t="str">
        <f t="shared" si="441"/>
        <v/>
      </c>
      <c r="T1249" s="49">
        <v>1.243E-2</v>
      </c>
      <c r="U1249" s="48" t="str">
        <f>IF(Funcionários!C1250=0,"",Funcionários!C1250)</f>
        <v/>
      </c>
      <c r="V1249" s="50">
        <f>IF(U1249="",0,IF(COUNTIFS($E$7:$E$3006,U1249,$I$7:$I$3006,'RC'!$E$6)=0,0,COUNTIFS($M$7:$M$3006,"Concluída no prazo",$E$7:$E$3006,U1249,$I$7:$I$3006,'RC'!$E$6)/COUNTIFS($E$7:$E$3006,U1249,$I$7:$I$3006,'RC'!$E$6)))</f>
        <v>0</v>
      </c>
      <c r="W1249" s="49">
        <f>SUMIFS($J$7:$J$3006,$E$7:$E$3006,U1249,$I$7:$I$3006,'RC'!$E$6)+SUMIFS($L$7:$L$3006,$E$7:$E$3006,U1249,$I$7:$I$3006,'RC'!$E$6)</f>
        <v>0</v>
      </c>
      <c r="X1249" s="48">
        <f>COUNTIFS($E$7:$E$3006,U1249,$I$7:$I$3006,'RC'!$E$6)</f>
        <v>0</v>
      </c>
      <c r="Y1249" s="48"/>
      <c r="Z1249" s="51" t="str">
        <f>IF(AQ1249='RC'!$E$6,AC1249*1000+AD1249,"")</f>
        <v/>
      </c>
      <c r="AA1249" s="51" t="str">
        <f>IF(AB1249="","",IF(AQ1249='RC'!$E$6,AC1249*1000-AD1249,""))</f>
        <v/>
      </c>
      <c r="AB1249" s="48" t="str">
        <f>IFERROR(VLOOKUP(E1249,Funcionários!$C$8:$E$207,3,FALSE),"")</f>
        <v/>
      </c>
      <c r="AC1249" s="50" t="str">
        <f>IF(AB1249="","",IF(COUNTIFS($AB$7:$AB$3006,AB1249,$AQ$7:$AQ$3006,'RC'!$E$6)=0,"",COUNTIFS($M$7:$M$3006,"Concluída no prazo",$AB$7:$AB$3006,AB1249,$AQ$7:$AQ$3006,'RC'!$E$6)/COUNTIFS($AB$7:$AB$3006,AB1249,$AQ$7:$AQ$3006,'RC'!$E$6)))</f>
        <v/>
      </c>
      <c r="AD1249" s="48">
        <f>SUMIF($AQ$7:$AQ$3006,'RC'!$E$6,$J$7:$J$3006)+SUMIF($AQ$7:$AQ$3006,'RC'!$E$6,$L$7:$L$3006)</f>
        <v>21</v>
      </c>
      <c r="AF1249" s="48">
        <v>3.75799999999962E-2</v>
      </c>
      <c r="AG1249" s="48">
        <f>IF(OR(AQ1249="",AQ1249&lt;&gt;'RC'!$E$6,AB1249&lt;&gt;'RC'!$D$21),0,1)</f>
        <v>0</v>
      </c>
      <c r="AH1249" s="48">
        <f t="shared" si="438"/>
        <v>3.75799999999962E-2</v>
      </c>
      <c r="AI1249" s="48" t="str">
        <f t="shared" si="420"/>
        <v/>
      </c>
      <c r="AJ1249" s="48" t="str">
        <f t="shared" si="421"/>
        <v/>
      </c>
      <c r="AK1249" s="52" t="str">
        <f t="shared" si="422"/>
        <v/>
      </c>
      <c r="AL1249" s="52" t="str">
        <f t="shared" si="423"/>
        <v/>
      </c>
      <c r="AM1249" s="48" t="str">
        <f t="shared" si="424"/>
        <v/>
      </c>
      <c r="AN1249" s="48" t="str">
        <f t="shared" si="425"/>
        <v/>
      </c>
      <c r="AP1249" s="18" t="str">
        <f t="shared" si="426"/>
        <v/>
      </c>
      <c r="AQ1249" s="18" t="str">
        <f t="shared" si="427"/>
        <v/>
      </c>
      <c r="AR1249" s="18">
        <v>3.7580000000000002E-2</v>
      </c>
      <c r="AS1249" s="18">
        <f>IF(AF!$D$27="Todos",1,IF(M1249=AF!$D$27,1,0))</f>
        <v>1</v>
      </c>
      <c r="AT1249" s="53">
        <f>IF(AND(E1249=AF!$D$6,OR(LT!M1249=AF!$D$27,AF!$D$27="Todos"),OR(AP1249=AF!$E$8,AQ1249=AF!$E$8)),AR1249+AS1249,0)</f>
        <v>0</v>
      </c>
      <c r="AU1249" s="18" t="str">
        <f t="shared" si="428"/>
        <v/>
      </c>
      <c r="AV1249" s="54" t="str">
        <f t="shared" si="429"/>
        <v/>
      </c>
      <c r="AW1249" s="54" t="str">
        <f t="shared" si="430"/>
        <v/>
      </c>
      <c r="AX1249" s="18" t="str">
        <f t="shared" si="431"/>
        <v/>
      </c>
      <c r="AY1249" s="18" t="str">
        <f t="shared" si="432"/>
        <v/>
      </c>
      <c r="BA1249" s="18">
        <f>IF($E1249=AF!$D$6,IF($M1249="Concluída no prazo",2,IF($M1249="Concluída com atraso",1,0)),0)</f>
        <v>0</v>
      </c>
      <c r="BB1249" s="18">
        <f>IF($E1249=AF!$D$6,IF($M1249="Atrasada",2,IF($M1249="Concluída com atraso",1,0)),0)</f>
        <v>0</v>
      </c>
      <c r="BC1249" s="18">
        <v>1.243E-2</v>
      </c>
      <c r="BD1249" s="18">
        <f t="shared" si="439"/>
        <v>1.243E-2</v>
      </c>
      <c r="BE1249" s="18">
        <f t="shared" si="439"/>
        <v>1.243E-2</v>
      </c>
      <c r="BF1249" s="18" t="str">
        <f t="shared" si="433"/>
        <v/>
      </c>
      <c r="BN1249" s="18" t="str">
        <f t="shared" si="434"/>
        <v>s</v>
      </c>
    </row>
    <row r="1250" spans="3:66" ht="50.1" customHeight="1" thickTop="1" thickBot="1" x14ac:dyDescent="0.3">
      <c r="C1250" s="46"/>
      <c r="D1250" s="46"/>
      <c r="E1250" s="46"/>
      <c r="F1250" s="122"/>
      <c r="G1250" s="122"/>
      <c r="H1250" s="78" t="str">
        <f t="shared" si="435"/>
        <v/>
      </c>
      <c r="I1250" s="78" t="str">
        <f t="shared" si="436"/>
        <v/>
      </c>
      <c r="J1250" s="16"/>
      <c r="K1250" s="46" t="str">
        <f t="shared" si="437"/>
        <v/>
      </c>
      <c r="L1250" s="16"/>
      <c r="M1250" s="16"/>
      <c r="N1250" s="46"/>
      <c r="O1250" s="47" t="str">
        <f t="shared" si="440"/>
        <v/>
      </c>
      <c r="P1250" s="47"/>
      <c r="Q1250" s="48" t="str">
        <f>IFERROR(VLOOKUP(E1250,Funcionários!$C$8:$E$207,3,FALSE),"")</f>
        <v/>
      </c>
      <c r="R1250" s="47"/>
      <c r="S1250" s="49" t="str">
        <f t="shared" si="441"/>
        <v/>
      </c>
      <c r="T1250" s="49">
        <v>1.244E-2</v>
      </c>
      <c r="U1250" s="48" t="str">
        <f>IF(Funcionários!C1251=0,"",Funcionários!C1251)</f>
        <v/>
      </c>
      <c r="V1250" s="50">
        <f>IF(U1250="",0,IF(COUNTIFS($E$7:$E$3006,U1250,$I$7:$I$3006,'RC'!$E$6)=0,0,COUNTIFS($M$7:$M$3006,"Concluída no prazo",$E$7:$E$3006,U1250,$I$7:$I$3006,'RC'!$E$6)/COUNTIFS($E$7:$E$3006,U1250,$I$7:$I$3006,'RC'!$E$6)))</f>
        <v>0</v>
      </c>
      <c r="W1250" s="49">
        <f>SUMIFS($J$7:$J$3006,$E$7:$E$3006,U1250,$I$7:$I$3006,'RC'!$E$6)+SUMIFS($L$7:$L$3006,$E$7:$E$3006,U1250,$I$7:$I$3006,'RC'!$E$6)</f>
        <v>0</v>
      </c>
      <c r="X1250" s="48">
        <f>COUNTIFS($E$7:$E$3006,U1250,$I$7:$I$3006,'RC'!$E$6)</f>
        <v>0</v>
      </c>
      <c r="Y1250" s="48"/>
      <c r="Z1250" s="51" t="str">
        <f>IF(AQ1250='RC'!$E$6,AC1250*1000+AD1250,"")</f>
        <v/>
      </c>
      <c r="AA1250" s="51" t="str">
        <f>IF(AB1250="","",IF(AQ1250='RC'!$E$6,AC1250*1000-AD1250,""))</f>
        <v/>
      </c>
      <c r="AB1250" s="48" t="str">
        <f>IFERROR(VLOOKUP(E1250,Funcionários!$C$8:$E$207,3,FALSE),"")</f>
        <v/>
      </c>
      <c r="AC1250" s="50" t="str">
        <f>IF(AB1250="","",IF(COUNTIFS($AB$7:$AB$3006,AB1250,$AQ$7:$AQ$3006,'RC'!$E$6)=0,"",COUNTIFS($M$7:$M$3006,"Concluída no prazo",$AB$7:$AB$3006,AB1250,$AQ$7:$AQ$3006,'RC'!$E$6)/COUNTIFS($AB$7:$AB$3006,AB1250,$AQ$7:$AQ$3006,'RC'!$E$6)))</f>
        <v/>
      </c>
      <c r="AD1250" s="48">
        <f>SUMIF($AQ$7:$AQ$3006,'RC'!$E$6,$J$7:$J$3006)+SUMIF($AQ$7:$AQ$3006,'RC'!$E$6,$L$7:$L$3006)</f>
        <v>21</v>
      </c>
      <c r="AF1250" s="48">
        <v>3.7569999999996197E-2</v>
      </c>
      <c r="AG1250" s="48">
        <f>IF(OR(AQ1250="",AQ1250&lt;&gt;'RC'!$E$6,AB1250&lt;&gt;'RC'!$D$21),0,1)</f>
        <v>0</v>
      </c>
      <c r="AH1250" s="48">
        <f t="shared" si="438"/>
        <v>3.7569999999996197E-2</v>
      </c>
      <c r="AI1250" s="48" t="str">
        <f t="shared" si="420"/>
        <v/>
      </c>
      <c r="AJ1250" s="48" t="str">
        <f t="shared" si="421"/>
        <v/>
      </c>
      <c r="AK1250" s="52" t="str">
        <f t="shared" si="422"/>
        <v/>
      </c>
      <c r="AL1250" s="52" t="str">
        <f t="shared" si="423"/>
        <v/>
      </c>
      <c r="AM1250" s="48" t="str">
        <f t="shared" si="424"/>
        <v/>
      </c>
      <c r="AN1250" s="48" t="str">
        <f t="shared" si="425"/>
        <v/>
      </c>
      <c r="AP1250" s="18" t="str">
        <f t="shared" si="426"/>
        <v/>
      </c>
      <c r="AQ1250" s="18" t="str">
        <f t="shared" si="427"/>
        <v/>
      </c>
      <c r="AR1250" s="18">
        <v>3.7569999999999999E-2</v>
      </c>
      <c r="AS1250" s="18">
        <f>IF(AF!$D$27="Todos",1,IF(M1250=AF!$D$27,1,0))</f>
        <v>1</v>
      </c>
      <c r="AT1250" s="53">
        <f>IF(AND(E1250=AF!$D$6,OR(LT!M1250=AF!$D$27,AF!$D$27="Todos"),OR(AP1250=AF!$E$8,AQ1250=AF!$E$8)),AR1250+AS1250,0)</f>
        <v>0</v>
      </c>
      <c r="AU1250" s="18" t="str">
        <f t="shared" si="428"/>
        <v/>
      </c>
      <c r="AV1250" s="54" t="str">
        <f t="shared" si="429"/>
        <v/>
      </c>
      <c r="AW1250" s="54" t="str">
        <f t="shared" si="430"/>
        <v/>
      </c>
      <c r="AX1250" s="18" t="str">
        <f t="shared" si="431"/>
        <v/>
      </c>
      <c r="AY1250" s="18" t="str">
        <f t="shared" si="432"/>
        <v/>
      </c>
      <c r="BA1250" s="18">
        <f>IF($E1250=AF!$D$6,IF($M1250="Concluída no prazo",2,IF($M1250="Concluída com atraso",1,0)),0)</f>
        <v>0</v>
      </c>
      <c r="BB1250" s="18">
        <f>IF($E1250=AF!$D$6,IF($M1250="Atrasada",2,IF($M1250="Concluída com atraso",1,0)),0)</f>
        <v>0</v>
      </c>
      <c r="BC1250" s="18">
        <v>1.244E-2</v>
      </c>
      <c r="BD1250" s="18">
        <f t="shared" si="439"/>
        <v>1.244E-2</v>
      </c>
      <c r="BE1250" s="18">
        <f t="shared" si="439"/>
        <v>1.244E-2</v>
      </c>
      <c r="BF1250" s="18" t="str">
        <f t="shared" si="433"/>
        <v/>
      </c>
      <c r="BN1250" s="18" t="str">
        <f t="shared" si="434"/>
        <v>s</v>
      </c>
    </row>
    <row r="1251" spans="3:66" ht="50.1" customHeight="1" thickTop="1" thickBot="1" x14ac:dyDescent="0.3">
      <c r="C1251" s="46"/>
      <c r="D1251" s="46"/>
      <c r="E1251" s="46"/>
      <c r="F1251" s="122"/>
      <c r="G1251" s="122"/>
      <c r="H1251" s="78" t="str">
        <f t="shared" si="435"/>
        <v/>
      </c>
      <c r="I1251" s="78" t="str">
        <f t="shared" si="436"/>
        <v/>
      </c>
      <c r="J1251" s="16"/>
      <c r="K1251" s="46" t="str">
        <f t="shared" si="437"/>
        <v/>
      </c>
      <c r="L1251" s="16"/>
      <c r="M1251" s="16"/>
      <c r="N1251" s="46"/>
      <c r="O1251" s="47" t="str">
        <f t="shared" si="440"/>
        <v/>
      </c>
      <c r="P1251" s="47"/>
      <c r="Q1251" s="48" t="str">
        <f>IFERROR(VLOOKUP(E1251,Funcionários!$C$8:$E$207,3,FALSE),"")</f>
        <v/>
      </c>
      <c r="R1251" s="47"/>
      <c r="S1251" s="49" t="str">
        <f t="shared" si="441"/>
        <v/>
      </c>
      <c r="T1251" s="49">
        <v>1.2449999999999999E-2</v>
      </c>
      <c r="U1251" s="48" t="str">
        <f>IF(Funcionários!C1252=0,"",Funcionários!C1252)</f>
        <v/>
      </c>
      <c r="V1251" s="50">
        <f>IF(U1251="",0,IF(COUNTIFS($E$7:$E$3006,U1251,$I$7:$I$3006,'RC'!$E$6)=0,0,COUNTIFS($M$7:$M$3006,"Concluída no prazo",$E$7:$E$3006,U1251,$I$7:$I$3006,'RC'!$E$6)/COUNTIFS($E$7:$E$3006,U1251,$I$7:$I$3006,'RC'!$E$6)))</f>
        <v>0</v>
      </c>
      <c r="W1251" s="49">
        <f>SUMIFS($J$7:$J$3006,$E$7:$E$3006,U1251,$I$7:$I$3006,'RC'!$E$6)+SUMIFS($L$7:$L$3006,$E$7:$E$3006,U1251,$I$7:$I$3006,'RC'!$E$6)</f>
        <v>0</v>
      </c>
      <c r="X1251" s="48">
        <f>COUNTIFS($E$7:$E$3006,U1251,$I$7:$I$3006,'RC'!$E$6)</f>
        <v>0</v>
      </c>
      <c r="Y1251" s="48"/>
      <c r="Z1251" s="51" t="str">
        <f>IF(AQ1251='RC'!$E$6,AC1251*1000+AD1251,"")</f>
        <v/>
      </c>
      <c r="AA1251" s="51" t="str">
        <f>IF(AB1251="","",IF(AQ1251='RC'!$E$6,AC1251*1000-AD1251,""))</f>
        <v/>
      </c>
      <c r="AB1251" s="48" t="str">
        <f>IFERROR(VLOOKUP(E1251,Funcionários!$C$8:$E$207,3,FALSE),"")</f>
        <v/>
      </c>
      <c r="AC1251" s="50" t="str">
        <f>IF(AB1251="","",IF(COUNTIFS($AB$7:$AB$3006,AB1251,$AQ$7:$AQ$3006,'RC'!$E$6)=0,"",COUNTIFS($M$7:$M$3006,"Concluída no prazo",$AB$7:$AB$3006,AB1251,$AQ$7:$AQ$3006,'RC'!$E$6)/COUNTIFS($AB$7:$AB$3006,AB1251,$AQ$7:$AQ$3006,'RC'!$E$6)))</f>
        <v/>
      </c>
      <c r="AD1251" s="48">
        <f>SUMIF($AQ$7:$AQ$3006,'RC'!$E$6,$J$7:$J$3006)+SUMIF($AQ$7:$AQ$3006,'RC'!$E$6,$L$7:$L$3006)</f>
        <v>21</v>
      </c>
      <c r="AF1251" s="48">
        <v>3.7559999999996201E-2</v>
      </c>
      <c r="AG1251" s="48">
        <f>IF(OR(AQ1251="",AQ1251&lt;&gt;'RC'!$E$6,AB1251&lt;&gt;'RC'!$D$21),0,1)</f>
        <v>0</v>
      </c>
      <c r="AH1251" s="48">
        <f t="shared" si="438"/>
        <v>3.7559999999996201E-2</v>
      </c>
      <c r="AI1251" s="48" t="str">
        <f t="shared" si="420"/>
        <v/>
      </c>
      <c r="AJ1251" s="48" t="str">
        <f t="shared" si="421"/>
        <v/>
      </c>
      <c r="AK1251" s="52" t="str">
        <f t="shared" si="422"/>
        <v/>
      </c>
      <c r="AL1251" s="52" t="str">
        <f t="shared" si="423"/>
        <v/>
      </c>
      <c r="AM1251" s="48" t="str">
        <f t="shared" si="424"/>
        <v/>
      </c>
      <c r="AN1251" s="48" t="str">
        <f t="shared" si="425"/>
        <v/>
      </c>
      <c r="AP1251" s="18" t="str">
        <f t="shared" si="426"/>
        <v/>
      </c>
      <c r="AQ1251" s="18" t="str">
        <f t="shared" si="427"/>
        <v/>
      </c>
      <c r="AR1251" s="18">
        <v>3.7560000000000003E-2</v>
      </c>
      <c r="AS1251" s="18">
        <f>IF(AF!$D$27="Todos",1,IF(M1251=AF!$D$27,1,0))</f>
        <v>1</v>
      </c>
      <c r="AT1251" s="53">
        <f>IF(AND(E1251=AF!$D$6,OR(LT!M1251=AF!$D$27,AF!$D$27="Todos"),OR(AP1251=AF!$E$8,AQ1251=AF!$E$8)),AR1251+AS1251,0)</f>
        <v>0</v>
      </c>
      <c r="AU1251" s="18" t="str">
        <f t="shared" si="428"/>
        <v/>
      </c>
      <c r="AV1251" s="54" t="str">
        <f t="shared" si="429"/>
        <v/>
      </c>
      <c r="AW1251" s="54" t="str">
        <f t="shared" si="430"/>
        <v/>
      </c>
      <c r="AX1251" s="18" t="str">
        <f t="shared" si="431"/>
        <v/>
      </c>
      <c r="AY1251" s="18" t="str">
        <f t="shared" si="432"/>
        <v/>
      </c>
      <c r="BA1251" s="18">
        <f>IF($E1251=AF!$D$6,IF($M1251="Concluída no prazo",2,IF($M1251="Concluída com atraso",1,0)),0)</f>
        <v>0</v>
      </c>
      <c r="BB1251" s="18">
        <f>IF($E1251=AF!$D$6,IF($M1251="Atrasada",2,IF($M1251="Concluída com atraso",1,0)),0)</f>
        <v>0</v>
      </c>
      <c r="BC1251" s="18">
        <v>1.2449999999999999E-2</v>
      </c>
      <c r="BD1251" s="18">
        <f t="shared" si="439"/>
        <v>1.2449999999999999E-2</v>
      </c>
      <c r="BE1251" s="18">
        <f t="shared" si="439"/>
        <v>1.2449999999999999E-2</v>
      </c>
      <c r="BF1251" s="18" t="str">
        <f t="shared" si="433"/>
        <v/>
      </c>
      <c r="BN1251" s="18" t="str">
        <f t="shared" si="434"/>
        <v>s</v>
      </c>
    </row>
    <row r="1252" spans="3:66" ht="50.1" customHeight="1" thickTop="1" thickBot="1" x14ac:dyDescent="0.3">
      <c r="C1252" s="46"/>
      <c r="D1252" s="46"/>
      <c r="E1252" s="46"/>
      <c r="F1252" s="122"/>
      <c r="G1252" s="122"/>
      <c r="H1252" s="78" t="str">
        <f t="shared" si="435"/>
        <v/>
      </c>
      <c r="I1252" s="78" t="str">
        <f t="shared" si="436"/>
        <v/>
      </c>
      <c r="J1252" s="16"/>
      <c r="K1252" s="46" t="str">
        <f t="shared" si="437"/>
        <v/>
      </c>
      <c r="L1252" s="16"/>
      <c r="M1252" s="16"/>
      <c r="N1252" s="46"/>
      <c r="O1252" s="47" t="str">
        <f t="shared" si="440"/>
        <v/>
      </c>
      <c r="P1252" s="47"/>
      <c r="Q1252" s="48" t="str">
        <f>IFERROR(VLOOKUP(E1252,Funcionários!$C$8:$E$207,3,FALSE),"")</f>
        <v/>
      </c>
      <c r="R1252" s="47"/>
      <c r="S1252" s="49" t="str">
        <f t="shared" si="441"/>
        <v/>
      </c>
      <c r="T1252" s="49">
        <v>1.2460000000000001E-2</v>
      </c>
      <c r="U1252" s="48" t="str">
        <f>IF(Funcionários!C1253=0,"",Funcionários!C1253)</f>
        <v/>
      </c>
      <c r="V1252" s="50">
        <f>IF(U1252="",0,IF(COUNTIFS($E$7:$E$3006,U1252,$I$7:$I$3006,'RC'!$E$6)=0,0,COUNTIFS($M$7:$M$3006,"Concluída no prazo",$E$7:$E$3006,U1252,$I$7:$I$3006,'RC'!$E$6)/COUNTIFS($E$7:$E$3006,U1252,$I$7:$I$3006,'RC'!$E$6)))</f>
        <v>0</v>
      </c>
      <c r="W1252" s="49">
        <f>SUMIFS($J$7:$J$3006,$E$7:$E$3006,U1252,$I$7:$I$3006,'RC'!$E$6)+SUMIFS($L$7:$L$3006,$E$7:$E$3006,U1252,$I$7:$I$3006,'RC'!$E$6)</f>
        <v>0</v>
      </c>
      <c r="X1252" s="48">
        <f>COUNTIFS($E$7:$E$3006,U1252,$I$7:$I$3006,'RC'!$E$6)</f>
        <v>0</v>
      </c>
      <c r="Y1252" s="48"/>
      <c r="Z1252" s="51" t="str">
        <f>IF(AQ1252='RC'!$E$6,AC1252*1000+AD1252,"")</f>
        <v/>
      </c>
      <c r="AA1252" s="51" t="str">
        <f>IF(AB1252="","",IF(AQ1252='RC'!$E$6,AC1252*1000-AD1252,""))</f>
        <v/>
      </c>
      <c r="AB1252" s="48" t="str">
        <f>IFERROR(VLOOKUP(E1252,Funcionários!$C$8:$E$207,3,FALSE),"")</f>
        <v/>
      </c>
      <c r="AC1252" s="50" t="str">
        <f>IF(AB1252="","",IF(COUNTIFS($AB$7:$AB$3006,AB1252,$AQ$7:$AQ$3006,'RC'!$E$6)=0,"",COUNTIFS($M$7:$M$3006,"Concluída no prazo",$AB$7:$AB$3006,AB1252,$AQ$7:$AQ$3006,'RC'!$E$6)/COUNTIFS($AB$7:$AB$3006,AB1252,$AQ$7:$AQ$3006,'RC'!$E$6)))</f>
        <v/>
      </c>
      <c r="AD1252" s="48">
        <f>SUMIF($AQ$7:$AQ$3006,'RC'!$E$6,$J$7:$J$3006)+SUMIF($AQ$7:$AQ$3006,'RC'!$E$6,$L$7:$L$3006)</f>
        <v>21</v>
      </c>
      <c r="AF1252" s="48">
        <v>3.7549999999996198E-2</v>
      </c>
      <c r="AG1252" s="48">
        <f>IF(OR(AQ1252="",AQ1252&lt;&gt;'RC'!$E$6,AB1252&lt;&gt;'RC'!$D$21),0,1)</f>
        <v>0</v>
      </c>
      <c r="AH1252" s="48">
        <f t="shared" si="438"/>
        <v>3.7549999999996198E-2</v>
      </c>
      <c r="AI1252" s="48" t="str">
        <f t="shared" si="420"/>
        <v/>
      </c>
      <c r="AJ1252" s="48" t="str">
        <f t="shared" si="421"/>
        <v/>
      </c>
      <c r="AK1252" s="52" t="str">
        <f t="shared" si="422"/>
        <v/>
      </c>
      <c r="AL1252" s="52" t="str">
        <f t="shared" si="423"/>
        <v/>
      </c>
      <c r="AM1252" s="48" t="str">
        <f t="shared" si="424"/>
        <v/>
      </c>
      <c r="AN1252" s="48" t="str">
        <f t="shared" si="425"/>
        <v/>
      </c>
      <c r="AP1252" s="18" t="str">
        <f t="shared" si="426"/>
        <v/>
      </c>
      <c r="AQ1252" s="18" t="str">
        <f t="shared" si="427"/>
        <v/>
      </c>
      <c r="AR1252" s="18">
        <v>3.755E-2</v>
      </c>
      <c r="AS1252" s="18">
        <f>IF(AF!$D$27="Todos",1,IF(M1252=AF!$D$27,1,0))</f>
        <v>1</v>
      </c>
      <c r="AT1252" s="53">
        <f>IF(AND(E1252=AF!$D$6,OR(LT!M1252=AF!$D$27,AF!$D$27="Todos"),OR(AP1252=AF!$E$8,AQ1252=AF!$E$8)),AR1252+AS1252,0)</f>
        <v>0</v>
      </c>
      <c r="AU1252" s="18" t="str">
        <f t="shared" si="428"/>
        <v/>
      </c>
      <c r="AV1252" s="54" t="str">
        <f t="shared" si="429"/>
        <v/>
      </c>
      <c r="AW1252" s="54" t="str">
        <f t="shared" si="430"/>
        <v/>
      </c>
      <c r="AX1252" s="18" t="str">
        <f t="shared" si="431"/>
        <v/>
      </c>
      <c r="AY1252" s="18" t="str">
        <f t="shared" si="432"/>
        <v/>
      </c>
      <c r="BA1252" s="18">
        <f>IF($E1252=AF!$D$6,IF($M1252="Concluída no prazo",2,IF($M1252="Concluída com atraso",1,0)),0)</f>
        <v>0</v>
      </c>
      <c r="BB1252" s="18">
        <f>IF($E1252=AF!$D$6,IF($M1252="Atrasada",2,IF($M1252="Concluída com atraso",1,0)),0)</f>
        <v>0</v>
      </c>
      <c r="BC1252" s="18">
        <v>1.2460000000000001E-2</v>
      </c>
      <c r="BD1252" s="18">
        <f t="shared" si="439"/>
        <v>1.2460000000000001E-2</v>
      </c>
      <c r="BE1252" s="18">
        <f t="shared" si="439"/>
        <v>1.2460000000000001E-2</v>
      </c>
      <c r="BF1252" s="18" t="str">
        <f t="shared" si="433"/>
        <v/>
      </c>
      <c r="BN1252" s="18" t="str">
        <f t="shared" si="434"/>
        <v>s</v>
      </c>
    </row>
    <row r="1253" spans="3:66" ht="50.1" customHeight="1" thickTop="1" thickBot="1" x14ac:dyDescent="0.3">
      <c r="C1253" s="46"/>
      <c r="D1253" s="46"/>
      <c r="E1253" s="46"/>
      <c r="F1253" s="122"/>
      <c r="G1253" s="122"/>
      <c r="H1253" s="78" t="str">
        <f t="shared" si="435"/>
        <v/>
      </c>
      <c r="I1253" s="78" t="str">
        <f t="shared" si="436"/>
        <v/>
      </c>
      <c r="J1253" s="16"/>
      <c r="K1253" s="46" t="str">
        <f t="shared" si="437"/>
        <v/>
      </c>
      <c r="L1253" s="16"/>
      <c r="M1253" s="16"/>
      <c r="N1253" s="46"/>
      <c r="O1253" s="47" t="str">
        <f t="shared" si="440"/>
        <v/>
      </c>
      <c r="P1253" s="47"/>
      <c r="Q1253" s="48" t="str">
        <f>IFERROR(VLOOKUP(E1253,Funcionários!$C$8:$E$207,3,FALSE),"")</f>
        <v/>
      </c>
      <c r="R1253" s="47"/>
      <c r="S1253" s="49" t="str">
        <f t="shared" si="441"/>
        <v/>
      </c>
      <c r="T1253" s="49">
        <v>1.247E-2</v>
      </c>
      <c r="U1253" s="48" t="str">
        <f>IF(Funcionários!C1254=0,"",Funcionários!C1254)</f>
        <v/>
      </c>
      <c r="V1253" s="50">
        <f>IF(U1253="",0,IF(COUNTIFS($E$7:$E$3006,U1253,$I$7:$I$3006,'RC'!$E$6)=0,0,COUNTIFS($M$7:$M$3006,"Concluída no prazo",$E$7:$E$3006,U1253,$I$7:$I$3006,'RC'!$E$6)/COUNTIFS($E$7:$E$3006,U1253,$I$7:$I$3006,'RC'!$E$6)))</f>
        <v>0</v>
      </c>
      <c r="W1253" s="49">
        <f>SUMIFS($J$7:$J$3006,$E$7:$E$3006,U1253,$I$7:$I$3006,'RC'!$E$6)+SUMIFS($L$7:$L$3006,$E$7:$E$3006,U1253,$I$7:$I$3006,'RC'!$E$6)</f>
        <v>0</v>
      </c>
      <c r="X1253" s="48">
        <f>COUNTIFS($E$7:$E$3006,U1253,$I$7:$I$3006,'RC'!$E$6)</f>
        <v>0</v>
      </c>
      <c r="Y1253" s="48"/>
      <c r="Z1253" s="51" t="str">
        <f>IF(AQ1253='RC'!$E$6,AC1253*1000+AD1253,"")</f>
        <v/>
      </c>
      <c r="AA1253" s="51" t="str">
        <f>IF(AB1253="","",IF(AQ1253='RC'!$E$6,AC1253*1000-AD1253,""))</f>
        <v/>
      </c>
      <c r="AB1253" s="48" t="str">
        <f>IFERROR(VLOOKUP(E1253,Funcionários!$C$8:$E$207,3,FALSE),"")</f>
        <v/>
      </c>
      <c r="AC1253" s="50" t="str">
        <f>IF(AB1253="","",IF(COUNTIFS($AB$7:$AB$3006,AB1253,$AQ$7:$AQ$3006,'RC'!$E$6)=0,"",COUNTIFS($M$7:$M$3006,"Concluída no prazo",$AB$7:$AB$3006,AB1253,$AQ$7:$AQ$3006,'RC'!$E$6)/COUNTIFS($AB$7:$AB$3006,AB1253,$AQ$7:$AQ$3006,'RC'!$E$6)))</f>
        <v/>
      </c>
      <c r="AD1253" s="48">
        <f>SUMIF($AQ$7:$AQ$3006,'RC'!$E$6,$J$7:$J$3006)+SUMIF($AQ$7:$AQ$3006,'RC'!$E$6,$L$7:$L$3006)</f>
        <v>21</v>
      </c>
      <c r="AF1253" s="48">
        <v>3.7539999999996201E-2</v>
      </c>
      <c r="AG1253" s="48">
        <f>IF(OR(AQ1253="",AQ1253&lt;&gt;'RC'!$E$6,AB1253&lt;&gt;'RC'!$D$21),0,1)</f>
        <v>0</v>
      </c>
      <c r="AH1253" s="48">
        <f t="shared" si="438"/>
        <v>3.7539999999996201E-2</v>
      </c>
      <c r="AI1253" s="48" t="str">
        <f t="shared" si="420"/>
        <v/>
      </c>
      <c r="AJ1253" s="48" t="str">
        <f t="shared" si="421"/>
        <v/>
      </c>
      <c r="AK1253" s="52" t="str">
        <f t="shared" si="422"/>
        <v/>
      </c>
      <c r="AL1253" s="52" t="str">
        <f t="shared" si="423"/>
        <v/>
      </c>
      <c r="AM1253" s="48" t="str">
        <f t="shared" si="424"/>
        <v/>
      </c>
      <c r="AN1253" s="48" t="str">
        <f t="shared" si="425"/>
        <v/>
      </c>
      <c r="AP1253" s="18" t="str">
        <f t="shared" si="426"/>
        <v/>
      </c>
      <c r="AQ1253" s="18" t="str">
        <f t="shared" si="427"/>
        <v/>
      </c>
      <c r="AR1253" s="18">
        <v>3.7539999999999997E-2</v>
      </c>
      <c r="AS1253" s="18">
        <f>IF(AF!$D$27="Todos",1,IF(M1253=AF!$D$27,1,0))</f>
        <v>1</v>
      </c>
      <c r="AT1253" s="53">
        <f>IF(AND(E1253=AF!$D$6,OR(LT!M1253=AF!$D$27,AF!$D$27="Todos"),OR(AP1253=AF!$E$8,AQ1253=AF!$E$8)),AR1253+AS1253,0)</f>
        <v>0</v>
      </c>
      <c r="AU1253" s="18" t="str">
        <f t="shared" si="428"/>
        <v/>
      </c>
      <c r="AV1253" s="54" t="str">
        <f t="shared" si="429"/>
        <v/>
      </c>
      <c r="AW1253" s="54" t="str">
        <f t="shared" si="430"/>
        <v/>
      </c>
      <c r="AX1253" s="18" t="str">
        <f t="shared" si="431"/>
        <v/>
      </c>
      <c r="AY1253" s="18" t="str">
        <f t="shared" si="432"/>
        <v/>
      </c>
      <c r="BA1253" s="18">
        <f>IF($E1253=AF!$D$6,IF($M1253="Concluída no prazo",2,IF($M1253="Concluída com atraso",1,0)),0)</f>
        <v>0</v>
      </c>
      <c r="BB1253" s="18">
        <f>IF($E1253=AF!$D$6,IF($M1253="Atrasada",2,IF($M1253="Concluída com atraso",1,0)),0)</f>
        <v>0</v>
      </c>
      <c r="BC1253" s="18">
        <v>1.247E-2</v>
      </c>
      <c r="BD1253" s="18">
        <f t="shared" si="439"/>
        <v>1.247E-2</v>
      </c>
      <c r="BE1253" s="18">
        <f t="shared" si="439"/>
        <v>1.247E-2</v>
      </c>
      <c r="BF1253" s="18" t="str">
        <f t="shared" si="433"/>
        <v/>
      </c>
      <c r="BN1253" s="18" t="str">
        <f t="shared" si="434"/>
        <v>s</v>
      </c>
    </row>
    <row r="1254" spans="3:66" ht="50.1" customHeight="1" thickTop="1" thickBot="1" x14ac:dyDescent="0.3">
      <c r="C1254" s="46"/>
      <c r="D1254" s="46"/>
      <c r="E1254" s="46"/>
      <c r="F1254" s="122"/>
      <c r="G1254" s="122"/>
      <c r="H1254" s="78" t="str">
        <f t="shared" si="435"/>
        <v/>
      </c>
      <c r="I1254" s="78" t="str">
        <f t="shared" si="436"/>
        <v/>
      </c>
      <c r="J1254" s="16"/>
      <c r="K1254" s="46" t="str">
        <f t="shared" si="437"/>
        <v/>
      </c>
      <c r="L1254" s="16"/>
      <c r="M1254" s="16"/>
      <c r="N1254" s="46"/>
      <c r="O1254" s="47" t="str">
        <f t="shared" si="440"/>
        <v/>
      </c>
      <c r="P1254" s="47"/>
      <c r="Q1254" s="48" t="str">
        <f>IFERROR(VLOOKUP(E1254,Funcionários!$C$8:$E$207,3,FALSE),"")</f>
        <v/>
      </c>
      <c r="R1254" s="47"/>
      <c r="S1254" s="49" t="str">
        <f t="shared" si="441"/>
        <v/>
      </c>
      <c r="T1254" s="49">
        <v>1.248E-2</v>
      </c>
      <c r="U1254" s="48" t="str">
        <f>IF(Funcionários!C1255=0,"",Funcionários!C1255)</f>
        <v/>
      </c>
      <c r="V1254" s="50">
        <f>IF(U1254="",0,IF(COUNTIFS($E$7:$E$3006,U1254,$I$7:$I$3006,'RC'!$E$6)=0,0,COUNTIFS($M$7:$M$3006,"Concluída no prazo",$E$7:$E$3006,U1254,$I$7:$I$3006,'RC'!$E$6)/COUNTIFS($E$7:$E$3006,U1254,$I$7:$I$3006,'RC'!$E$6)))</f>
        <v>0</v>
      </c>
      <c r="W1254" s="49">
        <f>SUMIFS($J$7:$J$3006,$E$7:$E$3006,U1254,$I$7:$I$3006,'RC'!$E$6)+SUMIFS($L$7:$L$3006,$E$7:$E$3006,U1254,$I$7:$I$3006,'RC'!$E$6)</f>
        <v>0</v>
      </c>
      <c r="X1254" s="48">
        <f>COUNTIFS($E$7:$E$3006,U1254,$I$7:$I$3006,'RC'!$E$6)</f>
        <v>0</v>
      </c>
      <c r="Y1254" s="48"/>
      <c r="Z1254" s="51" t="str">
        <f>IF(AQ1254='RC'!$E$6,AC1254*1000+AD1254,"")</f>
        <v/>
      </c>
      <c r="AA1254" s="51" t="str">
        <f>IF(AB1254="","",IF(AQ1254='RC'!$E$6,AC1254*1000-AD1254,""))</f>
        <v/>
      </c>
      <c r="AB1254" s="48" t="str">
        <f>IFERROR(VLOOKUP(E1254,Funcionários!$C$8:$E$207,3,FALSE),"")</f>
        <v/>
      </c>
      <c r="AC1254" s="50" t="str">
        <f>IF(AB1254="","",IF(COUNTIFS($AB$7:$AB$3006,AB1254,$AQ$7:$AQ$3006,'RC'!$E$6)=0,"",COUNTIFS($M$7:$M$3006,"Concluída no prazo",$AB$7:$AB$3006,AB1254,$AQ$7:$AQ$3006,'RC'!$E$6)/COUNTIFS($AB$7:$AB$3006,AB1254,$AQ$7:$AQ$3006,'RC'!$E$6)))</f>
        <v/>
      </c>
      <c r="AD1254" s="48">
        <f>SUMIF($AQ$7:$AQ$3006,'RC'!$E$6,$J$7:$J$3006)+SUMIF($AQ$7:$AQ$3006,'RC'!$E$6,$L$7:$L$3006)</f>
        <v>21</v>
      </c>
      <c r="AF1254" s="48">
        <v>3.7529999999996198E-2</v>
      </c>
      <c r="AG1254" s="48">
        <f>IF(OR(AQ1254="",AQ1254&lt;&gt;'RC'!$E$6,AB1254&lt;&gt;'RC'!$D$21),0,1)</f>
        <v>0</v>
      </c>
      <c r="AH1254" s="48">
        <f t="shared" si="438"/>
        <v>3.7529999999996198E-2</v>
      </c>
      <c r="AI1254" s="48" t="str">
        <f t="shared" si="420"/>
        <v/>
      </c>
      <c r="AJ1254" s="48" t="str">
        <f t="shared" si="421"/>
        <v/>
      </c>
      <c r="AK1254" s="52" t="str">
        <f t="shared" si="422"/>
        <v/>
      </c>
      <c r="AL1254" s="52" t="str">
        <f t="shared" si="423"/>
        <v/>
      </c>
      <c r="AM1254" s="48" t="str">
        <f t="shared" si="424"/>
        <v/>
      </c>
      <c r="AN1254" s="48" t="str">
        <f t="shared" si="425"/>
        <v/>
      </c>
      <c r="AP1254" s="18" t="str">
        <f t="shared" si="426"/>
        <v/>
      </c>
      <c r="AQ1254" s="18" t="str">
        <f t="shared" si="427"/>
        <v/>
      </c>
      <c r="AR1254" s="18">
        <v>3.7530000000000001E-2</v>
      </c>
      <c r="AS1254" s="18">
        <f>IF(AF!$D$27="Todos",1,IF(M1254=AF!$D$27,1,0))</f>
        <v>1</v>
      </c>
      <c r="AT1254" s="53">
        <f>IF(AND(E1254=AF!$D$6,OR(LT!M1254=AF!$D$27,AF!$D$27="Todos"),OR(AP1254=AF!$E$8,AQ1254=AF!$E$8)),AR1254+AS1254,0)</f>
        <v>0</v>
      </c>
      <c r="AU1254" s="18" t="str">
        <f t="shared" si="428"/>
        <v/>
      </c>
      <c r="AV1254" s="54" t="str">
        <f t="shared" si="429"/>
        <v/>
      </c>
      <c r="AW1254" s="54" t="str">
        <f t="shared" si="430"/>
        <v/>
      </c>
      <c r="AX1254" s="18" t="str">
        <f t="shared" si="431"/>
        <v/>
      </c>
      <c r="AY1254" s="18" t="str">
        <f t="shared" si="432"/>
        <v/>
      </c>
      <c r="BA1254" s="18">
        <f>IF($E1254=AF!$D$6,IF($M1254="Concluída no prazo",2,IF($M1254="Concluída com atraso",1,0)),0)</f>
        <v>0</v>
      </c>
      <c r="BB1254" s="18">
        <f>IF($E1254=AF!$D$6,IF($M1254="Atrasada",2,IF($M1254="Concluída com atraso",1,0)),0)</f>
        <v>0</v>
      </c>
      <c r="BC1254" s="18">
        <v>1.248E-2</v>
      </c>
      <c r="BD1254" s="18">
        <f t="shared" si="439"/>
        <v>1.248E-2</v>
      </c>
      <c r="BE1254" s="18">
        <f t="shared" si="439"/>
        <v>1.248E-2</v>
      </c>
      <c r="BF1254" s="18" t="str">
        <f t="shared" si="433"/>
        <v/>
      </c>
      <c r="BN1254" s="18" t="str">
        <f t="shared" si="434"/>
        <v>s</v>
      </c>
    </row>
    <row r="1255" spans="3:66" ht="50.1" customHeight="1" thickTop="1" thickBot="1" x14ac:dyDescent="0.3">
      <c r="C1255" s="46"/>
      <c r="D1255" s="46"/>
      <c r="E1255" s="46"/>
      <c r="F1255" s="122"/>
      <c r="G1255" s="122"/>
      <c r="H1255" s="78" t="str">
        <f t="shared" si="435"/>
        <v/>
      </c>
      <c r="I1255" s="78" t="str">
        <f t="shared" si="436"/>
        <v/>
      </c>
      <c r="J1255" s="16"/>
      <c r="K1255" s="46" t="str">
        <f t="shared" si="437"/>
        <v/>
      </c>
      <c r="L1255" s="16"/>
      <c r="M1255" s="16"/>
      <c r="N1255" s="46"/>
      <c r="O1255" s="47" t="str">
        <f t="shared" si="440"/>
        <v/>
      </c>
      <c r="P1255" s="47"/>
      <c r="Q1255" s="48" t="str">
        <f>IFERROR(VLOOKUP(E1255,Funcionários!$C$8:$E$207,3,FALSE),"")</f>
        <v/>
      </c>
      <c r="R1255" s="47"/>
      <c r="S1255" s="49" t="str">
        <f t="shared" si="441"/>
        <v/>
      </c>
      <c r="T1255" s="49">
        <v>1.2489999999999999E-2</v>
      </c>
      <c r="U1255" s="48" t="str">
        <f>IF(Funcionários!C1256=0,"",Funcionários!C1256)</f>
        <v/>
      </c>
      <c r="V1255" s="50">
        <f>IF(U1255="",0,IF(COUNTIFS($E$7:$E$3006,U1255,$I$7:$I$3006,'RC'!$E$6)=0,0,COUNTIFS($M$7:$M$3006,"Concluída no prazo",$E$7:$E$3006,U1255,$I$7:$I$3006,'RC'!$E$6)/COUNTIFS($E$7:$E$3006,U1255,$I$7:$I$3006,'RC'!$E$6)))</f>
        <v>0</v>
      </c>
      <c r="W1255" s="49">
        <f>SUMIFS($J$7:$J$3006,$E$7:$E$3006,U1255,$I$7:$I$3006,'RC'!$E$6)+SUMIFS($L$7:$L$3006,$E$7:$E$3006,U1255,$I$7:$I$3006,'RC'!$E$6)</f>
        <v>0</v>
      </c>
      <c r="X1255" s="48">
        <f>COUNTIFS($E$7:$E$3006,U1255,$I$7:$I$3006,'RC'!$E$6)</f>
        <v>0</v>
      </c>
      <c r="Y1255" s="48"/>
      <c r="Z1255" s="51" t="str">
        <f>IF(AQ1255='RC'!$E$6,AC1255*1000+AD1255,"")</f>
        <v/>
      </c>
      <c r="AA1255" s="51" t="str">
        <f>IF(AB1255="","",IF(AQ1255='RC'!$E$6,AC1255*1000-AD1255,""))</f>
        <v/>
      </c>
      <c r="AB1255" s="48" t="str">
        <f>IFERROR(VLOOKUP(E1255,Funcionários!$C$8:$E$207,3,FALSE),"")</f>
        <v/>
      </c>
      <c r="AC1255" s="50" t="str">
        <f>IF(AB1255="","",IF(COUNTIFS($AB$7:$AB$3006,AB1255,$AQ$7:$AQ$3006,'RC'!$E$6)=0,"",COUNTIFS($M$7:$M$3006,"Concluída no prazo",$AB$7:$AB$3006,AB1255,$AQ$7:$AQ$3006,'RC'!$E$6)/COUNTIFS($AB$7:$AB$3006,AB1255,$AQ$7:$AQ$3006,'RC'!$E$6)))</f>
        <v/>
      </c>
      <c r="AD1255" s="48">
        <f>SUMIF($AQ$7:$AQ$3006,'RC'!$E$6,$J$7:$J$3006)+SUMIF($AQ$7:$AQ$3006,'RC'!$E$6,$L$7:$L$3006)</f>
        <v>21</v>
      </c>
      <c r="AF1255" s="48">
        <v>3.7519999999996202E-2</v>
      </c>
      <c r="AG1255" s="48">
        <f>IF(OR(AQ1255="",AQ1255&lt;&gt;'RC'!$E$6,AB1255&lt;&gt;'RC'!$D$21),0,1)</f>
        <v>0</v>
      </c>
      <c r="AH1255" s="48">
        <f t="shared" si="438"/>
        <v>3.7519999999996202E-2</v>
      </c>
      <c r="AI1255" s="48" t="str">
        <f t="shared" si="420"/>
        <v/>
      </c>
      <c r="AJ1255" s="48" t="str">
        <f t="shared" si="421"/>
        <v/>
      </c>
      <c r="AK1255" s="52" t="str">
        <f t="shared" si="422"/>
        <v/>
      </c>
      <c r="AL1255" s="52" t="str">
        <f t="shared" si="423"/>
        <v/>
      </c>
      <c r="AM1255" s="48" t="str">
        <f t="shared" si="424"/>
        <v/>
      </c>
      <c r="AN1255" s="48" t="str">
        <f t="shared" si="425"/>
        <v/>
      </c>
      <c r="AP1255" s="18" t="str">
        <f t="shared" si="426"/>
        <v/>
      </c>
      <c r="AQ1255" s="18" t="str">
        <f t="shared" si="427"/>
        <v/>
      </c>
      <c r="AR1255" s="18">
        <v>3.7519999999999998E-2</v>
      </c>
      <c r="AS1255" s="18">
        <f>IF(AF!$D$27="Todos",1,IF(M1255=AF!$D$27,1,0))</f>
        <v>1</v>
      </c>
      <c r="AT1255" s="53">
        <f>IF(AND(E1255=AF!$D$6,OR(LT!M1255=AF!$D$27,AF!$D$27="Todos"),OR(AP1255=AF!$E$8,AQ1255=AF!$E$8)),AR1255+AS1255,0)</f>
        <v>0</v>
      </c>
      <c r="AU1255" s="18" t="str">
        <f t="shared" si="428"/>
        <v/>
      </c>
      <c r="AV1255" s="54" t="str">
        <f t="shared" si="429"/>
        <v/>
      </c>
      <c r="AW1255" s="54" t="str">
        <f t="shared" si="430"/>
        <v/>
      </c>
      <c r="AX1255" s="18" t="str">
        <f t="shared" si="431"/>
        <v/>
      </c>
      <c r="AY1255" s="18" t="str">
        <f t="shared" si="432"/>
        <v/>
      </c>
      <c r="BA1255" s="18">
        <f>IF($E1255=AF!$D$6,IF($M1255="Concluída no prazo",2,IF($M1255="Concluída com atraso",1,0)),0)</f>
        <v>0</v>
      </c>
      <c r="BB1255" s="18">
        <f>IF($E1255=AF!$D$6,IF($M1255="Atrasada",2,IF($M1255="Concluída com atraso",1,0)),0)</f>
        <v>0</v>
      </c>
      <c r="BC1255" s="18">
        <v>1.2489999999999999E-2</v>
      </c>
      <c r="BD1255" s="18">
        <f t="shared" si="439"/>
        <v>1.2489999999999999E-2</v>
      </c>
      <c r="BE1255" s="18">
        <f t="shared" si="439"/>
        <v>1.2489999999999999E-2</v>
      </c>
      <c r="BF1255" s="18" t="str">
        <f t="shared" si="433"/>
        <v/>
      </c>
      <c r="BN1255" s="18" t="str">
        <f t="shared" si="434"/>
        <v>s</v>
      </c>
    </row>
    <row r="1256" spans="3:66" ht="50.1" customHeight="1" thickTop="1" thickBot="1" x14ac:dyDescent="0.3">
      <c r="C1256" s="46"/>
      <c r="D1256" s="46"/>
      <c r="E1256" s="46"/>
      <c r="F1256" s="122"/>
      <c r="G1256" s="122"/>
      <c r="H1256" s="78" t="str">
        <f t="shared" si="435"/>
        <v/>
      </c>
      <c r="I1256" s="78" t="str">
        <f t="shared" si="436"/>
        <v/>
      </c>
      <c r="J1256" s="16"/>
      <c r="K1256" s="46" t="str">
        <f t="shared" si="437"/>
        <v/>
      </c>
      <c r="L1256" s="16"/>
      <c r="M1256" s="16"/>
      <c r="N1256" s="46"/>
      <c r="O1256" s="47" t="str">
        <f t="shared" si="440"/>
        <v/>
      </c>
      <c r="P1256" s="47"/>
      <c r="Q1256" s="48" t="str">
        <f>IFERROR(VLOOKUP(E1256,Funcionários!$C$8:$E$207,3,FALSE),"")</f>
        <v/>
      </c>
      <c r="R1256" s="47"/>
      <c r="S1256" s="49" t="str">
        <f t="shared" si="441"/>
        <v/>
      </c>
      <c r="T1256" s="49">
        <v>1.2500000000000001E-2</v>
      </c>
      <c r="U1256" s="48" t="str">
        <f>IF(Funcionários!C1257=0,"",Funcionários!C1257)</f>
        <v/>
      </c>
      <c r="V1256" s="50">
        <f>IF(U1256="",0,IF(COUNTIFS($E$7:$E$3006,U1256,$I$7:$I$3006,'RC'!$E$6)=0,0,COUNTIFS($M$7:$M$3006,"Concluída no prazo",$E$7:$E$3006,U1256,$I$7:$I$3006,'RC'!$E$6)/COUNTIFS($E$7:$E$3006,U1256,$I$7:$I$3006,'RC'!$E$6)))</f>
        <v>0</v>
      </c>
      <c r="W1256" s="49">
        <f>SUMIFS($J$7:$J$3006,$E$7:$E$3006,U1256,$I$7:$I$3006,'RC'!$E$6)+SUMIFS($L$7:$L$3006,$E$7:$E$3006,U1256,$I$7:$I$3006,'RC'!$E$6)</f>
        <v>0</v>
      </c>
      <c r="X1256" s="48">
        <f>COUNTIFS($E$7:$E$3006,U1256,$I$7:$I$3006,'RC'!$E$6)</f>
        <v>0</v>
      </c>
      <c r="Y1256" s="48"/>
      <c r="Z1256" s="51" t="str">
        <f>IF(AQ1256='RC'!$E$6,AC1256*1000+AD1256,"")</f>
        <v/>
      </c>
      <c r="AA1256" s="51" t="str">
        <f>IF(AB1256="","",IF(AQ1256='RC'!$E$6,AC1256*1000-AD1256,""))</f>
        <v/>
      </c>
      <c r="AB1256" s="48" t="str">
        <f>IFERROR(VLOOKUP(E1256,Funcionários!$C$8:$E$207,3,FALSE),"")</f>
        <v/>
      </c>
      <c r="AC1256" s="50" t="str">
        <f>IF(AB1256="","",IF(COUNTIFS($AB$7:$AB$3006,AB1256,$AQ$7:$AQ$3006,'RC'!$E$6)=0,"",COUNTIFS($M$7:$M$3006,"Concluída no prazo",$AB$7:$AB$3006,AB1256,$AQ$7:$AQ$3006,'RC'!$E$6)/COUNTIFS($AB$7:$AB$3006,AB1256,$AQ$7:$AQ$3006,'RC'!$E$6)))</f>
        <v/>
      </c>
      <c r="AD1256" s="48">
        <f>SUMIF($AQ$7:$AQ$3006,'RC'!$E$6,$J$7:$J$3006)+SUMIF($AQ$7:$AQ$3006,'RC'!$E$6,$L$7:$L$3006)</f>
        <v>21</v>
      </c>
      <c r="AF1256" s="48">
        <v>3.7509999999996199E-2</v>
      </c>
      <c r="AG1256" s="48">
        <f>IF(OR(AQ1256="",AQ1256&lt;&gt;'RC'!$E$6,AB1256&lt;&gt;'RC'!$D$21),0,1)</f>
        <v>0</v>
      </c>
      <c r="AH1256" s="48">
        <f t="shared" si="438"/>
        <v>3.7509999999996199E-2</v>
      </c>
      <c r="AI1256" s="48" t="str">
        <f t="shared" si="420"/>
        <v/>
      </c>
      <c r="AJ1256" s="48" t="str">
        <f t="shared" si="421"/>
        <v/>
      </c>
      <c r="AK1256" s="52" t="str">
        <f t="shared" si="422"/>
        <v/>
      </c>
      <c r="AL1256" s="52" t="str">
        <f t="shared" si="423"/>
        <v/>
      </c>
      <c r="AM1256" s="48" t="str">
        <f t="shared" si="424"/>
        <v/>
      </c>
      <c r="AN1256" s="48" t="str">
        <f t="shared" si="425"/>
        <v/>
      </c>
      <c r="AP1256" s="18" t="str">
        <f t="shared" si="426"/>
        <v/>
      </c>
      <c r="AQ1256" s="18" t="str">
        <f t="shared" si="427"/>
        <v/>
      </c>
      <c r="AR1256" s="18">
        <v>3.7510000000000002E-2</v>
      </c>
      <c r="AS1256" s="18">
        <f>IF(AF!$D$27="Todos",1,IF(M1256=AF!$D$27,1,0))</f>
        <v>1</v>
      </c>
      <c r="AT1256" s="53">
        <f>IF(AND(E1256=AF!$D$6,OR(LT!M1256=AF!$D$27,AF!$D$27="Todos"),OR(AP1256=AF!$E$8,AQ1256=AF!$E$8)),AR1256+AS1256,0)</f>
        <v>0</v>
      </c>
      <c r="AU1256" s="18" t="str">
        <f t="shared" si="428"/>
        <v/>
      </c>
      <c r="AV1256" s="54" t="str">
        <f t="shared" si="429"/>
        <v/>
      </c>
      <c r="AW1256" s="54" t="str">
        <f t="shared" si="430"/>
        <v/>
      </c>
      <c r="AX1256" s="18" t="str">
        <f t="shared" si="431"/>
        <v/>
      </c>
      <c r="AY1256" s="18" t="str">
        <f t="shared" si="432"/>
        <v/>
      </c>
      <c r="BA1256" s="18">
        <f>IF($E1256=AF!$D$6,IF($M1256="Concluída no prazo",2,IF($M1256="Concluída com atraso",1,0)),0)</f>
        <v>0</v>
      </c>
      <c r="BB1256" s="18">
        <f>IF($E1256=AF!$D$6,IF($M1256="Atrasada",2,IF($M1256="Concluída com atraso",1,0)),0)</f>
        <v>0</v>
      </c>
      <c r="BC1256" s="18">
        <v>1.2500000000000001E-2</v>
      </c>
      <c r="BD1256" s="18">
        <f t="shared" si="439"/>
        <v>1.2500000000000001E-2</v>
      </c>
      <c r="BE1256" s="18">
        <f t="shared" si="439"/>
        <v>1.2500000000000001E-2</v>
      </c>
      <c r="BF1256" s="18" t="str">
        <f t="shared" si="433"/>
        <v/>
      </c>
      <c r="BN1256" s="18" t="str">
        <f t="shared" si="434"/>
        <v>s</v>
      </c>
    </row>
    <row r="1257" spans="3:66" ht="50.1" customHeight="1" thickTop="1" thickBot="1" x14ac:dyDescent="0.3">
      <c r="C1257" s="46"/>
      <c r="D1257" s="46"/>
      <c r="E1257" s="46"/>
      <c r="F1257" s="122"/>
      <c r="G1257" s="122"/>
      <c r="H1257" s="78" t="str">
        <f t="shared" si="435"/>
        <v/>
      </c>
      <c r="I1257" s="78" t="str">
        <f t="shared" si="436"/>
        <v/>
      </c>
      <c r="J1257" s="16"/>
      <c r="K1257" s="46" t="str">
        <f t="shared" si="437"/>
        <v/>
      </c>
      <c r="L1257" s="16"/>
      <c r="M1257" s="16"/>
      <c r="N1257" s="46"/>
      <c r="O1257" s="47" t="str">
        <f t="shared" si="440"/>
        <v/>
      </c>
      <c r="P1257" s="47"/>
      <c r="Q1257" s="48" t="str">
        <f>IFERROR(VLOOKUP(E1257,Funcionários!$C$8:$E$207,3,FALSE),"")</f>
        <v/>
      </c>
      <c r="R1257" s="47"/>
      <c r="S1257" s="49" t="str">
        <f t="shared" si="441"/>
        <v/>
      </c>
      <c r="T1257" s="49">
        <v>1.251E-2</v>
      </c>
      <c r="U1257" s="48" t="str">
        <f>IF(Funcionários!C1258=0,"",Funcionários!C1258)</f>
        <v/>
      </c>
      <c r="V1257" s="50">
        <f>IF(U1257="",0,IF(COUNTIFS($E$7:$E$3006,U1257,$I$7:$I$3006,'RC'!$E$6)=0,0,COUNTIFS($M$7:$M$3006,"Concluída no prazo",$E$7:$E$3006,U1257,$I$7:$I$3006,'RC'!$E$6)/COUNTIFS($E$7:$E$3006,U1257,$I$7:$I$3006,'RC'!$E$6)))</f>
        <v>0</v>
      </c>
      <c r="W1257" s="49">
        <f>SUMIFS($J$7:$J$3006,$E$7:$E$3006,U1257,$I$7:$I$3006,'RC'!$E$6)+SUMIFS($L$7:$L$3006,$E$7:$E$3006,U1257,$I$7:$I$3006,'RC'!$E$6)</f>
        <v>0</v>
      </c>
      <c r="X1257" s="48">
        <f>COUNTIFS($E$7:$E$3006,U1257,$I$7:$I$3006,'RC'!$E$6)</f>
        <v>0</v>
      </c>
      <c r="Y1257" s="48"/>
      <c r="Z1257" s="51" t="str">
        <f>IF(AQ1257='RC'!$E$6,AC1257*1000+AD1257,"")</f>
        <v/>
      </c>
      <c r="AA1257" s="51" t="str">
        <f>IF(AB1257="","",IF(AQ1257='RC'!$E$6,AC1257*1000-AD1257,""))</f>
        <v/>
      </c>
      <c r="AB1257" s="48" t="str">
        <f>IFERROR(VLOOKUP(E1257,Funcionários!$C$8:$E$207,3,FALSE),"")</f>
        <v/>
      </c>
      <c r="AC1257" s="50" t="str">
        <f>IF(AB1257="","",IF(COUNTIFS($AB$7:$AB$3006,AB1257,$AQ$7:$AQ$3006,'RC'!$E$6)=0,"",COUNTIFS($M$7:$M$3006,"Concluída no prazo",$AB$7:$AB$3006,AB1257,$AQ$7:$AQ$3006,'RC'!$E$6)/COUNTIFS($AB$7:$AB$3006,AB1257,$AQ$7:$AQ$3006,'RC'!$E$6)))</f>
        <v/>
      </c>
      <c r="AD1257" s="48">
        <f>SUMIF($AQ$7:$AQ$3006,'RC'!$E$6,$J$7:$J$3006)+SUMIF($AQ$7:$AQ$3006,'RC'!$E$6,$L$7:$L$3006)</f>
        <v>21</v>
      </c>
      <c r="AF1257" s="48">
        <v>3.7499999999996203E-2</v>
      </c>
      <c r="AG1257" s="48">
        <f>IF(OR(AQ1257="",AQ1257&lt;&gt;'RC'!$E$6,AB1257&lt;&gt;'RC'!$D$21),0,1)</f>
        <v>0</v>
      </c>
      <c r="AH1257" s="48">
        <f t="shared" si="438"/>
        <v>3.7499999999996203E-2</v>
      </c>
      <c r="AI1257" s="48" t="str">
        <f t="shared" si="420"/>
        <v/>
      </c>
      <c r="AJ1257" s="48" t="str">
        <f t="shared" si="421"/>
        <v/>
      </c>
      <c r="AK1257" s="52" t="str">
        <f t="shared" si="422"/>
        <v/>
      </c>
      <c r="AL1257" s="52" t="str">
        <f t="shared" si="423"/>
        <v/>
      </c>
      <c r="AM1257" s="48" t="str">
        <f t="shared" si="424"/>
        <v/>
      </c>
      <c r="AN1257" s="48" t="str">
        <f t="shared" si="425"/>
        <v/>
      </c>
      <c r="AP1257" s="18" t="str">
        <f t="shared" si="426"/>
        <v/>
      </c>
      <c r="AQ1257" s="18" t="str">
        <f t="shared" si="427"/>
        <v/>
      </c>
      <c r="AR1257" s="18">
        <v>3.7499999999999999E-2</v>
      </c>
      <c r="AS1257" s="18">
        <f>IF(AF!$D$27="Todos",1,IF(M1257=AF!$D$27,1,0))</f>
        <v>1</v>
      </c>
      <c r="AT1257" s="53">
        <f>IF(AND(E1257=AF!$D$6,OR(LT!M1257=AF!$D$27,AF!$D$27="Todos"),OR(AP1257=AF!$E$8,AQ1257=AF!$E$8)),AR1257+AS1257,0)</f>
        <v>0</v>
      </c>
      <c r="AU1257" s="18" t="str">
        <f t="shared" si="428"/>
        <v/>
      </c>
      <c r="AV1257" s="54" t="str">
        <f t="shared" si="429"/>
        <v/>
      </c>
      <c r="AW1257" s="54" t="str">
        <f t="shared" si="430"/>
        <v/>
      </c>
      <c r="AX1257" s="18" t="str">
        <f t="shared" si="431"/>
        <v/>
      </c>
      <c r="AY1257" s="18" t="str">
        <f t="shared" si="432"/>
        <v/>
      </c>
      <c r="BA1257" s="18">
        <f>IF($E1257=AF!$D$6,IF($M1257="Concluída no prazo",2,IF($M1257="Concluída com atraso",1,0)),0)</f>
        <v>0</v>
      </c>
      <c r="BB1257" s="18">
        <f>IF($E1257=AF!$D$6,IF($M1257="Atrasada",2,IF($M1257="Concluída com atraso",1,0)),0)</f>
        <v>0</v>
      </c>
      <c r="BC1257" s="18">
        <v>1.251E-2</v>
      </c>
      <c r="BD1257" s="18">
        <f t="shared" si="439"/>
        <v>1.251E-2</v>
      </c>
      <c r="BE1257" s="18">
        <f t="shared" si="439"/>
        <v>1.251E-2</v>
      </c>
      <c r="BF1257" s="18" t="str">
        <f t="shared" si="433"/>
        <v/>
      </c>
      <c r="BN1257" s="18" t="str">
        <f t="shared" si="434"/>
        <v>s</v>
      </c>
    </row>
    <row r="1258" spans="3:66" ht="50.1" customHeight="1" thickTop="1" thickBot="1" x14ac:dyDescent="0.3">
      <c r="C1258" s="46"/>
      <c r="D1258" s="46"/>
      <c r="E1258" s="46"/>
      <c r="F1258" s="122"/>
      <c r="G1258" s="122"/>
      <c r="H1258" s="78" t="str">
        <f t="shared" si="435"/>
        <v/>
      </c>
      <c r="I1258" s="78" t="str">
        <f t="shared" si="436"/>
        <v/>
      </c>
      <c r="J1258" s="16"/>
      <c r="K1258" s="46" t="str">
        <f t="shared" si="437"/>
        <v/>
      </c>
      <c r="L1258" s="16"/>
      <c r="M1258" s="16"/>
      <c r="N1258" s="46"/>
      <c r="O1258" s="47" t="str">
        <f t="shared" si="440"/>
        <v/>
      </c>
      <c r="P1258" s="47"/>
      <c r="Q1258" s="48" t="str">
        <f>IFERROR(VLOOKUP(E1258,Funcionários!$C$8:$E$207,3,FALSE),"")</f>
        <v/>
      </c>
      <c r="R1258" s="47"/>
      <c r="S1258" s="49" t="str">
        <f t="shared" si="441"/>
        <v/>
      </c>
      <c r="T1258" s="49">
        <v>1.252E-2</v>
      </c>
      <c r="U1258" s="48" t="str">
        <f>IF(Funcionários!C1259=0,"",Funcionários!C1259)</f>
        <v/>
      </c>
      <c r="V1258" s="50">
        <f>IF(U1258="",0,IF(COUNTIFS($E$7:$E$3006,U1258,$I$7:$I$3006,'RC'!$E$6)=0,0,COUNTIFS($M$7:$M$3006,"Concluída no prazo",$E$7:$E$3006,U1258,$I$7:$I$3006,'RC'!$E$6)/COUNTIFS($E$7:$E$3006,U1258,$I$7:$I$3006,'RC'!$E$6)))</f>
        <v>0</v>
      </c>
      <c r="W1258" s="49">
        <f>SUMIFS($J$7:$J$3006,$E$7:$E$3006,U1258,$I$7:$I$3006,'RC'!$E$6)+SUMIFS($L$7:$L$3006,$E$7:$E$3006,U1258,$I$7:$I$3006,'RC'!$E$6)</f>
        <v>0</v>
      </c>
      <c r="X1258" s="48">
        <f>COUNTIFS($E$7:$E$3006,U1258,$I$7:$I$3006,'RC'!$E$6)</f>
        <v>0</v>
      </c>
      <c r="Y1258" s="48"/>
      <c r="Z1258" s="51" t="str">
        <f>IF(AQ1258='RC'!$E$6,AC1258*1000+AD1258,"")</f>
        <v/>
      </c>
      <c r="AA1258" s="51" t="str">
        <f>IF(AB1258="","",IF(AQ1258='RC'!$E$6,AC1258*1000-AD1258,""))</f>
        <v/>
      </c>
      <c r="AB1258" s="48" t="str">
        <f>IFERROR(VLOOKUP(E1258,Funcionários!$C$8:$E$207,3,FALSE),"")</f>
        <v/>
      </c>
      <c r="AC1258" s="50" t="str">
        <f>IF(AB1258="","",IF(COUNTIFS($AB$7:$AB$3006,AB1258,$AQ$7:$AQ$3006,'RC'!$E$6)=0,"",COUNTIFS($M$7:$M$3006,"Concluída no prazo",$AB$7:$AB$3006,AB1258,$AQ$7:$AQ$3006,'RC'!$E$6)/COUNTIFS($AB$7:$AB$3006,AB1258,$AQ$7:$AQ$3006,'RC'!$E$6)))</f>
        <v/>
      </c>
      <c r="AD1258" s="48">
        <f>SUMIF($AQ$7:$AQ$3006,'RC'!$E$6,$J$7:$J$3006)+SUMIF($AQ$7:$AQ$3006,'RC'!$E$6,$L$7:$L$3006)</f>
        <v>21</v>
      </c>
      <c r="AF1258" s="48">
        <v>3.74899999999962E-2</v>
      </c>
      <c r="AG1258" s="48">
        <f>IF(OR(AQ1258="",AQ1258&lt;&gt;'RC'!$E$6,AB1258&lt;&gt;'RC'!$D$21),0,1)</f>
        <v>0</v>
      </c>
      <c r="AH1258" s="48">
        <f t="shared" si="438"/>
        <v>3.74899999999962E-2</v>
      </c>
      <c r="AI1258" s="48" t="str">
        <f t="shared" si="420"/>
        <v/>
      </c>
      <c r="AJ1258" s="48" t="str">
        <f t="shared" si="421"/>
        <v/>
      </c>
      <c r="AK1258" s="52" t="str">
        <f t="shared" si="422"/>
        <v/>
      </c>
      <c r="AL1258" s="52" t="str">
        <f t="shared" si="423"/>
        <v/>
      </c>
      <c r="AM1258" s="48" t="str">
        <f t="shared" si="424"/>
        <v/>
      </c>
      <c r="AN1258" s="48" t="str">
        <f t="shared" si="425"/>
        <v/>
      </c>
      <c r="AP1258" s="18" t="str">
        <f t="shared" si="426"/>
        <v/>
      </c>
      <c r="AQ1258" s="18" t="str">
        <f t="shared" si="427"/>
        <v/>
      </c>
      <c r="AR1258" s="18">
        <v>3.7490000000000002E-2</v>
      </c>
      <c r="AS1258" s="18">
        <f>IF(AF!$D$27="Todos",1,IF(M1258=AF!$D$27,1,0))</f>
        <v>1</v>
      </c>
      <c r="AT1258" s="53">
        <f>IF(AND(E1258=AF!$D$6,OR(LT!M1258=AF!$D$27,AF!$D$27="Todos"),OR(AP1258=AF!$E$8,AQ1258=AF!$E$8)),AR1258+AS1258,0)</f>
        <v>0</v>
      </c>
      <c r="AU1258" s="18" t="str">
        <f t="shared" si="428"/>
        <v/>
      </c>
      <c r="AV1258" s="54" t="str">
        <f t="shared" si="429"/>
        <v/>
      </c>
      <c r="AW1258" s="54" t="str">
        <f t="shared" si="430"/>
        <v/>
      </c>
      <c r="AX1258" s="18" t="str">
        <f t="shared" si="431"/>
        <v/>
      </c>
      <c r="AY1258" s="18" t="str">
        <f t="shared" si="432"/>
        <v/>
      </c>
      <c r="BA1258" s="18">
        <f>IF($E1258=AF!$D$6,IF($M1258="Concluída no prazo",2,IF($M1258="Concluída com atraso",1,0)),0)</f>
        <v>0</v>
      </c>
      <c r="BB1258" s="18">
        <f>IF($E1258=AF!$D$6,IF($M1258="Atrasada",2,IF($M1258="Concluída com atraso",1,0)),0)</f>
        <v>0</v>
      </c>
      <c r="BC1258" s="18">
        <v>1.252E-2</v>
      </c>
      <c r="BD1258" s="18">
        <f t="shared" si="439"/>
        <v>1.252E-2</v>
      </c>
      <c r="BE1258" s="18">
        <f t="shared" si="439"/>
        <v>1.252E-2</v>
      </c>
      <c r="BF1258" s="18" t="str">
        <f t="shared" si="433"/>
        <v/>
      </c>
      <c r="BN1258" s="18" t="str">
        <f t="shared" si="434"/>
        <v>s</v>
      </c>
    </row>
    <row r="1259" spans="3:66" ht="50.1" customHeight="1" thickTop="1" thickBot="1" x14ac:dyDescent="0.3">
      <c r="C1259" s="46"/>
      <c r="D1259" s="46"/>
      <c r="E1259" s="46"/>
      <c r="F1259" s="122"/>
      <c r="G1259" s="122"/>
      <c r="H1259" s="78" t="str">
        <f t="shared" si="435"/>
        <v/>
      </c>
      <c r="I1259" s="78" t="str">
        <f t="shared" si="436"/>
        <v/>
      </c>
      <c r="J1259" s="16"/>
      <c r="K1259" s="46" t="str">
        <f t="shared" si="437"/>
        <v/>
      </c>
      <c r="L1259" s="16"/>
      <c r="M1259" s="16"/>
      <c r="N1259" s="46"/>
      <c r="O1259" s="47" t="str">
        <f t="shared" si="440"/>
        <v/>
      </c>
      <c r="P1259" s="47"/>
      <c r="Q1259" s="48" t="str">
        <f>IFERROR(VLOOKUP(E1259,Funcionários!$C$8:$E$207,3,FALSE),"")</f>
        <v/>
      </c>
      <c r="R1259" s="47"/>
      <c r="S1259" s="49" t="str">
        <f t="shared" si="441"/>
        <v/>
      </c>
      <c r="T1259" s="49">
        <v>1.2529999999999999E-2</v>
      </c>
      <c r="U1259" s="48" t="str">
        <f>IF(Funcionários!C1260=0,"",Funcionários!C1260)</f>
        <v/>
      </c>
      <c r="V1259" s="50">
        <f>IF(U1259="",0,IF(COUNTIFS($E$7:$E$3006,U1259,$I$7:$I$3006,'RC'!$E$6)=0,0,COUNTIFS($M$7:$M$3006,"Concluída no prazo",$E$7:$E$3006,U1259,$I$7:$I$3006,'RC'!$E$6)/COUNTIFS($E$7:$E$3006,U1259,$I$7:$I$3006,'RC'!$E$6)))</f>
        <v>0</v>
      </c>
      <c r="W1259" s="49">
        <f>SUMIFS($J$7:$J$3006,$E$7:$E$3006,U1259,$I$7:$I$3006,'RC'!$E$6)+SUMIFS($L$7:$L$3006,$E$7:$E$3006,U1259,$I$7:$I$3006,'RC'!$E$6)</f>
        <v>0</v>
      </c>
      <c r="X1259" s="48">
        <f>COUNTIFS($E$7:$E$3006,U1259,$I$7:$I$3006,'RC'!$E$6)</f>
        <v>0</v>
      </c>
      <c r="Y1259" s="48"/>
      <c r="Z1259" s="51" t="str">
        <f>IF(AQ1259='RC'!$E$6,AC1259*1000+AD1259,"")</f>
        <v/>
      </c>
      <c r="AA1259" s="51" t="str">
        <f>IF(AB1259="","",IF(AQ1259='RC'!$E$6,AC1259*1000-AD1259,""))</f>
        <v/>
      </c>
      <c r="AB1259" s="48" t="str">
        <f>IFERROR(VLOOKUP(E1259,Funcionários!$C$8:$E$207,3,FALSE),"")</f>
        <v/>
      </c>
      <c r="AC1259" s="50" t="str">
        <f>IF(AB1259="","",IF(COUNTIFS($AB$7:$AB$3006,AB1259,$AQ$7:$AQ$3006,'RC'!$E$6)=0,"",COUNTIFS($M$7:$M$3006,"Concluída no prazo",$AB$7:$AB$3006,AB1259,$AQ$7:$AQ$3006,'RC'!$E$6)/COUNTIFS($AB$7:$AB$3006,AB1259,$AQ$7:$AQ$3006,'RC'!$E$6)))</f>
        <v/>
      </c>
      <c r="AD1259" s="48">
        <f>SUMIF($AQ$7:$AQ$3006,'RC'!$E$6,$J$7:$J$3006)+SUMIF($AQ$7:$AQ$3006,'RC'!$E$6,$L$7:$L$3006)</f>
        <v>21</v>
      </c>
      <c r="AF1259" s="48">
        <v>3.7479999999996197E-2</v>
      </c>
      <c r="AG1259" s="48">
        <f>IF(OR(AQ1259="",AQ1259&lt;&gt;'RC'!$E$6,AB1259&lt;&gt;'RC'!$D$21),0,1)</f>
        <v>0</v>
      </c>
      <c r="AH1259" s="48">
        <f t="shared" si="438"/>
        <v>3.7479999999996197E-2</v>
      </c>
      <c r="AI1259" s="48" t="str">
        <f t="shared" si="420"/>
        <v/>
      </c>
      <c r="AJ1259" s="48" t="str">
        <f t="shared" si="421"/>
        <v/>
      </c>
      <c r="AK1259" s="52" t="str">
        <f t="shared" si="422"/>
        <v/>
      </c>
      <c r="AL1259" s="52" t="str">
        <f t="shared" si="423"/>
        <v/>
      </c>
      <c r="AM1259" s="48" t="str">
        <f t="shared" si="424"/>
        <v/>
      </c>
      <c r="AN1259" s="48" t="str">
        <f t="shared" si="425"/>
        <v/>
      </c>
      <c r="AP1259" s="18" t="str">
        <f t="shared" si="426"/>
        <v/>
      </c>
      <c r="AQ1259" s="18" t="str">
        <f t="shared" si="427"/>
        <v/>
      </c>
      <c r="AR1259" s="18">
        <v>3.7479999999999999E-2</v>
      </c>
      <c r="AS1259" s="18">
        <f>IF(AF!$D$27="Todos",1,IF(M1259=AF!$D$27,1,0))</f>
        <v>1</v>
      </c>
      <c r="AT1259" s="53">
        <f>IF(AND(E1259=AF!$D$6,OR(LT!M1259=AF!$D$27,AF!$D$27="Todos"),OR(AP1259=AF!$E$8,AQ1259=AF!$E$8)),AR1259+AS1259,0)</f>
        <v>0</v>
      </c>
      <c r="AU1259" s="18" t="str">
        <f t="shared" si="428"/>
        <v/>
      </c>
      <c r="AV1259" s="54" t="str">
        <f t="shared" si="429"/>
        <v/>
      </c>
      <c r="AW1259" s="54" t="str">
        <f t="shared" si="430"/>
        <v/>
      </c>
      <c r="AX1259" s="18" t="str">
        <f t="shared" si="431"/>
        <v/>
      </c>
      <c r="AY1259" s="18" t="str">
        <f t="shared" si="432"/>
        <v/>
      </c>
      <c r="BA1259" s="18">
        <f>IF($E1259=AF!$D$6,IF($M1259="Concluída no prazo",2,IF($M1259="Concluída com atraso",1,0)),0)</f>
        <v>0</v>
      </c>
      <c r="BB1259" s="18">
        <f>IF($E1259=AF!$D$6,IF($M1259="Atrasada",2,IF($M1259="Concluída com atraso",1,0)),0)</f>
        <v>0</v>
      </c>
      <c r="BC1259" s="18">
        <v>1.2529999999999999E-2</v>
      </c>
      <c r="BD1259" s="18">
        <f t="shared" si="439"/>
        <v>1.2529999999999999E-2</v>
      </c>
      <c r="BE1259" s="18">
        <f t="shared" si="439"/>
        <v>1.2529999999999999E-2</v>
      </c>
      <c r="BF1259" s="18" t="str">
        <f t="shared" si="433"/>
        <v/>
      </c>
      <c r="BN1259" s="18" t="str">
        <f t="shared" si="434"/>
        <v>s</v>
      </c>
    </row>
    <row r="1260" spans="3:66" ht="50.1" customHeight="1" thickTop="1" thickBot="1" x14ac:dyDescent="0.3">
      <c r="C1260" s="46"/>
      <c r="D1260" s="46"/>
      <c r="E1260" s="46"/>
      <c r="F1260" s="122"/>
      <c r="G1260" s="122"/>
      <c r="H1260" s="78" t="str">
        <f t="shared" si="435"/>
        <v/>
      </c>
      <c r="I1260" s="78" t="str">
        <f t="shared" si="436"/>
        <v/>
      </c>
      <c r="J1260" s="16"/>
      <c r="K1260" s="46" t="str">
        <f t="shared" si="437"/>
        <v/>
      </c>
      <c r="L1260" s="16"/>
      <c r="M1260" s="16"/>
      <c r="N1260" s="46"/>
      <c r="O1260" s="47" t="str">
        <f t="shared" si="440"/>
        <v/>
      </c>
      <c r="P1260" s="47"/>
      <c r="Q1260" s="48" t="str">
        <f>IFERROR(VLOOKUP(E1260,Funcionários!$C$8:$E$207,3,FALSE),"")</f>
        <v/>
      </c>
      <c r="R1260" s="47"/>
      <c r="S1260" s="49" t="str">
        <f t="shared" si="441"/>
        <v/>
      </c>
      <c r="T1260" s="49">
        <v>1.2540000000000001E-2</v>
      </c>
      <c r="U1260" s="48" t="str">
        <f>IF(Funcionários!C1261=0,"",Funcionários!C1261)</f>
        <v/>
      </c>
      <c r="V1260" s="50">
        <f>IF(U1260="",0,IF(COUNTIFS($E$7:$E$3006,U1260,$I$7:$I$3006,'RC'!$E$6)=0,0,COUNTIFS($M$7:$M$3006,"Concluída no prazo",$E$7:$E$3006,U1260,$I$7:$I$3006,'RC'!$E$6)/COUNTIFS($E$7:$E$3006,U1260,$I$7:$I$3006,'RC'!$E$6)))</f>
        <v>0</v>
      </c>
      <c r="W1260" s="49">
        <f>SUMIFS($J$7:$J$3006,$E$7:$E$3006,U1260,$I$7:$I$3006,'RC'!$E$6)+SUMIFS($L$7:$L$3006,$E$7:$E$3006,U1260,$I$7:$I$3006,'RC'!$E$6)</f>
        <v>0</v>
      </c>
      <c r="X1260" s="48">
        <f>COUNTIFS($E$7:$E$3006,U1260,$I$7:$I$3006,'RC'!$E$6)</f>
        <v>0</v>
      </c>
      <c r="Y1260" s="48"/>
      <c r="Z1260" s="51" t="str">
        <f>IF(AQ1260='RC'!$E$6,AC1260*1000+AD1260,"")</f>
        <v/>
      </c>
      <c r="AA1260" s="51" t="str">
        <f>IF(AB1260="","",IF(AQ1260='RC'!$E$6,AC1260*1000-AD1260,""))</f>
        <v/>
      </c>
      <c r="AB1260" s="48" t="str">
        <f>IFERROR(VLOOKUP(E1260,Funcionários!$C$8:$E$207,3,FALSE),"")</f>
        <v/>
      </c>
      <c r="AC1260" s="50" t="str">
        <f>IF(AB1260="","",IF(COUNTIFS($AB$7:$AB$3006,AB1260,$AQ$7:$AQ$3006,'RC'!$E$6)=0,"",COUNTIFS($M$7:$M$3006,"Concluída no prazo",$AB$7:$AB$3006,AB1260,$AQ$7:$AQ$3006,'RC'!$E$6)/COUNTIFS($AB$7:$AB$3006,AB1260,$AQ$7:$AQ$3006,'RC'!$E$6)))</f>
        <v/>
      </c>
      <c r="AD1260" s="48">
        <f>SUMIF($AQ$7:$AQ$3006,'RC'!$E$6,$J$7:$J$3006)+SUMIF($AQ$7:$AQ$3006,'RC'!$E$6,$L$7:$L$3006)</f>
        <v>21</v>
      </c>
      <c r="AF1260" s="48">
        <v>3.7469999999996201E-2</v>
      </c>
      <c r="AG1260" s="48">
        <f>IF(OR(AQ1260="",AQ1260&lt;&gt;'RC'!$E$6,AB1260&lt;&gt;'RC'!$D$21),0,1)</f>
        <v>0</v>
      </c>
      <c r="AH1260" s="48">
        <f t="shared" si="438"/>
        <v>3.7469999999996201E-2</v>
      </c>
      <c r="AI1260" s="48" t="str">
        <f t="shared" si="420"/>
        <v/>
      </c>
      <c r="AJ1260" s="48" t="str">
        <f t="shared" si="421"/>
        <v/>
      </c>
      <c r="AK1260" s="52" t="str">
        <f t="shared" si="422"/>
        <v/>
      </c>
      <c r="AL1260" s="52" t="str">
        <f t="shared" si="423"/>
        <v/>
      </c>
      <c r="AM1260" s="48" t="str">
        <f t="shared" si="424"/>
        <v/>
      </c>
      <c r="AN1260" s="48" t="str">
        <f t="shared" si="425"/>
        <v/>
      </c>
      <c r="AP1260" s="18" t="str">
        <f t="shared" si="426"/>
        <v/>
      </c>
      <c r="AQ1260" s="18" t="str">
        <f t="shared" si="427"/>
        <v/>
      </c>
      <c r="AR1260" s="18">
        <v>3.7470000000000003E-2</v>
      </c>
      <c r="AS1260" s="18">
        <f>IF(AF!$D$27="Todos",1,IF(M1260=AF!$D$27,1,0))</f>
        <v>1</v>
      </c>
      <c r="AT1260" s="53">
        <f>IF(AND(E1260=AF!$D$6,OR(LT!M1260=AF!$D$27,AF!$D$27="Todos"),OR(AP1260=AF!$E$8,AQ1260=AF!$E$8)),AR1260+AS1260,0)</f>
        <v>0</v>
      </c>
      <c r="AU1260" s="18" t="str">
        <f t="shared" si="428"/>
        <v/>
      </c>
      <c r="AV1260" s="54" t="str">
        <f t="shared" si="429"/>
        <v/>
      </c>
      <c r="AW1260" s="54" t="str">
        <f t="shared" si="430"/>
        <v/>
      </c>
      <c r="AX1260" s="18" t="str">
        <f t="shared" si="431"/>
        <v/>
      </c>
      <c r="AY1260" s="18" t="str">
        <f t="shared" si="432"/>
        <v/>
      </c>
      <c r="BA1260" s="18">
        <f>IF($E1260=AF!$D$6,IF($M1260="Concluída no prazo",2,IF($M1260="Concluída com atraso",1,0)),0)</f>
        <v>0</v>
      </c>
      <c r="BB1260" s="18">
        <f>IF($E1260=AF!$D$6,IF($M1260="Atrasada",2,IF($M1260="Concluída com atraso",1,0)),0)</f>
        <v>0</v>
      </c>
      <c r="BC1260" s="18">
        <v>1.2540000000000001E-2</v>
      </c>
      <c r="BD1260" s="18">
        <f t="shared" si="439"/>
        <v>1.2540000000000001E-2</v>
      </c>
      <c r="BE1260" s="18">
        <f t="shared" si="439"/>
        <v>1.2540000000000001E-2</v>
      </c>
      <c r="BF1260" s="18" t="str">
        <f t="shared" si="433"/>
        <v/>
      </c>
      <c r="BN1260" s="18" t="str">
        <f t="shared" si="434"/>
        <v>s</v>
      </c>
    </row>
    <row r="1261" spans="3:66" ht="50.1" customHeight="1" thickTop="1" thickBot="1" x14ac:dyDescent="0.3">
      <c r="C1261" s="46"/>
      <c r="D1261" s="46"/>
      <c r="E1261" s="46"/>
      <c r="F1261" s="122"/>
      <c r="G1261" s="122"/>
      <c r="H1261" s="78" t="str">
        <f t="shared" si="435"/>
        <v/>
      </c>
      <c r="I1261" s="78" t="str">
        <f t="shared" si="436"/>
        <v/>
      </c>
      <c r="J1261" s="16"/>
      <c r="K1261" s="46" t="str">
        <f t="shared" si="437"/>
        <v/>
      </c>
      <c r="L1261" s="16"/>
      <c r="M1261" s="16"/>
      <c r="N1261" s="46"/>
      <c r="O1261" s="47" t="str">
        <f t="shared" si="440"/>
        <v/>
      </c>
      <c r="P1261" s="47"/>
      <c r="Q1261" s="48" t="str">
        <f>IFERROR(VLOOKUP(E1261,Funcionários!$C$8:$E$207,3,FALSE),"")</f>
        <v/>
      </c>
      <c r="R1261" s="47"/>
      <c r="S1261" s="49" t="str">
        <f t="shared" si="441"/>
        <v/>
      </c>
      <c r="T1261" s="49">
        <v>1.255E-2</v>
      </c>
      <c r="U1261" s="48" t="str">
        <f>IF(Funcionários!C1262=0,"",Funcionários!C1262)</f>
        <v/>
      </c>
      <c r="V1261" s="50">
        <f>IF(U1261="",0,IF(COUNTIFS($E$7:$E$3006,U1261,$I$7:$I$3006,'RC'!$E$6)=0,0,COUNTIFS($M$7:$M$3006,"Concluída no prazo",$E$7:$E$3006,U1261,$I$7:$I$3006,'RC'!$E$6)/COUNTIFS($E$7:$E$3006,U1261,$I$7:$I$3006,'RC'!$E$6)))</f>
        <v>0</v>
      </c>
      <c r="W1261" s="49">
        <f>SUMIFS($J$7:$J$3006,$E$7:$E$3006,U1261,$I$7:$I$3006,'RC'!$E$6)+SUMIFS($L$7:$L$3006,$E$7:$E$3006,U1261,$I$7:$I$3006,'RC'!$E$6)</f>
        <v>0</v>
      </c>
      <c r="X1261" s="48">
        <f>COUNTIFS($E$7:$E$3006,U1261,$I$7:$I$3006,'RC'!$E$6)</f>
        <v>0</v>
      </c>
      <c r="Y1261" s="48"/>
      <c r="Z1261" s="51" t="str">
        <f>IF(AQ1261='RC'!$E$6,AC1261*1000+AD1261,"")</f>
        <v/>
      </c>
      <c r="AA1261" s="51" t="str">
        <f>IF(AB1261="","",IF(AQ1261='RC'!$E$6,AC1261*1000-AD1261,""))</f>
        <v/>
      </c>
      <c r="AB1261" s="48" t="str">
        <f>IFERROR(VLOOKUP(E1261,Funcionários!$C$8:$E$207,3,FALSE),"")</f>
        <v/>
      </c>
      <c r="AC1261" s="50" t="str">
        <f>IF(AB1261="","",IF(COUNTIFS($AB$7:$AB$3006,AB1261,$AQ$7:$AQ$3006,'RC'!$E$6)=0,"",COUNTIFS($M$7:$M$3006,"Concluída no prazo",$AB$7:$AB$3006,AB1261,$AQ$7:$AQ$3006,'RC'!$E$6)/COUNTIFS($AB$7:$AB$3006,AB1261,$AQ$7:$AQ$3006,'RC'!$E$6)))</f>
        <v/>
      </c>
      <c r="AD1261" s="48">
        <f>SUMIF($AQ$7:$AQ$3006,'RC'!$E$6,$J$7:$J$3006)+SUMIF($AQ$7:$AQ$3006,'RC'!$E$6,$L$7:$L$3006)</f>
        <v>21</v>
      </c>
      <c r="AF1261" s="48">
        <v>3.7459999999996198E-2</v>
      </c>
      <c r="AG1261" s="48">
        <f>IF(OR(AQ1261="",AQ1261&lt;&gt;'RC'!$E$6,AB1261&lt;&gt;'RC'!$D$21),0,1)</f>
        <v>0</v>
      </c>
      <c r="AH1261" s="48">
        <f t="shared" si="438"/>
        <v>3.7459999999996198E-2</v>
      </c>
      <c r="AI1261" s="48" t="str">
        <f t="shared" si="420"/>
        <v/>
      </c>
      <c r="AJ1261" s="48" t="str">
        <f t="shared" si="421"/>
        <v/>
      </c>
      <c r="AK1261" s="52" t="str">
        <f t="shared" si="422"/>
        <v/>
      </c>
      <c r="AL1261" s="52" t="str">
        <f t="shared" si="423"/>
        <v/>
      </c>
      <c r="AM1261" s="48" t="str">
        <f t="shared" si="424"/>
        <v/>
      </c>
      <c r="AN1261" s="48" t="str">
        <f t="shared" si="425"/>
        <v/>
      </c>
      <c r="AP1261" s="18" t="str">
        <f t="shared" si="426"/>
        <v/>
      </c>
      <c r="AQ1261" s="18" t="str">
        <f t="shared" si="427"/>
        <v/>
      </c>
      <c r="AR1261" s="18">
        <v>3.746E-2</v>
      </c>
      <c r="AS1261" s="18">
        <f>IF(AF!$D$27="Todos",1,IF(M1261=AF!$D$27,1,0))</f>
        <v>1</v>
      </c>
      <c r="AT1261" s="53">
        <f>IF(AND(E1261=AF!$D$6,OR(LT!M1261=AF!$D$27,AF!$D$27="Todos"),OR(AP1261=AF!$E$8,AQ1261=AF!$E$8)),AR1261+AS1261,0)</f>
        <v>0</v>
      </c>
      <c r="AU1261" s="18" t="str">
        <f t="shared" si="428"/>
        <v/>
      </c>
      <c r="AV1261" s="54" t="str">
        <f t="shared" si="429"/>
        <v/>
      </c>
      <c r="AW1261" s="54" t="str">
        <f t="shared" si="430"/>
        <v/>
      </c>
      <c r="AX1261" s="18" t="str">
        <f t="shared" si="431"/>
        <v/>
      </c>
      <c r="AY1261" s="18" t="str">
        <f t="shared" si="432"/>
        <v/>
      </c>
      <c r="BA1261" s="18">
        <f>IF($E1261=AF!$D$6,IF($M1261="Concluída no prazo",2,IF($M1261="Concluída com atraso",1,0)),0)</f>
        <v>0</v>
      </c>
      <c r="BB1261" s="18">
        <f>IF($E1261=AF!$D$6,IF($M1261="Atrasada",2,IF($M1261="Concluída com atraso",1,0)),0)</f>
        <v>0</v>
      </c>
      <c r="BC1261" s="18">
        <v>1.255E-2</v>
      </c>
      <c r="BD1261" s="18">
        <f t="shared" si="439"/>
        <v>1.255E-2</v>
      </c>
      <c r="BE1261" s="18">
        <f t="shared" si="439"/>
        <v>1.255E-2</v>
      </c>
      <c r="BF1261" s="18" t="str">
        <f t="shared" si="433"/>
        <v/>
      </c>
      <c r="BN1261" s="18" t="str">
        <f t="shared" si="434"/>
        <v>s</v>
      </c>
    </row>
    <row r="1262" spans="3:66" ht="50.1" customHeight="1" thickTop="1" thickBot="1" x14ac:dyDescent="0.3">
      <c r="C1262" s="46"/>
      <c r="D1262" s="46"/>
      <c r="E1262" s="46"/>
      <c r="F1262" s="122"/>
      <c r="G1262" s="122"/>
      <c r="H1262" s="78" t="str">
        <f t="shared" si="435"/>
        <v/>
      </c>
      <c r="I1262" s="78" t="str">
        <f t="shared" si="436"/>
        <v/>
      </c>
      <c r="J1262" s="16"/>
      <c r="K1262" s="46" t="str">
        <f t="shared" si="437"/>
        <v/>
      </c>
      <c r="L1262" s="16"/>
      <c r="M1262" s="16"/>
      <c r="N1262" s="46"/>
      <c r="O1262" s="47" t="str">
        <f t="shared" si="440"/>
        <v/>
      </c>
      <c r="P1262" s="47"/>
      <c r="Q1262" s="48" t="str">
        <f>IFERROR(VLOOKUP(E1262,Funcionários!$C$8:$E$207,3,FALSE),"")</f>
        <v/>
      </c>
      <c r="R1262" s="47"/>
      <c r="S1262" s="49" t="str">
        <f t="shared" si="441"/>
        <v/>
      </c>
      <c r="T1262" s="49">
        <v>1.256E-2</v>
      </c>
      <c r="U1262" s="48" t="str">
        <f>IF(Funcionários!C1263=0,"",Funcionários!C1263)</f>
        <v/>
      </c>
      <c r="V1262" s="50">
        <f>IF(U1262="",0,IF(COUNTIFS($E$7:$E$3006,U1262,$I$7:$I$3006,'RC'!$E$6)=0,0,COUNTIFS($M$7:$M$3006,"Concluída no prazo",$E$7:$E$3006,U1262,$I$7:$I$3006,'RC'!$E$6)/COUNTIFS($E$7:$E$3006,U1262,$I$7:$I$3006,'RC'!$E$6)))</f>
        <v>0</v>
      </c>
      <c r="W1262" s="49">
        <f>SUMIFS($J$7:$J$3006,$E$7:$E$3006,U1262,$I$7:$I$3006,'RC'!$E$6)+SUMIFS($L$7:$L$3006,$E$7:$E$3006,U1262,$I$7:$I$3006,'RC'!$E$6)</f>
        <v>0</v>
      </c>
      <c r="X1262" s="48">
        <f>COUNTIFS($E$7:$E$3006,U1262,$I$7:$I$3006,'RC'!$E$6)</f>
        <v>0</v>
      </c>
      <c r="Y1262" s="48"/>
      <c r="Z1262" s="51" t="str">
        <f>IF(AQ1262='RC'!$E$6,AC1262*1000+AD1262,"")</f>
        <v/>
      </c>
      <c r="AA1262" s="51" t="str">
        <f>IF(AB1262="","",IF(AQ1262='RC'!$E$6,AC1262*1000-AD1262,""))</f>
        <v/>
      </c>
      <c r="AB1262" s="48" t="str">
        <f>IFERROR(VLOOKUP(E1262,Funcionários!$C$8:$E$207,3,FALSE),"")</f>
        <v/>
      </c>
      <c r="AC1262" s="50" t="str">
        <f>IF(AB1262="","",IF(COUNTIFS($AB$7:$AB$3006,AB1262,$AQ$7:$AQ$3006,'RC'!$E$6)=0,"",COUNTIFS($M$7:$M$3006,"Concluída no prazo",$AB$7:$AB$3006,AB1262,$AQ$7:$AQ$3006,'RC'!$E$6)/COUNTIFS($AB$7:$AB$3006,AB1262,$AQ$7:$AQ$3006,'RC'!$E$6)))</f>
        <v/>
      </c>
      <c r="AD1262" s="48">
        <f>SUMIF($AQ$7:$AQ$3006,'RC'!$E$6,$J$7:$J$3006)+SUMIF($AQ$7:$AQ$3006,'RC'!$E$6,$L$7:$L$3006)</f>
        <v>21</v>
      </c>
      <c r="AF1262" s="48">
        <v>3.7449999999996202E-2</v>
      </c>
      <c r="AG1262" s="48">
        <f>IF(OR(AQ1262="",AQ1262&lt;&gt;'RC'!$E$6,AB1262&lt;&gt;'RC'!$D$21),0,1)</f>
        <v>0</v>
      </c>
      <c r="AH1262" s="48">
        <f t="shared" si="438"/>
        <v>3.7449999999996202E-2</v>
      </c>
      <c r="AI1262" s="48" t="str">
        <f t="shared" si="420"/>
        <v/>
      </c>
      <c r="AJ1262" s="48" t="str">
        <f t="shared" si="421"/>
        <v/>
      </c>
      <c r="AK1262" s="52" t="str">
        <f t="shared" si="422"/>
        <v/>
      </c>
      <c r="AL1262" s="52" t="str">
        <f t="shared" si="423"/>
        <v/>
      </c>
      <c r="AM1262" s="48" t="str">
        <f t="shared" si="424"/>
        <v/>
      </c>
      <c r="AN1262" s="48" t="str">
        <f t="shared" si="425"/>
        <v/>
      </c>
      <c r="AP1262" s="18" t="str">
        <f t="shared" si="426"/>
        <v/>
      </c>
      <c r="AQ1262" s="18" t="str">
        <f t="shared" si="427"/>
        <v/>
      </c>
      <c r="AR1262" s="18">
        <v>3.7449999999999997E-2</v>
      </c>
      <c r="AS1262" s="18">
        <f>IF(AF!$D$27="Todos",1,IF(M1262=AF!$D$27,1,0))</f>
        <v>1</v>
      </c>
      <c r="AT1262" s="53">
        <f>IF(AND(E1262=AF!$D$6,OR(LT!M1262=AF!$D$27,AF!$D$27="Todos"),OR(AP1262=AF!$E$8,AQ1262=AF!$E$8)),AR1262+AS1262,0)</f>
        <v>0</v>
      </c>
      <c r="AU1262" s="18" t="str">
        <f t="shared" si="428"/>
        <v/>
      </c>
      <c r="AV1262" s="54" t="str">
        <f t="shared" si="429"/>
        <v/>
      </c>
      <c r="AW1262" s="54" t="str">
        <f t="shared" si="430"/>
        <v/>
      </c>
      <c r="AX1262" s="18" t="str">
        <f t="shared" si="431"/>
        <v/>
      </c>
      <c r="AY1262" s="18" t="str">
        <f t="shared" si="432"/>
        <v/>
      </c>
      <c r="BA1262" s="18">
        <f>IF($E1262=AF!$D$6,IF($M1262="Concluída no prazo",2,IF($M1262="Concluída com atraso",1,0)),0)</f>
        <v>0</v>
      </c>
      <c r="BB1262" s="18">
        <f>IF($E1262=AF!$D$6,IF($M1262="Atrasada",2,IF($M1262="Concluída com atraso",1,0)),0)</f>
        <v>0</v>
      </c>
      <c r="BC1262" s="18">
        <v>1.256E-2</v>
      </c>
      <c r="BD1262" s="18">
        <f t="shared" si="439"/>
        <v>1.256E-2</v>
      </c>
      <c r="BE1262" s="18">
        <f t="shared" si="439"/>
        <v>1.256E-2</v>
      </c>
      <c r="BF1262" s="18" t="str">
        <f t="shared" si="433"/>
        <v/>
      </c>
      <c r="BN1262" s="18" t="str">
        <f t="shared" si="434"/>
        <v>s</v>
      </c>
    </row>
    <row r="1263" spans="3:66" ht="50.1" customHeight="1" thickTop="1" thickBot="1" x14ac:dyDescent="0.3">
      <c r="C1263" s="46"/>
      <c r="D1263" s="46"/>
      <c r="E1263" s="46"/>
      <c r="F1263" s="122"/>
      <c r="G1263" s="122"/>
      <c r="H1263" s="78" t="str">
        <f t="shared" si="435"/>
        <v/>
      </c>
      <c r="I1263" s="78" t="str">
        <f t="shared" si="436"/>
        <v/>
      </c>
      <c r="J1263" s="16"/>
      <c r="K1263" s="46" t="str">
        <f t="shared" si="437"/>
        <v/>
      </c>
      <c r="L1263" s="16"/>
      <c r="M1263" s="16"/>
      <c r="N1263" s="46"/>
      <c r="O1263" s="47" t="str">
        <f t="shared" si="440"/>
        <v/>
      </c>
      <c r="P1263" s="47"/>
      <c r="Q1263" s="48" t="str">
        <f>IFERROR(VLOOKUP(E1263,Funcionários!$C$8:$E$207,3,FALSE),"")</f>
        <v/>
      </c>
      <c r="R1263" s="47"/>
      <c r="S1263" s="49" t="str">
        <f t="shared" si="441"/>
        <v/>
      </c>
      <c r="T1263" s="49">
        <v>1.257E-2</v>
      </c>
      <c r="U1263" s="48" t="str">
        <f>IF(Funcionários!C1264=0,"",Funcionários!C1264)</f>
        <v/>
      </c>
      <c r="V1263" s="50">
        <f>IF(U1263="",0,IF(COUNTIFS($E$7:$E$3006,U1263,$I$7:$I$3006,'RC'!$E$6)=0,0,COUNTIFS($M$7:$M$3006,"Concluída no prazo",$E$7:$E$3006,U1263,$I$7:$I$3006,'RC'!$E$6)/COUNTIFS($E$7:$E$3006,U1263,$I$7:$I$3006,'RC'!$E$6)))</f>
        <v>0</v>
      </c>
      <c r="W1263" s="49">
        <f>SUMIFS($J$7:$J$3006,$E$7:$E$3006,U1263,$I$7:$I$3006,'RC'!$E$6)+SUMIFS($L$7:$L$3006,$E$7:$E$3006,U1263,$I$7:$I$3006,'RC'!$E$6)</f>
        <v>0</v>
      </c>
      <c r="X1263" s="48">
        <f>COUNTIFS($E$7:$E$3006,U1263,$I$7:$I$3006,'RC'!$E$6)</f>
        <v>0</v>
      </c>
      <c r="Y1263" s="48"/>
      <c r="Z1263" s="51" t="str">
        <f>IF(AQ1263='RC'!$E$6,AC1263*1000+AD1263,"")</f>
        <v/>
      </c>
      <c r="AA1263" s="51" t="str">
        <f>IF(AB1263="","",IF(AQ1263='RC'!$E$6,AC1263*1000-AD1263,""))</f>
        <v/>
      </c>
      <c r="AB1263" s="48" t="str">
        <f>IFERROR(VLOOKUP(E1263,Funcionários!$C$8:$E$207,3,FALSE),"")</f>
        <v/>
      </c>
      <c r="AC1263" s="50" t="str">
        <f>IF(AB1263="","",IF(COUNTIFS($AB$7:$AB$3006,AB1263,$AQ$7:$AQ$3006,'RC'!$E$6)=0,"",COUNTIFS($M$7:$M$3006,"Concluída no prazo",$AB$7:$AB$3006,AB1263,$AQ$7:$AQ$3006,'RC'!$E$6)/COUNTIFS($AB$7:$AB$3006,AB1263,$AQ$7:$AQ$3006,'RC'!$E$6)))</f>
        <v/>
      </c>
      <c r="AD1263" s="48">
        <f>SUMIF($AQ$7:$AQ$3006,'RC'!$E$6,$J$7:$J$3006)+SUMIF($AQ$7:$AQ$3006,'RC'!$E$6,$L$7:$L$3006)</f>
        <v>21</v>
      </c>
      <c r="AF1263" s="48">
        <v>3.7439999999996199E-2</v>
      </c>
      <c r="AG1263" s="48">
        <f>IF(OR(AQ1263="",AQ1263&lt;&gt;'RC'!$E$6,AB1263&lt;&gt;'RC'!$D$21),0,1)</f>
        <v>0</v>
      </c>
      <c r="AH1263" s="48">
        <f t="shared" si="438"/>
        <v>3.7439999999996199E-2</v>
      </c>
      <c r="AI1263" s="48" t="str">
        <f t="shared" si="420"/>
        <v/>
      </c>
      <c r="AJ1263" s="48" t="str">
        <f t="shared" si="421"/>
        <v/>
      </c>
      <c r="AK1263" s="52" t="str">
        <f t="shared" si="422"/>
        <v/>
      </c>
      <c r="AL1263" s="52" t="str">
        <f t="shared" si="423"/>
        <v/>
      </c>
      <c r="AM1263" s="48" t="str">
        <f t="shared" si="424"/>
        <v/>
      </c>
      <c r="AN1263" s="48" t="str">
        <f t="shared" si="425"/>
        <v/>
      </c>
      <c r="AP1263" s="18" t="str">
        <f t="shared" si="426"/>
        <v/>
      </c>
      <c r="AQ1263" s="18" t="str">
        <f t="shared" si="427"/>
        <v/>
      </c>
      <c r="AR1263" s="18">
        <v>3.7440000000000001E-2</v>
      </c>
      <c r="AS1263" s="18">
        <f>IF(AF!$D$27="Todos",1,IF(M1263=AF!$D$27,1,0))</f>
        <v>1</v>
      </c>
      <c r="AT1263" s="53">
        <f>IF(AND(E1263=AF!$D$6,OR(LT!M1263=AF!$D$27,AF!$D$27="Todos"),OR(AP1263=AF!$E$8,AQ1263=AF!$E$8)),AR1263+AS1263,0)</f>
        <v>0</v>
      </c>
      <c r="AU1263" s="18" t="str">
        <f t="shared" si="428"/>
        <v/>
      </c>
      <c r="AV1263" s="54" t="str">
        <f t="shared" si="429"/>
        <v/>
      </c>
      <c r="AW1263" s="54" t="str">
        <f t="shared" si="430"/>
        <v/>
      </c>
      <c r="AX1263" s="18" t="str">
        <f t="shared" si="431"/>
        <v/>
      </c>
      <c r="AY1263" s="18" t="str">
        <f t="shared" si="432"/>
        <v/>
      </c>
      <c r="BA1263" s="18">
        <f>IF($E1263=AF!$D$6,IF($M1263="Concluída no prazo",2,IF($M1263="Concluída com atraso",1,0)),0)</f>
        <v>0</v>
      </c>
      <c r="BB1263" s="18">
        <f>IF($E1263=AF!$D$6,IF($M1263="Atrasada",2,IF($M1263="Concluída com atraso",1,0)),0)</f>
        <v>0</v>
      </c>
      <c r="BC1263" s="18">
        <v>1.257E-2</v>
      </c>
      <c r="BD1263" s="18">
        <f t="shared" si="439"/>
        <v>1.257E-2</v>
      </c>
      <c r="BE1263" s="18">
        <f t="shared" si="439"/>
        <v>1.257E-2</v>
      </c>
      <c r="BF1263" s="18" t="str">
        <f t="shared" si="433"/>
        <v/>
      </c>
      <c r="BN1263" s="18" t="str">
        <f t="shared" si="434"/>
        <v>s</v>
      </c>
    </row>
    <row r="1264" spans="3:66" ht="50.1" customHeight="1" thickTop="1" thickBot="1" x14ac:dyDescent="0.3">
      <c r="C1264" s="46"/>
      <c r="D1264" s="46"/>
      <c r="E1264" s="46"/>
      <c r="F1264" s="122"/>
      <c r="G1264" s="122"/>
      <c r="H1264" s="78" t="str">
        <f t="shared" si="435"/>
        <v/>
      </c>
      <c r="I1264" s="78" t="str">
        <f t="shared" si="436"/>
        <v/>
      </c>
      <c r="J1264" s="16"/>
      <c r="K1264" s="46" t="str">
        <f t="shared" si="437"/>
        <v/>
      </c>
      <c r="L1264" s="16"/>
      <c r="M1264" s="16"/>
      <c r="N1264" s="46"/>
      <c r="O1264" s="47" t="str">
        <f t="shared" si="440"/>
        <v/>
      </c>
      <c r="P1264" s="47"/>
      <c r="Q1264" s="48" t="str">
        <f>IFERROR(VLOOKUP(E1264,Funcionários!$C$8:$E$207,3,FALSE),"")</f>
        <v/>
      </c>
      <c r="R1264" s="47"/>
      <c r="S1264" s="49" t="str">
        <f t="shared" si="441"/>
        <v/>
      </c>
      <c r="T1264" s="49">
        <v>1.2579999999999999E-2</v>
      </c>
      <c r="U1264" s="48" t="str">
        <f>IF(Funcionários!C1265=0,"",Funcionários!C1265)</f>
        <v/>
      </c>
      <c r="V1264" s="50">
        <f>IF(U1264="",0,IF(COUNTIFS($E$7:$E$3006,U1264,$I$7:$I$3006,'RC'!$E$6)=0,0,COUNTIFS($M$7:$M$3006,"Concluída no prazo",$E$7:$E$3006,U1264,$I$7:$I$3006,'RC'!$E$6)/COUNTIFS($E$7:$E$3006,U1264,$I$7:$I$3006,'RC'!$E$6)))</f>
        <v>0</v>
      </c>
      <c r="W1264" s="49">
        <f>SUMIFS($J$7:$J$3006,$E$7:$E$3006,U1264,$I$7:$I$3006,'RC'!$E$6)+SUMIFS($L$7:$L$3006,$E$7:$E$3006,U1264,$I$7:$I$3006,'RC'!$E$6)</f>
        <v>0</v>
      </c>
      <c r="X1264" s="48">
        <f>COUNTIFS($E$7:$E$3006,U1264,$I$7:$I$3006,'RC'!$E$6)</f>
        <v>0</v>
      </c>
      <c r="Y1264" s="48"/>
      <c r="Z1264" s="51" t="str">
        <f>IF(AQ1264='RC'!$E$6,AC1264*1000+AD1264,"")</f>
        <v/>
      </c>
      <c r="AA1264" s="51" t="str">
        <f>IF(AB1264="","",IF(AQ1264='RC'!$E$6,AC1264*1000-AD1264,""))</f>
        <v/>
      </c>
      <c r="AB1264" s="48" t="str">
        <f>IFERROR(VLOOKUP(E1264,Funcionários!$C$8:$E$207,3,FALSE),"")</f>
        <v/>
      </c>
      <c r="AC1264" s="50" t="str">
        <f>IF(AB1264="","",IF(COUNTIFS($AB$7:$AB$3006,AB1264,$AQ$7:$AQ$3006,'RC'!$E$6)=0,"",COUNTIFS($M$7:$M$3006,"Concluída no prazo",$AB$7:$AB$3006,AB1264,$AQ$7:$AQ$3006,'RC'!$E$6)/COUNTIFS($AB$7:$AB$3006,AB1264,$AQ$7:$AQ$3006,'RC'!$E$6)))</f>
        <v/>
      </c>
      <c r="AD1264" s="48">
        <f>SUMIF($AQ$7:$AQ$3006,'RC'!$E$6,$J$7:$J$3006)+SUMIF($AQ$7:$AQ$3006,'RC'!$E$6,$L$7:$L$3006)</f>
        <v>21</v>
      </c>
      <c r="AF1264" s="48">
        <v>3.7429999999996202E-2</v>
      </c>
      <c r="AG1264" s="48">
        <f>IF(OR(AQ1264="",AQ1264&lt;&gt;'RC'!$E$6,AB1264&lt;&gt;'RC'!$D$21),0,1)</f>
        <v>0</v>
      </c>
      <c r="AH1264" s="48">
        <f t="shared" si="438"/>
        <v>3.7429999999996202E-2</v>
      </c>
      <c r="AI1264" s="48" t="str">
        <f t="shared" si="420"/>
        <v/>
      </c>
      <c r="AJ1264" s="48" t="str">
        <f t="shared" si="421"/>
        <v/>
      </c>
      <c r="AK1264" s="52" t="str">
        <f t="shared" si="422"/>
        <v/>
      </c>
      <c r="AL1264" s="52" t="str">
        <f t="shared" si="423"/>
        <v/>
      </c>
      <c r="AM1264" s="48" t="str">
        <f t="shared" si="424"/>
        <v/>
      </c>
      <c r="AN1264" s="48" t="str">
        <f t="shared" si="425"/>
        <v/>
      </c>
      <c r="AP1264" s="18" t="str">
        <f t="shared" si="426"/>
        <v/>
      </c>
      <c r="AQ1264" s="18" t="str">
        <f t="shared" si="427"/>
        <v/>
      </c>
      <c r="AR1264" s="18">
        <v>3.7429999999999998E-2</v>
      </c>
      <c r="AS1264" s="18">
        <f>IF(AF!$D$27="Todos",1,IF(M1264=AF!$D$27,1,0))</f>
        <v>1</v>
      </c>
      <c r="AT1264" s="53">
        <f>IF(AND(E1264=AF!$D$6,OR(LT!M1264=AF!$D$27,AF!$D$27="Todos"),OR(AP1264=AF!$E$8,AQ1264=AF!$E$8)),AR1264+AS1264,0)</f>
        <v>0</v>
      </c>
      <c r="AU1264" s="18" t="str">
        <f t="shared" si="428"/>
        <v/>
      </c>
      <c r="AV1264" s="54" t="str">
        <f t="shared" si="429"/>
        <v/>
      </c>
      <c r="AW1264" s="54" t="str">
        <f t="shared" si="430"/>
        <v/>
      </c>
      <c r="AX1264" s="18" t="str">
        <f t="shared" si="431"/>
        <v/>
      </c>
      <c r="AY1264" s="18" t="str">
        <f t="shared" si="432"/>
        <v/>
      </c>
      <c r="BA1264" s="18">
        <f>IF($E1264=AF!$D$6,IF($M1264="Concluída no prazo",2,IF($M1264="Concluída com atraso",1,0)),0)</f>
        <v>0</v>
      </c>
      <c r="BB1264" s="18">
        <f>IF($E1264=AF!$D$6,IF($M1264="Atrasada",2,IF($M1264="Concluída com atraso",1,0)),0)</f>
        <v>0</v>
      </c>
      <c r="BC1264" s="18">
        <v>1.2579999999999999E-2</v>
      </c>
      <c r="BD1264" s="18">
        <f t="shared" si="439"/>
        <v>1.2579999999999999E-2</v>
      </c>
      <c r="BE1264" s="18">
        <f t="shared" si="439"/>
        <v>1.2579999999999999E-2</v>
      </c>
      <c r="BF1264" s="18" t="str">
        <f t="shared" si="433"/>
        <v/>
      </c>
      <c r="BN1264" s="18" t="str">
        <f t="shared" si="434"/>
        <v>s</v>
      </c>
    </row>
    <row r="1265" spans="3:66" ht="50.1" customHeight="1" thickTop="1" thickBot="1" x14ac:dyDescent="0.3">
      <c r="C1265" s="46"/>
      <c r="D1265" s="46"/>
      <c r="E1265" s="46"/>
      <c r="F1265" s="122"/>
      <c r="G1265" s="122"/>
      <c r="H1265" s="78" t="str">
        <f t="shared" si="435"/>
        <v/>
      </c>
      <c r="I1265" s="78" t="str">
        <f t="shared" si="436"/>
        <v/>
      </c>
      <c r="J1265" s="16"/>
      <c r="K1265" s="46" t="str">
        <f t="shared" si="437"/>
        <v/>
      </c>
      <c r="L1265" s="16"/>
      <c r="M1265" s="16"/>
      <c r="N1265" s="46"/>
      <c r="O1265" s="47" t="str">
        <f t="shared" si="440"/>
        <v/>
      </c>
      <c r="P1265" s="47"/>
      <c r="Q1265" s="48" t="str">
        <f>IFERROR(VLOOKUP(E1265,Funcionários!$C$8:$E$207,3,FALSE),"")</f>
        <v/>
      </c>
      <c r="R1265" s="47"/>
      <c r="S1265" s="49" t="str">
        <f t="shared" si="441"/>
        <v/>
      </c>
      <c r="T1265" s="49">
        <v>1.259E-2</v>
      </c>
      <c r="U1265" s="48" t="str">
        <f>IF(Funcionários!C1266=0,"",Funcionários!C1266)</f>
        <v/>
      </c>
      <c r="V1265" s="50">
        <f>IF(U1265="",0,IF(COUNTIFS($E$7:$E$3006,U1265,$I$7:$I$3006,'RC'!$E$6)=0,0,COUNTIFS($M$7:$M$3006,"Concluída no prazo",$E$7:$E$3006,U1265,$I$7:$I$3006,'RC'!$E$6)/COUNTIFS($E$7:$E$3006,U1265,$I$7:$I$3006,'RC'!$E$6)))</f>
        <v>0</v>
      </c>
      <c r="W1265" s="49">
        <f>SUMIFS($J$7:$J$3006,$E$7:$E$3006,U1265,$I$7:$I$3006,'RC'!$E$6)+SUMIFS($L$7:$L$3006,$E$7:$E$3006,U1265,$I$7:$I$3006,'RC'!$E$6)</f>
        <v>0</v>
      </c>
      <c r="X1265" s="48">
        <f>COUNTIFS($E$7:$E$3006,U1265,$I$7:$I$3006,'RC'!$E$6)</f>
        <v>0</v>
      </c>
      <c r="Y1265" s="48"/>
      <c r="Z1265" s="51" t="str">
        <f>IF(AQ1265='RC'!$E$6,AC1265*1000+AD1265,"")</f>
        <v/>
      </c>
      <c r="AA1265" s="51" t="str">
        <f>IF(AB1265="","",IF(AQ1265='RC'!$E$6,AC1265*1000-AD1265,""))</f>
        <v/>
      </c>
      <c r="AB1265" s="48" t="str">
        <f>IFERROR(VLOOKUP(E1265,Funcionários!$C$8:$E$207,3,FALSE),"")</f>
        <v/>
      </c>
      <c r="AC1265" s="50" t="str">
        <f>IF(AB1265="","",IF(COUNTIFS($AB$7:$AB$3006,AB1265,$AQ$7:$AQ$3006,'RC'!$E$6)=0,"",COUNTIFS($M$7:$M$3006,"Concluída no prazo",$AB$7:$AB$3006,AB1265,$AQ$7:$AQ$3006,'RC'!$E$6)/COUNTIFS($AB$7:$AB$3006,AB1265,$AQ$7:$AQ$3006,'RC'!$E$6)))</f>
        <v/>
      </c>
      <c r="AD1265" s="48">
        <f>SUMIF($AQ$7:$AQ$3006,'RC'!$E$6,$J$7:$J$3006)+SUMIF($AQ$7:$AQ$3006,'RC'!$E$6,$L$7:$L$3006)</f>
        <v>21</v>
      </c>
      <c r="AF1265" s="48">
        <v>3.7419999999996102E-2</v>
      </c>
      <c r="AG1265" s="48">
        <f>IF(OR(AQ1265="",AQ1265&lt;&gt;'RC'!$E$6,AB1265&lt;&gt;'RC'!$D$21),0,1)</f>
        <v>0</v>
      </c>
      <c r="AH1265" s="48">
        <f t="shared" si="438"/>
        <v>3.7419999999996102E-2</v>
      </c>
      <c r="AI1265" s="48" t="str">
        <f t="shared" si="420"/>
        <v/>
      </c>
      <c r="AJ1265" s="48" t="str">
        <f t="shared" si="421"/>
        <v/>
      </c>
      <c r="AK1265" s="52" t="str">
        <f t="shared" si="422"/>
        <v/>
      </c>
      <c r="AL1265" s="52" t="str">
        <f t="shared" si="423"/>
        <v/>
      </c>
      <c r="AM1265" s="48" t="str">
        <f t="shared" si="424"/>
        <v/>
      </c>
      <c r="AN1265" s="48" t="str">
        <f t="shared" si="425"/>
        <v/>
      </c>
      <c r="AP1265" s="18" t="str">
        <f t="shared" si="426"/>
        <v/>
      </c>
      <c r="AQ1265" s="18" t="str">
        <f t="shared" si="427"/>
        <v/>
      </c>
      <c r="AR1265" s="18">
        <v>3.7420000000000002E-2</v>
      </c>
      <c r="AS1265" s="18">
        <f>IF(AF!$D$27="Todos",1,IF(M1265=AF!$D$27,1,0))</f>
        <v>1</v>
      </c>
      <c r="AT1265" s="53">
        <f>IF(AND(E1265=AF!$D$6,OR(LT!M1265=AF!$D$27,AF!$D$27="Todos"),OR(AP1265=AF!$E$8,AQ1265=AF!$E$8)),AR1265+AS1265,0)</f>
        <v>0</v>
      </c>
      <c r="AU1265" s="18" t="str">
        <f t="shared" si="428"/>
        <v/>
      </c>
      <c r="AV1265" s="54" t="str">
        <f t="shared" si="429"/>
        <v/>
      </c>
      <c r="AW1265" s="54" t="str">
        <f t="shared" si="430"/>
        <v/>
      </c>
      <c r="AX1265" s="18" t="str">
        <f t="shared" si="431"/>
        <v/>
      </c>
      <c r="AY1265" s="18" t="str">
        <f t="shared" si="432"/>
        <v/>
      </c>
      <c r="BA1265" s="18">
        <f>IF($E1265=AF!$D$6,IF($M1265="Concluída no prazo",2,IF($M1265="Concluída com atraso",1,0)),0)</f>
        <v>0</v>
      </c>
      <c r="BB1265" s="18">
        <f>IF($E1265=AF!$D$6,IF($M1265="Atrasada",2,IF($M1265="Concluída com atraso",1,0)),0)</f>
        <v>0</v>
      </c>
      <c r="BC1265" s="18">
        <v>1.259E-2</v>
      </c>
      <c r="BD1265" s="18">
        <f t="shared" si="439"/>
        <v>1.259E-2</v>
      </c>
      <c r="BE1265" s="18">
        <f t="shared" si="439"/>
        <v>1.259E-2</v>
      </c>
      <c r="BF1265" s="18" t="str">
        <f t="shared" si="433"/>
        <v/>
      </c>
      <c r="BN1265" s="18" t="str">
        <f t="shared" si="434"/>
        <v>s</v>
      </c>
    </row>
    <row r="1266" spans="3:66" ht="50.1" customHeight="1" thickTop="1" thickBot="1" x14ac:dyDescent="0.3">
      <c r="C1266" s="46"/>
      <c r="D1266" s="46"/>
      <c r="E1266" s="46"/>
      <c r="F1266" s="122"/>
      <c r="G1266" s="122"/>
      <c r="H1266" s="78" t="str">
        <f t="shared" si="435"/>
        <v/>
      </c>
      <c r="I1266" s="78" t="str">
        <f t="shared" si="436"/>
        <v/>
      </c>
      <c r="J1266" s="16"/>
      <c r="K1266" s="46" t="str">
        <f t="shared" si="437"/>
        <v/>
      </c>
      <c r="L1266" s="16"/>
      <c r="M1266" s="16"/>
      <c r="N1266" s="46"/>
      <c r="O1266" s="47" t="str">
        <f t="shared" si="440"/>
        <v/>
      </c>
      <c r="P1266" s="47"/>
      <c r="Q1266" s="48" t="str">
        <f>IFERROR(VLOOKUP(E1266,Funcionários!$C$8:$E$207,3,FALSE),"")</f>
        <v/>
      </c>
      <c r="R1266" s="47"/>
      <c r="S1266" s="49" t="str">
        <f t="shared" si="441"/>
        <v/>
      </c>
      <c r="T1266" s="49">
        <v>1.26E-2</v>
      </c>
      <c r="U1266" s="48" t="str">
        <f>IF(Funcionários!C1267=0,"",Funcionários!C1267)</f>
        <v/>
      </c>
      <c r="V1266" s="50">
        <f>IF(U1266="",0,IF(COUNTIFS($E$7:$E$3006,U1266,$I$7:$I$3006,'RC'!$E$6)=0,0,COUNTIFS($M$7:$M$3006,"Concluída no prazo",$E$7:$E$3006,U1266,$I$7:$I$3006,'RC'!$E$6)/COUNTIFS($E$7:$E$3006,U1266,$I$7:$I$3006,'RC'!$E$6)))</f>
        <v>0</v>
      </c>
      <c r="W1266" s="49">
        <f>SUMIFS($J$7:$J$3006,$E$7:$E$3006,U1266,$I$7:$I$3006,'RC'!$E$6)+SUMIFS($L$7:$L$3006,$E$7:$E$3006,U1266,$I$7:$I$3006,'RC'!$E$6)</f>
        <v>0</v>
      </c>
      <c r="X1266" s="48">
        <f>COUNTIFS($E$7:$E$3006,U1266,$I$7:$I$3006,'RC'!$E$6)</f>
        <v>0</v>
      </c>
      <c r="Y1266" s="48"/>
      <c r="Z1266" s="51" t="str">
        <f>IF(AQ1266='RC'!$E$6,AC1266*1000+AD1266,"")</f>
        <v/>
      </c>
      <c r="AA1266" s="51" t="str">
        <f>IF(AB1266="","",IF(AQ1266='RC'!$E$6,AC1266*1000-AD1266,""))</f>
        <v/>
      </c>
      <c r="AB1266" s="48" t="str">
        <f>IFERROR(VLOOKUP(E1266,Funcionários!$C$8:$E$207,3,FALSE),"")</f>
        <v/>
      </c>
      <c r="AC1266" s="50" t="str">
        <f>IF(AB1266="","",IF(COUNTIFS($AB$7:$AB$3006,AB1266,$AQ$7:$AQ$3006,'RC'!$E$6)=0,"",COUNTIFS($M$7:$M$3006,"Concluída no prazo",$AB$7:$AB$3006,AB1266,$AQ$7:$AQ$3006,'RC'!$E$6)/COUNTIFS($AB$7:$AB$3006,AB1266,$AQ$7:$AQ$3006,'RC'!$E$6)))</f>
        <v/>
      </c>
      <c r="AD1266" s="48">
        <f>SUMIF($AQ$7:$AQ$3006,'RC'!$E$6,$J$7:$J$3006)+SUMIF($AQ$7:$AQ$3006,'RC'!$E$6,$L$7:$L$3006)</f>
        <v>21</v>
      </c>
      <c r="AF1266" s="48">
        <v>3.7409999999996099E-2</v>
      </c>
      <c r="AG1266" s="48">
        <f>IF(OR(AQ1266="",AQ1266&lt;&gt;'RC'!$E$6,AB1266&lt;&gt;'RC'!$D$21),0,1)</f>
        <v>0</v>
      </c>
      <c r="AH1266" s="48">
        <f t="shared" si="438"/>
        <v>3.7409999999996099E-2</v>
      </c>
      <c r="AI1266" s="48" t="str">
        <f t="shared" si="420"/>
        <v/>
      </c>
      <c r="AJ1266" s="48" t="str">
        <f t="shared" si="421"/>
        <v/>
      </c>
      <c r="AK1266" s="52" t="str">
        <f t="shared" si="422"/>
        <v/>
      </c>
      <c r="AL1266" s="52" t="str">
        <f t="shared" si="423"/>
        <v/>
      </c>
      <c r="AM1266" s="48" t="str">
        <f t="shared" si="424"/>
        <v/>
      </c>
      <c r="AN1266" s="48" t="str">
        <f t="shared" si="425"/>
        <v/>
      </c>
      <c r="AP1266" s="18" t="str">
        <f t="shared" si="426"/>
        <v/>
      </c>
      <c r="AQ1266" s="18" t="str">
        <f t="shared" si="427"/>
        <v/>
      </c>
      <c r="AR1266" s="18">
        <v>3.7409999999999999E-2</v>
      </c>
      <c r="AS1266" s="18">
        <f>IF(AF!$D$27="Todos",1,IF(M1266=AF!$D$27,1,0))</f>
        <v>1</v>
      </c>
      <c r="AT1266" s="53">
        <f>IF(AND(E1266=AF!$D$6,OR(LT!M1266=AF!$D$27,AF!$D$27="Todos"),OR(AP1266=AF!$E$8,AQ1266=AF!$E$8)),AR1266+AS1266,0)</f>
        <v>0</v>
      </c>
      <c r="AU1266" s="18" t="str">
        <f t="shared" si="428"/>
        <v/>
      </c>
      <c r="AV1266" s="54" t="str">
        <f t="shared" si="429"/>
        <v/>
      </c>
      <c r="AW1266" s="54" t="str">
        <f t="shared" si="430"/>
        <v/>
      </c>
      <c r="AX1266" s="18" t="str">
        <f t="shared" si="431"/>
        <v/>
      </c>
      <c r="AY1266" s="18" t="str">
        <f t="shared" si="432"/>
        <v/>
      </c>
      <c r="BA1266" s="18">
        <f>IF($E1266=AF!$D$6,IF($M1266="Concluída no prazo",2,IF($M1266="Concluída com atraso",1,0)),0)</f>
        <v>0</v>
      </c>
      <c r="BB1266" s="18">
        <f>IF($E1266=AF!$D$6,IF($M1266="Atrasada",2,IF($M1266="Concluída com atraso",1,0)),0)</f>
        <v>0</v>
      </c>
      <c r="BC1266" s="18">
        <v>1.26E-2</v>
      </c>
      <c r="BD1266" s="18">
        <f t="shared" si="439"/>
        <v>1.26E-2</v>
      </c>
      <c r="BE1266" s="18">
        <f t="shared" si="439"/>
        <v>1.26E-2</v>
      </c>
      <c r="BF1266" s="18" t="str">
        <f t="shared" si="433"/>
        <v/>
      </c>
      <c r="BN1266" s="18" t="str">
        <f t="shared" si="434"/>
        <v>s</v>
      </c>
    </row>
    <row r="1267" spans="3:66" ht="50.1" customHeight="1" thickTop="1" thickBot="1" x14ac:dyDescent="0.3">
      <c r="C1267" s="46"/>
      <c r="D1267" s="46"/>
      <c r="E1267" s="46"/>
      <c r="F1267" s="122"/>
      <c r="G1267" s="122"/>
      <c r="H1267" s="78" t="str">
        <f t="shared" si="435"/>
        <v/>
      </c>
      <c r="I1267" s="78" t="str">
        <f t="shared" si="436"/>
        <v/>
      </c>
      <c r="J1267" s="16"/>
      <c r="K1267" s="46" t="str">
        <f t="shared" si="437"/>
        <v/>
      </c>
      <c r="L1267" s="16"/>
      <c r="M1267" s="16"/>
      <c r="N1267" s="46"/>
      <c r="O1267" s="47" t="str">
        <f t="shared" si="440"/>
        <v/>
      </c>
      <c r="P1267" s="47"/>
      <c r="Q1267" s="48" t="str">
        <f>IFERROR(VLOOKUP(E1267,Funcionários!$C$8:$E$207,3,FALSE),"")</f>
        <v/>
      </c>
      <c r="R1267" s="47"/>
      <c r="S1267" s="49" t="str">
        <f t="shared" si="441"/>
        <v/>
      </c>
      <c r="T1267" s="49">
        <v>1.261E-2</v>
      </c>
      <c r="U1267" s="48" t="str">
        <f>IF(Funcionários!C1268=0,"",Funcionários!C1268)</f>
        <v/>
      </c>
      <c r="V1267" s="50">
        <f>IF(U1267="",0,IF(COUNTIFS($E$7:$E$3006,U1267,$I$7:$I$3006,'RC'!$E$6)=0,0,COUNTIFS($M$7:$M$3006,"Concluída no prazo",$E$7:$E$3006,U1267,$I$7:$I$3006,'RC'!$E$6)/COUNTIFS($E$7:$E$3006,U1267,$I$7:$I$3006,'RC'!$E$6)))</f>
        <v>0</v>
      </c>
      <c r="W1267" s="49">
        <f>SUMIFS($J$7:$J$3006,$E$7:$E$3006,U1267,$I$7:$I$3006,'RC'!$E$6)+SUMIFS($L$7:$L$3006,$E$7:$E$3006,U1267,$I$7:$I$3006,'RC'!$E$6)</f>
        <v>0</v>
      </c>
      <c r="X1267" s="48">
        <f>COUNTIFS($E$7:$E$3006,U1267,$I$7:$I$3006,'RC'!$E$6)</f>
        <v>0</v>
      </c>
      <c r="Y1267" s="48"/>
      <c r="Z1267" s="51" t="str">
        <f>IF(AQ1267='RC'!$E$6,AC1267*1000+AD1267,"")</f>
        <v/>
      </c>
      <c r="AA1267" s="51" t="str">
        <f>IF(AB1267="","",IF(AQ1267='RC'!$E$6,AC1267*1000-AD1267,""))</f>
        <v/>
      </c>
      <c r="AB1267" s="48" t="str">
        <f>IFERROR(VLOOKUP(E1267,Funcionários!$C$8:$E$207,3,FALSE),"")</f>
        <v/>
      </c>
      <c r="AC1267" s="50" t="str">
        <f>IF(AB1267="","",IF(COUNTIFS($AB$7:$AB$3006,AB1267,$AQ$7:$AQ$3006,'RC'!$E$6)=0,"",COUNTIFS($M$7:$M$3006,"Concluída no prazo",$AB$7:$AB$3006,AB1267,$AQ$7:$AQ$3006,'RC'!$E$6)/COUNTIFS($AB$7:$AB$3006,AB1267,$AQ$7:$AQ$3006,'RC'!$E$6)))</f>
        <v/>
      </c>
      <c r="AD1267" s="48">
        <f>SUMIF($AQ$7:$AQ$3006,'RC'!$E$6,$J$7:$J$3006)+SUMIF($AQ$7:$AQ$3006,'RC'!$E$6,$L$7:$L$3006)</f>
        <v>21</v>
      </c>
      <c r="AF1267" s="48">
        <v>3.7399999999996103E-2</v>
      </c>
      <c r="AG1267" s="48">
        <f>IF(OR(AQ1267="",AQ1267&lt;&gt;'RC'!$E$6,AB1267&lt;&gt;'RC'!$D$21),0,1)</f>
        <v>0</v>
      </c>
      <c r="AH1267" s="48">
        <f t="shared" si="438"/>
        <v>3.7399999999996103E-2</v>
      </c>
      <c r="AI1267" s="48" t="str">
        <f t="shared" si="420"/>
        <v/>
      </c>
      <c r="AJ1267" s="48" t="str">
        <f t="shared" si="421"/>
        <v/>
      </c>
      <c r="AK1267" s="52" t="str">
        <f t="shared" si="422"/>
        <v/>
      </c>
      <c r="AL1267" s="52" t="str">
        <f t="shared" si="423"/>
        <v/>
      </c>
      <c r="AM1267" s="48" t="str">
        <f t="shared" si="424"/>
        <v/>
      </c>
      <c r="AN1267" s="48" t="str">
        <f t="shared" si="425"/>
        <v/>
      </c>
      <c r="AP1267" s="18" t="str">
        <f t="shared" si="426"/>
        <v/>
      </c>
      <c r="AQ1267" s="18" t="str">
        <f t="shared" si="427"/>
        <v/>
      </c>
      <c r="AR1267" s="18">
        <v>3.7400000000000003E-2</v>
      </c>
      <c r="AS1267" s="18">
        <f>IF(AF!$D$27="Todos",1,IF(M1267=AF!$D$27,1,0))</f>
        <v>1</v>
      </c>
      <c r="AT1267" s="53">
        <f>IF(AND(E1267=AF!$D$6,OR(LT!M1267=AF!$D$27,AF!$D$27="Todos"),OR(AP1267=AF!$E$8,AQ1267=AF!$E$8)),AR1267+AS1267,0)</f>
        <v>0</v>
      </c>
      <c r="AU1267" s="18" t="str">
        <f t="shared" si="428"/>
        <v/>
      </c>
      <c r="AV1267" s="54" t="str">
        <f t="shared" si="429"/>
        <v/>
      </c>
      <c r="AW1267" s="54" t="str">
        <f t="shared" si="430"/>
        <v/>
      </c>
      <c r="AX1267" s="18" t="str">
        <f t="shared" si="431"/>
        <v/>
      </c>
      <c r="AY1267" s="18" t="str">
        <f t="shared" si="432"/>
        <v/>
      </c>
      <c r="BA1267" s="18">
        <f>IF($E1267=AF!$D$6,IF($M1267="Concluída no prazo",2,IF($M1267="Concluída com atraso",1,0)),0)</f>
        <v>0</v>
      </c>
      <c r="BB1267" s="18">
        <f>IF($E1267=AF!$D$6,IF($M1267="Atrasada",2,IF($M1267="Concluída com atraso",1,0)),0)</f>
        <v>0</v>
      </c>
      <c r="BC1267" s="18">
        <v>1.261E-2</v>
      </c>
      <c r="BD1267" s="18">
        <f t="shared" si="439"/>
        <v>1.261E-2</v>
      </c>
      <c r="BE1267" s="18">
        <f t="shared" si="439"/>
        <v>1.261E-2</v>
      </c>
      <c r="BF1267" s="18" t="str">
        <f t="shared" si="433"/>
        <v/>
      </c>
      <c r="BN1267" s="18" t="str">
        <f t="shared" si="434"/>
        <v>s</v>
      </c>
    </row>
    <row r="1268" spans="3:66" ht="50.1" customHeight="1" thickTop="1" thickBot="1" x14ac:dyDescent="0.3">
      <c r="C1268" s="46"/>
      <c r="D1268" s="46"/>
      <c r="E1268" s="46"/>
      <c r="F1268" s="122"/>
      <c r="G1268" s="122"/>
      <c r="H1268" s="78" t="str">
        <f t="shared" si="435"/>
        <v/>
      </c>
      <c r="I1268" s="78" t="str">
        <f t="shared" si="436"/>
        <v/>
      </c>
      <c r="J1268" s="16"/>
      <c r="K1268" s="46" t="str">
        <f t="shared" si="437"/>
        <v/>
      </c>
      <c r="L1268" s="16"/>
      <c r="M1268" s="16"/>
      <c r="N1268" s="46"/>
      <c r="O1268" s="47" t="str">
        <f t="shared" si="440"/>
        <v/>
      </c>
      <c r="P1268" s="47"/>
      <c r="Q1268" s="48" t="str">
        <f>IFERROR(VLOOKUP(E1268,Funcionários!$C$8:$E$207,3,FALSE),"")</f>
        <v/>
      </c>
      <c r="R1268" s="47"/>
      <c r="S1268" s="49" t="str">
        <f t="shared" si="441"/>
        <v/>
      </c>
      <c r="T1268" s="49">
        <v>1.2619999999999999E-2</v>
      </c>
      <c r="U1268" s="48" t="str">
        <f>IF(Funcionários!C1269=0,"",Funcionários!C1269)</f>
        <v/>
      </c>
      <c r="V1268" s="50">
        <f>IF(U1268="",0,IF(COUNTIFS($E$7:$E$3006,U1268,$I$7:$I$3006,'RC'!$E$6)=0,0,COUNTIFS($M$7:$M$3006,"Concluída no prazo",$E$7:$E$3006,U1268,$I$7:$I$3006,'RC'!$E$6)/COUNTIFS($E$7:$E$3006,U1268,$I$7:$I$3006,'RC'!$E$6)))</f>
        <v>0</v>
      </c>
      <c r="W1268" s="49">
        <f>SUMIFS($J$7:$J$3006,$E$7:$E$3006,U1268,$I$7:$I$3006,'RC'!$E$6)+SUMIFS($L$7:$L$3006,$E$7:$E$3006,U1268,$I$7:$I$3006,'RC'!$E$6)</f>
        <v>0</v>
      </c>
      <c r="X1268" s="48">
        <f>COUNTIFS($E$7:$E$3006,U1268,$I$7:$I$3006,'RC'!$E$6)</f>
        <v>0</v>
      </c>
      <c r="Y1268" s="48"/>
      <c r="Z1268" s="51" t="str">
        <f>IF(AQ1268='RC'!$E$6,AC1268*1000+AD1268,"")</f>
        <v/>
      </c>
      <c r="AA1268" s="51" t="str">
        <f>IF(AB1268="","",IF(AQ1268='RC'!$E$6,AC1268*1000-AD1268,""))</f>
        <v/>
      </c>
      <c r="AB1268" s="48" t="str">
        <f>IFERROR(VLOOKUP(E1268,Funcionários!$C$8:$E$207,3,FALSE),"")</f>
        <v/>
      </c>
      <c r="AC1268" s="50" t="str">
        <f>IF(AB1268="","",IF(COUNTIFS($AB$7:$AB$3006,AB1268,$AQ$7:$AQ$3006,'RC'!$E$6)=0,"",COUNTIFS($M$7:$M$3006,"Concluída no prazo",$AB$7:$AB$3006,AB1268,$AQ$7:$AQ$3006,'RC'!$E$6)/COUNTIFS($AB$7:$AB$3006,AB1268,$AQ$7:$AQ$3006,'RC'!$E$6)))</f>
        <v/>
      </c>
      <c r="AD1268" s="48">
        <f>SUMIF($AQ$7:$AQ$3006,'RC'!$E$6,$J$7:$J$3006)+SUMIF($AQ$7:$AQ$3006,'RC'!$E$6,$L$7:$L$3006)</f>
        <v>21</v>
      </c>
      <c r="AF1268" s="48">
        <v>3.73899999999961E-2</v>
      </c>
      <c r="AG1268" s="48">
        <f>IF(OR(AQ1268="",AQ1268&lt;&gt;'RC'!$E$6,AB1268&lt;&gt;'RC'!$D$21),0,1)</f>
        <v>0</v>
      </c>
      <c r="AH1268" s="48">
        <f t="shared" si="438"/>
        <v>3.73899999999961E-2</v>
      </c>
      <c r="AI1268" s="48" t="str">
        <f t="shared" si="420"/>
        <v/>
      </c>
      <c r="AJ1268" s="48" t="str">
        <f t="shared" si="421"/>
        <v/>
      </c>
      <c r="AK1268" s="52" t="str">
        <f t="shared" si="422"/>
        <v/>
      </c>
      <c r="AL1268" s="52" t="str">
        <f t="shared" si="423"/>
        <v/>
      </c>
      <c r="AM1268" s="48" t="str">
        <f t="shared" si="424"/>
        <v/>
      </c>
      <c r="AN1268" s="48" t="str">
        <f t="shared" si="425"/>
        <v/>
      </c>
      <c r="AP1268" s="18" t="str">
        <f t="shared" si="426"/>
        <v/>
      </c>
      <c r="AQ1268" s="18" t="str">
        <f t="shared" si="427"/>
        <v/>
      </c>
      <c r="AR1268" s="18">
        <v>3.739E-2</v>
      </c>
      <c r="AS1268" s="18">
        <f>IF(AF!$D$27="Todos",1,IF(M1268=AF!$D$27,1,0))</f>
        <v>1</v>
      </c>
      <c r="AT1268" s="53">
        <f>IF(AND(E1268=AF!$D$6,OR(LT!M1268=AF!$D$27,AF!$D$27="Todos"),OR(AP1268=AF!$E$8,AQ1268=AF!$E$8)),AR1268+AS1268,0)</f>
        <v>0</v>
      </c>
      <c r="AU1268" s="18" t="str">
        <f t="shared" si="428"/>
        <v/>
      </c>
      <c r="AV1268" s="54" t="str">
        <f t="shared" si="429"/>
        <v/>
      </c>
      <c r="AW1268" s="54" t="str">
        <f t="shared" si="430"/>
        <v/>
      </c>
      <c r="AX1268" s="18" t="str">
        <f t="shared" si="431"/>
        <v/>
      </c>
      <c r="AY1268" s="18" t="str">
        <f t="shared" si="432"/>
        <v/>
      </c>
      <c r="BA1268" s="18">
        <f>IF($E1268=AF!$D$6,IF($M1268="Concluída no prazo",2,IF($M1268="Concluída com atraso",1,0)),0)</f>
        <v>0</v>
      </c>
      <c r="BB1268" s="18">
        <f>IF($E1268=AF!$D$6,IF($M1268="Atrasada",2,IF($M1268="Concluída com atraso",1,0)),0)</f>
        <v>0</v>
      </c>
      <c r="BC1268" s="18">
        <v>1.2619999999999999E-2</v>
      </c>
      <c r="BD1268" s="18">
        <f t="shared" si="439"/>
        <v>1.2619999999999999E-2</v>
      </c>
      <c r="BE1268" s="18">
        <f t="shared" si="439"/>
        <v>1.2619999999999999E-2</v>
      </c>
      <c r="BF1268" s="18" t="str">
        <f t="shared" si="433"/>
        <v/>
      </c>
      <c r="BN1268" s="18" t="str">
        <f t="shared" si="434"/>
        <v>s</v>
      </c>
    </row>
    <row r="1269" spans="3:66" ht="50.1" customHeight="1" thickTop="1" thickBot="1" x14ac:dyDescent="0.3">
      <c r="C1269" s="46"/>
      <c r="D1269" s="46"/>
      <c r="E1269" s="46"/>
      <c r="F1269" s="122"/>
      <c r="G1269" s="122"/>
      <c r="H1269" s="78" t="str">
        <f t="shared" si="435"/>
        <v/>
      </c>
      <c r="I1269" s="78" t="str">
        <f t="shared" si="436"/>
        <v/>
      </c>
      <c r="J1269" s="16"/>
      <c r="K1269" s="46" t="str">
        <f t="shared" si="437"/>
        <v/>
      </c>
      <c r="L1269" s="16"/>
      <c r="M1269" s="16"/>
      <c r="N1269" s="46"/>
      <c r="O1269" s="47" t="str">
        <f t="shared" si="440"/>
        <v/>
      </c>
      <c r="P1269" s="47"/>
      <c r="Q1269" s="48" t="str">
        <f>IFERROR(VLOOKUP(E1269,Funcionários!$C$8:$E$207,3,FALSE),"")</f>
        <v/>
      </c>
      <c r="R1269" s="47"/>
      <c r="S1269" s="49" t="str">
        <f t="shared" si="441"/>
        <v/>
      </c>
      <c r="T1269" s="49">
        <v>1.2630000000000001E-2</v>
      </c>
      <c r="U1269" s="48" t="str">
        <f>IF(Funcionários!C1270=0,"",Funcionários!C1270)</f>
        <v/>
      </c>
      <c r="V1269" s="50">
        <f>IF(U1269="",0,IF(COUNTIFS($E$7:$E$3006,U1269,$I$7:$I$3006,'RC'!$E$6)=0,0,COUNTIFS($M$7:$M$3006,"Concluída no prazo",$E$7:$E$3006,U1269,$I$7:$I$3006,'RC'!$E$6)/COUNTIFS($E$7:$E$3006,U1269,$I$7:$I$3006,'RC'!$E$6)))</f>
        <v>0</v>
      </c>
      <c r="W1269" s="49">
        <f>SUMIFS($J$7:$J$3006,$E$7:$E$3006,U1269,$I$7:$I$3006,'RC'!$E$6)+SUMIFS($L$7:$L$3006,$E$7:$E$3006,U1269,$I$7:$I$3006,'RC'!$E$6)</f>
        <v>0</v>
      </c>
      <c r="X1269" s="48">
        <f>COUNTIFS($E$7:$E$3006,U1269,$I$7:$I$3006,'RC'!$E$6)</f>
        <v>0</v>
      </c>
      <c r="Y1269" s="48"/>
      <c r="Z1269" s="51" t="str">
        <f>IF(AQ1269='RC'!$E$6,AC1269*1000+AD1269,"")</f>
        <v/>
      </c>
      <c r="AA1269" s="51" t="str">
        <f>IF(AB1269="","",IF(AQ1269='RC'!$E$6,AC1269*1000-AD1269,""))</f>
        <v/>
      </c>
      <c r="AB1269" s="48" t="str">
        <f>IFERROR(VLOOKUP(E1269,Funcionários!$C$8:$E$207,3,FALSE),"")</f>
        <v/>
      </c>
      <c r="AC1269" s="50" t="str">
        <f>IF(AB1269="","",IF(COUNTIFS($AB$7:$AB$3006,AB1269,$AQ$7:$AQ$3006,'RC'!$E$6)=0,"",COUNTIFS($M$7:$M$3006,"Concluída no prazo",$AB$7:$AB$3006,AB1269,$AQ$7:$AQ$3006,'RC'!$E$6)/COUNTIFS($AB$7:$AB$3006,AB1269,$AQ$7:$AQ$3006,'RC'!$E$6)))</f>
        <v/>
      </c>
      <c r="AD1269" s="48">
        <f>SUMIF($AQ$7:$AQ$3006,'RC'!$E$6,$J$7:$J$3006)+SUMIF($AQ$7:$AQ$3006,'RC'!$E$6,$L$7:$L$3006)</f>
        <v>21</v>
      </c>
      <c r="AF1269" s="48">
        <v>3.7379999999996097E-2</v>
      </c>
      <c r="AG1269" s="48">
        <f>IF(OR(AQ1269="",AQ1269&lt;&gt;'RC'!$E$6,AB1269&lt;&gt;'RC'!$D$21),0,1)</f>
        <v>0</v>
      </c>
      <c r="AH1269" s="48">
        <f t="shared" si="438"/>
        <v>3.7379999999996097E-2</v>
      </c>
      <c r="AI1269" s="48" t="str">
        <f t="shared" si="420"/>
        <v/>
      </c>
      <c r="AJ1269" s="48" t="str">
        <f t="shared" si="421"/>
        <v/>
      </c>
      <c r="AK1269" s="52" t="str">
        <f t="shared" si="422"/>
        <v/>
      </c>
      <c r="AL1269" s="52" t="str">
        <f t="shared" si="423"/>
        <v/>
      </c>
      <c r="AM1269" s="48" t="str">
        <f t="shared" si="424"/>
        <v/>
      </c>
      <c r="AN1269" s="48" t="str">
        <f t="shared" si="425"/>
        <v/>
      </c>
      <c r="AP1269" s="18" t="str">
        <f t="shared" si="426"/>
        <v/>
      </c>
      <c r="AQ1269" s="18" t="str">
        <f t="shared" si="427"/>
        <v/>
      </c>
      <c r="AR1269" s="18">
        <v>3.7379999999999997E-2</v>
      </c>
      <c r="AS1269" s="18">
        <f>IF(AF!$D$27="Todos",1,IF(M1269=AF!$D$27,1,0))</f>
        <v>1</v>
      </c>
      <c r="AT1269" s="53">
        <f>IF(AND(E1269=AF!$D$6,OR(LT!M1269=AF!$D$27,AF!$D$27="Todos"),OR(AP1269=AF!$E$8,AQ1269=AF!$E$8)),AR1269+AS1269,0)</f>
        <v>0</v>
      </c>
      <c r="AU1269" s="18" t="str">
        <f t="shared" si="428"/>
        <v/>
      </c>
      <c r="AV1269" s="54" t="str">
        <f t="shared" si="429"/>
        <v/>
      </c>
      <c r="AW1269" s="54" t="str">
        <f t="shared" si="430"/>
        <v/>
      </c>
      <c r="AX1269" s="18" t="str">
        <f t="shared" si="431"/>
        <v/>
      </c>
      <c r="AY1269" s="18" t="str">
        <f t="shared" si="432"/>
        <v/>
      </c>
      <c r="BA1269" s="18">
        <f>IF($E1269=AF!$D$6,IF($M1269="Concluída no prazo",2,IF($M1269="Concluída com atraso",1,0)),0)</f>
        <v>0</v>
      </c>
      <c r="BB1269" s="18">
        <f>IF($E1269=AF!$D$6,IF($M1269="Atrasada",2,IF($M1269="Concluída com atraso",1,0)),0)</f>
        <v>0</v>
      </c>
      <c r="BC1269" s="18">
        <v>1.2630000000000001E-2</v>
      </c>
      <c r="BD1269" s="18">
        <f t="shared" si="439"/>
        <v>1.2630000000000001E-2</v>
      </c>
      <c r="BE1269" s="18">
        <f t="shared" si="439"/>
        <v>1.2630000000000001E-2</v>
      </c>
      <c r="BF1269" s="18" t="str">
        <f t="shared" si="433"/>
        <v/>
      </c>
      <c r="BN1269" s="18" t="str">
        <f t="shared" si="434"/>
        <v>s</v>
      </c>
    </row>
    <row r="1270" spans="3:66" ht="50.1" customHeight="1" thickTop="1" thickBot="1" x14ac:dyDescent="0.3">
      <c r="C1270" s="46"/>
      <c r="D1270" s="46"/>
      <c r="E1270" s="46"/>
      <c r="F1270" s="122"/>
      <c r="G1270" s="122"/>
      <c r="H1270" s="78" t="str">
        <f t="shared" si="435"/>
        <v/>
      </c>
      <c r="I1270" s="78" t="str">
        <f t="shared" si="436"/>
        <v/>
      </c>
      <c r="J1270" s="16"/>
      <c r="K1270" s="46" t="str">
        <f t="shared" si="437"/>
        <v/>
      </c>
      <c r="L1270" s="16"/>
      <c r="M1270" s="16"/>
      <c r="N1270" s="46"/>
      <c r="O1270" s="47" t="str">
        <f t="shared" si="440"/>
        <v/>
      </c>
      <c r="P1270" s="47"/>
      <c r="Q1270" s="48" t="str">
        <f>IFERROR(VLOOKUP(E1270,Funcionários!$C$8:$E$207,3,FALSE),"")</f>
        <v/>
      </c>
      <c r="R1270" s="47"/>
      <c r="S1270" s="49" t="str">
        <f t="shared" si="441"/>
        <v/>
      </c>
      <c r="T1270" s="49">
        <v>1.264E-2</v>
      </c>
      <c r="U1270" s="48" t="str">
        <f>IF(Funcionários!C1271=0,"",Funcionários!C1271)</f>
        <v/>
      </c>
      <c r="V1270" s="50">
        <f>IF(U1270="",0,IF(COUNTIFS($E$7:$E$3006,U1270,$I$7:$I$3006,'RC'!$E$6)=0,0,COUNTIFS($M$7:$M$3006,"Concluída no prazo",$E$7:$E$3006,U1270,$I$7:$I$3006,'RC'!$E$6)/COUNTIFS($E$7:$E$3006,U1270,$I$7:$I$3006,'RC'!$E$6)))</f>
        <v>0</v>
      </c>
      <c r="W1270" s="49">
        <f>SUMIFS($J$7:$J$3006,$E$7:$E$3006,U1270,$I$7:$I$3006,'RC'!$E$6)+SUMIFS($L$7:$L$3006,$E$7:$E$3006,U1270,$I$7:$I$3006,'RC'!$E$6)</f>
        <v>0</v>
      </c>
      <c r="X1270" s="48">
        <f>COUNTIFS($E$7:$E$3006,U1270,$I$7:$I$3006,'RC'!$E$6)</f>
        <v>0</v>
      </c>
      <c r="Y1270" s="48"/>
      <c r="Z1270" s="51" t="str">
        <f>IF(AQ1270='RC'!$E$6,AC1270*1000+AD1270,"")</f>
        <v/>
      </c>
      <c r="AA1270" s="51" t="str">
        <f>IF(AB1270="","",IF(AQ1270='RC'!$E$6,AC1270*1000-AD1270,""))</f>
        <v/>
      </c>
      <c r="AB1270" s="48" t="str">
        <f>IFERROR(VLOOKUP(E1270,Funcionários!$C$8:$E$207,3,FALSE),"")</f>
        <v/>
      </c>
      <c r="AC1270" s="50" t="str">
        <f>IF(AB1270="","",IF(COUNTIFS($AB$7:$AB$3006,AB1270,$AQ$7:$AQ$3006,'RC'!$E$6)=0,"",COUNTIFS($M$7:$M$3006,"Concluída no prazo",$AB$7:$AB$3006,AB1270,$AQ$7:$AQ$3006,'RC'!$E$6)/COUNTIFS($AB$7:$AB$3006,AB1270,$AQ$7:$AQ$3006,'RC'!$E$6)))</f>
        <v/>
      </c>
      <c r="AD1270" s="48">
        <f>SUMIF($AQ$7:$AQ$3006,'RC'!$E$6,$J$7:$J$3006)+SUMIF($AQ$7:$AQ$3006,'RC'!$E$6,$L$7:$L$3006)</f>
        <v>21</v>
      </c>
      <c r="AF1270" s="48">
        <v>3.7369999999996101E-2</v>
      </c>
      <c r="AG1270" s="48">
        <f>IF(OR(AQ1270="",AQ1270&lt;&gt;'RC'!$E$6,AB1270&lt;&gt;'RC'!$D$21),0,1)</f>
        <v>0</v>
      </c>
      <c r="AH1270" s="48">
        <f t="shared" si="438"/>
        <v>3.7369999999996101E-2</v>
      </c>
      <c r="AI1270" s="48" t="str">
        <f t="shared" si="420"/>
        <v/>
      </c>
      <c r="AJ1270" s="48" t="str">
        <f t="shared" si="421"/>
        <v/>
      </c>
      <c r="AK1270" s="52" t="str">
        <f t="shared" si="422"/>
        <v/>
      </c>
      <c r="AL1270" s="52" t="str">
        <f t="shared" si="423"/>
        <v/>
      </c>
      <c r="AM1270" s="48" t="str">
        <f t="shared" si="424"/>
        <v/>
      </c>
      <c r="AN1270" s="48" t="str">
        <f t="shared" si="425"/>
        <v/>
      </c>
      <c r="AP1270" s="18" t="str">
        <f t="shared" si="426"/>
        <v/>
      </c>
      <c r="AQ1270" s="18" t="str">
        <f t="shared" si="427"/>
        <v/>
      </c>
      <c r="AR1270" s="18">
        <v>3.737E-2</v>
      </c>
      <c r="AS1270" s="18">
        <f>IF(AF!$D$27="Todos",1,IF(M1270=AF!$D$27,1,0))</f>
        <v>1</v>
      </c>
      <c r="AT1270" s="53">
        <f>IF(AND(E1270=AF!$D$6,OR(LT!M1270=AF!$D$27,AF!$D$27="Todos"),OR(AP1270=AF!$E$8,AQ1270=AF!$E$8)),AR1270+AS1270,0)</f>
        <v>0</v>
      </c>
      <c r="AU1270" s="18" t="str">
        <f t="shared" si="428"/>
        <v/>
      </c>
      <c r="AV1270" s="54" t="str">
        <f t="shared" si="429"/>
        <v/>
      </c>
      <c r="AW1270" s="54" t="str">
        <f t="shared" si="430"/>
        <v/>
      </c>
      <c r="AX1270" s="18" t="str">
        <f t="shared" si="431"/>
        <v/>
      </c>
      <c r="AY1270" s="18" t="str">
        <f t="shared" si="432"/>
        <v/>
      </c>
      <c r="BA1270" s="18">
        <f>IF($E1270=AF!$D$6,IF($M1270="Concluída no prazo",2,IF($M1270="Concluída com atraso",1,0)),0)</f>
        <v>0</v>
      </c>
      <c r="BB1270" s="18">
        <f>IF($E1270=AF!$D$6,IF($M1270="Atrasada",2,IF($M1270="Concluída com atraso",1,0)),0)</f>
        <v>0</v>
      </c>
      <c r="BC1270" s="18">
        <v>1.264E-2</v>
      </c>
      <c r="BD1270" s="18">
        <f t="shared" si="439"/>
        <v>1.264E-2</v>
      </c>
      <c r="BE1270" s="18">
        <f t="shared" si="439"/>
        <v>1.264E-2</v>
      </c>
      <c r="BF1270" s="18" t="str">
        <f t="shared" si="433"/>
        <v/>
      </c>
      <c r="BN1270" s="18" t="str">
        <f t="shared" si="434"/>
        <v>s</v>
      </c>
    </row>
    <row r="1271" spans="3:66" ht="50.1" customHeight="1" thickTop="1" thickBot="1" x14ac:dyDescent="0.3">
      <c r="C1271" s="46"/>
      <c r="D1271" s="46"/>
      <c r="E1271" s="46"/>
      <c r="F1271" s="122"/>
      <c r="G1271" s="122"/>
      <c r="H1271" s="78" t="str">
        <f t="shared" si="435"/>
        <v/>
      </c>
      <c r="I1271" s="78" t="str">
        <f t="shared" si="436"/>
        <v/>
      </c>
      <c r="J1271" s="16"/>
      <c r="K1271" s="46" t="str">
        <f t="shared" si="437"/>
        <v/>
      </c>
      <c r="L1271" s="16"/>
      <c r="M1271" s="16"/>
      <c r="N1271" s="46"/>
      <c r="O1271" s="47" t="str">
        <f t="shared" si="440"/>
        <v/>
      </c>
      <c r="P1271" s="47"/>
      <c r="Q1271" s="48" t="str">
        <f>IFERROR(VLOOKUP(E1271,Funcionários!$C$8:$E$207,3,FALSE),"")</f>
        <v/>
      </c>
      <c r="R1271" s="47"/>
      <c r="S1271" s="49" t="str">
        <f t="shared" si="441"/>
        <v/>
      </c>
      <c r="T1271" s="49">
        <v>1.265E-2</v>
      </c>
      <c r="U1271" s="48" t="str">
        <f>IF(Funcionários!C1272=0,"",Funcionários!C1272)</f>
        <v/>
      </c>
      <c r="V1271" s="50">
        <f>IF(U1271="",0,IF(COUNTIFS($E$7:$E$3006,U1271,$I$7:$I$3006,'RC'!$E$6)=0,0,COUNTIFS($M$7:$M$3006,"Concluída no prazo",$E$7:$E$3006,U1271,$I$7:$I$3006,'RC'!$E$6)/COUNTIFS($E$7:$E$3006,U1271,$I$7:$I$3006,'RC'!$E$6)))</f>
        <v>0</v>
      </c>
      <c r="W1271" s="49">
        <f>SUMIFS($J$7:$J$3006,$E$7:$E$3006,U1271,$I$7:$I$3006,'RC'!$E$6)+SUMIFS($L$7:$L$3006,$E$7:$E$3006,U1271,$I$7:$I$3006,'RC'!$E$6)</f>
        <v>0</v>
      </c>
      <c r="X1271" s="48">
        <f>COUNTIFS($E$7:$E$3006,U1271,$I$7:$I$3006,'RC'!$E$6)</f>
        <v>0</v>
      </c>
      <c r="Y1271" s="48"/>
      <c r="Z1271" s="51" t="str">
        <f>IF(AQ1271='RC'!$E$6,AC1271*1000+AD1271,"")</f>
        <v/>
      </c>
      <c r="AA1271" s="51" t="str">
        <f>IF(AB1271="","",IF(AQ1271='RC'!$E$6,AC1271*1000-AD1271,""))</f>
        <v/>
      </c>
      <c r="AB1271" s="48" t="str">
        <f>IFERROR(VLOOKUP(E1271,Funcionários!$C$8:$E$207,3,FALSE),"")</f>
        <v/>
      </c>
      <c r="AC1271" s="50" t="str">
        <f>IF(AB1271="","",IF(COUNTIFS($AB$7:$AB$3006,AB1271,$AQ$7:$AQ$3006,'RC'!$E$6)=0,"",COUNTIFS($M$7:$M$3006,"Concluída no prazo",$AB$7:$AB$3006,AB1271,$AQ$7:$AQ$3006,'RC'!$E$6)/COUNTIFS($AB$7:$AB$3006,AB1271,$AQ$7:$AQ$3006,'RC'!$E$6)))</f>
        <v/>
      </c>
      <c r="AD1271" s="48">
        <f>SUMIF($AQ$7:$AQ$3006,'RC'!$E$6,$J$7:$J$3006)+SUMIF($AQ$7:$AQ$3006,'RC'!$E$6,$L$7:$L$3006)</f>
        <v>21</v>
      </c>
      <c r="AF1271" s="48">
        <v>3.7359999999996098E-2</v>
      </c>
      <c r="AG1271" s="48">
        <f>IF(OR(AQ1271="",AQ1271&lt;&gt;'RC'!$E$6,AB1271&lt;&gt;'RC'!$D$21),0,1)</f>
        <v>0</v>
      </c>
      <c r="AH1271" s="48">
        <f t="shared" si="438"/>
        <v>3.7359999999996098E-2</v>
      </c>
      <c r="AI1271" s="48" t="str">
        <f t="shared" si="420"/>
        <v/>
      </c>
      <c r="AJ1271" s="48" t="str">
        <f t="shared" si="421"/>
        <v/>
      </c>
      <c r="AK1271" s="52" t="str">
        <f t="shared" si="422"/>
        <v/>
      </c>
      <c r="AL1271" s="52" t="str">
        <f t="shared" si="423"/>
        <v/>
      </c>
      <c r="AM1271" s="48" t="str">
        <f t="shared" si="424"/>
        <v/>
      </c>
      <c r="AN1271" s="48" t="str">
        <f t="shared" si="425"/>
        <v/>
      </c>
      <c r="AP1271" s="18" t="str">
        <f t="shared" si="426"/>
        <v/>
      </c>
      <c r="AQ1271" s="18" t="str">
        <f t="shared" si="427"/>
        <v/>
      </c>
      <c r="AR1271" s="18">
        <v>3.7359999999999997E-2</v>
      </c>
      <c r="AS1271" s="18">
        <f>IF(AF!$D$27="Todos",1,IF(M1271=AF!$D$27,1,0))</f>
        <v>1</v>
      </c>
      <c r="AT1271" s="53">
        <f>IF(AND(E1271=AF!$D$6,OR(LT!M1271=AF!$D$27,AF!$D$27="Todos"),OR(AP1271=AF!$E$8,AQ1271=AF!$E$8)),AR1271+AS1271,0)</f>
        <v>0</v>
      </c>
      <c r="AU1271" s="18" t="str">
        <f t="shared" si="428"/>
        <v/>
      </c>
      <c r="AV1271" s="54" t="str">
        <f t="shared" si="429"/>
        <v/>
      </c>
      <c r="AW1271" s="54" t="str">
        <f t="shared" si="430"/>
        <v/>
      </c>
      <c r="AX1271" s="18" t="str">
        <f t="shared" si="431"/>
        <v/>
      </c>
      <c r="AY1271" s="18" t="str">
        <f t="shared" si="432"/>
        <v/>
      </c>
      <c r="BA1271" s="18">
        <f>IF($E1271=AF!$D$6,IF($M1271="Concluída no prazo",2,IF($M1271="Concluída com atraso",1,0)),0)</f>
        <v>0</v>
      </c>
      <c r="BB1271" s="18">
        <f>IF($E1271=AF!$D$6,IF($M1271="Atrasada",2,IF($M1271="Concluída com atraso",1,0)),0)</f>
        <v>0</v>
      </c>
      <c r="BC1271" s="18">
        <v>1.265E-2</v>
      </c>
      <c r="BD1271" s="18">
        <f t="shared" si="439"/>
        <v>1.265E-2</v>
      </c>
      <c r="BE1271" s="18">
        <f t="shared" si="439"/>
        <v>1.265E-2</v>
      </c>
      <c r="BF1271" s="18" t="str">
        <f t="shared" si="433"/>
        <v/>
      </c>
      <c r="BN1271" s="18" t="str">
        <f t="shared" si="434"/>
        <v>s</v>
      </c>
    </row>
    <row r="1272" spans="3:66" ht="50.1" customHeight="1" thickTop="1" thickBot="1" x14ac:dyDescent="0.3">
      <c r="C1272" s="46"/>
      <c r="D1272" s="46"/>
      <c r="E1272" s="46"/>
      <c r="F1272" s="122"/>
      <c r="G1272" s="122"/>
      <c r="H1272" s="78" t="str">
        <f t="shared" si="435"/>
        <v/>
      </c>
      <c r="I1272" s="78" t="str">
        <f t="shared" si="436"/>
        <v/>
      </c>
      <c r="J1272" s="16"/>
      <c r="K1272" s="46" t="str">
        <f t="shared" si="437"/>
        <v/>
      </c>
      <c r="L1272" s="16"/>
      <c r="M1272" s="16"/>
      <c r="N1272" s="46"/>
      <c r="O1272" s="47" t="str">
        <f t="shared" si="440"/>
        <v/>
      </c>
      <c r="P1272" s="47"/>
      <c r="Q1272" s="48" t="str">
        <f>IFERROR(VLOOKUP(E1272,Funcionários!$C$8:$E$207,3,FALSE),"")</f>
        <v/>
      </c>
      <c r="R1272" s="47"/>
      <c r="S1272" s="49" t="str">
        <f t="shared" si="441"/>
        <v/>
      </c>
      <c r="T1272" s="49">
        <v>1.2659999999999999E-2</v>
      </c>
      <c r="U1272" s="48" t="str">
        <f>IF(Funcionários!C1273=0,"",Funcionários!C1273)</f>
        <v/>
      </c>
      <c r="V1272" s="50">
        <f>IF(U1272="",0,IF(COUNTIFS($E$7:$E$3006,U1272,$I$7:$I$3006,'RC'!$E$6)=0,0,COUNTIFS($M$7:$M$3006,"Concluída no prazo",$E$7:$E$3006,U1272,$I$7:$I$3006,'RC'!$E$6)/COUNTIFS($E$7:$E$3006,U1272,$I$7:$I$3006,'RC'!$E$6)))</f>
        <v>0</v>
      </c>
      <c r="W1272" s="49">
        <f>SUMIFS($J$7:$J$3006,$E$7:$E$3006,U1272,$I$7:$I$3006,'RC'!$E$6)+SUMIFS($L$7:$L$3006,$E$7:$E$3006,U1272,$I$7:$I$3006,'RC'!$E$6)</f>
        <v>0</v>
      </c>
      <c r="X1272" s="48">
        <f>COUNTIFS($E$7:$E$3006,U1272,$I$7:$I$3006,'RC'!$E$6)</f>
        <v>0</v>
      </c>
      <c r="Y1272" s="48"/>
      <c r="Z1272" s="51" t="str">
        <f>IF(AQ1272='RC'!$E$6,AC1272*1000+AD1272,"")</f>
        <v/>
      </c>
      <c r="AA1272" s="51" t="str">
        <f>IF(AB1272="","",IF(AQ1272='RC'!$E$6,AC1272*1000-AD1272,""))</f>
        <v/>
      </c>
      <c r="AB1272" s="48" t="str">
        <f>IFERROR(VLOOKUP(E1272,Funcionários!$C$8:$E$207,3,FALSE),"")</f>
        <v/>
      </c>
      <c r="AC1272" s="50" t="str">
        <f>IF(AB1272="","",IF(COUNTIFS($AB$7:$AB$3006,AB1272,$AQ$7:$AQ$3006,'RC'!$E$6)=0,"",COUNTIFS($M$7:$M$3006,"Concluída no prazo",$AB$7:$AB$3006,AB1272,$AQ$7:$AQ$3006,'RC'!$E$6)/COUNTIFS($AB$7:$AB$3006,AB1272,$AQ$7:$AQ$3006,'RC'!$E$6)))</f>
        <v/>
      </c>
      <c r="AD1272" s="48">
        <f>SUMIF($AQ$7:$AQ$3006,'RC'!$E$6,$J$7:$J$3006)+SUMIF($AQ$7:$AQ$3006,'RC'!$E$6,$L$7:$L$3006)</f>
        <v>21</v>
      </c>
      <c r="AF1272" s="48">
        <v>3.7349999999996102E-2</v>
      </c>
      <c r="AG1272" s="48">
        <f>IF(OR(AQ1272="",AQ1272&lt;&gt;'RC'!$E$6,AB1272&lt;&gt;'RC'!$D$21),0,1)</f>
        <v>0</v>
      </c>
      <c r="AH1272" s="48">
        <f t="shared" si="438"/>
        <v>3.7349999999996102E-2</v>
      </c>
      <c r="AI1272" s="48" t="str">
        <f t="shared" si="420"/>
        <v/>
      </c>
      <c r="AJ1272" s="48" t="str">
        <f t="shared" si="421"/>
        <v/>
      </c>
      <c r="AK1272" s="52" t="str">
        <f t="shared" si="422"/>
        <v/>
      </c>
      <c r="AL1272" s="52" t="str">
        <f t="shared" si="423"/>
        <v/>
      </c>
      <c r="AM1272" s="48" t="str">
        <f t="shared" si="424"/>
        <v/>
      </c>
      <c r="AN1272" s="48" t="str">
        <f t="shared" si="425"/>
        <v/>
      </c>
      <c r="AP1272" s="18" t="str">
        <f t="shared" si="426"/>
        <v/>
      </c>
      <c r="AQ1272" s="18" t="str">
        <f t="shared" si="427"/>
        <v/>
      </c>
      <c r="AR1272" s="18">
        <v>3.7350000000000001E-2</v>
      </c>
      <c r="AS1272" s="18">
        <f>IF(AF!$D$27="Todos",1,IF(M1272=AF!$D$27,1,0))</f>
        <v>1</v>
      </c>
      <c r="AT1272" s="53">
        <f>IF(AND(E1272=AF!$D$6,OR(LT!M1272=AF!$D$27,AF!$D$27="Todos"),OR(AP1272=AF!$E$8,AQ1272=AF!$E$8)),AR1272+AS1272,0)</f>
        <v>0</v>
      </c>
      <c r="AU1272" s="18" t="str">
        <f t="shared" si="428"/>
        <v/>
      </c>
      <c r="AV1272" s="54" t="str">
        <f t="shared" si="429"/>
        <v/>
      </c>
      <c r="AW1272" s="54" t="str">
        <f t="shared" si="430"/>
        <v/>
      </c>
      <c r="AX1272" s="18" t="str">
        <f t="shared" si="431"/>
        <v/>
      </c>
      <c r="AY1272" s="18" t="str">
        <f t="shared" si="432"/>
        <v/>
      </c>
      <c r="BA1272" s="18">
        <f>IF($E1272=AF!$D$6,IF($M1272="Concluída no prazo",2,IF($M1272="Concluída com atraso",1,0)),0)</f>
        <v>0</v>
      </c>
      <c r="BB1272" s="18">
        <f>IF($E1272=AF!$D$6,IF($M1272="Atrasada",2,IF($M1272="Concluída com atraso",1,0)),0)</f>
        <v>0</v>
      </c>
      <c r="BC1272" s="18">
        <v>1.2659999999999999E-2</v>
      </c>
      <c r="BD1272" s="18">
        <f t="shared" si="439"/>
        <v>1.2659999999999999E-2</v>
      </c>
      <c r="BE1272" s="18">
        <f t="shared" si="439"/>
        <v>1.2659999999999999E-2</v>
      </c>
      <c r="BF1272" s="18" t="str">
        <f t="shared" si="433"/>
        <v/>
      </c>
      <c r="BN1272" s="18" t="str">
        <f t="shared" si="434"/>
        <v>s</v>
      </c>
    </row>
    <row r="1273" spans="3:66" ht="50.1" customHeight="1" thickTop="1" thickBot="1" x14ac:dyDescent="0.3">
      <c r="C1273" s="46"/>
      <c r="D1273" s="46"/>
      <c r="E1273" s="46"/>
      <c r="F1273" s="122"/>
      <c r="G1273" s="122"/>
      <c r="H1273" s="78" t="str">
        <f t="shared" si="435"/>
        <v/>
      </c>
      <c r="I1273" s="78" t="str">
        <f t="shared" si="436"/>
        <v/>
      </c>
      <c r="J1273" s="16"/>
      <c r="K1273" s="46" t="str">
        <f t="shared" si="437"/>
        <v/>
      </c>
      <c r="L1273" s="16"/>
      <c r="M1273" s="16"/>
      <c r="N1273" s="46"/>
      <c r="O1273" s="47" t="str">
        <f t="shared" si="440"/>
        <v/>
      </c>
      <c r="P1273" s="47"/>
      <c r="Q1273" s="48" t="str">
        <f>IFERROR(VLOOKUP(E1273,Funcionários!$C$8:$E$207,3,FALSE),"")</f>
        <v/>
      </c>
      <c r="R1273" s="47"/>
      <c r="S1273" s="49" t="str">
        <f t="shared" si="441"/>
        <v/>
      </c>
      <c r="T1273" s="49">
        <v>1.2670000000000001E-2</v>
      </c>
      <c r="U1273" s="48" t="str">
        <f>IF(Funcionários!C1274=0,"",Funcionários!C1274)</f>
        <v/>
      </c>
      <c r="V1273" s="50">
        <f>IF(U1273="",0,IF(COUNTIFS($E$7:$E$3006,U1273,$I$7:$I$3006,'RC'!$E$6)=0,0,COUNTIFS($M$7:$M$3006,"Concluída no prazo",$E$7:$E$3006,U1273,$I$7:$I$3006,'RC'!$E$6)/COUNTIFS($E$7:$E$3006,U1273,$I$7:$I$3006,'RC'!$E$6)))</f>
        <v>0</v>
      </c>
      <c r="W1273" s="49">
        <f>SUMIFS($J$7:$J$3006,$E$7:$E$3006,U1273,$I$7:$I$3006,'RC'!$E$6)+SUMIFS($L$7:$L$3006,$E$7:$E$3006,U1273,$I$7:$I$3006,'RC'!$E$6)</f>
        <v>0</v>
      </c>
      <c r="X1273" s="48">
        <f>COUNTIFS($E$7:$E$3006,U1273,$I$7:$I$3006,'RC'!$E$6)</f>
        <v>0</v>
      </c>
      <c r="Y1273" s="48"/>
      <c r="Z1273" s="51" t="str">
        <f>IF(AQ1273='RC'!$E$6,AC1273*1000+AD1273,"")</f>
        <v/>
      </c>
      <c r="AA1273" s="51" t="str">
        <f>IF(AB1273="","",IF(AQ1273='RC'!$E$6,AC1273*1000-AD1273,""))</f>
        <v/>
      </c>
      <c r="AB1273" s="48" t="str">
        <f>IFERROR(VLOOKUP(E1273,Funcionários!$C$8:$E$207,3,FALSE),"")</f>
        <v/>
      </c>
      <c r="AC1273" s="50" t="str">
        <f>IF(AB1273="","",IF(COUNTIFS($AB$7:$AB$3006,AB1273,$AQ$7:$AQ$3006,'RC'!$E$6)=0,"",COUNTIFS($M$7:$M$3006,"Concluída no prazo",$AB$7:$AB$3006,AB1273,$AQ$7:$AQ$3006,'RC'!$E$6)/COUNTIFS($AB$7:$AB$3006,AB1273,$AQ$7:$AQ$3006,'RC'!$E$6)))</f>
        <v/>
      </c>
      <c r="AD1273" s="48">
        <f>SUMIF($AQ$7:$AQ$3006,'RC'!$E$6,$J$7:$J$3006)+SUMIF($AQ$7:$AQ$3006,'RC'!$E$6,$L$7:$L$3006)</f>
        <v>21</v>
      </c>
      <c r="AF1273" s="48">
        <v>3.7339999999996099E-2</v>
      </c>
      <c r="AG1273" s="48">
        <f>IF(OR(AQ1273="",AQ1273&lt;&gt;'RC'!$E$6,AB1273&lt;&gt;'RC'!$D$21),0,1)</f>
        <v>0</v>
      </c>
      <c r="AH1273" s="48">
        <f t="shared" si="438"/>
        <v>3.7339999999996099E-2</v>
      </c>
      <c r="AI1273" s="48" t="str">
        <f t="shared" si="420"/>
        <v/>
      </c>
      <c r="AJ1273" s="48" t="str">
        <f t="shared" si="421"/>
        <v/>
      </c>
      <c r="AK1273" s="52" t="str">
        <f t="shared" si="422"/>
        <v/>
      </c>
      <c r="AL1273" s="52" t="str">
        <f t="shared" si="423"/>
        <v/>
      </c>
      <c r="AM1273" s="48" t="str">
        <f t="shared" si="424"/>
        <v/>
      </c>
      <c r="AN1273" s="48" t="str">
        <f t="shared" si="425"/>
        <v/>
      </c>
      <c r="AP1273" s="18" t="str">
        <f t="shared" si="426"/>
        <v/>
      </c>
      <c r="AQ1273" s="18" t="str">
        <f t="shared" si="427"/>
        <v/>
      </c>
      <c r="AR1273" s="18">
        <v>3.7339999999999998E-2</v>
      </c>
      <c r="AS1273" s="18">
        <f>IF(AF!$D$27="Todos",1,IF(M1273=AF!$D$27,1,0))</f>
        <v>1</v>
      </c>
      <c r="AT1273" s="53">
        <f>IF(AND(E1273=AF!$D$6,OR(LT!M1273=AF!$D$27,AF!$D$27="Todos"),OR(AP1273=AF!$E$8,AQ1273=AF!$E$8)),AR1273+AS1273,0)</f>
        <v>0</v>
      </c>
      <c r="AU1273" s="18" t="str">
        <f t="shared" si="428"/>
        <v/>
      </c>
      <c r="AV1273" s="54" t="str">
        <f t="shared" si="429"/>
        <v/>
      </c>
      <c r="AW1273" s="54" t="str">
        <f t="shared" si="430"/>
        <v/>
      </c>
      <c r="AX1273" s="18" t="str">
        <f t="shared" si="431"/>
        <v/>
      </c>
      <c r="AY1273" s="18" t="str">
        <f t="shared" si="432"/>
        <v/>
      </c>
      <c r="BA1273" s="18">
        <f>IF($E1273=AF!$D$6,IF($M1273="Concluída no prazo",2,IF($M1273="Concluída com atraso",1,0)),0)</f>
        <v>0</v>
      </c>
      <c r="BB1273" s="18">
        <f>IF($E1273=AF!$D$6,IF($M1273="Atrasada",2,IF($M1273="Concluída com atraso",1,0)),0)</f>
        <v>0</v>
      </c>
      <c r="BC1273" s="18">
        <v>1.2670000000000001E-2</v>
      </c>
      <c r="BD1273" s="18">
        <f t="shared" si="439"/>
        <v>1.2670000000000001E-2</v>
      </c>
      <c r="BE1273" s="18">
        <f t="shared" si="439"/>
        <v>1.2670000000000001E-2</v>
      </c>
      <c r="BF1273" s="18" t="str">
        <f t="shared" si="433"/>
        <v/>
      </c>
      <c r="BN1273" s="18" t="str">
        <f t="shared" si="434"/>
        <v>s</v>
      </c>
    </row>
    <row r="1274" spans="3:66" ht="50.1" customHeight="1" thickTop="1" thickBot="1" x14ac:dyDescent="0.3">
      <c r="C1274" s="46"/>
      <c r="D1274" s="46"/>
      <c r="E1274" s="46"/>
      <c r="F1274" s="122"/>
      <c r="G1274" s="122"/>
      <c r="H1274" s="78" t="str">
        <f t="shared" si="435"/>
        <v/>
      </c>
      <c r="I1274" s="78" t="str">
        <f t="shared" si="436"/>
        <v/>
      </c>
      <c r="J1274" s="16"/>
      <c r="K1274" s="46" t="str">
        <f t="shared" si="437"/>
        <v/>
      </c>
      <c r="L1274" s="16"/>
      <c r="M1274" s="16"/>
      <c r="N1274" s="46"/>
      <c r="O1274" s="47" t="str">
        <f t="shared" si="440"/>
        <v/>
      </c>
      <c r="P1274" s="47"/>
      <c r="Q1274" s="48" t="str">
        <f>IFERROR(VLOOKUP(E1274,Funcionários!$C$8:$E$207,3,FALSE),"")</f>
        <v/>
      </c>
      <c r="R1274" s="47"/>
      <c r="S1274" s="49" t="str">
        <f t="shared" si="441"/>
        <v/>
      </c>
      <c r="T1274" s="49">
        <v>1.268E-2</v>
      </c>
      <c r="U1274" s="48" t="str">
        <f>IF(Funcionários!C1275=0,"",Funcionários!C1275)</f>
        <v/>
      </c>
      <c r="V1274" s="50">
        <f>IF(U1274="",0,IF(COUNTIFS($E$7:$E$3006,U1274,$I$7:$I$3006,'RC'!$E$6)=0,0,COUNTIFS($M$7:$M$3006,"Concluída no prazo",$E$7:$E$3006,U1274,$I$7:$I$3006,'RC'!$E$6)/COUNTIFS($E$7:$E$3006,U1274,$I$7:$I$3006,'RC'!$E$6)))</f>
        <v>0</v>
      </c>
      <c r="W1274" s="49">
        <f>SUMIFS($J$7:$J$3006,$E$7:$E$3006,U1274,$I$7:$I$3006,'RC'!$E$6)+SUMIFS($L$7:$L$3006,$E$7:$E$3006,U1274,$I$7:$I$3006,'RC'!$E$6)</f>
        <v>0</v>
      </c>
      <c r="X1274" s="48">
        <f>COUNTIFS($E$7:$E$3006,U1274,$I$7:$I$3006,'RC'!$E$6)</f>
        <v>0</v>
      </c>
      <c r="Y1274" s="48"/>
      <c r="Z1274" s="51" t="str">
        <f>IF(AQ1274='RC'!$E$6,AC1274*1000+AD1274,"")</f>
        <v/>
      </c>
      <c r="AA1274" s="51" t="str">
        <f>IF(AB1274="","",IF(AQ1274='RC'!$E$6,AC1274*1000-AD1274,""))</f>
        <v/>
      </c>
      <c r="AB1274" s="48" t="str">
        <f>IFERROR(VLOOKUP(E1274,Funcionários!$C$8:$E$207,3,FALSE),"")</f>
        <v/>
      </c>
      <c r="AC1274" s="50" t="str">
        <f>IF(AB1274="","",IF(COUNTIFS($AB$7:$AB$3006,AB1274,$AQ$7:$AQ$3006,'RC'!$E$6)=0,"",COUNTIFS($M$7:$M$3006,"Concluída no prazo",$AB$7:$AB$3006,AB1274,$AQ$7:$AQ$3006,'RC'!$E$6)/COUNTIFS($AB$7:$AB$3006,AB1274,$AQ$7:$AQ$3006,'RC'!$E$6)))</f>
        <v/>
      </c>
      <c r="AD1274" s="48">
        <f>SUMIF($AQ$7:$AQ$3006,'RC'!$E$6,$J$7:$J$3006)+SUMIF($AQ$7:$AQ$3006,'RC'!$E$6,$L$7:$L$3006)</f>
        <v>21</v>
      </c>
      <c r="AF1274" s="48">
        <v>3.7329999999996102E-2</v>
      </c>
      <c r="AG1274" s="48">
        <f>IF(OR(AQ1274="",AQ1274&lt;&gt;'RC'!$E$6,AB1274&lt;&gt;'RC'!$D$21),0,1)</f>
        <v>0</v>
      </c>
      <c r="AH1274" s="48">
        <f t="shared" si="438"/>
        <v>3.7329999999996102E-2</v>
      </c>
      <c r="AI1274" s="48" t="str">
        <f t="shared" si="420"/>
        <v/>
      </c>
      <c r="AJ1274" s="48" t="str">
        <f t="shared" si="421"/>
        <v/>
      </c>
      <c r="AK1274" s="52" t="str">
        <f t="shared" si="422"/>
        <v/>
      </c>
      <c r="AL1274" s="52" t="str">
        <f t="shared" si="423"/>
        <v/>
      </c>
      <c r="AM1274" s="48" t="str">
        <f t="shared" si="424"/>
        <v/>
      </c>
      <c r="AN1274" s="48" t="str">
        <f t="shared" si="425"/>
        <v/>
      </c>
      <c r="AP1274" s="18" t="str">
        <f t="shared" si="426"/>
        <v/>
      </c>
      <c r="AQ1274" s="18" t="str">
        <f t="shared" si="427"/>
        <v/>
      </c>
      <c r="AR1274" s="18">
        <v>3.7330000000000002E-2</v>
      </c>
      <c r="AS1274" s="18">
        <f>IF(AF!$D$27="Todos",1,IF(M1274=AF!$D$27,1,0))</f>
        <v>1</v>
      </c>
      <c r="AT1274" s="53">
        <f>IF(AND(E1274=AF!$D$6,OR(LT!M1274=AF!$D$27,AF!$D$27="Todos"),OR(AP1274=AF!$E$8,AQ1274=AF!$E$8)),AR1274+AS1274,0)</f>
        <v>0</v>
      </c>
      <c r="AU1274" s="18" t="str">
        <f t="shared" si="428"/>
        <v/>
      </c>
      <c r="AV1274" s="54" t="str">
        <f t="shared" si="429"/>
        <v/>
      </c>
      <c r="AW1274" s="54" t="str">
        <f t="shared" si="430"/>
        <v/>
      </c>
      <c r="AX1274" s="18" t="str">
        <f t="shared" si="431"/>
        <v/>
      </c>
      <c r="AY1274" s="18" t="str">
        <f t="shared" si="432"/>
        <v/>
      </c>
      <c r="BA1274" s="18">
        <f>IF($E1274=AF!$D$6,IF($M1274="Concluída no prazo",2,IF($M1274="Concluída com atraso",1,0)),0)</f>
        <v>0</v>
      </c>
      <c r="BB1274" s="18">
        <f>IF($E1274=AF!$D$6,IF($M1274="Atrasada",2,IF($M1274="Concluída com atraso",1,0)),0)</f>
        <v>0</v>
      </c>
      <c r="BC1274" s="18">
        <v>1.268E-2</v>
      </c>
      <c r="BD1274" s="18">
        <f t="shared" si="439"/>
        <v>1.268E-2</v>
      </c>
      <c r="BE1274" s="18">
        <f t="shared" si="439"/>
        <v>1.268E-2</v>
      </c>
      <c r="BF1274" s="18" t="str">
        <f t="shared" si="433"/>
        <v/>
      </c>
      <c r="BN1274" s="18" t="str">
        <f t="shared" si="434"/>
        <v>s</v>
      </c>
    </row>
    <row r="1275" spans="3:66" ht="50.1" customHeight="1" thickTop="1" thickBot="1" x14ac:dyDescent="0.3">
      <c r="C1275" s="46"/>
      <c r="D1275" s="46"/>
      <c r="E1275" s="46"/>
      <c r="F1275" s="122"/>
      <c r="G1275" s="122"/>
      <c r="H1275" s="78" t="str">
        <f t="shared" si="435"/>
        <v/>
      </c>
      <c r="I1275" s="78" t="str">
        <f t="shared" si="436"/>
        <v/>
      </c>
      <c r="J1275" s="16"/>
      <c r="K1275" s="46" t="str">
        <f t="shared" si="437"/>
        <v/>
      </c>
      <c r="L1275" s="16"/>
      <c r="M1275" s="16"/>
      <c r="N1275" s="46"/>
      <c r="O1275" s="47" t="str">
        <f t="shared" si="440"/>
        <v/>
      </c>
      <c r="P1275" s="47"/>
      <c r="Q1275" s="48" t="str">
        <f>IFERROR(VLOOKUP(E1275,Funcionários!$C$8:$E$207,3,FALSE),"")</f>
        <v/>
      </c>
      <c r="R1275" s="47"/>
      <c r="S1275" s="49" t="str">
        <f t="shared" si="441"/>
        <v/>
      </c>
      <c r="T1275" s="49">
        <v>1.269E-2</v>
      </c>
      <c r="U1275" s="48" t="str">
        <f>IF(Funcionários!C1276=0,"",Funcionários!C1276)</f>
        <v/>
      </c>
      <c r="V1275" s="50">
        <f>IF(U1275="",0,IF(COUNTIFS($E$7:$E$3006,U1275,$I$7:$I$3006,'RC'!$E$6)=0,0,COUNTIFS($M$7:$M$3006,"Concluída no prazo",$E$7:$E$3006,U1275,$I$7:$I$3006,'RC'!$E$6)/COUNTIFS($E$7:$E$3006,U1275,$I$7:$I$3006,'RC'!$E$6)))</f>
        <v>0</v>
      </c>
      <c r="W1275" s="49">
        <f>SUMIFS($J$7:$J$3006,$E$7:$E$3006,U1275,$I$7:$I$3006,'RC'!$E$6)+SUMIFS($L$7:$L$3006,$E$7:$E$3006,U1275,$I$7:$I$3006,'RC'!$E$6)</f>
        <v>0</v>
      </c>
      <c r="X1275" s="48">
        <f>COUNTIFS($E$7:$E$3006,U1275,$I$7:$I$3006,'RC'!$E$6)</f>
        <v>0</v>
      </c>
      <c r="Y1275" s="48"/>
      <c r="Z1275" s="51" t="str">
        <f>IF(AQ1275='RC'!$E$6,AC1275*1000+AD1275,"")</f>
        <v/>
      </c>
      <c r="AA1275" s="51" t="str">
        <f>IF(AB1275="","",IF(AQ1275='RC'!$E$6,AC1275*1000-AD1275,""))</f>
        <v/>
      </c>
      <c r="AB1275" s="48" t="str">
        <f>IFERROR(VLOOKUP(E1275,Funcionários!$C$8:$E$207,3,FALSE),"")</f>
        <v/>
      </c>
      <c r="AC1275" s="50" t="str">
        <f>IF(AB1275="","",IF(COUNTIFS($AB$7:$AB$3006,AB1275,$AQ$7:$AQ$3006,'RC'!$E$6)=0,"",COUNTIFS($M$7:$M$3006,"Concluída no prazo",$AB$7:$AB$3006,AB1275,$AQ$7:$AQ$3006,'RC'!$E$6)/COUNTIFS($AB$7:$AB$3006,AB1275,$AQ$7:$AQ$3006,'RC'!$E$6)))</f>
        <v/>
      </c>
      <c r="AD1275" s="48">
        <f>SUMIF($AQ$7:$AQ$3006,'RC'!$E$6,$J$7:$J$3006)+SUMIF($AQ$7:$AQ$3006,'RC'!$E$6,$L$7:$L$3006)</f>
        <v>21</v>
      </c>
      <c r="AF1275" s="48">
        <v>3.7319999999996099E-2</v>
      </c>
      <c r="AG1275" s="48">
        <f>IF(OR(AQ1275="",AQ1275&lt;&gt;'RC'!$E$6,AB1275&lt;&gt;'RC'!$D$21),0,1)</f>
        <v>0</v>
      </c>
      <c r="AH1275" s="48">
        <f t="shared" si="438"/>
        <v>3.7319999999996099E-2</v>
      </c>
      <c r="AI1275" s="48" t="str">
        <f t="shared" si="420"/>
        <v/>
      </c>
      <c r="AJ1275" s="48" t="str">
        <f t="shared" si="421"/>
        <v/>
      </c>
      <c r="AK1275" s="52" t="str">
        <f t="shared" si="422"/>
        <v/>
      </c>
      <c r="AL1275" s="52" t="str">
        <f t="shared" si="423"/>
        <v/>
      </c>
      <c r="AM1275" s="48" t="str">
        <f t="shared" si="424"/>
        <v/>
      </c>
      <c r="AN1275" s="48" t="str">
        <f t="shared" si="425"/>
        <v/>
      </c>
      <c r="AP1275" s="18" t="str">
        <f t="shared" si="426"/>
        <v/>
      </c>
      <c r="AQ1275" s="18" t="str">
        <f t="shared" si="427"/>
        <v/>
      </c>
      <c r="AR1275" s="18">
        <v>3.7319999999999999E-2</v>
      </c>
      <c r="AS1275" s="18">
        <f>IF(AF!$D$27="Todos",1,IF(M1275=AF!$D$27,1,0))</f>
        <v>1</v>
      </c>
      <c r="AT1275" s="53">
        <f>IF(AND(E1275=AF!$D$6,OR(LT!M1275=AF!$D$27,AF!$D$27="Todos"),OR(AP1275=AF!$E$8,AQ1275=AF!$E$8)),AR1275+AS1275,0)</f>
        <v>0</v>
      </c>
      <c r="AU1275" s="18" t="str">
        <f t="shared" si="428"/>
        <v/>
      </c>
      <c r="AV1275" s="54" t="str">
        <f t="shared" si="429"/>
        <v/>
      </c>
      <c r="AW1275" s="54" t="str">
        <f t="shared" si="430"/>
        <v/>
      </c>
      <c r="AX1275" s="18" t="str">
        <f t="shared" si="431"/>
        <v/>
      </c>
      <c r="AY1275" s="18" t="str">
        <f t="shared" si="432"/>
        <v/>
      </c>
      <c r="BA1275" s="18">
        <f>IF($E1275=AF!$D$6,IF($M1275="Concluída no prazo",2,IF($M1275="Concluída com atraso",1,0)),0)</f>
        <v>0</v>
      </c>
      <c r="BB1275" s="18">
        <f>IF($E1275=AF!$D$6,IF($M1275="Atrasada",2,IF($M1275="Concluída com atraso",1,0)),0)</f>
        <v>0</v>
      </c>
      <c r="BC1275" s="18">
        <v>1.269E-2</v>
      </c>
      <c r="BD1275" s="18">
        <f t="shared" si="439"/>
        <v>1.269E-2</v>
      </c>
      <c r="BE1275" s="18">
        <f t="shared" si="439"/>
        <v>1.269E-2</v>
      </c>
      <c r="BF1275" s="18" t="str">
        <f t="shared" si="433"/>
        <v/>
      </c>
      <c r="BN1275" s="18" t="str">
        <f t="shared" si="434"/>
        <v>s</v>
      </c>
    </row>
    <row r="1276" spans="3:66" ht="50.1" customHeight="1" thickTop="1" thickBot="1" x14ac:dyDescent="0.3">
      <c r="C1276" s="46"/>
      <c r="D1276" s="46"/>
      <c r="E1276" s="46"/>
      <c r="F1276" s="122"/>
      <c r="G1276" s="122"/>
      <c r="H1276" s="78" t="str">
        <f t="shared" si="435"/>
        <v/>
      </c>
      <c r="I1276" s="78" t="str">
        <f t="shared" si="436"/>
        <v/>
      </c>
      <c r="J1276" s="16"/>
      <c r="K1276" s="46" t="str">
        <f t="shared" si="437"/>
        <v/>
      </c>
      <c r="L1276" s="16"/>
      <c r="M1276" s="16"/>
      <c r="N1276" s="46"/>
      <c r="O1276" s="47" t="str">
        <f t="shared" si="440"/>
        <v/>
      </c>
      <c r="P1276" s="47"/>
      <c r="Q1276" s="48" t="str">
        <f>IFERROR(VLOOKUP(E1276,Funcionários!$C$8:$E$207,3,FALSE),"")</f>
        <v/>
      </c>
      <c r="R1276" s="47"/>
      <c r="S1276" s="49" t="str">
        <f t="shared" si="441"/>
        <v/>
      </c>
      <c r="T1276" s="49">
        <v>1.2699999999999999E-2</v>
      </c>
      <c r="U1276" s="48" t="str">
        <f>IF(Funcionários!C1277=0,"",Funcionários!C1277)</f>
        <v/>
      </c>
      <c r="V1276" s="50">
        <f>IF(U1276="",0,IF(COUNTIFS($E$7:$E$3006,U1276,$I$7:$I$3006,'RC'!$E$6)=0,0,COUNTIFS($M$7:$M$3006,"Concluída no prazo",$E$7:$E$3006,U1276,$I$7:$I$3006,'RC'!$E$6)/COUNTIFS($E$7:$E$3006,U1276,$I$7:$I$3006,'RC'!$E$6)))</f>
        <v>0</v>
      </c>
      <c r="W1276" s="49">
        <f>SUMIFS($J$7:$J$3006,$E$7:$E$3006,U1276,$I$7:$I$3006,'RC'!$E$6)+SUMIFS($L$7:$L$3006,$E$7:$E$3006,U1276,$I$7:$I$3006,'RC'!$E$6)</f>
        <v>0</v>
      </c>
      <c r="X1276" s="48">
        <f>COUNTIFS($E$7:$E$3006,U1276,$I$7:$I$3006,'RC'!$E$6)</f>
        <v>0</v>
      </c>
      <c r="Y1276" s="48"/>
      <c r="Z1276" s="51" t="str">
        <f>IF(AQ1276='RC'!$E$6,AC1276*1000+AD1276,"")</f>
        <v/>
      </c>
      <c r="AA1276" s="51" t="str">
        <f>IF(AB1276="","",IF(AQ1276='RC'!$E$6,AC1276*1000-AD1276,""))</f>
        <v/>
      </c>
      <c r="AB1276" s="48" t="str">
        <f>IFERROR(VLOOKUP(E1276,Funcionários!$C$8:$E$207,3,FALSE),"")</f>
        <v/>
      </c>
      <c r="AC1276" s="50" t="str">
        <f>IF(AB1276="","",IF(COUNTIFS($AB$7:$AB$3006,AB1276,$AQ$7:$AQ$3006,'RC'!$E$6)=0,"",COUNTIFS($M$7:$M$3006,"Concluída no prazo",$AB$7:$AB$3006,AB1276,$AQ$7:$AQ$3006,'RC'!$E$6)/COUNTIFS($AB$7:$AB$3006,AB1276,$AQ$7:$AQ$3006,'RC'!$E$6)))</f>
        <v/>
      </c>
      <c r="AD1276" s="48">
        <f>SUMIF($AQ$7:$AQ$3006,'RC'!$E$6,$J$7:$J$3006)+SUMIF($AQ$7:$AQ$3006,'RC'!$E$6,$L$7:$L$3006)</f>
        <v>21</v>
      </c>
      <c r="AF1276" s="48">
        <v>3.7309999999996103E-2</v>
      </c>
      <c r="AG1276" s="48">
        <f>IF(OR(AQ1276="",AQ1276&lt;&gt;'RC'!$E$6,AB1276&lt;&gt;'RC'!$D$21),0,1)</f>
        <v>0</v>
      </c>
      <c r="AH1276" s="48">
        <f t="shared" si="438"/>
        <v>3.7309999999996103E-2</v>
      </c>
      <c r="AI1276" s="48" t="str">
        <f t="shared" si="420"/>
        <v/>
      </c>
      <c r="AJ1276" s="48" t="str">
        <f t="shared" si="421"/>
        <v/>
      </c>
      <c r="AK1276" s="52" t="str">
        <f t="shared" si="422"/>
        <v/>
      </c>
      <c r="AL1276" s="52" t="str">
        <f t="shared" si="423"/>
        <v/>
      </c>
      <c r="AM1276" s="48" t="str">
        <f t="shared" si="424"/>
        <v/>
      </c>
      <c r="AN1276" s="48" t="str">
        <f t="shared" si="425"/>
        <v/>
      </c>
      <c r="AP1276" s="18" t="str">
        <f t="shared" si="426"/>
        <v/>
      </c>
      <c r="AQ1276" s="18" t="str">
        <f t="shared" si="427"/>
        <v/>
      </c>
      <c r="AR1276" s="18">
        <v>3.7310000000000003E-2</v>
      </c>
      <c r="AS1276" s="18">
        <f>IF(AF!$D$27="Todos",1,IF(M1276=AF!$D$27,1,0))</f>
        <v>1</v>
      </c>
      <c r="AT1276" s="53">
        <f>IF(AND(E1276=AF!$D$6,OR(LT!M1276=AF!$D$27,AF!$D$27="Todos"),OR(AP1276=AF!$E$8,AQ1276=AF!$E$8)),AR1276+AS1276,0)</f>
        <v>0</v>
      </c>
      <c r="AU1276" s="18" t="str">
        <f t="shared" si="428"/>
        <v/>
      </c>
      <c r="AV1276" s="54" t="str">
        <f t="shared" si="429"/>
        <v/>
      </c>
      <c r="AW1276" s="54" t="str">
        <f t="shared" si="430"/>
        <v/>
      </c>
      <c r="AX1276" s="18" t="str">
        <f t="shared" si="431"/>
        <v/>
      </c>
      <c r="AY1276" s="18" t="str">
        <f t="shared" si="432"/>
        <v/>
      </c>
      <c r="BA1276" s="18">
        <f>IF($E1276=AF!$D$6,IF($M1276="Concluída no prazo",2,IF($M1276="Concluída com atraso",1,0)),0)</f>
        <v>0</v>
      </c>
      <c r="BB1276" s="18">
        <f>IF($E1276=AF!$D$6,IF($M1276="Atrasada",2,IF($M1276="Concluída com atraso",1,0)),0)</f>
        <v>0</v>
      </c>
      <c r="BC1276" s="18">
        <v>1.2699999999999999E-2</v>
      </c>
      <c r="BD1276" s="18">
        <f t="shared" si="439"/>
        <v>1.2699999999999999E-2</v>
      </c>
      <c r="BE1276" s="18">
        <f t="shared" si="439"/>
        <v>1.2699999999999999E-2</v>
      </c>
      <c r="BF1276" s="18" t="str">
        <f t="shared" si="433"/>
        <v/>
      </c>
      <c r="BN1276" s="18" t="str">
        <f t="shared" si="434"/>
        <v>s</v>
      </c>
    </row>
    <row r="1277" spans="3:66" ht="50.1" customHeight="1" thickTop="1" thickBot="1" x14ac:dyDescent="0.3">
      <c r="C1277" s="46"/>
      <c r="D1277" s="46"/>
      <c r="E1277" s="46"/>
      <c r="F1277" s="122"/>
      <c r="G1277" s="122"/>
      <c r="H1277" s="78" t="str">
        <f t="shared" si="435"/>
        <v/>
      </c>
      <c r="I1277" s="78" t="str">
        <f t="shared" si="436"/>
        <v/>
      </c>
      <c r="J1277" s="16"/>
      <c r="K1277" s="46" t="str">
        <f t="shared" si="437"/>
        <v/>
      </c>
      <c r="L1277" s="16"/>
      <c r="M1277" s="16"/>
      <c r="N1277" s="46"/>
      <c r="O1277" s="47" t="str">
        <f t="shared" si="440"/>
        <v/>
      </c>
      <c r="P1277" s="47"/>
      <c r="Q1277" s="48" t="str">
        <f>IFERROR(VLOOKUP(E1277,Funcionários!$C$8:$E$207,3,FALSE),"")</f>
        <v/>
      </c>
      <c r="R1277" s="47"/>
      <c r="S1277" s="49" t="str">
        <f t="shared" si="441"/>
        <v/>
      </c>
      <c r="T1277" s="49">
        <v>1.2710000000000001E-2</v>
      </c>
      <c r="U1277" s="48" t="str">
        <f>IF(Funcionários!C1278=0,"",Funcionários!C1278)</f>
        <v/>
      </c>
      <c r="V1277" s="50">
        <f>IF(U1277="",0,IF(COUNTIFS($E$7:$E$3006,U1277,$I$7:$I$3006,'RC'!$E$6)=0,0,COUNTIFS($M$7:$M$3006,"Concluída no prazo",$E$7:$E$3006,U1277,$I$7:$I$3006,'RC'!$E$6)/COUNTIFS($E$7:$E$3006,U1277,$I$7:$I$3006,'RC'!$E$6)))</f>
        <v>0</v>
      </c>
      <c r="W1277" s="49">
        <f>SUMIFS($J$7:$J$3006,$E$7:$E$3006,U1277,$I$7:$I$3006,'RC'!$E$6)+SUMIFS($L$7:$L$3006,$E$7:$E$3006,U1277,$I$7:$I$3006,'RC'!$E$6)</f>
        <v>0</v>
      </c>
      <c r="X1277" s="48">
        <f>COUNTIFS($E$7:$E$3006,U1277,$I$7:$I$3006,'RC'!$E$6)</f>
        <v>0</v>
      </c>
      <c r="Y1277" s="48"/>
      <c r="Z1277" s="51" t="str">
        <f>IF(AQ1277='RC'!$E$6,AC1277*1000+AD1277,"")</f>
        <v/>
      </c>
      <c r="AA1277" s="51" t="str">
        <f>IF(AB1277="","",IF(AQ1277='RC'!$E$6,AC1277*1000-AD1277,""))</f>
        <v/>
      </c>
      <c r="AB1277" s="48" t="str">
        <f>IFERROR(VLOOKUP(E1277,Funcionários!$C$8:$E$207,3,FALSE),"")</f>
        <v/>
      </c>
      <c r="AC1277" s="50" t="str">
        <f>IF(AB1277="","",IF(COUNTIFS($AB$7:$AB$3006,AB1277,$AQ$7:$AQ$3006,'RC'!$E$6)=0,"",COUNTIFS($M$7:$M$3006,"Concluída no prazo",$AB$7:$AB$3006,AB1277,$AQ$7:$AQ$3006,'RC'!$E$6)/COUNTIFS($AB$7:$AB$3006,AB1277,$AQ$7:$AQ$3006,'RC'!$E$6)))</f>
        <v/>
      </c>
      <c r="AD1277" s="48">
        <f>SUMIF($AQ$7:$AQ$3006,'RC'!$E$6,$J$7:$J$3006)+SUMIF($AQ$7:$AQ$3006,'RC'!$E$6,$L$7:$L$3006)</f>
        <v>21</v>
      </c>
      <c r="AF1277" s="48">
        <v>3.72999999999961E-2</v>
      </c>
      <c r="AG1277" s="48">
        <f>IF(OR(AQ1277="",AQ1277&lt;&gt;'RC'!$E$6,AB1277&lt;&gt;'RC'!$D$21),0,1)</f>
        <v>0</v>
      </c>
      <c r="AH1277" s="48">
        <f t="shared" si="438"/>
        <v>3.72999999999961E-2</v>
      </c>
      <c r="AI1277" s="48" t="str">
        <f t="shared" si="420"/>
        <v/>
      </c>
      <c r="AJ1277" s="48" t="str">
        <f t="shared" si="421"/>
        <v/>
      </c>
      <c r="AK1277" s="52" t="str">
        <f t="shared" si="422"/>
        <v/>
      </c>
      <c r="AL1277" s="52" t="str">
        <f t="shared" si="423"/>
        <v/>
      </c>
      <c r="AM1277" s="48" t="str">
        <f t="shared" si="424"/>
        <v/>
      </c>
      <c r="AN1277" s="48" t="str">
        <f t="shared" si="425"/>
        <v/>
      </c>
      <c r="AP1277" s="18" t="str">
        <f t="shared" si="426"/>
        <v/>
      </c>
      <c r="AQ1277" s="18" t="str">
        <f t="shared" si="427"/>
        <v/>
      </c>
      <c r="AR1277" s="18">
        <v>3.73E-2</v>
      </c>
      <c r="AS1277" s="18">
        <f>IF(AF!$D$27="Todos",1,IF(M1277=AF!$D$27,1,0))</f>
        <v>1</v>
      </c>
      <c r="AT1277" s="53">
        <f>IF(AND(E1277=AF!$D$6,OR(LT!M1277=AF!$D$27,AF!$D$27="Todos"),OR(AP1277=AF!$E$8,AQ1277=AF!$E$8)),AR1277+AS1277,0)</f>
        <v>0</v>
      </c>
      <c r="AU1277" s="18" t="str">
        <f t="shared" si="428"/>
        <v/>
      </c>
      <c r="AV1277" s="54" t="str">
        <f t="shared" si="429"/>
        <v/>
      </c>
      <c r="AW1277" s="54" t="str">
        <f t="shared" si="430"/>
        <v/>
      </c>
      <c r="AX1277" s="18" t="str">
        <f t="shared" si="431"/>
        <v/>
      </c>
      <c r="AY1277" s="18" t="str">
        <f t="shared" si="432"/>
        <v/>
      </c>
      <c r="BA1277" s="18">
        <f>IF($E1277=AF!$D$6,IF($M1277="Concluída no prazo",2,IF($M1277="Concluída com atraso",1,0)),0)</f>
        <v>0</v>
      </c>
      <c r="BB1277" s="18">
        <f>IF($E1277=AF!$D$6,IF($M1277="Atrasada",2,IF($M1277="Concluída com atraso",1,0)),0)</f>
        <v>0</v>
      </c>
      <c r="BC1277" s="18">
        <v>1.2710000000000001E-2</v>
      </c>
      <c r="BD1277" s="18">
        <f t="shared" si="439"/>
        <v>1.2710000000000001E-2</v>
      </c>
      <c r="BE1277" s="18">
        <f t="shared" si="439"/>
        <v>1.2710000000000001E-2</v>
      </c>
      <c r="BF1277" s="18" t="str">
        <f t="shared" si="433"/>
        <v/>
      </c>
      <c r="BN1277" s="18" t="str">
        <f t="shared" si="434"/>
        <v>s</v>
      </c>
    </row>
    <row r="1278" spans="3:66" ht="50.1" customHeight="1" thickTop="1" thickBot="1" x14ac:dyDescent="0.3">
      <c r="C1278" s="46"/>
      <c r="D1278" s="46"/>
      <c r="E1278" s="46"/>
      <c r="F1278" s="122"/>
      <c r="G1278" s="122"/>
      <c r="H1278" s="78" t="str">
        <f t="shared" si="435"/>
        <v/>
      </c>
      <c r="I1278" s="78" t="str">
        <f t="shared" si="436"/>
        <v/>
      </c>
      <c r="J1278" s="16"/>
      <c r="K1278" s="46" t="str">
        <f t="shared" si="437"/>
        <v/>
      </c>
      <c r="L1278" s="16"/>
      <c r="M1278" s="16"/>
      <c r="N1278" s="46"/>
      <c r="O1278" s="47" t="str">
        <f t="shared" si="440"/>
        <v/>
      </c>
      <c r="P1278" s="47"/>
      <c r="Q1278" s="48" t="str">
        <f>IFERROR(VLOOKUP(E1278,Funcionários!$C$8:$E$207,3,FALSE),"")</f>
        <v/>
      </c>
      <c r="R1278" s="47"/>
      <c r="S1278" s="49" t="str">
        <f t="shared" si="441"/>
        <v/>
      </c>
      <c r="T1278" s="49">
        <v>1.272E-2</v>
      </c>
      <c r="U1278" s="48" t="str">
        <f>IF(Funcionários!C1279=0,"",Funcionários!C1279)</f>
        <v/>
      </c>
      <c r="V1278" s="50">
        <f>IF(U1278="",0,IF(COUNTIFS($E$7:$E$3006,U1278,$I$7:$I$3006,'RC'!$E$6)=0,0,COUNTIFS($M$7:$M$3006,"Concluída no prazo",$E$7:$E$3006,U1278,$I$7:$I$3006,'RC'!$E$6)/COUNTIFS($E$7:$E$3006,U1278,$I$7:$I$3006,'RC'!$E$6)))</f>
        <v>0</v>
      </c>
      <c r="W1278" s="49">
        <f>SUMIFS($J$7:$J$3006,$E$7:$E$3006,U1278,$I$7:$I$3006,'RC'!$E$6)+SUMIFS($L$7:$L$3006,$E$7:$E$3006,U1278,$I$7:$I$3006,'RC'!$E$6)</f>
        <v>0</v>
      </c>
      <c r="X1278" s="48">
        <f>COUNTIFS($E$7:$E$3006,U1278,$I$7:$I$3006,'RC'!$E$6)</f>
        <v>0</v>
      </c>
      <c r="Y1278" s="48"/>
      <c r="Z1278" s="51" t="str">
        <f>IF(AQ1278='RC'!$E$6,AC1278*1000+AD1278,"")</f>
        <v/>
      </c>
      <c r="AA1278" s="51" t="str">
        <f>IF(AB1278="","",IF(AQ1278='RC'!$E$6,AC1278*1000-AD1278,""))</f>
        <v/>
      </c>
      <c r="AB1278" s="48" t="str">
        <f>IFERROR(VLOOKUP(E1278,Funcionários!$C$8:$E$207,3,FALSE),"")</f>
        <v/>
      </c>
      <c r="AC1278" s="50" t="str">
        <f>IF(AB1278="","",IF(COUNTIFS($AB$7:$AB$3006,AB1278,$AQ$7:$AQ$3006,'RC'!$E$6)=0,"",COUNTIFS($M$7:$M$3006,"Concluída no prazo",$AB$7:$AB$3006,AB1278,$AQ$7:$AQ$3006,'RC'!$E$6)/COUNTIFS($AB$7:$AB$3006,AB1278,$AQ$7:$AQ$3006,'RC'!$E$6)))</f>
        <v/>
      </c>
      <c r="AD1278" s="48">
        <f>SUMIF($AQ$7:$AQ$3006,'RC'!$E$6,$J$7:$J$3006)+SUMIF($AQ$7:$AQ$3006,'RC'!$E$6,$L$7:$L$3006)</f>
        <v>21</v>
      </c>
      <c r="AF1278" s="48">
        <v>3.7289999999996097E-2</v>
      </c>
      <c r="AG1278" s="48">
        <f>IF(OR(AQ1278="",AQ1278&lt;&gt;'RC'!$E$6,AB1278&lt;&gt;'RC'!$D$21),0,1)</f>
        <v>0</v>
      </c>
      <c r="AH1278" s="48">
        <f t="shared" si="438"/>
        <v>3.7289999999996097E-2</v>
      </c>
      <c r="AI1278" s="48" t="str">
        <f t="shared" si="420"/>
        <v/>
      </c>
      <c r="AJ1278" s="48" t="str">
        <f t="shared" si="421"/>
        <v/>
      </c>
      <c r="AK1278" s="52" t="str">
        <f t="shared" si="422"/>
        <v/>
      </c>
      <c r="AL1278" s="52" t="str">
        <f t="shared" si="423"/>
        <v/>
      </c>
      <c r="AM1278" s="48" t="str">
        <f t="shared" si="424"/>
        <v/>
      </c>
      <c r="AN1278" s="48" t="str">
        <f t="shared" si="425"/>
        <v/>
      </c>
      <c r="AP1278" s="18" t="str">
        <f t="shared" si="426"/>
        <v/>
      </c>
      <c r="AQ1278" s="18" t="str">
        <f t="shared" si="427"/>
        <v/>
      </c>
      <c r="AR1278" s="18">
        <v>3.7289999999999997E-2</v>
      </c>
      <c r="AS1278" s="18">
        <f>IF(AF!$D$27="Todos",1,IF(M1278=AF!$D$27,1,0))</f>
        <v>1</v>
      </c>
      <c r="AT1278" s="53">
        <f>IF(AND(E1278=AF!$D$6,OR(LT!M1278=AF!$D$27,AF!$D$27="Todos"),OR(AP1278=AF!$E$8,AQ1278=AF!$E$8)),AR1278+AS1278,0)</f>
        <v>0</v>
      </c>
      <c r="AU1278" s="18" t="str">
        <f t="shared" si="428"/>
        <v/>
      </c>
      <c r="AV1278" s="54" t="str">
        <f t="shared" si="429"/>
        <v/>
      </c>
      <c r="AW1278" s="54" t="str">
        <f t="shared" si="430"/>
        <v/>
      </c>
      <c r="AX1278" s="18" t="str">
        <f t="shared" si="431"/>
        <v/>
      </c>
      <c r="AY1278" s="18" t="str">
        <f t="shared" si="432"/>
        <v/>
      </c>
      <c r="BA1278" s="18">
        <f>IF($E1278=AF!$D$6,IF($M1278="Concluída no prazo",2,IF($M1278="Concluída com atraso",1,0)),0)</f>
        <v>0</v>
      </c>
      <c r="BB1278" s="18">
        <f>IF($E1278=AF!$D$6,IF($M1278="Atrasada",2,IF($M1278="Concluída com atraso",1,0)),0)</f>
        <v>0</v>
      </c>
      <c r="BC1278" s="18">
        <v>1.272E-2</v>
      </c>
      <c r="BD1278" s="18">
        <f t="shared" si="439"/>
        <v>1.272E-2</v>
      </c>
      <c r="BE1278" s="18">
        <f t="shared" si="439"/>
        <v>1.272E-2</v>
      </c>
      <c r="BF1278" s="18" t="str">
        <f t="shared" si="433"/>
        <v/>
      </c>
      <c r="BN1278" s="18" t="str">
        <f t="shared" si="434"/>
        <v>s</v>
      </c>
    </row>
    <row r="1279" spans="3:66" ht="50.1" customHeight="1" thickTop="1" thickBot="1" x14ac:dyDescent="0.3">
      <c r="C1279" s="46"/>
      <c r="D1279" s="46"/>
      <c r="E1279" s="46"/>
      <c r="F1279" s="122"/>
      <c r="G1279" s="122"/>
      <c r="H1279" s="78" t="str">
        <f t="shared" si="435"/>
        <v/>
      </c>
      <c r="I1279" s="78" t="str">
        <f t="shared" si="436"/>
        <v/>
      </c>
      <c r="J1279" s="16"/>
      <c r="K1279" s="46" t="str">
        <f t="shared" si="437"/>
        <v/>
      </c>
      <c r="L1279" s="16"/>
      <c r="M1279" s="16"/>
      <c r="N1279" s="46"/>
      <c r="O1279" s="47" t="str">
        <f t="shared" si="440"/>
        <v/>
      </c>
      <c r="P1279" s="47"/>
      <c r="Q1279" s="48" t="str">
        <f>IFERROR(VLOOKUP(E1279,Funcionários!$C$8:$E$207,3,FALSE),"")</f>
        <v/>
      </c>
      <c r="R1279" s="47"/>
      <c r="S1279" s="49" t="str">
        <f t="shared" si="441"/>
        <v/>
      </c>
      <c r="T1279" s="49">
        <v>1.273E-2</v>
      </c>
      <c r="U1279" s="48" t="str">
        <f>IF(Funcionários!C1280=0,"",Funcionários!C1280)</f>
        <v/>
      </c>
      <c r="V1279" s="50">
        <f>IF(U1279="",0,IF(COUNTIFS($E$7:$E$3006,U1279,$I$7:$I$3006,'RC'!$E$6)=0,0,COUNTIFS($M$7:$M$3006,"Concluída no prazo",$E$7:$E$3006,U1279,$I$7:$I$3006,'RC'!$E$6)/COUNTIFS($E$7:$E$3006,U1279,$I$7:$I$3006,'RC'!$E$6)))</f>
        <v>0</v>
      </c>
      <c r="W1279" s="49">
        <f>SUMIFS($J$7:$J$3006,$E$7:$E$3006,U1279,$I$7:$I$3006,'RC'!$E$6)+SUMIFS($L$7:$L$3006,$E$7:$E$3006,U1279,$I$7:$I$3006,'RC'!$E$6)</f>
        <v>0</v>
      </c>
      <c r="X1279" s="48">
        <f>COUNTIFS($E$7:$E$3006,U1279,$I$7:$I$3006,'RC'!$E$6)</f>
        <v>0</v>
      </c>
      <c r="Y1279" s="48"/>
      <c r="Z1279" s="51" t="str">
        <f>IF(AQ1279='RC'!$E$6,AC1279*1000+AD1279,"")</f>
        <v/>
      </c>
      <c r="AA1279" s="51" t="str">
        <f>IF(AB1279="","",IF(AQ1279='RC'!$E$6,AC1279*1000-AD1279,""))</f>
        <v/>
      </c>
      <c r="AB1279" s="48" t="str">
        <f>IFERROR(VLOOKUP(E1279,Funcionários!$C$8:$E$207,3,FALSE),"")</f>
        <v/>
      </c>
      <c r="AC1279" s="50" t="str">
        <f>IF(AB1279="","",IF(COUNTIFS($AB$7:$AB$3006,AB1279,$AQ$7:$AQ$3006,'RC'!$E$6)=0,"",COUNTIFS($M$7:$M$3006,"Concluída no prazo",$AB$7:$AB$3006,AB1279,$AQ$7:$AQ$3006,'RC'!$E$6)/COUNTIFS($AB$7:$AB$3006,AB1279,$AQ$7:$AQ$3006,'RC'!$E$6)))</f>
        <v/>
      </c>
      <c r="AD1279" s="48">
        <f>SUMIF($AQ$7:$AQ$3006,'RC'!$E$6,$J$7:$J$3006)+SUMIF($AQ$7:$AQ$3006,'RC'!$E$6,$L$7:$L$3006)</f>
        <v>21</v>
      </c>
      <c r="AF1279" s="48">
        <v>3.7279999999996101E-2</v>
      </c>
      <c r="AG1279" s="48">
        <f>IF(OR(AQ1279="",AQ1279&lt;&gt;'RC'!$E$6,AB1279&lt;&gt;'RC'!$D$21),0,1)</f>
        <v>0</v>
      </c>
      <c r="AH1279" s="48">
        <f t="shared" si="438"/>
        <v>3.7279999999996101E-2</v>
      </c>
      <c r="AI1279" s="48" t="str">
        <f t="shared" si="420"/>
        <v/>
      </c>
      <c r="AJ1279" s="48" t="str">
        <f t="shared" si="421"/>
        <v/>
      </c>
      <c r="AK1279" s="52" t="str">
        <f t="shared" si="422"/>
        <v/>
      </c>
      <c r="AL1279" s="52" t="str">
        <f t="shared" si="423"/>
        <v/>
      </c>
      <c r="AM1279" s="48" t="str">
        <f t="shared" si="424"/>
        <v/>
      </c>
      <c r="AN1279" s="48" t="str">
        <f t="shared" si="425"/>
        <v/>
      </c>
      <c r="AP1279" s="18" t="str">
        <f t="shared" si="426"/>
        <v/>
      </c>
      <c r="AQ1279" s="18" t="str">
        <f t="shared" si="427"/>
        <v/>
      </c>
      <c r="AR1279" s="18">
        <v>3.7280000000000001E-2</v>
      </c>
      <c r="AS1279" s="18">
        <f>IF(AF!$D$27="Todos",1,IF(M1279=AF!$D$27,1,0))</f>
        <v>1</v>
      </c>
      <c r="AT1279" s="53">
        <f>IF(AND(E1279=AF!$D$6,OR(LT!M1279=AF!$D$27,AF!$D$27="Todos"),OR(AP1279=AF!$E$8,AQ1279=AF!$E$8)),AR1279+AS1279,0)</f>
        <v>0</v>
      </c>
      <c r="AU1279" s="18" t="str">
        <f t="shared" si="428"/>
        <v/>
      </c>
      <c r="AV1279" s="54" t="str">
        <f t="shared" si="429"/>
        <v/>
      </c>
      <c r="AW1279" s="54" t="str">
        <f t="shared" si="430"/>
        <v/>
      </c>
      <c r="AX1279" s="18" t="str">
        <f t="shared" si="431"/>
        <v/>
      </c>
      <c r="AY1279" s="18" t="str">
        <f t="shared" si="432"/>
        <v/>
      </c>
      <c r="BA1279" s="18">
        <f>IF($E1279=AF!$D$6,IF($M1279="Concluída no prazo",2,IF($M1279="Concluída com atraso",1,0)),0)</f>
        <v>0</v>
      </c>
      <c r="BB1279" s="18">
        <f>IF($E1279=AF!$D$6,IF($M1279="Atrasada",2,IF($M1279="Concluída com atraso",1,0)),0)</f>
        <v>0</v>
      </c>
      <c r="BC1279" s="18">
        <v>1.273E-2</v>
      </c>
      <c r="BD1279" s="18">
        <f t="shared" si="439"/>
        <v>1.273E-2</v>
      </c>
      <c r="BE1279" s="18">
        <f t="shared" si="439"/>
        <v>1.273E-2</v>
      </c>
      <c r="BF1279" s="18" t="str">
        <f t="shared" si="433"/>
        <v/>
      </c>
      <c r="BN1279" s="18" t="str">
        <f t="shared" si="434"/>
        <v>s</v>
      </c>
    </row>
    <row r="1280" spans="3:66" ht="50.1" customHeight="1" thickTop="1" thickBot="1" x14ac:dyDescent="0.3">
      <c r="C1280" s="46"/>
      <c r="D1280" s="46"/>
      <c r="E1280" s="46"/>
      <c r="F1280" s="122"/>
      <c r="G1280" s="122"/>
      <c r="H1280" s="78" t="str">
        <f t="shared" si="435"/>
        <v/>
      </c>
      <c r="I1280" s="78" t="str">
        <f t="shared" si="436"/>
        <v/>
      </c>
      <c r="J1280" s="16"/>
      <c r="K1280" s="46" t="str">
        <f t="shared" si="437"/>
        <v/>
      </c>
      <c r="L1280" s="16"/>
      <c r="M1280" s="16"/>
      <c r="N1280" s="46"/>
      <c r="O1280" s="47" t="str">
        <f t="shared" si="440"/>
        <v/>
      </c>
      <c r="P1280" s="47"/>
      <c r="Q1280" s="48" t="str">
        <f>IFERROR(VLOOKUP(E1280,Funcionários!$C$8:$E$207,3,FALSE),"")</f>
        <v/>
      </c>
      <c r="R1280" s="47"/>
      <c r="S1280" s="49" t="str">
        <f t="shared" si="441"/>
        <v/>
      </c>
      <c r="T1280" s="49">
        <v>1.274E-2</v>
      </c>
      <c r="U1280" s="48" t="str">
        <f>IF(Funcionários!C1281=0,"",Funcionários!C1281)</f>
        <v/>
      </c>
      <c r="V1280" s="50">
        <f>IF(U1280="",0,IF(COUNTIFS($E$7:$E$3006,U1280,$I$7:$I$3006,'RC'!$E$6)=0,0,COUNTIFS($M$7:$M$3006,"Concluída no prazo",$E$7:$E$3006,U1280,$I$7:$I$3006,'RC'!$E$6)/COUNTIFS($E$7:$E$3006,U1280,$I$7:$I$3006,'RC'!$E$6)))</f>
        <v>0</v>
      </c>
      <c r="W1280" s="49">
        <f>SUMIFS($J$7:$J$3006,$E$7:$E$3006,U1280,$I$7:$I$3006,'RC'!$E$6)+SUMIFS($L$7:$L$3006,$E$7:$E$3006,U1280,$I$7:$I$3006,'RC'!$E$6)</f>
        <v>0</v>
      </c>
      <c r="X1280" s="48">
        <f>COUNTIFS($E$7:$E$3006,U1280,$I$7:$I$3006,'RC'!$E$6)</f>
        <v>0</v>
      </c>
      <c r="Y1280" s="48"/>
      <c r="Z1280" s="51" t="str">
        <f>IF(AQ1280='RC'!$E$6,AC1280*1000+AD1280,"")</f>
        <v/>
      </c>
      <c r="AA1280" s="51" t="str">
        <f>IF(AB1280="","",IF(AQ1280='RC'!$E$6,AC1280*1000-AD1280,""))</f>
        <v/>
      </c>
      <c r="AB1280" s="48" t="str">
        <f>IFERROR(VLOOKUP(E1280,Funcionários!$C$8:$E$207,3,FALSE),"")</f>
        <v/>
      </c>
      <c r="AC1280" s="50" t="str">
        <f>IF(AB1280="","",IF(COUNTIFS($AB$7:$AB$3006,AB1280,$AQ$7:$AQ$3006,'RC'!$E$6)=0,"",COUNTIFS($M$7:$M$3006,"Concluída no prazo",$AB$7:$AB$3006,AB1280,$AQ$7:$AQ$3006,'RC'!$E$6)/COUNTIFS($AB$7:$AB$3006,AB1280,$AQ$7:$AQ$3006,'RC'!$E$6)))</f>
        <v/>
      </c>
      <c r="AD1280" s="48">
        <f>SUMIF($AQ$7:$AQ$3006,'RC'!$E$6,$J$7:$J$3006)+SUMIF($AQ$7:$AQ$3006,'RC'!$E$6,$L$7:$L$3006)</f>
        <v>21</v>
      </c>
      <c r="AF1280" s="48">
        <v>3.7269999999996098E-2</v>
      </c>
      <c r="AG1280" s="48">
        <f>IF(OR(AQ1280="",AQ1280&lt;&gt;'RC'!$E$6,AB1280&lt;&gt;'RC'!$D$21),0,1)</f>
        <v>0</v>
      </c>
      <c r="AH1280" s="48">
        <f t="shared" si="438"/>
        <v>3.7269999999996098E-2</v>
      </c>
      <c r="AI1280" s="48" t="str">
        <f t="shared" si="420"/>
        <v/>
      </c>
      <c r="AJ1280" s="48" t="str">
        <f t="shared" si="421"/>
        <v/>
      </c>
      <c r="AK1280" s="52" t="str">
        <f t="shared" si="422"/>
        <v/>
      </c>
      <c r="AL1280" s="52" t="str">
        <f t="shared" si="423"/>
        <v/>
      </c>
      <c r="AM1280" s="48" t="str">
        <f t="shared" si="424"/>
        <v/>
      </c>
      <c r="AN1280" s="48" t="str">
        <f t="shared" si="425"/>
        <v/>
      </c>
      <c r="AP1280" s="18" t="str">
        <f t="shared" si="426"/>
        <v/>
      </c>
      <c r="AQ1280" s="18" t="str">
        <f t="shared" si="427"/>
        <v/>
      </c>
      <c r="AR1280" s="18">
        <v>3.7269999999999998E-2</v>
      </c>
      <c r="AS1280" s="18">
        <f>IF(AF!$D$27="Todos",1,IF(M1280=AF!$D$27,1,0))</f>
        <v>1</v>
      </c>
      <c r="AT1280" s="53">
        <f>IF(AND(E1280=AF!$D$6,OR(LT!M1280=AF!$D$27,AF!$D$27="Todos"),OR(AP1280=AF!$E$8,AQ1280=AF!$E$8)),AR1280+AS1280,0)</f>
        <v>0</v>
      </c>
      <c r="AU1280" s="18" t="str">
        <f t="shared" si="428"/>
        <v/>
      </c>
      <c r="AV1280" s="54" t="str">
        <f t="shared" si="429"/>
        <v/>
      </c>
      <c r="AW1280" s="54" t="str">
        <f t="shared" si="430"/>
        <v/>
      </c>
      <c r="AX1280" s="18" t="str">
        <f t="shared" si="431"/>
        <v/>
      </c>
      <c r="AY1280" s="18" t="str">
        <f t="shared" si="432"/>
        <v/>
      </c>
      <c r="BA1280" s="18">
        <f>IF($E1280=AF!$D$6,IF($M1280="Concluída no prazo",2,IF($M1280="Concluída com atraso",1,0)),0)</f>
        <v>0</v>
      </c>
      <c r="BB1280" s="18">
        <f>IF($E1280=AF!$D$6,IF($M1280="Atrasada",2,IF($M1280="Concluída com atraso",1,0)),0)</f>
        <v>0</v>
      </c>
      <c r="BC1280" s="18">
        <v>1.274E-2</v>
      </c>
      <c r="BD1280" s="18">
        <f t="shared" si="439"/>
        <v>1.274E-2</v>
      </c>
      <c r="BE1280" s="18">
        <f t="shared" si="439"/>
        <v>1.274E-2</v>
      </c>
      <c r="BF1280" s="18" t="str">
        <f t="shared" si="433"/>
        <v/>
      </c>
      <c r="BN1280" s="18" t="str">
        <f t="shared" si="434"/>
        <v>s</v>
      </c>
    </row>
    <row r="1281" spans="3:66" ht="50.1" customHeight="1" thickTop="1" thickBot="1" x14ac:dyDescent="0.3">
      <c r="C1281" s="46"/>
      <c r="D1281" s="46"/>
      <c r="E1281" s="46"/>
      <c r="F1281" s="122"/>
      <c r="G1281" s="122"/>
      <c r="H1281" s="78" t="str">
        <f t="shared" si="435"/>
        <v/>
      </c>
      <c r="I1281" s="78" t="str">
        <f t="shared" si="436"/>
        <v/>
      </c>
      <c r="J1281" s="16"/>
      <c r="K1281" s="46" t="str">
        <f t="shared" si="437"/>
        <v/>
      </c>
      <c r="L1281" s="16"/>
      <c r="M1281" s="16"/>
      <c r="N1281" s="46"/>
      <c r="O1281" s="47" t="str">
        <f t="shared" si="440"/>
        <v/>
      </c>
      <c r="P1281" s="47"/>
      <c r="Q1281" s="48" t="str">
        <f>IFERROR(VLOOKUP(E1281,Funcionários!$C$8:$E$207,3,FALSE),"")</f>
        <v/>
      </c>
      <c r="R1281" s="47"/>
      <c r="S1281" s="49" t="str">
        <f t="shared" si="441"/>
        <v/>
      </c>
      <c r="T1281" s="49">
        <v>1.2749999999999999E-2</v>
      </c>
      <c r="U1281" s="48" t="str">
        <f>IF(Funcionários!C1282=0,"",Funcionários!C1282)</f>
        <v/>
      </c>
      <c r="V1281" s="50">
        <f>IF(U1281="",0,IF(COUNTIFS($E$7:$E$3006,U1281,$I$7:$I$3006,'RC'!$E$6)=0,0,COUNTIFS($M$7:$M$3006,"Concluída no prazo",$E$7:$E$3006,U1281,$I$7:$I$3006,'RC'!$E$6)/COUNTIFS($E$7:$E$3006,U1281,$I$7:$I$3006,'RC'!$E$6)))</f>
        <v>0</v>
      </c>
      <c r="W1281" s="49">
        <f>SUMIFS($J$7:$J$3006,$E$7:$E$3006,U1281,$I$7:$I$3006,'RC'!$E$6)+SUMIFS($L$7:$L$3006,$E$7:$E$3006,U1281,$I$7:$I$3006,'RC'!$E$6)</f>
        <v>0</v>
      </c>
      <c r="X1281" s="48">
        <f>COUNTIFS($E$7:$E$3006,U1281,$I$7:$I$3006,'RC'!$E$6)</f>
        <v>0</v>
      </c>
      <c r="Y1281" s="48"/>
      <c r="Z1281" s="51" t="str">
        <f>IF(AQ1281='RC'!$E$6,AC1281*1000+AD1281,"")</f>
        <v/>
      </c>
      <c r="AA1281" s="51" t="str">
        <f>IF(AB1281="","",IF(AQ1281='RC'!$E$6,AC1281*1000-AD1281,""))</f>
        <v/>
      </c>
      <c r="AB1281" s="48" t="str">
        <f>IFERROR(VLOOKUP(E1281,Funcionários!$C$8:$E$207,3,FALSE),"")</f>
        <v/>
      </c>
      <c r="AC1281" s="50" t="str">
        <f>IF(AB1281="","",IF(COUNTIFS($AB$7:$AB$3006,AB1281,$AQ$7:$AQ$3006,'RC'!$E$6)=0,"",COUNTIFS($M$7:$M$3006,"Concluída no prazo",$AB$7:$AB$3006,AB1281,$AQ$7:$AQ$3006,'RC'!$E$6)/COUNTIFS($AB$7:$AB$3006,AB1281,$AQ$7:$AQ$3006,'RC'!$E$6)))</f>
        <v/>
      </c>
      <c r="AD1281" s="48">
        <f>SUMIF($AQ$7:$AQ$3006,'RC'!$E$6,$J$7:$J$3006)+SUMIF($AQ$7:$AQ$3006,'RC'!$E$6,$L$7:$L$3006)</f>
        <v>21</v>
      </c>
      <c r="AF1281" s="48">
        <v>3.7259999999996102E-2</v>
      </c>
      <c r="AG1281" s="48">
        <f>IF(OR(AQ1281="",AQ1281&lt;&gt;'RC'!$E$6,AB1281&lt;&gt;'RC'!$D$21),0,1)</f>
        <v>0</v>
      </c>
      <c r="AH1281" s="48">
        <f t="shared" si="438"/>
        <v>3.7259999999996102E-2</v>
      </c>
      <c r="AI1281" s="48" t="str">
        <f t="shared" si="420"/>
        <v/>
      </c>
      <c r="AJ1281" s="48" t="str">
        <f t="shared" si="421"/>
        <v/>
      </c>
      <c r="AK1281" s="52" t="str">
        <f t="shared" si="422"/>
        <v/>
      </c>
      <c r="AL1281" s="52" t="str">
        <f t="shared" si="423"/>
        <v/>
      </c>
      <c r="AM1281" s="48" t="str">
        <f t="shared" si="424"/>
        <v/>
      </c>
      <c r="AN1281" s="48" t="str">
        <f t="shared" si="425"/>
        <v/>
      </c>
      <c r="AP1281" s="18" t="str">
        <f t="shared" si="426"/>
        <v/>
      </c>
      <c r="AQ1281" s="18" t="str">
        <f t="shared" si="427"/>
        <v/>
      </c>
      <c r="AR1281" s="18">
        <v>3.7260000000000001E-2</v>
      </c>
      <c r="AS1281" s="18">
        <f>IF(AF!$D$27="Todos",1,IF(M1281=AF!$D$27,1,0))</f>
        <v>1</v>
      </c>
      <c r="AT1281" s="53">
        <f>IF(AND(E1281=AF!$D$6,OR(LT!M1281=AF!$D$27,AF!$D$27="Todos"),OR(AP1281=AF!$E$8,AQ1281=AF!$E$8)),AR1281+AS1281,0)</f>
        <v>0</v>
      </c>
      <c r="AU1281" s="18" t="str">
        <f t="shared" si="428"/>
        <v/>
      </c>
      <c r="AV1281" s="54" t="str">
        <f t="shared" si="429"/>
        <v/>
      </c>
      <c r="AW1281" s="54" t="str">
        <f t="shared" si="430"/>
        <v/>
      </c>
      <c r="AX1281" s="18" t="str">
        <f t="shared" si="431"/>
        <v/>
      </c>
      <c r="AY1281" s="18" t="str">
        <f t="shared" si="432"/>
        <v/>
      </c>
      <c r="BA1281" s="18">
        <f>IF($E1281=AF!$D$6,IF($M1281="Concluída no prazo",2,IF($M1281="Concluída com atraso",1,0)),0)</f>
        <v>0</v>
      </c>
      <c r="BB1281" s="18">
        <f>IF($E1281=AF!$D$6,IF($M1281="Atrasada",2,IF($M1281="Concluída com atraso",1,0)),0)</f>
        <v>0</v>
      </c>
      <c r="BC1281" s="18">
        <v>1.2749999999999999E-2</v>
      </c>
      <c r="BD1281" s="18">
        <f t="shared" si="439"/>
        <v>1.2749999999999999E-2</v>
      </c>
      <c r="BE1281" s="18">
        <f t="shared" si="439"/>
        <v>1.2749999999999999E-2</v>
      </c>
      <c r="BF1281" s="18" t="str">
        <f t="shared" si="433"/>
        <v/>
      </c>
      <c r="BN1281" s="18" t="str">
        <f t="shared" si="434"/>
        <v>s</v>
      </c>
    </row>
    <row r="1282" spans="3:66" ht="50.1" customHeight="1" thickTop="1" thickBot="1" x14ac:dyDescent="0.3">
      <c r="C1282" s="46"/>
      <c r="D1282" s="46"/>
      <c r="E1282" s="46"/>
      <c r="F1282" s="122"/>
      <c r="G1282" s="122"/>
      <c r="H1282" s="78" t="str">
        <f t="shared" si="435"/>
        <v/>
      </c>
      <c r="I1282" s="78" t="str">
        <f t="shared" si="436"/>
        <v/>
      </c>
      <c r="J1282" s="16"/>
      <c r="K1282" s="46" t="str">
        <f t="shared" si="437"/>
        <v/>
      </c>
      <c r="L1282" s="16"/>
      <c r="M1282" s="16"/>
      <c r="N1282" s="46"/>
      <c r="O1282" s="47" t="str">
        <f t="shared" si="440"/>
        <v/>
      </c>
      <c r="P1282" s="47"/>
      <c r="Q1282" s="48" t="str">
        <f>IFERROR(VLOOKUP(E1282,Funcionários!$C$8:$E$207,3,FALSE),"")</f>
        <v/>
      </c>
      <c r="R1282" s="47"/>
      <c r="S1282" s="49" t="str">
        <f t="shared" si="441"/>
        <v/>
      </c>
      <c r="T1282" s="49">
        <v>1.2760000000000001E-2</v>
      </c>
      <c r="U1282" s="48" t="str">
        <f>IF(Funcionários!C1283=0,"",Funcionários!C1283)</f>
        <v/>
      </c>
      <c r="V1282" s="50">
        <f>IF(U1282="",0,IF(COUNTIFS($E$7:$E$3006,U1282,$I$7:$I$3006,'RC'!$E$6)=0,0,COUNTIFS($M$7:$M$3006,"Concluída no prazo",$E$7:$E$3006,U1282,$I$7:$I$3006,'RC'!$E$6)/COUNTIFS($E$7:$E$3006,U1282,$I$7:$I$3006,'RC'!$E$6)))</f>
        <v>0</v>
      </c>
      <c r="W1282" s="49">
        <f>SUMIFS($J$7:$J$3006,$E$7:$E$3006,U1282,$I$7:$I$3006,'RC'!$E$6)+SUMIFS($L$7:$L$3006,$E$7:$E$3006,U1282,$I$7:$I$3006,'RC'!$E$6)</f>
        <v>0</v>
      </c>
      <c r="X1282" s="48">
        <f>COUNTIFS($E$7:$E$3006,U1282,$I$7:$I$3006,'RC'!$E$6)</f>
        <v>0</v>
      </c>
      <c r="Y1282" s="48"/>
      <c r="Z1282" s="51" t="str">
        <f>IF(AQ1282='RC'!$E$6,AC1282*1000+AD1282,"")</f>
        <v/>
      </c>
      <c r="AA1282" s="51" t="str">
        <f>IF(AB1282="","",IF(AQ1282='RC'!$E$6,AC1282*1000-AD1282,""))</f>
        <v/>
      </c>
      <c r="AB1282" s="48" t="str">
        <f>IFERROR(VLOOKUP(E1282,Funcionários!$C$8:$E$207,3,FALSE),"")</f>
        <v/>
      </c>
      <c r="AC1282" s="50" t="str">
        <f>IF(AB1282="","",IF(COUNTIFS($AB$7:$AB$3006,AB1282,$AQ$7:$AQ$3006,'RC'!$E$6)=0,"",COUNTIFS($M$7:$M$3006,"Concluída no prazo",$AB$7:$AB$3006,AB1282,$AQ$7:$AQ$3006,'RC'!$E$6)/COUNTIFS($AB$7:$AB$3006,AB1282,$AQ$7:$AQ$3006,'RC'!$E$6)))</f>
        <v/>
      </c>
      <c r="AD1282" s="48">
        <f>SUMIF($AQ$7:$AQ$3006,'RC'!$E$6,$J$7:$J$3006)+SUMIF($AQ$7:$AQ$3006,'RC'!$E$6,$L$7:$L$3006)</f>
        <v>21</v>
      </c>
      <c r="AF1282" s="48">
        <v>3.7249999999996099E-2</v>
      </c>
      <c r="AG1282" s="48">
        <f>IF(OR(AQ1282="",AQ1282&lt;&gt;'RC'!$E$6,AB1282&lt;&gt;'RC'!$D$21),0,1)</f>
        <v>0</v>
      </c>
      <c r="AH1282" s="48">
        <f t="shared" si="438"/>
        <v>3.7249999999996099E-2</v>
      </c>
      <c r="AI1282" s="48" t="str">
        <f t="shared" si="420"/>
        <v/>
      </c>
      <c r="AJ1282" s="48" t="str">
        <f t="shared" si="421"/>
        <v/>
      </c>
      <c r="AK1282" s="52" t="str">
        <f t="shared" si="422"/>
        <v/>
      </c>
      <c r="AL1282" s="52" t="str">
        <f t="shared" si="423"/>
        <v/>
      </c>
      <c r="AM1282" s="48" t="str">
        <f t="shared" si="424"/>
        <v/>
      </c>
      <c r="AN1282" s="48" t="str">
        <f t="shared" si="425"/>
        <v/>
      </c>
      <c r="AP1282" s="18" t="str">
        <f t="shared" si="426"/>
        <v/>
      </c>
      <c r="AQ1282" s="18" t="str">
        <f t="shared" si="427"/>
        <v/>
      </c>
      <c r="AR1282" s="18">
        <v>3.7249999999999998E-2</v>
      </c>
      <c r="AS1282" s="18">
        <f>IF(AF!$D$27="Todos",1,IF(M1282=AF!$D$27,1,0))</f>
        <v>1</v>
      </c>
      <c r="AT1282" s="53">
        <f>IF(AND(E1282=AF!$D$6,OR(LT!M1282=AF!$D$27,AF!$D$27="Todos"),OR(AP1282=AF!$E$8,AQ1282=AF!$E$8)),AR1282+AS1282,0)</f>
        <v>0</v>
      </c>
      <c r="AU1282" s="18" t="str">
        <f t="shared" si="428"/>
        <v/>
      </c>
      <c r="AV1282" s="54" t="str">
        <f t="shared" si="429"/>
        <v/>
      </c>
      <c r="AW1282" s="54" t="str">
        <f t="shared" si="430"/>
        <v/>
      </c>
      <c r="AX1282" s="18" t="str">
        <f t="shared" si="431"/>
        <v/>
      </c>
      <c r="AY1282" s="18" t="str">
        <f t="shared" si="432"/>
        <v/>
      </c>
      <c r="BA1282" s="18">
        <f>IF($E1282=AF!$D$6,IF($M1282="Concluída no prazo",2,IF($M1282="Concluída com atraso",1,0)),0)</f>
        <v>0</v>
      </c>
      <c r="BB1282" s="18">
        <f>IF($E1282=AF!$D$6,IF($M1282="Atrasada",2,IF($M1282="Concluída com atraso",1,0)),0)</f>
        <v>0</v>
      </c>
      <c r="BC1282" s="18">
        <v>1.2760000000000001E-2</v>
      </c>
      <c r="BD1282" s="18">
        <f t="shared" si="439"/>
        <v>1.2760000000000001E-2</v>
      </c>
      <c r="BE1282" s="18">
        <f t="shared" si="439"/>
        <v>1.2760000000000001E-2</v>
      </c>
      <c r="BF1282" s="18" t="str">
        <f t="shared" si="433"/>
        <v/>
      </c>
      <c r="BN1282" s="18" t="str">
        <f t="shared" si="434"/>
        <v>s</v>
      </c>
    </row>
    <row r="1283" spans="3:66" ht="50.1" customHeight="1" thickTop="1" thickBot="1" x14ac:dyDescent="0.3">
      <c r="C1283" s="46"/>
      <c r="D1283" s="46"/>
      <c r="E1283" s="46"/>
      <c r="F1283" s="122"/>
      <c r="G1283" s="122"/>
      <c r="H1283" s="78" t="str">
        <f t="shared" si="435"/>
        <v/>
      </c>
      <c r="I1283" s="78" t="str">
        <f t="shared" si="436"/>
        <v/>
      </c>
      <c r="J1283" s="16"/>
      <c r="K1283" s="46" t="str">
        <f t="shared" si="437"/>
        <v/>
      </c>
      <c r="L1283" s="16"/>
      <c r="M1283" s="16"/>
      <c r="N1283" s="46"/>
      <c r="O1283" s="47" t="str">
        <f t="shared" si="440"/>
        <v/>
      </c>
      <c r="P1283" s="47"/>
      <c r="Q1283" s="48" t="str">
        <f>IFERROR(VLOOKUP(E1283,Funcionários!$C$8:$E$207,3,FALSE),"")</f>
        <v/>
      </c>
      <c r="R1283" s="47"/>
      <c r="S1283" s="49" t="str">
        <f t="shared" si="441"/>
        <v/>
      </c>
      <c r="T1283" s="49">
        <v>1.277E-2</v>
      </c>
      <c r="U1283" s="48" t="str">
        <f>IF(Funcionários!C1284=0,"",Funcionários!C1284)</f>
        <v/>
      </c>
      <c r="V1283" s="50">
        <f>IF(U1283="",0,IF(COUNTIFS($E$7:$E$3006,U1283,$I$7:$I$3006,'RC'!$E$6)=0,0,COUNTIFS($M$7:$M$3006,"Concluída no prazo",$E$7:$E$3006,U1283,$I$7:$I$3006,'RC'!$E$6)/COUNTIFS($E$7:$E$3006,U1283,$I$7:$I$3006,'RC'!$E$6)))</f>
        <v>0</v>
      </c>
      <c r="W1283" s="49">
        <f>SUMIFS($J$7:$J$3006,$E$7:$E$3006,U1283,$I$7:$I$3006,'RC'!$E$6)+SUMIFS($L$7:$L$3006,$E$7:$E$3006,U1283,$I$7:$I$3006,'RC'!$E$6)</f>
        <v>0</v>
      </c>
      <c r="X1283" s="48">
        <f>COUNTIFS($E$7:$E$3006,U1283,$I$7:$I$3006,'RC'!$E$6)</f>
        <v>0</v>
      </c>
      <c r="Y1283" s="48"/>
      <c r="Z1283" s="51" t="str">
        <f>IF(AQ1283='RC'!$E$6,AC1283*1000+AD1283,"")</f>
        <v/>
      </c>
      <c r="AA1283" s="51" t="str">
        <f>IF(AB1283="","",IF(AQ1283='RC'!$E$6,AC1283*1000-AD1283,""))</f>
        <v/>
      </c>
      <c r="AB1283" s="48" t="str">
        <f>IFERROR(VLOOKUP(E1283,Funcionários!$C$8:$E$207,3,FALSE),"")</f>
        <v/>
      </c>
      <c r="AC1283" s="50" t="str">
        <f>IF(AB1283="","",IF(COUNTIFS($AB$7:$AB$3006,AB1283,$AQ$7:$AQ$3006,'RC'!$E$6)=0,"",COUNTIFS($M$7:$M$3006,"Concluída no prazo",$AB$7:$AB$3006,AB1283,$AQ$7:$AQ$3006,'RC'!$E$6)/COUNTIFS($AB$7:$AB$3006,AB1283,$AQ$7:$AQ$3006,'RC'!$E$6)))</f>
        <v/>
      </c>
      <c r="AD1283" s="48">
        <f>SUMIF($AQ$7:$AQ$3006,'RC'!$E$6,$J$7:$J$3006)+SUMIF($AQ$7:$AQ$3006,'RC'!$E$6,$L$7:$L$3006)</f>
        <v>21</v>
      </c>
      <c r="AF1283" s="48">
        <v>3.7239999999996103E-2</v>
      </c>
      <c r="AG1283" s="48">
        <f>IF(OR(AQ1283="",AQ1283&lt;&gt;'RC'!$E$6,AB1283&lt;&gt;'RC'!$D$21),0,1)</f>
        <v>0</v>
      </c>
      <c r="AH1283" s="48">
        <f t="shared" si="438"/>
        <v>3.7239999999996103E-2</v>
      </c>
      <c r="AI1283" s="48" t="str">
        <f t="shared" si="420"/>
        <v/>
      </c>
      <c r="AJ1283" s="48" t="str">
        <f t="shared" si="421"/>
        <v/>
      </c>
      <c r="AK1283" s="52" t="str">
        <f t="shared" si="422"/>
        <v/>
      </c>
      <c r="AL1283" s="52" t="str">
        <f t="shared" si="423"/>
        <v/>
      </c>
      <c r="AM1283" s="48" t="str">
        <f t="shared" si="424"/>
        <v/>
      </c>
      <c r="AN1283" s="48" t="str">
        <f t="shared" si="425"/>
        <v/>
      </c>
      <c r="AP1283" s="18" t="str">
        <f t="shared" si="426"/>
        <v/>
      </c>
      <c r="AQ1283" s="18" t="str">
        <f t="shared" si="427"/>
        <v/>
      </c>
      <c r="AR1283" s="18">
        <v>3.7240000000000002E-2</v>
      </c>
      <c r="AS1283" s="18">
        <f>IF(AF!$D$27="Todos",1,IF(M1283=AF!$D$27,1,0))</f>
        <v>1</v>
      </c>
      <c r="AT1283" s="53">
        <f>IF(AND(E1283=AF!$D$6,OR(LT!M1283=AF!$D$27,AF!$D$27="Todos"),OR(AP1283=AF!$E$8,AQ1283=AF!$E$8)),AR1283+AS1283,0)</f>
        <v>0</v>
      </c>
      <c r="AU1283" s="18" t="str">
        <f t="shared" si="428"/>
        <v/>
      </c>
      <c r="AV1283" s="54" t="str">
        <f t="shared" si="429"/>
        <v/>
      </c>
      <c r="AW1283" s="54" t="str">
        <f t="shared" si="430"/>
        <v/>
      </c>
      <c r="AX1283" s="18" t="str">
        <f t="shared" si="431"/>
        <v/>
      </c>
      <c r="AY1283" s="18" t="str">
        <f t="shared" si="432"/>
        <v/>
      </c>
      <c r="BA1283" s="18">
        <f>IF($E1283=AF!$D$6,IF($M1283="Concluída no prazo",2,IF($M1283="Concluída com atraso",1,0)),0)</f>
        <v>0</v>
      </c>
      <c r="BB1283" s="18">
        <f>IF($E1283=AF!$D$6,IF($M1283="Atrasada",2,IF($M1283="Concluída com atraso",1,0)),0)</f>
        <v>0</v>
      </c>
      <c r="BC1283" s="18">
        <v>1.277E-2</v>
      </c>
      <c r="BD1283" s="18">
        <f t="shared" si="439"/>
        <v>1.277E-2</v>
      </c>
      <c r="BE1283" s="18">
        <f t="shared" si="439"/>
        <v>1.277E-2</v>
      </c>
      <c r="BF1283" s="18" t="str">
        <f t="shared" si="433"/>
        <v/>
      </c>
      <c r="BN1283" s="18" t="str">
        <f t="shared" si="434"/>
        <v>s</v>
      </c>
    </row>
    <row r="1284" spans="3:66" ht="50.1" customHeight="1" thickTop="1" thickBot="1" x14ac:dyDescent="0.3">
      <c r="C1284" s="46"/>
      <c r="D1284" s="46"/>
      <c r="E1284" s="46"/>
      <c r="F1284" s="122"/>
      <c r="G1284" s="122"/>
      <c r="H1284" s="78" t="str">
        <f t="shared" si="435"/>
        <v/>
      </c>
      <c r="I1284" s="78" t="str">
        <f t="shared" si="436"/>
        <v/>
      </c>
      <c r="J1284" s="16"/>
      <c r="K1284" s="46" t="str">
        <f t="shared" si="437"/>
        <v/>
      </c>
      <c r="L1284" s="16"/>
      <c r="M1284" s="16"/>
      <c r="N1284" s="46"/>
      <c r="O1284" s="47" t="str">
        <f t="shared" si="440"/>
        <v/>
      </c>
      <c r="P1284" s="47"/>
      <c r="Q1284" s="48" t="str">
        <f>IFERROR(VLOOKUP(E1284,Funcionários!$C$8:$E$207,3,FALSE),"")</f>
        <v/>
      </c>
      <c r="R1284" s="47"/>
      <c r="S1284" s="49" t="str">
        <f t="shared" si="441"/>
        <v/>
      </c>
      <c r="T1284" s="49">
        <v>1.278E-2</v>
      </c>
      <c r="U1284" s="48" t="str">
        <f>IF(Funcionários!C1285=0,"",Funcionários!C1285)</f>
        <v/>
      </c>
      <c r="V1284" s="50">
        <f>IF(U1284="",0,IF(COUNTIFS($E$7:$E$3006,U1284,$I$7:$I$3006,'RC'!$E$6)=0,0,COUNTIFS($M$7:$M$3006,"Concluída no prazo",$E$7:$E$3006,U1284,$I$7:$I$3006,'RC'!$E$6)/COUNTIFS($E$7:$E$3006,U1284,$I$7:$I$3006,'RC'!$E$6)))</f>
        <v>0</v>
      </c>
      <c r="W1284" s="49">
        <f>SUMIFS($J$7:$J$3006,$E$7:$E$3006,U1284,$I$7:$I$3006,'RC'!$E$6)+SUMIFS($L$7:$L$3006,$E$7:$E$3006,U1284,$I$7:$I$3006,'RC'!$E$6)</f>
        <v>0</v>
      </c>
      <c r="X1284" s="48">
        <f>COUNTIFS($E$7:$E$3006,U1284,$I$7:$I$3006,'RC'!$E$6)</f>
        <v>0</v>
      </c>
      <c r="Y1284" s="48"/>
      <c r="Z1284" s="51" t="str">
        <f>IF(AQ1284='RC'!$E$6,AC1284*1000+AD1284,"")</f>
        <v/>
      </c>
      <c r="AA1284" s="51" t="str">
        <f>IF(AB1284="","",IF(AQ1284='RC'!$E$6,AC1284*1000-AD1284,""))</f>
        <v/>
      </c>
      <c r="AB1284" s="48" t="str">
        <f>IFERROR(VLOOKUP(E1284,Funcionários!$C$8:$E$207,3,FALSE),"")</f>
        <v/>
      </c>
      <c r="AC1284" s="50" t="str">
        <f>IF(AB1284="","",IF(COUNTIFS($AB$7:$AB$3006,AB1284,$AQ$7:$AQ$3006,'RC'!$E$6)=0,"",COUNTIFS($M$7:$M$3006,"Concluída no prazo",$AB$7:$AB$3006,AB1284,$AQ$7:$AQ$3006,'RC'!$E$6)/COUNTIFS($AB$7:$AB$3006,AB1284,$AQ$7:$AQ$3006,'RC'!$E$6)))</f>
        <v/>
      </c>
      <c r="AD1284" s="48">
        <f>SUMIF($AQ$7:$AQ$3006,'RC'!$E$6,$J$7:$J$3006)+SUMIF($AQ$7:$AQ$3006,'RC'!$E$6,$L$7:$L$3006)</f>
        <v>21</v>
      </c>
      <c r="AF1284" s="48">
        <v>3.72299999999961E-2</v>
      </c>
      <c r="AG1284" s="48">
        <f>IF(OR(AQ1284="",AQ1284&lt;&gt;'RC'!$E$6,AB1284&lt;&gt;'RC'!$D$21),0,1)</f>
        <v>0</v>
      </c>
      <c r="AH1284" s="48">
        <f t="shared" si="438"/>
        <v>3.72299999999961E-2</v>
      </c>
      <c r="AI1284" s="48" t="str">
        <f t="shared" si="420"/>
        <v/>
      </c>
      <c r="AJ1284" s="48" t="str">
        <f t="shared" si="421"/>
        <v/>
      </c>
      <c r="AK1284" s="52" t="str">
        <f t="shared" si="422"/>
        <v/>
      </c>
      <c r="AL1284" s="52" t="str">
        <f t="shared" si="423"/>
        <v/>
      </c>
      <c r="AM1284" s="48" t="str">
        <f t="shared" si="424"/>
        <v/>
      </c>
      <c r="AN1284" s="48" t="str">
        <f t="shared" si="425"/>
        <v/>
      </c>
      <c r="AP1284" s="18" t="str">
        <f t="shared" si="426"/>
        <v/>
      </c>
      <c r="AQ1284" s="18" t="str">
        <f t="shared" si="427"/>
        <v/>
      </c>
      <c r="AR1284" s="18">
        <v>3.7229999999999999E-2</v>
      </c>
      <c r="AS1284" s="18">
        <f>IF(AF!$D$27="Todos",1,IF(M1284=AF!$D$27,1,0))</f>
        <v>1</v>
      </c>
      <c r="AT1284" s="53">
        <f>IF(AND(E1284=AF!$D$6,OR(LT!M1284=AF!$D$27,AF!$D$27="Todos"),OR(AP1284=AF!$E$8,AQ1284=AF!$E$8)),AR1284+AS1284,0)</f>
        <v>0</v>
      </c>
      <c r="AU1284" s="18" t="str">
        <f t="shared" si="428"/>
        <v/>
      </c>
      <c r="AV1284" s="54" t="str">
        <f t="shared" si="429"/>
        <v/>
      </c>
      <c r="AW1284" s="54" t="str">
        <f t="shared" si="430"/>
        <v/>
      </c>
      <c r="AX1284" s="18" t="str">
        <f t="shared" si="431"/>
        <v/>
      </c>
      <c r="AY1284" s="18" t="str">
        <f t="shared" si="432"/>
        <v/>
      </c>
      <c r="BA1284" s="18">
        <f>IF($E1284=AF!$D$6,IF($M1284="Concluída no prazo",2,IF($M1284="Concluída com atraso",1,0)),0)</f>
        <v>0</v>
      </c>
      <c r="BB1284" s="18">
        <f>IF($E1284=AF!$D$6,IF($M1284="Atrasada",2,IF($M1284="Concluída com atraso",1,0)),0)</f>
        <v>0</v>
      </c>
      <c r="BC1284" s="18">
        <v>1.278E-2</v>
      </c>
      <c r="BD1284" s="18">
        <f t="shared" si="439"/>
        <v>1.278E-2</v>
      </c>
      <c r="BE1284" s="18">
        <f t="shared" si="439"/>
        <v>1.278E-2</v>
      </c>
      <c r="BF1284" s="18" t="str">
        <f t="shared" si="433"/>
        <v/>
      </c>
      <c r="BN1284" s="18" t="str">
        <f t="shared" si="434"/>
        <v>s</v>
      </c>
    </row>
    <row r="1285" spans="3:66" ht="50.1" customHeight="1" thickTop="1" thickBot="1" x14ac:dyDescent="0.3">
      <c r="C1285" s="46"/>
      <c r="D1285" s="46"/>
      <c r="E1285" s="46"/>
      <c r="F1285" s="122"/>
      <c r="G1285" s="122"/>
      <c r="H1285" s="78" t="str">
        <f t="shared" si="435"/>
        <v/>
      </c>
      <c r="I1285" s="78" t="str">
        <f t="shared" si="436"/>
        <v/>
      </c>
      <c r="J1285" s="16"/>
      <c r="K1285" s="46" t="str">
        <f t="shared" si="437"/>
        <v/>
      </c>
      <c r="L1285" s="16"/>
      <c r="M1285" s="16"/>
      <c r="N1285" s="46"/>
      <c r="O1285" s="47" t="str">
        <f t="shared" si="440"/>
        <v/>
      </c>
      <c r="P1285" s="47"/>
      <c r="Q1285" s="48" t="str">
        <f>IFERROR(VLOOKUP(E1285,Funcionários!$C$8:$E$207,3,FALSE),"")</f>
        <v/>
      </c>
      <c r="R1285" s="47"/>
      <c r="S1285" s="49" t="str">
        <f t="shared" si="441"/>
        <v/>
      </c>
      <c r="T1285" s="49">
        <v>1.2789999999999999E-2</v>
      </c>
      <c r="U1285" s="48" t="str">
        <f>IF(Funcionários!C1286=0,"",Funcionários!C1286)</f>
        <v/>
      </c>
      <c r="V1285" s="50">
        <f>IF(U1285="",0,IF(COUNTIFS($E$7:$E$3006,U1285,$I$7:$I$3006,'RC'!$E$6)=0,0,COUNTIFS($M$7:$M$3006,"Concluída no prazo",$E$7:$E$3006,U1285,$I$7:$I$3006,'RC'!$E$6)/COUNTIFS($E$7:$E$3006,U1285,$I$7:$I$3006,'RC'!$E$6)))</f>
        <v>0</v>
      </c>
      <c r="W1285" s="49">
        <f>SUMIFS($J$7:$J$3006,$E$7:$E$3006,U1285,$I$7:$I$3006,'RC'!$E$6)+SUMIFS($L$7:$L$3006,$E$7:$E$3006,U1285,$I$7:$I$3006,'RC'!$E$6)</f>
        <v>0</v>
      </c>
      <c r="X1285" s="48">
        <f>COUNTIFS($E$7:$E$3006,U1285,$I$7:$I$3006,'RC'!$E$6)</f>
        <v>0</v>
      </c>
      <c r="Y1285" s="48"/>
      <c r="Z1285" s="51" t="str">
        <f>IF(AQ1285='RC'!$E$6,AC1285*1000+AD1285,"")</f>
        <v/>
      </c>
      <c r="AA1285" s="51" t="str">
        <f>IF(AB1285="","",IF(AQ1285='RC'!$E$6,AC1285*1000-AD1285,""))</f>
        <v/>
      </c>
      <c r="AB1285" s="48" t="str">
        <f>IFERROR(VLOOKUP(E1285,Funcionários!$C$8:$E$207,3,FALSE),"")</f>
        <v/>
      </c>
      <c r="AC1285" s="50" t="str">
        <f>IF(AB1285="","",IF(COUNTIFS($AB$7:$AB$3006,AB1285,$AQ$7:$AQ$3006,'RC'!$E$6)=0,"",COUNTIFS($M$7:$M$3006,"Concluída no prazo",$AB$7:$AB$3006,AB1285,$AQ$7:$AQ$3006,'RC'!$E$6)/COUNTIFS($AB$7:$AB$3006,AB1285,$AQ$7:$AQ$3006,'RC'!$E$6)))</f>
        <v/>
      </c>
      <c r="AD1285" s="48">
        <f>SUMIF($AQ$7:$AQ$3006,'RC'!$E$6,$J$7:$J$3006)+SUMIF($AQ$7:$AQ$3006,'RC'!$E$6,$L$7:$L$3006)</f>
        <v>21</v>
      </c>
      <c r="AF1285" s="48">
        <v>3.7219999999996103E-2</v>
      </c>
      <c r="AG1285" s="48">
        <f>IF(OR(AQ1285="",AQ1285&lt;&gt;'RC'!$E$6,AB1285&lt;&gt;'RC'!$D$21),0,1)</f>
        <v>0</v>
      </c>
      <c r="AH1285" s="48">
        <f t="shared" si="438"/>
        <v>3.7219999999996103E-2</v>
      </c>
      <c r="AI1285" s="48" t="str">
        <f t="shared" si="420"/>
        <v/>
      </c>
      <c r="AJ1285" s="48" t="str">
        <f t="shared" si="421"/>
        <v/>
      </c>
      <c r="AK1285" s="52" t="str">
        <f t="shared" si="422"/>
        <v/>
      </c>
      <c r="AL1285" s="52" t="str">
        <f t="shared" si="423"/>
        <v/>
      </c>
      <c r="AM1285" s="48" t="str">
        <f t="shared" si="424"/>
        <v/>
      </c>
      <c r="AN1285" s="48" t="str">
        <f t="shared" si="425"/>
        <v/>
      </c>
      <c r="AP1285" s="18" t="str">
        <f t="shared" si="426"/>
        <v/>
      </c>
      <c r="AQ1285" s="18" t="str">
        <f t="shared" si="427"/>
        <v/>
      </c>
      <c r="AR1285" s="18">
        <v>3.7220000000000003E-2</v>
      </c>
      <c r="AS1285" s="18">
        <f>IF(AF!$D$27="Todos",1,IF(M1285=AF!$D$27,1,0))</f>
        <v>1</v>
      </c>
      <c r="AT1285" s="53">
        <f>IF(AND(E1285=AF!$D$6,OR(LT!M1285=AF!$D$27,AF!$D$27="Todos"),OR(AP1285=AF!$E$8,AQ1285=AF!$E$8)),AR1285+AS1285,0)</f>
        <v>0</v>
      </c>
      <c r="AU1285" s="18" t="str">
        <f t="shared" si="428"/>
        <v/>
      </c>
      <c r="AV1285" s="54" t="str">
        <f t="shared" si="429"/>
        <v/>
      </c>
      <c r="AW1285" s="54" t="str">
        <f t="shared" si="430"/>
        <v/>
      </c>
      <c r="AX1285" s="18" t="str">
        <f t="shared" si="431"/>
        <v/>
      </c>
      <c r="AY1285" s="18" t="str">
        <f t="shared" si="432"/>
        <v/>
      </c>
      <c r="BA1285" s="18">
        <f>IF($E1285=AF!$D$6,IF($M1285="Concluída no prazo",2,IF($M1285="Concluída com atraso",1,0)),0)</f>
        <v>0</v>
      </c>
      <c r="BB1285" s="18">
        <f>IF($E1285=AF!$D$6,IF($M1285="Atrasada",2,IF($M1285="Concluída com atraso",1,0)),0)</f>
        <v>0</v>
      </c>
      <c r="BC1285" s="18">
        <v>1.2789999999999999E-2</v>
      </c>
      <c r="BD1285" s="18">
        <f t="shared" si="439"/>
        <v>1.2789999999999999E-2</v>
      </c>
      <c r="BE1285" s="18">
        <f t="shared" si="439"/>
        <v>1.2789999999999999E-2</v>
      </c>
      <c r="BF1285" s="18" t="str">
        <f t="shared" si="433"/>
        <v/>
      </c>
      <c r="BN1285" s="18" t="str">
        <f t="shared" si="434"/>
        <v>s</v>
      </c>
    </row>
    <row r="1286" spans="3:66" ht="50.1" customHeight="1" thickTop="1" thickBot="1" x14ac:dyDescent="0.3">
      <c r="C1286" s="46"/>
      <c r="D1286" s="46"/>
      <c r="E1286" s="46"/>
      <c r="F1286" s="122"/>
      <c r="G1286" s="122"/>
      <c r="H1286" s="78" t="str">
        <f t="shared" si="435"/>
        <v/>
      </c>
      <c r="I1286" s="78" t="str">
        <f t="shared" si="436"/>
        <v/>
      </c>
      <c r="J1286" s="16"/>
      <c r="K1286" s="46" t="str">
        <f t="shared" si="437"/>
        <v/>
      </c>
      <c r="L1286" s="16"/>
      <c r="M1286" s="16"/>
      <c r="N1286" s="46"/>
      <c r="O1286" s="47" t="str">
        <f t="shared" si="440"/>
        <v/>
      </c>
      <c r="P1286" s="47"/>
      <c r="Q1286" s="48" t="str">
        <f>IFERROR(VLOOKUP(E1286,Funcionários!$C$8:$E$207,3,FALSE),"")</f>
        <v/>
      </c>
      <c r="R1286" s="47"/>
      <c r="S1286" s="49" t="str">
        <f t="shared" si="441"/>
        <v/>
      </c>
      <c r="T1286" s="49">
        <v>1.2800000000000001E-2</v>
      </c>
      <c r="U1286" s="48" t="str">
        <f>IF(Funcionários!C1287=0,"",Funcionários!C1287)</f>
        <v/>
      </c>
      <c r="V1286" s="50">
        <f>IF(U1286="",0,IF(COUNTIFS($E$7:$E$3006,U1286,$I$7:$I$3006,'RC'!$E$6)=0,0,COUNTIFS($M$7:$M$3006,"Concluída no prazo",$E$7:$E$3006,U1286,$I$7:$I$3006,'RC'!$E$6)/COUNTIFS($E$7:$E$3006,U1286,$I$7:$I$3006,'RC'!$E$6)))</f>
        <v>0</v>
      </c>
      <c r="W1286" s="49">
        <f>SUMIFS($J$7:$J$3006,$E$7:$E$3006,U1286,$I$7:$I$3006,'RC'!$E$6)+SUMIFS($L$7:$L$3006,$E$7:$E$3006,U1286,$I$7:$I$3006,'RC'!$E$6)</f>
        <v>0</v>
      </c>
      <c r="X1286" s="48">
        <f>COUNTIFS($E$7:$E$3006,U1286,$I$7:$I$3006,'RC'!$E$6)</f>
        <v>0</v>
      </c>
      <c r="Y1286" s="48"/>
      <c r="Z1286" s="51" t="str">
        <f>IF(AQ1286='RC'!$E$6,AC1286*1000+AD1286,"")</f>
        <v/>
      </c>
      <c r="AA1286" s="51" t="str">
        <f>IF(AB1286="","",IF(AQ1286='RC'!$E$6,AC1286*1000-AD1286,""))</f>
        <v/>
      </c>
      <c r="AB1286" s="48" t="str">
        <f>IFERROR(VLOOKUP(E1286,Funcionários!$C$8:$E$207,3,FALSE),"")</f>
        <v/>
      </c>
      <c r="AC1286" s="50" t="str">
        <f>IF(AB1286="","",IF(COUNTIFS($AB$7:$AB$3006,AB1286,$AQ$7:$AQ$3006,'RC'!$E$6)=0,"",COUNTIFS($M$7:$M$3006,"Concluída no prazo",$AB$7:$AB$3006,AB1286,$AQ$7:$AQ$3006,'RC'!$E$6)/COUNTIFS($AB$7:$AB$3006,AB1286,$AQ$7:$AQ$3006,'RC'!$E$6)))</f>
        <v/>
      </c>
      <c r="AD1286" s="48">
        <f>SUMIF($AQ$7:$AQ$3006,'RC'!$E$6,$J$7:$J$3006)+SUMIF($AQ$7:$AQ$3006,'RC'!$E$6,$L$7:$L$3006)</f>
        <v>21</v>
      </c>
      <c r="AF1286" s="48">
        <v>3.72099999999961E-2</v>
      </c>
      <c r="AG1286" s="48">
        <f>IF(OR(AQ1286="",AQ1286&lt;&gt;'RC'!$E$6,AB1286&lt;&gt;'RC'!$D$21),0,1)</f>
        <v>0</v>
      </c>
      <c r="AH1286" s="48">
        <f t="shared" si="438"/>
        <v>3.72099999999961E-2</v>
      </c>
      <c r="AI1286" s="48" t="str">
        <f t="shared" si="420"/>
        <v/>
      </c>
      <c r="AJ1286" s="48" t="str">
        <f t="shared" si="421"/>
        <v/>
      </c>
      <c r="AK1286" s="52" t="str">
        <f t="shared" si="422"/>
        <v/>
      </c>
      <c r="AL1286" s="52" t="str">
        <f t="shared" si="423"/>
        <v/>
      </c>
      <c r="AM1286" s="48" t="str">
        <f t="shared" si="424"/>
        <v/>
      </c>
      <c r="AN1286" s="48" t="str">
        <f t="shared" si="425"/>
        <v/>
      </c>
      <c r="AP1286" s="18" t="str">
        <f t="shared" si="426"/>
        <v/>
      </c>
      <c r="AQ1286" s="18" t="str">
        <f t="shared" si="427"/>
        <v/>
      </c>
      <c r="AR1286" s="18">
        <v>3.721E-2</v>
      </c>
      <c r="AS1286" s="18">
        <f>IF(AF!$D$27="Todos",1,IF(M1286=AF!$D$27,1,0))</f>
        <v>1</v>
      </c>
      <c r="AT1286" s="53">
        <f>IF(AND(E1286=AF!$D$6,OR(LT!M1286=AF!$D$27,AF!$D$27="Todos"),OR(AP1286=AF!$E$8,AQ1286=AF!$E$8)),AR1286+AS1286,0)</f>
        <v>0</v>
      </c>
      <c r="AU1286" s="18" t="str">
        <f t="shared" si="428"/>
        <v/>
      </c>
      <c r="AV1286" s="54" t="str">
        <f t="shared" si="429"/>
        <v/>
      </c>
      <c r="AW1286" s="54" t="str">
        <f t="shared" si="430"/>
        <v/>
      </c>
      <c r="AX1286" s="18" t="str">
        <f t="shared" si="431"/>
        <v/>
      </c>
      <c r="AY1286" s="18" t="str">
        <f t="shared" si="432"/>
        <v/>
      </c>
      <c r="BA1286" s="18">
        <f>IF($E1286=AF!$D$6,IF($M1286="Concluída no prazo",2,IF($M1286="Concluída com atraso",1,0)),0)</f>
        <v>0</v>
      </c>
      <c r="BB1286" s="18">
        <f>IF($E1286=AF!$D$6,IF($M1286="Atrasada",2,IF($M1286="Concluída com atraso",1,0)),0)</f>
        <v>0</v>
      </c>
      <c r="BC1286" s="18">
        <v>1.2800000000000001E-2</v>
      </c>
      <c r="BD1286" s="18">
        <f t="shared" si="439"/>
        <v>1.2800000000000001E-2</v>
      </c>
      <c r="BE1286" s="18">
        <f t="shared" si="439"/>
        <v>1.2800000000000001E-2</v>
      </c>
      <c r="BF1286" s="18" t="str">
        <f t="shared" si="433"/>
        <v/>
      </c>
      <c r="BN1286" s="18" t="str">
        <f t="shared" si="434"/>
        <v>s</v>
      </c>
    </row>
    <row r="1287" spans="3:66" ht="50.1" customHeight="1" thickTop="1" thickBot="1" x14ac:dyDescent="0.3">
      <c r="C1287" s="46"/>
      <c r="D1287" s="46"/>
      <c r="E1287" s="46"/>
      <c r="F1287" s="122"/>
      <c r="G1287" s="122"/>
      <c r="H1287" s="78" t="str">
        <f t="shared" si="435"/>
        <v/>
      </c>
      <c r="I1287" s="78" t="str">
        <f t="shared" si="436"/>
        <v/>
      </c>
      <c r="J1287" s="16"/>
      <c r="K1287" s="46" t="str">
        <f t="shared" si="437"/>
        <v/>
      </c>
      <c r="L1287" s="16"/>
      <c r="M1287" s="16"/>
      <c r="N1287" s="46"/>
      <c r="O1287" s="47" t="str">
        <f t="shared" si="440"/>
        <v/>
      </c>
      <c r="P1287" s="47"/>
      <c r="Q1287" s="48" t="str">
        <f>IFERROR(VLOOKUP(E1287,Funcionários!$C$8:$E$207,3,FALSE),"")</f>
        <v/>
      </c>
      <c r="R1287" s="47"/>
      <c r="S1287" s="49" t="str">
        <f t="shared" si="441"/>
        <v/>
      </c>
      <c r="T1287" s="49">
        <v>1.281E-2</v>
      </c>
      <c r="U1287" s="48" t="str">
        <f>IF(Funcionários!C1288=0,"",Funcionários!C1288)</f>
        <v/>
      </c>
      <c r="V1287" s="50">
        <f>IF(U1287="",0,IF(COUNTIFS($E$7:$E$3006,U1287,$I$7:$I$3006,'RC'!$E$6)=0,0,COUNTIFS($M$7:$M$3006,"Concluída no prazo",$E$7:$E$3006,U1287,$I$7:$I$3006,'RC'!$E$6)/COUNTIFS($E$7:$E$3006,U1287,$I$7:$I$3006,'RC'!$E$6)))</f>
        <v>0</v>
      </c>
      <c r="W1287" s="49">
        <f>SUMIFS($J$7:$J$3006,$E$7:$E$3006,U1287,$I$7:$I$3006,'RC'!$E$6)+SUMIFS($L$7:$L$3006,$E$7:$E$3006,U1287,$I$7:$I$3006,'RC'!$E$6)</f>
        <v>0</v>
      </c>
      <c r="X1287" s="48">
        <f>COUNTIFS($E$7:$E$3006,U1287,$I$7:$I$3006,'RC'!$E$6)</f>
        <v>0</v>
      </c>
      <c r="Y1287" s="48"/>
      <c r="Z1287" s="51" t="str">
        <f>IF(AQ1287='RC'!$E$6,AC1287*1000+AD1287,"")</f>
        <v/>
      </c>
      <c r="AA1287" s="51" t="str">
        <f>IF(AB1287="","",IF(AQ1287='RC'!$E$6,AC1287*1000-AD1287,""))</f>
        <v/>
      </c>
      <c r="AB1287" s="48" t="str">
        <f>IFERROR(VLOOKUP(E1287,Funcionários!$C$8:$E$207,3,FALSE),"")</f>
        <v/>
      </c>
      <c r="AC1287" s="50" t="str">
        <f>IF(AB1287="","",IF(COUNTIFS($AB$7:$AB$3006,AB1287,$AQ$7:$AQ$3006,'RC'!$E$6)=0,"",COUNTIFS($M$7:$M$3006,"Concluída no prazo",$AB$7:$AB$3006,AB1287,$AQ$7:$AQ$3006,'RC'!$E$6)/COUNTIFS($AB$7:$AB$3006,AB1287,$AQ$7:$AQ$3006,'RC'!$E$6)))</f>
        <v/>
      </c>
      <c r="AD1287" s="48">
        <f>SUMIF($AQ$7:$AQ$3006,'RC'!$E$6,$J$7:$J$3006)+SUMIF($AQ$7:$AQ$3006,'RC'!$E$6,$L$7:$L$3006)</f>
        <v>21</v>
      </c>
      <c r="AF1287" s="48">
        <v>3.7199999999996097E-2</v>
      </c>
      <c r="AG1287" s="48">
        <f>IF(OR(AQ1287="",AQ1287&lt;&gt;'RC'!$E$6,AB1287&lt;&gt;'RC'!$D$21),0,1)</f>
        <v>0</v>
      </c>
      <c r="AH1287" s="48">
        <f t="shared" si="438"/>
        <v>3.7199999999996097E-2</v>
      </c>
      <c r="AI1287" s="48" t="str">
        <f t="shared" ref="AI1287:AI1350" si="442">IF(AH1287&lt;1,"",E1287)</f>
        <v/>
      </c>
      <c r="AJ1287" s="48" t="str">
        <f t="shared" ref="AJ1287:AJ1350" si="443">IF($AI1287="","",C1287)</f>
        <v/>
      </c>
      <c r="AK1287" s="52" t="str">
        <f t="shared" ref="AK1287:AK1350" si="444">IF($AI1287="","",F1287)</f>
        <v/>
      </c>
      <c r="AL1287" s="52" t="str">
        <f t="shared" ref="AL1287:AL1350" si="445">IF($AI1287="","",G1287)</f>
        <v/>
      </c>
      <c r="AM1287" s="48" t="str">
        <f t="shared" ref="AM1287:AM1350" si="446">IF($AI1287="","",J1287+L1287)</f>
        <v/>
      </c>
      <c r="AN1287" s="48" t="str">
        <f t="shared" ref="AN1287:AN1350" si="447">IF($AI1287="","",M1287)</f>
        <v/>
      </c>
      <c r="AP1287" s="18" t="str">
        <f t="shared" ref="AP1287:AP1350" si="448">IF(F1287=0,"",MONTH(F1287))</f>
        <v/>
      </c>
      <c r="AQ1287" s="18" t="str">
        <f t="shared" ref="AQ1287:AQ1350" si="449">IF(G1287=0,"",MONTH(G1287))</f>
        <v/>
      </c>
      <c r="AR1287" s="18">
        <v>3.7199999999999997E-2</v>
      </c>
      <c r="AS1287" s="18">
        <f>IF(AF!$D$27="Todos",1,IF(M1287=AF!$D$27,1,0))</f>
        <v>1</v>
      </c>
      <c r="AT1287" s="53">
        <f>IF(AND(E1287=AF!$D$6,OR(LT!M1287=AF!$D$27,AF!$D$27="Todos"),OR(AP1287=AF!$E$8,AQ1287=AF!$E$8)),AR1287+AS1287,0)</f>
        <v>0</v>
      </c>
      <c r="AU1287" s="18" t="str">
        <f t="shared" ref="AU1287:AU1350" si="450">IF($AT1287=0,"",C1287)</f>
        <v/>
      </c>
      <c r="AV1287" s="54" t="str">
        <f t="shared" ref="AV1287:AV1350" si="451">IF($AT1287=0,"",F1287)</f>
        <v/>
      </c>
      <c r="AW1287" s="54" t="str">
        <f t="shared" ref="AW1287:AW1350" si="452">IF($AT1287=0,"",G1287)</f>
        <v/>
      </c>
      <c r="AX1287" s="18" t="str">
        <f t="shared" ref="AX1287:AX1350" si="453">IF($AT1287=0,"",J1287+L1287)</f>
        <v/>
      </c>
      <c r="AY1287" s="18" t="str">
        <f t="shared" ref="AY1287:AY1350" si="454">IF($AT1287=0,"",M1287)</f>
        <v/>
      </c>
      <c r="BA1287" s="18">
        <f>IF($E1287=AF!$D$6,IF($M1287="Concluída no prazo",2,IF($M1287="Concluída com atraso",1,0)),0)</f>
        <v>0</v>
      </c>
      <c r="BB1287" s="18">
        <f>IF($E1287=AF!$D$6,IF($M1287="Atrasada",2,IF($M1287="Concluída com atraso",1,0)),0)</f>
        <v>0</v>
      </c>
      <c r="BC1287" s="18">
        <v>1.281E-2</v>
      </c>
      <c r="BD1287" s="18">
        <f t="shared" si="439"/>
        <v>1.281E-2</v>
      </c>
      <c r="BE1287" s="18">
        <f t="shared" si="439"/>
        <v>1.281E-2</v>
      </c>
      <c r="BF1287" s="18" t="str">
        <f t="shared" ref="BF1287:BF1350" si="455">IF(C1287=0,"",C1287)</f>
        <v/>
      </c>
      <c r="BN1287" s="18" t="str">
        <f t="shared" ref="BN1287:BN1350" si="456">IF(AP1287=AQ1287,"s","n")</f>
        <v>s</v>
      </c>
    </row>
    <row r="1288" spans="3:66" ht="50.1" customHeight="1" thickTop="1" thickBot="1" x14ac:dyDescent="0.3">
      <c r="C1288" s="46"/>
      <c r="D1288" s="46"/>
      <c r="E1288" s="46"/>
      <c r="F1288" s="122"/>
      <c r="G1288" s="122"/>
      <c r="H1288" s="78" t="str">
        <f t="shared" ref="H1288:H1351" si="457">IF(F1288=0,"",MONTH(F1288))</f>
        <v/>
      </c>
      <c r="I1288" s="78" t="str">
        <f t="shared" ref="I1288:I1351" si="458">IF(G1288=0,"",MONTH(G1288))</f>
        <v/>
      </c>
      <c r="J1288" s="16"/>
      <c r="K1288" s="46" t="str">
        <f t="shared" ref="K1288:K1351" si="459">IF(OR(F1288=0,G1288=0),"",IF(MONTH(G1288)-MONTH(F1288)&gt;1,"Esta tarefa está muito grande. Divida em tarefas menores.",IF(MONTH(F1288)=MONTH(G1288),"Sim! Inicia em "&amp;VLOOKUP(MONTH(F1288),$BK$6:$BL$17,2,FALSE)&amp;" e termina em "&amp;VLOOKUP(MONTH(G1288),$BK$6:$BL$17,2,FALSE)&amp;".","Não! Inicia em "&amp;VLOOKUP(MONTH(F1288),$BK$6:$BL$17,2,FALSE)&amp;" e termina em "&amp;VLOOKUP(MONTH(G1288),$BK$6:$BL$17,2,FALSE)&amp;".")))</f>
        <v/>
      </c>
      <c r="L1288" s="16"/>
      <c r="M1288" s="16"/>
      <c r="N1288" s="46"/>
      <c r="O1288" s="47" t="str">
        <f t="shared" si="440"/>
        <v/>
      </c>
      <c r="P1288" s="47"/>
      <c r="Q1288" s="48" t="str">
        <f>IFERROR(VLOOKUP(E1288,Funcionários!$C$8:$E$207,3,FALSE),"")</f>
        <v/>
      </c>
      <c r="R1288" s="47"/>
      <c r="S1288" s="49" t="str">
        <f t="shared" si="441"/>
        <v/>
      </c>
      <c r="T1288" s="49">
        <v>1.282E-2</v>
      </c>
      <c r="U1288" s="48" t="str">
        <f>IF(Funcionários!C1289=0,"",Funcionários!C1289)</f>
        <v/>
      </c>
      <c r="V1288" s="50">
        <f>IF(U1288="",0,IF(COUNTIFS($E$7:$E$3006,U1288,$I$7:$I$3006,'RC'!$E$6)=0,0,COUNTIFS($M$7:$M$3006,"Concluída no prazo",$E$7:$E$3006,U1288,$I$7:$I$3006,'RC'!$E$6)/COUNTIFS($E$7:$E$3006,U1288,$I$7:$I$3006,'RC'!$E$6)))</f>
        <v>0</v>
      </c>
      <c r="W1288" s="49">
        <f>SUMIFS($J$7:$J$3006,$E$7:$E$3006,U1288,$I$7:$I$3006,'RC'!$E$6)+SUMIFS($L$7:$L$3006,$E$7:$E$3006,U1288,$I$7:$I$3006,'RC'!$E$6)</f>
        <v>0</v>
      </c>
      <c r="X1288" s="48">
        <f>COUNTIFS($E$7:$E$3006,U1288,$I$7:$I$3006,'RC'!$E$6)</f>
        <v>0</v>
      </c>
      <c r="Y1288" s="48"/>
      <c r="Z1288" s="51" t="str">
        <f>IF(AQ1288='RC'!$E$6,AC1288*1000+AD1288,"")</f>
        <v/>
      </c>
      <c r="AA1288" s="51" t="str">
        <f>IF(AB1288="","",IF(AQ1288='RC'!$E$6,AC1288*1000-AD1288,""))</f>
        <v/>
      </c>
      <c r="AB1288" s="48" t="str">
        <f>IFERROR(VLOOKUP(E1288,Funcionários!$C$8:$E$207,3,FALSE),"")</f>
        <v/>
      </c>
      <c r="AC1288" s="50" t="str">
        <f>IF(AB1288="","",IF(COUNTIFS($AB$7:$AB$3006,AB1288,$AQ$7:$AQ$3006,'RC'!$E$6)=0,"",COUNTIFS($M$7:$M$3006,"Concluída no prazo",$AB$7:$AB$3006,AB1288,$AQ$7:$AQ$3006,'RC'!$E$6)/COUNTIFS($AB$7:$AB$3006,AB1288,$AQ$7:$AQ$3006,'RC'!$E$6)))</f>
        <v/>
      </c>
      <c r="AD1288" s="48">
        <f>SUMIF($AQ$7:$AQ$3006,'RC'!$E$6,$J$7:$J$3006)+SUMIF($AQ$7:$AQ$3006,'RC'!$E$6,$L$7:$L$3006)</f>
        <v>21</v>
      </c>
      <c r="AF1288" s="48">
        <v>3.7189999999996101E-2</v>
      </c>
      <c r="AG1288" s="48">
        <f>IF(OR(AQ1288="",AQ1288&lt;&gt;'RC'!$E$6,AB1288&lt;&gt;'RC'!$D$21),0,1)</f>
        <v>0</v>
      </c>
      <c r="AH1288" s="48">
        <f t="shared" ref="AH1288:AH1351" si="460">AF1288+AG1288</f>
        <v>3.7189999999996101E-2</v>
      </c>
      <c r="AI1288" s="48" t="str">
        <f t="shared" si="442"/>
        <v/>
      </c>
      <c r="AJ1288" s="48" t="str">
        <f t="shared" si="443"/>
        <v/>
      </c>
      <c r="AK1288" s="52" t="str">
        <f t="shared" si="444"/>
        <v/>
      </c>
      <c r="AL1288" s="52" t="str">
        <f t="shared" si="445"/>
        <v/>
      </c>
      <c r="AM1288" s="48" t="str">
        <f t="shared" si="446"/>
        <v/>
      </c>
      <c r="AN1288" s="48" t="str">
        <f t="shared" si="447"/>
        <v/>
      </c>
      <c r="AP1288" s="18" t="str">
        <f t="shared" si="448"/>
        <v/>
      </c>
      <c r="AQ1288" s="18" t="str">
        <f t="shared" si="449"/>
        <v/>
      </c>
      <c r="AR1288" s="18">
        <v>3.7190000000000001E-2</v>
      </c>
      <c r="AS1288" s="18">
        <f>IF(AF!$D$27="Todos",1,IF(M1288=AF!$D$27,1,0))</f>
        <v>1</v>
      </c>
      <c r="AT1288" s="53">
        <f>IF(AND(E1288=AF!$D$6,OR(LT!M1288=AF!$D$27,AF!$D$27="Todos"),OR(AP1288=AF!$E$8,AQ1288=AF!$E$8)),AR1288+AS1288,0)</f>
        <v>0</v>
      </c>
      <c r="AU1288" s="18" t="str">
        <f t="shared" si="450"/>
        <v/>
      </c>
      <c r="AV1288" s="54" t="str">
        <f t="shared" si="451"/>
        <v/>
      </c>
      <c r="AW1288" s="54" t="str">
        <f t="shared" si="452"/>
        <v/>
      </c>
      <c r="AX1288" s="18" t="str">
        <f t="shared" si="453"/>
        <v/>
      </c>
      <c r="AY1288" s="18" t="str">
        <f t="shared" si="454"/>
        <v/>
      </c>
      <c r="BA1288" s="18">
        <f>IF($E1288=AF!$D$6,IF($M1288="Concluída no prazo",2,IF($M1288="Concluída com atraso",1,0)),0)</f>
        <v>0</v>
      </c>
      <c r="BB1288" s="18">
        <f>IF($E1288=AF!$D$6,IF($M1288="Atrasada",2,IF($M1288="Concluída com atraso",1,0)),0)</f>
        <v>0</v>
      </c>
      <c r="BC1288" s="18">
        <v>1.282E-2</v>
      </c>
      <c r="BD1288" s="18">
        <f t="shared" ref="BD1288:BE1351" si="461">BA1288+$BC1288</f>
        <v>1.282E-2</v>
      </c>
      <c r="BE1288" s="18">
        <f t="shared" si="461"/>
        <v>1.282E-2</v>
      </c>
      <c r="BF1288" s="18" t="str">
        <f t="shared" si="455"/>
        <v/>
      </c>
      <c r="BN1288" s="18" t="str">
        <f t="shared" si="456"/>
        <v>s</v>
      </c>
    </row>
    <row r="1289" spans="3:66" ht="50.1" customHeight="1" thickTop="1" thickBot="1" x14ac:dyDescent="0.3">
      <c r="C1289" s="46"/>
      <c r="D1289" s="46"/>
      <c r="E1289" s="46"/>
      <c r="F1289" s="122"/>
      <c r="G1289" s="122"/>
      <c r="H1289" s="78" t="str">
        <f t="shared" si="457"/>
        <v/>
      </c>
      <c r="I1289" s="78" t="str">
        <f t="shared" si="458"/>
        <v/>
      </c>
      <c r="J1289" s="16"/>
      <c r="K1289" s="46" t="str">
        <f t="shared" si="459"/>
        <v/>
      </c>
      <c r="L1289" s="16"/>
      <c r="M1289" s="16"/>
      <c r="N1289" s="46"/>
      <c r="O1289" s="47" t="str">
        <f t="shared" si="440"/>
        <v/>
      </c>
      <c r="P1289" s="47"/>
      <c r="Q1289" s="48" t="str">
        <f>IFERROR(VLOOKUP(E1289,Funcionários!$C$8:$E$207,3,FALSE),"")</f>
        <v/>
      </c>
      <c r="R1289" s="47"/>
      <c r="S1289" s="49" t="str">
        <f t="shared" si="441"/>
        <v/>
      </c>
      <c r="T1289" s="49">
        <v>1.2829999999999999E-2</v>
      </c>
      <c r="U1289" s="48" t="str">
        <f>IF(Funcionários!C1290=0,"",Funcionários!C1290)</f>
        <v/>
      </c>
      <c r="V1289" s="50">
        <f>IF(U1289="",0,IF(COUNTIFS($E$7:$E$3006,U1289,$I$7:$I$3006,'RC'!$E$6)=0,0,COUNTIFS($M$7:$M$3006,"Concluída no prazo",$E$7:$E$3006,U1289,$I$7:$I$3006,'RC'!$E$6)/COUNTIFS($E$7:$E$3006,U1289,$I$7:$I$3006,'RC'!$E$6)))</f>
        <v>0</v>
      </c>
      <c r="W1289" s="49">
        <f>SUMIFS($J$7:$J$3006,$E$7:$E$3006,U1289,$I$7:$I$3006,'RC'!$E$6)+SUMIFS($L$7:$L$3006,$E$7:$E$3006,U1289,$I$7:$I$3006,'RC'!$E$6)</f>
        <v>0</v>
      </c>
      <c r="X1289" s="48">
        <f>COUNTIFS($E$7:$E$3006,U1289,$I$7:$I$3006,'RC'!$E$6)</f>
        <v>0</v>
      </c>
      <c r="Y1289" s="48"/>
      <c r="Z1289" s="51" t="str">
        <f>IF(AQ1289='RC'!$E$6,AC1289*1000+AD1289,"")</f>
        <v/>
      </c>
      <c r="AA1289" s="51" t="str">
        <f>IF(AB1289="","",IF(AQ1289='RC'!$E$6,AC1289*1000-AD1289,""))</f>
        <v/>
      </c>
      <c r="AB1289" s="48" t="str">
        <f>IFERROR(VLOOKUP(E1289,Funcionários!$C$8:$E$207,3,FALSE),"")</f>
        <v/>
      </c>
      <c r="AC1289" s="50" t="str">
        <f>IF(AB1289="","",IF(COUNTIFS($AB$7:$AB$3006,AB1289,$AQ$7:$AQ$3006,'RC'!$E$6)=0,"",COUNTIFS($M$7:$M$3006,"Concluída no prazo",$AB$7:$AB$3006,AB1289,$AQ$7:$AQ$3006,'RC'!$E$6)/COUNTIFS($AB$7:$AB$3006,AB1289,$AQ$7:$AQ$3006,'RC'!$E$6)))</f>
        <v/>
      </c>
      <c r="AD1289" s="48">
        <f>SUMIF($AQ$7:$AQ$3006,'RC'!$E$6,$J$7:$J$3006)+SUMIF($AQ$7:$AQ$3006,'RC'!$E$6,$L$7:$L$3006)</f>
        <v>21</v>
      </c>
      <c r="AF1289" s="48">
        <v>3.7179999999996098E-2</v>
      </c>
      <c r="AG1289" s="48">
        <f>IF(OR(AQ1289="",AQ1289&lt;&gt;'RC'!$E$6,AB1289&lt;&gt;'RC'!$D$21),0,1)</f>
        <v>0</v>
      </c>
      <c r="AH1289" s="48">
        <f t="shared" si="460"/>
        <v>3.7179999999996098E-2</v>
      </c>
      <c r="AI1289" s="48" t="str">
        <f t="shared" si="442"/>
        <v/>
      </c>
      <c r="AJ1289" s="48" t="str">
        <f t="shared" si="443"/>
        <v/>
      </c>
      <c r="AK1289" s="52" t="str">
        <f t="shared" si="444"/>
        <v/>
      </c>
      <c r="AL1289" s="52" t="str">
        <f t="shared" si="445"/>
        <v/>
      </c>
      <c r="AM1289" s="48" t="str">
        <f t="shared" si="446"/>
        <v/>
      </c>
      <c r="AN1289" s="48" t="str">
        <f t="shared" si="447"/>
        <v/>
      </c>
      <c r="AP1289" s="18" t="str">
        <f t="shared" si="448"/>
        <v/>
      </c>
      <c r="AQ1289" s="18" t="str">
        <f t="shared" si="449"/>
        <v/>
      </c>
      <c r="AR1289" s="18">
        <v>3.7179999999999998E-2</v>
      </c>
      <c r="AS1289" s="18">
        <f>IF(AF!$D$27="Todos",1,IF(M1289=AF!$D$27,1,0))</f>
        <v>1</v>
      </c>
      <c r="AT1289" s="53">
        <f>IF(AND(E1289=AF!$D$6,OR(LT!M1289=AF!$D$27,AF!$D$27="Todos"),OR(AP1289=AF!$E$8,AQ1289=AF!$E$8)),AR1289+AS1289,0)</f>
        <v>0</v>
      </c>
      <c r="AU1289" s="18" t="str">
        <f t="shared" si="450"/>
        <v/>
      </c>
      <c r="AV1289" s="54" t="str">
        <f t="shared" si="451"/>
        <v/>
      </c>
      <c r="AW1289" s="54" t="str">
        <f t="shared" si="452"/>
        <v/>
      </c>
      <c r="AX1289" s="18" t="str">
        <f t="shared" si="453"/>
        <v/>
      </c>
      <c r="AY1289" s="18" t="str">
        <f t="shared" si="454"/>
        <v/>
      </c>
      <c r="BA1289" s="18">
        <f>IF($E1289=AF!$D$6,IF($M1289="Concluída no prazo",2,IF($M1289="Concluída com atraso",1,0)),0)</f>
        <v>0</v>
      </c>
      <c r="BB1289" s="18">
        <f>IF($E1289=AF!$D$6,IF($M1289="Atrasada",2,IF($M1289="Concluída com atraso",1,0)),0)</f>
        <v>0</v>
      </c>
      <c r="BC1289" s="18">
        <v>1.2829999999999999E-2</v>
      </c>
      <c r="BD1289" s="18">
        <f t="shared" si="461"/>
        <v>1.2829999999999999E-2</v>
      </c>
      <c r="BE1289" s="18">
        <f t="shared" si="461"/>
        <v>1.2829999999999999E-2</v>
      </c>
      <c r="BF1289" s="18" t="str">
        <f t="shared" si="455"/>
        <v/>
      </c>
      <c r="BN1289" s="18" t="str">
        <f t="shared" si="456"/>
        <v>s</v>
      </c>
    </row>
    <row r="1290" spans="3:66" ht="50.1" customHeight="1" thickTop="1" thickBot="1" x14ac:dyDescent="0.3">
      <c r="C1290" s="46"/>
      <c r="D1290" s="46"/>
      <c r="E1290" s="46"/>
      <c r="F1290" s="122"/>
      <c r="G1290" s="122"/>
      <c r="H1290" s="78" t="str">
        <f t="shared" si="457"/>
        <v/>
      </c>
      <c r="I1290" s="78" t="str">
        <f t="shared" si="458"/>
        <v/>
      </c>
      <c r="J1290" s="16"/>
      <c r="K1290" s="46" t="str">
        <f t="shared" si="459"/>
        <v/>
      </c>
      <c r="L1290" s="16"/>
      <c r="M1290" s="16"/>
      <c r="N1290" s="46"/>
      <c r="O1290" s="47" t="str">
        <f t="shared" ref="O1290:O1353" si="462">IF(J1290=0,"",J1290/(J1290+L1290))</f>
        <v/>
      </c>
      <c r="P1290" s="47"/>
      <c r="Q1290" s="48" t="str">
        <f>IFERROR(VLOOKUP(E1290,Funcionários!$C$8:$E$207,3,FALSE),"")</f>
        <v/>
      </c>
      <c r="R1290" s="47"/>
      <c r="S1290" s="49" t="str">
        <f t="shared" ref="S1290:S1353" si="463">IF(U1290="","",V1290*100000+W1290*10+X1290+T1290)</f>
        <v/>
      </c>
      <c r="T1290" s="49">
        <v>1.2840000000000001E-2</v>
      </c>
      <c r="U1290" s="48" t="str">
        <f>IF(Funcionários!C1291=0,"",Funcionários!C1291)</f>
        <v/>
      </c>
      <c r="V1290" s="50">
        <f>IF(U1290="",0,IF(COUNTIFS($E$7:$E$3006,U1290,$I$7:$I$3006,'RC'!$E$6)=0,0,COUNTIFS($M$7:$M$3006,"Concluída no prazo",$E$7:$E$3006,U1290,$I$7:$I$3006,'RC'!$E$6)/COUNTIFS($E$7:$E$3006,U1290,$I$7:$I$3006,'RC'!$E$6)))</f>
        <v>0</v>
      </c>
      <c r="W1290" s="49">
        <f>SUMIFS($J$7:$J$3006,$E$7:$E$3006,U1290,$I$7:$I$3006,'RC'!$E$6)+SUMIFS($L$7:$L$3006,$E$7:$E$3006,U1290,$I$7:$I$3006,'RC'!$E$6)</f>
        <v>0</v>
      </c>
      <c r="X1290" s="48">
        <f>COUNTIFS($E$7:$E$3006,U1290,$I$7:$I$3006,'RC'!$E$6)</f>
        <v>0</v>
      </c>
      <c r="Y1290" s="48"/>
      <c r="Z1290" s="51" t="str">
        <f>IF(AQ1290='RC'!$E$6,AC1290*1000+AD1290,"")</f>
        <v/>
      </c>
      <c r="AA1290" s="51" t="str">
        <f>IF(AB1290="","",IF(AQ1290='RC'!$E$6,AC1290*1000-AD1290,""))</f>
        <v/>
      </c>
      <c r="AB1290" s="48" t="str">
        <f>IFERROR(VLOOKUP(E1290,Funcionários!$C$8:$E$207,3,FALSE),"")</f>
        <v/>
      </c>
      <c r="AC1290" s="50" t="str">
        <f>IF(AB1290="","",IF(COUNTIFS($AB$7:$AB$3006,AB1290,$AQ$7:$AQ$3006,'RC'!$E$6)=0,"",COUNTIFS($M$7:$M$3006,"Concluída no prazo",$AB$7:$AB$3006,AB1290,$AQ$7:$AQ$3006,'RC'!$E$6)/COUNTIFS($AB$7:$AB$3006,AB1290,$AQ$7:$AQ$3006,'RC'!$E$6)))</f>
        <v/>
      </c>
      <c r="AD1290" s="48">
        <f>SUMIF($AQ$7:$AQ$3006,'RC'!$E$6,$J$7:$J$3006)+SUMIF($AQ$7:$AQ$3006,'RC'!$E$6,$L$7:$L$3006)</f>
        <v>21</v>
      </c>
      <c r="AF1290" s="48">
        <v>3.7169999999996102E-2</v>
      </c>
      <c r="AG1290" s="48">
        <f>IF(OR(AQ1290="",AQ1290&lt;&gt;'RC'!$E$6,AB1290&lt;&gt;'RC'!$D$21),0,1)</f>
        <v>0</v>
      </c>
      <c r="AH1290" s="48">
        <f t="shared" si="460"/>
        <v>3.7169999999996102E-2</v>
      </c>
      <c r="AI1290" s="48" t="str">
        <f t="shared" si="442"/>
        <v/>
      </c>
      <c r="AJ1290" s="48" t="str">
        <f t="shared" si="443"/>
        <v/>
      </c>
      <c r="AK1290" s="52" t="str">
        <f t="shared" si="444"/>
        <v/>
      </c>
      <c r="AL1290" s="52" t="str">
        <f t="shared" si="445"/>
        <v/>
      </c>
      <c r="AM1290" s="48" t="str">
        <f t="shared" si="446"/>
        <v/>
      </c>
      <c r="AN1290" s="48" t="str">
        <f t="shared" si="447"/>
        <v/>
      </c>
      <c r="AP1290" s="18" t="str">
        <f t="shared" si="448"/>
        <v/>
      </c>
      <c r="AQ1290" s="18" t="str">
        <f t="shared" si="449"/>
        <v/>
      </c>
      <c r="AR1290" s="18">
        <v>3.7170000000000002E-2</v>
      </c>
      <c r="AS1290" s="18">
        <f>IF(AF!$D$27="Todos",1,IF(M1290=AF!$D$27,1,0))</f>
        <v>1</v>
      </c>
      <c r="AT1290" s="53">
        <f>IF(AND(E1290=AF!$D$6,OR(LT!M1290=AF!$D$27,AF!$D$27="Todos"),OR(AP1290=AF!$E$8,AQ1290=AF!$E$8)),AR1290+AS1290,0)</f>
        <v>0</v>
      </c>
      <c r="AU1290" s="18" t="str">
        <f t="shared" si="450"/>
        <v/>
      </c>
      <c r="AV1290" s="54" t="str">
        <f t="shared" si="451"/>
        <v/>
      </c>
      <c r="AW1290" s="54" t="str">
        <f t="shared" si="452"/>
        <v/>
      </c>
      <c r="AX1290" s="18" t="str">
        <f t="shared" si="453"/>
        <v/>
      </c>
      <c r="AY1290" s="18" t="str">
        <f t="shared" si="454"/>
        <v/>
      </c>
      <c r="BA1290" s="18">
        <f>IF($E1290=AF!$D$6,IF($M1290="Concluída no prazo",2,IF($M1290="Concluída com atraso",1,0)),0)</f>
        <v>0</v>
      </c>
      <c r="BB1290" s="18">
        <f>IF($E1290=AF!$D$6,IF($M1290="Atrasada",2,IF($M1290="Concluída com atraso",1,0)),0)</f>
        <v>0</v>
      </c>
      <c r="BC1290" s="18">
        <v>1.2840000000000001E-2</v>
      </c>
      <c r="BD1290" s="18">
        <f t="shared" si="461"/>
        <v>1.2840000000000001E-2</v>
      </c>
      <c r="BE1290" s="18">
        <f t="shared" si="461"/>
        <v>1.2840000000000001E-2</v>
      </c>
      <c r="BF1290" s="18" t="str">
        <f t="shared" si="455"/>
        <v/>
      </c>
      <c r="BN1290" s="18" t="str">
        <f t="shared" si="456"/>
        <v>s</v>
      </c>
    </row>
    <row r="1291" spans="3:66" ht="50.1" customHeight="1" thickTop="1" thickBot="1" x14ac:dyDescent="0.3">
      <c r="C1291" s="46"/>
      <c r="D1291" s="46"/>
      <c r="E1291" s="46"/>
      <c r="F1291" s="122"/>
      <c r="G1291" s="122"/>
      <c r="H1291" s="78" t="str">
        <f t="shared" si="457"/>
        <v/>
      </c>
      <c r="I1291" s="78" t="str">
        <f t="shared" si="458"/>
        <v/>
      </c>
      <c r="J1291" s="16"/>
      <c r="K1291" s="46" t="str">
        <f t="shared" si="459"/>
        <v/>
      </c>
      <c r="L1291" s="16"/>
      <c r="M1291" s="16"/>
      <c r="N1291" s="46"/>
      <c r="O1291" s="47" t="str">
        <f t="shared" si="462"/>
        <v/>
      </c>
      <c r="P1291" s="47"/>
      <c r="Q1291" s="48" t="str">
        <f>IFERROR(VLOOKUP(E1291,Funcionários!$C$8:$E$207,3,FALSE),"")</f>
        <v/>
      </c>
      <c r="R1291" s="47"/>
      <c r="S1291" s="49" t="str">
        <f t="shared" si="463"/>
        <v/>
      </c>
      <c r="T1291" s="49">
        <v>1.285E-2</v>
      </c>
      <c r="U1291" s="48" t="str">
        <f>IF(Funcionários!C1292=0,"",Funcionários!C1292)</f>
        <v/>
      </c>
      <c r="V1291" s="50">
        <f>IF(U1291="",0,IF(COUNTIFS($E$7:$E$3006,U1291,$I$7:$I$3006,'RC'!$E$6)=0,0,COUNTIFS($M$7:$M$3006,"Concluída no prazo",$E$7:$E$3006,U1291,$I$7:$I$3006,'RC'!$E$6)/COUNTIFS($E$7:$E$3006,U1291,$I$7:$I$3006,'RC'!$E$6)))</f>
        <v>0</v>
      </c>
      <c r="W1291" s="49">
        <f>SUMIFS($J$7:$J$3006,$E$7:$E$3006,U1291,$I$7:$I$3006,'RC'!$E$6)+SUMIFS($L$7:$L$3006,$E$7:$E$3006,U1291,$I$7:$I$3006,'RC'!$E$6)</f>
        <v>0</v>
      </c>
      <c r="X1291" s="48">
        <f>COUNTIFS($E$7:$E$3006,U1291,$I$7:$I$3006,'RC'!$E$6)</f>
        <v>0</v>
      </c>
      <c r="Y1291" s="48"/>
      <c r="Z1291" s="51" t="str">
        <f>IF(AQ1291='RC'!$E$6,AC1291*1000+AD1291,"")</f>
        <v/>
      </c>
      <c r="AA1291" s="51" t="str">
        <f>IF(AB1291="","",IF(AQ1291='RC'!$E$6,AC1291*1000-AD1291,""))</f>
        <v/>
      </c>
      <c r="AB1291" s="48" t="str">
        <f>IFERROR(VLOOKUP(E1291,Funcionários!$C$8:$E$207,3,FALSE),"")</f>
        <v/>
      </c>
      <c r="AC1291" s="50" t="str">
        <f>IF(AB1291="","",IF(COUNTIFS($AB$7:$AB$3006,AB1291,$AQ$7:$AQ$3006,'RC'!$E$6)=0,"",COUNTIFS($M$7:$M$3006,"Concluída no prazo",$AB$7:$AB$3006,AB1291,$AQ$7:$AQ$3006,'RC'!$E$6)/COUNTIFS($AB$7:$AB$3006,AB1291,$AQ$7:$AQ$3006,'RC'!$E$6)))</f>
        <v/>
      </c>
      <c r="AD1291" s="48">
        <f>SUMIF($AQ$7:$AQ$3006,'RC'!$E$6,$J$7:$J$3006)+SUMIF($AQ$7:$AQ$3006,'RC'!$E$6,$L$7:$L$3006)</f>
        <v>21</v>
      </c>
      <c r="AF1291" s="48">
        <v>3.7159999999996099E-2</v>
      </c>
      <c r="AG1291" s="48">
        <f>IF(OR(AQ1291="",AQ1291&lt;&gt;'RC'!$E$6,AB1291&lt;&gt;'RC'!$D$21),0,1)</f>
        <v>0</v>
      </c>
      <c r="AH1291" s="48">
        <f t="shared" si="460"/>
        <v>3.7159999999996099E-2</v>
      </c>
      <c r="AI1291" s="48" t="str">
        <f t="shared" si="442"/>
        <v/>
      </c>
      <c r="AJ1291" s="48" t="str">
        <f t="shared" si="443"/>
        <v/>
      </c>
      <c r="AK1291" s="52" t="str">
        <f t="shared" si="444"/>
        <v/>
      </c>
      <c r="AL1291" s="52" t="str">
        <f t="shared" si="445"/>
        <v/>
      </c>
      <c r="AM1291" s="48" t="str">
        <f t="shared" si="446"/>
        <v/>
      </c>
      <c r="AN1291" s="48" t="str">
        <f t="shared" si="447"/>
        <v/>
      </c>
      <c r="AP1291" s="18" t="str">
        <f t="shared" si="448"/>
        <v/>
      </c>
      <c r="AQ1291" s="18" t="str">
        <f t="shared" si="449"/>
        <v/>
      </c>
      <c r="AR1291" s="18">
        <v>3.7159999999999999E-2</v>
      </c>
      <c r="AS1291" s="18">
        <f>IF(AF!$D$27="Todos",1,IF(M1291=AF!$D$27,1,0))</f>
        <v>1</v>
      </c>
      <c r="AT1291" s="53">
        <f>IF(AND(E1291=AF!$D$6,OR(LT!M1291=AF!$D$27,AF!$D$27="Todos"),OR(AP1291=AF!$E$8,AQ1291=AF!$E$8)),AR1291+AS1291,0)</f>
        <v>0</v>
      </c>
      <c r="AU1291" s="18" t="str">
        <f t="shared" si="450"/>
        <v/>
      </c>
      <c r="AV1291" s="54" t="str">
        <f t="shared" si="451"/>
        <v/>
      </c>
      <c r="AW1291" s="54" t="str">
        <f t="shared" si="452"/>
        <v/>
      </c>
      <c r="AX1291" s="18" t="str">
        <f t="shared" si="453"/>
        <v/>
      </c>
      <c r="AY1291" s="18" t="str">
        <f t="shared" si="454"/>
        <v/>
      </c>
      <c r="BA1291" s="18">
        <f>IF($E1291=AF!$D$6,IF($M1291="Concluída no prazo",2,IF($M1291="Concluída com atraso",1,0)),0)</f>
        <v>0</v>
      </c>
      <c r="BB1291" s="18">
        <f>IF($E1291=AF!$D$6,IF($M1291="Atrasada",2,IF($M1291="Concluída com atraso",1,0)),0)</f>
        <v>0</v>
      </c>
      <c r="BC1291" s="18">
        <v>1.285E-2</v>
      </c>
      <c r="BD1291" s="18">
        <f t="shared" si="461"/>
        <v>1.285E-2</v>
      </c>
      <c r="BE1291" s="18">
        <f t="shared" si="461"/>
        <v>1.285E-2</v>
      </c>
      <c r="BF1291" s="18" t="str">
        <f t="shared" si="455"/>
        <v/>
      </c>
      <c r="BN1291" s="18" t="str">
        <f t="shared" si="456"/>
        <v>s</v>
      </c>
    </row>
    <row r="1292" spans="3:66" ht="50.1" customHeight="1" thickTop="1" thickBot="1" x14ac:dyDescent="0.3">
      <c r="C1292" s="46"/>
      <c r="D1292" s="46"/>
      <c r="E1292" s="46"/>
      <c r="F1292" s="122"/>
      <c r="G1292" s="122"/>
      <c r="H1292" s="78" t="str">
        <f t="shared" si="457"/>
        <v/>
      </c>
      <c r="I1292" s="78" t="str">
        <f t="shared" si="458"/>
        <v/>
      </c>
      <c r="J1292" s="16"/>
      <c r="K1292" s="46" t="str">
        <f t="shared" si="459"/>
        <v/>
      </c>
      <c r="L1292" s="16"/>
      <c r="M1292" s="16"/>
      <c r="N1292" s="46"/>
      <c r="O1292" s="47" t="str">
        <f t="shared" si="462"/>
        <v/>
      </c>
      <c r="P1292" s="47"/>
      <c r="Q1292" s="48" t="str">
        <f>IFERROR(VLOOKUP(E1292,Funcionários!$C$8:$E$207,3,FALSE),"")</f>
        <v/>
      </c>
      <c r="R1292" s="47"/>
      <c r="S1292" s="49" t="str">
        <f t="shared" si="463"/>
        <v/>
      </c>
      <c r="T1292" s="49">
        <v>1.286E-2</v>
      </c>
      <c r="U1292" s="48" t="str">
        <f>IF(Funcionários!C1293=0,"",Funcionários!C1293)</f>
        <v/>
      </c>
      <c r="V1292" s="50">
        <f>IF(U1292="",0,IF(COUNTIFS($E$7:$E$3006,U1292,$I$7:$I$3006,'RC'!$E$6)=0,0,COUNTIFS($M$7:$M$3006,"Concluída no prazo",$E$7:$E$3006,U1292,$I$7:$I$3006,'RC'!$E$6)/COUNTIFS($E$7:$E$3006,U1292,$I$7:$I$3006,'RC'!$E$6)))</f>
        <v>0</v>
      </c>
      <c r="W1292" s="49">
        <f>SUMIFS($J$7:$J$3006,$E$7:$E$3006,U1292,$I$7:$I$3006,'RC'!$E$6)+SUMIFS($L$7:$L$3006,$E$7:$E$3006,U1292,$I$7:$I$3006,'RC'!$E$6)</f>
        <v>0</v>
      </c>
      <c r="X1292" s="48">
        <f>COUNTIFS($E$7:$E$3006,U1292,$I$7:$I$3006,'RC'!$E$6)</f>
        <v>0</v>
      </c>
      <c r="Y1292" s="48"/>
      <c r="Z1292" s="51" t="str">
        <f>IF(AQ1292='RC'!$E$6,AC1292*1000+AD1292,"")</f>
        <v/>
      </c>
      <c r="AA1292" s="51" t="str">
        <f>IF(AB1292="","",IF(AQ1292='RC'!$E$6,AC1292*1000-AD1292,""))</f>
        <v/>
      </c>
      <c r="AB1292" s="48" t="str">
        <f>IFERROR(VLOOKUP(E1292,Funcionários!$C$8:$E$207,3,FALSE),"")</f>
        <v/>
      </c>
      <c r="AC1292" s="50" t="str">
        <f>IF(AB1292="","",IF(COUNTIFS($AB$7:$AB$3006,AB1292,$AQ$7:$AQ$3006,'RC'!$E$6)=0,"",COUNTIFS($M$7:$M$3006,"Concluída no prazo",$AB$7:$AB$3006,AB1292,$AQ$7:$AQ$3006,'RC'!$E$6)/COUNTIFS($AB$7:$AB$3006,AB1292,$AQ$7:$AQ$3006,'RC'!$E$6)))</f>
        <v/>
      </c>
      <c r="AD1292" s="48">
        <f>SUMIF($AQ$7:$AQ$3006,'RC'!$E$6,$J$7:$J$3006)+SUMIF($AQ$7:$AQ$3006,'RC'!$E$6,$L$7:$L$3006)</f>
        <v>21</v>
      </c>
      <c r="AF1292" s="48">
        <v>3.7149999999996103E-2</v>
      </c>
      <c r="AG1292" s="48">
        <f>IF(OR(AQ1292="",AQ1292&lt;&gt;'RC'!$E$6,AB1292&lt;&gt;'RC'!$D$21),0,1)</f>
        <v>0</v>
      </c>
      <c r="AH1292" s="48">
        <f t="shared" si="460"/>
        <v>3.7149999999996103E-2</v>
      </c>
      <c r="AI1292" s="48" t="str">
        <f t="shared" si="442"/>
        <v/>
      </c>
      <c r="AJ1292" s="48" t="str">
        <f t="shared" si="443"/>
        <v/>
      </c>
      <c r="AK1292" s="52" t="str">
        <f t="shared" si="444"/>
        <v/>
      </c>
      <c r="AL1292" s="52" t="str">
        <f t="shared" si="445"/>
        <v/>
      </c>
      <c r="AM1292" s="48" t="str">
        <f t="shared" si="446"/>
        <v/>
      </c>
      <c r="AN1292" s="48" t="str">
        <f t="shared" si="447"/>
        <v/>
      </c>
      <c r="AP1292" s="18" t="str">
        <f t="shared" si="448"/>
        <v/>
      </c>
      <c r="AQ1292" s="18" t="str">
        <f t="shared" si="449"/>
        <v/>
      </c>
      <c r="AR1292" s="18">
        <v>3.7150000000000002E-2</v>
      </c>
      <c r="AS1292" s="18">
        <f>IF(AF!$D$27="Todos",1,IF(M1292=AF!$D$27,1,0))</f>
        <v>1</v>
      </c>
      <c r="AT1292" s="53">
        <f>IF(AND(E1292=AF!$D$6,OR(LT!M1292=AF!$D$27,AF!$D$27="Todos"),OR(AP1292=AF!$E$8,AQ1292=AF!$E$8)),AR1292+AS1292,0)</f>
        <v>0</v>
      </c>
      <c r="AU1292" s="18" t="str">
        <f t="shared" si="450"/>
        <v/>
      </c>
      <c r="AV1292" s="54" t="str">
        <f t="shared" si="451"/>
        <v/>
      </c>
      <c r="AW1292" s="54" t="str">
        <f t="shared" si="452"/>
        <v/>
      </c>
      <c r="AX1292" s="18" t="str">
        <f t="shared" si="453"/>
        <v/>
      </c>
      <c r="AY1292" s="18" t="str">
        <f t="shared" si="454"/>
        <v/>
      </c>
      <c r="BA1292" s="18">
        <f>IF($E1292=AF!$D$6,IF($M1292="Concluída no prazo",2,IF($M1292="Concluída com atraso",1,0)),0)</f>
        <v>0</v>
      </c>
      <c r="BB1292" s="18">
        <f>IF($E1292=AF!$D$6,IF($M1292="Atrasada",2,IF($M1292="Concluída com atraso",1,0)),0)</f>
        <v>0</v>
      </c>
      <c r="BC1292" s="18">
        <v>1.286E-2</v>
      </c>
      <c r="BD1292" s="18">
        <f t="shared" si="461"/>
        <v>1.286E-2</v>
      </c>
      <c r="BE1292" s="18">
        <f t="shared" si="461"/>
        <v>1.286E-2</v>
      </c>
      <c r="BF1292" s="18" t="str">
        <f t="shared" si="455"/>
        <v/>
      </c>
      <c r="BN1292" s="18" t="str">
        <f t="shared" si="456"/>
        <v>s</v>
      </c>
    </row>
    <row r="1293" spans="3:66" ht="50.1" customHeight="1" thickTop="1" thickBot="1" x14ac:dyDescent="0.3">
      <c r="C1293" s="46"/>
      <c r="D1293" s="46"/>
      <c r="E1293" s="46"/>
      <c r="F1293" s="122"/>
      <c r="G1293" s="122"/>
      <c r="H1293" s="78" t="str">
        <f t="shared" si="457"/>
        <v/>
      </c>
      <c r="I1293" s="78" t="str">
        <f t="shared" si="458"/>
        <v/>
      </c>
      <c r="J1293" s="16"/>
      <c r="K1293" s="46" t="str">
        <f t="shared" si="459"/>
        <v/>
      </c>
      <c r="L1293" s="16"/>
      <c r="M1293" s="16"/>
      <c r="N1293" s="46"/>
      <c r="O1293" s="47" t="str">
        <f t="shared" si="462"/>
        <v/>
      </c>
      <c r="P1293" s="47"/>
      <c r="Q1293" s="48" t="str">
        <f>IFERROR(VLOOKUP(E1293,Funcionários!$C$8:$E$207,3,FALSE),"")</f>
        <v/>
      </c>
      <c r="R1293" s="47"/>
      <c r="S1293" s="49" t="str">
        <f t="shared" si="463"/>
        <v/>
      </c>
      <c r="T1293" s="49">
        <v>1.2869999999999999E-2</v>
      </c>
      <c r="U1293" s="48" t="str">
        <f>IF(Funcionários!C1294=0,"",Funcionários!C1294)</f>
        <v/>
      </c>
      <c r="V1293" s="50">
        <f>IF(U1293="",0,IF(COUNTIFS($E$7:$E$3006,U1293,$I$7:$I$3006,'RC'!$E$6)=0,0,COUNTIFS($M$7:$M$3006,"Concluída no prazo",$E$7:$E$3006,U1293,$I$7:$I$3006,'RC'!$E$6)/COUNTIFS($E$7:$E$3006,U1293,$I$7:$I$3006,'RC'!$E$6)))</f>
        <v>0</v>
      </c>
      <c r="W1293" s="49">
        <f>SUMIFS($J$7:$J$3006,$E$7:$E$3006,U1293,$I$7:$I$3006,'RC'!$E$6)+SUMIFS($L$7:$L$3006,$E$7:$E$3006,U1293,$I$7:$I$3006,'RC'!$E$6)</f>
        <v>0</v>
      </c>
      <c r="X1293" s="48">
        <f>COUNTIFS($E$7:$E$3006,U1293,$I$7:$I$3006,'RC'!$E$6)</f>
        <v>0</v>
      </c>
      <c r="Y1293" s="48"/>
      <c r="Z1293" s="51" t="str">
        <f>IF(AQ1293='RC'!$E$6,AC1293*1000+AD1293,"")</f>
        <v/>
      </c>
      <c r="AA1293" s="51" t="str">
        <f>IF(AB1293="","",IF(AQ1293='RC'!$E$6,AC1293*1000-AD1293,""))</f>
        <v/>
      </c>
      <c r="AB1293" s="48" t="str">
        <f>IFERROR(VLOOKUP(E1293,Funcionários!$C$8:$E$207,3,FALSE),"")</f>
        <v/>
      </c>
      <c r="AC1293" s="50" t="str">
        <f>IF(AB1293="","",IF(COUNTIFS($AB$7:$AB$3006,AB1293,$AQ$7:$AQ$3006,'RC'!$E$6)=0,"",COUNTIFS($M$7:$M$3006,"Concluída no prazo",$AB$7:$AB$3006,AB1293,$AQ$7:$AQ$3006,'RC'!$E$6)/COUNTIFS($AB$7:$AB$3006,AB1293,$AQ$7:$AQ$3006,'RC'!$E$6)))</f>
        <v/>
      </c>
      <c r="AD1293" s="48">
        <f>SUMIF($AQ$7:$AQ$3006,'RC'!$E$6,$J$7:$J$3006)+SUMIF($AQ$7:$AQ$3006,'RC'!$E$6,$L$7:$L$3006)</f>
        <v>21</v>
      </c>
      <c r="AF1293" s="48">
        <v>3.71399999999961E-2</v>
      </c>
      <c r="AG1293" s="48">
        <f>IF(OR(AQ1293="",AQ1293&lt;&gt;'RC'!$E$6,AB1293&lt;&gt;'RC'!$D$21),0,1)</f>
        <v>0</v>
      </c>
      <c r="AH1293" s="48">
        <f t="shared" si="460"/>
        <v>3.71399999999961E-2</v>
      </c>
      <c r="AI1293" s="48" t="str">
        <f t="shared" si="442"/>
        <v/>
      </c>
      <c r="AJ1293" s="48" t="str">
        <f t="shared" si="443"/>
        <v/>
      </c>
      <c r="AK1293" s="52" t="str">
        <f t="shared" si="444"/>
        <v/>
      </c>
      <c r="AL1293" s="52" t="str">
        <f t="shared" si="445"/>
        <v/>
      </c>
      <c r="AM1293" s="48" t="str">
        <f t="shared" si="446"/>
        <v/>
      </c>
      <c r="AN1293" s="48" t="str">
        <f t="shared" si="447"/>
        <v/>
      </c>
      <c r="AP1293" s="18" t="str">
        <f t="shared" si="448"/>
        <v/>
      </c>
      <c r="AQ1293" s="18" t="str">
        <f t="shared" si="449"/>
        <v/>
      </c>
      <c r="AR1293" s="18">
        <v>3.7139999999999999E-2</v>
      </c>
      <c r="AS1293" s="18">
        <f>IF(AF!$D$27="Todos",1,IF(M1293=AF!$D$27,1,0))</f>
        <v>1</v>
      </c>
      <c r="AT1293" s="53">
        <f>IF(AND(E1293=AF!$D$6,OR(LT!M1293=AF!$D$27,AF!$D$27="Todos"),OR(AP1293=AF!$E$8,AQ1293=AF!$E$8)),AR1293+AS1293,0)</f>
        <v>0</v>
      </c>
      <c r="AU1293" s="18" t="str">
        <f t="shared" si="450"/>
        <v/>
      </c>
      <c r="AV1293" s="54" t="str">
        <f t="shared" si="451"/>
        <v/>
      </c>
      <c r="AW1293" s="54" t="str">
        <f t="shared" si="452"/>
        <v/>
      </c>
      <c r="AX1293" s="18" t="str">
        <f t="shared" si="453"/>
        <v/>
      </c>
      <c r="AY1293" s="18" t="str">
        <f t="shared" si="454"/>
        <v/>
      </c>
      <c r="BA1293" s="18">
        <f>IF($E1293=AF!$D$6,IF($M1293="Concluída no prazo",2,IF($M1293="Concluída com atraso",1,0)),0)</f>
        <v>0</v>
      </c>
      <c r="BB1293" s="18">
        <f>IF($E1293=AF!$D$6,IF($M1293="Atrasada",2,IF($M1293="Concluída com atraso",1,0)),0)</f>
        <v>0</v>
      </c>
      <c r="BC1293" s="18">
        <v>1.2869999999999999E-2</v>
      </c>
      <c r="BD1293" s="18">
        <f t="shared" si="461"/>
        <v>1.2869999999999999E-2</v>
      </c>
      <c r="BE1293" s="18">
        <f t="shared" si="461"/>
        <v>1.2869999999999999E-2</v>
      </c>
      <c r="BF1293" s="18" t="str">
        <f t="shared" si="455"/>
        <v/>
      </c>
      <c r="BN1293" s="18" t="str">
        <f t="shared" si="456"/>
        <v>s</v>
      </c>
    </row>
    <row r="1294" spans="3:66" ht="50.1" customHeight="1" thickTop="1" thickBot="1" x14ac:dyDescent="0.3">
      <c r="C1294" s="46"/>
      <c r="D1294" s="46"/>
      <c r="E1294" s="46"/>
      <c r="F1294" s="122"/>
      <c r="G1294" s="122"/>
      <c r="H1294" s="78" t="str">
        <f t="shared" si="457"/>
        <v/>
      </c>
      <c r="I1294" s="78" t="str">
        <f t="shared" si="458"/>
        <v/>
      </c>
      <c r="J1294" s="16"/>
      <c r="K1294" s="46" t="str">
        <f t="shared" si="459"/>
        <v/>
      </c>
      <c r="L1294" s="16"/>
      <c r="M1294" s="16"/>
      <c r="N1294" s="46"/>
      <c r="O1294" s="47" t="str">
        <f t="shared" si="462"/>
        <v/>
      </c>
      <c r="P1294" s="47"/>
      <c r="Q1294" s="48" t="str">
        <f>IFERROR(VLOOKUP(E1294,Funcionários!$C$8:$E$207,3,FALSE),"")</f>
        <v/>
      </c>
      <c r="R1294" s="47"/>
      <c r="S1294" s="49" t="str">
        <f t="shared" si="463"/>
        <v/>
      </c>
      <c r="T1294" s="49">
        <v>1.2880000000000001E-2</v>
      </c>
      <c r="U1294" s="48" t="str">
        <f>IF(Funcionários!C1295=0,"",Funcionários!C1295)</f>
        <v/>
      </c>
      <c r="V1294" s="50">
        <f>IF(U1294="",0,IF(COUNTIFS($E$7:$E$3006,U1294,$I$7:$I$3006,'RC'!$E$6)=0,0,COUNTIFS($M$7:$M$3006,"Concluída no prazo",$E$7:$E$3006,U1294,$I$7:$I$3006,'RC'!$E$6)/COUNTIFS($E$7:$E$3006,U1294,$I$7:$I$3006,'RC'!$E$6)))</f>
        <v>0</v>
      </c>
      <c r="W1294" s="49">
        <f>SUMIFS($J$7:$J$3006,$E$7:$E$3006,U1294,$I$7:$I$3006,'RC'!$E$6)+SUMIFS($L$7:$L$3006,$E$7:$E$3006,U1294,$I$7:$I$3006,'RC'!$E$6)</f>
        <v>0</v>
      </c>
      <c r="X1294" s="48">
        <f>COUNTIFS($E$7:$E$3006,U1294,$I$7:$I$3006,'RC'!$E$6)</f>
        <v>0</v>
      </c>
      <c r="Y1294" s="48"/>
      <c r="Z1294" s="51" t="str">
        <f>IF(AQ1294='RC'!$E$6,AC1294*1000+AD1294,"")</f>
        <v/>
      </c>
      <c r="AA1294" s="51" t="str">
        <f>IF(AB1294="","",IF(AQ1294='RC'!$E$6,AC1294*1000-AD1294,""))</f>
        <v/>
      </c>
      <c r="AB1294" s="48" t="str">
        <f>IFERROR(VLOOKUP(E1294,Funcionários!$C$8:$E$207,3,FALSE),"")</f>
        <v/>
      </c>
      <c r="AC1294" s="50" t="str">
        <f>IF(AB1294="","",IF(COUNTIFS($AB$7:$AB$3006,AB1294,$AQ$7:$AQ$3006,'RC'!$E$6)=0,"",COUNTIFS($M$7:$M$3006,"Concluída no prazo",$AB$7:$AB$3006,AB1294,$AQ$7:$AQ$3006,'RC'!$E$6)/COUNTIFS($AB$7:$AB$3006,AB1294,$AQ$7:$AQ$3006,'RC'!$E$6)))</f>
        <v/>
      </c>
      <c r="AD1294" s="48">
        <f>SUMIF($AQ$7:$AQ$3006,'RC'!$E$6,$J$7:$J$3006)+SUMIF($AQ$7:$AQ$3006,'RC'!$E$6,$L$7:$L$3006)</f>
        <v>21</v>
      </c>
      <c r="AF1294" s="48">
        <v>3.7129999999996097E-2</v>
      </c>
      <c r="AG1294" s="48">
        <f>IF(OR(AQ1294="",AQ1294&lt;&gt;'RC'!$E$6,AB1294&lt;&gt;'RC'!$D$21),0,1)</f>
        <v>0</v>
      </c>
      <c r="AH1294" s="48">
        <f t="shared" si="460"/>
        <v>3.7129999999996097E-2</v>
      </c>
      <c r="AI1294" s="48" t="str">
        <f t="shared" si="442"/>
        <v/>
      </c>
      <c r="AJ1294" s="48" t="str">
        <f t="shared" si="443"/>
        <v/>
      </c>
      <c r="AK1294" s="52" t="str">
        <f t="shared" si="444"/>
        <v/>
      </c>
      <c r="AL1294" s="52" t="str">
        <f t="shared" si="445"/>
        <v/>
      </c>
      <c r="AM1294" s="48" t="str">
        <f t="shared" si="446"/>
        <v/>
      </c>
      <c r="AN1294" s="48" t="str">
        <f t="shared" si="447"/>
        <v/>
      </c>
      <c r="AP1294" s="18" t="str">
        <f t="shared" si="448"/>
        <v/>
      </c>
      <c r="AQ1294" s="18" t="str">
        <f t="shared" si="449"/>
        <v/>
      </c>
      <c r="AR1294" s="18">
        <v>3.7130000000000003E-2</v>
      </c>
      <c r="AS1294" s="18">
        <f>IF(AF!$D$27="Todos",1,IF(M1294=AF!$D$27,1,0))</f>
        <v>1</v>
      </c>
      <c r="AT1294" s="53">
        <f>IF(AND(E1294=AF!$D$6,OR(LT!M1294=AF!$D$27,AF!$D$27="Todos"),OR(AP1294=AF!$E$8,AQ1294=AF!$E$8)),AR1294+AS1294,0)</f>
        <v>0</v>
      </c>
      <c r="AU1294" s="18" t="str">
        <f t="shared" si="450"/>
        <v/>
      </c>
      <c r="AV1294" s="54" t="str">
        <f t="shared" si="451"/>
        <v/>
      </c>
      <c r="AW1294" s="54" t="str">
        <f t="shared" si="452"/>
        <v/>
      </c>
      <c r="AX1294" s="18" t="str">
        <f t="shared" si="453"/>
        <v/>
      </c>
      <c r="AY1294" s="18" t="str">
        <f t="shared" si="454"/>
        <v/>
      </c>
      <c r="BA1294" s="18">
        <f>IF($E1294=AF!$D$6,IF($M1294="Concluída no prazo",2,IF($M1294="Concluída com atraso",1,0)),0)</f>
        <v>0</v>
      </c>
      <c r="BB1294" s="18">
        <f>IF($E1294=AF!$D$6,IF($M1294="Atrasada",2,IF($M1294="Concluída com atraso",1,0)),0)</f>
        <v>0</v>
      </c>
      <c r="BC1294" s="18">
        <v>1.2880000000000001E-2</v>
      </c>
      <c r="BD1294" s="18">
        <f t="shared" si="461"/>
        <v>1.2880000000000001E-2</v>
      </c>
      <c r="BE1294" s="18">
        <f t="shared" si="461"/>
        <v>1.2880000000000001E-2</v>
      </c>
      <c r="BF1294" s="18" t="str">
        <f t="shared" si="455"/>
        <v/>
      </c>
      <c r="BN1294" s="18" t="str">
        <f t="shared" si="456"/>
        <v>s</v>
      </c>
    </row>
    <row r="1295" spans="3:66" ht="50.1" customHeight="1" thickTop="1" thickBot="1" x14ac:dyDescent="0.3">
      <c r="C1295" s="46"/>
      <c r="D1295" s="46"/>
      <c r="E1295" s="46"/>
      <c r="F1295" s="122"/>
      <c r="G1295" s="122"/>
      <c r="H1295" s="78" t="str">
        <f t="shared" si="457"/>
        <v/>
      </c>
      <c r="I1295" s="78" t="str">
        <f t="shared" si="458"/>
        <v/>
      </c>
      <c r="J1295" s="16"/>
      <c r="K1295" s="46" t="str">
        <f t="shared" si="459"/>
        <v/>
      </c>
      <c r="L1295" s="16"/>
      <c r="M1295" s="16"/>
      <c r="N1295" s="46"/>
      <c r="O1295" s="47" t="str">
        <f t="shared" si="462"/>
        <v/>
      </c>
      <c r="P1295" s="47"/>
      <c r="Q1295" s="48" t="str">
        <f>IFERROR(VLOOKUP(E1295,Funcionários!$C$8:$E$207,3,FALSE),"")</f>
        <v/>
      </c>
      <c r="R1295" s="47"/>
      <c r="S1295" s="49" t="str">
        <f t="shared" si="463"/>
        <v/>
      </c>
      <c r="T1295" s="49">
        <v>1.289E-2</v>
      </c>
      <c r="U1295" s="48" t="str">
        <f>IF(Funcionários!C1296=0,"",Funcionários!C1296)</f>
        <v/>
      </c>
      <c r="V1295" s="50">
        <f>IF(U1295="",0,IF(COUNTIFS($E$7:$E$3006,U1295,$I$7:$I$3006,'RC'!$E$6)=0,0,COUNTIFS($M$7:$M$3006,"Concluída no prazo",$E$7:$E$3006,U1295,$I$7:$I$3006,'RC'!$E$6)/COUNTIFS($E$7:$E$3006,U1295,$I$7:$I$3006,'RC'!$E$6)))</f>
        <v>0</v>
      </c>
      <c r="W1295" s="49">
        <f>SUMIFS($J$7:$J$3006,$E$7:$E$3006,U1295,$I$7:$I$3006,'RC'!$E$6)+SUMIFS($L$7:$L$3006,$E$7:$E$3006,U1295,$I$7:$I$3006,'RC'!$E$6)</f>
        <v>0</v>
      </c>
      <c r="X1295" s="48">
        <f>COUNTIFS($E$7:$E$3006,U1295,$I$7:$I$3006,'RC'!$E$6)</f>
        <v>0</v>
      </c>
      <c r="Y1295" s="48"/>
      <c r="Z1295" s="51" t="str">
        <f>IF(AQ1295='RC'!$E$6,AC1295*1000+AD1295,"")</f>
        <v/>
      </c>
      <c r="AA1295" s="51" t="str">
        <f>IF(AB1295="","",IF(AQ1295='RC'!$E$6,AC1295*1000-AD1295,""))</f>
        <v/>
      </c>
      <c r="AB1295" s="48" t="str">
        <f>IFERROR(VLOOKUP(E1295,Funcionários!$C$8:$E$207,3,FALSE),"")</f>
        <v/>
      </c>
      <c r="AC1295" s="50" t="str">
        <f>IF(AB1295="","",IF(COUNTIFS($AB$7:$AB$3006,AB1295,$AQ$7:$AQ$3006,'RC'!$E$6)=0,"",COUNTIFS($M$7:$M$3006,"Concluída no prazo",$AB$7:$AB$3006,AB1295,$AQ$7:$AQ$3006,'RC'!$E$6)/COUNTIFS($AB$7:$AB$3006,AB1295,$AQ$7:$AQ$3006,'RC'!$E$6)))</f>
        <v/>
      </c>
      <c r="AD1295" s="48">
        <f>SUMIF($AQ$7:$AQ$3006,'RC'!$E$6,$J$7:$J$3006)+SUMIF($AQ$7:$AQ$3006,'RC'!$E$6,$L$7:$L$3006)</f>
        <v>21</v>
      </c>
      <c r="AF1295" s="48">
        <v>3.7119999999996101E-2</v>
      </c>
      <c r="AG1295" s="48">
        <f>IF(OR(AQ1295="",AQ1295&lt;&gt;'RC'!$E$6,AB1295&lt;&gt;'RC'!$D$21),0,1)</f>
        <v>0</v>
      </c>
      <c r="AH1295" s="48">
        <f t="shared" si="460"/>
        <v>3.7119999999996101E-2</v>
      </c>
      <c r="AI1295" s="48" t="str">
        <f t="shared" si="442"/>
        <v/>
      </c>
      <c r="AJ1295" s="48" t="str">
        <f t="shared" si="443"/>
        <v/>
      </c>
      <c r="AK1295" s="52" t="str">
        <f t="shared" si="444"/>
        <v/>
      </c>
      <c r="AL1295" s="52" t="str">
        <f t="shared" si="445"/>
        <v/>
      </c>
      <c r="AM1295" s="48" t="str">
        <f t="shared" si="446"/>
        <v/>
      </c>
      <c r="AN1295" s="48" t="str">
        <f t="shared" si="447"/>
        <v/>
      </c>
      <c r="AP1295" s="18" t="str">
        <f t="shared" si="448"/>
        <v/>
      </c>
      <c r="AQ1295" s="18" t="str">
        <f t="shared" si="449"/>
        <v/>
      </c>
      <c r="AR1295" s="18">
        <v>3.712E-2</v>
      </c>
      <c r="AS1295" s="18">
        <f>IF(AF!$D$27="Todos",1,IF(M1295=AF!$D$27,1,0))</f>
        <v>1</v>
      </c>
      <c r="AT1295" s="53">
        <f>IF(AND(E1295=AF!$D$6,OR(LT!M1295=AF!$D$27,AF!$D$27="Todos"),OR(AP1295=AF!$E$8,AQ1295=AF!$E$8)),AR1295+AS1295,0)</f>
        <v>0</v>
      </c>
      <c r="AU1295" s="18" t="str">
        <f t="shared" si="450"/>
        <v/>
      </c>
      <c r="AV1295" s="54" t="str">
        <f t="shared" si="451"/>
        <v/>
      </c>
      <c r="AW1295" s="54" t="str">
        <f t="shared" si="452"/>
        <v/>
      </c>
      <c r="AX1295" s="18" t="str">
        <f t="shared" si="453"/>
        <v/>
      </c>
      <c r="AY1295" s="18" t="str">
        <f t="shared" si="454"/>
        <v/>
      </c>
      <c r="BA1295" s="18">
        <f>IF($E1295=AF!$D$6,IF($M1295="Concluída no prazo",2,IF($M1295="Concluída com atraso",1,0)),0)</f>
        <v>0</v>
      </c>
      <c r="BB1295" s="18">
        <f>IF($E1295=AF!$D$6,IF($M1295="Atrasada",2,IF($M1295="Concluída com atraso",1,0)),0)</f>
        <v>0</v>
      </c>
      <c r="BC1295" s="18">
        <v>1.289E-2</v>
      </c>
      <c r="BD1295" s="18">
        <f t="shared" si="461"/>
        <v>1.289E-2</v>
      </c>
      <c r="BE1295" s="18">
        <f t="shared" si="461"/>
        <v>1.289E-2</v>
      </c>
      <c r="BF1295" s="18" t="str">
        <f t="shared" si="455"/>
        <v/>
      </c>
      <c r="BN1295" s="18" t="str">
        <f t="shared" si="456"/>
        <v>s</v>
      </c>
    </row>
    <row r="1296" spans="3:66" ht="50.1" customHeight="1" thickTop="1" thickBot="1" x14ac:dyDescent="0.3">
      <c r="C1296" s="46"/>
      <c r="D1296" s="46"/>
      <c r="E1296" s="46"/>
      <c r="F1296" s="122"/>
      <c r="G1296" s="122"/>
      <c r="H1296" s="78" t="str">
        <f t="shared" si="457"/>
        <v/>
      </c>
      <c r="I1296" s="78" t="str">
        <f t="shared" si="458"/>
        <v/>
      </c>
      <c r="J1296" s="16"/>
      <c r="K1296" s="46" t="str">
        <f t="shared" si="459"/>
        <v/>
      </c>
      <c r="L1296" s="16"/>
      <c r="M1296" s="16"/>
      <c r="N1296" s="46"/>
      <c r="O1296" s="47" t="str">
        <f t="shared" si="462"/>
        <v/>
      </c>
      <c r="P1296" s="47"/>
      <c r="Q1296" s="48" t="str">
        <f>IFERROR(VLOOKUP(E1296,Funcionários!$C$8:$E$207,3,FALSE),"")</f>
        <v/>
      </c>
      <c r="R1296" s="47"/>
      <c r="S1296" s="49" t="str">
        <f t="shared" si="463"/>
        <v/>
      </c>
      <c r="T1296" s="49">
        <v>1.29E-2</v>
      </c>
      <c r="U1296" s="48" t="str">
        <f>IF(Funcionários!C1297=0,"",Funcionários!C1297)</f>
        <v/>
      </c>
      <c r="V1296" s="50">
        <f>IF(U1296="",0,IF(COUNTIFS($E$7:$E$3006,U1296,$I$7:$I$3006,'RC'!$E$6)=0,0,COUNTIFS($M$7:$M$3006,"Concluída no prazo",$E$7:$E$3006,U1296,$I$7:$I$3006,'RC'!$E$6)/COUNTIFS($E$7:$E$3006,U1296,$I$7:$I$3006,'RC'!$E$6)))</f>
        <v>0</v>
      </c>
      <c r="W1296" s="49">
        <f>SUMIFS($J$7:$J$3006,$E$7:$E$3006,U1296,$I$7:$I$3006,'RC'!$E$6)+SUMIFS($L$7:$L$3006,$E$7:$E$3006,U1296,$I$7:$I$3006,'RC'!$E$6)</f>
        <v>0</v>
      </c>
      <c r="X1296" s="48">
        <f>COUNTIFS($E$7:$E$3006,U1296,$I$7:$I$3006,'RC'!$E$6)</f>
        <v>0</v>
      </c>
      <c r="Y1296" s="48"/>
      <c r="Z1296" s="51" t="str">
        <f>IF(AQ1296='RC'!$E$6,AC1296*1000+AD1296,"")</f>
        <v/>
      </c>
      <c r="AA1296" s="51" t="str">
        <f>IF(AB1296="","",IF(AQ1296='RC'!$E$6,AC1296*1000-AD1296,""))</f>
        <v/>
      </c>
      <c r="AB1296" s="48" t="str">
        <f>IFERROR(VLOOKUP(E1296,Funcionários!$C$8:$E$207,3,FALSE),"")</f>
        <v/>
      </c>
      <c r="AC1296" s="50" t="str">
        <f>IF(AB1296="","",IF(COUNTIFS($AB$7:$AB$3006,AB1296,$AQ$7:$AQ$3006,'RC'!$E$6)=0,"",COUNTIFS($M$7:$M$3006,"Concluída no prazo",$AB$7:$AB$3006,AB1296,$AQ$7:$AQ$3006,'RC'!$E$6)/COUNTIFS($AB$7:$AB$3006,AB1296,$AQ$7:$AQ$3006,'RC'!$E$6)))</f>
        <v/>
      </c>
      <c r="AD1296" s="48">
        <f>SUMIF($AQ$7:$AQ$3006,'RC'!$E$6,$J$7:$J$3006)+SUMIF($AQ$7:$AQ$3006,'RC'!$E$6,$L$7:$L$3006)</f>
        <v>21</v>
      </c>
      <c r="AF1296" s="48">
        <v>3.7109999999996097E-2</v>
      </c>
      <c r="AG1296" s="48">
        <f>IF(OR(AQ1296="",AQ1296&lt;&gt;'RC'!$E$6,AB1296&lt;&gt;'RC'!$D$21),0,1)</f>
        <v>0</v>
      </c>
      <c r="AH1296" s="48">
        <f t="shared" si="460"/>
        <v>3.7109999999996097E-2</v>
      </c>
      <c r="AI1296" s="48" t="str">
        <f t="shared" si="442"/>
        <v/>
      </c>
      <c r="AJ1296" s="48" t="str">
        <f t="shared" si="443"/>
        <v/>
      </c>
      <c r="AK1296" s="52" t="str">
        <f t="shared" si="444"/>
        <v/>
      </c>
      <c r="AL1296" s="52" t="str">
        <f t="shared" si="445"/>
        <v/>
      </c>
      <c r="AM1296" s="48" t="str">
        <f t="shared" si="446"/>
        <v/>
      </c>
      <c r="AN1296" s="48" t="str">
        <f t="shared" si="447"/>
        <v/>
      </c>
      <c r="AP1296" s="18" t="str">
        <f t="shared" si="448"/>
        <v/>
      </c>
      <c r="AQ1296" s="18" t="str">
        <f t="shared" si="449"/>
        <v/>
      </c>
      <c r="AR1296" s="18">
        <v>3.7109999999999997E-2</v>
      </c>
      <c r="AS1296" s="18">
        <f>IF(AF!$D$27="Todos",1,IF(M1296=AF!$D$27,1,0))</f>
        <v>1</v>
      </c>
      <c r="AT1296" s="53">
        <f>IF(AND(E1296=AF!$D$6,OR(LT!M1296=AF!$D$27,AF!$D$27="Todos"),OR(AP1296=AF!$E$8,AQ1296=AF!$E$8)),AR1296+AS1296,0)</f>
        <v>0</v>
      </c>
      <c r="AU1296" s="18" t="str">
        <f t="shared" si="450"/>
        <v/>
      </c>
      <c r="AV1296" s="54" t="str">
        <f t="shared" si="451"/>
        <v/>
      </c>
      <c r="AW1296" s="54" t="str">
        <f t="shared" si="452"/>
        <v/>
      </c>
      <c r="AX1296" s="18" t="str">
        <f t="shared" si="453"/>
        <v/>
      </c>
      <c r="AY1296" s="18" t="str">
        <f t="shared" si="454"/>
        <v/>
      </c>
      <c r="BA1296" s="18">
        <f>IF($E1296=AF!$D$6,IF($M1296="Concluída no prazo",2,IF($M1296="Concluída com atraso",1,0)),0)</f>
        <v>0</v>
      </c>
      <c r="BB1296" s="18">
        <f>IF($E1296=AF!$D$6,IF($M1296="Atrasada",2,IF($M1296="Concluída com atraso",1,0)),0)</f>
        <v>0</v>
      </c>
      <c r="BC1296" s="18">
        <v>1.29E-2</v>
      </c>
      <c r="BD1296" s="18">
        <f t="shared" si="461"/>
        <v>1.29E-2</v>
      </c>
      <c r="BE1296" s="18">
        <f t="shared" si="461"/>
        <v>1.29E-2</v>
      </c>
      <c r="BF1296" s="18" t="str">
        <f t="shared" si="455"/>
        <v/>
      </c>
      <c r="BN1296" s="18" t="str">
        <f t="shared" si="456"/>
        <v>s</v>
      </c>
    </row>
    <row r="1297" spans="3:66" ht="50.1" customHeight="1" thickTop="1" thickBot="1" x14ac:dyDescent="0.3">
      <c r="C1297" s="46"/>
      <c r="D1297" s="46"/>
      <c r="E1297" s="46"/>
      <c r="F1297" s="122"/>
      <c r="G1297" s="122"/>
      <c r="H1297" s="78" t="str">
        <f t="shared" si="457"/>
        <v/>
      </c>
      <c r="I1297" s="78" t="str">
        <f t="shared" si="458"/>
        <v/>
      </c>
      <c r="J1297" s="16"/>
      <c r="K1297" s="46" t="str">
        <f t="shared" si="459"/>
        <v/>
      </c>
      <c r="L1297" s="16"/>
      <c r="M1297" s="16"/>
      <c r="N1297" s="46"/>
      <c r="O1297" s="47" t="str">
        <f t="shared" si="462"/>
        <v/>
      </c>
      <c r="P1297" s="47"/>
      <c r="Q1297" s="48" t="str">
        <f>IFERROR(VLOOKUP(E1297,Funcionários!$C$8:$E$207,3,FALSE),"")</f>
        <v/>
      </c>
      <c r="R1297" s="47"/>
      <c r="S1297" s="49" t="str">
        <f t="shared" si="463"/>
        <v/>
      </c>
      <c r="T1297" s="49">
        <v>1.291E-2</v>
      </c>
      <c r="U1297" s="48" t="str">
        <f>IF(Funcionários!C1298=0,"",Funcionários!C1298)</f>
        <v/>
      </c>
      <c r="V1297" s="50">
        <f>IF(U1297="",0,IF(COUNTIFS($E$7:$E$3006,U1297,$I$7:$I$3006,'RC'!$E$6)=0,0,COUNTIFS($M$7:$M$3006,"Concluída no prazo",$E$7:$E$3006,U1297,$I$7:$I$3006,'RC'!$E$6)/COUNTIFS($E$7:$E$3006,U1297,$I$7:$I$3006,'RC'!$E$6)))</f>
        <v>0</v>
      </c>
      <c r="W1297" s="49">
        <f>SUMIFS($J$7:$J$3006,$E$7:$E$3006,U1297,$I$7:$I$3006,'RC'!$E$6)+SUMIFS($L$7:$L$3006,$E$7:$E$3006,U1297,$I$7:$I$3006,'RC'!$E$6)</f>
        <v>0</v>
      </c>
      <c r="X1297" s="48">
        <f>COUNTIFS($E$7:$E$3006,U1297,$I$7:$I$3006,'RC'!$E$6)</f>
        <v>0</v>
      </c>
      <c r="Y1297" s="48"/>
      <c r="Z1297" s="51" t="str">
        <f>IF(AQ1297='RC'!$E$6,AC1297*1000+AD1297,"")</f>
        <v/>
      </c>
      <c r="AA1297" s="51" t="str">
        <f>IF(AB1297="","",IF(AQ1297='RC'!$E$6,AC1297*1000-AD1297,""))</f>
        <v/>
      </c>
      <c r="AB1297" s="48" t="str">
        <f>IFERROR(VLOOKUP(E1297,Funcionários!$C$8:$E$207,3,FALSE),"")</f>
        <v/>
      </c>
      <c r="AC1297" s="50" t="str">
        <f>IF(AB1297="","",IF(COUNTIFS($AB$7:$AB$3006,AB1297,$AQ$7:$AQ$3006,'RC'!$E$6)=0,"",COUNTIFS($M$7:$M$3006,"Concluída no prazo",$AB$7:$AB$3006,AB1297,$AQ$7:$AQ$3006,'RC'!$E$6)/COUNTIFS($AB$7:$AB$3006,AB1297,$AQ$7:$AQ$3006,'RC'!$E$6)))</f>
        <v/>
      </c>
      <c r="AD1297" s="48">
        <f>SUMIF($AQ$7:$AQ$3006,'RC'!$E$6,$J$7:$J$3006)+SUMIF($AQ$7:$AQ$3006,'RC'!$E$6,$L$7:$L$3006)</f>
        <v>21</v>
      </c>
      <c r="AF1297" s="48">
        <v>3.7099999999996101E-2</v>
      </c>
      <c r="AG1297" s="48">
        <f>IF(OR(AQ1297="",AQ1297&lt;&gt;'RC'!$E$6,AB1297&lt;&gt;'RC'!$D$21),0,1)</f>
        <v>0</v>
      </c>
      <c r="AH1297" s="48">
        <f t="shared" si="460"/>
        <v>3.7099999999996101E-2</v>
      </c>
      <c r="AI1297" s="48" t="str">
        <f t="shared" si="442"/>
        <v/>
      </c>
      <c r="AJ1297" s="48" t="str">
        <f t="shared" si="443"/>
        <v/>
      </c>
      <c r="AK1297" s="52" t="str">
        <f t="shared" si="444"/>
        <v/>
      </c>
      <c r="AL1297" s="52" t="str">
        <f t="shared" si="445"/>
        <v/>
      </c>
      <c r="AM1297" s="48" t="str">
        <f t="shared" si="446"/>
        <v/>
      </c>
      <c r="AN1297" s="48" t="str">
        <f t="shared" si="447"/>
        <v/>
      </c>
      <c r="AP1297" s="18" t="str">
        <f t="shared" si="448"/>
        <v/>
      </c>
      <c r="AQ1297" s="18" t="str">
        <f t="shared" si="449"/>
        <v/>
      </c>
      <c r="AR1297" s="18">
        <v>3.7100000000000001E-2</v>
      </c>
      <c r="AS1297" s="18">
        <f>IF(AF!$D$27="Todos",1,IF(M1297=AF!$D$27,1,0))</f>
        <v>1</v>
      </c>
      <c r="AT1297" s="53">
        <f>IF(AND(E1297=AF!$D$6,OR(LT!M1297=AF!$D$27,AF!$D$27="Todos"),OR(AP1297=AF!$E$8,AQ1297=AF!$E$8)),AR1297+AS1297,0)</f>
        <v>0</v>
      </c>
      <c r="AU1297" s="18" t="str">
        <f t="shared" si="450"/>
        <v/>
      </c>
      <c r="AV1297" s="54" t="str">
        <f t="shared" si="451"/>
        <v/>
      </c>
      <c r="AW1297" s="54" t="str">
        <f t="shared" si="452"/>
        <v/>
      </c>
      <c r="AX1297" s="18" t="str">
        <f t="shared" si="453"/>
        <v/>
      </c>
      <c r="AY1297" s="18" t="str">
        <f t="shared" si="454"/>
        <v/>
      </c>
      <c r="BA1297" s="18">
        <f>IF($E1297=AF!$D$6,IF($M1297="Concluída no prazo",2,IF($M1297="Concluída com atraso",1,0)),0)</f>
        <v>0</v>
      </c>
      <c r="BB1297" s="18">
        <f>IF($E1297=AF!$D$6,IF($M1297="Atrasada",2,IF($M1297="Concluída com atraso",1,0)),0)</f>
        <v>0</v>
      </c>
      <c r="BC1297" s="18">
        <v>1.291E-2</v>
      </c>
      <c r="BD1297" s="18">
        <f t="shared" si="461"/>
        <v>1.291E-2</v>
      </c>
      <c r="BE1297" s="18">
        <f t="shared" si="461"/>
        <v>1.291E-2</v>
      </c>
      <c r="BF1297" s="18" t="str">
        <f t="shared" si="455"/>
        <v/>
      </c>
      <c r="BN1297" s="18" t="str">
        <f t="shared" si="456"/>
        <v>s</v>
      </c>
    </row>
    <row r="1298" spans="3:66" ht="50.1" customHeight="1" thickTop="1" thickBot="1" x14ac:dyDescent="0.3">
      <c r="C1298" s="46"/>
      <c r="D1298" s="46"/>
      <c r="E1298" s="46"/>
      <c r="F1298" s="122"/>
      <c r="G1298" s="122"/>
      <c r="H1298" s="78" t="str">
        <f t="shared" si="457"/>
        <v/>
      </c>
      <c r="I1298" s="78" t="str">
        <f t="shared" si="458"/>
        <v/>
      </c>
      <c r="J1298" s="16"/>
      <c r="K1298" s="46" t="str">
        <f t="shared" si="459"/>
        <v/>
      </c>
      <c r="L1298" s="16"/>
      <c r="M1298" s="16"/>
      <c r="N1298" s="46"/>
      <c r="O1298" s="47" t="str">
        <f t="shared" si="462"/>
        <v/>
      </c>
      <c r="P1298" s="47"/>
      <c r="Q1298" s="48" t="str">
        <f>IFERROR(VLOOKUP(E1298,Funcionários!$C$8:$E$207,3,FALSE),"")</f>
        <v/>
      </c>
      <c r="R1298" s="47"/>
      <c r="S1298" s="49" t="str">
        <f t="shared" si="463"/>
        <v/>
      </c>
      <c r="T1298" s="49">
        <v>1.2919999999999999E-2</v>
      </c>
      <c r="U1298" s="48" t="str">
        <f>IF(Funcionários!C1299=0,"",Funcionários!C1299)</f>
        <v/>
      </c>
      <c r="V1298" s="50">
        <f>IF(U1298="",0,IF(COUNTIFS($E$7:$E$3006,U1298,$I$7:$I$3006,'RC'!$E$6)=0,0,COUNTIFS($M$7:$M$3006,"Concluída no prazo",$E$7:$E$3006,U1298,$I$7:$I$3006,'RC'!$E$6)/COUNTIFS($E$7:$E$3006,U1298,$I$7:$I$3006,'RC'!$E$6)))</f>
        <v>0</v>
      </c>
      <c r="W1298" s="49">
        <f>SUMIFS($J$7:$J$3006,$E$7:$E$3006,U1298,$I$7:$I$3006,'RC'!$E$6)+SUMIFS($L$7:$L$3006,$E$7:$E$3006,U1298,$I$7:$I$3006,'RC'!$E$6)</f>
        <v>0</v>
      </c>
      <c r="X1298" s="48">
        <f>COUNTIFS($E$7:$E$3006,U1298,$I$7:$I$3006,'RC'!$E$6)</f>
        <v>0</v>
      </c>
      <c r="Y1298" s="48"/>
      <c r="Z1298" s="51" t="str">
        <f>IF(AQ1298='RC'!$E$6,AC1298*1000+AD1298,"")</f>
        <v/>
      </c>
      <c r="AA1298" s="51" t="str">
        <f>IF(AB1298="","",IF(AQ1298='RC'!$E$6,AC1298*1000-AD1298,""))</f>
        <v/>
      </c>
      <c r="AB1298" s="48" t="str">
        <f>IFERROR(VLOOKUP(E1298,Funcionários!$C$8:$E$207,3,FALSE),"")</f>
        <v/>
      </c>
      <c r="AC1298" s="50" t="str">
        <f>IF(AB1298="","",IF(COUNTIFS($AB$7:$AB$3006,AB1298,$AQ$7:$AQ$3006,'RC'!$E$6)=0,"",COUNTIFS($M$7:$M$3006,"Concluída no prazo",$AB$7:$AB$3006,AB1298,$AQ$7:$AQ$3006,'RC'!$E$6)/COUNTIFS($AB$7:$AB$3006,AB1298,$AQ$7:$AQ$3006,'RC'!$E$6)))</f>
        <v/>
      </c>
      <c r="AD1298" s="48">
        <f>SUMIF($AQ$7:$AQ$3006,'RC'!$E$6,$J$7:$J$3006)+SUMIF($AQ$7:$AQ$3006,'RC'!$E$6,$L$7:$L$3006)</f>
        <v>21</v>
      </c>
      <c r="AF1298" s="48">
        <v>3.7089999999996001E-2</v>
      </c>
      <c r="AG1298" s="48">
        <f>IF(OR(AQ1298="",AQ1298&lt;&gt;'RC'!$E$6,AB1298&lt;&gt;'RC'!$D$21),0,1)</f>
        <v>0</v>
      </c>
      <c r="AH1298" s="48">
        <f t="shared" si="460"/>
        <v>3.7089999999996001E-2</v>
      </c>
      <c r="AI1298" s="48" t="str">
        <f t="shared" si="442"/>
        <v/>
      </c>
      <c r="AJ1298" s="48" t="str">
        <f t="shared" si="443"/>
        <v/>
      </c>
      <c r="AK1298" s="52" t="str">
        <f t="shared" si="444"/>
        <v/>
      </c>
      <c r="AL1298" s="52" t="str">
        <f t="shared" si="445"/>
        <v/>
      </c>
      <c r="AM1298" s="48" t="str">
        <f t="shared" si="446"/>
        <v/>
      </c>
      <c r="AN1298" s="48" t="str">
        <f t="shared" si="447"/>
        <v/>
      </c>
      <c r="AP1298" s="18" t="str">
        <f t="shared" si="448"/>
        <v/>
      </c>
      <c r="AQ1298" s="18" t="str">
        <f t="shared" si="449"/>
        <v/>
      </c>
      <c r="AR1298" s="18">
        <v>3.7089999999999998E-2</v>
      </c>
      <c r="AS1298" s="18">
        <f>IF(AF!$D$27="Todos",1,IF(M1298=AF!$D$27,1,0))</f>
        <v>1</v>
      </c>
      <c r="AT1298" s="53">
        <f>IF(AND(E1298=AF!$D$6,OR(LT!M1298=AF!$D$27,AF!$D$27="Todos"),OR(AP1298=AF!$E$8,AQ1298=AF!$E$8)),AR1298+AS1298,0)</f>
        <v>0</v>
      </c>
      <c r="AU1298" s="18" t="str">
        <f t="shared" si="450"/>
        <v/>
      </c>
      <c r="AV1298" s="54" t="str">
        <f t="shared" si="451"/>
        <v/>
      </c>
      <c r="AW1298" s="54" t="str">
        <f t="shared" si="452"/>
        <v/>
      </c>
      <c r="AX1298" s="18" t="str">
        <f t="shared" si="453"/>
        <v/>
      </c>
      <c r="AY1298" s="18" t="str">
        <f t="shared" si="454"/>
        <v/>
      </c>
      <c r="BA1298" s="18">
        <f>IF($E1298=AF!$D$6,IF($M1298="Concluída no prazo",2,IF($M1298="Concluída com atraso",1,0)),0)</f>
        <v>0</v>
      </c>
      <c r="BB1298" s="18">
        <f>IF($E1298=AF!$D$6,IF($M1298="Atrasada",2,IF($M1298="Concluída com atraso",1,0)),0)</f>
        <v>0</v>
      </c>
      <c r="BC1298" s="18">
        <v>1.2919999999999999E-2</v>
      </c>
      <c r="BD1298" s="18">
        <f t="shared" si="461"/>
        <v>1.2919999999999999E-2</v>
      </c>
      <c r="BE1298" s="18">
        <f t="shared" si="461"/>
        <v>1.2919999999999999E-2</v>
      </c>
      <c r="BF1298" s="18" t="str">
        <f t="shared" si="455"/>
        <v/>
      </c>
      <c r="BN1298" s="18" t="str">
        <f t="shared" si="456"/>
        <v>s</v>
      </c>
    </row>
    <row r="1299" spans="3:66" ht="50.1" customHeight="1" thickTop="1" thickBot="1" x14ac:dyDescent="0.3">
      <c r="C1299" s="46"/>
      <c r="D1299" s="46"/>
      <c r="E1299" s="46"/>
      <c r="F1299" s="122"/>
      <c r="G1299" s="122"/>
      <c r="H1299" s="78" t="str">
        <f t="shared" si="457"/>
        <v/>
      </c>
      <c r="I1299" s="78" t="str">
        <f t="shared" si="458"/>
        <v/>
      </c>
      <c r="J1299" s="16"/>
      <c r="K1299" s="46" t="str">
        <f t="shared" si="459"/>
        <v/>
      </c>
      <c r="L1299" s="16"/>
      <c r="M1299" s="16"/>
      <c r="N1299" s="46"/>
      <c r="O1299" s="47" t="str">
        <f t="shared" si="462"/>
        <v/>
      </c>
      <c r="P1299" s="47"/>
      <c r="Q1299" s="48" t="str">
        <f>IFERROR(VLOOKUP(E1299,Funcionários!$C$8:$E$207,3,FALSE),"")</f>
        <v/>
      </c>
      <c r="R1299" s="47"/>
      <c r="S1299" s="49" t="str">
        <f t="shared" si="463"/>
        <v/>
      </c>
      <c r="T1299" s="49">
        <v>1.2930000000000001E-2</v>
      </c>
      <c r="U1299" s="48" t="str">
        <f>IF(Funcionários!C1300=0,"",Funcionários!C1300)</f>
        <v/>
      </c>
      <c r="V1299" s="50">
        <f>IF(U1299="",0,IF(COUNTIFS($E$7:$E$3006,U1299,$I$7:$I$3006,'RC'!$E$6)=0,0,COUNTIFS($M$7:$M$3006,"Concluída no prazo",$E$7:$E$3006,U1299,$I$7:$I$3006,'RC'!$E$6)/COUNTIFS($E$7:$E$3006,U1299,$I$7:$I$3006,'RC'!$E$6)))</f>
        <v>0</v>
      </c>
      <c r="W1299" s="49">
        <f>SUMIFS($J$7:$J$3006,$E$7:$E$3006,U1299,$I$7:$I$3006,'RC'!$E$6)+SUMIFS($L$7:$L$3006,$E$7:$E$3006,U1299,$I$7:$I$3006,'RC'!$E$6)</f>
        <v>0</v>
      </c>
      <c r="X1299" s="48">
        <f>COUNTIFS($E$7:$E$3006,U1299,$I$7:$I$3006,'RC'!$E$6)</f>
        <v>0</v>
      </c>
      <c r="Y1299" s="48"/>
      <c r="Z1299" s="51" t="str">
        <f>IF(AQ1299='RC'!$E$6,AC1299*1000+AD1299,"")</f>
        <v/>
      </c>
      <c r="AA1299" s="51" t="str">
        <f>IF(AB1299="","",IF(AQ1299='RC'!$E$6,AC1299*1000-AD1299,""))</f>
        <v/>
      </c>
      <c r="AB1299" s="48" t="str">
        <f>IFERROR(VLOOKUP(E1299,Funcionários!$C$8:$E$207,3,FALSE),"")</f>
        <v/>
      </c>
      <c r="AC1299" s="50" t="str">
        <f>IF(AB1299="","",IF(COUNTIFS($AB$7:$AB$3006,AB1299,$AQ$7:$AQ$3006,'RC'!$E$6)=0,"",COUNTIFS($M$7:$M$3006,"Concluída no prazo",$AB$7:$AB$3006,AB1299,$AQ$7:$AQ$3006,'RC'!$E$6)/COUNTIFS($AB$7:$AB$3006,AB1299,$AQ$7:$AQ$3006,'RC'!$E$6)))</f>
        <v/>
      </c>
      <c r="AD1299" s="48">
        <f>SUMIF($AQ$7:$AQ$3006,'RC'!$E$6,$J$7:$J$3006)+SUMIF($AQ$7:$AQ$3006,'RC'!$E$6,$L$7:$L$3006)</f>
        <v>21</v>
      </c>
      <c r="AF1299" s="48">
        <v>3.7079999999995998E-2</v>
      </c>
      <c r="AG1299" s="48">
        <f>IF(OR(AQ1299="",AQ1299&lt;&gt;'RC'!$E$6,AB1299&lt;&gt;'RC'!$D$21),0,1)</f>
        <v>0</v>
      </c>
      <c r="AH1299" s="48">
        <f t="shared" si="460"/>
        <v>3.7079999999995998E-2</v>
      </c>
      <c r="AI1299" s="48" t="str">
        <f t="shared" si="442"/>
        <v/>
      </c>
      <c r="AJ1299" s="48" t="str">
        <f t="shared" si="443"/>
        <v/>
      </c>
      <c r="AK1299" s="52" t="str">
        <f t="shared" si="444"/>
        <v/>
      </c>
      <c r="AL1299" s="52" t="str">
        <f t="shared" si="445"/>
        <v/>
      </c>
      <c r="AM1299" s="48" t="str">
        <f t="shared" si="446"/>
        <v/>
      </c>
      <c r="AN1299" s="48" t="str">
        <f t="shared" si="447"/>
        <v/>
      </c>
      <c r="AP1299" s="18" t="str">
        <f t="shared" si="448"/>
        <v/>
      </c>
      <c r="AQ1299" s="18" t="str">
        <f t="shared" si="449"/>
        <v/>
      </c>
      <c r="AR1299" s="18">
        <v>3.7080000000000002E-2</v>
      </c>
      <c r="AS1299" s="18">
        <f>IF(AF!$D$27="Todos",1,IF(M1299=AF!$D$27,1,0))</f>
        <v>1</v>
      </c>
      <c r="AT1299" s="53">
        <f>IF(AND(E1299=AF!$D$6,OR(LT!M1299=AF!$D$27,AF!$D$27="Todos"),OR(AP1299=AF!$E$8,AQ1299=AF!$E$8)),AR1299+AS1299,0)</f>
        <v>0</v>
      </c>
      <c r="AU1299" s="18" t="str">
        <f t="shared" si="450"/>
        <v/>
      </c>
      <c r="AV1299" s="54" t="str">
        <f t="shared" si="451"/>
        <v/>
      </c>
      <c r="AW1299" s="54" t="str">
        <f t="shared" si="452"/>
        <v/>
      </c>
      <c r="AX1299" s="18" t="str">
        <f t="shared" si="453"/>
        <v/>
      </c>
      <c r="AY1299" s="18" t="str">
        <f t="shared" si="454"/>
        <v/>
      </c>
      <c r="BA1299" s="18">
        <f>IF($E1299=AF!$D$6,IF($M1299="Concluída no prazo",2,IF($M1299="Concluída com atraso",1,0)),0)</f>
        <v>0</v>
      </c>
      <c r="BB1299" s="18">
        <f>IF($E1299=AF!$D$6,IF($M1299="Atrasada",2,IF($M1299="Concluída com atraso",1,0)),0)</f>
        <v>0</v>
      </c>
      <c r="BC1299" s="18">
        <v>1.2930000000000001E-2</v>
      </c>
      <c r="BD1299" s="18">
        <f t="shared" si="461"/>
        <v>1.2930000000000001E-2</v>
      </c>
      <c r="BE1299" s="18">
        <f t="shared" si="461"/>
        <v>1.2930000000000001E-2</v>
      </c>
      <c r="BF1299" s="18" t="str">
        <f t="shared" si="455"/>
        <v/>
      </c>
      <c r="BN1299" s="18" t="str">
        <f t="shared" si="456"/>
        <v>s</v>
      </c>
    </row>
    <row r="1300" spans="3:66" ht="50.1" customHeight="1" thickTop="1" thickBot="1" x14ac:dyDescent="0.3">
      <c r="C1300" s="46"/>
      <c r="D1300" s="46"/>
      <c r="E1300" s="46"/>
      <c r="F1300" s="122"/>
      <c r="G1300" s="122"/>
      <c r="H1300" s="78" t="str">
        <f t="shared" si="457"/>
        <v/>
      </c>
      <c r="I1300" s="78" t="str">
        <f t="shared" si="458"/>
        <v/>
      </c>
      <c r="J1300" s="16"/>
      <c r="K1300" s="46" t="str">
        <f t="shared" si="459"/>
        <v/>
      </c>
      <c r="L1300" s="16"/>
      <c r="M1300" s="16"/>
      <c r="N1300" s="46"/>
      <c r="O1300" s="47" t="str">
        <f t="shared" si="462"/>
        <v/>
      </c>
      <c r="P1300" s="47"/>
      <c r="Q1300" s="48" t="str">
        <f>IFERROR(VLOOKUP(E1300,Funcionários!$C$8:$E$207,3,FALSE),"")</f>
        <v/>
      </c>
      <c r="R1300" s="47"/>
      <c r="S1300" s="49" t="str">
        <f t="shared" si="463"/>
        <v/>
      </c>
      <c r="T1300" s="49">
        <v>1.294E-2</v>
      </c>
      <c r="U1300" s="48" t="str">
        <f>IF(Funcionários!C1301=0,"",Funcionários!C1301)</f>
        <v/>
      </c>
      <c r="V1300" s="50">
        <f>IF(U1300="",0,IF(COUNTIFS($E$7:$E$3006,U1300,$I$7:$I$3006,'RC'!$E$6)=0,0,COUNTIFS($M$7:$M$3006,"Concluída no prazo",$E$7:$E$3006,U1300,$I$7:$I$3006,'RC'!$E$6)/COUNTIFS($E$7:$E$3006,U1300,$I$7:$I$3006,'RC'!$E$6)))</f>
        <v>0</v>
      </c>
      <c r="W1300" s="49">
        <f>SUMIFS($J$7:$J$3006,$E$7:$E$3006,U1300,$I$7:$I$3006,'RC'!$E$6)+SUMIFS($L$7:$L$3006,$E$7:$E$3006,U1300,$I$7:$I$3006,'RC'!$E$6)</f>
        <v>0</v>
      </c>
      <c r="X1300" s="48">
        <f>COUNTIFS($E$7:$E$3006,U1300,$I$7:$I$3006,'RC'!$E$6)</f>
        <v>0</v>
      </c>
      <c r="Y1300" s="48"/>
      <c r="Z1300" s="51" t="str">
        <f>IF(AQ1300='RC'!$E$6,AC1300*1000+AD1300,"")</f>
        <v/>
      </c>
      <c r="AA1300" s="51" t="str">
        <f>IF(AB1300="","",IF(AQ1300='RC'!$E$6,AC1300*1000-AD1300,""))</f>
        <v/>
      </c>
      <c r="AB1300" s="48" t="str">
        <f>IFERROR(VLOOKUP(E1300,Funcionários!$C$8:$E$207,3,FALSE),"")</f>
        <v/>
      </c>
      <c r="AC1300" s="50" t="str">
        <f>IF(AB1300="","",IF(COUNTIFS($AB$7:$AB$3006,AB1300,$AQ$7:$AQ$3006,'RC'!$E$6)=0,"",COUNTIFS($M$7:$M$3006,"Concluída no prazo",$AB$7:$AB$3006,AB1300,$AQ$7:$AQ$3006,'RC'!$E$6)/COUNTIFS($AB$7:$AB$3006,AB1300,$AQ$7:$AQ$3006,'RC'!$E$6)))</f>
        <v/>
      </c>
      <c r="AD1300" s="48">
        <f>SUMIF($AQ$7:$AQ$3006,'RC'!$E$6,$J$7:$J$3006)+SUMIF($AQ$7:$AQ$3006,'RC'!$E$6,$L$7:$L$3006)</f>
        <v>21</v>
      </c>
      <c r="AF1300" s="48">
        <v>3.7069999999996002E-2</v>
      </c>
      <c r="AG1300" s="48">
        <f>IF(OR(AQ1300="",AQ1300&lt;&gt;'RC'!$E$6,AB1300&lt;&gt;'RC'!$D$21),0,1)</f>
        <v>0</v>
      </c>
      <c r="AH1300" s="48">
        <f t="shared" si="460"/>
        <v>3.7069999999996002E-2</v>
      </c>
      <c r="AI1300" s="48" t="str">
        <f t="shared" si="442"/>
        <v/>
      </c>
      <c r="AJ1300" s="48" t="str">
        <f t="shared" si="443"/>
        <v/>
      </c>
      <c r="AK1300" s="52" t="str">
        <f t="shared" si="444"/>
        <v/>
      </c>
      <c r="AL1300" s="52" t="str">
        <f t="shared" si="445"/>
        <v/>
      </c>
      <c r="AM1300" s="48" t="str">
        <f t="shared" si="446"/>
        <v/>
      </c>
      <c r="AN1300" s="48" t="str">
        <f t="shared" si="447"/>
        <v/>
      </c>
      <c r="AP1300" s="18" t="str">
        <f t="shared" si="448"/>
        <v/>
      </c>
      <c r="AQ1300" s="18" t="str">
        <f t="shared" si="449"/>
        <v/>
      </c>
      <c r="AR1300" s="18">
        <v>3.7069999999999999E-2</v>
      </c>
      <c r="AS1300" s="18">
        <f>IF(AF!$D$27="Todos",1,IF(M1300=AF!$D$27,1,0))</f>
        <v>1</v>
      </c>
      <c r="AT1300" s="53">
        <f>IF(AND(E1300=AF!$D$6,OR(LT!M1300=AF!$D$27,AF!$D$27="Todos"),OR(AP1300=AF!$E$8,AQ1300=AF!$E$8)),AR1300+AS1300,0)</f>
        <v>0</v>
      </c>
      <c r="AU1300" s="18" t="str">
        <f t="shared" si="450"/>
        <v/>
      </c>
      <c r="AV1300" s="54" t="str">
        <f t="shared" si="451"/>
        <v/>
      </c>
      <c r="AW1300" s="54" t="str">
        <f t="shared" si="452"/>
        <v/>
      </c>
      <c r="AX1300" s="18" t="str">
        <f t="shared" si="453"/>
        <v/>
      </c>
      <c r="AY1300" s="18" t="str">
        <f t="shared" si="454"/>
        <v/>
      </c>
      <c r="BA1300" s="18">
        <f>IF($E1300=AF!$D$6,IF($M1300="Concluída no prazo",2,IF($M1300="Concluída com atraso",1,0)),0)</f>
        <v>0</v>
      </c>
      <c r="BB1300" s="18">
        <f>IF($E1300=AF!$D$6,IF($M1300="Atrasada",2,IF($M1300="Concluída com atraso",1,0)),0)</f>
        <v>0</v>
      </c>
      <c r="BC1300" s="18">
        <v>1.294E-2</v>
      </c>
      <c r="BD1300" s="18">
        <f t="shared" si="461"/>
        <v>1.294E-2</v>
      </c>
      <c r="BE1300" s="18">
        <f t="shared" si="461"/>
        <v>1.294E-2</v>
      </c>
      <c r="BF1300" s="18" t="str">
        <f t="shared" si="455"/>
        <v/>
      </c>
      <c r="BN1300" s="18" t="str">
        <f t="shared" si="456"/>
        <v>s</v>
      </c>
    </row>
    <row r="1301" spans="3:66" ht="50.1" customHeight="1" thickTop="1" thickBot="1" x14ac:dyDescent="0.3">
      <c r="C1301" s="46"/>
      <c r="D1301" s="46"/>
      <c r="E1301" s="46"/>
      <c r="F1301" s="122"/>
      <c r="G1301" s="122"/>
      <c r="H1301" s="78" t="str">
        <f t="shared" si="457"/>
        <v/>
      </c>
      <c r="I1301" s="78" t="str">
        <f t="shared" si="458"/>
        <v/>
      </c>
      <c r="J1301" s="16"/>
      <c r="K1301" s="46" t="str">
        <f t="shared" si="459"/>
        <v/>
      </c>
      <c r="L1301" s="16"/>
      <c r="M1301" s="16"/>
      <c r="N1301" s="46"/>
      <c r="O1301" s="47" t="str">
        <f t="shared" si="462"/>
        <v/>
      </c>
      <c r="P1301" s="47"/>
      <c r="Q1301" s="48" t="str">
        <f>IFERROR(VLOOKUP(E1301,Funcionários!$C$8:$E$207,3,FALSE),"")</f>
        <v/>
      </c>
      <c r="R1301" s="47"/>
      <c r="S1301" s="49" t="str">
        <f t="shared" si="463"/>
        <v/>
      </c>
      <c r="T1301" s="49">
        <v>1.295E-2</v>
      </c>
      <c r="U1301" s="48" t="str">
        <f>IF(Funcionários!C1302=0,"",Funcionários!C1302)</f>
        <v/>
      </c>
      <c r="V1301" s="50">
        <f>IF(U1301="",0,IF(COUNTIFS($E$7:$E$3006,U1301,$I$7:$I$3006,'RC'!$E$6)=0,0,COUNTIFS($M$7:$M$3006,"Concluída no prazo",$E$7:$E$3006,U1301,$I$7:$I$3006,'RC'!$E$6)/COUNTIFS($E$7:$E$3006,U1301,$I$7:$I$3006,'RC'!$E$6)))</f>
        <v>0</v>
      </c>
      <c r="W1301" s="49">
        <f>SUMIFS($J$7:$J$3006,$E$7:$E$3006,U1301,$I$7:$I$3006,'RC'!$E$6)+SUMIFS($L$7:$L$3006,$E$7:$E$3006,U1301,$I$7:$I$3006,'RC'!$E$6)</f>
        <v>0</v>
      </c>
      <c r="X1301" s="48">
        <f>COUNTIFS($E$7:$E$3006,U1301,$I$7:$I$3006,'RC'!$E$6)</f>
        <v>0</v>
      </c>
      <c r="Y1301" s="48"/>
      <c r="Z1301" s="51" t="str">
        <f>IF(AQ1301='RC'!$E$6,AC1301*1000+AD1301,"")</f>
        <v/>
      </c>
      <c r="AA1301" s="51" t="str">
        <f>IF(AB1301="","",IF(AQ1301='RC'!$E$6,AC1301*1000-AD1301,""))</f>
        <v/>
      </c>
      <c r="AB1301" s="48" t="str">
        <f>IFERROR(VLOOKUP(E1301,Funcionários!$C$8:$E$207,3,FALSE),"")</f>
        <v/>
      </c>
      <c r="AC1301" s="50" t="str">
        <f>IF(AB1301="","",IF(COUNTIFS($AB$7:$AB$3006,AB1301,$AQ$7:$AQ$3006,'RC'!$E$6)=0,"",COUNTIFS($M$7:$M$3006,"Concluída no prazo",$AB$7:$AB$3006,AB1301,$AQ$7:$AQ$3006,'RC'!$E$6)/COUNTIFS($AB$7:$AB$3006,AB1301,$AQ$7:$AQ$3006,'RC'!$E$6)))</f>
        <v/>
      </c>
      <c r="AD1301" s="48">
        <f>SUMIF($AQ$7:$AQ$3006,'RC'!$E$6,$J$7:$J$3006)+SUMIF($AQ$7:$AQ$3006,'RC'!$E$6,$L$7:$L$3006)</f>
        <v>21</v>
      </c>
      <c r="AF1301" s="48">
        <v>3.7059999999995999E-2</v>
      </c>
      <c r="AG1301" s="48">
        <f>IF(OR(AQ1301="",AQ1301&lt;&gt;'RC'!$E$6,AB1301&lt;&gt;'RC'!$D$21),0,1)</f>
        <v>0</v>
      </c>
      <c r="AH1301" s="48">
        <f t="shared" si="460"/>
        <v>3.7059999999995999E-2</v>
      </c>
      <c r="AI1301" s="48" t="str">
        <f t="shared" si="442"/>
        <v/>
      </c>
      <c r="AJ1301" s="48" t="str">
        <f t="shared" si="443"/>
        <v/>
      </c>
      <c r="AK1301" s="52" t="str">
        <f t="shared" si="444"/>
        <v/>
      </c>
      <c r="AL1301" s="52" t="str">
        <f t="shared" si="445"/>
        <v/>
      </c>
      <c r="AM1301" s="48" t="str">
        <f t="shared" si="446"/>
        <v/>
      </c>
      <c r="AN1301" s="48" t="str">
        <f t="shared" si="447"/>
        <v/>
      </c>
      <c r="AP1301" s="18" t="str">
        <f t="shared" si="448"/>
        <v/>
      </c>
      <c r="AQ1301" s="18" t="str">
        <f t="shared" si="449"/>
        <v/>
      </c>
      <c r="AR1301" s="18">
        <v>3.7060000000000003E-2</v>
      </c>
      <c r="AS1301" s="18">
        <f>IF(AF!$D$27="Todos",1,IF(M1301=AF!$D$27,1,0))</f>
        <v>1</v>
      </c>
      <c r="AT1301" s="53">
        <f>IF(AND(E1301=AF!$D$6,OR(LT!M1301=AF!$D$27,AF!$D$27="Todos"),OR(AP1301=AF!$E$8,AQ1301=AF!$E$8)),AR1301+AS1301,0)</f>
        <v>0</v>
      </c>
      <c r="AU1301" s="18" t="str">
        <f t="shared" si="450"/>
        <v/>
      </c>
      <c r="AV1301" s="54" t="str">
        <f t="shared" si="451"/>
        <v/>
      </c>
      <c r="AW1301" s="54" t="str">
        <f t="shared" si="452"/>
        <v/>
      </c>
      <c r="AX1301" s="18" t="str">
        <f t="shared" si="453"/>
        <v/>
      </c>
      <c r="AY1301" s="18" t="str">
        <f t="shared" si="454"/>
        <v/>
      </c>
      <c r="BA1301" s="18">
        <f>IF($E1301=AF!$D$6,IF($M1301="Concluída no prazo",2,IF($M1301="Concluída com atraso",1,0)),0)</f>
        <v>0</v>
      </c>
      <c r="BB1301" s="18">
        <f>IF($E1301=AF!$D$6,IF($M1301="Atrasada",2,IF($M1301="Concluída com atraso",1,0)),0)</f>
        <v>0</v>
      </c>
      <c r="BC1301" s="18">
        <v>1.295E-2</v>
      </c>
      <c r="BD1301" s="18">
        <f t="shared" si="461"/>
        <v>1.295E-2</v>
      </c>
      <c r="BE1301" s="18">
        <f t="shared" si="461"/>
        <v>1.295E-2</v>
      </c>
      <c r="BF1301" s="18" t="str">
        <f t="shared" si="455"/>
        <v/>
      </c>
      <c r="BN1301" s="18" t="str">
        <f t="shared" si="456"/>
        <v>s</v>
      </c>
    </row>
    <row r="1302" spans="3:66" ht="50.1" customHeight="1" thickTop="1" thickBot="1" x14ac:dyDescent="0.3">
      <c r="C1302" s="46"/>
      <c r="D1302" s="46"/>
      <c r="E1302" s="46"/>
      <c r="F1302" s="122"/>
      <c r="G1302" s="122"/>
      <c r="H1302" s="78" t="str">
        <f t="shared" si="457"/>
        <v/>
      </c>
      <c r="I1302" s="78" t="str">
        <f t="shared" si="458"/>
        <v/>
      </c>
      <c r="J1302" s="16"/>
      <c r="K1302" s="46" t="str">
        <f t="shared" si="459"/>
        <v/>
      </c>
      <c r="L1302" s="16"/>
      <c r="M1302" s="16"/>
      <c r="N1302" s="46"/>
      <c r="O1302" s="47" t="str">
        <f t="shared" si="462"/>
        <v/>
      </c>
      <c r="P1302" s="47"/>
      <c r="Q1302" s="48" t="str">
        <f>IFERROR(VLOOKUP(E1302,Funcionários!$C$8:$E$207,3,FALSE),"")</f>
        <v/>
      </c>
      <c r="R1302" s="47"/>
      <c r="S1302" s="49" t="str">
        <f t="shared" si="463"/>
        <v/>
      </c>
      <c r="T1302" s="49">
        <v>1.2959999999999999E-2</v>
      </c>
      <c r="U1302" s="48" t="str">
        <f>IF(Funcionários!C1303=0,"",Funcionários!C1303)</f>
        <v/>
      </c>
      <c r="V1302" s="50">
        <f>IF(U1302="",0,IF(COUNTIFS($E$7:$E$3006,U1302,$I$7:$I$3006,'RC'!$E$6)=0,0,COUNTIFS($M$7:$M$3006,"Concluída no prazo",$E$7:$E$3006,U1302,$I$7:$I$3006,'RC'!$E$6)/COUNTIFS($E$7:$E$3006,U1302,$I$7:$I$3006,'RC'!$E$6)))</f>
        <v>0</v>
      </c>
      <c r="W1302" s="49">
        <f>SUMIFS($J$7:$J$3006,$E$7:$E$3006,U1302,$I$7:$I$3006,'RC'!$E$6)+SUMIFS($L$7:$L$3006,$E$7:$E$3006,U1302,$I$7:$I$3006,'RC'!$E$6)</f>
        <v>0</v>
      </c>
      <c r="X1302" s="48">
        <f>COUNTIFS($E$7:$E$3006,U1302,$I$7:$I$3006,'RC'!$E$6)</f>
        <v>0</v>
      </c>
      <c r="Y1302" s="48"/>
      <c r="Z1302" s="51" t="str">
        <f>IF(AQ1302='RC'!$E$6,AC1302*1000+AD1302,"")</f>
        <v/>
      </c>
      <c r="AA1302" s="51" t="str">
        <f>IF(AB1302="","",IF(AQ1302='RC'!$E$6,AC1302*1000-AD1302,""))</f>
        <v/>
      </c>
      <c r="AB1302" s="48" t="str">
        <f>IFERROR(VLOOKUP(E1302,Funcionários!$C$8:$E$207,3,FALSE),"")</f>
        <v/>
      </c>
      <c r="AC1302" s="50" t="str">
        <f>IF(AB1302="","",IF(COUNTIFS($AB$7:$AB$3006,AB1302,$AQ$7:$AQ$3006,'RC'!$E$6)=0,"",COUNTIFS($M$7:$M$3006,"Concluída no prazo",$AB$7:$AB$3006,AB1302,$AQ$7:$AQ$3006,'RC'!$E$6)/COUNTIFS($AB$7:$AB$3006,AB1302,$AQ$7:$AQ$3006,'RC'!$E$6)))</f>
        <v/>
      </c>
      <c r="AD1302" s="48">
        <f>SUMIF($AQ$7:$AQ$3006,'RC'!$E$6,$J$7:$J$3006)+SUMIF($AQ$7:$AQ$3006,'RC'!$E$6,$L$7:$L$3006)</f>
        <v>21</v>
      </c>
      <c r="AF1302" s="48">
        <v>3.7049999999996003E-2</v>
      </c>
      <c r="AG1302" s="48">
        <f>IF(OR(AQ1302="",AQ1302&lt;&gt;'RC'!$E$6,AB1302&lt;&gt;'RC'!$D$21),0,1)</f>
        <v>0</v>
      </c>
      <c r="AH1302" s="48">
        <f t="shared" si="460"/>
        <v>3.7049999999996003E-2</v>
      </c>
      <c r="AI1302" s="48" t="str">
        <f t="shared" si="442"/>
        <v/>
      </c>
      <c r="AJ1302" s="48" t="str">
        <f t="shared" si="443"/>
        <v/>
      </c>
      <c r="AK1302" s="52" t="str">
        <f t="shared" si="444"/>
        <v/>
      </c>
      <c r="AL1302" s="52" t="str">
        <f t="shared" si="445"/>
        <v/>
      </c>
      <c r="AM1302" s="48" t="str">
        <f t="shared" si="446"/>
        <v/>
      </c>
      <c r="AN1302" s="48" t="str">
        <f t="shared" si="447"/>
        <v/>
      </c>
      <c r="AP1302" s="18" t="str">
        <f t="shared" si="448"/>
        <v/>
      </c>
      <c r="AQ1302" s="18" t="str">
        <f t="shared" si="449"/>
        <v/>
      </c>
      <c r="AR1302" s="18">
        <v>3.705E-2</v>
      </c>
      <c r="AS1302" s="18">
        <f>IF(AF!$D$27="Todos",1,IF(M1302=AF!$D$27,1,0))</f>
        <v>1</v>
      </c>
      <c r="AT1302" s="53">
        <f>IF(AND(E1302=AF!$D$6,OR(LT!M1302=AF!$D$27,AF!$D$27="Todos"),OR(AP1302=AF!$E$8,AQ1302=AF!$E$8)),AR1302+AS1302,0)</f>
        <v>0</v>
      </c>
      <c r="AU1302" s="18" t="str">
        <f t="shared" si="450"/>
        <v/>
      </c>
      <c r="AV1302" s="54" t="str">
        <f t="shared" si="451"/>
        <v/>
      </c>
      <c r="AW1302" s="54" t="str">
        <f t="shared" si="452"/>
        <v/>
      </c>
      <c r="AX1302" s="18" t="str">
        <f t="shared" si="453"/>
        <v/>
      </c>
      <c r="AY1302" s="18" t="str">
        <f t="shared" si="454"/>
        <v/>
      </c>
      <c r="BA1302" s="18">
        <f>IF($E1302=AF!$D$6,IF($M1302="Concluída no prazo",2,IF($M1302="Concluída com atraso",1,0)),0)</f>
        <v>0</v>
      </c>
      <c r="BB1302" s="18">
        <f>IF($E1302=AF!$D$6,IF($M1302="Atrasada",2,IF($M1302="Concluída com atraso",1,0)),0)</f>
        <v>0</v>
      </c>
      <c r="BC1302" s="18">
        <v>1.2959999999999999E-2</v>
      </c>
      <c r="BD1302" s="18">
        <f t="shared" si="461"/>
        <v>1.2959999999999999E-2</v>
      </c>
      <c r="BE1302" s="18">
        <f t="shared" si="461"/>
        <v>1.2959999999999999E-2</v>
      </c>
      <c r="BF1302" s="18" t="str">
        <f t="shared" si="455"/>
        <v/>
      </c>
      <c r="BN1302" s="18" t="str">
        <f t="shared" si="456"/>
        <v>s</v>
      </c>
    </row>
    <row r="1303" spans="3:66" ht="50.1" customHeight="1" thickTop="1" thickBot="1" x14ac:dyDescent="0.3">
      <c r="C1303" s="46"/>
      <c r="D1303" s="46"/>
      <c r="E1303" s="46"/>
      <c r="F1303" s="122"/>
      <c r="G1303" s="122"/>
      <c r="H1303" s="78" t="str">
        <f t="shared" si="457"/>
        <v/>
      </c>
      <c r="I1303" s="78" t="str">
        <f t="shared" si="458"/>
        <v/>
      </c>
      <c r="J1303" s="16"/>
      <c r="K1303" s="46" t="str">
        <f t="shared" si="459"/>
        <v/>
      </c>
      <c r="L1303" s="16"/>
      <c r="M1303" s="16"/>
      <c r="N1303" s="46"/>
      <c r="O1303" s="47" t="str">
        <f t="shared" si="462"/>
        <v/>
      </c>
      <c r="P1303" s="47"/>
      <c r="Q1303" s="48" t="str">
        <f>IFERROR(VLOOKUP(E1303,Funcionários!$C$8:$E$207,3,FALSE),"")</f>
        <v/>
      </c>
      <c r="R1303" s="47"/>
      <c r="S1303" s="49" t="str">
        <f t="shared" si="463"/>
        <v/>
      </c>
      <c r="T1303" s="49">
        <v>1.2970000000000001E-2</v>
      </c>
      <c r="U1303" s="48" t="str">
        <f>IF(Funcionários!C1304=0,"",Funcionários!C1304)</f>
        <v/>
      </c>
      <c r="V1303" s="50">
        <f>IF(U1303="",0,IF(COUNTIFS($E$7:$E$3006,U1303,$I$7:$I$3006,'RC'!$E$6)=0,0,COUNTIFS($M$7:$M$3006,"Concluída no prazo",$E$7:$E$3006,U1303,$I$7:$I$3006,'RC'!$E$6)/COUNTIFS($E$7:$E$3006,U1303,$I$7:$I$3006,'RC'!$E$6)))</f>
        <v>0</v>
      </c>
      <c r="W1303" s="49">
        <f>SUMIFS($J$7:$J$3006,$E$7:$E$3006,U1303,$I$7:$I$3006,'RC'!$E$6)+SUMIFS($L$7:$L$3006,$E$7:$E$3006,U1303,$I$7:$I$3006,'RC'!$E$6)</f>
        <v>0</v>
      </c>
      <c r="X1303" s="48">
        <f>COUNTIFS($E$7:$E$3006,U1303,$I$7:$I$3006,'RC'!$E$6)</f>
        <v>0</v>
      </c>
      <c r="Y1303" s="48"/>
      <c r="Z1303" s="51" t="str">
        <f>IF(AQ1303='RC'!$E$6,AC1303*1000+AD1303,"")</f>
        <v/>
      </c>
      <c r="AA1303" s="51" t="str">
        <f>IF(AB1303="","",IF(AQ1303='RC'!$E$6,AC1303*1000-AD1303,""))</f>
        <v/>
      </c>
      <c r="AB1303" s="48" t="str">
        <f>IFERROR(VLOOKUP(E1303,Funcionários!$C$8:$E$207,3,FALSE),"")</f>
        <v/>
      </c>
      <c r="AC1303" s="50" t="str">
        <f>IF(AB1303="","",IF(COUNTIFS($AB$7:$AB$3006,AB1303,$AQ$7:$AQ$3006,'RC'!$E$6)=0,"",COUNTIFS($M$7:$M$3006,"Concluída no prazo",$AB$7:$AB$3006,AB1303,$AQ$7:$AQ$3006,'RC'!$E$6)/COUNTIFS($AB$7:$AB$3006,AB1303,$AQ$7:$AQ$3006,'RC'!$E$6)))</f>
        <v/>
      </c>
      <c r="AD1303" s="48">
        <f>SUMIF($AQ$7:$AQ$3006,'RC'!$E$6,$J$7:$J$3006)+SUMIF($AQ$7:$AQ$3006,'RC'!$E$6,$L$7:$L$3006)</f>
        <v>21</v>
      </c>
      <c r="AF1303" s="48">
        <v>3.7039999999996E-2</v>
      </c>
      <c r="AG1303" s="48">
        <f>IF(OR(AQ1303="",AQ1303&lt;&gt;'RC'!$E$6,AB1303&lt;&gt;'RC'!$D$21),0,1)</f>
        <v>0</v>
      </c>
      <c r="AH1303" s="48">
        <f t="shared" si="460"/>
        <v>3.7039999999996E-2</v>
      </c>
      <c r="AI1303" s="48" t="str">
        <f t="shared" si="442"/>
        <v/>
      </c>
      <c r="AJ1303" s="48" t="str">
        <f t="shared" si="443"/>
        <v/>
      </c>
      <c r="AK1303" s="52" t="str">
        <f t="shared" si="444"/>
        <v/>
      </c>
      <c r="AL1303" s="52" t="str">
        <f t="shared" si="445"/>
        <v/>
      </c>
      <c r="AM1303" s="48" t="str">
        <f t="shared" si="446"/>
        <v/>
      </c>
      <c r="AN1303" s="48" t="str">
        <f t="shared" si="447"/>
        <v/>
      </c>
      <c r="AP1303" s="18" t="str">
        <f t="shared" si="448"/>
        <v/>
      </c>
      <c r="AQ1303" s="18" t="str">
        <f t="shared" si="449"/>
        <v/>
      </c>
      <c r="AR1303" s="18">
        <v>3.7039999999999997E-2</v>
      </c>
      <c r="AS1303" s="18">
        <f>IF(AF!$D$27="Todos",1,IF(M1303=AF!$D$27,1,0))</f>
        <v>1</v>
      </c>
      <c r="AT1303" s="53">
        <f>IF(AND(E1303=AF!$D$6,OR(LT!M1303=AF!$D$27,AF!$D$27="Todos"),OR(AP1303=AF!$E$8,AQ1303=AF!$E$8)),AR1303+AS1303,0)</f>
        <v>0</v>
      </c>
      <c r="AU1303" s="18" t="str">
        <f t="shared" si="450"/>
        <v/>
      </c>
      <c r="AV1303" s="54" t="str">
        <f t="shared" si="451"/>
        <v/>
      </c>
      <c r="AW1303" s="54" t="str">
        <f t="shared" si="452"/>
        <v/>
      </c>
      <c r="AX1303" s="18" t="str">
        <f t="shared" si="453"/>
        <v/>
      </c>
      <c r="AY1303" s="18" t="str">
        <f t="shared" si="454"/>
        <v/>
      </c>
      <c r="BA1303" s="18">
        <f>IF($E1303=AF!$D$6,IF($M1303="Concluída no prazo",2,IF($M1303="Concluída com atraso",1,0)),0)</f>
        <v>0</v>
      </c>
      <c r="BB1303" s="18">
        <f>IF($E1303=AF!$D$6,IF($M1303="Atrasada",2,IF($M1303="Concluída com atraso",1,0)),0)</f>
        <v>0</v>
      </c>
      <c r="BC1303" s="18">
        <v>1.2970000000000001E-2</v>
      </c>
      <c r="BD1303" s="18">
        <f t="shared" si="461"/>
        <v>1.2970000000000001E-2</v>
      </c>
      <c r="BE1303" s="18">
        <f t="shared" si="461"/>
        <v>1.2970000000000001E-2</v>
      </c>
      <c r="BF1303" s="18" t="str">
        <f t="shared" si="455"/>
        <v/>
      </c>
      <c r="BN1303" s="18" t="str">
        <f t="shared" si="456"/>
        <v>s</v>
      </c>
    </row>
    <row r="1304" spans="3:66" ht="50.1" customHeight="1" thickTop="1" thickBot="1" x14ac:dyDescent="0.3">
      <c r="C1304" s="46"/>
      <c r="D1304" s="46"/>
      <c r="E1304" s="46"/>
      <c r="F1304" s="122"/>
      <c r="G1304" s="122"/>
      <c r="H1304" s="78" t="str">
        <f t="shared" si="457"/>
        <v/>
      </c>
      <c r="I1304" s="78" t="str">
        <f t="shared" si="458"/>
        <v/>
      </c>
      <c r="J1304" s="16"/>
      <c r="K1304" s="46" t="str">
        <f t="shared" si="459"/>
        <v/>
      </c>
      <c r="L1304" s="16"/>
      <c r="M1304" s="16"/>
      <c r="N1304" s="46"/>
      <c r="O1304" s="47" t="str">
        <f t="shared" si="462"/>
        <v/>
      </c>
      <c r="P1304" s="47"/>
      <c r="Q1304" s="48" t="str">
        <f>IFERROR(VLOOKUP(E1304,Funcionários!$C$8:$E$207,3,FALSE),"")</f>
        <v/>
      </c>
      <c r="R1304" s="47"/>
      <c r="S1304" s="49" t="str">
        <f t="shared" si="463"/>
        <v/>
      </c>
      <c r="T1304" s="49">
        <v>1.298E-2</v>
      </c>
      <c r="U1304" s="48" t="str">
        <f>IF(Funcionários!C1305=0,"",Funcionários!C1305)</f>
        <v/>
      </c>
      <c r="V1304" s="50">
        <f>IF(U1304="",0,IF(COUNTIFS($E$7:$E$3006,U1304,$I$7:$I$3006,'RC'!$E$6)=0,0,COUNTIFS($M$7:$M$3006,"Concluída no prazo",$E$7:$E$3006,U1304,$I$7:$I$3006,'RC'!$E$6)/COUNTIFS($E$7:$E$3006,U1304,$I$7:$I$3006,'RC'!$E$6)))</f>
        <v>0</v>
      </c>
      <c r="W1304" s="49">
        <f>SUMIFS($J$7:$J$3006,$E$7:$E$3006,U1304,$I$7:$I$3006,'RC'!$E$6)+SUMIFS($L$7:$L$3006,$E$7:$E$3006,U1304,$I$7:$I$3006,'RC'!$E$6)</f>
        <v>0</v>
      </c>
      <c r="X1304" s="48">
        <f>COUNTIFS($E$7:$E$3006,U1304,$I$7:$I$3006,'RC'!$E$6)</f>
        <v>0</v>
      </c>
      <c r="Y1304" s="48"/>
      <c r="Z1304" s="51" t="str">
        <f>IF(AQ1304='RC'!$E$6,AC1304*1000+AD1304,"")</f>
        <v/>
      </c>
      <c r="AA1304" s="51" t="str">
        <f>IF(AB1304="","",IF(AQ1304='RC'!$E$6,AC1304*1000-AD1304,""))</f>
        <v/>
      </c>
      <c r="AB1304" s="48" t="str">
        <f>IFERROR(VLOOKUP(E1304,Funcionários!$C$8:$E$207,3,FALSE),"")</f>
        <v/>
      </c>
      <c r="AC1304" s="50" t="str">
        <f>IF(AB1304="","",IF(COUNTIFS($AB$7:$AB$3006,AB1304,$AQ$7:$AQ$3006,'RC'!$E$6)=0,"",COUNTIFS($M$7:$M$3006,"Concluída no prazo",$AB$7:$AB$3006,AB1304,$AQ$7:$AQ$3006,'RC'!$E$6)/COUNTIFS($AB$7:$AB$3006,AB1304,$AQ$7:$AQ$3006,'RC'!$E$6)))</f>
        <v/>
      </c>
      <c r="AD1304" s="48">
        <f>SUMIF($AQ$7:$AQ$3006,'RC'!$E$6,$J$7:$J$3006)+SUMIF($AQ$7:$AQ$3006,'RC'!$E$6,$L$7:$L$3006)</f>
        <v>21</v>
      </c>
      <c r="AF1304" s="48">
        <v>3.7029999999995997E-2</v>
      </c>
      <c r="AG1304" s="48">
        <f>IF(OR(AQ1304="",AQ1304&lt;&gt;'RC'!$E$6,AB1304&lt;&gt;'RC'!$D$21),0,1)</f>
        <v>0</v>
      </c>
      <c r="AH1304" s="48">
        <f t="shared" si="460"/>
        <v>3.7029999999995997E-2</v>
      </c>
      <c r="AI1304" s="48" t="str">
        <f t="shared" si="442"/>
        <v/>
      </c>
      <c r="AJ1304" s="48" t="str">
        <f t="shared" si="443"/>
        <v/>
      </c>
      <c r="AK1304" s="52" t="str">
        <f t="shared" si="444"/>
        <v/>
      </c>
      <c r="AL1304" s="52" t="str">
        <f t="shared" si="445"/>
        <v/>
      </c>
      <c r="AM1304" s="48" t="str">
        <f t="shared" si="446"/>
        <v/>
      </c>
      <c r="AN1304" s="48" t="str">
        <f t="shared" si="447"/>
        <v/>
      </c>
      <c r="AP1304" s="18" t="str">
        <f t="shared" si="448"/>
        <v/>
      </c>
      <c r="AQ1304" s="18" t="str">
        <f t="shared" si="449"/>
        <v/>
      </c>
      <c r="AR1304" s="18">
        <v>3.703E-2</v>
      </c>
      <c r="AS1304" s="18">
        <f>IF(AF!$D$27="Todos",1,IF(M1304=AF!$D$27,1,0))</f>
        <v>1</v>
      </c>
      <c r="AT1304" s="53">
        <f>IF(AND(E1304=AF!$D$6,OR(LT!M1304=AF!$D$27,AF!$D$27="Todos"),OR(AP1304=AF!$E$8,AQ1304=AF!$E$8)),AR1304+AS1304,0)</f>
        <v>0</v>
      </c>
      <c r="AU1304" s="18" t="str">
        <f t="shared" si="450"/>
        <v/>
      </c>
      <c r="AV1304" s="54" t="str">
        <f t="shared" si="451"/>
        <v/>
      </c>
      <c r="AW1304" s="54" t="str">
        <f t="shared" si="452"/>
        <v/>
      </c>
      <c r="AX1304" s="18" t="str">
        <f t="shared" si="453"/>
        <v/>
      </c>
      <c r="AY1304" s="18" t="str">
        <f t="shared" si="454"/>
        <v/>
      </c>
      <c r="BA1304" s="18">
        <f>IF($E1304=AF!$D$6,IF($M1304="Concluída no prazo",2,IF($M1304="Concluída com atraso",1,0)),0)</f>
        <v>0</v>
      </c>
      <c r="BB1304" s="18">
        <f>IF($E1304=AF!$D$6,IF($M1304="Atrasada",2,IF($M1304="Concluída com atraso",1,0)),0)</f>
        <v>0</v>
      </c>
      <c r="BC1304" s="18">
        <v>1.298E-2</v>
      </c>
      <c r="BD1304" s="18">
        <f t="shared" si="461"/>
        <v>1.298E-2</v>
      </c>
      <c r="BE1304" s="18">
        <f t="shared" si="461"/>
        <v>1.298E-2</v>
      </c>
      <c r="BF1304" s="18" t="str">
        <f t="shared" si="455"/>
        <v/>
      </c>
      <c r="BN1304" s="18" t="str">
        <f t="shared" si="456"/>
        <v>s</v>
      </c>
    </row>
    <row r="1305" spans="3:66" ht="50.1" customHeight="1" thickTop="1" thickBot="1" x14ac:dyDescent="0.3">
      <c r="C1305" s="46"/>
      <c r="D1305" s="46"/>
      <c r="E1305" s="46"/>
      <c r="F1305" s="122"/>
      <c r="G1305" s="122"/>
      <c r="H1305" s="78" t="str">
        <f t="shared" si="457"/>
        <v/>
      </c>
      <c r="I1305" s="78" t="str">
        <f t="shared" si="458"/>
        <v/>
      </c>
      <c r="J1305" s="16"/>
      <c r="K1305" s="46" t="str">
        <f t="shared" si="459"/>
        <v/>
      </c>
      <c r="L1305" s="16"/>
      <c r="M1305" s="16"/>
      <c r="N1305" s="46"/>
      <c r="O1305" s="47" t="str">
        <f t="shared" si="462"/>
        <v/>
      </c>
      <c r="P1305" s="47"/>
      <c r="Q1305" s="48" t="str">
        <f>IFERROR(VLOOKUP(E1305,Funcionários!$C$8:$E$207,3,FALSE),"")</f>
        <v/>
      </c>
      <c r="R1305" s="47"/>
      <c r="S1305" s="49" t="str">
        <f t="shared" si="463"/>
        <v/>
      </c>
      <c r="T1305" s="49">
        <v>1.299E-2</v>
      </c>
      <c r="U1305" s="48" t="str">
        <f>IF(Funcionários!C1306=0,"",Funcionários!C1306)</f>
        <v/>
      </c>
      <c r="V1305" s="50">
        <f>IF(U1305="",0,IF(COUNTIFS($E$7:$E$3006,U1305,$I$7:$I$3006,'RC'!$E$6)=0,0,COUNTIFS($M$7:$M$3006,"Concluída no prazo",$E$7:$E$3006,U1305,$I$7:$I$3006,'RC'!$E$6)/COUNTIFS($E$7:$E$3006,U1305,$I$7:$I$3006,'RC'!$E$6)))</f>
        <v>0</v>
      </c>
      <c r="W1305" s="49">
        <f>SUMIFS($J$7:$J$3006,$E$7:$E$3006,U1305,$I$7:$I$3006,'RC'!$E$6)+SUMIFS($L$7:$L$3006,$E$7:$E$3006,U1305,$I$7:$I$3006,'RC'!$E$6)</f>
        <v>0</v>
      </c>
      <c r="X1305" s="48">
        <f>COUNTIFS($E$7:$E$3006,U1305,$I$7:$I$3006,'RC'!$E$6)</f>
        <v>0</v>
      </c>
      <c r="Y1305" s="48"/>
      <c r="Z1305" s="51" t="str">
        <f>IF(AQ1305='RC'!$E$6,AC1305*1000+AD1305,"")</f>
        <v/>
      </c>
      <c r="AA1305" s="51" t="str">
        <f>IF(AB1305="","",IF(AQ1305='RC'!$E$6,AC1305*1000-AD1305,""))</f>
        <v/>
      </c>
      <c r="AB1305" s="48" t="str">
        <f>IFERROR(VLOOKUP(E1305,Funcionários!$C$8:$E$207,3,FALSE),"")</f>
        <v/>
      </c>
      <c r="AC1305" s="50" t="str">
        <f>IF(AB1305="","",IF(COUNTIFS($AB$7:$AB$3006,AB1305,$AQ$7:$AQ$3006,'RC'!$E$6)=0,"",COUNTIFS($M$7:$M$3006,"Concluída no prazo",$AB$7:$AB$3006,AB1305,$AQ$7:$AQ$3006,'RC'!$E$6)/COUNTIFS($AB$7:$AB$3006,AB1305,$AQ$7:$AQ$3006,'RC'!$E$6)))</f>
        <v/>
      </c>
      <c r="AD1305" s="48">
        <f>SUMIF($AQ$7:$AQ$3006,'RC'!$E$6,$J$7:$J$3006)+SUMIF($AQ$7:$AQ$3006,'RC'!$E$6,$L$7:$L$3006)</f>
        <v>21</v>
      </c>
      <c r="AF1305" s="48">
        <v>3.7019999999996001E-2</v>
      </c>
      <c r="AG1305" s="48">
        <f>IF(OR(AQ1305="",AQ1305&lt;&gt;'RC'!$E$6,AB1305&lt;&gt;'RC'!$D$21),0,1)</f>
        <v>0</v>
      </c>
      <c r="AH1305" s="48">
        <f t="shared" si="460"/>
        <v>3.7019999999996001E-2</v>
      </c>
      <c r="AI1305" s="48" t="str">
        <f t="shared" si="442"/>
        <v/>
      </c>
      <c r="AJ1305" s="48" t="str">
        <f t="shared" si="443"/>
        <v/>
      </c>
      <c r="AK1305" s="52" t="str">
        <f t="shared" si="444"/>
        <v/>
      </c>
      <c r="AL1305" s="52" t="str">
        <f t="shared" si="445"/>
        <v/>
      </c>
      <c r="AM1305" s="48" t="str">
        <f t="shared" si="446"/>
        <v/>
      </c>
      <c r="AN1305" s="48" t="str">
        <f t="shared" si="447"/>
        <v/>
      </c>
      <c r="AP1305" s="18" t="str">
        <f t="shared" si="448"/>
        <v/>
      </c>
      <c r="AQ1305" s="18" t="str">
        <f t="shared" si="449"/>
        <v/>
      </c>
      <c r="AR1305" s="18">
        <v>3.7019999999999997E-2</v>
      </c>
      <c r="AS1305" s="18">
        <f>IF(AF!$D$27="Todos",1,IF(M1305=AF!$D$27,1,0))</f>
        <v>1</v>
      </c>
      <c r="AT1305" s="53">
        <f>IF(AND(E1305=AF!$D$6,OR(LT!M1305=AF!$D$27,AF!$D$27="Todos"),OR(AP1305=AF!$E$8,AQ1305=AF!$E$8)),AR1305+AS1305,0)</f>
        <v>0</v>
      </c>
      <c r="AU1305" s="18" t="str">
        <f t="shared" si="450"/>
        <v/>
      </c>
      <c r="AV1305" s="54" t="str">
        <f t="shared" si="451"/>
        <v/>
      </c>
      <c r="AW1305" s="54" t="str">
        <f t="shared" si="452"/>
        <v/>
      </c>
      <c r="AX1305" s="18" t="str">
        <f t="shared" si="453"/>
        <v/>
      </c>
      <c r="AY1305" s="18" t="str">
        <f t="shared" si="454"/>
        <v/>
      </c>
      <c r="BA1305" s="18">
        <f>IF($E1305=AF!$D$6,IF($M1305="Concluída no prazo",2,IF($M1305="Concluída com atraso",1,0)),0)</f>
        <v>0</v>
      </c>
      <c r="BB1305" s="18">
        <f>IF($E1305=AF!$D$6,IF($M1305="Atrasada",2,IF($M1305="Concluída com atraso",1,0)),0)</f>
        <v>0</v>
      </c>
      <c r="BC1305" s="18">
        <v>1.299E-2</v>
      </c>
      <c r="BD1305" s="18">
        <f t="shared" si="461"/>
        <v>1.299E-2</v>
      </c>
      <c r="BE1305" s="18">
        <f t="shared" si="461"/>
        <v>1.299E-2</v>
      </c>
      <c r="BF1305" s="18" t="str">
        <f t="shared" si="455"/>
        <v/>
      </c>
      <c r="BN1305" s="18" t="str">
        <f t="shared" si="456"/>
        <v>s</v>
      </c>
    </row>
    <row r="1306" spans="3:66" ht="50.1" customHeight="1" thickTop="1" thickBot="1" x14ac:dyDescent="0.3">
      <c r="C1306" s="46"/>
      <c r="D1306" s="46"/>
      <c r="E1306" s="46"/>
      <c r="F1306" s="122"/>
      <c r="G1306" s="122"/>
      <c r="H1306" s="78" t="str">
        <f t="shared" si="457"/>
        <v/>
      </c>
      <c r="I1306" s="78" t="str">
        <f t="shared" si="458"/>
        <v/>
      </c>
      <c r="J1306" s="16"/>
      <c r="K1306" s="46" t="str">
        <f t="shared" si="459"/>
        <v/>
      </c>
      <c r="L1306" s="16"/>
      <c r="M1306" s="16"/>
      <c r="N1306" s="46"/>
      <c r="O1306" s="47" t="str">
        <f t="shared" si="462"/>
        <v/>
      </c>
      <c r="P1306" s="47"/>
      <c r="Q1306" s="48" t="str">
        <f>IFERROR(VLOOKUP(E1306,Funcionários!$C$8:$E$207,3,FALSE),"")</f>
        <v/>
      </c>
      <c r="R1306" s="47"/>
      <c r="S1306" s="49" t="str">
        <f t="shared" si="463"/>
        <v/>
      </c>
      <c r="T1306" s="49">
        <v>1.2999999999999999E-2</v>
      </c>
      <c r="U1306" s="48" t="str">
        <f>IF(Funcionários!C1307=0,"",Funcionários!C1307)</f>
        <v/>
      </c>
      <c r="V1306" s="50">
        <f>IF(U1306="",0,IF(COUNTIFS($E$7:$E$3006,U1306,$I$7:$I$3006,'RC'!$E$6)=0,0,COUNTIFS($M$7:$M$3006,"Concluída no prazo",$E$7:$E$3006,U1306,$I$7:$I$3006,'RC'!$E$6)/COUNTIFS($E$7:$E$3006,U1306,$I$7:$I$3006,'RC'!$E$6)))</f>
        <v>0</v>
      </c>
      <c r="W1306" s="49">
        <f>SUMIFS($J$7:$J$3006,$E$7:$E$3006,U1306,$I$7:$I$3006,'RC'!$E$6)+SUMIFS($L$7:$L$3006,$E$7:$E$3006,U1306,$I$7:$I$3006,'RC'!$E$6)</f>
        <v>0</v>
      </c>
      <c r="X1306" s="48">
        <f>COUNTIFS($E$7:$E$3006,U1306,$I$7:$I$3006,'RC'!$E$6)</f>
        <v>0</v>
      </c>
      <c r="Y1306" s="48"/>
      <c r="Z1306" s="51" t="str">
        <f>IF(AQ1306='RC'!$E$6,AC1306*1000+AD1306,"")</f>
        <v/>
      </c>
      <c r="AA1306" s="51" t="str">
        <f>IF(AB1306="","",IF(AQ1306='RC'!$E$6,AC1306*1000-AD1306,""))</f>
        <v/>
      </c>
      <c r="AB1306" s="48" t="str">
        <f>IFERROR(VLOOKUP(E1306,Funcionários!$C$8:$E$207,3,FALSE),"")</f>
        <v/>
      </c>
      <c r="AC1306" s="50" t="str">
        <f>IF(AB1306="","",IF(COUNTIFS($AB$7:$AB$3006,AB1306,$AQ$7:$AQ$3006,'RC'!$E$6)=0,"",COUNTIFS($M$7:$M$3006,"Concluída no prazo",$AB$7:$AB$3006,AB1306,$AQ$7:$AQ$3006,'RC'!$E$6)/COUNTIFS($AB$7:$AB$3006,AB1306,$AQ$7:$AQ$3006,'RC'!$E$6)))</f>
        <v/>
      </c>
      <c r="AD1306" s="48">
        <f>SUMIF($AQ$7:$AQ$3006,'RC'!$E$6,$J$7:$J$3006)+SUMIF($AQ$7:$AQ$3006,'RC'!$E$6,$L$7:$L$3006)</f>
        <v>21</v>
      </c>
      <c r="AF1306" s="48">
        <v>3.7009999999995997E-2</v>
      </c>
      <c r="AG1306" s="48">
        <f>IF(OR(AQ1306="",AQ1306&lt;&gt;'RC'!$E$6,AB1306&lt;&gt;'RC'!$D$21),0,1)</f>
        <v>0</v>
      </c>
      <c r="AH1306" s="48">
        <f t="shared" si="460"/>
        <v>3.7009999999995997E-2</v>
      </c>
      <c r="AI1306" s="48" t="str">
        <f t="shared" si="442"/>
        <v/>
      </c>
      <c r="AJ1306" s="48" t="str">
        <f t="shared" si="443"/>
        <v/>
      </c>
      <c r="AK1306" s="52" t="str">
        <f t="shared" si="444"/>
        <v/>
      </c>
      <c r="AL1306" s="52" t="str">
        <f t="shared" si="445"/>
        <v/>
      </c>
      <c r="AM1306" s="48" t="str">
        <f t="shared" si="446"/>
        <v/>
      </c>
      <c r="AN1306" s="48" t="str">
        <f t="shared" si="447"/>
        <v/>
      </c>
      <c r="AP1306" s="18" t="str">
        <f t="shared" si="448"/>
        <v/>
      </c>
      <c r="AQ1306" s="18" t="str">
        <f t="shared" si="449"/>
        <v/>
      </c>
      <c r="AR1306" s="18">
        <v>3.7010000000000001E-2</v>
      </c>
      <c r="AS1306" s="18">
        <f>IF(AF!$D$27="Todos",1,IF(M1306=AF!$D$27,1,0))</f>
        <v>1</v>
      </c>
      <c r="AT1306" s="53">
        <f>IF(AND(E1306=AF!$D$6,OR(LT!M1306=AF!$D$27,AF!$D$27="Todos"),OR(AP1306=AF!$E$8,AQ1306=AF!$E$8)),AR1306+AS1306,0)</f>
        <v>0</v>
      </c>
      <c r="AU1306" s="18" t="str">
        <f t="shared" si="450"/>
        <v/>
      </c>
      <c r="AV1306" s="54" t="str">
        <f t="shared" si="451"/>
        <v/>
      </c>
      <c r="AW1306" s="54" t="str">
        <f t="shared" si="452"/>
        <v/>
      </c>
      <c r="AX1306" s="18" t="str">
        <f t="shared" si="453"/>
        <v/>
      </c>
      <c r="AY1306" s="18" t="str">
        <f t="shared" si="454"/>
        <v/>
      </c>
      <c r="BA1306" s="18">
        <f>IF($E1306=AF!$D$6,IF($M1306="Concluída no prazo",2,IF($M1306="Concluída com atraso",1,0)),0)</f>
        <v>0</v>
      </c>
      <c r="BB1306" s="18">
        <f>IF($E1306=AF!$D$6,IF($M1306="Atrasada",2,IF($M1306="Concluída com atraso",1,0)),0)</f>
        <v>0</v>
      </c>
      <c r="BC1306" s="18">
        <v>1.2999999999999999E-2</v>
      </c>
      <c r="BD1306" s="18">
        <f t="shared" si="461"/>
        <v>1.2999999999999999E-2</v>
      </c>
      <c r="BE1306" s="18">
        <f t="shared" si="461"/>
        <v>1.2999999999999999E-2</v>
      </c>
      <c r="BF1306" s="18" t="str">
        <f t="shared" si="455"/>
        <v/>
      </c>
      <c r="BN1306" s="18" t="str">
        <f t="shared" si="456"/>
        <v>s</v>
      </c>
    </row>
    <row r="1307" spans="3:66" ht="50.1" customHeight="1" thickTop="1" thickBot="1" x14ac:dyDescent="0.3">
      <c r="C1307" s="46"/>
      <c r="D1307" s="46"/>
      <c r="E1307" s="46"/>
      <c r="F1307" s="122"/>
      <c r="G1307" s="122"/>
      <c r="H1307" s="78" t="str">
        <f t="shared" si="457"/>
        <v/>
      </c>
      <c r="I1307" s="78" t="str">
        <f t="shared" si="458"/>
        <v/>
      </c>
      <c r="J1307" s="16"/>
      <c r="K1307" s="46" t="str">
        <f t="shared" si="459"/>
        <v/>
      </c>
      <c r="L1307" s="16"/>
      <c r="M1307" s="16"/>
      <c r="N1307" s="46"/>
      <c r="O1307" s="47" t="str">
        <f t="shared" si="462"/>
        <v/>
      </c>
      <c r="P1307" s="47"/>
      <c r="Q1307" s="48" t="str">
        <f>IFERROR(VLOOKUP(E1307,Funcionários!$C$8:$E$207,3,FALSE),"")</f>
        <v/>
      </c>
      <c r="R1307" s="47"/>
      <c r="S1307" s="49" t="str">
        <f t="shared" si="463"/>
        <v/>
      </c>
      <c r="T1307" s="49">
        <v>1.3010000000000001E-2</v>
      </c>
      <c r="U1307" s="48" t="str">
        <f>IF(Funcionários!C1308=0,"",Funcionários!C1308)</f>
        <v/>
      </c>
      <c r="V1307" s="50">
        <f>IF(U1307="",0,IF(COUNTIFS($E$7:$E$3006,U1307,$I$7:$I$3006,'RC'!$E$6)=0,0,COUNTIFS($M$7:$M$3006,"Concluída no prazo",$E$7:$E$3006,U1307,$I$7:$I$3006,'RC'!$E$6)/COUNTIFS($E$7:$E$3006,U1307,$I$7:$I$3006,'RC'!$E$6)))</f>
        <v>0</v>
      </c>
      <c r="W1307" s="49">
        <f>SUMIFS($J$7:$J$3006,$E$7:$E$3006,U1307,$I$7:$I$3006,'RC'!$E$6)+SUMIFS($L$7:$L$3006,$E$7:$E$3006,U1307,$I$7:$I$3006,'RC'!$E$6)</f>
        <v>0</v>
      </c>
      <c r="X1307" s="48">
        <f>COUNTIFS($E$7:$E$3006,U1307,$I$7:$I$3006,'RC'!$E$6)</f>
        <v>0</v>
      </c>
      <c r="Y1307" s="48"/>
      <c r="Z1307" s="51" t="str">
        <f>IF(AQ1307='RC'!$E$6,AC1307*1000+AD1307,"")</f>
        <v/>
      </c>
      <c r="AA1307" s="51" t="str">
        <f>IF(AB1307="","",IF(AQ1307='RC'!$E$6,AC1307*1000-AD1307,""))</f>
        <v/>
      </c>
      <c r="AB1307" s="48" t="str">
        <f>IFERROR(VLOOKUP(E1307,Funcionários!$C$8:$E$207,3,FALSE),"")</f>
        <v/>
      </c>
      <c r="AC1307" s="50" t="str">
        <f>IF(AB1307="","",IF(COUNTIFS($AB$7:$AB$3006,AB1307,$AQ$7:$AQ$3006,'RC'!$E$6)=0,"",COUNTIFS($M$7:$M$3006,"Concluída no prazo",$AB$7:$AB$3006,AB1307,$AQ$7:$AQ$3006,'RC'!$E$6)/COUNTIFS($AB$7:$AB$3006,AB1307,$AQ$7:$AQ$3006,'RC'!$E$6)))</f>
        <v/>
      </c>
      <c r="AD1307" s="48">
        <f>SUMIF($AQ$7:$AQ$3006,'RC'!$E$6,$J$7:$J$3006)+SUMIF($AQ$7:$AQ$3006,'RC'!$E$6,$L$7:$L$3006)</f>
        <v>21</v>
      </c>
      <c r="AF1307" s="48">
        <v>3.6999999999996001E-2</v>
      </c>
      <c r="AG1307" s="48">
        <f>IF(OR(AQ1307="",AQ1307&lt;&gt;'RC'!$E$6,AB1307&lt;&gt;'RC'!$D$21),0,1)</f>
        <v>0</v>
      </c>
      <c r="AH1307" s="48">
        <f t="shared" si="460"/>
        <v>3.6999999999996001E-2</v>
      </c>
      <c r="AI1307" s="48" t="str">
        <f t="shared" si="442"/>
        <v/>
      </c>
      <c r="AJ1307" s="48" t="str">
        <f t="shared" si="443"/>
        <v/>
      </c>
      <c r="AK1307" s="52" t="str">
        <f t="shared" si="444"/>
        <v/>
      </c>
      <c r="AL1307" s="52" t="str">
        <f t="shared" si="445"/>
        <v/>
      </c>
      <c r="AM1307" s="48" t="str">
        <f t="shared" si="446"/>
        <v/>
      </c>
      <c r="AN1307" s="48" t="str">
        <f t="shared" si="447"/>
        <v/>
      </c>
      <c r="AP1307" s="18" t="str">
        <f t="shared" si="448"/>
        <v/>
      </c>
      <c r="AQ1307" s="18" t="str">
        <f t="shared" si="449"/>
        <v/>
      </c>
      <c r="AR1307" s="18">
        <v>3.6999999999999998E-2</v>
      </c>
      <c r="AS1307" s="18">
        <f>IF(AF!$D$27="Todos",1,IF(M1307=AF!$D$27,1,0))</f>
        <v>1</v>
      </c>
      <c r="AT1307" s="53">
        <f>IF(AND(E1307=AF!$D$6,OR(LT!M1307=AF!$D$27,AF!$D$27="Todos"),OR(AP1307=AF!$E$8,AQ1307=AF!$E$8)),AR1307+AS1307,0)</f>
        <v>0</v>
      </c>
      <c r="AU1307" s="18" t="str">
        <f t="shared" si="450"/>
        <v/>
      </c>
      <c r="AV1307" s="54" t="str">
        <f t="shared" si="451"/>
        <v/>
      </c>
      <c r="AW1307" s="54" t="str">
        <f t="shared" si="452"/>
        <v/>
      </c>
      <c r="AX1307" s="18" t="str">
        <f t="shared" si="453"/>
        <v/>
      </c>
      <c r="AY1307" s="18" t="str">
        <f t="shared" si="454"/>
        <v/>
      </c>
      <c r="BA1307" s="18">
        <f>IF($E1307=AF!$D$6,IF($M1307="Concluída no prazo",2,IF($M1307="Concluída com atraso",1,0)),0)</f>
        <v>0</v>
      </c>
      <c r="BB1307" s="18">
        <f>IF($E1307=AF!$D$6,IF($M1307="Atrasada",2,IF($M1307="Concluída com atraso",1,0)),0)</f>
        <v>0</v>
      </c>
      <c r="BC1307" s="18">
        <v>1.3010000000000001E-2</v>
      </c>
      <c r="BD1307" s="18">
        <f t="shared" si="461"/>
        <v>1.3010000000000001E-2</v>
      </c>
      <c r="BE1307" s="18">
        <f t="shared" si="461"/>
        <v>1.3010000000000001E-2</v>
      </c>
      <c r="BF1307" s="18" t="str">
        <f t="shared" si="455"/>
        <v/>
      </c>
      <c r="BN1307" s="18" t="str">
        <f t="shared" si="456"/>
        <v>s</v>
      </c>
    </row>
    <row r="1308" spans="3:66" ht="50.1" customHeight="1" thickTop="1" thickBot="1" x14ac:dyDescent="0.3">
      <c r="C1308" s="46"/>
      <c r="D1308" s="46"/>
      <c r="E1308" s="46"/>
      <c r="F1308" s="122"/>
      <c r="G1308" s="122"/>
      <c r="H1308" s="78" t="str">
        <f t="shared" si="457"/>
        <v/>
      </c>
      <c r="I1308" s="78" t="str">
        <f t="shared" si="458"/>
        <v/>
      </c>
      <c r="J1308" s="16"/>
      <c r="K1308" s="46" t="str">
        <f t="shared" si="459"/>
        <v/>
      </c>
      <c r="L1308" s="16"/>
      <c r="M1308" s="16"/>
      <c r="N1308" s="46"/>
      <c r="O1308" s="47" t="str">
        <f t="shared" si="462"/>
        <v/>
      </c>
      <c r="P1308" s="47"/>
      <c r="Q1308" s="48" t="str">
        <f>IFERROR(VLOOKUP(E1308,Funcionários!$C$8:$E$207,3,FALSE),"")</f>
        <v/>
      </c>
      <c r="R1308" s="47"/>
      <c r="S1308" s="49" t="str">
        <f t="shared" si="463"/>
        <v/>
      </c>
      <c r="T1308" s="49">
        <v>1.302E-2</v>
      </c>
      <c r="U1308" s="48" t="str">
        <f>IF(Funcionários!C1309=0,"",Funcionários!C1309)</f>
        <v/>
      </c>
      <c r="V1308" s="50">
        <f>IF(U1308="",0,IF(COUNTIFS($E$7:$E$3006,U1308,$I$7:$I$3006,'RC'!$E$6)=0,0,COUNTIFS($M$7:$M$3006,"Concluída no prazo",$E$7:$E$3006,U1308,$I$7:$I$3006,'RC'!$E$6)/COUNTIFS($E$7:$E$3006,U1308,$I$7:$I$3006,'RC'!$E$6)))</f>
        <v>0</v>
      </c>
      <c r="W1308" s="49">
        <f>SUMIFS($J$7:$J$3006,$E$7:$E$3006,U1308,$I$7:$I$3006,'RC'!$E$6)+SUMIFS($L$7:$L$3006,$E$7:$E$3006,U1308,$I$7:$I$3006,'RC'!$E$6)</f>
        <v>0</v>
      </c>
      <c r="X1308" s="48">
        <f>COUNTIFS($E$7:$E$3006,U1308,$I$7:$I$3006,'RC'!$E$6)</f>
        <v>0</v>
      </c>
      <c r="Y1308" s="48"/>
      <c r="Z1308" s="51" t="str">
        <f>IF(AQ1308='RC'!$E$6,AC1308*1000+AD1308,"")</f>
        <v/>
      </c>
      <c r="AA1308" s="51" t="str">
        <f>IF(AB1308="","",IF(AQ1308='RC'!$E$6,AC1308*1000-AD1308,""))</f>
        <v/>
      </c>
      <c r="AB1308" s="48" t="str">
        <f>IFERROR(VLOOKUP(E1308,Funcionários!$C$8:$E$207,3,FALSE),"")</f>
        <v/>
      </c>
      <c r="AC1308" s="50" t="str">
        <f>IF(AB1308="","",IF(COUNTIFS($AB$7:$AB$3006,AB1308,$AQ$7:$AQ$3006,'RC'!$E$6)=0,"",COUNTIFS($M$7:$M$3006,"Concluída no prazo",$AB$7:$AB$3006,AB1308,$AQ$7:$AQ$3006,'RC'!$E$6)/COUNTIFS($AB$7:$AB$3006,AB1308,$AQ$7:$AQ$3006,'RC'!$E$6)))</f>
        <v/>
      </c>
      <c r="AD1308" s="48">
        <f>SUMIF($AQ$7:$AQ$3006,'RC'!$E$6,$J$7:$J$3006)+SUMIF($AQ$7:$AQ$3006,'RC'!$E$6,$L$7:$L$3006)</f>
        <v>21</v>
      </c>
      <c r="AF1308" s="48">
        <v>3.6989999999995998E-2</v>
      </c>
      <c r="AG1308" s="48">
        <f>IF(OR(AQ1308="",AQ1308&lt;&gt;'RC'!$E$6,AB1308&lt;&gt;'RC'!$D$21),0,1)</f>
        <v>0</v>
      </c>
      <c r="AH1308" s="48">
        <f t="shared" si="460"/>
        <v>3.6989999999995998E-2</v>
      </c>
      <c r="AI1308" s="48" t="str">
        <f t="shared" si="442"/>
        <v/>
      </c>
      <c r="AJ1308" s="48" t="str">
        <f t="shared" si="443"/>
        <v/>
      </c>
      <c r="AK1308" s="52" t="str">
        <f t="shared" si="444"/>
        <v/>
      </c>
      <c r="AL1308" s="52" t="str">
        <f t="shared" si="445"/>
        <v/>
      </c>
      <c r="AM1308" s="48" t="str">
        <f t="shared" si="446"/>
        <v/>
      </c>
      <c r="AN1308" s="48" t="str">
        <f t="shared" si="447"/>
        <v/>
      </c>
      <c r="AP1308" s="18" t="str">
        <f t="shared" si="448"/>
        <v/>
      </c>
      <c r="AQ1308" s="18" t="str">
        <f t="shared" si="449"/>
        <v/>
      </c>
      <c r="AR1308" s="18">
        <v>3.6990000000000002E-2</v>
      </c>
      <c r="AS1308" s="18">
        <f>IF(AF!$D$27="Todos",1,IF(M1308=AF!$D$27,1,0))</f>
        <v>1</v>
      </c>
      <c r="AT1308" s="53">
        <f>IF(AND(E1308=AF!$D$6,OR(LT!M1308=AF!$D$27,AF!$D$27="Todos"),OR(AP1308=AF!$E$8,AQ1308=AF!$E$8)),AR1308+AS1308,0)</f>
        <v>0</v>
      </c>
      <c r="AU1308" s="18" t="str">
        <f t="shared" si="450"/>
        <v/>
      </c>
      <c r="AV1308" s="54" t="str">
        <f t="shared" si="451"/>
        <v/>
      </c>
      <c r="AW1308" s="54" t="str">
        <f t="shared" si="452"/>
        <v/>
      </c>
      <c r="AX1308" s="18" t="str">
        <f t="shared" si="453"/>
        <v/>
      </c>
      <c r="AY1308" s="18" t="str">
        <f t="shared" si="454"/>
        <v/>
      </c>
      <c r="BA1308" s="18">
        <f>IF($E1308=AF!$D$6,IF($M1308="Concluída no prazo",2,IF($M1308="Concluída com atraso",1,0)),0)</f>
        <v>0</v>
      </c>
      <c r="BB1308" s="18">
        <f>IF($E1308=AF!$D$6,IF($M1308="Atrasada",2,IF($M1308="Concluída com atraso",1,0)),0)</f>
        <v>0</v>
      </c>
      <c r="BC1308" s="18">
        <v>1.302E-2</v>
      </c>
      <c r="BD1308" s="18">
        <f t="shared" si="461"/>
        <v>1.302E-2</v>
      </c>
      <c r="BE1308" s="18">
        <f t="shared" si="461"/>
        <v>1.302E-2</v>
      </c>
      <c r="BF1308" s="18" t="str">
        <f t="shared" si="455"/>
        <v/>
      </c>
      <c r="BN1308" s="18" t="str">
        <f t="shared" si="456"/>
        <v>s</v>
      </c>
    </row>
    <row r="1309" spans="3:66" ht="50.1" customHeight="1" thickTop="1" thickBot="1" x14ac:dyDescent="0.3">
      <c r="C1309" s="46"/>
      <c r="D1309" s="46"/>
      <c r="E1309" s="46"/>
      <c r="F1309" s="122"/>
      <c r="G1309" s="122"/>
      <c r="H1309" s="78" t="str">
        <f t="shared" si="457"/>
        <v/>
      </c>
      <c r="I1309" s="78" t="str">
        <f t="shared" si="458"/>
        <v/>
      </c>
      <c r="J1309" s="16"/>
      <c r="K1309" s="46" t="str">
        <f t="shared" si="459"/>
        <v/>
      </c>
      <c r="L1309" s="16"/>
      <c r="M1309" s="16"/>
      <c r="N1309" s="46"/>
      <c r="O1309" s="47" t="str">
        <f t="shared" si="462"/>
        <v/>
      </c>
      <c r="P1309" s="47"/>
      <c r="Q1309" s="48" t="str">
        <f>IFERROR(VLOOKUP(E1309,Funcionários!$C$8:$E$207,3,FALSE),"")</f>
        <v/>
      </c>
      <c r="R1309" s="47"/>
      <c r="S1309" s="49" t="str">
        <f t="shared" si="463"/>
        <v/>
      </c>
      <c r="T1309" s="49">
        <v>1.303E-2</v>
      </c>
      <c r="U1309" s="48" t="str">
        <f>IF(Funcionários!C1310=0,"",Funcionários!C1310)</f>
        <v/>
      </c>
      <c r="V1309" s="50">
        <f>IF(U1309="",0,IF(COUNTIFS($E$7:$E$3006,U1309,$I$7:$I$3006,'RC'!$E$6)=0,0,COUNTIFS($M$7:$M$3006,"Concluída no prazo",$E$7:$E$3006,U1309,$I$7:$I$3006,'RC'!$E$6)/COUNTIFS($E$7:$E$3006,U1309,$I$7:$I$3006,'RC'!$E$6)))</f>
        <v>0</v>
      </c>
      <c r="W1309" s="49">
        <f>SUMIFS($J$7:$J$3006,$E$7:$E$3006,U1309,$I$7:$I$3006,'RC'!$E$6)+SUMIFS($L$7:$L$3006,$E$7:$E$3006,U1309,$I$7:$I$3006,'RC'!$E$6)</f>
        <v>0</v>
      </c>
      <c r="X1309" s="48">
        <f>COUNTIFS($E$7:$E$3006,U1309,$I$7:$I$3006,'RC'!$E$6)</f>
        <v>0</v>
      </c>
      <c r="Y1309" s="48"/>
      <c r="Z1309" s="51" t="str">
        <f>IF(AQ1309='RC'!$E$6,AC1309*1000+AD1309,"")</f>
        <v/>
      </c>
      <c r="AA1309" s="51" t="str">
        <f>IF(AB1309="","",IF(AQ1309='RC'!$E$6,AC1309*1000-AD1309,""))</f>
        <v/>
      </c>
      <c r="AB1309" s="48" t="str">
        <f>IFERROR(VLOOKUP(E1309,Funcionários!$C$8:$E$207,3,FALSE),"")</f>
        <v/>
      </c>
      <c r="AC1309" s="50" t="str">
        <f>IF(AB1309="","",IF(COUNTIFS($AB$7:$AB$3006,AB1309,$AQ$7:$AQ$3006,'RC'!$E$6)=0,"",COUNTIFS($M$7:$M$3006,"Concluída no prazo",$AB$7:$AB$3006,AB1309,$AQ$7:$AQ$3006,'RC'!$E$6)/COUNTIFS($AB$7:$AB$3006,AB1309,$AQ$7:$AQ$3006,'RC'!$E$6)))</f>
        <v/>
      </c>
      <c r="AD1309" s="48">
        <f>SUMIF($AQ$7:$AQ$3006,'RC'!$E$6,$J$7:$J$3006)+SUMIF($AQ$7:$AQ$3006,'RC'!$E$6,$L$7:$L$3006)</f>
        <v>21</v>
      </c>
      <c r="AF1309" s="48">
        <v>3.6979999999996002E-2</v>
      </c>
      <c r="AG1309" s="48">
        <f>IF(OR(AQ1309="",AQ1309&lt;&gt;'RC'!$E$6,AB1309&lt;&gt;'RC'!$D$21),0,1)</f>
        <v>0</v>
      </c>
      <c r="AH1309" s="48">
        <f t="shared" si="460"/>
        <v>3.6979999999996002E-2</v>
      </c>
      <c r="AI1309" s="48" t="str">
        <f t="shared" si="442"/>
        <v/>
      </c>
      <c r="AJ1309" s="48" t="str">
        <f t="shared" si="443"/>
        <v/>
      </c>
      <c r="AK1309" s="52" t="str">
        <f t="shared" si="444"/>
        <v/>
      </c>
      <c r="AL1309" s="52" t="str">
        <f t="shared" si="445"/>
        <v/>
      </c>
      <c r="AM1309" s="48" t="str">
        <f t="shared" si="446"/>
        <v/>
      </c>
      <c r="AN1309" s="48" t="str">
        <f t="shared" si="447"/>
        <v/>
      </c>
      <c r="AP1309" s="18" t="str">
        <f t="shared" si="448"/>
        <v/>
      </c>
      <c r="AQ1309" s="18" t="str">
        <f t="shared" si="449"/>
        <v/>
      </c>
      <c r="AR1309" s="18">
        <v>3.6979999999999999E-2</v>
      </c>
      <c r="AS1309" s="18">
        <f>IF(AF!$D$27="Todos",1,IF(M1309=AF!$D$27,1,0))</f>
        <v>1</v>
      </c>
      <c r="AT1309" s="53">
        <f>IF(AND(E1309=AF!$D$6,OR(LT!M1309=AF!$D$27,AF!$D$27="Todos"),OR(AP1309=AF!$E$8,AQ1309=AF!$E$8)),AR1309+AS1309,0)</f>
        <v>0</v>
      </c>
      <c r="AU1309" s="18" t="str">
        <f t="shared" si="450"/>
        <v/>
      </c>
      <c r="AV1309" s="54" t="str">
        <f t="shared" si="451"/>
        <v/>
      </c>
      <c r="AW1309" s="54" t="str">
        <f t="shared" si="452"/>
        <v/>
      </c>
      <c r="AX1309" s="18" t="str">
        <f t="shared" si="453"/>
        <v/>
      </c>
      <c r="AY1309" s="18" t="str">
        <f t="shared" si="454"/>
        <v/>
      </c>
      <c r="BA1309" s="18">
        <f>IF($E1309=AF!$D$6,IF($M1309="Concluída no prazo",2,IF($M1309="Concluída com atraso",1,0)),0)</f>
        <v>0</v>
      </c>
      <c r="BB1309" s="18">
        <f>IF($E1309=AF!$D$6,IF($M1309="Atrasada",2,IF($M1309="Concluída com atraso",1,0)),0)</f>
        <v>0</v>
      </c>
      <c r="BC1309" s="18">
        <v>1.303E-2</v>
      </c>
      <c r="BD1309" s="18">
        <f t="shared" si="461"/>
        <v>1.303E-2</v>
      </c>
      <c r="BE1309" s="18">
        <f t="shared" si="461"/>
        <v>1.303E-2</v>
      </c>
      <c r="BF1309" s="18" t="str">
        <f t="shared" si="455"/>
        <v/>
      </c>
      <c r="BN1309" s="18" t="str">
        <f t="shared" si="456"/>
        <v>s</v>
      </c>
    </row>
    <row r="1310" spans="3:66" ht="50.1" customHeight="1" thickTop="1" thickBot="1" x14ac:dyDescent="0.3">
      <c r="C1310" s="46"/>
      <c r="D1310" s="46"/>
      <c r="E1310" s="46"/>
      <c r="F1310" s="122"/>
      <c r="G1310" s="122"/>
      <c r="H1310" s="78" t="str">
        <f t="shared" si="457"/>
        <v/>
      </c>
      <c r="I1310" s="78" t="str">
        <f t="shared" si="458"/>
        <v/>
      </c>
      <c r="J1310" s="16"/>
      <c r="K1310" s="46" t="str">
        <f t="shared" si="459"/>
        <v/>
      </c>
      <c r="L1310" s="16"/>
      <c r="M1310" s="16"/>
      <c r="N1310" s="46"/>
      <c r="O1310" s="47" t="str">
        <f t="shared" si="462"/>
        <v/>
      </c>
      <c r="P1310" s="47"/>
      <c r="Q1310" s="48" t="str">
        <f>IFERROR(VLOOKUP(E1310,Funcionários!$C$8:$E$207,3,FALSE),"")</f>
        <v/>
      </c>
      <c r="R1310" s="47"/>
      <c r="S1310" s="49" t="str">
        <f t="shared" si="463"/>
        <v/>
      </c>
      <c r="T1310" s="49">
        <v>1.304E-2</v>
      </c>
      <c r="U1310" s="48" t="str">
        <f>IF(Funcionários!C1311=0,"",Funcionários!C1311)</f>
        <v/>
      </c>
      <c r="V1310" s="50">
        <f>IF(U1310="",0,IF(COUNTIFS($E$7:$E$3006,U1310,$I$7:$I$3006,'RC'!$E$6)=0,0,COUNTIFS($M$7:$M$3006,"Concluída no prazo",$E$7:$E$3006,U1310,$I$7:$I$3006,'RC'!$E$6)/COUNTIFS($E$7:$E$3006,U1310,$I$7:$I$3006,'RC'!$E$6)))</f>
        <v>0</v>
      </c>
      <c r="W1310" s="49">
        <f>SUMIFS($J$7:$J$3006,$E$7:$E$3006,U1310,$I$7:$I$3006,'RC'!$E$6)+SUMIFS($L$7:$L$3006,$E$7:$E$3006,U1310,$I$7:$I$3006,'RC'!$E$6)</f>
        <v>0</v>
      </c>
      <c r="X1310" s="48">
        <f>COUNTIFS($E$7:$E$3006,U1310,$I$7:$I$3006,'RC'!$E$6)</f>
        <v>0</v>
      </c>
      <c r="Y1310" s="48"/>
      <c r="Z1310" s="51" t="str">
        <f>IF(AQ1310='RC'!$E$6,AC1310*1000+AD1310,"")</f>
        <v/>
      </c>
      <c r="AA1310" s="51" t="str">
        <f>IF(AB1310="","",IF(AQ1310='RC'!$E$6,AC1310*1000-AD1310,""))</f>
        <v/>
      </c>
      <c r="AB1310" s="48" t="str">
        <f>IFERROR(VLOOKUP(E1310,Funcionários!$C$8:$E$207,3,FALSE),"")</f>
        <v/>
      </c>
      <c r="AC1310" s="50" t="str">
        <f>IF(AB1310="","",IF(COUNTIFS($AB$7:$AB$3006,AB1310,$AQ$7:$AQ$3006,'RC'!$E$6)=0,"",COUNTIFS($M$7:$M$3006,"Concluída no prazo",$AB$7:$AB$3006,AB1310,$AQ$7:$AQ$3006,'RC'!$E$6)/COUNTIFS($AB$7:$AB$3006,AB1310,$AQ$7:$AQ$3006,'RC'!$E$6)))</f>
        <v/>
      </c>
      <c r="AD1310" s="48">
        <f>SUMIF($AQ$7:$AQ$3006,'RC'!$E$6,$J$7:$J$3006)+SUMIF($AQ$7:$AQ$3006,'RC'!$E$6,$L$7:$L$3006)</f>
        <v>21</v>
      </c>
      <c r="AF1310" s="48">
        <v>3.6969999999995999E-2</v>
      </c>
      <c r="AG1310" s="48">
        <f>IF(OR(AQ1310="",AQ1310&lt;&gt;'RC'!$E$6,AB1310&lt;&gt;'RC'!$D$21),0,1)</f>
        <v>0</v>
      </c>
      <c r="AH1310" s="48">
        <f t="shared" si="460"/>
        <v>3.6969999999995999E-2</v>
      </c>
      <c r="AI1310" s="48" t="str">
        <f t="shared" si="442"/>
        <v/>
      </c>
      <c r="AJ1310" s="48" t="str">
        <f t="shared" si="443"/>
        <v/>
      </c>
      <c r="AK1310" s="52" t="str">
        <f t="shared" si="444"/>
        <v/>
      </c>
      <c r="AL1310" s="52" t="str">
        <f t="shared" si="445"/>
        <v/>
      </c>
      <c r="AM1310" s="48" t="str">
        <f t="shared" si="446"/>
        <v/>
      </c>
      <c r="AN1310" s="48" t="str">
        <f t="shared" si="447"/>
        <v/>
      </c>
      <c r="AP1310" s="18" t="str">
        <f t="shared" si="448"/>
        <v/>
      </c>
      <c r="AQ1310" s="18" t="str">
        <f t="shared" si="449"/>
        <v/>
      </c>
      <c r="AR1310" s="18">
        <v>3.6970000000000003E-2</v>
      </c>
      <c r="AS1310" s="18">
        <f>IF(AF!$D$27="Todos",1,IF(M1310=AF!$D$27,1,0))</f>
        <v>1</v>
      </c>
      <c r="AT1310" s="53">
        <f>IF(AND(E1310=AF!$D$6,OR(LT!M1310=AF!$D$27,AF!$D$27="Todos"),OR(AP1310=AF!$E$8,AQ1310=AF!$E$8)),AR1310+AS1310,0)</f>
        <v>0</v>
      </c>
      <c r="AU1310" s="18" t="str">
        <f t="shared" si="450"/>
        <v/>
      </c>
      <c r="AV1310" s="54" t="str">
        <f t="shared" si="451"/>
        <v/>
      </c>
      <c r="AW1310" s="54" t="str">
        <f t="shared" si="452"/>
        <v/>
      </c>
      <c r="AX1310" s="18" t="str">
        <f t="shared" si="453"/>
        <v/>
      </c>
      <c r="AY1310" s="18" t="str">
        <f t="shared" si="454"/>
        <v/>
      </c>
      <c r="BA1310" s="18">
        <f>IF($E1310=AF!$D$6,IF($M1310="Concluída no prazo",2,IF($M1310="Concluída com atraso",1,0)),0)</f>
        <v>0</v>
      </c>
      <c r="BB1310" s="18">
        <f>IF($E1310=AF!$D$6,IF($M1310="Atrasada",2,IF($M1310="Concluída com atraso",1,0)),0)</f>
        <v>0</v>
      </c>
      <c r="BC1310" s="18">
        <v>1.304E-2</v>
      </c>
      <c r="BD1310" s="18">
        <f t="shared" si="461"/>
        <v>1.304E-2</v>
      </c>
      <c r="BE1310" s="18">
        <f t="shared" si="461"/>
        <v>1.304E-2</v>
      </c>
      <c r="BF1310" s="18" t="str">
        <f t="shared" si="455"/>
        <v/>
      </c>
      <c r="BN1310" s="18" t="str">
        <f t="shared" si="456"/>
        <v>s</v>
      </c>
    </row>
    <row r="1311" spans="3:66" ht="50.1" customHeight="1" thickTop="1" thickBot="1" x14ac:dyDescent="0.3">
      <c r="C1311" s="46"/>
      <c r="D1311" s="46"/>
      <c r="E1311" s="46"/>
      <c r="F1311" s="122"/>
      <c r="G1311" s="122"/>
      <c r="H1311" s="78" t="str">
        <f t="shared" si="457"/>
        <v/>
      </c>
      <c r="I1311" s="78" t="str">
        <f t="shared" si="458"/>
        <v/>
      </c>
      <c r="J1311" s="16"/>
      <c r="K1311" s="46" t="str">
        <f t="shared" si="459"/>
        <v/>
      </c>
      <c r="L1311" s="16"/>
      <c r="M1311" s="16"/>
      <c r="N1311" s="46"/>
      <c r="O1311" s="47" t="str">
        <f t="shared" si="462"/>
        <v/>
      </c>
      <c r="P1311" s="47"/>
      <c r="Q1311" s="48" t="str">
        <f>IFERROR(VLOOKUP(E1311,Funcionários!$C$8:$E$207,3,FALSE),"")</f>
        <v/>
      </c>
      <c r="R1311" s="47"/>
      <c r="S1311" s="49" t="str">
        <f t="shared" si="463"/>
        <v/>
      </c>
      <c r="T1311" s="49">
        <v>1.3050000000000001E-2</v>
      </c>
      <c r="U1311" s="48" t="str">
        <f>IF(Funcionários!C1312=0,"",Funcionários!C1312)</f>
        <v/>
      </c>
      <c r="V1311" s="50">
        <f>IF(U1311="",0,IF(COUNTIFS($E$7:$E$3006,U1311,$I$7:$I$3006,'RC'!$E$6)=0,0,COUNTIFS($M$7:$M$3006,"Concluída no prazo",$E$7:$E$3006,U1311,$I$7:$I$3006,'RC'!$E$6)/COUNTIFS($E$7:$E$3006,U1311,$I$7:$I$3006,'RC'!$E$6)))</f>
        <v>0</v>
      </c>
      <c r="W1311" s="49">
        <f>SUMIFS($J$7:$J$3006,$E$7:$E$3006,U1311,$I$7:$I$3006,'RC'!$E$6)+SUMIFS($L$7:$L$3006,$E$7:$E$3006,U1311,$I$7:$I$3006,'RC'!$E$6)</f>
        <v>0</v>
      </c>
      <c r="X1311" s="48">
        <f>COUNTIFS($E$7:$E$3006,U1311,$I$7:$I$3006,'RC'!$E$6)</f>
        <v>0</v>
      </c>
      <c r="Y1311" s="48"/>
      <c r="Z1311" s="51" t="str">
        <f>IF(AQ1311='RC'!$E$6,AC1311*1000+AD1311,"")</f>
        <v/>
      </c>
      <c r="AA1311" s="51" t="str">
        <f>IF(AB1311="","",IF(AQ1311='RC'!$E$6,AC1311*1000-AD1311,""))</f>
        <v/>
      </c>
      <c r="AB1311" s="48" t="str">
        <f>IFERROR(VLOOKUP(E1311,Funcionários!$C$8:$E$207,3,FALSE),"")</f>
        <v/>
      </c>
      <c r="AC1311" s="50" t="str">
        <f>IF(AB1311="","",IF(COUNTIFS($AB$7:$AB$3006,AB1311,$AQ$7:$AQ$3006,'RC'!$E$6)=0,"",COUNTIFS($M$7:$M$3006,"Concluída no prazo",$AB$7:$AB$3006,AB1311,$AQ$7:$AQ$3006,'RC'!$E$6)/COUNTIFS($AB$7:$AB$3006,AB1311,$AQ$7:$AQ$3006,'RC'!$E$6)))</f>
        <v/>
      </c>
      <c r="AD1311" s="48">
        <f>SUMIF($AQ$7:$AQ$3006,'RC'!$E$6,$J$7:$J$3006)+SUMIF($AQ$7:$AQ$3006,'RC'!$E$6,$L$7:$L$3006)</f>
        <v>21</v>
      </c>
      <c r="AF1311" s="48">
        <v>3.6959999999996003E-2</v>
      </c>
      <c r="AG1311" s="48">
        <f>IF(OR(AQ1311="",AQ1311&lt;&gt;'RC'!$E$6,AB1311&lt;&gt;'RC'!$D$21),0,1)</f>
        <v>0</v>
      </c>
      <c r="AH1311" s="48">
        <f t="shared" si="460"/>
        <v>3.6959999999996003E-2</v>
      </c>
      <c r="AI1311" s="48" t="str">
        <f t="shared" si="442"/>
        <v/>
      </c>
      <c r="AJ1311" s="48" t="str">
        <f t="shared" si="443"/>
        <v/>
      </c>
      <c r="AK1311" s="52" t="str">
        <f t="shared" si="444"/>
        <v/>
      </c>
      <c r="AL1311" s="52" t="str">
        <f t="shared" si="445"/>
        <v/>
      </c>
      <c r="AM1311" s="48" t="str">
        <f t="shared" si="446"/>
        <v/>
      </c>
      <c r="AN1311" s="48" t="str">
        <f t="shared" si="447"/>
        <v/>
      </c>
      <c r="AP1311" s="18" t="str">
        <f t="shared" si="448"/>
        <v/>
      </c>
      <c r="AQ1311" s="18" t="str">
        <f t="shared" si="449"/>
        <v/>
      </c>
      <c r="AR1311" s="18">
        <v>3.696E-2</v>
      </c>
      <c r="AS1311" s="18">
        <f>IF(AF!$D$27="Todos",1,IF(M1311=AF!$D$27,1,0))</f>
        <v>1</v>
      </c>
      <c r="AT1311" s="53">
        <f>IF(AND(E1311=AF!$D$6,OR(LT!M1311=AF!$D$27,AF!$D$27="Todos"),OR(AP1311=AF!$E$8,AQ1311=AF!$E$8)),AR1311+AS1311,0)</f>
        <v>0</v>
      </c>
      <c r="AU1311" s="18" t="str">
        <f t="shared" si="450"/>
        <v/>
      </c>
      <c r="AV1311" s="54" t="str">
        <f t="shared" si="451"/>
        <v/>
      </c>
      <c r="AW1311" s="54" t="str">
        <f t="shared" si="452"/>
        <v/>
      </c>
      <c r="AX1311" s="18" t="str">
        <f t="shared" si="453"/>
        <v/>
      </c>
      <c r="AY1311" s="18" t="str">
        <f t="shared" si="454"/>
        <v/>
      </c>
      <c r="BA1311" s="18">
        <f>IF($E1311=AF!$D$6,IF($M1311="Concluída no prazo",2,IF($M1311="Concluída com atraso",1,0)),0)</f>
        <v>0</v>
      </c>
      <c r="BB1311" s="18">
        <f>IF($E1311=AF!$D$6,IF($M1311="Atrasada",2,IF($M1311="Concluída com atraso",1,0)),0)</f>
        <v>0</v>
      </c>
      <c r="BC1311" s="18">
        <v>1.3050000000000001E-2</v>
      </c>
      <c r="BD1311" s="18">
        <f t="shared" si="461"/>
        <v>1.3050000000000001E-2</v>
      </c>
      <c r="BE1311" s="18">
        <f t="shared" si="461"/>
        <v>1.3050000000000001E-2</v>
      </c>
      <c r="BF1311" s="18" t="str">
        <f t="shared" si="455"/>
        <v/>
      </c>
      <c r="BN1311" s="18" t="str">
        <f t="shared" si="456"/>
        <v>s</v>
      </c>
    </row>
    <row r="1312" spans="3:66" ht="50.1" customHeight="1" thickTop="1" thickBot="1" x14ac:dyDescent="0.3">
      <c r="C1312" s="46"/>
      <c r="D1312" s="46"/>
      <c r="E1312" s="46"/>
      <c r="F1312" s="122"/>
      <c r="G1312" s="122"/>
      <c r="H1312" s="78" t="str">
        <f t="shared" si="457"/>
        <v/>
      </c>
      <c r="I1312" s="78" t="str">
        <f t="shared" si="458"/>
        <v/>
      </c>
      <c r="J1312" s="16"/>
      <c r="K1312" s="46" t="str">
        <f t="shared" si="459"/>
        <v/>
      </c>
      <c r="L1312" s="16"/>
      <c r="M1312" s="16"/>
      <c r="N1312" s="46"/>
      <c r="O1312" s="47" t="str">
        <f t="shared" si="462"/>
        <v/>
      </c>
      <c r="P1312" s="47"/>
      <c r="Q1312" s="48" t="str">
        <f>IFERROR(VLOOKUP(E1312,Funcionários!$C$8:$E$207,3,FALSE),"")</f>
        <v/>
      </c>
      <c r="R1312" s="47"/>
      <c r="S1312" s="49" t="str">
        <f t="shared" si="463"/>
        <v/>
      </c>
      <c r="T1312" s="49">
        <v>1.306E-2</v>
      </c>
      <c r="U1312" s="48" t="str">
        <f>IF(Funcionários!C1313=0,"",Funcionários!C1313)</f>
        <v/>
      </c>
      <c r="V1312" s="50">
        <f>IF(U1312="",0,IF(COUNTIFS($E$7:$E$3006,U1312,$I$7:$I$3006,'RC'!$E$6)=0,0,COUNTIFS($M$7:$M$3006,"Concluída no prazo",$E$7:$E$3006,U1312,$I$7:$I$3006,'RC'!$E$6)/COUNTIFS($E$7:$E$3006,U1312,$I$7:$I$3006,'RC'!$E$6)))</f>
        <v>0</v>
      </c>
      <c r="W1312" s="49">
        <f>SUMIFS($J$7:$J$3006,$E$7:$E$3006,U1312,$I$7:$I$3006,'RC'!$E$6)+SUMIFS($L$7:$L$3006,$E$7:$E$3006,U1312,$I$7:$I$3006,'RC'!$E$6)</f>
        <v>0</v>
      </c>
      <c r="X1312" s="48">
        <f>COUNTIFS($E$7:$E$3006,U1312,$I$7:$I$3006,'RC'!$E$6)</f>
        <v>0</v>
      </c>
      <c r="Y1312" s="48"/>
      <c r="Z1312" s="51" t="str">
        <f>IF(AQ1312='RC'!$E$6,AC1312*1000+AD1312,"")</f>
        <v/>
      </c>
      <c r="AA1312" s="51" t="str">
        <f>IF(AB1312="","",IF(AQ1312='RC'!$E$6,AC1312*1000-AD1312,""))</f>
        <v/>
      </c>
      <c r="AB1312" s="48" t="str">
        <f>IFERROR(VLOOKUP(E1312,Funcionários!$C$8:$E$207,3,FALSE),"")</f>
        <v/>
      </c>
      <c r="AC1312" s="50" t="str">
        <f>IF(AB1312="","",IF(COUNTIFS($AB$7:$AB$3006,AB1312,$AQ$7:$AQ$3006,'RC'!$E$6)=0,"",COUNTIFS($M$7:$M$3006,"Concluída no prazo",$AB$7:$AB$3006,AB1312,$AQ$7:$AQ$3006,'RC'!$E$6)/COUNTIFS($AB$7:$AB$3006,AB1312,$AQ$7:$AQ$3006,'RC'!$E$6)))</f>
        <v/>
      </c>
      <c r="AD1312" s="48">
        <f>SUMIF($AQ$7:$AQ$3006,'RC'!$E$6,$J$7:$J$3006)+SUMIF($AQ$7:$AQ$3006,'RC'!$E$6,$L$7:$L$3006)</f>
        <v>21</v>
      </c>
      <c r="AF1312" s="48">
        <v>3.6949999999996E-2</v>
      </c>
      <c r="AG1312" s="48">
        <f>IF(OR(AQ1312="",AQ1312&lt;&gt;'RC'!$E$6,AB1312&lt;&gt;'RC'!$D$21),0,1)</f>
        <v>0</v>
      </c>
      <c r="AH1312" s="48">
        <f t="shared" si="460"/>
        <v>3.6949999999996E-2</v>
      </c>
      <c r="AI1312" s="48" t="str">
        <f t="shared" si="442"/>
        <v/>
      </c>
      <c r="AJ1312" s="48" t="str">
        <f t="shared" si="443"/>
        <v/>
      </c>
      <c r="AK1312" s="52" t="str">
        <f t="shared" si="444"/>
        <v/>
      </c>
      <c r="AL1312" s="52" t="str">
        <f t="shared" si="445"/>
        <v/>
      </c>
      <c r="AM1312" s="48" t="str">
        <f t="shared" si="446"/>
        <v/>
      </c>
      <c r="AN1312" s="48" t="str">
        <f t="shared" si="447"/>
        <v/>
      </c>
      <c r="AP1312" s="18" t="str">
        <f t="shared" si="448"/>
        <v/>
      </c>
      <c r="AQ1312" s="18" t="str">
        <f t="shared" si="449"/>
        <v/>
      </c>
      <c r="AR1312" s="18">
        <v>3.6949999999999997E-2</v>
      </c>
      <c r="AS1312" s="18">
        <f>IF(AF!$D$27="Todos",1,IF(M1312=AF!$D$27,1,0))</f>
        <v>1</v>
      </c>
      <c r="AT1312" s="53">
        <f>IF(AND(E1312=AF!$D$6,OR(LT!M1312=AF!$D$27,AF!$D$27="Todos"),OR(AP1312=AF!$E$8,AQ1312=AF!$E$8)),AR1312+AS1312,0)</f>
        <v>0</v>
      </c>
      <c r="AU1312" s="18" t="str">
        <f t="shared" si="450"/>
        <v/>
      </c>
      <c r="AV1312" s="54" t="str">
        <f t="shared" si="451"/>
        <v/>
      </c>
      <c r="AW1312" s="54" t="str">
        <f t="shared" si="452"/>
        <v/>
      </c>
      <c r="AX1312" s="18" t="str">
        <f t="shared" si="453"/>
        <v/>
      </c>
      <c r="AY1312" s="18" t="str">
        <f t="shared" si="454"/>
        <v/>
      </c>
      <c r="BA1312" s="18">
        <f>IF($E1312=AF!$D$6,IF($M1312="Concluída no prazo",2,IF($M1312="Concluída com atraso",1,0)),0)</f>
        <v>0</v>
      </c>
      <c r="BB1312" s="18">
        <f>IF($E1312=AF!$D$6,IF($M1312="Atrasada",2,IF($M1312="Concluída com atraso",1,0)),0)</f>
        <v>0</v>
      </c>
      <c r="BC1312" s="18">
        <v>1.306E-2</v>
      </c>
      <c r="BD1312" s="18">
        <f t="shared" si="461"/>
        <v>1.306E-2</v>
      </c>
      <c r="BE1312" s="18">
        <f t="shared" si="461"/>
        <v>1.306E-2</v>
      </c>
      <c r="BF1312" s="18" t="str">
        <f t="shared" si="455"/>
        <v/>
      </c>
      <c r="BN1312" s="18" t="str">
        <f t="shared" si="456"/>
        <v>s</v>
      </c>
    </row>
    <row r="1313" spans="3:66" ht="50.1" customHeight="1" thickTop="1" thickBot="1" x14ac:dyDescent="0.3">
      <c r="C1313" s="46"/>
      <c r="D1313" s="46"/>
      <c r="E1313" s="46"/>
      <c r="F1313" s="122"/>
      <c r="G1313" s="122"/>
      <c r="H1313" s="78" t="str">
        <f t="shared" si="457"/>
        <v/>
      </c>
      <c r="I1313" s="78" t="str">
        <f t="shared" si="458"/>
        <v/>
      </c>
      <c r="J1313" s="16"/>
      <c r="K1313" s="46" t="str">
        <f t="shared" si="459"/>
        <v/>
      </c>
      <c r="L1313" s="16"/>
      <c r="M1313" s="16"/>
      <c r="N1313" s="46"/>
      <c r="O1313" s="47" t="str">
        <f t="shared" si="462"/>
        <v/>
      </c>
      <c r="P1313" s="47"/>
      <c r="Q1313" s="48" t="str">
        <f>IFERROR(VLOOKUP(E1313,Funcionários!$C$8:$E$207,3,FALSE),"")</f>
        <v/>
      </c>
      <c r="R1313" s="47"/>
      <c r="S1313" s="49" t="str">
        <f t="shared" si="463"/>
        <v/>
      </c>
      <c r="T1313" s="49">
        <v>1.307E-2</v>
      </c>
      <c r="U1313" s="48" t="str">
        <f>IF(Funcionários!C1314=0,"",Funcionários!C1314)</f>
        <v/>
      </c>
      <c r="V1313" s="50">
        <f>IF(U1313="",0,IF(COUNTIFS($E$7:$E$3006,U1313,$I$7:$I$3006,'RC'!$E$6)=0,0,COUNTIFS($M$7:$M$3006,"Concluída no prazo",$E$7:$E$3006,U1313,$I$7:$I$3006,'RC'!$E$6)/COUNTIFS($E$7:$E$3006,U1313,$I$7:$I$3006,'RC'!$E$6)))</f>
        <v>0</v>
      </c>
      <c r="W1313" s="49">
        <f>SUMIFS($J$7:$J$3006,$E$7:$E$3006,U1313,$I$7:$I$3006,'RC'!$E$6)+SUMIFS($L$7:$L$3006,$E$7:$E$3006,U1313,$I$7:$I$3006,'RC'!$E$6)</f>
        <v>0</v>
      </c>
      <c r="X1313" s="48">
        <f>COUNTIFS($E$7:$E$3006,U1313,$I$7:$I$3006,'RC'!$E$6)</f>
        <v>0</v>
      </c>
      <c r="Y1313" s="48"/>
      <c r="Z1313" s="51" t="str">
        <f>IF(AQ1313='RC'!$E$6,AC1313*1000+AD1313,"")</f>
        <v/>
      </c>
      <c r="AA1313" s="51" t="str">
        <f>IF(AB1313="","",IF(AQ1313='RC'!$E$6,AC1313*1000-AD1313,""))</f>
        <v/>
      </c>
      <c r="AB1313" s="48" t="str">
        <f>IFERROR(VLOOKUP(E1313,Funcionários!$C$8:$E$207,3,FALSE),"")</f>
        <v/>
      </c>
      <c r="AC1313" s="50" t="str">
        <f>IF(AB1313="","",IF(COUNTIFS($AB$7:$AB$3006,AB1313,$AQ$7:$AQ$3006,'RC'!$E$6)=0,"",COUNTIFS($M$7:$M$3006,"Concluída no prazo",$AB$7:$AB$3006,AB1313,$AQ$7:$AQ$3006,'RC'!$E$6)/COUNTIFS($AB$7:$AB$3006,AB1313,$AQ$7:$AQ$3006,'RC'!$E$6)))</f>
        <v/>
      </c>
      <c r="AD1313" s="48">
        <f>SUMIF($AQ$7:$AQ$3006,'RC'!$E$6,$J$7:$J$3006)+SUMIF($AQ$7:$AQ$3006,'RC'!$E$6,$L$7:$L$3006)</f>
        <v>21</v>
      </c>
      <c r="AF1313" s="48">
        <v>3.6939999999995997E-2</v>
      </c>
      <c r="AG1313" s="48">
        <f>IF(OR(AQ1313="",AQ1313&lt;&gt;'RC'!$E$6,AB1313&lt;&gt;'RC'!$D$21),0,1)</f>
        <v>0</v>
      </c>
      <c r="AH1313" s="48">
        <f t="shared" si="460"/>
        <v>3.6939999999995997E-2</v>
      </c>
      <c r="AI1313" s="48" t="str">
        <f t="shared" si="442"/>
        <v/>
      </c>
      <c r="AJ1313" s="48" t="str">
        <f t="shared" si="443"/>
        <v/>
      </c>
      <c r="AK1313" s="52" t="str">
        <f t="shared" si="444"/>
        <v/>
      </c>
      <c r="AL1313" s="52" t="str">
        <f t="shared" si="445"/>
        <v/>
      </c>
      <c r="AM1313" s="48" t="str">
        <f t="shared" si="446"/>
        <v/>
      </c>
      <c r="AN1313" s="48" t="str">
        <f t="shared" si="447"/>
        <v/>
      </c>
      <c r="AP1313" s="18" t="str">
        <f t="shared" si="448"/>
        <v/>
      </c>
      <c r="AQ1313" s="18" t="str">
        <f t="shared" si="449"/>
        <v/>
      </c>
      <c r="AR1313" s="18">
        <v>3.6940000000000001E-2</v>
      </c>
      <c r="AS1313" s="18">
        <f>IF(AF!$D$27="Todos",1,IF(M1313=AF!$D$27,1,0))</f>
        <v>1</v>
      </c>
      <c r="AT1313" s="53">
        <f>IF(AND(E1313=AF!$D$6,OR(LT!M1313=AF!$D$27,AF!$D$27="Todos"),OR(AP1313=AF!$E$8,AQ1313=AF!$E$8)),AR1313+AS1313,0)</f>
        <v>0</v>
      </c>
      <c r="AU1313" s="18" t="str">
        <f t="shared" si="450"/>
        <v/>
      </c>
      <c r="AV1313" s="54" t="str">
        <f t="shared" si="451"/>
        <v/>
      </c>
      <c r="AW1313" s="54" t="str">
        <f t="shared" si="452"/>
        <v/>
      </c>
      <c r="AX1313" s="18" t="str">
        <f t="shared" si="453"/>
        <v/>
      </c>
      <c r="AY1313" s="18" t="str">
        <f t="shared" si="454"/>
        <v/>
      </c>
      <c r="BA1313" s="18">
        <f>IF($E1313=AF!$D$6,IF($M1313="Concluída no prazo",2,IF($M1313="Concluída com atraso",1,0)),0)</f>
        <v>0</v>
      </c>
      <c r="BB1313" s="18">
        <f>IF($E1313=AF!$D$6,IF($M1313="Atrasada",2,IF($M1313="Concluída com atraso",1,0)),0)</f>
        <v>0</v>
      </c>
      <c r="BC1313" s="18">
        <v>1.307E-2</v>
      </c>
      <c r="BD1313" s="18">
        <f t="shared" si="461"/>
        <v>1.307E-2</v>
      </c>
      <c r="BE1313" s="18">
        <f t="shared" si="461"/>
        <v>1.307E-2</v>
      </c>
      <c r="BF1313" s="18" t="str">
        <f t="shared" si="455"/>
        <v/>
      </c>
      <c r="BN1313" s="18" t="str">
        <f t="shared" si="456"/>
        <v>s</v>
      </c>
    </row>
    <row r="1314" spans="3:66" ht="50.1" customHeight="1" thickTop="1" thickBot="1" x14ac:dyDescent="0.3">
      <c r="C1314" s="46"/>
      <c r="D1314" s="46"/>
      <c r="E1314" s="46"/>
      <c r="F1314" s="122"/>
      <c r="G1314" s="122"/>
      <c r="H1314" s="78" t="str">
        <f t="shared" si="457"/>
        <v/>
      </c>
      <c r="I1314" s="78" t="str">
        <f t="shared" si="458"/>
        <v/>
      </c>
      <c r="J1314" s="16"/>
      <c r="K1314" s="46" t="str">
        <f t="shared" si="459"/>
        <v/>
      </c>
      <c r="L1314" s="16"/>
      <c r="M1314" s="16"/>
      <c r="N1314" s="46"/>
      <c r="O1314" s="47" t="str">
        <f t="shared" si="462"/>
        <v/>
      </c>
      <c r="P1314" s="47"/>
      <c r="Q1314" s="48" t="str">
        <f>IFERROR(VLOOKUP(E1314,Funcionários!$C$8:$E$207,3,FALSE),"")</f>
        <v/>
      </c>
      <c r="R1314" s="47"/>
      <c r="S1314" s="49" t="str">
        <f t="shared" si="463"/>
        <v/>
      </c>
      <c r="T1314" s="49">
        <v>1.308E-2</v>
      </c>
      <c r="U1314" s="48" t="str">
        <f>IF(Funcionários!C1315=0,"",Funcionários!C1315)</f>
        <v/>
      </c>
      <c r="V1314" s="50">
        <f>IF(U1314="",0,IF(COUNTIFS($E$7:$E$3006,U1314,$I$7:$I$3006,'RC'!$E$6)=0,0,COUNTIFS($M$7:$M$3006,"Concluída no prazo",$E$7:$E$3006,U1314,$I$7:$I$3006,'RC'!$E$6)/COUNTIFS($E$7:$E$3006,U1314,$I$7:$I$3006,'RC'!$E$6)))</f>
        <v>0</v>
      </c>
      <c r="W1314" s="49">
        <f>SUMIFS($J$7:$J$3006,$E$7:$E$3006,U1314,$I$7:$I$3006,'RC'!$E$6)+SUMIFS($L$7:$L$3006,$E$7:$E$3006,U1314,$I$7:$I$3006,'RC'!$E$6)</f>
        <v>0</v>
      </c>
      <c r="X1314" s="48">
        <f>COUNTIFS($E$7:$E$3006,U1314,$I$7:$I$3006,'RC'!$E$6)</f>
        <v>0</v>
      </c>
      <c r="Y1314" s="48"/>
      <c r="Z1314" s="51" t="str">
        <f>IF(AQ1314='RC'!$E$6,AC1314*1000+AD1314,"")</f>
        <v/>
      </c>
      <c r="AA1314" s="51" t="str">
        <f>IF(AB1314="","",IF(AQ1314='RC'!$E$6,AC1314*1000-AD1314,""))</f>
        <v/>
      </c>
      <c r="AB1314" s="48" t="str">
        <f>IFERROR(VLOOKUP(E1314,Funcionários!$C$8:$E$207,3,FALSE),"")</f>
        <v/>
      </c>
      <c r="AC1314" s="50" t="str">
        <f>IF(AB1314="","",IF(COUNTIFS($AB$7:$AB$3006,AB1314,$AQ$7:$AQ$3006,'RC'!$E$6)=0,"",COUNTIFS($M$7:$M$3006,"Concluída no prazo",$AB$7:$AB$3006,AB1314,$AQ$7:$AQ$3006,'RC'!$E$6)/COUNTIFS($AB$7:$AB$3006,AB1314,$AQ$7:$AQ$3006,'RC'!$E$6)))</f>
        <v/>
      </c>
      <c r="AD1314" s="48">
        <f>SUMIF($AQ$7:$AQ$3006,'RC'!$E$6,$J$7:$J$3006)+SUMIF($AQ$7:$AQ$3006,'RC'!$E$6,$L$7:$L$3006)</f>
        <v>21</v>
      </c>
      <c r="AF1314" s="48">
        <v>3.6929999999996001E-2</v>
      </c>
      <c r="AG1314" s="48">
        <f>IF(OR(AQ1314="",AQ1314&lt;&gt;'RC'!$E$6,AB1314&lt;&gt;'RC'!$D$21),0,1)</f>
        <v>0</v>
      </c>
      <c r="AH1314" s="48">
        <f t="shared" si="460"/>
        <v>3.6929999999996001E-2</v>
      </c>
      <c r="AI1314" s="48" t="str">
        <f t="shared" si="442"/>
        <v/>
      </c>
      <c r="AJ1314" s="48" t="str">
        <f t="shared" si="443"/>
        <v/>
      </c>
      <c r="AK1314" s="52" t="str">
        <f t="shared" si="444"/>
        <v/>
      </c>
      <c r="AL1314" s="52" t="str">
        <f t="shared" si="445"/>
        <v/>
      </c>
      <c r="AM1314" s="48" t="str">
        <f t="shared" si="446"/>
        <v/>
      </c>
      <c r="AN1314" s="48" t="str">
        <f t="shared" si="447"/>
        <v/>
      </c>
      <c r="AP1314" s="18" t="str">
        <f t="shared" si="448"/>
        <v/>
      </c>
      <c r="AQ1314" s="18" t="str">
        <f t="shared" si="449"/>
        <v/>
      </c>
      <c r="AR1314" s="18">
        <v>3.6929999999999998E-2</v>
      </c>
      <c r="AS1314" s="18">
        <f>IF(AF!$D$27="Todos",1,IF(M1314=AF!$D$27,1,0))</f>
        <v>1</v>
      </c>
      <c r="AT1314" s="53">
        <f>IF(AND(E1314=AF!$D$6,OR(LT!M1314=AF!$D$27,AF!$D$27="Todos"),OR(AP1314=AF!$E$8,AQ1314=AF!$E$8)),AR1314+AS1314,0)</f>
        <v>0</v>
      </c>
      <c r="AU1314" s="18" t="str">
        <f t="shared" si="450"/>
        <v/>
      </c>
      <c r="AV1314" s="54" t="str">
        <f t="shared" si="451"/>
        <v/>
      </c>
      <c r="AW1314" s="54" t="str">
        <f t="shared" si="452"/>
        <v/>
      </c>
      <c r="AX1314" s="18" t="str">
        <f t="shared" si="453"/>
        <v/>
      </c>
      <c r="AY1314" s="18" t="str">
        <f t="shared" si="454"/>
        <v/>
      </c>
      <c r="BA1314" s="18">
        <f>IF($E1314=AF!$D$6,IF($M1314="Concluída no prazo",2,IF($M1314="Concluída com atraso",1,0)),0)</f>
        <v>0</v>
      </c>
      <c r="BB1314" s="18">
        <f>IF($E1314=AF!$D$6,IF($M1314="Atrasada",2,IF($M1314="Concluída com atraso",1,0)),0)</f>
        <v>0</v>
      </c>
      <c r="BC1314" s="18">
        <v>1.308E-2</v>
      </c>
      <c r="BD1314" s="18">
        <f t="shared" si="461"/>
        <v>1.308E-2</v>
      </c>
      <c r="BE1314" s="18">
        <f t="shared" si="461"/>
        <v>1.308E-2</v>
      </c>
      <c r="BF1314" s="18" t="str">
        <f t="shared" si="455"/>
        <v/>
      </c>
      <c r="BN1314" s="18" t="str">
        <f t="shared" si="456"/>
        <v>s</v>
      </c>
    </row>
    <row r="1315" spans="3:66" ht="50.1" customHeight="1" thickTop="1" thickBot="1" x14ac:dyDescent="0.3">
      <c r="C1315" s="46"/>
      <c r="D1315" s="46"/>
      <c r="E1315" s="46"/>
      <c r="F1315" s="122"/>
      <c r="G1315" s="122"/>
      <c r="H1315" s="78" t="str">
        <f t="shared" si="457"/>
        <v/>
      </c>
      <c r="I1315" s="78" t="str">
        <f t="shared" si="458"/>
        <v/>
      </c>
      <c r="J1315" s="16"/>
      <c r="K1315" s="46" t="str">
        <f t="shared" si="459"/>
        <v/>
      </c>
      <c r="L1315" s="16"/>
      <c r="M1315" s="16"/>
      <c r="N1315" s="46"/>
      <c r="O1315" s="47" t="str">
        <f t="shared" si="462"/>
        <v/>
      </c>
      <c r="P1315" s="47"/>
      <c r="Q1315" s="48" t="str">
        <f>IFERROR(VLOOKUP(E1315,Funcionários!$C$8:$E$207,3,FALSE),"")</f>
        <v/>
      </c>
      <c r="R1315" s="47"/>
      <c r="S1315" s="49" t="str">
        <f t="shared" si="463"/>
        <v/>
      </c>
      <c r="T1315" s="49">
        <v>1.3089999999999999E-2</v>
      </c>
      <c r="U1315" s="48" t="str">
        <f>IF(Funcionários!C1316=0,"",Funcionários!C1316)</f>
        <v/>
      </c>
      <c r="V1315" s="50">
        <f>IF(U1315="",0,IF(COUNTIFS($E$7:$E$3006,U1315,$I$7:$I$3006,'RC'!$E$6)=0,0,COUNTIFS($M$7:$M$3006,"Concluída no prazo",$E$7:$E$3006,U1315,$I$7:$I$3006,'RC'!$E$6)/COUNTIFS($E$7:$E$3006,U1315,$I$7:$I$3006,'RC'!$E$6)))</f>
        <v>0</v>
      </c>
      <c r="W1315" s="49">
        <f>SUMIFS($J$7:$J$3006,$E$7:$E$3006,U1315,$I$7:$I$3006,'RC'!$E$6)+SUMIFS($L$7:$L$3006,$E$7:$E$3006,U1315,$I$7:$I$3006,'RC'!$E$6)</f>
        <v>0</v>
      </c>
      <c r="X1315" s="48">
        <f>COUNTIFS($E$7:$E$3006,U1315,$I$7:$I$3006,'RC'!$E$6)</f>
        <v>0</v>
      </c>
      <c r="Y1315" s="48"/>
      <c r="Z1315" s="51" t="str">
        <f>IF(AQ1315='RC'!$E$6,AC1315*1000+AD1315,"")</f>
        <v/>
      </c>
      <c r="AA1315" s="51" t="str">
        <f>IF(AB1315="","",IF(AQ1315='RC'!$E$6,AC1315*1000-AD1315,""))</f>
        <v/>
      </c>
      <c r="AB1315" s="48" t="str">
        <f>IFERROR(VLOOKUP(E1315,Funcionários!$C$8:$E$207,3,FALSE),"")</f>
        <v/>
      </c>
      <c r="AC1315" s="50" t="str">
        <f>IF(AB1315="","",IF(COUNTIFS($AB$7:$AB$3006,AB1315,$AQ$7:$AQ$3006,'RC'!$E$6)=0,"",COUNTIFS($M$7:$M$3006,"Concluída no prazo",$AB$7:$AB$3006,AB1315,$AQ$7:$AQ$3006,'RC'!$E$6)/COUNTIFS($AB$7:$AB$3006,AB1315,$AQ$7:$AQ$3006,'RC'!$E$6)))</f>
        <v/>
      </c>
      <c r="AD1315" s="48">
        <f>SUMIF($AQ$7:$AQ$3006,'RC'!$E$6,$J$7:$J$3006)+SUMIF($AQ$7:$AQ$3006,'RC'!$E$6,$L$7:$L$3006)</f>
        <v>21</v>
      </c>
      <c r="AF1315" s="48">
        <v>3.6919999999995998E-2</v>
      </c>
      <c r="AG1315" s="48">
        <f>IF(OR(AQ1315="",AQ1315&lt;&gt;'RC'!$E$6,AB1315&lt;&gt;'RC'!$D$21),0,1)</f>
        <v>0</v>
      </c>
      <c r="AH1315" s="48">
        <f t="shared" si="460"/>
        <v>3.6919999999995998E-2</v>
      </c>
      <c r="AI1315" s="48" t="str">
        <f t="shared" si="442"/>
        <v/>
      </c>
      <c r="AJ1315" s="48" t="str">
        <f t="shared" si="443"/>
        <v/>
      </c>
      <c r="AK1315" s="52" t="str">
        <f t="shared" si="444"/>
        <v/>
      </c>
      <c r="AL1315" s="52" t="str">
        <f t="shared" si="445"/>
        <v/>
      </c>
      <c r="AM1315" s="48" t="str">
        <f t="shared" si="446"/>
        <v/>
      </c>
      <c r="AN1315" s="48" t="str">
        <f t="shared" si="447"/>
        <v/>
      </c>
      <c r="AP1315" s="18" t="str">
        <f t="shared" si="448"/>
        <v/>
      </c>
      <c r="AQ1315" s="18" t="str">
        <f t="shared" si="449"/>
        <v/>
      </c>
      <c r="AR1315" s="18">
        <v>3.6920000000000001E-2</v>
      </c>
      <c r="AS1315" s="18">
        <f>IF(AF!$D$27="Todos",1,IF(M1315=AF!$D$27,1,0))</f>
        <v>1</v>
      </c>
      <c r="AT1315" s="53">
        <f>IF(AND(E1315=AF!$D$6,OR(LT!M1315=AF!$D$27,AF!$D$27="Todos"),OR(AP1315=AF!$E$8,AQ1315=AF!$E$8)),AR1315+AS1315,0)</f>
        <v>0</v>
      </c>
      <c r="AU1315" s="18" t="str">
        <f t="shared" si="450"/>
        <v/>
      </c>
      <c r="AV1315" s="54" t="str">
        <f t="shared" si="451"/>
        <v/>
      </c>
      <c r="AW1315" s="54" t="str">
        <f t="shared" si="452"/>
        <v/>
      </c>
      <c r="AX1315" s="18" t="str">
        <f t="shared" si="453"/>
        <v/>
      </c>
      <c r="AY1315" s="18" t="str">
        <f t="shared" si="454"/>
        <v/>
      </c>
      <c r="BA1315" s="18">
        <f>IF($E1315=AF!$D$6,IF($M1315="Concluída no prazo",2,IF($M1315="Concluída com atraso",1,0)),0)</f>
        <v>0</v>
      </c>
      <c r="BB1315" s="18">
        <f>IF($E1315=AF!$D$6,IF($M1315="Atrasada",2,IF($M1315="Concluída com atraso",1,0)),0)</f>
        <v>0</v>
      </c>
      <c r="BC1315" s="18">
        <v>1.3089999999999999E-2</v>
      </c>
      <c r="BD1315" s="18">
        <f t="shared" si="461"/>
        <v>1.3089999999999999E-2</v>
      </c>
      <c r="BE1315" s="18">
        <f t="shared" si="461"/>
        <v>1.3089999999999999E-2</v>
      </c>
      <c r="BF1315" s="18" t="str">
        <f t="shared" si="455"/>
        <v/>
      </c>
      <c r="BN1315" s="18" t="str">
        <f t="shared" si="456"/>
        <v>s</v>
      </c>
    </row>
    <row r="1316" spans="3:66" ht="50.1" customHeight="1" thickTop="1" thickBot="1" x14ac:dyDescent="0.3">
      <c r="C1316" s="46"/>
      <c r="D1316" s="46"/>
      <c r="E1316" s="46"/>
      <c r="F1316" s="122"/>
      <c r="G1316" s="122"/>
      <c r="H1316" s="78" t="str">
        <f t="shared" si="457"/>
        <v/>
      </c>
      <c r="I1316" s="78" t="str">
        <f t="shared" si="458"/>
        <v/>
      </c>
      <c r="J1316" s="16"/>
      <c r="K1316" s="46" t="str">
        <f t="shared" si="459"/>
        <v/>
      </c>
      <c r="L1316" s="16"/>
      <c r="M1316" s="16"/>
      <c r="N1316" s="46"/>
      <c r="O1316" s="47" t="str">
        <f t="shared" si="462"/>
        <v/>
      </c>
      <c r="P1316" s="47"/>
      <c r="Q1316" s="48" t="str">
        <f>IFERROR(VLOOKUP(E1316,Funcionários!$C$8:$E$207,3,FALSE),"")</f>
        <v/>
      </c>
      <c r="R1316" s="47"/>
      <c r="S1316" s="49" t="str">
        <f t="shared" si="463"/>
        <v/>
      </c>
      <c r="T1316" s="49">
        <v>1.3100000000000001E-2</v>
      </c>
      <c r="U1316" s="48" t="str">
        <f>IF(Funcionários!C1317=0,"",Funcionários!C1317)</f>
        <v/>
      </c>
      <c r="V1316" s="50">
        <f>IF(U1316="",0,IF(COUNTIFS($E$7:$E$3006,U1316,$I$7:$I$3006,'RC'!$E$6)=0,0,COUNTIFS($M$7:$M$3006,"Concluída no prazo",$E$7:$E$3006,U1316,$I$7:$I$3006,'RC'!$E$6)/COUNTIFS($E$7:$E$3006,U1316,$I$7:$I$3006,'RC'!$E$6)))</f>
        <v>0</v>
      </c>
      <c r="W1316" s="49">
        <f>SUMIFS($J$7:$J$3006,$E$7:$E$3006,U1316,$I$7:$I$3006,'RC'!$E$6)+SUMIFS($L$7:$L$3006,$E$7:$E$3006,U1316,$I$7:$I$3006,'RC'!$E$6)</f>
        <v>0</v>
      </c>
      <c r="X1316" s="48">
        <f>COUNTIFS($E$7:$E$3006,U1316,$I$7:$I$3006,'RC'!$E$6)</f>
        <v>0</v>
      </c>
      <c r="Y1316" s="48"/>
      <c r="Z1316" s="51" t="str">
        <f>IF(AQ1316='RC'!$E$6,AC1316*1000+AD1316,"")</f>
        <v/>
      </c>
      <c r="AA1316" s="51" t="str">
        <f>IF(AB1316="","",IF(AQ1316='RC'!$E$6,AC1316*1000-AD1316,""))</f>
        <v/>
      </c>
      <c r="AB1316" s="48" t="str">
        <f>IFERROR(VLOOKUP(E1316,Funcionários!$C$8:$E$207,3,FALSE),"")</f>
        <v/>
      </c>
      <c r="AC1316" s="50" t="str">
        <f>IF(AB1316="","",IF(COUNTIFS($AB$7:$AB$3006,AB1316,$AQ$7:$AQ$3006,'RC'!$E$6)=0,"",COUNTIFS($M$7:$M$3006,"Concluída no prazo",$AB$7:$AB$3006,AB1316,$AQ$7:$AQ$3006,'RC'!$E$6)/COUNTIFS($AB$7:$AB$3006,AB1316,$AQ$7:$AQ$3006,'RC'!$E$6)))</f>
        <v/>
      </c>
      <c r="AD1316" s="48">
        <f>SUMIF($AQ$7:$AQ$3006,'RC'!$E$6,$J$7:$J$3006)+SUMIF($AQ$7:$AQ$3006,'RC'!$E$6,$L$7:$L$3006)</f>
        <v>21</v>
      </c>
      <c r="AF1316" s="48">
        <v>3.6909999999996002E-2</v>
      </c>
      <c r="AG1316" s="48">
        <f>IF(OR(AQ1316="",AQ1316&lt;&gt;'RC'!$E$6,AB1316&lt;&gt;'RC'!$D$21),0,1)</f>
        <v>0</v>
      </c>
      <c r="AH1316" s="48">
        <f t="shared" si="460"/>
        <v>3.6909999999996002E-2</v>
      </c>
      <c r="AI1316" s="48" t="str">
        <f t="shared" si="442"/>
        <v/>
      </c>
      <c r="AJ1316" s="48" t="str">
        <f t="shared" si="443"/>
        <v/>
      </c>
      <c r="AK1316" s="52" t="str">
        <f t="shared" si="444"/>
        <v/>
      </c>
      <c r="AL1316" s="52" t="str">
        <f t="shared" si="445"/>
        <v/>
      </c>
      <c r="AM1316" s="48" t="str">
        <f t="shared" si="446"/>
        <v/>
      </c>
      <c r="AN1316" s="48" t="str">
        <f t="shared" si="447"/>
        <v/>
      </c>
      <c r="AP1316" s="18" t="str">
        <f t="shared" si="448"/>
        <v/>
      </c>
      <c r="AQ1316" s="18" t="str">
        <f t="shared" si="449"/>
        <v/>
      </c>
      <c r="AR1316" s="18">
        <v>3.6909999999999998E-2</v>
      </c>
      <c r="AS1316" s="18">
        <f>IF(AF!$D$27="Todos",1,IF(M1316=AF!$D$27,1,0))</f>
        <v>1</v>
      </c>
      <c r="AT1316" s="53">
        <f>IF(AND(E1316=AF!$D$6,OR(LT!M1316=AF!$D$27,AF!$D$27="Todos"),OR(AP1316=AF!$E$8,AQ1316=AF!$E$8)),AR1316+AS1316,0)</f>
        <v>0</v>
      </c>
      <c r="AU1316" s="18" t="str">
        <f t="shared" si="450"/>
        <v/>
      </c>
      <c r="AV1316" s="54" t="str">
        <f t="shared" si="451"/>
        <v/>
      </c>
      <c r="AW1316" s="54" t="str">
        <f t="shared" si="452"/>
        <v/>
      </c>
      <c r="AX1316" s="18" t="str">
        <f t="shared" si="453"/>
        <v/>
      </c>
      <c r="AY1316" s="18" t="str">
        <f t="shared" si="454"/>
        <v/>
      </c>
      <c r="BA1316" s="18">
        <f>IF($E1316=AF!$D$6,IF($M1316="Concluída no prazo",2,IF($M1316="Concluída com atraso",1,0)),0)</f>
        <v>0</v>
      </c>
      <c r="BB1316" s="18">
        <f>IF($E1316=AF!$D$6,IF($M1316="Atrasada",2,IF($M1316="Concluída com atraso",1,0)),0)</f>
        <v>0</v>
      </c>
      <c r="BC1316" s="18">
        <v>1.3100000000000001E-2</v>
      </c>
      <c r="BD1316" s="18">
        <f t="shared" si="461"/>
        <v>1.3100000000000001E-2</v>
      </c>
      <c r="BE1316" s="18">
        <f t="shared" si="461"/>
        <v>1.3100000000000001E-2</v>
      </c>
      <c r="BF1316" s="18" t="str">
        <f t="shared" si="455"/>
        <v/>
      </c>
      <c r="BN1316" s="18" t="str">
        <f t="shared" si="456"/>
        <v>s</v>
      </c>
    </row>
    <row r="1317" spans="3:66" ht="50.1" customHeight="1" thickTop="1" thickBot="1" x14ac:dyDescent="0.3">
      <c r="C1317" s="46"/>
      <c r="D1317" s="46"/>
      <c r="E1317" s="46"/>
      <c r="F1317" s="122"/>
      <c r="G1317" s="122"/>
      <c r="H1317" s="78" t="str">
        <f t="shared" si="457"/>
        <v/>
      </c>
      <c r="I1317" s="78" t="str">
        <f t="shared" si="458"/>
        <v/>
      </c>
      <c r="J1317" s="16"/>
      <c r="K1317" s="46" t="str">
        <f t="shared" si="459"/>
        <v/>
      </c>
      <c r="L1317" s="16"/>
      <c r="M1317" s="16"/>
      <c r="N1317" s="46"/>
      <c r="O1317" s="47" t="str">
        <f t="shared" si="462"/>
        <v/>
      </c>
      <c r="P1317" s="47"/>
      <c r="Q1317" s="48" t="str">
        <f>IFERROR(VLOOKUP(E1317,Funcionários!$C$8:$E$207,3,FALSE),"")</f>
        <v/>
      </c>
      <c r="R1317" s="47"/>
      <c r="S1317" s="49" t="str">
        <f t="shared" si="463"/>
        <v/>
      </c>
      <c r="T1317" s="49">
        <v>1.311E-2</v>
      </c>
      <c r="U1317" s="48" t="str">
        <f>IF(Funcionários!C1318=0,"",Funcionários!C1318)</f>
        <v/>
      </c>
      <c r="V1317" s="50">
        <f>IF(U1317="",0,IF(COUNTIFS($E$7:$E$3006,U1317,$I$7:$I$3006,'RC'!$E$6)=0,0,COUNTIFS($M$7:$M$3006,"Concluída no prazo",$E$7:$E$3006,U1317,$I$7:$I$3006,'RC'!$E$6)/COUNTIFS($E$7:$E$3006,U1317,$I$7:$I$3006,'RC'!$E$6)))</f>
        <v>0</v>
      </c>
      <c r="W1317" s="49">
        <f>SUMIFS($J$7:$J$3006,$E$7:$E$3006,U1317,$I$7:$I$3006,'RC'!$E$6)+SUMIFS($L$7:$L$3006,$E$7:$E$3006,U1317,$I$7:$I$3006,'RC'!$E$6)</f>
        <v>0</v>
      </c>
      <c r="X1317" s="48">
        <f>COUNTIFS($E$7:$E$3006,U1317,$I$7:$I$3006,'RC'!$E$6)</f>
        <v>0</v>
      </c>
      <c r="Y1317" s="48"/>
      <c r="Z1317" s="51" t="str">
        <f>IF(AQ1317='RC'!$E$6,AC1317*1000+AD1317,"")</f>
        <v/>
      </c>
      <c r="AA1317" s="51" t="str">
        <f>IF(AB1317="","",IF(AQ1317='RC'!$E$6,AC1317*1000-AD1317,""))</f>
        <v/>
      </c>
      <c r="AB1317" s="48" t="str">
        <f>IFERROR(VLOOKUP(E1317,Funcionários!$C$8:$E$207,3,FALSE),"")</f>
        <v/>
      </c>
      <c r="AC1317" s="50" t="str">
        <f>IF(AB1317="","",IF(COUNTIFS($AB$7:$AB$3006,AB1317,$AQ$7:$AQ$3006,'RC'!$E$6)=0,"",COUNTIFS($M$7:$M$3006,"Concluída no prazo",$AB$7:$AB$3006,AB1317,$AQ$7:$AQ$3006,'RC'!$E$6)/COUNTIFS($AB$7:$AB$3006,AB1317,$AQ$7:$AQ$3006,'RC'!$E$6)))</f>
        <v/>
      </c>
      <c r="AD1317" s="48">
        <f>SUMIF($AQ$7:$AQ$3006,'RC'!$E$6,$J$7:$J$3006)+SUMIF($AQ$7:$AQ$3006,'RC'!$E$6,$L$7:$L$3006)</f>
        <v>21</v>
      </c>
      <c r="AF1317" s="48">
        <v>3.6899999999995999E-2</v>
      </c>
      <c r="AG1317" s="48">
        <f>IF(OR(AQ1317="",AQ1317&lt;&gt;'RC'!$E$6,AB1317&lt;&gt;'RC'!$D$21),0,1)</f>
        <v>0</v>
      </c>
      <c r="AH1317" s="48">
        <f t="shared" si="460"/>
        <v>3.6899999999995999E-2</v>
      </c>
      <c r="AI1317" s="48" t="str">
        <f t="shared" si="442"/>
        <v/>
      </c>
      <c r="AJ1317" s="48" t="str">
        <f t="shared" si="443"/>
        <v/>
      </c>
      <c r="AK1317" s="52" t="str">
        <f t="shared" si="444"/>
        <v/>
      </c>
      <c r="AL1317" s="52" t="str">
        <f t="shared" si="445"/>
        <v/>
      </c>
      <c r="AM1317" s="48" t="str">
        <f t="shared" si="446"/>
        <v/>
      </c>
      <c r="AN1317" s="48" t="str">
        <f t="shared" si="447"/>
        <v/>
      </c>
      <c r="AP1317" s="18" t="str">
        <f t="shared" si="448"/>
        <v/>
      </c>
      <c r="AQ1317" s="18" t="str">
        <f t="shared" si="449"/>
        <v/>
      </c>
      <c r="AR1317" s="18">
        <v>3.6900000000000002E-2</v>
      </c>
      <c r="AS1317" s="18">
        <f>IF(AF!$D$27="Todos",1,IF(M1317=AF!$D$27,1,0))</f>
        <v>1</v>
      </c>
      <c r="AT1317" s="53">
        <f>IF(AND(E1317=AF!$D$6,OR(LT!M1317=AF!$D$27,AF!$D$27="Todos"),OR(AP1317=AF!$E$8,AQ1317=AF!$E$8)),AR1317+AS1317,0)</f>
        <v>0</v>
      </c>
      <c r="AU1317" s="18" t="str">
        <f t="shared" si="450"/>
        <v/>
      </c>
      <c r="AV1317" s="54" t="str">
        <f t="shared" si="451"/>
        <v/>
      </c>
      <c r="AW1317" s="54" t="str">
        <f t="shared" si="452"/>
        <v/>
      </c>
      <c r="AX1317" s="18" t="str">
        <f t="shared" si="453"/>
        <v/>
      </c>
      <c r="AY1317" s="18" t="str">
        <f t="shared" si="454"/>
        <v/>
      </c>
      <c r="BA1317" s="18">
        <f>IF($E1317=AF!$D$6,IF($M1317="Concluída no prazo",2,IF($M1317="Concluída com atraso",1,0)),0)</f>
        <v>0</v>
      </c>
      <c r="BB1317" s="18">
        <f>IF($E1317=AF!$D$6,IF($M1317="Atrasada",2,IF($M1317="Concluída com atraso",1,0)),0)</f>
        <v>0</v>
      </c>
      <c r="BC1317" s="18">
        <v>1.311E-2</v>
      </c>
      <c r="BD1317" s="18">
        <f t="shared" si="461"/>
        <v>1.311E-2</v>
      </c>
      <c r="BE1317" s="18">
        <f t="shared" si="461"/>
        <v>1.311E-2</v>
      </c>
      <c r="BF1317" s="18" t="str">
        <f t="shared" si="455"/>
        <v/>
      </c>
      <c r="BN1317" s="18" t="str">
        <f t="shared" si="456"/>
        <v>s</v>
      </c>
    </row>
    <row r="1318" spans="3:66" ht="50.1" customHeight="1" thickTop="1" thickBot="1" x14ac:dyDescent="0.3">
      <c r="C1318" s="46"/>
      <c r="D1318" s="46"/>
      <c r="E1318" s="46"/>
      <c r="F1318" s="122"/>
      <c r="G1318" s="122"/>
      <c r="H1318" s="78" t="str">
        <f t="shared" si="457"/>
        <v/>
      </c>
      <c r="I1318" s="78" t="str">
        <f t="shared" si="458"/>
        <v/>
      </c>
      <c r="J1318" s="16"/>
      <c r="K1318" s="46" t="str">
        <f t="shared" si="459"/>
        <v/>
      </c>
      <c r="L1318" s="16"/>
      <c r="M1318" s="16"/>
      <c r="N1318" s="46"/>
      <c r="O1318" s="47" t="str">
        <f t="shared" si="462"/>
        <v/>
      </c>
      <c r="P1318" s="47"/>
      <c r="Q1318" s="48" t="str">
        <f>IFERROR(VLOOKUP(E1318,Funcionários!$C$8:$E$207,3,FALSE),"")</f>
        <v/>
      </c>
      <c r="R1318" s="47"/>
      <c r="S1318" s="49" t="str">
        <f t="shared" si="463"/>
        <v/>
      </c>
      <c r="T1318" s="49">
        <v>1.312E-2</v>
      </c>
      <c r="U1318" s="48" t="str">
        <f>IF(Funcionários!C1319=0,"",Funcionários!C1319)</f>
        <v/>
      </c>
      <c r="V1318" s="50">
        <f>IF(U1318="",0,IF(COUNTIFS($E$7:$E$3006,U1318,$I$7:$I$3006,'RC'!$E$6)=0,0,COUNTIFS($M$7:$M$3006,"Concluída no prazo",$E$7:$E$3006,U1318,$I$7:$I$3006,'RC'!$E$6)/COUNTIFS($E$7:$E$3006,U1318,$I$7:$I$3006,'RC'!$E$6)))</f>
        <v>0</v>
      </c>
      <c r="W1318" s="49">
        <f>SUMIFS($J$7:$J$3006,$E$7:$E$3006,U1318,$I$7:$I$3006,'RC'!$E$6)+SUMIFS($L$7:$L$3006,$E$7:$E$3006,U1318,$I$7:$I$3006,'RC'!$E$6)</f>
        <v>0</v>
      </c>
      <c r="X1318" s="48">
        <f>COUNTIFS($E$7:$E$3006,U1318,$I$7:$I$3006,'RC'!$E$6)</f>
        <v>0</v>
      </c>
      <c r="Y1318" s="48"/>
      <c r="Z1318" s="51" t="str">
        <f>IF(AQ1318='RC'!$E$6,AC1318*1000+AD1318,"")</f>
        <v/>
      </c>
      <c r="AA1318" s="51" t="str">
        <f>IF(AB1318="","",IF(AQ1318='RC'!$E$6,AC1318*1000-AD1318,""))</f>
        <v/>
      </c>
      <c r="AB1318" s="48" t="str">
        <f>IFERROR(VLOOKUP(E1318,Funcionários!$C$8:$E$207,3,FALSE),"")</f>
        <v/>
      </c>
      <c r="AC1318" s="50" t="str">
        <f>IF(AB1318="","",IF(COUNTIFS($AB$7:$AB$3006,AB1318,$AQ$7:$AQ$3006,'RC'!$E$6)=0,"",COUNTIFS($M$7:$M$3006,"Concluída no prazo",$AB$7:$AB$3006,AB1318,$AQ$7:$AQ$3006,'RC'!$E$6)/COUNTIFS($AB$7:$AB$3006,AB1318,$AQ$7:$AQ$3006,'RC'!$E$6)))</f>
        <v/>
      </c>
      <c r="AD1318" s="48">
        <f>SUMIF($AQ$7:$AQ$3006,'RC'!$E$6,$J$7:$J$3006)+SUMIF($AQ$7:$AQ$3006,'RC'!$E$6,$L$7:$L$3006)</f>
        <v>21</v>
      </c>
      <c r="AF1318" s="48">
        <v>3.6889999999996002E-2</v>
      </c>
      <c r="AG1318" s="48">
        <f>IF(OR(AQ1318="",AQ1318&lt;&gt;'RC'!$E$6,AB1318&lt;&gt;'RC'!$D$21),0,1)</f>
        <v>0</v>
      </c>
      <c r="AH1318" s="48">
        <f t="shared" si="460"/>
        <v>3.6889999999996002E-2</v>
      </c>
      <c r="AI1318" s="48" t="str">
        <f t="shared" si="442"/>
        <v/>
      </c>
      <c r="AJ1318" s="48" t="str">
        <f t="shared" si="443"/>
        <v/>
      </c>
      <c r="AK1318" s="52" t="str">
        <f t="shared" si="444"/>
        <v/>
      </c>
      <c r="AL1318" s="52" t="str">
        <f t="shared" si="445"/>
        <v/>
      </c>
      <c r="AM1318" s="48" t="str">
        <f t="shared" si="446"/>
        <v/>
      </c>
      <c r="AN1318" s="48" t="str">
        <f t="shared" si="447"/>
        <v/>
      </c>
      <c r="AP1318" s="18" t="str">
        <f t="shared" si="448"/>
        <v/>
      </c>
      <c r="AQ1318" s="18" t="str">
        <f t="shared" si="449"/>
        <v/>
      </c>
      <c r="AR1318" s="18">
        <v>3.6889999999999999E-2</v>
      </c>
      <c r="AS1318" s="18">
        <f>IF(AF!$D$27="Todos",1,IF(M1318=AF!$D$27,1,0))</f>
        <v>1</v>
      </c>
      <c r="AT1318" s="53">
        <f>IF(AND(E1318=AF!$D$6,OR(LT!M1318=AF!$D$27,AF!$D$27="Todos"),OR(AP1318=AF!$E$8,AQ1318=AF!$E$8)),AR1318+AS1318,0)</f>
        <v>0</v>
      </c>
      <c r="AU1318" s="18" t="str">
        <f t="shared" si="450"/>
        <v/>
      </c>
      <c r="AV1318" s="54" t="str">
        <f t="shared" si="451"/>
        <v/>
      </c>
      <c r="AW1318" s="54" t="str">
        <f t="shared" si="452"/>
        <v/>
      </c>
      <c r="AX1318" s="18" t="str">
        <f t="shared" si="453"/>
        <v/>
      </c>
      <c r="AY1318" s="18" t="str">
        <f t="shared" si="454"/>
        <v/>
      </c>
      <c r="BA1318" s="18">
        <f>IF($E1318=AF!$D$6,IF($M1318="Concluída no prazo",2,IF($M1318="Concluída com atraso",1,0)),0)</f>
        <v>0</v>
      </c>
      <c r="BB1318" s="18">
        <f>IF($E1318=AF!$D$6,IF($M1318="Atrasada",2,IF($M1318="Concluída com atraso",1,0)),0)</f>
        <v>0</v>
      </c>
      <c r="BC1318" s="18">
        <v>1.312E-2</v>
      </c>
      <c r="BD1318" s="18">
        <f t="shared" si="461"/>
        <v>1.312E-2</v>
      </c>
      <c r="BE1318" s="18">
        <f t="shared" si="461"/>
        <v>1.312E-2</v>
      </c>
      <c r="BF1318" s="18" t="str">
        <f t="shared" si="455"/>
        <v/>
      </c>
      <c r="BN1318" s="18" t="str">
        <f t="shared" si="456"/>
        <v>s</v>
      </c>
    </row>
    <row r="1319" spans="3:66" ht="50.1" customHeight="1" thickTop="1" thickBot="1" x14ac:dyDescent="0.3">
      <c r="C1319" s="46"/>
      <c r="D1319" s="46"/>
      <c r="E1319" s="46"/>
      <c r="F1319" s="122"/>
      <c r="G1319" s="122"/>
      <c r="H1319" s="78" t="str">
        <f t="shared" si="457"/>
        <v/>
      </c>
      <c r="I1319" s="78" t="str">
        <f t="shared" si="458"/>
        <v/>
      </c>
      <c r="J1319" s="16"/>
      <c r="K1319" s="46" t="str">
        <f t="shared" si="459"/>
        <v/>
      </c>
      <c r="L1319" s="16"/>
      <c r="M1319" s="16"/>
      <c r="N1319" s="46"/>
      <c r="O1319" s="47" t="str">
        <f t="shared" si="462"/>
        <v/>
      </c>
      <c r="P1319" s="47"/>
      <c r="Q1319" s="48" t="str">
        <f>IFERROR(VLOOKUP(E1319,Funcionários!$C$8:$E$207,3,FALSE),"")</f>
        <v/>
      </c>
      <c r="R1319" s="47"/>
      <c r="S1319" s="49" t="str">
        <f t="shared" si="463"/>
        <v/>
      </c>
      <c r="T1319" s="49">
        <v>1.3129999999999999E-2</v>
      </c>
      <c r="U1319" s="48" t="str">
        <f>IF(Funcionários!C1320=0,"",Funcionários!C1320)</f>
        <v/>
      </c>
      <c r="V1319" s="50">
        <f>IF(U1319="",0,IF(COUNTIFS($E$7:$E$3006,U1319,$I$7:$I$3006,'RC'!$E$6)=0,0,COUNTIFS($M$7:$M$3006,"Concluída no prazo",$E$7:$E$3006,U1319,$I$7:$I$3006,'RC'!$E$6)/COUNTIFS($E$7:$E$3006,U1319,$I$7:$I$3006,'RC'!$E$6)))</f>
        <v>0</v>
      </c>
      <c r="W1319" s="49">
        <f>SUMIFS($J$7:$J$3006,$E$7:$E$3006,U1319,$I$7:$I$3006,'RC'!$E$6)+SUMIFS($L$7:$L$3006,$E$7:$E$3006,U1319,$I$7:$I$3006,'RC'!$E$6)</f>
        <v>0</v>
      </c>
      <c r="X1319" s="48">
        <f>COUNTIFS($E$7:$E$3006,U1319,$I$7:$I$3006,'RC'!$E$6)</f>
        <v>0</v>
      </c>
      <c r="Y1319" s="48"/>
      <c r="Z1319" s="51" t="str">
        <f>IF(AQ1319='RC'!$E$6,AC1319*1000+AD1319,"")</f>
        <v/>
      </c>
      <c r="AA1319" s="51" t="str">
        <f>IF(AB1319="","",IF(AQ1319='RC'!$E$6,AC1319*1000-AD1319,""))</f>
        <v/>
      </c>
      <c r="AB1319" s="48" t="str">
        <f>IFERROR(VLOOKUP(E1319,Funcionários!$C$8:$E$207,3,FALSE),"")</f>
        <v/>
      </c>
      <c r="AC1319" s="50" t="str">
        <f>IF(AB1319="","",IF(COUNTIFS($AB$7:$AB$3006,AB1319,$AQ$7:$AQ$3006,'RC'!$E$6)=0,"",COUNTIFS($M$7:$M$3006,"Concluída no prazo",$AB$7:$AB$3006,AB1319,$AQ$7:$AQ$3006,'RC'!$E$6)/COUNTIFS($AB$7:$AB$3006,AB1319,$AQ$7:$AQ$3006,'RC'!$E$6)))</f>
        <v/>
      </c>
      <c r="AD1319" s="48">
        <f>SUMIF($AQ$7:$AQ$3006,'RC'!$E$6,$J$7:$J$3006)+SUMIF($AQ$7:$AQ$3006,'RC'!$E$6,$L$7:$L$3006)</f>
        <v>21</v>
      </c>
      <c r="AF1319" s="48">
        <v>3.6879999999995999E-2</v>
      </c>
      <c r="AG1319" s="48">
        <f>IF(OR(AQ1319="",AQ1319&lt;&gt;'RC'!$E$6,AB1319&lt;&gt;'RC'!$D$21),0,1)</f>
        <v>0</v>
      </c>
      <c r="AH1319" s="48">
        <f t="shared" si="460"/>
        <v>3.6879999999995999E-2</v>
      </c>
      <c r="AI1319" s="48" t="str">
        <f t="shared" si="442"/>
        <v/>
      </c>
      <c r="AJ1319" s="48" t="str">
        <f t="shared" si="443"/>
        <v/>
      </c>
      <c r="AK1319" s="52" t="str">
        <f t="shared" si="444"/>
        <v/>
      </c>
      <c r="AL1319" s="52" t="str">
        <f t="shared" si="445"/>
        <v/>
      </c>
      <c r="AM1319" s="48" t="str">
        <f t="shared" si="446"/>
        <v/>
      </c>
      <c r="AN1319" s="48" t="str">
        <f t="shared" si="447"/>
        <v/>
      </c>
      <c r="AP1319" s="18" t="str">
        <f t="shared" si="448"/>
        <v/>
      </c>
      <c r="AQ1319" s="18" t="str">
        <f t="shared" si="449"/>
        <v/>
      </c>
      <c r="AR1319" s="18">
        <v>3.6880000000000003E-2</v>
      </c>
      <c r="AS1319" s="18">
        <f>IF(AF!$D$27="Todos",1,IF(M1319=AF!$D$27,1,0))</f>
        <v>1</v>
      </c>
      <c r="AT1319" s="53">
        <f>IF(AND(E1319=AF!$D$6,OR(LT!M1319=AF!$D$27,AF!$D$27="Todos"),OR(AP1319=AF!$E$8,AQ1319=AF!$E$8)),AR1319+AS1319,0)</f>
        <v>0</v>
      </c>
      <c r="AU1319" s="18" t="str">
        <f t="shared" si="450"/>
        <v/>
      </c>
      <c r="AV1319" s="54" t="str">
        <f t="shared" si="451"/>
        <v/>
      </c>
      <c r="AW1319" s="54" t="str">
        <f t="shared" si="452"/>
        <v/>
      </c>
      <c r="AX1319" s="18" t="str">
        <f t="shared" si="453"/>
        <v/>
      </c>
      <c r="AY1319" s="18" t="str">
        <f t="shared" si="454"/>
        <v/>
      </c>
      <c r="BA1319" s="18">
        <f>IF($E1319=AF!$D$6,IF($M1319="Concluída no prazo",2,IF($M1319="Concluída com atraso",1,0)),0)</f>
        <v>0</v>
      </c>
      <c r="BB1319" s="18">
        <f>IF($E1319=AF!$D$6,IF($M1319="Atrasada",2,IF($M1319="Concluída com atraso",1,0)),0)</f>
        <v>0</v>
      </c>
      <c r="BC1319" s="18">
        <v>1.3129999999999999E-2</v>
      </c>
      <c r="BD1319" s="18">
        <f t="shared" si="461"/>
        <v>1.3129999999999999E-2</v>
      </c>
      <c r="BE1319" s="18">
        <f t="shared" si="461"/>
        <v>1.3129999999999999E-2</v>
      </c>
      <c r="BF1319" s="18" t="str">
        <f t="shared" si="455"/>
        <v/>
      </c>
      <c r="BN1319" s="18" t="str">
        <f t="shared" si="456"/>
        <v>s</v>
      </c>
    </row>
    <row r="1320" spans="3:66" ht="50.1" customHeight="1" thickTop="1" thickBot="1" x14ac:dyDescent="0.3">
      <c r="C1320" s="46"/>
      <c r="D1320" s="46"/>
      <c r="E1320" s="46"/>
      <c r="F1320" s="122"/>
      <c r="G1320" s="122"/>
      <c r="H1320" s="78" t="str">
        <f t="shared" si="457"/>
        <v/>
      </c>
      <c r="I1320" s="78" t="str">
        <f t="shared" si="458"/>
        <v/>
      </c>
      <c r="J1320" s="16"/>
      <c r="K1320" s="46" t="str">
        <f t="shared" si="459"/>
        <v/>
      </c>
      <c r="L1320" s="16"/>
      <c r="M1320" s="16"/>
      <c r="N1320" s="46"/>
      <c r="O1320" s="47" t="str">
        <f t="shared" si="462"/>
        <v/>
      </c>
      <c r="P1320" s="47"/>
      <c r="Q1320" s="48" t="str">
        <f>IFERROR(VLOOKUP(E1320,Funcionários!$C$8:$E$207,3,FALSE),"")</f>
        <v/>
      </c>
      <c r="R1320" s="47"/>
      <c r="S1320" s="49" t="str">
        <f t="shared" si="463"/>
        <v/>
      </c>
      <c r="T1320" s="49">
        <v>1.3140000000000001E-2</v>
      </c>
      <c r="U1320" s="48" t="str">
        <f>IF(Funcionários!C1321=0,"",Funcionários!C1321)</f>
        <v/>
      </c>
      <c r="V1320" s="50">
        <f>IF(U1320="",0,IF(COUNTIFS($E$7:$E$3006,U1320,$I$7:$I$3006,'RC'!$E$6)=0,0,COUNTIFS($M$7:$M$3006,"Concluída no prazo",$E$7:$E$3006,U1320,$I$7:$I$3006,'RC'!$E$6)/COUNTIFS($E$7:$E$3006,U1320,$I$7:$I$3006,'RC'!$E$6)))</f>
        <v>0</v>
      </c>
      <c r="W1320" s="49">
        <f>SUMIFS($J$7:$J$3006,$E$7:$E$3006,U1320,$I$7:$I$3006,'RC'!$E$6)+SUMIFS($L$7:$L$3006,$E$7:$E$3006,U1320,$I$7:$I$3006,'RC'!$E$6)</f>
        <v>0</v>
      </c>
      <c r="X1320" s="48">
        <f>COUNTIFS($E$7:$E$3006,U1320,$I$7:$I$3006,'RC'!$E$6)</f>
        <v>0</v>
      </c>
      <c r="Y1320" s="48"/>
      <c r="Z1320" s="51" t="str">
        <f>IF(AQ1320='RC'!$E$6,AC1320*1000+AD1320,"")</f>
        <v/>
      </c>
      <c r="AA1320" s="51" t="str">
        <f>IF(AB1320="","",IF(AQ1320='RC'!$E$6,AC1320*1000-AD1320,""))</f>
        <v/>
      </c>
      <c r="AB1320" s="48" t="str">
        <f>IFERROR(VLOOKUP(E1320,Funcionários!$C$8:$E$207,3,FALSE),"")</f>
        <v/>
      </c>
      <c r="AC1320" s="50" t="str">
        <f>IF(AB1320="","",IF(COUNTIFS($AB$7:$AB$3006,AB1320,$AQ$7:$AQ$3006,'RC'!$E$6)=0,"",COUNTIFS($M$7:$M$3006,"Concluída no prazo",$AB$7:$AB$3006,AB1320,$AQ$7:$AQ$3006,'RC'!$E$6)/COUNTIFS($AB$7:$AB$3006,AB1320,$AQ$7:$AQ$3006,'RC'!$E$6)))</f>
        <v/>
      </c>
      <c r="AD1320" s="48">
        <f>SUMIF($AQ$7:$AQ$3006,'RC'!$E$6,$J$7:$J$3006)+SUMIF($AQ$7:$AQ$3006,'RC'!$E$6,$L$7:$L$3006)</f>
        <v>21</v>
      </c>
      <c r="AF1320" s="48">
        <v>3.6869999999996003E-2</v>
      </c>
      <c r="AG1320" s="48">
        <f>IF(OR(AQ1320="",AQ1320&lt;&gt;'RC'!$E$6,AB1320&lt;&gt;'RC'!$D$21),0,1)</f>
        <v>0</v>
      </c>
      <c r="AH1320" s="48">
        <f t="shared" si="460"/>
        <v>3.6869999999996003E-2</v>
      </c>
      <c r="AI1320" s="48" t="str">
        <f t="shared" si="442"/>
        <v/>
      </c>
      <c r="AJ1320" s="48" t="str">
        <f t="shared" si="443"/>
        <v/>
      </c>
      <c r="AK1320" s="52" t="str">
        <f t="shared" si="444"/>
        <v/>
      </c>
      <c r="AL1320" s="52" t="str">
        <f t="shared" si="445"/>
        <v/>
      </c>
      <c r="AM1320" s="48" t="str">
        <f t="shared" si="446"/>
        <v/>
      </c>
      <c r="AN1320" s="48" t="str">
        <f t="shared" si="447"/>
        <v/>
      </c>
      <c r="AP1320" s="18" t="str">
        <f t="shared" si="448"/>
        <v/>
      </c>
      <c r="AQ1320" s="18" t="str">
        <f t="shared" si="449"/>
        <v/>
      </c>
      <c r="AR1320" s="18">
        <v>3.687E-2</v>
      </c>
      <c r="AS1320" s="18">
        <f>IF(AF!$D$27="Todos",1,IF(M1320=AF!$D$27,1,0))</f>
        <v>1</v>
      </c>
      <c r="AT1320" s="53">
        <f>IF(AND(E1320=AF!$D$6,OR(LT!M1320=AF!$D$27,AF!$D$27="Todos"),OR(AP1320=AF!$E$8,AQ1320=AF!$E$8)),AR1320+AS1320,0)</f>
        <v>0</v>
      </c>
      <c r="AU1320" s="18" t="str">
        <f t="shared" si="450"/>
        <v/>
      </c>
      <c r="AV1320" s="54" t="str">
        <f t="shared" si="451"/>
        <v/>
      </c>
      <c r="AW1320" s="54" t="str">
        <f t="shared" si="452"/>
        <v/>
      </c>
      <c r="AX1320" s="18" t="str">
        <f t="shared" si="453"/>
        <v/>
      </c>
      <c r="AY1320" s="18" t="str">
        <f t="shared" si="454"/>
        <v/>
      </c>
      <c r="BA1320" s="18">
        <f>IF($E1320=AF!$D$6,IF($M1320="Concluída no prazo",2,IF($M1320="Concluída com atraso",1,0)),0)</f>
        <v>0</v>
      </c>
      <c r="BB1320" s="18">
        <f>IF($E1320=AF!$D$6,IF($M1320="Atrasada",2,IF($M1320="Concluída com atraso",1,0)),0)</f>
        <v>0</v>
      </c>
      <c r="BC1320" s="18">
        <v>1.3140000000000001E-2</v>
      </c>
      <c r="BD1320" s="18">
        <f t="shared" si="461"/>
        <v>1.3140000000000001E-2</v>
      </c>
      <c r="BE1320" s="18">
        <f t="shared" si="461"/>
        <v>1.3140000000000001E-2</v>
      </c>
      <c r="BF1320" s="18" t="str">
        <f t="shared" si="455"/>
        <v/>
      </c>
      <c r="BN1320" s="18" t="str">
        <f t="shared" si="456"/>
        <v>s</v>
      </c>
    </row>
    <row r="1321" spans="3:66" ht="50.1" customHeight="1" thickTop="1" thickBot="1" x14ac:dyDescent="0.3">
      <c r="C1321" s="46"/>
      <c r="D1321" s="46"/>
      <c r="E1321" s="46"/>
      <c r="F1321" s="122"/>
      <c r="G1321" s="122"/>
      <c r="H1321" s="78" t="str">
        <f t="shared" si="457"/>
        <v/>
      </c>
      <c r="I1321" s="78" t="str">
        <f t="shared" si="458"/>
        <v/>
      </c>
      <c r="J1321" s="16"/>
      <c r="K1321" s="46" t="str">
        <f t="shared" si="459"/>
        <v/>
      </c>
      <c r="L1321" s="16"/>
      <c r="M1321" s="16"/>
      <c r="N1321" s="46"/>
      <c r="O1321" s="47" t="str">
        <f t="shared" si="462"/>
        <v/>
      </c>
      <c r="P1321" s="47"/>
      <c r="Q1321" s="48" t="str">
        <f>IFERROR(VLOOKUP(E1321,Funcionários!$C$8:$E$207,3,FALSE),"")</f>
        <v/>
      </c>
      <c r="R1321" s="47"/>
      <c r="S1321" s="49" t="str">
        <f t="shared" si="463"/>
        <v/>
      </c>
      <c r="T1321" s="49">
        <v>1.315E-2</v>
      </c>
      <c r="U1321" s="48" t="str">
        <f>IF(Funcionários!C1322=0,"",Funcionários!C1322)</f>
        <v/>
      </c>
      <c r="V1321" s="50">
        <f>IF(U1321="",0,IF(COUNTIFS($E$7:$E$3006,U1321,$I$7:$I$3006,'RC'!$E$6)=0,0,COUNTIFS($M$7:$M$3006,"Concluída no prazo",$E$7:$E$3006,U1321,$I$7:$I$3006,'RC'!$E$6)/COUNTIFS($E$7:$E$3006,U1321,$I$7:$I$3006,'RC'!$E$6)))</f>
        <v>0</v>
      </c>
      <c r="W1321" s="49">
        <f>SUMIFS($J$7:$J$3006,$E$7:$E$3006,U1321,$I$7:$I$3006,'RC'!$E$6)+SUMIFS($L$7:$L$3006,$E$7:$E$3006,U1321,$I$7:$I$3006,'RC'!$E$6)</f>
        <v>0</v>
      </c>
      <c r="X1321" s="48">
        <f>COUNTIFS($E$7:$E$3006,U1321,$I$7:$I$3006,'RC'!$E$6)</f>
        <v>0</v>
      </c>
      <c r="Y1321" s="48"/>
      <c r="Z1321" s="51" t="str">
        <f>IF(AQ1321='RC'!$E$6,AC1321*1000+AD1321,"")</f>
        <v/>
      </c>
      <c r="AA1321" s="51" t="str">
        <f>IF(AB1321="","",IF(AQ1321='RC'!$E$6,AC1321*1000-AD1321,""))</f>
        <v/>
      </c>
      <c r="AB1321" s="48" t="str">
        <f>IFERROR(VLOOKUP(E1321,Funcionários!$C$8:$E$207,3,FALSE),"")</f>
        <v/>
      </c>
      <c r="AC1321" s="50" t="str">
        <f>IF(AB1321="","",IF(COUNTIFS($AB$7:$AB$3006,AB1321,$AQ$7:$AQ$3006,'RC'!$E$6)=0,"",COUNTIFS($M$7:$M$3006,"Concluída no prazo",$AB$7:$AB$3006,AB1321,$AQ$7:$AQ$3006,'RC'!$E$6)/COUNTIFS($AB$7:$AB$3006,AB1321,$AQ$7:$AQ$3006,'RC'!$E$6)))</f>
        <v/>
      </c>
      <c r="AD1321" s="48">
        <f>SUMIF($AQ$7:$AQ$3006,'RC'!$E$6,$J$7:$J$3006)+SUMIF($AQ$7:$AQ$3006,'RC'!$E$6,$L$7:$L$3006)</f>
        <v>21</v>
      </c>
      <c r="AF1321" s="48">
        <v>3.6859999999996E-2</v>
      </c>
      <c r="AG1321" s="48">
        <f>IF(OR(AQ1321="",AQ1321&lt;&gt;'RC'!$E$6,AB1321&lt;&gt;'RC'!$D$21),0,1)</f>
        <v>0</v>
      </c>
      <c r="AH1321" s="48">
        <f t="shared" si="460"/>
        <v>3.6859999999996E-2</v>
      </c>
      <c r="AI1321" s="48" t="str">
        <f t="shared" si="442"/>
        <v/>
      </c>
      <c r="AJ1321" s="48" t="str">
        <f t="shared" si="443"/>
        <v/>
      </c>
      <c r="AK1321" s="52" t="str">
        <f t="shared" si="444"/>
        <v/>
      </c>
      <c r="AL1321" s="52" t="str">
        <f t="shared" si="445"/>
        <v/>
      </c>
      <c r="AM1321" s="48" t="str">
        <f t="shared" si="446"/>
        <v/>
      </c>
      <c r="AN1321" s="48" t="str">
        <f t="shared" si="447"/>
        <v/>
      </c>
      <c r="AP1321" s="18" t="str">
        <f t="shared" si="448"/>
        <v/>
      </c>
      <c r="AQ1321" s="18" t="str">
        <f t="shared" si="449"/>
        <v/>
      </c>
      <c r="AR1321" s="18">
        <v>3.6859999999999997E-2</v>
      </c>
      <c r="AS1321" s="18">
        <f>IF(AF!$D$27="Todos",1,IF(M1321=AF!$D$27,1,0))</f>
        <v>1</v>
      </c>
      <c r="AT1321" s="53">
        <f>IF(AND(E1321=AF!$D$6,OR(LT!M1321=AF!$D$27,AF!$D$27="Todos"),OR(AP1321=AF!$E$8,AQ1321=AF!$E$8)),AR1321+AS1321,0)</f>
        <v>0</v>
      </c>
      <c r="AU1321" s="18" t="str">
        <f t="shared" si="450"/>
        <v/>
      </c>
      <c r="AV1321" s="54" t="str">
        <f t="shared" si="451"/>
        <v/>
      </c>
      <c r="AW1321" s="54" t="str">
        <f t="shared" si="452"/>
        <v/>
      </c>
      <c r="AX1321" s="18" t="str">
        <f t="shared" si="453"/>
        <v/>
      </c>
      <c r="AY1321" s="18" t="str">
        <f t="shared" si="454"/>
        <v/>
      </c>
      <c r="BA1321" s="18">
        <f>IF($E1321=AF!$D$6,IF($M1321="Concluída no prazo",2,IF($M1321="Concluída com atraso",1,0)),0)</f>
        <v>0</v>
      </c>
      <c r="BB1321" s="18">
        <f>IF($E1321=AF!$D$6,IF($M1321="Atrasada",2,IF($M1321="Concluída com atraso",1,0)),0)</f>
        <v>0</v>
      </c>
      <c r="BC1321" s="18">
        <v>1.315E-2</v>
      </c>
      <c r="BD1321" s="18">
        <f t="shared" si="461"/>
        <v>1.315E-2</v>
      </c>
      <c r="BE1321" s="18">
        <f t="shared" si="461"/>
        <v>1.315E-2</v>
      </c>
      <c r="BF1321" s="18" t="str">
        <f t="shared" si="455"/>
        <v/>
      </c>
      <c r="BN1321" s="18" t="str">
        <f t="shared" si="456"/>
        <v>s</v>
      </c>
    </row>
    <row r="1322" spans="3:66" ht="50.1" customHeight="1" thickTop="1" thickBot="1" x14ac:dyDescent="0.3">
      <c r="C1322" s="46"/>
      <c r="D1322" s="46"/>
      <c r="E1322" s="46"/>
      <c r="F1322" s="122"/>
      <c r="G1322" s="122"/>
      <c r="H1322" s="78" t="str">
        <f t="shared" si="457"/>
        <v/>
      </c>
      <c r="I1322" s="78" t="str">
        <f t="shared" si="458"/>
        <v/>
      </c>
      <c r="J1322" s="16"/>
      <c r="K1322" s="46" t="str">
        <f t="shared" si="459"/>
        <v/>
      </c>
      <c r="L1322" s="16"/>
      <c r="M1322" s="16"/>
      <c r="N1322" s="46"/>
      <c r="O1322" s="47" t="str">
        <f t="shared" si="462"/>
        <v/>
      </c>
      <c r="P1322" s="47"/>
      <c r="Q1322" s="48" t="str">
        <f>IFERROR(VLOOKUP(E1322,Funcionários!$C$8:$E$207,3,FALSE),"")</f>
        <v/>
      </c>
      <c r="R1322" s="47"/>
      <c r="S1322" s="49" t="str">
        <f t="shared" si="463"/>
        <v/>
      </c>
      <c r="T1322" s="49">
        <v>1.316E-2</v>
      </c>
      <c r="U1322" s="48" t="str">
        <f>IF(Funcionários!C1323=0,"",Funcionários!C1323)</f>
        <v/>
      </c>
      <c r="V1322" s="50">
        <f>IF(U1322="",0,IF(COUNTIFS($E$7:$E$3006,U1322,$I$7:$I$3006,'RC'!$E$6)=0,0,COUNTIFS($M$7:$M$3006,"Concluída no prazo",$E$7:$E$3006,U1322,$I$7:$I$3006,'RC'!$E$6)/COUNTIFS($E$7:$E$3006,U1322,$I$7:$I$3006,'RC'!$E$6)))</f>
        <v>0</v>
      </c>
      <c r="W1322" s="49">
        <f>SUMIFS($J$7:$J$3006,$E$7:$E$3006,U1322,$I$7:$I$3006,'RC'!$E$6)+SUMIFS($L$7:$L$3006,$E$7:$E$3006,U1322,$I$7:$I$3006,'RC'!$E$6)</f>
        <v>0</v>
      </c>
      <c r="X1322" s="48">
        <f>COUNTIFS($E$7:$E$3006,U1322,$I$7:$I$3006,'RC'!$E$6)</f>
        <v>0</v>
      </c>
      <c r="Y1322" s="48"/>
      <c r="Z1322" s="51" t="str">
        <f>IF(AQ1322='RC'!$E$6,AC1322*1000+AD1322,"")</f>
        <v/>
      </c>
      <c r="AA1322" s="51" t="str">
        <f>IF(AB1322="","",IF(AQ1322='RC'!$E$6,AC1322*1000-AD1322,""))</f>
        <v/>
      </c>
      <c r="AB1322" s="48" t="str">
        <f>IFERROR(VLOOKUP(E1322,Funcionários!$C$8:$E$207,3,FALSE),"")</f>
        <v/>
      </c>
      <c r="AC1322" s="50" t="str">
        <f>IF(AB1322="","",IF(COUNTIFS($AB$7:$AB$3006,AB1322,$AQ$7:$AQ$3006,'RC'!$E$6)=0,"",COUNTIFS($M$7:$M$3006,"Concluída no prazo",$AB$7:$AB$3006,AB1322,$AQ$7:$AQ$3006,'RC'!$E$6)/COUNTIFS($AB$7:$AB$3006,AB1322,$AQ$7:$AQ$3006,'RC'!$E$6)))</f>
        <v/>
      </c>
      <c r="AD1322" s="48">
        <f>SUMIF($AQ$7:$AQ$3006,'RC'!$E$6,$J$7:$J$3006)+SUMIF($AQ$7:$AQ$3006,'RC'!$E$6,$L$7:$L$3006)</f>
        <v>21</v>
      </c>
      <c r="AF1322" s="48">
        <v>3.6849999999995997E-2</v>
      </c>
      <c r="AG1322" s="48">
        <f>IF(OR(AQ1322="",AQ1322&lt;&gt;'RC'!$E$6,AB1322&lt;&gt;'RC'!$D$21),0,1)</f>
        <v>0</v>
      </c>
      <c r="AH1322" s="48">
        <f t="shared" si="460"/>
        <v>3.6849999999995997E-2</v>
      </c>
      <c r="AI1322" s="48" t="str">
        <f t="shared" si="442"/>
        <v/>
      </c>
      <c r="AJ1322" s="48" t="str">
        <f t="shared" si="443"/>
        <v/>
      </c>
      <c r="AK1322" s="52" t="str">
        <f t="shared" si="444"/>
        <v/>
      </c>
      <c r="AL1322" s="52" t="str">
        <f t="shared" si="445"/>
        <v/>
      </c>
      <c r="AM1322" s="48" t="str">
        <f t="shared" si="446"/>
        <v/>
      </c>
      <c r="AN1322" s="48" t="str">
        <f t="shared" si="447"/>
        <v/>
      </c>
      <c r="AP1322" s="18" t="str">
        <f t="shared" si="448"/>
        <v/>
      </c>
      <c r="AQ1322" s="18" t="str">
        <f t="shared" si="449"/>
        <v/>
      </c>
      <c r="AR1322" s="18">
        <v>3.6850000000000001E-2</v>
      </c>
      <c r="AS1322" s="18">
        <f>IF(AF!$D$27="Todos",1,IF(M1322=AF!$D$27,1,0))</f>
        <v>1</v>
      </c>
      <c r="AT1322" s="53">
        <f>IF(AND(E1322=AF!$D$6,OR(LT!M1322=AF!$D$27,AF!$D$27="Todos"),OR(AP1322=AF!$E$8,AQ1322=AF!$E$8)),AR1322+AS1322,0)</f>
        <v>0</v>
      </c>
      <c r="AU1322" s="18" t="str">
        <f t="shared" si="450"/>
        <v/>
      </c>
      <c r="AV1322" s="54" t="str">
        <f t="shared" si="451"/>
        <v/>
      </c>
      <c r="AW1322" s="54" t="str">
        <f t="shared" si="452"/>
        <v/>
      </c>
      <c r="AX1322" s="18" t="str">
        <f t="shared" si="453"/>
        <v/>
      </c>
      <c r="AY1322" s="18" t="str">
        <f t="shared" si="454"/>
        <v/>
      </c>
      <c r="BA1322" s="18">
        <f>IF($E1322=AF!$D$6,IF($M1322="Concluída no prazo",2,IF($M1322="Concluída com atraso",1,0)),0)</f>
        <v>0</v>
      </c>
      <c r="BB1322" s="18">
        <f>IF($E1322=AF!$D$6,IF($M1322="Atrasada",2,IF($M1322="Concluída com atraso",1,0)),0)</f>
        <v>0</v>
      </c>
      <c r="BC1322" s="18">
        <v>1.316E-2</v>
      </c>
      <c r="BD1322" s="18">
        <f t="shared" si="461"/>
        <v>1.316E-2</v>
      </c>
      <c r="BE1322" s="18">
        <f t="shared" si="461"/>
        <v>1.316E-2</v>
      </c>
      <c r="BF1322" s="18" t="str">
        <f t="shared" si="455"/>
        <v/>
      </c>
      <c r="BN1322" s="18" t="str">
        <f t="shared" si="456"/>
        <v>s</v>
      </c>
    </row>
    <row r="1323" spans="3:66" ht="50.1" customHeight="1" thickTop="1" thickBot="1" x14ac:dyDescent="0.3">
      <c r="C1323" s="46"/>
      <c r="D1323" s="46"/>
      <c r="E1323" s="46"/>
      <c r="F1323" s="122"/>
      <c r="G1323" s="122"/>
      <c r="H1323" s="78" t="str">
        <f t="shared" si="457"/>
        <v/>
      </c>
      <c r="I1323" s="78" t="str">
        <f t="shared" si="458"/>
        <v/>
      </c>
      <c r="J1323" s="16"/>
      <c r="K1323" s="46" t="str">
        <f t="shared" si="459"/>
        <v/>
      </c>
      <c r="L1323" s="16"/>
      <c r="M1323" s="16"/>
      <c r="N1323" s="46"/>
      <c r="O1323" s="47" t="str">
        <f t="shared" si="462"/>
        <v/>
      </c>
      <c r="P1323" s="47"/>
      <c r="Q1323" s="48" t="str">
        <f>IFERROR(VLOOKUP(E1323,Funcionários!$C$8:$E$207,3,FALSE),"")</f>
        <v/>
      </c>
      <c r="R1323" s="47"/>
      <c r="S1323" s="49" t="str">
        <f t="shared" si="463"/>
        <v/>
      </c>
      <c r="T1323" s="49">
        <v>1.3169999999999999E-2</v>
      </c>
      <c r="U1323" s="48" t="str">
        <f>IF(Funcionários!C1324=0,"",Funcionários!C1324)</f>
        <v/>
      </c>
      <c r="V1323" s="50">
        <f>IF(U1323="",0,IF(COUNTIFS($E$7:$E$3006,U1323,$I$7:$I$3006,'RC'!$E$6)=0,0,COUNTIFS($M$7:$M$3006,"Concluída no prazo",$E$7:$E$3006,U1323,$I$7:$I$3006,'RC'!$E$6)/COUNTIFS($E$7:$E$3006,U1323,$I$7:$I$3006,'RC'!$E$6)))</f>
        <v>0</v>
      </c>
      <c r="W1323" s="49">
        <f>SUMIFS($J$7:$J$3006,$E$7:$E$3006,U1323,$I$7:$I$3006,'RC'!$E$6)+SUMIFS($L$7:$L$3006,$E$7:$E$3006,U1323,$I$7:$I$3006,'RC'!$E$6)</f>
        <v>0</v>
      </c>
      <c r="X1323" s="48">
        <f>COUNTIFS($E$7:$E$3006,U1323,$I$7:$I$3006,'RC'!$E$6)</f>
        <v>0</v>
      </c>
      <c r="Y1323" s="48"/>
      <c r="Z1323" s="51" t="str">
        <f>IF(AQ1323='RC'!$E$6,AC1323*1000+AD1323,"")</f>
        <v/>
      </c>
      <c r="AA1323" s="51" t="str">
        <f>IF(AB1323="","",IF(AQ1323='RC'!$E$6,AC1323*1000-AD1323,""))</f>
        <v/>
      </c>
      <c r="AB1323" s="48" t="str">
        <f>IFERROR(VLOOKUP(E1323,Funcionários!$C$8:$E$207,3,FALSE),"")</f>
        <v/>
      </c>
      <c r="AC1323" s="50" t="str">
        <f>IF(AB1323="","",IF(COUNTIFS($AB$7:$AB$3006,AB1323,$AQ$7:$AQ$3006,'RC'!$E$6)=0,"",COUNTIFS($M$7:$M$3006,"Concluída no prazo",$AB$7:$AB$3006,AB1323,$AQ$7:$AQ$3006,'RC'!$E$6)/COUNTIFS($AB$7:$AB$3006,AB1323,$AQ$7:$AQ$3006,'RC'!$E$6)))</f>
        <v/>
      </c>
      <c r="AD1323" s="48">
        <f>SUMIF($AQ$7:$AQ$3006,'RC'!$E$6,$J$7:$J$3006)+SUMIF($AQ$7:$AQ$3006,'RC'!$E$6,$L$7:$L$3006)</f>
        <v>21</v>
      </c>
      <c r="AF1323" s="48">
        <v>3.6839999999996001E-2</v>
      </c>
      <c r="AG1323" s="48">
        <f>IF(OR(AQ1323="",AQ1323&lt;&gt;'RC'!$E$6,AB1323&lt;&gt;'RC'!$D$21),0,1)</f>
        <v>0</v>
      </c>
      <c r="AH1323" s="48">
        <f t="shared" si="460"/>
        <v>3.6839999999996001E-2</v>
      </c>
      <c r="AI1323" s="48" t="str">
        <f t="shared" si="442"/>
        <v/>
      </c>
      <c r="AJ1323" s="48" t="str">
        <f t="shared" si="443"/>
        <v/>
      </c>
      <c r="AK1323" s="52" t="str">
        <f t="shared" si="444"/>
        <v/>
      </c>
      <c r="AL1323" s="52" t="str">
        <f t="shared" si="445"/>
        <v/>
      </c>
      <c r="AM1323" s="48" t="str">
        <f t="shared" si="446"/>
        <v/>
      </c>
      <c r="AN1323" s="48" t="str">
        <f t="shared" si="447"/>
        <v/>
      </c>
      <c r="AP1323" s="18" t="str">
        <f t="shared" si="448"/>
        <v/>
      </c>
      <c r="AQ1323" s="18" t="str">
        <f t="shared" si="449"/>
        <v/>
      </c>
      <c r="AR1323" s="18">
        <v>3.6839999999999998E-2</v>
      </c>
      <c r="AS1323" s="18">
        <f>IF(AF!$D$27="Todos",1,IF(M1323=AF!$D$27,1,0))</f>
        <v>1</v>
      </c>
      <c r="AT1323" s="53">
        <f>IF(AND(E1323=AF!$D$6,OR(LT!M1323=AF!$D$27,AF!$D$27="Todos"),OR(AP1323=AF!$E$8,AQ1323=AF!$E$8)),AR1323+AS1323,0)</f>
        <v>0</v>
      </c>
      <c r="AU1323" s="18" t="str">
        <f t="shared" si="450"/>
        <v/>
      </c>
      <c r="AV1323" s="54" t="str">
        <f t="shared" si="451"/>
        <v/>
      </c>
      <c r="AW1323" s="54" t="str">
        <f t="shared" si="452"/>
        <v/>
      </c>
      <c r="AX1323" s="18" t="str">
        <f t="shared" si="453"/>
        <v/>
      </c>
      <c r="AY1323" s="18" t="str">
        <f t="shared" si="454"/>
        <v/>
      </c>
      <c r="BA1323" s="18">
        <f>IF($E1323=AF!$D$6,IF($M1323="Concluída no prazo",2,IF($M1323="Concluída com atraso",1,0)),0)</f>
        <v>0</v>
      </c>
      <c r="BB1323" s="18">
        <f>IF($E1323=AF!$D$6,IF($M1323="Atrasada",2,IF($M1323="Concluída com atraso",1,0)),0)</f>
        <v>0</v>
      </c>
      <c r="BC1323" s="18">
        <v>1.3169999999999999E-2</v>
      </c>
      <c r="BD1323" s="18">
        <f t="shared" si="461"/>
        <v>1.3169999999999999E-2</v>
      </c>
      <c r="BE1323" s="18">
        <f t="shared" si="461"/>
        <v>1.3169999999999999E-2</v>
      </c>
      <c r="BF1323" s="18" t="str">
        <f t="shared" si="455"/>
        <v/>
      </c>
      <c r="BN1323" s="18" t="str">
        <f t="shared" si="456"/>
        <v>s</v>
      </c>
    </row>
    <row r="1324" spans="3:66" ht="50.1" customHeight="1" thickTop="1" thickBot="1" x14ac:dyDescent="0.3">
      <c r="C1324" s="46"/>
      <c r="D1324" s="46"/>
      <c r="E1324" s="46"/>
      <c r="F1324" s="122"/>
      <c r="G1324" s="122"/>
      <c r="H1324" s="78" t="str">
        <f t="shared" si="457"/>
        <v/>
      </c>
      <c r="I1324" s="78" t="str">
        <f t="shared" si="458"/>
        <v/>
      </c>
      <c r="J1324" s="16"/>
      <c r="K1324" s="46" t="str">
        <f t="shared" si="459"/>
        <v/>
      </c>
      <c r="L1324" s="16"/>
      <c r="M1324" s="16"/>
      <c r="N1324" s="46"/>
      <c r="O1324" s="47" t="str">
        <f t="shared" si="462"/>
        <v/>
      </c>
      <c r="P1324" s="47"/>
      <c r="Q1324" s="48" t="str">
        <f>IFERROR(VLOOKUP(E1324,Funcionários!$C$8:$E$207,3,FALSE),"")</f>
        <v/>
      </c>
      <c r="R1324" s="47"/>
      <c r="S1324" s="49" t="str">
        <f t="shared" si="463"/>
        <v/>
      </c>
      <c r="T1324" s="49">
        <v>1.3180000000000001E-2</v>
      </c>
      <c r="U1324" s="48" t="str">
        <f>IF(Funcionários!C1325=0,"",Funcionários!C1325)</f>
        <v/>
      </c>
      <c r="V1324" s="50">
        <f>IF(U1324="",0,IF(COUNTIFS($E$7:$E$3006,U1324,$I$7:$I$3006,'RC'!$E$6)=0,0,COUNTIFS($M$7:$M$3006,"Concluída no prazo",$E$7:$E$3006,U1324,$I$7:$I$3006,'RC'!$E$6)/COUNTIFS($E$7:$E$3006,U1324,$I$7:$I$3006,'RC'!$E$6)))</f>
        <v>0</v>
      </c>
      <c r="W1324" s="49">
        <f>SUMIFS($J$7:$J$3006,$E$7:$E$3006,U1324,$I$7:$I$3006,'RC'!$E$6)+SUMIFS($L$7:$L$3006,$E$7:$E$3006,U1324,$I$7:$I$3006,'RC'!$E$6)</f>
        <v>0</v>
      </c>
      <c r="X1324" s="48">
        <f>COUNTIFS($E$7:$E$3006,U1324,$I$7:$I$3006,'RC'!$E$6)</f>
        <v>0</v>
      </c>
      <c r="Y1324" s="48"/>
      <c r="Z1324" s="51" t="str">
        <f>IF(AQ1324='RC'!$E$6,AC1324*1000+AD1324,"")</f>
        <v/>
      </c>
      <c r="AA1324" s="51" t="str">
        <f>IF(AB1324="","",IF(AQ1324='RC'!$E$6,AC1324*1000-AD1324,""))</f>
        <v/>
      </c>
      <c r="AB1324" s="48" t="str">
        <f>IFERROR(VLOOKUP(E1324,Funcionários!$C$8:$E$207,3,FALSE),"")</f>
        <v/>
      </c>
      <c r="AC1324" s="50" t="str">
        <f>IF(AB1324="","",IF(COUNTIFS($AB$7:$AB$3006,AB1324,$AQ$7:$AQ$3006,'RC'!$E$6)=0,"",COUNTIFS($M$7:$M$3006,"Concluída no prazo",$AB$7:$AB$3006,AB1324,$AQ$7:$AQ$3006,'RC'!$E$6)/COUNTIFS($AB$7:$AB$3006,AB1324,$AQ$7:$AQ$3006,'RC'!$E$6)))</f>
        <v/>
      </c>
      <c r="AD1324" s="48">
        <f>SUMIF($AQ$7:$AQ$3006,'RC'!$E$6,$J$7:$J$3006)+SUMIF($AQ$7:$AQ$3006,'RC'!$E$6,$L$7:$L$3006)</f>
        <v>21</v>
      </c>
      <c r="AF1324" s="48">
        <v>3.6829999999995998E-2</v>
      </c>
      <c r="AG1324" s="48">
        <f>IF(OR(AQ1324="",AQ1324&lt;&gt;'RC'!$E$6,AB1324&lt;&gt;'RC'!$D$21),0,1)</f>
        <v>0</v>
      </c>
      <c r="AH1324" s="48">
        <f t="shared" si="460"/>
        <v>3.6829999999995998E-2</v>
      </c>
      <c r="AI1324" s="48" t="str">
        <f t="shared" si="442"/>
        <v/>
      </c>
      <c r="AJ1324" s="48" t="str">
        <f t="shared" si="443"/>
        <v/>
      </c>
      <c r="AK1324" s="52" t="str">
        <f t="shared" si="444"/>
        <v/>
      </c>
      <c r="AL1324" s="52" t="str">
        <f t="shared" si="445"/>
        <v/>
      </c>
      <c r="AM1324" s="48" t="str">
        <f t="shared" si="446"/>
        <v/>
      </c>
      <c r="AN1324" s="48" t="str">
        <f t="shared" si="447"/>
        <v/>
      </c>
      <c r="AP1324" s="18" t="str">
        <f t="shared" si="448"/>
        <v/>
      </c>
      <c r="AQ1324" s="18" t="str">
        <f t="shared" si="449"/>
        <v/>
      </c>
      <c r="AR1324" s="18">
        <v>3.6830000000000002E-2</v>
      </c>
      <c r="AS1324" s="18">
        <f>IF(AF!$D$27="Todos",1,IF(M1324=AF!$D$27,1,0))</f>
        <v>1</v>
      </c>
      <c r="AT1324" s="53">
        <f>IF(AND(E1324=AF!$D$6,OR(LT!M1324=AF!$D$27,AF!$D$27="Todos"),OR(AP1324=AF!$E$8,AQ1324=AF!$E$8)),AR1324+AS1324,0)</f>
        <v>0</v>
      </c>
      <c r="AU1324" s="18" t="str">
        <f t="shared" si="450"/>
        <v/>
      </c>
      <c r="AV1324" s="54" t="str">
        <f t="shared" si="451"/>
        <v/>
      </c>
      <c r="AW1324" s="54" t="str">
        <f t="shared" si="452"/>
        <v/>
      </c>
      <c r="AX1324" s="18" t="str">
        <f t="shared" si="453"/>
        <v/>
      </c>
      <c r="AY1324" s="18" t="str">
        <f t="shared" si="454"/>
        <v/>
      </c>
      <c r="BA1324" s="18">
        <f>IF($E1324=AF!$D$6,IF($M1324="Concluída no prazo",2,IF($M1324="Concluída com atraso",1,0)),0)</f>
        <v>0</v>
      </c>
      <c r="BB1324" s="18">
        <f>IF($E1324=AF!$D$6,IF($M1324="Atrasada",2,IF($M1324="Concluída com atraso",1,0)),0)</f>
        <v>0</v>
      </c>
      <c r="BC1324" s="18">
        <v>1.3180000000000001E-2</v>
      </c>
      <c r="BD1324" s="18">
        <f t="shared" si="461"/>
        <v>1.3180000000000001E-2</v>
      </c>
      <c r="BE1324" s="18">
        <f t="shared" si="461"/>
        <v>1.3180000000000001E-2</v>
      </c>
      <c r="BF1324" s="18" t="str">
        <f t="shared" si="455"/>
        <v/>
      </c>
      <c r="BN1324" s="18" t="str">
        <f t="shared" si="456"/>
        <v>s</v>
      </c>
    </row>
    <row r="1325" spans="3:66" ht="50.1" customHeight="1" thickTop="1" thickBot="1" x14ac:dyDescent="0.3">
      <c r="C1325" s="46"/>
      <c r="D1325" s="46"/>
      <c r="E1325" s="46"/>
      <c r="F1325" s="122"/>
      <c r="G1325" s="122"/>
      <c r="H1325" s="78" t="str">
        <f t="shared" si="457"/>
        <v/>
      </c>
      <c r="I1325" s="78" t="str">
        <f t="shared" si="458"/>
        <v/>
      </c>
      <c r="J1325" s="16"/>
      <c r="K1325" s="46" t="str">
        <f t="shared" si="459"/>
        <v/>
      </c>
      <c r="L1325" s="16"/>
      <c r="M1325" s="16"/>
      <c r="N1325" s="46"/>
      <c r="O1325" s="47" t="str">
        <f t="shared" si="462"/>
        <v/>
      </c>
      <c r="P1325" s="47"/>
      <c r="Q1325" s="48" t="str">
        <f>IFERROR(VLOOKUP(E1325,Funcionários!$C$8:$E$207,3,FALSE),"")</f>
        <v/>
      </c>
      <c r="R1325" s="47"/>
      <c r="S1325" s="49" t="str">
        <f t="shared" si="463"/>
        <v/>
      </c>
      <c r="T1325" s="49">
        <v>1.319E-2</v>
      </c>
      <c r="U1325" s="48" t="str">
        <f>IF(Funcionários!C1326=0,"",Funcionários!C1326)</f>
        <v/>
      </c>
      <c r="V1325" s="50">
        <f>IF(U1325="",0,IF(COUNTIFS($E$7:$E$3006,U1325,$I$7:$I$3006,'RC'!$E$6)=0,0,COUNTIFS($M$7:$M$3006,"Concluída no prazo",$E$7:$E$3006,U1325,$I$7:$I$3006,'RC'!$E$6)/COUNTIFS($E$7:$E$3006,U1325,$I$7:$I$3006,'RC'!$E$6)))</f>
        <v>0</v>
      </c>
      <c r="W1325" s="49">
        <f>SUMIFS($J$7:$J$3006,$E$7:$E$3006,U1325,$I$7:$I$3006,'RC'!$E$6)+SUMIFS($L$7:$L$3006,$E$7:$E$3006,U1325,$I$7:$I$3006,'RC'!$E$6)</f>
        <v>0</v>
      </c>
      <c r="X1325" s="48">
        <f>COUNTIFS($E$7:$E$3006,U1325,$I$7:$I$3006,'RC'!$E$6)</f>
        <v>0</v>
      </c>
      <c r="Y1325" s="48"/>
      <c r="Z1325" s="51" t="str">
        <f>IF(AQ1325='RC'!$E$6,AC1325*1000+AD1325,"")</f>
        <v/>
      </c>
      <c r="AA1325" s="51" t="str">
        <f>IF(AB1325="","",IF(AQ1325='RC'!$E$6,AC1325*1000-AD1325,""))</f>
        <v/>
      </c>
      <c r="AB1325" s="48" t="str">
        <f>IFERROR(VLOOKUP(E1325,Funcionários!$C$8:$E$207,3,FALSE),"")</f>
        <v/>
      </c>
      <c r="AC1325" s="50" t="str">
        <f>IF(AB1325="","",IF(COUNTIFS($AB$7:$AB$3006,AB1325,$AQ$7:$AQ$3006,'RC'!$E$6)=0,"",COUNTIFS($M$7:$M$3006,"Concluída no prazo",$AB$7:$AB$3006,AB1325,$AQ$7:$AQ$3006,'RC'!$E$6)/COUNTIFS($AB$7:$AB$3006,AB1325,$AQ$7:$AQ$3006,'RC'!$E$6)))</f>
        <v/>
      </c>
      <c r="AD1325" s="48">
        <f>SUMIF($AQ$7:$AQ$3006,'RC'!$E$6,$J$7:$J$3006)+SUMIF($AQ$7:$AQ$3006,'RC'!$E$6,$L$7:$L$3006)</f>
        <v>21</v>
      </c>
      <c r="AF1325" s="48">
        <v>3.6819999999996002E-2</v>
      </c>
      <c r="AG1325" s="48">
        <f>IF(OR(AQ1325="",AQ1325&lt;&gt;'RC'!$E$6,AB1325&lt;&gt;'RC'!$D$21),0,1)</f>
        <v>0</v>
      </c>
      <c r="AH1325" s="48">
        <f t="shared" si="460"/>
        <v>3.6819999999996002E-2</v>
      </c>
      <c r="AI1325" s="48" t="str">
        <f t="shared" si="442"/>
        <v/>
      </c>
      <c r="AJ1325" s="48" t="str">
        <f t="shared" si="443"/>
        <v/>
      </c>
      <c r="AK1325" s="52" t="str">
        <f t="shared" si="444"/>
        <v/>
      </c>
      <c r="AL1325" s="52" t="str">
        <f t="shared" si="445"/>
        <v/>
      </c>
      <c r="AM1325" s="48" t="str">
        <f t="shared" si="446"/>
        <v/>
      </c>
      <c r="AN1325" s="48" t="str">
        <f t="shared" si="447"/>
        <v/>
      </c>
      <c r="AP1325" s="18" t="str">
        <f t="shared" si="448"/>
        <v/>
      </c>
      <c r="AQ1325" s="18" t="str">
        <f t="shared" si="449"/>
        <v/>
      </c>
      <c r="AR1325" s="18">
        <v>3.6819999999999999E-2</v>
      </c>
      <c r="AS1325" s="18">
        <f>IF(AF!$D$27="Todos",1,IF(M1325=AF!$D$27,1,0))</f>
        <v>1</v>
      </c>
      <c r="AT1325" s="53">
        <f>IF(AND(E1325=AF!$D$6,OR(LT!M1325=AF!$D$27,AF!$D$27="Todos"),OR(AP1325=AF!$E$8,AQ1325=AF!$E$8)),AR1325+AS1325,0)</f>
        <v>0</v>
      </c>
      <c r="AU1325" s="18" t="str">
        <f t="shared" si="450"/>
        <v/>
      </c>
      <c r="AV1325" s="54" t="str">
        <f t="shared" si="451"/>
        <v/>
      </c>
      <c r="AW1325" s="54" t="str">
        <f t="shared" si="452"/>
        <v/>
      </c>
      <c r="AX1325" s="18" t="str">
        <f t="shared" si="453"/>
        <v/>
      </c>
      <c r="AY1325" s="18" t="str">
        <f t="shared" si="454"/>
        <v/>
      </c>
      <c r="BA1325" s="18">
        <f>IF($E1325=AF!$D$6,IF($M1325="Concluída no prazo",2,IF($M1325="Concluída com atraso",1,0)),0)</f>
        <v>0</v>
      </c>
      <c r="BB1325" s="18">
        <f>IF($E1325=AF!$D$6,IF($M1325="Atrasada",2,IF($M1325="Concluída com atraso",1,0)),0)</f>
        <v>0</v>
      </c>
      <c r="BC1325" s="18">
        <v>1.319E-2</v>
      </c>
      <c r="BD1325" s="18">
        <f t="shared" si="461"/>
        <v>1.319E-2</v>
      </c>
      <c r="BE1325" s="18">
        <f t="shared" si="461"/>
        <v>1.319E-2</v>
      </c>
      <c r="BF1325" s="18" t="str">
        <f t="shared" si="455"/>
        <v/>
      </c>
      <c r="BN1325" s="18" t="str">
        <f t="shared" si="456"/>
        <v>s</v>
      </c>
    </row>
    <row r="1326" spans="3:66" ht="50.1" customHeight="1" thickTop="1" thickBot="1" x14ac:dyDescent="0.3">
      <c r="C1326" s="46"/>
      <c r="D1326" s="46"/>
      <c r="E1326" s="46"/>
      <c r="F1326" s="122"/>
      <c r="G1326" s="122"/>
      <c r="H1326" s="78" t="str">
        <f t="shared" si="457"/>
        <v/>
      </c>
      <c r="I1326" s="78" t="str">
        <f t="shared" si="458"/>
        <v/>
      </c>
      <c r="J1326" s="16"/>
      <c r="K1326" s="46" t="str">
        <f t="shared" si="459"/>
        <v/>
      </c>
      <c r="L1326" s="16"/>
      <c r="M1326" s="16"/>
      <c r="N1326" s="46"/>
      <c r="O1326" s="47" t="str">
        <f t="shared" si="462"/>
        <v/>
      </c>
      <c r="P1326" s="47"/>
      <c r="Q1326" s="48" t="str">
        <f>IFERROR(VLOOKUP(E1326,Funcionários!$C$8:$E$207,3,FALSE),"")</f>
        <v/>
      </c>
      <c r="R1326" s="47"/>
      <c r="S1326" s="49" t="str">
        <f t="shared" si="463"/>
        <v/>
      </c>
      <c r="T1326" s="49">
        <v>1.32E-2</v>
      </c>
      <c r="U1326" s="48" t="str">
        <f>IF(Funcionários!C1327=0,"",Funcionários!C1327)</f>
        <v/>
      </c>
      <c r="V1326" s="50">
        <f>IF(U1326="",0,IF(COUNTIFS($E$7:$E$3006,U1326,$I$7:$I$3006,'RC'!$E$6)=0,0,COUNTIFS($M$7:$M$3006,"Concluída no prazo",$E$7:$E$3006,U1326,$I$7:$I$3006,'RC'!$E$6)/COUNTIFS($E$7:$E$3006,U1326,$I$7:$I$3006,'RC'!$E$6)))</f>
        <v>0</v>
      </c>
      <c r="W1326" s="49">
        <f>SUMIFS($J$7:$J$3006,$E$7:$E$3006,U1326,$I$7:$I$3006,'RC'!$E$6)+SUMIFS($L$7:$L$3006,$E$7:$E$3006,U1326,$I$7:$I$3006,'RC'!$E$6)</f>
        <v>0</v>
      </c>
      <c r="X1326" s="48">
        <f>COUNTIFS($E$7:$E$3006,U1326,$I$7:$I$3006,'RC'!$E$6)</f>
        <v>0</v>
      </c>
      <c r="Y1326" s="48"/>
      <c r="Z1326" s="51" t="str">
        <f>IF(AQ1326='RC'!$E$6,AC1326*1000+AD1326,"")</f>
        <v/>
      </c>
      <c r="AA1326" s="51" t="str">
        <f>IF(AB1326="","",IF(AQ1326='RC'!$E$6,AC1326*1000-AD1326,""))</f>
        <v/>
      </c>
      <c r="AB1326" s="48" t="str">
        <f>IFERROR(VLOOKUP(E1326,Funcionários!$C$8:$E$207,3,FALSE),"")</f>
        <v/>
      </c>
      <c r="AC1326" s="50" t="str">
        <f>IF(AB1326="","",IF(COUNTIFS($AB$7:$AB$3006,AB1326,$AQ$7:$AQ$3006,'RC'!$E$6)=0,"",COUNTIFS($M$7:$M$3006,"Concluída no prazo",$AB$7:$AB$3006,AB1326,$AQ$7:$AQ$3006,'RC'!$E$6)/COUNTIFS($AB$7:$AB$3006,AB1326,$AQ$7:$AQ$3006,'RC'!$E$6)))</f>
        <v/>
      </c>
      <c r="AD1326" s="48">
        <f>SUMIF($AQ$7:$AQ$3006,'RC'!$E$6,$J$7:$J$3006)+SUMIF($AQ$7:$AQ$3006,'RC'!$E$6,$L$7:$L$3006)</f>
        <v>21</v>
      </c>
      <c r="AF1326" s="48">
        <v>3.6809999999995999E-2</v>
      </c>
      <c r="AG1326" s="48">
        <f>IF(OR(AQ1326="",AQ1326&lt;&gt;'RC'!$E$6,AB1326&lt;&gt;'RC'!$D$21),0,1)</f>
        <v>0</v>
      </c>
      <c r="AH1326" s="48">
        <f t="shared" si="460"/>
        <v>3.6809999999995999E-2</v>
      </c>
      <c r="AI1326" s="48" t="str">
        <f t="shared" si="442"/>
        <v/>
      </c>
      <c r="AJ1326" s="48" t="str">
        <f t="shared" si="443"/>
        <v/>
      </c>
      <c r="AK1326" s="52" t="str">
        <f t="shared" si="444"/>
        <v/>
      </c>
      <c r="AL1326" s="52" t="str">
        <f t="shared" si="445"/>
        <v/>
      </c>
      <c r="AM1326" s="48" t="str">
        <f t="shared" si="446"/>
        <v/>
      </c>
      <c r="AN1326" s="48" t="str">
        <f t="shared" si="447"/>
        <v/>
      </c>
      <c r="AP1326" s="18" t="str">
        <f t="shared" si="448"/>
        <v/>
      </c>
      <c r="AQ1326" s="18" t="str">
        <f t="shared" si="449"/>
        <v/>
      </c>
      <c r="AR1326" s="18">
        <v>3.6810000000000002E-2</v>
      </c>
      <c r="AS1326" s="18">
        <f>IF(AF!$D$27="Todos",1,IF(M1326=AF!$D$27,1,0))</f>
        <v>1</v>
      </c>
      <c r="AT1326" s="53">
        <f>IF(AND(E1326=AF!$D$6,OR(LT!M1326=AF!$D$27,AF!$D$27="Todos"),OR(AP1326=AF!$E$8,AQ1326=AF!$E$8)),AR1326+AS1326,0)</f>
        <v>0</v>
      </c>
      <c r="AU1326" s="18" t="str">
        <f t="shared" si="450"/>
        <v/>
      </c>
      <c r="AV1326" s="54" t="str">
        <f t="shared" si="451"/>
        <v/>
      </c>
      <c r="AW1326" s="54" t="str">
        <f t="shared" si="452"/>
        <v/>
      </c>
      <c r="AX1326" s="18" t="str">
        <f t="shared" si="453"/>
        <v/>
      </c>
      <c r="AY1326" s="18" t="str">
        <f t="shared" si="454"/>
        <v/>
      </c>
      <c r="BA1326" s="18">
        <f>IF($E1326=AF!$D$6,IF($M1326="Concluída no prazo",2,IF($M1326="Concluída com atraso",1,0)),0)</f>
        <v>0</v>
      </c>
      <c r="BB1326" s="18">
        <f>IF($E1326=AF!$D$6,IF($M1326="Atrasada",2,IF($M1326="Concluída com atraso",1,0)),0)</f>
        <v>0</v>
      </c>
      <c r="BC1326" s="18">
        <v>1.32E-2</v>
      </c>
      <c r="BD1326" s="18">
        <f t="shared" si="461"/>
        <v>1.32E-2</v>
      </c>
      <c r="BE1326" s="18">
        <f t="shared" si="461"/>
        <v>1.32E-2</v>
      </c>
      <c r="BF1326" s="18" t="str">
        <f t="shared" si="455"/>
        <v/>
      </c>
      <c r="BN1326" s="18" t="str">
        <f t="shared" si="456"/>
        <v>s</v>
      </c>
    </row>
    <row r="1327" spans="3:66" ht="50.1" customHeight="1" thickTop="1" thickBot="1" x14ac:dyDescent="0.3">
      <c r="C1327" s="46"/>
      <c r="D1327" s="46"/>
      <c r="E1327" s="46"/>
      <c r="F1327" s="122"/>
      <c r="G1327" s="122"/>
      <c r="H1327" s="78" t="str">
        <f t="shared" si="457"/>
        <v/>
      </c>
      <c r="I1327" s="78" t="str">
        <f t="shared" si="458"/>
        <v/>
      </c>
      <c r="J1327" s="16"/>
      <c r="K1327" s="46" t="str">
        <f t="shared" si="459"/>
        <v/>
      </c>
      <c r="L1327" s="16"/>
      <c r="M1327" s="16"/>
      <c r="N1327" s="46"/>
      <c r="O1327" s="47" t="str">
        <f t="shared" si="462"/>
        <v/>
      </c>
      <c r="P1327" s="47"/>
      <c r="Q1327" s="48" t="str">
        <f>IFERROR(VLOOKUP(E1327,Funcionários!$C$8:$E$207,3,FALSE),"")</f>
        <v/>
      </c>
      <c r="R1327" s="47"/>
      <c r="S1327" s="49" t="str">
        <f t="shared" si="463"/>
        <v/>
      </c>
      <c r="T1327" s="49">
        <v>1.321E-2</v>
      </c>
      <c r="U1327" s="48" t="str">
        <f>IF(Funcionários!C1328=0,"",Funcionários!C1328)</f>
        <v/>
      </c>
      <c r="V1327" s="50">
        <f>IF(U1327="",0,IF(COUNTIFS($E$7:$E$3006,U1327,$I$7:$I$3006,'RC'!$E$6)=0,0,COUNTIFS($M$7:$M$3006,"Concluída no prazo",$E$7:$E$3006,U1327,$I$7:$I$3006,'RC'!$E$6)/COUNTIFS($E$7:$E$3006,U1327,$I$7:$I$3006,'RC'!$E$6)))</f>
        <v>0</v>
      </c>
      <c r="W1327" s="49">
        <f>SUMIFS($J$7:$J$3006,$E$7:$E$3006,U1327,$I$7:$I$3006,'RC'!$E$6)+SUMIFS($L$7:$L$3006,$E$7:$E$3006,U1327,$I$7:$I$3006,'RC'!$E$6)</f>
        <v>0</v>
      </c>
      <c r="X1327" s="48">
        <f>COUNTIFS($E$7:$E$3006,U1327,$I$7:$I$3006,'RC'!$E$6)</f>
        <v>0</v>
      </c>
      <c r="Y1327" s="48"/>
      <c r="Z1327" s="51" t="str">
        <f>IF(AQ1327='RC'!$E$6,AC1327*1000+AD1327,"")</f>
        <v/>
      </c>
      <c r="AA1327" s="51" t="str">
        <f>IF(AB1327="","",IF(AQ1327='RC'!$E$6,AC1327*1000-AD1327,""))</f>
        <v/>
      </c>
      <c r="AB1327" s="48" t="str">
        <f>IFERROR(VLOOKUP(E1327,Funcionários!$C$8:$E$207,3,FALSE),"")</f>
        <v/>
      </c>
      <c r="AC1327" s="50" t="str">
        <f>IF(AB1327="","",IF(COUNTIFS($AB$7:$AB$3006,AB1327,$AQ$7:$AQ$3006,'RC'!$E$6)=0,"",COUNTIFS($M$7:$M$3006,"Concluída no prazo",$AB$7:$AB$3006,AB1327,$AQ$7:$AQ$3006,'RC'!$E$6)/COUNTIFS($AB$7:$AB$3006,AB1327,$AQ$7:$AQ$3006,'RC'!$E$6)))</f>
        <v/>
      </c>
      <c r="AD1327" s="48">
        <f>SUMIF($AQ$7:$AQ$3006,'RC'!$E$6,$J$7:$J$3006)+SUMIF($AQ$7:$AQ$3006,'RC'!$E$6,$L$7:$L$3006)</f>
        <v>21</v>
      </c>
      <c r="AF1327" s="48">
        <v>3.6799999999996003E-2</v>
      </c>
      <c r="AG1327" s="48">
        <f>IF(OR(AQ1327="",AQ1327&lt;&gt;'RC'!$E$6,AB1327&lt;&gt;'RC'!$D$21),0,1)</f>
        <v>0</v>
      </c>
      <c r="AH1327" s="48">
        <f t="shared" si="460"/>
        <v>3.6799999999996003E-2</v>
      </c>
      <c r="AI1327" s="48" t="str">
        <f t="shared" si="442"/>
        <v/>
      </c>
      <c r="AJ1327" s="48" t="str">
        <f t="shared" si="443"/>
        <v/>
      </c>
      <c r="AK1327" s="52" t="str">
        <f t="shared" si="444"/>
        <v/>
      </c>
      <c r="AL1327" s="52" t="str">
        <f t="shared" si="445"/>
        <v/>
      </c>
      <c r="AM1327" s="48" t="str">
        <f t="shared" si="446"/>
        <v/>
      </c>
      <c r="AN1327" s="48" t="str">
        <f t="shared" si="447"/>
        <v/>
      </c>
      <c r="AP1327" s="18" t="str">
        <f t="shared" si="448"/>
        <v/>
      </c>
      <c r="AQ1327" s="18" t="str">
        <f t="shared" si="449"/>
        <v/>
      </c>
      <c r="AR1327" s="18">
        <v>3.6799999999999999E-2</v>
      </c>
      <c r="AS1327" s="18">
        <f>IF(AF!$D$27="Todos",1,IF(M1327=AF!$D$27,1,0))</f>
        <v>1</v>
      </c>
      <c r="AT1327" s="53">
        <f>IF(AND(E1327=AF!$D$6,OR(LT!M1327=AF!$D$27,AF!$D$27="Todos"),OR(AP1327=AF!$E$8,AQ1327=AF!$E$8)),AR1327+AS1327,0)</f>
        <v>0</v>
      </c>
      <c r="AU1327" s="18" t="str">
        <f t="shared" si="450"/>
        <v/>
      </c>
      <c r="AV1327" s="54" t="str">
        <f t="shared" si="451"/>
        <v/>
      </c>
      <c r="AW1327" s="54" t="str">
        <f t="shared" si="452"/>
        <v/>
      </c>
      <c r="AX1327" s="18" t="str">
        <f t="shared" si="453"/>
        <v/>
      </c>
      <c r="AY1327" s="18" t="str">
        <f t="shared" si="454"/>
        <v/>
      </c>
      <c r="BA1327" s="18">
        <f>IF($E1327=AF!$D$6,IF($M1327="Concluída no prazo",2,IF($M1327="Concluída com atraso",1,0)),0)</f>
        <v>0</v>
      </c>
      <c r="BB1327" s="18">
        <f>IF($E1327=AF!$D$6,IF($M1327="Atrasada",2,IF($M1327="Concluída com atraso",1,0)),0)</f>
        <v>0</v>
      </c>
      <c r="BC1327" s="18">
        <v>1.321E-2</v>
      </c>
      <c r="BD1327" s="18">
        <f t="shared" si="461"/>
        <v>1.321E-2</v>
      </c>
      <c r="BE1327" s="18">
        <f t="shared" si="461"/>
        <v>1.321E-2</v>
      </c>
      <c r="BF1327" s="18" t="str">
        <f t="shared" si="455"/>
        <v/>
      </c>
      <c r="BN1327" s="18" t="str">
        <f t="shared" si="456"/>
        <v>s</v>
      </c>
    </row>
    <row r="1328" spans="3:66" ht="50.1" customHeight="1" thickTop="1" thickBot="1" x14ac:dyDescent="0.3">
      <c r="C1328" s="46"/>
      <c r="D1328" s="46"/>
      <c r="E1328" s="46"/>
      <c r="F1328" s="122"/>
      <c r="G1328" s="122"/>
      <c r="H1328" s="78" t="str">
        <f t="shared" si="457"/>
        <v/>
      </c>
      <c r="I1328" s="78" t="str">
        <f t="shared" si="458"/>
        <v/>
      </c>
      <c r="J1328" s="16"/>
      <c r="K1328" s="46" t="str">
        <f t="shared" si="459"/>
        <v/>
      </c>
      <c r="L1328" s="16"/>
      <c r="M1328" s="16"/>
      <c r="N1328" s="46"/>
      <c r="O1328" s="47" t="str">
        <f t="shared" si="462"/>
        <v/>
      </c>
      <c r="P1328" s="47"/>
      <c r="Q1328" s="48" t="str">
        <f>IFERROR(VLOOKUP(E1328,Funcionários!$C$8:$E$207,3,FALSE),"")</f>
        <v/>
      </c>
      <c r="R1328" s="47"/>
      <c r="S1328" s="49" t="str">
        <f t="shared" si="463"/>
        <v/>
      </c>
      <c r="T1328" s="49">
        <v>1.3220000000000001E-2</v>
      </c>
      <c r="U1328" s="48" t="str">
        <f>IF(Funcionários!C1329=0,"",Funcionários!C1329)</f>
        <v/>
      </c>
      <c r="V1328" s="50">
        <f>IF(U1328="",0,IF(COUNTIFS($E$7:$E$3006,U1328,$I$7:$I$3006,'RC'!$E$6)=0,0,COUNTIFS($M$7:$M$3006,"Concluída no prazo",$E$7:$E$3006,U1328,$I$7:$I$3006,'RC'!$E$6)/COUNTIFS($E$7:$E$3006,U1328,$I$7:$I$3006,'RC'!$E$6)))</f>
        <v>0</v>
      </c>
      <c r="W1328" s="49">
        <f>SUMIFS($J$7:$J$3006,$E$7:$E$3006,U1328,$I$7:$I$3006,'RC'!$E$6)+SUMIFS($L$7:$L$3006,$E$7:$E$3006,U1328,$I$7:$I$3006,'RC'!$E$6)</f>
        <v>0</v>
      </c>
      <c r="X1328" s="48">
        <f>COUNTIFS($E$7:$E$3006,U1328,$I$7:$I$3006,'RC'!$E$6)</f>
        <v>0</v>
      </c>
      <c r="Y1328" s="48"/>
      <c r="Z1328" s="51" t="str">
        <f>IF(AQ1328='RC'!$E$6,AC1328*1000+AD1328,"")</f>
        <v/>
      </c>
      <c r="AA1328" s="51" t="str">
        <f>IF(AB1328="","",IF(AQ1328='RC'!$E$6,AC1328*1000-AD1328,""))</f>
        <v/>
      </c>
      <c r="AB1328" s="48" t="str">
        <f>IFERROR(VLOOKUP(E1328,Funcionários!$C$8:$E$207,3,FALSE),"")</f>
        <v/>
      </c>
      <c r="AC1328" s="50" t="str">
        <f>IF(AB1328="","",IF(COUNTIFS($AB$7:$AB$3006,AB1328,$AQ$7:$AQ$3006,'RC'!$E$6)=0,"",COUNTIFS($M$7:$M$3006,"Concluída no prazo",$AB$7:$AB$3006,AB1328,$AQ$7:$AQ$3006,'RC'!$E$6)/COUNTIFS($AB$7:$AB$3006,AB1328,$AQ$7:$AQ$3006,'RC'!$E$6)))</f>
        <v/>
      </c>
      <c r="AD1328" s="48">
        <f>SUMIF($AQ$7:$AQ$3006,'RC'!$E$6,$J$7:$J$3006)+SUMIF($AQ$7:$AQ$3006,'RC'!$E$6,$L$7:$L$3006)</f>
        <v>21</v>
      </c>
      <c r="AF1328" s="48">
        <v>3.6789999999996E-2</v>
      </c>
      <c r="AG1328" s="48">
        <f>IF(OR(AQ1328="",AQ1328&lt;&gt;'RC'!$E$6,AB1328&lt;&gt;'RC'!$D$21),0,1)</f>
        <v>0</v>
      </c>
      <c r="AH1328" s="48">
        <f t="shared" si="460"/>
        <v>3.6789999999996E-2</v>
      </c>
      <c r="AI1328" s="48" t="str">
        <f t="shared" si="442"/>
        <v/>
      </c>
      <c r="AJ1328" s="48" t="str">
        <f t="shared" si="443"/>
        <v/>
      </c>
      <c r="AK1328" s="52" t="str">
        <f t="shared" si="444"/>
        <v/>
      </c>
      <c r="AL1328" s="52" t="str">
        <f t="shared" si="445"/>
        <v/>
      </c>
      <c r="AM1328" s="48" t="str">
        <f t="shared" si="446"/>
        <v/>
      </c>
      <c r="AN1328" s="48" t="str">
        <f t="shared" si="447"/>
        <v/>
      </c>
      <c r="AP1328" s="18" t="str">
        <f t="shared" si="448"/>
        <v/>
      </c>
      <c r="AQ1328" s="18" t="str">
        <f t="shared" si="449"/>
        <v/>
      </c>
      <c r="AR1328" s="18">
        <v>3.6790000000000003E-2</v>
      </c>
      <c r="AS1328" s="18">
        <f>IF(AF!$D$27="Todos",1,IF(M1328=AF!$D$27,1,0))</f>
        <v>1</v>
      </c>
      <c r="AT1328" s="53">
        <f>IF(AND(E1328=AF!$D$6,OR(LT!M1328=AF!$D$27,AF!$D$27="Todos"),OR(AP1328=AF!$E$8,AQ1328=AF!$E$8)),AR1328+AS1328,0)</f>
        <v>0</v>
      </c>
      <c r="AU1328" s="18" t="str">
        <f t="shared" si="450"/>
        <v/>
      </c>
      <c r="AV1328" s="54" t="str">
        <f t="shared" si="451"/>
        <v/>
      </c>
      <c r="AW1328" s="54" t="str">
        <f t="shared" si="452"/>
        <v/>
      </c>
      <c r="AX1328" s="18" t="str">
        <f t="shared" si="453"/>
        <v/>
      </c>
      <c r="AY1328" s="18" t="str">
        <f t="shared" si="454"/>
        <v/>
      </c>
      <c r="BA1328" s="18">
        <f>IF($E1328=AF!$D$6,IF($M1328="Concluída no prazo",2,IF($M1328="Concluída com atraso",1,0)),0)</f>
        <v>0</v>
      </c>
      <c r="BB1328" s="18">
        <f>IF($E1328=AF!$D$6,IF($M1328="Atrasada",2,IF($M1328="Concluída com atraso",1,0)),0)</f>
        <v>0</v>
      </c>
      <c r="BC1328" s="18">
        <v>1.3220000000000001E-2</v>
      </c>
      <c r="BD1328" s="18">
        <f t="shared" si="461"/>
        <v>1.3220000000000001E-2</v>
      </c>
      <c r="BE1328" s="18">
        <f t="shared" si="461"/>
        <v>1.3220000000000001E-2</v>
      </c>
      <c r="BF1328" s="18" t="str">
        <f t="shared" si="455"/>
        <v/>
      </c>
      <c r="BN1328" s="18" t="str">
        <f t="shared" si="456"/>
        <v>s</v>
      </c>
    </row>
    <row r="1329" spans="3:66" ht="50.1" customHeight="1" thickTop="1" thickBot="1" x14ac:dyDescent="0.3">
      <c r="C1329" s="46"/>
      <c r="D1329" s="46"/>
      <c r="E1329" s="46"/>
      <c r="F1329" s="122"/>
      <c r="G1329" s="122"/>
      <c r="H1329" s="78" t="str">
        <f t="shared" si="457"/>
        <v/>
      </c>
      <c r="I1329" s="78" t="str">
        <f t="shared" si="458"/>
        <v/>
      </c>
      <c r="J1329" s="16"/>
      <c r="K1329" s="46" t="str">
        <f t="shared" si="459"/>
        <v/>
      </c>
      <c r="L1329" s="16"/>
      <c r="M1329" s="16"/>
      <c r="N1329" s="46"/>
      <c r="O1329" s="47" t="str">
        <f t="shared" si="462"/>
        <v/>
      </c>
      <c r="P1329" s="47"/>
      <c r="Q1329" s="48" t="str">
        <f>IFERROR(VLOOKUP(E1329,Funcionários!$C$8:$E$207,3,FALSE),"")</f>
        <v/>
      </c>
      <c r="R1329" s="47"/>
      <c r="S1329" s="49" t="str">
        <f t="shared" si="463"/>
        <v/>
      </c>
      <c r="T1329" s="49">
        <v>1.323E-2</v>
      </c>
      <c r="U1329" s="48" t="str">
        <f>IF(Funcionários!C1330=0,"",Funcionários!C1330)</f>
        <v/>
      </c>
      <c r="V1329" s="50">
        <f>IF(U1329="",0,IF(COUNTIFS($E$7:$E$3006,U1329,$I$7:$I$3006,'RC'!$E$6)=0,0,COUNTIFS($M$7:$M$3006,"Concluída no prazo",$E$7:$E$3006,U1329,$I$7:$I$3006,'RC'!$E$6)/COUNTIFS($E$7:$E$3006,U1329,$I$7:$I$3006,'RC'!$E$6)))</f>
        <v>0</v>
      </c>
      <c r="W1329" s="49">
        <f>SUMIFS($J$7:$J$3006,$E$7:$E$3006,U1329,$I$7:$I$3006,'RC'!$E$6)+SUMIFS($L$7:$L$3006,$E$7:$E$3006,U1329,$I$7:$I$3006,'RC'!$E$6)</f>
        <v>0</v>
      </c>
      <c r="X1329" s="48">
        <f>COUNTIFS($E$7:$E$3006,U1329,$I$7:$I$3006,'RC'!$E$6)</f>
        <v>0</v>
      </c>
      <c r="Y1329" s="48"/>
      <c r="Z1329" s="51" t="str">
        <f>IF(AQ1329='RC'!$E$6,AC1329*1000+AD1329,"")</f>
        <v/>
      </c>
      <c r="AA1329" s="51" t="str">
        <f>IF(AB1329="","",IF(AQ1329='RC'!$E$6,AC1329*1000-AD1329,""))</f>
        <v/>
      </c>
      <c r="AB1329" s="48" t="str">
        <f>IFERROR(VLOOKUP(E1329,Funcionários!$C$8:$E$207,3,FALSE),"")</f>
        <v/>
      </c>
      <c r="AC1329" s="50" t="str">
        <f>IF(AB1329="","",IF(COUNTIFS($AB$7:$AB$3006,AB1329,$AQ$7:$AQ$3006,'RC'!$E$6)=0,"",COUNTIFS($M$7:$M$3006,"Concluída no prazo",$AB$7:$AB$3006,AB1329,$AQ$7:$AQ$3006,'RC'!$E$6)/COUNTIFS($AB$7:$AB$3006,AB1329,$AQ$7:$AQ$3006,'RC'!$E$6)))</f>
        <v/>
      </c>
      <c r="AD1329" s="48">
        <f>SUMIF($AQ$7:$AQ$3006,'RC'!$E$6,$J$7:$J$3006)+SUMIF($AQ$7:$AQ$3006,'RC'!$E$6,$L$7:$L$3006)</f>
        <v>21</v>
      </c>
      <c r="AF1329" s="48">
        <v>3.6779999999996003E-2</v>
      </c>
      <c r="AG1329" s="48">
        <f>IF(OR(AQ1329="",AQ1329&lt;&gt;'RC'!$E$6,AB1329&lt;&gt;'RC'!$D$21),0,1)</f>
        <v>0</v>
      </c>
      <c r="AH1329" s="48">
        <f t="shared" si="460"/>
        <v>3.6779999999996003E-2</v>
      </c>
      <c r="AI1329" s="48" t="str">
        <f t="shared" si="442"/>
        <v/>
      </c>
      <c r="AJ1329" s="48" t="str">
        <f t="shared" si="443"/>
        <v/>
      </c>
      <c r="AK1329" s="52" t="str">
        <f t="shared" si="444"/>
        <v/>
      </c>
      <c r="AL1329" s="52" t="str">
        <f t="shared" si="445"/>
        <v/>
      </c>
      <c r="AM1329" s="48" t="str">
        <f t="shared" si="446"/>
        <v/>
      </c>
      <c r="AN1329" s="48" t="str">
        <f t="shared" si="447"/>
        <v/>
      </c>
      <c r="AP1329" s="18" t="str">
        <f t="shared" si="448"/>
        <v/>
      </c>
      <c r="AQ1329" s="18" t="str">
        <f t="shared" si="449"/>
        <v/>
      </c>
      <c r="AR1329" s="18">
        <v>3.678E-2</v>
      </c>
      <c r="AS1329" s="18">
        <f>IF(AF!$D$27="Todos",1,IF(M1329=AF!$D$27,1,0))</f>
        <v>1</v>
      </c>
      <c r="AT1329" s="53">
        <f>IF(AND(E1329=AF!$D$6,OR(LT!M1329=AF!$D$27,AF!$D$27="Todos"),OR(AP1329=AF!$E$8,AQ1329=AF!$E$8)),AR1329+AS1329,0)</f>
        <v>0</v>
      </c>
      <c r="AU1329" s="18" t="str">
        <f t="shared" si="450"/>
        <v/>
      </c>
      <c r="AV1329" s="54" t="str">
        <f t="shared" si="451"/>
        <v/>
      </c>
      <c r="AW1329" s="54" t="str">
        <f t="shared" si="452"/>
        <v/>
      </c>
      <c r="AX1329" s="18" t="str">
        <f t="shared" si="453"/>
        <v/>
      </c>
      <c r="AY1329" s="18" t="str">
        <f t="shared" si="454"/>
        <v/>
      </c>
      <c r="BA1329" s="18">
        <f>IF($E1329=AF!$D$6,IF($M1329="Concluída no prazo",2,IF($M1329="Concluída com atraso",1,0)),0)</f>
        <v>0</v>
      </c>
      <c r="BB1329" s="18">
        <f>IF($E1329=AF!$D$6,IF($M1329="Atrasada",2,IF($M1329="Concluída com atraso",1,0)),0)</f>
        <v>0</v>
      </c>
      <c r="BC1329" s="18">
        <v>1.323E-2</v>
      </c>
      <c r="BD1329" s="18">
        <f t="shared" si="461"/>
        <v>1.323E-2</v>
      </c>
      <c r="BE1329" s="18">
        <f t="shared" si="461"/>
        <v>1.323E-2</v>
      </c>
      <c r="BF1329" s="18" t="str">
        <f t="shared" si="455"/>
        <v/>
      </c>
      <c r="BN1329" s="18" t="str">
        <f t="shared" si="456"/>
        <v>s</v>
      </c>
    </row>
    <row r="1330" spans="3:66" ht="50.1" customHeight="1" thickTop="1" thickBot="1" x14ac:dyDescent="0.3">
      <c r="C1330" s="46"/>
      <c r="D1330" s="46"/>
      <c r="E1330" s="46"/>
      <c r="F1330" s="122"/>
      <c r="G1330" s="122"/>
      <c r="H1330" s="78" t="str">
        <f t="shared" si="457"/>
        <v/>
      </c>
      <c r="I1330" s="78" t="str">
        <f t="shared" si="458"/>
        <v/>
      </c>
      <c r="J1330" s="16"/>
      <c r="K1330" s="46" t="str">
        <f t="shared" si="459"/>
        <v/>
      </c>
      <c r="L1330" s="16"/>
      <c r="M1330" s="16"/>
      <c r="N1330" s="46"/>
      <c r="O1330" s="47" t="str">
        <f t="shared" si="462"/>
        <v/>
      </c>
      <c r="P1330" s="47"/>
      <c r="Q1330" s="48" t="str">
        <f>IFERROR(VLOOKUP(E1330,Funcionários!$C$8:$E$207,3,FALSE),"")</f>
        <v/>
      </c>
      <c r="R1330" s="47"/>
      <c r="S1330" s="49" t="str">
        <f t="shared" si="463"/>
        <v/>
      </c>
      <c r="T1330" s="49">
        <v>1.324E-2</v>
      </c>
      <c r="U1330" s="48" t="str">
        <f>IF(Funcionários!C1331=0,"",Funcionários!C1331)</f>
        <v/>
      </c>
      <c r="V1330" s="50">
        <f>IF(U1330="",0,IF(COUNTIFS($E$7:$E$3006,U1330,$I$7:$I$3006,'RC'!$E$6)=0,0,COUNTIFS($M$7:$M$3006,"Concluída no prazo",$E$7:$E$3006,U1330,$I$7:$I$3006,'RC'!$E$6)/COUNTIFS($E$7:$E$3006,U1330,$I$7:$I$3006,'RC'!$E$6)))</f>
        <v>0</v>
      </c>
      <c r="W1330" s="49">
        <f>SUMIFS($J$7:$J$3006,$E$7:$E$3006,U1330,$I$7:$I$3006,'RC'!$E$6)+SUMIFS($L$7:$L$3006,$E$7:$E$3006,U1330,$I$7:$I$3006,'RC'!$E$6)</f>
        <v>0</v>
      </c>
      <c r="X1330" s="48">
        <f>COUNTIFS($E$7:$E$3006,U1330,$I$7:$I$3006,'RC'!$E$6)</f>
        <v>0</v>
      </c>
      <c r="Y1330" s="48"/>
      <c r="Z1330" s="51" t="str">
        <f>IF(AQ1330='RC'!$E$6,AC1330*1000+AD1330,"")</f>
        <v/>
      </c>
      <c r="AA1330" s="51" t="str">
        <f>IF(AB1330="","",IF(AQ1330='RC'!$E$6,AC1330*1000-AD1330,""))</f>
        <v/>
      </c>
      <c r="AB1330" s="48" t="str">
        <f>IFERROR(VLOOKUP(E1330,Funcionários!$C$8:$E$207,3,FALSE),"")</f>
        <v/>
      </c>
      <c r="AC1330" s="50" t="str">
        <f>IF(AB1330="","",IF(COUNTIFS($AB$7:$AB$3006,AB1330,$AQ$7:$AQ$3006,'RC'!$E$6)=0,"",COUNTIFS($M$7:$M$3006,"Concluída no prazo",$AB$7:$AB$3006,AB1330,$AQ$7:$AQ$3006,'RC'!$E$6)/COUNTIFS($AB$7:$AB$3006,AB1330,$AQ$7:$AQ$3006,'RC'!$E$6)))</f>
        <v/>
      </c>
      <c r="AD1330" s="48">
        <f>SUMIF($AQ$7:$AQ$3006,'RC'!$E$6,$J$7:$J$3006)+SUMIF($AQ$7:$AQ$3006,'RC'!$E$6,$L$7:$L$3006)</f>
        <v>21</v>
      </c>
      <c r="AF1330" s="48">
        <v>3.6769999999995903E-2</v>
      </c>
      <c r="AG1330" s="48">
        <f>IF(OR(AQ1330="",AQ1330&lt;&gt;'RC'!$E$6,AB1330&lt;&gt;'RC'!$D$21),0,1)</f>
        <v>0</v>
      </c>
      <c r="AH1330" s="48">
        <f t="shared" si="460"/>
        <v>3.6769999999995903E-2</v>
      </c>
      <c r="AI1330" s="48" t="str">
        <f t="shared" si="442"/>
        <v/>
      </c>
      <c r="AJ1330" s="48" t="str">
        <f t="shared" si="443"/>
        <v/>
      </c>
      <c r="AK1330" s="52" t="str">
        <f t="shared" si="444"/>
        <v/>
      </c>
      <c r="AL1330" s="52" t="str">
        <f t="shared" si="445"/>
        <v/>
      </c>
      <c r="AM1330" s="48" t="str">
        <f t="shared" si="446"/>
        <v/>
      </c>
      <c r="AN1330" s="48" t="str">
        <f t="shared" si="447"/>
        <v/>
      </c>
      <c r="AP1330" s="18" t="str">
        <f t="shared" si="448"/>
        <v/>
      </c>
      <c r="AQ1330" s="18" t="str">
        <f t="shared" si="449"/>
        <v/>
      </c>
      <c r="AR1330" s="18">
        <v>3.6769999999999997E-2</v>
      </c>
      <c r="AS1330" s="18">
        <f>IF(AF!$D$27="Todos",1,IF(M1330=AF!$D$27,1,0))</f>
        <v>1</v>
      </c>
      <c r="AT1330" s="53">
        <f>IF(AND(E1330=AF!$D$6,OR(LT!M1330=AF!$D$27,AF!$D$27="Todos"),OR(AP1330=AF!$E$8,AQ1330=AF!$E$8)),AR1330+AS1330,0)</f>
        <v>0</v>
      </c>
      <c r="AU1330" s="18" t="str">
        <f t="shared" si="450"/>
        <v/>
      </c>
      <c r="AV1330" s="54" t="str">
        <f t="shared" si="451"/>
        <v/>
      </c>
      <c r="AW1330" s="54" t="str">
        <f t="shared" si="452"/>
        <v/>
      </c>
      <c r="AX1330" s="18" t="str">
        <f t="shared" si="453"/>
        <v/>
      </c>
      <c r="AY1330" s="18" t="str">
        <f t="shared" si="454"/>
        <v/>
      </c>
      <c r="BA1330" s="18">
        <f>IF($E1330=AF!$D$6,IF($M1330="Concluída no prazo",2,IF($M1330="Concluída com atraso",1,0)),0)</f>
        <v>0</v>
      </c>
      <c r="BB1330" s="18">
        <f>IF($E1330=AF!$D$6,IF($M1330="Atrasada",2,IF($M1330="Concluída com atraso",1,0)),0)</f>
        <v>0</v>
      </c>
      <c r="BC1330" s="18">
        <v>1.324E-2</v>
      </c>
      <c r="BD1330" s="18">
        <f t="shared" si="461"/>
        <v>1.324E-2</v>
      </c>
      <c r="BE1330" s="18">
        <f t="shared" si="461"/>
        <v>1.324E-2</v>
      </c>
      <c r="BF1330" s="18" t="str">
        <f t="shared" si="455"/>
        <v/>
      </c>
      <c r="BN1330" s="18" t="str">
        <f t="shared" si="456"/>
        <v>s</v>
      </c>
    </row>
    <row r="1331" spans="3:66" ht="50.1" customHeight="1" thickTop="1" thickBot="1" x14ac:dyDescent="0.3">
      <c r="C1331" s="46"/>
      <c r="D1331" s="46"/>
      <c r="E1331" s="46"/>
      <c r="F1331" s="122"/>
      <c r="G1331" s="122"/>
      <c r="H1331" s="78" t="str">
        <f t="shared" si="457"/>
        <v/>
      </c>
      <c r="I1331" s="78" t="str">
        <f t="shared" si="458"/>
        <v/>
      </c>
      <c r="J1331" s="16"/>
      <c r="K1331" s="46" t="str">
        <f t="shared" si="459"/>
        <v/>
      </c>
      <c r="L1331" s="16"/>
      <c r="M1331" s="16"/>
      <c r="N1331" s="46"/>
      <c r="O1331" s="47" t="str">
        <f t="shared" si="462"/>
        <v/>
      </c>
      <c r="P1331" s="47"/>
      <c r="Q1331" s="48" t="str">
        <f>IFERROR(VLOOKUP(E1331,Funcionários!$C$8:$E$207,3,FALSE),"")</f>
        <v/>
      </c>
      <c r="R1331" s="47"/>
      <c r="S1331" s="49" t="str">
        <f t="shared" si="463"/>
        <v/>
      </c>
      <c r="T1331" s="49">
        <v>1.325E-2</v>
      </c>
      <c r="U1331" s="48" t="str">
        <f>IF(Funcionários!C1332=0,"",Funcionários!C1332)</f>
        <v/>
      </c>
      <c r="V1331" s="50">
        <f>IF(U1331="",0,IF(COUNTIFS($E$7:$E$3006,U1331,$I$7:$I$3006,'RC'!$E$6)=0,0,COUNTIFS($M$7:$M$3006,"Concluída no prazo",$E$7:$E$3006,U1331,$I$7:$I$3006,'RC'!$E$6)/COUNTIFS($E$7:$E$3006,U1331,$I$7:$I$3006,'RC'!$E$6)))</f>
        <v>0</v>
      </c>
      <c r="W1331" s="49">
        <f>SUMIFS($J$7:$J$3006,$E$7:$E$3006,U1331,$I$7:$I$3006,'RC'!$E$6)+SUMIFS($L$7:$L$3006,$E$7:$E$3006,U1331,$I$7:$I$3006,'RC'!$E$6)</f>
        <v>0</v>
      </c>
      <c r="X1331" s="48">
        <f>COUNTIFS($E$7:$E$3006,U1331,$I$7:$I$3006,'RC'!$E$6)</f>
        <v>0</v>
      </c>
      <c r="Y1331" s="48"/>
      <c r="Z1331" s="51" t="str">
        <f>IF(AQ1331='RC'!$E$6,AC1331*1000+AD1331,"")</f>
        <v/>
      </c>
      <c r="AA1331" s="51" t="str">
        <f>IF(AB1331="","",IF(AQ1331='RC'!$E$6,AC1331*1000-AD1331,""))</f>
        <v/>
      </c>
      <c r="AB1331" s="48" t="str">
        <f>IFERROR(VLOOKUP(E1331,Funcionários!$C$8:$E$207,3,FALSE),"")</f>
        <v/>
      </c>
      <c r="AC1331" s="50" t="str">
        <f>IF(AB1331="","",IF(COUNTIFS($AB$7:$AB$3006,AB1331,$AQ$7:$AQ$3006,'RC'!$E$6)=0,"",COUNTIFS($M$7:$M$3006,"Concluída no prazo",$AB$7:$AB$3006,AB1331,$AQ$7:$AQ$3006,'RC'!$E$6)/COUNTIFS($AB$7:$AB$3006,AB1331,$AQ$7:$AQ$3006,'RC'!$E$6)))</f>
        <v/>
      </c>
      <c r="AD1331" s="48">
        <f>SUMIF($AQ$7:$AQ$3006,'RC'!$E$6,$J$7:$J$3006)+SUMIF($AQ$7:$AQ$3006,'RC'!$E$6,$L$7:$L$3006)</f>
        <v>21</v>
      </c>
      <c r="AF1331" s="48">
        <v>3.67599999999959E-2</v>
      </c>
      <c r="AG1331" s="48">
        <f>IF(OR(AQ1331="",AQ1331&lt;&gt;'RC'!$E$6,AB1331&lt;&gt;'RC'!$D$21),0,1)</f>
        <v>0</v>
      </c>
      <c r="AH1331" s="48">
        <f t="shared" si="460"/>
        <v>3.67599999999959E-2</v>
      </c>
      <c r="AI1331" s="48" t="str">
        <f t="shared" si="442"/>
        <v/>
      </c>
      <c r="AJ1331" s="48" t="str">
        <f t="shared" si="443"/>
        <v/>
      </c>
      <c r="AK1331" s="52" t="str">
        <f t="shared" si="444"/>
        <v/>
      </c>
      <c r="AL1331" s="52" t="str">
        <f t="shared" si="445"/>
        <v/>
      </c>
      <c r="AM1331" s="48" t="str">
        <f t="shared" si="446"/>
        <v/>
      </c>
      <c r="AN1331" s="48" t="str">
        <f t="shared" si="447"/>
        <v/>
      </c>
      <c r="AP1331" s="18" t="str">
        <f t="shared" si="448"/>
        <v/>
      </c>
      <c r="AQ1331" s="18" t="str">
        <f t="shared" si="449"/>
        <v/>
      </c>
      <c r="AR1331" s="18">
        <v>3.6760000000000001E-2</v>
      </c>
      <c r="AS1331" s="18">
        <f>IF(AF!$D$27="Todos",1,IF(M1331=AF!$D$27,1,0))</f>
        <v>1</v>
      </c>
      <c r="AT1331" s="53">
        <f>IF(AND(E1331=AF!$D$6,OR(LT!M1331=AF!$D$27,AF!$D$27="Todos"),OR(AP1331=AF!$E$8,AQ1331=AF!$E$8)),AR1331+AS1331,0)</f>
        <v>0</v>
      </c>
      <c r="AU1331" s="18" t="str">
        <f t="shared" si="450"/>
        <v/>
      </c>
      <c r="AV1331" s="54" t="str">
        <f t="shared" si="451"/>
        <v/>
      </c>
      <c r="AW1331" s="54" t="str">
        <f t="shared" si="452"/>
        <v/>
      </c>
      <c r="AX1331" s="18" t="str">
        <f t="shared" si="453"/>
        <v/>
      </c>
      <c r="AY1331" s="18" t="str">
        <f t="shared" si="454"/>
        <v/>
      </c>
      <c r="BA1331" s="18">
        <f>IF($E1331=AF!$D$6,IF($M1331="Concluída no prazo",2,IF($M1331="Concluída com atraso",1,0)),0)</f>
        <v>0</v>
      </c>
      <c r="BB1331" s="18">
        <f>IF($E1331=AF!$D$6,IF($M1331="Atrasada",2,IF($M1331="Concluída com atraso",1,0)),0)</f>
        <v>0</v>
      </c>
      <c r="BC1331" s="18">
        <v>1.325E-2</v>
      </c>
      <c r="BD1331" s="18">
        <f t="shared" si="461"/>
        <v>1.325E-2</v>
      </c>
      <c r="BE1331" s="18">
        <f t="shared" si="461"/>
        <v>1.325E-2</v>
      </c>
      <c r="BF1331" s="18" t="str">
        <f t="shared" si="455"/>
        <v/>
      </c>
      <c r="BN1331" s="18" t="str">
        <f t="shared" si="456"/>
        <v>s</v>
      </c>
    </row>
    <row r="1332" spans="3:66" ht="50.1" customHeight="1" thickTop="1" thickBot="1" x14ac:dyDescent="0.3">
      <c r="C1332" s="46"/>
      <c r="D1332" s="46"/>
      <c r="E1332" s="46"/>
      <c r="F1332" s="122"/>
      <c r="G1332" s="122"/>
      <c r="H1332" s="78" t="str">
        <f t="shared" si="457"/>
        <v/>
      </c>
      <c r="I1332" s="78" t="str">
        <f t="shared" si="458"/>
        <v/>
      </c>
      <c r="J1332" s="16"/>
      <c r="K1332" s="46" t="str">
        <f t="shared" si="459"/>
        <v/>
      </c>
      <c r="L1332" s="16"/>
      <c r="M1332" s="16"/>
      <c r="N1332" s="46"/>
      <c r="O1332" s="47" t="str">
        <f t="shared" si="462"/>
        <v/>
      </c>
      <c r="P1332" s="47"/>
      <c r="Q1332" s="48" t="str">
        <f>IFERROR(VLOOKUP(E1332,Funcionários!$C$8:$E$207,3,FALSE),"")</f>
        <v/>
      </c>
      <c r="R1332" s="47"/>
      <c r="S1332" s="49" t="str">
        <f t="shared" si="463"/>
        <v/>
      </c>
      <c r="T1332" s="49">
        <v>1.3259999999999999E-2</v>
      </c>
      <c r="U1332" s="48" t="str">
        <f>IF(Funcionários!C1333=0,"",Funcionários!C1333)</f>
        <v/>
      </c>
      <c r="V1332" s="50">
        <f>IF(U1332="",0,IF(COUNTIFS($E$7:$E$3006,U1332,$I$7:$I$3006,'RC'!$E$6)=0,0,COUNTIFS($M$7:$M$3006,"Concluída no prazo",$E$7:$E$3006,U1332,$I$7:$I$3006,'RC'!$E$6)/COUNTIFS($E$7:$E$3006,U1332,$I$7:$I$3006,'RC'!$E$6)))</f>
        <v>0</v>
      </c>
      <c r="W1332" s="49">
        <f>SUMIFS($J$7:$J$3006,$E$7:$E$3006,U1332,$I$7:$I$3006,'RC'!$E$6)+SUMIFS($L$7:$L$3006,$E$7:$E$3006,U1332,$I$7:$I$3006,'RC'!$E$6)</f>
        <v>0</v>
      </c>
      <c r="X1332" s="48">
        <f>COUNTIFS($E$7:$E$3006,U1332,$I$7:$I$3006,'RC'!$E$6)</f>
        <v>0</v>
      </c>
      <c r="Y1332" s="48"/>
      <c r="Z1332" s="51" t="str">
        <f>IF(AQ1332='RC'!$E$6,AC1332*1000+AD1332,"")</f>
        <v/>
      </c>
      <c r="AA1332" s="51" t="str">
        <f>IF(AB1332="","",IF(AQ1332='RC'!$E$6,AC1332*1000-AD1332,""))</f>
        <v/>
      </c>
      <c r="AB1332" s="48" t="str">
        <f>IFERROR(VLOOKUP(E1332,Funcionários!$C$8:$E$207,3,FALSE),"")</f>
        <v/>
      </c>
      <c r="AC1332" s="50" t="str">
        <f>IF(AB1332="","",IF(COUNTIFS($AB$7:$AB$3006,AB1332,$AQ$7:$AQ$3006,'RC'!$E$6)=0,"",COUNTIFS($M$7:$M$3006,"Concluída no prazo",$AB$7:$AB$3006,AB1332,$AQ$7:$AQ$3006,'RC'!$E$6)/COUNTIFS($AB$7:$AB$3006,AB1332,$AQ$7:$AQ$3006,'RC'!$E$6)))</f>
        <v/>
      </c>
      <c r="AD1332" s="48">
        <f>SUMIF($AQ$7:$AQ$3006,'RC'!$E$6,$J$7:$J$3006)+SUMIF($AQ$7:$AQ$3006,'RC'!$E$6,$L$7:$L$3006)</f>
        <v>21</v>
      </c>
      <c r="AF1332" s="48">
        <v>3.6749999999995897E-2</v>
      </c>
      <c r="AG1332" s="48">
        <f>IF(OR(AQ1332="",AQ1332&lt;&gt;'RC'!$E$6,AB1332&lt;&gt;'RC'!$D$21),0,1)</f>
        <v>0</v>
      </c>
      <c r="AH1332" s="48">
        <f t="shared" si="460"/>
        <v>3.6749999999995897E-2</v>
      </c>
      <c r="AI1332" s="48" t="str">
        <f t="shared" si="442"/>
        <v/>
      </c>
      <c r="AJ1332" s="48" t="str">
        <f t="shared" si="443"/>
        <v/>
      </c>
      <c r="AK1332" s="52" t="str">
        <f t="shared" si="444"/>
        <v/>
      </c>
      <c r="AL1332" s="52" t="str">
        <f t="shared" si="445"/>
        <v/>
      </c>
      <c r="AM1332" s="48" t="str">
        <f t="shared" si="446"/>
        <v/>
      </c>
      <c r="AN1332" s="48" t="str">
        <f t="shared" si="447"/>
        <v/>
      </c>
      <c r="AP1332" s="18" t="str">
        <f t="shared" si="448"/>
        <v/>
      </c>
      <c r="AQ1332" s="18" t="str">
        <f t="shared" si="449"/>
        <v/>
      </c>
      <c r="AR1332" s="18">
        <v>3.6749999999999998E-2</v>
      </c>
      <c r="AS1332" s="18">
        <f>IF(AF!$D$27="Todos",1,IF(M1332=AF!$D$27,1,0))</f>
        <v>1</v>
      </c>
      <c r="AT1332" s="53">
        <f>IF(AND(E1332=AF!$D$6,OR(LT!M1332=AF!$D$27,AF!$D$27="Todos"),OR(AP1332=AF!$E$8,AQ1332=AF!$E$8)),AR1332+AS1332,0)</f>
        <v>0</v>
      </c>
      <c r="AU1332" s="18" t="str">
        <f t="shared" si="450"/>
        <v/>
      </c>
      <c r="AV1332" s="54" t="str">
        <f t="shared" si="451"/>
        <v/>
      </c>
      <c r="AW1332" s="54" t="str">
        <f t="shared" si="452"/>
        <v/>
      </c>
      <c r="AX1332" s="18" t="str">
        <f t="shared" si="453"/>
        <v/>
      </c>
      <c r="AY1332" s="18" t="str">
        <f t="shared" si="454"/>
        <v/>
      </c>
      <c r="BA1332" s="18">
        <f>IF($E1332=AF!$D$6,IF($M1332="Concluída no prazo",2,IF($M1332="Concluída com atraso",1,0)),0)</f>
        <v>0</v>
      </c>
      <c r="BB1332" s="18">
        <f>IF($E1332=AF!$D$6,IF($M1332="Atrasada",2,IF($M1332="Concluída com atraso",1,0)),0)</f>
        <v>0</v>
      </c>
      <c r="BC1332" s="18">
        <v>1.3259999999999999E-2</v>
      </c>
      <c r="BD1332" s="18">
        <f t="shared" si="461"/>
        <v>1.3259999999999999E-2</v>
      </c>
      <c r="BE1332" s="18">
        <f t="shared" si="461"/>
        <v>1.3259999999999999E-2</v>
      </c>
      <c r="BF1332" s="18" t="str">
        <f t="shared" si="455"/>
        <v/>
      </c>
      <c r="BN1332" s="18" t="str">
        <f t="shared" si="456"/>
        <v>s</v>
      </c>
    </row>
    <row r="1333" spans="3:66" ht="50.1" customHeight="1" thickTop="1" thickBot="1" x14ac:dyDescent="0.3">
      <c r="C1333" s="46"/>
      <c r="D1333" s="46"/>
      <c r="E1333" s="46"/>
      <c r="F1333" s="122"/>
      <c r="G1333" s="122"/>
      <c r="H1333" s="78" t="str">
        <f t="shared" si="457"/>
        <v/>
      </c>
      <c r="I1333" s="78" t="str">
        <f t="shared" si="458"/>
        <v/>
      </c>
      <c r="J1333" s="16"/>
      <c r="K1333" s="46" t="str">
        <f t="shared" si="459"/>
        <v/>
      </c>
      <c r="L1333" s="16"/>
      <c r="M1333" s="16"/>
      <c r="N1333" s="46"/>
      <c r="O1333" s="47" t="str">
        <f t="shared" si="462"/>
        <v/>
      </c>
      <c r="P1333" s="47"/>
      <c r="Q1333" s="48" t="str">
        <f>IFERROR(VLOOKUP(E1333,Funcionários!$C$8:$E$207,3,FALSE),"")</f>
        <v/>
      </c>
      <c r="R1333" s="47"/>
      <c r="S1333" s="49" t="str">
        <f t="shared" si="463"/>
        <v/>
      </c>
      <c r="T1333" s="49">
        <v>1.3270000000000001E-2</v>
      </c>
      <c r="U1333" s="48" t="str">
        <f>IF(Funcionários!C1334=0,"",Funcionários!C1334)</f>
        <v/>
      </c>
      <c r="V1333" s="50">
        <f>IF(U1333="",0,IF(COUNTIFS($E$7:$E$3006,U1333,$I$7:$I$3006,'RC'!$E$6)=0,0,COUNTIFS($M$7:$M$3006,"Concluída no prazo",$E$7:$E$3006,U1333,$I$7:$I$3006,'RC'!$E$6)/COUNTIFS($E$7:$E$3006,U1333,$I$7:$I$3006,'RC'!$E$6)))</f>
        <v>0</v>
      </c>
      <c r="W1333" s="49">
        <f>SUMIFS($J$7:$J$3006,$E$7:$E$3006,U1333,$I$7:$I$3006,'RC'!$E$6)+SUMIFS($L$7:$L$3006,$E$7:$E$3006,U1333,$I$7:$I$3006,'RC'!$E$6)</f>
        <v>0</v>
      </c>
      <c r="X1333" s="48">
        <f>COUNTIFS($E$7:$E$3006,U1333,$I$7:$I$3006,'RC'!$E$6)</f>
        <v>0</v>
      </c>
      <c r="Y1333" s="48"/>
      <c r="Z1333" s="51" t="str">
        <f>IF(AQ1333='RC'!$E$6,AC1333*1000+AD1333,"")</f>
        <v/>
      </c>
      <c r="AA1333" s="51" t="str">
        <f>IF(AB1333="","",IF(AQ1333='RC'!$E$6,AC1333*1000-AD1333,""))</f>
        <v/>
      </c>
      <c r="AB1333" s="48" t="str">
        <f>IFERROR(VLOOKUP(E1333,Funcionários!$C$8:$E$207,3,FALSE),"")</f>
        <v/>
      </c>
      <c r="AC1333" s="50" t="str">
        <f>IF(AB1333="","",IF(COUNTIFS($AB$7:$AB$3006,AB1333,$AQ$7:$AQ$3006,'RC'!$E$6)=0,"",COUNTIFS($M$7:$M$3006,"Concluída no prazo",$AB$7:$AB$3006,AB1333,$AQ$7:$AQ$3006,'RC'!$E$6)/COUNTIFS($AB$7:$AB$3006,AB1333,$AQ$7:$AQ$3006,'RC'!$E$6)))</f>
        <v/>
      </c>
      <c r="AD1333" s="48">
        <f>SUMIF($AQ$7:$AQ$3006,'RC'!$E$6,$J$7:$J$3006)+SUMIF($AQ$7:$AQ$3006,'RC'!$E$6,$L$7:$L$3006)</f>
        <v>21</v>
      </c>
      <c r="AF1333" s="48">
        <v>3.6739999999995901E-2</v>
      </c>
      <c r="AG1333" s="48">
        <f>IF(OR(AQ1333="",AQ1333&lt;&gt;'RC'!$E$6,AB1333&lt;&gt;'RC'!$D$21),0,1)</f>
        <v>0</v>
      </c>
      <c r="AH1333" s="48">
        <f t="shared" si="460"/>
        <v>3.6739999999995901E-2</v>
      </c>
      <c r="AI1333" s="48" t="str">
        <f t="shared" si="442"/>
        <v/>
      </c>
      <c r="AJ1333" s="48" t="str">
        <f t="shared" si="443"/>
        <v/>
      </c>
      <c r="AK1333" s="52" t="str">
        <f t="shared" si="444"/>
        <v/>
      </c>
      <c r="AL1333" s="52" t="str">
        <f t="shared" si="445"/>
        <v/>
      </c>
      <c r="AM1333" s="48" t="str">
        <f t="shared" si="446"/>
        <v/>
      </c>
      <c r="AN1333" s="48" t="str">
        <f t="shared" si="447"/>
        <v/>
      </c>
      <c r="AP1333" s="18" t="str">
        <f t="shared" si="448"/>
        <v/>
      </c>
      <c r="AQ1333" s="18" t="str">
        <f t="shared" si="449"/>
        <v/>
      </c>
      <c r="AR1333" s="18">
        <v>3.6740000000000002E-2</v>
      </c>
      <c r="AS1333" s="18">
        <f>IF(AF!$D$27="Todos",1,IF(M1333=AF!$D$27,1,0))</f>
        <v>1</v>
      </c>
      <c r="AT1333" s="53">
        <f>IF(AND(E1333=AF!$D$6,OR(LT!M1333=AF!$D$27,AF!$D$27="Todos"),OR(AP1333=AF!$E$8,AQ1333=AF!$E$8)),AR1333+AS1333,0)</f>
        <v>0</v>
      </c>
      <c r="AU1333" s="18" t="str">
        <f t="shared" si="450"/>
        <v/>
      </c>
      <c r="AV1333" s="54" t="str">
        <f t="shared" si="451"/>
        <v/>
      </c>
      <c r="AW1333" s="54" t="str">
        <f t="shared" si="452"/>
        <v/>
      </c>
      <c r="AX1333" s="18" t="str">
        <f t="shared" si="453"/>
        <v/>
      </c>
      <c r="AY1333" s="18" t="str">
        <f t="shared" si="454"/>
        <v/>
      </c>
      <c r="BA1333" s="18">
        <f>IF($E1333=AF!$D$6,IF($M1333="Concluída no prazo",2,IF($M1333="Concluída com atraso",1,0)),0)</f>
        <v>0</v>
      </c>
      <c r="BB1333" s="18">
        <f>IF($E1333=AF!$D$6,IF($M1333="Atrasada",2,IF($M1333="Concluída com atraso",1,0)),0)</f>
        <v>0</v>
      </c>
      <c r="BC1333" s="18">
        <v>1.3270000000000001E-2</v>
      </c>
      <c r="BD1333" s="18">
        <f t="shared" si="461"/>
        <v>1.3270000000000001E-2</v>
      </c>
      <c r="BE1333" s="18">
        <f t="shared" si="461"/>
        <v>1.3270000000000001E-2</v>
      </c>
      <c r="BF1333" s="18" t="str">
        <f t="shared" si="455"/>
        <v/>
      </c>
      <c r="BN1333" s="18" t="str">
        <f t="shared" si="456"/>
        <v>s</v>
      </c>
    </row>
    <row r="1334" spans="3:66" ht="50.1" customHeight="1" thickTop="1" thickBot="1" x14ac:dyDescent="0.3">
      <c r="C1334" s="46"/>
      <c r="D1334" s="46"/>
      <c r="E1334" s="46"/>
      <c r="F1334" s="122"/>
      <c r="G1334" s="122"/>
      <c r="H1334" s="78" t="str">
        <f t="shared" si="457"/>
        <v/>
      </c>
      <c r="I1334" s="78" t="str">
        <f t="shared" si="458"/>
        <v/>
      </c>
      <c r="J1334" s="16"/>
      <c r="K1334" s="46" t="str">
        <f t="shared" si="459"/>
        <v/>
      </c>
      <c r="L1334" s="16"/>
      <c r="M1334" s="16"/>
      <c r="N1334" s="46"/>
      <c r="O1334" s="47" t="str">
        <f t="shared" si="462"/>
        <v/>
      </c>
      <c r="P1334" s="47"/>
      <c r="Q1334" s="48" t="str">
        <f>IFERROR(VLOOKUP(E1334,Funcionários!$C$8:$E$207,3,FALSE),"")</f>
        <v/>
      </c>
      <c r="R1334" s="47"/>
      <c r="S1334" s="49" t="str">
        <f t="shared" si="463"/>
        <v/>
      </c>
      <c r="T1334" s="49">
        <v>1.328E-2</v>
      </c>
      <c r="U1334" s="48" t="str">
        <f>IF(Funcionários!C1335=0,"",Funcionários!C1335)</f>
        <v/>
      </c>
      <c r="V1334" s="50">
        <f>IF(U1334="",0,IF(COUNTIFS($E$7:$E$3006,U1334,$I$7:$I$3006,'RC'!$E$6)=0,0,COUNTIFS($M$7:$M$3006,"Concluída no prazo",$E$7:$E$3006,U1334,$I$7:$I$3006,'RC'!$E$6)/COUNTIFS($E$7:$E$3006,U1334,$I$7:$I$3006,'RC'!$E$6)))</f>
        <v>0</v>
      </c>
      <c r="W1334" s="49">
        <f>SUMIFS($J$7:$J$3006,$E$7:$E$3006,U1334,$I$7:$I$3006,'RC'!$E$6)+SUMIFS($L$7:$L$3006,$E$7:$E$3006,U1334,$I$7:$I$3006,'RC'!$E$6)</f>
        <v>0</v>
      </c>
      <c r="X1334" s="48">
        <f>COUNTIFS($E$7:$E$3006,U1334,$I$7:$I$3006,'RC'!$E$6)</f>
        <v>0</v>
      </c>
      <c r="Y1334" s="48"/>
      <c r="Z1334" s="51" t="str">
        <f>IF(AQ1334='RC'!$E$6,AC1334*1000+AD1334,"")</f>
        <v/>
      </c>
      <c r="AA1334" s="51" t="str">
        <f>IF(AB1334="","",IF(AQ1334='RC'!$E$6,AC1334*1000-AD1334,""))</f>
        <v/>
      </c>
      <c r="AB1334" s="48" t="str">
        <f>IFERROR(VLOOKUP(E1334,Funcionários!$C$8:$E$207,3,FALSE),"")</f>
        <v/>
      </c>
      <c r="AC1334" s="50" t="str">
        <f>IF(AB1334="","",IF(COUNTIFS($AB$7:$AB$3006,AB1334,$AQ$7:$AQ$3006,'RC'!$E$6)=0,"",COUNTIFS($M$7:$M$3006,"Concluída no prazo",$AB$7:$AB$3006,AB1334,$AQ$7:$AQ$3006,'RC'!$E$6)/COUNTIFS($AB$7:$AB$3006,AB1334,$AQ$7:$AQ$3006,'RC'!$E$6)))</f>
        <v/>
      </c>
      <c r="AD1334" s="48">
        <f>SUMIF($AQ$7:$AQ$3006,'RC'!$E$6,$J$7:$J$3006)+SUMIF($AQ$7:$AQ$3006,'RC'!$E$6,$L$7:$L$3006)</f>
        <v>21</v>
      </c>
      <c r="AF1334" s="48">
        <v>3.6729999999995898E-2</v>
      </c>
      <c r="AG1334" s="48">
        <f>IF(OR(AQ1334="",AQ1334&lt;&gt;'RC'!$E$6,AB1334&lt;&gt;'RC'!$D$21),0,1)</f>
        <v>0</v>
      </c>
      <c r="AH1334" s="48">
        <f t="shared" si="460"/>
        <v>3.6729999999995898E-2</v>
      </c>
      <c r="AI1334" s="48" t="str">
        <f t="shared" si="442"/>
        <v/>
      </c>
      <c r="AJ1334" s="48" t="str">
        <f t="shared" si="443"/>
        <v/>
      </c>
      <c r="AK1334" s="52" t="str">
        <f t="shared" si="444"/>
        <v/>
      </c>
      <c r="AL1334" s="52" t="str">
        <f t="shared" si="445"/>
        <v/>
      </c>
      <c r="AM1334" s="48" t="str">
        <f t="shared" si="446"/>
        <v/>
      </c>
      <c r="AN1334" s="48" t="str">
        <f t="shared" si="447"/>
        <v/>
      </c>
      <c r="AP1334" s="18" t="str">
        <f t="shared" si="448"/>
        <v/>
      </c>
      <c r="AQ1334" s="18" t="str">
        <f t="shared" si="449"/>
        <v/>
      </c>
      <c r="AR1334" s="18">
        <v>3.6729999999999999E-2</v>
      </c>
      <c r="AS1334" s="18">
        <f>IF(AF!$D$27="Todos",1,IF(M1334=AF!$D$27,1,0))</f>
        <v>1</v>
      </c>
      <c r="AT1334" s="53">
        <f>IF(AND(E1334=AF!$D$6,OR(LT!M1334=AF!$D$27,AF!$D$27="Todos"),OR(AP1334=AF!$E$8,AQ1334=AF!$E$8)),AR1334+AS1334,0)</f>
        <v>0</v>
      </c>
      <c r="AU1334" s="18" t="str">
        <f t="shared" si="450"/>
        <v/>
      </c>
      <c r="AV1334" s="54" t="str">
        <f t="shared" si="451"/>
        <v/>
      </c>
      <c r="AW1334" s="54" t="str">
        <f t="shared" si="452"/>
        <v/>
      </c>
      <c r="AX1334" s="18" t="str">
        <f t="shared" si="453"/>
        <v/>
      </c>
      <c r="AY1334" s="18" t="str">
        <f t="shared" si="454"/>
        <v/>
      </c>
      <c r="BA1334" s="18">
        <f>IF($E1334=AF!$D$6,IF($M1334="Concluída no prazo",2,IF($M1334="Concluída com atraso",1,0)),0)</f>
        <v>0</v>
      </c>
      <c r="BB1334" s="18">
        <f>IF($E1334=AF!$D$6,IF($M1334="Atrasada",2,IF($M1334="Concluída com atraso",1,0)),0)</f>
        <v>0</v>
      </c>
      <c r="BC1334" s="18">
        <v>1.328E-2</v>
      </c>
      <c r="BD1334" s="18">
        <f t="shared" si="461"/>
        <v>1.328E-2</v>
      </c>
      <c r="BE1334" s="18">
        <f t="shared" si="461"/>
        <v>1.328E-2</v>
      </c>
      <c r="BF1334" s="18" t="str">
        <f t="shared" si="455"/>
        <v/>
      </c>
      <c r="BN1334" s="18" t="str">
        <f t="shared" si="456"/>
        <v>s</v>
      </c>
    </row>
    <row r="1335" spans="3:66" ht="50.1" customHeight="1" thickTop="1" thickBot="1" x14ac:dyDescent="0.3">
      <c r="C1335" s="46"/>
      <c r="D1335" s="46"/>
      <c r="E1335" s="46"/>
      <c r="F1335" s="122"/>
      <c r="G1335" s="122"/>
      <c r="H1335" s="78" t="str">
        <f t="shared" si="457"/>
        <v/>
      </c>
      <c r="I1335" s="78" t="str">
        <f t="shared" si="458"/>
        <v/>
      </c>
      <c r="J1335" s="16"/>
      <c r="K1335" s="46" t="str">
        <f t="shared" si="459"/>
        <v/>
      </c>
      <c r="L1335" s="16"/>
      <c r="M1335" s="16"/>
      <c r="N1335" s="46"/>
      <c r="O1335" s="47" t="str">
        <f t="shared" si="462"/>
        <v/>
      </c>
      <c r="P1335" s="47"/>
      <c r="Q1335" s="48" t="str">
        <f>IFERROR(VLOOKUP(E1335,Funcionários!$C$8:$E$207,3,FALSE),"")</f>
        <v/>
      </c>
      <c r="R1335" s="47"/>
      <c r="S1335" s="49" t="str">
        <f t="shared" si="463"/>
        <v/>
      </c>
      <c r="T1335" s="49">
        <v>1.329E-2</v>
      </c>
      <c r="U1335" s="48" t="str">
        <f>IF(Funcionários!C1336=0,"",Funcionários!C1336)</f>
        <v/>
      </c>
      <c r="V1335" s="50">
        <f>IF(U1335="",0,IF(COUNTIFS($E$7:$E$3006,U1335,$I$7:$I$3006,'RC'!$E$6)=0,0,COUNTIFS($M$7:$M$3006,"Concluída no prazo",$E$7:$E$3006,U1335,$I$7:$I$3006,'RC'!$E$6)/COUNTIFS($E$7:$E$3006,U1335,$I$7:$I$3006,'RC'!$E$6)))</f>
        <v>0</v>
      </c>
      <c r="W1335" s="49">
        <f>SUMIFS($J$7:$J$3006,$E$7:$E$3006,U1335,$I$7:$I$3006,'RC'!$E$6)+SUMIFS($L$7:$L$3006,$E$7:$E$3006,U1335,$I$7:$I$3006,'RC'!$E$6)</f>
        <v>0</v>
      </c>
      <c r="X1335" s="48">
        <f>COUNTIFS($E$7:$E$3006,U1335,$I$7:$I$3006,'RC'!$E$6)</f>
        <v>0</v>
      </c>
      <c r="Y1335" s="48"/>
      <c r="Z1335" s="51" t="str">
        <f>IF(AQ1335='RC'!$E$6,AC1335*1000+AD1335,"")</f>
        <v/>
      </c>
      <c r="AA1335" s="51" t="str">
        <f>IF(AB1335="","",IF(AQ1335='RC'!$E$6,AC1335*1000-AD1335,""))</f>
        <v/>
      </c>
      <c r="AB1335" s="48" t="str">
        <f>IFERROR(VLOOKUP(E1335,Funcionários!$C$8:$E$207,3,FALSE),"")</f>
        <v/>
      </c>
      <c r="AC1335" s="50" t="str">
        <f>IF(AB1335="","",IF(COUNTIFS($AB$7:$AB$3006,AB1335,$AQ$7:$AQ$3006,'RC'!$E$6)=0,"",COUNTIFS($M$7:$M$3006,"Concluída no prazo",$AB$7:$AB$3006,AB1335,$AQ$7:$AQ$3006,'RC'!$E$6)/COUNTIFS($AB$7:$AB$3006,AB1335,$AQ$7:$AQ$3006,'RC'!$E$6)))</f>
        <v/>
      </c>
      <c r="AD1335" s="48">
        <f>SUMIF($AQ$7:$AQ$3006,'RC'!$E$6,$J$7:$J$3006)+SUMIF($AQ$7:$AQ$3006,'RC'!$E$6,$L$7:$L$3006)</f>
        <v>21</v>
      </c>
      <c r="AF1335" s="48">
        <v>3.6719999999995902E-2</v>
      </c>
      <c r="AG1335" s="48">
        <f>IF(OR(AQ1335="",AQ1335&lt;&gt;'RC'!$E$6,AB1335&lt;&gt;'RC'!$D$21),0,1)</f>
        <v>0</v>
      </c>
      <c r="AH1335" s="48">
        <f t="shared" si="460"/>
        <v>3.6719999999995902E-2</v>
      </c>
      <c r="AI1335" s="48" t="str">
        <f t="shared" si="442"/>
        <v/>
      </c>
      <c r="AJ1335" s="48" t="str">
        <f t="shared" si="443"/>
        <v/>
      </c>
      <c r="AK1335" s="52" t="str">
        <f t="shared" si="444"/>
        <v/>
      </c>
      <c r="AL1335" s="52" t="str">
        <f t="shared" si="445"/>
        <v/>
      </c>
      <c r="AM1335" s="48" t="str">
        <f t="shared" si="446"/>
        <v/>
      </c>
      <c r="AN1335" s="48" t="str">
        <f t="shared" si="447"/>
        <v/>
      </c>
      <c r="AP1335" s="18" t="str">
        <f t="shared" si="448"/>
        <v/>
      </c>
      <c r="AQ1335" s="18" t="str">
        <f t="shared" si="449"/>
        <v/>
      </c>
      <c r="AR1335" s="18">
        <v>3.6720000000000003E-2</v>
      </c>
      <c r="AS1335" s="18">
        <f>IF(AF!$D$27="Todos",1,IF(M1335=AF!$D$27,1,0))</f>
        <v>1</v>
      </c>
      <c r="AT1335" s="53">
        <f>IF(AND(E1335=AF!$D$6,OR(LT!M1335=AF!$D$27,AF!$D$27="Todos"),OR(AP1335=AF!$E$8,AQ1335=AF!$E$8)),AR1335+AS1335,0)</f>
        <v>0</v>
      </c>
      <c r="AU1335" s="18" t="str">
        <f t="shared" si="450"/>
        <v/>
      </c>
      <c r="AV1335" s="54" t="str">
        <f t="shared" si="451"/>
        <v/>
      </c>
      <c r="AW1335" s="54" t="str">
        <f t="shared" si="452"/>
        <v/>
      </c>
      <c r="AX1335" s="18" t="str">
        <f t="shared" si="453"/>
        <v/>
      </c>
      <c r="AY1335" s="18" t="str">
        <f t="shared" si="454"/>
        <v/>
      </c>
      <c r="BA1335" s="18">
        <f>IF($E1335=AF!$D$6,IF($M1335="Concluída no prazo",2,IF($M1335="Concluída com atraso",1,0)),0)</f>
        <v>0</v>
      </c>
      <c r="BB1335" s="18">
        <f>IF($E1335=AF!$D$6,IF($M1335="Atrasada",2,IF($M1335="Concluída com atraso",1,0)),0)</f>
        <v>0</v>
      </c>
      <c r="BC1335" s="18">
        <v>1.329E-2</v>
      </c>
      <c r="BD1335" s="18">
        <f t="shared" si="461"/>
        <v>1.329E-2</v>
      </c>
      <c r="BE1335" s="18">
        <f t="shared" si="461"/>
        <v>1.329E-2</v>
      </c>
      <c r="BF1335" s="18" t="str">
        <f t="shared" si="455"/>
        <v/>
      </c>
      <c r="BN1335" s="18" t="str">
        <f t="shared" si="456"/>
        <v>s</v>
      </c>
    </row>
    <row r="1336" spans="3:66" ht="50.1" customHeight="1" thickTop="1" thickBot="1" x14ac:dyDescent="0.3">
      <c r="C1336" s="46"/>
      <c r="D1336" s="46"/>
      <c r="E1336" s="46"/>
      <c r="F1336" s="122"/>
      <c r="G1336" s="122"/>
      <c r="H1336" s="78" t="str">
        <f t="shared" si="457"/>
        <v/>
      </c>
      <c r="I1336" s="78" t="str">
        <f t="shared" si="458"/>
        <v/>
      </c>
      <c r="J1336" s="16"/>
      <c r="K1336" s="46" t="str">
        <f t="shared" si="459"/>
        <v/>
      </c>
      <c r="L1336" s="16"/>
      <c r="M1336" s="16"/>
      <c r="N1336" s="46"/>
      <c r="O1336" s="47" t="str">
        <f t="shared" si="462"/>
        <v/>
      </c>
      <c r="P1336" s="47"/>
      <c r="Q1336" s="48" t="str">
        <f>IFERROR(VLOOKUP(E1336,Funcionários!$C$8:$E$207,3,FALSE),"")</f>
        <v/>
      </c>
      <c r="R1336" s="47"/>
      <c r="S1336" s="49" t="str">
        <f t="shared" si="463"/>
        <v/>
      </c>
      <c r="T1336" s="49">
        <v>1.3299999999999999E-2</v>
      </c>
      <c r="U1336" s="48" t="str">
        <f>IF(Funcionários!C1337=0,"",Funcionários!C1337)</f>
        <v/>
      </c>
      <c r="V1336" s="50">
        <f>IF(U1336="",0,IF(COUNTIFS($E$7:$E$3006,U1336,$I$7:$I$3006,'RC'!$E$6)=0,0,COUNTIFS($M$7:$M$3006,"Concluída no prazo",$E$7:$E$3006,U1336,$I$7:$I$3006,'RC'!$E$6)/COUNTIFS($E$7:$E$3006,U1336,$I$7:$I$3006,'RC'!$E$6)))</f>
        <v>0</v>
      </c>
      <c r="W1336" s="49">
        <f>SUMIFS($J$7:$J$3006,$E$7:$E$3006,U1336,$I$7:$I$3006,'RC'!$E$6)+SUMIFS($L$7:$L$3006,$E$7:$E$3006,U1336,$I$7:$I$3006,'RC'!$E$6)</f>
        <v>0</v>
      </c>
      <c r="X1336" s="48">
        <f>COUNTIFS($E$7:$E$3006,U1336,$I$7:$I$3006,'RC'!$E$6)</f>
        <v>0</v>
      </c>
      <c r="Y1336" s="48"/>
      <c r="Z1336" s="51" t="str">
        <f>IF(AQ1336='RC'!$E$6,AC1336*1000+AD1336,"")</f>
        <v/>
      </c>
      <c r="AA1336" s="51" t="str">
        <f>IF(AB1336="","",IF(AQ1336='RC'!$E$6,AC1336*1000-AD1336,""))</f>
        <v/>
      </c>
      <c r="AB1336" s="48" t="str">
        <f>IFERROR(VLOOKUP(E1336,Funcionários!$C$8:$E$207,3,FALSE),"")</f>
        <v/>
      </c>
      <c r="AC1336" s="50" t="str">
        <f>IF(AB1336="","",IF(COUNTIFS($AB$7:$AB$3006,AB1336,$AQ$7:$AQ$3006,'RC'!$E$6)=0,"",COUNTIFS($M$7:$M$3006,"Concluída no prazo",$AB$7:$AB$3006,AB1336,$AQ$7:$AQ$3006,'RC'!$E$6)/COUNTIFS($AB$7:$AB$3006,AB1336,$AQ$7:$AQ$3006,'RC'!$E$6)))</f>
        <v/>
      </c>
      <c r="AD1336" s="48">
        <f>SUMIF($AQ$7:$AQ$3006,'RC'!$E$6,$J$7:$J$3006)+SUMIF($AQ$7:$AQ$3006,'RC'!$E$6,$L$7:$L$3006)</f>
        <v>21</v>
      </c>
      <c r="AF1336" s="48">
        <v>3.6709999999995899E-2</v>
      </c>
      <c r="AG1336" s="48">
        <f>IF(OR(AQ1336="",AQ1336&lt;&gt;'RC'!$E$6,AB1336&lt;&gt;'RC'!$D$21),0,1)</f>
        <v>0</v>
      </c>
      <c r="AH1336" s="48">
        <f t="shared" si="460"/>
        <v>3.6709999999995899E-2</v>
      </c>
      <c r="AI1336" s="48" t="str">
        <f t="shared" si="442"/>
        <v/>
      </c>
      <c r="AJ1336" s="48" t="str">
        <f t="shared" si="443"/>
        <v/>
      </c>
      <c r="AK1336" s="52" t="str">
        <f t="shared" si="444"/>
        <v/>
      </c>
      <c r="AL1336" s="52" t="str">
        <f t="shared" si="445"/>
        <v/>
      </c>
      <c r="AM1336" s="48" t="str">
        <f t="shared" si="446"/>
        <v/>
      </c>
      <c r="AN1336" s="48" t="str">
        <f t="shared" si="447"/>
        <v/>
      </c>
      <c r="AP1336" s="18" t="str">
        <f t="shared" si="448"/>
        <v/>
      </c>
      <c r="AQ1336" s="18" t="str">
        <f t="shared" si="449"/>
        <v/>
      </c>
      <c r="AR1336" s="18">
        <v>3.671E-2</v>
      </c>
      <c r="AS1336" s="18">
        <f>IF(AF!$D$27="Todos",1,IF(M1336=AF!$D$27,1,0))</f>
        <v>1</v>
      </c>
      <c r="AT1336" s="53">
        <f>IF(AND(E1336=AF!$D$6,OR(LT!M1336=AF!$D$27,AF!$D$27="Todos"),OR(AP1336=AF!$E$8,AQ1336=AF!$E$8)),AR1336+AS1336,0)</f>
        <v>0</v>
      </c>
      <c r="AU1336" s="18" t="str">
        <f t="shared" si="450"/>
        <v/>
      </c>
      <c r="AV1336" s="54" t="str">
        <f t="shared" si="451"/>
        <v/>
      </c>
      <c r="AW1336" s="54" t="str">
        <f t="shared" si="452"/>
        <v/>
      </c>
      <c r="AX1336" s="18" t="str">
        <f t="shared" si="453"/>
        <v/>
      </c>
      <c r="AY1336" s="18" t="str">
        <f t="shared" si="454"/>
        <v/>
      </c>
      <c r="BA1336" s="18">
        <f>IF($E1336=AF!$D$6,IF($M1336="Concluída no prazo",2,IF($M1336="Concluída com atraso",1,0)),0)</f>
        <v>0</v>
      </c>
      <c r="BB1336" s="18">
        <f>IF($E1336=AF!$D$6,IF($M1336="Atrasada",2,IF($M1336="Concluída com atraso",1,0)),0)</f>
        <v>0</v>
      </c>
      <c r="BC1336" s="18">
        <v>1.3299999999999999E-2</v>
      </c>
      <c r="BD1336" s="18">
        <f t="shared" si="461"/>
        <v>1.3299999999999999E-2</v>
      </c>
      <c r="BE1336" s="18">
        <f t="shared" si="461"/>
        <v>1.3299999999999999E-2</v>
      </c>
      <c r="BF1336" s="18" t="str">
        <f t="shared" si="455"/>
        <v/>
      </c>
      <c r="BN1336" s="18" t="str">
        <f t="shared" si="456"/>
        <v>s</v>
      </c>
    </row>
    <row r="1337" spans="3:66" ht="50.1" customHeight="1" thickTop="1" thickBot="1" x14ac:dyDescent="0.3">
      <c r="C1337" s="46"/>
      <c r="D1337" s="46"/>
      <c r="E1337" s="46"/>
      <c r="F1337" s="122"/>
      <c r="G1337" s="122"/>
      <c r="H1337" s="78" t="str">
        <f t="shared" si="457"/>
        <v/>
      </c>
      <c r="I1337" s="78" t="str">
        <f t="shared" si="458"/>
        <v/>
      </c>
      <c r="J1337" s="16"/>
      <c r="K1337" s="46" t="str">
        <f t="shared" si="459"/>
        <v/>
      </c>
      <c r="L1337" s="16"/>
      <c r="M1337" s="16"/>
      <c r="N1337" s="46"/>
      <c r="O1337" s="47" t="str">
        <f t="shared" si="462"/>
        <v/>
      </c>
      <c r="P1337" s="47"/>
      <c r="Q1337" s="48" t="str">
        <f>IFERROR(VLOOKUP(E1337,Funcionários!$C$8:$E$207,3,FALSE),"")</f>
        <v/>
      </c>
      <c r="R1337" s="47"/>
      <c r="S1337" s="49" t="str">
        <f t="shared" si="463"/>
        <v/>
      </c>
      <c r="T1337" s="49">
        <v>1.3310000000000001E-2</v>
      </c>
      <c r="U1337" s="48" t="str">
        <f>IF(Funcionários!C1338=0,"",Funcionários!C1338)</f>
        <v/>
      </c>
      <c r="V1337" s="50">
        <f>IF(U1337="",0,IF(COUNTIFS($E$7:$E$3006,U1337,$I$7:$I$3006,'RC'!$E$6)=0,0,COUNTIFS($M$7:$M$3006,"Concluída no prazo",$E$7:$E$3006,U1337,$I$7:$I$3006,'RC'!$E$6)/COUNTIFS($E$7:$E$3006,U1337,$I$7:$I$3006,'RC'!$E$6)))</f>
        <v>0</v>
      </c>
      <c r="W1337" s="49">
        <f>SUMIFS($J$7:$J$3006,$E$7:$E$3006,U1337,$I$7:$I$3006,'RC'!$E$6)+SUMIFS($L$7:$L$3006,$E$7:$E$3006,U1337,$I$7:$I$3006,'RC'!$E$6)</f>
        <v>0</v>
      </c>
      <c r="X1337" s="48">
        <f>COUNTIFS($E$7:$E$3006,U1337,$I$7:$I$3006,'RC'!$E$6)</f>
        <v>0</v>
      </c>
      <c r="Y1337" s="48"/>
      <c r="Z1337" s="51" t="str">
        <f>IF(AQ1337='RC'!$E$6,AC1337*1000+AD1337,"")</f>
        <v/>
      </c>
      <c r="AA1337" s="51" t="str">
        <f>IF(AB1337="","",IF(AQ1337='RC'!$E$6,AC1337*1000-AD1337,""))</f>
        <v/>
      </c>
      <c r="AB1337" s="48" t="str">
        <f>IFERROR(VLOOKUP(E1337,Funcionários!$C$8:$E$207,3,FALSE),"")</f>
        <v/>
      </c>
      <c r="AC1337" s="50" t="str">
        <f>IF(AB1337="","",IF(COUNTIFS($AB$7:$AB$3006,AB1337,$AQ$7:$AQ$3006,'RC'!$E$6)=0,"",COUNTIFS($M$7:$M$3006,"Concluída no prazo",$AB$7:$AB$3006,AB1337,$AQ$7:$AQ$3006,'RC'!$E$6)/COUNTIFS($AB$7:$AB$3006,AB1337,$AQ$7:$AQ$3006,'RC'!$E$6)))</f>
        <v/>
      </c>
      <c r="AD1337" s="48">
        <f>SUMIF($AQ$7:$AQ$3006,'RC'!$E$6,$J$7:$J$3006)+SUMIF($AQ$7:$AQ$3006,'RC'!$E$6,$L$7:$L$3006)</f>
        <v>21</v>
      </c>
      <c r="AF1337" s="48">
        <v>3.6699999999995903E-2</v>
      </c>
      <c r="AG1337" s="48">
        <f>IF(OR(AQ1337="",AQ1337&lt;&gt;'RC'!$E$6,AB1337&lt;&gt;'RC'!$D$21),0,1)</f>
        <v>0</v>
      </c>
      <c r="AH1337" s="48">
        <f t="shared" si="460"/>
        <v>3.6699999999995903E-2</v>
      </c>
      <c r="AI1337" s="48" t="str">
        <f t="shared" si="442"/>
        <v/>
      </c>
      <c r="AJ1337" s="48" t="str">
        <f t="shared" si="443"/>
        <v/>
      </c>
      <c r="AK1337" s="52" t="str">
        <f t="shared" si="444"/>
        <v/>
      </c>
      <c r="AL1337" s="52" t="str">
        <f t="shared" si="445"/>
        <v/>
      </c>
      <c r="AM1337" s="48" t="str">
        <f t="shared" si="446"/>
        <v/>
      </c>
      <c r="AN1337" s="48" t="str">
        <f t="shared" si="447"/>
        <v/>
      </c>
      <c r="AP1337" s="18" t="str">
        <f t="shared" si="448"/>
        <v/>
      </c>
      <c r="AQ1337" s="18" t="str">
        <f t="shared" si="449"/>
        <v/>
      </c>
      <c r="AR1337" s="18">
        <v>3.6700000000000003E-2</v>
      </c>
      <c r="AS1337" s="18">
        <f>IF(AF!$D$27="Todos",1,IF(M1337=AF!$D$27,1,0))</f>
        <v>1</v>
      </c>
      <c r="AT1337" s="53">
        <f>IF(AND(E1337=AF!$D$6,OR(LT!M1337=AF!$D$27,AF!$D$27="Todos"),OR(AP1337=AF!$E$8,AQ1337=AF!$E$8)),AR1337+AS1337,0)</f>
        <v>0</v>
      </c>
      <c r="AU1337" s="18" t="str">
        <f t="shared" si="450"/>
        <v/>
      </c>
      <c r="AV1337" s="54" t="str">
        <f t="shared" si="451"/>
        <v/>
      </c>
      <c r="AW1337" s="54" t="str">
        <f t="shared" si="452"/>
        <v/>
      </c>
      <c r="AX1337" s="18" t="str">
        <f t="shared" si="453"/>
        <v/>
      </c>
      <c r="AY1337" s="18" t="str">
        <f t="shared" si="454"/>
        <v/>
      </c>
      <c r="BA1337" s="18">
        <f>IF($E1337=AF!$D$6,IF($M1337="Concluída no prazo",2,IF($M1337="Concluída com atraso",1,0)),0)</f>
        <v>0</v>
      </c>
      <c r="BB1337" s="18">
        <f>IF($E1337=AF!$D$6,IF($M1337="Atrasada",2,IF($M1337="Concluída com atraso",1,0)),0)</f>
        <v>0</v>
      </c>
      <c r="BC1337" s="18">
        <v>1.3310000000000001E-2</v>
      </c>
      <c r="BD1337" s="18">
        <f t="shared" si="461"/>
        <v>1.3310000000000001E-2</v>
      </c>
      <c r="BE1337" s="18">
        <f t="shared" si="461"/>
        <v>1.3310000000000001E-2</v>
      </c>
      <c r="BF1337" s="18" t="str">
        <f t="shared" si="455"/>
        <v/>
      </c>
      <c r="BN1337" s="18" t="str">
        <f t="shared" si="456"/>
        <v>s</v>
      </c>
    </row>
    <row r="1338" spans="3:66" ht="50.1" customHeight="1" thickTop="1" thickBot="1" x14ac:dyDescent="0.3">
      <c r="C1338" s="46"/>
      <c r="D1338" s="46"/>
      <c r="E1338" s="46"/>
      <c r="F1338" s="122"/>
      <c r="G1338" s="122"/>
      <c r="H1338" s="78" t="str">
        <f t="shared" si="457"/>
        <v/>
      </c>
      <c r="I1338" s="78" t="str">
        <f t="shared" si="458"/>
        <v/>
      </c>
      <c r="J1338" s="16"/>
      <c r="K1338" s="46" t="str">
        <f t="shared" si="459"/>
        <v/>
      </c>
      <c r="L1338" s="16"/>
      <c r="M1338" s="16"/>
      <c r="N1338" s="46"/>
      <c r="O1338" s="47" t="str">
        <f t="shared" si="462"/>
        <v/>
      </c>
      <c r="P1338" s="47"/>
      <c r="Q1338" s="48" t="str">
        <f>IFERROR(VLOOKUP(E1338,Funcionários!$C$8:$E$207,3,FALSE),"")</f>
        <v/>
      </c>
      <c r="R1338" s="47"/>
      <c r="S1338" s="49" t="str">
        <f t="shared" si="463"/>
        <v/>
      </c>
      <c r="T1338" s="49">
        <v>1.332E-2</v>
      </c>
      <c r="U1338" s="48" t="str">
        <f>IF(Funcionários!C1339=0,"",Funcionários!C1339)</f>
        <v/>
      </c>
      <c r="V1338" s="50">
        <f>IF(U1338="",0,IF(COUNTIFS($E$7:$E$3006,U1338,$I$7:$I$3006,'RC'!$E$6)=0,0,COUNTIFS($M$7:$M$3006,"Concluída no prazo",$E$7:$E$3006,U1338,$I$7:$I$3006,'RC'!$E$6)/COUNTIFS($E$7:$E$3006,U1338,$I$7:$I$3006,'RC'!$E$6)))</f>
        <v>0</v>
      </c>
      <c r="W1338" s="49">
        <f>SUMIFS($J$7:$J$3006,$E$7:$E$3006,U1338,$I$7:$I$3006,'RC'!$E$6)+SUMIFS($L$7:$L$3006,$E$7:$E$3006,U1338,$I$7:$I$3006,'RC'!$E$6)</f>
        <v>0</v>
      </c>
      <c r="X1338" s="48">
        <f>COUNTIFS($E$7:$E$3006,U1338,$I$7:$I$3006,'RC'!$E$6)</f>
        <v>0</v>
      </c>
      <c r="Y1338" s="48"/>
      <c r="Z1338" s="51" t="str">
        <f>IF(AQ1338='RC'!$E$6,AC1338*1000+AD1338,"")</f>
        <v/>
      </c>
      <c r="AA1338" s="51" t="str">
        <f>IF(AB1338="","",IF(AQ1338='RC'!$E$6,AC1338*1000-AD1338,""))</f>
        <v/>
      </c>
      <c r="AB1338" s="48" t="str">
        <f>IFERROR(VLOOKUP(E1338,Funcionários!$C$8:$E$207,3,FALSE),"")</f>
        <v/>
      </c>
      <c r="AC1338" s="50" t="str">
        <f>IF(AB1338="","",IF(COUNTIFS($AB$7:$AB$3006,AB1338,$AQ$7:$AQ$3006,'RC'!$E$6)=0,"",COUNTIFS($M$7:$M$3006,"Concluída no prazo",$AB$7:$AB$3006,AB1338,$AQ$7:$AQ$3006,'RC'!$E$6)/COUNTIFS($AB$7:$AB$3006,AB1338,$AQ$7:$AQ$3006,'RC'!$E$6)))</f>
        <v/>
      </c>
      <c r="AD1338" s="48">
        <f>SUMIF($AQ$7:$AQ$3006,'RC'!$E$6,$J$7:$J$3006)+SUMIF($AQ$7:$AQ$3006,'RC'!$E$6,$L$7:$L$3006)</f>
        <v>21</v>
      </c>
      <c r="AF1338" s="48">
        <v>3.66899999999959E-2</v>
      </c>
      <c r="AG1338" s="48">
        <f>IF(OR(AQ1338="",AQ1338&lt;&gt;'RC'!$E$6,AB1338&lt;&gt;'RC'!$D$21),0,1)</f>
        <v>0</v>
      </c>
      <c r="AH1338" s="48">
        <f t="shared" si="460"/>
        <v>3.66899999999959E-2</v>
      </c>
      <c r="AI1338" s="48" t="str">
        <f t="shared" si="442"/>
        <v/>
      </c>
      <c r="AJ1338" s="48" t="str">
        <f t="shared" si="443"/>
        <v/>
      </c>
      <c r="AK1338" s="52" t="str">
        <f t="shared" si="444"/>
        <v/>
      </c>
      <c r="AL1338" s="52" t="str">
        <f t="shared" si="445"/>
        <v/>
      </c>
      <c r="AM1338" s="48" t="str">
        <f t="shared" si="446"/>
        <v/>
      </c>
      <c r="AN1338" s="48" t="str">
        <f t="shared" si="447"/>
        <v/>
      </c>
      <c r="AP1338" s="18" t="str">
        <f t="shared" si="448"/>
        <v/>
      </c>
      <c r="AQ1338" s="18" t="str">
        <f t="shared" si="449"/>
        <v/>
      </c>
      <c r="AR1338" s="18">
        <v>3.669E-2</v>
      </c>
      <c r="AS1338" s="18">
        <f>IF(AF!$D$27="Todos",1,IF(M1338=AF!$D$27,1,0))</f>
        <v>1</v>
      </c>
      <c r="AT1338" s="53">
        <f>IF(AND(E1338=AF!$D$6,OR(LT!M1338=AF!$D$27,AF!$D$27="Todos"),OR(AP1338=AF!$E$8,AQ1338=AF!$E$8)),AR1338+AS1338,0)</f>
        <v>0</v>
      </c>
      <c r="AU1338" s="18" t="str">
        <f t="shared" si="450"/>
        <v/>
      </c>
      <c r="AV1338" s="54" t="str">
        <f t="shared" si="451"/>
        <v/>
      </c>
      <c r="AW1338" s="54" t="str">
        <f t="shared" si="452"/>
        <v/>
      </c>
      <c r="AX1338" s="18" t="str">
        <f t="shared" si="453"/>
        <v/>
      </c>
      <c r="AY1338" s="18" t="str">
        <f t="shared" si="454"/>
        <v/>
      </c>
      <c r="BA1338" s="18">
        <f>IF($E1338=AF!$D$6,IF($M1338="Concluída no prazo",2,IF($M1338="Concluída com atraso",1,0)),0)</f>
        <v>0</v>
      </c>
      <c r="BB1338" s="18">
        <f>IF($E1338=AF!$D$6,IF($M1338="Atrasada",2,IF($M1338="Concluída com atraso",1,0)),0)</f>
        <v>0</v>
      </c>
      <c r="BC1338" s="18">
        <v>1.332E-2</v>
      </c>
      <c r="BD1338" s="18">
        <f t="shared" si="461"/>
        <v>1.332E-2</v>
      </c>
      <c r="BE1338" s="18">
        <f t="shared" si="461"/>
        <v>1.332E-2</v>
      </c>
      <c r="BF1338" s="18" t="str">
        <f t="shared" si="455"/>
        <v/>
      </c>
      <c r="BN1338" s="18" t="str">
        <f t="shared" si="456"/>
        <v>s</v>
      </c>
    </row>
    <row r="1339" spans="3:66" ht="50.1" customHeight="1" thickTop="1" thickBot="1" x14ac:dyDescent="0.3">
      <c r="C1339" s="46"/>
      <c r="D1339" s="46"/>
      <c r="E1339" s="46"/>
      <c r="F1339" s="122"/>
      <c r="G1339" s="122"/>
      <c r="H1339" s="78" t="str">
        <f t="shared" si="457"/>
        <v/>
      </c>
      <c r="I1339" s="78" t="str">
        <f t="shared" si="458"/>
        <v/>
      </c>
      <c r="J1339" s="16"/>
      <c r="K1339" s="46" t="str">
        <f t="shared" si="459"/>
        <v/>
      </c>
      <c r="L1339" s="16"/>
      <c r="M1339" s="16"/>
      <c r="N1339" s="46"/>
      <c r="O1339" s="47" t="str">
        <f t="shared" si="462"/>
        <v/>
      </c>
      <c r="P1339" s="47"/>
      <c r="Q1339" s="48" t="str">
        <f>IFERROR(VLOOKUP(E1339,Funcionários!$C$8:$E$207,3,FALSE),"")</f>
        <v/>
      </c>
      <c r="R1339" s="47"/>
      <c r="S1339" s="49" t="str">
        <f t="shared" si="463"/>
        <v/>
      </c>
      <c r="T1339" s="49">
        <v>1.333E-2</v>
      </c>
      <c r="U1339" s="48" t="str">
        <f>IF(Funcionários!C1340=0,"",Funcionários!C1340)</f>
        <v/>
      </c>
      <c r="V1339" s="50">
        <f>IF(U1339="",0,IF(COUNTIFS($E$7:$E$3006,U1339,$I$7:$I$3006,'RC'!$E$6)=0,0,COUNTIFS($M$7:$M$3006,"Concluída no prazo",$E$7:$E$3006,U1339,$I$7:$I$3006,'RC'!$E$6)/COUNTIFS($E$7:$E$3006,U1339,$I$7:$I$3006,'RC'!$E$6)))</f>
        <v>0</v>
      </c>
      <c r="W1339" s="49">
        <f>SUMIFS($J$7:$J$3006,$E$7:$E$3006,U1339,$I$7:$I$3006,'RC'!$E$6)+SUMIFS($L$7:$L$3006,$E$7:$E$3006,U1339,$I$7:$I$3006,'RC'!$E$6)</f>
        <v>0</v>
      </c>
      <c r="X1339" s="48">
        <f>COUNTIFS($E$7:$E$3006,U1339,$I$7:$I$3006,'RC'!$E$6)</f>
        <v>0</v>
      </c>
      <c r="Y1339" s="48"/>
      <c r="Z1339" s="51" t="str">
        <f>IF(AQ1339='RC'!$E$6,AC1339*1000+AD1339,"")</f>
        <v/>
      </c>
      <c r="AA1339" s="51" t="str">
        <f>IF(AB1339="","",IF(AQ1339='RC'!$E$6,AC1339*1000-AD1339,""))</f>
        <v/>
      </c>
      <c r="AB1339" s="48" t="str">
        <f>IFERROR(VLOOKUP(E1339,Funcionários!$C$8:$E$207,3,FALSE),"")</f>
        <v/>
      </c>
      <c r="AC1339" s="50" t="str">
        <f>IF(AB1339="","",IF(COUNTIFS($AB$7:$AB$3006,AB1339,$AQ$7:$AQ$3006,'RC'!$E$6)=0,"",COUNTIFS($M$7:$M$3006,"Concluída no prazo",$AB$7:$AB$3006,AB1339,$AQ$7:$AQ$3006,'RC'!$E$6)/COUNTIFS($AB$7:$AB$3006,AB1339,$AQ$7:$AQ$3006,'RC'!$E$6)))</f>
        <v/>
      </c>
      <c r="AD1339" s="48">
        <f>SUMIF($AQ$7:$AQ$3006,'RC'!$E$6,$J$7:$J$3006)+SUMIF($AQ$7:$AQ$3006,'RC'!$E$6,$L$7:$L$3006)</f>
        <v>21</v>
      </c>
      <c r="AF1339" s="48">
        <v>3.6679999999995903E-2</v>
      </c>
      <c r="AG1339" s="48">
        <f>IF(OR(AQ1339="",AQ1339&lt;&gt;'RC'!$E$6,AB1339&lt;&gt;'RC'!$D$21),0,1)</f>
        <v>0</v>
      </c>
      <c r="AH1339" s="48">
        <f t="shared" si="460"/>
        <v>3.6679999999995903E-2</v>
      </c>
      <c r="AI1339" s="48" t="str">
        <f t="shared" si="442"/>
        <v/>
      </c>
      <c r="AJ1339" s="48" t="str">
        <f t="shared" si="443"/>
        <v/>
      </c>
      <c r="AK1339" s="52" t="str">
        <f t="shared" si="444"/>
        <v/>
      </c>
      <c r="AL1339" s="52" t="str">
        <f t="shared" si="445"/>
        <v/>
      </c>
      <c r="AM1339" s="48" t="str">
        <f t="shared" si="446"/>
        <v/>
      </c>
      <c r="AN1339" s="48" t="str">
        <f t="shared" si="447"/>
        <v/>
      </c>
      <c r="AP1339" s="18" t="str">
        <f t="shared" si="448"/>
        <v/>
      </c>
      <c r="AQ1339" s="18" t="str">
        <f t="shared" si="449"/>
        <v/>
      </c>
      <c r="AR1339" s="18">
        <v>3.6679999999999997E-2</v>
      </c>
      <c r="AS1339" s="18">
        <f>IF(AF!$D$27="Todos",1,IF(M1339=AF!$D$27,1,0))</f>
        <v>1</v>
      </c>
      <c r="AT1339" s="53">
        <f>IF(AND(E1339=AF!$D$6,OR(LT!M1339=AF!$D$27,AF!$D$27="Todos"),OR(AP1339=AF!$E$8,AQ1339=AF!$E$8)),AR1339+AS1339,0)</f>
        <v>0</v>
      </c>
      <c r="AU1339" s="18" t="str">
        <f t="shared" si="450"/>
        <v/>
      </c>
      <c r="AV1339" s="54" t="str">
        <f t="shared" si="451"/>
        <v/>
      </c>
      <c r="AW1339" s="54" t="str">
        <f t="shared" si="452"/>
        <v/>
      </c>
      <c r="AX1339" s="18" t="str">
        <f t="shared" si="453"/>
        <v/>
      </c>
      <c r="AY1339" s="18" t="str">
        <f t="shared" si="454"/>
        <v/>
      </c>
      <c r="BA1339" s="18">
        <f>IF($E1339=AF!$D$6,IF($M1339="Concluída no prazo",2,IF($M1339="Concluída com atraso",1,0)),0)</f>
        <v>0</v>
      </c>
      <c r="BB1339" s="18">
        <f>IF($E1339=AF!$D$6,IF($M1339="Atrasada",2,IF($M1339="Concluída com atraso",1,0)),0)</f>
        <v>0</v>
      </c>
      <c r="BC1339" s="18">
        <v>1.333E-2</v>
      </c>
      <c r="BD1339" s="18">
        <f t="shared" si="461"/>
        <v>1.333E-2</v>
      </c>
      <c r="BE1339" s="18">
        <f t="shared" si="461"/>
        <v>1.333E-2</v>
      </c>
      <c r="BF1339" s="18" t="str">
        <f t="shared" si="455"/>
        <v/>
      </c>
      <c r="BN1339" s="18" t="str">
        <f t="shared" si="456"/>
        <v>s</v>
      </c>
    </row>
    <row r="1340" spans="3:66" ht="50.1" customHeight="1" thickTop="1" thickBot="1" x14ac:dyDescent="0.3">
      <c r="C1340" s="46"/>
      <c r="D1340" s="46"/>
      <c r="E1340" s="46"/>
      <c r="F1340" s="122"/>
      <c r="G1340" s="122"/>
      <c r="H1340" s="78" t="str">
        <f t="shared" si="457"/>
        <v/>
      </c>
      <c r="I1340" s="78" t="str">
        <f t="shared" si="458"/>
        <v/>
      </c>
      <c r="J1340" s="16"/>
      <c r="K1340" s="46" t="str">
        <f t="shared" si="459"/>
        <v/>
      </c>
      <c r="L1340" s="16"/>
      <c r="M1340" s="16"/>
      <c r="N1340" s="46"/>
      <c r="O1340" s="47" t="str">
        <f t="shared" si="462"/>
        <v/>
      </c>
      <c r="P1340" s="47"/>
      <c r="Q1340" s="48" t="str">
        <f>IFERROR(VLOOKUP(E1340,Funcionários!$C$8:$E$207,3,FALSE),"")</f>
        <v/>
      </c>
      <c r="R1340" s="47"/>
      <c r="S1340" s="49" t="str">
        <f t="shared" si="463"/>
        <v/>
      </c>
      <c r="T1340" s="49">
        <v>1.3339999999999999E-2</v>
      </c>
      <c r="U1340" s="48" t="str">
        <f>IF(Funcionários!C1341=0,"",Funcionários!C1341)</f>
        <v/>
      </c>
      <c r="V1340" s="50">
        <f>IF(U1340="",0,IF(COUNTIFS($E$7:$E$3006,U1340,$I$7:$I$3006,'RC'!$E$6)=0,0,COUNTIFS($M$7:$M$3006,"Concluída no prazo",$E$7:$E$3006,U1340,$I$7:$I$3006,'RC'!$E$6)/COUNTIFS($E$7:$E$3006,U1340,$I$7:$I$3006,'RC'!$E$6)))</f>
        <v>0</v>
      </c>
      <c r="W1340" s="49">
        <f>SUMIFS($J$7:$J$3006,$E$7:$E$3006,U1340,$I$7:$I$3006,'RC'!$E$6)+SUMIFS($L$7:$L$3006,$E$7:$E$3006,U1340,$I$7:$I$3006,'RC'!$E$6)</f>
        <v>0</v>
      </c>
      <c r="X1340" s="48">
        <f>COUNTIFS($E$7:$E$3006,U1340,$I$7:$I$3006,'RC'!$E$6)</f>
        <v>0</v>
      </c>
      <c r="Y1340" s="48"/>
      <c r="Z1340" s="51" t="str">
        <f>IF(AQ1340='RC'!$E$6,AC1340*1000+AD1340,"")</f>
        <v/>
      </c>
      <c r="AA1340" s="51" t="str">
        <f>IF(AB1340="","",IF(AQ1340='RC'!$E$6,AC1340*1000-AD1340,""))</f>
        <v/>
      </c>
      <c r="AB1340" s="48" t="str">
        <f>IFERROR(VLOOKUP(E1340,Funcionários!$C$8:$E$207,3,FALSE),"")</f>
        <v/>
      </c>
      <c r="AC1340" s="50" t="str">
        <f>IF(AB1340="","",IF(COUNTIFS($AB$7:$AB$3006,AB1340,$AQ$7:$AQ$3006,'RC'!$E$6)=0,"",COUNTIFS($M$7:$M$3006,"Concluída no prazo",$AB$7:$AB$3006,AB1340,$AQ$7:$AQ$3006,'RC'!$E$6)/COUNTIFS($AB$7:$AB$3006,AB1340,$AQ$7:$AQ$3006,'RC'!$E$6)))</f>
        <v/>
      </c>
      <c r="AD1340" s="48">
        <f>SUMIF($AQ$7:$AQ$3006,'RC'!$E$6,$J$7:$J$3006)+SUMIF($AQ$7:$AQ$3006,'RC'!$E$6,$L$7:$L$3006)</f>
        <v>21</v>
      </c>
      <c r="AF1340" s="48">
        <v>3.66699999999959E-2</v>
      </c>
      <c r="AG1340" s="48">
        <f>IF(OR(AQ1340="",AQ1340&lt;&gt;'RC'!$E$6,AB1340&lt;&gt;'RC'!$D$21),0,1)</f>
        <v>0</v>
      </c>
      <c r="AH1340" s="48">
        <f t="shared" si="460"/>
        <v>3.66699999999959E-2</v>
      </c>
      <c r="AI1340" s="48" t="str">
        <f t="shared" si="442"/>
        <v/>
      </c>
      <c r="AJ1340" s="48" t="str">
        <f t="shared" si="443"/>
        <v/>
      </c>
      <c r="AK1340" s="52" t="str">
        <f t="shared" si="444"/>
        <v/>
      </c>
      <c r="AL1340" s="52" t="str">
        <f t="shared" si="445"/>
        <v/>
      </c>
      <c r="AM1340" s="48" t="str">
        <f t="shared" si="446"/>
        <v/>
      </c>
      <c r="AN1340" s="48" t="str">
        <f t="shared" si="447"/>
        <v/>
      </c>
      <c r="AP1340" s="18" t="str">
        <f t="shared" si="448"/>
        <v/>
      </c>
      <c r="AQ1340" s="18" t="str">
        <f t="shared" si="449"/>
        <v/>
      </c>
      <c r="AR1340" s="18">
        <v>3.6670000000000001E-2</v>
      </c>
      <c r="AS1340" s="18">
        <f>IF(AF!$D$27="Todos",1,IF(M1340=AF!$D$27,1,0))</f>
        <v>1</v>
      </c>
      <c r="AT1340" s="53">
        <f>IF(AND(E1340=AF!$D$6,OR(LT!M1340=AF!$D$27,AF!$D$27="Todos"),OR(AP1340=AF!$E$8,AQ1340=AF!$E$8)),AR1340+AS1340,0)</f>
        <v>0</v>
      </c>
      <c r="AU1340" s="18" t="str">
        <f t="shared" si="450"/>
        <v/>
      </c>
      <c r="AV1340" s="54" t="str">
        <f t="shared" si="451"/>
        <v/>
      </c>
      <c r="AW1340" s="54" t="str">
        <f t="shared" si="452"/>
        <v/>
      </c>
      <c r="AX1340" s="18" t="str">
        <f t="shared" si="453"/>
        <v/>
      </c>
      <c r="AY1340" s="18" t="str">
        <f t="shared" si="454"/>
        <v/>
      </c>
      <c r="BA1340" s="18">
        <f>IF($E1340=AF!$D$6,IF($M1340="Concluída no prazo",2,IF($M1340="Concluída com atraso",1,0)),0)</f>
        <v>0</v>
      </c>
      <c r="BB1340" s="18">
        <f>IF($E1340=AF!$D$6,IF($M1340="Atrasada",2,IF($M1340="Concluída com atraso",1,0)),0)</f>
        <v>0</v>
      </c>
      <c r="BC1340" s="18">
        <v>1.3339999999999999E-2</v>
      </c>
      <c r="BD1340" s="18">
        <f t="shared" si="461"/>
        <v>1.3339999999999999E-2</v>
      </c>
      <c r="BE1340" s="18">
        <f t="shared" si="461"/>
        <v>1.3339999999999999E-2</v>
      </c>
      <c r="BF1340" s="18" t="str">
        <f t="shared" si="455"/>
        <v/>
      </c>
      <c r="BN1340" s="18" t="str">
        <f t="shared" si="456"/>
        <v>s</v>
      </c>
    </row>
    <row r="1341" spans="3:66" ht="50.1" customHeight="1" thickTop="1" thickBot="1" x14ac:dyDescent="0.3">
      <c r="C1341" s="46"/>
      <c r="D1341" s="46"/>
      <c r="E1341" s="46"/>
      <c r="F1341" s="122"/>
      <c r="G1341" s="122"/>
      <c r="H1341" s="78" t="str">
        <f t="shared" si="457"/>
        <v/>
      </c>
      <c r="I1341" s="78" t="str">
        <f t="shared" si="458"/>
        <v/>
      </c>
      <c r="J1341" s="16"/>
      <c r="K1341" s="46" t="str">
        <f t="shared" si="459"/>
        <v/>
      </c>
      <c r="L1341" s="16"/>
      <c r="M1341" s="16"/>
      <c r="N1341" s="46"/>
      <c r="O1341" s="47" t="str">
        <f t="shared" si="462"/>
        <v/>
      </c>
      <c r="P1341" s="47"/>
      <c r="Q1341" s="48" t="str">
        <f>IFERROR(VLOOKUP(E1341,Funcionários!$C$8:$E$207,3,FALSE),"")</f>
        <v/>
      </c>
      <c r="R1341" s="47"/>
      <c r="S1341" s="49" t="str">
        <f t="shared" si="463"/>
        <v/>
      </c>
      <c r="T1341" s="49">
        <v>1.3350000000000001E-2</v>
      </c>
      <c r="U1341" s="48" t="str">
        <f>IF(Funcionários!C1342=0,"",Funcionários!C1342)</f>
        <v/>
      </c>
      <c r="V1341" s="50">
        <f>IF(U1341="",0,IF(COUNTIFS($E$7:$E$3006,U1341,$I$7:$I$3006,'RC'!$E$6)=0,0,COUNTIFS($M$7:$M$3006,"Concluída no prazo",$E$7:$E$3006,U1341,$I$7:$I$3006,'RC'!$E$6)/COUNTIFS($E$7:$E$3006,U1341,$I$7:$I$3006,'RC'!$E$6)))</f>
        <v>0</v>
      </c>
      <c r="W1341" s="49">
        <f>SUMIFS($J$7:$J$3006,$E$7:$E$3006,U1341,$I$7:$I$3006,'RC'!$E$6)+SUMIFS($L$7:$L$3006,$E$7:$E$3006,U1341,$I$7:$I$3006,'RC'!$E$6)</f>
        <v>0</v>
      </c>
      <c r="X1341" s="48">
        <f>COUNTIFS($E$7:$E$3006,U1341,$I$7:$I$3006,'RC'!$E$6)</f>
        <v>0</v>
      </c>
      <c r="Y1341" s="48"/>
      <c r="Z1341" s="51" t="str">
        <f>IF(AQ1341='RC'!$E$6,AC1341*1000+AD1341,"")</f>
        <v/>
      </c>
      <c r="AA1341" s="51" t="str">
        <f>IF(AB1341="","",IF(AQ1341='RC'!$E$6,AC1341*1000-AD1341,""))</f>
        <v/>
      </c>
      <c r="AB1341" s="48" t="str">
        <f>IFERROR(VLOOKUP(E1341,Funcionários!$C$8:$E$207,3,FALSE),"")</f>
        <v/>
      </c>
      <c r="AC1341" s="50" t="str">
        <f>IF(AB1341="","",IF(COUNTIFS($AB$7:$AB$3006,AB1341,$AQ$7:$AQ$3006,'RC'!$E$6)=0,"",COUNTIFS($M$7:$M$3006,"Concluída no prazo",$AB$7:$AB$3006,AB1341,$AQ$7:$AQ$3006,'RC'!$E$6)/COUNTIFS($AB$7:$AB$3006,AB1341,$AQ$7:$AQ$3006,'RC'!$E$6)))</f>
        <v/>
      </c>
      <c r="AD1341" s="48">
        <f>SUMIF($AQ$7:$AQ$3006,'RC'!$E$6,$J$7:$J$3006)+SUMIF($AQ$7:$AQ$3006,'RC'!$E$6,$L$7:$L$3006)</f>
        <v>21</v>
      </c>
      <c r="AF1341" s="48">
        <v>3.6659999999995897E-2</v>
      </c>
      <c r="AG1341" s="48">
        <f>IF(OR(AQ1341="",AQ1341&lt;&gt;'RC'!$E$6,AB1341&lt;&gt;'RC'!$D$21),0,1)</f>
        <v>0</v>
      </c>
      <c r="AH1341" s="48">
        <f t="shared" si="460"/>
        <v>3.6659999999995897E-2</v>
      </c>
      <c r="AI1341" s="48" t="str">
        <f t="shared" si="442"/>
        <v/>
      </c>
      <c r="AJ1341" s="48" t="str">
        <f t="shared" si="443"/>
        <v/>
      </c>
      <c r="AK1341" s="52" t="str">
        <f t="shared" si="444"/>
        <v/>
      </c>
      <c r="AL1341" s="52" t="str">
        <f t="shared" si="445"/>
        <v/>
      </c>
      <c r="AM1341" s="48" t="str">
        <f t="shared" si="446"/>
        <v/>
      </c>
      <c r="AN1341" s="48" t="str">
        <f t="shared" si="447"/>
        <v/>
      </c>
      <c r="AP1341" s="18" t="str">
        <f t="shared" si="448"/>
        <v/>
      </c>
      <c r="AQ1341" s="18" t="str">
        <f t="shared" si="449"/>
        <v/>
      </c>
      <c r="AR1341" s="18">
        <v>3.6659999999999998E-2</v>
      </c>
      <c r="AS1341" s="18">
        <f>IF(AF!$D$27="Todos",1,IF(M1341=AF!$D$27,1,0))</f>
        <v>1</v>
      </c>
      <c r="AT1341" s="53">
        <f>IF(AND(E1341=AF!$D$6,OR(LT!M1341=AF!$D$27,AF!$D$27="Todos"),OR(AP1341=AF!$E$8,AQ1341=AF!$E$8)),AR1341+AS1341,0)</f>
        <v>0</v>
      </c>
      <c r="AU1341" s="18" t="str">
        <f t="shared" si="450"/>
        <v/>
      </c>
      <c r="AV1341" s="54" t="str">
        <f t="shared" si="451"/>
        <v/>
      </c>
      <c r="AW1341" s="54" t="str">
        <f t="shared" si="452"/>
        <v/>
      </c>
      <c r="AX1341" s="18" t="str">
        <f t="shared" si="453"/>
        <v/>
      </c>
      <c r="AY1341" s="18" t="str">
        <f t="shared" si="454"/>
        <v/>
      </c>
      <c r="BA1341" s="18">
        <f>IF($E1341=AF!$D$6,IF($M1341="Concluída no prazo",2,IF($M1341="Concluída com atraso",1,0)),0)</f>
        <v>0</v>
      </c>
      <c r="BB1341" s="18">
        <f>IF($E1341=AF!$D$6,IF($M1341="Atrasada",2,IF($M1341="Concluída com atraso",1,0)),0)</f>
        <v>0</v>
      </c>
      <c r="BC1341" s="18">
        <v>1.3350000000000001E-2</v>
      </c>
      <c r="BD1341" s="18">
        <f t="shared" si="461"/>
        <v>1.3350000000000001E-2</v>
      </c>
      <c r="BE1341" s="18">
        <f t="shared" si="461"/>
        <v>1.3350000000000001E-2</v>
      </c>
      <c r="BF1341" s="18" t="str">
        <f t="shared" si="455"/>
        <v/>
      </c>
      <c r="BN1341" s="18" t="str">
        <f t="shared" si="456"/>
        <v>s</v>
      </c>
    </row>
    <row r="1342" spans="3:66" ht="50.1" customHeight="1" thickTop="1" thickBot="1" x14ac:dyDescent="0.3">
      <c r="C1342" s="46"/>
      <c r="D1342" s="46"/>
      <c r="E1342" s="46"/>
      <c r="F1342" s="122"/>
      <c r="G1342" s="122"/>
      <c r="H1342" s="78" t="str">
        <f t="shared" si="457"/>
        <v/>
      </c>
      <c r="I1342" s="78" t="str">
        <f t="shared" si="458"/>
        <v/>
      </c>
      <c r="J1342" s="16"/>
      <c r="K1342" s="46" t="str">
        <f t="shared" si="459"/>
        <v/>
      </c>
      <c r="L1342" s="16"/>
      <c r="M1342" s="16"/>
      <c r="N1342" s="46"/>
      <c r="O1342" s="47" t="str">
        <f t="shared" si="462"/>
        <v/>
      </c>
      <c r="P1342" s="47"/>
      <c r="Q1342" s="48" t="str">
        <f>IFERROR(VLOOKUP(E1342,Funcionários!$C$8:$E$207,3,FALSE),"")</f>
        <v/>
      </c>
      <c r="R1342" s="47"/>
      <c r="S1342" s="49" t="str">
        <f t="shared" si="463"/>
        <v/>
      </c>
      <c r="T1342" s="49">
        <v>1.336E-2</v>
      </c>
      <c r="U1342" s="48" t="str">
        <f>IF(Funcionários!C1343=0,"",Funcionários!C1343)</f>
        <v/>
      </c>
      <c r="V1342" s="50">
        <f>IF(U1342="",0,IF(COUNTIFS($E$7:$E$3006,U1342,$I$7:$I$3006,'RC'!$E$6)=0,0,COUNTIFS($M$7:$M$3006,"Concluída no prazo",$E$7:$E$3006,U1342,$I$7:$I$3006,'RC'!$E$6)/COUNTIFS($E$7:$E$3006,U1342,$I$7:$I$3006,'RC'!$E$6)))</f>
        <v>0</v>
      </c>
      <c r="W1342" s="49">
        <f>SUMIFS($J$7:$J$3006,$E$7:$E$3006,U1342,$I$7:$I$3006,'RC'!$E$6)+SUMIFS($L$7:$L$3006,$E$7:$E$3006,U1342,$I$7:$I$3006,'RC'!$E$6)</f>
        <v>0</v>
      </c>
      <c r="X1342" s="48">
        <f>COUNTIFS($E$7:$E$3006,U1342,$I$7:$I$3006,'RC'!$E$6)</f>
        <v>0</v>
      </c>
      <c r="Y1342" s="48"/>
      <c r="Z1342" s="51" t="str">
        <f>IF(AQ1342='RC'!$E$6,AC1342*1000+AD1342,"")</f>
        <v/>
      </c>
      <c r="AA1342" s="51" t="str">
        <f>IF(AB1342="","",IF(AQ1342='RC'!$E$6,AC1342*1000-AD1342,""))</f>
        <v/>
      </c>
      <c r="AB1342" s="48" t="str">
        <f>IFERROR(VLOOKUP(E1342,Funcionários!$C$8:$E$207,3,FALSE),"")</f>
        <v/>
      </c>
      <c r="AC1342" s="50" t="str">
        <f>IF(AB1342="","",IF(COUNTIFS($AB$7:$AB$3006,AB1342,$AQ$7:$AQ$3006,'RC'!$E$6)=0,"",COUNTIFS($M$7:$M$3006,"Concluída no prazo",$AB$7:$AB$3006,AB1342,$AQ$7:$AQ$3006,'RC'!$E$6)/COUNTIFS($AB$7:$AB$3006,AB1342,$AQ$7:$AQ$3006,'RC'!$E$6)))</f>
        <v/>
      </c>
      <c r="AD1342" s="48">
        <f>SUMIF($AQ$7:$AQ$3006,'RC'!$E$6,$J$7:$J$3006)+SUMIF($AQ$7:$AQ$3006,'RC'!$E$6,$L$7:$L$3006)</f>
        <v>21</v>
      </c>
      <c r="AF1342" s="48">
        <v>3.6649999999995901E-2</v>
      </c>
      <c r="AG1342" s="48">
        <f>IF(OR(AQ1342="",AQ1342&lt;&gt;'RC'!$E$6,AB1342&lt;&gt;'RC'!$D$21),0,1)</f>
        <v>0</v>
      </c>
      <c r="AH1342" s="48">
        <f t="shared" si="460"/>
        <v>3.6649999999995901E-2</v>
      </c>
      <c r="AI1342" s="48" t="str">
        <f t="shared" si="442"/>
        <v/>
      </c>
      <c r="AJ1342" s="48" t="str">
        <f t="shared" si="443"/>
        <v/>
      </c>
      <c r="AK1342" s="52" t="str">
        <f t="shared" si="444"/>
        <v/>
      </c>
      <c r="AL1342" s="52" t="str">
        <f t="shared" si="445"/>
        <v/>
      </c>
      <c r="AM1342" s="48" t="str">
        <f t="shared" si="446"/>
        <v/>
      </c>
      <c r="AN1342" s="48" t="str">
        <f t="shared" si="447"/>
        <v/>
      </c>
      <c r="AP1342" s="18" t="str">
        <f t="shared" si="448"/>
        <v/>
      </c>
      <c r="AQ1342" s="18" t="str">
        <f t="shared" si="449"/>
        <v/>
      </c>
      <c r="AR1342" s="18">
        <v>3.6650000000000002E-2</v>
      </c>
      <c r="AS1342" s="18">
        <f>IF(AF!$D$27="Todos",1,IF(M1342=AF!$D$27,1,0))</f>
        <v>1</v>
      </c>
      <c r="AT1342" s="53">
        <f>IF(AND(E1342=AF!$D$6,OR(LT!M1342=AF!$D$27,AF!$D$27="Todos"),OR(AP1342=AF!$E$8,AQ1342=AF!$E$8)),AR1342+AS1342,0)</f>
        <v>0</v>
      </c>
      <c r="AU1342" s="18" t="str">
        <f t="shared" si="450"/>
        <v/>
      </c>
      <c r="AV1342" s="54" t="str">
        <f t="shared" si="451"/>
        <v/>
      </c>
      <c r="AW1342" s="54" t="str">
        <f t="shared" si="452"/>
        <v/>
      </c>
      <c r="AX1342" s="18" t="str">
        <f t="shared" si="453"/>
        <v/>
      </c>
      <c r="AY1342" s="18" t="str">
        <f t="shared" si="454"/>
        <v/>
      </c>
      <c r="BA1342" s="18">
        <f>IF($E1342=AF!$D$6,IF($M1342="Concluída no prazo",2,IF($M1342="Concluída com atraso",1,0)),0)</f>
        <v>0</v>
      </c>
      <c r="BB1342" s="18">
        <f>IF($E1342=AF!$D$6,IF($M1342="Atrasada",2,IF($M1342="Concluída com atraso",1,0)),0)</f>
        <v>0</v>
      </c>
      <c r="BC1342" s="18">
        <v>1.336E-2</v>
      </c>
      <c r="BD1342" s="18">
        <f t="shared" si="461"/>
        <v>1.336E-2</v>
      </c>
      <c r="BE1342" s="18">
        <f t="shared" si="461"/>
        <v>1.336E-2</v>
      </c>
      <c r="BF1342" s="18" t="str">
        <f t="shared" si="455"/>
        <v/>
      </c>
      <c r="BN1342" s="18" t="str">
        <f t="shared" si="456"/>
        <v>s</v>
      </c>
    </row>
    <row r="1343" spans="3:66" ht="50.1" customHeight="1" thickTop="1" thickBot="1" x14ac:dyDescent="0.3">
      <c r="C1343" s="46"/>
      <c r="D1343" s="46"/>
      <c r="E1343" s="46"/>
      <c r="F1343" s="122"/>
      <c r="G1343" s="122"/>
      <c r="H1343" s="78" t="str">
        <f t="shared" si="457"/>
        <v/>
      </c>
      <c r="I1343" s="78" t="str">
        <f t="shared" si="458"/>
        <v/>
      </c>
      <c r="J1343" s="16"/>
      <c r="K1343" s="46" t="str">
        <f t="shared" si="459"/>
        <v/>
      </c>
      <c r="L1343" s="16"/>
      <c r="M1343" s="16"/>
      <c r="N1343" s="46"/>
      <c r="O1343" s="47" t="str">
        <f t="shared" si="462"/>
        <v/>
      </c>
      <c r="P1343" s="47"/>
      <c r="Q1343" s="48" t="str">
        <f>IFERROR(VLOOKUP(E1343,Funcionários!$C$8:$E$207,3,FALSE),"")</f>
        <v/>
      </c>
      <c r="R1343" s="47"/>
      <c r="S1343" s="49" t="str">
        <f t="shared" si="463"/>
        <v/>
      </c>
      <c r="T1343" s="49">
        <v>1.337E-2</v>
      </c>
      <c r="U1343" s="48" t="str">
        <f>IF(Funcionários!C1344=0,"",Funcionários!C1344)</f>
        <v/>
      </c>
      <c r="V1343" s="50">
        <f>IF(U1343="",0,IF(COUNTIFS($E$7:$E$3006,U1343,$I$7:$I$3006,'RC'!$E$6)=0,0,COUNTIFS($M$7:$M$3006,"Concluída no prazo",$E$7:$E$3006,U1343,$I$7:$I$3006,'RC'!$E$6)/COUNTIFS($E$7:$E$3006,U1343,$I$7:$I$3006,'RC'!$E$6)))</f>
        <v>0</v>
      </c>
      <c r="W1343" s="49">
        <f>SUMIFS($J$7:$J$3006,$E$7:$E$3006,U1343,$I$7:$I$3006,'RC'!$E$6)+SUMIFS($L$7:$L$3006,$E$7:$E$3006,U1343,$I$7:$I$3006,'RC'!$E$6)</f>
        <v>0</v>
      </c>
      <c r="X1343" s="48">
        <f>COUNTIFS($E$7:$E$3006,U1343,$I$7:$I$3006,'RC'!$E$6)</f>
        <v>0</v>
      </c>
      <c r="Y1343" s="48"/>
      <c r="Z1343" s="51" t="str">
        <f>IF(AQ1343='RC'!$E$6,AC1343*1000+AD1343,"")</f>
        <v/>
      </c>
      <c r="AA1343" s="51" t="str">
        <f>IF(AB1343="","",IF(AQ1343='RC'!$E$6,AC1343*1000-AD1343,""))</f>
        <v/>
      </c>
      <c r="AB1343" s="48" t="str">
        <f>IFERROR(VLOOKUP(E1343,Funcionários!$C$8:$E$207,3,FALSE),"")</f>
        <v/>
      </c>
      <c r="AC1343" s="50" t="str">
        <f>IF(AB1343="","",IF(COUNTIFS($AB$7:$AB$3006,AB1343,$AQ$7:$AQ$3006,'RC'!$E$6)=0,"",COUNTIFS($M$7:$M$3006,"Concluída no prazo",$AB$7:$AB$3006,AB1343,$AQ$7:$AQ$3006,'RC'!$E$6)/COUNTIFS($AB$7:$AB$3006,AB1343,$AQ$7:$AQ$3006,'RC'!$E$6)))</f>
        <v/>
      </c>
      <c r="AD1343" s="48">
        <f>SUMIF($AQ$7:$AQ$3006,'RC'!$E$6,$J$7:$J$3006)+SUMIF($AQ$7:$AQ$3006,'RC'!$E$6,$L$7:$L$3006)</f>
        <v>21</v>
      </c>
      <c r="AF1343" s="48">
        <v>3.6639999999995898E-2</v>
      </c>
      <c r="AG1343" s="48">
        <f>IF(OR(AQ1343="",AQ1343&lt;&gt;'RC'!$E$6,AB1343&lt;&gt;'RC'!$D$21),0,1)</f>
        <v>0</v>
      </c>
      <c r="AH1343" s="48">
        <f t="shared" si="460"/>
        <v>3.6639999999995898E-2</v>
      </c>
      <c r="AI1343" s="48" t="str">
        <f t="shared" si="442"/>
        <v/>
      </c>
      <c r="AJ1343" s="48" t="str">
        <f t="shared" si="443"/>
        <v/>
      </c>
      <c r="AK1343" s="52" t="str">
        <f t="shared" si="444"/>
        <v/>
      </c>
      <c r="AL1343" s="52" t="str">
        <f t="shared" si="445"/>
        <v/>
      </c>
      <c r="AM1343" s="48" t="str">
        <f t="shared" si="446"/>
        <v/>
      </c>
      <c r="AN1343" s="48" t="str">
        <f t="shared" si="447"/>
        <v/>
      </c>
      <c r="AP1343" s="18" t="str">
        <f t="shared" si="448"/>
        <v/>
      </c>
      <c r="AQ1343" s="18" t="str">
        <f t="shared" si="449"/>
        <v/>
      </c>
      <c r="AR1343" s="18">
        <v>3.6639999999999999E-2</v>
      </c>
      <c r="AS1343" s="18">
        <f>IF(AF!$D$27="Todos",1,IF(M1343=AF!$D$27,1,0))</f>
        <v>1</v>
      </c>
      <c r="AT1343" s="53">
        <f>IF(AND(E1343=AF!$D$6,OR(LT!M1343=AF!$D$27,AF!$D$27="Todos"),OR(AP1343=AF!$E$8,AQ1343=AF!$E$8)),AR1343+AS1343,0)</f>
        <v>0</v>
      </c>
      <c r="AU1343" s="18" t="str">
        <f t="shared" si="450"/>
        <v/>
      </c>
      <c r="AV1343" s="54" t="str">
        <f t="shared" si="451"/>
        <v/>
      </c>
      <c r="AW1343" s="54" t="str">
        <f t="shared" si="452"/>
        <v/>
      </c>
      <c r="AX1343" s="18" t="str">
        <f t="shared" si="453"/>
        <v/>
      </c>
      <c r="AY1343" s="18" t="str">
        <f t="shared" si="454"/>
        <v/>
      </c>
      <c r="BA1343" s="18">
        <f>IF($E1343=AF!$D$6,IF($M1343="Concluída no prazo",2,IF($M1343="Concluída com atraso",1,0)),0)</f>
        <v>0</v>
      </c>
      <c r="BB1343" s="18">
        <f>IF($E1343=AF!$D$6,IF($M1343="Atrasada",2,IF($M1343="Concluída com atraso",1,0)),0)</f>
        <v>0</v>
      </c>
      <c r="BC1343" s="18">
        <v>1.337E-2</v>
      </c>
      <c r="BD1343" s="18">
        <f t="shared" si="461"/>
        <v>1.337E-2</v>
      </c>
      <c r="BE1343" s="18">
        <f t="shared" si="461"/>
        <v>1.337E-2</v>
      </c>
      <c r="BF1343" s="18" t="str">
        <f t="shared" si="455"/>
        <v/>
      </c>
      <c r="BN1343" s="18" t="str">
        <f t="shared" si="456"/>
        <v>s</v>
      </c>
    </row>
    <row r="1344" spans="3:66" ht="50.1" customHeight="1" thickTop="1" thickBot="1" x14ac:dyDescent="0.3">
      <c r="C1344" s="46"/>
      <c r="D1344" s="46"/>
      <c r="E1344" s="46"/>
      <c r="F1344" s="122"/>
      <c r="G1344" s="122"/>
      <c r="H1344" s="78" t="str">
        <f t="shared" si="457"/>
        <v/>
      </c>
      <c r="I1344" s="78" t="str">
        <f t="shared" si="458"/>
        <v/>
      </c>
      <c r="J1344" s="16"/>
      <c r="K1344" s="46" t="str">
        <f t="shared" si="459"/>
        <v/>
      </c>
      <c r="L1344" s="16"/>
      <c r="M1344" s="16"/>
      <c r="N1344" s="46"/>
      <c r="O1344" s="47" t="str">
        <f t="shared" si="462"/>
        <v/>
      </c>
      <c r="P1344" s="47"/>
      <c r="Q1344" s="48" t="str">
        <f>IFERROR(VLOOKUP(E1344,Funcionários!$C$8:$E$207,3,FALSE),"")</f>
        <v/>
      </c>
      <c r="R1344" s="47"/>
      <c r="S1344" s="49" t="str">
        <f t="shared" si="463"/>
        <v/>
      </c>
      <c r="T1344" s="49">
        <v>1.338E-2</v>
      </c>
      <c r="U1344" s="48" t="str">
        <f>IF(Funcionários!C1345=0,"",Funcionários!C1345)</f>
        <v/>
      </c>
      <c r="V1344" s="50">
        <f>IF(U1344="",0,IF(COUNTIFS($E$7:$E$3006,U1344,$I$7:$I$3006,'RC'!$E$6)=0,0,COUNTIFS($M$7:$M$3006,"Concluída no prazo",$E$7:$E$3006,U1344,$I$7:$I$3006,'RC'!$E$6)/COUNTIFS($E$7:$E$3006,U1344,$I$7:$I$3006,'RC'!$E$6)))</f>
        <v>0</v>
      </c>
      <c r="W1344" s="49">
        <f>SUMIFS($J$7:$J$3006,$E$7:$E$3006,U1344,$I$7:$I$3006,'RC'!$E$6)+SUMIFS($L$7:$L$3006,$E$7:$E$3006,U1344,$I$7:$I$3006,'RC'!$E$6)</f>
        <v>0</v>
      </c>
      <c r="X1344" s="48">
        <f>COUNTIFS($E$7:$E$3006,U1344,$I$7:$I$3006,'RC'!$E$6)</f>
        <v>0</v>
      </c>
      <c r="Y1344" s="48"/>
      <c r="Z1344" s="51" t="str">
        <f>IF(AQ1344='RC'!$E$6,AC1344*1000+AD1344,"")</f>
        <v/>
      </c>
      <c r="AA1344" s="51" t="str">
        <f>IF(AB1344="","",IF(AQ1344='RC'!$E$6,AC1344*1000-AD1344,""))</f>
        <v/>
      </c>
      <c r="AB1344" s="48" t="str">
        <f>IFERROR(VLOOKUP(E1344,Funcionários!$C$8:$E$207,3,FALSE),"")</f>
        <v/>
      </c>
      <c r="AC1344" s="50" t="str">
        <f>IF(AB1344="","",IF(COUNTIFS($AB$7:$AB$3006,AB1344,$AQ$7:$AQ$3006,'RC'!$E$6)=0,"",COUNTIFS($M$7:$M$3006,"Concluída no prazo",$AB$7:$AB$3006,AB1344,$AQ$7:$AQ$3006,'RC'!$E$6)/COUNTIFS($AB$7:$AB$3006,AB1344,$AQ$7:$AQ$3006,'RC'!$E$6)))</f>
        <v/>
      </c>
      <c r="AD1344" s="48">
        <f>SUMIF($AQ$7:$AQ$3006,'RC'!$E$6,$J$7:$J$3006)+SUMIF($AQ$7:$AQ$3006,'RC'!$E$6,$L$7:$L$3006)</f>
        <v>21</v>
      </c>
      <c r="AF1344" s="48">
        <v>3.6629999999995902E-2</v>
      </c>
      <c r="AG1344" s="48">
        <f>IF(OR(AQ1344="",AQ1344&lt;&gt;'RC'!$E$6,AB1344&lt;&gt;'RC'!$D$21),0,1)</f>
        <v>0</v>
      </c>
      <c r="AH1344" s="48">
        <f t="shared" si="460"/>
        <v>3.6629999999995902E-2</v>
      </c>
      <c r="AI1344" s="48" t="str">
        <f t="shared" si="442"/>
        <v/>
      </c>
      <c r="AJ1344" s="48" t="str">
        <f t="shared" si="443"/>
        <v/>
      </c>
      <c r="AK1344" s="52" t="str">
        <f t="shared" si="444"/>
        <v/>
      </c>
      <c r="AL1344" s="52" t="str">
        <f t="shared" si="445"/>
        <v/>
      </c>
      <c r="AM1344" s="48" t="str">
        <f t="shared" si="446"/>
        <v/>
      </c>
      <c r="AN1344" s="48" t="str">
        <f t="shared" si="447"/>
        <v/>
      </c>
      <c r="AP1344" s="18" t="str">
        <f t="shared" si="448"/>
        <v/>
      </c>
      <c r="AQ1344" s="18" t="str">
        <f t="shared" si="449"/>
        <v/>
      </c>
      <c r="AR1344" s="18">
        <v>3.6630000000000003E-2</v>
      </c>
      <c r="AS1344" s="18">
        <f>IF(AF!$D$27="Todos",1,IF(M1344=AF!$D$27,1,0))</f>
        <v>1</v>
      </c>
      <c r="AT1344" s="53">
        <f>IF(AND(E1344=AF!$D$6,OR(LT!M1344=AF!$D$27,AF!$D$27="Todos"),OR(AP1344=AF!$E$8,AQ1344=AF!$E$8)),AR1344+AS1344,0)</f>
        <v>0</v>
      </c>
      <c r="AU1344" s="18" t="str">
        <f t="shared" si="450"/>
        <v/>
      </c>
      <c r="AV1344" s="54" t="str">
        <f t="shared" si="451"/>
        <v/>
      </c>
      <c r="AW1344" s="54" t="str">
        <f t="shared" si="452"/>
        <v/>
      </c>
      <c r="AX1344" s="18" t="str">
        <f t="shared" si="453"/>
        <v/>
      </c>
      <c r="AY1344" s="18" t="str">
        <f t="shared" si="454"/>
        <v/>
      </c>
      <c r="BA1344" s="18">
        <f>IF($E1344=AF!$D$6,IF($M1344="Concluída no prazo",2,IF($M1344="Concluída com atraso",1,0)),0)</f>
        <v>0</v>
      </c>
      <c r="BB1344" s="18">
        <f>IF($E1344=AF!$D$6,IF($M1344="Atrasada",2,IF($M1344="Concluída com atraso",1,0)),0)</f>
        <v>0</v>
      </c>
      <c r="BC1344" s="18">
        <v>1.338E-2</v>
      </c>
      <c r="BD1344" s="18">
        <f t="shared" si="461"/>
        <v>1.338E-2</v>
      </c>
      <c r="BE1344" s="18">
        <f t="shared" si="461"/>
        <v>1.338E-2</v>
      </c>
      <c r="BF1344" s="18" t="str">
        <f t="shared" si="455"/>
        <v/>
      </c>
      <c r="BN1344" s="18" t="str">
        <f t="shared" si="456"/>
        <v>s</v>
      </c>
    </row>
    <row r="1345" spans="3:66" ht="50.1" customHeight="1" thickTop="1" thickBot="1" x14ac:dyDescent="0.3">
      <c r="C1345" s="46"/>
      <c r="D1345" s="46"/>
      <c r="E1345" s="46"/>
      <c r="F1345" s="122"/>
      <c r="G1345" s="122"/>
      <c r="H1345" s="78" t="str">
        <f t="shared" si="457"/>
        <v/>
      </c>
      <c r="I1345" s="78" t="str">
        <f t="shared" si="458"/>
        <v/>
      </c>
      <c r="J1345" s="16"/>
      <c r="K1345" s="46" t="str">
        <f t="shared" si="459"/>
        <v/>
      </c>
      <c r="L1345" s="16"/>
      <c r="M1345" s="16"/>
      <c r="N1345" s="46"/>
      <c r="O1345" s="47" t="str">
        <f t="shared" si="462"/>
        <v/>
      </c>
      <c r="P1345" s="47"/>
      <c r="Q1345" s="48" t="str">
        <f>IFERROR(VLOOKUP(E1345,Funcionários!$C$8:$E$207,3,FALSE),"")</f>
        <v/>
      </c>
      <c r="R1345" s="47"/>
      <c r="S1345" s="49" t="str">
        <f t="shared" si="463"/>
        <v/>
      </c>
      <c r="T1345" s="49">
        <v>1.3390000000000001E-2</v>
      </c>
      <c r="U1345" s="48" t="str">
        <f>IF(Funcionários!C1346=0,"",Funcionários!C1346)</f>
        <v/>
      </c>
      <c r="V1345" s="50">
        <f>IF(U1345="",0,IF(COUNTIFS($E$7:$E$3006,U1345,$I$7:$I$3006,'RC'!$E$6)=0,0,COUNTIFS($M$7:$M$3006,"Concluída no prazo",$E$7:$E$3006,U1345,$I$7:$I$3006,'RC'!$E$6)/COUNTIFS($E$7:$E$3006,U1345,$I$7:$I$3006,'RC'!$E$6)))</f>
        <v>0</v>
      </c>
      <c r="W1345" s="49">
        <f>SUMIFS($J$7:$J$3006,$E$7:$E$3006,U1345,$I$7:$I$3006,'RC'!$E$6)+SUMIFS($L$7:$L$3006,$E$7:$E$3006,U1345,$I$7:$I$3006,'RC'!$E$6)</f>
        <v>0</v>
      </c>
      <c r="X1345" s="48">
        <f>COUNTIFS($E$7:$E$3006,U1345,$I$7:$I$3006,'RC'!$E$6)</f>
        <v>0</v>
      </c>
      <c r="Y1345" s="48"/>
      <c r="Z1345" s="51" t="str">
        <f>IF(AQ1345='RC'!$E$6,AC1345*1000+AD1345,"")</f>
        <v/>
      </c>
      <c r="AA1345" s="51" t="str">
        <f>IF(AB1345="","",IF(AQ1345='RC'!$E$6,AC1345*1000-AD1345,""))</f>
        <v/>
      </c>
      <c r="AB1345" s="48" t="str">
        <f>IFERROR(VLOOKUP(E1345,Funcionários!$C$8:$E$207,3,FALSE),"")</f>
        <v/>
      </c>
      <c r="AC1345" s="50" t="str">
        <f>IF(AB1345="","",IF(COUNTIFS($AB$7:$AB$3006,AB1345,$AQ$7:$AQ$3006,'RC'!$E$6)=0,"",COUNTIFS($M$7:$M$3006,"Concluída no prazo",$AB$7:$AB$3006,AB1345,$AQ$7:$AQ$3006,'RC'!$E$6)/COUNTIFS($AB$7:$AB$3006,AB1345,$AQ$7:$AQ$3006,'RC'!$E$6)))</f>
        <v/>
      </c>
      <c r="AD1345" s="48">
        <f>SUMIF($AQ$7:$AQ$3006,'RC'!$E$6,$J$7:$J$3006)+SUMIF($AQ$7:$AQ$3006,'RC'!$E$6,$L$7:$L$3006)</f>
        <v>21</v>
      </c>
      <c r="AF1345" s="48">
        <v>3.6619999999995899E-2</v>
      </c>
      <c r="AG1345" s="48">
        <f>IF(OR(AQ1345="",AQ1345&lt;&gt;'RC'!$E$6,AB1345&lt;&gt;'RC'!$D$21),0,1)</f>
        <v>0</v>
      </c>
      <c r="AH1345" s="48">
        <f t="shared" si="460"/>
        <v>3.6619999999995899E-2</v>
      </c>
      <c r="AI1345" s="48" t="str">
        <f t="shared" si="442"/>
        <v/>
      </c>
      <c r="AJ1345" s="48" t="str">
        <f t="shared" si="443"/>
        <v/>
      </c>
      <c r="AK1345" s="52" t="str">
        <f t="shared" si="444"/>
        <v/>
      </c>
      <c r="AL1345" s="52" t="str">
        <f t="shared" si="445"/>
        <v/>
      </c>
      <c r="AM1345" s="48" t="str">
        <f t="shared" si="446"/>
        <v/>
      </c>
      <c r="AN1345" s="48" t="str">
        <f t="shared" si="447"/>
        <v/>
      </c>
      <c r="AP1345" s="18" t="str">
        <f t="shared" si="448"/>
        <v/>
      </c>
      <c r="AQ1345" s="18" t="str">
        <f t="shared" si="449"/>
        <v/>
      </c>
      <c r="AR1345" s="18">
        <v>3.662E-2</v>
      </c>
      <c r="AS1345" s="18">
        <f>IF(AF!$D$27="Todos",1,IF(M1345=AF!$D$27,1,0))</f>
        <v>1</v>
      </c>
      <c r="AT1345" s="53">
        <f>IF(AND(E1345=AF!$D$6,OR(LT!M1345=AF!$D$27,AF!$D$27="Todos"),OR(AP1345=AF!$E$8,AQ1345=AF!$E$8)),AR1345+AS1345,0)</f>
        <v>0</v>
      </c>
      <c r="AU1345" s="18" t="str">
        <f t="shared" si="450"/>
        <v/>
      </c>
      <c r="AV1345" s="54" t="str">
        <f t="shared" si="451"/>
        <v/>
      </c>
      <c r="AW1345" s="54" t="str">
        <f t="shared" si="452"/>
        <v/>
      </c>
      <c r="AX1345" s="18" t="str">
        <f t="shared" si="453"/>
        <v/>
      </c>
      <c r="AY1345" s="18" t="str">
        <f t="shared" si="454"/>
        <v/>
      </c>
      <c r="BA1345" s="18">
        <f>IF($E1345=AF!$D$6,IF($M1345="Concluída no prazo",2,IF($M1345="Concluída com atraso",1,0)),0)</f>
        <v>0</v>
      </c>
      <c r="BB1345" s="18">
        <f>IF($E1345=AF!$D$6,IF($M1345="Atrasada",2,IF($M1345="Concluída com atraso",1,0)),0)</f>
        <v>0</v>
      </c>
      <c r="BC1345" s="18">
        <v>1.3390000000000001E-2</v>
      </c>
      <c r="BD1345" s="18">
        <f t="shared" si="461"/>
        <v>1.3390000000000001E-2</v>
      </c>
      <c r="BE1345" s="18">
        <f t="shared" si="461"/>
        <v>1.3390000000000001E-2</v>
      </c>
      <c r="BF1345" s="18" t="str">
        <f t="shared" si="455"/>
        <v/>
      </c>
      <c r="BN1345" s="18" t="str">
        <f t="shared" si="456"/>
        <v>s</v>
      </c>
    </row>
    <row r="1346" spans="3:66" ht="50.1" customHeight="1" thickTop="1" thickBot="1" x14ac:dyDescent="0.3">
      <c r="C1346" s="46"/>
      <c r="D1346" s="46"/>
      <c r="E1346" s="46"/>
      <c r="F1346" s="122"/>
      <c r="G1346" s="122"/>
      <c r="H1346" s="78" t="str">
        <f t="shared" si="457"/>
        <v/>
      </c>
      <c r="I1346" s="78" t="str">
        <f t="shared" si="458"/>
        <v/>
      </c>
      <c r="J1346" s="16"/>
      <c r="K1346" s="46" t="str">
        <f t="shared" si="459"/>
        <v/>
      </c>
      <c r="L1346" s="16"/>
      <c r="M1346" s="16"/>
      <c r="N1346" s="46"/>
      <c r="O1346" s="47" t="str">
        <f t="shared" si="462"/>
        <v/>
      </c>
      <c r="P1346" s="47"/>
      <c r="Q1346" s="48" t="str">
        <f>IFERROR(VLOOKUP(E1346,Funcionários!$C$8:$E$207,3,FALSE),"")</f>
        <v/>
      </c>
      <c r="R1346" s="47"/>
      <c r="S1346" s="49" t="str">
        <f t="shared" si="463"/>
        <v/>
      </c>
      <c r="T1346" s="49">
        <v>1.34E-2</v>
      </c>
      <c r="U1346" s="48" t="str">
        <f>IF(Funcionários!C1347=0,"",Funcionários!C1347)</f>
        <v/>
      </c>
      <c r="V1346" s="50">
        <f>IF(U1346="",0,IF(COUNTIFS($E$7:$E$3006,U1346,$I$7:$I$3006,'RC'!$E$6)=0,0,COUNTIFS($M$7:$M$3006,"Concluída no prazo",$E$7:$E$3006,U1346,$I$7:$I$3006,'RC'!$E$6)/COUNTIFS($E$7:$E$3006,U1346,$I$7:$I$3006,'RC'!$E$6)))</f>
        <v>0</v>
      </c>
      <c r="W1346" s="49">
        <f>SUMIFS($J$7:$J$3006,$E$7:$E$3006,U1346,$I$7:$I$3006,'RC'!$E$6)+SUMIFS($L$7:$L$3006,$E$7:$E$3006,U1346,$I$7:$I$3006,'RC'!$E$6)</f>
        <v>0</v>
      </c>
      <c r="X1346" s="48">
        <f>COUNTIFS($E$7:$E$3006,U1346,$I$7:$I$3006,'RC'!$E$6)</f>
        <v>0</v>
      </c>
      <c r="Y1346" s="48"/>
      <c r="Z1346" s="51" t="str">
        <f>IF(AQ1346='RC'!$E$6,AC1346*1000+AD1346,"")</f>
        <v/>
      </c>
      <c r="AA1346" s="51" t="str">
        <f>IF(AB1346="","",IF(AQ1346='RC'!$E$6,AC1346*1000-AD1346,""))</f>
        <v/>
      </c>
      <c r="AB1346" s="48" t="str">
        <f>IFERROR(VLOOKUP(E1346,Funcionários!$C$8:$E$207,3,FALSE),"")</f>
        <v/>
      </c>
      <c r="AC1346" s="50" t="str">
        <f>IF(AB1346="","",IF(COUNTIFS($AB$7:$AB$3006,AB1346,$AQ$7:$AQ$3006,'RC'!$E$6)=0,"",COUNTIFS($M$7:$M$3006,"Concluída no prazo",$AB$7:$AB$3006,AB1346,$AQ$7:$AQ$3006,'RC'!$E$6)/COUNTIFS($AB$7:$AB$3006,AB1346,$AQ$7:$AQ$3006,'RC'!$E$6)))</f>
        <v/>
      </c>
      <c r="AD1346" s="48">
        <f>SUMIF($AQ$7:$AQ$3006,'RC'!$E$6,$J$7:$J$3006)+SUMIF($AQ$7:$AQ$3006,'RC'!$E$6,$L$7:$L$3006)</f>
        <v>21</v>
      </c>
      <c r="AF1346" s="48">
        <v>3.6609999999995903E-2</v>
      </c>
      <c r="AG1346" s="48">
        <f>IF(OR(AQ1346="",AQ1346&lt;&gt;'RC'!$E$6,AB1346&lt;&gt;'RC'!$D$21),0,1)</f>
        <v>0</v>
      </c>
      <c r="AH1346" s="48">
        <f t="shared" si="460"/>
        <v>3.6609999999995903E-2</v>
      </c>
      <c r="AI1346" s="48" t="str">
        <f t="shared" si="442"/>
        <v/>
      </c>
      <c r="AJ1346" s="48" t="str">
        <f t="shared" si="443"/>
        <v/>
      </c>
      <c r="AK1346" s="52" t="str">
        <f t="shared" si="444"/>
        <v/>
      </c>
      <c r="AL1346" s="52" t="str">
        <f t="shared" si="445"/>
        <v/>
      </c>
      <c r="AM1346" s="48" t="str">
        <f t="shared" si="446"/>
        <v/>
      </c>
      <c r="AN1346" s="48" t="str">
        <f t="shared" si="447"/>
        <v/>
      </c>
      <c r="AP1346" s="18" t="str">
        <f t="shared" si="448"/>
        <v/>
      </c>
      <c r="AQ1346" s="18" t="str">
        <f t="shared" si="449"/>
        <v/>
      </c>
      <c r="AR1346" s="18">
        <v>3.6609999999999997E-2</v>
      </c>
      <c r="AS1346" s="18">
        <f>IF(AF!$D$27="Todos",1,IF(M1346=AF!$D$27,1,0))</f>
        <v>1</v>
      </c>
      <c r="AT1346" s="53">
        <f>IF(AND(E1346=AF!$D$6,OR(LT!M1346=AF!$D$27,AF!$D$27="Todos"),OR(AP1346=AF!$E$8,AQ1346=AF!$E$8)),AR1346+AS1346,0)</f>
        <v>0</v>
      </c>
      <c r="AU1346" s="18" t="str">
        <f t="shared" si="450"/>
        <v/>
      </c>
      <c r="AV1346" s="54" t="str">
        <f t="shared" si="451"/>
        <v/>
      </c>
      <c r="AW1346" s="54" t="str">
        <f t="shared" si="452"/>
        <v/>
      </c>
      <c r="AX1346" s="18" t="str">
        <f t="shared" si="453"/>
        <v/>
      </c>
      <c r="AY1346" s="18" t="str">
        <f t="shared" si="454"/>
        <v/>
      </c>
      <c r="BA1346" s="18">
        <f>IF($E1346=AF!$D$6,IF($M1346="Concluída no prazo",2,IF($M1346="Concluída com atraso",1,0)),0)</f>
        <v>0</v>
      </c>
      <c r="BB1346" s="18">
        <f>IF($E1346=AF!$D$6,IF($M1346="Atrasada",2,IF($M1346="Concluída com atraso",1,0)),0)</f>
        <v>0</v>
      </c>
      <c r="BC1346" s="18">
        <v>1.34E-2</v>
      </c>
      <c r="BD1346" s="18">
        <f t="shared" si="461"/>
        <v>1.34E-2</v>
      </c>
      <c r="BE1346" s="18">
        <f t="shared" si="461"/>
        <v>1.34E-2</v>
      </c>
      <c r="BF1346" s="18" t="str">
        <f t="shared" si="455"/>
        <v/>
      </c>
      <c r="BN1346" s="18" t="str">
        <f t="shared" si="456"/>
        <v>s</v>
      </c>
    </row>
    <row r="1347" spans="3:66" ht="50.1" customHeight="1" thickTop="1" thickBot="1" x14ac:dyDescent="0.3">
      <c r="C1347" s="46"/>
      <c r="D1347" s="46"/>
      <c r="E1347" s="46"/>
      <c r="F1347" s="122"/>
      <c r="G1347" s="122"/>
      <c r="H1347" s="78" t="str">
        <f t="shared" si="457"/>
        <v/>
      </c>
      <c r="I1347" s="78" t="str">
        <f t="shared" si="458"/>
        <v/>
      </c>
      <c r="J1347" s="16"/>
      <c r="K1347" s="46" t="str">
        <f t="shared" si="459"/>
        <v/>
      </c>
      <c r="L1347" s="16"/>
      <c r="M1347" s="16"/>
      <c r="N1347" s="46"/>
      <c r="O1347" s="47" t="str">
        <f t="shared" si="462"/>
        <v/>
      </c>
      <c r="P1347" s="47"/>
      <c r="Q1347" s="48" t="str">
        <f>IFERROR(VLOOKUP(E1347,Funcionários!$C$8:$E$207,3,FALSE),"")</f>
        <v/>
      </c>
      <c r="R1347" s="47"/>
      <c r="S1347" s="49" t="str">
        <f t="shared" si="463"/>
        <v/>
      </c>
      <c r="T1347" s="49">
        <v>1.341E-2</v>
      </c>
      <c r="U1347" s="48" t="str">
        <f>IF(Funcionários!C1348=0,"",Funcionários!C1348)</f>
        <v/>
      </c>
      <c r="V1347" s="50">
        <f>IF(U1347="",0,IF(COUNTIFS($E$7:$E$3006,U1347,$I$7:$I$3006,'RC'!$E$6)=0,0,COUNTIFS($M$7:$M$3006,"Concluída no prazo",$E$7:$E$3006,U1347,$I$7:$I$3006,'RC'!$E$6)/COUNTIFS($E$7:$E$3006,U1347,$I$7:$I$3006,'RC'!$E$6)))</f>
        <v>0</v>
      </c>
      <c r="W1347" s="49">
        <f>SUMIFS($J$7:$J$3006,$E$7:$E$3006,U1347,$I$7:$I$3006,'RC'!$E$6)+SUMIFS($L$7:$L$3006,$E$7:$E$3006,U1347,$I$7:$I$3006,'RC'!$E$6)</f>
        <v>0</v>
      </c>
      <c r="X1347" s="48">
        <f>COUNTIFS($E$7:$E$3006,U1347,$I$7:$I$3006,'RC'!$E$6)</f>
        <v>0</v>
      </c>
      <c r="Y1347" s="48"/>
      <c r="Z1347" s="51" t="str">
        <f>IF(AQ1347='RC'!$E$6,AC1347*1000+AD1347,"")</f>
        <v/>
      </c>
      <c r="AA1347" s="51" t="str">
        <f>IF(AB1347="","",IF(AQ1347='RC'!$E$6,AC1347*1000-AD1347,""))</f>
        <v/>
      </c>
      <c r="AB1347" s="48" t="str">
        <f>IFERROR(VLOOKUP(E1347,Funcionários!$C$8:$E$207,3,FALSE),"")</f>
        <v/>
      </c>
      <c r="AC1347" s="50" t="str">
        <f>IF(AB1347="","",IF(COUNTIFS($AB$7:$AB$3006,AB1347,$AQ$7:$AQ$3006,'RC'!$E$6)=0,"",COUNTIFS($M$7:$M$3006,"Concluída no prazo",$AB$7:$AB$3006,AB1347,$AQ$7:$AQ$3006,'RC'!$E$6)/COUNTIFS($AB$7:$AB$3006,AB1347,$AQ$7:$AQ$3006,'RC'!$E$6)))</f>
        <v/>
      </c>
      <c r="AD1347" s="48">
        <f>SUMIF($AQ$7:$AQ$3006,'RC'!$E$6,$J$7:$J$3006)+SUMIF($AQ$7:$AQ$3006,'RC'!$E$6,$L$7:$L$3006)</f>
        <v>21</v>
      </c>
      <c r="AF1347" s="48">
        <v>3.65999999999959E-2</v>
      </c>
      <c r="AG1347" s="48">
        <f>IF(OR(AQ1347="",AQ1347&lt;&gt;'RC'!$E$6,AB1347&lt;&gt;'RC'!$D$21),0,1)</f>
        <v>0</v>
      </c>
      <c r="AH1347" s="48">
        <f t="shared" si="460"/>
        <v>3.65999999999959E-2</v>
      </c>
      <c r="AI1347" s="48" t="str">
        <f t="shared" si="442"/>
        <v/>
      </c>
      <c r="AJ1347" s="48" t="str">
        <f t="shared" si="443"/>
        <v/>
      </c>
      <c r="AK1347" s="52" t="str">
        <f t="shared" si="444"/>
        <v/>
      </c>
      <c r="AL1347" s="52" t="str">
        <f t="shared" si="445"/>
        <v/>
      </c>
      <c r="AM1347" s="48" t="str">
        <f t="shared" si="446"/>
        <v/>
      </c>
      <c r="AN1347" s="48" t="str">
        <f t="shared" si="447"/>
        <v/>
      </c>
      <c r="AP1347" s="18" t="str">
        <f t="shared" si="448"/>
        <v/>
      </c>
      <c r="AQ1347" s="18" t="str">
        <f t="shared" si="449"/>
        <v/>
      </c>
      <c r="AR1347" s="18">
        <v>3.6600000000000001E-2</v>
      </c>
      <c r="AS1347" s="18">
        <f>IF(AF!$D$27="Todos",1,IF(M1347=AF!$D$27,1,0))</f>
        <v>1</v>
      </c>
      <c r="AT1347" s="53">
        <f>IF(AND(E1347=AF!$D$6,OR(LT!M1347=AF!$D$27,AF!$D$27="Todos"),OR(AP1347=AF!$E$8,AQ1347=AF!$E$8)),AR1347+AS1347,0)</f>
        <v>0</v>
      </c>
      <c r="AU1347" s="18" t="str">
        <f t="shared" si="450"/>
        <v/>
      </c>
      <c r="AV1347" s="54" t="str">
        <f t="shared" si="451"/>
        <v/>
      </c>
      <c r="AW1347" s="54" t="str">
        <f t="shared" si="452"/>
        <v/>
      </c>
      <c r="AX1347" s="18" t="str">
        <f t="shared" si="453"/>
        <v/>
      </c>
      <c r="AY1347" s="18" t="str">
        <f t="shared" si="454"/>
        <v/>
      </c>
      <c r="BA1347" s="18">
        <f>IF($E1347=AF!$D$6,IF($M1347="Concluída no prazo",2,IF($M1347="Concluída com atraso",1,0)),0)</f>
        <v>0</v>
      </c>
      <c r="BB1347" s="18">
        <f>IF($E1347=AF!$D$6,IF($M1347="Atrasada",2,IF($M1347="Concluída com atraso",1,0)),0)</f>
        <v>0</v>
      </c>
      <c r="BC1347" s="18">
        <v>1.341E-2</v>
      </c>
      <c r="BD1347" s="18">
        <f t="shared" si="461"/>
        <v>1.341E-2</v>
      </c>
      <c r="BE1347" s="18">
        <f t="shared" si="461"/>
        <v>1.341E-2</v>
      </c>
      <c r="BF1347" s="18" t="str">
        <f t="shared" si="455"/>
        <v/>
      </c>
      <c r="BN1347" s="18" t="str">
        <f t="shared" si="456"/>
        <v>s</v>
      </c>
    </row>
    <row r="1348" spans="3:66" ht="50.1" customHeight="1" thickTop="1" thickBot="1" x14ac:dyDescent="0.3">
      <c r="C1348" s="46"/>
      <c r="D1348" s="46"/>
      <c r="E1348" s="46"/>
      <c r="F1348" s="122"/>
      <c r="G1348" s="122"/>
      <c r="H1348" s="78" t="str">
        <f t="shared" si="457"/>
        <v/>
      </c>
      <c r="I1348" s="78" t="str">
        <f t="shared" si="458"/>
        <v/>
      </c>
      <c r="J1348" s="16"/>
      <c r="K1348" s="46" t="str">
        <f t="shared" si="459"/>
        <v/>
      </c>
      <c r="L1348" s="16"/>
      <c r="M1348" s="16"/>
      <c r="N1348" s="46"/>
      <c r="O1348" s="47" t="str">
        <f t="shared" si="462"/>
        <v/>
      </c>
      <c r="P1348" s="47"/>
      <c r="Q1348" s="48" t="str">
        <f>IFERROR(VLOOKUP(E1348,Funcionários!$C$8:$E$207,3,FALSE),"")</f>
        <v/>
      </c>
      <c r="R1348" s="47"/>
      <c r="S1348" s="49" t="str">
        <f t="shared" si="463"/>
        <v/>
      </c>
      <c r="T1348" s="49">
        <v>1.342E-2</v>
      </c>
      <c r="U1348" s="48" t="str">
        <f>IF(Funcionários!C1349=0,"",Funcionários!C1349)</f>
        <v/>
      </c>
      <c r="V1348" s="50">
        <f>IF(U1348="",0,IF(COUNTIFS($E$7:$E$3006,U1348,$I$7:$I$3006,'RC'!$E$6)=0,0,COUNTIFS($M$7:$M$3006,"Concluída no prazo",$E$7:$E$3006,U1348,$I$7:$I$3006,'RC'!$E$6)/COUNTIFS($E$7:$E$3006,U1348,$I$7:$I$3006,'RC'!$E$6)))</f>
        <v>0</v>
      </c>
      <c r="W1348" s="49">
        <f>SUMIFS($J$7:$J$3006,$E$7:$E$3006,U1348,$I$7:$I$3006,'RC'!$E$6)+SUMIFS($L$7:$L$3006,$E$7:$E$3006,U1348,$I$7:$I$3006,'RC'!$E$6)</f>
        <v>0</v>
      </c>
      <c r="X1348" s="48">
        <f>COUNTIFS($E$7:$E$3006,U1348,$I$7:$I$3006,'RC'!$E$6)</f>
        <v>0</v>
      </c>
      <c r="Y1348" s="48"/>
      <c r="Z1348" s="51" t="str">
        <f>IF(AQ1348='RC'!$E$6,AC1348*1000+AD1348,"")</f>
        <v/>
      </c>
      <c r="AA1348" s="51" t="str">
        <f>IF(AB1348="","",IF(AQ1348='RC'!$E$6,AC1348*1000-AD1348,""))</f>
        <v/>
      </c>
      <c r="AB1348" s="48" t="str">
        <f>IFERROR(VLOOKUP(E1348,Funcionários!$C$8:$E$207,3,FALSE),"")</f>
        <v/>
      </c>
      <c r="AC1348" s="50" t="str">
        <f>IF(AB1348="","",IF(COUNTIFS($AB$7:$AB$3006,AB1348,$AQ$7:$AQ$3006,'RC'!$E$6)=0,"",COUNTIFS($M$7:$M$3006,"Concluída no prazo",$AB$7:$AB$3006,AB1348,$AQ$7:$AQ$3006,'RC'!$E$6)/COUNTIFS($AB$7:$AB$3006,AB1348,$AQ$7:$AQ$3006,'RC'!$E$6)))</f>
        <v/>
      </c>
      <c r="AD1348" s="48">
        <f>SUMIF($AQ$7:$AQ$3006,'RC'!$E$6,$J$7:$J$3006)+SUMIF($AQ$7:$AQ$3006,'RC'!$E$6,$L$7:$L$3006)</f>
        <v>21</v>
      </c>
      <c r="AF1348" s="48">
        <v>3.6589999999995897E-2</v>
      </c>
      <c r="AG1348" s="48">
        <f>IF(OR(AQ1348="",AQ1348&lt;&gt;'RC'!$E$6,AB1348&lt;&gt;'RC'!$D$21),0,1)</f>
        <v>0</v>
      </c>
      <c r="AH1348" s="48">
        <f t="shared" si="460"/>
        <v>3.6589999999995897E-2</v>
      </c>
      <c r="AI1348" s="48" t="str">
        <f t="shared" si="442"/>
        <v/>
      </c>
      <c r="AJ1348" s="48" t="str">
        <f t="shared" si="443"/>
        <v/>
      </c>
      <c r="AK1348" s="52" t="str">
        <f t="shared" si="444"/>
        <v/>
      </c>
      <c r="AL1348" s="52" t="str">
        <f t="shared" si="445"/>
        <v/>
      </c>
      <c r="AM1348" s="48" t="str">
        <f t="shared" si="446"/>
        <v/>
      </c>
      <c r="AN1348" s="48" t="str">
        <f t="shared" si="447"/>
        <v/>
      </c>
      <c r="AP1348" s="18" t="str">
        <f t="shared" si="448"/>
        <v/>
      </c>
      <c r="AQ1348" s="18" t="str">
        <f t="shared" si="449"/>
        <v/>
      </c>
      <c r="AR1348" s="18">
        <v>3.6589999999999998E-2</v>
      </c>
      <c r="AS1348" s="18">
        <f>IF(AF!$D$27="Todos",1,IF(M1348=AF!$D$27,1,0))</f>
        <v>1</v>
      </c>
      <c r="AT1348" s="53">
        <f>IF(AND(E1348=AF!$D$6,OR(LT!M1348=AF!$D$27,AF!$D$27="Todos"),OR(AP1348=AF!$E$8,AQ1348=AF!$E$8)),AR1348+AS1348,0)</f>
        <v>0</v>
      </c>
      <c r="AU1348" s="18" t="str">
        <f t="shared" si="450"/>
        <v/>
      </c>
      <c r="AV1348" s="54" t="str">
        <f t="shared" si="451"/>
        <v/>
      </c>
      <c r="AW1348" s="54" t="str">
        <f t="shared" si="452"/>
        <v/>
      </c>
      <c r="AX1348" s="18" t="str">
        <f t="shared" si="453"/>
        <v/>
      </c>
      <c r="AY1348" s="18" t="str">
        <f t="shared" si="454"/>
        <v/>
      </c>
      <c r="BA1348" s="18">
        <f>IF($E1348=AF!$D$6,IF($M1348="Concluída no prazo",2,IF($M1348="Concluída com atraso",1,0)),0)</f>
        <v>0</v>
      </c>
      <c r="BB1348" s="18">
        <f>IF($E1348=AF!$D$6,IF($M1348="Atrasada",2,IF($M1348="Concluída com atraso",1,0)),0)</f>
        <v>0</v>
      </c>
      <c r="BC1348" s="18">
        <v>1.342E-2</v>
      </c>
      <c r="BD1348" s="18">
        <f t="shared" si="461"/>
        <v>1.342E-2</v>
      </c>
      <c r="BE1348" s="18">
        <f t="shared" si="461"/>
        <v>1.342E-2</v>
      </c>
      <c r="BF1348" s="18" t="str">
        <f t="shared" si="455"/>
        <v/>
      </c>
      <c r="BN1348" s="18" t="str">
        <f t="shared" si="456"/>
        <v>s</v>
      </c>
    </row>
    <row r="1349" spans="3:66" ht="50.1" customHeight="1" thickTop="1" thickBot="1" x14ac:dyDescent="0.3">
      <c r="C1349" s="46"/>
      <c r="D1349" s="46"/>
      <c r="E1349" s="46"/>
      <c r="F1349" s="122"/>
      <c r="G1349" s="122"/>
      <c r="H1349" s="78" t="str">
        <f t="shared" si="457"/>
        <v/>
      </c>
      <c r="I1349" s="78" t="str">
        <f t="shared" si="458"/>
        <v/>
      </c>
      <c r="J1349" s="16"/>
      <c r="K1349" s="46" t="str">
        <f t="shared" si="459"/>
        <v/>
      </c>
      <c r="L1349" s="16"/>
      <c r="M1349" s="16"/>
      <c r="N1349" s="46"/>
      <c r="O1349" s="47" t="str">
        <f t="shared" si="462"/>
        <v/>
      </c>
      <c r="P1349" s="47"/>
      <c r="Q1349" s="48" t="str">
        <f>IFERROR(VLOOKUP(E1349,Funcionários!$C$8:$E$207,3,FALSE),"")</f>
        <v/>
      </c>
      <c r="R1349" s="47"/>
      <c r="S1349" s="49" t="str">
        <f t="shared" si="463"/>
        <v/>
      </c>
      <c r="T1349" s="49">
        <v>1.3429999999999999E-2</v>
      </c>
      <c r="U1349" s="48" t="str">
        <f>IF(Funcionários!C1350=0,"",Funcionários!C1350)</f>
        <v/>
      </c>
      <c r="V1349" s="50">
        <f>IF(U1349="",0,IF(COUNTIFS($E$7:$E$3006,U1349,$I$7:$I$3006,'RC'!$E$6)=0,0,COUNTIFS($M$7:$M$3006,"Concluída no prazo",$E$7:$E$3006,U1349,$I$7:$I$3006,'RC'!$E$6)/COUNTIFS($E$7:$E$3006,U1349,$I$7:$I$3006,'RC'!$E$6)))</f>
        <v>0</v>
      </c>
      <c r="W1349" s="49">
        <f>SUMIFS($J$7:$J$3006,$E$7:$E$3006,U1349,$I$7:$I$3006,'RC'!$E$6)+SUMIFS($L$7:$L$3006,$E$7:$E$3006,U1349,$I$7:$I$3006,'RC'!$E$6)</f>
        <v>0</v>
      </c>
      <c r="X1349" s="48">
        <f>COUNTIFS($E$7:$E$3006,U1349,$I$7:$I$3006,'RC'!$E$6)</f>
        <v>0</v>
      </c>
      <c r="Y1349" s="48"/>
      <c r="Z1349" s="51" t="str">
        <f>IF(AQ1349='RC'!$E$6,AC1349*1000+AD1349,"")</f>
        <v/>
      </c>
      <c r="AA1349" s="51" t="str">
        <f>IF(AB1349="","",IF(AQ1349='RC'!$E$6,AC1349*1000-AD1349,""))</f>
        <v/>
      </c>
      <c r="AB1349" s="48" t="str">
        <f>IFERROR(VLOOKUP(E1349,Funcionários!$C$8:$E$207,3,FALSE),"")</f>
        <v/>
      </c>
      <c r="AC1349" s="50" t="str">
        <f>IF(AB1349="","",IF(COUNTIFS($AB$7:$AB$3006,AB1349,$AQ$7:$AQ$3006,'RC'!$E$6)=0,"",COUNTIFS($M$7:$M$3006,"Concluída no prazo",$AB$7:$AB$3006,AB1349,$AQ$7:$AQ$3006,'RC'!$E$6)/COUNTIFS($AB$7:$AB$3006,AB1349,$AQ$7:$AQ$3006,'RC'!$E$6)))</f>
        <v/>
      </c>
      <c r="AD1349" s="48">
        <f>SUMIF($AQ$7:$AQ$3006,'RC'!$E$6,$J$7:$J$3006)+SUMIF($AQ$7:$AQ$3006,'RC'!$E$6,$L$7:$L$3006)</f>
        <v>21</v>
      </c>
      <c r="AF1349" s="48">
        <v>3.6579999999995901E-2</v>
      </c>
      <c r="AG1349" s="48">
        <f>IF(OR(AQ1349="",AQ1349&lt;&gt;'RC'!$E$6,AB1349&lt;&gt;'RC'!$D$21),0,1)</f>
        <v>0</v>
      </c>
      <c r="AH1349" s="48">
        <f t="shared" si="460"/>
        <v>3.6579999999995901E-2</v>
      </c>
      <c r="AI1349" s="48" t="str">
        <f t="shared" si="442"/>
        <v/>
      </c>
      <c r="AJ1349" s="48" t="str">
        <f t="shared" si="443"/>
        <v/>
      </c>
      <c r="AK1349" s="52" t="str">
        <f t="shared" si="444"/>
        <v/>
      </c>
      <c r="AL1349" s="52" t="str">
        <f t="shared" si="445"/>
        <v/>
      </c>
      <c r="AM1349" s="48" t="str">
        <f t="shared" si="446"/>
        <v/>
      </c>
      <c r="AN1349" s="48" t="str">
        <f t="shared" si="447"/>
        <v/>
      </c>
      <c r="AP1349" s="18" t="str">
        <f t="shared" si="448"/>
        <v/>
      </c>
      <c r="AQ1349" s="18" t="str">
        <f t="shared" si="449"/>
        <v/>
      </c>
      <c r="AR1349" s="18">
        <v>3.6580000000000001E-2</v>
      </c>
      <c r="AS1349" s="18">
        <f>IF(AF!$D$27="Todos",1,IF(M1349=AF!$D$27,1,0))</f>
        <v>1</v>
      </c>
      <c r="AT1349" s="53">
        <f>IF(AND(E1349=AF!$D$6,OR(LT!M1349=AF!$D$27,AF!$D$27="Todos"),OR(AP1349=AF!$E$8,AQ1349=AF!$E$8)),AR1349+AS1349,0)</f>
        <v>0</v>
      </c>
      <c r="AU1349" s="18" t="str">
        <f t="shared" si="450"/>
        <v/>
      </c>
      <c r="AV1349" s="54" t="str">
        <f t="shared" si="451"/>
        <v/>
      </c>
      <c r="AW1349" s="54" t="str">
        <f t="shared" si="452"/>
        <v/>
      </c>
      <c r="AX1349" s="18" t="str">
        <f t="shared" si="453"/>
        <v/>
      </c>
      <c r="AY1349" s="18" t="str">
        <f t="shared" si="454"/>
        <v/>
      </c>
      <c r="BA1349" s="18">
        <f>IF($E1349=AF!$D$6,IF($M1349="Concluída no prazo",2,IF($M1349="Concluída com atraso",1,0)),0)</f>
        <v>0</v>
      </c>
      <c r="BB1349" s="18">
        <f>IF($E1349=AF!$D$6,IF($M1349="Atrasada",2,IF($M1349="Concluída com atraso",1,0)),0)</f>
        <v>0</v>
      </c>
      <c r="BC1349" s="18">
        <v>1.3429999999999999E-2</v>
      </c>
      <c r="BD1349" s="18">
        <f t="shared" si="461"/>
        <v>1.3429999999999999E-2</v>
      </c>
      <c r="BE1349" s="18">
        <f t="shared" si="461"/>
        <v>1.3429999999999999E-2</v>
      </c>
      <c r="BF1349" s="18" t="str">
        <f t="shared" si="455"/>
        <v/>
      </c>
      <c r="BN1349" s="18" t="str">
        <f t="shared" si="456"/>
        <v>s</v>
      </c>
    </row>
    <row r="1350" spans="3:66" ht="50.1" customHeight="1" thickTop="1" thickBot="1" x14ac:dyDescent="0.3">
      <c r="C1350" s="46"/>
      <c r="D1350" s="46"/>
      <c r="E1350" s="46"/>
      <c r="F1350" s="122"/>
      <c r="G1350" s="122"/>
      <c r="H1350" s="78" t="str">
        <f t="shared" si="457"/>
        <v/>
      </c>
      <c r="I1350" s="78" t="str">
        <f t="shared" si="458"/>
        <v/>
      </c>
      <c r="J1350" s="16"/>
      <c r="K1350" s="46" t="str">
        <f t="shared" si="459"/>
        <v/>
      </c>
      <c r="L1350" s="16"/>
      <c r="M1350" s="16"/>
      <c r="N1350" s="46"/>
      <c r="O1350" s="47" t="str">
        <f t="shared" si="462"/>
        <v/>
      </c>
      <c r="P1350" s="47"/>
      <c r="Q1350" s="48" t="str">
        <f>IFERROR(VLOOKUP(E1350,Funcionários!$C$8:$E$207,3,FALSE),"")</f>
        <v/>
      </c>
      <c r="R1350" s="47"/>
      <c r="S1350" s="49" t="str">
        <f t="shared" si="463"/>
        <v/>
      </c>
      <c r="T1350" s="49">
        <v>1.3440000000000001E-2</v>
      </c>
      <c r="U1350" s="48" t="str">
        <f>IF(Funcionários!C1351=0,"",Funcionários!C1351)</f>
        <v/>
      </c>
      <c r="V1350" s="50">
        <f>IF(U1350="",0,IF(COUNTIFS($E$7:$E$3006,U1350,$I$7:$I$3006,'RC'!$E$6)=0,0,COUNTIFS($M$7:$M$3006,"Concluída no prazo",$E$7:$E$3006,U1350,$I$7:$I$3006,'RC'!$E$6)/COUNTIFS($E$7:$E$3006,U1350,$I$7:$I$3006,'RC'!$E$6)))</f>
        <v>0</v>
      </c>
      <c r="W1350" s="49">
        <f>SUMIFS($J$7:$J$3006,$E$7:$E$3006,U1350,$I$7:$I$3006,'RC'!$E$6)+SUMIFS($L$7:$L$3006,$E$7:$E$3006,U1350,$I$7:$I$3006,'RC'!$E$6)</f>
        <v>0</v>
      </c>
      <c r="X1350" s="48">
        <f>COUNTIFS($E$7:$E$3006,U1350,$I$7:$I$3006,'RC'!$E$6)</f>
        <v>0</v>
      </c>
      <c r="Y1350" s="48"/>
      <c r="Z1350" s="51" t="str">
        <f>IF(AQ1350='RC'!$E$6,AC1350*1000+AD1350,"")</f>
        <v/>
      </c>
      <c r="AA1350" s="51" t="str">
        <f>IF(AB1350="","",IF(AQ1350='RC'!$E$6,AC1350*1000-AD1350,""))</f>
        <v/>
      </c>
      <c r="AB1350" s="48" t="str">
        <f>IFERROR(VLOOKUP(E1350,Funcionários!$C$8:$E$207,3,FALSE),"")</f>
        <v/>
      </c>
      <c r="AC1350" s="50" t="str">
        <f>IF(AB1350="","",IF(COUNTIFS($AB$7:$AB$3006,AB1350,$AQ$7:$AQ$3006,'RC'!$E$6)=0,"",COUNTIFS($M$7:$M$3006,"Concluída no prazo",$AB$7:$AB$3006,AB1350,$AQ$7:$AQ$3006,'RC'!$E$6)/COUNTIFS($AB$7:$AB$3006,AB1350,$AQ$7:$AQ$3006,'RC'!$E$6)))</f>
        <v/>
      </c>
      <c r="AD1350" s="48">
        <f>SUMIF($AQ$7:$AQ$3006,'RC'!$E$6,$J$7:$J$3006)+SUMIF($AQ$7:$AQ$3006,'RC'!$E$6,$L$7:$L$3006)</f>
        <v>21</v>
      </c>
      <c r="AF1350" s="48">
        <v>3.6569999999995897E-2</v>
      </c>
      <c r="AG1350" s="48">
        <f>IF(OR(AQ1350="",AQ1350&lt;&gt;'RC'!$E$6,AB1350&lt;&gt;'RC'!$D$21),0,1)</f>
        <v>0</v>
      </c>
      <c r="AH1350" s="48">
        <f t="shared" si="460"/>
        <v>3.6569999999995897E-2</v>
      </c>
      <c r="AI1350" s="48" t="str">
        <f t="shared" si="442"/>
        <v/>
      </c>
      <c r="AJ1350" s="48" t="str">
        <f t="shared" si="443"/>
        <v/>
      </c>
      <c r="AK1350" s="52" t="str">
        <f t="shared" si="444"/>
        <v/>
      </c>
      <c r="AL1350" s="52" t="str">
        <f t="shared" si="445"/>
        <v/>
      </c>
      <c r="AM1350" s="48" t="str">
        <f t="shared" si="446"/>
        <v/>
      </c>
      <c r="AN1350" s="48" t="str">
        <f t="shared" si="447"/>
        <v/>
      </c>
      <c r="AP1350" s="18" t="str">
        <f t="shared" si="448"/>
        <v/>
      </c>
      <c r="AQ1350" s="18" t="str">
        <f t="shared" si="449"/>
        <v/>
      </c>
      <c r="AR1350" s="18">
        <v>3.6569999999999998E-2</v>
      </c>
      <c r="AS1350" s="18">
        <f>IF(AF!$D$27="Todos",1,IF(M1350=AF!$D$27,1,0))</f>
        <v>1</v>
      </c>
      <c r="AT1350" s="53">
        <f>IF(AND(E1350=AF!$D$6,OR(LT!M1350=AF!$D$27,AF!$D$27="Todos"),OR(AP1350=AF!$E$8,AQ1350=AF!$E$8)),AR1350+AS1350,0)</f>
        <v>0</v>
      </c>
      <c r="AU1350" s="18" t="str">
        <f t="shared" si="450"/>
        <v/>
      </c>
      <c r="AV1350" s="54" t="str">
        <f t="shared" si="451"/>
        <v/>
      </c>
      <c r="AW1350" s="54" t="str">
        <f t="shared" si="452"/>
        <v/>
      </c>
      <c r="AX1350" s="18" t="str">
        <f t="shared" si="453"/>
        <v/>
      </c>
      <c r="AY1350" s="18" t="str">
        <f t="shared" si="454"/>
        <v/>
      </c>
      <c r="BA1350" s="18">
        <f>IF($E1350=AF!$D$6,IF($M1350="Concluída no prazo",2,IF($M1350="Concluída com atraso",1,0)),0)</f>
        <v>0</v>
      </c>
      <c r="BB1350" s="18">
        <f>IF($E1350=AF!$D$6,IF($M1350="Atrasada",2,IF($M1350="Concluída com atraso",1,0)),0)</f>
        <v>0</v>
      </c>
      <c r="BC1350" s="18">
        <v>1.3440000000000001E-2</v>
      </c>
      <c r="BD1350" s="18">
        <f t="shared" si="461"/>
        <v>1.3440000000000001E-2</v>
      </c>
      <c r="BE1350" s="18">
        <f t="shared" si="461"/>
        <v>1.3440000000000001E-2</v>
      </c>
      <c r="BF1350" s="18" t="str">
        <f t="shared" si="455"/>
        <v/>
      </c>
      <c r="BN1350" s="18" t="str">
        <f t="shared" si="456"/>
        <v>s</v>
      </c>
    </row>
    <row r="1351" spans="3:66" ht="50.1" customHeight="1" thickTop="1" thickBot="1" x14ac:dyDescent="0.3">
      <c r="C1351" s="46"/>
      <c r="D1351" s="46"/>
      <c r="E1351" s="46"/>
      <c r="F1351" s="122"/>
      <c r="G1351" s="122"/>
      <c r="H1351" s="78" t="str">
        <f t="shared" si="457"/>
        <v/>
      </c>
      <c r="I1351" s="78" t="str">
        <f t="shared" si="458"/>
        <v/>
      </c>
      <c r="J1351" s="16"/>
      <c r="K1351" s="46" t="str">
        <f t="shared" si="459"/>
        <v/>
      </c>
      <c r="L1351" s="16"/>
      <c r="M1351" s="16"/>
      <c r="N1351" s="46"/>
      <c r="O1351" s="47" t="str">
        <f t="shared" si="462"/>
        <v/>
      </c>
      <c r="P1351" s="47"/>
      <c r="Q1351" s="48" t="str">
        <f>IFERROR(VLOOKUP(E1351,Funcionários!$C$8:$E$207,3,FALSE),"")</f>
        <v/>
      </c>
      <c r="R1351" s="47"/>
      <c r="S1351" s="49" t="str">
        <f t="shared" si="463"/>
        <v/>
      </c>
      <c r="T1351" s="49">
        <v>1.345E-2</v>
      </c>
      <c r="U1351" s="48" t="str">
        <f>IF(Funcionários!C1352=0,"",Funcionários!C1352)</f>
        <v/>
      </c>
      <c r="V1351" s="50">
        <f>IF(U1351="",0,IF(COUNTIFS($E$7:$E$3006,U1351,$I$7:$I$3006,'RC'!$E$6)=0,0,COUNTIFS($M$7:$M$3006,"Concluída no prazo",$E$7:$E$3006,U1351,$I$7:$I$3006,'RC'!$E$6)/COUNTIFS($E$7:$E$3006,U1351,$I$7:$I$3006,'RC'!$E$6)))</f>
        <v>0</v>
      </c>
      <c r="W1351" s="49">
        <f>SUMIFS($J$7:$J$3006,$E$7:$E$3006,U1351,$I$7:$I$3006,'RC'!$E$6)+SUMIFS($L$7:$L$3006,$E$7:$E$3006,U1351,$I$7:$I$3006,'RC'!$E$6)</f>
        <v>0</v>
      </c>
      <c r="X1351" s="48">
        <f>COUNTIFS($E$7:$E$3006,U1351,$I$7:$I$3006,'RC'!$E$6)</f>
        <v>0</v>
      </c>
      <c r="Y1351" s="48"/>
      <c r="Z1351" s="51" t="str">
        <f>IF(AQ1351='RC'!$E$6,AC1351*1000+AD1351,"")</f>
        <v/>
      </c>
      <c r="AA1351" s="51" t="str">
        <f>IF(AB1351="","",IF(AQ1351='RC'!$E$6,AC1351*1000-AD1351,""))</f>
        <v/>
      </c>
      <c r="AB1351" s="48" t="str">
        <f>IFERROR(VLOOKUP(E1351,Funcionários!$C$8:$E$207,3,FALSE),"")</f>
        <v/>
      </c>
      <c r="AC1351" s="50" t="str">
        <f>IF(AB1351="","",IF(COUNTIFS($AB$7:$AB$3006,AB1351,$AQ$7:$AQ$3006,'RC'!$E$6)=0,"",COUNTIFS($M$7:$M$3006,"Concluída no prazo",$AB$7:$AB$3006,AB1351,$AQ$7:$AQ$3006,'RC'!$E$6)/COUNTIFS($AB$7:$AB$3006,AB1351,$AQ$7:$AQ$3006,'RC'!$E$6)))</f>
        <v/>
      </c>
      <c r="AD1351" s="48">
        <f>SUMIF($AQ$7:$AQ$3006,'RC'!$E$6,$J$7:$J$3006)+SUMIF($AQ$7:$AQ$3006,'RC'!$E$6,$L$7:$L$3006)</f>
        <v>21</v>
      </c>
      <c r="AF1351" s="48">
        <v>3.6559999999995901E-2</v>
      </c>
      <c r="AG1351" s="48">
        <f>IF(OR(AQ1351="",AQ1351&lt;&gt;'RC'!$E$6,AB1351&lt;&gt;'RC'!$D$21),0,1)</f>
        <v>0</v>
      </c>
      <c r="AH1351" s="48">
        <f t="shared" si="460"/>
        <v>3.6559999999995901E-2</v>
      </c>
      <c r="AI1351" s="48" t="str">
        <f t="shared" ref="AI1351:AI1414" si="464">IF(AH1351&lt;1,"",E1351)</f>
        <v/>
      </c>
      <c r="AJ1351" s="48" t="str">
        <f t="shared" ref="AJ1351:AJ1414" si="465">IF($AI1351="","",C1351)</f>
        <v/>
      </c>
      <c r="AK1351" s="52" t="str">
        <f t="shared" ref="AK1351:AK1414" si="466">IF($AI1351="","",F1351)</f>
        <v/>
      </c>
      <c r="AL1351" s="52" t="str">
        <f t="shared" ref="AL1351:AL1414" si="467">IF($AI1351="","",G1351)</f>
        <v/>
      </c>
      <c r="AM1351" s="48" t="str">
        <f t="shared" ref="AM1351:AM1414" si="468">IF($AI1351="","",J1351+L1351)</f>
        <v/>
      </c>
      <c r="AN1351" s="48" t="str">
        <f t="shared" ref="AN1351:AN1414" si="469">IF($AI1351="","",M1351)</f>
        <v/>
      </c>
      <c r="AP1351" s="18" t="str">
        <f t="shared" ref="AP1351:AP1414" si="470">IF(F1351=0,"",MONTH(F1351))</f>
        <v/>
      </c>
      <c r="AQ1351" s="18" t="str">
        <f t="shared" ref="AQ1351:AQ1414" si="471">IF(G1351=0,"",MONTH(G1351))</f>
        <v/>
      </c>
      <c r="AR1351" s="18">
        <v>3.6560000000000002E-2</v>
      </c>
      <c r="AS1351" s="18">
        <f>IF(AF!$D$27="Todos",1,IF(M1351=AF!$D$27,1,0))</f>
        <v>1</v>
      </c>
      <c r="AT1351" s="53">
        <f>IF(AND(E1351=AF!$D$6,OR(LT!M1351=AF!$D$27,AF!$D$27="Todos"),OR(AP1351=AF!$E$8,AQ1351=AF!$E$8)),AR1351+AS1351,0)</f>
        <v>0</v>
      </c>
      <c r="AU1351" s="18" t="str">
        <f t="shared" ref="AU1351:AU1414" si="472">IF($AT1351=0,"",C1351)</f>
        <v/>
      </c>
      <c r="AV1351" s="54" t="str">
        <f t="shared" ref="AV1351:AV1414" si="473">IF($AT1351=0,"",F1351)</f>
        <v/>
      </c>
      <c r="AW1351" s="54" t="str">
        <f t="shared" ref="AW1351:AW1414" si="474">IF($AT1351=0,"",G1351)</f>
        <v/>
      </c>
      <c r="AX1351" s="18" t="str">
        <f t="shared" ref="AX1351:AX1414" si="475">IF($AT1351=0,"",J1351+L1351)</f>
        <v/>
      </c>
      <c r="AY1351" s="18" t="str">
        <f t="shared" ref="AY1351:AY1414" si="476">IF($AT1351=0,"",M1351)</f>
        <v/>
      </c>
      <c r="BA1351" s="18">
        <f>IF($E1351=AF!$D$6,IF($M1351="Concluída no prazo",2,IF($M1351="Concluída com atraso",1,0)),0)</f>
        <v>0</v>
      </c>
      <c r="BB1351" s="18">
        <f>IF($E1351=AF!$D$6,IF($M1351="Atrasada",2,IF($M1351="Concluída com atraso",1,0)),0)</f>
        <v>0</v>
      </c>
      <c r="BC1351" s="18">
        <v>1.345E-2</v>
      </c>
      <c r="BD1351" s="18">
        <f t="shared" si="461"/>
        <v>1.345E-2</v>
      </c>
      <c r="BE1351" s="18">
        <f t="shared" si="461"/>
        <v>1.345E-2</v>
      </c>
      <c r="BF1351" s="18" t="str">
        <f t="shared" ref="BF1351:BF1414" si="477">IF(C1351=0,"",C1351)</f>
        <v/>
      </c>
      <c r="BN1351" s="18" t="str">
        <f t="shared" ref="BN1351:BN1414" si="478">IF(AP1351=AQ1351,"s","n")</f>
        <v>s</v>
      </c>
    </row>
    <row r="1352" spans="3:66" ht="50.1" customHeight="1" thickTop="1" thickBot="1" x14ac:dyDescent="0.3">
      <c r="C1352" s="46"/>
      <c r="D1352" s="46"/>
      <c r="E1352" s="46"/>
      <c r="F1352" s="122"/>
      <c r="G1352" s="122"/>
      <c r="H1352" s="78" t="str">
        <f t="shared" ref="H1352:H1415" si="479">IF(F1352=0,"",MONTH(F1352))</f>
        <v/>
      </c>
      <c r="I1352" s="78" t="str">
        <f t="shared" ref="I1352:I1415" si="480">IF(G1352=0,"",MONTH(G1352))</f>
        <v/>
      </c>
      <c r="J1352" s="16"/>
      <c r="K1352" s="46" t="str">
        <f t="shared" ref="K1352:K1415" si="481">IF(OR(F1352=0,G1352=0),"",IF(MONTH(G1352)-MONTH(F1352)&gt;1,"Esta tarefa está muito grande. Divida em tarefas menores.",IF(MONTH(F1352)=MONTH(G1352),"Sim! Inicia em "&amp;VLOOKUP(MONTH(F1352),$BK$6:$BL$17,2,FALSE)&amp;" e termina em "&amp;VLOOKUP(MONTH(G1352),$BK$6:$BL$17,2,FALSE)&amp;".","Não! Inicia em "&amp;VLOOKUP(MONTH(F1352),$BK$6:$BL$17,2,FALSE)&amp;" e termina em "&amp;VLOOKUP(MONTH(G1352),$BK$6:$BL$17,2,FALSE)&amp;".")))</f>
        <v/>
      </c>
      <c r="L1352" s="16"/>
      <c r="M1352" s="16"/>
      <c r="N1352" s="46"/>
      <c r="O1352" s="47" t="str">
        <f t="shared" si="462"/>
        <v/>
      </c>
      <c r="P1352" s="47"/>
      <c r="Q1352" s="48" t="str">
        <f>IFERROR(VLOOKUP(E1352,Funcionários!$C$8:$E$207,3,FALSE),"")</f>
        <v/>
      </c>
      <c r="R1352" s="47"/>
      <c r="S1352" s="49" t="str">
        <f t="shared" si="463"/>
        <v/>
      </c>
      <c r="T1352" s="49">
        <v>1.346E-2</v>
      </c>
      <c r="U1352" s="48" t="str">
        <f>IF(Funcionários!C1353=0,"",Funcionários!C1353)</f>
        <v/>
      </c>
      <c r="V1352" s="50">
        <f>IF(U1352="",0,IF(COUNTIFS($E$7:$E$3006,U1352,$I$7:$I$3006,'RC'!$E$6)=0,0,COUNTIFS($M$7:$M$3006,"Concluída no prazo",$E$7:$E$3006,U1352,$I$7:$I$3006,'RC'!$E$6)/COUNTIFS($E$7:$E$3006,U1352,$I$7:$I$3006,'RC'!$E$6)))</f>
        <v>0</v>
      </c>
      <c r="W1352" s="49">
        <f>SUMIFS($J$7:$J$3006,$E$7:$E$3006,U1352,$I$7:$I$3006,'RC'!$E$6)+SUMIFS($L$7:$L$3006,$E$7:$E$3006,U1352,$I$7:$I$3006,'RC'!$E$6)</f>
        <v>0</v>
      </c>
      <c r="X1352" s="48">
        <f>COUNTIFS($E$7:$E$3006,U1352,$I$7:$I$3006,'RC'!$E$6)</f>
        <v>0</v>
      </c>
      <c r="Y1352" s="48"/>
      <c r="Z1352" s="51" t="str">
        <f>IF(AQ1352='RC'!$E$6,AC1352*1000+AD1352,"")</f>
        <v/>
      </c>
      <c r="AA1352" s="51" t="str">
        <f>IF(AB1352="","",IF(AQ1352='RC'!$E$6,AC1352*1000-AD1352,""))</f>
        <v/>
      </c>
      <c r="AB1352" s="48" t="str">
        <f>IFERROR(VLOOKUP(E1352,Funcionários!$C$8:$E$207,3,FALSE),"")</f>
        <v/>
      </c>
      <c r="AC1352" s="50" t="str">
        <f>IF(AB1352="","",IF(COUNTIFS($AB$7:$AB$3006,AB1352,$AQ$7:$AQ$3006,'RC'!$E$6)=0,"",COUNTIFS($M$7:$M$3006,"Concluída no prazo",$AB$7:$AB$3006,AB1352,$AQ$7:$AQ$3006,'RC'!$E$6)/COUNTIFS($AB$7:$AB$3006,AB1352,$AQ$7:$AQ$3006,'RC'!$E$6)))</f>
        <v/>
      </c>
      <c r="AD1352" s="48">
        <f>SUMIF($AQ$7:$AQ$3006,'RC'!$E$6,$J$7:$J$3006)+SUMIF($AQ$7:$AQ$3006,'RC'!$E$6,$L$7:$L$3006)</f>
        <v>21</v>
      </c>
      <c r="AF1352" s="48">
        <v>3.6549999999995898E-2</v>
      </c>
      <c r="AG1352" s="48">
        <f>IF(OR(AQ1352="",AQ1352&lt;&gt;'RC'!$E$6,AB1352&lt;&gt;'RC'!$D$21),0,1)</f>
        <v>0</v>
      </c>
      <c r="AH1352" s="48">
        <f t="shared" ref="AH1352:AH1415" si="482">AF1352+AG1352</f>
        <v>3.6549999999995898E-2</v>
      </c>
      <c r="AI1352" s="48" t="str">
        <f t="shared" si="464"/>
        <v/>
      </c>
      <c r="AJ1352" s="48" t="str">
        <f t="shared" si="465"/>
        <v/>
      </c>
      <c r="AK1352" s="52" t="str">
        <f t="shared" si="466"/>
        <v/>
      </c>
      <c r="AL1352" s="52" t="str">
        <f t="shared" si="467"/>
        <v/>
      </c>
      <c r="AM1352" s="48" t="str">
        <f t="shared" si="468"/>
        <v/>
      </c>
      <c r="AN1352" s="48" t="str">
        <f t="shared" si="469"/>
        <v/>
      </c>
      <c r="AP1352" s="18" t="str">
        <f t="shared" si="470"/>
        <v/>
      </c>
      <c r="AQ1352" s="18" t="str">
        <f t="shared" si="471"/>
        <v/>
      </c>
      <c r="AR1352" s="18">
        <v>3.6549999999999999E-2</v>
      </c>
      <c r="AS1352" s="18">
        <f>IF(AF!$D$27="Todos",1,IF(M1352=AF!$D$27,1,0))</f>
        <v>1</v>
      </c>
      <c r="AT1352" s="53">
        <f>IF(AND(E1352=AF!$D$6,OR(LT!M1352=AF!$D$27,AF!$D$27="Todos"),OR(AP1352=AF!$E$8,AQ1352=AF!$E$8)),AR1352+AS1352,0)</f>
        <v>0</v>
      </c>
      <c r="AU1352" s="18" t="str">
        <f t="shared" si="472"/>
        <v/>
      </c>
      <c r="AV1352" s="54" t="str">
        <f t="shared" si="473"/>
        <v/>
      </c>
      <c r="AW1352" s="54" t="str">
        <f t="shared" si="474"/>
        <v/>
      </c>
      <c r="AX1352" s="18" t="str">
        <f t="shared" si="475"/>
        <v/>
      </c>
      <c r="AY1352" s="18" t="str">
        <f t="shared" si="476"/>
        <v/>
      </c>
      <c r="BA1352" s="18">
        <f>IF($E1352=AF!$D$6,IF($M1352="Concluída no prazo",2,IF($M1352="Concluída com atraso",1,0)),0)</f>
        <v>0</v>
      </c>
      <c r="BB1352" s="18">
        <f>IF($E1352=AF!$D$6,IF($M1352="Atrasada",2,IF($M1352="Concluída com atraso",1,0)),0)</f>
        <v>0</v>
      </c>
      <c r="BC1352" s="18">
        <v>1.346E-2</v>
      </c>
      <c r="BD1352" s="18">
        <f t="shared" ref="BD1352:BE1415" si="483">BA1352+$BC1352</f>
        <v>1.346E-2</v>
      </c>
      <c r="BE1352" s="18">
        <f t="shared" si="483"/>
        <v>1.346E-2</v>
      </c>
      <c r="BF1352" s="18" t="str">
        <f t="shared" si="477"/>
        <v/>
      </c>
      <c r="BN1352" s="18" t="str">
        <f t="shared" si="478"/>
        <v>s</v>
      </c>
    </row>
    <row r="1353" spans="3:66" ht="50.1" customHeight="1" thickTop="1" thickBot="1" x14ac:dyDescent="0.3">
      <c r="C1353" s="46"/>
      <c r="D1353" s="46"/>
      <c r="E1353" s="46"/>
      <c r="F1353" s="122"/>
      <c r="G1353" s="122"/>
      <c r="H1353" s="78" t="str">
        <f t="shared" si="479"/>
        <v/>
      </c>
      <c r="I1353" s="78" t="str">
        <f t="shared" si="480"/>
        <v/>
      </c>
      <c r="J1353" s="16"/>
      <c r="K1353" s="46" t="str">
        <f t="shared" si="481"/>
        <v/>
      </c>
      <c r="L1353" s="16"/>
      <c r="M1353" s="16"/>
      <c r="N1353" s="46"/>
      <c r="O1353" s="47" t="str">
        <f t="shared" si="462"/>
        <v/>
      </c>
      <c r="P1353" s="47"/>
      <c r="Q1353" s="48" t="str">
        <f>IFERROR(VLOOKUP(E1353,Funcionários!$C$8:$E$207,3,FALSE),"")</f>
        <v/>
      </c>
      <c r="R1353" s="47"/>
      <c r="S1353" s="49" t="str">
        <f t="shared" si="463"/>
        <v/>
      </c>
      <c r="T1353" s="49">
        <v>1.3469999999999999E-2</v>
      </c>
      <c r="U1353" s="48" t="str">
        <f>IF(Funcionários!C1354=0,"",Funcionários!C1354)</f>
        <v/>
      </c>
      <c r="V1353" s="50">
        <f>IF(U1353="",0,IF(COUNTIFS($E$7:$E$3006,U1353,$I$7:$I$3006,'RC'!$E$6)=0,0,COUNTIFS($M$7:$M$3006,"Concluída no prazo",$E$7:$E$3006,U1353,$I$7:$I$3006,'RC'!$E$6)/COUNTIFS($E$7:$E$3006,U1353,$I$7:$I$3006,'RC'!$E$6)))</f>
        <v>0</v>
      </c>
      <c r="W1353" s="49">
        <f>SUMIFS($J$7:$J$3006,$E$7:$E$3006,U1353,$I$7:$I$3006,'RC'!$E$6)+SUMIFS($L$7:$L$3006,$E$7:$E$3006,U1353,$I$7:$I$3006,'RC'!$E$6)</f>
        <v>0</v>
      </c>
      <c r="X1353" s="48">
        <f>COUNTIFS($E$7:$E$3006,U1353,$I$7:$I$3006,'RC'!$E$6)</f>
        <v>0</v>
      </c>
      <c r="Y1353" s="48"/>
      <c r="Z1353" s="51" t="str">
        <f>IF(AQ1353='RC'!$E$6,AC1353*1000+AD1353,"")</f>
        <v/>
      </c>
      <c r="AA1353" s="51" t="str">
        <f>IF(AB1353="","",IF(AQ1353='RC'!$E$6,AC1353*1000-AD1353,""))</f>
        <v/>
      </c>
      <c r="AB1353" s="48" t="str">
        <f>IFERROR(VLOOKUP(E1353,Funcionários!$C$8:$E$207,3,FALSE),"")</f>
        <v/>
      </c>
      <c r="AC1353" s="50" t="str">
        <f>IF(AB1353="","",IF(COUNTIFS($AB$7:$AB$3006,AB1353,$AQ$7:$AQ$3006,'RC'!$E$6)=0,"",COUNTIFS($M$7:$M$3006,"Concluída no prazo",$AB$7:$AB$3006,AB1353,$AQ$7:$AQ$3006,'RC'!$E$6)/COUNTIFS($AB$7:$AB$3006,AB1353,$AQ$7:$AQ$3006,'RC'!$E$6)))</f>
        <v/>
      </c>
      <c r="AD1353" s="48">
        <f>SUMIF($AQ$7:$AQ$3006,'RC'!$E$6,$J$7:$J$3006)+SUMIF($AQ$7:$AQ$3006,'RC'!$E$6,$L$7:$L$3006)</f>
        <v>21</v>
      </c>
      <c r="AF1353" s="48">
        <v>3.6539999999995902E-2</v>
      </c>
      <c r="AG1353" s="48">
        <f>IF(OR(AQ1353="",AQ1353&lt;&gt;'RC'!$E$6,AB1353&lt;&gt;'RC'!$D$21),0,1)</f>
        <v>0</v>
      </c>
      <c r="AH1353" s="48">
        <f t="shared" si="482"/>
        <v>3.6539999999995902E-2</v>
      </c>
      <c r="AI1353" s="48" t="str">
        <f t="shared" si="464"/>
        <v/>
      </c>
      <c r="AJ1353" s="48" t="str">
        <f t="shared" si="465"/>
        <v/>
      </c>
      <c r="AK1353" s="52" t="str">
        <f t="shared" si="466"/>
        <v/>
      </c>
      <c r="AL1353" s="52" t="str">
        <f t="shared" si="467"/>
        <v/>
      </c>
      <c r="AM1353" s="48" t="str">
        <f t="shared" si="468"/>
        <v/>
      </c>
      <c r="AN1353" s="48" t="str">
        <f t="shared" si="469"/>
        <v/>
      </c>
      <c r="AP1353" s="18" t="str">
        <f t="shared" si="470"/>
        <v/>
      </c>
      <c r="AQ1353" s="18" t="str">
        <f t="shared" si="471"/>
        <v/>
      </c>
      <c r="AR1353" s="18">
        <v>3.6540000000000003E-2</v>
      </c>
      <c r="AS1353" s="18">
        <f>IF(AF!$D$27="Todos",1,IF(M1353=AF!$D$27,1,0))</f>
        <v>1</v>
      </c>
      <c r="AT1353" s="53">
        <f>IF(AND(E1353=AF!$D$6,OR(LT!M1353=AF!$D$27,AF!$D$27="Todos"),OR(AP1353=AF!$E$8,AQ1353=AF!$E$8)),AR1353+AS1353,0)</f>
        <v>0</v>
      </c>
      <c r="AU1353" s="18" t="str">
        <f t="shared" si="472"/>
        <v/>
      </c>
      <c r="AV1353" s="54" t="str">
        <f t="shared" si="473"/>
        <v/>
      </c>
      <c r="AW1353" s="54" t="str">
        <f t="shared" si="474"/>
        <v/>
      </c>
      <c r="AX1353" s="18" t="str">
        <f t="shared" si="475"/>
        <v/>
      </c>
      <c r="AY1353" s="18" t="str">
        <f t="shared" si="476"/>
        <v/>
      </c>
      <c r="BA1353" s="18">
        <f>IF($E1353=AF!$D$6,IF($M1353="Concluída no prazo",2,IF($M1353="Concluída com atraso",1,0)),0)</f>
        <v>0</v>
      </c>
      <c r="BB1353" s="18">
        <f>IF($E1353=AF!$D$6,IF($M1353="Atrasada",2,IF($M1353="Concluída com atraso",1,0)),0)</f>
        <v>0</v>
      </c>
      <c r="BC1353" s="18">
        <v>1.3469999999999999E-2</v>
      </c>
      <c r="BD1353" s="18">
        <f t="shared" si="483"/>
        <v>1.3469999999999999E-2</v>
      </c>
      <c r="BE1353" s="18">
        <f t="shared" si="483"/>
        <v>1.3469999999999999E-2</v>
      </c>
      <c r="BF1353" s="18" t="str">
        <f t="shared" si="477"/>
        <v/>
      </c>
      <c r="BN1353" s="18" t="str">
        <f t="shared" si="478"/>
        <v>s</v>
      </c>
    </row>
    <row r="1354" spans="3:66" ht="50.1" customHeight="1" thickTop="1" thickBot="1" x14ac:dyDescent="0.3">
      <c r="C1354" s="46"/>
      <c r="D1354" s="46"/>
      <c r="E1354" s="46"/>
      <c r="F1354" s="122"/>
      <c r="G1354" s="122"/>
      <c r="H1354" s="78" t="str">
        <f t="shared" si="479"/>
        <v/>
      </c>
      <c r="I1354" s="78" t="str">
        <f t="shared" si="480"/>
        <v/>
      </c>
      <c r="J1354" s="16"/>
      <c r="K1354" s="46" t="str">
        <f t="shared" si="481"/>
        <v/>
      </c>
      <c r="L1354" s="16"/>
      <c r="M1354" s="16"/>
      <c r="N1354" s="46"/>
      <c r="O1354" s="47" t="str">
        <f t="shared" ref="O1354:O1417" si="484">IF(J1354=0,"",J1354/(J1354+L1354))</f>
        <v/>
      </c>
      <c r="P1354" s="47"/>
      <c r="Q1354" s="48" t="str">
        <f>IFERROR(VLOOKUP(E1354,Funcionários!$C$8:$E$207,3,FALSE),"")</f>
        <v/>
      </c>
      <c r="R1354" s="47"/>
      <c r="S1354" s="49" t="str">
        <f t="shared" ref="S1354:S1417" si="485">IF(U1354="","",V1354*100000+W1354*10+X1354+T1354)</f>
        <v/>
      </c>
      <c r="T1354" s="49">
        <v>1.3480000000000001E-2</v>
      </c>
      <c r="U1354" s="48" t="str">
        <f>IF(Funcionários!C1355=0,"",Funcionários!C1355)</f>
        <v/>
      </c>
      <c r="V1354" s="50">
        <f>IF(U1354="",0,IF(COUNTIFS($E$7:$E$3006,U1354,$I$7:$I$3006,'RC'!$E$6)=0,0,COUNTIFS($M$7:$M$3006,"Concluída no prazo",$E$7:$E$3006,U1354,$I$7:$I$3006,'RC'!$E$6)/COUNTIFS($E$7:$E$3006,U1354,$I$7:$I$3006,'RC'!$E$6)))</f>
        <v>0</v>
      </c>
      <c r="W1354" s="49">
        <f>SUMIFS($J$7:$J$3006,$E$7:$E$3006,U1354,$I$7:$I$3006,'RC'!$E$6)+SUMIFS($L$7:$L$3006,$E$7:$E$3006,U1354,$I$7:$I$3006,'RC'!$E$6)</f>
        <v>0</v>
      </c>
      <c r="X1354" s="48">
        <f>COUNTIFS($E$7:$E$3006,U1354,$I$7:$I$3006,'RC'!$E$6)</f>
        <v>0</v>
      </c>
      <c r="Y1354" s="48"/>
      <c r="Z1354" s="51" t="str">
        <f>IF(AQ1354='RC'!$E$6,AC1354*1000+AD1354,"")</f>
        <v/>
      </c>
      <c r="AA1354" s="51" t="str">
        <f>IF(AB1354="","",IF(AQ1354='RC'!$E$6,AC1354*1000-AD1354,""))</f>
        <v/>
      </c>
      <c r="AB1354" s="48" t="str">
        <f>IFERROR(VLOOKUP(E1354,Funcionários!$C$8:$E$207,3,FALSE),"")</f>
        <v/>
      </c>
      <c r="AC1354" s="50" t="str">
        <f>IF(AB1354="","",IF(COUNTIFS($AB$7:$AB$3006,AB1354,$AQ$7:$AQ$3006,'RC'!$E$6)=0,"",COUNTIFS($M$7:$M$3006,"Concluída no prazo",$AB$7:$AB$3006,AB1354,$AQ$7:$AQ$3006,'RC'!$E$6)/COUNTIFS($AB$7:$AB$3006,AB1354,$AQ$7:$AQ$3006,'RC'!$E$6)))</f>
        <v/>
      </c>
      <c r="AD1354" s="48">
        <f>SUMIF($AQ$7:$AQ$3006,'RC'!$E$6,$J$7:$J$3006)+SUMIF($AQ$7:$AQ$3006,'RC'!$E$6,$L$7:$L$3006)</f>
        <v>21</v>
      </c>
      <c r="AF1354" s="48">
        <v>3.6529999999995899E-2</v>
      </c>
      <c r="AG1354" s="48">
        <f>IF(OR(AQ1354="",AQ1354&lt;&gt;'RC'!$E$6,AB1354&lt;&gt;'RC'!$D$21),0,1)</f>
        <v>0</v>
      </c>
      <c r="AH1354" s="48">
        <f t="shared" si="482"/>
        <v>3.6529999999995899E-2</v>
      </c>
      <c r="AI1354" s="48" t="str">
        <f t="shared" si="464"/>
        <v/>
      </c>
      <c r="AJ1354" s="48" t="str">
        <f t="shared" si="465"/>
        <v/>
      </c>
      <c r="AK1354" s="52" t="str">
        <f t="shared" si="466"/>
        <v/>
      </c>
      <c r="AL1354" s="52" t="str">
        <f t="shared" si="467"/>
        <v/>
      </c>
      <c r="AM1354" s="48" t="str">
        <f t="shared" si="468"/>
        <v/>
      </c>
      <c r="AN1354" s="48" t="str">
        <f t="shared" si="469"/>
        <v/>
      </c>
      <c r="AP1354" s="18" t="str">
        <f t="shared" si="470"/>
        <v/>
      </c>
      <c r="AQ1354" s="18" t="str">
        <f t="shared" si="471"/>
        <v/>
      </c>
      <c r="AR1354" s="18">
        <v>3.653E-2</v>
      </c>
      <c r="AS1354" s="18">
        <f>IF(AF!$D$27="Todos",1,IF(M1354=AF!$D$27,1,0))</f>
        <v>1</v>
      </c>
      <c r="AT1354" s="53">
        <f>IF(AND(E1354=AF!$D$6,OR(LT!M1354=AF!$D$27,AF!$D$27="Todos"),OR(AP1354=AF!$E$8,AQ1354=AF!$E$8)),AR1354+AS1354,0)</f>
        <v>0</v>
      </c>
      <c r="AU1354" s="18" t="str">
        <f t="shared" si="472"/>
        <v/>
      </c>
      <c r="AV1354" s="54" t="str">
        <f t="shared" si="473"/>
        <v/>
      </c>
      <c r="AW1354" s="54" t="str">
        <f t="shared" si="474"/>
        <v/>
      </c>
      <c r="AX1354" s="18" t="str">
        <f t="shared" si="475"/>
        <v/>
      </c>
      <c r="AY1354" s="18" t="str">
        <f t="shared" si="476"/>
        <v/>
      </c>
      <c r="BA1354" s="18">
        <f>IF($E1354=AF!$D$6,IF($M1354="Concluída no prazo",2,IF($M1354="Concluída com atraso",1,0)),0)</f>
        <v>0</v>
      </c>
      <c r="BB1354" s="18">
        <f>IF($E1354=AF!$D$6,IF($M1354="Atrasada",2,IF($M1354="Concluída com atraso",1,0)),0)</f>
        <v>0</v>
      </c>
      <c r="BC1354" s="18">
        <v>1.3480000000000001E-2</v>
      </c>
      <c r="BD1354" s="18">
        <f t="shared" si="483"/>
        <v>1.3480000000000001E-2</v>
      </c>
      <c r="BE1354" s="18">
        <f t="shared" si="483"/>
        <v>1.3480000000000001E-2</v>
      </c>
      <c r="BF1354" s="18" t="str">
        <f t="shared" si="477"/>
        <v/>
      </c>
      <c r="BN1354" s="18" t="str">
        <f t="shared" si="478"/>
        <v>s</v>
      </c>
    </row>
    <row r="1355" spans="3:66" ht="50.1" customHeight="1" thickTop="1" thickBot="1" x14ac:dyDescent="0.3">
      <c r="C1355" s="46"/>
      <c r="D1355" s="46"/>
      <c r="E1355" s="46"/>
      <c r="F1355" s="122"/>
      <c r="G1355" s="122"/>
      <c r="H1355" s="78" t="str">
        <f t="shared" si="479"/>
        <v/>
      </c>
      <c r="I1355" s="78" t="str">
        <f t="shared" si="480"/>
        <v/>
      </c>
      <c r="J1355" s="16"/>
      <c r="K1355" s="46" t="str">
        <f t="shared" si="481"/>
        <v/>
      </c>
      <c r="L1355" s="16"/>
      <c r="M1355" s="16"/>
      <c r="N1355" s="46"/>
      <c r="O1355" s="47" t="str">
        <f t="shared" si="484"/>
        <v/>
      </c>
      <c r="P1355" s="47"/>
      <c r="Q1355" s="48" t="str">
        <f>IFERROR(VLOOKUP(E1355,Funcionários!$C$8:$E$207,3,FALSE),"")</f>
        <v/>
      </c>
      <c r="R1355" s="47"/>
      <c r="S1355" s="49" t="str">
        <f t="shared" si="485"/>
        <v/>
      </c>
      <c r="T1355" s="49">
        <v>1.349E-2</v>
      </c>
      <c r="U1355" s="48" t="str">
        <f>IF(Funcionários!C1356=0,"",Funcionários!C1356)</f>
        <v/>
      </c>
      <c r="V1355" s="50">
        <f>IF(U1355="",0,IF(COUNTIFS($E$7:$E$3006,U1355,$I$7:$I$3006,'RC'!$E$6)=0,0,COUNTIFS($M$7:$M$3006,"Concluída no prazo",$E$7:$E$3006,U1355,$I$7:$I$3006,'RC'!$E$6)/COUNTIFS($E$7:$E$3006,U1355,$I$7:$I$3006,'RC'!$E$6)))</f>
        <v>0</v>
      </c>
      <c r="W1355" s="49">
        <f>SUMIFS($J$7:$J$3006,$E$7:$E$3006,U1355,$I$7:$I$3006,'RC'!$E$6)+SUMIFS($L$7:$L$3006,$E$7:$E$3006,U1355,$I$7:$I$3006,'RC'!$E$6)</f>
        <v>0</v>
      </c>
      <c r="X1355" s="48">
        <f>COUNTIFS($E$7:$E$3006,U1355,$I$7:$I$3006,'RC'!$E$6)</f>
        <v>0</v>
      </c>
      <c r="Y1355" s="48"/>
      <c r="Z1355" s="51" t="str">
        <f>IF(AQ1355='RC'!$E$6,AC1355*1000+AD1355,"")</f>
        <v/>
      </c>
      <c r="AA1355" s="51" t="str">
        <f>IF(AB1355="","",IF(AQ1355='RC'!$E$6,AC1355*1000-AD1355,""))</f>
        <v/>
      </c>
      <c r="AB1355" s="48" t="str">
        <f>IFERROR(VLOOKUP(E1355,Funcionários!$C$8:$E$207,3,FALSE),"")</f>
        <v/>
      </c>
      <c r="AC1355" s="50" t="str">
        <f>IF(AB1355="","",IF(COUNTIFS($AB$7:$AB$3006,AB1355,$AQ$7:$AQ$3006,'RC'!$E$6)=0,"",COUNTIFS($M$7:$M$3006,"Concluída no prazo",$AB$7:$AB$3006,AB1355,$AQ$7:$AQ$3006,'RC'!$E$6)/COUNTIFS($AB$7:$AB$3006,AB1355,$AQ$7:$AQ$3006,'RC'!$E$6)))</f>
        <v/>
      </c>
      <c r="AD1355" s="48">
        <f>SUMIF($AQ$7:$AQ$3006,'RC'!$E$6,$J$7:$J$3006)+SUMIF($AQ$7:$AQ$3006,'RC'!$E$6,$L$7:$L$3006)</f>
        <v>21</v>
      </c>
      <c r="AF1355" s="48">
        <v>3.6519999999995903E-2</v>
      </c>
      <c r="AG1355" s="48">
        <f>IF(OR(AQ1355="",AQ1355&lt;&gt;'RC'!$E$6,AB1355&lt;&gt;'RC'!$D$21),0,1)</f>
        <v>0</v>
      </c>
      <c r="AH1355" s="48">
        <f t="shared" si="482"/>
        <v>3.6519999999995903E-2</v>
      </c>
      <c r="AI1355" s="48" t="str">
        <f t="shared" si="464"/>
        <v/>
      </c>
      <c r="AJ1355" s="48" t="str">
        <f t="shared" si="465"/>
        <v/>
      </c>
      <c r="AK1355" s="52" t="str">
        <f t="shared" si="466"/>
        <v/>
      </c>
      <c r="AL1355" s="52" t="str">
        <f t="shared" si="467"/>
        <v/>
      </c>
      <c r="AM1355" s="48" t="str">
        <f t="shared" si="468"/>
        <v/>
      </c>
      <c r="AN1355" s="48" t="str">
        <f t="shared" si="469"/>
        <v/>
      </c>
      <c r="AP1355" s="18" t="str">
        <f t="shared" si="470"/>
        <v/>
      </c>
      <c r="AQ1355" s="18" t="str">
        <f t="shared" si="471"/>
        <v/>
      </c>
      <c r="AR1355" s="18">
        <v>3.6519999999999997E-2</v>
      </c>
      <c r="AS1355" s="18">
        <f>IF(AF!$D$27="Todos",1,IF(M1355=AF!$D$27,1,0))</f>
        <v>1</v>
      </c>
      <c r="AT1355" s="53">
        <f>IF(AND(E1355=AF!$D$6,OR(LT!M1355=AF!$D$27,AF!$D$27="Todos"),OR(AP1355=AF!$E$8,AQ1355=AF!$E$8)),AR1355+AS1355,0)</f>
        <v>0</v>
      </c>
      <c r="AU1355" s="18" t="str">
        <f t="shared" si="472"/>
        <v/>
      </c>
      <c r="AV1355" s="54" t="str">
        <f t="shared" si="473"/>
        <v/>
      </c>
      <c r="AW1355" s="54" t="str">
        <f t="shared" si="474"/>
        <v/>
      </c>
      <c r="AX1355" s="18" t="str">
        <f t="shared" si="475"/>
        <v/>
      </c>
      <c r="AY1355" s="18" t="str">
        <f t="shared" si="476"/>
        <v/>
      </c>
      <c r="BA1355" s="18">
        <f>IF($E1355=AF!$D$6,IF($M1355="Concluída no prazo",2,IF($M1355="Concluída com atraso",1,0)),0)</f>
        <v>0</v>
      </c>
      <c r="BB1355" s="18">
        <f>IF($E1355=AF!$D$6,IF($M1355="Atrasada",2,IF($M1355="Concluída com atraso",1,0)),0)</f>
        <v>0</v>
      </c>
      <c r="BC1355" s="18">
        <v>1.349E-2</v>
      </c>
      <c r="BD1355" s="18">
        <f t="shared" si="483"/>
        <v>1.349E-2</v>
      </c>
      <c r="BE1355" s="18">
        <f t="shared" si="483"/>
        <v>1.349E-2</v>
      </c>
      <c r="BF1355" s="18" t="str">
        <f t="shared" si="477"/>
        <v/>
      </c>
      <c r="BN1355" s="18" t="str">
        <f t="shared" si="478"/>
        <v>s</v>
      </c>
    </row>
    <row r="1356" spans="3:66" ht="50.1" customHeight="1" thickTop="1" thickBot="1" x14ac:dyDescent="0.3">
      <c r="C1356" s="46"/>
      <c r="D1356" s="46"/>
      <c r="E1356" s="46"/>
      <c r="F1356" s="122"/>
      <c r="G1356" s="122"/>
      <c r="H1356" s="78" t="str">
        <f t="shared" si="479"/>
        <v/>
      </c>
      <c r="I1356" s="78" t="str">
        <f t="shared" si="480"/>
        <v/>
      </c>
      <c r="J1356" s="16"/>
      <c r="K1356" s="46" t="str">
        <f t="shared" si="481"/>
        <v/>
      </c>
      <c r="L1356" s="16"/>
      <c r="M1356" s="16"/>
      <c r="N1356" s="46"/>
      <c r="O1356" s="47" t="str">
        <f t="shared" si="484"/>
        <v/>
      </c>
      <c r="P1356" s="47"/>
      <c r="Q1356" s="48" t="str">
        <f>IFERROR(VLOOKUP(E1356,Funcionários!$C$8:$E$207,3,FALSE),"")</f>
        <v/>
      </c>
      <c r="R1356" s="47"/>
      <c r="S1356" s="49" t="str">
        <f t="shared" si="485"/>
        <v/>
      </c>
      <c r="T1356" s="49">
        <v>1.35E-2</v>
      </c>
      <c r="U1356" s="48" t="str">
        <f>IF(Funcionários!C1357=0,"",Funcionários!C1357)</f>
        <v/>
      </c>
      <c r="V1356" s="50">
        <f>IF(U1356="",0,IF(COUNTIFS($E$7:$E$3006,U1356,$I$7:$I$3006,'RC'!$E$6)=0,0,COUNTIFS($M$7:$M$3006,"Concluída no prazo",$E$7:$E$3006,U1356,$I$7:$I$3006,'RC'!$E$6)/COUNTIFS($E$7:$E$3006,U1356,$I$7:$I$3006,'RC'!$E$6)))</f>
        <v>0</v>
      </c>
      <c r="W1356" s="49">
        <f>SUMIFS($J$7:$J$3006,$E$7:$E$3006,U1356,$I$7:$I$3006,'RC'!$E$6)+SUMIFS($L$7:$L$3006,$E$7:$E$3006,U1356,$I$7:$I$3006,'RC'!$E$6)</f>
        <v>0</v>
      </c>
      <c r="X1356" s="48">
        <f>COUNTIFS($E$7:$E$3006,U1356,$I$7:$I$3006,'RC'!$E$6)</f>
        <v>0</v>
      </c>
      <c r="Y1356" s="48"/>
      <c r="Z1356" s="51" t="str">
        <f>IF(AQ1356='RC'!$E$6,AC1356*1000+AD1356,"")</f>
        <v/>
      </c>
      <c r="AA1356" s="51" t="str">
        <f>IF(AB1356="","",IF(AQ1356='RC'!$E$6,AC1356*1000-AD1356,""))</f>
        <v/>
      </c>
      <c r="AB1356" s="48" t="str">
        <f>IFERROR(VLOOKUP(E1356,Funcionários!$C$8:$E$207,3,FALSE),"")</f>
        <v/>
      </c>
      <c r="AC1356" s="50" t="str">
        <f>IF(AB1356="","",IF(COUNTIFS($AB$7:$AB$3006,AB1356,$AQ$7:$AQ$3006,'RC'!$E$6)=0,"",COUNTIFS($M$7:$M$3006,"Concluída no prazo",$AB$7:$AB$3006,AB1356,$AQ$7:$AQ$3006,'RC'!$E$6)/COUNTIFS($AB$7:$AB$3006,AB1356,$AQ$7:$AQ$3006,'RC'!$E$6)))</f>
        <v/>
      </c>
      <c r="AD1356" s="48">
        <f>SUMIF($AQ$7:$AQ$3006,'RC'!$E$6,$J$7:$J$3006)+SUMIF($AQ$7:$AQ$3006,'RC'!$E$6,$L$7:$L$3006)</f>
        <v>21</v>
      </c>
      <c r="AF1356" s="48">
        <v>3.65099999999959E-2</v>
      </c>
      <c r="AG1356" s="48">
        <f>IF(OR(AQ1356="",AQ1356&lt;&gt;'RC'!$E$6,AB1356&lt;&gt;'RC'!$D$21),0,1)</f>
        <v>0</v>
      </c>
      <c r="AH1356" s="48">
        <f t="shared" si="482"/>
        <v>3.65099999999959E-2</v>
      </c>
      <c r="AI1356" s="48" t="str">
        <f t="shared" si="464"/>
        <v/>
      </c>
      <c r="AJ1356" s="48" t="str">
        <f t="shared" si="465"/>
        <v/>
      </c>
      <c r="AK1356" s="52" t="str">
        <f t="shared" si="466"/>
        <v/>
      </c>
      <c r="AL1356" s="52" t="str">
        <f t="shared" si="467"/>
        <v/>
      </c>
      <c r="AM1356" s="48" t="str">
        <f t="shared" si="468"/>
        <v/>
      </c>
      <c r="AN1356" s="48" t="str">
        <f t="shared" si="469"/>
        <v/>
      </c>
      <c r="AP1356" s="18" t="str">
        <f t="shared" si="470"/>
        <v/>
      </c>
      <c r="AQ1356" s="18" t="str">
        <f t="shared" si="471"/>
        <v/>
      </c>
      <c r="AR1356" s="18">
        <v>3.6510000000000001E-2</v>
      </c>
      <c r="AS1356" s="18">
        <f>IF(AF!$D$27="Todos",1,IF(M1356=AF!$D$27,1,0))</f>
        <v>1</v>
      </c>
      <c r="AT1356" s="53">
        <f>IF(AND(E1356=AF!$D$6,OR(LT!M1356=AF!$D$27,AF!$D$27="Todos"),OR(AP1356=AF!$E$8,AQ1356=AF!$E$8)),AR1356+AS1356,0)</f>
        <v>0</v>
      </c>
      <c r="AU1356" s="18" t="str">
        <f t="shared" si="472"/>
        <v/>
      </c>
      <c r="AV1356" s="54" t="str">
        <f t="shared" si="473"/>
        <v/>
      </c>
      <c r="AW1356" s="54" t="str">
        <f t="shared" si="474"/>
        <v/>
      </c>
      <c r="AX1356" s="18" t="str">
        <f t="shared" si="475"/>
        <v/>
      </c>
      <c r="AY1356" s="18" t="str">
        <f t="shared" si="476"/>
        <v/>
      </c>
      <c r="BA1356" s="18">
        <f>IF($E1356=AF!$D$6,IF($M1356="Concluída no prazo",2,IF($M1356="Concluída com atraso",1,0)),0)</f>
        <v>0</v>
      </c>
      <c r="BB1356" s="18">
        <f>IF($E1356=AF!$D$6,IF($M1356="Atrasada",2,IF($M1356="Concluída com atraso",1,0)),0)</f>
        <v>0</v>
      </c>
      <c r="BC1356" s="18">
        <v>1.35E-2</v>
      </c>
      <c r="BD1356" s="18">
        <f t="shared" si="483"/>
        <v>1.35E-2</v>
      </c>
      <c r="BE1356" s="18">
        <f t="shared" si="483"/>
        <v>1.35E-2</v>
      </c>
      <c r="BF1356" s="18" t="str">
        <f t="shared" si="477"/>
        <v/>
      </c>
      <c r="BN1356" s="18" t="str">
        <f t="shared" si="478"/>
        <v>s</v>
      </c>
    </row>
    <row r="1357" spans="3:66" ht="50.1" customHeight="1" thickTop="1" thickBot="1" x14ac:dyDescent="0.3">
      <c r="C1357" s="46"/>
      <c r="D1357" s="46"/>
      <c r="E1357" s="46"/>
      <c r="F1357" s="122"/>
      <c r="G1357" s="122"/>
      <c r="H1357" s="78" t="str">
        <f t="shared" si="479"/>
        <v/>
      </c>
      <c r="I1357" s="78" t="str">
        <f t="shared" si="480"/>
        <v/>
      </c>
      <c r="J1357" s="16"/>
      <c r="K1357" s="46" t="str">
        <f t="shared" si="481"/>
        <v/>
      </c>
      <c r="L1357" s="16"/>
      <c r="M1357" s="16"/>
      <c r="N1357" s="46"/>
      <c r="O1357" s="47" t="str">
        <f t="shared" si="484"/>
        <v/>
      </c>
      <c r="P1357" s="47"/>
      <c r="Q1357" s="48" t="str">
        <f>IFERROR(VLOOKUP(E1357,Funcionários!$C$8:$E$207,3,FALSE),"")</f>
        <v/>
      </c>
      <c r="R1357" s="47"/>
      <c r="S1357" s="49" t="str">
        <f t="shared" si="485"/>
        <v/>
      </c>
      <c r="T1357" s="49">
        <v>1.3509999999999999E-2</v>
      </c>
      <c r="U1357" s="48" t="str">
        <f>IF(Funcionários!C1358=0,"",Funcionários!C1358)</f>
        <v/>
      </c>
      <c r="V1357" s="50">
        <f>IF(U1357="",0,IF(COUNTIFS($E$7:$E$3006,U1357,$I$7:$I$3006,'RC'!$E$6)=0,0,COUNTIFS($M$7:$M$3006,"Concluída no prazo",$E$7:$E$3006,U1357,$I$7:$I$3006,'RC'!$E$6)/COUNTIFS($E$7:$E$3006,U1357,$I$7:$I$3006,'RC'!$E$6)))</f>
        <v>0</v>
      </c>
      <c r="W1357" s="49">
        <f>SUMIFS($J$7:$J$3006,$E$7:$E$3006,U1357,$I$7:$I$3006,'RC'!$E$6)+SUMIFS($L$7:$L$3006,$E$7:$E$3006,U1357,$I$7:$I$3006,'RC'!$E$6)</f>
        <v>0</v>
      </c>
      <c r="X1357" s="48">
        <f>COUNTIFS($E$7:$E$3006,U1357,$I$7:$I$3006,'RC'!$E$6)</f>
        <v>0</v>
      </c>
      <c r="Y1357" s="48"/>
      <c r="Z1357" s="51" t="str">
        <f>IF(AQ1357='RC'!$E$6,AC1357*1000+AD1357,"")</f>
        <v/>
      </c>
      <c r="AA1357" s="51" t="str">
        <f>IF(AB1357="","",IF(AQ1357='RC'!$E$6,AC1357*1000-AD1357,""))</f>
        <v/>
      </c>
      <c r="AB1357" s="48" t="str">
        <f>IFERROR(VLOOKUP(E1357,Funcionários!$C$8:$E$207,3,FALSE),"")</f>
        <v/>
      </c>
      <c r="AC1357" s="50" t="str">
        <f>IF(AB1357="","",IF(COUNTIFS($AB$7:$AB$3006,AB1357,$AQ$7:$AQ$3006,'RC'!$E$6)=0,"",COUNTIFS($M$7:$M$3006,"Concluída no prazo",$AB$7:$AB$3006,AB1357,$AQ$7:$AQ$3006,'RC'!$E$6)/COUNTIFS($AB$7:$AB$3006,AB1357,$AQ$7:$AQ$3006,'RC'!$E$6)))</f>
        <v/>
      </c>
      <c r="AD1357" s="48">
        <f>SUMIF($AQ$7:$AQ$3006,'RC'!$E$6,$J$7:$J$3006)+SUMIF($AQ$7:$AQ$3006,'RC'!$E$6,$L$7:$L$3006)</f>
        <v>21</v>
      </c>
      <c r="AF1357" s="48">
        <v>3.6499999999995897E-2</v>
      </c>
      <c r="AG1357" s="48">
        <f>IF(OR(AQ1357="",AQ1357&lt;&gt;'RC'!$E$6,AB1357&lt;&gt;'RC'!$D$21),0,1)</f>
        <v>0</v>
      </c>
      <c r="AH1357" s="48">
        <f t="shared" si="482"/>
        <v>3.6499999999995897E-2</v>
      </c>
      <c r="AI1357" s="48" t="str">
        <f t="shared" si="464"/>
        <v/>
      </c>
      <c r="AJ1357" s="48" t="str">
        <f t="shared" si="465"/>
        <v/>
      </c>
      <c r="AK1357" s="52" t="str">
        <f t="shared" si="466"/>
        <v/>
      </c>
      <c r="AL1357" s="52" t="str">
        <f t="shared" si="467"/>
        <v/>
      </c>
      <c r="AM1357" s="48" t="str">
        <f t="shared" si="468"/>
        <v/>
      </c>
      <c r="AN1357" s="48" t="str">
        <f t="shared" si="469"/>
        <v/>
      </c>
      <c r="AP1357" s="18" t="str">
        <f t="shared" si="470"/>
        <v/>
      </c>
      <c r="AQ1357" s="18" t="str">
        <f t="shared" si="471"/>
        <v/>
      </c>
      <c r="AR1357" s="18">
        <v>3.6499999999999998E-2</v>
      </c>
      <c r="AS1357" s="18">
        <f>IF(AF!$D$27="Todos",1,IF(M1357=AF!$D$27,1,0))</f>
        <v>1</v>
      </c>
      <c r="AT1357" s="53">
        <f>IF(AND(E1357=AF!$D$6,OR(LT!M1357=AF!$D$27,AF!$D$27="Todos"),OR(AP1357=AF!$E$8,AQ1357=AF!$E$8)),AR1357+AS1357,0)</f>
        <v>0</v>
      </c>
      <c r="AU1357" s="18" t="str">
        <f t="shared" si="472"/>
        <v/>
      </c>
      <c r="AV1357" s="54" t="str">
        <f t="shared" si="473"/>
        <v/>
      </c>
      <c r="AW1357" s="54" t="str">
        <f t="shared" si="474"/>
        <v/>
      </c>
      <c r="AX1357" s="18" t="str">
        <f t="shared" si="475"/>
        <v/>
      </c>
      <c r="AY1357" s="18" t="str">
        <f t="shared" si="476"/>
        <v/>
      </c>
      <c r="BA1357" s="18">
        <f>IF($E1357=AF!$D$6,IF($M1357="Concluída no prazo",2,IF($M1357="Concluída com atraso",1,0)),0)</f>
        <v>0</v>
      </c>
      <c r="BB1357" s="18">
        <f>IF($E1357=AF!$D$6,IF($M1357="Atrasada",2,IF($M1357="Concluída com atraso",1,0)),0)</f>
        <v>0</v>
      </c>
      <c r="BC1357" s="18">
        <v>1.3509999999999999E-2</v>
      </c>
      <c r="BD1357" s="18">
        <f t="shared" si="483"/>
        <v>1.3509999999999999E-2</v>
      </c>
      <c r="BE1357" s="18">
        <f t="shared" si="483"/>
        <v>1.3509999999999999E-2</v>
      </c>
      <c r="BF1357" s="18" t="str">
        <f t="shared" si="477"/>
        <v/>
      </c>
      <c r="BN1357" s="18" t="str">
        <f t="shared" si="478"/>
        <v>s</v>
      </c>
    </row>
    <row r="1358" spans="3:66" ht="50.1" customHeight="1" thickTop="1" thickBot="1" x14ac:dyDescent="0.3">
      <c r="C1358" s="46"/>
      <c r="D1358" s="46"/>
      <c r="E1358" s="46"/>
      <c r="F1358" s="122"/>
      <c r="G1358" s="122"/>
      <c r="H1358" s="78" t="str">
        <f t="shared" si="479"/>
        <v/>
      </c>
      <c r="I1358" s="78" t="str">
        <f t="shared" si="480"/>
        <v/>
      </c>
      <c r="J1358" s="16"/>
      <c r="K1358" s="46" t="str">
        <f t="shared" si="481"/>
        <v/>
      </c>
      <c r="L1358" s="16"/>
      <c r="M1358" s="16"/>
      <c r="N1358" s="46"/>
      <c r="O1358" s="47" t="str">
        <f t="shared" si="484"/>
        <v/>
      </c>
      <c r="P1358" s="47"/>
      <c r="Q1358" s="48" t="str">
        <f>IFERROR(VLOOKUP(E1358,Funcionários!$C$8:$E$207,3,FALSE),"")</f>
        <v/>
      </c>
      <c r="R1358" s="47"/>
      <c r="S1358" s="49" t="str">
        <f t="shared" si="485"/>
        <v/>
      </c>
      <c r="T1358" s="49">
        <v>1.3520000000000001E-2</v>
      </c>
      <c r="U1358" s="48" t="str">
        <f>IF(Funcionários!C1359=0,"",Funcionários!C1359)</f>
        <v/>
      </c>
      <c r="V1358" s="50">
        <f>IF(U1358="",0,IF(COUNTIFS($E$7:$E$3006,U1358,$I$7:$I$3006,'RC'!$E$6)=0,0,COUNTIFS($M$7:$M$3006,"Concluída no prazo",$E$7:$E$3006,U1358,$I$7:$I$3006,'RC'!$E$6)/COUNTIFS($E$7:$E$3006,U1358,$I$7:$I$3006,'RC'!$E$6)))</f>
        <v>0</v>
      </c>
      <c r="W1358" s="49">
        <f>SUMIFS($J$7:$J$3006,$E$7:$E$3006,U1358,$I$7:$I$3006,'RC'!$E$6)+SUMIFS($L$7:$L$3006,$E$7:$E$3006,U1358,$I$7:$I$3006,'RC'!$E$6)</f>
        <v>0</v>
      </c>
      <c r="X1358" s="48">
        <f>COUNTIFS($E$7:$E$3006,U1358,$I$7:$I$3006,'RC'!$E$6)</f>
        <v>0</v>
      </c>
      <c r="Y1358" s="48"/>
      <c r="Z1358" s="51" t="str">
        <f>IF(AQ1358='RC'!$E$6,AC1358*1000+AD1358,"")</f>
        <v/>
      </c>
      <c r="AA1358" s="51" t="str">
        <f>IF(AB1358="","",IF(AQ1358='RC'!$E$6,AC1358*1000-AD1358,""))</f>
        <v/>
      </c>
      <c r="AB1358" s="48" t="str">
        <f>IFERROR(VLOOKUP(E1358,Funcionários!$C$8:$E$207,3,FALSE),"")</f>
        <v/>
      </c>
      <c r="AC1358" s="50" t="str">
        <f>IF(AB1358="","",IF(COUNTIFS($AB$7:$AB$3006,AB1358,$AQ$7:$AQ$3006,'RC'!$E$6)=0,"",COUNTIFS($M$7:$M$3006,"Concluída no prazo",$AB$7:$AB$3006,AB1358,$AQ$7:$AQ$3006,'RC'!$E$6)/COUNTIFS($AB$7:$AB$3006,AB1358,$AQ$7:$AQ$3006,'RC'!$E$6)))</f>
        <v/>
      </c>
      <c r="AD1358" s="48">
        <f>SUMIF($AQ$7:$AQ$3006,'RC'!$E$6,$J$7:$J$3006)+SUMIF($AQ$7:$AQ$3006,'RC'!$E$6,$L$7:$L$3006)</f>
        <v>21</v>
      </c>
      <c r="AF1358" s="48">
        <v>3.6489999999995901E-2</v>
      </c>
      <c r="AG1358" s="48">
        <f>IF(OR(AQ1358="",AQ1358&lt;&gt;'RC'!$E$6,AB1358&lt;&gt;'RC'!$D$21),0,1)</f>
        <v>0</v>
      </c>
      <c r="AH1358" s="48">
        <f t="shared" si="482"/>
        <v>3.6489999999995901E-2</v>
      </c>
      <c r="AI1358" s="48" t="str">
        <f t="shared" si="464"/>
        <v/>
      </c>
      <c r="AJ1358" s="48" t="str">
        <f t="shared" si="465"/>
        <v/>
      </c>
      <c r="AK1358" s="52" t="str">
        <f t="shared" si="466"/>
        <v/>
      </c>
      <c r="AL1358" s="52" t="str">
        <f t="shared" si="467"/>
        <v/>
      </c>
      <c r="AM1358" s="48" t="str">
        <f t="shared" si="468"/>
        <v/>
      </c>
      <c r="AN1358" s="48" t="str">
        <f t="shared" si="469"/>
        <v/>
      </c>
      <c r="AP1358" s="18" t="str">
        <f t="shared" si="470"/>
        <v/>
      </c>
      <c r="AQ1358" s="18" t="str">
        <f t="shared" si="471"/>
        <v/>
      </c>
      <c r="AR1358" s="18">
        <v>3.6490000000000002E-2</v>
      </c>
      <c r="AS1358" s="18">
        <f>IF(AF!$D$27="Todos",1,IF(M1358=AF!$D$27,1,0))</f>
        <v>1</v>
      </c>
      <c r="AT1358" s="53">
        <f>IF(AND(E1358=AF!$D$6,OR(LT!M1358=AF!$D$27,AF!$D$27="Todos"),OR(AP1358=AF!$E$8,AQ1358=AF!$E$8)),AR1358+AS1358,0)</f>
        <v>0</v>
      </c>
      <c r="AU1358" s="18" t="str">
        <f t="shared" si="472"/>
        <v/>
      </c>
      <c r="AV1358" s="54" t="str">
        <f t="shared" si="473"/>
        <v/>
      </c>
      <c r="AW1358" s="54" t="str">
        <f t="shared" si="474"/>
        <v/>
      </c>
      <c r="AX1358" s="18" t="str">
        <f t="shared" si="475"/>
        <v/>
      </c>
      <c r="AY1358" s="18" t="str">
        <f t="shared" si="476"/>
        <v/>
      </c>
      <c r="BA1358" s="18">
        <f>IF($E1358=AF!$D$6,IF($M1358="Concluída no prazo",2,IF($M1358="Concluída com atraso",1,0)),0)</f>
        <v>0</v>
      </c>
      <c r="BB1358" s="18">
        <f>IF($E1358=AF!$D$6,IF($M1358="Atrasada",2,IF($M1358="Concluída com atraso",1,0)),0)</f>
        <v>0</v>
      </c>
      <c r="BC1358" s="18">
        <v>1.3520000000000001E-2</v>
      </c>
      <c r="BD1358" s="18">
        <f t="shared" si="483"/>
        <v>1.3520000000000001E-2</v>
      </c>
      <c r="BE1358" s="18">
        <f t="shared" si="483"/>
        <v>1.3520000000000001E-2</v>
      </c>
      <c r="BF1358" s="18" t="str">
        <f t="shared" si="477"/>
        <v/>
      </c>
      <c r="BN1358" s="18" t="str">
        <f t="shared" si="478"/>
        <v>s</v>
      </c>
    </row>
    <row r="1359" spans="3:66" ht="50.1" customHeight="1" thickTop="1" thickBot="1" x14ac:dyDescent="0.3">
      <c r="C1359" s="46"/>
      <c r="D1359" s="46"/>
      <c r="E1359" s="46"/>
      <c r="F1359" s="122"/>
      <c r="G1359" s="122"/>
      <c r="H1359" s="78" t="str">
        <f t="shared" si="479"/>
        <v/>
      </c>
      <c r="I1359" s="78" t="str">
        <f t="shared" si="480"/>
        <v/>
      </c>
      <c r="J1359" s="16"/>
      <c r="K1359" s="46" t="str">
        <f t="shared" si="481"/>
        <v/>
      </c>
      <c r="L1359" s="16"/>
      <c r="M1359" s="16"/>
      <c r="N1359" s="46"/>
      <c r="O1359" s="47" t="str">
        <f t="shared" si="484"/>
        <v/>
      </c>
      <c r="P1359" s="47"/>
      <c r="Q1359" s="48" t="str">
        <f>IFERROR(VLOOKUP(E1359,Funcionários!$C$8:$E$207,3,FALSE),"")</f>
        <v/>
      </c>
      <c r="R1359" s="47"/>
      <c r="S1359" s="49" t="str">
        <f t="shared" si="485"/>
        <v/>
      </c>
      <c r="T1359" s="49">
        <v>1.353E-2</v>
      </c>
      <c r="U1359" s="48" t="str">
        <f>IF(Funcionários!C1360=0,"",Funcionários!C1360)</f>
        <v/>
      </c>
      <c r="V1359" s="50">
        <f>IF(U1359="",0,IF(COUNTIFS($E$7:$E$3006,U1359,$I$7:$I$3006,'RC'!$E$6)=0,0,COUNTIFS($M$7:$M$3006,"Concluída no prazo",$E$7:$E$3006,U1359,$I$7:$I$3006,'RC'!$E$6)/COUNTIFS($E$7:$E$3006,U1359,$I$7:$I$3006,'RC'!$E$6)))</f>
        <v>0</v>
      </c>
      <c r="W1359" s="49">
        <f>SUMIFS($J$7:$J$3006,$E$7:$E$3006,U1359,$I$7:$I$3006,'RC'!$E$6)+SUMIFS($L$7:$L$3006,$E$7:$E$3006,U1359,$I$7:$I$3006,'RC'!$E$6)</f>
        <v>0</v>
      </c>
      <c r="X1359" s="48">
        <f>COUNTIFS($E$7:$E$3006,U1359,$I$7:$I$3006,'RC'!$E$6)</f>
        <v>0</v>
      </c>
      <c r="Y1359" s="48"/>
      <c r="Z1359" s="51" t="str">
        <f>IF(AQ1359='RC'!$E$6,AC1359*1000+AD1359,"")</f>
        <v/>
      </c>
      <c r="AA1359" s="51" t="str">
        <f>IF(AB1359="","",IF(AQ1359='RC'!$E$6,AC1359*1000-AD1359,""))</f>
        <v/>
      </c>
      <c r="AB1359" s="48" t="str">
        <f>IFERROR(VLOOKUP(E1359,Funcionários!$C$8:$E$207,3,FALSE),"")</f>
        <v/>
      </c>
      <c r="AC1359" s="50" t="str">
        <f>IF(AB1359="","",IF(COUNTIFS($AB$7:$AB$3006,AB1359,$AQ$7:$AQ$3006,'RC'!$E$6)=0,"",COUNTIFS($M$7:$M$3006,"Concluída no prazo",$AB$7:$AB$3006,AB1359,$AQ$7:$AQ$3006,'RC'!$E$6)/COUNTIFS($AB$7:$AB$3006,AB1359,$AQ$7:$AQ$3006,'RC'!$E$6)))</f>
        <v/>
      </c>
      <c r="AD1359" s="48">
        <f>SUMIF($AQ$7:$AQ$3006,'RC'!$E$6,$J$7:$J$3006)+SUMIF($AQ$7:$AQ$3006,'RC'!$E$6,$L$7:$L$3006)</f>
        <v>21</v>
      </c>
      <c r="AF1359" s="48">
        <v>3.6479999999995898E-2</v>
      </c>
      <c r="AG1359" s="48">
        <f>IF(OR(AQ1359="",AQ1359&lt;&gt;'RC'!$E$6,AB1359&lt;&gt;'RC'!$D$21),0,1)</f>
        <v>0</v>
      </c>
      <c r="AH1359" s="48">
        <f t="shared" si="482"/>
        <v>3.6479999999995898E-2</v>
      </c>
      <c r="AI1359" s="48" t="str">
        <f t="shared" si="464"/>
        <v/>
      </c>
      <c r="AJ1359" s="48" t="str">
        <f t="shared" si="465"/>
        <v/>
      </c>
      <c r="AK1359" s="52" t="str">
        <f t="shared" si="466"/>
        <v/>
      </c>
      <c r="AL1359" s="52" t="str">
        <f t="shared" si="467"/>
        <v/>
      </c>
      <c r="AM1359" s="48" t="str">
        <f t="shared" si="468"/>
        <v/>
      </c>
      <c r="AN1359" s="48" t="str">
        <f t="shared" si="469"/>
        <v/>
      </c>
      <c r="AP1359" s="18" t="str">
        <f t="shared" si="470"/>
        <v/>
      </c>
      <c r="AQ1359" s="18" t="str">
        <f t="shared" si="471"/>
        <v/>
      </c>
      <c r="AR1359" s="18">
        <v>3.6479999999999999E-2</v>
      </c>
      <c r="AS1359" s="18">
        <f>IF(AF!$D$27="Todos",1,IF(M1359=AF!$D$27,1,0))</f>
        <v>1</v>
      </c>
      <c r="AT1359" s="53">
        <f>IF(AND(E1359=AF!$D$6,OR(LT!M1359=AF!$D$27,AF!$D$27="Todos"),OR(AP1359=AF!$E$8,AQ1359=AF!$E$8)),AR1359+AS1359,0)</f>
        <v>0</v>
      </c>
      <c r="AU1359" s="18" t="str">
        <f t="shared" si="472"/>
        <v/>
      </c>
      <c r="AV1359" s="54" t="str">
        <f t="shared" si="473"/>
        <v/>
      </c>
      <c r="AW1359" s="54" t="str">
        <f t="shared" si="474"/>
        <v/>
      </c>
      <c r="AX1359" s="18" t="str">
        <f t="shared" si="475"/>
        <v/>
      </c>
      <c r="AY1359" s="18" t="str">
        <f t="shared" si="476"/>
        <v/>
      </c>
      <c r="BA1359" s="18">
        <f>IF($E1359=AF!$D$6,IF($M1359="Concluída no prazo",2,IF($M1359="Concluída com atraso",1,0)),0)</f>
        <v>0</v>
      </c>
      <c r="BB1359" s="18">
        <f>IF($E1359=AF!$D$6,IF($M1359="Atrasada",2,IF($M1359="Concluída com atraso",1,0)),0)</f>
        <v>0</v>
      </c>
      <c r="BC1359" s="18">
        <v>1.353E-2</v>
      </c>
      <c r="BD1359" s="18">
        <f t="shared" si="483"/>
        <v>1.353E-2</v>
      </c>
      <c r="BE1359" s="18">
        <f t="shared" si="483"/>
        <v>1.353E-2</v>
      </c>
      <c r="BF1359" s="18" t="str">
        <f t="shared" si="477"/>
        <v/>
      </c>
      <c r="BN1359" s="18" t="str">
        <f t="shared" si="478"/>
        <v>s</v>
      </c>
    </row>
    <row r="1360" spans="3:66" ht="50.1" customHeight="1" thickTop="1" thickBot="1" x14ac:dyDescent="0.3">
      <c r="C1360" s="46"/>
      <c r="D1360" s="46"/>
      <c r="E1360" s="46"/>
      <c r="F1360" s="122"/>
      <c r="G1360" s="122"/>
      <c r="H1360" s="78" t="str">
        <f t="shared" si="479"/>
        <v/>
      </c>
      <c r="I1360" s="78" t="str">
        <f t="shared" si="480"/>
        <v/>
      </c>
      <c r="J1360" s="16"/>
      <c r="K1360" s="46" t="str">
        <f t="shared" si="481"/>
        <v/>
      </c>
      <c r="L1360" s="16"/>
      <c r="M1360" s="16"/>
      <c r="N1360" s="46"/>
      <c r="O1360" s="47" t="str">
        <f t="shared" si="484"/>
        <v/>
      </c>
      <c r="P1360" s="47"/>
      <c r="Q1360" s="48" t="str">
        <f>IFERROR(VLOOKUP(E1360,Funcionários!$C$8:$E$207,3,FALSE),"")</f>
        <v/>
      </c>
      <c r="R1360" s="47"/>
      <c r="S1360" s="49" t="str">
        <f t="shared" si="485"/>
        <v/>
      </c>
      <c r="T1360" s="49">
        <v>1.354E-2</v>
      </c>
      <c r="U1360" s="48" t="str">
        <f>IF(Funcionários!C1361=0,"",Funcionários!C1361)</f>
        <v/>
      </c>
      <c r="V1360" s="50">
        <f>IF(U1360="",0,IF(COUNTIFS($E$7:$E$3006,U1360,$I$7:$I$3006,'RC'!$E$6)=0,0,COUNTIFS($M$7:$M$3006,"Concluída no prazo",$E$7:$E$3006,U1360,$I$7:$I$3006,'RC'!$E$6)/COUNTIFS($E$7:$E$3006,U1360,$I$7:$I$3006,'RC'!$E$6)))</f>
        <v>0</v>
      </c>
      <c r="W1360" s="49">
        <f>SUMIFS($J$7:$J$3006,$E$7:$E$3006,U1360,$I$7:$I$3006,'RC'!$E$6)+SUMIFS($L$7:$L$3006,$E$7:$E$3006,U1360,$I$7:$I$3006,'RC'!$E$6)</f>
        <v>0</v>
      </c>
      <c r="X1360" s="48">
        <f>COUNTIFS($E$7:$E$3006,U1360,$I$7:$I$3006,'RC'!$E$6)</f>
        <v>0</v>
      </c>
      <c r="Y1360" s="48"/>
      <c r="Z1360" s="51" t="str">
        <f>IF(AQ1360='RC'!$E$6,AC1360*1000+AD1360,"")</f>
        <v/>
      </c>
      <c r="AA1360" s="51" t="str">
        <f>IF(AB1360="","",IF(AQ1360='RC'!$E$6,AC1360*1000-AD1360,""))</f>
        <v/>
      </c>
      <c r="AB1360" s="48" t="str">
        <f>IFERROR(VLOOKUP(E1360,Funcionários!$C$8:$E$207,3,FALSE),"")</f>
        <v/>
      </c>
      <c r="AC1360" s="50" t="str">
        <f>IF(AB1360="","",IF(COUNTIFS($AB$7:$AB$3006,AB1360,$AQ$7:$AQ$3006,'RC'!$E$6)=0,"",COUNTIFS($M$7:$M$3006,"Concluída no prazo",$AB$7:$AB$3006,AB1360,$AQ$7:$AQ$3006,'RC'!$E$6)/COUNTIFS($AB$7:$AB$3006,AB1360,$AQ$7:$AQ$3006,'RC'!$E$6)))</f>
        <v/>
      </c>
      <c r="AD1360" s="48">
        <f>SUMIF($AQ$7:$AQ$3006,'RC'!$E$6,$J$7:$J$3006)+SUMIF($AQ$7:$AQ$3006,'RC'!$E$6,$L$7:$L$3006)</f>
        <v>21</v>
      </c>
      <c r="AF1360" s="48">
        <v>3.6469999999995902E-2</v>
      </c>
      <c r="AG1360" s="48">
        <f>IF(OR(AQ1360="",AQ1360&lt;&gt;'RC'!$E$6,AB1360&lt;&gt;'RC'!$D$21),0,1)</f>
        <v>0</v>
      </c>
      <c r="AH1360" s="48">
        <f t="shared" si="482"/>
        <v>3.6469999999995902E-2</v>
      </c>
      <c r="AI1360" s="48" t="str">
        <f t="shared" si="464"/>
        <v/>
      </c>
      <c r="AJ1360" s="48" t="str">
        <f t="shared" si="465"/>
        <v/>
      </c>
      <c r="AK1360" s="52" t="str">
        <f t="shared" si="466"/>
        <v/>
      </c>
      <c r="AL1360" s="52" t="str">
        <f t="shared" si="467"/>
        <v/>
      </c>
      <c r="AM1360" s="48" t="str">
        <f t="shared" si="468"/>
        <v/>
      </c>
      <c r="AN1360" s="48" t="str">
        <f t="shared" si="469"/>
        <v/>
      </c>
      <c r="AP1360" s="18" t="str">
        <f t="shared" si="470"/>
        <v/>
      </c>
      <c r="AQ1360" s="18" t="str">
        <f t="shared" si="471"/>
        <v/>
      </c>
      <c r="AR1360" s="18">
        <v>3.6470000000000002E-2</v>
      </c>
      <c r="AS1360" s="18">
        <f>IF(AF!$D$27="Todos",1,IF(M1360=AF!$D$27,1,0))</f>
        <v>1</v>
      </c>
      <c r="AT1360" s="53">
        <f>IF(AND(E1360=AF!$D$6,OR(LT!M1360=AF!$D$27,AF!$D$27="Todos"),OR(AP1360=AF!$E$8,AQ1360=AF!$E$8)),AR1360+AS1360,0)</f>
        <v>0</v>
      </c>
      <c r="AU1360" s="18" t="str">
        <f t="shared" si="472"/>
        <v/>
      </c>
      <c r="AV1360" s="54" t="str">
        <f t="shared" si="473"/>
        <v/>
      </c>
      <c r="AW1360" s="54" t="str">
        <f t="shared" si="474"/>
        <v/>
      </c>
      <c r="AX1360" s="18" t="str">
        <f t="shared" si="475"/>
        <v/>
      </c>
      <c r="AY1360" s="18" t="str">
        <f t="shared" si="476"/>
        <v/>
      </c>
      <c r="BA1360" s="18">
        <f>IF($E1360=AF!$D$6,IF($M1360="Concluída no prazo",2,IF($M1360="Concluída com atraso",1,0)),0)</f>
        <v>0</v>
      </c>
      <c r="BB1360" s="18">
        <f>IF($E1360=AF!$D$6,IF($M1360="Atrasada",2,IF($M1360="Concluída com atraso",1,0)),0)</f>
        <v>0</v>
      </c>
      <c r="BC1360" s="18">
        <v>1.354E-2</v>
      </c>
      <c r="BD1360" s="18">
        <f t="shared" si="483"/>
        <v>1.354E-2</v>
      </c>
      <c r="BE1360" s="18">
        <f t="shared" si="483"/>
        <v>1.354E-2</v>
      </c>
      <c r="BF1360" s="18" t="str">
        <f t="shared" si="477"/>
        <v/>
      </c>
      <c r="BN1360" s="18" t="str">
        <f t="shared" si="478"/>
        <v>s</v>
      </c>
    </row>
    <row r="1361" spans="3:66" ht="50.1" customHeight="1" thickTop="1" thickBot="1" x14ac:dyDescent="0.3">
      <c r="C1361" s="46"/>
      <c r="D1361" s="46"/>
      <c r="E1361" s="46"/>
      <c r="F1361" s="122"/>
      <c r="G1361" s="122"/>
      <c r="H1361" s="78" t="str">
        <f t="shared" si="479"/>
        <v/>
      </c>
      <c r="I1361" s="78" t="str">
        <f t="shared" si="480"/>
        <v/>
      </c>
      <c r="J1361" s="16"/>
      <c r="K1361" s="46" t="str">
        <f t="shared" si="481"/>
        <v/>
      </c>
      <c r="L1361" s="16"/>
      <c r="M1361" s="16"/>
      <c r="N1361" s="46"/>
      <c r="O1361" s="47" t="str">
        <f t="shared" si="484"/>
        <v/>
      </c>
      <c r="P1361" s="47"/>
      <c r="Q1361" s="48" t="str">
        <f>IFERROR(VLOOKUP(E1361,Funcionários!$C$8:$E$207,3,FALSE),"")</f>
        <v/>
      </c>
      <c r="R1361" s="47"/>
      <c r="S1361" s="49" t="str">
        <f t="shared" si="485"/>
        <v/>
      </c>
      <c r="T1361" s="49">
        <v>1.355E-2</v>
      </c>
      <c r="U1361" s="48" t="str">
        <f>IF(Funcionários!C1362=0,"",Funcionários!C1362)</f>
        <v/>
      </c>
      <c r="V1361" s="50">
        <f>IF(U1361="",0,IF(COUNTIFS($E$7:$E$3006,U1361,$I$7:$I$3006,'RC'!$E$6)=0,0,COUNTIFS($M$7:$M$3006,"Concluída no prazo",$E$7:$E$3006,U1361,$I$7:$I$3006,'RC'!$E$6)/COUNTIFS($E$7:$E$3006,U1361,$I$7:$I$3006,'RC'!$E$6)))</f>
        <v>0</v>
      </c>
      <c r="W1361" s="49">
        <f>SUMIFS($J$7:$J$3006,$E$7:$E$3006,U1361,$I$7:$I$3006,'RC'!$E$6)+SUMIFS($L$7:$L$3006,$E$7:$E$3006,U1361,$I$7:$I$3006,'RC'!$E$6)</f>
        <v>0</v>
      </c>
      <c r="X1361" s="48">
        <f>COUNTIFS($E$7:$E$3006,U1361,$I$7:$I$3006,'RC'!$E$6)</f>
        <v>0</v>
      </c>
      <c r="Y1361" s="48"/>
      <c r="Z1361" s="51" t="str">
        <f>IF(AQ1361='RC'!$E$6,AC1361*1000+AD1361,"")</f>
        <v/>
      </c>
      <c r="AA1361" s="51" t="str">
        <f>IF(AB1361="","",IF(AQ1361='RC'!$E$6,AC1361*1000-AD1361,""))</f>
        <v/>
      </c>
      <c r="AB1361" s="48" t="str">
        <f>IFERROR(VLOOKUP(E1361,Funcionários!$C$8:$E$207,3,FALSE),"")</f>
        <v/>
      </c>
      <c r="AC1361" s="50" t="str">
        <f>IF(AB1361="","",IF(COUNTIFS($AB$7:$AB$3006,AB1361,$AQ$7:$AQ$3006,'RC'!$E$6)=0,"",COUNTIFS($M$7:$M$3006,"Concluída no prazo",$AB$7:$AB$3006,AB1361,$AQ$7:$AQ$3006,'RC'!$E$6)/COUNTIFS($AB$7:$AB$3006,AB1361,$AQ$7:$AQ$3006,'RC'!$E$6)))</f>
        <v/>
      </c>
      <c r="AD1361" s="48">
        <f>SUMIF($AQ$7:$AQ$3006,'RC'!$E$6,$J$7:$J$3006)+SUMIF($AQ$7:$AQ$3006,'RC'!$E$6,$L$7:$L$3006)</f>
        <v>21</v>
      </c>
      <c r="AF1361" s="48">
        <v>3.6459999999995898E-2</v>
      </c>
      <c r="AG1361" s="48">
        <f>IF(OR(AQ1361="",AQ1361&lt;&gt;'RC'!$E$6,AB1361&lt;&gt;'RC'!$D$21),0,1)</f>
        <v>0</v>
      </c>
      <c r="AH1361" s="48">
        <f t="shared" si="482"/>
        <v>3.6459999999995898E-2</v>
      </c>
      <c r="AI1361" s="48" t="str">
        <f t="shared" si="464"/>
        <v/>
      </c>
      <c r="AJ1361" s="48" t="str">
        <f t="shared" si="465"/>
        <v/>
      </c>
      <c r="AK1361" s="52" t="str">
        <f t="shared" si="466"/>
        <v/>
      </c>
      <c r="AL1361" s="52" t="str">
        <f t="shared" si="467"/>
        <v/>
      </c>
      <c r="AM1361" s="48" t="str">
        <f t="shared" si="468"/>
        <v/>
      </c>
      <c r="AN1361" s="48" t="str">
        <f t="shared" si="469"/>
        <v/>
      </c>
      <c r="AP1361" s="18" t="str">
        <f t="shared" si="470"/>
        <v/>
      </c>
      <c r="AQ1361" s="18" t="str">
        <f t="shared" si="471"/>
        <v/>
      </c>
      <c r="AR1361" s="18">
        <v>3.6459999999999999E-2</v>
      </c>
      <c r="AS1361" s="18">
        <f>IF(AF!$D$27="Todos",1,IF(M1361=AF!$D$27,1,0))</f>
        <v>1</v>
      </c>
      <c r="AT1361" s="53">
        <f>IF(AND(E1361=AF!$D$6,OR(LT!M1361=AF!$D$27,AF!$D$27="Todos"),OR(AP1361=AF!$E$8,AQ1361=AF!$E$8)),AR1361+AS1361,0)</f>
        <v>0</v>
      </c>
      <c r="AU1361" s="18" t="str">
        <f t="shared" si="472"/>
        <v/>
      </c>
      <c r="AV1361" s="54" t="str">
        <f t="shared" si="473"/>
        <v/>
      </c>
      <c r="AW1361" s="54" t="str">
        <f t="shared" si="474"/>
        <v/>
      </c>
      <c r="AX1361" s="18" t="str">
        <f t="shared" si="475"/>
        <v/>
      </c>
      <c r="AY1361" s="18" t="str">
        <f t="shared" si="476"/>
        <v/>
      </c>
      <c r="BA1361" s="18">
        <f>IF($E1361=AF!$D$6,IF($M1361="Concluída no prazo",2,IF($M1361="Concluída com atraso",1,0)),0)</f>
        <v>0</v>
      </c>
      <c r="BB1361" s="18">
        <f>IF($E1361=AF!$D$6,IF($M1361="Atrasada",2,IF($M1361="Concluída com atraso",1,0)),0)</f>
        <v>0</v>
      </c>
      <c r="BC1361" s="18">
        <v>1.355E-2</v>
      </c>
      <c r="BD1361" s="18">
        <f t="shared" si="483"/>
        <v>1.355E-2</v>
      </c>
      <c r="BE1361" s="18">
        <f t="shared" si="483"/>
        <v>1.355E-2</v>
      </c>
      <c r="BF1361" s="18" t="str">
        <f t="shared" si="477"/>
        <v/>
      </c>
      <c r="BN1361" s="18" t="str">
        <f t="shared" si="478"/>
        <v>s</v>
      </c>
    </row>
    <row r="1362" spans="3:66" ht="50.1" customHeight="1" thickTop="1" thickBot="1" x14ac:dyDescent="0.3">
      <c r="C1362" s="46"/>
      <c r="D1362" s="46"/>
      <c r="E1362" s="46"/>
      <c r="F1362" s="122"/>
      <c r="G1362" s="122"/>
      <c r="H1362" s="78" t="str">
        <f t="shared" si="479"/>
        <v/>
      </c>
      <c r="I1362" s="78" t="str">
        <f t="shared" si="480"/>
        <v/>
      </c>
      <c r="J1362" s="16"/>
      <c r="K1362" s="46" t="str">
        <f t="shared" si="481"/>
        <v/>
      </c>
      <c r="L1362" s="16"/>
      <c r="M1362" s="16"/>
      <c r="N1362" s="46"/>
      <c r="O1362" s="47" t="str">
        <f t="shared" si="484"/>
        <v/>
      </c>
      <c r="P1362" s="47"/>
      <c r="Q1362" s="48" t="str">
        <f>IFERROR(VLOOKUP(E1362,Funcionários!$C$8:$E$207,3,FALSE),"")</f>
        <v/>
      </c>
      <c r="R1362" s="47"/>
      <c r="S1362" s="49" t="str">
        <f t="shared" si="485"/>
        <v/>
      </c>
      <c r="T1362" s="49">
        <v>1.3559999999999999E-2</v>
      </c>
      <c r="U1362" s="48" t="str">
        <f>IF(Funcionários!C1363=0,"",Funcionários!C1363)</f>
        <v/>
      </c>
      <c r="V1362" s="50">
        <f>IF(U1362="",0,IF(COUNTIFS($E$7:$E$3006,U1362,$I$7:$I$3006,'RC'!$E$6)=0,0,COUNTIFS($M$7:$M$3006,"Concluída no prazo",$E$7:$E$3006,U1362,$I$7:$I$3006,'RC'!$E$6)/COUNTIFS($E$7:$E$3006,U1362,$I$7:$I$3006,'RC'!$E$6)))</f>
        <v>0</v>
      </c>
      <c r="W1362" s="49">
        <f>SUMIFS($J$7:$J$3006,$E$7:$E$3006,U1362,$I$7:$I$3006,'RC'!$E$6)+SUMIFS($L$7:$L$3006,$E$7:$E$3006,U1362,$I$7:$I$3006,'RC'!$E$6)</f>
        <v>0</v>
      </c>
      <c r="X1362" s="48">
        <f>COUNTIFS($E$7:$E$3006,U1362,$I$7:$I$3006,'RC'!$E$6)</f>
        <v>0</v>
      </c>
      <c r="Y1362" s="48"/>
      <c r="Z1362" s="51" t="str">
        <f>IF(AQ1362='RC'!$E$6,AC1362*1000+AD1362,"")</f>
        <v/>
      </c>
      <c r="AA1362" s="51" t="str">
        <f>IF(AB1362="","",IF(AQ1362='RC'!$E$6,AC1362*1000-AD1362,""))</f>
        <v/>
      </c>
      <c r="AB1362" s="48" t="str">
        <f>IFERROR(VLOOKUP(E1362,Funcionários!$C$8:$E$207,3,FALSE),"")</f>
        <v/>
      </c>
      <c r="AC1362" s="50" t="str">
        <f>IF(AB1362="","",IF(COUNTIFS($AB$7:$AB$3006,AB1362,$AQ$7:$AQ$3006,'RC'!$E$6)=0,"",COUNTIFS($M$7:$M$3006,"Concluída no prazo",$AB$7:$AB$3006,AB1362,$AQ$7:$AQ$3006,'RC'!$E$6)/COUNTIFS($AB$7:$AB$3006,AB1362,$AQ$7:$AQ$3006,'RC'!$E$6)))</f>
        <v/>
      </c>
      <c r="AD1362" s="48">
        <f>SUMIF($AQ$7:$AQ$3006,'RC'!$E$6,$J$7:$J$3006)+SUMIF($AQ$7:$AQ$3006,'RC'!$E$6,$L$7:$L$3006)</f>
        <v>21</v>
      </c>
      <c r="AF1362" s="48">
        <v>3.6449999999995902E-2</v>
      </c>
      <c r="AG1362" s="48">
        <f>IF(OR(AQ1362="",AQ1362&lt;&gt;'RC'!$E$6,AB1362&lt;&gt;'RC'!$D$21),0,1)</f>
        <v>0</v>
      </c>
      <c r="AH1362" s="48">
        <f t="shared" si="482"/>
        <v>3.6449999999995902E-2</v>
      </c>
      <c r="AI1362" s="48" t="str">
        <f t="shared" si="464"/>
        <v/>
      </c>
      <c r="AJ1362" s="48" t="str">
        <f t="shared" si="465"/>
        <v/>
      </c>
      <c r="AK1362" s="52" t="str">
        <f t="shared" si="466"/>
        <v/>
      </c>
      <c r="AL1362" s="52" t="str">
        <f t="shared" si="467"/>
        <v/>
      </c>
      <c r="AM1362" s="48" t="str">
        <f t="shared" si="468"/>
        <v/>
      </c>
      <c r="AN1362" s="48" t="str">
        <f t="shared" si="469"/>
        <v/>
      </c>
      <c r="AP1362" s="18" t="str">
        <f t="shared" si="470"/>
        <v/>
      </c>
      <c r="AQ1362" s="18" t="str">
        <f t="shared" si="471"/>
        <v/>
      </c>
      <c r="AR1362" s="18">
        <v>3.6450000000000003E-2</v>
      </c>
      <c r="AS1362" s="18">
        <f>IF(AF!$D$27="Todos",1,IF(M1362=AF!$D$27,1,0))</f>
        <v>1</v>
      </c>
      <c r="AT1362" s="53">
        <f>IF(AND(E1362=AF!$D$6,OR(LT!M1362=AF!$D$27,AF!$D$27="Todos"),OR(AP1362=AF!$E$8,AQ1362=AF!$E$8)),AR1362+AS1362,0)</f>
        <v>0</v>
      </c>
      <c r="AU1362" s="18" t="str">
        <f t="shared" si="472"/>
        <v/>
      </c>
      <c r="AV1362" s="54" t="str">
        <f t="shared" si="473"/>
        <v/>
      </c>
      <c r="AW1362" s="54" t="str">
        <f t="shared" si="474"/>
        <v/>
      </c>
      <c r="AX1362" s="18" t="str">
        <f t="shared" si="475"/>
        <v/>
      </c>
      <c r="AY1362" s="18" t="str">
        <f t="shared" si="476"/>
        <v/>
      </c>
      <c r="BA1362" s="18">
        <f>IF($E1362=AF!$D$6,IF($M1362="Concluída no prazo",2,IF($M1362="Concluída com atraso",1,0)),0)</f>
        <v>0</v>
      </c>
      <c r="BB1362" s="18">
        <f>IF($E1362=AF!$D$6,IF($M1362="Atrasada",2,IF($M1362="Concluída com atraso",1,0)),0)</f>
        <v>0</v>
      </c>
      <c r="BC1362" s="18">
        <v>1.3559999999999999E-2</v>
      </c>
      <c r="BD1362" s="18">
        <f t="shared" si="483"/>
        <v>1.3559999999999999E-2</v>
      </c>
      <c r="BE1362" s="18">
        <f t="shared" si="483"/>
        <v>1.3559999999999999E-2</v>
      </c>
      <c r="BF1362" s="18" t="str">
        <f t="shared" si="477"/>
        <v/>
      </c>
      <c r="BN1362" s="18" t="str">
        <f t="shared" si="478"/>
        <v>s</v>
      </c>
    </row>
    <row r="1363" spans="3:66" ht="50.1" customHeight="1" thickTop="1" thickBot="1" x14ac:dyDescent="0.3">
      <c r="C1363" s="46"/>
      <c r="D1363" s="46"/>
      <c r="E1363" s="46"/>
      <c r="F1363" s="122"/>
      <c r="G1363" s="122"/>
      <c r="H1363" s="78" t="str">
        <f t="shared" si="479"/>
        <v/>
      </c>
      <c r="I1363" s="78" t="str">
        <f t="shared" si="480"/>
        <v/>
      </c>
      <c r="J1363" s="16"/>
      <c r="K1363" s="46" t="str">
        <f t="shared" si="481"/>
        <v/>
      </c>
      <c r="L1363" s="16"/>
      <c r="M1363" s="16"/>
      <c r="N1363" s="46"/>
      <c r="O1363" s="47" t="str">
        <f t="shared" si="484"/>
        <v/>
      </c>
      <c r="P1363" s="47"/>
      <c r="Q1363" s="48" t="str">
        <f>IFERROR(VLOOKUP(E1363,Funcionários!$C$8:$E$207,3,FALSE),"")</f>
        <v/>
      </c>
      <c r="R1363" s="47"/>
      <c r="S1363" s="49" t="str">
        <f t="shared" si="485"/>
        <v/>
      </c>
      <c r="T1363" s="49">
        <v>1.357E-2</v>
      </c>
      <c r="U1363" s="48" t="str">
        <f>IF(Funcionários!C1364=0,"",Funcionários!C1364)</f>
        <v/>
      </c>
      <c r="V1363" s="50">
        <f>IF(U1363="",0,IF(COUNTIFS($E$7:$E$3006,U1363,$I$7:$I$3006,'RC'!$E$6)=0,0,COUNTIFS($M$7:$M$3006,"Concluída no prazo",$E$7:$E$3006,U1363,$I$7:$I$3006,'RC'!$E$6)/COUNTIFS($E$7:$E$3006,U1363,$I$7:$I$3006,'RC'!$E$6)))</f>
        <v>0</v>
      </c>
      <c r="W1363" s="49">
        <f>SUMIFS($J$7:$J$3006,$E$7:$E$3006,U1363,$I$7:$I$3006,'RC'!$E$6)+SUMIFS($L$7:$L$3006,$E$7:$E$3006,U1363,$I$7:$I$3006,'RC'!$E$6)</f>
        <v>0</v>
      </c>
      <c r="X1363" s="48">
        <f>COUNTIFS($E$7:$E$3006,U1363,$I$7:$I$3006,'RC'!$E$6)</f>
        <v>0</v>
      </c>
      <c r="Y1363" s="48"/>
      <c r="Z1363" s="51" t="str">
        <f>IF(AQ1363='RC'!$E$6,AC1363*1000+AD1363,"")</f>
        <v/>
      </c>
      <c r="AA1363" s="51" t="str">
        <f>IF(AB1363="","",IF(AQ1363='RC'!$E$6,AC1363*1000-AD1363,""))</f>
        <v/>
      </c>
      <c r="AB1363" s="48" t="str">
        <f>IFERROR(VLOOKUP(E1363,Funcionários!$C$8:$E$207,3,FALSE),"")</f>
        <v/>
      </c>
      <c r="AC1363" s="50" t="str">
        <f>IF(AB1363="","",IF(COUNTIFS($AB$7:$AB$3006,AB1363,$AQ$7:$AQ$3006,'RC'!$E$6)=0,"",COUNTIFS($M$7:$M$3006,"Concluída no prazo",$AB$7:$AB$3006,AB1363,$AQ$7:$AQ$3006,'RC'!$E$6)/COUNTIFS($AB$7:$AB$3006,AB1363,$AQ$7:$AQ$3006,'RC'!$E$6)))</f>
        <v/>
      </c>
      <c r="AD1363" s="48">
        <f>SUMIF($AQ$7:$AQ$3006,'RC'!$E$6,$J$7:$J$3006)+SUMIF($AQ$7:$AQ$3006,'RC'!$E$6,$L$7:$L$3006)</f>
        <v>21</v>
      </c>
      <c r="AF1363" s="48">
        <v>3.6439999999995802E-2</v>
      </c>
      <c r="AG1363" s="48">
        <f>IF(OR(AQ1363="",AQ1363&lt;&gt;'RC'!$E$6,AB1363&lt;&gt;'RC'!$D$21),0,1)</f>
        <v>0</v>
      </c>
      <c r="AH1363" s="48">
        <f t="shared" si="482"/>
        <v>3.6439999999995802E-2</v>
      </c>
      <c r="AI1363" s="48" t="str">
        <f t="shared" si="464"/>
        <v/>
      </c>
      <c r="AJ1363" s="48" t="str">
        <f t="shared" si="465"/>
        <v/>
      </c>
      <c r="AK1363" s="52" t="str">
        <f t="shared" si="466"/>
        <v/>
      </c>
      <c r="AL1363" s="52" t="str">
        <f t="shared" si="467"/>
        <v/>
      </c>
      <c r="AM1363" s="48" t="str">
        <f t="shared" si="468"/>
        <v/>
      </c>
      <c r="AN1363" s="48" t="str">
        <f t="shared" si="469"/>
        <v/>
      </c>
      <c r="AP1363" s="18" t="str">
        <f t="shared" si="470"/>
        <v/>
      </c>
      <c r="AQ1363" s="18" t="str">
        <f t="shared" si="471"/>
        <v/>
      </c>
      <c r="AR1363" s="18">
        <v>3.644E-2</v>
      </c>
      <c r="AS1363" s="18">
        <f>IF(AF!$D$27="Todos",1,IF(M1363=AF!$D$27,1,0))</f>
        <v>1</v>
      </c>
      <c r="AT1363" s="53">
        <f>IF(AND(E1363=AF!$D$6,OR(LT!M1363=AF!$D$27,AF!$D$27="Todos"),OR(AP1363=AF!$E$8,AQ1363=AF!$E$8)),AR1363+AS1363,0)</f>
        <v>0</v>
      </c>
      <c r="AU1363" s="18" t="str">
        <f t="shared" si="472"/>
        <v/>
      </c>
      <c r="AV1363" s="54" t="str">
        <f t="shared" si="473"/>
        <v/>
      </c>
      <c r="AW1363" s="54" t="str">
        <f t="shared" si="474"/>
        <v/>
      </c>
      <c r="AX1363" s="18" t="str">
        <f t="shared" si="475"/>
        <v/>
      </c>
      <c r="AY1363" s="18" t="str">
        <f t="shared" si="476"/>
        <v/>
      </c>
      <c r="BA1363" s="18">
        <f>IF($E1363=AF!$D$6,IF($M1363="Concluída no prazo",2,IF($M1363="Concluída com atraso",1,0)),0)</f>
        <v>0</v>
      </c>
      <c r="BB1363" s="18">
        <f>IF($E1363=AF!$D$6,IF($M1363="Atrasada",2,IF($M1363="Concluída com atraso",1,0)),0)</f>
        <v>0</v>
      </c>
      <c r="BC1363" s="18">
        <v>1.357E-2</v>
      </c>
      <c r="BD1363" s="18">
        <f t="shared" si="483"/>
        <v>1.357E-2</v>
      </c>
      <c r="BE1363" s="18">
        <f t="shared" si="483"/>
        <v>1.357E-2</v>
      </c>
      <c r="BF1363" s="18" t="str">
        <f t="shared" si="477"/>
        <v/>
      </c>
      <c r="BN1363" s="18" t="str">
        <f t="shared" si="478"/>
        <v>s</v>
      </c>
    </row>
    <row r="1364" spans="3:66" ht="50.1" customHeight="1" thickTop="1" thickBot="1" x14ac:dyDescent="0.3">
      <c r="C1364" s="46"/>
      <c r="D1364" s="46"/>
      <c r="E1364" s="46"/>
      <c r="F1364" s="122"/>
      <c r="G1364" s="122"/>
      <c r="H1364" s="78" t="str">
        <f t="shared" si="479"/>
        <v/>
      </c>
      <c r="I1364" s="78" t="str">
        <f t="shared" si="480"/>
        <v/>
      </c>
      <c r="J1364" s="16"/>
      <c r="K1364" s="46" t="str">
        <f t="shared" si="481"/>
        <v/>
      </c>
      <c r="L1364" s="16"/>
      <c r="M1364" s="16"/>
      <c r="N1364" s="46"/>
      <c r="O1364" s="47" t="str">
        <f t="shared" si="484"/>
        <v/>
      </c>
      <c r="P1364" s="47"/>
      <c r="Q1364" s="48" t="str">
        <f>IFERROR(VLOOKUP(E1364,Funcionários!$C$8:$E$207,3,FALSE),"")</f>
        <v/>
      </c>
      <c r="R1364" s="47"/>
      <c r="S1364" s="49" t="str">
        <f t="shared" si="485"/>
        <v/>
      </c>
      <c r="T1364" s="49">
        <v>1.358E-2</v>
      </c>
      <c r="U1364" s="48" t="str">
        <f>IF(Funcionários!C1365=0,"",Funcionários!C1365)</f>
        <v/>
      </c>
      <c r="V1364" s="50">
        <f>IF(U1364="",0,IF(COUNTIFS($E$7:$E$3006,U1364,$I$7:$I$3006,'RC'!$E$6)=0,0,COUNTIFS($M$7:$M$3006,"Concluída no prazo",$E$7:$E$3006,U1364,$I$7:$I$3006,'RC'!$E$6)/COUNTIFS($E$7:$E$3006,U1364,$I$7:$I$3006,'RC'!$E$6)))</f>
        <v>0</v>
      </c>
      <c r="W1364" s="49">
        <f>SUMIFS($J$7:$J$3006,$E$7:$E$3006,U1364,$I$7:$I$3006,'RC'!$E$6)+SUMIFS($L$7:$L$3006,$E$7:$E$3006,U1364,$I$7:$I$3006,'RC'!$E$6)</f>
        <v>0</v>
      </c>
      <c r="X1364" s="48">
        <f>COUNTIFS($E$7:$E$3006,U1364,$I$7:$I$3006,'RC'!$E$6)</f>
        <v>0</v>
      </c>
      <c r="Y1364" s="48"/>
      <c r="Z1364" s="51" t="str">
        <f>IF(AQ1364='RC'!$E$6,AC1364*1000+AD1364,"")</f>
        <v/>
      </c>
      <c r="AA1364" s="51" t="str">
        <f>IF(AB1364="","",IF(AQ1364='RC'!$E$6,AC1364*1000-AD1364,""))</f>
        <v/>
      </c>
      <c r="AB1364" s="48" t="str">
        <f>IFERROR(VLOOKUP(E1364,Funcionários!$C$8:$E$207,3,FALSE),"")</f>
        <v/>
      </c>
      <c r="AC1364" s="50" t="str">
        <f>IF(AB1364="","",IF(COUNTIFS($AB$7:$AB$3006,AB1364,$AQ$7:$AQ$3006,'RC'!$E$6)=0,"",COUNTIFS($M$7:$M$3006,"Concluída no prazo",$AB$7:$AB$3006,AB1364,$AQ$7:$AQ$3006,'RC'!$E$6)/COUNTIFS($AB$7:$AB$3006,AB1364,$AQ$7:$AQ$3006,'RC'!$E$6)))</f>
        <v/>
      </c>
      <c r="AD1364" s="48">
        <f>SUMIF($AQ$7:$AQ$3006,'RC'!$E$6,$J$7:$J$3006)+SUMIF($AQ$7:$AQ$3006,'RC'!$E$6,$L$7:$L$3006)</f>
        <v>21</v>
      </c>
      <c r="AF1364" s="48">
        <v>3.6429999999995799E-2</v>
      </c>
      <c r="AG1364" s="48">
        <f>IF(OR(AQ1364="",AQ1364&lt;&gt;'RC'!$E$6,AB1364&lt;&gt;'RC'!$D$21),0,1)</f>
        <v>0</v>
      </c>
      <c r="AH1364" s="48">
        <f t="shared" si="482"/>
        <v>3.6429999999995799E-2</v>
      </c>
      <c r="AI1364" s="48" t="str">
        <f t="shared" si="464"/>
        <v/>
      </c>
      <c r="AJ1364" s="48" t="str">
        <f t="shared" si="465"/>
        <v/>
      </c>
      <c r="AK1364" s="52" t="str">
        <f t="shared" si="466"/>
        <v/>
      </c>
      <c r="AL1364" s="52" t="str">
        <f t="shared" si="467"/>
        <v/>
      </c>
      <c r="AM1364" s="48" t="str">
        <f t="shared" si="468"/>
        <v/>
      </c>
      <c r="AN1364" s="48" t="str">
        <f t="shared" si="469"/>
        <v/>
      </c>
      <c r="AP1364" s="18" t="str">
        <f t="shared" si="470"/>
        <v/>
      </c>
      <c r="AQ1364" s="18" t="str">
        <f t="shared" si="471"/>
        <v/>
      </c>
      <c r="AR1364" s="18">
        <v>3.6429999999999997E-2</v>
      </c>
      <c r="AS1364" s="18">
        <f>IF(AF!$D$27="Todos",1,IF(M1364=AF!$D$27,1,0))</f>
        <v>1</v>
      </c>
      <c r="AT1364" s="53">
        <f>IF(AND(E1364=AF!$D$6,OR(LT!M1364=AF!$D$27,AF!$D$27="Todos"),OR(AP1364=AF!$E$8,AQ1364=AF!$E$8)),AR1364+AS1364,0)</f>
        <v>0</v>
      </c>
      <c r="AU1364" s="18" t="str">
        <f t="shared" si="472"/>
        <v/>
      </c>
      <c r="AV1364" s="54" t="str">
        <f t="shared" si="473"/>
        <v/>
      </c>
      <c r="AW1364" s="54" t="str">
        <f t="shared" si="474"/>
        <v/>
      </c>
      <c r="AX1364" s="18" t="str">
        <f t="shared" si="475"/>
        <v/>
      </c>
      <c r="AY1364" s="18" t="str">
        <f t="shared" si="476"/>
        <v/>
      </c>
      <c r="BA1364" s="18">
        <f>IF($E1364=AF!$D$6,IF($M1364="Concluída no prazo",2,IF($M1364="Concluída com atraso",1,0)),0)</f>
        <v>0</v>
      </c>
      <c r="BB1364" s="18">
        <f>IF($E1364=AF!$D$6,IF($M1364="Atrasada",2,IF($M1364="Concluída com atraso",1,0)),0)</f>
        <v>0</v>
      </c>
      <c r="BC1364" s="18">
        <v>1.358E-2</v>
      </c>
      <c r="BD1364" s="18">
        <f t="shared" si="483"/>
        <v>1.358E-2</v>
      </c>
      <c r="BE1364" s="18">
        <f t="shared" si="483"/>
        <v>1.358E-2</v>
      </c>
      <c r="BF1364" s="18" t="str">
        <f t="shared" si="477"/>
        <v/>
      </c>
      <c r="BN1364" s="18" t="str">
        <f t="shared" si="478"/>
        <v>s</v>
      </c>
    </row>
    <row r="1365" spans="3:66" ht="50.1" customHeight="1" thickTop="1" thickBot="1" x14ac:dyDescent="0.3">
      <c r="C1365" s="46"/>
      <c r="D1365" s="46"/>
      <c r="E1365" s="46"/>
      <c r="F1365" s="122"/>
      <c r="G1365" s="122"/>
      <c r="H1365" s="78" t="str">
        <f t="shared" si="479"/>
        <v/>
      </c>
      <c r="I1365" s="78" t="str">
        <f t="shared" si="480"/>
        <v/>
      </c>
      <c r="J1365" s="16"/>
      <c r="K1365" s="46" t="str">
        <f t="shared" si="481"/>
        <v/>
      </c>
      <c r="L1365" s="16"/>
      <c r="M1365" s="16"/>
      <c r="N1365" s="46"/>
      <c r="O1365" s="47" t="str">
        <f t="shared" si="484"/>
        <v/>
      </c>
      <c r="P1365" s="47"/>
      <c r="Q1365" s="48" t="str">
        <f>IFERROR(VLOOKUP(E1365,Funcionários!$C$8:$E$207,3,FALSE),"")</f>
        <v/>
      </c>
      <c r="R1365" s="47"/>
      <c r="S1365" s="49" t="str">
        <f t="shared" si="485"/>
        <v/>
      </c>
      <c r="T1365" s="49">
        <v>1.359E-2</v>
      </c>
      <c r="U1365" s="48" t="str">
        <f>IF(Funcionários!C1366=0,"",Funcionários!C1366)</f>
        <v/>
      </c>
      <c r="V1365" s="50">
        <f>IF(U1365="",0,IF(COUNTIFS($E$7:$E$3006,U1365,$I$7:$I$3006,'RC'!$E$6)=0,0,COUNTIFS($M$7:$M$3006,"Concluída no prazo",$E$7:$E$3006,U1365,$I$7:$I$3006,'RC'!$E$6)/COUNTIFS($E$7:$E$3006,U1365,$I$7:$I$3006,'RC'!$E$6)))</f>
        <v>0</v>
      </c>
      <c r="W1365" s="49">
        <f>SUMIFS($J$7:$J$3006,$E$7:$E$3006,U1365,$I$7:$I$3006,'RC'!$E$6)+SUMIFS($L$7:$L$3006,$E$7:$E$3006,U1365,$I$7:$I$3006,'RC'!$E$6)</f>
        <v>0</v>
      </c>
      <c r="X1365" s="48">
        <f>COUNTIFS($E$7:$E$3006,U1365,$I$7:$I$3006,'RC'!$E$6)</f>
        <v>0</v>
      </c>
      <c r="Y1365" s="48"/>
      <c r="Z1365" s="51" t="str">
        <f>IF(AQ1365='RC'!$E$6,AC1365*1000+AD1365,"")</f>
        <v/>
      </c>
      <c r="AA1365" s="51" t="str">
        <f>IF(AB1365="","",IF(AQ1365='RC'!$E$6,AC1365*1000-AD1365,""))</f>
        <v/>
      </c>
      <c r="AB1365" s="48" t="str">
        <f>IFERROR(VLOOKUP(E1365,Funcionários!$C$8:$E$207,3,FALSE),"")</f>
        <v/>
      </c>
      <c r="AC1365" s="50" t="str">
        <f>IF(AB1365="","",IF(COUNTIFS($AB$7:$AB$3006,AB1365,$AQ$7:$AQ$3006,'RC'!$E$6)=0,"",COUNTIFS($M$7:$M$3006,"Concluída no prazo",$AB$7:$AB$3006,AB1365,$AQ$7:$AQ$3006,'RC'!$E$6)/COUNTIFS($AB$7:$AB$3006,AB1365,$AQ$7:$AQ$3006,'RC'!$E$6)))</f>
        <v/>
      </c>
      <c r="AD1365" s="48">
        <f>SUMIF($AQ$7:$AQ$3006,'RC'!$E$6,$J$7:$J$3006)+SUMIF($AQ$7:$AQ$3006,'RC'!$E$6,$L$7:$L$3006)</f>
        <v>21</v>
      </c>
      <c r="AF1365" s="48">
        <v>3.6419999999995803E-2</v>
      </c>
      <c r="AG1365" s="48">
        <f>IF(OR(AQ1365="",AQ1365&lt;&gt;'RC'!$E$6,AB1365&lt;&gt;'RC'!$D$21),0,1)</f>
        <v>0</v>
      </c>
      <c r="AH1365" s="48">
        <f t="shared" si="482"/>
        <v>3.6419999999995803E-2</v>
      </c>
      <c r="AI1365" s="48" t="str">
        <f t="shared" si="464"/>
        <v/>
      </c>
      <c r="AJ1365" s="48" t="str">
        <f t="shared" si="465"/>
        <v/>
      </c>
      <c r="AK1365" s="52" t="str">
        <f t="shared" si="466"/>
        <v/>
      </c>
      <c r="AL1365" s="52" t="str">
        <f t="shared" si="467"/>
        <v/>
      </c>
      <c r="AM1365" s="48" t="str">
        <f t="shared" si="468"/>
        <v/>
      </c>
      <c r="AN1365" s="48" t="str">
        <f t="shared" si="469"/>
        <v/>
      </c>
      <c r="AP1365" s="18" t="str">
        <f t="shared" si="470"/>
        <v/>
      </c>
      <c r="AQ1365" s="18" t="str">
        <f t="shared" si="471"/>
        <v/>
      </c>
      <c r="AR1365" s="18">
        <v>3.6420000000000001E-2</v>
      </c>
      <c r="AS1365" s="18">
        <f>IF(AF!$D$27="Todos",1,IF(M1365=AF!$D$27,1,0))</f>
        <v>1</v>
      </c>
      <c r="AT1365" s="53">
        <f>IF(AND(E1365=AF!$D$6,OR(LT!M1365=AF!$D$27,AF!$D$27="Todos"),OR(AP1365=AF!$E$8,AQ1365=AF!$E$8)),AR1365+AS1365,0)</f>
        <v>0</v>
      </c>
      <c r="AU1365" s="18" t="str">
        <f t="shared" si="472"/>
        <v/>
      </c>
      <c r="AV1365" s="54" t="str">
        <f t="shared" si="473"/>
        <v/>
      </c>
      <c r="AW1365" s="54" t="str">
        <f t="shared" si="474"/>
        <v/>
      </c>
      <c r="AX1365" s="18" t="str">
        <f t="shared" si="475"/>
        <v/>
      </c>
      <c r="AY1365" s="18" t="str">
        <f t="shared" si="476"/>
        <v/>
      </c>
      <c r="BA1365" s="18">
        <f>IF($E1365=AF!$D$6,IF($M1365="Concluída no prazo",2,IF($M1365="Concluída com atraso",1,0)),0)</f>
        <v>0</v>
      </c>
      <c r="BB1365" s="18">
        <f>IF($E1365=AF!$D$6,IF($M1365="Atrasada",2,IF($M1365="Concluída com atraso",1,0)),0)</f>
        <v>0</v>
      </c>
      <c r="BC1365" s="18">
        <v>1.359E-2</v>
      </c>
      <c r="BD1365" s="18">
        <f t="shared" si="483"/>
        <v>1.359E-2</v>
      </c>
      <c r="BE1365" s="18">
        <f t="shared" si="483"/>
        <v>1.359E-2</v>
      </c>
      <c r="BF1365" s="18" t="str">
        <f t="shared" si="477"/>
        <v/>
      </c>
      <c r="BN1365" s="18" t="str">
        <f t="shared" si="478"/>
        <v>s</v>
      </c>
    </row>
    <row r="1366" spans="3:66" ht="50.1" customHeight="1" thickTop="1" thickBot="1" x14ac:dyDescent="0.3">
      <c r="C1366" s="46"/>
      <c r="D1366" s="46"/>
      <c r="E1366" s="46"/>
      <c r="F1366" s="122"/>
      <c r="G1366" s="122"/>
      <c r="H1366" s="78" t="str">
        <f t="shared" si="479"/>
        <v/>
      </c>
      <c r="I1366" s="78" t="str">
        <f t="shared" si="480"/>
        <v/>
      </c>
      <c r="J1366" s="16"/>
      <c r="K1366" s="46" t="str">
        <f t="shared" si="481"/>
        <v/>
      </c>
      <c r="L1366" s="16"/>
      <c r="M1366" s="16"/>
      <c r="N1366" s="46"/>
      <c r="O1366" s="47" t="str">
        <f t="shared" si="484"/>
        <v/>
      </c>
      <c r="P1366" s="47"/>
      <c r="Q1366" s="48" t="str">
        <f>IFERROR(VLOOKUP(E1366,Funcionários!$C$8:$E$207,3,FALSE),"")</f>
        <v/>
      </c>
      <c r="R1366" s="47"/>
      <c r="S1366" s="49" t="str">
        <f t="shared" si="485"/>
        <v/>
      </c>
      <c r="T1366" s="49">
        <v>1.3599999999999999E-2</v>
      </c>
      <c r="U1366" s="48" t="str">
        <f>IF(Funcionários!C1367=0,"",Funcionários!C1367)</f>
        <v/>
      </c>
      <c r="V1366" s="50">
        <f>IF(U1366="",0,IF(COUNTIFS($E$7:$E$3006,U1366,$I$7:$I$3006,'RC'!$E$6)=0,0,COUNTIFS($M$7:$M$3006,"Concluída no prazo",$E$7:$E$3006,U1366,$I$7:$I$3006,'RC'!$E$6)/COUNTIFS($E$7:$E$3006,U1366,$I$7:$I$3006,'RC'!$E$6)))</f>
        <v>0</v>
      </c>
      <c r="W1366" s="49">
        <f>SUMIFS($J$7:$J$3006,$E$7:$E$3006,U1366,$I$7:$I$3006,'RC'!$E$6)+SUMIFS($L$7:$L$3006,$E$7:$E$3006,U1366,$I$7:$I$3006,'RC'!$E$6)</f>
        <v>0</v>
      </c>
      <c r="X1366" s="48">
        <f>COUNTIFS($E$7:$E$3006,U1366,$I$7:$I$3006,'RC'!$E$6)</f>
        <v>0</v>
      </c>
      <c r="Y1366" s="48"/>
      <c r="Z1366" s="51" t="str">
        <f>IF(AQ1366='RC'!$E$6,AC1366*1000+AD1366,"")</f>
        <v/>
      </c>
      <c r="AA1366" s="51" t="str">
        <f>IF(AB1366="","",IF(AQ1366='RC'!$E$6,AC1366*1000-AD1366,""))</f>
        <v/>
      </c>
      <c r="AB1366" s="48" t="str">
        <f>IFERROR(VLOOKUP(E1366,Funcionários!$C$8:$E$207,3,FALSE),"")</f>
        <v/>
      </c>
      <c r="AC1366" s="50" t="str">
        <f>IF(AB1366="","",IF(COUNTIFS($AB$7:$AB$3006,AB1366,$AQ$7:$AQ$3006,'RC'!$E$6)=0,"",COUNTIFS($M$7:$M$3006,"Concluída no prazo",$AB$7:$AB$3006,AB1366,$AQ$7:$AQ$3006,'RC'!$E$6)/COUNTIFS($AB$7:$AB$3006,AB1366,$AQ$7:$AQ$3006,'RC'!$E$6)))</f>
        <v/>
      </c>
      <c r="AD1366" s="48">
        <f>SUMIF($AQ$7:$AQ$3006,'RC'!$E$6,$J$7:$J$3006)+SUMIF($AQ$7:$AQ$3006,'RC'!$E$6,$L$7:$L$3006)</f>
        <v>21</v>
      </c>
      <c r="AF1366" s="48">
        <v>3.64099999999958E-2</v>
      </c>
      <c r="AG1366" s="48">
        <f>IF(OR(AQ1366="",AQ1366&lt;&gt;'RC'!$E$6,AB1366&lt;&gt;'RC'!$D$21),0,1)</f>
        <v>0</v>
      </c>
      <c r="AH1366" s="48">
        <f t="shared" si="482"/>
        <v>3.64099999999958E-2</v>
      </c>
      <c r="AI1366" s="48" t="str">
        <f t="shared" si="464"/>
        <v/>
      </c>
      <c r="AJ1366" s="48" t="str">
        <f t="shared" si="465"/>
        <v/>
      </c>
      <c r="AK1366" s="52" t="str">
        <f t="shared" si="466"/>
        <v/>
      </c>
      <c r="AL1366" s="52" t="str">
        <f t="shared" si="467"/>
        <v/>
      </c>
      <c r="AM1366" s="48" t="str">
        <f t="shared" si="468"/>
        <v/>
      </c>
      <c r="AN1366" s="48" t="str">
        <f t="shared" si="469"/>
        <v/>
      </c>
      <c r="AP1366" s="18" t="str">
        <f t="shared" si="470"/>
        <v/>
      </c>
      <c r="AQ1366" s="18" t="str">
        <f t="shared" si="471"/>
        <v/>
      </c>
      <c r="AR1366" s="18">
        <v>3.6409999999999998E-2</v>
      </c>
      <c r="AS1366" s="18">
        <f>IF(AF!$D$27="Todos",1,IF(M1366=AF!$D$27,1,0))</f>
        <v>1</v>
      </c>
      <c r="AT1366" s="53">
        <f>IF(AND(E1366=AF!$D$6,OR(LT!M1366=AF!$D$27,AF!$D$27="Todos"),OR(AP1366=AF!$E$8,AQ1366=AF!$E$8)),AR1366+AS1366,0)</f>
        <v>0</v>
      </c>
      <c r="AU1366" s="18" t="str">
        <f t="shared" si="472"/>
        <v/>
      </c>
      <c r="AV1366" s="54" t="str">
        <f t="shared" si="473"/>
        <v/>
      </c>
      <c r="AW1366" s="54" t="str">
        <f t="shared" si="474"/>
        <v/>
      </c>
      <c r="AX1366" s="18" t="str">
        <f t="shared" si="475"/>
        <v/>
      </c>
      <c r="AY1366" s="18" t="str">
        <f t="shared" si="476"/>
        <v/>
      </c>
      <c r="BA1366" s="18">
        <f>IF($E1366=AF!$D$6,IF($M1366="Concluída no prazo",2,IF($M1366="Concluída com atraso",1,0)),0)</f>
        <v>0</v>
      </c>
      <c r="BB1366" s="18">
        <f>IF($E1366=AF!$D$6,IF($M1366="Atrasada",2,IF($M1366="Concluída com atraso",1,0)),0)</f>
        <v>0</v>
      </c>
      <c r="BC1366" s="18">
        <v>1.3599999999999999E-2</v>
      </c>
      <c r="BD1366" s="18">
        <f t="shared" si="483"/>
        <v>1.3599999999999999E-2</v>
      </c>
      <c r="BE1366" s="18">
        <f t="shared" si="483"/>
        <v>1.3599999999999999E-2</v>
      </c>
      <c r="BF1366" s="18" t="str">
        <f t="shared" si="477"/>
        <v/>
      </c>
      <c r="BN1366" s="18" t="str">
        <f t="shared" si="478"/>
        <v>s</v>
      </c>
    </row>
    <row r="1367" spans="3:66" ht="50.1" customHeight="1" thickTop="1" thickBot="1" x14ac:dyDescent="0.3">
      <c r="C1367" s="46"/>
      <c r="D1367" s="46"/>
      <c r="E1367" s="46"/>
      <c r="F1367" s="122"/>
      <c r="G1367" s="122"/>
      <c r="H1367" s="78" t="str">
        <f t="shared" si="479"/>
        <v/>
      </c>
      <c r="I1367" s="78" t="str">
        <f t="shared" si="480"/>
        <v/>
      </c>
      <c r="J1367" s="16"/>
      <c r="K1367" s="46" t="str">
        <f t="shared" si="481"/>
        <v/>
      </c>
      <c r="L1367" s="16"/>
      <c r="M1367" s="16"/>
      <c r="N1367" s="46"/>
      <c r="O1367" s="47" t="str">
        <f t="shared" si="484"/>
        <v/>
      </c>
      <c r="P1367" s="47"/>
      <c r="Q1367" s="48" t="str">
        <f>IFERROR(VLOOKUP(E1367,Funcionários!$C$8:$E$207,3,FALSE),"")</f>
        <v/>
      </c>
      <c r="R1367" s="47"/>
      <c r="S1367" s="49" t="str">
        <f t="shared" si="485"/>
        <v/>
      </c>
      <c r="T1367" s="49">
        <v>1.3610000000000001E-2</v>
      </c>
      <c r="U1367" s="48" t="str">
        <f>IF(Funcionários!C1368=0,"",Funcionários!C1368)</f>
        <v/>
      </c>
      <c r="V1367" s="50">
        <f>IF(U1367="",0,IF(COUNTIFS($E$7:$E$3006,U1367,$I$7:$I$3006,'RC'!$E$6)=0,0,COUNTIFS($M$7:$M$3006,"Concluída no prazo",$E$7:$E$3006,U1367,$I$7:$I$3006,'RC'!$E$6)/COUNTIFS($E$7:$E$3006,U1367,$I$7:$I$3006,'RC'!$E$6)))</f>
        <v>0</v>
      </c>
      <c r="W1367" s="49">
        <f>SUMIFS($J$7:$J$3006,$E$7:$E$3006,U1367,$I$7:$I$3006,'RC'!$E$6)+SUMIFS($L$7:$L$3006,$E$7:$E$3006,U1367,$I$7:$I$3006,'RC'!$E$6)</f>
        <v>0</v>
      </c>
      <c r="X1367" s="48">
        <f>COUNTIFS($E$7:$E$3006,U1367,$I$7:$I$3006,'RC'!$E$6)</f>
        <v>0</v>
      </c>
      <c r="Y1367" s="48"/>
      <c r="Z1367" s="51" t="str">
        <f>IF(AQ1367='RC'!$E$6,AC1367*1000+AD1367,"")</f>
        <v/>
      </c>
      <c r="AA1367" s="51" t="str">
        <f>IF(AB1367="","",IF(AQ1367='RC'!$E$6,AC1367*1000-AD1367,""))</f>
        <v/>
      </c>
      <c r="AB1367" s="48" t="str">
        <f>IFERROR(VLOOKUP(E1367,Funcionários!$C$8:$E$207,3,FALSE),"")</f>
        <v/>
      </c>
      <c r="AC1367" s="50" t="str">
        <f>IF(AB1367="","",IF(COUNTIFS($AB$7:$AB$3006,AB1367,$AQ$7:$AQ$3006,'RC'!$E$6)=0,"",COUNTIFS($M$7:$M$3006,"Concluída no prazo",$AB$7:$AB$3006,AB1367,$AQ$7:$AQ$3006,'RC'!$E$6)/COUNTIFS($AB$7:$AB$3006,AB1367,$AQ$7:$AQ$3006,'RC'!$E$6)))</f>
        <v/>
      </c>
      <c r="AD1367" s="48">
        <f>SUMIF($AQ$7:$AQ$3006,'RC'!$E$6,$J$7:$J$3006)+SUMIF($AQ$7:$AQ$3006,'RC'!$E$6,$L$7:$L$3006)</f>
        <v>21</v>
      </c>
      <c r="AF1367" s="48">
        <v>3.6399999999995797E-2</v>
      </c>
      <c r="AG1367" s="48">
        <f>IF(OR(AQ1367="",AQ1367&lt;&gt;'RC'!$E$6,AB1367&lt;&gt;'RC'!$D$21),0,1)</f>
        <v>0</v>
      </c>
      <c r="AH1367" s="48">
        <f t="shared" si="482"/>
        <v>3.6399999999995797E-2</v>
      </c>
      <c r="AI1367" s="48" t="str">
        <f t="shared" si="464"/>
        <v/>
      </c>
      <c r="AJ1367" s="48" t="str">
        <f t="shared" si="465"/>
        <v/>
      </c>
      <c r="AK1367" s="52" t="str">
        <f t="shared" si="466"/>
        <v/>
      </c>
      <c r="AL1367" s="52" t="str">
        <f t="shared" si="467"/>
        <v/>
      </c>
      <c r="AM1367" s="48" t="str">
        <f t="shared" si="468"/>
        <v/>
      </c>
      <c r="AN1367" s="48" t="str">
        <f t="shared" si="469"/>
        <v/>
      </c>
      <c r="AP1367" s="18" t="str">
        <f t="shared" si="470"/>
        <v/>
      </c>
      <c r="AQ1367" s="18" t="str">
        <f t="shared" si="471"/>
        <v/>
      </c>
      <c r="AR1367" s="18">
        <v>3.6400000000000002E-2</v>
      </c>
      <c r="AS1367" s="18">
        <f>IF(AF!$D$27="Todos",1,IF(M1367=AF!$D$27,1,0))</f>
        <v>1</v>
      </c>
      <c r="AT1367" s="53">
        <f>IF(AND(E1367=AF!$D$6,OR(LT!M1367=AF!$D$27,AF!$D$27="Todos"),OR(AP1367=AF!$E$8,AQ1367=AF!$E$8)),AR1367+AS1367,0)</f>
        <v>0</v>
      </c>
      <c r="AU1367" s="18" t="str">
        <f t="shared" si="472"/>
        <v/>
      </c>
      <c r="AV1367" s="54" t="str">
        <f t="shared" si="473"/>
        <v/>
      </c>
      <c r="AW1367" s="54" t="str">
        <f t="shared" si="474"/>
        <v/>
      </c>
      <c r="AX1367" s="18" t="str">
        <f t="shared" si="475"/>
        <v/>
      </c>
      <c r="AY1367" s="18" t="str">
        <f t="shared" si="476"/>
        <v/>
      </c>
      <c r="BA1367" s="18">
        <f>IF($E1367=AF!$D$6,IF($M1367="Concluída no prazo",2,IF($M1367="Concluída com atraso",1,0)),0)</f>
        <v>0</v>
      </c>
      <c r="BB1367" s="18">
        <f>IF($E1367=AF!$D$6,IF($M1367="Atrasada",2,IF($M1367="Concluída com atraso",1,0)),0)</f>
        <v>0</v>
      </c>
      <c r="BC1367" s="18">
        <v>1.3610000000000001E-2</v>
      </c>
      <c r="BD1367" s="18">
        <f t="shared" si="483"/>
        <v>1.3610000000000001E-2</v>
      </c>
      <c r="BE1367" s="18">
        <f t="shared" si="483"/>
        <v>1.3610000000000001E-2</v>
      </c>
      <c r="BF1367" s="18" t="str">
        <f t="shared" si="477"/>
        <v/>
      </c>
      <c r="BN1367" s="18" t="str">
        <f t="shared" si="478"/>
        <v>s</v>
      </c>
    </row>
    <row r="1368" spans="3:66" ht="50.1" customHeight="1" thickTop="1" thickBot="1" x14ac:dyDescent="0.3">
      <c r="C1368" s="46"/>
      <c r="D1368" s="46"/>
      <c r="E1368" s="46"/>
      <c r="F1368" s="122"/>
      <c r="G1368" s="122"/>
      <c r="H1368" s="78" t="str">
        <f t="shared" si="479"/>
        <v/>
      </c>
      <c r="I1368" s="78" t="str">
        <f t="shared" si="480"/>
        <v/>
      </c>
      <c r="J1368" s="16"/>
      <c r="K1368" s="46" t="str">
        <f t="shared" si="481"/>
        <v/>
      </c>
      <c r="L1368" s="16"/>
      <c r="M1368" s="16"/>
      <c r="N1368" s="46"/>
      <c r="O1368" s="47" t="str">
        <f t="shared" si="484"/>
        <v/>
      </c>
      <c r="P1368" s="47"/>
      <c r="Q1368" s="48" t="str">
        <f>IFERROR(VLOOKUP(E1368,Funcionários!$C$8:$E$207,3,FALSE),"")</f>
        <v/>
      </c>
      <c r="R1368" s="47"/>
      <c r="S1368" s="49" t="str">
        <f t="shared" si="485"/>
        <v/>
      </c>
      <c r="T1368" s="49">
        <v>1.362E-2</v>
      </c>
      <c r="U1368" s="48" t="str">
        <f>IF(Funcionários!C1369=0,"",Funcionários!C1369)</f>
        <v/>
      </c>
      <c r="V1368" s="50">
        <f>IF(U1368="",0,IF(COUNTIFS($E$7:$E$3006,U1368,$I$7:$I$3006,'RC'!$E$6)=0,0,COUNTIFS($M$7:$M$3006,"Concluída no prazo",$E$7:$E$3006,U1368,$I$7:$I$3006,'RC'!$E$6)/COUNTIFS($E$7:$E$3006,U1368,$I$7:$I$3006,'RC'!$E$6)))</f>
        <v>0</v>
      </c>
      <c r="W1368" s="49">
        <f>SUMIFS($J$7:$J$3006,$E$7:$E$3006,U1368,$I$7:$I$3006,'RC'!$E$6)+SUMIFS($L$7:$L$3006,$E$7:$E$3006,U1368,$I$7:$I$3006,'RC'!$E$6)</f>
        <v>0</v>
      </c>
      <c r="X1368" s="48">
        <f>COUNTIFS($E$7:$E$3006,U1368,$I$7:$I$3006,'RC'!$E$6)</f>
        <v>0</v>
      </c>
      <c r="Y1368" s="48"/>
      <c r="Z1368" s="51" t="str">
        <f>IF(AQ1368='RC'!$E$6,AC1368*1000+AD1368,"")</f>
        <v/>
      </c>
      <c r="AA1368" s="51" t="str">
        <f>IF(AB1368="","",IF(AQ1368='RC'!$E$6,AC1368*1000-AD1368,""))</f>
        <v/>
      </c>
      <c r="AB1368" s="48" t="str">
        <f>IFERROR(VLOOKUP(E1368,Funcionários!$C$8:$E$207,3,FALSE),"")</f>
        <v/>
      </c>
      <c r="AC1368" s="50" t="str">
        <f>IF(AB1368="","",IF(COUNTIFS($AB$7:$AB$3006,AB1368,$AQ$7:$AQ$3006,'RC'!$E$6)=0,"",COUNTIFS($M$7:$M$3006,"Concluída no prazo",$AB$7:$AB$3006,AB1368,$AQ$7:$AQ$3006,'RC'!$E$6)/COUNTIFS($AB$7:$AB$3006,AB1368,$AQ$7:$AQ$3006,'RC'!$E$6)))</f>
        <v/>
      </c>
      <c r="AD1368" s="48">
        <f>SUMIF($AQ$7:$AQ$3006,'RC'!$E$6,$J$7:$J$3006)+SUMIF($AQ$7:$AQ$3006,'RC'!$E$6,$L$7:$L$3006)</f>
        <v>21</v>
      </c>
      <c r="AF1368" s="48">
        <v>3.6389999999995801E-2</v>
      </c>
      <c r="AG1368" s="48">
        <f>IF(OR(AQ1368="",AQ1368&lt;&gt;'RC'!$E$6,AB1368&lt;&gt;'RC'!$D$21),0,1)</f>
        <v>0</v>
      </c>
      <c r="AH1368" s="48">
        <f t="shared" si="482"/>
        <v>3.6389999999995801E-2</v>
      </c>
      <c r="AI1368" s="48" t="str">
        <f t="shared" si="464"/>
        <v/>
      </c>
      <c r="AJ1368" s="48" t="str">
        <f t="shared" si="465"/>
        <v/>
      </c>
      <c r="AK1368" s="52" t="str">
        <f t="shared" si="466"/>
        <v/>
      </c>
      <c r="AL1368" s="52" t="str">
        <f t="shared" si="467"/>
        <v/>
      </c>
      <c r="AM1368" s="48" t="str">
        <f t="shared" si="468"/>
        <v/>
      </c>
      <c r="AN1368" s="48" t="str">
        <f t="shared" si="469"/>
        <v/>
      </c>
      <c r="AP1368" s="18" t="str">
        <f t="shared" si="470"/>
        <v/>
      </c>
      <c r="AQ1368" s="18" t="str">
        <f t="shared" si="471"/>
        <v/>
      </c>
      <c r="AR1368" s="18">
        <v>3.6389999999999999E-2</v>
      </c>
      <c r="AS1368" s="18">
        <f>IF(AF!$D$27="Todos",1,IF(M1368=AF!$D$27,1,0))</f>
        <v>1</v>
      </c>
      <c r="AT1368" s="53">
        <f>IF(AND(E1368=AF!$D$6,OR(LT!M1368=AF!$D$27,AF!$D$27="Todos"),OR(AP1368=AF!$E$8,AQ1368=AF!$E$8)),AR1368+AS1368,0)</f>
        <v>0</v>
      </c>
      <c r="AU1368" s="18" t="str">
        <f t="shared" si="472"/>
        <v/>
      </c>
      <c r="AV1368" s="54" t="str">
        <f t="shared" si="473"/>
        <v/>
      </c>
      <c r="AW1368" s="54" t="str">
        <f t="shared" si="474"/>
        <v/>
      </c>
      <c r="AX1368" s="18" t="str">
        <f t="shared" si="475"/>
        <v/>
      </c>
      <c r="AY1368" s="18" t="str">
        <f t="shared" si="476"/>
        <v/>
      </c>
      <c r="BA1368" s="18">
        <f>IF($E1368=AF!$D$6,IF($M1368="Concluída no prazo",2,IF($M1368="Concluída com atraso",1,0)),0)</f>
        <v>0</v>
      </c>
      <c r="BB1368" s="18">
        <f>IF($E1368=AF!$D$6,IF($M1368="Atrasada",2,IF($M1368="Concluída com atraso",1,0)),0)</f>
        <v>0</v>
      </c>
      <c r="BC1368" s="18">
        <v>1.362E-2</v>
      </c>
      <c r="BD1368" s="18">
        <f t="shared" si="483"/>
        <v>1.362E-2</v>
      </c>
      <c r="BE1368" s="18">
        <f t="shared" si="483"/>
        <v>1.362E-2</v>
      </c>
      <c r="BF1368" s="18" t="str">
        <f t="shared" si="477"/>
        <v/>
      </c>
      <c r="BN1368" s="18" t="str">
        <f t="shared" si="478"/>
        <v>s</v>
      </c>
    </row>
    <row r="1369" spans="3:66" ht="50.1" customHeight="1" thickTop="1" thickBot="1" x14ac:dyDescent="0.3">
      <c r="C1369" s="46"/>
      <c r="D1369" s="46"/>
      <c r="E1369" s="46"/>
      <c r="F1369" s="122"/>
      <c r="G1369" s="122"/>
      <c r="H1369" s="78" t="str">
        <f t="shared" si="479"/>
        <v/>
      </c>
      <c r="I1369" s="78" t="str">
        <f t="shared" si="480"/>
        <v/>
      </c>
      <c r="J1369" s="16"/>
      <c r="K1369" s="46" t="str">
        <f t="shared" si="481"/>
        <v/>
      </c>
      <c r="L1369" s="16"/>
      <c r="M1369" s="16"/>
      <c r="N1369" s="46"/>
      <c r="O1369" s="47" t="str">
        <f t="shared" si="484"/>
        <v/>
      </c>
      <c r="P1369" s="47"/>
      <c r="Q1369" s="48" t="str">
        <f>IFERROR(VLOOKUP(E1369,Funcionários!$C$8:$E$207,3,FALSE),"")</f>
        <v/>
      </c>
      <c r="R1369" s="47"/>
      <c r="S1369" s="49" t="str">
        <f t="shared" si="485"/>
        <v/>
      </c>
      <c r="T1369" s="49">
        <v>1.363E-2</v>
      </c>
      <c r="U1369" s="48" t="str">
        <f>IF(Funcionários!C1370=0,"",Funcionários!C1370)</f>
        <v/>
      </c>
      <c r="V1369" s="50">
        <f>IF(U1369="",0,IF(COUNTIFS($E$7:$E$3006,U1369,$I$7:$I$3006,'RC'!$E$6)=0,0,COUNTIFS($M$7:$M$3006,"Concluída no prazo",$E$7:$E$3006,U1369,$I$7:$I$3006,'RC'!$E$6)/COUNTIFS($E$7:$E$3006,U1369,$I$7:$I$3006,'RC'!$E$6)))</f>
        <v>0</v>
      </c>
      <c r="W1369" s="49">
        <f>SUMIFS($J$7:$J$3006,$E$7:$E$3006,U1369,$I$7:$I$3006,'RC'!$E$6)+SUMIFS($L$7:$L$3006,$E$7:$E$3006,U1369,$I$7:$I$3006,'RC'!$E$6)</f>
        <v>0</v>
      </c>
      <c r="X1369" s="48">
        <f>COUNTIFS($E$7:$E$3006,U1369,$I$7:$I$3006,'RC'!$E$6)</f>
        <v>0</v>
      </c>
      <c r="Y1369" s="48"/>
      <c r="Z1369" s="51" t="str">
        <f>IF(AQ1369='RC'!$E$6,AC1369*1000+AD1369,"")</f>
        <v/>
      </c>
      <c r="AA1369" s="51" t="str">
        <f>IF(AB1369="","",IF(AQ1369='RC'!$E$6,AC1369*1000-AD1369,""))</f>
        <v/>
      </c>
      <c r="AB1369" s="48" t="str">
        <f>IFERROR(VLOOKUP(E1369,Funcionários!$C$8:$E$207,3,FALSE),"")</f>
        <v/>
      </c>
      <c r="AC1369" s="50" t="str">
        <f>IF(AB1369="","",IF(COUNTIFS($AB$7:$AB$3006,AB1369,$AQ$7:$AQ$3006,'RC'!$E$6)=0,"",COUNTIFS($M$7:$M$3006,"Concluída no prazo",$AB$7:$AB$3006,AB1369,$AQ$7:$AQ$3006,'RC'!$E$6)/COUNTIFS($AB$7:$AB$3006,AB1369,$AQ$7:$AQ$3006,'RC'!$E$6)))</f>
        <v/>
      </c>
      <c r="AD1369" s="48">
        <f>SUMIF($AQ$7:$AQ$3006,'RC'!$E$6,$J$7:$J$3006)+SUMIF($AQ$7:$AQ$3006,'RC'!$E$6,$L$7:$L$3006)</f>
        <v>21</v>
      </c>
      <c r="AF1369" s="48">
        <v>3.6379999999995798E-2</v>
      </c>
      <c r="AG1369" s="48">
        <f>IF(OR(AQ1369="",AQ1369&lt;&gt;'RC'!$E$6,AB1369&lt;&gt;'RC'!$D$21),0,1)</f>
        <v>0</v>
      </c>
      <c r="AH1369" s="48">
        <f t="shared" si="482"/>
        <v>3.6379999999995798E-2</v>
      </c>
      <c r="AI1369" s="48" t="str">
        <f t="shared" si="464"/>
        <v/>
      </c>
      <c r="AJ1369" s="48" t="str">
        <f t="shared" si="465"/>
        <v/>
      </c>
      <c r="AK1369" s="52" t="str">
        <f t="shared" si="466"/>
        <v/>
      </c>
      <c r="AL1369" s="52" t="str">
        <f t="shared" si="467"/>
        <v/>
      </c>
      <c r="AM1369" s="48" t="str">
        <f t="shared" si="468"/>
        <v/>
      </c>
      <c r="AN1369" s="48" t="str">
        <f t="shared" si="469"/>
        <v/>
      </c>
      <c r="AP1369" s="18" t="str">
        <f t="shared" si="470"/>
        <v/>
      </c>
      <c r="AQ1369" s="18" t="str">
        <f t="shared" si="471"/>
        <v/>
      </c>
      <c r="AR1369" s="18">
        <v>3.6380000000000003E-2</v>
      </c>
      <c r="AS1369" s="18">
        <f>IF(AF!$D$27="Todos",1,IF(M1369=AF!$D$27,1,0))</f>
        <v>1</v>
      </c>
      <c r="AT1369" s="53">
        <f>IF(AND(E1369=AF!$D$6,OR(LT!M1369=AF!$D$27,AF!$D$27="Todos"),OR(AP1369=AF!$E$8,AQ1369=AF!$E$8)),AR1369+AS1369,0)</f>
        <v>0</v>
      </c>
      <c r="AU1369" s="18" t="str">
        <f t="shared" si="472"/>
        <v/>
      </c>
      <c r="AV1369" s="54" t="str">
        <f t="shared" si="473"/>
        <v/>
      </c>
      <c r="AW1369" s="54" t="str">
        <f t="shared" si="474"/>
        <v/>
      </c>
      <c r="AX1369" s="18" t="str">
        <f t="shared" si="475"/>
        <v/>
      </c>
      <c r="AY1369" s="18" t="str">
        <f t="shared" si="476"/>
        <v/>
      </c>
      <c r="BA1369" s="18">
        <f>IF($E1369=AF!$D$6,IF($M1369="Concluída no prazo",2,IF($M1369="Concluída com atraso",1,0)),0)</f>
        <v>0</v>
      </c>
      <c r="BB1369" s="18">
        <f>IF($E1369=AF!$D$6,IF($M1369="Atrasada",2,IF($M1369="Concluída com atraso",1,0)),0)</f>
        <v>0</v>
      </c>
      <c r="BC1369" s="18">
        <v>1.363E-2</v>
      </c>
      <c r="BD1369" s="18">
        <f t="shared" si="483"/>
        <v>1.363E-2</v>
      </c>
      <c r="BE1369" s="18">
        <f t="shared" si="483"/>
        <v>1.363E-2</v>
      </c>
      <c r="BF1369" s="18" t="str">
        <f t="shared" si="477"/>
        <v/>
      </c>
      <c r="BN1369" s="18" t="str">
        <f t="shared" si="478"/>
        <v>s</v>
      </c>
    </row>
    <row r="1370" spans="3:66" ht="50.1" customHeight="1" thickTop="1" thickBot="1" x14ac:dyDescent="0.3">
      <c r="C1370" s="46"/>
      <c r="D1370" s="46"/>
      <c r="E1370" s="46"/>
      <c r="F1370" s="122"/>
      <c r="G1370" s="122"/>
      <c r="H1370" s="78" t="str">
        <f t="shared" si="479"/>
        <v/>
      </c>
      <c r="I1370" s="78" t="str">
        <f t="shared" si="480"/>
        <v/>
      </c>
      <c r="J1370" s="16"/>
      <c r="K1370" s="46" t="str">
        <f t="shared" si="481"/>
        <v/>
      </c>
      <c r="L1370" s="16"/>
      <c r="M1370" s="16"/>
      <c r="N1370" s="46"/>
      <c r="O1370" s="47" t="str">
        <f t="shared" si="484"/>
        <v/>
      </c>
      <c r="P1370" s="47"/>
      <c r="Q1370" s="48" t="str">
        <f>IFERROR(VLOOKUP(E1370,Funcionários!$C$8:$E$207,3,FALSE),"")</f>
        <v/>
      </c>
      <c r="R1370" s="47"/>
      <c r="S1370" s="49" t="str">
        <f t="shared" si="485"/>
        <v/>
      </c>
      <c r="T1370" s="49">
        <v>1.3639999999999999E-2</v>
      </c>
      <c r="U1370" s="48" t="str">
        <f>IF(Funcionários!C1371=0,"",Funcionários!C1371)</f>
        <v/>
      </c>
      <c r="V1370" s="50">
        <f>IF(U1370="",0,IF(COUNTIFS($E$7:$E$3006,U1370,$I$7:$I$3006,'RC'!$E$6)=0,0,COUNTIFS($M$7:$M$3006,"Concluída no prazo",$E$7:$E$3006,U1370,$I$7:$I$3006,'RC'!$E$6)/COUNTIFS($E$7:$E$3006,U1370,$I$7:$I$3006,'RC'!$E$6)))</f>
        <v>0</v>
      </c>
      <c r="W1370" s="49">
        <f>SUMIFS($J$7:$J$3006,$E$7:$E$3006,U1370,$I$7:$I$3006,'RC'!$E$6)+SUMIFS($L$7:$L$3006,$E$7:$E$3006,U1370,$I$7:$I$3006,'RC'!$E$6)</f>
        <v>0</v>
      </c>
      <c r="X1370" s="48">
        <f>COUNTIFS($E$7:$E$3006,U1370,$I$7:$I$3006,'RC'!$E$6)</f>
        <v>0</v>
      </c>
      <c r="Y1370" s="48"/>
      <c r="Z1370" s="51" t="str">
        <f>IF(AQ1370='RC'!$E$6,AC1370*1000+AD1370,"")</f>
        <v/>
      </c>
      <c r="AA1370" s="51" t="str">
        <f>IF(AB1370="","",IF(AQ1370='RC'!$E$6,AC1370*1000-AD1370,""))</f>
        <v/>
      </c>
      <c r="AB1370" s="48" t="str">
        <f>IFERROR(VLOOKUP(E1370,Funcionários!$C$8:$E$207,3,FALSE),"")</f>
        <v/>
      </c>
      <c r="AC1370" s="50" t="str">
        <f>IF(AB1370="","",IF(COUNTIFS($AB$7:$AB$3006,AB1370,$AQ$7:$AQ$3006,'RC'!$E$6)=0,"",COUNTIFS($M$7:$M$3006,"Concluída no prazo",$AB$7:$AB$3006,AB1370,$AQ$7:$AQ$3006,'RC'!$E$6)/COUNTIFS($AB$7:$AB$3006,AB1370,$AQ$7:$AQ$3006,'RC'!$E$6)))</f>
        <v/>
      </c>
      <c r="AD1370" s="48">
        <f>SUMIF($AQ$7:$AQ$3006,'RC'!$E$6,$J$7:$J$3006)+SUMIF($AQ$7:$AQ$3006,'RC'!$E$6,$L$7:$L$3006)</f>
        <v>21</v>
      </c>
      <c r="AF1370" s="48">
        <v>3.6369999999995802E-2</v>
      </c>
      <c r="AG1370" s="48">
        <f>IF(OR(AQ1370="",AQ1370&lt;&gt;'RC'!$E$6,AB1370&lt;&gt;'RC'!$D$21),0,1)</f>
        <v>0</v>
      </c>
      <c r="AH1370" s="48">
        <f t="shared" si="482"/>
        <v>3.6369999999995802E-2</v>
      </c>
      <c r="AI1370" s="48" t="str">
        <f t="shared" si="464"/>
        <v/>
      </c>
      <c r="AJ1370" s="48" t="str">
        <f t="shared" si="465"/>
        <v/>
      </c>
      <c r="AK1370" s="52" t="str">
        <f t="shared" si="466"/>
        <v/>
      </c>
      <c r="AL1370" s="52" t="str">
        <f t="shared" si="467"/>
        <v/>
      </c>
      <c r="AM1370" s="48" t="str">
        <f t="shared" si="468"/>
        <v/>
      </c>
      <c r="AN1370" s="48" t="str">
        <f t="shared" si="469"/>
        <v/>
      </c>
      <c r="AP1370" s="18" t="str">
        <f t="shared" si="470"/>
        <v/>
      </c>
      <c r="AQ1370" s="18" t="str">
        <f t="shared" si="471"/>
        <v/>
      </c>
      <c r="AR1370" s="18">
        <v>3.637E-2</v>
      </c>
      <c r="AS1370" s="18">
        <f>IF(AF!$D$27="Todos",1,IF(M1370=AF!$D$27,1,0))</f>
        <v>1</v>
      </c>
      <c r="AT1370" s="53">
        <f>IF(AND(E1370=AF!$D$6,OR(LT!M1370=AF!$D$27,AF!$D$27="Todos"),OR(AP1370=AF!$E$8,AQ1370=AF!$E$8)),AR1370+AS1370,0)</f>
        <v>0</v>
      </c>
      <c r="AU1370" s="18" t="str">
        <f t="shared" si="472"/>
        <v/>
      </c>
      <c r="AV1370" s="54" t="str">
        <f t="shared" si="473"/>
        <v/>
      </c>
      <c r="AW1370" s="54" t="str">
        <f t="shared" si="474"/>
        <v/>
      </c>
      <c r="AX1370" s="18" t="str">
        <f t="shared" si="475"/>
        <v/>
      </c>
      <c r="AY1370" s="18" t="str">
        <f t="shared" si="476"/>
        <v/>
      </c>
      <c r="BA1370" s="18">
        <f>IF($E1370=AF!$D$6,IF($M1370="Concluída no prazo",2,IF($M1370="Concluída com atraso",1,0)),0)</f>
        <v>0</v>
      </c>
      <c r="BB1370" s="18">
        <f>IF($E1370=AF!$D$6,IF($M1370="Atrasada",2,IF($M1370="Concluída com atraso",1,0)),0)</f>
        <v>0</v>
      </c>
      <c r="BC1370" s="18">
        <v>1.3639999999999999E-2</v>
      </c>
      <c r="BD1370" s="18">
        <f t="shared" si="483"/>
        <v>1.3639999999999999E-2</v>
      </c>
      <c r="BE1370" s="18">
        <f t="shared" si="483"/>
        <v>1.3639999999999999E-2</v>
      </c>
      <c r="BF1370" s="18" t="str">
        <f t="shared" si="477"/>
        <v/>
      </c>
      <c r="BN1370" s="18" t="str">
        <f t="shared" si="478"/>
        <v>s</v>
      </c>
    </row>
    <row r="1371" spans="3:66" ht="50.1" customHeight="1" thickTop="1" thickBot="1" x14ac:dyDescent="0.3">
      <c r="C1371" s="46"/>
      <c r="D1371" s="46"/>
      <c r="E1371" s="46"/>
      <c r="F1371" s="122"/>
      <c r="G1371" s="122"/>
      <c r="H1371" s="78" t="str">
        <f t="shared" si="479"/>
        <v/>
      </c>
      <c r="I1371" s="78" t="str">
        <f t="shared" si="480"/>
        <v/>
      </c>
      <c r="J1371" s="16"/>
      <c r="K1371" s="46" t="str">
        <f t="shared" si="481"/>
        <v/>
      </c>
      <c r="L1371" s="16"/>
      <c r="M1371" s="16"/>
      <c r="N1371" s="46"/>
      <c r="O1371" s="47" t="str">
        <f t="shared" si="484"/>
        <v/>
      </c>
      <c r="P1371" s="47"/>
      <c r="Q1371" s="48" t="str">
        <f>IFERROR(VLOOKUP(E1371,Funcionários!$C$8:$E$207,3,FALSE),"")</f>
        <v/>
      </c>
      <c r="R1371" s="47"/>
      <c r="S1371" s="49" t="str">
        <f t="shared" si="485"/>
        <v/>
      </c>
      <c r="T1371" s="49">
        <v>1.3650000000000001E-2</v>
      </c>
      <c r="U1371" s="48" t="str">
        <f>IF(Funcionários!C1372=0,"",Funcionários!C1372)</f>
        <v/>
      </c>
      <c r="V1371" s="50">
        <f>IF(U1371="",0,IF(COUNTIFS($E$7:$E$3006,U1371,$I$7:$I$3006,'RC'!$E$6)=0,0,COUNTIFS($M$7:$M$3006,"Concluída no prazo",$E$7:$E$3006,U1371,$I$7:$I$3006,'RC'!$E$6)/COUNTIFS($E$7:$E$3006,U1371,$I$7:$I$3006,'RC'!$E$6)))</f>
        <v>0</v>
      </c>
      <c r="W1371" s="49">
        <f>SUMIFS($J$7:$J$3006,$E$7:$E$3006,U1371,$I$7:$I$3006,'RC'!$E$6)+SUMIFS($L$7:$L$3006,$E$7:$E$3006,U1371,$I$7:$I$3006,'RC'!$E$6)</f>
        <v>0</v>
      </c>
      <c r="X1371" s="48">
        <f>COUNTIFS($E$7:$E$3006,U1371,$I$7:$I$3006,'RC'!$E$6)</f>
        <v>0</v>
      </c>
      <c r="Y1371" s="48"/>
      <c r="Z1371" s="51" t="str">
        <f>IF(AQ1371='RC'!$E$6,AC1371*1000+AD1371,"")</f>
        <v/>
      </c>
      <c r="AA1371" s="51" t="str">
        <f>IF(AB1371="","",IF(AQ1371='RC'!$E$6,AC1371*1000-AD1371,""))</f>
        <v/>
      </c>
      <c r="AB1371" s="48" t="str">
        <f>IFERROR(VLOOKUP(E1371,Funcionários!$C$8:$E$207,3,FALSE),"")</f>
        <v/>
      </c>
      <c r="AC1371" s="50" t="str">
        <f>IF(AB1371="","",IF(COUNTIFS($AB$7:$AB$3006,AB1371,$AQ$7:$AQ$3006,'RC'!$E$6)=0,"",COUNTIFS($M$7:$M$3006,"Concluída no prazo",$AB$7:$AB$3006,AB1371,$AQ$7:$AQ$3006,'RC'!$E$6)/COUNTIFS($AB$7:$AB$3006,AB1371,$AQ$7:$AQ$3006,'RC'!$E$6)))</f>
        <v/>
      </c>
      <c r="AD1371" s="48">
        <f>SUMIF($AQ$7:$AQ$3006,'RC'!$E$6,$J$7:$J$3006)+SUMIF($AQ$7:$AQ$3006,'RC'!$E$6,$L$7:$L$3006)</f>
        <v>21</v>
      </c>
      <c r="AF1371" s="48">
        <v>3.6359999999995798E-2</v>
      </c>
      <c r="AG1371" s="48">
        <f>IF(OR(AQ1371="",AQ1371&lt;&gt;'RC'!$E$6,AB1371&lt;&gt;'RC'!$D$21),0,1)</f>
        <v>0</v>
      </c>
      <c r="AH1371" s="48">
        <f t="shared" si="482"/>
        <v>3.6359999999995798E-2</v>
      </c>
      <c r="AI1371" s="48" t="str">
        <f t="shared" si="464"/>
        <v/>
      </c>
      <c r="AJ1371" s="48" t="str">
        <f t="shared" si="465"/>
        <v/>
      </c>
      <c r="AK1371" s="52" t="str">
        <f t="shared" si="466"/>
        <v/>
      </c>
      <c r="AL1371" s="52" t="str">
        <f t="shared" si="467"/>
        <v/>
      </c>
      <c r="AM1371" s="48" t="str">
        <f t="shared" si="468"/>
        <v/>
      </c>
      <c r="AN1371" s="48" t="str">
        <f t="shared" si="469"/>
        <v/>
      </c>
      <c r="AP1371" s="18" t="str">
        <f t="shared" si="470"/>
        <v/>
      </c>
      <c r="AQ1371" s="18" t="str">
        <f t="shared" si="471"/>
        <v/>
      </c>
      <c r="AR1371" s="18">
        <v>3.6360000000000003E-2</v>
      </c>
      <c r="AS1371" s="18">
        <f>IF(AF!$D$27="Todos",1,IF(M1371=AF!$D$27,1,0))</f>
        <v>1</v>
      </c>
      <c r="AT1371" s="53">
        <f>IF(AND(E1371=AF!$D$6,OR(LT!M1371=AF!$D$27,AF!$D$27="Todos"),OR(AP1371=AF!$E$8,AQ1371=AF!$E$8)),AR1371+AS1371,0)</f>
        <v>0</v>
      </c>
      <c r="AU1371" s="18" t="str">
        <f t="shared" si="472"/>
        <v/>
      </c>
      <c r="AV1371" s="54" t="str">
        <f t="shared" si="473"/>
        <v/>
      </c>
      <c r="AW1371" s="54" t="str">
        <f t="shared" si="474"/>
        <v/>
      </c>
      <c r="AX1371" s="18" t="str">
        <f t="shared" si="475"/>
        <v/>
      </c>
      <c r="AY1371" s="18" t="str">
        <f t="shared" si="476"/>
        <v/>
      </c>
      <c r="BA1371" s="18">
        <f>IF($E1371=AF!$D$6,IF($M1371="Concluída no prazo",2,IF($M1371="Concluída com atraso",1,0)),0)</f>
        <v>0</v>
      </c>
      <c r="BB1371" s="18">
        <f>IF($E1371=AF!$D$6,IF($M1371="Atrasada",2,IF($M1371="Concluída com atraso",1,0)),0)</f>
        <v>0</v>
      </c>
      <c r="BC1371" s="18">
        <v>1.3650000000000001E-2</v>
      </c>
      <c r="BD1371" s="18">
        <f t="shared" si="483"/>
        <v>1.3650000000000001E-2</v>
      </c>
      <c r="BE1371" s="18">
        <f t="shared" si="483"/>
        <v>1.3650000000000001E-2</v>
      </c>
      <c r="BF1371" s="18" t="str">
        <f t="shared" si="477"/>
        <v/>
      </c>
      <c r="BN1371" s="18" t="str">
        <f t="shared" si="478"/>
        <v>s</v>
      </c>
    </row>
    <row r="1372" spans="3:66" ht="50.1" customHeight="1" thickTop="1" thickBot="1" x14ac:dyDescent="0.3">
      <c r="C1372" s="46"/>
      <c r="D1372" s="46"/>
      <c r="E1372" s="46"/>
      <c r="F1372" s="122"/>
      <c r="G1372" s="122"/>
      <c r="H1372" s="78" t="str">
        <f t="shared" si="479"/>
        <v/>
      </c>
      <c r="I1372" s="78" t="str">
        <f t="shared" si="480"/>
        <v/>
      </c>
      <c r="J1372" s="16"/>
      <c r="K1372" s="46" t="str">
        <f t="shared" si="481"/>
        <v/>
      </c>
      <c r="L1372" s="16"/>
      <c r="M1372" s="16"/>
      <c r="N1372" s="46"/>
      <c r="O1372" s="47" t="str">
        <f t="shared" si="484"/>
        <v/>
      </c>
      <c r="P1372" s="47"/>
      <c r="Q1372" s="48" t="str">
        <f>IFERROR(VLOOKUP(E1372,Funcionários!$C$8:$E$207,3,FALSE),"")</f>
        <v/>
      </c>
      <c r="R1372" s="47"/>
      <c r="S1372" s="49" t="str">
        <f t="shared" si="485"/>
        <v/>
      </c>
      <c r="T1372" s="49">
        <v>1.366E-2</v>
      </c>
      <c r="U1372" s="48" t="str">
        <f>IF(Funcionários!C1373=0,"",Funcionários!C1373)</f>
        <v/>
      </c>
      <c r="V1372" s="50">
        <f>IF(U1372="",0,IF(COUNTIFS($E$7:$E$3006,U1372,$I$7:$I$3006,'RC'!$E$6)=0,0,COUNTIFS($M$7:$M$3006,"Concluída no prazo",$E$7:$E$3006,U1372,$I$7:$I$3006,'RC'!$E$6)/COUNTIFS($E$7:$E$3006,U1372,$I$7:$I$3006,'RC'!$E$6)))</f>
        <v>0</v>
      </c>
      <c r="W1372" s="49">
        <f>SUMIFS($J$7:$J$3006,$E$7:$E$3006,U1372,$I$7:$I$3006,'RC'!$E$6)+SUMIFS($L$7:$L$3006,$E$7:$E$3006,U1372,$I$7:$I$3006,'RC'!$E$6)</f>
        <v>0</v>
      </c>
      <c r="X1372" s="48">
        <f>COUNTIFS($E$7:$E$3006,U1372,$I$7:$I$3006,'RC'!$E$6)</f>
        <v>0</v>
      </c>
      <c r="Y1372" s="48"/>
      <c r="Z1372" s="51" t="str">
        <f>IF(AQ1372='RC'!$E$6,AC1372*1000+AD1372,"")</f>
        <v/>
      </c>
      <c r="AA1372" s="51" t="str">
        <f>IF(AB1372="","",IF(AQ1372='RC'!$E$6,AC1372*1000-AD1372,""))</f>
        <v/>
      </c>
      <c r="AB1372" s="48" t="str">
        <f>IFERROR(VLOOKUP(E1372,Funcionários!$C$8:$E$207,3,FALSE),"")</f>
        <v/>
      </c>
      <c r="AC1372" s="50" t="str">
        <f>IF(AB1372="","",IF(COUNTIFS($AB$7:$AB$3006,AB1372,$AQ$7:$AQ$3006,'RC'!$E$6)=0,"",COUNTIFS($M$7:$M$3006,"Concluída no prazo",$AB$7:$AB$3006,AB1372,$AQ$7:$AQ$3006,'RC'!$E$6)/COUNTIFS($AB$7:$AB$3006,AB1372,$AQ$7:$AQ$3006,'RC'!$E$6)))</f>
        <v/>
      </c>
      <c r="AD1372" s="48">
        <f>SUMIF($AQ$7:$AQ$3006,'RC'!$E$6,$J$7:$J$3006)+SUMIF($AQ$7:$AQ$3006,'RC'!$E$6,$L$7:$L$3006)</f>
        <v>21</v>
      </c>
      <c r="AF1372" s="48">
        <v>3.6349999999995802E-2</v>
      </c>
      <c r="AG1372" s="48">
        <f>IF(OR(AQ1372="",AQ1372&lt;&gt;'RC'!$E$6,AB1372&lt;&gt;'RC'!$D$21),0,1)</f>
        <v>0</v>
      </c>
      <c r="AH1372" s="48">
        <f t="shared" si="482"/>
        <v>3.6349999999995802E-2</v>
      </c>
      <c r="AI1372" s="48" t="str">
        <f t="shared" si="464"/>
        <v/>
      </c>
      <c r="AJ1372" s="48" t="str">
        <f t="shared" si="465"/>
        <v/>
      </c>
      <c r="AK1372" s="52" t="str">
        <f t="shared" si="466"/>
        <v/>
      </c>
      <c r="AL1372" s="52" t="str">
        <f t="shared" si="467"/>
        <v/>
      </c>
      <c r="AM1372" s="48" t="str">
        <f t="shared" si="468"/>
        <v/>
      </c>
      <c r="AN1372" s="48" t="str">
        <f t="shared" si="469"/>
        <v/>
      </c>
      <c r="AP1372" s="18" t="str">
        <f t="shared" si="470"/>
        <v/>
      </c>
      <c r="AQ1372" s="18" t="str">
        <f t="shared" si="471"/>
        <v/>
      </c>
      <c r="AR1372" s="18">
        <v>3.635E-2</v>
      </c>
      <c r="AS1372" s="18">
        <f>IF(AF!$D$27="Todos",1,IF(M1372=AF!$D$27,1,0))</f>
        <v>1</v>
      </c>
      <c r="AT1372" s="53">
        <f>IF(AND(E1372=AF!$D$6,OR(LT!M1372=AF!$D$27,AF!$D$27="Todos"),OR(AP1372=AF!$E$8,AQ1372=AF!$E$8)),AR1372+AS1372,0)</f>
        <v>0</v>
      </c>
      <c r="AU1372" s="18" t="str">
        <f t="shared" si="472"/>
        <v/>
      </c>
      <c r="AV1372" s="54" t="str">
        <f t="shared" si="473"/>
        <v/>
      </c>
      <c r="AW1372" s="54" t="str">
        <f t="shared" si="474"/>
        <v/>
      </c>
      <c r="AX1372" s="18" t="str">
        <f t="shared" si="475"/>
        <v/>
      </c>
      <c r="AY1372" s="18" t="str">
        <f t="shared" si="476"/>
        <v/>
      </c>
      <c r="BA1372" s="18">
        <f>IF($E1372=AF!$D$6,IF($M1372="Concluída no prazo",2,IF($M1372="Concluída com atraso",1,0)),0)</f>
        <v>0</v>
      </c>
      <c r="BB1372" s="18">
        <f>IF($E1372=AF!$D$6,IF($M1372="Atrasada",2,IF($M1372="Concluída com atraso",1,0)),0)</f>
        <v>0</v>
      </c>
      <c r="BC1372" s="18">
        <v>1.366E-2</v>
      </c>
      <c r="BD1372" s="18">
        <f t="shared" si="483"/>
        <v>1.366E-2</v>
      </c>
      <c r="BE1372" s="18">
        <f t="shared" si="483"/>
        <v>1.366E-2</v>
      </c>
      <c r="BF1372" s="18" t="str">
        <f t="shared" si="477"/>
        <v/>
      </c>
      <c r="BN1372" s="18" t="str">
        <f t="shared" si="478"/>
        <v>s</v>
      </c>
    </row>
    <row r="1373" spans="3:66" ht="50.1" customHeight="1" thickTop="1" thickBot="1" x14ac:dyDescent="0.3">
      <c r="C1373" s="46"/>
      <c r="D1373" s="46"/>
      <c r="E1373" s="46"/>
      <c r="F1373" s="122"/>
      <c r="G1373" s="122"/>
      <c r="H1373" s="78" t="str">
        <f t="shared" si="479"/>
        <v/>
      </c>
      <c r="I1373" s="78" t="str">
        <f t="shared" si="480"/>
        <v/>
      </c>
      <c r="J1373" s="16"/>
      <c r="K1373" s="46" t="str">
        <f t="shared" si="481"/>
        <v/>
      </c>
      <c r="L1373" s="16"/>
      <c r="M1373" s="16"/>
      <c r="N1373" s="46"/>
      <c r="O1373" s="47" t="str">
        <f t="shared" si="484"/>
        <v/>
      </c>
      <c r="P1373" s="47"/>
      <c r="Q1373" s="48" t="str">
        <f>IFERROR(VLOOKUP(E1373,Funcionários!$C$8:$E$207,3,FALSE),"")</f>
        <v/>
      </c>
      <c r="R1373" s="47"/>
      <c r="S1373" s="49" t="str">
        <f t="shared" si="485"/>
        <v/>
      </c>
      <c r="T1373" s="49">
        <v>1.367E-2</v>
      </c>
      <c r="U1373" s="48" t="str">
        <f>IF(Funcionários!C1374=0,"",Funcionários!C1374)</f>
        <v/>
      </c>
      <c r="V1373" s="50">
        <f>IF(U1373="",0,IF(COUNTIFS($E$7:$E$3006,U1373,$I$7:$I$3006,'RC'!$E$6)=0,0,COUNTIFS($M$7:$M$3006,"Concluída no prazo",$E$7:$E$3006,U1373,$I$7:$I$3006,'RC'!$E$6)/COUNTIFS($E$7:$E$3006,U1373,$I$7:$I$3006,'RC'!$E$6)))</f>
        <v>0</v>
      </c>
      <c r="W1373" s="49">
        <f>SUMIFS($J$7:$J$3006,$E$7:$E$3006,U1373,$I$7:$I$3006,'RC'!$E$6)+SUMIFS($L$7:$L$3006,$E$7:$E$3006,U1373,$I$7:$I$3006,'RC'!$E$6)</f>
        <v>0</v>
      </c>
      <c r="X1373" s="48">
        <f>COUNTIFS($E$7:$E$3006,U1373,$I$7:$I$3006,'RC'!$E$6)</f>
        <v>0</v>
      </c>
      <c r="Y1373" s="48"/>
      <c r="Z1373" s="51" t="str">
        <f>IF(AQ1373='RC'!$E$6,AC1373*1000+AD1373,"")</f>
        <v/>
      </c>
      <c r="AA1373" s="51" t="str">
        <f>IF(AB1373="","",IF(AQ1373='RC'!$E$6,AC1373*1000-AD1373,""))</f>
        <v/>
      </c>
      <c r="AB1373" s="48" t="str">
        <f>IFERROR(VLOOKUP(E1373,Funcionários!$C$8:$E$207,3,FALSE),"")</f>
        <v/>
      </c>
      <c r="AC1373" s="50" t="str">
        <f>IF(AB1373="","",IF(COUNTIFS($AB$7:$AB$3006,AB1373,$AQ$7:$AQ$3006,'RC'!$E$6)=0,"",COUNTIFS($M$7:$M$3006,"Concluída no prazo",$AB$7:$AB$3006,AB1373,$AQ$7:$AQ$3006,'RC'!$E$6)/COUNTIFS($AB$7:$AB$3006,AB1373,$AQ$7:$AQ$3006,'RC'!$E$6)))</f>
        <v/>
      </c>
      <c r="AD1373" s="48">
        <f>SUMIF($AQ$7:$AQ$3006,'RC'!$E$6,$J$7:$J$3006)+SUMIF($AQ$7:$AQ$3006,'RC'!$E$6,$L$7:$L$3006)</f>
        <v>21</v>
      </c>
      <c r="AF1373" s="48">
        <v>3.6339999999995799E-2</v>
      </c>
      <c r="AG1373" s="48">
        <f>IF(OR(AQ1373="",AQ1373&lt;&gt;'RC'!$E$6,AB1373&lt;&gt;'RC'!$D$21),0,1)</f>
        <v>0</v>
      </c>
      <c r="AH1373" s="48">
        <f t="shared" si="482"/>
        <v>3.6339999999995799E-2</v>
      </c>
      <c r="AI1373" s="48" t="str">
        <f t="shared" si="464"/>
        <v/>
      </c>
      <c r="AJ1373" s="48" t="str">
        <f t="shared" si="465"/>
        <v/>
      </c>
      <c r="AK1373" s="52" t="str">
        <f t="shared" si="466"/>
        <v/>
      </c>
      <c r="AL1373" s="52" t="str">
        <f t="shared" si="467"/>
        <v/>
      </c>
      <c r="AM1373" s="48" t="str">
        <f t="shared" si="468"/>
        <v/>
      </c>
      <c r="AN1373" s="48" t="str">
        <f t="shared" si="469"/>
        <v/>
      </c>
      <c r="AP1373" s="18" t="str">
        <f t="shared" si="470"/>
        <v/>
      </c>
      <c r="AQ1373" s="18" t="str">
        <f t="shared" si="471"/>
        <v/>
      </c>
      <c r="AR1373" s="18">
        <v>3.6339999999999997E-2</v>
      </c>
      <c r="AS1373" s="18">
        <f>IF(AF!$D$27="Todos",1,IF(M1373=AF!$D$27,1,0))</f>
        <v>1</v>
      </c>
      <c r="AT1373" s="53">
        <f>IF(AND(E1373=AF!$D$6,OR(LT!M1373=AF!$D$27,AF!$D$27="Todos"),OR(AP1373=AF!$E$8,AQ1373=AF!$E$8)),AR1373+AS1373,0)</f>
        <v>0</v>
      </c>
      <c r="AU1373" s="18" t="str">
        <f t="shared" si="472"/>
        <v/>
      </c>
      <c r="AV1373" s="54" t="str">
        <f t="shared" si="473"/>
        <v/>
      </c>
      <c r="AW1373" s="54" t="str">
        <f t="shared" si="474"/>
        <v/>
      </c>
      <c r="AX1373" s="18" t="str">
        <f t="shared" si="475"/>
        <v/>
      </c>
      <c r="AY1373" s="18" t="str">
        <f t="shared" si="476"/>
        <v/>
      </c>
      <c r="BA1373" s="18">
        <f>IF($E1373=AF!$D$6,IF($M1373="Concluída no prazo",2,IF($M1373="Concluída com atraso",1,0)),0)</f>
        <v>0</v>
      </c>
      <c r="BB1373" s="18">
        <f>IF($E1373=AF!$D$6,IF($M1373="Atrasada",2,IF($M1373="Concluída com atraso",1,0)),0)</f>
        <v>0</v>
      </c>
      <c r="BC1373" s="18">
        <v>1.367E-2</v>
      </c>
      <c r="BD1373" s="18">
        <f t="shared" si="483"/>
        <v>1.367E-2</v>
      </c>
      <c r="BE1373" s="18">
        <f t="shared" si="483"/>
        <v>1.367E-2</v>
      </c>
      <c r="BF1373" s="18" t="str">
        <f t="shared" si="477"/>
        <v/>
      </c>
      <c r="BN1373" s="18" t="str">
        <f t="shared" si="478"/>
        <v>s</v>
      </c>
    </row>
    <row r="1374" spans="3:66" ht="50.1" customHeight="1" thickTop="1" thickBot="1" x14ac:dyDescent="0.3">
      <c r="C1374" s="46"/>
      <c r="D1374" s="46"/>
      <c r="E1374" s="46"/>
      <c r="F1374" s="122"/>
      <c r="G1374" s="122"/>
      <c r="H1374" s="78" t="str">
        <f t="shared" si="479"/>
        <v/>
      </c>
      <c r="I1374" s="78" t="str">
        <f t="shared" si="480"/>
        <v/>
      </c>
      <c r="J1374" s="16"/>
      <c r="K1374" s="46" t="str">
        <f t="shared" si="481"/>
        <v/>
      </c>
      <c r="L1374" s="16"/>
      <c r="M1374" s="16"/>
      <c r="N1374" s="46"/>
      <c r="O1374" s="47" t="str">
        <f t="shared" si="484"/>
        <v/>
      </c>
      <c r="P1374" s="47"/>
      <c r="Q1374" s="48" t="str">
        <f>IFERROR(VLOOKUP(E1374,Funcionários!$C$8:$E$207,3,FALSE),"")</f>
        <v/>
      </c>
      <c r="R1374" s="47"/>
      <c r="S1374" s="49" t="str">
        <f t="shared" si="485"/>
        <v/>
      </c>
      <c r="T1374" s="49">
        <v>1.3679999999999999E-2</v>
      </c>
      <c r="U1374" s="48" t="str">
        <f>IF(Funcionários!C1375=0,"",Funcionários!C1375)</f>
        <v/>
      </c>
      <c r="V1374" s="50">
        <f>IF(U1374="",0,IF(COUNTIFS($E$7:$E$3006,U1374,$I$7:$I$3006,'RC'!$E$6)=0,0,COUNTIFS($M$7:$M$3006,"Concluída no prazo",$E$7:$E$3006,U1374,$I$7:$I$3006,'RC'!$E$6)/COUNTIFS($E$7:$E$3006,U1374,$I$7:$I$3006,'RC'!$E$6)))</f>
        <v>0</v>
      </c>
      <c r="W1374" s="49">
        <f>SUMIFS($J$7:$J$3006,$E$7:$E$3006,U1374,$I$7:$I$3006,'RC'!$E$6)+SUMIFS($L$7:$L$3006,$E$7:$E$3006,U1374,$I$7:$I$3006,'RC'!$E$6)</f>
        <v>0</v>
      </c>
      <c r="X1374" s="48">
        <f>COUNTIFS($E$7:$E$3006,U1374,$I$7:$I$3006,'RC'!$E$6)</f>
        <v>0</v>
      </c>
      <c r="Y1374" s="48"/>
      <c r="Z1374" s="51" t="str">
        <f>IF(AQ1374='RC'!$E$6,AC1374*1000+AD1374,"")</f>
        <v/>
      </c>
      <c r="AA1374" s="51" t="str">
        <f>IF(AB1374="","",IF(AQ1374='RC'!$E$6,AC1374*1000-AD1374,""))</f>
        <v/>
      </c>
      <c r="AB1374" s="48" t="str">
        <f>IFERROR(VLOOKUP(E1374,Funcionários!$C$8:$E$207,3,FALSE),"")</f>
        <v/>
      </c>
      <c r="AC1374" s="50" t="str">
        <f>IF(AB1374="","",IF(COUNTIFS($AB$7:$AB$3006,AB1374,$AQ$7:$AQ$3006,'RC'!$E$6)=0,"",COUNTIFS($M$7:$M$3006,"Concluída no prazo",$AB$7:$AB$3006,AB1374,$AQ$7:$AQ$3006,'RC'!$E$6)/COUNTIFS($AB$7:$AB$3006,AB1374,$AQ$7:$AQ$3006,'RC'!$E$6)))</f>
        <v/>
      </c>
      <c r="AD1374" s="48">
        <f>SUMIF($AQ$7:$AQ$3006,'RC'!$E$6,$J$7:$J$3006)+SUMIF($AQ$7:$AQ$3006,'RC'!$E$6,$L$7:$L$3006)</f>
        <v>21</v>
      </c>
      <c r="AF1374" s="48">
        <v>3.6329999999995803E-2</v>
      </c>
      <c r="AG1374" s="48">
        <f>IF(OR(AQ1374="",AQ1374&lt;&gt;'RC'!$E$6,AB1374&lt;&gt;'RC'!$D$21),0,1)</f>
        <v>0</v>
      </c>
      <c r="AH1374" s="48">
        <f t="shared" si="482"/>
        <v>3.6329999999995803E-2</v>
      </c>
      <c r="AI1374" s="48" t="str">
        <f t="shared" si="464"/>
        <v/>
      </c>
      <c r="AJ1374" s="48" t="str">
        <f t="shared" si="465"/>
        <v/>
      </c>
      <c r="AK1374" s="52" t="str">
        <f t="shared" si="466"/>
        <v/>
      </c>
      <c r="AL1374" s="52" t="str">
        <f t="shared" si="467"/>
        <v/>
      </c>
      <c r="AM1374" s="48" t="str">
        <f t="shared" si="468"/>
        <v/>
      </c>
      <c r="AN1374" s="48" t="str">
        <f t="shared" si="469"/>
        <v/>
      </c>
      <c r="AP1374" s="18" t="str">
        <f t="shared" si="470"/>
        <v/>
      </c>
      <c r="AQ1374" s="18" t="str">
        <f t="shared" si="471"/>
        <v/>
      </c>
      <c r="AR1374" s="18">
        <v>3.6330000000000001E-2</v>
      </c>
      <c r="AS1374" s="18">
        <f>IF(AF!$D$27="Todos",1,IF(M1374=AF!$D$27,1,0))</f>
        <v>1</v>
      </c>
      <c r="AT1374" s="53">
        <f>IF(AND(E1374=AF!$D$6,OR(LT!M1374=AF!$D$27,AF!$D$27="Todos"),OR(AP1374=AF!$E$8,AQ1374=AF!$E$8)),AR1374+AS1374,0)</f>
        <v>0</v>
      </c>
      <c r="AU1374" s="18" t="str">
        <f t="shared" si="472"/>
        <v/>
      </c>
      <c r="AV1374" s="54" t="str">
        <f t="shared" si="473"/>
        <v/>
      </c>
      <c r="AW1374" s="54" t="str">
        <f t="shared" si="474"/>
        <v/>
      </c>
      <c r="AX1374" s="18" t="str">
        <f t="shared" si="475"/>
        <v/>
      </c>
      <c r="AY1374" s="18" t="str">
        <f t="shared" si="476"/>
        <v/>
      </c>
      <c r="BA1374" s="18">
        <f>IF($E1374=AF!$D$6,IF($M1374="Concluída no prazo",2,IF($M1374="Concluída com atraso",1,0)),0)</f>
        <v>0</v>
      </c>
      <c r="BB1374" s="18">
        <f>IF($E1374=AF!$D$6,IF($M1374="Atrasada",2,IF($M1374="Concluída com atraso",1,0)),0)</f>
        <v>0</v>
      </c>
      <c r="BC1374" s="18">
        <v>1.3679999999999999E-2</v>
      </c>
      <c r="BD1374" s="18">
        <f t="shared" si="483"/>
        <v>1.3679999999999999E-2</v>
      </c>
      <c r="BE1374" s="18">
        <f t="shared" si="483"/>
        <v>1.3679999999999999E-2</v>
      </c>
      <c r="BF1374" s="18" t="str">
        <f t="shared" si="477"/>
        <v/>
      </c>
      <c r="BN1374" s="18" t="str">
        <f t="shared" si="478"/>
        <v>s</v>
      </c>
    </row>
    <row r="1375" spans="3:66" ht="50.1" customHeight="1" thickTop="1" thickBot="1" x14ac:dyDescent="0.3">
      <c r="C1375" s="46"/>
      <c r="D1375" s="46"/>
      <c r="E1375" s="46"/>
      <c r="F1375" s="122"/>
      <c r="G1375" s="122"/>
      <c r="H1375" s="78" t="str">
        <f t="shared" si="479"/>
        <v/>
      </c>
      <c r="I1375" s="78" t="str">
        <f t="shared" si="480"/>
        <v/>
      </c>
      <c r="J1375" s="16"/>
      <c r="K1375" s="46" t="str">
        <f t="shared" si="481"/>
        <v/>
      </c>
      <c r="L1375" s="16"/>
      <c r="M1375" s="16"/>
      <c r="N1375" s="46"/>
      <c r="O1375" s="47" t="str">
        <f t="shared" si="484"/>
        <v/>
      </c>
      <c r="P1375" s="47"/>
      <c r="Q1375" s="48" t="str">
        <f>IFERROR(VLOOKUP(E1375,Funcionários!$C$8:$E$207,3,FALSE),"")</f>
        <v/>
      </c>
      <c r="R1375" s="47"/>
      <c r="S1375" s="49" t="str">
        <f t="shared" si="485"/>
        <v/>
      </c>
      <c r="T1375" s="49">
        <v>1.3690000000000001E-2</v>
      </c>
      <c r="U1375" s="48" t="str">
        <f>IF(Funcionários!C1376=0,"",Funcionários!C1376)</f>
        <v/>
      </c>
      <c r="V1375" s="50">
        <f>IF(U1375="",0,IF(COUNTIFS($E$7:$E$3006,U1375,$I$7:$I$3006,'RC'!$E$6)=0,0,COUNTIFS($M$7:$M$3006,"Concluída no prazo",$E$7:$E$3006,U1375,$I$7:$I$3006,'RC'!$E$6)/COUNTIFS($E$7:$E$3006,U1375,$I$7:$I$3006,'RC'!$E$6)))</f>
        <v>0</v>
      </c>
      <c r="W1375" s="49">
        <f>SUMIFS($J$7:$J$3006,$E$7:$E$3006,U1375,$I$7:$I$3006,'RC'!$E$6)+SUMIFS($L$7:$L$3006,$E$7:$E$3006,U1375,$I$7:$I$3006,'RC'!$E$6)</f>
        <v>0</v>
      </c>
      <c r="X1375" s="48">
        <f>COUNTIFS($E$7:$E$3006,U1375,$I$7:$I$3006,'RC'!$E$6)</f>
        <v>0</v>
      </c>
      <c r="Y1375" s="48"/>
      <c r="Z1375" s="51" t="str">
        <f>IF(AQ1375='RC'!$E$6,AC1375*1000+AD1375,"")</f>
        <v/>
      </c>
      <c r="AA1375" s="51" t="str">
        <f>IF(AB1375="","",IF(AQ1375='RC'!$E$6,AC1375*1000-AD1375,""))</f>
        <v/>
      </c>
      <c r="AB1375" s="48" t="str">
        <f>IFERROR(VLOOKUP(E1375,Funcionários!$C$8:$E$207,3,FALSE),"")</f>
        <v/>
      </c>
      <c r="AC1375" s="50" t="str">
        <f>IF(AB1375="","",IF(COUNTIFS($AB$7:$AB$3006,AB1375,$AQ$7:$AQ$3006,'RC'!$E$6)=0,"",COUNTIFS($M$7:$M$3006,"Concluída no prazo",$AB$7:$AB$3006,AB1375,$AQ$7:$AQ$3006,'RC'!$E$6)/COUNTIFS($AB$7:$AB$3006,AB1375,$AQ$7:$AQ$3006,'RC'!$E$6)))</f>
        <v/>
      </c>
      <c r="AD1375" s="48">
        <f>SUMIF($AQ$7:$AQ$3006,'RC'!$E$6,$J$7:$J$3006)+SUMIF($AQ$7:$AQ$3006,'RC'!$E$6,$L$7:$L$3006)</f>
        <v>21</v>
      </c>
      <c r="AF1375" s="48">
        <v>3.63199999999958E-2</v>
      </c>
      <c r="AG1375" s="48">
        <f>IF(OR(AQ1375="",AQ1375&lt;&gt;'RC'!$E$6,AB1375&lt;&gt;'RC'!$D$21),0,1)</f>
        <v>0</v>
      </c>
      <c r="AH1375" s="48">
        <f t="shared" si="482"/>
        <v>3.63199999999958E-2</v>
      </c>
      <c r="AI1375" s="48" t="str">
        <f t="shared" si="464"/>
        <v/>
      </c>
      <c r="AJ1375" s="48" t="str">
        <f t="shared" si="465"/>
        <v/>
      </c>
      <c r="AK1375" s="52" t="str">
        <f t="shared" si="466"/>
        <v/>
      </c>
      <c r="AL1375" s="52" t="str">
        <f t="shared" si="467"/>
        <v/>
      </c>
      <c r="AM1375" s="48" t="str">
        <f t="shared" si="468"/>
        <v/>
      </c>
      <c r="AN1375" s="48" t="str">
        <f t="shared" si="469"/>
        <v/>
      </c>
      <c r="AP1375" s="18" t="str">
        <f t="shared" si="470"/>
        <v/>
      </c>
      <c r="AQ1375" s="18" t="str">
        <f t="shared" si="471"/>
        <v/>
      </c>
      <c r="AR1375" s="18">
        <v>3.6319999999999998E-2</v>
      </c>
      <c r="AS1375" s="18">
        <f>IF(AF!$D$27="Todos",1,IF(M1375=AF!$D$27,1,0))</f>
        <v>1</v>
      </c>
      <c r="AT1375" s="53">
        <f>IF(AND(E1375=AF!$D$6,OR(LT!M1375=AF!$D$27,AF!$D$27="Todos"),OR(AP1375=AF!$E$8,AQ1375=AF!$E$8)),AR1375+AS1375,0)</f>
        <v>0</v>
      </c>
      <c r="AU1375" s="18" t="str">
        <f t="shared" si="472"/>
        <v/>
      </c>
      <c r="AV1375" s="54" t="str">
        <f t="shared" si="473"/>
        <v/>
      </c>
      <c r="AW1375" s="54" t="str">
        <f t="shared" si="474"/>
        <v/>
      </c>
      <c r="AX1375" s="18" t="str">
        <f t="shared" si="475"/>
        <v/>
      </c>
      <c r="AY1375" s="18" t="str">
        <f t="shared" si="476"/>
        <v/>
      </c>
      <c r="BA1375" s="18">
        <f>IF($E1375=AF!$D$6,IF($M1375="Concluída no prazo",2,IF($M1375="Concluída com atraso",1,0)),0)</f>
        <v>0</v>
      </c>
      <c r="BB1375" s="18">
        <f>IF($E1375=AF!$D$6,IF($M1375="Atrasada",2,IF($M1375="Concluída com atraso",1,0)),0)</f>
        <v>0</v>
      </c>
      <c r="BC1375" s="18">
        <v>1.3690000000000001E-2</v>
      </c>
      <c r="BD1375" s="18">
        <f t="shared" si="483"/>
        <v>1.3690000000000001E-2</v>
      </c>
      <c r="BE1375" s="18">
        <f t="shared" si="483"/>
        <v>1.3690000000000001E-2</v>
      </c>
      <c r="BF1375" s="18" t="str">
        <f t="shared" si="477"/>
        <v/>
      </c>
      <c r="BN1375" s="18" t="str">
        <f t="shared" si="478"/>
        <v>s</v>
      </c>
    </row>
    <row r="1376" spans="3:66" ht="50.1" customHeight="1" thickTop="1" thickBot="1" x14ac:dyDescent="0.3">
      <c r="C1376" s="46"/>
      <c r="D1376" s="46"/>
      <c r="E1376" s="46"/>
      <c r="F1376" s="122"/>
      <c r="G1376" s="122"/>
      <c r="H1376" s="78" t="str">
        <f t="shared" si="479"/>
        <v/>
      </c>
      <c r="I1376" s="78" t="str">
        <f t="shared" si="480"/>
        <v/>
      </c>
      <c r="J1376" s="16"/>
      <c r="K1376" s="46" t="str">
        <f t="shared" si="481"/>
        <v/>
      </c>
      <c r="L1376" s="16"/>
      <c r="M1376" s="16"/>
      <c r="N1376" s="46"/>
      <c r="O1376" s="47" t="str">
        <f t="shared" si="484"/>
        <v/>
      </c>
      <c r="P1376" s="47"/>
      <c r="Q1376" s="48" t="str">
        <f>IFERROR(VLOOKUP(E1376,Funcionários!$C$8:$E$207,3,FALSE),"")</f>
        <v/>
      </c>
      <c r="R1376" s="47"/>
      <c r="S1376" s="49" t="str">
        <f t="shared" si="485"/>
        <v/>
      </c>
      <c r="T1376" s="49">
        <v>1.37E-2</v>
      </c>
      <c r="U1376" s="48" t="str">
        <f>IF(Funcionários!C1377=0,"",Funcionários!C1377)</f>
        <v/>
      </c>
      <c r="V1376" s="50">
        <f>IF(U1376="",0,IF(COUNTIFS($E$7:$E$3006,U1376,$I$7:$I$3006,'RC'!$E$6)=0,0,COUNTIFS($M$7:$M$3006,"Concluída no prazo",$E$7:$E$3006,U1376,$I$7:$I$3006,'RC'!$E$6)/COUNTIFS($E$7:$E$3006,U1376,$I$7:$I$3006,'RC'!$E$6)))</f>
        <v>0</v>
      </c>
      <c r="W1376" s="49">
        <f>SUMIFS($J$7:$J$3006,$E$7:$E$3006,U1376,$I$7:$I$3006,'RC'!$E$6)+SUMIFS($L$7:$L$3006,$E$7:$E$3006,U1376,$I$7:$I$3006,'RC'!$E$6)</f>
        <v>0</v>
      </c>
      <c r="X1376" s="48">
        <f>COUNTIFS($E$7:$E$3006,U1376,$I$7:$I$3006,'RC'!$E$6)</f>
        <v>0</v>
      </c>
      <c r="Y1376" s="48"/>
      <c r="Z1376" s="51" t="str">
        <f>IF(AQ1376='RC'!$E$6,AC1376*1000+AD1376,"")</f>
        <v/>
      </c>
      <c r="AA1376" s="51" t="str">
        <f>IF(AB1376="","",IF(AQ1376='RC'!$E$6,AC1376*1000-AD1376,""))</f>
        <v/>
      </c>
      <c r="AB1376" s="48" t="str">
        <f>IFERROR(VLOOKUP(E1376,Funcionários!$C$8:$E$207,3,FALSE),"")</f>
        <v/>
      </c>
      <c r="AC1376" s="50" t="str">
        <f>IF(AB1376="","",IF(COUNTIFS($AB$7:$AB$3006,AB1376,$AQ$7:$AQ$3006,'RC'!$E$6)=0,"",COUNTIFS($M$7:$M$3006,"Concluída no prazo",$AB$7:$AB$3006,AB1376,$AQ$7:$AQ$3006,'RC'!$E$6)/COUNTIFS($AB$7:$AB$3006,AB1376,$AQ$7:$AQ$3006,'RC'!$E$6)))</f>
        <v/>
      </c>
      <c r="AD1376" s="48">
        <f>SUMIF($AQ$7:$AQ$3006,'RC'!$E$6,$J$7:$J$3006)+SUMIF($AQ$7:$AQ$3006,'RC'!$E$6,$L$7:$L$3006)</f>
        <v>21</v>
      </c>
      <c r="AF1376" s="48">
        <v>3.6309999999995797E-2</v>
      </c>
      <c r="AG1376" s="48">
        <f>IF(OR(AQ1376="",AQ1376&lt;&gt;'RC'!$E$6,AB1376&lt;&gt;'RC'!$D$21),0,1)</f>
        <v>0</v>
      </c>
      <c r="AH1376" s="48">
        <f t="shared" si="482"/>
        <v>3.6309999999995797E-2</v>
      </c>
      <c r="AI1376" s="48" t="str">
        <f t="shared" si="464"/>
        <v/>
      </c>
      <c r="AJ1376" s="48" t="str">
        <f t="shared" si="465"/>
        <v/>
      </c>
      <c r="AK1376" s="52" t="str">
        <f t="shared" si="466"/>
        <v/>
      </c>
      <c r="AL1376" s="52" t="str">
        <f t="shared" si="467"/>
        <v/>
      </c>
      <c r="AM1376" s="48" t="str">
        <f t="shared" si="468"/>
        <v/>
      </c>
      <c r="AN1376" s="48" t="str">
        <f t="shared" si="469"/>
        <v/>
      </c>
      <c r="AP1376" s="18" t="str">
        <f t="shared" si="470"/>
        <v/>
      </c>
      <c r="AQ1376" s="18" t="str">
        <f t="shared" si="471"/>
        <v/>
      </c>
      <c r="AR1376" s="18">
        <v>3.6310000000000002E-2</v>
      </c>
      <c r="AS1376" s="18">
        <f>IF(AF!$D$27="Todos",1,IF(M1376=AF!$D$27,1,0))</f>
        <v>1</v>
      </c>
      <c r="AT1376" s="53">
        <f>IF(AND(E1376=AF!$D$6,OR(LT!M1376=AF!$D$27,AF!$D$27="Todos"),OR(AP1376=AF!$E$8,AQ1376=AF!$E$8)),AR1376+AS1376,0)</f>
        <v>0</v>
      </c>
      <c r="AU1376" s="18" t="str">
        <f t="shared" si="472"/>
        <v/>
      </c>
      <c r="AV1376" s="54" t="str">
        <f t="shared" si="473"/>
        <v/>
      </c>
      <c r="AW1376" s="54" t="str">
        <f t="shared" si="474"/>
        <v/>
      </c>
      <c r="AX1376" s="18" t="str">
        <f t="shared" si="475"/>
        <v/>
      </c>
      <c r="AY1376" s="18" t="str">
        <f t="shared" si="476"/>
        <v/>
      </c>
      <c r="BA1376" s="18">
        <f>IF($E1376=AF!$D$6,IF($M1376="Concluída no prazo",2,IF($M1376="Concluída com atraso",1,0)),0)</f>
        <v>0</v>
      </c>
      <c r="BB1376" s="18">
        <f>IF($E1376=AF!$D$6,IF($M1376="Atrasada",2,IF($M1376="Concluída com atraso",1,0)),0)</f>
        <v>0</v>
      </c>
      <c r="BC1376" s="18">
        <v>1.37E-2</v>
      </c>
      <c r="BD1376" s="18">
        <f t="shared" si="483"/>
        <v>1.37E-2</v>
      </c>
      <c r="BE1376" s="18">
        <f t="shared" si="483"/>
        <v>1.37E-2</v>
      </c>
      <c r="BF1376" s="18" t="str">
        <f t="shared" si="477"/>
        <v/>
      </c>
      <c r="BN1376" s="18" t="str">
        <f t="shared" si="478"/>
        <v>s</v>
      </c>
    </row>
    <row r="1377" spans="3:66" ht="50.1" customHeight="1" thickTop="1" thickBot="1" x14ac:dyDescent="0.3">
      <c r="C1377" s="46"/>
      <c r="D1377" s="46"/>
      <c r="E1377" s="46"/>
      <c r="F1377" s="122"/>
      <c r="G1377" s="122"/>
      <c r="H1377" s="78" t="str">
        <f t="shared" si="479"/>
        <v/>
      </c>
      <c r="I1377" s="78" t="str">
        <f t="shared" si="480"/>
        <v/>
      </c>
      <c r="J1377" s="16"/>
      <c r="K1377" s="46" t="str">
        <f t="shared" si="481"/>
        <v/>
      </c>
      <c r="L1377" s="16"/>
      <c r="M1377" s="16"/>
      <c r="N1377" s="46"/>
      <c r="O1377" s="47" t="str">
        <f t="shared" si="484"/>
        <v/>
      </c>
      <c r="P1377" s="47"/>
      <c r="Q1377" s="48" t="str">
        <f>IFERROR(VLOOKUP(E1377,Funcionários!$C$8:$E$207,3,FALSE),"")</f>
        <v/>
      </c>
      <c r="R1377" s="47"/>
      <c r="S1377" s="49" t="str">
        <f t="shared" si="485"/>
        <v/>
      </c>
      <c r="T1377" s="49">
        <v>1.371E-2</v>
      </c>
      <c r="U1377" s="48" t="str">
        <f>IF(Funcionários!C1378=0,"",Funcionários!C1378)</f>
        <v/>
      </c>
      <c r="V1377" s="50">
        <f>IF(U1377="",0,IF(COUNTIFS($E$7:$E$3006,U1377,$I$7:$I$3006,'RC'!$E$6)=0,0,COUNTIFS($M$7:$M$3006,"Concluída no prazo",$E$7:$E$3006,U1377,$I$7:$I$3006,'RC'!$E$6)/COUNTIFS($E$7:$E$3006,U1377,$I$7:$I$3006,'RC'!$E$6)))</f>
        <v>0</v>
      </c>
      <c r="W1377" s="49">
        <f>SUMIFS($J$7:$J$3006,$E$7:$E$3006,U1377,$I$7:$I$3006,'RC'!$E$6)+SUMIFS($L$7:$L$3006,$E$7:$E$3006,U1377,$I$7:$I$3006,'RC'!$E$6)</f>
        <v>0</v>
      </c>
      <c r="X1377" s="48">
        <f>COUNTIFS($E$7:$E$3006,U1377,$I$7:$I$3006,'RC'!$E$6)</f>
        <v>0</v>
      </c>
      <c r="Y1377" s="48"/>
      <c r="Z1377" s="51" t="str">
        <f>IF(AQ1377='RC'!$E$6,AC1377*1000+AD1377,"")</f>
        <v/>
      </c>
      <c r="AA1377" s="51" t="str">
        <f>IF(AB1377="","",IF(AQ1377='RC'!$E$6,AC1377*1000-AD1377,""))</f>
        <v/>
      </c>
      <c r="AB1377" s="48" t="str">
        <f>IFERROR(VLOOKUP(E1377,Funcionários!$C$8:$E$207,3,FALSE),"")</f>
        <v/>
      </c>
      <c r="AC1377" s="50" t="str">
        <f>IF(AB1377="","",IF(COUNTIFS($AB$7:$AB$3006,AB1377,$AQ$7:$AQ$3006,'RC'!$E$6)=0,"",COUNTIFS($M$7:$M$3006,"Concluída no prazo",$AB$7:$AB$3006,AB1377,$AQ$7:$AQ$3006,'RC'!$E$6)/COUNTIFS($AB$7:$AB$3006,AB1377,$AQ$7:$AQ$3006,'RC'!$E$6)))</f>
        <v/>
      </c>
      <c r="AD1377" s="48">
        <f>SUMIF($AQ$7:$AQ$3006,'RC'!$E$6,$J$7:$J$3006)+SUMIF($AQ$7:$AQ$3006,'RC'!$E$6,$L$7:$L$3006)</f>
        <v>21</v>
      </c>
      <c r="AF1377" s="48">
        <v>3.6299999999995801E-2</v>
      </c>
      <c r="AG1377" s="48">
        <f>IF(OR(AQ1377="",AQ1377&lt;&gt;'RC'!$E$6,AB1377&lt;&gt;'RC'!$D$21),0,1)</f>
        <v>0</v>
      </c>
      <c r="AH1377" s="48">
        <f t="shared" si="482"/>
        <v>3.6299999999995801E-2</v>
      </c>
      <c r="AI1377" s="48" t="str">
        <f t="shared" si="464"/>
        <v/>
      </c>
      <c r="AJ1377" s="48" t="str">
        <f t="shared" si="465"/>
        <v/>
      </c>
      <c r="AK1377" s="52" t="str">
        <f t="shared" si="466"/>
        <v/>
      </c>
      <c r="AL1377" s="52" t="str">
        <f t="shared" si="467"/>
        <v/>
      </c>
      <c r="AM1377" s="48" t="str">
        <f t="shared" si="468"/>
        <v/>
      </c>
      <c r="AN1377" s="48" t="str">
        <f t="shared" si="469"/>
        <v/>
      </c>
      <c r="AP1377" s="18" t="str">
        <f t="shared" si="470"/>
        <v/>
      </c>
      <c r="AQ1377" s="18" t="str">
        <f t="shared" si="471"/>
        <v/>
      </c>
      <c r="AR1377" s="18">
        <v>3.6299999999999999E-2</v>
      </c>
      <c r="AS1377" s="18">
        <f>IF(AF!$D$27="Todos",1,IF(M1377=AF!$D$27,1,0))</f>
        <v>1</v>
      </c>
      <c r="AT1377" s="53">
        <f>IF(AND(E1377=AF!$D$6,OR(LT!M1377=AF!$D$27,AF!$D$27="Todos"),OR(AP1377=AF!$E$8,AQ1377=AF!$E$8)),AR1377+AS1377,0)</f>
        <v>0</v>
      </c>
      <c r="AU1377" s="18" t="str">
        <f t="shared" si="472"/>
        <v/>
      </c>
      <c r="AV1377" s="54" t="str">
        <f t="shared" si="473"/>
        <v/>
      </c>
      <c r="AW1377" s="54" t="str">
        <f t="shared" si="474"/>
        <v/>
      </c>
      <c r="AX1377" s="18" t="str">
        <f t="shared" si="475"/>
        <v/>
      </c>
      <c r="AY1377" s="18" t="str">
        <f t="shared" si="476"/>
        <v/>
      </c>
      <c r="BA1377" s="18">
        <f>IF($E1377=AF!$D$6,IF($M1377="Concluída no prazo",2,IF($M1377="Concluída com atraso",1,0)),0)</f>
        <v>0</v>
      </c>
      <c r="BB1377" s="18">
        <f>IF($E1377=AF!$D$6,IF($M1377="Atrasada",2,IF($M1377="Concluída com atraso",1,0)),0)</f>
        <v>0</v>
      </c>
      <c r="BC1377" s="18">
        <v>1.371E-2</v>
      </c>
      <c r="BD1377" s="18">
        <f t="shared" si="483"/>
        <v>1.371E-2</v>
      </c>
      <c r="BE1377" s="18">
        <f t="shared" si="483"/>
        <v>1.371E-2</v>
      </c>
      <c r="BF1377" s="18" t="str">
        <f t="shared" si="477"/>
        <v/>
      </c>
      <c r="BN1377" s="18" t="str">
        <f t="shared" si="478"/>
        <v>s</v>
      </c>
    </row>
    <row r="1378" spans="3:66" ht="50.1" customHeight="1" thickTop="1" thickBot="1" x14ac:dyDescent="0.3">
      <c r="C1378" s="46"/>
      <c r="D1378" s="46"/>
      <c r="E1378" s="46"/>
      <c r="F1378" s="122"/>
      <c r="G1378" s="122"/>
      <c r="H1378" s="78" t="str">
        <f t="shared" si="479"/>
        <v/>
      </c>
      <c r="I1378" s="78" t="str">
        <f t="shared" si="480"/>
        <v/>
      </c>
      <c r="J1378" s="16"/>
      <c r="K1378" s="46" t="str">
        <f t="shared" si="481"/>
        <v/>
      </c>
      <c r="L1378" s="16"/>
      <c r="M1378" s="16"/>
      <c r="N1378" s="46"/>
      <c r="O1378" s="47" t="str">
        <f t="shared" si="484"/>
        <v/>
      </c>
      <c r="P1378" s="47"/>
      <c r="Q1378" s="48" t="str">
        <f>IFERROR(VLOOKUP(E1378,Funcionários!$C$8:$E$207,3,FALSE),"")</f>
        <v/>
      </c>
      <c r="R1378" s="47"/>
      <c r="S1378" s="49" t="str">
        <f t="shared" si="485"/>
        <v/>
      </c>
      <c r="T1378" s="49">
        <v>1.372E-2</v>
      </c>
      <c r="U1378" s="48" t="str">
        <f>IF(Funcionários!C1379=0,"",Funcionários!C1379)</f>
        <v/>
      </c>
      <c r="V1378" s="50">
        <f>IF(U1378="",0,IF(COUNTIFS($E$7:$E$3006,U1378,$I$7:$I$3006,'RC'!$E$6)=0,0,COUNTIFS($M$7:$M$3006,"Concluída no prazo",$E$7:$E$3006,U1378,$I$7:$I$3006,'RC'!$E$6)/COUNTIFS($E$7:$E$3006,U1378,$I$7:$I$3006,'RC'!$E$6)))</f>
        <v>0</v>
      </c>
      <c r="W1378" s="49">
        <f>SUMIFS($J$7:$J$3006,$E$7:$E$3006,U1378,$I$7:$I$3006,'RC'!$E$6)+SUMIFS($L$7:$L$3006,$E$7:$E$3006,U1378,$I$7:$I$3006,'RC'!$E$6)</f>
        <v>0</v>
      </c>
      <c r="X1378" s="48">
        <f>COUNTIFS($E$7:$E$3006,U1378,$I$7:$I$3006,'RC'!$E$6)</f>
        <v>0</v>
      </c>
      <c r="Y1378" s="48"/>
      <c r="Z1378" s="51" t="str">
        <f>IF(AQ1378='RC'!$E$6,AC1378*1000+AD1378,"")</f>
        <v/>
      </c>
      <c r="AA1378" s="51" t="str">
        <f>IF(AB1378="","",IF(AQ1378='RC'!$E$6,AC1378*1000-AD1378,""))</f>
        <v/>
      </c>
      <c r="AB1378" s="48" t="str">
        <f>IFERROR(VLOOKUP(E1378,Funcionários!$C$8:$E$207,3,FALSE),"")</f>
        <v/>
      </c>
      <c r="AC1378" s="50" t="str">
        <f>IF(AB1378="","",IF(COUNTIFS($AB$7:$AB$3006,AB1378,$AQ$7:$AQ$3006,'RC'!$E$6)=0,"",COUNTIFS($M$7:$M$3006,"Concluída no prazo",$AB$7:$AB$3006,AB1378,$AQ$7:$AQ$3006,'RC'!$E$6)/COUNTIFS($AB$7:$AB$3006,AB1378,$AQ$7:$AQ$3006,'RC'!$E$6)))</f>
        <v/>
      </c>
      <c r="AD1378" s="48">
        <f>SUMIF($AQ$7:$AQ$3006,'RC'!$E$6,$J$7:$J$3006)+SUMIF($AQ$7:$AQ$3006,'RC'!$E$6,$L$7:$L$3006)</f>
        <v>21</v>
      </c>
      <c r="AF1378" s="48">
        <v>3.6289999999995798E-2</v>
      </c>
      <c r="AG1378" s="48">
        <f>IF(OR(AQ1378="",AQ1378&lt;&gt;'RC'!$E$6,AB1378&lt;&gt;'RC'!$D$21),0,1)</f>
        <v>0</v>
      </c>
      <c r="AH1378" s="48">
        <f t="shared" si="482"/>
        <v>3.6289999999995798E-2</v>
      </c>
      <c r="AI1378" s="48" t="str">
        <f t="shared" si="464"/>
        <v/>
      </c>
      <c r="AJ1378" s="48" t="str">
        <f t="shared" si="465"/>
        <v/>
      </c>
      <c r="AK1378" s="52" t="str">
        <f t="shared" si="466"/>
        <v/>
      </c>
      <c r="AL1378" s="52" t="str">
        <f t="shared" si="467"/>
        <v/>
      </c>
      <c r="AM1378" s="48" t="str">
        <f t="shared" si="468"/>
        <v/>
      </c>
      <c r="AN1378" s="48" t="str">
        <f t="shared" si="469"/>
        <v/>
      </c>
      <c r="AP1378" s="18" t="str">
        <f t="shared" si="470"/>
        <v/>
      </c>
      <c r="AQ1378" s="18" t="str">
        <f t="shared" si="471"/>
        <v/>
      </c>
      <c r="AR1378" s="18">
        <v>3.6290000000000003E-2</v>
      </c>
      <c r="AS1378" s="18">
        <f>IF(AF!$D$27="Todos",1,IF(M1378=AF!$D$27,1,0))</f>
        <v>1</v>
      </c>
      <c r="AT1378" s="53">
        <f>IF(AND(E1378=AF!$D$6,OR(LT!M1378=AF!$D$27,AF!$D$27="Todos"),OR(AP1378=AF!$E$8,AQ1378=AF!$E$8)),AR1378+AS1378,0)</f>
        <v>0</v>
      </c>
      <c r="AU1378" s="18" t="str">
        <f t="shared" si="472"/>
        <v/>
      </c>
      <c r="AV1378" s="54" t="str">
        <f t="shared" si="473"/>
        <v/>
      </c>
      <c r="AW1378" s="54" t="str">
        <f t="shared" si="474"/>
        <v/>
      </c>
      <c r="AX1378" s="18" t="str">
        <f t="shared" si="475"/>
        <v/>
      </c>
      <c r="AY1378" s="18" t="str">
        <f t="shared" si="476"/>
        <v/>
      </c>
      <c r="BA1378" s="18">
        <f>IF($E1378=AF!$D$6,IF($M1378="Concluída no prazo",2,IF($M1378="Concluída com atraso",1,0)),0)</f>
        <v>0</v>
      </c>
      <c r="BB1378" s="18">
        <f>IF($E1378=AF!$D$6,IF($M1378="Atrasada",2,IF($M1378="Concluída com atraso",1,0)),0)</f>
        <v>0</v>
      </c>
      <c r="BC1378" s="18">
        <v>1.372E-2</v>
      </c>
      <c r="BD1378" s="18">
        <f t="shared" si="483"/>
        <v>1.372E-2</v>
      </c>
      <c r="BE1378" s="18">
        <f t="shared" si="483"/>
        <v>1.372E-2</v>
      </c>
      <c r="BF1378" s="18" t="str">
        <f t="shared" si="477"/>
        <v/>
      </c>
      <c r="BN1378" s="18" t="str">
        <f t="shared" si="478"/>
        <v>s</v>
      </c>
    </row>
    <row r="1379" spans="3:66" ht="50.1" customHeight="1" thickTop="1" thickBot="1" x14ac:dyDescent="0.3">
      <c r="C1379" s="46"/>
      <c r="D1379" s="46"/>
      <c r="E1379" s="46"/>
      <c r="F1379" s="122"/>
      <c r="G1379" s="122"/>
      <c r="H1379" s="78" t="str">
        <f t="shared" si="479"/>
        <v/>
      </c>
      <c r="I1379" s="78" t="str">
        <f t="shared" si="480"/>
        <v/>
      </c>
      <c r="J1379" s="16"/>
      <c r="K1379" s="46" t="str">
        <f t="shared" si="481"/>
        <v/>
      </c>
      <c r="L1379" s="16"/>
      <c r="M1379" s="16"/>
      <c r="N1379" s="46"/>
      <c r="O1379" s="47" t="str">
        <f t="shared" si="484"/>
        <v/>
      </c>
      <c r="P1379" s="47"/>
      <c r="Q1379" s="48" t="str">
        <f>IFERROR(VLOOKUP(E1379,Funcionários!$C$8:$E$207,3,FALSE),"")</f>
        <v/>
      </c>
      <c r="R1379" s="47"/>
      <c r="S1379" s="49" t="str">
        <f t="shared" si="485"/>
        <v/>
      </c>
      <c r="T1379" s="49">
        <v>1.3729999999999999E-2</v>
      </c>
      <c r="U1379" s="48" t="str">
        <f>IF(Funcionários!C1380=0,"",Funcionários!C1380)</f>
        <v/>
      </c>
      <c r="V1379" s="50">
        <f>IF(U1379="",0,IF(COUNTIFS($E$7:$E$3006,U1379,$I$7:$I$3006,'RC'!$E$6)=0,0,COUNTIFS($M$7:$M$3006,"Concluída no prazo",$E$7:$E$3006,U1379,$I$7:$I$3006,'RC'!$E$6)/COUNTIFS($E$7:$E$3006,U1379,$I$7:$I$3006,'RC'!$E$6)))</f>
        <v>0</v>
      </c>
      <c r="W1379" s="49">
        <f>SUMIFS($J$7:$J$3006,$E$7:$E$3006,U1379,$I$7:$I$3006,'RC'!$E$6)+SUMIFS($L$7:$L$3006,$E$7:$E$3006,U1379,$I$7:$I$3006,'RC'!$E$6)</f>
        <v>0</v>
      </c>
      <c r="X1379" s="48">
        <f>COUNTIFS($E$7:$E$3006,U1379,$I$7:$I$3006,'RC'!$E$6)</f>
        <v>0</v>
      </c>
      <c r="Y1379" s="48"/>
      <c r="Z1379" s="51" t="str">
        <f>IF(AQ1379='RC'!$E$6,AC1379*1000+AD1379,"")</f>
        <v/>
      </c>
      <c r="AA1379" s="51" t="str">
        <f>IF(AB1379="","",IF(AQ1379='RC'!$E$6,AC1379*1000-AD1379,""))</f>
        <v/>
      </c>
      <c r="AB1379" s="48" t="str">
        <f>IFERROR(VLOOKUP(E1379,Funcionários!$C$8:$E$207,3,FALSE),"")</f>
        <v/>
      </c>
      <c r="AC1379" s="50" t="str">
        <f>IF(AB1379="","",IF(COUNTIFS($AB$7:$AB$3006,AB1379,$AQ$7:$AQ$3006,'RC'!$E$6)=0,"",COUNTIFS($M$7:$M$3006,"Concluída no prazo",$AB$7:$AB$3006,AB1379,$AQ$7:$AQ$3006,'RC'!$E$6)/COUNTIFS($AB$7:$AB$3006,AB1379,$AQ$7:$AQ$3006,'RC'!$E$6)))</f>
        <v/>
      </c>
      <c r="AD1379" s="48">
        <f>SUMIF($AQ$7:$AQ$3006,'RC'!$E$6,$J$7:$J$3006)+SUMIF($AQ$7:$AQ$3006,'RC'!$E$6,$L$7:$L$3006)</f>
        <v>21</v>
      </c>
      <c r="AF1379" s="48">
        <v>3.6279999999995802E-2</v>
      </c>
      <c r="AG1379" s="48">
        <f>IF(OR(AQ1379="",AQ1379&lt;&gt;'RC'!$E$6,AB1379&lt;&gt;'RC'!$D$21),0,1)</f>
        <v>0</v>
      </c>
      <c r="AH1379" s="48">
        <f t="shared" si="482"/>
        <v>3.6279999999995802E-2</v>
      </c>
      <c r="AI1379" s="48" t="str">
        <f t="shared" si="464"/>
        <v/>
      </c>
      <c r="AJ1379" s="48" t="str">
        <f t="shared" si="465"/>
        <v/>
      </c>
      <c r="AK1379" s="52" t="str">
        <f t="shared" si="466"/>
        <v/>
      </c>
      <c r="AL1379" s="52" t="str">
        <f t="shared" si="467"/>
        <v/>
      </c>
      <c r="AM1379" s="48" t="str">
        <f t="shared" si="468"/>
        <v/>
      </c>
      <c r="AN1379" s="48" t="str">
        <f t="shared" si="469"/>
        <v/>
      </c>
      <c r="AP1379" s="18" t="str">
        <f t="shared" si="470"/>
        <v/>
      </c>
      <c r="AQ1379" s="18" t="str">
        <f t="shared" si="471"/>
        <v/>
      </c>
      <c r="AR1379" s="18">
        <v>3.628E-2</v>
      </c>
      <c r="AS1379" s="18">
        <f>IF(AF!$D$27="Todos",1,IF(M1379=AF!$D$27,1,0))</f>
        <v>1</v>
      </c>
      <c r="AT1379" s="53">
        <f>IF(AND(E1379=AF!$D$6,OR(LT!M1379=AF!$D$27,AF!$D$27="Todos"),OR(AP1379=AF!$E$8,AQ1379=AF!$E$8)),AR1379+AS1379,0)</f>
        <v>0</v>
      </c>
      <c r="AU1379" s="18" t="str">
        <f t="shared" si="472"/>
        <v/>
      </c>
      <c r="AV1379" s="54" t="str">
        <f t="shared" si="473"/>
        <v/>
      </c>
      <c r="AW1379" s="54" t="str">
        <f t="shared" si="474"/>
        <v/>
      </c>
      <c r="AX1379" s="18" t="str">
        <f t="shared" si="475"/>
        <v/>
      </c>
      <c r="AY1379" s="18" t="str">
        <f t="shared" si="476"/>
        <v/>
      </c>
      <c r="BA1379" s="18">
        <f>IF($E1379=AF!$D$6,IF($M1379="Concluída no prazo",2,IF($M1379="Concluída com atraso",1,0)),0)</f>
        <v>0</v>
      </c>
      <c r="BB1379" s="18">
        <f>IF($E1379=AF!$D$6,IF($M1379="Atrasada",2,IF($M1379="Concluída com atraso",1,0)),0)</f>
        <v>0</v>
      </c>
      <c r="BC1379" s="18">
        <v>1.3729999999999999E-2</v>
      </c>
      <c r="BD1379" s="18">
        <f t="shared" si="483"/>
        <v>1.3729999999999999E-2</v>
      </c>
      <c r="BE1379" s="18">
        <f t="shared" si="483"/>
        <v>1.3729999999999999E-2</v>
      </c>
      <c r="BF1379" s="18" t="str">
        <f t="shared" si="477"/>
        <v/>
      </c>
      <c r="BN1379" s="18" t="str">
        <f t="shared" si="478"/>
        <v>s</v>
      </c>
    </row>
    <row r="1380" spans="3:66" ht="50.1" customHeight="1" thickTop="1" thickBot="1" x14ac:dyDescent="0.3">
      <c r="C1380" s="46"/>
      <c r="D1380" s="46"/>
      <c r="E1380" s="46"/>
      <c r="F1380" s="122"/>
      <c r="G1380" s="122"/>
      <c r="H1380" s="78" t="str">
        <f t="shared" si="479"/>
        <v/>
      </c>
      <c r="I1380" s="78" t="str">
        <f t="shared" si="480"/>
        <v/>
      </c>
      <c r="J1380" s="16"/>
      <c r="K1380" s="46" t="str">
        <f t="shared" si="481"/>
        <v/>
      </c>
      <c r="L1380" s="16"/>
      <c r="M1380" s="16"/>
      <c r="N1380" s="46"/>
      <c r="O1380" s="47" t="str">
        <f t="shared" si="484"/>
        <v/>
      </c>
      <c r="P1380" s="47"/>
      <c r="Q1380" s="48" t="str">
        <f>IFERROR(VLOOKUP(E1380,Funcionários!$C$8:$E$207,3,FALSE),"")</f>
        <v/>
      </c>
      <c r="R1380" s="47"/>
      <c r="S1380" s="49" t="str">
        <f t="shared" si="485"/>
        <v/>
      </c>
      <c r="T1380" s="49">
        <v>1.374E-2</v>
      </c>
      <c r="U1380" s="48" t="str">
        <f>IF(Funcionários!C1381=0,"",Funcionários!C1381)</f>
        <v/>
      </c>
      <c r="V1380" s="50">
        <f>IF(U1380="",0,IF(COUNTIFS($E$7:$E$3006,U1380,$I$7:$I$3006,'RC'!$E$6)=0,0,COUNTIFS($M$7:$M$3006,"Concluída no prazo",$E$7:$E$3006,U1380,$I$7:$I$3006,'RC'!$E$6)/COUNTIFS($E$7:$E$3006,U1380,$I$7:$I$3006,'RC'!$E$6)))</f>
        <v>0</v>
      </c>
      <c r="W1380" s="49">
        <f>SUMIFS($J$7:$J$3006,$E$7:$E$3006,U1380,$I$7:$I$3006,'RC'!$E$6)+SUMIFS($L$7:$L$3006,$E$7:$E$3006,U1380,$I$7:$I$3006,'RC'!$E$6)</f>
        <v>0</v>
      </c>
      <c r="X1380" s="48">
        <f>COUNTIFS($E$7:$E$3006,U1380,$I$7:$I$3006,'RC'!$E$6)</f>
        <v>0</v>
      </c>
      <c r="Y1380" s="48"/>
      <c r="Z1380" s="51" t="str">
        <f>IF(AQ1380='RC'!$E$6,AC1380*1000+AD1380,"")</f>
        <v/>
      </c>
      <c r="AA1380" s="51" t="str">
        <f>IF(AB1380="","",IF(AQ1380='RC'!$E$6,AC1380*1000-AD1380,""))</f>
        <v/>
      </c>
      <c r="AB1380" s="48" t="str">
        <f>IFERROR(VLOOKUP(E1380,Funcionários!$C$8:$E$207,3,FALSE),"")</f>
        <v/>
      </c>
      <c r="AC1380" s="50" t="str">
        <f>IF(AB1380="","",IF(COUNTIFS($AB$7:$AB$3006,AB1380,$AQ$7:$AQ$3006,'RC'!$E$6)=0,"",COUNTIFS($M$7:$M$3006,"Concluída no prazo",$AB$7:$AB$3006,AB1380,$AQ$7:$AQ$3006,'RC'!$E$6)/COUNTIFS($AB$7:$AB$3006,AB1380,$AQ$7:$AQ$3006,'RC'!$E$6)))</f>
        <v/>
      </c>
      <c r="AD1380" s="48">
        <f>SUMIF($AQ$7:$AQ$3006,'RC'!$E$6,$J$7:$J$3006)+SUMIF($AQ$7:$AQ$3006,'RC'!$E$6,$L$7:$L$3006)</f>
        <v>21</v>
      </c>
      <c r="AF1380" s="48">
        <v>3.6269999999995799E-2</v>
      </c>
      <c r="AG1380" s="48">
        <f>IF(OR(AQ1380="",AQ1380&lt;&gt;'RC'!$E$6,AB1380&lt;&gt;'RC'!$D$21),0,1)</f>
        <v>0</v>
      </c>
      <c r="AH1380" s="48">
        <f t="shared" si="482"/>
        <v>3.6269999999995799E-2</v>
      </c>
      <c r="AI1380" s="48" t="str">
        <f t="shared" si="464"/>
        <v/>
      </c>
      <c r="AJ1380" s="48" t="str">
        <f t="shared" si="465"/>
        <v/>
      </c>
      <c r="AK1380" s="52" t="str">
        <f t="shared" si="466"/>
        <v/>
      </c>
      <c r="AL1380" s="52" t="str">
        <f t="shared" si="467"/>
        <v/>
      </c>
      <c r="AM1380" s="48" t="str">
        <f t="shared" si="468"/>
        <v/>
      </c>
      <c r="AN1380" s="48" t="str">
        <f t="shared" si="469"/>
        <v/>
      </c>
      <c r="AP1380" s="18" t="str">
        <f t="shared" si="470"/>
        <v/>
      </c>
      <c r="AQ1380" s="18" t="str">
        <f t="shared" si="471"/>
        <v/>
      </c>
      <c r="AR1380" s="18">
        <v>3.6269999999999997E-2</v>
      </c>
      <c r="AS1380" s="18">
        <f>IF(AF!$D$27="Todos",1,IF(M1380=AF!$D$27,1,0))</f>
        <v>1</v>
      </c>
      <c r="AT1380" s="53">
        <f>IF(AND(E1380=AF!$D$6,OR(LT!M1380=AF!$D$27,AF!$D$27="Todos"),OR(AP1380=AF!$E$8,AQ1380=AF!$E$8)),AR1380+AS1380,0)</f>
        <v>0</v>
      </c>
      <c r="AU1380" s="18" t="str">
        <f t="shared" si="472"/>
        <v/>
      </c>
      <c r="AV1380" s="54" t="str">
        <f t="shared" si="473"/>
        <v/>
      </c>
      <c r="AW1380" s="54" t="str">
        <f t="shared" si="474"/>
        <v/>
      </c>
      <c r="AX1380" s="18" t="str">
        <f t="shared" si="475"/>
        <v/>
      </c>
      <c r="AY1380" s="18" t="str">
        <f t="shared" si="476"/>
        <v/>
      </c>
      <c r="BA1380" s="18">
        <f>IF($E1380=AF!$D$6,IF($M1380="Concluída no prazo",2,IF($M1380="Concluída com atraso",1,0)),0)</f>
        <v>0</v>
      </c>
      <c r="BB1380" s="18">
        <f>IF($E1380=AF!$D$6,IF($M1380="Atrasada",2,IF($M1380="Concluída com atraso",1,0)),0)</f>
        <v>0</v>
      </c>
      <c r="BC1380" s="18">
        <v>1.374E-2</v>
      </c>
      <c r="BD1380" s="18">
        <f t="shared" si="483"/>
        <v>1.374E-2</v>
      </c>
      <c r="BE1380" s="18">
        <f t="shared" si="483"/>
        <v>1.374E-2</v>
      </c>
      <c r="BF1380" s="18" t="str">
        <f t="shared" si="477"/>
        <v/>
      </c>
      <c r="BN1380" s="18" t="str">
        <f t="shared" si="478"/>
        <v>s</v>
      </c>
    </row>
    <row r="1381" spans="3:66" ht="50.1" customHeight="1" thickTop="1" thickBot="1" x14ac:dyDescent="0.3">
      <c r="C1381" s="46"/>
      <c r="D1381" s="46"/>
      <c r="E1381" s="46"/>
      <c r="F1381" s="122"/>
      <c r="G1381" s="122"/>
      <c r="H1381" s="78" t="str">
        <f t="shared" si="479"/>
        <v/>
      </c>
      <c r="I1381" s="78" t="str">
        <f t="shared" si="480"/>
        <v/>
      </c>
      <c r="J1381" s="16"/>
      <c r="K1381" s="46" t="str">
        <f t="shared" si="481"/>
        <v/>
      </c>
      <c r="L1381" s="16"/>
      <c r="M1381" s="16"/>
      <c r="N1381" s="46"/>
      <c r="O1381" s="47" t="str">
        <f t="shared" si="484"/>
        <v/>
      </c>
      <c r="P1381" s="47"/>
      <c r="Q1381" s="48" t="str">
        <f>IFERROR(VLOOKUP(E1381,Funcionários!$C$8:$E$207,3,FALSE),"")</f>
        <v/>
      </c>
      <c r="R1381" s="47"/>
      <c r="S1381" s="49" t="str">
        <f t="shared" si="485"/>
        <v/>
      </c>
      <c r="T1381" s="49">
        <v>1.375E-2</v>
      </c>
      <c r="U1381" s="48" t="str">
        <f>IF(Funcionários!C1382=0,"",Funcionários!C1382)</f>
        <v/>
      </c>
      <c r="V1381" s="50">
        <f>IF(U1381="",0,IF(COUNTIFS($E$7:$E$3006,U1381,$I$7:$I$3006,'RC'!$E$6)=0,0,COUNTIFS($M$7:$M$3006,"Concluída no prazo",$E$7:$E$3006,U1381,$I$7:$I$3006,'RC'!$E$6)/COUNTIFS($E$7:$E$3006,U1381,$I$7:$I$3006,'RC'!$E$6)))</f>
        <v>0</v>
      </c>
      <c r="W1381" s="49">
        <f>SUMIFS($J$7:$J$3006,$E$7:$E$3006,U1381,$I$7:$I$3006,'RC'!$E$6)+SUMIFS($L$7:$L$3006,$E$7:$E$3006,U1381,$I$7:$I$3006,'RC'!$E$6)</f>
        <v>0</v>
      </c>
      <c r="X1381" s="48">
        <f>COUNTIFS($E$7:$E$3006,U1381,$I$7:$I$3006,'RC'!$E$6)</f>
        <v>0</v>
      </c>
      <c r="Y1381" s="48"/>
      <c r="Z1381" s="51" t="str">
        <f>IF(AQ1381='RC'!$E$6,AC1381*1000+AD1381,"")</f>
        <v/>
      </c>
      <c r="AA1381" s="51" t="str">
        <f>IF(AB1381="","",IF(AQ1381='RC'!$E$6,AC1381*1000-AD1381,""))</f>
        <v/>
      </c>
      <c r="AB1381" s="48" t="str">
        <f>IFERROR(VLOOKUP(E1381,Funcionários!$C$8:$E$207,3,FALSE),"")</f>
        <v/>
      </c>
      <c r="AC1381" s="50" t="str">
        <f>IF(AB1381="","",IF(COUNTIFS($AB$7:$AB$3006,AB1381,$AQ$7:$AQ$3006,'RC'!$E$6)=0,"",COUNTIFS($M$7:$M$3006,"Concluída no prazo",$AB$7:$AB$3006,AB1381,$AQ$7:$AQ$3006,'RC'!$E$6)/COUNTIFS($AB$7:$AB$3006,AB1381,$AQ$7:$AQ$3006,'RC'!$E$6)))</f>
        <v/>
      </c>
      <c r="AD1381" s="48">
        <f>SUMIF($AQ$7:$AQ$3006,'RC'!$E$6,$J$7:$J$3006)+SUMIF($AQ$7:$AQ$3006,'RC'!$E$6,$L$7:$L$3006)</f>
        <v>21</v>
      </c>
      <c r="AF1381" s="48">
        <v>3.6259999999995803E-2</v>
      </c>
      <c r="AG1381" s="48">
        <f>IF(OR(AQ1381="",AQ1381&lt;&gt;'RC'!$E$6,AB1381&lt;&gt;'RC'!$D$21),0,1)</f>
        <v>0</v>
      </c>
      <c r="AH1381" s="48">
        <f t="shared" si="482"/>
        <v>3.6259999999995803E-2</v>
      </c>
      <c r="AI1381" s="48" t="str">
        <f t="shared" si="464"/>
        <v/>
      </c>
      <c r="AJ1381" s="48" t="str">
        <f t="shared" si="465"/>
        <v/>
      </c>
      <c r="AK1381" s="52" t="str">
        <f t="shared" si="466"/>
        <v/>
      </c>
      <c r="AL1381" s="52" t="str">
        <f t="shared" si="467"/>
        <v/>
      </c>
      <c r="AM1381" s="48" t="str">
        <f t="shared" si="468"/>
        <v/>
      </c>
      <c r="AN1381" s="48" t="str">
        <f t="shared" si="469"/>
        <v/>
      </c>
      <c r="AP1381" s="18" t="str">
        <f t="shared" si="470"/>
        <v/>
      </c>
      <c r="AQ1381" s="18" t="str">
        <f t="shared" si="471"/>
        <v/>
      </c>
      <c r="AR1381" s="18">
        <v>3.6260000000000001E-2</v>
      </c>
      <c r="AS1381" s="18">
        <f>IF(AF!$D$27="Todos",1,IF(M1381=AF!$D$27,1,0))</f>
        <v>1</v>
      </c>
      <c r="AT1381" s="53">
        <f>IF(AND(E1381=AF!$D$6,OR(LT!M1381=AF!$D$27,AF!$D$27="Todos"),OR(AP1381=AF!$E$8,AQ1381=AF!$E$8)),AR1381+AS1381,0)</f>
        <v>0</v>
      </c>
      <c r="AU1381" s="18" t="str">
        <f t="shared" si="472"/>
        <v/>
      </c>
      <c r="AV1381" s="54" t="str">
        <f t="shared" si="473"/>
        <v/>
      </c>
      <c r="AW1381" s="54" t="str">
        <f t="shared" si="474"/>
        <v/>
      </c>
      <c r="AX1381" s="18" t="str">
        <f t="shared" si="475"/>
        <v/>
      </c>
      <c r="AY1381" s="18" t="str">
        <f t="shared" si="476"/>
        <v/>
      </c>
      <c r="BA1381" s="18">
        <f>IF($E1381=AF!$D$6,IF($M1381="Concluída no prazo",2,IF($M1381="Concluída com atraso",1,0)),0)</f>
        <v>0</v>
      </c>
      <c r="BB1381" s="18">
        <f>IF($E1381=AF!$D$6,IF($M1381="Atrasada",2,IF($M1381="Concluída com atraso",1,0)),0)</f>
        <v>0</v>
      </c>
      <c r="BC1381" s="18">
        <v>1.375E-2</v>
      </c>
      <c r="BD1381" s="18">
        <f t="shared" si="483"/>
        <v>1.375E-2</v>
      </c>
      <c r="BE1381" s="18">
        <f t="shared" si="483"/>
        <v>1.375E-2</v>
      </c>
      <c r="BF1381" s="18" t="str">
        <f t="shared" si="477"/>
        <v/>
      </c>
      <c r="BN1381" s="18" t="str">
        <f t="shared" si="478"/>
        <v>s</v>
      </c>
    </row>
    <row r="1382" spans="3:66" ht="50.1" customHeight="1" thickTop="1" thickBot="1" x14ac:dyDescent="0.3">
      <c r="C1382" s="46"/>
      <c r="D1382" s="46"/>
      <c r="E1382" s="46"/>
      <c r="F1382" s="122"/>
      <c r="G1382" s="122"/>
      <c r="H1382" s="78" t="str">
        <f t="shared" si="479"/>
        <v/>
      </c>
      <c r="I1382" s="78" t="str">
        <f t="shared" si="480"/>
        <v/>
      </c>
      <c r="J1382" s="16"/>
      <c r="K1382" s="46" t="str">
        <f t="shared" si="481"/>
        <v/>
      </c>
      <c r="L1382" s="16"/>
      <c r="M1382" s="16"/>
      <c r="N1382" s="46"/>
      <c r="O1382" s="47" t="str">
        <f t="shared" si="484"/>
        <v/>
      </c>
      <c r="P1382" s="47"/>
      <c r="Q1382" s="48" t="str">
        <f>IFERROR(VLOOKUP(E1382,Funcionários!$C$8:$E$207,3,FALSE),"")</f>
        <v/>
      </c>
      <c r="R1382" s="47"/>
      <c r="S1382" s="49" t="str">
        <f t="shared" si="485"/>
        <v/>
      </c>
      <c r="T1382" s="49">
        <v>1.376E-2</v>
      </c>
      <c r="U1382" s="48" t="str">
        <f>IF(Funcionários!C1383=0,"",Funcionários!C1383)</f>
        <v/>
      </c>
      <c r="V1382" s="50">
        <f>IF(U1382="",0,IF(COUNTIFS($E$7:$E$3006,U1382,$I$7:$I$3006,'RC'!$E$6)=0,0,COUNTIFS($M$7:$M$3006,"Concluída no prazo",$E$7:$E$3006,U1382,$I$7:$I$3006,'RC'!$E$6)/COUNTIFS($E$7:$E$3006,U1382,$I$7:$I$3006,'RC'!$E$6)))</f>
        <v>0</v>
      </c>
      <c r="W1382" s="49">
        <f>SUMIFS($J$7:$J$3006,$E$7:$E$3006,U1382,$I$7:$I$3006,'RC'!$E$6)+SUMIFS($L$7:$L$3006,$E$7:$E$3006,U1382,$I$7:$I$3006,'RC'!$E$6)</f>
        <v>0</v>
      </c>
      <c r="X1382" s="48">
        <f>COUNTIFS($E$7:$E$3006,U1382,$I$7:$I$3006,'RC'!$E$6)</f>
        <v>0</v>
      </c>
      <c r="Y1382" s="48"/>
      <c r="Z1382" s="51" t="str">
        <f>IF(AQ1382='RC'!$E$6,AC1382*1000+AD1382,"")</f>
        <v/>
      </c>
      <c r="AA1382" s="51" t="str">
        <f>IF(AB1382="","",IF(AQ1382='RC'!$E$6,AC1382*1000-AD1382,""))</f>
        <v/>
      </c>
      <c r="AB1382" s="48" t="str">
        <f>IFERROR(VLOOKUP(E1382,Funcionários!$C$8:$E$207,3,FALSE),"")</f>
        <v/>
      </c>
      <c r="AC1382" s="50" t="str">
        <f>IF(AB1382="","",IF(COUNTIFS($AB$7:$AB$3006,AB1382,$AQ$7:$AQ$3006,'RC'!$E$6)=0,"",COUNTIFS($M$7:$M$3006,"Concluída no prazo",$AB$7:$AB$3006,AB1382,$AQ$7:$AQ$3006,'RC'!$E$6)/COUNTIFS($AB$7:$AB$3006,AB1382,$AQ$7:$AQ$3006,'RC'!$E$6)))</f>
        <v/>
      </c>
      <c r="AD1382" s="48">
        <f>SUMIF($AQ$7:$AQ$3006,'RC'!$E$6,$J$7:$J$3006)+SUMIF($AQ$7:$AQ$3006,'RC'!$E$6,$L$7:$L$3006)</f>
        <v>21</v>
      </c>
      <c r="AF1382" s="48">
        <v>3.6249999999995799E-2</v>
      </c>
      <c r="AG1382" s="48">
        <f>IF(OR(AQ1382="",AQ1382&lt;&gt;'RC'!$E$6,AB1382&lt;&gt;'RC'!$D$21),0,1)</f>
        <v>0</v>
      </c>
      <c r="AH1382" s="48">
        <f t="shared" si="482"/>
        <v>3.6249999999995799E-2</v>
      </c>
      <c r="AI1382" s="48" t="str">
        <f t="shared" si="464"/>
        <v/>
      </c>
      <c r="AJ1382" s="48" t="str">
        <f t="shared" si="465"/>
        <v/>
      </c>
      <c r="AK1382" s="52" t="str">
        <f t="shared" si="466"/>
        <v/>
      </c>
      <c r="AL1382" s="52" t="str">
        <f t="shared" si="467"/>
        <v/>
      </c>
      <c r="AM1382" s="48" t="str">
        <f t="shared" si="468"/>
        <v/>
      </c>
      <c r="AN1382" s="48" t="str">
        <f t="shared" si="469"/>
        <v/>
      </c>
      <c r="AP1382" s="18" t="str">
        <f t="shared" si="470"/>
        <v/>
      </c>
      <c r="AQ1382" s="18" t="str">
        <f t="shared" si="471"/>
        <v/>
      </c>
      <c r="AR1382" s="18">
        <v>3.6249999999999998E-2</v>
      </c>
      <c r="AS1382" s="18">
        <f>IF(AF!$D$27="Todos",1,IF(M1382=AF!$D$27,1,0))</f>
        <v>1</v>
      </c>
      <c r="AT1382" s="53">
        <f>IF(AND(E1382=AF!$D$6,OR(LT!M1382=AF!$D$27,AF!$D$27="Todos"),OR(AP1382=AF!$E$8,AQ1382=AF!$E$8)),AR1382+AS1382,0)</f>
        <v>0</v>
      </c>
      <c r="AU1382" s="18" t="str">
        <f t="shared" si="472"/>
        <v/>
      </c>
      <c r="AV1382" s="54" t="str">
        <f t="shared" si="473"/>
        <v/>
      </c>
      <c r="AW1382" s="54" t="str">
        <f t="shared" si="474"/>
        <v/>
      </c>
      <c r="AX1382" s="18" t="str">
        <f t="shared" si="475"/>
        <v/>
      </c>
      <c r="AY1382" s="18" t="str">
        <f t="shared" si="476"/>
        <v/>
      </c>
      <c r="BA1382" s="18">
        <f>IF($E1382=AF!$D$6,IF($M1382="Concluída no prazo",2,IF($M1382="Concluída com atraso",1,0)),0)</f>
        <v>0</v>
      </c>
      <c r="BB1382" s="18">
        <f>IF($E1382=AF!$D$6,IF($M1382="Atrasada",2,IF($M1382="Concluída com atraso",1,0)),0)</f>
        <v>0</v>
      </c>
      <c r="BC1382" s="18">
        <v>1.376E-2</v>
      </c>
      <c r="BD1382" s="18">
        <f t="shared" si="483"/>
        <v>1.376E-2</v>
      </c>
      <c r="BE1382" s="18">
        <f t="shared" si="483"/>
        <v>1.376E-2</v>
      </c>
      <c r="BF1382" s="18" t="str">
        <f t="shared" si="477"/>
        <v/>
      </c>
      <c r="BN1382" s="18" t="str">
        <f t="shared" si="478"/>
        <v>s</v>
      </c>
    </row>
    <row r="1383" spans="3:66" ht="50.1" customHeight="1" thickTop="1" thickBot="1" x14ac:dyDescent="0.3">
      <c r="C1383" s="46"/>
      <c r="D1383" s="46"/>
      <c r="E1383" s="46"/>
      <c r="F1383" s="122"/>
      <c r="G1383" s="122"/>
      <c r="H1383" s="78" t="str">
        <f t="shared" si="479"/>
        <v/>
      </c>
      <c r="I1383" s="78" t="str">
        <f t="shared" si="480"/>
        <v/>
      </c>
      <c r="J1383" s="16"/>
      <c r="K1383" s="46" t="str">
        <f t="shared" si="481"/>
        <v/>
      </c>
      <c r="L1383" s="16"/>
      <c r="M1383" s="16"/>
      <c r="N1383" s="46"/>
      <c r="O1383" s="47" t="str">
        <f t="shared" si="484"/>
        <v/>
      </c>
      <c r="P1383" s="47"/>
      <c r="Q1383" s="48" t="str">
        <f>IFERROR(VLOOKUP(E1383,Funcionários!$C$8:$E$207,3,FALSE),"")</f>
        <v/>
      </c>
      <c r="R1383" s="47"/>
      <c r="S1383" s="49" t="str">
        <f t="shared" si="485"/>
        <v/>
      </c>
      <c r="T1383" s="49">
        <v>1.3769999999999999E-2</v>
      </c>
      <c r="U1383" s="48" t="str">
        <f>IF(Funcionários!C1384=0,"",Funcionários!C1384)</f>
        <v/>
      </c>
      <c r="V1383" s="50">
        <f>IF(U1383="",0,IF(COUNTIFS($E$7:$E$3006,U1383,$I$7:$I$3006,'RC'!$E$6)=0,0,COUNTIFS($M$7:$M$3006,"Concluída no prazo",$E$7:$E$3006,U1383,$I$7:$I$3006,'RC'!$E$6)/COUNTIFS($E$7:$E$3006,U1383,$I$7:$I$3006,'RC'!$E$6)))</f>
        <v>0</v>
      </c>
      <c r="W1383" s="49">
        <f>SUMIFS($J$7:$J$3006,$E$7:$E$3006,U1383,$I$7:$I$3006,'RC'!$E$6)+SUMIFS($L$7:$L$3006,$E$7:$E$3006,U1383,$I$7:$I$3006,'RC'!$E$6)</f>
        <v>0</v>
      </c>
      <c r="X1383" s="48">
        <f>COUNTIFS($E$7:$E$3006,U1383,$I$7:$I$3006,'RC'!$E$6)</f>
        <v>0</v>
      </c>
      <c r="Y1383" s="48"/>
      <c r="Z1383" s="51" t="str">
        <f>IF(AQ1383='RC'!$E$6,AC1383*1000+AD1383,"")</f>
        <v/>
      </c>
      <c r="AA1383" s="51" t="str">
        <f>IF(AB1383="","",IF(AQ1383='RC'!$E$6,AC1383*1000-AD1383,""))</f>
        <v/>
      </c>
      <c r="AB1383" s="48" t="str">
        <f>IFERROR(VLOOKUP(E1383,Funcionários!$C$8:$E$207,3,FALSE),"")</f>
        <v/>
      </c>
      <c r="AC1383" s="50" t="str">
        <f>IF(AB1383="","",IF(COUNTIFS($AB$7:$AB$3006,AB1383,$AQ$7:$AQ$3006,'RC'!$E$6)=0,"",COUNTIFS($M$7:$M$3006,"Concluída no prazo",$AB$7:$AB$3006,AB1383,$AQ$7:$AQ$3006,'RC'!$E$6)/COUNTIFS($AB$7:$AB$3006,AB1383,$AQ$7:$AQ$3006,'RC'!$E$6)))</f>
        <v/>
      </c>
      <c r="AD1383" s="48">
        <f>SUMIF($AQ$7:$AQ$3006,'RC'!$E$6,$J$7:$J$3006)+SUMIF($AQ$7:$AQ$3006,'RC'!$E$6,$L$7:$L$3006)</f>
        <v>21</v>
      </c>
      <c r="AF1383" s="48">
        <v>3.6239999999995803E-2</v>
      </c>
      <c r="AG1383" s="48">
        <f>IF(OR(AQ1383="",AQ1383&lt;&gt;'RC'!$E$6,AB1383&lt;&gt;'RC'!$D$21),0,1)</f>
        <v>0</v>
      </c>
      <c r="AH1383" s="48">
        <f t="shared" si="482"/>
        <v>3.6239999999995803E-2</v>
      </c>
      <c r="AI1383" s="48" t="str">
        <f t="shared" si="464"/>
        <v/>
      </c>
      <c r="AJ1383" s="48" t="str">
        <f t="shared" si="465"/>
        <v/>
      </c>
      <c r="AK1383" s="52" t="str">
        <f t="shared" si="466"/>
        <v/>
      </c>
      <c r="AL1383" s="52" t="str">
        <f t="shared" si="467"/>
        <v/>
      </c>
      <c r="AM1383" s="48" t="str">
        <f t="shared" si="468"/>
        <v/>
      </c>
      <c r="AN1383" s="48" t="str">
        <f t="shared" si="469"/>
        <v/>
      </c>
      <c r="AP1383" s="18" t="str">
        <f t="shared" si="470"/>
        <v/>
      </c>
      <c r="AQ1383" s="18" t="str">
        <f t="shared" si="471"/>
        <v/>
      </c>
      <c r="AR1383" s="18">
        <v>3.6240000000000001E-2</v>
      </c>
      <c r="AS1383" s="18">
        <f>IF(AF!$D$27="Todos",1,IF(M1383=AF!$D$27,1,0))</f>
        <v>1</v>
      </c>
      <c r="AT1383" s="53">
        <f>IF(AND(E1383=AF!$D$6,OR(LT!M1383=AF!$D$27,AF!$D$27="Todos"),OR(AP1383=AF!$E$8,AQ1383=AF!$E$8)),AR1383+AS1383,0)</f>
        <v>0</v>
      </c>
      <c r="AU1383" s="18" t="str">
        <f t="shared" si="472"/>
        <v/>
      </c>
      <c r="AV1383" s="54" t="str">
        <f t="shared" si="473"/>
        <v/>
      </c>
      <c r="AW1383" s="54" t="str">
        <f t="shared" si="474"/>
        <v/>
      </c>
      <c r="AX1383" s="18" t="str">
        <f t="shared" si="475"/>
        <v/>
      </c>
      <c r="AY1383" s="18" t="str">
        <f t="shared" si="476"/>
        <v/>
      </c>
      <c r="BA1383" s="18">
        <f>IF($E1383=AF!$D$6,IF($M1383="Concluída no prazo",2,IF($M1383="Concluída com atraso",1,0)),0)</f>
        <v>0</v>
      </c>
      <c r="BB1383" s="18">
        <f>IF($E1383=AF!$D$6,IF($M1383="Atrasada",2,IF($M1383="Concluída com atraso",1,0)),0)</f>
        <v>0</v>
      </c>
      <c r="BC1383" s="18">
        <v>1.3769999999999999E-2</v>
      </c>
      <c r="BD1383" s="18">
        <f t="shared" si="483"/>
        <v>1.3769999999999999E-2</v>
      </c>
      <c r="BE1383" s="18">
        <f t="shared" si="483"/>
        <v>1.3769999999999999E-2</v>
      </c>
      <c r="BF1383" s="18" t="str">
        <f t="shared" si="477"/>
        <v/>
      </c>
      <c r="BN1383" s="18" t="str">
        <f t="shared" si="478"/>
        <v>s</v>
      </c>
    </row>
    <row r="1384" spans="3:66" ht="50.1" customHeight="1" thickTop="1" thickBot="1" x14ac:dyDescent="0.3">
      <c r="C1384" s="46"/>
      <c r="D1384" s="46"/>
      <c r="E1384" s="46"/>
      <c r="F1384" s="122"/>
      <c r="G1384" s="122"/>
      <c r="H1384" s="78" t="str">
        <f t="shared" si="479"/>
        <v/>
      </c>
      <c r="I1384" s="78" t="str">
        <f t="shared" si="480"/>
        <v/>
      </c>
      <c r="J1384" s="16"/>
      <c r="K1384" s="46" t="str">
        <f t="shared" si="481"/>
        <v/>
      </c>
      <c r="L1384" s="16"/>
      <c r="M1384" s="16"/>
      <c r="N1384" s="46"/>
      <c r="O1384" s="47" t="str">
        <f t="shared" si="484"/>
        <v/>
      </c>
      <c r="P1384" s="47"/>
      <c r="Q1384" s="48" t="str">
        <f>IFERROR(VLOOKUP(E1384,Funcionários!$C$8:$E$207,3,FALSE),"")</f>
        <v/>
      </c>
      <c r="R1384" s="47"/>
      <c r="S1384" s="49" t="str">
        <f t="shared" si="485"/>
        <v/>
      </c>
      <c r="T1384" s="49">
        <v>1.3780000000000001E-2</v>
      </c>
      <c r="U1384" s="48" t="str">
        <f>IF(Funcionários!C1385=0,"",Funcionários!C1385)</f>
        <v/>
      </c>
      <c r="V1384" s="50">
        <f>IF(U1384="",0,IF(COUNTIFS($E$7:$E$3006,U1384,$I$7:$I$3006,'RC'!$E$6)=0,0,COUNTIFS($M$7:$M$3006,"Concluída no prazo",$E$7:$E$3006,U1384,$I$7:$I$3006,'RC'!$E$6)/COUNTIFS($E$7:$E$3006,U1384,$I$7:$I$3006,'RC'!$E$6)))</f>
        <v>0</v>
      </c>
      <c r="W1384" s="49">
        <f>SUMIFS($J$7:$J$3006,$E$7:$E$3006,U1384,$I$7:$I$3006,'RC'!$E$6)+SUMIFS($L$7:$L$3006,$E$7:$E$3006,U1384,$I$7:$I$3006,'RC'!$E$6)</f>
        <v>0</v>
      </c>
      <c r="X1384" s="48">
        <f>COUNTIFS($E$7:$E$3006,U1384,$I$7:$I$3006,'RC'!$E$6)</f>
        <v>0</v>
      </c>
      <c r="Y1384" s="48"/>
      <c r="Z1384" s="51" t="str">
        <f>IF(AQ1384='RC'!$E$6,AC1384*1000+AD1384,"")</f>
        <v/>
      </c>
      <c r="AA1384" s="51" t="str">
        <f>IF(AB1384="","",IF(AQ1384='RC'!$E$6,AC1384*1000-AD1384,""))</f>
        <v/>
      </c>
      <c r="AB1384" s="48" t="str">
        <f>IFERROR(VLOOKUP(E1384,Funcionários!$C$8:$E$207,3,FALSE),"")</f>
        <v/>
      </c>
      <c r="AC1384" s="50" t="str">
        <f>IF(AB1384="","",IF(COUNTIFS($AB$7:$AB$3006,AB1384,$AQ$7:$AQ$3006,'RC'!$E$6)=0,"",COUNTIFS($M$7:$M$3006,"Concluída no prazo",$AB$7:$AB$3006,AB1384,$AQ$7:$AQ$3006,'RC'!$E$6)/COUNTIFS($AB$7:$AB$3006,AB1384,$AQ$7:$AQ$3006,'RC'!$E$6)))</f>
        <v/>
      </c>
      <c r="AD1384" s="48">
        <f>SUMIF($AQ$7:$AQ$3006,'RC'!$E$6,$J$7:$J$3006)+SUMIF($AQ$7:$AQ$3006,'RC'!$E$6,$L$7:$L$3006)</f>
        <v>21</v>
      </c>
      <c r="AF1384" s="48">
        <v>3.62299999999958E-2</v>
      </c>
      <c r="AG1384" s="48">
        <f>IF(OR(AQ1384="",AQ1384&lt;&gt;'RC'!$E$6,AB1384&lt;&gt;'RC'!$D$21),0,1)</f>
        <v>0</v>
      </c>
      <c r="AH1384" s="48">
        <f t="shared" si="482"/>
        <v>3.62299999999958E-2</v>
      </c>
      <c r="AI1384" s="48" t="str">
        <f t="shared" si="464"/>
        <v/>
      </c>
      <c r="AJ1384" s="48" t="str">
        <f t="shared" si="465"/>
        <v/>
      </c>
      <c r="AK1384" s="52" t="str">
        <f t="shared" si="466"/>
        <v/>
      </c>
      <c r="AL1384" s="52" t="str">
        <f t="shared" si="467"/>
        <v/>
      </c>
      <c r="AM1384" s="48" t="str">
        <f t="shared" si="468"/>
        <v/>
      </c>
      <c r="AN1384" s="48" t="str">
        <f t="shared" si="469"/>
        <v/>
      </c>
      <c r="AP1384" s="18" t="str">
        <f t="shared" si="470"/>
        <v/>
      </c>
      <c r="AQ1384" s="18" t="str">
        <f t="shared" si="471"/>
        <v/>
      </c>
      <c r="AR1384" s="18">
        <v>3.6229999999999998E-2</v>
      </c>
      <c r="AS1384" s="18">
        <f>IF(AF!$D$27="Todos",1,IF(M1384=AF!$D$27,1,0))</f>
        <v>1</v>
      </c>
      <c r="AT1384" s="53">
        <f>IF(AND(E1384=AF!$D$6,OR(LT!M1384=AF!$D$27,AF!$D$27="Todos"),OR(AP1384=AF!$E$8,AQ1384=AF!$E$8)),AR1384+AS1384,0)</f>
        <v>0</v>
      </c>
      <c r="AU1384" s="18" t="str">
        <f t="shared" si="472"/>
        <v/>
      </c>
      <c r="AV1384" s="54" t="str">
        <f t="shared" si="473"/>
        <v/>
      </c>
      <c r="AW1384" s="54" t="str">
        <f t="shared" si="474"/>
        <v/>
      </c>
      <c r="AX1384" s="18" t="str">
        <f t="shared" si="475"/>
        <v/>
      </c>
      <c r="AY1384" s="18" t="str">
        <f t="shared" si="476"/>
        <v/>
      </c>
      <c r="BA1384" s="18">
        <f>IF($E1384=AF!$D$6,IF($M1384="Concluída no prazo",2,IF($M1384="Concluída com atraso",1,0)),0)</f>
        <v>0</v>
      </c>
      <c r="BB1384" s="18">
        <f>IF($E1384=AF!$D$6,IF($M1384="Atrasada",2,IF($M1384="Concluída com atraso",1,0)),0)</f>
        <v>0</v>
      </c>
      <c r="BC1384" s="18">
        <v>1.3780000000000001E-2</v>
      </c>
      <c r="BD1384" s="18">
        <f t="shared" si="483"/>
        <v>1.3780000000000001E-2</v>
      </c>
      <c r="BE1384" s="18">
        <f t="shared" si="483"/>
        <v>1.3780000000000001E-2</v>
      </c>
      <c r="BF1384" s="18" t="str">
        <f t="shared" si="477"/>
        <v/>
      </c>
      <c r="BN1384" s="18" t="str">
        <f t="shared" si="478"/>
        <v>s</v>
      </c>
    </row>
    <row r="1385" spans="3:66" ht="50.1" customHeight="1" thickTop="1" thickBot="1" x14ac:dyDescent="0.3">
      <c r="C1385" s="46"/>
      <c r="D1385" s="46"/>
      <c r="E1385" s="46"/>
      <c r="F1385" s="122"/>
      <c r="G1385" s="122"/>
      <c r="H1385" s="78" t="str">
        <f t="shared" si="479"/>
        <v/>
      </c>
      <c r="I1385" s="78" t="str">
        <f t="shared" si="480"/>
        <v/>
      </c>
      <c r="J1385" s="16"/>
      <c r="K1385" s="46" t="str">
        <f t="shared" si="481"/>
        <v/>
      </c>
      <c r="L1385" s="16"/>
      <c r="M1385" s="16"/>
      <c r="N1385" s="46"/>
      <c r="O1385" s="47" t="str">
        <f t="shared" si="484"/>
        <v/>
      </c>
      <c r="P1385" s="47"/>
      <c r="Q1385" s="48" t="str">
        <f>IFERROR(VLOOKUP(E1385,Funcionários!$C$8:$E$207,3,FALSE),"")</f>
        <v/>
      </c>
      <c r="R1385" s="47"/>
      <c r="S1385" s="49" t="str">
        <f t="shared" si="485"/>
        <v/>
      </c>
      <c r="T1385" s="49">
        <v>1.379E-2</v>
      </c>
      <c r="U1385" s="48" t="str">
        <f>IF(Funcionários!C1386=0,"",Funcionários!C1386)</f>
        <v/>
      </c>
      <c r="V1385" s="50">
        <f>IF(U1385="",0,IF(COUNTIFS($E$7:$E$3006,U1385,$I$7:$I$3006,'RC'!$E$6)=0,0,COUNTIFS($M$7:$M$3006,"Concluída no prazo",$E$7:$E$3006,U1385,$I$7:$I$3006,'RC'!$E$6)/COUNTIFS($E$7:$E$3006,U1385,$I$7:$I$3006,'RC'!$E$6)))</f>
        <v>0</v>
      </c>
      <c r="W1385" s="49">
        <f>SUMIFS($J$7:$J$3006,$E$7:$E$3006,U1385,$I$7:$I$3006,'RC'!$E$6)+SUMIFS($L$7:$L$3006,$E$7:$E$3006,U1385,$I$7:$I$3006,'RC'!$E$6)</f>
        <v>0</v>
      </c>
      <c r="X1385" s="48">
        <f>COUNTIFS($E$7:$E$3006,U1385,$I$7:$I$3006,'RC'!$E$6)</f>
        <v>0</v>
      </c>
      <c r="Y1385" s="48"/>
      <c r="Z1385" s="51" t="str">
        <f>IF(AQ1385='RC'!$E$6,AC1385*1000+AD1385,"")</f>
        <v/>
      </c>
      <c r="AA1385" s="51" t="str">
        <f>IF(AB1385="","",IF(AQ1385='RC'!$E$6,AC1385*1000-AD1385,""))</f>
        <v/>
      </c>
      <c r="AB1385" s="48" t="str">
        <f>IFERROR(VLOOKUP(E1385,Funcionários!$C$8:$E$207,3,FALSE),"")</f>
        <v/>
      </c>
      <c r="AC1385" s="50" t="str">
        <f>IF(AB1385="","",IF(COUNTIFS($AB$7:$AB$3006,AB1385,$AQ$7:$AQ$3006,'RC'!$E$6)=0,"",COUNTIFS($M$7:$M$3006,"Concluída no prazo",$AB$7:$AB$3006,AB1385,$AQ$7:$AQ$3006,'RC'!$E$6)/COUNTIFS($AB$7:$AB$3006,AB1385,$AQ$7:$AQ$3006,'RC'!$E$6)))</f>
        <v/>
      </c>
      <c r="AD1385" s="48">
        <f>SUMIF($AQ$7:$AQ$3006,'RC'!$E$6,$J$7:$J$3006)+SUMIF($AQ$7:$AQ$3006,'RC'!$E$6,$L$7:$L$3006)</f>
        <v>21</v>
      </c>
      <c r="AF1385" s="48">
        <v>3.6219999999995797E-2</v>
      </c>
      <c r="AG1385" s="48">
        <f>IF(OR(AQ1385="",AQ1385&lt;&gt;'RC'!$E$6,AB1385&lt;&gt;'RC'!$D$21),0,1)</f>
        <v>0</v>
      </c>
      <c r="AH1385" s="48">
        <f t="shared" si="482"/>
        <v>3.6219999999995797E-2</v>
      </c>
      <c r="AI1385" s="48" t="str">
        <f t="shared" si="464"/>
        <v/>
      </c>
      <c r="AJ1385" s="48" t="str">
        <f t="shared" si="465"/>
        <v/>
      </c>
      <c r="AK1385" s="52" t="str">
        <f t="shared" si="466"/>
        <v/>
      </c>
      <c r="AL1385" s="52" t="str">
        <f t="shared" si="467"/>
        <v/>
      </c>
      <c r="AM1385" s="48" t="str">
        <f t="shared" si="468"/>
        <v/>
      </c>
      <c r="AN1385" s="48" t="str">
        <f t="shared" si="469"/>
        <v/>
      </c>
      <c r="AP1385" s="18" t="str">
        <f t="shared" si="470"/>
        <v/>
      </c>
      <c r="AQ1385" s="18" t="str">
        <f t="shared" si="471"/>
        <v/>
      </c>
      <c r="AR1385" s="18">
        <v>3.6220000000000002E-2</v>
      </c>
      <c r="AS1385" s="18">
        <f>IF(AF!$D$27="Todos",1,IF(M1385=AF!$D$27,1,0))</f>
        <v>1</v>
      </c>
      <c r="AT1385" s="53">
        <f>IF(AND(E1385=AF!$D$6,OR(LT!M1385=AF!$D$27,AF!$D$27="Todos"),OR(AP1385=AF!$E$8,AQ1385=AF!$E$8)),AR1385+AS1385,0)</f>
        <v>0</v>
      </c>
      <c r="AU1385" s="18" t="str">
        <f t="shared" si="472"/>
        <v/>
      </c>
      <c r="AV1385" s="54" t="str">
        <f t="shared" si="473"/>
        <v/>
      </c>
      <c r="AW1385" s="54" t="str">
        <f t="shared" si="474"/>
        <v/>
      </c>
      <c r="AX1385" s="18" t="str">
        <f t="shared" si="475"/>
        <v/>
      </c>
      <c r="AY1385" s="18" t="str">
        <f t="shared" si="476"/>
        <v/>
      </c>
      <c r="BA1385" s="18">
        <f>IF($E1385=AF!$D$6,IF($M1385="Concluída no prazo",2,IF($M1385="Concluída com atraso",1,0)),0)</f>
        <v>0</v>
      </c>
      <c r="BB1385" s="18">
        <f>IF($E1385=AF!$D$6,IF($M1385="Atrasada",2,IF($M1385="Concluída com atraso",1,0)),0)</f>
        <v>0</v>
      </c>
      <c r="BC1385" s="18">
        <v>1.379E-2</v>
      </c>
      <c r="BD1385" s="18">
        <f t="shared" si="483"/>
        <v>1.379E-2</v>
      </c>
      <c r="BE1385" s="18">
        <f t="shared" si="483"/>
        <v>1.379E-2</v>
      </c>
      <c r="BF1385" s="18" t="str">
        <f t="shared" si="477"/>
        <v/>
      </c>
      <c r="BN1385" s="18" t="str">
        <f t="shared" si="478"/>
        <v>s</v>
      </c>
    </row>
    <row r="1386" spans="3:66" ht="50.1" customHeight="1" thickTop="1" thickBot="1" x14ac:dyDescent="0.3">
      <c r="C1386" s="46"/>
      <c r="D1386" s="46"/>
      <c r="E1386" s="46"/>
      <c r="F1386" s="122"/>
      <c r="G1386" s="122"/>
      <c r="H1386" s="78" t="str">
        <f t="shared" si="479"/>
        <v/>
      </c>
      <c r="I1386" s="78" t="str">
        <f t="shared" si="480"/>
        <v/>
      </c>
      <c r="J1386" s="16"/>
      <c r="K1386" s="46" t="str">
        <f t="shared" si="481"/>
        <v/>
      </c>
      <c r="L1386" s="16"/>
      <c r="M1386" s="16"/>
      <c r="N1386" s="46"/>
      <c r="O1386" s="47" t="str">
        <f t="shared" si="484"/>
        <v/>
      </c>
      <c r="P1386" s="47"/>
      <c r="Q1386" s="48" t="str">
        <f>IFERROR(VLOOKUP(E1386,Funcionários!$C$8:$E$207,3,FALSE),"")</f>
        <v/>
      </c>
      <c r="R1386" s="47"/>
      <c r="S1386" s="49" t="str">
        <f t="shared" si="485"/>
        <v/>
      </c>
      <c r="T1386" s="49">
        <v>1.38E-2</v>
      </c>
      <c r="U1386" s="48" t="str">
        <f>IF(Funcionários!C1387=0,"",Funcionários!C1387)</f>
        <v/>
      </c>
      <c r="V1386" s="50">
        <f>IF(U1386="",0,IF(COUNTIFS($E$7:$E$3006,U1386,$I$7:$I$3006,'RC'!$E$6)=0,0,COUNTIFS($M$7:$M$3006,"Concluída no prazo",$E$7:$E$3006,U1386,$I$7:$I$3006,'RC'!$E$6)/COUNTIFS($E$7:$E$3006,U1386,$I$7:$I$3006,'RC'!$E$6)))</f>
        <v>0</v>
      </c>
      <c r="W1386" s="49">
        <f>SUMIFS($J$7:$J$3006,$E$7:$E$3006,U1386,$I$7:$I$3006,'RC'!$E$6)+SUMIFS($L$7:$L$3006,$E$7:$E$3006,U1386,$I$7:$I$3006,'RC'!$E$6)</f>
        <v>0</v>
      </c>
      <c r="X1386" s="48">
        <f>COUNTIFS($E$7:$E$3006,U1386,$I$7:$I$3006,'RC'!$E$6)</f>
        <v>0</v>
      </c>
      <c r="Y1386" s="48"/>
      <c r="Z1386" s="51" t="str">
        <f>IF(AQ1386='RC'!$E$6,AC1386*1000+AD1386,"")</f>
        <v/>
      </c>
      <c r="AA1386" s="51" t="str">
        <f>IF(AB1386="","",IF(AQ1386='RC'!$E$6,AC1386*1000-AD1386,""))</f>
        <v/>
      </c>
      <c r="AB1386" s="48" t="str">
        <f>IFERROR(VLOOKUP(E1386,Funcionários!$C$8:$E$207,3,FALSE),"")</f>
        <v/>
      </c>
      <c r="AC1386" s="50" t="str">
        <f>IF(AB1386="","",IF(COUNTIFS($AB$7:$AB$3006,AB1386,$AQ$7:$AQ$3006,'RC'!$E$6)=0,"",COUNTIFS($M$7:$M$3006,"Concluída no prazo",$AB$7:$AB$3006,AB1386,$AQ$7:$AQ$3006,'RC'!$E$6)/COUNTIFS($AB$7:$AB$3006,AB1386,$AQ$7:$AQ$3006,'RC'!$E$6)))</f>
        <v/>
      </c>
      <c r="AD1386" s="48">
        <f>SUMIF($AQ$7:$AQ$3006,'RC'!$E$6,$J$7:$J$3006)+SUMIF($AQ$7:$AQ$3006,'RC'!$E$6,$L$7:$L$3006)</f>
        <v>21</v>
      </c>
      <c r="AF1386" s="48">
        <v>3.6209999999995801E-2</v>
      </c>
      <c r="AG1386" s="48">
        <f>IF(OR(AQ1386="",AQ1386&lt;&gt;'RC'!$E$6,AB1386&lt;&gt;'RC'!$D$21),0,1)</f>
        <v>0</v>
      </c>
      <c r="AH1386" s="48">
        <f t="shared" si="482"/>
        <v>3.6209999999995801E-2</v>
      </c>
      <c r="AI1386" s="48" t="str">
        <f t="shared" si="464"/>
        <v/>
      </c>
      <c r="AJ1386" s="48" t="str">
        <f t="shared" si="465"/>
        <v/>
      </c>
      <c r="AK1386" s="52" t="str">
        <f t="shared" si="466"/>
        <v/>
      </c>
      <c r="AL1386" s="52" t="str">
        <f t="shared" si="467"/>
        <v/>
      </c>
      <c r="AM1386" s="48" t="str">
        <f t="shared" si="468"/>
        <v/>
      </c>
      <c r="AN1386" s="48" t="str">
        <f t="shared" si="469"/>
        <v/>
      </c>
      <c r="AP1386" s="18" t="str">
        <f t="shared" si="470"/>
        <v/>
      </c>
      <c r="AQ1386" s="18" t="str">
        <f t="shared" si="471"/>
        <v/>
      </c>
      <c r="AR1386" s="18">
        <v>3.6209999999999999E-2</v>
      </c>
      <c r="AS1386" s="18">
        <f>IF(AF!$D$27="Todos",1,IF(M1386=AF!$D$27,1,0))</f>
        <v>1</v>
      </c>
      <c r="AT1386" s="53">
        <f>IF(AND(E1386=AF!$D$6,OR(LT!M1386=AF!$D$27,AF!$D$27="Todos"),OR(AP1386=AF!$E$8,AQ1386=AF!$E$8)),AR1386+AS1386,0)</f>
        <v>0</v>
      </c>
      <c r="AU1386" s="18" t="str">
        <f t="shared" si="472"/>
        <v/>
      </c>
      <c r="AV1386" s="54" t="str">
        <f t="shared" si="473"/>
        <v/>
      </c>
      <c r="AW1386" s="54" t="str">
        <f t="shared" si="474"/>
        <v/>
      </c>
      <c r="AX1386" s="18" t="str">
        <f t="shared" si="475"/>
        <v/>
      </c>
      <c r="AY1386" s="18" t="str">
        <f t="shared" si="476"/>
        <v/>
      </c>
      <c r="BA1386" s="18">
        <f>IF($E1386=AF!$D$6,IF($M1386="Concluída no prazo",2,IF($M1386="Concluída com atraso",1,0)),0)</f>
        <v>0</v>
      </c>
      <c r="BB1386" s="18">
        <f>IF($E1386=AF!$D$6,IF($M1386="Atrasada",2,IF($M1386="Concluída com atraso",1,0)),0)</f>
        <v>0</v>
      </c>
      <c r="BC1386" s="18">
        <v>1.38E-2</v>
      </c>
      <c r="BD1386" s="18">
        <f t="shared" si="483"/>
        <v>1.38E-2</v>
      </c>
      <c r="BE1386" s="18">
        <f t="shared" si="483"/>
        <v>1.38E-2</v>
      </c>
      <c r="BF1386" s="18" t="str">
        <f t="shared" si="477"/>
        <v/>
      </c>
      <c r="BN1386" s="18" t="str">
        <f t="shared" si="478"/>
        <v>s</v>
      </c>
    </row>
    <row r="1387" spans="3:66" ht="50.1" customHeight="1" thickTop="1" thickBot="1" x14ac:dyDescent="0.3">
      <c r="C1387" s="46"/>
      <c r="D1387" s="46"/>
      <c r="E1387" s="46"/>
      <c r="F1387" s="122"/>
      <c r="G1387" s="122"/>
      <c r="H1387" s="78" t="str">
        <f t="shared" si="479"/>
        <v/>
      </c>
      <c r="I1387" s="78" t="str">
        <f t="shared" si="480"/>
        <v/>
      </c>
      <c r="J1387" s="16"/>
      <c r="K1387" s="46" t="str">
        <f t="shared" si="481"/>
        <v/>
      </c>
      <c r="L1387" s="16"/>
      <c r="M1387" s="16"/>
      <c r="N1387" s="46"/>
      <c r="O1387" s="47" t="str">
        <f t="shared" si="484"/>
        <v/>
      </c>
      <c r="P1387" s="47"/>
      <c r="Q1387" s="48" t="str">
        <f>IFERROR(VLOOKUP(E1387,Funcionários!$C$8:$E$207,3,FALSE),"")</f>
        <v/>
      </c>
      <c r="R1387" s="47"/>
      <c r="S1387" s="49" t="str">
        <f t="shared" si="485"/>
        <v/>
      </c>
      <c r="T1387" s="49">
        <v>1.3809999999999999E-2</v>
      </c>
      <c r="U1387" s="48" t="str">
        <f>IF(Funcionários!C1388=0,"",Funcionários!C1388)</f>
        <v/>
      </c>
      <c r="V1387" s="50">
        <f>IF(U1387="",0,IF(COUNTIFS($E$7:$E$3006,U1387,$I$7:$I$3006,'RC'!$E$6)=0,0,COUNTIFS($M$7:$M$3006,"Concluída no prazo",$E$7:$E$3006,U1387,$I$7:$I$3006,'RC'!$E$6)/COUNTIFS($E$7:$E$3006,U1387,$I$7:$I$3006,'RC'!$E$6)))</f>
        <v>0</v>
      </c>
      <c r="W1387" s="49">
        <f>SUMIFS($J$7:$J$3006,$E$7:$E$3006,U1387,$I$7:$I$3006,'RC'!$E$6)+SUMIFS($L$7:$L$3006,$E$7:$E$3006,U1387,$I$7:$I$3006,'RC'!$E$6)</f>
        <v>0</v>
      </c>
      <c r="X1387" s="48">
        <f>COUNTIFS($E$7:$E$3006,U1387,$I$7:$I$3006,'RC'!$E$6)</f>
        <v>0</v>
      </c>
      <c r="Y1387" s="48"/>
      <c r="Z1387" s="51" t="str">
        <f>IF(AQ1387='RC'!$E$6,AC1387*1000+AD1387,"")</f>
        <v/>
      </c>
      <c r="AA1387" s="51" t="str">
        <f>IF(AB1387="","",IF(AQ1387='RC'!$E$6,AC1387*1000-AD1387,""))</f>
        <v/>
      </c>
      <c r="AB1387" s="48" t="str">
        <f>IFERROR(VLOOKUP(E1387,Funcionários!$C$8:$E$207,3,FALSE),"")</f>
        <v/>
      </c>
      <c r="AC1387" s="50" t="str">
        <f>IF(AB1387="","",IF(COUNTIFS($AB$7:$AB$3006,AB1387,$AQ$7:$AQ$3006,'RC'!$E$6)=0,"",COUNTIFS($M$7:$M$3006,"Concluída no prazo",$AB$7:$AB$3006,AB1387,$AQ$7:$AQ$3006,'RC'!$E$6)/COUNTIFS($AB$7:$AB$3006,AB1387,$AQ$7:$AQ$3006,'RC'!$E$6)))</f>
        <v/>
      </c>
      <c r="AD1387" s="48">
        <f>SUMIF($AQ$7:$AQ$3006,'RC'!$E$6,$J$7:$J$3006)+SUMIF($AQ$7:$AQ$3006,'RC'!$E$6,$L$7:$L$3006)</f>
        <v>21</v>
      </c>
      <c r="AF1387" s="48">
        <v>3.6199999999995798E-2</v>
      </c>
      <c r="AG1387" s="48">
        <f>IF(OR(AQ1387="",AQ1387&lt;&gt;'RC'!$E$6,AB1387&lt;&gt;'RC'!$D$21),0,1)</f>
        <v>0</v>
      </c>
      <c r="AH1387" s="48">
        <f t="shared" si="482"/>
        <v>3.6199999999995798E-2</v>
      </c>
      <c r="AI1387" s="48" t="str">
        <f t="shared" si="464"/>
        <v/>
      </c>
      <c r="AJ1387" s="48" t="str">
        <f t="shared" si="465"/>
        <v/>
      </c>
      <c r="AK1387" s="52" t="str">
        <f t="shared" si="466"/>
        <v/>
      </c>
      <c r="AL1387" s="52" t="str">
        <f t="shared" si="467"/>
        <v/>
      </c>
      <c r="AM1387" s="48" t="str">
        <f t="shared" si="468"/>
        <v/>
      </c>
      <c r="AN1387" s="48" t="str">
        <f t="shared" si="469"/>
        <v/>
      </c>
      <c r="AP1387" s="18" t="str">
        <f t="shared" si="470"/>
        <v/>
      </c>
      <c r="AQ1387" s="18" t="str">
        <f t="shared" si="471"/>
        <v/>
      </c>
      <c r="AR1387" s="18">
        <v>3.6200000000000003E-2</v>
      </c>
      <c r="AS1387" s="18">
        <f>IF(AF!$D$27="Todos",1,IF(M1387=AF!$D$27,1,0))</f>
        <v>1</v>
      </c>
      <c r="AT1387" s="53">
        <f>IF(AND(E1387=AF!$D$6,OR(LT!M1387=AF!$D$27,AF!$D$27="Todos"),OR(AP1387=AF!$E$8,AQ1387=AF!$E$8)),AR1387+AS1387,0)</f>
        <v>0</v>
      </c>
      <c r="AU1387" s="18" t="str">
        <f t="shared" si="472"/>
        <v/>
      </c>
      <c r="AV1387" s="54" t="str">
        <f t="shared" si="473"/>
        <v/>
      </c>
      <c r="AW1387" s="54" t="str">
        <f t="shared" si="474"/>
        <v/>
      </c>
      <c r="AX1387" s="18" t="str">
        <f t="shared" si="475"/>
        <v/>
      </c>
      <c r="AY1387" s="18" t="str">
        <f t="shared" si="476"/>
        <v/>
      </c>
      <c r="BA1387" s="18">
        <f>IF($E1387=AF!$D$6,IF($M1387="Concluída no prazo",2,IF($M1387="Concluída com atraso",1,0)),0)</f>
        <v>0</v>
      </c>
      <c r="BB1387" s="18">
        <f>IF($E1387=AF!$D$6,IF($M1387="Atrasada",2,IF($M1387="Concluída com atraso",1,0)),0)</f>
        <v>0</v>
      </c>
      <c r="BC1387" s="18">
        <v>1.3809999999999999E-2</v>
      </c>
      <c r="BD1387" s="18">
        <f t="shared" si="483"/>
        <v>1.3809999999999999E-2</v>
      </c>
      <c r="BE1387" s="18">
        <f t="shared" si="483"/>
        <v>1.3809999999999999E-2</v>
      </c>
      <c r="BF1387" s="18" t="str">
        <f t="shared" si="477"/>
        <v/>
      </c>
      <c r="BN1387" s="18" t="str">
        <f t="shared" si="478"/>
        <v>s</v>
      </c>
    </row>
    <row r="1388" spans="3:66" ht="50.1" customHeight="1" thickTop="1" thickBot="1" x14ac:dyDescent="0.3">
      <c r="C1388" s="46"/>
      <c r="D1388" s="46"/>
      <c r="E1388" s="46"/>
      <c r="F1388" s="122"/>
      <c r="G1388" s="122"/>
      <c r="H1388" s="78" t="str">
        <f t="shared" si="479"/>
        <v/>
      </c>
      <c r="I1388" s="78" t="str">
        <f t="shared" si="480"/>
        <v/>
      </c>
      <c r="J1388" s="16"/>
      <c r="K1388" s="46" t="str">
        <f t="shared" si="481"/>
        <v/>
      </c>
      <c r="L1388" s="16"/>
      <c r="M1388" s="16"/>
      <c r="N1388" s="46"/>
      <c r="O1388" s="47" t="str">
        <f t="shared" si="484"/>
        <v/>
      </c>
      <c r="P1388" s="47"/>
      <c r="Q1388" s="48" t="str">
        <f>IFERROR(VLOOKUP(E1388,Funcionários!$C$8:$E$207,3,FALSE),"")</f>
        <v/>
      </c>
      <c r="R1388" s="47"/>
      <c r="S1388" s="49" t="str">
        <f t="shared" si="485"/>
        <v/>
      </c>
      <c r="T1388" s="49">
        <v>1.3820000000000001E-2</v>
      </c>
      <c r="U1388" s="48" t="str">
        <f>IF(Funcionários!C1389=0,"",Funcionários!C1389)</f>
        <v/>
      </c>
      <c r="V1388" s="50">
        <f>IF(U1388="",0,IF(COUNTIFS($E$7:$E$3006,U1388,$I$7:$I$3006,'RC'!$E$6)=0,0,COUNTIFS($M$7:$M$3006,"Concluída no prazo",$E$7:$E$3006,U1388,$I$7:$I$3006,'RC'!$E$6)/COUNTIFS($E$7:$E$3006,U1388,$I$7:$I$3006,'RC'!$E$6)))</f>
        <v>0</v>
      </c>
      <c r="W1388" s="49">
        <f>SUMIFS($J$7:$J$3006,$E$7:$E$3006,U1388,$I$7:$I$3006,'RC'!$E$6)+SUMIFS($L$7:$L$3006,$E$7:$E$3006,U1388,$I$7:$I$3006,'RC'!$E$6)</f>
        <v>0</v>
      </c>
      <c r="X1388" s="48">
        <f>COUNTIFS($E$7:$E$3006,U1388,$I$7:$I$3006,'RC'!$E$6)</f>
        <v>0</v>
      </c>
      <c r="Y1388" s="48"/>
      <c r="Z1388" s="51" t="str">
        <f>IF(AQ1388='RC'!$E$6,AC1388*1000+AD1388,"")</f>
        <v/>
      </c>
      <c r="AA1388" s="51" t="str">
        <f>IF(AB1388="","",IF(AQ1388='RC'!$E$6,AC1388*1000-AD1388,""))</f>
        <v/>
      </c>
      <c r="AB1388" s="48" t="str">
        <f>IFERROR(VLOOKUP(E1388,Funcionários!$C$8:$E$207,3,FALSE),"")</f>
        <v/>
      </c>
      <c r="AC1388" s="50" t="str">
        <f>IF(AB1388="","",IF(COUNTIFS($AB$7:$AB$3006,AB1388,$AQ$7:$AQ$3006,'RC'!$E$6)=0,"",COUNTIFS($M$7:$M$3006,"Concluída no prazo",$AB$7:$AB$3006,AB1388,$AQ$7:$AQ$3006,'RC'!$E$6)/COUNTIFS($AB$7:$AB$3006,AB1388,$AQ$7:$AQ$3006,'RC'!$E$6)))</f>
        <v/>
      </c>
      <c r="AD1388" s="48">
        <f>SUMIF($AQ$7:$AQ$3006,'RC'!$E$6,$J$7:$J$3006)+SUMIF($AQ$7:$AQ$3006,'RC'!$E$6,$L$7:$L$3006)</f>
        <v>21</v>
      </c>
      <c r="AF1388" s="48">
        <v>3.6189999999995802E-2</v>
      </c>
      <c r="AG1388" s="48">
        <f>IF(OR(AQ1388="",AQ1388&lt;&gt;'RC'!$E$6,AB1388&lt;&gt;'RC'!$D$21),0,1)</f>
        <v>0</v>
      </c>
      <c r="AH1388" s="48">
        <f t="shared" si="482"/>
        <v>3.6189999999995802E-2</v>
      </c>
      <c r="AI1388" s="48" t="str">
        <f t="shared" si="464"/>
        <v/>
      </c>
      <c r="AJ1388" s="48" t="str">
        <f t="shared" si="465"/>
        <v/>
      </c>
      <c r="AK1388" s="52" t="str">
        <f t="shared" si="466"/>
        <v/>
      </c>
      <c r="AL1388" s="52" t="str">
        <f t="shared" si="467"/>
        <v/>
      </c>
      <c r="AM1388" s="48" t="str">
        <f t="shared" si="468"/>
        <v/>
      </c>
      <c r="AN1388" s="48" t="str">
        <f t="shared" si="469"/>
        <v/>
      </c>
      <c r="AP1388" s="18" t="str">
        <f t="shared" si="470"/>
        <v/>
      </c>
      <c r="AQ1388" s="18" t="str">
        <f t="shared" si="471"/>
        <v/>
      </c>
      <c r="AR1388" s="18">
        <v>3.619E-2</v>
      </c>
      <c r="AS1388" s="18">
        <f>IF(AF!$D$27="Todos",1,IF(M1388=AF!$D$27,1,0))</f>
        <v>1</v>
      </c>
      <c r="AT1388" s="53">
        <f>IF(AND(E1388=AF!$D$6,OR(LT!M1388=AF!$D$27,AF!$D$27="Todos"),OR(AP1388=AF!$E$8,AQ1388=AF!$E$8)),AR1388+AS1388,0)</f>
        <v>0</v>
      </c>
      <c r="AU1388" s="18" t="str">
        <f t="shared" si="472"/>
        <v/>
      </c>
      <c r="AV1388" s="54" t="str">
        <f t="shared" si="473"/>
        <v/>
      </c>
      <c r="AW1388" s="54" t="str">
        <f t="shared" si="474"/>
        <v/>
      </c>
      <c r="AX1388" s="18" t="str">
        <f t="shared" si="475"/>
        <v/>
      </c>
      <c r="AY1388" s="18" t="str">
        <f t="shared" si="476"/>
        <v/>
      </c>
      <c r="BA1388" s="18">
        <f>IF($E1388=AF!$D$6,IF($M1388="Concluída no prazo",2,IF($M1388="Concluída com atraso",1,0)),0)</f>
        <v>0</v>
      </c>
      <c r="BB1388" s="18">
        <f>IF($E1388=AF!$D$6,IF($M1388="Atrasada",2,IF($M1388="Concluída com atraso",1,0)),0)</f>
        <v>0</v>
      </c>
      <c r="BC1388" s="18">
        <v>1.3820000000000001E-2</v>
      </c>
      <c r="BD1388" s="18">
        <f t="shared" si="483"/>
        <v>1.3820000000000001E-2</v>
      </c>
      <c r="BE1388" s="18">
        <f t="shared" si="483"/>
        <v>1.3820000000000001E-2</v>
      </c>
      <c r="BF1388" s="18" t="str">
        <f t="shared" si="477"/>
        <v/>
      </c>
      <c r="BN1388" s="18" t="str">
        <f t="shared" si="478"/>
        <v>s</v>
      </c>
    </row>
    <row r="1389" spans="3:66" ht="50.1" customHeight="1" thickTop="1" thickBot="1" x14ac:dyDescent="0.3">
      <c r="C1389" s="46"/>
      <c r="D1389" s="46"/>
      <c r="E1389" s="46"/>
      <c r="F1389" s="122"/>
      <c r="G1389" s="122"/>
      <c r="H1389" s="78" t="str">
        <f t="shared" si="479"/>
        <v/>
      </c>
      <c r="I1389" s="78" t="str">
        <f t="shared" si="480"/>
        <v/>
      </c>
      <c r="J1389" s="16"/>
      <c r="K1389" s="46" t="str">
        <f t="shared" si="481"/>
        <v/>
      </c>
      <c r="L1389" s="16"/>
      <c r="M1389" s="16"/>
      <c r="N1389" s="46"/>
      <c r="O1389" s="47" t="str">
        <f t="shared" si="484"/>
        <v/>
      </c>
      <c r="P1389" s="47"/>
      <c r="Q1389" s="48" t="str">
        <f>IFERROR(VLOOKUP(E1389,Funcionários!$C$8:$E$207,3,FALSE),"")</f>
        <v/>
      </c>
      <c r="R1389" s="47"/>
      <c r="S1389" s="49" t="str">
        <f t="shared" si="485"/>
        <v/>
      </c>
      <c r="T1389" s="49">
        <v>1.383E-2</v>
      </c>
      <c r="U1389" s="48" t="str">
        <f>IF(Funcionários!C1390=0,"",Funcionários!C1390)</f>
        <v/>
      </c>
      <c r="V1389" s="50">
        <f>IF(U1389="",0,IF(COUNTIFS($E$7:$E$3006,U1389,$I$7:$I$3006,'RC'!$E$6)=0,0,COUNTIFS($M$7:$M$3006,"Concluída no prazo",$E$7:$E$3006,U1389,$I$7:$I$3006,'RC'!$E$6)/COUNTIFS($E$7:$E$3006,U1389,$I$7:$I$3006,'RC'!$E$6)))</f>
        <v>0</v>
      </c>
      <c r="W1389" s="49">
        <f>SUMIFS($J$7:$J$3006,$E$7:$E$3006,U1389,$I$7:$I$3006,'RC'!$E$6)+SUMIFS($L$7:$L$3006,$E$7:$E$3006,U1389,$I$7:$I$3006,'RC'!$E$6)</f>
        <v>0</v>
      </c>
      <c r="X1389" s="48">
        <f>COUNTIFS($E$7:$E$3006,U1389,$I$7:$I$3006,'RC'!$E$6)</f>
        <v>0</v>
      </c>
      <c r="Y1389" s="48"/>
      <c r="Z1389" s="51" t="str">
        <f>IF(AQ1389='RC'!$E$6,AC1389*1000+AD1389,"")</f>
        <v/>
      </c>
      <c r="AA1389" s="51" t="str">
        <f>IF(AB1389="","",IF(AQ1389='RC'!$E$6,AC1389*1000-AD1389,""))</f>
        <v/>
      </c>
      <c r="AB1389" s="48" t="str">
        <f>IFERROR(VLOOKUP(E1389,Funcionários!$C$8:$E$207,3,FALSE),"")</f>
        <v/>
      </c>
      <c r="AC1389" s="50" t="str">
        <f>IF(AB1389="","",IF(COUNTIFS($AB$7:$AB$3006,AB1389,$AQ$7:$AQ$3006,'RC'!$E$6)=0,"",COUNTIFS($M$7:$M$3006,"Concluída no prazo",$AB$7:$AB$3006,AB1389,$AQ$7:$AQ$3006,'RC'!$E$6)/COUNTIFS($AB$7:$AB$3006,AB1389,$AQ$7:$AQ$3006,'RC'!$E$6)))</f>
        <v/>
      </c>
      <c r="AD1389" s="48">
        <f>SUMIF($AQ$7:$AQ$3006,'RC'!$E$6,$J$7:$J$3006)+SUMIF($AQ$7:$AQ$3006,'RC'!$E$6,$L$7:$L$3006)</f>
        <v>21</v>
      </c>
      <c r="AF1389" s="48">
        <v>3.6179999999995799E-2</v>
      </c>
      <c r="AG1389" s="48">
        <f>IF(OR(AQ1389="",AQ1389&lt;&gt;'RC'!$E$6,AB1389&lt;&gt;'RC'!$D$21),0,1)</f>
        <v>0</v>
      </c>
      <c r="AH1389" s="48">
        <f t="shared" si="482"/>
        <v>3.6179999999995799E-2</v>
      </c>
      <c r="AI1389" s="48" t="str">
        <f t="shared" si="464"/>
        <v/>
      </c>
      <c r="AJ1389" s="48" t="str">
        <f t="shared" si="465"/>
        <v/>
      </c>
      <c r="AK1389" s="52" t="str">
        <f t="shared" si="466"/>
        <v/>
      </c>
      <c r="AL1389" s="52" t="str">
        <f t="shared" si="467"/>
        <v/>
      </c>
      <c r="AM1389" s="48" t="str">
        <f t="shared" si="468"/>
        <v/>
      </c>
      <c r="AN1389" s="48" t="str">
        <f t="shared" si="469"/>
        <v/>
      </c>
      <c r="AP1389" s="18" t="str">
        <f t="shared" si="470"/>
        <v/>
      </c>
      <c r="AQ1389" s="18" t="str">
        <f t="shared" si="471"/>
        <v/>
      </c>
      <c r="AR1389" s="18">
        <v>3.6179999999999997E-2</v>
      </c>
      <c r="AS1389" s="18">
        <f>IF(AF!$D$27="Todos",1,IF(M1389=AF!$D$27,1,0))</f>
        <v>1</v>
      </c>
      <c r="AT1389" s="53">
        <f>IF(AND(E1389=AF!$D$6,OR(LT!M1389=AF!$D$27,AF!$D$27="Todos"),OR(AP1389=AF!$E$8,AQ1389=AF!$E$8)),AR1389+AS1389,0)</f>
        <v>0</v>
      </c>
      <c r="AU1389" s="18" t="str">
        <f t="shared" si="472"/>
        <v/>
      </c>
      <c r="AV1389" s="54" t="str">
        <f t="shared" si="473"/>
        <v/>
      </c>
      <c r="AW1389" s="54" t="str">
        <f t="shared" si="474"/>
        <v/>
      </c>
      <c r="AX1389" s="18" t="str">
        <f t="shared" si="475"/>
        <v/>
      </c>
      <c r="AY1389" s="18" t="str">
        <f t="shared" si="476"/>
        <v/>
      </c>
      <c r="BA1389" s="18">
        <f>IF($E1389=AF!$D$6,IF($M1389="Concluída no prazo",2,IF($M1389="Concluída com atraso",1,0)),0)</f>
        <v>0</v>
      </c>
      <c r="BB1389" s="18">
        <f>IF($E1389=AF!$D$6,IF($M1389="Atrasada",2,IF($M1389="Concluída com atraso",1,0)),0)</f>
        <v>0</v>
      </c>
      <c r="BC1389" s="18">
        <v>1.383E-2</v>
      </c>
      <c r="BD1389" s="18">
        <f t="shared" si="483"/>
        <v>1.383E-2</v>
      </c>
      <c r="BE1389" s="18">
        <f t="shared" si="483"/>
        <v>1.383E-2</v>
      </c>
      <c r="BF1389" s="18" t="str">
        <f t="shared" si="477"/>
        <v/>
      </c>
      <c r="BN1389" s="18" t="str">
        <f t="shared" si="478"/>
        <v>s</v>
      </c>
    </row>
    <row r="1390" spans="3:66" ht="50.1" customHeight="1" thickTop="1" thickBot="1" x14ac:dyDescent="0.3">
      <c r="C1390" s="46"/>
      <c r="D1390" s="46"/>
      <c r="E1390" s="46"/>
      <c r="F1390" s="122"/>
      <c r="G1390" s="122"/>
      <c r="H1390" s="78" t="str">
        <f t="shared" si="479"/>
        <v/>
      </c>
      <c r="I1390" s="78" t="str">
        <f t="shared" si="480"/>
        <v/>
      </c>
      <c r="J1390" s="16"/>
      <c r="K1390" s="46" t="str">
        <f t="shared" si="481"/>
        <v/>
      </c>
      <c r="L1390" s="16"/>
      <c r="M1390" s="16"/>
      <c r="N1390" s="46"/>
      <c r="O1390" s="47" t="str">
        <f t="shared" si="484"/>
        <v/>
      </c>
      <c r="P1390" s="47"/>
      <c r="Q1390" s="48" t="str">
        <f>IFERROR(VLOOKUP(E1390,Funcionários!$C$8:$E$207,3,FALSE),"")</f>
        <v/>
      </c>
      <c r="R1390" s="47"/>
      <c r="S1390" s="49" t="str">
        <f t="shared" si="485"/>
        <v/>
      </c>
      <c r="T1390" s="49">
        <v>1.384E-2</v>
      </c>
      <c r="U1390" s="48" t="str">
        <f>IF(Funcionários!C1391=0,"",Funcionários!C1391)</f>
        <v/>
      </c>
      <c r="V1390" s="50">
        <f>IF(U1390="",0,IF(COUNTIFS($E$7:$E$3006,U1390,$I$7:$I$3006,'RC'!$E$6)=0,0,COUNTIFS($M$7:$M$3006,"Concluída no prazo",$E$7:$E$3006,U1390,$I$7:$I$3006,'RC'!$E$6)/COUNTIFS($E$7:$E$3006,U1390,$I$7:$I$3006,'RC'!$E$6)))</f>
        <v>0</v>
      </c>
      <c r="W1390" s="49">
        <f>SUMIFS($J$7:$J$3006,$E$7:$E$3006,U1390,$I$7:$I$3006,'RC'!$E$6)+SUMIFS($L$7:$L$3006,$E$7:$E$3006,U1390,$I$7:$I$3006,'RC'!$E$6)</f>
        <v>0</v>
      </c>
      <c r="X1390" s="48">
        <f>COUNTIFS($E$7:$E$3006,U1390,$I$7:$I$3006,'RC'!$E$6)</f>
        <v>0</v>
      </c>
      <c r="Y1390" s="48"/>
      <c r="Z1390" s="51" t="str">
        <f>IF(AQ1390='RC'!$E$6,AC1390*1000+AD1390,"")</f>
        <v/>
      </c>
      <c r="AA1390" s="51" t="str">
        <f>IF(AB1390="","",IF(AQ1390='RC'!$E$6,AC1390*1000-AD1390,""))</f>
        <v/>
      </c>
      <c r="AB1390" s="48" t="str">
        <f>IFERROR(VLOOKUP(E1390,Funcionários!$C$8:$E$207,3,FALSE),"")</f>
        <v/>
      </c>
      <c r="AC1390" s="50" t="str">
        <f>IF(AB1390="","",IF(COUNTIFS($AB$7:$AB$3006,AB1390,$AQ$7:$AQ$3006,'RC'!$E$6)=0,"",COUNTIFS($M$7:$M$3006,"Concluída no prazo",$AB$7:$AB$3006,AB1390,$AQ$7:$AQ$3006,'RC'!$E$6)/COUNTIFS($AB$7:$AB$3006,AB1390,$AQ$7:$AQ$3006,'RC'!$E$6)))</f>
        <v/>
      </c>
      <c r="AD1390" s="48">
        <f>SUMIF($AQ$7:$AQ$3006,'RC'!$E$6,$J$7:$J$3006)+SUMIF($AQ$7:$AQ$3006,'RC'!$E$6,$L$7:$L$3006)</f>
        <v>21</v>
      </c>
      <c r="AF1390" s="48">
        <v>3.6169999999995803E-2</v>
      </c>
      <c r="AG1390" s="48">
        <f>IF(OR(AQ1390="",AQ1390&lt;&gt;'RC'!$E$6,AB1390&lt;&gt;'RC'!$D$21),0,1)</f>
        <v>0</v>
      </c>
      <c r="AH1390" s="48">
        <f t="shared" si="482"/>
        <v>3.6169999999995803E-2</v>
      </c>
      <c r="AI1390" s="48" t="str">
        <f t="shared" si="464"/>
        <v/>
      </c>
      <c r="AJ1390" s="48" t="str">
        <f t="shared" si="465"/>
        <v/>
      </c>
      <c r="AK1390" s="52" t="str">
        <f t="shared" si="466"/>
        <v/>
      </c>
      <c r="AL1390" s="52" t="str">
        <f t="shared" si="467"/>
        <v/>
      </c>
      <c r="AM1390" s="48" t="str">
        <f t="shared" si="468"/>
        <v/>
      </c>
      <c r="AN1390" s="48" t="str">
        <f t="shared" si="469"/>
        <v/>
      </c>
      <c r="AP1390" s="18" t="str">
        <f t="shared" si="470"/>
        <v/>
      </c>
      <c r="AQ1390" s="18" t="str">
        <f t="shared" si="471"/>
        <v/>
      </c>
      <c r="AR1390" s="18">
        <v>3.6170000000000001E-2</v>
      </c>
      <c r="AS1390" s="18">
        <f>IF(AF!$D$27="Todos",1,IF(M1390=AF!$D$27,1,0))</f>
        <v>1</v>
      </c>
      <c r="AT1390" s="53">
        <f>IF(AND(E1390=AF!$D$6,OR(LT!M1390=AF!$D$27,AF!$D$27="Todos"),OR(AP1390=AF!$E$8,AQ1390=AF!$E$8)),AR1390+AS1390,0)</f>
        <v>0</v>
      </c>
      <c r="AU1390" s="18" t="str">
        <f t="shared" si="472"/>
        <v/>
      </c>
      <c r="AV1390" s="54" t="str">
        <f t="shared" si="473"/>
        <v/>
      </c>
      <c r="AW1390" s="54" t="str">
        <f t="shared" si="474"/>
        <v/>
      </c>
      <c r="AX1390" s="18" t="str">
        <f t="shared" si="475"/>
        <v/>
      </c>
      <c r="AY1390" s="18" t="str">
        <f t="shared" si="476"/>
        <v/>
      </c>
      <c r="BA1390" s="18">
        <f>IF($E1390=AF!$D$6,IF($M1390="Concluída no prazo",2,IF($M1390="Concluída com atraso",1,0)),0)</f>
        <v>0</v>
      </c>
      <c r="BB1390" s="18">
        <f>IF($E1390=AF!$D$6,IF($M1390="Atrasada",2,IF($M1390="Concluída com atraso",1,0)),0)</f>
        <v>0</v>
      </c>
      <c r="BC1390" s="18">
        <v>1.384E-2</v>
      </c>
      <c r="BD1390" s="18">
        <f t="shared" si="483"/>
        <v>1.384E-2</v>
      </c>
      <c r="BE1390" s="18">
        <f t="shared" si="483"/>
        <v>1.384E-2</v>
      </c>
      <c r="BF1390" s="18" t="str">
        <f t="shared" si="477"/>
        <v/>
      </c>
      <c r="BN1390" s="18" t="str">
        <f t="shared" si="478"/>
        <v>s</v>
      </c>
    </row>
    <row r="1391" spans="3:66" ht="50.1" customHeight="1" thickTop="1" thickBot="1" x14ac:dyDescent="0.3">
      <c r="C1391" s="46"/>
      <c r="D1391" s="46"/>
      <c r="E1391" s="46"/>
      <c r="F1391" s="122"/>
      <c r="G1391" s="122"/>
      <c r="H1391" s="78" t="str">
        <f t="shared" si="479"/>
        <v/>
      </c>
      <c r="I1391" s="78" t="str">
        <f t="shared" si="480"/>
        <v/>
      </c>
      <c r="J1391" s="16"/>
      <c r="K1391" s="46" t="str">
        <f t="shared" si="481"/>
        <v/>
      </c>
      <c r="L1391" s="16"/>
      <c r="M1391" s="16"/>
      <c r="N1391" s="46"/>
      <c r="O1391" s="47" t="str">
        <f t="shared" si="484"/>
        <v/>
      </c>
      <c r="P1391" s="47"/>
      <c r="Q1391" s="48" t="str">
        <f>IFERROR(VLOOKUP(E1391,Funcionários!$C$8:$E$207,3,FALSE),"")</f>
        <v/>
      </c>
      <c r="R1391" s="47"/>
      <c r="S1391" s="49" t="str">
        <f t="shared" si="485"/>
        <v/>
      </c>
      <c r="T1391" s="49">
        <v>1.3849999999999999E-2</v>
      </c>
      <c r="U1391" s="48" t="str">
        <f>IF(Funcionários!C1392=0,"",Funcionários!C1392)</f>
        <v/>
      </c>
      <c r="V1391" s="50">
        <f>IF(U1391="",0,IF(COUNTIFS($E$7:$E$3006,U1391,$I$7:$I$3006,'RC'!$E$6)=0,0,COUNTIFS($M$7:$M$3006,"Concluída no prazo",$E$7:$E$3006,U1391,$I$7:$I$3006,'RC'!$E$6)/COUNTIFS($E$7:$E$3006,U1391,$I$7:$I$3006,'RC'!$E$6)))</f>
        <v>0</v>
      </c>
      <c r="W1391" s="49">
        <f>SUMIFS($J$7:$J$3006,$E$7:$E$3006,U1391,$I$7:$I$3006,'RC'!$E$6)+SUMIFS($L$7:$L$3006,$E$7:$E$3006,U1391,$I$7:$I$3006,'RC'!$E$6)</f>
        <v>0</v>
      </c>
      <c r="X1391" s="48">
        <f>COUNTIFS($E$7:$E$3006,U1391,$I$7:$I$3006,'RC'!$E$6)</f>
        <v>0</v>
      </c>
      <c r="Y1391" s="48"/>
      <c r="Z1391" s="51" t="str">
        <f>IF(AQ1391='RC'!$E$6,AC1391*1000+AD1391,"")</f>
        <v/>
      </c>
      <c r="AA1391" s="51" t="str">
        <f>IF(AB1391="","",IF(AQ1391='RC'!$E$6,AC1391*1000-AD1391,""))</f>
        <v/>
      </c>
      <c r="AB1391" s="48" t="str">
        <f>IFERROR(VLOOKUP(E1391,Funcionários!$C$8:$E$207,3,FALSE),"")</f>
        <v/>
      </c>
      <c r="AC1391" s="50" t="str">
        <f>IF(AB1391="","",IF(COUNTIFS($AB$7:$AB$3006,AB1391,$AQ$7:$AQ$3006,'RC'!$E$6)=0,"",COUNTIFS($M$7:$M$3006,"Concluída no prazo",$AB$7:$AB$3006,AB1391,$AQ$7:$AQ$3006,'RC'!$E$6)/COUNTIFS($AB$7:$AB$3006,AB1391,$AQ$7:$AQ$3006,'RC'!$E$6)))</f>
        <v/>
      </c>
      <c r="AD1391" s="48">
        <f>SUMIF($AQ$7:$AQ$3006,'RC'!$E$6,$J$7:$J$3006)+SUMIF($AQ$7:$AQ$3006,'RC'!$E$6,$L$7:$L$3006)</f>
        <v>21</v>
      </c>
      <c r="AF1391" s="48">
        <v>3.61599999999958E-2</v>
      </c>
      <c r="AG1391" s="48">
        <f>IF(OR(AQ1391="",AQ1391&lt;&gt;'RC'!$E$6,AB1391&lt;&gt;'RC'!$D$21),0,1)</f>
        <v>0</v>
      </c>
      <c r="AH1391" s="48">
        <f t="shared" si="482"/>
        <v>3.61599999999958E-2</v>
      </c>
      <c r="AI1391" s="48" t="str">
        <f t="shared" si="464"/>
        <v/>
      </c>
      <c r="AJ1391" s="48" t="str">
        <f t="shared" si="465"/>
        <v/>
      </c>
      <c r="AK1391" s="52" t="str">
        <f t="shared" si="466"/>
        <v/>
      </c>
      <c r="AL1391" s="52" t="str">
        <f t="shared" si="467"/>
        <v/>
      </c>
      <c r="AM1391" s="48" t="str">
        <f t="shared" si="468"/>
        <v/>
      </c>
      <c r="AN1391" s="48" t="str">
        <f t="shared" si="469"/>
        <v/>
      </c>
      <c r="AP1391" s="18" t="str">
        <f t="shared" si="470"/>
        <v/>
      </c>
      <c r="AQ1391" s="18" t="str">
        <f t="shared" si="471"/>
        <v/>
      </c>
      <c r="AR1391" s="18">
        <v>3.6159999999999998E-2</v>
      </c>
      <c r="AS1391" s="18">
        <f>IF(AF!$D$27="Todos",1,IF(M1391=AF!$D$27,1,0))</f>
        <v>1</v>
      </c>
      <c r="AT1391" s="53">
        <f>IF(AND(E1391=AF!$D$6,OR(LT!M1391=AF!$D$27,AF!$D$27="Todos"),OR(AP1391=AF!$E$8,AQ1391=AF!$E$8)),AR1391+AS1391,0)</f>
        <v>0</v>
      </c>
      <c r="AU1391" s="18" t="str">
        <f t="shared" si="472"/>
        <v/>
      </c>
      <c r="AV1391" s="54" t="str">
        <f t="shared" si="473"/>
        <v/>
      </c>
      <c r="AW1391" s="54" t="str">
        <f t="shared" si="474"/>
        <v/>
      </c>
      <c r="AX1391" s="18" t="str">
        <f t="shared" si="475"/>
        <v/>
      </c>
      <c r="AY1391" s="18" t="str">
        <f t="shared" si="476"/>
        <v/>
      </c>
      <c r="BA1391" s="18">
        <f>IF($E1391=AF!$D$6,IF($M1391="Concluída no prazo",2,IF($M1391="Concluída com atraso",1,0)),0)</f>
        <v>0</v>
      </c>
      <c r="BB1391" s="18">
        <f>IF($E1391=AF!$D$6,IF($M1391="Atrasada",2,IF($M1391="Concluída com atraso",1,0)),0)</f>
        <v>0</v>
      </c>
      <c r="BC1391" s="18">
        <v>1.3849999999999999E-2</v>
      </c>
      <c r="BD1391" s="18">
        <f t="shared" si="483"/>
        <v>1.3849999999999999E-2</v>
      </c>
      <c r="BE1391" s="18">
        <f t="shared" si="483"/>
        <v>1.3849999999999999E-2</v>
      </c>
      <c r="BF1391" s="18" t="str">
        <f t="shared" si="477"/>
        <v/>
      </c>
      <c r="BN1391" s="18" t="str">
        <f t="shared" si="478"/>
        <v>s</v>
      </c>
    </row>
    <row r="1392" spans="3:66" ht="50.1" customHeight="1" thickTop="1" thickBot="1" x14ac:dyDescent="0.3">
      <c r="C1392" s="46"/>
      <c r="D1392" s="46"/>
      <c r="E1392" s="46"/>
      <c r="F1392" s="122"/>
      <c r="G1392" s="122"/>
      <c r="H1392" s="78" t="str">
        <f t="shared" si="479"/>
        <v/>
      </c>
      <c r="I1392" s="78" t="str">
        <f t="shared" si="480"/>
        <v/>
      </c>
      <c r="J1392" s="16"/>
      <c r="K1392" s="46" t="str">
        <f t="shared" si="481"/>
        <v/>
      </c>
      <c r="L1392" s="16"/>
      <c r="M1392" s="16"/>
      <c r="N1392" s="46"/>
      <c r="O1392" s="47" t="str">
        <f t="shared" si="484"/>
        <v/>
      </c>
      <c r="P1392" s="47"/>
      <c r="Q1392" s="48" t="str">
        <f>IFERROR(VLOOKUP(E1392,Funcionários!$C$8:$E$207,3,FALSE),"")</f>
        <v/>
      </c>
      <c r="R1392" s="47"/>
      <c r="S1392" s="49" t="str">
        <f t="shared" si="485"/>
        <v/>
      </c>
      <c r="T1392" s="49">
        <v>1.3860000000000001E-2</v>
      </c>
      <c r="U1392" s="48" t="str">
        <f>IF(Funcionários!C1393=0,"",Funcionários!C1393)</f>
        <v/>
      </c>
      <c r="V1392" s="50">
        <f>IF(U1392="",0,IF(COUNTIFS($E$7:$E$3006,U1392,$I$7:$I$3006,'RC'!$E$6)=0,0,COUNTIFS($M$7:$M$3006,"Concluída no prazo",$E$7:$E$3006,U1392,$I$7:$I$3006,'RC'!$E$6)/COUNTIFS($E$7:$E$3006,U1392,$I$7:$I$3006,'RC'!$E$6)))</f>
        <v>0</v>
      </c>
      <c r="W1392" s="49">
        <f>SUMIFS($J$7:$J$3006,$E$7:$E$3006,U1392,$I$7:$I$3006,'RC'!$E$6)+SUMIFS($L$7:$L$3006,$E$7:$E$3006,U1392,$I$7:$I$3006,'RC'!$E$6)</f>
        <v>0</v>
      </c>
      <c r="X1392" s="48">
        <f>COUNTIFS($E$7:$E$3006,U1392,$I$7:$I$3006,'RC'!$E$6)</f>
        <v>0</v>
      </c>
      <c r="Y1392" s="48"/>
      <c r="Z1392" s="51" t="str">
        <f>IF(AQ1392='RC'!$E$6,AC1392*1000+AD1392,"")</f>
        <v/>
      </c>
      <c r="AA1392" s="51" t="str">
        <f>IF(AB1392="","",IF(AQ1392='RC'!$E$6,AC1392*1000-AD1392,""))</f>
        <v/>
      </c>
      <c r="AB1392" s="48" t="str">
        <f>IFERROR(VLOOKUP(E1392,Funcionários!$C$8:$E$207,3,FALSE),"")</f>
        <v/>
      </c>
      <c r="AC1392" s="50" t="str">
        <f>IF(AB1392="","",IF(COUNTIFS($AB$7:$AB$3006,AB1392,$AQ$7:$AQ$3006,'RC'!$E$6)=0,"",COUNTIFS($M$7:$M$3006,"Concluída no prazo",$AB$7:$AB$3006,AB1392,$AQ$7:$AQ$3006,'RC'!$E$6)/COUNTIFS($AB$7:$AB$3006,AB1392,$AQ$7:$AQ$3006,'RC'!$E$6)))</f>
        <v/>
      </c>
      <c r="AD1392" s="48">
        <f>SUMIF($AQ$7:$AQ$3006,'RC'!$E$6,$J$7:$J$3006)+SUMIF($AQ$7:$AQ$3006,'RC'!$E$6,$L$7:$L$3006)</f>
        <v>21</v>
      </c>
      <c r="AF1392" s="48">
        <v>3.6149999999995797E-2</v>
      </c>
      <c r="AG1392" s="48">
        <f>IF(OR(AQ1392="",AQ1392&lt;&gt;'RC'!$E$6,AB1392&lt;&gt;'RC'!$D$21),0,1)</f>
        <v>0</v>
      </c>
      <c r="AH1392" s="48">
        <f t="shared" si="482"/>
        <v>3.6149999999995797E-2</v>
      </c>
      <c r="AI1392" s="48" t="str">
        <f t="shared" si="464"/>
        <v/>
      </c>
      <c r="AJ1392" s="48" t="str">
        <f t="shared" si="465"/>
        <v/>
      </c>
      <c r="AK1392" s="52" t="str">
        <f t="shared" si="466"/>
        <v/>
      </c>
      <c r="AL1392" s="52" t="str">
        <f t="shared" si="467"/>
        <v/>
      </c>
      <c r="AM1392" s="48" t="str">
        <f t="shared" si="468"/>
        <v/>
      </c>
      <c r="AN1392" s="48" t="str">
        <f t="shared" si="469"/>
        <v/>
      </c>
      <c r="AP1392" s="18" t="str">
        <f t="shared" si="470"/>
        <v/>
      </c>
      <c r="AQ1392" s="18" t="str">
        <f t="shared" si="471"/>
        <v/>
      </c>
      <c r="AR1392" s="18">
        <v>3.6150000000000002E-2</v>
      </c>
      <c r="AS1392" s="18">
        <f>IF(AF!$D$27="Todos",1,IF(M1392=AF!$D$27,1,0))</f>
        <v>1</v>
      </c>
      <c r="AT1392" s="53">
        <f>IF(AND(E1392=AF!$D$6,OR(LT!M1392=AF!$D$27,AF!$D$27="Todos"),OR(AP1392=AF!$E$8,AQ1392=AF!$E$8)),AR1392+AS1392,0)</f>
        <v>0</v>
      </c>
      <c r="AU1392" s="18" t="str">
        <f t="shared" si="472"/>
        <v/>
      </c>
      <c r="AV1392" s="54" t="str">
        <f t="shared" si="473"/>
        <v/>
      </c>
      <c r="AW1392" s="54" t="str">
        <f t="shared" si="474"/>
        <v/>
      </c>
      <c r="AX1392" s="18" t="str">
        <f t="shared" si="475"/>
        <v/>
      </c>
      <c r="AY1392" s="18" t="str">
        <f t="shared" si="476"/>
        <v/>
      </c>
      <c r="BA1392" s="18">
        <f>IF($E1392=AF!$D$6,IF($M1392="Concluída no prazo",2,IF($M1392="Concluída com atraso",1,0)),0)</f>
        <v>0</v>
      </c>
      <c r="BB1392" s="18">
        <f>IF($E1392=AF!$D$6,IF($M1392="Atrasada",2,IF($M1392="Concluída com atraso",1,0)),0)</f>
        <v>0</v>
      </c>
      <c r="BC1392" s="18">
        <v>1.3860000000000001E-2</v>
      </c>
      <c r="BD1392" s="18">
        <f t="shared" si="483"/>
        <v>1.3860000000000001E-2</v>
      </c>
      <c r="BE1392" s="18">
        <f t="shared" si="483"/>
        <v>1.3860000000000001E-2</v>
      </c>
      <c r="BF1392" s="18" t="str">
        <f t="shared" si="477"/>
        <v/>
      </c>
      <c r="BN1392" s="18" t="str">
        <f t="shared" si="478"/>
        <v>s</v>
      </c>
    </row>
    <row r="1393" spans="3:66" ht="50.1" customHeight="1" thickTop="1" thickBot="1" x14ac:dyDescent="0.3">
      <c r="C1393" s="46"/>
      <c r="D1393" s="46"/>
      <c r="E1393" s="46"/>
      <c r="F1393" s="122"/>
      <c r="G1393" s="122"/>
      <c r="H1393" s="78" t="str">
        <f t="shared" si="479"/>
        <v/>
      </c>
      <c r="I1393" s="78" t="str">
        <f t="shared" si="480"/>
        <v/>
      </c>
      <c r="J1393" s="16"/>
      <c r="K1393" s="46" t="str">
        <f t="shared" si="481"/>
        <v/>
      </c>
      <c r="L1393" s="16"/>
      <c r="M1393" s="16"/>
      <c r="N1393" s="46"/>
      <c r="O1393" s="47" t="str">
        <f t="shared" si="484"/>
        <v/>
      </c>
      <c r="P1393" s="47"/>
      <c r="Q1393" s="48" t="str">
        <f>IFERROR(VLOOKUP(E1393,Funcionários!$C$8:$E$207,3,FALSE),"")</f>
        <v/>
      </c>
      <c r="R1393" s="47"/>
      <c r="S1393" s="49" t="str">
        <f t="shared" si="485"/>
        <v/>
      </c>
      <c r="T1393" s="49">
        <v>1.387E-2</v>
      </c>
      <c r="U1393" s="48" t="str">
        <f>IF(Funcionários!C1394=0,"",Funcionários!C1394)</f>
        <v/>
      </c>
      <c r="V1393" s="50">
        <f>IF(U1393="",0,IF(COUNTIFS($E$7:$E$3006,U1393,$I$7:$I$3006,'RC'!$E$6)=0,0,COUNTIFS($M$7:$M$3006,"Concluída no prazo",$E$7:$E$3006,U1393,$I$7:$I$3006,'RC'!$E$6)/COUNTIFS($E$7:$E$3006,U1393,$I$7:$I$3006,'RC'!$E$6)))</f>
        <v>0</v>
      </c>
      <c r="W1393" s="49">
        <f>SUMIFS($J$7:$J$3006,$E$7:$E$3006,U1393,$I$7:$I$3006,'RC'!$E$6)+SUMIFS($L$7:$L$3006,$E$7:$E$3006,U1393,$I$7:$I$3006,'RC'!$E$6)</f>
        <v>0</v>
      </c>
      <c r="X1393" s="48">
        <f>COUNTIFS($E$7:$E$3006,U1393,$I$7:$I$3006,'RC'!$E$6)</f>
        <v>0</v>
      </c>
      <c r="Y1393" s="48"/>
      <c r="Z1393" s="51" t="str">
        <f>IF(AQ1393='RC'!$E$6,AC1393*1000+AD1393,"")</f>
        <v/>
      </c>
      <c r="AA1393" s="51" t="str">
        <f>IF(AB1393="","",IF(AQ1393='RC'!$E$6,AC1393*1000-AD1393,""))</f>
        <v/>
      </c>
      <c r="AB1393" s="48" t="str">
        <f>IFERROR(VLOOKUP(E1393,Funcionários!$C$8:$E$207,3,FALSE),"")</f>
        <v/>
      </c>
      <c r="AC1393" s="50" t="str">
        <f>IF(AB1393="","",IF(COUNTIFS($AB$7:$AB$3006,AB1393,$AQ$7:$AQ$3006,'RC'!$E$6)=0,"",COUNTIFS($M$7:$M$3006,"Concluída no prazo",$AB$7:$AB$3006,AB1393,$AQ$7:$AQ$3006,'RC'!$E$6)/COUNTIFS($AB$7:$AB$3006,AB1393,$AQ$7:$AQ$3006,'RC'!$E$6)))</f>
        <v/>
      </c>
      <c r="AD1393" s="48">
        <f>SUMIF($AQ$7:$AQ$3006,'RC'!$E$6,$J$7:$J$3006)+SUMIF($AQ$7:$AQ$3006,'RC'!$E$6,$L$7:$L$3006)</f>
        <v>21</v>
      </c>
      <c r="AF1393" s="48">
        <v>3.61399999999958E-2</v>
      </c>
      <c r="AG1393" s="48">
        <f>IF(OR(AQ1393="",AQ1393&lt;&gt;'RC'!$E$6,AB1393&lt;&gt;'RC'!$D$21),0,1)</f>
        <v>0</v>
      </c>
      <c r="AH1393" s="48">
        <f t="shared" si="482"/>
        <v>3.61399999999958E-2</v>
      </c>
      <c r="AI1393" s="48" t="str">
        <f t="shared" si="464"/>
        <v/>
      </c>
      <c r="AJ1393" s="48" t="str">
        <f t="shared" si="465"/>
        <v/>
      </c>
      <c r="AK1393" s="52" t="str">
        <f t="shared" si="466"/>
        <v/>
      </c>
      <c r="AL1393" s="52" t="str">
        <f t="shared" si="467"/>
        <v/>
      </c>
      <c r="AM1393" s="48" t="str">
        <f t="shared" si="468"/>
        <v/>
      </c>
      <c r="AN1393" s="48" t="str">
        <f t="shared" si="469"/>
        <v/>
      </c>
      <c r="AP1393" s="18" t="str">
        <f t="shared" si="470"/>
        <v/>
      </c>
      <c r="AQ1393" s="18" t="str">
        <f t="shared" si="471"/>
        <v/>
      </c>
      <c r="AR1393" s="18">
        <v>3.6139999999999999E-2</v>
      </c>
      <c r="AS1393" s="18">
        <f>IF(AF!$D$27="Todos",1,IF(M1393=AF!$D$27,1,0))</f>
        <v>1</v>
      </c>
      <c r="AT1393" s="53">
        <f>IF(AND(E1393=AF!$D$6,OR(LT!M1393=AF!$D$27,AF!$D$27="Todos"),OR(AP1393=AF!$E$8,AQ1393=AF!$E$8)),AR1393+AS1393,0)</f>
        <v>0</v>
      </c>
      <c r="AU1393" s="18" t="str">
        <f t="shared" si="472"/>
        <v/>
      </c>
      <c r="AV1393" s="54" t="str">
        <f t="shared" si="473"/>
        <v/>
      </c>
      <c r="AW1393" s="54" t="str">
        <f t="shared" si="474"/>
        <v/>
      </c>
      <c r="AX1393" s="18" t="str">
        <f t="shared" si="475"/>
        <v/>
      </c>
      <c r="AY1393" s="18" t="str">
        <f t="shared" si="476"/>
        <v/>
      </c>
      <c r="BA1393" s="18">
        <f>IF($E1393=AF!$D$6,IF($M1393="Concluída no prazo",2,IF($M1393="Concluída com atraso",1,0)),0)</f>
        <v>0</v>
      </c>
      <c r="BB1393" s="18">
        <f>IF($E1393=AF!$D$6,IF($M1393="Atrasada",2,IF($M1393="Concluída com atraso",1,0)),0)</f>
        <v>0</v>
      </c>
      <c r="BC1393" s="18">
        <v>1.387E-2</v>
      </c>
      <c r="BD1393" s="18">
        <f t="shared" si="483"/>
        <v>1.387E-2</v>
      </c>
      <c r="BE1393" s="18">
        <f t="shared" si="483"/>
        <v>1.387E-2</v>
      </c>
      <c r="BF1393" s="18" t="str">
        <f t="shared" si="477"/>
        <v/>
      </c>
      <c r="BN1393" s="18" t="str">
        <f t="shared" si="478"/>
        <v>s</v>
      </c>
    </row>
    <row r="1394" spans="3:66" ht="50.1" customHeight="1" thickTop="1" thickBot="1" x14ac:dyDescent="0.3">
      <c r="C1394" s="46"/>
      <c r="D1394" s="46"/>
      <c r="E1394" s="46"/>
      <c r="F1394" s="122"/>
      <c r="G1394" s="122"/>
      <c r="H1394" s="78" t="str">
        <f t="shared" si="479"/>
        <v/>
      </c>
      <c r="I1394" s="78" t="str">
        <f t="shared" si="480"/>
        <v/>
      </c>
      <c r="J1394" s="16"/>
      <c r="K1394" s="46" t="str">
        <f t="shared" si="481"/>
        <v/>
      </c>
      <c r="L1394" s="16"/>
      <c r="M1394" s="16"/>
      <c r="N1394" s="46"/>
      <c r="O1394" s="47" t="str">
        <f t="shared" si="484"/>
        <v/>
      </c>
      <c r="P1394" s="47"/>
      <c r="Q1394" s="48" t="str">
        <f>IFERROR(VLOOKUP(E1394,Funcionários!$C$8:$E$207,3,FALSE),"")</f>
        <v/>
      </c>
      <c r="R1394" s="47"/>
      <c r="S1394" s="49" t="str">
        <f t="shared" si="485"/>
        <v/>
      </c>
      <c r="T1394" s="49">
        <v>1.388E-2</v>
      </c>
      <c r="U1394" s="48" t="str">
        <f>IF(Funcionários!C1395=0,"",Funcionários!C1395)</f>
        <v/>
      </c>
      <c r="V1394" s="50">
        <f>IF(U1394="",0,IF(COUNTIFS($E$7:$E$3006,U1394,$I$7:$I$3006,'RC'!$E$6)=0,0,COUNTIFS($M$7:$M$3006,"Concluída no prazo",$E$7:$E$3006,U1394,$I$7:$I$3006,'RC'!$E$6)/COUNTIFS($E$7:$E$3006,U1394,$I$7:$I$3006,'RC'!$E$6)))</f>
        <v>0</v>
      </c>
      <c r="W1394" s="49">
        <f>SUMIFS($J$7:$J$3006,$E$7:$E$3006,U1394,$I$7:$I$3006,'RC'!$E$6)+SUMIFS($L$7:$L$3006,$E$7:$E$3006,U1394,$I$7:$I$3006,'RC'!$E$6)</f>
        <v>0</v>
      </c>
      <c r="X1394" s="48">
        <f>COUNTIFS($E$7:$E$3006,U1394,$I$7:$I$3006,'RC'!$E$6)</f>
        <v>0</v>
      </c>
      <c r="Y1394" s="48"/>
      <c r="Z1394" s="51" t="str">
        <f>IF(AQ1394='RC'!$E$6,AC1394*1000+AD1394,"")</f>
        <v/>
      </c>
      <c r="AA1394" s="51" t="str">
        <f>IF(AB1394="","",IF(AQ1394='RC'!$E$6,AC1394*1000-AD1394,""))</f>
        <v/>
      </c>
      <c r="AB1394" s="48" t="str">
        <f>IFERROR(VLOOKUP(E1394,Funcionários!$C$8:$E$207,3,FALSE),"")</f>
        <v/>
      </c>
      <c r="AC1394" s="50" t="str">
        <f>IF(AB1394="","",IF(COUNTIFS($AB$7:$AB$3006,AB1394,$AQ$7:$AQ$3006,'RC'!$E$6)=0,"",COUNTIFS($M$7:$M$3006,"Concluída no prazo",$AB$7:$AB$3006,AB1394,$AQ$7:$AQ$3006,'RC'!$E$6)/COUNTIFS($AB$7:$AB$3006,AB1394,$AQ$7:$AQ$3006,'RC'!$E$6)))</f>
        <v/>
      </c>
      <c r="AD1394" s="48">
        <f>SUMIF($AQ$7:$AQ$3006,'RC'!$E$6,$J$7:$J$3006)+SUMIF($AQ$7:$AQ$3006,'RC'!$E$6,$L$7:$L$3006)</f>
        <v>21</v>
      </c>
      <c r="AF1394" s="48">
        <v>3.6129999999995797E-2</v>
      </c>
      <c r="AG1394" s="48">
        <f>IF(OR(AQ1394="",AQ1394&lt;&gt;'RC'!$E$6,AB1394&lt;&gt;'RC'!$D$21),0,1)</f>
        <v>0</v>
      </c>
      <c r="AH1394" s="48">
        <f t="shared" si="482"/>
        <v>3.6129999999995797E-2</v>
      </c>
      <c r="AI1394" s="48" t="str">
        <f t="shared" si="464"/>
        <v/>
      </c>
      <c r="AJ1394" s="48" t="str">
        <f t="shared" si="465"/>
        <v/>
      </c>
      <c r="AK1394" s="52" t="str">
        <f t="shared" si="466"/>
        <v/>
      </c>
      <c r="AL1394" s="52" t="str">
        <f t="shared" si="467"/>
        <v/>
      </c>
      <c r="AM1394" s="48" t="str">
        <f t="shared" si="468"/>
        <v/>
      </c>
      <c r="AN1394" s="48" t="str">
        <f t="shared" si="469"/>
        <v/>
      </c>
      <c r="AP1394" s="18" t="str">
        <f t="shared" si="470"/>
        <v/>
      </c>
      <c r="AQ1394" s="18" t="str">
        <f t="shared" si="471"/>
        <v/>
      </c>
      <c r="AR1394" s="18">
        <v>3.6130000000000002E-2</v>
      </c>
      <c r="AS1394" s="18">
        <f>IF(AF!$D$27="Todos",1,IF(M1394=AF!$D$27,1,0))</f>
        <v>1</v>
      </c>
      <c r="AT1394" s="53">
        <f>IF(AND(E1394=AF!$D$6,OR(LT!M1394=AF!$D$27,AF!$D$27="Todos"),OR(AP1394=AF!$E$8,AQ1394=AF!$E$8)),AR1394+AS1394,0)</f>
        <v>0</v>
      </c>
      <c r="AU1394" s="18" t="str">
        <f t="shared" si="472"/>
        <v/>
      </c>
      <c r="AV1394" s="54" t="str">
        <f t="shared" si="473"/>
        <v/>
      </c>
      <c r="AW1394" s="54" t="str">
        <f t="shared" si="474"/>
        <v/>
      </c>
      <c r="AX1394" s="18" t="str">
        <f t="shared" si="475"/>
        <v/>
      </c>
      <c r="AY1394" s="18" t="str">
        <f t="shared" si="476"/>
        <v/>
      </c>
      <c r="BA1394" s="18">
        <f>IF($E1394=AF!$D$6,IF($M1394="Concluída no prazo",2,IF($M1394="Concluída com atraso",1,0)),0)</f>
        <v>0</v>
      </c>
      <c r="BB1394" s="18">
        <f>IF($E1394=AF!$D$6,IF($M1394="Atrasada",2,IF($M1394="Concluída com atraso",1,0)),0)</f>
        <v>0</v>
      </c>
      <c r="BC1394" s="18">
        <v>1.388E-2</v>
      </c>
      <c r="BD1394" s="18">
        <f t="shared" si="483"/>
        <v>1.388E-2</v>
      </c>
      <c r="BE1394" s="18">
        <f t="shared" si="483"/>
        <v>1.388E-2</v>
      </c>
      <c r="BF1394" s="18" t="str">
        <f t="shared" si="477"/>
        <v/>
      </c>
      <c r="BN1394" s="18" t="str">
        <f t="shared" si="478"/>
        <v>s</v>
      </c>
    </row>
    <row r="1395" spans="3:66" ht="50.1" customHeight="1" thickTop="1" thickBot="1" x14ac:dyDescent="0.3">
      <c r="C1395" s="46"/>
      <c r="D1395" s="46"/>
      <c r="E1395" s="46"/>
      <c r="F1395" s="122"/>
      <c r="G1395" s="122"/>
      <c r="H1395" s="78" t="str">
        <f t="shared" si="479"/>
        <v/>
      </c>
      <c r="I1395" s="78" t="str">
        <f t="shared" si="480"/>
        <v/>
      </c>
      <c r="J1395" s="16"/>
      <c r="K1395" s="46" t="str">
        <f t="shared" si="481"/>
        <v/>
      </c>
      <c r="L1395" s="16"/>
      <c r="M1395" s="16"/>
      <c r="N1395" s="46"/>
      <c r="O1395" s="47" t="str">
        <f t="shared" si="484"/>
        <v/>
      </c>
      <c r="P1395" s="47"/>
      <c r="Q1395" s="48" t="str">
        <f>IFERROR(VLOOKUP(E1395,Funcionários!$C$8:$E$207,3,FALSE),"")</f>
        <v/>
      </c>
      <c r="R1395" s="47"/>
      <c r="S1395" s="49" t="str">
        <f t="shared" si="485"/>
        <v/>
      </c>
      <c r="T1395" s="49">
        <v>1.389E-2</v>
      </c>
      <c r="U1395" s="48" t="str">
        <f>IF(Funcionários!C1396=0,"",Funcionários!C1396)</f>
        <v/>
      </c>
      <c r="V1395" s="50">
        <f>IF(U1395="",0,IF(COUNTIFS($E$7:$E$3006,U1395,$I$7:$I$3006,'RC'!$E$6)=0,0,COUNTIFS($M$7:$M$3006,"Concluída no prazo",$E$7:$E$3006,U1395,$I$7:$I$3006,'RC'!$E$6)/COUNTIFS($E$7:$E$3006,U1395,$I$7:$I$3006,'RC'!$E$6)))</f>
        <v>0</v>
      </c>
      <c r="W1395" s="49">
        <f>SUMIFS($J$7:$J$3006,$E$7:$E$3006,U1395,$I$7:$I$3006,'RC'!$E$6)+SUMIFS($L$7:$L$3006,$E$7:$E$3006,U1395,$I$7:$I$3006,'RC'!$E$6)</f>
        <v>0</v>
      </c>
      <c r="X1395" s="48">
        <f>COUNTIFS($E$7:$E$3006,U1395,$I$7:$I$3006,'RC'!$E$6)</f>
        <v>0</v>
      </c>
      <c r="Y1395" s="48"/>
      <c r="Z1395" s="51" t="str">
        <f>IF(AQ1395='RC'!$E$6,AC1395*1000+AD1395,"")</f>
        <v/>
      </c>
      <c r="AA1395" s="51" t="str">
        <f>IF(AB1395="","",IF(AQ1395='RC'!$E$6,AC1395*1000-AD1395,""))</f>
        <v/>
      </c>
      <c r="AB1395" s="48" t="str">
        <f>IFERROR(VLOOKUP(E1395,Funcionários!$C$8:$E$207,3,FALSE),"")</f>
        <v/>
      </c>
      <c r="AC1395" s="50" t="str">
        <f>IF(AB1395="","",IF(COUNTIFS($AB$7:$AB$3006,AB1395,$AQ$7:$AQ$3006,'RC'!$E$6)=0,"",COUNTIFS($M$7:$M$3006,"Concluída no prazo",$AB$7:$AB$3006,AB1395,$AQ$7:$AQ$3006,'RC'!$E$6)/COUNTIFS($AB$7:$AB$3006,AB1395,$AQ$7:$AQ$3006,'RC'!$E$6)))</f>
        <v/>
      </c>
      <c r="AD1395" s="48">
        <f>SUMIF($AQ$7:$AQ$3006,'RC'!$E$6,$J$7:$J$3006)+SUMIF($AQ$7:$AQ$3006,'RC'!$E$6,$L$7:$L$3006)</f>
        <v>21</v>
      </c>
      <c r="AF1395" s="48">
        <v>3.6119999999995697E-2</v>
      </c>
      <c r="AG1395" s="48">
        <f>IF(OR(AQ1395="",AQ1395&lt;&gt;'RC'!$E$6,AB1395&lt;&gt;'RC'!$D$21),0,1)</f>
        <v>0</v>
      </c>
      <c r="AH1395" s="48">
        <f t="shared" si="482"/>
        <v>3.6119999999995697E-2</v>
      </c>
      <c r="AI1395" s="48" t="str">
        <f t="shared" si="464"/>
        <v/>
      </c>
      <c r="AJ1395" s="48" t="str">
        <f t="shared" si="465"/>
        <v/>
      </c>
      <c r="AK1395" s="52" t="str">
        <f t="shared" si="466"/>
        <v/>
      </c>
      <c r="AL1395" s="52" t="str">
        <f t="shared" si="467"/>
        <v/>
      </c>
      <c r="AM1395" s="48" t="str">
        <f t="shared" si="468"/>
        <v/>
      </c>
      <c r="AN1395" s="48" t="str">
        <f t="shared" si="469"/>
        <v/>
      </c>
      <c r="AP1395" s="18" t="str">
        <f t="shared" si="470"/>
        <v/>
      </c>
      <c r="AQ1395" s="18" t="str">
        <f t="shared" si="471"/>
        <v/>
      </c>
      <c r="AR1395" s="18">
        <v>3.6119999999999999E-2</v>
      </c>
      <c r="AS1395" s="18">
        <f>IF(AF!$D$27="Todos",1,IF(M1395=AF!$D$27,1,0))</f>
        <v>1</v>
      </c>
      <c r="AT1395" s="53">
        <f>IF(AND(E1395=AF!$D$6,OR(LT!M1395=AF!$D$27,AF!$D$27="Todos"),OR(AP1395=AF!$E$8,AQ1395=AF!$E$8)),AR1395+AS1395,0)</f>
        <v>0</v>
      </c>
      <c r="AU1395" s="18" t="str">
        <f t="shared" si="472"/>
        <v/>
      </c>
      <c r="AV1395" s="54" t="str">
        <f t="shared" si="473"/>
        <v/>
      </c>
      <c r="AW1395" s="54" t="str">
        <f t="shared" si="474"/>
        <v/>
      </c>
      <c r="AX1395" s="18" t="str">
        <f t="shared" si="475"/>
        <v/>
      </c>
      <c r="AY1395" s="18" t="str">
        <f t="shared" si="476"/>
        <v/>
      </c>
      <c r="BA1395" s="18">
        <f>IF($E1395=AF!$D$6,IF($M1395="Concluída no prazo",2,IF($M1395="Concluída com atraso",1,0)),0)</f>
        <v>0</v>
      </c>
      <c r="BB1395" s="18">
        <f>IF($E1395=AF!$D$6,IF($M1395="Atrasada",2,IF($M1395="Concluída com atraso",1,0)),0)</f>
        <v>0</v>
      </c>
      <c r="BC1395" s="18">
        <v>1.389E-2</v>
      </c>
      <c r="BD1395" s="18">
        <f t="shared" si="483"/>
        <v>1.389E-2</v>
      </c>
      <c r="BE1395" s="18">
        <f t="shared" si="483"/>
        <v>1.389E-2</v>
      </c>
      <c r="BF1395" s="18" t="str">
        <f t="shared" si="477"/>
        <v/>
      </c>
      <c r="BN1395" s="18" t="str">
        <f t="shared" si="478"/>
        <v>s</v>
      </c>
    </row>
    <row r="1396" spans="3:66" ht="50.1" customHeight="1" thickTop="1" thickBot="1" x14ac:dyDescent="0.3">
      <c r="C1396" s="46"/>
      <c r="D1396" s="46"/>
      <c r="E1396" s="46"/>
      <c r="F1396" s="122"/>
      <c r="G1396" s="122"/>
      <c r="H1396" s="78" t="str">
        <f t="shared" si="479"/>
        <v/>
      </c>
      <c r="I1396" s="78" t="str">
        <f t="shared" si="480"/>
        <v/>
      </c>
      <c r="J1396" s="16"/>
      <c r="K1396" s="46" t="str">
        <f t="shared" si="481"/>
        <v/>
      </c>
      <c r="L1396" s="16"/>
      <c r="M1396" s="16"/>
      <c r="N1396" s="46"/>
      <c r="O1396" s="47" t="str">
        <f t="shared" si="484"/>
        <v/>
      </c>
      <c r="P1396" s="47"/>
      <c r="Q1396" s="48" t="str">
        <f>IFERROR(VLOOKUP(E1396,Funcionários!$C$8:$E$207,3,FALSE),"")</f>
        <v/>
      </c>
      <c r="R1396" s="47"/>
      <c r="S1396" s="49" t="str">
        <f t="shared" si="485"/>
        <v/>
      </c>
      <c r="T1396" s="49">
        <v>1.3899999999999999E-2</v>
      </c>
      <c r="U1396" s="48" t="str">
        <f>IF(Funcionários!C1397=0,"",Funcionários!C1397)</f>
        <v/>
      </c>
      <c r="V1396" s="50">
        <f>IF(U1396="",0,IF(COUNTIFS($E$7:$E$3006,U1396,$I$7:$I$3006,'RC'!$E$6)=0,0,COUNTIFS($M$7:$M$3006,"Concluída no prazo",$E$7:$E$3006,U1396,$I$7:$I$3006,'RC'!$E$6)/COUNTIFS($E$7:$E$3006,U1396,$I$7:$I$3006,'RC'!$E$6)))</f>
        <v>0</v>
      </c>
      <c r="W1396" s="49">
        <f>SUMIFS($J$7:$J$3006,$E$7:$E$3006,U1396,$I$7:$I$3006,'RC'!$E$6)+SUMIFS($L$7:$L$3006,$E$7:$E$3006,U1396,$I$7:$I$3006,'RC'!$E$6)</f>
        <v>0</v>
      </c>
      <c r="X1396" s="48">
        <f>COUNTIFS($E$7:$E$3006,U1396,$I$7:$I$3006,'RC'!$E$6)</f>
        <v>0</v>
      </c>
      <c r="Y1396" s="48"/>
      <c r="Z1396" s="51" t="str">
        <f>IF(AQ1396='RC'!$E$6,AC1396*1000+AD1396,"")</f>
        <v/>
      </c>
      <c r="AA1396" s="51" t="str">
        <f>IF(AB1396="","",IF(AQ1396='RC'!$E$6,AC1396*1000-AD1396,""))</f>
        <v/>
      </c>
      <c r="AB1396" s="48" t="str">
        <f>IFERROR(VLOOKUP(E1396,Funcionários!$C$8:$E$207,3,FALSE),"")</f>
        <v/>
      </c>
      <c r="AC1396" s="50" t="str">
        <f>IF(AB1396="","",IF(COUNTIFS($AB$7:$AB$3006,AB1396,$AQ$7:$AQ$3006,'RC'!$E$6)=0,"",COUNTIFS($M$7:$M$3006,"Concluída no prazo",$AB$7:$AB$3006,AB1396,$AQ$7:$AQ$3006,'RC'!$E$6)/COUNTIFS($AB$7:$AB$3006,AB1396,$AQ$7:$AQ$3006,'RC'!$E$6)))</f>
        <v/>
      </c>
      <c r="AD1396" s="48">
        <f>SUMIF($AQ$7:$AQ$3006,'RC'!$E$6,$J$7:$J$3006)+SUMIF($AQ$7:$AQ$3006,'RC'!$E$6,$L$7:$L$3006)</f>
        <v>21</v>
      </c>
      <c r="AF1396" s="48">
        <v>3.6109999999995701E-2</v>
      </c>
      <c r="AG1396" s="48">
        <f>IF(OR(AQ1396="",AQ1396&lt;&gt;'RC'!$E$6,AB1396&lt;&gt;'RC'!$D$21),0,1)</f>
        <v>0</v>
      </c>
      <c r="AH1396" s="48">
        <f t="shared" si="482"/>
        <v>3.6109999999995701E-2</v>
      </c>
      <c r="AI1396" s="48" t="str">
        <f t="shared" si="464"/>
        <v/>
      </c>
      <c r="AJ1396" s="48" t="str">
        <f t="shared" si="465"/>
        <v/>
      </c>
      <c r="AK1396" s="52" t="str">
        <f t="shared" si="466"/>
        <v/>
      </c>
      <c r="AL1396" s="52" t="str">
        <f t="shared" si="467"/>
        <v/>
      </c>
      <c r="AM1396" s="48" t="str">
        <f t="shared" si="468"/>
        <v/>
      </c>
      <c r="AN1396" s="48" t="str">
        <f t="shared" si="469"/>
        <v/>
      </c>
      <c r="AP1396" s="18" t="str">
        <f t="shared" si="470"/>
        <v/>
      </c>
      <c r="AQ1396" s="18" t="str">
        <f t="shared" si="471"/>
        <v/>
      </c>
      <c r="AR1396" s="18">
        <v>3.6110000000000003E-2</v>
      </c>
      <c r="AS1396" s="18">
        <f>IF(AF!$D$27="Todos",1,IF(M1396=AF!$D$27,1,0))</f>
        <v>1</v>
      </c>
      <c r="AT1396" s="53">
        <f>IF(AND(E1396=AF!$D$6,OR(LT!M1396=AF!$D$27,AF!$D$27="Todos"),OR(AP1396=AF!$E$8,AQ1396=AF!$E$8)),AR1396+AS1396,0)</f>
        <v>0</v>
      </c>
      <c r="AU1396" s="18" t="str">
        <f t="shared" si="472"/>
        <v/>
      </c>
      <c r="AV1396" s="54" t="str">
        <f t="shared" si="473"/>
        <v/>
      </c>
      <c r="AW1396" s="54" t="str">
        <f t="shared" si="474"/>
        <v/>
      </c>
      <c r="AX1396" s="18" t="str">
        <f t="shared" si="475"/>
        <v/>
      </c>
      <c r="AY1396" s="18" t="str">
        <f t="shared" si="476"/>
        <v/>
      </c>
      <c r="BA1396" s="18">
        <f>IF($E1396=AF!$D$6,IF($M1396="Concluída no prazo",2,IF($M1396="Concluída com atraso",1,0)),0)</f>
        <v>0</v>
      </c>
      <c r="BB1396" s="18">
        <f>IF($E1396=AF!$D$6,IF($M1396="Atrasada",2,IF($M1396="Concluída com atraso",1,0)),0)</f>
        <v>0</v>
      </c>
      <c r="BC1396" s="18">
        <v>1.3899999999999999E-2</v>
      </c>
      <c r="BD1396" s="18">
        <f t="shared" si="483"/>
        <v>1.3899999999999999E-2</v>
      </c>
      <c r="BE1396" s="18">
        <f t="shared" si="483"/>
        <v>1.3899999999999999E-2</v>
      </c>
      <c r="BF1396" s="18" t="str">
        <f t="shared" si="477"/>
        <v/>
      </c>
      <c r="BN1396" s="18" t="str">
        <f t="shared" si="478"/>
        <v>s</v>
      </c>
    </row>
    <row r="1397" spans="3:66" ht="50.1" customHeight="1" thickTop="1" thickBot="1" x14ac:dyDescent="0.3">
      <c r="C1397" s="46"/>
      <c r="D1397" s="46"/>
      <c r="E1397" s="46"/>
      <c r="F1397" s="122"/>
      <c r="G1397" s="122"/>
      <c r="H1397" s="78" t="str">
        <f t="shared" si="479"/>
        <v/>
      </c>
      <c r="I1397" s="78" t="str">
        <f t="shared" si="480"/>
        <v/>
      </c>
      <c r="J1397" s="16"/>
      <c r="K1397" s="46" t="str">
        <f t="shared" si="481"/>
        <v/>
      </c>
      <c r="L1397" s="16"/>
      <c r="M1397" s="16"/>
      <c r="N1397" s="46"/>
      <c r="O1397" s="47" t="str">
        <f t="shared" si="484"/>
        <v/>
      </c>
      <c r="P1397" s="47"/>
      <c r="Q1397" s="48" t="str">
        <f>IFERROR(VLOOKUP(E1397,Funcionários!$C$8:$E$207,3,FALSE),"")</f>
        <v/>
      </c>
      <c r="R1397" s="47"/>
      <c r="S1397" s="49" t="str">
        <f t="shared" si="485"/>
        <v/>
      </c>
      <c r="T1397" s="49">
        <v>1.391E-2</v>
      </c>
      <c r="U1397" s="48" t="str">
        <f>IF(Funcionários!C1398=0,"",Funcionários!C1398)</f>
        <v/>
      </c>
      <c r="V1397" s="50">
        <f>IF(U1397="",0,IF(COUNTIFS($E$7:$E$3006,U1397,$I$7:$I$3006,'RC'!$E$6)=0,0,COUNTIFS($M$7:$M$3006,"Concluída no prazo",$E$7:$E$3006,U1397,$I$7:$I$3006,'RC'!$E$6)/COUNTIFS($E$7:$E$3006,U1397,$I$7:$I$3006,'RC'!$E$6)))</f>
        <v>0</v>
      </c>
      <c r="W1397" s="49">
        <f>SUMIFS($J$7:$J$3006,$E$7:$E$3006,U1397,$I$7:$I$3006,'RC'!$E$6)+SUMIFS($L$7:$L$3006,$E$7:$E$3006,U1397,$I$7:$I$3006,'RC'!$E$6)</f>
        <v>0</v>
      </c>
      <c r="X1397" s="48">
        <f>COUNTIFS($E$7:$E$3006,U1397,$I$7:$I$3006,'RC'!$E$6)</f>
        <v>0</v>
      </c>
      <c r="Y1397" s="48"/>
      <c r="Z1397" s="51" t="str">
        <f>IF(AQ1397='RC'!$E$6,AC1397*1000+AD1397,"")</f>
        <v/>
      </c>
      <c r="AA1397" s="51" t="str">
        <f>IF(AB1397="","",IF(AQ1397='RC'!$E$6,AC1397*1000-AD1397,""))</f>
        <v/>
      </c>
      <c r="AB1397" s="48" t="str">
        <f>IFERROR(VLOOKUP(E1397,Funcionários!$C$8:$E$207,3,FALSE),"")</f>
        <v/>
      </c>
      <c r="AC1397" s="50" t="str">
        <f>IF(AB1397="","",IF(COUNTIFS($AB$7:$AB$3006,AB1397,$AQ$7:$AQ$3006,'RC'!$E$6)=0,"",COUNTIFS($M$7:$M$3006,"Concluída no prazo",$AB$7:$AB$3006,AB1397,$AQ$7:$AQ$3006,'RC'!$E$6)/COUNTIFS($AB$7:$AB$3006,AB1397,$AQ$7:$AQ$3006,'RC'!$E$6)))</f>
        <v/>
      </c>
      <c r="AD1397" s="48">
        <f>SUMIF($AQ$7:$AQ$3006,'RC'!$E$6,$J$7:$J$3006)+SUMIF($AQ$7:$AQ$3006,'RC'!$E$6,$L$7:$L$3006)</f>
        <v>21</v>
      </c>
      <c r="AF1397" s="48">
        <v>3.6099999999995698E-2</v>
      </c>
      <c r="AG1397" s="48">
        <f>IF(OR(AQ1397="",AQ1397&lt;&gt;'RC'!$E$6,AB1397&lt;&gt;'RC'!$D$21),0,1)</f>
        <v>0</v>
      </c>
      <c r="AH1397" s="48">
        <f t="shared" si="482"/>
        <v>3.6099999999995698E-2</v>
      </c>
      <c r="AI1397" s="48" t="str">
        <f t="shared" si="464"/>
        <v/>
      </c>
      <c r="AJ1397" s="48" t="str">
        <f t="shared" si="465"/>
        <v/>
      </c>
      <c r="AK1397" s="52" t="str">
        <f t="shared" si="466"/>
        <v/>
      </c>
      <c r="AL1397" s="52" t="str">
        <f t="shared" si="467"/>
        <v/>
      </c>
      <c r="AM1397" s="48" t="str">
        <f t="shared" si="468"/>
        <v/>
      </c>
      <c r="AN1397" s="48" t="str">
        <f t="shared" si="469"/>
        <v/>
      </c>
      <c r="AP1397" s="18" t="str">
        <f t="shared" si="470"/>
        <v/>
      </c>
      <c r="AQ1397" s="18" t="str">
        <f t="shared" si="471"/>
        <v/>
      </c>
      <c r="AR1397" s="18">
        <v>3.61E-2</v>
      </c>
      <c r="AS1397" s="18">
        <f>IF(AF!$D$27="Todos",1,IF(M1397=AF!$D$27,1,0))</f>
        <v>1</v>
      </c>
      <c r="AT1397" s="53">
        <f>IF(AND(E1397=AF!$D$6,OR(LT!M1397=AF!$D$27,AF!$D$27="Todos"),OR(AP1397=AF!$E$8,AQ1397=AF!$E$8)),AR1397+AS1397,0)</f>
        <v>0</v>
      </c>
      <c r="AU1397" s="18" t="str">
        <f t="shared" si="472"/>
        <v/>
      </c>
      <c r="AV1397" s="54" t="str">
        <f t="shared" si="473"/>
        <v/>
      </c>
      <c r="AW1397" s="54" t="str">
        <f t="shared" si="474"/>
        <v/>
      </c>
      <c r="AX1397" s="18" t="str">
        <f t="shared" si="475"/>
        <v/>
      </c>
      <c r="AY1397" s="18" t="str">
        <f t="shared" si="476"/>
        <v/>
      </c>
      <c r="BA1397" s="18">
        <f>IF($E1397=AF!$D$6,IF($M1397="Concluída no prazo",2,IF($M1397="Concluída com atraso",1,0)),0)</f>
        <v>0</v>
      </c>
      <c r="BB1397" s="18">
        <f>IF($E1397=AF!$D$6,IF($M1397="Atrasada",2,IF($M1397="Concluída com atraso",1,0)),0)</f>
        <v>0</v>
      </c>
      <c r="BC1397" s="18">
        <v>1.391E-2</v>
      </c>
      <c r="BD1397" s="18">
        <f t="shared" si="483"/>
        <v>1.391E-2</v>
      </c>
      <c r="BE1397" s="18">
        <f t="shared" si="483"/>
        <v>1.391E-2</v>
      </c>
      <c r="BF1397" s="18" t="str">
        <f t="shared" si="477"/>
        <v/>
      </c>
      <c r="BN1397" s="18" t="str">
        <f t="shared" si="478"/>
        <v>s</v>
      </c>
    </row>
    <row r="1398" spans="3:66" ht="50.1" customHeight="1" thickTop="1" thickBot="1" x14ac:dyDescent="0.3">
      <c r="C1398" s="46"/>
      <c r="D1398" s="46"/>
      <c r="E1398" s="46"/>
      <c r="F1398" s="122"/>
      <c r="G1398" s="122"/>
      <c r="H1398" s="78" t="str">
        <f t="shared" si="479"/>
        <v/>
      </c>
      <c r="I1398" s="78" t="str">
        <f t="shared" si="480"/>
        <v/>
      </c>
      <c r="J1398" s="16"/>
      <c r="K1398" s="46" t="str">
        <f t="shared" si="481"/>
        <v/>
      </c>
      <c r="L1398" s="16"/>
      <c r="M1398" s="16"/>
      <c r="N1398" s="46"/>
      <c r="O1398" s="47" t="str">
        <f t="shared" si="484"/>
        <v/>
      </c>
      <c r="P1398" s="47"/>
      <c r="Q1398" s="48" t="str">
        <f>IFERROR(VLOOKUP(E1398,Funcionários!$C$8:$E$207,3,FALSE),"")</f>
        <v/>
      </c>
      <c r="R1398" s="47"/>
      <c r="S1398" s="49" t="str">
        <f t="shared" si="485"/>
        <v/>
      </c>
      <c r="T1398" s="49">
        <v>1.392E-2</v>
      </c>
      <c r="U1398" s="48" t="str">
        <f>IF(Funcionários!C1399=0,"",Funcionários!C1399)</f>
        <v/>
      </c>
      <c r="V1398" s="50">
        <f>IF(U1398="",0,IF(COUNTIFS($E$7:$E$3006,U1398,$I$7:$I$3006,'RC'!$E$6)=0,0,COUNTIFS($M$7:$M$3006,"Concluída no prazo",$E$7:$E$3006,U1398,$I$7:$I$3006,'RC'!$E$6)/COUNTIFS($E$7:$E$3006,U1398,$I$7:$I$3006,'RC'!$E$6)))</f>
        <v>0</v>
      </c>
      <c r="W1398" s="49">
        <f>SUMIFS($J$7:$J$3006,$E$7:$E$3006,U1398,$I$7:$I$3006,'RC'!$E$6)+SUMIFS($L$7:$L$3006,$E$7:$E$3006,U1398,$I$7:$I$3006,'RC'!$E$6)</f>
        <v>0</v>
      </c>
      <c r="X1398" s="48">
        <f>COUNTIFS($E$7:$E$3006,U1398,$I$7:$I$3006,'RC'!$E$6)</f>
        <v>0</v>
      </c>
      <c r="Y1398" s="48"/>
      <c r="Z1398" s="51" t="str">
        <f>IF(AQ1398='RC'!$E$6,AC1398*1000+AD1398,"")</f>
        <v/>
      </c>
      <c r="AA1398" s="51" t="str">
        <f>IF(AB1398="","",IF(AQ1398='RC'!$E$6,AC1398*1000-AD1398,""))</f>
        <v/>
      </c>
      <c r="AB1398" s="48" t="str">
        <f>IFERROR(VLOOKUP(E1398,Funcionários!$C$8:$E$207,3,FALSE),"")</f>
        <v/>
      </c>
      <c r="AC1398" s="50" t="str">
        <f>IF(AB1398="","",IF(COUNTIFS($AB$7:$AB$3006,AB1398,$AQ$7:$AQ$3006,'RC'!$E$6)=0,"",COUNTIFS($M$7:$M$3006,"Concluída no prazo",$AB$7:$AB$3006,AB1398,$AQ$7:$AQ$3006,'RC'!$E$6)/COUNTIFS($AB$7:$AB$3006,AB1398,$AQ$7:$AQ$3006,'RC'!$E$6)))</f>
        <v/>
      </c>
      <c r="AD1398" s="48">
        <f>SUMIF($AQ$7:$AQ$3006,'RC'!$E$6,$J$7:$J$3006)+SUMIF($AQ$7:$AQ$3006,'RC'!$E$6,$L$7:$L$3006)</f>
        <v>21</v>
      </c>
      <c r="AF1398" s="48">
        <v>3.6089999999995702E-2</v>
      </c>
      <c r="AG1398" s="48">
        <f>IF(OR(AQ1398="",AQ1398&lt;&gt;'RC'!$E$6,AB1398&lt;&gt;'RC'!$D$21),0,1)</f>
        <v>0</v>
      </c>
      <c r="AH1398" s="48">
        <f t="shared" si="482"/>
        <v>3.6089999999995702E-2</v>
      </c>
      <c r="AI1398" s="48" t="str">
        <f t="shared" si="464"/>
        <v/>
      </c>
      <c r="AJ1398" s="48" t="str">
        <f t="shared" si="465"/>
        <v/>
      </c>
      <c r="AK1398" s="52" t="str">
        <f t="shared" si="466"/>
        <v/>
      </c>
      <c r="AL1398" s="52" t="str">
        <f t="shared" si="467"/>
        <v/>
      </c>
      <c r="AM1398" s="48" t="str">
        <f t="shared" si="468"/>
        <v/>
      </c>
      <c r="AN1398" s="48" t="str">
        <f t="shared" si="469"/>
        <v/>
      </c>
      <c r="AP1398" s="18" t="str">
        <f t="shared" si="470"/>
        <v/>
      </c>
      <c r="AQ1398" s="18" t="str">
        <f t="shared" si="471"/>
        <v/>
      </c>
      <c r="AR1398" s="18">
        <v>3.6089999999999997E-2</v>
      </c>
      <c r="AS1398" s="18">
        <f>IF(AF!$D$27="Todos",1,IF(M1398=AF!$D$27,1,0))</f>
        <v>1</v>
      </c>
      <c r="AT1398" s="53">
        <f>IF(AND(E1398=AF!$D$6,OR(LT!M1398=AF!$D$27,AF!$D$27="Todos"),OR(AP1398=AF!$E$8,AQ1398=AF!$E$8)),AR1398+AS1398,0)</f>
        <v>0</v>
      </c>
      <c r="AU1398" s="18" t="str">
        <f t="shared" si="472"/>
        <v/>
      </c>
      <c r="AV1398" s="54" t="str">
        <f t="shared" si="473"/>
        <v/>
      </c>
      <c r="AW1398" s="54" t="str">
        <f t="shared" si="474"/>
        <v/>
      </c>
      <c r="AX1398" s="18" t="str">
        <f t="shared" si="475"/>
        <v/>
      </c>
      <c r="AY1398" s="18" t="str">
        <f t="shared" si="476"/>
        <v/>
      </c>
      <c r="BA1398" s="18">
        <f>IF($E1398=AF!$D$6,IF($M1398="Concluída no prazo",2,IF($M1398="Concluída com atraso",1,0)),0)</f>
        <v>0</v>
      </c>
      <c r="BB1398" s="18">
        <f>IF($E1398=AF!$D$6,IF($M1398="Atrasada",2,IF($M1398="Concluída com atraso",1,0)),0)</f>
        <v>0</v>
      </c>
      <c r="BC1398" s="18">
        <v>1.392E-2</v>
      </c>
      <c r="BD1398" s="18">
        <f t="shared" si="483"/>
        <v>1.392E-2</v>
      </c>
      <c r="BE1398" s="18">
        <f t="shared" si="483"/>
        <v>1.392E-2</v>
      </c>
      <c r="BF1398" s="18" t="str">
        <f t="shared" si="477"/>
        <v/>
      </c>
      <c r="BN1398" s="18" t="str">
        <f t="shared" si="478"/>
        <v>s</v>
      </c>
    </row>
    <row r="1399" spans="3:66" ht="50.1" customHeight="1" thickTop="1" thickBot="1" x14ac:dyDescent="0.3">
      <c r="C1399" s="46"/>
      <c r="D1399" s="46"/>
      <c r="E1399" s="46"/>
      <c r="F1399" s="122"/>
      <c r="G1399" s="122"/>
      <c r="H1399" s="78" t="str">
        <f t="shared" si="479"/>
        <v/>
      </c>
      <c r="I1399" s="78" t="str">
        <f t="shared" si="480"/>
        <v/>
      </c>
      <c r="J1399" s="16"/>
      <c r="K1399" s="46" t="str">
        <f t="shared" si="481"/>
        <v/>
      </c>
      <c r="L1399" s="16"/>
      <c r="M1399" s="16"/>
      <c r="N1399" s="46"/>
      <c r="O1399" s="47" t="str">
        <f t="shared" si="484"/>
        <v/>
      </c>
      <c r="P1399" s="47"/>
      <c r="Q1399" s="48" t="str">
        <f>IFERROR(VLOOKUP(E1399,Funcionários!$C$8:$E$207,3,FALSE),"")</f>
        <v/>
      </c>
      <c r="R1399" s="47"/>
      <c r="S1399" s="49" t="str">
        <f t="shared" si="485"/>
        <v/>
      </c>
      <c r="T1399" s="49">
        <v>1.393E-2</v>
      </c>
      <c r="U1399" s="48" t="str">
        <f>IF(Funcionários!C1400=0,"",Funcionários!C1400)</f>
        <v/>
      </c>
      <c r="V1399" s="50">
        <f>IF(U1399="",0,IF(COUNTIFS($E$7:$E$3006,U1399,$I$7:$I$3006,'RC'!$E$6)=0,0,COUNTIFS($M$7:$M$3006,"Concluída no prazo",$E$7:$E$3006,U1399,$I$7:$I$3006,'RC'!$E$6)/COUNTIFS($E$7:$E$3006,U1399,$I$7:$I$3006,'RC'!$E$6)))</f>
        <v>0</v>
      </c>
      <c r="W1399" s="49">
        <f>SUMIFS($J$7:$J$3006,$E$7:$E$3006,U1399,$I$7:$I$3006,'RC'!$E$6)+SUMIFS($L$7:$L$3006,$E$7:$E$3006,U1399,$I$7:$I$3006,'RC'!$E$6)</f>
        <v>0</v>
      </c>
      <c r="X1399" s="48">
        <f>COUNTIFS($E$7:$E$3006,U1399,$I$7:$I$3006,'RC'!$E$6)</f>
        <v>0</v>
      </c>
      <c r="Y1399" s="48"/>
      <c r="Z1399" s="51" t="str">
        <f>IF(AQ1399='RC'!$E$6,AC1399*1000+AD1399,"")</f>
        <v/>
      </c>
      <c r="AA1399" s="51" t="str">
        <f>IF(AB1399="","",IF(AQ1399='RC'!$E$6,AC1399*1000-AD1399,""))</f>
        <v/>
      </c>
      <c r="AB1399" s="48" t="str">
        <f>IFERROR(VLOOKUP(E1399,Funcionários!$C$8:$E$207,3,FALSE),"")</f>
        <v/>
      </c>
      <c r="AC1399" s="50" t="str">
        <f>IF(AB1399="","",IF(COUNTIFS($AB$7:$AB$3006,AB1399,$AQ$7:$AQ$3006,'RC'!$E$6)=0,"",COUNTIFS($M$7:$M$3006,"Concluída no prazo",$AB$7:$AB$3006,AB1399,$AQ$7:$AQ$3006,'RC'!$E$6)/COUNTIFS($AB$7:$AB$3006,AB1399,$AQ$7:$AQ$3006,'RC'!$E$6)))</f>
        <v/>
      </c>
      <c r="AD1399" s="48">
        <f>SUMIF($AQ$7:$AQ$3006,'RC'!$E$6,$J$7:$J$3006)+SUMIF($AQ$7:$AQ$3006,'RC'!$E$6,$L$7:$L$3006)</f>
        <v>21</v>
      </c>
      <c r="AF1399" s="48">
        <v>3.6079999999995699E-2</v>
      </c>
      <c r="AG1399" s="48">
        <f>IF(OR(AQ1399="",AQ1399&lt;&gt;'RC'!$E$6,AB1399&lt;&gt;'RC'!$D$21),0,1)</f>
        <v>0</v>
      </c>
      <c r="AH1399" s="48">
        <f t="shared" si="482"/>
        <v>3.6079999999995699E-2</v>
      </c>
      <c r="AI1399" s="48" t="str">
        <f t="shared" si="464"/>
        <v/>
      </c>
      <c r="AJ1399" s="48" t="str">
        <f t="shared" si="465"/>
        <v/>
      </c>
      <c r="AK1399" s="52" t="str">
        <f t="shared" si="466"/>
        <v/>
      </c>
      <c r="AL1399" s="52" t="str">
        <f t="shared" si="467"/>
        <v/>
      </c>
      <c r="AM1399" s="48" t="str">
        <f t="shared" si="468"/>
        <v/>
      </c>
      <c r="AN1399" s="48" t="str">
        <f t="shared" si="469"/>
        <v/>
      </c>
      <c r="AP1399" s="18" t="str">
        <f t="shared" si="470"/>
        <v/>
      </c>
      <c r="AQ1399" s="18" t="str">
        <f t="shared" si="471"/>
        <v/>
      </c>
      <c r="AR1399" s="18">
        <v>3.6080000000000001E-2</v>
      </c>
      <c r="AS1399" s="18">
        <f>IF(AF!$D$27="Todos",1,IF(M1399=AF!$D$27,1,0))</f>
        <v>1</v>
      </c>
      <c r="AT1399" s="53">
        <f>IF(AND(E1399=AF!$D$6,OR(LT!M1399=AF!$D$27,AF!$D$27="Todos"),OR(AP1399=AF!$E$8,AQ1399=AF!$E$8)),AR1399+AS1399,0)</f>
        <v>0</v>
      </c>
      <c r="AU1399" s="18" t="str">
        <f t="shared" si="472"/>
        <v/>
      </c>
      <c r="AV1399" s="54" t="str">
        <f t="shared" si="473"/>
        <v/>
      </c>
      <c r="AW1399" s="54" t="str">
        <f t="shared" si="474"/>
        <v/>
      </c>
      <c r="AX1399" s="18" t="str">
        <f t="shared" si="475"/>
        <v/>
      </c>
      <c r="AY1399" s="18" t="str">
        <f t="shared" si="476"/>
        <v/>
      </c>
      <c r="BA1399" s="18">
        <f>IF($E1399=AF!$D$6,IF($M1399="Concluída no prazo",2,IF($M1399="Concluída com atraso",1,0)),0)</f>
        <v>0</v>
      </c>
      <c r="BB1399" s="18">
        <f>IF($E1399=AF!$D$6,IF($M1399="Atrasada",2,IF($M1399="Concluída com atraso",1,0)),0)</f>
        <v>0</v>
      </c>
      <c r="BC1399" s="18">
        <v>1.393E-2</v>
      </c>
      <c r="BD1399" s="18">
        <f t="shared" si="483"/>
        <v>1.393E-2</v>
      </c>
      <c r="BE1399" s="18">
        <f t="shared" si="483"/>
        <v>1.393E-2</v>
      </c>
      <c r="BF1399" s="18" t="str">
        <f t="shared" si="477"/>
        <v/>
      </c>
      <c r="BN1399" s="18" t="str">
        <f t="shared" si="478"/>
        <v>s</v>
      </c>
    </row>
    <row r="1400" spans="3:66" ht="50.1" customHeight="1" thickTop="1" thickBot="1" x14ac:dyDescent="0.3">
      <c r="C1400" s="46"/>
      <c r="D1400" s="46"/>
      <c r="E1400" s="46"/>
      <c r="F1400" s="122"/>
      <c r="G1400" s="122"/>
      <c r="H1400" s="78" t="str">
        <f t="shared" si="479"/>
        <v/>
      </c>
      <c r="I1400" s="78" t="str">
        <f t="shared" si="480"/>
        <v/>
      </c>
      <c r="J1400" s="16"/>
      <c r="K1400" s="46" t="str">
        <f t="shared" si="481"/>
        <v/>
      </c>
      <c r="L1400" s="16"/>
      <c r="M1400" s="16"/>
      <c r="N1400" s="46"/>
      <c r="O1400" s="47" t="str">
        <f t="shared" si="484"/>
        <v/>
      </c>
      <c r="P1400" s="47"/>
      <c r="Q1400" s="48" t="str">
        <f>IFERROR(VLOOKUP(E1400,Funcionários!$C$8:$E$207,3,FALSE),"")</f>
        <v/>
      </c>
      <c r="R1400" s="47"/>
      <c r="S1400" s="49" t="str">
        <f t="shared" si="485"/>
        <v/>
      </c>
      <c r="T1400" s="49">
        <v>1.3939999999999999E-2</v>
      </c>
      <c r="U1400" s="48" t="str">
        <f>IF(Funcionários!C1401=0,"",Funcionários!C1401)</f>
        <v/>
      </c>
      <c r="V1400" s="50">
        <f>IF(U1400="",0,IF(COUNTIFS($E$7:$E$3006,U1400,$I$7:$I$3006,'RC'!$E$6)=0,0,COUNTIFS($M$7:$M$3006,"Concluída no prazo",$E$7:$E$3006,U1400,$I$7:$I$3006,'RC'!$E$6)/COUNTIFS($E$7:$E$3006,U1400,$I$7:$I$3006,'RC'!$E$6)))</f>
        <v>0</v>
      </c>
      <c r="W1400" s="49">
        <f>SUMIFS($J$7:$J$3006,$E$7:$E$3006,U1400,$I$7:$I$3006,'RC'!$E$6)+SUMIFS($L$7:$L$3006,$E$7:$E$3006,U1400,$I$7:$I$3006,'RC'!$E$6)</f>
        <v>0</v>
      </c>
      <c r="X1400" s="48">
        <f>COUNTIFS($E$7:$E$3006,U1400,$I$7:$I$3006,'RC'!$E$6)</f>
        <v>0</v>
      </c>
      <c r="Y1400" s="48"/>
      <c r="Z1400" s="51" t="str">
        <f>IF(AQ1400='RC'!$E$6,AC1400*1000+AD1400,"")</f>
        <v/>
      </c>
      <c r="AA1400" s="51" t="str">
        <f>IF(AB1400="","",IF(AQ1400='RC'!$E$6,AC1400*1000-AD1400,""))</f>
        <v/>
      </c>
      <c r="AB1400" s="48" t="str">
        <f>IFERROR(VLOOKUP(E1400,Funcionários!$C$8:$E$207,3,FALSE),"")</f>
        <v/>
      </c>
      <c r="AC1400" s="50" t="str">
        <f>IF(AB1400="","",IF(COUNTIFS($AB$7:$AB$3006,AB1400,$AQ$7:$AQ$3006,'RC'!$E$6)=0,"",COUNTIFS($M$7:$M$3006,"Concluída no prazo",$AB$7:$AB$3006,AB1400,$AQ$7:$AQ$3006,'RC'!$E$6)/COUNTIFS($AB$7:$AB$3006,AB1400,$AQ$7:$AQ$3006,'RC'!$E$6)))</f>
        <v/>
      </c>
      <c r="AD1400" s="48">
        <f>SUMIF($AQ$7:$AQ$3006,'RC'!$E$6,$J$7:$J$3006)+SUMIF($AQ$7:$AQ$3006,'RC'!$E$6,$L$7:$L$3006)</f>
        <v>21</v>
      </c>
      <c r="AF1400" s="48">
        <v>3.6069999999995703E-2</v>
      </c>
      <c r="AG1400" s="48">
        <f>IF(OR(AQ1400="",AQ1400&lt;&gt;'RC'!$E$6,AB1400&lt;&gt;'RC'!$D$21),0,1)</f>
        <v>0</v>
      </c>
      <c r="AH1400" s="48">
        <f t="shared" si="482"/>
        <v>3.6069999999995703E-2</v>
      </c>
      <c r="AI1400" s="48" t="str">
        <f t="shared" si="464"/>
        <v/>
      </c>
      <c r="AJ1400" s="48" t="str">
        <f t="shared" si="465"/>
        <v/>
      </c>
      <c r="AK1400" s="52" t="str">
        <f t="shared" si="466"/>
        <v/>
      </c>
      <c r="AL1400" s="52" t="str">
        <f t="shared" si="467"/>
        <v/>
      </c>
      <c r="AM1400" s="48" t="str">
        <f t="shared" si="468"/>
        <v/>
      </c>
      <c r="AN1400" s="48" t="str">
        <f t="shared" si="469"/>
        <v/>
      </c>
      <c r="AP1400" s="18" t="str">
        <f t="shared" si="470"/>
        <v/>
      </c>
      <c r="AQ1400" s="18" t="str">
        <f t="shared" si="471"/>
        <v/>
      </c>
      <c r="AR1400" s="18">
        <v>3.6069999999999998E-2</v>
      </c>
      <c r="AS1400" s="18">
        <f>IF(AF!$D$27="Todos",1,IF(M1400=AF!$D$27,1,0))</f>
        <v>1</v>
      </c>
      <c r="AT1400" s="53">
        <f>IF(AND(E1400=AF!$D$6,OR(LT!M1400=AF!$D$27,AF!$D$27="Todos"),OR(AP1400=AF!$E$8,AQ1400=AF!$E$8)),AR1400+AS1400,0)</f>
        <v>0</v>
      </c>
      <c r="AU1400" s="18" t="str">
        <f t="shared" si="472"/>
        <v/>
      </c>
      <c r="AV1400" s="54" t="str">
        <f t="shared" si="473"/>
        <v/>
      </c>
      <c r="AW1400" s="54" t="str">
        <f t="shared" si="474"/>
        <v/>
      </c>
      <c r="AX1400" s="18" t="str">
        <f t="shared" si="475"/>
        <v/>
      </c>
      <c r="AY1400" s="18" t="str">
        <f t="shared" si="476"/>
        <v/>
      </c>
      <c r="BA1400" s="18">
        <f>IF($E1400=AF!$D$6,IF($M1400="Concluída no prazo",2,IF($M1400="Concluída com atraso",1,0)),0)</f>
        <v>0</v>
      </c>
      <c r="BB1400" s="18">
        <f>IF($E1400=AF!$D$6,IF($M1400="Atrasada",2,IF($M1400="Concluída com atraso",1,0)),0)</f>
        <v>0</v>
      </c>
      <c r="BC1400" s="18">
        <v>1.3939999999999999E-2</v>
      </c>
      <c r="BD1400" s="18">
        <f t="shared" si="483"/>
        <v>1.3939999999999999E-2</v>
      </c>
      <c r="BE1400" s="18">
        <f t="shared" si="483"/>
        <v>1.3939999999999999E-2</v>
      </c>
      <c r="BF1400" s="18" t="str">
        <f t="shared" si="477"/>
        <v/>
      </c>
      <c r="BN1400" s="18" t="str">
        <f t="shared" si="478"/>
        <v>s</v>
      </c>
    </row>
    <row r="1401" spans="3:66" ht="50.1" customHeight="1" thickTop="1" thickBot="1" x14ac:dyDescent="0.3">
      <c r="C1401" s="46"/>
      <c r="D1401" s="46"/>
      <c r="E1401" s="46"/>
      <c r="F1401" s="122"/>
      <c r="G1401" s="122"/>
      <c r="H1401" s="78" t="str">
        <f t="shared" si="479"/>
        <v/>
      </c>
      <c r="I1401" s="78" t="str">
        <f t="shared" si="480"/>
        <v/>
      </c>
      <c r="J1401" s="16"/>
      <c r="K1401" s="46" t="str">
        <f t="shared" si="481"/>
        <v/>
      </c>
      <c r="L1401" s="16"/>
      <c r="M1401" s="16"/>
      <c r="N1401" s="46"/>
      <c r="O1401" s="47" t="str">
        <f t="shared" si="484"/>
        <v/>
      </c>
      <c r="P1401" s="47"/>
      <c r="Q1401" s="48" t="str">
        <f>IFERROR(VLOOKUP(E1401,Funcionários!$C$8:$E$207,3,FALSE),"")</f>
        <v/>
      </c>
      <c r="R1401" s="47"/>
      <c r="S1401" s="49" t="str">
        <f t="shared" si="485"/>
        <v/>
      </c>
      <c r="T1401" s="49">
        <v>1.3950000000000001E-2</v>
      </c>
      <c r="U1401" s="48" t="str">
        <f>IF(Funcionários!C1402=0,"",Funcionários!C1402)</f>
        <v/>
      </c>
      <c r="V1401" s="50">
        <f>IF(U1401="",0,IF(COUNTIFS($E$7:$E$3006,U1401,$I$7:$I$3006,'RC'!$E$6)=0,0,COUNTIFS($M$7:$M$3006,"Concluída no prazo",$E$7:$E$3006,U1401,$I$7:$I$3006,'RC'!$E$6)/COUNTIFS($E$7:$E$3006,U1401,$I$7:$I$3006,'RC'!$E$6)))</f>
        <v>0</v>
      </c>
      <c r="W1401" s="49">
        <f>SUMIFS($J$7:$J$3006,$E$7:$E$3006,U1401,$I$7:$I$3006,'RC'!$E$6)+SUMIFS($L$7:$L$3006,$E$7:$E$3006,U1401,$I$7:$I$3006,'RC'!$E$6)</f>
        <v>0</v>
      </c>
      <c r="X1401" s="48">
        <f>COUNTIFS($E$7:$E$3006,U1401,$I$7:$I$3006,'RC'!$E$6)</f>
        <v>0</v>
      </c>
      <c r="Y1401" s="48"/>
      <c r="Z1401" s="51" t="str">
        <f>IF(AQ1401='RC'!$E$6,AC1401*1000+AD1401,"")</f>
        <v/>
      </c>
      <c r="AA1401" s="51" t="str">
        <f>IF(AB1401="","",IF(AQ1401='RC'!$E$6,AC1401*1000-AD1401,""))</f>
        <v/>
      </c>
      <c r="AB1401" s="48" t="str">
        <f>IFERROR(VLOOKUP(E1401,Funcionários!$C$8:$E$207,3,FALSE),"")</f>
        <v/>
      </c>
      <c r="AC1401" s="50" t="str">
        <f>IF(AB1401="","",IF(COUNTIFS($AB$7:$AB$3006,AB1401,$AQ$7:$AQ$3006,'RC'!$E$6)=0,"",COUNTIFS($M$7:$M$3006,"Concluída no prazo",$AB$7:$AB$3006,AB1401,$AQ$7:$AQ$3006,'RC'!$E$6)/COUNTIFS($AB$7:$AB$3006,AB1401,$AQ$7:$AQ$3006,'RC'!$E$6)))</f>
        <v/>
      </c>
      <c r="AD1401" s="48">
        <f>SUMIF($AQ$7:$AQ$3006,'RC'!$E$6,$J$7:$J$3006)+SUMIF($AQ$7:$AQ$3006,'RC'!$E$6,$L$7:$L$3006)</f>
        <v>21</v>
      </c>
      <c r="AF1401" s="48">
        <v>3.60599999999957E-2</v>
      </c>
      <c r="AG1401" s="48">
        <f>IF(OR(AQ1401="",AQ1401&lt;&gt;'RC'!$E$6,AB1401&lt;&gt;'RC'!$D$21),0,1)</f>
        <v>0</v>
      </c>
      <c r="AH1401" s="48">
        <f t="shared" si="482"/>
        <v>3.60599999999957E-2</v>
      </c>
      <c r="AI1401" s="48" t="str">
        <f t="shared" si="464"/>
        <v/>
      </c>
      <c r="AJ1401" s="48" t="str">
        <f t="shared" si="465"/>
        <v/>
      </c>
      <c r="AK1401" s="52" t="str">
        <f t="shared" si="466"/>
        <v/>
      </c>
      <c r="AL1401" s="52" t="str">
        <f t="shared" si="467"/>
        <v/>
      </c>
      <c r="AM1401" s="48" t="str">
        <f t="shared" si="468"/>
        <v/>
      </c>
      <c r="AN1401" s="48" t="str">
        <f t="shared" si="469"/>
        <v/>
      </c>
      <c r="AP1401" s="18" t="str">
        <f t="shared" si="470"/>
        <v/>
      </c>
      <c r="AQ1401" s="18" t="str">
        <f t="shared" si="471"/>
        <v/>
      </c>
      <c r="AR1401" s="18">
        <v>3.6060000000000002E-2</v>
      </c>
      <c r="AS1401" s="18">
        <f>IF(AF!$D$27="Todos",1,IF(M1401=AF!$D$27,1,0))</f>
        <v>1</v>
      </c>
      <c r="AT1401" s="53">
        <f>IF(AND(E1401=AF!$D$6,OR(LT!M1401=AF!$D$27,AF!$D$27="Todos"),OR(AP1401=AF!$E$8,AQ1401=AF!$E$8)),AR1401+AS1401,0)</f>
        <v>0</v>
      </c>
      <c r="AU1401" s="18" t="str">
        <f t="shared" si="472"/>
        <v/>
      </c>
      <c r="AV1401" s="54" t="str">
        <f t="shared" si="473"/>
        <v/>
      </c>
      <c r="AW1401" s="54" t="str">
        <f t="shared" si="474"/>
        <v/>
      </c>
      <c r="AX1401" s="18" t="str">
        <f t="shared" si="475"/>
        <v/>
      </c>
      <c r="AY1401" s="18" t="str">
        <f t="shared" si="476"/>
        <v/>
      </c>
      <c r="BA1401" s="18">
        <f>IF($E1401=AF!$D$6,IF($M1401="Concluída no prazo",2,IF($M1401="Concluída com atraso",1,0)),0)</f>
        <v>0</v>
      </c>
      <c r="BB1401" s="18">
        <f>IF($E1401=AF!$D$6,IF($M1401="Atrasada",2,IF($M1401="Concluída com atraso",1,0)),0)</f>
        <v>0</v>
      </c>
      <c r="BC1401" s="18">
        <v>1.3950000000000001E-2</v>
      </c>
      <c r="BD1401" s="18">
        <f t="shared" si="483"/>
        <v>1.3950000000000001E-2</v>
      </c>
      <c r="BE1401" s="18">
        <f t="shared" si="483"/>
        <v>1.3950000000000001E-2</v>
      </c>
      <c r="BF1401" s="18" t="str">
        <f t="shared" si="477"/>
        <v/>
      </c>
      <c r="BN1401" s="18" t="str">
        <f t="shared" si="478"/>
        <v>s</v>
      </c>
    </row>
    <row r="1402" spans="3:66" ht="50.1" customHeight="1" thickTop="1" thickBot="1" x14ac:dyDescent="0.3">
      <c r="C1402" s="46"/>
      <c r="D1402" s="46"/>
      <c r="E1402" s="46"/>
      <c r="F1402" s="122"/>
      <c r="G1402" s="122"/>
      <c r="H1402" s="78" t="str">
        <f t="shared" si="479"/>
        <v/>
      </c>
      <c r="I1402" s="78" t="str">
        <f t="shared" si="480"/>
        <v/>
      </c>
      <c r="J1402" s="16"/>
      <c r="K1402" s="46" t="str">
        <f t="shared" si="481"/>
        <v/>
      </c>
      <c r="L1402" s="16"/>
      <c r="M1402" s="16"/>
      <c r="N1402" s="46"/>
      <c r="O1402" s="47" t="str">
        <f t="shared" si="484"/>
        <v/>
      </c>
      <c r="P1402" s="47"/>
      <c r="Q1402" s="48" t="str">
        <f>IFERROR(VLOOKUP(E1402,Funcionários!$C$8:$E$207,3,FALSE),"")</f>
        <v/>
      </c>
      <c r="R1402" s="47"/>
      <c r="S1402" s="49" t="str">
        <f t="shared" si="485"/>
        <v/>
      </c>
      <c r="T1402" s="49">
        <v>1.396E-2</v>
      </c>
      <c r="U1402" s="48" t="str">
        <f>IF(Funcionários!C1403=0,"",Funcionários!C1403)</f>
        <v/>
      </c>
      <c r="V1402" s="50">
        <f>IF(U1402="",0,IF(COUNTIFS($E$7:$E$3006,U1402,$I$7:$I$3006,'RC'!$E$6)=0,0,COUNTIFS($M$7:$M$3006,"Concluída no prazo",$E$7:$E$3006,U1402,$I$7:$I$3006,'RC'!$E$6)/COUNTIFS($E$7:$E$3006,U1402,$I$7:$I$3006,'RC'!$E$6)))</f>
        <v>0</v>
      </c>
      <c r="W1402" s="49">
        <f>SUMIFS($J$7:$J$3006,$E$7:$E$3006,U1402,$I$7:$I$3006,'RC'!$E$6)+SUMIFS($L$7:$L$3006,$E$7:$E$3006,U1402,$I$7:$I$3006,'RC'!$E$6)</f>
        <v>0</v>
      </c>
      <c r="X1402" s="48">
        <f>COUNTIFS($E$7:$E$3006,U1402,$I$7:$I$3006,'RC'!$E$6)</f>
        <v>0</v>
      </c>
      <c r="Y1402" s="48"/>
      <c r="Z1402" s="51" t="str">
        <f>IF(AQ1402='RC'!$E$6,AC1402*1000+AD1402,"")</f>
        <v/>
      </c>
      <c r="AA1402" s="51" t="str">
        <f>IF(AB1402="","",IF(AQ1402='RC'!$E$6,AC1402*1000-AD1402,""))</f>
        <v/>
      </c>
      <c r="AB1402" s="48" t="str">
        <f>IFERROR(VLOOKUP(E1402,Funcionários!$C$8:$E$207,3,FALSE),"")</f>
        <v/>
      </c>
      <c r="AC1402" s="50" t="str">
        <f>IF(AB1402="","",IF(COUNTIFS($AB$7:$AB$3006,AB1402,$AQ$7:$AQ$3006,'RC'!$E$6)=0,"",COUNTIFS($M$7:$M$3006,"Concluída no prazo",$AB$7:$AB$3006,AB1402,$AQ$7:$AQ$3006,'RC'!$E$6)/COUNTIFS($AB$7:$AB$3006,AB1402,$AQ$7:$AQ$3006,'RC'!$E$6)))</f>
        <v/>
      </c>
      <c r="AD1402" s="48">
        <f>SUMIF($AQ$7:$AQ$3006,'RC'!$E$6,$J$7:$J$3006)+SUMIF($AQ$7:$AQ$3006,'RC'!$E$6,$L$7:$L$3006)</f>
        <v>21</v>
      </c>
      <c r="AF1402" s="48">
        <v>3.6049999999995697E-2</v>
      </c>
      <c r="AG1402" s="48">
        <f>IF(OR(AQ1402="",AQ1402&lt;&gt;'RC'!$E$6,AB1402&lt;&gt;'RC'!$D$21),0,1)</f>
        <v>0</v>
      </c>
      <c r="AH1402" s="48">
        <f t="shared" si="482"/>
        <v>3.6049999999995697E-2</v>
      </c>
      <c r="AI1402" s="48" t="str">
        <f t="shared" si="464"/>
        <v/>
      </c>
      <c r="AJ1402" s="48" t="str">
        <f t="shared" si="465"/>
        <v/>
      </c>
      <c r="AK1402" s="52" t="str">
        <f t="shared" si="466"/>
        <v/>
      </c>
      <c r="AL1402" s="52" t="str">
        <f t="shared" si="467"/>
        <v/>
      </c>
      <c r="AM1402" s="48" t="str">
        <f t="shared" si="468"/>
        <v/>
      </c>
      <c r="AN1402" s="48" t="str">
        <f t="shared" si="469"/>
        <v/>
      </c>
      <c r="AP1402" s="18" t="str">
        <f t="shared" si="470"/>
        <v/>
      </c>
      <c r="AQ1402" s="18" t="str">
        <f t="shared" si="471"/>
        <v/>
      </c>
      <c r="AR1402" s="18">
        <v>3.6049999999999999E-2</v>
      </c>
      <c r="AS1402" s="18">
        <f>IF(AF!$D$27="Todos",1,IF(M1402=AF!$D$27,1,0))</f>
        <v>1</v>
      </c>
      <c r="AT1402" s="53">
        <f>IF(AND(E1402=AF!$D$6,OR(LT!M1402=AF!$D$27,AF!$D$27="Todos"),OR(AP1402=AF!$E$8,AQ1402=AF!$E$8)),AR1402+AS1402,0)</f>
        <v>0</v>
      </c>
      <c r="AU1402" s="18" t="str">
        <f t="shared" si="472"/>
        <v/>
      </c>
      <c r="AV1402" s="54" t="str">
        <f t="shared" si="473"/>
        <v/>
      </c>
      <c r="AW1402" s="54" t="str">
        <f t="shared" si="474"/>
        <v/>
      </c>
      <c r="AX1402" s="18" t="str">
        <f t="shared" si="475"/>
        <v/>
      </c>
      <c r="AY1402" s="18" t="str">
        <f t="shared" si="476"/>
        <v/>
      </c>
      <c r="BA1402" s="18">
        <f>IF($E1402=AF!$D$6,IF($M1402="Concluída no prazo",2,IF($M1402="Concluída com atraso",1,0)),0)</f>
        <v>0</v>
      </c>
      <c r="BB1402" s="18">
        <f>IF($E1402=AF!$D$6,IF($M1402="Atrasada",2,IF($M1402="Concluída com atraso",1,0)),0)</f>
        <v>0</v>
      </c>
      <c r="BC1402" s="18">
        <v>1.396E-2</v>
      </c>
      <c r="BD1402" s="18">
        <f t="shared" si="483"/>
        <v>1.396E-2</v>
      </c>
      <c r="BE1402" s="18">
        <f t="shared" si="483"/>
        <v>1.396E-2</v>
      </c>
      <c r="BF1402" s="18" t="str">
        <f t="shared" si="477"/>
        <v/>
      </c>
      <c r="BN1402" s="18" t="str">
        <f t="shared" si="478"/>
        <v>s</v>
      </c>
    </row>
    <row r="1403" spans="3:66" ht="50.1" customHeight="1" thickTop="1" thickBot="1" x14ac:dyDescent="0.3">
      <c r="C1403" s="46"/>
      <c r="D1403" s="46"/>
      <c r="E1403" s="46"/>
      <c r="F1403" s="122"/>
      <c r="G1403" s="122"/>
      <c r="H1403" s="78" t="str">
        <f t="shared" si="479"/>
        <v/>
      </c>
      <c r="I1403" s="78" t="str">
        <f t="shared" si="480"/>
        <v/>
      </c>
      <c r="J1403" s="16"/>
      <c r="K1403" s="46" t="str">
        <f t="shared" si="481"/>
        <v/>
      </c>
      <c r="L1403" s="16"/>
      <c r="M1403" s="16"/>
      <c r="N1403" s="46"/>
      <c r="O1403" s="47" t="str">
        <f t="shared" si="484"/>
        <v/>
      </c>
      <c r="P1403" s="47"/>
      <c r="Q1403" s="48" t="str">
        <f>IFERROR(VLOOKUP(E1403,Funcionários!$C$8:$E$207,3,FALSE),"")</f>
        <v/>
      </c>
      <c r="R1403" s="47"/>
      <c r="S1403" s="49" t="str">
        <f t="shared" si="485"/>
        <v/>
      </c>
      <c r="T1403" s="49">
        <v>1.397E-2</v>
      </c>
      <c r="U1403" s="48" t="str">
        <f>IF(Funcionários!C1404=0,"",Funcionários!C1404)</f>
        <v/>
      </c>
      <c r="V1403" s="50">
        <f>IF(U1403="",0,IF(COUNTIFS($E$7:$E$3006,U1403,$I$7:$I$3006,'RC'!$E$6)=0,0,COUNTIFS($M$7:$M$3006,"Concluída no prazo",$E$7:$E$3006,U1403,$I$7:$I$3006,'RC'!$E$6)/COUNTIFS($E$7:$E$3006,U1403,$I$7:$I$3006,'RC'!$E$6)))</f>
        <v>0</v>
      </c>
      <c r="W1403" s="49">
        <f>SUMIFS($J$7:$J$3006,$E$7:$E$3006,U1403,$I$7:$I$3006,'RC'!$E$6)+SUMIFS($L$7:$L$3006,$E$7:$E$3006,U1403,$I$7:$I$3006,'RC'!$E$6)</f>
        <v>0</v>
      </c>
      <c r="X1403" s="48">
        <f>COUNTIFS($E$7:$E$3006,U1403,$I$7:$I$3006,'RC'!$E$6)</f>
        <v>0</v>
      </c>
      <c r="Y1403" s="48"/>
      <c r="Z1403" s="51" t="str">
        <f>IF(AQ1403='RC'!$E$6,AC1403*1000+AD1403,"")</f>
        <v/>
      </c>
      <c r="AA1403" s="51" t="str">
        <f>IF(AB1403="","",IF(AQ1403='RC'!$E$6,AC1403*1000-AD1403,""))</f>
        <v/>
      </c>
      <c r="AB1403" s="48" t="str">
        <f>IFERROR(VLOOKUP(E1403,Funcionários!$C$8:$E$207,3,FALSE),"")</f>
        <v/>
      </c>
      <c r="AC1403" s="50" t="str">
        <f>IF(AB1403="","",IF(COUNTIFS($AB$7:$AB$3006,AB1403,$AQ$7:$AQ$3006,'RC'!$E$6)=0,"",COUNTIFS($M$7:$M$3006,"Concluída no prazo",$AB$7:$AB$3006,AB1403,$AQ$7:$AQ$3006,'RC'!$E$6)/COUNTIFS($AB$7:$AB$3006,AB1403,$AQ$7:$AQ$3006,'RC'!$E$6)))</f>
        <v/>
      </c>
      <c r="AD1403" s="48">
        <f>SUMIF($AQ$7:$AQ$3006,'RC'!$E$6,$J$7:$J$3006)+SUMIF($AQ$7:$AQ$3006,'RC'!$E$6,$L$7:$L$3006)</f>
        <v>21</v>
      </c>
      <c r="AF1403" s="48">
        <v>3.60399999999957E-2</v>
      </c>
      <c r="AG1403" s="48">
        <f>IF(OR(AQ1403="",AQ1403&lt;&gt;'RC'!$E$6,AB1403&lt;&gt;'RC'!$D$21),0,1)</f>
        <v>0</v>
      </c>
      <c r="AH1403" s="48">
        <f t="shared" si="482"/>
        <v>3.60399999999957E-2</v>
      </c>
      <c r="AI1403" s="48" t="str">
        <f t="shared" si="464"/>
        <v/>
      </c>
      <c r="AJ1403" s="48" t="str">
        <f t="shared" si="465"/>
        <v/>
      </c>
      <c r="AK1403" s="52" t="str">
        <f t="shared" si="466"/>
        <v/>
      </c>
      <c r="AL1403" s="52" t="str">
        <f t="shared" si="467"/>
        <v/>
      </c>
      <c r="AM1403" s="48" t="str">
        <f t="shared" si="468"/>
        <v/>
      </c>
      <c r="AN1403" s="48" t="str">
        <f t="shared" si="469"/>
        <v/>
      </c>
      <c r="AP1403" s="18" t="str">
        <f t="shared" si="470"/>
        <v/>
      </c>
      <c r="AQ1403" s="18" t="str">
        <f t="shared" si="471"/>
        <v/>
      </c>
      <c r="AR1403" s="18">
        <v>3.6040000000000003E-2</v>
      </c>
      <c r="AS1403" s="18">
        <f>IF(AF!$D$27="Todos",1,IF(M1403=AF!$D$27,1,0))</f>
        <v>1</v>
      </c>
      <c r="AT1403" s="53">
        <f>IF(AND(E1403=AF!$D$6,OR(LT!M1403=AF!$D$27,AF!$D$27="Todos"),OR(AP1403=AF!$E$8,AQ1403=AF!$E$8)),AR1403+AS1403,0)</f>
        <v>0</v>
      </c>
      <c r="AU1403" s="18" t="str">
        <f t="shared" si="472"/>
        <v/>
      </c>
      <c r="AV1403" s="54" t="str">
        <f t="shared" si="473"/>
        <v/>
      </c>
      <c r="AW1403" s="54" t="str">
        <f t="shared" si="474"/>
        <v/>
      </c>
      <c r="AX1403" s="18" t="str">
        <f t="shared" si="475"/>
        <v/>
      </c>
      <c r="AY1403" s="18" t="str">
        <f t="shared" si="476"/>
        <v/>
      </c>
      <c r="BA1403" s="18">
        <f>IF($E1403=AF!$D$6,IF($M1403="Concluída no prazo",2,IF($M1403="Concluída com atraso",1,0)),0)</f>
        <v>0</v>
      </c>
      <c r="BB1403" s="18">
        <f>IF($E1403=AF!$D$6,IF($M1403="Atrasada",2,IF($M1403="Concluída com atraso",1,0)),0)</f>
        <v>0</v>
      </c>
      <c r="BC1403" s="18">
        <v>1.397E-2</v>
      </c>
      <c r="BD1403" s="18">
        <f t="shared" si="483"/>
        <v>1.397E-2</v>
      </c>
      <c r="BE1403" s="18">
        <f t="shared" si="483"/>
        <v>1.397E-2</v>
      </c>
      <c r="BF1403" s="18" t="str">
        <f t="shared" si="477"/>
        <v/>
      </c>
      <c r="BN1403" s="18" t="str">
        <f t="shared" si="478"/>
        <v>s</v>
      </c>
    </row>
    <row r="1404" spans="3:66" ht="50.1" customHeight="1" thickTop="1" thickBot="1" x14ac:dyDescent="0.3">
      <c r="C1404" s="46"/>
      <c r="D1404" s="46"/>
      <c r="E1404" s="46"/>
      <c r="F1404" s="122"/>
      <c r="G1404" s="122"/>
      <c r="H1404" s="78" t="str">
        <f t="shared" si="479"/>
        <v/>
      </c>
      <c r="I1404" s="78" t="str">
        <f t="shared" si="480"/>
        <v/>
      </c>
      <c r="J1404" s="16"/>
      <c r="K1404" s="46" t="str">
        <f t="shared" si="481"/>
        <v/>
      </c>
      <c r="L1404" s="16"/>
      <c r="M1404" s="16"/>
      <c r="N1404" s="46"/>
      <c r="O1404" s="47" t="str">
        <f t="shared" si="484"/>
        <v/>
      </c>
      <c r="P1404" s="47"/>
      <c r="Q1404" s="48" t="str">
        <f>IFERROR(VLOOKUP(E1404,Funcionários!$C$8:$E$207,3,FALSE),"")</f>
        <v/>
      </c>
      <c r="R1404" s="47"/>
      <c r="S1404" s="49" t="str">
        <f t="shared" si="485"/>
        <v/>
      </c>
      <c r="T1404" s="49">
        <v>1.3979999999999999E-2</v>
      </c>
      <c r="U1404" s="48" t="str">
        <f>IF(Funcionários!C1405=0,"",Funcionários!C1405)</f>
        <v/>
      </c>
      <c r="V1404" s="50">
        <f>IF(U1404="",0,IF(COUNTIFS($E$7:$E$3006,U1404,$I$7:$I$3006,'RC'!$E$6)=0,0,COUNTIFS($M$7:$M$3006,"Concluída no prazo",$E$7:$E$3006,U1404,$I$7:$I$3006,'RC'!$E$6)/COUNTIFS($E$7:$E$3006,U1404,$I$7:$I$3006,'RC'!$E$6)))</f>
        <v>0</v>
      </c>
      <c r="W1404" s="49">
        <f>SUMIFS($J$7:$J$3006,$E$7:$E$3006,U1404,$I$7:$I$3006,'RC'!$E$6)+SUMIFS($L$7:$L$3006,$E$7:$E$3006,U1404,$I$7:$I$3006,'RC'!$E$6)</f>
        <v>0</v>
      </c>
      <c r="X1404" s="48">
        <f>COUNTIFS($E$7:$E$3006,U1404,$I$7:$I$3006,'RC'!$E$6)</f>
        <v>0</v>
      </c>
      <c r="Y1404" s="48"/>
      <c r="Z1404" s="51" t="str">
        <f>IF(AQ1404='RC'!$E$6,AC1404*1000+AD1404,"")</f>
        <v/>
      </c>
      <c r="AA1404" s="51" t="str">
        <f>IF(AB1404="","",IF(AQ1404='RC'!$E$6,AC1404*1000-AD1404,""))</f>
        <v/>
      </c>
      <c r="AB1404" s="48" t="str">
        <f>IFERROR(VLOOKUP(E1404,Funcionários!$C$8:$E$207,3,FALSE),"")</f>
        <v/>
      </c>
      <c r="AC1404" s="50" t="str">
        <f>IF(AB1404="","",IF(COUNTIFS($AB$7:$AB$3006,AB1404,$AQ$7:$AQ$3006,'RC'!$E$6)=0,"",COUNTIFS($M$7:$M$3006,"Concluída no prazo",$AB$7:$AB$3006,AB1404,$AQ$7:$AQ$3006,'RC'!$E$6)/COUNTIFS($AB$7:$AB$3006,AB1404,$AQ$7:$AQ$3006,'RC'!$E$6)))</f>
        <v/>
      </c>
      <c r="AD1404" s="48">
        <f>SUMIF($AQ$7:$AQ$3006,'RC'!$E$6,$J$7:$J$3006)+SUMIF($AQ$7:$AQ$3006,'RC'!$E$6,$L$7:$L$3006)</f>
        <v>21</v>
      </c>
      <c r="AF1404" s="48">
        <v>3.6029999999995697E-2</v>
      </c>
      <c r="AG1404" s="48">
        <f>IF(OR(AQ1404="",AQ1404&lt;&gt;'RC'!$E$6,AB1404&lt;&gt;'RC'!$D$21),0,1)</f>
        <v>0</v>
      </c>
      <c r="AH1404" s="48">
        <f t="shared" si="482"/>
        <v>3.6029999999995697E-2</v>
      </c>
      <c r="AI1404" s="48" t="str">
        <f t="shared" si="464"/>
        <v/>
      </c>
      <c r="AJ1404" s="48" t="str">
        <f t="shared" si="465"/>
        <v/>
      </c>
      <c r="AK1404" s="52" t="str">
        <f t="shared" si="466"/>
        <v/>
      </c>
      <c r="AL1404" s="52" t="str">
        <f t="shared" si="467"/>
        <v/>
      </c>
      <c r="AM1404" s="48" t="str">
        <f t="shared" si="468"/>
        <v/>
      </c>
      <c r="AN1404" s="48" t="str">
        <f t="shared" si="469"/>
        <v/>
      </c>
      <c r="AP1404" s="18" t="str">
        <f t="shared" si="470"/>
        <v/>
      </c>
      <c r="AQ1404" s="18" t="str">
        <f t="shared" si="471"/>
        <v/>
      </c>
      <c r="AR1404" s="18">
        <v>3.603E-2</v>
      </c>
      <c r="AS1404" s="18">
        <f>IF(AF!$D$27="Todos",1,IF(M1404=AF!$D$27,1,0))</f>
        <v>1</v>
      </c>
      <c r="AT1404" s="53">
        <f>IF(AND(E1404=AF!$D$6,OR(LT!M1404=AF!$D$27,AF!$D$27="Todos"),OR(AP1404=AF!$E$8,AQ1404=AF!$E$8)),AR1404+AS1404,0)</f>
        <v>0</v>
      </c>
      <c r="AU1404" s="18" t="str">
        <f t="shared" si="472"/>
        <v/>
      </c>
      <c r="AV1404" s="54" t="str">
        <f t="shared" si="473"/>
        <v/>
      </c>
      <c r="AW1404" s="54" t="str">
        <f t="shared" si="474"/>
        <v/>
      </c>
      <c r="AX1404" s="18" t="str">
        <f t="shared" si="475"/>
        <v/>
      </c>
      <c r="AY1404" s="18" t="str">
        <f t="shared" si="476"/>
        <v/>
      </c>
      <c r="BA1404" s="18">
        <f>IF($E1404=AF!$D$6,IF($M1404="Concluída no prazo",2,IF($M1404="Concluída com atraso",1,0)),0)</f>
        <v>0</v>
      </c>
      <c r="BB1404" s="18">
        <f>IF($E1404=AF!$D$6,IF($M1404="Atrasada",2,IF($M1404="Concluída com atraso",1,0)),0)</f>
        <v>0</v>
      </c>
      <c r="BC1404" s="18">
        <v>1.3979999999999999E-2</v>
      </c>
      <c r="BD1404" s="18">
        <f t="shared" si="483"/>
        <v>1.3979999999999999E-2</v>
      </c>
      <c r="BE1404" s="18">
        <f t="shared" si="483"/>
        <v>1.3979999999999999E-2</v>
      </c>
      <c r="BF1404" s="18" t="str">
        <f t="shared" si="477"/>
        <v/>
      </c>
      <c r="BN1404" s="18" t="str">
        <f t="shared" si="478"/>
        <v>s</v>
      </c>
    </row>
    <row r="1405" spans="3:66" ht="50.1" customHeight="1" thickTop="1" thickBot="1" x14ac:dyDescent="0.3">
      <c r="C1405" s="46"/>
      <c r="D1405" s="46"/>
      <c r="E1405" s="46"/>
      <c r="F1405" s="122"/>
      <c r="G1405" s="122"/>
      <c r="H1405" s="78" t="str">
        <f t="shared" si="479"/>
        <v/>
      </c>
      <c r="I1405" s="78" t="str">
        <f t="shared" si="480"/>
        <v/>
      </c>
      <c r="J1405" s="16"/>
      <c r="K1405" s="46" t="str">
        <f t="shared" si="481"/>
        <v/>
      </c>
      <c r="L1405" s="16"/>
      <c r="M1405" s="16"/>
      <c r="N1405" s="46"/>
      <c r="O1405" s="47" t="str">
        <f t="shared" si="484"/>
        <v/>
      </c>
      <c r="P1405" s="47"/>
      <c r="Q1405" s="48" t="str">
        <f>IFERROR(VLOOKUP(E1405,Funcionários!$C$8:$E$207,3,FALSE),"")</f>
        <v/>
      </c>
      <c r="R1405" s="47"/>
      <c r="S1405" s="49" t="str">
        <f t="shared" si="485"/>
        <v/>
      </c>
      <c r="T1405" s="49">
        <v>1.3990000000000001E-2</v>
      </c>
      <c r="U1405" s="48" t="str">
        <f>IF(Funcionários!C1406=0,"",Funcionários!C1406)</f>
        <v/>
      </c>
      <c r="V1405" s="50">
        <f>IF(U1405="",0,IF(COUNTIFS($E$7:$E$3006,U1405,$I$7:$I$3006,'RC'!$E$6)=0,0,COUNTIFS($M$7:$M$3006,"Concluída no prazo",$E$7:$E$3006,U1405,$I$7:$I$3006,'RC'!$E$6)/COUNTIFS($E$7:$E$3006,U1405,$I$7:$I$3006,'RC'!$E$6)))</f>
        <v>0</v>
      </c>
      <c r="W1405" s="49">
        <f>SUMIFS($J$7:$J$3006,$E$7:$E$3006,U1405,$I$7:$I$3006,'RC'!$E$6)+SUMIFS($L$7:$L$3006,$E$7:$E$3006,U1405,$I$7:$I$3006,'RC'!$E$6)</f>
        <v>0</v>
      </c>
      <c r="X1405" s="48">
        <f>COUNTIFS($E$7:$E$3006,U1405,$I$7:$I$3006,'RC'!$E$6)</f>
        <v>0</v>
      </c>
      <c r="Y1405" s="48"/>
      <c r="Z1405" s="51" t="str">
        <f>IF(AQ1405='RC'!$E$6,AC1405*1000+AD1405,"")</f>
        <v/>
      </c>
      <c r="AA1405" s="51" t="str">
        <f>IF(AB1405="","",IF(AQ1405='RC'!$E$6,AC1405*1000-AD1405,""))</f>
        <v/>
      </c>
      <c r="AB1405" s="48" t="str">
        <f>IFERROR(VLOOKUP(E1405,Funcionários!$C$8:$E$207,3,FALSE),"")</f>
        <v/>
      </c>
      <c r="AC1405" s="50" t="str">
        <f>IF(AB1405="","",IF(COUNTIFS($AB$7:$AB$3006,AB1405,$AQ$7:$AQ$3006,'RC'!$E$6)=0,"",COUNTIFS($M$7:$M$3006,"Concluída no prazo",$AB$7:$AB$3006,AB1405,$AQ$7:$AQ$3006,'RC'!$E$6)/COUNTIFS($AB$7:$AB$3006,AB1405,$AQ$7:$AQ$3006,'RC'!$E$6)))</f>
        <v/>
      </c>
      <c r="AD1405" s="48">
        <f>SUMIF($AQ$7:$AQ$3006,'RC'!$E$6,$J$7:$J$3006)+SUMIF($AQ$7:$AQ$3006,'RC'!$E$6,$L$7:$L$3006)</f>
        <v>21</v>
      </c>
      <c r="AF1405" s="48">
        <v>3.6019999999995701E-2</v>
      </c>
      <c r="AG1405" s="48">
        <f>IF(OR(AQ1405="",AQ1405&lt;&gt;'RC'!$E$6,AB1405&lt;&gt;'RC'!$D$21),0,1)</f>
        <v>0</v>
      </c>
      <c r="AH1405" s="48">
        <f t="shared" si="482"/>
        <v>3.6019999999995701E-2</v>
      </c>
      <c r="AI1405" s="48" t="str">
        <f t="shared" si="464"/>
        <v/>
      </c>
      <c r="AJ1405" s="48" t="str">
        <f t="shared" si="465"/>
        <v/>
      </c>
      <c r="AK1405" s="52" t="str">
        <f t="shared" si="466"/>
        <v/>
      </c>
      <c r="AL1405" s="52" t="str">
        <f t="shared" si="467"/>
        <v/>
      </c>
      <c r="AM1405" s="48" t="str">
        <f t="shared" si="468"/>
        <v/>
      </c>
      <c r="AN1405" s="48" t="str">
        <f t="shared" si="469"/>
        <v/>
      </c>
      <c r="AP1405" s="18" t="str">
        <f t="shared" si="470"/>
        <v/>
      </c>
      <c r="AQ1405" s="18" t="str">
        <f t="shared" si="471"/>
        <v/>
      </c>
      <c r="AR1405" s="18">
        <v>3.6020000000000003E-2</v>
      </c>
      <c r="AS1405" s="18">
        <f>IF(AF!$D$27="Todos",1,IF(M1405=AF!$D$27,1,0))</f>
        <v>1</v>
      </c>
      <c r="AT1405" s="53">
        <f>IF(AND(E1405=AF!$D$6,OR(LT!M1405=AF!$D$27,AF!$D$27="Todos"),OR(AP1405=AF!$E$8,AQ1405=AF!$E$8)),AR1405+AS1405,0)</f>
        <v>0</v>
      </c>
      <c r="AU1405" s="18" t="str">
        <f t="shared" si="472"/>
        <v/>
      </c>
      <c r="AV1405" s="54" t="str">
        <f t="shared" si="473"/>
        <v/>
      </c>
      <c r="AW1405" s="54" t="str">
        <f t="shared" si="474"/>
        <v/>
      </c>
      <c r="AX1405" s="18" t="str">
        <f t="shared" si="475"/>
        <v/>
      </c>
      <c r="AY1405" s="18" t="str">
        <f t="shared" si="476"/>
        <v/>
      </c>
      <c r="BA1405" s="18">
        <f>IF($E1405=AF!$D$6,IF($M1405="Concluída no prazo",2,IF($M1405="Concluída com atraso",1,0)),0)</f>
        <v>0</v>
      </c>
      <c r="BB1405" s="18">
        <f>IF($E1405=AF!$D$6,IF($M1405="Atrasada",2,IF($M1405="Concluída com atraso",1,0)),0)</f>
        <v>0</v>
      </c>
      <c r="BC1405" s="18">
        <v>1.3990000000000001E-2</v>
      </c>
      <c r="BD1405" s="18">
        <f t="shared" si="483"/>
        <v>1.3990000000000001E-2</v>
      </c>
      <c r="BE1405" s="18">
        <f t="shared" si="483"/>
        <v>1.3990000000000001E-2</v>
      </c>
      <c r="BF1405" s="18" t="str">
        <f t="shared" si="477"/>
        <v/>
      </c>
      <c r="BN1405" s="18" t="str">
        <f t="shared" si="478"/>
        <v>s</v>
      </c>
    </row>
    <row r="1406" spans="3:66" ht="50.1" customHeight="1" thickTop="1" thickBot="1" x14ac:dyDescent="0.3">
      <c r="C1406" s="46"/>
      <c r="D1406" s="46"/>
      <c r="E1406" s="46"/>
      <c r="F1406" s="122"/>
      <c r="G1406" s="122"/>
      <c r="H1406" s="78" t="str">
        <f t="shared" si="479"/>
        <v/>
      </c>
      <c r="I1406" s="78" t="str">
        <f t="shared" si="480"/>
        <v/>
      </c>
      <c r="J1406" s="16"/>
      <c r="K1406" s="46" t="str">
        <f t="shared" si="481"/>
        <v/>
      </c>
      <c r="L1406" s="16"/>
      <c r="M1406" s="16"/>
      <c r="N1406" s="46"/>
      <c r="O1406" s="47" t="str">
        <f t="shared" si="484"/>
        <v/>
      </c>
      <c r="P1406" s="47"/>
      <c r="Q1406" s="48" t="str">
        <f>IFERROR(VLOOKUP(E1406,Funcionários!$C$8:$E$207,3,FALSE),"")</f>
        <v/>
      </c>
      <c r="R1406" s="47"/>
      <c r="S1406" s="49" t="str">
        <f t="shared" si="485"/>
        <v/>
      </c>
      <c r="T1406" s="49">
        <v>1.4E-2</v>
      </c>
      <c r="U1406" s="48" t="str">
        <f>IF(Funcionários!C1407=0,"",Funcionários!C1407)</f>
        <v/>
      </c>
      <c r="V1406" s="50">
        <f>IF(U1406="",0,IF(COUNTIFS($E$7:$E$3006,U1406,$I$7:$I$3006,'RC'!$E$6)=0,0,COUNTIFS($M$7:$M$3006,"Concluída no prazo",$E$7:$E$3006,U1406,$I$7:$I$3006,'RC'!$E$6)/COUNTIFS($E$7:$E$3006,U1406,$I$7:$I$3006,'RC'!$E$6)))</f>
        <v>0</v>
      </c>
      <c r="W1406" s="49">
        <f>SUMIFS($J$7:$J$3006,$E$7:$E$3006,U1406,$I$7:$I$3006,'RC'!$E$6)+SUMIFS($L$7:$L$3006,$E$7:$E$3006,U1406,$I$7:$I$3006,'RC'!$E$6)</f>
        <v>0</v>
      </c>
      <c r="X1406" s="48">
        <f>COUNTIFS($E$7:$E$3006,U1406,$I$7:$I$3006,'RC'!$E$6)</f>
        <v>0</v>
      </c>
      <c r="Y1406" s="48"/>
      <c r="Z1406" s="51" t="str">
        <f>IF(AQ1406='RC'!$E$6,AC1406*1000+AD1406,"")</f>
        <v/>
      </c>
      <c r="AA1406" s="51" t="str">
        <f>IF(AB1406="","",IF(AQ1406='RC'!$E$6,AC1406*1000-AD1406,""))</f>
        <v/>
      </c>
      <c r="AB1406" s="48" t="str">
        <f>IFERROR(VLOOKUP(E1406,Funcionários!$C$8:$E$207,3,FALSE),"")</f>
        <v/>
      </c>
      <c r="AC1406" s="50" t="str">
        <f>IF(AB1406="","",IF(COUNTIFS($AB$7:$AB$3006,AB1406,$AQ$7:$AQ$3006,'RC'!$E$6)=0,"",COUNTIFS($M$7:$M$3006,"Concluída no prazo",$AB$7:$AB$3006,AB1406,$AQ$7:$AQ$3006,'RC'!$E$6)/COUNTIFS($AB$7:$AB$3006,AB1406,$AQ$7:$AQ$3006,'RC'!$E$6)))</f>
        <v/>
      </c>
      <c r="AD1406" s="48">
        <f>SUMIF($AQ$7:$AQ$3006,'RC'!$E$6,$J$7:$J$3006)+SUMIF($AQ$7:$AQ$3006,'RC'!$E$6,$L$7:$L$3006)</f>
        <v>21</v>
      </c>
      <c r="AF1406" s="48">
        <v>3.6009999999995698E-2</v>
      </c>
      <c r="AG1406" s="48">
        <f>IF(OR(AQ1406="",AQ1406&lt;&gt;'RC'!$E$6,AB1406&lt;&gt;'RC'!$D$21),0,1)</f>
        <v>0</v>
      </c>
      <c r="AH1406" s="48">
        <f t="shared" si="482"/>
        <v>3.6009999999995698E-2</v>
      </c>
      <c r="AI1406" s="48" t="str">
        <f t="shared" si="464"/>
        <v/>
      </c>
      <c r="AJ1406" s="48" t="str">
        <f t="shared" si="465"/>
        <v/>
      </c>
      <c r="AK1406" s="52" t="str">
        <f t="shared" si="466"/>
        <v/>
      </c>
      <c r="AL1406" s="52" t="str">
        <f t="shared" si="467"/>
        <v/>
      </c>
      <c r="AM1406" s="48" t="str">
        <f t="shared" si="468"/>
        <v/>
      </c>
      <c r="AN1406" s="48" t="str">
        <f t="shared" si="469"/>
        <v/>
      </c>
      <c r="AP1406" s="18" t="str">
        <f t="shared" si="470"/>
        <v/>
      </c>
      <c r="AQ1406" s="18" t="str">
        <f t="shared" si="471"/>
        <v/>
      </c>
      <c r="AR1406" s="18">
        <v>3.601E-2</v>
      </c>
      <c r="AS1406" s="18">
        <f>IF(AF!$D$27="Todos",1,IF(M1406=AF!$D$27,1,0))</f>
        <v>1</v>
      </c>
      <c r="AT1406" s="53">
        <f>IF(AND(E1406=AF!$D$6,OR(LT!M1406=AF!$D$27,AF!$D$27="Todos"),OR(AP1406=AF!$E$8,AQ1406=AF!$E$8)),AR1406+AS1406,0)</f>
        <v>0</v>
      </c>
      <c r="AU1406" s="18" t="str">
        <f t="shared" si="472"/>
        <v/>
      </c>
      <c r="AV1406" s="54" t="str">
        <f t="shared" si="473"/>
        <v/>
      </c>
      <c r="AW1406" s="54" t="str">
        <f t="shared" si="474"/>
        <v/>
      </c>
      <c r="AX1406" s="18" t="str">
        <f t="shared" si="475"/>
        <v/>
      </c>
      <c r="AY1406" s="18" t="str">
        <f t="shared" si="476"/>
        <v/>
      </c>
      <c r="BA1406" s="18">
        <f>IF($E1406=AF!$D$6,IF($M1406="Concluída no prazo",2,IF($M1406="Concluída com atraso",1,0)),0)</f>
        <v>0</v>
      </c>
      <c r="BB1406" s="18">
        <f>IF($E1406=AF!$D$6,IF($M1406="Atrasada",2,IF($M1406="Concluída com atraso",1,0)),0)</f>
        <v>0</v>
      </c>
      <c r="BC1406" s="18">
        <v>1.4E-2</v>
      </c>
      <c r="BD1406" s="18">
        <f t="shared" si="483"/>
        <v>1.4E-2</v>
      </c>
      <c r="BE1406" s="18">
        <f t="shared" si="483"/>
        <v>1.4E-2</v>
      </c>
      <c r="BF1406" s="18" t="str">
        <f t="shared" si="477"/>
        <v/>
      </c>
      <c r="BN1406" s="18" t="str">
        <f t="shared" si="478"/>
        <v>s</v>
      </c>
    </row>
    <row r="1407" spans="3:66" ht="50.1" customHeight="1" thickTop="1" thickBot="1" x14ac:dyDescent="0.3">
      <c r="C1407" s="46"/>
      <c r="D1407" s="46"/>
      <c r="E1407" s="46"/>
      <c r="F1407" s="122"/>
      <c r="G1407" s="122"/>
      <c r="H1407" s="78" t="str">
        <f t="shared" si="479"/>
        <v/>
      </c>
      <c r="I1407" s="78" t="str">
        <f t="shared" si="480"/>
        <v/>
      </c>
      <c r="J1407" s="16"/>
      <c r="K1407" s="46" t="str">
        <f t="shared" si="481"/>
        <v/>
      </c>
      <c r="L1407" s="16"/>
      <c r="M1407" s="16"/>
      <c r="N1407" s="46"/>
      <c r="O1407" s="47" t="str">
        <f t="shared" si="484"/>
        <v/>
      </c>
      <c r="P1407" s="47"/>
      <c r="Q1407" s="48" t="str">
        <f>IFERROR(VLOOKUP(E1407,Funcionários!$C$8:$E$207,3,FALSE),"")</f>
        <v/>
      </c>
      <c r="R1407" s="47"/>
      <c r="S1407" s="49" t="str">
        <f t="shared" si="485"/>
        <v/>
      </c>
      <c r="T1407" s="49">
        <v>1.401E-2</v>
      </c>
      <c r="U1407" s="48" t="str">
        <f>IF(Funcionários!C1408=0,"",Funcionários!C1408)</f>
        <v/>
      </c>
      <c r="V1407" s="50">
        <f>IF(U1407="",0,IF(COUNTIFS($E$7:$E$3006,U1407,$I$7:$I$3006,'RC'!$E$6)=0,0,COUNTIFS($M$7:$M$3006,"Concluída no prazo",$E$7:$E$3006,U1407,$I$7:$I$3006,'RC'!$E$6)/COUNTIFS($E$7:$E$3006,U1407,$I$7:$I$3006,'RC'!$E$6)))</f>
        <v>0</v>
      </c>
      <c r="W1407" s="49">
        <f>SUMIFS($J$7:$J$3006,$E$7:$E$3006,U1407,$I$7:$I$3006,'RC'!$E$6)+SUMIFS($L$7:$L$3006,$E$7:$E$3006,U1407,$I$7:$I$3006,'RC'!$E$6)</f>
        <v>0</v>
      </c>
      <c r="X1407" s="48">
        <f>COUNTIFS($E$7:$E$3006,U1407,$I$7:$I$3006,'RC'!$E$6)</f>
        <v>0</v>
      </c>
      <c r="Y1407" s="48"/>
      <c r="Z1407" s="51" t="str">
        <f>IF(AQ1407='RC'!$E$6,AC1407*1000+AD1407,"")</f>
        <v/>
      </c>
      <c r="AA1407" s="51" t="str">
        <f>IF(AB1407="","",IF(AQ1407='RC'!$E$6,AC1407*1000-AD1407,""))</f>
        <v/>
      </c>
      <c r="AB1407" s="48" t="str">
        <f>IFERROR(VLOOKUP(E1407,Funcionários!$C$8:$E$207,3,FALSE),"")</f>
        <v/>
      </c>
      <c r="AC1407" s="50" t="str">
        <f>IF(AB1407="","",IF(COUNTIFS($AB$7:$AB$3006,AB1407,$AQ$7:$AQ$3006,'RC'!$E$6)=0,"",COUNTIFS($M$7:$M$3006,"Concluída no prazo",$AB$7:$AB$3006,AB1407,$AQ$7:$AQ$3006,'RC'!$E$6)/COUNTIFS($AB$7:$AB$3006,AB1407,$AQ$7:$AQ$3006,'RC'!$E$6)))</f>
        <v/>
      </c>
      <c r="AD1407" s="48">
        <f>SUMIF($AQ$7:$AQ$3006,'RC'!$E$6,$J$7:$J$3006)+SUMIF($AQ$7:$AQ$3006,'RC'!$E$6,$L$7:$L$3006)</f>
        <v>21</v>
      </c>
      <c r="AF1407" s="48">
        <v>3.5999999999995702E-2</v>
      </c>
      <c r="AG1407" s="48">
        <f>IF(OR(AQ1407="",AQ1407&lt;&gt;'RC'!$E$6,AB1407&lt;&gt;'RC'!$D$21),0,1)</f>
        <v>0</v>
      </c>
      <c r="AH1407" s="48">
        <f t="shared" si="482"/>
        <v>3.5999999999995702E-2</v>
      </c>
      <c r="AI1407" s="48" t="str">
        <f t="shared" si="464"/>
        <v/>
      </c>
      <c r="AJ1407" s="48" t="str">
        <f t="shared" si="465"/>
        <v/>
      </c>
      <c r="AK1407" s="52" t="str">
        <f t="shared" si="466"/>
        <v/>
      </c>
      <c r="AL1407" s="52" t="str">
        <f t="shared" si="467"/>
        <v/>
      </c>
      <c r="AM1407" s="48" t="str">
        <f t="shared" si="468"/>
        <v/>
      </c>
      <c r="AN1407" s="48" t="str">
        <f t="shared" si="469"/>
        <v/>
      </c>
      <c r="AP1407" s="18" t="str">
        <f t="shared" si="470"/>
        <v/>
      </c>
      <c r="AQ1407" s="18" t="str">
        <f t="shared" si="471"/>
        <v/>
      </c>
      <c r="AR1407" s="18">
        <v>3.5999999999999997E-2</v>
      </c>
      <c r="AS1407" s="18">
        <f>IF(AF!$D$27="Todos",1,IF(M1407=AF!$D$27,1,0))</f>
        <v>1</v>
      </c>
      <c r="AT1407" s="53">
        <f>IF(AND(E1407=AF!$D$6,OR(LT!M1407=AF!$D$27,AF!$D$27="Todos"),OR(AP1407=AF!$E$8,AQ1407=AF!$E$8)),AR1407+AS1407,0)</f>
        <v>0</v>
      </c>
      <c r="AU1407" s="18" t="str">
        <f t="shared" si="472"/>
        <v/>
      </c>
      <c r="AV1407" s="54" t="str">
        <f t="shared" si="473"/>
        <v/>
      </c>
      <c r="AW1407" s="54" t="str">
        <f t="shared" si="474"/>
        <v/>
      </c>
      <c r="AX1407" s="18" t="str">
        <f t="shared" si="475"/>
        <v/>
      </c>
      <c r="AY1407" s="18" t="str">
        <f t="shared" si="476"/>
        <v/>
      </c>
      <c r="BA1407" s="18">
        <f>IF($E1407=AF!$D$6,IF($M1407="Concluída no prazo",2,IF($M1407="Concluída com atraso",1,0)),0)</f>
        <v>0</v>
      </c>
      <c r="BB1407" s="18">
        <f>IF($E1407=AF!$D$6,IF($M1407="Atrasada",2,IF($M1407="Concluída com atraso",1,0)),0)</f>
        <v>0</v>
      </c>
      <c r="BC1407" s="18">
        <v>1.401E-2</v>
      </c>
      <c r="BD1407" s="18">
        <f t="shared" si="483"/>
        <v>1.401E-2</v>
      </c>
      <c r="BE1407" s="18">
        <f t="shared" si="483"/>
        <v>1.401E-2</v>
      </c>
      <c r="BF1407" s="18" t="str">
        <f t="shared" si="477"/>
        <v/>
      </c>
      <c r="BN1407" s="18" t="str">
        <f t="shared" si="478"/>
        <v>s</v>
      </c>
    </row>
    <row r="1408" spans="3:66" ht="50.1" customHeight="1" thickTop="1" thickBot="1" x14ac:dyDescent="0.3">
      <c r="C1408" s="46"/>
      <c r="D1408" s="46"/>
      <c r="E1408" s="46"/>
      <c r="F1408" s="122"/>
      <c r="G1408" s="122"/>
      <c r="H1408" s="78" t="str">
        <f t="shared" si="479"/>
        <v/>
      </c>
      <c r="I1408" s="78" t="str">
        <f t="shared" si="480"/>
        <v/>
      </c>
      <c r="J1408" s="16"/>
      <c r="K1408" s="46" t="str">
        <f t="shared" si="481"/>
        <v/>
      </c>
      <c r="L1408" s="16"/>
      <c r="M1408" s="16"/>
      <c r="N1408" s="46"/>
      <c r="O1408" s="47" t="str">
        <f t="shared" si="484"/>
        <v/>
      </c>
      <c r="P1408" s="47"/>
      <c r="Q1408" s="48" t="str">
        <f>IFERROR(VLOOKUP(E1408,Funcionários!$C$8:$E$207,3,FALSE),"")</f>
        <v/>
      </c>
      <c r="R1408" s="47"/>
      <c r="S1408" s="49" t="str">
        <f t="shared" si="485"/>
        <v/>
      </c>
      <c r="T1408" s="49">
        <v>1.4019999999999999E-2</v>
      </c>
      <c r="U1408" s="48" t="str">
        <f>IF(Funcionários!C1409=0,"",Funcionários!C1409)</f>
        <v/>
      </c>
      <c r="V1408" s="50">
        <f>IF(U1408="",0,IF(COUNTIFS($E$7:$E$3006,U1408,$I$7:$I$3006,'RC'!$E$6)=0,0,COUNTIFS($M$7:$M$3006,"Concluída no prazo",$E$7:$E$3006,U1408,$I$7:$I$3006,'RC'!$E$6)/COUNTIFS($E$7:$E$3006,U1408,$I$7:$I$3006,'RC'!$E$6)))</f>
        <v>0</v>
      </c>
      <c r="W1408" s="49">
        <f>SUMIFS($J$7:$J$3006,$E$7:$E$3006,U1408,$I$7:$I$3006,'RC'!$E$6)+SUMIFS($L$7:$L$3006,$E$7:$E$3006,U1408,$I$7:$I$3006,'RC'!$E$6)</f>
        <v>0</v>
      </c>
      <c r="X1408" s="48">
        <f>COUNTIFS($E$7:$E$3006,U1408,$I$7:$I$3006,'RC'!$E$6)</f>
        <v>0</v>
      </c>
      <c r="Y1408" s="48"/>
      <c r="Z1408" s="51" t="str">
        <f>IF(AQ1408='RC'!$E$6,AC1408*1000+AD1408,"")</f>
        <v/>
      </c>
      <c r="AA1408" s="51" t="str">
        <f>IF(AB1408="","",IF(AQ1408='RC'!$E$6,AC1408*1000-AD1408,""))</f>
        <v/>
      </c>
      <c r="AB1408" s="48" t="str">
        <f>IFERROR(VLOOKUP(E1408,Funcionários!$C$8:$E$207,3,FALSE),"")</f>
        <v/>
      </c>
      <c r="AC1408" s="50" t="str">
        <f>IF(AB1408="","",IF(COUNTIFS($AB$7:$AB$3006,AB1408,$AQ$7:$AQ$3006,'RC'!$E$6)=0,"",COUNTIFS($M$7:$M$3006,"Concluída no prazo",$AB$7:$AB$3006,AB1408,$AQ$7:$AQ$3006,'RC'!$E$6)/COUNTIFS($AB$7:$AB$3006,AB1408,$AQ$7:$AQ$3006,'RC'!$E$6)))</f>
        <v/>
      </c>
      <c r="AD1408" s="48">
        <f>SUMIF($AQ$7:$AQ$3006,'RC'!$E$6,$J$7:$J$3006)+SUMIF($AQ$7:$AQ$3006,'RC'!$E$6,$L$7:$L$3006)</f>
        <v>21</v>
      </c>
      <c r="AF1408" s="48">
        <v>3.5989999999995699E-2</v>
      </c>
      <c r="AG1408" s="48">
        <f>IF(OR(AQ1408="",AQ1408&lt;&gt;'RC'!$E$6,AB1408&lt;&gt;'RC'!$D$21),0,1)</f>
        <v>0</v>
      </c>
      <c r="AH1408" s="48">
        <f t="shared" si="482"/>
        <v>3.5989999999995699E-2</v>
      </c>
      <c r="AI1408" s="48" t="str">
        <f t="shared" si="464"/>
        <v/>
      </c>
      <c r="AJ1408" s="48" t="str">
        <f t="shared" si="465"/>
        <v/>
      </c>
      <c r="AK1408" s="52" t="str">
        <f t="shared" si="466"/>
        <v/>
      </c>
      <c r="AL1408" s="52" t="str">
        <f t="shared" si="467"/>
        <v/>
      </c>
      <c r="AM1408" s="48" t="str">
        <f t="shared" si="468"/>
        <v/>
      </c>
      <c r="AN1408" s="48" t="str">
        <f t="shared" si="469"/>
        <v/>
      </c>
      <c r="AP1408" s="18" t="str">
        <f t="shared" si="470"/>
        <v/>
      </c>
      <c r="AQ1408" s="18" t="str">
        <f t="shared" si="471"/>
        <v/>
      </c>
      <c r="AR1408" s="18">
        <v>3.5990000000000001E-2</v>
      </c>
      <c r="AS1408" s="18">
        <f>IF(AF!$D$27="Todos",1,IF(M1408=AF!$D$27,1,0))</f>
        <v>1</v>
      </c>
      <c r="AT1408" s="53">
        <f>IF(AND(E1408=AF!$D$6,OR(LT!M1408=AF!$D$27,AF!$D$27="Todos"),OR(AP1408=AF!$E$8,AQ1408=AF!$E$8)),AR1408+AS1408,0)</f>
        <v>0</v>
      </c>
      <c r="AU1408" s="18" t="str">
        <f t="shared" si="472"/>
        <v/>
      </c>
      <c r="AV1408" s="54" t="str">
        <f t="shared" si="473"/>
        <v/>
      </c>
      <c r="AW1408" s="54" t="str">
        <f t="shared" si="474"/>
        <v/>
      </c>
      <c r="AX1408" s="18" t="str">
        <f t="shared" si="475"/>
        <v/>
      </c>
      <c r="AY1408" s="18" t="str">
        <f t="shared" si="476"/>
        <v/>
      </c>
      <c r="BA1408" s="18">
        <f>IF($E1408=AF!$D$6,IF($M1408="Concluída no prazo",2,IF($M1408="Concluída com atraso",1,0)),0)</f>
        <v>0</v>
      </c>
      <c r="BB1408" s="18">
        <f>IF($E1408=AF!$D$6,IF($M1408="Atrasada",2,IF($M1408="Concluída com atraso",1,0)),0)</f>
        <v>0</v>
      </c>
      <c r="BC1408" s="18">
        <v>1.4019999999999999E-2</v>
      </c>
      <c r="BD1408" s="18">
        <f t="shared" si="483"/>
        <v>1.4019999999999999E-2</v>
      </c>
      <c r="BE1408" s="18">
        <f t="shared" si="483"/>
        <v>1.4019999999999999E-2</v>
      </c>
      <c r="BF1408" s="18" t="str">
        <f t="shared" si="477"/>
        <v/>
      </c>
      <c r="BN1408" s="18" t="str">
        <f t="shared" si="478"/>
        <v>s</v>
      </c>
    </row>
    <row r="1409" spans="3:66" ht="50.1" customHeight="1" thickTop="1" thickBot="1" x14ac:dyDescent="0.3">
      <c r="C1409" s="46"/>
      <c r="D1409" s="46"/>
      <c r="E1409" s="46"/>
      <c r="F1409" s="122"/>
      <c r="G1409" s="122"/>
      <c r="H1409" s="78" t="str">
        <f t="shared" si="479"/>
        <v/>
      </c>
      <c r="I1409" s="78" t="str">
        <f t="shared" si="480"/>
        <v/>
      </c>
      <c r="J1409" s="16"/>
      <c r="K1409" s="46" t="str">
        <f t="shared" si="481"/>
        <v/>
      </c>
      <c r="L1409" s="16"/>
      <c r="M1409" s="16"/>
      <c r="N1409" s="46"/>
      <c r="O1409" s="47" t="str">
        <f t="shared" si="484"/>
        <v/>
      </c>
      <c r="P1409" s="47"/>
      <c r="Q1409" s="48" t="str">
        <f>IFERROR(VLOOKUP(E1409,Funcionários!$C$8:$E$207,3,FALSE),"")</f>
        <v/>
      </c>
      <c r="R1409" s="47"/>
      <c r="S1409" s="49" t="str">
        <f t="shared" si="485"/>
        <v/>
      </c>
      <c r="T1409" s="49">
        <v>1.4030000000000001E-2</v>
      </c>
      <c r="U1409" s="48" t="str">
        <f>IF(Funcionários!C1410=0,"",Funcionários!C1410)</f>
        <v/>
      </c>
      <c r="V1409" s="50">
        <f>IF(U1409="",0,IF(COUNTIFS($E$7:$E$3006,U1409,$I$7:$I$3006,'RC'!$E$6)=0,0,COUNTIFS($M$7:$M$3006,"Concluída no prazo",$E$7:$E$3006,U1409,$I$7:$I$3006,'RC'!$E$6)/COUNTIFS($E$7:$E$3006,U1409,$I$7:$I$3006,'RC'!$E$6)))</f>
        <v>0</v>
      </c>
      <c r="W1409" s="49">
        <f>SUMIFS($J$7:$J$3006,$E$7:$E$3006,U1409,$I$7:$I$3006,'RC'!$E$6)+SUMIFS($L$7:$L$3006,$E$7:$E$3006,U1409,$I$7:$I$3006,'RC'!$E$6)</f>
        <v>0</v>
      </c>
      <c r="X1409" s="48">
        <f>COUNTIFS($E$7:$E$3006,U1409,$I$7:$I$3006,'RC'!$E$6)</f>
        <v>0</v>
      </c>
      <c r="Y1409" s="48"/>
      <c r="Z1409" s="51" t="str">
        <f>IF(AQ1409='RC'!$E$6,AC1409*1000+AD1409,"")</f>
        <v/>
      </c>
      <c r="AA1409" s="51" t="str">
        <f>IF(AB1409="","",IF(AQ1409='RC'!$E$6,AC1409*1000-AD1409,""))</f>
        <v/>
      </c>
      <c r="AB1409" s="48" t="str">
        <f>IFERROR(VLOOKUP(E1409,Funcionários!$C$8:$E$207,3,FALSE),"")</f>
        <v/>
      </c>
      <c r="AC1409" s="50" t="str">
        <f>IF(AB1409="","",IF(COUNTIFS($AB$7:$AB$3006,AB1409,$AQ$7:$AQ$3006,'RC'!$E$6)=0,"",COUNTIFS($M$7:$M$3006,"Concluída no prazo",$AB$7:$AB$3006,AB1409,$AQ$7:$AQ$3006,'RC'!$E$6)/COUNTIFS($AB$7:$AB$3006,AB1409,$AQ$7:$AQ$3006,'RC'!$E$6)))</f>
        <v/>
      </c>
      <c r="AD1409" s="48">
        <f>SUMIF($AQ$7:$AQ$3006,'RC'!$E$6,$J$7:$J$3006)+SUMIF($AQ$7:$AQ$3006,'RC'!$E$6,$L$7:$L$3006)</f>
        <v>21</v>
      </c>
      <c r="AF1409" s="48">
        <v>3.5979999999995703E-2</v>
      </c>
      <c r="AG1409" s="48">
        <f>IF(OR(AQ1409="",AQ1409&lt;&gt;'RC'!$E$6,AB1409&lt;&gt;'RC'!$D$21),0,1)</f>
        <v>0</v>
      </c>
      <c r="AH1409" s="48">
        <f t="shared" si="482"/>
        <v>3.5979999999995703E-2</v>
      </c>
      <c r="AI1409" s="48" t="str">
        <f t="shared" si="464"/>
        <v/>
      </c>
      <c r="AJ1409" s="48" t="str">
        <f t="shared" si="465"/>
        <v/>
      </c>
      <c r="AK1409" s="52" t="str">
        <f t="shared" si="466"/>
        <v/>
      </c>
      <c r="AL1409" s="52" t="str">
        <f t="shared" si="467"/>
        <v/>
      </c>
      <c r="AM1409" s="48" t="str">
        <f t="shared" si="468"/>
        <v/>
      </c>
      <c r="AN1409" s="48" t="str">
        <f t="shared" si="469"/>
        <v/>
      </c>
      <c r="AP1409" s="18" t="str">
        <f t="shared" si="470"/>
        <v/>
      </c>
      <c r="AQ1409" s="18" t="str">
        <f t="shared" si="471"/>
        <v/>
      </c>
      <c r="AR1409" s="18">
        <v>3.5979999999999998E-2</v>
      </c>
      <c r="AS1409" s="18">
        <f>IF(AF!$D$27="Todos",1,IF(M1409=AF!$D$27,1,0))</f>
        <v>1</v>
      </c>
      <c r="AT1409" s="53">
        <f>IF(AND(E1409=AF!$D$6,OR(LT!M1409=AF!$D$27,AF!$D$27="Todos"),OR(AP1409=AF!$E$8,AQ1409=AF!$E$8)),AR1409+AS1409,0)</f>
        <v>0</v>
      </c>
      <c r="AU1409" s="18" t="str">
        <f t="shared" si="472"/>
        <v/>
      </c>
      <c r="AV1409" s="54" t="str">
        <f t="shared" si="473"/>
        <v/>
      </c>
      <c r="AW1409" s="54" t="str">
        <f t="shared" si="474"/>
        <v/>
      </c>
      <c r="AX1409" s="18" t="str">
        <f t="shared" si="475"/>
        <v/>
      </c>
      <c r="AY1409" s="18" t="str">
        <f t="shared" si="476"/>
        <v/>
      </c>
      <c r="BA1409" s="18">
        <f>IF($E1409=AF!$D$6,IF($M1409="Concluída no prazo",2,IF($M1409="Concluída com atraso",1,0)),0)</f>
        <v>0</v>
      </c>
      <c r="BB1409" s="18">
        <f>IF($E1409=AF!$D$6,IF($M1409="Atrasada",2,IF($M1409="Concluída com atraso",1,0)),0)</f>
        <v>0</v>
      </c>
      <c r="BC1409" s="18">
        <v>1.4030000000000001E-2</v>
      </c>
      <c r="BD1409" s="18">
        <f t="shared" si="483"/>
        <v>1.4030000000000001E-2</v>
      </c>
      <c r="BE1409" s="18">
        <f t="shared" si="483"/>
        <v>1.4030000000000001E-2</v>
      </c>
      <c r="BF1409" s="18" t="str">
        <f t="shared" si="477"/>
        <v/>
      </c>
      <c r="BN1409" s="18" t="str">
        <f t="shared" si="478"/>
        <v>s</v>
      </c>
    </row>
    <row r="1410" spans="3:66" ht="50.1" customHeight="1" thickTop="1" thickBot="1" x14ac:dyDescent="0.3">
      <c r="C1410" s="46"/>
      <c r="D1410" s="46"/>
      <c r="E1410" s="46"/>
      <c r="F1410" s="122"/>
      <c r="G1410" s="122"/>
      <c r="H1410" s="78" t="str">
        <f t="shared" si="479"/>
        <v/>
      </c>
      <c r="I1410" s="78" t="str">
        <f t="shared" si="480"/>
        <v/>
      </c>
      <c r="J1410" s="16"/>
      <c r="K1410" s="46" t="str">
        <f t="shared" si="481"/>
        <v/>
      </c>
      <c r="L1410" s="16"/>
      <c r="M1410" s="16"/>
      <c r="N1410" s="46"/>
      <c r="O1410" s="47" t="str">
        <f t="shared" si="484"/>
        <v/>
      </c>
      <c r="P1410" s="47"/>
      <c r="Q1410" s="48" t="str">
        <f>IFERROR(VLOOKUP(E1410,Funcionários!$C$8:$E$207,3,FALSE),"")</f>
        <v/>
      </c>
      <c r="R1410" s="47"/>
      <c r="S1410" s="49" t="str">
        <f t="shared" si="485"/>
        <v/>
      </c>
      <c r="T1410" s="49">
        <v>1.404E-2</v>
      </c>
      <c r="U1410" s="48" t="str">
        <f>IF(Funcionários!C1411=0,"",Funcionários!C1411)</f>
        <v/>
      </c>
      <c r="V1410" s="50">
        <f>IF(U1410="",0,IF(COUNTIFS($E$7:$E$3006,U1410,$I$7:$I$3006,'RC'!$E$6)=0,0,COUNTIFS($M$7:$M$3006,"Concluída no prazo",$E$7:$E$3006,U1410,$I$7:$I$3006,'RC'!$E$6)/COUNTIFS($E$7:$E$3006,U1410,$I$7:$I$3006,'RC'!$E$6)))</f>
        <v>0</v>
      </c>
      <c r="W1410" s="49">
        <f>SUMIFS($J$7:$J$3006,$E$7:$E$3006,U1410,$I$7:$I$3006,'RC'!$E$6)+SUMIFS($L$7:$L$3006,$E$7:$E$3006,U1410,$I$7:$I$3006,'RC'!$E$6)</f>
        <v>0</v>
      </c>
      <c r="X1410" s="48">
        <f>COUNTIFS($E$7:$E$3006,U1410,$I$7:$I$3006,'RC'!$E$6)</f>
        <v>0</v>
      </c>
      <c r="Y1410" s="48"/>
      <c r="Z1410" s="51" t="str">
        <f>IF(AQ1410='RC'!$E$6,AC1410*1000+AD1410,"")</f>
        <v/>
      </c>
      <c r="AA1410" s="51" t="str">
        <f>IF(AB1410="","",IF(AQ1410='RC'!$E$6,AC1410*1000-AD1410,""))</f>
        <v/>
      </c>
      <c r="AB1410" s="48" t="str">
        <f>IFERROR(VLOOKUP(E1410,Funcionários!$C$8:$E$207,3,FALSE),"")</f>
        <v/>
      </c>
      <c r="AC1410" s="50" t="str">
        <f>IF(AB1410="","",IF(COUNTIFS($AB$7:$AB$3006,AB1410,$AQ$7:$AQ$3006,'RC'!$E$6)=0,"",COUNTIFS($M$7:$M$3006,"Concluída no prazo",$AB$7:$AB$3006,AB1410,$AQ$7:$AQ$3006,'RC'!$E$6)/COUNTIFS($AB$7:$AB$3006,AB1410,$AQ$7:$AQ$3006,'RC'!$E$6)))</f>
        <v/>
      </c>
      <c r="AD1410" s="48">
        <f>SUMIF($AQ$7:$AQ$3006,'RC'!$E$6,$J$7:$J$3006)+SUMIF($AQ$7:$AQ$3006,'RC'!$E$6,$L$7:$L$3006)</f>
        <v>21</v>
      </c>
      <c r="AF1410" s="48">
        <v>3.59699999999957E-2</v>
      </c>
      <c r="AG1410" s="48">
        <f>IF(OR(AQ1410="",AQ1410&lt;&gt;'RC'!$E$6,AB1410&lt;&gt;'RC'!$D$21),0,1)</f>
        <v>0</v>
      </c>
      <c r="AH1410" s="48">
        <f t="shared" si="482"/>
        <v>3.59699999999957E-2</v>
      </c>
      <c r="AI1410" s="48" t="str">
        <f t="shared" si="464"/>
        <v/>
      </c>
      <c r="AJ1410" s="48" t="str">
        <f t="shared" si="465"/>
        <v/>
      </c>
      <c r="AK1410" s="52" t="str">
        <f t="shared" si="466"/>
        <v/>
      </c>
      <c r="AL1410" s="52" t="str">
        <f t="shared" si="467"/>
        <v/>
      </c>
      <c r="AM1410" s="48" t="str">
        <f t="shared" si="468"/>
        <v/>
      </c>
      <c r="AN1410" s="48" t="str">
        <f t="shared" si="469"/>
        <v/>
      </c>
      <c r="AP1410" s="18" t="str">
        <f t="shared" si="470"/>
        <v/>
      </c>
      <c r="AQ1410" s="18" t="str">
        <f t="shared" si="471"/>
        <v/>
      </c>
      <c r="AR1410" s="18">
        <v>3.5970000000000002E-2</v>
      </c>
      <c r="AS1410" s="18">
        <f>IF(AF!$D$27="Todos",1,IF(M1410=AF!$D$27,1,0))</f>
        <v>1</v>
      </c>
      <c r="AT1410" s="53">
        <f>IF(AND(E1410=AF!$D$6,OR(LT!M1410=AF!$D$27,AF!$D$27="Todos"),OR(AP1410=AF!$E$8,AQ1410=AF!$E$8)),AR1410+AS1410,0)</f>
        <v>0</v>
      </c>
      <c r="AU1410" s="18" t="str">
        <f t="shared" si="472"/>
        <v/>
      </c>
      <c r="AV1410" s="54" t="str">
        <f t="shared" si="473"/>
        <v/>
      </c>
      <c r="AW1410" s="54" t="str">
        <f t="shared" si="474"/>
        <v/>
      </c>
      <c r="AX1410" s="18" t="str">
        <f t="shared" si="475"/>
        <v/>
      </c>
      <c r="AY1410" s="18" t="str">
        <f t="shared" si="476"/>
        <v/>
      </c>
      <c r="BA1410" s="18">
        <f>IF($E1410=AF!$D$6,IF($M1410="Concluída no prazo",2,IF($M1410="Concluída com atraso",1,0)),0)</f>
        <v>0</v>
      </c>
      <c r="BB1410" s="18">
        <f>IF($E1410=AF!$D$6,IF($M1410="Atrasada",2,IF($M1410="Concluída com atraso",1,0)),0)</f>
        <v>0</v>
      </c>
      <c r="BC1410" s="18">
        <v>1.404E-2</v>
      </c>
      <c r="BD1410" s="18">
        <f t="shared" si="483"/>
        <v>1.404E-2</v>
      </c>
      <c r="BE1410" s="18">
        <f t="shared" si="483"/>
        <v>1.404E-2</v>
      </c>
      <c r="BF1410" s="18" t="str">
        <f t="shared" si="477"/>
        <v/>
      </c>
      <c r="BN1410" s="18" t="str">
        <f t="shared" si="478"/>
        <v>s</v>
      </c>
    </row>
    <row r="1411" spans="3:66" ht="50.1" customHeight="1" thickTop="1" thickBot="1" x14ac:dyDescent="0.3">
      <c r="C1411" s="46"/>
      <c r="D1411" s="46"/>
      <c r="E1411" s="46"/>
      <c r="F1411" s="122"/>
      <c r="G1411" s="122"/>
      <c r="H1411" s="78" t="str">
        <f t="shared" si="479"/>
        <v/>
      </c>
      <c r="I1411" s="78" t="str">
        <f t="shared" si="480"/>
        <v/>
      </c>
      <c r="J1411" s="16"/>
      <c r="K1411" s="46" t="str">
        <f t="shared" si="481"/>
        <v/>
      </c>
      <c r="L1411" s="16"/>
      <c r="M1411" s="16"/>
      <c r="N1411" s="46"/>
      <c r="O1411" s="47" t="str">
        <f t="shared" si="484"/>
        <v/>
      </c>
      <c r="P1411" s="47"/>
      <c r="Q1411" s="48" t="str">
        <f>IFERROR(VLOOKUP(E1411,Funcionários!$C$8:$E$207,3,FALSE),"")</f>
        <v/>
      </c>
      <c r="R1411" s="47"/>
      <c r="S1411" s="49" t="str">
        <f t="shared" si="485"/>
        <v/>
      </c>
      <c r="T1411" s="49">
        <v>1.405E-2</v>
      </c>
      <c r="U1411" s="48" t="str">
        <f>IF(Funcionários!C1412=0,"",Funcionários!C1412)</f>
        <v/>
      </c>
      <c r="V1411" s="50">
        <f>IF(U1411="",0,IF(COUNTIFS($E$7:$E$3006,U1411,$I$7:$I$3006,'RC'!$E$6)=0,0,COUNTIFS($M$7:$M$3006,"Concluída no prazo",$E$7:$E$3006,U1411,$I$7:$I$3006,'RC'!$E$6)/COUNTIFS($E$7:$E$3006,U1411,$I$7:$I$3006,'RC'!$E$6)))</f>
        <v>0</v>
      </c>
      <c r="W1411" s="49">
        <f>SUMIFS($J$7:$J$3006,$E$7:$E$3006,U1411,$I$7:$I$3006,'RC'!$E$6)+SUMIFS($L$7:$L$3006,$E$7:$E$3006,U1411,$I$7:$I$3006,'RC'!$E$6)</f>
        <v>0</v>
      </c>
      <c r="X1411" s="48">
        <f>COUNTIFS($E$7:$E$3006,U1411,$I$7:$I$3006,'RC'!$E$6)</f>
        <v>0</v>
      </c>
      <c r="Y1411" s="48"/>
      <c r="Z1411" s="51" t="str">
        <f>IF(AQ1411='RC'!$E$6,AC1411*1000+AD1411,"")</f>
        <v/>
      </c>
      <c r="AA1411" s="51" t="str">
        <f>IF(AB1411="","",IF(AQ1411='RC'!$E$6,AC1411*1000-AD1411,""))</f>
        <v/>
      </c>
      <c r="AB1411" s="48" t="str">
        <f>IFERROR(VLOOKUP(E1411,Funcionários!$C$8:$E$207,3,FALSE),"")</f>
        <v/>
      </c>
      <c r="AC1411" s="50" t="str">
        <f>IF(AB1411="","",IF(COUNTIFS($AB$7:$AB$3006,AB1411,$AQ$7:$AQ$3006,'RC'!$E$6)=0,"",COUNTIFS($M$7:$M$3006,"Concluída no prazo",$AB$7:$AB$3006,AB1411,$AQ$7:$AQ$3006,'RC'!$E$6)/COUNTIFS($AB$7:$AB$3006,AB1411,$AQ$7:$AQ$3006,'RC'!$E$6)))</f>
        <v/>
      </c>
      <c r="AD1411" s="48">
        <f>SUMIF($AQ$7:$AQ$3006,'RC'!$E$6,$J$7:$J$3006)+SUMIF($AQ$7:$AQ$3006,'RC'!$E$6,$L$7:$L$3006)</f>
        <v>21</v>
      </c>
      <c r="AF1411" s="48">
        <v>3.5959999999995697E-2</v>
      </c>
      <c r="AG1411" s="48">
        <f>IF(OR(AQ1411="",AQ1411&lt;&gt;'RC'!$E$6,AB1411&lt;&gt;'RC'!$D$21),0,1)</f>
        <v>0</v>
      </c>
      <c r="AH1411" s="48">
        <f t="shared" si="482"/>
        <v>3.5959999999995697E-2</v>
      </c>
      <c r="AI1411" s="48" t="str">
        <f t="shared" si="464"/>
        <v/>
      </c>
      <c r="AJ1411" s="48" t="str">
        <f t="shared" si="465"/>
        <v/>
      </c>
      <c r="AK1411" s="52" t="str">
        <f t="shared" si="466"/>
        <v/>
      </c>
      <c r="AL1411" s="52" t="str">
        <f t="shared" si="467"/>
        <v/>
      </c>
      <c r="AM1411" s="48" t="str">
        <f t="shared" si="468"/>
        <v/>
      </c>
      <c r="AN1411" s="48" t="str">
        <f t="shared" si="469"/>
        <v/>
      </c>
      <c r="AP1411" s="18" t="str">
        <f t="shared" si="470"/>
        <v/>
      </c>
      <c r="AQ1411" s="18" t="str">
        <f t="shared" si="471"/>
        <v/>
      </c>
      <c r="AR1411" s="18">
        <v>3.5959999999999999E-2</v>
      </c>
      <c r="AS1411" s="18">
        <f>IF(AF!$D$27="Todos",1,IF(M1411=AF!$D$27,1,0))</f>
        <v>1</v>
      </c>
      <c r="AT1411" s="53">
        <f>IF(AND(E1411=AF!$D$6,OR(LT!M1411=AF!$D$27,AF!$D$27="Todos"),OR(AP1411=AF!$E$8,AQ1411=AF!$E$8)),AR1411+AS1411,0)</f>
        <v>0</v>
      </c>
      <c r="AU1411" s="18" t="str">
        <f t="shared" si="472"/>
        <v/>
      </c>
      <c r="AV1411" s="54" t="str">
        <f t="shared" si="473"/>
        <v/>
      </c>
      <c r="AW1411" s="54" t="str">
        <f t="shared" si="474"/>
        <v/>
      </c>
      <c r="AX1411" s="18" t="str">
        <f t="shared" si="475"/>
        <v/>
      </c>
      <c r="AY1411" s="18" t="str">
        <f t="shared" si="476"/>
        <v/>
      </c>
      <c r="BA1411" s="18">
        <f>IF($E1411=AF!$D$6,IF($M1411="Concluída no prazo",2,IF($M1411="Concluída com atraso",1,0)),0)</f>
        <v>0</v>
      </c>
      <c r="BB1411" s="18">
        <f>IF($E1411=AF!$D$6,IF($M1411="Atrasada",2,IF($M1411="Concluída com atraso",1,0)),0)</f>
        <v>0</v>
      </c>
      <c r="BC1411" s="18">
        <v>1.405E-2</v>
      </c>
      <c r="BD1411" s="18">
        <f t="shared" si="483"/>
        <v>1.405E-2</v>
      </c>
      <c r="BE1411" s="18">
        <f t="shared" si="483"/>
        <v>1.405E-2</v>
      </c>
      <c r="BF1411" s="18" t="str">
        <f t="shared" si="477"/>
        <v/>
      </c>
      <c r="BN1411" s="18" t="str">
        <f t="shared" si="478"/>
        <v>s</v>
      </c>
    </row>
    <row r="1412" spans="3:66" ht="50.1" customHeight="1" thickTop="1" thickBot="1" x14ac:dyDescent="0.3">
      <c r="C1412" s="46"/>
      <c r="D1412" s="46"/>
      <c r="E1412" s="46"/>
      <c r="F1412" s="122"/>
      <c r="G1412" s="122"/>
      <c r="H1412" s="78" t="str">
        <f t="shared" si="479"/>
        <v/>
      </c>
      <c r="I1412" s="78" t="str">
        <f t="shared" si="480"/>
        <v/>
      </c>
      <c r="J1412" s="16"/>
      <c r="K1412" s="46" t="str">
        <f t="shared" si="481"/>
        <v/>
      </c>
      <c r="L1412" s="16"/>
      <c r="M1412" s="16"/>
      <c r="N1412" s="46"/>
      <c r="O1412" s="47" t="str">
        <f t="shared" si="484"/>
        <v/>
      </c>
      <c r="P1412" s="47"/>
      <c r="Q1412" s="48" t="str">
        <f>IFERROR(VLOOKUP(E1412,Funcionários!$C$8:$E$207,3,FALSE),"")</f>
        <v/>
      </c>
      <c r="R1412" s="47"/>
      <c r="S1412" s="49" t="str">
        <f t="shared" si="485"/>
        <v/>
      </c>
      <c r="T1412" s="49">
        <v>1.406E-2</v>
      </c>
      <c r="U1412" s="48" t="str">
        <f>IF(Funcionários!C1413=0,"",Funcionários!C1413)</f>
        <v/>
      </c>
      <c r="V1412" s="50">
        <f>IF(U1412="",0,IF(COUNTIFS($E$7:$E$3006,U1412,$I$7:$I$3006,'RC'!$E$6)=0,0,COUNTIFS($M$7:$M$3006,"Concluída no prazo",$E$7:$E$3006,U1412,$I$7:$I$3006,'RC'!$E$6)/COUNTIFS($E$7:$E$3006,U1412,$I$7:$I$3006,'RC'!$E$6)))</f>
        <v>0</v>
      </c>
      <c r="W1412" s="49">
        <f>SUMIFS($J$7:$J$3006,$E$7:$E$3006,U1412,$I$7:$I$3006,'RC'!$E$6)+SUMIFS($L$7:$L$3006,$E$7:$E$3006,U1412,$I$7:$I$3006,'RC'!$E$6)</f>
        <v>0</v>
      </c>
      <c r="X1412" s="48">
        <f>COUNTIFS($E$7:$E$3006,U1412,$I$7:$I$3006,'RC'!$E$6)</f>
        <v>0</v>
      </c>
      <c r="Y1412" s="48"/>
      <c r="Z1412" s="51" t="str">
        <f>IF(AQ1412='RC'!$E$6,AC1412*1000+AD1412,"")</f>
        <v/>
      </c>
      <c r="AA1412" s="51" t="str">
        <f>IF(AB1412="","",IF(AQ1412='RC'!$E$6,AC1412*1000-AD1412,""))</f>
        <v/>
      </c>
      <c r="AB1412" s="48" t="str">
        <f>IFERROR(VLOOKUP(E1412,Funcionários!$C$8:$E$207,3,FALSE),"")</f>
        <v/>
      </c>
      <c r="AC1412" s="50" t="str">
        <f>IF(AB1412="","",IF(COUNTIFS($AB$7:$AB$3006,AB1412,$AQ$7:$AQ$3006,'RC'!$E$6)=0,"",COUNTIFS($M$7:$M$3006,"Concluída no prazo",$AB$7:$AB$3006,AB1412,$AQ$7:$AQ$3006,'RC'!$E$6)/COUNTIFS($AB$7:$AB$3006,AB1412,$AQ$7:$AQ$3006,'RC'!$E$6)))</f>
        <v/>
      </c>
      <c r="AD1412" s="48">
        <f>SUMIF($AQ$7:$AQ$3006,'RC'!$E$6,$J$7:$J$3006)+SUMIF($AQ$7:$AQ$3006,'RC'!$E$6,$L$7:$L$3006)</f>
        <v>21</v>
      </c>
      <c r="AF1412" s="48">
        <v>3.5949999999995701E-2</v>
      </c>
      <c r="AG1412" s="48">
        <f>IF(OR(AQ1412="",AQ1412&lt;&gt;'RC'!$E$6,AB1412&lt;&gt;'RC'!$D$21),0,1)</f>
        <v>0</v>
      </c>
      <c r="AH1412" s="48">
        <f t="shared" si="482"/>
        <v>3.5949999999995701E-2</v>
      </c>
      <c r="AI1412" s="48" t="str">
        <f t="shared" si="464"/>
        <v/>
      </c>
      <c r="AJ1412" s="48" t="str">
        <f t="shared" si="465"/>
        <v/>
      </c>
      <c r="AK1412" s="52" t="str">
        <f t="shared" si="466"/>
        <v/>
      </c>
      <c r="AL1412" s="52" t="str">
        <f t="shared" si="467"/>
        <v/>
      </c>
      <c r="AM1412" s="48" t="str">
        <f t="shared" si="468"/>
        <v/>
      </c>
      <c r="AN1412" s="48" t="str">
        <f t="shared" si="469"/>
        <v/>
      </c>
      <c r="AP1412" s="18" t="str">
        <f t="shared" si="470"/>
        <v/>
      </c>
      <c r="AQ1412" s="18" t="str">
        <f t="shared" si="471"/>
        <v/>
      </c>
      <c r="AR1412" s="18">
        <v>3.5950000000000003E-2</v>
      </c>
      <c r="AS1412" s="18">
        <f>IF(AF!$D$27="Todos",1,IF(M1412=AF!$D$27,1,0))</f>
        <v>1</v>
      </c>
      <c r="AT1412" s="53">
        <f>IF(AND(E1412=AF!$D$6,OR(LT!M1412=AF!$D$27,AF!$D$27="Todos"),OR(AP1412=AF!$E$8,AQ1412=AF!$E$8)),AR1412+AS1412,0)</f>
        <v>0</v>
      </c>
      <c r="AU1412" s="18" t="str">
        <f t="shared" si="472"/>
        <v/>
      </c>
      <c r="AV1412" s="54" t="str">
        <f t="shared" si="473"/>
        <v/>
      </c>
      <c r="AW1412" s="54" t="str">
        <f t="shared" si="474"/>
        <v/>
      </c>
      <c r="AX1412" s="18" t="str">
        <f t="shared" si="475"/>
        <v/>
      </c>
      <c r="AY1412" s="18" t="str">
        <f t="shared" si="476"/>
        <v/>
      </c>
      <c r="BA1412" s="18">
        <f>IF($E1412=AF!$D$6,IF($M1412="Concluída no prazo",2,IF($M1412="Concluída com atraso",1,0)),0)</f>
        <v>0</v>
      </c>
      <c r="BB1412" s="18">
        <f>IF($E1412=AF!$D$6,IF($M1412="Atrasada",2,IF($M1412="Concluída com atraso",1,0)),0)</f>
        <v>0</v>
      </c>
      <c r="BC1412" s="18">
        <v>1.406E-2</v>
      </c>
      <c r="BD1412" s="18">
        <f t="shared" si="483"/>
        <v>1.406E-2</v>
      </c>
      <c r="BE1412" s="18">
        <f t="shared" si="483"/>
        <v>1.406E-2</v>
      </c>
      <c r="BF1412" s="18" t="str">
        <f t="shared" si="477"/>
        <v/>
      </c>
      <c r="BN1412" s="18" t="str">
        <f t="shared" si="478"/>
        <v>s</v>
      </c>
    </row>
    <row r="1413" spans="3:66" ht="50.1" customHeight="1" thickTop="1" thickBot="1" x14ac:dyDescent="0.3">
      <c r="C1413" s="46"/>
      <c r="D1413" s="46"/>
      <c r="E1413" s="46"/>
      <c r="F1413" s="122"/>
      <c r="G1413" s="122"/>
      <c r="H1413" s="78" t="str">
        <f t="shared" si="479"/>
        <v/>
      </c>
      <c r="I1413" s="78" t="str">
        <f t="shared" si="480"/>
        <v/>
      </c>
      <c r="J1413" s="16"/>
      <c r="K1413" s="46" t="str">
        <f t="shared" si="481"/>
        <v/>
      </c>
      <c r="L1413" s="16"/>
      <c r="M1413" s="16"/>
      <c r="N1413" s="46"/>
      <c r="O1413" s="47" t="str">
        <f t="shared" si="484"/>
        <v/>
      </c>
      <c r="P1413" s="47"/>
      <c r="Q1413" s="48" t="str">
        <f>IFERROR(VLOOKUP(E1413,Funcionários!$C$8:$E$207,3,FALSE),"")</f>
        <v/>
      </c>
      <c r="R1413" s="47"/>
      <c r="S1413" s="49" t="str">
        <f t="shared" si="485"/>
        <v/>
      </c>
      <c r="T1413" s="49">
        <v>1.4069999999999999E-2</v>
      </c>
      <c r="U1413" s="48" t="str">
        <f>IF(Funcionários!C1414=0,"",Funcionários!C1414)</f>
        <v/>
      </c>
      <c r="V1413" s="50">
        <f>IF(U1413="",0,IF(COUNTIFS($E$7:$E$3006,U1413,$I$7:$I$3006,'RC'!$E$6)=0,0,COUNTIFS($M$7:$M$3006,"Concluída no prazo",$E$7:$E$3006,U1413,$I$7:$I$3006,'RC'!$E$6)/COUNTIFS($E$7:$E$3006,U1413,$I$7:$I$3006,'RC'!$E$6)))</f>
        <v>0</v>
      </c>
      <c r="W1413" s="49">
        <f>SUMIFS($J$7:$J$3006,$E$7:$E$3006,U1413,$I$7:$I$3006,'RC'!$E$6)+SUMIFS($L$7:$L$3006,$E$7:$E$3006,U1413,$I$7:$I$3006,'RC'!$E$6)</f>
        <v>0</v>
      </c>
      <c r="X1413" s="48">
        <f>COUNTIFS($E$7:$E$3006,U1413,$I$7:$I$3006,'RC'!$E$6)</f>
        <v>0</v>
      </c>
      <c r="Y1413" s="48"/>
      <c r="Z1413" s="51" t="str">
        <f>IF(AQ1413='RC'!$E$6,AC1413*1000+AD1413,"")</f>
        <v/>
      </c>
      <c r="AA1413" s="51" t="str">
        <f>IF(AB1413="","",IF(AQ1413='RC'!$E$6,AC1413*1000-AD1413,""))</f>
        <v/>
      </c>
      <c r="AB1413" s="48" t="str">
        <f>IFERROR(VLOOKUP(E1413,Funcionários!$C$8:$E$207,3,FALSE),"")</f>
        <v/>
      </c>
      <c r="AC1413" s="50" t="str">
        <f>IF(AB1413="","",IF(COUNTIFS($AB$7:$AB$3006,AB1413,$AQ$7:$AQ$3006,'RC'!$E$6)=0,"",COUNTIFS($M$7:$M$3006,"Concluída no prazo",$AB$7:$AB$3006,AB1413,$AQ$7:$AQ$3006,'RC'!$E$6)/COUNTIFS($AB$7:$AB$3006,AB1413,$AQ$7:$AQ$3006,'RC'!$E$6)))</f>
        <v/>
      </c>
      <c r="AD1413" s="48">
        <f>SUMIF($AQ$7:$AQ$3006,'RC'!$E$6,$J$7:$J$3006)+SUMIF($AQ$7:$AQ$3006,'RC'!$E$6,$L$7:$L$3006)</f>
        <v>21</v>
      </c>
      <c r="AF1413" s="48">
        <v>3.5939999999995698E-2</v>
      </c>
      <c r="AG1413" s="48">
        <f>IF(OR(AQ1413="",AQ1413&lt;&gt;'RC'!$E$6,AB1413&lt;&gt;'RC'!$D$21),0,1)</f>
        <v>0</v>
      </c>
      <c r="AH1413" s="48">
        <f t="shared" si="482"/>
        <v>3.5939999999995698E-2</v>
      </c>
      <c r="AI1413" s="48" t="str">
        <f t="shared" si="464"/>
        <v/>
      </c>
      <c r="AJ1413" s="48" t="str">
        <f t="shared" si="465"/>
        <v/>
      </c>
      <c r="AK1413" s="52" t="str">
        <f t="shared" si="466"/>
        <v/>
      </c>
      <c r="AL1413" s="52" t="str">
        <f t="shared" si="467"/>
        <v/>
      </c>
      <c r="AM1413" s="48" t="str">
        <f t="shared" si="468"/>
        <v/>
      </c>
      <c r="AN1413" s="48" t="str">
        <f t="shared" si="469"/>
        <v/>
      </c>
      <c r="AP1413" s="18" t="str">
        <f t="shared" si="470"/>
        <v/>
      </c>
      <c r="AQ1413" s="18" t="str">
        <f t="shared" si="471"/>
        <v/>
      </c>
      <c r="AR1413" s="18">
        <v>3.594E-2</v>
      </c>
      <c r="AS1413" s="18">
        <f>IF(AF!$D$27="Todos",1,IF(M1413=AF!$D$27,1,0))</f>
        <v>1</v>
      </c>
      <c r="AT1413" s="53">
        <f>IF(AND(E1413=AF!$D$6,OR(LT!M1413=AF!$D$27,AF!$D$27="Todos"),OR(AP1413=AF!$E$8,AQ1413=AF!$E$8)),AR1413+AS1413,0)</f>
        <v>0</v>
      </c>
      <c r="AU1413" s="18" t="str">
        <f t="shared" si="472"/>
        <v/>
      </c>
      <c r="AV1413" s="54" t="str">
        <f t="shared" si="473"/>
        <v/>
      </c>
      <c r="AW1413" s="54" t="str">
        <f t="shared" si="474"/>
        <v/>
      </c>
      <c r="AX1413" s="18" t="str">
        <f t="shared" si="475"/>
        <v/>
      </c>
      <c r="AY1413" s="18" t="str">
        <f t="shared" si="476"/>
        <v/>
      </c>
      <c r="BA1413" s="18">
        <f>IF($E1413=AF!$D$6,IF($M1413="Concluída no prazo",2,IF($M1413="Concluída com atraso",1,0)),0)</f>
        <v>0</v>
      </c>
      <c r="BB1413" s="18">
        <f>IF($E1413=AF!$D$6,IF($M1413="Atrasada",2,IF($M1413="Concluída com atraso",1,0)),0)</f>
        <v>0</v>
      </c>
      <c r="BC1413" s="18">
        <v>1.4069999999999999E-2</v>
      </c>
      <c r="BD1413" s="18">
        <f t="shared" si="483"/>
        <v>1.4069999999999999E-2</v>
      </c>
      <c r="BE1413" s="18">
        <f t="shared" si="483"/>
        <v>1.4069999999999999E-2</v>
      </c>
      <c r="BF1413" s="18" t="str">
        <f t="shared" si="477"/>
        <v/>
      </c>
      <c r="BN1413" s="18" t="str">
        <f t="shared" si="478"/>
        <v>s</v>
      </c>
    </row>
    <row r="1414" spans="3:66" ht="50.1" customHeight="1" thickTop="1" thickBot="1" x14ac:dyDescent="0.3">
      <c r="C1414" s="46"/>
      <c r="D1414" s="46"/>
      <c r="E1414" s="46"/>
      <c r="F1414" s="122"/>
      <c r="G1414" s="122"/>
      <c r="H1414" s="78" t="str">
        <f t="shared" si="479"/>
        <v/>
      </c>
      <c r="I1414" s="78" t="str">
        <f t="shared" si="480"/>
        <v/>
      </c>
      <c r="J1414" s="16"/>
      <c r="K1414" s="46" t="str">
        <f t="shared" si="481"/>
        <v/>
      </c>
      <c r="L1414" s="16"/>
      <c r="M1414" s="16"/>
      <c r="N1414" s="46"/>
      <c r="O1414" s="47" t="str">
        <f t="shared" si="484"/>
        <v/>
      </c>
      <c r="P1414" s="47"/>
      <c r="Q1414" s="48" t="str">
        <f>IFERROR(VLOOKUP(E1414,Funcionários!$C$8:$E$207,3,FALSE),"")</f>
        <v/>
      </c>
      <c r="R1414" s="47"/>
      <c r="S1414" s="49" t="str">
        <f t="shared" si="485"/>
        <v/>
      </c>
      <c r="T1414" s="49">
        <v>1.4080000000000001E-2</v>
      </c>
      <c r="U1414" s="48" t="str">
        <f>IF(Funcionários!C1415=0,"",Funcionários!C1415)</f>
        <v/>
      </c>
      <c r="V1414" s="50">
        <f>IF(U1414="",0,IF(COUNTIFS($E$7:$E$3006,U1414,$I$7:$I$3006,'RC'!$E$6)=0,0,COUNTIFS($M$7:$M$3006,"Concluída no prazo",$E$7:$E$3006,U1414,$I$7:$I$3006,'RC'!$E$6)/COUNTIFS($E$7:$E$3006,U1414,$I$7:$I$3006,'RC'!$E$6)))</f>
        <v>0</v>
      </c>
      <c r="W1414" s="49">
        <f>SUMIFS($J$7:$J$3006,$E$7:$E$3006,U1414,$I$7:$I$3006,'RC'!$E$6)+SUMIFS($L$7:$L$3006,$E$7:$E$3006,U1414,$I$7:$I$3006,'RC'!$E$6)</f>
        <v>0</v>
      </c>
      <c r="X1414" s="48">
        <f>COUNTIFS($E$7:$E$3006,U1414,$I$7:$I$3006,'RC'!$E$6)</f>
        <v>0</v>
      </c>
      <c r="Y1414" s="48"/>
      <c r="Z1414" s="51" t="str">
        <f>IF(AQ1414='RC'!$E$6,AC1414*1000+AD1414,"")</f>
        <v/>
      </c>
      <c r="AA1414" s="51" t="str">
        <f>IF(AB1414="","",IF(AQ1414='RC'!$E$6,AC1414*1000-AD1414,""))</f>
        <v/>
      </c>
      <c r="AB1414" s="48" t="str">
        <f>IFERROR(VLOOKUP(E1414,Funcionários!$C$8:$E$207,3,FALSE),"")</f>
        <v/>
      </c>
      <c r="AC1414" s="50" t="str">
        <f>IF(AB1414="","",IF(COUNTIFS($AB$7:$AB$3006,AB1414,$AQ$7:$AQ$3006,'RC'!$E$6)=0,"",COUNTIFS($M$7:$M$3006,"Concluída no prazo",$AB$7:$AB$3006,AB1414,$AQ$7:$AQ$3006,'RC'!$E$6)/COUNTIFS($AB$7:$AB$3006,AB1414,$AQ$7:$AQ$3006,'RC'!$E$6)))</f>
        <v/>
      </c>
      <c r="AD1414" s="48">
        <f>SUMIF($AQ$7:$AQ$3006,'RC'!$E$6,$J$7:$J$3006)+SUMIF($AQ$7:$AQ$3006,'RC'!$E$6,$L$7:$L$3006)</f>
        <v>21</v>
      </c>
      <c r="AF1414" s="48">
        <v>3.5929999999995701E-2</v>
      </c>
      <c r="AG1414" s="48">
        <f>IF(OR(AQ1414="",AQ1414&lt;&gt;'RC'!$E$6,AB1414&lt;&gt;'RC'!$D$21),0,1)</f>
        <v>0</v>
      </c>
      <c r="AH1414" s="48">
        <f t="shared" si="482"/>
        <v>3.5929999999995701E-2</v>
      </c>
      <c r="AI1414" s="48" t="str">
        <f t="shared" si="464"/>
        <v/>
      </c>
      <c r="AJ1414" s="48" t="str">
        <f t="shared" si="465"/>
        <v/>
      </c>
      <c r="AK1414" s="52" t="str">
        <f t="shared" si="466"/>
        <v/>
      </c>
      <c r="AL1414" s="52" t="str">
        <f t="shared" si="467"/>
        <v/>
      </c>
      <c r="AM1414" s="48" t="str">
        <f t="shared" si="468"/>
        <v/>
      </c>
      <c r="AN1414" s="48" t="str">
        <f t="shared" si="469"/>
        <v/>
      </c>
      <c r="AP1414" s="18" t="str">
        <f t="shared" si="470"/>
        <v/>
      </c>
      <c r="AQ1414" s="18" t="str">
        <f t="shared" si="471"/>
        <v/>
      </c>
      <c r="AR1414" s="18">
        <v>3.5929999999999997E-2</v>
      </c>
      <c r="AS1414" s="18">
        <f>IF(AF!$D$27="Todos",1,IF(M1414=AF!$D$27,1,0))</f>
        <v>1</v>
      </c>
      <c r="AT1414" s="53">
        <f>IF(AND(E1414=AF!$D$6,OR(LT!M1414=AF!$D$27,AF!$D$27="Todos"),OR(AP1414=AF!$E$8,AQ1414=AF!$E$8)),AR1414+AS1414,0)</f>
        <v>0</v>
      </c>
      <c r="AU1414" s="18" t="str">
        <f t="shared" si="472"/>
        <v/>
      </c>
      <c r="AV1414" s="54" t="str">
        <f t="shared" si="473"/>
        <v/>
      </c>
      <c r="AW1414" s="54" t="str">
        <f t="shared" si="474"/>
        <v/>
      </c>
      <c r="AX1414" s="18" t="str">
        <f t="shared" si="475"/>
        <v/>
      </c>
      <c r="AY1414" s="18" t="str">
        <f t="shared" si="476"/>
        <v/>
      </c>
      <c r="BA1414" s="18">
        <f>IF($E1414=AF!$D$6,IF($M1414="Concluída no prazo",2,IF($M1414="Concluída com atraso",1,0)),0)</f>
        <v>0</v>
      </c>
      <c r="BB1414" s="18">
        <f>IF($E1414=AF!$D$6,IF($M1414="Atrasada",2,IF($M1414="Concluída com atraso",1,0)),0)</f>
        <v>0</v>
      </c>
      <c r="BC1414" s="18">
        <v>1.4080000000000001E-2</v>
      </c>
      <c r="BD1414" s="18">
        <f t="shared" si="483"/>
        <v>1.4080000000000001E-2</v>
      </c>
      <c r="BE1414" s="18">
        <f t="shared" si="483"/>
        <v>1.4080000000000001E-2</v>
      </c>
      <c r="BF1414" s="18" t="str">
        <f t="shared" si="477"/>
        <v/>
      </c>
      <c r="BN1414" s="18" t="str">
        <f t="shared" si="478"/>
        <v>s</v>
      </c>
    </row>
    <row r="1415" spans="3:66" ht="50.1" customHeight="1" thickTop="1" thickBot="1" x14ac:dyDescent="0.3">
      <c r="C1415" s="46"/>
      <c r="D1415" s="46"/>
      <c r="E1415" s="46"/>
      <c r="F1415" s="122"/>
      <c r="G1415" s="122"/>
      <c r="H1415" s="78" t="str">
        <f t="shared" si="479"/>
        <v/>
      </c>
      <c r="I1415" s="78" t="str">
        <f t="shared" si="480"/>
        <v/>
      </c>
      <c r="J1415" s="16"/>
      <c r="K1415" s="46" t="str">
        <f t="shared" si="481"/>
        <v/>
      </c>
      <c r="L1415" s="16"/>
      <c r="M1415" s="16"/>
      <c r="N1415" s="46"/>
      <c r="O1415" s="47" t="str">
        <f t="shared" si="484"/>
        <v/>
      </c>
      <c r="P1415" s="47"/>
      <c r="Q1415" s="48" t="str">
        <f>IFERROR(VLOOKUP(E1415,Funcionários!$C$8:$E$207,3,FALSE),"")</f>
        <v/>
      </c>
      <c r="R1415" s="47"/>
      <c r="S1415" s="49" t="str">
        <f t="shared" si="485"/>
        <v/>
      </c>
      <c r="T1415" s="49">
        <v>1.409E-2</v>
      </c>
      <c r="U1415" s="48" t="str">
        <f>IF(Funcionários!C1416=0,"",Funcionários!C1416)</f>
        <v/>
      </c>
      <c r="V1415" s="50">
        <f>IF(U1415="",0,IF(COUNTIFS($E$7:$E$3006,U1415,$I$7:$I$3006,'RC'!$E$6)=0,0,COUNTIFS($M$7:$M$3006,"Concluída no prazo",$E$7:$E$3006,U1415,$I$7:$I$3006,'RC'!$E$6)/COUNTIFS($E$7:$E$3006,U1415,$I$7:$I$3006,'RC'!$E$6)))</f>
        <v>0</v>
      </c>
      <c r="W1415" s="49">
        <f>SUMIFS($J$7:$J$3006,$E$7:$E$3006,U1415,$I$7:$I$3006,'RC'!$E$6)+SUMIFS($L$7:$L$3006,$E$7:$E$3006,U1415,$I$7:$I$3006,'RC'!$E$6)</f>
        <v>0</v>
      </c>
      <c r="X1415" s="48">
        <f>COUNTIFS($E$7:$E$3006,U1415,$I$7:$I$3006,'RC'!$E$6)</f>
        <v>0</v>
      </c>
      <c r="Y1415" s="48"/>
      <c r="Z1415" s="51" t="str">
        <f>IF(AQ1415='RC'!$E$6,AC1415*1000+AD1415,"")</f>
        <v/>
      </c>
      <c r="AA1415" s="51" t="str">
        <f>IF(AB1415="","",IF(AQ1415='RC'!$E$6,AC1415*1000-AD1415,""))</f>
        <v/>
      </c>
      <c r="AB1415" s="48" t="str">
        <f>IFERROR(VLOOKUP(E1415,Funcionários!$C$8:$E$207,3,FALSE),"")</f>
        <v/>
      </c>
      <c r="AC1415" s="50" t="str">
        <f>IF(AB1415="","",IF(COUNTIFS($AB$7:$AB$3006,AB1415,$AQ$7:$AQ$3006,'RC'!$E$6)=0,"",COUNTIFS($M$7:$M$3006,"Concluída no prazo",$AB$7:$AB$3006,AB1415,$AQ$7:$AQ$3006,'RC'!$E$6)/COUNTIFS($AB$7:$AB$3006,AB1415,$AQ$7:$AQ$3006,'RC'!$E$6)))</f>
        <v/>
      </c>
      <c r="AD1415" s="48">
        <f>SUMIF($AQ$7:$AQ$3006,'RC'!$E$6,$J$7:$J$3006)+SUMIF($AQ$7:$AQ$3006,'RC'!$E$6,$L$7:$L$3006)</f>
        <v>21</v>
      </c>
      <c r="AF1415" s="48">
        <v>3.5919999999995698E-2</v>
      </c>
      <c r="AG1415" s="48">
        <f>IF(OR(AQ1415="",AQ1415&lt;&gt;'RC'!$E$6,AB1415&lt;&gt;'RC'!$D$21),0,1)</f>
        <v>0</v>
      </c>
      <c r="AH1415" s="48">
        <f t="shared" si="482"/>
        <v>3.5919999999995698E-2</v>
      </c>
      <c r="AI1415" s="48" t="str">
        <f t="shared" ref="AI1415:AI1478" si="486">IF(AH1415&lt;1,"",E1415)</f>
        <v/>
      </c>
      <c r="AJ1415" s="48" t="str">
        <f t="shared" ref="AJ1415:AJ1478" si="487">IF($AI1415="","",C1415)</f>
        <v/>
      </c>
      <c r="AK1415" s="52" t="str">
        <f t="shared" ref="AK1415:AK1478" si="488">IF($AI1415="","",F1415)</f>
        <v/>
      </c>
      <c r="AL1415" s="52" t="str">
        <f t="shared" ref="AL1415:AL1478" si="489">IF($AI1415="","",G1415)</f>
        <v/>
      </c>
      <c r="AM1415" s="48" t="str">
        <f t="shared" ref="AM1415:AM1478" si="490">IF($AI1415="","",J1415+L1415)</f>
        <v/>
      </c>
      <c r="AN1415" s="48" t="str">
        <f t="shared" ref="AN1415:AN1478" si="491">IF($AI1415="","",M1415)</f>
        <v/>
      </c>
      <c r="AP1415" s="18" t="str">
        <f t="shared" ref="AP1415:AP1478" si="492">IF(F1415=0,"",MONTH(F1415))</f>
        <v/>
      </c>
      <c r="AQ1415" s="18" t="str">
        <f t="shared" ref="AQ1415:AQ1478" si="493">IF(G1415=0,"",MONTH(G1415))</f>
        <v/>
      </c>
      <c r="AR1415" s="18">
        <v>3.5920000000000001E-2</v>
      </c>
      <c r="AS1415" s="18">
        <f>IF(AF!$D$27="Todos",1,IF(M1415=AF!$D$27,1,0))</f>
        <v>1</v>
      </c>
      <c r="AT1415" s="53">
        <f>IF(AND(E1415=AF!$D$6,OR(LT!M1415=AF!$D$27,AF!$D$27="Todos"),OR(AP1415=AF!$E$8,AQ1415=AF!$E$8)),AR1415+AS1415,0)</f>
        <v>0</v>
      </c>
      <c r="AU1415" s="18" t="str">
        <f t="shared" ref="AU1415:AU1478" si="494">IF($AT1415=0,"",C1415)</f>
        <v/>
      </c>
      <c r="AV1415" s="54" t="str">
        <f t="shared" ref="AV1415:AV1478" si="495">IF($AT1415=0,"",F1415)</f>
        <v/>
      </c>
      <c r="AW1415" s="54" t="str">
        <f t="shared" ref="AW1415:AW1478" si="496">IF($AT1415=0,"",G1415)</f>
        <v/>
      </c>
      <c r="AX1415" s="18" t="str">
        <f t="shared" ref="AX1415:AX1478" si="497">IF($AT1415=0,"",J1415+L1415)</f>
        <v/>
      </c>
      <c r="AY1415" s="18" t="str">
        <f t="shared" ref="AY1415:AY1478" si="498">IF($AT1415=0,"",M1415)</f>
        <v/>
      </c>
      <c r="BA1415" s="18">
        <f>IF($E1415=AF!$D$6,IF($M1415="Concluída no prazo",2,IF($M1415="Concluída com atraso",1,0)),0)</f>
        <v>0</v>
      </c>
      <c r="BB1415" s="18">
        <f>IF($E1415=AF!$D$6,IF($M1415="Atrasada",2,IF($M1415="Concluída com atraso",1,0)),0)</f>
        <v>0</v>
      </c>
      <c r="BC1415" s="18">
        <v>1.409E-2</v>
      </c>
      <c r="BD1415" s="18">
        <f t="shared" si="483"/>
        <v>1.409E-2</v>
      </c>
      <c r="BE1415" s="18">
        <f t="shared" si="483"/>
        <v>1.409E-2</v>
      </c>
      <c r="BF1415" s="18" t="str">
        <f t="shared" ref="BF1415:BF1478" si="499">IF(C1415=0,"",C1415)</f>
        <v/>
      </c>
      <c r="BN1415" s="18" t="str">
        <f t="shared" ref="BN1415:BN1478" si="500">IF(AP1415=AQ1415,"s","n")</f>
        <v>s</v>
      </c>
    </row>
    <row r="1416" spans="3:66" ht="50.1" customHeight="1" thickTop="1" thickBot="1" x14ac:dyDescent="0.3">
      <c r="C1416" s="46"/>
      <c r="D1416" s="46"/>
      <c r="E1416" s="46"/>
      <c r="F1416" s="122"/>
      <c r="G1416" s="122"/>
      <c r="H1416" s="78" t="str">
        <f t="shared" ref="H1416:H1479" si="501">IF(F1416=0,"",MONTH(F1416))</f>
        <v/>
      </c>
      <c r="I1416" s="78" t="str">
        <f t="shared" ref="I1416:I1479" si="502">IF(G1416=0,"",MONTH(G1416))</f>
        <v/>
      </c>
      <c r="J1416" s="16"/>
      <c r="K1416" s="46" t="str">
        <f t="shared" ref="K1416:K1479" si="503">IF(OR(F1416=0,G1416=0),"",IF(MONTH(G1416)-MONTH(F1416)&gt;1,"Esta tarefa está muito grande. Divida em tarefas menores.",IF(MONTH(F1416)=MONTH(G1416),"Sim! Inicia em "&amp;VLOOKUP(MONTH(F1416),$BK$6:$BL$17,2,FALSE)&amp;" e termina em "&amp;VLOOKUP(MONTH(G1416),$BK$6:$BL$17,2,FALSE)&amp;".","Não! Inicia em "&amp;VLOOKUP(MONTH(F1416),$BK$6:$BL$17,2,FALSE)&amp;" e termina em "&amp;VLOOKUP(MONTH(G1416),$BK$6:$BL$17,2,FALSE)&amp;".")))</f>
        <v/>
      </c>
      <c r="L1416" s="16"/>
      <c r="M1416" s="16"/>
      <c r="N1416" s="46"/>
      <c r="O1416" s="47" t="str">
        <f t="shared" si="484"/>
        <v/>
      </c>
      <c r="P1416" s="47"/>
      <c r="Q1416" s="48" t="str">
        <f>IFERROR(VLOOKUP(E1416,Funcionários!$C$8:$E$207,3,FALSE),"")</f>
        <v/>
      </c>
      <c r="R1416" s="47"/>
      <c r="S1416" s="49" t="str">
        <f t="shared" si="485"/>
        <v/>
      </c>
      <c r="T1416" s="49">
        <v>1.41E-2</v>
      </c>
      <c r="U1416" s="48" t="str">
        <f>IF(Funcionários!C1417=0,"",Funcionários!C1417)</f>
        <v/>
      </c>
      <c r="V1416" s="50">
        <f>IF(U1416="",0,IF(COUNTIFS($E$7:$E$3006,U1416,$I$7:$I$3006,'RC'!$E$6)=0,0,COUNTIFS($M$7:$M$3006,"Concluída no prazo",$E$7:$E$3006,U1416,$I$7:$I$3006,'RC'!$E$6)/COUNTIFS($E$7:$E$3006,U1416,$I$7:$I$3006,'RC'!$E$6)))</f>
        <v>0</v>
      </c>
      <c r="W1416" s="49">
        <f>SUMIFS($J$7:$J$3006,$E$7:$E$3006,U1416,$I$7:$I$3006,'RC'!$E$6)+SUMIFS($L$7:$L$3006,$E$7:$E$3006,U1416,$I$7:$I$3006,'RC'!$E$6)</f>
        <v>0</v>
      </c>
      <c r="X1416" s="48">
        <f>COUNTIFS($E$7:$E$3006,U1416,$I$7:$I$3006,'RC'!$E$6)</f>
        <v>0</v>
      </c>
      <c r="Y1416" s="48"/>
      <c r="Z1416" s="51" t="str">
        <f>IF(AQ1416='RC'!$E$6,AC1416*1000+AD1416,"")</f>
        <v/>
      </c>
      <c r="AA1416" s="51" t="str">
        <f>IF(AB1416="","",IF(AQ1416='RC'!$E$6,AC1416*1000-AD1416,""))</f>
        <v/>
      </c>
      <c r="AB1416" s="48" t="str">
        <f>IFERROR(VLOOKUP(E1416,Funcionários!$C$8:$E$207,3,FALSE),"")</f>
        <v/>
      </c>
      <c r="AC1416" s="50" t="str">
        <f>IF(AB1416="","",IF(COUNTIFS($AB$7:$AB$3006,AB1416,$AQ$7:$AQ$3006,'RC'!$E$6)=0,"",COUNTIFS($M$7:$M$3006,"Concluída no prazo",$AB$7:$AB$3006,AB1416,$AQ$7:$AQ$3006,'RC'!$E$6)/COUNTIFS($AB$7:$AB$3006,AB1416,$AQ$7:$AQ$3006,'RC'!$E$6)))</f>
        <v/>
      </c>
      <c r="AD1416" s="48">
        <f>SUMIF($AQ$7:$AQ$3006,'RC'!$E$6,$J$7:$J$3006)+SUMIF($AQ$7:$AQ$3006,'RC'!$E$6,$L$7:$L$3006)</f>
        <v>21</v>
      </c>
      <c r="AF1416" s="48">
        <v>3.5909999999995702E-2</v>
      </c>
      <c r="AG1416" s="48">
        <f>IF(OR(AQ1416="",AQ1416&lt;&gt;'RC'!$E$6,AB1416&lt;&gt;'RC'!$D$21),0,1)</f>
        <v>0</v>
      </c>
      <c r="AH1416" s="48">
        <f t="shared" ref="AH1416:AH1479" si="504">AF1416+AG1416</f>
        <v>3.5909999999995702E-2</v>
      </c>
      <c r="AI1416" s="48" t="str">
        <f t="shared" si="486"/>
        <v/>
      </c>
      <c r="AJ1416" s="48" t="str">
        <f t="shared" si="487"/>
        <v/>
      </c>
      <c r="AK1416" s="52" t="str">
        <f t="shared" si="488"/>
        <v/>
      </c>
      <c r="AL1416" s="52" t="str">
        <f t="shared" si="489"/>
        <v/>
      </c>
      <c r="AM1416" s="48" t="str">
        <f t="shared" si="490"/>
        <v/>
      </c>
      <c r="AN1416" s="48" t="str">
        <f t="shared" si="491"/>
        <v/>
      </c>
      <c r="AP1416" s="18" t="str">
        <f t="shared" si="492"/>
        <v/>
      </c>
      <c r="AQ1416" s="18" t="str">
        <f t="shared" si="493"/>
        <v/>
      </c>
      <c r="AR1416" s="18">
        <v>3.5909999999999997E-2</v>
      </c>
      <c r="AS1416" s="18">
        <f>IF(AF!$D$27="Todos",1,IF(M1416=AF!$D$27,1,0))</f>
        <v>1</v>
      </c>
      <c r="AT1416" s="53">
        <f>IF(AND(E1416=AF!$D$6,OR(LT!M1416=AF!$D$27,AF!$D$27="Todos"),OR(AP1416=AF!$E$8,AQ1416=AF!$E$8)),AR1416+AS1416,0)</f>
        <v>0</v>
      </c>
      <c r="AU1416" s="18" t="str">
        <f t="shared" si="494"/>
        <v/>
      </c>
      <c r="AV1416" s="54" t="str">
        <f t="shared" si="495"/>
        <v/>
      </c>
      <c r="AW1416" s="54" t="str">
        <f t="shared" si="496"/>
        <v/>
      </c>
      <c r="AX1416" s="18" t="str">
        <f t="shared" si="497"/>
        <v/>
      </c>
      <c r="AY1416" s="18" t="str">
        <f t="shared" si="498"/>
        <v/>
      </c>
      <c r="BA1416" s="18">
        <f>IF($E1416=AF!$D$6,IF($M1416="Concluída no prazo",2,IF($M1416="Concluída com atraso",1,0)),0)</f>
        <v>0</v>
      </c>
      <c r="BB1416" s="18">
        <f>IF($E1416=AF!$D$6,IF($M1416="Atrasada",2,IF($M1416="Concluída com atraso",1,0)),0)</f>
        <v>0</v>
      </c>
      <c r="BC1416" s="18">
        <v>1.41E-2</v>
      </c>
      <c r="BD1416" s="18">
        <f t="shared" ref="BD1416:BE1479" si="505">BA1416+$BC1416</f>
        <v>1.41E-2</v>
      </c>
      <c r="BE1416" s="18">
        <f t="shared" si="505"/>
        <v>1.41E-2</v>
      </c>
      <c r="BF1416" s="18" t="str">
        <f t="shared" si="499"/>
        <v/>
      </c>
      <c r="BN1416" s="18" t="str">
        <f t="shared" si="500"/>
        <v>s</v>
      </c>
    </row>
    <row r="1417" spans="3:66" ht="50.1" customHeight="1" thickTop="1" thickBot="1" x14ac:dyDescent="0.3">
      <c r="C1417" s="46"/>
      <c r="D1417" s="46"/>
      <c r="E1417" s="46"/>
      <c r="F1417" s="122"/>
      <c r="G1417" s="122"/>
      <c r="H1417" s="78" t="str">
        <f t="shared" si="501"/>
        <v/>
      </c>
      <c r="I1417" s="78" t="str">
        <f t="shared" si="502"/>
        <v/>
      </c>
      <c r="J1417" s="16"/>
      <c r="K1417" s="46" t="str">
        <f t="shared" si="503"/>
        <v/>
      </c>
      <c r="L1417" s="16"/>
      <c r="M1417" s="16"/>
      <c r="N1417" s="46"/>
      <c r="O1417" s="47" t="str">
        <f t="shared" si="484"/>
        <v/>
      </c>
      <c r="P1417" s="47"/>
      <c r="Q1417" s="48" t="str">
        <f>IFERROR(VLOOKUP(E1417,Funcionários!$C$8:$E$207,3,FALSE),"")</f>
        <v/>
      </c>
      <c r="R1417" s="47"/>
      <c r="S1417" s="49" t="str">
        <f t="shared" si="485"/>
        <v/>
      </c>
      <c r="T1417" s="49">
        <v>1.4109999999999999E-2</v>
      </c>
      <c r="U1417" s="48" t="str">
        <f>IF(Funcionários!C1418=0,"",Funcionários!C1418)</f>
        <v/>
      </c>
      <c r="V1417" s="50">
        <f>IF(U1417="",0,IF(COUNTIFS($E$7:$E$3006,U1417,$I$7:$I$3006,'RC'!$E$6)=0,0,COUNTIFS($M$7:$M$3006,"Concluída no prazo",$E$7:$E$3006,U1417,$I$7:$I$3006,'RC'!$E$6)/COUNTIFS($E$7:$E$3006,U1417,$I$7:$I$3006,'RC'!$E$6)))</f>
        <v>0</v>
      </c>
      <c r="W1417" s="49">
        <f>SUMIFS($J$7:$J$3006,$E$7:$E$3006,U1417,$I$7:$I$3006,'RC'!$E$6)+SUMIFS($L$7:$L$3006,$E$7:$E$3006,U1417,$I$7:$I$3006,'RC'!$E$6)</f>
        <v>0</v>
      </c>
      <c r="X1417" s="48">
        <f>COUNTIFS($E$7:$E$3006,U1417,$I$7:$I$3006,'RC'!$E$6)</f>
        <v>0</v>
      </c>
      <c r="Y1417" s="48"/>
      <c r="Z1417" s="51" t="str">
        <f>IF(AQ1417='RC'!$E$6,AC1417*1000+AD1417,"")</f>
        <v/>
      </c>
      <c r="AA1417" s="51" t="str">
        <f>IF(AB1417="","",IF(AQ1417='RC'!$E$6,AC1417*1000-AD1417,""))</f>
        <v/>
      </c>
      <c r="AB1417" s="48" t="str">
        <f>IFERROR(VLOOKUP(E1417,Funcionários!$C$8:$E$207,3,FALSE),"")</f>
        <v/>
      </c>
      <c r="AC1417" s="50" t="str">
        <f>IF(AB1417="","",IF(COUNTIFS($AB$7:$AB$3006,AB1417,$AQ$7:$AQ$3006,'RC'!$E$6)=0,"",COUNTIFS($M$7:$M$3006,"Concluída no prazo",$AB$7:$AB$3006,AB1417,$AQ$7:$AQ$3006,'RC'!$E$6)/COUNTIFS($AB$7:$AB$3006,AB1417,$AQ$7:$AQ$3006,'RC'!$E$6)))</f>
        <v/>
      </c>
      <c r="AD1417" s="48">
        <f>SUMIF($AQ$7:$AQ$3006,'RC'!$E$6,$J$7:$J$3006)+SUMIF($AQ$7:$AQ$3006,'RC'!$E$6,$L$7:$L$3006)</f>
        <v>21</v>
      </c>
      <c r="AF1417" s="48">
        <v>3.5899999999995699E-2</v>
      </c>
      <c r="AG1417" s="48">
        <f>IF(OR(AQ1417="",AQ1417&lt;&gt;'RC'!$E$6,AB1417&lt;&gt;'RC'!$D$21),0,1)</f>
        <v>0</v>
      </c>
      <c r="AH1417" s="48">
        <f t="shared" si="504"/>
        <v>3.5899999999995699E-2</v>
      </c>
      <c r="AI1417" s="48" t="str">
        <f t="shared" si="486"/>
        <v/>
      </c>
      <c r="AJ1417" s="48" t="str">
        <f t="shared" si="487"/>
        <v/>
      </c>
      <c r="AK1417" s="52" t="str">
        <f t="shared" si="488"/>
        <v/>
      </c>
      <c r="AL1417" s="52" t="str">
        <f t="shared" si="489"/>
        <v/>
      </c>
      <c r="AM1417" s="48" t="str">
        <f t="shared" si="490"/>
        <v/>
      </c>
      <c r="AN1417" s="48" t="str">
        <f t="shared" si="491"/>
        <v/>
      </c>
      <c r="AP1417" s="18" t="str">
        <f t="shared" si="492"/>
        <v/>
      </c>
      <c r="AQ1417" s="18" t="str">
        <f t="shared" si="493"/>
        <v/>
      </c>
      <c r="AR1417" s="18">
        <v>3.5900000000000001E-2</v>
      </c>
      <c r="AS1417" s="18">
        <f>IF(AF!$D$27="Todos",1,IF(M1417=AF!$D$27,1,0))</f>
        <v>1</v>
      </c>
      <c r="AT1417" s="53">
        <f>IF(AND(E1417=AF!$D$6,OR(LT!M1417=AF!$D$27,AF!$D$27="Todos"),OR(AP1417=AF!$E$8,AQ1417=AF!$E$8)),AR1417+AS1417,0)</f>
        <v>0</v>
      </c>
      <c r="AU1417" s="18" t="str">
        <f t="shared" si="494"/>
        <v/>
      </c>
      <c r="AV1417" s="54" t="str">
        <f t="shared" si="495"/>
        <v/>
      </c>
      <c r="AW1417" s="54" t="str">
        <f t="shared" si="496"/>
        <v/>
      </c>
      <c r="AX1417" s="18" t="str">
        <f t="shared" si="497"/>
        <v/>
      </c>
      <c r="AY1417" s="18" t="str">
        <f t="shared" si="498"/>
        <v/>
      </c>
      <c r="BA1417" s="18">
        <f>IF($E1417=AF!$D$6,IF($M1417="Concluída no prazo",2,IF($M1417="Concluída com atraso",1,0)),0)</f>
        <v>0</v>
      </c>
      <c r="BB1417" s="18">
        <f>IF($E1417=AF!$D$6,IF($M1417="Atrasada",2,IF($M1417="Concluída com atraso",1,0)),0)</f>
        <v>0</v>
      </c>
      <c r="BC1417" s="18">
        <v>1.4109999999999999E-2</v>
      </c>
      <c r="BD1417" s="18">
        <f t="shared" si="505"/>
        <v>1.4109999999999999E-2</v>
      </c>
      <c r="BE1417" s="18">
        <f t="shared" si="505"/>
        <v>1.4109999999999999E-2</v>
      </c>
      <c r="BF1417" s="18" t="str">
        <f t="shared" si="499"/>
        <v/>
      </c>
      <c r="BN1417" s="18" t="str">
        <f t="shared" si="500"/>
        <v>s</v>
      </c>
    </row>
    <row r="1418" spans="3:66" ht="50.1" customHeight="1" thickTop="1" thickBot="1" x14ac:dyDescent="0.3">
      <c r="C1418" s="46"/>
      <c r="D1418" s="46"/>
      <c r="E1418" s="46"/>
      <c r="F1418" s="122"/>
      <c r="G1418" s="122"/>
      <c r="H1418" s="78" t="str">
        <f t="shared" si="501"/>
        <v/>
      </c>
      <c r="I1418" s="78" t="str">
        <f t="shared" si="502"/>
        <v/>
      </c>
      <c r="J1418" s="16"/>
      <c r="K1418" s="46" t="str">
        <f t="shared" si="503"/>
        <v/>
      </c>
      <c r="L1418" s="16"/>
      <c r="M1418" s="16"/>
      <c r="N1418" s="46"/>
      <c r="O1418" s="47" t="str">
        <f t="shared" ref="O1418:O1481" si="506">IF(J1418=0,"",J1418/(J1418+L1418))</f>
        <v/>
      </c>
      <c r="P1418" s="47"/>
      <c r="Q1418" s="48" t="str">
        <f>IFERROR(VLOOKUP(E1418,Funcionários!$C$8:$E$207,3,FALSE),"")</f>
        <v/>
      </c>
      <c r="R1418" s="47"/>
      <c r="S1418" s="49" t="str">
        <f t="shared" ref="S1418:S1481" si="507">IF(U1418="","",V1418*100000+W1418*10+X1418+T1418)</f>
        <v/>
      </c>
      <c r="T1418" s="49">
        <v>1.4120000000000001E-2</v>
      </c>
      <c r="U1418" s="48" t="str">
        <f>IF(Funcionários!C1419=0,"",Funcionários!C1419)</f>
        <v/>
      </c>
      <c r="V1418" s="50">
        <f>IF(U1418="",0,IF(COUNTIFS($E$7:$E$3006,U1418,$I$7:$I$3006,'RC'!$E$6)=0,0,COUNTIFS($M$7:$M$3006,"Concluída no prazo",$E$7:$E$3006,U1418,$I$7:$I$3006,'RC'!$E$6)/COUNTIFS($E$7:$E$3006,U1418,$I$7:$I$3006,'RC'!$E$6)))</f>
        <v>0</v>
      </c>
      <c r="W1418" s="49">
        <f>SUMIFS($J$7:$J$3006,$E$7:$E$3006,U1418,$I$7:$I$3006,'RC'!$E$6)+SUMIFS($L$7:$L$3006,$E$7:$E$3006,U1418,$I$7:$I$3006,'RC'!$E$6)</f>
        <v>0</v>
      </c>
      <c r="X1418" s="48">
        <f>COUNTIFS($E$7:$E$3006,U1418,$I$7:$I$3006,'RC'!$E$6)</f>
        <v>0</v>
      </c>
      <c r="Y1418" s="48"/>
      <c r="Z1418" s="51" t="str">
        <f>IF(AQ1418='RC'!$E$6,AC1418*1000+AD1418,"")</f>
        <v/>
      </c>
      <c r="AA1418" s="51" t="str">
        <f>IF(AB1418="","",IF(AQ1418='RC'!$E$6,AC1418*1000-AD1418,""))</f>
        <v/>
      </c>
      <c r="AB1418" s="48" t="str">
        <f>IFERROR(VLOOKUP(E1418,Funcionários!$C$8:$E$207,3,FALSE),"")</f>
        <v/>
      </c>
      <c r="AC1418" s="50" t="str">
        <f>IF(AB1418="","",IF(COUNTIFS($AB$7:$AB$3006,AB1418,$AQ$7:$AQ$3006,'RC'!$E$6)=0,"",COUNTIFS($M$7:$M$3006,"Concluída no prazo",$AB$7:$AB$3006,AB1418,$AQ$7:$AQ$3006,'RC'!$E$6)/COUNTIFS($AB$7:$AB$3006,AB1418,$AQ$7:$AQ$3006,'RC'!$E$6)))</f>
        <v/>
      </c>
      <c r="AD1418" s="48">
        <f>SUMIF($AQ$7:$AQ$3006,'RC'!$E$6,$J$7:$J$3006)+SUMIF($AQ$7:$AQ$3006,'RC'!$E$6,$L$7:$L$3006)</f>
        <v>21</v>
      </c>
      <c r="AF1418" s="48">
        <v>3.5889999999995703E-2</v>
      </c>
      <c r="AG1418" s="48">
        <f>IF(OR(AQ1418="",AQ1418&lt;&gt;'RC'!$E$6,AB1418&lt;&gt;'RC'!$D$21),0,1)</f>
        <v>0</v>
      </c>
      <c r="AH1418" s="48">
        <f t="shared" si="504"/>
        <v>3.5889999999995703E-2</v>
      </c>
      <c r="AI1418" s="48" t="str">
        <f t="shared" si="486"/>
        <v/>
      </c>
      <c r="AJ1418" s="48" t="str">
        <f t="shared" si="487"/>
        <v/>
      </c>
      <c r="AK1418" s="52" t="str">
        <f t="shared" si="488"/>
        <v/>
      </c>
      <c r="AL1418" s="52" t="str">
        <f t="shared" si="489"/>
        <v/>
      </c>
      <c r="AM1418" s="48" t="str">
        <f t="shared" si="490"/>
        <v/>
      </c>
      <c r="AN1418" s="48" t="str">
        <f t="shared" si="491"/>
        <v/>
      </c>
      <c r="AP1418" s="18" t="str">
        <f t="shared" si="492"/>
        <v/>
      </c>
      <c r="AQ1418" s="18" t="str">
        <f t="shared" si="493"/>
        <v/>
      </c>
      <c r="AR1418" s="18">
        <v>3.5889999999999998E-2</v>
      </c>
      <c r="AS1418" s="18">
        <f>IF(AF!$D$27="Todos",1,IF(M1418=AF!$D$27,1,0))</f>
        <v>1</v>
      </c>
      <c r="AT1418" s="53">
        <f>IF(AND(E1418=AF!$D$6,OR(LT!M1418=AF!$D$27,AF!$D$27="Todos"),OR(AP1418=AF!$E$8,AQ1418=AF!$E$8)),AR1418+AS1418,0)</f>
        <v>0</v>
      </c>
      <c r="AU1418" s="18" t="str">
        <f t="shared" si="494"/>
        <v/>
      </c>
      <c r="AV1418" s="54" t="str">
        <f t="shared" si="495"/>
        <v/>
      </c>
      <c r="AW1418" s="54" t="str">
        <f t="shared" si="496"/>
        <v/>
      </c>
      <c r="AX1418" s="18" t="str">
        <f t="shared" si="497"/>
        <v/>
      </c>
      <c r="AY1418" s="18" t="str">
        <f t="shared" si="498"/>
        <v/>
      </c>
      <c r="BA1418" s="18">
        <f>IF($E1418=AF!$D$6,IF($M1418="Concluída no prazo",2,IF($M1418="Concluída com atraso",1,0)),0)</f>
        <v>0</v>
      </c>
      <c r="BB1418" s="18">
        <f>IF($E1418=AF!$D$6,IF($M1418="Atrasada",2,IF($M1418="Concluída com atraso",1,0)),0)</f>
        <v>0</v>
      </c>
      <c r="BC1418" s="18">
        <v>1.4120000000000001E-2</v>
      </c>
      <c r="BD1418" s="18">
        <f t="shared" si="505"/>
        <v>1.4120000000000001E-2</v>
      </c>
      <c r="BE1418" s="18">
        <f t="shared" si="505"/>
        <v>1.4120000000000001E-2</v>
      </c>
      <c r="BF1418" s="18" t="str">
        <f t="shared" si="499"/>
        <v/>
      </c>
      <c r="BN1418" s="18" t="str">
        <f t="shared" si="500"/>
        <v>s</v>
      </c>
    </row>
    <row r="1419" spans="3:66" ht="50.1" customHeight="1" thickTop="1" thickBot="1" x14ac:dyDescent="0.3">
      <c r="C1419" s="46"/>
      <c r="D1419" s="46"/>
      <c r="E1419" s="46"/>
      <c r="F1419" s="122"/>
      <c r="G1419" s="122"/>
      <c r="H1419" s="78" t="str">
        <f t="shared" si="501"/>
        <v/>
      </c>
      <c r="I1419" s="78" t="str">
        <f t="shared" si="502"/>
        <v/>
      </c>
      <c r="J1419" s="16"/>
      <c r="K1419" s="46" t="str">
        <f t="shared" si="503"/>
        <v/>
      </c>
      <c r="L1419" s="16"/>
      <c r="M1419" s="16"/>
      <c r="N1419" s="46"/>
      <c r="O1419" s="47" t="str">
        <f t="shared" si="506"/>
        <v/>
      </c>
      <c r="P1419" s="47"/>
      <c r="Q1419" s="48" t="str">
        <f>IFERROR(VLOOKUP(E1419,Funcionários!$C$8:$E$207,3,FALSE),"")</f>
        <v/>
      </c>
      <c r="R1419" s="47"/>
      <c r="S1419" s="49" t="str">
        <f t="shared" si="507"/>
        <v/>
      </c>
      <c r="T1419" s="49">
        <v>1.413E-2</v>
      </c>
      <c r="U1419" s="48" t="str">
        <f>IF(Funcionários!C1420=0,"",Funcionários!C1420)</f>
        <v/>
      </c>
      <c r="V1419" s="50">
        <f>IF(U1419="",0,IF(COUNTIFS($E$7:$E$3006,U1419,$I$7:$I$3006,'RC'!$E$6)=0,0,COUNTIFS($M$7:$M$3006,"Concluída no prazo",$E$7:$E$3006,U1419,$I$7:$I$3006,'RC'!$E$6)/COUNTIFS($E$7:$E$3006,U1419,$I$7:$I$3006,'RC'!$E$6)))</f>
        <v>0</v>
      </c>
      <c r="W1419" s="49">
        <f>SUMIFS($J$7:$J$3006,$E$7:$E$3006,U1419,$I$7:$I$3006,'RC'!$E$6)+SUMIFS($L$7:$L$3006,$E$7:$E$3006,U1419,$I$7:$I$3006,'RC'!$E$6)</f>
        <v>0</v>
      </c>
      <c r="X1419" s="48">
        <f>COUNTIFS($E$7:$E$3006,U1419,$I$7:$I$3006,'RC'!$E$6)</f>
        <v>0</v>
      </c>
      <c r="Y1419" s="48"/>
      <c r="Z1419" s="51" t="str">
        <f>IF(AQ1419='RC'!$E$6,AC1419*1000+AD1419,"")</f>
        <v/>
      </c>
      <c r="AA1419" s="51" t="str">
        <f>IF(AB1419="","",IF(AQ1419='RC'!$E$6,AC1419*1000-AD1419,""))</f>
        <v/>
      </c>
      <c r="AB1419" s="48" t="str">
        <f>IFERROR(VLOOKUP(E1419,Funcionários!$C$8:$E$207,3,FALSE),"")</f>
        <v/>
      </c>
      <c r="AC1419" s="50" t="str">
        <f>IF(AB1419="","",IF(COUNTIFS($AB$7:$AB$3006,AB1419,$AQ$7:$AQ$3006,'RC'!$E$6)=0,"",COUNTIFS($M$7:$M$3006,"Concluída no prazo",$AB$7:$AB$3006,AB1419,$AQ$7:$AQ$3006,'RC'!$E$6)/COUNTIFS($AB$7:$AB$3006,AB1419,$AQ$7:$AQ$3006,'RC'!$E$6)))</f>
        <v/>
      </c>
      <c r="AD1419" s="48">
        <f>SUMIF($AQ$7:$AQ$3006,'RC'!$E$6,$J$7:$J$3006)+SUMIF($AQ$7:$AQ$3006,'RC'!$E$6,$L$7:$L$3006)</f>
        <v>21</v>
      </c>
      <c r="AF1419" s="48">
        <v>3.58799999999957E-2</v>
      </c>
      <c r="AG1419" s="48">
        <f>IF(OR(AQ1419="",AQ1419&lt;&gt;'RC'!$E$6,AB1419&lt;&gt;'RC'!$D$21),0,1)</f>
        <v>0</v>
      </c>
      <c r="AH1419" s="48">
        <f t="shared" si="504"/>
        <v>3.58799999999957E-2</v>
      </c>
      <c r="AI1419" s="48" t="str">
        <f t="shared" si="486"/>
        <v/>
      </c>
      <c r="AJ1419" s="48" t="str">
        <f t="shared" si="487"/>
        <v/>
      </c>
      <c r="AK1419" s="52" t="str">
        <f t="shared" si="488"/>
        <v/>
      </c>
      <c r="AL1419" s="52" t="str">
        <f t="shared" si="489"/>
        <v/>
      </c>
      <c r="AM1419" s="48" t="str">
        <f t="shared" si="490"/>
        <v/>
      </c>
      <c r="AN1419" s="48" t="str">
        <f t="shared" si="491"/>
        <v/>
      </c>
      <c r="AP1419" s="18" t="str">
        <f t="shared" si="492"/>
        <v/>
      </c>
      <c r="AQ1419" s="18" t="str">
        <f t="shared" si="493"/>
        <v/>
      </c>
      <c r="AR1419" s="18">
        <v>3.5880000000000002E-2</v>
      </c>
      <c r="AS1419" s="18">
        <f>IF(AF!$D$27="Todos",1,IF(M1419=AF!$D$27,1,0))</f>
        <v>1</v>
      </c>
      <c r="AT1419" s="53">
        <f>IF(AND(E1419=AF!$D$6,OR(LT!M1419=AF!$D$27,AF!$D$27="Todos"),OR(AP1419=AF!$E$8,AQ1419=AF!$E$8)),AR1419+AS1419,0)</f>
        <v>0</v>
      </c>
      <c r="AU1419" s="18" t="str">
        <f t="shared" si="494"/>
        <v/>
      </c>
      <c r="AV1419" s="54" t="str">
        <f t="shared" si="495"/>
        <v/>
      </c>
      <c r="AW1419" s="54" t="str">
        <f t="shared" si="496"/>
        <v/>
      </c>
      <c r="AX1419" s="18" t="str">
        <f t="shared" si="497"/>
        <v/>
      </c>
      <c r="AY1419" s="18" t="str">
        <f t="shared" si="498"/>
        <v/>
      </c>
      <c r="BA1419" s="18">
        <f>IF($E1419=AF!$D$6,IF($M1419="Concluída no prazo",2,IF($M1419="Concluída com atraso",1,0)),0)</f>
        <v>0</v>
      </c>
      <c r="BB1419" s="18">
        <f>IF($E1419=AF!$D$6,IF($M1419="Atrasada",2,IF($M1419="Concluída com atraso",1,0)),0)</f>
        <v>0</v>
      </c>
      <c r="BC1419" s="18">
        <v>1.413E-2</v>
      </c>
      <c r="BD1419" s="18">
        <f t="shared" si="505"/>
        <v>1.413E-2</v>
      </c>
      <c r="BE1419" s="18">
        <f t="shared" si="505"/>
        <v>1.413E-2</v>
      </c>
      <c r="BF1419" s="18" t="str">
        <f t="shared" si="499"/>
        <v/>
      </c>
      <c r="BN1419" s="18" t="str">
        <f t="shared" si="500"/>
        <v>s</v>
      </c>
    </row>
    <row r="1420" spans="3:66" ht="50.1" customHeight="1" thickTop="1" thickBot="1" x14ac:dyDescent="0.3">
      <c r="C1420" s="46"/>
      <c r="D1420" s="46"/>
      <c r="E1420" s="46"/>
      <c r="F1420" s="122"/>
      <c r="G1420" s="122"/>
      <c r="H1420" s="78" t="str">
        <f t="shared" si="501"/>
        <v/>
      </c>
      <c r="I1420" s="78" t="str">
        <f t="shared" si="502"/>
        <v/>
      </c>
      <c r="J1420" s="16"/>
      <c r="K1420" s="46" t="str">
        <f t="shared" si="503"/>
        <v/>
      </c>
      <c r="L1420" s="16"/>
      <c r="M1420" s="16"/>
      <c r="N1420" s="46"/>
      <c r="O1420" s="47" t="str">
        <f t="shared" si="506"/>
        <v/>
      </c>
      <c r="P1420" s="47"/>
      <c r="Q1420" s="48" t="str">
        <f>IFERROR(VLOOKUP(E1420,Funcionários!$C$8:$E$207,3,FALSE),"")</f>
        <v/>
      </c>
      <c r="R1420" s="47"/>
      <c r="S1420" s="49" t="str">
        <f t="shared" si="507"/>
        <v/>
      </c>
      <c r="T1420" s="49">
        <v>1.414E-2</v>
      </c>
      <c r="U1420" s="48" t="str">
        <f>IF(Funcionários!C1421=0,"",Funcionários!C1421)</f>
        <v/>
      </c>
      <c r="V1420" s="50">
        <f>IF(U1420="",0,IF(COUNTIFS($E$7:$E$3006,U1420,$I$7:$I$3006,'RC'!$E$6)=0,0,COUNTIFS($M$7:$M$3006,"Concluída no prazo",$E$7:$E$3006,U1420,$I$7:$I$3006,'RC'!$E$6)/COUNTIFS($E$7:$E$3006,U1420,$I$7:$I$3006,'RC'!$E$6)))</f>
        <v>0</v>
      </c>
      <c r="W1420" s="49">
        <f>SUMIFS($J$7:$J$3006,$E$7:$E$3006,U1420,$I$7:$I$3006,'RC'!$E$6)+SUMIFS($L$7:$L$3006,$E$7:$E$3006,U1420,$I$7:$I$3006,'RC'!$E$6)</f>
        <v>0</v>
      </c>
      <c r="X1420" s="48">
        <f>COUNTIFS($E$7:$E$3006,U1420,$I$7:$I$3006,'RC'!$E$6)</f>
        <v>0</v>
      </c>
      <c r="Y1420" s="48"/>
      <c r="Z1420" s="51" t="str">
        <f>IF(AQ1420='RC'!$E$6,AC1420*1000+AD1420,"")</f>
        <v/>
      </c>
      <c r="AA1420" s="51" t="str">
        <f>IF(AB1420="","",IF(AQ1420='RC'!$E$6,AC1420*1000-AD1420,""))</f>
        <v/>
      </c>
      <c r="AB1420" s="48" t="str">
        <f>IFERROR(VLOOKUP(E1420,Funcionários!$C$8:$E$207,3,FALSE),"")</f>
        <v/>
      </c>
      <c r="AC1420" s="50" t="str">
        <f>IF(AB1420="","",IF(COUNTIFS($AB$7:$AB$3006,AB1420,$AQ$7:$AQ$3006,'RC'!$E$6)=0,"",COUNTIFS($M$7:$M$3006,"Concluída no prazo",$AB$7:$AB$3006,AB1420,$AQ$7:$AQ$3006,'RC'!$E$6)/COUNTIFS($AB$7:$AB$3006,AB1420,$AQ$7:$AQ$3006,'RC'!$E$6)))</f>
        <v/>
      </c>
      <c r="AD1420" s="48">
        <f>SUMIF($AQ$7:$AQ$3006,'RC'!$E$6,$J$7:$J$3006)+SUMIF($AQ$7:$AQ$3006,'RC'!$E$6,$L$7:$L$3006)</f>
        <v>21</v>
      </c>
      <c r="AF1420" s="48">
        <v>3.5869999999995697E-2</v>
      </c>
      <c r="AG1420" s="48">
        <f>IF(OR(AQ1420="",AQ1420&lt;&gt;'RC'!$E$6,AB1420&lt;&gt;'RC'!$D$21),0,1)</f>
        <v>0</v>
      </c>
      <c r="AH1420" s="48">
        <f t="shared" si="504"/>
        <v>3.5869999999995697E-2</v>
      </c>
      <c r="AI1420" s="48" t="str">
        <f t="shared" si="486"/>
        <v/>
      </c>
      <c r="AJ1420" s="48" t="str">
        <f t="shared" si="487"/>
        <v/>
      </c>
      <c r="AK1420" s="52" t="str">
        <f t="shared" si="488"/>
        <v/>
      </c>
      <c r="AL1420" s="52" t="str">
        <f t="shared" si="489"/>
        <v/>
      </c>
      <c r="AM1420" s="48" t="str">
        <f t="shared" si="490"/>
        <v/>
      </c>
      <c r="AN1420" s="48" t="str">
        <f t="shared" si="491"/>
        <v/>
      </c>
      <c r="AP1420" s="18" t="str">
        <f t="shared" si="492"/>
        <v/>
      </c>
      <c r="AQ1420" s="18" t="str">
        <f t="shared" si="493"/>
        <v/>
      </c>
      <c r="AR1420" s="18">
        <v>3.5869999999999999E-2</v>
      </c>
      <c r="AS1420" s="18">
        <f>IF(AF!$D$27="Todos",1,IF(M1420=AF!$D$27,1,0))</f>
        <v>1</v>
      </c>
      <c r="AT1420" s="53">
        <f>IF(AND(E1420=AF!$D$6,OR(LT!M1420=AF!$D$27,AF!$D$27="Todos"),OR(AP1420=AF!$E$8,AQ1420=AF!$E$8)),AR1420+AS1420,0)</f>
        <v>0</v>
      </c>
      <c r="AU1420" s="18" t="str">
        <f t="shared" si="494"/>
        <v/>
      </c>
      <c r="AV1420" s="54" t="str">
        <f t="shared" si="495"/>
        <v/>
      </c>
      <c r="AW1420" s="54" t="str">
        <f t="shared" si="496"/>
        <v/>
      </c>
      <c r="AX1420" s="18" t="str">
        <f t="shared" si="497"/>
        <v/>
      </c>
      <c r="AY1420" s="18" t="str">
        <f t="shared" si="498"/>
        <v/>
      </c>
      <c r="BA1420" s="18">
        <f>IF($E1420=AF!$D$6,IF($M1420="Concluída no prazo",2,IF($M1420="Concluída com atraso",1,0)),0)</f>
        <v>0</v>
      </c>
      <c r="BB1420" s="18">
        <f>IF($E1420=AF!$D$6,IF($M1420="Atrasada",2,IF($M1420="Concluída com atraso",1,0)),0)</f>
        <v>0</v>
      </c>
      <c r="BC1420" s="18">
        <v>1.414E-2</v>
      </c>
      <c r="BD1420" s="18">
        <f t="shared" si="505"/>
        <v>1.414E-2</v>
      </c>
      <c r="BE1420" s="18">
        <f t="shared" si="505"/>
        <v>1.414E-2</v>
      </c>
      <c r="BF1420" s="18" t="str">
        <f t="shared" si="499"/>
        <v/>
      </c>
      <c r="BN1420" s="18" t="str">
        <f t="shared" si="500"/>
        <v>s</v>
      </c>
    </row>
    <row r="1421" spans="3:66" ht="50.1" customHeight="1" thickTop="1" thickBot="1" x14ac:dyDescent="0.3">
      <c r="C1421" s="46"/>
      <c r="D1421" s="46"/>
      <c r="E1421" s="46"/>
      <c r="F1421" s="122"/>
      <c r="G1421" s="122"/>
      <c r="H1421" s="78" t="str">
        <f t="shared" si="501"/>
        <v/>
      </c>
      <c r="I1421" s="78" t="str">
        <f t="shared" si="502"/>
        <v/>
      </c>
      <c r="J1421" s="16"/>
      <c r="K1421" s="46" t="str">
        <f t="shared" si="503"/>
        <v/>
      </c>
      <c r="L1421" s="16"/>
      <c r="M1421" s="16"/>
      <c r="N1421" s="46"/>
      <c r="O1421" s="47" t="str">
        <f t="shared" si="506"/>
        <v/>
      </c>
      <c r="P1421" s="47"/>
      <c r="Q1421" s="48" t="str">
        <f>IFERROR(VLOOKUP(E1421,Funcionários!$C$8:$E$207,3,FALSE),"")</f>
        <v/>
      </c>
      <c r="R1421" s="47"/>
      <c r="S1421" s="49" t="str">
        <f t="shared" si="507"/>
        <v/>
      </c>
      <c r="T1421" s="49">
        <v>1.4149999999999999E-2</v>
      </c>
      <c r="U1421" s="48" t="str">
        <f>IF(Funcionários!C1422=0,"",Funcionários!C1422)</f>
        <v/>
      </c>
      <c r="V1421" s="50">
        <f>IF(U1421="",0,IF(COUNTIFS($E$7:$E$3006,U1421,$I$7:$I$3006,'RC'!$E$6)=0,0,COUNTIFS($M$7:$M$3006,"Concluída no prazo",$E$7:$E$3006,U1421,$I$7:$I$3006,'RC'!$E$6)/COUNTIFS($E$7:$E$3006,U1421,$I$7:$I$3006,'RC'!$E$6)))</f>
        <v>0</v>
      </c>
      <c r="W1421" s="49">
        <f>SUMIFS($J$7:$J$3006,$E$7:$E$3006,U1421,$I$7:$I$3006,'RC'!$E$6)+SUMIFS($L$7:$L$3006,$E$7:$E$3006,U1421,$I$7:$I$3006,'RC'!$E$6)</f>
        <v>0</v>
      </c>
      <c r="X1421" s="48">
        <f>COUNTIFS($E$7:$E$3006,U1421,$I$7:$I$3006,'RC'!$E$6)</f>
        <v>0</v>
      </c>
      <c r="Y1421" s="48"/>
      <c r="Z1421" s="51" t="str">
        <f>IF(AQ1421='RC'!$E$6,AC1421*1000+AD1421,"")</f>
        <v/>
      </c>
      <c r="AA1421" s="51" t="str">
        <f>IF(AB1421="","",IF(AQ1421='RC'!$E$6,AC1421*1000-AD1421,""))</f>
        <v/>
      </c>
      <c r="AB1421" s="48" t="str">
        <f>IFERROR(VLOOKUP(E1421,Funcionários!$C$8:$E$207,3,FALSE),"")</f>
        <v/>
      </c>
      <c r="AC1421" s="50" t="str">
        <f>IF(AB1421="","",IF(COUNTIFS($AB$7:$AB$3006,AB1421,$AQ$7:$AQ$3006,'RC'!$E$6)=0,"",COUNTIFS($M$7:$M$3006,"Concluída no prazo",$AB$7:$AB$3006,AB1421,$AQ$7:$AQ$3006,'RC'!$E$6)/COUNTIFS($AB$7:$AB$3006,AB1421,$AQ$7:$AQ$3006,'RC'!$E$6)))</f>
        <v/>
      </c>
      <c r="AD1421" s="48">
        <f>SUMIF($AQ$7:$AQ$3006,'RC'!$E$6,$J$7:$J$3006)+SUMIF($AQ$7:$AQ$3006,'RC'!$E$6,$L$7:$L$3006)</f>
        <v>21</v>
      </c>
      <c r="AF1421" s="48">
        <v>3.5859999999995701E-2</v>
      </c>
      <c r="AG1421" s="48">
        <f>IF(OR(AQ1421="",AQ1421&lt;&gt;'RC'!$E$6,AB1421&lt;&gt;'RC'!$D$21),0,1)</f>
        <v>0</v>
      </c>
      <c r="AH1421" s="48">
        <f t="shared" si="504"/>
        <v>3.5859999999995701E-2</v>
      </c>
      <c r="AI1421" s="48" t="str">
        <f t="shared" si="486"/>
        <v/>
      </c>
      <c r="AJ1421" s="48" t="str">
        <f t="shared" si="487"/>
        <v/>
      </c>
      <c r="AK1421" s="52" t="str">
        <f t="shared" si="488"/>
        <v/>
      </c>
      <c r="AL1421" s="52" t="str">
        <f t="shared" si="489"/>
        <v/>
      </c>
      <c r="AM1421" s="48" t="str">
        <f t="shared" si="490"/>
        <v/>
      </c>
      <c r="AN1421" s="48" t="str">
        <f t="shared" si="491"/>
        <v/>
      </c>
      <c r="AP1421" s="18" t="str">
        <f t="shared" si="492"/>
        <v/>
      </c>
      <c r="AQ1421" s="18" t="str">
        <f t="shared" si="493"/>
        <v/>
      </c>
      <c r="AR1421" s="18">
        <v>3.5860000000000003E-2</v>
      </c>
      <c r="AS1421" s="18">
        <f>IF(AF!$D$27="Todos",1,IF(M1421=AF!$D$27,1,0))</f>
        <v>1</v>
      </c>
      <c r="AT1421" s="53">
        <f>IF(AND(E1421=AF!$D$6,OR(LT!M1421=AF!$D$27,AF!$D$27="Todos"),OR(AP1421=AF!$E$8,AQ1421=AF!$E$8)),AR1421+AS1421,0)</f>
        <v>0</v>
      </c>
      <c r="AU1421" s="18" t="str">
        <f t="shared" si="494"/>
        <v/>
      </c>
      <c r="AV1421" s="54" t="str">
        <f t="shared" si="495"/>
        <v/>
      </c>
      <c r="AW1421" s="54" t="str">
        <f t="shared" si="496"/>
        <v/>
      </c>
      <c r="AX1421" s="18" t="str">
        <f t="shared" si="497"/>
        <v/>
      </c>
      <c r="AY1421" s="18" t="str">
        <f t="shared" si="498"/>
        <v/>
      </c>
      <c r="BA1421" s="18">
        <f>IF($E1421=AF!$D$6,IF($M1421="Concluída no prazo",2,IF($M1421="Concluída com atraso",1,0)),0)</f>
        <v>0</v>
      </c>
      <c r="BB1421" s="18">
        <f>IF($E1421=AF!$D$6,IF($M1421="Atrasada",2,IF($M1421="Concluída com atraso",1,0)),0)</f>
        <v>0</v>
      </c>
      <c r="BC1421" s="18">
        <v>1.4149999999999999E-2</v>
      </c>
      <c r="BD1421" s="18">
        <f t="shared" si="505"/>
        <v>1.4149999999999999E-2</v>
      </c>
      <c r="BE1421" s="18">
        <f t="shared" si="505"/>
        <v>1.4149999999999999E-2</v>
      </c>
      <c r="BF1421" s="18" t="str">
        <f t="shared" si="499"/>
        <v/>
      </c>
      <c r="BN1421" s="18" t="str">
        <f t="shared" si="500"/>
        <v>s</v>
      </c>
    </row>
    <row r="1422" spans="3:66" ht="50.1" customHeight="1" thickTop="1" thickBot="1" x14ac:dyDescent="0.3">
      <c r="C1422" s="46"/>
      <c r="D1422" s="46"/>
      <c r="E1422" s="46"/>
      <c r="F1422" s="122"/>
      <c r="G1422" s="122"/>
      <c r="H1422" s="78" t="str">
        <f t="shared" si="501"/>
        <v/>
      </c>
      <c r="I1422" s="78" t="str">
        <f t="shared" si="502"/>
        <v/>
      </c>
      <c r="J1422" s="16"/>
      <c r="K1422" s="46" t="str">
        <f t="shared" si="503"/>
        <v/>
      </c>
      <c r="L1422" s="16"/>
      <c r="M1422" s="16"/>
      <c r="N1422" s="46"/>
      <c r="O1422" s="47" t="str">
        <f t="shared" si="506"/>
        <v/>
      </c>
      <c r="P1422" s="47"/>
      <c r="Q1422" s="48" t="str">
        <f>IFERROR(VLOOKUP(E1422,Funcionários!$C$8:$E$207,3,FALSE),"")</f>
        <v/>
      </c>
      <c r="R1422" s="47"/>
      <c r="S1422" s="49" t="str">
        <f t="shared" si="507"/>
        <v/>
      </c>
      <c r="T1422" s="49">
        <v>1.4160000000000001E-2</v>
      </c>
      <c r="U1422" s="48" t="str">
        <f>IF(Funcionários!C1423=0,"",Funcionários!C1423)</f>
        <v/>
      </c>
      <c r="V1422" s="50">
        <f>IF(U1422="",0,IF(COUNTIFS($E$7:$E$3006,U1422,$I$7:$I$3006,'RC'!$E$6)=0,0,COUNTIFS($M$7:$M$3006,"Concluída no prazo",$E$7:$E$3006,U1422,$I$7:$I$3006,'RC'!$E$6)/COUNTIFS($E$7:$E$3006,U1422,$I$7:$I$3006,'RC'!$E$6)))</f>
        <v>0</v>
      </c>
      <c r="W1422" s="49">
        <f>SUMIFS($J$7:$J$3006,$E$7:$E$3006,U1422,$I$7:$I$3006,'RC'!$E$6)+SUMIFS($L$7:$L$3006,$E$7:$E$3006,U1422,$I$7:$I$3006,'RC'!$E$6)</f>
        <v>0</v>
      </c>
      <c r="X1422" s="48">
        <f>COUNTIFS($E$7:$E$3006,U1422,$I$7:$I$3006,'RC'!$E$6)</f>
        <v>0</v>
      </c>
      <c r="Y1422" s="48"/>
      <c r="Z1422" s="51" t="str">
        <f>IF(AQ1422='RC'!$E$6,AC1422*1000+AD1422,"")</f>
        <v/>
      </c>
      <c r="AA1422" s="51" t="str">
        <f>IF(AB1422="","",IF(AQ1422='RC'!$E$6,AC1422*1000-AD1422,""))</f>
        <v/>
      </c>
      <c r="AB1422" s="48" t="str">
        <f>IFERROR(VLOOKUP(E1422,Funcionários!$C$8:$E$207,3,FALSE),"")</f>
        <v/>
      </c>
      <c r="AC1422" s="50" t="str">
        <f>IF(AB1422="","",IF(COUNTIFS($AB$7:$AB$3006,AB1422,$AQ$7:$AQ$3006,'RC'!$E$6)=0,"",COUNTIFS($M$7:$M$3006,"Concluída no prazo",$AB$7:$AB$3006,AB1422,$AQ$7:$AQ$3006,'RC'!$E$6)/COUNTIFS($AB$7:$AB$3006,AB1422,$AQ$7:$AQ$3006,'RC'!$E$6)))</f>
        <v/>
      </c>
      <c r="AD1422" s="48">
        <f>SUMIF($AQ$7:$AQ$3006,'RC'!$E$6,$J$7:$J$3006)+SUMIF($AQ$7:$AQ$3006,'RC'!$E$6,$L$7:$L$3006)</f>
        <v>21</v>
      </c>
      <c r="AF1422" s="48">
        <v>3.5849999999995698E-2</v>
      </c>
      <c r="AG1422" s="48">
        <f>IF(OR(AQ1422="",AQ1422&lt;&gt;'RC'!$E$6,AB1422&lt;&gt;'RC'!$D$21),0,1)</f>
        <v>0</v>
      </c>
      <c r="AH1422" s="48">
        <f t="shared" si="504"/>
        <v>3.5849999999995698E-2</v>
      </c>
      <c r="AI1422" s="48" t="str">
        <f t="shared" si="486"/>
        <v/>
      </c>
      <c r="AJ1422" s="48" t="str">
        <f t="shared" si="487"/>
        <v/>
      </c>
      <c r="AK1422" s="52" t="str">
        <f t="shared" si="488"/>
        <v/>
      </c>
      <c r="AL1422" s="52" t="str">
        <f t="shared" si="489"/>
        <v/>
      </c>
      <c r="AM1422" s="48" t="str">
        <f t="shared" si="490"/>
        <v/>
      </c>
      <c r="AN1422" s="48" t="str">
        <f t="shared" si="491"/>
        <v/>
      </c>
      <c r="AP1422" s="18" t="str">
        <f t="shared" si="492"/>
        <v/>
      </c>
      <c r="AQ1422" s="18" t="str">
        <f t="shared" si="493"/>
        <v/>
      </c>
      <c r="AR1422" s="18">
        <v>3.585E-2</v>
      </c>
      <c r="AS1422" s="18">
        <f>IF(AF!$D$27="Todos",1,IF(M1422=AF!$D$27,1,0))</f>
        <v>1</v>
      </c>
      <c r="AT1422" s="53">
        <f>IF(AND(E1422=AF!$D$6,OR(LT!M1422=AF!$D$27,AF!$D$27="Todos"),OR(AP1422=AF!$E$8,AQ1422=AF!$E$8)),AR1422+AS1422,0)</f>
        <v>0</v>
      </c>
      <c r="AU1422" s="18" t="str">
        <f t="shared" si="494"/>
        <v/>
      </c>
      <c r="AV1422" s="54" t="str">
        <f t="shared" si="495"/>
        <v/>
      </c>
      <c r="AW1422" s="54" t="str">
        <f t="shared" si="496"/>
        <v/>
      </c>
      <c r="AX1422" s="18" t="str">
        <f t="shared" si="497"/>
        <v/>
      </c>
      <c r="AY1422" s="18" t="str">
        <f t="shared" si="498"/>
        <v/>
      </c>
      <c r="BA1422" s="18">
        <f>IF($E1422=AF!$D$6,IF($M1422="Concluída no prazo",2,IF($M1422="Concluída com atraso",1,0)),0)</f>
        <v>0</v>
      </c>
      <c r="BB1422" s="18">
        <f>IF($E1422=AF!$D$6,IF($M1422="Atrasada",2,IF($M1422="Concluída com atraso",1,0)),0)</f>
        <v>0</v>
      </c>
      <c r="BC1422" s="18">
        <v>1.4160000000000001E-2</v>
      </c>
      <c r="BD1422" s="18">
        <f t="shared" si="505"/>
        <v>1.4160000000000001E-2</v>
      </c>
      <c r="BE1422" s="18">
        <f t="shared" si="505"/>
        <v>1.4160000000000001E-2</v>
      </c>
      <c r="BF1422" s="18" t="str">
        <f t="shared" si="499"/>
        <v/>
      </c>
      <c r="BN1422" s="18" t="str">
        <f t="shared" si="500"/>
        <v>s</v>
      </c>
    </row>
    <row r="1423" spans="3:66" ht="50.1" customHeight="1" thickTop="1" thickBot="1" x14ac:dyDescent="0.3">
      <c r="C1423" s="46"/>
      <c r="D1423" s="46"/>
      <c r="E1423" s="46"/>
      <c r="F1423" s="122"/>
      <c r="G1423" s="122"/>
      <c r="H1423" s="78" t="str">
        <f t="shared" si="501"/>
        <v/>
      </c>
      <c r="I1423" s="78" t="str">
        <f t="shared" si="502"/>
        <v/>
      </c>
      <c r="J1423" s="16"/>
      <c r="K1423" s="46" t="str">
        <f t="shared" si="503"/>
        <v/>
      </c>
      <c r="L1423" s="16"/>
      <c r="M1423" s="16"/>
      <c r="N1423" s="46"/>
      <c r="O1423" s="47" t="str">
        <f t="shared" si="506"/>
        <v/>
      </c>
      <c r="P1423" s="47"/>
      <c r="Q1423" s="48" t="str">
        <f>IFERROR(VLOOKUP(E1423,Funcionários!$C$8:$E$207,3,FALSE),"")</f>
        <v/>
      </c>
      <c r="R1423" s="47"/>
      <c r="S1423" s="49" t="str">
        <f t="shared" si="507"/>
        <v/>
      </c>
      <c r="T1423" s="49">
        <v>1.417E-2</v>
      </c>
      <c r="U1423" s="48" t="str">
        <f>IF(Funcionários!C1424=0,"",Funcionários!C1424)</f>
        <v/>
      </c>
      <c r="V1423" s="50">
        <f>IF(U1423="",0,IF(COUNTIFS($E$7:$E$3006,U1423,$I$7:$I$3006,'RC'!$E$6)=0,0,COUNTIFS($M$7:$M$3006,"Concluída no prazo",$E$7:$E$3006,U1423,$I$7:$I$3006,'RC'!$E$6)/COUNTIFS($E$7:$E$3006,U1423,$I$7:$I$3006,'RC'!$E$6)))</f>
        <v>0</v>
      </c>
      <c r="W1423" s="49">
        <f>SUMIFS($J$7:$J$3006,$E$7:$E$3006,U1423,$I$7:$I$3006,'RC'!$E$6)+SUMIFS($L$7:$L$3006,$E$7:$E$3006,U1423,$I$7:$I$3006,'RC'!$E$6)</f>
        <v>0</v>
      </c>
      <c r="X1423" s="48">
        <f>COUNTIFS($E$7:$E$3006,U1423,$I$7:$I$3006,'RC'!$E$6)</f>
        <v>0</v>
      </c>
      <c r="Y1423" s="48"/>
      <c r="Z1423" s="51" t="str">
        <f>IF(AQ1423='RC'!$E$6,AC1423*1000+AD1423,"")</f>
        <v/>
      </c>
      <c r="AA1423" s="51" t="str">
        <f>IF(AB1423="","",IF(AQ1423='RC'!$E$6,AC1423*1000-AD1423,""))</f>
        <v/>
      </c>
      <c r="AB1423" s="48" t="str">
        <f>IFERROR(VLOOKUP(E1423,Funcionários!$C$8:$E$207,3,FALSE),"")</f>
        <v/>
      </c>
      <c r="AC1423" s="50" t="str">
        <f>IF(AB1423="","",IF(COUNTIFS($AB$7:$AB$3006,AB1423,$AQ$7:$AQ$3006,'RC'!$E$6)=0,"",COUNTIFS($M$7:$M$3006,"Concluída no prazo",$AB$7:$AB$3006,AB1423,$AQ$7:$AQ$3006,'RC'!$E$6)/COUNTIFS($AB$7:$AB$3006,AB1423,$AQ$7:$AQ$3006,'RC'!$E$6)))</f>
        <v/>
      </c>
      <c r="AD1423" s="48">
        <f>SUMIF($AQ$7:$AQ$3006,'RC'!$E$6,$J$7:$J$3006)+SUMIF($AQ$7:$AQ$3006,'RC'!$E$6,$L$7:$L$3006)</f>
        <v>21</v>
      </c>
      <c r="AF1423" s="48">
        <v>3.5839999999995702E-2</v>
      </c>
      <c r="AG1423" s="48">
        <f>IF(OR(AQ1423="",AQ1423&lt;&gt;'RC'!$E$6,AB1423&lt;&gt;'RC'!$D$21),0,1)</f>
        <v>0</v>
      </c>
      <c r="AH1423" s="48">
        <f t="shared" si="504"/>
        <v>3.5839999999995702E-2</v>
      </c>
      <c r="AI1423" s="48" t="str">
        <f t="shared" si="486"/>
        <v/>
      </c>
      <c r="AJ1423" s="48" t="str">
        <f t="shared" si="487"/>
        <v/>
      </c>
      <c r="AK1423" s="52" t="str">
        <f t="shared" si="488"/>
        <v/>
      </c>
      <c r="AL1423" s="52" t="str">
        <f t="shared" si="489"/>
        <v/>
      </c>
      <c r="AM1423" s="48" t="str">
        <f t="shared" si="490"/>
        <v/>
      </c>
      <c r="AN1423" s="48" t="str">
        <f t="shared" si="491"/>
        <v/>
      </c>
      <c r="AP1423" s="18" t="str">
        <f t="shared" si="492"/>
        <v/>
      </c>
      <c r="AQ1423" s="18" t="str">
        <f t="shared" si="493"/>
        <v/>
      </c>
      <c r="AR1423" s="18">
        <v>3.5839999999999997E-2</v>
      </c>
      <c r="AS1423" s="18">
        <f>IF(AF!$D$27="Todos",1,IF(M1423=AF!$D$27,1,0))</f>
        <v>1</v>
      </c>
      <c r="AT1423" s="53">
        <f>IF(AND(E1423=AF!$D$6,OR(LT!M1423=AF!$D$27,AF!$D$27="Todos"),OR(AP1423=AF!$E$8,AQ1423=AF!$E$8)),AR1423+AS1423,0)</f>
        <v>0</v>
      </c>
      <c r="AU1423" s="18" t="str">
        <f t="shared" si="494"/>
        <v/>
      </c>
      <c r="AV1423" s="54" t="str">
        <f t="shared" si="495"/>
        <v/>
      </c>
      <c r="AW1423" s="54" t="str">
        <f t="shared" si="496"/>
        <v/>
      </c>
      <c r="AX1423" s="18" t="str">
        <f t="shared" si="497"/>
        <v/>
      </c>
      <c r="AY1423" s="18" t="str">
        <f t="shared" si="498"/>
        <v/>
      </c>
      <c r="BA1423" s="18">
        <f>IF($E1423=AF!$D$6,IF($M1423="Concluída no prazo",2,IF($M1423="Concluída com atraso",1,0)),0)</f>
        <v>0</v>
      </c>
      <c r="BB1423" s="18">
        <f>IF($E1423=AF!$D$6,IF($M1423="Atrasada",2,IF($M1423="Concluída com atraso",1,0)),0)</f>
        <v>0</v>
      </c>
      <c r="BC1423" s="18">
        <v>1.417E-2</v>
      </c>
      <c r="BD1423" s="18">
        <f t="shared" si="505"/>
        <v>1.417E-2</v>
      </c>
      <c r="BE1423" s="18">
        <f t="shared" si="505"/>
        <v>1.417E-2</v>
      </c>
      <c r="BF1423" s="18" t="str">
        <f t="shared" si="499"/>
        <v/>
      </c>
      <c r="BN1423" s="18" t="str">
        <f t="shared" si="500"/>
        <v>s</v>
      </c>
    </row>
    <row r="1424" spans="3:66" ht="50.1" customHeight="1" thickTop="1" thickBot="1" x14ac:dyDescent="0.3">
      <c r="C1424" s="46"/>
      <c r="D1424" s="46"/>
      <c r="E1424" s="46"/>
      <c r="F1424" s="122"/>
      <c r="G1424" s="122"/>
      <c r="H1424" s="78" t="str">
        <f t="shared" si="501"/>
        <v/>
      </c>
      <c r="I1424" s="78" t="str">
        <f t="shared" si="502"/>
        <v/>
      </c>
      <c r="J1424" s="16"/>
      <c r="K1424" s="46" t="str">
        <f t="shared" si="503"/>
        <v/>
      </c>
      <c r="L1424" s="16"/>
      <c r="M1424" s="16"/>
      <c r="N1424" s="46"/>
      <c r="O1424" s="47" t="str">
        <f t="shared" si="506"/>
        <v/>
      </c>
      <c r="P1424" s="47"/>
      <c r="Q1424" s="48" t="str">
        <f>IFERROR(VLOOKUP(E1424,Funcionários!$C$8:$E$207,3,FALSE),"")</f>
        <v/>
      </c>
      <c r="R1424" s="47"/>
      <c r="S1424" s="49" t="str">
        <f t="shared" si="507"/>
        <v/>
      </c>
      <c r="T1424" s="49">
        <v>1.418E-2</v>
      </c>
      <c r="U1424" s="48" t="str">
        <f>IF(Funcionários!C1425=0,"",Funcionários!C1425)</f>
        <v/>
      </c>
      <c r="V1424" s="50">
        <f>IF(U1424="",0,IF(COUNTIFS($E$7:$E$3006,U1424,$I$7:$I$3006,'RC'!$E$6)=0,0,COUNTIFS($M$7:$M$3006,"Concluída no prazo",$E$7:$E$3006,U1424,$I$7:$I$3006,'RC'!$E$6)/COUNTIFS($E$7:$E$3006,U1424,$I$7:$I$3006,'RC'!$E$6)))</f>
        <v>0</v>
      </c>
      <c r="W1424" s="49">
        <f>SUMIFS($J$7:$J$3006,$E$7:$E$3006,U1424,$I$7:$I$3006,'RC'!$E$6)+SUMIFS($L$7:$L$3006,$E$7:$E$3006,U1424,$I$7:$I$3006,'RC'!$E$6)</f>
        <v>0</v>
      </c>
      <c r="X1424" s="48">
        <f>COUNTIFS($E$7:$E$3006,U1424,$I$7:$I$3006,'RC'!$E$6)</f>
        <v>0</v>
      </c>
      <c r="Y1424" s="48"/>
      <c r="Z1424" s="51" t="str">
        <f>IF(AQ1424='RC'!$E$6,AC1424*1000+AD1424,"")</f>
        <v/>
      </c>
      <c r="AA1424" s="51" t="str">
        <f>IF(AB1424="","",IF(AQ1424='RC'!$E$6,AC1424*1000-AD1424,""))</f>
        <v/>
      </c>
      <c r="AB1424" s="48" t="str">
        <f>IFERROR(VLOOKUP(E1424,Funcionários!$C$8:$E$207,3,FALSE),"")</f>
        <v/>
      </c>
      <c r="AC1424" s="50" t="str">
        <f>IF(AB1424="","",IF(COUNTIFS($AB$7:$AB$3006,AB1424,$AQ$7:$AQ$3006,'RC'!$E$6)=0,"",COUNTIFS($M$7:$M$3006,"Concluída no prazo",$AB$7:$AB$3006,AB1424,$AQ$7:$AQ$3006,'RC'!$E$6)/COUNTIFS($AB$7:$AB$3006,AB1424,$AQ$7:$AQ$3006,'RC'!$E$6)))</f>
        <v/>
      </c>
      <c r="AD1424" s="48">
        <f>SUMIF($AQ$7:$AQ$3006,'RC'!$E$6,$J$7:$J$3006)+SUMIF($AQ$7:$AQ$3006,'RC'!$E$6,$L$7:$L$3006)</f>
        <v>21</v>
      </c>
      <c r="AF1424" s="48">
        <v>3.5829999999995699E-2</v>
      </c>
      <c r="AG1424" s="48">
        <f>IF(OR(AQ1424="",AQ1424&lt;&gt;'RC'!$E$6,AB1424&lt;&gt;'RC'!$D$21),0,1)</f>
        <v>0</v>
      </c>
      <c r="AH1424" s="48">
        <f t="shared" si="504"/>
        <v>3.5829999999995699E-2</v>
      </c>
      <c r="AI1424" s="48" t="str">
        <f t="shared" si="486"/>
        <v/>
      </c>
      <c r="AJ1424" s="48" t="str">
        <f t="shared" si="487"/>
        <v/>
      </c>
      <c r="AK1424" s="52" t="str">
        <f t="shared" si="488"/>
        <v/>
      </c>
      <c r="AL1424" s="52" t="str">
        <f t="shared" si="489"/>
        <v/>
      </c>
      <c r="AM1424" s="48" t="str">
        <f t="shared" si="490"/>
        <v/>
      </c>
      <c r="AN1424" s="48" t="str">
        <f t="shared" si="491"/>
        <v/>
      </c>
      <c r="AP1424" s="18" t="str">
        <f t="shared" si="492"/>
        <v/>
      </c>
      <c r="AQ1424" s="18" t="str">
        <f t="shared" si="493"/>
        <v/>
      </c>
      <c r="AR1424" s="18">
        <v>3.5830000000000001E-2</v>
      </c>
      <c r="AS1424" s="18">
        <f>IF(AF!$D$27="Todos",1,IF(M1424=AF!$D$27,1,0))</f>
        <v>1</v>
      </c>
      <c r="AT1424" s="53">
        <f>IF(AND(E1424=AF!$D$6,OR(LT!M1424=AF!$D$27,AF!$D$27="Todos"),OR(AP1424=AF!$E$8,AQ1424=AF!$E$8)),AR1424+AS1424,0)</f>
        <v>0</v>
      </c>
      <c r="AU1424" s="18" t="str">
        <f t="shared" si="494"/>
        <v/>
      </c>
      <c r="AV1424" s="54" t="str">
        <f t="shared" si="495"/>
        <v/>
      </c>
      <c r="AW1424" s="54" t="str">
        <f t="shared" si="496"/>
        <v/>
      </c>
      <c r="AX1424" s="18" t="str">
        <f t="shared" si="497"/>
        <v/>
      </c>
      <c r="AY1424" s="18" t="str">
        <f t="shared" si="498"/>
        <v/>
      </c>
      <c r="BA1424" s="18">
        <f>IF($E1424=AF!$D$6,IF($M1424="Concluída no prazo",2,IF($M1424="Concluída com atraso",1,0)),0)</f>
        <v>0</v>
      </c>
      <c r="BB1424" s="18">
        <f>IF($E1424=AF!$D$6,IF($M1424="Atrasada",2,IF($M1424="Concluída com atraso",1,0)),0)</f>
        <v>0</v>
      </c>
      <c r="BC1424" s="18">
        <v>1.418E-2</v>
      </c>
      <c r="BD1424" s="18">
        <f t="shared" si="505"/>
        <v>1.418E-2</v>
      </c>
      <c r="BE1424" s="18">
        <f t="shared" si="505"/>
        <v>1.418E-2</v>
      </c>
      <c r="BF1424" s="18" t="str">
        <f t="shared" si="499"/>
        <v/>
      </c>
      <c r="BN1424" s="18" t="str">
        <f t="shared" si="500"/>
        <v>s</v>
      </c>
    </row>
    <row r="1425" spans="3:66" ht="50.1" customHeight="1" thickTop="1" thickBot="1" x14ac:dyDescent="0.3">
      <c r="C1425" s="46"/>
      <c r="D1425" s="46"/>
      <c r="E1425" s="46"/>
      <c r="F1425" s="122"/>
      <c r="G1425" s="122"/>
      <c r="H1425" s="78" t="str">
        <f t="shared" si="501"/>
        <v/>
      </c>
      <c r="I1425" s="78" t="str">
        <f t="shared" si="502"/>
        <v/>
      </c>
      <c r="J1425" s="16"/>
      <c r="K1425" s="46" t="str">
        <f t="shared" si="503"/>
        <v/>
      </c>
      <c r="L1425" s="16"/>
      <c r="M1425" s="16"/>
      <c r="N1425" s="46"/>
      <c r="O1425" s="47" t="str">
        <f t="shared" si="506"/>
        <v/>
      </c>
      <c r="P1425" s="47"/>
      <c r="Q1425" s="48" t="str">
        <f>IFERROR(VLOOKUP(E1425,Funcionários!$C$8:$E$207,3,FALSE),"")</f>
        <v/>
      </c>
      <c r="R1425" s="47"/>
      <c r="S1425" s="49" t="str">
        <f t="shared" si="507"/>
        <v/>
      </c>
      <c r="T1425" s="49">
        <v>1.4189999999999999E-2</v>
      </c>
      <c r="U1425" s="48" t="str">
        <f>IF(Funcionários!C1426=0,"",Funcionários!C1426)</f>
        <v/>
      </c>
      <c r="V1425" s="50">
        <f>IF(U1425="",0,IF(COUNTIFS($E$7:$E$3006,U1425,$I$7:$I$3006,'RC'!$E$6)=0,0,COUNTIFS($M$7:$M$3006,"Concluída no prazo",$E$7:$E$3006,U1425,$I$7:$I$3006,'RC'!$E$6)/COUNTIFS($E$7:$E$3006,U1425,$I$7:$I$3006,'RC'!$E$6)))</f>
        <v>0</v>
      </c>
      <c r="W1425" s="49">
        <f>SUMIFS($J$7:$J$3006,$E$7:$E$3006,U1425,$I$7:$I$3006,'RC'!$E$6)+SUMIFS($L$7:$L$3006,$E$7:$E$3006,U1425,$I$7:$I$3006,'RC'!$E$6)</f>
        <v>0</v>
      </c>
      <c r="X1425" s="48">
        <f>COUNTIFS($E$7:$E$3006,U1425,$I$7:$I$3006,'RC'!$E$6)</f>
        <v>0</v>
      </c>
      <c r="Y1425" s="48"/>
      <c r="Z1425" s="51" t="str">
        <f>IF(AQ1425='RC'!$E$6,AC1425*1000+AD1425,"")</f>
        <v/>
      </c>
      <c r="AA1425" s="51" t="str">
        <f>IF(AB1425="","",IF(AQ1425='RC'!$E$6,AC1425*1000-AD1425,""))</f>
        <v/>
      </c>
      <c r="AB1425" s="48" t="str">
        <f>IFERROR(VLOOKUP(E1425,Funcionários!$C$8:$E$207,3,FALSE),"")</f>
        <v/>
      </c>
      <c r="AC1425" s="50" t="str">
        <f>IF(AB1425="","",IF(COUNTIFS($AB$7:$AB$3006,AB1425,$AQ$7:$AQ$3006,'RC'!$E$6)=0,"",COUNTIFS($M$7:$M$3006,"Concluída no prazo",$AB$7:$AB$3006,AB1425,$AQ$7:$AQ$3006,'RC'!$E$6)/COUNTIFS($AB$7:$AB$3006,AB1425,$AQ$7:$AQ$3006,'RC'!$E$6)))</f>
        <v/>
      </c>
      <c r="AD1425" s="48">
        <f>SUMIF($AQ$7:$AQ$3006,'RC'!$E$6,$J$7:$J$3006)+SUMIF($AQ$7:$AQ$3006,'RC'!$E$6,$L$7:$L$3006)</f>
        <v>21</v>
      </c>
      <c r="AF1425" s="48">
        <v>3.5819999999995702E-2</v>
      </c>
      <c r="AG1425" s="48">
        <f>IF(OR(AQ1425="",AQ1425&lt;&gt;'RC'!$E$6,AB1425&lt;&gt;'RC'!$D$21),0,1)</f>
        <v>0</v>
      </c>
      <c r="AH1425" s="48">
        <f t="shared" si="504"/>
        <v>3.5819999999995702E-2</v>
      </c>
      <c r="AI1425" s="48" t="str">
        <f t="shared" si="486"/>
        <v/>
      </c>
      <c r="AJ1425" s="48" t="str">
        <f t="shared" si="487"/>
        <v/>
      </c>
      <c r="AK1425" s="52" t="str">
        <f t="shared" si="488"/>
        <v/>
      </c>
      <c r="AL1425" s="52" t="str">
        <f t="shared" si="489"/>
        <v/>
      </c>
      <c r="AM1425" s="48" t="str">
        <f t="shared" si="490"/>
        <v/>
      </c>
      <c r="AN1425" s="48" t="str">
        <f t="shared" si="491"/>
        <v/>
      </c>
      <c r="AP1425" s="18" t="str">
        <f t="shared" si="492"/>
        <v/>
      </c>
      <c r="AQ1425" s="18" t="str">
        <f t="shared" si="493"/>
        <v/>
      </c>
      <c r="AR1425" s="18">
        <v>3.5819999999999998E-2</v>
      </c>
      <c r="AS1425" s="18">
        <f>IF(AF!$D$27="Todos",1,IF(M1425=AF!$D$27,1,0))</f>
        <v>1</v>
      </c>
      <c r="AT1425" s="53">
        <f>IF(AND(E1425=AF!$D$6,OR(LT!M1425=AF!$D$27,AF!$D$27="Todos"),OR(AP1425=AF!$E$8,AQ1425=AF!$E$8)),AR1425+AS1425,0)</f>
        <v>0</v>
      </c>
      <c r="AU1425" s="18" t="str">
        <f t="shared" si="494"/>
        <v/>
      </c>
      <c r="AV1425" s="54" t="str">
        <f t="shared" si="495"/>
        <v/>
      </c>
      <c r="AW1425" s="54" t="str">
        <f t="shared" si="496"/>
        <v/>
      </c>
      <c r="AX1425" s="18" t="str">
        <f t="shared" si="497"/>
        <v/>
      </c>
      <c r="AY1425" s="18" t="str">
        <f t="shared" si="498"/>
        <v/>
      </c>
      <c r="BA1425" s="18">
        <f>IF($E1425=AF!$D$6,IF($M1425="Concluída no prazo",2,IF($M1425="Concluída com atraso",1,0)),0)</f>
        <v>0</v>
      </c>
      <c r="BB1425" s="18">
        <f>IF($E1425=AF!$D$6,IF($M1425="Atrasada",2,IF($M1425="Concluída com atraso",1,0)),0)</f>
        <v>0</v>
      </c>
      <c r="BC1425" s="18">
        <v>1.4189999999999999E-2</v>
      </c>
      <c r="BD1425" s="18">
        <f t="shared" si="505"/>
        <v>1.4189999999999999E-2</v>
      </c>
      <c r="BE1425" s="18">
        <f t="shared" si="505"/>
        <v>1.4189999999999999E-2</v>
      </c>
      <c r="BF1425" s="18" t="str">
        <f t="shared" si="499"/>
        <v/>
      </c>
      <c r="BN1425" s="18" t="str">
        <f t="shared" si="500"/>
        <v>s</v>
      </c>
    </row>
    <row r="1426" spans="3:66" ht="50.1" customHeight="1" thickTop="1" thickBot="1" x14ac:dyDescent="0.3">
      <c r="C1426" s="46"/>
      <c r="D1426" s="46"/>
      <c r="E1426" s="46"/>
      <c r="F1426" s="122"/>
      <c r="G1426" s="122"/>
      <c r="H1426" s="78" t="str">
        <f t="shared" si="501"/>
        <v/>
      </c>
      <c r="I1426" s="78" t="str">
        <f t="shared" si="502"/>
        <v/>
      </c>
      <c r="J1426" s="16"/>
      <c r="K1426" s="46" t="str">
        <f t="shared" si="503"/>
        <v/>
      </c>
      <c r="L1426" s="16"/>
      <c r="M1426" s="16"/>
      <c r="N1426" s="46"/>
      <c r="O1426" s="47" t="str">
        <f t="shared" si="506"/>
        <v/>
      </c>
      <c r="P1426" s="47"/>
      <c r="Q1426" s="48" t="str">
        <f>IFERROR(VLOOKUP(E1426,Funcionários!$C$8:$E$207,3,FALSE),"")</f>
        <v/>
      </c>
      <c r="R1426" s="47"/>
      <c r="S1426" s="49" t="str">
        <f t="shared" si="507"/>
        <v/>
      </c>
      <c r="T1426" s="49">
        <v>1.4200000000000001E-2</v>
      </c>
      <c r="U1426" s="48" t="str">
        <f>IF(Funcionários!C1427=0,"",Funcionários!C1427)</f>
        <v/>
      </c>
      <c r="V1426" s="50">
        <f>IF(U1426="",0,IF(COUNTIFS($E$7:$E$3006,U1426,$I$7:$I$3006,'RC'!$E$6)=0,0,COUNTIFS($M$7:$M$3006,"Concluída no prazo",$E$7:$E$3006,U1426,$I$7:$I$3006,'RC'!$E$6)/COUNTIFS($E$7:$E$3006,U1426,$I$7:$I$3006,'RC'!$E$6)))</f>
        <v>0</v>
      </c>
      <c r="W1426" s="49">
        <f>SUMIFS($J$7:$J$3006,$E$7:$E$3006,U1426,$I$7:$I$3006,'RC'!$E$6)+SUMIFS($L$7:$L$3006,$E$7:$E$3006,U1426,$I$7:$I$3006,'RC'!$E$6)</f>
        <v>0</v>
      </c>
      <c r="X1426" s="48">
        <f>COUNTIFS($E$7:$E$3006,U1426,$I$7:$I$3006,'RC'!$E$6)</f>
        <v>0</v>
      </c>
      <c r="Y1426" s="48"/>
      <c r="Z1426" s="51" t="str">
        <f>IF(AQ1426='RC'!$E$6,AC1426*1000+AD1426,"")</f>
        <v/>
      </c>
      <c r="AA1426" s="51" t="str">
        <f>IF(AB1426="","",IF(AQ1426='RC'!$E$6,AC1426*1000-AD1426,""))</f>
        <v/>
      </c>
      <c r="AB1426" s="48" t="str">
        <f>IFERROR(VLOOKUP(E1426,Funcionários!$C$8:$E$207,3,FALSE),"")</f>
        <v/>
      </c>
      <c r="AC1426" s="50" t="str">
        <f>IF(AB1426="","",IF(COUNTIFS($AB$7:$AB$3006,AB1426,$AQ$7:$AQ$3006,'RC'!$E$6)=0,"",COUNTIFS($M$7:$M$3006,"Concluída no prazo",$AB$7:$AB$3006,AB1426,$AQ$7:$AQ$3006,'RC'!$E$6)/COUNTIFS($AB$7:$AB$3006,AB1426,$AQ$7:$AQ$3006,'RC'!$E$6)))</f>
        <v/>
      </c>
      <c r="AD1426" s="48">
        <f>SUMIF($AQ$7:$AQ$3006,'RC'!$E$6,$J$7:$J$3006)+SUMIF($AQ$7:$AQ$3006,'RC'!$E$6,$L$7:$L$3006)</f>
        <v>21</v>
      </c>
      <c r="AF1426" s="48">
        <v>3.5809999999995699E-2</v>
      </c>
      <c r="AG1426" s="48">
        <f>IF(OR(AQ1426="",AQ1426&lt;&gt;'RC'!$E$6,AB1426&lt;&gt;'RC'!$D$21),0,1)</f>
        <v>0</v>
      </c>
      <c r="AH1426" s="48">
        <f t="shared" si="504"/>
        <v>3.5809999999995699E-2</v>
      </c>
      <c r="AI1426" s="48" t="str">
        <f t="shared" si="486"/>
        <v/>
      </c>
      <c r="AJ1426" s="48" t="str">
        <f t="shared" si="487"/>
        <v/>
      </c>
      <c r="AK1426" s="52" t="str">
        <f t="shared" si="488"/>
        <v/>
      </c>
      <c r="AL1426" s="52" t="str">
        <f t="shared" si="489"/>
        <v/>
      </c>
      <c r="AM1426" s="48" t="str">
        <f t="shared" si="490"/>
        <v/>
      </c>
      <c r="AN1426" s="48" t="str">
        <f t="shared" si="491"/>
        <v/>
      </c>
      <c r="AP1426" s="18" t="str">
        <f t="shared" si="492"/>
        <v/>
      </c>
      <c r="AQ1426" s="18" t="str">
        <f t="shared" si="493"/>
        <v/>
      </c>
      <c r="AR1426" s="18">
        <v>3.5810000000000002E-2</v>
      </c>
      <c r="AS1426" s="18">
        <f>IF(AF!$D$27="Todos",1,IF(M1426=AF!$D$27,1,0))</f>
        <v>1</v>
      </c>
      <c r="AT1426" s="53">
        <f>IF(AND(E1426=AF!$D$6,OR(LT!M1426=AF!$D$27,AF!$D$27="Todos"),OR(AP1426=AF!$E$8,AQ1426=AF!$E$8)),AR1426+AS1426,0)</f>
        <v>0</v>
      </c>
      <c r="AU1426" s="18" t="str">
        <f t="shared" si="494"/>
        <v/>
      </c>
      <c r="AV1426" s="54" t="str">
        <f t="shared" si="495"/>
        <v/>
      </c>
      <c r="AW1426" s="54" t="str">
        <f t="shared" si="496"/>
        <v/>
      </c>
      <c r="AX1426" s="18" t="str">
        <f t="shared" si="497"/>
        <v/>
      </c>
      <c r="AY1426" s="18" t="str">
        <f t="shared" si="498"/>
        <v/>
      </c>
      <c r="BA1426" s="18">
        <f>IF($E1426=AF!$D$6,IF($M1426="Concluída no prazo",2,IF($M1426="Concluída com atraso",1,0)),0)</f>
        <v>0</v>
      </c>
      <c r="BB1426" s="18">
        <f>IF($E1426=AF!$D$6,IF($M1426="Atrasada",2,IF($M1426="Concluída com atraso",1,0)),0)</f>
        <v>0</v>
      </c>
      <c r="BC1426" s="18">
        <v>1.4200000000000001E-2</v>
      </c>
      <c r="BD1426" s="18">
        <f t="shared" si="505"/>
        <v>1.4200000000000001E-2</v>
      </c>
      <c r="BE1426" s="18">
        <f t="shared" si="505"/>
        <v>1.4200000000000001E-2</v>
      </c>
      <c r="BF1426" s="18" t="str">
        <f t="shared" si="499"/>
        <v/>
      </c>
      <c r="BN1426" s="18" t="str">
        <f t="shared" si="500"/>
        <v>s</v>
      </c>
    </row>
    <row r="1427" spans="3:66" ht="50.1" customHeight="1" thickTop="1" thickBot="1" x14ac:dyDescent="0.3">
      <c r="C1427" s="46"/>
      <c r="D1427" s="46"/>
      <c r="E1427" s="46"/>
      <c r="F1427" s="122"/>
      <c r="G1427" s="122"/>
      <c r="H1427" s="78" t="str">
        <f t="shared" si="501"/>
        <v/>
      </c>
      <c r="I1427" s="78" t="str">
        <f t="shared" si="502"/>
        <v/>
      </c>
      <c r="J1427" s="16"/>
      <c r="K1427" s="46" t="str">
        <f t="shared" si="503"/>
        <v/>
      </c>
      <c r="L1427" s="16"/>
      <c r="M1427" s="16"/>
      <c r="N1427" s="46"/>
      <c r="O1427" s="47" t="str">
        <f t="shared" si="506"/>
        <v/>
      </c>
      <c r="P1427" s="47"/>
      <c r="Q1427" s="48" t="str">
        <f>IFERROR(VLOOKUP(E1427,Funcionários!$C$8:$E$207,3,FALSE),"")</f>
        <v/>
      </c>
      <c r="R1427" s="47"/>
      <c r="S1427" s="49" t="str">
        <f t="shared" si="507"/>
        <v/>
      </c>
      <c r="T1427" s="49">
        <v>1.421E-2</v>
      </c>
      <c r="U1427" s="48" t="str">
        <f>IF(Funcionários!C1428=0,"",Funcionários!C1428)</f>
        <v/>
      </c>
      <c r="V1427" s="50">
        <f>IF(U1427="",0,IF(COUNTIFS($E$7:$E$3006,U1427,$I$7:$I$3006,'RC'!$E$6)=0,0,COUNTIFS($M$7:$M$3006,"Concluída no prazo",$E$7:$E$3006,U1427,$I$7:$I$3006,'RC'!$E$6)/COUNTIFS($E$7:$E$3006,U1427,$I$7:$I$3006,'RC'!$E$6)))</f>
        <v>0</v>
      </c>
      <c r="W1427" s="49">
        <f>SUMIFS($J$7:$J$3006,$E$7:$E$3006,U1427,$I$7:$I$3006,'RC'!$E$6)+SUMIFS($L$7:$L$3006,$E$7:$E$3006,U1427,$I$7:$I$3006,'RC'!$E$6)</f>
        <v>0</v>
      </c>
      <c r="X1427" s="48">
        <f>COUNTIFS($E$7:$E$3006,U1427,$I$7:$I$3006,'RC'!$E$6)</f>
        <v>0</v>
      </c>
      <c r="Y1427" s="48"/>
      <c r="Z1427" s="51" t="str">
        <f>IF(AQ1427='RC'!$E$6,AC1427*1000+AD1427,"")</f>
        <v/>
      </c>
      <c r="AA1427" s="51" t="str">
        <f>IF(AB1427="","",IF(AQ1427='RC'!$E$6,AC1427*1000-AD1427,""))</f>
        <v/>
      </c>
      <c r="AB1427" s="48" t="str">
        <f>IFERROR(VLOOKUP(E1427,Funcionários!$C$8:$E$207,3,FALSE),"")</f>
        <v/>
      </c>
      <c r="AC1427" s="50" t="str">
        <f>IF(AB1427="","",IF(COUNTIFS($AB$7:$AB$3006,AB1427,$AQ$7:$AQ$3006,'RC'!$E$6)=0,"",COUNTIFS($M$7:$M$3006,"Concluída no prazo",$AB$7:$AB$3006,AB1427,$AQ$7:$AQ$3006,'RC'!$E$6)/COUNTIFS($AB$7:$AB$3006,AB1427,$AQ$7:$AQ$3006,'RC'!$E$6)))</f>
        <v/>
      </c>
      <c r="AD1427" s="48">
        <f>SUMIF($AQ$7:$AQ$3006,'RC'!$E$6,$J$7:$J$3006)+SUMIF($AQ$7:$AQ$3006,'RC'!$E$6,$L$7:$L$3006)</f>
        <v>21</v>
      </c>
      <c r="AF1427" s="48">
        <v>3.5799999999995703E-2</v>
      </c>
      <c r="AG1427" s="48">
        <f>IF(OR(AQ1427="",AQ1427&lt;&gt;'RC'!$E$6,AB1427&lt;&gt;'RC'!$D$21),0,1)</f>
        <v>0</v>
      </c>
      <c r="AH1427" s="48">
        <f t="shared" si="504"/>
        <v>3.5799999999995703E-2</v>
      </c>
      <c r="AI1427" s="48" t="str">
        <f t="shared" si="486"/>
        <v/>
      </c>
      <c r="AJ1427" s="48" t="str">
        <f t="shared" si="487"/>
        <v/>
      </c>
      <c r="AK1427" s="52" t="str">
        <f t="shared" si="488"/>
        <v/>
      </c>
      <c r="AL1427" s="52" t="str">
        <f t="shared" si="489"/>
        <v/>
      </c>
      <c r="AM1427" s="48" t="str">
        <f t="shared" si="490"/>
        <v/>
      </c>
      <c r="AN1427" s="48" t="str">
        <f t="shared" si="491"/>
        <v/>
      </c>
      <c r="AP1427" s="18" t="str">
        <f t="shared" si="492"/>
        <v/>
      </c>
      <c r="AQ1427" s="18" t="str">
        <f t="shared" si="493"/>
        <v/>
      </c>
      <c r="AR1427" s="18">
        <v>3.5799999999999998E-2</v>
      </c>
      <c r="AS1427" s="18">
        <f>IF(AF!$D$27="Todos",1,IF(M1427=AF!$D$27,1,0))</f>
        <v>1</v>
      </c>
      <c r="AT1427" s="53">
        <f>IF(AND(E1427=AF!$D$6,OR(LT!M1427=AF!$D$27,AF!$D$27="Todos"),OR(AP1427=AF!$E$8,AQ1427=AF!$E$8)),AR1427+AS1427,0)</f>
        <v>0</v>
      </c>
      <c r="AU1427" s="18" t="str">
        <f t="shared" si="494"/>
        <v/>
      </c>
      <c r="AV1427" s="54" t="str">
        <f t="shared" si="495"/>
        <v/>
      </c>
      <c r="AW1427" s="54" t="str">
        <f t="shared" si="496"/>
        <v/>
      </c>
      <c r="AX1427" s="18" t="str">
        <f t="shared" si="497"/>
        <v/>
      </c>
      <c r="AY1427" s="18" t="str">
        <f t="shared" si="498"/>
        <v/>
      </c>
      <c r="BA1427" s="18">
        <f>IF($E1427=AF!$D$6,IF($M1427="Concluída no prazo",2,IF($M1427="Concluída com atraso",1,0)),0)</f>
        <v>0</v>
      </c>
      <c r="BB1427" s="18">
        <f>IF($E1427=AF!$D$6,IF($M1427="Atrasada",2,IF($M1427="Concluída com atraso",1,0)),0)</f>
        <v>0</v>
      </c>
      <c r="BC1427" s="18">
        <v>1.421E-2</v>
      </c>
      <c r="BD1427" s="18">
        <f t="shared" si="505"/>
        <v>1.421E-2</v>
      </c>
      <c r="BE1427" s="18">
        <f t="shared" si="505"/>
        <v>1.421E-2</v>
      </c>
      <c r="BF1427" s="18" t="str">
        <f t="shared" si="499"/>
        <v/>
      </c>
      <c r="BN1427" s="18" t="str">
        <f t="shared" si="500"/>
        <v>s</v>
      </c>
    </row>
    <row r="1428" spans="3:66" ht="50.1" customHeight="1" thickTop="1" thickBot="1" x14ac:dyDescent="0.3">
      <c r="C1428" s="46"/>
      <c r="D1428" s="46"/>
      <c r="E1428" s="46"/>
      <c r="F1428" s="122"/>
      <c r="G1428" s="122"/>
      <c r="H1428" s="78" t="str">
        <f t="shared" si="501"/>
        <v/>
      </c>
      <c r="I1428" s="78" t="str">
        <f t="shared" si="502"/>
        <v/>
      </c>
      <c r="J1428" s="16"/>
      <c r="K1428" s="46" t="str">
        <f t="shared" si="503"/>
        <v/>
      </c>
      <c r="L1428" s="16"/>
      <c r="M1428" s="16"/>
      <c r="N1428" s="46"/>
      <c r="O1428" s="47" t="str">
        <f t="shared" si="506"/>
        <v/>
      </c>
      <c r="P1428" s="47"/>
      <c r="Q1428" s="48" t="str">
        <f>IFERROR(VLOOKUP(E1428,Funcionários!$C$8:$E$207,3,FALSE),"")</f>
        <v/>
      </c>
      <c r="R1428" s="47"/>
      <c r="S1428" s="49" t="str">
        <f t="shared" si="507"/>
        <v/>
      </c>
      <c r="T1428" s="49">
        <v>1.422E-2</v>
      </c>
      <c r="U1428" s="48" t="str">
        <f>IF(Funcionários!C1429=0,"",Funcionários!C1429)</f>
        <v/>
      </c>
      <c r="V1428" s="50">
        <f>IF(U1428="",0,IF(COUNTIFS($E$7:$E$3006,U1428,$I$7:$I$3006,'RC'!$E$6)=0,0,COUNTIFS($M$7:$M$3006,"Concluída no prazo",$E$7:$E$3006,U1428,$I$7:$I$3006,'RC'!$E$6)/COUNTIFS($E$7:$E$3006,U1428,$I$7:$I$3006,'RC'!$E$6)))</f>
        <v>0</v>
      </c>
      <c r="W1428" s="49">
        <f>SUMIFS($J$7:$J$3006,$E$7:$E$3006,U1428,$I$7:$I$3006,'RC'!$E$6)+SUMIFS($L$7:$L$3006,$E$7:$E$3006,U1428,$I$7:$I$3006,'RC'!$E$6)</f>
        <v>0</v>
      </c>
      <c r="X1428" s="48">
        <f>COUNTIFS($E$7:$E$3006,U1428,$I$7:$I$3006,'RC'!$E$6)</f>
        <v>0</v>
      </c>
      <c r="Y1428" s="48"/>
      <c r="Z1428" s="51" t="str">
        <f>IF(AQ1428='RC'!$E$6,AC1428*1000+AD1428,"")</f>
        <v/>
      </c>
      <c r="AA1428" s="51" t="str">
        <f>IF(AB1428="","",IF(AQ1428='RC'!$E$6,AC1428*1000-AD1428,""))</f>
        <v/>
      </c>
      <c r="AB1428" s="48" t="str">
        <f>IFERROR(VLOOKUP(E1428,Funcionários!$C$8:$E$207,3,FALSE),"")</f>
        <v/>
      </c>
      <c r="AC1428" s="50" t="str">
        <f>IF(AB1428="","",IF(COUNTIFS($AB$7:$AB$3006,AB1428,$AQ$7:$AQ$3006,'RC'!$E$6)=0,"",COUNTIFS($M$7:$M$3006,"Concluída no prazo",$AB$7:$AB$3006,AB1428,$AQ$7:$AQ$3006,'RC'!$E$6)/COUNTIFS($AB$7:$AB$3006,AB1428,$AQ$7:$AQ$3006,'RC'!$E$6)))</f>
        <v/>
      </c>
      <c r="AD1428" s="48">
        <f>SUMIF($AQ$7:$AQ$3006,'RC'!$E$6,$J$7:$J$3006)+SUMIF($AQ$7:$AQ$3006,'RC'!$E$6,$L$7:$L$3006)</f>
        <v>21</v>
      </c>
      <c r="AF1428" s="48">
        <v>3.5789999999995603E-2</v>
      </c>
      <c r="AG1428" s="48">
        <f>IF(OR(AQ1428="",AQ1428&lt;&gt;'RC'!$E$6,AB1428&lt;&gt;'RC'!$D$21),0,1)</f>
        <v>0</v>
      </c>
      <c r="AH1428" s="48">
        <f t="shared" si="504"/>
        <v>3.5789999999995603E-2</v>
      </c>
      <c r="AI1428" s="48" t="str">
        <f t="shared" si="486"/>
        <v/>
      </c>
      <c r="AJ1428" s="48" t="str">
        <f t="shared" si="487"/>
        <v/>
      </c>
      <c r="AK1428" s="52" t="str">
        <f t="shared" si="488"/>
        <v/>
      </c>
      <c r="AL1428" s="52" t="str">
        <f t="shared" si="489"/>
        <v/>
      </c>
      <c r="AM1428" s="48" t="str">
        <f t="shared" si="490"/>
        <v/>
      </c>
      <c r="AN1428" s="48" t="str">
        <f t="shared" si="491"/>
        <v/>
      </c>
      <c r="AP1428" s="18" t="str">
        <f t="shared" si="492"/>
        <v/>
      </c>
      <c r="AQ1428" s="18" t="str">
        <f t="shared" si="493"/>
        <v/>
      </c>
      <c r="AR1428" s="18">
        <v>3.5790000000000002E-2</v>
      </c>
      <c r="AS1428" s="18">
        <f>IF(AF!$D$27="Todos",1,IF(M1428=AF!$D$27,1,0))</f>
        <v>1</v>
      </c>
      <c r="AT1428" s="53">
        <f>IF(AND(E1428=AF!$D$6,OR(LT!M1428=AF!$D$27,AF!$D$27="Todos"),OR(AP1428=AF!$E$8,AQ1428=AF!$E$8)),AR1428+AS1428,0)</f>
        <v>0</v>
      </c>
      <c r="AU1428" s="18" t="str">
        <f t="shared" si="494"/>
        <v/>
      </c>
      <c r="AV1428" s="54" t="str">
        <f t="shared" si="495"/>
        <v/>
      </c>
      <c r="AW1428" s="54" t="str">
        <f t="shared" si="496"/>
        <v/>
      </c>
      <c r="AX1428" s="18" t="str">
        <f t="shared" si="497"/>
        <v/>
      </c>
      <c r="AY1428" s="18" t="str">
        <f t="shared" si="498"/>
        <v/>
      </c>
      <c r="BA1428" s="18">
        <f>IF($E1428=AF!$D$6,IF($M1428="Concluída no prazo",2,IF($M1428="Concluída com atraso",1,0)),0)</f>
        <v>0</v>
      </c>
      <c r="BB1428" s="18">
        <f>IF($E1428=AF!$D$6,IF($M1428="Atrasada",2,IF($M1428="Concluída com atraso",1,0)),0)</f>
        <v>0</v>
      </c>
      <c r="BC1428" s="18">
        <v>1.422E-2</v>
      </c>
      <c r="BD1428" s="18">
        <f t="shared" si="505"/>
        <v>1.422E-2</v>
      </c>
      <c r="BE1428" s="18">
        <f t="shared" si="505"/>
        <v>1.422E-2</v>
      </c>
      <c r="BF1428" s="18" t="str">
        <f t="shared" si="499"/>
        <v/>
      </c>
      <c r="BN1428" s="18" t="str">
        <f t="shared" si="500"/>
        <v>s</v>
      </c>
    </row>
    <row r="1429" spans="3:66" ht="50.1" customHeight="1" thickTop="1" thickBot="1" x14ac:dyDescent="0.3">
      <c r="C1429" s="46"/>
      <c r="D1429" s="46"/>
      <c r="E1429" s="46"/>
      <c r="F1429" s="122"/>
      <c r="G1429" s="122"/>
      <c r="H1429" s="78" t="str">
        <f t="shared" si="501"/>
        <v/>
      </c>
      <c r="I1429" s="78" t="str">
        <f t="shared" si="502"/>
        <v/>
      </c>
      <c r="J1429" s="16"/>
      <c r="K1429" s="46" t="str">
        <f t="shared" si="503"/>
        <v/>
      </c>
      <c r="L1429" s="16"/>
      <c r="M1429" s="16"/>
      <c r="N1429" s="46"/>
      <c r="O1429" s="47" t="str">
        <f t="shared" si="506"/>
        <v/>
      </c>
      <c r="P1429" s="47"/>
      <c r="Q1429" s="48" t="str">
        <f>IFERROR(VLOOKUP(E1429,Funcionários!$C$8:$E$207,3,FALSE),"")</f>
        <v/>
      </c>
      <c r="R1429" s="47"/>
      <c r="S1429" s="49" t="str">
        <f t="shared" si="507"/>
        <v/>
      </c>
      <c r="T1429" s="49">
        <v>1.423E-2</v>
      </c>
      <c r="U1429" s="48" t="str">
        <f>IF(Funcionários!C1430=0,"",Funcionários!C1430)</f>
        <v/>
      </c>
      <c r="V1429" s="50">
        <f>IF(U1429="",0,IF(COUNTIFS($E$7:$E$3006,U1429,$I$7:$I$3006,'RC'!$E$6)=0,0,COUNTIFS($M$7:$M$3006,"Concluída no prazo",$E$7:$E$3006,U1429,$I$7:$I$3006,'RC'!$E$6)/COUNTIFS($E$7:$E$3006,U1429,$I$7:$I$3006,'RC'!$E$6)))</f>
        <v>0</v>
      </c>
      <c r="W1429" s="49">
        <f>SUMIFS($J$7:$J$3006,$E$7:$E$3006,U1429,$I$7:$I$3006,'RC'!$E$6)+SUMIFS($L$7:$L$3006,$E$7:$E$3006,U1429,$I$7:$I$3006,'RC'!$E$6)</f>
        <v>0</v>
      </c>
      <c r="X1429" s="48">
        <f>COUNTIFS($E$7:$E$3006,U1429,$I$7:$I$3006,'RC'!$E$6)</f>
        <v>0</v>
      </c>
      <c r="Y1429" s="48"/>
      <c r="Z1429" s="51" t="str">
        <f>IF(AQ1429='RC'!$E$6,AC1429*1000+AD1429,"")</f>
        <v/>
      </c>
      <c r="AA1429" s="51" t="str">
        <f>IF(AB1429="","",IF(AQ1429='RC'!$E$6,AC1429*1000-AD1429,""))</f>
        <v/>
      </c>
      <c r="AB1429" s="48" t="str">
        <f>IFERROR(VLOOKUP(E1429,Funcionários!$C$8:$E$207,3,FALSE),"")</f>
        <v/>
      </c>
      <c r="AC1429" s="50" t="str">
        <f>IF(AB1429="","",IF(COUNTIFS($AB$7:$AB$3006,AB1429,$AQ$7:$AQ$3006,'RC'!$E$6)=0,"",COUNTIFS($M$7:$M$3006,"Concluída no prazo",$AB$7:$AB$3006,AB1429,$AQ$7:$AQ$3006,'RC'!$E$6)/COUNTIFS($AB$7:$AB$3006,AB1429,$AQ$7:$AQ$3006,'RC'!$E$6)))</f>
        <v/>
      </c>
      <c r="AD1429" s="48">
        <f>SUMIF($AQ$7:$AQ$3006,'RC'!$E$6,$J$7:$J$3006)+SUMIF($AQ$7:$AQ$3006,'RC'!$E$6,$L$7:$L$3006)</f>
        <v>21</v>
      </c>
      <c r="AF1429" s="48">
        <v>3.57799999999956E-2</v>
      </c>
      <c r="AG1429" s="48">
        <f>IF(OR(AQ1429="",AQ1429&lt;&gt;'RC'!$E$6,AB1429&lt;&gt;'RC'!$D$21),0,1)</f>
        <v>0</v>
      </c>
      <c r="AH1429" s="48">
        <f t="shared" si="504"/>
        <v>3.57799999999956E-2</v>
      </c>
      <c r="AI1429" s="48" t="str">
        <f t="shared" si="486"/>
        <v/>
      </c>
      <c r="AJ1429" s="48" t="str">
        <f t="shared" si="487"/>
        <v/>
      </c>
      <c r="AK1429" s="52" t="str">
        <f t="shared" si="488"/>
        <v/>
      </c>
      <c r="AL1429" s="52" t="str">
        <f t="shared" si="489"/>
        <v/>
      </c>
      <c r="AM1429" s="48" t="str">
        <f t="shared" si="490"/>
        <v/>
      </c>
      <c r="AN1429" s="48" t="str">
        <f t="shared" si="491"/>
        <v/>
      </c>
      <c r="AP1429" s="18" t="str">
        <f t="shared" si="492"/>
        <v/>
      </c>
      <c r="AQ1429" s="18" t="str">
        <f t="shared" si="493"/>
        <v/>
      </c>
      <c r="AR1429" s="18">
        <v>3.5779999999999999E-2</v>
      </c>
      <c r="AS1429" s="18">
        <f>IF(AF!$D$27="Todos",1,IF(M1429=AF!$D$27,1,0))</f>
        <v>1</v>
      </c>
      <c r="AT1429" s="53">
        <f>IF(AND(E1429=AF!$D$6,OR(LT!M1429=AF!$D$27,AF!$D$27="Todos"),OR(AP1429=AF!$E$8,AQ1429=AF!$E$8)),AR1429+AS1429,0)</f>
        <v>0</v>
      </c>
      <c r="AU1429" s="18" t="str">
        <f t="shared" si="494"/>
        <v/>
      </c>
      <c r="AV1429" s="54" t="str">
        <f t="shared" si="495"/>
        <v/>
      </c>
      <c r="AW1429" s="54" t="str">
        <f t="shared" si="496"/>
        <v/>
      </c>
      <c r="AX1429" s="18" t="str">
        <f t="shared" si="497"/>
        <v/>
      </c>
      <c r="AY1429" s="18" t="str">
        <f t="shared" si="498"/>
        <v/>
      </c>
      <c r="BA1429" s="18">
        <f>IF($E1429=AF!$D$6,IF($M1429="Concluída no prazo",2,IF($M1429="Concluída com atraso",1,0)),0)</f>
        <v>0</v>
      </c>
      <c r="BB1429" s="18">
        <f>IF($E1429=AF!$D$6,IF($M1429="Atrasada",2,IF($M1429="Concluída com atraso",1,0)),0)</f>
        <v>0</v>
      </c>
      <c r="BC1429" s="18">
        <v>1.423E-2</v>
      </c>
      <c r="BD1429" s="18">
        <f t="shared" si="505"/>
        <v>1.423E-2</v>
      </c>
      <c r="BE1429" s="18">
        <f t="shared" si="505"/>
        <v>1.423E-2</v>
      </c>
      <c r="BF1429" s="18" t="str">
        <f t="shared" si="499"/>
        <v/>
      </c>
      <c r="BN1429" s="18" t="str">
        <f t="shared" si="500"/>
        <v>s</v>
      </c>
    </row>
    <row r="1430" spans="3:66" ht="50.1" customHeight="1" thickTop="1" thickBot="1" x14ac:dyDescent="0.3">
      <c r="C1430" s="46"/>
      <c r="D1430" s="46"/>
      <c r="E1430" s="46"/>
      <c r="F1430" s="122"/>
      <c r="G1430" s="122"/>
      <c r="H1430" s="78" t="str">
        <f t="shared" si="501"/>
        <v/>
      </c>
      <c r="I1430" s="78" t="str">
        <f t="shared" si="502"/>
        <v/>
      </c>
      <c r="J1430" s="16"/>
      <c r="K1430" s="46" t="str">
        <f t="shared" si="503"/>
        <v/>
      </c>
      <c r="L1430" s="16"/>
      <c r="M1430" s="16"/>
      <c r="N1430" s="46"/>
      <c r="O1430" s="47" t="str">
        <f t="shared" si="506"/>
        <v/>
      </c>
      <c r="P1430" s="47"/>
      <c r="Q1430" s="48" t="str">
        <f>IFERROR(VLOOKUP(E1430,Funcionários!$C$8:$E$207,3,FALSE),"")</f>
        <v/>
      </c>
      <c r="R1430" s="47"/>
      <c r="S1430" s="49" t="str">
        <f t="shared" si="507"/>
        <v/>
      </c>
      <c r="T1430" s="49">
        <v>1.4239999999999999E-2</v>
      </c>
      <c r="U1430" s="48" t="str">
        <f>IF(Funcionários!C1431=0,"",Funcionários!C1431)</f>
        <v/>
      </c>
      <c r="V1430" s="50">
        <f>IF(U1430="",0,IF(COUNTIFS($E$7:$E$3006,U1430,$I$7:$I$3006,'RC'!$E$6)=0,0,COUNTIFS($M$7:$M$3006,"Concluída no prazo",$E$7:$E$3006,U1430,$I$7:$I$3006,'RC'!$E$6)/COUNTIFS($E$7:$E$3006,U1430,$I$7:$I$3006,'RC'!$E$6)))</f>
        <v>0</v>
      </c>
      <c r="W1430" s="49">
        <f>SUMIFS($J$7:$J$3006,$E$7:$E$3006,U1430,$I$7:$I$3006,'RC'!$E$6)+SUMIFS($L$7:$L$3006,$E$7:$E$3006,U1430,$I$7:$I$3006,'RC'!$E$6)</f>
        <v>0</v>
      </c>
      <c r="X1430" s="48">
        <f>COUNTIFS($E$7:$E$3006,U1430,$I$7:$I$3006,'RC'!$E$6)</f>
        <v>0</v>
      </c>
      <c r="Y1430" s="48"/>
      <c r="Z1430" s="51" t="str">
        <f>IF(AQ1430='RC'!$E$6,AC1430*1000+AD1430,"")</f>
        <v/>
      </c>
      <c r="AA1430" s="51" t="str">
        <f>IF(AB1430="","",IF(AQ1430='RC'!$E$6,AC1430*1000-AD1430,""))</f>
        <v/>
      </c>
      <c r="AB1430" s="48" t="str">
        <f>IFERROR(VLOOKUP(E1430,Funcionários!$C$8:$E$207,3,FALSE),"")</f>
        <v/>
      </c>
      <c r="AC1430" s="50" t="str">
        <f>IF(AB1430="","",IF(COUNTIFS($AB$7:$AB$3006,AB1430,$AQ$7:$AQ$3006,'RC'!$E$6)=0,"",COUNTIFS($M$7:$M$3006,"Concluída no prazo",$AB$7:$AB$3006,AB1430,$AQ$7:$AQ$3006,'RC'!$E$6)/COUNTIFS($AB$7:$AB$3006,AB1430,$AQ$7:$AQ$3006,'RC'!$E$6)))</f>
        <v/>
      </c>
      <c r="AD1430" s="48">
        <f>SUMIF($AQ$7:$AQ$3006,'RC'!$E$6,$J$7:$J$3006)+SUMIF($AQ$7:$AQ$3006,'RC'!$E$6,$L$7:$L$3006)</f>
        <v>21</v>
      </c>
      <c r="AF1430" s="48">
        <v>3.5769999999995597E-2</v>
      </c>
      <c r="AG1430" s="48">
        <f>IF(OR(AQ1430="",AQ1430&lt;&gt;'RC'!$E$6,AB1430&lt;&gt;'RC'!$D$21),0,1)</f>
        <v>0</v>
      </c>
      <c r="AH1430" s="48">
        <f t="shared" si="504"/>
        <v>3.5769999999995597E-2</v>
      </c>
      <c r="AI1430" s="48" t="str">
        <f t="shared" si="486"/>
        <v/>
      </c>
      <c r="AJ1430" s="48" t="str">
        <f t="shared" si="487"/>
        <v/>
      </c>
      <c r="AK1430" s="52" t="str">
        <f t="shared" si="488"/>
        <v/>
      </c>
      <c r="AL1430" s="52" t="str">
        <f t="shared" si="489"/>
        <v/>
      </c>
      <c r="AM1430" s="48" t="str">
        <f t="shared" si="490"/>
        <v/>
      </c>
      <c r="AN1430" s="48" t="str">
        <f t="shared" si="491"/>
        <v/>
      </c>
      <c r="AP1430" s="18" t="str">
        <f t="shared" si="492"/>
        <v/>
      </c>
      <c r="AQ1430" s="18" t="str">
        <f t="shared" si="493"/>
        <v/>
      </c>
      <c r="AR1430" s="18">
        <v>3.5770000000000003E-2</v>
      </c>
      <c r="AS1430" s="18">
        <f>IF(AF!$D$27="Todos",1,IF(M1430=AF!$D$27,1,0))</f>
        <v>1</v>
      </c>
      <c r="AT1430" s="53">
        <f>IF(AND(E1430=AF!$D$6,OR(LT!M1430=AF!$D$27,AF!$D$27="Todos"),OR(AP1430=AF!$E$8,AQ1430=AF!$E$8)),AR1430+AS1430,0)</f>
        <v>0</v>
      </c>
      <c r="AU1430" s="18" t="str">
        <f t="shared" si="494"/>
        <v/>
      </c>
      <c r="AV1430" s="54" t="str">
        <f t="shared" si="495"/>
        <v/>
      </c>
      <c r="AW1430" s="54" t="str">
        <f t="shared" si="496"/>
        <v/>
      </c>
      <c r="AX1430" s="18" t="str">
        <f t="shared" si="497"/>
        <v/>
      </c>
      <c r="AY1430" s="18" t="str">
        <f t="shared" si="498"/>
        <v/>
      </c>
      <c r="BA1430" s="18">
        <f>IF($E1430=AF!$D$6,IF($M1430="Concluída no prazo",2,IF($M1430="Concluída com atraso",1,0)),0)</f>
        <v>0</v>
      </c>
      <c r="BB1430" s="18">
        <f>IF($E1430=AF!$D$6,IF($M1430="Atrasada",2,IF($M1430="Concluída com atraso",1,0)),0)</f>
        <v>0</v>
      </c>
      <c r="BC1430" s="18">
        <v>1.4239999999999999E-2</v>
      </c>
      <c r="BD1430" s="18">
        <f t="shared" si="505"/>
        <v>1.4239999999999999E-2</v>
      </c>
      <c r="BE1430" s="18">
        <f t="shared" si="505"/>
        <v>1.4239999999999999E-2</v>
      </c>
      <c r="BF1430" s="18" t="str">
        <f t="shared" si="499"/>
        <v/>
      </c>
      <c r="BN1430" s="18" t="str">
        <f t="shared" si="500"/>
        <v>s</v>
      </c>
    </row>
    <row r="1431" spans="3:66" ht="50.1" customHeight="1" thickTop="1" thickBot="1" x14ac:dyDescent="0.3">
      <c r="C1431" s="46"/>
      <c r="D1431" s="46"/>
      <c r="E1431" s="46"/>
      <c r="F1431" s="122"/>
      <c r="G1431" s="122"/>
      <c r="H1431" s="78" t="str">
        <f t="shared" si="501"/>
        <v/>
      </c>
      <c r="I1431" s="78" t="str">
        <f t="shared" si="502"/>
        <v/>
      </c>
      <c r="J1431" s="16"/>
      <c r="K1431" s="46" t="str">
        <f t="shared" si="503"/>
        <v/>
      </c>
      <c r="L1431" s="16"/>
      <c r="M1431" s="16"/>
      <c r="N1431" s="46"/>
      <c r="O1431" s="47" t="str">
        <f t="shared" si="506"/>
        <v/>
      </c>
      <c r="P1431" s="47"/>
      <c r="Q1431" s="48" t="str">
        <f>IFERROR(VLOOKUP(E1431,Funcionários!$C$8:$E$207,3,FALSE),"")</f>
        <v/>
      </c>
      <c r="R1431" s="47"/>
      <c r="S1431" s="49" t="str">
        <f t="shared" si="507"/>
        <v/>
      </c>
      <c r="T1431" s="49">
        <v>1.4250000000000001E-2</v>
      </c>
      <c r="U1431" s="48" t="str">
        <f>IF(Funcionários!C1432=0,"",Funcionários!C1432)</f>
        <v/>
      </c>
      <c r="V1431" s="50">
        <f>IF(U1431="",0,IF(COUNTIFS($E$7:$E$3006,U1431,$I$7:$I$3006,'RC'!$E$6)=0,0,COUNTIFS($M$7:$M$3006,"Concluída no prazo",$E$7:$E$3006,U1431,$I$7:$I$3006,'RC'!$E$6)/COUNTIFS($E$7:$E$3006,U1431,$I$7:$I$3006,'RC'!$E$6)))</f>
        <v>0</v>
      </c>
      <c r="W1431" s="49">
        <f>SUMIFS($J$7:$J$3006,$E$7:$E$3006,U1431,$I$7:$I$3006,'RC'!$E$6)+SUMIFS($L$7:$L$3006,$E$7:$E$3006,U1431,$I$7:$I$3006,'RC'!$E$6)</f>
        <v>0</v>
      </c>
      <c r="X1431" s="48">
        <f>COUNTIFS($E$7:$E$3006,U1431,$I$7:$I$3006,'RC'!$E$6)</f>
        <v>0</v>
      </c>
      <c r="Y1431" s="48"/>
      <c r="Z1431" s="51" t="str">
        <f>IF(AQ1431='RC'!$E$6,AC1431*1000+AD1431,"")</f>
        <v/>
      </c>
      <c r="AA1431" s="51" t="str">
        <f>IF(AB1431="","",IF(AQ1431='RC'!$E$6,AC1431*1000-AD1431,""))</f>
        <v/>
      </c>
      <c r="AB1431" s="48" t="str">
        <f>IFERROR(VLOOKUP(E1431,Funcionários!$C$8:$E$207,3,FALSE),"")</f>
        <v/>
      </c>
      <c r="AC1431" s="50" t="str">
        <f>IF(AB1431="","",IF(COUNTIFS($AB$7:$AB$3006,AB1431,$AQ$7:$AQ$3006,'RC'!$E$6)=0,"",COUNTIFS($M$7:$M$3006,"Concluída no prazo",$AB$7:$AB$3006,AB1431,$AQ$7:$AQ$3006,'RC'!$E$6)/COUNTIFS($AB$7:$AB$3006,AB1431,$AQ$7:$AQ$3006,'RC'!$E$6)))</f>
        <v/>
      </c>
      <c r="AD1431" s="48">
        <f>SUMIF($AQ$7:$AQ$3006,'RC'!$E$6,$J$7:$J$3006)+SUMIF($AQ$7:$AQ$3006,'RC'!$E$6,$L$7:$L$3006)</f>
        <v>21</v>
      </c>
      <c r="AF1431" s="48">
        <v>3.5759999999995601E-2</v>
      </c>
      <c r="AG1431" s="48">
        <f>IF(OR(AQ1431="",AQ1431&lt;&gt;'RC'!$E$6,AB1431&lt;&gt;'RC'!$D$21),0,1)</f>
        <v>0</v>
      </c>
      <c r="AH1431" s="48">
        <f t="shared" si="504"/>
        <v>3.5759999999995601E-2</v>
      </c>
      <c r="AI1431" s="48" t="str">
        <f t="shared" si="486"/>
        <v/>
      </c>
      <c r="AJ1431" s="48" t="str">
        <f t="shared" si="487"/>
        <v/>
      </c>
      <c r="AK1431" s="52" t="str">
        <f t="shared" si="488"/>
        <v/>
      </c>
      <c r="AL1431" s="52" t="str">
        <f t="shared" si="489"/>
        <v/>
      </c>
      <c r="AM1431" s="48" t="str">
        <f t="shared" si="490"/>
        <v/>
      </c>
      <c r="AN1431" s="48" t="str">
        <f t="shared" si="491"/>
        <v/>
      </c>
      <c r="AP1431" s="18" t="str">
        <f t="shared" si="492"/>
        <v/>
      </c>
      <c r="AQ1431" s="18" t="str">
        <f t="shared" si="493"/>
        <v/>
      </c>
      <c r="AR1431" s="18">
        <v>3.576E-2</v>
      </c>
      <c r="AS1431" s="18">
        <f>IF(AF!$D$27="Todos",1,IF(M1431=AF!$D$27,1,0))</f>
        <v>1</v>
      </c>
      <c r="AT1431" s="53">
        <f>IF(AND(E1431=AF!$D$6,OR(LT!M1431=AF!$D$27,AF!$D$27="Todos"),OR(AP1431=AF!$E$8,AQ1431=AF!$E$8)),AR1431+AS1431,0)</f>
        <v>0</v>
      </c>
      <c r="AU1431" s="18" t="str">
        <f t="shared" si="494"/>
        <v/>
      </c>
      <c r="AV1431" s="54" t="str">
        <f t="shared" si="495"/>
        <v/>
      </c>
      <c r="AW1431" s="54" t="str">
        <f t="shared" si="496"/>
        <v/>
      </c>
      <c r="AX1431" s="18" t="str">
        <f t="shared" si="497"/>
        <v/>
      </c>
      <c r="AY1431" s="18" t="str">
        <f t="shared" si="498"/>
        <v/>
      </c>
      <c r="BA1431" s="18">
        <f>IF($E1431=AF!$D$6,IF($M1431="Concluída no prazo",2,IF($M1431="Concluída com atraso",1,0)),0)</f>
        <v>0</v>
      </c>
      <c r="BB1431" s="18">
        <f>IF($E1431=AF!$D$6,IF($M1431="Atrasada",2,IF($M1431="Concluída com atraso",1,0)),0)</f>
        <v>0</v>
      </c>
      <c r="BC1431" s="18">
        <v>1.4250000000000001E-2</v>
      </c>
      <c r="BD1431" s="18">
        <f t="shared" si="505"/>
        <v>1.4250000000000001E-2</v>
      </c>
      <c r="BE1431" s="18">
        <f t="shared" si="505"/>
        <v>1.4250000000000001E-2</v>
      </c>
      <c r="BF1431" s="18" t="str">
        <f t="shared" si="499"/>
        <v/>
      </c>
      <c r="BN1431" s="18" t="str">
        <f t="shared" si="500"/>
        <v>s</v>
      </c>
    </row>
    <row r="1432" spans="3:66" ht="50.1" customHeight="1" thickTop="1" thickBot="1" x14ac:dyDescent="0.3">
      <c r="C1432" s="46"/>
      <c r="D1432" s="46"/>
      <c r="E1432" s="46"/>
      <c r="F1432" s="122"/>
      <c r="G1432" s="122"/>
      <c r="H1432" s="78" t="str">
        <f t="shared" si="501"/>
        <v/>
      </c>
      <c r="I1432" s="78" t="str">
        <f t="shared" si="502"/>
        <v/>
      </c>
      <c r="J1432" s="16"/>
      <c r="K1432" s="46" t="str">
        <f t="shared" si="503"/>
        <v/>
      </c>
      <c r="L1432" s="16"/>
      <c r="M1432" s="16"/>
      <c r="N1432" s="46"/>
      <c r="O1432" s="47" t="str">
        <f t="shared" si="506"/>
        <v/>
      </c>
      <c r="P1432" s="47"/>
      <c r="Q1432" s="48" t="str">
        <f>IFERROR(VLOOKUP(E1432,Funcionários!$C$8:$E$207,3,FALSE),"")</f>
        <v/>
      </c>
      <c r="R1432" s="47"/>
      <c r="S1432" s="49" t="str">
        <f t="shared" si="507"/>
        <v/>
      </c>
      <c r="T1432" s="49">
        <v>1.426E-2</v>
      </c>
      <c r="U1432" s="48" t="str">
        <f>IF(Funcionários!C1433=0,"",Funcionários!C1433)</f>
        <v/>
      </c>
      <c r="V1432" s="50">
        <f>IF(U1432="",0,IF(COUNTIFS($E$7:$E$3006,U1432,$I$7:$I$3006,'RC'!$E$6)=0,0,COUNTIFS($M$7:$M$3006,"Concluída no prazo",$E$7:$E$3006,U1432,$I$7:$I$3006,'RC'!$E$6)/COUNTIFS($E$7:$E$3006,U1432,$I$7:$I$3006,'RC'!$E$6)))</f>
        <v>0</v>
      </c>
      <c r="W1432" s="49">
        <f>SUMIFS($J$7:$J$3006,$E$7:$E$3006,U1432,$I$7:$I$3006,'RC'!$E$6)+SUMIFS($L$7:$L$3006,$E$7:$E$3006,U1432,$I$7:$I$3006,'RC'!$E$6)</f>
        <v>0</v>
      </c>
      <c r="X1432" s="48">
        <f>COUNTIFS($E$7:$E$3006,U1432,$I$7:$I$3006,'RC'!$E$6)</f>
        <v>0</v>
      </c>
      <c r="Y1432" s="48"/>
      <c r="Z1432" s="51" t="str">
        <f>IF(AQ1432='RC'!$E$6,AC1432*1000+AD1432,"")</f>
        <v/>
      </c>
      <c r="AA1432" s="51" t="str">
        <f>IF(AB1432="","",IF(AQ1432='RC'!$E$6,AC1432*1000-AD1432,""))</f>
        <v/>
      </c>
      <c r="AB1432" s="48" t="str">
        <f>IFERROR(VLOOKUP(E1432,Funcionários!$C$8:$E$207,3,FALSE),"")</f>
        <v/>
      </c>
      <c r="AC1432" s="50" t="str">
        <f>IF(AB1432="","",IF(COUNTIFS($AB$7:$AB$3006,AB1432,$AQ$7:$AQ$3006,'RC'!$E$6)=0,"",COUNTIFS($M$7:$M$3006,"Concluída no prazo",$AB$7:$AB$3006,AB1432,$AQ$7:$AQ$3006,'RC'!$E$6)/COUNTIFS($AB$7:$AB$3006,AB1432,$AQ$7:$AQ$3006,'RC'!$E$6)))</f>
        <v/>
      </c>
      <c r="AD1432" s="48">
        <f>SUMIF($AQ$7:$AQ$3006,'RC'!$E$6,$J$7:$J$3006)+SUMIF($AQ$7:$AQ$3006,'RC'!$E$6,$L$7:$L$3006)</f>
        <v>21</v>
      </c>
      <c r="AF1432" s="48">
        <v>3.5749999999995598E-2</v>
      </c>
      <c r="AG1432" s="48">
        <f>IF(OR(AQ1432="",AQ1432&lt;&gt;'RC'!$E$6,AB1432&lt;&gt;'RC'!$D$21),0,1)</f>
        <v>0</v>
      </c>
      <c r="AH1432" s="48">
        <f t="shared" si="504"/>
        <v>3.5749999999995598E-2</v>
      </c>
      <c r="AI1432" s="48" t="str">
        <f t="shared" si="486"/>
        <v/>
      </c>
      <c r="AJ1432" s="48" t="str">
        <f t="shared" si="487"/>
        <v/>
      </c>
      <c r="AK1432" s="52" t="str">
        <f t="shared" si="488"/>
        <v/>
      </c>
      <c r="AL1432" s="52" t="str">
        <f t="shared" si="489"/>
        <v/>
      </c>
      <c r="AM1432" s="48" t="str">
        <f t="shared" si="490"/>
        <v/>
      </c>
      <c r="AN1432" s="48" t="str">
        <f t="shared" si="491"/>
        <v/>
      </c>
      <c r="AP1432" s="18" t="str">
        <f t="shared" si="492"/>
        <v/>
      </c>
      <c r="AQ1432" s="18" t="str">
        <f t="shared" si="493"/>
        <v/>
      </c>
      <c r="AR1432" s="18">
        <v>3.5749999999999997E-2</v>
      </c>
      <c r="AS1432" s="18">
        <f>IF(AF!$D$27="Todos",1,IF(M1432=AF!$D$27,1,0))</f>
        <v>1</v>
      </c>
      <c r="AT1432" s="53">
        <f>IF(AND(E1432=AF!$D$6,OR(LT!M1432=AF!$D$27,AF!$D$27="Todos"),OR(AP1432=AF!$E$8,AQ1432=AF!$E$8)),AR1432+AS1432,0)</f>
        <v>0</v>
      </c>
      <c r="AU1432" s="18" t="str">
        <f t="shared" si="494"/>
        <v/>
      </c>
      <c r="AV1432" s="54" t="str">
        <f t="shared" si="495"/>
        <v/>
      </c>
      <c r="AW1432" s="54" t="str">
        <f t="shared" si="496"/>
        <v/>
      </c>
      <c r="AX1432" s="18" t="str">
        <f t="shared" si="497"/>
        <v/>
      </c>
      <c r="AY1432" s="18" t="str">
        <f t="shared" si="498"/>
        <v/>
      </c>
      <c r="BA1432" s="18">
        <f>IF($E1432=AF!$D$6,IF($M1432="Concluída no prazo",2,IF($M1432="Concluída com atraso",1,0)),0)</f>
        <v>0</v>
      </c>
      <c r="BB1432" s="18">
        <f>IF($E1432=AF!$D$6,IF($M1432="Atrasada",2,IF($M1432="Concluída com atraso",1,0)),0)</f>
        <v>0</v>
      </c>
      <c r="BC1432" s="18">
        <v>1.426E-2</v>
      </c>
      <c r="BD1432" s="18">
        <f t="shared" si="505"/>
        <v>1.426E-2</v>
      </c>
      <c r="BE1432" s="18">
        <f t="shared" si="505"/>
        <v>1.426E-2</v>
      </c>
      <c r="BF1432" s="18" t="str">
        <f t="shared" si="499"/>
        <v/>
      </c>
      <c r="BN1432" s="18" t="str">
        <f t="shared" si="500"/>
        <v>s</v>
      </c>
    </row>
    <row r="1433" spans="3:66" ht="50.1" customHeight="1" thickTop="1" thickBot="1" x14ac:dyDescent="0.3">
      <c r="C1433" s="46"/>
      <c r="D1433" s="46"/>
      <c r="E1433" s="46"/>
      <c r="F1433" s="122"/>
      <c r="G1433" s="122"/>
      <c r="H1433" s="78" t="str">
        <f t="shared" si="501"/>
        <v/>
      </c>
      <c r="I1433" s="78" t="str">
        <f t="shared" si="502"/>
        <v/>
      </c>
      <c r="J1433" s="16"/>
      <c r="K1433" s="46" t="str">
        <f t="shared" si="503"/>
        <v/>
      </c>
      <c r="L1433" s="16"/>
      <c r="M1433" s="16"/>
      <c r="N1433" s="46"/>
      <c r="O1433" s="47" t="str">
        <f t="shared" si="506"/>
        <v/>
      </c>
      <c r="P1433" s="47"/>
      <c r="Q1433" s="48" t="str">
        <f>IFERROR(VLOOKUP(E1433,Funcionários!$C$8:$E$207,3,FALSE),"")</f>
        <v/>
      </c>
      <c r="R1433" s="47"/>
      <c r="S1433" s="49" t="str">
        <f t="shared" si="507"/>
        <v/>
      </c>
      <c r="T1433" s="49">
        <v>1.427E-2</v>
      </c>
      <c r="U1433" s="48" t="str">
        <f>IF(Funcionários!C1434=0,"",Funcionários!C1434)</f>
        <v/>
      </c>
      <c r="V1433" s="50">
        <f>IF(U1433="",0,IF(COUNTIFS($E$7:$E$3006,U1433,$I$7:$I$3006,'RC'!$E$6)=0,0,COUNTIFS($M$7:$M$3006,"Concluída no prazo",$E$7:$E$3006,U1433,$I$7:$I$3006,'RC'!$E$6)/COUNTIFS($E$7:$E$3006,U1433,$I$7:$I$3006,'RC'!$E$6)))</f>
        <v>0</v>
      </c>
      <c r="W1433" s="49">
        <f>SUMIFS($J$7:$J$3006,$E$7:$E$3006,U1433,$I$7:$I$3006,'RC'!$E$6)+SUMIFS($L$7:$L$3006,$E$7:$E$3006,U1433,$I$7:$I$3006,'RC'!$E$6)</f>
        <v>0</v>
      </c>
      <c r="X1433" s="48">
        <f>COUNTIFS($E$7:$E$3006,U1433,$I$7:$I$3006,'RC'!$E$6)</f>
        <v>0</v>
      </c>
      <c r="Y1433" s="48"/>
      <c r="Z1433" s="51" t="str">
        <f>IF(AQ1433='RC'!$E$6,AC1433*1000+AD1433,"")</f>
        <v/>
      </c>
      <c r="AA1433" s="51" t="str">
        <f>IF(AB1433="","",IF(AQ1433='RC'!$E$6,AC1433*1000-AD1433,""))</f>
        <v/>
      </c>
      <c r="AB1433" s="48" t="str">
        <f>IFERROR(VLOOKUP(E1433,Funcionários!$C$8:$E$207,3,FALSE),"")</f>
        <v/>
      </c>
      <c r="AC1433" s="50" t="str">
        <f>IF(AB1433="","",IF(COUNTIFS($AB$7:$AB$3006,AB1433,$AQ$7:$AQ$3006,'RC'!$E$6)=0,"",COUNTIFS($M$7:$M$3006,"Concluída no prazo",$AB$7:$AB$3006,AB1433,$AQ$7:$AQ$3006,'RC'!$E$6)/COUNTIFS($AB$7:$AB$3006,AB1433,$AQ$7:$AQ$3006,'RC'!$E$6)))</f>
        <v/>
      </c>
      <c r="AD1433" s="48">
        <f>SUMIF($AQ$7:$AQ$3006,'RC'!$E$6,$J$7:$J$3006)+SUMIF($AQ$7:$AQ$3006,'RC'!$E$6,$L$7:$L$3006)</f>
        <v>21</v>
      </c>
      <c r="AF1433" s="48">
        <v>3.5739999999995602E-2</v>
      </c>
      <c r="AG1433" s="48">
        <f>IF(OR(AQ1433="",AQ1433&lt;&gt;'RC'!$E$6,AB1433&lt;&gt;'RC'!$D$21),0,1)</f>
        <v>0</v>
      </c>
      <c r="AH1433" s="48">
        <f t="shared" si="504"/>
        <v>3.5739999999995602E-2</v>
      </c>
      <c r="AI1433" s="48" t="str">
        <f t="shared" si="486"/>
        <v/>
      </c>
      <c r="AJ1433" s="48" t="str">
        <f t="shared" si="487"/>
        <v/>
      </c>
      <c r="AK1433" s="52" t="str">
        <f t="shared" si="488"/>
        <v/>
      </c>
      <c r="AL1433" s="52" t="str">
        <f t="shared" si="489"/>
        <v/>
      </c>
      <c r="AM1433" s="48" t="str">
        <f t="shared" si="490"/>
        <v/>
      </c>
      <c r="AN1433" s="48" t="str">
        <f t="shared" si="491"/>
        <v/>
      </c>
      <c r="AP1433" s="18" t="str">
        <f t="shared" si="492"/>
        <v/>
      </c>
      <c r="AQ1433" s="18" t="str">
        <f t="shared" si="493"/>
        <v/>
      </c>
      <c r="AR1433" s="18">
        <v>3.5740000000000001E-2</v>
      </c>
      <c r="AS1433" s="18">
        <f>IF(AF!$D$27="Todos",1,IF(M1433=AF!$D$27,1,0))</f>
        <v>1</v>
      </c>
      <c r="AT1433" s="53">
        <f>IF(AND(E1433=AF!$D$6,OR(LT!M1433=AF!$D$27,AF!$D$27="Todos"),OR(AP1433=AF!$E$8,AQ1433=AF!$E$8)),AR1433+AS1433,0)</f>
        <v>0</v>
      </c>
      <c r="AU1433" s="18" t="str">
        <f t="shared" si="494"/>
        <v/>
      </c>
      <c r="AV1433" s="54" t="str">
        <f t="shared" si="495"/>
        <v/>
      </c>
      <c r="AW1433" s="54" t="str">
        <f t="shared" si="496"/>
        <v/>
      </c>
      <c r="AX1433" s="18" t="str">
        <f t="shared" si="497"/>
        <v/>
      </c>
      <c r="AY1433" s="18" t="str">
        <f t="shared" si="498"/>
        <v/>
      </c>
      <c r="BA1433" s="18">
        <f>IF($E1433=AF!$D$6,IF($M1433="Concluída no prazo",2,IF($M1433="Concluída com atraso",1,0)),0)</f>
        <v>0</v>
      </c>
      <c r="BB1433" s="18">
        <f>IF($E1433=AF!$D$6,IF($M1433="Atrasada",2,IF($M1433="Concluída com atraso",1,0)),0)</f>
        <v>0</v>
      </c>
      <c r="BC1433" s="18">
        <v>1.427E-2</v>
      </c>
      <c r="BD1433" s="18">
        <f t="shared" si="505"/>
        <v>1.427E-2</v>
      </c>
      <c r="BE1433" s="18">
        <f t="shared" si="505"/>
        <v>1.427E-2</v>
      </c>
      <c r="BF1433" s="18" t="str">
        <f t="shared" si="499"/>
        <v/>
      </c>
      <c r="BN1433" s="18" t="str">
        <f t="shared" si="500"/>
        <v>s</v>
      </c>
    </row>
    <row r="1434" spans="3:66" ht="50.1" customHeight="1" thickTop="1" thickBot="1" x14ac:dyDescent="0.3">
      <c r="C1434" s="46"/>
      <c r="D1434" s="46"/>
      <c r="E1434" s="46"/>
      <c r="F1434" s="122"/>
      <c r="G1434" s="122"/>
      <c r="H1434" s="78" t="str">
        <f t="shared" si="501"/>
        <v/>
      </c>
      <c r="I1434" s="78" t="str">
        <f t="shared" si="502"/>
        <v/>
      </c>
      <c r="J1434" s="16"/>
      <c r="K1434" s="46" t="str">
        <f t="shared" si="503"/>
        <v/>
      </c>
      <c r="L1434" s="16"/>
      <c r="M1434" s="16"/>
      <c r="N1434" s="46"/>
      <c r="O1434" s="47" t="str">
        <f t="shared" si="506"/>
        <v/>
      </c>
      <c r="P1434" s="47"/>
      <c r="Q1434" s="48" t="str">
        <f>IFERROR(VLOOKUP(E1434,Funcionários!$C$8:$E$207,3,FALSE),"")</f>
        <v/>
      </c>
      <c r="R1434" s="47"/>
      <c r="S1434" s="49" t="str">
        <f t="shared" si="507"/>
        <v/>
      </c>
      <c r="T1434" s="49">
        <v>1.4279999999999999E-2</v>
      </c>
      <c r="U1434" s="48" t="str">
        <f>IF(Funcionários!C1435=0,"",Funcionários!C1435)</f>
        <v/>
      </c>
      <c r="V1434" s="50">
        <f>IF(U1434="",0,IF(COUNTIFS($E$7:$E$3006,U1434,$I$7:$I$3006,'RC'!$E$6)=0,0,COUNTIFS($M$7:$M$3006,"Concluída no prazo",$E$7:$E$3006,U1434,$I$7:$I$3006,'RC'!$E$6)/COUNTIFS($E$7:$E$3006,U1434,$I$7:$I$3006,'RC'!$E$6)))</f>
        <v>0</v>
      </c>
      <c r="W1434" s="49">
        <f>SUMIFS($J$7:$J$3006,$E$7:$E$3006,U1434,$I$7:$I$3006,'RC'!$E$6)+SUMIFS($L$7:$L$3006,$E$7:$E$3006,U1434,$I$7:$I$3006,'RC'!$E$6)</f>
        <v>0</v>
      </c>
      <c r="X1434" s="48">
        <f>COUNTIFS($E$7:$E$3006,U1434,$I$7:$I$3006,'RC'!$E$6)</f>
        <v>0</v>
      </c>
      <c r="Y1434" s="48"/>
      <c r="Z1434" s="51" t="str">
        <f>IF(AQ1434='RC'!$E$6,AC1434*1000+AD1434,"")</f>
        <v/>
      </c>
      <c r="AA1434" s="51" t="str">
        <f>IF(AB1434="","",IF(AQ1434='RC'!$E$6,AC1434*1000-AD1434,""))</f>
        <v/>
      </c>
      <c r="AB1434" s="48" t="str">
        <f>IFERROR(VLOOKUP(E1434,Funcionários!$C$8:$E$207,3,FALSE),"")</f>
        <v/>
      </c>
      <c r="AC1434" s="50" t="str">
        <f>IF(AB1434="","",IF(COUNTIFS($AB$7:$AB$3006,AB1434,$AQ$7:$AQ$3006,'RC'!$E$6)=0,"",COUNTIFS($M$7:$M$3006,"Concluída no prazo",$AB$7:$AB$3006,AB1434,$AQ$7:$AQ$3006,'RC'!$E$6)/COUNTIFS($AB$7:$AB$3006,AB1434,$AQ$7:$AQ$3006,'RC'!$E$6)))</f>
        <v/>
      </c>
      <c r="AD1434" s="48">
        <f>SUMIF($AQ$7:$AQ$3006,'RC'!$E$6,$J$7:$J$3006)+SUMIF($AQ$7:$AQ$3006,'RC'!$E$6,$L$7:$L$3006)</f>
        <v>21</v>
      </c>
      <c r="AF1434" s="48">
        <v>3.5729999999995599E-2</v>
      </c>
      <c r="AG1434" s="48">
        <f>IF(OR(AQ1434="",AQ1434&lt;&gt;'RC'!$E$6,AB1434&lt;&gt;'RC'!$D$21),0,1)</f>
        <v>0</v>
      </c>
      <c r="AH1434" s="48">
        <f t="shared" si="504"/>
        <v>3.5729999999995599E-2</v>
      </c>
      <c r="AI1434" s="48" t="str">
        <f t="shared" si="486"/>
        <v/>
      </c>
      <c r="AJ1434" s="48" t="str">
        <f t="shared" si="487"/>
        <v/>
      </c>
      <c r="AK1434" s="52" t="str">
        <f t="shared" si="488"/>
        <v/>
      </c>
      <c r="AL1434" s="52" t="str">
        <f t="shared" si="489"/>
        <v/>
      </c>
      <c r="AM1434" s="48" t="str">
        <f t="shared" si="490"/>
        <v/>
      </c>
      <c r="AN1434" s="48" t="str">
        <f t="shared" si="491"/>
        <v/>
      </c>
      <c r="AP1434" s="18" t="str">
        <f t="shared" si="492"/>
        <v/>
      </c>
      <c r="AQ1434" s="18" t="str">
        <f t="shared" si="493"/>
        <v/>
      </c>
      <c r="AR1434" s="18">
        <v>3.5729999999999998E-2</v>
      </c>
      <c r="AS1434" s="18">
        <f>IF(AF!$D$27="Todos",1,IF(M1434=AF!$D$27,1,0))</f>
        <v>1</v>
      </c>
      <c r="AT1434" s="53">
        <f>IF(AND(E1434=AF!$D$6,OR(LT!M1434=AF!$D$27,AF!$D$27="Todos"),OR(AP1434=AF!$E$8,AQ1434=AF!$E$8)),AR1434+AS1434,0)</f>
        <v>0</v>
      </c>
      <c r="AU1434" s="18" t="str">
        <f t="shared" si="494"/>
        <v/>
      </c>
      <c r="AV1434" s="54" t="str">
        <f t="shared" si="495"/>
        <v/>
      </c>
      <c r="AW1434" s="54" t="str">
        <f t="shared" si="496"/>
        <v/>
      </c>
      <c r="AX1434" s="18" t="str">
        <f t="shared" si="497"/>
        <v/>
      </c>
      <c r="AY1434" s="18" t="str">
        <f t="shared" si="498"/>
        <v/>
      </c>
      <c r="BA1434" s="18">
        <f>IF($E1434=AF!$D$6,IF($M1434="Concluída no prazo",2,IF($M1434="Concluída com atraso",1,0)),0)</f>
        <v>0</v>
      </c>
      <c r="BB1434" s="18">
        <f>IF($E1434=AF!$D$6,IF($M1434="Atrasada",2,IF($M1434="Concluída com atraso",1,0)),0)</f>
        <v>0</v>
      </c>
      <c r="BC1434" s="18">
        <v>1.4279999999999999E-2</v>
      </c>
      <c r="BD1434" s="18">
        <f t="shared" si="505"/>
        <v>1.4279999999999999E-2</v>
      </c>
      <c r="BE1434" s="18">
        <f t="shared" si="505"/>
        <v>1.4279999999999999E-2</v>
      </c>
      <c r="BF1434" s="18" t="str">
        <f t="shared" si="499"/>
        <v/>
      </c>
      <c r="BN1434" s="18" t="str">
        <f t="shared" si="500"/>
        <v>s</v>
      </c>
    </row>
    <row r="1435" spans="3:66" ht="50.1" customHeight="1" thickTop="1" thickBot="1" x14ac:dyDescent="0.3">
      <c r="C1435" s="46"/>
      <c r="D1435" s="46"/>
      <c r="E1435" s="46"/>
      <c r="F1435" s="122"/>
      <c r="G1435" s="122"/>
      <c r="H1435" s="78" t="str">
        <f t="shared" si="501"/>
        <v/>
      </c>
      <c r="I1435" s="78" t="str">
        <f t="shared" si="502"/>
        <v/>
      </c>
      <c r="J1435" s="16"/>
      <c r="K1435" s="46" t="str">
        <f t="shared" si="503"/>
        <v/>
      </c>
      <c r="L1435" s="16"/>
      <c r="M1435" s="16"/>
      <c r="N1435" s="46"/>
      <c r="O1435" s="47" t="str">
        <f t="shared" si="506"/>
        <v/>
      </c>
      <c r="P1435" s="47"/>
      <c r="Q1435" s="48" t="str">
        <f>IFERROR(VLOOKUP(E1435,Funcionários!$C$8:$E$207,3,FALSE),"")</f>
        <v/>
      </c>
      <c r="R1435" s="47"/>
      <c r="S1435" s="49" t="str">
        <f t="shared" si="507"/>
        <v/>
      </c>
      <c r="T1435" s="49">
        <v>1.4290000000000001E-2</v>
      </c>
      <c r="U1435" s="48" t="str">
        <f>IF(Funcionários!C1436=0,"",Funcionários!C1436)</f>
        <v/>
      </c>
      <c r="V1435" s="50">
        <f>IF(U1435="",0,IF(COUNTIFS($E$7:$E$3006,U1435,$I$7:$I$3006,'RC'!$E$6)=0,0,COUNTIFS($M$7:$M$3006,"Concluída no prazo",$E$7:$E$3006,U1435,$I$7:$I$3006,'RC'!$E$6)/COUNTIFS($E$7:$E$3006,U1435,$I$7:$I$3006,'RC'!$E$6)))</f>
        <v>0</v>
      </c>
      <c r="W1435" s="49">
        <f>SUMIFS($J$7:$J$3006,$E$7:$E$3006,U1435,$I$7:$I$3006,'RC'!$E$6)+SUMIFS($L$7:$L$3006,$E$7:$E$3006,U1435,$I$7:$I$3006,'RC'!$E$6)</f>
        <v>0</v>
      </c>
      <c r="X1435" s="48">
        <f>COUNTIFS($E$7:$E$3006,U1435,$I$7:$I$3006,'RC'!$E$6)</f>
        <v>0</v>
      </c>
      <c r="Y1435" s="48"/>
      <c r="Z1435" s="51" t="str">
        <f>IF(AQ1435='RC'!$E$6,AC1435*1000+AD1435,"")</f>
        <v/>
      </c>
      <c r="AA1435" s="51" t="str">
        <f>IF(AB1435="","",IF(AQ1435='RC'!$E$6,AC1435*1000-AD1435,""))</f>
        <v/>
      </c>
      <c r="AB1435" s="48" t="str">
        <f>IFERROR(VLOOKUP(E1435,Funcionários!$C$8:$E$207,3,FALSE),"")</f>
        <v/>
      </c>
      <c r="AC1435" s="50" t="str">
        <f>IF(AB1435="","",IF(COUNTIFS($AB$7:$AB$3006,AB1435,$AQ$7:$AQ$3006,'RC'!$E$6)=0,"",COUNTIFS($M$7:$M$3006,"Concluída no prazo",$AB$7:$AB$3006,AB1435,$AQ$7:$AQ$3006,'RC'!$E$6)/COUNTIFS($AB$7:$AB$3006,AB1435,$AQ$7:$AQ$3006,'RC'!$E$6)))</f>
        <v/>
      </c>
      <c r="AD1435" s="48">
        <f>SUMIF($AQ$7:$AQ$3006,'RC'!$E$6,$J$7:$J$3006)+SUMIF($AQ$7:$AQ$3006,'RC'!$E$6,$L$7:$L$3006)</f>
        <v>21</v>
      </c>
      <c r="AF1435" s="48">
        <v>3.5719999999995602E-2</v>
      </c>
      <c r="AG1435" s="48">
        <f>IF(OR(AQ1435="",AQ1435&lt;&gt;'RC'!$E$6,AB1435&lt;&gt;'RC'!$D$21),0,1)</f>
        <v>0</v>
      </c>
      <c r="AH1435" s="48">
        <f t="shared" si="504"/>
        <v>3.5719999999995602E-2</v>
      </c>
      <c r="AI1435" s="48" t="str">
        <f t="shared" si="486"/>
        <v/>
      </c>
      <c r="AJ1435" s="48" t="str">
        <f t="shared" si="487"/>
        <v/>
      </c>
      <c r="AK1435" s="52" t="str">
        <f t="shared" si="488"/>
        <v/>
      </c>
      <c r="AL1435" s="52" t="str">
        <f t="shared" si="489"/>
        <v/>
      </c>
      <c r="AM1435" s="48" t="str">
        <f t="shared" si="490"/>
        <v/>
      </c>
      <c r="AN1435" s="48" t="str">
        <f t="shared" si="491"/>
        <v/>
      </c>
      <c r="AP1435" s="18" t="str">
        <f t="shared" si="492"/>
        <v/>
      </c>
      <c r="AQ1435" s="18" t="str">
        <f t="shared" si="493"/>
        <v/>
      </c>
      <c r="AR1435" s="18">
        <v>3.5720000000000002E-2</v>
      </c>
      <c r="AS1435" s="18">
        <f>IF(AF!$D$27="Todos",1,IF(M1435=AF!$D$27,1,0))</f>
        <v>1</v>
      </c>
      <c r="AT1435" s="53">
        <f>IF(AND(E1435=AF!$D$6,OR(LT!M1435=AF!$D$27,AF!$D$27="Todos"),OR(AP1435=AF!$E$8,AQ1435=AF!$E$8)),AR1435+AS1435,0)</f>
        <v>0</v>
      </c>
      <c r="AU1435" s="18" t="str">
        <f t="shared" si="494"/>
        <v/>
      </c>
      <c r="AV1435" s="54" t="str">
        <f t="shared" si="495"/>
        <v/>
      </c>
      <c r="AW1435" s="54" t="str">
        <f t="shared" si="496"/>
        <v/>
      </c>
      <c r="AX1435" s="18" t="str">
        <f t="shared" si="497"/>
        <v/>
      </c>
      <c r="AY1435" s="18" t="str">
        <f t="shared" si="498"/>
        <v/>
      </c>
      <c r="BA1435" s="18">
        <f>IF($E1435=AF!$D$6,IF($M1435="Concluída no prazo",2,IF($M1435="Concluída com atraso",1,0)),0)</f>
        <v>0</v>
      </c>
      <c r="BB1435" s="18">
        <f>IF($E1435=AF!$D$6,IF($M1435="Atrasada",2,IF($M1435="Concluída com atraso",1,0)),0)</f>
        <v>0</v>
      </c>
      <c r="BC1435" s="18">
        <v>1.4290000000000001E-2</v>
      </c>
      <c r="BD1435" s="18">
        <f t="shared" si="505"/>
        <v>1.4290000000000001E-2</v>
      </c>
      <c r="BE1435" s="18">
        <f t="shared" si="505"/>
        <v>1.4290000000000001E-2</v>
      </c>
      <c r="BF1435" s="18" t="str">
        <f t="shared" si="499"/>
        <v/>
      </c>
      <c r="BN1435" s="18" t="str">
        <f t="shared" si="500"/>
        <v>s</v>
      </c>
    </row>
    <row r="1436" spans="3:66" ht="50.1" customHeight="1" thickTop="1" thickBot="1" x14ac:dyDescent="0.3">
      <c r="C1436" s="46"/>
      <c r="D1436" s="46"/>
      <c r="E1436" s="46"/>
      <c r="F1436" s="122"/>
      <c r="G1436" s="122"/>
      <c r="H1436" s="78" t="str">
        <f t="shared" si="501"/>
        <v/>
      </c>
      <c r="I1436" s="78" t="str">
        <f t="shared" si="502"/>
        <v/>
      </c>
      <c r="J1436" s="16"/>
      <c r="K1436" s="46" t="str">
        <f t="shared" si="503"/>
        <v/>
      </c>
      <c r="L1436" s="16"/>
      <c r="M1436" s="16"/>
      <c r="N1436" s="46"/>
      <c r="O1436" s="47" t="str">
        <f t="shared" si="506"/>
        <v/>
      </c>
      <c r="P1436" s="47"/>
      <c r="Q1436" s="48" t="str">
        <f>IFERROR(VLOOKUP(E1436,Funcionários!$C$8:$E$207,3,FALSE),"")</f>
        <v/>
      </c>
      <c r="R1436" s="47"/>
      <c r="S1436" s="49" t="str">
        <f t="shared" si="507"/>
        <v/>
      </c>
      <c r="T1436" s="49">
        <v>1.43E-2</v>
      </c>
      <c r="U1436" s="48" t="str">
        <f>IF(Funcionários!C1437=0,"",Funcionários!C1437)</f>
        <v/>
      </c>
      <c r="V1436" s="50">
        <f>IF(U1436="",0,IF(COUNTIFS($E$7:$E$3006,U1436,$I$7:$I$3006,'RC'!$E$6)=0,0,COUNTIFS($M$7:$M$3006,"Concluída no prazo",$E$7:$E$3006,U1436,$I$7:$I$3006,'RC'!$E$6)/COUNTIFS($E$7:$E$3006,U1436,$I$7:$I$3006,'RC'!$E$6)))</f>
        <v>0</v>
      </c>
      <c r="W1436" s="49">
        <f>SUMIFS($J$7:$J$3006,$E$7:$E$3006,U1436,$I$7:$I$3006,'RC'!$E$6)+SUMIFS($L$7:$L$3006,$E$7:$E$3006,U1436,$I$7:$I$3006,'RC'!$E$6)</f>
        <v>0</v>
      </c>
      <c r="X1436" s="48">
        <f>COUNTIFS($E$7:$E$3006,U1436,$I$7:$I$3006,'RC'!$E$6)</f>
        <v>0</v>
      </c>
      <c r="Y1436" s="48"/>
      <c r="Z1436" s="51" t="str">
        <f>IF(AQ1436='RC'!$E$6,AC1436*1000+AD1436,"")</f>
        <v/>
      </c>
      <c r="AA1436" s="51" t="str">
        <f>IF(AB1436="","",IF(AQ1436='RC'!$E$6,AC1436*1000-AD1436,""))</f>
        <v/>
      </c>
      <c r="AB1436" s="48" t="str">
        <f>IFERROR(VLOOKUP(E1436,Funcionários!$C$8:$E$207,3,FALSE),"")</f>
        <v/>
      </c>
      <c r="AC1436" s="50" t="str">
        <f>IF(AB1436="","",IF(COUNTIFS($AB$7:$AB$3006,AB1436,$AQ$7:$AQ$3006,'RC'!$E$6)=0,"",COUNTIFS($M$7:$M$3006,"Concluída no prazo",$AB$7:$AB$3006,AB1436,$AQ$7:$AQ$3006,'RC'!$E$6)/COUNTIFS($AB$7:$AB$3006,AB1436,$AQ$7:$AQ$3006,'RC'!$E$6)))</f>
        <v/>
      </c>
      <c r="AD1436" s="48">
        <f>SUMIF($AQ$7:$AQ$3006,'RC'!$E$6,$J$7:$J$3006)+SUMIF($AQ$7:$AQ$3006,'RC'!$E$6,$L$7:$L$3006)</f>
        <v>21</v>
      </c>
      <c r="AF1436" s="48">
        <v>3.5709999999995599E-2</v>
      </c>
      <c r="AG1436" s="48">
        <f>IF(OR(AQ1436="",AQ1436&lt;&gt;'RC'!$E$6,AB1436&lt;&gt;'RC'!$D$21),0,1)</f>
        <v>0</v>
      </c>
      <c r="AH1436" s="48">
        <f t="shared" si="504"/>
        <v>3.5709999999995599E-2</v>
      </c>
      <c r="AI1436" s="48" t="str">
        <f t="shared" si="486"/>
        <v/>
      </c>
      <c r="AJ1436" s="48" t="str">
        <f t="shared" si="487"/>
        <v/>
      </c>
      <c r="AK1436" s="52" t="str">
        <f t="shared" si="488"/>
        <v/>
      </c>
      <c r="AL1436" s="52" t="str">
        <f t="shared" si="489"/>
        <v/>
      </c>
      <c r="AM1436" s="48" t="str">
        <f t="shared" si="490"/>
        <v/>
      </c>
      <c r="AN1436" s="48" t="str">
        <f t="shared" si="491"/>
        <v/>
      </c>
      <c r="AP1436" s="18" t="str">
        <f t="shared" si="492"/>
        <v/>
      </c>
      <c r="AQ1436" s="18" t="str">
        <f t="shared" si="493"/>
        <v/>
      </c>
      <c r="AR1436" s="18">
        <v>3.5709999999999999E-2</v>
      </c>
      <c r="AS1436" s="18">
        <f>IF(AF!$D$27="Todos",1,IF(M1436=AF!$D$27,1,0))</f>
        <v>1</v>
      </c>
      <c r="AT1436" s="53">
        <f>IF(AND(E1436=AF!$D$6,OR(LT!M1436=AF!$D$27,AF!$D$27="Todos"),OR(AP1436=AF!$E$8,AQ1436=AF!$E$8)),AR1436+AS1436,0)</f>
        <v>0</v>
      </c>
      <c r="AU1436" s="18" t="str">
        <f t="shared" si="494"/>
        <v/>
      </c>
      <c r="AV1436" s="54" t="str">
        <f t="shared" si="495"/>
        <v/>
      </c>
      <c r="AW1436" s="54" t="str">
        <f t="shared" si="496"/>
        <v/>
      </c>
      <c r="AX1436" s="18" t="str">
        <f t="shared" si="497"/>
        <v/>
      </c>
      <c r="AY1436" s="18" t="str">
        <f t="shared" si="498"/>
        <v/>
      </c>
      <c r="BA1436" s="18">
        <f>IF($E1436=AF!$D$6,IF($M1436="Concluída no prazo",2,IF($M1436="Concluída com atraso",1,0)),0)</f>
        <v>0</v>
      </c>
      <c r="BB1436" s="18">
        <f>IF($E1436=AF!$D$6,IF($M1436="Atrasada",2,IF($M1436="Concluída com atraso",1,0)),0)</f>
        <v>0</v>
      </c>
      <c r="BC1436" s="18">
        <v>1.43E-2</v>
      </c>
      <c r="BD1436" s="18">
        <f t="shared" si="505"/>
        <v>1.43E-2</v>
      </c>
      <c r="BE1436" s="18">
        <f t="shared" si="505"/>
        <v>1.43E-2</v>
      </c>
      <c r="BF1436" s="18" t="str">
        <f t="shared" si="499"/>
        <v/>
      </c>
      <c r="BN1436" s="18" t="str">
        <f t="shared" si="500"/>
        <v>s</v>
      </c>
    </row>
    <row r="1437" spans="3:66" ht="50.1" customHeight="1" thickTop="1" thickBot="1" x14ac:dyDescent="0.3">
      <c r="C1437" s="46"/>
      <c r="D1437" s="46"/>
      <c r="E1437" s="46"/>
      <c r="F1437" s="122"/>
      <c r="G1437" s="122"/>
      <c r="H1437" s="78" t="str">
        <f t="shared" si="501"/>
        <v/>
      </c>
      <c r="I1437" s="78" t="str">
        <f t="shared" si="502"/>
        <v/>
      </c>
      <c r="J1437" s="16"/>
      <c r="K1437" s="46" t="str">
        <f t="shared" si="503"/>
        <v/>
      </c>
      <c r="L1437" s="16"/>
      <c r="M1437" s="16"/>
      <c r="N1437" s="46"/>
      <c r="O1437" s="47" t="str">
        <f t="shared" si="506"/>
        <v/>
      </c>
      <c r="P1437" s="47"/>
      <c r="Q1437" s="48" t="str">
        <f>IFERROR(VLOOKUP(E1437,Funcionários!$C$8:$E$207,3,FALSE),"")</f>
        <v/>
      </c>
      <c r="R1437" s="47"/>
      <c r="S1437" s="49" t="str">
        <f t="shared" si="507"/>
        <v/>
      </c>
      <c r="T1437" s="49">
        <v>1.431E-2</v>
      </c>
      <c r="U1437" s="48" t="str">
        <f>IF(Funcionários!C1438=0,"",Funcionários!C1438)</f>
        <v/>
      </c>
      <c r="V1437" s="50">
        <f>IF(U1437="",0,IF(COUNTIFS($E$7:$E$3006,U1437,$I$7:$I$3006,'RC'!$E$6)=0,0,COUNTIFS($M$7:$M$3006,"Concluída no prazo",$E$7:$E$3006,U1437,$I$7:$I$3006,'RC'!$E$6)/COUNTIFS($E$7:$E$3006,U1437,$I$7:$I$3006,'RC'!$E$6)))</f>
        <v>0</v>
      </c>
      <c r="W1437" s="49">
        <f>SUMIFS($J$7:$J$3006,$E$7:$E$3006,U1437,$I$7:$I$3006,'RC'!$E$6)+SUMIFS($L$7:$L$3006,$E$7:$E$3006,U1437,$I$7:$I$3006,'RC'!$E$6)</f>
        <v>0</v>
      </c>
      <c r="X1437" s="48">
        <f>COUNTIFS($E$7:$E$3006,U1437,$I$7:$I$3006,'RC'!$E$6)</f>
        <v>0</v>
      </c>
      <c r="Y1437" s="48"/>
      <c r="Z1437" s="51" t="str">
        <f>IF(AQ1437='RC'!$E$6,AC1437*1000+AD1437,"")</f>
        <v/>
      </c>
      <c r="AA1437" s="51" t="str">
        <f>IF(AB1437="","",IF(AQ1437='RC'!$E$6,AC1437*1000-AD1437,""))</f>
        <v/>
      </c>
      <c r="AB1437" s="48" t="str">
        <f>IFERROR(VLOOKUP(E1437,Funcionários!$C$8:$E$207,3,FALSE),"")</f>
        <v/>
      </c>
      <c r="AC1437" s="50" t="str">
        <f>IF(AB1437="","",IF(COUNTIFS($AB$7:$AB$3006,AB1437,$AQ$7:$AQ$3006,'RC'!$E$6)=0,"",COUNTIFS($M$7:$M$3006,"Concluída no prazo",$AB$7:$AB$3006,AB1437,$AQ$7:$AQ$3006,'RC'!$E$6)/COUNTIFS($AB$7:$AB$3006,AB1437,$AQ$7:$AQ$3006,'RC'!$E$6)))</f>
        <v/>
      </c>
      <c r="AD1437" s="48">
        <f>SUMIF($AQ$7:$AQ$3006,'RC'!$E$6,$J$7:$J$3006)+SUMIF($AQ$7:$AQ$3006,'RC'!$E$6,$L$7:$L$3006)</f>
        <v>21</v>
      </c>
      <c r="AF1437" s="48">
        <v>3.5699999999995603E-2</v>
      </c>
      <c r="AG1437" s="48">
        <f>IF(OR(AQ1437="",AQ1437&lt;&gt;'RC'!$E$6,AB1437&lt;&gt;'RC'!$D$21),0,1)</f>
        <v>0</v>
      </c>
      <c r="AH1437" s="48">
        <f t="shared" si="504"/>
        <v>3.5699999999995603E-2</v>
      </c>
      <c r="AI1437" s="48" t="str">
        <f t="shared" si="486"/>
        <v/>
      </c>
      <c r="AJ1437" s="48" t="str">
        <f t="shared" si="487"/>
        <v/>
      </c>
      <c r="AK1437" s="52" t="str">
        <f t="shared" si="488"/>
        <v/>
      </c>
      <c r="AL1437" s="52" t="str">
        <f t="shared" si="489"/>
        <v/>
      </c>
      <c r="AM1437" s="48" t="str">
        <f t="shared" si="490"/>
        <v/>
      </c>
      <c r="AN1437" s="48" t="str">
        <f t="shared" si="491"/>
        <v/>
      </c>
      <c r="AP1437" s="18" t="str">
        <f t="shared" si="492"/>
        <v/>
      </c>
      <c r="AQ1437" s="18" t="str">
        <f t="shared" si="493"/>
        <v/>
      </c>
      <c r="AR1437" s="18">
        <v>3.5700000000000003E-2</v>
      </c>
      <c r="AS1437" s="18">
        <f>IF(AF!$D$27="Todos",1,IF(M1437=AF!$D$27,1,0))</f>
        <v>1</v>
      </c>
      <c r="AT1437" s="53">
        <f>IF(AND(E1437=AF!$D$6,OR(LT!M1437=AF!$D$27,AF!$D$27="Todos"),OR(AP1437=AF!$E$8,AQ1437=AF!$E$8)),AR1437+AS1437,0)</f>
        <v>0</v>
      </c>
      <c r="AU1437" s="18" t="str">
        <f t="shared" si="494"/>
        <v/>
      </c>
      <c r="AV1437" s="54" t="str">
        <f t="shared" si="495"/>
        <v/>
      </c>
      <c r="AW1437" s="54" t="str">
        <f t="shared" si="496"/>
        <v/>
      </c>
      <c r="AX1437" s="18" t="str">
        <f t="shared" si="497"/>
        <v/>
      </c>
      <c r="AY1437" s="18" t="str">
        <f t="shared" si="498"/>
        <v/>
      </c>
      <c r="BA1437" s="18">
        <f>IF($E1437=AF!$D$6,IF($M1437="Concluída no prazo",2,IF($M1437="Concluída com atraso",1,0)),0)</f>
        <v>0</v>
      </c>
      <c r="BB1437" s="18">
        <f>IF($E1437=AF!$D$6,IF($M1437="Atrasada",2,IF($M1437="Concluída com atraso",1,0)),0)</f>
        <v>0</v>
      </c>
      <c r="BC1437" s="18">
        <v>1.431E-2</v>
      </c>
      <c r="BD1437" s="18">
        <f t="shared" si="505"/>
        <v>1.431E-2</v>
      </c>
      <c r="BE1437" s="18">
        <f t="shared" si="505"/>
        <v>1.431E-2</v>
      </c>
      <c r="BF1437" s="18" t="str">
        <f t="shared" si="499"/>
        <v/>
      </c>
      <c r="BN1437" s="18" t="str">
        <f t="shared" si="500"/>
        <v>s</v>
      </c>
    </row>
    <row r="1438" spans="3:66" ht="50.1" customHeight="1" thickTop="1" thickBot="1" x14ac:dyDescent="0.3">
      <c r="C1438" s="46"/>
      <c r="D1438" s="46"/>
      <c r="E1438" s="46"/>
      <c r="F1438" s="122"/>
      <c r="G1438" s="122"/>
      <c r="H1438" s="78" t="str">
        <f t="shared" si="501"/>
        <v/>
      </c>
      <c r="I1438" s="78" t="str">
        <f t="shared" si="502"/>
        <v/>
      </c>
      <c r="J1438" s="16"/>
      <c r="K1438" s="46" t="str">
        <f t="shared" si="503"/>
        <v/>
      </c>
      <c r="L1438" s="16"/>
      <c r="M1438" s="16"/>
      <c r="N1438" s="46"/>
      <c r="O1438" s="47" t="str">
        <f t="shared" si="506"/>
        <v/>
      </c>
      <c r="P1438" s="47"/>
      <c r="Q1438" s="48" t="str">
        <f>IFERROR(VLOOKUP(E1438,Funcionários!$C$8:$E$207,3,FALSE),"")</f>
        <v/>
      </c>
      <c r="R1438" s="47"/>
      <c r="S1438" s="49" t="str">
        <f t="shared" si="507"/>
        <v/>
      </c>
      <c r="T1438" s="49">
        <v>1.4319999999999999E-2</v>
      </c>
      <c r="U1438" s="48" t="str">
        <f>IF(Funcionários!C1439=0,"",Funcionários!C1439)</f>
        <v/>
      </c>
      <c r="V1438" s="50">
        <f>IF(U1438="",0,IF(COUNTIFS($E$7:$E$3006,U1438,$I$7:$I$3006,'RC'!$E$6)=0,0,COUNTIFS($M$7:$M$3006,"Concluída no prazo",$E$7:$E$3006,U1438,$I$7:$I$3006,'RC'!$E$6)/COUNTIFS($E$7:$E$3006,U1438,$I$7:$I$3006,'RC'!$E$6)))</f>
        <v>0</v>
      </c>
      <c r="W1438" s="49">
        <f>SUMIFS($J$7:$J$3006,$E$7:$E$3006,U1438,$I$7:$I$3006,'RC'!$E$6)+SUMIFS($L$7:$L$3006,$E$7:$E$3006,U1438,$I$7:$I$3006,'RC'!$E$6)</f>
        <v>0</v>
      </c>
      <c r="X1438" s="48">
        <f>COUNTIFS($E$7:$E$3006,U1438,$I$7:$I$3006,'RC'!$E$6)</f>
        <v>0</v>
      </c>
      <c r="Y1438" s="48"/>
      <c r="Z1438" s="51" t="str">
        <f>IF(AQ1438='RC'!$E$6,AC1438*1000+AD1438,"")</f>
        <v/>
      </c>
      <c r="AA1438" s="51" t="str">
        <f>IF(AB1438="","",IF(AQ1438='RC'!$E$6,AC1438*1000-AD1438,""))</f>
        <v/>
      </c>
      <c r="AB1438" s="48" t="str">
        <f>IFERROR(VLOOKUP(E1438,Funcionários!$C$8:$E$207,3,FALSE),"")</f>
        <v/>
      </c>
      <c r="AC1438" s="50" t="str">
        <f>IF(AB1438="","",IF(COUNTIFS($AB$7:$AB$3006,AB1438,$AQ$7:$AQ$3006,'RC'!$E$6)=0,"",COUNTIFS($M$7:$M$3006,"Concluída no prazo",$AB$7:$AB$3006,AB1438,$AQ$7:$AQ$3006,'RC'!$E$6)/COUNTIFS($AB$7:$AB$3006,AB1438,$AQ$7:$AQ$3006,'RC'!$E$6)))</f>
        <v/>
      </c>
      <c r="AD1438" s="48">
        <f>SUMIF($AQ$7:$AQ$3006,'RC'!$E$6,$J$7:$J$3006)+SUMIF($AQ$7:$AQ$3006,'RC'!$E$6,$L$7:$L$3006)</f>
        <v>21</v>
      </c>
      <c r="AF1438" s="48">
        <v>3.56899999999956E-2</v>
      </c>
      <c r="AG1438" s="48">
        <f>IF(OR(AQ1438="",AQ1438&lt;&gt;'RC'!$E$6,AB1438&lt;&gt;'RC'!$D$21),0,1)</f>
        <v>0</v>
      </c>
      <c r="AH1438" s="48">
        <f t="shared" si="504"/>
        <v>3.56899999999956E-2</v>
      </c>
      <c r="AI1438" s="48" t="str">
        <f t="shared" si="486"/>
        <v/>
      </c>
      <c r="AJ1438" s="48" t="str">
        <f t="shared" si="487"/>
        <v/>
      </c>
      <c r="AK1438" s="52" t="str">
        <f t="shared" si="488"/>
        <v/>
      </c>
      <c r="AL1438" s="52" t="str">
        <f t="shared" si="489"/>
        <v/>
      </c>
      <c r="AM1438" s="48" t="str">
        <f t="shared" si="490"/>
        <v/>
      </c>
      <c r="AN1438" s="48" t="str">
        <f t="shared" si="491"/>
        <v/>
      </c>
      <c r="AP1438" s="18" t="str">
        <f t="shared" si="492"/>
        <v/>
      </c>
      <c r="AQ1438" s="18" t="str">
        <f t="shared" si="493"/>
        <v/>
      </c>
      <c r="AR1438" s="18">
        <v>3.569E-2</v>
      </c>
      <c r="AS1438" s="18">
        <f>IF(AF!$D$27="Todos",1,IF(M1438=AF!$D$27,1,0))</f>
        <v>1</v>
      </c>
      <c r="AT1438" s="53">
        <f>IF(AND(E1438=AF!$D$6,OR(LT!M1438=AF!$D$27,AF!$D$27="Todos"),OR(AP1438=AF!$E$8,AQ1438=AF!$E$8)),AR1438+AS1438,0)</f>
        <v>0</v>
      </c>
      <c r="AU1438" s="18" t="str">
        <f t="shared" si="494"/>
        <v/>
      </c>
      <c r="AV1438" s="54" t="str">
        <f t="shared" si="495"/>
        <v/>
      </c>
      <c r="AW1438" s="54" t="str">
        <f t="shared" si="496"/>
        <v/>
      </c>
      <c r="AX1438" s="18" t="str">
        <f t="shared" si="497"/>
        <v/>
      </c>
      <c r="AY1438" s="18" t="str">
        <f t="shared" si="498"/>
        <v/>
      </c>
      <c r="BA1438" s="18">
        <f>IF($E1438=AF!$D$6,IF($M1438="Concluída no prazo",2,IF($M1438="Concluída com atraso",1,0)),0)</f>
        <v>0</v>
      </c>
      <c r="BB1438" s="18">
        <f>IF($E1438=AF!$D$6,IF($M1438="Atrasada",2,IF($M1438="Concluída com atraso",1,0)),0)</f>
        <v>0</v>
      </c>
      <c r="BC1438" s="18">
        <v>1.4319999999999999E-2</v>
      </c>
      <c r="BD1438" s="18">
        <f t="shared" si="505"/>
        <v>1.4319999999999999E-2</v>
      </c>
      <c r="BE1438" s="18">
        <f t="shared" si="505"/>
        <v>1.4319999999999999E-2</v>
      </c>
      <c r="BF1438" s="18" t="str">
        <f t="shared" si="499"/>
        <v/>
      </c>
      <c r="BN1438" s="18" t="str">
        <f t="shared" si="500"/>
        <v>s</v>
      </c>
    </row>
    <row r="1439" spans="3:66" ht="50.1" customHeight="1" thickTop="1" thickBot="1" x14ac:dyDescent="0.3">
      <c r="C1439" s="46"/>
      <c r="D1439" s="46"/>
      <c r="E1439" s="46"/>
      <c r="F1439" s="122"/>
      <c r="G1439" s="122"/>
      <c r="H1439" s="78" t="str">
        <f t="shared" si="501"/>
        <v/>
      </c>
      <c r="I1439" s="78" t="str">
        <f t="shared" si="502"/>
        <v/>
      </c>
      <c r="J1439" s="16"/>
      <c r="K1439" s="46" t="str">
        <f t="shared" si="503"/>
        <v/>
      </c>
      <c r="L1439" s="16"/>
      <c r="M1439" s="16"/>
      <c r="N1439" s="46"/>
      <c r="O1439" s="47" t="str">
        <f t="shared" si="506"/>
        <v/>
      </c>
      <c r="P1439" s="47"/>
      <c r="Q1439" s="48" t="str">
        <f>IFERROR(VLOOKUP(E1439,Funcionários!$C$8:$E$207,3,FALSE),"")</f>
        <v/>
      </c>
      <c r="R1439" s="47"/>
      <c r="S1439" s="49" t="str">
        <f t="shared" si="507"/>
        <v/>
      </c>
      <c r="T1439" s="49">
        <v>1.4330000000000001E-2</v>
      </c>
      <c r="U1439" s="48" t="str">
        <f>IF(Funcionários!C1440=0,"",Funcionários!C1440)</f>
        <v/>
      </c>
      <c r="V1439" s="50">
        <f>IF(U1439="",0,IF(COUNTIFS($E$7:$E$3006,U1439,$I$7:$I$3006,'RC'!$E$6)=0,0,COUNTIFS($M$7:$M$3006,"Concluída no prazo",$E$7:$E$3006,U1439,$I$7:$I$3006,'RC'!$E$6)/COUNTIFS($E$7:$E$3006,U1439,$I$7:$I$3006,'RC'!$E$6)))</f>
        <v>0</v>
      </c>
      <c r="W1439" s="49">
        <f>SUMIFS($J$7:$J$3006,$E$7:$E$3006,U1439,$I$7:$I$3006,'RC'!$E$6)+SUMIFS($L$7:$L$3006,$E$7:$E$3006,U1439,$I$7:$I$3006,'RC'!$E$6)</f>
        <v>0</v>
      </c>
      <c r="X1439" s="48">
        <f>COUNTIFS($E$7:$E$3006,U1439,$I$7:$I$3006,'RC'!$E$6)</f>
        <v>0</v>
      </c>
      <c r="Y1439" s="48"/>
      <c r="Z1439" s="51" t="str">
        <f>IF(AQ1439='RC'!$E$6,AC1439*1000+AD1439,"")</f>
        <v/>
      </c>
      <c r="AA1439" s="51" t="str">
        <f>IF(AB1439="","",IF(AQ1439='RC'!$E$6,AC1439*1000-AD1439,""))</f>
        <v/>
      </c>
      <c r="AB1439" s="48" t="str">
        <f>IFERROR(VLOOKUP(E1439,Funcionários!$C$8:$E$207,3,FALSE),"")</f>
        <v/>
      </c>
      <c r="AC1439" s="50" t="str">
        <f>IF(AB1439="","",IF(COUNTIFS($AB$7:$AB$3006,AB1439,$AQ$7:$AQ$3006,'RC'!$E$6)=0,"",COUNTIFS($M$7:$M$3006,"Concluída no prazo",$AB$7:$AB$3006,AB1439,$AQ$7:$AQ$3006,'RC'!$E$6)/COUNTIFS($AB$7:$AB$3006,AB1439,$AQ$7:$AQ$3006,'RC'!$E$6)))</f>
        <v/>
      </c>
      <c r="AD1439" s="48">
        <f>SUMIF($AQ$7:$AQ$3006,'RC'!$E$6,$J$7:$J$3006)+SUMIF($AQ$7:$AQ$3006,'RC'!$E$6,$L$7:$L$3006)</f>
        <v>21</v>
      </c>
      <c r="AF1439" s="48">
        <v>3.5679999999995597E-2</v>
      </c>
      <c r="AG1439" s="48">
        <f>IF(OR(AQ1439="",AQ1439&lt;&gt;'RC'!$E$6,AB1439&lt;&gt;'RC'!$D$21),0,1)</f>
        <v>0</v>
      </c>
      <c r="AH1439" s="48">
        <f t="shared" si="504"/>
        <v>3.5679999999995597E-2</v>
      </c>
      <c r="AI1439" s="48" t="str">
        <f t="shared" si="486"/>
        <v/>
      </c>
      <c r="AJ1439" s="48" t="str">
        <f t="shared" si="487"/>
        <v/>
      </c>
      <c r="AK1439" s="52" t="str">
        <f t="shared" si="488"/>
        <v/>
      </c>
      <c r="AL1439" s="52" t="str">
        <f t="shared" si="489"/>
        <v/>
      </c>
      <c r="AM1439" s="48" t="str">
        <f t="shared" si="490"/>
        <v/>
      </c>
      <c r="AN1439" s="48" t="str">
        <f t="shared" si="491"/>
        <v/>
      </c>
      <c r="AP1439" s="18" t="str">
        <f t="shared" si="492"/>
        <v/>
      </c>
      <c r="AQ1439" s="18" t="str">
        <f t="shared" si="493"/>
        <v/>
      </c>
      <c r="AR1439" s="18">
        <v>3.5680000000000003E-2</v>
      </c>
      <c r="AS1439" s="18">
        <f>IF(AF!$D$27="Todos",1,IF(M1439=AF!$D$27,1,0))</f>
        <v>1</v>
      </c>
      <c r="AT1439" s="53">
        <f>IF(AND(E1439=AF!$D$6,OR(LT!M1439=AF!$D$27,AF!$D$27="Todos"),OR(AP1439=AF!$E$8,AQ1439=AF!$E$8)),AR1439+AS1439,0)</f>
        <v>0</v>
      </c>
      <c r="AU1439" s="18" t="str">
        <f t="shared" si="494"/>
        <v/>
      </c>
      <c r="AV1439" s="54" t="str">
        <f t="shared" si="495"/>
        <v/>
      </c>
      <c r="AW1439" s="54" t="str">
        <f t="shared" si="496"/>
        <v/>
      </c>
      <c r="AX1439" s="18" t="str">
        <f t="shared" si="497"/>
        <v/>
      </c>
      <c r="AY1439" s="18" t="str">
        <f t="shared" si="498"/>
        <v/>
      </c>
      <c r="BA1439" s="18">
        <f>IF($E1439=AF!$D$6,IF($M1439="Concluída no prazo",2,IF($M1439="Concluída com atraso",1,0)),0)</f>
        <v>0</v>
      </c>
      <c r="BB1439" s="18">
        <f>IF($E1439=AF!$D$6,IF($M1439="Atrasada",2,IF($M1439="Concluída com atraso",1,0)),0)</f>
        <v>0</v>
      </c>
      <c r="BC1439" s="18">
        <v>1.4330000000000001E-2</v>
      </c>
      <c r="BD1439" s="18">
        <f t="shared" si="505"/>
        <v>1.4330000000000001E-2</v>
      </c>
      <c r="BE1439" s="18">
        <f t="shared" si="505"/>
        <v>1.4330000000000001E-2</v>
      </c>
      <c r="BF1439" s="18" t="str">
        <f t="shared" si="499"/>
        <v/>
      </c>
      <c r="BN1439" s="18" t="str">
        <f t="shared" si="500"/>
        <v>s</v>
      </c>
    </row>
    <row r="1440" spans="3:66" ht="50.1" customHeight="1" thickTop="1" thickBot="1" x14ac:dyDescent="0.3">
      <c r="C1440" s="46"/>
      <c r="D1440" s="46"/>
      <c r="E1440" s="46"/>
      <c r="F1440" s="122"/>
      <c r="G1440" s="122"/>
      <c r="H1440" s="78" t="str">
        <f t="shared" si="501"/>
        <v/>
      </c>
      <c r="I1440" s="78" t="str">
        <f t="shared" si="502"/>
        <v/>
      </c>
      <c r="J1440" s="16"/>
      <c r="K1440" s="46" t="str">
        <f t="shared" si="503"/>
        <v/>
      </c>
      <c r="L1440" s="16"/>
      <c r="M1440" s="16"/>
      <c r="N1440" s="46"/>
      <c r="O1440" s="47" t="str">
        <f t="shared" si="506"/>
        <v/>
      </c>
      <c r="P1440" s="47"/>
      <c r="Q1440" s="48" t="str">
        <f>IFERROR(VLOOKUP(E1440,Funcionários!$C$8:$E$207,3,FALSE),"")</f>
        <v/>
      </c>
      <c r="R1440" s="47"/>
      <c r="S1440" s="49" t="str">
        <f t="shared" si="507"/>
        <v/>
      </c>
      <c r="T1440" s="49">
        <v>1.434E-2</v>
      </c>
      <c r="U1440" s="48" t="str">
        <f>IF(Funcionários!C1441=0,"",Funcionários!C1441)</f>
        <v/>
      </c>
      <c r="V1440" s="50">
        <f>IF(U1440="",0,IF(COUNTIFS($E$7:$E$3006,U1440,$I$7:$I$3006,'RC'!$E$6)=0,0,COUNTIFS($M$7:$M$3006,"Concluída no prazo",$E$7:$E$3006,U1440,$I$7:$I$3006,'RC'!$E$6)/COUNTIFS($E$7:$E$3006,U1440,$I$7:$I$3006,'RC'!$E$6)))</f>
        <v>0</v>
      </c>
      <c r="W1440" s="49">
        <f>SUMIFS($J$7:$J$3006,$E$7:$E$3006,U1440,$I$7:$I$3006,'RC'!$E$6)+SUMIFS($L$7:$L$3006,$E$7:$E$3006,U1440,$I$7:$I$3006,'RC'!$E$6)</f>
        <v>0</v>
      </c>
      <c r="X1440" s="48">
        <f>COUNTIFS($E$7:$E$3006,U1440,$I$7:$I$3006,'RC'!$E$6)</f>
        <v>0</v>
      </c>
      <c r="Y1440" s="48"/>
      <c r="Z1440" s="51" t="str">
        <f>IF(AQ1440='RC'!$E$6,AC1440*1000+AD1440,"")</f>
        <v/>
      </c>
      <c r="AA1440" s="51" t="str">
        <f>IF(AB1440="","",IF(AQ1440='RC'!$E$6,AC1440*1000-AD1440,""))</f>
        <v/>
      </c>
      <c r="AB1440" s="48" t="str">
        <f>IFERROR(VLOOKUP(E1440,Funcionários!$C$8:$E$207,3,FALSE),"")</f>
        <v/>
      </c>
      <c r="AC1440" s="50" t="str">
        <f>IF(AB1440="","",IF(COUNTIFS($AB$7:$AB$3006,AB1440,$AQ$7:$AQ$3006,'RC'!$E$6)=0,"",COUNTIFS($M$7:$M$3006,"Concluída no prazo",$AB$7:$AB$3006,AB1440,$AQ$7:$AQ$3006,'RC'!$E$6)/COUNTIFS($AB$7:$AB$3006,AB1440,$AQ$7:$AQ$3006,'RC'!$E$6)))</f>
        <v/>
      </c>
      <c r="AD1440" s="48">
        <f>SUMIF($AQ$7:$AQ$3006,'RC'!$E$6,$J$7:$J$3006)+SUMIF($AQ$7:$AQ$3006,'RC'!$E$6,$L$7:$L$3006)</f>
        <v>21</v>
      </c>
      <c r="AF1440" s="48">
        <v>3.5669999999995601E-2</v>
      </c>
      <c r="AG1440" s="48">
        <f>IF(OR(AQ1440="",AQ1440&lt;&gt;'RC'!$E$6,AB1440&lt;&gt;'RC'!$D$21),0,1)</f>
        <v>0</v>
      </c>
      <c r="AH1440" s="48">
        <f t="shared" si="504"/>
        <v>3.5669999999995601E-2</v>
      </c>
      <c r="AI1440" s="48" t="str">
        <f t="shared" si="486"/>
        <v/>
      </c>
      <c r="AJ1440" s="48" t="str">
        <f t="shared" si="487"/>
        <v/>
      </c>
      <c r="AK1440" s="52" t="str">
        <f t="shared" si="488"/>
        <v/>
      </c>
      <c r="AL1440" s="52" t="str">
        <f t="shared" si="489"/>
        <v/>
      </c>
      <c r="AM1440" s="48" t="str">
        <f t="shared" si="490"/>
        <v/>
      </c>
      <c r="AN1440" s="48" t="str">
        <f t="shared" si="491"/>
        <v/>
      </c>
      <c r="AP1440" s="18" t="str">
        <f t="shared" si="492"/>
        <v/>
      </c>
      <c r="AQ1440" s="18" t="str">
        <f t="shared" si="493"/>
        <v/>
      </c>
      <c r="AR1440" s="18">
        <v>3.567E-2</v>
      </c>
      <c r="AS1440" s="18">
        <f>IF(AF!$D$27="Todos",1,IF(M1440=AF!$D$27,1,0))</f>
        <v>1</v>
      </c>
      <c r="AT1440" s="53">
        <f>IF(AND(E1440=AF!$D$6,OR(LT!M1440=AF!$D$27,AF!$D$27="Todos"),OR(AP1440=AF!$E$8,AQ1440=AF!$E$8)),AR1440+AS1440,0)</f>
        <v>0</v>
      </c>
      <c r="AU1440" s="18" t="str">
        <f t="shared" si="494"/>
        <v/>
      </c>
      <c r="AV1440" s="54" t="str">
        <f t="shared" si="495"/>
        <v/>
      </c>
      <c r="AW1440" s="54" t="str">
        <f t="shared" si="496"/>
        <v/>
      </c>
      <c r="AX1440" s="18" t="str">
        <f t="shared" si="497"/>
        <v/>
      </c>
      <c r="AY1440" s="18" t="str">
        <f t="shared" si="498"/>
        <v/>
      </c>
      <c r="BA1440" s="18">
        <f>IF($E1440=AF!$D$6,IF($M1440="Concluída no prazo",2,IF($M1440="Concluída com atraso",1,0)),0)</f>
        <v>0</v>
      </c>
      <c r="BB1440" s="18">
        <f>IF($E1440=AF!$D$6,IF($M1440="Atrasada",2,IF($M1440="Concluída com atraso",1,0)),0)</f>
        <v>0</v>
      </c>
      <c r="BC1440" s="18">
        <v>1.434E-2</v>
      </c>
      <c r="BD1440" s="18">
        <f t="shared" si="505"/>
        <v>1.434E-2</v>
      </c>
      <c r="BE1440" s="18">
        <f t="shared" si="505"/>
        <v>1.434E-2</v>
      </c>
      <c r="BF1440" s="18" t="str">
        <f t="shared" si="499"/>
        <v/>
      </c>
      <c r="BN1440" s="18" t="str">
        <f t="shared" si="500"/>
        <v>s</v>
      </c>
    </row>
    <row r="1441" spans="3:66" ht="50.1" customHeight="1" thickTop="1" thickBot="1" x14ac:dyDescent="0.3">
      <c r="C1441" s="46"/>
      <c r="D1441" s="46"/>
      <c r="E1441" s="46"/>
      <c r="F1441" s="122"/>
      <c r="G1441" s="122"/>
      <c r="H1441" s="78" t="str">
        <f t="shared" si="501"/>
        <v/>
      </c>
      <c r="I1441" s="78" t="str">
        <f t="shared" si="502"/>
        <v/>
      </c>
      <c r="J1441" s="16"/>
      <c r="K1441" s="46" t="str">
        <f t="shared" si="503"/>
        <v/>
      </c>
      <c r="L1441" s="16"/>
      <c r="M1441" s="16"/>
      <c r="N1441" s="46"/>
      <c r="O1441" s="47" t="str">
        <f t="shared" si="506"/>
        <v/>
      </c>
      <c r="P1441" s="47"/>
      <c r="Q1441" s="48" t="str">
        <f>IFERROR(VLOOKUP(E1441,Funcionários!$C$8:$E$207,3,FALSE),"")</f>
        <v/>
      </c>
      <c r="R1441" s="47"/>
      <c r="S1441" s="49" t="str">
        <f t="shared" si="507"/>
        <v/>
      </c>
      <c r="T1441" s="49">
        <v>1.435E-2</v>
      </c>
      <c r="U1441" s="48" t="str">
        <f>IF(Funcionários!C1442=0,"",Funcionários!C1442)</f>
        <v/>
      </c>
      <c r="V1441" s="50">
        <f>IF(U1441="",0,IF(COUNTIFS($E$7:$E$3006,U1441,$I$7:$I$3006,'RC'!$E$6)=0,0,COUNTIFS($M$7:$M$3006,"Concluída no prazo",$E$7:$E$3006,U1441,$I$7:$I$3006,'RC'!$E$6)/COUNTIFS($E$7:$E$3006,U1441,$I$7:$I$3006,'RC'!$E$6)))</f>
        <v>0</v>
      </c>
      <c r="W1441" s="49">
        <f>SUMIFS($J$7:$J$3006,$E$7:$E$3006,U1441,$I$7:$I$3006,'RC'!$E$6)+SUMIFS($L$7:$L$3006,$E$7:$E$3006,U1441,$I$7:$I$3006,'RC'!$E$6)</f>
        <v>0</v>
      </c>
      <c r="X1441" s="48">
        <f>COUNTIFS($E$7:$E$3006,U1441,$I$7:$I$3006,'RC'!$E$6)</f>
        <v>0</v>
      </c>
      <c r="Y1441" s="48"/>
      <c r="Z1441" s="51" t="str">
        <f>IF(AQ1441='RC'!$E$6,AC1441*1000+AD1441,"")</f>
        <v/>
      </c>
      <c r="AA1441" s="51" t="str">
        <f>IF(AB1441="","",IF(AQ1441='RC'!$E$6,AC1441*1000-AD1441,""))</f>
        <v/>
      </c>
      <c r="AB1441" s="48" t="str">
        <f>IFERROR(VLOOKUP(E1441,Funcionários!$C$8:$E$207,3,FALSE),"")</f>
        <v/>
      </c>
      <c r="AC1441" s="50" t="str">
        <f>IF(AB1441="","",IF(COUNTIFS($AB$7:$AB$3006,AB1441,$AQ$7:$AQ$3006,'RC'!$E$6)=0,"",COUNTIFS($M$7:$M$3006,"Concluída no prazo",$AB$7:$AB$3006,AB1441,$AQ$7:$AQ$3006,'RC'!$E$6)/COUNTIFS($AB$7:$AB$3006,AB1441,$AQ$7:$AQ$3006,'RC'!$E$6)))</f>
        <v/>
      </c>
      <c r="AD1441" s="48">
        <f>SUMIF($AQ$7:$AQ$3006,'RC'!$E$6,$J$7:$J$3006)+SUMIF($AQ$7:$AQ$3006,'RC'!$E$6,$L$7:$L$3006)</f>
        <v>21</v>
      </c>
      <c r="AF1441" s="48">
        <v>3.5659999999995598E-2</v>
      </c>
      <c r="AG1441" s="48">
        <f>IF(OR(AQ1441="",AQ1441&lt;&gt;'RC'!$E$6,AB1441&lt;&gt;'RC'!$D$21),0,1)</f>
        <v>0</v>
      </c>
      <c r="AH1441" s="48">
        <f t="shared" si="504"/>
        <v>3.5659999999995598E-2</v>
      </c>
      <c r="AI1441" s="48" t="str">
        <f t="shared" si="486"/>
        <v/>
      </c>
      <c r="AJ1441" s="48" t="str">
        <f t="shared" si="487"/>
        <v/>
      </c>
      <c r="AK1441" s="52" t="str">
        <f t="shared" si="488"/>
        <v/>
      </c>
      <c r="AL1441" s="52" t="str">
        <f t="shared" si="489"/>
        <v/>
      </c>
      <c r="AM1441" s="48" t="str">
        <f t="shared" si="490"/>
        <v/>
      </c>
      <c r="AN1441" s="48" t="str">
        <f t="shared" si="491"/>
        <v/>
      </c>
      <c r="AP1441" s="18" t="str">
        <f t="shared" si="492"/>
        <v/>
      </c>
      <c r="AQ1441" s="18" t="str">
        <f t="shared" si="493"/>
        <v/>
      </c>
      <c r="AR1441" s="18">
        <v>3.5659999999999997E-2</v>
      </c>
      <c r="AS1441" s="18">
        <f>IF(AF!$D$27="Todos",1,IF(M1441=AF!$D$27,1,0))</f>
        <v>1</v>
      </c>
      <c r="AT1441" s="53">
        <f>IF(AND(E1441=AF!$D$6,OR(LT!M1441=AF!$D$27,AF!$D$27="Todos"),OR(AP1441=AF!$E$8,AQ1441=AF!$E$8)),AR1441+AS1441,0)</f>
        <v>0</v>
      </c>
      <c r="AU1441" s="18" t="str">
        <f t="shared" si="494"/>
        <v/>
      </c>
      <c r="AV1441" s="54" t="str">
        <f t="shared" si="495"/>
        <v/>
      </c>
      <c r="AW1441" s="54" t="str">
        <f t="shared" si="496"/>
        <v/>
      </c>
      <c r="AX1441" s="18" t="str">
        <f t="shared" si="497"/>
        <v/>
      </c>
      <c r="AY1441" s="18" t="str">
        <f t="shared" si="498"/>
        <v/>
      </c>
      <c r="BA1441" s="18">
        <f>IF($E1441=AF!$D$6,IF($M1441="Concluída no prazo",2,IF($M1441="Concluída com atraso",1,0)),0)</f>
        <v>0</v>
      </c>
      <c r="BB1441" s="18">
        <f>IF($E1441=AF!$D$6,IF($M1441="Atrasada",2,IF($M1441="Concluída com atraso",1,0)),0)</f>
        <v>0</v>
      </c>
      <c r="BC1441" s="18">
        <v>1.435E-2</v>
      </c>
      <c r="BD1441" s="18">
        <f t="shared" si="505"/>
        <v>1.435E-2</v>
      </c>
      <c r="BE1441" s="18">
        <f t="shared" si="505"/>
        <v>1.435E-2</v>
      </c>
      <c r="BF1441" s="18" t="str">
        <f t="shared" si="499"/>
        <v/>
      </c>
      <c r="BN1441" s="18" t="str">
        <f t="shared" si="500"/>
        <v>s</v>
      </c>
    </row>
    <row r="1442" spans="3:66" ht="50.1" customHeight="1" thickTop="1" thickBot="1" x14ac:dyDescent="0.3">
      <c r="C1442" s="46"/>
      <c r="D1442" s="46"/>
      <c r="E1442" s="46"/>
      <c r="F1442" s="122"/>
      <c r="G1442" s="122"/>
      <c r="H1442" s="78" t="str">
        <f t="shared" si="501"/>
        <v/>
      </c>
      <c r="I1442" s="78" t="str">
        <f t="shared" si="502"/>
        <v/>
      </c>
      <c r="J1442" s="16"/>
      <c r="K1442" s="46" t="str">
        <f t="shared" si="503"/>
        <v/>
      </c>
      <c r="L1442" s="16"/>
      <c r="M1442" s="16"/>
      <c r="N1442" s="46"/>
      <c r="O1442" s="47" t="str">
        <f t="shared" si="506"/>
        <v/>
      </c>
      <c r="P1442" s="47"/>
      <c r="Q1442" s="48" t="str">
        <f>IFERROR(VLOOKUP(E1442,Funcionários!$C$8:$E$207,3,FALSE),"")</f>
        <v/>
      </c>
      <c r="R1442" s="47"/>
      <c r="S1442" s="49" t="str">
        <f t="shared" si="507"/>
        <v/>
      </c>
      <c r="T1442" s="49">
        <v>1.436E-2</v>
      </c>
      <c r="U1442" s="48" t="str">
        <f>IF(Funcionários!C1443=0,"",Funcionários!C1443)</f>
        <v/>
      </c>
      <c r="V1442" s="50">
        <f>IF(U1442="",0,IF(COUNTIFS($E$7:$E$3006,U1442,$I$7:$I$3006,'RC'!$E$6)=0,0,COUNTIFS($M$7:$M$3006,"Concluída no prazo",$E$7:$E$3006,U1442,$I$7:$I$3006,'RC'!$E$6)/COUNTIFS($E$7:$E$3006,U1442,$I$7:$I$3006,'RC'!$E$6)))</f>
        <v>0</v>
      </c>
      <c r="W1442" s="49">
        <f>SUMIFS($J$7:$J$3006,$E$7:$E$3006,U1442,$I$7:$I$3006,'RC'!$E$6)+SUMIFS($L$7:$L$3006,$E$7:$E$3006,U1442,$I$7:$I$3006,'RC'!$E$6)</f>
        <v>0</v>
      </c>
      <c r="X1442" s="48">
        <f>COUNTIFS($E$7:$E$3006,U1442,$I$7:$I$3006,'RC'!$E$6)</f>
        <v>0</v>
      </c>
      <c r="Y1442" s="48"/>
      <c r="Z1442" s="51" t="str">
        <f>IF(AQ1442='RC'!$E$6,AC1442*1000+AD1442,"")</f>
        <v/>
      </c>
      <c r="AA1442" s="51" t="str">
        <f>IF(AB1442="","",IF(AQ1442='RC'!$E$6,AC1442*1000-AD1442,""))</f>
        <v/>
      </c>
      <c r="AB1442" s="48" t="str">
        <f>IFERROR(VLOOKUP(E1442,Funcionários!$C$8:$E$207,3,FALSE),"")</f>
        <v/>
      </c>
      <c r="AC1442" s="50" t="str">
        <f>IF(AB1442="","",IF(COUNTIFS($AB$7:$AB$3006,AB1442,$AQ$7:$AQ$3006,'RC'!$E$6)=0,"",COUNTIFS($M$7:$M$3006,"Concluída no prazo",$AB$7:$AB$3006,AB1442,$AQ$7:$AQ$3006,'RC'!$E$6)/COUNTIFS($AB$7:$AB$3006,AB1442,$AQ$7:$AQ$3006,'RC'!$E$6)))</f>
        <v/>
      </c>
      <c r="AD1442" s="48">
        <f>SUMIF($AQ$7:$AQ$3006,'RC'!$E$6,$J$7:$J$3006)+SUMIF($AQ$7:$AQ$3006,'RC'!$E$6,$L$7:$L$3006)</f>
        <v>21</v>
      </c>
      <c r="AF1442" s="48">
        <v>3.5649999999995602E-2</v>
      </c>
      <c r="AG1442" s="48">
        <f>IF(OR(AQ1442="",AQ1442&lt;&gt;'RC'!$E$6,AB1442&lt;&gt;'RC'!$D$21),0,1)</f>
        <v>0</v>
      </c>
      <c r="AH1442" s="48">
        <f t="shared" si="504"/>
        <v>3.5649999999995602E-2</v>
      </c>
      <c r="AI1442" s="48" t="str">
        <f t="shared" si="486"/>
        <v/>
      </c>
      <c r="AJ1442" s="48" t="str">
        <f t="shared" si="487"/>
        <v/>
      </c>
      <c r="AK1442" s="52" t="str">
        <f t="shared" si="488"/>
        <v/>
      </c>
      <c r="AL1442" s="52" t="str">
        <f t="shared" si="489"/>
        <v/>
      </c>
      <c r="AM1442" s="48" t="str">
        <f t="shared" si="490"/>
        <v/>
      </c>
      <c r="AN1442" s="48" t="str">
        <f t="shared" si="491"/>
        <v/>
      </c>
      <c r="AP1442" s="18" t="str">
        <f t="shared" si="492"/>
        <v/>
      </c>
      <c r="AQ1442" s="18" t="str">
        <f t="shared" si="493"/>
        <v/>
      </c>
      <c r="AR1442" s="18">
        <v>3.5650000000000001E-2</v>
      </c>
      <c r="AS1442" s="18">
        <f>IF(AF!$D$27="Todos",1,IF(M1442=AF!$D$27,1,0))</f>
        <v>1</v>
      </c>
      <c r="AT1442" s="53">
        <f>IF(AND(E1442=AF!$D$6,OR(LT!M1442=AF!$D$27,AF!$D$27="Todos"),OR(AP1442=AF!$E$8,AQ1442=AF!$E$8)),AR1442+AS1442,0)</f>
        <v>0</v>
      </c>
      <c r="AU1442" s="18" t="str">
        <f t="shared" si="494"/>
        <v/>
      </c>
      <c r="AV1442" s="54" t="str">
        <f t="shared" si="495"/>
        <v/>
      </c>
      <c r="AW1442" s="54" t="str">
        <f t="shared" si="496"/>
        <v/>
      </c>
      <c r="AX1442" s="18" t="str">
        <f t="shared" si="497"/>
        <v/>
      </c>
      <c r="AY1442" s="18" t="str">
        <f t="shared" si="498"/>
        <v/>
      </c>
      <c r="BA1442" s="18">
        <f>IF($E1442=AF!$D$6,IF($M1442="Concluída no prazo",2,IF($M1442="Concluída com atraso",1,0)),0)</f>
        <v>0</v>
      </c>
      <c r="BB1442" s="18">
        <f>IF($E1442=AF!$D$6,IF($M1442="Atrasada",2,IF($M1442="Concluída com atraso",1,0)),0)</f>
        <v>0</v>
      </c>
      <c r="BC1442" s="18">
        <v>1.436E-2</v>
      </c>
      <c r="BD1442" s="18">
        <f t="shared" si="505"/>
        <v>1.436E-2</v>
      </c>
      <c r="BE1442" s="18">
        <f t="shared" si="505"/>
        <v>1.436E-2</v>
      </c>
      <c r="BF1442" s="18" t="str">
        <f t="shared" si="499"/>
        <v/>
      </c>
      <c r="BN1442" s="18" t="str">
        <f t="shared" si="500"/>
        <v>s</v>
      </c>
    </row>
    <row r="1443" spans="3:66" ht="50.1" customHeight="1" thickTop="1" thickBot="1" x14ac:dyDescent="0.3">
      <c r="C1443" s="46"/>
      <c r="D1443" s="46"/>
      <c r="E1443" s="46"/>
      <c r="F1443" s="122"/>
      <c r="G1443" s="122"/>
      <c r="H1443" s="78" t="str">
        <f t="shared" si="501"/>
        <v/>
      </c>
      <c r="I1443" s="78" t="str">
        <f t="shared" si="502"/>
        <v/>
      </c>
      <c r="J1443" s="16"/>
      <c r="K1443" s="46" t="str">
        <f t="shared" si="503"/>
        <v/>
      </c>
      <c r="L1443" s="16"/>
      <c r="M1443" s="16"/>
      <c r="N1443" s="46"/>
      <c r="O1443" s="47" t="str">
        <f t="shared" si="506"/>
        <v/>
      </c>
      <c r="P1443" s="47"/>
      <c r="Q1443" s="48" t="str">
        <f>IFERROR(VLOOKUP(E1443,Funcionários!$C$8:$E$207,3,FALSE),"")</f>
        <v/>
      </c>
      <c r="R1443" s="47"/>
      <c r="S1443" s="49" t="str">
        <f t="shared" si="507"/>
        <v/>
      </c>
      <c r="T1443" s="49">
        <v>1.4370000000000001E-2</v>
      </c>
      <c r="U1443" s="48" t="str">
        <f>IF(Funcionários!C1444=0,"",Funcionários!C1444)</f>
        <v/>
      </c>
      <c r="V1443" s="50">
        <f>IF(U1443="",0,IF(COUNTIFS($E$7:$E$3006,U1443,$I$7:$I$3006,'RC'!$E$6)=0,0,COUNTIFS($M$7:$M$3006,"Concluída no prazo",$E$7:$E$3006,U1443,$I$7:$I$3006,'RC'!$E$6)/COUNTIFS($E$7:$E$3006,U1443,$I$7:$I$3006,'RC'!$E$6)))</f>
        <v>0</v>
      </c>
      <c r="W1443" s="49">
        <f>SUMIFS($J$7:$J$3006,$E$7:$E$3006,U1443,$I$7:$I$3006,'RC'!$E$6)+SUMIFS($L$7:$L$3006,$E$7:$E$3006,U1443,$I$7:$I$3006,'RC'!$E$6)</f>
        <v>0</v>
      </c>
      <c r="X1443" s="48">
        <f>COUNTIFS($E$7:$E$3006,U1443,$I$7:$I$3006,'RC'!$E$6)</f>
        <v>0</v>
      </c>
      <c r="Y1443" s="48"/>
      <c r="Z1443" s="51" t="str">
        <f>IF(AQ1443='RC'!$E$6,AC1443*1000+AD1443,"")</f>
        <v/>
      </c>
      <c r="AA1443" s="51" t="str">
        <f>IF(AB1443="","",IF(AQ1443='RC'!$E$6,AC1443*1000-AD1443,""))</f>
        <v/>
      </c>
      <c r="AB1443" s="48" t="str">
        <f>IFERROR(VLOOKUP(E1443,Funcionários!$C$8:$E$207,3,FALSE),"")</f>
        <v/>
      </c>
      <c r="AC1443" s="50" t="str">
        <f>IF(AB1443="","",IF(COUNTIFS($AB$7:$AB$3006,AB1443,$AQ$7:$AQ$3006,'RC'!$E$6)=0,"",COUNTIFS($M$7:$M$3006,"Concluída no prazo",$AB$7:$AB$3006,AB1443,$AQ$7:$AQ$3006,'RC'!$E$6)/COUNTIFS($AB$7:$AB$3006,AB1443,$AQ$7:$AQ$3006,'RC'!$E$6)))</f>
        <v/>
      </c>
      <c r="AD1443" s="48">
        <f>SUMIF($AQ$7:$AQ$3006,'RC'!$E$6,$J$7:$J$3006)+SUMIF($AQ$7:$AQ$3006,'RC'!$E$6,$L$7:$L$3006)</f>
        <v>21</v>
      </c>
      <c r="AF1443" s="48">
        <v>3.5639999999995599E-2</v>
      </c>
      <c r="AG1443" s="48">
        <f>IF(OR(AQ1443="",AQ1443&lt;&gt;'RC'!$E$6,AB1443&lt;&gt;'RC'!$D$21),0,1)</f>
        <v>0</v>
      </c>
      <c r="AH1443" s="48">
        <f t="shared" si="504"/>
        <v>3.5639999999995599E-2</v>
      </c>
      <c r="AI1443" s="48" t="str">
        <f t="shared" si="486"/>
        <v/>
      </c>
      <c r="AJ1443" s="48" t="str">
        <f t="shared" si="487"/>
        <v/>
      </c>
      <c r="AK1443" s="52" t="str">
        <f t="shared" si="488"/>
        <v/>
      </c>
      <c r="AL1443" s="52" t="str">
        <f t="shared" si="489"/>
        <v/>
      </c>
      <c r="AM1443" s="48" t="str">
        <f t="shared" si="490"/>
        <v/>
      </c>
      <c r="AN1443" s="48" t="str">
        <f t="shared" si="491"/>
        <v/>
      </c>
      <c r="AP1443" s="18" t="str">
        <f t="shared" si="492"/>
        <v/>
      </c>
      <c r="AQ1443" s="18" t="str">
        <f t="shared" si="493"/>
        <v/>
      </c>
      <c r="AR1443" s="18">
        <v>3.5639999999999998E-2</v>
      </c>
      <c r="AS1443" s="18">
        <f>IF(AF!$D$27="Todos",1,IF(M1443=AF!$D$27,1,0))</f>
        <v>1</v>
      </c>
      <c r="AT1443" s="53">
        <f>IF(AND(E1443=AF!$D$6,OR(LT!M1443=AF!$D$27,AF!$D$27="Todos"),OR(AP1443=AF!$E$8,AQ1443=AF!$E$8)),AR1443+AS1443,0)</f>
        <v>0</v>
      </c>
      <c r="AU1443" s="18" t="str">
        <f t="shared" si="494"/>
        <v/>
      </c>
      <c r="AV1443" s="54" t="str">
        <f t="shared" si="495"/>
        <v/>
      </c>
      <c r="AW1443" s="54" t="str">
        <f t="shared" si="496"/>
        <v/>
      </c>
      <c r="AX1443" s="18" t="str">
        <f t="shared" si="497"/>
        <v/>
      </c>
      <c r="AY1443" s="18" t="str">
        <f t="shared" si="498"/>
        <v/>
      </c>
      <c r="BA1443" s="18">
        <f>IF($E1443=AF!$D$6,IF($M1443="Concluída no prazo",2,IF($M1443="Concluída com atraso",1,0)),0)</f>
        <v>0</v>
      </c>
      <c r="BB1443" s="18">
        <f>IF($E1443=AF!$D$6,IF($M1443="Atrasada",2,IF($M1443="Concluída com atraso",1,0)),0)</f>
        <v>0</v>
      </c>
      <c r="BC1443" s="18">
        <v>1.4370000000000001E-2</v>
      </c>
      <c r="BD1443" s="18">
        <f t="shared" si="505"/>
        <v>1.4370000000000001E-2</v>
      </c>
      <c r="BE1443" s="18">
        <f t="shared" si="505"/>
        <v>1.4370000000000001E-2</v>
      </c>
      <c r="BF1443" s="18" t="str">
        <f t="shared" si="499"/>
        <v/>
      </c>
      <c r="BN1443" s="18" t="str">
        <f t="shared" si="500"/>
        <v>s</v>
      </c>
    </row>
    <row r="1444" spans="3:66" ht="50.1" customHeight="1" thickTop="1" thickBot="1" x14ac:dyDescent="0.3">
      <c r="C1444" s="46"/>
      <c r="D1444" s="46"/>
      <c r="E1444" s="46"/>
      <c r="F1444" s="122"/>
      <c r="G1444" s="122"/>
      <c r="H1444" s="78" t="str">
        <f t="shared" si="501"/>
        <v/>
      </c>
      <c r="I1444" s="78" t="str">
        <f t="shared" si="502"/>
        <v/>
      </c>
      <c r="J1444" s="16"/>
      <c r="K1444" s="46" t="str">
        <f t="shared" si="503"/>
        <v/>
      </c>
      <c r="L1444" s="16"/>
      <c r="M1444" s="16"/>
      <c r="N1444" s="46"/>
      <c r="O1444" s="47" t="str">
        <f t="shared" si="506"/>
        <v/>
      </c>
      <c r="P1444" s="47"/>
      <c r="Q1444" s="48" t="str">
        <f>IFERROR(VLOOKUP(E1444,Funcionários!$C$8:$E$207,3,FALSE),"")</f>
        <v/>
      </c>
      <c r="R1444" s="47"/>
      <c r="S1444" s="49" t="str">
        <f t="shared" si="507"/>
        <v/>
      </c>
      <c r="T1444" s="49">
        <v>1.438E-2</v>
      </c>
      <c r="U1444" s="48" t="str">
        <f>IF(Funcionários!C1445=0,"",Funcionários!C1445)</f>
        <v/>
      </c>
      <c r="V1444" s="50">
        <f>IF(U1444="",0,IF(COUNTIFS($E$7:$E$3006,U1444,$I$7:$I$3006,'RC'!$E$6)=0,0,COUNTIFS($M$7:$M$3006,"Concluída no prazo",$E$7:$E$3006,U1444,$I$7:$I$3006,'RC'!$E$6)/COUNTIFS($E$7:$E$3006,U1444,$I$7:$I$3006,'RC'!$E$6)))</f>
        <v>0</v>
      </c>
      <c r="W1444" s="49">
        <f>SUMIFS($J$7:$J$3006,$E$7:$E$3006,U1444,$I$7:$I$3006,'RC'!$E$6)+SUMIFS($L$7:$L$3006,$E$7:$E$3006,U1444,$I$7:$I$3006,'RC'!$E$6)</f>
        <v>0</v>
      </c>
      <c r="X1444" s="48">
        <f>COUNTIFS($E$7:$E$3006,U1444,$I$7:$I$3006,'RC'!$E$6)</f>
        <v>0</v>
      </c>
      <c r="Y1444" s="48"/>
      <c r="Z1444" s="51" t="str">
        <f>IF(AQ1444='RC'!$E$6,AC1444*1000+AD1444,"")</f>
        <v/>
      </c>
      <c r="AA1444" s="51" t="str">
        <f>IF(AB1444="","",IF(AQ1444='RC'!$E$6,AC1444*1000-AD1444,""))</f>
        <v/>
      </c>
      <c r="AB1444" s="48" t="str">
        <f>IFERROR(VLOOKUP(E1444,Funcionários!$C$8:$E$207,3,FALSE),"")</f>
        <v/>
      </c>
      <c r="AC1444" s="50" t="str">
        <f>IF(AB1444="","",IF(COUNTIFS($AB$7:$AB$3006,AB1444,$AQ$7:$AQ$3006,'RC'!$E$6)=0,"",COUNTIFS($M$7:$M$3006,"Concluída no prazo",$AB$7:$AB$3006,AB1444,$AQ$7:$AQ$3006,'RC'!$E$6)/COUNTIFS($AB$7:$AB$3006,AB1444,$AQ$7:$AQ$3006,'RC'!$E$6)))</f>
        <v/>
      </c>
      <c r="AD1444" s="48">
        <f>SUMIF($AQ$7:$AQ$3006,'RC'!$E$6,$J$7:$J$3006)+SUMIF($AQ$7:$AQ$3006,'RC'!$E$6,$L$7:$L$3006)</f>
        <v>21</v>
      </c>
      <c r="AF1444" s="48">
        <v>3.5629999999995603E-2</v>
      </c>
      <c r="AG1444" s="48">
        <f>IF(OR(AQ1444="",AQ1444&lt;&gt;'RC'!$E$6,AB1444&lt;&gt;'RC'!$D$21),0,1)</f>
        <v>0</v>
      </c>
      <c r="AH1444" s="48">
        <f t="shared" si="504"/>
        <v>3.5629999999995603E-2</v>
      </c>
      <c r="AI1444" s="48" t="str">
        <f t="shared" si="486"/>
        <v/>
      </c>
      <c r="AJ1444" s="48" t="str">
        <f t="shared" si="487"/>
        <v/>
      </c>
      <c r="AK1444" s="52" t="str">
        <f t="shared" si="488"/>
        <v/>
      </c>
      <c r="AL1444" s="52" t="str">
        <f t="shared" si="489"/>
        <v/>
      </c>
      <c r="AM1444" s="48" t="str">
        <f t="shared" si="490"/>
        <v/>
      </c>
      <c r="AN1444" s="48" t="str">
        <f t="shared" si="491"/>
        <v/>
      </c>
      <c r="AP1444" s="18" t="str">
        <f t="shared" si="492"/>
        <v/>
      </c>
      <c r="AQ1444" s="18" t="str">
        <f t="shared" si="493"/>
        <v/>
      </c>
      <c r="AR1444" s="18">
        <v>3.5630000000000002E-2</v>
      </c>
      <c r="AS1444" s="18">
        <f>IF(AF!$D$27="Todos",1,IF(M1444=AF!$D$27,1,0))</f>
        <v>1</v>
      </c>
      <c r="AT1444" s="53">
        <f>IF(AND(E1444=AF!$D$6,OR(LT!M1444=AF!$D$27,AF!$D$27="Todos"),OR(AP1444=AF!$E$8,AQ1444=AF!$E$8)),AR1444+AS1444,0)</f>
        <v>0</v>
      </c>
      <c r="AU1444" s="18" t="str">
        <f t="shared" si="494"/>
        <v/>
      </c>
      <c r="AV1444" s="54" t="str">
        <f t="shared" si="495"/>
        <v/>
      </c>
      <c r="AW1444" s="54" t="str">
        <f t="shared" si="496"/>
        <v/>
      </c>
      <c r="AX1444" s="18" t="str">
        <f t="shared" si="497"/>
        <v/>
      </c>
      <c r="AY1444" s="18" t="str">
        <f t="shared" si="498"/>
        <v/>
      </c>
      <c r="BA1444" s="18">
        <f>IF($E1444=AF!$D$6,IF($M1444="Concluída no prazo",2,IF($M1444="Concluída com atraso",1,0)),0)</f>
        <v>0</v>
      </c>
      <c r="BB1444" s="18">
        <f>IF($E1444=AF!$D$6,IF($M1444="Atrasada",2,IF($M1444="Concluída com atraso",1,0)),0)</f>
        <v>0</v>
      </c>
      <c r="BC1444" s="18">
        <v>1.438E-2</v>
      </c>
      <c r="BD1444" s="18">
        <f t="shared" si="505"/>
        <v>1.438E-2</v>
      </c>
      <c r="BE1444" s="18">
        <f t="shared" si="505"/>
        <v>1.438E-2</v>
      </c>
      <c r="BF1444" s="18" t="str">
        <f t="shared" si="499"/>
        <v/>
      </c>
      <c r="BN1444" s="18" t="str">
        <f t="shared" si="500"/>
        <v>s</v>
      </c>
    </row>
    <row r="1445" spans="3:66" ht="50.1" customHeight="1" thickTop="1" thickBot="1" x14ac:dyDescent="0.3">
      <c r="C1445" s="46"/>
      <c r="D1445" s="46"/>
      <c r="E1445" s="46"/>
      <c r="F1445" s="122"/>
      <c r="G1445" s="122"/>
      <c r="H1445" s="78" t="str">
        <f t="shared" si="501"/>
        <v/>
      </c>
      <c r="I1445" s="78" t="str">
        <f t="shared" si="502"/>
        <v/>
      </c>
      <c r="J1445" s="16"/>
      <c r="K1445" s="46" t="str">
        <f t="shared" si="503"/>
        <v/>
      </c>
      <c r="L1445" s="16"/>
      <c r="M1445" s="16"/>
      <c r="N1445" s="46"/>
      <c r="O1445" s="47" t="str">
        <f t="shared" si="506"/>
        <v/>
      </c>
      <c r="P1445" s="47"/>
      <c r="Q1445" s="48" t="str">
        <f>IFERROR(VLOOKUP(E1445,Funcionários!$C$8:$E$207,3,FALSE),"")</f>
        <v/>
      </c>
      <c r="R1445" s="47"/>
      <c r="S1445" s="49" t="str">
        <f t="shared" si="507"/>
        <v/>
      </c>
      <c r="T1445" s="49">
        <v>1.439E-2</v>
      </c>
      <c r="U1445" s="48" t="str">
        <f>IF(Funcionários!C1446=0,"",Funcionários!C1446)</f>
        <v/>
      </c>
      <c r="V1445" s="50">
        <f>IF(U1445="",0,IF(COUNTIFS($E$7:$E$3006,U1445,$I$7:$I$3006,'RC'!$E$6)=0,0,COUNTIFS($M$7:$M$3006,"Concluída no prazo",$E$7:$E$3006,U1445,$I$7:$I$3006,'RC'!$E$6)/COUNTIFS($E$7:$E$3006,U1445,$I$7:$I$3006,'RC'!$E$6)))</f>
        <v>0</v>
      </c>
      <c r="W1445" s="49">
        <f>SUMIFS($J$7:$J$3006,$E$7:$E$3006,U1445,$I$7:$I$3006,'RC'!$E$6)+SUMIFS($L$7:$L$3006,$E$7:$E$3006,U1445,$I$7:$I$3006,'RC'!$E$6)</f>
        <v>0</v>
      </c>
      <c r="X1445" s="48">
        <f>COUNTIFS($E$7:$E$3006,U1445,$I$7:$I$3006,'RC'!$E$6)</f>
        <v>0</v>
      </c>
      <c r="Y1445" s="48"/>
      <c r="Z1445" s="51" t="str">
        <f>IF(AQ1445='RC'!$E$6,AC1445*1000+AD1445,"")</f>
        <v/>
      </c>
      <c r="AA1445" s="51" t="str">
        <f>IF(AB1445="","",IF(AQ1445='RC'!$E$6,AC1445*1000-AD1445,""))</f>
        <v/>
      </c>
      <c r="AB1445" s="48" t="str">
        <f>IFERROR(VLOOKUP(E1445,Funcionários!$C$8:$E$207,3,FALSE),"")</f>
        <v/>
      </c>
      <c r="AC1445" s="50" t="str">
        <f>IF(AB1445="","",IF(COUNTIFS($AB$7:$AB$3006,AB1445,$AQ$7:$AQ$3006,'RC'!$E$6)=0,"",COUNTIFS($M$7:$M$3006,"Concluída no prazo",$AB$7:$AB$3006,AB1445,$AQ$7:$AQ$3006,'RC'!$E$6)/COUNTIFS($AB$7:$AB$3006,AB1445,$AQ$7:$AQ$3006,'RC'!$E$6)))</f>
        <v/>
      </c>
      <c r="AD1445" s="48">
        <f>SUMIF($AQ$7:$AQ$3006,'RC'!$E$6,$J$7:$J$3006)+SUMIF($AQ$7:$AQ$3006,'RC'!$E$6,$L$7:$L$3006)</f>
        <v>21</v>
      </c>
      <c r="AF1445" s="48">
        <v>3.56199999999956E-2</v>
      </c>
      <c r="AG1445" s="48">
        <f>IF(OR(AQ1445="",AQ1445&lt;&gt;'RC'!$E$6,AB1445&lt;&gt;'RC'!$D$21),0,1)</f>
        <v>0</v>
      </c>
      <c r="AH1445" s="48">
        <f t="shared" si="504"/>
        <v>3.56199999999956E-2</v>
      </c>
      <c r="AI1445" s="48" t="str">
        <f t="shared" si="486"/>
        <v/>
      </c>
      <c r="AJ1445" s="48" t="str">
        <f t="shared" si="487"/>
        <v/>
      </c>
      <c r="AK1445" s="52" t="str">
        <f t="shared" si="488"/>
        <v/>
      </c>
      <c r="AL1445" s="52" t="str">
        <f t="shared" si="489"/>
        <v/>
      </c>
      <c r="AM1445" s="48" t="str">
        <f t="shared" si="490"/>
        <v/>
      </c>
      <c r="AN1445" s="48" t="str">
        <f t="shared" si="491"/>
        <v/>
      </c>
      <c r="AP1445" s="18" t="str">
        <f t="shared" si="492"/>
        <v/>
      </c>
      <c r="AQ1445" s="18" t="str">
        <f t="shared" si="493"/>
        <v/>
      </c>
      <c r="AR1445" s="18">
        <v>3.5619999999999999E-2</v>
      </c>
      <c r="AS1445" s="18">
        <f>IF(AF!$D$27="Todos",1,IF(M1445=AF!$D$27,1,0))</f>
        <v>1</v>
      </c>
      <c r="AT1445" s="53">
        <f>IF(AND(E1445=AF!$D$6,OR(LT!M1445=AF!$D$27,AF!$D$27="Todos"),OR(AP1445=AF!$E$8,AQ1445=AF!$E$8)),AR1445+AS1445,0)</f>
        <v>0</v>
      </c>
      <c r="AU1445" s="18" t="str">
        <f t="shared" si="494"/>
        <v/>
      </c>
      <c r="AV1445" s="54" t="str">
        <f t="shared" si="495"/>
        <v/>
      </c>
      <c r="AW1445" s="54" t="str">
        <f t="shared" si="496"/>
        <v/>
      </c>
      <c r="AX1445" s="18" t="str">
        <f t="shared" si="497"/>
        <v/>
      </c>
      <c r="AY1445" s="18" t="str">
        <f t="shared" si="498"/>
        <v/>
      </c>
      <c r="BA1445" s="18">
        <f>IF($E1445=AF!$D$6,IF($M1445="Concluída no prazo",2,IF($M1445="Concluída com atraso",1,0)),0)</f>
        <v>0</v>
      </c>
      <c r="BB1445" s="18">
        <f>IF($E1445=AF!$D$6,IF($M1445="Atrasada",2,IF($M1445="Concluída com atraso",1,0)),0)</f>
        <v>0</v>
      </c>
      <c r="BC1445" s="18">
        <v>1.439E-2</v>
      </c>
      <c r="BD1445" s="18">
        <f t="shared" si="505"/>
        <v>1.439E-2</v>
      </c>
      <c r="BE1445" s="18">
        <f t="shared" si="505"/>
        <v>1.439E-2</v>
      </c>
      <c r="BF1445" s="18" t="str">
        <f t="shared" si="499"/>
        <v/>
      </c>
      <c r="BN1445" s="18" t="str">
        <f t="shared" si="500"/>
        <v>s</v>
      </c>
    </row>
    <row r="1446" spans="3:66" ht="50.1" customHeight="1" thickTop="1" thickBot="1" x14ac:dyDescent="0.3">
      <c r="C1446" s="46"/>
      <c r="D1446" s="46"/>
      <c r="E1446" s="46"/>
      <c r="F1446" s="122"/>
      <c r="G1446" s="122"/>
      <c r="H1446" s="78" t="str">
        <f t="shared" si="501"/>
        <v/>
      </c>
      <c r="I1446" s="78" t="str">
        <f t="shared" si="502"/>
        <v/>
      </c>
      <c r="J1446" s="16"/>
      <c r="K1446" s="46" t="str">
        <f t="shared" si="503"/>
        <v/>
      </c>
      <c r="L1446" s="16"/>
      <c r="M1446" s="16"/>
      <c r="N1446" s="46"/>
      <c r="O1446" s="47" t="str">
        <f t="shared" si="506"/>
        <v/>
      </c>
      <c r="P1446" s="47"/>
      <c r="Q1446" s="48" t="str">
        <f>IFERROR(VLOOKUP(E1446,Funcionários!$C$8:$E$207,3,FALSE),"")</f>
        <v/>
      </c>
      <c r="R1446" s="47"/>
      <c r="S1446" s="49" t="str">
        <f t="shared" si="507"/>
        <v/>
      </c>
      <c r="T1446" s="49">
        <v>1.44E-2</v>
      </c>
      <c r="U1446" s="48" t="str">
        <f>IF(Funcionários!C1447=0,"",Funcionários!C1447)</f>
        <v/>
      </c>
      <c r="V1446" s="50">
        <f>IF(U1446="",0,IF(COUNTIFS($E$7:$E$3006,U1446,$I$7:$I$3006,'RC'!$E$6)=0,0,COUNTIFS($M$7:$M$3006,"Concluída no prazo",$E$7:$E$3006,U1446,$I$7:$I$3006,'RC'!$E$6)/COUNTIFS($E$7:$E$3006,U1446,$I$7:$I$3006,'RC'!$E$6)))</f>
        <v>0</v>
      </c>
      <c r="W1446" s="49">
        <f>SUMIFS($J$7:$J$3006,$E$7:$E$3006,U1446,$I$7:$I$3006,'RC'!$E$6)+SUMIFS($L$7:$L$3006,$E$7:$E$3006,U1446,$I$7:$I$3006,'RC'!$E$6)</f>
        <v>0</v>
      </c>
      <c r="X1446" s="48">
        <f>COUNTIFS($E$7:$E$3006,U1446,$I$7:$I$3006,'RC'!$E$6)</f>
        <v>0</v>
      </c>
      <c r="Y1446" s="48"/>
      <c r="Z1446" s="51" t="str">
        <f>IF(AQ1446='RC'!$E$6,AC1446*1000+AD1446,"")</f>
        <v/>
      </c>
      <c r="AA1446" s="51" t="str">
        <f>IF(AB1446="","",IF(AQ1446='RC'!$E$6,AC1446*1000-AD1446,""))</f>
        <v/>
      </c>
      <c r="AB1446" s="48" t="str">
        <f>IFERROR(VLOOKUP(E1446,Funcionários!$C$8:$E$207,3,FALSE),"")</f>
        <v/>
      </c>
      <c r="AC1446" s="50" t="str">
        <f>IF(AB1446="","",IF(COUNTIFS($AB$7:$AB$3006,AB1446,$AQ$7:$AQ$3006,'RC'!$E$6)=0,"",COUNTIFS($M$7:$M$3006,"Concluída no prazo",$AB$7:$AB$3006,AB1446,$AQ$7:$AQ$3006,'RC'!$E$6)/COUNTIFS($AB$7:$AB$3006,AB1446,$AQ$7:$AQ$3006,'RC'!$E$6)))</f>
        <v/>
      </c>
      <c r="AD1446" s="48">
        <f>SUMIF($AQ$7:$AQ$3006,'RC'!$E$6,$J$7:$J$3006)+SUMIF($AQ$7:$AQ$3006,'RC'!$E$6,$L$7:$L$3006)</f>
        <v>21</v>
      </c>
      <c r="AF1446" s="48">
        <v>3.5609999999995597E-2</v>
      </c>
      <c r="AG1446" s="48">
        <f>IF(OR(AQ1446="",AQ1446&lt;&gt;'RC'!$E$6,AB1446&lt;&gt;'RC'!$D$21),0,1)</f>
        <v>0</v>
      </c>
      <c r="AH1446" s="48">
        <f t="shared" si="504"/>
        <v>3.5609999999995597E-2</v>
      </c>
      <c r="AI1446" s="48" t="str">
        <f t="shared" si="486"/>
        <v/>
      </c>
      <c r="AJ1446" s="48" t="str">
        <f t="shared" si="487"/>
        <v/>
      </c>
      <c r="AK1446" s="52" t="str">
        <f t="shared" si="488"/>
        <v/>
      </c>
      <c r="AL1446" s="52" t="str">
        <f t="shared" si="489"/>
        <v/>
      </c>
      <c r="AM1446" s="48" t="str">
        <f t="shared" si="490"/>
        <v/>
      </c>
      <c r="AN1446" s="48" t="str">
        <f t="shared" si="491"/>
        <v/>
      </c>
      <c r="AP1446" s="18" t="str">
        <f t="shared" si="492"/>
        <v/>
      </c>
      <c r="AQ1446" s="18" t="str">
        <f t="shared" si="493"/>
        <v/>
      </c>
      <c r="AR1446" s="18">
        <v>3.5610000000000003E-2</v>
      </c>
      <c r="AS1446" s="18">
        <f>IF(AF!$D$27="Todos",1,IF(M1446=AF!$D$27,1,0))</f>
        <v>1</v>
      </c>
      <c r="AT1446" s="53">
        <f>IF(AND(E1446=AF!$D$6,OR(LT!M1446=AF!$D$27,AF!$D$27="Todos"),OR(AP1446=AF!$E$8,AQ1446=AF!$E$8)),AR1446+AS1446,0)</f>
        <v>0</v>
      </c>
      <c r="AU1446" s="18" t="str">
        <f t="shared" si="494"/>
        <v/>
      </c>
      <c r="AV1446" s="54" t="str">
        <f t="shared" si="495"/>
        <v/>
      </c>
      <c r="AW1446" s="54" t="str">
        <f t="shared" si="496"/>
        <v/>
      </c>
      <c r="AX1446" s="18" t="str">
        <f t="shared" si="497"/>
        <v/>
      </c>
      <c r="AY1446" s="18" t="str">
        <f t="shared" si="498"/>
        <v/>
      </c>
      <c r="BA1446" s="18">
        <f>IF($E1446=AF!$D$6,IF($M1446="Concluída no prazo",2,IF($M1446="Concluída com atraso",1,0)),0)</f>
        <v>0</v>
      </c>
      <c r="BB1446" s="18">
        <f>IF($E1446=AF!$D$6,IF($M1446="Atrasada",2,IF($M1446="Concluída com atraso",1,0)),0)</f>
        <v>0</v>
      </c>
      <c r="BC1446" s="18">
        <v>1.44E-2</v>
      </c>
      <c r="BD1446" s="18">
        <f t="shared" si="505"/>
        <v>1.44E-2</v>
      </c>
      <c r="BE1446" s="18">
        <f t="shared" si="505"/>
        <v>1.44E-2</v>
      </c>
      <c r="BF1446" s="18" t="str">
        <f t="shared" si="499"/>
        <v/>
      </c>
      <c r="BN1446" s="18" t="str">
        <f t="shared" si="500"/>
        <v>s</v>
      </c>
    </row>
    <row r="1447" spans="3:66" ht="50.1" customHeight="1" thickTop="1" thickBot="1" x14ac:dyDescent="0.3">
      <c r="C1447" s="46"/>
      <c r="D1447" s="46"/>
      <c r="E1447" s="46"/>
      <c r="F1447" s="122"/>
      <c r="G1447" s="122"/>
      <c r="H1447" s="78" t="str">
        <f t="shared" si="501"/>
        <v/>
      </c>
      <c r="I1447" s="78" t="str">
        <f t="shared" si="502"/>
        <v/>
      </c>
      <c r="J1447" s="16"/>
      <c r="K1447" s="46" t="str">
        <f t="shared" si="503"/>
        <v/>
      </c>
      <c r="L1447" s="16"/>
      <c r="M1447" s="16"/>
      <c r="N1447" s="46"/>
      <c r="O1447" s="47" t="str">
        <f t="shared" si="506"/>
        <v/>
      </c>
      <c r="P1447" s="47"/>
      <c r="Q1447" s="48" t="str">
        <f>IFERROR(VLOOKUP(E1447,Funcionários!$C$8:$E$207,3,FALSE),"")</f>
        <v/>
      </c>
      <c r="R1447" s="47"/>
      <c r="S1447" s="49" t="str">
        <f t="shared" si="507"/>
        <v/>
      </c>
      <c r="T1447" s="49">
        <v>1.4409999999999999E-2</v>
      </c>
      <c r="U1447" s="48" t="str">
        <f>IF(Funcionários!C1448=0,"",Funcionários!C1448)</f>
        <v/>
      </c>
      <c r="V1447" s="50">
        <f>IF(U1447="",0,IF(COUNTIFS($E$7:$E$3006,U1447,$I$7:$I$3006,'RC'!$E$6)=0,0,COUNTIFS($M$7:$M$3006,"Concluída no prazo",$E$7:$E$3006,U1447,$I$7:$I$3006,'RC'!$E$6)/COUNTIFS($E$7:$E$3006,U1447,$I$7:$I$3006,'RC'!$E$6)))</f>
        <v>0</v>
      </c>
      <c r="W1447" s="49">
        <f>SUMIFS($J$7:$J$3006,$E$7:$E$3006,U1447,$I$7:$I$3006,'RC'!$E$6)+SUMIFS($L$7:$L$3006,$E$7:$E$3006,U1447,$I$7:$I$3006,'RC'!$E$6)</f>
        <v>0</v>
      </c>
      <c r="X1447" s="48">
        <f>COUNTIFS($E$7:$E$3006,U1447,$I$7:$I$3006,'RC'!$E$6)</f>
        <v>0</v>
      </c>
      <c r="Y1447" s="48"/>
      <c r="Z1447" s="51" t="str">
        <f>IF(AQ1447='RC'!$E$6,AC1447*1000+AD1447,"")</f>
        <v/>
      </c>
      <c r="AA1447" s="51" t="str">
        <f>IF(AB1447="","",IF(AQ1447='RC'!$E$6,AC1447*1000-AD1447,""))</f>
        <v/>
      </c>
      <c r="AB1447" s="48" t="str">
        <f>IFERROR(VLOOKUP(E1447,Funcionários!$C$8:$E$207,3,FALSE),"")</f>
        <v/>
      </c>
      <c r="AC1447" s="50" t="str">
        <f>IF(AB1447="","",IF(COUNTIFS($AB$7:$AB$3006,AB1447,$AQ$7:$AQ$3006,'RC'!$E$6)=0,"",COUNTIFS($M$7:$M$3006,"Concluída no prazo",$AB$7:$AB$3006,AB1447,$AQ$7:$AQ$3006,'RC'!$E$6)/COUNTIFS($AB$7:$AB$3006,AB1447,$AQ$7:$AQ$3006,'RC'!$E$6)))</f>
        <v/>
      </c>
      <c r="AD1447" s="48">
        <f>SUMIF($AQ$7:$AQ$3006,'RC'!$E$6,$J$7:$J$3006)+SUMIF($AQ$7:$AQ$3006,'RC'!$E$6,$L$7:$L$3006)</f>
        <v>21</v>
      </c>
      <c r="AF1447" s="48">
        <v>3.55999999999956E-2</v>
      </c>
      <c r="AG1447" s="48">
        <f>IF(OR(AQ1447="",AQ1447&lt;&gt;'RC'!$E$6,AB1447&lt;&gt;'RC'!$D$21),0,1)</f>
        <v>0</v>
      </c>
      <c r="AH1447" s="48">
        <f t="shared" si="504"/>
        <v>3.55999999999956E-2</v>
      </c>
      <c r="AI1447" s="48" t="str">
        <f t="shared" si="486"/>
        <v/>
      </c>
      <c r="AJ1447" s="48" t="str">
        <f t="shared" si="487"/>
        <v/>
      </c>
      <c r="AK1447" s="52" t="str">
        <f t="shared" si="488"/>
        <v/>
      </c>
      <c r="AL1447" s="52" t="str">
        <f t="shared" si="489"/>
        <v/>
      </c>
      <c r="AM1447" s="48" t="str">
        <f t="shared" si="490"/>
        <v/>
      </c>
      <c r="AN1447" s="48" t="str">
        <f t="shared" si="491"/>
        <v/>
      </c>
      <c r="AP1447" s="18" t="str">
        <f t="shared" si="492"/>
        <v/>
      </c>
      <c r="AQ1447" s="18" t="str">
        <f t="shared" si="493"/>
        <v/>
      </c>
      <c r="AR1447" s="18">
        <v>3.56E-2</v>
      </c>
      <c r="AS1447" s="18">
        <f>IF(AF!$D$27="Todos",1,IF(M1447=AF!$D$27,1,0))</f>
        <v>1</v>
      </c>
      <c r="AT1447" s="53">
        <f>IF(AND(E1447=AF!$D$6,OR(LT!M1447=AF!$D$27,AF!$D$27="Todos"),OR(AP1447=AF!$E$8,AQ1447=AF!$E$8)),AR1447+AS1447,0)</f>
        <v>0</v>
      </c>
      <c r="AU1447" s="18" t="str">
        <f t="shared" si="494"/>
        <v/>
      </c>
      <c r="AV1447" s="54" t="str">
        <f t="shared" si="495"/>
        <v/>
      </c>
      <c r="AW1447" s="54" t="str">
        <f t="shared" si="496"/>
        <v/>
      </c>
      <c r="AX1447" s="18" t="str">
        <f t="shared" si="497"/>
        <v/>
      </c>
      <c r="AY1447" s="18" t="str">
        <f t="shared" si="498"/>
        <v/>
      </c>
      <c r="BA1447" s="18">
        <f>IF($E1447=AF!$D$6,IF($M1447="Concluída no prazo",2,IF($M1447="Concluída com atraso",1,0)),0)</f>
        <v>0</v>
      </c>
      <c r="BB1447" s="18">
        <f>IF($E1447=AF!$D$6,IF($M1447="Atrasada",2,IF($M1447="Concluída com atraso",1,0)),0)</f>
        <v>0</v>
      </c>
      <c r="BC1447" s="18">
        <v>1.4409999999999999E-2</v>
      </c>
      <c r="BD1447" s="18">
        <f t="shared" si="505"/>
        <v>1.4409999999999999E-2</v>
      </c>
      <c r="BE1447" s="18">
        <f t="shared" si="505"/>
        <v>1.4409999999999999E-2</v>
      </c>
      <c r="BF1447" s="18" t="str">
        <f t="shared" si="499"/>
        <v/>
      </c>
      <c r="BN1447" s="18" t="str">
        <f t="shared" si="500"/>
        <v>s</v>
      </c>
    </row>
    <row r="1448" spans="3:66" ht="50.1" customHeight="1" thickTop="1" thickBot="1" x14ac:dyDescent="0.3">
      <c r="C1448" s="46"/>
      <c r="D1448" s="46"/>
      <c r="E1448" s="46"/>
      <c r="F1448" s="122"/>
      <c r="G1448" s="122"/>
      <c r="H1448" s="78" t="str">
        <f t="shared" si="501"/>
        <v/>
      </c>
      <c r="I1448" s="78" t="str">
        <f t="shared" si="502"/>
        <v/>
      </c>
      <c r="J1448" s="16"/>
      <c r="K1448" s="46" t="str">
        <f t="shared" si="503"/>
        <v/>
      </c>
      <c r="L1448" s="16"/>
      <c r="M1448" s="16"/>
      <c r="N1448" s="46"/>
      <c r="O1448" s="47" t="str">
        <f t="shared" si="506"/>
        <v/>
      </c>
      <c r="P1448" s="47"/>
      <c r="Q1448" s="48" t="str">
        <f>IFERROR(VLOOKUP(E1448,Funcionários!$C$8:$E$207,3,FALSE),"")</f>
        <v/>
      </c>
      <c r="R1448" s="47"/>
      <c r="S1448" s="49" t="str">
        <f t="shared" si="507"/>
        <v/>
      </c>
      <c r="T1448" s="49">
        <v>1.4420000000000001E-2</v>
      </c>
      <c r="U1448" s="48" t="str">
        <f>IF(Funcionários!C1449=0,"",Funcionários!C1449)</f>
        <v/>
      </c>
      <c r="V1448" s="50">
        <f>IF(U1448="",0,IF(COUNTIFS($E$7:$E$3006,U1448,$I$7:$I$3006,'RC'!$E$6)=0,0,COUNTIFS($M$7:$M$3006,"Concluída no prazo",$E$7:$E$3006,U1448,$I$7:$I$3006,'RC'!$E$6)/COUNTIFS($E$7:$E$3006,U1448,$I$7:$I$3006,'RC'!$E$6)))</f>
        <v>0</v>
      </c>
      <c r="W1448" s="49">
        <f>SUMIFS($J$7:$J$3006,$E$7:$E$3006,U1448,$I$7:$I$3006,'RC'!$E$6)+SUMIFS($L$7:$L$3006,$E$7:$E$3006,U1448,$I$7:$I$3006,'RC'!$E$6)</f>
        <v>0</v>
      </c>
      <c r="X1448" s="48">
        <f>COUNTIFS($E$7:$E$3006,U1448,$I$7:$I$3006,'RC'!$E$6)</f>
        <v>0</v>
      </c>
      <c r="Y1448" s="48"/>
      <c r="Z1448" s="51" t="str">
        <f>IF(AQ1448='RC'!$E$6,AC1448*1000+AD1448,"")</f>
        <v/>
      </c>
      <c r="AA1448" s="51" t="str">
        <f>IF(AB1448="","",IF(AQ1448='RC'!$E$6,AC1448*1000-AD1448,""))</f>
        <v/>
      </c>
      <c r="AB1448" s="48" t="str">
        <f>IFERROR(VLOOKUP(E1448,Funcionários!$C$8:$E$207,3,FALSE),"")</f>
        <v/>
      </c>
      <c r="AC1448" s="50" t="str">
        <f>IF(AB1448="","",IF(COUNTIFS($AB$7:$AB$3006,AB1448,$AQ$7:$AQ$3006,'RC'!$E$6)=0,"",COUNTIFS($M$7:$M$3006,"Concluída no prazo",$AB$7:$AB$3006,AB1448,$AQ$7:$AQ$3006,'RC'!$E$6)/COUNTIFS($AB$7:$AB$3006,AB1448,$AQ$7:$AQ$3006,'RC'!$E$6)))</f>
        <v/>
      </c>
      <c r="AD1448" s="48">
        <f>SUMIF($AQ$7:$AQ$3006,'RC'!$E$6,$J$7:$J$3006)+SUMIF($AQ$7:$AQ$3006,'RC'!$E$6,$L$7:$L$3006)</f>
        <v>21</v>
      </c>
      <c r="AF1448" s="48">
        <v>3.5589999999995597E-2</v>
      </c>
      <c r="AG1448" s="48">
        <f>IF(OR(AQ1448="",AQ1448&lt;&gt;'RC'!$E$6,AB1448&lt;&gt;'RC'!$D$21),0,1)</f>
        <v>0</v>
      </c>
      <c r="AH1448" s="48">
        <f t="shared" si="504"/>
        <v>3.5589999999995597E-2</v>
      </c>
      <c r="AI1448" s="48" t="str">
        <f t="shared" si="486"/>
        <v/>
      </c>
      <c r="AJ1448" s="48" t="str">
        <f t="shared" si="487"/>
        <v/>
      </c>
      <c r="AK1448" s="52" t="str">
        <f t="shared" si="488"/>
        <v/>
      </c>
      <c r="AL1448" s="52" t="str">
        <f t="shared" si="489"/>
        <v/>
      </c>
      <c r="AM1448" s="48" t="str">
        <f t="shared" si="490"/>
        <v/>
      </c>
      <c r="AN1448" s="48" t="str">
        <f t="shared" si="491"/>
        <v/>
      </c>
      <c r="AP1448" s="18" t="str">
        <f t="shared" si="492"/>
        <v/>
      </c>
      <c r="AQ1448" s="18" t="str">
        <f t="shared" si="493"/>
        <v/>
      </c>
      <c r="AR1448" s="18">
        <v>3.5589999999999997E-2</v>
      </c>
      <c r="AS1448" s="18">
        <f>IF(AF!$D$27="Todos",1,IF(M1448=AF!$D$27,1,0))</f>
        <v>1</v>
      </c>
      <c r="AT1448" s="53">
        <f>IF(AND(E1448=AF!$D$6,OR(LT!M1448=AF!$D$27,AF!$D$27="Todos"),OR(AP1448=AF!$E$8,AQ1448=AF!$E$8)),AR1448+AS1448,0)</f>
        <v>0</v>
      </c>
      <c r="AU1448" s="18" t="str">
        <f t="shared" si="494"/>
        <v/>
      </c>
      <c r="AV1448" s="54" t="str">
        <f t="shared" si="495"/>
        <v/>
      </c>
      <c r="AW1448" s="54" t="str">
        <f t="shared" si="496"/>
        <v/>
      </c>
      <c r="AX1448" s="18" t="str">
        <f t="shared" si="497"/>
        <v/>
      </c>
      <c r="AY1448" s="18" t="str">
        <f t="shared" si="498"/>
        <v/>
      </c>
      <c r="BA1448" s="18">
        <f>IF($E1448=AF!$D$6,IF($M1448="Concluída no prazo",2,IF($M1448="Concluída com atraso",1,0)),0)</f>
        <v>0</v>
      </c>
      <c r="BB1448" s="18">
        <f>IF($E1448=AF!$D$6,IF($M1448="Atrasada",2,IF($M1448="Concluída com atraso",1,0)),0)</f>
        <v>0</v>
      </c>
      <c r="BC1448" s="18">
        <v>1.4420000000000001E-2</v>
      </c>
      <c r="BD1448" s="18">
        <f t="shared" si="505"/>
        <v>1.4420000000000001E-2</v>
      </c>
      <c r="BE1448" s="18">
        <f t="shared" si="505"/>
        <v>1.4420000000000001E-2</v>
      </c>
      <c r="BF1448" s="18" t="str">
        <f t="shared" si="499"/>
        <v/>
      </c>
      <c r="BN1448" s="18" t="str">
        <f t="shared" si="500"/>
        <v>s</v>
      </c>
    </row>
    <row r="1449" spans="3:66" ht="50.1" customHeight="1" thickTop="1" thickBot="1" x14ac:dyDescent="0.3">
      <c r="C1449" s="46"/>
      <c r="D1449" s="46"/>
      <c r="E1449" s="46"/>
      <c r="F1449" s="122"/>
      <c r="G1449" s="122"/>
      <c r="H1449" s="78" t="str">
        <f t="shared" si="501"/>
        <v/>
      </c>
      <c r="I1449" s="78" t="str">
        <f t="shared" si="502"/>
        <v/>
      </c>
      <c r="J1449" s="16"/>
      <c r="K1449" s="46" t="str">
        <f t="shared" si="503"/>
        <v/>
      </c>
      <c r="L1449" s="16"/>
      <c r="M1449" s="16"/>
      <c r="N1449" s="46"/>
      <c r="O1449" s="47" t="str">
        <f t="shared" si="506"/>
        <v/>
      </c>
      <c r="P1449" s="47"/>
      <c r="Q1449" s="48" t="str">
        <f>IFERROR(VLOOKUP(E1449,Funcionários!$C$8:$E$207,3,FALSE),"")</f>
        <v/>
      </c>
      <c r="R1449" s="47"/>
      <c r="S1449" s="49" t="str">
        <f t="shared" si="507"/>
        <v/>
      </c>
      <c r="T1449" s="49">
        <v>1.443E-2</v>
      </c>
      <c r="U1449" s="48" t="str">
        <f>IF(Funcionários!C1450=0,"",Funcionários!C1450)</f>
        <v/>
      </c>
      <c r="V1449" s="50">
        <f>IF(U1449="",0,IF(COUNTIFS($E$7:$E$3006,U1449,$I$7:$I$3006,'RC'!$E$6)=0,0,COUNTIFS($M$7:$M$3006,"Concluída no prazo",$E$7:$E$3006,U1449,$I$7:$I$3006,'RC'!$E$6)/COUNTIFS($E$7:$E$3006,U1449,$I$7:$I$3006,'RC'!$E$6)))</f>
        <v>0</v>
      </c>
      <c r="W1449" s="49">
        <f>SUMIFS($J$7:$J$3006,$E$7:$E$3006,U1449,$I$7:$I$3006,'RC'!$E$6)+SUMIFS($L$7:$L$3006,$E$7:$E$3006,U1449,$I$7:$I$3006,'RC'!$E$6)</f>
        <v>0</v>
      </c>
      <c r="X1449" s="48">
        <f>COUNTIFS($E$7:$E$3006,U1449,$I$7:$I$3006,'RC'!$E$6)</f>
        <v>0</v>
      </c>
      <c r="Y1449" s="48"/>
      <c r="Z1449" s="51" t="str">
        <f>IF(AQ1449='RC'!$E$6,AC1449*1000+AD1449,"")</f>
        <v/>
      </c>
      <c r="AA1449" s="51" t="str">
        <f>IF(AB1449="","",IF(AQ1449='RC'!$E$6,AC1449*1000-AD1449,""))</f>
        <v/>
      </c>
      <c r="AB1449" s="48" t="str">
        <f>IFERROR(VLOOKUP(E1449,Funcionários!$C$8:$E$207,3,FALSE),"")</f>
        <v/>
      </c>
      <c r="AC1449" s="50" t="str">
        <f>IF(AB1449="","",IF(COUNTIFS($AB$7:$AB$3006,AB1449,$AQ$7:$AQ$3006,'RC'!$E$6)=0,"",COUNTIFS($M$7:$M$3006,"Concluída no prazo",$AB$7:$AB$3006,AB1449,$AQ$7:$AQ$3006,'RC'!$E$6)/COUNTIFS($AB$7:$AB$3006,AB1449,$AQ$7:$AQ$3006,'RC'!$E$6)))</f>
        <v/>
      </c>
      <c r="AD1449" s="48">
        <f>SUMIF($AQ$7:$AQ$3006,'RC'!$E$6,$J$7:$J$3006)+SUMIF($AQ$7:$AQ$3006,'RC'!$E$6,$L$7:$L$3006)</f>
        <v>21</v>
      </c>
      <c r="AF1449" s="48">
        <v>3.5579999999995601E-2</v>
      </c>
      <c r="AG1449" s="48">
        <f>IF(OR(AQ1449="",AQ1449&lt;&gt;'RC'!$E$6,AB1449&lt;&gt;'RC'!$D$21),0,1)</f>
        <v>0</v>
      </c>
      <c r="AH1449" s="48">
        <f t="shared" si="504"/>
        <v>3.5579999999995601E-2</v>
      </c>
      <c r="AI1449" s="48" t="str">
        <f t="shared" si="486"/>
        <v/>
      </c>
      <c r="AJ1449" s="48" t="str">
        <f t="shared" si="487"/>
        <v/>
      </c>
      <c r="AK1449" s="52" t="str">
        <f t="shared" si="488"/>
        <v/>
      </c>
      <c r="AL1449" s="52" t="str">
        <f t="shared" si="489"/>
        <v/>
      </c>
      <c r="AM1449" s="48" t="str">
        <f t="shared" si="490"/>
        <v/>
      </c>
      <c r="AN1449" s="48" t="str">
        <f t="shared" si="491"/>
        <v/>
      </c>
      <c r="AP1449" s="18" t="str">
        <f t="shared" si="492"/>
        <v/>
      </c>
      <c r="AQ1449" s="18" t="str">
        <f t="shared" si="493"/>
        <v/>
      </c>
      <c r="AR1449" s="18">
        <v>3.5580000000000001E-2</v>
      </c>
      <c r="AS1449" s="18">
        <f>IF(AF!$D$27="Todos",1,IF(M1449=AF!$D$27,1,0))</f>
        <v>1</v>
      </c>
      <c r="AT1449" s="53">
        <f>IF(AND(E1449=AF!$D$6,OR(LT!M1449=AF!$D$27,AF!$D$27="Todos"),OR(AP1449=AF!$E$8,AQ1449=AF!$E$8)),AR1449+AS1449,0)</f>
        <v>0</v>
      </c>
      <c r="AU1449" s="18" t="str">
        <f t="shared" si="494"/>
        <v/>
      </c>
      <c r="AV1449" s="54" t="str">
        <f t="shared" si="495"/>
        <v/>
      </c>
      <c r="AW1449" s="54" t="str">
        <f t="shared" si="496"/>
        <v/>
      </c>
      <c r="AX1449" s="18" t="str">
        <f t="shared" si="497"/>
        <v/>
      </c>
      <c r="AY1449" s="18" t="str">
        <f t="shared" si="498"/>
        <v/>
      </c>
      <c r="BA1449" s="18">
        <f>IF($E1449=AF!$D$6,IF($M1449="Concluída no prazo",2,IF($M1449="Concluída com atraso",1,0)),0)</f>
        <v>0</v>
      </c>
      <c r="BB1449" s="18">
        <f>IF($E1449=AF!$D$6,IF($M1449="Atrasada",2,IF($M1449="Concluída com atraso",1,0)),0)</f>
        <v>0</v>
      </c>
      <c r="BC1449" s="18">
        <v>1.443E-2</v>
      </c>
      <c r="BD1449" s="18">
        <f t="shared" si="505"/>
        <v>1.443E-2</v>
      </c>
      <c r="BE1449" s="18">
        <f t="shared" si="505"/>
        <v>1.443E-2</v>
      </c>
      <c r="BF1449" s="18" t="str">
        <f t="shared" si="499"/>
        <v/>
      </c>
      <c r="BN1449" s="18" t="str">
        <f t="shared" si="500"/>
        <v>s</v>
      </c>
    </row>
    <row r="1450" spans="3:66" ht="50.1" customHeight="1" thickTop="1" thickBot="1" x14ac:dyDescent="0.3">
      <c r="C1450" s="46"/>
      <c r="D1450" s="46"/>
      <c r="E1450" s="46"/>
      <c r="F1450" s="122"/>
      <c r="G1450" s="122"/>
      <c r="H1450" s="78" t="str">
        <f t="shared" si="501"/>
        <v/>
      </c>
      <c r="I1450" s="78" t="str">
        <f t="shared" si="502"/>
        <v/>
      </c>
      <c r="J1450" s="16"/>
      <c r="K1450" s="46" t="str">
        <f t="shared" si="503"/>
        <v/>
      </c>
      <c r="L1450" s="16"/>
      <c r="M1450" s="16"/>
      <c r="N1450" s="46"/>
      <c r="O1450" s="47" t="str">
        <f t="shared" si="506"/>
        <v/>
      </c>
      <c r="P1450" s="47"/>
      <c r="Q1450" s="48" t="str">
        <f>IFERROR(VLOOKUP(E1450,Funcionários!$C$8:$E$207,3,FALSE),"")</f>
        <v/>
      </c>
      <c r="R1450" s="47"/>
      <c r="S1450" s="49" t="str">
        <f t="shared" si="507"/>
        <v/>
      </c>
      <c r="T1450" s="49">
        <v>1.444E-2</v>
      </c>
      <c r="U1450" s="48" t="str">
        <f>IF(Funcionários!C1451=0,"",Funcionários!C1451)</f>
        <v/>
      </c>
      <c r="V1450" s="50">
        <f>IF(U1450="",0,IF(COUNTIFS($E$7:$E$3006,U1450,$I$7:$I$3006,'RC'!$E$6)=0,0,COUNTIFS($M$7:$M$3006,"Concluída no prazo",$E$7:$E$3006,U1450,$I$7:$I$3006,'RC'!$E$6)/COUNTIFS($E$7:$E$3006,U1450,$I$7:$I$3006,'RC'!$E$6)))</f>
        <v>0</v>
      </c>
      <c r="W1450" s="49">
        <f>SUMIFS($J$7:$J$3006,$E$7:$E$3006,U1450,$I$7:$I$3006,'RC'!$E$6)+SUMIFS($L$7:$L$3006,$E$7:$E$3006,U1450,$I$7:$I$3006,'RC'!$E$6)</f>
        <v>0</v>
      </c>
      <c r="X1450" s="48">
        <f>COUNTIFS($E$7:$E$3006,U1450,$I$7:$I$3006,'RC'!$E$6)</f>
        <v>0</v>
      </c>
      <c r="Y1450" s="48"/>
      <c r="Z1450" s="51" t="str">
        <f>IF(AQ1450='RC'!$E$6,AC1450*1000+AD1450,"")</f>
        <v/>
      </c>
      <c r="AA1450" s="51" t="str">
        <f>IF(AB1450="","",IF(AQ1450='RC'!$E$6,AC1450*1000-AD1450,""))</f>
        <v/>
      </c>
      <c r="AB1450" s="48" t="str">
        <f>IFERROR(VLOOKUP(E1450,Funcionários!$C$8:$E$207,3,FALSE),"")</f>
        <v/>
      </c>
      <c r="AC1450" s="50" t="str">
        <f>IF(AB1450="","",IF(COUNTIFS($AB$7:$AB$3006,AB1450,$AQ$7:$AQ$3006,'RC'!$E$6)=0,"",COUNTIFS($M$7:$M$3006,"Concluída no prazo",$AB$7:$AB$3006,AB1450,$AQ$7:$AQ$3006,'RC'!$E$6)/COUNTIFS($AB$7:$AB$3006,AB1450,$AQ$7:$AQ$3006,'RC'!$E$6)))</f>
        <v/>
      </c>
      <c r="AD1450" s="48">
        <f>SUMIF($AQ$7:$AQ$3006,'RC'!$E$6,$J$7:$J$3006)+SUMIF($AQ$7:$AQ$3006,'RC'!$E$6,$L$7:$L$3006)</f>
        <v>21</v>
      </c>
      <c r="AF1450" s="48">
        <v>3.5569999999995598E-2</v>
      </c>
      <c r="AG1450" s="48">
        <f>IF(OR(AQ1450="",AQ1450&lt;&gt;'RC'!$E$6,AB1450&lt;&gt;'RC'!$D$21),0,1)</f>
        <v>0</v>
      </c>
      <c r="AH1450" s="48">
        <f t="shared" si="504"/>
        <v>3.5569999999995598E-2</v>
      </c>
      <c r="AI1450" s="48" t="str">
        <f t="shared" si="486"/>
        <v/>
      </c>
      <c r="AJ1450" s="48" t="str">
        <f t="shared" si="487"/>
        <v/>
      </c>
      <c r="AK1450" s="52" t="str">
        <f t="shared" si="488"/>
        <v/>
      </c>
      <c r="AL1450" s="52" t="str">
        <f t="shared" si="489"/>
        <v/>
      </c>
      <c r="AM1450" s="48" t="str">
        <f t="shared" si="490"/>
        <v/>
      </c>
      <c r="AN1450" s="48" t="str">
        <f t="shared" si="491"/>
        <v/>
      </c>
      <c r="AP1450" s="18" t="str">
        <f t="shared" si="492"/>
        <v/>
      </c>
      <c r="AQ1450" s="18" t="str">
        <f t="shared" si="493"/>
        <v/>
      </c>
      <c r="AR1450" s="18">
        <v>3.5569999999999997E-2</v>
      </c>
      <c r="AS1450" s="18">
        <f>IF(AF!$D$27="Todos",1,IF(M1450=AF!$D$27,1,0))</f>
        <v>1</v>
      </c>
      <c r="AT1450" s="53">
        <f>IF(AND(E1450=AF!$D$6,OR(LT!M1450=AF!$D$27,AF!$D$27="Todos"),OR(AP1450=AF!$E$8,AQ1450=AF!$E$8)),AR1450+AS1450,0)</f>
        <v>0</v>
      </c>
      <c r="AU1450" s="18" t="str">
        <f t="shared" si="494"/>
        <v/>
      </c>
      <c r="AV1450" s="54" t="str">
        <f t="shared" si="495"/>
        <v/>
      </c>
      <c r="AW1450" s="54" t="str">
        <f t="shared" si="496"/>
        <v/>
      </c>
      <c r="AX1450" s="18" t="str">
        <f t="shared" si="497"/>
        <v/>
      </c>
      <c r="AY1450" s="18" t="str">
        <f t="shared" si="498"/>
        <v/>
      </c>
      <c r="BA1450" s="18">
        <f>IF($E1450=AF!$D$6,IF($M1450="Concluída no prazo",2,IF($M1450="Concluída com atraso",1,0)),0)</f>
        <v>0</v>
      </c>
      <c r="BB1450" s="18">
        <f>IF($E1450=AF!$D$6,IF($M1450="Atrasada",2,IF($M1450="Concluída com atraso",1,0)),0)</f>
        <v>0</v>
      </c>
      <c r="BC1450" s="18">
        <v>1.444E-2</v>
      </c>
      <c r="BD1450" s="18">
        <f t="shared" si="505"/>
        <v>1.444E-2</v>
      </c>
      <c r="BE1450" s="18">
        <f t="shared" si="505"/>
        <v>1.444E-2</v>
      </c>
      <c r="BF1450" s="18" t="str">
        <f t="shared" si="499"/>
        <v/>
      </c>
      <c r="BN1450" s="18" t="str">
        <f t="shared" si="500"/>
        <v>s</v>
      </c>
    </row>
    <row r="1451" spans="3:66" ht="50.1" customHeight="1" thickTop="1" thickBot="1" x14ac:dyDescent="0.3">
      <c r="C1451" s="46"/>
      <c r="D1451" s="46"/>
      <c r="E1451" s="46"/>
      <c r="F1451" s="122"/>
      <c r="G1451" s="122"/>
      <c r="H1451" s="78" t="str">
        <f t="shared" si="501"/>
        <v/>
      </c>
      <c r="I1451" s="78" t="str">
        <f t="shared" si="502"/>
        <v/>
      </c>
      <c r="J1451" s="16"/>
      <c r="K1451" s="46" t="str">
        <f t="shared" si="503"/>
        <v/>
      </c>
      <c r="L1451" s="16"/>
      <c r="M1451" s="16"/>
      <c r="N1451" s="46"/>
      <c r="O1451" s="47" t="str">
        <f t="shared" si="506"/>
        <v/>
      </c>
      <c r="P1451" s="47"/>
      <c r="Q1451" s="48" t="str">
        <f>IFERROR(VLOOKUP(E1451,Funcionários!$C$8:$E$207,3,FALSE),"")</f>
        <v/>
      </c>
      <c r="R1451" s="47"/>
      <c r="S1451" s="49" t="str">
        <f t="shared" si="507"/>
        <v/>
      </c>
      <c r="T1451" s="49">
        <v>1.4449999999999999E-2</v>
      </c>
      <c r="U1451" s="48" t="str">
        <f>IF(Funcionários!C1452=0,"",Funcionários!C1452)</f>
        <v/>
      </c>
      <c r="V1451" s="50">
        <f>IF(U1451="",0,IF(COUNTIFS($E$7:$E$3006,U1451,$I$7:$I$3006,'RC'!$E$6)=0,0,COUNTIFS($M$7:$M$3006,"Concluída no prazo",$E$7:$E$3006,U1451,$I$7:$I$3006,'RC'!$E$6)/COUNTIFS($E$7:$E$3006,U1451,$I$7:$I$3006,'RC'!$E$6)))</f>
        <v>0</v>
      </c>
      <c r="W1451" s="49">
        <f>SUMIFS($J$7:$J$3006,$E$7:$E$3006,U1451,$I$7:$I$3006,'RC'!$E$6)+SUMIFS($L$7:$L$3006,$E$7:$E$3006,U1451,$I$7:$I$3006,'RC'!$E$6)</f>
        <v>0</v>
      </c>
      <c r="X1451" s="48">
        <f>COUNTIFS($E$7:$E$3006,U1451,$I$7:$I$3006,'RC'!$E$6)</f>
        <v>0</v>
      </c>
      <c r="Y1451" s="48"/>
      <c r="Z1451" s="51" t="str">
        <f>IF(AQ1451='RC'!$E$6,AC1451*1000+AD1451,"")</f>
        <v/>
      </c>
      <c r="AA1451" s="51" t="str">
        <f>IF(AB1451="","",IF(AQ1451='RC'!$E$6,AC1451*1000-AD1451,""))</f>
        <v/>
      </c>
      <c r="AB1451" s="48" t="str">
        <f>IFERROR(VLOOKUP(E1451,Funcionários!$C$8:$E$207,3,FALSE),"")</f>
        <v/>
      </c>
      <c r="AC1451" s="50" t="str">
        <f>IF(AB1451="","",IF(COUNTIFS($AB$7:$AB$3006,AB1451,$AQ$7:$AQ$3006,'RC'!$E$6)=0,"",COUNTIFS($M$7:$M$3006,"Concluída no prazo",$AB$7:$AB$3006,AB1451,$AQ$7:$AQ$3006,'RC'!$E$6)/COUNTIFS($AB$7:$AB$3006,AB1451,$AQ$7:$AQ$3006,'RC'!$E$6)))</f>
        <v/>
      </c>
      <c r="AD1451" s="48">
        <f>SUMIF($AQ$7:$AQ$3006,'RC'!$E$6,$J$7:$J$3006)+SUMIF($AQ$7:$AQ$3006,'RC'!$E$6,$L$7:$L$3006)</f>
        <v>21</v>
      </c>
      <c r="AF1451" s="48">
        <v>3.5559999999995602E-2</v>
      </c>
      <c r="AG1451" s="48">
        <f>IF(OR(AQ1451="",AQ1451&lt;&gt;'RC'!$E$6,AB1451&lt;&gt;'RC'!$D$21),0,1)</f>
        <v>0</v>
      </c>
      <c r="AH1451" s="48">
        <f t="shared" si="504"/>
        <v>3.5559999999995602E-2</v>
      </c>
      <c r="AI1451" s="48" t="str">
        <f t="shared" si="486"/>
        <v/>
      </c>
      <c r="AJ1451" s="48" t="str">
        <f t="shared" si="487"/>
        <v/>
      </c>
      <c r="AK1451" s="52" t="str">
        <f t="shared" si="488"/>
        <v/>
      </c>
      <c r="AL1451" s="52" t="str">
        <f t="shared" si="489"/>
        <v/>
      </c>
      <c r="AM1451" s="48" t="str">
        <f t="shared" si="490"/>
        <v/>
      </c>
      <c r="AN1451" s="48" t="str">
        <f t="shared" si="491"/>
        <v/>
      </c>
      <c r="AP1451" s="18" t="str">
        <f t="shared" si="492"/>
        <v/>
      </c>
      <c r="AQ1451" s="18" t="str">
        <f t="shared" si="493"/>
        <v/>
      </c>
      <c r="AR1451" s="18">
        <v>3.5560000000000001E-2</v>
      </c>
      <c r="AS1451" s="18">
        <f>IF(AF!$D$27="Todos",1,IF(M1451=AF!$D$27,1,0))</f>
        <v>1</v>
      </c>
      <c r="AT1451" s="53">
        <f>IF(AND(E1451=AF!$D$6,OR(LT!M1451=AF!$D$27,AF!$D$27="Todos"),OR(AP1451=AF!$E$8,AQ1451=AF!$E$8)),AR1451+AS1451,0)</f>
        <v>0</v>
      </c>
      <c r="AU1451" s="18" t="str">
        <f t="shared" si="494"/>
        <v/>
      </c>
      <c r="AV1451" s="54" t="str">
        <f t="shared" si="495"/>
        <v/>
      </c>
      <c r="AW1451" s="54" t="str">
        <f t="shared" si="496"/>
        <v/>
      </c>
      <c r="AX1451" s="18" t="str">
        <f t="shared" si="497"/>
        <v/>
      </c>
      <c r="AY1451" s="18" t="str">
        <f t="shared" si="498"/>
        <v/>
      </c>
      <c r="BA1451" s="18">
        <f>IF($E1451=AF!$D$6,IF($M1451="Concluída no prazo",2,IF($M1451="Concluída com atraso",1,0)),0)</f>
        <v>0</v>
      </c>
      <c r="BB1451" s="18">
        <f>IF($E1451=AF!$D$6,IF($M1451="Atrasada",2,IF($M1451="Concluída com atraso",1,0)),0)</f>
        <v>0</v>
      </c>
      <c r="BC1451" s="18">
        <v>1.4449999999999999E-2</v>
      </c>
      <c r="BD1451" s="18">
        <f t="shared" si="505"/>
        <v>1.4449999999999999E-2</v>
      </c>
      <c r="BE1451" s="18">
        <f t="shared" si="505"/>
        <v>1.4449999999999999E-2</v>
      </c>
      <c r="BF1451" s="18" t="str">
        <f t="shared" si="499"/>
        <v/>
      </c>
      <c r="BN1451" s="18" t="str">
        <f t="shared" si="500"/>
        <v>s</v>
      </c>
    </row>
    <row r="1452" spans="3:66" ht="50.1" customHeight="1" thickTop="1" thickBot="1" x14ac:dyDescent="0.3">
      <c r="C1452" s="46"/>
      <c r="D1452" s="46"/>
      <c r="E1452" s="46"/>
      <c r="F1452" s="122"/>
      <c r="G1452" s="122"/>
      <c r="H1452" s="78" t="str">
        <f t="shared" si="501"/>
        <v/>
      </c>
      <c r="I1452" s="78" t="str">
        <f t="shared" si="502"/>
        <v/>
      </c>
      <c r="J1452" s="16"/>
      <c r="K1452" s="46" t="str">
        <f t="shared" si="503"/>
        <v/>
      </c>
      <c r="L1452" s="16"/>
      <c r="M1452" s="16"/>
      <c r="N1452" s="46"/>
      <c r="O1452" s="47" t="str">
        <f t="shared" si="506"/>
        <v/>
      </c>
      <c r="P1452" s="47"/>
      <c r="Q1452" s="48" t="str">
        <f>IFERROR(VLOOKUP(E1452,Funcionários!$C$8:$E$207,3,FALSE),"")</f>
        <v/>
      </c>
      <c r="R1452" s="47"/>
      <c r="S1452" s="49" t="str">
        <f t="shared" si="507"/>
        <v/>
      </c>
      <c r="T1452" s="49">
        <v>1.4460000000000001E-2</v>
      </c>
      <c r="U1452" s="48" t="str">
        <f>IF(Funcionários!C1453=0,"",Funcionários!C1453)</f>
        <v/>
      </c>
      <c r="V1452" s="50">
        <f>IF(U1452="",0,IF(COUNTIFS($E$7:$E$3006,U1452,$I$7:$I$3006,'RC'!$E$6)=0,0,COUNTIFS($M$7:$M$3006,"Concluída no prazo",$E$7:$E$3006,U1452,$I$7:$I$3006,'RC'!$E$6)/COUNTIFS($E$7:$E$3006,U1452,$I$7:$I$3006,'RC'!$E$6)))</f>
        <v>0</v>
      </c>
      <c r="W1452" s="49">
        <f>SUMIFS($J$7:$J$3006,$E$7:$E$3006,U1452,$I$7:$I$3006,'RC'!$E$6)+SUMIFS($L$7:$L$3006,$E$7:$E$3006,U1452,$I$7:$I$3006,'RC'!$E$6)</f>
        <v>0</v>
      </c>
      <c r="X1452" s="48">
        <f>COUNTIFS($E$7:$E$3006,U1452,$I$7:$I$3006,'RC'!$E$6)</f>
        <v>0</v>
      </c>
      <c r="Y1452" s="48"/>
      <c r="Z1452" s="51" t="str">
        <f>IF(AQ1452='RC'!$E$6,AC1452*1000+AD1452,"")</f>
        <v/>
      </c>
      <c r="AA1452" s="51" t="str">
        <f>IF(AB1452="","",IF(AQ1452='RC'!$E$6,AC1452*1000-AD1452,""))</f>
        <v/>
      </c>
      <c r="AB1452" s="48" t="str">
        <f>IFERROR(VLOOKUP(E1452,Funcionários!$C$8:$E$207,3,FALSE),"")</f>
        <v/>
      </c>
      <c r="AC1452" s="50" t="str">
        <f>IF(AB1452="","",IF(COUNTIFS($AB$7:$AB$3006,AB1452,$AQ$7:$AQ$3006,'RC'!$E$6)=0,"",COUNTIFS($M$7:$M$3006,"Concluída no prazo",$AB$7:$AB$3006,AB1452,$AQ$7:$AQ$3006,'RC'!$E$6)/COUNTIFS($AB$7:$AB$3006,AB1452,$AQ$7:$AQ$3006,'RC'!$E$6)))</f>
        <v/>
      </c>
      <c r="AD1452" s="48">
        <f>SUMIF($AQ$7:$AQ$3006,'RC'!$E$6,$J$7:$J$3006)+SUMIF($AQ$7:$AQ$3006,'RC'!$E$6,$L$7:$L$3006)</f>
        <v>21</v>
      </c>
      <c r="AF1452" s="48">
        <v>3.5549999999995599E-2</v>
      </c>
      <c r="AG1452" s="48">
        <f>IF(OR(AQ1452="",AQ1452&lt;&gt;'RC'!$E$6,AB1452&lt;&gt;'RC'!$D$21),0,1)</f>
        <v>0</v>
      </c>
      <c r="AH1452" s="48">
        <f t="shared" si="504"/>
        <v>3.5549999999995599E-2</v>
      </c>
      <c r="AI1452" s="48" t="str">
        <f t="shared" si="486"/>
        <v/>
      </c>
      <c r="AJ1452" s="48" t="str">
        <f t="shared" si="487"/>
        <v/>
      </c>
      <c r="AK1452" s="52" t="str">
        <f t="shared" si="488"/>
        <v/>
      </c>
      <c r="AL1452" s="52" t="str">
        <f t="shared" si="489"/>
        <v/>
      </c>
      <c r="AM1452" s="48" t="str">
        <f t="shared" si="490"/>
        <v/>
      </c>
      <c r="AN1452" s="48" t="str">
        <f t="shared" si="491"/>
        <v/>
      </c>
      <c r="AP1452" s="18" t="str">
        <f t="shared" si="492"/>
        <v/>
      </c>
      <c r="AQ1452" s="18" t="str">
        <f t="shared" si="493"/>
        <v/>
      </c>
      <c r="AR1452" s="18">
        <v>3.5549999999999998E-2</v>
      </c>
      <c r="AS1452" s="18">
        <f>IF(AF!$D$27="Todos",1,IF(M1452=AF!$D$27,1,0))</f>
        <v>1</v>
      </c>
      <c r="AT1452" s="53">
        <f>IF(AND(E1452=AF!$D$6,OR(LT!M1452=AF!$D$27,AF!$D$27="Todos"),OR(AP1452=AF!$E$8,AQ1452=AF!$E$8)),AR1452+AS1452,0)</f>
        <v>0</v>
      </c>
      <c r="AU1452" s="18" t="str">
        <f t="shared" si="494"/>
        <v/>
      </c>
      <c r="AV1452" s="54" t="str">
        <f t="shared" si="495"/>
        <v/>
      </c>
      <c r="AW1452" s="54" t="str">
        <f t="shared" si="496"/>
        <v/>
      </c>
      <c r="AX1452" s="18" t="str">
        <f t="shared" si="497"/>
        <v/>
      </c>
      <c r="AY1452" s="18" t="str">
        <f t="shared" si="498"/>
        <v/>
      </c>
      <c r="BA1452" s="18">
        <f>IF($E1452=AF!$D$6,IF($M1452="Concluída no prazo",2,IF($M1452="Concluída com atraso",1,0)),0)</f>
        <v>0</v>
      </c>
      <c r="BB1452" s="18">
        <f>IF($E1452=AF!$D$6,IF($M1452="Atrasada",2,IF($M1452="Concluída com atraso",1,0)),0)</f>
        <v>0</v>
      </c>
      <c r="BC1452" s="18">
        <v>1.4460000000000001E-2</v>
      </c>
      <c r="BD1452" s="18">
        <f t="shared" si="505"/>
        <v>1.4460000000000001E-2</v>
      </c>
      <c r="BE1452" s="18">
        <f t="shared" si="505"/>
        <v>1.4460000000000001E-2</v>
      </c>
      <c r="BF1452" s="18" t="str">
        <f t="shared" si="499"/>
        <v/>
      </c>
      <c r="BN1452" s="18" t="str">
        <f t="shared" si="500"/>
        <v>s</v>
      </c>
    </row>
    <row r="1453" spans="3:66" ht="50.1" customHeight="1" thickTop="1" thickBot="1" x14ac:dyDescent="0.3">
      <c r="C1453" s="46"/>
      <c r="D1453" s="46"/>
      <c r="E1453" s="46"/>
      <c r="F1453" s="122"/>
      <c r="G1453" s="122"/>
      <c r="H1453" s="78" t="str">
        <f t="shared" si="501"/>
        <v/>
      </c>
      <c r="I1453" s="78" t="str">
        <f t="shared" si="502"/>
        <v/>
      </c>
      <c r="J1453" s="16"/>
      <c r="K1453" s="46" t="str">
        <f t="shared" si="503"/>
        <v/>
      </c>
      <c r="L1453" s="16"/>
      <c r="M1453" s="16"/>
      <c r="N1453" s="46"/>
      <c r="O1453" s="47" t="str">
        <f t="shared" si="506"/>
        <v/>
      </c>
      <c r="P1453" s="47"/>
      <c r="Q1453" s="48" t="str">
        <f>IFERROR(VLOOKUP(E1453,Funcionários!$C$8:$E$207,3,FALSE),"")</f>
        <v/>
      </c>
      <c r="R1453" s="47"/>
      <c r="S1453" s="49" t="str">
        <f t="shared" si="507"/>
        <v/>
      </c>
      <c r="T1453" s="49">
        <v>1.447E-2</v>
      </c>
      <c r="U1453" s="48" t="str">
        <f>IF(Funcionários!C1454=0,"",Funcionários!C1454)</f>
        <v/>
      </c>
      <c r="V1453" s="50">
        <f>IF(U1453="",0,IF(COUNTIFS($E$7:$E$3006,U1453,$I$7:$I$3006,'RC'!$E$6)=0,0,COUNTIFS($M$7:$M$3006,"Concluída no prazo",$E$7:$E$3006,U1453,$I$7:$I$3006,'RC'!$E$6)/COUNTIFS($E$7:$E$3006,U1453,$I$7:$I$3006,'RC'!$E$6)))</f>
        <v>0</v>
      </c>
      <c r="W1453" s="49">
        <f>SUMIFS($J$7:$J$3006,$E$7:$E$3006,U1453,$I$7:$I$3006,'RC'!$E$6)+SUMIFS($L$7:$L$3006,$E$7:$E$3006,U1453,$I$7:$I$3006,'RC'!$E$6)</f>
        <v>0</v>
      </c>
      <c r="X1453" s="48">
        <f>COUNTIFS($E$7:$E$3006,U1453,$I$7:$I$3006,'RC'!$E$6)</f>
        <v>0</v>
      </c>
      <c r="Y1453" s="48"/>
      <c r="Z1453" s="51" t="str">
        <f>IF(AQ1453='RC'!$E$6,AC1453*1000+AD1453,"")</f>
        <v/>
      </c>
      <c r="AA1453" s="51" t="str">
        <f>IF(AB1453="","",IF(AQ1453='RC'!$E$6,AC1453*1000-AD1453,""))</f>
        <v/>
      </c>
      <c r="AB1453" s="48" t="str">
        <f>IFERROR(VLOOKUP(E1453,Funcionários!$C$8:$E$207,3,FALSE),"")</f>
        <v/>
      </c>
      <c r="AC1453" s="50" t="str">
        <f>IF(AB1453="","",IF(COUNTIFS($AB$7:$AB$3006,AB1453,$AQ$7:$AQ$3006,'RC'!$E$6)=0,"",COUNTIFS($M$7:$M$3006,"Concluída no prazo",$AB$7:$AB$3006,AB1453,$AQ$7:$AQ$3006,'RC'!$E$6)/COUNTIFS($AB$7:$AB$3006,AB1453,$AQ$7:$AQ$3006,'RC'!$E$6)))</f>
        <v/>
      </c>
      <c r="AD1453" s="48">
        <f>SUMIF($AQ$7:$AQ$3006,'RC'!$E$6,$J$7:$J$3006)+SUMIF($AQ$7:$AQ$3006,'RC'!$E$6,$L$7:$L$3006)</f>
        <v>21</v>
      </c>
      <c r="AF1453" s="48">
        <v>3.5539999999995603E-2</v>
      </c>
      <c r="AG1453" s="48">
        <f>IF(OR(AQ1453="",AQ1453&lt;&gt;'RC'!$E$6,AB1453&lt;&gt;'RC'!$D$21),0,1)</f>
        <v>0</v>
      </c>
      <c r="AH1453" s="48">
        <f t="shared" si="504"/>
        <v>3.5539999999995603E-2</v>
      </c>
      <c r="AI1453" s="48" t="str">
        <f t="shared" si="486"/>
        <v/>
      </c>
      <c r="AJ1453" s="48" t="str">
        <f t="shared" si="487"/>
        <v/>
      </c>
      <c r="AK1453" s="52" t="str">
        <f t="shared" si="488"/>
        <v/>
      </c>
      <c r="AL1453" s="52" t="str">
        <f t="shared" si="489"/>
        <v/>
      </c>
      <c r="AM1453" s="48" t="str">
        <f t="shared" si="490"/>
        <v/>
      </c>
      <c r="AN1453" s="48" t="str">
        <f t="shared" si="491"/>
        <v/>
      </c>
      <c r="AP1453" s="18" t="str">
        <f t="shared" si="492"/>
        <v/>
      </c>
      <c r="AQ1453" s="18" t="str">
        <f t="shared" si="493"/>
        <v/>
      </c>
      <c r="AR1453" s="18">
        <v>3.5540000000000002E-2</v>
      </c>
      <c r="AS1453" s="18">
        <f>IF(AF!$D$27="Todos",1,IF(M1453=AF!$D$27,1,0))</f>
        <v>1</v>
      </c>
      <c r="AT1453" s="53">
        <f>IF(AND(E1453=AF!$D$6,OR(LT!M1453=AF!$D$27,AF!$D$27="Todos"),OR(AP1453=AF!$E$8,AQ1453=AF!$E$8)),AR1453+AS1453,0)</f>
        <v>0</v>
      </c>
      <c r="AU1453" s="18" t="str">
        <f t="shared" si="494"/>
        <v/>
      </c>
      <c r="AV1453" s="54" t="str">
        <f t="shared" si="495"/>
        <v/>
      </c>
      <c r="AW1453" s="54" t="str">
        <f t="shared" si="496"/>
        <v/>
      </c>
      <c r="AX1453" s="18" t="str">
        <f t="shared" si="497"/>
        <v/>
      </c>
      <c r="AY1453" s="18" t="str">
        <f t="shared" si="498"/>
        <v/>
      </c>
      <c r="BA1453" s="18">
        <f>IF($E1453=AF!$D$6,IF($M1453="Concluída no prazo",2,IF($M1453="Concluída com atraso",1,0)),0)</f>
        <v>0</v>
      </c>
      <c r="BB1453" s="18">
        <f>IF($E1453=AF!$D$6,IF($M1453="Atrasada",2,IF($M1453="Concluída com atraso",1,0)),0)</f>
        <v>0</v>
      </c>
      <c r="BC1453" s="18">
        <v>1.447E-2</v>
      </c>
      <c r="BD1453" s="18">
        <f t="shared" si="505"/>
        <v>1.447E-2</v>
      </c>
      <c r="BE1453" s="18">
        <f t="shared" si="505"/>
        <v>1.447E-2</v>
      </c>
      <c r="BF1453" s="18" t="str">
        <f t="shared" si="499"/>
        <v/>
      </c>
      <c r="BN1453" s="18" t="str">
        <f t="shared" si="500"/>
        <v>s</v>
      </c>
    </row>
    <row r="1454" spans="3:66" ht="50.1" customHeight="1" thickTop="1" thickBot="1" x14ac:dyDescent="0.3">
      <c r="C1454" s="46"/>
      <c r="D1454" s="46"/>
      <c r="E1454" s="46"/>
      <c r="F1454" s="122"/>
      <c r="G1454" s="122"/>
      <c r="H1454" s="78" t="str">
        <f t="shared" si="501"/>
        <v/>
      </c>
      <c r="I1454" s="78" t="str">
        <f t="shared" si="502"/>
        <v/>
      </c>
      <c r="J1454" s="16"/>
      <c r="K1454" s="46" t="str">
        <f t="shared" si="503"/>
        <v/>
      </c>
      <c r="L1454" s="16"/>
      <c r="M1454" s="16"/>
      <c r="N1454" s="46"/>
      <c r="O1454" s="47" t="str">
        <f t="shared" si="506"/>
        <v/>
      </c>
      <c r="P1454" s="47"/>
      <c r="Q1454" s="48" t="str">
        <f>IFERROR(VLOOKUP(E1454,Funcionários!$C$8:$E$207,3,FALSE),"")</f>
        <v/>
      </c>
      <c r="R1454" s="47"/>
      <c r="S1454" s="49" t="str">
        <f t="shared" si="507"/>
        <v/>
      </c>
      <c r="T1454" s="49">
        <v>1.448E-2</v>
      </c>
      <c r="U1454" s="48" t="str">
        <f>IF(Funcionários!C1455=0,"",Funcionários!C1455)</f>
        <v/>
      </c>
      <c r="V1454" s="50">
        <f>IF(U1454="",0,IF(COUNTIFS($E$7:$E$3006,U1454,$I$7:$I$3006,'RC'!$E$6)=0,0,COUNTIFS($M$7:$M$3006,"Concluída no prazo",$E$7:$E$3006,U1454,$I$7:$I$3006,'RC'!$E$6)/COUNTIFS($E$7:$E$3006,U1454,$I$7:$I$3006,'RC'!$E$6)))</f>
        <v>0</v>
      </c>
      <c r="W1454" s="49">
        <f>SUMIFS($J$7:$J$3006,$E$7:$E$3006,U1454,$I$7:$I$3006,'RC'!$E$6)+SUMIFS($L$7:$L$3006,$E$7:$E$3006,U1454,$I$7:$I$3006,'RC'!$E$6)</f>
        <v>0</v>
      </c>
      <c r="X1454" s="48">
        <f>COUNTIFS($E$7:$E$3006,U1454,$I$7:$I$3006,'RC'!$E$6)</f>
        <v>0</v>
      </c>
      <c r="Y1454" s="48"/>
      <c r="Z1454" s="51" t="str">
        <f>IF(AQ1454='RC'!$E$6,AC1454*1000+AD1454,"")</f>
        <v/>
      </c>
      <c r="AA1454" s="51" t="str">
        <f>IF(AB1454="","",IF(AQ1454='RC'!$E$6,AC1454*1000-AD1454,""))</f>
        <v/>
      </c>
      <c r="AB1454" s="48" t="str">
        <f>IFERROR(VLOOKUP(E1454,Funcionários!$C$8:$E$207,3,FALSE),"")</f>
        <v/>
      </c>
      <c r="AC1454" s="50" t="str">
        <f>IF(AB1454="","",IF(COUNTIFS($AB$7:$AB$3006,AB1454,$AQ$7:$AQ$3006,'RC'!$E$6)=0,"",COUNTIFS($M$7:$M$3006,"Concluída no prazo",$AB$7:$AB$3006,AB1454,$AQ$7:$AQ$3006,'RC'!$E$6)/COUNTIFS($AB$7:$AB$3006,AB1454,$AQ$7:$AQ$3006,'RC'!$E$6)))</f>
        <v/>
      </c>
      <c r="AD1454" s="48">
        <f>SUMIF($AQ$7:$AQ$3006,'RC'!$E$6,$J$7:$J$3006)+SUMIF($AQ$7:$AQ$3006,'RC'!$E$6,$L$7:$L$3006)</f>
        <v>21</v>
      </c>
      <c r="AF1454" s="48">
        <v>3.55299999999956E-2</v>
      </c>
      <c r="AG1454" s="48">
        <f>IF(OR(AQ1454="",AQ1454&lt;&gt;'RC'!$E$6,AB1454&lt;&gt;'RC'!$D$21),0,1)</f>
        <v>0</v>
      </c>
      <c r="AH1454" s="48">
        <f t="shared" si="504"/>
        <v>3.55299999999956E-2</v>
      </c>
      <c r="AI1454" s="48" t="str">
        <f t="shared" si="486"/>
        <v/>
      </c>
      <c r="AJ1454" s="48" t="str">
        <f t="shared" si="487"/>
        <v/>
      </c>
      <c r="AK1454" s="52" t="str">
        <f t="shared" si="488"/>
        <v/>
      </c>
      <c r="AL1454" s="52" t="str">
        <f t="shared" si="489"/>
        <v/>
      </c>
      <c r="AM1454" s="48" t="str">
        <f t="shared" si="490"/>
        <v/>
      </c>
      <c r="AN1454" s="48" t="str">
        <f t="shared" si="491"/>
        <v/>
      </c>
      <c r="AP1454" s="18" t="str">
        <f t="shared" si="492"/>
        <v/>
      </c>
      <c r="AQ1454" s="18" t="str">
        <f t="shared" si="493"/>
        <v/>
      </c>
      <c r="AR1454" s="18">
        <v>3.5529999999999999E-2</v>
      </c>
      <c r="AS1454" s="18">
        <f>IF(AF!$D$27="Todos",1,IF(M1454=AF!$D$27,1,0))</f>
        <v>1</v>
      </c>
      <c r="AT1454" s="53">
        <f>IF(AND(E1454=AF!$D$6,OR(LT!M1454=AF!$D$27,AF!$D$27="Todos"),OR(AP1454=AF!$E$8,AQ1454=AF!$E$8)),AR1454+AS1454,0)</f>
        <v>0</v>
      </c>
      <c r="AU1454" s="18" t="str">
        <f t="shared" si="494"/>
        <v/>
      </c>
      <c r="AV1454" s="54" t="str">
        <f t="shared" si="495"/>
        <v/>
      </c>
      <c r="AW1454" s="54" t="str">
        <f t="shared" si="496"/>
        <v/>
      </c>
      <c r="AX1454" s="18" t="str">
        <f t="shared" si="497"/>
        <v/>
      </c>
      <c r="AY1454" s="18" t="str">
        <f t="shared" si="498"/>
        <v/>
      </c>
      <c r="BA1454" s="18">
        <f>IF($E1454=AF!$D$6,IF($M1454="Concluída no prazo",2,IF($M1454="Concluída com atraso",1,0)),0)</f>
        <v>0</v>
      </c>
      <c r="BB1454" s="18">
        <f>IF($E1454=AF!$D$6,IF($M1454="Atrasada",2,IF($M1454="Concluída com atraso",1,0)),0)</f>
        <v>0</v>
      </c>
      <c r="BC1454" s="18">
        <v>1.448E-2</v>
      </c>
      <c r="BD1454" s="18">
        <f t="shared" si="505"/>
        <v>1.448E-2</v>
      </c>
      <c r="BE1454" s="18">
        <f t="shared" si="505"/>
        <v>1.448E-2</v>
      </c>
      <c r="BF1454" s="18" t="str">
        <f t="shared" si="499"/>
        <v/>
      </c>
      <c r="BN1454" s="18" t="str">
        <f t="shared" si="500"/>
        <v>s</v>
      </c>
    </row>
    <row r="1455" spans="3:66" ht="50.1" customHeight="1" thickTop="1" thickBot="1" x14ac:dyDescent="0.3">
      <c r="C1455" s="46"/>
      <c r="D1455" s="46"/>
      <c r="E1455" s="46"/>
      <c r="F1455" s="122"/>
      <c r="G1455" s="122"/>
      <c r="H1455" s="78" t="str">
        <f t="shared" si="501"/>
        <v/>
      </c>
      <c r="I1455" s="78" t="str">
        <f t="shared" si="502"/>
        <v/>
      </c>
      <c r="J1455" s="16"/>
      <c r="K1455" s="46" t="str">
        <f t="shared" si="503"/>
        <v/>
      </c>
      <c r="L1455" s="16"/>
      <c r="M1455" s="16"/>
      <c r="N1455" s="46"/>
      <c r="O1455" s="47" t="str">
        <f t="shared" si="506"/>
        <v/>
      </c>
      <c r="P1455" s="47"/>
      <c r="Q1455" s="48" t="str">
        <f>IFERROR(VLOOKUP(E1455,Funcionários!$C$8:$E$207,3,FALSE),"")</f>
        <v/>
      </c>
      <c r="R1455" s="47"/>
      <c r="S1455" s="49" t="str">
        <f t="shared" si="507"/>
        <v/>
      </c>
      <c r="T1455" s="49">
        <v>1.4489999999999999E-2</v>
      </c>
      <c r="U1455" s="48" t="str">
        <f>IF(Funcionários!C1456=0,"",Funcionários!C1456)</f>
        <v/>
      </c>
      <c r="V1455" s="50">
        <f>IF(U1455="",0,IF(COUNTIFS($E$7:$E$3006,U1455,$I$7:$I$3006,'RC'!$E$6)=0,0,COUNTIFS($M$7:$M$3006,"Concluída no prazo",$E$7:$E$3006,U1455,$I$7:$I$3006,'RC'!$E$6)/COUNTIFS($E$7:$E$3006,U1455,$I$7:$I$3006,'RC'!$E$6)))</f>
        <v>0</v>
      </c>
      <c r="W1455" s="49">
        <f>SUMIFS($J$7:$J$3006,$E$7:$E$3006,U1455,$I$7:$I$3006,'RC'!$E$6)+SUMIFS($L$7:$L$3006,$E$7:$E$3006,U1455,$I$7:$I$3006,'RC'!$E$6)</f>
        <v>0</v>
      </c>
      <c r="X1455" s="48">
        <f>COUNTIFS($E$7:$E$3006,U1455,$I$7:$I$3006,'RC'!$E$6)</f>
        <v>0</v>
      </c>
      <c r="Y1455" s="48"/>
      <c r="Z1455" s="51" t="str">
        <f>IF(AQ1455='RC'!$E$6,AC1455*1000+AD1455,"")</f>
        <v/>
      </c>
      <c r="AA1455" s="51" t="str">
        <f>IF(AB1455="","",IF(AQ1455='RC'!$E$6,AC1455*1000-AD1455,""))</f>
        <v/>
      </c>
      <c r="AB1455" s="48" t="str">
        <f>IFERROR(VLOOKUP(E1455,Funcionários!$C$8:$E$207,3,FALSE),"")</f>
        <v/>
      </c>
      <c r="AC1455" s="50" t="str">
        <f>IF(AB1455="","",IF(COUNTIFS($AB$7:$AB$3006,AB1455,$AQ$7:$AQ$3006,'RC'!$E$6)=0,"",COUNTIFS($M$7:$M$3006,"Concluída no prazo",$AB$7:$AB$3006,AB1455,$AQ$7:$AQ$3006,'RC'!$E$6)/COUNTIFS($AB$7:$AB$3006,AB1455,$AQ$7:$AQ$3006,'RC'!$E$6)))</f>
        <v/>
      </c>
      <c r="AD1455" s="48">
        <f>SUMIF($AQ$7:$AQ$3006,'RC'!$E$6,$J$7:$J$3006)+SUMIF($AQ$7:$AQ$3006,'RC'!$E$6,$L$7:$L$3006)</f>
        <v>21</v>
      </c>
      <c r="AF1455" s="48">
        <v>3.5519999999995597E-2</v>
      </c>
      <c r="AG1455" s="48">
        <f>IF(OR(AQ1455="",AQ1455&lt;&gt;'RC'!$E$6,AB1455&lt;&gt;'RC'!$D$21),0,1)</f>
        <v>0</v>
      </c>
      <c r="AH1455" s="48">
        <f t="shared" si="504"/>
        <v>3.5519999999995597E-2</v>
      </c>
      <c r="AI1455" s="48" t="str">
        <f t="shared" si="486"/>
        <v/>
      </c>
      <c r="AJ1455" s="48" t="str">
        <f t="shared" si="487"/>
        <v/>
      </c>
      <c r="AK1455" s="52" t="str">
        <f t="shared" si="488"/>
        <v/>
      </c>
      <c r="AL1455" s="52" t="str">
        <f t="shared" si="489"/>
        <v/>
      </c>
      <c r="AM1455" s="48" t="str">
        <f t="shared" si="490"/>
        <v/>
      </c>
      <c r="AN1455" s="48" t="str">
        <f t="shared" si="491"/>
        <v/>
      </c>
      <c r="AP1455" s="18" t="str">
        <f t="shared" si="492"/>
        <v/>
      </c>
      <c r="AQ1455" s="18" t="str">
        <f t="shared" si="493"/>
        <v/>
      </c>
      <c r="AR1455" s="18">
        <v>3.5520000000000003E-2</v>
      </c>
      <c r="AS1455" s="18">
        <f>IF(AF!$D$27="Todos",1,IF(M1455=AF!$D$27,1,0))</f>
        <v>1</v>
      </c>
      <c r="AT1455" s="53">
        <f>IF(AND(E1455=AF!$D$6,OR(LT!M1455=AF!$D$27,AF!$D$27="Todos"),OR(AP1455=AF!$E$8,AQ1455=AF!$E$8)),AR1455+AS1455,0)</f>
        <v>0</v>
      </c>
      <c r="AU1455" s="18" t="str">
        <f t="shared" si="494"/>
        <v/>
      </c>
      <c r="AV1455" s="54" t="str">
        <f t="shared" si="495"/>
        <v/>
      </c>
      <c r="AW1455" s="54" t="str">
        <f t="shared" si="496"/>
        <v/>
      </c>
      <c r="AX1455" s="18" t="str">
        <f t="shared" si="497"/>
        <v/>
      </c>
      <c r="AY1455" s="18" t="str">
        <f t="shared" si="498"/>
        <v/>
      </c>
      <c r="BA1455" s="18">
        <f>IF($E1455=AF!$D$6,IF($M1455="Concluída no prazo",2,IF($M1455="Concluída com atraso",1,0)),0)</f>
        <v>0</v>
      </c>
      <c r="BB1455" s="18">
        <f>IF($E1455=AF!$D$6,IF($M1455="Atrasada",2,IF($M1455="Concluída com atraso",1,0)),0)</f>
        <v>0</v>
      </c>
      <c r="BC1455" s="18">
        <v>1.4489999999999999E-2</v>
      </c>
      <c r="BD1455" s="18">
        <f t="shared" si="505"/>
        <v>1.4489999999999999E-2</v>
      </c>
      <c r="BE1455" s="18">
        <f t="shared" si="505"/>
        <v>1.4489999999999999E-2</v>
      </c>
      <c r="BF1455" s="18" t="str">
        <f t="shared" si="499"/>
        <v/>
      </c>
      <c r="BN1455" s="18" t="str">
        <f t="shared" si="500"/>
        <v>s</v>
      </c>
    </row>
    <row r="1456" spans="3:66" ht="50.1" customHeight="1" thickTop="1" thickBot="1" x14ac:dyDescent="0.3">
      <c r="C1456" s="46"/>
      <c r="D1456" s="46"/>
      <c r="E1456" s="46"/>
      <c r="F1456" s="122"/>
      <c r="G1456" s="122"/>
      <c r="H1456" s="78" t="str">
        <f t="shared" si="501"/>
        <v/>
      </c>
      <c r="I1456" s="78" t="str">
        <f t="shared" si="502"/>
        <v/>
      </c>
      <c r="J1456" s="16"/>
      <c r="K1456" s="46" t="str">
        <f t="shared" si="503"/>
        <v/>
      </c>
      <c r="L1456" s="16"/>
      <c r="M1456" s="16"/>
      <c r="N1456" s="46"/>
      <c r="O1456" s="47" t="str">
        <f t="shared" si="506"/>
        <v/>
      </c>
      <c r="P1456" s="47"/>
      <c r="Q1456" s="48" t="str">
        <f>IFERROR(VLOOKUP(E1456,Funcionários!$C$8:$E$207,3,FALSE),"")</f>
        <v/>
      </c>
      <c r="R1456" s="47"/>
      <c r="S1456" s="49" t="str">
        <f t="shared" si="507"/>
        <v/>
      </c>
      <c r="T1456" s="49">
        <v>1.4500000000000001E-2</v>
      </c>
      <c r="U1456" s="48" t="str">
        <f>IF(Funcionários!C1457=0,"",Funcionários!C1457)</f>
        <v/>
      </c>
      <c r="V1456" s="50">
        <f>IF(U1456="",0,IF(COUNTIFS($E$7:$E$3006,U1456,$I$7:$I$3006,'RC'!$E$6)=0,0,COUNTIFS($M$7:$M$3006,"Concluída no prazo",$E$7:$E$3006,U1456,$I$7:$I$3006,'RC'!$E$6)/COUNTIFS($E$7:$E$3006,U1456,$I$7:$I$3006,'RC'!$E$6)))</f>
        <v>0</v>
      </c>
      <c r="W1456" s="49">
        <f>SUMIFS($J$7:$J$3006,$E$7:$E$3006,U1456,$I$7:$I$3006,'RC'!$E$6)+SUMIFS($L$7:$L$3006,$E$7:$E$3006,U1456,$I$7:$I$3006,'RC'!$E$6)</f>
        <v>0</v>
      </c>
      <c r="X1456" s="48">
        <f>COUNTIFS($E$7:$E$3006,U1456,$I$7:$I$3006,'RC'!$E$6)</f>
        <v>0</v>
      </c>
      <c r="Y1456" s="48"/>
      <c r="Z1456" s="51" t="str">
        <f>IF(AQ1456='RC'!$E$6,AC1456*1000+AD1456,"")</f>
        <v/>
      </c>
      <c r="AA1456" s="51" t="str">
        <f>IF(AB1456="","",IF(AQ1456='RC'!$E$6,AC1456*1000-AD1456,""))</f>
        <v/>
      </c>
      <c r="AB1456" s="48" t="str">
        <f>IFERROR(VLOOKUP(E1456,Funcionários!$C$8:$E$207,3,FALSE),"")</f>
        <v/>
      </c>
      <c r="AC1456" s="50" t="str">
        <f>IF(AB1456="","",IF(COUNTIFS($AB$7:$AB$3006,AB1456,$AQ$7:$AQ$3006,'RC'!$E$6)=0,"",COUNTIFS($M$7:$M$3006,"Concluída no prazo",$AB$7:$AB$3006,AB1456,$AQ$7:$AQ$3006,'RC'!$E$6)/COUNTIFS($AB$7:$AB$3006,AB1456,$AQ$7:$AQ$3006,'RC'!$E$6)))</f>
        <v/>
      </c>
      <c r="AD1456" s="48">
        <f>SUMIF($AQ$7:$AQ$3006,'RC'!$E$6,$J$7:$J$3006)+SUMIF($AQ$7:$AQ$3006,'RC'!$E$6,$L$7:$L$3006)</f>
        <v>21</v>
      </c>
      <c r="AF1456" s="48">
        <v>3.5509999999995601E-2</v>
      </c>
      <c r="AG1456" s="48">
        <f>IF(OR(AQ1456="",AQ1456&lt;&gt;'RC'!$E$6,AB1456&lt;&gt;'RC'!$D$21),0,1)</f>
        <v>0</v>
      </c>
      <c r="AH1456" s="48">
        <f t="shared" si="504"/>
        <v>3.5509999999995601E-2</v>
      </c>
      <c r="AI1456" s="48" t="str">
        <f t="shared" si="486"/>
        <v/>
      </c>
      <c r="AJ1456" s="48" t="str">
        <f t="shared" si="487"/>
        <v/>
      </c>
      <c r="AK1456" s="52" t="str">
        <f t="shared" si="488"/>
        <v/>
      </c>
      <c r="AL1456" s="52" t="str">
        <f t="shared" si="489"/>
        <v/>
      </c>
      <c r="AM1456" s="48" t="str">
        <f t="shared" si="490"/>
        <v/>
      </c>
      <c r="AN1456" s="48" t="str">
        <f t="shared" si="491"/>
        <v/>
      </c>
      <c r="AP1456" s="18" t="str">
        <f t="shared" si="492"/>
        <v/>
      </c>
      <c r="AQ1456" s="18" t="str">
        <f t="shared" si="493"/>
        <v/>
      </c>
      <c r="AR1456" s="18">
        <v>3.551E-2</v>
      </c>
      <c r="AS1456" s="18">
        <f>IF(AF!$D$27="Todos",1,IF(M1456=AF!$D$27,1,0))</f>
        <v>1</v>
      </c>
      <c r="AT1456" s="53">
        <f>IF(AND(E1456=AF!$D$6,OR(LT!M1456=AF!$D$27,AF!$D$27="Todos"),OR(AP1456=AF!$E$8,AQ1456=AF!$E$8)),AR1456+AS1456,0)</f>
        <v>0</v>
      </c>
      <c r="AU1456" s="18" t="str">
        <f t="shared" si="494"/>
        <v/>
      </c>
      <c r="AV1456" s="54" t="str">
        <f t="shared" si="495"/>
        <v/>
      </c>
      <c r="AW1456" s="54" t="str">
        <f t="shared" si="496"/>
        <v/>
      </c>
      <c r="AX1456" s="18" t="str">
        <f t="shared" si="497"/>
        <v/>
      </c>
      <c r="AY1456" s="18" t="str">
        <f t="shared" si="498"/>
        <v/>
      </c>
      <c r="BA1456" s="18">
        <f>IF($E1456=AF!$D$6,IF($M1456="Concluída no prazo",2,IF($M1456="Concluída com atraso",1,0)),0)</f>
        <v>0</v>
      </c>
      <c r="BB1456" s="18">
        <f>IF($E1456=AF!$D$6,IF($M1456="Atrasada",2,IF($M1456="Concluída com atraso",1,0)),0)</f>
        <v>0</v>
      </c>
      <c r="BC1456" s="18">
        <v>1.4500000000000001E-2</v>
      </c>
      <c r="BD1456" s="18">
        <f t="shared" si="505"/>
        <v>1.4500000000000001E-2</v>
      </c>
      <c r="BE1456" s="18">
        <f t="shared" si="505"/>
        <v>1.4500000000000001E-2</v>
      </c>
      <c r="BF1456" s="18" t="str">
        <f t="shared" si="499"/>
        <v/>
      </c>
      <c r="BN1456" s="18" t="str">
        <f t="shared" si="500"/>
        <v>s</v>
      </c>
    </row>
    <row r="1457" spans="3:66" ht="50.1" customHeight="1" thickTop="1" thickBot="1" x14ac:dyDescent="0.3">
      <c r="C1457" s="46"/>
      <c r="D1457" s="46"/>
      <c r="E1457" s="46"/>
      <c r="F1457" s="122"/>
      <c r="G1457" s="122"/>
      <c r="H1457" s="78" t="str">
        <f t="shared" si="501"/>
        <v/>
      </c>
      <c r="I1457" s="78" t="str">
        <f t="shared" si="502"/>
        <v/>
      </c>
      <c r="J1457" s="16"/>
      <c r="K1457" s="46" t="str">
        <f t="shared" si="503"/>
        <v/>
      </c>
      <c r="L1457" s="16"/>
      <c r="M1457" s="16"/>
      <c r="N1457" s="46"/>
      <c r="O1457" s="47" t="str">
        <f t="shared" si="506"/>
        <v/>
      </c>
      <c r="P1457" s="47"/>
      <c r="Q1457" s="48" t="str">
        <f>IFERROR(VLOOKUP(E1457,Funcionários!$C$8:$E$207,3,FALSE),"")</f>
        <v/>
      </c>
      <c r="R1457" s="47"/>
      <c r="S1457" s="49" t="str">
        <f t="shared" si="507"/>
        <v/>
      </c>
      <c r="T1457" s="49">
        <v>1.451E-2</v>
      </c>
      <c r="U1457" s="48" t="str">
        <f>IF(Funcionários!C1458=0,"",Funcionários!C1458)</f>
        <v/>
      </c>
      <c r="V1457" s="50">
        <f>IF(U1457="",0,IF(COUNTIFS($E$7:$E$3006,U1457,$I$7:$I$3006,'RC'!$E$6)=0,0,COUNTIFS($M$7:$M$3006,"Concluída no prazo",$E$7:$E$3006,U1457,$I$7:$I$3006,'RC'!$E$6)/COUNTIFS($E$7:$E$3006,U1457,$I$7:$I$3006,'RC'!$E$6)))</f>
        <v>0</v>
      </c>
      <c r="W1457" s="49">
        <f>SUMIFS($J$7:$J$3006,$E$7:$E$3006,U1457,$I$7:$I$3006,'RC'!$E$6)+SUMIFS($L$7:$L$3006,$E$7:$E$3006,U1457,$I$7:$I$3006,'RC'!$E$6)</f>
        <v>0</v>
      </c>
      <c r="X1457" s="48">
        <f>COUNTIFS($E$7:$E$3006,U1457,$I$7:$I$3006,'RC'!$E$6)</f>
        <v>0</v>
      </c>
      <c r="Y1457" s="48"/>
      <c r="Z1457" s="51" t="str">
        <f>IF(AQ1457='RC'!$E$6,AC1457*1000+AD1457,"")</f>
        <v/>
      </c>
      <c r="AA1457" s="51" t="str">
        <f>IF(AB1457="","",IF(AQ1457='RC'!$E$6,AC1457*1000-AD1457,""))</f>
        <v/>
      </c>
      <c r="AB1457" s="48" t="str">
        <f>IFERROR(VLOOKUP(E1457,Funcionários!$C$8:$E$207,3,FALSE),"")</f>
        <v/>
      </c>
      <c r="AC1457" s="50" t="str">
        <f>IF(AB1457="","",IF(COUNTIFS($AB$7:$AB$3006,AB1457,$AQ$7:$AQ$3006,'RC'!$E$6)=0,"",COUNTIFS($M$7:$M$3006,"Concluída no prazo",$AB$7:$AB$3006,AB1457,$AQ$7:$AQ$3006,'RC'!$E$6)/COUNTIFS($AB$7:$AB$3006,AB1457,$AQ$7:$AQ$3006,'RC'!$E$6)))</f>
        <v/>
      </c>
      <c r="AD1457" s="48">
        <f>SUMIF($AQ$7:$AQ$3006,'RC'!$E$6,$J$7:$J$3006)+SUMIF($AQ$7:$AQ$3006,'RC'!$E$6,$L$7:$L$3006)</f>
        <v>21</v>
      </c>
      <c r="AF1457" s="48">
        <v>3.5499999999995598E-2</v>
      </c>
      <c r="AG1457" s="48">
        <f>IF(OR(AQ1457="",AQ1457&lt;&gt;'RC'!$E$6,AB1457&lt;&gt;'RC'!$D$21),0,1)</f>
        <v>0</v>
      </c>
      <c r="AH1457" s="48">
        <f t="shared" si="504"/>
        <v>3.5499999999995598E-2</v>
      </c>
      <c r="AI1457" s="48" t="str">
        <f t="shared" si="486"/>
        <v/>
      </c>
      <c r="AJ1457" s="48" t="str">
        <f t="shared" si="487"/>
        <v/>
      </c>
      <c r="AK1457" s="52" t="str">
        <f t="shared" si="488"/>
        <v/>
      </c>
      <c r="AL1457" s="52" t="str">
        <f t="shared" si="489"/>
        <v/>
      </c>
      <c r="AM1457" s="48" t="str">
        <f t="shared" si="490"/>
        <v/>
      </c>
      <c r="AN1457" s="48" t="str">
        <f t="shared" si="491"/>
        <v/>
      </c>
      <c r="AP1457" s="18" t="str">
        <f t="shared" si="492"/>
        <v/>
      </c>
      <c r="AQ1457" s="18" t="str">
        <f t="shared" si="493"/>
        <v/>
      </c>
      <c r="AR1457" s="18">
        <v>3.5499999999999997E-2</v>
      </c>
      <c r="AS1457" s="18">
        <f>IF(AF!$D$27="Todos",1,IF(M1457=AF!$D$27,1,0))</f>
        <v>1</v>
      </c>
      <c r="AT1457" s="53">
        <f>IF(AND(E1457=AF!$D$6,OR(LT!M1457=AF!$D$27,AF!$D$27="Todos"),OR(AP1457=AF!$E$8,AQ1457=AF!$E$8)),AR1457+AS1457,0)</f>
        <v>0</v>
      </c>
      <c r="AU1457" s="18" t="str">
        <f t="shared" si="494"/>
        <v/>
      </c>
      <c r="AV1457" s="54" t="str">
        <f t="shared" si="495"/>
        <v/>
      </c>
      <c r="AW1457" s="54" t="str">
        <f t="shared" si="496"/>
        <v/>
      </c>
      <c r="AX1457" s="18" t="str">
        <f t="shared" si="497"/>
        <v/>
      </c>
      <c r="AY1457" s="18" t="str">
        <f t="shared" si="498"/>
        <v/>
      </c>
      <c r="BA1457" s="18">
        <f>IF($E1457=AF!$D$6,IF($M1457="Concluída no prazo",2,IF($M1457="Concluída com atraso",1,0)),0)</f>
        <v>0</v>
      </c>
      <c r="BB1457" s="18">
        <f>IF($E1457=AF!$D$6,IF($M1457="Atrasada",2,IF($M1457="Concluída com atraso",1,0)),0)</f>
        <v>0</v>
      </c>
      <c r="BC1457" s="18">
        <v>1.451E-2</v>
      </c>
      <c r="BD1457" s="18">
        <f t="shared" si="505"/>
        <v>1.451E-2</v>
      </c>
      <c r="BE1457" s="18">
        <f t="shared" si="505"/>
        <v>1.451E-2</v>
      </c>
      <c r="BF1457" s="18" t="str">
        <f t="shared" si="499"/>
        <v/>
      </c>
      <c r="BN1457" s="18" t="str">
        <f t="shared" si="500"/>
        <v>s</v>
      </c>
    </row>
    <row r="1458" spans="3:66" ht="50.1" customHeight="1" thickTop="1" thickBot="1" x14ac:dyDescent="0.3">
      <c r="C1458" s="46"/>
      <c r="D1458" s="46"/>
      <c r="E1458" s="46"/>
      <c r="F1458" s="122"/>
      <c r="G1458" s="122"/>
      <c r="H1458" s="78" t="str">
        <f t="shared" si="501"/>
        <v/>
      </c>
      <c r="I1458" s="78" t="str">
        <f t="shared" si="502"/>
        <v/>
      </c>
      <c r="J1458" s="16"/>
      <c r="K1458" s="46" t="str">
        <f t="shared" si="503"/>
        <v/>
      </c>
      <c r="L1458" s="16"/>
      <c r="M1458" s="16"/>
      <c r="N1458" s="46"/>
      <c r="O1458" s="47" t="str">
        <f t="shared" si="506"/>
        <v/>
      </c>
      <c r="P1458" s="47"/>
      <c r="Q1458" s="48" t="str">
        <f>IFERROR(VLOOKUP(E1458,Funcionários!$C$8:$E$207,3,FALSE),"")</f>
        <v/>
      </c>
      <c r="R1458" s="47"/>
      <c r="S1458" s="49" t="str">
        <f t="shared" si="507"/>
        <v/>
      </c>
      <c r="T1458" s="49">
        <v>1.452E-2</v>
      </c>
      <c r="U1458" s="48" t="str">
        <f>IF(Funcionários!C1459=0,"",Funcionários!C1459)</f>
        <v/>
      </c>
      <c r="V1458" s="50">
        <f>IF(U1458="",0,IF(COUNTIFS($E$7:$E$3006,U1458,$I$7:$I$3006,'RC'!$E$6)=0,0,COUNTIFS($M$7:$M$3006,"Concluída no prazo",$E$7:$E$3006,U1458,$I$7:$I$3006,'RC'!$E$6)/COUNTIFS($E$7:$E$3006,U1458,$I$7:$I$3006,'RC'!$E$6)))</f>
        <v>0</v>
      </c>
      <c r="W1458" s="49">
        <f>SUMIFS($J$7:$J$3006,$E$7:$E$3006,U1458,$I$7:$I$3006,'RC'!$E$6)+SUMIFS($L$7:$L$3006,$E$7:$E$3006,U1458,$I$7:$I$3006,'RC'!$E$6)</f>
        <v>0</v>
      </c>
      <c r="X1458" s="48">
        <f>COUNTIFS($E$7:$E$3006,U1458,$I$7:$I$3006,'RC'!$E$6)</f>
        <v>0</v>
      </c>
      <c r="Y1458" s="48"/>
      <c r="Z1458" s="51" t="str">
        <f>IF(AQ1458='RC'!$E$6,AC1458*1000+AD1458,"")</f>
        <v/>
      </c>
      <c r="AA1458" s="51" t="str">
        <f>IF(AB1458="","",IF(AQ1458='RC'!$E$6,AC1458*1000-AD1458,""))</f>
        <v/>
      </c>
      <c r="AB1458" s="48" t="str">
        <f>IFERROR(VLOOKUP(E1458,Funcionários!$C$8:$E$207,3,FALSE),"")</f>
        <v/>
      </c>
      <c r="AC1458" s="50" t="str">
        <f>IF(AB1458="","",IF(COUNTIFS($AB$7:$AB$3006,AB1458,$AQ$7:$AQ$3006,'RC'!$E$6)=0,"",COUNTIFS($M$7:$M$3006,"Concluída no prazo",$AB$7:$AB$3006,AB1458,$AQ$7:$AQ$3006,'RC'!$E$6)/COUNTIFS($AB$7:$AB$3006,AB1458,$AQ$7:$AQ$3006,'RC'!$E$6)))</f>
        <v/>
      </c>
      <c r="AD1458" s="48">
        <f>SUMIF($AQ$7:$AQ$3006,'RC'!$E$6,$J$7:$J$3006)+SUMIF($AQ$7:$AQ$3006,'RC'!$E$6,$L$7:$L$3006)</f>
        <v>21</v>
      </c>
      <c r="AF1458" s="48">
        <v>3.5489999999995601E-2</v>
      </c>
      <c r="AG1458" s="48">
        <f>IF(OR(AQ1458="",AQ1458&lt;&gt;'RC'!$E$6,AB1458&lt;&gt;'RC'!$D$21),0,1)</f>
        <v>0</v>
      </c>
      <c r="AH1458" s="48">
        <f t="shared" si="504"/>
        <v>3.5489999999995601E-2</v>
      </c>
      <c r="AI1458" s="48" t="str">
        <f t="shared" si="486"/>
        <v/>
      </c>
      <c r="AJ1458" s="48" t="str">
        <f t="shared" si="487"/>
        <v/>
      </c>
      <c r="AK1458" s="52" t="str">
        <f t="shared" si="488"/>
        <v/>
      </c>
      <c r="AL1458" s="52" t="str">
        <f t="shared" si="489"/>
        <v/>
      </c>
      <c r="AM1458" s="48" t="str">
        <f t="shared" si="490"/>
        <v/>
      </c>
      <c r="AN1458" s="48" t="str">
        <f t="shared" si="491"/>
        <v/>
      </c>
      <c r="AP1458" s="18" t="str">
        <f t="shared" si="492"/>
        <v/>
      </c>
      <c r="AQ1458" s="18" t="str">
        <f t="shared" si="493"/>
        <v/>
      </c>
      <c r="AR1458" s="18">
        <v>3.5490000000000001E-2</v>
      </c>
      <c r="AS1458" s="18">
        <f>IF(AF!$D$27="Todos",1,IF(M1458=AF!$D$27,1,0))</f>
        <v>1</v>
      </c>
      <c r="AT1458" s="53">
        <f>IF(AND(E1458=AF!$D$6,OR(LT!M1458=AF!$D$27,AF!$D$27="Todos"),OR(AP1458=AF!$E$8,AQ1458=AF!$E$8)),AR1458+AS1458,0)</f>
        <v>0</v>
      </c>
      <c r="AU1458" s="18" t="str">
        <f t="shared" si="494"/>
        <v/>
      </c>
      <c r="AV1458" s="54" t="str">
        <f t="shared" si="495"/>
        <v/>
      </c>
      <c r="AW1458" s="54" t="str">
        <f t="shared" si="496"/>
        <v/>
      </c>
      <c r="AX1458" s="18" t="str">
        <f t="shared" si="497"/>
        <v/>
      </c>
      <c r="AY1458" s="18" t="str">
        <f t="shared" si="498"/>
        <v/>
      </c>
      <c r="BA1458" s="18">
        <f>IF($E1458=AF!$D$6,IF($M1458="Concluída no prazo",2,IF($M1458="Concluída com atraso",1,0)),0)</f>
        <v>0</v>
      </c>
      <c r="BB1458" s="18">
        <f>IF($E1458=AF!$D$6,IF($M1458="Atrasada",2,IF($M1458="Concluída com atraso",1,0)),0)</f>
        <v>0</v>
      </c>
      <c r="BC1458" s="18">
        <v>1.452E-2</v>
      </c>
      <c r="BD1458" s="18">
        <f t="shared" si="505"/>
        <v>1.452E-2</v>
      </c>
      <c r="BE1458" s="18">
        <f t="shared" si="505"/>
        <v>1.452E-2</v>
      </c>
      <c r="BF1458" s="18" t="str">
        <f t="shared" si="499"/>
        <v/>
      </c>
      <c r="BN1458" s="18" t="str">
        <f t="shared" si="500"/>
        <v>s</v>
      </c>
    </row>
    <row r="1459" spans="3:66" ht="50.1" customHeight="1" thickTop="1" thickBot="1" x14ac:dyDescent="0.3">
      <c r="C1459" s="46"/>
      <c r="D1459" s="46"/>
      <c r="E1459" s="46"/>
      <c r="F1459" s="122"/>
      <c r="G1459" s="122"/>
      <c r="H1459" s="78" t="str">
        <f t="shared" si="501"/>
        <v/>
      </c>
      <c r="I1459" s="78" t="str">
        <f t="shared" si="502"/>
        <v/>
      </c>
      <c r="J1459" s="16"/>
      <c r="K1459" s="46" t="str">
        <f t="shared" si="503"/>
        <v/>
      </c>
      <c r="L1459" s="16"/>
      <c r="M1459" s="16"/>
      <c r="N1459" s="46"/>
      <c r="O1459" s="47" t="str">
        <f t="shared" si="506"/>
        <v/>
      </c>
      <c r="P1459" s="47"/>
      <c r="Q1459" s="48" t="str">
        <f>IFERROR(VLOOKUP(E1459,Funcionários!$C$8:$E$207,3,FALSE),"")</f>
        <v/>
      </c>
      <c r="R1459" s="47"/>
      <c r="S1459" s="49" t="str">
        <f t="shared" si="507"/>
        <v/>
      </c>
      <c r="T1459" s="49">
        <v>1.453E-2</v>
      </c>
      <c r="U1459" s="48" t="str">
        <f>IF(Funcionários!C1460=0,"",Funcionários!C1460)</f>
        <v/>
      </c>
      <c r="V1459" s="50">
        <f>IF(U1459="",0,IF(COUNTIFS($E$7:$E$3006,U1459,$I$7:$I$3006,'RC'!$E$6)=0,0,COUNTIFS($M$7:$M$3006,"Concluída no prazo",$E$7:$E$3006,U1459,$I$7:$I$3006,'RC'!$E$6)/COUNTIFS($E$7:$E$3006,U1459,$I$7:$I$3006,'RC'!$E$6)))</f>
        <v>0</v>
      </c>
      <c r="W1459" s="49">
        <f>SUMIFS($J$7:$J$3006,$E$7:$E$3006,U1459,$I$7:$I$3006,'RC'!$E$6)+SUMIFS($L$7:$L$3006,$E$7:$E$3006,U1459,$I$7:$I$3006,'RC'!$E$6)</f>
        <v>0</v>
      </c>
      <c r="X1459" s="48">
        <f>COUNTIFS($E$7:$E$3006,U1459,$I$7:$I$3006,'RC'!$E$6)</f>
        <v>0</v>
      </c>
      <c r="Y1459" s="48"/>
      <c r="Z1459" s="51" t="str">
        <f>IF(AQ1459='RC'!$E$6,AC1459*1000+AD1459,"")</f>
        <v/>
      </c>
      <c r="AA1459" s="51" t="str">
        <f>IF(AB1459="","",IF(AQ1459='RC'!$E$6,AC1459*1000-AD1459,""))</f>
        <v/>
      </c>
      <c r="AB1459" s="48" t="str">
        <f>IFERROR(VLOOKUP(E1459,Funcionários!$C$8:$E$207,3,FALSE),"")</f>
        <v/>
      </c>
      <c r="AC1459" s="50" t="str">
        <f>IF(AB1459="","",IF(COUNTIFS($AB$7:$AB$3006,AB1459,$AQ$7:$AQ$3006,'RC'!$E$6)=0,"",COUNTIFS($M$7:$M$3006,"Concluída no prazo",$AB$7:$AB$3006,AB1459,$AQ$7:$AQ$3006,'RC'!$E$6)/COUNTIFS($AB$7:$AB$3006,AB1459,$AQ$7:$AQ$3006,'RC'!$E$6)))</f>
        <v/>
      </c>
      <c r="AD1459" s="48">
        <f>SUMIF($AQ$7:$AQ$3006,'RC'!$E$6,$J$7:$J$3006)+SUMIF($AQ$7:$AQ$3006,'RC'!$E$6,$L$7:$L$3006)</f>
        <v>21</v>
      </c>
      <c r="AF1459" s="48">
        <v>3.5479999999995598E-2</v>
      </c>
      <c r="AG1459" s="48">
        <f>IF(OR(AQ1459="",AQ1459&lt;&gt;'RC'!$E$6,AB1459&lt;&gt;'RC'!$D$21),0,1)</f>
        <v>0</v>
      </c>
      <c r="AH1459" s="48">
        <f t="shared" si="504"/>
        <v>3.5479999999995598E-2</v>
      </c>
      <c r="AI1459" s="48" t="str">
        <f t="shared" si="486"/>
        <v/>
      </c>
      <c r="AJ1459" s="48" t="str">
        <f t="shared" si="487"/>
        <v/>
      </c>
      <c r="AK1459" s="52" t="str">
        <f t="shared" si="488"/>
        <v/>
      </c>
      <c r="AL1459" s="52" t="str">
        <f t="shared" si="489"/>
        <v/>
      </c>
      <c r="AM1459" s="48" t="str">
        <f t="shared" si="490"/>
        <v/>
      </c>
      <c r="AN1459" s="48" t="str">
        <f t="shared" si="491"/>
        <v/>
      </c>
      <c r="AP1459" s="18" t="str">
        <f t="shared" si="492"/>
        <v/>
      </c>
      <c r="AQ1459" s="18" t="str">
        <f t="shared" si="493"/>
        <v/>
      </c>
      <c r="AR1459" s="18">
        <v>3.5479999999999998E-2</v>
      </c>
      <c r="AS1459" s="18">
        <f>IF(AF!$D$27="Todos",1,IF(M1459=AF!$D$27,1,0))</f>
        <v>1</v>
      </c>
      <c r="AT1459" s="53">
        <f>IF(AND(E1459=AF!$D$6,OR(LT!M1459=AF!$D$27,AF!$D$27="Todos"),OR(AP1459=AF!$E$8,AQ1459=AF!$E$8)),AR1459+AS1459,0)</f>
        <v>0</v>
      </c>
      <c r="AU1459" s="18" t="str">
        <f t="shared" si="494"/>
        <v/>
      </c>
      <c r="AV1459" s="54" t="str">
        <f t="shared" si="495"/>
        <v/>
      </c>
      <c r="AW1459" s="54" t="str">
        <f t="shared" si="496"/>
        <v/>
      </c>
      <c r="AX1459" s="18" t="str">
        <f t="shared" si="497"/>
        <v/>
      </c>
      <c r="AY1459" s="18" t="str">
        <f t="shared" si="498"/>
        <v/>
      </c>
      <c r="BA1459" s="18">
        <f>IF($E1459=AF!$D$6,IF($M1459="Concluída no prazo",2,IF($M1459="Concluída com atraso",1,0)),0)</f>
        <v>0</v>
      </c>
      <c r="BB1459" s="18">
        <f>IF($E1459=AF!$D$6,IF($M1459="Atrasada",2,IF($M1459="Concluída com atraso",1,0)),0)</f>
        <v>0</v>
      </c>
      <c r="BC1459" s="18">
        <v>1.453E-2</v>
      </c>
      <c r="BD1459" s="18">
        <f t="shared" si="505"/>
        <v>1.453E-2</v>
      </c>
      <c r="BE1459" s="18">
        <f t="shared" si="505"/>
        <v>1.453E-2</v>
      </c>
      <c r="BF1459" s="18" t="str">
        <f t="shared" si="499"/>
        <v/>
      </c>
      <c r="BN1459" s="18" t="str">
        <f t="shared" si="500"/>
        <v>s</v>
      </c>
    </row>
    <row r="1460" spans="3:66" ht="50.1" customHeight="1" thickTop="1" thickBot="1" x14ac:dyDescent="0.3">
      <c r="C1460" s="46"/>
      <c r="D1460" s="46"/>
      <c r="E1460" s="46"/>
      <c r="F1460" s="122"/>
      <c r="G1460" s="122"/>
      <c r="H1460" s="78" t="str">
        <f t="shared" si="501"/>
        <v/>
      </c>
      <c r="I1460" s="78" t="str">
        <f t="shared" si="502"/>
        <v/>
      </c>
      <c r="J1460" s="16"/>
      <c r="K1460" s="46" t="str">
        <f t="shared" si="503"/>
        <v/>
      </c>
      <c r="L1460" s="16"/>
      <c r="M1460" s="16"/>
      <c r="N1460" s="46"/>
      <c r="O1460" s="47" t="str">
        <f t="shared" si="506"/>
        <v/>
      </c>
      <c r="P1460" s="47"/>
      <c r="Q1460" s="48" t="str">
        <f>IFERROR(VLOOKUP(E1460,Funcionários!$C$8:$E$207,3,FALSE),"")</f>
        <v/>
      </c>
      <c r="R1460" s="47"/>
      <c r="S1460" s="49" t="str">
        <f t="shared" si="507"/>
        <v/>
      </c>
      <c r="T1460" s="49">
        <v>1.4540000000000001E-2</v>
      </c>
      <c r="U1460" s="48" t="str">
        <f>IF(Funcionários!C1461=0,"",Funcionários!C1461)</f>
        <v/>
      </c>
      <c r="V1460" s="50">
        <f>IF(U1460="",0,IF(COUNTIFS($E$7:$E$3006,U1460,$I$7:$I$3006,'RC'!$E$6)=0,0,COUNTIFS($M$7:$M$3006,"Concluída no prazo",$E$7:$E$3006,U1460,$I$7:$I$3006,'RC'!$E$6)/COUNTIFS($E$7:$E$3006,U1460,$I$7:$I$3006,'RC'!$E$6)))</f>
        <v>0</v>
      </c>
      <c r="W1460" s="49">
        <f>SUMIFS($J$7:$J$3006,$E$7:$E$3006,U1460,$I$7:$I$3006,'RC'!$E$6)+SUMIFS($L$7:$L$3006,$E$7:$E$3006,U1460,$I$7:$I$3006,'RC'!$E$6)</f>
        <v>0</v>
      </c>
      <c r="X1460" s="48">
        <f>COUNTIFS($E$7:$E$3006,U1460,$I$7:$I$3006,'RC'!$E$6)</f>
        <v>0</v>
      </c>
      <c r="Y1460" s="48"/>
      <c r="Z1460" s="51" t="str">
        <f>IF(AQ1460='RC'!$E$6,AC1460*1000+AD1460,"")</f>
        <v/>
      </c>
      <c r="AA1460" s="51" t="str">
        <f>IF(AB1460="","",IF(AQ1460='RC'!$E$6,AC1460*1000-AD1460,""))</f>
        <v/>
      </c>
      <c r="AB1460" s="48" t="str">
        <f>IFERROR(VLOOKUP(E1460,Funcionários!$C$8:$E$207,3,FALSE),"")</f>
        <v/>
      </c>
      <c r="AC1460" s="50" t="str">
        <f>IF(AB1460="","",IF(COUNTIFS($AB$7:$AB$3006,AB1460,$AQ$7:$AQ$3006,'RC'!$E$6)=0,"",COUNTIFS($M$7:$M$3006,"Concluída no prazo",$AB$7:$AB$3006,AB1460,$AQ$7:$AQ$3006,'RC'!$E$6)/COUNTIFS($AB$7:$AB$3006,AB1460,$AQ$7:$AQ$3006,'RC'!$E$6)))</f>
        <v/>
      </c>
      <c r="AD1460" s="48">
        <f>SUMIF($AQ$7:$AQ$3006,'RC'!$E$6,$J$7:$J$3006)+SUMIF($AQ$7:$AQ$3006,'RC'!$E$6,$L$7:$L$3006)</f>
        <v>21</v>
      </c>
      <c r="AF1460" s="48">
        <v>3.5469999999995602E-2</v>
      </c>
      <c r="AG1460" s="48">
        <f>IF(OR(AQ1460="",AQ1460&lt;&gt;'RC'!$E$6,AB1460&lt;&gt;'RC'!$D$21),0,1)</f>
        <v>0</v>
      </c>
      <c r="AH1460" s="48">
        <f t="shared" si="504"/>
        <v>3.5469999999995602E-2</v>
      </c>
      <c r="AI1460" s="48" t="str">
        <f t="shared" si="486"/>
        <v/>
      </c>
      <c r="AJ1460" s="48" t="str">
        <f t="shared" si="487"/>
        <v/>
      </c>
      <c r="AK1460" s="52" t="str">
        <f t="shared" si="488"/>
        <v/>
      </c>
      <c r="AL1460" s="52" t="str">
        <f t="shared" si="489"/>
        <v/>
      </c>
      <c r="AM1460" s="48" t="str">
        <f t="shared" si="490"/>
        <v/>
      </c>
      <c r="AN1460" s="48" t="str">
        <f t="shared" si="491"/>
        <v/>
      </c>
      <c r="AP1460" s="18" t="str">
        <f t="shared" si="492"/>
        <v/>
      </c>
      <c r="AQ1460" s="18" t="str">
        <f t="shared" si="493"/>
        <v/>
      </c>
      <c r="AR1460" s="18">
        <v>3.5470000000000002E-2</v>
      </c>
      <c r="AS1460" s="18">
        <f>IF(AF!$D$27="Todos",1,IF(M1460=AF!$D$27,1,0))</f>
        <v>1</v>
      </c>
      <c r="AT1460" s="53">
        <f>IF(AND(E1460=AF!$D$6,OR(LT!M1460=AF!$D$27,AF!$D$27="Todos"),OR(AP1460=AF!$E$8,AQ1460=AF!$E$8)),AR1460+AS1460,0)</f>
        <v>0</v>
      </c>
      <c r="AU1460" s="18" t="str">
        <f t="shared" si="494"/>
        <v/>
      </c>
      <c r="AV1460" s="54" t="str">
        <f t="shared" si="495"/>
        <v/>
      </c>
      <c r="AW1460" s="54" t="str">
        <f t="shared" si="496"/>
        <v/>
      </c>
      <c r="AX1460" s="18" t="str">
        <f t="shared" si="497"/>
        <v/>
      </c>
      <c r="AY1460" s="18" t="str">
        <f t="shared" si="498"/>
        <v/>
      </c>
      <c r="BA1460" s="18">
        <f>IF($E1460=AF!$D$6,IF($M1460="Concluída no prazo",2,IF($M1460="Concluída com atraso",1,0)),0)</f>
        <v>0</v>
      </c>
      <c r="BB1460" s="18">
        <f>IF($E1460=AF!$D$6,IF($M1460="Atrasada",2,IF($M1460="Concluída com atraso",1,0)),0)</f>
        <v>0</v>
      </c>
      <c r="BC1460" s="18">
        <v>1.4540000000000001E-2</v>
      </c>
      <c r="BD1460" s="18">
        <f t="shared" si="505"/>
        <v>1.4540000000000001E-2</v>
      </c>
      <c r="BE1460" s="18">
        <f t="shared" si="505"/>
        <v>1.4540000000000001E-2</v>
      </c>
      <c r="BF1460" s="18" t="str">
        <f t="shared" si="499"/>
        <v/>
      </c>
      <c r="BN1460" s="18" t="str">
        <f t="shared" si="500"/>
        <v>s</v>
      </c>
    </row>
    <row r="1461" spans="3:66" ht="50.1" customHeight="1" thickTop="1" thickBot="1" x14ac:dyDescent="0.3">
      <c r="C1461" s="46"/>
      <c r="D1461" s="46"/>
      <c r="E1461" s="46"/>
      <c r="F1461" s="122"/>
      <c r="G1461" s="122"/>
      <c r="H1461" s="78" t="str">
        <f t="shared" si="501"/>
        <v/>
      </c>
      <c r="I1461" s="78" t="str">
        <f t="shared" si="502"/>
        <v/>
      </c>
      <c r="J1461" s="16"/>
      <c r="K1461" s="46" t="str">
        <f t="shared" si="503"/>
        <v/>
      </c>
      <c r="L1461" s="16"/>
      <c r="M1461" s="16"/>
      <c r="N1461" s="46"/>
      <c r="O1461" s="47" t="str">
        <f t="shared" si="506"/>
        <v/>
      </c>
      <c r="P1461" s="47"/>
      <c r="Q1461" s="48" t="str">
        <f>IFERROR(VLOOKUP(E1461,Funcionários!$C$8:$E$207,3,FALSE),"")</f>
        <v/>
      </c>
      <c r="R1461" s="47"/>
      <c r="S1461" s="49" t="str">
        <f t="shared" si="507"/>
        <v/>
      </c>
      <c r="T1461" s="49">
        <v>1.455E-2</v>
      </c>
      <c r="U1461" s="48" t="str">
        <f>IF(Funcionários!C1462=0,"",Funcionários!C1462)</f>
        <v/>
      </c>
      <c r="V1461" s="50">
        <f>IF(U1461="",0,IF(COUNTIFS($E$7:$E$3006,U1461,$I$7:$I$3006,'RC'!$E$6)=0,0,COUNTIFS($M$7:$M$3006,"Concluída no prazo",$E$7:$E$3006,U1461,$I$7:$I$3006,'RC'!$E$6)/COUNTIFS($E$7:$E$3006,U1461,$I$7:$I$3006,'RC'!$E$6)))</f>
        <v>0</v>
      </c>
      <c r="W1461" s="49">
        <f>SUMIFS($J$7:$J$3006,$E$7:$E$3006,U1461,$I$7:$I$3006,'RC'!$E$6)+SUMIFS($L$7:$L$3006,$E$7:$E$3006,U1461,$I$7:$I$3006,'RC'!$E$6)</f>
        <v>0</v>
      </c>
      <c r="X1461" s="48">
        <f>COUNTIFS($E$7:$E$3006,U1461,$I$7:$I$3006,'RC'!$E$6)</f>
        <v>0</v>
      </c>
      <c r="Y1461" s="48"/>
      <c r="Z1461" s="51" t="str">
        <f>IF(AQ1461='RC'!$E$6,AC1461*1000+AD1461,"")</f>
        <v/>
      </c>
      <c r="AA1461" s="51" t="str">
        <f>IF(AB1461="","",IF(AQ1461='RC'!$E$6,AC1461*1000-AD1461,""))</f>
        <v/>
      </c>
      <c r="AB1461" s="48" t="str">
        <f>IFERROR(VLOOKUP(E1461,Funcionários!$C$8:$E$207,3,FALSE),"")</f>
        <v/>
      </c>
      <c r="AC1461" s="50" t="str">
        <f>IF(AB1461="","",IF(COUNTIFS($AB$7:$AB$3006,AB1461,$AQ$7:$AQ$3006,'RC'!$E$6)=0,"",COUNTIFS($M$7:$M$3006,"Concluída no prazo",$AB$7:$AB$3006,AB1461,$AQ$7:$AQ$3006,'RC'!$E$6)/COUNTIFS($AB$7:$AB$3006,AB1461,$AQ$7:$AQ$3006,'RC'!$E$6)))</f>
        <v/>
      </c>
      <c r="AD1461" s="48">
        <f>SUMIF($AQ$7:$AQ$3006,'RC'!$E$6,$J$7:$J$3006)+SUMIF($AQ$7:$AQ$3006,'RC'!$E$6,$L$7:$L$3006)</f>
        <v>21</v>
      </c>
      <c r="AF1461" s="48">
        <v>3.5459999999995502E-2</v>
      </c>
      <c r="AG1461" s="48">
        <f>IF(OR(AQ1461="",AQ1461&lt;&gt;'RC'!$E$6,AB1461&lt;&gt;'RC'!$D$21),0,1)</f>
        <v>0</v>
      </c>
      <c r="AH1461" s="48">
        <f t="shared" si="504"/>
        <v>3.5459999999995502E-2</v>
      </c>
      <c r="AI1461" s="48" t="str">
        <f t="shared" si="486"/>
        <v/>
      </c>
      <c r="AJ1461" s="48" t="str">
        <f t="shared" si="487"/>
        <v/>
      </c>
      <c r="AK1461" s="52" t="str">
        <f t="shared" si="488"/>
        <v/>
      </c>
      <c r="AL1461" s="52" t="str">
        <f t="shared" si="489"/>
        <v/>
      </c>
      <c r="AM1461" s="48" t="str">
        <f t="shared" si="490"/>
        <v/>
      </c>
      <c r="AN1461" s="48" t="str">
        <f t="shared" si="491"/>
        <v/>
      </c>
      <c r="AP1461" s="18" t="str">
        <f t="shared" si="492"/>
        <v/>
      </c>
      <c r="AQ1461" s="18" t="str">
        <f t="shared" si="493"/>
        <v/>
      </c>
      <c r="AR1461" s="18">
        <v>3.5459999999999998E-2</v>
      </c>
      <c r="AS1461" s="18">
        <f>IF(AF!$D$27="Todos",1,IF(M1461=AF!$D$27,1,0))</f>
        <v>1</v>
      </c>
      <c r="AT1461" s="53">
        <f>IF(AND(E1461=AF!$D$6,OR(LT!M1461=AF!$D$27,AF!$D$27="Todos"),OR(AP1461=AF!$E$8,AQ1461=AF!$E$8)),AR1461+AS1461,0)</f>
        <v>0</v>
      </c>
      <c r="AU1461" s="18" t="str">
        <f t="shared" si="494"/>
        <v/>
      </c>
      <c r="AV1461" s="54" t="str">
        <f t="shared" si="495"/>
        <v/>
      </c>
      <c r="AW1461" s="54" t="str">
        <f t="shared" si="496"/>
        <v/>
      </c>
      <c r="AX1461" s="18" t="str">
        <f t="shared" si="497"/>
        <v/>
      </c>
      <c r="AY1461" s="18" t="str">
        <f t="shared" si="498"/>
        <v/>
      </c>
      <c r="BA1461" s="18">
        <f>IF($E1461=AF!$D$6,IF($M1461="Concluída no prazo",2,IF($M1461="Concluída com atraso",1,0)),0)</f>
        <v>0</v>
      </c>
      <c r="BB1461" s="18">
        <f>IF($E1461=AF!$D$6,IF($M1461="Atrasada",2,IF($M1461="Concluída com atraso",1,0)),0)</f>
        <v>0</v>
      </c>
      <c r="BC1461" s="18">
        <v>1.455E-2</v>
      </c>
      <c r="BD1461" s="18">
        <f t="shared" si="505"/>
        <v>1.455E-2</v>
      </c>
      <c r="BE1461" s="18">
        <f t="shared" si="505"/>
        <v>1.455E-2</v>
      </c>
      <c r="BF1461" s="18" t="str">
        <f t="shared" si="499"/>
        <v/>
      </c>
      <c r="BN1461" s="18" t="str">
        <f t="shared" si="500"/>
        <v>s</v>
      </c>
    </row>
    <row r="1462" spans="3:66" ht="50.1" customHeight="1" thickTop="1" thickBot="1" x14ac:dyDescent="0.3">
      <c r="C1462" s="46"/>
      <c r="D1462" s="46"/>
      <c r="E1462" s="46"/>
      <c r="F1462" s="122"/>
      <c r="G1462" s="122"/>
      <c r="H1462" s="78" t="str">
        <f t="shared" si="501"/>
        <v/>
      </c>
      <c r="I1462" s="78" t="str">
        <f t="shared" si="502"/>
        <v/>
      </c>
      <c r="J1462" s="16"/>
      <c r="K1462" s="46" t="str">
        <f t="shared" si="503"/>
        <v/>
      </c>
      <c r="L1462" s="16"/>
      <c r="M1462" s="16"/>
      <c r="N1462" s="46"/>
      <c r="O1462" s="47" t="str">
        <f t="shared" si="506"/>
        <v/>
      </c>
      <c r="P1462" s="47"/>
      <c r="Q1462" s="48" t="str">
        <f>IFERROR(VLOOKUP(E1462,Funcionários!$C$8:$E$207,3,FALSE),"")</f>
        <v/>
      </c>
      <c r="R1462" s="47"/>
      <c r="S1462" s="49" t="str">
        <f t="shared" si="507"/>
        <v/>
      </c>
      <c r="T1462" s="49">
        <v>1.456E-2</v>
      </c>
      <c r="U1462" s="48" t="str">
        <f>IF(Funcionários!C1463=0,"",Funcionários!C1463)</f>
        <v/>
      </c>
      <c r="V1462" s="50">
        <f>IF(U1462="",0,IF(COUNTIFS($E$7:$E$3006,U1462,$I$7:$I$3006,'RC'!$E$6)=0,0,COUNTIFS($M$7:$M$3006,"Concluída no prazo",$E$7:$E$3006,U1462,$I$7:$I$3006,'RC'!$E$6)/COUNTIFS($E$7:$E$3006,U1462,$I$7:$I$3006,'RC'!$E$6)))</f>
        <v>0</v>
      </c>
      <c r="W1462" s="49">
        <f>SUMIFS($J$7:$J$3006,$E$7:$E$3006,U1462,$I$7:$I$3006,'RC'!$E$6)+SUMIFS($L$7:$L$3006,$E$7:$E$3006,U1462,$I$7:$I$3006,'RC'!$E$6)</f>
        <v>0</v>
      </c>
      <c r="X1462" s="48">
        <f>COUNTIFS($E$7:$E$3006,U1462,$I$7:$I$3006,'RC'!$E$6)</f>
        <v>0</v>
      </c>
      <c r="Y1462" s="48"/>
      <c r="Z1462" s="51" t="str">
        <f>IF(AQ1462='RC'!$E$6,AC1462*1000+AD1462,"")</f>
        <v/>
      </c>
      <c r="AA1462" s="51" t="str">
        <f>IF(AB1462="","",IF(AQ1462='RC'!$E$6,AC1462*1000-AD1462,""))</f>
        <v/>
      </c>
      <c r="AB1462" s="48" t="str">
        <f>IFERROR(VLOOKUP(E1462,Funcionários!$C$8:$E$207,3,FALSE),"")</f>
        <v/>
      </c>
      <c r="AC1462" s="50" t="str">
        <f>IF(AB1462="","",IF(COUNTIFS($AB$7:$AB$3006,AB1462,$AQ$7:$AQ$3006,'RC'!$E$6)=0,"",COUNTIFS($M$7:$M$3006,"Concluída no prazo",$AB$7:$AB$3006,AB1462,$AQ$7:$AQ$3006,'RC'!$E$6)/COUNTIFS($AB$7:$AB$3006,AB1462,$AQ$7:$AQ$3006,'RC'!$E$6)))</f>
        <v/>
      </c>
      <c r="AD1462" s="48">
        <f>SUMIF($AQ$7:$AQ$3006,'RC'!$E$6,$J$7:$J$3006)+SUMIF($AQ$7:$AQ$3006,'RC'!$E$6,$L$7:$L$3006)</f>
        <v>21</v>
      </c>
      <c r="AF1462" s="48">
        <v>3.5449999999995499E-2</v>
      </c>
      <c r="AG1462" s="48">
        <f>IF(OR(AQ1462="",AQ1462&lt;&gt;'RC'!$E$6,AB1462&lt;&gt;'RC'!$D$21),0,1)</f>
        <v>0</v>
      </c>
      <c r="AH1462" s="48">
        <f t="shared" si="504"/>
        <v>3.5449999999995499E-2</v>
      </c>
      <c r="AI1462" s="48" t="str">
        <f t="shared" si="486"/>
        <v/>
      </c>
      <c r="AJ1462" s="48" t="str">
        <f t="shared" si="487"/>
        <v/>
      </c>
      <c r="AK1462" s="52" t="str">
        <f t="shared" si="488"/>
        <v/>
      </c>
      <c r="AL1462" s="52" t="str">
        <f t="shared" si="489"/>
        <v/>
      </c>
      <c r="AM1462" s="48" t="str">
        <f t="shared" si="490"/>
        <v/>
      </c>
      <c r="AN1462" s="48" t="str">
        <f t="shared" si="491"/>
        <v/>
      </c>
      <c r="AP1462" s="18" t="str">
        <f t="shared" si="492"/>
        <v/>
      </c>
      <c r="AQ1462" s="18" t="str">
        <f t="shared" si="493"/>
        <v/>
      </c>
      <c r="AR1462" s="18">
        <v>3.5450000000000002E-2</v>
      </c>
      <c r="AS1462" s="18">
        <f>IF(AF!$D$27="Todos",1,IF(M1462=AF!$D$27,1,0))</f>
        <v>1</v>
      </c>
      <c r="AT1462" s="53">
        <f>IF(AND(E1462=AF!$D$6,OR(LT!M1462=AF!$D$27,AF!$D$27="Todos"),OR(AP1462=AF!$E$8,AQ1462=AF!$E$8)),AR1462+AS1462,0)</f>
        <v>0</v>
      </c>
      <c r="AU1462" s="18" t="str">
        <f t="shared" si="494"/>
        <v/>
      </c>
      <c r="AV1462" s="54" t="str">
        <f t="shared" si="495"/>
        <v/>
      </c>
      <c r="AW1462" s="54" t="str">
        <f t="shared" si="496"/>
        <v/>
      </c>
      <c r="AX1462" s="18" t="str">
        <f t="shared" si="497"/>
        <v/>
      </c>
      <c r="AY1462" s="18" t="str">
        <f t="shared" si="498"/>
        <v/>
      </c>
      <c r="BA1462" s="18">
        <f>IF($E1462=AF!$D$6,IF($M1462="Concluída no prazo",2,IF($M1462="Concluída com atraso",1,0)),0)</f>
        <v>0</v>
      </c>
      <c r="BB1462" s="18">
        <f>IF($E1462=AF!$D$6,IF($M1462="Atrasada",2,IF($M1462="Concluída com atraso",1,0)),0)</f>
        <v>0</v>
      </c>
      <c r="BC1462" s="18">
        <v>1.456E-2</v>
      </c>
      <c r="BD1462" s="18">
        <f t="shared" si="505"/>
        <v>1.456E-2</v>
      </c>
      <c r="BE1462" s="18">
        <f t="shared" si="505"/>
        <v>1.456E-2</v>
      </c>
      <c r="BF1462" s="18" t="str">
        <f t="shared" si="499"/>
        <v/>
      </c>
      <c r="BN1462" s="18" t="str">
        <f t="shared" si="500"/>
        <v>s</v>
      </c>
    </row>
    <row r="1463" spans="3:66" ht="50.1" customHeight="1" thickTop="1" thickBot="1" x14ac:dyDescent="0.3">
      <c r="C1463" s="46"/>
      <c r="D1463" s="46"/>
      <c r="E1463" s="46"/>
      <c r="F1463" s="122"/>
      <c r="G1463" s="122"/>
      <c r="H1463" s="78" t="str">
        <f t="shared" si="501"/>
        <v/>
      </c>
      <c r="I1463" s="78" t="str">
        <f t="shared" si="502"/>
        <v/>
      </c>
      <c r="J1463" s="16"/>
      <c r="K1463" s="46" t="str">
        <f t="shared" si="503"/>
        <v/>
      </c>
      <c r="L1463" s="16"/>
      <c r="M1463" s="16"/>
      <c r="N1463" s="46"/>
      <c r="O1463" s="47" t="str">
        <f t="shared" si="506"/>
        <v/>
      </c>
      <c r="P1463" s="47"/>
      <c r="Q1463" s="48" t="str">
        <f>IFERROR(VLOOKUP(E1463,Funcionários!$C$8:$E$207,3,FALSE),"")</f>
        <v/>
      </c>
      <c r="R1463" s="47"/>
      <c r="S1463" s="49" t="str">
        <f t="shared" si="507"/>
        <v/>
      </c>
      <c r="T1463" s="49">
        <v>1.457E-2</v>
      </c>
      <c r="U1463" s="48" t="str">
        <f>IF(Funcionários!C1464=0,"",Funcionários!C1464)</f>
        <v/>
      </c>
      <c r="V1463" s="50">
        <f>IF(U1463="",0,IF(COUNTIFS($E$7:$E$3006,U1463,$I$7:$I$3006,'RC'!$E$6)=0,0,COUNTIFS($M$7:$M$3006,"Concluída no prazo",$E$7:$E$3006,U1463,$I$7:$I$3006,'RC'!$E$6)/COUNTIFS($E$7:$E$3006,U1463,$I$7:$I$3006,'RC'!$E$6)))</f>
        <v>0</v>
      </c>
      <c r="W1463" s="49">
        <f>SUMIFS($J$7:$J$3006,$E$7:$E$3006,U1463,$I$7:$I$3006,'RC'!$E$6)+SUMIFS($L$7:$L$3006,$E$7:$E$3006,U1463,$I$7:$I$3006,'RC'!$E$6)</f>
        <v>0</v>
      </c>
      <c r="X1463" s="48">
        <f>COUNTIFS($E$7:$E$3006,U1463,$I$7:$I$3006,'RC'!$E$6)</f>
        <v>0</v>
      </c>
      <c r="Y1463" s="48"/>
      <c r="Z1463" s="51" t="str">
        <f>IF(AQ1463='RC'!$E$6,AC1463*1000+AD1463,"")</f>
        <v/>
      </c>
      <c r="AA1463" s="51" t="str">
        <f>IF(AB1463="","",IF(AQ1463='RC'!$E$6,AC1463*1000-AD1463,""))</f>
        <v/>
      </c>
      <c r="AB1463" s="48" t="str">
        <f>IFERROR(VLOOKUP(E1463,Funcionários!$C$8:$E$207,3,FALSE),"")</f>
        <v/>
      </c>
      <c r="AC1463" s="50" t="str">
        <f>IF(AB1463="","",IF(COUNTIFS($AB$7:$AB$3006,AB1463,$AQ$7:$AQ$3006,'RC'!$E$6)=0,"",COUNTIFS($M$7:$M$3006,"Concluída no prazo",$AB$7:$AB$3006,AB1463,$AQ$7:$AQ$3006,'RC'!$E$6)/COUNTIFS($AB$7:$AB$3006,AB1463,$AQ$7:$AQ$3006,'RC'!$E$6)))</f>
        <v/>
      </c>
      <c r="AD1463" s="48">
        <f>SUMIF($AQ$7:$AQ$3006,'RC'!$E$6,$J$7:$J$3006)+SUMIF($AQ$7:$AQ$3006,'RC'!$E$6,$L$7:$L$3006)</f>
        <v>21</v>
      </c>
      <c r="AF1463" s="48">
        <v>3.5439999999995503E-2</v>
      </c>
      <c r="AG1463" s="48">
        <f>IF(OR(AQ1463="",AQ1463&lt;&gt;'RC'!$E$6,AB1463&lt;&gt;'RC'!$D$21),0,1)</f>
        <v>0</v>
      </c>
      <c r="AH1463" s="48">
        <f t="shared" si="504"/>
        <v>3.5439999999995503E-2</v>
      </c>
      <c r="AI1463" s="48" t="str">
        <f t="shared" si="486"/>
        <v/>
      </c>
      <c r="AJ1463" s="48" t="str">
        <f t="shared" si="487"/>
        <v/>
      </c>
      <c r="AK1463" s="52" t="str">
        <f t="shared" si="488"/>
        <v/>
      </c>
      <c r="AL1463" s="52" t="str">
        <f t="shared" si="489"/>
        <v/>
      </c>
      <c r="AM1463" s="48" t="str">
        <f t="shared" si="490"/>
        <v/>
      </c>
      <c r="AN1463" s="48" t="str">
        <f t="shared" si="491"/>
        <v/>
      </c>
      <c r="AP1463" s="18" t="str">
        <f t="shared" si="492"/>
        <v/>
      </c>
      <c r="AQ1463" s="18" t="str">
        <f t="shared" si="493"/>
        <v/>
      </c>
      <c r="AR1463" s="18">
        <v>3.5439999999999999E-2</v>
      </c>
      <c r="AS1463" s="18">
        <f>IF(AF!$D$27="Todos",1,IF(M1463=AF!$D$27,1,0))</f>
        <v>1</v>
      </c>
      <c r="AT1463" s="53">
        <f>IF(AND(E1463=AF!$D$6,OR(LT!M1463=AF!$D$27,AF!$D$27="Todos"),OR(AP1463=AF!$E$8,AQ1463=AF!$E$8)),AR1463+AS1463,0)</f>
        <v>0</v>
      </c>
      <c r="AU1463" s="18" t="str">
        <f t="shared" si="494"/>
        <v/>
      </c>
      <c r="AV1463" s="54" t="str">
        <f t="shared" si="495"/>
        <v/>
      </c>
      <c r="AW1463" s="54" t="str">
        <f t="shared" si="496"/>
        <v/>
      </c>
      <c r="AX1463" s="18" t="str">
        <f t="shared" si="497"/>
        <v/>
      </c>
      <c r="AY1463" s="18" t="str">
        <f t="shared" si="498"/>
        <v/>
      </c>
      <c r="BA1463" s="18">
        <f>IF($E1463=AF!$D$6,IF($M1463="Concluída no prazo",2,IF($M1463="Concluída com atraso",1,0)),0)</f>
        <v>0</v>
      </c>
      <c r="BB1463" s="18">
        <f>IF($E1463=AF!$D$6,IF($M1463="Atrasada",2,IF($M1463="Concluída com atraso",1,0)),0)</f>
        <v>0</v>
      </c>
      <c r="BC1463" s="18">
        <v>1.457E-2</v>
      </c>
      <c r="BD1463" s="18">
        <f t="shared" si="505"/>
        <v>1.457E-2</v>
      </c>
      <c r="BE1463" s="18">
        <f t="shared" si="505"/>
        <v>1.457E-2</v>
      </c>
      <c r="BF1463" s="18" t="str">
        <f t="shared" si="499"/>
        <v/>
      </c>
      <c r="BN1463" s="18" t="str">
        <f t="shared" si="500"/>
        <v>s</v>
      </c>
    </row>
    <row r="1464" spans="3:66" ht="50.1" customHeight="1" thickTop="1" thickBot="1" x14ac:dyDescent="0.3">
      <c r="C1464" s="46"/>
      <c r="D1464" s="46"/>
      <c r="E1464" s="46"/>
      <c r="F1464" s="122"/>
      <c r="G1464" s="122"/>
      <c r="H1464" s="78" t="str">
        <f t="shared" si="501"/>
        <v/>
      </c>
      <c r="I1464" s="78" t="str">
        <f t="shared" si="502"/>
        <v/>
      </c>
      <c r="J1464" s="16"/>
      <c r="K1464" s="46" t="str">
        <f t="shared" si="503"/>
        <v/>
      </c>
      <c r="L1464" s="16"/>
      <c r="M1464" s="16"/>
      <c r="N1464" s="46"/>
      <c r="O1464" s="47" t="str">
        <f t="shared" si="506"/>
        <v/>
      </c>
      <c r="P1464" s="47"/>
      <c r="Q1464" s="48" t="str">
        <f>IFERROR(VLOOKUP(E1464,Funcionários!$C$8:$E$207,3,FALSE),"")</f>
        <v/>
      </c>
      <c r="R1464" s="47"/>
      <c r="S1464" s="49" t="str">
        <f t="shared" si="507"/>
        <v/>
      </c>
      <c r="T1464" s="49">
        <v>1.4579999999999999E-2</v>
      </c>
      <c r="U1464" s="48" t="str">
        <f>IF(Funcionários!C1465=0,"",Funcionários!C1465)</f>
        <v/>
      </c>
      <c r="V1464" s="50">
        <f>IF(U1464="",0,IF(COUNTIFS($E$7:$E$3006,U1464,$I$7:$I$3006,'RC'!$E$6)=0,0,COUNTIFS($M$7:$M$3006,"Concluída no prazo",$E$7:$E$3006,U1464,$I$7:$I$3006,'RC'!$E$6)/COUNTIFS($E$7:$E$3006,U1464,$I$7:$I$3006,'RC'!$E$6)))</f>
        <v>0</v>
      </c>
      <c r="W1464" s="49">
        <f>SUMIFS($J$7:$J$3006,$E$7:$E$3006,U1464,$I$7:$I$3006,'RC'!$E$6)+SUMIFS($L$7:$L$3006,$E$7:$E$3006,U1464,$I$7:$I$3006,'RC'!$E$6)</f>
        <v>0</v>
      </c>
      <c r="X1464" s="48">
        <f>COUNTIFS($E$7:$E$3006,U1464,$I$7:$I$3006,'RC'!$E$6)</f>
        <v>0</v>
      </c>
      <c r="Y1464" s="48"/>
      <c r="Z1464" s="51" t="str">
        <f>IF(AQ1464='RC'!$E$6,AC1464*1000+AD1464,"")</f>
        <v/>
      </c>
      <c r="AA1464" s="51" t="str">
        <f>IF(AB1464="","",IF(AQ1464='RC'!$E$6,AC1464*1000-AD1464,""))</f>
        <v/>
      </c>
      <c r="AB1464" s="48" t="str">
        <f>IFERROR(VLOOKUP(E1464,Funcionários!$C$8:$E$207,3,FALSE),"")</f>
        <v/>
      </c>
      <c r="AC1464" s="50" t="str">
        <f>IF(AB1464="","",IF(COUNTIFS($AB$7:$AB$3006,AB1464,$AQ$7:$AQ$3006,'RC'!$E$6)=0,"",COUNTIFS($M$7:$M$3006,"Concluída no prazo",$AB$7:$AB$3006,AB1464,$AQ$7:$AQ$3006,'RC'!$E$6)/COUNTIFS($AB$7:$AB$3006,AB1464,$AQ$7:$AQ$3006,'RC'!$E$6)))</f>
        <v/>
      </c>
      <c r="AD1464" s="48">
        <f>SUMIF($AQ$7:$AQ$3006,'RC'!$E$6,$J$7:$J$3006)+SUMIF($AQ$7:$AQ$3006,'RC'!$E$6,$L$7:$L$3006)</f>
        <v>21</v>
      </c>
      <c r="AF1464" s="48">
        <v>3.54299999999955E-2</v>
      </c>
      <c r="AG1464" s="48">
        <f>IF(OR(AQ1464="",AQ1464&lt;&gt;'RC'!$E$6,AB1464&lt;&gt;'RC'!$D$21),0,1)</f>
        <v>0</v>
      </c>
      <c r="AH1464" s="48">
        <f t="shared" si="504"/>
        <v>3.54299999999955E-2</v>
      </c>
      <c r="AI1464" s="48" t="str">
        <f t="shared" si="486"/>
        <v/>
      </c>
      <c r="AJ1464" s="48" t="str">
        <f t="shared" si="487"/>
        <v/>
      </c>
      <c r="AK1464" s="52" t="str">
        <f t="shared" si="488"/>
        <v/>
      </c>
      <c r="AL1464" s="52" t="str">
        <f t="shared" si="489"/>
        <v/>
      </c>
      <c r="AM1464" s="48" t="str">
        <f t="shared" si="490"/>
        <v/>
      </c>
      <c r="AN1464" s="48" t="str">
        <f t="shared" si="491"/>
        <v/>
      </c>
      <c r="AP1464" s="18" t="str">
        <f t="shared" si="492"/>
        <v/>
      </c>
      <c r="AQ1464" s="18" t="str">
        <f t="shared" si="493"/>
        <v/>
      </c>
      <c r="AR1464" s="18">
        <v>3.5430000000000003E-2</v>
      </c>
      <c r="AS1464" s="18">
        <f>IF(AF!$D$27="Todos",1,IF(M1464=AF!$D$27,1,0))</f>
        <v>1</v>
      </c>
      <c r="AT1464" s="53">
        <f>IF(AND(E1464=AF!$D$6,OR(LT!M1464=AF!$D$27,AF!$D$27="Todos"),OR(AP1464=AF!$E$8,AQ1464=AF!$E$8)),AR1464+AS1464,0)</f>
        <v>0</v>
      </c>
      <c r="AU1464" s="18" t="str">
        <f t="shared" si="494"/>
        <v/>
      </c>
      <c r="AV1464" s="54" t="str">
        <f t="shared" si="495"/>
        <v/>
      </c>
      <c r="AW1464" s="54" t="str">
        <f t="shared" si="496"/>
        <v/>
      </c>
      <c r="AX1464" s="18" t="str">
        <f t="shared" si="497"/>
        <v/>
      </c>
      <c r="AY1464" s="18" t="str">
        <f t="shared" si="498"/>
        <v/>
      </c>
      <c r="BA1464" s="18">
        <f>IF($E1464=AF!$D$6,IF($M1464="Concluída no prazo",2,IF($M1464="Concluída com atraso",1,0)),0)</f>
        <v>0</v>
      </c>
      <c r="BB1464" s="18">
        <f>IF($E1464=AF!$D$6,IF($M1464="Atrasada",2,IF($M1464="Concluída com atraso",1,0)),0)</f>
        <v>0</v>
      </c>
      <c r="BC1464" s="18">
        <v>1.4579999999999999E-2</v>
      </c>
      <c r="BD1464" s="18">
        <f t="shared" si="505"/>
        <v>1.4579999999999999E-2</v>
      </c>
      <c r="BE1464" s="18">
        <f t="shared" si="505"/>
        <v>1.4579999999999999E-2</v>
      </c>
      <c r="BF1464" s="18" t="str">
        <f t="shared" si="499"/>
        <v/>
      </c>
      <c r="BN1464" s="18" t="str">
        <f t="shared" si="500"/>
        <v>s</v>
      </c>
    </row>
    <row r="1465" spans="3:66" ht="50.1" customHeight="1" thickTop="1" thickBot="1" x14ac:dyDescent="0.3">
      <c r="C1465" s="46"/>
      <c r="D1465" s="46"/>
      <c r="E1465" s="46"/>
      <c r="F1465" s="122"/>
      <c r="G1465" s="122"/>
      <c r="H1465" s="78" t="str">
        <f t="shared" si="501"/>
        <v/>
      </c>
      <c r="I1465" s="78" t="str">
        <f t="shared" si="502"/>
        <v/>
      </c>
      <c r="J1465" s="16"/>
      <c r="K1465" s="46" t="str">
        <f t="shared" si="503"/>
        <v/>
      </c>
      <c r="L1465" s="16"/>
      <c r="M1465" s="16"/>
      <c r="N1465" s="46"/>
      <c r="O1465" s="47" t="str">
        <f t="shared" si="506"/>
        <v/>
      </c>
      <c r="P1465" s="47"/>
      <c r="Q1465" s="48" t="str">
        <f>IFERROR(VLOOKUP(E1465,Funcionários!$C$8:$E$207,3,FALSE),"")</f>
        <v/>
      </c>
      <c r="R1465" s="47"/>
      <c r="S1465" s="49" t="str">
        <f t="shared" si="507"/>
        <v/>
      </c>
      <c r="T1465" s="49">
        <v>1.4590000000000001E-2</v>
      </c>
      <c r="U1465" s="48" t="str">
        <f>IF(Funcionários!C1466=0,"",Funcionários!C1466)</f>
        <v/>
      </c>
      <c r="V1465" s="50">
        <f>IF(U1465="",0,IF(COUNTIFS($E$7:$E$3006,U1465,$I$7:$I$3006,'RC'!$E$6)=0,0,COUNTIFS($M$7:$M$3006,"Concluída no prazo",$E$7:$E$3006,U1465,$I$7:$I$3006,'RC'!$E$6)/COUNTIFS($E$7:$E$3006,U1465,$I$7:$I$3006,'RC'!$E$6)))</f>
        <v>0</v>
      </c>
      <c r="W1465" s="49">
        <f>SUMIFS($J$7:$J$3006,$E$7:$E$3006,U1465,$I$7:$I$3006,'RC'!$E$6)+SUMIFS($L$7:$L$3006,$E$7:$E$3006,U1465,$I$7:$I$3006,'RC'!$E$6)</f>
        <v>0</v>
      </c>
      <c r="X1465" s="48">
        <f>COUNTIFS($E$7:$E$3006,U1465,$I$7:$I$3006,'RC'!$E$6)</f>
        <v>0</v>
      </c>
      <c r="Y1465" s="48"/>
      <c r="Z1465" s="51" t="str">
        <f>IF(AQ1465='RC'!$E$6,AC1465*1000+AD1465,"")</f>
        <v/>
      </c>
      <c r="AA1465" s="51" t="str">
        <f>IF(AB1465="","",IF(AQ1465='RC'!$E$6,AC1465*1000-AD1465,""))</f>
        <v/>
      </c>
      <c r="AB1465" s="48" t="str">
        <f>IFERROR(VLOOKUP(E1465,Funcionários!$C$8:$E$207,3,FALSE),"")</f>
        <v/>
      </c>
      <c r="AC1465" s="50" t="str">
        <f>IF(AB1465="","",IF(COUNTIFS($AB$7:$AB$3006,AB1465,$AQ$7:$AQ$3006,'RC'!$E$6)=0,"",COUNTIFS($M$7:$M$3006,"Concluída no prazo",$AB$7:$AB$3006,AB1465,$AQ$7:$AQ$3006,'RC'!$E$6)/COUNTIFS($AB$7:$AB$3006,AB1465,$AQ$7:$AQ$3006,'RC'!$E$6)))</f>
        <v/>
      </c>
      <c r="AD1465" s="48">
        <f>SUMIF($AQ$7:$AQ$3006,'RC'!$E$6,$J$7:$J$3006)+SUMIF($AQ$7:$AQ$3006,'RC'!$E$6,$L$7:$L$3006)</f>
        <v>21</v>
      </c>
      <c r="AF1465" s="48">
        <v>3.5419999999995497E-2</v>
      </c>
      <c r="AG1465" s="48">
        <f>IF(OR(AQ1465="",AQ1465&lt;&gt;'RC'!$E$6,AB1465&lt;&gt;'RC'!$D$21),0,1)</f>
        <v>0</v>
      </c>
      <c r="AH1465" s="48">
        <f t="shared" si="504"/>
        <v>3.5419999999995497E-2</v>
      </c>
      <c r="AI1465" s="48" t="str">
        <f t="shared" si="486"/>
        <v/>
      </c>
      <c r="AJ1465" s="48" t="str">
        <f t="shared" si="487"/>
        <v/>
      </c>
      <c r="AK1465" s="52" t="str">
        <f t="shared" si="488"/>
        <v/>
      </c>
      <c r="AL1465" s="52" t="str">
        <f t="shared" si="489"/>
        <v/>
      </c>
      <c r="AM1465" s="48" t="str">
        <f t="shared" si="490"/>
        <v/>
      </c>
      <c r="AN1465" s="48" t="str">
        <f t="shared" si="491"/>
        <v/>
      </c>
      <c r="AP1465" s="18" t="str">
        <f t="shared" si="492"/>
        <v/>
      </c>
      <c r="AQ1465" s="18" t="str">
        <f t="shared" si="493"/>
        <v/>
      </c>
      <c r="AR1465" s="18">
        <v>3.542E-2</v>
      </c>
      <c r="AS1465" s="18">
        <f>IF(AF!$D$27="Todos",1,IF(M1465=AF!$D$27,1,0))</f>
        <v>1</v>
      </c>
      <c r="AT1465" s="53">
        <f>IF(AND(E1465=AF!$D$6,OR(LT!M1465=AF!$D$27,AF!$D$27="Todos"),OR(AP1465=AF!$E$8,AQ1465=AF!$E$8)),AR1465+AS1465,0)</f>
        <v>0</v>
      </c>
      <c r="AU1465" s="18" t="str">
        <f t="shared" si="494"/>
        <v/>
      </c>
      <c r="AV1465" s="54" t="str">
        <f t="shared" si="495"/>
        <v/>
      </c>
      <c r="AW1465" s="54" t="str">
        <f t="shared" si="496"/>
        <v/>
      </c>
      <c r="AX1465" s="18" t="str">
        <f t="shared" si="497"/>
        <v/>
      </c>
      <c r="AY1465" s="18" t="str">
        <f t="shared" si="498"/>
        <v/>
      </c>
      <c r="BA1465" s="18">
        <f>IF($E1465=AF!$D$6,IF($M1465="Concluída no prazo",2,IF($M1465="Concluída com atraso",1,0)),0)</f>
        <v>0</v>
      </c>
      <c r="BB1465" s="18">
        <f>IF($E1465=AF!$D$6,IF($M1465="Atrasada",2,IF($M1465="Concluída com atraso",1,0)),0)</f>
        <v>0</v>
      </c>
      <c r="BC1465" s="18">
        <v>1.4590000000000001E-2</v>
      </c>
      <c r="BD1465" s="18">
        <f t="shared" si="505"/>
        <v>1.4590000000000001E-2</v>
      </c>
      <c r="BE1465" s="18">
        <f t="shared" si="505"/>
        <v>1.4590000000000001E-2</v>
      </c>
      <c r="BF1465" s="18" t="str">
        <f t="shared" si="499"/>
        <v/>
      </c>
      <c r="BN1465" s="18" t="str">
        <f t="shared" si="500"/>
        <v>s</v>
      </c>
    </row>
    <row r="1466" spans="3:66" ht="50.1" customHeight="1" thickTop="1" thickBot="1" x14ac:dyDescent="0.3">
      <c r="C1466" s="46"/>
      <c r="D1466" s="46"/>
      <c r="E1466" s="46"/>
      <c r="F1466" s="122"/>
      <c r="G1466" s="122"/>
      <c r="H1466" s="78" t="str">
        <f t="shared" si="501"/>
        <v/>
      </c>
      <c r="I1466" s="78" t="str">
        <f t="shared" si="502"/>
        <v/>
      </c>
      <c r="J1466" s="16"/>
      <c r="K1466" s="46" t="str">
        <f t="shared" si="503"/>
        <v/>
      </c>
      <c r="L1466" s="16"/>
      <c r="M1466" s="16"/>
      <c r="N1466" s="46"/>
      <c r="O1466" s="47" t="str">
        <f t="shared" si="506"/>
        <v/>
      </c>
      <c r="P1466" s="47"/>
      <c r="Q1466" s="48" t="str">
        <f>IFERROR(VLOOKUP(E1466,Funcionários!$C$8:$E$207,3,FALSE),"")</f>
        <v/>
      </c>
      <c r="R1466" s="47"/>
      <c r="S1466" s="49" t="str">
        <f t="shared" si="507"/>
        <v/>
      </c>
      <c r="T1466" s="49">
        <v>1.46E-2</v>
      </c>
      <c r="U1466" s="48" t="str">
        <f>IF(Funcionários!C1467=0,"",Funcionários!C1467)</f>
        <v/>
      </c>
      <c r="V1466" s="50">
        <f>IF(U1466="",0,IF(COUNTIFS($E$7:$E$3006,U1466,$I$7:$I$3006,'RC'!$E$6)=0,0,COUNTIFS($M$7:$M$3006,"Concluída no prazo",$E$7:$E$3006,U1466,$I$7:$I$3006,'RC'!$E$6)/COUNTIFS($E$7:$E$3006,U1466,$I$7:$I$3006,'RC'!$E$6)))</f>
        <v>0</v>
      </c>
      <c r="W1466" s="49">
        <f>SUMIFS($J$7:$J$3006,$E$7:$E$3006,U1466,$I$7:$I$3006,'RC'!$E$6)+SUMIFS($L$7:$L$3006,$E$7:$E$3006,U1466,$I$7:$I$3006,'RC'!$E$6)</f>
        <v>0</v>
      </c>
      <c r="X1466" s="48">
        <f>COUNTIFS($E$7:$E$3006,U1466,$I$7:$I$3006,'RC'!$E$6)</f>
        <v>0</v>
      </c>
      <c r="Y1466" s="48"/>
      <c r="Z1466" s="51" t="str">
        <f>IF(AQ1466='RC'!$E$6,AC1466*1000+AD1466,"")</f>
        <v/>
      </c>
      <c r="AA1466" s="51" t="str">
        <f>IF(AB1466="","",IF(AQ1466='RC'!$E$6,AC1466*1000-AD1466,""))</f>
        <v/>
      </c>
      <c r="AB1466" s="48" t="str">
        <f>IFERROR(VLOOKUP(E1466,Funcionários!$C$8:$E$207,3,FALSE),"")</f>
        <v/>
      </c>
      <c r="AC1466" s="50" t="str">
        <f>IF(AB1466="","",IF(COUNTIFS($AB$7:$AB$3006,AB1466,$AQ$7:$AQ$3006,'RC'!$E$6)=0,"",COUNTIFS($M$7:$M$3006,"Concluída no prazo",$AB$7:$AB$3006,AB1466,$AQ$7:$AQ$3006,'RC'!$E$6)/COUNTIFS($AB$7:$AB$3006,AB1466,$AQ$7:$AQ$3006,'RC'!$E$6)))</f>
        <v/>
      </c>
      <c r="AD1466" s="48">
        <f>SUMIF($AQ$7:$AQ$3006,'RC'!$E$6,$J$7:$J$3006)+SUMIF($AQ$7:$AQ$3006,'RC'!$E$6,$L$7:$L$3006)</f>
        <v>21</v>
      </c>
      <c r="AF1466" s="48">
        <v>3.5409999999995501E-2</v>
      </c>
      <c r="AG1466" s="48">
        <f>IF(OR(AQ1466="",AQ1466&lt;&gt;'RC'!$E$6,AB1466&lt;&gt;'RC'!$D$21),0,1)</f>
        <v>0</v>
      </c>
      <c r="AH1466" s="48">
        <f t="shared" si="504"/>
        <v>3.5409999999995501E-2</v>
      </c>
      <c r="AI1466" s="48" t="str">
        <f t="shared" si="486"/>
        <v/>
      </c>
      <c r="AJ1466" s="48" t="str">
        <f t="shared" si="487"/>
        <v/>
      </c>
      <c r="AK1466" s="52" t="str">
        <f t="shared" si="488"/>
        <v/>
      </c>
      <c r="AL1466" s="52" t="str">
        <f t="shared" si="489"/>
        <v/>
      </c>
      <c r="AM1466" s="48" t="str">
        <f t="shared" si="490"/>
        <v/>
      </c>
      <c r="AN1466" s="48" t="str">
        <f t="shared" si="491"/>
        <v/>
      </c>
      <c r="AP1466" s="18" t="str">
        <f t="shared" si="492"/>
        <v/>
      </c>
      <c r="AQ1466" s="18" t="str">
        <f t="shared" si="493"/>
        <v/>
      </c>
      <c r="AR1466" s="18">
        <v>3.5409999999999997E-2</v>
      </c>
      <c r="AS1466" s="18">
        <f>IF(AF!$D$27="Todos",1,IF(M1466=AF!$D$27,1,0))</f>
        <v>1</v>
      </c>
      <c r="AT1466" s="53">
        <f>IF(AND(E1466=AF!$D$6,OR(LT!M1466=AF!$D$27,AF!$D$27="Todos"),OR(AP1466=AF!$E$8,AQ1466=AF!$E$8)),AR1466+AS1466,0)</f>
        <v>0</v>
      </c>
      <c r="AU1466" s="18" t="str">
        <f t="shared" si="494"/>
        <v/>
      </c>
      <c r="AV1466" s="54" t="str">
        <f t="shared" si="495"/>
        <v/>
      </c>
      <c r="AW1466" s="54" t="str">
        <f t="shared" si="496"/>
        <v/>
      </c>
      <c r="AX1466" s="18" t="str">
        <f t="shared" si="497"/>
        <v/>
      </c>
      <c r="AY1466" s="18" t="str">
        <f t="shared" si="498"/>
        <v/>
      </c>
      <c r="BA1466" s="18">
        <f>IF($E1466=AF!$D$6,IF($M1466="Concluída no prazo",2,IF($M1466="Concluída com atraso",1,0)),0)</f>
        <v>0</v>
      </c>
      <c r="BB1466" s="18">
        <f>IF($E1466=AF!$D$6,IF($M1466="Atrasada",2,IF($M1466="Concluída com atraso",1,0)),0)</f>
        <v>0</v>
      </c>
      <c r="BC1466" s="18">
        <v>1.46E-2</v>
      </c>
      <c r="BD1466" s="18">
        <f t="shared" si="505"/>
        <v>1.46E-2</v>
      </c>
      <c r="BE1466" s="18">
        <f t="shared" si="505"/>
        <v>1.46E-2</v>
      </c>
      <c r="BF1466" s="18" t="str">
        <f t="shared" si="499"/>
        <v/>
      </c>
      <c r="BN1466" s="18" t="str">
        <f t="shared" si="500"/>
        <v>s</v>
      </c>
    </row>
    <row r="1467" spans="3:66" ht="50.1" customHeight="1" thickTop="1" thickBot="1" x14ac:dyDescent="0.3">
      <c r="C1467" s="46"/>
      <c r="D1467" s="46"/>
      <c r="E1467" s="46"/>
      <c r="F1467" s="122"/>
      <c r="G1467" s="122"/>
      <c r="H1467" s="78" t="str">
        <f t="shared" si="501"/>
        <v/>
      </c>
      <c r="I1467" s="78" t="str">
        <f t="shared" si="502"/>
        <v/>
      </c>
      <c r="J1467" s="16"/>
      <c r="K1467" s="46" t="str">
        <f t="shared" si="503"/>
        <v/>
      </c>
      <c r="L1467" s="16"/>
      <c r="M1467" s="16"/>
      <c r="N1467" s="46"/>
      <c r="O1467" s="47" t="str">
        <f t="shared" si="506"/>
        <v/>
      </c>
      <c r="P1467" s="47"/>
      <c r="Q1467" s="48" t="str">
        <f>IFERROR(VLOOKUP(E1467,Funcionários!$C$8:$E$207,3,FALSE),"")</f>
        <v/>
      </c>
      <c r="R1467" s="47"/>
      <c r="S1467" s="49" t="str">
        <f t="shared" si="507"/>
        <v/>
      </c>
      <c r="T1467" s="49">
        <v>1.461E-2</v>
      </c>
      <c r="U1467" s="48" t="str">
        <f>IF(Funcionários!C1468=0,"",Funcionários!C1468)</f>
        <v/>
      </c>
      <c r="V1467" s="50">
        <f>IF(U1467="",0,IF(COUNTIFS($E$7:$E$3006,U1467,$I$7:$I$3006,'RC'!$E$6)=0,0,COUNTIFS($M$7:$M$3006,"Concluída no prazo",$E$7:$E$3006,U1467,$I$7:$I$3006,'RC'!$E$6)/COUNTIFS($E$7:$E$3006,U1467,$I$7:$I$3006,'RC'!$E$6)))</f>
        <v>0</v>
      </c>
      <c r="W1467" s="49">
        <f>SUMIFS($J$7:$J$3006,$E$7:$E$3006,U1467,$I$7:$I$3006,'RC'!$E$6)+SUMIFS($L$7:$L$3006,$E$7:$E$3006,U1467,$I$7:$I$3006,'RC'!$E$6)</f>
        <v>0</v>
      </c>
      <c r="X1467" s="48">
        <f>COUNTIFS($E$7:$E$3006,U1467,$I$7:$I$3006,'RC'!$E$6)</f>
        <v>0</v>
      </c>
      <c r="Y1467" s="48"/>
      <c r="Z1467" s="51" t="str">
        <f>IF(AQ1467='RC'!$E$6,AC1467*1000+AD1467,"")</f>
        <v/>
      </c>
      <c r="AA1467" s="51" t="str">
        <f>IF(AB1467="","",IF(AQ1467='RC'!$E$6,AC1467*1000-AD1467,""))</f>
        <v/>
      </c>
      <c r="AB1467" s="48" t="str">
        <f>IFERROR(VLOOKUP(E1467,Funcionários!$C$8:$E$207,3,FALSE),"")</f>
        <v/>
      </c>
      <c r="AC1467" s="50" t="str">
        <f>IF(AB1467="","",IF(COUNTIFS($AB$7:$AB$3006,AB1467,$AQ$7:$AQ$3006,'RC'!$E$6)=0,"",COUNTIFS($M$7:$M$3006,"Concluída no prazo",$AB$7:$AB$3006,AB1467,$AQ$7:$AQ$3006,'RC'!$E$6)/COUNTIFS($AB$7:$AB$3006,AB1467,$AQ$7:$AQ$3006,'RC'!$E$6)))</f>
        <v/>
      </c>
      <c r="AD1467" s="48">
        <f>SUMIF($AQ$7:$AQ$3006,'RC'!$E$6,$J$7:$J$3006)+SUMIF($AQ$7:$AQ$3006,'RC'!$E$6,$L$7:$L$3006)</f>
        <v>21</v>
      </c>
      <c r="AF1467" s="48">
        <v>3.5399999999995498E-2</v>
      </c>
      <c r="AG1467" s="48">
        <f>IF(OR(AQ1467="",AQ1467&lt;&gt;'RC'!$E$6,AB1467&lt;&gt;'RC'!$D$21),0,1)</f>
        <v>0</v>
      </c>
      <c r="AH1467" s="48">
        <f t="shared" si="504"/>
        <v>3.5399999999995498E-2</v>
      </c>
      <c r="AI1467" s="48" t="str">
        <f t="shared" si="486"/>
        <v/>
      </c>
      <c r="AJ1467" s="48" t="str">
        <f t="shared" si="487"/>
        <v/>
      </c>
      <c r="AK1467" s="52" t="str">
        <f t="shared" si="488"/>
        <v/>
      </c>
      <c r="AL1467" s="52" t="str">
        <f t="shared" si="489"/>
        <v/>
      </c>
      <c r="AM1467" s="48" t="str">
        <f t="shared" si="490"/>
        <v/>
      </c>
      <c r="AN1467" s="48" t="str">
        <f t="shared" si="491"/>
        <v/>
      </c>
      <c r="AP1467" s="18" t="str">
        <f t="shared" si="492"/>
        <v/>
      </c>
      <c r="AQ1467" s="18" t="str">
        <f t="shared" si="493"/>
        <v/>
      </c>
      <c r="AR1467" s="18">
        <v>3.5400000000000001E-2</v>
      </c>
      <c r="AS1467" s="18">
        <f>IF(AF!$D$27="Todos",1,IF(M1467=AF!$D$27,1,0))</f>
        <v>1</v>
      </c>
      <c r="AT1467" s="53">
        <f>IF(AND(E1467=AF!$D$6,OR(LT!M1467=AF!$D$27,AF!$D$27="Todos"),OR(AP1467=AF!$E$8,AQ1467=AF!$E$8)),AR1467+AS1467,0)</f>
        <v>0</v>
      </c>
      <c r="AU1467" s="18" t="str">
        <f t="shared" si="494"/>
        <v/>
      </c>
      <c r="AV1467" s="54" t="str">
        <f t="shared" si="495"/>
        <v/>
      </c>
      <c r="AW1467" s="54" t="str">
        <f t="shared" si="496"/>
        <v/>
      </c>
      <c r="AX1467" s="18" t="str">
        <f t="shared" si="497"/>
        <v/>
      </c>
      <c r="AY1467" s="18" t="str">
        <f t="shared" si="498"/>
        <v/>
      </c>
      <c r="BA1467" s="18">
        <f>IF($E1467=AF!$D$6,IF($M1467="Concluída no prazo",2,IF($M1467="Concluída com atraso",1,0)),0)</f>
        <v>0</v>
      </c>
      <c r="BB1467" s="18">
        <f>IF($E1467=AF!$D$6,IF($M1467="Atrasada",2,IF($M1467="Concluída com atraso",1,0)),0)</f>
        <v>0</v>
      </c>
      <c r="BC1467" s="18">
        <v>1.461E-2</v>
      </c>
      <c r="BD1467" s="18">
        <f t="shared" si="505"/>
        <v>1.461E-2</v>
      </c>
      <c r="BE1467" s="18">
        <f t="shared" si="505"/>
        <v>1.461E-2</v>
      </c>
      <c r="BF1467" s="18" t="str">
        <f t="shared" si="499"/>
        <v/>
      </c>
      <c r="BN1467" s="18" t="str">
        <f t="shared" si="500"/>
        <v>s</v>
      </c>
    </row>
    <row r="1468" spans="3:66" ht="50.1" customHeight="1" thickTop="1" thickBot="1" x14ac:dyDescent="0.3">
      <c r="C1468" s="46"/>
      <c r="D1468" s="46"/>
      <c r="E1468" s="46"/>
      <c r="F1468" s="122"/>
      <c r="G1468" s="122"/>
      <c r="H1468" s="78" t="str">
        <f t="shared" si="501"/>
        <v/>
      </c>
      <c r="I1468" s="78" t="str">
        <f t="shared" si="502"/>
        <v/>
      </c>
      <c r="J1468" s="16"/>
      <c r="K1468" s="46" t="str">
        <f t="shared" si="503"/>
        <v/>
      </c>
      <c r="L1468" s="16"/>
      <c r="M1468" s="16"/>
      <c r="N1468" s="46"/>
      <c r="O1468" s="47" t="str">
        <f t="shared" si="506"/>
        <v/>
      </c>
      <c r="P1468" s="47"/>
      <c r="Q1468" s="48" t="str">
        <f>IFERROR(VLOOKUP(E1468,Funcionários!$C$8:$E$207,3,FALSE),"")</f>
        <v/>
      </c>
      <c r="R1468" s="47"/>
      <c r="S1468" s="49" t="str">
        <f t="shared" si="507"/>
        <v/>
      </c>
      <c r="T1468" s="49">
        <v>1.4619999999999999E-2</v>
      </c>
      <c r="U1468" s="48" t="str">
        <f>IF(Funcionários!C1469=0,"",Funcionários!C1469)</f>
        <v/>
      </c>
      <c r="V1468" s="50">
        <f>IF(U1468="",0,IF(COUNTIFS($E$7:$E$3006,U1468,$I$7:$I$3006,'RC'!$E$6)=0,0,COUNTIFS($M$7:$M$3006,"Concluída no prazo",$E$7:$E$3006,U1468,$I$7:$I$3006,'RC'!$E$6)/COUNTIFS($E$7:$E$3006,U1468,$I$7:$I$3006,'RC'!$E$6)))</f>
        <v>0</v>
      </c>
      <c r="W1468" s="49">
        <f>SUMIFS($J$7:$J$3006,$E$7:$E$3006,U1468,$I$7:$I$3006,'RC'!$E$6)+SUMIFS($L$7:$L$3006,$E$7:$E$3006,U1468,$I$7:$I$3006,'RC'!$E$6)</f>
        <v>0</v>
      </c>
      <c r="X1468" s="48">
        <f>COUNTIFS($E$7:$E$3006,U1468,$I$7:$I$3006,'RC'!$E$6)</f>
        <v>0</v>
      </c>
      <c r="Y1468" s="48"/>
      <c r="Z1468" s="51" t="str">
        <f>IF(AQ1468='RC'!$E$6,AC1468*1000+AD1468,"")</f>
        <v/>
      </c>
      <c r="AA1468" s="51" t="str">
        <f>IF(AB1468="","",IF(AQ1468='RC'!$E$6,AC1468*1000-AD1468,""))</f>
        <v/>
      </c>
      <c r="AB1468" s="48" t="str">
        <f>IFERROR(VLOOKUP(E1468,Funcionários!$C$8:$E$207,3,FALSE),"")</f>
        <v/>
      </c>
      <c r="AC1468" s="50" t="str">
        <f>IF(AB1468="","",IF(COUNTIFS($AB$7:$AB$3006,AB1468,$AQ$7:$AQ$3006,'RC'!$E$6)=0,"",COUNTIFS($M$7:$M$3006,"Concluída no prazo",$AB$7:$AB$3006,AB1468,$AQ$7:$AQ$3006,'RC'!$E$6)/COUNTIFS($AB$7:$AB$3006,AB1468,$AQ$7:$AQ$3006,'RC'!$E$6)))</f>
        <v/>
      </c>
      <c r="AD1468" s="48">
        <f>SUMIF($AQ$7:$AQ$3006,'RC'!$E$6,$J$7:$J$3006)+SUMIF($AQ$7:$AQ$3006,'RC'!$E$6,$L$7:$L$3006)</f>
        <v>21</v>
      </c>
      <c r="AF1468" s="48">
        <v>3.5389999999995501E-2</v>
      </c>
      <c r="AG1468" s="48">
        <f>IF(OR(AQ1468="",AQ1468&lt;&gt;'RC'!$E$6,AB1468&lt;&gt;'RC'!$D$21),0,1)</f>
        <v>0</v>
      </c>
      <c r="AH1468" s="48">
        <f t="shared" si="504"/>
        <v>3.5389999999995501E-2</v>
      </c>
      <c r="AI1468" s="48" t="str">
        <f t="shared" si="486"/>
        <v/>
      </c>
      <c r="AJ1468" s="48" t="str">
        <f t="shared" si="487"/>
        <v/>
      </c>
      <c r="AK1468" s="52" t="str">
        <f t="shared" si="488"/>
        <v/>
      </c>
      <c r="AL1468" s="52" t="str">
        <f t="shared" si="489"/>
        <v/>
      </c>
      <c r="AM1468" s="48" t="str">
        <f t="shared" si="490"/>
        <v/>
      </c>
      <c r="AN1468" s="48" t="str">
        <f t="shared" si="491"/>
        <v/>
      </c>
      <c r="AP1468" s="18" t="str">
        <f t="shared" si="492"/>
        <v/>
      </c>
      <c r="AQ1468" s="18" t="str">
        <f t="shared" si="493"/>
        <v/>
      </c>
      <c r="AR1468" s="18">
        <v>3.5389999999999998E-2</v>
      </c>
      <c r="AS1468" s="18">
        <f>IF(AF!$D$27="Todos",1,IF(M1468=AF!$D$27,1,0))</f>
        <v>1</v>
      </c>
      <c r="AT1468" s="53">
        <f>IF(AND(E1468=AF!$D$6,OR(LT!M1468=AF!$D$27,AF!$D$27="Todos"),OR(AP1468=AF!$E$8,AQ1468=AF!$E$8)),AR1468+AS1468,0)</f>
        <v>0</v>
      </c>
      <c r="AU1468" s="18" t="str">
        <f t="shared" si="494"/>
        <v/>
      </c>
      <c r="AV1468" s="54" t="str">
        <f t="shared" si="495"/>
        <v/>
      </c>
      <c r="AW1468" s="54" t="str">
        <f t="shared" si="496"/>
        <v/>
      </c>
      <c r="AX1468" s="18" t="str">
        <f t="shared" si="497"/>
        <v/>
      </c>
      <c r="AY1468" s="18" t="str">
        <f t="shared" si="498"/>
        <v/>
      </c>
      <c r="BA1468" s="18">
        <f>IF($E1468=AF!$D$6,IF($M1468="Concluída no prazo",2,IF($M1468="Concluída com atraso",1,0)),0)</f>
        <v>0</v>
      </c>
      <c r="BB1468" s="18">
        <f>IF($E1468=AF!$D$6,IF($M1468="Atrasada",2,IF($M1468="Concluída com atraso",1,0)),0)</f>
        <v>0</v>
      </c>
      <c r="BC1468" s="18">
        <v>1.4619999999999999E-2</v>
      </c>
      <c r="BD1468" s="18">
        <f t="shared" si="505"/>
        <v>1.4619999999999999E-2</v>
      </c>
      <c r="BE1468" s="18">
        <f t="shared" si="505"/>
        <v>1.4619999999999999E-2</v>
      </c>
      <c r="BF1468" s="18" t="str">
        <f t="shared" si="499"/>
        <v/>
      </c>
      <c r="BN1468" s="18" t="str">
        <f t="shared" si="500"/>
        <v>s</v>
      </c>
    </row>
    <row r="1469" spans="3:66" ht="50.1" customHeight="1" thickTop="1" thickBot="1" x14ac:dyDescent="0.3">
      <c r="C1469" s="46"/>
      <c r="D1469" s="46"/>
      <c r="E1469" s="46"/>
      <c r="F1469" s="122"/>
      <c r="G1469" s="122"/>
      <c r="H1469" s="78" t="str">
        <f t="shared" si="501"/>
        <v/>
      </c>
      <c r="I1469" s="78" t="str">
        <f t="shared" si="502"/>
        <v/>
      </c>
      <c r="J1469" s="16"/>
      <c r="K1469" s="46" t="str">
        <f t="shared" si="503"/>
        <v/>
      </c>
      <c r="L1469" s="16"/>
      <c r="M1469" s="16"/>
      <c r="N1469" s="46"/>
      <c r="O1469" s="47" t="str">
        <f t="shared" si="506"/>
        <v/>
      </c>
      <c r="P1469" s="47"/>
      <c r="Q1469" s="48" t="str">
        <f>IFERROR(VLOOKUP(E1469,Funcionários!$C$8:$E$207,3,FALSE),"")</f>
        <v/>
      </c>
      <c r="R1469" s="47"/>
      <c r="S1469" s="49" t="str">
        <f t="shared" si="507"/>
        <v/>
      </c>
      <c r="T1469" s="49">
        <v>1.4630000000000001E-2</v>
      </c>
      <c r="U1469" s="48" t="str">
        <f>IF(Funcionários!C1470=0,"",Funcionários!C1470)</f>
        <v/>
      </c>
      <c r="V1469" s="50">
        <f>IF(U1469="",0,IF(COUNTIFS($E$7:$E$3006,U1469,$I$7:$I$3006,'RC'!$E$6)=0,0,COUNTIFS($M$7:$M$3006,"Concluída no prazo",$E$7:$E$3006,U1469,$I$7:$I$3006,'RC'!$E$6)/COUNTIFS($E$7:$E$3006,U1469,$I$7:$I$3006,'RC'!$E$6)))</f>
        <v>0</v>
      </c>
      <c r="W1469" s="49">
        <f>SUMIFS($J$7:$J$3006,$E$7:$E$3006,U1469,$I$7:$I$3006,'RC'!$E$6)+SUMIFS($L$7:$L$3006,$E$7:$E$3006,U1469,$I$7:$I$3006,'RC'!$E$6)</f>
        <v>0</v>
      </c>
      <c r="X1469" s="48">
        <f>COUNTIFS($E$7:$E$3006,U1469,$I$7:$I$3006,'RC'!$E$6)</f>
        <v>0</v>
      </c>
      <c r="Y1469" s="48"/>
      <c r="Z1469" s="51" t="str">
        <f>IF(AQ1469='RC'!$E$6,AC1469*1000+AD1469,"")</f>
        <v/>
      </c>
      <c r="AA1469" s="51" t="str">
        <f>IF(AB1469="","",IF(AQ1469='RC'!$E$6,AC1469*1000-AD1469,""))</f>
        <v/>
      </c>
      <c r="AB1469" s="48" t="str">
        <f>IFERROR(VLOOKUP(E1469,Funcionários!$C$8:$E$207,3,FALSE),"")</f>
        <v/>
      </c>
      <c r="AC1469" s="50" t="str">
        <f>IF(AB1469="","",IF(COUNTIFS($AB$7:$AB$3006,AB1469,$AQ$7:$AQ$3006,'RC'!$E$6)=0,"",COUNTIFS($M$7:$M$3006,"Concluída no prazo",$AB$7:$AB$3006,AB1469,$AQ$7:$AQ$3006,'RC'!$E$6)/COUNTIFS($AB$7:$AB$3006,AB1469,$AQ$7:$AQ$3006,'RC'!$E$6)))</f>
        <v/>
      </c>
      <c r="AD1469" s="48">
        <f>SUMIF($AQ$7:$AQ$3006,'RC'!$E$6,$J$7:$J$3006)+SUMIF($AQ$7:$AQ$3006,'RC'!$E$6,$L$7:$L$3006)</f>
        <v>21</v>
      </c>
      <c r="AF1469" s="48">
        <v>3.5379999999995498E-2</v>
      </c>
      <c r="AG1469" s="48">
        <f>IF(OR(AQ1469="",AQ1469&lt;&gt;'RC'!$E$6,AB1469&lt;&gt;'RC'!$D$21),0,1)</f>
        <v>0</v>
      </c>
      <c r="AH1469" s="48">
        <f t="shared" si="504"/>
        <v>3.5379999999995498E-2</v>
      </c>
      <c r="AI1469" s="48" t="str">
        <f t="shared" si="486"/>
        <v/>
      </c>
      <c r="AJ1469" s="48" t="str">
        <f t="shared" si="487"/>
        <v/>
      </c>
      <c r="AK1469" s="52" t="str">
        <f t="shared" si="488"/>
        <v/>
      </c>
      <c r="AL1469" s="52" t="str">
        <f t="shared" si="489"/>
        <v/>
      </c>
      <c r="AM1469" s="48" t="str">
        <f t="shared" si="490"/>
        <v/>
      </c>
      <c r="AN1469" s="48" t="str">
        <f t="shared" si="491"/>
        <v/>
      </c>
      <c r="AP1469" s="18" t="str">
        <f t="shared" si="492"/>
        <v/>
      </c>
      <c r="AQ1469" s="18" t="str">
        <f t="shared" si="493"/>
        <v/>
      </c>
      <c r="AR1469" s="18">
        <v>3.5380000000000002E-2</v>
      </c>
      <c r="AS1469" s="18">
        <f>IF(AF!$D$27="Todos",1,IF(M1469=AF!$D$27,1,0))</f>
        <v>1</v>
      </c>
      <c r="AT1469" s="53">
        <f>IF(AND(E1469=AF!$D$6,OR(LT!M1469=AF!$D$27,AF!$D$27="Todos"),OR(AP1469=AF!$E$8,AQ1469=AF!$E$8)),AR1469+AS1469,0)</f>
        <v>0</v>
      </c>
      <c r="AU1469" s="18" t="str">
        <f t="shared" si="494"/>
        <v/>
      </c>
      <c r="AV1469" s="54" t="str">
        <f t="shared" si="495"/>
        <v/>
      </c>
      <c r="AW1469" s="54" t="str">
        <f t="shared" si="496"/>
        <v/>
      </c>
      <c r="AX1469" s="18" t="str">
        <f t="shared" si="497"/>
        <v/>
      </c>
      <c r="AY1469" s="18" t="str">
        <f t="shared" si="498"/>
        <v/>
      </c>
      <c r="BA1469" s="18">
        <f>IF($E1469=AF!$D$6,IF($M1469="Concluída no prazo",2,IF($M1469="Concluída com atraso",1,0)),0)</f>
        <v>0</v>
      </c>
      <c r="BB1469" s="18">
        <f>IF($E1469=AF!$D$6,IF($M1469="Atrasada",2,IF($M1469="Concluída com atraso",1,0)),0)</f>
        <v>0</v>
      </c>
      <c r="BC1469" s="18">
        <v>1.4630000000000001E-2</v>
      </c>
      <c r="BD1469" s="18">
        <f t="shared" si="505"/>
        <v>1.4630000000000001E-2</v>
      </c>
      <c r="BE1469" s="18">
        <f t="shared" si="505"/>
        <v>1.4630000000000001E-2</v>
      </c>
      <c r="BF1469" s="18" t="str">
        <f t="shared" si="499"/>
        <v/>
      </c>
      <c r="BN1469" s="18" t="str">
        <f t="shared" si="500"/>
        <v>s</v>
      </c>
    </row>
    <row r="1470" spans="3:66" ht="50.1" customHeight="1" thickTop="1" thickBot="1" x14ac:dyDescent="0.3">
      <c r="C1470" s="46"/>
      <c r="D1470" s="46"/>
      <c r="E1470" s="46"/>
      <c r="F1470" s="122"/>
      <c r="G1470" s="122"/>
      <c r="H1470" s="78" t="str">
        <f t="shared" si="501"/>
        <v/>
      </c>
      <c r="I1470" s="78" t="str">
        <f t="shared" si="502"/>
        <v/>
      </c>
      <c r="J1470" s="16"/>
      <c r="K1470" s="46" t="str">
        <f t="shared" si="503"/>
        <v/>
      </c>
      <c r="L1470" s="16"/>
      <c r="M1470" s="16"/>
      <c r="N1470" s="46"/>
      <c r="O1470" s="47" t="str">
        <f t="shared" si="506"/>
        <v/>
      </c>
      <c r="P1470" s="47"/>
      <c r="Q1470" s="48" t="str">
        <f>IFERROR(VLOOKUP(E1470,Funcionários!$C$8:$E$207,3,FALSE),"")</f>
        <v/>
      </c>
      <c r="R1470" s="47"/>
      <c r="S1470" s="49" t="str">
        <f t="shared" si="507"/>
        <v/>
      </c>
      <c r="T1470" s="49">
        <v>1.464E-2</v>
      </c>
      <c r="U1470" s="48" t="str">
        <f>IF(Funcionários!C1471=0,"",Funcionários!C1471)</f>
        <v/>
      </c>
      <c r="V1470" s="50">
        <f>IF(U1470="",0,IF(COUNTIFS($E$7:$E$3006,U1470,$I$7:$I$3006,'RC'!$E$6)=0,0,COUNTIFS($M$7:$M$3006,"Concluída no prazo",$E$7:$E$3006,U1470,$I$7:$I$3006,'RC'!$E$6)/COUNTIFS($E$7:$E$3006,U1470,$I$7:$I$3006,'RC'!$E$6)))</f>
        <v>0</v>
      </c>
      <c r="W1470" s="49">
        <f>SUMIFS($J$7:$J$3006,$E$7:$E$3006,U1470,$I$7:$I$3006,'RC'!$E$6)+SUMIFS($L$7:$L$3006,$E$7:$E$3006,U1470,$I$7:$I$3006,'RC'!$E$6)</f>
        <v>0</v>
      </c>
      <c r="X1470" s="48">
        <f>COUNTIFS($E$7:$E$3006,U1470,$I$7:$I$3006,'RC'!$E$6)</f>
        <v>0</v>
      </c>
      <c r="Y1470" s="48"/>
      <c r="Z1470" s="51" t="str">
        <f>IF(AQ1470='RC'!$E$6,AC1470*1000+AD1470,"")</f>
        <v/>
      </c>
      <c r="AA1470" s="51" t="str">
        <f>IF(AB1470="","",IF(AQ1470='RC'!$E$6,AC1470*1000-AD1470,""))</f>
        <v/>
      </c>
      <c r="AB1470" s="48" t="str">
        <f>IFERROR(VLOOKUP(E1470,Funcionários!$C$8:$E$207,3,FALSE),"")</f>
        <v/>
      </c>
      <c r="AC1470" s="50" t="str">
        <f>IF(AB1470="","",IF(COUNTIFS($AB$7:$AB$3006,AB1470,$AQ$7:$AQ$3006,'RC'!$E$6)=0,"",COUNTIFS($M$7:$M$3006,"Concluída no prazo",$AB$7:$AB$3006,AB1470,$AQ$7:$AQ$3006,'RC'!$E$6)/COUNTIFS($AB$7:$AB$3006,AB1470,$AQ$7:$AQ$3006,'RC'!$E$6)))</f>
        <v/>
      </c>
      <c r="AD1470" s="48">
        <f>SUMIF($AQ$7:$AQ$3006,'RC'!$E$6,$J$7:$J$3006)+SUMIF($AQ$7:$AQ$3006,'RC'!$E$6,$L$7:$L$3006)</f>
        <v>21</v>
      </c>
      <c r="AF1470" s="48">
        <v>3.5369999999995502E-2</v>
      </c>
      <c r="AG1470" s="48">
        <f>IF(OR(AQ1470="",AQ1470&lt;&gt;'RC'!$E$6,AB1470&lt;&gt;'RC'!$D$21),0,1)</f>
        <v>0</v>
      </c>
      <c r="AH1470" s="48">
        <f t="shared" si="504"/>
        <v>3.5369999999995502E-2</v>
      </c>
      <c r="AI1470" s="48" t="str">
        <f t="shared" si="486"/>
        <v/>
      </c>
      <c r="AJ1470" s="48" t="str">
        <f t="shared" si="487"/>
        <v/>
      </c>
      <c r="AK1470" s="52" t="str">
        <f t="shared" si="488"/>
        <v/>
      </c>
      <c r="AL1470" s="52" t="str">
        <f t="shared" si="489"/>
        <v/>
      </c>
      <c r="AM1470" s="48" t="str">
        <f t="shared" si="490"/>
        <v/>
      </c>
      <c r="AN1470" s="48" t="str">
        <f t="shared" si="491"/>
        <v/>
      </c>
      <c r="AP1470" s="18" t="str">
        <f t="shared" si="492"/>
        <v/>
      </c>
      <c r="AQ1470" s="18" t="str">
        <f t="shared" si="493"/>
        <v/>
      </c>
      <c r="AR1470" s="18">
        <v>3.5369999999999999E-2</v>
      </c>
      <c r="AS1470" s="18">
        <f>IF(AF!$D$27="Todos",1,IF(M1470=AF!$D$27,1,0))</f>
        <v>1</v>
      </c>
      <c r="AT1470" s="53">
        <f>IF(AND(E1470=AF!$D$6,OR(LT!M1470=AF!$D$27,AF!$D$27="Todos"),OR(AP1470=AF!$E$8,AQ1470=AF!$E$8)),AR1470+AS1470,0)</f>
        <v>0</v>
      </c>
      <c r="AU1470" s="18" t="str">
        <f t="shared" si="494"/>
        <v/>
      </c>
      <c r="AV1470" s="54" t="str">
        <f t="shared" si="495"/>
        <v/>
      </c>
      <c r="AW1470" s="54" t="str">
        <f t="shared" si="496"/>
        <v/>
      </c>
      <c r="AX1470" s="18" t="str">
        <f t="shared" si="497"/>
        <v/>
      </c>
      <c r="AY1470" s="18" t="str">
        <f t="shared" si="498"/>
        <v/>
      </c>
      <c r="BA1470" s="18">
        <f>IF($E1470=AF!$D$6,IF($M1470="Concluída no prazo",2,IF($M1470="Concluída com atraso",1,0)),0)</f>
        <v>0</v>
      </c>
      <c r="BB1470" s="18">
        <f>IF($E1470=AF!$D$6,IF($M1470="Atrasada",2,IF($M1470="Concluída com atraso",1,0)),0)</f>
        <v>0</v>
      </c>
      <c r="BC1470" s="18">
        <v>1.464E-2</v>
      </c>
      <c r="BD1470" s="18">
        <f t="shared" si="505"/>
        <v>1.464E-2</v>
      </c>
      <c r="BE1470" s="18">
        <f t="shared" si="505"/>
        <v>1.464E-2</v>
      </c>
      <c r="BF1470" s="18" t="str">
        <f t="shared" si="499"/>
        <v/>
      </c>
      <c r="BN1470" s="18" t="str">
        <f t="shared" si="500"/>
        <v>s</v>
      </c>
    </row>
    <row r="1471" spans="3:66" ht="50.1" customHeight="1" thickTop="1" thickBot="1" x14ac:dyDescent="0.3">
      <c r="C1471" s="46"/>
      <c r="D1471" s="46"/>
      <c r="E1471" s="46"/>
      <c r="F1471" s="122"/>
      <c r="G1471" s="122"/>
      <c r="H1471" s="78" t="str">
        <f t="shared" si="501"/>
        <v/>
      </c>
      <c r="I1471" s="78" t="str">
        <f t="shared" si="502"/>
        <v/>
      </c>
      <c r="J1471" s="16"/>
      <c r="K1471" s="46" t="str">
        <f t="shared" si="503"/>
        <v/>
      </c>
      <c r="L1471" s="16"/>
      <c r="M1471" s="16"/>
      <c r="N1471" s="46"/>
      <c r="O1471" s="47" t="str">
        <f t="shared" si="506"/>
        <v/>
      </c>
      <c r="P1471" s="47"/>
      <c r="Q1471" s="48" t="str">
        <f>IFERROR(VLOOKUP(E1471,Funcionários!$C$8:$E$207,3,FALSE),"")</f>
        <v/>
      </c>
      <c r="R1471" s="47"/>
      <c r="S1471" s="49" t="str">
        <f t="shared" si="507"/>
        <v/>
      </c>
      <c r="T1471" s="49">
        <v>1.465E-2</v>
      </c>
      <c r="U1471" s="48" t="str">
        <f>IF(Funcionários!C1472=0,"",Funcionários!C1472)</f>
        <v/>
      </c>
      <c r="V1471" s="50">
        <f>IF(U1471="",0,IF(COUNTIFS($E$7:$E$3006,U1471,$I$7:$I$3006,'RC'!$E$6)=0,0,COUNTIFS($M$7:$M$3006,"Concluída no prazo",$E$7:$E$3006,U1471,$I$7:$I$3006,'RC'!$E$6)/COUNTIFS($E$7:$E$3006,U1471,$I$7:$I$3006,'RC'!$E$6)))</f>
        <v>0</v>
      </c>
      <c r="W1471" s="49">
        <f>SUMIFS($J$7:$J$3006,$E$7:$E$3006,U1471,$I$7:$I$3006,'RC'!$E$6)+SUMIFS($L$7:$L$3006,$E$7:$E$3006,U1471,$I$7:$I$3006,'RC'!$E$6)</f>
        <v>0</v>
      </c>
      <c r="X1471" s="48">
        <f>COUNTIFS($E$7:$E$3006,U1471,$I$7:$I$3006,'RC'!$E$6)</f>
        <v>0</v>
      </c>
      <c r="Y1471" s="48"/>
      <c r="Z1471" s="51" t="str">
        <f>IF(AQ1471='RC'!$E$6,AC1471*1000+AD1471,"")</f>
        <v/>
      </c>
      <c r="AA1471" s="51" t="str">
        <f>IF(AB1471="","",IF(AQ1471='RC'!$E$6,AC1471*1000-AD1471,""))</f>
        <v/>
      </c>
      <c r="AB1471" s="48" t="str">
        <f>IFERROR(VLOOKUP(E1471,Funcionários!$C$8:$E$207,3,FALSE),"")</f>
        <v/>
      </c>
      <c r="AC1471" s="50" t="str">
        <f>IF(AB1471="","",IF(COUNTIFS($AB$7:$AB$3006,AB1471,$AQ$7:$AQ$3006,'RC'!$E$6)=0,"",COUNTIFS($M$7:$M$3006,"Concluída no prazo",$AB$7:$AB$3006,AB1471,$AQ$7:$AQ$3006,'RC'!$E$6)/COUNTIFS($AB$7:$AB$3006,AB1471,$AQ$7:$AQ$3006,'RC'!$E$6)))</f>
        <v/>
      </c>
      <c r="AD1471" s="48">
        <f>SUMIF($AQ$7:$AQ$3006,'RC'!$E$6,$J$7:$J$3006)+SUMIF($AQ$7:$AQ$3006,'RC'!$E$6,$L$7:$L$3006)</f>
        <v>21</v>
      </c>
      <c r="AF1471" s="48">
        <v>3.5359999999995499E-2</v>
      </c>
      <c r="AG1471" s="48">
        <f>IF(OR(AQ1471="",AQ1471&lt;&gt;'RC'!$E$6,AB1471&lt;&gt;'RC'!$D$21),0,1)</f>
        <v>0</v>
      </c>
      <c r="AH1471" s="48">
        <f t="shared" si="504"/>
        <v>3.5359999999995499E-2</v>
      </c>
      <c r="AI1471" s="48" t="str">
        <f t="shared" si="486"/>
        <v/>
      </c>
      <c r="AJ1471" s="48" t="str">
        <f t="shared" si="487"/>
        <v/>
      </c>
      <c r="AK1471" s="52" t="str">
        <f t="shared" si="488"/>
        <v/>
      </c>
      <c r="AL1471" s="52" t="str">
        <f t="shared" si="489"/>
        <v/>
      </c>
      <c r="AM1471" s="48" t="str">
        <f t="shared" si="490"/>
        <v/>
      </c>
      <c r="AN1471" s="48" t="str">
        <f t="shared" si="491"/>
        <v/>
      </c>
      <c r="AP1471" s="18" t="str">
        <f t="shared" si="492"/>
        <v/>
      </c>
      <c r="AQ1471" s="18" t="str">
        <f t="shared" si="493"/>
        <v/>
      </c>
      <c r="AR1471" s="18">
        <v>3.5360000000000003E-2</v>
      </c>
      <c r="AS1471" s="18">
        <f>IF(AF!$D$27="Todos",1,IF(M1471=AF!$D$27,1,0))</f>
        <v>1</v>
      </c>
      <c r="AT1471" s="53">
        <f>IF(AND(E1471=AF!$D$6,OR(LT!M1471=AF!$D$27,AF!$D$27="Todos"),OR(AP1471=AF!$E$8,AQ1471=AF!$E$8)),AR1471+AS1471,0)</f>
        <v>0</v>
      </c>
      <c r="AU1471" s="18" t="str">
        <f t="shared" si="494"/>
        <v/>
      </c>
      <c r="AV1471" s="54" t="str">
        <f t="shared" si="495"/>
        <v/>
      </c>
      <c r="AW1471" s="54" t="str">
        <f t="shared" si="496"/>
        <v/>
      </c>
      <c r="AX1471" s="18" t="str">
        <f t="shared" si="497"/>
        <v/>
      </c>
      <c r="AY1471" s="18" t="str">
        <f t="shared" si="498"/>
        <v/>
      </c>
      <c r="BA1471" s="18">
        <f>IF($E1471=AF!$D$6,IF($M1471="Concluída no prazo",2,IF($M1471="Concluída com atraso",1,0)),0)</f>
        <v>0</v>
      </c>
      <c r="BB1471" s="18">
        <f>IF($E1471=AF!$D$6,IF($M1471="Atrasada",2,IF($M1471="Concluída com atraso",1,0)),0)</f>
        <v>0</v>
      </c>
      <c r="BC1471" s="18">
        <v>1.465E-2</v>
      </c>
      <c r="BD1471" s="18">
        <f t="shared" si="505"/>
        <v>1.465E-2</v>
      </c>
      <c r="BE1471" s="18">
        <f t="shared" si="505"/>
        <v>1.465E-2</v>
      </c>
      <c r="BF1471" s="18" t="str">
        <f t="shared" si="499"/>
        <v/>
      </c>
      <c r="BN1471" s="18" t="str">
        <f t="shared" si="500"/>
        <v>s</v>
      </c>
    </row>
    <row r="1472" spans="3:66" ht="50.1" customHeight="1" thickTop="1" thickBot="1" x14ac:dyDescent="0.3">
      <c r="C1472" s="46"/>
      <c r="D1472" s="46"/>
      <c r="E1472" s="46"/>
      <c r="F1472" s="122"/>
      <c r="G1472" s="122"/>
      <c r="H1472" s="78" t="str">
        <f t="shared" si="501"/>
        <v/>
      </c>
      <c r="I1472" s="78" t="str">
        <f t="shared" si="502"/>
        <v/>
      </c>
      <c r="J1472" s="16"/>
      <c r="K1472" s="46" t="str">
        <f t="shared" si="503"/>
        <v/>
      </c>
      <c r="L1472" s="16"/>
      <c r="M1472" s="16"/>
      <c r="N1472" s="46"/>
      <c r="O1472" s="47" t="str">
        <f t="shared" si="506"/>
        <v/>
      </c>
      <c r="P1472" s="47"/>
      <c r="Q1472" s="48" t="str">
        <f>IFERROR(VLOOKUP(E1472,Funcionários!$C$8:$E$207,3,FALSE),"")</f>
        <v/>
      </c>
      <c r="R1472" s="47"/>
      <c r="S1472" s="49" t="str">
        <f t="shared" si="507"/>
        <v/>
      </c>
      <c r="T1472" s="49">
        <v>1.4659999999999999E-2</v>
      </c>
      <c r="U1472" s="48" t="str">
        <f>IF(Funcionários!C1473=0,"",Funcionários!C1473)</f>
        <v/>
      </c>
      <c r="V1472" s="50">
        <f>IF(U1472="",0,IF(COUNTIFS($E$7:$E$3006,U1472,$I$7:$I$3006,'RC'!$E$6)=0,0,COUNTIFS($M$7:$M$3006,"Concluída no prazo",$E$7:$E$3006,U1472,$I$7:$I$3006,'RC'!$E$6)/COUNTIFS($E$7:$E$3006,U1472,$I$7:$I$3006,'RC'!$E$6)))</f>
        <v>0</v>
      </c>
      <c r="W1472" s="49">
        <f>SUMIFS($J$7:$J$3006,$E$7:$E$3006,U1472,$I$7:$I$3006,'RC'!$E$6)+SUMIFS($L$7:$L$3006,$E$7:$E$3006,U1472,$I$7:$I$3006,'RC'!$E$6)</f>
        <v>0</v>
      </c>
      <c r="X1472" s="48">
        <f>COUNTIFS($E$7:$E$3006,U1472,$I$7:$I$3006,'RC'!$E$6)</f>
        <v>0</v>
      </c>
      <c r="Y1472" s="48"/>
      <c r="Z1472" s="51" t="str">
        <f>IF(AQ1472='RC'!$E$6,AC1472*1000+AD1472,"")</f>
        <v/>
      </c>
      <c r="AA1472" s="51" t="str">
        <f>IF(AB1472="","",IF(AQ1472='RC'!$E$6,AC1472*1000-AD1472,""))</f>
        <v/>
      </c>
      <c r="AB1472" s="48" t="str">
        <f>IFERROR(VLOOKUP(E1472,Funcionários!$C$8:$E$207,3,FALSE),"")</f>
        <v/>
      </c>
      <c r="AC1472" s="50" t="str">
        <f>IF(AB1472="","",IF(COUNTIFS($AB$7:$AB$3006,AB1472,$AQ$7:$AQ$3006,'RC'!$E$6)=0,"",COUNTIFS($M$7:$M$3006,"Concluída no prazo",$AB$7:$AB$3006,AB1472,$AQ$7:$AQ$3006,'RC'!$E$6)/COUNTIFS($AB$7:$AB$3006,AB1472,$AQ$7:$AQ$3006,'RC'!$E$6)))</f>
        <v/>
      </c>
      <c r="AD1472" s="48">
        <f>SUMIF($AQ$7:$AQ$3006,'RC'!$E$6,$J$7:$J$3006)+SUMIF($AQ$7:$AQ$3006,'RC'!$E$6,$L$7:$L$3006)</f>
        <v>21</v>
      </c>
      <c r="AF1472" s="48">
        <v>3.5349999999995503E-2</v>
      </c>
      <c r="AG1472" s="48">
        <f>IF(OR(AQ1472="",AQ1472&lt;&gt;'RC'!$E$6,AB1472&lt;&gt;'RC'!$D$21),0,1)</f>
        <v>0</v>
      </c>
      <c r="AH1472" s="48">
        <f t="shared" si="504"/>
        <v>3.5349999999995503E-2</v>
      </c>
      <c r="AI1472" s="48" t="str">
        <f t="shared" si="486"/>
        <v/>
      </c>
      <c r="AJ1472" s="48" t="str">
        <f t="shared" si="487"/>
        <v/>
      </c>
      <c r="AK1472" s="52" t="str">
        <f t="shared" si="488"/>
        <v/>
      </c>
      <c r="AL1472" s="52" t="str">
        <f t="shared" si="489"/>
        <v/>
      </c>
      <c r="AM1472" s="48" t="str">
        <f t="shared" si="490"/>
        <v/>
      </c>
      <c r="AN1472" s="48" t="str">
        <f t="shared" si="491"/>
        <v/>
      </c>
      <c r="AP1472" s="18" t="str">
        <f t="shared" si="492"/>
        <v/>
      </c>
      <c r="AQ1472" s="18" t="str">
        <f t="shared" si="493"/>
        <v/>
      </c>
      <c r="AR1472" s="18">
        <v>3.5349999999999999E-2</v>
      </c>
      <c r="AS1472" s="18">
        <f>IF(AF!$D$27="Todos",1,IF(M1472=AF!$D$27,1,0))</f>
        <v>1</v>
      </c>
      <c r="AT1472" s="53">
        <f>IF(AND(E1472=AF!$D$6,OR(LT!M1472=AF!$D$27,AF!$D$27="Todos"),OR(AP1472=AF!$E$8,AQ1472=AF!$E$8)),AR1472+AS1472,0)</f>
        <v>0</v>
      </c>
      <c r="AU1472" s="18" t="str">
        <f t="shared" si="494"/>
        <v/>
      </c>
      <c r="AV1472" s="54" t="str">
        <f t="shared" si="495"/>
        <v/>
      </c>
      <c r="AW1472" s="54" t="str">
        <f t="shared" si="496"/>
        <v/>
      </c>
      <c r="AX1472" s="18" t="str">
        <f t="shared" si="497"/>
        <v/>
      </c>
      <c r="AY1472" s="18" t="str">
        <f t="shared" si="498"/>
        <v/>
      </c>
      <c r="BA1472" s="18">
        <f>IF($E1472=AF!$D$6,IF($M1472="Concluída no prazo",2,IF($M1472="Concluída com atraso",1,0)),0)</f>
        <v>0</v>
      </c>
      <c r="BB1472" s="18">
        <f>IF($E1472=AF!$D$6,IF($M1472="Atrasada",2,IF($M1472="Concluída com atraso",1,0)),0)</f>
        <v>0</v>
      </c>
      <c r="BC1472" s="18">
        <v>1.4659999999999999E-2</v>
      </c>
      <c r="BD1472" s="18">
        <f t="shared" si="505"/>
        <v>1.4659999999999999E-2</v>
      </c>
      <c r="BE1472" s="18">
        <f t="shared" si="505"/>
        <v>1.4659999999999999E-2</v>
      </c>
      <c r="BF1472" s="18" t="str">
        <f t="shared" si="499"/>
        <v/>
      </c>
      <c r="BN1472" s="18" t="str">
        <f t="shared" si="500"/>
        <v>s</v>
      </c>
    </row>
    <row r="1473" spans="3:66" ht="50.1" customHeight="1" thickTop="1" thickBot="1" x14ac:dyDescent="0.3">
      <c r="C1473" s="46"/>
      <c r="D1473" s="46"/>
      <c r="E1473" s="46"/>
      <c r="F1473" s="122"/>
      <c r="G1473" s="122"/>
      <c r="H1473" s="78" t="str">
        <f t="shared" si="501"/>
        <v/>
      </c>
      <c r="I1473" s="78" t="str">
        <f t="shared" si="502"/>
        <v/>
      </c>
      <c r="J1473" s="16"/>
      <c r="K1473" s="46" t="str">
        <f t="shared" si="503"/>
        <v/>
      </c>
      <c r="L1473" s="16"/>
      <c r="M1473" s="16"/>
      <c r="N1473" s="46"/>
      <c r="O1473" s="47" t="str">
        <f t="shared" si="506"/>
        <v/>
      </c>
      <c r="P1473" s="47"/>
      <c r="Q1473" s="48" t="str">
        <f>IFERROR(VLOOKUP(E1473,Funcionários!$C$8:$E$207,3,FALSE),"")</f>
        <v/>
      </c>
      <c r="R1473" s="47"/>
      <c r="S1473" s="49" t="str">
        <f t="shared" si="507"/>
        <v/>
      </c>
      <c r="T1473" s="49">
        <v>1.4670000000000001E-2</v>
      </c>
      <c r="U1473" s="48" t="str">
        <f>IF(Funcionários!C1474=0,"",Funcionários!C1474)</f>
        <v/>
      </c>
      <c r="V1473" s="50">
        <f>IF(U1473="",0,IF(COUNTIFS($E$7:$E$3006,U1473,$I$7:$I$3006,'RC'!$E$6)=0,0,COUNTIFS($M$7:$M$3006,"Concluída no prazo",$E$7:$E$3006,U1473,$I$7:$I$3006,'RC'!$E$6)/COUNTIFS($E$7:$E$3006,U1473,$I$7:$I$3006,'RC'!$E$6)))</f>
        <v>0</v>
      </c>
      <c r="W1473" s="49">
        <f>SUMIFS($J$7:$J$3006,$E$7:$E$3006,U1473,$I$7:$I$3006,'RC'!$E$6)+SUMIFS($L$7:$L$3006,$E$7:$E$3006,U1473,$I$7:$I$3006,'RC'!$E$6)</f>
        <v>0</v>
      </c>
      <c r="X1473" s="48">
        <f>COUNTIFS($E$7:$E$3006,U1473,$I$7:$I$3006,'RC'!$E$6)</f>
        <v>0</v>
      </c>
      <c r="Y1473" s="48"/>
      <c r="Z1473" s="51" t="str">
        <f>IF(AQ1473='RC'!$E$6,AC1473*1000+AD1473,"")</f>
        <v/>
      </c>
      <c r="AA1473" s="51" t="str">
        <f>IF(AB1473="","",IF(AQ1473='RC'!$E$6,AC1473*1000-AD1473,""))</f>
        <v/>
      </c>
      <c r="AB1473" s="48" t="str">
        <f>IFERROR(VLOOKUP(E1473,Funcionários!$C$8:$E$207,3,FALSE),"")</f>
        <v/>
      </c>
      <c r="AC1473" s="50" t="str">
        <f>IF(AB1473="","",IF(COUNTIFS($AB$7:$AB$3006,AB1473,$AQ$7:$AQ$3006,'RC'!$E$6)=0,"",COUNTIFS($M$7:$M$3006,"Concluída no prazo",$AB$7:$AB$3006,AB1473,$AQ$7:$AQ$3006,'RC'!$E$6)/COUNTIFS($AB$7:$AB$3006,AB1473,$AQ$7:$AQ$3006,'RC'!$E$6)))</f>
        <v/>
      </c>
      <c r="AD1473" s="48">
        <f>SUMIF($AQ$7:$AQ$3006,'RC'!$E$6,$J$7:$J$3006)+SUMIF($AQ$7:$AQ$3006,'RC'!$E$6,$L$7:$L$3006)</f>
        <v>21</v>
      </c>
      <c r="AF1473" s="48">
        <v>3.53399999999955E-2</v>
      </c>
      <c r="AG1473" s="48">
        <f>IF(OR(AQ1473="",AQ1473&lt;&gt;'RC'!$E$6,AB1473&lt;&gt;'RC'!$D$21),0,1)</f>
        <v>0</v>
      </c>
      <c r="AH1473" s="48">
        <f t="shared" si="504"/>
        <v>3.53399999999955E-2</v>
      </c>
      <c r="AI1473" s="48" t="str">
        <f t="shared" si="486"/>
        <v/>
      </c>
      <c r="AJ1473" s="48" t="str">
        <f t="shared" si="487"/>
        <v/>
      </c>
      <c r="AK1473" s="52" t="str">
        <f t="shared" si="488"/>
        <v/>
      </c>
      <c r="AL1473" s="52" t="str">
        <f t="shared" si="489"/>
        <v/>
      </c>
      <c r="AM1473" s="48" t="str">
        <f t="shared" si="490"/>
        <v/>
      </c>
      <c r="AN1473" s="48" t="str">
        <f t="shared" si="491"/>
        <v/>
      </c>
      <c r="AP1473" s="18" t="str">
        <f t="shared" si="492"/>
        <v/>
      </c>
      <c r="AQ1473" s="18" t="str">
        <f t="shared" si="493"/>
        <v/>
      </c>
      <c r="AR1473" s="18">
        <v>3.5340000000000003E-2</v>
      </c>
      <c r="AS1473" s="18">
        <f>IF(AF!$D$27="Todos",1,IF(M1473=AF!$D$27,1,0))</f>
        <v>1</v>
      </c>
      <c r="AT1473" s="53">
        <f>IF(AND(E1473=AF!$D$6,OR(LT!M1473=AF!$D$27,AF!$D$27="Todos"),OR(AP1473=AF!$E$8,AQ1473=AF!$E$8)),AR1473+AS1473,0)</f>
        <v>0</v>
      </c>
      <c r="AU1473" s="18" t="str">
        <f t="shared" si="494"/>
        <v/>
      </c>
      <c r="AV1473" s="54" t="str">
        <f t="shared" si="495"/>
        <v/>
      </c>
      <c r="AW1473" s="54" t="str">
        <f t="shared" si="496"/>
        <v/>
      </c>
      <c r="AX1473" s="18" t="str">
        <f t="shared" si="497"/>
        <v/>
      </c>
      <c r="AY1473" s="18" t="str">
        <f t="shared" si="498"/>
        <v/>
      </c>
      <c r="BA1473" s="18">
        <f>IF($E1473=AF!$D$6,IF($M1473="Concluída no prazo",2,IF($M1473="Concluída com atraso",1,0)),0)</f>
        <v>0</v>
      </c>
      <c r="BB1473" s="18">
        <f>IF($E1473=AF!$D$6,IF($M1473="Atrasada",2,IF($M1473="Concluída com atraso",1,0)),0)</f>
        <v>0</v>
      </c>
      <c r="BC1473" s="18">
        <v>1.4670000000000001E-2</v>
      </c>
      <c r="BD1473" s="18">
        <f t="shared" si="505"/>
        <v>1.4670000000000001E-2</v>
      </c>
      <c r="BE1473" s="18">
        <f t="shared" si="505"/>
        <v>1.4670000000000001E-2</v>
      </c>
      <c r="BF1473" s="18" t="str">
        <f t="shared" si="499"/>
        <v/>
      </c>
      <c r="BN1473" s="18" t="str">
        <f t="shared" si="500"/>
        <v>s</v>
      </c>
    </row>
    <row r="1474" spans="3:66" ht="50.1" customHeight="1" thickTop="1" thickBot="1" x14ac:dyDescent="0.3">
      <c r="C1474" s="46"/>
      <c r="D1474" s="46"/>
      <c r="E1474" s="46"/>
      <c r="F1474" s="122"/>
      <c r="G1474" s="122"/>
      <c r="H1474" s="78" t="str">
        <f t="shared" si="501"/>
        <v/>
      </c>
      <c r="I1474" s="78" t="str">
        <f t="shared" si="502"/>
        <v/>
      </c>
      <c r="J1474" s="16"/>
      <c r="K1474" s="46" t="str">
        <f t="shared" si="503"/>
        <v/>
      </c>
      <c r="L1474" s="16"/>
      <c r="M1474" s="16"/>
      <c r="N1474" s="46"/>
      <c r="O1474" s="47" t="str">
        <f t="shared" si="506"/>
        <v/>
      </c>
      <c r="P1474" s="47"/>
      <c r="Q1474" s="48" t="str">
        <f>IFERROR(VLOOKUP(E1474,Funcionários!$C$8:$E$207,3,FALSE),"")</f>
        <v/>
      </c>
      <c r="R1474" s="47"/>
      <c r="S1474" s="49" t="str">
        <f t="shared" si="507"/>
        <v/>
      </c>
      <c r="T1474" s="49">
        <v>1.468E-2</v>
      </c>
      <c r="U1474" s="48" t="str">
        <f>IF(Funcionários!C1475=0,"",Funcionários!C1475)</f>
        <v/>
      </c>
      <c r="V1474" s="50">
        <f>IF(U1474="",0,IF(COUNTIFS($E$7:$E$3006,U1474,$I$7:$I$3006,'RC'!$E$6)=0,0,COUNTIFS($M$7:$M$3006,"Concluída no prazo",$E$7:$E$3006,U1474,$I$7:$I$3006,'RC'!$E$6)/COUNTIFS($E$7:$E$3006,U1474,$I$7:$I$3006,'RC'!$E$6)))</f>
        <v>0</v>
      </c>
      <c r="W1474" s="49">
        <f>SUMIFS($J$7:$J$3006,$E$7:$E$3006,U1474,$I$7:$I$3006,'RC'!$E$6)+SUMIFS($L$7:$L$3006,$E$7:$E$3006,U1474,$I$7:$I$3006,'RC'!$E$6)</f>
        <v>0</v>
      </c>
      <c r="X1474" s="48">
        <f>COUNTIFS($E$7:$E$3006,U1474,$I$7:$I$3006,'RC'!$E$6)</f>
        <v>0</v>
      </c>
      <c r="Y1474" s="48"/>
      <c r="Z1474" s="51" t="str">
        <f>IF(AQ1474='RC'!$E$6,AC1474*1000+AD1474,"")</f>
        <v/>
      </c>
      <c r="AA1474" s="51" t="str">
        <f>IF(AB1474="","",IF(AQ1474='RC'!$E$6,AC1474*1000-AD1474,""))</f>
        <v/>
      </c>
      <c r="AB1474" s="48" t="str">
        <f>IFERROR(VLOOKUP(E1474,Funcionários!$C$8:$E$207,3,FALSE),"")</f>
        <v/>
      </c>
      <c r="AC1474" s="50" t="str">
        <f>IF(AB1474="","",IF(COUNTIFS($AB$7:$AB$3006,AB1474,$AQ$7:$AQ$3006,'RC'!$E$6)=0,"",COUNTIFS($M$7:$M$3006,"Concluída no prazo",$AB$7:$AB$3006,AB1474,$AQ$7:$AQ$3006,'RC'!$E$6)/COUNTIFS($AB$7:$AB$3006,AB1474,$AQ$7:$AQ$3006,'RC'!$E$6)))</f>
        <v/>
      </c>
      <c r="AD1474" s="48">
        <f>SUMIF($AQ$7:$AQ$3006,'RC'!$E$6,$J$7:$J$3006)+SUMIF($AQ$7:$AQ$3006,'RC'!$E$6,$L$7:$L$3006)</f>
        <v>21</v>
      </c>
      <c r="AF1474" s="48">
        <v>3.5329999999995497E-2</v>
      </c>
      <c r="AG1474" s="48">
        <f>IF(OR(AQ1474="",AQ1474&lt;&gt;'RC'!$E$6,AB1474&lt;&gt;'RC'!$D$21),0,1)</f>
        <v>0</v>
      </c>
      <c r="AH1474" s="48">
        <f t="shared" si="504"/>
        <v>3.5329999999995497E-2</v>
      </c>
      <c r="AI1474" s="48" t="str">
        <f t="shared" si="486"/>
        <v/>
      </c>
      <c r="AJ1474" s="48" t="str">
        <f t="shared" si="487"/>
        <v/>
      </c>
      <c r="AK1474" s="52" t="str">
        <f t="shared" si="488"/>
        <v/>
      </c>
      <c r="AL1474" s="52" t="str">
        <f t="shared" si="489"/>
        <v/>
      </c>
      <c r="AM1474" s="48" t="str">
        <f t="shared" si="490"/>
        <v/>
      </c>
      <c r="AN1474" s="48" t="str">
        <f t="shared" si="491"/>
        <v/>
      </c>
      <c r="AP1474" s="18" t="str">
        <f t="shared" si="492"/>
        <v/>
      </c>
      <c r="AQ1474" s="18" t="str">
        <f t="shared" si="493"/>
        <v/>
      </c>
      <c r="AR1474" s="18">
        <v>3.533E-2</v>
      </c>
      <c r="AS1474" s="18">
        <f>IF(AF!$D$27="Todos",1,IF(M1474=AF!$D$27,1,0))</f>
        <v>1</v>
      </c>
      <c r="AT1474" s="53">
        <f>IF(AND(E1474=AF!$D$6,OR(LT!M1474=AF!$D$27,AF!$D$27="Todos"),OR(AP1474=AF!$E$8,AQ1474=AF!$E$8)),AR1474+AS1474,0)</f>
        <v>0</v>
      </c>
      <c r="AU1474" s="18" t="str">
        <f t="shared" si="494"/>
        <v/>
      </c>
      <c r="AV1474" s="54" t="str">
        <f t="shared" si="495"/>
        <v/>
      </c>
      <c r="AW1474" s="54" t="str">
        <f t="shared" si="496"/>
        <v/>
      </c>
      <c r="AX1474" s="18" t="str">
        <f t="shared" si="497"/>
        <v/>
      </c>
      <c r="AY1474" s="18" t="str">
        <f t="shared" si="498"/>
        <v/>
      </c>
      <c r="BA1474" s="18">
        <f>IF($E1474=AF!$D$6,IF($M1474="Concluída no prazo",2,IF($M1474="Concluída com atraso",1,0)),0)</f>
        <v>0</v>
      </c>
      <c r="BB1474" s="18">
        <f>IF($E1474=AF!$D$6,IF($M1474="Atrasada",2,IF($M1474="Concluída com atraso",1,0)),0)</f>
        <v>0</v>
      </c>
      <c r="BC1474" s="18">
        <v>1.468E-2</v>
      </c>
      <c r="BD1474" s="18">
        <f t="shared" si="505"/>
        <v>1.468E-2</v>
      </c>
      <c r="BE1474" s="18">
        <f t="shared" si="505"/>
        <v>1.468E-2</v>
      </c>
      <c r="BF1474" s="18" t="str">
        <f t="shared" si="499"/>
        <v/>
      </c>
      <c r="BN1474" s="18" t="str">
        <f t="shared" si="500"/>
        <v>s</v>
      </c>
    </row>
    <row r="1475" spans="3:66" ht="50.1" customHeight="1" thickTop="1" thickBot="1" x14ac:dyDescent="0.3">
      <c r="C1475" s="46"/>
      <c r="D1475" s="46"/>
      <c r="E1475" s="46"/>
      <c r="F1475" s="122"/>
      <c r="G1475" s="122"/>
      <c r="H1475" s="78" t="str">
        <f t="shared" si="501"/>
        <v/>
      </c>
      <c r="I1475" s="78" t="str">
        <f t="shared" si="502"/>
        <v/>
      </c>
      <c r="J1475" s="16"/>
      <c r="K1475" s="46" t="str">
        <f t="shared" si="503"/>
        <v/>
      </c>
      <c r="L1475" s="16"/>
      <c r="M1475" s="16"/>
      <c r="N1475" s="46"/>
      <c r="O1475" s="47" t="str">
        <f t="shared" si="506"/>
        <v/>
      </c>
      <c r="P1475" s="47"/>
      <c r="Q1475" s="48" t="str">
        <f>IFERROR(VLOOKUP(E1475,Funcionários!$C$8:$E$207,3,FALSE),"")</f>
        <v/>
      </c>
      <c r="R1475" s="47"/>
      <c r="S1475" s="49" t="str">
        <f t="shared" si="507"/>
        <v/>
      </c>
      <c r="T1475" s="49">
        <v>1.469E-2</v>
      </c>
      <c r="U1475" s="48" t="str">
        <f>IF(Funcionários!C1476=0,"",Funcionários!C1476)</f>
        <v/>
      </c>
      <c r="V1475" s="50">
        <f>IF(U1475="",0,IF(COUNTIFS($E$7:$E$3006,U1475,$I$7:$I$3006,'RC'!$E$6)=0,0,COUNTIFS($M$7:$M$3006,"Concluída no prazo",$E$7:$E$3006,U1475,$I$7:$I$3006,'RC'!$E$6)/COUNTIFS($E$7:$E$3006,U1475,$I$7:$I$3006,'RC'!$E$6)))</f>
        <v>0</v>
      </c>
      <c r="W1475" s="49">
        <f>SUMIFS($J$7:$J$3006,$E$7:$E$3006,U1475,$I$7:$I$3006,'RC'!$E$6)+SUMIFS($L$7:$L$3006,$E$7:$E$3006,U1475,$I$7:$I$3006,'RC'!$E$6)</f>
        <v>0</v>
      </c>
      <c r="X1475" s="48">
        <f>COUNTIFS($E$7:$E$3006,U1475,$I$7:$I$3006,'RC'!$E$6)</f>
        <v>0</v>
      </c>
      <c r="Y1475" s="48"/>
      <c r="Z1475" s="51" t="str">
        <f>IF(AQ1475='RC'!$E$6,AC1475*1000+AD1475,"")</f>
        <v/>
      </c>
      <c r="AA1475" s="51" t="str">
        <f>IF(AB1475="","",IF(AQ1475='RC'!$E$6,AC1475*1000-AD1475,""))</f>
        <v/>
      </c>
      <c r="AB1475" s="48" t="str">
        <f>IFERROR(VLOOKUP(E1475,Funcionários!$C$8:$E$207,3,FALSE),"")</f>
        <v/>
      </c>
      <c r="AC1475" s="50" t="str">
        <f>IF(AB1475="","",IF(COUNTIFS($AB$7:$AB$3006,AB1475,$AQ$7:$AQ$3006,'RC'!$E$6)=0,"",COUNTIFS($M$7:$M$3006,"Concluída no prazo",$AB$7:$AB$3006,AB1475,$AQ$7:$AQ$3006,'RC'!$E$6)/COUNTIFS($AB$7:$AB$3006,AB1475,$AQ$7:$AQ$3006,'RC'!$E$6)))</f>
        <v/>
      </c>
      <c r="AD1475" s="48">
        <f>SUMIF($AQ$7:$AQ$3006,'RC'!$E$6,$J$7:$J$3006)+SUMIF($AQ$7:$AQ$3006,'RC'!$E$6,$L$7:$L$3006)</f>
        <v>21</v>
      </c>
      <c r="AF1475" s="48">
        <v>3.5319999999995501E-2</v>
      </c>
      <c r="AG1475" s="48">
        <f>IF(OR(AQ1475="",AQ1475&lt;&gt;'RC'!$E$6,AB1475&lt;&gt;'RC'!$D$21),0,1)</f>
        <v>0</v>
      </c>
      <c r="AH1475" s="48">
        <f t="shared" si="504"/>
        <v>3.5319999999995501E-2</v>
      </c>
      <c r="AI1475" s="48" t="str">
        <f t="shared" si="486"/>
        <v/>
      </c>
      <c r="AJ1475" s="48" t="str">
        <f t="shared" si="487"/>
        <v/>
      </c>
      <c r="AK1475" s="52" t="str">
        <f t="shared" si="488"/>
        <v/>
      </c>
      <c r="AL1475" s="52" t="str">
        <f t="shared" si="489"/>
        <v/>
      </c>
      <c r="AM1475" s="48" t="str">
        <f t="shared" si="490"/>
        <v/>
      </c>
      <c r="AN1475" s="48" t="str">
        <f t="shared" si="491"/>
        <v/>
      </c>
      <c r="AP1475" s="18" t="str">
        <f t="shared" si="492"/>
        <v/>
      </c>
      <c r="AQ1475" s="18" t="str">
        <f t="shared" si="493"/>
        <v/>
      </c>
      <c r="AR1475" s="18">
        <v>3.5319999999999997E-2</v>
      </c>
      <c r="AS1475" s="18">
        <f>IF(AF!$D$27="Todos",1,IF(M1475=AF!$D$27,1,0))</f>
        <v>1</v>
      </c>
      <c r="AT1475" s="53">
        <f>IF(AND(E1475=AF!$D$6,OR(LT!M1475=AF!$D$27,AF!$D$27="Todos"),OR(AP1475=AF!$E$8,AQ1475=AF!$E$8)),AR1475+AS1475,0)</f>
        <v>0</v>
      </c>
      <c r="AU1475" s="18" t="str">
        <f t="shared" si="494"/>
        <v/>
      </c>
      <c r="AV1475" s="54" t="str">
        <f t="shared" si="495"/>
        <v/>
      </c>
      <c r="AW1475" s="54" t="str">
        <f t="shared" si="496"/>
        <v/>
      </c>
      <c r="AX1475" s="18" t="str">
        <f t="shared" si="497"/>
        <v/>
      </c>
      <c r="AY1475" s="18" t="str">
        <f t="shared" si="498"/>
        <v/>
      </c>
      <c r="BA1475" s="18">
        <f>IF($E1475=AF!$D$6,IF($M1475="Concluída no prazo",2,IF($M1475="Concluída com atraso",1,0)),0)</f>
        <v>0</v>
      </c>
      <c r="BB1475" s="18">
        <f>IF($E1475=AF!$D$6,IF($M1475="Atrasada",2,IF($M1475="Concluída com atraso",1,0)),0)</f>
        <v>0</v>
      </c>
      <c r="BC1475" s="18">
        <v>1.469E-2</v>
      </c>
      <c r="BD1475" s="18">
        <f t="shared" si="505"/>
        <v>1.469E-2</v>
      </c>
      <c r="BE1475" s="18">
        <f t="shared" si="505"/>
        <v>1.469E-2</v>
      </c>
      <c r="BF1475" s="18" t="str">
        <f t="shared" si="499"/>
        <v/>
      </c>
      <c r="BN1475" s="18" t="str">
        <f t="shared" si="500"/>
        <v>s</v>
      </c>
    </row>
    <row r="1476" spans="3:66" ht="50.1" customHeight="1" thickTop="1" thickBot="1" x14ac:dyDescent="0.3">
      <c r="C1476" s="46"/>
      <c r="D1476" s="46"/>
      <c r="E1476" s="46"/>
      <c r="F1476" s="122"/>
      <c r="G1476" s="122"/>
      <c r="H1476" s="78" t="str">
        <f t="shared" si="501"/>
        <v/>
      </c>
      <c r="I1476" s="78" t="str">
        <f t="shared" si="502"/>
        <v/>
      </c>
      <c r="J1476" s="16"/>
      <c r="K1476" s="46" t="str">
        <f t="shared" si="503"/>
        <v/>
      </c>
      <c r="L1476" s="16"/>
      <c r="M1476" s="16"/>
      <c r="N1476" s="46"/>
      <c r="O1476" s="47" t="str">
        <f t="shared" si="506"/>
        <v/>
      </c>
      <c r="P1476" s="47"/>
      <c r="Q1476" s="48" t="str">
        <f>IFERROR(VLOOKUP(E1476,Funcionários!$C$8:$E$207,3,FALSE),"")</f>
        <v/>
      </c>
      <c r="R1476" s="47"/>
      <c r="S1476" s="49" t="str">
        <f t="shared" si="507"/>
        <v/>
      </c>
      <c r="T1476" s="49">
        <v>1.47E-2</v>
      </c>
      <c r="U1476" s="48" t="str">
        <f>IF(Funcionários!C1477=0,"",Funcionários!C1477)</f>
        <v/>
      </c>
      <c r="V1476" s="50">
        <f>IF(U1476="",0,IF(COUNTIFS($E$7:$E$3006,U1476,$I$7:$I$3006,'RC'!$E$6)=0,0,COUNTIFS($M$7:$M$3006,"Concluída no prazo",$E$7:$E$3006,U1476,$I$7:$I$3006,'RC'!$E$6)/COUNTIFS($E$7:$E$3006,U1476,$I$7:$I$3006,'RC'!$E$6)))</f>
        <v>0</v>
      </c>
      <c r="W1476" s="49">
        <f>SUMIFS($J$7:$J$3006,$E$7:$E$3006,U1476,$I$7:$I$3006,'RC'!$E$6)+SUMIFS($L$7:$L$3006,$E$7:$E$3006,U1476,$I$7:$I$3006,'RC'!$E$6)</f>
        <v>0</v>
      </c>
      <c r="X1476" s="48">
        <f>COUNTIFS($E$7:$E$3006,U1476,$I$7:$I$3006,'RC'!$E$6)</f>
        <v>0</v>
      </c>
      <c r="Y1476" s="48"/>
      <c r="Z1476" s="51" t="str">
        <f>IF(AQ1476='RC'!$E$6,AC1476*1000+AD1476,"")</f>
        <v/>
      </c>
      <c r="AA1476" s="51" t="str">
        <f>IF(AB1476="","",IF(AQ1476='RC'!$E$6,AC1476*1000-AD1476,""))</f>
        <v/>
      </c>
      <c r="AB1476" s="48" t="str">
        <f>IFERROR(VLOOKUP(E1476,Funcionários!$C$8:$E$207,3,FALSE),"")</f>
        <v/>
      </c>
      <c r="AC1476" s="50" t="str">
        <f>IF(AB1476="","",IF(COUNTIFS($AB$7:$AB$3006,AB1476,$AQ$7:$AQ$3006,'RC'!$E$6)=0,"",COUNTIFS($M$7:$M$3006,"Concluída no prazo",$AB$7:$AB$3006,AB1476,$AQ$7:$AQ$3006,'RC'!$E$6)/COUNTIFS($AB$7:$AB$3006,AB1476,$AQ$7:$AQ$3006,'RC'!$E$6)))</f>
        <v/>
      </c>
      <c r="AD1476" s="48">
        <f>SUMIF($AQ$7:$AQ$3006,'RC'!$E$6,$J$7:$J$3006)+SUMIF($AQ$7:$AQ$3006,'RC'!$E$6,$L$7:$L$3006)</f>
        <v>21</v>
      </c>
      <c r="AF1476" s="48">
        <v>3.5309999999995498E-2</v>
      </c>
      <c r="AG1476" s="48">
        <f>IF(OR(AQ1476="",AQ1476&lt;&gt;'RC'!$E$6,AB1476&lt;&gt;'RC'!$D$21),0,1)</f>
        <v>0</v>
      </c>
      <c r="AH1476" s="48">
        <f t="shared" si="504"/>
        <v>3.5309999999995498E-2</v>
      </c>
      <c r="AI1476" s="48" t="str">
        <f t="shared" si="486"/>
        <v/>
      </c>
      <c r="AJ1476" s="48" t="str">
        <f t="shared" si="487"/>
        <v/>
      </c>
      <c r="AK1476" s="52" t="str">
        <f t="shared" si="488"/>
        <v/>
      </c>
      <c r="AL1476" s="52" t="str">
        <f t="shared" si="489"/>
        <v/>
      </c>
      <c r="AM1476" s="48" t="str">
        <f t="shared" si="490"/>
        <v/>
      </c>
      <c r="AN1476" s="48" t="str">
        <f t="shared" si="491"/>
        <v/>
      </c>
      <c r="AP1476" s="18" t="str">
        <f t="shared" si="492"/>
        <v/>
      </c>
      <c r="AQ1476" s="18" t="str">
        <f t="shared" si="493"/>
        <v/>
      </c>
      <c r="AR1476" s="18">
        <v>3.5310000000000001E-2</v>
      </c>
      <c r="AS1476" s="18">
        <f>IF(AF!$D$27="Todos",1,IF(M1476=AF!$D$27,1,0))</f>
        <v>1</v>
      </c>
      <c r="AT1476" s="53">
        <f>IF(AND(E1476=AF!$D$6,OR(LT!M1476=AF!$D$27,AF!$D$27="Todos"),OR(AP1476=AF!$E$8,AQ1476=AF!$E$8)),AR1476+AS1476,0)</f>
        <v>0</v>
      </c>
      <c r="AU1476" s="18" t="str">
        <f t="shared" si="494"/>
        <v/>
      </c>
      <c r="AV1476" s="54" t="str">
        <f t="shared" si="495"/>
        <v/>
      </c>
      <c r="AW1476" s="54" t="str">
        <f t="shared" si="496"/>
        <v/>
      </c>
      <c r="AX1476" s="18" t="str">
        <f t="shared" si="497"/>
        <v/>
      </c>
      <c r="AY1476" s="18" t="str">
        <f t="shared" si="498"/>
        <v/>
      </c>
      <c r="BA1476" s="18">
        <f>IF($E1476=AF!$D$6,IF($M1476="Concluída no prazo",2,IF($M1476="Concluída com atraso",1,0)),0)</f>
        <v>0</v>
      </c>
      <c r="BB1476" s="18">
        <f>IF($E1476=AF!$D$6,IF($M1476="Atrasada",2,IF($M1476="Concluída com atraso",1,0)),0)</f>
        <v>0</v>
      </c>
      <c r="BC1476" s="18">
        <v>1.47E-2</v>
      </c>
      <c r="BD1476" s="18">
        <f t="shared" si="505"/>
        <v>1.47E-2</v>
      </c>
      <c r="BE1476" s="18">
        <f t="shared" si="505"/>
        <v>1.47E-2</v>
      </c>
      <c r="BF1476" s="18" t="str">
        <f t="shared" si="499"/>
        <v/>
      </c>
      <c r="BN1476" s="18" t="str">
        <f t="shared" si="500"/>
        <v>s</v>
      </c>
    </row>
    <row r="1477" spans="3:66" ht="50.1" customHeight="1" thickTop="1" thickBot="1" x14ac:dyDescent="0.3">
      <c r="C1477" s="46"/>
      <c r="D1477" s="46"/>
      <c r="E1477" s="46"/>
      <c r="F1477" s="122"/>
      <c r="G1477" s="122"/>
      <c r="H1477" s="78" t="str">
        <f t="shared" si="501"/>
        <v/>
      </c>
      <c r="I1477" s="78" t="str">
        <f t="shared" si="502"/>
        <v/>
      </c>
      <c r="J1477" s="16"/>
      <c r="K1477" s="46" t="str">
        <f t="shared" si="503"/>
        <v/>
      </c>
      <c r="L1477" s="16"/>
      <c r="M1477" s="16"/>
      <c r="N1477" s="46"/>
      <c r="O1477" s="47" t="str">
        <f t="shared" si="506"/>
        <v/>
      </c>
      <c r="P1477" s="47"/>
      <c r="Q1477" s="48" t="str">
        <f>IFERROR(VLOOKUP(E1477,Funcionários!$C$8:$E$207,3,FALSE),"")</f>
        <v/>
      </c>
      <c r="R1477" s="47"/>
      <c r="S1477" s="49" t="str">
        <f t="shared" si="507"/>
        <v/>
      </c>
      <c r="T1477" s="49">
        <v>1.4710000000000001E-2</v>
      </c>
      <c r="U1477" s="48" t="str">
        <f>IF(Funcionários!C1478=0,"",Funcionários!C1478)</f>
        <v/>
      </c>
      <c r="V1477" s="50">
        <f>IF(U1477="",0,IF(COUNTIFS($E$7:$E$3006,U1477,$I$7:$I$3006,'RC'!$E$6)=0,0,COUNTIFS($M$7:$M$3006,"Concluída no prazo",$E$7:$E$3006,U1477,$I$7:$I$3006,'RC'!$E$6)/COUNTIFS($E$7:$E$3006,U1477,$I$7:$I$3006,'RC'!$E$6)))</f>
        <v>0</v>
      </c>
      <c r="W1477" s="49">
        <f>SUMIFS($J$7:$J$3006,$E$7:$E$3006,U1477,$I$7:$I$3006,'RC'!$E$6)+SUMIFS($L$7:$L$3006,$E$7:$E$3006,U1477,$I$7:$I$3006,'RC'!$E$6)</f>
        <v>0</v>
      </c>
      <c r="X1477" s="48">
        <f>COUNTIFS($E$7:$E$3006,U1477,$I$7:$I$3006,'RC'!$E$6)</f>
        <v>0</v>
      </c>
      <c r="Y1477" s="48"/>
      <c r="Z1477" s="51" t="str">
        <f>IF(AQ1477='RC'!$E$6,AC1477*1000+AD1477,"")</f>
        <v/>
      </c>
      <c r="AA1477" s="51" t="str">
        <f>IF(AB1477="","",IF(AQ1477='RC'!$E$6,AC1477*1000-AD1477,""))</f>
        <v/>
      </c>
      <c r="AB1477" s="48" t="str">
        <f>IFERROR(VLOOKUP(E1477,Funcionários!$C$8:$E$207,3,FALSE),"")</f>
        <v/>
      </c>
      <c r="AC1477" s="50" t="str">
        <f>IF(AB1477="","",IF(COUNTIFS($AB$7:$AB$3006,AB1477,$AQ$7:$AQ$3006,'RC'!$E$6)=0,"",COUNTIFS($M$7:$M$3006,"Concluída no prazo",$AB$7:$AB$3006,AB1477,$AQ$7:$AQ$3006,'RC'!$E$6)/COUNTIFS($AB$7:$AB$3006,AB1477,$AQ$7:$AQ$3006,'RC'!$E$6)))</f>
        <v/>
      </c>
      <c r="AD1477" s="48">
        <f>SUMIF($AQ$7:$AQ$3006,'RC'!$E$6,$J$7:$J$3006)+SUMIF($AQ$7:$AQ$3006,'RC'!$E$6,$L$7:$L$3006)</f>
        <v>21</v>
      </c>
      <c r="AF1477" s="48">
        <v>3.5299999999995502E-2</v>
      </c>
      <c r="AG1477" s="48">
        <f>IF(OR(AQ1477="",AQ1477&lt;&gt;'RC'!$E$6,AB1477&lt;&gt;'RC'!$D$21),0,1)</f>
        <v>0</v>
      </c>
      <c r="AH1477" s="48">
        <f t="shared" si="504"/>
        <v>3.5299999999995502E-2</v>
      </c>
      <c r="AI1477" s="48" t="str">
        <f t="shared" si="486"/>
        <v/>
      </c>
      <c r="AJ1477" s="48" t="str">
        <f t="shared" si="487"/>
        <v/>
      </c>
      <c r="AK1477" s="52" t="str">
        <f t="shared" si="488"/>
        <v/>
      </c>
      <c r="AL1477" s="52" t="str">
        <f t="shared" si="489"/>
        <v/>
      </c>
      <c r="AM1477" s="48" t="str">
        <f t="shared" si="490"/>
        <v/>
      </c>
      <c r="AN1477" s="48" t="str">
        <f t="shared" si="491"/>
        <v/>
      </c>
      <c r="AP1477" s="18" t="str">
        <f t="shared" si="492"/>
        <v/>
      </c>
      <c r="AQ1477" s="18" t="str">
        <f t="shared" si="493"/>
        <v/>
      </c>
      <c r="AR1477" s="18">
        <v>3.5299999999999998E-2</v>
      </c>
      <c r="AS1477" s="18">
        <f>IF(AF!$D$27="Todos",1,IF(M1477=AF!$D$27,1,0))</f>
        <v>1</v>
      </c>
      <c r="AT1477" s="53">
        <f>IF(AND(E1477=AF!$D$6,OR(LT!M1477=AF!$D$27,AF!$D$27="Todos"),OR(AP1477=AF!$E$8,AQ1477=AF!$E$8)),AR1477+AS1477,0)</f>
        <v>0</v>
      </c>
      <c r="AU1477" s="18" t="str">
        <f t="shared" si="494"/>
        <v/>
      </c>
      <c r="AV1477" s="54" t="str">
        <f t="shared" si="495"/>
        <v/>
      </c>
      <c r="AW1477" s="54" t="str">
        <f t="shared" si="496"/>
        <v/>
      </c>
      <c r="AX1477" s="18" t="str">
        <f t="shared" si="497"/>
        <v/>
      </c>
      <c r="AY1477" s="18" t="str">
        <f t="shared" si="498"/>
        <v/>
      </c>
      <c r="BA1477" s="18">
        <f>IF($E1477=AF!$D$6,IF($M1477="Concluída no prazo",2,IF($M1477="Concluída com atraso",1,0)),0)</f>
        <v>0</v>
      </c>
      <c r="BB1477" s="18">
        <f>IF($E1477=AF!$D$6,IF($M1477="Atrasada",2,IF($M1477="Concluída com atraso",1,0)),0)</f>
        <v>0</v>
      </c>
      <c r="BC1477" s="18">
        <v>1.4710000000000001E-2</v>
      </c>
      <c r="BD1477" s="18">
        <f t="shared" si="505"/>
        <v>1.4710000000000001E-2</v>
      </c>
      <c r="BE1477" s="18">
        <f t="shared" si="505"/>
        <v>1.4710000000000001E-2</v>
      </c>
      <c r="BF1477" s="18" t="str">
        <f t="shared" si="499"/>
        <v/>
      </c>
      <c r="BN1477" s="18" t="str">
        <f t="shared" si="500"/>
        <v>s</v>
      </c>
    </row>
    <row r="1478" spans="3:66" ht="50.1" customHeight="1" thickTop="1" thickBot="1" x14ac:dyDescent="0.3">
      <c r="C1478" s="46"/>
      <c r="D1478" s="46"/>
      <c r="E1478" s="46"/>
      <c r="F1478" s="122"/>
      <c r="G1478" s="122"/>
      <c r="H1478" s="78" t="str">
        <f t="shared" si="501"/>
        <v/>
      </c>
      <c r="I1478" s="78" t="str">
        <f t="shared" si="502"/>
        <v/>
      </c>
      <c r="J1478" s="16"/>
      <c r="K1478" s="46" t="str">
        <f t="shared" si="503"/>
        <v/>
      </c>
      <c r="L1478" s="16"/>
      <c r="M1478" s="16"/>
      <c r="N1478" s="46"/>
      <c r="O1478" s="47" t="str">
        <f t="shared" si="506"/>
        <v/>
      </c>
      <c r="P1478" s="47"/>
      <c r="Q1478" s="48" t="str">
        <f>IFERROR(VLOOKUP(E1478,Funcionários!$C$8:$E$207,3,FALSE),"")</f>
        <v/>
      </c>
      <c r="R1478" s="47"/>
      <c r="S1478" s="49" t="str">
        <f t="shared" si="507"/>
        <v/>
      </c>
      <c r="T1478" s="49">
        <v>1.472E-2</v>
      </c>
      <c r="U1478" s="48" t="str">
        <f>IF(Funcionários!C1479=0,"",Funcionários!C1479)</f>
        <v/>
      </c>
      <c r="V1478" s="50">
        <f>IF(U1478="",0,IF(COUNTIFS($E$7:$E$3006,U1478,$I$7:$I$3006,'RC'!$E$6)=0,0,COUNTIFS($M$7:$M$3006,"Concluída no prazo",$E$7:$E$3006,U1478,$I$7:$I$3006,'RC'!$E$6)/COUNTIFS($E$7:$E$3006,U1478,$I$7:$I$3006,'RC'!$E$6)))</f>
        <v>0</v>
      </c>
      <c r="W1478" s="49">
        <f>SUMIFS($J$7:$J$3006,$E$7:$E$3006,U1478,$I$7:$I$3006,'RC'!$E$6)+SUMIFS($L$7:$L$3006,$E$7:$E$3006,U1478,$I$7:$I$3006,'RC'!$E$6)</f>
        <v>0</v>
      </c>
      <c r="X1478" s="48">
        <f>COUNTIFS($E$7:$E$3006,U1478,$I$7:$I$3006,'RC'!$E$6)</f>
        <v>0</v>
      </c>
      <c r="Y1478" s="48"/>
      <c r="Z1478" s="51" t="str">
        <f>IF(AQ1478='RC'!$E$6,AC1478*1000+AD1478,"")</f>
        <v/>
      </c>
      <c r="AA1478" s="51" t="str">
        <f>IF(AB1478="","",IF(AQ1478='RC'!$E$6,AC1478*1000-AD1478,""))</f>
        <v/>
      </c>
      <c r="AB1478" s="48" t="str">
        <f>IFERROR(VLOOKUP(E1478,Funcionários!$C$8:$E$207,3,FALSE),"")</f>
        <v/>
      </c>
      <c r="AC1478" s="50" t="str">
        <f>IF(AB1478="","",IF(COUNTIFS($AB$7:$AB$3006,AB1478,$AQ$7:$AQ$3006,'RC'!$E$6)=0,"",COUNTIFS($M$7:$M$3006,"Concluída no prazo",$AB$7:$AB$3006,AB1478,$AQ$7:$AQ$3006,'RC'!$E$6)/COUNTIFS($AB$7:$AB$3006,AB1478,$AQ$7:$AQ$3006,'RC'!$E$6)))</f>
        <v/>
      </c>
      <c r="AD1478" s="48">
        <f>SUMIF($AQ$7:$AQ$3006,'RC'!$E$6,$J$7:$J$3006)+SUMIF($AQ$7:$AQ$3006,'RC'!$E$6,$L$7:$L$3006)</f>
        <v>21</v>
      </c>
      <c r="AF1478" s="48">
        <v>3.5289999999995499E-2</v>
      </c>
      <c r="AG1478" s="48">
        <f>IF(OR(AQ1478="",AQ1478&lt;&gt;'RC'!$E$6,AB1478&lt;&gt;'RC'!$D$21),0,1)</f>
        <v>0</v>
      </c>
      <c r="AH1478" s="48">
        <f t="shared" si="504"/>
        <v>3.5289999999995499E-2</v>
      </c>
      <c r="AI1478" s="48" t="str">
        <f t="shared" si="486"/>
        <v/>
      </c>
      <c r="AJ1478" s="48" t="str">
        <f t="shared" si="487"/>
        <v/>
      </c>
      <c r="AK1478" s="52" t="str">
        <f t="shared" si="488"/>
        <v/>
      </c>
      <c r="AL1478" s="52" t="str">
        <f t="shared" si="489"/>
        <v/>
      </c>
      <c r="AM1478" s="48" t="str">
        <f t="shared" si="490"/>
        <v/>
      </c>
      <c r="AN1478" s="48" t="str">
        <f t="shared" si="491"/>
        <v/>
      </c>
      <c r="AP1478" s="18" t="str">
        <f t="shared" si="492"/>
        <v/>
      </c>
      <c r="AQ1478" s="18" t="str">
        <f t="shared" si="493"/>
        <v/>
      </c>
      <c r="AR1478" s="18">
        <v>3.5290000000000002E-2</v>
      </c>
      <c r="AS1478" s="18">
        <f>IF(AF!$D$27="Todos",1,IF(M1478=AF!$D$27,1,0))</f>
        <v>1</v>
      </c>
      <c r="AT1478" s="53">
        <f>IF(AND(E1478=AF!$D$6,OR(LT!M1478=AF!$D$27,AF!$D$27="Todos"),OR(AP1478=AF!$E$8,AQ1478=AF!$E$8)),AR1478+AS1478,0)</f>
        <v>0</v>
      </c>
      <c r="AU1478" s="18" t="str">
        <f t="shared" si="494"/>
        <v/>
      </c>
      <c r="AV1478" s="54" t="str">
        <f t="shared" si="495"/>
        <v/>
      </c>
      <c r="AW1478" s="54" t="str">
        <f t="shared" si="496"/>
        <v/>
      </c>
      <c r="AX1478" s="18" t="str">
        <f t="shared" si="497"/>
        <v/>
      </c>
      <c r="AY1478" s="18" t="str">
        <f t="shared" si="498"/>
        <v/>
      </c>
      <c r="BA1478" s="18">
        <f>IF($E1478=AF!$D$6,IF($M1478="Concluída no prazo",2,IF($M1478="Concluída com atraso",1,0)),0)</f>
        <v>0</v>
      </c>
      <c r="BB1478" s="18">
        <f>IF($E1478=AF!$D$6,IF($M1478="Atrasada",2,IF($M1478="Concluída com atraso",1,0)),0)</f>
        <v>0</v>
      </c>
      <c r="BC1478" s="18">
        <v>1.472E-2</v>
      </c>
      <c r="BD1478" s="18">
        <f t="shared" si="505"/>
        <v>1.472E-2</v>
      </c>
      <c r="BE1478" s="18">
        <f t="shared" si="505"/>
        <v>1.472E-2</v>
      </c>
      <c r="BF1478" s="18" t="str">
        <f t="shared" si="499"/>
        <v/>
      </c>
      <c r="BN1478" s="18" t="str">
        <f t="shared" si="500"/>
        <v>s</v>
      </c>
    </row>
    <row r="1479" spans="3:66" ht="50.1" customHeight="1" thickTop="1" thickBot="1" x14ac:dyDescent="0.3">
      <c r="C1479" s="46"/>
      <c r="D1479" s="46"/>
      <c r="E1479" s="46"/>
      <c r="F1479" s="122"/>
      <c r="G1479" s="122"/>
      <c r="H1479" s="78" t="str">
        <f t="shared" si="501"/>
        <v/>
      </c>
      <c r="I1479" s="78" t="str">
        <f t="shared" si="502"/>
        <v/>
      </c>
      <c r="J1479" s="16"/>
      <c r="K1479" s="46" t="str">
        <f t="shared" si="503"/>
        <v/>
      </c>
      <c r="L1479" s="16"/>
      <c r="M1479" s="16"/>
      <c r="N1479" s="46"/>
      <c r="O1479" s="47" t="str">
        <f t="shared" si="506"/>
        <v/>
      </c>
      <c r="P1479" s="47"/>
      <c r="Q1479" s="48" t="str">
        <f>IFERROR(VLOOKUP(E1479,Funcionários!$C$8:$E$207,3,FALSE),"")</f>
        <v/>
      </c>
      <c r="R1479" s="47"/>
      <c r="S1479" s="49" t="str">
        <f t="shared" si="507"/>
        <v/>
      </c>
      <c r="T1479" s="49">
        <v>1.473E-2</v>
      </c>
      <c r="U1479" s="48" t="str">
        <f>IF(Funcionários!C1480=0,"",Funcionários!C1480)</f>
        <v/>
      </c>
      <c r="V1479" s="50">
        <f>IF(U1479="",0,IF(COUNTIFS($E$7:$E$3006,U1479,$I$7:$I$3006,'RC'!$E$6)=0,0,COUNTIFS($M$7:$M$3006,"Concluída no prazo",$E$7:$E$3006,U1479,$I$7:$I$3006,'RC'!$E$6)/COUNTIFS($E$7:$E$3006,U1479,$I$7:$I$3006,'RC'!$E$6)))</f>
        <v>0</v>
      </c>
      <c r="W1479" s="49">
        <f>SUMIFS($J$7:$J$3006,$E$7:$E$3006,U1479,$I$7:$I$3006,'RC'!$E$6)+SUMIFS($L$7:$L$3006,$E$7:$E$3006,U1479,$I$7:$I$3006,'RC'!$E$6)</f>
        <v>0</v>
      </c>
      <c r="X1479" s="48">
        <f>COUNTIFS($E$7:$E$3006,U1479,$I$7:$I$3006,'RC'!$E$6)</f>
        <v>0</v>
      </c>
      <c r="Y1479" s="48"/>
      <c r="Z1479" s="51" t="str">
        <f>IF(AQ1479='RC'!$E$6,AC1479*1000+AD1479,"")</f>
        <v/>
      </c>
      <c r="AA1479" s="51" t="str">
        <f>IF(AB1479="","",IF(AQ1479='RC'!$E$6,AC1479*1000-AD1479,""))</f>
        <v/>
      </c>
      <c r="AB1479" s="48" t="str">
        <f>IFERROR(VLOOKUP(E1479,Funcionários!$C$8:$E$207,3,FALSE),"")</f>
        <v/>
      </c>
      <c r="AC1479" s="50" t="str">
        <f>IF(AB1479="","",IF(COUNTIFS($AB$7:$AB$3006,AB1479,$AQ$7:$AQ$3006,'RC'!$E$6)=0,"",COUNTIFS($M$7:$M$3006,"Concluída no prazo",$AB$7:$AB$3006,AB1479,$AQ$7:$AQ$3006,'RC'!$E$6)/COUNTIFS($AB$7:$AB$3006,AB1479,$AQ$7:$AQ$3006,'RC'!$E$6)))</f>
        <v/>
      </c>
      <c r="AD1479" s="48">
        <f>SUMIF($AQ$7:$AQ$3006,'RC'!$E$6,$J$7:$J$3006)+SUMIF($AQ$7:$AQ$3006,'RC'!$E$6,$L$7:$L$3006)</f>
        <v>21</v>
      </c>
      <c r="AF1479" s="48">
        <v>3.5279999999995502E-2</v>
      </c>
      <c r="AG1479" s="48">
        <f>IF(OR(AQ1479="",AQ1479&lt;&gt;'RC'!$E$6,AB1479&lt;&gt;'RC'!$D$21),0,1)</f>
        <v>0</v>
      </c>
      <c r="AH1479" s="48">
        <f t="shared" si="504"/>
        <v>3.5279999999995502E-2</v>
      </c>
      <c r="AI1479" s="48" t="str">
        <f t="shared" ref="AI1479:AI1542" si="508">IF(AH1479&lt;1,"",E1479)</f>
        <v/>
      </c>
      <c r="AJ1479" s="48" t="str">
        <f t="shared" ref="AJ1479:AJ1542" si="509">IF($AI1479="","",C1479)</f>
        <v/>
      </c>
      <c r="AK1479" s="52" t="str">
        <f t="shared" ref="AK1479:AK1542" si="510">IF($AI1479="","",F1479)</f>
        <v/>
      </c>
      <c r="AL1479" s="52" t="str">
        <f t="shared" ref="AL1479:AL1542" si="511">IF($AI1479="","",G1479)</f>
        <v/>
      </c>
      <c r="AM1479" s="48" t="str">
        <f t="shared" ref="AM1479:AM1542" si="512">IF($AI1479="","",J1479+L1479)</f>
        <v/>
      </c>
      <c r="AN1479" s="48" t="str">
        <f t="shared" ref="AN1479:AN1542" si="513">IF($AI1479="","",M1479)</f>
        <v/>
      </c>
      <c r="AP1479" s="18" t="str">
        <f t="shared" ref="AP1479:AP1542" si="514">IF(F1479=0,"",MONTH(F1479))</f>
        <v/>
      </c>
      <c r="AQ1479" s="18" t="str">
        <f t="shared" ref="AQ1479:AQ1542" si="515">IF(G1479=0,"",MONTH(G1479))</f>
        <v/>
      </c>
      <c r="AR1479" s="18">
        <v>3.5279999999999999E-2</v>
      </c>
      <c r="AS1479" s="18">
        <f>IF(AF!$D$27="Todos",1,IF(M1479=AF!$D$27,1,0))</f>
        <v>1</v>
      </c>
      <c r="AT1479" s="53">
        <f>IF(AND(E1479=AF!$D$6,OR(LT!M1479=AF!$D$27,AF!$D$27="Todos"),OR(AP1479=AF!$E$8,AQ1479=AF!$E$8)),AR1479+AS1479,0)</f>
        <v>0</v>
      </c>
      <c r="AU1479" s="18" t="str">
        <f t="shared" ref="AU1479:AU1542" si="516">IF($AT1479=0,"",C1479)</f>
        <v/>
      </c>
      <c r="AV1479" s="54" t="str">
        <f t="shared" ref="AV1479:AV1542" si="517">IF($AT1479=0,"",F1479)</f>
        <v/>
      </c>
      <c r="AW1479" s="54" t="str">
        <f t="shared" ref="AW1479:AW1542" si="518">IF($AT1479=0,"",G1479)</f>
        <v/>
      </c>
      <c r="AX1479" s="18" t="str">
        <f t="shared" ref="AX1479:AX1542" si="519">IF($AT1479=0,"",J1479+L1479)</f>
        <v/>
      </c>
      <c r="AY1479" s="18" t="str">
        <f t="shared" ref="AY1479:AY1542" si="520">IF($AT1479=0,"",M1479)</f>
        <v/>
      </c>
      <c r="BA1479" s="18">
        <f>IF($E1479=AF!$D$6,IF($M1479="Concluída no prazo",2,IF($M1479="Concluída com atraso",1,0)),0)</f>
        <v>0</v>
      </c>
      <c r="BB1479" s="18">
        <f>IF($E1479=AF!$D$6,IF($M1479="Atrasada",2,IF($M1479="Concluída com atraso",1,0)),0)</f>
        <v>0</v>
      </c>
      <c r="BC1479" s="18">
        <v>1.473E-2</v>
      </c>
      <c r="BD1479" s="18">
        <f t="shared" si="505"/>
        <v>1.473E-2</v>
      </c>
      <c r="BE1479" s="18">
        <f t="shared" si="505"/>
        <v>1.473E-2</v>
      </c>
      <c r="BF1479" s="18" t="str">
        <f t="shared" ref="BF1479:BF1542" si="521">IF(C1479=0,"",C1479)</f>
        <v/>
      </c>
      <c r="BN1479" s="18" t="str">
        <f t="shared" ref="BN1479:BN1542" si="522">IF(AP1479=AQ1479,"s","n")</f>
        <v>s</v>
      </c>
    </row>
    <row r="1480" spans="3:66" ht="50.1" customHeight="1" thickTop="1" thickBot="1" x14ac:dyDescent="0.3">
      <c r="C1480" s="46"/>
      <c r="D1480" s="46"/>
      <c r="E1480" s="46"/>
      <c r="F1480" s="122"/>
      <c r="G1480" s="122"/>
      <c r="H1480" s="78" t="str">
        <f t="shared" ref="H1480:H1543" si="523">IF(F1480=0,"",MONTH(F1480))</f>
        <v/>
      </c>
      <c r="I1480" s="78" t="str">
        <f t="shared" ref="I1480:I1543" si="524">IF(G1480=0,"",MONTH(G1480))</f>
        <v/>
      </c>
      <c r="J1480" s="16"/>
      <c r="K1480" s="46" t="str">
        <f t="shared" ref="K1480:K1543" si="525">IF(OR(F1480=0,G1480=0),"",IF(MONTH(G1480)-MONTH(F1480)&gt;1,"Esta tarefa está muito grande. Divida em tarefas menores.",IF(MONTH(F1480)=MONTH(G1480),"Sim! Inicia em "&amp;VLOOKUP(MONTH(F1480),$BK$6:$BL$17,2,FALSE)&amp;" e termina em "&amp;VLOOKUP(MONTH(G1480),$BK$6:$BL$17,2,FALSE)&amp;".","Não! Inicia em "&amp;VLOOKUP(MONTH(F1480),$BK$6:$BL$17,2,FALSE)&amp;" e termina em "&amp;VLOOKUP(MONTH(G1480),$BK$6:$BL$17,2,FALSE)&amp;".")))</f>
        <v/>
      </c>
      <c r="L1480" s="16"/>
      <c r="M1480" s="16"/>
      <c r="N1480" s="46"/>
      <c r="O1480" s="47" t="str">
        <f t="shared" si="506"/>
        <v/>
      </c>
      <c r="P1480" s="47"/>
      <c r="Q1480" s="48" t="str">
        <f>IFERROR(VLOOKUP(E1480,Funcionários!$C$8:$E$207,3,FALSE),"")</f>
        <v/>
      </c>
      <c r="R1480" s="47"/>
      <c r="S1480" s="49" t="str">
        <f t="shared" si="507"/>
        <v/>
      </c>
      <c r="T1480" s="49">
        <v>1.474E-2</v>
      </c>
      <c r="U1480" s="48" t="str">
        <f>IF(Funcionários!C1481=0,"",Funcionários!C1481)</f>
        <v/>
      </c>
      <c r="V1480" s="50">
        <f>IF(U1480="",0,IF(COUNTIFS($E$7:$E$3006,U1480,$I$7:$I$3006,'RC'!$E$6)=0,0,COUNTIFS($M$7:$M$3006,"Concluída no prazo",$E$7:$E$3006,U1480,$I$7:$I$3006,'RC'!$E$6)/COUNTIFS($E$7:$E$3006,U1480,$I$7:$I$3006,'RC'!$E$6)))</f>
        <v>0</v>
      </c>
      <c r="W1480" s="49">
        <f>SUMIFS($J$7:$J$3006,$E$7:$E$3006,U1480,$I$7:$I$3006,'RC'!$E$6)+SUMIFS($L$7:$L$3006,$E$7:$E$3006,U1480,$I$7:$I$3006,'RC'!$E$6)</f>
        <v>0</v>
      </c>
      <c r="X1480" s="48">
        <f>COUNTIFS($E$7:$E$3006,U1480,$I$7:$I$3006,'RC'!$E$6)</f>
        <v>0</v>
      </c>
      <c r="Y1480" s="48"/>
      <c r="Z1480" s="51" t="str">
        <f>IF(AQ1480='RC'!$E$6,AC1480*1000+AD1480,"")</f>
        <v/>
      </c>
      <c r="AA1480" s="51" t="str">
        <f>IF(AB1480="","",IF(AQ1480='RC'!$E$6,AC1480*1000-AD1480,""))</f>
        <v/>
      </c>
      <c r="AB1480" s="48" t="str">
        <f>IFERROR(VLOOKUP(E1480,Funcionários!$C$8:$E$207,3,FALSE),"")</f>
        <v/>
      </c>
      <c r="AC1480" s="50" t="str">
        <f>IF(AB1480="","",IF(COUNTIFS($AB$7:$AB$3006,AB1480,$AQ$7:$AQ$3006,'RC'!$E$6)=0,"",COUNTIFS($M$7:$M$3006,"Concluída no prazo",$AB$7:$AB$3006,AB1480,$AQ$7:$AQ$3006,'RC'!$E$6)/COUNTIFS($AB$7:$AB$3006,AB1480,$AQ$7:$AQ$3006,'RC'!$E$6)))</f>
        <v/>
      </c>
      <c r="AD1480" s="48">
        <f>SUMIF($AQ$7:$AQ$3006,'RC'!$E$6,$J$7:$J$3006)+SUMIF($AQ$7:$AQ$3006,'RC'!$E$6,$L$7:$L$3006)</f>
        <v>21</v>
      </c>
      <c r="AF1480" s="48">
        <v>3.5269999999995499E-2</v>
      </c>
      <c r="AG1480" s="48">
        <f>IF(OR(AQ1480="",AQ1480&lt;&gt;'RC'!$E$6,AB1480&lt;&gt;'RC'!$D$21),0,1)</f>
        <v>0</v>
      </c>
      <c r="AH1480" s="48">
        <f t="shared" ref="AH1480:AH1543" si="526">AF1480+AG1480</f>
        <v>3.5269999999995499E-2</v>
      </c>
      <c r="AI1480" s="48" t="str">
        <f t="shared" si="508"/>
        <v/>
      </c>
      <c r="AJ1480" s="48" t="str">
        <f t="shared" si="509"/>
        <v/>
      </c>
      <c r="AK1480" s="52" t="str">
        <f t="shared" si="510"/>
        <v/>
      </c>
      <c r="AL1480" s="52" t="str">
        <f t="shared" si="511"/>
        <v/>
      </c>
      <c r="AM1480" s="48" t="str">
        <f t="shared" si="512"/>
        <v/>
      </c>
      <c r="AN1480" s="48" t="str">
        <f t="shared" si="513"/>
        <v/>
      </c>
      <c r="AP1480" s="18" t="str">
        <f t="shared" si="514"/>
        <v/>
      </c>
      <c r="AQ1480" s="18" t="str">
        <f t="shared" si="515"/>
        <v/>
      </c>
      <c r="AR1480" s="18">
        <v>3.5270000000000003E-2</v>
      </c>
      <c r="AS1480" s="18">
        <f>IF(AF!$D$27="Todos",1,IF(M1480=AF!$D$27,1,0))</f>
        <v>1</v>
      </c>
      <c r="AT1480" s="53">
        <f>IF(AND(E1480=AF!$D$6,OR(LT!M1480=AF!$D$27,AF!$D$27="Todos"),OR(AP1480=AF!$E$8,AQ1480=AF!$E$8)),AR1480+AS1480,0)</f>
        <v>0</v>
      </c>
      <c r="AU1480" s="18" t="str">
        <f t="shared" si="516"/>
        <v/>
      </c>
      <c r="AV1480" s="54" t="str">
        <f t="shared" si="517"/>
        <v/>
      </c>
      <c r="AW1480" s="54" t="str">
        <f t="shared" si="518"/>
        <v/>
      </c>
      <c r="AX1480" s="18" t="str">
        <f t="shared" si="519"/>
        <v/>
      </c>
      <c r="AY1480" s="18" t="str">
        <f t="shared" si="520"/>
        <v/>
      </c>
      <c r="BA1480" s="18">
        <f>IF($E1480=AF!$D$6,IF($M1480="Concluída no prazo",2,IF($M1480="Concluída com atraso",1,0)),0)</f>
        <v>0</v>
      </c>
      <c r="BB1480" s="18">
        <f>IF($E1480=AF!$D$6,IF($M1480="Atrasada",2,IF($M1480="Concluída com atraso",1,0)),0)</f>
        <v>0</v>
      </c>
      <c r="BC1480" s="18">
        <v>1.474E-2</v>
      </c>
      <c r="BD1480" s="18">
        <f t="shared" ref="BD1480:BE1543" si="527">BA1480+$BC1480</f>
        <v>1.474E-2</v>
      </c>
      <c r="BE1480" s="18">
        <f t="shared" si="527"/>
        <v>1.474E-2</v>
      </c>
      <c r="BF1480" s="18" t="str">
        <f t="shared" si="521"/>
        <v/>
      </c>
      <c r="BN1480" s="18" t="str">
        <f t="shared" si="522"/>
        <v>s</v>
      </c>
    </row>
    <row r="1481" spans="3:66" ht="50.1" customHeight="1" thickTop="1" thickBot="1" x14ac:dyDescent="0.3">
      <c r="C1481" s="46"/>
      <c r="D1481" s="46"/>
      <c r="E1481" s="46"/>
      <c r="F1481" s="122"/>
      <c r="G1481" s="122"/>
      <c r="H1481" s="78" t="str">
        <f t="shared" si="523"/>
        <v/>
      </c>
      <c r="I1481" s="78" t="str">
        <f t="shared" si="524"/>
        <v/>
      </c>
      <c r="J1481" s="16"/>
      <c r="K1481" s="46" t="str">
        <f t="shared" si="525"/>
        <v/>
      </c>
      <c r="L1481" s="16"/>
      <c r="M1481" s="16"/>
      <c r="N1481" s="46"/>
      <c r="O1481" s="47" t="str">
        <f t="shared" si="506"/>
        <v/>
      </c>
      <c r="P1481" s="47"/>
      <c r="Q1481" s="48" t="str">
        <f>IFERROR(VLOOKUP(E1481,Funcionários!$C$8:$E$207,3,FALSE),"")</f>
        <v/>
      </c>
      <c r="R1481" s="47"/>
      <c r="S1481" s="49" t="str">
        <f t="shared" si="507"/>
        <v/>
      </c>
      <c r="T1481" s="49">
        <v>1.4749999999999999E-2</v>
      </c>
      <c r="U1481" s="48" t="str">
        <f>IF(Funcionários!C1482=0,"",Funcionários!C1482)</f>
        <v/>
      </c>
      <c r="V1481" s="50">
        <f>IF(U1481="",0,IF(COUNTIFS($E$7:$E$3006,U1481,$I$7:$I$3006,'RC'!$E$6)=0,0,COUNTIFS($M$7:$M$3006,"Concluída no prazo",$E$7:$E$3006,U1481,$I$7:$I$3006,'RC'!$E$6)/COUNTIFS($E$7:$E$3006,U1481,$I$7:$I$3006,'RC'!$E$6)))</f>
        <v>0</v>
      </c>
      <c r="W1481" s="49">
        <f>SUMIFS($J$7:$J$3006,$E$7:$E$3006,U1481,$I$7:$I$3006,'RC'!$E$6)+SUMIFS($L$7:$L$3006,$E$7:$E$3006,U1481,$I$7:$I$3006,'RC'!$E$6)</f>
        <v>0</v>
      </c>
      <c r="X1481" s="48">
        <f>COUNTIFS($E$7:$E$3006,U1481,$I$7:$I$3006,'RC'!$E$6)</f>
        <v>0</v>
      </c>
      <c r="Y1481" s="48"/>
      <c r="Z1481" s="51" t="str">
        <f>IF(AQ1481='RC'!$E$6,AC1481*1000+AD1481,"")</f>
        <v/>
      </c>
      <c r="AA1481" s="51" t="str">
        <f>IF(AB1481="","",IF(AQ1481='RC'!$E$6,AC1481*1000-AD1481,""))</f>
        <v/>
      </c>
      <c r="AB1481" s="48" t="str">
        <f>IFERROR(VLOOKUP(E1481,Funcionários!$C$8:$E$207,3,FALSE),"")</f>
        <v/>
      </c>
      <c r="AC1481" s="50" t="str">
        <f>IF(AB1481="","",IF(COUNTIFS($AB$7:$AB$3006,AB1481,$AQ$7:$AQ$3006,'RC'!$E$6)=0,"",COUNTIFS($M$7:$M$3006,"Concluída no prazo",$AB$7:$AB$3006,AB1481,$AQ$7:$AQ$3006,'RC'!$E$6)/COUNTIFS($AB$7:$AB$3006,AB1481,$AQ$7:$AQ$3006,'RC'!$E$6)))</f>
        <v/>
      </c>
      <c r="AD1481" s="48">
        <f>SUMIF($AQ$7:$AQ$3006,'RC'!$E$6,$J$7:$J$3006)+SUMIF($AQ$7:$AQ$3006,'RC'!$E$6,$L$7:$L$3006)</f>
        <v>21</v>
      </c>
      <c r="AF1481" s="48">
        <v>3.5259999999995503E-2</v>
      </c>
      <c r="AG1481" s="48">
        <f>IF(OR(AQ1481="",AQ1481&lt;&gt;'RC'!$E$6,AB1481&lt;&gt;'RC'!$D$21),0,1)</f>
        <v>0</v>
      </c>
      <c r="AH1481" s="48">
        <f t="shared" si="526"/>
        <v>3.5259999999995503E-2</v>
      </c>
      <c r="AI1481" s="48" t="str">
        <f t="shared" si="508"/>
        <v/>
      </c>
      <c r="AJ1481" s="48" t="str">
        <f t="shared" si="509"/>
        <v/>
      </c>
      <c r="AK1481" s="52" t="str">
        <f t="shared" si="510"/>
        <v/>
      </c>
      <c r="AL1481" s="52" t="str">
        <f t="shared" si="511"/>
        <v/>
      </c>
      <c r="AM1481" s="48" t="str">
        <f t="shared" si="512"/>
        <v/>
      </c>
      <c r="AN1481" s="48" t="str">
        <f t="shared" si="513"/>
        <v/>
      </c>
      <c r="AP1481" s="18" t="str">
        <f t="shared" si="514"/>
        <v/>
      </c>
      <c r="AQ1481" s="18" t="str">
        <f t="shared" si="515"/>
        <v/>
      </c>
      <c r="AR1481" s="18">
        <v>3.526E-2</v>
      </c>
      <c r="AS1481" s="18">
        <f>IF(AF!$D$27="Todos",1,IF(M1481=AF!$D$27,1,0))</f>
        <v>1</v>
      </c>
      <c r="AT1481" s="53">
        <f>IF(AND(E1481=AF!$D$6,OR(LT!M1481=AF!$D$27,AF!$D$27="Todos"),OR(AP1481=AF!$E$8,AQ1481=AF!$E$8)),AR1481+AS1481,0)</f>
        <v>0</v>
      </c>
      <c r="AU1481" s="18" t="str">
        <f t="shared" si="516"/>
        <v/>
      </c>
      <c r="AV1481" s="54" t="str">
        <f t="shared" si="517"/>
        <v/>
      </c>
      <c r="AW1481" s="54" t="str">
        <f t="shared" si="518"/>
        <v/>
      </c>
      <c r="AX1481" s="18" t="str">
        <f t="shared" si="519"/>
        <v/>
      </c>
      <c r="AY1481" s="18" t="str">
        <f t="shared" si="520"/>
        <v/>
      </c>
      <c r="BA1481" s="18">
        <f>IF($E1481=AF!$D$6,IF($M1481="Concluída no prazo",2,IF($M1481="Concluída com atraso",1,0)),0)</f>
        <v>0</v>
      </c>
      <c r="BB1481" s="18">
        <f>IF($E1481=AF!$D$6,IF($M1481="Atrasada",2,IF($M1481="Concluída com atraso",1,0)),0)</f>
        <v>0</v>
      </c>
      <c r="BC1481" s="18">
        <v>1.4749999999999999E-2</v>
      </c>
      <c r="BD1481" s="18">
        <f t="shared" si="527"/>
        <v>1.4749999999999999E-2</v>
      </c>
      <c r="BE1481" s="18">
        <f t="shared" si="527"/>
        <v>1.4749999999999999E-2</v>
      </c>
      <c r="BF1481" s="18" t="str">
        <f t="shared" si="521"/>
        <v/>
      </c>
      <c r="BN1481" s="18" t="str">
        <f t="shared" si="522"/>
        <v>s</v>
      </c>
    </row>
    <row r="1482" spans="3:66" ht="50.1" customHeight="1" thickTop="1" thickBot="1" x14ac:dyDescent="0.3">
      <c r="C1482" s="46"/>
      <c r="D1482" s="46"/>
      <c r="E1482" s="46"/>
      <c r="F1482" s="122"/>
      <c r="G1482" s="122"/>
      <c r="H1482" s="78" t="str">
        <f t="shared" si="523"/>
        <v/>
      </c>
      <c r="I1482" s="78" t="str">
        <f t="shared" si="524"/>
        <v/>
      </c>
      <c r="J1482" s="16"/>
      <c r="K1482" s="46" t="str">
        <f t="shared" si="525"/>
        <v/>
      </c>
      <c r="L1482" s="16"/>
      <c r="M1482" s="16"/>
      <c r="N1482" s="46"/>
      <c r="O1482" s="47" t="str">
        <f t="shared" ref="O1482:O1545" si="528">IF(J1482=0,"",J1482/(J1482+L1482))</f>
        <v/>
      </c>
      <c r="P1482" s="47"/>
      <c r="Q1482" s="48" t="str">
        <f>IFERROR(VLOOKUP(E1482,Funcionários!$C$8:$E$207,3,FALSE),"")</f>
        <v/>
      </c>
      <c r="R1482" s="47"/>
      <c r="S1482" s="49" t="str">
        <f t="shared" ref="S1482:S1545" si="529">IF(U1482="","",V1482*100000+W1482*10+X1482+T1482)</f>
        <v/>
      </c>
      <c r="T1482" s="49">
        <v>1.4760000000000001E-2</v>
      </c>
      <c r="U1482" s="48" t="str">
        <f>IF(Funcionários!C1483=0,"",Funcionários!C1483)</f>
        <v/>
      </c>
      <c r="V1482" s="50">
        <f>IF(U1482="",0,IF(COUNTIFS($E$7:$E$3006,U1482,$I$7:$I$3006,'RC'!$E$6)=0,0,COUNTIFS($M$7:$M$3006,"Concluída no prazo",$E$7:$E$3006,U1482,$I$7:$I$3006,'RC'!$E$6)/COUNTIFS($E$7:$E$3006,U1482,$I$7:$I$3006,'RC'!$E$6)))</f>
        <v>0</v>
      </c>
      <c r="W1482" s="49">
        <f>SUMIFS($J$7:$J$3006,$E$7:$E$3006,U1482,$I$7:$I$3006,'RC'!$E$6)+SUMIFS($L$7:$L$3006,$E$7:$E$3006,U1482,$I$7:$I$3006,'RC'!$E$6)</f>
        <v>0</v>
      </c>
      <c r="X1482" s="48">
        <f>COUNTIFS($E$7:$E$3006,U1482,$I$7:$I$3006,'RC'!$E$6)</f>
        <v>0</v>
      </c>
      <c r="Y1482" s="48"/>
      <c r="Z1482" s="51" t="str">
        <f>IF(AQ1482='RC'!$E$6,AC1482*1000+AD1482,"")</f>
        <v/>
      </c>
      <c r="AA1482" s="51" t="str">
        <f>IF(AB1482="","",IF(AQ1482='RC'!$E$6,AC1482*1000-AD1482,""))</f>
        <v/>
      </c>
      <c r="AB1482" s="48" t="str">
        <f>IFERROR(VLOOKUP(E1482,Funcionários!$C$8:$E$207,3,FALSE),"")</f>
        <v/>
      </c>
      <c r="AC1482" s="50" t="str">
        <f>IF(AB1482="","",IF(COUNTIFS($AB$7:$AB$3006,AB1482,$AQ$7:$AQ$3006,'RC'!$E$6)=0,"",COUNTIFS($M$7:$M$3006,"Concluída no prazo",$AB$7:$AB$3006,AB1482,$AQ$7:$AQ$3006,'RC'!$E$6)/COUNTIFS($AB$7:$AB$3006,AB1482,$AQ$7:$AQ$3006,'RC'!$E$6)))</f>
        <v/>
      </c>
      <c r="AD1482" s="48">
        <f>SUMIF($AQ$7:$AQ$3006,'RC'!$E$6,$J$7:$J$3006)+SUMIF($AQ$7:$AQ$3006,'RC'!$E$6,$L$7:$L$3006)</f>
        <v>21</v>
      </c>
      <c r="AF1482" s="48">
        <v>3.52499999999955E-2</v>
      </c>
      <c r="AG1482" s="48">
        <f>IF(OR(AQ1482="",AQ1482&lt;&gt;'RC'!$E$6,AB1482&lt;&gt;'RC'!$D$21),0,1)</f>
        <v>0</v>
      </c>
      <c r="AH1482" s="48">
        <f t="shared" si="526"/>
        <v>3.52499999999955E-2</v>
      </c>
      <c r="AI1482" s="48" t="str">
        <f t="shared" si="508"/>
        <v/>
      </c>
      <c r="AJ1482" s="48" t="str">
        <f t="shared" si="509"/>
        <v/>
      </c>
      <c r="AK1482" s="52" t="str">
        <f t="shared" si="510"/>
        <v/>
      </c>
      <c r="AL1482" s="52" t="str">
        <f t="shared" si="511"/>
        <v/>
      </c>
      <c r="AM1482" s="48" t="str">
        <f t="shared" si="512"/>
        <v/>
      </c>
      <c r="AN1482" s="48" t="str">
        <f t="shared" si="513"/>
        <v/>
      </c>
      <c r="AP1482" s="18" t="str">
        <f t="shared" si="514"/>
        <v/>
      </c>
      <c r="AQ1482" s="18" t="str">
        <f t="shared" si="515"/>
        <v/>
      </c>
      <c r="AR1482" s="18">
        <v>3.5249999999999997E-2</v>
      </c>
      <c r="AS1482" s="18">
        <f>IF(AF!$D$27="Todos",1,IF(M1482=AF!$D$27,1,0))</f>
        <v>1</v>
      </c>
      <c r="AT1482" s="53">
        <f>IF(AND(E1482=AF!$D$6,OR(LT!M1482=AF!$D$27,AF!$D$27="Todos"),OR(AP1482=AF!$E$8,AQ1482=AF!$E$8)),AR1482+AS1482,0)</f>
        <v>0</v>
      </c>
      <c r="AU1482" s="18" t="str">
        <f t="shared" si="516"/>
        <v/>
      </c>
      <c r="AV1482" s="54" t="str">
        <f t="shared" si="517"/>
        <v/>
      </c>
      <c r="AW1482" s="54" t="str">
        <f t="shared" si="518"/>
        <v/>
      </c>
      <c r="AX1482" s="18" t="str">
        <f t="shared" si="519"/>
        <v/>
      </c>
      <c r="AY1482" s="18" t="str">
        <f t="shared" si="520"/>
        <v/>
      </c>
      <c r="BA1482" s="18">
        <f>IF($E1482=AF!$D$6,IF($M1482="Concluída no prazo",2,IF($M1482="Concluída com atraso",1,0)),0)</f>
        <v>0</v>
      </c>
      <c r="BB1482" s="18">
        <f>IF($E1482=AF!$D$6,IF($M1482="Atrasada",2,IF($M1482="Concluída com atraso",1,0)),0)</f>
        <v>0</v>
      </c>
      <c r="BC1482" s="18">
        <v>1.4760000000000001E-2</v>
      </c>
      <c r="BD1482" s="18">
        <f t="shared" si="527"/>
        <v>1.4760000000000001E-2</v>
      </c>
      <c r="BE1482" s="18">
        <f t="shared" si="527"/>
        <v>1.4760000000000001E-2</v>
      </c>
      <c r="BF1482" s="18" t="str">
        <f t="shared" si="521"/>
        <v/>
      </c>
      <c r="BN1482" s="18" t="str">
        <f t="shared" si="522"/>
        <v>s</v>
      </c>
    </row>
    <row r="1483" spans="3:66" ht="50.1" customHeight="1" thickTop="1" thickBot="1" x14ac:dyDescent="0.3">
      <c r="C1483" s="46"/>
      <c r="D1483" s="46"/>
      <c r="E1483" s="46"/>
      <c r="F1483" s="122"/>
      <c r="G1483" s="122"/>
      <c r="H1483" s="78" t="str">
        <f t="shared" si="523"/>
        <v/>
      </c>
      <c r="I1483" s="78" t="str">
        <f t="shared" si="524"/>
        <v/>
      </c>
      <c r="J1483" s="16"/>
      <c r="K1483" s="46" t="str">
        <f t="shared" si="525"/>
        <v/>
      </c>
      <c r="L1483" s="16"/>
      <c r="M1483" s="16"/>
      <c r="N1483" s="46"/>
      <c r="O1483" s="47" t="str">
        <f t="shared" si="528"/>
        <v/>
      </c>
      <c r="P1483" s="47"/>
      <c r="Q1483" s="48" t="str">
        <f>IFERROR(VLOOKUP(E1483,Funcionários!$C$8:$E$207,3,FALSE),"")</f>
        <v/>
      </c>
      <c r="R1483" s="47"/>
      <c r="S1483" s="49" t="str">
        <f t="shared" si="529"/>
        <v/>
      </c>
      <c r="T1483" s="49">
        <v>1.477E-2</v>
      </c>
      <c r="U1483" s="48" t="str">
        <f>IF(Funcionários!C1484=0,"",Funcionários!C1484)</f>
        <v/>
      </c>
      <c r="V1483" s="50">
        <f>IF(U1483="",0,IF(COUNTIFS($E$7:$E$3006,U1483,$I$7:$I$3006,'RC'!$E$6)=0,0,COUNTIFS($M$7:$M$3006,"Concluída no prazo",$E$7:$E$3006,U1483,$I$7:$I$3006,'RC'!$E$6)/COUNTIFS($E$7:$E$3006,U1483,$I$7:$I$3006,'RC'!$E$6)))</f>
        <v>0</v>
      </c>
      <c r="W1483" s="49">
        <f>SUMIFS($J$7:$J$3006,$E$7:$E$3006,U1483,$I$7:$I$3006,'RC'!$E$6)+SUMIFS($L$7:$L$3006,$E$7:$E$3006,U1483,$I$7:$I$3006,'RC'!$E$6)</f>
        <v>0</v>
      </c>
      <c r="X1483" s="48">
        <f>COUNTIFS($E$7:$E$3006,U1483,$I$7:$I$3006,'RC'!$E$6)</f>
        <v>0</v>
      </c>
      <c r="Y1483" s="48"/>
      <c r="Z1483" s="51" t="str">
        <f>IF(AQ1483='RC'!$E$6,AC1483*1000+AD1483,"")</f>
        <v/>
      </c>
      <c r="AA1483" s="51" t="str">
        <f>IF(AB1483="","",IF(AQ1483='RC'!$E$6,AC1483*1000-AD1483,""))</f>
        <v/>
      </c>
      <c r="AB1483" s="48" t="str">
        <f>IFERROR(VLOOKUP(E1483,Funcionários!$C$8:$E$207,3,FALSE),"")</f>
        <v/>
      </c>
      <c r="AC1483" s="50" t="str">
        <f>IF(AB1483="","",IF(COUNTIFS($AB$7:$AB$3006,AB1483,$AQ$7:$AQ$3006,'RC'!$E$6)=0,"",COUNTIFS($M$7:$M$3006,"Concluída no prazo",$AB$7:$AB$3006,AB1483,$AQ$7:$AQ$3006,'RC'!$E$6)/COUNTIFS($AB$7:$AB$3006,AB1483,$AQ$7:$AQ$3006,'RC'!$E$6)))</f>
        <v/>
      </c>
      <c r="AD1483" s="48">
        <f>SUMIF($AQ$7:$AQ$3006,'RC'!$E$6,$J$7:$J$3006)+SUMIF($AQ$7:$AQ$3006,'RC'!$E$6,$L$7:$L$3006)</f>
        <v>21</v>
      </c>
      <c r="AF1483" s="48">
        <v>3.5239999999995497E-2</v>
      </c>
      <c r="AG1483" s="48">
        <f>IF(OR(AQ1483="",AQ1483&lt;&gt;'RC'!$E$6,AB1483&lt;&gt;'RC'!$D$21),0,1)</f>
        <v>0</v>
      </c>
      <c r="AH1483" s="48">
        <f t="shared" si="526"/>
        <v>3.5239999999995497E-2</v>
      </c>
      <c r="AI1483" s="48" t="str">
        <f t="shared" si="508"/>
        <v/>
      </c>
      <c r="AJ1483" s="48" t="str">
        <f t="shared" si="509"/>
        <v/>
      </c>
      <c r="AK1483" s="52" t="str">
        <f t="shared" si="510"/>
        <v/>
      </c>
      <c r="AL1483" s="52" t="str">
        <f t="shared" si="511"/>
        <v/>
      </c>
      <c r="AM1483" s="48" t="str">
        <f t="shared" si="512"/>
        <v/>
      </c>
      <c r="AN1483" s="48" t="str">
        <f t="shared" si="513"/>
        <v/>
      </c>
      <c r="AP1483" s="18" t="str">
        <f t="shared" si="514"/>
        <v/>
      </c>
      <c r="AQ1483" s="18" t="str">
        <f t="shared" si="515"/>
        <v/>
      </c>
      <c r="AR1483" s="18">
        <v>3.524E-2</v>
      </c>
      <c r="AS1483" s="18">
        <f>IF(AF!$D$27="Todos",1,IF(M1483=AF!$D$27,1,0))</f>
        <v>1</v>
      </c>
      <c r="AT1483" s="53">
        <f>IF(AND(E1483=AF!$D$6,OR(LT!M1483=AF!$D$27,AF!$D$27="Todos"),OR(AP1483=AF!$E$8,AQ1483=AF!$E$8)),AR1483+AS1483,0)</f>
        <v>0</v>
      </c>
      <c r="AU1483" s="18" t="str">
        <f t="shared" si="516"/>
        <v/>
      </c>
      <c r="AV1483" s="54" t="str">
        <f t="shared" si="517"/>
        <v/>
      </c>
      <c r="AW1483" s="54" t="str">
        <f t="shared" si="518"/>
        <v/>
      </c>
      <c r="AX1483" s="18" t="str">
        <f t="shared" si="519"/>
        <v/>
      </c>
      <c r="AY1483" s="18" t="str">
        <f t="shared" si="520"/>
        <v/>
      </c>
      <c r="BA1483" s="18">
        <f>IF($E1483=AF!$D$6,IF($M1483="Concluída no prazo",2,IF($M1483="Concluída com atraso",1,0)),0)</f>
        <v>0</v>
      </c>
      <c r="BB1483" s="18">
        <f>IF($E1483=AF!$D$6,IF($M1483="Atrasada",2,IF($M1483="Concluída com atraso",1,0)),0)</f>
        <v>0</v>
      </c>
      <c r="BC1483" s="18">
        <v>1.477E-2</v>
      </c>
      <c r="BD1483" s="18">
        <f t="shared" si="527"/>
        <v>1.477E-2</v>
      </c>
      <c r="BE1483" s="18">
        <f t="shared" si="527"/>
        <v>1.477E-2</v>
      </c>
      <c r="BF1483" s="18" t="str">
        <f t="shared" si="521"/>
        <v/>
      </c>
      <c r="BN1483" s="18" t="str">
        <f t="shared" si="522"/>
        <v>s</v>
      </c>
    </row>
    <row r="1484" spans="3:66" ht="50.1" customHeight="1" thickTop="1" thickBot="1" x14ac:dyDescent="0.3">
      <c r="C1484" s="46"/>
      <c r="D1484" s="46"/>
      <c r="E1484" s="46"/>
      <c r="F1484" s="122"/>
      <c r="G1484" s="122"/>
      <c r="H1484" s="78" t="str">
        <f t="shared" si="523"/>
        <v/>
      </c>
      <c r="I1484" s="78" t="str">
        <f t="shared" si="524"/>
        <v/>
      </c>
      <c r="J1484" s="16"/>
      <c r="K1484" s="46" t="str">
        <f t="shared" si="525"/>
        <v/>
      </c>
      <c r="L1484" s="16"/>
      <c r="M1484" s="16"/>
      <c r="N1484" s="46"/>
      <c r="O1484" s="47" t="str">
        <f t="shared" si="528"/>
        <v/>
      </c>
      <c r="P1484" s="47"/>
      <c r="Q1484" s="48" t="str">
        <f>IFERROR(VLOOKUP(E1484,Funcionários!$C$8:$E$207,3,FALSE),"")</f>
        <v/>
      </c>
      <c r="R1484" s="47"/>
      <c r="S1484" s="49" t="str">
        <f t="shared" si="529"/>
        <v/>
      </c>
      <c r="T1484" s="49">
        <v>1.478E-2</v>
      </c>
      <c r="U1484" s="48" t="str">
        <f>IF(Funcionários!C1485=0,"",Funcionários!C1485)</f>
        <v/>
      </c>
      <c r="V1484" s="50">
        <f>IF(U1484="",0,IF(COUNTIFS($E$7:$E$3006,U1484,$I$7:$I$3006,'RC'!$E$6)=0,0,COUNTIFS($M$7:$M$3006,"Concluída no prazo",$E$7:$E$3006,U1484,$I$7:$I$3006,'RC'!$E$6)/COUNTIFS($E$7:$E$3006,U1484,$I$7:$I$3006,'RC'!$E$6)))</f>
        <v>0</v>
      </c>
      <c r="W1484" s="49">
        <f>SUMIFS($J$7:$J$3006,$E$7:$E$3006,U1484,$I$7:$I$3006,'RC'!$E$6)+SUMIFS($L$7:$L$3006,$E$7:$E$3006,U1484,$I$7:$I$3006,'RC'!$E$6)</f>
        <v>0</v>
      </c>
      <c r="X1484" s="48">
        <f>COUNTIFS($E$7:$E$3006,U1484,$I$7:$I$3006,'RC'!$E$6)</f>
        <v>0</v>
      </c>
      <c r="Y1484" s="48"/>
      <c r="Z1484" s="51" t="str">
        <f>IF(AQ1484='RC'!$E$6,AC1484*1000+AD1484,"")</f>
        <v/>
      </c>
      <c r="AA1484" s="51" t="str">
        <f>IF(AB1484="","",IF(AQ1484='RC'!$E$6,AC1484*1000-AD1484,""))</f>
        <v/>
      </c>
      <c r="AB1484" s="48" t="str">
        <f>IFERROR(VLOOKUP(E1484,Funcionários!$C$8:$E$207,3,FALSE),"")</f>
        <v/>
      </c>
      <c r="AC1484" s="50" t="str">
        <f>IF(AB1484="","",IF(COUNTIFS($AB$7:$AB$3006,AB1484,$AQ$7:$AQ$3006,'RC'!$E$6)=0,"",COUNTIFS($M$7:$M$3006,"Concluída no prazo",$AB$7:$AB$3006,AB1484,$AQ$7:$AQ$3006,'RC'!$E$6)/COUNTIFS($AB$7:$AB$3006,AB1484,$AQ$7:$AQ$3006,'RC'!$E$6)))</f>
        <v/>
      </c>
      <c r="AD1484" s="48">
        <f>SUMIF($AQ$7:$AQ$3006,'RC'!$E$6,$J$7:$J$3006)+SUMIF($AQ$7:$AQ$3006,'RC'!$E$6,$L$7:$L$3006)</f>
        <v>21</v>
      </c>
      <c r="AF1484" s="48">
        <v>3.5229999999995501E-2</v>
      </c>
      <c r="AG1484" s="48">
        <f>IF(OR(AQ1484="",AQ1484&lt;&gt;'RC'!$E$6,AB1484&lt;&gt;'RC'!$D$21),0,1)</f>
        <v>0</v>
      </c>
      <c r="AH1484" s="48">
        <f t="shared" si="526"/>
        <v>3.5229999999995501E-2</v>
      </c>
      <c r="AI1484" s="48" t="str">
        <f t="shared" si="508"/>
        <v/>
      </c>
      <c r="AJ1484" s="48" t="str">
        <f t="shared" si="509"/>
        <v/>
      </c>
      <c r="AK1484" s="52" t="str">
        <f t="shared" si="510"/>
        <v/>
      </c>
      <c r="AL1484" s="52" t="str">
        <f t="shared" si="511"/>
        <v/>
      </c>
      <c r="AM1484" s="48" t="str">
        <f t="shared" si="512"/>
        <v/>
      </c>
      <c r="AN1484" s="48" t="str">
        <f t="shared" si="513"/>
        <v/>
      </c>
      <c r="AP1484" s="18" t="str">
        <f t="shared" si="514"/>
        <v/>
      </c>
      <c r="AQ1484" s="18" t="str">
        <f t="shared" si="515"/>
        <v/>
      </c>
      <c r="AR1484" s="18">
        <v>3.5229999999999997E-2</v>
      </c>
      <c r="AS1484" s="18">
        <f>IF(AF!$D$27="Todos",1,IF(M1484=AF!$D$27,1,0))</f>
        <v>1</v>
      </c>
      <c r="AT1484" s="53">
        <f>IF(AND(E1484=AF!$D$6,OR(LT!M1484=AF!$D$27,AF!$D$27="Todos"),OR(AP1484=AF!$E$8,AQ1484=AF!$E$8)),AR1484+AS1484,0)</f>
        <v>0</v>
      </c>
      <c r="AU1484" s="18" t="str">
        <f t="shared" si="516"/>
        <v/>
      </c>
      <c r="AV1484" s="54" t="str">
        <f t="shared" si="517"/>
        <v/>
      </c>
      <c r="AW1484" s="54" t="str">
        <f t="shared" si="518"/>
        <v/>
      </c>
      <c r="AX1484" s="18" t="str">
        <f t="shared" si="519"/>
        <v/>
      </c>
      <c r="AY1484" s="18" t="str">
        <f t="shared" si="520"/>
        <v/>
      </c>
      <c r="BA1484" s="18">
        <f>IF($E1484=AF!$D$6,IF($M1484="Concluída no prazo",2,IF($M1484="Concluída com atraso",1,0)),0)</f>
        <v>0</v>
      </c>
      <c r="BB1484" s="18">
        <f>IF($E1484=AF!$D$6,IF($M1484="Atrasada",2,IF($M1484="Concluída com atraso",1,0)),0)</f>
        <v>0</v>
      </c>
      <c r="BC1484" s="18">
        <v>1.478E-2</v>
      </c>
      <c r="BD1484" s="18">
        <f t="shared" si="527"/>
        <v>1.478E-2</v>
      </c>
      <c r="BE1484" s="18">
        <f t="shared" si="527"/>
        <v>1.478E-2</v>
      </c>
      <c r="BF1484" s="18" t="str">
        <f t="shared" si="521"/>
        <v/>
      </c>
      <c r="BN1484" s="18" t="str">
        <f t="shared" si="522"/>
        <v>s</v>
      </c>
    </row>
    <row r="1485" spans="3:66" ht="50.1" customHeight="1" thickTop="1" thickBot="1" x14ac:dyDescent="0.3">
      <c r="C1485" s="46"/>
      <c r="D1485" s="46"/>
      <c r="E1485" s="46"/>
      <c r="F1485" s="122"/>
      <c r="G1485" s="122"/>
      <c r="H1485" s="78" t="str">
        <f t="shared" si="523"/>
        <v/>
      </c>
      <c r="I1485" s="78" t="str">
        <f t="shared" si="524"/>
        <v/>
      </c>
      <c r="J1485" s="16"/>
      <c r="K1485" s="46" t="str">
        <f t="shared" si="525"/>
        <v/>
      </c>
      <c r="L1485" s="16"/>
      <c r="M1485" s="16"/>
      <c r="N1485" s="46"/>
      <c r="O1485" s="47" t="str">
        <f t="shared" si="528"/>
        <v/>
      </c>
      <c r="P1485" s="47"/>
      <c r="Q1485" s="48" t="str">
        <f>IFERROR(VLOOKUP(E1485,Funcionários!$C$8:$E$207,3,FALSE),"")</f>
        <v/>
      </c>
      <c r="R1485" s="47"/>
      <c r="S1485" s="49" t="str">
        <f t="shared" si="529"/>
        <v/>
      </c>
      <c r="T1485" s="49">
        <v>1.4789999999999999E-2</v>
      </c>
      <c r="U1485" s="48" t="str">
        <f>IF(Funcionários!C1486=0,"",Funcionários!C1486)</f>
        <v/>
      </c>
      <c r="V1485" s="50">
        <f>IF(U1485="",0,IF(COUNTIFS($E$7:$E$3006,U1485,$I$7:$I$3006,'RC'!$E$6)=0,0,COUNTIFS($M$7:$M$3006,"Concluída no prazo",$E$7:$E$3006,U1485,$I$7:$I$3006,'RC'!$E$6)/COUNTIFS($E$7:$E$3006,U1485,$I$7:$I$3006,'RC'!$E$6)))</f>
        <v>0</v>
      </c>
      <c r="W1485" s="49">
        <f>SUMIFS($J$7:$J$3006,$E$7:$E$3006,U1485,$I$7:$I$3006,'RC'!$E$6)+SUMIFS($L$7:$L$3006,$E$7:$E$3006,U1485,$I$7:$I$3006,'RC'!$E$6)</f>
        <v>0</v>
      </c>
      <c r="X1485" s="48">
        <f>COUNTIFS($E$7:$E$3006,U1485,$I$7:$I$3006,'RC'!$E$6)</f>
        <v>0</v>
      </c>
      <c r="Y1485" s="48"/>
      <c r="Z1485" s="51" t="str">
        <f>IF(AQ1485='RC'!$E$6,AC1485*1000+AD1485,"")</f>
        <v/>
      </c>
      <c r="AA1485" s="51" t="str">
        <f>IF(AB1485="","",IF(AQ1485='RC'!$E$6,AC1485*1000-AD1485,""))</f>
        <v/>
      </c>
      <c r="AB1485" s="48" t="str">
        <f>IFERROR(VLOOKUP(E1485,Funcionários!$C$8:$E$207,3,FALSE),"")</f>
        <v/>
      </c>
      <c r="AC1485" s="50" t="str">
        <f>IF(AB1485="","",IF(COUNTIFS($AB$7:$AB$3006,AB1485,$AQ$7:$AQ$3006,'RC'!$E$6)=0,"",COUNTIFS($M$7:$M$3006,"Concluída no prazo",$AB$7:$AB$3006,AB1485,$AQ$7:$AQ$3006,'RC'!$E$6)/COUNTIFS($AB$7:$AB$3006,AB1485,$AQ$7:$AQ$3006,'RC'!$E$6)))</f>
        <v/>
      </c>
      <c r="AD1485" s="48">
        <f>SUMIF($AQ$7:$AQ$3006,'RC'!$E$6,$J$7:$J$3006)+SUMIF($AQ$7:$AQ$3006,'RC'!$E$6,$L$7:$L$3006)</f>
        <v>21</v>
      </c>
      <c r="AF1485" s="48">
        <v>3.5219999999995498E-2</v>
      </c>
      <c r="AG1485" s="48">
        <f>IF(OR(AQ1485="",AQ1485&lt;&gt;'RC'!$E$6,AB1485&lt;&gt;'RC'!$D$21),0,1)</f>
        <v>0</v>
      </c>
      <c r="AH1485" s="48">
        <f t="shared" si="526"/>
        <v>3.5219999999995498E-2</v>
      </c>
      <c r="AI1485" s="48" t="str">
        <f t="shared" si="508"/>
        <v/>
      </c>
      <c r="AJ1485" s="48" t="str">
        <f t="shared" si="509"/>
        <v/>
      </c>
      <c r="AK1485" s="52" t="str">
        <f t="shared" si="510"/>
        <v/>
      </c>
      <c r="AL1485" s="52" t="str">
        <f t="shared" si="511"/>
        <v/>
      </c>
      <c r="AM1485" s="48" t="str">
        <f t="shared" si="512"/>
        <v/>
      </c>
      <c r="AN1485" s="48" t="str">
        <f t="shared" si="513"/>
        <v/>
      </c>
      <c r="AP1485" s="18" t="str">
        <f t="shared" si="514"/>
        <v/>
      </c>
      <c r="AQ1485" s="18" t="str">
        <f t="shared" si="515"/>
        <v/>
      </c>
      <c r="AR1485" s="18">
        <v>3.5220000000000001E-2</v>
      </c>
      <c r="AS1485" s="18">
        <f>IF(AF!$D$27="Todos",1,IF(M1485=AF!$D$27,1,0))</f>
        <v>1</v>
      </c>
      <c r="AT1485" s="53">
        <f>IF(AND(E1485=AF!$D$6,OR(LT!M1485=AF!$D$27,AF!$D$27="Todos"),OR(AP1485=AF!$E$8,AQ1485=AF!$E$8)),AR1485+AS1485,0)</f>
        <v>0</v>
      </c>
      <c r="AU1485" s="18" t="str">
        <f t="shared" si="516"/>
        <v/>
      </c>
      <c r="AV1485" s="54" t="str">
        <f t="shared" si="517"/>
        <v/>
      </c>
      <c r="AW1485" s="54" t="str">
        <f t="shared" si="518"/>
        <v/>
      </c>
      <c r="AX1485" s="18" t="str">
        <f t="shared" si="519"/>
        <v/>
      </c>
      <c r="AY1485" s="18" t="str">
        <f t="shared" si="520"/>
        <v/>
      </c>
      <c r="BA1485" s="18">
        <f>IF($E1485=AF!$D$6,IF($M1485="Concluída no prazo",2,IF($M1485="Concluída com atraso",1,0)),0)</f>
        <v>0</v>
      </c>
      <c r="BB1485" s="18">
        <f>IF($E1485=AF!$D$6,IF($M1485="Atrasada",2,IF($M1485="Concluída com atraso",1,0)),0)</f>
        <v>0</v>
      </c>
      <c r="BC1485" s="18">
        <v>1.4789999999999999E-2</v>
      </c>
      <c r="BD1485" s="18">
        <f t="shared" si="527"/>
        <v>1.4789999999999999E-2</v>
      </c>
      <c r="BE1485" s="18">
        <f t="shared" si="527"/>
        <v>1.4789999999999999E-2</v>
      </c>
      <c r="BF1485" s="18" t="str">
        <f t="shared" si="521"/>
        <v/>
      </c>
      <c r="BN1485" s="18" t="str">
        <f t="shared" si="522"/>
        <v>s</v>
      </c>
    </row>
    <row r="1486" spans="3:66" ht="50.1" customHeight="1" thickTop="1" thickBot="1" x14ac:dyDescent="0.3">
      <c r="C1486" s="46"/>
      <c r="D1486" s="46"/>
      <c r="E1486" s="46"/>
      <c r="F1486" s="122"/>
      <c r="G1486" s="122"/>
      <c r="H1486" s="78" t="str">
        <f t="shared" si="523"/>
        <v/>
      </c>
      <c r="I1486" s="78" t="str">
        <f t="shared" si="524"/>
        <v/>
      </c>
      <c r="J1486" s="16"/>
      <c r="K1486" s="46" t="str">
        <f t="shared" si="525"/>
        <v/>
      </c>
      <c r="L1486" s="16"/>
      <c r="M1486" s="16"/>
      <c r="N1486" s="46"/>
      <c r="O1486" s="47" t="str">
        <f t="shared" si="528"/>
        <v/>
      </c>
      <c r="P1486" s="47"/>
      <c r="Q1486" s="48" t="str">
        <f>IFERROR(VLOOKUP(E1486,Funcionários!$C$8:$E$207,3,FALSE),"")</f>
        <v/>
      </c>
      <c r="R1486" s="47"/>
      <c r="S1486" s="49" t="str">
        <f t="shared" si="529"/>
        <v/>
      </c>
      <c r="T1486" s="49">
        <v>1.4800000000000001E-2</v>
      </c>
      <c r="U1486" s="48" t="str">
        <f>IF(Funcionários!C1487=0,"",Funcionários!C1487)</f>
        <v/>
      </c>
      <c r="V1486" s="50">
        <f>IF(U1486="",0,IF(COUNTIFS($E$7:$E$3006,U1486,$I$7:$I$3006,'RC'!$E$6)=0,0,COUNTIFS($M$7:$M$3006,"Concluída no prazo",$E$7:$E$3006,U1486,$I$7:$I$3006,'RC'!$E$6)/COUNTIFS($E$7:$E$3006,U1486,$I$7:$I$3006,'RC'!$E$6)))</f>
        <v>0</v>
      </c>
      <c r="W1486" s="49">
        <f>SUMIFS($J$7:$J$3006,$E$7:$E$3006,U1486,$I$7:$I$3006,'RC'!$E$6)+SUMIFS($L$7:$L$3006,$E$7:$E$3006,U1486,$I$7:$I$3006,'RC'!$E$6)</f>
        <v>0</v>
      </c>
      <c r="X1486" s="48">
        <f>COUNTIFS($E$7:$E$3006,U1486,$I$7:$I$3006,'RC'!$E$6)</f>
        <v>0</v>
      </c>
      <c r="Y1486" s="48"/>
      <c r="Z1486" s="51" t="str">
        <f>IF(AQ1486='RC'!$E$6,AC1486*1000+AD1486,"")</f>
        <v/>
      </c>
      <c r="AA1486" s="51" t="str">
        <f>IF(AB1486="","",IF(AQ1486='RC'!$E$6,AC1486*1000-AD1486,""))</f>
        <v/>
      </c>
      <c r="AB1486" s="48" t="str">
        <f>IFERROR(VLOOKUP(E1486,Funcionários!$C$8:$E$207,3,FALSE),"")</f>
        <v/>
      </c>
      <c r="AC1486" s="50" t="str">
        <f>IF(AB1486="","",IF(COUNTIFS($AB$7:$AB$3006,AB1486,$AQ$7:$AQ$3006,'RC'!$E$6)=0,"",COUNTIFS($M$7:$M$3006,"Concluída no prazo",$AB$7:$AB$3006,AB1486,$AQ$7:$AQ$3006,'RC'!$E$6)/COUNTIFS($AB$7:$AB$3006,AB1486,$AQ$7:$AQ$3006,'RC'!$E$6)))</f>
        <v/>
      </c>
      <c r="AD1486" s="48">
        <f>SUMIF($AQ$7:$AQ$3006,'RC'!$E$6,$J$7:$J$3006)+SUMIF($AQ$7:$AQ$3006,'RC'!$E$6,$L$7:$L$3006)</f>
        <v>21</v>
      </c>
      <c r="AF1486" s="48">
        <v>3.5209999999995502E-2</v>
      </c>
      <c r="AG1486" s="48">
        <f>IF(OR(AQ1486="",AQ1486&lt;&gt;'RC'!$E$6,AB1486&lt;&gt;'RC'!$D$21),0,1)</f>
        <v>0</v>
      </c>
      <c r="AH1486" s="48">
        <f t="shared" si="526"/>
        <v>3.5209999999995502E-2</v>
      </c>
      <c r="AI1486" s="48" t="str">
        <f t="shared" si="508"/>
        <v/>
      </c>
      <c r="AJ1486" s="48" t="str">
        <f t="shared" si="509"/>
        <v/>
      </c>
      <c r="AK1486" s="52" t="str">
        <f t="shared" si="510"/>
        <v/>
      </c>
      <c r="AL1486" s="52" t="str">
        <f t="shared" si="511"/>
        <v/>
      </c>
      <c r="AM1486" s="48" t="str">
        <f t="shared" si="512"/>
        <v/>
      </c>
      <c r="AN1486" s="48" t="str">
        <f t="shared" si="513"/>
        <v/>
      </c>
      <c r="AP1486" s="18" t="str">
        <f t="shared" si="514"/>
        <v/>
      </c>
      <c r="AQ1486" s="18" t="str">
        <f t="shared" si="515"/>
        <v/>
      </c>
      <c r="AR1486" s="18">
        <v>3.5209999999999998E-2</v>
      </c>
      <c r="AS1486" s="18">
        <f>IF(AF!$D$27="Todos",1,IF(M1486=AF!$D$27,1,0))</f>
        <v>1</v>
      </c>
      <c r="AT1486" s="53">
        <f>IF(AND(E1486=AF!$D$6,OR(LT!M1486=AF!$D$27,AF!$D$27="Todos"),OR(AP1486=AF!$E$8,AQ1486=AF!$E$8)),AR1486+AS1486,0)</f>
        <v>0</v>
      </c>
      <c r="AU1486" s="18" t="str">
        <f t="shared" si="516"/>
        <v/>
      </c>
      <c r="AV1486" s="54" t="str">
        <f t="shared" si="517"/>
        <v/>
      </c>
      <c r="AW1486" s="54" t="str">
        <f t="shared" si="518"/>
        <v/>
      </c>
      <c r="AX1486" s="18" t="str">
        <f t="shared" si="519"/>
        <v/>
      </c>
      <c r="AY1486" s="18" t="str">
        <f t="shared" si="520"/>
        <v/>
      </c>
      <c r="BA1486" s="18">
        <f>IF($E1486=AF!$D$6,IF($M1486="Concluída no prazo",2,IF($M1486="Concluída com atraso",1,0)),0)</f>
        <v>0</v>
      </c>
      <c r="BB1486" s="18">
        <f>IF($E1486=AF!$D$6,IF($M1486="Atrasada",2,IF($M1486="Concluída com atraso",1,0)),0)</f>
        <v>0</v>
      </c>
      <c r="BC1486" s="18">
        <v>1.4800000000000001E-2</v>
      </c>
      <c r="BD1486" s="18">
        <f t="shared" si="527"/>
        <v>1.4800000000000001E-2</v>
      </c>
      <c r="BE1486" s="18">
        <f t="shared" si="527"/>
        <v>1.4800000000000001E-2</v>
      </c>
      <c r="BF1486" s="18" t="str">
        <f t="shared" si="521"/>
        <v/>
      </c>
      <c r="BN1486" s="18" t="str">
        <f t="shared" si="522"/>
        <v>s</v>
      </c>
    </row>
    <row r="1487" spans="3:66" ht="50.1" customHeight="1" thickTop="1" thickBot="1" x14ac:dyDescent="0.3">
      <c r="C1487" s="46"/>
      <c r="D1487" s="46"/>
      <c r="E1487" s="46"/>
      <c r="F1487" s="122"/>
      <c r="G1487" s="122"/>
      <c r="H1487" s="78" t="str">
        <f t="shared" si="523"/>
        <v/>
      </c>
      <c r="I1487" s="78" t="str">
        <f t="shared" si="524"/>
        <v/>
      </c>
      <c r="J1487" s="16"/>
      <c r="K1487" s="46" t="str">
        <f t="shared" si="525"/>
        <v/>
      </c>
      <c r="L1487" s="16"/>
      <c r="M1487" s="16"/>
      <c r="N1487" s="46"/>
      <c r="O1487" s="47" t="str">
        <f t="shared" si="528"/>
        <v/>
      </c>
      <c r="P1487" s="47"/>
      <c r="Q1487" s="48" t="str">
        <f>IFERROR(VLOOKUP(E1487,Funcionários!$C$8:$E$207,3,FALSE),"")</f>
        <v/>
      </c>
      <c r="R1487" s="47"/>
      <c r="S1487" s="49" t="str">
        <f t="shared" si="529"/>
        <v/>
      </c>
      <c r="T1487" s="49">
        <v>1.481E-2</v>
      </c>
      <c r="U1487" s="48" t="str">
        <f>IF(Funcionários!C1488=0,"",Funcionários!C1488)</f>
        <v/>
      </c>
      <c r="V1487" s="50">
        <f>IF(U1487="",0,IF(COUNTIFS($E$7:$E$3006,U1487,$I$7:$I$3006,'RC'!$E$6)=0,0,COUNTIFS($M$7:$M$3006,"Concluída no prazo",$E$7:$E$3006,U1487,$I$7:$I$3006,'RC'!$E$6)/COUNTIFS($E$7:$E$3006,U1487,$I$7:$I$3006,'RC'!$E$6)))</f>
        <v>0</v>
      </c>
      <c r="W1487" s="49">
        <f>SUMIFS($J$7:$J$3006,$E$7:$E$3006,U1487,$I$7:$I$3006,'RC'!$E$6)+SUMIFS($L$7:$L$3006,$E$7:$E$3006,U1487,$I$7:$I$3006,'RC'!$E$6)</f>
        <v>0</v>
      </c>
      <c r="X1487" s="48">
        <f>COUNTIFS($E$7:$E$3006,U1487,$I$7:$I$3006,'RC'!$E$6)</f>
        <v>0</v>
      </c>
      <c r="Y1487" s="48"/>
      <c r="Z1487" s="51" t="str">
        <f>IF(AQ1487='RC'!$E$6,AC1487*1000+AD1487,"")</f>
        <v/>
      </c>
      <c r="AA1487" s="51" t="str">
        <f>IF(AB1487="","",IF(AQ1487='RC'!$E$6,AC1487*1000-AD1487,""))</f>
        <v/>
      </c>
      <c r="AB1487" s="48" t="str">
        <f>IFERROR(VLOOKUP(E1487,Funcionários!$C$8:$E$207,3,FALSE),"")</f>
        <v/>
      </c>
      <c r="AC1487" s="50" t="str">
        <f>IF(AB1487="","",IF(COUNTIFS($AB$7:$AB$3006,AB1487,$AQ$7:$AQ$3006,'RC'!$E$6)=0,"",COUNTIFS($M$7:$M$3006,"Concluída no prazo",$AB$7:$AB$3006,AB1487,$AQ$7:$AQ$3006,'RC'!$E$6)/COUNTIFS($AB$7:$AB$3006,AB1487,$AQ$7:$AQ$3006,'RC'!$E$6)))</f>
        <v/>
      </c>
      <c r="AD1487" s="48">
        <f>SUMIF($AQ$7:$AQ$3006,'RC'!$E$6,$J$7:$J$3006)+SUMIF($AQ$7:$AQ$3006,'RC'!$E$6,$L$7:$L$3006)</f>
        <v>21</v>
      </c>
      <c r="AF1487" s="48">
        <v>3.5199999999995499E-2</v>
      </c>
      <c r="AG1487" s="48">
        <f>IF(OR(AQ1487="",AQ1487&lt;&gt;'RC'!$E$6,AB1487&lt;&gt;'RC'!$D$21),0,1)</f>
        <v>0</v>
      </c>
      <c r="AH1487" s="48">
        <f t="shared" si="526"/>
        <v>3.5199999999995499E-2</v>
      </c>
      <c r="AI1487" s="48" t="str">
        <f t="shared" si="508"/>
        <v/>
      </c>
      <c r="AJ1487" s="48" t="str">
        <f t="shared" si="509"/>
        <v/>
      </c>
      <c r="AK1487" s="52" t="str">
        <f t="shared" si="510"/>
        <v/>
      </c>
      <c r="AL1487" s="52" t="str">
        <f t="shared" si="511"/>
        <v/>
      </c>
      <c r="AM1487" s="48" t="str">
        <f t="shared" si="512"/>
        <v/>
      </c>
      <c r="AN1487" s="48" t="str">
        <f t="shared" si="513"/>
        <v/>
      </c>
      <c r="AP1487" s="18" t="str">
        <f t="shared" si="514"/>
        <v/>
      </c>
      <c r="AQ1487" s="18" t="str">
        <f t="shared" si="515"/>
        <v/>
      </c>
      <c r="AR1487" s="18">
        <v>3.5200000000000002E-2</v>
      </c>
      <c r="AS1487" s="18">
        <f>IF(AF!$D$27="Todos",1,IF(M1487=AF!$D$27,1,0))</f>
        <v>1</v>
      </c>
      <c r="AT1487" s="53">
        <f>IF(AND(E1487=AF!$D$6,OR(LT!M1487=AF!$D$27,AF!$D$27="Todos"),OR(AP1487=AF!$E$8,AQ1487=AF!$E$8)),AR1487+AS1487,0)</f>
        <v>0</v>
      </c>
      <c r="AU1487" s="18" t="str">
        <f t="shared" si="516"/>
        <v/>
      </c>
      <c r="AV1487" s="54" t="str">
        <f t="shared" si="517"/>
        <v/>
      </c>
      <c r="AW1487" s="54" t="str">
        <f t="shared" si="518"/>
        <v/>
      </c>
      <c r="AX1487" s="18" t="str">
        <f t="shared" si="519"/>
        <v/>
      </c>
      <c r="AY1487" s="18" t="str">
        <f t="shared" si="520"/>
        <v/>
      </c>
      <c r="BA1487" s="18">
        <f>IF($E1487=AF!$D$6,IF($M1487="Concluída no prazo",2,IF($M1487="Concluída com atraso",1,0)),0)</f>
        <v>0</v>
      </c>
      <c r="BB1487" s="18">
        <f>IF($E1487=AF!$D$6,IF($M1487="Atrasada",2,IF($M1487="Concluída com atraso",1,0)),0)</f>
        <v>0</v>
      </c>
      <c r="BC1487" s="18">
        <v>1.481E-2</v>
      </c>
      <c r="BD1487" s="18">
        <f t="shared" si="527"/>
        <v>1.481E-2</v>
      </c>
      <c r="BE1487" s="18">
        <f t="shared" si="527"/>
        <v>1.481E-2</v>
      </c>
      <c r="BF1487" s="18" t="str">
        <f t="shared" si="521"/>
        <v/>
      </c>
      <c r="BN1487" s="18" t="str">
        <f t="shared" si="522"/>
        <v>s</v>
      </c>
    </row>
    <row r="1488" spans="3:66" ht="50.1" customHeight="1" thickTop="1" thickBot="1" x14ac:dyDescent="0.3">
      <c r="C1488" s="46"/>
      <c r="D1488" s="46"/>
      <c r="E1488" s="46"/>
      <c r="F1488" s="122"/>
      <c r="G1488" s="122"/>
      <c r="H1488" s="78" t="str">
        <f t="shared" si="523"/>
        <v/>
      </c>
      <c r="I1488" s="78" t="str">
        <f t="shared" si="524"/>
        <v/>
      </c>
      <c r="J1488" s="16"/>
      <c r="K1488" s="46" t="str">
        <f t="shared" si="525"/>
        <v/>
      </c>
      <c r="L1488" s="16"/>
      <c r="M1488" s="16"/>
      <c r="N1488" s="46"/>
      <c r="O1488" s="47" t="str">
        <f t="shared" si="528"/>
        <v/>
      </c>
      <c r="P1488" s="47"/>
      <c r="Q1488" s="48" t="str">
        <f>IFERROR(VLOOKUP(E1488,Funcionários!$C$8:$E$207,3,FALSE),"")</f>
        <v/>
      </c>
      <c r="R1488" s="47"/>
      <c r="S1488" s="49" t="str">
        <f t="shared" si="529"/>
        <v/>
      </c>
      <c r="T1488" s="49">
        <v>1.482E-2</v>
      </c>
      <c r="U1488" s="48" t="str">
        <f>IF(Funcionários!C1489=0,"",Funcionários!C1489)</f>
        <v/>
      </c>
      <c r="V1488" s="50">
        <f>IF(U1488="",0,IF(COUNTIFS($E$7:$E$3006,U1488,$I$7:$I$3006,'RC'!$E$6)=0,0,COUNTIFS($M$7:$M$3006,"Concluída no prazo",$E$7:$E$3006,U1488,$I$7:$I$3006,'RC'!$E$6)/COUNTIFS($E$7:$E$3006,U1488,$I$7:$I$3006,'RC'!$E$6)))</f>
        <v>0</v>
      </c>
      <c r="W1488" s="49">
        <f>SUMIFS($J$7:$J$3006,$E$7:$E$3006,U1488,$I$7:$I$3006,'RC'!$E$6)+SUMIFS($L$7:$L$3006,$E$7:$E$3006,U1488,$I$7:$I$3006,'RC'!$E$6)</f>
        <v>0</v>
      </c>
      <c r="X1488" s="48">
        <f>COUNTIFS($E$7:$E$3006,U1488,$I$7:$I$3006,'RC'!$E$6)</f>
        <v>0</v>
      </c>
      <c r="Y1488" s="48"/>
      <c r="Z1488" s="51" t="str">
        <f>IF(AQ1488='RC'!$E$6,AC1488*1000+AD1488,"")</f>
        <v/>
      </c>
      <c r="AA1488" s="51" t="str">
        <f>IF(AB1488="","",IF(AQ1488='RC'!$E$6,AC1488*1000-AD1488,""))</f>
        <v/>
      </c>
      <c r="AB1488" s="48" t="str">
        <f>IFERROR(VLOOKUP(E1488,Funcionários!$C$8:$E$207,3,FALSE),"")</f>
        <v/>
      </c>
      <c r="AC1488" s="50" t="str">
        <f>IF(AB1488="","",IF(COUNTIFS($AB$7:$AB$3006,AB1488,$AQ$7:$AQ$3006,'RC'!$E$6)=0,"",COUNTIFS($M$7:$M$3006,"Concluída no prazo",$AB$7:$AB$3006,AB1488,$AQ$7:$AQ$3006,'RC'!$E$6)/COUNTIFS($AB$7:$AB$3006,AB1488,$AQ$7:$AQ$3006,'RC'!$E$6)))</f>
        <v/>
      </c>
      <c r="AD1488" s="48">
        <f>SUMIF($AQ$7:$AQ$3006,'RC'!$E$6,$J$7:$J$3006)+SUMIF($AQ$7:$AQ$3006,'RC'!$E$6,$L$7:$L$3006)</f>
        <v>21</v>
      </c>
      <c r="AF1488" s="48">
        <v>3.5189999999995503E-2</v>
      </c>
      <c r="AG1488" s="48">
        <f>IF(OR(AQ1488="",AQ1488&lt;&gt;'RC'!$E$6,AB1488&lt;&gt;'RC'!$D$21),0,1)</f>
        <v>0</v>
      </c>
      <c r="AH1488" s="48">
        <f t="shared" si="526"/>
        <v>3.5189999999995503E-2</v>
      </c>
      <c r="AI1488" s="48" t="str">
        <f t="shared" si="508"/>
        <v/>
      </c>
      <c r="AJ1488" s="48" t="str">
        <f t="shared" si="509"/>
        <v/>
      </c>
      <c r="AK1488" s="52" t="str">
        <f t="shared" si="510"/>
        <v/>
      </c>
      <c r="AL1488" s="52" t="str">
        <f t="shared" si="511"/>
        <v/>
      </c>
      <c r="AM1488" s="48" t="str">
        <f t="shared" si="512"/>
        <v/>
      </c>
      <c r="AN1488" s="48" t="str">
        <f t="shared" si="513"/>
        <v/>
      </c>
      <c r="AP1488" s="18" t="str">
        <f t="shared" si="514"/>
        <v/>
      </c>
      <c r="AQ1488" s="18" t="str">
        <f t="shared" si="515"/>
        <v/>
      </c>
      <c r="AR1488" s="18">
        <v>3.5189999999999999E-2</v>
      </c>
      <c r="AS1488" s="18">
        <f>IF(AF!$D$27="Todos",1,IF(M1488=AF!$D$27,1,0))</f>
        <v>1</v>
      </c>
      <c r="AT1488" s="53">
        <f>IF(AND(E1488=AF!$D$6,OR(LT!M1488=AF!$D$27,AF!$D$27="Todos"),OR(AP1488=AF!$E$8,AQ1488=AF!$E$8)),AR1488+AS1488,0)</f>
        <v>0</v>
      </c>
      <c r="AU1488" s="18" t="str">
        <f t="shared" si="516"/>
        <v/>
      </c>
      <c r="AV1488" s="54" t="str">
        <f t="shared" si="517"/>
        <v/>
      </c>
      <c r="AW1488" s="54" t="str">
        <f t="shared" si="518"/>
        <v/>
      </c>
      <c r="AX1488" s="18" t="str">
        <f t="shared" si="519"/>
        <v/>
      </c>
      <c r="AY1488" s="18" t="str">
        <f t="shared" si="520"/>
        <v/>
      </c>
      <c r="BA1488" s="18">
        <f>IF($E1488=AF!$D$6,IF($M1488="Concluída no prazo",2,IF($M1488="Concluída com atraso",1,0)),0)</f>
        <v>0</v>
      </c>
      <c r="BB1488" s="18">
        <f>IF($E1488=AF!$D$6,IF($M1488="Atrasada",2,IF($M1488="Concluída com atraso",1,0)),0)</f>
        <v>0</v>
      </c>
      <c r="BC1488" s="18">
        <v>1.482E-2</v>
      </c>
      <c r="BD1488" s="18">
        <f t="shared" si="527"/>
        <v>1.482E-2</v>
      </c>
      <c r="BE1488" s="18">
        <f t="shared" si="527"/>
        <v>1.482E-2</v>
      </c>
      <c r="BF1488" s="18" t="str">
        <f t="shared" si="521"/>
        <v/>
      </c>
      <c r="BN1488" s="18" t="str">
        <f t="shared" si="522"/>
        <v>s</v>
      </c>
    </row>
    <row r="1489" spans="3:66" ht="50.1" customHeight="1" thickTop="1" thickBot="1" x14ac:dyDescent="0.3">
      <c r="C1489" s="46"/>
      <c r="D1489" s="46"/>
      <c r="E1489" s="46"/>
      <c r="F1489" s="122"/>
      <c r="G1489" s="122"/>
      <c r="H1489" s="78" t="str">
        <f t="shared" si="523"/>
        <v/>
      </c>
      <c r="I1489" s="78" t="str">
        <f t="shared" si="524"/>
        <v/>
      </c>
      <c r="J1489" s="16"/>
      <c r="K1489" s="46" t="str">
        <f t="shared" si="525"/>
        <v/>
      </c>
      <c r="L1489" s="16"/>
      <c r="M1489" s="16"/>
      <c r="N1489" s="46"/>
      <c r="O1489" s="47" t="str">
        <f t="shared" si="528"/>
        <v/>
      </c>
      <c r="P1489" s="47"/>
      <c r="Q1489" s="48" t="str">
        <f>IFERROR(VLOOKUP(E1489,Funcionários!$C$8:$E$207,3,FALSE),"")</f>
        <v/>
      </c>
      <c r="R1489" s="47"/>
      <c r="S1489" s="49" t="str">
        <f t="shared" si="529"/>
        <v/>
      </c>
      <c r="T1489" s="49">
        <v>1.4829999999999999E-2</v>
      </c>
      <c r="U1489" s="48" t="str">
        <f>IF(Funcionários!C1490=0,"",Funcionários!C1490)</f>
        <v/>
      </c>
      <c r="V1489" s="50">
        <f>IF(U1489="",0,IF(COUNTIFS($E$7:$E$3006,U1489,$I$7:$I$3006,'RC'!$E$6)=0,0,COUNTIFS($M$7:$M$3006,"Concluída no prazo",$E$7:$E$3006,U1489,$I$7:$I$3006,'RC'!$E$6)/COUNTIFS($E$7:$E$3006,U1489,$I$7:$I$3006,'RC'!$E$6)))</f>
        <v>0</v>
      </c>
      <c r="W1489" s="49">
        <f>SUMIFS($J$7:$J$3006,$E$7:$E$3006,U1489,$I$7:$I$3006,'RC'!$E$6)+SUMIFS($L$7:$L$3006,$E$7:$E$3006,U1489,$I$7:$I$3006,'RC'!$E$6)</f>
        <v>0</v>
      </c>
      <c r="X1489" s="48">
        <f>COUNTIFS($E$7:$E$3006,U1489,$I$7:$I$3006,'RC'!$E$6)</f>
        <v>0</v>
      </c>
      <c r="Y1489" s="48"/>
      <c r="Z1489" s="51" t="str">
        <f>IF(AQ1489='RC'!$E$6,AC1489*1000+AD1489,"")</f>
        <v/>
      </c>
      <c r="AA1489" s="51" t="str">
        <f>IF(AB1489="","",IF(AQ1489='RC'!$E$6,AC1489*1000-AD1489,""))</f>
        <v/>
      </c>
      <c r="AB1489" s="48" t="str">
        <f>IFERROR(VLOOKUP(E1489,Funcionários!$C$8:$E$207,3,FALSE),"")</f>
        <v/>
      </c>
      <c r="AC1489" s="50" t="str">
        <f>IF(AB1489="","",IF(COUNTIFS($AB$7:$AB$3006,AB1489,$AQ$7:$AQ$3006,'RC'!$E$6)=0,"",COUNTIFS($M$7:$M$3006,"Concluída no prazo",$AB$7:$AB$3006,AB1489,$AQ$7:$AQ$3006,'RC'!$E$6)/COUNTIFS($AB$7:$AB$3006,AB1489,$AQ$7:$AQ$3006,'RC'!$E$6)))</f>
        <v/>
      </c>
      <c r="AD1489" s="48">
        <f>SUMIF($AQ$7:$AQ$3006,'RC'!$E$6,$J$7:$J$3006)+SUMIF($AQ$7:$AQ$3006,'RC'!$E$6,$L$7:$L$3006)</f>
        <v>21</v>
      </c>
      <c r="AF1489" s="48">
        <v>3.51799999999955E-2</v>
      </c>
      <c r="AG1489" s="48">
        <f>IF(OR(AQ1489="",AQ1489&lt;&gt;'RC'!$E$6,AB1489&lt;&gt;'RC'!$D$21),0,1)</f>
        <v>0</v>
      </c>
      <c r="AH1489" s="48">
        <f t="shared" si="526"/>
        <v>3.51799999999955E-2</v>
      </c>
      <c r="AI1489" s="48" t="str">
        <f t="shared" si="508"/>
        <v/>
      </c>
      <c r="AJ1489" s="48" t="str">
        <f t="shared" si="509"/>
        <v/>
      </c>
      <c r="AK1489" s="52" t="str">
        <f t="shared" si="510"/>
        <v/>
      </c>
      <c r="AL1489" s="52" t="str">
        <f t="shared" si="511"/>
        <v/>
      </c>
      <c r="AM1489" s="48" t="str">
        <f t="shared" si="512"/>
        <v/>
      </c>
      <c r="AN1489" s="48" t="str">
        <f t="shared" si="513"/>
        <v/>
      </c>
      <c r="AP1489" s="18" t="str">
        <f t="shared" si="514"/>
        <v/>
      </c>
      <c r="AQ1489" s="18" t="str">
        <f t="shared" si="515"/>
        <v/>
      </c>
      <c r="AR1489" s="18">
        <v>3.5180000000000003E-2</v>
      </c>
      <c r="AS1489" s="18">
        <f>IF(AF!$D$27="Todos",1,IF(M1489=AF!$D$27,1,0))</f>
        <v>1</v>
      </c>
      <c r="AT1489" s="53">
        <f>IF(AND(E1489=AF!$D$6,OR(LT!M1489=AF!$D$27,AF!$D$27="Todos"),OR(AP1489=AF!$E$8,AQ1489=AF!$E$8)),AR1489+AS1489,0)</f>
        <v>0</v>
      </c>
      <c r="AU1489" s="18" t="str">
        <f t="shared" si="516"/>
        <v/>
      </c>
      <c r="AV1489" s="54" t="str">
        <f t="shared" si="517"/>
        <v/>
      </c>
      <c r="AW1489" s="54" t="str">
        <f t="shared" si="518"/>
        <v/>
      </c>
      <c r="AX1489" s="18" t="str">
        <f t="shared" si="519"/>
        <v/>
      </c>
      <c r="AY1489" s="18" t="str">
        <f t="shared" si="520"/>
        <v/>
      </c>
      <c r="BA1489" s="18">
        <f>IF($E1489=AF!$D$6,IF($M1489="Concluída no prazo",2,IF($M1489="Concluída com atraso",1,0)),0)</f>
        <v>0</v>
      </c>
      <c r="BB1489" s="18">
        <f>IF($E1489=AF!$D$6,IF($M1489="Atrasada",2,IF($M1489="Concluída com atraso",1,0)),0)</f>
        <v>0</v>
      </c>
      <c r="BC1489" s="18">
        <v>1.4829999999999999E-2</v>
      </c>
      <c r="BD1489" s="18">
        <f t="shared" si="527"/>
        <v>1.4829999999999999E-2</v>
      </c>
      <c r="BE1489" s="18">
        <f t="shared" si="527"/>
        <v>1.4829999999999999E-2</v>
      </c>
      <c r="BF1489" s="18" t="str">
        <f t="shared" si="521"/>
        <v/>
      </c>
      <c r="BN1489" s="18" t="str">
        <f t="shared" si="522"/>
        <v>s</v>
      </c>
    </row>
    <row r="1490" spans="3:66" ht="50.1" customHeight="1" thickTop="1" thickBot="1" x14ac:dyDescent="0.3">
      <c r="C1490" s="46"/>
      <c r="D1490" s="46"/>
      <c r="E1490" s="46"/>
      <c r="F1490" s="122"/>
      <c r="G1490" s="122"/>
      <c r="H1490" s="78" t="str">
        <f t="shared" si="523"/>
        <v/>
      </c>
      <c r="I1490" s="78" t="str">
        <f t="shared" si="524"/>
        <v/>
      </c>
      <c r="J1490" s="16"/>
      <c r="K1490" s="46" t="str">
        <f t="shared" si="525"/>
        <v/>
      </c>
      <c r="L1490" s="16"/>
      <c r="M1490" s="16"/>
      <c r="N1490" s="46"/>
      <c r="O1490" s="47" t="str">
        <f t="shared" si="528"/>
        <v/>
      </c>
      <c r="P1490" s="47"/>
      <c r="Q1490" s="48" t="str">
        <f>IFERROR(VLOOKUP(E1490,Funcionários!$C$8:$E$207,3,FALSE),"")</f>
        <v/>
      </c>
      <c r="R1490" s="47"/>
      <c r="S1490" s="49" t="str">
        <f t="shared" si="529"/>
        <v/>
      </c>
      <c r="T1490" s="49">
        <v>1.4840000000000001E-2</v>
      </c>
      <c r="U1490" s="48" t="str">
        <f>IF(Funcionários!C1491=0,"",Funcionários!C1491)</f>
        <v/>
      </c>
      <c r="V1490" s="50">
        <f>IF(U1490="",0,IF(COUNTIFS($E$7:$E$3006,U1490,$I$7:$I$3006,'RC'!$E$6)=0,0,COUNTIFS($M$7:$M$3006,"Concluída no prazo",$E$7:$E$3006,U1490,$I$7:$I$3006,'RC'!$E$6)/COUNTIFS($E$7:$E$3006,U1490,$I$7:$I$3006,'RC'!$E$6)))</f>
        <v>0</v>
      </c>
      <c r="W1490" s="49">
        <f>SUMIFS($J$7:$J$3006,$E$7:$E$3006,U1490,$I$7:$I$3006,'RC'!$E$6)+SUMIFS($L$7:$L$3006,$E$7:$E$3006,U1490,$I$7:$I$3006,'RC'!$E$6)</f>
        <v>0</v>
      </c>
      <c r="X1490" s="48">
        <f>COUNTIFS($E$7:$E$3006,U1490,$I$7:$I$3006,'RC'!$E$6)</f>
        <v>0</v>
      </c>
      <c r="Y1490" s="48"/>
      <c r="Z1490" s="51" t="str">
        <f>IF(AQ1490='RC'!$E$6,AC1490*1000+AD1490,"")</f>
        <v/>
      </c>
      <c r="AA1490" s="51" t="str">
        <f>IF(AB1490="","",IF(AQ1490='RC'!$E$6,AC1490*1000-AD1490,""))</f>
        <v/>
      </c>
      <c r="AB1490" s="48" t="str">
        <f>IFERROR(VLOOKUP(E1490,Funcionários!$C$8:$E$207,3,FALSE),"")</f>
        <v/>
      </c>
      <c r="AC1490" s="50" t="str">
        <f>IF(AB1490="","",IF(COUNTIFS($AB$7:$AB$3006,AB1490,$AQ$7:$AQ$3006,'RC'!$E$6)=0,"",COUNTIFS($M$7:$M$3006,"Concluída no prazo",$AB$7:$AB$3006,AB1490,$AQ$7:$AQ$3006,'RC'!$E$6)/COUNTIFS($AB$7:$AB$3006,AB1490,$AQ$7:$AQ$3006,'RC'!$E$6)))</f>
        <v/>
      </c>
      <c r="AD1490" s="48">
        <f>SUMIF($AQ$7:$AQ$3006,'RC'!$E$6,$J$7:$J$3006)+SUMIF($AQ$7:$AQ$3006,'RC'!$E$6,$L$7:$L$3006)</f>
        <v>21</v>
      </c>
      <c r="AF1490" s="48">
        <v>3.5169999999995497E-2</v>
      </c>
      <c r="AG1490" s="48">
        <f>IF(OR(AQ1490="",AQ1490&lt;&gt;'RC'!$E$6,AB1490&lt;&gt;'RC'!$D$21),0,1)</f>
        <v>0</v>
      </c>
      <c r="AH1490" s="48">
        <f t="shared" si="526"/>
        <v>3.5169999999995497E-2</v>
      </c>
      <c r="AI1490" s="48" t="str">
        <f t="shared" si="508"/>
        <v/>
      </c>
      <c r="AJ1490" s="48" t="str">
        <f t="shared" si="509"/>
        <v/>
      </c>
      <c r="AK1490" s="52" t="str">
        <f t="shared" si="510"/>
        <v/>
      </c>
      <c r="AL1490" s="52" t="str">
        <f t="shared" si="511"/>
        <v/>
      </c>
      <c r="AM1490" s="48" t="str">
        <f t="shared" si="512"/>
        <v/>
      </c>
      <c r="AN1490" s="48" t="str">
        <f t="shared" si="513"/>
        <v/>
      </c>
      <c r="AP1490" s="18" t="str">
        <f t="shared" si="514"/>
        <v/>
      </c>
      <c r="AQ1490" s="18" t="str">
        <f t="shared" si="515"/>
        <v/>
      </c>
      <c r="AR1490" s="18">
        <v>3.517E-2</v>
      </c>
      <c r="AS1490" s="18">
        <f>IF(AF!$D$27="Todos",1,IF(M1490=AF!$D$27,1,0))</f>
        <v>1</v>
      </c>
      <c r="AT1490" s="53">
        <f>IF(AND(E1490=AF!$D$6,OR(LT!M1490=AF!$D$27,AF!$D$27="Todos"),OR(AP1490=AF!$E$8,AQ1490=AF!$E$8)),AR1490+AS1490,0)</f>
        <v>0</v>
      </c>
      <c r="AU1490" s="18" t="str">
        <f t="shared" si="516"/>
        <v/>
      </c>
      <c r="AV1490" s="54" t="str">
        <f t="shared" si="517"/>
        <v/>
      </c>
      <c r="AW1490" s="54" t="str">
        <f t="shared" si="518"/>
        <v/>
      </c>
      <c r="AX1490" s="18" t="str">
        <f t="shared" si="519"/>
        <v/>
      </c>
      <c r="AY1490" s="18" t="str">
        <f t="shared" si="520"/>
        <v/>
      </c>
      <c r="BA1490" s="18">
        <f>IF($E1490=AF!$D$6,IF($M1490="Concluída no prazo",2,IF($M1490="Concluída com atraso",1,0)),0)</f>
        <v>0</v>
      </c>
      <c r="BB1490" s="18">
        <f>IF($E1490=AF!$D$6,IF($M1490="Atrasada",2,IF($M1490="Concluída com atraso",1,0)),0)</f>
        <v>0</v>
      </c>
      <c r="BC1490" s="18">
        <v>1.4840000000000001E-2</v>
      </c>
      <c r="BD1490" s="18">
        <f t="shared" si="527"/>
        <v>1.4840000000000001E-2</v>
      </c>
      <c r="BE1490" s="18">
        <f t="shared" si="527"/>
        <v>1.4840000000000001E-2</v>
      </c>
      <c r="BF1490" s="18" t="str">
        <f t="shared" si="521"/>
        <v/>
      </c>
      <c r="BN1490" s="18" t="str">
        <f t="shared" si="522"/>
        <v>s</v>
      </c>
    </row>
    <row r="1491" spans="3:66" ht="50.1" customHeight="1" thickTop="1" thickBot="1" x14ac:dyDescent="0.3">
      <c r="C1491" s="46"/>
      <c r="D1491" s="46"/>
      <c r="E1491" s="46"/>
      <c r="F1491" s="122"/>
      <c r="G1491" s="122"/>
      <c r="H1491" s="78" t="str">
        <f t="shared" si="523"/>
        <v/>
      </c>
      <c r="I1491" s="78" t="str">
        <f t="shared" si="524"/>
        <v/>
      </c>
      <c r="J1491" s="16"/>
      <c r="K1491" s="46" t="str">
        <f t="shared" si="525"/>
        <v/>
      </c>
      <c r="L1491" s="16"/>
      <c r="M1491" s="16"/>
      <c r="N1491" s="46"/>
      <c r="O1491" s="47" t="str">
        <f t="shared" si="528"/>
        <v/>
      </c>
      <c r="P1491" s="47"/>
      <c r="Q1491" s="48" t="str">
        <f>IFERROR(VLOOKUP(E1491,Funcionários!$C$8:$E$207,3,FALSE),"")</f>
        <v/>
      </c>
      <c r="R1491" s="47"/>
      <c r="S1491" s="49" t="str">
        <f t="shared" si="529"/>
        <v/>
      </c>
      <c r="T1491" s="49">
        <v>1.485E-2</v>
      </c>
      <c r="U1491" s="48" t="str">
        <f>IF(Funcionários!C1492=0,"",Funcionários!C1492)</f>
        <v/>
      </c>
      <c r="V1491" s="50">
        <f>IF(U1491="",0,IF(COUNTIFS($E$7:$E$3006,U1491,$I$7:$I$3006,'RC'!$E$6)=0,0,COUNTIFS($M$7:$M$3006,"Concluída no prazo",$E$7:$E$3006,U1491,$I$7:$I$3006,'RC'!$E$6)/COUNTIFS($E$7:$E$3006,U1491,$I$7:$I$3006,'RC'!$E$6)))</f>
        <v>0</v>
      </c>
      <c r="W1491" s="49">
        <f>SUMIFS($J$7:$J$3006,$E$7:$E$3006,U1491,$I$7:$I$3006,'RC'!$E$6)+SUMIFS($L$7:$L$3006,$E$7:$E$3006,U1491,$I$7:$I$3006,'RC'!$E$6)</f>
        <v>0</v>
      </c>
      <c r="X1491" s="48">
        <f>COUNTIFS($E$7:$E$3006,U1491,$I$7:$I$3006,'RC'!$E$6)</f>
        <v>0</v>
      </c>
      <c r="Y1491" s="48"/>
      <c r="Z1491" s="51" t="str">
        <f>IF(AQ1491='RC'!$E$6,AC1491*1000+AD1491,"")</f>
        <v/>
      </c>
      <c r="AA1491" s="51" t="str">
        <f>IF(AB1491="","",IF(AQ1491='RC'!$E$6,AC1491*1000-AD1491,""))</f>
        <v/>
      </c>
      <c r="AB1491" s="48" t="str">
        <f>IFERROR(VLOOKUP(E1491,Funcionários!$C$8:$E$207,3,FALSE),"")</f>
        <v/>
      </c>
      <c r="AC1491" s="50" t="str">
        <f>IF(AB1491="","",IF(COUNTIFS($AB$7:$AB$3006,AB1491,$AQ$7:$AQ$3006,'RC'!$E$6)=0,"",COUNTIFS($M$7:$M$3006,"Concluída no prazo",$AB$7:$AB$3006,AB1491,$AQ$7:$AQ$3006,'RC'!$E$6)/COUNTIFS($AB$7:$AB$3006,AB1491,$AQ$7:$AQ$3006,'RC'!$E$6)))</f>
        <v/>
      </c>
      <c r="AD1491" s="48">
        <f>SUMIF($AQ$7:$AQ$3006,'RC'!$E$6,$J$7:$J$3006)+SUMIF($AQ$7:$AQ$3006,'RC'!$E$6,$L$7:$L$3006)</f>
        <v>21</v>
      </c>
      <c r="AF1491" s="48">
        <v>3.51599999999955E-2</v>
      </c>
      <c r="AG1491" s="48">
        <f>IF(OR(AQ1491="",AQ1491&lt;&gt;'RC'!$E$6,AB1491&lt;&gt;'RC'!$D$21),0,1)</f>
        <v>0</v>
      </c>
      <c r="AH1491" s="48">
        <f t="shared" si="526"/>
        <v>3.51599999999955E-2</v>
      </c>
      <c r="AI1491" s="48" t="str">
        <f t="shared" si="508"/>
        <v/>
      </c>
      <c r="AJ1491" s="48" t="str">
        <f t="shared" si="509"/>
        <v/>
      </c>
      <c r="AK1491" s="52" t="str">
        <f t="shared" si="510"/>
        <v/>
      </c>
      <c r="AL1491" s="52" t="str">
        <f t="shared" si="511"/>
        <v/>
      </c>
      <c r="AM1491" s="48" t="str">
        <f t="shared" si="512"/>
        <v/>
      </c>
      <c r="AN1491" s="48" t="str">
        <f t="shared" si="513"/>
        <v/>
      </c>
      <c r="AP1491" s="18" t="str">
        <f t="shared" si="514"/>
        <v/>
      </c>
      <c r="AQ1491" s="18" t="str">
        <f t="shared" si="515"/>
        <v/>
      </c>
      <c r="AR1491" s="18">
        <v>3.5159999999999997E-2</v>
      </c>
      <c r="AS1491" s="18">
        <f>IF(AF!$D$27="Todos",1,IF(M1491=AF!$D$27,1,0))</f>
        <v>1</v>
      </c>
      <c r="AT1491" s="53">
        <f>IF(AND(E1491=AF!$D$6,OR(LT!M1491=AF!$D$27,AF!$D$27="Todos"),OR(AP1491=AF!$E$8,AQ1491=AF!$E$8)),AR1491+AS1491,0)</f>
        <v>0</v>
      </c>
      <c r="AU1491" s="18" t="str">
        <f t="shared" si="516"/>
        <v/>
      </c>
      <c r="AV1491" s="54" t="str">
        <f t="shared" si="517"/>
        <v/>
      </c>
      <c r="AW1491" s="54" t="str">
        <f t="shared" si="518"/>
        <v/>
      </c>
      <c r="AX1491" s="18" t="str">
        <f t="shared" si="519"/>
        <v/>
      </c>
      <c r="AY1491" s="18" t="str">
        <f t="shared" si="520"/>
        <v/>
      </c>
      <c r="BA1491" s="18">
        <f>IF($E1491=AF!$D$6,IF($M1491="Concluída no prazo",2,IF($M1491="Concluída com atraso",1,0)),0)</f>
        <v>0</v>
      </c>
      <c r="BB1491" s="18">
        <f>IF($E1491=AF!$D$6,IF($M1491="Atrasada",2,IF($M1491="Concluída com atraso",1,0)),0)</f>
        <v>0</v>
      </c>
      <c r="BC1491" s="18">
        <v>1.485E-2</v>
      </c>
      <c r="BD1491" s="18">
        <f t="shared" si="527"/>
        <v>1.485E-2</v>
      </c>
      <c r="BE1491" s="18">
        <f t="shared" si="527"/>
        <v>1.485E-2</v>
      </c>
      <c r="BF1491" s="18" t="str">
        <f t="shared" si="521"/>
        <v/>
      </c>
      <c r="BN1491" s="18" t="str">
        <f t="shared" si="522"/>
        <v>s</v>
      </c>
    </row>
    <row r="1492" spans="3:66" ht="50.1" customHeight="1" thickTop="1" thickBot="1" x14ac:dyDescent="0.3">
      <c r="C1492" s="46"/>
      <c r="D1492" s="46"/>
      <c r="E1492" s="46"/>
      <c r="F1492" s="122"/>
      <c r="G1492" s="122"/>
      <c r="H1492" s="78" t="str">
        <f t="shared" si="523"/>
        <v/>
      </c>
      <c r="I1492" s="78" t="str">
        <f t="shared" si="524"/>
        <v/>
      </c>
      <c r="J1492" s="16"/>
      <c r="K1492" s="46" t="str">
        <f t="shared" si="525"/>
        <v/>
      </c>
      <c r="L1492" s="16"/>
      <c r="M1492" s="16"/>
      <c r="N1492" s="46"/>
      <c r="O1492" s="47" t="str">
        <f t="shared" si="528"/>
        <v/>
      </c>
      <c r="P1492" s="47"/>
      <c r="Q1492" s="48" t="str">
        <f>IFERROR(VLOOKUP(E1492,Funcionários!$C$8:$E$207,3,FALSE),"")</f>
        <v/>
      </c>
      <c r="R1492" s="47"/>
      <c r="S1492" s="49" t="str">
        <f t="shared" si="529"/>
        <v/>
      </c>
      <c r="T1492" s="49">
        <v>1.486E-2</v>
      </c>
      <c r="U1492" s="48" t="str">
        <f>IF(Funcionários!C1493=0,"",Funcionários!C1493)</f>
        <v/>
      </c>
      <c r="V1492" s="50">
        <f>IF(U1492="",0,IF(COUNTIFS($E$7:$E$3006,U1492,$I$7:$I$3006,'RC'!$E$6)=0,0,COUNTIFS($M$7:$M$3006,"Concluída no prazo",$E$7:$E$3006,U1492,$I$7:$I$3006,'RC'!$E$6)/COUNTIFS($E$7:$E$3006,U1492,$I$7:$I$3006,'RC'!$E$6)))</f>
        <v>0</v>
      </c>
      <c r="W1492" s="49">
        <f>SUMIFS($J$7:$J$3006,$E$7:$E$3006,U1492,$I$7:$I$3006,'RC'!$E$6)+SUMIFS($L$7:$L$3006,$E$7:$E$3006,U1492,$I$7:$I$3006,'RC'!$E$6)</f>
        <v>0</v>
      </c>
      <c r="X1492" s="48">
        <f>COUNTIFS($E$7:$E$3006,U1492,$I$7:$I$3006,'RC'!$E$6)</f>
        <v>0</v>
      </c>
      <c r="Y1492" s="48"/>
      <c r="Z1492" s="51" t="str">
        <f>IF(AQ1492='RC'!$E$6,AC1492*1000+AD1492,"")</f>
        <v/>
      </c>
      <c r="AA1492" s="51" t="str">
        <f>IF(AB1492="","",IF(AQ1492='RC'!$E$6,AC1492*1000-AD1492,""))</f>
        <v/>
      </c>
      <c r="AB1492" s="48" t="str">
        <f>IFERROR(VLOOKUP(E1492,Funcionários!$C$8:$E$207,3,FALSE),"")</f>
        <v/>
      </c>
      <c r="AC1492" s="50" t="str">
        <f>IF(AB1492="","",IF(COUNTIFS($AB$7:$AB$3006,AB1492,$AQ$7:$AQ$3006,'RC'!$E$6)=0,"",COUNTIFS($M$7:$M$3006,"Concluída no prazo",$AB$7:$AB$3006,AB1492,$AQ$7:$AQ$3006,'RC'!$E$6)/COUNTIFS($AB$7:$AB$3006,AB1492,$AQ$7:$AQ$3006,'RC'!$E$6)))</f>
        <v/>
      </c>
      <c r="AD1492" s="48">
        <f>SUMIF($AQ$7:$AQ$3006,'RC'!$E$6,$J$7:$J$3006)+SUMIF($AQ$7:$AQ$3006,'RC'!$E$6,$L$7:$L$3006)</f>
        <v>21</v>
      </c>
      <c r="AF1492" s="48">
        <v>3.5149999999995497E-2</v>
      </c>
      <c r="AG1492" s="48">
        <f>IF(OR(AQ1492="",AQ1492&lt;&gt;'RC'!$E$6,AB1492&lt;&gt;'RC'!$D$21),0,1)</f>
        <v>0</v>
      </c>
      <c r="AH1492" s="48">
        <f t="shared" si="526"/>
        <v>3.5149999999995497E-2</v>
      </c>
      <c r="AI1492" s="48" t="str">
        <f t="shared" si="508"/>
        <v/>
      </c>
      <c r="AJ1492" s="48" t="str">
        <f t="shared" si="509"/>
        <v/>
      </c>
      <c r="AK1492" s="52" t="str">
        <f t="shared" si="510"/>
        <v/>
      </c>
      <c r="AL1492" s="52" t="str">
        <f t="shared" si="511"/>
        <v/>
      </c>
      <c r="AM1492" s="48" t="str">
        <f t="shared" si="512"/>
        <v/>
      </c>
      <c r="AN1492" s="48" t="str">
        <f t="shared" si="513"/>
        <v/>
      </c>
      <c r="AP1492" s="18" t="str">
        <f t="shared" si="514"/>
        <v/>
      </c>
      <c r="AQ1492" s="18" t="str">
        <f t="shared" si="515"/>
        <v/>
      </c>
      <c r="AR1492" s="18">
        <v>3.5150000000000001E-2</v>
      </c>
      <c r="AS1492" s="18">
        <f>IF(AF!$D$27="Todos",1,IF(M1492=AF!$D$27,1,0))</f>
        <v>1</v>
      </c>
      <c r="AT1492" s="53">
        <f>IF(AND(E1492=AF!$D$6,OR(LT!M1492=AF!$D$27,AF!$D$27="Todos"),OR(AP1492=AF!$E$8,AQ1492=AF!$E$8)),AR1492+AS1492,0)</f>
        <v>0</v>
      </c>
      <c r="AU1492" s="18" t="str">
        <f t="shared" si="516"/>
        <v/>
      </c>
      <c r="AV1492" s="54" t="str">
        <f t="shared" si="517"/>
        <v/>
      </c>
      <c r="AW1492" s="54" t="str">
        <f t="shared" si="518"/>
        <v/>
      </c>
      <c r="AX1492" s="18" t="str">
        <f t="shared" si="519"/>
        <v/>
      </c>
      <c r="AY1492" s="18" t="str">
        <f t="shared" si="520"/>
        <v/>
      </c>
      <c r="BA1492" s="18">
        <f>IF($E1492=AF!$D$6,IF($M1492="Concluída no prazo",2,IF($M1492="Concluída com atraso",1,0)),0)</f>
        <v>0</v>
      </c>
      <c r="BB1492" s="18">
        <f>IF($E1492=AF!$D$6,IF($M1492="Atrasada",2,IF($M1492="Concluída com atraso",1,0)),0)</f>
        <v>0</v>
      </c>
      <c r="BC1492" s="18">
        <v>1.486E-2</v>
      </c>
      <c r="BD1492" s="18">
        <f t="shared" si="527"/>
        <v>1.486E-2</v>
      </c>
      <c r="BE1492" s="18">
        <f t="shared" si="527"/>
        <v>1.486E-2</v>
      </c>
      <c r="BF1492" s="18" t="str">
        <f t="shared" si="521"/>
        <v/>
      </c>
      <c r="BN1492" s="18" t="str">
        <f t="shared" si="522"/>
        <v>s</v>
      </c>
    </row>
    <row r="1493" spans="3:66" ht="50.1" customHeight="1" thickTop="1" thickBot="1" x14ac:dyDescent="0.3">
      <c r="C1493" s="46"/>
      <c r="D1493" s="46"/>
      <c r="E1493" s="46"/>
      <c r="F1493" s="122"/>
      <c r="G1493" s="122"/>
      <c r="H1493" s="78" t="str">
        <f t="shared" si="523"/>
        <v/>
      </c>
      <c r="I1493" s="78" t="str">
        <f t="shared" si="524"/>
        <v/>
      </c>
      <c r="J1493" s="16"/>
      <c r="K1493" s="46" t="str">
        <f t="shared" si="525"/>
        <v/>
      </c>
      <c r="L1493" s="16"/>
      <c r="M1493" s="16"/>
      <c r="N1493" s="46"/>
      <c r="O1493" s="47" t="str">
        <f t="shared" si="528"/>
        <v/>
      </c>
      <c r="P1493" s="47"/>
      <c r="Q1493" s="48" t="str">
        <f>IFERROR(VLOOKUP(E1493,Funcionários!$C$8:$E$207,3,FALSE),"")</f>
        <v/>
      </c>
      <c r="R1493" s="47"/>
      <c r="S1493" s="49" t="str">
        <f t="shared" si="529"/>
        <v/>
      </c>
      <c r="T1493" s="49">
        <v>1.487E-2</v>
      </c>
      <c r="U1493" s="48" t="str">
        <f>IF(Funcionários!C1494=0,"",Funcionários!C1494)</f>
        <v/>
      </c>
      <c r="V1493" s="50">
        <f>IF(U1493="",0,IF(COUNTIFS($E$7:$E$3006,U1493,$I$7:$I$3006,'RC'!$E$6)=0,0,COUNTIFS($M$7:$M$3006,"Concluída no prazo",$E$7:$E$3006,U1493,$I$7:$I$3006,'RC'!$E$6)/COUNTIFS($E$7:$E$3006,U1493,$I$7:$I$3006,'RC'!$E$6)))</f>
        <v>0</v>
      </c>
      <c r="W1493" s="49">
        <f>SUMIFS($J$7:$J$3006,$E$7:$E$3006,U1493,$I$7:$I$3006,'RC'!$E$6)+SUMIFS($L$7:$L$3006,$E$7:$E$3006,U1493,$I$7:$I$3006,'RC'!$E$6)</f>
        <v>0</v>
      </c>
      <c r="X1493" s="48">
        <f>COUNTIFS($E$7:$E$3006,U1493,$I$7:$I$3006,'RC'!$E$6)</f>
        <v>0</v>
      </c>
      <c r="Y1493" s="48"/>
      <c r="Z1493" s="51" t="str">
        <f>IF(AQ1493='RC'!$E$6,AC1493*1000+AD1493,"")</f>
        <v/>
      </c>
      <c r="AA1493" s="51" t="str">
        <f>IF(AB1493="","",IF(AQ1493='RC'!$E$6,AC1493*1000-AD1493,""))</f>
        <v/>
      </c>
      <c r="AB1493" s="48" t="str">
        <f>IFERROR(VLOOKUP(E1493,Funcionários!$C$8:$E$207,3,FALSE),"")</f>
        <v/>
      </c>
      <c r="AC1493" s="50" t="str">
        <f>IF(AB1493="","",IF(COUNTIFS($AB$7:$AB$3006,AB1493,$AQ$7:$AQ$3006,'RC'!$E$6)=0,"",COUNTIFS($M$7:$M$3006,"Concluída no prazo",$AB$7:$AB$3006,AB1493,$AQ$7:$AQ$3006,'RC'!$E$6)/COUNTIFS($AB$7:$AB$3006,AB1493,$AQ$7:$AQ$3006,'RC'!$E$6)))</f>
        <v/>
      </c>
      <c r="AD1493" s="48">
        <f>SUMIF($AQ$7:$AQ$3006,'RC'!$E$6,$J$7:$J$3006)+SUMIF($AQ$7:$AQ$3006,'RC'!$E$6,$L$7:$L$3006)</f>
        <v>21</v>
      </c>
      <c r="AF1493" s="48">
        <v>3.5139999999995397E-2</v>
      </c>
      <c r="AG1493" s="48">
        <f>IF(OR(AQ1493="",AQ1493&lt;&gt;'RC'!$E$6,AB1493&lt;&gt;'RC'!$D$21),0,1)</f>
        <v>0</v>
      </c>
      <c r="AH1493" s="48">
        <f t="shared" si="526"/>
        <v>3.5139999999995397E-2</v>
      </c>
      <c r="AI1493" s="48" t="str">
        <f t="shared" si="508"/>
        <v/>
      </c>
      <c r="AJ1493" s="48" t="str">
        <f t="shared" si="509"/>
        <v/>
      </c>
      <c r="AK1493" s="52" t="str">
        <f t="shared" si="510"/>
        <v/>
      </c>
      <c r="AL1493" s="52" t="str">
        <f t="shared" si="511"/>
        <v/>
      </c>
      <c r="AM1493" s="48" t="str">
        <f t="shared" si="512"/>
        <v/>
      </c>
      <c r="AN1493" s="48" t="str">
        <f t="shared" si="513"/>
        <v/>
      </c>
      <c r="AP1493" s="18" t="str">
        <f t="shared" si="514"/>
        <v/>
      </c>
      <c r="AQ1493" s="18" t="str">
        <f t="shared" si="515"/>
        <v/>
      </c>
      <c r="AR1493" s="18">
        <v>3.5139999999999998E-2</v>
      </c>
      <c r="AS1493" s="18">
        <f>IF(AF!$D$27="Todos",1,IF(M1493=AF!$D$27,1,0))</f>
        <v>1</v>
      </c>
      <c r="AT1493" s="53">
        <f>IF(AND(E1493=AF!$D$6,OR(LT!M1493=AF!$D$27,AF!$D$27="Todos"),OR(AP1493=AF!$E$8,AQ1493=AF!$E$8)),AR1493+AS1493,0)</f>
        <v>0</v>
      </c>
      <c r="AU1493" s="18" t="str">
        <f t="shared" si="516"/>
        <v/>
      </c>
      <c r="AV1493" s="54" t="str">
        <f t="shared" si="517"/>
        <v/>
      </c>
      <c r="AW1493" s="54" t="str">
        <f t="shared" si="518"/>
        <v/>
      </c>
      <c r="AX1493" s="18" t="str">
        <f t="shared" si="519"/>
        <v/>
      </c>
      <c r="AY1493" s="18" t="str">
        <f t="shared" si="520"/>
        <v/>
      </c>
      <c r="BA1493" s="18">
        <f>IF($E1493=AF!$D$6,IF($M1493="Concluída no prazo",2,IF($M1493="Concluída com atraso",1,0)),0)</f>
        <v>0</v>
      </c>
      <c r="BB1493" s="18">
        <f>IF($E1493=AF!$D$6,IF($M1493="Atrasada",2,IF($M1493="Concluída com atraso",1,0)),0)</f>
        <v>0</v>
      </c>
      <c r="BC1493" s="18">
        <v>1.487E-2</v>
      </c>
      <c r="BD1493" s="18">
        <f t="shared" si="527"/>
        <v>1.487E-2</v>
      </c>
      <c r="BE1493" s="18">
        <f t="shared" si="527"/>
        <v>1.487E-2</v>
      </c>
      <c r="BF1493" s="18" t="str">
        <f t="shared" si="521"/>
        <v/>
      </c>
      <c r="BN1493" s="18" t="str">
        <f t="shared" si="522"/>
        <v>s</v>
      </c>
    </row>
    <row r="1494" spans="3:66" ht="50.1" customHeight="1" thickTop="1" thickBot="1" x14ac:dyDescent="0.3">
      <c r="C1494" s="46"/>
      <c r="D1494" s="46"/>
      <c r="E1494" s="46"/>
      <c r="F1494" s="122"/>
      <c r="G1494" s="122"/>
      <c r="H1494" s="78" t="str">
        <f t="shared" si="523"/>
        <v/>
      </c>
      <c r="I1494" s="78" t="str">
        <f t="shared" si="524"/>
        <v/>
      </c>
      <c r="J1494" s="16"/>
      <c r="K1494" s="46" t="str">
        <f t="shared" si="525"/>
        <v/>
      </c>
      <c r="L1494" s="16"/>
      <c r="M1494" s="16"/>
      <c r="N1494" s="46"/>
      <c r="O1494" s="47" t="str">
        <f t="shared" si="528"/>
        <v/>
      </c>
      <c r="P1494" s="47"/>
      <c r="Q1494" s="48" t="str">
        <f>IFERROR(VLOOKUP(E1494,Funcionários!$C$8:$E$207,3,FALSE),"")</f>
        <v/>
      </c>
      <c r="R1494" s="47"/>
      <c r="S1494" s="49" t="str">
        <f t="shared" si="529"/>
        <v/>
      </c>
      <c r="T1494" s="49">
        <v>1.4880000000000001E-2</v>
      </c>
      <c r="U1494" s="48" t="str">
        <f>IF(Funcionários!C1495=0,"",Funcionários!C1495)</f>
        <v/>
      </c>
      <c r="V1494" s="50">
        <f>IF(U1494="",0,IF(COUNTIFS($E$7:$E$3006,U1494,$I$7:$I$3006,'RC'!$E$6)=0,0,COUNTIFS($M$7:$M$3006,"Concluída no prazo",$E$7:$E$3006,U1494,$I$7:$I$3006,'RC'!$E$6)/COUNTIFS($E$7:$E$3006,U1494,$I$7:$I$3006,'RC'!$E$6)))</f>
        <v>0</v>
      </c>
      <c r="W1494" s="49">
        <f>SUMIFS($J$7:$J$3006,$E$7:$E$3006,U1494,$I$7:$I$3006,'RC'!$E$6)+SUMIFS($L$7:$L$3006,$E$7:$E$3006,U1494,$I$7:$I$3006,'RC'!$E$6)</f>
        <v>0</v>
      </c>
      <c r="X1494" s="48">
        <f>COUNTIFS($E$7:$E$3006,U1494,$I$7:$I$3006,'RC'!$E$6)</f>
        <v>0</v>
      </c>
      <c r="Y1494" s="48"/>
      <c r="Z1494" s="51" t="str">
        <f>IF(AQ1494='RC'!$E$6,AC1494*1000+AD1494,"")</f>
        <v/>
      </c>
      <c r="AA1494" s="51" t="str">
        <f>IF(AB1494="","",IF(AQ1494='RC'!$E$6,AC1494*1000-AD1494,""))</f>
        <v/>
      </c>
      <c r="AB1494" s="48" t="str">
        <f>IFERROR(VLOOKUP(E1494,Funcionários!$C$8:$E$207,3,FALSE),"")</f>
        <v/>
      </c>
      <c r="AC1494" s="50" t="str">
        <f>IF(AB1494="","",IF(COUNTIFS($AB$7:$AB$3006,AB1494,$AQ$7:$AQ$3006,'RC'!$E$6)=0,"",COUNTIFS($M$7:$M$3006,"Concluída no prazo",$AB$7:$AB$3006,AB1494,$AQ$7:$AQ$3006,'RC'!$E$6)/COUNTIFS($AB$7:$AB$3006,AB1494,$AQ$7:$AQ$3006,'RC'!$E$6)))</f>
        <v/>
      </c>
      <c r="AD1494" s="48">
        <f>SUMIF($AQ$7:$AQ$3006,'RC'!$E$6,$J$7:$J$3006)+SUMIF($AQ$7:$AQ$3006,'RC'!$E$6,$L$7:$L$3006)</f>
        <v>21</v>
      </c>
      <c r="AF1494" s="48">
        <v>3.5129999999995401E-2</v>
      </c>
      <c r="AG1494" s="48">
        <f>IF(OR(AQ1494="",AQ1494&lt;&gt;'RC'!$E$6,AB1494&lt;&gt;'RC'!$D$21),0,1)</f>
        <v>0</v>
      </c>
      <c r="AH1494" s="48">
        <f t="shared" si="526"/>
        <v>3.5129999999995401E-2</v>
      </c>
      <c r="AI1494" s="48" t="str">
        <f t="shared" si="508"/>
        <v/>
      </c>
      <c r="AJ1494" s="48" t="str">
        <f t="shared" si="509"/>
        <v/>
      </c>
      <c r="AK1494" s="52" t="str">
        <f t="shared" si="510"/>
        <v/>
      </c>
      <c r="AL1494" s="52" t="str">
        <f t="shared" si="511"/>
        <v/>
      </c>
      <c r="AM1494" s="48" t="str">
        <f t="shared" si="512"/>
        <v/>
      </c>
      <c r="AN1494" s="48" t="str">
        <f t="shared" si="513"/>
        <v/>
      </c>
      <c r="AP1494" s="18" t="str">
        <f t="shared" si="514"/>
        <v/>
      </c>
      <c r="AQ1494" s="18" t="str">
        <f t="shared" si="515"/>
        <v/>
      </c>
      <c r="AR1494" s="18">
        <v>3.5130000000000002E-2</v>
      </c>
      <c r="AS1494" s="18">
        <f>IF(AF!$D$27="Todos",1,IF(M1494=AF!$D$27,1,0))</f>
        <v>1</v>
      </c>
      <c r="AT1494" s="53">
        <f>IF(AND(E1494=AF!$D$6,OR(LT!M1494=AF!$D$27,AF!$D$27="Todos"),OR(AP1494=AF!$E$8,AQ1494=AF!$E$8)),AR1494+AS1494,0)</f>
        <v>0</v>
      </c>
      <c r="AU1494" s="18" t="str">
        <f t="shared" si="516"/>
        <v/>
      </c>
      <c r="AV1494" s="54" t="str">
        <f t="shared" si="517"/>
        <v/>
      </c>
      <c r="AW1494" s="54" t="str">
        <f t="shared" si="518"/>
        <v/>
      </c>
      <c r="AX1494" s="18" t="str">
        <f t="shared" si="519"/>
        <v/>
      </c>
      <c r="AY1494" s="18" t="str">
        <f t="shared" si="520"/>
        <v/>
      </c>
      <c r="BA1494" s="18">
        <f>IF($E1494=AF!$D$6,IF($M1494="Concluída no prazo",2,IF($M1494="Concluída com atraso",1,0)),0)</f>
        <v>0</v>
      </c>
      <c r="BB1494" s="18">
        <f>IF($E1494=AF!$D$6,IF($M1494="Atrasada",2,IF($M1494="Concluída com atraso",1,0)),0)</f>
        <v>0</v>
      </c>
      <c r="BC1494" s="18">
        <v>1.4880000000000001E-2</v>
      </c>
      <c r="BD1494" s="18">
        <f t="shared" si="527"/>
        <v>1.4880000000000001E-2</v>
      </c>
      <c r="BE1494" s="18">
        <f t="shared" si="527"/>
        <v>1.4880000000000001E-2</v>
      </c>
      <c r="BF1494" s="18" t="str">
        <f t="shared" si="521"/>
        <v/>
      </c>
      <c r="BN1494" s="18" t="str">
        <f t="shared" si="522"/>
        <v>s</v>
      </c>
    </row>
    <row r="1495" spans="3:66" ht="50.1" customHeight="1" thickTop="1" thickBot="1" x14ac:dyDescent="0.3">
      <c r="C1495" s="46"/>
      <c r="D1495" s="46"/>
      <c r="E1495" s="46"/>
      <c r="F1495" s="122"/>
      <c r="G1495" s="122"/>
      <c r="H1495" s="78" t="str">
        <f t="shared" si="523"/>
        <v/>
      </c>
      <c r="I1495" s="78" t="str">
        <f t="shared" si="524"/>
        <v/>
      </c>
      <c r="J1495" s="16"/>
      <c r="K1495" s="46" t="str">
        <f t="shared" si="525"/>
        <v/>
      </c>
      <c r="L1495" s="16"/>
      <c r="M1495" s="16"/>
      <c r="N1495" s="46"/>
      <c r="O1495" s="47" t="str">
        <f t="shared" si="528"/>
        <v/>
      </c>
      <c r="P1495" s="47"/>
      <c r="Q1495" s="48" t="str">
        <f>IFERROR(VLOOKUP(E1495,Funcionários!$C$8:$E$207,3,FALSE),"")</f>
        <v/>
      </c>
      <c r="R1495" s="47"/>
      <c r="S1495" s="49" t="str">
        <f t="shared" si="529"/>
        <v/>
      </c>
      <c r="T1495" s="49">
        <v>1.489E-2</v>
      </c>
      <c r="U1495" s="48" t="str">
        <f>IF(Funcionários!C1496=0,"",Funcionários!C1496)</f>
        <v/>
      </c>
      <c r="V1495" s="50">
        <f>IF(U1495="",0,IF(COUNTIFS($E$7:$E$3006,U1495,$I$7:$I$3006,'RC'!$E$6)=0,0,COUNTIFS($M$7:$M$3006,"Concluída no prazo",$E$7:$E$3006,U1495,$I$7:$I$3006,'RC'!$E$6)/COUNTIFS($E$7:$E$3006,U1495,$I$7:$I$3006,'RC'!$E$6)))</f>
        <v>0</v>
      </c>
      <c r="W1495" s="49">
        <f>SUMIFS($J$7:$J$3006,$E$7:$E$3006,U1495,$I$7:$I$3006,'RC'!$E$6)+SUMIFS($L$7:$L$3006,$E$7:$E$3006,U1495,$I$7:$I$3006,'RC'!$E$6)</f>
        <v>0</v>
      </c>
      <c r="X1495" s="48">
        <f>COUNTIFS($E$7:$E$3006,U1495,$I$7:$I$3006,'RC'!$E$6)</f>
        <v>0</v>
      </c>
      <c r="Y1495" s="48"/>
      <c r="Z1495" s="51" t="str">
        <f>IF(AQ1495='RC'!$E$6,AC1495*1000+AD1495,"")</f>
        <v/>
      </c>
      <c r="AA1495" s="51" t="str">
        <f>IF(AB1495="","",IF(AQ1495='RC'!$E$6,AC1495*1000-AD1495,""))</f>
        <v/>
      </c>
      <c r="AB1495" s="48" t="str">
        <f>IFERROR(VLOOKUP(E1495,Funcionários!$C$8:$E$207,3,FALSE),"")</f>
        <v/>
      </c>
      <c r="AC1495" s="50" t="str">
        <f>IF(AB1495="","",IF(COUNTIFS($AB$7:$AB$3006,AB1495,$AQ$7:$AQ$3006,'RC'!$E$6)=0,"",COUNTIFS($M$7:$M$3006,"Concluída no prazo",$AB$7:$AB$3006,AB1495,$AQ$7:$AQ$3006,'RC'!$E$6)/COUNTIFS($AB$7:$AB$3006,AB1495,$AQ$7:$AQ$3006,'RC'!$E$6)))</f>
        <v/>
      </c>
      <c r="AD1495" s="48">
        <f>SUMIF($AQ$7:$AQ$3006,'RC'!$E$6,$J$7:$J$3006)+SUMIF($AQ$7:$AQ$3006,'RC'!$E$6,$L$7:$L$3006)</f>
        <v>21</v>
      </c>
      <c r="AF1495" s="48">
        <v>3.5119999999995398E-2</v>
      </c>
      <c r="AG1495" s="48">
        <f>IF(OR(AQ1495="",AQ1495&lt;&gt;'RC'!$E$6,AB1495&lt;&gt;'RC'!$D$21),0,1)</f>
        <v>0</v>
      </c>
      <c r="AH1495" s="48">
        <f t="shared" si="526"/>
        <v>3.5119999999995398E-2</v>
      </c>
      <c r="AI1495" s="48" t="str">
        <f t="shared" si="508"/>
        <v/>
      </c>
      <c r="AJ1495" s="48" t="str">
        <f t="shared" si="509"/>
        <v/>
      </c>
      <c r="AK1495" s="52" t="str">
        <f t="shared" si="510"/>
        <v/>
      </c>
      <c r="AL1495" s="52" t="str">
        <f t="shared" si="511"/>
        <v/>
      </c>
      <c r="AM1495" s="48" t="str">
        <f t="shared" si="512"/>
        <v/>
      </c>
      <c r="AN1495" s="48" t="str">
        <f t="shared" si="513"/>
        <v/>
      </c>
      <c r="AP1495" s="18" t="str">
        <f t="shared" si="514"/>
        <v/>
      </c>
      <c r="AQ1495" s="18" t="str">
        <f t="shared" si="515"/>
        <v/>
      </c>
      <c r="AR1495" s="18">
        <v>3.5119999999999998E-2</v>
      </c>
      <c r="AS1495" s="18">
        <f>IF(AF!$D$27="Todos",1,IF(M1495=AF!$D$27,1,0))</f>
        <v>1</v>
      </c>
      <c r="AT1495" s="53">
        <f>IF(AND(E1495=AF!$D$6,OR(LT!M1495=AF!$D$27,AF!$D$27="Todos"),OR(AP1495=AF!$E$8,AQ1495=AF!$E$8)),AR1495+AS1495,0)</f>
        <v>0</v>
      </c>
      <c r="AU1495" s="18" t="str">
        <f t="shared" si="516"/>
        <v/>
      </c>
      <c r="AV1495" s="54" t="str">
        <f t="shared" si="517"/>
        <v/>
      </c>
      <c r="AW1495" s="54" t="str">
        <f t="shared" si="518"/>
        <v/>
      </c>
      <c r="AX1495" s="18" t="str">
        <f t="shared" si="519"/>
        <v/>
      </c>
      <c r="AY1495" s="18" t="str">
        <f t="shared" si="520"/>
        <v/>
      </c>
      <c r="BA1495" s="18">
        <f>IF($E1495=AF!$D$6,IF($M1495="Concluída no prazo",2,IF($M1495="Concluída com atraso",1,0)),0)</f>
        <v>0</v>
      </c>
      <c r="BB1495" s="18">
        <f>IF($E1495=AF!$D$6,IF($M1495="Atrasada",2,IF($M1495="Concluída com atraso",1,0)),0)</f>
        <v>0</v>
      </c>
      <c r="BC1495" s="18">
        <v>1.489E-2</v>
      </c>
      <c r="BD1495" s="18">
        <f t="shared" si="527"/>
        <v>1.489E-2</v>
      </c>
      <c r="BE1495" s="18">
        <f t="shared" si="527"/>
        <v>1.489E-2</v>
      </c>
      <c r="BF1495" s="18" t="str">
        <f t="shared" si="521"/>
        <v/>
      </c>
      <c r="BN1495" s="18" t="str">
        <f t="shared" si="522"/>
        <v>s</v>
      </c>
    </row>
    <row r="1496" spans="3:66" ht="50.1" customHeight="1" thickTop="1" thickBot="1" x14ac:dyDescent="0.3">
      <c r="C1496" s="46"/>
      <c r="D1496" s="46"/>
      <c r="E1496" s="46"/>
      <c r="F1496" s="122"/>
      <c r="G1496" s="122"/>
      <c r="H1496" s="78" t="str">
        <f t="shared" si="523"/>
        <v/>
      </c>
      <c r="I1496" s="78" t="str">
        <f t="shared" si="524"/>
        <v/>
      </c>
      <c r="J1496" s="16"/>
      <c r="K1496" s="46" t="str">
        <f t="shared" si="525"/>
        <v/>
      </c>
      <c r="L1496" s="16"/>
      <c r="M1496" s="16"/>
      <c r="N1496" s="46"/>
      <c r="O1496" s="47" t="str">
        <f t="shared" si="528"/>
        <v/>
      </c>
      <c r="P1496" s="47"/>
      <c r="Q1496" s="48" t="str">
        <f>IFERROR(VLOOKUP(E1496,Funcionários!$C$8:$E$207,3,FALSE),"")</f>
        <v/>
      </c>
      <c r="R1496" s="47"/>
      <c r="S1496" s="49" t="str">
        <f t="shared" si="529"/>
        <v/>
      </c>
      <c r="T1496" s="49">
        <v>1.49E-2</v>
      </c>
      <c r="U1496" s="48" t="str">
        <f>IF(Funcionários!C1497=0,"",Funcionários!C1497)</f>
        <v/>
      </c>
      <c r="V1496" s="50">
        <f>IF(U1496="",0,IF(COUNTIFS($E$7:$E$3006,U1496,$I$7:$I$3006,'RC'!$E$6)=0,0,COUNTIFS($M$7:$M$3006,"Concluída no prazo",$E$7:$E$3006,U1496,$I$7:$I$3006,'RC'!$E$6)/COUNTIFS($E$7:$E$3006,U1496,$I$7:$I$3006,'RC'!$E$6)))</f>
        <v>0</v>
      </c>
      <c r="W1496" s="49">
        <f>SUMIFS($J$7:$J$3006,$E$7:$E$3006,U1496,$I$7:$I$3006,'RC'!$E$6)+SUMIFS($L$7:$L$3006,$E$7:$E$3006,U1496,$I$7:$I$3006,'RC'!$E$6)</f>
        <v>0</v>
      </c>
      <c r="X1496" s="48">
        <f>COUNTIFS($E$7:$E$3006,U1496,$I$7:$I$3006,'RC'!$E$6)</f>
        <v>0</v>
      </c>
      <c r="Y1496" s="48"/>
      <c r="Z1496" s="51" t="str">
        <f>IF(AQ1496='RC'!$E$6,AC1496*1000+AD1496,"")</f>
        <v/>
      </c>
      <c r="AA1496" s="51" t="str">
        <f>IF(AB1496="","",IF(AQ1496='RC'!$E$6,AC1496*1000-AD1496,""))</f>
        <v/>
      </c>
      <c r="AB1496" s="48" t="str">
        <f>IFERROR(VLOOKUP(E1496,Funcionários!$C$8:$E$207,3,FALSE),"")</f>
        <v/>
      </c>
      <c r="AC1496" s="50" t="str">
        <f>IF(AB1496="","",IF(COUNTIFS($AB$7:$AB$3006,AB1496,$AQ$7:$AQ$3006,'RC'!$E$6)=0,"",COUNTIFS($M$7:$M$3006,"Concluída no prazo",$AB$7:$AB$3006,AB1496,$AQ$7:$AQ$3006,'RC'!$E$6)/COUNTIFS($AB$7:$AB$3006,AB1496,$AQ$7:$AQ$3006,'RC'!$E$6)))</f>
        <v/>
      </c>
      <c r="AD1496" s="48">
        <f>SUMIF($AQ$7:$AQ$3006,'RC'!$E$6,$J$7:$J$3006)+SUMIF($AQ$7:$AQ$3006,'RC'!$E$6,$L$7:$L$3006)</f>
        <v>21</v>
      </c>
      <c r="AF1496" s="48">
        <v>3.5109999999995402E-2</v>
      </c>
      <c r="AG1496" s="48">
        <f>IF(OR(AQ1496="",AQ1496&lt;&gt;'RC'!$E$6,AB1496&lt;&gt;'RC'!$D$21),0,1)</f>
        <v>0</v>
      </c>
      <c r="AH1496" s="48">
        <f t="shared" si="526"/>
        <v>3.5109999999995402E-2</v>
      </c>
      <c r="AI1496" s="48" t="str">
        <f t="shared" si="508"/>
        <v/>
      </c>
      <c r="AJ1496" s="48" t="str">
        <f t="shared" si="509"/>
        <v/>
      </c>
      <c r="AK1496" s="52" t="str">
        <f t="shared" si="510"/>
        <v/>
      </c>
      <c r="AL1496" s="52" t="str">
        <f t="shared" si="511"/>
        <v/>
      </c>
      <c r="AM1496" s="48" t="str">
        <f t="shared" si="512"/>
        <v/>
      </c>
      <c r="AN1496" s="48" t="str">
        <f t="shared" si="513"/>
        <v/>
      </c>
      <c r="AP1496" s="18" t="str">
        <f t="shared" si="514"/>
        <v/>
      </c>
      <c r="AQ1496" s="18" t="str">
        <f t="shared" si="515"/>
        <v/>
      </c>
      <c r="AR1496" s="18">
        <v>3.5110000000000002E-2</v>
      </c>
      <c r="AS1496" s="18">
        <f>IF(AF!$D$27="Todos",1,IF(M1496=AF!$D$27,1,0))</f>
        <v>1</v>
      </c>
      <c r="AT1496" s="53">
        <f>IF(AND(E1496=AF!$D$6,OR(LT!M1496=AF!$D$27,AF!$D$27="Todos"),OR(AP1496=AF!$E$8,AQ1496=AF!$E$8)),AR1496+AS1496,0)</f>
        <v>0</v>
      </c>
      <c r="AU1496" s="18" t="str">
        <f t="shared" si="516"/>
        <v/>
      </c>
      <c r="AV1496" s="54" t="str">
        <f t="shared" si="517"/>
        <v/>
      </c>
      <c r="AW1496" s="54" t="str">
        <f t="shared" si="518"/>
        <v/>
      </c>
      <c r="AX1496" s="18" t="str">
        <f t="shared" si="519"/>
        <v/>
      </c>
      <c r="AY1496" s="18" t="str">
        <f t="shared" si="520"/>
        <v/>
      </c>
      <c r="BA1496" s="18">
        <f>IF($E1496=AF!$D$6,IF($M1496="Concluída no prazo",2,IF($M1496="Concluída com atraso",1,0)),0)</f>
        <v>0</v>
      </c>
      <c r="BB1496" s="18">
        <f>IF($E1496=AF!$D$6,IF($M1496="Atrasada",2,IF($M1496="Concluída com atraso",1,0)),0)</f>
        <v>0</v>
      </c>
      <c r="BC1496" s="18">
        <v>1.49E-2</v>
      </c>
      <c r="BD1496" s="18">
        <f t="shared" si="527"/>
        <v>1.49E-2</v>
      </c>
      <c r="BE1496" s="18">
        <f t="shared" si="527"/>
        <v>1.49E-2</v>
      </c>
      <c r="BF1496" s="18" t="str">
        <f t="shared" si="521"/>
        <v/>
      </c>
      <c r="BN1496" s="18" t="str">
        <f t="shared" si="522"/>
        <v>s</v>
      </c>
    </row>
    <row r="1497" spans="3:66" ht="50.1" customHeight="1" thickTop="1" thickBot="1" x14ac:dyDescent="0.3">
      <c r="C1497" s="46"/>
      <c r="D1497" s="46"/>
      <c r="E1497" s="46"/>
      <c r="F1497" s="122"/>
      <c r="G1497" s="122"/>
      <c r="H1497" s="78" t="str">
        <f t="shared" si="523"/>
        <v/>
      </c>
      <c r="I1497" s="78" t="str">
        <f t="shared" si="524"/>
        <v/>
      </c>
      <c r="J1497" s="16"/>
      <c r="K1497" s="46" t="str">
        <f t="shared" si="525"/>
        <v/>
      </c>
      <c r="L1497" s="16"/>
      <c r="M1497" s="16"/>
      <c r="N1497" s="46"/>
      <c r="O1497" s="47" t="str">
        <f t="shared" si="528"/>
        <v/>
      </c>
      <c r="P1497" s="47"/>
      <c r="Q1497" s="48" t="str">
        <f>IFERROR(VLOOKUP(E1497,Funcionários!$C$8:$E$207,3,FALSE),"")</f>
        <v/>
      </c>
      <c r="R1497" s="47"/>
      <c r="S1497" s="49" t="str">
        <f t="shared" si="529"/>
        <v/>
      </c>
      <c r="T1497" s="49">
        <v>1.491E-2</v>
      </c>
      <c r="U1497" s="48" t="str">
        <f>IF(Funcionários!C1498=0,"",Funcionários!C1498)</f>
        <v/>
      </c>
      <c r="V1497" s="50">
        <f>IF(U1497="",0,IF(COUNTIFS($E$7:$E$3006,U1497,$I$7:$I$3006,'RC'!$E$6)=0,0,COUNTIFS($M$7:$M$3006,"Concluída no prazo",$E$7:$E$3006,U1497,$I$7:$I$3006,'RC'!$E$6)/COUNTIFS($E$7:$E$3006,U1497,$I$7:$I$3006,'RC'!$E$6)))</f>
        <v>0</v>
      </c>
      <c r="W1497" s="49">
        <f>SUMIFS($J$7:$J$3006,$E$7:$E$3006,U1497,$I$7:$I$3006,'RC'!$E$6)+SUMIFS($L$7:$L$3006,$E$7:$E$3006,U1497,$I$7:$I$3006,'RC'!$E$6)</f>
        <v>0</v>
      </c>
      <c r="X1497" s="48">
        <f>COUNTIFS($E$7:$E$3006,U1497,$I$7:$I$3006,'RC'!$E$6)</f>
        <v>0</v>
      </c>
      <c r="Y1497" s="48"/>
      <c r="Z1497" s="51" t="str">
        <f>IF(AQ1497='RC'!$E$6,AC1497*1000+AD1497,"")</f>
        <v/>
      </c>
      <c r="AA1497" s="51" t="str">
        <f>IF(AB1497="","",IF(AQ1497='RC'!$E$6,AC1497*1000-AD1497,""))</f>
        <v/>
      </c>
      <c r="AB1497" s="48" t="str">
        <f>IFERROR(VLOOKUP(E1497,Funcionários!$C$8:$E$207,3,FALSE),"")</f>
        <v/>
      </c>
      <c r="AC1497" s="50" t="str">
        <f>IF(AB1497="","",IF(COUNTIFS($AB$7:$AB$3006,AB1497,$AQ$7:$AQ$3006,'RC'!$E$6)=0,"",COUNTIFS($M$7:$M$3006,"Concluída no prazo",$AB$7:$AB$3006,AB1497,$AQ$7:$AQ$3006,'RC'!$E$6)/COUNTIFS($AB$7:$AB$3006,AB1497,$AQ$7:$AQ$3006,'RC'!$E$6)))</f>
        <v/>
      </c>
      <c r="AD1497" s="48">
        <f>SUMIF($AQ$7:$AQ$3006,'RC'!$E$6,$J$7:$J$3006)+SUMIF($AQ$7:$AQ$3006,'RC'!$E$6,$L$7:$L$3006)</f>
        <v>21</v>
      </c>
      <c r="AF1497" s="48">
        <v>3.5099999999995399E-2</v>
      </c>
      <c r="AG1497" s="48">
        <f>IF(OR(AQ1497="",AQ1497&lt;&gt;'RC'!$E$6,AB1497&lt;&gt;'RC'!$D$21),0,1)</f>
        <v>0</v>
      </c>
      <c r="AH1497" s="48">
        <f t="shared" si="526"/>
        <v>3.5099999999995399E-2</v>
      </c>
      <c r="AI1497" s="48" t="str">
        <f t="shared" si="508"/>
        <v/>
      </c>
      <c r="AJ1497" s="48" t="str">
        <f t="shared" si="509"/>
        <v/>
      </c>
      <c r="AK1497" s="52" t="str">
        <f t="shared" si="510"/>
        <v/>
      </c>
      <c r="AL1497" s="52" t="str">
        <f t="shared" si="511"/>
        <v/>
      </c>
      <c r="AM1497" s="48" t="str">
        <f t="shared" si="512"/>
        <v/>
      </c>
      <c r="AN1497" s="48" t="str">
        <f t="shared" si="513"/>
        <v/>
      </c>
      <c r="AP1497" s="18" t="str">
        <f t="shared" si="514"/>
        <v/>
      </c>
      <c r="AQ1497" s="18" t="str">
        <f t="shared" si="515"/>
        <v/>
      </c>
      <c r="AR1497" s="18">
        <v>3.5099999999999999E-2</v>
      </c>
      <c r="AS1497" s="18">
        <f>IF(AF!$D$27="Todos",1,IF(M1497=AF!$D$27,1,0))</f>
        <v>1</v>
      </c>
      <c r="AT1497" s="53">
        <f>IF(AND(E1497=AF!$D$6,OR(LT!M1497=AF!$D$27,AF!$D$27="Todos"),OR(AP1497=AF!$E$8,AQ1497=AF!$E$8)),AR1497+AS1497,0)</f>
        <v>0</v>
      </c>
      <c r="AU1497" s="18" t="str">
        <f t="shared" si="516"/>
        <v/>
      </c>
      <c r="AV1497" s="54" t="str">
        <f t="shared" si="517"/>
        <v/>
      </c>
      <c r="AW1497" s="54" t="str">
        <f t="shared" si="518"/>
        <v/>
      </c>
      <c r="AX1497" s="18" t="str">
        <f t="shared" si="519"/>
        <v/>
      </c>
      <c r="AY1497" s="18" t="str">
        <f t="shared" si="520"/>
        <v/>
      </c>
      <c r="BA1497" s="18">
        <f>IF($E1497=AF!$D$6,IF($M1497="Concluída no prazo",2,IF($M1497="Concluída com atraso",1,0)),0)</f>
        <v>0</v>
      </c>
      <c r="BB1497" s="18">
        <f>IF($E1497=AF!$D$6,IF($M1497="Atrasada",2,IF($M1497="Concluída com atraso",1,0)),0)</f>
        <v>0</v>
      </c>
      <c r="BC1497" s="18">
        <v>1.491E-2</v>
      </c>
      <c r="BD1497" s="18">
        <f t="shared" si="527"/>
        <v>1.491E-2</v>
      </c>
      <c r="BE1497" s="18">
        <f t="shared" si="527"/>
        <v>1.491E-2</v>
      </c>
      <c r="BF1497" s="18" t="str">
        <f t="shared" si="521"/>
        <v/>
      </c>
      <c r="BN1497" s="18" t="str">
        <f t="shared" si="522"/>
        <v>s</v>
      </c>
    </row>
    <row r="1498" spans="3:66" ht="50.1" customHeight="1" thickTop="1" thickBot="1" x14ac:dyDescent="0.3">
      <c r="C1498" s="46"/>
      <c r="D1498" s="46"/>
      <c r="E1498" s="46"/>
      <c r="F1498" s="122"/>
      <c r="G1498" s="122"/>
      <c r="H1498" s="78" t="str">
        <f t="shared" si="523"/>
        <v/>
      </c>
      <c r="I1498" s="78" t="str">
        <f t="shared" si="524"/>
        <v/>
      </c>
      <c r="J1498" s="16"/>
      <c r="K1498" s="46" t="str">
        <f t="shared" si="525"/>
        <v/>
      </c>
      <c r="L1498" s="16"/>
      <c r="M1498" s="16"/>
      <c r="N1498" s="46"/>
      <c r="O1498" s="47" t="str">
        <f t="shared" si="528"/>
        <v/>
      </c>
      <c r="P1498" s="47"/>
      <c r="Q1498" s="48" t="str">
        <f>IFERROR(VLOOKUP(E1498,Funcionários!$C$8:$E$207,3,FALSE),"")</f>
        <v/>
      </c>
      <c r="R1498" s="47"/>
      <c r="S1498" s="49" t="str">
        <f t="shared" si="529"/>
        <v/>
      </c>
      <c r="T1498" s="49">
        <v>1.4919999999999999E-2</v>
      </c>
      <c r="U1498" s="48" t="str">
        <f>IF(Funcionários!C1499=0,"",Funcionários!C1499)</f>
        <v/>
      </c>
      <c r="V1498" s="50">
        <f>IF(U1498="",0,IF(COUNTIFS($E$7:$E$3006,U1498,$I$7:$I$3006,'RC'!$E$6)=0,0,COUNTIFS($M$7:$M$3006,"Concluída no prazo",$E$7:$E$3006,U1498,$I$7:$I$3006,'RC'!$E$6)/COUNTIFS($E$7:$E$3006,U1498,$I$7:$I$3006,'RC'!$E$6)))</f>
        <v>0</v>
      </c>
      <c r="W1498" s="49">
        <f>SUMIFS($J$7:$J$3006,$E$7:$E$3006,U1498,$I$7:$I$3006,'RC'!$E$6)+SUMIFS($L$7:$L$3006,$E$7:$E$3006,U1498,$I$7:$I$3006,'RC'!$E$6)</f>
        <v>0</v>
      </c>
      <c r="X1498" s="48">
        <f>COUNTIFS($E$7:$E$3006,U1498,$I$7:$I$3006,'RC'!$E$6)</f>
        <v>0</v>
      </c>
      <c r="Y1498" s="48"/>
      <c r="Z1498" s="51" t="str">
        <f>IF(AQ1498='RC'!$E$6,AC1498*1000+AD1498,"")</f>
        <v/>
      </c>
      <c r="AA1498" s="51" t="str">
        <f>IF(AB1498="","",IF(AQ1498='RC'!$E$6,AC1498*1000-AD1498,""))</f>
        <v/>
      </c>
      <c r="AB1498" s="48" t="str">
        <f>IFERROR(VLOOKUP(E1498,Funcionários!$C$8:$E$207,3,FALSE),"")</f>
        <v/>
      </c>
      <c r="AC1498" s="50" t="str">
        <f>IF(AB1498="","",IF(COUNTIFS($AB$7:$AB$3006,AB1498,$AQ$7:$AQ$3006,'RC'!$E$6)=0,"",COUNTIFS($M$7:$M$3006,"Concluída no prazo",$AB$7:$AB$3006,AB1498,$AQ$7:$AQ$3006,'RC'!$E$6)/COUNTIFS($AB$7:$AB$3006,AB1498,$AQ$7:$AQ$3006,'RC'!$E$6)))</f>
        <v/>
      </c>
      <c r="AD1498" s="48">
        <f>SUMIF($AQ$7:$AQ$3006,'RC'!$E$6,$J$7:$J$3006)+SUMIF($AQ$7:$AQ$3006,'RC'!$E$6,$L$7:$L$3006)</f>
        <v>21</v>
      </c>
      <c r="AF1498" s="48">
        <v>3.5089999999995403E-2</v>
      </c>
      <c r="AG1498" s="48">
        <f>IF(OR(AQ1498="",AQ1498&lt;&gt;'RC'!$E$6,AB1498&lt;&gt;'RC'!$D$21),0,1)</f>
        <v>0</v>
      </c>
      <c r="AH1498" s="48">
        <f t="shared" si="526"/>
        <v>3.5089999999995403E-2</v>
      </c>
      <c r="AI1498" s="48" t="str">
        <f t="shared" si="508"/>
        <v/>
      </c>
      <c r="AJ1498" s="48" t="str">
        <f t="shared" si="509"/>
        <v/>
      </c>
      <c r="AK1498" s="52" t="str">
        <f t="shared" si="510"/>
        <v/>
      </c>
      <c r="AL1498" s="52" t="str">
        <f t="shared" si="511"/>
        <v/>
      </c>
      <c r="AM1498" s="48" t="str">
        <f t="shared" si="512"/>
        <v/>
      </c>
      <c r="AN1498" s="48" t="str">
        <f t="shared" si="513"/>
        <v/>
      </c>
      <c r="AP1498" s="18" t="str">
        <f t="shared" si="514"/>
        <v/>
      </c>
      <c r="AQ1498" s="18" t="str">
        <f t="shared" si="515"/>
        <v/>
      </c>
      <c r="AR1498" s="18">
        <v>3.5090000000000003E-2</v>
      </c>
      <c r="AS1498" s="18">
        <f>IF(AF!$D$27="Todos",1,IF(M1498=AF!$D$27,1,0))</f>
        <v>1</v>
      </c>
      <c r="AT1498" s="53">
        <f>IF(AND(E1498=AF!$D$6,OR(LT!M1498=AF!$D$27,AF!$D$27="Todos"),OR(AP1498=AF!$E$8,AQ1498=AF!$E$8)),AR1498+AS1498,0)</f>
        <v>0</v>
      </c>
      <c r="AU1498" s="18" t="str">
        <f t="shared" si="516"/>
        <v/>
      </c>
      <c r="AV1498" s="54" t="str">
        <f t="shared" si="517"/>
        <v/>
      </c>
      <c r="AW1498" s="54" t="str">
        <f t="shared" si="518"/>
        <v/>
      </c>
      <c r="AX1498" s="18" t="str">
        <f t="shared" si="519"/>
        <v/>
      </c>
      <c r="AY1498" s="18" t="str">
        <f t="shared" si="520"/>
        <v/>
      </c>
      <c r="BA1498" s="18">
        <f>IF($E1498=AF!$D$6,IF($M1498="Concluída no prazo",2,IF($M1498="Concluída com atraso",1,0)),0)</f>
        <v>0</v>
      </c>
      <c r="BB1498" s="18">
        <f>IF($E1498=AF!$D$6,IF($M1498="Atrasada",2,IF($M1498="Concluída com atraso",1,0)),0)</f>
        <v>0</v>
      </c>
      <c r="BC1498" s="18">
        <v>1.4919999999999999E-2</v>
      </c>
      <c r="BD1498" s="18">
        <f t="shared" si="527"/>
        <v>1.4919999999999999E-2</v>
      </c>
      <c r="BE1498" s="18">
        <f t="shared" si="527"/>
        <v>1.4919999999999999E-2</v>
      </c>
      <c r="BF1498" s="18" t="str">
        <f t="shared" si="521"/>
        <v/>
      </c>
      <c r="BN1498" s="18" t="str">
        <f t="shared" si="522"/>
        <v>s</v>
      </c>
    </row>
    <row r="1499" spans="3:66" ht="50.1" customHeight="1" thickTop="1" thickBot="1" x14ac:dyDescent="0.3">
      <c r="C1499" s="46"/>
      <c r="D1499" s="46"/>
      <c r="E1499" s="46"/>
      <c r="F1499" s="122"/>
      <c r="G1499" s="122"/>
      <c r="H1499" s="78" t="str">
        <f t="shared" si="523"/>
        <v/>
      </c>
      <c r="I1499" s="78" t="str">
        <f t="shared" si="524"/>
        <v/>
      </c>
      <c r="J1499" s="16"/>
      <c r="K1499" s="46" t="str">
        <f t="shared" si="525"/>
        <v/>
      </c>
      <c r="L1499" s="16"/>
      <c r="M1499" s="16"/>
      <c r="N1499" s="46"/>
      <c r="O1499" s="47" t="str">
        <f t="shared" si="528"/>
        <v/>
      </c>
      <c r="P1499" s="47"/>
      <c r="Q1499" s="48" t="str">
        <f>IFERROR(VLOOKUP(E1499,Funcionários!$C$8:$E$207,3,FALSE),"")</f>
        <v/>
      </c>
      <c r="R1499" s="47"/>
      <c r="S1499" s="49" t="str">
        <f t="shared" si="529"/>
        <v/>
      </c>
      <c r="T1499" s="49">
        <v>1.4930000000000001E-2</v>
      </c>
      <c r="U1499" s="48" t="str">
        <f>IF(Funcionários!C1500=0,"",Funcionários!C1500)</f>
        <v/>
      </c>
      <c r="V1499" s="50">
        <f>IF(U1499="",0,IF(COUNTIFS($E$7:$E$3006,U1499,$I$7:$I$3006,'RC'!$E$6)=0,0,COUNTIFS($M$7:$M$3006,"Concluída no prazo",$E$7:$E$3006,U1499,$I$7:$I$3006,'RC'!$E$6)/COUNTIFS($E$7:$E$3006,U1499,$I$7:$I$3006,'RC'!$E$6)))</f>
        <v>0</v>
      </c>
      <c r="W1499" s="49">
        <f>SUMIFS($J$7:$J$3006,$E$7:$E$3006,U1499,$I$7:$I$3006,'RC'!$E$6)+SUMIFS($L$7:$L$3006,$E$7:$E$3006,U1499,$I$7:$I$3006,'RC'!$E$6)</f>
        <v>0</v>
      </c>
      <c r="X1499" s="48">
        <f>COUNTIFS($E$7:$E$3006,U1499,$I$7:$I$3006,'RC'!$E$6)</f>
        <v>0</v>
      </c>
      <c r="Y1499" s="48"/>
      <c r="Z1499" s="51" t="str">
        <f>IF(AQ1499='RC'!$E$6,AC1499*1000+AD1499,"")</f>
        <v/>
      </c>
      <c r="AA1499" s="51" t="str">
        <f>IF(AB1499="","",IF(AQ1499='RC'!$E$6,AC1499*1000-AD1499,""))</f>
        <v/>
      </c>
      <c r="AB1499" s="48" t="str">
        <f>IFERROR(VLOOKUP(E1499,Funcionários!$C$8:$E$207,3,FALSE),"")</f>
        <v/>
      </c>
      <c r="AC1499" s="50" t="str">
        <f>IF(AB1499="","",IF(COUNTIFS($AB$7:$AB$3006,AB1499,$AQ$7:$AQ$3006,'RC'!$E$6)=0,"",COUNTIFS($M$7:$M$3006,"Concluída no prazo",$AB$7:$AB$3006,AB1499,$AQ$7:$AQ$3006,'RC'!$E$6)/COUNTIFS($AB$7:$AB$3006,AB1499,$AQ$7:$AQ$3006,'RC'!$E$6)))</f>
        <v/>
      </c>
      <c r="AD1499" s="48">
        <f>SUMIF($AQ$7:$AQ$3006,'RC'!$E$6,$J$7:$J$3006)+SUMIF($AQ$7:$AQ$3006,'RC'!$E$6,$L$7:$L$3006)</f>
        <v>21</v>
      </c>
      <c r="AF1499" s="48">
        <v>3.50799999999954E-2</v>
      </c>
      <c r="AG1499" s="48">
        <f>IF(OR(AQ1499="",AQ1499&lt;&gt;'RC'!$E$6,AB1499&lt;&gt;'RC'!$D$21),0,1)</f>
        <v>0</v>
      </c>
      <c r="AH1499" s="48">
        <f t="shared" si="526"/>
        <v>3.50799999999954E-2</v>
      </c>
      <c r="AI1499" s="48" t="str">
        <f t="shared" si="508"/>
        <v/>
      </c>
      <c r="AJ1499" s="48" t="str">
        <f t="shared" si="509"/>
        <v/>
      </c>
      <c r="AK1499" s="52" t="str">
        <f t="shared" si="510"/>
        <v/>
      </c>
      <c r="AL1499" s="52" t="str">
        <f t="shared" si="511"/>
        <v/>
      </c>
      <c r="AM1499" s="48" t="str">
        <f t="shared" si="512"/>
        <v/>
      </c>
      <c r="AN1499" s="48" t="str">
        <f t="shared" si="513"/>
        <v/>
      </c>
      <c r="AP1499" s="18" t="str">
        <f t="shared" si="514"/>
        <v/>
      </c>
      <c r="AQ1499" s="18" t="str">
        <f t="shared" si="515"/>
        <v/>
      </c>
      <c r="AR1499" s="18">
        <v>3.508E-2</v>
      </c>
      <c r="AS1499" s="18">
        <f>IF(AF!$D$27="Todos",1,IF(M1499=AF!$D$27,1,0))</f>
        <v>1</v>
      </c>
      <c r="AT1499" s="53">
        <f>IF(AND(E1499=AF!$D$6,OR(LT!M1499=AF!$D$27,AF!$D$27="Todos"),OR(AP1499=AF!$E$8,AQ1499=AF!$E$8)),AR1499+AS1499,0)</f>
        <v>0</v>
      </c>
      <c r="AU1499" s="18" t="str">
        <f t="shared" si="516"/>
        <v/>
      </c>
      <c r="AV1499" s="54" t="str">
        <f t="shared" si="517"/>
        <v/>
      </c>
      <c r="AW1499" s="54" t="str">
        <f t="shared" si="518"/>
        <v/>
      </c>
      <c r="AX1499" s="18" t="str">
        <f t="shared" si="519"/>
        <v/>
      </c>
      <c r="AY1499" s="18" t="str">
        <f t="shared" si="520"/>
        <v/>
      </c>
      <c r="BA1499" s="18">
        <f>IF($E1499=AF!$D$6,IF($M1499="Concluída no prazo",2,IF($M1499="Concluída com atraso",1,0)),0)</f>
        <v>0</v>
      </c>
      <c r="BB1499" s="18">
        <f>IF($E1499=AF!$D$6,IF($M1499="Atrasada",2,IF($M1499="Concluída com atraso",1,0)),0)</f>
        <v>0</v>
      </c>
      <c r="BC1499" s="18">
        <v>1.4930000000000001E-2</v>
      </c>
      <c r="BD1499" s="18">
        <f t="shared" si="527"/>
        <v>1.4930000000000001E-2</v>
      </c>
      <c r="BE1499" s="18">
        <f t="shared" si="527"/>
        <v>1.4930000000000001E-2</v>
      </c>
      <c r="BF1499" s="18" t="str">
        <f t="shared" si="521"/>
        <v/>
      </c>
      <c r="BN1499" s="18" t="str">
        <f t="shared" si="522"/>
        <v>s</v>
      </c>
    </row>
    <row r="1500" spans="3:66" ht="50.1" customHeight="1" thickTop="1" thickBot="1" x14ac:dyDescent="0.3">
      <c r="C1500" s="46"/>
      <c r="D1500" s="46"/>
      <c r="E1500" s="46"/>
      <c r="F1500" s="122"/>
      <c r="G1500" s="122"/>
      <c r="H1500" s="78" t="str">
        <f t="shared" si="523"/>
        <v/>
      </c>
      <c r="I1500" s="78" t="str">
        <f t="shared" si="524"/>
        <v/>
      </c>
      <c r="J1500" s="16"/>
      <c r="K1500" s="46" t="str">
        <f t="shared" si="525"/>
        <v/>
      </c>
      <c r="L1500" s="16"/>
      <c r="M1500" s="16"/>
      <c r="N1500" s="46"/>
      <c r="O1500" s="47" t="str">
        <f t="shared" si="528"/>
        <v/>
      </c>
      <c r="P1500" s="47"/>
      <c r="Q1500" s="48" t="str">
        <f>IFERROR(VLOOKUP(E1500,Funcionários!$C$8:$E$207,3,FALSE),"")</f>
        <v/>
      </c>
      <c r="R1500" s="47"/>
      <c r="S1500" s="49" t="str">
        <f t="shared" si="529"/>
        <v/>
      </c>
      <c r="T1500" s="49">
        <v>1.494E-2</v>
      </c>
      <c r="U1500" s="48" t="str">
        <f>IF(Funcionários!C1501=0,"",Funcionários!C1501)</f>
        <v/>
      </c>
      <c r="V1500" s="50">
        <f>IF(U1500="",0,IF(COUNTIFS($E$7:$E$3006,U1500,$I$7:$I$3006,'RC'!$E$6)=0,0,COUNTIFS($M$7:$M$3006,"Concluída no prazo",$E$7:$E$3006,U1500,$I$7:$I$3006,'RC'!$E$6)/COUNTIFS($E$7:$E$3006,U1500,$I$7:$I$3006,'RC'!$E$6)))</f>
        <v>0</v>
      </c>
      <c r="W1500" s="49">
        <f>SUMIFS($J$7:$J$3006,$E$7:$E$3006,U1500,$I$7:$I$3006,'RC'!$E$6)+SUMIFS($L$7:$L$3006,$E$7:$E$3006,U1500,$I$7:$I$3006,'RC'!$E$6)</f>
        <v>0</v>
      </c>
      <c r="X1500" s="48">
        <f>COUNTIFS($E$7:$E$3006,U1500,$I$7:$I$3006,'RC'!$E$6)</f>
        <v>0</v>
      </c>
      <c r="Y1500" s="48"/>
      <c r="Z1500" s="51" t="str">
        <f>IF(AQ1500='RC'!$E$6,AC1500*1000+AD1500,"")</f>
        <v/>
      </c>
      <c r="AA1500" s="51" t="str">
        <f>IF(AB1500="","",IF(AQ1500='RC'!$E$6,AC1500*1000-AD1500,""))</f>
        <v/>
      </c>
      <c r="AB1500" s="48" t="str">
        <f>IFERROR(VLOOKUP(E1500,Funcionários!$C$8:$E$207,3,FALSE),"")</f>
        <v/>
      </c>
      <c r="AC1500" s="50" t="str">
        <f>IF(AB1500="","",IF(COUNTIFS($AB$7:$AB$3006,AB1500,$AQ$7:$AQ$3006,'RC'!$E$6)=0,"",COUNTIFS($M$7:$M$3006,"Concluída no prazo",$AB$7:$AB$3006,AB1500,$AQ$7:$AQ$3006,'RC'!$E$6)/COUNTIFS($AB$7:$AB$3006,AB1500,$AQ$7:$AQ$3006,'RC'!$E$6)))</f>
        <v/>
      </c>
      <c r="AD1500" s="48">
        <f>SUMIF($AQ$7:$AQ$3006,'RC'!$E$6,$J$7:$J$3006)+SUMIF($AQ$7:$AQ$3006,'RC'!$E$6,$L$7:$L$3006)</f>
        <v>21</v>
      </c>
      <c r="AF1500" s="48">
        <v>3.5069999999995403E-2</v>
      </c>
      <c r="AG1500" s="48">
        <f>IF(OR(AQ1500="",AQ1500&lt;&gt;'RC'!$E$6,AB1500&lt;&gt;'RC'!$D$21),0,1)</f>
        <v>0</v>
      </c>
      <c r="AH1500" s="48">
        <f t="shared" si="526"/>
        <v>3.5069999999995403E-2</v>
      </c>
      <c r="AI1500" s="48" t="str">
        <f t="shared" si="508"/>
        <v/>
      </c>
      <c r="AJ1500" s="48" t="str">
        <f t="shared" si="509"/>
        <v/>
      </c>
      <c r="AK1500" s="52" t="str">
        <f t="shared" si="510"/>
        <v/>
      </c>
      <c r="AL1500" s="52" t="str">
        <f t="shared" si="511"/>
        <v/>
      </c>
      <c r="AM1500" s="48" t="str">
        <f t="shared" si="512"/>
        <v/>
      </c>
      <c r="AN1500" s="48" t="str">
        <f t="shared" si="513"/>
        <v/>
      </c>
      <c r="AP1500" s="18" t="str">
        <f t="shared" si="514"/>
        <v/>
      </c>
      <c r="AQ1500" s="18" t="str">
        <f t="shared" si="515"/>
        <v/>
      </c>
      <c r="AR1500" s="18">
        <v>3.5069999999999997E-2</v>
      </c>
      <c r="AS1500" s="18">
        <f>IF(AF!$D$27="Todos",1,IF(M1500=AF!$D$27,1,0))</f>
        <v>1</v>
      </c>
      <c r="AT1500" s="53">
        <f>IF(AND(E1500=AF!$D$6,OR(LT!M1500=AF!$D$27,AF!$D$27="Todos"),OR(AP1500=AF!$E$8,AQ1500=AF!$E$8)),AR1500+AS1500,0)</f>
        <v>0</v>
      </c>
      <c r="AU1500" s="18" t="str">
        <f t="shared" si="516"/>
        <v/>
      </c>
      <c r="AV1500" s="54" t="str">
        <f t="shared" si="517"/>
        <v/>
      </c>
      <c r="AW1500" s="54" t="str">
        <f t="shared" si="518"/>
        <v/>
      </c>
      <c r="AX1500" s="18" t="str">
        <f t="shared" si="519"/>
        <v/>
      </c>
      <c r="AY1500" s="18" t="str">
        <f t="shared" si="520"/>
        <v/>
      </c>
      <c r="BA1500" s="18">
        <f>IF($E1500=AF!$D$6,IF($M1500="Concluída no prazo",2,IF($M1500="Concluída com atraso",1,0)),0)</f>
        <v>0</v>
      </c>
      <c r="BB1500" s="18">
        <f>IF($E1500=AF!$D$6,IF($M1500="Atrasada",2,IF($M1500="Concluída com atraso",1,0)),0)</f>
        <v>0</v>
      </c>
      <c r="BC1500" s="18">
        <v>1.494E-2</v>
      </c>
      <c r="BD1500" s="18">
        <f t="shared" si="527"/>
        <v>1.494E-2</v>
      </c>
      <c r="BE1500" s="18">
        <f t="shared" si="527"/>
        <v>1.494E-2</v>
      </c>
      <c r="BF1500" s="18" t="str">
        <f t="shared" si="521"/>
        <v/>
      </c>
      <c r="BN1500" s="18" t="str">
        <f t="shared" si="522"/>
        <v>s</v>
      </c>
    </row>
    <row r="1501" spans="3:66" ht="50.1" customHeight="1" thickTop="1" thickBot="1" x14ac:dyDescent="0.3">
      <c r="C1501" s="46"/>
      <c r="D1501" s="46"/>
      <c r="E1501" s="46"/>
      <c r="F1501" s="122"/>
      <c r="G1501" s="122"/>
      <c r="H1501" s="78" t="str">
        <f t="shared" si="523"/>
        <v/>
      </c>
      <c r="I1501" s="78" t="str">
        <f t="shared" si="524"/>
        <v/>
      </c>
      <c r="J1501" s="16"/>
      <c r="K1501" s="46" t="str">
        <f t="shared" si="525"/>
        <v/>
      </c>
      <c r="L1501" s="16"/>
      <c r="M1501" s="16"/>
      <c r="N1501" s="46"/>
      <c r="O1501" s="47" t="str">
        <f t="shared" si="528"/>
        <v/>
      </c>
      <c r="P1501" s="47"/>
      <c r="Q1501" s="48" t="str">
        <f>IFERROR(VLOOKUP(E1501,Funcionários!$C$8:$E$207,3,FALSE),"")</f>
        <v/>
      </c>
      <c r="R1501" s="47"/>
      <c r="S1501" s="49" t="str">
        <f t="shared" si="529"/>
        <v/>
      </c>
      <c r="T1501" s="49">
        <v>1.495E-2</v>
      </c>
      <c r="U1501" s="48" t="str">
        <f>IF(Funcionários!C1502=0,"",Funcionários!C1502)</f>
        <v/>
      </c>
      <c r="V1501" s="50">
        <f>IF(U1501="",0,IF(COUNTIFS($E$7:$E$3006,U1501,$I$7:$I$3006,'RC'!$E$6)=0,0,COUNTIFS($M$7:$M$3006,"Concluída no prazo",$E$7:$E$3006,U1501,$I$7:$I$3006,'RC'!$E$6)/COUNTIFS($E$7:$E$3006,U1501,$I$7:$I$3006,'RC'!$E$6)))</f>
        <v>0</v>
      </c>
      <c r="W1501" s="49">
        <f>SUMIFS($J$7:$J$3006,$E$7:$E$3006,U1501,$I$7:$I$3006,'RC'!$E$6)+SUMIFS($L$7:$L$3006,$E$7:$E$3006,U1501,$I$7:$I$3006,'RC'!$E$6)</f>
        <v>0</v>
      </c>
      <c r="X1501" s="48">
        <f>COUNTIFS($E$7:$E$3006,U1501,$I$7:$I$3006,'RC'!$E$6)</f>
        <v>0</v>
      </c>
      <c r="Y1501" s="48"/>
      <c r="Z1501" s="51" t="str">
        <f>IF(AQ1501='RC'!$E$6,AC1501*1000+AD1501,"")</f>
        <v/>
      </c>
      <c r="AA1501" s="51" t="str">
        <f>IF(AB1501="","",IF(AQ1501='RC'!$E$6,AC1501*1000-AD1501,""))</f>
        <v/>
      </c>
      <c r="AB1501" s="48" t="str">
        <f>IFERROR(VLOOKUP(E1501,Funcionários!$C$8:$E$207,3,FALSE),"")</f>
        <v/>
      </c>
      <c r="AC1501" s="50" t="str">
        <f>IF(AB1501="","",IF(COUNTIFS($AB$7:$AB$3006,AB1501,$AQ$7:$AQ$3006,'RC'!$E$6)=0,"",COUNTIFS($M$7:$M$3006,"Concluída no prazo",$AB$7:$AB$3006,AB1501,$AQ$7:$AQ$3006,'RC'!$E$6)/COUNTIFS($AB$7:$AB$3006,AB1501,$AQ$7:$AQ$3006,'RC'!$E$6)))</f>
        <v/>
      </c>
      <c r="AD1501" s="48">
        <f>SUMIF($AQ$7:$AQ$3006,'RC'!$E$6,$J$7:$J$3006)+SUMIF($AQ$7:$AQ$3006,'RC'!$E$6,$L$7:$L$3006)</f>
        <v>21</v>
      </c>
      <c r="AF1501" s="48">
        <v>3.50599999999954E-2</v>
      </c>
      <c r="AG1501" s="48">
        <f>IF(OR(AQ1501="",AQ1501&lt;&gt;'RC'!$E$6,AB1501&lt;&gt;'RC'!$D$21),0,1)</f>
        <v>0</v>
      </c>
      <c r="AH1501" s="48">
        <f t="shared" si="526"/>
        <v>3.50599999999954E-2</v>
      </c>
      <c r="AI1501" s="48" t="str">
        <f t="shared" si="508"/>
        <v/>
      </c>
      <c r="AJ1501" s="48" t="str">
        <f t="shared" si="509"/>
        <v/>
      </c>
      <c r="AK1501" s="52" t="str">
        <f t="shared" si="510"/>
        <v/>
      </c>
      <c r="AL1501" s="52" t="str">
        <f t="shared" si="511"/>
        <v/>
      </c>
      <c r="AM1501" s="48" t="str">
        <f t="shared" si="512"/>
        <v/>
      </c>
      <c r="AN1501" s="48" t="str">
        <f t="shared" si="513"/>
        <v/>
      </c>
      <c r="AP1501" s="18" t="str">
        <f t="shared" si="514"/>
        <v/>
      </c>
      <c r="AQ1501" s="18" t="str">
        <f t="shared" si="515"/>
        <v/>
      </c>
      <c r="AR1501" s="18">
        <v>3.5060000000000001E-2</v>
      </c>
      <c r="AS1501" s="18">
        <f>IF(AF!$D$27="Todos",1,IF(M1501=AF!$D$27,1,0))</f>
        <v>1</v>
      </c>
      <c r="AT1501" s="53">
        <f>IF(AND(E1501=AF!$D$6,OR(LT!M1501=AF!$D$27,AF!$D$27="Todos"),OR(AP1501=AF!$E$8,AQ1501=AF!$E$8)),AR1501+AS1501,0)</f>
        <v>0</v>
      </c>
      <c r="AU1501" s="18" t="str">
        <f t="shared" si="516"/>
        <v/>
      </c>
      <c r="AV1501" s="54" t="str">
        <f t="shared" si="517"/>
        <v/>
      </c>
      <c r="AW1501" s="54" t="str">
        <f t="shared" si="518"/>
        <v/>
      </c>
      <c r="AX1501" s="18" t="str">
        <f t="shared" si="519"/>
        <v/>
      </c>
      <c r="AY1501" s="18" t="str">
        <f t="shared" si="520"/>
        <v/>
      </c>
      <c r="BA1501" s="18">
        <f>IF($E1501=AF!$D$6,IF($M1501="Concluída no prazo",2,IF($M1501="Concluída com atraso",1,0)),0)</f>
        <v>0</v>
      </c>
      <c r="BB1501" s="18">
        <f>IF($E1501=AF!$D$6,IF($M1501="Atrasada",2,IF($M1501="Concluída com atraso",1,0)),0)</f>
        <v>0</v>
      </c>
      <c r="BC1501" s="18">
        <v>1.495E-2</v>
      </c>
      <c r="BD1501" s="18">
        <f t="shared" si="527"/>
        <v>1.495E-2</v>
      </c>
      <c r="BE1501" s="18">
        <f t="shared" si="527"/>
        <v>1.495E-2</v>
      </c>
      <c r="BF1501" s="18" t="str">
        <f t="shared" si="521"/>
        <v/>
      </c>
      <c r="BN1501" s="18" t="str">
        <f t="shared" si="522"/>
        <v>s</v>
      </c>
    </row>
    <row r="1502" spans="3:66" ht="50.1" customHeight="1" thickTop="1" thickBot="1" x14ac:dyDescent="0.3">
      <c r="C1502" s="46"/>
      <c r="D1502" s="46"/>
      <c r="E1502" s="46"/>
      <c r="F1502" s="122"/>
      <c r="G1502" s="122"/>
      <c r="H1502" s="78" t="str">
        <f t="shared" si="523"/>
        <v/>
      </c>
      <c r="I1502" s="78" t="str">
        <f t="shared" si="524"/>
        <v/>
      </c>
      <c r="J1502" s="16"/>
      <c r="K1502" s="46" t="str">
        <f t="shared" si="525"/>
        <v/>
      </c>
      <c r="L1502" s="16"/>
      <c r="M1502" s="16"/>
      <c r="N1502" s="46"/>
      <c r="O1502" s="47" t="str">
        <f t="shared" si="528"/>
        <v/>
      </c>
      <c r="P1502" s="47"/>
      <c r="Q1502" s="48" t="str">
        <f>IFERROR(VLOOKUP(E1502,Funcionários!$C$8:$E$207,3,FALSE),"")</f>
        <v/>
      </c>
      <c r="R1502" s="47"/>
      <c r="S1502" s="49" t="str">
        <f t="shared" si="529"/>
        <v/>
      </c>
      <c r="T1502" s="49">
        <v>1.4959999999999999E-2</v>
      </c>
      <c r="U1502" s="48" t="str">
        <f>IF(Funcionários!C1503=0,"",Funcionários!C1503)</f>
        <v/>
      </c>
      <c r="V1502" s="50">
        <f>IF(U1502="",0,IF(COUNTIFS($E$7:$E$3006,U1502,$I$7:$I$3006,'RC'!$E$6)=0,0,COUNTIFS($M$7:$M$3006,"Concluída no prazo",$E$7:$E$3006,U1502,$I$7:$I$3006,'RC'!$E$6)/COUNTIFS($E$7:$E$3006,U1502,$I$7:$I$3006,'RC'!$E$6)))</f>
        <v>0</v>
      </c>
      <c r="W1502" s="49">
        <f>SUMIFS($J$7:$J$3006,$E$7:$E$3006,U1502,$I$7:$I$3006,'RC'!$E$6)+SUMIFS($L$7:$L$3006,$E$7:$E$3006,U1502,$I$7:$I$3006,'RC'!$E$6)</f>
        <v>0</v>
      </c>
      <c r="X1502" s="48">
        <f>COUNTIFS($E$7:$E$3006,U1502,$I$7:$I$3006,'RC'!$E$6)</f>
        <v>0</v>
      </c>
      <c r="Y1502" s="48"/>
      <c r="Z1502" s="51" t="str">
        <f>IF(AQ1502='RC'!$E$6,AC1502*1000+AD1502,"")</f>
        <v/>
      </c>
      <c r="AA1502" s="51" t="str">
        <f>IF(AB1502="","",IF(AQ1502='RC'!$E$6,AC1502*1000-AD1502,""))</f>
        <v/>
      </c>
      <c r="AB1502" s="48" t="str">
        <f>IFERROR(VLOOKUP(E1502,Funcionários!$C$8:$E$207,3,FALSE),"")</f>
        <v/>
      </c>
      <c r="AC1502" s="50" t="str">
        <f>IF(AB1502="","",IF(COUNTIFS($AB$7:$AB$3006,AB1502,$AQ$7:$AQ$3006,'RC'!$E$6)=0,"",COUNTIFS($M$7:$M$3006,"Concluída no prazo",$AB$7:$AB$3006,AB1502,$AQ$7:$AQ$3006,'RC'!$E$6)/COUNTIFS($AB$7:$AB$3006,AB1502,$AQ$7:$AQ$3006,'RC'!$E$6)))</f>
        <v/>
      </c>
      <c r="AD1502" s="48">
        <f>SUMIF($AQ$7:$AQ$3006,'RC'!$E$6,$J$7:$J$3006)+SUMIF($AQ$7:$AQ$3006,'RC'!$E$6,$L$7:$L$3006)</f>
        <v>21</v>
      </c>
      <c r="AF1502" s="48">
        <v>3.5049999999995397E-2</v>
      </c>
      <c r="AG1502" s="48">
        <f>IF(OR(AQ1502="",AQ1502&lt;&gt;'RC'!$E$6,AB1502&lt;&gt;'RC'!$D$21),0,1)</f>
        <v>0</v>
      </c>
      <c r="AH1502" s="48">
        <f t="shared" si="526"/>
        <v>3.5049999999995397E-2</v>
      </c>
      <c r="AI1502" s="48" t="str">
        <f t="shared" si="508"/>
        <v/>
      </c>
      <c r="AJ1502" s="48" t="str">
        <f t="shared" si="509"/>
        <v/>
      </c>
      <c r="AK1502" s="52" t="str">
        <f t="shared" si="510"/>
        <v/>
      </c>
      <c r="AL1502" s="52" t="str">
        <f t="shared" si="511"/>
        <v/>
      </c>
      <c r="AM1502" s="48" t="str">
        <f t="shared" si="512"/>
        <v/>
      </c>
      <c r="AN1502" s="48" t="str">
        <f t="shared" si="513"/>
        <v/>
      </c>
      <c r="AP1502" s="18" t="str">
        <f t="shared" si="514"/>
        <v/>
      </c>
      <c r="AQ1502" s="18" t="str">
        <f t="shared" si="515"/>
        <v/>
      </c>
      <c r="AR1502" s="18">
        <v>3.5049999999999998E-2</v>
      </c>
      <c r="AS1502" s="18">
        <f>IF(AF!$D$27="Todos",1,IF(M1502=AF!$D$27,1,0))</f>
        <v>1</v>
      </c>
      <c r="AT1502" s="53">
        <f>IF(AND(E1502=AF!$D$6,OR(LT!M1502=AF!$D$27,AF!$D$27="Todos"),OR(AP1502=AF!$E$8,AQ1502=AF!$E$8)),AR1502+AS1502,0)</f>
        <v>0</v>
      </c>
      <c r="AU1502" s="18" t="str">
        <f t="shared" si="516"/>
        <v/>
      </c>
      <c r="AV1502" s="54" t="str">
        <f t="shared" si="517"/>
        <v/>
      </c>
      <c r="AW1502" s="54" t="str">
        <f t="shared" si="518"/>
        <v/>
      </c>
      <c r="AX1502" s="18" t="str">
        <f t="shared" si="519"/>
        <v/>
      </c>
      <c r="AY1502" s="18" t="str">
        <f t="shared" si="520"/>
        <v/>
      </c>
      <c r="BA1502" s="18">
        <f>IF($E1502=AF!$D$6,IF($M1502="Concluída no prazo",2,IF($M1502="Concluída com atraso",1,0)),0)</f>
        <v>0</v>
      </c>
      <c r="BB1502" s="18">
        <f>IF($E1502=AF!$D$6,IF($M1502="Atrasada",2,IF($M1502="Concluída com atraso",1,0)),0)</f>
        <v>0</v>
      </c>
      <c r="BC1502" s="18">
        <v>1.4959999999999999E-2</v>
      </c>
      <c r="BD1502" s="18">
        <f t="shared" si="527"/>
        <v>1.4959999999999999E-2</v>
      </c>
      <c r="BE1502" s="18">
        <f t="shared" si="527"/>
        <v>1.4959999999999999E-2</v>
      </c>
      <c r="BF1502" s="18" t="str">
        <f t="shared" si="521"/>
        <v/>
      </c>
      <c r="BN1502" s="18" t="str">
        <f t="shared" si="522"/>
        <v>s</v>
      </c>
    </row>
    <row r="1503" spans="3:66" ht="50.1" customHeight="1" thickTop="1" thickBot="1" x14ac:dyDescent="0.3">
      <c r="C1503" s="46"/>
      <c r="D1503" s="46"/>
      <c r="E1503" s="46"/>
      <c r="F1503" s="122"/>
      <c r="G1503" s="122"/>
      <c r="H1503" s="78" t="str">
        <f t="shared" si="523"/>
        <v/>
      </c>
      <c r="I1503" s="78" t="str">
        <f t="shared" si="524"/>
        <v/>
      </c>
      <c r="J1503" s="16"/>
      <c r="K1503" s="46" t="str">
        <f t="shared" si="525"/>
        <v/>
      </c>
      <c r="L1503" s="16"/>
      <c r="M1503" s="16"/>
      <c r="N1503" s="46"/>
      <c r="O1503" s="47" t="str">
        <f t="shared" si="528"/>
        <v/>
      </c>
      <c r="P1503" s="47"/>
      <c r="Q1503" s="48" t="str">
        <f>IFERROR(VLOOKUP(E1503,Funcionários!$C$8:$E$207,3,FALSE),"")</f>
        <v/>
      </c>
      <c r="R1503" s="47"/>
      <c r="S1503" s="49" t="str">
        <f t="shared" si="529"/>
        <v/>
      </c>
      <c r="T1503" s="49">
        <v>1.4970000000000001E-2</v>
      </c>
      <c r="U1503" s="48" t="str">
        <f>IF(Funcionários!C1504=0,"",Funcionários!C1504)</f>
        <v/>
      </c>
      <c r="V1503" s="50">
        <f>IF(U1503="",0,IF(COUNTIFS($E$7:$E$3006,U1503,$I$7:$I$3006,'RC'!$E$6)=0,0,COUNTIFS($M$7:$M$3006,"Concluída no prazo",$E$7:$E$3006,U1503,$I$7:$I$3006,'RC'!$E$6)/COUNTIFS($E$7:$E$3006,U1503,$I$7:$I$3006,'RC'!$E$6)))</f>
        <v>0</v>
      </c>
      <c r="W1503" s="49">
        <f>SUMIFS($J$7:$J$3006,$E$7:$E$3006,U1503,$I$7:$I$3006,'RC'!$E$6)+SUMIFS($L$7:$L$3006,$E$7:$E$3006,U1503,$I$7:$I$3006,'RC'!$E$6)</f>
        <v>0</v>
      </c>
      <c r="X1503" s="48">
        <f>COUNTIFS($E$7:$E$3006,U1503,$I$7:$I$3006,'RC'!$E$6)</f>
        <v>0</v>
      </c>
      <c r="Y1503" s="48"/>
      <c r="Z1503" s="51" t="str">
        <f>IF(AQ1503='RC'!$E$6,AC1503*1000+AD1503,"")</f>
        <v/>
      </c>
      <c r="AA1503" s="51" t="str">
        <f>IF(AB1503="","",IF(AQ1503='RC'!$E$6,AC1503*1000-AD1503,""))</f>
        <v/>
      </c>
      <c r="AB1503" s="48" t="str">
        <f>IFERROR(VLOOKUP(E1503,Funcionários!$C$8:$E$207,3,FALSE),"")</f>
        <v/>
      </c>
      <c r="AC1503" s="50" t="str">
        <f>IF(AB1503="","",IF(COUNTIFS($AB$7:$AB$3006,AB1503,$AQ$7:$AQ$3006,'RC'!$E$6)=0,"",COUNTIFS($M$7:$M$3006,"Concluída no prazo",$AB$7:$AB$3006,AB1503,$AQ$7:$AQ$3006,'RC'!$E$6)/COUNTIFS($AB$7:$AB$3006,AB1503,$AQ$7:$AQ$3006,'RC'!$E$6)))</f>
        <v/>
      </c>
      <c r="AD1503" s="48">
        <f>SUMIF($AQ$7:$AQ$3006,'RC'!$E$6,$J$7:$J$3006)+SUMIF($AQ$7:$AQ$3006,'RC'!$E$6,$L$7:$L$3006)</f>
        <v>21</v>
      </c>
      <c r="AF1503" s="48">
        <v>3.5039999999995401E-2</v>
      </c>
      <c r="AG1503" s="48">
        <f>IF(OR(AQ1503="",AQ1503&lt;&gt;'RC'!$E$6,AB1503&lt;&gt;'RC'!$D$21),0,1)</f>
        <v>0</v>
      </c>
      <c r="AH1503" s="48">
        <f t="shared" si="526"/>
        <v>3.5039999999995401E-2</v>
      </c>
      <c r="AI1503" s="48" t="str">
        <f t="shared" si="508"/>
        <v/>
      </c>
      <c r="AJ1503" s="48" t="str">
        <f t="shared" si="509"/>
        <v/>
      </c>
      <c r="AK1503" s="52" t="str">
        <f t="shared" si="510"/>
        <v/>
      </c>
      <c r="AL1503" s="52" t="str">
        <f t="shared" si="511"/>
        <v/>
      </c>
      <c r="AM1503" s="48" t="str">
        <f t="shared" si="512"/>
        <v/>
      </c>
      <c r="AN1503" s="48" t="str">
        <f t="shared" si="513"/>
        <v/>
      </c>
      <c r="AP1503" s="18" t="str">
        <f t="shared" si="514"/>
        <v/>
      </c>
      <c r="AQ1503" s="18" t="str">
        <f t="shared" si="515"/>
        <v/>
      </c>
      <c r="AR1503" s="18">
        <v>3.5040000000000002E-2</v>
      </c>
      <c r="AS1503" s="18">
        <f>IF(AF!$D$27="Todos",1,IF(M1503=AF!$D$27,1,0))</f>
        <v>1</v>
      </c>
      <c r="AT1503" s="53">
        <f>IF(AND(E1503=AF!$D$6,OR(LT!M1503=AF!$D$27,AF!$D$27="Todos"),OR(AP1503=AF!$E$8,AQ1503=AF!$E$8)),AR1503+AS1503,0)</f>
        <v>0</v>
      </c>
      <c r="AU1503" s="18" t="str">
        <f t="shared" si="516"/>
        <v/>
      </c>
      <c r="AV1503" s="54" t="str">
        <f t="shared" si="517"/>
        <v/>
      </c>
      <c r="AW1503" s="54" t="str">
        <f t="shared" si="518"/>
        <v/>
      </c>
      <c r="AX1503" s="18" t="str">
        <f t="shared" si="519"/>
        <v/>
      </c>
      <c r="AY1503" s="18" t="str">
        <f t="shared" si="520"/>
        <v/>
      </c>
      <c r="BA1503" s="18">
        <f>IF($E1503=AF!$D$6,IF($M1503="Concluída no prazo",2,IF($M1503="Concluída com atraso",1,0)),0)</f>
        <v>0</v>
      </c>
      <c r="BB1503" s="18">
        <f>IF($E1503=AF!$D$6,IF($M1503="Atrasada",2,IF($M1503="Concluída com atraso",1,0)),0)</f>
        <v>0</v>
      </c>
      <c r="BC1503" s="18">
        <v>1.4970000000000001E-2</v>
      </c>
      <c r="BD1503" s="18">
        <f t="shared" si="527"/>
        <v>1.4970000000000001E-2</v>
      </c>
      <c r="BE1503" s="18">
        <f t="shared" si="527"/>
        <v>1.4970000000000001E-2</v>
      </c>
      <c r="BF1503" s="18" t="str">
        <f t="shared" si="521"/>
        <v/>
      </c>
      <c r="BN1503" s="18" t="str">
        <f t="shared" si="522"/>
        <v>s</v>
      </c>
    </row>
    <row r="1504" spans="3:66" ht="50.1" customHeight="1" thickTop="1" thickBot="1" x14ac:dyDescent="0.3">
      <c r="C1504" s="46"/>
      <c r="D1504" s="46"/>
      <c r="E1504" s="46"/>
      <c r="F1504" s="122"/>
      <c r="G1504" s="122"/>
      <c r="H1504" s="78" t="str">
        <f t="shared" si="523"/>
        <v/>
      </c>
      <c r="I1504" s="78" t="str">
        <f t="shared" si="524"/>
        <v/>
      </c>
      <c r="J1504" s="16"/>
      <c r="K1504" s="46" t="str">
        <f t="shared" si="525"/>
        <v/>
      </c>
      <c r="L1504" s="16"/>
      <c r="M1504" s="16"/>
      <c r="N1504" s="46"/>
      <c r="O1504" s="47" t="str">
        <f t="shared" si="528"/>
        <v/>
      </c>
      <c r="P1504" s="47"/>
      <c r="Q1504" s="48" t="str">
        <f>IFERROR(VLOOKUP(E1504,Funcionários!$C$8:$E$207,3,FALSE),"")</f>
        <v/>
      </c>
      <c r="R1504" s="47"/>
      <c r="S1504" s="49" t="str">
        <f t="shared" si="529"/>
        <v/>
      </c>
      <c r="T1504" s="49">
        <v>1.498E-2</v>
      </c>
      <c r="U1504" s="48" t="str">
        <f>IF(Funcionários!C1505=0,"",Funcionários!C1505)</f>
        <v/>
      </c>
      <c r="V1504" s="50">
        <f>IF(U1504="",0,IF(COUNTIFS($E$7:$E$3006,U1504,$I$7:$I$3006,'RC'!$E$6)=0,0,COUNTIFS($M$7:$M$3006,"Concluída no prazo",$E$7:$E$3006,U1504,$I$7:$I$3006,'RC'!$E$6)/COUNTIFS($E$7:$E$3006,U1504,$I$7:$I$3006,'RC'!$E$6)))</f>
        <v>0</v>
      </c>
      <c r="W1504" s="49">
        <f>SUMIFS($J$7:$J$3006,$E$7:$E$3006,U1504,$I$7:$I$3006,'RC'!$E$6)+SUMIFS($L$7:$L$3006,$E$7:$E$3006,U1504,$I$7:$I$3006,'RC'!$E$6)</f>
        <v>0</v>
      </c>
      <c r="X1504" s="48">
        <f>COUNTIFS($E$7:$E$3006,U1504,$I$7:$I$3006,'RC'!$E$6)</f>
        <v>0</v>
      </c>
      <c r="Y1504" s="48"/>
      <c r="Z1504" s="51" t="str">
        <f>IF(AQ1504='RC'!$E$6,AC1504*1000+AD1504,"")</f>
        <v/>
      </c>
      <c r="AA1504" s="51" t="str">
        <f>IF(AB1504="","",IF(AQ1504='RC'!$E$6,AC1504*1000-AD1504,""))</f>
        <v/>
      </c>
      <c r="AB1504" s="48" t="str">
        <f>IFERROR(VLOOKUP(E1504,Funcionários!$C$8:$E$207,3,FALSE),"")</f>
        <v/>
      </c>
      <c r="AC1504" s="50" t="str">
        <f>IF(AB1504="","",IF(COUNTIFS($AB$7:$AB$3006,AB1504,$AQ$7:$AQ$3006,'RC'!$E$6)=0,"",COUNTIFS($M$7:$M$3006,"Concluída no prazo",$AB$7:$AB$3006,AB1504,$AQ$7:$AQ$3006,'RC'!$E$6)/COUNTIFS($AB$7:$AB$3006,AB1504,$AQ$7:$AQ$3006,'RC'!$E$6)))</f>
        <v/>
      </c>
      <c r="AD1504" s="48">
        <f>SUMIF($AQ$7:$AQ$3006,'RC'!$E$6,$J$7:$J$3006)+SUMIF($AQ$7:$AQ$3006,'RC'!$E$6,$L$7:$L$3006)</f>
        <v>21</v>
      </c>
      <c r="AF1504" s="48">
        <v>3.5029999999995398E-2</v>
      </c>
      <c r="AG1504" s="48">
        <f>IF(OR(AQ1504="",AQ1504&lt;&gt;'RC'!$E$6,AB1504&lt;&gt;'RC'!$D$21),0,1)</f>
        <v>0</v>
      </c>
      <c r="AH1504" s="48">
        <f t="shared" si="526"/>
        <v>3.5029999999995398E-2</v>
      </c>
      <c r="AI1504" s="48" t="str">
        <f t="shared" si="508"/>
        <v/>
      </c>
      <c r="AJ1504" s="48" t="str">
        <f t="shared" si="509"/>
        <v/>
      </c>
      <c r="AK1504" s="52" t="str">
        <f t="shared" si="510"/>
        <v/>
      </c>
      <c r="AL1504" s="52" t="str">
        <f t="shared" si="511"/>
        <v/>
      </c>
      <c r="AM1504" s="48" t="str">
        <f t="shared" si="512"/>
        <v/>
      </c>
      <c r="AN1504" s="48" t="str">
        <f t="shared" si="513"/>
        <v/>
      </c>
      <c r="AP1504" s="18" t="str">
        <f t="shared" si="514"/>
        <v/>
      </c>
      <c r="AQ1504" s="18" t="str">
        <f t="shared" si="515"/>
        <v/>
      </c>
      <c r="AR1504" s="18">
        <v>3.5029999999999999E-2</v>
      </c>
      <c r="AS1504" s="18">
        <f>IF(AF!$D$27="Todos",1,IF(M1504=AF!$D$27,1,0))</f>
        <v>1</v>
      </c>
      <c r="AT1504" s="53">
        <f>IF(AND(E1504=AF!$D$6,OR(LT!M1504=AF!$D$27,AF!$D$27="Todos"),OR(AP1504=AF!$E$8,AQ1504=AF!$E$8)),AR1504+AS1504,0)</f>
        <v>0</v>
      </c>
      <c r="AU1504" s="18" t="str">
        <f t="shared" si="516"/>
        <v/>
      </c>
      <c r="AV1504" s="54" t="str">
        <f t="shared" si="517"/>
        <v/>
      </c>
      <c r="AW1504" s="54" t="str">
        <f t="shared" si="518"/>
        <v/>
      </c>
      <c r="AX1504" s="18" t="str">
        <f t="shared" si="519"/>
        <v/>
      </c>
      <c r="AY1504" s="18" t="str">
        <f t="shared" si="520"/>
        <v/>
      </c>
      <c r="BA1504" s="18">
        <f>IF($E1504=AF!$D$6,IF($M1504="Concluída no prazo",2,IF($M1504="Concluída com atraso",1,0)),0)</f>
        <v>0</v>
      </c>
      <c r="BB1504" s="18">
        <f>IF($E1504=AF!$D$6,IF($M1504="Atrasada",2,IF($M1504="Concluída com atraso",1,0)),0)</f>
        <v>0</v>
      </c>
      <c r="BC1504" s="18">
        <v>1.498E-2</v>
      </c>
      <c r="BD1504" s="18">
        <f t="shared" si="527"/>
        <v>1.498E-2</v>
      </c>
      <c r="BE1504" s="18">
        <f t="shared" si="527"/>
        <v>1.498E-2</v>
      </c>
      <c r="BF1504" s="18" t="str">
        <f t="shared" si="521"/>
        <v/>
      </c>
      <c r="BN1504" s="18" t="str">
        <f t="shared" si="522"/>
        <v>s</v>
      </c>
    </row>
    <row r="1505" spans="3:66" ht="50.1" customHeight="1" thickTop="1" thickBot="1" x14ac:dyDescent="0.3">
      <c r="C1505" s="46"/>
      <c r="D1505" s="46"/>
      <c r="E1505" s="46"/>
      <c r="F1505" s="122"/>
      <c r="G1505" s="122"/>
      <c r="H1505" s="78" t="str">
        <f t="shared" si="523"/>
        <v/>
      </c>
      <c r="I1505" s="78" t="str">
        <f t="shared" si="524"/>
        <v/>
      </c>
      <c r="J1505" s="16"/>
      <c r="K1505" s="46" t="str">
        <f t="shared" si="525"/>
        <v/>
      </c>
      <c r="L1505" s="16"/>
      <c r="M1505" s="16"/>
      <c r="N1505" s="46"/>
      <c r="O1505" s="47" t="str">
        <f t="shared" si="528"/>
        <v/>
      </c>
      <c r="P1505" s="47"/>
      <c r="Q1505" s="48" t="str">
        <f>IFERROR(VLOOKUP(E1505,Funcionários!$C$8:$E$207,3,FALSE),"")</f>
        <v/>
      </c>
      <c r="R1505" s="47"/>
      <c r="S1505" s="49" t="str">
        <f t="shared" si="529"/>
        <v/>
      </c>
      <c r="T1505" s="49">
        <v>1.499E-2</v>
      </c>
      <c r="U1505" s="48" t="str">
        <f>IF(Funcionários!C1506=0,"",Funcionários!C1506)</f>
        <v/>
      </c>
      <c r="V1505" s="50">
        <f>IF(U1505="",0,IF(COUNTIFS($E$7:$E$3006,U1505,$I$7:$I$3006,'RC'!$E$6)=0,0,COUNTIFS($M$7:$M$3006,"Concluída no prazo",$E$7:$E$3006,U1505,$I$7:$I$3006,'RC'!$E$6)/COUNTIFS($E$7:$E$3006,U1505,$I$7:$I$3006,'RC'!$E$6)))</f>
        <v>0</v>
      </c>
      <c r="W1505" s="49">
        <f>SUMIFS($J$7:$J$3006,$E$7:$E$3006,U1505,$I$7:$I$3006,'RC'!$E$6)+SUMIFS($L$7:$L$3006,$E$7:$E$3006,U1505,$I$7:$I$3006,'RC'!$E$6)</f>
        <v>0</v>
      </c>
      <c r="X1505" s="48">
        <f>COUNTIFS($E$7:$E$3006,U1505,$I$7:$I$3006,'RC'!$E$6)</f>
        <v>0</v>
      </c>
      <c r="Y1505" s="48"/>
      <c r="Z1505" s="51" t="str">
        <f>IF(AQ1505='RC'!$E$6,AC1505*1000+AD1505,"")</f>
        <v/>
      </c>
      <c r="AA1505" s="51" t="str">
        <f>IF(AB1505="","",IF(AQ1505='RC'!$E$6,AC1505*1000-AD1505,""))</f>
        <v/>
      </c>
      <c r="AB1505" s="48" t="str">
        <f>IFERROR(VLOOKUP(E1505,Funcionários!$C$8:$E$207,3,FALSE),"")</f>
        <v/>
      </c>
      <c r="AC1505" s="50" t="str">
        <f>IF(AB1505="","",IF(COUNTIFS($AB$7:$AB$3006,AB1505,$AQ$7:$AQ$3006,'RC'!$E$6)=0,"",COUNTIFS($M$7:$M$3006,"Concluída no prazo",$AB$7:$AB$3006,AB1505,$AQ$7:$AQ$3006,'RC'!$E$6)/COUNTIFS($AB$7:$AB$3006,AB1505,$AQ$7:$AQ$3006,'RC'!$E$6)))</f>
        <v/>
      </c>
      <c r="AD1505" s="48">
        <f>SUMIF($AQ$7:$AQ$3006,'RC'!$E$6,$J$7:$J$3006)+SUMIF($AQ$7:$AQ$3006,'RC'!$E$6,$L$7:$L$3006)</f>
        <v>21</v>
      </c>
      <c r="AF1505" s="48">
        <v>3.5019999999995402E-2</v>
      </c>
      <c r="AG1505" s="48">
        <f>IF(OR(AQ1505="",AQ1505&lt;&gt;'RC'!$E$6,AB1505&lt;&gt;'RC'!$D$21),0,1)</f>
        <v>0</v>
      </c>
      <c r="AH1505" s="48">
        <f t="shared" si="526"/>
        <v>3.5019999999995402E-2</v>
      </c>
      <c r="AI1505" s="48" t="str">
        <f t="shared" si="508"/>
        <v/>
      </c>
      <c r="AJ1505" s="48" t="str">
        <f t="shared" si="509"/>
        <v/>
      </c>
      <c r="AK1505" s="52" t="str">
        <f t="shared" si="510"/>
        <v/>
      </c>
      <c r="AL1505" s="52" t="str">
        <f t="shared" si="511"/>
        <v/>
      </c>
      <c r="AM1505" s="48" t="str">
        <f t="shared" si="512"/>
        <v/>
      </c>
      <c r="AN1505" s="48" t="str">
        <f t="shared" si="513"/>
        <v/>
      </c>
      <c r="AP1505" s="18" t="str">
        <f t="shared" si="514"/>
        <v/>
      </c>
      <c r="AQ1505" s="18" t="str">
        <f t="shared" si="515"/>
        <v/>
      </c>
      <c r="AR1505" s="18">
        <v>3.5020000000000003E-2</v>
      </c>
      <c r="AS1505" s="18">
        <f>IF(AF!$D$27="Todos",1,IF(M1505=AF!$D$27,1,0))</f>
        <v>1</v>
      </c>
      <c r="AT1505" s="53">
        <f>IF(AND(E1505=AF!$D$6,OR(LT!M1505=AF!$D$27,AF!$D$27="Todos"),OR(AP1505=AF!$E$8,AQ1505=AF!$E$8)),AR1505+AS1505,0)</f>
        <v>0</v>
      </c>
      <c r="AU1505" s="18" t="str">
        <f t="shared" si="516"/>
        <v/>
      </c>
      <c r="AV1505" s="54" t="str">
        <f t="shared" si="517"/>
        <v/>
      </c>
      <c r="AW1505" s="54" t="str">
        <f t="shared" si="518"/>
        <v/>
      </c>
      <c r="AX1505" s="18" t="str">
        <f t="shared" si="519"/>
        <v/>
      </c>
      <c r="AY1505" s="18" t="str">
        <f t="shared" si="520"/>
        <v/>
      </c>
      <c r="BA1505" s="18">
        <f>IF($E1505=AF!$D$6,IF($M1505="Concluída no prazo",2,IF($M1505="Concluída com atraso",1,0)),0)</f>
        <v>0</v>
      </c>
      <c r="BB1505" s="18">
        <f>IF($E1505=AF!$D$6,IF($M1505="Atrasada",2,IF($M1505="Concluída com atraso",1,0)),0)</f>
        <v>0</v>
      </c>
      <c r="BC1505" s="18">
        <v>1.499E-2</v>
      </c>
      <c r="BD1505" s="18">
        <f t="shared" si="527"/>
        <v>1.499E-2</v>
      </c>
      <c r="BE1505" s="18">
        <f t="shared" si="527"/>
        <v>1.499E-2</v>
      </c>
      <c r="BF1505" s="18" t="str">
        <f t="shared" si="521"/>
        <v/>
      </c>
      <c r="BN1505" s="18" t="str">
        <f t="shared" si="522"/>
        <v>s</v>
      </c>
    </row>
    <row r="1506" spans="3:66" ht="50.1" customHeight="1" thickTop="1" thickBot="1" x14ac:dyDescent="0.3">
      <c r="C1506" s="46"/>
      <c r="D1506" s="46"/>
      <c r="E1506" s="46"/>
      <c r="F1506" s="122"/>
      <c r="G1506" s="122"/>
      <c r="H1506" s="78" t="str">
        <f t="shared" si="523"/>
        <v/>
      </c>
      <c r="I1506" s="78" t="str">
        <f t="shared" si="524"/>
        <v/>
      </c>
      <c r="J1506" s="16"/>
      <c r="K1506" s="46" t="str">
        <f t="shared" si="525"/>
        <v/>
      </c>
      <c r="L1506" s="16"/>
      <c r="M1506" s="16"/>
      <c r="N1506" s="46"/>
      <c r="O1506" s="47" t="str">
        <f t="shared" si="528"/>
        <v/>
      </c>
      <c r="P1506" s="47"/>
      <c r="Q1506" s="48" t="str">
        <f>IFERROR(VLOOKUP(E1506,Funcionários!$C$8:$E$207,3,FALSE),"")</f>
        <v/>
      </c>
      <c r="R1506" s="47"/>
      <c r="S1506" s="49" t="str">
        <f t="shared" si="529"/>
        <v/>
      </c>
      <c r="T1506" s="49">
        <v>1.4999999999999999E-2</v>
      </c>
      <c r="U1506" s="48" t="str">
        <f>IF(Funcionários!C1507=0,"",Funcionários!C1507)</f>
        <v/>
      </c>
      <c r="V1506" s="50">
        <f>IF(U1506="",0,IF(COUNTIFS($E$7:$E$3006,U1506,$I$7:$I$3006,'RC'!$E$6)=0,0,COUNTIFS($M$7:$M$3006,"Concluída no prazo",$E$7:$E$3006,U1506,$I$7:$I$3006,'RC'!$E$6)/COUNTIFS($E$7:$E$3006,U1506,$I$7:$I$3006,'RC'!$E$6)))</f>
        <v>0</v>
      </c>
      <c r="W1506" s="49">
        <f>SUMIFS($J$7:$J$3006,$E$7:$E$3006,U1506,$I$7:$I$3006,'RC'!$E$6)+SUMIFS($L$7:$L$3006,$E$7:$E$3006,U1506,$I$7:$I$3006,'RC'!$E$6)</f>
        <v>0</v>
      </c>
      <c r="X1506" s="48">
        <f>COUNTIFS($E$7:$E$3006,U1506,$I$7:$I$3006,'RC'!$E$6)</f>
        <v>0</v>
      </c>
      <c r="Y1506" s="48"/>
      <c r="Z1506" s="51" t="str">
        <f>IF(AQ1506='RC'!$E$6,AC1506*1000+AD1506,"")</f>
        <v/>
      </c>
      <c r="AA1506" s="51" t="str">
        <f>IF(AB1506="","",IF(AQ1506='RC'!$E$6,AC1506*1000-AD1506,""))</f>
        <v/>
      </c>
      <c r="AB1506" s="48" t="str">
        <f>IFERROR(VLOOKUP(E1506,Funcionários!$C$8:$E$207,3,FALSE),"")</f>
        <v/>
      </c>
      <c r="AC1506" s="50" t="str">
        <f>IF(AB1506="","",IF(COUNTIFS($AB$7:$AB$3006,AB1506,$AQ$7:$AQ$3006,'RC'!$E$6)=0,"",COUNTIFS($M$7:$M$3006,"Concluída no prazo",$AB$7:$AB$3006,AB1506,$AQ$7:$AQ$3006,'RC'!$E$6)/COUNTIFS($AB$7:$AB$3006,AB1506,$AQ$7:$AQ$3006,'RC'!$E$6)))</f>
        <v/>
      </c>
      <c r="AD1506" s="48">
        <f>SUMIF($AQ$7:$AQ$3006,'RC'!$E$6,$J$7:$J$3006)+SUMIF($AQ$7:$AQ$3006,'RC'!$E$6,$L$7:$L$3006)</f>
        <v>21</v>
      </c>
      <c r="AF1506" s="48">
        <v>3.5009999999995399E-2</v>
      </c>
      <c r="AG1506" s="48">
        <f>IF(OR(AQ1506="",AQ1506&lt;&gt;'RC'!$E$6,AB1506&lt;&gt;'RC'!$D$21),0,1)</f>
        <v>0</v>
      </c>
      <c r="AH1506" s="48">
        <f t="shared" si="526"/>
        <v>3.5009999999995399E-2</v>
      </c>
      <c r="AI1506" s="48" t="str">
        <f t="shared" si="508"/>
        <v/>
      </c>
      <c r="AJ1506" s="48" t="str">
        <f t="shared" si="509"/>
        <v/>
      </c>
      <c r="AK1506" s="52" t="str">
        <f t="shared" si="510"/>
        <v/>
      </c>
      <c r="AL1506" s="52" t="str">
        <f t="shared" si="511"/>
        <v/>
      </c>
      <c r="AM1506" s="48" t="str">
        <f t="shared" si="512"/>
        <v/>
      </c>
      <c r="AN1506" s="48" t="str">
        <f t="shared" si="513"/>
        <v/>
      </c>
      <c r="AP1506" s="18" t="str">
        <f t="shared" si="514"/>
        <v/>
      </c>
      <c r="AQ1506" s="18" t="str">
        <f t="shared" si="515"/>
        <v/>
      </c>
      <c r="AR1506" s="18">
        <v>3.5009999999999999E-2</v>
      </c>
      <c r="AS1506" s="18">
        <f>IF(AF!$D$27="Todos",1,IF(M1506=AF!$D$27,1,0))</f>
        <v>1</v>
      </c>
      <c r="AT1506" s="53">
        <f>IF(AND(E1506=AF!$D$6,OR(LT!M1506=AF!$D$27,AF!$D$27="Todos"),OR(AP1506=AF!$E$8,AQ1506=AF!$E$8)),AR1506+AS1506,0)</f>
        <v>0</v>
      </c>
      <c r="AU1506" s="18" t="str">
        <f t="shared" si="516"/>
        <v/>
      </c>
      <c r="AV1506" s="54" t="str">
        <f t="shared" si="517"/>
        <v/>
      </c>
      <c r="AW1506" s="54" t="str">
        <f t="shared" si="518"/>
        <v/>
      </c>
      <c r="AX1506" s="18" t="str">
        <f t="shared" si="519"/>
        <v/>
      </c>
      <c r="AY1506" s="18" t="str">
        <f t="shared" si="520"/>
        <v/>
      </c>
      <c r="BA1506" s="18">
        <f>IF($E1506=AF!$D$6,IF($M1506="Concluída no prazo",2,IF($M1506="Concluída com atraso",1,0)),0)</f>
        <v>0</v>
      </c>
      <c r="BB1506" s="18">
        <f>IF($E1506=AF!$D$6,IF($M1506="Atrasada",2,IF($M1506="Concluída com atraso",1,0)),0)</f>
        <v>0</v>
      </c>
      <c r="BC1506" s="18">
        <v>1.4999999999999999E-2</v>
      </c>
      <c r="BD1506" s="18">
        <f t="shared" si="527"/>
        <v>1.4999999999999999E-2</v>
      </c>
      <c r="BE1506" s="18">
        <f t="shared" si="527"/>
        <v>1.4999999999999999E-2</v>
      </c>
      <c r="BF1506" s="18" t="str">
        <f t="shared" si="521"/>
        <v/>
      </c>
      <c r="BN1506" s="18" t="str">
        <f t="shared" si="522"/>
        <v>s</v>
      </c>
    </row>
    <row r="1507" spans="3:66" ht="50.1" customHeight="1" thickTop="1" thickBot="1" x14ac:dyDescent="0.3">
      <c r="C1507" s="46"/>
      <c r="D1507" s="46"/>
      <c r="E1507" s="46"/>
      <c r="F1507" s="122"/>
      <c r="G1507" s="122"/>
      <c r="H1507" s="78" t="str">
        <f t="shared" si="523"/>
        <v/>
      </c>
      <c r="I1507" s="78" t="str">
        <f t="shared" si="524"/>
        <v/>
      </c>
      <c r="J1507" s="16"/>
      <c r="K1507" s="46" t="str">
        <f t="shared" si="525"/>
        <v/>
      </c>
      <c r="L1507" s="16"/>
      <c r="M1507" s="16"/>
      <c r="N1507" s="46"/>
      <c r="O1507" s="47" t="str">
        <f t="shared" si="528"/>
        <v/>
      </c>
      <c r="P1507" s="47"/>
      <c r="Q1507" s="48" t="str">
        <f>IFERROR(VLOOKUP(E1507,Funcionários!$C$8:$E$207,3,FALSE),"")</f>
        <v/>
      </c>
      <c r="R1507" s="47"/>
      <c r="S1507" s="49" t="str">
        <f t="shared" si="529"/>
        <v/>
      </c>
      <c r="T1507" s="49">
        <v>1.5010000000000001E-2</v>
      </c>
      <c r="U1507" s="48" t="str">
        <f>IF(Funcionários!C1508=0,"",Funcionários!C1508)</f>
        <v/>
      </c>
      <c r="V1507" s="50">
        <f>IF(U1507="",0,IF(COUNTIFS($E$7:$E$3006,U1507,$I$7:$I$3006,'RC'!$E$6)=0,0,COUNTIFS($M$7:$M$3006,"Concluída no prazo",$E$7:$E$3006,U1507,$I$7:$I$3006,'RC'!$E$6)/COUNTIFS($E$7:$E$3006,U1507,$I$7:$I$3006,'RC'!$E$6)))</f>
        <v>0</v>
      </c>
      <c r="W1507" s="49">
        <f>SUMIFS($J$7:$J$3006,$E$7:$E$3006,U1507,$I$7:$I$3006,'RC'!$E$6)+SUMIFS($L$7:$L$3006,$E$7:$E$3006,U1507,$I$7:$I$3006,'RC'!$E$6)</f>
        <v>0</v>
      </c>
      <c r="X1507" s="48">
        <f>COUNTIFS($E$7:$E$3006,U1507,$I$7:$I$3006,'RC'!$E$6)</f>
        <v>0</v>
      </c>
      <c r="Y1507" s="48"/>
      <c r="Z1507" s="51" t="str">
        <f>IF(AQ1507='RC'!$E$6,AC1507*1000+AD1507,"")</f>
        <v/>
      </c>
      <c r="AA1507" s="51" t="str">
        <f>IF(AB1507="","",IF(AQ1507='RC'!$E$6,AC1507*1000-AD1507,""))</f>
        <v/>
      </c>
      <c r="AB1507" s="48" t="str">
        <f>IFERROR(VLOOKUP(E1507,Funcionários!$C$8:$E$207,3,FALSE),"")</f>
        <v/>
      </c>
      <c r="AC1507" s="50" t="str">
        <f>IF(AB1507="","",IF(COUNTIFS($AB$7:$AB$3006,AB1507,$AQ$7:$AQ$3006,'RC'!$E$6)=0,"",COUNTIFS($M$7:$M$3006,"Concluída no prazo",$AB$7:$AB$3006,AB1507,$AQ$7:$AQ$3006,'RC'!$E$6)/COUNTIFS($AB$7:$AB$3006,AB1507,$AQ$7:$AQ$3006,'RC'!$E$6)))</f>
        <v/>
      </c>
      <c r="AD1507" s="48">
        <f>SUMIF($AQ$7:$AQ$3006,'RC'!$E$6,$J$7:$J$3006)+SUMIF($AQ$7:$AQ$3006,'RC'!$E$6,$L$7:$L$3006)</f>
        <v>21</v>
      </c>
      <c r="AF1507" s="48">
        <v>3.4999999999995403E-2</v>
      </c>
      <c r="AG1507" s="48">
        <f>IF(OR(AQ1507="",AQ1507&lt;&gt;'RC'!$E$6,AB1507&lt;&gt;'RC'!$D$21),0,1)</f>
        <v>0</v>
      </c>
      <c r="AH1507" s="48">
        <f t="shared" si="526"/>
        <v>3.4999999999995403E-2</v>
      </c>
      <c r="AI1507" s="48" t="str">
        <f t="shared" si="508"/>
        <v/>
      </c>
      <c r="AJ1507" s="48" t="str">
        <f t="shared" si="509"/>
        <v/>
      </c>
      <c r="AK1507" s="52" t="str">
        <f t="shared" si="510"/>
        <v/>
      </c>
      <c r="AL1507" s="52" t="str">
        <f t="shared" si="511"/>
        <v/>
      </c>
      <c r="AM1507" s="48" t="str">
        <f t="shared" si="512"/>
        <v/>
      </c>
      <c r="AN1507" s="48" t="str">
        <f t="shared" si="513"/>
        <v/>
      </c>
      <c r="AP1507" s="18" t="str">
        <f t="shared" si="514"/>
        <v/>
      </c>
      <c r="AQ1507" s="18" t="str">
        <f t="shared" si="515"/>
        <v/>
      </c>
      <c r="AR1507" s="18">
        <v>3.5000000000000003E-2</v>
      </c>
      <c r="AS1507" s="18">
        <f>IF(AF!$D$27="Todos",1,IF(M1507=AF!$D$27,1,0))</f>
        <v>1</v>
      </c>
      <c r="AT1507" s="53">
        <f>IF(AND(E1507=AF!$D$6,OR(LT!M1507=AF!$D$27,AF!$D$27="Todos"),OR(AP1507=AF!$E$8,AQ1507=AF!$E$8)),AR1507+AS1507,0)</f>
        <v>0</v>
      </c>
      <c r="AU1507" s="18" t="str">
        <f t="shared" si="516"/>
        <v/>
      </c>
      <c r="AV1507" s="54" t="str">
        <f t="shared" si="517"/>
        <v/>
      </c>
      <c r="AW1507" s="54" t="str">
        <f t="shared" si="518"/>
        <v/>
      </c>
      <c r="AX1507" s="18" t="str">
        <f t="shared" si="519"/>
        <v/>
      </c>
      <c r="AY1507" s="18" t="str">
        <f t="shared" si="520"/>
        <v/>
      </c>
      <c r="BA1507" s="18">
        <f>IF($E1507=AF!$D$6,IF($M1507="Concluída no prazo",2,IF($M1507="Concluída com atraso",1,0)),0)</f>
        <v>0</v>
      </c>
      <c r="BB1507" s="18">
        <f>IF($E1507=AF!$D$6,IF($M1507="Atrasada",2,IF($M1507="Concluída com atraso",1,0)),0)</f>
        <v>0</v>
      </c>
      <c r="BC1507" s="18">
        <v>1.5010000000000001E-2</v>
      </c>
      <c r="BD1507" s="18">
        <f t="shared" si="527"/>
        <v>1.5010000000000001E-2</v>
      </c>
      <c r="BE1507" s="18">
        <f t="shared" si="527"/>
        <v>1.5010000000000001E-2</v>
      </c>
      <c r="BF1507" s="18" t="str">
        <f t="shared" si="521"/>
        <v/>
      </c>
      <c r="BN1507" s="18" t="str">
        <f t="shared" si="522"/>
        <v>s</v>
      </c>
    </row>
    <row r="1508" spans="3:66" ht="50.1" customHeight="1" thickTop="1" thickBot="1" x14ac:dyDescent="0.3">
      <c r="C1508" s="46"/>
      <c r="D1508" s="46"/>
      <c r="E1508" s="46"/>
      <c r="F1508" s="122"/>
      <c r="G1508" s="122"/>
      <c r="H1508" s="78" t="str">
        <f t="shared" si="523"/>
        <v/>
      </c>
      <c r="I1508" s="78" t="str">
        <f t="shared" si="524"/>
        <v/>
      </c>
      <c r="J1508" s="16"/>
      <c r="K1508" s="46" t="str">
        <f t="shared" si="525"/>
        <v/>
      </c>
      <c r="L1508" s="16"/>
      <c r="M1508" s="16"/>
      <c r="N1508" s="46"/>
      <c r="O1508" s="47" t="str">
        <f t="shared" si="528"/>
        <v/>
      </c>
      <c r="P1508" s="47"/>
      <c r="Q1508" s="48" t="str">
        <f>IFERROR(VLOOKUP(E1508,Funcionários!$C$8:$E$207,3,FALSE),"")</f>
        <v/>
      </c>
      <c r="R1508" s="47"/>
      <c r="S1508" s="49" t="str">
        <f t="shared" si="529"/>
        <v/>
      </c>
      <c r="T1508" s="49">
        <v>1.502E-2</v>
      </c>
      <c r="U1508" s="48" t="str">
        <f>IF(Funcionários!C1509=0,"",Funcionários!C1509)</f>
        <v/>
      </c>
      <c r="V1508" s="50">
        <f>IF(U1508="",0,IF(COUNTIFS($E$7:$E$3006,U1508,$I$7:$I$3006,'RC'!$E$6)=0,0,COUNTIFS($M$7:$M$3006,"Concluída no prazo",$E$7:$E$3006,U1508,$I$7:$I$3006,'RC'!$E$6)/COUNTIFS($E$7:$E$3006,U1508,$I$7:$I$3006,'RC'!$E$6)))</f>
        <v>0</v>
      </c>
      <c r="W1508" s="49">
        <f>SUMIFS($J$7:$J$3006,$E$7:$E$3006,U1508,$I$7:$I$3006,'RC'!$E$6)+SUMIFS($L$7:$L$3006,$E$7:$E$3006,U1508,$I$7:$I$3006,'RC'!$E$6)</f>
        <v>0</v>
      </c>
      <c r="X1508" s="48">
        <f>COUNTIFS($E$7:$E$3006,U1508,$I$7:$I$3006,'RC'!$E$6)</f>
        <v>0</v>
      </c>
      <c r="Y1508" s="48"/>
      <c r="Z1508" s="51" t="str">
        <f>IF(AQ1508='RC'!$E$6,AC1508*1000+AD1508,"")</f>
        <v/>
      </c>
      <c r="AA1508" s="51" t="str">
        <f>IF(AB1508="","",IF(AQ1508='RC'!$E$6,AC1508*1000-AD1508,""))</f>
        <v/>
      </c>
      <c r="AB1508" s="48" t="str">
        <f>IFERROR(VLOOKUP(E1508,Funcionários!$C$8:$E$207,3,FALSE),"")</f>
        <v/>
      </c>
      <c r="AC1508" s="50" t="str">
        <f>IF(AB1508="","",IF(COUNTIFS($AB$7:$AB$3006,AB1508,$AQ$7:$AQ$3006,'RC'!$E$6)=0,"",COUNTIFS($M$7:$M$3006,"Concluída no prazo",$AB$7:$AB$3006,AB1508,$AQ$7:$AQ$3006,'RC'!$E$6)/COUNTIFS($AB$7:$AB$3006,AB1508,$AQ$7:$AQ$3006,'RC'!$E$6)))</f>
        <v/>
      </c>
      <c r="AD1508" s="48">
        <f>SUMIF($AQ$7:$AQ$3006,'RC'!$E$6,$J$7:$J$3006)+SUMIF($AQ$7:$AQ$3006,'RC'!$E$6,$L$7:$L$3006)</f>
        <v>21</v>
      </c>
      <c r="AF1508" s="48">
        <v>3.49899999999954E-2</v>
      </c>
      <c r="AG1508" s="48">
        <f>IF(OR(AQ1508="",AQ1508&lt;&gt;'RC'!$E$6,AB1508&lt;&gt;'RC'!$D$21),0,1)</f>
        <v>0</v>
      </c>
      <c r="AH1508" s="48">
        <f t="shared" si="526"/>
        <v>3.49899999999954E-2</v>
      </c>
      <c r="AI1508" s="48" t="str">
        <f t="shared" si="508"/>
        <v/>
      </c>
      <c r="AJ1508" s="48" t="str">
        <f t="shared" si="509"/>
        <v/>
      </c>
      <c r="AK1508" s="52" t="str">
        <f t="shared" si="510"/>
        <v/>
      </c>
      <c r="AL1508" s="52" t="str">
        <f t="shared" si="511"/>
        <v/>
      </c>
      <c r="AM1508" s="48" t="str">
        <f t="shared" si="512"/>
        <v/>
      </c>
      <c r="AN1508" s="48" t="str">
        <f t="shared" si="513"/>
        <v/>
      </c>
      <c r="AP1508" s="18" t="str">
        <f t="shared" si="514"/>
        <v/>
      </c>
      <c r="AQ1508" s="18" t="str">
        <f t="shared" si="515"/>
        <v/>
      </c>
      <c r="AR1508" s="18">
        <v>3.499E-2</v>
      </c>
      <c r="AS1508" s="18">
        <f>IF(AF!$D$27="Todos",1,IF(M1508=AF!$D$27,1,0))</f>
        <v>1</v>
      </c>
      <c r="AT1508" s="53">
        <f>IF(AND(E1508=AF!$D$6,OR(LT!M1508=AF!$D$27,AF!$D$27="Todos"),OR(AP1508=AF!$E$8,AQ1508=AF!$E$8)),AR1508+AS1508,0)</f>
        <v>0</v>
      </c>
      <c r="AU1508" s="18" t="str">
        <f t="shared" si="516"/>
        <v/>
      </c>
      <c r="AV1508" s="54" t="str">
        <f t="shared" si="517"/>
        <v/>
      </c>
      <c r="AW1508" s="54" t="str">
        <f t="shared" si="518"/>
        <v/>
      </c>
      <c r="AX1508" s="18" t="str">
        <f t="shared" si="519"/>
        <v/>
      </c>
      <c r="AY1508" s="18" t="str">
        <f t="shared" si="520"/>
        <v/>
      </c>
      <c r="BA1508" s="18">
        <f>IF($E1508=AF!$D$6,IF($M1508="Concluída no prazo",2,IF($M1508="Concluída com atraso",1,0)),0)</f>
        <v>0</v>
      </c>
      <c r="BB1508" s="18">
        <f>IF($E1508=AF!$D$6,IF($M1508="Atrasada",2,IF($M1508="Concluída com atraso",1,0)),0)</f>
        <v>0</v>
      </c>
      <c r="BC1508" s="18">
        <v>1.502E-2</v>
      </c>
      <c r="BD1508" s="18">
        <f t="shared" si="527"/>
        <v>1.502E-2</v>
      </c>
      <c r="BE1508" s="18">
        <f t="shared" si="527"/>
        <v>1.502E-2</v>
      </c>
      <c r="BF1508" s="18" t="str">
        <f t="shared" si="521"/>
        <v/>
      </c>
      <c r="BN1508" s="18" t="str">
        <f t="shared" si="522"/>
        <v>s</v>
      </c>
    </row>
    <row r="1509" spans="3:66" ht="50.1" customHeight="1" thickTop="1" thickBot="1" x14ac:dyDescent="0.3">
      <c r="C1509" s="46"/>
      <c r="D1509" s="46"/>
      <c r="E1509" s="46"/>
      <c r="F1509" s="122"/>
      <c r="G1509" s="122"/>
      <c r="H1509" s="78" t="str">
        <f t="shared" si="523"/>
        <v/>
      </c>
      <c r="I1509" s="78" t="str">
        <f t="shared" si="524"/>
        <v/>
      </c>
      <c r="J1509" s="16"/>
      <c r="K1509" s="46" t="str">
        <f t="shared" si="525"/>
        <v/>
      </c>
      <c r="L1509" s="16"/>
      <c r="M1509" s="16"/>
      <c r="N1509" s="46"/>
      <c r="O1509" s="47" t="str">
        <f t="shared" si="528"/>
        <v/>
      </c>
      <c r="P1509" s="47"/>
      <c r="Q1509" s="48" t="str">
        <f>IFERROR(VLOOKUP(E1509,Funcionários!$C$8:$E$207,3,FALSE),"")</f>
        <v/>
      </c>
      <c r="R1509" s="47"/>
      <c r="S1509" s="49" t="str">
        <f t="shared" si="529"/>
        <v/>
      </c>
      <c r="T1509" s="49">
        <v>1.503E-2</v>
      </c>
      <c r="U1509" s="48" t="str">
        <f>IF(Funcionários!C1510=0,"",Funcionários!C1510)</f>
        <v/>
      </c>
      <c r="V1509" s="50">
        <f>IF(U1509="",0,IF(COUNTIFS($E$7:$E$3006,U1509,$I$7:$I$3006,'RC'!$E$6)=0,0,COUNTIFS($M$7:$M$3006,"Concluída no prazo",$E$7:$E$3006,U1509,$I$7:$I$3006,'RC'!$E$6)/COUNTIFS($E$7:$E$3006,U1509,$I$7:$I$3006,'RC'!$E$6)))</f>
        <v>0</v>
      </c>
      <c r="W1509" s="49">
        <f>SUMIFS($J$7:$J$3006,$E$7:$E$3006,U1509,$I$7:$I$3006,'RC'!$E$6)+SUMIFS($L$7:$L$3006,$E$7:$E$3006,U1509,$I$7:$I$3006,'RC'!$E$6)</f>
        <v>0</v>
      </c>
      <c r="X1509" s="48">
        <f>COUNTIFS($E$7:$E$3006,U1509,$I$7:$I$3006,'RC'!$E$6)</f>
        <v>0</v>
      </c>
      <c r="Y1509" s="48"/>
      <c r="Z1509" s="51" t="str">
        <f>IF(AQ1509='RC'!$E$6,AC1509*1000+AD1509,"")</f>
        <v/>
      </c>
      <c r="AA1509" s="51" t="str">
        <f>IF(AB1509="","",IF(AQ1509='RC'!$E$6,AC1509*1000-AD1509,""))</f>
        <v/>
      </c>
      <c r="AB1509" s="48" t="str">
        <f>IFERROR(VLOOKUP(E1509,Funcionários!$C$8:$E$207,3,FALSE),"")</f>
        <v/>
      </c>
      <c r="AC1509" s="50" t="str">
        <f>IF(AB1509="","",IF(COUNTIFS($AB$7:$AB$3006,AB1509,$AQ$7:$AQ$3006,'RC'!$E$6)=0,"",COUNTIFS($M$7:$M$3006,"Concluída no prazo",$AB$7:$AB$3006,AB1509,$AQ$7:$AQ$3006,'RC'!$E$6)/COUNTIFS($AB$7:$AB$3006,AB1509,$AQ$7:$AQ$3006,'RC'!$E$6)))</f>
        <v/>
      </c>
      <c r="AD1509" s="48">
        <f>SUMIF($AQ$7:$AQ$3006,'RC'!$E$6,$J$7:$J$3006)+SUMIF($AQ$7:$AQ$3006,'RC'!$E$6,$L$7:$L$3006)</f>
        <v>21</v>
      </c>
      <c r="AF1509" s="48">
        <v>3.4979999999995397E-2</v>
      </c>
      <c r="AG1509" s="48">
        <f>IF(OR(AQ1509="",AQ1509&lt;&gt;'RC'!$E$6,AB1509&lt;&gt;'RC'!$D$21),0,1)</f>
        <v>0</v>
      </c>
      <c r="AH1509" s="48">
        <f t="shared" si="526"/>
        <v>3.4979999999995397E-2</v>
      </c>
      <c r="AI1509" s="48" t="str">
        <f t="shared" si="508"/>
        <v/>
      </c>
      <c r="AJ1509" s="48" t="str">
        <f t="shared" si="509"/>
        <v/>
      </c>
      <c r="AK1509" s="52" t="str">
        <f t="shared" si="510"/>
        <v/>
      </c>
      <c r="AL1509" s="52" t="str">
        <f t="shared" si="511"/>
        <v/>
      </c>
      <c r="AM1509" s="48" t="str">
        <f t="shared" si="512"/>
        <v/>
      </c>
      <c r="AN1509" s="48" t="str">
        <f t="shared" si="513"/>
        <v/>
      </c>
      <c r="AP1509" s="18" t="str">
        <f t="shared" si="514"/>
        <v/>
      </c>
      <c r="AQ1509" s="18" t="str">
        <f t="shared" si="515"/>
        <v/>
      </c>
      <c r="AR1509" s="18">
        <v>3.4979999999999997E-2</v>
      </c>
      <c r="AS1509" s="18">
        <f>IF(AF!$D$27="Todos",1,IF(M1509=AF!$D$27,1,0))</f>
        <v>1</v>
      </c>
      <c r="AT1509" s="53">
        <f>IF(AND(E1509=AF!$D$6,OR(LT!M1509=AF!$D$27,AF!$D$27="Todos"),OR(AP1509=AF!$E$8,AQ1509=AF!$E$8)),AR1509+AS1509,0)</f>
        <v>0</v>
      </c>
      <c r="AU1509" s="18" t="str">
        <f t="shared" si="516"/>
        <v/>
      </c>
      <c r="AV1509" s="54" t="str">
        <f t="shared" si="517"/>
        <v/>
      </c>
      <c r="AW1509" s="54" t="str">
        <f t="shared" si="518"/>
        <v/>
      </c>
      <c r="AX1509" s="18" t="str">
        <f t="shared" si="519"/>
        <v/>
      </c>
      <c r="AY1509" s="18" t="str">
        <f t="shared" si="520"/>
        <v/>
      </c>
      <c r="BA1509" s="18">
        <f>IF($E1509=AF!$D$6,IF($M1509="Concluída no prazo",2,IF($M1509="Concluída com atraso",1,0)),0)</f>
        <v>0</v>
      </c>
      <c r="BB1509" s="18">
        <f>IF($E1509=AF!$D$6,IF($M1509="Atrasada",2,IF($M1509="Concluída com atraso",1,0)),0)</f>
        <v>0</v>
      </c>
      <c r="BC1509" s="18">
        <v>1.503E-2</v>
      </c>
      <c r="BD1509" s="18">
        <f t="shared" si="527"/>
        <v>1.503E-2</v>
      </c>
      <c r="BE1509" s="18">
        <f t="shared" si="527"/>
        <v>1.503E-2</v>
      </c>
      <c r="BF1509" s="18" t="str">
        <f t="shared" si="521"/>
        <v/>
      </c>
      <c r="BN1509" s="18" t="str">
        <f t="shared" si="522"/>
        <v>s</v>
      </c>
    </row>
    <row r="1510" spans="3:66" ht="50.1" customHeight="1" thickTop="1" thickBot="1" x14ac:dyDescent="0.3">
      <c r="C1510" s="46"/>
      <c r="D1510" s="46"/>
      <c r="E1510" s="46"/>
      <c r="F1510" s="122"/>
      <c r="G1510" s="122"/>
      <c r="H1510" s="78" t="str">
        <f t="shared" si="523"/>
        <v/>
      </c>
      <c r="I1510" s="78" t="str">
        <f t="shared" si="524"/>
        <v/>
      </c>
      <c r="J1510" s="16"/>
      <c r="K1510" s="46" t="str">
        <f t="shared" si="525"/>
        <v/>
      </c>
      <c r="L1510" s="16"/>
      <c r="M1510" s="16"/>
      <c r="N1510" s="46"/>
      <c r="O1510" s="47" t="str">
        <f t="shared" si="528"/>
        <v/>
      </c>
      <c r="P1510" s="47"/>
      <c r="Q1510" s="48" t="str">
        <f>IFERROR(VLOOKUP(E1510,Funcionários!$C$8:$E$207,3,FALSE),"")</f>
        <v/>
      </c>
      <c r="R1510" s="47"/>
      <c r="S1510" s="49" t="str">
        <f t="shared" si="529"/>
        <v/>
      </c>
      <c r="T1510" s="49">
        <v>1.504E-2</v>
      </c>
      <c r="U1510" s="48" t="str">
        <f>IF(Funcionários!C1511=0,"",Funcionários!C1511)</f>
        <v/>
      </c>
      <c r="V1510" s="50">
        <f>IF(U1510="",0,IF(COUNTIFS($E$7:$E$3006,U1510,$I$7:$I$3006,'RC'!$E$6)=0,0,COUNTIFS($M$7:$M$3006,"Concluída no prazo",$E$7:$E$3006,U1510,$I$7:$I$3006,'RC'!$E$6)/COUNTIFS($E$7:$E$3006,U1510,$I$7:$I$3006,'RC'!$E$6)))</f>
        <v>0</v>
      </c>
      <c r="W1510" s="49">
        <f>SUMIFS($J$7:$J$3006,$E$7:$E$3006,U1510,$I$7:$I$3006,'RC'!$E$6)+SUMIFS($L$7:$L$3006,$E$7:$E$3006,U1510,$I$7:$I$3006,'RC'!$E$6)</f>
        <v>0</v>
      </c>
      <c r="X1510" s="48">
        <f>COUNTIFS($E$7:$E$3006,U1510,$I$7:$I$3006,'RC'!$E$6)</f>
        <v>0</v>
      </c>
      <c r="Y1510" s="48"/>
      <c r="Z1510" s="51" t="str">
        <f>IF(AQ1510='RC'!$E$6,AC1510*1000+AD1510,"")</f>
        <v/>
      </c>
      <c r="AA1510" s="51" t="str">
        <f>IF(AB1510="","",IF(AQ1510='RC'!$E$6,AC1510*1000-AD1510,""))</f>
        <v/>
      </c>
      <c r="AB1510" s="48" t="str">
        <f>IFERROR(VLOOKUP(E1510,Funcionários!$C$8:$E$207,3,FALSE),"")</f>
        <v/>
      </c>
      <c r="AC1510" s="50" t="str">
        <f>IF(AB1510="","",IF(COUNTIFS($AB$7:$AB$3006,AB1510,$AQ$7:$AQ$3006,'RC'!$E$6)=0,"",COUNTIFS($M$7:$M$3006,"Concluída no prazo",$AB$7:$AB$3006,AB1510,$AQ$7:$AQ$3006,'RC'!$E$6)/COUNTIFS($AB$7:$AB$3006,AB1510,$AQ$7:$AQ$3006,'RC'!$E$6)))</f>
        <v/>
      </c>
      <c r="AD1510" s="48">
        <f>SUMIF($AQ$7:$AQ$3006,'RC'!$E$6,$J$7:$J$3006)+SUMIF($AQ$7:$AQ$3006,'RC'!$E$6,$L$7:$L$3006)</f>
        <v>21</v>
      </c>
      <c r="AF1510" s="48">
        <v>3.4969999999995401E-2</v>
      </c>
      <c r="AG1510" s="48">
        <f>IF(OR(AQ1510="",AQ1510&lt;&gt;'RC'!$E$6,AB1510&lt;&gt;'RC'!$D$21),0,1)</f>
        <v>0</v>
      </c>
      <c r="AH1510" s="48">
        <f t="shared" si="526"/>
        <v>3.4969999999995401E-2</v>
      </c>
      <c r="AI1510" s="48" t="str">
        <f t="shared" si="508"/>
        <v/>
      </c>
      <c r="AJ1510" s="48" t="str">
        <f t="shared" si="509"/>
        <v/>
      </c>
      <c r="AK1510" s="52" t="str">
        <f t="shared" si="510"/>
        <v/>
      </c>
      <c r="AL1510" s="52" t="str">
        <f t="shared" si="511"/>
        <v/>
      </c>
      <c r="AM1510" s="48" t="str">
        <f t="shared" si="512"/>
        <v/>
      </c>
      <c r="AN1510" s="48" t="str">
        <f t="shared" si="513"/>
        <v/>
      </c>
      <c r="AP1510" s="18" t="str">
        <f t="shared" si="514"/>
        <v/>
      </c>
      <c r="AQ1510" s="18" t="str">
        <f t="shared" si="515"/>
        <v/>
      </c>
      <c r="AR1510" s="18">
        <v>3.4970000000000001E-2</v>
      </c>
      <c r="AS1510" s="18">
        <f>IF(AF!$D$27="Todos",1,IF(M1510=AF!$D$27,1,0))</f>
        <v>1</v>
      </c>
      <c r="AT1510" s="53">
        <f>IF(AND(E1510=AF!$D$6,OR(LT!M1510=AF!$D$27,AF!$D$27="Todos"),OR(AP1510=AF!$E$8,AQ1510=AF!$E$8)),AR1510+AS1510,0)</f>
        <v>0</v>
      </c>
      <c r="AU1510" s="18" t="str">
        <f t="shared" si="516"/>
        <v/>
      </c>
      <c r="AV1510" s="54" t="str">
        <f t="shared" si="517"/>
        <v/>
      </c>
      <c r="AW1510" s="54" t="str">
        <f t="shared" si="518"/>
        <v/>
      </c>
      <c r="AX1510" s="18" t="str">
        <f t="shared" si="519"/>
        <v/>
      </c>
      <c r="AY1510" s="18" t="str">
        <f t="shared" si="520"/>
        <v/>
      </c>
      <c r="BA1510" s="18">
        <f>IF($E1510=AF!$D$6,IF($M1510="Concluída no prazo",2,IF($M1510="Concluída com atraso",1,0)),0)</f>
        <v>0</v>
      </c>
      <c r="BB1510" s="18">
        <f>IF($E1510=AF!$D$6,IF($M1510="Atrasada",2,IF($M1510="Concluída com atraso",1,0)),0)</f>
        <v>0</v>
      </c>
      <c r="BC1510" s="18">
        <v>1.504E-2</v>
      </c>
      <c r="BD1510" s="18">
        <f t="shared" si="527"/>
        <v>1.504E-2</v>
      </c>
      <c r="BE1510" s="18">
        <f t="shared" si="527"/>
        <v>1.504E-2</v>
      </c>
      <c r="BF1510" s="18" t="str">
        <f t="shared" si="521"/>
        <v/>
      </c>
      <c r="BN1510" s="18" t="str">
        <f t="shared" si="522"/>
        <v>s</v>
      </c>
    </row>
    <row r="1511" spans="3:66" ht="50.1" customHeight="1" thickTop="1" thickBot="1" x14ac:dyDescent="0.3">
      <c r="C1511" s="46"/>
      <c r="D1511" s="46"/>
      <c r="E1511" s="46"/>
      <c r="F1511" s="122"/>
      <c r="G1511" s="122"/>
      <c r="H1511" s="78" t="str">
        <f t="shared" si="523"/>
        <v/>
      </c>
      <c r="I1511" s="78" t="str">
        <f t="shared" si="524"/>
        <v/>
      </c>
      <c r="J1511" s="16"/>
      <c r="K1511" s="46" t="str">
        <f t="shared" si="525"/>
        <v/>
      </c>
      <c r="L1511" s="16"/>
      <c r="M1511" s="16"/>
      <c r="N1511" s="46"/>
      <c r="O1511" s="47" t="str">
        <f t="shared" si="528"/>
        <v/>
      </c>
      <c r="P1511" s="47"/>
      <c r="Q1511" s="48" t="str">
        <f>IFERROR(VLOOKUP(E1511,Funcionários!$C$8:$E$207,3,FALSE),"")</f>
        <v/>
      </c>
      <c r="R1511" s="47"/>
      <c r="S1511" s="49" t="str">
        <f t="shared" si="529"/>
        <v/>
      </c>
      <c r="T1511" s="49">
        <v>1.5049999999999999E-2</v>
      </c>
      <c r="U1511" s="48" t="str">
        <f>IF(Funcionários!C1512=0,"",Funcionários!C1512)</f>
        <v/>
      </c>
      <c r="V1511" s="50">
        <f>IF(U1511="",0,IF(COUNTIFS($E$7:$E$3006,U1511,$I$7:$I$3006,'RC'!$E$6)=0,0,COUNTIFS($M$7:$M$3006,"Concluída no prazo",$E$7:$E$3006,U1511,$I$7:$I$3006,'RC'!$E$6)/COUNTIFS($E$7:$E$3006,U1511,$I$7:$I$3006,'RC'!$E$6)))</f>
        <v>0</v>
      </c>
      <c r="W1511" s="49">
        <f>SUMIFS($J$7:$J$3006,$E$7:$E$3006,U1511,$I$7:$I$3006,'RC'!$E$6)+SUMIFS($L$7:$L$3006,$E$7:$E$3006,U1511,$I$7:$I$3006,'RC'!$E$6)</f>
        <v>0</v>
      </c>
      <c r="X1511" s="48">
        <f>COUNTIFS($E$7:$E$3006,U1511,$I$7:$I$3006,'RC'!$E$6)</f>
        <v>0</v>
      </c>
      <c r="Y1511" s="48"/>
      <c r="Z1511" s="51" t="str">
        <f>IF(AQ1511='RC'!$E$6,AC1511*1000+AD1511,"")</f>
        <v/>
      </c>
      <c r="AA1511" s="51" t="str">
        <f>IF(AB1511="","",IF(AQ1511='RC'!$E$6,AC1511*1000-AD1511,""))</f>
        <v/>
      </c>
      <c r="AB1511" s="48" t="str">
        <f>IFERROR(VLOOKUP(E1511,Funcionários!$C$8:$E$207,3,FALSE),"")</f>
        <v/>
      </c>
      <c r="AC1511" s="50" t="str">
        <f>IF(AB1511="","",IF(COUNTIFS($AB$7:$AB$3006,AB1511,$AQ$7:$AQ$3006,'RC'!$E$6)=0,"",COUNTIFS($M$7:$M$3006,"Concluída no prazo",$AB$7:$AB$3006,AB1511,$AQ$7:$AQ$3006,'RC'!$E$6)/COUNTIFS($AB$7:$AB$3006,AB1511,$AQ$7:$AQ$3006,'RC'!$E$6)))</f>
        <v/>
      </c>
      <c r="AD1511" s="48">
        <f>SUMIF($AQ$7:$AQ$3006,'RC'!$E$6,$J$7:$J$3006)+SUMIF($AQ$7:$AQ$3006,'RC'!$E$6,$L$7:$L$3006)</f>
        <v>21</v>
      </c>
      <c r="AF1511" s="48">
        <v>3.4959999999995398E-2</v>
      </c>
      <c r="AG1511" s="48">
        <f>IF(OR(AQ1511="",AQ1511&lt;&gt;'RC'!$E$6,AB1511&lt;&gt;'RC'!$D$21),0,1)</f>
        <v>0</v>
      </c>
      <c r="AH1511" s="48">
        <f t="shared" si="526"/>
        <v>3.4959999999995398E-2</v>
      </c>
      <c r="AI1511" s="48" t="str">
        <f t="shared" si="508"/>
        <v/>
      </c>
      <c r="AJ1511" s="48" t="str">
        <f t="shared" si="509"/>
        <v/>
      </c>
      <c r="AK1511" s="52" t="str">
        <f t="shared" si="510"/>
        <v/>
      </c>
      <c r="AL1511" s="52" t="str">
        <f t="shared" si="511"/>
        <v/>
      </c>
      <c r="AM1511" s="48" t="str">
        <f t="shared" si="512"/>
        <v/>
      </c>
      <c r="AN1511" s="48" t="str">
        <f t="shared" si="513"/>
        <v/>
      </c>
      <c r="AP1511" s="18" t="str">
        <f t="shared" si="514"/>
        <v/>
      </c>
      <c r="AQ1511" s="18" t="str">
        <f t="shared" si="515"/>
        <v/>
      </c>
      <c r="AR1511" s="18">
        <v>3.4959999999999998E-2</v>
      </c>
      <c r="AS1511" s="18">
        <f>IF(AF!$D$27="Todos",1,IF(M1511=AF!$D$27,1,0))</f>
        <v>1</v>
      </c>
      <c r="AT1511" s="53">
        <f>IF(AND(E1511=AF!$D$6,OR(LT!M1511=AF!$D$27,AF!$D$27="Todos"),OR(AP1511=AF!$E$8,AQ1511=AF!$E$8)),AR1511+AS1511,0)</f>
        <v>0</v>
      </c>
      <c r="AU1511" s="18" t="str">
        <f t="shared" si="516"/>
        <v/>
      </c>
      <c r="AV1511" s="54" t="str">
        <f t="shared" si="517"/>
        <v/>
      </c>
      <c r="AW1511" s="54" t="str">
        <f t="shared" si="518"/>
        <v/>
      </c>
      <c r="AX1511" s="18" t="str">
        <f t="shared" si="519"/>
        <v/>
      </c>
      <c r="AY1511" s="18" t="str">
        <f t="shared" si="520"/>
        <v/>
      </c>
      <c r="BA1511" s="18">
        <f>IF($E1511=AF!$D$6,IF($M1511="Concluída no prazo",2,IF($M1511="Concluída com atraso",1,0)),0)</f>
        <v>0</v>
      </c>
      <c r="BB1511" s="18">
        <f>IF($E1511=AF!$D$6,IF($M1511="Atrasada",2,IF($M1511="Concluída com atraso",1,0)),0)</f>
        <v>0</v>
      </c>
      <c r="BC1511" s="18">
        <v>1.5049999999999999E-2</v>
      </c>
      <c r="BD1511" s="18">
        <f t="shared" si="527"/>
        <v>1.5049999999999999E-2</v>
      </c>
      <c r="BE1511" s="18">
        <f t="shared" si="527"/>
        <v>1.5049999999999999E-2</v>
      </c>
      <c r="BF1511" s="18" t="str">
        <f t="shared" si="521"/>
        <v/>
      </c>
      <c r="BN1511" s="18" t="str">
        <f t="shared" si="522"/>
        <v>s</v>
      </c>
    </row>
    <row r="1512" spans="3:66" ht="50.1" customHeight="1" thickTop="1" thickBot="1" x14ac:dyDescent="0.3">
      <c r="C1512" s="46"/>
      <c r="D1512" s="46"/>
      <c r="E1512" s="46"/>
      <c r="F1512" s="122"/>
      <c r="G1512" s="122"/>
      <c r="H1512" s="78" t="str">
        <f t="shared" si="523"/>
        <v/>
      </c>
      <c r="I1512" s="78" t="str">
        <f t="shared" si="524"/>
        <v/>
      </c>
      <c r="J1512" s="16"/>
      <c r="K1512" s="46" t="str">
        <f t="shared" si="525"/>
        <v/>
      </c>
      <c r="L1512" s="16"/>
      <c r="M1512" s="16"/>
      <c r="N1512" s="46"/>
      <c r="O1512" s="47" t="str">
        <f t="shared" si="528"/>
        <v/>
      </c>
      <c r="P1512" s="47"/>
      <c r="Q1512" s="48" t="str">
        <f>IFERROR(VLOOKUP(E1512,Funcionários!$C$8:$E$207,3,FALSE),"")</f>
        <v/>
      </c>
      <c r="R1512" s="47"/>
      <c r="S1512" s="49" t="str">
        <f t="shared" si="529"/>
        <v/>
      </c>
      <c r="T1512" s="49">
        <v>1.506E-2</v>
      </c>
      <c r="U1512" s="48" t="str">
        <f>IF(Funcionários!C1513=0,"",Funcionários!C1513)</f>
        <v/>
      </c>
      <c r="V1512" s="50">
        <f>IF(U1512="",0,IF(COUNTIFS($E$7:$E$3006,U1512,$I$7:$I$3006,'RC'!$E$6)=0,0,COUNTIFS($M$7:$M$3006,"Concluída no prazo",$E$7:$E$3006,U1512,$I$7:$I$3006,'RC'!$E$6)/COUNTIFS($E$7:$E$3006,U1512,$I$7:$I$3006,'RC'!$E$6)))</f>
        <v>0</v>
      </c>
      <c r="W1512" s="49">
        <f>SUMIFS($J$7:$J$3006,$E$7:$E$3006,U1512,$I$7:$I$3006,'RC'!$E$6)+SUMIFS($L$7:$L$3006,$E$7:$E$3006,U1512,$I$7:$I$3006,'RC'!$E$6)</f>
        <v>0</v>
      </c>
      <c r="X1512" s="48">
        <f>COUNTIFS($E$7:$E$3006,U1512,$I$7:$I$3006,'RC'!$E$6)</f>
        <v>0</v>
      </c>
      <c r="Y1512" s="48"/>
      <c r="Z1512" s="51" t="str">
        <f>IF(AQ1512='RC'!$E$6,AC1512*1000+AD1512,"")</f>
        <v/>
      </c>
      <c r="AA1512" s="51" t="str">
        <f>IF(AB1512="","",IF(AQ1512='RC'!$E$6,AC1512*1000-AD1512,""))</f>
        <v/>
      </c>
      <c r="AB1512" s="48" t="str">
        <f>IFERROR(VLOOKUP(E1512,Funcionários!$C$8:$E$207,3,FALSE),"")</f>
        <v/>
      </c>
      <c r="AC1512" s="50" t="str">
        <f>IF(AB1512="","",IF(COUNTIFS($AB$7:$AB$3006,AB1512,$AQ$7:$AQ$3006,'RC'!$E$6)=0,"",COUNTIFS($M$7:$M$3006,"Concluída no prazo",$AB$7:$AB$3006,AB1512,$AQ$7:$AQ$3006,'RC'!$E$6)/COUNTIFS($AB$7:$AB$3006,AB1512,$AQ$7:$AQ$3006,'RC'!$E$6)))</f>
        <v/>
      </c>
      <c r="AD1512" s="48">
        <f>SUMIF($AQ$7:$AQ$3006,'RC'!$E$6,$J$7:$J$3006)+SUMIF($AQ$7:$AQ$3006,'RC'!$E$6,$L$7:$L$3006)</f>
        <v>21</v>
      </c>
      <c r="AF1512" s="48">
        <v>3.4949999999995401E-2</v>
      </c>
      <c r="AG1512" s="48">
        <f>IF(OR(AQ1512="",AQ1512&lt;&gt;'RC'!$E$6,AB1512&lt;&gt;'RC'!$D$21),0,1)</f>
        <v>0</v>
      </c>
      <c r="AH1512" s="48">
        <f t="shared" si="526"/>
        <v>3.4949999999995401E-2</v>
      </c>
      <c r="AI1512" s="48" t="str">
        <f t="shared" si="508"/>
        <v/>
      </c>
      <c r="AJ1512" s="48" t="str">
        <f t="shared" si="509"/>
        <v/>
      </c>
      <c r="AK1512" s="52" t="str">
        <f t="shared" si="510"/>
        <v/>
      </c>
      <c r="AL1512" s="52" t="str">
        <f t="shared" si="511"/>
        <v/>
      </c>
      <c r="AM1512" s="48" t="str">
        <f t="shared" si="512"/>
        <v/>
      </c>
      <c r="AN1512" s="48" t="str">
        <f t="shared" si="513"/>
        <v/>
      </c>
      <c r="AP1512" s="18" t="str">
        <f t="shared" si="514"/>
        <v/>
      </c>
      <c r="AQ1512" s="18" t="str">
        <f t="shared" si="515"/>
        <v/>
      </c>
      <c r="AR1512" s="18">
        <v>3.4950000000000002E-2</v>
      </c>
      <c r="AS1512" s="18">
        <f>IF(AF!$D$27="Todos",1,IF(M1512=AF!$D$27,1,0))</f>
        <v>1</v>
      </c>
      <c r="AT1512" s="53">
        <f>IF(AND(E1512=AF!$D$6,OR(LT!M1512=AF!$D$27,AF!$D$27="Todos"),OR(AP1512=AF!$E$8,AQ1512=AF!$E$8)),AR1512+AS1512,0)</f>
        <v>0</v>
      </c>
      <c r="AU1512" s="18" t="str">
        <f t="shared" si="516"/>
        <v/>
      </c>
      <c r="AV1512" s="54" t="str">
        <f t="shared" si="517"/>
        <v/>
      </c>
      <c r="AW1512" s="54" t="str">
        <f t="shared" si="518"/>
        <v/>
      </c>
      <c r="AX1512" s="18" t="str">
        <f t="shared" si="519"/>
        <v/>
      </c>
      <c r="AY1512" s="18" t="str">
        <f t="shared" si="520"/>
        <v/>
      </c>
      <c r="BA1512" s="18">
        <f>IF($E1512=AF!$D$6,IF($M1512="Concluída no prazo",2,IF($M1512="Concluída com atraso",1,0)),0)</f>
        <v>0</v>
      </c>
      <c r="BB1512" s="18">
        <f>IF($E1512=AF!$D$6,IF($M1512="Atrasada",2,IF($M1512="Concluída com atraso",1,0)),0)</f>
        <v>0</v>
      </c>
      <c r="BC1512" s="18">
        <v>1.506E-2</v>
      </c>
      <c r="BD1512" s="18">
        <f t="shared" si="527"/>
        <v>1.506E-2</v>
      </c>
      <c r="BE1512" s="18">
        <f t="shared" si="527"/>
        <v>1.506E-2</v>
      </c>
      <c r="BF1512" s="18" t="str">
        <f t="shared" si="521"/>
        <v/>
      </c>
      <c r="BN1512" s="18" t="str">
        <f t="shared" si="522"/>
        <v>s</v>
      </c>
    </row>
    <row r="1513" spans="3:66" ht="50.1" customHeight="1" thickTop="1" thickBot="1" x14ac:dyDescent="0.3">
      <c r="C1513" s="46"/>
      <c r="D1513" s="46"/>
      <c r="E1513" s="46"/>
      <c r="F1513" s="122"/>
      <c r="G1513" s="122"/>
      <c r="H1513" s="78" t="str">
        <f t="shared" si="523"/>
        <v/>
      </c>
      <c r="I1513" s="78" t="str">
        <f t="shared" si="524"/>
        <v/>
      </c>
      <c r="J1513" s="16"/>
      <c r="K1513" s="46" t="str">
        <f t="shared" si="525"/>
        <v/>
      </c>
      <c r="L1513" s="16"/>
      <c r="M1513" s="16"/>
      <c r="N1513" s="46"/>
      <c r="O1513" s="47" t="str">
        <f t="shared" si="528"/>
        <v/>
      </c>
      <c r="P1513" s="47"/>
      <c r="Q1513" s="48" t="str">
        <f>IFERROR(VLOOKUP(E1513,Funcionários!$C$8:$E$207,3,FALSE),"")</f>
        <v/>
      </c>
      <c r="R1513" s="47"/>
      <c r="S1513" s="49" t="str">
        <f t="shared" si="529"/>
        <v/>
      </c>
      <c r="T1513" s="49">
        <v>1.507E-2</v>
      </c>
      <c r="U1513" s="48" t="str">
        <f>IF(Funcionários!C1514=0,"",Funcionários!C1514)</f>
        <v/>
      </c>
      <c r="V1513" s="50">
        <f>IF(U1513="",0,IF(COUNTIFS($E$7:$E$3006,U1513,$I$7:$I$3006,'RC'!$E$6)=0,0,COUNTIFS($M$7:$M$3006,"Concluída no prazo",$E$7:$E$3006,U1513,$I$7:$I$3006,'RC'!$E$6)/COUNTIFS($E$7:$E$3006,U1513,$I$7:$I$3006,'RC'!$E$6)))</f>
        <v>0</v>
      </c>
      <c r="W1513" s="49">
        <f>SUMIFS($J$7:$J$3006,$E$7:$E$3006,U1513,$I$7:$I$3006,'RC'!$E$6)+SUMIFS($L$7:$L$3006,$E$7:$E$3006,U1513,$I$7:$I$3006,'RC'!$E$6)</f>
        <v>0</v>
      </c>
      <c r="X1513" s="48">
        <f>COUNTIFS($E$7:$E$3006,U1513,$I$7:$I$3006,'RC'!$E$6)</f>
        <v>0</v>
      </c>
      <c r="Y1513" s="48"/>
      <c r="Z1513" s="51" t="str">
        <f>IF(AQ1513='RC'!$E$6,AC1513*1000+AD1513,"")</f>
        <v/>
      </c>
      <c r="AA1513" s="51" t="str">
        <f>IF(AB1513="","",IF(AQ1513='RC'!$E$6,AC1513*1000-AD1513,""))</f>
        <v/>
      </c>
      <c r="AB1513" s="48" t="str">
        <f>IFERROR(VLOOKUP(E1513,Funcionários!$C$8:$E$207,3,FALSE),"")</f>
        <v/>
      </c>
      <c r="AC1513" s="50" t="str">
        <f>IF(AB1513="","",IF(COUNTIFS($AB$7:$AB$3006,AB1513,$AQ$7:$AQ$3006,'RC'!$E$6)=0,"",COUNTIFS($M$7:$M$3006,"Concluída no prazo",$AB$7:$AB$3006,AB1513,$AQ$7:$AQ$3006,'RC'!$E$6)/COUNTIFS($AB$7:$AB$3006,AB1513,$AQ$7:$AQ$3006,'RC'!$E$6)))</f>
        <v/>
      </c>
      <c r="AD1513" s="48">
        <f>SUMIF($AQ$7:$AQ$3006,'RC'!$E$6,$J$7:$J$3006)+SUMIF($AQ$7:$AQ$3006,'RC'!$E$6,$L$7:$L$3006)</f>
        <v>21</v>
      </c>
      <c r="AF1513" s="48">
        <v>3.4939999999995398E-2</v>
      </c>
      <c r="AG1513" s="48">
        <f>IF(OR(AQ1513="",AQ1513&lt;&gt;'RC'!$E$6,AB1513&lt;&gt;'RC'!$D$21),0,1)</f>
        <v>0</v>
      </c>
      <c r="AH1513" s="48">
        <f t="shared" si="526"/>
        <v>3.4939999999995398E-2</v>
      </c>
      <c r="AI1513" s="48" t="str">
        <f t="shared" si="508"/>
        <v/>
      </c>
      <c r="AJ1513" s="48" t="str">
        <f t="shared" si="509"/>
        <v/>
      </c>
      <c r="AK1513" s="52" t="str">
        <f t="shared" si="510"/>
        <v/>
      </c>
      <c r="AL1513" s="52" t="str">
        <f t="shared" si="511"/>
        <v/>
      </c>
      <c r="AM1513" s="48" t="str">
        <f t="shared" si="512"/>
        <v/>
      </c>
      <c r="AN1513" s="48" t="str">
        <f t="shared" si="513"/>
        <v/>
      </c>
      <c r="AP1513" s="18" t="str">
        <f t="shared" si="514"/>
        <v/>
      </c>
      <c r="AQ1513" s="18" t="str">
        <f t="shared" si="515"/>
        <v/>
      </c>
      <c r="AR1513" s="18">
        <v>3.4939999999999999E-2</v>
      </c>
      <c r="AS1513" s="18">
        <f>IF(AF!$D$27="Todos",1,IF(M1513=AF!$D$27,1,0))</f>
        <v>1</v>
      </c>
      <c r="AT1513" s="53">
        <f>IF(AND(E1513=AF!$D$6,OR(LT!M1513=AF!$D$27,AF!$D$27="Todos"),OR(AP1513=AF!$E$8,AQ1513=AF!$E$8)),AR1513+AS1513,0)</f>
        <v>0</v>
      </c>
      <c r="AU1513" s="18" t="str">
        <f t="shared" si="516"/>
        <v/>
      </c>
      <c r="AV1513" s="54" t="str">
        <f t="shared" si="517"/>
        <v/>
      </c>
      <c r="AW1513" s="54" t="str">
        <f t="shared" si="518"/>
        <v/>
      </c>
      <c r="AX1513" s="18" t="str">
        <f t="shared" si="519"/>
        <v/>
      </c>
      <c r="AY1513" s="18" t="str">
        <f t="shared" si="520"/>
        <v/>
      </c>
      <c r="BA1513" s="18">
        <f>IF($E1513=AF!$D$6,IF($M1513="Concluída no prazo",2,IF($M1513="Concluída com atraso",1,0)),0)</f>
        <v>0</v>
      </c>
      <c r="BB1513" s="18">
        <f>IF($E1513=AF!$D$6,IF($M1513="Atrasada",2,IF($M1513="Concluída com atraso",1,0)),0)</f>
        <v>0</v>
      </c>
      <c r="BC1513" s="18">
        <v>1.507E-2</v>
      </c>
      <c r="BD1513" s="18">
        <f t="shared" si="527"/>
        <v>1.507E-2</v>
      </c>
      <c r="BE1513" s="18">
        <f t="shared" si="527"/>
        <v>1.507E-2</v>
      </c>
      <c r="BF1513" s="18" t="str">
        <f t="shared" si="521"/>
        <v/>
      </c>
      <c r="BN1513" s="18" t="str">
        <f t="shared" si="522"/>
        <v>s</v>
      </c>
    </row>
    <row r="1514" spans="3:66" ht="50.1" customHeight="1" thickTop="1" thickBot="1" x14ac:dyDescent="0.3">
      <c r="C1514" s="46"/>
      <c r="D1514" s="46"/>
      <c r="E1514" s="46"/>
      <c r="F1514" s="122"/>
      <c r="G1514" s="122"/>
      <c r="H1514" s="78" t="str">
        <f t="shared" si="523"/>
        <v/>
      </c>
      <c r="I1514" s="78" t="str">
        <f t="shared" si="524"/>
        <v/>
      </c>
      <c r="J1514" s="16"/>
      <c r="K1514" s="46" t="str">
        <f t="shared" si="525"/>
        <v/>
      </c>
      <c r="L1514" s="16"/>
      <c r="M1514" s="16"/>
      <c r="N1514" s="46"/>
      <c r="O1514" s="47" t="str">
        <f t="shared" si="528"/>
        <v/>
      </c>
      <c r="P1514" s="47"/>
      <c r="Q1514" s="48" t="str">
        <f>IFERROR(VLOOKUP(E1514,Funcionários!$C$8:$E$207,3,FALSE),"")</f>
        <v/>
      </c>
      <c r="R1514" s="47"/>
      <c r="S1514" s="49" t="str">
        <f t="shared" si="529"/>
        <v/>
      </c>
      <c r="T1514" s="49">
        <v>1.508E-2</v>
      </c>
      <c r="U1514" s="48" t="str">
        <f>IF(Funcionários!C1515=0,"",Funcionários!C1515)</f>
        <v/>
      </c>
      <c r="V1514" s="50">
        <f>IF(U1514="",0,IF(COUNTIFS($E$7:$E$3006,U1514,$I$7:$I$3006,'RC'!$E$6)=0,0,COUNTIFS($M$7:$M$3006,"Concluída no prazo",$E$7:$E$3006,U1514,$I$7:$I$3006,'RC'!$E$6)/COUNTIFS($E$7:$E$3006,U1514,$I$7:$I$3006,'RC'!$E$6)))</f>
        <v>0</v>
      </c>
      <c r="W1514" s="49">
        <f>SUMIFS($J$7:$J$3006,$E$7:$E$3006,U1514,$I$7:$I$3006,'RC'!$E$6)+SUMIFS($L$7:$L$3006,$E$7:$E$3006,U1514,$I$7:$I$3006,'RC'!$E$6)</f>
        <v>0</v>
      </c>
      <c r="X1514" s="48">
        <f>COUNTIFS($E$7:$E$3006,U1514,$I$7:$I$3006,'RC'!$E$6)</f>
        <v>0</v>
      </c>
      <c r="Y1514" s="48"/>
      <c r="Z1514" s="51" t="str">
        <f>IF(AQ1514='RC'!$E$6,AC1514*1000+AD1514,"")</f>
        <v/>
      </c>
      <c r="AA1514" s="51" t="str">
        <f>IF(AB1514="","",IF(AQ1514='RC'!$E$6,AC1514*1000-AD1514,""))</f>
        <v/>
      </c>
      <c r="AB1514" s="48" t="str">
        <f>IFERROR(VLOOKUP(E1514,Funcionários!$C$8:$E$207,3,FALSE),"")</f>
        <v/>
      </c>
      <c r="AC1514" s="50" t="str">
        <f>IF(AB1514="","",IF(COUNTIFS($AB$7:$AB$3006,AB1514,$AQ$7:$AQ$3006,'RC'!$E$6)=0,"",COUNTIFS($M$7:$M$3006,"Concluída no prazo",$AB$7:$AB$3006,AB1514,$AQ$7:$AQ$3006,'RC'!$E$6)/COUNTIFS($AB$7:$AB$3006,AB1514,$AQ$7:$AQ$3006,'RC'!$E$6)))</f>
        <v/>
      </c>
      <c r="AD1514" s="48">
        <f>SUMIF($AQ$7:$AQ$3006,'RC'!$E$6,$J$7:$J$3006)+SUMIF($AQ$7:$AQ$3006,'RC'!$E$6,$L$7:$L$3006)</f>
        <v>21</v>
      </c>
      <c r="AF1514" s="48">
        <v>3.4929999999995402E-2</v>
      </c>
      <c r="AG1514" s="48">
        <f>IF(OR(AQ1514="",AQ1514&lt;&gt;'RC'!$E$6,AB1514&lt;&gt;'RC'!$D$21),0,1)</f>
        <v>0</v>
      </c>
      <c r="AH1514" s="48">
        <f t="shared" si="526"/>
        <v>3.4929999999995402E-2</v>
      </c>
      <c r="AI1514" s="48" t="str">
        <f t="shared" si="508"/>
        <v/>
      </c>
      <c r="AJ1514" s="48" t="str">
        <f t="shared" si="509"/>
        <v/>
      </c>
      <c r="AK1514" s="52" t="str">
        <f t="shared" si="510"/>
        <v/>
      </c>
      <c r="AL1514" s="52" t="str">
        <f t="shared" si="511"/>
        <v/>
      </c>
      <c r="AM1514" s="48" t="str">
        <f t="shared" si="512"/>
        <v/>
      </c>
      <c r="AN1514" s="48" t="str">
        <f t="shared" si="513"/>
        <v/>
      </c>
      <c r="AP1514" s="18" t="str">
        <f t="shared" si="514"/>
        <v/>
      </c>
      <c r="AQ1514" s="18" t="str">
        <f t="shared" si="515"/>
        <v/>
      </c>
      <c r="AR1514" s="18">
        <v>3.4930000000000003E-2</v>
      </c>
      <c r="AS1514" s="18">
        <f>IF(AF!$D$27="Todos",1,IF(M1514=AF!$D$27,1,0))</f>
        <v>1</v>
      </c>
      <c r="AT1514" s="53">
        <f>IF(AND(E1514=AF!$D$6,OR(LT!M1514=AF!$D$27,AF!$D$27="Todos"),OR(AP1514=AF!$E$8,AQ1514=AF!$E$8)),AR1514+AS1514,0)</f>
        <v>0</v>
      </c>
      <c r="AU1514" s="18" t="str">
        <f t="shared" si="516"/>
        <v/>
      </c>
      <c r="AV1514" s="54" t="str">
        <f t="shared" si="517"/>
        <v/>
      </c>
      <c r="AW1514" s="54" t="str">
        <f t="shared" si="518"/>
        <v/>
      </c>
      <c r="AX1514" s="18" t="str">
        <f t="shared" si="519"/>
        <v/>
      </c>
      <c r="AY1514" s="18" t="str">
        <f t="shared" si="520"/>
        <v/>
      </c>
      <c r="BA1514" s="18">
        <f>IF($E1514=AF!$D$6,IF($M1514="Concluída no prazo",2,IF($M1514="Concluída com atraso",1,0)),0)</f>
        <v>0</v>
      </c>
      <c r="BB1514" s="18">
        <f>IF($E1514=AF!$D$6,IF($M1514="Atrasada",2,IF($M1514="Concluída com atraso",1,0)),0)</f>
        <v>0</v>
      </c>
      <c r="BC1514" s="18">
        <v>1.508E-2</v>
      </c>
      <c r="BD1514" s="18">
        <f t="shared" si="527"/>
        <v>1.508E-2</v>
      </c>
      <c r="BE1514" s="18">
        <f t="shared" si="527"/>
        <v>1.508E-2</v>
      </c>
      <c r="BF1514" s="18" t="str">
        <f t="shared" si="521"/>
        <v/>
      </c>
      <c r="BN1514" s="18" t="str">
        <f t="shared" si="522"/>
        <v>s</v>
      </c>
    </row>
    <row r="1515" spans="3:66" ht="50.1" customHeight="1" thickTop="1" thickBot="1" x14ac:dyDescent="0.3">
      <c r="C1515" s="46"/>
      <c r="D1515" s="46"/>
      <c r="E1515" s="46"/>
      <c r="F1515" s="122"/>
      <c r="G1515" s="122"/>
      <c r="H1515" s="78" t="str">
        <f t="shared" si="523"/>
        <v/>
      </c>
      <c r="I1515" s="78" t="str">
        <f t="shared" si="524"/>
        <v/>
      </c>
      <c r="J1515" s="16"/>
      <c r="K1515" s="46" t="str">
        <f t="shared" si="525"/>
        <v/>
      </c>
      <c r="L1515" s="16"/>
      <c r="M1515" s="16"/>
      <c r="N1515" s="46"/>
      <c r="O1515" s="47" t="str">
        <f t="shared" si="528"/>
        <v/>
      </c>
      <c r="P1515" s="47"/>
      <c r="Q1515" s="48" t="str">
        <f>IFERROR(VLOOKUP(E1515,Funcionários!$C$8:$E$207,3,FALSE),"")</f>
        <v/>
      </c>
      <c r="R1515" s="47"/>
      <c r="S1515" s="49" t="str">
        <f t="shared" si="529"/>
        <v/>
      </c>
      <c r="T1515" s="49">
        <v>1.5089999999999999E-2</v>
      </c>
      <c r="U1515" s="48" t="str">
        <f>IF(Funcionários!C1516=0,"",Funcionários!C1516)</f>
        <v/>
      </c>
      <c r="V1515" s="50">
        <f>IF(U1515="",0,IF(COUNTIFS($E$7:$E$3006,U1515,$I$7:$I$3006,'RC'!$E$6)=0,0,COUNTIFS($M$7:$M$3006,"Concluída no prazo",$E$7:$E$3006,U1515,$I$7:$I$3006,'RC'!$E$6)/COUNTIFS($E$7:$E$3006,U1515,$I$7:$I$3006,'RC'!$E$6)))</f>
        <v>0</v>
      </c>
      <c r="W1515" s="49">
        <f>SUMIFS($J$7:$J$3006,$E$7:$E$3006,U1515,$I$7:$I$3006,'RC'!$E$6)+SUMIFS($L$7:$L$3006,$E$7:$E$3006,U1515,$I$7:$I$3006,'RC'!$E$6)</f>
        <v>0</v>
      </c>
      <c r="X1515" s="48">
        <f>COUNTIFS($E$7:$E$3006,U1515,$I$7:$I$3006,'RC'!$E$6)</f>
        <v>0</v>
      </c>
      <c r="Y1515" s="48"/>
      <c r="Z1515" s="51" t="str">
        <f>IF(AQ1515='RC'!$E$6,AC1515*1000+AD1515,"")</f>
        <v/>
      </c>
      <c r="AA1515" s="51" t="str">
        <f>IF(AB1515="","",IF(AQ1515='RC'!$E$6,AC1515*1000-AD1515,""))</f>
        <v/>
      </c>
      <c r="AB1515" s="48" t="str">
        <f>IFERROR(VLOOKUP(E1515,Funcionários!$C$8:$E$207,3,FALSE),"")</f>
        <v/>
      </c>
      <c r="AC1515" s="50" t="str">
        <f>IF(AB1515="","",IF(COUNTIFS($AB$7:$AB$3006,AB1515,$AQ$7:$AQ$3006,'RC'!$E$6)=0,"",COUNTIFS($M$7:$M$3006,"Concluída no prazo",$AB$7:$AB$3006,AB1515,$AQ$7:$AQ$3006,'RC'!$E$6)/COUNTIFS($AB$7:$AB$3006,AB1515,$AQ$7:$AQ$3006,'RC'!$E$6)))</f>
        <v/>
      </c>
      <c r="AD1515" s="48">
        <f>SUMIF($AQ$7:$AQ$3006,'RC'!$E$6,$J$7:$J$3006)+SUMIF($AQ$7:$AQ$3006,'RC'!$E$6,$L$7:$L$3006)</f>
        <v>21</v>
      </c>
      <c r="AF1515" s="48">
        <v>3.4919999999995399E-2</v>
      </c>
      <c r="AG1515" s="48">
        <f>IF(OR(AQ1515="",AQ1515&lt;&gt;'RC'!$E$6,AB1515&lt;&gt;'RC'!$D$21),0,1)</f>
        <v>0</v>
      </c>
      <c r="AH1515" s="48">
        <f t="shared" si="526"/>
        <v>3.4919999999995399E-2</v>
      </c>
      <c r="AI1515" s="48" t="str">
        <f t="shared" si="508"/>
        <v/>
      </c>
      <c r="AJ1515" s="48" t="str">
        <f t="shared" si="509"/>
        <v/>
      </c>
      <c r="AK1515" s="52" t="str">
        <f t="shared" si="510"/>
        <v/>
      </c>
      <c r="AL1515" s="52" t="str">
        <f t="shared" si="511"/>
        <v/>
      </c>
      <c r="AM1515" s="48" t="str">
        <f t="shared" si="512"/>
        <v/>
      </c>
      <c r="AN1515" s="48" t="str">
        <f t="shared" si="513"/>
        <v/>
      </c>
      <c r="AP1515" s="18" t="str">
        <f t="shared" si="514"/>
        <v/>
      </c>
      <c r="AQ1515" s="18" t="str">
        <f t="shared" si="515"/>
        <v/>
      </c>
      <c r="AR1515" s="18">
        <v>3.492E-2</v>
      </c>
      <c r="AS1515" s="18">
        <f>IF(AF!$D$27="Todos",1,IF(M1515=AF!$D$27,1,0))</f>
        <v>1</v>
      </c>
      <c r="AT1515" s="53">
        <f>IF(AND(E1515=AF!$D$6,OR(LT!M1515=AF!$D$27,AF!$D$27="Todos"),OR(AP1515=AF!$E$8,AQ1515=AF!$E$8)),AR1515+AS1515,0)</f>
        <v>0</v>
      </c>
      <c r="AU1515" s="18" t="str">
        <f t="shared" si="516"/>
        <v/>
      </c>
      <c r="AV1515" s="54" t="str">
        <f t="shared" si="517"/>
        <v/>
      </c>
      <c r="AW1515" s="54" t="str">
        <f t="shared" si="518"/>
        <v/>
      </c>
      <c r="AX1515" s="18" t="str">
        <f t="shared" si="519"/>
        <v/>
      </c>
      <c r="AY1515" s="18" t="str">
        <f t="shared" si="520"/>
        <v/>
      </c>
      <c r="BA1515" s="18">
        <f>IF($E1515=AF!$D$6,IF($M1515="Concluída no prazo",2,IF($M1515="Concluída com atraso",1,0)),0)</f>
        <v>0</v>
      </c>
      <c r="BB1515" s="18">
        <f>IF($E1515=AF!$D$6,IF($M1515="Atrasada",2,IF($M1515="Concluída com atraso",1,0)),0)</f>
        <v>0</v>
      </c>
      <c r="BC1515" s="18">
        <v>1.5089999999999999E-2</v>
      </c>
      <c r="BD1515" s="18">
        <f t="shared" si="527"/>
        <v>1.5089999999999999E-2</v>
      </c>
      <c r="BE1515" s="18">
        <f t="shared" si="527"/>
        <v>1.5089999999999999E-2</v>
      </c>
      <c r="BF1515" s="18" t="str">
        <f t="shared" si="521"/>
        <v/>
      </c>
      <c r="BN1515" s="18" t="str">
        <f t="shared" si="522"/>
        <v>s</v>
      </c>
    </row>
    <row r="1516" spans="3:66" ht="50.1" customHeight="1" thickTop="1" thickBot="1" x14ac:dyDescent="0.3">
      <c r="C1516" s="46"/>
      <c r="D1516" s="46"/>
      <c r="E1516" s="46"/>
      <c r="F1516" s="122"/>
      <c r="G1516" s="122"/>
      <c r="H1516" s="78" t="str">
        <f t="shared" si="523"/>
        <v/>
      </c>
      <c r="I1516" s="78" t="str">
        <f t="shared" si="524"/>
        <v/>
      </c>
      <c r="J1516" s="16"/>
      <c r="K1516" s="46" t="str">
        <f t="shared" si="525"/>
        <v/>
      </c>
      <c r="L1516" s="16"/>
      <c r="M1516" s="16"/>
      <c r="N1516" s="46"/>
      <c r="O1516" s="47" t="str">
        <f t="shared" si="528"/>
        <v/>
      </c>
      <c r="P1516" s="47"/>
      <c r="Q1516" s="48" t="str">
        <f>IFERROR(VLOOKUP(E1516,Funcionários!$C$8:$E$207,3,FALSE),"")</f>
        <v/>
      </c>
      <c r="R1516" s="47"/>
      <c r="S1516" s="49" t="str">
        <f t="shared" si="529"/>
        <v/>
      </c>
      <c r="T1516" s="49">
        <v>1.5100000000000001E-2</v>
      </c>
      <c r="U1516" s="48" t="str">
        <f>IF(Funcionários!C1517=0,"",Funcionários!C1517)</f>
        <v/>
      </c>
      <c r="V1516" s="50">
        <f>IF(U1516="",0,IF(COUNTIFS($E$7:$E$3006,U1516,$I$7:$I$3006,'RC'!$E$6)=0,0,COUNTIFS($M$7:$M$3006,"Concluída no prazo",$E$7:$E$3006,U1516,$I$7:$I$3006,'RC'!$E$6)/COUNTIFS($E$7:$E$3006,U1516,$I$7:$I$3006,'RC'!$E$6)))</f>
        <v>0</v>
      </c>
      <c r="W1516" s="49">
        <f>SUMIFS($J$7:$J$3006,$E$7:$E$3006,U1516,$I$7:$I$3006,'RC'!$E$6)+SUMIFS($L$7:$L$3006,$E$7:$E$3006,U1516,$I$7:$I$3006,'RC'!$E$6)</f>
        <v>0</v>
      </c>
      <c r="X1516" s="48">
        <f>COUNTIFS($E$7:$E$3006,U1516,$I$7:$I$3006,'RC'!$E$6)</f>
        <v>0</v>
      </c>
      <c r="Y1516" s="48"/>
      <c r="Z1516" s="51" t="str">
        <f>IF(AQ1516='RC'!$E$6,AC1516*1000+AD1516,"")</f>
        <v/>
      </c>
      <c r="AA1516" s="51" t="str">
        <f>IF(AB1516="","",IF(AQ1516='RC'!$E$6,AC1516*1000-AD1516,""))</f>
        <v/>
      </c>
      <c r="AB1516" s="48" t="str">
        <f>IFERROR(VLOOKUP(E1516,Funcionários!$C$8:$E$207,3,FALSE),"")</f>
        <v/>
      </c>
      <c r="AC1516" s="50" t="str">
        <f>IF(AB1516="","",IF(COUNTIFS($AB$7:$AB$3006,AB1516,$AQ$7:$AQ$3006,'RC'!$E$6)=0,"",COUNTIFS($M$7:$M$3006,"Concluída no prazo",$AB$7:$AB$3006,AB1516,$AQ$7:$AQ$3006,'RC'!$E$6)/COUNTIFS($AB$7:$AB$3006,AB1516,$AQ$7:$AQ$3006,'RC'!$E$6)))</f>
        <v/>
      </c>
      <c r="AD1516" s="48">
        <f>SUMIF($AQ$7:$AQ$3006,'RC'!$E$6,$J$7:$J$3006)+SUMIF($AQ$7:$AQ$3006,'RC'!$E$6,$L$7:$L$3006)</f>
        <v>21</v>
      </c>
      <c r="AF1516" s="48">
        <v>3.4909999999995403E-2</v>
      </c>
      <c r="AG1516" s="48">
        <f>IF(OR(AQ1516="",AQ1516&lt;&gt;'RC'!$E$6,AB1516&lt;&gt;'RC'!$D$21),0,1)</f>
        <v>0</v>
      </c>
      <c r="AH1516" s="48">
        <f t="shared" si="526"/>
        <v>3.4909999999995403E-2</v>
      </c>
      <c r="AI1516" s="48" t="str">
        <f t="shared" si="508"/>
        <v/>
      </c>
      <c r="AJ1516" s="48" t="str">
        <f t="shared" si="509"/>
        <v/>
      </c>
      <c r="AK1516" s="52" t="str">
        <f t="shared" si="510"/>
        <v/>
      </c>
      <c r="AL1516" s="52" t="str">
        <f t="shared" si="511"/>
        <v/>
      </c>
      <c r="AM1516" s="48" t="str">
        <f t="shared" si="512"/>
        <v/>
      </c>
      <c r="AN1516" s="48" t="str">
        <f t="shared" si="513"/>
        <v/>
      </c>
      <c r="AP1516" s="18" t="str">
        <f t="shared" si="514"/>
        <v/>
      </c>
      <c r="AQ1516" s="18" t="str">
        <f t="shared" si="515"/>
        <v/>
      </c>
      <c r="AR1516" s="18">
        <v>3.4909999999999997E-2</v>
      </c>
      <c r="AS1516" s="18">
        <f>IF(AF!$D$27="Todos",1,IF(M1516=AF!$D$27,1,0))</f>
        <v>1</v>
      </c>
      <c r="AT1516" s="53">
        <f>IF(AND(E1516=AF!$D$6,OR(LT!M1516=AF!$D$27,AF!$D$27="Todos"),OR(AP1516=AF!$E$8,AQ1516=AF!$E$8)),AR1516+AS1516,0)</f>
        <v>0</v>
      </c>
      <c r="AU1516" s="18" t="str">
        <f t="shared" si="516"/>
        <v/>
      </c>
      <c r="AV1516" s="54" t="str">
        <f t="shared" si="517"/>
        <v/>
      </c>
      <c r="AW1516" s="54" t="str">
        <f t="shared" si="518"/>
        <v/>
      </c>
      <c r="AX1516" s="18" t="str">
        <f t="shared" si="519"/>
        <v/>
      </c>
      <c r="AY1516" s="18" t="str">
        <f t="shared" si="520"/>
        <v/>
      </c>
      <c r="BA1516" s="18">
        <f>IF($E1516=AF!$D$6,IF($M1516="Concluída no prazo",2,IF($M1516="Concluída com atraso",1,0)),0)</f>
        <v>0</v>
      </c>
      <c r="BB1516" s="18">
        <f>IF($E1516=AF!$D$6,IF($M1516="Atrasada",2,IF($M1516="Concluída com atraso",1,0)),0)</f>
        <v>0</v>
      </c>
      <c r="BC1516" s="18">
        <v>1.5100000000000001E-2</v>
      </c>
      <c r="BD1516" s="18">
        <f t="shared" si="527"/>
        <v>1.5100000000000001E-2</v>
      </c>
      <c r="BE1516" s="18">
        <f t="shared" si="527"/>
        <v>1.5100000000000001E-2</v>
      </c>
      <c r="BF1516" s="18" t="str">
        <f t="shared" si="521"/>
        <v/>
      </c>
      <c r="BN1516" s="18" t="str">
        <f t="shared" si="522"/>
        <v>s</v>
      </c>
    </row>
    <row r="1517" spans="3:66" ht="50.1" customHeight="1" thickTop="1" thickBot="1" x14ac:dyDescent="0.3">
      <c r="C1517" s="46"/>
      <c r="D1517" s="46"/>
      <c r="E1517" s="46"/>
      <c r="F1517" s="122"/>
      <c r="G1517" s="122"/>
      <c r="H1517" s="78" t="str">
        <f t="shared" si="523"/>
        <v/>
      </c>
      <c r="I1517" s="78" t="str">
        <f t="shared" si="524"/>
        <v/>
      </c>
      <c r="J1517" s="16"/>
      <c r="K1517" s="46" t="str">
        <f t="shared" si="525"/>
        <v/>
      </c>
      <c r="L1517" s="16"/>
      <c r="M1517" s="16"/>
      <c r="N1517" s="46"/>
      <c r="O1517" s="47" t="str">
        <f t="shared" si="528"/>
        <v/>
      </c>
      <c r="P1517" s="47"/>
      <c r="Q1517" s="48" t="str">
        <f>IFERROR(VLOOKUP(E1517,Funcionários!$C$8:$E$207,3,FALSE),"")</f>
        <v/>
      </c>
      <c r="R1517" s="47"/>
      <c r="S1517" s="49" t="str">
        <f t="shared" si="529"/>
        <v/>
      </c>
      <c r="T1517" s="49">
        <v>1.511E-2</v>
      </c>
      <c r="U1517" s="48" t="str">
        <f>IF(Funcionários!C1518=0,"",Funcionários!C1518)</f>
        <v/>
      </c>
      <c r="V1517" s="50">
        <f>IF(U1517="",0,IF(COUNTIFS($E$7:$E$3006,U1517,$I$7:$I$3006,'RC'!$E$6)=0,0,COUNTIFS($M$7:$M$3006,"Concluída no prazo",$E$7:$E$3006,U1517,$I$7:$I$3006,'RC'!$E$6)/COUNTIFS($E$7:$E$3006,U1517,$I$7:$I$3006,'RC'!$E$6)))</f>
        <v>0</v>
      </c>
      <c r="W1517" s="49">
        <f>SUMIFS($J$7:$J$3006,$E$7:$E$3006,U1517,$I$7:$I$3006,'RC'!$E$6)+SUMIFS($L$7:$L$3006,$E$7:$E$3006,U1517,$I$7:$I$3006,'RC'!$E$6)</f>
        <v>0</v>
      </c>
      <c r="X1517" s="48">
        <f>COUNTIFS($E$7:$E$3006,U1517,$I$7:$I$3006,'RC'!$E$6)</f>
        <v>0</v>
      </c>
      <c r="Y1517" s="48"/>
      <c r="Z1517" s="51" t="str">
        <f>IF(AQ1517='RC'!$E$6,AC1517*1000+AD1517,"")</f>
        <v/>
      </c>
      <c r="AA1517" s="51" t="str">
        <f>IF(AB1517="","",IF(AQ1517='RC'!$E$6,AC1517*1000-AD1517,""))</f>
        <v/>
      </c>
      <c r="AB1517" s="48" t="str">
        <f>IFERROR(VLOOKUP(E1517,Funcionários!$C$8:$E$207,3,FALSE),"")</f>
        <v/>
      </c>
      <c r="AC1517" s="50" t="str">
        <f>IF(AB1517="","",IF(COUNTIFS($AB$7:$AB$3006,AB1517,$AQ$7:$AQ$3006,'RC'!$E$6)=0,"",COUNTIFS($M$7:$M$3006,"Concluída no prazo",$AB$7:$AB$3006,AB1517,$AQ$7:$AQ$3006,'RC'!$E$6)/COUNTIFS($AB$7:$AB$3006,AB1517,$AQ$7:$AQ$3006,'RC'!$E$6)))</f>
        <v/>
      </c>
      <c r="AD1517" s="48">
        <f>SUMIF($AQ$7:$AQ$3006,'RC'!$E$6,$J$7:$J$3006)+SUMIF($AQ$7:$AQ$3006,'RC'!$E$6,$L$7:$L$3006)</f>
        <v>21</v>
      </c>
      <c r="AF1517" s="48">
        <v>3.48999999999954E-2</v>
      </c>
      <c r="AG1517" s="48">
        <f>IF(OR(AQ1517="",AQ1517&lt;&gt;'RC'!$E$6,AB1517&lt;&gt;'RC'!$D$21),0,1)</f>
        <v>0</v>
      </c>
      <c r="AH1517" s="48">
        <f t="shared" si="526"/>
        <v>3.48999999999954E-2</v>
      </c>
      <c r="AI1517" s="48" t="str">
        <f t="shared" si="508"/>
        <v/>
      </c>
      <c r="AJ1517" s="48" t="str">
        <f t="shared" si="509"/>
        <v/>
      </c>
      <c r="AK1517" s="52" t="str">
        <f t="shared" si="510"/>
        <v/>
      </c>
      <c r="AL1517" s="52" t="str">
        <f t="shared" si="511"/>
        <v/>
      </c>
      <c r="AM1517" s="48" t="str">
        <f t="shared" si="512"/>
        <v/>
      </c>
      <c r="AN1517" s="48" t="str">
        <f t="shared" si="513"/>
        <v/>
      </c>
      <c r="AP1517" s="18" t="str">
        <f t="shared" si="514"/>
        <v/>
      </c>
      <c r="AQ1517" s="18" t="str">
        <f t="shared" si="515"/>
        <v/>
      </c>
      <c r="AR1517" s="18">
        <v>3.49E-2</v>
      </c>
      <c r="AS1517" s="18">
        <f>IF(AF!$D$27="Todos",1,IF(M1517=AF!$D$27,1,0))</f>
        <v>1</v>
      </c>
      <c r="AT1517" s="53">
        <f>IF(AND(E1517=AF!$D$6,OR(LT!M1517=AF!$D$27,AF!$D$27="Todos"),OR(AP1517=AF!$E$8,AQ1517=AF!$E$8)),AR1517+AS1517,0)</f>
        <v>0</v>
      </c>
      <c r="AU1517" s="18" t="str">
        <f t="shared" si="516"/>
        <v/>
      </c>
      <c r="AV1517" s="54" t="str">
        <f t="shared" si="517"/>
        <v/>
      </c>
      <c r="AW1517" s="54" t="str">
        <f t="shared" si="518"/>
        <v/>
      </c>
      <c r="AX1517" s="18" t="str">
        <f t="shared" si="519"/>
        <v/>
      </c>
      <c r="AY1517" s="18" t="str">
        <f t="shared" si="520"/>
        <v/>
      </c>
      <c r="BA1517" s="18">
        <f>IF($E1517=AF!$D$6,IF($M1517="Concluída no prazo",2,IF($M1517="Concluída com atraso",1,0)),0)</f>
        <v>0</v>
      </c>
      <c r="BB1517" s="18">
        <f>IF($E1517=AF!$D$6,IF($M1517="Atrasada",2,IF($M1517="Concluída com atraso",1,0)),0)</f>
        <v>0</v>
      </c>
      <c r="BC1517" s="18">
        <v>1.511E-2</v>
      </c>
      <c r="BD1517" s="18">
        <f t="shared" si="527"/>
        <v>1.511E-2</v>
      </c>
      <c r="BE1517" s="18">
        <f t="shared" si="527"/>
        <v>1.511E-2</v>
      </c>
      <c r="BF1517" s="18" t="str">
        <f t="shared" si="521"/>
        <v/>
      </c>
      <c r="BN1517" s="18" t="str">
        <f t="shared" si="522"/>
        <v>s</v>
      </c>
    </row>
    <row r="1518" spans="3:66" ht="50.1" customHeight="1" thickTop="1" thickBot="1" x14ac:dyDescent="0.3">
      <c r="C1518" s="46"/>
      <c r="D1518" s="46"/>
      <c r="E1518" s="46"/>
      <c r="F1518" s="122"/>
      <c r="G1518" s="122"/>
      <c r="H1518" s="78" t="str">
        <f t="shared" si="523"/>
        <v/>
      </c>
      <c r="I1518" s="78" t="str">
        <f t="shared" si="524"/>
        <v/>
      </c>
      <c r="J1518" s="16"/>
      <c r="K1518" s="46" t="str">
        <f t="shared" si="525"/>
        <v/>
      </c>
      <c r="L1518" s="16"/>
      <c r="M1518" s="16"/>
      <c r="N1518" s="46"/>
      <c r="O1518" s="47" t="str">
        <f t="shared" si="528"/>
        <v/>
      </c>
      <c r="P1518" s="47"/>
      <c r="Q1518" s="48" t="str">
        <f>IFERROR(VLOOKUP(E1518,Funcionários!$C$8:$E$207,3,FALSE),"")</f>
        <v/>
      </c>
      <c r="R1518" s="47"/>
      <c r="S1518" s="49" t="str">
        <f t="shared" si="529"/>
        <v/>
      </c>
      <c r="T1518" s="49">
        <v>1.512E-2</v>
      </c>
      <c r="U1518" s="48" t="str">
        <f>IF(Funcionários!C1519=0,"",Funcionários!C1519)</f>
        <v/>
      </c>
      <c r="V1518" s="50">
        <f>IF(U1518="",0,IF(COUNTIFS($E$7:$E$3006,U1518,$I$7:$I$3006,'RC'!$E$6)=0,0,COUNTIFS($M$7:$M$3006,"Concluída no prazo",$E$7:$E$3006,U1518,$I$7:$I$3006,'RC'!$E$6)/COUNTIFS($E$7:$E$3006,U1518,$I$7:$I$3006,'RC'!$E$6)))</f>
        <v>0</v>
      </c>
      <c r="W1518" s="49">
        <f>SUMIFS($J$7:$J$3006,$E$7:$E$3006,U1518,$I$7:$I$3006,'RC'!$E$6)+SUMIFS($L$7:$L$3006,$E$7:$E$3006,U1518,$I$7:$I$3006,'RC'!$E$6)</f>
        <v>0</v>
      </c>
      <c r="X1518" s="48">
        <f>COUNTIFS($E$7:$E$3006,U1518,$I$7:$I$3006,'RC'!$E$6)</f>
        <v>0</v>
      </c>
      <c r="Y1518" s="48"/>
      <c r="Z1518" s="51" t="str">
        <f>IF(AQ1518='RC'!$E$6,AC1518*1000+AD1518,"")</f>
        <v/>
      </c>
      <c r="AA1518" s="51" t="str">
        <f>IF(AB1518="","",IF(AQ1518='RC'!$E$6,AC1518*1000-AD1518,""))</f>
        <v/>
      </c>
      <c r="AB1518" s="48" t="str">
        <f>IFERROR(VLOOKUP(E1518,Funcionários!$C$8:$E$207,3,FALSE),"")</f>
        <v/>
      </c>
      <c r="AC1518" s="50" t="str">
        <f>IF(AB1518="","",IF(COUNTIFS($AB$7:$AB$3006,AB1518,$AQ$7:$AQ$3006,'RC'!$E$6)=0,"",COUNTIFS($M$7:$M$3006,"Concluída no prazo",$AB$7:$AB$3006,AB1518,$AQ$7:$AQ$3006,'RC'!$E$6)/COUNTIFS($AB$7:$AB$3006,AB1518,$AQ$7:$AQ$3006,'RC'!$E$6)))</f>
        <v/>
      </c>
      <c r="AD1518" s="48">
        <f>SUMIF($AQ$7:$AQ$3006,'RC'!$E$6,$J$7:$J$3006)+SUMIF($AQ$7:$AQ$3006,'RC'!$E$6,$L$7:$L$3006)</f>
        <v>21</v>
      </c>
      <c r="AF1518" s="48">
        <v>3.4889999999995397E-2</v>
      </c>
      <c r="AG1518" s="48">
        <f>IF(OR(AQ1518="",AQ1518&lt;&gt;'RC'!$E$6,AB1518&lt;&gt;'RC'!$D$21),0,1)</f>
        <v>0</v>
      </c>
      <c r="AH1518" s="48">
        <f t="shared" si="526"/>
        <v>3.4889999999995397E-2</v>
      </c>
      <c r="AI1518" s="48" t="str">
        <f t="shared" si="508"/>
        <v/>
      </c>
      <c r="AJ1518" s="48" t="str">
        <f t="shared" si="509"/>
        <v/>
      </c>
      <c r="AK1518" s="52" t="str">
        <f t="shared" si="510"/>
        <v/>
      </c>
      <c r="AL1518" s="52" t="str">
        <f t="shared" si="511"/>
        <v/>
      </c>
      <c r="AM1518" s="48" t="str">
        <f t="shared" si="512"/>
        <v/>
      </c>
      <c r="AN1518" s="48" t="str">
        <f t="shared" si="513"/>
        <v/>
      </c>
      <c r="AP1518" s="18" t="str">
        <f t="shared" si="514"/>
        <v/>
      </c>
      <c r="AQ1518" s="18" t="str">
        <f t="shared" si="515"/>
        <v/>
      </c>
      <c r="AR1518" s="18">
        <v>3.4889999999999997E-2</v>
      </c>
      <c r="AS1518" s="18">
        <f>IF(AF!$D$27="Todos",1,IF(M1518=AF!$D$27,1,0))</f>
        <v>1</v>
      </c>
      <c r="AT1518" s="53">
        <f>IF(AND(E1518=AF!$D$6,OR(LT!M1518=AF!$D$27,AF!$D$27="Todos"),OR(AP1518=AF!$E$8,AQ1518=AF!$E$8)),AR1518+AS1518,0)</f>
        <v>0</v>
      </c>
      <c r="AU1518" s="18" t="str">
        <f t="shared" si="516"/>
        <v/>
      </c>
      <c r="AV1518" s="54" t="str">
        <f t="shared" si="517"/>
        <v/>
      </c>
      <c r="AW1518" s="54" t="str">
        <f t="shared" si="518"/>
        <v/>
      </c>
      <c r="AX1518" s="18" t="str">
        <f t="shared" si="519"/>
        <v/>
      </c>
      <c r="AY1518" s="18" t="str">
        <f t="shared" si="520"/>
        <v/>
      </c>
      <c r="BA1518" s="18">
        <f>IF($E1518=AF!$D$6,IF($M1518="Concluída no prazo",2,IF($M1518="Concluída com atraso",1,0)),0)</f>
        <v>0</v>
      </c>
      <c r="BB1518" s="18">
        <f>IF($E1518=AF!$D$6,IF($M1518="Atrasada",2,IF($M1518="Concluída com atraso",1,0)),0)</f>
        <v>0</v>
      </c>
      <c r="BC1518" s="18">
        <v>1.512E-2</v>
      </c>
      <c r="BD1518" s="18">
        <f t="shared" si="527"/>
        <v>1.512E-2</v>
      </c>
      <c r="BE1518" s="18">
        <f t="shared" si="527"/>
        <v>1.512E-2</v>
      </c>
      <c r="BF1518" s="18" t="str">
        <f t="shared" si="521"/>
        <v/>
      </c>
      <c r="BN1518" s="18" t="str">
        <f t="shared" si="522"/>
        <v>s</v>
      </c>
    </row>
    <row r="1519" spans="3:66" ht="50.1" customHeight="1" thickTop="1" thickBot="1" x14ac:dyDescent="0.3">
      <c r="C1519" s="46"/>
      <c r="D1519" s="46"/>
      <c r="E1519" s="46"/>
      <c r="F1519" s="122"/>
      <c r="G1519" s="122"/>
      <c r="H1519" s="78" t="str">
        <f t="shared" si="523"/>
        <v/>
      </c>
      <c r="I1519" s="78" t="str">
        <f t="shared" si="524"/>
        <v/>
      </c>
      <c r="J1519" s="16"/>
      <c r="K1519" s="46" t="str">
        <f t="shared" si="525"/>
        <v/>
      </c>
      <c r="L1519" s="16"/>
      <c r="M1519" s="16"/>
      <c r="N1519" s="46"/>
      <c r="O1519" s="47" t="str">
        <f t="shared" si="528"/>
        <v/>
      </c>
      <c r="P1519" s="47"/>
      <c r="Q1519" s="48" t="str">
        <f>IFERROR(VLOOKUP(E1519,Funcionários!$C$8:$E$207,3,FALSE),"")</f>
        <v/>
      </c>
      <c r="R1519" s="47"/>
      <c r="S1519" s="49" t="str">
        <f t="shared" si="529"/>
        <v/>
      </c>
      <c r="T1519" s="49">
        <v>1.5129999999999999E-2</v>
      </c>
      <c r="U1519" s="48" t="str">
        <f>IF(Funcionários!C1520=0,"",Funcionários!C1520)</f>
        <v/>
      </c>
      <c r="V1519" s="50">
        <f>IF(U1519="",0,IF(COUNTIFS($E$7:$E$3006,U1519,$I$7:$I$3006,'RC'!$E$6)=0,0,COUNTIFS($M$7:$M$3006,"Concluída no prazo",$E$7:$E$3006,U1519,$I$7:$I$3006,'RC'!$E$6)/COUNTIFS($E$7:$E$3006,U1519,$I$7:$I$3006,'RC'!$E$6)))</f>
        <v>0</v>
      </c>
      <c r="W1519" s="49">
        <f>SUMIFS($J$7:$J$3006,$E$7:$E$3006,U1519,$I$7:$I$3006,'RC'!$E$6)+SUMIFS($L$7:$L$3006,$E$7:$E$3006,U1519,$I$7:$I$3006,'RC'!$E$6)</f>
        <v>0</v>
      </c>
      <c r="X1519" s="48">
        <f>COUNTIFS($E$7:$E$3006,U1519,$I$7:$I$3006,'RC'!$E$6)</f>
        <v>0</v>
      </c>
      <c r="Y1519" s="48"/>
      <c r="Z1519" s="51" t="str">
        <f>IF(AQ1519='RC'!$E$6,AC1519*1000+AD1519,"")</f>
        <v/>
      </c>
      <c r="AA1519" s="51" t="str">
        <f>IF(AB1519="","",IF(AQ1519='RC'!$E$6,AC1519*1000-AD1519,""))</f>
        <v/>
      </c>
      <c r="AB1519" s="48" t="str">
        <f>IFERROR(VLOOKUP(E1519,Funcionários!$C$8:$E$207,3,FALSE),"")</f>
        <v/>
      </c>
      <c r="AC1519" s="50" t="str">
        <f>IF(AB1519="","",IF(COUNTIFS($AB$7:$AB$3006,AB1519,$AQ$7:$AQ$3006,'RC'!$E$6)=0,"",COUNTIFS($M$7:$M$3006,"Concluída no prazo",$AB$7:$AB$3006,AB1519,$AQ$7:$AQ$3006,'RC'!$E$6)/COUNTIFS($AB$7:$AB$3006,AB1519,$AQ$7:$AQ$3006,'RC'!$E$6)))</f>
        <v/>
      </c>
      <c r="AD1519" s="48">
        <f>SUMIF($AQ$7:$AQ$3006,'RC'!$E$6,$J$7:$J$3006)+SUMIF($AQ$7:$AQ$3006,'RC'!$E$6,$L$7:$L$3006)</f>
        <v>21</v>
      </c>
      <c r="AF1519" s="48">
        <v>3.4879999999995401E-2</v>
      </c>
      <c r="AG1519" s="48">
        <f>IF(OR(AQ1519="",AQ1519&lt;&gt;'RC'!$E$6,AB1519&lt;&gt;'RC'!$D$21),0,1)</f>
        <v>0</v>
      </c>
      <c r="AH1519" s="48">
        <f t="shared" si="526"/>
        <v>3.4879999999995401E-2</v>
      </c>
      <c r="AI1519" s="48" t="str">
        <f t="shared" si="508"/>
        <v/>
      </c>
      <c r="AJ1519" s="48" t="str">
        <f t="shared" si="509"/>
        <v/>
      </c>
      <c r="AK1519" s="52" t="str">
        <f t="shared" si="510"/>
        <v/>
      </c>
      <c r="AL1519" s="52" t="str">
        <f t="shared" si="511"/>
        <v/>
      </c>
      <c r="AM1519" s="48" t="str">
        <f t="shared" si="512"/>
        <v/>
      </c>
      <c r="AN1519" s="48" t="str">
        <f t="shared" si="513"/>
        <v/>
      </c>
      <c r="AP1519" s="18" t="str">
        <f t="shared" si="514"/>
        <v/>
      </c>
      <c r="AQ1519" s="18" t="str">
        <f t="shared" si="515"/>
        <v/>
      </c>
      <c r="AR1519" s="18">
        <v>3.4880000000000001E-2</v>
      </c>
      <c r="AS1519" s="18">
        <f>IF(AF!$D$27="Todos",1,IF(M1519=AF!$D$27,1,0))</f>
        <v>1</v>
      </c>
      <c r="AT1519" s="53">
        <f>IF(AND(E1519=AF!$D$6,OR(LT!M1519=AF!$D$27,AF!$D$27="Todos"),OR(AP1519=AF!$E$8,AQ1519=AF!$E$8)),AR1519+AS1519,0)</f>
        <v>0</v>
      </c>
      <c r="AU1519" s="18" t="str">
        <f t="shared" si="516"/>
        <v/>
      </c>
      <c r="AV1519" s="54" t="str">
        <f t="shared" si="517"/>
        <v/>
      </c>
      <c r="AW1519" s="54" t="str">
        <f t="shared" si="518"/>
        <v/>
      </c>
      <c r="AX1519" s="18" t="str">
        <f t="shared" si="519"/>
        <v/>
      </c>
      <c r="AY1519" s="18" t="str">
        <f t="shared" si="520"/>
        <v/>
      </c>
      <c r="BA1519" s="18">
        <f>IF($E1519=AF!$D$6,IF($M1519="Concluída no prazo",2,IF($M1519="Concluída com atraso",1,0)),0)</f>
        <v>0</v>
      </c>
      <c r="BB1519" s="18">
        <f>IF($E1519=AF!$D$6,IF($M1519="Atrasada",2,IF($M1519="Concluída com atraso",1,0)),0)</f>
        <v>0</v>
      </c>
      <c r="BC1519" s="18">
        <v>1.5129999999999999E-2</v>
      </c>
      <c r="BD1519" s="18">
        <f t="shared" si="527"/>
        <v>1.5129999999999999E-2</v>
      </c>
      <c r="BE1519" s="18">
        <f t="shared" si="527"/>
        <v>1.5129999999999999E-2</v>
      </c>
      <c r="BF1519" s="18" t="str">
        <f t="shared" si="521"/>
        <v/>
      </c>
      <c r="BN1519" s="18" t="str">
        <f t="shared" si="522"/>
        <v>s</v>
      </c>
    </row>
    <row r="1520" spans="3:66" ht="50.1" customHeight="1" thickTop="1" thickBot="1" x14ac:dyDescent="0.3">
      <c r="C1520" s="46"/>
      <c r="D1520" s="46"/>
      <c r="E1520" s="46"/>
      <c r="F1520" s="122"/>
      <c r="G1520" s="122"/>
      <c r="H1520" s="78" t="str">
        <f t="shared" si="523"/>
        <v/>
      </c>
      <c r="I1520" s="78" t="str">
        <f t="shared" si="524"/>
        <v/>
      </c>
      <c r="J1520" s="16"/>
      <c r="K1520" s="46" t="str">
        <f t="shared" si="525"/>
        <v/>
      </c>
      <c r="L1520" s="16"/>
      <c r="M1520" s="16"/>
      <c r="N1520" s="46"/>
      <c r="O1520" s="47" t="str">
        <f t="shared" si="528"/>
        <v/>
      </c>
      <c r="P1520" s="47"/>
      <c r="Q1520" s="48" t="str">
        <f>IFERROR(VLOOKUP(E1520,Funcionários!$C$8:$E$207,3,FALSE),"")</f>
        <v/>
      </c>
      <c r="R1520" s="47"/>
      <c r="S1520" s="49" t="str">
        <f t="shared" si="529"/>
        <v/>
      </c>
      <c r="T1520" s="49">
        <v>1.5140000000000001E-2</v>
      </c>
      <c r="U1520" s="48" t="str">
        <f>IF(Funcionários!C1521=0,"",Funcionários!C1521)</f>
        <v/>
      </c>
      <c r="V1520" s="50">
        <f>IF(U1520="",0,IF(COUNTIFS($E$7:$E$3006,U1520,$I$7:$I$3006,'RC'!$E$6)=0,0,COUNTIFS($M$7:$M$3006,"Concluída no prazo",$E$7:$E$3006,U1520,$I$7:$I$3006,'RC'!$E$6)/COUNTIFS($E$7:$E$3006,U1520,$I$7:$I$3006,'RC'!$E$6)))</f>
        <v>0</v>
      </c>
      <c r="W1520" s="49">
        <f>SUMIFS($J$7:$J$3006,$E$7:$E$3006,U1520,$I$7:$I$3006,'RC'!$E$6)+SUMIFS($L$7:$L$3006,$E$7:$E$3006,U1520,$I$7:$I$3006,'RC'!$E$6)</f>
        <v>0</v>
      </c>
      <c r="X1520" s="48">
        <f>COUNTIFS($E$7:$E$3006,U1520,$I$7:$I$3006,'RC'!$E$6)</f>
        <v>0</v>
      </c>
      <c r="Y1520" s="48"/>
      <c r="Z1520" s="51" t="str">
        <f>IF(AQ1520='RC'!$E$6,AC1520*1000+AD1520,"")</f>
        <v/>
      </c>
      <c r="AA1520" s="51" t="str">
        <f>IF(AB1520="","",IF(AQ1520='RC'!$E$6,AC1520*1000-AD1520,""))</f>
        <v/>
      </c>
      <c r="AB1520" s="48" t="str">
        <f>IFERROR(VLOOKUP(E1520,Funcionários!$C$8:$E$207,3,FALSE),"")</f>
        <v/>
      </c>
      <c r="AC1520" s="50" t="str">
        <f>IF(AB1520="","",IF(COUNTIFS($AB$7:$AB$3006,AB1520,$AQ$7:$AQ$3006,'RC'!$E$6)=0,"",COUNTIFS($M$7:$M$3006,"Concluída no prazo",$AB$7:$AB$3006,AB1520,$AQ$7:$AQ$3006,'RC'!$E$6)/COUNTIFS($AB$7:$AB$3006,AB1520,$AQ$7:$AQ$3006,'RC'!$E$6)))</f>
        <v/>
      </c>
      <c r="AD1520" s="48">
        <f>SUMIF($AQ$7:$AQ$3006,'RC'!$E$6,$J$7:$J$3006)+SUMIF($AQ$7:$AQ$3006,'RC'!$E$6,$L$7:$L$3006)</f>
        <v>21</v>
      </c>
      <c r="AF1520" s="48">
        <v>3.4869999999995398E-2</v>
      </c>
      <c r="AG1520" s="48">
        <f>IF(OR(AQ1520="",AQ1520&lt;&gt;'RC'!$E$6,AB1520&lt;&gt;'RC'!$D$21),0,1)</f>
        <v>0</v>
      </c>
      <c r="AH1520" s="48">
        <f t="shared" si="526"/>
        <v>3.4869999999995398E-2</v>
      </c>
      <c r="AI1520" s="48" t="str">
        <f t="shared" si="508"/>
        <v/>
      </c>
      <c r="AJ1520" s="48" t="str">
        <f t="shared" si="509"/>
        <v/>
      </c>
      <c r="AK1520" s="52" t="str">
        <f t="shared" si="510"/>
        <v/>
      </c>
      <c r="AL1520" s="52" t="str">
        <f t="shared" si="511"/>
        <v/>
      </c>
      <c r="AM1520" s="48" t="str">
        <f t="shared" si="512"/>
        <v/>
      </c>
      <c r="AN1520" s="48" t="str">
        <f t="shared" si="513"/>
        <v/>
      </c>
      <c r="AP1520" s="18" t="str">
        <f t="shared" si="514"/>
        <v/>
      </c>
      <c r="AQ1520" s="18" t="str">
        <f t="shared" si="515"/>
        <v/>
      </c>
      <c r="AR1520" s="18">
        <v>3.4869999999999998E-2</v>
      </c>
      <c r="AS1520" s="18">
        <f>IF(AF!$D$27="Todos",1,IF(M1520=AF!$D$27,1,0))</f>
        <v>1</v>
      </c>
      <c r="AT1520" s="53">
        <f>IF(AND(E1520=AF!$D$6,OR(LT!M1520=AF!$D$27,AF!$D$27="Todos"),OR(AP1520=AF!$E$8,AQ1520=AF!$E$8)),AR1520+AS1520,0)</f>
        <v>0</v>
      </c>
      <c r="AU1520" s="18" t="str">
        <f t="shared" si="516"/>
        <v/>
      </c>
      <c r="AV1520" s="54" t="str">
        <f t="shared" si="517"/>
        <v/>
      </c>
      <c r="AW1520" s="54" t="str">
        <f t="shared" si="518"/>
        <v/>
      </c>
      <c r="AX1520" s="18" t="str">
        <f t="shared" si="519"/>
        <v/>
      </c>
      <c r="AY1520" s="18" t="str">
        <f t="shared" si="520"/>
        <v/>
      </c>
      <c r="BA1520" s="18">
        <f>IF($E1520=AF!$D$6,IF($M1520="Concluída no prazo",2,IF($M1520="Concluída com atraso",1,0)),0)</f>
        <v>0</v>
      </c>
      <c r="BB1520" s="18">
        <f>IF($E1520=AF!$D$6,IF($M1520="Atrasada",2,IF($M1520="Concluída com atraso",1,0)),0)</f>
        <v>0</v>
      </c>
      <c r="BC1520" s="18">
        <v>1.5140000000000001E-2</v>
      </c>
      <c r="BD1520" s="18">
        <f t="shared" si="527"/>
        <v>1.5140000000000001E-2</v>
      </c>
      <c r="BE1520" s="18">
        <f t="shared" si="527"/>
        <v>1.5140000000000001E-2</v>
      </c>
      <c r="BF1520" s="18" t="str">
        <f t="shared" si="521"/>
        <v/>
      </c>
      <c r="BN1520" s="18" t="str">
        <f t="shared" si="522"/>
        <v>s</v>
      </c>
    </row>
    <row r="1521" spans="3:66" ht="50.1" customHeight="1" thickTop="1" thickBot="1" x14ac:dyDescent="0.3">
      <c r="C1521" s="46"/>
      <c r="D1521" s="46"/>
      <c r="E1521" s="46"/>
      <c r="F1521" s="122"/>
      <c r="G1521" s="122"/>
      <c r="H1521" s="78" t="str">
        <f t="shared" si="523"/>
        <v/>
      </c>
      <c r="I1521" s="78" t="str">
        <f t="shared" si="524"/>
        <v/>
      </c>
      <c r="J1521" s="16"/>
      <c r="K1521" s="46" t="str">
        <f t="shared" si="525"/>
        <v/>
      </c>
      <c r="L1521" s="16"/>
      <c r="M1521" s="16"/>
      <c r="N1521" s="46"/>
      <c r="O1521" s="47" t="str">
        <f t="shared" si="528"/>
        <v/>
      </c>
      <c r="P1521" s="47"/>
      <c r="Q1521" s="48" t="str">
        <f>IFERROR(VLOOKUP(E1521,Funcionários!$C$8:$E$207,3,FALSE),"")</f>
        <v/>
      </c>
      <c r="R1521" s="47"/>
      <c r="S1521" s="49" t="str">
        <f t="shared" si="529"/>
        <v/>
      </c>
      <c r="T1521" s="49">
        <v>1.515E-2</v>
      </c>
      <c r="U1521" s="48" t="str">
        <f>IF(Funcionários!C1522=0,"",Funcionários!C1522)</f>
        <v/>
      </c>
      <c r="V1521" s="50">
        <f>IF(U1521="",0,IF(COUNTIFS($E$7:$E$3006,U1521,$I$7:$I$3006,'RC'!$E$6)=0,0,COUNTIFS($M$7:$M$3006,"Concluída no prazo",$E$7:$E$3006,U1521,$I$7:$I$3006,'RC'!$E$6)/COUNTIFS($E$7:$E$3006,U1521,$I$7:$I$3006,'RC'!$E$6)))</f>
        <v>0</v>
      </c>
      <c r="W1521" s="49">
        <f>SUMIFS($J$7:$J$3006,$E$7:$E$3006,U1521,$I$7:$I$3006,'RC'!$E$6)+SUMIFS($L$7:$L$3006,$E$7:$E$3006,U1521,$I$7:$I$3006,'RC'!$E$6)</f>
        <v>0</v>
      </c>
      <c r="X1521" s="48">
        <f>COUNTIFS($E$7:$E$3006,U1521,$I$7:$I$3006,'RC'!$E$6)</f>
        <v>0</v>
      </c>
      <c r="Y1521" s="48"/>
      <c r="Z1521" s="51" t="str">
        <f>IF(AQ1521='RC'!$E$6,AC1521*1000+AD1521,"")</f>
        <v/>
      </c>
      <c r="AA1521" s="51" t="str">
        <f>IF(AB1521="","",IF(AQ1521='RC'!$E$6,AC1521*1000-AD1521,""))</f>
        <v/>
      </c>
      <c r="AB1521" s="48" t="str">
        <f>IFERROR(VLOOKUP(E1521,Funcionários!$C$8:$E$207,3,FALSE),"")</f>
        <v/>
      </c>
      <c r="AC1521" s="50" t="str">
        <f>IF(AB1521="","",IF(COUNTIFS($AB$7:$AB$3006,AB1521,$AQ$7:$AQ$3006,'RC'!$E$6)=0,"",COUNTIFS($M$7:$M$3006,"Concluída no prazo",$AB$7:$AB$3006,AB1521,$AQ$7:$AQ$3006,'RC'!$E$6)/COUNTIFS($AB$7:$AB$3006,AB1521,$AQ$7:$AQ$3006,'RC'!$E$6)))</f>
        <v/>
      </c>
      <c r="AD1521" s="48">
        <f>SUMIF($AQ$7:$AQ$3006,'RC'!$E$6,$J$7:$J$3006)+SUMIF($AQ$7:$AQ$3006,'RC'!$E$6,$L$7:$L$3006)</f>
        <v>21</v>
      </c>
      <c r="AF1521" s="48">
        <v>3.4859999999995402E-2</v>
      </c>
      <c r="AG1521" s="48">
        <f>IF(OR(AQ1521="",AQ1521&lt;&gt;'RC'!$E$6,AB1521&lt;&gt;'RC'!$D$21),0,1)</f>
        <v>0</v>
      </c>
      <c r="AH1521" s="48">
        <f t="shared" si="526"/>
        <v>3.4859999999995402E-2</v>
      </c>
      <c r="AI1521" s="48" t="str">
        <f t="shared" si="508"/>
        <v/>
      </c>
      <c r="AJ1521" s="48" t="str">
        <f t="shared" si="509"/>
        <v/>
      </c>
      <c r="AK1521" s="52" t="str">
        <f t="shared" si="510"/>
        <v/>
      </c>
      <c r="AL1521" s="52" t="str">
        <f t="shared" si="511"/>
        <v/>
      </c>
      <c r="AM1521" s="48" t="str">
        <f t="shared" si="512"/>
        <v/>
      </c>
      <c r="AN1521" s="48" t="str">
        <f t="shared" si="513"/>
        <v/>
      </c>
      <c r="AP1521" s="18" t="str">
        <f t="shared" si="514"/>
        <v/>
      </c>
      <c r="AQ1521" s="18" t="str">
        <f t="shared" si="515"/>
        <v/>
      </c>
      <c r="AR1521" s="18">
        <v>3.4860000000000002E-2</v>
      </c>
      <c r="AS1521" s="18">
        <f>IF(AF!$D$27="Todos",1,IF(M1521=AF!$D$27,1,0))</f>
        <v>1</v>
      </c>
      <c r="AT1521" s="53">
        <f>IF(AND(E1521=AF!$D$6,OR(LT!M1521=AF!$D$27,AF!$D$27="Todos"),OR(AP1521=AF!$E$8,AQ1521=AF!$E$8)),AR1521+AS1521,0)</f>
        <v>0</v>
      </c>
      <c r="AU1521" s="18" t="str">
        <f t="shared" si="516"/>
        <v/>
      </c>
      <c r="AV1521" s="54" t="str">
        <f t="shared" si="517"/>
        <v/>
      </c>
      <c r="AW1521" s="54" t="str">
        <f t="shared" si="518"/>
        <v/>
      </c>
      <c r="AX1521" s="18" t="str">
        <f t="shared" si="519"/>
        <v/>
      </c>
      <c r="AY1521" s="18" t="str">
        <f t="shared" si="520"/>
        <v/>
      </c>
      <c r="BA1521" s="18">
        <f>IF($E1521=AF!$D$6,IF($M1521="Concluída no prazo",2,IF($M1521="Concluída com atraso",1,0)),0)</f>
        <v>0</v>
      </c>
      <c r="BB1521" s="18">
        <f>IF($E1521=AF!$D$6,IF($M1521="Atrasada",2,IF($M1521="Concluída com atraso",1,0)),0)</f>
        <v>0</v>
      </c>
      <c r="BC1521" s="18">
        <v>1.515E-2</v>
      </c>
      <c r="BD1521" s="18">
        <f t="shared" si="527"/>
        <v>1.515E-2</v>
      </c>
      <c r="BE1521" s="18">
        <f t="shared" si="527"/>
        <v>1.515E-2</v>
      </c>
      <c r="BF1521" s="18" t="str">
        <f t="shared" si="521"/>
        <v/>
      </c>
      <c r="BN1521" s="18" t="str">
        <f t="shared" si="522"/>
        <v>s</v>
      </c>
    </row>
    <row r="1522" spans="3:66" ht="50.1" customHeight="1" thickTop="1" thickBot="1" x14ac:dyDescent="0.3">
      <c r="C1522" s="46"/>
      <c r="D1522" s="46"/>
      <c r="E1522" s="46"/>
      <c r="F1522" s="122"/>
      <c r="G1522" s="122"/>
      <c r="H1522" s="78" t="str">
        <f t="shared" si="523"/>
        <v/>
      </c>
      <c r="I1522" s="78" t="str">
        <f t="shared" si="524"/>
        <v/>
      </c>
      <c r="J1522" s="16"/>
      <c r="K1522" s="46" t="str">
        <f t="shared" si="525"/>
        <v/>
      </c>
      <c r="L1522" s="16"/>
      <c r="M1522" s="16"/>
      <c r="N1522" s="46"/>
      <c r="O1522" s="47" t="str">
        <f t="shared" si="528"/>
        <v/>
      </c>
      <c r="P1522" s="47"/>
      <c r="Q1522" s="48" t="str">
        <f>IFERROR(VLOOKUP(E1522,Funcionários!$C$8:$E$207,3,FALSE),"")</f>
        <v/>
      </c>
      <c r="R1522" s="47"/>
      <c r="S1522" s="49" t="str">
        <f t="shared" si="529"/>
        <v/>
      </c>
      <c r="T1522" s="49">
        <v>1.516E-2</v>
      </c>
      <c r="U1522" s="48" t="str">
        <f>IF(Funcionários!C1523=0,"",Funcionários!C1523)</f>
        <v/>
      </c>
      <c r="V1522" s="50">
        <f>IF(U1522="",0,IF(COUNTIFS($E$7:$E$3006,U1522,$I$7:$I$3006,'RC'!$E$6)=0,0,COUNTIFS($M$7:$M$3006,"Concluída no prazo",$E$7:$E$3006,U1522,$I$7:$I$3006,'RC'!$E$6)/COUNTIFS($E$7:$E$3006,U1522,$I$7:$I$3006,'RC'!$E$6)))</f>
        <v>0</v>
      </c>
      <c r="W1522" s="49">
        <f>SUMIFS($J$7:$J$3006,$E$7:$E$3006,U1522,$I$7:$I$3006,'RC'!$E$6)+SUMIFS($L$7:$L$3006,$E$7:$E$3006,U1522,$I$7:$I$3006,'RC'!$E$6)</f>
        <v>0</v>
      </c>
      <c r="X1522" s="48">
        <f>COUNTIFS($E$7:$E$3006,U1522,$I$7:$I$3006,'RC'!$E$6)</f>
        <v>0</v>
      </c>
      <c r="Y1522" s="48"/>
      <c r="Z1522" s="51" t="str">
        <f>IF(AQ1522='RC'!$E$6,AC1522*1000+AD1522,"")</f>
        <v/>
      </c>
      <c r="AA1522" s="51" t="str">
        <f>IF(AB1522="","",IF(AQ1522='RC'!$E$6,AC1522*1000-AD1522,""))</f>
        <v/>
      </c>
      <c r="AB1522" s="48" t="str">
        <f>IFERROR(VLOOKUP(E1522,Funcionários!$C$8:$E$207,3,FALSE),"")</f>
        <v/>
      </c>
      <c r="AC1522" s="50" t="str">
        <f>IF(AB1522="","",IF(COUNTIFS($AB$7:$AB$3006,AB1522,$AQ$7:$AQ$3006,'RC'!$E$6)=0,"",COUNTIFS($M$7:$M$3006,"Concluída no prazo",$AB$7:$AB$3006,AB1522,$AQ$7:$AQ$3006,'RC'!$E$6)/COUNTIFS($AB$7:$AB$3006,AB1522,$AQ$7:$AQ$3006,'RC'!$E$6)))</f>
        <v/>
      </c>
      <c r="AD1522" s="48">
        <f>SUMIF($AQ$7:$AQ$3006,'RC'!$E$6,$J$7:$J$3006)+SUMIF($AQ$7:$AQ$3006,'RC'!$E$6,$L$7:$L$3006)</f>
        <v>21</v>
      </c>
      <c r="AF1522" s="48">
        <v>3.4849999999995399E-2</v>
      </c>
      <c r="AG1522" s="48">
        <f>IF(OR(AQ1522="",AQ1522&lt;&gt;'RC'!$E$6,AB1522&lt;&gt;'RC'!$D$21),0,1)</f>
        <v>0</v>
      </c>
      <c r="AH1522" s="48">
        <f t="shared" si="526"/>
        <v>3.4849999999995399E-2</v>
      </c>
      <c r="AI1522" s="48" t="str">
        <f t="shared" si="508"/>
        <v/>
      </c>
      <c r="AJ1522" s="48" t="str">
        <f t="shared" si="509"/>
        <v/>
      </c>
      <c r="AK1522" s="52" t="str">
        <f t="shared" si="510"/>
        <v/>
      </c>
      <c r="AL1522" s="52" t="str">
        <f t="shared" si="511"/>
        <v/>
      </c>
      <c r="AM1522" s="48" t="str">
        <f t="shared" si="512"/>
        <v/>
      </c>
      <c r="AN1522" s="48" t="str">
        <f t="shared" si="513"/>
        <v/>
      </c>
      <c r="AP1522" s="18" t="str">
        <f t="shared" si="514"/>
        <v/>
      </c>
      <c r="AQ1522" s="18" t="str">
        <f t="shared" si="515"/>
        <v/>
      </c>
      <c r="AR1522" s="18">
        <v>3.4849999999999999E-2</v>
      </c>
      <c r="AS1522" s="18">
        <f>IF(AF!$D$27="Todos",1,IF(M1522=AF!$D$27,1,0))</f>
        <v>1</v>
      </c>
      <c r="AT1522" s="53">
        <f>IF(AND(E1522=AF!$D$6,OR(LT!M1522=AF!$D$27,AF!$D$27="Todos"),OR(AP1522=AF!$E$8,AQ1522=AF!$E$8)),AR1522+AS1522,0)</f>
        <v>0</v>
      </c>
      <c r="AU1522" s="18" t="str">
        <f t="shared" si="516"/>
        <v/>
      </c>
      <c r="AV1522" s="54" t="str">
        <f t="shared" si="517"/>
        <v/>
      </c>
      <c r="AW1522" s="54" t="str">
        <f t="shared" si="518"/>
        <v/>
      </c>
      <c r="AX1522" s="18" t="str">
        <f t="shared" si="519"/>
        <v/>
      </c>
      <c r="AY1522" s="18" t="str">
        <f t="shared" si="520"/>
        <v/>
      </c>
      <c r="BA1522" s="18">
        <f>IF($E1522=AF!$D$6,IF($M1522="Concluída no prazo",2,IF($M1522="Concluída com atraso",1,0)),0)</f>
        <v>0</v>
      </c>
      <c r="BB1522" s="18">
        <f>IF($E1522=AF!$D$6,IF($M1522="Atrasada",2,IF($M1522="Concluída com atraso",1,0)),0)</f>
        <v>0</v>
      </c>
      <c r="BC1522" s="18">
        <v>1.516E-2</v>
      </c>
      <c r="BD1522" s="18">
        <f t="shared" si="527"/>
        <v>1.516E-2</v>
      </c>
      <c r="BE1522" s="18">
        <f t="shared" si="527"/>
        <v>1.516E-2</v>
      </c>
      <c r="BF1522" s="18" t="str">
        <f t="shared" si="521"/>
        <v/>
      </c>
      <c r="BN1522" s="18" t="str">
        <f t="shared" si="522"/>
        <v>s</v>
      </c>
    </row>
    <row r="1523" spans="3:66" ht="50.1" customHeight="1" thickTop="1" thickBot="1" x14ac:dyDescent="0.3">
      <c r="C1523" s="46"/>
      <c r="D1523" s="46"/>
      <c r="E1523" s="46"/>
      <c r="F1523" s="122"/>
      <c r="G1523" s="122"/>
      <c r="H1523" s="78" t="str">
        <f t="shared" si="523"/>
        <v/>
      </c>
      <c r="I1523" s="78" t="str">
        <f t="shared" si="524"/>
        <v/>
      </c>
      <c r="J1523" s="16"/>
      <c r="K1523" s="46" t="str">
        <f t="shared" si="525"/>
        <v/>
      </c>
      <c r="L1523" s="16"/>
      <c r="M1523" s="16"/>
      <c r="N1523" s="46"/>
      <c r="O1523" s="47" t="str">
        <f t="shared" si="528"/>
        <v/>
      </c>
      <c r="P1523" s="47"/>
      <c r="Q1523" s="48" t="str">
        <f>IFERROR(VLOOKUP(E1523,Funcionários!$C$8:$E$207,3,FALSE),"")</f>
        <v/>
      </c>
      <c r="R1523" s="47"/>
      <c r="S1523" s="49" t="str">
        <f t="shared" si="529"/>
        <v/>
      </c>
      <c r="T1523" s="49">
        <v>1.5169999999999999E-2</v>
      </c>
      <c r="U1523" s="48" t="str">
        <f>IF(Funcionários!C1524=0,"",Funcionários!C1524)</f>
        <v/>
      </c>
      <c r="V1523" s="50">
        <f>IF(U1523="",0,IF(COUNTIFS($E$7:$E$3006,U1523,$I$7:$I$3006,'RC'!$E$6)=0,0,COUNTIFS($M$7:$M$3006,"Concluída no prazo",$E$7:$E$3006,U1523,$I$7:$I$3006,'RC'!$E$6)/COUNTIFS($E$7:$E$3006,U1523,$I$7:$I$3006,'RC'!$E$6)))</f>
        <v>0</v>
      </c>
      <c r="W1523" s="49">
        <f>SUMIFS($J$7:$J$3006,$E$7:$E$3006,U1523,$I$7:$I$3006,'RC'!$E$6)+SUMIFS($L$7:$L$3006,$E$7:$E$3006,U1523,$I$7:$I$3006,'RC'!$E$6)</f>
        <v>0</v>
      </c>
      <c r="X1523" s="48">
        <f>COUNTIFS($E$7:$E$3006,U1523,$I$7:$I$3006,'RC'!$E$6)</f>
        <v>0</v>
      </c>
      <c r="Y1523" s="48"/>
      <c r="Z1523" s="51" t="str">
        <f>IF(AQ1523='RC'!$E$6,AC1523*1000+AD1523,"")</f>
        <v/>
      </c>
      <c r="AA1523" s="51" t="str">
        <f>IF(AB1523="","",IF(AQ1523='RC'!$E$6,AC1523*1000-AD1523,""))</f>
        <v/>
      </c>
      <c r="AB1523" s="48" t="str">
        <f>IFERROR(VLOOKUP(E1523,Funcionários!$C$8:$E$207,3,FALSE),"")</f>
        <v/>
      </c>
      <c r="AC1523" s="50" t="str">
        <f>IF(AB1523="","",IF(COUNTIFS($AB$7:$AB$3006,AB1523,$AQ$7:$AQ$3006,'RC'!$E$6)=0,"",COUNTIFS($M$7:$M$3006,"Concluída no prazo",$AB$7:$AB$3006,AB1523,$AQ$7:$AQ$3006,'RC'!$E$6)/COUNTIFS($AB$7:$AB$3006,AB1523,$AQ$7:$AQ$3006,'RC'!$E$6)))</f>
        <v/>
      </c>
      <c r="AD1523" s="48">
        <f>SUMIF($AQ$7:$AQ$3006,'RC'!$E$6,$J$7:$J$3006)+SUMIF($AQ$7:$AQ$3006,'RC'!$E$6,$L$7:$L$3006)</f>
        <v>21</v>
      </c>
      <c r="AF1523" s="48">
        <v>3.4839999999995402E-2</v>
      </c>
      <c r="AG1523" s="48">
        <f>IF(OR(AQ1523="",AQ1523&lt;&gt;'RC'!$E$6,AB1523&lt;&gt;'RC'!$D$21),0,1)</f>
        <v>0</v>
      </c>
      <c r="AH1523" s="48">
        <f t="shared" si="526"/>
        <v>3.4839999999995402E-2</v>
      </c>
      <c r="AI1523" s="48" t="str">
        <f t="shared" si="508"/>
        <v/>
      </c>
      <c r="AJ1523" s="48" t="str">
        <f t="shared" si="509"/>
        <v/>
      </c>
      <c r="AK1523" s="52" t="str">
        <f t="shared" si="510"/>
        <v/>
      </c>
      <c r="AL1523" s="52" t="str">
        <f t="shared" si="511"/>
        <v/>
      </c>
      <c r="AM1523" s="48" t="str">
        <f t="shared" si="512"/>
        <v/>
      </c>
      <c r="AN1523" s="48" t="str">
        <f t="shared" si="513"/>
        <v/>
      </c>
      <c r="AP1523" s="18" t="str">
        <f t="shared" si="514"/>
        <v/>
      </c>
      <c r="AQ1523" s="18" t="str">
        <f t="shared" si="515"/>
        <v/>
      </c>
      <c r="AR1523" s="18">
        <v>3.4840000000000003E-2</v>
      </c>
      <c r="AS1523" s="18">
        <f>IF(AF!$D$27="Todos",1,IF(M1523=AF!$D$27,1,0))</f>
        <v>1</v>
      </c>
      <c r="AT1523" s="53">
        <f>IF(AND(E1523=AF!$D$6,OR(LT!M1523=AF!$D$27,AF!$D$27="Todos"),OR(AP1523=AF!$E$8,AQ1523=AF!$E$8)),AR1523+AS1523,0)</f>
        <v>0</v>
      </c>
      <c r="AU1523" s="18" t="str">
        <f t="shared" si="516"/>
        <v/>
      </c>
      <c r="AV1523" s="54" t="str">
        <f t="shared" si="517"/>
        <v/>
      </c>
      <c r="AW1523" s="54" t="str">
        <f t="shared" si="518"/>
        <v/>
      </c>
      <c r="AX1523" s="18" t="str">
        <f t="shared" si="519"/>
        <v/>
      </c>
      <c r="AY1523" s="18" t="str">
        <f t="shared" si="520"/>
        <v/>
      </c>
      <c r="BA1523" s="18">
        <f>IF($E1523=AF!$D$6,IF($M1523="Concluída no prazo",2,IF($M1523="Concluída com atraso",1,0)),0)</f>
        <v>0</v>
      </c>
      <c r="BB1523" s="18">
        <f>IF($E1523=AF!$D$6,IF($M1523="Atrasada",2,IF($M1523="Concluída com atraso",1,0)),0)</f>
        <v>0</v>
      </c>
      <c r="BC1523" s="18">
        <v>1.5169999999999999E-2</v>
      </c>
      <c r="BD1523" s="18">
        <f t="shared" si="527"/>
        <v>1.5169999999999999E-2</v>
      </c>
      <c r="BE1523" s="18">
        <f t="shared" si="527"/>
        <v>1.5169999999999999E-2</v>
      </c>
      <c r="BF1523" s="18" t="str">
        <f t="shared" si="521"/>
        <v/>
      </c>
      <c r="BN1523" s="18" t="str">
        <f t="shared" si="522"/>
        <v>s</v>
      </c>
    </row>
    <row r="1524" spans="3:66" ht="50.1" customHeight="1" thickTop="1" thickBot="1" x14ac:dyDescent="0.3">
      <c r="C1524" s="46"/>
      <c r="D1524" s="46"/>
      <c r="E1524" s="46"/>
      <c r="F1524" s="122"/>
      <c r="G1524" s="122"/>
      <c r="H1524" s="78" t="str">
        <f t="shared" si="523"/>
        <v/>
      </c>
      <c r="I1524" s="78" t="str">
        <f t="shared" si="524"/>
        <v/>
      </c>
      <c r="J1524" s="16"/>
      <c r="K1524" s="46" t="str">
        <f t="shared" si="525"/>
        <v/>
      </c>
      <c r="L1524" s="16"/>
      <c r="M1524" s="16"/>
      <c r="N1524" s="46"/>
      <c r="O1524" s="47" t="str">
        <f t="shared" si="528"/>
        <v/>
      </c>
      <c r="P1524" s="47"/>
      <c r="Q1524" s="48" t="str">
        <f>IFERROR(VLOOKUP(E1524,Funcionários!$C$8:$E$207,3,FALSE),"")</f>
        <v/>
      </c>
      <c r="R1524" s="47"/>
      <c r="S1524" s="49" t="str">
        <f t="shared" si="529"/>
        <v/>
      </c>
      <c r="T1524" s="49">
        <v>1.5180000000000001E-2</v>
      </c>
      <c r="U1524" s="48" t="str">
        <f>IF(Funcionários!C1525=0,"",Funcionários!C1525)</f>
        <v/>
      </c>
      <c r="V1524" s="50">
        <f>IF(U1524="",0,IF(COUNTIFS($E$7:$E$3006,U1524,$I$7:$I$3006,'RC'!$E$6)=0,0,COUNTIFS($M$7:$M$3006,"Concluída no prazo",$E$7:$E$3006,U1524,$I$7:$I$3006,'RC'!$E$6)/COUNTIFS($E$7:$E$3006,U1524,$I$7:$I$3006,'RC'!$E$6)))</f>
        <v>0</v>
      </c>
      <c r="W1524" s="49">
        <f>SUMIFS($J$7:$J$3006,$E$7:$E$3006,U1524,$I$7:$I$3006,'RC'!$E$6)+SUMIFS($L$7:$L$3006,$E$7:$E$3006,U1524,$I$7:$I$3006,'RC'!$E$6)</f>
        <v>0</v>
      </c>
      <c r="X1524" s="48">
        <f>COUNTIFS($E$7:$E$3006,U1524,$I$7:$I$3006,'RC'!$E$6)</f>
        <v>0</v>
      </c>
      <c r="Y1524" s="48"/>
      <c r="Z1524" s="51" t="str">
        <f>IF(AQ1524='RC'!$E$6,AC1524*1000+AD1524,"")</f>
        <v/>
      </c>
      <c r="AA1524" s="51" t="str">
        <f>IF(AB1524="","",IF(AQ1524='RC'!$E$6,AC1524*1000-AD1524,""))</f>
        <v/>
      </c>
      <c r="AB1524" s="48" t="str">
        <f>IFERROR(VLOOKUP(E1524,Funcionários!$C$8:$E$207,3,FALSE),"")</f>
        <v/>
      </c>
      <c r="AC1524" s="50" t="str">
        <f>IF(AB1524="","",IF(COUNTIFS($AB$7:$AB$3006,AB1524,$AQ$7:$AQ$3006,'RC'!$E$6)=0,"",COUNTIFS($M$7:$M$3006,"Concluída no prazo",$AB$7:$AB$3006,AB1524,$AQ$7:$AQ$3006,'RC'!$E$6)/COUNTIFS($AB$7:$AB$3006,AB1524,$AQ$7:$AQ$3006,'RC'!$E$6)))</f>
        <v/>
      </c>
      <c r="AD1524" s="48">
        <f>SUMIF($AQ$7:$AQ$3006,'RC'!$E$6,$J$7:$J$3006)+SUMIF($AQ$7:$AQ$3006,'RC'!$E$6,$L$7:$L$3006)</f>
        <v>21</v>
      </c>
      <c r="AF1524" s="48">
        <v>3.4829999999995399E-2</v>
      </c>
      <c r="AG1524" s="48">
        <f>IF(OR(AQ1524="",AQ1524&lt;&gt;'RC'!$E$6,AB1524&lt;&gt;'RC'!$D$21),0,1)</f>
        <v>0</v>
      </c>
      <c r="AH1524" s="48">
        <f t="shared" si="526"/>
        <v>3.4829999999995399E-2</v>
      </c>
      <c r="AI1524" s="48" t="str">
        <f t="shared" si="508"/>
        <v/>
      </c>
      <c r="AJ1524" s="48" t="str">
        <f t="shared" si="509"/>
        <v/>
      </c>
      <c r="AK1524" s="52" t="str">
        <f t="shared" si="510"/>
        <v/>
      </c>
      <c r="AL1524" s="52" t="str">
        <f t="shared" si="511"/>
        <v/>
      </c>
      <c r="AM1524" s="48" t="str">
        <f t="shared" si="512"/>
        <v/>
      </c>
      <c r="AN1524" s="48" t="str">
        <f t="shared" si="513"/>
        <v/>
      </c>
      <c r="AP1524" s="18" t="str">
        <f t="shared" si="514"/>
        <v/>
      </c>
      <c r="AQ1524" s="18" t="str">
        <f t="shared" si="515"/>
        <v/>
      </c>
      <c r="AR1524" s="18">
        <v>3.483E-2</v>
      </c>
      <c r="AS1524" s="18">
        <f>IF(AF!$D$27="Todos",1,IF(M1524=AF!$D$27,1,0))</f>
        <v>1</v>
      </c>
      <c r="AT1524" s="53">
        <f>IF(AND(E1524=AF!$D$6,OR(LT!M1524=AF!$D$27,AF!$D$27="Todos"),OR(AP1524=AF!$E$8,AQ1524=AF!$E$8)),AR1524+AS1524,0)</f>
        <v>0</v>
      </c>
      <c r="AU1524" s="18" t="str">
        <f t="shared" si="516"/>
        <v/>
      </c>
      <c r="AV1524" s="54" t="str">
        <f t="shared" si="517"/>
        <v/>
      </c>
      <c r="AW1524" s="54" t="str">
        <f t="shared" si="518"/>
        <v/>
      </c>
      <c r="AX1524" s="18" t="str">
        <f t="shared" si="519"/>
        <v/>
      </c>
      <c r="AY1524" s="18" t="str">
        <f t="shared" si="520"/>
        <v/>
      </c>
      <c r="BA1524" s="18">
        <f>IF($E1524=AF!$D$6,IF($M1524="Concluída no prazo",2,IF($M1524="Concluída com atraso",1,0)),0)</f>
        <v>0</v>
      </c>
      <c r="BB1524" s="18">
        <f>IF($E1524=AF!$D$6,IF($M1524="Atrasada",2,IF($M1524="Concluída com atraso",1,0)),0)</f>
        <v>0</v>
      </c>
      <c r="BC1524" s="18">
        <v>1.5180000000000001E-2</v>
      </c>
      <c r="BD1524" s="18">
        <f t="shared" si="527"/>
        <v>1.5180000000000001E-2</v>
      </c>
      <c r="BE1524" s="18">
        <f t="shared" si="527"/>
        <v>1.5180000000000001E-2</v>
      </c>
      <c r="BF1524" s="18" t="str">
        <f t="shared" si="521"/>
        <v/>
      </c>
      <c r="BN1524" s="18" t="str">
        <f t="shared" si="522"/>
        <v>s</v>
      </c>
    </row>
    <row r="1525" spans="3:66" ht="50.1" customHeight="1" thickTop="1" thickBot="1" x14ac:dyDescent="0.3">
      <c r="C1525" s="46"/>
      <c r="D1525" s="46"/>
      <c r="E1525" s="46"/>
      <c r="F1525" s="122"/>
      <c r="G1525" s="122"/>
      <c r="H1525" s="78" t="str">
        <f t="shared" si="523"/>
        <v/>
      </c>
      <c r="I1525" s="78" t="str">
        <f t="shared" si="524"/>
        <v/>
      </c>
      <c r="J1525" s="16"/>
      <c r="K1525" s="46" t="str">
        <f t="shared" si="525"/>
        <v/>
      </c>
      <c r="L1525" s="16"/>
      <c r="M1525" s="16"/>
      <c r="N1525" s="46"/>
      <c r="O1525" s="47" t="str">
        <f t="shared" si="528"/>
        <v/>
      </c>
      <c r="P1525" s="47"/>
      <c r="Q1525" s="48" t="str">
        <f>IFERROR(VLOOKUP(E1525,Funcionários!$C$8:$E$207,3,FALSE),"")</f>
        <v/>
      </c>
      <c r="R1525" s="47"/>
      <c r="S1525" s="49" t="str">
        <f t="shared" si="529"/>
        <v/>
      </c>
      <c r="T1525" s="49">
        <v>1.519E-2</v>
      </c>
      <c r="U1525" s="48" t="str">
        <f>IF(Funcionários!C1526=0,"",Funcionários!C1526)</f>
        <v/>
      </c>
      <c r="V1525" s="50">
        <f>IF(U1525="",0,IF(COUNTIFS($E$7:$E$3006,U1525,$I$7:$I$3006,'RC'!$E$6)=0,0,COUNTIFS($M$7:$M$3006,"Concluída no prazo",$E$7:$E$3006,U1525,$I$7:$I$3006,'RC'!$E$6)/COUNTIFS($E$7:$E$3006,U1525,$I$7:$I$3006,'RC'!$E$6)))</f>
        <v>0</v>
      </c>
      <c r="W1525" s="49">
        <f>SUMIFS($J$7:$J$3006,$E$7:$E$3006,U1525,$I$7:$I$3006,'RC'!$E$6)+SUMIFS($L$7:$L$3006,$E$7:$E$3006,U1525,$I$7:$I$3006,'RC'!$E$6)</f>
        <v>0</v>
      </c>
      <c r="X1525" s="48">
        <f>COUNTIFS($E$7:$E$3006,U1525,$I$7:$I$3006,'RC'!$E$6)</f>
        <v>0</v>
      </c>
      <c r="Y1525" s="48"/>
      <c r="Z1525" s="51" t="str">
        <f>IF(AQ1525='RC'!$E$6,AC1525*1000+AD1525,"")</f>
        <v/>
      </c>
      <c r="AA1525" s="51" t="str">
        <f>IF(AB1525="","",IF(AQ1525='RC'!$E$6,AC1525*1000-AD1525,""))</f>
        <v/>
      </c>
      <c r="AB1525" s="48" t="str">
        <f>IFERROR(VLOOKUP(E1525,Funcionários!$C$8:$E$207,3,FALSE),"")</f>
        <v/>
      </c>
      <c r="AC1525" s="50" t="str">
        <f>IF(AB1525="","",IF(COUNTIFS($AB$7:$AB$3006,AB1525,$AQ$7:$AQ$3006,'RC'!$E$6)=0,"",COUNTIFS($M$7:$M$3006,"Concluída no prazo",$AB$7:$AB$3006,AB1525,$AQ$7:$AQ$3006,'RC'!$E$6)/COUNTIFS($AB$7:$AB$3006,AB1525,$AQ$7:$AQ$3006,'RC'!$E$6)))</f>
        <v/>
      </c>
      <c r="AD1525" s="48">
        <f>SUMIF($AQ$7:$AQ$3006,'RC'!$E$6,$J$7:$J$3006)+SUMIF($AQ$7:$AQ$3006,'RC'!$E$6,$L$7:$L$3006)</f>
        <v>21</v>
      </c>
      <c r="AF1525" s="48">
        <v>3.4819999999995403E-2</v>
      </c>
      <c r="AG1525" s="48">
        <f>IF(OR(AQ1525="",AQ1525&lt;&gt;'RC'!$E$6,AB1525&lt;&gt;'RC'!$D$21),0,1)</f>
        <v>0</v>
      </c>
      <c r="AH1525" s="48">
        <f t="shared" si="526"/>
        <v>3.4819999999995403E-2</v>
      </c>
      <c r="AI1525" s="48" t="str">
        <f t="shared" si="508"/>
        <v/>
      </c>
      <c r="AJ1525" s="48" t="str">
        <f t="shared" si="509"/>
        <v/>
      </c>
      <c r="AK1525" s="52" t="str">
        <f t="shared" si="510"/>
        <v/>
      </c>
      <c r="AL1525" s="52" t="str">
        <f t="shared" si="511"/>
        <v/>
      </c>
      <c r="AM1525" s="48" t="str">
        <f t="shared" si="512"/>
        <v/>
      </c>
      <c r="AN1525" s="48" t="str">
        <f t="shared" si="513"/>
        <v/>
      </c>
      <c r="AP1525" s="18" t="str">
        <f t="shared" si="514"/>
        <v/>
      </c>
      <c r="AQ1525" s="18" t="str">
        <f t="shared" si="515"/>
        <v/>
      </c>
      <c r="AR1525" s="18">
        <v>3.4819999999999997E-2</v>
      </c>
      <c r="AS1525" s="18">
        <f>IF(AF!$D$27="Todos",1,IF(M1525=AF!$D$27,1,0))</f>
        <v>1</v>
      </c>
      <c r="AT1525" s="53">
        <f>IF(AND(E1525=AF!$D$6,OR(LT!M1525=AF!$D$27,AF!$D$27="Todos"),OR(AP1525=AF!$E$8,AQ1525=AF!$E$8)),AR1525+AS1525,0)</f>
        <v>0</v>
      </c>
      <c r="AU1525" s="18" t="str">
        <f t="shared" si="516"/>
        <v/>
      </c>
      <c r="AV1525" s="54" t="str">
        <f t="shared" si="517"/>
        <v/>
      </c>
      <c r="AW1525" s="54" t="str">
        <f t="shared" si="518"/>
        <v/>
      </c>
      <c r="AX1525" s="18" t="str">
        <f t="shared" si="519"/>
        <v/>
      </c>
      <c r="AY1525" s="18" t="str">
        <f t="shared" si="520"/>
        <v/>
      </c>
      <c r="BA1525" s="18">
        <f>IF($E1525=AF!$D$6,IF($M1525="Concluída no prazo",2,IF($M1525="Concluída com atraso",1,0)),0)</f>
        <v>0</v>
      </c>
      <c r="BB1525" s="18">
        <f>IF($E1525=AF!$D$6,IF($M1525="Atrasada",2,IF($M1525="Concluída com atraso",1,0)),0)</f>
        <v>0</v>
      </c>
      <c r="BC1525" s="18">
        <v>1.519E-2</v>
      </c>
      <c r="BD1525" s="18">
        <f t="shared" si="527"/>
        <v>1.519E-2</v>
      </c>
      <c r="BE1525" s="18">
        <f t="shared" si="527"/>
        <v>1.519E-2</v>
      </c>
      <c r="BF1525" s="18" t="str">
        <f t="shared" si="521"/>
        <v/>
      </c>
      <c r="BN1525" s="18" t="str">
        <f t="shared" si="522"/>
        <v>s</v>
      </c>
    </row>
    <row r="1526" spans="3:66" ht="50.1" customHeight="1" thickTop="1" thickBot="1" x14ac:dyDescent="0.3">
      <c r="C1526" s="46"/>
      <c r="D1526" s="46"/>
      <c r="E1526" s="46"/>
      <c r="F1526" s="122"/>
      <c r="G1526" s="122"/>
      <c r="H1526" s="78" t="str">
        <f t="shared" si="523"/>
        <v/>
      </c>
      <c r="I1526" s="78" t="str">
        <f t="shared" si="524"/>
        <v/>
      </c>
      <c r="J1526" s="16"/>
      <c r="K1526" s="46" t="str">
        <f t="shared" si="525"/>
        <v/>
      </c>
      <c r="L1526" s="16"/>
      <c r="M1526" s="16"/>
      <c r="N1526" s="46"/>
      <c r="O1526" s="47" t="str">
        <f t="shared" si="528"/>
        <v/>
      </c>
      <c r="P1526" s="47"/>
      <c r="Q1526" s="48" t="str">
        <f>IFERROR(VLOOKUP(E1526,Funcionários!$C$8:$E$207,3,FALSE),"")</f>
        <v/>
      </c>
      <c r="R1526" s="47"/>
      <c r="S1526" s="49" t="str">
        <f t="shared" si="529"/>
        <v/>
      </c>
      <c r="T1526" s="49">
        <v>1.52E-2</v>
      </c>
      <c r="U1526" s="48" t="str">
        <f>IF(Funcionários!C1527=0,"",Funcionários!C1527)</f>
        <v/>
      </c>
      <c r="V1526" s="50">
        <f>IF(U1526="",0,IF(COUNTIFS($E$7:$E$3006,U1526,$I$7:$I$3006,'RC'!$E$6)=0,0,COUNTIFS($M$7:$M$3006,"Concluída no prazo",$E$7:$E$3006,U1526,$I$7:$I$3006,'RC'!$E$6)/COUNTIFS($E$7:$E$3006,U1526,$I$7:$I$3006,'RC'!$E$6)))</f>
        <v>0</v>
      </c>
      <c r="W1526" s="49">
        <f>SUMIFS($J$7:$J$3006,$E$7:$E$3006,U1526,$I$7:$I$3006,'RC'!$E$6)+SUMIFS($L$7:$L$3006,$E$7:$E$3006,U1526,$I$7:$I$3006,'RC'!$E$6)</f>
        <v>0</v>
      </c>
      <c r="X1526" s="48">
        <f>COUNTIFS($E$7:$E$3006,U1526,$I$7:$I$3006,'RC'!$E$6)</f>
        <v>0</v>
      </c>
      <c r="Y1526" s="48"/>
      <c r="Z1526" s="51" t="str">
        <f>IF(AQ1526='RC'!$E$6,AC1526*1000+AD1526,"")</f>
        <v/>
      </c>
      <c r="AA1526" s="51" t="str">
        <f>IF(AB1526="","",IF(AQ1526='RC'!$E$6,AC1526*1000-AD1526,""))</f>
        <v/>
      </c>
      <c r="AB1526" s="48" t="str">
        <f>IFERROR(VLOOKUP(E1526,Funcionários!$C$8:$E$207,3,FALSE),"")</f>
        <v/>
      </c>
      <c r="AC1526" s="50" t="str">
        <f>IF(AB1526="","",IF(COUNTIFS($AB$7:$AB$3006,AB1526,$AQ$7:$AQ$3006,'RC'!$E$6)=0,"",COUNTIFS($M$7:$M$3006,"Concluída no prazo",$AB$7:$AB$3006,AB1526,$AQ$7:$AQ$3006,'RC'!$E$6)/COUNTIFS($AB$7:$AB$3006,AB1526,$AQ$7:$AQ$3006,'RC'!$E$6)))</f>
        <v/>
      </c>
      <c r="AD1526" s="48">
        <f>SUMIF($AQ$7:$AQ$3006,'RC'!$E$6,$J$7:$J$3006)+SUMIF($AQ$7:$AQ$3006,'RC'!$E$6,$L$7:$L$3006)</f>
        <v>21</v>
      </c>
      <c r="AF1526" s="48">
        <v>3.4809999999995303E-2</v>
      </c>
      <c r="AG1526" s="48">
        <f>IF(OR(AQ1526="",AQ1526&lt;&gt;'RC'!$E$6,AB1526&lt;&gt;'RC'!$D$21),0,1)</f>
        <v>0</v>
      </c>
      <c r="AH1526" s="48">
        <f t="shared" si="526"/>
        <v>3.4809999999995303E-2</v>
      </c>
      <c r="AI1526" s="48" t="str">
        <f t="shared" si="508"/>
        <v/>
      </c>
      <c r="AJ1526" s="48" t="str">
        <f t="shared" si="509"/>
        <v/>
      </c>
      <c r="AK1526" s="52" t="str">
        <f t="shared" si="510"/>
        <v/>
      </c>
      <c r="AL1526" s="52" t="str">
        <f t="shared" si="511"/>
        <v/>
      </c>
      <c r="AM1526" s="48" t="str">
        <f t="shared" si="512"/>
        <v/>
      </c>
      <c r="AN1526" s="48" t="str">
        <f t="shared" si="513"/>
        <v/>
      </c>
      <c r="AP1526" s="18" t="str">
        <f t="shared" si="514"/>
        <v/>
      </c>
      <c r="AQ1526" s="18" t="str">
        <f t="shared" si="515"/>
        <v/>
      </c>
      <c r="AR1526" s="18">
        <v>3.4810000000000001E-2</v>
      </c>
      <c r="AS1526" s="18">
        <f>IF(AF!$D$27="Todos",1,IF(M1526=AF!$D$27,1,0))</f>
        <v>1</v>
      </c>
      <c r="AT1526" s="53">
        <f>IF(AND(E1526=AF!$D$6,OR(LT!M1526=AF!$D$27,AF!$D$27="Todos"),OR(AP1526=AF!$E$8,AQ1526=AF!$E$8)),AR1526+AS1526,0)</f>
        <v>0</v>
      </c>
      <c r="AU1526" s="18" t="str">
        <f t="shared" si="516"/>
        <v/>
      </c>
      <c r="AV1526" s="54" t="str">
        <f t="shared" si="517"/>
        <v/>
      </c>
      <c r="AW1526" s="54" t="str">
        <f t="shared" si="518"/>
        <v/>
      </c>
      <c r="AX1526" s="18" t="str">
        <f t="shared" si="519"/>
        <v/>
      </c>
      <c r="AY1526" s="18" t="str">
        <f t="shared" si="520"/>
        <v/>
      </c>
      <c r="BA1526" s="18">
        <f>IF($E1526=AF!$D$6,IF($M1526="Concluída no prazo",2,IF($M1526="Concluída com atraso",1,0)),0)</f>
        <v>0</v>
      </c>
      <c r="BB1526" s="18">
        <f>IF($E1526=AF!$D$6,IF($M1526="Atrasada",2,IF($M1526="Concluída com atraso",1,0)),0)</f>
        <v>0</v>
      </c>
      <c r="BC1526" s="18">
        <v>1.52E-2</v>
      </c>
      <c r="BD1526" s="18">
        <f t="shared" si="527"/>
        <v>1.52E-2</v>
      </c>
      <c r="BE1526" s="18">
        <f t="shared" si="527"/>
        <v>1.52E-2</v>
      </c>
      <c r="BF1526" s="18" t="str">
        <f t="shared" si="521"/>
        <v/>
      </c>
      <c r="BN1526" s="18" t="str">
        <f t="shared" si="522"/>
        <v>s</v>
      </c>
    </row>
    <row r="1527" spans="3:66" ht="50.1" customHeight="1" thickTop="1" thickBot="1" x14ac:dyDescent="0.3">
      <c r="C1527" s="46"/>
      <c r="D1527" s="46"/>
      <c r="E1527" s="46"/>
      <c r="F1527" s="122"/>
      <c r="G1527" s="122"/>
      <c r="H1527" s="78" t="str">
        <f t="shared" si="523"/>
        <v/>
      </c>
      <c r="I1527" s="78" t="str">
        <f t="shared" si="524"/>
        <v/>
      </c>
      <c r="J1527" s="16"/>
      <c r="K1527" s="46" t="str">
        <f t="shared" si="525"/>
        <v/>
      </c>
      <c r="L1527" s="16"/>
      <c r="M1527" s="16"/>
      <c r="N1527" s="46"/>
      <c r="O1527" s="47" t="str">
        <f t="shared" si="528"/>
        <v/>
      </c>
      <c r="P1527" s="47"/>
      <c r="Q1527" s="48" t="str">
        <f>IFERROR(VLOOKUP(E1527,Funcionários!$C$8:$E$207,3,FALSE),"")</f>
        <v/>
      </c>
      <c r="R1527" s="47"/>
      <c r="S1527" s="49" t="str">
        <f t="shared" si="529"/>
        <v/>
      </c>
      <c r="T1527" s="49">
        <v>1.521E-2</v>
      </c>
      <c r="U1527" s="48" t="str">
        <f>IF(Funcionários!C1528=0,"",Funcionários!C1528)</f>
        <v/>
      </c>
      <c r="V1527" s="50">
        <f>IF(U1527="",0,IF(COUNTIFS($E$7:$E$3006,U1527,$I$7:$I$3006,'RC'!$E$6)=0,0,COUNTIFS($M$7:$M$3006,"Concluída no prazo",$E$7:$E$3006,U1527,$I$7:$I$3006,'RC'!$E$6)/COUNTIFS($E$7:$E$3006,U1527,$I$7:$I$3006,'RC'!$E$6)))</f>
        <v>0</v>
      </c>
      <c r="W1527" s="49">
        <f>SUMIFS($J$7:$J$3006,$E$7:$E$3006,U1527,$I$7:$I$3006,'RC'!$E$6)+SUMIFS($L$7:$L$3006,$E$7:$E$3006,U1527,$I$7:$I$3006,'RC'!$E$6)</f>
        <v>0</v>
      </c>
      <c r="X1527" s="48">
        <f>COUNTIFS($E$7:$E$3006,U1527,$I$7:$I$3006,'RC'!$E$6)</f>
        <v>0</v>
      </c>
      <c r="Y1527" s="48"/>
      <c r="Z1527" s="51" t="str">
        <f>IF(AQ1527='RC'!$E$6,AC1527*1000+AD1527,"")</f>
        <v/>
      </c>
      <c r="AA1527" s="51" t="str">
        <f>IF(AB1527="","",IF(AQ1527='RC'!$E$6,AC1527*1000-AD1527,""))</f>
        <v/>
      </c>
      <c r="AB1527" s="48" t="str">
        <f>IFERROR(VLOOKUP(E1527,Funcionários!$C$8:$E$207,3,FALSE),"")</f>
        <v/>
      </c>
      <c r="AC1527" s="50" t="str">
        <f>IF(AB1527="","",IF(COUNTIFS($AB$7:$AB$3006,AB1527,$AQ$7:$AQ$3006,'RC'!$E$6)=0,"",COUNTIFS($M$7:$M$3006,"Concluída no prazo",$AB$7:$AB$3006,AB1527,$AQ$7:$AQ$3006,'RC'!$E$6)/COUNTIFS($AB$7:$AB$3006,AB1527,$AQ$7:$AQ$3006,'RC'!$E$6)))</f>
        <v/>
      </c>
      <c r="AD1527" s="48">
        <f>SUMIF($AQ$7:$AQ$3006,'RC'!$E$6,$J$7:$J$3006)+SUMIF($AQ$7:$AQ$3006,'RC'!$E$6,$L$7:$L$3006)</f>
        <v>21</v>
      </c>
      <c r="AF1527" s="48">
        <v>3.47999999999953E-2</v>
      </c>
      <c r="AG1527" s="48">
        <f>IF(OR(AQ1527="",AQ1527&lt;&gt;'RC'!$E$6,AB1527&lt;&gt;'RC'!$D$21),0,1)</f>
        <v>0</v>
      </c>
      <c r="AH1527" s="48">
        <f t="shared" si="526"/>
        <v>3.47999999999953E-2</v>
      </c>
      <c r="AI1527" s="48" t="str">
        <f t="shared" si="508"/>
        <v/>
      </c>
      <c r="AJ1527" s="48" t="str">
        <f t="shared" si="509"/>
        <v/>
      </c>
      <c r="AK1527" s="52" t="str">
        <f t="shared" si="510"/>
        <v/>
      </c>
      <c r="AL1527" s="52" t="str">
        <f t="shared" si="511"/>
        <v/>
      </c>
      <c r="AM1527" s="48" t="str">
        <f t="shared" si="512"/>
        <v/>
      </c>
      <c r="AN1527" s="48" t="str">
        <f t="shared" si="513"/>
        <v/>
      </c>
      <c r="AP1527" s="18" t="str">
        <f t="shared" si="514"/>
        <v/>
      </c>
      <c r="AQ1527" s="18" t="str">
        <f t="shared" si="515"/>
        <v/>
      </c>
      <c r="AR1527" s="18">
        <v>3.4799999999999998E-2</v>
      </c>
      <c r="AS1527" s="18">
        <f>IF(AF!$D$27="Todos",1,IF(M1527=AF!$D$27,1,0))</f>
        <v>1</v>
      </c>
      <c r="AT1527" s="53">
        <f>IF(AND(E1527=AF!$D$6,OR(LT!M1527=AF!$D$27,AF!$D$27="Todos"),OR(AP1527=AF!$E$8,AQ1527=AF!$E$8)),AR1527+AS1527,0)</f>
        <v>0</v>
      </c>
      <c r="AU1527" s="18" t="str">
        <f t="shared" si="516"/>
        <v/>
      </c>
      <c r="AV1527" s="54" t="str">
        <f t="shared" si="517"/>
        <v/>
      </c>
      <c r="AW1527" s="54" t="str">
        <f t="shared" si="518"/>
        <v/>
      </c>
      <c r="AX1527" s="18" t="str">
        <f t="shared" si="519"/>
        <v/>
      </c>
      <c r="AY1527" s="18" t="str">
        <f t="shared" si="520"/>
        <v/>
      </c>
      <c r="BA1527" s="18">
        <f>IF($E1527=AF!$D$6,IF($M1527="Concluída no prazo",2,IF($M1527="Concluída com atraso",1,0)),0)</f>
        <v>0</v>
      </c>
      <c r="BB1527" s="18">
        <f>IF($E1527=AF!$D$6,IF($M1527="Atrasada",2,IF($M1527="Concluída com atraso",1,0)),0)</f>
        <v>0</v>
      </c>
      <c r="BC1527" s="18">
        <v>1.521E-2</v>
      </c>
      <c r="BD1527" s="18">
        <f t="shared" si="527"/>
        <v>1.521E-2</v>
      </c>
      <c r="BE1527" s="18">
        <f t="shared" si="527"/>
        <v>1.521E-2</v>
      </c>
      <c r="BF1527" s="18" t="str">
        <f t="shared" si="521"/>
        <v/>
      </c>
      <c r="BN1527" s="18" t="str">
        <f t="shared" si="522"/>
        <v>s</v>
      </c>
    </row>
    <row r="1528" spans="3:66" ht="50.1" customHeight="1" thickTop="1" thickBot="1" x14ac:dyDescent="0.3">
      <c r="C1528" s="46"/>
      <c r="D1528" s="46"/>
      <c r="E1528" s="46"/>
      <c r="F1528" s="122"/>
      <c r="G1528" s="122"/>
      <c r="H1528" s="78" t="str">
        <f t="shared" si="523"/>
        <v/>
      </c>
      <c r="I1528" s="78" t="str">
        <f t="shared" si="524"/>
        <v/>
      </c>
      <c r="J1528" s="16"/>
      <c r="K1528" s="46" t="str">
        <f t="shared" si="525"/>
        <v/>
      </c>
      <c r="L1528" s="16"/>
      <c r="M1528" s="16"/>
      <c r="N1528" s="46"/>
      <c r="O1528" s="47" t="str">
        <f t="shared" si="528"/>
        <v/>
      </c>
      <c r="P1528" s="47"/>
      <c r="Q1528" s="48" t="str">
        <f>IFERROR(VLOOKUP(E1528,Funcionários!$C$8:$E$207,3,FALSE),"")</f>
        <v/>
      </c>
      <c r="R1528" s="47"/>
      <c r="S1528" s="49" t="str">
        <f t="shared" si="529"/>
        <v/>
      </c>
      <c r="T1528" s="49">
        <v>1.5219999999999999E-2</v>
      </c>
      <c r="U1528" s="48" t="str">
        <f>IF(Funcionários!C1529=0,"",Funcionários!C1529)</f>
        <v/>
      </c>
      <c r="V1528" s="50">
        <f>IF(U1528="",0,IF(COUNTIFS($E$7:$E$3006,U1528,$I$7:$I$3006,'RC'!$E$6)=0,0,COUNTIFS($M$7:$M$3006,"Concluída no prazo",$E$7:$E$3006,U1528,$I$7:$I$3006,'RC'!$E$6)/COUNTIFS($E$7:$E$3006,U1528,$I$7:$I$3006,'RC'!$E$6)))</f>
        <v>0</v>
      </c>
      <c r="W1528" s="49">
        <f>SUMIFS($J$7:$J$3006,$E$7:$E$3006,U1528,$I$7:$I$3006,'RC'!$E$6)+SUMIFS($L$7:$L$3006,$E$7:$E$3006,U1528,$I$7:$I$3006,'RC'!$E$6)</f>
        <v>0</v>
      </c>
      <c r="X1528" s="48">
        <f>COUNTIFS($E$7:$E$3006,U1528,$I$7:$I$3006,'RC'!$E$6)</f>
        <v>0</v>
      </c>
      <c r="Y1528" s="48"/>
      <c r="Z1528" s="51" t="str">
        <f>IF(AQ1528='RC'!$E$6,AC1528*1000+AD1528,"")</f>
        <v/>
      </c>
      <c r="AA1528" s="51" t="str">
        <f>IF(AB1528="","",IF(AQ1528='RC'!$E$6,AC1528*1000-AD1528,""))</f>
        <v/>
      </c>
      <c r="AB1528" s="48" t="str">
        <f>IFERROR(VLOOKUP(E1528,Funcionários!$C$8:$E$207,3,FALSE),"")</f>
        <v/>
      </c>
      <c r="AC1528" s="50" t="str">
        <f>IF(AB1528="","",IF(COUNTIFS($AB$7:$AB$3006,AB1528,$AQ$7:$AQ$3006,'RC'!$E$6)=0,"",COUNTIFS($M$7:$M$3006,"Concluída no prazo",$AB$7:$AB$3006,AB1528,$AQ$7:$AQ$3006,'RC'!$E$6)/COUNTIFS($AB$7:$AB$3006,AB1528,$AQ$7:$AQ$3006,'RC'!$E$6)))</f>
        <v/>
      </c>
      <c r="AD1528" s="48">
        <f>SUMIF($AQ$7:$AQ$3006,'RC'!$E$6,$J$7:$J$3006)+SUMIF($AQ$7:$AQ$3006,'RC'!$E$6,$L$7:$L$3006)</f>
        <v>21</v>
      </c>
      <c r="AF1528" s="48">
        <v>3.4789999999995297E-2</v>
      </c>
      <c r="AG1528" s="48">
        <f>IF(OR(AQ1528="",AQ1528&lt;&gt;'RC'!$E$6,AB1528&lt;&gt;'RC'!$D$21),0,1)</f>
        <v>0</v>
      </c>
      <c r="AH1528" s="48">
        <f t="shared" si="526"/>
        <v>3.4789999999995297E-2</v>
      </c>
      <c r="AI1528" s="48" t="str">
        <f t="shared" si="508"/>
        <v/>
      </c>
      <c r="AJ1528" s="48" t="str">
        <f t="shared" si="509"/>
        <v/>
      </c>
      <c r="AK1528" s="52" t="str">
        <f t="shared" si="510"/>
        <v/>
      </c>
      <c r="AL1528" s="52" t="str">
        <f t="shared" si="511"/>
        <v/>
      </c>
      <c r="AM1528" s="48" t="str">
        <f t="shared" si="512"/>
        <v/>
      </c>
      <c r="AN1528" s="48" t="str">
        <f t="shared" si="513"/>
        <v/>
      </c>
      <c r="AP1528" s="18" t="str">
        <f t="shared" si="514"/>
        <v/>
      </c>
      <c r="AQ1528" s="18" t="str">
        <f t="shared" si="515"/>
        <v/>
      </c>
      <c r="AR1528" s="18">
        <v>3.4790000000000001E-2</v>
      </c>
      <c r="AS1528" s="18">
        <f>IF(AF!$D$27="Todos",1,IF(M1528=AF!$D$27,1,0))</f>
        <v>1</v>
      </c>
      <c r="AT1528" s="53">
        <f>IF(AND(E1528=AF!$D$6,OR(LT!M1528=AF!$D$27,AF!$D$27="Todos"),OR(AP1528=AF!$E$8,AQ1528=AF!$E$8)),AR1528+AS1528,0)</f>
        <v>0</v>
      </c>
      <c r="AU1528" s="18" t="str">
        <f t="shared" si="516"/>
        <v/>
      </c>
      <c r="AV1528" s="54" t="str">
        <f t="shared" si="517"/>
        <v/>
      </c>
      <c r="AW1528" s="54" t="str">
        <f t="shared" si="518"/>
        <v/>
      </c>
      <c r="AX1528" s="18" t="str">
        <f t="shared" si="519"/>
        <v/>
      </c>
      <c r="AY1528" s="18" t="str">
        <f t="shared" si="520"/>
        <v/>
      </c>
      <c r="BA1528" s="18">
        <f>IF($E1528=AF!$D$6,IF($M1528="Concluída no prazo",2,IF($M1528="Concluída com atraso",1,0)),0)</f>
        <v>0</v>
      </c>
      <c r="BB1528" s="18">
        <f>IF($E1528=AF!$D$6,IF($M1528="Atrasada",2,IF($M1528="Concluída com atraso",1,0)),0)</f>
        <v>0</v>
      </c>
      <c r="BC1528" s="18">
        <v>1.5219999999999999E-2</v>
      </c>
      <c r="BD1528" s="18">
        <f t="shared" si="527"/>
        <v>1.5219999999999999E-2</v>
      </c>
      <c r="BE1528" s="18">
        <f t="shared" si="527"/>
        <v>1.5219999999999999E-2</v>
      </c>
      <c r="BF1528" s="18" t="str">
        <f t="shared" si="521"/>
        <v/>
      </c>
      <c r="BN1528" s="18" t="str">
        <f t="shared" si="522"/>
        <v>s</v>
      </c>
    </row>
    <row r="1529" spans="3:66" ht="50.1" customHeight="1" thickTop="1" thickBot="1" x14ac:dyDescent="0.3">
      <c r="C1529" s="46"/>
      <c r="D1529" s="46"/>
      <c r="E1529" s="46"/>
      <c r="F1529" s="122"/>
      <c r="G1529" s="122"/>
      <c r="H1529" s="78" t="str">
        <f t="shared" si="523"/>
        <v/>
      </c>
      <c r="I1529" s="78" t="str">
        <f t="shared" si="524"/>
        <v/>
      </c>
      <c r="J1529" s="16"/>
      <c r="K1529" s="46" t="str">
        <f t="shared" si="525"/>
        <v/>
      </c>
      <c r="L1529" s="16"/>
      <c r="M1529" s="16"/>
      <c r="N1529" s="46"/>
      <c r="O1529" s="47" t="str">
        <f t="shared" si="528"/>
        <v/>
      </c>
      <c r="P1529" s="47"/>
      <c r="Q1529" s="48" t="str">
        <f>IFERROR(VLOOKUP(E1529,Funcionários!$C$8:$E$207,3,FALSE),"")</f>
        <v/>
      </c>
      <c r="R1529" s="47"/>
      <c r="S1529" s="49" t="str">
        <f t="shared" si="529"/>
        <v/>
      </c>
      <c r="T1529" s="49">
        <v>1.523E-2</v>
      </c>
      <c r="U1529" s="48" t="str">
        <f>IF(Funcionários!C1530=0,"",Funcionários!C1530)</f>
        <v/>
      </c>
      <c r="V1529" s="50">
        <f>IF(U1529="",0,IF(COUNTIFS($E$7:$E$3006,U1529,$I$7:$I$3006,'RC'!$E$6)=0,0,COUNTIFS($M$7:$M$3006,"Concluída no prazo",$E$7:$E$3006,U1529,$I$7:$I$3006,'RC'!$E$6)/COUNTIFS($E$7:$E$3006,U1529,$I$7:$I$3006,'RC'!$E$6)))</f>
        <v>0</v>
      </c>
      <c r="W1529" s="49">
        <f>SUMIFS($J$7:$J$3006,$E$7:$E$3006,U1529,$I$7:$I$3006,'RC'!$E$6)+SUMIFS($L$7:$L$3006,$E$7:$E$3006,U1529,$I$7:$I$3006,'RC'!$E$6)</f>
        <v>0</v>
      </c>
      <c r="X1529" s="48">
        <f>COUNTIFS($E$7:$E$3006,U1529,$I$7:$I$3006,'RC'!$E$6)</f>
        <v>0</v>
      </c>
      <c r="Y1529" s="48"/>
      <c r="Z1529" s="51" t="str">
        <f>IF(AQ1529='RC'!$E$6,AC1529*1000+AD1529,"")</f>
        <v/>
      </c>
      <c r="AA1529" s="51" t="str">
        <f>IF(AB1529="","",IF(AQ1529='RC'!$E$6,AC1529*1000-AD1529,""))</f>
        <v/>
      </c>
      <c r="AB1529" s="48" t="str">
        <f>IFERROR(VLOOKUP(E1529,Funcionários!$C$8:$E$207,3,FALSE),"")</f>
        <v/>
      </c>
      <c r="AC1529" s="50" t="str">
        <f>IF(AB1529="","",IF(COUNTIFS($AB$7:$AB$3006,AB1529,$AQ$7:$AQ$3006,'RC'!$E$6)=0,"",COUNTIFS($M$7:$M$3006,"Concluída no prazo",$AB$7:$AB$3006,AB1529,$AQ$7:$AQ$3006,'RC'!$E$6)/COUNTIFS($AB$7:$AB$3006,AB1529,$AQ$7:$AQ$3006,'RC'!$E$6)))</f>
        <v/>
      </c>
      <c r="AD1529" s="48">
        <f>SUMIF($AQ$7:$AQ$3006,'RC'!$E$6,$J$7:$J$3006)+SUMIF($AQ$7:$AQ$3006,'RC'!$E$6,$L$7:$L$3006)</f>
        <v>21</v>
      </c>
      <c r="AF1529" s="48">
        <v>3.4779999999995301E-2</v>
      </c>
      <c r="AG1529" s="48">
        <f>IF(OR(AQ1529="",AQ1529&lt;&gt;'RC'!$E$6,AB1529&lt;&gt;'RC'!$D$21),0,1)</f>
        <v>0</v>
      </c>
      <c r="AH1529" s="48">
        <f t="shared" si="526"/>
        <v>3.4779999999995301E-2</v>
      </c>
      <c r="AI1529" s="48" t="str">
        <f t="shared" si="508"/>
        <v/>
      </c>
      <c r="AJ1529" s="48" t="str">
        <f t="shared" si="509"/>
        <v/>
      </c>
      <c r="AK1529" s="52" t="str">
        <f t="shared" si="510"/>
        <v/>
      </c>
      <c r="AL1529" s="52" t="str">
        <f t="shared" si="511"/>
        <v/>
      </c>
      <c r="AM1529" s="48" t="str">
        <f t="shared" si="512"/>
        <v/>
      </c>
      <c r="AN1529" s="48" t="str">
        <f t="shared" si="513"/>
        <v/>
      </c>
      <c r="AP1529" s="18" t="str">
        <f t="shared" si="514"/>
        <v/>
      </c>
      <c r="AQ1529" s="18" t="str">
        <f t="shared" si="515"/>
        <v/>
      </c>
      <c r="AR1529" s="18">
        <v>3.4779999999999998E-2</v>
      </c>
      <c r="AS1529" s="18">
        <f>IF(AF!$D$27="Todos",1,IF(M1529=AF!$D$27,1,0))</f>
        <v>1</v>
      </c>
      <c r="AT1529" s="53">
        <f>IF(AND(E1529=AF!$D$6,OR(LT!M1529=AF!$D$27,AF!$D$27="Todos"),OR(AP1529=AF!$E$8,AQ1529=AF!$E$8)),AR1529+AS1529,0)</f>
        <v>0</v>
      </c>
      <c r="AU1529" s="18" t="str">
        <f t="shared" si="516"/>
        <v/>
      </c>
      <c r="AV1529" s="54" t="str">
        <f t="shared" si="517"/>
        <v/>
      </c>
      <c r="AW1529" s="54" t="str">
        <f t="shared" si="518"/>
        <v/>
      </c>
      <c r="AX1529" s="18" t="str">
        <f t="shared" si="519"/>
        <v/>
      </c>
      <c r="AY1529" s="18" t="str">
        <f t="shared" si="520"/>
        <v/>
      </c>
      <c r="BA1529" s="18">
        <f>IF($E1529=AF!$D$6,IF($M1529="Concluída no prazo",2,IF($M1529="Concluída com atraso",1,0)),0)</f>
        <v>0</v>
      </c>
      <c r="BB1529" s="18">
        <f>IF($E1529=AF!$D$6,IF($M1529="Atrasada",2,IF($M1529="Concluída com atraso",1,0)),0)</f>
        <v>0</v>
      </c>
      <c r="BC1529" s="18">
        <v>1.523E-2</v>
      </c>
      <c r="BD1529" s="18">
        <f t="shared" si="527"/>
        <v>1.523E-2</v>
      </c>
      <c r="BE1529" s="18">
        <f t="shared" si="527"/>
        <v>1.523E-2</v>
      </c>
      <c r="BF1529" s="18" t="str">
        <f t="shared" si="521"/>
        <v/>
      </c>
      <c r="BN1529" s="18" t="str">
        <f t="shared" si="522"/>
        <v>s</v>
      </c>
    </row>
    <row r="1530" spans="3:66" ht="50.1" customHeight="1" thickTop="1" thickBot="1" x14ac:dyDescent="0.3">
      <c r="C1530" s="46"/>
      <c r="D1530" s="46"/>
      <c r="E1530" s="46"/>
      <c r="F1530" s="122"/>
      <c r="G1530" s="122"/>
      <c r="H1530" s="78" t="str">
        <f t="shared" si="523"/>
        <v/>
      </c>
      <c r="I1530" s="78" t="str">
        <f t="shared" si="524"/>
        <v/>
      </c>
      <c r="J1530" s="16"/>
      <c r="K1530" s="46" t="str">
        <f t="shared" si="525"/>
        <v/>
      </c>
      <c r="L1530" s="16"/>
      <c r="M1530" s="16"/>
      <c r="N1530" s="46"/>
      <c r="O1530" s="47" t="str">
        <f t="shared" si="528"/>
        <v/>
      </c>
      <c r="P1530" s="47"/>
      <c r="Q1530" s="48" t="str">
        <f>IFERROR(VLOOKUP(E1530,Funcionários!$C$8:$E$207,3,FALSE),"")</f>
        <v/>
      </c>
      <c r="R1530" s="47"/>
      <c r="S1530" s="49" t="str">
        <f t="shared" si="529"/>
        <v/>
      </c>
      <c r="T1530" s="49">
        <v>1.524E-2</v>
      </c>
      <c r="U1530" s="48" t="str">
        <f>IF(Funcionários!C1531=0,"",Funcionários!C1531)</f>
        <v/>
      </c>
      <c r="V1530" s="50">
        <f>IF(U1530="",0,IF(COUNTIFS($E$7:$E$3006,U1530,$I$7:$I$3006,'RC'!$E$6)=0,0,COUNTIFS($M$7:$M$3006,"Concluída no prazo",$E$7:$E$3006,U1530,$I$7:$I$3006,'RC'!$E$6)/COUNTIFS($E$7:$E$3006,U1530,$I$7:$I$3006,'RC'!$E$6)))</f>
        <v>0</v>
      </c>
      <c r="W1530" s="49">
        <f>SUMIFS($J$7:$J$3006,$E$7:$E$3006,U1530,$I$7:$I$3006,'RC'!$E$6)+SUMIFS($L$7:$L$3006,$E$7:$E$3006,U1530,$I$7:$I$3006,'RC'!$E$6)</f>
        <v>0</v>
      </c>
      <c r="X1530" s="48">
        <f>COUNTIFS($E$7:$E$3006,U1530,$I$7:$I$3006,'RC'!$E$6)</f>
        <v>0</v>
      </c>
      <c r="Y1530" s="48"/>
      <c r="Z1530" s="51" t="str">
        <f>IF(AQ1530='RC'!$E$6,AC1530*1000+AD1530,"")</f>
        <v/>
      </c>
      <c r="AA1530" s="51" t="str">
        <f>IF(AB1530="","",IF(AQ1530='RC'!$E$6,AC1530*1000-AD1530,""))</f>
        <v/>
      </c>
      <c r="AB1530" s="48" t="str">
        <f>IFERROR(VLOOKUP(E1530,Funcionários!$C$8:$E$207,3,FALSE),"")</f>
        <v/>
      </c>
      <c r="AC1530" s="50" t="str">
        <f>IF(AB1530="","",IF(COUNTIFS($AB$7:$AB$3006,AB1530,$AQ$7:$AQ$3006,'RC'!$E$6)=0,"",COUNTIFS($M$7:$M$3006,"Concluída no prazo",$AB$7:$AB$3006,AB1530,$AQ$7:$AQ$3006,'RC'!$E$6)/COUNTIFS($AB$7:$AB$3006,AB1530,$AQ$7:$AQ$3006,'RC'!$E$6)))</f>
        <v/>
      </c>
      <c r="AD1530" s="48">
        <f>SUMIF($AQ$7:$AQ$3006,'RC'!$E$6,$J$7:$J$3006)+SUMIF($AQ$7:$AQ$3006,'RC'!$E$6,$L$7:$L$3006)</f>
        <v>21</v>
      </c>
      <c r="AF1530" s="48">
        <v>3.4769999999995298E-2</v>
      </c>
      <c r="AG1530" s="48">
        <f>IF(OR(AQ1530="",AQ1530&lt;&gt;'RC'!$E$6,AB1530&lt;&gt;'RC'!$D$21),0,1)</f>
        <v>0</v>
      </c>
      <c r="AH1530" s="48">
        <f t="shared" si="526"/>
        <v>3.4769999999995298E-2</v>
      </c>
      <c r="AI1530" s="48" t="str">
        <f t="shared" si="508"/>
        <v/>
      </c>
      <c r="AJ1530" s="48" t="str">
        <f t="shared" si="509"/>
        <v/>
      </c>
      <c r="AK1530" s="52" t="str">
        <f t="shared" si="510"/>
        <v/>
      </c>
      <c r="AL1530" s="52" t="str">
        <f t="shared" si="511"/>
        <v/>
      </c>
      <c r="AM1530" s="48" t="str">
        <f t="shared" si="512"/>
        <v/>
      </c>
      <c r="AN1530" s="48" t="str">
        <f t="shared" si="513"/>
        <v/>
      </c>
      <c r="AP1530" s="18" t="str">
        <f t="shared" si="514"/>
        <v/>
      </c>
      <c r="AQ1530" s="18" t="str">
        <f t="shared" si="515"/>
        <v/>
      </c>
      <c r="AR1530" s="18">
        <v>3.4770000000000002E-2</v>
      </c>
      <c r="AS1530" s="18">
        <f>IF(AF!$D$27="Todos",1,IF(M1530=AF!$D$27,1,0))</f>
        <v>1</v>
      </c>
      <c r="AT1530" s="53">
        <f>IF(AND(E1530=AF!$D$6,OR(LT!M1530=AF!$D$27,AF!$D$27="Todos"),OR(AP1530=AF!$E$8,AQ1530=AF!$E$8)),AR1530+AS1530,0)</f>
        <v>0</v>
      </c>
      <c r="AU1530" s="18" t="str">
        <f t="shared" si="516"/>
        <v/>
      </c>
      <c r="AV1530" s="54" t="str">
        <f t="shared" si="517"/>
        <v/>
      </c>
      <c r="AW1530" s="54" t="str">
        <f t="shared" si="518"/>
        <v/>
      </c>
      <c r="AX1530" s="18" t="str">
        <f t="shared" si="519"/>
        <v/>
      </c>
      <c r="AY1530" s="18" t="str">
        <f t="shared" si="520"/>
        <v/>
      </c>
      <c r="BA1530" s="18">
        <f>IF($E1530=AF!$D$6,IF($M1530="Concluída no prazo",2,IF($M1530="Concluída com atraso",1,0)),0)</f>
        <v>0</v>
      </c>
      <c r="BB1530" s="18">
        <f>IF($E1530=AF!$D$6,IF($M1530="Atrasada",2,IF($M1530="Concluída com atraso",1,0)),0)</f>
        <v>0</v>
      </c>
      <c r="BC1530" s="18">
        <v>1.524E-2</v>
      </c>
      <c r="BD1530" s="18">
        <f t="shared" si="527"/>
        <v>1.524E-2</v>
      </c>
      <c r="BE1530" s="18">
        <f t="shared" si="527"/>
        <v>1.524E-2</v>
      </c>
      <c r="BF1530" s="18" t="str">
        <f t="shared" si="521"/>
        <v/>
      </c>
      <c r="BN1530" s="18" t="str">
        <f t="shared" si="522"/>
        <v>s</v>
      </c>
    </row>
    <row r="1531" spans="3:66" ht="50.1" customHeight="1" thickTop="1" thickBot="1" x14ac:dyDescent="0.3">
      <c r="C1531" s="46"/>
      <c r="D1531" s="46"/>
      <c r="E1531" s="46"/>
      <c r="F1531" s="122"/>
      <c r="G1531" s="122"/>
      <c r="H1531" s="78" t="str">
        <f t="shared" si="523"/>
        <v/>
      </c>
      <c r="I1531" s="78" t="str">
        <f t="shared" si="524"/>
        <v/>
      </c>
      <c r="J1531" s="16"/>
      <c r="K1531" s="46" t="str">
        <f t="shared" si="525"/>
        <v/>
      </c>
      <c r="L1531" s="16"/>
      <c r="M1531" s="16"/>
      <c r="N1531" s="46"/>
      <c r="O1531" s="47" t="str">
        <f t="shared" si="528"/>
        <v/>
      </c>
      <c r="P1531" s="47"/>
      <c r="Q1531" s="48" t="str">
        <f>IFERROR(VLOOKUP(E1531,Funcionários!$C$8:$E$207,3,FALSE),"")</f>
        <v/>
      </c>
      <c r="R1531" s="47"/>
      <c r="S1531" s="49" t="str">
        <f t="shared" si="529"/>
        <v/>
      </c>
      <c r="T1531" s="49">
        <v>1.525E-2</v>
      </c>
      <c r="U1531" s="48" t="str">
        <f>IF(Funcionários!C1532=0,"",Funcionários!C1532)</f>
        <v/>
      </c>
      <c r="V1531" s="50">
        <f>IF(U1531="",0,IF(COUNTIFS($E$7:$E$3006,U1531,$I$7:$I$3006,'RC'!$E$6)=0,0,COUNTIFS($M$7:$M$3006,"Concluída no prazo",$E$7:$E$3006,U1531,$I$7:$I$3006,'RC'!$E$6)/COUNTIFS($E$7:$E$3006,U1531,$I$7:$I$3006,'RC'!$E$6)))</f>
        <v>0</v>
      </c>
      <c r="W1531" s="49">
        <f>SUMIFS($J$7:$J$3006,$E$7:$E$3006,U1531,$I$7:$I$3006,'RC'!$E$6)+SUMIFS($L$7:$L$3006,$E$7:$E$3006,U1531,$I$7:$I$3006,'RC'!$E$6)</f>
        <v>0</v>
      </c>
      <c r="X1531" s="48">
        <f>COUNTIFS($E$7:$E$3006,U1531,$I$7:$I$3006,'RC'!$E$6)</f>
        <v>0</v>
      </c>
      <c r="Y1531" s="48"/>
      <c r="Z1531" s="51" t="str">
        <f>IF(AQ1531='RC'!$E$6,AC1531*1000+AD1531,"")</f>
        <v/>
      </c>
      <c r="AA1531" s="51" t="str">
        <f>IF(AB1531="","",IF(AQ1531='RC'!$E$6,AC1531*1000-AD1531,""))</f>
        <v/>
      </c>
      <c r="AB1531" s="48" t="str">
        <f>IFERROR(VLOOKUP(E1531,Funcionários!$C$8:$E$207,3,FALSE),"")</f>
        <v/>
      </c>
      <c r="AC1531" s="50" t="str">
        <f>IF(AB1531="","",IF(COUNTIFS($AB$7:$AB$3006,AB1531,$AQ$7:$AQ$3006,'RC'!$E$6)=0,"",COUNTIFS($M$7:$M$3006,"Concluída no prazo",$AB$7:$AB$3006,AB1531,$AQ$7:$AQ$3006,'RC'!$E$6)/COUNTIFS($AB$7:$AB$3006,AB1531,$AQ$7:$AQ$3006,'RC'!$E$6)))</f>
        <v/>
      </c>
      <c r="AD1531" s="48">
        <f>SUMIF($AQ$7:$AQ$3006,'RC'!$E$6,$J$7:$J$3006)+SUMIF($AQ$7:$AQ$3006,'RC'!$E$6,$L$7:$L$3006)</f>
        <v>21</v>
      </c>
      <c r="AF1531" s="48">
        <v>3.4759999999995302E-2</v>
      </c>
      <c r="AG1531" s="48">
        <f>IF(OR(AQ1531="",AQ1531&lt;&gt;'RC'!$E$6,AB1531&lt;&gt;'RC'!$D$21),0,1)</f>
        <v>0</v>
      </c>
      <c r="AH1531" s="48">
        <f t="shared" si="526"/>
        <v>3.4759999999995302E-2</v>
      </c>
      <c r="AI1531" s="48" t="str">
        <f t="shared" si="508"/>
        <v/>
      </c>
      <c r="AJ1531" s="48" t="str">
        <f t="shared" si="509"/>
        <v/>
      </c>
      <c r="AK1531" s="52" t="str">
        <f t="shared" si="510"/>
        <v/>
      </c>
      <c r="AL1531" s="52" t="str">
        <f t="shared" si="511"/>
        <v/>
      </c>
      <c r="AM1531" s="48" t="str">
        <f t="shared" si="512"/>
        <v/>
      </c>
      <c r="AN1531" s="48" t="str">
        <f t="shared" si="513"/>
        <v/>
      </c>
      <c r="AP1531" s="18" t="str">
        <f t="shared" si="514"/>
        <v/>
      </c>
      <c r="AQ1531" s="18" t="str">
        <f t="shared" si="515"/>
        <v/>
      </c>
      <c r="AR1531" s="18">
        <v>3.4759999999999999E-2</v>
      </c>
      <c r="AS1531" s="18">
        <f>IF(AF!$D$27="Todos",1,IF(M1531=AF!$D$27,1,0))</f>
        <v>1</v>
      </c>
      <c r="AT1531" s="53">
        <f>IF(AND(E1531=AF!$D$6,OR(LT!M1531=AF!$D$27,AF!$D$27="Todos"),OR(AP1531=AF!$E$8,AQ1531=AF!$E$8)),AR1531+AS1531,0)</f>
        <v>0</v>
      </c>
      <c r="AU1531" s="18" t="str">
        <f t="shared" si="516"/>
        <v/>
      </c>
      <c r="AV1531" s="54" t="str">
        <f t="shared" si="517"/>
        <v/>
      </c>
      <c r="AW1531" s="54" t="str">
        <f t="shared" si="518"/>
        <v/>
      </c>
      <c r="AX1531" s="18" t="str">
        <f t="shared" si="519"/>
        <v/>
      </c>
      <c r="AY1531" s="18" t="str">
        <f t="shared" si="520"/>
        <v/>
      </c>
      <c r="BA1531" s="18">
        <f>IF($E1531=AF!$D$6,IF($M1531="Concluída no prazo",2,IF($M1531="Concluída com atraso",1,0)),0)</f>
        <v>0</v>
      </c>
      <c r="BB1531" s="18">
        <f>IF($E1531=AF!$D$6,IF($M1531="Atrasada",2,IF($M1531="Concluída com atraso",1,0)),0)</f>
        <v>0</v>
      </c>
      <c r="BC1531" s="18">
        <v>1.525E-2</v>
      </c>
      <c r="BD1531" s="18">
        <f t="shared" si="527"/>
        <v>1.525E-2</v>
      </c>
      <c r="BE1531" s="18">
        <f t="shared" si="527"/>
        <v>1.525E-2</v>
      </c>
      <c r="BF1531" s="18" t="str">
        <f t="shared" si="521"/>
        <v/>
      </c>
      <c r="BN1531" s="18" t="str">
        <f t="shared" si="522"/>
        <v>s</v>
      </c>
    </row>
    <row r="1532" spans="3:66" ht="50.1" customHeight="1" thickTop="1" thickBot="1" x14ac:dyDescent="0.3">
      <c r="C1532" s="46"/>
      <c r="D1532" s="46"/>
      <c r="E1532" s="46"/>
      <c r="F1532" s="122"/>
      <c r="G1532" s="122"/>
      <c r="H1532" s="78" t="str">
        <f t="shared" si="523"/>
        <v/>
      </c>
      <c r="I1532" s="78" t="str">
        <f t="shared" si="524"/>
        <v/>
      </c>
      <c r="J1532" s="16"/>
      <c r="K1532" s="46" t="str">
        <f t="shared" si="525"/>
        <v/>
      </c>
      <c r="L1532" s="16"/>
      <c r="M1532" s="16"/>
      <c r="N1532" s="46"/>
      <c r="O1532" s="47" t="str">
        <f t="shared" si="528"/>
        <v/>
      </c>
      <c r="P1532" s="47"/>
      <c r="Q1532" s="48" t="str">
        <f>IFERROR(VLOOKUP(E1532,Funcionários!$C$8:$E$207,3,FALSE),"")</f>
        <v/>
      </c>
      <c r="R1532" s="47"/>
      <c r="S1532" s="49" t="str">
        <f t="shared" si="529"/>
        <v/>
      </c>
      <c r="T1532" s="49">
        <v>1.5259999999999999E-2</v>
      </c>
      <c r="U1532" s="48" t="str">
        <f>IF(Funcionários!C1533=0,"",Funcionários!C1533)</f>
        <v/>
      </c>
      <c r="V1532" s="50">
        <f>IF(U1532="",0,IF(COUNTIFS($E$7:$E$3006,U1532,$I$7:$I$3006,'RC'!$E$6)=0,0,COUNTIFS($M$7:$M$3006,"Concluída no prazo",$E$7:$E$3006,U1532,$I$7:$I$3006,'RC'!$E$6)/COUNTIFS($E$7:$E$3006,U1532,$I$7:$I$3006,'RC'!$E$6)))</f>
        <v>0</v>
      </c>
      <c r="W1532" s="49">
        <f>SUMIFS($J$7:$J$3006,$E$7:$E$3006,U1532,$I$7:$I$3006,'RC'!$E$6)+SUMIFS($L$7:$L$3006,$E$7:$E$3006,U1532,$I$7:$I$3006,'RC'!$E$6)</f>
        <v>0</v>
      </c>
      <c r="X1532" s="48">
        <f>COUNTIFS($E$7:$E$3006,U1532,$I$7:$I$3006,'RC'!$E$6)</f>
        <v>0</v>
      </c>
      <c r="Y1532" s="48"/>
      <c r="Z1532" s="51" t="str">
        <f>IF(AQ1532='RC'!$E$6,AC1532*1000+AD1532,"")</f>
        <v/>
      </c>
      <c r="AA1532" s="51" t="str">
        <f>IF(AB1532="","",IF(AQ1532='RC'!$E$6,AC1532*1000-AD1532,""))</f>
        <v/>
      </c>
      <c r="AB1532" s="48" t="str">
        <f>IFERROR(VLOOKUP(E1532,Funcionários!$C$8:$E$207,3,FALSE),"")</f>
        <v/>
      </c>
      <c r="AC1532" s="50" t="str">
        <f>IF(AB1532="","",IF(COUNTIFS($AB$7:$AB$3006,AB1532,$AQ$7:$AQ$3006,'RC'!$E$6)=0,"",COUNTIFS($M$7:$M$3006,"Concluída no prazo",$AB$7:$AB$3006,AB1532,$AQ$7:$AQ$3006,'RC'!$E$6)/COUNTIFS($AB$7:$AB$3006,AB1532,$AQ$7:$AQ$3006,'RC'!$E$6)))</f>
        <v/>
      </c>
      <c r="AD1532" s="48">
        <f>SUMIF($AQ$7:$AQ$3006,'RC'!$E$6,$J$7:$J$3006)+SUMIF($AQ$7:$AQ$3006,'RC'!$E$6,$L$7:$L$3006)</f>
        <v>21</v>
      </c>
      <c r="AF1532" s="48">
        <v>3.4749999999995299E-2</v>
      </c>
      <c r="AG1532" s="48">
        <f>IF(OR(AQ1532="",AQ1532&lt;&gt;'RC'!$E$6,AB1532&lt;&gt;'RC'!$D$21),0,1)</f>
        <v>0</v>
      </c>
      <c r="AH1532" s="48">
        <f t="shared" si="526"/>
        <v>3.4749999999995299E-2</v>
      </c>
      <c r="AI1532" s="48" t="str">
        <f t="shared" si="508"/>
        <v/>
      </c>
      <c r="AJ1532" s="48" t="str">
        <f t="shared" si="509"/>
        <v/>
      </c>
      <c r="AK1532" s="52" t="str">
        <f t="shared" si="510"/>
        <v/>
      </c>
      <c r="AL1532" s="52" t="str">
        <f t="shared" si="511"/>
        <v/>
      </c>
      <c r="AM1532" s="48" t="str">
        <f t="shared" si="512"/>
        <v/>
      </c>
      <c r="AN1532" s="48" t="str">
        <f t="shared" si="513"/>
        <v/>
      </c>
      <c r="AP1532" s="18" t="str">
        <f t="shared" si="514"/>
        <v/>
      </c>
      <c r="AQ1532" s="18" t="str">
        <f t="shared" si="515"/>
        <v/>
      </c>
      <c r="AR1532" s="18">
        <v>3.4750000000000003E-2</v>
      </c>
      <c r="AS1532" s="18">
        <f>IF(AF!$D$27="Todos",1,IF(M1532=AF!$D$27,1,0))</f>
        <v>1</v>
      </c>
      <c r="AT1532" s="53">
        <f>IF(AND(E1532=AF!$D$6,OR(LT!M1532=AF!$D$27,AF!$D$27="Todos"),OR(AP1532=AF!$E$8,AQ1532=AF!$E$8)),AR1532+AS1532,0)</f>
        <v>0</v>
      </c>
      <c r="AU1532" s="18" t="str">
        <f t="shared" si="516"/>
        <v/>
      </c>
      <c r="AV1532" s="54" t="str">
        <f t="shared" si="517"/>
        <v/>
      </c>
      <c r="AW1532" s="54" t="str">
        <f t="shared" si="518"/>
        <v/>
      </c>
      <c r="AX1532" s="18" t="str">
        <f t="shared" si="519"/>
        <v/>
      </c>
      <c r="AY1532" s="18" t="str">
        <f t="shared" si="520"/>
        <v/>
      </c>
      <c r="BA1532" s="18">
        <f>IF($E1532=AF!$D$6,IF($M1532="Concluída no prazo",2,IF($M1532="Concluída com atraso",1,0)),0)</f>
        <v>0</v>
      </c>
      <c r="BB1532" s="18">
        <f>IF($E1532=AF!$D$6,IF($M1532="Atrasada",2,IF($M1532="Concluída com atraso",1,0)),0)</f>
        <v>0</v>
      </c>
      <c r="BC1532" s="18">
        <v>1.5259999999999999E-2</v>
      </c>
      <c r="BD1532" s="18">
        <f t="shared" si="527"/>
        <v>1.5259999999999999E-2</v>
      </c>
      <c r="BE1532" s="18">
        <f t="shared" si="527"/>
        <v>1.5259999999999999E-2</v>
      </c>
      <c r="BF1532" s="18" t="str">
        <f t="shared" si="521"/>
        <v/>
      </c>
      <c r="BN1532" s="18" t="str">
        <f t="shared" si="522"/>
        <v>s</v>
      </c>
    </row>
    <row r="1533" spans="3:66" ht="50.1" customHeight="1" thickTop="1" thickBot="1" x14ac:dyDescent="0.3">
      <c r="C1533" s="46"/>
      <c r="D1533" s="46"/>
      <c r="E1533" s="46"/>
      <c r="F1533" s="122"/>
      <c r="G1533" s="122"/>
      <c r="H1533" s="78" t="str">
        <f t="shared" si="523"/>
        <v/>
      </c>
      <c r="I1533" s="78" t="str">
        <f t="shared" si="524"/>
        <v/>
      </c>
      <c r="J1533" s="16"/>
      <c r="K1533" s="46" t="str">
        <f t="shared" si="525"/>
        <v/>
      </c>
      <c r="L1533" s="16"/>
      <c r="M1533" s="16"/>
      <c r="N1533" s="46"/>
      <c r="O1533" s="47" t="str">
        <f t="shared" si="528"/>
        <v/>
      </c>
      <c r="P1533" s="47"/>
      <c r="Q1533" s="48" t="str">
        <f>IFERROR(VLOOKUP(E1533,Funcionários!$C$8:$E$207,3,FALSE),"")</f>
        <v/>
      </c>
      <c r="R1533" s="47"/>
      <c r="S1533" s="49" t="str">
        <f t="shared" si="529"/>
        <v/>
      </c>
      <c r="T1533" s="49">
        <v>1.5270000000000001E-2</v>
      </c>
      <c r="U1533" s="48" t="str">
        <f>IF(Funcionários!C1534=0,"",Funcionários!C1534)</f>
        <v/>
      </c>
      <c r="V1533" s="50">
        <f>IF(U1533="",0,IF(COUNTIFS($E$7:$E$3006,U1533,$I$7:$I$3006,'RC'!$E$6)=0,0,COUNTIFS($M$7:$M$3006,"Concluída no prazo",$E$7:$E$3006,U1533,$I$7:$I$3006,'RC'!$E$6)/COUNTIFS($E$7:$E$3006,U1533,$I$7:$I$3006,'RC'!$E$6)))</f>
        <v>0</v>
      </c>
      <c r="W1533" s="49">
        <f>SUMIFS($J$7:$J$3006,$E$7:$E$3006,U1533,$I$7:$I$3006,'RC'!$E$6)+SUMIFS($L$7:$L$3006,$E$7:$E$3006,U1533,$I$7:$I$3006,'RC'!$E$6)</f>
        <v>0</v>
      </c>
      <c r="X1533" s="48">
        <f>COUNTIFS($E$7:$E$3006,U1533,$I$7:$I$3006,'RC'!$E$6)</f>
        <v>0</v>
      </c>
      <c r="Y1533" s="48"/>
      <c r="Z1533" s="51" t="str">
        <f>IF(AQ1533='RC'!$E$6,AC1533*1000+AD1533,"")</f>
        <v/>
      </c>
      <c r="AA1533" s="51" t="str">
        <f>IF(AB1533="","",IF(AQ1533='RC'!$E$6,AC1533*1000-AD1533,""))</f>
        <v/>
      </c>
      <c r="AB1533" s="48" t="str">
        <f>IFERROR(VLOOKUP(E1533,Funcionários!$C$8:$E$207,3,FALSE),"")</f>
        <v/>
      </c>
      <c r="AC1533" s="50" t="str">
        <f>IF(AB1533="","",IF(COUNTIFS($AB$7:$AB$3006,AB1533,$AQ$7:$AQ$3006,'RC'!$E$6)=0,"",COUNTIFS($M$7:$M$3006,"Concluída no prazo",$AB$7:$AB$3006,AB1533,$AQ$7:$AQ$3006,'RC'!$E$6)/COUNTIFS($AB$7:$AB$3006,AB1533,$AQ$7:$AQ$3006,'RC'!$E$6)))</f>
        <v/>
      </c>
      <c r="AD1533" s="48">
        <f>SUMIF($AQ$7:$AQ$3006,'RC'!$E$6,$J$7:$J$3006)+SUMIF($AQ$7:$AQ$3006,'RC'!$E$6,$L$7:$L$3006)</f>
        <v>21</v>
      </c>
      <c r="AF1533" s="48">
        <v>3.4739999999995302E-2</v>
      </c>
      <c r="AG1533" s="48">
        <f>IF(OR(AQ1533="",AQ1533&lt;&gt;'RC'!$E$6,AB1533&lt;&gt;'RC'!$D$21),0,1)</f>
        <v>0</v>
      </c>
      <c r="AH1533" s="48">
        <f t="shared" si="526"/>
        <v>3.4739999999995302E-2</v>
      </c>
      <c r="AI1533" s="48" t="str">
        <f t="shared" si="508"/>
        <v/>
      </c>
      <c r="AJ1533" s="48" t="str">
        <f t="shared" si="509"/>
        <v/>
      </c>
      <c r="AK1533" s="52" t="str">
        <f t="shared" si="510"/>
        <v/>
      </c>
      <c r="AL1533" s="52" t="str">
        <f t="shared" si="511"/>
        <v/>
      </c>
      <c r="AM1533" s="48" t="str">
        <f t="shared" si="512"/>
        <v/>
      </c>
      <c r="AN1533" s="48" t="str">
        <f t="shared" si="513"/>
        <v/>
      </c>
      <c r="AP1533" s="18" t="str">
        <f t="shared" si="514"/>
        <v/>
      </c>
      <c r="AQ1533" s="18" t="str">
        <f t="shared" si="515"/>
        <v/>
      </c>
      <c r="AR1533" s="18">
        <v>3.474E-2</v>
      </c>
      <c r="AS1533" s="18">
        <f>IF(AF!$D$27="Todos",1,IF(M1533=AF!$D$27,1,0))</f>
        <v>1</v>
      </c>
      <c r="AT1533" s="53">
        <f>IF(AND(E1533=AF!$D$6,OR(LT!M1533=AF!$D$27,AF!$D$27="Todos"),OR(AP1533=AF!$E$8,AQ1533=AF!$E$8)),AR1533+AS1533,0)</f>
        <v>0</v>
      </c>
      <c r="AU1533" s="18" t="str">
        <f t="shared" si="516"/>
        <v/>
      </c>
      <c r="AV1533" s="54" t="str">
        <f t="shared" si="517"/>
        <v/>
      </c>
      <c r="AW1533" s="54" t="str">
        <f t="shared" si="518"/>
        <v/>
      </c>
      <c r="AX1533" s="18" t="str">
        <f t="shared" si="519"/>
        <v/>
      </c>
      <c r="AY1533" s="18" t="str">
        <f t="shared" si="520"/>
        <v/>
      </c>
      <c r="BA1533" s="18">
        <f>IF($E1533=AF!$D$6,IF($M1533="Concluída no prazo",2,IF($M1533="Concluída com atraso",1,0)),0)</f>
        <v>0</v>
      </c>
      <c r="BB1533" s="18">
        <f>IF($E1533=AF!$D$6,IF($M1533="Atrasada",2,IF($M1533="Concluída com atraso",1,0)),0)</f>
        <v>0</v>
      </c>
      <c r="BC1533" s="18">
        <v>1.5270000000000001E-2</v>
      </c>
      <c r="BD1533" s="18">
        <f t="shared" si="527"/>
        <v>1.5270000000000001E-2</v>
      </c>
      <c r="BE1533" s="18">
        <f t="shared" si="527"/>
        <v>1.5270000000000001E-2</v>
      </c>
      <c r="BF1533" s="18" t="str">
        <f t="shared" si="521"/>
        <v/>
      </c>
      <c r="BN1533" s="18" t="str">
        <f t="shared" si="522"/>
        <v>s</v>
      </c>
    </row>
    <row r="1534" spans="3:66" ht="50.1" customHeight="1" thickTop="1" thickBot="1" x14ac:dyDescent="0.3">
      <c r="C1534" s="46"/>
      <c r="D1534" s="46"/>
      <c r="E1534" s="46"/>
      <c r="F1534" s="122"/>
      <c r="G1534" s="122"/>
      <c r="H1534" s="78" t="str">
        <f t="shared" si="523"/>
        <v/>
      </c>
      <c r="I1534" s="78" t="str">
        <f t="shared" si="524"/>
        <v/>
      </c>
      <c r="J1534" s="16"/>
      <c r="K1534" s="46" t="str">
        <f t="shared" si="525"/>
        <v/>
      </c>
      <c r="L1534" s="16"/>
      <c r="M1534" s="16"/>
      <c r="N1534" s="46"/>
      <c r="O1534" s="47" t="str">
        <f t="shared" si="528"/>
        <v/>
      </c>
      <c r="P1534" s="47"/>
      <c r="Q1534" s="48" t="str">
        <f>IFERROR(VLOOKUP(E1534,Funcionários!$C$8:$E$207,3,FALSE),"")</f>
        <v/>
      </c>
      <c r="R1534" s="47"/>
      <c r="S1534" s="49" t="str">
        <f t="shared" si="529"/>
        <v/>
      </c>
      <c r="T1534" s="49">
        <v>1.528E-2</v>
      </c>
      <c r="U1534" s="48" t="str">
        <f>IF(Funcionários!C1535=0,"",Funcionários!C1535)</f>
        <v/>
      </c>
      <c r="V1534" s="50">
        <f>IF(U1534="",0,IF(COUNTIFS($E$7:$E$3006,U1534,$I$7:$I$3006,'RC'!$E$6)=0,0,COUNTIFS($M$7:$M$3006,"Concluída no prazo",$E$7:$E$3006,U1534,$I$7:$I$3006,'RC'!$E$6)/COUNTIFS($E$7:$E$3006,U1534,$I$7:$I$3006,'RC'!$E$6)))</f>
        <v>0</v>
      </c>
      <c r="W1534" s="49">
        <f>SUMIFS($J$7:$J$3006,$E$7:$E$3006,U1534,$I$7:$I$3006,'RC'!$E$6)+SUMIFS($L$7:$L$3006,$E$7:$E$3006,U1534,$I$7:$I$3006,'RC'!$E$6)</f>
        <v>0</v>
      </c>
      <c r="X1534" s="48">
        <f>COUNTIFS($E$7:$E$3006,U1534,$I$7:$I$3006,'RC'!$E$6)</f>
        <v>0</v>
      </c>
      <c r="Y1534" s="48"/>
      <c r="Z1534" s="51" t="str">
        <f>IF(AQ1534='RC'!$E$6,AC1534*1000+AD1534,"")</f>
        <v/>
      </c>
      <c r="AA1534" s="51" t="str">
        <f>IF(AB1534="","",IF(AQ1534='RC'!$E$6,AC1534*1000-AD1534,""))</f>
        <v/>
      </c>
      <c r="AB1534" s="48" t="str">
        <f>IFERROR(VLOOKUP(E1534,Funcionários!$C$8:$E$207,3,FALSE),"")</f>
        <v/>
      </c>
      <c r="AC1534" s="50" t="str">
        <f>IF(AB1534="","",IF(COUNTIFS($AB$7:$AB$3006,AB1534,$AQ$7:$AQ$3006,'RC'!$E$6)=0,"",COUNTIFS($M$7:$M$3006,"Concluída no prazo",$AB$7:$AB$3006,AB1534,$AQ$7:$AQ$3006,'RC'!$E$6)/COUNTIFS($AB$7:$AB$3006,AB1534,$AQ$7:$AQ$3006,'RC'!$E$6)))</f>
        <v/>
      </c>
      <c r="AD1534" s="48">
        <f>SUMIF($AQ$7:$AQ$3006,'RC'!$E$6,$J$7:$J$3006)+SUMIF($AQ$7:$AQ$3006,'RC'!$E$6,$L$7:$L$3006)</f>
        <v>21</v>
      </c>
      <c r="AF1534" s="48">
        <v>3.4729999999995299E-2</v>
      </c>
      <c r="AG1534" s="48">
        <f>IF(OR(AQ1534="",AQ1534&lt;&gt;'RC'!$E$6,AB1534&lt;&gt;'RC'!$D$21),0,1)</f>
        <v>0</v>
      </c>
      <c r="AH1534" s="48">
        <f t="shared" si="526"/>
        <v>3.4729999999995299E-2</v>
      </c>
      <c r="AI1534" s="48" t="str">
        <f t="shared" si="508"/>
        <v/>
      </c>
      <c r="AJ1534" s="48" t="str">
        <f t="shared" si="509"/>
        <v/>
      </c>
      <c r="AK1534" s="52" t="str">
        <f t="shared" si="510"/>
        <v/>
      </c>
      <c r="AL1534" s="52" t="str">
        <f t="shared" si="511"/>
        <v/>
      </c>
      <c r="AM1534" s="48" t="str">
        <f t="shared" si="512"/>
        <v/>
      </c>
      <c r="AN1534" s="48" t="str">
        <f t="shared" si="513"/>
        <v/>
      </c>
      <c r="AP1534" s="18" t="str">
        <f t="shared" si="514"/>
        <v/>
      </c>
      <c r="AQ1534" s="18" t="str">
        <f t="shared" si="515"/>
        <v/>
      </c>
      <c r="AR1534" s="18">
        <v>3.4729999999999997E-2</v>
      </c>
      <c r="AS1534" s="18">
        <f>IF(AF!$D$27="Todos",1,IF(M1534=AF!$D$27,1,0))</f>
        <v>1</v>
      </c>
      <c r="AT1534" s="53">
        <f>IF(AND(E1534=AF!$D$6,OR(LT!M1534=AF!$D$27,AF!$D$27="Todos"),OR(AP1534=AF!$E$8,AQ1534=AF!$E$8)),AR1534+AS1534,0)</f>
        <v>0</v>
      </c>
      <c r="AU1534" s="18" t="str">
        <f t="shared" si="516"/>
        <v/>
      </c>
      <c r="AV1534" s="54" t="str">
        <f t="shared" si="517"/>
        <v/>
      </c>
      <c r="AW1534" s="54" t="str">
        <f t="shared" si="518"/>
        <v/>
      </c>
      <c r="AX1534" s="18" t="str">
        <f t="shared" si="519"/>
        <v/>
      </c>
      <c r="AY1534" s="18" t="str">
        <f t="shared" si="520"/>
        <v/>
      </c>
      <c r="BA1534" s="18">
        <f>IF($E1534=AF!$D$6,IF($M1534="Concluída no prazo",2,IF($M1534="Concluída com atraso",1,0)),0)</f>
        <v>0</v>
      </c>
      <c r="BB1534" s="18">
        <f>IF($E1534=AF!$D$6,IF($M1534="Atrasada",2,IF($M1534="Concluída com atraso",1,0)),0)</f>
        <v>0</v>
      </c>
      <c r="BC1534" s="18">
        <v>1.528E-2</v>
      </c>
      <c r="BD1534" s="18">
        <f t="shared" si="527"/>
        <v>1.528E-2</v>
      </c>
      <c r="BE1534" s="18">
        <f t="shared" si="527"/>
        <v>1.528E-2</v>
      </c>
      <c r="BF1534" s="18" t="str">
        <f t="shared" si="521"/>
        <v/>
      </c>
      <c r="BN1534" s="18" t="str">
        <f t="shared" si="522"/>
        <v>s</v>
      </c>
    </row>
    <row r="1535" spans="3:66" ht="50.1" customHeight="1" thickTop="1" thickBot="1" x14ac:dyDescent="0.3">
      <c r="C1535" s="46"/>
      <c r="D1535" s="46"/>
      <c r="E1535" s="46"/>
      <c r="F1535" s="122"/>
      <c r="G1535" s="122"/>
      <c r="H1535" s="78" t="str">
        <f t="shared" si="523"/>
        <v/>
      </c>
      <c r="I1535" s="78" t="str">
        <f t="shared" si="524"/>
        <v/>
      </c>
      <c r="J1535" s="16"/>
      <c r="K1535" s="46" t="str">
        <f t="shared" si="525"/>
        <v/>
      </c>
      <c r="L1535" s="16"/>
      <c r="M1535" s="16"/>
      <c r="N1535" s="46"/>
      <c r="O1535" s="47" t="str">
        <f t="shared" si="528"/>
        <v/>
      </c>
      <c r="P1535" s="47"/>
      <c r="Q1535" s="48" t="str">
        <f>IFERROR(VLOOKUP(E1535,Funcionários!$C$8:$E$207,3,FALSE),"")</f>
        <v/>
      </c>
      <c r="R1535" s="47"/>
      <c r="S1535" s="49" t="str">
        <f t="shared" si="529"/>
        <v/>
      </c>
      <c r="T1535" s="49">
        <v>1.529E-2</v>
      </c>
      <c r="U1535" s="48" t="str">
        <f>IF(Funcionários!C1536=0,"",Funcionários!C1536)</f>
        <v/>
      </c>
      <c r="V1535" s="50">
        <f>IF(U1535="",0,IF(COUNTIFS($E$7:$E$3006,U1535,$I$7:$I$3006,'RC'!$E$6)=0,0,COUNTIFS($M$7:$M$3006,"Concluída no prazo",$E$7:$E$3006,U1535,$I$7:$I$3006,'RC'!$E$6)/COUNTIFS($E$7:$E$3006,U1535,$I$7:$I$3006,'RC'!$E$6)))</f>
        <v>0</v>
      </c>
      <c r="W1535" s="49">
        <f>SUMIFS($J$7:$J$3006,$E$7:$E$3006,U1535,$I$7:$I$3006,'RC'!$E$6)+SUMIFS($L$7:$L$3006,$E$7:$E$3006,U1535,$I$7:$I$3006,'RC'!$E$6)</f>
        <v>0</v>
      </c>
      <c r="X1535" s="48">
        <f>COUNTIFS($E$7:$E$3006,U1535,$I$7:$I$3006,'RC'!$E$6)</f>
        <v>0</v>
      </c>
      <c r="Y1535" s="48"/>
      <c r="Z1535" s="51" t="str">
        <f>IF(AQ1535='RC'!$E$6,AC1535*1000+AD1535,"")</f>
        <v/>
      </c>
      <c r="AA1535" s="51" t="str">
        <f>IF(AB1535="","",IF(AQ1535='RC'!$E$6,AC1535*1000-AD1535,""))</f>
        <v/>
      </c>
      <c r="AB1535" s="48" t="str">
        <f>IFERROR(VLOOKUP(E1535,Funcionários!$C$8:$E$207,3,FALSE),"")</f>
        <v/>
      </c>
      <c r="AC1535" s="50" t="str">
        <f>IF(AB1535="","",IF(COUNTIFS($AB$7:$AB$3006,AB1535,$AQ$7:$AQ$3006,'RC'!$E$6)=0,"",COUNTIFS($M$7:$M$3006,"Concluída no prazo",$AB$7:$AB$3006,AB1535,$AQ$7:$AQ$3006,'RC'!$E$6)/COUNTIFS($AB$7:$AB$3006,AB1535,$AQ$7:$AQ$3006,'RC'!$E$6)))</f>
        <v/>
      </c>
      <c r="AD1535" s="48">
        <f>SUMIF($AQ$7:$AQ$3006,'RC'!$E$6,$J$7:$J$3006)+SUMIF($AQ$7:$AQ$3006,'RC'!$E$6,$L$7:$L$3006)</f>
        <v>21</v>
      </c>
      <c r="AF1535" s="48">
        <v>3.4719999999995303E-2</v>
      </c>
      <c r="AG1535" s="48">
        <f>IF(OR(AQ1535="",AQ1535&lt;&gt;'RC'!$E$6,AB1535&lt;&gt;'RC'!$D$21),0,1)</f>
        <v>0</v>
      </c>
      <c r="AH1535" s="48">
        <f t="shared" si="526"/>
        <v>3.4719999999995303E-2</v>
      </c>
      <c r="AI1535" s="48" t="str">
        <f t="shared" si="508"/>
        <v/>
      </c>
      <c r="AJ1535" s="48" t="str">
        <f t="shared" si="509"/>
        <v/>
      </c>
      <c r="AK1535" s="52" t="str">
        <f t="shared" si="510"/>
        <v/>
      </c>
      <c r="AL1535" s="52" t="str">
        <f t="shared" si="511"/>
        <v/>
      </c>
      <c r="AM1535" s="48" t="str">
        <f t="shared" si="512"/>
        <v/>
      </c>
      <c r="AN1535" s="48" t="str">
        <f t="shared" si="513"/>
        <v/>
      </c>
      <c r="AP1535" s="18" t="str">
        <f t="shared" si="514"/>
        <v/>
      </c>
      <c r="AQ1535" s="18" t="str">
        <f t="shared" si="515"/>
        <v/>
      </c>
      <c r="AR1535" s="18">
        <v>3.4720000000000001E-2</v>
      </c>
      <c r="AS1535" s="18">
        <f>IF(AF!$D$27="Todos",1,IF(M1535=AF!$D$27,1,0))</f>
        <v>1</v>
      </c>
      <c r="AT1535" s="53">
        <f>IF(AND(E1535=AF!$D$6,OR(LT!M1535=AF!$D$27,AF!$D$27="Todos"),OR(AP1535=AF!$E$8,AQ1535=AF!$E$8)),AR1535+AS1535,0)</f>
        <v>0</v>
      </c>
      <c r="AU1535" s="18" t="str">
        <f t="shared" si="516"/>
        <v/>
      </c>
      <c r="AV1535" s="54" t="str">
        <f t="shared" si="517"/>
        <v/>
      </c>
      <c r="AW1535" s="54" t="str">
        <f t="shared" si="518"/>
        <v/>
      </c>
      <c r="AX1535" s="18" t="str">
        <f t="shared" si="519"/>
        <v/>
      </c>
      <c r="AY1535" s="18" t="str">
        <f t="shared" si="520"/>
        <v/>
      </c>
      <c r="BA1535" s="18">
        <f>IF($E1535=AF!$D$6,IF($M1535="Concluída no prazo",2,IF($M1535="Concluída com atraso",1,0)),0)</f>
        <v>0</v>
      </c>
      <c r="BB1535" s="18">
        <f>IF($E1535=AF!$D$6,IF($M1535="Atrasada",2,IF($M1535="Concluída com atraso",1,0)),0)</f>
        <v>0</v>
      </c>
      <c r="BC1535" s="18">
        <v>1.529E-2</v>
      </c>
      <c r="BD1535" s="18">
        <f t="shared" si="527"/>
        <v>1.529E-2</v>
      </c>
      <c r="BE1535" s="18">
        <f t="shared" si="527"/>
        <v>1.529E-2</v>
      </c>
      <c r="BF1535" s="18" t="str">
        <f t="shared" si="521"/>
        <v/>
      </c>
      <c r="BN1535" s="18" t="str">
        <f t="shared" si="522"/>
        <v>s</v>
      </c>
    </row>
    <row r="1536" spans="3:66" ht="50.1" customHeight="1" thickTop="1" thickBot="1" x14ac:dyDescent="0.3">
      <c r="C1536" s="46"/>
      <c r="D1536" s="46"/>
      <c r="E1536" s="46"/>
      <c r="F1536" s="122"/>
      <c r="G1536" s="122"/>
      <c r="H1536" s="78" t="str">
        <f t="shared" si="523"/>
        <v/>
      </c>
      <c r="I1536" s="78" t="str">
        <f t="shared" si="524"/>
        <v/>
      </c>
      <c r="J1536" s="16"/>
      <c r="K1536" s="46" t="str">
        <f t="shared" si="525"/>
        <v/>
      </c>
      <c r="L1536" s="16"/>
      <c r="M1536" s="16"/>
      <c r="N1536" s="46"/>
      <c r="O1536" s="47" t="str">
        <f t="shared" si="528"/>
        <v/>
      </c>
      <c r="P1536" s="47"/>
      <c r="Q1536" s="48" t="str">
        <f>IFERROR(VLOOKUP(E1536,Funcionários!$C$8:$E$207,3,FALSE),"")</f>
        <v/>
      </c>
      <c r="R1536" s="47"/>
      <c r="S1536" s="49" t="str">
        <f t="shared" si="529"/>
        <v/>
      </c>
      <c r="T1536" s="49">
        <v>1.5299999999999999E-2</v>
      </c>
      <c r="U1536" s="48" t="str">
        <f>IF(Funcionários!C1537=0,"",Funcionários!C1537)</f>
        <v/>
      </c>
      <c r="V1536" s="50">
        <f>IF(U1536="",0,IF(COUNTIFS($E$7:$E$3006,U1536,$I$7:$I$3006,'RC'!$E$6)=0,0,COUNTIFS($M$7:$M$3006,"Concluída no prazo",$E$7:$E$3006,U1536,$I$7:$I$3006,'RC'!$E$6)/COUNTIFS($E$7:$E$3006,U1536,$I$7:$I$3006,'RC'!$E$6)))</f>
        <v>0</v>
      </c>
      <c r="W1536" s="49">
        <f>SUMIFS($J$7:$J$3006,$E$7:$E$3006,U1536,$I$7:$I$3006,'RC'!$E$6)+SUMIFS($L$7:$L$3006,$E$7:$E$3006,U1536,$I$7:$I$3006,'RC'!$E$6)</f>
        <v>0</v>
      </c>
      <c r="X1536" s="48">
        <f>COUNTIFS($E$7:$E$3006,U1536,$I$7:$I$3006,'RC'!$E$6)</f>
        <v>0</v>
      </c>
      <c r="Y1536" s="48"/>
      <c r="Z1536" s="51" t="str">
        <f>IF(AQ1536='RC'!$E$6,AC1536*1000+AD1536,"")</f>
        <v/>
      </c>
      <c r="AA1536" s="51" t="str">
        <f>IF(AB1536="","",IF(AQ1536='RC'!$E$6,AC1536*1000-AD1536,""))</f>
        <v/>
      </c>
      <c r="AB1536" s="48" t="str">
        <f>IFERROR(VLOOKUP(E1536,Funcionários!$C$8:$E$207,3,FALSE),"")</f>
        <v/>
      </c>
      <c r="AC1536" s="50" t="str">
        <f>IF(AB1536="","",IF(COUNTIFS($AB$7:$AB$3006,AB1536,$AQ$7:$AQ$3006,'RC'!$E$6)=0,"",COUNTIFS($M$7:$M$3006,"Concluída no prazo",$AB$7:$AB$3006,AB1536,$AQ$7:$AQ$3006,'RC'!$E$6)/COUNTIFS($AB$7:$AB$3006,AB1536,$AQ$7:$AQ$3006,'RC'!$E$6)))</f>
        <v/>
      </c>
      <c r="AD1536" s="48">
        <f>SUMIF($AQ$7:$AQ$3006,'RC'!$E$6,$J$7:$J$3006)+SUMIF($AQ$7:$AQ$3006,'RC'!$E$6,$L$7:$L$3006)</f>
        <v>21</v>
      </c>
      <c r="AF1536" s="48">
        <v>3.47099999999953E-2</v>
      </c>
      <c r="AG1536" s="48">
        <f>IF(OR(AQ1536="",AQ1536&lt;&gt;'RC'!$E$6,AB1536&lt;&gt;'RC'!$D$21),0,1)</f>
        <v>0</v>
      </c>
      <c r="AH1536" s="48">
        <f t="shared" si="526"/>
        <v>3.47099999999953E-2</v>
      </c>
      <c r="AI1536" s="48" t="str">
        <f t="shared" si="508"/>
        <v/>
      </c>
      <c r="AJ1536" s="48" t="str">
        <f t="shared" si="509"/>
        <v/>
      </c>
      <c r="AK1536" s="52" t="str">
        <f t="shared" si="510"/>
        <v/>
      </c>
      <c r="AL1536" s="52" t="str">
        <f t="shared" si="511"/>
        <v/>
      </c>
      <c r="AM1536" s="48" t="str">
        <f t="shared" si="512"/>
        <v/>
      </c>
      <c r="AN1536" s="48" t="str">
        <f t="shared" si="513"/>
        <v/>
      </c>
      <c r="AP1536" s="18" t="str">
        <f t="shared" si="514"/>
        <v/>
      </c>
      <c r="AQ1536" s="18" t="str">
        <f t="shared" si="515"/>
        <v/>
      </c>
      <c r="AR1536" s="18">
        <v>3.4709999999999998E-2</v>
      </c>
      <c r="AS1536" s="18">
        <f>IF(AF!$D$27="Todos",1,IF(M1536=AF!$D$27,1,0))</f>
        <v>1</v>
      </c>
      <c r="AT1536" s="53">
        <f>IF(AND(E1536=AF!$D$6,OR(LT!M1536=AF!$D$27,AF!$D$27="Todos"),OR(AP1536=AF!$E$8,AQ1536=AF!$E$8)),AR1536+AS1536,0)</f>
        <v>0</v>
      </c>
      <c r="AU1536" s="18" t="str">
        <f t="shared" si="516"/>
        <v/>
      </c>
      <c r="AV1536" s="54" t="str">
        <f t="shared" si="517"/>
        <v/>
      </c>
      <c r="AW1536" s="54" t="str">
        <f t="shared" si="518"/>
        <v/>
      </c>
      <c r="AX1536" s="18" t="str">
        <f t="shared" si="519"/>
        <v/>
      </c>
      <c r="AY1536" s="18" t="str">
        <f t="shared" si="520"/>
        <v/>
      </c>
      <c r="BA1536" s="18">
        <f>IF($E1536=AF!$D$6,IF($M1536="Concluída no prazo",2,IF($M1536="Concluída com atraso",1,0)),0)</f>
        <v>0</v>
      </c>
      <c r="BB1536" s="18">
        <f>IF($E1536=AF!$D$6,IF($M1536="Atrasada",2,IF($M1536="Concluída com atraso",1,0)),0)</f>
        <v>0</v>
      </c>
      <c r="BC1536" s="18">
        <v>1.5299999999999999E-2</v>
      </c>
      <c r="BD1536" s="18">
        <f t="shared" si="527"/>
        <v>1.5299999999999999E-2</v>
      </c>
      <c r="BE1536" s="18">
        <f t="shared" si="527"/>
        <v>1.5299999999999999E-2</v>
      </c>
      <c r="BF1536" s="18" t="str">
        <f t="shared" si="521"/>
        <v/>
      </c>
      <c r="BN1536" s="18" t="str">
        <f t="shared" si="522"/>
        <v>s</v>
      </c>
    </row>
    <row r="1537" spans="3:66" ht="50.1" customHeight="1" thickTop="1" thickBot="1" x14ac:dyDescent="0.3">
      <c r="C1537" s="46"/>
      <c r="D1537" s="46"/>
      <c r="E1537" s="46"/>
      <c r="F1537" s="122"/>
      <c r="G1537" s="122"/>
      <c r="H1537" s="78" t="str">
        <f t="shared" si="523"/>
        <v/>
      </c>
      <c r="I1537" s="78" t="str">
        <f t="shared" si="524"/>
        <v/>
      </c>
      <c r="J1537" s="16"/>
      <c r="K1537" s="46" t="str">
        <f t="shared" si="525"/>
        <v/>
      </c>
      <c r="L1537" s="16"/>
      <c r="M1537" s="16"/>
      <c r="N1537" s="46"/>
      <c r="O1537" s="47" t="str">
        <f t="shared" si="528"/>
        <v/>
      </c>
      <c r="P1537" s="47"/>
      <c r="Q1537" s="48" t="str">
        <f>IFERROR(VLOOKUP(E1537,Funcionários!$C$8:$E$207,3,FALSE),"")</f>
        <v/>
      </c>
      <c r="R1537" s="47"/>
      <c r="S1537" s="49" t="str">
        <f t="shared" si="529"/>
        <v/>
      </c>
      <c r="T1537" s="49">
        <v>1.5310000000000001E-2</v>
      </c>
      <c r="U1537" s="48" t="str">
        <f>IF(Funcionários!C1538=0,"",Funcionários!C1538)</f>
        <v/>
      </c>
      <c r="V1537" s="50">
        <f>IF(U1537="",0,IF(COUNTIFS($E$7:$E$3006,U1537,$I$7:$I$3006,'RC'!$E$6)=0,0,COUNTIFS($M$7:$M$3006,"Concluída no prazo",$E$7:$E$3006,U1537,$I$7:$I$3006,'RC'!$E$6)/COUNTIFS($E$7:$E$3006,U1537,$I$7:$I$3006,'RC'!$E$6)))</f>
        <v>0</v>
      </c>
      <c r="W1537" s="49">
        <f>SUMIFS($J$7:$J$3006,$E$7:$E$3006,U1537,$I$7:$I$3006,'RC'!$E$6)+SUMIFS($L$7:$L$3006,$E$7:$E$3006,U1537,$I$7:$I$3006,'RC'!$E$6)</f>
        <v>0</v>
      </c>
      <c r="X1537" s="48">
        <f>COUNTIFS($E$7:$E$3006,U1537,$I$7:$I$3006,'RC'!$E$6)</f>
        <v>0</v>
      </c>
      <c r="Y1537" s="48"/>
      <c r="Z1537" s="51" t="str">
        <f>IF(AQ1537='RC'!$E$6,AC1537*1000+AD1537,"")</f>
        <v/>
      </c>
      <c r="AA1537" s="51" t="str">
        <f>IF(AB1537="","",IF(AQ1537='RC'!$E$6,AC1537*1000-AD1537,""))</f>
        <v/>
      </c>
      <c r="AB1537" s="48" t="str">
        <f>IFERROR(VLOOKUP(E1537,Funcionários!$C$8:$E$207,3,FALSE),"")</f>
        <v/>
      </c>
      <c r="AC1537" s="50" t="str">
        <f>IF(AB1537="","",IF(COUNTIFS($AB$7:$AB$3006,AB1537,$AQ$7:$AQ$3006,'RC'!$E$6)=0,"",COUNTIFS($M$7:$M$3006,"Concluída no prazo",$AB$7:$AB$3006,AB1537,$AQ$7:$AQ$3006,'RC'!$E$6)/COUNTIFS($AB$7:$AB$3006,AB1537,$AQ$7:$AQ$3006,'RC'!$E$6)))</f>
        <v/>
      </c>
      <c r="AD1537" s="48">
        <f>SUMIF($AQ$7:$AQ$3006,'RC'!$E$6,$J$7:$J$3006)+SUMIF($AQ$7:$AQ$3006,'RC'!$E$6,$L$7:$L$3006)</f>
        <v>21</v>
      </c>
      <c r="AF1537" s="48">
        <v>3.4699999999995297E-2</v>
      </c>
      <c r="AG1537" s="48">
        <f>IF(OR(AQ1537="",AQ1537&lt;&gt;'RC'!$E$6,AB1537&lt;&gt;'RC'!$D$21),0,1)</f>
        <v>0</v>
      </c>
      <c r="AH1537" s="48">
        <f t="shared" si="526"/>
        <v>3.4699999999995297E-2</v>
      </c>
      <c r="AI1537" s="48" t="str">
        <f t="shared" si="508"/>
        <v/>
      </c>
      <c r="AJ1537" s="48" t="str">
        <f t="shared" si="509"/>
        <v/>
      </c>
      <c r="AK1537" s="52" t="str">
        <f t="shared" si="510"/>
        <v/>
      </c>
      <c r="AL1537" s="52" t="str">
        <f t="shared" si="511"/>
        <v/>
      </c>
      <c r="AM1537" s="48" t="str">
        <f t="shared" si="512"/>
        <v/>
      </c>
      <c r="AN1537" s="48" t="str">
        <f t="shared" si="513"/>
        <v/>
      </c>
      <c r="AP1537" s="18" t="str">
        <f t="shared" si="514"/>
        <v/>
      </c>
      <c r="AQ1537" s="18" t="str">
        <f t="shared" si="515"/>
        <v/>
      </c>
      <c r="AR1537" s="18">
        <v>3.4700000000000002E-2</v>
      </c>
      <c r="AS1537" s="18">
        <f>IF(AF!$D$27="Todos",1,IF(M1537=AF!$D$27,1,0))</f>
        <v>1</v>
      </c>
      <c r="AT1537" s="53">
        <f>IF(AND(E1537=AF!$D$6,OR(LT!M1537=AF!$D$27,AF!$D$27="Todos"),OR(AP1537=AF!$E$8,AQ1537=AF!$E$8)),AR1537+AS1537,0)</f>
        <v>0</v>
      </c>
      <c r="AU1537" s="18" t="str">
        <f t="shared" si="516"/>
        <v/>
      </c>
      <c r="AV1537" s="54" t="str">
        <f t="shared" si="517"/>
        <v/>
      </c>
      <c r="AW1537" s="54" t="str">
        <f t="shared" si="518"/>
        <v/>
      </c>
      <c r="AX1537" s="18" t="str">
        <f t="shared" si="519"/>
        <v/>
      </c>
      <c r="AY1537" s="18" t="str">
        <f t="shared" si="520"/>
        <v/>
      </c>
      <c r="BA1537" s="18">
        <f>IF($E1537=AF!$D$6,IF($M1537="Concluída no prazo",2,IF($M1537="Concluída com atraso",1,0)),0)</f>
        <v>0</v>
      </c>
      <c r="BB1537" s="18">
        <f>IF($E1537=AF!$D$6,IF($M1537="Atrasada",2,IF($M1537="Concluída com atraso",1,0)),0)</f>
        <v>0</v>
      </c>
      <c r="BC1537" s="18">
        <v>1.5310000000000001E-2</v>
      </c>
      <c r="BD1537" s="18">
        <f t="shared" si="527"/>
        <v>1.5310000000000001E-2</v>
      </c>
      <c r="BE1537" s="18">
        <f t="shared" si="527"/>
        <v>1.5310000000000001E-2</v>
      </c>
      <c r="BF1537" s="18" t="str">
        <f t="shared" si="521"/>
        <v/>
      </c>
      <c r="BN1537" s="18" t="str">
        <f t="shared" si="522"/>
        <v>s</v>
      </c>
    </row>
    <row r="1538" spans="3:66" ht="50.1" customHeight="1" thickTop="1" thickBot="1" x14ac:dyDescent="0.3">
      <c r="C1538" s="46"/>
      <c r="D1538" s="46"/>
      <c r="E1538" s="46"/>
      <c r="F1538" s="122"/>
      <c r="G1538" s="122"/>
      <c r="H1538" s="78" t="str">
        <f t="shared" si="523"/>
        <v/>
      </c>
      <c r="I1538" s="78" t="str">
        <f t="shared" si="524"/>
        <v/>
      </c>
      <c r="J1538" s="16"/>
      <c r="K1538" s="46" t="str">
        <f t="shared" si="525"/>
        <v/>
      </c>
      <c r="L1538" s="16"/>
      <c r="M1538" s="16"/>
      <c r="N1538" s="46"/>
      <c r="O1538" s="47" t="str">
        <f t="shared" si="528"/>
        <v/>
      </c>
      <c r="P1538" s="47"/>
      <c r="Q1538" s="48" t="str">
        <f>IFERROR(VLOOKUP(E1538,Funcionários!$C$8:$E$207,3,FALSE),"")</f>
        <v/>
      </c>
      <c r="R1538" s="47"/>
      <c r="S1538" s="49" t="str">
        <f t="shared" si="529"/>
        <v/>
      </c>
      <c r="T1538" s="49">
        <v>1.532E-2</v>
      </c>
      <c r="U1538" s="48" t="str">
        <f>IF(Funcionários!C1539=0,"",Funcionários!C1539)</f>
        <v/>
      </c>
      <c r="V1538" s="50">
        <f>IF(U1538="",0,IF(COUNTIFS($E$7:$E$3006,U1538,$I$7:$I$3006,'RC'!$E$6)=0,0,COUNTIFS($M$7:$M$3006,"Concluída no prazo",$E$7:$E$3006,U1538,$I$7:$I$3006,'RC'!$E$6)/COUNTIFS($E$7:$E$3006,U1538,$I$7:$I$3006,'RC'!$E$6)))</f>
        <v>0</v>
      </c>
      <c r="W1538" s="49">
        <f>SUMIFS($J$7:$J$3006,$E$7:$E$3006,U1538,$I$7:$I$3006,'RC'!$E$6)+SUMIFS($L$7:$L$3006,$E$7:$E$3006,U1538,$I$7:$I$3006,'RC'!$E$6)</f>
        <v>0</v>
      </c>
      <c r="X1538" s="48">
        <f>COUNTIFS($E$7:$E$3006,U1538,$I$7:$I$3006,'RC'!$E$6)</f>
        <v>0</v>
      </c>
      <c r="Y1538" s="48"/>
      <c r="Z1538" s="51" t="str">
        <f>IF(AQ1538='RC'!$E$6,AC1538*1000+AD1538,"")</f>
        <v/>
      </c>
      <c r="AA1538" s="51" t="str">
        <f>IF(AB1538="","",IF(AQ1538='RC'!$E$6,AC1538*1000-AD1538,""))</f>
        <v/>
      </c>
      <c r="AB1538" s="48" t="str">
        <f>IFERROR(VLOOKUP(E1538,Funcionários!$C$8:$E$207,3,FALSE),"")</f>
        <v/>
      </c>
      <c r="AC1538" s="50" t="str">
        <f>IF(AB1538="","",IF(COUNTIFS($AB$7:$AB$3006,AB1538,$AQ$7:$AQ$3006,'RC'!$E$6)=0,"",COUNTIFS($M$7:$M$3006,"Concluída no prazo",$AB$7:$AB$3006,AB1538,$AQ$7:$AQ$3006,'RC'!$E$6)/COUNTIFS($AB$7:$AB$3006,AB1538,$AQ$7:$AQ$3006,'RC'!$E$6)))</f>
        <v/>
      </c>
      <c r="AD1538" s="48">
        <f>SUMIF($AQ$7:$AQ$3006,'RC'!$E$6,$J$7:$J$3006)+SUMIF($AQ$7:$AQ$3006,'RC'!$E$6,$L$7:$L$3006)</f>
        <v>21</v>
      </c>
      <c r="AF1538" s="48">
        <v>3.4689999999995301E-2</v>
      </c>
      <c r="AG1538" s="48">
        <f>IF(OR(AQ1538="",AQ1538&lt;&gt;'RC'!$E$6,AB1538&lt;&gt;'RC'!$D$21),0,1)</f>
        <v>0</v>
      </c>
      <c r="AH1538" s="48">
        <f t="shared" si="526"/>
        <v>3.4689999999995301E-2</v>
      </c>
      <c r="AI1538" s="48" t="str">
        <f t="shared" si="508"/>
        <v/>
      </c>
      <c r="AJ1538" s="48" t="str">
        <f t="shared" si="509"/>
        <v/>
      </c>
      <c r="AK1538" s="52" t="str">
        <f t="shared" si="510"/>
        <v/>
      </c>
      <c r="AL1538" s="52" t="str">
        <f t="shared" si="511"/>
        <v/>
      </c>
      <c r="AM1538" s="48" t="str">
        <f t="shared" si="512"/>
        <v/>
      </c>
      <c r="AN1538" s="48" t="str">
        <f t="shared" si="513"/>
        <v/>
      </c>
      <c r="AP1538" s="18" t="str">
        <f t="shared" si="514"/>
        <v/>
      </c>
      <c r="AQ1538" s="18" t="str">
        <f t="shared" si="515"/>
        <v/>
      </c>
      <c r="AR1538" s="18">
        <v>3.4689999999999999E-2</v>
      </c>
      <c r="AS1538" s="18">
        <f>IF(AF!$D$27="Todos",1,IF(M1538=AF!$D$27,1,0))</f>
        <v>1</v>
      </c>
      <c r="AT1538" s="53">
        <f>IF(AND(E1538=AF!$D$6,OR(LT!M1538=AF!$D$27,AF!$D$27="Todos"),OR(AP1538=AF!$E$8,AQ1538=AF!$E$8)),AR1538+AS1538,0)</f>
        <v>0</v>
      </c>
      <c r="AU1538" s="18" t="str">
        <f t="shared" si="516"/>
        <v/>
      </c>
      <c r="AV1538" s="54" t="str">
        <f t="shared" si="517"/>
        <v/>
      </c>
      <c r="AW1538" s="54" t="str">
        <f t="shared" si="518"/>
        <v/>
      </c>
      <c r="AX1538" s="18" t="str">
        <f t="shared" si="519"/>
        <v/>
      </c>
      <c r="AY1538" s="18" t="str">
        <f t="shared" si="520"/>
        <v/>
      </c>
      <c r="BA1538" s="18">
        <f>IF($E1538=AF!$D$6,IF($M1538="Concluída no prazo",2,IF($M1538="Concluída com atraso",1,0)),0)</f>
        <v>0</v>
      </c>
      <c r="BB1538" s="18">
        <f>IF($E1538=AF!$D$6,IF($M1538="Atrasada",2,IF($M1538="Concluída com atraso",1,0)),0)</f>
        <v>0</v>
      </c>
      <c r="BC1538" s="18">
        <v>1.532E-2</v>
      </c>
      <c r="BD1538" s="18">
        <f t="shared" si="527"/>
        <v>1.532E-2</v>
      </c>
      <c r="BE1538" s="18">
        <f t="shared" si="527"/>
        <v>1.532E-2</v>
      </c>
      <c r="BF1538" s="18" t="str">
        <f t="shared" si="521"/>
        <v/>
      </c>
      <c r="BN1538" s="18" t="str">
        <f t="shared" si="522"/>
        <v>s</v>
      </c>
    </row>
    <row r="1539" spans="3:66" ht="50.1" customHeight="1" thickTop="1" thickBot="1" x14ac:dyDescent="0.3">
      <c r="C1539" s="46"/>
      <c r="D1539" s="46"/>
      <c r="E1539" s="46"/>
      <c r="F1539" s="122"/>
      <c r="G1539" s="122"/>
      <c r="H1539" s="78" t="str">
        <f t="shared" si="523"/>
        <v/>
      </c>
      <c r="I1539" s="78" t="str">
        <f t="shared" si="524"/>
        <v/>
      </c>
      <c r="J1539" s="16"/>
      <c r="K1539" s="46" t="str">
        <f t="shared" si="525"/>
        <v/>
      </c>
      <c r="L1539" s="16"/>
      <c r="M1539" s="16"/>
      <c r="N1539" s="46"/>
      <c r="O1539" s="47" t="str">
        <f t="shared" si="528"/>
        <v/>
      </c>
      <c r="P1539" s="47"/>
      <c r="Q1539" s="48" t="str">
        <f>IFERROR(VLOOKUP(E1539,Funcionários!$C$8:$E$207,3,FALSE),"")</f>
        <v/>
      </c>
      <c r="R1539" s="47"/>
      <c r="S1539" s="49" t="str">
        <f t="shared" si="529"/>
        <v/>
      </c>
      <c r="T1539" s="49">
        <v>1.533E-2</v>
      </c>
      <c r="U1539" s="48" t="str">
        <f>IF(Funcionários!C1540=0,"",Funcionários!C1540)</f>
        <v/>
      </c>
      <c r="V1539" s="50">
        <f>IF(U1539="",0,IF(COUNTIFS($E$7:$E$3006,U1539,$I$7:$I$3006,'RC'!$E$6)=0,0,COUNTIFS($M$7:$M$3006,"Concluída no prazo",$E$7:$E$3006,U1539,$I$7:$I$3006,'RC'!$E$6)/COUNTIFS($E$7:$E$3006,U1539,$I$7:$I$3006,'RC'!$E$6)))</f>
        <v>0</v>
      </c>
      <c r="W1539" s="49">
        <f>SUMIFS($J$7:$J$3006,$E$7:$E$3006,U1539,$I$7:$I$3006,'RC'!$E$6)+SUMIFS($L$7:$L$3006,$E$7:$E$3006,U1539,$I$7:$I$3006,'RC'!$E$6)</f>
        <v>0</v>
      </c>
      <c r="X1539" s="48">
        <f>COUNTIFS($E$7:$E$3006,U1539,$I$7:$I$3006,'RC'!$E$6)</f>
        <v>0</v>
      </c>
      <c r="Y1539" s="48"/>
      <c r="Z1539" s="51" t="str">
        <f>IF(AQ1539='RC'!$E$6,AC1539*1000+AD1539,"")</f>
        <v/>
      </c>
      <c r="AA1539" s="51" t="str">
        <f>IF(AB1539="","",IF(AQ1539='RC'!$E$6,AC1539*1000-AD1539,""))</f>
        <v/>
      </c>
      <c r="AB1539" s="48" t="str">
        <f>IFERROR(VLOOKUP(E1539,Funcionários!$C$8:$E$207,3,FALSE),"")</f>
        <v/>
      </c>
      <c r="AC1539" s="50" t="str">
        <f>IF(AB1539="","",IF(COUNTIFS($AB$7:$AB$3006,AB1539,$AQ$7:$AQ$3006,'RC'!$E$6)=0,"",COUNTIFS($M$7:$M$3006,"Concluída no prazo",$AB$7:$AB$3006,AB1539,$AQ$7:$AQ$3006,'RC'!$E$6)/COUNTIFS($AB$7:$AB$3006,AB1539,$AQ$7:$AQ$3006,'RC'!$E$6)))</f>
        <v/>
      </c>
      <c r="AD1539" s="48">
        <f>SUMIF($AQ$7:$AQ$3006,'RC'!$E$6,$J$7:$J$3006)+SUMIF($AQ$7:$AQ$3006,'RC'!$E$6,$L$7:$L$3006)</f>
        <v>21</v>
      </c>
      <c r="AF1539" s="48">
        <v>3.4679999999995298E-2</v>
      </c>
      <c r="AG1539" s="48">
        <f>IF(OR(AQ1539="",AQ1539&lt;&gt;'RC'!$E$6,AB1539&lt;&gt;'RC'!$D$21),0,1)</f>
        <v>0</v>
      </c>
      <c r="AH1539" s="48">
        <f t="shared" si="526"/>
        <v>3.4679999999995298E-2</v>
      </c>
      <c r="AI1539" s="48" t="str">
        <f t="shared" si="508"/>
        <v/>
      </c>
      <c r="AJ1539" s="48" t="str">
        <f t="shared" si="509"/>
        <v/>
      </c>
      <c r="AK1539" s="52" t="str">
        <f t="shared" si="510"/>
        <v/>
      </c>
      <c r="AL1539" s="52" t="str">
        <f t="shared" si="511"/>
        <v/>
      </c>
      <c r="AM1539" s="48" t="str">
        <f t="shared" si="512"/>
        <v/>
      </c>
      <c r="AN1539" s="48" t="str">
        <f t="shared" si="513"/>
        <v/>
      </c>
      <c r="AP1539" s="18" t="str">
        <f t="shared" si="514"/>
        <v/>
      </c>
      <c r="AQ1539" s="18" t="str">
        <f t="shared" si="515"/>
        <v/>
      </c>
      <c r="AR1539" s="18">
        <v>3.4680000000000002E-2</v>
      </c>
      <c r="AS1539" s="18">
        <f>IF(AF!$D$27="Todos",1,IF(M1539=AF!$D$27,1,0))</f>
        <v>1</v>
      </c>
      <c r="AT1539" s="53">
        <f>IF(AND(E1539=AF!$D$6,OR(LT!M1539=AF!$D$27,AF!$D$27="Todos"),OR(AP1539=AF!$E$8,AQ1539=AF!$E$8)),AR1539+AS1539,0)</f>
        <v>0</v>
      </c>
      <c r="AU1539" s="18" t="str">
        <f t="shared" si="516"/>
        <v/>
      </c>
      <c r="AV1539" s="54" t="str">
        <f t="shared" si="517"/>
        <v/>
      </c>
      <c r="AW1539" s="54" t="str">
        <f t="shared" si="518"/>
        <v/>
      </c>
      <c r="AX1539" s="18" t="str">
        <f t="shared" si="519"/>
        <v/>
      </c>
      <c r="AY1539" s="18" t="str">
        <f t="shared" si="520"/>
        <v/>
      </c>
      <c r="BA1539" s="18">
        <f>IF($E1539=AF!$D$6,IF($M1539="Concluída no prazo",2,IF($M1539="Concluída com atraso",1,0)),0)</f>
        <v>0</v>
      </c>
      <c r="BB1539" s="18">
        <f>IF($E1539=AF!$D$6,IF($M1539="Atrasada",2,IF($M1539="Concluída com atraso",1,0)),0)</f>
        <v>0</v>
      </c>
      <c r="BC1539" s="18">
        <v>1.533E-2</v>
      </c>
      <c r="BD1539" s="18">
        <f t="shared" si="527"/>
        <v>1.533E-2</v>
      </c>
      <c r="BE1539" s="18">
        <f t="shared" si="527"/>
        <v>1.533E-2</v>
      </c>
      <c r="BF1539" s="18" t="str">
        <f t="shared" si="521"/>
        <v/>
      </c>
      <c r="BN1539" s="18" t="str">
        <f t="shared" si="522"/>
        <v>s</v>
      </c>
    </row>
    <row r="1540" spans="3:66" ht="50.1" customHeight="1" thickTop="1" thickBot="1" x14ac:dyDescent="0.3">
      <c r="C1540" s="46"/>
      <c r="D1540" s="46"/>
      <c r="E1540" s="46"/>
      <c r="F1540" s="122"/>
      <c r="G1540" s="122"/>
      <c r="H1540" s="78" t="str">
        <f t="shared" si="523"/>
        <v/>
      </c>
      <c r="I1540" s="78" t="str">
        <f t="shared" si="524"/>
        <v/>
      </c>
      <c r="J1540" s="16"/>
      <c r="K1540" s="46" t="str">
        <f t="shared" si="525"/>
        <v/>
      </c>
      <c r="L1540" s="16"/>
      <c r="M1540" s="16"/>
      <c r="N1540" s="46"/>
      <c r="O1540" s="47" t="str">
        <f t="shared" si="528"/>
        <v/>
      </c>
      <c r="P1540" s="47"/>
      <c r="Q1540" s="48" t="str">
        <f>IFERROR(VLOOKUP(E1540,Funcionários!$C$8:$E$207,3,FALSE),"")</f>
        <v/>
      </c>
      <c r="R1540" s="47"/>
      <c r="S1540" s="49" t="str">
        <f t="shared" si="529"/>
        <v/>
      </c>
      <c r="T1540" s="49">
        <v>1.5339999999999999E-2</v>
      </c>
      <c r="U1540" s="48" t="str">
        <f>IF(Funcionários!C1541=0,"",Funcionários!C1541)</f>
        <v/>
      </c>
      <c r="V1540" s="50">
        <f>IF(U1540="",0,IF(COUNTIFS($E$7:$E$3006,U1540,$I$7:$I$3006,'RC'!$E$6)=0,0,COUNTIFS($M$7:$M$3006,"Concluída no prazo",$E$7:$E$3006,U1540,$I$7:$I$3006,'RC'!$E$6)/COUNTIFS($E$7:$E$3006,U1540,$I$7:$I$3006,'RC'!$E$6)))</f>
        <v>0</v>
      </c>
      <c r="W1540" s="49">
        <f>SUMIFS($J$7:$J$3006,$E$7:$E$3006,U1540,$I$7:$I$3006,'RC'!$E$6)+SUMIFS($L$7:$L$3006,$E$7:$E$3006,U1540,$I$7:$I$3006,'RC'!$E$6)</f>
        <v>0</v>
      </c>
      <c r="X1540" s="48">
        <f>COUNTIFS($E$7:$E$3006,U1540,$I$7:$I$3006,'RC'!$E$6)</f>
        <v>0</v>
      </c>
      <c r="Y1540" s="48"/>
      <c r="Z1540" s="51" t="str">
        <f>IF(AQ1540='RC'!$E$6,AC1540*1000+AD1540,"")</f>
        <v/>
      </c>
      <c r="AA1540" s="51" t="str">
        <f>IF(AB1540="","",IF(AQ1540='RC'!$E$6,AC1540*1000-AD1540,""))</f>
        <v/>
      </c>
      <c r="AB1540" s="48" t="str">
        <f>IFERROR(VLOOKUP(E1540,Funcionários!$C$8:$E$207,3,FALSE),"")</f>
        <v/>
      </c>
      <c r="AC1540" s="50" t="str">
        <f>IF(AB1540="","",IF(COUNTIFS($AB$7:$AB$3006,AB1540,$AQ$7:$AQ$3006,'RC'!$E$6)=0,"",COUNTIFS($M$7:$M$3006,"Concluída no prazo",$AB$7:$AB$3006,AB1540,$AQ$7:$AQ$3006,'RC'!$E$6)/COUNTIFS($AB$7:$AB$3006,AB1540,$AQ$7:$AQ$3006,'RC'!$E$6)))</f>
        <v/>
      </c>
      <c r="AD1540" s="48">
        <f>SUMIF($AQ$7:$AQ$3006,'RC'!$E$6,$J$7:$J$3006)+SUMIF($AQ$7:$AQ$3006,'RC'!$E$6,$L$7:$L$3006)</f>
        <v>21</v>
      </c>
      <c r="AF1540" s="48">
        <v>3.4669999999995302E-2</v>
      </c>
      <c r="AG1540" s="48">
        <f>IF(OR(AQ1540="",AQ1540&lt;&gt;'RC'!$E$6,AB1540&lt;&gt;'RC'!$D$21),0,1)</f>
        <v>0</v>
      </c>
      <c r="AH1540" s="48">
        <f t="shared" si="526"/>
        <v>3.4669999999995302E-2</v>
      </c>
      <c r="AI1540" s="48" t="str">
        <f t="shared" si="508"/>
        <v/>
      </c>
      <c r="AJ1540" s="48" t="str">
        <f t="shared" si="509"/>
        <v/>
      </c>
      <c r="AK1540" s="52" t="str">
        <f t="shared" si="510"/>
        <v/>
      </c>
      <c r="AL1540" s="52" t="str">
        <f t="shared" si="511"/>
        <v/>
      </c>
      <c r="AM1540" s="48" t="str">
        <f t="shared" si="512"/>
        <v/>
      </c>
      <c r="AN1540" s="48" t="str">
        <f t="shared" si="513"/>
        <v/>
      </c>
      <c r="AP1540" s="18" t="str">
        <f t="shared" si="514"/>
        <v/>
      </c>
      <c r="AQ1540" s="18" t="str">
        <f t="shared" si="515"/>
        <v/>
      </c>
      <c r="AR1540" s="18">
        <v>3.4669999999999999E-2</v>
      </c>
      <c r="AS1540" s="18">
        <f>IF(AF!$D$27="Todos",1,IF(M1540=AF!$D$27,1,0))</f>
        <v>1</v>
      </c>
      <c r="AT1540" s="53">
        <f>IF(AND(E1540=AF!$D$6,OR(LT!M1540=AF!$D$27,AF!$D$27="Todos"),OR(AP1540=AF!$E$8,AQ1540=AF!$E$8)),AR1540+AS1540,0)</f>
        <v>0</v>
      </c>
      <c r="AU1540" s="18" t="str">
        <f t="shared" si="516"/>
        <v/>
      </c>
      <c r="AV1540" s="54" t="str">
        <f t="shared" si="517"/>
        <v/>
      </c>
      <c r="AW1540" s="54" t="str">
        <f t="shared" si="518"/>
        <v/>
      </c>
      <c r="AX1540" s="18" t="str">
        <f t="shared" si="519"/>
        <v/>
      </c>
      <c r="AY1540" s="18" t="str">
        <f t="shared" si="520"/>
        <v/>
      </c>
      <c r="BA1540" s="18">
        <f>IF($E1540=AF!$D$6,IF($M1540="Concluída no prazo",2,IF($M1540="Concluída com atraso",1,0)),0)</f>
        <v>0</v>
      </c>
      <c r="BB1540" s="18">
        <f>IF($E1540=AF!$D$6,IF($M1540="Atrasada",2,IF($M1540="Concluída com atraso",1,0)),0)</f>
        <v>0</v>
      </c>
      <c r="BC1540" s="18">
        <v>1.5339999999999999E-2</v>
      </c>
      <c r="BD1540" s="18">
        <f t="shared" si="527"/>
        <v>1.5339999999999999E-2</v>
      </c>
      <c r="BE1540" s="18">
        <f t="shared" si="527"/>
        <v>1.5339999999999999E-2</v>
      </c>
      <c r="BF1540" s="18" t="str">
        <f t="shared" si="521"/>
        <v/>
      </c>
      <c r="BN1540" s="18" t="str">
        <f t="shared" si="522"/>
        <v>s</v>
      </c>
    </row>
    <row r="1541" spans="3:66" ht="50.1" customHeight="1" thickTop="1" thickBot="1" x14ac:dyDescent="0.3">
      <c r="C1541" s="46"/>
      <c r="D1541" s="46"/>
      <c r="E1541" s="46"/>
      <c r="F1541" s="122"/>
      <c r="G1541" s="122"/>
      <c r="H1541" s="78" t="str">
        <f t="shared" si="523"/>
        <v/>
      </c>
      <c r="I1541" s="78" t="str">
        <f t="shared" si="524"/>
        <v/>
      </c>
      <c r="J1541" s="16"/>
      <c r="K1541" s="46" t="str">
        <f t="shared" si="525"/>
        <v/>
      </c>
      <c r="L1541" s="16"/>
      <c r="M1541" s="16"/>
      <c r="N1541" s="46"/>
      <c r="O1541" s="47" t="str">
        <f t="shared" si="528"/>
        <v/>
      </c>
      <c r="P1541" s="47"/>
      <c r="Q1541" s="48" t="str">
        <f>IFERROR(VLOOKUP(E1541,Funcionários!$C$8:$E$207,3,FALSE),"")</f>
        <v/>
      </c>
      <c r="R1541" s="47"/>
      <c r="S1541" s="49" t="str">
        <f t="shared" si="529"/>
        <v/>
      </c>
      <c r="T1541" s="49">
        <v>1.5350000000000001E-2</v>
      </c>
      <c r="U1541" s="48" t="str">
        <f>IF(Funcionários!C1542=0,"",Funcionários!C1542)</f>
        <v/>
      </c>
      <c r="V1541" s="50">
        <f>IF(U1541="",0,IF(COUNTIFS($E$7:$E$3006,U1541,$I$7:$I$3006,'RC'!$E$6)=0,0,COUNTIFS($M$7:$M$3006,"Concluída no prazo",$E$7:$E$3006,U1541,$I$7:$I$3006,'RC'!$E$6)/COUNTIFS($E$7:$E$3006,U1541,$I$7:$I$3006,'RC'!$E$6)))</f>
        <v>0</v>
      </c>
      <c r="W1541" s="49">
        <f>SUMIFS($J$7:$J$3006,$E$7:$E$3006,U1541,$I$7:$I$3006,'RC'!$E$6)+SUMIFS($L$7:$L$3006,$E$7:$E$3006,U1541,$I$7:$I$3006,'RC'!$E$6)</f>
        <v>0</v>
      </c>
      <c r="X1541" s="48">
        <f>COUNTIFS($E$7:$E$3006,U1541,$I$7:$I$3006,'RC'!$E$6)</f>
        <v>0</v>
      </c>
      <c r="Y1541" s="48"/>
      <c r="Z1541" s="51" t="str">
        <f>IF(AQ1541='RC'!$E$6,AC1541*1000+AD1541,"")</f>
        <v/>
      </c>
      <c r="AA1541" s="51" t="str">
        <f>IF(AB1541="","",IF(AQ1541='RC'!$E$6,AC1541*1000-AD1541,""))</f>
        <v/>
      </c>
      <c r="AB1541" s="48" t="str">
        <f>IFERROR(VLOOKUP(E1541,Funcionários!$C$8:$E$207,3,FALSE),"")</f>
        <v/>
      </c>
      <c r="AC1541" s="50" t="str">
        <f>IF(AB1541="","",IF(COUNTIFS($AB$7:$AB$3006,AB1541,$AQ$7:$AQ$3006,'RC'!$E$6)=0,"",COUNTIFS($M$7:$M$3006,"Concluída no prazo",$AB$7:$AB$3006,AB1541,$AQ$7:$AQ$3006,'RC'!$E$6)/COUNTIFS($AB$7:$AB$3006,AB1541,$AQ$7:$AQ$3006,'RC'!$E$6)))</f>
        <v/>
      </c>
      <c r="AD1541" s="48">
        <f>SUMIF($AQ$7:$AQ$3006,'RC'!$E$6,$J$7:$J$3006)+SUMIF($AQ$7:$AQ$3006,'RC'!$E$6,$L$7:$L$3006)</f>
        <v>21</v>
      </c>
      <c r="AF1541" s="48">
        <v>3.4659999999995299E-2</v>
      </c>
      <c r="AG1541" s="48">
        <f>IF(OR(AQ1541="",AQ1541&lt;&gt;'RC'!$E$6,AB1541&lt;&gt;'RC'!$D$21),0,1)</f>
        <v>0</v>
      </c>
      <c r="AH1541" s="48">
        <f t="shared" si="526"/>
        <v>3.4659999999995299E-2</v>
      </c>
      <c r="AI1541" s="48" t="str">
        <f t="shared" si="508"/>
        <v/>
      </c>
      <c r="AJ1541" s="48" t="str">
        <f t="shared" si="509"/>
        <v/>
      </c>
      <c r="AK1541" s="52" t="str">
        <f t="shared" si="510"/>
        <v/>
      </c>
      <c r="AL1541" s="52" t="str">
        <f t="shared" si="511"/>
        <v/>
      </c>
      <c r="AM1541" s="48" t="str">
        <f t="shared" si="512"/>
        <v/>
      </c>
      <c r="AN1541" s="48" t="str">
        <f t="shared" si="513"/>
        <v/>
      </c>
      <c r="AP1541" s="18" t="str">
        <f t="shared" si="514"/>
        <v/>
      </c>
      <c r="AQ1541" s="18" t="str">
        <f t="shared" si="515"/>
        <v/>
      </c>
      <c r="AR1541" s="18">
        <v>3.4660000000000003E-2</v>
      </c>
      <c r="AS1541" s="18">
        <f>IF(AF!$D$27="Todos",1,IF(M1541=AF!$D$27,1,0))</f>
        <v>1</v>
      </c>
      <c r="AT1541" s="53">
        <f>IF(AND(E1541=AF!$D$6,OR(LT!M1541=AF!$D$27,AF!$D$27="Todos"),OR(AP1541=AF!$E$8,AQ1541=AF!$E$8)),AR1541+AS1541,0)</f>
        <v>0</v>
      </c>
      <c r="AU1541" s="18" t="str">
        <f t="shared" si="516"/>
        <v/>
      </c>
      <c r="AV1541" s="54" t="str">
        <f t="shared" si="517"/>
        <v/>
      </c>
      <c r="AW1541" s="54" t="str">
        <f t="shared" si="518"/>
        <v/>
      </c>
      <c r="AX1541" s="18" t="str">
        <f t="shared" si="519"/>
        <v/>
      </c>
      <c r="AY1541" s="18" t="str">
        <f t="shared" si="520"/>
        <v/>
      </c>
      <c r="BA1541" s="18">
        <f>IF($E1541=AF!$D$6,IF($M1541="Concluída no prazo",2,IF($M1541="Concluída com atraso",1,0)),0)</f>
        <v>0</v>
      </c>
      <c r="BB1541" s="18">
        <f>IF($E1541=AF!$D$6,IF($M1541="Atrasada",2,IF($M1541="Concluída com atraso",1,0)),0)</f>
        <v>0</v>
      </c>
      <c r="BC1541" s="18">
        <v>1.5350000000000001E-2</v>
      </c>
      <c r="BD1541" s="18">
        <f t="shared" si="527"/>
        <v>1.5350000000000001E-2</v>
      </c>
      <c r="BE1541" s="18">
        <f t="shared" si="527"/>
        <v>1.5350000000000001E-2</v>
      </c>
      <c r="BF1541" s="18" t="str">
        <f t="shared" si="521"/>
        <v/>
      </c>
      <c r="BN1541" s="18" t="str">
        <f t="shared" si="522"/>
        <v>s</v>
      </c>
    </row>
    <row r="1542" spans="3:66" ht="50.1" customHeight="1" thickTop="1" thickBot="1" x14ac:dyDescent="0.3">
      <c r="C1542" s="46"/>
      <c r="D1542" s="46"/>
      <c r="E1542" s="46"/>
      <c r="F1542" s="122"/>
      <c r="G1542" s="122"/>
      <c r="H1542" s="78" t="str">
        <f t="shared" si="523"/>
        <v/>
      </c>
      <c r="I1542" s="78" t="str">
        <f t="shared" si="524"/>
        <v/>
      </c>
      <c r="J1542" s="16"/>
      <c r="K1542" s="46" t="str">
        <f t="shared" si="525"/>
        <v/>
      </c>
      <c r="L1542" s="16"/>
      <c r="M1542" s="16"/>
      <c r="N1542" s="46"/>
      <c r="O1542" s="47" t="str">
        <f t="shared" si="528"/>
        <v/>
      </c>
      <c r="P1542" s="47"/>
      <c r="Q1542" s="48" t="str">
        <f>IFERROR(VLOOKUP(E1542,Funcionários!$C$8:$E$207,3,FALSE),"")</f>
        <v/>
      </c>
      <c r="R1542" s="47"/>
      <c r="S1542" s="49" t="str">
        <f t="shared" si="529"/>
        <v/>
      </c>
      <c r="T1542" s="49">
        <v>1.536E-2</v>
      </c>
      <c r="U1542" s="48" t="str">
        <f>IF(Funcionários!C1543=0,"",Funcionários!C1543)</f>
        <v/>
      </c>
      <c r="V1542" s="50">
        <f>IF(U1542="",0,IF(COUNTIFS($E$7:$E$3006,U1542,$I$7:$I$3006,'RC'!$E$6)=0,0,COUNTIFS($M$7:$M$3006,"Concluída no prazo",$E$7:$E$3006,U1542,$I$7:$I$3006,'RC'!$E$6)/COUNTIFS($E$7:$E$3006,U1542,$I$7:$I$3006,'RC'!$E$6)))</f>
        <v>0</v>
      </c>
      <c r="W1542" s="49">
        <f>SUMIFS($J$7:$J$3006,$E$7:$E$3006,U1542,$I$7:$I$3006,'RC'!$E$6)+SUMIFS($L$7:$L$3006,$E$7:$E$3006,U1542,$I$7:$I$3006,'RC'!$E$6)</f>
        <v>0</v>
      </c>
      <c r="X1542" s="48">
        <f>COUNTIFS($E$7:$E$3006,U1542,$I$7:$I$3006,'RC'!$E$6)</f>
        <v>0</v>
      </c>
      <c r="Y1542" s="48"/>
      <c r="Z1542" s="51" t="str">
        <f>IF(AQ1542='RC'!$E$6,AC1542*1000+AD1542,"")</f>
        <v/>
      </c>
      <c r="AA1542" s="51" t="str">
        <f>IF(AB1542="","",IF(AQ1542='RC'!$E$6,AC1542*1000-AD1542,""))</f>
        <v/>
      </c>
      <c r="AB1542" s="48" t="str">
        <f>IFERROR(VLOOKUP(E1542,Funcionários!$C$8:$E$207,3,FALSE),"")</f>
        <v/>
      </c>
      <c r="AC1542" s="50" t="str">
        <f>IF(AB1542="","",IF(COUNTIFS($AB$7:$AB$3006,AB1542,$AQ$7:$AQ$3006,'RC'!$E$6)=0,"",COUNTIFS($M$7:$M$3006,"Concluída no prazo",$AB$7:$AB$3006,AB1542,$AQ$7:$AQ$3006,'RC'!$E$6)/COUNTIFS($AB$7:$AB$3006,AB1542,$AQ$7:$AQ$3006,'RC'!$E$6)))</f>
        <v/>
      </c>
      <c r="AD1542" s="48">
        <f>SUMIF($AQ$7:$AQ$3006,'RC'!$E$6,$J$7:$J$3006)+SUMIF($AQ$7:$AQ$3006,'RC'!$E$6,$L$7:$L$3006)</f>
        <v>21</v>
      </c>
      <c r="AF1542" s="48">
        <v>3.4649999999995303E-2</v>
      </c>
      <c r="AG1542" s="48">
        <f>IF(OR(AQ1542="",AQ1542&lt;&gt;'RC'!$E$6,AB1542&lt;&gt;'RC'!$D$21),0,1)</f>
        <v>0</v>
      </c>
      <c r="AH1542" s="48">
        <f t="shared" si="526"/>
        <v>3.4649999999995303E-2</v>
      </c>
      <c r="AI1542" s="48" t="str">
        <f t="shared" si="508"/>
        <v/>
      </c>
      <c r="AJ1542" s="48" t="str">
        <f t="shared" si="509"/>
        <v/>
      </c>
      <c r="AK1542" s="52" t="str">
        <f t="shared" si="510"/>
        <v/>
      </c>
      <c r="AL1542" s="52" t="str">
        <f t="shared" si="511"/>
        <v/>
      </c>
      <c r="AM1542" s="48" t="str">
        <f t="shared" si="512"/>
        <v/>
      </c>
      <c r="AN1542" s="48" t="str">
        <f t="shared" si="513"/>
        <v/>
      </c>
      <c r="AP1542" s="18" t="str">
        <f t="shared" si="514"/>
        <v/>
      </c>
      <c r="AQ1542" s="18" t="str">
        <f t="shared" si="515"/>
        <v/>
      </c>
      <c r="AR1542" s="18">
        <v>3.465E-2</v>
      </c>
      <c r="AS1542" s="18">
        <f>IF(AF!$D$27="Todos",1,IF(M1542=AF!$D$27,1,0))</f>
        <v>1</v>
      </c>
      <c r="AT1542" s="53">
        <f>IF(AND(E1542=AF!$D$6,OR(LT!M1542=AF!$D$27,AF!$D$27="Todos"),OR(AP1542=AF!$E$8,AQ1542=AF!$E$8)),AR1542+AS1542,0)</f>
        <v>0</v>
      </c>
      <c r="AU1542" s="18" t="str">
        <f t="shared" si="516"/>
        <v/>
      </c>
      <c r="AV1542" s="54" t="str">
        <f t="shared" si="517"/>
        <v/>
      </c>
      <c r="AW1542" s="54" t="str">
        <f t="shared" si="518"/>
        <v/>
      </c>
      <c r="AX1542" s="18" t="str">
        <f t="shared" si="519"/>
        <v/>
      </c>
      <c r="AY1542" s="18" t="str">
        <f t="shared" si="520"/>
        <v/>
      </c>
      <c r="BA1542" s="18">
        <f>IF($E1542=AF!$D$6,IF($M1542="Concluída no prazo",2,IF($M1542="Concluída com atraso",1,0)),0)</f>
        <v>0</v>
      </c>
      <c r="BB1542" s="18">
        <f>IF($E1542=AF!$D$6,IF($M1542="Atrasada",2,IF($M1542="Concluída com atraso",1,0)),0)</f>
        <v>0</v>
      </c>
      <c r="BC1542" s="18">
        <v>1.536E-2</v>
      </c>
      <c r="BD1542" s="18">
        <f t="shared" si="527"/>
        <v>1.536E-2</v>
      </c>
      <c r="BE1542" s="18">
        <f t="shared" si="527"/>
        <v>1.536E-2</v>
      </c>
      <c r="BF1542" s="18" t="str">
        <f t="shared" si="521"/>
        <v/>
      </c>
      <c r="BN1542" s="18" t="str">
        <f t="shared" si="522"/>
        <v>s</v>
      </c>
    </row>
    <row r="1543" spans="3:66" ht="50.1" customHeight="1" thickTop="1" thickBot="1" x14ac:dyDescent="0.3">
      <c r="C1543" s="46"/>
      <c r="D1543" s="46"/>
      <c r="E1543" s="46"/>
      <c r="F1543" s="122"/>
      <c r="G1543" s="122"/>
      <c r="H1543" s="78" t="str">
        <f t="shared" si="523"/>
        <v/>
      </c>
      <c r="I1543" s="78" t="str">
        <f t="shared" si="524"/>
        <v/>
      </c>
      <c r="J1543" s="16"/>
      <c r="K1543" s="46" t="str">
        <f t="shared" si="525"/>
        <v/>
      </c>
      <c r="L1543" s="16"/>
      <c r="M1543" s="16"/>
      <c r="N1543" s="46"/>
      <c r="O1543" s="47" t="str">
        <f t="shared" si="528"/>
        <v/>
      </c>
      <c r="P1543" s="47"/>
      <c r="Q1543" s="48" t="str">
        <f>IFERROR(VLOOKUP(E1543,Funcionários!$C$8:$E$207,3,FALSE),"")</f>
        <v/>
      </c>
      <c r="R1543" s="47"/>
      <c r="S1543" s="49" t="str">
        <f t="shared" si="529"/>
        <v/>
      </c>
      <c r="T1543" s="49">
        <v>1.537E-2</v>
      </c>
      <c r="U1543" s="48" t="str">
        <f>IF(Funcionários!C1544=0,"",Funcionários!C1544)</f>
        <v/>
      </c>
      <c r="V1543" s="50">
        <f>IF(U1543="",0,IF(COUNTIFS($E$7:$E$3006,U1543,$I$7:$I$3006,'RC'!$E$6)=0,0,COUNTIFS($M$7:$M$3006,"Concluída no prazo",$E$7:$E$3006,U1543,$I$7:$I$3006,'RC'!$E$6)/COUNTIFS($E$7:$E$3006,U1543,$I$7:$I$3006,'RC'!$E$6)))</f>
        <v>0</v>
      </c>
      <c r="W1543" s="49">
        <f>SUMIFS($J$7:$J$3006,$E$7:$E$3006,U1543,$I$7:$I$3006,'RC'!$E$6)+SUMIFS($L$7:$L$3006,$E$7:$E$3006,U1543,$I$7:$I$3006,'RC'!$E$6)</f>
        <v>0</v>
      </c>
      <c r="X1543" s="48">
        <f>COUNTIFS($E$7:$E$3006,U1543,$I$7:$I$3006,'RC'!$E$6)</f>
        <v>0</v>
      </c>
      <c r="Y1543" s="48"/>
      <c r="Z1543" s="51" t="str">
        <f>IF(AQ1543='RC'!$E$6,AC1543*1000+AD1543,"")</f>
        <v/>
      </c>
      <c r="AA1543" s="51" t="str">
        <f>IF(AB1543="","",IF(AQ1543='RC'!$E$6,AC1543*1000-AD1543,""))</f>
        <v/>
      </c>
      <c r="AB1543" s="48" t="str">
        <f>IFERROR(VLOOKUP(E1543,Funcionários!$C$8:$E$207,3,FALSE),"")</f>
        <v/>
      </c>
      <c r="AC1543" s="50" t="str">
        <f>IF(AB1543="","",IF(COUNTIFS($AB$7:$AB$3006,AB1543,$AQ$7:$AQ$3006,'RC'!$E$6)=0,"",COUNTIFS($M$7:$M$3006,"Concluída no prazo",$AB$7:$AB$3006,AB1543,$AQ$7:$AQ$3006,'RC'!$E$6)/COUNTIFS($AB$7:$AB$3006,AB1543,$AQ$7:$AQ$3006,'RC'!$E$6)))</f>
        <v/>
      </c>
      <c r="AD1543" s="48">
        <f>SUMIF($AQ$7:$AQ$3006,'RC'!$E$6,$J$7:$J$3006)+SUMIF($AQ$7:$AQ$3006,'RC'!$E$6,$L$7:$L$3006)</f>
        <v>21</v>
      </c>
      <c r="AF1543" s="48">
        <v>3.46399999999953E-2</v>
      </c>
      <c r="AG1543" s="48">
        <f>IF(OR(AQ1543="",AQ1543&lt;&gt;'RC'!$E$6,AB1543&lt;&gt;'RC'!$D$21),0,1)</f>
        <v>0</v>
      </c>
      <c r="AH1543" s="48">
        <f t="shared" si="526"/>
        <v>3.46399999999953E-2</v>
      </c>
      <c r="AI1543" s="48" t="str">
        <f t="shared" ref="AI1543:AI1606" si="530">IF(AH1543&lt;1,"",E1543)</f>
        <v/>
      </c>
      <c r="AJ1543" s="48" t="str">
        <f t="shared" ref="AJ1543:AJ1606" si="531">IF($AI1543="","",C1543)</f>
        <v/>
      </c>
      <c r="AK1543" s="52" t="str">
        <f t="shared" ref="AK1543:AK1606" si="532">IF($AI1543="","",F1543)</f>
        <v/>
      </c>
      <c r="AL1543" s="52" t="str">
        <f t="shared" ref="AL1543:AL1606" si="533">IF($AI1543="","",G1543)</f>
        <v/>
      </c>
      <c r="AM1543" s="48" t="str">
        <f t="shared" ref="AM1543:AM1606" si="534">IF($AI1543="","",J1543+L1543)</f>
        <v/>
      </c>
      <c r="AN1543" s="48" t="str">
        <f t="shared" ref="AN1543:AN1606" si="535">IF($AI1543="","",M1543)</f>
        <v/>
      </c>
      <c r="AP1543" s="18" t="str">
        <f t="shared" ref="AP1543:AP1606" si="536">IF(F1543=0,"",MONTH(F1543))</f>
        <v/>
      </c>
      <c r="AQ1543" s="18" t="str">
        <f t="shared" ref="AQ1543:AQ1606" si="537">IF(G1543=0,"",MONTH(G1543))</f>
        <v/>
      </c>
      <c r="AR1543" s="18">
        <v>3.4639999999999997E-2</v>
      </c>
      <c r="AS1543" s="18">
        <f>IF(AF!$D$27="Todos",1,IF(M1543=AF!$D$27,1,0))</f>
        <v>1</v>
      </c>
      <c r="AT1543" s="53">
        <f>IF(AND(E1543=AF!$D$6,OR(LT!M1543=AF!$D$27,AF!$D$27="Todos"),OR(AP1543=AF!$E$8,AQ1543=AF!$E$8)),AR1543+AS1543,0)</f>
        <v>0</v>
      </c>
      <c r="AU1543" s="18" t="str">
        <f t="shared" ref="AU1543:AU1606" si="538">IF($AT1543=0,"",C1543)</f>
        <v/>
      </c>
      <c r="AV1543" s="54" t="str">
        <f t="shared" ref="AV1543:AV1606" si="539">IF($AT1543=0,"",F1543)</f>
        <v/>
      </c>
      <c r="AW1543" s="54" t="str">
        <f t="shared" ref="AW1543:AW1606" si="540">IF($AT1543=0,"",G1543)</f>
        <v/>
      </c>
      <c r="AX1543" s="18" t="str">
        <f t="shared" ref="AX1543:AX1606" si="541">IF($AT1543=0,"",J1543+L1543)</f>
        <v/>
      </c>
      <c r="AY1543" s="18" t="str">
        <f t="shared" ref="AY1543:AY1606" si="542">IF($AT1543=0,"",M1543)</f>
        <v/>
      </c>
      <c r="BA1543" s="18">
        <f>IF($E1543=AF!$D$6,IF($M1543="Concluída no prazo",2,IF($M1543="Concluída com atraso",1,0)),0)</f>
        <v>0</v>
      </c>
      <c r="BB1543" s="18">
        <f>IF($E1543=AF!$D$6,IF($M1543="Atrasada",2,IF($M1543="Concluída com atraso",1,0)),0)</f>
        <v>0</v>
      </c>
      <c r="BC1543" s="18">
        <v>1.537E-2</v>
      </c>
      <c r="BD1543" s="18">
        <f t="shared" si="527"/>
        <v>1.537E-2</v>
      </c>
      <c r="BE1543" s="18">
        <f t="shared" si="527"/>
        <v>1.537E-2</v>
      </c>
      <c r="BF1543" s="18" t="str">
        <f t="shared" ref="BF1543:BF1606" si="543">IF(C1543=0,"",C1543)</f>
        <v/>
      </c>
      <c r="BN1543" s="18" t="str">
        <f t="shared" ref="BN1543:BN1606" si="544">IF(AP1543=AQ1543,"s","n")</f>
        <v>s</v>
      </c>
    </row>
    <row r="1544" spans="3:66" ht="50.1" customHeight="1" thickTop="1" thickBot="1" x14ac:dyDescent="0.3">
      <c r="C1544" s="46"/>
      <c r="D1544" s="46"/>
      <c r="E1544" s="46"/>
      <c r="F1544" s="122"/>
      <c r="G1544" s="122"/>
      <c r="H1544" s="78" t="str">
        <f t="shared" ref="H1544:H1607" si="545">IF(F1544=0,"",MONTH(F1544))</f>
        <v/>
      </c>
      <c r="I1544" s="78" t="str">
        <f t="shared" ref="I1544:I1607" si="546">IF(G1544=0,"",MONTH(G1544))</f>
        <v/>
      </c>
      <c r="J1544" s="16"/>
      <c r="K1544" s="46" t="str">
        <f t="shared" ref="K1544:K1607" si="547">IF(OR(F1544=0,G1544=0),"",IF(MONTH(G1544)-MONTH(F1544)&gt;1,"Esta tarefa está muito grande. Divida em tarefas menores.",IF(MONTH(F1544)=MONTH(G1544),"Sim! Inicia em "&amp;VLOOKUP(MONTH(F1544),$BK$6:$BL$17,2,FALSE)&amp;" e termina em "&amp;VLOOKUP(MONTH(G1544),$BK$6:$BL$17,2,FALSE)&amp;".","Não! Inicia em "&amp;VLOOKUP(MONTH(F1544),$BK$6:$BL$17,2,FALSE)&amp;" e termina em "&amp;VLOOKUP(MONTH(G1544),$BK$6:$BL$17,2,FALSE)&amp;".")))</f>
        <v/>
      </c>
      <c r="L1544" s="16"/>
      <c r="M1544" s="16"/>
      <c r="N1544" s="46"/>
      <c r="O1544" s="47" t="str">
        <f t="shared" si="528"/>
        <v/>
      </c>
      <c r="P1544" s="47"/>
      <c r="Q1544" s="48" t="str">
        <f>IFERROR(VLOOKUP(E1544,Funcionários!$C$8:$E$207,3,FALSE),"")</f>
        <v/>
      </c>
      <c r="R1544" s="47"/>
      <c r="S1544" s="49" t="str">
        <f t="shared" si="529"/>
        <v/>
      </c>
      <c r="T1544" s="49">
        <v>1.538E-2</v>
      </c>
      <c r="U1544" s="48" t="str">
        <f>IF(Funcionários!C1545=0,"",Funcionários!C1545)</f>
        <v/>
      </c>
      <c r="V1544" s="50">
        <f>IF(U1544="",0,IF(COUNTIFS($E$7:$E$3006,U1544,$I$7:$I$3006,'RC'!$E$6)=0,0,COUNTIFS($M$7:$M$3006,"Concluída no prazo",$E$7:$E$3006,U1544,$I$7:$I$3006,'RC'!$E$6)/COUNTIFS($E$7:$E$3006,U1544,$I$7:$I$3006,'RC'!$E$6)))</f>
        <v>0</v>
      </c>
      <c r="W1544" s="49">
        <f>SUMIFS($J$7:$J$3006,$E$7:$E$3006,U1544,$I$7:$I$3006,'RC'!$E$6)+SUMIFS($L$7:$L$3006,$E$7:$E$3006,U1544,$I$7:$I$3006,'RC'!$E$6)</f>
        <v>0</v>
      </c>
      <c r="X1544" s="48">
        <f>COUNTIFS($E$7:$E$3006,U1544,$I$7:$I$3006,'RC'!$E$6)</f>
        <v>0</v>
      </c>
      <c r="Y1544" s="48"/>
      <c r="Z1544" s="51" t="str">
        <f>IF(AQ1544='RC'!$E$6,AC1544*1000+AD1544,"")</f>
        <v/>
      </c>
      <c r="AA1544" s="51" t="str">
        <f>IF(AB1544="","",IF(AQ1544='RC'!$E$6,AC1544*1000-AD1544,""))</f>
        <v/>
      </c>
      <c r="AB1544" s="48" t="str">
        <f>IFERROR(VLOOKUP(E1544,Funcionários!$C$8:$E$207,3,FALSE),"")</f>
        <v/>
      </c>
      <c r="AC1544" s="50" t="str">
        <f>IF(AB1544="","",IF(COUNTIFS($AB$7:$AB$3006,AB1544,$AQ$7:$AQ$3006,'RC'!$E$6)=0,"",COUNTIFS($M$7:$M$3006,"Concluída no prazo",$AB$7:$AB$3006,AB1544,$AQ$7:$AQ$3006,'RC'!$E$6)/COUNTIFS($AB$7:$AB$3006,AB1544,$AQ$7:$AQ$3006,'RC'!$E$6)))</f>
        <v/>
      </c>
      <c r="AD1544" s="48">
        <f>SUMIF($AQ$7:$AQ$3006,'RC'!$E$6,$J$7:$J$3006)+SUMIF($AQ$7:$AQ$3006,'RC'!$E$6,$L$7:$L$3006)</f>
        <v>21</v>
      </c>
      <c r="AF1544" s="48">
        <v>3.4629999999995303E-2</v>
      </c>
      <c r="AG1544" s="48">
        <f>IF(OR(AQ1544="",AQ1544&lt;&gt;'RC'!$E$6,AB1544&lt;&gt;'RC'!$D$21),0,1)</f>
        <v>0</v>
      </c>
      <c r="AH1544" s="48">
        <f t="shared" ref="AH1544:AH1607" si="548">AF1544+AG1544</f>
        <v>3.4629999999995303E-2</v>
      </c>
      <c r="AI1544" s="48" t="str">
        <f t="shared" si="530"/>
        <v/>
      </c>
      <c r="AJ1544" s="48" t="str">
        <f t="shared" si="531"/>
        <v/>
      </c>
      <c r="AK1544" s="52" t="str">
        <f t="shared" si="532"/>
        <v/>
      </c>
      <c r="AL1544" s="52" t="str">
        <f t="shared" si="533"/>
        <v/>
      </c>
      <c r="AM1544" s="48" t="str">
        <f t="shared" si="534"/>
        <v/>
      </c>
      <c r="AN1544" s="48" t="str">
        <f t="shared" si="535"/>
        <v/>
      </c>
      <c r="AP1544" s="18" t="str">
        <f t="shared" si="536"/>
        <v/>
      </c>
      <c r="AQ1544" s="18" t="str">
        <f t="shared" si="537"/>
        <v/>
      </c>
      <c r="AR1544" s="18">
        <v>3.4630000000000001E-2</v>
      </c>
      <c r="AS1544" s="18">
        <f>IF(AF!$D$27="Todos",1,IF(M1544=AF!$D$27,1,0))</f>
        <v>1</v>
      </c>
      <c r="AT1544" s="53">
        <f>IF(AND(E1544=AF!$D$6,OR(LT!M1544=AF!$D$27,AF!$D$27="Todos"),OR(AP1544=AF!$E$8,AQ1544=AF!$E$8)),AR1544+AS1544,0)</f>
        <v>0</v>
      </c>
      <c r="AU1544" s="18" t="str">
        <f t="shared" si="538"/>
        <v/>
      </c>
      <c r="AV1544" s="54" t="str">
        <f t="shared" si="539"/>
        <v/>
      </c>
      <c r="AW1544" s="54" t="str">
        <f t="shared" si="540"/>
        <v/>
      </c>
      <c r="AX1544" s="18" t="str">
        <f t="shared" si="541"/>
        <v/>
      </c>
      <c r="AY1544" s="18" t="str">
        <f t="shared" si="542"/>
        <v/>
      </c>
      <c r="BA1544" s="18">
        <f>IF($E1544=AF!$D$6,IF($M1544="Concluída no prazo",2,IF($M1544="Concluída com atraso",1,0)),0)</f>
        <v>0</v>
      </c>
      <c r="BB1544" s="18">
        <f>IF($E1544=AF!$D$6,IF($M1544="Atrasada",2,IF($M1544="Concluída com atraso",1,0)),0)</f>
        <v>0</v>
      </c>
      <c r="BC1544" s="18">
        <v>1.538E-2</v>
      </c>
      <c r="BD1544" s="18">
        <f t="shared" ref="BD1544:BE1607" si="549">BA1544+$BC1544</f>
        <v>1.538E-2</v>
      </c>
      <c r="BE1544" s="18">
        <f t="shared" si="549"/>
        <v>1.538E-2</v>
      </c>
      <c r="BF1544" s="18" t="str">
        <f t="shared" si="543"/>
        <v/>
      </c>
      <c r="BN1544" s="18" t="str">
        <f t="shared" si="544"/>
        <v>s</v>
      </c>
    </row>
    <row r="1545" spans="3:66" ht="50.1" customHeight="1" thickTop="1" thickBot="1" x14ac:dyDescent="0.3">
      <c r="C1545" s="46"/>
      <c r="D1545" s="46"/>
      <c r="E1545" s="46"/>
      <c r="F1545" s="122"/>
      <c r="G1545" s="122"/>
      <c r="H1545" s="78" t="str">
        <f t="shared" si="545"/>
        <v/>
      </c>
      <c r="I1545" s="78" t="str">
        <f t="shared" si="546"/>
        <v/>
      </c>
      <c r="J1545" s="16"/>
      <c r="K1545" s="46" t="str">
        <f t="shared" si="547"/>
        <v/>
      </c>
      <c r="L1545" s="16"/>
      <c r="M1545" s="16"/>
      <c r="N1545" s="46"/>
      <c r="O1545" s="47" t="str">
        <f t="shared" si="528"/>
        <v/>
      </c>
      <c r="P1545" s="47"/>
      <c r="Q1545" s="48" t="str">
        <f>IFERROR(VLOOKUP(E1545,Funcionários!$C$8:$E$207,3,FALSE),"")</f>
        <v/>
      </c>
      <c r="R1545" s="47"/>
      <c r="S1545" s="49" t="str">
        <f t="shared" si="529"/>
        <v/>
      </c>
      <c r="T1545" s="49">
        <v>1.5389999999999999E-2</v>
      </c>
      <c r="U1545" s="48" t="str">
        <f>IF(Funcionários!C1546=0,"",Funcionários!C1546)</f>
        <v/>
      </c>
      <c r="V1545" s="50">
        <f>IF(U1545="",0,IF(COUNTIFS($E$7:$E$3006,U1545,$I$7:$I$3006,'RC'!$E$6)=0,0,COUNTIFS($M$7:$M$3006,"Concluída no prazo",$E$7:$E$3006,U1545,$I$7:$I$3006,'RC'!$E$6)/COUNTIFS($E$7:$E$3006,U1545,$I$7:$I$3006,'RC'!$E$6)))</f>
        <v>0</v>
      </c>
      <c r="W1545" s="49">
        <f>SUMIFS($J$7:$J$3006,$E$7:$E$3006,U1545,$I$7:$I$3006,'RC'!$E$6)+SUMIFS($L$7:$L$3006,$E$7:$E$3006,U1545,$I$7:$I$3006,'RC'!$E$6)</f>
        <v>0</v>
      </c>
      <c r="X1545" s="48">
        <f>COUNTIFS($E$7:$E$3006,U1545,$I$7:$I$3006,'RC'!$E$6)</f>
        <v>0</v>
      </c>
      <c r="Y1545" s="48"/>
      <c r="Z1545" s="51" t="str">
        <f>IF(AQ1545='RC'!$E$6,AC1545*1000+AD1545,"")</f>
        <v/>
      </c>
      <c r="AA1545" s="51" t="str">
        <f>IF(AB1545="","",IF(AQ1545='RC'!$E$6,AC1545*1000-AD1545,""))</f>
        <v/>
      </c>
      <c r="AB1545" s="48" t="str">
        <f>IFERROR(VLOOKUP(E1545,Funcionários!$C$8:$E$207,3,FALSE),"")</f>
        <v/>
      </c>
      <c r="AC1545" s="50" t="str">
        <f>IF(AB1545="","",IF(COUNTIFS($AB$7:$AB$3006,AB1545,$AQ$7:$AQ$3006,'RC'!$E$6)=0,"",COUNTIFS($M$7:$M$3006,"Concluída no prazo",$AB$7:$AB$3006,AB1545,$AQ$7:$AQ$3006,'RC'!$E$6)/COUNTIFS($AB$7:$AB$3006,AB1545,$AQ$7:$AQ$3006,'RC'!$E$6)))</f>
        <v/>
      </c>
      <c r="AD1545" s="48">
        <f>SUMIF($AQ$7:$AQ$3006,'RC'!$E$6,$J$7:$J$3006)+SUMIF($AQ$7:$AQ$3006,'RC'!$E$6,$L$7:$L$3006)</f>
        <v>21</v>
      </c>
      <c r="AF1545" s="48">
        <v>3.46199999999953E-2</v>
      </c>
      <c r="AG1545" s="48">
        <f>IF(OR(AQ1545="",AQ1545&lt;&gt;'RC'!$E$6,AB1545&lt;&gt;'RC'!$D$21),0,1)</f>
        <v>0</v>
      </c>
      <c r="AH1545" s="48">
        <f t="shared" si="548"/>
        <v>3.46199999999953E-2</v>
      </c>
      <c r="AI1545" s="48" t="str">
        <f t="shared" si="530"/>
        <v/>
      </c>
      <c r="AJ1545" s="48" t="str">
        <f t="shared" si="531"/>
        <v/>
      </c>
      <c r="AK1545" s="52" t="str">
        <f t="shared" si="532"/>
        <v/>
      </c>
      <c r="AL1545" s="52" t="str">
        <f t="shared" si="533"/>
        <v/>
      </c>
      <c r="AM1545" s="48" t="str">
        <f t="shared" si="534"/>
        <v/>
      </c>
      <c r="AN1545" s="48" t="str">
        <f t="shared" si="535"/>
        <v/>
      </c>
      <c r="AP1545" s="18" t="str">
        <f t="shared" si="536"/>
        <v/>
      </c>
      <c r="AQ1545" s="18" t="str">
        <f t="shared" si="537"/>
        <v/>
      </c>
      <c r="AR1545" s="18">
        <v>3.4619999999999998E-2</v>
      </c>
      <c r="AS1545" s="18">
        <f>IF(AF!$D$27="Todos",1,IF(M1545=AF!$D$27,1,0))</f>
        <v>1</v>
      </c>
      <c r="AT1545" s="53">
        <f>IF(AND(E1545=AF!$D$6,OR(LT!M1545=AF!$D$27,AF!$D$27="Todos"),OR(AP1545=AF!$E$8,AQ1545=AF!$E$8)),AR1545+AS1545,0)</f>
        <v>0</v>
      </c>
      <c r="AU1545" s="18" t="str">
        <f t="shared" si="538"/>
        <v/>
      </c>
      <c r="AV1545" s="54" t="str">
        <f t="shared" si="539"/>
        <v/>
      </c>
      <c r="AW1545" s="54" t="str">
        <f t="shared" si="540"/>
        <v/>
      </c>
      <c r="AX1545" s="18" t="str">
        <f t="shared" si="541"/>
        <v/>
      </c>
      <c r="AY1545" s="18" t="str">
        <f t="shared" si="542"/>
        <v/>
      </c>
      <c r="BA1545" s="18">
        <f>IF($E1545=AF!$D$6,IF($M1545="Concluída no prazo",2,IF($M1545="Concluída com atraso",1,0)),0)</f>
        <v>0</v>
      </c>
      <c r="BB1545" s="18">
        <f>IF($E1545=AF!$D$6,IF($M1545="Atrasada",2,IF($M1545="Concluída com atraso",1,0)),0)</f>
        <v>0</v>
      </c>
      <c r="BC1545" s="18">
        <v>1.5389999999999999E-2</v>
      </c>
      <c r="BD1545" s="18">
        <f t="shared" si="549"/>
        <v>1.5389999999999999E-2</v>
      </c>
      <c r="BE1545" s="18">
        <f t="shared" si="549"/>
        <v>1.5389999999999999E-2</v>
      </c>
      <c r="BF1545" s="18" t="str">
        <f t="shared" si="543"/>
        <v/>
      </c>
      <c r="BN1545" s="18" t="str">
        <f t="shared" si="544"/>
        <v>s</v>
      </c>
    </row>
    <row r="1546" spans="3:66" ht="50.1" customHeight="1" thickTop="1" thickBot="1" x14ac:dyDescent="0.3">
      <c r="C1546" s="46"/>
      <c r="D1546" s="46"/>
      <c r="E1546" s="46"/>
      <c r="F1546" s="122"/>
      <c r="G1546" s="122"/>
      <c r="H1546" s="78" t="str">
        <f t="shared" si="545"/>
        <v/>
      </c>
      <c r="I1546" s="78" t="str">
        <f t="shared" si="546"/>
        <v/>
      </c>
      <c r="J1546" s="16"/>
      <c r="K1546" s="46" t="str">
        <f t="shared" si="547"/>
        <v/>
      </c>
      <c r="L1546" s="16"/>
      <c r="M1546" s="16"/>
      <c r="N1546" s="46"/>
      <c r="O1546" s="47" t="str">
        <f t="shared" ref="O1546:O1609" si="550">IF(J1546=0,"",J1546/(J1546+L1546))</f>
        <v/>
      </c>
      <c r="P1546" s="47"/>
      <c r="Q1546" s="48" t="str">
        <f>IFERROR(VLOOKUP(E1546,Funcionários!$C$8:$E$207,3,FALSE),"")</f>
        <v/>
      </c>
      <c r="R1546" s="47"/>
      <c r="S1546" s="49" t="str">
        <f t="shared" ref="S1546:S1609" si="551">IF(U1546="","",V1546*100000+W1546*10+X1546+T1546)</f>
        <v/>
      </c>
      <c r="T1546" s="49">
        <v>1.54E-2</v>
      </c>
      <c r="U1546" s="48" t="str">
        <f>IF(Funcionários!C1547=0,"",Funcionários!C1547)</f>
        <v/>
      </c>
      <c r="V1546" s="50">
        <f>IF(U1546="",0,IF(COUNTIFS($E$7:$E$3006,U1546,$I$7:$I$3006,'RC'!$E$6)=0,0,COUNTIFS($M$7:$M$3006,"Concluída no prazo",$E$7:$E$3006,U1546,$I$7:$I$3006,'RC'!$E$6)/COUNTIFS($E$7:$E$3006,U1546,$I$7:$I$3006,'RC'!$E$6)))</f>
        <v>0</v>
      </c>
      <c r="W1546" s="49">
        <f>SUMIFS($J$7:$J$3006,$E$7:$E$3006,U1546,$I$7:$I$3006,'RC'!$E$6)+SUMIFS($L$7:$L$3006,$E$7:$E$3006,U1546,$I$7:$I$3006,'RC'!$E$6)</f>
        <v>0</v>
      </c>
      <c r="X1546" s="48">
        <f>COUNTIFS($E$7:$E$3006,U1546,$I$7:$I$3006,'RC'!$E$6)</f>
        <v>0</v>
      </c>
      <c r="Y1546" s="48"/>
      <c r="Z1546" s="51" t="str">
        <f>IF(AQ1546='RC'!$E$6,AC1546*1000+AD1546,"")</f>
        <v/>
      </c>
      <c r="AA1546" s="51" t="str">
        <f>IF(AB1546="","",IF(AQ1546='RC'!$E$6,AC1546*1000-AD1546,""))</f>
        <v/>
      </c>
      <c r="AB1546" s="48" t="str">
        <f>IFERROR(VLOOKUP(E1546,Funcionários!$C$8:$E$207,3,FALSE),"")</f>
        <v/>
      </c>
      <c r="AC1546" s="50" t="str">
        <f>IF(AB1546="","",IF(COUNTIFS($AB$7:$AB$3006,AB1546,$AQ$7:$AQ$3006,'RC'!$E$6)=0,"",COUNTIFS($M$7:$M$3006,"Concluída no prazo",$AB$7:$AB$3006,AB1546,$AQ$7:$AQ$3006,'RC'!$E$6)/COUNTIFS($AB$7:$AB$3006,AB1546,$AQ$7:$AQ$3006,'RC'!$E$6)))</f>
        <v/>
      </c>
      <c r="AD1546" s="48">
        <f>SUMIF($AQ$7:$AQ$3006,'RC'!$E$6,$J$7:$J$3006)+SUMIF($AQ$7:$AQ$3006,'RC'!$E$6,$L$7:$L$3006)</f>
        <v>21</v>
      </c>
      <c r="AF1546" s="48">
        <v>3.4609999999995297E-2</v>
      </c>
      <c r="AG1546" s="48">
        <f>IF(OR(AQ1546="",AQ1546&lt;&gt;'RC'!$E$6,AB1546&lt;&gt;'RC'!$D$21),0,1)</f>
        <v>0</v>
      </c>
      <c r="AH1546" s="48">
        <f t="shared" si="548"/>
        <v>3.4609999999995297E-2</v>
      </c>
      <c r="AI1546" s="48" t="str">
        <f t="shared" si="530"/>
        <v/>
      </c>
      <c r="AJ1546" s="48" t="str">
        <f t="shared" si="531"/>
        <v/>
      </c>
      <c r="AK1546" s="52" t="str">
        <f t="shared" si="532"/>
        <v/>
      </c>
      <c r="AL1546" s="52" t="str">
        <f t="shared" si="533"/>
        <v/>
      </c>
      <c r="AM1546" s="48" t="str">
        <f t="shared" si="534"/>
        <v/>
      </c>
      <c r="AN1546" s="48" t="str">
        <f t="shared" si="535"/>
        <v/>
      </c>
      <c r="AP1546" s="18" t="str">
        <f t="shared" si="536"/>
        <v/>
      </c>
      <c r="AQ1546" s="18" t="str">
        <f t="shared" si="537"/>
        <v/>
      </c>
      <c r="AR1546" s="18">
        <v>3.4610000000000002E-2</v>
      </c>
      <c r="AS1546" s="18">
        <f>IF(AF!$D$27="Todos",1,IF(M1546=AF!$D$27,1,0))</f>
        <v>1</v>
      </c>
      <c r="AT1546" s="53">
        <f>IF(AND(E1546=AF!$D$6,OR(LT!M1546=AF!$D$27,AF!$D$27="Todos"),OR(AP1546=AF!$E$8,AQ1546=AF!$E$8)),AR1546+AS1546,0)</f>
        <v>0</v>
      </c>
      <c r="AU1546" s="18" t="str">
        <f t="shared" si="538"/>
        <v/>
      </c>
      <c r="AV1546" s="54" t="str">
        <f t="shared" si="539"/>
        <v/>
      </c>
      <c r="AW1546" s="54" t="str">
        <f t="shared" si="540"/>
        <v/>
      </c>
      <c r="AX1546" s="18" t="str">
        <f t="shared" si="541"/>
        <v/>
      </c>
      <c r="AY1546" s="18" t="str">
        <f t="shared" si="542"/>
        <v/>
      </c>
      <c r="BA1546" s="18">
        <f>IF($E1546=AF!$D$6,IF($M1546="Concluída no prazo",2,IF($M1546="Concluída com atraso",1,0)),0)</f>
        <v>0</v>
      </c>
      <c r="BB1546" s="18">
        <f>IF($E1546=AF!$D$6,IF($M1546="Atrasada",2,IF($M1546="Concluída com atraso",1,0)),0)</f>
        <v>0</v>
      </c>
      <c r="BC1546" s="18">
        <v>1.54E-2</v>
      </c>
      <c r="BD1546" s="18">
        <f t="shared" si="549"/>
        <v>1.54E-2</v>
      </c>
      <c r="BE1546" s="18">
        <f t="shared" si="549"/>
        <v>1.54E-2</v>
      </c>
      <c r="BF1546" s="18" t="str">
        <f t="shared" si="543"/>
        <v/>
      </c>
      <c r="BN1546" s="18" t="str">
        <f t="shared" si="544"/>
        <v>s</v>
      </c>
    </row>
    <row r="1547" spans="3:66" ht="50.1" customHeight="1" thickTop="1" thickBot="1" x14ac:dyDescent="0.3">
      <c r="C1547" s="46"/>
      <c r="D1547" s="46"/>
      <c r="E1547" s="46"/>
      <c r="F1547" s="122"/>
      <c r="G1547" s="122"/>
      <c r="H1547" s="78" t="str">
        <f t="shared" si="545"/>
        <v/>
      </c>
      <c r="I1547" s="78" t="str">
        <f t="shared" si="546"/>
        <v/>
      </c>
      <c r="J1547" s="16"/>
      <c r="K1547" s="46" t="str">
        <f t="shared" si="547"/>
        <v/>
      </c>
      <c r="L1547" s="16"/>
      <c r="M1547" s="16"/>
      <c r="N1547" s="46"/>
      <c r="O1547" s="47" t="str">
        <f t="shared" si="550"/>
        <v/>
      </c>
      <c r="P1547" s="47"/>
      <c r="Q1547" s="48" t="str">
        <f>IFERROR(VLOOKUP(E1547,Funcionários!$C$8:$E$207,3,FALSE),"")</f>
        <v/>
      </c>
      <c r="R1547" s="47"/>
      <c r="S1547" s="49" t="str">
        <f t="shared" si="551"/>
        <v/>
      </c>
      <c r="T1547" s="49">
        <v>1.541E-2</v>
      </c>
      <c r="U1547" s="48" t="str">
        <f>IF(Funcionários!C1548=0,"",Funcionários!C1548)</f>
        <v/>
      </c>
      <c r="V1547" s="50">
        <f>IF(U1547="",0,IF(COUNTIFS($E$7:$E$3006,U1547,$I$7:$I$3006,'RC'!$E$6)=0,0,COUNTIFS($M$7:$M$3006,"Concluída no prazo",$E$7:$E$3006,U1547,$I$7:$I$3006,'RC'!$E$6)/COUNTIFS($E$7:$E$3006,U1547,$I$7:$I$3006,'RC'!$E$6)))</f>
        <v>0</v>
      </c>
      <c r="W1547" s="49">
        <f>SUMIFS($J$7:$J$3006,$E$7:$E$3006,U1547,$I$7:$I$3006,'RC'!$E$6)+SUMIFS($L$7:$L$3006,$E$7:$E$3006,U1547,$I$7:$I$3006,'RC'!$E$6)</f>
        <v>0</v>
      </c>
      <c r="X1547" s="48">
        <f>COUNTIFS($E$7:$E$3006,U1547,$I$7:$I$3006,'RC'!$E$6)</f>
        <v>0</v>
      </c>
      <c r="Y1547" s="48"/>
      <c r="Z1547" s="51" t="str">
        <f>IF(AQ1547='RC'!$E$6,AC1547*1000+AD1547,"")</f>
        <v/>
      </c>
      <c r="AA1547" s="51" t="str">
        <f>IF(AB1547="","",IF(AQ1547='RC'!$E$6,AC1547*1000-AD1547,""))</f>
        <v/>
      </c>
      <c r="AB1547" s="48" t="str">
        <f>IFERROR(VLOOKUP(E1547,Funcionários!$C$8:$E$207,3,FALSE),"")</f>
        <v/>
      </c>
      <c r="AC1547" s="50" t="str">
        <f>IF(AB1547="","",IF(COUNTIFS($AB$7:$AB$3006,AB1547,$AQ$7:$AQ$3006,'RC'!$E$6)=0,"",COUNTIFS($M$7:$M$3006,"Concluída no prazo",$AB$7:$AB$3006,AB1547,$AQ$7:$AQ$3006,'RC'!$E$6)/COUNTIFS($AB$7:$AB$3006,AB1547,$AQ$7:$AQ$3006,'RC'!$E$6)))</f>
        <v/>
      </c>
      <c r="AD1547" s="48">
        <f>SUMIF($AQ$7:$AQ$3006,'RC'!$E$6,$J$7:$J$3006)+SUMIF($AQ$7:$AQ$3006,'RC'!$E$6,$L$7:$L$3006)</f>
        <v>21</v>
      </c>
      <c r="AF1547" s="48">
        <v>3.4599999999995301E-2</v>
      </c>
      <c r="AG1547" s="48">
        <f>IF(OR(AQ1547="",AQ1547&lt;&gt;'RC'!$E$6,AB1547&lt;&gt;'RC'!$D$21),0,1)</f>
        <v>0</v>
      </c>
      <c r="AH1547" s="48">
        <f t="shared" si="548"/>
        <v>3.4599999999995301E-2</v>
      </c>
      <c r="AI1547" s="48" t="str">
        <f t="shared" si="530"/>
        <v/>
      </c>
      <c r="AJ1547" s="48" t="str">
        <f t="shared" si="531"/>
        <v/>
      </c>
      <c r="AK1547" s="52" t="str">
        <f t="shared" si="532"/>
        <v/>
      </c>
      <c r="AL1547" s="52" t="str">
        <f t="shared" si="533"/>
        <v/>
      </c>
      <c r="AM1547" s="48" t="str">
        <f t="shared" si="534"/>
        <v/>
      </c>
      <c r="AN1547" s="48" t="str">
        <f t="shared" si="535"/>
        <v/>
      </c>
      <c r="AP1547" s="18" t="str">
        <f t="shared" si="536"/>
        <v/>
      </c>
      <c r="AQ1547" s="18" t="str">
        <f t="shared" si="537"/>
        <v/>
      </c>
      <c r="AR1547" s="18">
        <v>3.4599999999999999E-2</v>
      </c>
      <c r="AS1547" s="18">
        <f>IF(AF!$D$27="Todos",1,IF(M1547=AF!$D$27,1,0))</f>
        <v>1</v>
      </c>
      <c r="AT1547" s="53">
        <f>IF(AND(E1547=AF!$D$6,OR(LT!M1547=AF!$D$27,AF!$D$27="Todos"),OR(AP1547=AF!$E$8,AQ1547=AF!$E$8)),AR1547+AS1547,0)</f>
        <v>0</v>
      </c>
      <c r="AU1547" s="18" t="str">
        <f t="shared" si="538"/>
        <v/>
      </c>
      <c r="AV1547" s="54" t="str">
        <f t="shared" si="539"/>
        <v/>
      </c>
      <c r="AW1547" s="54" t="str">
        <f t="shared" si="540"/>
        <v/>
      </c>
      <c r="AX1547" s="18" t="str">
        <f t="shared" si="541"/>
        <v/>
      </c>
      <c r="AY1547" s="18" t="str">
        <f t="shared" si="542"/>
        <v/>
      </c>
      <c r="BA1547" s="18">
        <f>IF($E1547=AF!$D$6,IF($M1547="Concluída no prazo",2,IF($M1547="Concluída com atraso",1,0)),0)</f>
        <v>0</v>
      </c>
      <c r="BB1547" s="18">
        <f>IF($E1547=AF!$D$6,IF($M1547="Atrasada",2,IF($M1547="Concluída com atraso",1,0)),0)</f>
        <v>0</v>
      </c>
      <c r="BC1547" s="18">
        <v>1.541E-2</v>
      </c>
      <c r="BD1547" s="18">
        <f t="shared" si="549"/>
        <v>1.541E-2</v>
      </c>
      <c r="BE1547" s="18">
        <f t="shared" si="549"/>
        <v>1.541E-2</v>
      </c>
      <c r="BF1547" s="18" t="str">
        <f t="shared" si="543"/>
        <v/>
      </c>
      <c r="BN1547" s="18" t="str">
        <f t="shared" si="544"/>
        <v>s</v>
      </c>
    </row>
    <row r="1548" spans="3:66" ht="50.1" customHeight="1" thickTop="1" thickBot="1" x14ac:dyDescent="0.3">
      <c r="C1548" s="46"/>
      <c r="D1548" s="46"/>
      <c r="E1548" s="46"/>
      <c r="F1548" s="122"/>
      <c r="G1548" s="122"/>
      <c r="H1548" s="78" t="str">
        <f t="shared" si="545"/>
        <v/>
      </c>
      <c r="I1548" s="78" t="str">
        <f t="shared" si="546"/>
        <v/>
      </c>
      <c r="J1548" s="16"/>
      <c r="K1548" s="46" t="str">
        <f t="shared" si="547"/>
        <v/>
      </c>
      <c r="L1548" s="16"/>
      <c r="M1548" s="16"/>
      <c r="N1548" s="46"/>
      <c r="O1548" s="47" t="str">
        <f t="shared" si="550"/>
        <v/>
      </c>
      <c r="P1548" s="47"/>
      <c r="Q1548" s="48" t="str">
        <f>IFERROR(VLOOKUP(E1548,Funcionários!$C$8:$E$207,3,FALSE),"")</f>
        <v/>
      </c>
      <c r="R1548" s="47"/>
      <c r="S1548" s="49" t="str">
        <f t="shared" si="551"/>
        <v/>
      </c>
      <c r="T1548" s="49">
        <v>1.542E-2</v>
      </c>
      <c r="U1548" s="48" t="str">
        <f>IF(Funcionários!C1549=0,"",Funcionários!C1549)</f>
        <v/>
      </c>
      <c r="V1548" s="50">
        <f>IF(U1548="",0,IF(COUNTIFS($E$7:$E$3006,U1548,$I$7:$I$3006,'RC'!$E$6)=0,0,COUNTIFS($M$7:$M$3006,"Concluída no prazo",$E$7:$E$3006,U1548,$I$7:$I$3006,'RC'!$E$6)/COUNTIFS($E$7:$E$3006,U1548,$I$7:$I$3006,'RC'!$E$6)))</f>
        <v>0</v>
      </c>
      <c r="W1548" s="49">
        <f>SUMIFS($J$7:$J$3006,$E$7:$E$3006,U1548,$I$7:$I$3006,'RC'!$E$6)+SUMIFS($L$7:$L$3006,$E$7:$E$3006,U1548,$I$7:$I$3006,'RC'!$E$6)</f>
        <v>0</v>
      </c>
      <c r="X1548" s="48">
        <f>COUNTIFS($E$7:$E$3006,U1548,$I$7:$I$3006,'RC'!$E$6)</f>
        <v>0</v>
      </c>
      <c r="Y1548" s="48"/>
      <c r="Z1548" s="51" t="str">
        <f>IF(AQ1548='RC'!$E$6,AC1548*1000+AD1548,"")</f>
        <v/>
      </c>
      <c r="AA1548" s="51" t="str">
        <f>IF(AB1548="","",IF(AQ1548='RC'!$E$6,AC1548*1000-AD1548,""))</f>
        <v/>
      </c>
      <c r="AB1548" s="48" t="str">
        <f>IFERROR(VLOOKUP(E1548,Funcionários!$C$8:$E$207,3,FALSE),"")</f>
        <v/>
      </c>
      <c r="AC1548" s="50" t="str">
        <f>IF(AB1548="","",IF(COUNTIFS($AB$7:$AB$3006,AB1548,$AQ$7:$AQ$3006,'RC'!$E$6)=0,"",COUNTIFS($M$7:$M$3006,"Concluída no prazo",$AB$7:$AB$3006,AB1548,$AQ$7:$AQ$3006,'RC'!$E$6)/COUNTIFS($AB$7:$AB$3006,AB1548,$AQ$7:$AQ$3006,'RC'!$E$6)))</f>
        <v/>
      </c>
      <c r="AD1548" s="48">
        <f>SUMIF($AQ$7:$AQ$3006,'RC'!$E$6,$J$7:$J$3006)+SUMIF($AQ$7:$AQ$3006,'RC'!$E$6,$L$7:$L$3006)</f>
        <v>21</v>
      </c>
      <c r="AF1548" s="48">
        <v>3.4589999999995298E-2</v>
      </c>
      <c r="AG1548" s="48">
        <f>IF(OR(AQ1548="",AQ1548&lt;&gt;'RC'!$E$6,AB1548&lt;&gt;'RC'!$D$21),0,1)</f>
        <v>0</v>
      </c>
      <c r="AH1548" s="48">
        <f t="shared" si="548"/>
        <v>3.4589999999995298E-2</v>
      </c>
      <c r="AI1548" s="48" t="str">
        <f t="shared" si="530"/>
        <v/>
      </c>
      <c r="AJ1548" s="48" t="str">
        <f t="shared" si="531"/>
        <v/>
      </c>
      <c r="AK1548" s="52" t="str">
        <f t="shared" si="532"/>
        <v/>
      </c>
      <c r="AL1548" s="52" t="str">
        <f t="shared" si="533"/>
        <v/>
      </c>
      <c r="AM1548" s="48" t="str">
        <f t="shared" si="534"/>
        <v/>
      </c>
      <c r="AN1548" s="48" t="str">
        <f t="shared" si="535"/>
        <v/>
      </c>
      <c r="AP1548" s="18" t="str">
        <f t="shared" si="536"/>
        <v/>
      </c>
      <c r="AQ1548" s="18" t="str">
        <f t="shared" si="537"/>
        <v/>
      </c>
      <c r="AR1548" s="18">
        <v>3.4590000000000003E-2</v>
      </c>
      <c r="AS1548" s="18">
        <f>IF(AF!$D$27="Todos",1,IF(M1548=AF!$D$27,1,0))</f>
        <v>1</v>
      </c>
      <c r="AT1548" s="53">
        <f>IF(AND(E1548=AF!$D$6,OR(LT!M1548=AF!$D$27,AF!$D$27="Todos"),OR(AP1548=AF!$E$8,AQ1548=AF!$E$8)),AR1548+AS1548,0)</f>
        <v>0</v>
      </c>
      <c r="AU1548" s="18" t="str">
        <f t="shared" si="538"/>
        <v/>
      </c>
      <c r="AV1548" s="54" t="str">
        <f t="shared" si="539"/>
        <v/>
      </c>
      <c r="AW1548" s="54" t="str">
        <f t="shared" si="540"/>
        <v/>
      </c>
      <c r="AX1548" s="18" t="str">
        <f t="shared" si="541"/>
        <v/>
      </c>
      <c r="AY1548" s="18" t="str">
        <f t="shared" si="542"/>
        <v/>
      </c>
      <c r="BA1548" s="18">
        <f>IF($E1548=AF!$D$6,IF($M1548="Concluída no prazo",2,IF($M1548="Concluída com atraso",1,0)),0)</f>
        <v>0</v>
      </c>
      <c r="BB1548" s="18">
        <f>IF($E1548=AF!$D$6,IF($M1548="Atrasada",2,IF($M1548="Concluída com atraso",1,0)),0)</f>
        <v>0</v>
      </c>
      <c r="BC1548" s="18">
        <v>1.542E-2</v>
      </c>
      <c r="BD1548" s="18">
        <f t="shared" si="549"/>
        <v>1.542E-2</v>
      </c>
      <c r="BE1548" s="18">
        <f t="shared" si="549"/>
        <v>1.542E-2</v>
      </c>
      <c r="BF1548" s="18" t="str">
        <f t="shared" si="543"/>
        <v/>
      </c>
      <c r="BN1548" s="18" t="str">
        <f t="shared" si="544"/>
        <v>s</v>
      </c>
    </row>
    <row r="1549" spans="3:66" ht="50.1" customHeight="1" thickTop="1" thickBot="1" x14ac:dyDescent="0.3">
      <c r="C1549" s="46"/>
      <c r="D1549" s="46"/>
      <c r="E1549" s="46"/>
      <c r="F1549" s="122"/>
      <c r="G1549" s="122"/>
      <c r="H1549" s="78" t="str">
        <f t="shared" si="545"/>
        <v/>
      </c>
      <c r="I1549" s="78" t="str">
        <f t="shared" si="546"/>
        <v/>
      </c>
      <c r="J1549" s="16"/>
      <c r="K1549" s="46" t="str">
        <f t="shared" si="547"/>
        <v/>
      </c>
      <c r="L1549" s="16"/>
      <c r="M1549" s="16"/>
      <c r="N1549" s="46"/>
      <c r="O1549" s="47" t="str">
        <f t="shared" si="550"/>
        <v/>
      </c>
      <c r="P1549" s="47"/>
      <c r="Q1549" s="48" t="str">
        <f>IFERROR(VLOOKUP(E1549,Funcionários!$C$8:$E$207,3,FALSE),"")</f>
        <v/>
      </c>
      <c r="R1549" s="47"/>
      <c r="S1549" s="49" t="str">
        <f t="shared" si="551"/>
        <v/>
      </c>
      <c r="T1549" s="49">
        <v>1.5429999999999999E-2</v>
      </c>
      <c r="U1549" s="48" t="str">
        <f>IF(Funcionários!C1550=0,"",Funcionários!C1550)</f>
        <v/>
      </c>
      <c r="V1549" s="50">
        <f>IF(U1549="",0,IF(COUNTIFS($E$7:$E$3006,U1549,$I$7:$I$3006,'RC'!$E$6)=0,0,COUNTIFS($M$7:$M$3006,"Concluída no prazo",$E$7:$E$3006,U1549,$I$7:$I$3006,'RC'!$E$6)/COUNTIFS($E$7:$E$3006,U1549,$I$7:$I$3006,'RC'!$E$6)))</f>
        <v>0</v>
      </c>
      <c r="W1549" s="49">
        <f>SUMIFS($J$7:$J$3006,$E$7:$E$3006,U1549,$I$7:$I$3006,'RC'!$E$6)+SUMIFS($L$7:$L$3006,$E$7:$E$3006,U1549,$I$7:$I$3006,'RC'!$E$6)</f>
        <v>0</v>
      </c>
      <c r="X1549" s="48">
        <f>COUNTIFS($E$7:$E$3006,U1549,$I$7:$I$3006,'RC'!$E$6)</f>
        <v>0</v>
      </c>
      <c r="Y1549" s="48"/>
      <c r="Z1549" s="51" t="str">
        <f>IF(AQ1549='RC'!$E$6,AC1549*1000+AD1549,"")</f>
        <v/>
      </c>
      <c r="AA1549" s="51" t="str">
        <f>IF(AB1549="","",IF(AQ1549='RC'!$E$6,AC1549*1000-AD1549,""))</f>
        <v/>
      </c>
      <c r="AB1549" s="48" t="str">
        <f>IFERROR(VLOOKUP(E1549,Funcionários!$C$8:$E$207,3,FALSE),"")</f>
        <v/>
      </c>
      <c r="AC1549" s="50" t="str">
        <f>IF(AB1549="","",IF(COUNTIFS($AB$7:$AB$3006,AB1549,$AQ$7:$AQ$3006,'RC'!$E$6)=0,"",COUNTIFS($M$7:$M$3006,"Concluída no prazo",$AB$7:$AB$3006,AB1549,$AQ$7:$AQ$3006,'RC'!$E$6)/COUNTIFS($AB$7:$AB$3006,AB1549,$AQ$7:$AQ$3006,'RC'!$E$6)))</f>
        <v/>
      </c>
      <c r="AD1549" s="48">
        <f>SUMIF($AQ$7:$AQ$3006,'RC'!$E$6,$J$7:$J$3006)+SUMIF($AQ$7:$AQ$3006,'RC'!$E$6,$L$7:$L$3006)</f>
        <v>21</v>
      </c>
      <c r="AF1549" s="48">
        <v>3.4579999999995302E-2</v>
      </c>
      <c r="AG1549" s="48">
        <f>IF(OR(AQ1549="",AQ1549&lt;&gt;'RC'!$E$6,AB1549&lt;&gt;'RC'!$D$21),0,1)</f>
        <v>0</v>
      </c>
      <c r="AH1549" s="48">
        <f t="shared" si="548"/>
        <v>3.4579999999995302E-2</v>
      </c>
      <c r="AI1549" s="48" t="str">
        <f t="shared" si="530"/>
        <v/>
      </c>
      <c r="AJ1549" s="48" t="str">
        <f t="shared" si="531"/>
        <v/>
      </c>
      <c r="AK1549" s="52" t="str">
        <f t="shared" si="532"/>
        <v/>
      </c>
      <c r="AL1549" s="52" t="str">
        <f t="shared" si="533"/>
        <v/>
      </c>
      <c r="AM1549" s="48" t="str">
        <f t="shared" si="534"/>
        <v/>
      </c>
      <c r="AN1549" s="48" t="str">
        <f t="shared" si="535"/>
        <v/>
      </c>
      <c r="AP1549" s="18" t="str">
        <f t="shared" si="536"/>
        <v/>
      </c>
      <c r="AQ1549" s="18" t="str">
        <f t="shared" si="537"/>
        <v/>
      </c>
      <c r="AR1549" s="18">
        <v>3.458E-2</v>
      </c>
      <c r="AS1549" s="18">
        <f>IF(AF!$D$27="Todos",1,IF(M1549=AF!$D$27,1,0))</f>
        <v>1</v>
      </c>
      <c r="AT1549" s="53">
        <f>IF(AND(E1549=AF!$D$6,OR(LT!M1549=AF!$D$27,AF!$D$27="Todos"),OR(AP1549=AF!$E$8,AQ1549=AF!$E$8)),AR1549+AS1549,0)</f>
        <v>0</v>
      </c>
      <c r="AU1549" s="18" t="str">
        <f t="shared" si="538"/>
        <v/>
      </c>
      <c r="AV1549" s="54" t="str">
        <f t="shared" si="539"/>
        <v/>
      </c>
      <c r="AW1549" s="54" t="str">
        <f t="shared" si="540"/>
        <v/>
      </c>
      <c r="AX1549" s="18" t="str">
        <f t="shared" si="541"/>
        <v/>
      </c>
      <c r="AY1549" s="18" t="str">
        <f t="shared" si="542"/>
        <v/>
      </c>
      <c r="BA1549" s="18">
        <f>IF($E1549=AF!$D$6,IF($M1549="Concluída no prazo",2,IF($M1549="Concluída com atraso",1,0)),0)</f>
        <v>0</v>
      </c>
      <c r="BB1549" s="18">
        <f>IF($E1549=AF!$D$6,IF($M1549="Atrasada",2,IF($M1549="Concluída com atraso",1,0)),0)</f>
        <v>0</v>
      </c>
      <c r="BC1549" s="18">
        <v>1.5429999999999999E-2</v>
      </c>
      <c r="BD1549" s="18">
        <f t="shared" si="549"/>
        <v>1.5429999999999999E-2</v>
      </c>
      <c r="BE1549" s="18">
        <f t="shared" si="549"/>
        <v>1.5429999999999999E-2</v>
      </c>
      <c r="BF1549" s="18" t="str">
        <f t="shared" si="543"/>
        <v/>
      </c>
      <c r="BN1549" s="18" t="str">
        <f t="shared" si="544"/>
        <v>s</v>
      </c>
    </row>
    <row r="1550" spans="3:66" ht="50.1" customHeight="1" thickTop="1" thickBot="1" x14ac:dyDescent="0.3">
      <c r="C1550" s="46"/>
      <c r="D1550" s="46"/>
      <c r="E1550" s="46"/>
      <c r="F1550" s="122"/>
      <c r="G1550" s="122"/>
      <c r="H1550" s="78" t="str">
        <f t="shared" si="545"/>
        <v/>
      </c>
      <c r="I1550" s="78" t="str">
        <f t="shared" si="546"/>
        <v/>
      </c>
      <c r="J1550" s="16"/>
      <c r="K1550" s="46" t="str">
        <f t="shared" si="547"/>
        <v/>
      </c>
      <c r="L1550" s="16"/>
      <c r="M1550" s="16"/>
      <c r="N1550" s="46"/>
      <c r="O1550" s="47" t="str">
        <f t="shared" si="550"/>
        <v/>
      </c>
      <c r="P1550" s="47"/>
      <c r="Q1550" s="48" t="str">
        <f>IFERROR(VLOOKUP(E1550,Funcionários!$C$8:$E$207,3,FALSE),"")</f>
        <v/>
      </c>
      <c r="R1550" s="47"/>
      <c r="S1550" s="49" t="str">
        <f t="shared" si="551"/>
        <v/>
      </c>
      <c r="T1550" s="49">
        <v>1.5440000000000001E-2</v>
      </c>
      <c r="U1550" s="48" t="str">
        <f>IF(Funcionários!C1551=0,"",Funcionários!C1551)</f>
        <v/>
      </c>
      <c r="V1550" s="50">
        <f>IF(U1550="",0,IF(COUNTIFS($E$7:$E$3006,U1550,$I$7:$I$3006,'RC'!$E$6)=0,0,COUNTIFS($M$7:$M$3006,"Concluída no prazo",$E$7:$E$3006,U1550,$I$7:$I$3006,'RC'!$E$6)/COUNTIFS($E$7:$E$3006,U1550,$I$7:$I$3006,'RC'!$E$6)))</f>
        <v>0</v>
      </c>
      <c r="W1550" s="49">
        <f>SUMIFS($J$7:$J$3006,$E$7:$E$3006,U1550,$I$7:$I$3006,'RC'!$E$6)+SUMIFS($L$7:$L$3006,$E$7:$E$3006,U1550,$I$7:$I$3006,'RC'!$E$6)</f>
        <v>0</v>
      </c>
      <c r="X1550" s="48">
        <f>COUNTIFS($E$7:$E$3006,U1550,$I$7:$I$3006,'RC'!$E$6)</f>
        <v>0</v>
      </c>
      <c r="Y1550" s="48"/>
      <c r="Z1550" s="51" t="str">
        <f>IF(AQ1550='RC'!$E$6,AC1550*1000+AD1550,"")</f>
        <v/>
      </c>
      <c r="AA1550" s="51" t="str">
        <f>IF(AB1550="","",IF(AQ1550='RC'!$E$6,AC1550*1000-AD1550,""))</f>
        <v/>
      </c>
      <c r="AB1550" s="48" t="str">
        <f>IFERROR(VLOOKUP(E1550,Funcionários!$C$8:$E$207,3,FALSE),"")</f>
        <v/>
      </c>
      <c r="AC1550" s="50" t="str">
        <f>IF(AB1550="","",IF(COUNTIFS($AB$7:$AB$3006,AB1550,$AQ$7:$AQ$3006,'RC'!$E$6)=0,"",COUNTIFS($M$7:$M$3006,"Concluída no prazo",$AB$7:$AB$3006,AB1550,$AQ$7:$AQ$3006,'RC'!$E$6)/COUNTIFS($AB$7:$AB$3006,AB1550,$AQ$7:$AQ$3006,'RC'!$E$6)))</f>
        <v/>
      </c>
      <c r="AD1550" s="48">
        <f>SUMIF($AQ$7:$AQ$3006,'RC'!$E$6,$J$7:$J$3006)+SUMIF($AQ$7:$AQ$3006,'RC'!$E$6,$L$7:$L$3006)</f>
        <v>21</v>
      </c>
      <c r="AF1550" s="48">
        <v>3.4569999999995299E-2</v>
      </c>
      <c r="AG1550" s="48">
        <f>IF(OR(AQ1550="",AQ1550&lt;&gt;'RC'!$E$6,AB1550&lt;&gt;'RC'!$D$21),0,1)</f>
        <v>0</v>
      </c>
      <c r="AH1550" s="48">
        <f t="shared" si="548"/>
        <v>3.4569999999995299E-2</v>
      </c>
      <c r="AI1550" s="48" t="str">
        <f t="shared" si="530"/>
        <v/>
      </c>
      <c r="AJ1550" s="48" t="str">
        <f t="shared" si="531"/>
        <v/>
      </c>
      <c r="AK1550" s="52" t="str">
        <f t="shared" si="532"/>
        <v/>
      </c>
      <c r="AL1550" s="52" t="str">
        <f t="shared" si="533"/>
        <v/>
      </c>
      <c r="AM1550" s="48" t="str">
        <f t="shared" si="534"/>
        <v/>
      </c>
      <c r="AN1550" s="48" t="str">
        <f t="shared" si="535"/>
        <v/>
      </c>
      <c r="AP1550" s="18" t="str">
        <f t="shared" si="536"/>
        <v/>
      </c>
      <c r="AQ1550" s="18" t="str">
        <f t="shared" si="537"/>
        <v/>
      </c>
      <c r="AR1550" s="18">
        <v>3.4569999999999997E-2</v>
      </c>
      <c r="AS1550" s="18">
        <f>IF(AF!$D$27="Todos",1,IF(M1550=AF!$D$27,1,0))</f>
        <v>1</v>
      </c>
      <c r="AT1550" s="53">
        <f>IF(AND(E1550=AF!$D$6,OR(LT!M1550=AF!$D$27,AF!$D$27="Todos"),OR(AP1550=AF!$E$8,AQ1550=AF!$E$8)),AR1550+AS1550,0)</f>
        <v>0</v>
      </c>
      <c r="AU1550" s="18" t="str">
        <f t="shared" si="538"/>
        <v/>
      </c>
      <c r="AV1550" s="54" t="str">
        <f t="shared" si="539"/>
        <v/>
      </c>
      <c r="AW1550" s="54" t="str">
        <f t="shared" si="540"/>
        <v/>
      </c>
      <c r="AX1550" s="18" t="str">
        <f t="shared" si="541"/>
        <v/>
      </c>
      <c r="AY1550" s="18" t="str">
        <f t="shared" si="542"/>
        <v/>
      </c>
      <c r="BA1550" s="18">
        <f>IF($E1550=AF!$D$6,IF($M1550="Concluída no prazo",2,IF($M1550="Concluída com atraso",1,0)),0)</f>
        <v>0</v>
      </c>
      <c r="BB1550" s="18">
        <f>IF($E1550=AF!$D$6,IF($M1550="Atrasada",2,IF($M1550="Concluída com atraso",1,0)),0)</f>
        <v>0</v>
      </c>
      <c r="BC1550" s="18">
        <v>1.5440000000000001E-2</v>
      </c>
      <c r="BD1550" s="18">
        <f t="shared" si="549"/>
        <v>1.5440000000000001E-2</v>
      </c>
      <c r="BE1550" s="18">
        <f t="shared" si="549"/>
        <v>1.5440000000000001E-2</v>
      </c>
      <c r="BF1550" s="18" t="str">
        <f t="shared" si="543"/>
        <v/>
      </c>
      <c r="BN1550" s="18" t="str">
        <f t="shared" si="544"/>
        <v>s</v>
      </c>
    </row>
    <row r="1551" spans="3:66" ht="50.1" customHeight="1" thickTop="1" thickBot="1" x14ac:dyDescent="0.3">
      <c r="C1551" s="46"/>
      <c r="D1551" s="46"/>
      <c r="E1551" s="46"/>
      <c r="F1551" s="122"/>
      <c r="G1551" s="122"/>
      <c r="H1551" s="78" t="str">
        <f t="shared" si="545"/>
        <v/>
      </c>
      <c r="I1551" s="78" t="str">
        <f t="shared" si="546"/>
        <v/>
      </c>
      <c r="J1551" s="16"/>
      <c r="K1551" s="46" t="str">
        <f t="shared" si="547"/>
        <v/>
      </c>
      <c r="L1551" s="16"/>
      <c r="M1551" s="16"/>
      <c r="N1551" s="46"/>
      <c r="O1551" s="47" t="str">
        <f t="shared" si="550"/>
        <v/>
      </c>
      <c r="P1551" s="47"/>
      <c r="Q1551" s="48" t="str">
        <f>IFERROR(VLOOKUP(E1551,Funcionários!$C$8:$E$207,3,FALSE),"")</f>
        <v/>
      </c>
      <c r="R1551" s="47"/>
      <c r="S1551" s="49" t="str">
        <f t="shared" si="551"/>
        <v/>
      </c>
      <c r="T1551" s="49">
        <v>1.545E-2</v>
      </c>
      <c r="U1551" s="48" t="str">
        <f>IF(Funcionários!C1552=0,"",Funcionários!C1552)</f>
        <v/>
      </c>
      <c r="V1551" s="50">
        <f>IF(U1551="",0,IF(COUNTIFS($E$7:$E$3006,U1551,$I$7:$I$3006,'RC'!$E$6)=0,0,COUNTIFS($M$7:$M$3006,"Concluída no prazo",$E$7:$E$3006,U1551,$I$7:$I$3006,'RC'!$E$6)/COUNTIFS($E$7:$E$3006,U1551,$I$7:$I$3006,'RC'!$E$6)))</f>
        <v>0</v>
      </c>
      <c r="W1551" s="49">
        <f>SUMIFS($J$7:$J$3006,$E$7:$E$3006,U1551,$I$7:$I$3006,'RC'!$E$6)+SUMIFS($L$7:$L$3006,$E$7:$E$3006,U1551,$I$7:$I$3006,'RC'!$E$6)</f>
        <v>0</v>
      </c>
      <c r="X1551" s="48">
        <f>COUNTIFS($E$7:$E$3006,U1551,$I$7:$I$3006,'RC'!$E$6)</f>
        <v>0</v>
      </c>
      <c r="Y1551" s="48"/>
      <c r="Z1551" s="51" t="str">
        <f>IF(AQ1551='RC'!$E$6,AC1551*1000+AD1551,"")</f>
        <v/>
      </c>
      <c r="AA1551" s="51" t="str">
        <f>IF(AB1551="","",IF(AQ1551='RC'!$E$6,AC1551*1000-AD1551,""))</f>
        <v/>
      </c>
      <c r="AB1551" s="48" t="str">
        <f>IFERROR(VLOOKUP(E1551,Funcionários!$C$8:$E$207,3,FALSE),"")</f>
        <v/>
      </c>
      <c r="AC1551" s="50" t="str">
        <f>IF(AB1551="","",IF(COUNTIFS($AB$7:$AB$3006,AB1551,$AQ$7:$AQ$3006,'RC'!$E$6)=0,"",COUNTIFS($M$7:$M$3006,"Concluída no prazo",$AB$7:$AB$3006,AB1551,$AQ$7:$AQ$3006,'RC'!$E$6)/COUNTIFS($AB$7:$AB$3006,AB1551,$AQ$7:$AQ$3006,'RC'!$E$6)))</f>
        <v/>
      </c>
      <c r="AD1551" s="48">
        <f>SUMIF($AQ$7:$AQ$3006,'RC'!$E$6,$J$7:$J$3006)+SUMIF($AQ$7:$AQ$3006,'RC'!$E$6,$L$7:$L$3006)</f>
        <v>21</v>
      </c>
      <c r="AF1551" s="48">
        <v>3.4559999999995303E-2</v>
      </c>
      <c r="AG1551" s="48">
        <f>IF(OR(AQ1551="",AQ1551&lt;&gt;'RC'!$E$6,AB1551&lt;&gt;'RC'!$D$21),0,1)</f>
        <v>0</v>
      </c>
      <c r="AH1551" s="48">
        <f t="shared" si="548"/>
        <v>3.4559999999995303E-2</v>
      </c>
      <c r="AI1551" s="48" t="str">
        <f t="shared" si="530"/>
        <v/>
      </c>
      <c r="AJ1551" s="48" t="str">
        <f t="shared" si="531"/>
        <v/>
      </c>
      <c r="AK1551" s="52" t="str">
        <f t="shared" si="532"/>
        <v/>
      </c>
      <c r="AL1551" s="52" t="str">
        <f t="shared" si="533"/>
        <v/>
      </c>
      <c r="AM1551" s="48" t="str">
        <f t="shared" si="534"/>
        <v/>
      </c>
      <c r="AN1551" s="48" t="str">
        <f t="shared" si="535"/>
        <v/>
      </c>
      <c r="AP1551" s="18" t="str">
        <f t="shared" si="536"/>
        <v/>
      </c>
      <c r="AQ1551" s="18" t="str">
        <f t="shared" si="537"/>
        <v/>
      </c>
      <c r="AR1551" s="18">
        <v>3.456E-2</v>
      </c>
      <c r="AS1551" s="18">
        <f>IF(AF!$D$27="Todos",1,IF(M1551=AF!$D$27,1,0))</f>
        <v>1</v>
      </c>
      <c r="AT1551" s="53">
        <f>IF(AND(E1551=AF!$D$6,OR(LT!M1551=AF!$D$27,AF!$D$27="Todos"),OR(AP1551=AF!$E$8,AQ1551=AF!$E$8)),AR1551+AS1551,0)</f>
        <v>0</v>
      </c>
      <c r="AU1551" s="18" t="str">
        <f t="shared" si="538"/>
        <v/>
      </c>
      <c r="AV1551" s="54" t="str">
        <f t="shared" si="539"/>
        <v/>
      </c>
      <c r="AW1551" s="54" t="str">
        <f t="shared" si="540"/>
        <v/>
      </c>
      <c r="AX1551" s="18" t="str">
        <f t="shared" si="541"/>
        <v/>
      </c>
      <c r="AY1551" s="18" t="str">
        <f t="shared" si="542"/>
        <v/>
      </c>
      <c r="BA1551" s="18">
        <f>IF($E1551=AF!$D$6,IF($M1551="Concluída no prazo",2,IF($M1551="Concluída com atraso",1,0)),0)</f>
        <v>0</v>
      </c>
      <c r="BB1551" s="18">
        <f>IF($E1551=AF!$D$6,IF($M1551="Atrasada",2,IF($M1551="Concluída com atraso",1,0)),0)</f>
        <v>0</v>
      </c>
      <c r="BC1551" s="18">
        <v>1.545E-2</v>
      </c>
      <c r="BD1551" s="18">
        <f t="shared" si="549"/>
        <v>1.545E-2</v>
      </c>
      <c r="BE1551" s="18">
        <f t="shared" si="549"/>
        <v>1.545E-2</v>
      </c>
      <c r="BF1551" s="18" t="str">
        <f t="shared" si="543"/>
        <v/>
      </c>
      <c r="BN1551" s="18" t="str">
        <f t="shared" si="544"/>
        <v>s</v>
      </c>
    </row>
    <row r="1552" spans="3:66" ht="50.1" customHeight="1" thickTop="1" thickBot="1" x14ac:dyDescent="0.3">
      <c r="C1552" s="46"/>
      <c r="D1552" s="46"/>
      <c r="E1552" s="46"/>
      <c r="F1552" s="122"/>
      <c r="G1552" s="122"/>
      <c r="H1552" s="78" t="str">
        <f t="shared" si="545"/>
        <v/>
      </c>
      <c r="I1552" s="78" t="str">
        <f t="shared" si="546"/>
        <v/>
      </c>
      <c r="J1552" s="16"/>
      <c r="K1552" s="46" t="str">
        <f t="shared" si="547"/>
        <v/>
      </c>
      <c r="L1552" s="16"/>
      <c r="M1552" s="16"/>
      <c r="N1552" s="46"/>
      <c r="O1552" s="47" t="str">
        <f t="shared" si="550"/>
        <v/>
      </c>
      <c r="P1552" s="47"/>
      <c r="Q1552" s="48" t="str">
        <f>IFERROR(VLOOKUP(E1552,Funcionários!$C$8:$E$207,3,FALSE),"")</f>
        <v/>
      </c>
      <c r="R1552" s="47"/>
      <c r="S1552" s="49" t="str">
        <f t="shared" si="551"/>
        <v/>
      </c>
      <c r="T1552" s="49">
        <v>1.546E-2</v>
      </c>
      <c r="U1552" s="48" t="str">
        <f>IF(Funcionários!C1553=0,"",Funcionários!C1553)</f>
        <v/>
      </c>
      <c r="V1552" s="50">
        <f>IF(U1552="",0,IF(COUNTIFS($E$7:$E$3006,U1552,$I$7:$I$3006,'RC'!$E$6)=0,0,COUNTIFS($M$7:$M$3006,"Concluída no prazo",$E$7:$E$3006,U1552,$I$7:$I$3006,'RC'!$E$6)/COUNTIFS($E$7:$E$3006,U1552,$I$7:$I$3006,'RC'!$E$6)))</f>
        <v>0</v>
      </c>
      <c r="W1552" s="49">
        <f>SUMIFS($J$7:$J$3006,$E$7:$E$3006,U1552,$I$7:$I$3006,'RC'!$E$6)+SUMIFS($L$7:$L$3006,$E$7:$E$3006,U1552,$I$7:$I$3006,'RC'!$E$6)</f>
        <v>0</v>
      </c>
      <c r="X1552" s="48">
        <f>COUNTIFS($E$7:$E$3006,U1552,$I$7:$I$3006,'RC'!$E$6)</f>
        <v>0</v>
      </c>
      <c r="Y1552" s="48"/>
      <c r="Z1552" s="51" t="str">
        <f>IF(AQ1552='RC'!$E$6,AC1552*1000+AD1552,"")</f>
        <v/>
      </c>
      <c r="AA1552" s="51" t="str">
        <f>IF(AB1552="","",IF(AQ1552='RC'!$E$6,AC1552*1000-AD1552,""))</f>
        <v/>
      </c>
      <c r="AB1552" s="48" t="str">
        <f>IFERROR(VLOOKUP(E1552,Funcionários!$C$8:$E$207,3,FALSE),"")</f>
        <v/>
      </c>
      <c r="AC1552" s="50" t="str">
        <f>IF(AB1552="","",IF(COUNTIFS($AB$7:$AB$3006,AB1552,$AQ$7:$AQ$3006,'RC'!$E$6)=0,"",COUNTIFS($M$7:$M$3006,"Concluída no prazo",$AB$7:$AB$3006,AB1552,$AQ$7:$AQ$3006,'RC'!$E$6)/COUNTIFS($AB$7:$AB$3006,AB1552,$AQ$7:$AQ$3006,'RC'!$E$6)))</f>
        <v/>
      </c>
      <c r="AD1552" s="48">
        <f>SUMIF($AQ$7:$AQ$3006,'RC'!$E$6,$J$7:$J$3006)+SUMIF($AQ$7:$AQ$3006,'RC'!$E$6,$L$7:$L$3006)</f>
        <v>21</v>
      </c>
      <c r="AF1552" s="48">
        <v>3.45499999999953E-2</v>
      </c>
      <c r="AG1552" s="48">
        <f>IF(OR(AQ1552="",AQ1552&lt;&gt;'RC'!$E$6,AB1552&lt;&gt;'RC'!$D$21),0,1)</f>
        <v>0</v>
      </c>
      <c r="AH1552" s="48">
        <f t="shared" si="548"/>
        <v>3.45499999999953E-2</v>
      </c>
      <c r="AI1552" s="48" t="str">
        <f t="shared" si="530"/>
        <v/>
      </c>
      <c r="AJ1552" s="48" t="str">
        <f t="shared" si="531"/>
        <v/>
      </c>
      <c r="AK1552" s="52" t="str">
        <f t="shared" si="532"/>
        <v/>
      </c>
      <c r="AL1552" s="52" t="str">
        <f t="shared" si="533"/>
        <v/>
      </c>
      <c r="AM1552" s="48" t="str">
        <f t="shared" si="534"/>
        <v/>
      </c>
      <c r="AN1552" s="48" t="str">
        <f t="shared" si="535"/>
        <v/>
      </c>
      <c r="AP1552" s="18" t="str">
        <f t="shared" si="536"/>
        <v/>
      </c>
      <c r="AQ1552" s="18" t="str">
        <f t="shared" si="537"/>
        <v/>
      </c>
      <c r="AR1552" s="18">
        <v>3.4549999999999997E-2</v>
      </c>
      <c r="AS1552" s="18">
        <f>IF(AF!$D$27="Todos",1,IF(M1552=AF!$D$27,1,0))</f>
        <v>1</v>
      </c>
      <c r="AT1552" s="53">
        <f>IF(AND(E1552=AF!$D$6,OR(LT!M1552=AF!$D$27,AF!$D$27="Todos"),OR(AP1552=AF!$E$8,AQ1552=AF!$E$8)),AR1552+AS1552,0)</f>
        <v>0</v>
      </c>
      <c r="AU1552" s="18" t="str">
        <f t="shared" si="538"/>
        <v/>
      </c>
      <c r="AV1552" s="54" t="str">
        <f t="shared" si="539"/>
        <v/>
      </c>
      <c r="AW1552" s="54" t="str">
        <f t="shared" si="540"/>
        <v/>
      </c>
      <c r="AX1552" s="18" t="str">
        <f t="shared" si="541"/>
        <v/>
      </c>
      <c r="AY1552" s="18" t="str">
        <f t="shared" si="542"/>
        <v/>
      </c>
      <c r="BA1552" s="18">
        <f>IF($E1552=AF!$D$6,IF($M1552="Concluída no prazo",2,IF($M1552="Concluída com atraso",1,0)),0)</f>
        <v>0</v>
      </c>
      <c r="BB1552" s="18">
        <f>IF($E1552=AF!$D$6,IF($M1552="Atrasada",2,IF($M1552="Concluída com atraso",1,0)),0)</f>
        <v>0</v>
      </c>
      <c r="BC1552" s="18">
        <v>1.546E-2</v>
      </c>
      <c r="BD1552" s="18">
        <f t="shared" si="549"/>
        <v>1.546E-2</v>
      </c>
      <c r="BE1552" s="18">
        <f t="shared" si="549"/>
        <v>1.546E-2</v>
      </c>
      <c r="BF1552" s="18" t="str">
        <f t="shared" si="543"/>
        <v/>
      </c>
      <c r="BN1552" s="18" t="str">
        <f t="shared" si="544"/>
        <v>s</v>
      </c>
    </row>
    <row r="1553" spans="3:66" ht="50.1" customHeight="1" thickTop="1" thickBot="1" x14ac:dyDescent="0.3">
      <c r="C1553" s="46"/>
      <c r="D1553" s="46"/>
      <c r="E1553" s="46"/>
      <c r="F1553" s="122"/>
      <c r="G1553" s="122"/>
      <c r="H1553" s="78" t="str">
        <f t="shared" si="545"/>
        <v/>
      </c>
      <c r="I1553" s="78" t="str">
        <f t="shared" si="546"/>
        <v/>
      </c>
      <c r="J1553" s="16"/>
      <c r="K1553" s="46" t="str">
        <f t="shared" si="547"/>
        <v/>
      </c>
      <c r="L1553" s="16"/>
      <c r="M1553" s="16"/>
      <c r="N1553" s="46"/>
      <c r="O1553" s="47" t="str">
        <f t="shared" si="550"/>
        <v/>
      </c>
      <c r="P1553" s="47"/>
      <c r="Q1553" s="48" t="str">
        <f>IFERROR(VLOOKUP(E1553,Funcionários!$C$8:$E$207,3,FALSE),"")</f>
        <v/>
      </c>
      <c r="R1553" s="47"/>
      <c r="S1553" s="49" t="str">
        <f t="shared" si="551"/>
        <v/>
      </c>
      <c r="T1553" s="49">
        <v>1.5469999999999999E-2</v>
      </c>
      <c r="U1553" s="48" t="str">
        <f>IF(Funcionários!C1554=0,"",Funcionários!C1554)</f>
        <v/>
      </c>
      <c r="V1553" s="50">
        <f>IF(U1553="",0,IF(COUNTIFS($E$7:$E$3006,U1553,$I$7:$I$3006,'RC'!$E$6)=0,0,COUNTIFS($M$7:$M$3006,"Concluída no prazo",$E$7:$E$3006,U1553,$I$7:$I$3006,'RC'!$E$6)/COUNTIFS($E$7:$E$3006,U1553,$I$7:$I$3006,'RC'!$E$6)))</f>
        <v>0</v>
      </c>
      <c r="W1553" s="49">
        <f>SUMIFS($J$7:$J$3006,$E$7:$E$3006,U1553,$I$7:$I$3006,'RC'!$E$6)+SUMIFS($L$7:$L$3006,$E$7:$E$3006,U1553,$I$7:$I$3006,'RC'!$E$6)</f>
        <v>0</v>
      </c>
      <c r="X1553" s="48">
        <f>COUNTIFS($E$7:$E$3006,U1553,$I$7:$I$3006,'RC'!$E$6)</f>
        <v>0</v>
      </c>
      <c r="Y1553" s="48"/>
      <c r="Z1553" s="51" t="str">
        <f>IF(AQ1553='RC'!$E$6,AC1553*1000+AD1553,"")</f>
        <v/>
      </c>
      <c r="AA1553" s="51" t="str">
        <f>IF(AB1553="","",IF(AQ1553='RC'!$E$6,AC1553*1000-AD1553,""))</f>
        <v/>
      </c>
      <c r="AB1553" s="48" t="str">
        <f>IFERROR(VLOOKUP(E1553,Funcionários!$C$8:$E$207,3,FALSE),"")</f>
        <v/>
      </c>
      <c r="AC1553" s="50" t="str">
        <f>IF(AB1553="","",IF(COUNTIFS($AB$7:$AB$3006,AB1553,$AQ$7:$AQ$3006,'RC'!$E$6)=0,"",COUNTIFS($M$7:$M$3006,"Concluída no prazo",$AB$7:$AB$3006,AB1553,$AQ$7:$AQ$3006,'RC'!$E$6)/COUNTIFS($AB$7:$AB$3006,AB1553,$AQ$7:$AQ$3006,'RC'!$E$6)))</f>
        <v/>
      </c>
      <c r="AD1553" s="48">
        <f>SUMIF($AQ$7:$AQ$3006,'RC'!$E$6,$J$7:$J$3006)+SUMIF($AQ$7:$AQ$3006,'RC'!$E$6,$L$7:$L$3006)</f>
        <v>21</v>
      </c>
      <c r="AF1553" s="48">
        <v>3.4539999999995297E-2</v>
      </c>
      <c r="AG1553" s="48">
        <f>IF(OR(AQ1553="",AQ1553&lt;&gt;'RC'!$E$6,AB1553&lt;&gt;'RC'!$D$21),0,1)</f>
        <v>0</v>
      </c>
      <c r="AH1553" s="48">
        <f t="shared" si="548"/>
        <v>3.4539999999995297E-2</v>
      </c>
      <c r="AI1553" s="48" t="str">
        <f t="shared" si="530"/>
        <v/>
      </c>
      <c r="AJ1553" s="48" t="str">
        <f t="shared" si="531"/>
        <v/>
      </c>
      <c r="AK1553" s="52" t="str">
        <f t="shared" si="532"/>
        <v/>
      </c>
      <c r="AL1553" s="52" t="str">
        <f t="shared" si="533"/>
        <v/>
      </c>
      <c r="AM1553" s="48" t="str">
        <f t="shared" si="534"/>
        <v/>
      </c>
      <c r="AN1553" s="48" t="str">
        <f t="shared" si="535"/>
        <v/>
      </c>
      <c r="AP1553" s="18" t="str">
        <f t="shared" si="536"/>
        <v/>
      </c>
      <c r="AQ1553" s="18" t="str">
        <f t="shared" si="537"/>
        <v/>
      </c>
      <c r="AR1553" s="18">
        <v>3.4540000000000001E-2</v>
      </c>
      <c r="AS1553" s="18">
        <f>IF(AF!$D$27="Todos",1,IF(M1553=AF!$D$27,1,0))</f>
        <v>1</v>
      </c>
      <c r="AT1553" s="53">
        <f>IF(AND(E1553=AF!$D$6,OR(LT!M1553=AF!$D$27,AF!$D$27="Todos"),OR(AP1553=AF!$E$8,AQ1553=AF!$E$8)),AR1553+AS1553,0)</f>
        <v>0</v>
      </c>
      <c r="AU1553" s="18" t="str">
        <f t="shared" si="538"/>
        <v/>
      </c>
      <c r="AV1553" s="54" t="str">
        <f t="shared" si="539"/>
        <v/>
      </c>
      <c r="AW1553" s="54" t="str">
        <f t="shared" si="540"/>
        <v/>
      </c>
      <c r="AX1553" s="18" t="str">
        <f t="shared" si="541"/>
        <v/>
      </c>
      <c r="AY1553" s="18" t="str">
        <f t="shared" si="542"/>
        <v/>
      </c>
      <c r="BA1553" s="18">
        <f>IF($E1553=AF!$D$6,IF($M1553="Concluída no prazo",2,IF($M1553="Concluída com atraso",1,0)),0)</f>
        <v>0</v>
      </c>
      <c r="BB1553" s="18">
        <f>IF($E1553=AF!$D$6,IF($M1553="Atrasada",2,IF($M1553="Concluída com atraso",1,0)),0)</f>
        <v>0</v>
      </c>
      <c r="BC1553" s="18">
        <v>1.5469999999999999E-2</v>
      </c>
      <c r="BD1553" s="18">
        <f t="shared" si="549"/>
        <v>1.5469999999999999E-2</v>
      </c>
      <c r="BE1553" s="18">
        <f t="shared" si="549"/>
        <v>1.5469999999999999E-2</v>
      </c>
      <c r="BF1553" s="18" t="str">
        <f t="shared" si="543"/>
        <v/>
      </c>
      <c r="BN1553" s="18" t="str">
        <f t="shared" si="544"/>
        <v>s</v>
      </c>
    </row>
    <row r="1554" spans="3:66" ht="50.1" customHeight="1" thickTop="1" thickBot="1" x14ac:dyDescent="0.3">
      <c r="C1554" s="46"/>
      <c r="D1554" s="46"/>
      <c r="E1554" s="46"/>
      <c r="F1554" s="122"/>
      <c r="G1554" s="122"/>
      <c r="H1554" s="78" t="str">
        <f t="shared" si="545"/>
        <v/>
      </c>
      <c r="I1554" s="78" t="str">
        <f t="shared" si="546"/>
        <v/>
      </c>
      <c r="J1554" s="16"/>
      <c r="K1554" s="46" t="str">
        <f t="shared" si="547"/>
        <v/>
      </c>
      <c r="L1554" s="16"/>
      <c r="M1554" s="16"/>
      <c r="N1554" s="46"/>
      <c r="O1554" s="47" t="str">
        <f t="shared" si="550"/>
        <v/>
      </c>
      <c r="P1554" s="47"/>
      <c r="Q1554" s="48" t="str">
        <f>IFERROR(VLOOKUP(E1554,Funcionários!$C$8:$E$207,3,FALSE),"")</f>
        <v/>
      </c>
      <c r="R1554" s="47"/>
      <c r="S1554" s="49" t="str">
        <f t="shared" si="551"/>
        <v/>
      </c>
      <c r="T1554" s="49">
        <v>1.5480000000000001E-2</v>
      </c>
      <c r="U1554" s="48" t="str">
        <f>IF(Funcionários!C1555=0,"",Funcionários!C1555)</f>
        <v/>
      </c>
      <c r="V1554" s="50">
        <f>IF(U1554="",0,IF(COUNTIFS($E$7:$E$3006,U1554,$I$7:$I$3006,'RC'!$E$6)=0,0,COUNTIFS($M$7:$M$3006,"Concluída no prazo",$E$7:$E$3006,U1554,$I$7:$I$3006,'RC'!$E$6)/COUNTIFS($E$7:$E$3006,U1554,$I$7:$I$3006,'RC'!$E$6)))</f>
        <v>0</v>
      </c>
      <c r="W1554" s="49">
        <f>SUMIFS($J$7:$J$3006,$E$7:$E$3006,U1554,$I$7:$I$3006,'RC'!$E$6)+SUMIFS($L$7:$L$3006,$E$7:$E$3006,U1554,$I$7:$I$3006,'RC'!$E$6)</f>
        <v>0</v>
      </c>
      <c r="X1554" s="48">
        <f>COUNTIFS($E$7:$E$3006,U1554,$I$7:$I$3006,'RC'!$E$6)</f>
        <v>0</v>
      </c>
      <c r="Y1554" s="48"/>
      <c r="Z1554" s="51" t="str">
        <f>IF(AQ1554='RC'!$E$6,AC1554*1000+AD1554,"")</f>
        <v/>
      </c>
      <c r="AA1554" s="51" t="str">
        <f>IF(AB1554="","",IF(AQ1554='RC'!$E$6,AC1554*1000-AD1554,""))</f>
        <v/>
      </c>
      <c r="AB1554" s="48" t="str">
        <f>IFERROR(VLOOKUP(E1554,Funcionários!$C$8:$E$207,3,FALSE),"")</f>
        <v/>
      </c>
      <c r="AC1554" s="50" t="str">
        <f>IF(AB1554="","",IF(COUNTIFS($AB$7:$AB$3006,AB1554,$AQ$7:$AQ$3006,'RC'!$E$6)=0,"",COUNTIFS($M$7:$M$3006,"Concluída no prazo",$AB$7:$AB$3006,AB1554,$AQ$7:$AQ$3006,'RC'!$E$6)/COUNTIFS($AB$7:$AB$3006,AB1554,$AQ$7:$AQ$3006,'RC'!$E$6)))</f>
        <v/>
      </c>
      <c r="AD1554" s="48">
        <f>SUMIF($AQ$7:$AQ$3006,'RC'!$E$6,$J$7:$J$3006)+SUMIF($AQ$7:$AQ$3006,'RC'!$E$6,$L$7:$L$3006)</f>
        <v>21</v>
      </c>
      <c r="AF1554" s="48">
        <v>3.4529999999995301E-2</v>
      </c>
      <c r="AG1554" s="48">
        <f>IF(OR(AQ1554="",AQ1554&lt;&gt;'RC'!$E$6,AB1554&lt;&gt;'RC'!$D$21),0,1)</f>
        <v>0</v>
      </c>
      <c r="AH1554" s="48">
        <f t="shared" si="548"/>
        <v>3.4529999999995301E-2</v>
      </c>
      <c r="AI1554" s="48" t="str">
        <f t="shared" si="530"/>
        <v/>
      </c>
      <c r="AJ1554" s="48" t="str">
        <f t="shared" si="531"/>
        <v/>
      </c>
      <c r="AK1554" s="52" t="str">
        <f t="shared" si="532"/>
        <v/>
      </c>
      <c r="AL1554" s="52" t="str">
        <f t="shared" si="533"/>
        <v/>
      </c>
      <c r="AM1554" s="48" t="str">
        <f t="shared" si="534"/>
        <v/>
      </c>
      <c r="AN1554" s="48" t="str">
        <f t="shared" si="535"/>
        <v/>
      </c>
      <c r="AP1554" s="18" t="str">
        <f t="shared" si="536"/>
        <v/>
      </c>
      <c r="AQ1554" s="18" t="str">
        <f t="shared" si="537"/>
        <v/>
      </c>
      <c r="AR1554" s="18">
        <v>3.4529999999999998E-2</v>
      </c>
      <c r="AS1554" s="18">
        <f>IF(AF!$D$27="Todos",1,IF(M1554=AF!$D$27,1,0))</f>
        <v>1</v>
      </c>
      <c r="AT1554" s="53">
        <f>IF(AND(E1554=AF!$D$6,OR(LT!M1554=AF!$D$27,AF!$D$27="Todos"),OR(AP1554=AF!$E$8,AQ1554=AF!$E$8)),AR1554+AS1554,0)</f>
        <v>0</v>
      </c>
      <c r="AU1554" s="18" t="str">
        <f t="shared" si="538"/>
        <v/>
      </c>
      <c r="AV1554" s="54" t="str">
        <f t="shared" si="539"/>
        <v/>
      </c>
      <c r="AW1554" s="54" t="str">
        <f t="shared" si="540"/>
        <v/>
      </c>
      <c r="AX1554" s="18" t="str">
        <f t="shared" si="541"/>
        <v/>
      </c>
      <c r="AY1554" s="18" t="str">
        <f t="shared" si="542"/>
        <v/>
      </c>
      <c r="BA1554" s="18">
        <f>IF($E1554=AF!$D$6,IF($M1554="Concluída no prazo",2,IF($M1554="Concluída com atraso",1,0)),0)</f>
        <v>0</v>
      </c>
      <c r="BB1554" s="18">
        <f>IF($E1554=AF!$D$6,IF($M1554="Atrasada",2,IF($M1554="Concluída com atraso",1,0)),0)</f>
        <v>0</v>
      </c>
      <c r="BC1554" s="18">
        <v>1.5480000000000001E-2</v>
      </c>
      <c r="BD1554" s="18">
        <f t="shared" si="549"/>
        <v>1.5480000000000001E-2</v>
      </c>
      <c r="BE1554" s="18">
        <f t="shared" si="549"/>
        <v>1.5480000000000001E-2</v>
      </c>
      <c r="BF1554" s="18" t="str">
        <f t="shared" si="543"/>
        <v/>
      </c>
      <c r="BN1554" s="18" t="str">
        <f t="shared" si="544"/>
        <v>s</v>
      </c>
    </row>
    <row r="1555" spans="3:66" ht="50.1" customHeight="1" thickTop="1" thickBot="1" x14ac:dyDescent="0.3">
      <c r="C1555" s="46"/>
      <c r="D1555" s="46"/>
      <c r="E1555" s="46"/>
      <c r="F1555" s="122"/>
      <c r="G1555" s="122"/>
      <c r="H1555" s="78" t="str">
        <f t="shared" si="545"/>
        <v/>
      </c>
      <c r="I1555" s="78" t="str">
        <f t="shared" si="546"/>
        <v/>
      </c>
      <c r="J1555" s="16"/>
      <c r="K1555" s="46" t="str">
        <f t="shared" si="547"/>
        <v/>
      </c>
      <c r="L1555" s="16"/>
      <c r="M1555" s="16"/>
      <c r="N1555" s="46"/>
      <c r="O1555" s="47" t="str">
        <f t="shared" si="550"/>
        <v/>
      </c>
      <c r="P1555" s="47"/>
      <c r="Q1555" s="48" t="str">
        <f>IFERROR(VLOOKUP(E1555,Funcionários!$C$8:$E$207,3,FALSE),"")</f>
        <v/>
      </c>
      <c r="R1555" s="47"/>
      <c r="S1555" s="49" t="str">
        <f t="shared" si="551"/>
        <v/>
      </c>
      <c r="T1555" s="49">
        <v>1.549E-2</v>
      </c>
      <c r="U1555" s="48" t="str">
        <f>IF(Funcionários!C1556=0,"",Funcionários!C1556)</f>
        <v/>
      </c>
      <c r="V1555" s="50">
        <f>IF(U1555="",0,IF(COUNTIFS($E$7:$E$3006,U1555,$I$7:$I$3006,'RC'!$E$6)=0,0,COUNTIFS($M$7:$M$3006,"Concluída no prazo",$E$7:$E$3006,U1555,$I$7:$I$3006,'RC'!$E$6)/COUNTIFS($E$7:$E$3006,U1555,$I$7:$I$3006,'RC'!$E$6)))</f>
        <v>0</v>
      </c>
      <c r="W1555" s="49">
        <f>SUMIFS($J$7:$J$3006,$E$7:$E$3006,U1555,$I$7:$I$3006,'RC'!$E$6)+SUMIFS($L$7:$L$3006,$E$7:$E$3006,U1555,$I$7:$I$3006,'RC'!$E$6)</f>
        <v>0</v>
      </c>
      <c r="X1555" s="48">
        <f>COUNTIFS($E$7:$E$3006,U1555,$I$7:$I$3006,'RC'!$E$6)</f>
        <v>0</v>
      </c>
      <c r="Y1555" s="48"/>
      <c r="Z1555" s="51" t="str">
        <f>IF(AQ1555='RC'!$E$6,AC1555*1000+AD1555,"")</f>
        <v/>
      </c>
      <c r="AA1555" s="51" t="str">
        <f>IF(AB1555="","",IF(AQ1555='RC'!$E$6,AC1555*1000-AD1555,""))</f>
        <v/>
      </c>
      <c r="AB1555" s="48" t="str">
        <f>IFERROR(VLOOKUP(E1555,Funcionários!$C$8:$E$207,3,FALSE),"")</f>
        <v/>
      </c>
      <c r="AC1555" s="50" t="str">
        <f>IF(AB1555="","",IF(COUNTIFS($AB$7:$AB$3006,AB1555,$AQ$7:$AQ$3006,'RC'!$E$6)=0,"",COUNTIFS($M$7:$M$3006,"Concluída no prazo",$AB$7:$AB$3006,AB1555,$AQ$7:$AQ$3006,'RC'!$E$6)/COUNTIFS($AB$7:$AB$3006,AB1555,$AQ$7:$AQ$3006,'RC'!$E$6)))</f>
        <v/>
      </c>
      <c r="AD1555" s="48">
        <f>SUMIF($AQ$7:$AQ$3006,'RC'!$E$6,$J$7:$J$3006)+SUMIF($AQ$7:$AQ$3006,'RC'!$E$6,$L$7:$L$3006)</f>
        <v>21</v>
      </c>
      <c r="AF1555" s="48">
        <v>3.4519999999995298E-2</v>
      </c>
      <c r="AG1555" s="48">
        <f>IF(OR(AQ1555="",AQ1555&lt;&gt;'RC'!$E$6,AB1555&lt;&gt;'RC'!$D$21),0,1)</f>
        <v>0</v>
      </c>
      <c r="AH1555" s="48">
        <f t="shared" si="548"/>
        <v>3.4519999999995298E-2</v>
      </c>
      <c r="AI1555" s="48" t="str">
        <f t="shared" si="530"/>
        <v/>
      </c>
      <c r="AJ1555" s="48" t="str">
        <f t="shared" si="531"/>
        <v/>
      </c>
      <c r="AK1555" s="52" t="str">
        <f t="shared" si="532"/>
        <v/>
      </c>
      <c r="AL1555" s="52" t="str">
        <f t="shared" si="533"/>
        <v/>
      </c>
      <c r="AM1555" s="48" t="str">
        <f t="shared" si="534"/>
        <v/>
      </c>
      <c r="AN1555" s="48" t="str">
        <f t="shared" si="535"/>
        <v/>
      </c>
      <c r="AP1555" s="18" t="str">
        <f t="shared" si="536"/>
        <v/>
      </c>
      <c r="AQ1555" s="18" t="str">
        <f t="shared" si="537"/>
        <v/>
      </c>
      <c r="AR1555" s="18">
        <v>3.4520000000000002E-2</v>
      </c>
      <c r="AS1555" s="18">
        <f>IF(AF!$D$27="Todos",1,IF(M1555=AF!$D$27,1,0))</f>
        <v>1</v>
      </c>
      <c r="AT1555" s="53">
        <f>IF(AND(E1555=AF!$D$6,OR(LT!M1555=AF!$D$27,AF!$D$27="Todos"),OR(AP1555=AF!$E$8,AQ1555=AF!$E$8)),AR1555+AS1555,0)</f>
        <v>0</v>
      </c>
      <c r="AU1555" s="18" t="str">
        <f t="shared" si="538"/>
        <v/>
      </c>
      <c r="AV1555" s="54" t="str">
        <f t="shared" si="539"/>
        <v/>
      </c>
      <c r="AW1555" s="54" t="str">
        <f t="shared" si="540"/>
        <v/>
      </c>
      <c r="AX1555" s="18" t="str">
        <f t="shared" si="541"/>
        <v/>
      </c>
      <c r="AY1555" s="18" t="str">
        <f t="shared" si="542"/>
        <v/>
      </c>
      <c r="BA1555" s="18">
        <f>IF($E1555=AF!$D$6,IF($M1555="Concluída no prazo",2,IF($M1555="Concluída com atraso",1,0)),0)</f>
        <v>0</v>
      </c>
      <c r="BB1555" s="18">
        <f>IF($E1555=AF!$D$6,IF($M1555="Atrasada",2,IF($M1555="Concluída com atraso",1,0)),0)</f>
        <v>0</v>
      </c>
      <c r="BC1555" s="18">
        <v>1.549E-2</v>
      </c>
      <c r="BD1555" s="18">
        <f t="shared" si="549"/>
        <v>1.549E-2</v>
      </c>
      <c r="BE1555" s="18">
        <f t="shared" si="549"/>
        <v>1.549E-2</v>
      </c>
      <c r="BF1555" s="18" t="str">
        <f t="shared" si="543"/>
        <v/>
      </c>
      <c r="BN1555" s="18" t="str">
        <f t="shared" si="544"/>
        <v>s</v>
      </c>
    </row>
    <row r="1556" spans="3:66" ht="50.1" customHeight="1" thickTop="1" thickBot="1" x14ac:dyDescent="0.3">
      <c r="C1556" s="46"/>
      <c r="D1556" s="46"/>
      <c r="E1556" s="46"/>
      <c r="F1556" s="122"/>
      <c r="G1556" s="122"/>
      <c r="H1556" s="78" t="str">
        <f t="shared" si="545"/>
        <v/>
      </c>
      <c r="I1556" s="78" t="str">
        <f t="shared" si="546"/>
        <v/>
      </c>
      <c r="J1556" s="16"/>
      <c r="K1556" s="46" t="str">
        <f t="shared" si="547"/>
        <v/>
      </c>
      <c r="L1556" s="16"/>
      <c r="M1556" s="16"/>
      <c r="N1556" s="46"/>
      <c r="O1556" s="47" t="str">
        <f t="shared" si="550"/>
        <v/>
      </c>
      <c r="P1556" s="47"/>
      <c r="Q1556" s="48" t="str">
        <f>IFERROR(VLOOKUP(E1556,Funcionários!$C$8:$E$207,3,FALSE),"")</f>
        <v/>
      </c>
      <c r="R1556" s="47"/>
      <c r="S1556" s="49" t="str">
        <f t="shared" si="551"/>
        <v/>
      </c>
      <c r="T1556" s="49">
        <v>1.55E-2</v>
      </c>
      <c r="U1556" s="48" t="str">
        <f>IF(Funcionários!C1557=0,"",Funcionários!C1557)</f>
        <v/>
      </c>
      <c r="V1556" s="50">
        <f>IF(U1556="",0,IF(COUNTIFS($E$7:$E$3006,U1556,$I$7:$I$3006,'RC'!$E$6)=0,0,COUNTIFS($M$7:$M$3006,"Concluída no prazo",$E$7:$E$3006,U1556,$I$7:$I$3006,'RC'!$E$6)/COUNTIFS($E$7:$E$3006,U1556,$I$7:$I$3006,'RC'!$E$6)))</f>
        <v>0</v>
      </c>
      <c r="W1556" s="49">
        <f>SUMIFS($J$7:$J$3006,$E$7:$E$3006,U1556,$I$7:$I$3006,'RC'!$E$6)+SUMIFS($L$7:$L$3006,$E$7:$E$3006,U1556,$I$7:$I$3006,'RC'!$E$6)</f>
        <v>0</v>
      </c>
      <c r="X1556" s="48">
        <f>COUNTIFS($E$7:$E$3006,U1556,$I$7:$I$3006,'RC'!$E$6)</f>
        <v>0</v>
      </c>
      <c r="Y1556" s="48"/>
      <c r="Z1556" s="51" t="str">
        <f>IF(AQ1556='RC'!$E$6,AC1556*1000+AD1556,"")</f>
        <v/>
      </c>
      <c r="AA1556" s="51" t="str">
        <f>IF(AB1556="","",IF(AQ1556='RC'!$E$6,AC1556*1000-AD1556,""))</f>
        <v/>
      </c>
      <c r="AB1556" s="48" t="str">
        <f>IFERROR(VLOOKUP(E1556,Funcionários!$C$8:$E$207,3,FALSE),"")</f>
        <v/>
      </c>
      <c r="AC1556" s="50" t="str">
        <f>IF(AB1556="","",IF(COUNTIFS($AB$7:$AB$3006,AB1556,$AQ$7:$AQ$3006,'RC'!$E$6)=0,"",COUNTIFS($M$7:$M$3006,"Concluída no prazo",$AB$7:$AB$3006,AB1556,$AQ$7:$AQ$3006,'RC'!$E$6)/COUNTIFS($AB$7:$AB$3006,AB1556,$AQ$7:$AQ$3006,'RC'!$E$6)))</f>
        <v/>
      </c>
      <c r="AD1556" s="48">
        <f>SUMIF($AQ$7:$AQ$3006,'RC'!$E$6,$J$7:$J$3006)+SUMIF($AQ$7:$AQ$3006,'RC'!$E$6,$L$7:$L$3006)</f>
        <v>21</v>
      </c>
      <c r="AF1556" s="48">
        <v>3.4509999999995301E-2</v>
      </c>
      <c r="AG1556" s="48">
        <f>IF(OR(AQ1556="",AQ1556&lt;&gt;'RC'!$E$6,AB1556&lt;&gt;'RC'!$D$21),0,1)</f>
        <v>0</v>
      </c>
      <c r="AH1556" s="48">
        <f t="shared" si="548"/>
        <v>3.4509999999995301E-2</v>
      </c>
      <c r="AI1556" s="48" t="str">
        <f t="shared" si="530"/>
        <v/>
      </c>
      <c r="AJ1556" s="48" t="str">
        <f t="shared" si="531"/>
        <v/>
      </c>
      <c r="AK1556" s="52" t="str">
        <f t="shared" si="532"/>
        <v/>
      </c>
      <c r="AL1556" s="52" t="str">
        <f t="shared" si="533"/>
        <v/>
      </c>
      <c r="AM1556" s="48" t="str">
        <f t="shared" si="534"/>
        <v/>
      </c>
      <c r="AN1556" s="48" t="str">
        <f t="shared" si="535"/>
        <v/>
      </c>
      <c r="AP1556" s="18" t="str">
        <f t="shared" si="536"/>
        <v/>
      </c>
      <c r="AQ1556" s="18" t="str">
        <f t="shared" si="537"/>
        <v/>
      </c>
      <c r="AR1556" s="18">
        <v>3.4509999999999999E-2</v>
      </c>
      <c r="AS1556" s="18">
        <f>IF(AF!$D$27="Todos",1,IF(M1556=AF!$D$27,1,0))</f>
        <v>1</v>
      </c>
      <c r="AT1556" s="53">
        <f>IF(AND(E1556=AF!$D$6,OR(LT!M1556=AF!$D$27,AF!$D$27="Todos"),OR(AP1556=AF!$E$8,AQ1556=AF!$E$8)),AR1556+AS1556,0)</f>
        <v>0</v>
      </c>
      <c r="AU1556" s="18" t="str">
        <f t="shared" si="538"/>
        <v/>
      </c>
      <c r="AV1556" s="54" t="str">
        <f t="shared" si="539"/>
        <v/>
      </c>
      <c r="AW1556" s="54" t="str">
        <f t="shared" si="540"/>
        <v/>
      </c>
      <c r="AX1556" s="18" t="str">
        <f t="shared" si="541"/>
        <v/>
      </c>
      <c r="AY1556" s="18" t="str">
        <f t="shared" si="542"/>
        <v/>
      </c>
      <c r="BA1556" s="18">
        <f>IF($E1556=AF!$D$6,IF($M1556="Concluída no prazo",2,IF($M1556="Concluída com atraso",1,0)),0)</f>
        <v>0</v>
      </c>
      <c r="BB1556" s="18">
        <f>IF($E1556=AF!$D$6,IF($M1556="Atrasada",2,IF($M1556="Concluída com atraso",1,0)),0)</f>
        <v>0</v>
      </c>
      <c r="BC1556" s="18">
        <v>1.55E-2</v>
      </c>
      <c r="BD1556" s="18">
        <f t="shared" si="549"/>
        <v>1.55E-2</v>
      </c>
      <c r="BE1556" s="18">
        <f t="shared" si="549"/>
        <v>1.55E-2</v>
      </c>
      <c r="BF1556" s="18" t="str">
        <f t="shared" si="543"/>
        <v/>
      </c>
      <c r="BN1556" s="18" t="str">
        <f t="shared" si="544"/>
        <v>s</v>
      </c>
    </row>
    <row r="1557" spans="3:66" ht="50.1" customHeight="1" thickTop="1" thickBot="1" x14ac:dyDescent="0.3">
      <c r="C1557" s="46"/>
      <c r="D1557" s="46"/>
      <c r="E1557" s="46"/>
      <c r="F1557" s="122"/>
      <c r="G1557" s="122"/>
      <c r="H1557" s="78" t="str">
        <f t="shared" si="545"/>
        <v/>
      </c>
      <c r="I1557" s="78" t="str">
        <f t="shared" si="546"/>
        <v/>
      </c>
      <c r="J1557" s="16"/>
      <c r="K1557" s="46" t="str">
        <f t="shared" si="547"/>
        <v/>
      </c>
      <c r="L1557" s="16"/>
      <c r="M1557" s="16"/>
      <c r="N1557" s="46"/>
      <c r="O1557" s="47" t="str">
        <f t="shared" si="550"/>
        <v/>
      </c>
      <c r="P1557" s="47"/>
      <c r="Q1557" s="48" t="str">
        <f>IFERROR(VLOOKUP(E1557,Funcionários!$C$8:$E$207,3,FALSE),"")</f>
        <v/>
      </c>
      <c r="R1557" s="47"/>
      <c r="S1557" s="49" t="str">
        <f t="shared" si="551"/>
        <v/>
      </c>
      <c r="T1557" s="49">
        <v>1.5509999999999999E-2</v>
      </c>
      <c r="U1557" s="48" t="str">
        <f>IF(Funcionários!C1558=0,"",Funcionários!C1558)</f>
        <v/>
      </c>
      <c r="V1557" s="50">
        <f>IF(U1557="",0,IF(COUNTIFS($E$7:$E$3006,U1557,$I$7:$I$3006,'RC'!$E$6)=0,0,COUNTIFS($M$7:$M$3006,"Concluída no prazo",$E$7:$E$3006,U1557,$I$7:$I$3006,'RC'!$E$6)/COUNTIFS($E$7:$E$3006,U1557,$I$7:$I$3006,'RC'!$E$6)))</f>
        <v>0</v>
      </c>
      <c r="W1557" s="49">
        <f>SUMIFS($J$7:$J$3006,$E$7:$E$3006,U1557,$I$7:$I$3006,'RC'!$E$6)+SUMIFS($L$7:$L$3006,$E$7:$E$3006,U1557,$I$7:$I$3006,'RC'!$E$6)</f>
        <v>0</v>
      </c>
      <c r="X1557" s="48">
        <f>COUNTIFS($E$7:$E$3006,U1557,$I$7:$I$3006,'RC'!$E$6)</f>
        <v>0</v>
      </c>
      <c r="Y1557" s="48"/>
      <c r="Z1557" s="51" t="str">
        <f>IF(AQ1557='RC'!$E$6,AC1557*1000+AD1557,"")</f>
        <v/>
      </c>
      <c r="AA1557" s="51" t="str">
        <f>IF(AB1557="","",IF(AQ1557='RC'!$E$6,AC1557*1000-AD1557,""))</f>
        <v/>
      </c>
      <c r="AB1557" s="48" t="str">
        <f>IFERROR(VLOOKUP(E1557,Funcionários!$C$8:$E$207,3,FALSE),"")</f>
        <v/>
      </c>
      <c r="AC1557" s="50" t="str">
        <f>IF(AB1557="","",IF(COUNTIFS($AB$7:$AB$3006,AB1557,$AQ$7:$AQ$3006,'RC'!$E$6)=0,"",COUNTIFS($M$7:$M$3006,"Concluída no prazo",$AB$7:$AB$3006,AB1557,$AQ$7:$AQ$3006,'RC'!$E$6)/COUNTIFS($AB$7:$AB$3006,AB1557,$AQ$7:$AQ$3006,'RC'!$E$6)))</f>
        <v/>
      </c>
      <c r="AD1557" s="48">
        <f>SUMIF($AQ$7:$AQ$3006,'RC'!$E$6,$J$7:$J$3006)+SUMIF($AQ$7:$AQ$3006,'RC'!$E$6,$L$7:$L$3006)</f>
        <v>21</v>
      </c>
      <c r="AF1557" s="48">
        <v>3.4499999999995298E-2</v>
      </c>
      <c r="AG1557" s="48">
        <f>IF(OR(AQ1557="",AQ1557&lt;&gt;'RC'!$E$6,AB1557&lt;&gt;'RC'!$D$21),0,1)</f>
        <v>0</v>
      </c>
      <c r="AH1557" s="48">
        <f t="shared" si="548"/>
        <v>3.4499999999995298E-2</v>
      </c>
      <c r="AI1557" s="48" t="str">
        <f t="shared" si="530"/>
        <v/>
      </c>
      <c r="AJ1557" s="48" t="str">
        <f t="shared" si="531"/>
        <v/>
      </c>
      <c r="AK1557" s="52" t="str">
        <f t="shared" si="532"/>
        <v/>
      </c>
      <c r="AL1557" s="52" t="str">
        <f t="shared" si="533"/>
        <v/>
      </c>
      <c r="AM1557" s="48" t="str">
        <f t="shared" si="534"/>
        <v/>
      </c>
      <c r="AN1557" s="48" t="str">
        <f t="shared" si="535"/>
        <v/>
      </c>
      <c r="AP1557" s="18" t="str">
        <f t="shared" si="536"/>
        <v/>
      </c>
      <c r="AQ1557" s="18" t="str">
        <f t="shared" si="537"/>
        <v/>
      </c>
      <c r="AR1557" s="18">
        <v>3.4500000000000003E-2</v>
      </c>
      <c r="AS1557" s="18">
        <f>IF(AF!$D$27="Todos",1,IF(M1557=AF!$D$27,1,0))</f>
        <v>1</v>
      </c>
      <c r="AT1557" s="53">
        <f>IF(AND(E1557=AF!$D$6,OR(LT!M1557=AF!$D$27,AF!$D$27="Todos"),OR(AP1557=AF!$E$8,AQ1557=AF!$E$8)),AR1557+AS1557,0)</f>
        <v>0</v>
      </c>
      <c r="AU1557" s="18" t="str">
        <f t="shared" si="538"/>
        <v/>
      </c>
      <c r="AV1557" s="54" t="str">
        <f t="shared" si="539"/>
        <v/>
      </c>
      <c r="AW1557" s="54" t="str">
        <f t="shared" si="540"/>
        <v/>
      </c>
      <c r="AX1557" s="18" t="str">
        <f t="shared" si="541"/>
        <v/>
      </c>
      <c r="AY1557" s="18" t="str">
        <f t="shared" si="542"/>
        <v/>
      </c>
      <c r="BA1557" s="18">
        <f>IF($E1557=AF!$D$6,IF($M1557="Concluída no prazo",2,IF($M1557="Concluída com atraso",1,0)),0)</f>
        <v>0</v>
      </c>
      <c r="BB1557" s="18">
        <f>IF($E1557=AF!$D$6,IF($M1557="Atrasada",2,IF($M1557="Concluída com atraso",1,0)),0)</f>
        <v>0</v>
      </c>
      <c r="BC1557" s="18">
        <v>1.5509999999999999E-2</v>
      </c>
      <c r="BD1557" s="18">
        <f t="shared" si="549"/>
        <v>1.5509999999999999E-2</v>
      </c>
      <c r="BE1557" s="18">
        <f t="shared" si="549"/>
        <v>1.5509999999999999E-2</v>
      </c>
      <c r="BF1557" s="18" t="str">
        <f t="shared" si="543"/>
        <v/>
      </c>
      <c r="BN1557" s="18" t="str">
        <f t="shared" si="544"/>
        <v>s</v>
      </c>
    </row>
    <row r="1558" spans="3:66" ht="50.1" customHeight="1" thickTop="1" thickBot="1" x14ac:dyDescent="0.3">
      <c r="C1558" s="46"/>
      <c r="D1558" s="46"/>
      <c r="E1558" s="46"/>
      <c r="F1558" s="122"/>
      <c r="G1558" s="122"/>
      <c r="H1558" s="78" t="str">
        <f t="shared" si="545"/>
        <v/>
      </c>
      <c r="I1558" s="78" t="str">
        <f t="shared" si="546"/>
        <v/>
      </c>
      <c r="J1558" s="16"/>
      <c r="K1558" s="46" t="str">
        <f t="shared" si="547"/>
        <v/>
      </c>
      <c r="L1558" s="16"/>
      <c r="M1558" s="16"/>
      <c r="N1558" s="46"/>
      <c r="O1558" s="47" t="str">
        <f t="shared" si="550"/>
        <v/>
      </c>
      <c r="P1558" s="47"/>
      <c r="Q1558" s="48" t="str">
        <f>IFERROR(VLOOKUP(E1558,Funcionários!$C$8:$E$207,3,FALSE),"")</f>
        <v/>
      </c>
      <c r="R1558" s="47"/>
      <c r="S1558" s="49" t="str">
        <f t="shared" si="551"/>
        <v/>
      </c>
      <c r="T1558" s="49">
        <v>1.5520000000000001E-2</v>
      </c>
      <c r="U1558" s="48" t="str">
        <f>IF(Funcionários!C1559=0,"",Funcionários!C1559)</f>
        <v/>
      </c>
      <c r="V1558" s="50">
        <f>IF(U1558="",0,IF(COUNTIFS($E$7:$E$3006,U1558,$I$7:$I$3006,'RC'!$E$6)=0,0,COUNTIFS($M$7:$M$3006,"Concluída no prazo",$E$7:$E$3006,U1558,$I$7:$I$3006,'RC'!$E$6)/COUNTIFS($E$7:$E$3006,U1558,$I$7:$I$3006,'RC'!$E$6)))</f>
        <v>0</v>
      </c>
      <c r="W1558" s="49">
        <f>SUMIFS($J$7:$J$3006,$E$7:$E$3006,U1558,$I$7:$I$3006,'RC'!$E$6)+SUMIFS($L$7:$L$3006,$E$7:$E$3006,U1558,$I$7:$I$3006,'RC'!$E$6)</f>
        <v>0</v>
      </c>
      <c r="X1558" s="48">
        <f>COUNTIFS($E$7:$E$3006,U1558,$I$7:$I$3006,'RC'!$E$6)</f>
        <v>0</v>
      </c>
      <c r="Y1558" s="48"/>
      <c r="Z1558" s="51" t="str">
        <f>IF(AQ1558='RC'!$E$6,AC1558*1000+AD1558,"")</f>
        <v/>
      </c>
      <c r="AA1558" s="51" t="str">
        <f>IF(AB1558="","",IF(AQ1558='RC'!$E$6,AC1558*1000-AD1558,""))</f>
        <v/>
      </c>
      <c r="AB1558" s="48" t="str">
        <f>IFERROR(VLOOKUP(E1558,Funcionários!$C$8:$E$207,3,FALSE),"")</f>
        <v/>
      </c>
      <c r="AC1558" s="50" t="str">
        <f>IF(AB1558="","",IF(COUNTIFS($AB$7:$AB$3006,AB1558,$AQ$7:$AQ$3006,'RC'!$E$6)=0,"",COUNTIFS($M$7:$M$3006,"Concluída no prazo",$AB$7:$AB$3006,AB1558,$AQ$7:$AQ$3006,'RC'!$E$6)/COUNTIFS($AB$7:$AB$3006,AB1558,$AQ$7:$AQ$3006,'RC'!$E$6)))</f>
        <v/>
      </c>
      <c r="AD1558" s="48">
        <f>SUMIF($AQ$7:$AQ$3006,'RC'!$E$6,$J$7:$J$3006)+SUMIF($AQ$7:$AQ$3006,'RC'!$E$6,$L$7:$L$3006)</f>
        <v>21</v>
      </c>
      <c r="AF1558" s="48">
        <v>3.4489999999995302E-2</v>
      </c>
      <c r="AG1558" s="48">
        <f>IF(OR(AQ1558="",AQ1558&lt;&gt;'RC'!$E$6,AB1558&lt;&gt;'RC'!$D$21),0,1)</f>
        <v>0</v>
      </c>
      <c r="AH1558" s="48">
        <f t="shared" si="548"/>
        <v>3.4489999999995302E-2</v>
      </c>
      <c r="AI1558" s="48" t="str">
        <f t="shared" si="530"/>
        <v/>
      </c>
      <c r="AJ1558" s="48" t="str">
        <f t="shared" si="531"/>
        <v/>
      </c>
      <c r="AK1558" s="52" t="str">
        <f t="shared" si="532"/>
        <v/>
      </c>
      <c r="AL1558" s="52" t="str">
        <f t="shared" si="533"/>
        <v/>
      </c>
      <c r="AM1558" s="48" t="str">
        <f t="shared" si="534"/>
        <v/>
      </c>
      <c r="AN1558" s="48" t="str">
        <f t="shared" si="535"/>
        <v/>
      </c>
      <c r="AP1558" s="18" t="str">
        <f t="shared" si="536"/>
        <v/>
      </c>
      <c r="AQ1558" s="18" t="str">
        <f t="shared" si="537"/>
        <v/>
      </c>
      <c r="AR1558" s="18">
        <v>3.449E-2</v>
      </c>
      <c r="AS1558" s="18">
        <f>IF(AF!$D$27="Todos",1,IF(M1558=AF!$D$27,1,0))</f>
        <v>1</v>
      </c>
      <c r="AT1558" s="53">
        <f>IF(AND(E1558=AF!$D$6,OR(LT!M1558=AF!$D$27,AF!$D$27="Todos"),OR(AP1558=AF!$E$8,AQ1558=AF!$E$8)),AR1558+AS1558,0)</f>
        <v>0</v>
      </c>
      <c r="AU1558" s="18" t="str">
        <f t="shared" si="538"/>
        <v/>
      </c>
      <c r="AV1558" s="54" t="str">
        <f t="shared" si="539"/>
        <v/>
      </c>
      <c r="AW1558" s="54" t="str">
        <f t="shared" si="540"/>
        <v/>
      </c>
      <c r="AX1558" s="18" t="str">
        <f t="shared" si="541"/>
        <v/>
      </c>
      <c r="AY1558" s="18" t="str">
        <f t="shared" si="542"/>
        <v/>
      </c>
      <c r="BA1558" s="18">
        <f>IF($E1558=AF!$D$6,IF($M1558="Concluída no prazo",2,IF($M1558="Concluída com atraso",1,0)),0)</f>
        <v>0</v>
      </c>
      <c r="BB1558" s="18">
        <f>IF($E1558=AF!$D$6,IF($M1558="Atrasada",2,IF($M1558="Concluída com atraso",1,0)),0)</f>
        <v>0</v>
      </c>
      <c r="BC1558" s="18">
        <v>1.5520000000000001E-2</v>
      </c>
      <c r="BD1558" s="18">
        <f t="shared" si="549"/>
        <v>1.5520000000000001E-2</v>
      </c>
      <c r="BE1558" s="18">
        <f t="shared" si="549"/>
        <v>1.5520000000000001E-2</v>
      </c>
      <c r="BF1558" s="18" t="str">
        <f t="shared" si="543"/>
        <v/>
      </c>
      <c r="BN1558" s="18" t="str">
        <f t="shared" si="544"/>
        <v>s</v>
      </c>
    </row>
    <row r="1559" spans="3:66" ht="50.1" customHeight="1" thickTop="1" thickBot="1" x14ac:dyDescent="0.3">
      <c r="C1559" s="46"/>
      <c r="D1559" s="46"/>
      <c r="E1559" s="46"/>
      <c r="F1559" s="122"/>
      <c r="G1559" s="122"/>
      <c r="H1559" s="78" t="str">
        <f t="shared" si="545"/>
        <v/>
      </c>
      <c r="I1559" s="78" t="str">
        <f t="shared" si="546"/>
        <v/>
      </c>
      <c r="J1559" s="16"/>
      <c r="K1559" s="46" t="str">
        <f t="shared" si="547"/>
        <v/>
      </c>
      <c r="L1559" s="16"/>
      <c r="M1559" s="16"/>
      <c r="N1559" s="46"/>
      <c r="O1559" s="47" t="str">
        <f t="shared" si="550"/>
        <v/>
      </c>
      <c r="P1559" s="47"/>
      <c r="Q1559" s="48" t="str">
        <f>IFERROR(VLOOKUP(E1559,Funcionários!$C$8:$E$207,3,FALSE),"")</f>
        <v/>
      </c>
      <c r="R1559" s="47"/>
      <c r="S1559" s="49" t="str">
        <f t="shared" si="551"/>
        <v/>
      </c>
      <c r="T1559" s="49">
        <v>1.553E-2</v>
      </c>
      <c r="U1559" s="48" t="str">
        <f>IF(Funcionários!C1560=0,"",Funcionários!C1560)</f>
        <v/>
      </c>
      <c r="V1559" s="50">
        <f>IF(U1559="",0,IF(COUNTIFS($E$7:$E$3006,U1559,$I$7:$I$3006,'RC'!$E$6)=0,0,COUNTIFS($M$7:$M$3006,"Concluída no prazo",$E$7:$E$3006,U1559,$I$7:$I$3006,'RC'!$E$6)/COUNTIFS($E$7:$E$3006,U1559,$I$7:$I$3006,'RC'!$E$6)))</f>
        <v>0</v>
      </c>
      <c r="W1559" s="49">
        <f>SUMIFS($J$7:$J$3006,$E$7:$E$3006,U1559,$I$7:$I$3006,'RC'!$E$6)+SUMIFS($L$7:$L$3006,$E$7:$E$3006,U1559,$I$7:$I$3006,'RC'!$E$6)</f>
        <v>0</v>
      </c>
      <c r="X1559" s="48">
        <f>COUNTIFS($E$7:$E$3006,U1559,$I$7:$I$3006,'RC'!$E$6)</f>
        <v>0</v>
      </c>
      <c r="Y1559" s="48"/>
      <c r="Z1559" s="51" t="str">
        <f>IF(AQ1559='RC'!$E$6,AC1559*1000+AD1559,"")</f>
        <v/>
      </c>
      <c r="AA1559" s="51" t="str">
        <f>IF(AB1559="","",IF(AQ1559='RC'!$E$6,AC1559*1000-AD1559,""))</f>
        <v/>
      </c>
      <c r="AB1559" s="48" t="str">
        <f>IFERROR(VLOOKUP(E1559,Funcionários!$C$8:$E$207,3,FALSE),"")</f>
        <v/>
      </c>
      <c r="AC1559" s="50" t="str">
        <f>IF(AB1559="","",IF(COUNTIFS($AB$7:$AB$3006,AB1559,$AQ$7:$AQ$3006,'RC'!$E$6)=0,"",COUNTIFS($M$7:$M$3006,"Concluída no prazo",$AB$7:$AB$3006,AB1559,$AQ$7:$AQ$3006,'RC'!$E$6)/COUNTIFS($AB$7:$AB$3006,AB1559,$AQ$7:$AQ$3006,'RC'!$E$6)))</f>
        <v/>
      </c>
      <c r="AD1559" s="48">
        <f>SUMIF($AQ$7:$AQ$3006,'RC'!$E$6,$J$7:$J$3006)+SUMIF($AQ$7:$AQ$3006,'RC'!$E$6,$L$7:$L$3006)</f>
        <v>21</v>
      </c>
      <c r="AF1559" s="48">
        <v>3.4479999999995202E-2</v>
      </c>
      <c r="AG1559" s="48">
        <f>IF(OR(AQ1559="",AQ1559&lt;&gt;'RC'!$E$6,AB1559&lt;&gt;'RC'!$D$21),0,1)</f>
        <v>0</v>
      </c>
      <c r="AH1559" s="48">
        <f t="shared" si="548"/>
        <v>3.4479999999995202E-2</v>
      </c>
      <c r="AI1559" s="48" t="str">
        <f t="shared" si="530"/>
        <v/>
      </c>
      <c r="AJ1559" s="48" t="str">
        <f t="shared" si="531"/>
        <v/>
      </c>
      <c r="AK1559" s="52" t="str">
        <f t="shared" si="532"/>
        <v/>
      </c>
      <c r="AL1559" s="52" t="str">
        <f t="shared" si="533"/>
        <v/>
      </c>
      <c r="AM1559" s="48" t="str">
        <f t="shared" si="534"/>
        <v/>
      </c>
      <c r="AN1559" s="48" t="str">
        <f t="shared" si="535"/>
        <v/>
      </c>
      <c r="AP1559" s="18" t="str">
        <f t="shared" si="536"/>
        <v/>
      </c>
      <c r="AQ1559" s="18" t="str">
        <f t="shared" si="537"/>
        <v/>
      </c>
      <c r="AR1559" s="18">
        <v>3.4479999999999997E-2</v>
      </c>
      <c r="AS1559" s="18">
        <f>IF(AF!$D$27="Todos",1,IF(M1559=AF!$D$27,1,0))</f>
        <v>1</v>
      </c>
      <c r="AT1559" s="53">
        <f>IF(AND(E1559=AF!$D$6,OR(LT!M1559=AF!$D$27,AF!$D$27="Todos"),OR(AP1559=AF!$E$8,AQ1559=AF!$E$8)),AR1559+AS1559,0)</f>
        <v>0</v>
      </c>
      <c r="AU1559" s="18" t="str">
        <f t="shared" si="538"/>
        <v/>
      </c>
      <c r="AV1559" s="54" t="str">
        <f t="shared" si="539"/>
        <v/>
      </c>
      <c r="AW1559" s="54" t="str">
        <f t="shared" si="540"/>
        <v/>
      </c>
      <c r="AX1559" s="18" t="str">
        <f t="shared" si="541"/>
        <v/>
      </c>
      <c r="AY1559" s="18" t="str">
        <f t="shared" si="542"/>
        <v/>
      </c>
      <c r="BA1559" s="18">
        <f>IF($E1559=AF!$D$6,IF($M1559="Concluída no prazo",2,IF($M1559="Concluída com atraso",1,0)),0)</f>
        <v>0</v>
      </c>
      <c r="BB1559" s="18">
        <f>IF($E1559=AF!$D$6,IF($M1559="Atrasada",2,IF($M1559="Concluída com atraso",1,0)),0)</f>
        <v>0</v>
      </c>
      <c r="BC1559" s="18">
        <v>1.553E-2</v>
      </c>
      <c r="BD1559" s="18">
        <f t="shared" si="549"/>
        <v>1.553E-2</v>
      </c>
      <c r="BE1559" s="18">
        <f t="shared" si="549"/>
        <v>1.553E-2</v>
      </c>
      <c r="BF1559" s="18" t="str">
        <f t="shared" si="543"/>
        <v/>
      </c>
      <c r="BN1559" s="18" t="str">
        <f t="shared" si="544"/>
        <v>s</v>
      </c>
    </row>
    <row r="1560" spans="3:66" ht="50.1" customHeight="1" thickTop="1" thickBot="1" x14ac:dyDescent="0.3">
      <c r="C1560" s="46"/>
      <c r="D1560" s="46"/>
      <c r="E1560" s="46"/>
      <c r="F1560" s="122"/>
      <c r="G1560" s="122"/>
      <c r="H1560" s="78" t="str">
        <f t="shared" si="545"/>
        <v/>
      </c>
      <c r="I1560" s="78" t="str">
        <f t="shared" si="546"/>
        <v/>
      </c>
      <c r="J1560" s="16"/>
      <c r="K1560" s="46" t="str">
        <f t="shared" si="547"/>
        <v/>
      </c>
      <c r="L1560" s="16"/>
      <c r="M1560" s="16"/>
      <c r="N1560" s="46"/>
      <c r="O1560" s="47" t="str">
        <f t="shared" si="550"/>
        <v/>
      </c>
      <c r="P1560" s="47"/>
      <c r="Q1560" s="48" t="str">
        <f>IFERROR(VLOOKUP(E1560,Funcionários!$C$8:$E$207,3,FALSE),"")</f>
        <v/>
      </c>
      <c r="R1560" s="47"/>
      <c r="S1560" s="49" t="str">
        <f t="shared" si="551"/>
        <v/>
      </c>
      <c r="T1560" s="49">
        <v>1.554E-2</v>
      </c>
      <c r="U1560" s="48" t="str">
        <f>IF(Funcionários!C1561=0,"",Funcionários!C1561)</f>
        <v/>
      </c>
      <c r="V1560" s="50">
        <f>IF(U1560="",0,IF(COUNTIFS($E$7:$E$3006,U1560,$I$7:$I$3006,'RC'!$E$6)=0,0,COUNTIFS($M$7:$M$3006,"Concluída no prazo",$E$7:$E$3006,U1560,$I$7:$I$3006,'RC'!$E$6)/COUNTIFS($E$7:$E$3006,U1560,$I$7:$I$3006,'RC'!$E$6)))</f>
        <v>0</v>
      </c>
      <c r="W1560" s="49">
        <f>SUMIFS($J$7:$J$3006,$E$7:$E$3006,U1560,$I$7:$I$3006,'RC'!$E$6)+SUMIFS($L$7:$L$3006,$E$7:$E$3006,U1560,$I$7:$I$3006,'RC'!$E$6)</f>
        <v>0</v>
      </c>
      <c r="X1560" s="48">
        <f>COUNTIFS($E$7:$E$3006,U1560,$I$7:$I$3006,'RC'!$E$6)</f>
        <v>0</v>
      </c>
      <c r="Y1560" s="48"/>
      <c r="Z1560" s="51" t="str">
        <f>IF(AQ1560='RC'!$E$6,AC1560*1000+AD1560,"")</f>
        <v/>
      </c>
      <c r="AA1560" s="51" t="str">
        <f>IF(AB1560="","",IF(AQ1560='RC'!$E$6,AC1560*1000-AD1560,""))</f>
        <v/>
      </c>
      <c r="AB1560" s="48" t="str">
        <f>IFERROR(VLOOKUP(E1560,Funcionários!$C$8:$E$207,3,FALSE),"")</f>
        <v/>
      </c>
      <c r="AC1560" s="50" t="str">
        <f>IF(AB1560="","",IF(COUNTIFS($AB$7:$AB$3006,AB1560,$AQ$7:$AQ$3006,'RC'!$E$6)=0,"",COUNTIFS($M$7:$M$3006,"Concluída no prazo",$AB$7:$AB$3006,AB1560,$AQ$7:$AQ$3006,'RC'!$E$6)/COUNTIFS($AB$7:$AB$3006,AB1560,$AQ$7:$AQ$3006,'RC'!$E$6)))</f>
        <v/>
      </c>
      <c r="AD1560" s="48">
        <f>SUMIF($AQ$7:$AQ$3006,'RC'!$E$6,$J$7:$J$3006)+SUMIF($AQ$7:$AQ$3006,'RC'!$E$6,$L$7:$L$3006)</f>
        <v>21</v>
      </c>
      <c r="AF1560" s="48">
        <v>3.4469999999995199E-2</v>
      </c>
      <c r="AG1560" s="48">
        <f>IF(OR(AQ1560="",AQ1560&lt;&gt;'RC'!$E$6,AB1560&lt;&gt;'RC'!$D$21),0,1)</f>
        <v>0</v>
      </c>
      <c r="AH1560" s="48">
        <f t="shared" si="548"/>
        <v>3.4469999999995199E-2</v>
      </c>
      <c r="AI1560" s="48" t="str">
        <f t="shared" si="530"/>
        <v/>
      </c>
      <c r="AJ1560" s="48" t="str">
        <f t="shared" si="531"/>
        <v/>
      </c>
      <c r="AK1560" s="52" t="str">
        <f t="shared" si="532"/>
        <v/>
      </c>
      <c r="AL1560" s="52" t="str">
        <f t="shared" si="533"/>
        <v/>
      </c>
      <c r="AM1560" s="48" t="str">
        <f t="shared" si="534"/>
        <v/>
      </c>
      <c r="AN1560" s="48" t="str">
        <f t="shared" si="535"/>
        <v/>
      </c>
      <c r="AP1560" s="18" t="str">
        <f t="shared" si="536"/>
        <v/>
      </c>
      <c r="AQ1560" s="18" t="str">
        <f t="shared" si="537"/>
        <v/>
      </c>
      <c r="AR1560" s="18">
        <v>3.4470000000000001E-2</v>
      </c>
      <c r="AS1560" s="18">
        <f>IF(AF!$D$27="Todos",1,IF(M1560=AF!$D$27,1,0))</f>
        <v>1</v>
      </c>
      <c r="AT1560" s="53">
        <f>IF(AND(E1560=AF!$D$6,OR(LT!M1560=AF!$D$27,AF!$D$27="Todos"),OR(AP1560=AF!$E$8,AQ1560=AF!$E$8)),AR1560+AS1560,0)</f>
        <v>0</v>
      </c>
      <c r="AU1560" s="18" t="str">
        <f t="shared" si="538"/>
        <v/>
      </c>
      <c r="AV1560" s="54" t="str">
        <f t="shared" si="539"/>
        <v/>
      </c>
      <c r="AW1560" s="54" t="str">
        <f t="shared" si="540"/>
        <v/>
      </c>
      <c r="AX1560" s="18" t="str">
        <f t="shared" si="541"/>
        <v/>
      </c>
      <c r="AY1560" s="18" t="str">
        <f t="shared" si="542"/>
        <v/>
      </c>
      <c r="BA1560" s="18">
        <f>IF($E1560=AF!$D$6,IF($M1560="Concluída no prazo",2,IF($M1560="Concluída com atraso",1,0)),0)</f>
        <v>0</v>
      </c>
      <c r="BB1560" s="18">
        <f>IF($E1560=AF!$D$6,IF($M1560="Atrasada",2,IF($M1560="Concluída com atraso",1,0)),0)</f>
        <v>0</v>
      </c>
      <c r="BC1560" s="18">
        <v>1.554E-2</v>
      </c>
      <c r="BD1560" s="18">
        <f t="shared" si="549"/>
        <v>1.554E-2</v>
      </c>
      <c r="BE1560" s="18">
        <f t="shared" si="549"/>
        <v>1.554E-2</v>
      </c>
      <c r="BF1560" s="18" t="str">
        <f t="shared" si="543"/>
        <v/>
      </c>
      <c r="BN1560" s="18" t="str">
        <f t="shared" si="544"/>
        <v>s</v>
      </c>
    </row>
    <row r="1561" spans="3:66" ht="50.1" customHeight="1" thickTop="1" thickBot="1" x14ac:dyDescent="0.3">
      <c r="C1561" s="46"/>
      <c r="D1561" s="46"/>
      <c r="E1561" s="46"/>
      <c r="F1561" s="122"/>
      <c r="G1561" s="122"/>
      <c r="H1561" s="78" t="str">
        <f t="shared" si="545"/>
        <v/>
      </c>
      <c r="I1561" s="78" t="str">
        <f t="shared" si="546"/>
        <v/>
      </c>
      <c r="J1561" s="16"/>
      <c r="K1561" s="46" t="str">
        <f t="shared" si="547"/>
        <v/>
      </c>
      <c r="L1561" s="16"/>
      <c r="M1561" s="16"/>
      <c r="N1561" s="46"/>
      <c r="O1561" s="47" t="str">
        <f t="shared" si="550"/>
        <v/>
      </c>
      <c r="P1561" s="47"/>
      <c r="Q1561" s="48" t="str">
        <f>IFERROR(VLOOKUP(E1561,Funcionários!$C$8:$E$207,3,FALSE),"")</f>
        <v/>
      </c>
      <c r="R1561" s="47"/>
      <c r="S1561" s="49" t="str">
        <f t="shared" si="551"/>
        <v/>
      </c>
      <c r="T1561" s="49">
        <v>1.555E-2</v>
      </c>
      <c r="U1561" s="48" t="str">
        <f>IF(Funcionários!C1562=0,"",Funcionários!C1562)</f>
        <v/>
      </c>
      <c r="V1561" s="50">
        <f>IF(U1561="",0,IF(COUNTIFS($E$7:$E$3006,U1561,$I$7:$I$3006,'RC'!$E$6)=0,0,COUNTIFS($M$7:$M$3006,"Concluída no prazo",$E$7:$E$3006,U1561,$I$7:$I$3006,'RC'!$E$6)/COUNTIFS($E$7:$E$3006,U1561,$I$7:$I$3006,'RC'!$E$6)))</f>
        <v>0</v>
      </c>
      <c r="W1561" s="49">
        <f>SUMIFS($J$7:$J$3006,$E$7:$E$3006,U1561,$I$7:$I$3006,'RC'!$E$6)+SUMIFS($L$7:$L$3006,$E$7:$E$3006,U1561,$I$7:$I$3006,'RC'!$E$6)</f>
        <v>0</v>
      </c>
      <c r="X1561" s="48">
        <f>COUNTIFS($E$7:$E$3006,U1561,$I$7:$I$3006,'RC'!$E$6)</f>
        <v>0</v>
      </c>
      <c r="Y1561" s="48"/>
      <c r="Z1561" s="51" t="str">
        <f>IF(AQ1561='RC'!$E$6,AC1561*1000+AD1561,"")</f>
        <v/>
      </c>
      <c r="AA1561" s="51" t="str">
        <f>IF(AB1561="","",IF(AQ1561='RC'!$E$6,AC1561*1000-AD1561,""))</f>
        <v/>
      </c>
      <c r="AB1561" s="48" t="str">
        <f>IFERROR(VLOOKUP(E1561,Funcionários!$C$8:$E$207,3,FALSE),"")</f>
        <v/>
      </c>
      <c r="AC1561" s="50" t="str">
        <f>IF(AB1561="","",IF(COUNTIFS($AB$7:$AB$3006,AB1561,$AQ$7:$AQ$3006,'RC'!$E$6)=0,"",COUNTIFS($M$7:$M$3006,"Concluída no prazo",$AB$7:$AB$3006,AB1561,$AQ$7:$AQ$3006,'RC'!$E$6)/COUNTIFS($AB$7:$AB$3006,AB1561,$AQ$7:$AQ$3006,'RC'!$E$6)))</f>
        <v/>
      </c>
      <c r="AD1561" s="48">
        <f>SUMIF($AQ$7:$AQ$3006,'RC'!$E$6,$J$7:$J$3006)+SUMIF($AQ$7:$AQ$3006,'RC'!$E$6,$L$7:$L$3006)</f>
        <v>21</v>
      </c>
      <c r="AF1561" s="48">
        <v>3.4459999999995203E-2</v>
      </c>
      <c r="AG1561" s="48">
        <f>IF(OR(AQ1561="",AQ1561&lt;&gt;'RC'!$E$6,AB1561&lt;&gt;'RC'!$D$21),0,1)</f>
        <v>0</v>
      </c>
      <c r="AH1561" s="48">
        <f t="shared" si="548"/>
        <v>3.4459999999995203E-2</v>
      </c>
      <c r="AI1561" s="48" t="str">
        <f t="shared" si="530"/>
        <v/>
      </c>
      <c r="AJ1561" s="48" t="str">
        <f t="shared" si="531"/>
        <v/>
      </c>
      <c r="AK1561" s="52" t="str">
        <f t="shared" si="532"/>
        <v/>
      </c>
      <c r="AL1561" s="52" t="str">
        <f t="shared" si="533"/>
        <v/>
      </c>
      <c r="AM1561" s="48" t="str">
        <f t="shared" si="534"/>
        <v/>
      </c>
      <c r="AN1561" s="48" t="str">
        <f t="shared" si="535"/>
        <v/>
      </c>
      <c r="AP1561" s="18" t="str">
        <f t="shared" si="536"/>
        <v/>
      </c>
      <c r="AQ1561" s="18" t="str">
        <f t="shared" si="537"/>
        <v/>
      </c>
      <c r="AR1561" s="18">
        <v>3.4459999999999998E-2</v>
      </c>
      <c r="AS1561" s="18">
        <f>IF(AF!$D$27="Todos",1,IF(M1561=AF!$D$27,1,0))</f>
        <v>1</v>
      </c>
      <c r="AT1561" s="53">
        <f>IF(AND(E1561=AF!$D$6,OR(LT!M1561=AF!$D$27,AF!$D$27="Todos"),OR(AP1561=AF!$E$8,AQ1561=AF!$E$8)),AR1561+AS1561,0)</f>
        <v>0</v>
      </c>
      <c r="AU1561" s="18" t="str">
        <f t="shared" si="538"/>
        <v/>
      </c>
      <c r="AV1561" s="54" t="str">
        <f t="shared" si="539"/>
        <v/>
      </c>
      <c r="AW1561" s="54" t="str">
        <f t="shared" si="540"/>
        <v/>
      </c>
      <c r="AX1561" s="18" t="str">
        <f t="shared" si="541"/>
        <v/>
      </c>
      <c r="AY1561" s="18" t="str">
        <f t="shared" si="542"/>
        <v/>
      </c>
      <c r="BA1561" s="18">
        <f>IF($E1561=AF!$D$6,IF($M1561="Concluída no prazo",2,IF($M1561="Concluída com atraso",1,0)),0)</f>
        <v>0</v>
      </c>
      <c r="BB1561" s="18">
        <f>IF($E1561=AF!$D$6,IF($M1561="Atrasada",2,IF($M1561="Concluída com atraso",1,0)),0)</f>
        <v>0</v>
      </c>
      <c r="BC1561" s="18">
        <v>1.555E-2</v>
      </c>
      <c r="BD1561" s="18">
        <f t="shared" si="549"/>
        <v>1.555E-2</v>
      </c>
      <c r="BE1561" s="18">
        <f t="shared" si="549"/>
        <v>1.555E-2</v>
      </c>
      <c r="BF1561" s="18" t="str">
        <f t="shared" si="543"/>
        <v/>
      </c>
      <c r="BN1561" s="18" t="str">
        <f t="shared" si="544"/>
        <v>s</v>
      </c>
    </row>
    <row r="1562" spans="3:66" ht="50.1" customHeight="1" thickTop="1" thickBot="1" x14ac:dyDescent="0.3">
      <c r="C1562" s="46"/>
      <c r="D1562" s="46"/>
      <c r="E1562" s="46"/>
      <c r="F1562" s="122"/>
      <c r="G1562" s="122"/>
      <c r="H1562" s="78" t="str">
        <f t="shared" si="545"/>
        <v/>
      </c>
      <c r="I1562" s="78" t="str">
        <f t="shared" si="546"/>
        <v/>
      </c>
      <c r="J1562" s="16"/>
      <c r="K1562" s="46" t="str">
        <f t="shared" si="547"/>
        <v/>
      </c>
      <c r="L1562" s="16"/>
      <c r="M1562" s="16"/>
      <c r="N1562" s="46"/>
      <c r="O1562" s="47" t="str">
        <f t="shared" si="550"/>
        <v/>
      </c>
      <c r="P1562" s="47"/>
      <c r="Q1562" s="48" t="str">
        <f>IFERROR(VLOOKUP(E1562,Funcionários!$C$8:$E$207,3,FALSE),"")</f>
        <v/>
      </c>
      <c r="R1562" s="47"/>
      <c r="S1562" s="49" t="str">
        <f t="shared" si="551"/>
        <v/>
      </c>
      <c r="T1562" s="49">
        <v>1.5559999999999999E-2</v>
      </c>
      <c r="U1562" s="48" t="str">
        <f>IF(Funcionários!C1563=0,"",Funcionários!C1563)</f>
        <v/>
      </c>
      <c r="V1562" s="50">
        <f>IF(U1562="",0,IF(COUNTIFS($E$7:$E$3006,U1562,$I$7:$I$3006,'RC'!$E$6)=0,0,COUNTIFS($M$7:$M$3006,"Concluída no prazo",$E$7:$E$3006,U1562,$I$7:$I$3006,'RC'!$E$6)/COUNTIFS($E$7:$E$3006,U1562,$I$7:$I$3006,'RC'!$E$6)))</f>
        <v>0</v>
      </c>
      <c r="W1562" s="49">
        <f>SUMIFS($J$7:$J$3006,$E$7:$E$3006,U1562,$I$7:$I$3006,'RC'!$E$6)+SUMIFS($L$7:$L$3006,$E$7:$E$3006,U1562,$I$7:$I$3006,'RC'!$E$6)</f>
        <v>0</v>
      </c>
      <c r="X1562" s="48">
        <f>COUNTIFS($E$7:$E$3006,U1562,$I$7:$I$3006,'RC'!$E$6)</f>
        <v>0</v>
      </c>
      <c r="Y1562" s="48"/>
      <c r="Z1562" s="51" t="str">
        <f>IF(AQ1562='RC'!$E$6,AC1562*1000+AD1562,"")</f>
        <v/>
      </c>
      <c r="AA1562" s="51" t="str">
        <f>IF(AB1562="","",IF(AQ1562='RC'!$E$6,AC1562*1000-AD1562,""))</f>
        <v/>
      </c>
      <c r="AB1562" s="48" t="str">
        <f>IFERROR(VLOOKUP(E1562,Funcionários!$C$8:$E$207,3,FALSE),"")</f>
        <v/>
      </c>
      <c r="AC1562" s="50" t="str">
        <f>IF(AB1562="","",IF(COUNTIFS($AB$7:$AB$3006,AB1562,$AQ$7:$AQ$3006,'RC'!$E$6)=0,"",COUNTIFS($M$7:$M$3006,"Concluída no prazo",$AB$7:$AB$3006,AB1562,$AQ$7:$AQ$3006,'RC'!$E$6)/COUNTIFS($AB$7:$AB$3006,AB1562,$AQ$7:$AQ$3006,'RC'!$E$6)))</f>
        <v/>
      </c>
      <c r="AD1562" s="48">
        <f>SUMIF($AQ$7:$AQ$3006,'RC'!$E$6,$J$7:$J$3006)+SUMIF($AQ$7:$AQ$3006,'RC'!$E$6,$L$7:$L$3006)</f>
        <v>21</v>
      </c>
      <c r="AF1562" s="48">
        <v>3.44499999999952E-2</v>
      </c>
      <c r="AG1562" s="48">
        <f>IF(OR(AQ1562="",AQ1562&lt;&gt;'RC'!$E$6,AB1562&lt;&gt;'RC'!$D$21),0,1)</f>
        <v>0</v>
      </c>
      <c r="AH1562" s="48">
        <f t="shared" si="548"/>
        <v>3.44499999999952E-2</v>
      </c>
      <c r="AI1562" s="48" t="str">
        <f t="shared" si="530"/>
        <v/>
      </c>
      <c r="AJ1562" s="48" t="str">
        <f t="shared" si="531"/>
        <v/>
      </c>
      <c r="AK1562" s="52" t="str">
        <f t="shared" si="532"/>
        <v/>
      </c>
      <c r="AL1562" s="52" t="str">
        <f t="shared" si="533"/>
        <v/>
      </c>
      <c r="AM1562" s="48" t="str">
        <f t="shared" si="534"/>
        <v/>
      </c>
      <c r="AN1562" s="48" t="str">
        <f t="shared" si="535"/>
        <v/>
      </c>
      <c r="AP1562" s="18" t="str">
        <f t="shared" si="536"/>
        <v/>
      </c>
      <c r="AQ1562" s="18" t="str">
        <f t="shared" si="537"/>
        <v/>
      </c>
      <c r="AR1562" s="18">
        <v>3.4450000000000001E-2</v>
      </c>
      <c r="AS1562" s="18">
        <f>IF(AF!$D$27="Todos",1,IF(M1562=AF!$D$27,1,0))</f>
        <v>1</v>
      </c>
      <c r="AT1562" s="53">
        <f>IF(AND(E1562=AF!$D$6,OR(LT!M1562=AF!$D$27,AF!$D$27="Todos"),OR(AP1562=AF!$E$8,AQ1562=AF!$E$8)),AR1562+AS1562,0)</f>
        <v>0</v>
      </c>
      <c r="AU1562" s="18" t="str">
        <f t="shared" si="538"/>
        <v/>
      </c>
      <c r="AV1562" s="54" t="str">
        <f t="shared" si="539"/>
        <v/>
      </c>
      <c r="AW1562" s="54" t="str">
        <f t="shared" si="540"/>
        <v/>
      </c>
      <c r="AX1562" s="18" t="str">
        <f t="shared" si="541"/>
        <v/>
      </c>
      <c r="AY1562" s="18" t="str">
        <f t="shared" si="542"/>
        <v/>
      </c>
      <c r="BA1562" s="18">
        <f>IF($E1562=AF!$D$6,IF($M1562="Concluída no prazo",2,IF($M1562="Concluída com atraso",1,0)),0)</f>
        <v>0</v>
      </c>
      <c r="BB1562" s="18">
        <f>IF($E1562=AF!$D$6,IF($M1562="Atrasada",2,IF($M1562="Concluída com atraso",1,0)),0)</f>
        <v>0</v>
      </c>
      <c r="BC1562" s="18">
        <v>1.5559999999999999E-2</v>
      </c>
      <c r="BD1562" s="18">
        <f t="shared" si="549"/>
        <v>1.5559999999999999E-2</v>
      </c>
      <c r="BE1562" s="18">
        <f t="shared" si="549"/>
        <v>1.5559999999999999E-2</v>
      </c>
      <c r="BF1562" s="18" t="str">
        <f t="shared" si="543"/>
        <v/>
      </c>
      <c r="BN1562" s="18" t="str">
        <f t="shared" si="544"/>
        <v>s</v>
      </c>
    </row>
    <row r="1563" spans="3:66" ht="50.1" customHeight="1" thickTop="1" thickBot="1" x14ac:dyDescent="0.3">
      <c r="C1563" s="46"/>
      <c r="D1563" s="46"/>
      <c r="E1563" s="46"/>
      <c r="F1563" s="122"/>
      <c r="G1563" s="122"/>
      <c r="H1563" s="78" t="str">
        <f t="shared" si="545"/>
        <v/>
      </c>
      <c r="I1563" s="78" t="str">
        <f t="shared" si="546"/>
        <v/>
      </c>
      <c r="J1563" s="16"/>
      <c r="K1563" s="46" t="str">
        <f t="shared" si="547"/>
        <v/>
      </c>
      <c r="L1563" s="16"/>
      <c r="M1563" s="16"/>
      <c r="N1563" s="46"/>
      <c r="O1563" s="47" t="str">
        <f t="shared" si="550"/>
        <v/>
      </c>
      <c r="P1563" s="47"/>
      <c r="Q1563" s="48" t="str">
        <f>IFERROR(VLOOKUP(E1563,Funcionários!$C$8:$E$207,3,FALSE),"")</f>
        <v/>
      </c>
      <c r="R1563" s="47"/>
      <c r="S1563" s="49" t="str">
        <f t="shared" si="551"/>
        <v/>
      </c>
      <c r="T1563" s="49">
        <v>1.5570000000000001E-2</v>
      </c>
      <c r="U1563" s="48" t="str">
        <f>IF(Funcionários!C1564=0,"",Funcionários!C1564)</f>
        <v/>
      </c>
      <c r="V1563" s="50">
        <f>IF(U1563="",0,IF(COUNTIFS($E$7:$E$3006,U1563,$I$7:$I$3006,'RC'!$E$6)=0,0,COUNTIFS($M$7:$M$3006,"Concluída no prazo",$E$7:$E$3006,U1563,$I$7:$I$3006,'RC'!$E$6)/COUNTIFS($E$7:$E$3006,U1563,$I$7:$I$3006,'RC'!$E$6)))</f>
        <v>0</v>
      </c>
      <c r="W1563" s="49">
        <f>SUMIFS($J$7:$J$3006,$E$7:$E$3006,U1563,$I$7:$I$3006,'RC'!$E$6)+SUMIFS($L$7:$L$3006,$E$7:$E$3006,U1563,$I$7:$I$3006,'RC'!$E$6)</f>
        <v>0</v>
      </c>
      <c r="X1563" s="48">
        <f>COUNTIFS($E$7:$E$3006,U1563,$I$7:$I$3006,'RC'!$E$6)</f>
        <v>0</v>
      </c>
      <c r="Y1563" s="48"/>
      <c r="Z1563" s="51" t="str">
        <f>IF(AQ1563='RC'!$E$6,AC1563*1000+AD1563,"")</f>
        <v/>
      </c>
      <c r="AA1563" s="51" t="str">
        <f>IF(AB1563="","",IF(AQ1563='RC'!$E$6,AC1563*1000-AD1563,""))</f>
        <v/>
      </c>
      <c r="AB1563" s="48" t="str">
        <f>IFERROR(VLOOKUP(E1563,Funcionários!$C$8:$E$207,3,FALSE),"")</f>
        <v/>
      </c>
      <c r="AC1563" s="50" t="str">
        <f>IF(AB1563="","",IF(COUNTIFS($AB$7:$AB$3006,AB1563,$AQ$7:$AQ$3006,'RC'!$E$6)=0,"",COUNTIFS($M$7:$M$3006,"Concluída no prazo",$AB$7:$AB$3006,AB1563,$AQ$7:$AQ$3006,'RC'!$E$6)/COUNTIFS($AB$7:$AB$3006,AB1563,$AQ$7:$AQ$3006,'RC'!$E$6)))</f>
        <v/>
      </c>
      <c r="AD1563" s="48">
        <f>SUMIF($AQ$7:$AQ$3006,'RC'!$E$6,$J$7:$J$3006)+SUMIF($AQ$7:$AQ$3006,'RC'!$E$6,$L$7:$L$3006)</f>
        <v>21</v>
      </c>
      <c r="AF1563" s="48">
        <v>3.4439999999995197E-2</v>
      </c>
      <c r="AG1563" s="48">
        <f>IF(OR(AQ1563="",AQ1563&lt;&gt;'RC'!$E$6,AB1563&lt;&gt;'RC'!$D$21),0,1)</f>
        <v>0</v>
      </c>
      <c r="AH1563" s="48">
        <f t="shared" si="548"/>
        <v>3.4439999999995197E-2</v>
      </c>
      <c r="AI1563" s="48" t="str">
        <f t="shared" si="530"/>
        <v/>
      </c>
      <c r="AJ1563" s="48" t="str">
        <f t="shared" si="531"/>
        <v/>
      </c>
      <c r="AK1563" s="52" t="str">
        <f t="shared" si="532"/>
        <v/>
      </c>
      <c r="AL1563" s="52" t="str">
        <f t="shared" si="533"/>
        <v/>
      </c>
      <c r="AM1563" s="48" t="str">
        <f t="shared" si="534"/>
        <v/>
      </c>
      <c r="AN1563" s="48" t="str">
        <f t="shared" si="535"/>
        <v/>
      </c>
      <c r="AP1563" s="18" t="str">
        <f t="shared" si="536"/>
        <v/>
      </c>
      <c r="AQ1563" s="18" t="str">
        <f t="shared" si="537"/>
        <v/>
      </c>
      <c r="AR1563" s="18">
        <v>3.4439999999999998E-2</v>
      </c>
      <c r="AS1563" s="18">
        <f>IF(AF!$D$27="Todos",1,IF(M1563=AF!$D$27,1,0))</f>
        <v>1</v>
      </c>
      <c r="AT1563" s="53">
        <f>IF(AND(E1563=AF!$D$6,OR(LT!M1563=AF!$D$27,AF!$D$27="Todos"),OR(AP1563=AF!$E$8,AQ1563=AF!$E$8)),AR1563+AS1563,0)</f>
        <v>0</v>
      </c>
      <c r="AU1563" s="18" t="str">
        <f t="shared" si="538"/>
        <v/>
      </c>
      <c r="AV1563" s="54" t="str">
        <f t="shared" si="539"/>
        <v/>
      </c>
      <c r="AW1563" s="54" t="str">
        <f t="shared" si="540"/>
        <v/>
      </c>
      <c r="AX1563" s="18" t="str">
        <f t="shared" si="541"/>
        <v/>
      </c>
      <c r="AY1563" s="18" t="str">
        <f t="shared" si="542"/>
        <v/>
      </c>
      <c r="BA1563" s="18">
        <f>IF($E1563=AF!$D$6,IF($M1563="Concluída no prazo",2,IF($M1563="Concluída com atraso",1,0)),0)</f>
        <v>0</v>
      </c>
      <c r="BB1563" s="18">
        <f>IF($E1563=AF!$D$6,IF($M1563="Atrasada",2,IF($M1563="Concluída com atraso",1,0)),0)</f>
        <v>0</v>
      </c>
      <c r="BC1563" s="18">
        <v>1.5570000000000001E-2</v>
      </c>
      <c r="BD1563" s="18">
        <f t="shared" si="549"/>
        <v>1.5570000000000001E-2</v>
      </c>
      <c r="BE1563" s="18">
        <f t="shared" si="549"/>
        <v>1.5570000000000001E-2</v>
      </c>
      <c r="BF1563" s="18" t="str">
        <f t="shared" si="543"/>
        <v/>
      </c>
      <c r="BN1563" s="18" t="str">
        <f t="shared" si="544"/>
        <v>s</v>
      </c>
    </row>
    <row r="1564" spans="3:66" ht="50.1" customHeight="1" thickTop="1" thickBot="1" x14ac:dyDescent="0.3">
      <c r="C1564" s="46"/>
      <c r="D1564" s="46"/>
      <c r="E1564" s="46"/>
      <c r="F1564" s="122"/>
      <c r="G1564" s="122"/>
      <c r="H1564" s="78" t="str">
        <f t="shared" si="545"/>
        <v/>
      </c>
      <c r="I1564" s="78" t="str">
        <f t="shared" si="546"/>
        <v/>
      </c>
      <c r="J1564" s="16"/>
      <c r="K1564" s="46" t="str">
        <f t="shared" si="547"/>
        <v/>
      </c>
      <c r="L1564" s="16"/>
      <c r="M1564" s="16"/>
      <c r="N1564" s="46"/>
      <c r="O1564" s="47" t="str">
        <f t="shared" si="550"/>
        <v/>
      </c>
      <c r="P1564" s="47"/>
      <c r="Q1564" s="48" t="str">
        <f>IFERROR(VLOOKUP(E1564,Funcionários!$C$8:$E$207,3,FALSE),"")</f>
        <v/>
      </c>
      <c r="R1564" s="47"/>
      <c r="S1564" s="49" t="str">
        <f t="shared" si="551"/>
        <v/>
      </c>
      <c r="T1564" s="49">
        <v>1.558E-2</v>
      </c>
      <c r="U1564" s="48" t="str">
        <f>IF(Funcionários!C1565=0,"",Funcionários!C1565)</f>
        <v/>
      </c>
      <c r="V1564" s="50">
        <f>IF(U1564="",0,IF(COUNTIFS($E$7:$E$3006,U1564,$I$7:$I$3006,'RC'!$E$6)=0,0,COUNTIFS($M$7:$M$3006,"Concluída no prazo",$E$7:$E$3006,U1564,$I$7:$I$3006,'RC'!$E$6)/COUNTIFS($E$7:$E$3006,U1564,$I$7:$I$3006,'RC'!$E$6)))</f>
        <v>0</v>
      </c>
      <c r="W1564" s="49">
        <f>SUMIFS($J$7:$J$3006,$E$7:$E$3006,U1564,$I$7:$I$3006,'RC'!$E$6)+SUMIFS($L$7:$L$3006,$E$7:$E$3006,U1564,$I$7:$I$3006,'RC'!$E$6)</f>
        <v>0</v>
      </c>
      <c r="X1564" s="48">
        <f>COUNTIFS($E$7:$E$3006,U1564,$I$7:$I$3006,'RC'!$E$6)</f>
        <v>0</v>
      </c>
      <c r="Y1564" s="48"/>
      <c r="Z1564" s="51" t="str">
        <f>IF(AQ1564='RC'!$E$6,AC1564*1000+AD1564,"")</f>
        <v/>
      </c>
      <c r="AA1564" s="51" t="str">
        <f>IF(AB1564="","",IF(AQ1564='RC'!$E$6,AC1564*1000-AD1564,""))</f>
        <v/>
      </c>
      <c r="AB1564" s="48" t="str">
        <f>IFERROR(VLOOKUP(E1564,Funcionários!$C$8:$E$207,3,FALSE),"")</f>
        <v/>
      </c>
      <c r="AC1564" s="50" t="str">
        <f>IF(AB1564="","",IF(COUNTIFS($AB$7:$AB$3006,AB1564,$AQ$7:$AQ$3006,'RC'!$E$6)=0,"",COUNTIFS($M$7:$M$3006,"Concluída no prazo",$AB$7:$AB$3006,AB1564,$AQ$7:$AQ$3006,'RC'!$E$6)/COUNTIFS($AB$7:$AB$3006,AB1564,$AQ$7:$AQ$3006,'RC'!$E$6)))</f>
        <v/>
      </c>
      <c r="AD1564" s="48">
        <f>SUMIF($AQ$7:$AQ$3006,'RC'!$E$6,$J$7:$J$3006)+SUMIF($AQ$7:$AQ$3006,'RC'!$E$6,$L$7:$L$3006)</f>
        <v>21</v>
      </c>
      <c r="AF1564" s="48">
        <v>3.4429999999995201E-2</v>
      </c>
      <c r="AG1564" s="48">
        <f>IF(OR(AQ1564="",AQ1564&lt;&gt;'RC'!$E$6,AB1564&lt;&gt;'RC'!$D$21),0,1)</f>
        <v>0</v>
      </c>
      <c r="AH1564" s="48">
        <f t="shared" si="548"/>
        <v>3.4429999999995201E-2</v>
      </c>
      <c r="AI1564" s="48" t="str">
        <f t="shared" si="530"/>
        <v/>
      </c>
      <c r="AJ1564" s="48" t="str">
        <f t="shared" si="531"/>
        <v/>
      </c>
      <c r="AK1564" s="52" t="str">
        <f t="shared" si="532"/>
        <v/>
      </c>
      <c r="AL1564" s="52" t="str">
        <f t="shared" si="533"/>
        <v/>
      </c>
      <c r="AM1564" s="48" t="str">
        <f t="shared" si="534"/>
        <v/>
      </c>
      <c r="AN1564" s="48" t="str">
        <f t="shared" si="535"/>
        <v/>
      </c>
      <c r="AP1564" s="18" t="str">
        <f t="shared" si="536"/>
        <v/>
      </c>
      <c r="AQ1564" s="18" t="str">
        <f t="shared" si="537"/>
        <v/>
      </c>
      <c r="AR1564" s="18">
        <v>3.4430000000000002E-2</v>
      </c>
      <c r="AS1564" s="18">
        <f>IF(AF!$D$27="Todos",1,IF(M1564=AF!$D$27,1,0))</f>
        <v>1</v>
      </c>
      <c r="AT1564" s="53">
        <f>IF(AND(E1564=AF!$D$6,OR(LT!M1564=AF!$D$27,AF!$D$27="Todos"),OR(AP1564=AF!$E$8,AQ1564=AF!$E$8)),AR1564+AS1564,0)</f>
        <v>0</v>
      </c>
      <c r="AU1564" s="18" t="str">
        <f t="shared" si="538"/>
        <v/>
      </c>
      <c r="AV1564" s="54" t="str">
        <f t="shared" si="539"/>
        <v/>
      </c>
      <c r="AW1564" s="54" t="str">
        <f t="shared" si="540"/>
        <v/>
      </c>
      <c r="AX1564" s="18" t="str">
        <f t="shared" si="541"/>
        <v/>
      </c>
      <c r="AY1564" s="18" t="str">
        <f t="shared" si="542"/>
        <v/>
      </c>
      <c r="BA1564" s="18">
        <f>IF($E1564=AF!$D$6,IF($M1564="Concluída no prazo",2,IF($M1564="Concluída com atraso",1,0)),0)</f>
        <v>0</v>
      </c>
      <c r="BB1564" s="18">
        <f>IF($E1564=AF!$D$6,IF($M1564="Atrasada",2,IF($M1564="Concluída com atraso",1,0)),0)</f>
        <v>0</v>
      </c>
      <c r="BC1564" s="18">
        <v>1.558E-2</v>
      </c>
      <c r="BD1564" s="18">
        <f t="shared" si="549"/>
        <v>1.558E-2</v>
      </c>
      <c r="BE1564" s="18">
        <f t="shared" si="549"/>
        <v>1.558E-2</v>
      </c>
      <c r="BF1564" s="18" t="str">
        <f t="shared" si="543"/>
        <v/>
      </c>
      <c r="BN1564" s="18" t="str">
        <f t="shared" si="544"/>
        <v>s</v>
      </c>
    </row>
    <row r="1565" spans="3:66" ht="50.1" customHeight="1" thickTop="1" thickBot="1" x14ac:dyDescent="0.3">
      <c r="C1565" s="46"/>
      <c r="D1565" s="46"/>
      <c r="E1565" s="46"/>
      <c r="F1565" s="122"/>
      <c r="G1565" s="122"/>
      <c r="H1565" s="78" t="str">
        <f t="shared" si="545"/>
        <v/>
      </c>
      <c r="I1565" s="78" t="str">
        <f t="shared" si="546"/>
        <v/>
      </c>
      <c r="J1565" s="16"/>
      <c r="K1565" s="46" t="str">
        <f t="shared" si="547"/>
        <v/>
      </c>
      <c r="L1565" s="16"/>
      <c r="M1565" s="16"/>
      <c r="N1565" s="46"/>
      <c r="O1565" s="47" t="str">
        <f t="shared" si="550"/>
        <v/>
      </c>
      <c r="P1565" s="47"/>
      <c r="Q1565" s="48" t="str">
        <f>IFERROR(VLOOKUP(E1565,Funcionários!$C$8:$E$207,3,FALSE),"")</f>
        <v/>
      </c>
      <c r="R1565" s="47"/>
      <c r="S1565" s="49" t="str">
        <f t="shared" si="551"/>
        <v/>
      </c>
      <c r="T1565" s="49">
        <v>1.559E-2</v>
      </c>
      <c r="U1565" s="48" t="str">
        <f>IF(Funcionários!C1566=0,"",Funcionários!C1566)</f>
        <v/>
      </c>
      <c r="V1565" s="50">
        <f>IF(U1565="",0,IF(COUNTIFS($E$7:$E$3006,U1565,$I$7:$I$3006,'RC'!$E$6)=0,0,COUNTIFS($M$7:$M$3006,"Concluída no prazo",$E$7:$E$3006,U1565,$I$7:$I$3006,'RC'!$E$6)/COUNTIFS($E$7:$E$3006,U1565,$I$7:$I$3006,'RC'!$E$6)))</f>
        <v>0</v>
      </c>
      <c r="W1565" s="49">
        <f>SUMIFS($J$7:$J$3006,$E$7:$E$3006,U1565,$I$7:$I$3006,'RC'!$E$6)+SUMIFS($L$7:$L$3006,$E$7:$E$3006,U1565,$I$7:$I$3006,'RC'!$E$6)</f>
        <v>0</v>
      </c>
      <c r="X1565" s="48">
        <f>COUNTIFS($E$7:$E$3006,U1565,$I$7:$I$3006,'RC'!$E$6)</f>
        <v>0</v>
      </c>
      <c r="Y1565" s="48"/>
      <c r="Z1565" s="51" t="str">
        <f>IF(AQ1565='RC'!$E$6,AC1565*1000+AD1565,"")</f>
        <v/>
      </c>
      <c r="AA1565" s="51" t="str">
        <f>IF(AB1565="","",IF(AQ1565='RC'!$E$6,AC1565*1000-AD1565,""))</f>
        <v/>
      </c>
      <c r="AB1565" s="48" t="str">
        <f>IFERROR(VLOOKUP(E1565,Funcionários!$C$8:$E$207,3,FALSE),"")</f>
        <v/>
      </c>
      <c r="AC1565" s="50" t="str">
        <f>IF(AB1565="","",IF(COUNTIFS($AB$7:$AB$3006,AB1565,$AQ$7:$AQ$3006,'RC'!$E$6)=0,"",COUNTIFS($M$7:$M$3006,"Concluída no prazo",$AB$7:$AB$3006,AB1565,$AQ$7:$AQ$3006,'RC'!$E$6)/COUNTIFS($AB$7:$AB$3006,AB1565,$AQ$7:$AQ$3006,'RC'!$E$6)))</f>
        <v/>
      </c>
      <c r="AD1565" s="48">
        <f>SUMIF($AQ$7:$AQ$3006,'RC'!$E$6,$J$7:$J$3006)+SUMIF($AQ$7:$AQ$3006,'RC'!$E$6,$L$7:$L$3006)</f>
        <v>21</v>
      </c>
      <c r="AF1565" s="48">
        <v>3.4419999999995197E-2</v>
      </c>
      <c r="AG1565" s="48">
        <f>IF(OR(AQ1565="",AQ1565&lt;&gt;'RC'!$E$6,AB1565&lt;&gt;'RC'!$D$21),0,1)</f>
        <v>0</v>
      </c>
      <c r="AH1565" s="48">
        <f t="shared" si="548"/>
        <v>3.4419999999995197E-2</v>
      </c>
      <c r="AI1565" s="48" t="str">
        <f t="shared" si="530"/>
        <v/>
      </c>
      <c r="AJ1565" s="48" t="str">
        <f t="shared" si="531"/>
        <v/>
      </c>
      <c r="AK1565" s="52" t="str">
        <f t="shared" si="532"/>
        <v/>
      </c>
      <c r="AL1565" s="52" t="str">
        <f t="shared" si="533"/>
        <v/>
      </c>
      <c r="AM1565" s="48" t="str">
        <f t="shared" si="534"/>
        <v/>
      </c>
      <c r="AN1565" s="48" t="str">
        <f t="shared" si="535"/>
        <v/>
      </c>
      <c r="AP1565" s="18" t="str">
        <f t="shared" si="536"/>
        <v/>
      </c>
      <c r="AQ1565" s="18" t="str">
        <f t="shared" si="537"/>
        <v/>
      </c>
      <c r="AR1565" s="18">
        <v>3.4419999999999999E-2</v>
      </c>
      <c r="AS1565" s="18">
        <f>IF(AF!$D$27="Todos",1,IF(M1565=AF!$D$27,1,0))</f>
        <v>1</v>
      </c>
      <c r="AT1565" s="53">
        <f>IF(AND(E1565=AF!$D$6,OR(LT!M1565=AF!$D$27,AF!$D$27="Todos"),OR(AP1565=AF!$E$8,AQ1565=AF!$E$8)),AR1565+AS1565,0)</f>
        <v>0</v>
      </c>
      <c r="AU1565" s="18" t="str">
        <f t="shared" si="538"/>
        <v/>
      </c>
      <c r="AV1565" s="54" t="str">
        <f t="shared" si="539"/>
        <v/>
      </c>
      <c r="AW1565" s="54" t="str">
        <f t="shared" si="540"/>
        <v/>
      </c>
      <c r="AX1565" s="18" t="str">
        <f t="shared" si="541"/>
        <v/>
      </c>
      <c r="AY1565" s="18" t="str">
        <f t="shared" si="542"/>
        <v/>
      </c>
      <c r="BA1565" s="18">
        <f>IF($E1565=AF!$D$6,IF($M1565="Concluída no prazo",2,IF($M1565="Concluída com atraso",1,0)),0)</f>
        <v>0</v>
      </c>
      <c r="BB1565" s="18">
        <f>IF($E1565=AF!$D$6,IF($M1565="Atrasada",2,IF($M1565="Concluída com atraso",1,0)),0)</f>
        <v>0</v>
      </c>
      <c r="BC1565" s="18">
        <v>1.559E-2</v>
      </c>
      <c r="BD1565" s="18">
        <f t="shared" si="549"/>
        <v>1.559E-2</v>
      </c>
      <c r="BE1565" s="18">
        <f t="shared" si="549"/>
        <v>1.559E-2</v>
      </c>
      <c r="BF1565" s="18" t="str">
        <f t="shared" si="543"/>
        <v/>
      </c>
      <c r="BN1565" s="18" t="str">
        <f t="shared" si="544"/>
        <v>s</v>
      </c>
    </row>
    <row r="1566" spans="3:66" ht="50.1" customHeight="1" thickTop="1" thickBot="1" x14ac:dyDescent="0.3">
      <c r="C1566" s="46"/>
      <c r="D1566" s="46"/>
      <c r="E1566" s="46"/>
      <c r="F1566" s="122"/>
      <c r="G1566" s="122"/>
      <c r="H1566" s="78" t="str">
        <f t="shared" si="545"/>
        <v/>
      </c>
      <c r="I1566" s="78" t="str">
        <f t="shared" si="546"/>
        <v/>
      </c>
      <c r="J1566" s="16"/>
      <c r="K1566" s="46" t="str">
        <f t="shared" si="547"/>
        <v/>
      </c>
      <c r="L1566" s="16"/>
      <c r="M1566" s="16"/>
      <c r="N1566" s="46"/>
      <c r="O1566" s="47" t="str">
        <f t="shared" si="550"/>
        <v/>
      </c>
      <c r="P1566" s="47"/>
      <c r="Q1566" s="48" t="str">
        <f>IFERROR(VLOOKUP(E1566,Funcionários!$C$8:$E$207,3,FALSE),"")</f>
        <v/>
      </c>
      <c r="R1566" s="47"/>
      <c r="S1566" s="49" t="str">
        <f t="shared" si="551"/>
        <v/>
      </c>
      <c r="T1566" s="49">
        <v>1.5599999999999999E-2</v>
      </c>
      <c r="U1566" s="48" t="str">
        <f>IF(Funcionários!C1567=0,"",Funcionários!C1567)</f>
        <v/>
      </c>
      <c r="V1566" s="50">
        <f>IF(U1566="",0,IF(COUNTIFS($E$7:$E$3006,U1566,$I$7:$I$3006,'RC'!$E$6)=0,0,COUNTIFS($M$7:$M$3006,"Concluída no prazo",$E$7:$E$3006,U1566,$I$7:$I$3006,'RC'!$E$6)/COUNTIFS($E$7:$E$3006,U1566,$I$7:$I$3006,'RC'!$E$6)))</f>
        <v>0</v>
      </c>
      <c r="W1566" s="49">
        <f>SUMIFS($J$7:$J$3006,$E$7:$E$3006,U1566,$I$7:$I$3006,'RC'!$E$6)+SUMIFS($L$7:$L$3006,$E$7:$E$3006,U1566,$I$7:$I$3006,'RC'!$E$6)</f>
        <v>0</v>
      </c>
      <c r="X1566" s="48">
        <f>COUNTIFS($E$7:$E$3006,U1566,$I$7:$I$3006,'RC'!$E$6)</f>
        <v>0</v>
      </c>
      <c r="Y1566" s="48"/>
      <c r="Z1566" s="51" t="str">
        <f>IF(AQ1566='RC'!$E$6,AC1566*1000+AD1566,"")</f>
        <v/>
      </c>
      <c r="AA1566" s="51" t="str">
        <f>IF(AB1566="","",IF(AQ1566='RC'!$E$6,AC1566*1000-AD1566,""))</f>
        <v/>
      </c>
      <c r="AB1566" s="48" t="str">
        <f>IFERROR(VLOOKUP(E1566,Funcionários!$C$8:$E$207,3,FALSE),"")</f>
        <v/>
      </c>
      <c r="AC1566" s="50" t="str">
        <f>IF(AB1566="","",IF(COUNTIFS($AB$7:$AB$3006,AB1566,$AQ$7:$AQ$3006,'RC'!$E$6)=0,"",COUNTIFS($M$7:$M$3006,"Concluída no prazo",$AB$7:$AB$3006,AB1566,$AQ$7:$AQ$3006,'RC'!$E$6)/COUNTIFS($AB$7:$AB$3006,AB1566,$AQ$7:$AQ$3006,'RC'!$E$6)))</f>
        <v/>
      </c>
      <c r="AD1566" s="48">
        <f>SUMIF($AQ$7:$AQ$3006,'RC'!$E$6,$J$7:$J$3006)+SUMIF($AQ$7:$AQ$3006,'RC'!$E$6,$L$7:$L$3006)</f>
        <v>21</v>
      </c>
      <c r="AF1566" s="48">
        <v>3.4409999999995201E-2</v>
      </c>
      <c r="AG1566" s="48">
        <f>IF(OR(AQ1566="",AQ1566&lt;&gt;'RC'!$E$6,AB1566&lt;&gt;'RC'!$D$21),0,1)</f>
        <v>0</v>
      </c>
      <c r="AH1566" s="48">
        <f t="shared" si="548"/>
        <v>3.4409999999995201E-2</v>
      </c>
      <c r="AI1566" s="48" t="str">
        <f t="shared" si="530"/>
        <v/>
      </c>
      <c r="AJ1566" s="48" t="str">
        <f t="shared" si="531"/>
        <v/>
      </c>
      <c r="AK1566" s="52" t="str">
        <f t="shared" si="532"/>
        <v/>
      </c>
      <c r="AL1566" s="52" t="str">
        <f t="shared" si="533"/>
        <v/>
      </c>
      <c r="AM1566" s="48" t="str">
        <f t="shared" si="534"/>
        <v/>
      </c>
      <c r="AN1566" s="48" t="str">
        <f t="shared" si="535"/>
        <v/>
      </c>
      <c r="AP1566" s="18" t="str">
        <f t="shared" si="536"/>
        <v/>
      </c>
      <c r="AQ1566" s="18" t="str">
        <f t="shared" si="537"/>
        <v/>
      </c>
      <c r="AR1566" s="18">
        <v>3.4410000000000003E-2</v>
      </c>
      <c r="AS1566" s="18">
        <f>IF(AF!$D$27="Todos",1,IF(M1566=AF!$D$27,1,0))</f>
        <v>1</v>
      </c>
      <c r="AT1566" s="53">
        <f>IF(AND(E1566=AF!$D$6,OR(LT!M1566=AF!$D$27,AF!$D$27="Todos"),OR(AP1566=AF!$E$8,AQ1566=AF!$E$8)),AR1566+AS1566,0)</f>
        <v>0</v>
      </c>
      <c r="AU1566" s="18" t="str">
        <f t="shared" si="538"/>
        <v/>
      </c>
      <c r="AV1566" s="54" t="str">
        <f t="shared" si="539"/>
        <v/>
      </c>
      <c r="AW1566" s="54" t="str">
        <f t="shared" si="540"/>
        <v/>
      </c>
      <c r="AX1566" s="18" t="str">
        <f t="shared" si="541"/>
        <v/>
      </c>
      <c r="AY1566" s="18" t="str">
        <f t="shared" si="542"/>
        <v/>
      </c>
      <c r="BA1566" s="18">
        <f>IF($E1566=AF!$D$6,IF($M1566="Concluída no prazo",2,IF($M1566="Concluída com atraso",1,0)),0)</f>
        <v>0</v>
      </c>
      <c r="BB1566" s="18">
        <f>IF($E1566=AF!$D$6,IF($M1566="Atrasada",2,IF($M1566="Concluída com atraso",1,0)),0)</f>
        <v>0</v>
      </c>
      <c r="BC1566" s="18">
        <v>1.5599999999999999E-2</v>
      </c>
      <c r="BD1566" s="18">
        <f t="shared" si="549"/>
        <v>1.5599999999999999E-2</v>
      </c>
      <c r="BE1566" s="18">
        <f t="shared" si="549"/>
        <v>1.5599999999999999E-2</v>
      </c>
      <c r="BF1566" s="18" t="str">
        <f t="shared" si="543"/>
        <v/>
      </c>
      <c r="BN1566" s="18" t="str">
        <f t="shared" si="544"/>
        <v>s</v>
      </c>
    </row>
    <row r="1567" spans="3:66" ht="50.1" customHeight="1" thickTop="1" thickBot="1" x14ac:dyDescent="0.3">
      <c r="C1567" s="46"/>
      <c r="D1567" s="46"/>
      <c r="E1567" s="46"/>
      <c r="F1567" s="122"/>
      <c r="G1567" s="122"/>
      <c r="H1567" s="78" t="str">
        <f t="shared" si="545"/>
        <v/>
      </c>
      <c r="I1567" s="78" t="str">
        <f t="shared" si="546"/>
        <v/>
      </c>
      <c r="J1567" s="16"/>
      <c r="K1567" s="46" t="str">
        <f t="shared" si="547"/>
        <v/>
      </c>
      <c r="L1567" s="16"/>
      <c r="M1567" s="16"/>
      <c r="N1567" s="46"/>
      <c r="O1567" s="47" t="str">
        <f t="shared" si="550"/>
        <v/>
      </c>
      <c r="P1567" s="47"/>
      <c r="Q1567" s="48" t="str">
        <f>IFERROR(VLOOKUP(E1567,Funcionários!$C$8:$E$207,3,FALSE),"")</f>
        <v/>
      </c>
      <c r="R1567" s="47"/>
      <c r="S1567" s="49" t="str">
        <f t="shared" si="551"/>
        <v/>
      </c>
      <c r="T1567" s="49">
        <v>1.5610000000000001E-2</v>
      </c>
      <c r="U1567" s="48" t="str">
        <f>IF(Funcionários!C1568=0,"",Funcionários!C1568)</f>
        <v/>
      </c>
      <c r="V1567" s="50">
        <f>IF(U1567="",0,IF(COUNTIFS($E$7:$E$3006,U1567,$I$7:$I$3006,'RC'!$E$6)=0,0,COUNTIFS($M$7:$M$3006,"Concluída no prazo",$E$7:$E$3006,U1567,$I$7:$I$3006,'RC'!$E$6)/COUNTIFS($E$7:$E$3006,U1567,$I$7:$I$3006,'RC'!$E$6)))</f>
        <v>0</v>
      </c>
      <c r="W1567" s="49">
        <f>SUMIFS($J$7:$J$3006,$E$7:$E$3006,U1567,$I$7:$I$3006,'RC'!$E$6)+SUMIFS($L$7:$L$3006,$E$7:$E$3006,U1567,$I$7:$I$3006,'RC'!$E$6)</f>
        <v>0</v>
      </c>
      <c r="X1567" s="48">
        <f>COUNTIFS($E$7:$E$3006,U1567,$I$7:$I$3006,'RC'!$E$6)</f>
        <v>0</v>
      </c>
      <c r="Y1567" s="48"/>
      <c r="Z1567" s="51" t="str">
        <f>IF(AQ1567='RC'!$E$6,AC1567*1000+AD1567,"")</f>
        <v/>
      </c>
      <c r="AA1567" s="51" t="str">
        <f>IF(AB1567="","",IF(AQ1567='RC'!$E$6,AC1567*1000-AD1567,""))</f>
        <v/>
      </c>
      <c r="AB1567" s="48" t="str">
        <f>IFERROR(VLOOKUP(E1567,Funcionários!$C$8:$E$207,3,FALSE),"")</f>
        <v/>
      </c>
      <c r="AC1567" s="50" t="str">
        <f>IF(AB1567="","",IF(COUNTIFS($AB$7:$AB$3006,AB1567,$AQ$7:$AQ$3006,'RC'!$E$6)=0,"",COUNTIFS($M$7:$M$3006,"Concluída no prazo",$AB$7:$AB$3006,AB1567,$AQ$7:$AQ$3006,'RC'!$E$6)/COUNTIFS($AB$7:$AB$3006,AB1567,$AQ$7:$AQ$3006,'RC'!$E$6)))</f>
        <v/>
      </c>
      <c r="AD1567" s="48">
        <f>SUMIF($AQ$7:$AQ$3006,'RC'!$E$6,$J$7:$J$3006)+SUMIF($AQ$7:$AQ$3006,'RC'!$E$6,$L$7:$L$3006)</f>
        <v>21</v>
      </c>
      <c r="AF1567" s="48">
        <v>3.4399999999995198E-2</v>
      </c>
      <c r="AG1567" s="48">
        <f>IF(OR(AQ1567="",AQ1567&lt;&gt;'RC'!$E$6,AB1567&lt;&gt;'RC'!$D$21),0,1)</f>
        <v>0</v>
      </c>
      <c r="AH1567" s="48">
        <f t="shared" si="548"/>
        <v>3.4399999999995198E-2</v>
      </c>
      <c r="AI1567" s="48" t="str">
        <f t="shared" si="530"/>
        <v/>
      </c>
      <c r="AJ1567" s="48" t="str">
        <f t="shared" si="531"/>
        <v/>
      </c>
      <c r="AK1567" s="52" t="str">
        <f t="shared" si="532"/>
        <v/>
      </c>
      <c r="AL1567" s="52" t="str">
        <f t="shared" si="533"/>
        <v/>
      </c>
      <c r="AM1567" s="48" t="str">
        <f t="shared" si="534"/>
        <v/>
      </c>
      <c r="AN1567" s="48" t="str">
        <f t="shared" si="535"/>
        <v/>
      </c>
      <c r="AP1567" s="18" t="str">
        <f t="shared" si="536"/>
        <v/>
      </c>
      <c r="AQ1567" s="18" t="str">
        <f t="shared" si="537"/>
        <v/>
      </c>
      <c r="AR1567" s="18">
        <v>3.44E-2</v>
      </c>
      <c r="AS1567" s="18">
        <f>IF(AF!$D$27="Todos",1,IF(M1567=AF!$D$27,1,0))</f>
        <v>1</v>
      </c>
      <c r="AT1567" s="53">
        <f>IF(AND(E1567=AF!$D$6,OR(LT!M1567=AF!$D$27,AF!$D$27="Todos"),OR(AP1567=AF!$E$8,AQ1567=AF!$E$8)),AR1567+AS1567,0)</f>
        <v>0</v>
      </c>
      <c r="AU1567" s="18" t="str">
        <f t="shared" si="538"/>
        <v/>
      </c>
      <c r="AV1567" s="54" t="str">
        <f t="shared" si="539"/>
        <v/>
      </c>
      <c r="AW1567" s="54" t="str">
        <f t="shared" si="540"/>
        <v/>
      </c>
      <c r="AX1567" s="18" t="str">
        <f t="shared" si="541"/>
        <v/>
      </c>
      <c r="AY1567" s="18" t="str">
        <f t="shared" si="542"/>
        <v/>
      </c>
      <c r="BA1567" s="18">
        <f>IF($E1567=AF!$D$6,IF($M1567="Concluída no prazo",2,IF($M1567="Concluída com atraso",1,0)),0)</f>
        <v>0</v>
      </c>
      <c r="BB1567" s="18">
        <f>IF($E1567=AF!$D$6,IF($M1567="Atrasada",2,IF($M1567="Concluída com atraso",1,0)),0)</f>
        <v>0</v>
      </c>
      <c r="BC1567" s="18">
        <v>1.5610000000000001E-2</v>
      </c>
      <c r="BD1567" s="18">
        <f t="shared" si="549"/>
        <v>1.5610000000000001E-2</v>
      </c>
      <c r="BE1567" s="18">
        <f t="shared" si="549"/>
        <v>1.5610000000000001E-2</v>
      </c>
      <c r="BF1567" s="18" t="str">
        <f t="shared" si="543"/>
        <v/>
      </c>
      <c r="BN1567" s="18" t="str">
        <f t="shared" si="544"/>
        <v>s</v>
      </c>
    </row>
    <row r="1568" spans="3:66" ht="50.1" customHeight="1" thickTop="1" thickBot="1" x14ac:dyDescent="0.3">
      <c r="C1568" s="46"/>
      <c r="D1568" s="46"/>
      <c r="E1568" s="46"/>
      <c r="F1568" s="122"/>
      <c r="G1568" s="122"/>
      <c r="H1568" s="78" t="str">
        <f t="shared" si="545"/>
        <v/>
      </c>
      <c r="I1568" s="78" t="str">
        <f t="shared" si="546"/>
        <v/>
      </c>
      <c r="J1568" s="16"/>
      <c r="K1568" s="46" t="str">
        <f t="shared" si="547"/>
        <v/>
      </c>
      <c r="L1568" s="16"/>
      <c r="M1568" s="16"/>
      <c r="N1568" s="46"/>
      <c r="O1568" s="47" t="str">
        <f t="shared" si="550"/>
        <v/>
      </c>
      <c r="P1568" s="47"/>
      <c r="Q1568" s="48" t="str">
        <f>IFERROR(VLOOKUP(E1568,Funcionários!$C$8:$E$207,3,FALSE),"")</f>
        <v/>
      </c>
      <c r="R1568" s="47"/>
      <c r="S1568" s="49" t="str">
        <f t="shared" si="551"/>
        <v/>
      </c>
      <c r="T1568" s="49">
        <v>1.562E-2</v>
      </c>
      <c r="U1568" s="48" t="str">
        <f>IF(Funcionários!C1569=0,"",Funcionários!C1569)</f>
        <v/>
      </c>
      <c r="V1568" s="50">
        <f>IF(U1568="",0,IF(COUNTIFS($E$7:$E$3006,U1568,$I$7:$I$3006,'RC'!$E$6)=0,0,COUNTIFS($M$7:$M$3006,"Concluída no prazo",$E$7:$E$3006,U1568,$I$7:$I$3006,'RC'!$E$6)/COUNTIFS($E$7:$E$3006,U1568,$I$7:$I$3006,'RC'!$E$6)))</f>
        <v>0</v>
      </c>
      <c r="W1568" s="49">
        <f>SUMIFS($J$7:$J$3006,$E$7:$E$3006,U1568,$I$7:$I$3006,'RC'!$E$6)+SUMIFS($L$7:$L$3006,$E$7:$E$3006,U1568,$I$7:$I$3006,'RC'!$E$6)</f>
        <v>0</v>
      </c>
      <c r="X1568" s="48">
        <f>COUNTIFS($E$7:$E$3006,U1568,$I$7:$I$3006,'RC'!$E$6)</f>
        <v>0</v>
      </c>
      <c r="Y1568" s="48"/>
      <c r="Z1568" s="51" t="str">
        <f>IF(AQ1568='RC'!$E$6,AC1568*1000+AD1568,"")</f>
        <v/>
      </c>
      <c r="AA1568" s="51" t="str">
        <f>IF(AB1568="","",IF(AQ1568='RC'!$E$6,AC1568*1000-AD1568,""))</f>
        <v/>
      </c>
      <c r="AB1568" s="48" t="str">
        <f>IFERROR(VLOOKUP(E1568,Funcionários!$C$8:$E$207,3,FALSE),"")</f>
        <v/>
      </c>
      <c r="AC1568" s="50" t="str">
        <f>IF(AB1568="","",IF(COUNTIFS($AB$7:$AB$3006,AB1568,$AQ$7:$AQ$3006,'RC'!$E$6)=0,"",COUNTIFS($M$7:$M$3006,"Concluída no prazo",$AB$7:$AB$3006,AB1568,$AQ$7:$AQ$3006,'RC'!$E$6)/COUNTIFS($AB$7:$AB$3006,AB1568,$AQ$7:$AQ$3006,'RC'!$E$6)))</f>
        <v/>
      </c>
      <c r="AD1568" s="48">
        <f>SUMIF($AQ$7:$AQ$3006,'RC'!$E$6,$J$7:$J$3006)+SUMIF($AQ$7:$AQ$3006,'RC'!$E$6,$L$7:$L$3006)</f>
        <v>21</v>
      </c>
      <c r="AF1568" s="48">
        <v>3.4389999999995202E-2</v>
      </c>
      <c r="AG1568" s="48">
        <f>IF(OR(AQ1568="",AQ1568&lt;&gt;'RC'!$E$6,AB1568&lt;&gt;'RC'!$D$21),0,1)</f>
        <v>0</v>
      </c>
      <c r="AH1568" s="48">
        <f t="shared" si="548"/>
        <v>3.4389999999995202E-2</v>
      </c>
      <c r="AI1568" s="48" t="str">
        <f t="shared" si="530"/>
        <v/>
      </c>
      <c r="AJ1568" s="48" t="str">
        <f t="shared" si="531"/>
        <v/>
      </c>
      <c r="AK1568" s="52" t="str">
        <f t="shared" si="532"/>
        <v/>
      </c>
      <c r="AL1568" s="52" t="str">
        <f t="shared" si="533"/>
        <v/>
      </c>
      <c r="AM1568" s="48" t="str">
        <f t="shared" si="534"/>
        <v/>
      </c>
      <c r="AN1568" s="48" t="str">
        <f t="shared" si="535"/>
        <v/>
      </c>
      <c r="AP1568" s="18" t="str">
        <f t="shared" si="536"/>
        <v/>
      </c>
      <c r="AQ1568" s="18" t="str">
        <f t="shared" si="537"/>
        <v/>
      </c>
      <c r="AR1568" s="18">
        <v>3.4389999999999997E-2</v>
      </c>
      <c r="AS1568" s="18">
        <f>IF(AF!$D$27="Todos",1,IF(M1568=AF!$D$27,1,0))</f>
        <v>1</v>
      </c>
      <c r="AT1568" s="53">
        <f>IF(AND(E1568=AF!$D$6,OR(LT!M1568=AF!$D$27,AF!$D$27="Todos"),OR(AP1568=AF!$E$8,AQ1568=AF!$E$8)),AR1568+AS1568,0)</f>
        <v>0</v>
      </c>
      <c r="AU1568" s="18" t="str">
        <f t="shared" si="538"/>
        <v/>
      </c>
      <c r="AV1568" s="54" t="str">
        <f t="shared" si="539"/>
        <v/>
      </c>
      <c r="AW1568" s="54" t="str">
        <f t="shared" si="540"/>
        <v/>
      </c>
      <c r="AX1568" s="18" t="str">
        <f t="shared" si="541"/>
        <v/>
      </c>
      <c r="AY1568" s="18" t="str">
        <f t="shared" si="542"/>
        <v/>
      </c>
      <c r="BA1568" s="18">
        <f>IF($E1568=AF!$D$6,IF($M1568="Concluída no prazo",2,IF($M1568="Concluída com atraso",1,0)),0)</f>
        <v>0</v>
      </c>
      <c r="BB1568" s="18">
        <f>IF($E1568=AF!$D$6,IF($M1568="Atrasada",2,IF($M1568="Concluída com atraso",1,0)),0)</f>
        <v>0</v>
      </c>
      <c r="BC1568" s="18">
        <v>1.562E-2</v>
      </c>
      <c r="BD1568" s="18">
        <f t="shared" si="549"/>
        <v>1.562E-2</v>
      </c>
      <c r="BE1568" s="18">
        <f t="shared" si="549"/>
        <v>1.562E-2</v>
      </c>
      <c r="BF1568" s="18" t="str">
        <f t="shared" si="543"/>
        <v/>
      </c>
      <c r="BN1568" s="18" t="str">
        <f t="shared" si="544"/>
        <v>s</v>
      </c>
    </row>
    <row r="1569" spans="3:66" ht="50.1" customHeight="1" thickTop="1" thickBot="1" x14ac:dyDescent="0.3">
      <c r="C1569" s="46"/>
      <c r="D1569" s="46"/>
      <c r="E1569" s="46"/>
      <c r="F1569" s="122"/>
      <c r="G1569" s="122"/>
      <c r="H1569" s="78" t="str">
        <f t="shared" si="545"/>
        <v/>
      </c>
      <c r="I1569" s="78" t="str">
        <f t="shared" si="546"/>
        <v/>
      </c>
      <c r="J1569" s="16"/>
      <c r="K1569" s="46" t="str">
        <f t="shared" si="547"/>
        <v/>
      </c>
      <c r="L1569" s="16"/>
      <c r="M1569" s="16"/>
      <c r="N1569" s="46"/>
      <c r="O1569" s="47" t="str">
        <f t="shared" si="550"/>
        <v/>
      </c>
      <c r="P1569" s="47"/>
      <c r="Q1569" s="48" t="str">
        <f>IFERROR(VLOOKUP(E1569,Funcionários!$C$8:$E$207,3,FALSE),"")</f>
        <v/>
      </c>
      <c r="R1569" s="47"/>
      <c r="S1569" s="49" t="str">
        <f t="shared" si="551"/>
        <v/>
      </c>
      <c r="T1569" s="49">
        <v>1.5630000000000002E-2</v>
      </c>
      <c r="U1569" s="48" t="str">
        <f>IF(Funcionários!C1570=0,"",Funcionários!C1570)</f>
        <v/>
      </c>
      <c r="V1569" s="50">
        <f>IF(U1569="",0,IF(COUNTIFS($E$7:$E$3006,U1569,$I$7:$I$3006,'RC'!$E$6)=0,0,COUNTIFS($M$7:$M$3006,"Concluída no prazo",$E$7:$E$3006,U1569,$I$7:$I$3006,'RC'!$E$6)/COUNTIFS($E$7:$E$3006,U1569,$I$7:$I$3006,'RC'!$E$6)))</f>
        <v>0</v>
      </c>
      <c r="W1569" s="49">
        <f>SUMIFS($J$7:$J$3006,$E$7:$E$3006,U1569,$I$7:$I$3006,'RC'!$E$6)+SUMIFS($L$7:$L$3006,$E$7:$E$3006,U1569,$I$7:$I$3006,'RC'!$E$6)</f>
        <v>0</v>
      </c>
      <c r="X1569" s="48">
        <f>COUNTIFS($E$7:$E$3006,U1569,$I$7:$I$3006,'RC'!$E$6)</f>
        <v>0</v>
      </c>
      <c r="Y1569" s="48"/>
      <c r="Z1569" s="51" t="str">
        <f>IF(AQ1569='RC'!$E$6,AC1569*1000+AD1569,"")</f>
        <v/>
      </c>
      <c r="AA1569" s="51" t="str">
        <f>IF(AB1569="","",IF(AQ1569='RC'!$E$6,AC1569*1000-AD1569,""))</f>
        <v/>
      </c>
      <c r="AB1569" s="48" t="str">
        <f>IFERROR(VLOOKUP(E1569,Funcionários!$C$8:$E$207,3,FALSE),"")</f>
        <v/>
      </c>
      <c r="AC1569" s="50" t="str">
        <f>IF(AB1569="","",IF(COUNTIFS($AB$7:$AB$3006,AB1569,$AQ$7:$AQ$3006,'RC'!$E$6)=0,"",COUNTIFS($M$7:$M$3006,"Concluída no prazo",$AB$7:$AB$3006,AB1569,$AQ$7:$AQ$3006,'RC'!$E$6)/COUNTIFS($AB$7:$AB$3006,AB1569,$AQ$7:$AQ$3006,'RC'!$E$6)))</f>
        <v/>
      </c>
      <c r="AD1569" s="48">
        <f>SUMIF($AQ$7:$AQ$3006,'RC'!$E$6,$J$7:$J$3006)+SUMIF($AQ$7:$AQ$3006,'RC'!$E$6,$L$7:$L$3006)</f>
        <v>21</v>
      </c>
      <c r="AF1569" s="48">
        <v>3.4379999999995199E-2</v>
      </c>
      <c r="AG1569" s="48">
        <f>IF(OR(AQ1569="",AQ1569&lt;&gt;'RC'!$E$6,AB1569&lt;&gt;'RC'!$D$21),0,1)</f>
        <v>0</v>
      </c>
      <c r="AH1569" s="48">
        <f t="shared" si="548"/>
        <v>3.4379999999995199E-2</v>
      </c>
      <c r="AI1569" s="48" t="str">
        <f t="shared" si="530"/>
        <v/>
      </c>
      <c r="AJ1569" s="48" t="str">
        <f t="shared" si="531"/>
        <v/>
      </c>
      <c r="AK1569" s="52" t="str">
        <f t="shared" si="532"/>
        <v/>
      </c>
      <c r="AL1569" s="52" t="str">
        <f t="shared" si="533"/>
        <v/>
      </c>
      <c r="AM1569" s="48" t="str">
        <f t="shared" si="534"/>
        <v/>
      </c>
      <c r="AN1569" s="48" t="str">
        <f t="shared" si="535"/>
        <v/>
      </c>
      <c r="AP1569" s="18" t="str">
        <f t="shared" si="536"/>
        <v/>
      </c>
      <c r="AQ1569" s="18" t="str">
        <f t="shared" si="537"/>
        <v/>
      </c>
      <c r="AR1569" s="18">
        <v>3.4380000000000001E-2</v>
      </c>
      <c r="AS1569" s="18">
        <f>IF(AF!$D$27="Todos",1,IF(M1569=AF!$D$27,1,0))</f>
        <v>1</v>
      </c>
      <c r="AT1569" s="53">
        <f>IF(AND(E1569=AF!$D$6,OR(LT!M1569=AF!$D$27,AF!$D$27="Todos"),OR(AP1569=AF!$E$8,AQ1569=AF!$E$8)),AR1569+AS1569,0)</f>
        <v>0</v>
      </c>
      <c r="AU1569" s="18" t="str">
        <f t="shared" si="538"/>
        <v/>
      </c>
      <c r="AV1569" s="54" t="str">
        <f t="shared" si="539"/>
        <v/>
      </c>
      <c r="AW1569" s="54" t="str">
        <f t="shared" si="540"/>
        <v/>
      </c>
      <c r="AX1569" s="18" t="str">
        <f t="shared" si="541"/>
        <v/>
      </c>
      <c r="AY1569" s="18" t="str">
        <f t="shared" si="542"/>
        <v/>
      </c>
      <c r="BA1569" s="18">
        <f>IF($E1569=AF!$D$6,IF($M1569="Concluída no prazo",2,IF($M1569="Concluída com atraso",1,0)),0)</f>
        <v>0</v>
      </c>
      <c r="BB1569" s="18">
        <f>IF($E1569=AF!$D$6,IF($M1569="Atrasada",2,IF($M1569="Concluída com atraso",1,0)),0)</f>
        <v>0</v>
      </c>
      <c r="BC1569" s="18">
        <v>1.5630000000000002E-2</v>
      </c>
      <c r="BD1569" s="18">
        <f t="shared" si="549"/>
        <v>1.5630000000000002E-2</v>
      </c>
      <c r="BE1569" s="18">
        <f t="shared" si="549"/>
        <v>1.5630000000000002E-2</v>
      </c>
      <c r="BF1569" s="18" t="str">
        <f t="shared" si="543"/>
        <v/>
      </c>
      <c r="BN1569" s="18" t="str">
        <f t="shared" si="544"/>
        <v>s</v>
      </c>
    </row>
    <row r="1570" spans="3:66" ht="50.1" customHeight="1" thickTop="1" thickBot="1" x14ac:dyDescent="0.3">
      <c r="C1570" s="46"/>
      <c r="D1570" s="46"/>
      <c r="E1570" s="46"/>
      <c r="F1570" s="122"/>
      <c r="G1570" s="122"/>
      <c r="H1570" s="78" t="str">
        <f t="shared" si="545"/>
        <v/>
      </c>
      <c r="I1570" s="78" t="str">
        <f t="shared" si="546"/>
        <v/>
      </c>
      <c r="J1570" s="16"/>
      <c r="K1570" s="46" t="str">
        <f t="shared" si="547"/>
        <v/>
      </c>
      <c r="L1570" s="16"/>
      <c r="M1570" s="16"/>
      <c r="N1570" s="46"/>
      <c r="O1570" s="47" t="str">
        <f t="shared" si="550"/>
        <v/>
      </c>
      <c r="P1570" s="47"/>
      <c r="Q1570" s="48" t="str">
        <f>IFERROR(VLOOKUP(E1570,Funcionários!$C$8:$E$207,3,FALSE),"")</f>
        <v/>
      </c>
      <c r="R1570" s="47"/>
      <c r="S1570" s="49" t="str">
        <f t="shared" si="551"/>
        <v/>
      </c>
      <c r="T1570" s="49">
        <v>1.5640000000000001E-2</v>
      </c>
      <c r="U1570" s="48" t="str">
        <f>IF(Funcionários!C1571=0,"",Funcionários!C1571)</f>
        <v/>
      </c>
      <c r="V1570" s="50">
        <f>IF(U1570="",0,IF(COUNTIFS($E$7:$E$3006,U1570,$I$7:$I$3006,'RC'!$E$6)=0,0,COUNTIFS($M$7:$M$3006,"Concluída no prazo",$E$7:$E$3006,U1570,$I$7:$I$3006,'RC'!$E$6)/COUNTIFS($E$7:$E$3006,U1570,$I$7:$I$3006,'RC'!$E$6)))</f>
        <v>0</v>
      </c>
      <c r="W1570" s="49">
        <f>SUMIFS($J$7:$J$3006,$E$7:$E$3006,U1570,$I$7:$I$3006,'RC'!$E$6)+SUMIFS($L$7:$L$3006,$E$7:$E$3006,U1570,$I$7:$I$3006,'RC'!$E$6)</f>
        <v>0</v>
      </c>
      <c r="X1570" s="48">
        <f>COUNTIFS($E$7:$E$3006,U1570,$I$7:$I$3006,'RC'!$E$6)</f>
        <v>0</v>
      </c>
      <c r="Y1570" s="48"/>
      <c r="Z1570" s="51" t="str">
        <f>IF(AQ1570='RC'!$E$6,AC1570*1000+AD1570,"")</f>
        <v/>
      </c>
      <c r="AA1570" s="51" t="str">
        <f>IF(AB1570="","",IF(AQ1570='RC'!$E$6,AC1570*1000-AD1570,""))</f>
        <v/>
      </c>
      <c r="AB1570" s="48" t="str">
        <f>IFERROR(VLOOKUP(E1570,Funcionários!$C$8:$E$207,3,FALSE),"")</f>
        <v/>
      </c>
      <c r="AC1570" s="50" t="str">
        <f>IF(AB1570="","",IF(COUNTIFS($AB$7:$AB$3006,AB1570,$AQ$7:$AQ$3006,'RC'!$E$6)=0,"",COUNTIFS($M$7:$M$3006,"Concluída no prazo",$AB$7:$AB$3006,AB1570,$AQ$7:$AQ$3006,'RC'!$E$6)/COUNTIFS($AB$7:$AB$3006,AB1570,$AQ$7:$AQ$3006,'RC'!$E$6)))</f>
        <v/>
      </c>
      <c r="AD1570" s="48">
        <f>SUMIF($AQ$7:$AQ$3006,'RC'!$E$6,$J$7:$J$3006)+SUMIF($AQ$7:$AQ$3006,'RC'!$E$6,$L$7:$L$3006)</f>
        <v>21</v>
      </c>
      <c r="AF1570" s="48">
        <v>3.4369999999995203E-2</v>
      </c>
      <c r="AG1570" s="48">
        <f>IF(OR(AQ1570="",AQ1570&lt;&gt;'RC'!$E$6,AB1570&lt;&gt;'RC'!$D$21),0,1)</f>
        <v>0</v>
      </c>
      <c r="AH1570" s="48">
        <f t="shared" si="548"/>
        <v>3.4369999999995203E-2</v>
      </c>
      <c r="AI1570" s="48" t="str">
        <f t="shared" si="530"/>
        <v/>
      </c>
      <c r="AJ1570" s="48" t="str">
        <f t="shared" si="531"/>
        <v/>
      </c>
      <c r="AK1570" s="52" t="str">
        <f t="shared" si="532"/>
        <v/>
      </c>
      <c r="AL1570" s="52" t="str">
        <f t="shared" si="533"/>
        <v/>
      </c>
      <c r="AM1570" s="48" t="str">
        <f t="shared" si="534"/>
        <v/>
      </c>
      <c r="AN1570" s="48" t="str">
        <f t="shared" si="535"/>
        <v/>
      </c>
      <c r="AP1570" s="18" t="str">
        <f t="shared" si="536"/>
        <v/>
      </c>
      <c r="AQ1570" s="18" t="str">
        <f t="shared" si="537"/>
        <v/>
      </c>
      <c r="AR1570" s="18">
        <v>3.4369999999999998E-2</v>
      </c>
      <c r="AS1570" s="18">
        <f>IF(AF!$D$27="Todos",1,IF(M1570=AF!$D$27,1,0))</f>
        <v>1</v>
      </c>
      <c r="AT1570" s="53">
        <f>IF(AND(E1570=AF!$D$6,OR(LT!M1570=AF!$D$27,AF!$D$27="Todos"),OR(AP1570=AF!$E$8,AQ1570=AF!$E$8)),AR1570+AS1570,0)</f>
        <v>0</v>
      </c>
      <c r="AU1570" s="18" t="str">
        <f t="shared" si="538"/>
        <v/>
      </c>
      <c r="AV1570" s="54" t="str">
        <f t="shared" si="539"/>
        <v/>
      </c>
      <c r="AW1570" s="54" t="str">
        <f t="shared" si="540"/>
        <v/>
      </c>
      <c r="AX1570" s="18" t="str">
        <f t="shared" si="541"/>
        <v/>
      </c>
      <c r="AY1570" s="18" t="str">
        <f t="shared" si="542"/>
        <v/>
      </c>
      <c r="BA1570" s="18">
        <f>IF($E1570=AF!$D$6,IF($M1570="Concluída no prazo",2,IF($M1570="Concluída com atraso",1,0)),0)</f>
        <v>0</v>
      </c>
      <c r="BB1570" s="18">
        <f>IF($E1570=AF!$D$6,IF($M1570="Atrasada",2,IF($M1570="Concluída com atraso",1,0)),0)</f>
        <v>0</v>
      </c>
      <c r="BC1570" s="18">
        <v>1.5640000000000001E-2</v>
      </c>
      <c r="BD1570" s="18">
        <f t="shared" si="549"/>
        <v>1.5640000000000001E-2</v>
      </c>
      <c r="BE1570" s="18">
        <f t="shared" si="549"/>
        <v>1.5640000000000001E-2</v>
      </c>
      <c r="BF1570" s="18" t="str">
        <f t="shared" si="543"/>
        <v/>
      </c>
      <c r="BN1570" s="18" t="str">
        <f t="shared" si="544"/>
        <v>s</v>
      </c>
    </row>
    <row r="1571" spans="3:66" ht="50.1" customHeight="1" thickTop="1" thickBot="1" x14ac:dyDescent="0.3">
      <c r="C1571" s="46"/>
      <c r="D1571" s="46"/>
      <c r="E1571" s="46"/>
      <c r="F1571" s="122"/>
      <c r="G1571" s="122"/>
      <c r="H1571" s="78" t="str">
        <f t="shared" si="545"/>
        <v/>
      </c>
      <c r="I1571" s="78" t="str">
        <f t="shared" si="546"/>
        <v/>
      </c>
      <c r="J1571" s="16"/>
      <c r="K1571" s="46" t="str">
        <f t="shared" si="547"/>
        <v/>
      </c>
      <c r="L1571" s="16"/>
      <c r="M1571" s="16"/>
      <c r="N1571" s="46"/>
      <c r="O1571" s="47" t="str">
        <f t="shared" si="550"/>
        <v/>
      </c>
      <c r="P1571" s="47"/>
      <c r="Q1571" s="48" t="str">
        <f>IFERROR(VLOOKUP(E1571,Funcionários!$C$8:$E$207,3,FALSE),"")</f>
        <v/>
      </c>
      <c r="R1571" s="47"/>
      <c r="S1571" s="49" t="str">
        <f t="shared" si="551"/>
        <v/>
      </c>
      <c r="T1571" s="49">
        <v>1.5650000000000001E-2</v>
      </c>
      <c r="U1571" s="48" t="str">
        <f>IF(Funcionários!C1572=0,"",Funcionários!C1572)</f>
        <v/>
      </c>
      <c r="V1571" s="50">
        <f>IF(U1571="",0,IF(COUNTIFS($E$7:$E$3006,U1571,$I$7:$I$3006,'RC'!$E$6)=0,0,COUNTIFS($M$7:$M$3006,"Concluída no prazo",$E$7:$E$3006,U1571,$I$7:$I$3006,'RC'!$E$6)/COUNTIFS($E$7:$E$3006,U1571,$I$7:$I$3006,'RC'!$E$6)))</f>
        <v>0</v>
      </c>
      <c r="W1571" s="49">
        <f>SUMIFS($J$7:$J$3006,$E$7:$E$3006,U1571,$I$7:$I$3006,'RC'!$E$6)+SUMIFS($L$7:$L$3006,$E$7:$E$3006,U1571,$I$7:$I$3006,'RC'!$E$6)</f>
        <v>0</v>
      </c>
      <c r="X1571" s="48">
        <f>COUNTIFS($E$7:$E$3006,U1571,$I$7:$I$3006,'RC'!$E$6)</f>
        <v>0</v>
      </c>
      <c r="Y1571" s="48"/>
      <c r="Z1571" s="51" t="str">
        <f>IF(AQ1571='RC'!$E$6,AC1571*1000+AD1571,"")</f>
        <v/>
      </c>
      <c r="AA1571" s="51" t="str">
        <f>IF(AB1571="","",IF(AQ1571='RC'!$E$6,AC1571*1000-AD1571,""))</f>
        <v/>
      </c>
      <c r="AB1571" s="48" t="str">
        <f>IFERROR(VLOOKUP(E1571,Funcionários!$C$8:$E$207,3,FALSE),"")</f>
        <v/>
      </c>
      <c r="AC1571" s="50" t="str">
        <f>IF(AB1571="","",IF(COUNTIFS($AB$7:$AB$3006,AB1571,$AQ$7:$AQ$3006,'RC'!$E$6)=0,"",COUNTIFS($M$7:$M$3006,"Concluída no prazo",$AB$7:$AB$3006,AB1571,$AQ$7:$AQ$3006,'RC'!$E$6)/COUNTIFS($AB$7:$AB$3006,AB1571,$AQ$7:$AQ$3006,'RC'!$E$6)))</f>
        <v/>
      </c>
      <c r="AD1571" s="48">
        <f>SUMIF($AQ$7:$AQ$3006,'RC'!$E$6,$J$7:$J$3006)+SUMIF($AQ$7:$AQ$3006,'RC'!$E$6,$L$7:$L$3006)</f>
        <v>21</v>
      </c>
      <c r="AF1571" s="48">
        <v>3.43599999999952E-2</v>
      </c>
      <c r="AG1571" s="48">
        <f>IF(OR(AQ1571="",AQ1571&lt;&gt;'RC'!$E$6,AB1571&lt;&gt;'RC'!$D$21),0,1)</f>
        <v>0</v>
      </c>
      <c r="AH1571" s="48">
        <f t="shared" si="548"/>
        <v>3.43599999999952E-2</v>
      </c>
      <c r="AI1571" s="48" t="str">
        <f t="shared" si="530"/>
        <v/>
      </c>
      <c r="AJ1571" s="48" t="str">
        <f t="shared" si="531"/>
        <v/>
      </c>
      <c r="AK1571" s="52" t="str">
        <f t="shared" si="532"/>
        <v/>
      </c>
      <c r="AL1571" s="52" t="str">
        <f t="shared" si="533"/>
        <v/>
      </c>
      <c r="AM1571" s="48" t="str">
        <f t="shared" si="534"/>
        <v/>
      </c>
      <c r="AN1571" s="48" t="str">
        <f t="shared" si="535"/>
        <v/>
      </c>
      <c r="AP1571" s="18" t="str">
        <f t="shared" si="536"/>
        <v/>
      </c>
      <c r="AQ1571" s="18" t="str">
        <f t="shared" si="537"/>
        <v/>
      </c>
      <c r="AR1571" s="18">
        <v>3.4360000000000002E-2</v>
      </c>
      <c r="AS1571" s="18">
        <f>IF(AF!$D$27="Todos",1,IF(M1571=AF!$D$27,1,0))</f>
        <v>1</v>
      </c>
      <c r="AT1571" s="53">
        <f>IF(AND(E1571=AF!$D$6,OR(LT!M1571=AF!$D$27,AF!$D$27="Todos"),OR(AP1571=AF!$E$8,AQ1571=AF!$E$8)),AR1571+AS1571,0)</f>
        <v>0</v>
      </c>
      <c r="AU1571" s="18" t="str">
        <f t="shared" si="538"/>
        <v/>
      </c>
      <c r="AV1571" s="54" t="str">
        <f t="shared" si="539"/>
        <v/>
      </c>
      <c r="AW1571" s="54" t="str">
        <f t="shared" si="540"/>
        <v/>
      </c>
      <c r="AX1571" s="18" t="str">
        <f t="shared" si="541"/>
        <v/>
      </c>
      <c r="AY1571" s="18" t="str">
        <f t="shared" si="542"/>
        <v/>
      </c>
      <c r="BA1571" s="18">
        <f>IF($E1571=AF!$D$6,IF($M1571="Concluída no prazo",2,IF($M1571="Concluída com atraso",1,0)),0)</f>
        <v>0</v>
      </c>
      <c r="BB1571" s="18">
        <f>IF($E1571=AF!$D$6,IF($M1571="Atrasada",2,IF($M1571="Concluída com atraso",1,0)),0)</f>
        <v>0</v>
      </c>
      <c r="BC1571" s="18">
        <v>1.5650000000000001E-2</v>
      </c>
      <c r="BD1571" s="18">
        <f t="shared" si="549"/>
        <v>1.5650000000000001E-2</v>
      </c>
      <c r="BE1571" s="18">
        <f t="shared" si="549"/>
        <v>1.5650000000000001E-2</v>
      </c>
      <c r="BF1571" s="18" t="str">
        <f t="shared" si="543"/>
        <v/>
      </c>
      <c r="BN1571" s="18" t="str">
        <f t="shared" si="544"/>
        <v>s</v>
      </c>
    </row>
    <row r="1572" spans="3:66" ht="50.1" customHeight="1" thickTop="1" thickBot="1" x14ac:dyDescent="0.3">
      <c r="C1572" s="46"/>
      <c r="D1572" s="46"/>
      <c r="E1572" s="46"/>
      <c r="F1572" s="122"/>
      <c r="G1572" s="122"/>
      <c r="H1572" s="78" t="str">
        <f t="shared" si="545"/>
        <v/>
      </c>
      <c r="I1572" s="78" t="str">
        <f t="shared" si="546"/>
        <v/>
      </c>
      <c r="J1572" s="16"/>
      <c r="K1572" s="46" t="str">
        <f t="shared" si="547"/>
        <v/>
      </c>
      <c r="L1572" s="16"/>
      <c r="M1572" s="16"/>
      <c r="N1572" s="46"/>
      <c r="O1572" s="47" t="str">
        <f t="shared" si="550"/>
        <v/>
      </c>
      <c r="P1572" s="47"/>
      <c r="Q1572" s="48" t="str">
        <f>IFERROR(VLOOKUP(E1572,Funcionários!$C$8:$E$207,3,FALSE),"")</f>
        <v/>
      </c>
      <c r="R1572" s="47"/>
      <c r="S1572" s="49" t="str">
        <f t="shared" si="551"/>
        <v/>
      </c>
      <c r="T1572" s="49">
        <v>1.566E-2</v>
      </c>
      <c r="U1572" s="48" t="str">
        <f>IF(Funcionários!C1573=0,"",Funcionários!C1573)</f>
        <v/>
      </c>
      <c r="V1572" s="50">
        <f>IF(U1572="",0,IF(COUNTIFS($E$7:$E$3006,U1572,$I$7:$I$3006,'RC'!$E$6)=0,0,COUNTIFS($M$7:$M$3006,"Concluída no prazo",$E$7:$E$3006,U1572,$I$7:$I$3006,'RC'!$E$6)/COUNTIFS($E$7:$E$3006,U1572,$I$7:$I$3006,'RC'!$E$6)))</f>
        <v>0</v>
      </c>
      <c r="W1572" s="49">
        <f>SUMIFS($J$7:$J$3006,$E$7:$E$3006,U1572,$I$7:$I$3006,'RC'!$E$6)+SUMIFS($L$7:$L$3006,$E$7:$E$3006,U1572,$I$7:$I$3006,'RC'!$E$6)</f>
        <v>0</v>
      </c>
      <c r="X1572" s="48">
        <f>COUNTIFS($E$7:$E$3006,U1572,$I$7:$I$3006,'RC'!$E$6)</f>
        <v>0</v>
      </c>
      <c r="Y1572" s="48"/>
      <c r="Z1572" s="51" t="str">
        <f>IF(AQ1572='RC'!$E$6,AC1572*1000+AD1572,"")</f>
        <v/>
      </c>
      <c r="AA1572" s="51" t="str">
        <f>IF(AB1572="","",IF(AQ1572='RC'!$E$6,AC1572*1000-AD1572,""))</f>
        <v/>
      </c>
      <c r="AB1572" s="48" t="str">
        <f>IFERROR(VLOOKUP(E1572,Funcionários!$C$8:$E$207,3,FALSE),"")</f>
        <v/>
      </c>
      <c r="AC1572" s="50" t="str">
        <f>IF(AB1572="","",IF(COUNTIFS($AB$7:$AB$3006,AB1572,$AQ$7:$AQ$3006,'RC'!$E$6)=0,"",COUNTIFS($M$7:$M$3006,"Concluída no prazo",$AB$7:$AB$3006,AB1572,$AQ$7:$AQ$3006,'RC'!$E$6)/COUNTIFS($AB$7:$AB$3006,AB1572,$AQ$7:$AQ$3006,'RC'!$E$6)))</f>
        <v/>
      </c>
      <c r="AD1572" s="48">
        <f>SUMIF($AQ$7:$AQ$3006,'RC'!$E$6,$J$7:$J$3006)+SUMIF($AQ$7:$AQ$3006,'RC'!$E$6,$L$7:$L$3006)</f>
        <v>21</v>
      </c>
      <c r="AF1572" s="48">
        <v>3.4349999999995197E-2</v>
      </c>
      <c r="AG1572" s="48">
        <f>IF(OR(AQ1572="",AQ1572&lt;&gt;'RC'!$E$6,AB1572&lt;&gt;'RC'!$D$21),0,1)</f>
        <v>0</v>
      </c>
      <c r="AH1572" s="48">
        <f t="shared" si="548"/>
        <v>3.4349999999995197E-2</v>
      </c>
      <c r="AI1572" s="48" t="str">
        <f t="shared" si="530"/>
        <v/>
      </c>
      <c r="AJ1572" s="48" t="str">
        <f t="shared" si="531"/>
        <v/>
      </c>
      <c r="AK1572" s="52" t="str">
        <f t="shared" si="532"/>
        <v/>
      </c>
      <c r="AL1572" s="52" t="str">
        <f t="shared" si="533"/>
        <v/>
      </c>
      <c r="AM1572" s="48" t="str">
        <f t="shared" si="534"/>
        <v/>
      </c>
      <c r="AN1572" s="48" t="str">
        <f t="shared" si="535"/>
        <v/>
      </c>
      <c r="AP1572" s="18" t="str">
        <f t="shared" si="536"/>
        <v/>
      </c>
      <c r="AQ1572" s="18" t="str">
        <f t="shared" si="537"/>
        <v/>
      </c>
      <c r="AR1572" s="18">
        <v>3.4349999999999999E-2</v>
      </c>
      <c r="AS1572" s="18">
        <f>IF(AF!$D$27="Todos",1,IF(M1572=AF!$D$27,1,0))</f>
        <v>1</v>
      </c>
      <c r="AT1572" s="53">
        <f>IF(AND(E1572=AF!$D$6,OR(LT!M1572=AF!$D$27,AF!$D$27="Todos"),OR(AP1572=AF!$E$8,AQ1572=AF!$E$8)),AR1572+AS1572,0)</f>
        <v>0</v>
      </c>
      <c r="AU1572" s="18" t="str">
        <f t="shared" si="538"/>
        <v/>
      </c>
      <c r="AV1572" s="54" t="str">
        <f t="shared" si="539"/>
        <v/>
      </c>
      <c r="AW1572" s="54" t="str">
        <f t="shared" si="540"/>
        <v/>
      </c>
      <c r="AX1572" s="18" t="str">
        <f t="shared" si="541"/>
        <v/>
      </c>
      <c r="AY1572" s="18" t="str">
        <f t="shared" si="542"/>
        <v/>
      </c>
      <c r="BA1572" s="18">
        <f>IF($E1572=AF!$D$6,IF($M1572="Concluída no prazo",2,IF($M1572="Concluída com atraso",1,0)),0)</f>
        <v>0</v>
      </c>
      <c r="BB1572" s="18">
        <f>IF($E1572=AF!$D$6,IF($M1572="Atrasada",2,IF($M1572="Concluída com atraso",1,0)),0)</f>
        <v>0</v>
      </c>
      <c r="BC1572" s="18">
        <v>1.566E-2</v>
      </c>
      <c r="BD1572" s="18">
        <f t="shared" si="549"/>
        <v>1.566E-2</v>
      </c>
      <c r="BE1572" s="18">
        <f t="shared" si="549"/>
        <v>1.566E-2</v>
      </c>
      <c r="BF1572" s="18" t="str">
        <f t="shared" si="543"/>
        <v/>
      </c>
      <c r="BN1572" s="18" t="str">
        <f t="shared" si="544"/>
        <v>s</v>
      </c>
    </row>
    <row r="1573" spans="3:66" ht="50.1" customHeight="1" thickTop="1" thickBot="1" x14ac:dyDescent="0.3">
      <c r="C1573" s="46"/>
      <c r="D1573" s="46"/>
      <c r="E1573" s="46"/>
      <c r="F1573" s="122"/>
      <c r="G1573" s="122"/>
      <c r="H1573" s="78" t="str">
        <f t="shared" si="545"/>
        <v/>
      </c>
      <c r="I1573" s="78" t="str">
        <f t="shared" si="546"/>
        <v/>
      </c>
      <c r="J1573" s="16"/>
      <c r="K1573" s="46" t="str">
        <f t="shared" si="547"/>
        <v/>
      </c>
      <c r="L1573" s="16"/>
      <c r="M1573" s="16"/>
      <c r="N1573" s="46"/>
      <c r="O1573" s="47" t="str">
        <f t="shared" si="550"/>
        <v/>
      </c>
      <c r="P1573" s="47"/>
      <c r="Q1573" s="48" t="str">
        <f>IFERROR(VLOOKUP(E1573,Funcionários!$C$8:$E$207,3,FALSE),"")</f>
        <v/>
      </c>
      <c r="R1573" s="47"/>
      <c r="S1573" s="49" t="str">
        <f t="shared" si="551"/>
        <v/>
      </c>
      <c r="T1573" s="49">
        <v>1.567E-2</v>
      </c>
      <c r="U1573" s="48" t="str">
        <f>IF(Funcionários!C1574=0,"",Funcionários!C1574)</f>
        <v/>
      </c>
      <c r="V1573" s="50">
        <f>IF(U1573="",0,IF(COUNTIFS($E$7:$E$3006,U1573,$I$7:$I$3006,'RC'!$E$6)=0,0,COUNTIFS($M$7:$M$3006,"Concluída no prazo",$E$7:$E$3006,U1573,$I$7:$I$3006,'RC'!$E$6)/COUNTIFS($E$7:$E$3006,U1573,$I$7:$I$3006,'RC'!$E$6)))</f>
        <v>0</v>
      </c>
      <c r="W1573" s="49">
        <f>SUMIFS($J$7:$J$3006,$E$7:$E$3006,U1573,$I$7:$I$3006,'RC'!$E$6)+SUMIFS($L$7:$L$3006,$E$7:$E$3006,U1573,$I$7:$I$3006,'RC'!$E$6)</f>
        <v>0</v>
      </c>
      <c r="X1573" s="48">
        <f>COUNTIFS($E$7:$E$3006,U1573,$I$7:$I$3006,'RC'!$E$6)</f>
        <v>0</v>
      </c>
      <c r="Y1573" s="48"/>
      <c r="Z1573" s="51" t="str">
        <f>IF(AQ1573='RC'!$E$6,AC1573*1000+AD1573,"")</f>
        <v/>
      </c>
      <c r="AA1573" s="51" t="str">
        <f>IF(AB1573="","",IF(AQ1573='RC'!$E$6,AC1573*1000-AD1573,""))</f>
        <v/>
      </c>
      <c r="AB1573" s="48" t="str">
        <f>IFERROR(VLOOKUP(E1573,Funcionários!$C$8:$E$207,3,FALSE),"")</f>
        <v/>
      </c>
      <c r="AC1573" s="50" t="str">
        <f>IF(AB1573="","",IF(COUNTIFS($AB$7:$AB$3006,AB1573,$AQ$7:$AQ$3006,'RC'!$E$6)=0,"",COUNTIFS($M$7:$M$3006,"Concluída no prazo",$AB$7:$AB$3006,AB1573,$AQ$7:$AQ$3006,'RC'!$E$6)/COUNTIFS($AB$7:$AB$3006,AB1573,$AQ$7:$AQ$3006,'RC'!$E$6)))</f>
        <v/>
      </c>
      <c r="AD1573" s="48">
        <f>SUMIF($AQ$7:$AQ$3006,'RC'!$E$6,$J$7:$J$3006)+SUMIF($AQ$7:$AQ$3006,'RC'!$E$6,$L$7:$L$3006)</f>
        <v>21</v>
      </c>
      <c r="AF1573" s="48">
        <v>3.4339999999995201E-2</v>
      </c>
      <c r="AG1573" s="48">
        <f>IF(OR(AQ1573="",AQ1573&lt;&gt;'RC'!$E$6,AB1573&lt;&gt;'RC'!$D$21),0,1)</f>
        <v>0</v>
      </c>
      <c r="AH1573" s="48">
        <f t="shared" si="548"/>
        <v>3.4339999999995201E-2</v>
      </c>
      <c r="AI1573" s="48" t="str">
        <f t="shared" si="530"/>
        <v/>
      </c>
      <c r="AJ1573" s="48" t="str">
        <f t="shared" si="531"/>
        <v/>
      </c>
      <c r="AK1573" s="52" t="str">
        <f t="shared" si="532"/>
        <v/>
      </c>
      <c r="AL1573" s="52" t="str">
        <f t="shared" si="533"/>
        <v/>
      </c>
      <c r="AM1573" s="48" t="str">
        <f t="shared" si="534"/>
        <v/>
      </c>
      <c r="AN1573" s="48" t="str">
        <f t="shared" si="535"/>
        <v/>
      </c>
      <c r="AP1573" s="18" t="str">
        <f t="shared" si="536"/>
        <v/>
      </c>
      <c r="AQ1573" s="18" t="str">
        <f t="shared" si="537"/>
        <v/>
      </c>
      <c r="AR1573" s="18">
        <v>3.4340000000000002E-2</v>
      </c>
      <c r="AS1573" s="18">
        <f>IF(AF!$D$27="Todos",1,IF(M1573=AF!$D$27,1,0))</f>
        <v>1</v>
      </c>
      <c r="AT1573" s="53">
        <f>IF(AND(E1573=AF!$D$6,OR(LT!M1573=AF!$D$27,AF!$D$27="Todos"),OR(AP1573=AF!$E$8,AQ1573=AF!$E$8)),AR1573+AS1573,0)</f>
        <v>0</v>
      </c>
      <c r="AU1573" s="18" t="str">
        <f t="shared" si="538"/>
        <v/>
      </c>
      <c r="AV1573" s="54" t="str">
        <f t="shared" si="539"/>
        <v/>
      </c>
      <c r="AW1573" s="54" t="str">
        <f t="shared" si="540"/>
        <v/>
      </c>
      <c r="AX1573" s="18" t="str">
        <f t="shared" si="541"/>
        <v/>
      </c>
      <c r="AY1573" s="18" t="str">
        <f t="shared" si="542"/>
        <v/>
      </c>
      <c r="BA1573" s="18">
        <f>IF($E1573=AF!$D$6,IF($M1573="Concluída no prazo",2,IF($M1573="Concluída com atraso",1,0)),0)</f>
        <v>0</v>
      </c>
      <c r="BB1573" s="18">
        <f>IF($E1573=AF!$D$6,IF($M1573="Atrasada",2,IF($M1573="Concluída com atraso",1,0)),0)</f>
        <v>0</v>
      </c>
      <c r="BC1573" s="18">
        <v>1.567E-2</v>
      </c>
      <c r="BD1573" s="18">
        <f t="shared" si="549"/>
        <v>1.567E-2</v>
      </c>
      <c r="BE1573" s="18">
        <f t="shared" si="549"/>
        <v>1.567E-2</v>
      </c>
      <c r="BF1573" s="18" t="str">
        <f t="shared" si="543"/>
        <v/>
      </c>
      <c r="BN1573" s="18" t="str">
        <f t="shared" si="544"/>
        <v>s</v>
      </c>
    </row>
    <row r="1574" spans="3:66" ht="50.1" customHeight="1" thickTop="1" thickBot="1" x14ac:dyDescent="0.3">
      <c r="C1574" s="46"/>
      <c r="D1574" s="46"/>
      <c r="E1574" s="46"/>
      <c r="F1574" s="122"/>
      <c r="G1574" s="122"/>
      <c r="H1574" s="78" t="str">
        <f t="shared" si="545"/>
        <v/>
      </c>
      <c r="I1574" s="78" t="str">
        <f t="shared" si="546"/>
        <v/>
      </c>
      <c r="J1574" s="16"/>
      <c r="K1574" s="46" t="str">
        <f t="shared" si="547"/>
        <v/>
      </c>
      <c r="L1574" s="16"/>
      <c r="M1574" s="16"/>
      <c r="N1574" s="46"/>
      <c r="O1574" s="47" t="str">
        <f t="shared" si="550"/>
        <v/>
      </c>
      <c r="P1574" s="47"/>
      <c r="Q1574" s="48" t="str">
        <f>IFERROR(VLOOKUP(E1574,Funcionários!$C$8:$E$207,3,FALSE),"")</f>
        <v/>
      </c>
      <c r="R1574" s="47"/>
      <c r="S1574" s="49" t="str">
        <f t="shared" si="551"/>
        <v/>
      </c>
      <c r="T1574" s="49">
        <v>1.5679999999999999E-2</v>
      </c>
      <c r="U1574" s="48" t="str">
        <f>IF(Funcionários!C1575=0,"",Funcionários!C1575)</f>
        <v/>
      </c>
      <c r="V1574" s="50">
        <f>IF(U1574="",0,IF(COUNTIFS($E$7:$E$3006,U1574,$I$7:$I$3006,'RC'!$E$6)=0,0,COUNTIFS($M$7:$M$3006,"Concluída no prazo",$E$7:$E$3006,U1574,$I$7:$I$3006,'RC'!$E$6)/COUNTIFS($E$7:$E$3006,U1574,$I$7:$I$3006,'RC'!$E$6)))</f>
        <v>0</v>
      </c>
      <c r="W1574" s="49">
        <f>SUMIFS($J$7:$J$3006,$E$7:$E$3006,U1574,$I$7:$I$3006,'RC'!$E$6)+SUMIFS($L$7:$L$3006,$E$7:$E$3006,U1574,$I$7:$I$3006,'RC'!$E$6)</f>
        <v>0</v>
      </c>
      <c r="X1574" s="48">
        <f>COUNTIFS($E$7:$E$3006,U1574,$I$7:$I$3006,'RC'!$E$6)</f>
        <v>0</v>
      </c>
      <c r="Y1574" s="48"/>
      <c r="Z1574" s="51" t="str">
        <f>IF(AQ1574='RC'!$E$6,AC1574*1000+AD1574,"")</f>
        <v/>
      </c>
      <c r="AA1574" s="51" t="str">
        <f>IF(AB1574="","",IF(AQ1574='RC'!$E$6,AC1574*1000-AD1574,""))</f>
        <v/>
      </c>
      <c r="AB1574" s="48" t="str">
        <f>IFERROR(VLOOKUP(E1574,Funcionários!$C$8:$E$207,3,FALSE),"")</f>
        <v/>
      </c>
      <c r="AC1574" s="50" t="str">
        <f>IF(AB1574="","",IF(COUNTIFS($AB$7:$AB$3006,AB1574,$AQ$7:$AQ$3006,'RC'!$E$6)=0,"",COUNTIFS($M$7:$M$3006,"Concluída no prazo",$AB$7:$AB$3006,AB1574,$AQ$7:$AQ$3006,'RC'!$E$6)/COUNTIFS($AB$7:$AB$3006,AB1574,$AQ$7:$AQ$3006,'RC'!$E$6)))</f>
        <v/>
      </c>
      <c r="AD1574" s="48">
        <f>SUMIF($AQ$7:$AQ$3006,'RC'!$E$6,$J$7:$J$3006)+SUMIF($AQ$7:$AQ$3006,'RC'!$E$6,$L$7:$L$3006)</f>
        <v>21</v>
      </c>
      <c r="AF1574" s="48">
        <v>3.4329999999995198E-2</v>
      </c>
      <c r="AG1574" s="48">
        <f>IF(OR(AQ1574="",AQ1574&lt;&gt;'RC'!$E$6,AB1574&lt;&gt;'RC'!$D$21),0,1)</f>
        <v>0</v>
      </c>
      <c r="AH1574" s="48">
        <f t="shared" si="548"/>
        <v>3.4329999999995198E-2</v>
      </c>
      <c r="AI1574" s="48" t="str">
        <f t="shared" si="530"/>
        <v/>
      </c>
      <c r="AJ1574" s="48" t="str">
        <f t="shared" si="531"/>
        <v/>
      </c>
      <c r="AK1574" s="52" t="str">
        <f t="shared" si="532"/>
        <v/>
      </c>
      <c r="AL1574" s="52" t="str">
        <f t="shared" si="533"/>
        <v/>
      </c>
      <c r="AM1574" s="48" t="str">
        <f t="shared" si="534"/>
        <v/>
      </c>
      <c r="AN1574" s="48" t="str">
        <f t="shared" si="535"/>
        <v/>
      </c>
      <c r="AP1574" s="18" t="str">
        <f t="shared" si="536"/>
        <v/>
      </c>
      <c r="AQ1574" s="18" t="str">
        <f t="shared" si="537"/>
        <v/>
      </c>
      <c r="AR1574" s="18">
        <v>3.4329999999999999E-2</v>
      </c>
      <c r="AS1574" s="18">
        <f>IF(AF!$D$27="Todos",1,IF(M1574=AF!$D$27,1,0))</f>
        <v>1</v>
      </c>
      <c r="AT1574" s="53">
        <f>IF(AND(E1574=AF!$D$6,OR(LT!M1574=AF!$D$27,AF!$D$27="Todos"),OR(AP1574=AF!$E$8,AQ1574=AF!$E$8)),AR1574+AS1574,0)</f>
        <v>0</v>
      </c>
      <c r="AU1574" s="18" t="str">
        <f t="shared" si="538"/>
        <v/>
      </c>
      <c r="AV1574" s="54" t="str">
        <f t="shared" si="539"/>
        <v/>
      </c>
      <c r="AW1574" s="54" t="str">
        <f t="shared" si="540"/>
        <v/>
      </c>
      <c r="AX1574" s="18" t="str">
        <f t="shared" si="541"/>
        <v/>
      </c>
      <c r="AY1574" s="18" t="str">
        <f t="shared" si="542"/>
        <v/>
      </c>
      <c r="BA1574" s="18">
        <f>IF($E1574=AF!$D$6,IF($M1574="Concluída no prazo",2,IF($M1574="Concluída com atraso",1,0)),0)</f>
        <v>0</v>
      </c>
      <c r="BB1574" s="18">
        <f>IF($E1574=AF!$D$6,IF($M1574="Atrasada",2,IF($M1574="Concluída com atraso",1,0)),0)</f>
        <v>0</v>
      </c>
      <c r="BC1574" s="18">
        <v>1.5679999999999999E-2</v>
      </c>
      <c r="BD1574" s="18">
        <f t="shared" si="549"/>
        <v>1.5679999999999999E-2</v>
      </c>
      <c r="BE1574" s="18">
        <f t="shared" si="549"/>
        <v>1.5679999999999999E-2</v>
      </c>
      <c r="BF1574" s="18" t="str">
        <f t="shared" si="543"/>
        <v/>
      </c>
      <c r="BN1574" s="18" t="str">
        <f t="shared" si="544"/>
        <v>s</v>
      </c>
    </row>
    <row r="1575" spans="3:66" ht="50.1" customHeight="1" thickTop="1" thickBot="1" x14ac:dyDescent="0.3">
      <c r="C1575" s="46"/>
      <c r="D1575" s="46"/>
      <c r="E1575" s="46"/>
      <c r="F1575" s="122"/>
      <c r="G1575" s="122"/>
      <c r="H1575" s="78" t="str">
        <f t="shared" si="545"/>
        <v/>
      </c>
      <c r="I1575" s="78" t="str">
        <f t="shared" si="546"/>
        <v/>
      </c>
      <c r="J1575" s="16"/>
      <c r="K1575" s="46" t="str">
        <f t="shared" si="547"/>
        <v/>
      </c>
      <c r="L1575" s="16"/>
      <c r="M1575" s="16"/>
      <c r="N1575" s="46"/>
      <c r="O1575" s="47" t="str">
        <f t="shared" si="550"/>
        <v/>
      </c>
      <c r="P1575" s="47"/>
      <c r="Q1575" s="48" t="str">
        <f>IFERROR(VLOOKUP(E1575,Funcionários!$C$8:$E$207,3,FALSE),"")</f>
        <v/>
      </c>
      <c r="R1575" s="47"/>
      <c r="S1575" s="49" t="str">
        <f t="shared" si="551"/>
        <v/>
      </c>
      <c r="T1575" s="49">
        <v>1.5689999999999999E-2</v>
      </c>
      <c r="U1575" s="48" t="str">
        <f>IF(Funcionários!C1576=0,"",Funcionários!C1576)</f>
        <v/>
      </c>
      <c r="V1575" s="50">
        <f>IF(U1575="",0,IF(COUNTIFS($E$7:$E$3006,U1575,$I$7:$I$3006,'RC'!$E$6)=0,0,COUNTIFS($M$7:$M$3006,"Concluída no prazo",$E$7:$E$3006,U1575,$I$7:$I$3006,'RC'!$E$6)/COUNTIFS($E$7:$E$3006,U1575,$I$7:$I$3006,'RC'!$E$6)))</f>
        <v>0</v>
      </c>
      <c r="W1575" s="49">
        <f>SUMIFS($J$7:$J$3006,$E$7:$E$3006,U1575,$I$7:$I$3006,'RC'!$E$6)+SUMIFS($L$7:$L$3006,$E$7:$E$3006,U1575,$I$7:$I$3006,'RC'!$E$6)</f>
        <v>0</v>
      </c>
      <c r="X1575" s="48">
        <f>COUNTIFS($E$7:$E$3006,U1575,$I$7:$I$3006,'RC'!$E$6)</f>
        <v>0</v>
      </c>
      <c r="Y1575" s="48"/>
      <c r="Z1575" s="51" t="str">
        <f>IF(AQ1575='RC'!$E$6,AC1575*1000+AD1575,"")</f>
        <v/>
      </c>
      <c r="AA1575" s="51" t="str">
        <f>IF(AB1575="","",IF(AQ1575='RC'!$E$6,AC1575*1000-AD1575,""))</f>
        <v/>
      </c>
      <c r="AB1575" s="48" t="str">
        <f>IFERROR(VLOOKUP(E1575,Funcionários!$C$8:$E$207,3,FALSE),"")</f>
        <v/>
      </c>
      <c r="AC1575" s="50" t="str">
        <f>IF(AB1575="","",IF(COUNTIFS($AB$7:$AB$3006,AB1575,$AQ$7:$AQ$3006,'RC'!$E$6)=0,"",COUNTIFS($M$7:$M$3006,"Concluída no prazo",$AB$7:$AB$3006,AB1575,$AQ$7:$AQ$3006,'RC'!$E$6)/COUNTIFS($AB$7:$AB$3006,AB1575,$AQ$7:$AQ$3006,'RC'!$E$6)))</f>
        <v/>
      </c>
      <c r="AD1575" s="48">
        <f>SUMIF($AQ$7:$AQ$3006,'RC'!$E$6,$J$7:$J$3006)+SUMIF($AQ$7:$AQ$3006,'RC'!$E$6,$L$7:$L$3006)</f>
        <v>21</v>
      </c>
      <c r="AF1575" s="48">
        <v>3.4319999999995202E-2</v>
      </c>
      <c r="AG1575" s="48">
        <f>IF(OR(AQ1575="",AQ1575&lt;&gt;'RC'!$E$6,AB1575&lt;&gt;'RC'!$D$21),0,1)</f>
        <v>0</v>
      </c>
      <c r="AH1575" s="48">
        <f t="shared" si="548"/>
        <v>3.4319999999995202E-2</v>
      </c>
      <c r="AI1575" s="48" t="str">
        <f t="shared" si="530"/>
        <v/>
      </c>
      <c r="AJ1575" s="48" t="str">
        <f t="shared" si="531"/>
        <v/>
      </c>
      <c r="AK1575" s="52" t="str">
        <f t="shared" si="532"/>
        <v/>
      </c>
      <c r="AL1575" s="52" t="str">
        <f t="shared" si="533"/>
        <v/>
      </c>
      <c r="AM1575" s="48" t="str">
        <f t="shared" si="534"/>
        <v/>
      </c>
      <c r="AN1575" s="48" t="str">
        <f t="shared" si="535"/>
        <v/>
      </c>
      <c r="AP1575" s="18" t="str">
        <f t="shared" si="536"/>
        <v/>
      </c>
      <c r="AQ1575" s="18" t="str">
        <f t="shared" si="537"/>
        <v/>
      </c>
      <c r="AR1575" s="18">
        <v>3.4320000000000003E-2</v>
      </c>
      <c r="AS1575" s="18">
        <f>IF(AF!$D$27="Todos",1,IF(M1575=AF!$D$27,1,0))</f>
        <v>1</v>
      </c>
      <c r="AT1575" s="53">
        <f>IF(AND(E1575=AF!$D$6,OR(LT!M1575=AF!$D$27,AF!$D$27="Todos"),OR(AP1575=AF!$E$8,AQ1575=AF!$E$8)),AR1575+AS1575,0)</f>
        <v>0</v>
      </c>
      <c r="AU1575" s="18" t="str">
        <f t="shared" si="538"/>
        <v/>
      </c>
      <c r="AV1575" s="54" t="str">
        <f t="shared" si="539"/>
        <v/>
      </c>
      <c r="AW1575" s="54" t="str">
        <f t="shared" si="540"/>
        <v/>
      </c>
      <c r="AX1575" s="18" t="str">
        <f t="shared" si="541"/>
        <v/>
      </c>
      <c r="AY1575" s="18" t="str">
        <f t="shared" si="542"/>
        <v/>
      </c>
      <c r="BA1575" s="18">
        <f>IF($E1575=AF!$D$6,IF($M1575="Concluída no prazo",2,IF($M1575="Concluída com atraso",1,0)),0)</f>
        <v>0</v>
      </c>
      <c r="BB1575" s="18">
        <f>IF($E1575=AF!$D$6,IF($M1575="Atrasada",2,IF($M1575="Concluída com atraso",1,0)),0)</f>
        <v>0</v>
      </c>
      <c r="BC1575" s="18">
        <v>1.5689999999999999E-2</v>
      </c>
      <c r="BD1575" s="18">
        <f t="shared" si="549"/>
        <v>1.5689999999999999E-2</v>
      </c>
      <c r="BE1575" s="18">
        <f t="shared" si="549"/>
        <v>1.5689999999999999E-2</v>
      </c>
      <c r="BF1575" s="18" t="str">
        <f t="shared" si="543"/>
        <v/>
      </c>
      <c r="BN1575" s="18" t="str">
        <f t="shared" si="544"/>
        <v>s</v>
      </c>
    </row>
    <row r="1576" spans="3:66" ht="50.1" customHeight="1" thickTop="1" thickBot="1" x14ac:dyDescent="0.3">
      <c r="C1576" s="46"/>
      <c r="D1576" s="46"/>
      <c r="E1576" s="46"/>
      <c r="F1576" s="122"/>
      <c r="G1576" s="122"/>
      <c r="H1576" s="78" t="str">
        <f t="shared" si="545"/>
        <v/>
      </c>
      <c r="I1576" s="78" t="str">
        <f t="shared" si="546"/>
        <v/>
      </c>
      <c r="J1576" s="16"/>
      <c r="K1576" s="46" t="str">
        <f t="shared" si="547"/>
        <v/>
      </c>
      <c r="L1576" s="16"/>
      <c r="M1576" s="16"/>
      <c r="N1576" s="46"/>
      <c r="O1576" s="47" t="str">
        <f t="shared" si="550"/>
        <v/>
      </c>
      <c r="P1576" s="47"/>
      <c r="Q1576" s="48" t="str">
        <f>IFERROR(VLOOKUP(E1576,Funcionários!$C$8:$E$207,3,FALSE),"")</f>
        <v/>
      </c>
      <c r="R1576" s="47"/>
      <c r="S1576" s="49" t="str">
        <f t="shared" si="551"/>
        <v/>
      </c>
      <c r="T1576" s="49">
        <v>1.5699999999999999E-2</v>
      </c>
      <c r="U1576" s="48" t="str">
        <f>IF(Funcionários!C1577=0,"",Funcionários!C1577)</f>
        <v/>
      </c>
      <c r="V1576" s="50">
        <f>IF(U1576="",0,IF(COUNTIFS($E$7:$E$3006,U1576,$I$7:$I$3006,'RC'!$E$6)=0,0,COUNTIFS($M$7:$M$3006,"Concluída no prazo",$E$7:$E$3006,U1576,$I$7:$I$3006,'RC'!$E$6)/COUNTIFS($E$7:$E$3006,U1576,$I$7:$I$3006,'RC'!$E$6)))</f>
        <v>0</v>
      </c>
      <c r="W1576" s="49">
        <f>SUMIFS($J$7:$J$3006,$E$7:$E$3006,U1576,$I$7:$I$3006,'RC'!$E$6)+SUMIFS($L$7:$L$3006,$E$7:$E$3006,U1576,$I$7:$I$3006,'RC'!$E$6)</f>
        <v>0</v>
      </c>
      <c r="X1576" s="48">
        <f>COUNTIFS($E$7:$E$3006,U1576,$I$7:$I$3006,'RC'!$E$6)</f>
        <v>0</v>
      </c>
      <c r="Y1576" s="48"/>
      <c r="Z1576" s="51" t="str">
        <f>IF(AQ1576='RC'!$E$6,AC1576*1000+AD1576,"")</f>
        <v/>
      </c>
      <c r="AA1576" s="51" t="str">
        <f>IF(AB1576="","",IF(AQ1576='RC'!$E$6,AC1576*1000-AD1576,""))</f>
        <v/>
      </c>
      <c r="AB1576" s="48" t="str">
        <f>IFERROR(VLOOKUP(E1576,Funcionários!$C$8:$E$207,3,FALSE),"")</f>
        <v/>
      </c>
      <c r="AC1576" s="50" t="str">
        <f>IF(AB1576="","",IF(COUNTIFS($AB$7:$AB$3006,AB1576,$AQ$7:$AQ$3006,'RC'!$E$6)=0,"",COUNTIFS($M$7:$M$3006,"Concluída no prazo",$AB$7:$AB$3006,AB1576,$AQ$7:$AQ$3006,'RC'!$E$6)/COUNTIFS($AB$7:$AB$3006,AB1576,$AQ$7:$AQ$3006,'RC'!$E$6)))</f>
        <v/>
      </c>
      <c r="AD1576" s="48">
        <f>SUMIF($AQ$7:$AQ$3006,'RC'!$E$6,$J$7:$J$3006)+SUMIF($AQ$7:$AQ$3006,'RC'!$E$6,$L$7:$L$3006)</f>
        <v>21</v>
      </c>
      <c r="AF1576" s="48">
        <v>3.4309999999995199E-2</v>
      </c>
      <c r="AG1576" s="48">
        <f>IF(OR(AQ1576="",AQ1576&lt;&gt;'RC'!$E$6,AB1576&lt;&gt;'RC'!$D$21),0,1)</f>
        <v>0</v>
      </c>
      <c r="AH1576" s="48">
        <f t="shared" si="548"/>
        <v>3.4309999999995199E-2</v>
      </c>
      <c r="AI1576" s="48" t="str">
        <f t="shared" si="530"/>
        <v/>
      </c>
      <c r="AJ1576" s="48" t="str">
        <f t="shared" si="531"/>
        <v/>
      </c>
      <c r="AK1576" s="52" t="str">
        <f t="shared" si="532"/>
        <v/>
      </c>
      <c r="AL1576" s="52" t="str">
        <f t="shared" si="533"/>
        <v/>
      </c>
      <c r="AM1576" s="48" t="str">
        <f t="shared" si="534"/>
        <v/>
      </c>
      <c r="AN1576" s="48" t="str">
        <f t="shared" si="535"/>
        <v/>
      </c>
      <c r="AP1576" s="18" t="str">
        <f t="shared" si="536"/>
        <v/>
      </c>
      <c r="AQ1576" s="18" t="str">
        <f t="shared" si="537"/>
        <v/>
      </c>
      <c r="AR1576" s="18">
        <v>3.431E-2</v>
      </c>
      <c r="AS1576" s="18">
        <f>IF(AF!$D$27="Todos",1,IF(M1576=AF!$D$27,1,0))</f>
        <v>1</v>
      </c>
      <c r="AT1576" s="53">
        <f>IF(AND(E1576=AF!$D$6,OR(LT!M1576=AF!$D$27,AF!$D$27="Todos"),OR(AP1576=AF!$E$8,AQ1576=AF!$E$8)),AR1576+AS1576,0)</f>
        <v>0</v>
      </c>
      <c r="AU1576" s="18" t="str">
        <f t="shared" si="538"/>
        <v/>
      </c>
      <c r="AV1576" s="54" t="str">
        <f t="shared" si="539"/>
        <v/>
      </c>
      <c r="AW1576" s="54" t="str">
        <f t="shared" si="540"/>
        <v/>
      </c>
      <c r="AX1576" s="18" t="str">
        <f t="shared" si="541"/>
        <v/>
      </c>
      <c r="AY1576" s="18" t="str">
        <f t="shared" si="542"/>
        <v/>
      </c>
      <c r="BA1576" s="18">
        <f>IF($E1576=AF!$D$6,IF($M1576="Concluída no prazo",2,IF($M1576="Concluída com atraso",1,0)),0)</f>
        <v>0</v>
      </c>
      <c r="BB1576" s="18">
        <f>IF($E1576=AF!$D$6,IF($M1576="Atrasada",2,IF($M1576="Concluída com atraso",1,0)),0)</f>
        <v>0</v>
      </c>
      <c r="BC1576" s="18">
        <v>1.5699999999999999E-2</v>
      </c>
      <c r="BD1576" s="18">
        <f t="shared" si="549"/>
        <v>1.5699999999999999E-2</v>
      </c>
      <c r="BE1576" s="18">
        <f t="shared" si="549"/>
        <v>1.5699999999999999E-2</v>
      </c>
      <c r="BF1576" s="18" t="str">
        <f t="shared" si="543"/>
        <v/>
      </c>
      <c r="BN1576" s="18" t="str">
        <f t="shared" si="544"/>
        <v>s</v>
      </c>
    </row>
    <row r="1577" spans="3:66" ht="50.1" customHeight="1" thickTop="1" thickBot="1" x14ac:dyDescent="0.3">
      <c r="C1577" s="46"/>
      <c r="D1577" s="46"/>
      <c r="E1577" s="46"/>
      <c r="F1577" s="122"/>
      <c r="G1577" s="122"/>
      <c r="H1577" s="78" t="str">
        <f t="shared" si="545"/>
        <v/>
      </c>
      <c r="I1577" s="78" t="str">
        <f t="shared" si="546"/>
        <v/>
      </c>
      <c r="J1577" s="16"/>
      <c r="K1577" s="46" t="str">
        <f t="shared" si="547"/>
        <v/>
      </c>
      <c r="L1577" s="16"/>
      <c r="M1577" s="16"/>
      <c r="N1577" s="46"/>
      <c r="O1577" s="47" t="str">
        <f t="shared" si="550"/>
        <v/>
      </c>
      <c r="P1577" s="47"/>
      <c r="Q1577" s="48" t="str">
        <f>IFERROR(VLOOKUP(E1577,Funcionários!$C$8:$E$207,3,FALSE),"")</f>
        <v/>
      </c>
      <c r="R1577" s="47"/>
      <c r="S1577" s="49" t="str">
        <f t="shared" si="551"/>
        <v/>
      </c>
      <c r="T1577" s="49">
        <v>1.5709999999999998E-2</v>
      </c>
      <c r="U1577" s="48" t="str">
        <f>IF(Funcionários!C1578=0,"",Funcionários!C1578)</f>
        <v/>
      </c>
      <c r="V1577" s="50">
        <f>IF(U1577="",0,IF(COUNTIFS($E$7:$E$3006,U1577,$I$7:$I$3006,'RC'!$E$6)=0,0,COUNTIFS($M$7:$M$3006,"Concluída no prazo",$E$7:$E$3006,U1577,$I$7:$I$3006,'RC'!$E$6)/COUNTIFS($E$7:$E$3006,U1577,$I$7:$I$3006,'RC'!$E$6)))</f>
        <v>0</v>
      </c>
      <c r="W1577" s="49">
        <f>SUMIFS($J$7:$J$3006,$E$7:$E$3006,U1577,$I$7:$I$3006,'RC'!$E$6)+SUMIFS($L$7:$L$3006,$E$7:$E$3006,U1577,$I$7:$I$3006,'RC'!$E$6)</f>
        <v>0</v>
      </c>
      <c r="X1577" s="48">
        <f>COUNTIFS($E$7:$E$3006,U1577,$I$7:$I$3006,'RC'!$E$6)</f>
        <v>0</v>
      </c>
      <c r="Y1577" s="48"/>
      <c r="Z1577" s="51" t="str">
        <f>IF(AQ1577='RC'!$E$6,AC1577*1000+AD1577,"")</f>
        <v/>
      </c>
      <c r="AA1577" s="51" t="str">
        <f>IF(AB1577="","",IF(AQ1577='RC'!$E$6,AC1577*1000-AD1577,""))</f>
        <v/>
      </c>
      <c r="AB1577" s="48" t="str">
        <f>IFERROR(VLOOKUP(E1577,Funcionários!$C$8:$E$207,3,FALSE),"")</f>
        <v/>
      </c>
      <c r="AC1577" s="50" t="str">
        <f>IF(AB1577="","",IF(COUNTIFS($AB$7:$AB$3006,AB1577,$AQ$7:$AQ$3006,'RC'!$E$6)=0,"",COUNTIFS($M$7:$M$3006,"Concluída no prazo",$AB$7:$AB$3006,AB1577,$AQ$7:$AQ$3006,'RC'!$E$6)/COUNTIFS($AB$7:$AB$3006,AB1577,$AQ$7:$AQ$3006,'RC'!$E$6)))</f>
        <v/>
      </c>
      <c r="AD1577" s="48">
        <f>SUMIF($AQ$7:$AQ$3006,'RC'!$E$6,$J$7:$J$3006)+SUMIF($AQ$7:$AQ$3006,'RC'!$E$6,$L$7:$L$3006)</f>
        <v>21</v>
      </c>
      <c r="AF1577" s="48">
        <v>3.4299999999995202E-2</v>
      </c>
      <c r="AG1577" s="48">
        <f>IF(OR(AQ1577="",AQ1577&lt;&gt;'RC'!$E$6,AB1577&lt;&gt;'RC'!$D$21),0,1)</f>
        <v>0</v>
      </c>
      <c r="AH1577" s="48">
        <f t="shared" si="548"/>
        <v>3.4299999999995202E-2</v>
      </c>
      <c r="AI1577" s="48" t="str">
        <f t="shared" si="530"/>
        <v/>
      </c>
      <c r="AJ1577" s="48" t="str">
        <f t="shared" si="531"/>
        <v/>
      </c>
      <c r="AK1577" s="52" t="str">
        <f t="shared" si="532"/>
        <v/>
      </c>
      <c r="AL1577" s="52" t="str">
        <f t="shared" si="533"/>
        <v/>
      </c>
      <c r="AM1577" s="48" t="str">
        <f t="shared" si="534"/>
        <v/>
      </c>
      <c r="AN1577" s="48" t="str">
        <f t="shared" si="535"/>
        <v/>
      </c>
      <c r="AP1577" s="18" t="str">
        <f t="shared" si="536"/>
        <v/>
      </c>
      <c r="AQ1577" s="18" t="str">
        <f t="shared" si="537"/>
        <v/>
      </c>
      <c r="AR1577" s="18">
        <v>3.4299999999999997E-2</v>
      </c>
      <c r="AS1577" s="18">
        <f>IF(AF!$D$27="Todos",1,IF(M1577=AF!$D$27,1,0))</f>
        <v>1</v>
      </c>
      <c r="AT1577" s="53">
        <f>IF(AND(E1577=AF!$D$6,OR(LT!M1577=AF!$D$27,AF!$D$27="Todos"),OR(AP1577=AF!$E$8,AQ1577=AF!$E$8)),AR1577+AS1577,0)</f>
        <v>0</v>
      </c>
      <c r="AU1577" s="18" t="str">
        <f t="shared" si="538"/>
        <v/>
      </c>
      <c r="AV1577" s="54" t="str">
        <f t="shared" si="539"/>
        <v/>
      </c>
      <c r="AW1577" s="54" t="str">
        <f t="shared" si="540"/>
        <v/>
      </c>
      <c r="AX1577" s="18" t="str">
        <f t="shared" si="541"/>
        <v/>
      </c>
      <c r="AY1577" s="18" t="str">
        <f t="shared" si="542"/>
        <v/>
      </c>
      <c r="BA1577" s="18">
        <f>IF($E1577=AF!$D$6,IF($M1577="Concluída no prazo",2,IF($M1577="Concluída com atraso",1,0)),0)</f>
        <v>0</v>
      </c>
      <c r="BB1577" s="18">
        <f>IF($E1577=AF!$D$6,IF($M1577="Atrasada",2,IF($M1577="Concluída com atraso",1,0)),0)</f>
        <v>0</v>
      </c>
      <c r="BC1577" s="18">
        <v>1.5709999999999998E-2</v>
      </c>
      <c r="BD1577" s="18">
        <f t="shared" si="549"/>
        <v>1.5709999999999998E-2</v>
      </c>
      <c r="BE1577" s="18">
        <f t="shared" si="549"/>
        <v>1.5709999999999998E-2</v>
      </c>
      <c r="BF1577" s="18" t="str">
        <f t="shared" si="543"/>
        <v/>
      </c>
      <c r="BN1577" s="18" t="str">
        <f t="shared" si="544"/>
        <v>s</v>
      </c>
    </row>
    <row r="1578" spans="3:66" ht="50.1" customHeight="1" thickTop="1" thickBot="1" x14ac:dyDescent="0.3">
      <c r="C1578" s="46"/>
      <c r="D1578" s="46"/>
      <c r="E1578" s="46"/>
      <c r="F1578" s="122"/>
      <c r="G1578" s="122"/>
      <c r="H1578" s="78" t="str">
        <f t="shared" si="545"/>
        <v/>
      </c>
      <c r="I1578" s="78" t="str">
        <f t="shared" si="546"/>
        <v/>
      </c>
      <c r="J1578" s="16"/>
      <c r="K1578" s="46" t="str">
        <f t="shared" si="547"/>
        <v/>
      </c>
      <c r="L1578" s="16"/>
      <c r="M1578" s="16"/>
      <c r="N1578" s="46"/>
      <c r="O1578" s="47" t="str">
        <f t="shared" si="550"/>
        <v/>
      </c>
      <c r="P1578" s="47"/>
      <c r="Q1578" s="48" t="str">
        <f>IFERROR(VLOOKUP(E1578,Funcionários!$C$8:$E$207,3,FALSE),"")</f>
        <v/>
      </c>
      <c r="R1578" s="47"/>
      <c r="S1578" s="49" t="str">
        <f t="shared" si="551"/>
        <v/>
      </c>
      <c r="T1578" s="49">
        <v>1.5720000000000001E-2</v>
      </c>
      <c r="U1578" s="48" t="str">
        <f>IF(Funcionários!C1579=0,"",Funcionários!C1579)</f>
        <v/>
      </c>
      <c r="V1578" s="50">
        <f>IF(U1578="",0,IF(COUNTIFS($E$7:$E$3006,U1578,$I$7:$I$3006,'RC'!$E$6)=0,0,COUNTIFS($M$7:$M$3006,"Concluída no prazo",$E$7:$E$3006,U1578,$I$7:$I$3006,'RC'!$E$6)/COUNTIFS($E$7:$E$3006,U1578,$I$7:$I$3006,'RC'!$E$6)))</f>
        <v>0</v>
      </c>
      <c r="W1578" s="49">
        <f>SUMIFS($J$7:$J$3006,$E$7:$E$3006,U1578,$I$7:$I$3006,'RC'!$E$6)+SUMIFS($L$7:$L$3006,$E$7:$E$3006,U1578,$I$7:$I$3006,'RC'!$E$6)</f>
        <v>0</v>
      </c>
      <c r="X1578" s="48">
        <f>COUNTIFS($E$7:$E$3006,U1578,$I$7:$I$3006,'RC'!$E$6)</f>
        <v>0</v>
      </c>
      <c r="Y1578" s="48"/>
      <c r="Z1578" s="51" t="str">
        <f>IF(AQ1578='RC'!$E$6,AC1578*1000+AD1578,"")</f>
        <v/>
      </c>
      <c r="AA1578" s="51" t="str">
        <f>IF(AB1578="","",IF(AQ1578='RC'!$E$6,AC1578*1000-AD1578,""))</f>
        <v/>
      </c>
      <c r="AB1578" s="48" t="str">
        <f>IFERROR(VLOOKUP(E1578,Funcionários!$C$8:$E$207,3,FALSE),"")</f>
        <v/>
      </c>
      <c r="AC1578" s="50" t="str">
        <f>IF(AB1578="","",IF(COUNTIFS($AB$7:$AB$3006,AB1578,$AQ$7:$AQ$3006,'RC'!$E$6)=0,"",COUNTIFS($M$7:$M$3006,"Concluída no prazo",$AB$7:$AB$3006,AB1578,$AQ$7:$AQ$3006,'RC'!$E$6)/COUNTIFS($AB$7:$AB$3006,AB1578,$AQ$7:$AQ$3006,'RC'!$E$6)))</f>
        <v/>
      </c>
      <c r="AD1578" s="48">
        <f>SUMIF($AQ$7:$AQ$3006,'RC'!$E$6,$J$7:$J$3006)+SUMIF($AQ$7:$AQ$3006,'RC'!$E$6,$L$7:$L$3006)</f>
        <v>21</v>
      </c>
      <c r="AF1578" s="48">
        <v>3.4289999999995199E-2</v>
      </c>
      <c r="AG1578" s="48">
        <f>IF(OR(AQ1578="",AQ1578&lt;&gt;'RC'!$E$6,AB1578&lt;&gt;'RC'!$D$21),0,1)</f>
        <v>0</v>
      </c>
      <c r="AH1578" s="48">
        <f t="shared" si="548"/>
        <v>3.4289999999995199E-2</v>
      </c>
      <c r="AI1578" s="48" t="str">
        <f t="shared" si="530"/>
        <v/>
      </c>
      <c r="AJ1578" s="48" t="str">
        <f t="shared" si="531"/>
        <v/>
      </c>
      <c r="AK1578" s="52" t="str">
        <f t="shared" si="532"/>
        <v/>
      </c>
      <c r="AL1578" s="52" t="str">
        <f t="shared" si="533"/>
        <v/>
      </c>
      <c r="AM1578" s="48" t="str">
        <f t="shared" si="534"/>
        <v/>
      </c>
      <c r="AN1578" s="48" t="str">
        <f t="shared" si="535"/>
        <v/>
      </c>
      <c r="AP1578" s="18" t="str">
        <f t="shared" si="536"/>
        <v/>
      </c>
      <c r="AQ1578" s="18" t="str">
        <f t="shared" si="537"/>
        <v/>
      </c>
      <c r="AR1578" s="18">
        <v>3.4290000000000001E-2</v>
      </c>
      <c r="AS1578" s="18">
        <f>IF(AF!$D$27="Todos",1,IF(M1578=AF!$D$27,1,0))</f>
        <v>1</v>
      </c>
      <c r="AT1578" s="53">
        <f>IF(AND(E1578=AF!$D$6,OR(LT!M1578=AF!$D$27,AF!$D$27="Todos"),OR(AP1578=AF!$E$8,AQ1578=AF!$E$8)),AR1578+AS1578,0)</f>
        <v>0</v>
      </c>
      <c r="AU1578" s="18" t="str">
        <f t="shared" si="538"/>
        <v/>
      </c>
      <c r="AV1578" s="54" t="str">
        <f t="shared" si="539"/>
        <v/>
      </c>
      <c r="AW1578" s="54" t="str">
        <f t="shared" si="540"/>
        <v/>
      </c>
      <c r="AX1578" s="18" t="str">
        <f t="shared" si="541"/>
        <v/>
      </c>
      <c r="AY1578" s="18" t="str">
        <f t="shared" si="542"/>
        <v/>
      </c>
      <c r="BA1578" s="18">
        <f>IF($E1578=AF!$D$6,IF($M1578="Concluída no prazo",2,IF($M1578="Concluída com atraso",1,0)),0)</f>
        <v>0</v>
      </c>
      <c r="BB1578" s="18">
        <f>IF($E1578=AF!$D$6,IF($M1578="Atrasada",2,IF($M1578="Concluída com atraso",1,0)),0)</f>
        <v>0</v>
      </c>
      <c r="BC1578" s="18">
        <v>1.5720000000000001E-2</v>
      </c>
      <c r="BD1578" s="18">
        <f t="shared" si="549"/>
        <v>1.5720000000000001E-2</v>
      </c>
      <c r="BE1578" s="18">
        <f t="shared" si="549"/>
        <v>1.5720000000000001E-2</v>
      </c>
      <c r="BF1578" s="18" t="str">
        <f t="shared" si="543"/>
        <v/>
      </c>
      <c r="BN1578" s="18" t="str">
        <f t="shared" si="544"/>
        <v>s</v>
      </c>
    </row>
    <row r="1579" spans="3:66" ht="50.1" customHeight="1" thickTop="1" thickBot="1" x14ac:dyDescent="0.3">
      <c r="C1579" s="46"/>
      <c r="D1579" s="46"/>
      <c r="E1579" s="46"/>
      <c r="F1579" s="122"/>
      <c r="G1579" s="122"/>
      <c r="H1579" s="78" t="str">
        <f t="shared" si="545"/>
        <v/>
      </c>
      <c r="I1579" s="78" t="str">
        <f t="shared" si="546"/>
        <v/>
      </c>
      <c r="J1579" s="16"/>
      <c r="K1579" s="46" t="str">
        <f t="shared" si="547"/>
        <v/>
      </c>
      <c r="L1579" s="16"/>
      <c r="M1579" s="16"/>
      <c r="N1579" s="46"/>
      <c r="O1579" s="47" t="str">
        <f t="shared" si="550"/>
        <v/>
      </c>
      <c r="P1579" s="47"/>
      <c r="Q1579" s="48" t="str">
        <f>IFERROR(VLOOKUP(E1579,Funcionários!$C$8:$E$207,3,FALSE),"")</f>
        <v/>
      </c>
      <c r="R1579" s="47"/>
      <c r="S1579" s="49" t="str">
        <f t="shared" si="551"/>
        <v/>
      </c>
      <c r="T1579" s="49">
        <v>1.5730000000000001E-2</v>
      </c>
      <c r="U1579" s="48" t="str">
        <f>IF(Funcionários!C1580=0,"",Funcionários!C1580)</f>
        <v/>
      </c>
      <c r="V1579" s="50">
        <f>IF(U1579="",0,IF(COUNTIFS($E$7:$E$3006,U1579,$I$7:$I$3006,'RC'!$E$6)=0,0,COUNTIFS($M$7:$M$3006,"Concluída no prazo",$E$7:$E$3006,U1579,$I$7:$I$3006,'RC'!$E$6)/COUNTIFS($E$7:$E$3006,U1579,$I$7:$I$3006,'RC'!$E$6)))</f>
        <v>0</v>
      </c>
      <c r="W1579" s="49">
        <f>SUMIFS($J$7:$J$3006,$E$7:$E$3006,U1579,$I$7:$I$3006,'RC'!$E$6)+SUMIFS($L$7:$L$3006,$E$7:$E$3006,U1579,$I$7:$I$3006,'RC'!$E$6)</f>
        <v>0</v>
      </c>
      <c r="X1579" s="48">
        <f>COUNTIFS($E$7:$E$3006,U1579,$I$7:$I$3006,'RC'!$E$6)</f>
        <v>0</v>
      </c>
      <c r="Y1579" s="48"/>
      <c r="Z1579" s="51" t="str">
        <f>IF(AQ1579='RC'!$E$6,AC1579*1000+AD1579,"")</f>
        <v/>
      </c>
      <c r="AA1579" s="51" t="str">
        <f>IF(AB1579="","",IF(AQ1579='RC'!$E$6,AC1579*1000-AD1579,""))</f>
        <v/>
      </c>
      <c r="AB1579" s="48" t="str">
        <f>IFERROR(VLOOKUP(E1579,Funcionários!$C$8:$E$207,3,FALSE),"")</f>
        <v/>
      </c>
      <c r="AC1579" s="50" t="str">
        <f>IF(AB1579="","",IF(COUNTIFS($AB$7:$AB$3006,AB1579,$AQ$7:$AQ$3006,'RC'!$E$6)=0,"",COUNTIFS($M$7:$M$3006,"Concluída no prazo",$AB$7:$AB$3006,AB1579,$AQ$7:$AQ$3006,'RC'!$E$6)/COUNTIFS($AB$7:$AB$3006,AB1579,$AQ$7:$AQ$3006,'RC'!$E$6)))</f>
        <v/>
      </c>
      <c r="AD1579" s="48">
        <f>SUMIF($AQ$7:$AQ$3006,'RC'!$E$6,$J$7:$J$3006)+SUMIF($AQ$7:$AQ$3006,'RC'!$E$6,$L$7:$L$3006)</f>
        <v>21</v>
      </c>
      <c r="AF1579" s="48">
        <v>3.4279999999995203E-2</v>
      </c>
      <c r="AG1579" s="48">
        <f>IF(OR(AQ1579="",AQ1579&lt;&gt;'RC'!$E$6,AB1579&lt;&gt;'RC'!$D$21),0,1)</f>
        <v>0</v>
      </c>
      <c r="AH1579" s="48">
        <f t="shared" si="548"/>
        <v>3.4279999999995203E-2</v>
      </c>
      <c r="AI1579" s="48" t="str">
        <f t="shared" si="530"/>
        <v/>
      </c>
      <c r="AJ1579" s="48" t="str">
        <f t="shared" si="531"/>
        <v/>
      </c>
      <c r="AK1579" s="52" t="str">
        <f t="shared" si="532"/>
        <v/>
      </c>
      <c r="AL1579" s="52" t="str">
        <f t="shared" si="533"/>
        <v/>
      </c>
      <c r="AM1579" s="48" t="str">
        <f t="shared" si="534"/>
        <v/>
      </c>
      <c r="AN1579" s="48" t="str">
        <f t="shared" si="535"/>
        <v/>
      </c>
      <c r="AP1579" s="18" t="str">
        <f t="shared" si="536"/>
        <v/>
      </c>
      <c r="AQ1579" s="18" t="str">
        <f t="shared" si="537"/>
        <v/>
      </c>
      <c r="AR1579" s="18">
        <v>3.4279999999999998E-2</v>
      </c>
      <c r="AS1579" s="18">
        <f>IF(AF!$D$27="Todos",1,IF(M1579=AF!$D$27,1,0))</f>
        <v>1</v>
      </c>
      <c r="AT1579" s="53">
        <f>IF(AND(E1579=AF!$D$6,OR(LT!M1579=AF!$D$27,AF!$D$27="Todos"),OR(AP1579=AF!$E$8,AQ1579=AF!$E$8)),AR1579+AS1579,0)</f>
        <v>0</v>
      </c>
      <c r="AU1579" s="18" t="str">
        <f t="shared" si="538"/>
        <v/>
      </c>
      <c r="AV1579" s="54" t="str">
        <f t="shared" si="539"/>
        <v/>
      </c>
      <c r="AW1579" s="54" t="str">
        <f t="shared" si="540"/>
        <v/>
      </c>
      <c r="AX1579" s="18" t="str">
        <f t="shared" si="541"/>
        <v/>
      </c>
      <c r="AY1579" s="18" t="str">
        <f t="shared" si="542"/>
        <v/>
      </c>
      <c r="BA1579" s="18">
        <f>IF($E1579=AF!$D$6,IF($M1579="Concluída no prazo",2,IF($M1579="Concluída com atraso",1,0)),0)</f>
        <v>0</v>
      </c>
      <c r="BB1579" s="18">
        <f>IF($E1579=AF!$D$6,IF($M1579="Atrasada",2,IF($M1579="Concluída com atraso",1,0)),0)</f>
        <v>0</v>
      </c>
      <c r="BC1579" s="18">
        <v>1.5730000000000001E-2</v>
      </c>
      <c r="BD1579" s="18">
        <f t="shared" si="549"/>
        <v>1.5730000000000001E-2</v>
      </c>
      <c r="BE1579" s="18">
        <f t="shared" si="549"/>
        <v>1.5730000000000001E-2</v>
      </c>
      <c r="BF1579" s="18" t="str">
        <f t="shared" si="543"/>
        <v/>
      </c>
      <c r="BN1579" s="18" t="str">
        <f t="shared" si="544"/>
        <v>s</v>
      </c>
    </row>
    <row r="1580" spans="3:66" ht="50.1" customHeight="1" thickTop="1" thickBot="1" x14ac:dyDescent="0.3">
      <c r="C1580" s="46"/>
      <c r="D1580" s="46"/>
      <c r="E1580" s="46"/>
      <c r="F1580" s="122"/>
      <c r="G1580" s="122"/>
      <c r="H1580" s="78" t="str">
        <f t="shared" si="545"/>
        <v/>
      </c>
      <c r="I1580" s="78" t="str">
        <f t="shared" si="546"/>
        <v/>
      </c>
      <c r="J1580" s="16"/>
      <c r="K1580" s="46" t="str">
        <f t="shared" si="547"/>
        <v/>
      </c>
      <c r="L1580" s="16"/>
      <c r="M1580" s="16"/>
      <c r="N1580" s="46"/>
      <c r="O1580" s="47" t="str">
        <f t="shared" si="550"/>
        <v/>
      </c>
      <c r="P1580" s="47"/>
      <c r="Q1580" s="48" t="str">
        <f>IFERROR(VLOOKUP(E1580,Funcionários!$C$8:$E$207,3,FALSE),"")</f>
        <v/>
      </c>
      <c r="R1580" s="47"/>
      <c r="S1580" s="49" t="str">
        <f t="shared" si="551"/>
        <v/>
      </c>
      <c r="T1580" s="49">
        <v>1.5740000000000001E-2</v>
      </c>
      <c r="U1580" s="48" t="str">
        <f>IF(Funcionários!C1581=0,"",Funcionários!C1581)</f>
        <v/>
      </c>
      <c r="V1580" s="50">
        <f>IF(U1580="",0,IF(COUNTIFS($E$7:$E$3006,U1580,$I$7:$I$3006,'RC'!$E$6)=0,0,COUNTIFS($M$7:$M$3006,"Concluída no prazo",$E$7:$E$3006,U1580,$I$7:$I$3006,'RC'!$E$6)/COUNTIFS($E$7:$E$3006,U1580,$I$7:$I$3006,'RC'!$E$6)))</f>
        <v>0</v>
      </c>
      <c r="W1580" s="49">
        <f>SUMIFS($J$7:$J$3006,$E$7:$E$3006,U1580,$I$7:$I$3006,'RC'!$E$6)+SUMIFS($L$7:$L$3006,$E$7:$E$3006,U1580,$I$7:$I$3006,'RC'!$E$6)</f>
        <v>0</v>
      </c>
      <c r="X1580" s="48">
        <f>COUNTIFS($E$7:$E$3006,U1580,$I$7:$I$3006,'RC'!$E$6)</f>
        <v>0</v>
      </c>
      <c r="Y1580" s="48"/>
      <c r="Z1580" s="51" t="str">
        <f>IF(AQ1580='RC'!$E$6,AC1580*1000+AD1580,"")</f>
        <v/>
      </c>
      <c r="AA1580" s="51" t="str">
        <f>IF(AB1580="","",IF(AQ1580='RC'!$E$6,AC1580*1000-AD1580,""))</f>
        <v/>
      </c>
      <c r="AB1580" s="48" t="str">
        <f>IFERROR(VLOOKUP(E1580,Funcionários!$C$8:$E$207,3,FALSE),"")</f>
        <v/>
      </c>
      <c r="AC1580" s="50" t="str">
        <f>IF(AB1580="","",IF(COUNTIFS($AB$7:$AB$3006,AB1580,$AQ$7:$AQ$3006,'RC'!$E$6)=0,"",COUNTIFS($M$7:$M$3006,"Concluída no prazo",$AB$7:$AB$3006,AB1580,$AQ$7:$AQ$3006,'RC'!$E$6)/COUNTIFS($AB$7:$AB$3006,AB1580,$AQ$7:$AQ$3006,'RC'!$E$6)))</f>
        <v/>
      </c>
      <c r="AD1580" s="48">
        <f>SUMIF($AQ$7:$AQ$3006,'RC'!$E$6,$J$7:$J$3006)+SUMIF($AQ$7:$AQ$3006,'RC'!$E$6,$L$7:$L$3006)</f>
        <v>21</v>
      </c>
      <c r="AF1580" s="48">
        <v>3.42699999999952E-2</v>
      </c>
      <c r="AG1580" s="48">
        <f>IF(OR(AQ1580="",AQ1580&lt;&gt;'RC'!$E$6,AB1580&lt;&gt;'RC'!$D$21),0,1)</f>
        <v>0</v>
      </c>
      <c r="AH1580" s="48">
        <f t="shared" si="548"/>
        <v>3.42699999999952E-2</v>
      </c>
      <c r="AI1580" s="48" t="str">
        <f t="shared" si="530"/>
        <v/>
      </c>
      <c r="AJ1580" s="48" t="str">
        <f t="shared" si="531"/>
        <v/>
      </c>
      <c r="AK1580" s="52" t="str">
        <f t="shared" si="532"/>
        <v/>
      </c>
      <c r="AL1580" s="52" t="str">
        <f t="shared" si="533"/>
        <v/>
      </c>
      <c r="AM1580" s="48" t="str">
        <f t="shared" si="534"/>
        <v/>
      </c>
      <c r="AN1580" s="48" t="str">
        <f t="shared" si="535"/>
        <v/>
      </c>
      <c r="AP1580" s="18" t="str">
        <f t="shared" si="536"/>
        <v/>
      </c>
      <c r="AQ1580" s="18" t="str">
        <f t="shared" si="537"/>
        <v/>
      </c>
      <c r="AR1580" s="18">
        <v>3.4270000000000002E-2</v>
      </c>
      <c r="AS1580" s="18">
        <f>IF(AF!$D$27="Todos",1,IF(M1580=AF!$D$27,1,0))</f>
        <v>1</v>
      </c>
      <c r="AT1580" s="53">
        <f>IF(AND(E1580=AF!$D$6,OR(LT!M1580=AF!$D$27,AF!$D$27="Todos"),OR(AP1580=AF!$E$8,AQ1580=AF!$E$8)),AR1580+AS1580,0)</f>
        <v>0</v>
      </c>
      <c r="AU1580" s="18" t="str">
        <f t="shared" si="538"/>
        <v/>
      </c>
      <c r="AV1580" s="54" t="str">
        <f t="shared" si="539"/>
        <v/>
      </c>
      <c r="AW1580" s="54" t="str">
        <f t="shared" si="540"/>
        <v/>
      </c>
      <c r="AX1580" s="18" t="str">
        <f t="shared" si="541"/>
        <v/>
      </c>
      <c r="AY1580" s="18" t="str">
        <f t="shared" si="542"/>
        <v/>
      </c>
      <c r="BA1580" s="18">
        <f>IF($E1580=AF!$D$6,IF($M1580="Concluída no prazo",2,IF($M1580="Concluída com atraso",1,0)),0)</f>
        <v>0</v>
      </c>
      <c r="BB1580" s="18">
        <f>IF($E1580=AF!$D$6,IF($M1580="Atrasada",2,IF($M1580="Concluída com atraso",1,0)),0)</f>
        <v>0</v>
      </c>
      <c r="BC1580" s="18">
        <v>1.5740000000000001E-2</v>
      </c>
      <c r="BD1580" s="18">
        <f t="shared" si="549"/>
        <v>1.5740000000000001E-2</v>
      </c>
      <c r="BE1580" s="18">
        <f t="shared" si="549"/>
        <v>1.5740000000000001E-2</v>
      </c>
      <c r="BF1580" s="18" t="str">
        <f t="shared" si="543"/>
        <v/>
      </c>
      <c r="BN1580" s="18" t="str">
        <f t="shared" si="544"/>
        <v>s</v>
      </c>
    </row>
    <row r="1581" spans="3:66" ht="50.1" customHeight="1" thickTop="1" thickBot="1" x14ac:dyDescent="0.3">
      <c r="C1581" s="46"/>
      <c r="D1581" s="46"/>
      <c r="E1581" s="46"/>
      <c r="F1581" s="122"/>
      <c r="G1581" s="122"/>
      <c r="H1581" s="78" t="str">
        <f t="shared" si="545"/>
        <v/>
      </c>
      <c r="I1581" s="78" t="str">
        <f t="shared" si="546"/>
        <v/>
      </c>
      <c r="J1581" s="16"/>
      <c r="K1581" s="46" t="str">
        <f t="shared" si="547"/>
        <v/>
      </c>
      <c r="L1581" s="16"/>
      <c r="M1581" s="16"/>
      <c r="N1581" s="46"/>
      <c r="O1581" s="47" t="str">
        <f t="shared" si="550"/>
        <v/>
      </c>
      <c r="P1581" s="47"/>
      <c r="Q1581" s="48" t="str">
        <f>IFERROR(VLOOKUP(E1581,Funcionários!$C$8:$E$207,3,FALSE),"")</f>
        <v/>
      </c>
      <c r="R1581" s="47"/>
      <c r="S1581" s="49" t="str">
        <f t="shared" si="551"/>
        <v/>
      </c>
      <c r="T1581" s="49">
        <v>1.575E-2</v>
      </c>
      <c r="U1581" s="48" t="str">
        <f>IF(Funcionários!C1582=0,"",Funcionários!C1582)</f>
        <v/>
      </c>
      <c r="V1581" s="50">
        <f>IF(U1581="",0,IF(COUNTIFS($E$7:$E$3006,U1581,$I$7:$I$3006,'RC'!$E$6)=0,0,COUNTIFS($M$7:$M$3006,"Concluída no prazo",$E$7:$E$3006,U1581,$I$7:$I$3006,'RC'!$E$6)/COUNTIFS($E$7:$E$3006,U1581,$I$7:$I$3006,'RC'!$E$6)))</f>
        <v>0</v>
      </c>
      <c r="W1581" s="49">
        <f>SUMIFS($J$7:$J$3006,$E$7:$E$3006,U1581,$I$7:$I$3006,'RC'!$E$6)+SUMIFS($L$7:$L$3006,$E$7:$E$3006,U1581,$I$7:$I$3006,'RC'!$E$6)</f>
        <v>0</v>
      </c>
      <c r="X1581" s="48">
        <f>COUNTIFS($E$7:$E$3006,U1581,$I$7:$I$3006,'RC'!$E$6)</f>
        <v>0</v>
      </c>
      <c r="Y1581" s="48"/>
      <c r="Z1581" s="51" t="str">
        <f>IF(AQ1581='RC'!$E$6,AC1581*1000+AD1581,"")</f>
        <v/>
      </c>
      <c r="AA1581" s="51" t="str">
        <f>IF(AB1581="","",IF(AQ1581='RC'!$E$6,AC1581*1000-AD1581,""))</f>
        <v/>
      </c>
      <c r="AB1581" s="48" t="str">
        <f>IFERROR(VLOOKUP(E1581,Funcionários!$C$8:$E$207,3,FALSE),"")</f>
        <v/>
      </c>
      <c r="AC1581" s="50" t="str">
        <f>IF(AB1581="","",IF(COUNTIFS($AB$7:$AB$3006,AB1581,$AQ$7:$AQ$3006,'RC'!$E$6)=0,"",COUNTIFS($M$7:$M$3006,"Concluída no prazo",$AB$7:$AB$3006,AB1581,$AQ$7:$AQ$3006,'RC'!$E$6)/COUNTIFS($AB$7:$AB$3006,AB1581,$AQ$7:$AQ$3006,'RC'!$E$6)))</f>
        <v/>
      </c>
      <c r="AD1581" s="48">
        <f>SUMIF($AQ$7:$AQ$3006,'RC'!$E$6,$J$7:$J$3006)+SUMIF($AQ$7:$AQ$3006,'RC'!$E$6,$L$7:$L$3006)</f>
        <v>21</v>
      </c>
      <c r="AF1581" s="48">
        <v>3.4259999999995197E-2</v>
      </c>
      <c r="AG1581" s="48">
        <f>IF(OR(AQ1581="",AQ1581&lt;&gt;'RC'!$E$6,AB1581&lt;&gt;'RC'!$D$21),0,1)</f>
        <v>0</v>
      </c>
      <c r="AH1581" s="48">
        <f t="shared" si="548"/>
        <v>3.4259999999995197E-2</v>
      </c>
      <c r="AI1581" s="48" t="str">
        <f t="shared" si="530"/>
        <v/>
      </c>
      <c r="AJ1581" s="48" t="str">
        <f t="shared" si="531"/>
        <v/>
      </c>
      <c r="AK1581" s="52" t="str">
        <f t="shared" si="532"/>
        <v/>
      </c>
      <c r="AL1581" s="52" t="str">
        <f t="shared" si="533"/>
        <v/>
      </c>
      <c r="AM1581" s="48" t="str">
        <f t="shared" si="534"/>
        <v/>
      </c>
      <c r="AN1581" s="48" t="str">
        <f t="shared" si="535"/>
        <v/>
      </c>
      <c r="AP1581" s="18" t="str">
        <f t="shared" si="536"/>
        <v/>
      </c>
      <c r="AQ1581" s="18" t="str">
        <f t="shared" si="537"/>
        <v/>
      </c>
      <c r="AR1581" s="18">
        <v>3.4259999999999999E-2</v>
      </c>
      <c r="AS1581" s="18">
        <f>IF(AF!$D$27="Todos",1,IF(M1581=AF!$D$27,1,0))</f>
        <v>1</v>
      </c>
      <c r="AT1581" s="53">
        <f>IF(AND(E1581=AF!$D$6,OR(LT!M1581=AF!$D$27,AF!$D$27="Todos"),OR(AP1581=AF!$E$8,AQ1581=AF!$E$8)),AR1581+AS1581,0)</f>
        <v>0</v>
      </c>
      <c r="AU1581" s="18" t="str">
        <f t="shared" si="538"/>
        <v/>
      </c>
      <c r="AV1581" s="54" t="str">
        <f t="shared" si="539"/>
        <v/>
      </c>
      <c r="AW1581" s="54" t="str">
        <f t="shared" si="540"/>
        <v/>
      </c>
      <c r="AX1581" s="18" t="str">
        <f t="shared" si="541"/>
        <v/>
      </c>
      <c r="AY1581" s="18" t="str">
        <f t="shared" si="542"/>
        <v/>
      </c>
      <c r="BA1581" s="18">
        <f>IF($E1581=AF!$D$6,IF($M1581="Concluída no prazo",2,IF($M1581="Concluída com atraso",1,0)),0)</f>
        <v>0</v>
      </c>
      <c r="BB1581" s="18">
        <f>IF($E1581=AF!$D$6,IF($M1581="Atrasada",2,IF($M1581="Concluída com atraso",1,0)),0)</f>
        <v>0</v>
      </c>
      <c r="BC1581" s="18">
        <v>1.575E-2</v>
      </c>
      <c r="BD1581" s="18">
        <f t="shared" si="549"/>
        <v>1.575E-2</v>
      </c>
      <c r="BE1581" s="18">
        <f t="shared" si="549"/>
        <v>1.575E-2</v>
      </c>
      <c r="BF1581" s="18" t="str">
        <f t="shared" si="543"/>
        <v/>
      </c>
      <c r="BN1581" s="18" t="str">
        <f t="shared" si="544"/>
        <v>s</v>
      </c>
    </row>
    <row r="1582" spans="3:66" ht="50.1" customHeight="1" thickTop="1" thickBot="1" x14ac:dyDescent="0.3">
      <c r="C1582" s="46"/>
      <c r="D1582" s="46"/>
      <c r="E1582" s="46"/>
      <c r="F1582" s="122"/>
      <c r="G1582" s="122"/>
      <c r="H1582" s="78" t="str">
        <f t="shared" si="545"/>
        <v/>
      </c>
      <c r="I1582" s="78" t="str">
        <f t="shared" si="546"/>
        <v/>
      </c>
      <c r="J1582" s="16"/>
      <c r="K1582" s="46" t="str">
        <f t="shared" si="547"/>
        <v/>
      </c>
      <c r="L1582" s="16"/>
      <c r="M1582" s="16"/>
      <c r="N1582" s="46"/>
      <c r="O1582" s="47" t="str">
        <f t="shared" si="550"/>
        <v/>
      </c>
      <c r="P1582" s="47"/>
      <c r="Q1582" s="48" t="str">
        <f>IFERROR(VLOOKUP(E1582,Funcionários!$C$8:$E$207,3,FALSE),"")</f>
        <v/>
      </c>
      <c r="R1582" s="47"/>
      <c r="S1582" s="49" t="str">
        <f t="shared" si="551"/>
        <v/>
      </c>
      <c r="T1582" s="49">
        <v>1.576E-2</v>
      </c>
      <c r="U1582" s="48" t="str">
        <f>IF(Funcionários!C1583=0,"",Funcionários!C1583)</f>
        <v/>
      </c>
      <c r="V1582" s="50">
        <f>IF(U1582="",0,IF(COUNTIFS($E$7:$E$3006,U1582,$I$7:$I$3006,'RC'!$E$6)=0,0,COUNTIFS($M$7:$M$3006,"Concluída no prazo",$E$7:$E$3006,U1582,$I$7:$I$3006,'RC'!$E$6)/COUNTIFS($E$7:$E$3006,U1582,$I$7:$I$3006,'RC'!$E$6)))</f>
        <v>0</v>
      </c>
      <c r="W1582" s="49">
        <f>SUMIFS($J$7:$J$3006,$E$7:$E$3006,U1582,$I$7:$I$3006,'RC'!$E$6)+SUMIFS($L$7:$L$3006,$E$7:$E$3006,U1582,$I$7:$I$3006,'RC'!$E$6)</f>
        <v>0</v>
      </c>
      <c r="X1582" s="48">
        <f>COUNTIFS($E$7:$E$3006,U1582,$I$7:$I$3006,'RC'!$E$6)</f>
        <v>0</v>
      </c>
      <c r="Y1582" s="48"/>
      <c r="Z1582" s="51" t="str">
        <f>IF(AQ1582='RC'!$E$6,AC1582*1000+AD1582,"")</f>
        <v/>
      </c>
      <c r="AA1582" s="51" t="str">
        <f>IF(AB1582="","",IF(AQ1582='RC'!$E$6,AC1582*1000-AD1582,""))</f>
        <v/>
      </c>
      <c r="AB1582" s="48" t="str">
        <f>IFERROR(VLOOKUP(E1582,Funcionários!$C$8:$E$207,3,FALSE),"")</f>
        <v/>
      </c>
      <c r="AC1582" s="50" t="str">
        <f>IF(AB1582="","",IF(COUNTIFS($AB$7:$AB$3006,AB1582,$AQ$7:$AQ$3006,'RC'!$E$6)=0,"",COUNTIFS($M$7:$M$3006,"Concluída no prazo",$AB$7:$AB$3006,AB1582,$AQ$7:$AQ$3006,'RC'!$E$6)/COUNTIFS($AB$7:$AB$3006,AB1582,$AQ$7:$AQ$3006,'RC'!$E$6)))</f>
        <v/>
      </c>
      <c r="AD1582" s="48">
        <f>SUMIF($AQ$7:$AQ$3006,'RC'!$E$6,$J$7:$J$3006)+SUMIF($AQ$7:$AQ$3006,'RC'!$E$6,$L$7:$L$3006)</f>
        <v>21</v>
      </c>
      <c r="AF1582" s="48">
        <v>3.4249999999995201E-2</v>
      </c>
      <c r="AG1582" s="48">
        <f>IF(OR(AQ1582="",AQ1582&lt;&gt;'RC'!$E$6,AB1582&lt;&gt;'RC'!$D$21),0,1)</f>
        <v>0</v>
      </c>
      <c r="AH1582" s="48">
        <f t="shared" si="548"/>
        <v>3.4249999999995201E-2</v>
      </c>
      <c r="AI1582" s="48" t="str">
        <f t="shared" si="530"/>
        <v/>
      </c>
      <c r="AJ1582" s="48" t="str">
        <f t="shared" si="531"/>
        <v/>
      </c>
      <c r="AK1582" s="52" t="str">
        <f t="shared" si="532"/>
        <v/>
      </c>
      <c r="AL1582" s="52" t="str">
        <f t="shared" si="533"/>
        <v/>
      </c>
      <c r="AM1582" s="48" t="str">
        <f t="shared" si="534"/>
        <v/>
      </c>
      <c r="AN1582" s="48" t="str">
        <f t="shared" si="535"/>
        <v/>
      </c>
      <c r="AP1582" s="18" t="str">
        <f t="shared" si="536"/>
        <v/>
      </c>
      <c r="AQ1582" s="18" t="str">
        <f t="shared" si="537"/>
        <v/>
      </c>
      <c r="AR1582" s="18">
        <v>3.4250000000000003E-2</v>
      </c>
      <c r="AS1582" s="18">
        <f>IF(AF!$D$27="Todos",1,IF(M1582=AF!$D$27,1,0))</f>
        <v>1</v>
      </c>
      <c r="AT1582" s="53">
        <f>IF(AND(E1582=AF!$D$6,OR(LT!M1582=AF!$D$27,AF!$D$27="Todos"),OR(AP1582=AF!$E$8,AQ1582=AF!$E$8)),AR1582+AS1582,0)</f>
        <v>0</v>
      </c>
      <c r="AU1582" s="18" t="str">
        <f t="shared" si="538"/>
        <v/>
      </c>
      <c r="AV1582" s="54" t="str">
        <f t="shared" si="539"/>
        <v/>
      </c>
      <c r="AW1582" s="54" t="str">
        <f t="shared" si="540"/>
        <v/>
      </c>
      <c r="AX1582" s="18" t="str">
        <f t="shared" si="541"/>
        <v/>
      </c>
      <c r="AY1582" s="18" t="str">
        <f t="shared" si="542"/>
        <v/>
      </c>
      <c r="BA1582" s="18">
        <f>IF($E1582=AF!$D$6,IF($M1582="Concluída no prazo",2,IF($M1582="Concluída com atraso",1,0)),0)</f>
        <v>0</v>
      </c>
      <c r="BB1582" s="18">
        <f>IF($E1582=AF!$D$6,IF($M1582="Atrasada",2,IF($M1582="Concluída com atraso",1,0)),0)</f>
        <v>0</v>
      </c>
      <c r="BC1582" s="18">
        <v>1.576E-2</v>
      </c>
      <c r="BD1582" s="18">
        <f t="shared" si="549"/>
        <v>1.576E-2</v>
      </c>
      <c r="BE1582" s="18">
        <f t="shared" si="549"/>
        <v>1.576E-2</v>
      </c>
      <c r="BF1582" s="18" t="str">
        <f t="shared" si="543"/>
        <v/>
      </c>
      <c r="BN1582" s="18" t="str">
        <f t="shared" si="544"/>
        <v>s</v>
      </c>
    </row>
    <row r="1583" spans="3:66" ht="50.1" customHeight="1" thickTop="1" thickBot="1" x14ac:dyDescent="0.3">
      <c r="C1583" s="46"/>
      <c r="D1583" s="46"/>
      <c r="E1583" s="46"/>
      <c r="F1583" s="122"/>
      <c r="G1583" s="122"/>
      <c r="H1583" s="78" t="str">
        <f t="shared" si="545"/>
        <v/>
      </c>
      <c r="I1583" s="78" t="str">
        <f t="shared" si="546"/>
        <v/>
      </c>
      <c r="J1583" s="16"/>
      <c r="K1583" s="46" t="str">
        <f t="shared" si="547"/>
        <v/>
      </c>
      <c r="L1583" s="16"/>
      <c r="M1583" s="16"/>
      <c r="N1583" s="46"/>
      <c r="O1583" s="47" t="str">
        <f t="shared" si="550"/>
        <v/>
      </c>
      <c r="P1583" s="47"/>
      <c r="Q1583" s="48" t="str">
        <f>IFERROR(VLOOKUP(E1583,Funcionários!$C$8:$E$207,3,FALSE),"")</f>
        <v/>
      </c>
      <c r="R1583" s="47"/>
      <c r="S1583" s="49" t="str">
        <f t="shared" si="551"/>
        <v/>
      </c>
      <c r="T1583" s="49">
        <v>1.5769999999999999E-2</v>
      </c>
      <c r="U1583" s="48" t="str">
        <f>IF(Funcionários!C1584=0,"",Funcionários!C1584)</f>
        <v/>
      </c>
      <c r="V1583" s="50">
        <f>IF(U1583="",0,IF(COUNTIFS($E$7:$E$3006,U1583,$I$7:$I$3006,'RC'!$E$6)=0,0,COUNTIFS($M$7:$M$3006,"Concluída no prazo",$E$7:$E$3006,U1583,$I$7:$I$3006,'RC'!$E$6)/COUNTIFS($E$7:$E$3006,U1583,$I$7:$I$3006,'RC'!$E$6)))</f>
        <v>0</v>
      </c>
      <c r="W1583" s="49">
        <f>SUMIFS($J$7:$J$3006,$E$7:$E$3006,U1583,$I$7:$I$3006,'RC'!$E$6)+SUMIFS($L$7:$L$3006,$E$7:$E$3006,U1583,$I$7:$I$3006,'RC'!$E$6)</f>
        <v>0</v>
      </c>
      <c r="X1583" s="48">
        <f>COUNTIFS($E$7:$E$3006,U1583,$I$7:$I$3006,'RC'!$E$6)</f>
        <v>0</v>
      </c>
      <c r="Y1583" s="48"/>
      <c r="Z1583" s="51" t="str">
        <f>IF(AQ1583='RC'!$E$6,AC1583*1000+AD1583,"")</f>
        <v/>
      </c>
      <c r="AA1583" s="51" t="str">
        <f>IF(AB1583="","",IF(AQ1583='RC'!$E$6,AC1583*1000-AD1583,""))</f>
        <v/>
      </c>
      <c r="AB1583" s="48" t="str">
        <f>IFERROR(VLOOKUP(E1583,Funcionários!$C$8:$E$207,3,FALSE),"")</f>
        <v/>
      </c>
      <c r="AC1583" s="50" t="str">
        <f>IF(AB1583="","",IF(COUNTIFS($AB$7:$AB$3006,AB1583,$AQ$7:$AQ$3006,'RC'!$E$6)=0,"",COUNTIFS($M$7:$M$3006,"Concluída no prazo",$AB$7:$AB$3006,AB1583,$AQ$7:$AQ$3006,'RC'!$E$6)/COUNTIFS($AB$7:$AB$3006,AB1583,$AQ$7:$AQ$3006,'RC'!$E$6)))</f>
        <v/>
      </c>
      <c r="AD1583" s="48">
        <f>SUMIF($AQ$7:$AQ$3006,'RC'!$E$6,$J$7:$J$3006)+SUMIF($AQ$7:$AQ$3006,'RC'!$E$6,$L$7:$L$3006)</f>
        <v>21</v>
      </c>
      <c r="AF1583" s="48">
        <v>3.4239999999995198E-2</v>
      </c>
      <c r="AG1583" s="48">
        <f>IF(OR(AQ1583="",AQ1583&lt;&gt;'RC'!$E$6,AB1583&lt;&gt;'RC'!$D$21),0,1)</f>
        <v>0</v>
      </c>
      <c r="AH1583" s="48">
        <f t="shared" si="548"/>
        <v>3.4239999999995198E-2</v>
      </c>
      <c r="AI1583" s="48" t="str">
        <f t="shared" si="530"/>
        <v/>
      </c>
      <c r="AJ1583" s="48" t="str">
        <f t="shared" si="531"/>
        <v/>
      </c>
      <c r="AK1583" s="52" t="str">
        <f t="shared" si="532"/>
        <v/>
      </c>
      <c r="AL1583" s="52" t="str">
        <f t="shared" si="533"/>
        <v/>
      </c>
      <c r="AM1583" s="48" t="str">
        <f t="shared" si="534"/>
        <v/>
      </c>
      <c r="AN1583" s="48" t="str">
        <f t="shared" si="535"/>
        <v/>
      </c>
      <c r="AP1583" s="18" t="str">
        <f t="shared" si="536"/>
        <v/>
      </c>
      <c r="AQ1583" s="18" t="str">
        <f t="shared" si="537"/>
        <v/>
      </c>
      <c r="AR1583" s="18">
        <v>3.424E-2</v>
      </c>
      <c r="AS1583" s="18">
        <f>IF(AF!$D$27="Todos",1,IF(M1583=AF!$D$27,1,0))</f>
        <v>1</v>
      </c>
      <c r="AT1583" s="53">
        <f>IF(AND(E1583=AF!$D$6,OR(LT!M1583=AF!$D$27,AF!$D$27="Todos"),OR(AP1583=AF!$E$8,AQ1583=AF!$E$8)),AR1583+AS1583,0)</f>
        <v>0</v>
      </c>
      <c r="AU1583" s="18" t="str">
        <f t="shared" si="538"/>
        <v/>
      </c>
      <c r="AV1583" s="54" t="str">
        <f t="shared" si="539"/>
        <v/>
      </c>
      <c r="AW1583" s="54" t="str">
        <f t="shared" si="540"/>
        <v/>
      </c>
      <c r="AX1583" s="18" t="str">
        <f t="shared" si="541"/>
        <v/>
      </c>
      <c r="AY1583" s="18" t="str">
        <f t="shared" si="542"/>
        <v/>
      </c>
      <c r="BA1583" s="18">
        <f>IF($E1583=AF!$D$6,IF($M1583="Concluída no prazo",2,IF($M1583="Concluída com atraso",1,0)),0)</f>
        <v>0</v>
      </c>
      <c r="BB1583" s="18">
        <f>IF($E1583=AF!$D$6,IF($M1583="Atrasada",2,IF($M1583="Concluída com atraso",1,0)),0)</f>
        <v>0</v>
      </c>
      <c r="BC1583" s="18">
        <v>1.5769999999999999E-2</v>
      </c>
      <c r="BD1583" s="18">
        <f t="shared" si="549"/>
        <v>1.5769999999999999E-2</v>
      </c>
      <c r="BE1583" s="18">
        <f t="shared" si="549"/>
        <v>1.5769999999999999E-2</v>
      </c>
      <c r="BF1583" s="18" t="str">
        <f t="shared" si="543"/>
        <v/>
      </c>
      <c r="BN1583" s="18" t="str">
        <f t="shared" si="544"/>
        <v>s</v>
      </c>
    </row>
    <row r="1584" spans="3:66" ht="50.1" customHeight="1" thickTop="1" thickBot="1" x14ac:dyDescent="0.3">
      <c r="C1584" s="46"/>
      <c r="D1584" s="46"/>
      <c r="E1584" s="46"/>
      <c r="F1584" s="122"/>
      <c r="G1584" s="122"/>
      <c r="H1584" s="78" t="str">
        <f t="shared" si="545"/>
        <v/>
      </c>
      <c r="I1584" s="78" t="str">
        <f t="shared" si="546"/>
        <v/>
      </c>
      <c r="J1584" s="16"/>
      <c r="K1584" s="46" t="str">
        <f t="shared" si="547"/>
        <v/>
      </c>
      <c r="L1584" s="16"/>
      <c r="M1584" s="16"/>
      <c r="N1584" s="46"/>
      <c r="O1584" s="47" t="str">
        <f t="shared" si="550"/>
        <v/>
      </c>
      <c r="P1584" s="47"/>
      <c r="Q1584" s="48" t="str">
        <f>IFERROR(VLOOKUP(E1584,Funcionários!$C$8:$E$207,3,FALSE),"")</f>
        <v/>
      </c>
      <c r="R1584" s="47"/>
      <c r="S1584" s="49" t="str">
        <f t="shared" si="551"/>
        <v/>
      </c>
      <c r="T1584" s="49">
        <v>1.5779999999999999E-2</v>
      </c>
      <c r="U1584" s="48" t="str">
        <f>IF(Funcionários!C1585=0,"",Funcionários!C1585)</f>
        <v/>
      </c>
      <c r="V1584" s="50">
        <f>IF(U1584="",0,IF(COUNTIFS($E$7:$E$3006,U1584,$I$7:$I$3006,'RC'!$E$6)=0,0,COUNTIFS($M$7:$M$3006,"Concluída no prazo",$E$7:$E$3006,U1584,$I$7:$I$3006,'RC'!$E$6)/COUNTIFS($E$7:$E$3006,U1584,$I$7:$I$3006,'RC'!$E$6)))</f>
        <v>0</v>
      </c>
      <c r="W1584" s="49">
        <f>SUMIFS($J$7:$J$3006,$E$7:$E$3006,U1584,$I$7:$I$3006,'RC'!$E$6)+SUMIFS($L$7:$L$3006,$E$7:$E$3006,U1584,$I$7:$I$3006,'RC'!$E$6)</f>
        <v>0</v>
      </c>
      <c r="X1584" s="48">
        <f>COUNTIFS($E$7:$E$3006,U1584,$I$7:$I$3006,'RC'!$E$6)</f>
        <v>0</v>
      </c>
      <c r="Y1584" s="48"/>
      <c r="Z1584" s="51" t="str">
        <f>IF(AQ1584='RC'!$E$6,AC1584*1000+AD1584,"")</f>
        <v/>
      </c>
      <c r="AA1584" s="51" t="str">
        <f>IF(AB1584="","",IF(AQ1584='RC'!$E$6,AC1584*1000-AD1584,""))</f>
        <v/>
      </c>
      <c r="AB1584" s="48" t="str">
        <f>IFERROR(VLOOKUP(E1584,Funcionários!$C$8:$E$207,3,FALSE),"")</f>
        <v/>
      </c>
      <c r="AC1584" s="50" t="str">
        <f>IF(AB1584="","",IF(COUNTIFS($AB$7:$AB$3006,AB1584,$AQ$7:$AQ$3006,'RC'!$E$6)=0,"",COUNTIFS($M$7:$M$3006,"Concluída no prazo",$AB$7:$AB$3006,AB1584,$AQ$7:$AQ$3006,'RC'!$E$6)/COUNTIFS($AB$7:$AB$3006,AB1584,$AQ$7:$AQ$3006,'RC'!$E$6)))</f>
        <v/>
      </c>
      <c r="AD1584" s="48">
        <f>SUMIF($AQ$7:$AQ$3006,'RC'!$E$6,$J$7:$J$3006)+SUMIF($AQ$7:$AQ$3006,'RC'!$E$6,$L$7:$L$3006)</f>
        <v>21</v>
      </c>
      <c r="AF1584" s="48">
        <v>3.4229999999995202E-2</v>
      </c>
      <c r="AG1584" s="48">
        <f>IF(OR(AQ1584="",AQ1584&lt;&gt;'RC'!$E$6,AB1584&lt;&gt;'RC'!$D$21),0,1)</f>
        <v>0</v>
      </c>
      <c r="AH1584" s="48">
        <f t="shared" si="548"/>
        <v>3.4229999999995202E-2</v>
      </c>
      <c r="AI1584" s="48" t="str">
        <f t="shared" si="530"/>
        <v/>
      </c>
      <c r="AJ1584" s="48" t="str">
        <f t="shared" si="531"/>
        <v/>
      </c>
      <c r="AK1584" s="52" t="str">
        <f t="shared" si="532"/>
        <v/>
      </c>
      <c r="AL1584" s="52" t="str">
        <f t="shared" si="533"/>
        <v/>
      </c>
      <c r="AM1584" s="48" t="str">
        <f t="shared" si="534"/>
        <v/>
      </c>
      <c r="AN1584" s="48" t="str">
        <f t="shared" si="535"/>
        <v/>
      </c>
      <c r="AP1584" s="18" t="str">
        <f t="shared" si="536"/>
        <v/>
      </c>
      <c r="AQ1584" s="18" t="str">
        <f t="shared" si="537"/>
        <v/>
      </c>
      <c r="AR1584" s="18">
        <v>3.4229999999999997E-2</v>
      </c>
      <c r="AS1584" s="18">
        <f>IF(AF!$D$27="Todos",1,IF(M1584=AF!$D$27,1,0))</f>
        <v>1</v>
      </c>
      <c r="AT1584" s="53">
        <f>IF(AND(E1584=AF!$D$6,OR(LT!M1584=AF!$D$27,AF!$D$27="Todos"),OR(AP1584=AF!$E$8,AQ1584=AF!$E$8)),AR1584+AS1584,0)</f>
        <v>0</v>
      </c>
      <c r="AU1584" s="18" t="str">
        <f t="shared" si="538"/>
        <v/>
      </c>
      <c r="AV1584" s="54" t="str">
        <f t="shared" si="539"/>
        <v/>
      </c>
      <c r="AW1584" s="54" t="str">
        <f t="shared" si="540"/>
        <v/>
      </c>
      <c r="AX1584" s="18" t="str">
        <f t="shared" si="541"/>
        <v/>
      </c>
      <c r="AY1584" s="18" t="str">
        <f t="shared" si="542"/>
        <v/>
      </c>
      <c r="BA1584" s="18">
        <f>IF($E1584=AF!$D$6,IF($M1584="Concluída no prazo",2,IF($M1584="Concluída com atraso",1,0)),0)</f>
        <v>0</v>
      </c>
      <c r="BB1584" s="18">
        <f>IF($E1584=AF!$D$6,IF($M1584="Atrasada",2,IF($M1584="Concluída com atraso",1,0)),0)</f>
        <v>0</v>
      </c>
      <c r="BC1584" s="18">
        <v>1.5779999999999999E-2</v>
      </c>
      <c r="BD1584" s="18">
        <f t="shared" si="549"/>
        <v>1.5779999999999999E-2</v>
      </c>
      <c r="BE1584" s="18">
        <f t="shared" si="549"/>
        <v>1.5779999999999999E-2</v>
      </c>
      <c r="BF1584" s="18" t="str">
        <f t="shared" si="543"/>
        <v/>
      </c>
      <c r="BN1584" s="18" t="str">
        <f t="shared" si="544"/>
        <v>s</v>
      </c>
    </row>
    <row r="1585" spans="3:66" ht="50.1" customHeight="1" thickTop="1" thickBot="1" x14ac:dyDescent="0.3">
      <c r="C1585" s="46"/>
      <c r="D1585" s="46"/>
      <c r="E1585" s="46"/>
      <c r="F1585" s="122"/>
      <c r="G1585" s="122"/>
      <c r="H1585" s="78" t="str">
        <f t="shared" si="545"/>
        <v/>
      </c>
      <c r="I1585" s="78" t="str">
        <f t="shared" si="546"/>
        <v/>
      </c>
      <c r="J1585" s="16"/>
      <c r="K1585" s="46" t="str">
        <f t="shared" si="547"/>
        <v/>
      </c>
      <c r="L1585" s="16"/>
      <c r="M1585" s="16"/>
      <c r="N1585" s="46"/>
      <c r="O1585" s="47" t="str">
        <f t="shared" si="550"/>
        <v/>
      </c>
      <c r="P1585" s="47"/>
      <c r="Q1585" s="48" t="str">
        <f>IFERROR(VLOOKUP(E1585,Funcionários!$C$8:$E$207,3,FALSE),"")</f>
        <v/>
      </c>
      <c r="R1585" s="47"/>
      <c r="S1585" s="49" t="str">
        <f t="shared" si="551"/>
        <v/>
      </c>
      <c r="T1585" s="49">
        <v>1.5789999999999998E-2</v>
      </c>
      <c r="U1585" s="48" t="str">
        <f>IF(Funcionários!C1586=0,"",Funcionários!C1586)</f>
        <v/>
      </c>
      <c r="V1585" s="50">
        <f>IF(U1585="",0,IF(COUNTIFS($E$7:$E$3006,U1585,$I$7:$I$3006,'RC'!$E$6)=0,0,COUNTIFS($M$7:$M$3006,"Concluída no prazo",$E$7:$E$3006,U1585,$I$7:$I$3006,'RC'!$E$6)/COUNTIFS($E$7:$E$3006,U1585,$I$7:$I$3006,'RC'!$E$6)))</f>
        <v>0</v>
      </c>
      <c r="W1585" s="49">
        <f>SUMIFS($J$7:$J$3006,$E$7:$E$3006,U1585,$I$7:$I$3006,'RC'!$E$6)+SUMIFS($L$7:$L$3006,$E$7:$E$3006,U1585,$I$7:$I$3006,'RC'!$E$6)</f>
        <v>0</v>
      </c>
      <c r="X1585" s="48">
        <f>COUNTIFS($E$7:$E$3006,U1585,$I$7:$I$3006,'RC'!$E$6)</f>
        <v>0</v>
      </c>
      <c r="Y1585" s="48"/>
      <c r="Z1585" s="51" t="str">
        <f>IF(AQ1585='RC'!$E$6,AC1585*1000+AD1585,"")</f>
        <v/>
      </c>
      <c r="AA1585" s="51" t="str">
        <f>IF(AB1585="","",IF(AQ1585='RC'!$E$6,AC1585*1000-AD1585,""))</f>
        <v/>
      </c>
      <c r="AB1585" s="48" t="str">
        <f>IFERROR(VLOOKUP(E1585,Funcionários!$C$8:$E$207,3,FALSE),"")</f>
        <v/>
      </c>
      <c r="AC1585" s="50" t="str">
        <f>IF(AB1585="","",IF(COUNTIFS($AB$7:$AB$3006,AB1585,$AQ$7:$AQ$3006,'RC'!$E$6)=0,"",COUNTIFS($M$7:$M$3006,"Concluída no prazo",$AB$7:$AB$3006,AB1585,$AQ$7:$AQ$3006,'RC'!$E$6)/COUNTIFS($AB$7:$AB$3006,AB1585,$AQ$7:$AQ$3006,'RC'!$E$6)))</f>
        <v/>
      </c>
      <c r="AD1585" s="48">
        <f>SUMIF($AQ$7:$AQ$3006,'RC'!$E$6,$J$7:$J$3006)+SUMIF($AQ$7:$AQ$3006,'RC'!$E$6,$L$7:$L$3006)</f>
        <v>21</v>
      </c>
      <c r="AF1585" s="48">
        <v>3.4219999999995199E-2</v>
      </c>
      <c r="AG1585" s="48">
        <f>IF(OR(AQ1585="",AQ1585&lt;&gt;'RC'!$E$6,AB1585&lt;&gt;'RC'!$D$21),0,1)</f>
        <v>0</v>
      </c>
      <c r="AH1585" s="48">
        <f t="shared" si="548"/>
        <v>3.4219999999995199E-2</v>
      </c>
      <c r="AI1585" s="48" t="str">
        <f t="shared" si="530"/>
        <v/>
      </c>
      <c r="AJ1585" s="48" t="str">
        <f t="shared" si="531"/>
        <v/>
      </c>
      <c r="AK1585" s="52" t="str">
        <f t="shared" si="532"/>
        <v/>
      </c>
      <c r="AL1585" s="52" t="str">
        <f t="shared" si="533"/>
        <v/>
      </c>
      <c r="AM1585" s="48" t="str">
        <f t="shared" si="534"/>
        <v/>
      </c>
      <c r="AN1585" s="48" t="str">
        <f t="shared" si="535"/>
        <v/>
      </c>
      <c r="AP1585" s="18" t="str">
        <f t="shared" si="536"/>
        <v/>
      </c>
      <c r="AQ1585" s="18" t="str">
        <f t="shared" si="537"/>
        <v/>
      </c>
      <c r="AR1585" s="18">
        <v>3.422E-2</v>
      </c>
      <c r="AS1585" s="18">
        <f>IF(AF!$D$27="Todos",1,IF(M1585=AF!$D$27,1,0))</f>
        <v>1</v>
      </c>
      <c r="AT1585" s="53">
        <f>IF(AND(E1585=AF!$D$6,OR(LT!M1585=AF!$D$27,AF!$D$27="Todos"),OR(AP1585=AF!$E$8,AQ1585=AF!$E$8)),AR1585+AS1585,0)</f>
        <v>0</v>
      </c>
      <c r="AU1585" s="18" t="str">
        <f t="shared" si="538"/>
        <v/>
      </c>
      <c r="AV1585" s="54" t="str">
        <f t="shared" si="539"/>
        <v/>
      </c>
      <c r="AW1585" s="54" t="str">
        <f t="shared" si="540"/>
        <v/>
      </c>
      <c r="AX1585" s="18" t="str">
        <f t="shared" si="541"/>
        <v/>
      </c>
      <c r="AY1585" s="18" t="str">
        <f t="shared" si="542"/>
        <v/>
      </c>
      <c r="BA1585" s="18">
        <f>IF($E1585=AF!$D$6,IF($M1585="Concluída no prazo",2,IF($M1585="Concluída com atraso",1,0)),0)</f>
        <v>0</v>
      </c>
      <c r="BB1585" s="18">
        <f>IF($E1585=AF!$D$6,IF($M1585="Atrasada",2,IF($M1585="Concluída com atraso",1,0)),0)</f>
        <v>0</v>
      </c>
      <c r="BC1585" s="18">
        <v>1.5789999999999998E-2</v>
      </c>
      <c r="BD1585" s="18">
        <f t="shared" si="549"/>
        <v>1.5789999999999998E-2</v>
      </c>
      <c r="BE1585" s="18">
        <f t="shared" si="549"/>
        <v>1.5789999999999998E-2</v>
      </c>
      <c r="BF1585" s="18" t="str">
        <f t="shared" si="543"/>
        <v/>
      </c>
      <c r="BN1585" s="18" t="str">
        <f t="shared" si="544"/>
        <v>s</v>
      </c>
    </row>
    <row r="1586" spans="3:66" ht="50.1" customHeight="1" thickTop="1" thickBot="1" x14ac:dyDescent="0.3">
      <c r="C1586" s="46"/>
      <c r="D1586" s="46"/>
      <c r="E1586" s="46"/>
      <c r="F1586" s="122"/>
      <c r="G1586" s="122"/>
      <c r="H1586" s="78" t="str">
        <f t="shared" si="545"/>
        <v/>
      </c>
      <c r="I1586" s="78" t="str">
        <f t="shared" si="546"/>
        <v/>
      </c>
      <c r="J1586" s="16"/>
      <c r="K1586" s="46" t="str">
        <f t="shared" si="547"/>
        <v/>
      </c>
      <c r="L1586" s="16"/>
      <c r="M1586" s="16"/>
      <c r="N1586" s="46"/>
      <c r="O1586" s="47" t="str">
        <f t="shared" si="550"/>
        <v/>
      </c>
      <c r="P1586" s="47"/>
      <c r="Q1586" s="48" t="str">
        <f>IFERROR(VLOOKUP(E1586,Funcionários!$C$8:$E$207,3,FALSE),"")</f>
        <v/>
      </c>
      <c r="R1586" s="47"/>
      <c r="S1586" s="49" t="str">
        <f t="shared" si="551"/>
        <v/>
      </c>
      <c r="T1586" s="49">
        <v>1.5800000000000002E-2</v>
      </c>
      <c r="U1586" s="48" t="str">
        <f>IF(Funcionários!C1587=0,"",Funcionários!C1587)</f>
        <v/>
      </c>
      <c r="V1586" s="50">
        <f>IF(U1586="",0,IF(COUNTIFS($E$7:$E$3006,U1586,$I$7:$I$3006,'RC'!$E$6)=0,0,COUNTIFS($M$7:$M$3006,"Concluída no prazo",$E$7:$E$3006,U1586,$I$7:$I$3006,'RC'!$E$6)/COUNTIFS($E$7:$E$3006,U1586,$I$7:$I$3006,'RC'!$E$6)))</f>
        <v>0</v>
      </c>
      <c r="W1586" s="49">
        <f>SUMIFS($J$7:$J$3006,$E$7:$E$3006,U1586,$I$7:$I$3006,'RC'!$E$6)+SUMIFS($L$7:$L$3006,$E$7:$E$3006,U1586,$I$7:$I$3006,'RC'!$E$6)</f>
        <v>0</v>
      </c>
      <c r="X1586" s="48">
        <f>COUNTIFS($E$7:$E$3006,U1586,$I$7:$I$3006,'RC'!$E$6)</f>
        <v>0</v>
      </c>
      <c r="Y1586" s="48"/>
      <c r="Z1586" s="51" t="str">
        <f>IF(AQ1586='RC'!$E$6,AC1586*1000+AD1586,"")</f>
        <v/>
      </c>
      <c r="AA1586" s="51" t="str">
        <f>IF(AB1586="","",IF(AQ1586='RC'!$E$6,AC1586*1000-AD1586,""))</f>
        <v/>
      </c>
      <c r="AB1586" s="48" t="str">
        <f>IFERROR(VLOOKUP(E1586,Funcionários!$C$8:$E$207,3,FALSE),"")</f>
        <v/>
      </c>
      <c r="AC1586" s="50" t="str">
        <f>IF(AB1586="","",IF(COUNTIFS($AB$7:$AB$3006,AB1586,$AQ$7:$AQ$3006,'RC'!$E$6)=0,"",COUNTIFS($M$7:$M$3006,"Concluída no prazo",$AB$7:$AB$3006,AB1586,$AQ$7:$AQ$3006,'RC'!$E$6)/COUNTIFS($AB$7:$AB$3006,AB1586,$AQ$7:$AQ$3006,'RC'!$E$6)))</f>
        <v/>
      </c>
      <c r="AD1586" s="48">
        <f>SUMIF($AQ$7:$AQ$3006,'RC'!$E$6,$J$7:$J$3006)+SUMIF($AQ$7:$AQ$3006,'RC'!$E$6,$L$7:$L$3006)</f>
        <v>21</v>
      </c>
      <c r="AF1586" s="48">
        <v>3.4209999999995203E-2</v>
      </c>
      <c r="AG1586" s="48">
        <f>IF(OR(AQ1586="",AQ1586&lt;&gt;'RC'!$E$6,AB1586&lt;&gt;'RC'!$D$21),0,1)</f>
        <v>0</v>
      </c>
      <c r="AH1586" s="48">
        <f t="shared" si="548"/>
        <v>3.4209999999995203E-2</v>
      </c>
      <c r="AI1586" s="48" t="str">
        <f t="shared" si="530"/>
        <v/>
      </c>
      <c r="AJ1586" s="48" t="str">
        <f t="shared" si="531"/>
        <v/>
      </c>
      <c r="AK1586" s="52" t="str">
        <f t="shared" si="532"/>
        <v/>
      </c>
      <c r="AL1586" s="52" t="str">
        <f t="shared" si="533"/>
        <v/>
      </c>
      <c r="AM1586" s="48" t="str">
        <f t="shared" si="534"/>
        <v/>
      </c>
      <c r="AN1586" s="48" t="str">
        <f t="shared" si="535"/>
        <v/>
      </c>
      <c r="AP1586" s="18" t="str">
        <f t="shared" si="536"/>
        <v/>
      </c>
      <c r="AQ1586" s="18" t="str">
        <f t="shared" si="537"/>
        <v/>
      </c>
      <c r="AR1586" s="18">
        <v>3.4209999999999997E-2</v>
      </c>
      <c r="AS1586" s="18">
        <f>IF(AF!$D$27="Todos",1,IF(M1586=AF!$D$27,1,0))</f>
        <v>1</v>
      </c>
      <c r="AT1586" s="53">
        <f>IF(AND(E1586=AF!$D$6,OR(LT!M1586=AF!$D$27,AF!$D$27="Todos"),OR(AP1586=AF!$E$8,AQ1586=AF!$E$8)),AR1586+AS1586,0)</f>
        <v>0</v>
      </c>
      <c r="AU1586" s="18" t="str">
        <f t="shared" si="538"/>
        <v/>
      </c>
      <c r="AV1586" s="54" t="str">
        <f t="shared" si="539"/>
        <v/>
      </c>
      <c r="AW1586" s="54" t="str">
        <f t="shared" si="540"/>
        <v/>
      </c>
      <c r="AX1586" s="18" t="str">
        <f t="shared" si="541"/>
        <v/>
      </c>
      <c r="AY1586" s="18" t="str">
        <f t="shared" si="542"/>
        <v/>
      </c>
      <c r="BA1586" s="18">
        <f>IF($E1586=AF!$D$6,IF($M1586="Concluída no prazo",2,IF($M1586="Concluída com atraso",1,0)),0)</f>
        <v>0</v>
      </c>
      <c r="BB1586" s="18">
        <f>IF($E1586=AF!$D$6,IF($M1586="Atrasada",2,IF($M1586="Concluída com atraso",1,0)),0)</f>
        <v>0</v>
      </c>
      <c r="BC1586" s="18">
        <v>1.5800000000000002E-2</v>
      </c>
      <c r="BD1586" s="18">
        <f t="shared" si="549"/>
        <v>1.5800000000000002E-2</v>
      </c>
      <c r="BE1586" s="18">
        <f t="shared" si="549"/>
        <v>1.5800000000000002E-2</v>
      </c>
      <c r="BF1586" s="18" t="str">
        <f t="shared" si="543"/>
        <v/>
      </c>
      <c r="BN1586" s="18" t="str">
        <f t="shared" si="544"/>
        <v>s</v>
      </c>
    </row>
    <row r="1587" spans="3:66" ht="50.1" customHeight="1" thickTop="1" thickBot="1" x14ac:dyDescent="0.3">
      <c r="C1587" s="46"/>
      <c r="D1587" s="46"/>
      <c r="E1587" s="46"/>
      <c r="F1587" s="122"/>
      <c r="G1587" s="122"/>
      <c r="H1587" s="78" t="str">
        <f t="shared" si="545"/>
        <v/>
      </c>
      <c r="I1587" s="78" t="str">
        <f t="shared" si="546"/>
        <v/>
      </c>
      <c r="J1587" s="16"/>
      <c r="K1587" s="46" t="str">
        <f t="shared" si="547"/>
        <v/>
      </c>
      <c r="L1587" s="16"/>
      <c r="M1587" s="16"/>
      <c r="N1587" s="46"/>
      <c r="O1587" s="47" t="str">
        <f t="shared" si="550"/>
        <v/>
      </c>
      <c r="P1587" s="47"/>
      <c r="Q1587" s="48" t="str">
        <f>IFERROR(VLOOKUP(E1587,Funcionários!$C$8:$E$207,3,FALSE),"")</f>
        <v/>
      </c>
      <c r="R1587" s="47"/>
      <c r="S1587" s="49" t="str">
        <f t="shared" si="551"/>
        <v/>
      </c>
      <c r="T1587" s="49">
        <v>1.5810000000000001E-2</v>
      </c>
      <c r="U1587" s="48" t="str">
        <f>IF(Funcionários!C1588=0,"",Funcionários!C1588)</f>
        <v/>
      </c>
      <c r="V1587" s="50">
        <f>IF(U1587="",0,IF(COUNTIFS($E$7:$E$3006,U1587,$I$7:$I$3006,'RC'!$E$6)=0,0,COUNTIFS($M$7:$M$3006,"Concluída no prazo",$E$7:$E$3006,U1587,$I$7:$I$3006,'RC'!$E$6)/COUNTIFS($E$7:$E$3006,U1587,$I$7:$I$3006,'RC'!$E$6)))</f>
        <v>0</v>
      </c>
      <c r="W1587" s="49">
        <f>SUMIFS($J$7:$J$3006,$E$7:$E$3006,U1587,$I$7:$I$3006,'RC'!$E$6)+SUMIFS($L$7:$L$3006,$E$7:$E$3006,U1587,$I$7:$I$3006,'RC'!$E$6)</f>
        <v>0</v>
      </c>
      <c r="X1587" s="48">
        <f>COUNTIFS($E$7:$E$3006,U1587,$I$7:$I$3006,'RC'!$E$6)</f>
        <v>0</v>
      </c>
      <c r="Y1587" s="48"/>
      <c r="Z1587" s="51" t="str">
        <f>IF(AQ1587='RC'!$E$6,AC1587*1000+AD1587,"")</f>
        <v/>
      </c>
      <c r="AA1587" s="51" t="str">
        <f>IF(AB1587="","",IF(AQ1587='RC'!$E$6,AC1587*1000-AD1587,""))</f>
        <v/>
      </c>
      <c r="AB1587" s="48" t="str">
        <f>IFERROR(VLOOKUP(E1587,Funcionários!$C$8:$E$207,3,FALSE),"")</f>
        <v/>
      </c>
      <c r="AC1587" s="50" t="str">
        <f>IF(AB1587="","",IF(COUNTIFS($AB$7:$AB$3006,AB1587,$AQ$7:$AQ$3006,'RC'!$E$6)=0,"",COUNTIFS($M$7:$M$3006,"Concluída no prazo",$AB$7:$AB$3006,AB1587,$AQ$7:$AQ$3006,'RC'!$E$6)/COUNTIFS($AB$7:$AB$3006,AB1587,$AQ$7:$AQ$3006,'RC'!$E$6)))</f>
        <v/>
      </c>
      <c r="AD1587" s="48">
        <f>SUMIF($AQ$7:$AQ$3006,'RC'!$E$6,$J$7:$J$3006)+SUMIF($AQ$7:$AQ$3006,'RC'!$E$6,$L$7:$L$3006)</f>
        <v>21</v>
      </c>
      <c r="AF1587" s="48">
        <v>3.41999999999952E-2</v>
      </c>
      <c r="AG1587" s="48">
        <f>IF(OR(AQ1587="",AQ1587&lt;&gt;'RC'!$E$6,AB1587&lt;&gt;'RC'!$D$21),0,1)</f>
        <v>0</v>
      </c>
      <c r="AH1587" s="48">
        <f t="shared" si="548"/>
        <v>3.41999999999952E-2</v>
      </c>
      <c r="AI1587" s="48" t="str">
        <f t="shared" si="530"/>
        <v/>
      </c>
      <c r="AJ1587" s="48" t="str">
        <f t="shared" si="531"/>
        <v/>
      </c>
      <c r="AK1587" s="52" t="str">
        <f t="shared" si="532"/>
        <v/>
      </c>
      <c r="AL1587" s="52" t="str">
        <f t="shared" si="533"/>
        <v/>
      </c>
      <c r="AM1587" s="48" t="str">
        <f t="shared" si="534"/>
        <v/>
      </c>
      <c r="AN1587" s="48" t="str">
        <f t="shared" si="535"/>
        <v/>
      </c>
      <c r="AP1587" s="18" t="str">
        <f t="shared" si="536"/>
        <v/>
      </c>
      <c r="AQ1587" s="18" t="str">
        <f t="shared" si="537"/>
        <v/>
      </c>
      <c r="AR1587" s="18">
        <v>3.4200000000000001E-2</v>
      </c>
      <c r="AS1587" s="18">
        <f>IF(AF!$D$27="Todos",1,IF(M1587=AF!$D$27,1,0))</f>
        <v>1</v>
      </c>
      <c r="AT1587" s="53">
        <f>IF(AND(E1587=AF!$D$6,OR(LT!M1587=AF!$D$27,AF!$D$27="Todos"),OR(AP1587=AF!$E$8,AQ1587=AF!$E$8)),AR1587+AS1587,0)</f>
        <v>0</v>
      </c>
      <c r="AU1587" s="18" t="str">
        <f t="shared" si="538"/>
        <v/>
      </c>
      <c r="AV1587" s="54" t="str">
        <f t="shared" si="539"/>
        <v/>
      </c>
      <c r="AW1587" s="54" t="str">
        <f t="shared" si="540"/>
        <v/>
      </c>
      <c r="AX1587" s="18" t="str">
        <f t="shared" si="541"/>
        <v/>
      </c>
      <c r="AY1587" s="18" t="str">
        <f t="shared" si="542"/>
        <v/>
      </c>
      <c r="BA1587" s="18">
        <f>IF($E1587=AF!$D$6,IF($M1587="Concluída no prazo",2,IF($M1587="Concluída com atraso",1,0)),0)</f>
        <v>0</v>
      </c>
      <c r="BB1587" s="18">
        <f>IF($E1587=AF!$D$6,IF($M1587="Atrasada",2,IF($M1587="Concluída com atraso",1,0)),0)</f>
        <v>0</v>
      </c>
      <c r="BC1587" s="18">
        <v>1.5810000000000001E-2</v>
      </c>
      <c r="BD1587" s="18">
        <f t="shared" si="549"/>
        <v>1.5810000000000001E-2</v>
      </c>
      <c r="BE1587" s="18">
        <f t="shared" si="549"/>
        <v>1.5810000000000001E-2</v>
      </c>
      <c r="BF1587" s="18" t="str">
        <f t="shared" si="543"/>
        <v/>
      </c>
      <c r="BN1587" s="18" t="str">
        <f t="shared" si="544"/>
        <v>s</v>
      </c>
    </row>
    <row r="1588" spans="3:66" ht="50.1" customHeight="1" thickTop="1" thickBot="1" x14ac:dyDescent="0.3">
      <c r="C1588" s="46"/>
      <c r="D1588" s="46"/>
      <c r="E1588" s="46"/>
      <c r="F1588" s="122"/>
      <c r="G1588" s="122"/>
      <c r="H1588" s="78" t="str">
        <f t="shared" si="545"/>
        <v/>
      </c>
      <c r="I1588" s="78" t="str">
        <f t="shared" si="546"/>
        <v/>
      </c>
      <c r="J1588" s="16"/>
      <c r="K1588" s="46" t="str">
        <f t="shared" si="547"/>
        <v/>
      </c>
      <c r="L1588" s="16"/>
      <c r="M1588" s="16"/>
      <c r="N1588" s="46"/>
      <c r="O1588" s="47" t="str">
        <f t="shared" si="550"/>
        <v/>
      </c>
      <c r="P1588" s="47"/>
      <c r="Q1588" s="48" t="str">
        <f>IFERROR(VLOOKUP(E1588,Funcionários!$C$8:$E$207,3,FALSE),"")</f>
        <v/>
      </c>
      <c r="R1588" s="47"/>
      <c r="S1588" s="49" t="str">
        <f t="shared" si="551"/>
        <v/>
      </c>
      <c r="T1588" s="49">
        <v>1.5820000000000001E-2</v>
      </c>
      <c r="U1588" s="48" t="str">
        <f>IF(Funcionários!C1589=0,"",Funcionários!C1589)</f>
        <v/>
      </c>
      <c r="V1588" s="50">
        <f>IF(U1588="",0,IF(COUNTIFS($E$7:$E$3006,U1588,$I$7:$I$3006,'RC'!$E$6)=0,0,COUNTIFS($M$7:$M$3006,"Concluída no prazo",$E$7:$E$3006,U1588,$I$7:$I$3006,'RC'!$E$6)/COUNTIFS($E$7:$E$3006,U1588,$I$7:$I$3006,'RC'!$E$6)))</f>
        <v>0</v>
      </c>
      <c r="W1588" s="49">
        <f>SUMIFS($J$7:$J$3006,$E$7:$E$3006,U1588,$I$7:$I$3006,'RC'!$E$6)+SUMIFS($L$7:$L$3006,$E$7:$E$3006,U1588,$I$7:$I$3006,'RC'!$E$6)</f>
        <v>0</v>
      </c>
      <c r="X1588" s="48">
        <f>COUNTIFS($E$7:$E$3006,U1588,$I$7:$I$3006,'RC'!$E$6)</f>
        <v>0</v>
      </c>
      <c r="Y1588" s="48"/>
      <c r="Z1588" s="51" t="str">
        <f>IF(AQ1588='RC'!$E$6,AC1588*1000+AD1588,"")</f>
        <v/>
      </c>
      <c r="AA1588" s="51" t="str">
        <f>IF(AB1588="","",IF(AQ1588='RC'!$E$6,AC1588*1000-AD1588,""))</f>
        <v/>
      </c>
      <c r="AB1588" s="48" t="str">
        <f>IFERROR(VLOOKUP(E1588,Funcionários!$C$8:$E$207,3,FALSE),"")</f>
        <v/>
      </c>
      <c r="AC1588" s="50" t="str">
        <f>IF(AB1588="","",IF(COUNTIFS($AB$7:$AB$3006,AB1588,$AQ$7:$AQ$3006,'RC'!$E$6)=0,"",COUNTIFS($M$7:$M$3006,"Concluída no prazo",$AB$7:$AB$3006,AB1588,$AQ$7:$AQ$3006,'RC'!$E$6)/COUNTIFS($AB$7:$AB$3006,AB1588,$AQ$7:$AQ$3006,'RC'!$E$6)))</f>
        <v/>
      </c>
      <c r="AD1588" s="48">
        <f>SUMIF($AQ$7:$AQ$3006,'RC'!$E$6,$J$7:$J$3006)+SUMIF($AQ$7:$AQ$3006,'RC'!$E$6,$L$7:$L$3006)</f>
        <v>21</v>
      </c>
      <c r="AF1588" s="48">
        <v>3.4189999999995203E-2</v>
      </c>
      <c r="AG1588" s="48">
        <f>IF(OR(AQ1588="",AQ1588&lt;&gt;'RC'!$E$6,AB1588&lt;&gt;'RC'!$D$21),0,1)</f>
        <v>0</v>
      </c>
      <c r="AH1588" s="48">
        <f t="shared" si="548"/>
        <v>3.4189999999995203E-2</v>
      </c>
      <c r="AI1588" s="48" t="str">
        <f t="shared" si="530"/>
        <v/>
      </c>
      <c r="AJ1588" s="48" t="str">
        <f t="shared" si="531"/>
        <v/>
      </c>
      <c r="AK1588" s="52" t="str">
        <f t="shared" si="532"/>
        <v/>
      </c>
      <c r="AL1588" s="52" t="str">
        <f t="shared" si="533"/>
        <v/>
      </c>
      <c r="AM1588" s="48" t="str">
        <f t="shared" si="534"/>
        <v/>
      </c>
      <c r="AN1588" s="48" t="str">
        <f t="shared" si="535"/>
        <v/>
      </c>
      <c r="AP1588" s="18" t="str">
        <f t="shared" si="536"/>
        <v/>
      </c>
      <c r="AQ1588" s="18" t="str">
        <f t="shared" si="537"/>
        <v/>
      </c>
      <c r="AR1588" s="18">
        <v>3.4189999999999998E-2</v>
      </c>
      <c r="AS1588" s="18">
        <f>IF(AF!$D$27="Todos",1,IF(M1588=AF!$D$27,1,0))</f>
        <v>1</v>
      </c>
      <c r="AT1588" s="53">
        <f>IF(AND(E1588=AF!$D$6,OR(LT!M1588=AF!$D$27,AF!$D$27="Todos"),OR(AP1588=AF!$E$8,AQ1588=AF!$E$8)),AR1588+AS1588,0)</f>
        <v>0</v>
      </c>
      <c r="AU1588" s="18" t="str">
        <f t="shared" si="538"/>
        <v/>
      </c>
      <c r="AV1588" s="54" t="str">
        <f t="shared" si="539"/>
        <v/>
      </c>
      <c r="AW1588" s="54" t="str">
        <f t="shared" si="540"/>
        <v/>
      </c>
      <c r="AX1588" s="18" t="str">
        <f t="shared" si="541"/>
        <v/>
      </c>
      <c r="AY1588" s="18" t="str">
        <f t="shared" si="542"/>
        <v/>
      </c>
      <c r="BA1588" s="18">
        <f>IF($E1588=AF!$D$6,IF($M1588="Concluída no prazo",2,IF($M1588="Concluída com atraso",1,0)),0)</f>
        <v>0</v>
      </c>
      <c r="BB1588" s="18">
        <f>IF($E1588=AF!$D$6,IF($M1588="Atrasada",2,IF($M1588="Concluída com atraso",1,0)),0)</f>
        <v>0</v>
      </c>
      <c r="BC1588" s="18">
        <v>1.5820000000000001E-2</v>
      </c>
      <c r="BD1588" s="18">
        <f t="shared" si="549"/>
        <v>1.5820000000000001E-2</v>
      </c>
      <c r="BE1588" s="18">
        <f t="shared" si="549"/>
        <v>1.5820000000000001E-2</v>
      </c>
      <c r="BF1588" s="18" t="str">
        <f t="shared" si="543"/>
        <v/>
      </c>
      <c r="BN1588" s="18" t="str">
        <f t="shared" si="544"/>
        <v>s</v>
      </c>
    </row>
    <row r="1589" spans="3:66" ht="50.1" customHeight="1" thickTop="1" thickBot="1" x14ac:dyDescent="0.3">
      <c r="C1589" s="46"/>
      <c r="D1589" s="46"/>
      <c r="E1589" s="46"/>
      <c r="F1589" s="122"/>
      <c r="G1589" s="122"/>
      <c r="H1589" s="78" t="str">
        <f t="shared" si="545"/>
        <v/>
      </c>
      <c r="I1589" s="78" t="str">
        <f t="shared" si="546"/>
        <v/>
      </c>
      <c r="J1589" s="16"/>
      <c r="K1589" s="46" t="str">
        <f t="shared" si="547"/>
        <v/>
      </c>
      <c r="L1589" s="16"/>
      <c r="M1589" s="16"/>
      <c r="N1589" s="46"/>
      <c r="O1589" s="47" t="str">
        <f t="shared" si="550"/>
        <v/>
      </c>
      <c r="P1589" s="47"/>
      <c r="Q1589" s="48" t="str">
        <f>IFERROR(VLOOKUP(E1589,Funcionários!$C$8:$E$207,3,FALSE),"")</f>
        <v/>
      </c>
      <c r="R1589" s="47"/>
      <c r="S1589" s="49" t="str">
        <f t="shared" si="551"/>
        <v/>
      </c>
      <c r="T1589" s="49">
        <v>1.583E-2</v>
      </c>
      <c r="U1589" s="48" t="str">
        <f>IF(Funcionários!C1590=0,"",Funcionários!C1590)</f>
        <v/>
      </c>
      <c r="V1589" s="50">
        <f>IF(U1589="",0,IF(COUNTIFS($E$7:$E$3006,U1589,$I$7:$I$3006,'RC'!$E$6)=0,0,COUNTIFS($M$7:$M$3006,"Concluída no prazo",$E$7:$E$3006,U1589,$I$7:$I$3006,'RC'!$E$6)/COUNTIFS($E$7:$E$3006,U1589,$I$7:$I$3006,'RC'!$E$6)))</f>
        <v>0</v>
      </c>
      <c r="W1589" s="49">
        <f>SUMIFS($J$7:$J$3006,$E$7:$E$3006,U1589,$I$7:$I$3006,'RC'!$E$6)+SUMIFS($L$7:$L$3006,$E$7:$E$3006,U1589,$I$7:$I$3006,'RC'!$E$6)</f>
        <v>0</v>
      </c>
      <c r="X1589" s="48">
        <f>COUNTIFS($E$7:$E$3006,U1589,$I$7:$I$3006,'RC'!$E$6)</f>
        <v>0</v>
      </c>
      <c r="Y1589" s="48"/>
      <c r="Z1589" s="51" t="str">
        <f>IF(AQ1589='RC'!$E$6,AC1589*1000+AD1589,"")</f>
        <v/>
      </c>
      <c r="AA1589" s="51" t="str">
        <f>IF(AB1589="","",IF(AQ1589='RC'!$E$6,AC1589*1000-AD1589,""))</f>
        <v/>
      </c>
      <c r="AB1589" s="48" t="str">
        <f>IFERROR(VLOOKUP(E1589,Funcionários!$C$8:$E$207,3,FALSE),"")</f>
        <v/>
      </c>
      <c r="AC1589" s="50" t="str">
        <f>IF(AB1589="","",IF(COUNTIFS($AB$7:$AB$3006,AB1589,$AQ$7:$AQ$3006,'RC'!$E$6)=0,"",COUNTIFS($M$7:$M$3006,"Concluída no prazo",$AB$7:$AB$3006,AB1589,$AQ$7:$AQ$3006,'RC'!$E$6)/COUNTIFS($AB$7:$AB$3006,AB1589,$AQ$7:$AQ$3006,'RC'!$E$6)))</f>
        <v/>
      </c>
      <c r="AD1589" s="48">
        <f>SUMIF($AQ$7:$AQ$3006,'RC'!$E$6,$J$7:$J$3006)+SUMIF($AQ$7:$AQ$3006,'RC'!$E$6,$L$7:$L$3006)</f>
        <v>21</v>
      </c>
      <c r="AF1589" s="48">
        <v>3.41799999999952E-2</v>
      </c>
      <c r="AG1589" s="48">
        <f>IF(OR(AQ1589="",AQ1589&lt;&gt;'RC'!$E$6,AB1589&lt;&gt;'RC'!$D$21),0,1)</f>
        <v>0</v>
      </c>
      <c r="AH1589" s="48">
        <f t="shared" si="548"/>
        <v>3.41799999999952E-2</v>
      </c>
      <c r="AI1589" s="48" t="str">
        <f t="shared" si="530"/>
        <v/>
      </c>
      <c r="AJ1589" s="48" t="str">
        <f t="shared" si="531"/>
        <v/>
      </c>
      <c r="AK1589" s="52" t="str">
        <f t="shared" si="532"/>
        <v/>
      </c>
      <c r="AL1589" s="52" t="str">
        <f t="shared" si="533"/>
        <v/>
      </c>
      <c r="AM1589" s="48" t="str">
        <f t="shared" si="534"/>
        <v/>
      </c>
      <c r="AN1589" s="48" t="str">
        <f t="shared" si="535"/>
        <v/>
      </c>
      <c r="AP1589" s="18" t="str">
        <f t="shared" si="536"/>
        <v/>
      </c>
      <c r="AQ1589" s="18" t="str">
        <f t="shared" si="537"/>
        <v/>
      </c>
      <c r="AR1589" s="18">
        <v>3.4180000000000002E-2</v>
      </c>
      <c r="AS1589" s="18">
        <f>IF(AF!$D$27="Todos",1,IF(M1589=AF!$D$27,1,0))</f>
        <v>1</v>
      </c>
      <c r="AT1589" s="53">
        <f>IF(AND(E1589=AF!$D$6,OR(LT!M1589=AF!$D$27,AF!$D$27="Todos"),OR(AP1589=AF!$E$8,AQ1589=AF!$E$8)),AR1589+AS1589,0)</f>
        <v>0</v>
      </c>
      <c r="AU1589" s="18" t="str">
        <f t="shared" si="538"/>
        <v/>
      </c>
      <c r="AV1589" s="54" t="str">
        <f t="shared" si="539"/>
        <v/>
      </c>
      <c r="AW1589" s="54" t="str">
        <f t="shared" si="540"/>
        <v/>
      </c>
      <c r="AX1589" s="18" t="str">
        <f t="shared" si="541"/>
        <v/>
      </c>
      <c r="AY1589" s="18" t="str">
        <f t="shared" si="542"/>
        <v/>
      </c>
      <c r="BA1589" s="18">
        <f>IF($E1589=AF!$D$6,IF($M1589="Concluída no prazo",2,IF($M1589="Concluída com atraso",1,0)),0)</f>
        <v>0</v>
      </c>
      <c r="BB1589" s="18">
        <f>IF($E1589=AF!$D$6,IF($M1589="Atrasada",2,IF($M1589="Concluída com atraso",1,0)),0)</f>
        <v>0</v>
      </c>
      <c r="BC1589" s="18">
        <v>1.583E-2</v>
      </c>
      <c r="BD1589" s="18">
        <f t="shared" si="549"/>
        <v>1.583E-2</v>
      </c>
      <c r="BE1589" s="18">
        <f t="shared" si="549"/>
        <v>1.583E-2</v>
      </c>
      <c r="BF1589" s="18" t="str">
        <f t="shared" si="543"/>
        <v/>
      </c>
      <c r="BN1589" s="18" t="str">
        <f t="shared" si="544"/>
        <v>s</v>
      </c>
    </row>
    <row r="1590" spans="3:66" ht="50.1" customHeight="1" thickTop="1" thickBot="1" x14ac:dyDescent="0.3">
      <c r="C1590" s="46"/>
      <c r="D1590" s="46"/>
      <c r="E1590" s="46"/>
      <c r="F1590" s="122"/>
      <c r="G1590" s="122"/>
      <c r="H1590" s="78" t="str">
        <f t="shared" si="545"/>
        <v/>
      </c>
      <c r="I1590" s="78" t="str">
        <f t="shared" si="546"/>
        <v/>
      </c>
      <c r="J1590" s="16"/>
      <c r="K1590" s="46" t="str">
        <f t="shared" si="547"/>
        <v/>
      </c>
      <c r="L1590" s="16"/>
      <c r="M1590" s="16"/>
      <c r="N1590" s="46"/>
      <c r="O1590" s="47" t="str">
        <f t="shared" si="550"/>
        <v/>
      </c>
      <c r="P1590" s="47"/>
      <c r="Q1590" s="48" t="str">
        <f>IFERROR(VLOOKUP(E1590,Funcionários!$C$8:$E$207,3,FALSE),"")</f>
        <v/>
      </c>
      <c r="R1590" s="47"/>
      <c r="S1590" s="49" t="str">
        <f t="shared" si="551"/>
        <v/>
      </c>
      <c r="T1590" s="49">
        <v>1.584E-2</v>
      </c>
      <c r="U1590" s="48" t="str">
        <f>IF(Funcionários!C1591=0,"",Funcionários!C1591)</f>
        <v/>
      </c>
      <c r="V1590" s="50">
        <f>IF(U1590="",0,IF(COUNTIFS($E$7:$E$3006,U1590,$I$7:$I$3006,'RC'!$E$6)=0,0,COUNTIFS($M$7:$M$3006,"Concluída no prazo",$E$7:$E$3006,U1590,$I$7:$I$3006,'RC'!$E$6)/COUNTIFS($E$7:$E$3006,U1590,$I$7:$I$3006,'RC'!$E$6)))</f>
        <v>0</v>
      </c>
      <c r="W1590" s="49">
        <f>SUMIFS($J$7:$J$3006,$E$7:$E$3006,U1590,$I$7:$I$3006,'RC'!$E$6)+SUMIFS($L$7:$L$3006,$E$7:$E$3006,U1590,$I$7:$I$3006,'RC'!$E$6)</f>
        <v>0</v>
      </c>
      <c r="X1590" s="48">
        <f>COUNTIFS($E$7:$E$3006,U1590,$I$7:$I$3006,'RC'!$E$6)</f>
        <v>0</v>
      </c>
      <c r="Y1590" s="48"/>
      <c r="Z1590" s="51" t="str">
        <f>IF(AQ1590='RC'!$E$6,AC1590*1000+AD1590,"")</f>
        <v/>
      </c>
      <c r="AA1590" s="51" t="str">
        <f>IF(AB1590="","",IF(AQ1590='RC'!$E$6,AC1590*1000-AD1590,""))</f>
        <v/>
      </c>
      <c r="AB1590" s="48" t="str">
        <f>IFERROR(VLOOKUP(E1590,Funcionários!$C$8:$E$207,3,FALSE),"")</f>
        <v/>
      </c>
      <c r="AC1590" s="50" t="str">
        <f>IF(AB1590="","",IF(COUNTIFS($AB$7:$AB$3006,AB1590,$AQ$7:$AQ$3006,'RC'!$E$6)=0,"",COUNTIFS($M$7:$M$3006,"Concluída no prazo",$AB$7:$AB$3006,AB1590,$AQ$7:$AQ$3006,'RC'!$E$6)/COUNTIFS($AB$7:$AB$3006,AB1590,$AQ$7:$AQ$3006,'RC'!$E$6)))</f>
        <v/>
      </c>
      <c r="AD1590" s="48">
        <f>SUMIF($AQ$7:$AQ$3006,'RC'!$E$6,$J$7:$J$3006)+SUMIF($AQ$7:$AQ$3006,'RC'!$E$6,$L$7:$L$3006)</f>
        <v>21</v>
      </c>
      <c r="AF1590" s="48">
        <v>3.4169999999995197E-2</v>
      </c>
      <c r="AG1590" s="48">
        <f>IF(OR(AQ1590="",AQ1590&lt;&gt;'RC'!$E$6,AB1590&lt;&gt;'RC'!$D$21),0,1)</f>
        <v>0</v>
      </c>
      <c r="AH1590" s="48">
        <f t="shared" si="548"/>
        <v>3.4169999999995197E-2</v>
      </c>
      <c r="AI1590" s="48" t="str">
        <f t="shared" si="530"/>
        <v/>
      </c>
      <c r="AJ1590" s="48" t="str">
        <f t="shared" si="531"/>
        <v/>
      </c>
      <c r="AK1590" s="52" t="str">
        <f t="shared" si="532"/>
        <v/>
      </c>
      <c r="AL1590" s="52" t="str">
        <f t="shared" si="533"/>
        <v/>
      </c>
      <c r="AM1590" s="48" t="str">
        <f t="shared" si="534"/>
        <v/>
      </c>
      <c r="AN1590" s="48" t="str">
        <f t="shared" si="535"/>
        <v/>
      </c>
      <c r="AP1590" s="18" t="str">
        <f t="shared" si="536"/>
        <v/>
      </c>
      <c r="AQ1590" s="18" t="str">
        <f t="shared" si="537"/>
        <v/>
      </c>
      <c r="AR1590" s="18">
        <v>3.4169999999999999E-2</v>
      </c>
      <c r="AS1590" s="18">
        <f>IF(AF!$D$27="Todos",1,IF(M1590=AF!$D$27,1,0))</f>
        <v>1</v>
      </c>
      <c r="AT1590" s="53">
        <f>IF(AND(E1590=AF!$D$6,OR(LT!M1590=AF!$D$27,AF!$D$27="Todos"),OR(AP1590=AF!$E$8,AQ1590=AF!$E$8)),AR1590+AS1590,0)</f>
        <v>0</v>
      </c>
      <c r="AU1590" s="18" t="str">
        <f t="shared" si="538"/>
        <v/>
      </c>
      <c r="AV1590" s="54" t="str">
        <f t="shared" si="539"/>
        <v/>
      </c>
      <c r="AW1590" s="54" t="str">
        <f t="shared" si="540"/>
        <v/>
      </c>
      <c r="AX1590" s="18" t="str">
        <f t="shared" si="541"/>
        <v/>
      </c>
      <c r="AY1590" s="18" t="str">
        <f t="shared" si="542"/>
        <v/>
      </c>
      <c r="BA1590" s="18">
        <f>IF($E1590=AF!$D$6,IF($M1590="Concluída no prazo",2,IF($M1590="Concluída com atraso",1,0)),0)</f>
        <v>0</v>
      </c>
      <c r="BB1590" s="18">
        <f>IF($E1590=AF!$D$6,IF($M1590="Atrasada",2,IF($M1590="Concluída com atraso",1,0)),0)</f>
        <v>0</v>
      </c>
      <c r="BC1590" s="18">
        <v>1.584E-2</v>
      </c>
      <c r="BD1590" s="18">
        <f t="shared" si="549"/>
        <v>1.584E-2</v>
      </c>
      <c r="BE1590" s="18">
        <f t="shared" si="549"/>
        <v>1.584E-2</v>
      </c>
      <c r="BF1590" s="18" t="str">
        <f t="shared" si="543"/>
        <v/>
      </c>
      <c r="BN1590" s="18" t="str">
        <f t="shared" si="544"/>
        <v>s</v>
      </c>
    </row>
    <row r="1591" spans="3:66" ht="50.1" customHeight="1" thickTop="1" thickBot="1" x14ac:dyDescent="0.3">
      <c r="C1591" s="46"/>
      <c r="D1591" s="46"/>
      <c r="E1591" s="46"/>
      <c r="F1591" s="122"/>
      <c r="G1591" s="122"/>
      <c r="H1591" s="78" t="str">
        <f t="shared" si="545"/>
        <v/>
      </c>
      <c r="I1591" s="78" t="str">
        <f t="shared" si="546"/>
        <v/>
      </c>
      <c r="J1591" s="16"/>
      <c r="K1591" s="46" t="str">
        <f t="shared" si="547"/>
        <v/>
      </c>
      <c r="L1591" s="16"/>
      <c r="M1591" s="16"/>
      <c r="N1591" s="46"/>
      <c r="O1591" s="47" t="str">
        <f t="shared" si="550"/>
        <v/>
      </c>
      <c r="P1591" s="47"/>
      <c r="Q1591" s="48" t="str">
        <f>IFERROR(VLOOKUP(E1591,Funcionários!$C$8:$E$207,3,FALSE),"")</f>
        <v/>
      </c>
      <c r="R1591" s="47"/>
      <c r="S1591" s="49" t="str">
        <f t="shared" si="551"/>
        <v/>
      </c>
      <c r="T1591" s="49">
        <v>1.585E-2</v>
      </c>
      <c r="U1591" s="48" t="str">
        <f>IF(Funcionários!C1592=0,"",Funcionários!C1592)</f>
        <v/>
      </c>
      <c r="V1591" s="50">
        <f>IF(U1591="",0,IF(COUNTIFS($E$7:$E$3006,U1591,$I$7:$I$3006,'RC'!$E$6)=0,0,COUNTIFS($M$7:$M$3006,"Concluída no prazo",$E$7:$E$3006,U1591,$I$7:$I$3006,'RC'!$E$6)/COUNTIFS($E$7:$E$3006,U1591,$I$7:$I$3006,'RC'!$E$6)))</f>
        <v>0</v>
      </c>
      <c r="W1591" s="49">
        <f>SUMIFS($J$7:$J$3006,$E$7:$E$3006,U1591,$I$7:$I$3006,'RC'!$E$6)+SUMIFS($L$7:$L$3006,$E$7:$E$3006,U1591,$I$7:$I$3006,'RC'!$E$6)</f>
        <v>0</v>
      </c>
      <c r="X1591" s="48">
        <f>COUNTIFS($E$7:$E$3006,U1591,$I$7:$I$3006,'RC'!$E$6)</f>
        <v>0</v>
      </c>
      <c r="Y1591" s="48"/>
      <c r="Z1591" s="51" t="str">
        <f>IF(AQ1591='RC'!$E$6,AC1591*1000+AD1591,"")</f>
        <v/>
      </c>
      <c r="AA1591" s="51" t="str">
        <f>IF(AB1591="","",IF(AQ1591='RC'!$E$6,AC1591*1000-AD1591,""))</f>
        <v/>
      </c>
      <c r="AB1591" s="48" t="str">
        <f>IFERROR(VLOOKUP(E1591,Funcionários!$C$8:$E$207,3,FALSE),"")</f>
        <v/>
      </c>
      <c r="AC1591" s="50" t="str">
        <f>IF(AB1591="","",IF(COUNTIFS($AB$7:$AB$3006,AB1591,$AQ$7:$AQ$3006,'RC'!$E$6)=0,"",COUNTIFS($M$7:$M$3006,"Concluída no prazo",$AB$7:$AB$3006,AB1591,$AQ$7:$AQ$3006,'RC'!$E$6)/COUNTIFS($AB$7:$AB$3006,AB1591,$AQ$7:$AQ$3006,'RC'!$E$6)))</f>
        <v/>
      </c>
      <c r="AD1591" s="48">
        <f>SUMIF($AQ$7:$AQ$3006,'RC'!$E$6,$J$7:$J$3006)+SUMIF($AQ$7:$AQ$3006,'RC'!$E$6,$L$7:$L$3006)</f>
        <v>21</v>
      </c>
      <c r="AF1591" s="48">
        <v>3.4159999999995097E-2</v>
      </c>
      <c r="AG1591" s="48">
        <f>IF(OR(AQ1591="",AQ1591&lt;&gt;'RC'!$E$6,AB1591&lt;&gt;'RC'!$D$21),0,1)</f>
        <v>0</v>
      </c>
      <c r="AH1591" s="48">
        <f t="shared" si="548"/>
        <v>3.4159999999995097E-2</v>
      </c>
      <c r="AI1591" s="48" t="str">
        <f t="shared" si="530"/>
        <v/>
      </c>
      <c r="AJ1591" s="48" t="str">
        <f t="shared" si="531"/>
        <v/>
      </c>
      <c r="AK1591" s="52" t="str">
        <f t="shared" si="532"/>
        <v/>
      </c>
      <c r="AL1591" s="52" t="str">
        <f t="shared" si="533"/>
        <v/>
      </c>
      <c r="AM1591" s="48" t="str">
        <f t="shared" si="534"/>
        <v/>
      </c>
      <c r="AN1591" s="48" t="str">
        <f t="shared" si="535"/>
        <v/>
      </c>
      <c r="AP1591" s="18" t="str">
        <f t="shared" si="536"/>
        <v/>
      </c>
      <c r="AQ1591" s="18" t="str">
        <f t="shared" si="537"/>
        <v/>
      </c>
      <c r="AR1591" s="18">
        <v>3.4160000000000003E-2</v>
      </c>
      <c r="AS1591" s="18">
        <f>IF(AF!$D$27="Todos",1,IF(M1591=AF!$D$27,1,0))</f>
        <v>1</v>
      </c>
      <c r="AT1591" s="53">
        <f>IF(AND(E1591=AF!$D$6,OR(LT!M1591=AF!$D$27,AF!$D$27="Todos"),OR(AP1591=AF!$E$8,AQ1591=AF!$E$8)),AR1591+AS1591,0)</f>
        <v>0</v>
      </c>
      <c r="AU1591" s="18" t="str">
        <f t="shared" si="538"/>
        <v/>
      </c>
      <c r="AV1591" s="54" t="str">
        <f t="shared" si="539"/>
        <v/>
      </c>
      <c r="AW1591" s="54" t="str">
        <f t="shared" si="540"/>
        <v/>
      </c>
      <c r="AX1591" s="18" t="str">
        <f t="shared" si="541"/>
        <v/>
      </c>
      <c r="AY1591" s="18" t="str">
        <f t="shared" si="542"/>
        <v/>
      </c>
      <c r="BA1591" s="18">
        <f>IF($E1591=AF!$D$6,IF($M1591="Concluída no prazo",2,IF($M1591="Concluída com atraso",1,0)),0)</f>
        <v>0</v>
      </c>
      <c r="BB1591" s="18">
        <f>IF($E1591=AF!$D$6,IF($M1591="Atrasada",2,IF($M1591="Concluída com atraso",1,0)),0)</f>
        <v>0</v>
      </c>
      <c r="BC1591" s="18">
        <v>1.585E-2</v>
      </c>
      <c r="BD1591" s="18">
        <f t="shared" si="549"/>
        <v>1.585E-2</v>
      </c>
      <c r="BE1591" s="18">
        <f t="shared" si="549"/>
        <v>1.585E-2</v>
      </c>
      <c r="BF1591" s="18" t="str">
        <f t="shared" si="543"/>
        <v/>
      </c>
      <c r="BN1591" s="18" t="str">
        <f t="shared" si="544"/>
        <v>s</v>
      </c>
    </row>
    <row r="1592" spans="3:66" ht="50.1" customHeight="1" thickTop="1" thickBot="1" x14ac:dyDescent="0.3">
      <c r="C1592" s="46"/>
      <c r="D1592" s="46"/>
      <c r="E1592" s="46"/>
      <c r="F1592" s="122"/>
      <c r="G1592" s="122"/>
      <c r="H1592" s="78" t="str">
        <f t="shared" si="545"/>
        <v/>
      </c>
      <c r="I1592" s="78" t="str">
        <f t="shared" si="546"/>
        <v/>
      </c>
      <c r="J1592" s="16"/>
      <c r="K1592" s="46" t="str">
        <f t="shared" si="547"/>
        <v/>
      </c>
      <c r="L1592" s="16"/>
      <c r="M1592" s="16"/>
      <c r="N1592" s="46"/>
      <c r="O1592" s="47" t="str">
        <f t="shared" si="550"/>
        <v/>
      </c>
      <c r="P1592" s="47"/>
      <c r="Q1592" s="48" t="str">
        <f>IFERROR(VLOOKUP(E1592,Funcionários!$C$8:$E$207,3,FALSE),"")</f>
        <v/>
      </c>
      <c r="R1592" s="47"/>
      <c r="S1592" s="49" t="str">
        <f t="shared" si="551"/>
        <v/>
      </c>
      <c r="T1592" s="49">
        <v>1.5859999999999999E-2</v>
      </c>
      <c r="U1592" s="48" t="str">
        <f>IF(Funcionários!C1593=0,"",Funcionários!C1593)</f>
        <v/>
      </c>
      <c r="V1592" s="50">
        <f>IF(U1592="",0,IF(COUNTIFS($E$7:$E$3006,U1592,$I$7:$I$3006,'RC'!$E$6)=0,0,COUNTIFS($M$7:$M$3006,"Concluída no prazo",$E$7:$E$3006,U1592,$I$7:$I$3006,'RC'!$E$6)/COUNTIFS($E$7:$E$3006,U1592,$I$7:$I$3006,'RC'!$E$6)))</f>
        <v>0</v>
      </c>
      <c r="W1592" s="49">
        <f>SUMIFS($J$7:$J$3006,$E$7:$E$3006,U1592,$I$7:$I$3006,'RC'!$E$6)+SUMIFS($L$7:$L$3006,$E$7:$E$3006,U1592,$I$7:$I$3006,'RC'!$E$6)</f>
        <v>0</v>
      </c>
      <c r="X1592" s="48">
        <f>COUNTIFS($E$7:$E$3006,U1592,$I$7:$I$3006,'RC'!$E$6)</f>
        <v>0</v>
      </c>
      <c r="Y1592" s="48"/>
      <c r="Z1592" s="51" t="str">
        <f>IF(AQ1592='RC'!$E$6,AC1592*1000+AD1592,"")</f>
        <v/>
      </c>
      <c r="AA1592" s="51" t="str">
        <f>IF(AB1592="","",IF(AQ1592='RC'!$E$6,AC1592*1000-AD1592,""))</f>
        <v/>
      </c>
      <c r="AB1592" s="48" t="str">
        <f>IFERROR(VLOOKUP(E1592,Funcionários!$C$8:$E$207,3,FALSE),"")</f>
        <v/>
      </c>
      <c r="AC1592" s="50" t="str">
        <f>IF(AB1592="","",IF(COUNTIFS($AB$7:$AB$3006,AB1592,$AQ$7:$AQ$3006,'RC'!$E$6)=0,"",COUNTIFS($M$7:$M$3006,"Concluída no prazo",$AB$7:$AB$3006,AB1592,$AQ$7:$AQ$3006,'RC'!$E$6)/COUNTIFS($AB$7:$AB$3006,AB1592,$AQ$7:$AQ$3006,'RC'!$E$6)))</f>
        <v/>
      </c>
      <c r="AD1592" s="48">
        <f>SUMIF($AQ$7:$AQ$3006,'RC'!$E$6,$J$7:$J$3006)+SUMIF($AQ$7:$AQ$3006,'RC'!$E$6,$L$7:$L$3006)</f>
        <v>21</v>
      </c>
      <c r="AF1592" s="48">
        <v>3.4149999999995101E-2</v>
      </c>
      <c r="AG1592" s="48">
        <f>IF(OR(AQ1592="",AQ1592&lt;&gt;'RC'!$E$6,AB1592&lt;&gt;'RC'!$D$21),0,1)</f>
        <v>0</v>
      </c>
      <c r="AH1592" s="48">
        <f t="shared" si="548"/>
        <v>3.4149999999995101E-2</v>
      </c>
      <c r="AI1592" s="48" t="str">
        <f t="shared" si="530"/>
        <v/>
      </c>
      <c r="AJ1592" s="48" t="str">
        <f t="shared" si="531"/>
        <v/>
      </c>
      <c r="AK1592" s="52" t="str">
        <f t="shared" si="532"/>
        <v/>
      </c>
      <c r="AL1592" s="52" t="str">
        <f t="shared" si="533"/>
        <v/>
      </c>
      <c r="AM1592" s="48" t="str">
        <f t="shared" si="534"/>
        <v/>
      </c>
      <c r="AN1592" s="48" t="str">
        <f t="shared" si="535"/>
        <v/>
      </c>
      <c r="AP1592" s="18" t="str">
        <f t="shared" si="536"/>
        <v/>
      </c>
      <c r="AQ1592" s="18" t="str">
        <f t="shared" si="537"/>
        <v/>
      </c>
      <c r="AR1592" s="18">
        <v>3.415E-2</v>
      </c>
      <c r="AS1592" s="18">
        <f>IF(AF!$D$27="Todos",1,IF(M1592=AF!$D$27,1,0))</f>
        <v>1</v>
      </c>
      <c r="AT1592" s="53">
        <f>IF(AND(E1592=AF!$D$6,OR(LT!M1592=AF!$D$27,AF!$D$27="Todos"),OR(AP1592=AF!$E$8,AQ1592=AF!$E$8)),AR1592+AS1592,0)</f>
        <v>0</v>
      </c>
      <c r="AU1592" s="18" t="str">
        <f t="shared" si="538"/>
        <v/>
      </c>
      <c r="AV1592" s="54" t="str">
        <f t="shared" si="539"/>
        <v/>
      </c>
      <c r="AW1592" s="54" t="str">
        <f t="shared" si="540"/>
        <v/>
      </c>
      <c r="AX1592" s="18" t="str">
        <f t="shared" si="541"/>
        <v/>
      </c>
      <c r="AY1592" s="18" t="str">
        <f t="shared" si="542"/>
        <v/>
      </c>
      <c r="BA1592" s="18">
        <f>IF($E1592=AF!$D$6,IF($M1592="Concluída no prazo",2,IF($M1592="Concluída com atraso",1,0)),0)</f>
        <v>0</v>
      </c>
      <c r="BB1592" s="18">
        <f>IF($E1592=AF!$D$6,IF($M1592="Atrasada",2,IF($M1592="Concluída com atraso",1,0)),0)</f>
        <v>0</v>
      </c>
      <c r="BC1592" s="18">
        <v>1.5859999999999999E-2</v>
      </c>
      <c r="BD1592" s="18">
        <f t="shared" si="549"/>
        <v>1.5859999999999999E-2</v>
      </c>
      <c r="BE1592" s="18">
        <f t="shared" si="549"/>
        <v>1.5859999999999999E-2</v>
      </c>
      <c r="BF1592" s="18" t="str">
        <f t="shared" si="543"/>
        <v/>
      </c>
      <c r="BN1592" s="18" t="str">
        <f t="shared" si="544"/>
        <v>s</v>
      </c>
    </row>
    <row r="1593" spans="3:66" ht="50.1" customHeight="1" thickTop="1" thickBot="1" x14ac:dyDescent="0.3">
      <c r="C1593" s="46"/>
      <c r="D1593" s="46"/>
      <c r="E1593" s="46"/>
      <c r="F1593" s="122"/>
      <c r="G1593" s="122"/>
      <c r="H1593" s="78" t="str">
        <f t="shared" si="545"/>
        <v/>
      </c>
      <c r="I1593" s="78" t="str">
        <f t="shared" si="546"/>
        <v/>
      </c>
      <c r="J1593" s="16"/>
      <c r="K1593" s="46" t="str">
        <f t="shared" si="547"/>
        <v/>
      </c>
      <c r="L1593" s="16"/>
      <c r="M1593" s="16"/>
      <c r="N1593" s="46"/>
      <c r="O1593" s="47" t="str">
        <f t="shared" si="550"/>
        <v/>
      </c>
      <c r="P1593" s="47"/>
      <c r="Q1593" s="48" t="str">
        <f>IFERROR(VLOOKUP(E1593,Funcionários!$C$8:$E$207,3,FALSE),"")</f>
        <v/>
      </c>
      <c r="R1593" s="47"/>
      <c r="S1593" s="49" t="str">
        <f t="shared" si="551"/>
        <v/>
      </c>
      <c r="T1593" s="49">
        <v>1.5869999999999999E-2</v>
      </c>
      <c r="U1593" s="48" t="str">
        <f>IF(Funcionários!C1594=0,"",Funcionários!C1594)</f>
        <v/>
      </c>
      <c r="V1593" s="50">
        <f>IF(U1593="",0,IF(COUNTIFS($E$7:$E$3006,U1593,$I$7:$I$3006,'RC'!$E$6)=0,0,COUNTIFS($M$7:$M$3006,"Concluída no prazo",$E$7:$E$3006,U1593,$I$7:$I$3006,'RC'!$E$6)/COUNTIFS($E$7:$E$3006,U1593,$I$7:$I$3006,'RC'!$E$6)))</f>
        <v>0</v>
      </c>
      <c r="W1593" s="49">
        <f>SUMIFS($J$7:$J$3006,$E$7:$E$3006,U1593,$I$7:$I$3006,'RC'!$E$6)+SUMIFS($L$7:$L$3006,$E$7:$E$3006,U1593,$I$7:$I$3006,'RC'!$E$6)</f>
        <v>0</v>
      </c>
      <c r="X1593" s="48">
        <f>COUNTIFS($E$7:$E$3006,U1593,$I$7:$I$3006,'RC'!$E$6)</f>
        <v>0</v>
      </c>
      <c r="Y1593" s="48"/>
      <c r="Z1593" s="51" t="str">
        <f>IF(AQ1593='RC'!$E$6,AC1593*1000+AD1593,"")</f>
        <v/>
      </c>
      <c r="AA1593" s="51" t="str">
        <f>IF(AB1593="","",IF(AQ1593='RC'!$E$6,AC1593*1000-AD1593,""))</f>
        <v/>
      </c>
      <c r="AB1593" s="48" t="str">
        <f>IFERROR(VLOOKUP(E1593,Funcionários!$C$8:$E$207,3,FALSE),"")</f>
        <v/>
      </c>
      <c r="AC1593" s="50" t="str">
        <f>IF(AB1593="","",IF(COUNTIFS($AB$7:$AB$3006,AB1593,$AQ$7:$AQ$3006,'RC'!$E$6)=0,"",COUNTIFS($M$7:$M$3006,"Concluída no prazo",$AB$7:$AB$3006,AB1593,$AQ$7:$AQ$3006,'RC'!$E$6)/COUNTIFS($AB$7:$AB$3006,AB1593,$AQ$7:$AQ$3006,'RC'!$E$6)))</f>
        <v/>
      </c>
      <c r="AD1593" s="48">
        <f>SUMIF($AQ$7:$AQ$3006,'RC'!$E$6,$J$7:$J$3006)+SUMIF($AQ$7:$AQ$3006,'RC'!$E$6,$L$7:$L$3006)</f>
        <v>21</v>
      </c>
      <c r="AF1593" s="48">
        <v>3.4139999999995098E-2</v>
      </c>
      <c r="AG1593" s="48">
        <f>IF(OR(AQ1593="",AQ1593&lt;&gt;'RC'!$E$6,AB1593&lt;&gt;'RC'!$D$21),0,1)</f>
        <v>0</v>
      </c>
      <c r="AH1593" s="48">
        <f t="shared" si="548"/>
        <v>3.4139999999995098E-2</v>
      </c>
      <c r="AI1593" s="48" t="str">
        <f t="shared" si="530"/>
        <v/>
      </c>
      <c r="AJ1593" s="48" t="str">
        <f t="shared" si="531"/>
        <v/>
      </c>
      <c r="AK1593" s="52" t="str">
        <f t="shared" si="532"/>
        <v/>
      </c>
      <c r="AL1593" s="52" t="str">
        <f t="shared" si="533"/>
        <v/>
      </c>
      <c r="AM1593" s="48" t="str">
        <f t="shared" si="534"/>
        <v/>
      </c>
      <c r="AN1593" s="48" t="str">
        <f t="shared" si="535"/>
        <v/>
      </c>
      <c r="AP1593" s="18" t="str">
        <f t="shared" si="536"/>
        <v/>
      </c>
      <c r="AQ1593" s="18" t="str">
        <f t="shared" si="537"/>
        <v/>
      </c>
      <c r="AR1593" s="18">
        <v>3.4139999999999997E-2</v>
      </c>
      <c r="AS1593" s="18">
        <f>IF(AF!$D$27="Todos",1,IF(M1593=AF!$D$27,1,0))</f>
        <v>1</v>
      </c>
      <c r="AT1593" s="53">
        <f>IF(AND(E1593=AF!$D$6,OR(LT!M1593=AF!$D$27,AF!$D$27="Todos"),OR(AP1593=AF!$E$8,AQ1593=AF!$E$8)),AR1593+AS1593,0)</f>
        <v>0</v>
      </c>
      <c r="AU1593" s="18" t="str">
        <f t="shared" si="538"/>
        <v/>
      </c>
      <c r="AV1593" s="54" t="str">
        <f t="shared" si="539"/>
        <v/>
      </c>
      <c r="AW1593" s="54" t="str">
        <f t="shared" si="540"/>
        <v/>
      </c>
      <c r="AX1593" s="18" t="str">
        <f t="shared" si="541"/>
        <v/>
      </c>
      <c r="AY1593" s="18" t="str">
        <f t="shared" si="542"/>
        <v/>
      </c>
      <c r="BA1593" s="18">
        <f>IF($E1593=AF!$D$6,IF($M1593="Concluída no prazo",2,IF($M1593="Concluída com atraso",1,0)),0)</f>
        <v>0</v>
      </c>
      <c r="BB1593" s="18">
        <f>IF($E1593=AF!$D$6,IF($M1593="Atrasada",2,IF($M1593="Concluída com atraso",1,0)),0)</f>
        <v>0</v>
      </c>
      <c r="BC1593" s="18">
        <v>1.5869999999999999E-2</v>
      </c>
      <c r="BD1593" s="18">
        <f t="shared" si="549"/>
        <v>1.5869999999999999E-2</v>
      </c>
      <c r="BE1593" s="18">
        <f t="shared" si="549"/>
        <v>1.5869999999999999E-2</v>
      </c>
      <c r="BF1593" s="18" t="str">
        <f t="shared" si="543"/>
        <v/>
      </c>
      <c r="BN1593" s="18" t="str">
        <f t="shared" si="544"/>
        <v>s</v>
      </c>
    </row>
    <row r="1594" spans="3:66" ht="50.1" customHeight="1" thickTop="1" thickBot="1" x14ac:dyDescent="0.3">
      <c r="C1594" s="46"/>
      <c r="D1594" s="46"/>
      <c r="E1594" s="46"/>
      <c r="F1594" s="122"/>
      <c r="G1594" s="122"/>
      <c r="H1594" s="78" t="str">
        <f t="shared" si="545"/>
        <v/>
      </c>
      <c r="I1594" s="78" t="str">
        <f t="shared" si="546"/>
        <v/>
      </c>
      <c r="J1594" s="16"/>
      <c r="K1594" s="46" t="str">
        <f t="shared" si="547"/>
        <v/>
      </c>
      <c r="L1594" s="16"/>
      <c r="M1594" s="16"/>
      <c r="N1594" s="46"/>
      <c r="O1594" s="47" t="str">
        <f t="shared" si="550"/>
        <v/>
      </c>
      <c r="P1594" s="47"/>
      <c r="Q1594" s="48" t="str">
        <f>IFERROR(VLOOKUP(E1594,Funcionários!$C$8:$E$207,3,FALSE),"")</f>
        <v/>
      </c>
      <c r="R1594" s="47"/>
      <c r="S1594" s="49" t="str">
        <f t="shared" si="551"/>
        <v/>
      </c>
      <c r="T1594" s="49">
        <v>1.5879999999999998E-2</v>
      </c>
      <c r="U1594" s="48" t="str">
        <f>IF(Funcionários!C1595=0,"",Funcionários!C1595)</f>
        <v/>
      </c>
      <c r="V1594" s="50">
        <f>IF(U1594="",0,IF(COUNTIFS($E$7:$E$3006,U1594,$I$7:$I$3006,'RC'!$E$6)=0,0,COUNTIFS($M$7:$M$3006,"Concluída no prazo",$E$7:$E$3006,U1594,$I$7:$I$3006,'RC'!$E$6)/COUNTIFS($E$7:$E$3006,U1594,$I$7:$I$3006,'RC'!$E$6)))</f>
        <v>0</v>
      </c>
      <c r="W1594" s="49">
        <f>SUMIFS($J$7:$J$3006,$E$7:$E$3006,U1594,$I$7:$I$3006,'RC'!$E$6)+SUMIFS($L$7:$L$3006,$E$7:$E$3006,U1594,$I$7:$I$3006,'RC'!$E$6)</f>
        <v>0</v>
      </c>
      <c r="X1594" s="48">
        <f>COUNTIFS($E$7:$E$3006,U1594,$I$7:$I$3006,'RC'!$E$6)</f>
        <v>0</v>
      </c>
      <c r="Y1594" s="48"/>
      <c r="Z1594" s="51" t="str">
        <f>IF(AQ1594='RC'!$E$6,AC1594*1000+AD1594,"")</f>
        <v/>
      </c>
      <c r="AA1594" s="51" t="str">
        <f>IF(AB1594="","",IF(AQ1594='RC'!$E$6,AC1594*1000-AD1594,""))</f>
        <v/>
      </c>
      <c r="AB1594" s="48" t="str">
        <f>IFERROR(VLOOKUP(E1594,Funcionários!$C$8:$E$207,3,FALSE),"")</f>
        <v/>
      </c>
      <c r="AC1594" s="50" t="str">
        <f>IF(AB1594="","",IF(COUNTIFS($AB$7:$AB$3006,AB1594,$AQ$7:$AQ$3006,'RC'!$E$6)=0,"",COUNTIFS($M$7:$M$3006,"Concluída no prazo",$AB$7:$AB$3006,AB1594,$AQ$7:$AQ$3006,'RC'!$E$6)/COUNTIFS($AB$7:$AB$3006,AB1594,$AQ$7:$AQ$3006,'RC'!$E$6)))</f>
        <v/>
      </c>
      <c r="AD1594" s="48">
        <f>SUMIF($AQ$7:$AQ$3006,'RC'!$E$6,$J$7:$J$3006)+SUMIF($AQ$7:$AQ$3006,'RC'!$E$6,$L$7:$L$3006)</f>
        <v>21</v>
      </c>
      <c r="AF1594" s="48">
        <v>3.4129999999995102E-2</v>
      </c>
      <c r="AG1594" s="48">
        <f>IF(OR(AQ1594="",AQ1594&lt;&gt;'RC'!$E$6,AB1594&lt;&gt;'RC'!$D$21),0,1)</f>
        <v>0</v>
      </c>
      <c r="AH1594" s="48">
        <f t="shared" si="548"/>
        <v>3.4129999999995102E-2</v>
      </c>
      <c r="AI1594" s="48" t="str">
        <f t="shared" si="530"/>
        <v/>
      </c>
      <c r="AJ1594" s="48" t="str">
        <f t="shared" si="531"/>
        <v/>
      </c>
      <c r="AK1594" s="52" t="str">
        <f t="shared" si="532"/>
        <v/>
      </c>
      <c r="AL1594" s="52" t="str">
        <f t="shared" si="533"/>
        <v/>
      </c>
      <c r="AM1594" s="48" t="str">
        <f t="shared" si="534"/>
        <v/>
      </c>
      <c r="AN1594" s="48" t="str">
        <f t="shared" si="535"/>
        <v/>
      </c>
      <c r="AP1594" s="18" t="str">
        <f t="shared" si="536"/>
        <v/>
      </c>
      <c r="AQ1594" s="18" t="str">
        <f t="shared" si="537"/>
        <v/>
      </c>
      <c r="AR1594" s="18">
        <v>3.4130000000000001E-2</v>
      </c>
      <c r="AS1594" s="18">
        <f>IF(AF!$D$27="Todos",1,IF(M1594=AF!$D$27,1,0))</f>
        <v>1</v>
      </c>
      <c r="AT1594" s="53">
        <f>IF(AND(E1594=AF!$D$6,OR(LT!M1594=AF!$D$27,AF!$D$27="Todos"),OR(AP1594=AF!$E$8,AQ1594=AF!$E$8)),AR1594+AS1594,0)</f>
        <v>0</v>
      </c>
      <c r="AU1594" s="18" t="str">
        <f t="shared" si="538"/>
        <v/>
      </c>
      <c r="AV1594" s="54" t="str">
        <f t="shared" si="539"/>
        <v/>
      </c>
      <c r="AW1594" s="54" t="str">
        <f t="shared" si="540"/>
        <v/>
      </c>
      <c r="AX1594" s="18" t="str">
        <f t="shared" si="541"/>
        <v/>
      </c>
      <c r="AY1594" s="18" t="str">
        <f t="shared" si="542"/>
        <v/>
      </c>
      <c r="BA1594" s="18">
        <f>IF($E1594=AF!$D$6,IF($M1594="Concluída no prazo",2,IF($M1594="Concluída com atraso",1,0)),0)</f>
        <v>0</v>
      </c>
      <c r="BB1594" s="18">
        <f>IF($E1594=AF!$D$6,IF($M1594="Atrasada",2,IF($M1594="Concluída com atraso",1,0)),0)</f>
        <v>0</v>
      </c>
      <c r="BC1594" s="18">
        <v>1.5879999999999998E-2</v>
      </c>
      <c r="BD1594" s="18">
        <f t="shared" si="549"/>
        <v>1.5879999999999998E-2</v>
      </c>
      <c r="BE1594" s="18">
        <f t="shared" si="549"/>
        <v>1.5879999999999998E-2</v>
      </c>
      <c r="BF1594" s="18" t="str">
        <f t="shared" si="543"/>
        <v/>
      </c>
      <c r="BN1594" s="18" t="str">
        <f t="shared" si="544"/>
        <v>s</v>
      </c>
    </row>
    <row r="1595" spans="3:66" ht="50.1" customHeight="1" thickTop="1" thickBot="1" x14ac:dyDescent="0.3">
      <c r="C1595" s="46"/>
      <c r="D1595" s="46"/>
      <c r="E1595" s="46"/>
      <c r="F1595" s="122"/>
      <c r="G1595" s="122"/>
      <c r="H1595" s="78" t="str">
        <f t="shared" si="545"/>
        <v/>
      </c>
      <c r="I1595" s="78" t="str">
        <f t="shared" si="546"/>
        <v/>
      </c>
      <c r="J1595" s="16"/>
      <c r="K1595" s="46" t="str">
        <f t="shared" si="547"/>
        <v/>
      </c>
      <c r="L1595" s="16"/>
      <c r="M1595" s="16"/>
      <c r="N1595" s="46"/>
      <c r="O1595" s="47" t="str">
        <f t="shared" si="550"/>
        <v/>
      </c>
      <c r="P1595" s="47"/>
      <c r="Q1595" s="48" t="str">
        <f>IFERROR(VLOOKUP(E1595,Funcionários!$C$8:$E$207,3,FALSE),"")</f>
        <v/>
      </c>
      <c r="R1595" s="47"/>
      <c r="S1595" s="49" t="str">
        <f t="shared" si="551"/>
        <v/>
      </c>
      <c r="T1595" s="49">
        <v>1.5890000000000001E-2</v>
      </c>
      <c r="U1595" s="48" t="str">
        <f>IF(Funcionários!C1596=0,"",Funcionários!C1596)</f>
        <v/>
      </c>
      <c r="V1595" s="50">
        <f>IF(U1595="",0,IF(COUNTIFS($E$7:$E$3006,U1595,$I$7:$I$3006,'RC'!$E$6)=0,0,COUNTIFS($M$7:$M$3006,"Concluída no prazo",$E$7:$E$3006,U1595,$I$7:$I$3006,'RC'!$E$6)/COUNTIFS($E$7:$E$3006,U1595,$I$7:$I$3006,'RC'!$E$6)))</f>
        <v>0</v>
      </c>
      <c r="W1595" s="49">
        <f>SUMIFS($J$7:$J$3006,$E$7:$E$3006,U1595,$I$7:$I$3006,'RC'!$E$6)+SUMIFS($L$7:$L$3006,$E$7:$E$3006,U1595,$I$7:$I$3006,'RC'!$E$6)</f>
        <v>0</v>
      </c>
      <c r="X1595" s="48">
        <f>COUNTIFS($E$7:$E$3006,U1595,$I$7:$I$3006,'RC'!$E$6)</f>
        <v>0</v>
      </c>
      <c r="Y1595" s="48"/>
      <c r="Z1595" s="51" t="str">
        <f>IF(AQ1595='RC'!$E$6,AC1595*1000+AD1595,"")</f>
        <v/>
      </c>
      <c r="AA1595" s="51" t="str">
        <f>IF(AB1595="","",IF(AQ1595='RC'!$E$6,AC1595*1000-AD1595,""))</f>
        <v/>
      </c>
      <c r="AB1595" s="48" t="str">
        <f>IFERROR(VLOOKUP(E1595,Funcionários!$C$8:$E$207,3,FALSE),"")</f>
        <v/>
      </c>
      <c r="AC1595" s="50" t="str">
        <f>IF(AB1595="","",IF(COUNTIFS($AB$7:$AB$3006,AB1595,$AQ$7:$AQ$3006,'RC'!$E$6)=0,"",COUNTIFS($M$7:$M$3006,"Concluída no prazo",$AB$7:$AB$3006,AB1595,$AQ$7:$AQ$3006,'RC'!$E$6)/COUNTIFS($AB$7:$AB$3006,AB1595,$AQ$7:$AQ$3006,'RC'!$E$6)))</f>
        <v/>
      </c>
      <c r="AD1595" s="48">
        <f>SUMIF($AQ$7:$AQ$3006,'RC'!$E$6,$J$7:$J$3006)+SUMIF($AQ$7:$AQ$3006,'RC'!$E$6,$L$7:$L$3006)</f>
        <v>21</v>
      </c>
      <c r="AF1595" s="48">
        <v>3.4119999999995099E-2</v>
      </c>
      <c r="AG1595" s="48">
        <f>IF(OR(AQ1595="",AQ1595&lt;&gt;'RC'!$E$6,AB1595&lt;&gt;'RC'!$D$21),0,1)</f>
        <v>0</v>
      </c>
      <c r="AH1595" s="48">
        <f t="shared" si="548"/>
        <v>3.4119999999995099E-2</v>
      </c>
      <c r="AI1595" s="48" t="str">
        <f t="shared" si="530"/>
        <v/>
      </c>
      <c r="AJ1595" s="48" t="str">
        <f t="shared" si="531"/>
        <v/>
      </c>
      <c r="AK1595" s="52" t="str">
        <f t="shared" si="532"/>
        <v/>
      </c>
      <c r="AL1595" s="52" t="str">
        <f t="shared" si="533"/>
        <v/>
      </c>
      <c r="AM1595" s="48" t="str">
        <f t="shared" si="534"/>
        <v/>
      </c>
      <c r="AN1595" s="48" t="str">
        <f t="shared" si="535"/>
        <v/>
      </c>
      <c r="AP1595" s="18" t="str">
        <f t="shared" si="536"/>
        <v/>
      </c>
      <c r="AQ1595" s="18" t="str">
        <f t="shared" si="537"/>
        <v/>
      </c>
      <c r="AR1595" s="18">
        <v>3.4119999999999998E-2</v>
      </c>
      <c r="AS1595" s="18">
        <f>IF(AF!$D$27="Todos",1,IF(M1595=AF!$D$27,1,0))</f>
        <v>1</v>
      </c>
      <c r="AT1595" s="53">
        <f>IF(AND(E1595=AF!$D$6,OR(LT!M1595=AF!$D$27,AF!$D$27="Todos"),OR(AP1595=AF!$E$8,AQ1595=AF!$E$8)),AR1595+AS1595,0)</f>
        <v>0</v>
      </c>
      <c r="AU1595" s="18" t="str">
        <f t="shared" si="538"/>
        <v/>
      </c>
      <c r="AV1595" s="54" t="str">
        <f t="shared" si="539"/>
        <v/>
      </c>
      <c r="AW1595" s="54" t="str">
        <f t="shared" si="540"/>
        <v/>
      </c>
      <c r="AX1595" s="18" t="str">
        <f t="shared" si="541"/>
        <v/>
      </c>
      <c r="AY1595" s="18" t="str">
        <f t="shared" si="542"/>
        <v/>
      </c>
      <c r="BA1595" s="18">
        <f>IF($E1595=AF!$D$6,IF($M1595="Concluída no prazo",2,IF($M1595="Concluída com atraso",1,0)),0)</f>
        <v>0</v>
      </c>
      <c r="BB1595" s="18">
        <f>IF($E1595=AF!$D$6,IF($M1595="Atrasada",2,IF($M1595="Concluída com atraso",1,0)),0)</f>
        <v>0</v>
      </c>
      <c r="BC1595" s="18">
        <v>1.5890000000000001E-2</v>
      </c>
      <c r="BD1595" s="18">
        <f t="shared" si="549"/>
        <v>1.5890000000000001E-2</v>
      </c>
      <c r="BE1595" s="18">
        <f t="shared" si="549"/>
        <v>1.5890000000000001E-2</v>
      </c>
      <c r="BF1595" s="18" t="str">
        <f t="shared" si="543"/>
        <v/>
      </c>
      <c r="BN1595" s="18" t="str">
        <f t="shared" si="544"/>
        <v>s</v>
      </c>
    </row>
    <row r="1596" spans="3:66" ht="50.1" customHeight="1" thickTop="1" thickBot="1" x14ac:dyDescent="0.3">
      <c r="C1596" s="46"/>
      <c r="D1596" s="46"/>
      <c r="E1596" s="46"/>
      <c r="F1596" s="122"/>
      <c r="G1596" s="122"/>
      <c r="H1596" s="78" t="str">
        <f t="shared" si="545"/>
        <v/>
      </c>
      <c r="I1596" s="78" t="str">
        <f t="shared" si="546"/>
        <v/>
      </c>
      <c r="J1596" s="16"/>
      <c r="K1596" s="46" t="str">
        <f t="shared" si="547"/>
        <v/>
      </c>
      <c r="L1596" s="16"/>
      <c r="M1596" s="16"/>
      <c r="N1596" s="46"/>
      <c r="O1596" s="47" t="str">
        <f t="shared" si="550"/>
        <v/>
      </c>
      <c r="P1596" s="47"/>
      <c r="Q1596" s="48" t="str">
        <f>IFERROR(VLOOKUP(E1596,Funcionários!$C$8:$E$207,3,FALSE),"")</f>
        <v/>
      </c>
      <c r="R1596" s="47"/>
      <c r="S1596" s="49" t="str">
        <f t="shared" si="551"/>
        <v/>
      </c>
      <c r="T1596" s="49">
        <v>1.5900000000000001E-2</v>
      </c>
      <c r="U1596" s="48" t="str">
        <f>IF(Funcionários!C1597=0,"",Funcionários!C1597)</f>
        <v/>
      </c>
      <c r="V1596" s="50">
        <f>IF(U1596="",0,IF(COUNTIFS($E$7:$E$3006,U1596,$I$7:$I$3006,'RC'!$E$6)=0,0,COUNTIFS($M$7:$M$3006,"Concluída no prazo",$E$7:$E$3006,U1596,$I$7:$I$3006,'RC'!$E$6)/COUNTIFS($E$7:$E$3006,U1596,$I$7:$I$3006,'RC'!$E$6)))</f>
        <v>0</v>
      </c>
      <c r="W1596" s="49">
        <f>SUMIFS($J$7:$J$3006,$E$7:$E$3006,U1596,$I$7:$I$3006,'RC'!$E$6)+SUMIFS($L$7:$L$3006,$E$7:$E$3006,U1596,$I$7:$I$3006,'RC'!$E$6)</f>
        <v>0</v>
      </c>
      <c r="X1596" s="48">
        <f>COUNTIFS($E$7:$E$3006,U1596,$I$7:$I$3006,'RC'!$E$6)</f>
        <v>0</v>
      </c>
      <c r="Y1596" s="48"/>
      <c r="Z1596" s="51" t="str">
        <f>IF(AQ1596='RC'!$E$6,AC1596*1000+AD1596,"")</f>
        <v/>
      </c>
      <c r="AA1596" s="51" t="str">
        <f>IF(AB1596="","",IF(AQ1596='RC'!$E$6,AC1596*1000-AD1596,""))</f>
        <v/>
      </c>
      <c r="AB1596" s="48" t="str">
        <f>IFERROR(VLOOKUP(E1596,Funcionários!$C$8:$E$207,3,FALSE),"")</f>
        <v/>
      </c>
      <c r="AC1596" s="50" t="str">
        <f>IF(AB1596="","",IF(COUNTIFS($AB$7:$AB$3006,AB1596,$AQ$7:$AQ$3006,'RC'!$E$6)=0,"",COUNTIFS($M$7:$M$3006,"Concluída no prazo",$AB$7:$AB$3006,AB1596,$AQ$7:$AQ$3006,'RC'!$E$6)/COUNTIFS($AB$7:$AB$3006,AB1596,$AQ$7:$AQ$3006,'RC'!$E$6)))</f>
        <v/>
      </c>
      <c r="AD1596" s="48">
        <f>SUMIF($AQ$7:$AQ$3006,'RC'!$E$6,$J$7:$J$3006)+SUMIF($AQ$7:$AQ$3006,'RC'!$E$6,$L$7:$L$3006)</f>
        <v>21</v>
      </c>
      <c r="AF1596" s="48">
        <v>3.4109999999995103E-2</v>
      </c>
      <c r="AG1596" s="48">
        <f>IF(OR(AQ1596="",AQ1596&lt;&gt;'RC'!$E$6,AB1596&lt;&gt;'RC'!$D$21),0,1)</f>
        <v>0</v>
      </c>
      <c r="AH1596" s="48">
        <f t="shared" si="548"/>
        <v>3.4109999999995103E-2</v>
      </c>
      <c r="AI1596" s="48" t="str">
        <f t="shared" si="530"/>
        <v/>
      </c>
      <c r="AJ1596" s="48" t="str">
        <f t="shared" si="531"/>
        <v/>
      </c>
      <c r="AK1596" s="52" t="str">
        <f t="shared" si="532"/>
        <v/>
      </c>
      <c r="AL1596" s="52" t="str">
        <f t="shared" si="533"/>
        <v/>
      </c>
      <c r="AM1596" s="48" t="str">
        <f t="shared" si="534"/>
        <v/>
      </c>
      <c r="AN1596" s="48" t="str">
        <f t="shared" si="535"/>
        <v/>
      </c>
      <c r="AP1596" s="18" t="str">
        <f t="shared" si="536"/>
        <v/>
      </c>
      <c r="AQ1596" s="18" t="str">
        <f t="shared" si="537"/>
        <v/>
      </c>
      <c r="AR1596" s="18">
        <v>3.4110000000000001E-2</v>
      </c>
      <c r="AS1596" s="18">
        <f>IF(AF!$D$27="Todos",1,IF(M1596=AF!$D$27,1,0))</f>
        <v>1</v>
      </c>
      <c r="AT1596" s="53">
        <f>IF(AND(E1596=AF!$D$6,OR(LT!M1596=AF!$D$27,AF!$D$27="Todos"),OR(AP1596=AF!$E$8,AQ1596=AF!$E$8)),AR1596+AS1596,0)</f>
        <v>0</v>
      </c>
      <c r="AU1596" s="18" t="str">
        <f t="shared" si="538"/>
        <v/>
      </c>
      <c r="AV1596" s="54" t="str">
        <f t="shared" si="539"/>
        <v/>
      </c>
      <c r="AW1596" s="54" t="str">
        <f t="shared" si="540"/>
        <v/>
      </c>
      <c r="AX1596" s="18" t="str">
        <f t="shared" si="541"/>
        <v/>
      </c>
      <c r="AY1596" s="18" t="str">
        <f t="shared" si="542"/>
        <v/>
      </c>
      <c r="BA1596" s="18">
        <f>IF($E1596=AF!$D$6,IF($M1596="Concluída no prazo",2,IF($M1596="Concluída com atraso",1,0)),0)</f>
        <v>0</v>
      </c>
      <c r="BB1596" s="18">
        <f>IF($E1596=AF!$D$6,IF($M1596="Atrasada",2,IF($M1596="Concluída com atraso",1,0)),0)</f>
        <v>0</v>
      </c>
      <c r="BC1596" s="18">
        <v>1.5900000000000001E-2</v>
      </c>
      <c r="BD1596" s="18">
        <f t="shared" si="549"/>
        <v>1.5900000000000001E-2</v>
      </c>
      <c r="BE1596" s="18">
        <f t="shared" si="549"/>
        <v>1.5900000000000001E-2</v>
      </c>
      <c r="BF1596" s="18" t="str">
        <f t="shared" si="543"/>
        <v/>
      </c>
      <c r="BN1596" s="18" t="str">
        <f t="shared" si="544"/>
        <v>s</v>
      </c>
    </row>
    <row r="1597" spans="3:66" ht="50.1" customHeight="1" thickTop="1" thickBot="1" x14ac:dyDescent="0.3">
      <c r="C1597" s="46"/>
      <c r="D1597" s="46"/>
      <c r="E1597" s="46"/>
      <c r="F1597" s="122"/>
      <c r="G1597" s="122"/>
      <c r="H1597" s="78" t="str">
        <f t="shared" si="545"/>
        <v/>
      </c>
      <c r="I1597" s="78" t="str">
        <f t="shared" si="546"/>
        <v/>
      </c>
      <c r="J1597" s="16"/>
      <c r="K1597" s="46" t="str">
        <f t="shared" si="547"/>
        <v/>
      </c>
      <c r="L1597" s="16"/>
      <c r="M1597" s="16"/>
      <c r="N1597" s="46"/>
      <c r="O1597" s="47" t="str">
        <f t="shared" si="550"/>
        <v/>
      </c>
      <c r="P1597" s="47"/>
      <c r="Q1597" s="48" t="str">
        <f>IFERROR(VLOOKUP(E1597,Funcionários!$C$8:$E$207,3,FALSE),"")</f>
        <v/>
      </c>
      <c r="R1597" s="47"/>
      <c r="S1597" s="49" t="str">
        <f t="shared" si="551"/>
        <v/>
      </c>
      <c r="T1597" s="49">
        <v>1.5910000000000001E-2</v>
      </c>
      <c r="U1597" s="48" t="str">
        <f>IF(Funcionários!C1598=0,"",Funcionários!C1598)</f>
        <v/>
      </c>
      <c r="V1597" s="50">
        <f>IF(U1597="",0,IF(COUNTIFS($E$7:$E$3006,U1597,$I$7:$I$3006,'RC'!$E$6)=0,0,COUNTIFS($M$7:$M$3006,"Concluída no prazo",$E$7:$E$3006,U1597,$I$7:$I$3006,'RC'!$E$6)/COUNTIFS($E$7:$E$3006,U1597,$I$7:$I$3006,'RC'!$E$6)))</f>
        <v>0</v>
      </c>
      <c r="W1597" s="49">
        <f>SUMIFS($J$7:$J$3006,$E$7:$E$3006,U1597,$I$7:$I$3006,'RC'!$E$6)+SUMIFS($L$7:$L$3006,$E$7:$E$3006,U1597,$I$7:$I$3006,'RC'!$E$6)</f>
        <v>0</v>
      </c>
      <c r="X1597" s="48">
        <f>COUNTIFS($E$7:$E$3006,U1597,$I$7:$I$3006,'RC'!$E$6)</f>
        <v>0</v>
      </c>
      <c r="Y1597" s="48"/>
      <c r="Z1597" s="51" t="str">
        <f>IF(AQ1597='RC'!$E$6,AC1597*1000+AD1597,"")</f>
        <v/>
      </c>
      <c r="AA1597" s="51" t="str">
        <f>IF(AB1597="","",IF(AQ1597='RC'!$E$6,AC1597*1000-AD1597,""))</f>
        <v/>
      </c>
      <c r="AB1597" s="48" t="str">
        <f>IFERROR(VLOOKUP(E1597,Funcionários!$C$8:$E$207,3,FALSE),"")</f>
        <v/>
      </c>
      <c r="AC1597" s="50" t="str">
        <f>IF(AB1597="","",IF(COUNTIFS($AB$7:$AB$3006,AB1597,$AQ$7:$AQ$3006,'RC'!$E$6)=0,"",COUNTIFS($M$7:$M$3006,"Concluída no prazo",$AB$7:$AB$3006,AB1597,$AQ$7:$AQ$3006,'RC'!$E$6)/COUNTIFS($AB$7:$AB$3006,AB1597,$AQ$7:$AQ$3006,'RC'!$E$6)))</f>
        <v/>
      </c>
      <c r="AD1597" s="48">
        <f>SUMIF($AQ$7:$AQ$3006,'RC'!$E$6,$J$7:$J$3006)+SUMIF($AQ$7:$AQ$3006,'RC'!$E$6,$L$7:$L$3006)</f>
        <v>21</v>
      </c>
      <c r="AF1597" s="48">
        <v>3.40999999999951E-2</v>
      </c>
      <c r="AG1597" s="48">
        <f>IF(OR(AQ1597="",AQ1597&lt;&gt;'RC'!$E$6,AB1597&lt;&gt;'RC'!$D$21),0,1)</f>
        <v>0</v>
      </c>
      <c r="AH1597" s="48">
        <f t="shared" si="548"/>
        <v>3.40999999999951E-2</v>
      </c>
      <c r="AI1597" s="48" t="str">
        <f t="shared" si="530"/>
        <v/>
      </c>
      <c r="AJ1597" s="48" t="str">
        <f t="shared" si="531"/>
        <v/>
      </c>
      <c r="AK1597" s="52" t="str">
        <f t="shared" si="532"/>
        <v/>
      </c>
      <c r="AL1597" s="52" t="str">
        <f t="shared" si="533"/>
        <v/>
      </c>
      <c r="AM1597" s="48" t="str">
        <f t="shared" si="534"/>
        <v/>
      </c>
      <c r="AN1597" s="48" t="str">
        <f t="shared" si="535"/>
        <v/>
      </c>
      <c r="AP1597" s="18" t="str">
        <f t="shared" si="536"/>
        <v/>
      </c>
      <c r="AQ1597" s="18" t="str">
        <f t="shared" si="537"/>
        <v/>
      </c>
      <c r="AR1597" s="18">
        <v>3.4099999999999998E-2</v>
      </c>
      <c r="AS1597" s="18">
        <f>IF(AF!$D$27="Todos",1,IF(M1597=AF!$D$27,1,0))</f>
        <v>1</v>
      </c>
      <c r="AT1597" s="53">
        <f>IF(AND(E1597=AF!$D$6,OR(LT!M1597=AF!$D$27,AF!$D$27="Todos"),OR(AP1597=AF!$E$8,AQ1597=AF!$E$8)),AR1597+AS1597,0)</f>
        <v>0</v>
      </c>
      <c r="AU1597" s="18" t="str">
        <f t="shared" si="538"/>
        <v/>
      </c>
      <c r="AV1597" s="54" t="str">
        <f t="shared" si="539"/>
        <v/>
      </c>
      <c r="AW1597" s="54" t="str">
        <f t="shared" si="540"/>
        <v/>
      </c>
      <c r="AX1597" s="18" t="str">
        <f t="shared" si="541"/>
        <v/>
      </c>
      <c r="AY1597" s="18" t="str">
        <f t="shared" si="542"/>
        <v/>
      </c>
      <c r="BA1597" s="18">
        <f>IF($E1597=AF!$D$6,IF($M1597="Concluída no prazo",2,IF($M1597="Concluída com atraso",1,0)),0)</f>
        <v>0</v>
      </c>
      <c r="BB1597" s="18">
        <f>IF($E1597=AF!$D$6,IF($M1597="Atrasada",2,IF($M1597="Concluída com atraso",1,0)),0)</f>
        <v>0</v>
      </c>
      <c r="BC1597" s="18">
        <v>1.5910000000000001E-2</v>
      </c>
      <c r="BD1597" s="18">
        <f t="shared" si="549"/>
        <v>1.5910000000000001E-2</v>
      </c>
      <c r="BE1597" s="18">
        <f t="shared" si="549"/>
        <v>1.5910000000000001E-2</v>
      </c>
      <c r="BF1597" s="18" t="str">
        <f t="shared" si="543"/>
        <v/>
      </c>
      <c r="BN1597" s="18" t="str">
        <f t="shared" si="544"/>
        <v>s</v>
      </c>
    </row>
    <row r="1598" spans="3:66" ht="50.1" customHeight="1" thickTop="1" thickBot="1" x14ac:dyDescent="0.3">
      <c r="C1598" s="46"/>
      <c r="D1598" s="46"/>
      <c r="E1598" s="46"/>
      <c r="F1598" s="122"/>
      <c r="G1598" s="122"/>
      <c r="H1598" s="78" t="str">
        <f t="shared" si="545"/>
        <v/>
      </c>
      <c r="I1598" s="78" t="str">
        <f t="shared" si="546"/>
        <v/>
      </c>
      <c r="J1598" s="16"/>
      <c r="K1598" s="46" t="str">
        <f t="shared" si="547"/>
        <v/>
      </c>
      <c r="L1598" s="16"/>
      <c r="M1598" s="16"/>
      <c r="N1598" s="46"/>
      <c r="O1598" s="47" t="str">
        <f t="shared" si="550"/>
        <v/>
      </c>
      <c r="P1598" s="47"/>
      <c r="Q1598" s="48" t="str">
        <f>IFERROR(VLOOKUP(E1598,Funcionários!$C$8:$E$207,3,FALSE),"")</f>
        <v/>
      </c>
      <c r="R1598" s="47"/>
      <c r="S1598" s="49" t="str">
        <f t="shared" si="551"/>
        <v/>
      </c>
      <c r="T1598" s="49">
        <v>1.592E-2</v>
      </c>
      <c r="U1598" s="48" t="str">
        <f>IF(Funcionários!C1599=0,"",Funcionários!C1599)</f>
        <v/>
      </c>
      <c r="V1598" s="50">
        <f>IF(U1598="",0,IF(COUNTIFS($E$7:$E$3006,U1598,$I$7:$I$3006,'RC'!$E$6)=0,0,COUNTIFS($M$7:$M$3006,"Concluída no prazo",$E$7:$E$3006,U1598,$I$7:$I$3006,'RC'!$E$6)/COUNTIFS($E$7:$E$3006,U1598,$I$7:$I$3006,'RC'!$E$6)))</f>
        <v>0</v>
      </c>
      <c r="W1598" s="49">
        <f>SUMIFS($J$7:$J$3006,$E$7:$E$3006,U1598,$I$7:$I$3006,'RC'!$E$6)+SUMIFS($L$7:$L$3006,$E$7:$E$3006,U1598,$I$7:$I$3006,'RC'!$E$6)</f>
        <v>0</v>
      </c>
      <c r="X1598" s="48">
        <f>COUNTIFS($E$7:$E$3006,U1598,$I$7:$I$3006,'RC'!$E$6)</f>
        <v>0</v>
      </c>
      <c r="Y1598" s="48"/>
      <c r="Z1598" s="51" t="str">
        <f>IF(AQ1598='RC'!$E$6,AC1598*1000+AD1598,"")</f>
        <v/>
      </c>
      <c r="AA1598" s="51" t="str">
        <f>IF(AB1598="","",IF(AQ1598='RC'!$E$6,AC1598*1000-AD1598,""))</f>
        <v/>
      </c>
      <c r="AB1598" s="48" t="str">
        <f>IFERROR(VLOOKUP(E1598,Funcionários!$C$8:$E$207,3,FALSE),"")</f>
        <v/>
      </c>
      <c r="AC1598" s="50" t="str">
        <f>IF(AB1598="","",IF(COUNTIFS($AB$7:$AB$3006,AB1598,$AQ$7:$AQ$3006,'RC'!$E$6)=0,"",COUNTIFS($M$7:$M$3006,"Concluída no prazo",$AB$7:$AB$3006,AB1598,$AQ$7:$AQ$3006,'RC'!$E$6)/COUNTIFS($AB$7:$AB$3006,AB1598,$AQ$7:$AQ$3006,'RC'!$E$6)))</f>
        <v/>
      </c>
      <c r="AD1598" s="48">
        <f>SUMIF($AQ$7:$AQ$3006,'RC'!$E$6,$J$7:$J$3006)+SUMIF($AQ$7:$AQ$3006,'RC'!$E$6,$L$7:$L$3006)</f>
        <v>21</v>
      </c>
      <c r="AF1598" s="48">
        <v>3.4089999999995103E-2</v>
      </c>
      <c r="AG1598" s="48">
        <f>IF(OR(AQ1598="",AQ1598&lt;&gt;'RC'!$E$6,AB1598&lt;&gt;'RC'!$D$21),0,1)</f>
        <v>0</v>
      </c>
      <c r="AH1598" s="48">
        <f t="shared" si="548"/>
        <v>3.4089999999995103E-2</v>
      </c>
      <c r="AI1598" s="48" t="str">
        <f t="shared" si="530"/>
        <v/>
      </c>
      <c r="AJ1598" s="48" t="str">
        <f t="shared" si="531"/>
        <v/>
      </c>
      <c r="AK1598" s="52" t="str">
        <f t="shared" si="532"/>
        <v/>
      </c>
      <c r="AL1598" s="52" t="str">
        <f t="shared" si="533"/>
        <v/>
      </c>
      <c r="AM1598" s="48" t="str">
        <f t="shared" si="534"/>
        <v/>
      </c>
      <c r="AN1598" s="48" t="str">
        <f t="shared" si="535"/>
        <v/>
      </c>
      <c r="AP1598" s="18" t="str">
        <f t="shared" si="536"/>
        <v/>
      </c>
      <c r="AQ1598" s="18" t="str">
        <f t="shared" si="537"/>
        <v/>
      </c>
      <c r="AR1598" s="18">
        <v>3.4090000000000002E-2</v>
      </c>
      <c r="AS1598" s="18">
        <f>IF(AF!$D$27="Todos",1,IF(M1598=AF!$D$27,1,0))</f>
        <v>1</v>
      </c>
      <c r="AT1598" s="53">
        <f>IF(AND(E1598=AF!$D$6,OR(LT!M1598=AF!$D$27,AF!$D$27="Todos"),OR(AP1598=AF!$E$8,AQ1598=AF!$E$8)),AR1598+AS1598,0)</f>
        <v>0</v>
      </c>
      <c r="AU1598" s="18" t="str">
        <f t="shared" si="538"/>
        <v/>
      </c>
      <c r="AV1598" s="54" t="str">
        <f t="shared" si="539"/>
        <v/>
      </c>
      <c r="AW1598" s="54" t="str">
        <f t="shared" si="540"/>
        <v/>
      </c>
      <c r="AX1598" s="18" t="str">
        <f t="shared" si="541"/>
        <v/>
      </c>
      <c r="AY1598" s="18" t="str">
        <f t="shared" si="542"/>
        <v/>
      </c>
      <c r="BA1598" s="18">
        <f>IF($E1598=AF!$D$6,IF($M1598="Concluída no prazo",2,IF($M1598="Concluída com atraso",1,0)),0)</f>
        <v>0</v>
      </c>
      <c r="BB1598" s="18">
        <f>IF($E1598=AF!$D$6,IF($M1598="Atrasada",2,IF($M1598="Concluída com atraso",1,0)),0)</f>
        <v>0</v>
      </c>
      <c r="BC1598" s="18">
        <v>1.592E-2</v>
      </c>
      <c r="BD1598" s="18">
        <f t="shared" si="549"/>
        <v>1.592E-2</v>
      </c>
      <c r="BE1598" s="18">
        <f t="shared" si="549"/>
        <v>1.592E-2</v>
      </c>
      <c r="BF1598" s="18" t="str">
        <f t="shared" si="543"/>
        <v/>
      </c>
      <c r="BN1598" s="18" t="str">
        <f t="shared" si="544"/>
        <v>s</v>
      </c>
    </row>
    <row r="1599" spans="3:66" ht="50.1" customHeight="1" thickTop="1" thickBot="1" x14ac:dyDescent="0.3">
      <c r="C1599" s="46"/>
      <c r="D1599" s="46"/>
      <c r="E1599" s="46"/>
      <c r="F1599" s="122"/>
      <c r="G1599" s="122"/>
      <c r="H1599" s="78" t="str">
        <f t="shared" si="545"/>
        <v/>
      </c>
      <c r="I1599" s="78" t="str">
        <f t="shared" si="546"/>
        <v/>
      </c>
      <c r="J1599" s="16"/>
      <c r="K1599" s="46" t="str">
        <f t="shared" si="547"/>
        <v/>
      </c>
      <c r="L1599" s="16"/>
      <c r="M1599" s="16"/>
      <c r="N1599" s="46"/>
      <c r="O1599" s="47" t="str">
        <f t="shared" si="550"/>
        <v/>
      </c>
      <c r="P1599" s="47"/>
      <c r="Q1599" s="48" t="str">
        <f>IFERROR(VLOOKUP(E1599,Funcionários!$C$8:$E$207,3,FALSE),"")</f>
        <v/>
      </c>
      <c r="R1599" s="47"/>
      <c r="S1599" s="49" t="str">
        <f t="shared" si="551"/>
        <v/>
      </c>
      <c r="T1599" s="49">
        <v>1.593E-2</v>
      </c>
      <c r="U1599" s="48" t="str">
        <f>IF(Funcionários!C1600=0,"",Funcionários!C1600)</f>
        <v/>
      </c>
      <c r="V1599" s="50">
        <f>IF(U1599="",0,IF(COUNTIFS($E$7:$E$3006,U1599,$I$7:$I$3006,'RC'!$E$6)=0,0,COUNTIFS($M$7:$M$3006,"Concluída no prazo",$E$7:$E$3006,U1599,$I$7:$I$3006,'RC'!$E$6)/COUNTIFS($E$7:$E$3006,U1599,$I$7:$I$3006,'RC'!$E$6)))</f>
        <v>0</v>
      </c>
      <c r="W1599" s="49">
        <f>SUMIFS($J$7:$J$3006,$E$7:$E$3006,U1599,$I$7:$I$3006,'RC'!$E$6)+SUMIFS($L$7:$L$3006,$E$7:$E$3006,U1599,$I$7:$I$3006,'RC'!$E$6)</f>
        <v>0</v>
      </c>
      <c r="X1599" s="48">
        <f>COUNTIFS($E$7:$E$3006,U1599,$I$7:$I$3006,'RC'!$E$6)</f>
        <v>0</v>
      </c>
      <c r="Y1599" s="48"/>
      <c r="Z1599" s="51" t="str">
        <f>IF(AQ1599='RC'!$E$6,AC1599*1000+AD1599,"")</f>
        <v/>
      </c>
      <c r="AA1599" s="51" t="str">
        <f>IF(AB1599="","",IF(AQ1599='RC'!$E$6,AC1599*1000-AD1599,""))</f>
        <v/>
      </c>
      <c r="AB1599" s="48" t="str">
        <f>IFERROR(VLOOKUP(E1599,Funcionários!$C$8:$E$207,3,FALSE),"")</f>
        <v/>
      </c>
      <c r="AC1599" s="50" t="str">
        <f>IF(AB1599="","",IF(COUNTIFS($AB$7:$AB$3006,AB1599,$AQ$7:$AQ$3006,'RC'!$E$6)=0,"",COUNTIFS($M$7:$M$3006,"Concluída no prazo",$AB$7:$AB$3006,AB1599,$AQ$7:$AQ$3006,'RC'!$E$6)/COUNTIFS($AB$7:$AB$3006,AB1599,$AQ$7:$AQ$3006,'RC'!$E$6)))</f>
        <v/>
      </c>
      <c r="AD1599" s="48">
        <f>SUMIF($AQ$7:$AQ$3006,'RC'!$E$6,$J$7:$J$3006)+SUMIF($AQ$7:$AQ$3006,'RC'!$E$6,$L$7:$L$3006)</f>
        <v>21</v>
      </c>
      <c r="AF1599" s="48">
        <v>3.40799999999951E-2</v>
      </c>
      <c r="AG1599" s="48">
        <f>IF(OR(AQ1599="",AQ1599&lt;&gt;'RC'!$E$6,AB1599&lt;&gt;'RC'!$D$21),0,1)</f>
        <v>0</v>
      </c>
      <c r="AH1599" s="48">
        <f t="shared" si="548"/>
        <v>3.40799999999951E-2</v>
      </c>
      <c r="AI1599" s="48" t="str">
        <f t="shared" si="530"/>
        <v/>
      </c>
      <c r="AJ1599" s="48" t="str">
        <f t="shared" si="531"/>
        <v/>
      </c>
      <c r="AK1599" s="52" t="str">
        <f t="shared" si="532"/>
        <v/>
      </c>
      <c r="AL1599" s="52" t="str">
        <f t="shared" si="533"/>
        <v/>
      </c>
      <c r="AM1599" s="48" t="str">
        <f t="shared" si="534"/>
        <v/>
      </c>
      <c r="AN1599" s="48" t="str">
        <f t="shared" si="535"/>
        <v/>
      </c>
      <c r="AP1599" s="18" t="str">
        <f t="shared" si="536"/>
        <v/>
      </c>
      <c r="AQ1599" s="18" t="str">
        <f t="shared" si="537"/>
        <v/>
      </c>
      <c r="AR1599" s="18">
        <v>3.4079999999999999E-2</v>
      </c>
      <c r="AS1599" s="18">
        <f>IF(AF!$D$27="Todos",1,IF(M1599=AF!$D$27,1,0))</f>
        <v>1</v>
      </c>
      <c r="AT1599" s="53">
        <f>IF(AND(E1599=AF!$D$6,OR(LT!M1599=AF!$D$27,AF!$D$27="Todos"),OR(AP1599=AF!$E$8,AQ1599=AF!$E$8)),AR1599+AS1599,0)</f>
        <v>0</v>
      </c>
      <c r="AU1599" s="18" t="str">
        <f t="shared" si="538"/>
        <v/>
      </c>
      <c r="AV1599" s="54" t="str">
        <f t="shared" si="539"/>
        <v/>
      </c>
      <c r="AW1599" s="54" t="str">
        <f t="shared" si="540"/>
        <v/>
      </c>
      <c r="AX1599" s="18" t="str">
        <f t="shared" si="541"/>
        <v/>
      </c>
      <c r="AY1599" s="18" t="str">
        <f t="shared" si="542"/>
        <v/>
      </c>
      <c r="BA1599" s="18">
        <f>IF($E1599=AF!$D$6,IF($M1599="Concluída no prazo",2,IF($M1599="Concluída com atraso",1,0)),0)</f>
        <v>0</v>
      </c>
      <c r="BB1599" s="18">
        <f>IF($E1599=AF!$D$6,IF($M1599="Atrasada",2,IF($M1599="Concluída com atraso",1,0)),0)</f>
        <v>0</v>
      </c>
      <c r="BC1599" s="18">
        <v>1.593E-2</v>
      </c>
      <c r="BD1599" s="18">
        <f t="shared" si="549"/>
        <v>1.593E-2</v>
      </c>
      <c r="BE1599" s="18">
        <f t="shared" si="549"/>
        <v>1.593E-2</v>
      </c>
      <c r="BF1599" s="18" t="str">
        <f t="shared" si="543"/>
        <v/>
      </c>
      <c r="BN1599" s="18" t="str">
        <f t="shared" si="544"/>
        <v>s</v>
      </c>
    </row>
    <row r="1600" spans="3:66" ht="50.1" customHeight="1" thickTop="1" thickBot="1" x14ac:dyDescent="0.3">
      <c r="C1600" s="46"/>
      <c r="D1600" s="46"/>
      <c r="E1600" s="46"/>
      <c r="F1600" s="122"/>
      <c r="G1600" s="122"/>
      <c r="H1600" s="78" t="str">
        <f t="shared" si="545"/>
        <v/>
      </c>
      <c r="I1600" s="78" t="str">
        <f t="shared" si="546"/>
        <v/>
      </c>
      <c r="J1600" s="16"/>
      <c r="K1600" s="46" t="str">
        <f t="shared" si="547"/>
        <v/>
      </c>
      <c r="L1600" s="16"/>
      <c r="M1600" s="16"/>
      <c r="N1600" s="46"/>
      <c r="O1600" s="47" t="str">
        <f t="shared" si="550"/>
        <v/>
      </c>
      <c r="P1600" s="47"/>
      <c r="Q1600" s="48" t="str">
        <f>IFERROR(VLOOKUP(E1600,Funcionários!$C$8:$E$207,3,FALSE),"")</f>
        <v/>
      </c>
      <c r="R1600" s="47"/>
      <c r="S1600" s="49" t="str">
        <f t="shared" si="551"/>
        <v/>
      </c>
      <c r="T1600" s="49">
        <v>1.5939999999999999E-2</v>
      </c>
      <c r="U1600" s="48" t="str">
        <f>IF(Funcionários!C1601=0,"",Funcionários!C1601)</f>
        <v/>
      </c>
      <c r="V1600" s="50">
        <f>IF(U1600="",0,IF(COUNTIFS($E$7:$E$3006,U1600,$I$7:$I$3006,'RC'!$E$6)=0,0,COUNTIFS($M$7:$M$3006,"Concluída no prazo",$E$7:$E$3006,U1600,$I$7:$I$3006,'RC'!$E$6)/COUNTIFS($E$7:$E$3006,U1600,$I$7:$I$3006,'RC'!$E$6)))</f>
        <v>0</v>
      </c>
      <c r="W1600" s="49">
        <f>SUMIFS($J$7:$J$3006,$E$7:$E$3006,U1600,$I$7:$I$3006,'RC'!$E$6)+SUMIFS($L$7:$L$3006,$E$7:$E$3006,U1600,$I$7:$I$3006,'RC'!$E$6)</f>
        <v>0</v>
      </c>
      <c r="X1600" s="48">
        <f>COUNTIFS($E$7:$E$3006,U1600,$I$7:$I$3006,'RC'!$E$6)</f>
        <v>0</v>
      </c>
      <c r="Y1600" s="48"/>
      <c r="Z1600" s="51" t="str">
        <f>IF(AQ1600='RC'!$E$6,AC1600*1000+AD1600,"")</f>
        <v/>
      </c>
      <c r="AA1600" s="51" t="str">
        <f>IF(AB1600="","",IF(AQ1600='RC'!$E$6,AC1600*1000-AD1600,""))</f>
        <v/>
      </c>
      <c r="AB1600" s="48" t="str">
        <f>IFERROR(VLOOKUP(E1600,Funcionários!$C$8:$E$207,3,FALSE),"")</f>
        <v/>
      </c>
      <c r="AC1600" s="50" t="str">
        <f>IF(AB1600="","",IF(COUNTIFS($AB$7:$AB$3006,AB1600,$AQ$7:$AQ$3006,'RC'!$E$6)=0,"",COUNTIFS($M$7:$M$3006,"Concluída no prazo",$AB$7:$AB$3006,AB1600,$AQ$7:$AQ$3006,'RC'!$E$6)/COUNTIFS($AB$7:$AB$3006,AB1600,$AQ$7:$AQ$3006,'RC'!$E$6)))</f>
        <v/>
      </c>
      <c r="AD1600" s="48">
        <f>SUMIF($AQ$7:$AQ$3006,'RC'!$E$6,$J$7:$J$3006)+SUMIF($AQ$7:$AQ$3006,'RC'!$E$6,$L$7:$L$3006)</f>
        <v>21</v>
      </c>
      <c r="AF1600" s="48">
        <v>3.4069999999995097E-2</v>
      </c>
      <c r="AG1600" s="48">
        <f>IF(OR(AQ1600="",AQ1600&lt;&gt;'RC'!$E$6,AB1600&lt;&gt;'RC'!$D$21),0,1)</f>
        <v>0</v>
      </c>
      <c r="AH1600" s="48">
        <f t="shared" si="548"/>
        <v>3.4069999999995097E-2</v>
      </c>
      <c r="AI1600" s="48" t="str">
        <f t="shared" si="530"/>
        <v/>
      </c>
      <c r="AJ1600" s="48" t="str">
        <f t="shared" si="531"/>
        <v/>
      </c>
      <c r="AK1600" s="52" t="str">
        <f t="shared" si="532"/>
        <v/>
      </c>
      <c r="AL1600" s="52" t="str">
        <f t="shared" si="533"/>
        <v/>
      </c>
      <c r="AM1600" s="48" t="str">
        <f t="shared" si="534"/>
        <v/>
      </c>
      <c r="AN1600" s="48" t="str">
        <f t="shared" si="535"/>
        <v/>
      </c>
      <c r="AP1600" s="18" t="str">
        <f t="shared" si="536"/>
        <v/>
      </c>
      <c r="AQ1600" s="18" t="str">
        <f t="shared" si="537"/>
        <v/>
      </c>
      <c r="AR1600" s="18">
        <v>3.4070000000000003E-2</v>
      </c>
      <c r="AS1600" s="18">
        <f>IF(AF!$D$27="Todos",1,IF(M1600=AF!$D$27,1,0))</f>
        <v>1</v>
      </c>
      <c r="AT1600" s="53">
        <f>IF(AND(E1600=AF!$D$6,OR(LT!M1600=AF!$D$27,AF!$D$27="Todos"),OR(AP1600=AF!$E$8,AQ1600=AF!$E$8)),AR1600+AS1600,0)</f>
        <v>0</v>
      </c>
      <c r="AU1600" s="18" t="str">
        <f t="shared" si="538"/>
        <v/>
      </c>
      <c r="AV1600" s="54" t="str">
        <f t="shared" si="539"/>
        <v/>
      </c>
      <c r="AW1600" s="54" t="str">
        <f t="shared" si="540"/>
        <v/>
      </c>
      <c r="AX1600" s="18" t="str">
        <f t="shared" si="541"/>
        <v/>
      </c>
      <c r="AY1600" s="18" t="str">
        <f t="shared" si="542"/>
        <v/>
      </c>
      <c r="BA1600" s="18">
        <f>IF($E1600=AF!$D$6,IF($M1600="Concluída no prazo",2,IF($M1600="Concluída com atraso",1,0)),0)</f>
        <v>0</v>
      </c>
      <c r="BB1600" s="18">
        <f>IF($E1600=AF!$D$6,IF($M1600="Atrasada",2,IF($M1600="Concluída com atraso",1,0)),0)</f>
        <v>0</v>
      </c>
      <c r="BC1600" s="18">
        <v>1.5939999999999999E-2</v>
      </c>
      <c r="BD1600" s="18">
        <f t="shared" si="549"/>
        <v>1.5939999999999999E-2</v>
      </c>
      <c r="BE1600" s="18">
        <f t="shared" si="549"/>
        <v>1.5939999999999999E-2</v>
      </c>
      <c r="BF1600" s="18" t="str">
        <f t="shared" si="543"/>
        <v/>
      </c>
      <c r="BN1600" s="18" t="str">
        <f t="shared" si="544"/>
        <v>s</v>
      </c>
    </row>
    <row r="1601" spans="3:66" ht="50.1" customHeight="1" thickTop="1" thickBot="1" x14ac:dyDescent="0.3">
      <c r="C1601" s="46"/>
      <c r="D1601" s="46"/>
      <c r="E1601" s="46"/>
      <c r="F1601" s="122"/>
      <c r="G1601" s="122"/>
      <c r="H1601" s="78" t="str">
        <f t="shared" si="545"/>
        <v/>
      </c>
      <c r="I1601" s="78" t="str">
        <f t="shared" si="546"/>
        <v/>
      </c>
      <c r="J1601" s="16"/>
      <c r="K1601" s="46" t="str">
        <f t="shared" si="547"/>
        <v/>
      </c>
      <c r="L1601" s="16"/>
      <c r="M1601" s="16"/>
      <c r="N1601" s="46"/>
      <c r="O1601" s="47" t="str">
        <f t="shared" si="550"/>
        <v/>
      </c>
      <c r="P1601" s="47"/>
      <c r="Q1601" s="48" t="str">
        <f>IFERROR(VLOOKUP(E1601,Funcionários!$C$8:$E$207,3,FALSE),"")</f>
        <v/>
      </c>
      <c r="R1601" s="47"/>
      <c r="S1601" s="49" t="str">
        <f t="shared" si="551"/>
        <v/>
      </c>
      <c r="T1601" s="49">
        <v>1.5949999999999999E-2</v>
      </c>
      <c r="U1601" s="48" t="str">
        <f>IF(Funcionários!C1602=0,"",Funcionários!C1602)</f>
        <v/>
      </c>
      <c r="V1601" s="50">
        <f>IF(U1601="",0,IF(COUNTIFS($E$7:$E$3006,U1601,$I$7:$I$3006,'RC'!$E$6)=0,0,COUNTIFS($M$7:$M$3006,"Concluída no prazo",$E$7:$E$3006,U1601,$I$7:$I$3006,'RC'!$E$6)/COUNTIFS($E$7:$E$3006,U1601,$I$7:$I$3006,'RC'!$E$6)))</f>
        <v>0</v>
      </c>
      <c r="W1601" s="49">
        <f>SUMIFS($J$7:$J$3006,$E$7:$E$3006,U1601,$I$7:$I$3006,'RC'!$E$6)+SUMIFS($L$7:$L$3006,$E$7:$E$3006,U1601,$I$7:$I$3006,'RC'!$E$6)</f>
        <v>0</v>
      </c>
      <c r="X1601" s="48">
        <f>COUNTIFS($E$7:$E$3006,U1601,$I$7:$I$3006,'RC'!$E$6)</f>
        <v>0</v>
      </c>
      <c r="Y1601" s="48"/>
      <c r="Z1601" s="51" t="str">
        <f>IF(AQ1601='RC'!$E$6,AC1601*1000+AD1601,"")</f>
        <v/>
      </c>
      <c r="AA1601" s="51" t="str">
        <f>IF(AB1601="","",IF(AQ1601='RC'!$E$6,AC1601*1000-AD1601,""))</f>
        <v/>
      </c>
      <c r="AB1601" s="48" t="str">
        <f>IFERROR(VLOOKUP(E1601,Funcionários!$C$8:$E$207,3,FALSE),"")</f>
        <v/>
      </c>
      <c r="AC1601" s="50" t="str">
        <f>IF(AB1601="","",IF(COUNTIFS($AB$7:$AB$3006,AB1601,$AQ$7:$AQ$3006,'RC'!$E$6)=0,"",COUNTIFS($M$7:$M$3006,"Concluída no prazo",$AB$7:$AB$3006,AB1601,$AQ$7:$AQ$3006,'RC'!$E$6)/COUNTIFS($AB$7:$AB$3006,AB1601,$AQ$7:$AQ$3006,'RC'!$E$6)))</f>
        <v/>
      </c>
      <c r="AD1601" s="48">
        <f>SUMIF($AQ$7:$AQ$3006,'RC'!$E$6,$J$7:$J$3006)+SUMIF($AQ$7:$AQ$3006,'RC'!$E$6,$L$7:$L$3006)</f>
        <v>21</v>
      </c>
      <c r="AF1601" s="48">
        <v>3.4059999999995101E-2</v>
      </c>
      <c r="AG1601" s="48">
        <f>IF(OR(AQ1601="",AQ1601&lt;&gt;'RC'!$E$6,AB1601&lt;&gt;'RC'!$D$21),0,1)</f>
        <v>0</v>
      </c>
      <c r="AH1601" s="48">
        <f t="shared" si="548"/>
        <v>3.4059999999995101E-2</v>
      </c>
      <c r="AI1601" s="48" t="str">
        <f t="shared" si="530"/>
        <v/>
      </c>
      <c r="AJ1601" s="48" t="str">
        <f t="shared" si="531"/>
        <v/>
      </c>
      <c r="AK1601" s="52" t="str">
        <f t="shared" si="532"/>
        <v/>
      </c>
      <c r="AL1601" s="52" t="str">
        <f t="shared" si="533"/>
        <v/>
      </c>
      <c r="AM1601" s="48" t="str">
        <f t="shared" si="534"/>
        <v/>
      </c>
      <c r="AN1601" s="48" t="str">
        <f t="shared" si="535"/>
        <v/>
      </c>
      <c r="AP1601" s="18" t="str">
        <f t="shared" si="536"/>
        <v/>
      </c>
      <c r="AQ1601" s="18" t="str">
        <f t="shared" si="537"/>
        <v/>
      </c>
      <c r="AR1601" s="18">
        <v>3.406E-2</v>
      </c>
      <c r="AS1601" s="18">
        <f>IF(AF!$D$27="Todos",1,IF(M1601=AF!$D$27,1,0))</f>
        <v>1</v>
      </c>
      <c r="AT1601" s="53">
        <f>IF(AND(E1601=AF!$D$6,OR(LT!M1601=AF!$D$27,AF!$D$27="Todos"),OR(AP1601=AF!$E$8,AQ1601=AF!$E$8)),AR1601+AS1601,0)</f>
        <v>0</v>
      </c>
      <c r="AU1601" s="18" t="str">
        <f t="shared" si="538"/>
        <v/>
      </c>
      <c r="AV1601" s="54" t="str">
        <f t="shared" si="539"/>
        <v/>
      </c>
      <c r="AW1601" s="54" t="str">
        <f t="shared" si="540"/>
        <v/>
      </c>
      <c r="AX1601" s="18" t="str">
        <f t="shared" si="541"/>
        <v/>
      </c>
      <c r="AY1601" s="18" t="str">
        <f t="shared" si="542"/>
        <v/>
      </c>
      <c r="BA1601" s="18">
        <f>IF($E1601=AF!$D$6,IF($M1601="Concluída no prazo",2,IF($M1601="Concluída com atraso",1,0)),0)</f>
        <v>0</v>
      </c>
      <c r="BB1601" s="18">
        <f>IF($E1601=AF!$D$6,IF($M1601="Atrasada",2,IF($M1601="Concluída com atraso",1,0)),0)</f>
        <v>0</v>
      </c>
      <c r="BC1601" s="18">
        <v>1.5949999999999999E-2</v>
      </c>
      <c r="BD1601" s="18">
        <f t="shared" si="549"/>
        <v>1.5949999999999999E-2</v>
      </c>
      <c r="BE1601" s="18">
        <f t="shared" si="549"/>
        <v>1.5949999999999999E-2</v>
      </c>
      <c r="BF1601" s="18" t="str">
        <f t="shared" si="543"/>
        <v/>
      </c>
      <c r="BN1601" s="18" t="str">
        <f t="shared" si="544"/>
        <v>s</v>
      </c>
    </row>
    <row r="1602" spans="3:66" ht="50.1" customHeight="1" thickTop="1" thickBot="1" x14ac:dyDescent="0.3">
      <c r="C1602" s="46"/>
      <c r="D1602" s="46"/>
      <c r="E1602" s="46"/>
      <c r="F1602" s="122"/>
      <c r="G1602" s="122"/>
      <c r="H1602" s="78" t="str">
        <f t="shared" si="545"/>
        <v/>
      </c>
      <c r="I1602" s="78" t="str">
        <f t="shared" si="546"/>
        <v/>
      </c>
      <c r="J1602" s="16"/>
      <c r="K1602" s="46" t="str">
        <f t="shared" si="547"/>
        <v/>
      </c>
      <c r="L1602" s="16"/>
      <c r="M1602" s="16"/>
      <c r="N1602" s="46"/>
      <c r="O1602" s="47" t="str">
        <f t="shared" si="550"/>
        <v/>
      </c>
      <c r="P1602" s="47"/>
      <c r="Q1602" s="48" t="str">
        <f>IFERROR(VLOOKUP(E1602,Funcionários!$C$8:$E$207,3,FALSE),"")</f>
        <v/>
      </c>
      <c r="R1602" s="47"/>
      <c r="S1602" s="49" t="str">
        <f t="shared" si="551"/>
        <v/>
      </c>
      <c r="T1602" s="49">
        <v>1.5959999999999998E-2</v>
      </c>
      <c r="U1602" s="48" t="str">
        <f>IF(Funcionários!C1603=0,"",Funcionários!C1603)</f>
        <v/>
      </c>
      <c r="V1602" s="50">
        <f>IF(U1602="",0,IF(COUNTIFS($E$7:$E$3006,U1602,$I$7:$I$3006,'RC'!$E$6)=0,0,COUNTIFS($M$7:$M$3006,"Concluída no prazo",$E$7:$E$3006,U1602,$I$7:$I$3006,'RC'!$E$6)/COUNTIFS($E$7:$E$3006,U1602,$I$7:$I$3006,'RC'!$E$6)))</f>
        <v>0</v>
      </c>
      <c r="W1602" s="49">
        <f>SUMIFS($J$7:$J$3006,$E$7:$E$3006,U1602,$I$7:$I$3006,'RC'!$E$6)+SUMIFS($L$7:$L$3006,$E$7:$E$3006,U1602,$I$7:$I$3006,'RC'!$E$6)</f>
        <v>0</v>
      </c>
      <c r="X1602" s="48">
        <f>COUNTIFS($E$7:$E$3006,U1602,$I$7:$I$3006,'RC'!$E$6)</f>
        <v>0</v>
      </c>
      <c r="Y1602" s="48"/>
      <c r="Z1602" s="51" t="str">
        <f>IF(AQ1602='RC'!$E$6,AC1602*1000+AD1602,"")</f>
        <v/>
      </c>
      <c r="AA1602" s="51" t="str">
        <f>IF(AB1602="","",IF(AQ1602='RC'!$E$6,AC1602*1000-AD1602,""))</f>
        <v/>
      </c>
      <c r="AB1602" s="48" t="str">
        <f>IFERROR(VLOOKUP(E1602,Funcionários!$C$8:$E$207,3,FALSE),"")</f>
        <v/>
      </c>
      <c r="AC1602" s="50" t="str">
        <f>IF(AB1602="","",IF(COUNTIFS($AB$7:$AB$3006,AB1602,$AQ$7:$AQ$3006,'RC'!$E$6)=0,"",COUNTIFS($M$7:$M$3006,"Concluída no prazo",$AB$7:$AB$3006,AB1602,$AQ$7:$AQ$3006,'RC'!$E$6)/COUNTIFS($AB$7:$AB$3006,AB1602,$AQ$7:$AQ$3006,'RC'!$E$6)))</f>
        <v/>
      </c>
      <c r="AD1602" s="48">
        <f>SUMIF($AQ$7:$AQ$3006,'RC'!$E$6,$J$7:$J$3006)+SUMIF($AQ$7:$AQ$3006,'RC'!$E$6,$L$7:$L$3006)</f>
        <v>21</v>
      </c>
      <c r="AF1602" s="48">
        <v>3.4049999999995098E-2</v>
      </c>
      <c r="AG1602" s="48">
        <f>IF(OR(AQ1602="",AQ1602&lt;&gt;'RC'!$E$6,AB1602&lt;&gt;'RC'!$D$21),0,1)</f>
        <v>0</v>
      </c>
      <c r="AH1602" s="48">
        <f t="shared" si="548"/>
        <v>3.4049999999995098E-2</v>
      </c>
      <c r="AI1602" s="48" t="str">
        <f t="shared" si="530"/>
        <v/>
      </c>
      <c r="AJ1602" s="48" t="str">
        <f t="shared" si="531"/>
        <v/>
      </c>
      <c r="AK1602" s="52" t="str">
        <f t="shared" si="532"/>
        <v/>
      </c>
      <c r="AL1602" s="52" t="str">
        <f t="shared" si="533"/>
        <v/>
      </c>
      <c r="AM1602" s="48" t="str">
        <f t="shared" si="534"/>
        <v/>
      </c>
      <c r="AN1602" s="48" t="str">
        <f t="shared" si="535"/>
        <v/>
      </c>
      <c r="AP1602" s="18" t="str">
        <f t="shared" si="536"/>
        <v/>
      </c>
      <c r="AQ1602" s="18" t="str">
        <f t="shared" si="537"/>
        <v/>
      </c>
      <c r="AR1602" s="18">
        <v>3.4049999999999997E-2</v>
      </c>
      <c r="AS1602" s="18">
        <f>IF(AF!$D$27="Todos",1,IF(M1602=AF!$D$27,1,0))</f>
        <v>1</v>
      </c>
      <c r="AT1602" s="53">
        <f>IF(AND(E1602=AF!$D$6,OR(LT!M1602=AF!$D$27,AF!$D$27="Todos"),OR(AP1602=AF!$E$8,AQ1602=AF!$E$8)),AR1602+AS1602,0)</f>
        <v>0</v>
      </c>
      <c r="AU1602" s="18" t="str">
        <f t="shared" si="538"/>
        <v/>
      </c>
      <c r="AV1602" s="54" t="str">
        <f t="shared" si="539"/>
        <v/>
      </c>
      <c r="AW1602" s="54" t="str">
        <f t="shared" si="540"/>
        <v/>
      </c>
      <c r="AX1602" s="18" t="str">
        <f t="shared" si="541"/>
        <v/>
      </c>
      <c r="AY1602" s="18" t="str">
        <f t="shared" si="542"/>
        <v/>
      </c>
      <c r="BA1602" s="18">
        <f>IF($E1602=AF!$D$6,IF($M1602="Concluída no prazo",2,IF($M1602="Concluída com atraso",1,0)),0)</f>
        <v>0</v>
      </c>
      <c r="BB1602" s="18">
        <f>IF($E1602=AF!$D$6,IF($M1602="Atrasada",2,IF($M1602="Concluída com atraso",1,0)),0)</f>
        <v>0</v>
      </c>
      <c r="BC1602" s="18">
        <v>1.5959999999999998E-2</v>
      </c>
      <c r="BD1602" s="18">
        <f t="shared" si="549"/>
        <v>1.5959999999999998E-2</v>
      </c>
      <c r="BE1602" s="18">
        <f t="shared" si="549"/>
        <v>1.5959999999999998E-2</v>
      </c>
      <c r="BF1602" s="18" t="str">
        <f t="shared" si="543"/>
        <v/>
      </c>
      <c r="BN1602" s="18" t="str">
        <f t="shared" si="544"/>
        <v>s</v>
      </c>
    </row>
    <row r="1603" spans="3:66" ht="50.1" customHeight="1" thickTop="1" thickBot="1" x14ac:dyDescent="0.3">
      <c r="C1603" s="46"/>
      <c r="D1603" s="46"/>
      <c r="E1603" s="46"/>
      <c r="F1603" s="122"/>
      <c r="G1603" s="122"/>
      <c r="H1603" s="78" t="str">
        <f t="shared" si="545"/>
        <v/>
      </c>
      <c r="I1603" s="78" t="str">
        <f t="shared" si="546"/>
        <v/>
      </c>
      <c r="J1603" s="16"/>
      <c r="K1603" s="46" t="str">
        <f t="shared" si="547"/>
        <v/>
      </c>
      <c r="L1603" s="16"/>
      <c r="M1603" s="16"/>
      <c r="N1603" s="46"/>
      <c r="O1603" s="47" t="str">
        <f t="shared" si="550"/>
        <v/>
      </c>
      <c r="P1603" s="47"/>
      <c r="Q1603" s="48" t="str">
        <f>IFERROR(VLOOKUP(E1603,Funcionários!$C$8:$E$207,3,FALSE),"")</f>
        <v/>
      </c>
      <c r="R1603" s="47"/>
      <c r="S1603" s="49" t="str">
        <f t="shared" si="551"/>
        <v/>
      </c>
      <c r="T1603" s="49">
        <v>1.5970000000000002E-2</v>
      </c>
      <c r="U1603" s="48" t="str">
        <f>IF(Funcionários!C1604=0,"",Funcionários!C1604)</f>
        <v/>
      </c>
      <c r="V1603" s="50">
        <f>IF(U1603="",0,IF(COUNTIFS($E$7:$E$3006,U1603,$I$7:$I$3006,'RC'!$E$6)=0,0,COUNTIFS($M$7:$M$3006,"Concluída no prazo",$E$7:$E$3006,U1603,$I$7:$I$3006,'RC'!$E$6)/COUNTIFS($E$7:$E$3006,U1603,$I$7:$I$3006,'RC'!$E$6)))</f>
        <v>0</v>
      </c>
      <c r="W1603" s="49">
        <f>SUMIFS($J$7:$J$3006,$E$7:$E$3006,U1603,$I$7:$I$3006,'RC'!$E$6)+SUMIFS($L$7:$L$3006,$E$7:$E$3006,U1603,$I$7:$I$3006,'RC'!$E$6)</f>
        <v>0</v>
      </c>
      <c r="X1603" s="48">
        <f>COUNTIFS($E$7:$E$3006,U1603,$I$7:$I$3006,'RC'!$E$6)</f>
        <v>0</v>
      </c>
      <c r="Y1603" s="48"/>
      <c r="Z1603" s="51" t="str">
        <f>IF(AQ1603='RC'!$E$6,AC1603*1000+AD1603,"")</f>
        <v/>
      </c>
      <c r="AA1603" s="51" t="str">
        <f>IF(AB1603="","",IF(AQ1603='RC'!$E$6,AC1603*1000-AD1603,""))</f>
        <v/>
      </c>
      <c r="AB1603" s="48" t="str">
        <f>IFERROR(VLOOKUP(E1603,Funcionários!$C$8:$E$207,3,FALSE),"")</f>
        <v/>
      </c>
      <c r="AC1603" s="50" t="str">
        <f>IF(AB1603="","",IF(COUNTIFS($AB$7:$AB$3006,AB1603,$AQ$7:$AQ$3006,'RC'!$E$6)=0,"",COUNTIFS($M$7:$M$3006,"Concluída no prazo",$AB$7:$AB$3006,AB1603,$AQ$7:$AQ$3006,'RC'!$E$6)/COUNTIFS($AB$7:$AB$3006,AB1603,$AQ$7:$AQ$3006,'RC'!$E$6)))</f>
        <v/>
      </c>
      <c r="AD1603" s="48">
        <f>SUMIF($AQ$7:$AQ$3006,'RC'!$E$6,$J$7:$J$3006)+SUMIF($AQ$7:$AQ$3006,'RC'!$E$6,$L$7:$L$3006)</f>
        <v>21</v>
      </c>
      <c r="AF1603" s="48">
        <v>3.4039999999995102E-2</v>
      </c>
      <c r="AG1603" s="48">
        <f>IF(OR(AQ1603="",AQ1603&lt;&gt;'RC'!$E$6,AB1603&lt;&gt;'RC'!$D$21),0,1)</f>
        <v>0</v>
      </c>
      <c r="AH1603" s="48">
        <f t="shared" si="548"/>
        <v>3.4039999999995102E-2</v>
      </c>
      <c r="AI1603" s="48" t="str">
        <f t="shared" si="530"/>
        <v/>
      </c>
      <c r="AJ1603" s="48" t="str">
        <f t="shared" si="531"/>
        <v/>
      </c>
      <c r="AK1603" s="52" t="str">
        <f t="shared" si="532"/>
        <v/>
      </c>
      <c r="AL1603" s="52" t="str">
        <f t="shared" si="533"/>
        <v/>
      </c>
      <c r="AM1603" s="48" t="str">
        <f t="shared" si="534"/>
        <v/>
      </c>
      <c r="AN1603" s="48" t="str">
        <f t="shared" si="535"/>
        <v/>
      </c>
      <c r="AP1603" s="18" t="str">
        <f t="shared" si="536"/>
        <v/>
      </c>
      <c r="AQ1603" s="18" t="str">
        <f t="shared" si="537"/>
        <v/>
      </c>
      <c r="AR1603" s="18">
        <v>3.4040000000000001E-2</v>
      </c>
      <c r="AS1603" s="18">
        <f>IF(AF!$D$27="Todos",1,IF(M1603=AF!$D$27,1,0))</f>
        <v>1</v>
      </c>
      <c r="AT1603" s="53">
        <f>IF(AND(E1603=AF!$D$6,OR(LT!M1603=AF!$D$27,AF!$D$27="Todos"),OR(AP1603=AF!$E$8,AQ1603=AF!$E$8)),AR1603+AS1603,0)</f>
        <v>0</v>
      </c>
      <c r="AU1603" s="18" t="str">
        <f t="shared" si="538"/>
        <v/>
      </c>
      <c r="AV1603" s="54" t="str">
        <f t="shared" si="539"/>
        <v/>
      </c>
      <c r="AW1603" s="54" t="str">
        <f t="shared" si="540"/>
        <v/>
      </c>
      <c r="AX1603" s="18" t="str">
        <f t="shared" si="541"/>
        <v/>
      </c>
      <c r="AY1603" s="18" t="str">
        <f t="shared" si="542"/>
        <v/>
      </c>
      <c r="BA1603" s="18">
        <f>IF($E1603=AF!$D$6,IF($M1603="Concluída no prazo",2,IF($M1603="Concluída com atraso",1,0)),0)</f>
        <v>0</v>
      </c>
      <c r="BB1603" s="18">
        <f>IF($E1603=AF!$D$6,IF($M1603="Atrasada",2,IF($M1603="Concluída com atraso",1,0)),0)</f>
        <v>0</v>
      </c>
      <c r="BC1603" s="18">
        <v>1.5970000000000002E-2</v>
      </c>
      <c r="BD1603" s="18">
        <f t="shared" si="549"/>
        <v>1.5970000000000002E-2</v>
      </c>
      <c r="BE1603" s="18">
        <f t="shared" si="549"/>
        <v>1.5970000000000002E-2</v>
      </c>
      <c r="BF1603" s="18" t="str">
        <f t="shared" si="543"/>
        <v/>
      </c>
      <c r="BN1603" s="18" t="str">
        <f t="shared" si="544"/>
        <v>s</v>
      </c>
    </row>
    <row r="1604" spans="3:66" ht="50.1" customHeight="1" thickTop="1" thickBot="1" x14ac:dyDescent="0.3">
      <c r="C1604" s="46"/>
      <c r="D1604" s="46"/>
      <c r="E1604" s="46"/>
      <c r="F1604" s="122"/>
      <c r="G1604" s="122"/>
      <c r="H1604" s="78" t="str">
        <f t="shared" si="545"/>
        <v/>
      </c>
      <c r="I1604" s="78" t="str">
        <f t="shared" si="546"/>
        <v/>
      </c>
      <c r="J1604" s="16"/>
      <c r="K1604" s="46" t="str">
        <f t="shared" si="547"/>
        <v/>
      </c>
      <c r="L1604" s="16"/>
      <c r="M1604" s="16"/>
      <c r="N1604" s="46"/>
      <c r="O1604" s="47" t="str">
        <f t="shared" si="550"/>
        <v/>
      </c>
      <c r="P1604" s="47"/>
      <c r="Q1604" s="48" t="str">
        <f>IFERROR(VLOOKUP(E1604,Funcionários!$C$8:$E$207,3,FALSE),"")</f>
        <v/>
      </c>
      <c r="R1604" s="47"/>
      <c r="S1604" s="49" t="str">
        <f t="shared" si="551"/>
        <v/>
      </c>
      <c r="T1604" s="49">
        <v>1.5980000000000001E-2</v>
      </c>
      <c r="U1604" s="48" t="str">
        <f>IF(Funcionários!C1605=0,"",Funcionários!C1605)</f>
        <v/>
      </c>
      <c r="V1604" s="50">
        <f>IF(U1604="",0,IF(COUNTIFS($E$7:$E$3006,U1604,$I$7:$I$3006,'RC'!$E$6)=0,0,COUNTIFS($M$7:$M$3006,"Concluída no prazo",$E$7:$E$3006,U1604,$I$7:$I$3006,'RC'!$E$6)/COUNTIFS($E$7:$E$3006,U1604,$I$7:$I$3006,'RC'!$E$6)))</f>
        <v>0</v>
      </c>
      <c r="W1604" s="49">
        <f>SUMIFS($J$7:$J$3006,$E$7:$E$3006,U1604,$I$7:$I$3006,'RC'!$E$6)+SUMIFS($L$7:$L$3006,$E$7:$E$3006,U1604,$I$7:$I$3006,'RC'!$E$6)</f>
        <v>0</v>
      </c>
      <c r="X1604" s="48">
        <f>COUNTIFS($E$7:$E$3006,U1604,$I$7:$I$3006,'RC'!$E$6)</f>
        <v>0</v>
      </c>
      <c r="Y1604" s="48"/>
      <c r="Z1604" s="51" t="str">
        <f>IF(AQ1604='RC'!$E$6,AC1604*1000+AD1604,"")</f>
        <v/>
      </c>
      <c r="AA1604" s="51" t="str">
        <f>IF(AB1604="","",IF(AQ1604='RC'!$E$6,AC1604*1000-AD1604,""))</f>
        <v/>
      </c>
      <c r="AB1604" s="48" t="str">
        <f>IFERROR(VLOOKUP(E1604,Funcionários!$C$8:$E$207,3,FALSE),"")</f>
        <v/>
      </c>
      <c r="AC1604" s="50" t="str">
        <f>IF(AB1604="","",IF(COUNTIFS($AB$7:$AB$3006,AB1604,$AQ$7:$AQ$3006,'RC'!$E$6)=0,"",COUNTIFS($M$7:$M$3006,"Concluída no prazo",$AB$7:$AB$3006,AB1604,$AQ$7:$AQ$3006,'RC'!$E$6)/COUNTIFS($AB$7:$AB$3006,AB1604,$AQ$7:$AQ$3006,'RC'!$E$6)))</f>
        <v/>
      </c>
      <c r="AD1604" s="48">
        <f>SUMIF($AQ$7:$AQ$3006,'RC'!$E$6,$J$7:$J$3006)+SUMIF($AQ$7:$AQ$3006,'RC'!$E$6,$L$7:$L$3006)</f>
        <v>21</v>
      </c>
      <c r="AF1604" s="48">
        <v>3.4029999999995099E-2</v>
      </c>
      <c r="AG1604" s="48">
        <f>IF(OR(AQ1604="",AQ1604&lt;&gt;'RC'!$E$6,AB1604&lt;&gt;'RC'!$D$21),0,1)</f>
        <v>0</v>
      </c>
      <c r="AH1604" s="48">
        <f t="shared" si="548"/>
        <v>3.4029999999995099E-2</v>
      </c>
      <c r="AI1604" s="48" t="str">
        <f t="shared" si="530"/>
        <v/>
      </c>
      <c r="AJ1604" s="48" t="str">
        <f t="shared" si="531"/>
        <v/>
      </c>
      <c r="AK1604" s="52" t="str">
        <f t="shared" si="532"/>
        <v/>
      </c>
      <c r="AL1604" s="52" t="str">
        <f t="shared" si="533"/>
        <v/>
      </c>
      <c r="AM1604" s="48" t="str">
        <f t="shared" si="534"/>
        <v/>
      </c>
      <c r="AN1604" s="48" t="str">
        <f t="shared" si="535"/>
        <v/>
      </c>
      <c r="AP1604" s="18" t="str">
        <f t="shared" si="536"/>
        <v/>
      </c>
      <c r="AQ1604" s="18" t="str">
        <f t="shared" si="537"/>
        <v/>
      </c>
      <c r="AR1604" s="18">
        <v>3.4029999999999998E-2</v>
      </c>
      <c r="AS1604" s="18">
        <f>IF(AF!$D$27="Todos",1,IF(M1604=AF!$D$27,1,0))</f>
        <v>1</v>
      </c>
      <c r="AT1604" s="53">
        <f>IF(AND(E1604=AF!$D$6,OR(LT!M1604=AF!$D$27,AF!$D$27="Todos"),OR(AP1604=AF!$E$8,AQ1604=AF!$E$8)),AR1604+AS1604,0)</f>
        <v>0</v>
      </c>
      <c r="AU1604" s="18" t="str">
        <f t="shared" si="538"/>
        <v/>
      </c>
      <c r="AV1604" s="54" t="str">
        <f t="shared" si="539"/>
        <v/>
      </c>
      <c r="AW1604" s="54" t="str">
        <f t="shared" si="540"/>
        <v/>
      </c>
      <c r="AX1604" s="18" t="str">
        <f t="shared" si="541"/>
        <v/>
      </c>
      <c r="AY1604" s="18" t="str">
        <f t="shared" si="542"/>
        <v/>
      </c>
      <c r="BA1604" s="18">
        <f>IF($E1604=AF!$D$6,IF($M1604="Concluída no prazo",2,IF($M1604="Concluída com atraso",1,0)),0)</f>
        <v>0</v>
      </c>
      <c r="BB1604" s="18">
        <f>IF($E1604=AF!$D$6,IF($M1604="Atrasada",2,IF($M1604="Concluída com atraso",1,0)),0)</f>
        <v>0</v>
      </c>
      <c r="BC1604" s="18">
        <v>1.5980000000000001E-2</v>
      </c>
      <c r="BD1604" s="18">
        <f t="shared" si="549"/>
        <v>1.5980000000000001E-2</v>
      </c>
      <c r="BE1604" s="18">
        <f t="shared" si="549"/>
        <v>1.5980000000000001E-2</v>
      </c>
      <c r="BF1604" s="18" t="str">
        <f t="shared" si="543"/>
        <v/>
      </c>
      <c r="BN1604" s="18" t="str">
        <f t="shared" si="544"/>
        <v>s</v>
      </c>
    </row>
    <row r="1605" spans="3:66" ht="50.1" customHeight="1" thickTop="1" thickBot="1" x14ac:dyDescent="0.3">
      <c r="C1605" s="46"/>
      <c r="D1605" s="46"/>
      <c r="E1605" s="46"/>
      <c r="F1605" s="122"/>
      <c r="G1605" s="122"/>
      <c r="H1605" s="78" t="str">
        <f t="shared" si="545"/>
        <v/>
      </c>
      <c r="I1605" s="78" t="str">
        <f t="shared" si="546"/>
        <v/>
      </c>
      <c r="J1605" s="16"/>
      <c r="K1605" s="46" t="str">
        <f t="shared" si="547"/>
        <v/>
      </c>
      <c r="L1605" s="16"/>
      <c r="M1605" s="16"/>
      <c r="N1605" s="46"/>
      <c r="O1605" s="47" t="str">
        <f t="shared" si="550"/>
        <v/>
      </c>
      <c r="P1605" s="47"/>
      <c r="Q1605" s="48" t="str">
        <f>IFERROR(VLOOKUP(E1605,Funcionários!$C$8:$E$207,3,FALSE),"")</f>
        <v/>
      </c>
      <c r="R1605" s="47"/>
      <c r="S1605" s="49" t="str">
        <f t="shared" si="551"/>
        <v/>
      </c>
      <c r="T1605" s="49">
        <v>1.5990000000000001E-2</v>
      </c>
      <c r="U1605" s="48" t="str">
        <f>IF(Funcionários!C1606=0,"",Funcionários!C1606)</f>
        <v/>
      </c>
      <c r="V1605" s="50">
        <f>IF(U1605="",0,IF(COUNTIFS($E$7:$E$3006,U1605,$I$7:$I$3006,'RC'!$E$6)=0,0,COUNTIFS($M$7:$M$3006,"Concluída no prazo",$E$7:$E$3006,U1605,$I$7:$I$3006,'RC'!$E$6)/COUNTIFS($E$7:$E$3006,U1605,$I$7:$I$3006,'RC'!$E$6)))</f>
        <v>0</v>
      </c>
      <c r="W1605" s="49">
        <f>SUMIFS($J$7:$J$3006,$E$7:$E$3006,U1605,$I$7:$I$3006,'RC'!$E$6)+SUMIFS($L$7:$L$3006,$E$7:$E$3006,U1605,$I$7:$I$3006,'RC'!$E$6)</f>
        <v>0</v>
      </c>
      <c r="X1605" s="48">
        <f>COUNTIFS($E$7:$E$3006,U1605,$I$7:$I$3006,'RC'!$E$6)</f>
        <v>0</v>
      </c>
      <c r="Y1605" s="48"/>
      <c r="Z1605" s="51" t="str">
        <f>IF(AQ1605='RC'!$E$6,AC1605*1000+AD1605,"")</f>
        <v/>
      </c>
      <c r="AA1605" s="51" t="str">
        <f>IF(AB1605="","",IF(AQ1605='RC'!$E$6,AC1605*1000-AD1605,""))</f>
        <v/>
      </c>
      <c r="AB1605" s="48" t="str">
        <f>IFERROR(VLOOKUP(E1605,Funcionários!$C$8:$E$207,3,FALSE),"")</f>
        <v/>
      </c>
      <c r="AC1605" s="50" t="str">
        <f>IF(AB1605="","",IF(COUNTIFS($AB$7:$AB$3006,AB1605,$AQ$7:$AQ$3006,'RC'!$E$6)=0,"",COUNTIFS($M$7:$M$3006,"Concluída no prazo",$AB$7:$AB$3006,AB1605,$AQ$7:$AQ$3006,'RC'!$E$6)/COUNTIFS($AB$7:$AB$3006,AB1605,$AQ$7:$AQ$3006,'RC'!$E$6)))</f>
        <v/>
      </c>
      <c r="AD1605" s="48">
        <f>SUMIF($AQ$7:$AQ$3006,'RC'!$E$6,$J$7:$J$3006)+SUMIF($AQ$7:$AQ$3006,'RC'!$E$6,$L$7:$L$3006)</f>
        <v>21</v>
      </c>
      <c r="AF1605" s="48">
        <v>3.4019999999995103E-2</v>
      </c>
      <c r="AG1605" s="48">
        <f>IF(OR(AQ1605="",AQ1605&lt;&gt;'RC'!$E$6,AB1605&lt;&gt;'RC'!$D$21),0,1)</f>
        <v>0</v>
      </c>
      <c r="AH1605" s="48">
        <f t="shared" si="548"/>
        <v>3.4019999999995103E-2</v>
      </c>
      <c r="AI1605" s="48" t="str">
        <f t="shared" si="530"/>
        <v/>
      </c>
      <c r="AJ1605" s="48" t="str">
        <f t="shared" si="531"/>
        <v/>
      </c>
      <c r="AK1605" s="52" t="str">
        <f t="shared" si="532"/>
        <v/>
      </c>
      <c r="AL1605" s="52" t="str">
        <f t="shared" si="533"/>
        <v/>
      </c>
      <c r="AM1605" s="48" t="str">
        <f t="shared" si="534"/>
        <v/>
      </c>
      <c r="AN1605" s="48" t="str">
        <f t="shared" si="535"/>
        <v/>
      </c>
      <c r="AP1605" s="18" t="str">
        <f t="shared" si="536"/>
        <v/>
      </c>
      <c r="AQ1605" s="18" t="str">
        <f t="shared" si="537"/>
        <v/>
      </c>
      <c r="AR1605" s="18">
        <v>3.4020000000000002E-2</v>
      </c>
      <c r="AS1605" s="18">
        <f>IF(AF!$D$27="Todos",1,IF(M1605=AF!$D$27,1,0))</f>
        <v>1</v>
      </c>
      <c r="AT1605" s="53">
        <f>IF(AND(E1605=AF!$D$6,OR(LT!M1605=AF!$D$27,AF!$D$27="Todos"),OR(AP1605=AF!$E$8,AQ1605=AF!$E$8)),AR1605+AS1605,0)</f>
        <v>0</v>
      </c>
      <c r="AU1605" s="18" t="str">
        <f t="shared" si="538"/>
        <v/>
      </c>
      <c r="AV1605" s="54" t="str">
        <f t="shared" si="539"/>
        <v/>
      </c>
      <c r="AW1605" s="54" t="str">
        <f t="shared" si="540"/>
        <v/>
      </c>
      <c r="AX1605" s="18" t="str">
        <f t="shared" si="541"/>
        <v/>
      </c>
      <c r="AY1605" s="18" t="str">
        <f t="shared" si="542"/>
        <v/>
      </c>
      <c r="BA1605" s="18">
        <f>IF($E1605=AF!$D$6,IF($M1605="Concluída no prazo",2,IF($M1605="Concluída com atraso",1,0)),0)</f>
        <v>0</v>
      </c>
      <c r="BB1605" s="18">
        <f>IF($E1605=AF!$D$6,IF($M1605="Atrasada",2,IF($M1605="Concluída com atraso",1,0)),0)</f>
        <v>0</v>
      </c>
      <c r="BC1605" s="18">
        <v>1.5990000000000001E-2</v>
      </c>
      <c r="BD1605" s="18">
        <f t="shared" si="549"/>
        <v>1.5990000000000001E-2</v>
      </c>
      <c r="BE1605" s="18">
        <f t="shared" si="549"/>
        <v>1.5990000000000001E-2</v>
      </c>
      <c r="BF1605" s="18" t="str">
        <f t="shared" si="543"/>
        <v/>
      </c>
      <c r="BN1605" s="18" t="str">
        <f t="shared" si="544"/>
        <v>s</v>
      </c>
    </row>
    <row r="1606" spans="3:66" ht="50.1" customHeight="1" thickTop="1" thickBot="1" x14ac:dyDescent="0.3">
      <c r="C1606" s="46"/>
      <c r="D1606" s="46"/>
      <c r="E1606" s="46"/>
      <c r="F1606" s="122"/>
      <c r="G1606" s="122"/>
      <c r="H1606" s="78" t="str">
        <f t="shared" si="545"/>
        <v/>
      </c>
      <c r="I1606" s="78" t="str">
        <f t="shared" si="546"/>
        <v/>
      </c>
      <c r="J1606" s="16"/>
      <c r="K1606" s="46" t="str">
        <f t="shared" si="547"/>
        <v/>
      </c>
      <c r="L1606" s="16"/>
      <c r="M1606" s="16"/>
      <c r="N1606" s="46"/>
      <c r="O1606" s="47" t="str">
        <f t="shared" si="550"/>
        <v/>
      </c>
      <c r="P1606" s="47"/>
      <c r="Q1606" s="48" t="str">
        <f>IFERROR(VLOOKUP(E1606,Funcionários!$C$8:$E$207,3,FALSE),"")</f>
        <v/>
      </c>
      <c r="R1606" s="47"/>
      <c r="S1606" s="49" t="str">
        <f t="shared" si="551"/>
        <v/>
      </c>
      <c r="T1606" s="49">
        <v>1.6E-2</v>
      </c>
      <c r="U1606" s="48" t="str">
        <f>IF(Funcionários!C1607=0,"",Funcionários!C1607)</f>
        <v/>
      </c>
      <c r="V1606" s="50">
        <f>IF(U1606="",0,IF(COUNTIFS($E$7:$E$3006,U1606,$I$7:$I$3006,'RC'!$E$6)=0,0,COUNTIFS($M$7:$M$3006,"Concluída no prazo",$E$7:$E$3006,U1606,$I$7:$I$3006,'RC'!$E$6)/COUNTIFS($E$7:$E$3006,U1606,$I$7:$I$3006,'RC'!$E$6)))</f>
        <v>0</v>
      </c>
      <c r="W1606" s="49">
        <f>SUMIFS($J$7:$J$3006,$E$7:$E$3006,U1606,$I$7:$I$3006,'RC'!$E$6)+SUMIFS($L$7:$L$3006,$E$7:$E$3006,U1606,$I$7:$I$3006,'RC'!$E$6)</f>
        <v>0</v>
      </c>
      <c r="X1606" s="48">
        <f>COUNTIFS($E$7:$E$3006,U1606,$I$7:$I$3006,'RC'!$E$6)</f>
        <v>0</v>
      </c>
      <c r="Y1606" s="48"/>
      <c r="Z1606" s="51" t="str">
        <f>IF(AQ1606='RC'!$E$6,AC1606*1000+AD1606,"")</f>
        <v/>
      </c>
      <c r="AA1606" s="51" t="str">
        <f>IF(AB1606="","",IF(AQ1606='RC'!$E$6,AC1606*1000-AD1606,""))</f>
        <v/>
      </c>
      <c r="AB1606" s="48" t="str">
        <f>IFERROR(VLOOKUP(E1606,Funcionários!$C$8:$E$207,3,FALSE),"")</f>
        <v/>
      </c>
      <c r="AC1606" s="50" t="str">
        <f>IF(AB1606="","",IF(COUNTIFS($AB$7:$AB$3006,AB1606,$AQ$7:$AQ$3006,'RC'!$E$6)=0,"",COUNTIFS($M$7:$M$3006,"Concluída no prazo",$AB$7:$AB$3006,AB1606,$AQ$7:$AQ$3006,'RC'!$E$6)/COUNTIFS($AB$7:$AB$3006,AB1606,$AQ$7:$AQ$3006,'RC'!$E$6)))</f>
        <v/>
      </c>
      <c r="AD1606" s="48">
        <f>SUMIF($AQ$7:$AQ$3006,'RC'!$E$6,$J$7:$J$3006)+SUMIF($AQ$7:$AQ$3006,'RC'!$E$6,$L$7:$L$3006)</f>
        <v>21</v>
      </c>
      <c r="AF1606" s="48">
        <v>3.40099999999951E-2</v>
      </c>
      <c r="AG1606" s="48">
        <f>IF(OR(AQ1606="",AQ1606&lt;&gt;'RC'!$E$6,AB1606&lt;&gt;'RC'!$D$21),0,1)</f>
        <v>0</v>
      </c>
      <c r="AH1606" s="48">
        <f t="shared" si="548"/>
        <v>3.40099999999951E-2</v>
      </c>
      <c r="AI1606" s="48" t="str">
        <f t="shared" si="530"/>
        <v/>
      </c>
      <c r="AJ1606" s="48" t="str">
        <f t="shared" si="531"/>
        <v/>
      </c>
      <c r="AK1606" s="52" t="str">
        <f t="shared" si="532"/>
        <v/>
      </c>
      <c r="AL1606" s="52" t="str">
        <f t="shared" si="533"/>
        <v/>
      </c>
      <c r="AM1606" s="48" t="str">
        <f t="shared" si="534"/>
        <v/>
      </c>
      <c r="AN1606" s="48" t="str">
        <f t="shared" si="535"/>
        <v/>
      </c>
      <c r="AP1606" s="18" t="str">
        <f t="shared" si="536"/>
        <v/>
      </c>
      <c r="AQ1606" s="18" t="str">
        <f t="shared" si="537"/>
        <v/>
      </c>
      <c r="AR1606" s="18">
        <v>3.4009999999999999E-2</v>
      </c>
      <c r="AS1606" s="18">
        <f>IF(AF!$D$27="Todos",1,IF(M1606=AF!$D$27,1,0))</f>
        <v>1</v>
      </c>
      <c r="AT1606" s="53">
        <f>IF(AND(E1606=AF!$D$6,OR(LT!M1606=AF!$D$27,AF!$D$27="Todos"),OR(AP1606=AF!$E$8,AQ1606=AF!$E$8)),AR1606+AS1606,0)</f>
        <v>0</v>
      </c>
      <c r="AU1606" s="18" t="str">
        <f t="shared" si="538"/>
        <v/>
      </c>
      <c r="AV1606" s="54" t="str">
        <f t="shared" si="539"/>
        <v/>
      </c>
      <c r="AW1606" s="54" t="str">
        <f t="shared" si="540"/>
        <v/>
      </c>
      <c r="AX1606" s="18" t="str">
        <f t="shared" si="541"/>
        <v/>
      </c>
      <c r="AY1606" s="18" t="str">
        <f t="shared" si="542"/>
        <v/>
      </c>
      <c r="BA1606" s="18">
        <f>IF($E1606=AF!$D$6,IF($M1606="Concluída no prazo",2,IF($M1606="Concluída com atraso",1,0)),0)</f>
        <v>0</v>
      </c>
      <c r="BB1606" s="18">
        <f>IF($E1606=AF!$D$6,IF($M1606="Atrasada",2,IF($M1606="Concluída com atraso",1,0)),0)</f>
        <v>0</v>
      </c>
      <c r="BC1606" s="18">
        <v>1.6E-2</v>
      </c>
      <c r="BD1606" s="18">
        <f t="shared" si="549"/>
        <v>1.6E-2</v>
      </c>
      <c r="BE1606" s="18">
        <f t="shared" si="549"/>
        <v>1.6E-2</v>
      </c>
      <c r="BF1606" s="18" t="str">
        <f t="shared" si="543"/>
        <v/>
      </c>
      <c r="BN1606" s="18" t="str">
        <f t="shared" si="544"/>
        <v>s</v>
      </c>
    </row>
    <row r="1607" spans="3:66" ht="50.1" customHeight="1" thickTop="1" thickBot="1" x14ac:dyDescent="0.3">
      <c r="C1607" s="46"/>
      <c r="D1607" s="46"/>
      <c r="E1607" s="46"/>
      <c r="F1607" s="122"/>
      <c r="G1607" s="122"/>
      <c r="H1607" s="78" t="str">
        <f t="shared" si="545"/>
        <v/>
      </c>
      <c r="I1607" s="78" t="str">
        <f t="shared" si="546"/>
        <v/>
      </c>
      <c r="J1607" s="16"/>
      <c r="K1607" s="46" t="str">
        <f t="shared" si="547"/>
        <v/>
      </c>
      <c r="L1607" s="16"/>
      <c r="M1607" s="16"/>
      <c r="N1607" s="46"/>
      <c r="O1607" s="47" t="str">
        <f t="shared" si="550"/>
        <v/>
      </c>
      <c r="P1607" s="47"/>
      <c r="Q1607" s="48" t="str">
        <f>IFERROR(VLOOKUP(E1607,Funcionários!$C$8:$E$207,3,FALSE),"")</f>
        <v/>
      </c>
      <c r="R1607" s="47"/>
      <c r="S1607" s="49" t="str">
        <f t="shared" si="551"/>
        <v/>
      </c>
      <c r="T1607" s="49">
        <v>1.601E-2</v>
      </c>
      <c r="U1607" s="48" t="str">
        <f>IF(Funcionários!C1608=0,"",Funcionários!C1608)</f>
        <v/>
      </c>
      <c r="V1607" s="50">
        <f>IF(U1607="",0,IF(COUNTIFS($E$7:$E$3006,U1607,$I$7:$I$3006,'RC'!$E$6)=0,0,COUNTIFS($M$7:$M$3006,"Concluída no prazo",$E$7:$E$3006,U1607,$I$7:$I$3006,'RC'!$E$6)/COUNTIFS($E$7:$E$3006,U1607,$I$7:$I$3006,'RC'!$E$6)))</f>
        <v>0</v>
      </c>
      <c r="W1607" s="49">
        <f>SUMIFS($J$7:$J$3006,$E$7:$E$3006,U1607,$I$7:$I$3006,'RC'!$E$6)+SUMIFS($L$7:$L$3006,$E$7:$E$3006,U1607,$I$7:$I$3006,'RC'!$E$6)</f>
        <v>0</v>
      </c>
      <c r="X1607" s="48">
        <f>COUNTIFS($E$7:$E$3006,U1607,$I$7:$I$3006,'RC'!$E$6)</f>
        <v>0</v>
      </c>
      <c r="Y1607" s="48"/>
      <c r="Z1607" s="51" t="str">
        <f>IF(AQ1607='RC'!$E$6,AC1607*1000+AD1607,"")</f>
        <v/>
      </c>
      <c r="AA1607" s="51" t="str">
        <f>IF(AB1607="","",IF(AQ1607='RC'!$E$6,AC1607*1000-AD1607,""))</f>
        <v/>
      </c>
      <c r="AB1607" s="48" t="str">
        <f>IFERROR(VLOOKUP(E1607,Funcionários!$C$8:$E$207,3,FALSE),"")</f>
        <v/>
      </c>
      <c r="AC1607" s="50" t="str">
        <f>IF(AB1607="","",IF(COUNTIFS($AB$7:$AB$3006,AB1607,$AQ$7:$AQ$3006,'RC'!$E$6)=0,"",COUNTIFS($M$7:$M$3006,"Concluída no prazo",$AB$7:$AB$3006,AB1607,$AQ$7:$AQ$3006,'RC'!$E$6)/COUNTIFS($AB$7:$AB$3006,AB1607,$AQ$7:$AQ$3006,'RC'!$E$6)))</f>
        <v/>
      </c>
      <c r="AD1607" s="48">
        <f>SUMIF($AQ$7:$AQ$3006,'RC'!$E$6,$J$7:$J$3006)+SUMIF($AQ$7:$AQ$3006,'RC'!$E$6,$L$7:$L$3006)</f>
        <v>21</v>
      </c>
      <c r="AF1607" s="48">
        <v>3.3999999999995097E-2</v>
      </c>
      <c r="AG1607" s="48">
        <f>IF(OR(AQ1607="",AQ1607&lt;&gt;'RC'!$E$6,AB1607&lt;&gt;'RC'!$D$21),0,1)</f>
        <v>0</v>
      </c>
      <c r="AH1607" s="48">
        <f t="shared" si="548"/>
        <v>3.3999999999995097E-2</v>
      </c>
      <c r="AI1607" s="48" t="str">
        <f t="shared" ref="AI1607:AI1670" si="552">IF(AH1607&lt;1,"",E1607)</f>
        <v/>
      </c>
      <c r="AJ1607" s="48" t="str">
        <f t="shared" ref="AJ1607:AJ1670" si="553">IF($AI1607="","",C1607)</f>
        <v/>
      </c>
      <c r="AK1607" s="52" t="str">
        <f t="shared" ref="AK1607:AK1670" si="554">IF($AI1607="","",F1607)</f>
        <v/>
      </c>
      <c r="AL1607" s="52" t="str">
        <f t="shared" ref="AL1607:AL1670" si="555">IF($AI1607="","",G1607)</f>
        <v/>
      </c>
      <c r="AM1607" s="48" t="str">
        <f t="shared" ref="AM1607:AM1670" si="556">IF($AI1607="","",J1607+L1607)</f>
        <v/>
      </c>
      <c r="AN1607" s="48" t="str">
        <f t="shared" ref="AN1607:AN1670" si="557">IF($AI1607="","",M1607)</f>
        <v/>
      </c>
      <c r="AP1607" s="18" t="str">
        <f t="shared" ref="AP1607:AP1670" si="558">IF(F1607=0,"",MONTH(F1607))</f>
        <v/>
      </c>
      <c r="AQ1607" s="18" t="str">
        <f t="shared" ref="AQ1607:AQ1670" si="559">IF(G1607=0,"",MONTH(G1607))</f>
        <v/>
      </c>
      <c r="AR1607" s="18">
        <v>3.4000000000000002E-2</v>
      </c>
      <c r="AS1607" s="18">
        <f>IF(AF!$D$27="Todos",1,IF(M1607=AF!$D$27,1,0))</f>
        <v>1</v>
      </c>
      <c r="AT1607" s="53">
        <f>IF(AND(E1607=AF!$D$6,OR(LT!M1607=AF!$D$27,AF!$D$27="Todos"),OR(AP1607=AF!$E$8,AQ1607=AF!$E$8)),AR1607+AS1607,0)</f>
        <v>0</v>
      </c>
      <c r="AU1607" s="18" t="str">
        <f t="shared" ref="AU1607:AU1670" si="560">IF($AT1607=0,"",C1607)</f>
        <v/>
      </c>
      <c r="AV1607" s="54" t="str">
        <f t="shared" ref="AV1607:AV1670" si="561">IF($AT1607=0,"",F1607)</f>
        <v/>
      </c>
      <c r="AW1607" s="54" t="str">
        <f t="shared" ref="AW1607:AW1670" si="562">IF($AT1607=0,"",G1607)</f>
        <v/>
      </c>
      <c r="AX1607" s="18" t="str">
        <f t="shared" ref="AX1607:AX1670" si="563">IF($AT1607=0,"",J1607+L1607)</f>
        <v/>
      </c>
      <c r="AY1607" s="18" t="str">
        <f t="shared" ref="AY1607:AY1670" si="564">IF($AT1607=0,"",M1607)</f>
        <v/>
      </c>
      <c r="BA1607" s="18">
        <f>IF($E1607=AF!$D$6,IF($M1607="Concluída no prazo",2,IF($M1607="Concluída com atraso",1,0)),0)</f>
        <v>0</v>
      </c>
      <c r="BB1607" s="18">
        <f>IF($E1607=AF!$D$6,IF($M1607="Atrasada",2,IF($M1607="Concluída com atraso",1,0)),0)</f>
        <v>0</v>
      </c>
      <c r="BC1607" s="18">
        <v>1.601E-2</v>
      </c>
      <c r="BD1607" s="18">
        <f t="shared" si="549"/>
        <v>1.601E-2</v>
      </c>
      <c r="BE1607" s="18">
        <f t="shared" si="549"/>
        <v>1.601E-2</v>
      </c>
      <c r="BF1607" s="18" t="str">
        <f t="shared" ref="BF1607:BF1670" si="565">IF(C1607=0,"",C1607)</f>
        <v/>
      </c>
      <c r="BN1607" s="18" t="str">
        <f t="shared" ref="BN1607:BN1670" si="566">IF(AP1607=AQ1607,"s","n")</f>
        <v>s</v>
      </c>
    </row>
    <row r="1608" spans="3:66" ht="50.1" customHeight="1" thickTop="1" thickBot="1" x14ac:dyDescent="0.3">
      <c r="C1608" s="46"/>
      <c r="D1608" s="46"/>
      <c r="E1608" s="46"/>
      <c r="F1608" s="122"/>
      <c r="G1608" s="122"/>
      <c r="H1608" s="78" t="str">
        <f t="shared" ref="H1608:H1671" si="567">IF(F1608=0,"",MONTH(F1608))</f>
        <v/>
      </c>
      <c r="I1608" s="78" t="str">
        <f t="shared" ref="I1608:I1671" si="568">IF(G1608=0,"",MONTH(G1608))</f>
        <v/>
      </c>
      <c r="J1608" s="16"/>
      <c r="K1608" s="46" t="str">
        <f t="shared" ref="K1608:K1671" si="569">IF(OR(F1608=0,G1608=0),"",IF(MONTH(G1608)-MONTH(F1608)&gt;1,"Esta tarefa está muito grande. Divida em tarefas menores.",IF(MONTH(F1608)=MONTH(G1608),"Sim! Inicia em "&amp;VLOOKUP(MONTH(F1608),$BK$6:$BL$17,2,FALSE)&amp;" e termina em "&amp;VLOOKUP(MONTH(G1608),$BK$6:$BL$17,2,FALSE)&amp;".","Não! Inicia em "&amp;VLOOKUP(MONTH(F1608),$BK$6:$BL$17,2,FALSE)&amp;" e termina em "&amp;VLOOKUP(MONTH(G1608),$BK$6:$BL$17,2,FALSE)&amp;".")))</f>
        <v/>
      </c>
      <c r="L1608" s="16"/>
      <c r="M1608" s="16"/>
      <c r="N1608" s="46"/>
      <c r="O1608" s="47" t="str">
        <f t="shared" si="550"/>
        <v/>
      </c>
      <c r="P1608" s="47"/>
      <c r="Q1608" s="48" t="str">
        <f>IFERROR(VLOOKUP(E1608,Funcionários!$C$8:$E$207,3,FALSE),"")</f>
        <v/>
      </c>
      <c r="R1608" s="47"/>
      <c r="S1608" s="49" t="str">
        <f t="shared" si="551"/>
        <v/>
      </c>
      <c r="T1608" s="49">
        <v>1.602E-2</v>
      </c>
      <c r="U1608" s="48" t="str">
        <f>IF(Funcionários!C1609=0,"",Funcionários!C1609)</f>
        <v/>
      </c>
      <c r="V1608" s="50">
        <f>IF(U1608="",0,IF(COUNTIFS($E$7:$E$3006,U1608,$I$7:$I$3006,'RC'!$E$6)=0,0,COUNTIFS($M$7:$M$3006,"Concluída no prazo",$E$7:$E$3006,U1608,$I$7:$I$3006,'RC'!$E$6)/COUNTIFS($E$7:$E$3006,U1608,$I$7:$I$3006,'RC'!$E$6)))</f>
        <v>0</v>
      </c>
      <c r="W1608" s="49">
        <f>SUMIFS($J$7:$J$3006,$E$7:$E$3006,U1608,$I$7:$I$3006,'RC'!$E$6)+SUMIFS($L$7:$L$3006,$E$7:$E$3006,U1608,$I$7:$I$3006,'RC'!$E$6)</f>
        <v>0</v>
      </c>
      <c r="X1608" s="48">
        <f>COUNTIFS($E$7:$E$3006,U1608,$I$7:$I$3006,'RC'!$E$6)</f>
        <v>0</v>
      </c>
      <c r="Y1608" s="48"/>
      <c r="Z1608" s="51" t="str">
        <f>IF(AQ1608='RC'!$E$6,AC1608*1000+AD1608,"")</f>
        <v/>
      </c>
      <c r="AA1608" s="51" t="str">
        <f>IF(AB1608="","",IF(AQ1608='RC'!$E$6,AC1608*1000-AD1608,""))</f>
        <v/>
      </c>
      <c r="AB1608" s="48" t="str">
        <f>IFERROR(VLOOKUP(E1608,Funcionários!$C$8:$E$207,3,FALSE),"")</f>
        <v/>
      </c>
      <c r="AC1608" s="50" t="str">
        <f>IF(AB1608="","",IF(COUNTIFS($AB$7:$AB$3006,AB1608,$AQ$7:$AQ$3006,'RC'!$E$6)=0,"",COUNTIFS($M$7:$M$3006,"Concluída no prazo",$AB$7:$AB$3006,AB1608,$AQ$7:$AQ$3006,'RC'!$E$6)/COUNTIFS($AB$7:$AB$3006,AB1608,$AQ$7:$AQ$3006,'RC'!$E$6)))</f>
        <v/>
      </c>
      <c r="AD1608" s="48">
        <f>SUMIF($AQ$7:$AQ$3006,'RC'!$E$6,$J$7:$J$3006)+SUMIF($AQ$7:$AQ$3006,'RC'!$E$6,$L$7:$L$3006)</f>
        <v>21</v>
      </c>
      <c r="AF1608" s="48">
        <v>3.3989999999995101E-2</v>
      </c>
      <c r="AG1608" s="48">
        <f>IF(OR(AQ1608="",AQ1608&lt;&gt;'RC'!$E$6,AB1608&lt;&gt;'RC'!$D$21),0,1)</f>
        <v>0</v>
      </c>
      <c r="AH1608" s="48">
        <f t="shared" ref="AH1608:AH1671" si="570">AF1608+AG1608</f>
        <v>3.3989999999995101E-2</v>
      </c>
      <c r="AI1608" s="48" t="str">
        <f t="shared" si="552"/>
        <v/>
      </c>
      <c r="AJ1608" s="48" t="str">
        <f t="shared" si="553"/>
        <v/>
      </c>
      <c r="AK1608" s="52" t="str">
        <f t="shared" si="554"/>
        <v/>
      </c>
      <c r="AL1608" s="52" t="str">
        <f t="shared" si="555"/>
        <v/>
      </c>
      <c r="AM1608" s="48" t="str">
        <f t="shared" si="556"/>
        <v/>
      </c>
      <c r="AN1608" s="48" t="str">
        <f t="shared" si="557"/>
        <v/>
      </c>
      <c r="AP1608" s="18" t="str">
        <f t="shared" si="558"/>
        <v/>
      </c>
      <c r="AQ1608" s="18" t="str">
        <f t="shared" si="559"/>
        <v/>
      </c>
      <c r="AR1608" s="18">
        <v>3.3989999999999999E-2</v>
      </c>
      <c r="AS1608" s="18">
        <f>IF(AF!$D$27="Todos",1,IF(M1608=AF!$D$27,1,0))</f>
        <v>1</v>
      </c>
      <c r="AT1608" s="53">
        <f>IF(AND(E1608=AF!$D$6,OR(LT!M1608=AF!$D$27,AF!$D$27="Todos"),OR(AP1608=AF!$E$8,AQ1608=AF!$E$8)),AR1608+AS1608,0)</f>
        <v>0</v>
      </c>
      <c r="AU1608" s="18" t="str">
        <f t="shared" si="560"/>
        <v/>
      </c>
      <c r="AV1608" s="54" t="str">
        <f t="shared" si="561"/>
        <v/>
      </c>
      <c r="AW1608" s="54" t="str">
        <f t="shared" si="562"/>
        <v/>
      </c>
      <c r="AX1608" s="18" t="str">
        <f t="shared" si="563"/>
        <v/>
      </c>
      <c r="AY1608" s="18" t="str">
        <f t="shared" si="564"/>
        <v/>
      </c>
      <c r="BA1608" s="18">
        <f>IF($E1608=AF!$D$6,IF($M1608="Concluída no prazo",2,IF($M1608="Concluída com atraso",1,0)),0)</f>
        <v>0</v>
      </c>
      <c r="BB1608" s="18">
        <f>IF($E1608=AF!$D$6,IF($M1608="Atrasada",2,IF($M1608="Concluída com atraso",1,0)),0)</f>
        <v>0</v>
      </c>
      <c r="BC1608" s="18">
        <v>1.602E-2</v>
      </c>
      <c r="BD1608" s="18">
        <f t="shared" ref="BD1608:BE1671" si="571">BA1608+$BC1608</f>
        <v>1.602E-2</v>
      </c>
      <c r="BE1608" s="18">
        <f t="shared" si="571"/>
        <v>1.602E-2</v>
      </c>
      <c r="BF1608" s="18" t="str">
        <f t="shared" si="565"/>
        <v/>
      </c>
      <c r="BN1608" s="18" t="str">
        <f t="shared" si="566"/>
        <v>s</v>
      </c>
    </row>
    <row r="1609" spans="3:66" ht="50.1" customHeight="1" thickTop="1" thickBot="1" x14ac:dyDescent="0.3">
      <c r="C1609" s="46"/>
      <c r="D1609" s="46"/>
      <c r="E1609" s="46"/>
      <c r="F1609" s="122"/>
      <c r="G1609" s="122"/>
      <c r="H1609" s="78" t="str">
        <f t="shared" si="567"/>
        <v/>
      </c>
      <c r="I1609" s="78" t="str">
        <f t="shared" si="568"/>
        <v/>
      </c>
      <c r="J1609" s="16"/>
      <c r="K1609" s="46" t="str">
        <f t="shared" si="569"/>
        <v/>
      </c>
      <c r="L1609" s="16"/>
      <c r="M1609" s="16"/>
      <c r="N1609" s="46"/>
      <c r="O1609" s="47" t="str">
        <f t="shared" si="550"/>
        <v/>
      </c>
      <c r="P1609" s="47"/>
      <c r="Q1609" s="48" t="str">
        <f>IFERROR(VLOOKUP(E1609,Funcionários!$C$8:$E$207,3,FALSE),"")</f>
        <v/>
      </c>
      <c r="R1609" s="47"/>
      <c r="S1609" s="49" t="str">
        <f t="shared" si="551"/>
        <v/>
      </c>
      <c r="T1609" s="49">
        <v>1.6029999999999999E-2</v>
      </c>
      <c r="U1609" s="48" t="str">
        <f>IF(Funcionários!C1610=0,"",Funcionários!C1610)</f>
        <v/>
      </c>
      <c r="V1609" s="50">
        <f>IF(U1609="",0,IF(COUNTIFS($E$7:$E$3006,U1609,$I$7:$I$3006,'RC'!$E$6)=0,0,COUNTIFS($M$7:$M$3006,"Concluída no prazo",$E$7:$E$3006,U1609,$I$7:$I$3006,'RC'!$E$6)/COUNTIFS($E$7:$E$3006,U1609,$I$7:$I$3006,'RC'!$E$6)))</f>
        <v>0</v>
      </c>
      <c r="W1609" s="49">
        <f>SUMIFS($J$7:$J$3006,$E$7:$E$3006,U1609,$I$7:$I$3006,'RC'!$E$6)+SUMIFS($L$7:$L$3006,$E$7:$E$3006,U1609,$I$7:$I$3006,'RC'!$E$6)</f>
        <v>0</v>
      </c>
      <c r="X1609" s="48">
        <f>COUNTIFS($E$7:$E$3006,U1609,$I$7:$I$3006,'RC'!$E$6)</f>
        <v>0</v>
      </c>
      <c r="Y1609" s="48"/>
      <c r="Z1609" s="51" t="str">
        <f>IF(AQ1609='RC'!$E$6,AC1609*1000+AD1609,"")</f>
        <v/>
      </c>
      <c r="AA1609" s="51" t="str">
        <f>IF(AB1609="","",IF(AQ1609='RC'!$E$6,AC1609*1000-AD1609,""))</f>
        <v/>
      </c>
      <c r="AB1609" s="48" t="str">
        <f>IFERROR(VLOOKUP(E1609,Funcionários!$C$8:$E$207,3,FALSE),"")</f>
        <v/>
      </c>
      <c r="AC1609" s="50" t="str">
        <f>IF(AB1609="","",IF(COUNTIFS($AB$7:$AB$3006,AB1609,$AQ$7:$AQ$3006,'RC'!$E$6)=0,"",COUNTIFS($M$7:$M$3006,"Concluída no prazo",$AB$7:$AB$3006,AB1609,$AQ$7:$AQ$3006,'RC'!$E$6)/COUNTIFS($AB$7:$AB$3006,AB1609,$AQ$7:$AQ$3006,'RC'!$E$6)))</f>
        <v/>
      </c>
      <c r="AD1609" s="48">
        <f>SUMIF($AQ$7:$AQ$3006,'RC'!$E$6,$J$7:$J$3006)+SUMIF($AQ$7:$AQ$3006,'RC'!$E$6,$L$7:$L$3006)</f>
        <v>21</v>
      </c>
      <c r="AF1609" s="48">
        <v>3.3979999999995097E-2</v>
      </c>
      <c r="AG1609" s="48">
        <f>IF(OR(AQ1609="",AQ1609&lt;&gt;'RC'!$E$6,AB1609&lt;&gt;'RC'!$D$21),0,1)</f>
        <v>0</v>
      </c>
      <c r="AH1609" s="48">
        <f t="shared" si="570"/>
        <v>3.3979999999995097E-2</v>
      </c>
      <c r="AI1609" s="48" t="str">
        <f t="shared" si="552"/>
        <v/>
      </c>
      <c r="AJ1609" s="48" t="str">
        <f t="shared" si="553"/>
        <v/>
      </c>
      <c r="AK1609" s="52" t="str">
        <f t="shared" si="554"/>
        <v/>
      </c>
      <c r="AL1609" s="52" t="str">
        <f t="shared" si="555"/>
        <v/>
      </c>
      <c r="AM1609" s="48" t="str">
        <f t="shared" si="556"/>
        <v/>
      </c>
      <c r="AN1609" s="48" t="str">
        <f t="shared" si="557"/>
        <v/>
      </c>
      <c r="AP1609" s="18" t="str">
        <f t="shared" si="558"/>
        <v/>
      </c>
      <c r="AQ1609" s="18" t="str">
        <f t="shared" si="559"/>
        <v/>
      </c>
      <c r="AR1609" s="18">
        <v>3.3980000000000003E-2</v>
      </c>
      <c r="AS1609" s="18">
        <f>IF(AF!$D$27="Todos",1,IF(M1609=AF!$D$27,1,0))</f>
        <v>1</v>
      </c>
      <c r="AT1609" s="53">
        <f>IF(AND(E1609=AF!$D$6,OR(LT!M1609=AF!$D$27,AF!$D$27="Todos"),OR(AP1609=AF!$E$8,AQ1609=AF!$E$8)),AR1609+AS1609,0)</f>
        <v>0</v>
      </c>
      <c r="AU1609" s="18" t="str">
        <f t="shared" si="560"/>
        <v/>
      </c>
      <c r="AV1609" s="54" t="str">
        <f t="shared" si="561"/>
        <v/>
      </c>
      <c r="AW1609" s="54" t="str">
        <f t="shared" si="562"/>
        <v/>
      </c>
      <c r="AX1609" s="18" t="str">
        <f t="shared" si="563"/>
        <v/>
      </c>
      <c r="AY1609" s="18" t="str">
        <f t="shared" si="564"/>
        <v/>
      </c>
      <c r="BA1609" s="18">
        <f>IF($E1609=AF!$D$6,IF($M1609="Concluída no prazo",2,IF($M1609="Concluída com atraso",1,0)),0)</f>
        <v>0</v>
      </c>
      <c r="BB1609" s="18">
        <f>IF($E1609=AF!$D$6,IF($M1609="Atrasada",2,IF($M1609="Concluída com atraso",1,0)),0)</f>
        <v>0</v>
      </c>
      <c r="BC1609" s="18">
        <v>1.6029999999999999E-2</v>
      </c>
      <c r="BD1609" s="18">
        <f t="shared" si="571"/>
        <v>1.6029999999999999E-2</v>
      </c>
      <c r="BE1609" s="18">
        <f t="shared" si="571"/>
        <v>1.6029999999999999E-2</v>
      </c>
      <c r="BF1609" s="18" t="str">
        <f t="shared" si="565"/>
        <v/>
      </c>
      <c r="BN1609" s="18" t="str">
        <f t="shared" si="566"/>
        <v>s</v>
      </c>
    </row>
    <row r="1610" spans="3:66" ht="50.1" customHeight="1" thickTop="1" thickBot="1" x14ac:dyDescent="0.3">
      <c r="C1610" s="46"/>
      <c r="D1610" s="46"/>
      <c r="E1610" s="46"/>
      <c r="F1610" s="122"/>
      <c r="G1610" s="122"/>
      <c r="H1610" s="78" t="str">
        <f t="shared" si="567"/>
        <v/>
      </c>
      <c r="I1610" s="78" t="str">
        <f t="shared" si="568"/>
        <v/>
      </c>
      <c r="J1610" s="16"/>
      <c r="K1610" s="46" t="str">
        <f t="shared" si="569"/>
        <v/>
      </c>
      <c r="L1610" s="16"/>
      <c r="M1610" s="16"/>
      <c r="N1610" s="46"/>
      <c r="O1610" s="47" t="str">
        <f t="shared" ref="O1610:O1673" si="572">IF(J1610=0,"",J1610/(J1610+L1610))</f>
        <v/>
      </c>
      <c r="P1610" s="47"/>
      <c r="Q1610" s="48" t="str">
        <f>IFERROR(VLOOKUP(E1610,Funcionários!$C$8:$E$207,3,FALSE),"")</f>
        <v/>
      </c>
      <c r="R1610" s="47"/>
      <c r="S1610" s="49" t="str">
        <f t="shared" ref="S1610:S1673" si="573">IF(U1610="","",V1610*100000+W1610*10+X1610+T1610)</f>
        <v/>
      </c>
      <c r="T1610" s="49">
        <v>1.6039999999999999E-2</v>
      </c>
      <c r="U1610" s="48" t="str">
        <f>IF(Funcionários!C1611=0,"",Funcionários!C1611)</f>
        <v/>
      </c>
      <c r="V1610" s="50">
        <f>IF(U1610="",0,IF(COUNTIFS($E$7:$E$3006,U1610,$I$7:$I$3006,'RC'!$E$6)=0,0,COUNTIFS($M$7:$M$3006,"Concluída no prazo",$E$7:$E$3006,U1610,$I$7:$I$3006,'RC'!$E$6)/COUNTIFS($E$7:$E$3006,U1610,$I$7:$I$3006,'RC'!$E$6)))</f>
        <v>0</v>
      </c>
      <c r="W1610" s="49">
        <f>SUMIFS($J$7:$J$3006,$E$7:$E$3006,U1610,$I$7:$I$3006,'RC'!$E$6)+SUMIFS($L$7:$L$3006,$E$7:$E$3006,U1610,$I$7:$I$3006,'RC'!$E$6)</f>
        <v>0</v>
      </c>
      <c r="X1610" s="48">
        <f>COUNTIFS($E$7:$E$3006,U1610,$I$7:$I$3006,'RC'!$E$6)</f>
        <v>0</v>
      </c>
      <c r="Y1610" s="48"/>
      <c r="Z1610" s="51" t="str">
        <f>IF(AQ1610='RC'!$E$6,AC1610*1000+AD1610,"")</f>
        <v/>
      </c>
      <c r="AA1610" s="51" t="str">
        <f>IF(AB1610="","",IF(AQ1610='RC'!$E$6,AC1610*1000-AD1610,""))</f>
        <v/>
      </c>
      <c r="AB1610" s="48" t="str">
        <f>IFERROR(VLOOKUP(E1610,Funcionários!$C$8:$E$207,3,FALSE),"")</f>
        <v/>
      </c>
      <c r="AC1610" s="50" t="str">
        <f>IF(AB1610="","",IF(COUNTIFS($AB$7:$AB$3006,AB1610,$AQ$7:$AQ$3006,'RC'!$E$6)=0,"",COUNTIFS($M$7:$M$3006,"Concluída no prazo",$AB$7:$AB$3006,AB1610,$AQ$7:$AQ$3006,'RC'!$E$6)/COUNTIFS($AB$7:$AB$3006,AB1610,$AQ$7:$AQ$3006,'RC'!$E$6)))</f>
        <v/>
      </c>
      <c r="AD1610" s="48">
        <f>SUMIF($AQ$7:$AQ$3006,'RC'!$E$6,$J$7:$J$3006)+SUMIF($AQ$7:$AQ$3006,'RC'!$E$6,$L$7:$L$3006)</f>
        <v>21</v>
      </c>
      <c r="AF1610" s="48">
        <v>3.3969999999995101E-2</v>
      </c>
      <c r="AG1610" s="48">
        <f>IF(OR(AQ1610="",AQ1610&lt;&gt;'RC'!$E$6,AB1610&lt;&gt;'RC'!$D$21),0,1)</f>
        <v>0</v>
      </c>
      <c r="AH1610" s="48">
        <f t="shared" si="570"/>
        <v>3.3969999999995101E-2</v>
      </c>
      <c r="AI1610" s="48" t="str">
        <f t="shared" si="552"/>
        <v/>
      </c>
      <c r="AJ1610" s="48" t="str">
        <f t="shared" si="553"/>
        <v/>
      </c>
      <c r="AK1610" s="52" t="str">
        <f t="shared" si="554"/>
        <v/>
      </c>
      <c r="AL1610" s="52" t="str">
        <f t="shared" si="555"/>
        <v/>
      </c>
      <c r="AM1610" s="48" t="str">
        <f t="shared" si="556"/>
        <v/>
      </c>
      <c r="AN1610" s="48" t="str">
        <f t="shared" si="557"/>
        <v/>
      </c>
      <c r="AP1610" s="18" t="str">
        <f t="shared" si="558"/>
        <v/>
      </c>
      <c r="AQ1610" s="18" t="str">
        <f t="shared" si="559"/>
        <v/>
      </c>
      <c r="AR1610" s="18">
        <v>3.397E-2</v>
      </c>
      <c r="AS1610" s="18">
        <f>IF(AF!$D$27="Todos",1,IF(M1610=AF!$D$27,1,0))</f>
        <v>1</v>
      </c>
      <c r="AT1610" s="53">
        <f>IF(AND(E1610=AF!$D$6,OR(LT!M1610=AF!$D$27,AF!$D$27="Todos"),OR(AP1610=AF!$E$8,AQ1610=AF!$E$8)),AR1610+AS1610,0)</f>
        <v>0</v>
      </c>
      <c r="AU1610" s="18" t="str">
        <f t="shared" si="560"/>
        <v/>
      </c>
      <c r="AV1610" s="54" t="str">
        <f t="shared" si="561"/>
        <v/>
      </c>
      <c r="AW1610" s="54" t="str">
        <f t="shared" si="562"/>
        <v/>
      </c>
      <c r="AX1610" s="18" t="str">
        <f t="shared" si="563"/>
        <v/>
      </c>
      <c r="AY1610" s="18" t="str">
        <f t="shared" si="564"/>
        <v/>
      </c>
      <c r="BA1610" s="18">
        <f>IF($E1610=AF!$D$6,IF($M1610="Concluída no prazo",2,IF($M1610="Concluída com atraso",1,0)),0)</f>
        <v>0</v>
      </c>
      <c r="BB1610" s="18">
        <f>IF($E1610=AF!$D$6,IF($M1610="Atrasada",2,IF($M1610="Concluída com atraso",1,0)),0)</f>
        <v>0</v>
      </c>
      <c r="BC1610" s="18">
        <v>1.6039999999999999E-2</v>
      </c>
      <c r="BD1610" s="18">
        <f t="shared" si="571"/>
        <v>1.6039999999999999E-2</v>
      </c>
      <c r="BE1610" s="18">
        <f t="shared" si="571"/>
        <v>1.6039999999999999E-2</v>
      </c>
      <c r="BF1610" s="18" t="str">
        <f t="shared" si="565"/>
        <v/>
      </c>
      <c r="BN1610" s="18" t="str">
        <f t="shared" si="566"/>
        <v>s</v>
      </c>
    </row>
    <row r="1611" spans="3:66" ht="50.1" customHeight="1" thickTop="1" thickBot="1" x14ac:dyDescent="0.3">
      <c r="C1611" s="46"/>
      <c r="D1611" s="46"/>
      <c r="E1611" s="46"/>
      <c r="F1611" s="122"/>
      <c r="G1611" s="122"/>
      <c r="H1611" s="78" t="str">
        <f t="shared" si="567"/>
        <v/>
      </c>
      <c r="I1611" s="78" t="str">
        <f t="shared" si="568"/>
        <v/>
      </c>
      <c r="J1611" s="16"/>
      <c r="K1611" s="46" t="str">
        <f t="shared" si="569"/>
        <v/>
      </c>
      <c r="L1611" s="16"/>
      <c r="M1611" s="16"/>
      <c r="N1611" s="46"/>
      <c r="O1611" s="47" t="str">
        <f t="shared" si="572"/>
        <v/>
      </c>
      <c r="P1611" s="47"/>
      <c r="Q1611" s="48" t="str">
        <f>IFERROR(VLOOKUP(E1611,Funcionários!$C$8:$E$207,3,FALSE),"")</f>
        <v/>
      </c>
      <c r="R1611" s="47"/>
      <c r="S1611" s="49" t="str">
        <f t="shared" si="573"/>
        <v/>
      </c>
      <c r="T1611" s="49">
        <v>1.6049999999999998E-2</v>
      </c>
      <c r="U1611" s="48" t="str">
        <f>IF(Funcionários!C1612=0,"",Funcionários!C1612)</f>
        <v/>
      </c>
      <c r="V1611" s="50">
        <f>IF(U1611="",0,IF(COUNTIFS($E$7:$E$3006,U1611,$I$7:$I$3006,'RC'!$E$6)=0,0,COUNTIFS($M$7:$M$3006,"Concluída no prazo",$E$7:$E$3006,U1611,$I$7:$I$3006,'RC'!$E$6)/COUNTIFS($E$7:$E$3006,U1611,$I$7:$I$3006,'RC'!$E$6)))</f>
        <v>0</v>
      </c>
      <c r="W1611" s="49">
        <f>SUMIFS($J$7:$J$3006,$E$7:$E$3006,U1611,$I$7:$I$3006,'RC'!$E$6)+SUMIFS($L$7:$L$3006,$E$7:$E$3006,U1611,$I$7:$I$3006,'RC'!$E$6)</f>
        <v>0</v>
      </c>
      <c r="X1611" s="48">
        <f>COUNTIFS($E$7:$E$3006,U1611,$I$7:$I$3006,'RC'!$E$6)</f>
        <v>0</v>
      </c>
      <c r="Y1611" s="48"/>
      <c r="Z1611" s="51" t="str">
        <f>IF(AQ1611='RC'!$E$6,AC1611*1000+AD1611,"")</f>
        <v/>
      </c>
      <c r="AA1611" s="51" t="str">
        <f>IF(AB1611="","",IF(AQ1611='RC'!$E$6,AC1611*1000-AD1611,""))</f>
        <v/>
      </c>
      <c r="AB1611" s="48" t="str">
        <f>IFERROR(VLOOKUP(E1611,Funcionários!$C$8:$E$207,3,FALSE),"")</f>
        <v/>
      </c>
      <c r="AC1611" s="50" t="str">
        <f>IF(AB1611="","",IF(COUNTIFS($AB$7:$AB$3006,AB1611,$AQ$7:$AQ$3006,'RC'!$E$6)=0,"",COUNTIFS($M$7:$M$3006,"Concluída no prazo",$AB$7:$AB$3006,AB1611,$AQ$7:$AQ$3006,'RC'!$E$6)/COUNTIFS($AB$7:$AB$3006,AB1611,$AQ$7:$AQ$3006,'RC'!$E$6)))</f>
        <v/>
      </c>
      <c r="AD1611" s="48">
        <f>SUMIF($AQ$7:$AQ$3006,'RC'!$E$6,$J$7:$J$3006)+SUMIF($AQ$7:$AQ$3006,'RC'!$E$6,$L$7:$L$3006)</f>
        <v>21</v>
      </c>
      <c r="AF1611" s="48">
        <v>3.3959999999995098E-2</v>
      </c>
      <c r="AG1611" s="48">
        <f>IF(OR(AQ1611="",AQ1611&lt;&gt;'RC'!$E$6,AB1611&lt;&gt;'RC'!$D$21),0,1)</f>
        <v>0</v>
      </c>
      <c r="AH1611" s="48">
        <f t="shared" si="570"/>
        <v>3.3959999999995098E-2</v>
      </c>
      <c r="AI1611" s="48" t="str">
        <f t="shared" si="552"/>
        <v/>
      </c>
      <c r="AJ1611" s="48" t="str">
        <f t="shared" si="553"/>
        <v/>
      </c>
      <c r="AK1611" s="52" t="str">
        <f t="shared" si="554"/>
        <v/>
      </c>
      <c r="AL1611" s="52" t="str">
        <f t="shared" si="555"/>
        <v/>
      </c>
      <c r="AM1611" s="48" t="str">
        <f t="shared" si="556"/>
        <v/>
      </c>
      <c r="AN1611" s="48" t="str">
        <f t="shared" si="557"/>
        <v/>
      </c>
      <c r="AP1611" s="18" t="str">
        <f t="shared" si="558"/>
        <v/>
      </c>
      <c r="AQ1611" s="18" t="str">
        <f t="shared" si="559"/>
        <v/>
      </c>
      <c r="AR1611" s="18">
        <v>3.3959999999999997E-2</v>
      </c>
      <c r="AS1611" s="18">
        <f>IF(AF!$D$27="Todos",1,IF(M1611=AF!$D$27,1,0))</f>
        <v>1</v>
      </c>
      <c r="AT1611" s="53">
        <f>IF(AND(E1611=AF!$D$6,OR(LT!M1611=AF!$D$27,AF!$D$27="Todos"),OR(AP1611=AF!$E$8,AQ1611=AF!$E$8)),AR1611+AS1611,0)</f>
        <v>0</v>
      </c>
      <c r="AU1611" s="18" t="str">
        <f t="shared" si="560"/>
        <v/>
      </c>
      <c r="AV1611" s="54" t="str">
        <f t="shared" si="561"/>
        <v/>
      </c>
      <c r="AW1611" s="54" t="str">
        <f t="shared" si="562"/>
        <v/>
      </c>
      <c r="AX1611" s="18" t="str">
        <f t="shared" si="563"/>
        <v/>
      </c>
      <c r="AY1611" s="18" t="str">
        <f t="shared" si="564"/>
        <v/>
      </c>
      <c r="BA1611" s="18">
        <f>IF($E1611=AF!$D$6,IF($M1611="Concluída no prazo",2,IF($M1611="Concluída com atraso",1,0)),0)</f>
        <v>0</v>
      </c>
      <c r="BB1611" s="18">
        <f>IF($E1611=AF!$D$6,IF($M1611="Atrasada",2,IF($M1611="Concluída com atraso",1,0)),0)</f>
        <v>0</v>
      </c>
      <c r="BC1611" s="18">
        <v>1.6049999999999998E-2</v>
      </c>
      <c r="BD1611" s="18">
        <f t="shared" si="571"/>
        <v>1.6049999999999998E-2</v>
      </c>
      <c r="BE1611" s="18">
        <f t="shared" si="571"/>
        <v>1.6049999999999998E-2</v>
      </c>
      <c r="BF1611" s="18" t="str">
        <f t="shared" si="565"/>
        <v/>
      </c>
      <c r="BN1611" s="18" t="str">
        <f t="shared" si="566"/>
        <v>s</v>
      </c>
    </row>
    <row r="1612" spans="3:66" ht="50.1" customHeight="1" thickTop="1" thickBot="1" x14ac:dyDescent="0.3">
      <c r="C1612" s="46"/>
      <c r="D1612" s="46"/>
      <c r="E1612" s="46"/>
      <c r="F1612" s="122"/>
      <c r="G1612" s="122"/>
      <c r="H1612" s="78" t="str">
        <f t="shared" si="567"/>
        <v/>
      </c>
      <c r="I1612" s="78" t="str">
        <f t="shared" si="568"/>
        <v/>
      </c>
      <c r="J1612" s="16"/>
      <c r="K1612" s="46" t="str">
        <f t="shared" si="569"/>
        <v/>
      </c>
      <c r="L1612" s="16"/>
      <c r="M1612" s="16"/>
      <c r="N1612" s="46"/>
      <c r="O1612" s="47" t="str">
        <f t="shared" si="572"/>
        <v/>
      </c>
      <c r="P1612" s="47"/>
      <c r="Q1612" s="48" t="str">
        <f>IFERROR(VLOOKUP(E1612,Funcionários!$C$8:$E$207,3,FALSE),"")</f>
        <v/>
      </c>
      <c r="R1612" s="47"/>
      <c r="S1612" s="49" t="str">
        <f t="shared" si="573"/>
        <v/>
      </c>
      <c r="T1612" s="49">
        <v>1.6060000000000001E-2</v>
      </c>
      <c r="U1612" s="48" t="str">
        <f>IF(Funcionários!C1613=0,"",Funcionários!C1613)</f>
        <v/>
      </c>
      <c r="V1612" s="50">
        <f>IF(U1612="",0,IF(COUNTIFS($E$7:$E$3006,U1612,$I$7:$I$3006,'RC'!$E$6)=0,0,COUNTIFS($M$7:$M$3006,"Concluída no prazo",$E$7:$E$3006,U1612,$I$7:$I$3006,'RC'!$E$6)/COUNTIFS($E$7:$E$3006,U1612,$I$7:$I$3006,'RC'!$E$6)))</f>
        <v>0</v>
      </c>
      <c r="W1612" s="49">
        <f>SUMIFS($J$7:$J$3006,$E$7:$E$3006,U1612,$I$7:$I$3006,'RC'!$E$6)+SUMIFS($L$7:$L$3006,$E$7:$E$3006,U1612,$I$7:$I$3006,'RC'!$E$6)</f>
        <v>0</v>
      </c>
      <c r="X1612" s="48">
        <f>COUNTIFS($E$7:$E$3006,U1612,$I$7:$I$3006,'RC'!$E$6)</f>
        <v>0</v>
      </c>
      <c r="Y1612" s="48"/>
      <c r="Z1612" s="51" t="str">
        <f>IF(AQ1612='RC'!$E$6,AC1612*1000+AD1612,"")</f>
        <v/>
      </c>
      <c r="AA1612" s="51" t="str">
        <f>IF(AB1612="","",IF(AQ1612='RC'!$E$6,AC1612*1000-AD1612,""))</f>
        <v/>
      </c>
      <c r="AB1612" s="48" t="str">
        <f>IFERROR(VLOOKUP(E1612,Funcionários!$C$8:$E$207,3,FALSE),"")</f>
        <v/>
      </c>
      <c r="AC1612" s="50" t="str">
        <f>IF(AB1612="","",IF(COUNTIFS($AB$7:$AB$3006,AB1612,$AQ$7:$AQ$3006,'RC'!$E$6)=0,"",COUNTIFS($M$7:$M$3006,"Concluída no prazo",$AB$7:$AB$3006,AB1612,$AQ$7:$AQ$3006,'RC'!$E$6)/COUNTIFS($AB$7:$AB$3006,AB1612,$AQ$7:$AQ$3006,'RC'!$E$6)))</f>
        <v/>
      </c>
      <c r="AD1612" s="48">
        <f>SUMIF($AQ$7:$AQ$3006,'RC'!$E$6,$J$7:$J$3006)+SUMIF($AQ$7:$AQ$3006,'RC'!$E$6,$L$7:$L$3006)</f>
        <v>21</v>
      </c>
      <c r="AF1612" s="48">
        <v>3.3949999999995102E-2</v>
      </c>
      <c r="AG1612" s="48">
        <f>IF(OR(AQ1612="",AQ1612&lt;&gt;'RC'!$E$6,AB1612&lt;&gt;'RC'!$D$21),0,1)</f>
        <v>0</v>
      </c>
      <c r="AH1612" s="48">
        <f t="shared" si="570"/>
        <v>3.3949999999995102E-2</v>
      </c>
      <c r="AI1612" s="48" t="str">
        <f t="shared" si="552"/>
        <v/>
      </c>
      <c r="AJ1612" s="48" t="str">
        <f t="shared" si="553"/>
        <v/>
      </c>
      <c r="AK1612" s="52" t="str">
        <f t="shared" si="554"/>
        <v/>
      </c>
      <c r="AL1612" s="52" t="str">
        <f t="shared" si="555"/>
        <v/>
      </c>
      <c r="AM1612" s="48" t="str">
        <f t="shared" si="556"/>
        <v/>
      </c>
      <c r="AN1612" s="48" t="str">
        <f t="shared" si="557"/>
        <v/>
      </c>
      <c r="AP1612" s="18" t="str">
        <f t="shared" si="558"/>
        <v/>
      </c>
      <c r="AQ1612" s="18" t="str">
        <f t="shared" si="559"/>
        <v/>
      </c>
      <c r="AR1612" s="18">
        <v>3.3950000000000001E-2</v>
      </c>
      <c r="AS1612" s="18">
        <f>IF(AF!$D$27="Todos",1,IF(M1612=AF!$D$27,1,0))</f>
        <v>1</v>
      </c>
      <c r="AT1612" s="53">
        <f>IF(AND(E1612=AF!$D$6,OR(LT!M1612=AF!$D$27,AF!$D$27="Todos"),OR(AP1612=AF!$E$8,AQ1612=AF!$E$8)),AR1612+AS1612,0)</f>
        <v>0</v>
      </c>
      <c r="AU1612" s="18" t="str">
        <f t="shared" si="560"/>
        <v/>
      </c>
      <c r="AV1612" s="54" t="str">
        <f t="shared" si="561"/>
        <v/>
      </c>
      <c r="AW1612" s="54" t="str">
        <f t="shared" si="562"/>
        <v/>
      </c>
      <c r="AX1612" s="18" t="str">
        <f t="shared" si="563"/>
        <v/>
      </c>
      <c r="AY1612" s="18" t="str">
        <f t="shared" si="564"/>
        <v/>
      </c>
      <c r="BA1612" s="18">
        <f>IF($E1612=AF!$D$6,IF($M1612="Concluída no prazo",2,IF($M1612="Concluída com atraso",1,0)),0)</f>
        <v>0</v>
      </c>
      <c r="BB1612" s="18">
        <f>IF($E1612=AF!$D$6,IF($M1612="Atrasada",2,IF($M1612="Concluída com atraso",1,0)),0)</f>
        <v>0</v>
      </c>
      <c r="BC1612" s="18">
        <v>1.6060000000000001E-2</v>
      </c>
      <c r="BD1612" s="18">
        <f t="shared" si="571"/>
        <v>1.6060000000000001E-2</v>
      </c>
      <c r="BE1612" s="18">
        <f t="shared" si="571"/>
        <v>1.6060000000000001E-2</v>
      </c>
      <c r="BF1612" s="18" t="str">
        <f t="shared" si="565"/>
        <v/>
      </c>
      <c r="BN1612" s="18" t="str">
        <f t="shared" si="566"/>
        <v>s</v>
      </c>
    </row>
    <row r="1613" spans="3:66" ht="50.1" customHeight="1" thickTop="1" thickBot="1" x14ac:dyDescent="0.3">
      <c r="C1613" s="46"/>
      <c r="D1613" s="46"/>
      <c r="E1613" s="46"/>
      <c r="F1613" s="122"/>
      <c r="G1613" s="122"/>
      <c r="H1613" s="78" t="str">
        <f t="shared" si="567"/>
        <v/>
      </c>
      <c r="I1613" s="78" t="str">
        <f t="shared" si="568"/>
        <v/>
      </c>
      <c r="J1613" s="16"/>
      <c r="K1613" s="46" t="str">
        <f t="shared" si="569"/>
        <v/>
      </c>
      <c r="L1613" s="16"/>
      <c r="M1613" s="16"/>
      <c r="N1613" s="46"/>
      <c r="O1613" s="47" t="str">
        <f t="shared" si="572"/>
        <v/>
      </c>
      <c r="P1613" s="47"/>
      <c r="Q1613" s="48" t="str">
        <f>IFERROR(VLOOKUP(E1613,Funcionários!$C$8:$E$207,3,FALSE),"")</f>
        <v/>
      </c>
      <c r="R1613" s="47"/>
      <c r="S1613" s="49" t="str">
        <f t="shared" si="573"/>
        <v/>
      </c>
      <c r="T1613" s="49">
        <v>1.6070000000000001E-2</v>
      </c>
      <c r="U1613" s="48" t="str">
        <f>IF(Funcionários!C1614=0,"",Funcionários!C1614)</f>
        <v/>
      </c>
      <c r="V1613" s="50">
        <f>IF(U1613="",0,IF(COUNTIFS($E$7:$E$3006,U1613,$I$7:$I$3006,'RC'!$E$6)=0,0,COUNTIFS($M$7:$M$3006,"Concluída no prazo",$E$7:$E$3006,U1613,$I$7:$I$3006,'RC'!$E$6)/COUNTIFS($E$7:$E$3006,U1613,$I$7:$I$3006,'RC'!$E$6)))</f>
        <v>0</v>
      </c>
      <c r="W1613" s="49">
        <f>SUMIFS($J$7:$J$3006,$E$7:$E$3006,U1613,$I$7:$I$3006,'RC'!$E$6)+SUMIFS($L$7:$L$3006,$E$7:$E$3006,U1613,$I$7:$I$3006,'RC'!$E$6)</f>
        <v>0</v>
      </c>
      <c r="X1613" s="48">
        <f>COUNTIFS($E$7:$E$3006,U1613,$I$7:$I$3006,'RC'!$E$6)</f>
        <v>0</v>
      </c>
      <c r="Y1613" s="48"/>
      <c r="Z1613" s="51" t="str">
        <f>IF(AQ1613='RC'!$E$6,AC1613*1000+AD1613,"")</f>
        <v/>
      </c>
      <c r="AA1613" s="51" t="str">
        <f>IF(AB1613="","",IF(AQ1613='RC'!$E$6,AC1613*1000-AD1613,""))</f>
        <v/>
      </c>
      <c r="AB1613" s="48" t="str">
        <f>IFERROR(VLOOKUP(E1613,Funcionários!$C$8:$E$207,3,FALSE),"")</f>
        <v/>
      </c>
      <c r="AC1613" s="50" t="str">
        <f>IF(AB1613="","",IF(COUNTIFS($AB$7:$AB$3006,AB1613,$AQ$7:$AQ$3006,'RC'!$E$6)=0,"",COUNTIFS($M$7:$M$3006,"Concluída no prazo",$AB$7:$AB$3006,AB1613,$AQ$7:$AQ$3006,'RC'!$E$6)/COUNTIFS($AB$7:$AB$3006,AB1613,$AQ$7:$AQ$3006,'RC'!$E$6)))</f>
        <v/>
      </c>
      <c r="AD1613" s="48">
        <f>SUMIF($AQ$7:$AQ$3006,'RC'!$E$6,$J$7:$J$3006)+SUMIF($AQ$7:$AQ$3006,'RC'!$E$6,$L$7:$L$3006)</f>
        <v>21</v>
      </c>
      <c r="AF1613" s="48">
        <v>3.3939999999995099E-2</v>
      </c>
      <c r="AG1613" s="48">
        <f>IF(OR(AQ1613="",AQ1613&lt;&gt;'RC'!$E$6,AB1613&lt;&gt;'RC'!$D$21),0,1)</f>
        <v>0</v>
      </c>
      <c r="AH1613" s="48">
        <f t="shared" si="570"/>
        <v>3.3939999999995099E-2</v>
      </c>
      <c r="AI1613" s="48" t="str">
        <f t="shared" si="552"/>
        <v/>
      </c>
      <c r="AJ1613" s="48" t="str">
        <f t="shared" si="553"/>
        <v/>
      </c>
      <c r="AK1613" s="52" t="str">
        <f t="shared" si="554"/>
        <v/>
      </c>
      <c r="AL1613" s="52" t="str">
        <f t="shared" si="555"/>
        <v/>
      </c>
      <c r="AM1613" s="48" t="str">
        <f t="shared" si="556"/>
        <v/>
      </c>
      <c r="AN1613" s="48" t="str">
        <f t="shared" si="557"/>
        <v/>
      </c>
      <c r="AP1613" s="18" t="str">
        <f t="shared" si="558"/>
        <v/>
      </c>
      <c r="AQ1613" s="18" t="str">
        <f t="shared" si="559"/>
        <v/>
      </c>
      <c r="AR1613" s="18">
        <v>3.3939999999999998E-2</v>
      </c>
      <c r="AS1613" s="18">
        <f>IF(AF!$D$27="Todos",1,IF(M1613=AF!$D$27,1,0))</f>
        <v>1</v>
      </c>
      <c r="AT1613" s="53">
        <f>IF(AND(E1613=AF!$D$6,OR(LT!M1613=AF!$D$27,AF!$D$27="Todos"),OR(AP1613=AF!$E$8,AQ1613=AF!$E$8)),AR1613+AS1613,0)</f>
        <v>0</v>
      </c>
      <c r="AU1613" s="18" t="str">
        <f t="shared" si="560"/>
        <v/>
      </c>
      <c r="AV1613" s="54" t="str">
        <f t="shared" si="561"/>
        <v/>
      </c>
      <c r="AW1613" s="54" t="str">
        <f t="shared" si="562"/>
        <v/>
      </c>
      <c r="AX1613" s="18" t="str">
        <f t="shared" si="563"/>
        <v/>
      </c>
      <c r="AY1613" s="18" t="str">
        <f t="shared" si="564"/>
        <v/>
      </c>
      <c r="BA1613" s="18">
        <f>IF($E1613=AF!$D$6,IF($M1613="Concluída no prazo",2,IF($M1613="Concluída com atraso",1,0)),0)</f>
        <v>0</v>
      </c>
      <c r="BB1613" s="18">
        <f>IF($E1613=AF!$D$6,IF($M1613="Atrasada",2,IF($M1613="Concluída com atraso",1,0)),0)</f>
        <v>0</v>
      </c>
      <c r="BC1613" s="18">
        <v>1.6070000000000001E-2</v>
      </c>
      <c r="BD1613" s="18">
        <f t="shared" si="571"/>
        <v>1.6070000000000001E-2</v>
      </c>
      <c r="BE1613" s="18">
        <f t="shared" si="571"/>
        <v>1.6070000000000001E-2</v>
      </c>
      <c r="BF1613" s="18" t="str">
        <f t="shared" si="565"/>
        <v/>
      </c>
      <c r="BN1613" s="18" t="str">
        <f t="shared" si="566"/>
        <v>s</v>
      </c>
    </row>
    <row r="1614" spans="3:66" ht="50.1" customHeight="1" thickTop="1" thickBot="1" x14ac:dyDescent="0.3">
      <c r="C1614" s="46"/>
      <c r="D1614" s="46"/>
      <c r="E1614" s="46"/>
      <c r="F1614" s="122"/>
      <c r="G1614" s="122"/>
      <c r="H1614" s="78" t="str">
        <f t="shared" si="567"/>
        <v/>
      </c>
      <c r="I1614" s="78" t="str">
        <f t="shared" si="568"/>
        <v/>
      </c>
      <c r="J1614" s="16"/>
      <c r="K1614" s="46" t="str">
        <f t="shared" si="569"/>
        <v/>
      </c>
      <c r="L1614" s="16"/>
      <c r="M1614" s="16"/>
      <c r="N1614" s="46"/>
      <c r="O1614" s="47" t="str">
        <f t="shared" si="572"/>
        <v/>
      </c>
      <c r="P1614" s="47"/>
      <c r="Q1614" s="48" t="str">
        <f>IFERROR(VLOOKUP(E1614,Funcionários!$C$8:$E$207,3,FALSE),"")</f>
        <v/>
      </c>
      <c r="R1614" s="47"/>
      <c r="S1614" s="49" t="str">
        <f t="shared" si="573"/>
        <v/>
      </c>
      <c r="T1614" s="49">
        <v>1.6080000000000001E-2</v>
      </c>
      <c r="U1614" s="48" t="str">
        <f>IF(Funcionários!C1615=0,"",Funcionários!C1615)</f>
        <v/>
      </c>
      <c r="V1614" s="50">
        <f>IF(U1614="",0,IF(COUNTIFS($E$7:$E$3006,U1614,$I$7:$I$3006,'RC'!$E$6)=0,0,COUNTIFS($M$7:$M$3006,"Concluída no prazo",$E$7:$E$3006,U1614,$I$7:$I$3006,'RC'!$E$6)/COUNTIFS($E$7:$E$3006,U1614,$I$7:$I$3006,'RC'!$E$6)))</f>
        <v>0</v>
      </c>
      <c r="W1614" s="49">
        <f>SUMIFS($J$7:$J$3006,$E$7:$E$3006,U1614,$I$7:$I$3006,'RC'!$E$6)+SUMIFS($L$7:$L$3006,$E$7:$E$3006,U1614,$I$7:$I$3006,'RC'!$E$6)</f>
        <v>0</v>
      </c>
      <c r="X1614" s="48">
        <f>COUNTIFS($E$7:$E$3006,U1614,$I$7:$I$3006,'RC'!$E$6)</f>
        <v>0</v>
      </c>
      <c r="Y1614" s="48"/>
      <c r="Z1614" s="51" t="str">
        <f>IF(AQ1614='RC'!$E$6,AC1614*1000+AD1614,"")</f>
        <v/>
      </c>
      <c r="AA1614" s="51" t="str">
        <f>IF(AB1614="","",IF(AQ1614='RC'!$E$6,AC1614*1000-AD1614,""))</f>
        <v/>
      </c>
      <c r="AB1614" s="48" t="str">
        <f>IFERROR(VLOOKUP(E1614,Funcionários!$C$8:$E$207,3,FALSE),"")</f>
        <v/>
      </c>
      <c r="AC1614" s="50" t="str">
        <f>IF(AB1614="","",IF(COUNTIFS($AB$7:$AB$3006,AB1614,$AQ$7:$AQ$3006,'RC'!$E$6)=0,"",COUNTIFS($M$7:$M$3006,"Concluída no prazo",$AB$7:$AB$3006,AB1614,$AQ$7:$AQ$3006,'RC'!$E$6)/COUNTIFS($AB$7:$AB$3006,AB1614,$AQ$7:$AQ$3006,'RC'!$E$6)))</f>
        <v/>
      </c>
      <c r="AD1614" s="48">
        <f>SUMIF($AQ$7:$AQ$3006,'RC'!$E$6,$J$7:$J$3006)+SUMIF($AQ$7:$AQ$3006,'RC'!$E$6,$L$7:$L$3006)</f>
        <v>21</v>
      </c>
      <c r="AF1614" s="48">
        <v>3.3929999999995103E-2</v>
      </c>
      <c r="AG1614" s="48">
        <f>IF(OR(AQ1614="",AQ1614&lt;&gt;'RC'!$E$6,AB1614&lt;&gt;'RC'!$D$21),0,1)</f>
        <v>0</v>
      </c>
      <c r="AH1614" s="48">
        <f t="shared" si="570"/>
        <v>3.3929999999995103E-2</v>
      </c>
      <c r="AI1614" s="48" t="str">
        <f t="shared" si="552"/>
        <v/>
      </c>
      <c r="AJ1614" s="48" t="str">
        <f t="shared" si="553"/>
        <v/>
      </c>
      <c r="AK1614" s="52" t="str">
        <f t="shared" si="554"/>
        <v/>
      </c>
      <c r="AL1614" s="52" t="str">
        <f t="shared" si="555"/>
        <v/>
      </c>
      <c r="AM1614" s="48" t="str">
        <f t="shared" si="556"/>
        <v/>
      </c>
      <c r="AN1614" s="48" t="str">
        <f t="shared" si="557"/>
        <v/>
      </c>
      <c r="AP1614" s="18" t="str">
        <f t="shared" si="558"/>
        <v/>
      </c>
      <c r="AQ1614" s="18" t="str">
        <f t="shared" si="559"/>
        <v/>
      </c>
      <c r="AR1614" s="18">
        <v>3.3930000000000002E-2</v>
      </c>
      <c r="AS1614" s="18">
        <f>IF(AF!$D$27="Todos",1,IF(M1614=AF!$D$27,1,0))</f>
        <v>1</v>
      </c>
      <c r="AT1614" s="53">
        <f>IF(AND(E1614=AF!$D$6,OR(LT!M1614=AF!$D$27,AF!$D$27="Todos"),OR(AP1614=AF!$E$8,AQ1614=AF!$E$8)),AR1614+AS1614,0)</f>
        <v>0</v>
      </c>
      <c r="AU1614" s="18" t="str">
        <f t="shared" si="560"/>
        <v/>
      </c>
      <c r="AV1614" s="54" t="str">
        <f t="shared" si="561"/>
        <v/>
      </c>
      <c r="AW1614" s="54" t="str">
        <f t="shared" si="562"/>
        <v/>
      </c>
      <c r="AX1614" s="18" t="str">
        <f t="shared" si="563"/>
        <v/>
      </c>
      <c r="AY1614" s="18" t="str">
        <f t="shared" si="564"/>
        <v/>
      </c>
      <c r="BA1614" s="18">
        <f>IF($E1614=AF!$D$6,IF($M1614="Concluída no prazo",2,IF($M1614="Concluída com atraso",1,0)),0)</f>
        <v>0</v>
      </c>
      <c r="BB1614" s="18">
        <f>IF($E1614=AF!$D$6,IF($M1614="Atrasada",2,IF($M1614="Concluída com atraso",1,0)),0)</f>
        <v>0</v>
      </c>
      <c r="BC1614" s="18">
        <v>1.6080000000000001E-2</v>
      </c>
      <c r="BD1614" s="18">
        <f t="shared" si="571"/>
        <v>1.6080000000000001E-2</v>
      </c>
      <c r="BE1614" s="18">
        <f t="shared" si="571"/>
        <v>1.6080000000000001E-2</v>
      </c>
      <c r="BF1614" s="18" t="str">
        <f t="shared" si="565"/>
        <v/>
      </c>
      <c r="BN1614" s="18" t="str">
        <f t="shared" si="566"/>
        <v>s</v>
      </c>
    </row>
    <row r="1615" spans="3:66" ht="50.1" customHeight="1" thickTop="1" thickBot="1" x14ac:dyDescent="0.3">
      <c r="C1615" s="46"/>
      <c r="D1615" s="46"/>
      <c r="E1615" s="46"/>
      <c r="F1615" s="122"/>
      <c r="G1615" s="122"/>
      <c r="H1615" s="78" t="str">
        <f t="shared" si="567"/>
        <v/>
      </c>
      <c r="I1615" s="78" t="str">
        <f t="shared" si="568"/>
        <v/>
      </c>
      <c r="J1615" s="16"/>
      <c r="K1615" s="46" t="str">
        <f t="shared" si="569"/>
        <v/>
      </c>
      <c r="L1615" s="16"/>
      <c r="M1615" s="16"/>
      <c r="N1615" s="46"/>
      <c r="O1615" s="47" t="str">
        <f t="shared" si="572"/>
        <v/>
      </c>
      <c r="P1615" s="47"/>
      <c r="Q1615" s="48" t="str">
        <f>IFERROR(VLOOKUP(E1615,Funcionários!$C$8:$E$207,3,FALSE),"")</f>
        <v/>
      </c>
      <c r="R1615" s="47"/>
      <c r="S1615" s="49" t="str">
        <f t="shared" si="573"/>
        <v/>
      </c>
      <c r="T1615" s="49">
        <v>1.609E-2</v>
      </c>
      <c r="U1615" s="48" t="str">
        <f>IF(Funcionários!C1616=0,"",Funcionários!C1616)</f>
        <v/>
      </c>
      <c r="V1615" s="50">
        <f>IF(U1615="",0,IF(COUNTIFS($E$7:$E$3006,U1615,$I$7:$I$3006,'RC'!$E$6)=0,0,COUNTIFS($M$7:$M$3006,"Concluída no prazo",$E$7:$E$3006,U1615,$I$7:$I$3006,'RC'!$E$6)/COUNTIFS($E$7:$E$3006,U1615,$I$7:$I$3006,'RC'!$E$6)))</f>
        <v>0</v>
      </c>
      <c r="W1615" s="49">
        <f>SUMIFS($J$7:$J$3006,$E$7:$E$3006,U1615,$I$7:$I$3006,'RC'!$E$6)+SUMIFS($L$7:$L$3006,$E$7:$E$3006,U1615,$I$7:$I$3006,'RC'!$E$6)</f>
        <v>0</v>
      </c>
      <c r="X1615" s="48">
        <f>COUNTIFS($E$7:$E$3006,U1615,$I$7:$I$3006,'RC'!$E$6)</f>
        <v>0</v>
      </c>
      <c r="Y1615" s="48"/>
      <c r="Z1615" s="51" t="str">
        <f>IF(AQ1615='RC'!$E$6,AC1615*1000+AD1615,"")</f>
        <v/>
      </c>
      <c r="AA1615" s="51" t="str">
        <f>IF(AB1615="","",IF(AQ1615='RC'!$E$6,AC1615*1000-AD1615,""))</f>
        <v/>
      </c>
      <c r="AB1615" s="48" t="str">
        <f>IFERROR(VLOOKUP(E1615,Funcionários!$C$8:$E$207,3,FALSE),"")</f>
        <v/>
      </c>
      <c r="AC1615" s="50" t="str">
        <f>IF(AB1615="","",IF(COUNTIFS($AB$7:$AB$3006,AB1615,$AQ$7:$AQ$3006,'RC'!$E$6)=0,"",COUNTIFS($M$7:$M$3006,"Concluída no prazo",$AB$7:$AB$3006,AB1615,$AQ$7:$AQ$3006,'RC'!$E$6)/COUNTIFS($AB$7:$AB$3006,AB1615,$AQ$7:$AQ$3006,'RC'!$E$6)))</f>
        <v/>
      </c>
      <c r="AD1615" s="48">
        <f>SUMIF($AQ$7:$AQ$3006,'RC'!$E$6,$J$7:$J$3006)+SUMIF($AQ$7:$AQ$3006,'RC'!$E$6,$L$7:$L$3006)</f>
        <v>21</v>
      </c>
      <c r="AF1615" s="48">
        <v>3.39199999999951E-2</v>
      </c>
      <c r="AG1615" s="48">
        <f>IF(OR(AQ1615="",AQ1615&lt;&gt;'RC'!$E$6,AB1615&lt;&gt;'RC'!$D$21),0,1)</f>
        <v>0</v>
      </c>
      <c r="AH1615" s="48">
        <f t="shared" si="570"/>
        <v>3.39199999999951E-2</v>
      </c>
      <c r="AI1615" s="48" t="str">
        <f t="shared" si="552"/>
        <v/>
      </c>
      <c r="AJ1615" s="48" t="str">
        <f t="shared" si="553"/>
        <v/>
      </c>
      <c r="AK1615" s="52" t="str">
        <f t="shared" si="554"/>
        <v/>
      </c>
      <c r="AL1615" s="52" t="str">
        <f t="shared" si="555"/>
        <v/>
      </c>
      <c r="AM1615" s="48" t="str">
        <f t="shared" si="556"/>
        <v/>
      </c>
      <c r="AN1615" s="48" t="str">
        <f t="shared" si="557"/>
        <v/>
      </c>
      <c r="AP1615" s="18" t="str">
        <f t="shared" si="558"/>
        <v/>
      </c>
      <c r="AQ1615" s="18" t="str">
        <f t="shared" si="559"/>
        <v/>
      </c>
      <c r="AR1615" s="18">
        <v>3.3919999999999999E-2</v>
      </c>
      <c r="AS1615" s="18">
        <f>IF(AF!$D$27="Todos",1,IF(M1615=AF!$D$27,1,0))</f>
        <v>1</v>
      </c>
      <c r="AT1615" s="53">
        <f>IF(AND(E1615=AF!$D$6,OR(LT!M1615=AF!$D$27,AF!$D$27="Todos"),OR(AP1615=AF!$E$8,AQ1615=AF!$E$8)),AR1615+AS1615,0)</f>
        <v>0</v>
      </c>
      <c r="AU1615" s="18" t="str">
        <f t="shared" si="560"/>
        <v/>
      </c>
      <c r="AV1615" s="54" t="str">
        <f t="shared" si="561"/>
        <v/>
      </c>
      <c r="AW1615" s="54" t="str">
        <f t="shared" si="562"/>
        <v/>
      </c>
      <c r="AX1615" s="18" t="str">
        <f t="shared" si="563"/>
        <v/>
      </c>
      <c r="AY1615" s="18" t="str">
        <f t="shared" si="564"/>
        <v/>
      </c>
      <c r="BA1615" s="18">
        <f>IF($E1615=AF!$D$6,IF($M1615="Concluída no prazo",2,IF($M1615="Concluída com atraso",1,0)),0)</f>
        <v>0</v>
      </c>
      <c r="BB1615" s="18">
        <f>IF($E1615=AF!$D$6,IF($M1615="Atrasada",2,IF($M1615="Concluída com atraso",1,0)),0)</f>
        <v>0</v>
      </c>
      <c r="BC1615" s="18">
        <v>1.609E-2</v>
      </c>
      <c r="BD1615" s="18">
        <f t="shared" si="571"/>
        <v>1.609E-2</v>
      </c>
      <c r="BE1615" s="18">
        <f t="shared" si="571"/>
        <v>1.609E-2</v>
      </c>
      <c r="BF1615" s="18" t="str">
        <f t="shared" si="565"/>
        <v/>
      </c>
      <c r="BN1615" s="18" t="str">
        <f t="shared" si="566"/>
        <v>s</v>
      </c>
    </row>
    <row r="1616" spans="3:66" ht="50.1" customHeight="1" thickTop="1" thickBot="1" x14ac:dyDescent="0.3">
      <c r="C1616" s="46"/>
      <c r="D1616" s="46"/>
      <c r="E1616" s="46"/>
      <c r="F1616" s="122"/>
      <c r="G1616" s="122"/>
      <c r="H1616" s="78" t="str">
        <f t="shared" si="567"/>
        <v/>
      </c>
      <c r="I1616" s="78" t="str">
        <f t="shared" si="568"/>
        <v/>
      </c>
      <c r="J1616" s="16"/>
      <c r="K1616" s="46" t="str">
        <f t="shared" si="569"/>
        <v/>
      </c>
      <c r="L1616" s="16"/>
      <c r="M1616" s="16"/>
      <c r="N1616" s="46"/>
      <c r="O1616" s="47" t="str">
        <f t="shared" si="572"/>
        <v/>
      </c>
      <c r="P1616" s="47"/>
      <c r="Q1616" s="48" t="str">
        <f>IFERROR(VLOOKUP(E1616,Funcionários!$C$8:$E$207,3,FALSE),"")</f>
        <v/>
      </c>
      <c r="R1616" s="47"/>
      <c r="S1616" s="49" t="str">
        <f t="shared" si="573"/>
        <v/>
      </c>
      <c r="T1616" s="49">
        <v>1.61E-2</v>
      </c>
      <c r="U1616" s="48" t="str">
        <f>IF(Funcionários!C1617=0,"",Funcionários!C1617)</f>
        <v/>
      </c>
      <c r="V1616" s="50">
        <f>IF(U1616="",0,IF(COUNTIFS($E$7:$E$3006,U1616,$I$7:$I$3006,'RC'!$E$6)=0,0,COUNTIFS($M$7:$M$3006,"Concluída no prazo",$E$7:$E$3006,U1616,$I$7:$I$3006,'RC'!$E$6)/COUNTIFS($E$7:$E$3006,U1616,$I$7:$I$3006,'RC'!$E$6)))</f>
        <v>0</v>
      </c>
      <c r="W1616" s="49">
        <f>SUMIFS($J$7:$J$3006,$E$7:$E$3006,U1616,$I$7:$I$3006,'RC'!$E$6)+SUMIFS($L$7:$L$3006,$E$7:$E$3006,U1616,$I$7:$I$3006,'RC'!$E$6)</f>
        <v>0</v>
      </c>
      <c r="X1616" s="48">
        <f>COUNTIFS($E$7:$E$3006,U1616,$I$7:$I$3006,'RC'!$E$6)</f>
        <v>0</v>
      </c>
      <c r="Y1616" s="48"/>
      <c r="Z1616" s="51" t="str">
        <f>IF(AQ1616='RC'!$E$6,AC1616*1000+AD1616,"")</f>
        <v/>
      </c>
      <c r="AA1616" s="51" t="str">
        <f>IF(AB1616="","",IF(AQ1616='RC'!$E$6,AC1616*1000-AD1616,""))</f>
        <v/>
      </c>
      <c r="AB1616" s="48" t="str">
        <f>IFERROR(VLOOKUP(E1616,Funcionários!$C$8:$E$207,3,FALSE),"")</f>
        <v/>
      </c>
      <c r="AC1616" s="50" t="str">
        <f>IF(AB1616="","",IF(COUNTIFS($AB$7:$AB$3006,AB1616,$AQ$7:$AQ$3006,'RC'!$E$6)=0,"",COUNTIFS($M$7:$M$3006,"Concluída no prazo",$AB$7:$AB$3006,AB1616,$AQ$7:$AQ$3006,'RC'!$E$6)/COUNTIFS($AB$7:$AB$3006,AB1616,$AQ$7:$AQ$3006,'RC'!$E$6)))</f>
        <v/>
      </c>
      <c r="AD1616" s="48">
        <f>SUMIF($AQ$7:$AQ$3006,'RC'!$E$6,$J$7:$J$3006)+SUMIF($AQ$7:$AQ$3006,'RC'!$E$6,$L$7:$L$3006)</f>
        <v>21</v>
      </c>
      <c r="AF1616" s="48">
        <v>3.3909999999995097E-2</v>
      </c>
      <c r="AG1616" s="48">
        <f>IF(OR(AQ1616="",AQ1616&lt;&gt;'RC'!$E$6,AB1616&lt;&gt;'RC'!$D$21),0,1)</f>
        <v>0</v>
      </c>
      <c r="AH1616" s="48">
        <f t="shared" si="570"/>
        <v>3.3909999999995097E-2</v>
      </c>
      <c r="AI1616" s="48" t="str">
        <f t="shared" si="552"/>
        <v/>
      </c>
      <c r="AJ1616" s="48" t="str">
        <f t="shared" si="553"/>
        <v/>
      </c>
      <c r="AK1616" s="52" t="str">
        <f t="shared" si="554"/>
        <v/>
      </c>
      <c r="AL1616" s="52" t="str">
        <f t="shared" si="555"/>
        <v/>
      </c>
      <c r="AM1616" s="48" t="str">
        <f t="shared" si="556"/>
        <v/>
      </c>
      <c r="AN1616" s="48" t="str">
        <f t="shared" si="557"/>
        <v/>
      </c>
      <c r="AP1616" s="18" t="str">
        <f t="shared" si="558"/>
        <v/>
      </c>
      <c r="AQ1616" s="18" t="str">
        <f t="shared" si="559"/>
        <v/>
      </c>
      <c r="AR1616" s="18">
        <v>3.3910000000000003E-2</v>
      </c>
      <c r="AS1616" s="18">
        <f>IF(AF!$D$27="Todos",1,IF(M1616=AF!$D$27,1,0))</f>
        <v>1</v>
      </c>
      <c r="AT1616" s="53">
        <f>IF(AND(E1616=AF!$D$6,OR(LT!M1616=AF!$D$27,AF!$D$27="Todos"),OR(AP1616=AF!$E$8,AQ1616=AF!$E$8)),AR1616+AS1616,0)</f>
        <v>0</v>
      </c>
      <c r="AU1616" s="18" t="str">
        <f t="shared" si="560"/>
        <v/>
      </c>
      <c r="AV1616" s="54" t="str">
        <f t="shared" si="561"/>
        <v/>
      </c>
      <c r="AW1616" s="54" t="str">
        <f t="shared" si="562"/>
        <v/>
      </c>
      <c r="AX1616" s="18" t="str">
        <f t="shared" si="563"/>
        <v/>
      </c>
      <c r="AY1616" s="18" t="str">
        <f t="shared" si="564"/>
        <v/>
      </c>
      <c r="BA1616" s="18">
        <f>IF($E1616=AF!$D$6,IF($M1616="Concluída no prazo",2,IF($M1616="Concluída com atraso",1,0)),0)</f>
        <v>0</v>
      </c>
      <c r="BB1616" s="18">
        <f>IF($E1616=AF!$D$6,IF($M1616="Atrasada",2,IF($M1616="Concluída com atraso",1,0)),0)</f>
        <v>0</v>
      </c>
      <c r="BC1616" s="18">
        <v>1.61E-2</v>
      </c>
      <c r="BD1616" s="18">
        <f t="shared" si="571"/>
        <v>1.61E-2</v>
      </c>
      <c r="BE1616" s="18">
        <f t="shared" si="571"/>
        <v>1.61E-2</v>
      </c>
      <c r="BF1616" s="18" t="str">
        <f t="shared" si="565"/>
        <v/>
      </c>
      <c r="BN1616" s="18" t="str">
        <f t="shared" si="566"/>
        <v>s</v>
      </c>
    </row>
    <row r="1617" spans="3:66" ht="50.1" customHeight="1" thickTop="1" thickBot="1" x14ac:dyDescent="0.3">
      <c r="C1617" s="46"/>
      <c r="D1617" s="46"/>
      <c r="E1617" s="46"/>
      <c r="F1617" s="122"/>
      <c r="G1617" s="122"/>
      <c r="H1617" s="78" t="str">
        <f t="shared" si="567"/>
        <v/>
      </c>
      <c r="I1617" s="78" t="str">
        <f t="shared" si="568"/>
        <v/>
      </c>
      <c r="J1617" s="16"/>
      <c r="K1617" s="46" t="str">
        <f t="shared" si="569"/>
        <v/>
      </c>
      <c r="L1617" s="16"/>
      <c r="M1617" s="16"/>
      <c r="N1617" s="46"/>
      <c r="O1617" s="47" t="str">
        <f t="shared" si="572"/>
        <v/>
      </c>
      <c r="P1617" s="47"/>
      <c r="Q1617" s="48" t="str">
        <f>IFERROR(VLOOKUP(E1617,Funcionários!$C$8:$E$207,3,FALSE),"")</f>
        <v/>
      </c>
      <c r="R1617" s="47"/>
      <c r="S1617" s="49" t="str">
        <f t="shared" si="573"/>
        <v/>
      </c>
      <c r="T1617" s="49">
        <v>1.6109999999999999E-2</v>
      </c>
      <c r="U1617" s="48" t="str">
        <f>IF(Funcionários!C1618=0,"",Funcionários!C1618)</f>
        <v/>
      </c>
      <c r="V1617" s="50">
        <f>IF(U1617="",0,IF(COUNTIFS($E$7:$E$3006,U1617,$I$7:$I$3006,'RC'!$E$6)=0,0,COUNTIFS($M$7:$M$3006,"Concluída no prazo",$E$7:$E$3006,U1617,$I$7:$I$3006,'RC'!$E$6)/COUNTIFS($E$7:$E$3006,U1617,$I$7:$I$3006,'RC'!$E$6)))</f>
        <v>0</v>
      </c>
      <c r="W1617" s="49">
        <f>SUMIFS($J$7:$J$3006,$E$7:$E$3006,U1617,$I$7:$I$3006,'RC'!$E$6)+SUMIFS($L$7:$L$3006,$E$7:$E$3006,U1617,$I$7:$I$3006,'RC'!$E$6)</f>
        <v>0</v>
      </c>
      <c r="X1617" s="48">
        <f>COUNTIFS($E$7:$E$3006,U1617,$I$7:$I$3006,'RC'!$E$6)</f>
        <v>0</v>
      </c>
      <c r="Y1617" s="48"/>
      <c r="Z1617" s="51" t="str">
        <f>IF(AQ1617='RC'!$E$6,AC1617*1000+AD1617,"")</f>
        <v/>
      </c>
      <c r="AA1617" s="51" t="str">
        <f>IF(AB1617="","",IF(AQ1617='RC'!$E$6,AC1617*1000-AD1617,""))</f>
        <v/>
      </c>
      <c r="AB1617" s="48" t="str">
        <f>IFERROR(VLOOKUP(E1617,Funcionários!$C$8:$E$207,3,FALSE),"")</f>
        <v/>
      </c>
      <c r="AC1617" s="50" t="str">
        <f>IF(AB1617="","",IF(COUNTIFS($AB$7:$AB$3006,AB1617,$AQ$7:$AQ$3006,'RC'!$E$6)=0,"",COUNTIFS($M$7:$M$3006,"Concluída no prazo",$AB$7:$AB$3006,AB1617,$AQ$7:$AQ$3006,'RC'!$E$6)/COUNTIFS($AB$7:$AB$3006,AB1617,$AQ$7:$AQ$3006,'RC'!$E$6)))</f>
        <v/>
      </c>
      <c r="AD1617" s="48">
        <f>SUMIF($AQ$7:$AQ$3006,'RC'!$E$6,$J$7:$J$3006)+SUMIF($AQ$7:$AQ$3006,'RC'!$E$6,$L$7:$L$3006)</f>
        <v>21</v>
      </c>
      <c r="AF1617" s="48">
        <v>3.3899999999995101E-2</v>
      </c>
      <c r="AG1617" s="48">
        <f>IF(OR(AQ1617="",AQ1617&lt;&gt;'RC'!$E$6,AB1617&lt;&gt;'RC'!$D$21),0,1)</f>
        <v>0</v>
      </c>
      <c r="AH1617" s="48">
        <f t="shared" si="570"/>
        <v>3.3899999999995101E-2</v>
      </c>
      <c r="AI1617" s="48" t="str">
        <f t="shared" si="552"/>
        <v/>
      </c>
      <c r="AJ1617" s="48" t="str">
        <f t="shared" si="553"/>
        <v/>
      </c>
      <c r="AK1617" s="52" t="str">
        <f t="shared" si="554"/>
        <v/>
      </c>
      <c r="AL1617" s="52" t="str">
        <f t="shared" si="555"/>
        <v/>
      </c>
      <c r="AM1617" s="48" t="str">
        <f t="shared" si="556"/>
        <v/>
      </c>
      <c r="AN1617" s="48" t="str">
        <f t="shared" si="557"/>
        <v/>
      </c>
      <c r="AP1617" s="18" t="str">
        <f t="shared" si="558"/>
        <v/>
      </c>
      <c r="AQ1617" s="18" t="str">
        <f t="shared" si="559"/>
        <v/>
      </c>
      <c r="AR1617" s="18">
        <v>3.39E-2</v>
      </c>
      <c r="AS1617" s="18">
        <f>IF(AF!$D$27="Todos",1,IF(M1617=AF!$D$27,1,0))</f>
        <v>1</v>
      </c>
      <c r="AT1617" s="53">
        <f>IF(AND(E1617=AF!$D$6,OR(LT!M1617=AF!$D$27,AF!$D$27="Todos"),OR(AP1617=AF!$E$8,AQ1617=AF!$E$8)),AR1617+AS1617,0)</f>
        <v>0</v>
      </c>
      <c r="AU1617" s="18" t="str">
        <f t="shared" si="560"/>
        <v/>
      </c>
      <c r="AV1617" s="54" t="str">
        <f t="shared" si="561"/>
        <v/>
      </c>
      <c r="AW1617" s="54" t="str">
        <f t="shared" si="562"/>
        <v/>
      </c>
      <c r="AX1617" s="18" t="str">
        <f t="shared" si="563"/>
        <v/>
      </c>
      <c r="AY1617" s="18" t="str">
        <f t="shared" si="564"/>
        <v/>
      </c>
      <c r="BA1617" s="18">
        <f>IF($E1617=AF!$D$6,IF($M1617="Concluída no prazo",2,IF($M1617="Concluída com atraso",1,0)),0)</f>
        <v>0</v>
      </c>
      <c r="BB1617" s="18">
        <f>IF($E1617=AF!$D$6,IF($M1617="Atrasada",2,IF($M1617="Concluída com atraso",1,0)),0)</f>
        <v>0</v>
      </c>
      <c r="BC1617" s="18">
        <v>1.6109999999999999E-2</v>
      </c>
      <c r="BD1617" s="18">
        <f t="shared" si="571"/>
        <v>1.6109999999999999E-2</v>
      </c>
      <c r="BE1617" s="18">
        <f t="shared" si="571"/>
        <v>1.6109999999999999E-2</v>
      </c>
      <c r="BF1617" s="18" t="str">
        <f t="shared" si="565"/>
        <v/>
      </c>
      <c r="BN1617" s="18" t="str">
        <f t="shared" si="566"/>
        <v>s</v>
      </c>
    </row>
    <row r="1618" spans="3:66" ht="50.1" customHeight="1" thickTop="1" thickBot="1" x14ac:dyDescent="0.3">
      <c r="C1618" s="46"/>
      <c r="D1618" s="46"/>
      <c r="E1618" s="46"/>
      <c r="F1618" s="122"/>
      <c r="G1618" s="122"/>
      <c r="H1618" s="78" t="str">
        <f t="shared" si="567"/>
        <v/>
      </c>
      <c r="I1618" s="78" t="str">
        <f t="shared" si="568"/>
        <v/>
      </c>
      <c r="J1618" s="16"/>
      <c r="K1618" s="46" t="str">
        <f t="shared" si="569"/>
        <v/>
      </c>
      <c r="L1618" s="16"/>
      <c r="M1618" s="16"/>
      <c r="N1618" s="46"/>
      <c r="O1618" s="47" t="str">
        <f t="shared" si="572"/>
        <v/>
      </c>
      <c r="P1618" s="47"/>
      <c r="Q1618" s="48" t="str">
        <f>IFERROR(VLOOKUP(E1618,Funcionários!$C$8:$E$207,3,FALSE),"")</f>
        <v/>
      </c>
      <c r="R1618" s="47"/>
      <c r="S1618" s="49" t="str">
        <f t="shared" si="573"/>
        <v/>
      </c>
      <c r="T1618" s="49">
        <v>1.6119999999999999E-2</v>
      </c>
      <c r="U1618" s="48" t="str">
        <f>IF(Funcionários!C1619=0,"",Funcionários!C1619)</f>
        <v/>
      </c>
      <c r="V1618" s="50">
        <f>IF(U1618="",0,IF(COUNTIFS($E$7:$E$3006,U1618,$I$7:$I$3006,'RC'!$E$6)=0,0,COUNTIFS($M$7:$M$3006,"Concluída no prazo",$E$7:$E$3006,U1618,$I$7:$I$3006,'RC'!$E$6)/COUNTIFS($E$7:$E$3006,U1618,$I$7:$I$3006,'RC'!$E$6)))</f>
        <v>0</v>
      </c>
      <c r="W1618" s="49">
        <f>SUMIFS($J$7:$J$3006,$E$7:$E$3006,U1618,$I$7:$I$3006,'RC'!$E$6)+SUMIFS($L$7:$L$3006,$E$7:$E$3006,U1618,$I$7:$I$3006,'RC'!$E$6)</f>
        <v>0</v>
      </c>
      <c r="X1618" s="48">
        <f>COUNTIFS($E$7:$E$3006,U1618,$I$7:$I$3006,'RC'!$E$6)</f>
        <v>0</v>
      </c>
      <c r="Y1618" s="48"/>
      <c r="Z1618" s="51" t="str">
        <f>IF(AQ1618='RC'!$E$6,AC1618*1000+AD1618,"")</f>
        <v/>
      </c>
      <c r="AA1618" s="51" t="str">
        <f>IF(AB1618="","",IF(AQ1618='RC'!$E$6,AC1618*1000-AD1618,""))</f>
        <v/>
      </c>
      <c r="AB1618" s="48" t="str">
        <f>IFERROR(VLOOKUP(E1618,Funcionários!$C$8:$E$207,3,FALSE),"")</f>
        <v/>
      </c>
      <c r="AC1618" s="50" t="str">
        <f>IF(AB1618="","",IF(COUNTIFS($AB$7:$AB$3006,AB1618,$AQ$7:$AQ$3006,'RC'!$E$6)=0,"",COUNTIFS($M$7:$M$3006,"Concluída no prazo",$AB$7:$AB$3006,AB1618,$AQ$7:$AQ$3006,'RC'!$E$6)/COUNTIFS($AB$7:$AB$3006,AB1618,$AQ$7:$AQ$3006,'RC'!$E$6)))</f>
        <v/>
      </c>
      <c r="AD1618" s="48">
        <f>SUMIF($AQ$7:$AQ$3006,'RC'!$E$6,$J$7:$J$3006)+SUMIF($AQ$7:$AQ$3006,'RC'!$E$6,$L$7:$L$3006)</f>
        <v>21</v>
      </c>
      <c r="AF1618" s="48">
        <v>3.3889999999995098E-2</v>
      </c>
      <c r="AG1618" s="48">
        <f>IF(OR(AQ1618="",AQ1618&lt;&gt;'RC'!$E$6,AB1618&lt;&gt;'RC'!$D$21),0,1)</f>
        <v>0</v>
      </c>
      <c r="AH1618" s="48">
        <f t="shared" si="570"/>
        <v>3.3889999999995098E-2</v>
      </c>
      <c r="AI1618" s="48" t="str">
        <f t="shared" si="552"/>
        <v/>
      </c>
      <c r="AJ1618" s="48" t="str">
        <f t="shared" si="553"/>
        <v/>
      </c>
      <c r="AK1618" s="52" t="str">
        <f t="shared" si="554"/>
        <v/>
      </c>
      <c r="AL1618" s="52" t="str">
        <f t="shared" si="555"/>
        <v/>
      </c>
      <c r="AM1618" s="48" t="str">
        <f t="shared" si="556"/>
        <v/>
      </c>
      <c r="AN1618" s="48" t="str">
        <f t="shared" si="557"/>
        <v/>
      </c>
      <c r="AP1618" s="18" t="str">
        <f t="shared" si="558"/>
        <v/>
      </c>
      <c r="AQ1618" s="18" t="str">
        <f t="shared" si="559"/>
        <v/>
      </c>
      <c r="AR1618" s="18">
        <v>3.3890000000000003E-2</v>
      </c>
      <c r="AS1618" s="18">
        <f>IF(AF!$D$27="Todos",1,IF(M1618=AF!$D$27,1,0))</f>
        <v>1</v>
      </c>
      <c r="AT1618" s="53">
        <f>IF(AND(E1618=AF!$D$6,OR(LT!M1618=AF!$D$27,AF!$D$27="Todos"),OR(AP1618=AF!$E$8,AQ1618=AF!$E$8)),AR1618+AS1618,0)</f>
        <v>0</v>
      </c>
      <c r="AU1618" s="18" t="str">
        <f t="shared" si="560"/>
        <v/>
      </c>
      <c r="AV1618" s="54" t="str">
        <f t="shared" si="561"/>
        <v/>
      </c>
      <c r="AW1618" s="54" t="str">
        <f t="shared" si="562"/>
        <v/>
      </c>
      <c r="AX1618" s="18" t="str">
        <f t="shared" si="563"/>
        <v/>
      </c>
      <c r="AY1618" s="18" t="str">
        <f t="shared" si="564"/>
        <v/>
      </c>
      <c r="BA1618" s="18">
        <f>IF($E1618=AF!$D$6,IF($M1618="Concluída no prazo",2,IF($M1618="Concluída com atraso",1,0)),0)</f>
        <v>0</v>
      </c>
      <c r="BB1618" s="18">
        <f>IF($E1618=AF!$D$6,IF($M1618="Atrasada",2,IF($M1618="Concluída com atraso",1,0)),0)</f>
        <v>0</v>
      </c>
      <c r="BC1618" s="18">
        <v>1.6119999999999999E-2</v>
      </c>
      <c r="BD1618" s="18">
        <f t="shared" si="571"/>
        <v>1.6119999999999999E-2</v>
      </c>
      <c r="BE1618" s="18">
        <f t="shared" si="571"/>
        <v>1.6119999999999999E-2</v>
      </c>
      <c r="BF1618" s="18" t="str">
        <f t="shared" si="565"/>
        <v/>
      </c>
      <c r="BN1618" s="18" t="str">
        <f t="shared" si="566"/>
        <v>s</v>
      </c>
    </row>
    <row r="1619" spans="3:66" ht="50.1" customHeight="1" thickTop="1" thickBot="1" x14ac:dyDescent="0.3">
      <c r="C1619" s="46"/>
      <c r="D1619" s="46"/>
      <c r="E1619" s="46"/>
      <c r="F1619" s="122"/>
      <c r="G1619" s="122"/>
      <c r="H1619" s="78" t="str">
        <f t="shared" si="567"/>
        <v/>
      </c>
      <c r="I1619" s="78" t="str">
        <f t="shared" si="568"/>
        <v/>
      </c>
      <c r="J1619" s="16"/>
      <c r="K1619" s="46" t="str">
        <f t="shared" si="569"/>
        <v/>
      </c>
      <c r="L1619" s="16"/>
      <c r="M1619" s="16"/>
      <c r="N1619" s="46"/>
      <c r="O1619" s="47" t="str">
        <f t="shared" si="572"/>
        <v/>
      </c>
      <c r="P1619" s="47"/>
      <c r="Q1619" s="48" t="str">
        <f>IFERROR(VLOOKUP(E1619,Funcionários!$C$8:$E$207,3,FALSE),"")</f>
        <v/>
      </c>
      <c r="R1619" s="47"/>
      <c r="S1619" s="49" t="str">
        <f t="shared" si="573"/>
        <v/>
      </c>
      <c r="T1619" s="49">
        <v>1.6129999999999999E-2</v>
      </c>
      <c r="U1619" s="48" t="str">
        <f>IF(Funcionários!C1620=0,"",Funcionários!C1620)</f>
        <v/>
      </c>
      <c r="V1619" s="50">
        <f>IF(U1619="",0,IF(COUNTIFS($E$7:$E$3006,U1619,$I$7:$I$3006,'RC'!$E$6)=0,0,COUNTIFS($M$7:$M$3006,"Concluída no prazo",$E$7:$E$3006,U1619,$I$7:$I$3006,'RC'!$E$6)/COUNTIFS($E$7:$E$3006,U1619,$I$7:$I$3006,'RC'!$E$6)))</f>
        <v>0</v>
      </c>
      <c r="W1619" s="49">
        <f>SUMIFS($J$7:$J$3006,$E$7:$E$3006,U1619,$I$7:$I$3006,'RC'!$E$6)+SUMIFS($L$7:$L$3006,$E$7:$E$3006,U1619,$I$7:$I$3006,'RC'!$E$6)</f>
        <v>0</v>
      </c>
      <c r="X1619" s="48">
        <f>COUNTIFS($E$7:$E$3006,U1619,$I$7:$I$3006,'RC'!$E$6)</f>
        <v>0</v>
      </c>
      <c r="Y1619" s="48"/>
      <c r="Z1619" s="51" t="str">
        <f>IF(AQ1619='RC'!$E$6,AC1619*1000+AD1619,"")</f>
        <v/>
      </c>
      <c r="AA1619" s="51" t="str">
        <f>IF(AB1619="","",IF(AQ1619='RC'!$E$6,AC1619*1000-AD1619,""))</f>
        <v/>
      </c>
      <c r="AB1619" s="48" t="str">
        <f>IFERROR(VLOOKUP(E1619,Funcionários!$C$8:$E$207,3,FALSE),"")</f>
        <v/>
      </c>
      <c r="AC1619" s="50" t="str">
        <f>IF(AB1619="","",IF(COUNTIFS($AB$7:$AB$3006,AB1619,$AQ$7:$AQ$3006,'RC'!$E$6)=0,"",COUNTIFS($M$7:$M$3006,"Concluída no prazo",$AB$7:$AB$3006,AB1619,$AQ$7:$AQ$3006,'RC'!$E$6)/COUNTIFS($AB$7:$AB$3006,AB1619,$AQ$7:$AQ$3006,'RC'!$E$6)))</f>
        <v/>
      </c>
      <c r="AD1619" s="48">
        <f>SUMIF($AQ$7:$AQ$3006,'RC'!$E$6,$J$7:$J$3006)+SUMIF($AQ$7:$AQ$3006,'RC'!$E$6,$L$7:$L$3006)</f>
        <v>21</v>
      </c>
      <c r="AF1619" s="48">
        <v>3.3879999999995102E-2</v>
      </c>
      <c r="AG1619" s="48">
        <f>IF(OR(AQ1619="",AQ1619&lt;&gt;'RC'!$E$6,AB1619&lt;&gt;'RC'!$D$21),0,1)</f>
        <v>0</v>
      </c>
      <c r="AH1619" s="48">
        <f t="shared" si="570"/>
        <v>3.3879999999995102E-2</v>
      </c>
      <c r="AI1619" s="48" t="str">
        <f t="shared" si="552"/>
        <v/>
      </c>
      <c r="AJ1619" s="48" t="str">
        <f t="shared" si="553"/>
        <v/>
      </c>
      <c r="AK1619" s="52" t="str">
        <f t="shared" si="554"/>
        <v/>
      </c>
      <c r="AL1619" s="52" t="str">
        <f t="shared" si="555"/>
        <v/>
      </c>
      <c r="AM1619" s="48" t="str">
        <f t="shared" si="556"/>
        <v/>
      </c>
      <c r="AN1619" s="48" t="str">
        <f t="shared" si="557"/>
        <v/>
      </c>
      <c r="AP1619" s="18" t="str">
        <f t="shared" si="558"/>
        <v/>
      </c>
      <c r="AQ1619" s="18" t="str">
        <f t="shared" si="559"/>
        <v/>
      </c>
      <c r="AR1619" s="18">
        <v>3.388E-2</v>
      </c>
      <c r="AS1619" s="18">
        <f>IF(AF!$D$27="Todos",1,IF(M1619=AF!$D$27,1,0))</f>
        <v>1</v>
      </c>
      <c r="AT1619" s="53">
        <f>IF(AND(E1619=AF!$D$6,OR(LT!M1619=AF!$D$27,AF!$D$27="Todos"),OR(AP1619=AF!$E$8,AQ1619=AF!$E$8)),AR1619+AS1619,0)</f>
        <v>0</v>
      </c>
      <c r="AU1619" s="18" t="str">
        <f t="shared" si="560"/>
        <v/>
      </c>
      <c r="AV1619" s="54" t="str">
        <f t="shared" si="561"/>
        <v/>
      </c>
      <c r="AW1619" s="54" t="str">
        <f t="shared" si="562"/>
        <v/>
      </c>
      <c r="AX1619" s="18" t="str">
        <f t="shared" si="563"/>
        <v/>
      </c>
      <c r="AY1619" s="18" t="str">
        <f t="shared" si="564"/>
        <v/>
      </c>
      <c r="BA1619" s="18">
        <f>IF($E1619=AF!$D$6,IF($M1619="Concluída no prazo",2,IF($M1619="Concluída com atraso",1,0)),0)</f>
        <v>0</v>
      </c>
      <c r="BB1619" s="18">
        <f>IF($E1619=AF!$D$6,IF($M1619="Atrasada",2,IF($M1619="Concluída com atraso",1,0)),0)</f>
        <v>0</v>
      </c>
      <c r="BC1619" s="18">
        <v>1.6129999999999999E-2</v>
      </c>
      <c r="BD1619" s="18">
        <f t="shared" si="571"/>
        <v>1.6129999999999999E-2</v>
      </c>
      <c r="BE1619" s="18">
        <f t="shared" si="571"/>
        <v>1.6129999999999999E-2</v>
      </c>
      <c r="BF1619" s="18" t="str">
        <f t="shared" si="565"/>
        <v/>
      </c>
      <c r="BN1619" s="18" t="str">
        <f t="shared" si="566"/>
        <v>s</v>
      </c>
    </row>
    <row r="1620" spans="3:66" ht="50.1" customHeight="1" thickTop="1" thickBot="1" x14ac:dyDescent="0.3">
      <c r="C1620" s="46"/>
      <c r="D1620" s="46"/>
      <c r="E1620" s="46"/>
      <c r="F1620" s="122"/>
      <c r="G1620" s="122"/>
      <c r="H1620" s="78" t="str">
        <f t="shared" si="567"/>
        <v/>
      </c>
      <c r="I1620" s="78" t="str">
        <f t="shared" si="568"/>
        <v/>
      </c>
      <c r="J1620" s="16"/>
      <c r="K1620" s="46" t="str">
        <f t="shared" si="569"/>
        <v/>
      </c>
      <c r="L1620" s="16"/>
      <c r="M1620" s="16"/>
      <c r="N1620" s="46"/>
      <c r="O1620" s="47" t="str">
        <f t="shared" si="572"/>
        <v/>
      </c>
      <c r="P1620" s="47"/>
      <c r="Q1620" s="48" t="str">
        <f>IFERROR(VLOOKUP(E1620,Funcionários!$C$8:$E$207,3,FALSE),"")</f>
        <v/>
      </c>
      <c r="R1620" s="47"/>
      <c r="S1620" s="49" t="str">
        <f t="shared" si="573"/>
        <v/>
      </c>
      <c r="T1620" s="49">
        <v>1.6140000000000002E-2</v>
      </c>
      <c r="U1620" s="48" t="str">
        <f>IF(Funcionários!C1621=0,"",Funcionários!C1621)</f>
        <v/>
      </c>
      <c r="V1620" s="50">
        <f>IF(U1620="",0,IF(COUNTIFS($E$7:$E$3006,U1620,$I$7:$I$3006,'RC'!$E$6)=0,0,COUNTIFS($M$7:$M$3006,"Concluída no prazo",$E$7:$E$3006,U1620,$I$7:$I$3006,'RC'!$E$6)/COUNTIFS($E$7:$E$3006,U1620,$I$7:$I$3006,'RC'!$E$6)))</f>
        <v>0</v>
      </c>
      <c r="W1620" s="49">
        <f>SUMIFS($J$7:$J$3006,$E$7:$E$3006,U1620,$I$7:$I$3006,'RC'!$E$6)+SUMIFS($L$7:$L$3006,$E$7:$E$3006,U1620,$I$7:$I$3006,'RC'!$E$6)</f>
        <v>0</v>
      </c>
      <c r="X1620" s="48">
        <f>COUNTIFS($E$7:$E$3006,U1620,$I$7:$I$3006,'RC'!$E$6)</f>
        <v>0</v>
      </c>
      <c r="Y1620" s="48"/>
      <c r="Z1620" s="51" t="str">
        <f>IF(AQ1620='RC'!$E$6,AC1620*1000+AD1620,"")</f>
        <v/>
      </c>
      <c r="AA1620" s="51" t="str">
        <f>IF(AB1620="","",IF(AQ1620='RC'!$E$6,AC1620*1000-AD1620,""))</f>
        <v/>
      </c>
      <c r="AB1620" s="48" t="str">
        <f>IFERROR(VLOOKUP(E1620,Funcionários!$C$8:$E$207,3,FALSE),"")</f>
        <v/>
      </c>
      <c r="AC1620" s="50" t="str">
        <f>IF(AB1620="","",IF(COUNTIFS($AB$7:$AB$3006,AB1620,$AQ$7:$AQ$3006,'RC'!$E$6)=0,"",COUNTIFS($M$7:$M$3006,"Concluída no prazo",$AB$7:$AB$3006,AB1620,$AQ$7:$AQ$3006,'RC'!$E$6)/COUNTIFS($AB$7:$AB$3006,AB1620,$AQ$7:$AQ$3006,'RC'!$E$6)))</f>
        <v/>
      </c>
      <c r="AD1620" s="48">
        <f>SUMIF($AQ$7:$AQ$3006,'RC'!$E$6,$J$7:$J$3006)+SUMIF($AQ$7:$AQ$3006,'RC'!$E$6,$L$7:$L$3006)</f>
        <v>21</v>
      </c>
      <c r="AF1620" s="48">
        <v>3.3869999999995098E-2</v>
      </c>
      <c r="AG1620" s="48">
        <f>IF(OR(AQ1620="",AQ1620&lt;&gt;'RC'!$E$6,AB1620&lt;&gt;'RC'!$D$21),0,1)</f>
        <v>0</v>
      </c>
      <c r="AH1620" s="48">
        <f t="shared" si="570"/>
        <v>3.3869999999995098E-2</v>
      </c>
      <c r="AI1620" s="48" t="str">
        <f t="shared" si="552"/>
        <v/>
      </c>
      <c r="AJ1620" s="48" t="str">
        <f t="shared" si="553"/>
        <v/>
      </c>
      <c r="AK1620" s="52" t="str">
        <f t="shared" si="554"/>
        <v/>
      </c>
      <c r="AL1620" s="52" t="str">
        <f t="shared" si="555"/>
        <v/>
      </c>
      <c r="AM1620" s="48" t="str">
        <f t="shared" si="556"/>
        <v/>
      </c>
      <c r="AN1620" s="48" t="str">
        <f t="shared" si="557"/>
        <v/>
      </c>
      <c r="AP1620" s="18" t="str">
        <f t="shared" si="558"/>
        <v/>
      </c>
      <c r="AQ1620" s="18" t="str">
        <f t="shared" si="559"/>
        <v/>
      </c>
      <c r="AR1620" s="18">
        <v>3.3869999999999997E-2</v>
      </c>
      <c r="AS1620" s="18">
        <f>IF(AF!$D$27="Todos",1,IF(M1620=AF!$D$27,1,0))</f>
        <v>1</v>
      </c>
      <c r="AT1620" s="53">
        <f>IF(AND(E1620=AF!$D$6,OR(LT!M1620=AF!$D$27,AF!$D$27="Todos"),OR(AP1620=AF!$E$8,AQ1620=AF!$E$8)),AR1620+AS1620,0)</f>
        <v>0</v>
      </c>
      <c r="AU1620" s="18" t="str">
        <f t="shared" si="560"/>
        <v/>
      </c>
      <c r="AV1620" s="54" t="str">
        <f t="shared" si="561"/>
        <v/>
      </c>
      <c r="AW1620" s="54" t="str">
        <f t="shared" si="562"/>
        <v/>
      </c>
      <c r="AX1620" s="18" t="str">
        <f t="shared" si="563"/>
        <v/>
      </c>
      <c r="AY1620" s="18" t="str">
        <f t="shared" si="564"/>
        <v/>
      </c>
      <c r="BA1620" s="18">
        <f>IF($E1620=AF!$D$6,IF($M1620="Concluída no prazo",2,IF($M1620="Concluída com atraso",1,0)),0)</f>
        <v>0</v>
      </c>
      <c r="BB1620" s="18">
        <f>IF($E1620=AF!$D$6,IF($M1620="Atrasada",2,IF($M1620="Concluída com atraso",1,0)),0)</f>
        <v>0</v>
      </c>
      <c r="BC1620" s="18">
        <v>1.6140000000000002E-2</v>
      </c>
      <c r="BD1620" s="18">
        <f t="shared" si="571"/>
        <v>1.6140000000000002E-2</v>
      </c>
      <c r="BE1620" s="18">
        <f t="shared" si="571"/>
        <v>1.6140000000000002E-2</v>
      </c>
      <c r="BF1620" s="18" t="str">
        <f t="shared" si="565"/>
        <v/>
      </c>
      <c r="BN1620" s="18" t="str">
        <f t="shared" si="566"/>
        <v>s</v>
      </c>
    </row>
    <row r="1621" spans="3:66" ht="50.1" customHeight="1" thickTop="1" thickBot="1" x14ac:dyDescent="0.3">
      <c r="C1621" s="46"/>
      <c r="D1621" s="46"/>
      <c r="E1621" s="46"/>
      <c r="F1621" s="122"/>
      <c r="G1621" s="122"/>
      <c r="H1621" s="78" t="str">
        <f t="shared" si="567"/>
        <v/>
      </c>
      <c r="I1621" s="78" t="str">
        <f t="shared" si="568"/>
        <v/>
      </c>
      <c r="J1621" s="16"/>
      <c r="K1621" s="46" t="str">
        <f t="shared" si="569"/>
        <v/>
      </c>
      <c r="L1621" s="16"/>
      <c r="M1621" s="16"/>
      <c r="N1621" s="46"/>
      <c r="O1621" s="47" t="str">
        <f t="shared" si="572"/>
        <v/>
      </c>
      <c r="P1621" s="47"/>
      <c r="Q1621" s="48" t="str">
        <f>IFERROR(VLOOKUP(E1621,Funcionários!$C$8:$E$207,3,FALSE),"")</f>
        <v/>
      </c>
      <c r="R1621" s="47"/>
      <c r="S1621" s="49" t="str">
        <f t="shared" si="573"/>
        <v/>
      </c>
      <c r="T1621" s="49">
        <v>1.6150000000000001E-2</v>
      </c>
      <c r="U1621" s="48" t="str">
        <f>IF(Funcionários!C1622=0,"",Funcionários!C1622)</f>
        <v/>
      </c>
      <c r="V1621" s="50">
        <f>IF(U1621="",0,IF(COUNTIFS($E$7:$E$3006,U1621,$I$7:$I$3006,'RC'!$E$6)=0,0,COUNTIFS($M$7:$M$3006,"Concluída no prazo",$E$7:$E$3006,U1621,$I$7:$I$3006,'RC'!$E$6)/COUNTIFS($E$7:$E$3006,U1621,$I$7:$I$3006,'RC'!$E$6)))</f>
        <v>0</v>
      </c>
      <c r="W1621" s="49">
        <f>SUMIFS($J$7:$J$3006,$E$7:$E$3006,U1621,$I$7:$I$3006,'RC'!$E$6)+SUMIFS($L$7:$L$3006,$E$7:$E$3006,U1621,$I$7:$I$3006,'RC'!$E$6)</f>
        <v>0</v>
      </c>
      <c r="X1621" s="48">
        <f>COUNTIFS($E$7:$E$3006,U1621,$I$7:$I$3006,'RC'!$E$6)</f>
        <v>0</v>
      </c>
      <c r="Y1621" s="48"/>
      <c r="Z1621" s="51" t="str">
        <f>IF(AQ1621='RC'!$E$6,AC1621*1000+AD1621,"")</f>
        <v/>
      </c>
      <c r="AA1621" s="51" t="str">
        <f>IF(AB1621="","",IF(AQ1621='RC'!$E$6,AC1621*1000-AD1621,""))</f>
        <v/>
      </c>
      <c r="AB1621" s="48" t="str">
        <f>IFERROR(VLOOKUP(E1621,Funcionários!$C$8:$E$207,3,FALSE),"")</f>
        <v/>
      </c>
      <c r="AC1621" s="50" t="str">
        <f>IF(AB1621="","",IF(COUNTIFS($AB$7:$AB$3006,AB1621,$AQ$7:$AQ$3006,'RC'!$E$6)=0,"",COUNTIFS($M$7:$M$3006,"Concluída no prazo",$AB$7:$AB$3006,AB1621,$AQ$7:$AQ$3006,'RC'!$E$6)/COUNTIFS($AB$7:$AB$3006,AB1621,$AQ$7:$AQ$3006,'RC'!$E$6)))</f>
        <v/>
      </c>
      <c r="AD1621" s="48">
        <f>SUMIF($AQ$7:$AQ$3006,'RC'!$E$6,$J$7:$J$3006)+SUMIF($AQ$7:$AQ$3006,'RC'!$E$6,$L$7:$L$3006)</f>
        <v>21</v>
      </c>
      <c r="AF1621" s="48">
        <v>3.3859999999995102E-2</v>
      </c>
      <c r="AG1621" s="48">
        <f>IF(OR(AQ1621="",AQ1621&lt;&gt;'RC'!$E$6,AB1621&lt;&gt;'RC'!$D$21),0,1)</f>
        <v>0</v>
      </c>
      <c r="AH1621" s="48">
        <f t="shared" si="570"/>
        <v>3.3859999999995102E-2</v>
      </c>
      <c r="AI1621" s="48" t="str">
        <f t="shared" si="552"/>
        <v/>
      </c>
      <c r="AJ1621" s="48" t="str">
        <f t="shared" si="553"/>
        <v/>
      </c>
      <c r="AK1621" s="52" t="str">
        <f t="shared" si="554"/>
        <v/>
      </c>
      <c r="AL1621" s="52" t="str">
        <f t="shared" si="555"/>
        <v/>
      </c>
      <c r="AM1621" s="48" t="str">
        <f t="shared" si="556"/>
        <v/>
      </c>
      <c r="AN1621" s="48" t="str">
        <f t="shared" si="557"/>
        <v/>
      </c>
      <c r="AP1621" s="18" t="str">
        <f t="shared" si="558"/>
        <v/>
      </c>
      <c r="AQ1621" s="18" t="str">
        <f t="shared" si="559"/>
        <v/>
      </c>
      <c r="AR1621" s="18">
        <v>3.3860000000000001E-2</v>
      </c>
      <c r="AS1621" s="18">
        <f>IF(AF!$D$27="Todos",1,IF(M1621=AF!$D$27,1,0))</f>
        <v>1</v>
      </c>
      <c r="AT1621" s="53">
        <f>IF(AND(E1621=AF!$D$6,OR(LT!M1621=AF!$D$27,AF!$D$27="Todos"),OR(AP1621=AF!$E$8,AQ1621=AF!$E$8)),AR1621+AS1621,0)</f>
        <v>0</v>
      </c>
      <c r="AU1621" s="18" t="str">
        <f t="shared" si="560"/>
        <v/>
      </c>
      <c r="AV1621" s="54" t="str">
        <f t="shared" si="561"/>
        <v/>
      </c>
      <c r="AW1621" s="54" t="str">
        <f t="shared" si="562"/>
        <v/>
      </c>
      <c r="AX1621" s="18" t="str">
        <f t="shared" si="563"/>
        <v/>
      </c>
      <c r="AY1621" s="18" t="str">
        <f t="shared" si="564"/>
        <v/>
      </c>
      <c r="BA1621" s="18">
        <f>IF($E1621=AF!$D$6,IF($M1621="Concluída no prazo",2,IF($M1621="Concluída com atraso",1,0)),0)</f>
        <v>0</v>
      </c>
      <c r="BB1621" s="18">
        <f>IF($E1621=AF!$D$6,IF($M1621="Atrasada",2,IF($M1621="Concluída com atraso",1,0)),0)</f>
        <v>0</v>
      </c>
      <c r="BC1621" s="18">
        <v>1.6150000000000001E-2</v>
      </c>
      <c r="BD1621" s="18">
        <f t="shared" si="571"/>
        <v>1.6150000000000001E-2</v>
      </c>
      <c r="BE1621" s="18">
        <f t="shared" si="571"/>
        <v>1.6150000000000001E-2</v>
      </c>
      <c r="BF1621" s="18" t="str">
        <f t="shared" si="565"/>
        <v/>
      </c>
      <c r="BN1621" s="18" t="str">
        <f t="shared" si="566"/>
        <v>s</v>
      </c>
    </row>
    <row r="1622" spans="3:66" ht="50.1" customHeight="1" thickTop="1" thickBot="1" x14ac:dyDescent="0.3">
      <c r="C1622" s="46"/>
      <c r="D1622" s="46"/>
      <c r="E1622" s="46"/>
      <c r="F1622" s="122"/>
      <c r="G1622" s="122"/>
      <c r="H1622" s="78" t="str">
        <f t="shared" si="567"/>
        <v/>
      </c>
      <c r="I1622" s="78" t="str">
        <f t="shared" si="568"/>
        <v/>
      </c>
      <c r="J1622" s="16"/>
      <c r="K1622" s="46" t="str">
        <f t="shared" si="569"/>
        <v/>
      </c>
      <c r="L1622" s="16"/>
      <c r="M1622" s="16"/>
      <c r="N1622" s="46"/>
      <c r="O1622" s="47" t="str">
        <f t="shared" si="572"/>
        <v/>
      </c>
      <c r="P1622" s="47"/>
      <c r="Q1622" s="48" t="str">
        <f>IFERROR(VLOOKUP(E1622,Funcionários!$C$8:$E$207,3,FALSE),"")</f>
        <v/>
      </c>
      <c r="R1622" s="47"/>
      <c r="S1622" s="49" t="str">
        <f t="shared" si="573"/>
        <v/>
      </c>
      <c r="T1622" s="49">
        <v>1.6160000000000001E-2</v>
      </c>
      <c r="U1622" s="48" t="str">
        <f>IF(Funcionários!C1623=0,"",Funcionários!C1623)</f>
        <v/>
      </c>
      <c r="V1622" s="50">
        <f>IF(U1622="",0,IF(COUNTIFS($E$7:$E$3006,U1622,$I$7:$I$3006,'RC'!$E$6)=0,0,COUNTIFS($M$7:$M$3006,"Concluída no prazo",$E$7:$E$3006,U1622,$I$7:$I$3006,'RC'!$E$6)/COUNTIFS($E$7:$E$3006,U1622,$I$7:$I$3006,'RC'!$E$6)))</f>
        <v>0</v>
      </c>
      <c r="W1622" s="49">
        <f>SUMIFS($J$7:$J$3006,$E$7:$E$3006,U1622,$I$7:$I$3006,'RC'!$E$6)+SUMIFS($L$7:$L$3006,$E$7:$E$3006,U1622,$I$7:$I$3006,'RC'!$E$6)</f>
        <v>0</v>
      </c>
      <c r="X1622" s="48">
        <f>COUNTIFS($E$7:$E$3006,U1622,$I$7:$I$3006,'RC'!$E$6)</f>
        <v>0</v>
      </c>
      <c r="Y1622" s="48"/>
      <c r="Z1622" s="51" t="str">
        <f>IF(AQ1622='RC'!$E$6,AC1622*1000+AD1622,"")</f>
        <v/>
      </c>
      <c r="AA1622" s="51" t="str">
        <f>IF(AB1622="","",IF(AQ1622='RC'!$E$6,AC1622*1000-AD1622,""))</f>
        <v/>
      </c>
      <c r="AB1622" s="48" t="str">
        <f>IFERROR(VLOOKUP(E1622,Funcionários!$C$8:$E$207,3,FALSE),"")</f>
        <v/>
      </c>
      <c r="AC1622" s="50" t="str">
        <f>IF(AB1622="","",IF(COUNTIFS($AB$7:$AB$3006,AB1622,$AQ$7:$AQ$3006,'RC'!$E$6)=0,"",COUNTIFS($M$7:$M$3006,"Concluída no prazo",$AB$7:$AB$3006,AB1622,$AQ$7:$AQ$3006,'RC'!$E$6)/COUNTIFS($AB$7:$AB$3006,AB1622,$AQ$7:$AQ$3006,'RC'!$E$6)))</f>
        <v/>
      </c>
      <c r="AD1622" s="48">
        <f>SUMIF($AQ$7:$AQ$3006,'RC'!$E$6,$J$7:$J$3006)+SUMIF($AQ$7:$AQ$3006,'RC'!$E$6,$L$7:$L$3006)</f>
        <v>21</v>
      </c>
      <c r="AF1622" s="48">
        <v>3.3849999999995099E-2</v>
      </c>
      <c r="AG1622" s="48">
        <f>IF(OR(AQ1622="",AQ1622&lt;&gt;'RC'!$E$6,AB1622&lt;&gt;'RC'!$D$21),0,1)</f>
        <v>0</v>
      </c>
      <c r="AH1622" s="48">
        <f t="shared" si="570"/>
        <v>3.3849999999995099E-2</v>
      </c>
      <c r="AI1622" s="48" t="str">
        <f t="shared" si="552"/>
        <v/>
      </c>
      <c r="AJ1622" s="48" t="str">
        <f t="shared" si="553"/>
        <v/>
      </c>
      <c r="AK1622" s="52" t="str">
        <f t="shared" si="554"/>
        <v/>
      </c>
      <c r="AL1622" s="52" t="str">
        <f t="shared" si="555"/>
        <v/>
      </c>
      <c r="AM1622" s="48" t="str">
        <f t="shared" si="556"/>
        <v/>
      </c>
      <c r="AN1622" s="48" t="str">
        <f t="shared" si="557"/>
        <v/>
      </c>
      <c r="AP1622" s="18" t="str">
        <f t="shared" si="558"/>
        <v/>
      </c>
      <c r="AQ1622" s="18" t="str">
        <f t="shared" si="559"/>
        <v/>
      </c>
      <c r="AR1622" s="18">
        <v>3.3849999999999998E-2</v>
      </c>
      <c r="AS1622" s="18">
        <f>IF(AF!$D$27="Todos",1,IF(M1622=AF!$D$27,1,0))</f>
        <v>1</v>
      </c>
      <c r="AT1622" s="53">
        <f>IF(AND(E1622=AF!$D$6,OR(LT!M1622=AF!$D$27,AF!$D$27="Todos"),OR(AP1622=AF!$E$8,AQ1622=AF!$E$8)),AR1622+AS1622,0)</f>
        <v>0</v>
      </c>
      <c r="AU1622" s="18" t="str">
        <f t="shared" si="560"/>
        <v/>
      </c>
      <c r="AV1622" s="54" t="str">
        <f t="shared" si="561"/>
        <v/>
      </c>
      <c r="AW1622" s="54" t="str">
        <f t="shared" si="562"/>
        <v/>
      </c>
      <c r="AX1622" s="18" t="str">
        <f t="shared" si="563"/>
        <v/>
      </c>
      <c r="AY1622" s="18" t="str">
        <f t="shared" si="564"/>
        <v/>
      </c>
      <c r="BA1622" s="18">
        <f>IF($E1622=AF!$D$6,IF($M1622="Concluída no prazo",2,IF($M1622="Concluída com atraso",1,0)),0)</f>
        <v>0</v>
      </c>
      <c r="BB1622" s="18">
        <f>IF($E1622=AF!$D$6,IF($M1622="Atrasada",2,IF($M1622="Concluída com atraso",1,0)),0)</f>
        <v>0</v>
      </c>
      <c r="BC1622" s="18">
        <v>1.6160000000000001E-2</v>
      </c>
      <c r="BD1622" s="18">
        <f t="shared" si="571"/>
        <v>1.6160000000000001E-2</v>
      </c>
      <c r="BE1622" s="18">
        <f t="shared" si="571"/>
        <v>1.6160000000000001E-2</v>
      </c>
      <c r="BF1622" s="18" t="str">
        <f t="shared" si="565"/>
        <v/>
      </c>
      <c r="BN1622" s="18" t="str">
        <f t="shared" si="566"/>
        <v>s</v>
      </c>
    </row>
    <row r="1623" spans="3:66" ht="50.1" customHeight="1" thickTop="1" thickBot="1" x14ac:dyDescent="0.3">
      <c r="C1623" s="46"/>
      <c r="D1623" s="46"/>
      <c r="E1623" s="46"/>
      <c r="F1623" s="122"/>
      <c r="G1623" s="122"/>
      <c r="H1623" s="78" t="str">
        <f t="shared" si="567"/>
        <v/>
      </c>
      <c r="I1623" s="78" t="str">
        <f t="shared" si="568"/>
        <v/>
      </c>
      <c r="J1623" s="16"/>
      <c r="K1623" s="46" t="str">
        <f t="shared" si="569"/>
        <v/>
      </c>
      <c r="L1623" s="16"/>
      <c r="M1623" s="16"/>
      <c r="N1623" s="46"/>
      <c r="O1623" s="47" t="str">
        <f t="shared" si="572"/>
        <v/>
      </c>
      <c r="P1623" s="47"/>
      <c r="Q1623" s="48" t="str">
        <f>IFERROR(VLOOKUP(E1623,Funcionários!$C$8:$E$207,3,FALSE),"")</f>
        <v/>
      </c>
      <c r="R1623" s="47"/>
      <c r="S1623" s="49" t="str">
        <f t="shared" si="573"/>
        <v/>
      </c>
      <c r="T1623" s="49">
        <v>1.617E-2</v>
      </c>
      <c r="U1623" s="48" t="str">
        <f>IF(Funcionários!C1624=0,"",Funcionários!C1624)</f>
        <v/>
      </c>
      <c r="V1623" s="50">
        <f>IF(U1623="",0,IF(COUNTIFS($E$7:$E$3006,U1623,$I$7:$I$3006,'RC'!$E$6)=0,0,COUNTIFS($M$7:$M$3006,"Concluída no prazo",$E$7:$E$3006,U1623,$I$7:$I$3006,'RC'!$E$6)/COUNTIFS($E$7:$E$3006,U1623,$I$7:$I$3006,'RC'!$E$6)))</f>
        <v>0</v>
      </c>
      <c r="W1623" s="49">
        <f>SUMIFS($J$7:$J$3006,$E$7:$E$3006,U1623,$I$7:$I$3006,'RC'!$E$6)+SUMIFS($L$7:$L$3006,$E$7:$E$3006,U1623,$I$7:$I$3006,'RC'!$E$6)</f>
        <v>0</v>
      </c>
      <c r="X1623" s="48">
        <f>COUNTIFS($E$7:$E$3006,U1623,$I$7:$I$3006,'RC'!$E$6)</f>
        <v>0</v>
      </c>
      <c r="Y1623" s="48"/>
      <c r="Z1623" s="51" t="str">
        <f>IF(AQ1623='RC'!$E$6,AC1623*1000+AD1623,"")</f>
        <v/>
      </c>
      <c r="AA1623" s="51" t="str">
        <f>IF(AB1623="","",IF(AQ1623='RC'!$E$6,AC1623*1000-AD1623,""))</f>
        <v/>
      </c>
      <c r="AB1623" s="48" t="str">
        <f>IFERROR(VLOOKUP(E1623,Funcionários!$C$8:$E$207,3,FALSE),"")</f>
        <v/>
      </c>
      <c r="AC1623" s="50" t="str">
        <f>IF(AB1623="","",IF(COUNTIFS($AB$7:$AB$3006,AB1623,$AQ$7:$AQ$3006,'RC'!$E$6)=0,"",COUNTIFS($M$7:$M$3006,"Concluída no prazo",$AB$7:$AB$3006,AB1623,$AQ$7:$AQ$3006,'RC'!$E$6)/COUNTIFS($AB$7:$AB$3006,AB1623,$AQ$7:$AQ$3006,'RC'!$E$6)))</f>
        <v/>
      </c>
      <c r="AD1623" s="48">
        <f>SUMIF($AQ$7:$AQ$3006,'RC'!$E$6,$J$7:$J$3006)+SUMIF($AQ$7:$AQ$3006,'RC'!$E$6,$L$7:$L$3006)</f>
        <v>21</v>
      </c>
      <c r="AF1623" s="48">
        <v>3.3839999999995103E-2</v>
      </c>
      <c r="AG1623" s="48">
        <f>IF(OR(AQ1623="",AQ1623&lt;&gt;'RC'!$E$6,AB1623&lt;&gt;'RC'!$D$21),0,1)</f>
        <v>0</v>
      </c>
      <c r="AH1623" s="48">
        <f t="shared" si="570"/>
        <v>3.3839999999995103E-2</v>
      </c>
      <c r="AI1623" s="48" t="str">
        <f t="shared" si="552"/>
        <v/>
      </c>
      <c r="AJ1623" s="48" t="str">
        <f t="shared" si="553"/>
        <v/>
      </c>
      <c r="AK1623" s="52" t="str">
        <f t="shared" si="554"/>
        <v/>
      </c>
      <c r="AL1623" s="52" t="str">
        <f t="shared" si="555"/>
        <v/>
      </c>
      <c r="AM1623" s="48" t="str">
        <f t="shared" si="556"/>
        <v/>
      </c>
      <c r="AN1623" s="48" t="str">
        <f t="shared" si="557"/>
        <v/>
      </c>
      <c r="AP1623" s="18" t="str">
        <f t="shared" si="558"/>
        <v/>
      </c>
      <c r="AQ1623" s="18" t="str">
        <f t="shared" si="559"/>
        <v/>
      </c>
      <c r="AR1623" s="18">
        <v>3.3840000000000002E-2</v>
      </c>
      <c r="AS1623" s="18">
        <f>IF(AF!$D$27="Todos",1,IF(M1623=AF!$D$27,1,0))</f>
        <v>1</v>
      </c>
      <c r="AT1623" s="53">
        <f>IF(AND(E1623=AF!$D$6,OR(LT!M1623=AF!$D$27,AF!$D$27="Todos"),OR(AP1623=AF!$E$8,AQ1623=AF!$E$8)),AR1623+AS1623,0)</f>
        <v>0</v>
      </c>
      <c r="AU1623" s="18" t="str">
        <f t="shared" si="560"/>
        <v/>
      </c>
      <c r="AV1623" s="54" t="str">
        <f t="shared" si="561"/>
        <v/>
      </c>
      <c r="AW1623" s="54" t="str">
        <f t="shared" si="562"/>
        <v/>
      </c>
      <c r="AX1623" s="18" t="str">
        <f t="shared" si="563"/>
        <v/>
      </c>
      <c r="AY1623" s="18" t="str">
        <f t="shared" si="564"/>
        <v/>
      </c>
      <c r="BA1623" s="18">
        <f>IF($E1623=AF!$D$6,IF($M1623="Concluída no prazo",2,IF($M1623="Concluída com atraso",1,0)),0)</f>
        <v>0</v>
      </c>
      <c r="BB1623" s="18">
        <f>IF($E1623=AF!$D$6,IF($M1623="Atrasada",2,IF($M1623="Concluída com atraso",1,0)),0)</f>
        <v>0</v>
      </c>
      <c r="BC1623" s="18">
        <v>1.617E-2</v>
      </c>
      <c r="BD1623" s="18">
        <f t="shared" si="571"/>
        <v>1.617E-2</v>
      </c>
      <c r="BE1623" s="18">
        <f t="shared" si="571"/>
        <v>1.617E-2</v>
      </c>
      <c r="BF1623" s="18" t="str">
        <f t="shared" si="565"/>
        <v/>
      </c>
      <c r="BN1623" s="18" t="str">
        <f t="shared" si="566"/>
        <v>s</v>
      </c>
    </row>
    <row r="1624" spans="3:66" ht="50.1" customHeight="1" thickTop="1" thickBot="1" x14ac:dyDescent="0.3">
      <c r="C1624" s="46"/>
      <c r="D1624" s="46"/>
      <c r="E1624" s="46"/>
      <c r="F1624" s="122"/>
      <c r="G1624" s="122"/>
      <c r="H1624" s="78" t="str">
        <f t="shared" si="567"/>
        <v/>
      </c>
      <c r="I1624" s="78" t="str">
        <f t="shared" si="568"/>
        <v/>
      </c>
      <c r="J1624" s="16"/>
      <c r="K1624" s="46" t="str">
        <f t="shared" si="569"/>
        <v/>
      </c>
      <c r="L1624" s="16"/>
      <c r="M1624" s="16"/>
      <c r="N1624" s="46"/>
      <c r="O1624" s="47" t="str">
        <f t="shared" si="572"/>
        <v/>
      </c>
      <c r="P1624" s="47"/>
      <c r="Q1624" s="48" t="str">
        <f>IFERROR(VLOOKUP(E1624,Funcionários!$C$8:$E$207,3,FALSE),"")</f>
        <v/>
      </c>
      <c r="R1624" s="47"/>
      <c r="S1624" s="49" t="str">
        <f t="shared" si="573"/>
        <v/>
      </c>
      <c r="T1624" s="49">
        <v>1.618E-2</v>
      </c>
      <c r="U1624" s="48" t="str">
        <f>IF(Funcionários!C1625=0,"",Funcionários!C1625)</f>
        <v/>
      </c>
      <c r="V1624" s="50">
        <f>IF(U1624="",0,IF(COUNTIFS($E$7:$E$3006,U1624,$I$7:$I$3006,'RC'!$E$6)=0,0,COUNTIFS($M$7:$M$3006,"Concluída no prazo",$E$7:$E$3006,U1624,$I$7:$I$3006,'RC'!$E$6)/COUNTIFS($E$7:$E$3006,U1624,$I$7:$I$3006,'RC'!$E$6)))</f>
        <v>0</v>
      </c>
      <c r="W1624" s="49">
        <f>SUMIFS($J$7:$J$3006,$E$7:$E$3006,U1624,$I$7:$I$3006,'RC'!$E$6)+SUMIFS($L$7:$L$3006,$E$7:$E$3006,U1624,$I$7:$I$3006,'RC'!$E$6)</f>
        <v>0</v>
      </c>
      <c r="X1624" s="48">
        <f>COUNTIFS($E$7:$E$3006,U1624,$I$7:$I$3006,'RC'!$E$6)</f>
        <v>0</v>
      </c>
      <c r="Y1624" s="48"/>
      <c r="Z1624" s="51" t="str">
        <f>IF(AQ1624='RC'!$E$6,AC1624*1000+AD1624,"")</f>
        <v/>
      </c>
      <c r="AA1624" s="51" t="str">
        <f>IF(AB1624="","",IF(AQ1624='RC'!$E$6,AC1624*1000-AD1624,""))</f>
        <v/>
      </c>
      <c r="AB1624" s="48" t="str">
        <f>IFERROR(VLOOKUP(E1624,Funcionários!$C$8:$E$207,3,FALSE),"")</f>
        <v/>
      </c>
      <c r="AC1624" s="50" t="str">
        <f>IF(AB1624="","",IF(COUNTIFS($AB$7:$AB$3006,AB1624,$AQ$7:$AQ$3006,'RC'!$E$6)=0,"",COUNTIFS($M$7:$M$3006,"Concluída no prazo",$AB$7:$AB$3006,AB1624,$AQ$7:$AQ$3006,'RC'!$E$6)/COUNTIFS($AB$7:$AB$3006,AB1624,$AQ$7:$AQ$3006,'RC'!$E$6)))</f>
        <v/>
      </c>
      <c r="AD1624" s="48">
        <f>SUMIF($AQ$7:$AQ$3006,'RC'!$E$6,$J$7:$J$3006)+SUMIF($AQ$7:$AQ$3006,'RC'!$E$6,$L$7:$L$3006)</f>
        <v>21</v>
      </c>
      <c r="AF1624" s="48">
        <v>3.3829999999995003E-2</v>
      </c>
      <c r="AG1624" s="48">
        <f>IF(OR(AQ1624="",AQ1624&lt;&gt;'RC'!$E$6,AB1624&lt;&gt;'RC'!$D$21),0,1)</f>
        <v>0</v>
      </c>
      <c r="AH1624" s="48">
        <f t="shared" si="570"/>
        <v>3.3829999999995003E-2</v>
      </c>
      <c r="AI1624" s="48" t="str">
        <f t="shared" si="552"/>
        <v/>
      </c>
      <c r="AJ1624" s="48" t="str">
        <f t="shared" si="553"/>
        <v/>
      </c>
      <c r="AK1624" s="52" t="str">
        <f t="shared" si="554"/>
        <v/>
      </c>
      <c r="AL1624" s="52" t="str">
        <f t="shared" si="555"/>
        <v/>
      </c>
      <c r="AM1624" s="48" t="str">
        <f t="shared" si="556"/>
        <v/>
      </c>
      <c r="AN1624" s="48" t="str">
        <f t="shared" si="557"/>
        <v/>
      </c>
      <c r="AP1624" s="18" t="str">
        <f t="shared" si="558"/>
        <v/>
      </c>
      <c r="AQ1624" s="18" t="str">
        <f t="shared" si="559"/>
        <v/>
      </c>
      <c r="AR1624" s="18">
        <v>3.3829999999999999E-2</v>
      </c>
      <c r="AS1624" s="18">
        <f>IF(AF!$D$27="Todos",1,IF(M1624=AF!$D$27,1,0))</f>
        <v>1</v>
      </c>
      <c r="AT1624" s="53">
        <f>IF(AND(E1624=AF!$D$6,OR(LT!M1624=AF!$D$27,AF!$D$27="Todos"),OR(AP1624=AF!$E$8,AQ1624=AF!$E$8)),AR1624+AS1624,0)</f>
        <v>0</v>
      </c>
      <c r="AU1624" s="18" t="str">
        <f t="shared" si="560"/>
        <v/>
      </c>
      <c r="AV1624" s="54" t="str">
        <f t="shared" si="561"/>
        <v/>
      </c>
      <c r="AW1624" s="54" t="str">
        <f t="shared" si="562"/>
        <v/>
      </c>
      <c r="AX1624" s="18" t="str">
        <f t="shared" si="563"/>
        <v/>
      </c>
      <c r="AY1624" s="18" t="str">
        <f t="shared" si="564"/>
        <v/>
      </c>
      <c r="BA1624" s="18">
        <f>IF($E1624=AF!$D$6,IF($M1624="Concluída no prazo",2,IF($M1624="Concluída com atraso",1,0)),0)</f>
        <v>0</v>
      </c>
      <c r="BB1624" s="18">
        <f>IF($E1624=AF!$D$6,IF($M1624="Atrasada",2,IF($M1624="Concluída com atraso",1,0)),0)</f>
        <v>0</v>
      </c>
      <c r="BC1624" s="18">
        <v>1.618E-2</v>
      </c>
      <c r="BD1624" s="18">
        <f t="shared" si="571"/>
        <v>1.618E-2</v>
      </c>
      <c r="BE1624" s="18">
        <f t="shared" si="571"/>
        <v>1.618E-2</v>
      </c>
      <c r="BF1624" s="18" t="str">
        <f t="shared" si="565"/>
        <v/>
      </c>
      <c r="BN1624" s="18" t="str">
        <f t="shared" si="566"/>
        <v>s</v>
      </c>
    </row>
    <row r="1625" spans="3:66" ht="50.1" customHeight="1" thickTop="1" thickBot="1" x14ac:dyDescent="0.3">
      <c r="C1625" s="46"/>
      <c r="D1625" s="46"/>
      <c r="E1625" s="46"/>
      <c r="F1625" s="122"/>
      <c r="G1625" s="122"/>
      <c r="H1625" s="78" t="str">
        <f t="shared" si="567"/>
        <v/>
      </c>
      <c r="I1625" s="78" t="str">
        <f t="shared" si="568"/>
        <v/>
      </c>
      <c r="J1625" s="16"/>
      <c r="K1625" s="46" t="str">
        <f t="shared" si="569"/>
        <v/>
      </c>
      <c r="L1625" s="16"/>
      <c r="M1625" s="16"/>
      <c r="N1625" s="46"/>
      <c r="O1625" s="47" t="str">
        <f t="shared" si="572"/>
        <v/>
      </c>
      <c r="P1625" s="47"/>
      <c r="Q1625" s="48" t="str">
        <f>IFERROR(VLOOKUP(E1625,Funcionários!$C$8:$E$207,3,FALSE),"")</f>
        <v/>
      </c>
      <c r="R1625" s="47"/>
      <c r="S1625" s="49" t="str">
        <f t="shared" si="573"/>
        <v/>
      </c>
      <c r="T1625" s="49">
        <v>1.619E-2</v>
      </c>
      <c r="U1625" s="48" t="str">
        <f>IF(Funcionários!C1626=0,"",Funcionários!C1626)</f>
        <v/>
      </c>
      <c r="V1625" s="50">
        <f>IF(U1625="",0,IF(COUNTIFS($E$7:$E$3006,U1625,$I$7:$I$3006,'RC'!$E$6)=0,0,COUNTIFS($M$7:$M$3006,"Concluída no prazo",$E$7:$E$3006,U1625,$I$7:$I$3006,'RC'!$E$6)/COUNTIFS($E$7:$E$3006,U1625,$I$7:$I$3006,'RC'!$E$6)))</f>
        <v>0</v>
      </c>
      <c r="W1625" s="49">
        <f>SUMIFS($J$7:$J$3006,$E$7:$E$3006,U1625,$I$7:$I$3006,'RC'!$E$6)+SUMIFS($L$7:$L$3006,$E$7:$E$3006,U1625,$I$7:$I$3006,'RC'!$E$6)</f>
        <v>0</v>
      </c>
      <c r="X1625" s="48">
        <f>COUNTIFS($E$7:$E$3006,U1625,$I$7:$I$3006,'RC'!$E$6)</f>
        <v>0</v>
      </c>
      <c r="Y1625" s="48"/>
      <c r="Z1625" s="51" t="str">
        <f>IF(AQ1625='RC'!$E$6,AC1625*1000+AD1625,"")</f>
        <v/>
      </c>
      <c r="AA1625" s="51" t="str">
        <f>IF(AB1625="","",IF(AQ1625='RC'!$E$6,AC1625*1000-AD1625,""))</f>
        <v/>
      </c>
      <c r="AB1625" s="48" t="str">
        <f>IFERROR(VLOOKUP(E1625,Funcionários!$C$8:$E$207,3,FALSE),"")</f>
        <v/>
      </c>
      <c r="AC1625" s="50" t="str">
        <f>IF(AB1625="","",IF(COUNTIFS($AB$7:$AB$3006,AB1625,$AQ$7:$AQ$3006,'RC'!$E$6)=0,"",COUNTIFS($M$7:$M$3006,"Concluída no prazo",$AB$7:$AB$3006,AB1625,$AQ$7:$AQ$3006,'RC'!$E$6)/COUNTIFS($AB$7:$AB$3006,AB1625,$AQ$7:$AQ$3006,'RC'!$E$6)))</f>
        <v/>
      </c>
      <c r="AD1625" s="48">
        <f>SUMIF($AQ$7:$AQ$3006,'RC'!$E$6,$J$7:$J$3006)+SUMIF($AQ$7:$AQ$3006,'RC'!$E$6,$L$7:$L$3006)</f>
        <v>21</v>
      </c>
      <c r="AF1625" s="48">
        <v>3.3819999999995E-2</v>
      </c>
      <c r="AG1625" s="48">
        <f>IF(OR(AQ1625="",AQ1625&lt;&gt;'RC'!$E$6,AB1625&lt;&gt;'RC'!$D$21),0,1)</f>
        <v>0</v>
      </c>
      <c r="AH1625" s="48">
        <f t="shared" si="570"/>
        <v>3.3819999999995E-2</v>
      </c>
      <c r="AI1625" s="48" t="str">
        <f t="shared" si="552"/>
        <v/>
      </c>
      <c r="AJ1625" s="48" t="str">
        <f t="shared" si="553"/>
        <v/>
      </c>
      <c r="AK1625" s="52" t="str">
        <f t="shared" si="554"/>
        <v/>
      </c>
      <c r="AL1625" s="52" t="str">
        <f t="shared" si="555"/>
        <v/>
      </c>
      <c r="AM1625" s="48" t="str">
        <f t="shared" si="556"/>
        <v/>
      </c>
      <c r="AN1625" s="48" t="str">
        <f t="shared" si="557"/>
        <v/>
      </c>
      <c r="AP1625" s="18" t="str">
        <f t="shared" si="558"/>
        <v/>
      </c>
      <c r="AQ1625" s="18" t="str">
        <f t="shared" si="559"/>
        <v/>
      </c>
      <c r="AR1625" s="18">
        <v>3.3820000000000003E-2</v>
      </c>
      <c r="AS1625" s="18">
        <f>IF(AF!$D$27="Todos",1,IF(M1625=AF!$D$27,1,0))</f>
        <v>1</v>
      </c>
      <c r="AT1625" s="53">
        <f>IF(AND(E1625=AF!$D$6,OR(LT!M1625=AF!$D$27,AF!$D$27="Todos"),OR(AP1625=AF!$E$8,AQ1625=AF!$E$8)),AR1625+AS1625,0)</f>
        <v>0</v>
      </c>
      <c r="AU1625" s="18" t="str">
        <f t="shared" si="560"/>
        <v/>
      </c>
      <c r="AV1625" s="54" t="str">
        <f t="shared" si="561"/>
        <v/>
      </c>
      <c r="AW1625" s="54" t="str">
        <f t="shared" si="562"/>
        <v/>
      </c>
      <c r="AX1625" s="18" t="str">
        <f t="shared" si="563"/>
        <v/>
      </c>
      <c r="AY1625" s="18" t="str">
        <f t="shared" si="564"/>
        <v/>
      </c>
      <c r="BA1625" s="18">
        <f>IF($E1625=AF!$D$6,IF($M1625="Concluída no prazo",2,IF($M1625="Concluída com atraso",1,0)),0)</f>
        <v>0</v>
      </c>
      <c r="BB1625" s="18">
        <f>IF($E1625=AF!$D$6,IF($M1625="Atrasada",2,IF($M1625="Concluída com atraso",1,0)),0)</f>
        <v>0</v>
      </c>
      <c r="BC1625" s="18">
        <v>1.619E-2</v>
      </c>
      <c r="BD1625" s="18">
        <f t="shared" si="571"/>
        <v>1.619E-2</v>
      </c>
      <c r="BE1625" s="18">
        <f t="shared" si="571"/>
        <v>1.619E-2</v>
      </c>
      <c r="BF1625" s="18" t="str">
        <f t="shared" si="565"/>
        <v/>
      </c>
      <c r="BN1625" s="18" t="str">
        <f t="shared" si="566"/>
        <v>s</v>
      </c>
    </row>
    <row r="1626" spans="3:66" ht="50.1" customHeight="1" thickTop="1" thickBot="1" x14ac:dyDescent="0.3">
      <c r="C1626" s="46"/>
      <c r="D1626" s="46"/>
      <c r="E1626" s="46"/>
      <c r="F1626" s="122"/>
      <c r="G1626" s="122"/>
      <c r="H1626" s="78" t="str">
        <f t="shared" si="567"/>
        <v/>
      </c>
      <c r="I1626" s="78" t="str">
        <f t="shared" si="568"/>
        <v/>
      </c>
      <c r="J1626" s="16"/>
      <c r="K1626" s="46" t="str">
        <f t="shared" si="569"/>
        <v/>
      </c>
      <c r="L1626" s="16"/>
      <c r="M1626" s="16"/>
      <c r="N1626" s="46"/>
      <c r="O1626" s="47" t="str">
        <f t="shared" si="572"/>
        <v/>
      </c>
      <c r="P1626" s="47"/>
      <c r="Q1626" s="48" t="str">
        <f>IFERROR(VLOOKUP(E1626,Funcionários!$C$8:$E$207,3,FALSE),"")</f>
        <v/>
      </c>
      <c r="R1626" s="47"/>
      <c r="S1626" s="49" t="str">
        <f t="shared" si="573"/>
        <v/>
      </c>
      <c r="T1626" s="49">
        <v>1.6199999999999999E-2</v>
      </c>
      <c r="U1626" s="48" t="str">
        <f>IF(Funcionários!C1627=0,"",Funcionários!C1627)</f>
        <v/>
      </c>
      <c r="V1626" s="50">
        <f>IF(U1626="",0,IF(COUNTIFS($E$7:$E$3006,U1626,$I$7:$I$3006,'RC'!$E$6)=0,0,COUNTIFS($M$7:$M$3006,"Concluída no prazo",$E$7:$E$3006,U1626,$I$7:$I$3006,'RC'!$E$6)/COUNTIFS($E$7:$E$3006,U1626,$I$7:$I$3006,'RC'!$E$6)))</f>
        <v>0</v>
      </c>
      <c r="W1626" s="49">
        <f>SUMIFS($J$7:$J$3006,$E$7:$E$3006,U1626,$I$7:$I$3006,'RC'!$E$6)+SUMIFS($L$7:$L$3006,$E$7:$E$3006,U1626,$I$7:$I$3006,'RC'!$E$6)</f>
        <v>0</v>
      </c>
      <c r="X1626" s="48">
        <f>COUNTIFS($E$7:$E$3006,U1626,$I$7:$I$3006,'RC'!$E$6)</f>
        <v>0</v>
      </c>
      <c r="Y1626" s="48"/>
      <c r="Z1626" s="51" t="str">
        <f>IF(AQ1626='RC'!$E$6,AC1626*1000+AD1626,"")</f>
        <v/>
      </c>
      <c r="AA1626" s="51" t="str">
        <f>IF(AB1626="","",IF(AQ1626='RC'!$E$6,AC1626*1000-AD1626,""))</f>
        <v/>
      </c>
      <c r="AB1626" s="48" t="str">
        <f>IFERROR(VLOOKUP(E1626,Funcionários!$C$8:$E$207,3,FALSE),"")</f>
        <v/>
      </c>
      <c r="AC1626" s="50" t="str">
        <f>IF(AB1626="","",IF(COUNTIFS($AB$7:$AB$3006,AB1626,$AQ$7:$AQ$3006,'RC'!$E$6)=0,"",COUNTIFS($M$7:$M$3006,"Concluída no prazo",$AB$7:$AB$3006,AB1626,$AQ$7:$AQ$3006,'RC'!$E$6)/COUNTIFS($AB$7:$AB$3006,AB1626,$AQ$7:$AQ$3006,'RC'!$E$6)))</f>
        <v/>
      </c>
      <c r="AD1626" s="48">
        <f>SUMIF($AQ$7:$AQ$3006,'RC'!$E$6,$J$7:$J$3006)+SUMIF($AQ$7:$AQ$3006,'RC'!$E$6,$L$7:$L$3006)</f>
        <v>21</v>
      </c>
      <c r="AF1626" s="48">
        <v>3.3809999999994997E-2</v>
      </c>
      <c r="AG1626" s="48">
        <f>IF(OR(AQ1626="",AQ1626&lt;&gt;'RC'!$E$6,AB1626&lt;&gt;'RC'!$D$21),0,1)</f>
        <v>0</v>
      </c>
      <c r="AH1626" s="48">
        <f t="shared" si="570"/>
        <v>3.3809999999994997E-2</v>
      </c>
      <c r="AI1626" s="48" t="str">
        <f t="shared" si="552"/>
        <v/>
      </c>
      <c r="AJ1626" s="48" t="str">
        <f t="shared" si="553"/>
        <v/>
      </c>
      <c r="AK1626" s="52" t="str">
        <f t="shared" si="554"/>
        <v/>
      </c>
      <c r="AL1626" s="52" t="str">
        <f t="shared" si="555"/>
        <v/>
      </c>
      <c r="AM1626" s="48" t="str">
        <f t="shared" si="556"/>
        <v/>
      </c>
      <c r="AN1626" s="48" t="str">
        <f t="shared" si="557"/>
        <v/>
      </c>
      <c r="AP1626" s="18" t="str">
        <f t="shared" si="558"/>
        <v/>
      </c>
      <c r="AQ1626" s="18" t="str">
        <f t="shared" si="559"/>
        <v/>
      </c>
      <c r="AR1626" s="18">
        <v>3.381E-2</v>
      </c>
      <c r="AS1626" s="18">
        <f>IF(AF!$D$27="Todos",1,IF(M1626=AF!$D$27,1,0))</f>
        <v>1</v>
      </c>
      <c r="AT1626" s="53">
        <f>IF(AND(E1626=AF!$D$6,OR(LT!M1626=AF!$D$27,AF!$D$27="Todos"),OR(AP1626=AF!$E$8,AQ1626=AF!$E$8)),AR1626+AS1626,0)</f>
        <v>0</v>
      </c>
      <c r="AU1626" s="18" t="str">
        <f t="shared" si="560"/>
        <v/>
      </c>
      <c r="AV1626" s="54" t="str">
        <f t="shared" si="561"/>
        <v/>
      </c>
      <c r="AW1626" s="54" t="str">
        <f t="shared" si="562"/>
        <v/>
      </c>
      <c r="AX1626" s="18" t="str">
        <f t="shared" si="563"/>
        <v/>
      </c>
      <c r="AY1626" s="18" t="str">
        <f t="shared" si="564"/>
        <v/>
      </c>
      <c r="BA1626" s="18">
        <f>IF($E1626=AF!$D$6,IF($M1626="Concluída no prazo",2,IF($M1626="Concluída com atraso",1,0)),0)</f>
        <v>0</v>
      </c>
      <c r="BB1626" s="18">
        <f>IF($E1626=AF!$D$6,IF($M1626="Atrasada",2,IF($M1626="Concluída com atraso",1,0)),0)</f>
        <v>0</v>
      </c>
      <c r="BC1626" s="18">
        <v>1.6199999999999999E-2</v>
      </c>
      <c r="BD1626" s="18">
        <f t="shared" si="571"/>
        <v>1.6199999999999999E-2</v>
      </c>
      <c r="BE1626" s="18">
        <f t="shared" si="571"/>
        <v>1.6199999999999999E-2</v>
      </c>
      <c r="BF1626" s="18" t="str">
        <f t="shared" si="565"/>
        <v/>
      </c>
      <c r="BN1626" s="18" t="str">
        <f t="shared" si="566"/>
        <v>s</v>
      </c>
    </row>
    <row r="1627" spans="3:66" ht="50.1" customHeight="1" thickTop="1" thickBot="1" x14ac:dyDescent="0.3">
      <c r="C1627" s="46"/>
      <c r="D1627" s="46"/>
      <c r="E1627" s="46"/>
      <c r="F1627" s="122"/>
      <c r="G1627" s="122"/>
      <c r="H1627" s="78" t="str">
        <f t="shared" si="567"/>
        <v/>
      </c>
      <c r="I1627" s="78" t="str">
        <f t="shared" si="568"/>
        <v/>
      </c>
      <c r="J1627" s="16"/>
      <c r="K1627" s="46" t="str">
        <f t="shared" si="569"/>
        <v/>
      </c>
      <c r="L1627" s="16"/>
      <c r="M1627" s="16"/>
      <c r="N1627" s="46"/>
      <c r="O1627" s="47" t="str">
        <f t="shared" si="572"/>
        <v/>
      </c>
      <c r="P1627" s="47"/>
      <c r="Q1627" s="48" t="str">
        <f>IFERROR(VLOOKUP(E1627,Funcionários!$C$8:$E$207,3,FALSE),"")</f>
        <v/>
      </c>
      <c r="R1627" s="47"/>
      <c r="S1627" s="49" t="str">
        <f t="shared" si="573"/>
        <v/>
      </c>
      <c r="T1627" s="49">
        <v>1.6209999999999999E-2</v>
      </c>
      <c r="U1627" s="48" t="str">
        <f>IF(Funcionários!C1628=0,"",Funcionários!C1628)</f>
        <v/>
      </c>
      <c r="V1627" s="50">
        <f>IF(U1627="",0,IF(COUNTIFS($E$7:$E$3006,U1627,$I$7:$I$3006,'RC'!$E$6)=0,0,COUNTIFS($M$7:$M$3006,"Concluída no prazo",$E$7:$E$3006,U1627,$I$7:$I$3006,'RC'!$E$6)/COUNTIFS($E$7:$E$3006,U1627,$I$7:$I$3006,'RC'!$E$6)))</f>
        <v>0</v>
      </c>
      <c r="W1627" s="49">
        <f>SUMIFS($J$7:$J$3006,$E$7:$E$3006,U1627,$I$7:$I$3006,'RC'!$E$6)+SUMIFS($L$7:$L$3006,$E$7:$E$3006,U1627,$I$7:$I$3006,'RC'!$E$6)</f>
        <v>0</v>
      </c>
      <c r="X1627" s="48">
        <f>COUNTIFS($E$7:$E$3006,U1627,$I$7:$I$3006,'RC'!$E$6)</f>
        <v>0</v>
      </c>
      <c r="Y1627" s="48"/>
      <c r="Z1627" s="51" t="str">
        <f>IF(AQ1627='RC'!$E$6,AC1627*1000+AD1627,"")</f>
        <v/>
      </c>
      <c r="AA1627" s="51" t="str">
        <f>IF(AB1627="","",IF(AQ1627='RC'!$E$6,AC1627*1000-AD1627,""))</f>
        <v/>
      </c>
      <c r="AB1627" s="48" t="str">
        <f>IFERROR(VLOOKUP(E1627,Funcionários!$C$8:$E$207,3,FALSE),"")</f>
        <v/>
      </c>
      <c r="AC1627" s="50" t="str">
        <f>IF(AB1627="","",IF(COUNTIFS($AB$7:$AB$3006,AB1627,$AQ$7:$AQ$3006,'RC'!$E$6)=0,"",COUNTIFS($M$7:$M$3006,"Concluída no prazo",$AB$7:$AB$3006,AB1627,$AQ$7:$AQ$3006,'RC'!$E$6)/COUNTIFS($AB$7:$AB$3006,AB1627,$AQ$7:$AQ$3006,'RC'!$E$6)))</f>
        <v/>
      </c>
      <c r="AD1627" s="48">
        <f>SUMIF($AQ$7:$AQ$3006,'RC'!$E$6,$J$7:$J$3006)+SUMIF($AQ$7:$AQ$3006,'RC'!$E$6,$L$7:$L$3006)</f>
        <v>21</v>
      </c>
      <c r="AF1627" s="48">
        <v>3.3799999999995001E-2</v>
      </c>
      <c r="AG1627" s="48">
        <f>IF(OR(AQ1627="",AQ1627&lt;&gt;'RC'!$E$6,AB1627&lt;&gt;'RC'!$D$21),0,1)</f>
        <v>0</v>
      </c>
      <c r="AH1627" s="48">
        <f t="shared" si="570"/>
        <v>3.3799999999995001E-2</v>
      </c>
      <c r="AI1627" s="48" t="str">
        <f t="shared" si="552"/>
        <v/>
      </c>
      <c r="AJ1627" s="48" t="str">
        <f t="shared" si="553"/>
        <v/>
      </c>
      <c r="AK1627" s="52" t="str">
        <f t="shared" si="554"/>
        <v/>
      </c>
      <c r="AL1627" s="52" t="str">
        <f t="shared" si="555"/>
        <v/>
      </c>
      <c r="AM1627" s="48" t="str">
        <f t="shared" si="556"/>
        <v/>
      </c>
      <c r="AN1627" s="48" t="str">
        <f t="shared" si="557"/>
        <v/>
      </c>
      <c r="AP1627" s="18" t="str">
        <f t="shared" si="558"/>
        <v/>
      </c>
      <c r="AQ1627" s="18" t="str">
        <f t="shared" si="559"/>
        <v/>
      </c>
      <c r="AR1627" s="18">
        <v>3.3799999999999997E-2</v>
      </c>
      <c r="AS1627" s="18">
        <f>IF(AF!$D$27="Todos",1,IF(M1627=AF!$D$27,1,0))</f>
        <v>1</v>
      </c>
      <c r="AT1627" s="53">
        <f>IF(AND(E1627=AF!$D$6,OR(LT!M1627=AF!$D$27,AF!$D$27="Todos"),OR(AP1627=AF!$E$8,AQ1627=AF!$E$8)),AR1627+AS1627,0)</f>
        <v>0</v>
      </c>
      <c r="AU1627" s="18" t="str">
        <f t="shared" si="560"/>
        <v/>
      </c>
      <c r="AV1627" s="54" t="str">
        <f t="shared" si="561"/>
        <v/>
      </c>
      <c r="AW1627" s="54" t="str">
        <f t="shared" si="562"/>
        <v/>
      </c>
      <c r="AX1627" s="18" t="str">
        <f t="shared" si="563"/>
        <v/>
      </c>
      <c r="AY1627" s="18" t="str">
        <f t="shared" si="564"/>
        <v/>
      </c>
      <c r="BA1627" s="18">
        <f>IF($E1627=AF!$D$6,IF($M1627="Concluída no prazo",2,IF($M1627="Concluída com atraso",1,0)),0)</f>
        <v>0</v>
      </c>
      <c r="BB1627" s="18">
        <f>IF($E1627=AF!$D$6,IF($M1627="Atrasada",2,IF($M1627="Concluída com atraso",1,0)),0)</f>
        <v>0</v>
      </c>
      <c r="BC1627" s="18">
        <v>1.6209999999999999E-2</v>
      </c>
      <c r="BD1627" s="18">
        <f t="shared" si="571"/>
        <v>1.6209999999999999E-2</v>
      </c>
      <c r="BE1627" s="18">
        <f t="shared" si="571"/>
        <v>1.6209999999999999E-2</v>
      </c>
      <c r="BF1627" s="18" t="str">
        <f t="shared" si="565"/>
        <v/>
      </c>
      <c r="BN1627" s="18" t="str">
        <f t="shared" si="566"/>
        <v>s</v>
      </c>
    </row>
    <row r="1628" spans="3:66" ht="50.1" customHeight="1" thickTop="1" thickBot="1" x14ac:dyDescent="0.3">
      <c r="C1628" s="46"/>
      <c r="D1628" s="46"/>
      <c r="E1628" s="46"/>
      <c r="F1628" s="122"/>
      <c r="G1628" s="122"/>
      <c r="H1628" s="78" t="str">
        <f t="shared" si="567"/>
        <v/>
      </c>
      <c r="I1628" s="78" t="str">
        <f t="shared" si="568"/>
        <v/>
      </c>
      <c r="J1628" s="16"/>
      <c r="K1628" s="46" t="str">
        <f t="shared" si="569"/>
        <v/>
      </c>
      <c r="L1628" s="16"/>
      <c r="M1628" s="16"/>
      <c r="N1628" s="46"/>
      <c r="O1628" s="47" t="str">
        <f t="shared" si="572"/>
        <v/>
      </c>
      <c r="P1628" s="47"/>
      <c r="Q1628" s="48" t="str">
        <f>IFERROR(VLOOKUP(E1628,Funcionários!$C$8:$E$207,3,FALSE),"")</f>
        <v/>
      </c>
      <c r="R1628" s="47"/>
      <c r="S1628" s="49" t="str">
        <f t="shared" si="573"/>
        <v/>
      </c>
      <c r="T1628" s="49">
        <v>1.6219999999999998E-2</v>
      </c>
      <c r="U1628" s="48" t="str">
        <f>IF(Funcionários!C1629=0,"",Funcionários!C1629)</f>
        <v/>
      </c>
      <c r="V1628" s="50">
        <f>IF(U1628="",0,IF(COUNTIFS($E$7:$E$3006,U1628,$I$7:$I$3006,'RC'!$E$6)=0,0,COUNTIFS($M$7:$M$3006,"Concluída no prazo",$E$7:$E$3006,U1628,$I$7:$I$3006,'RC'!$E$6)/COUNTIFS($E$7:$E$3006,U1628,$I$7:$I$3006,'RC'!$E$6)))</f>
        <v>0</v>
      </c>
      <c r="W1628" s="49">
        <f>SUMIFS($J$7:$J$3006,$E$7:$E$3006,U1628,$I$7:$I$3006,'RC'!$E$6)+SUMIFS($L$7:$L$3006,$E$7:$E$3006,U1628,$I$7:$I$3006,'RC'!$E$6)</f>
        <v>0</v>
      </c>
      <c r="X1628" s="48">
        <f>COUNTIFS($E$7:$E$3006,U1628,$I$7:$I$3006,'RC'!$E$6)</f>
        <v>0</v>
      </c>
      <c r="Y1628" s="48"/>
      <c r="Z1628" s="51" t="str">
        <f>IF(AQ1628='RC'!$E$6,AC1628*1000+AD1628,"")</f>
        <v/>
      </c>
      <c r="AA1628" s="51" t="str">
        <f>IF(AB1628="","",IF(AQ1628='RC'!$E$6,AC1628*1000-AD1628,""))</f>
        <v/>
      </c>
      <c r="AB1628" s="48" t="str">
        <f>IFERROR(VLOOKUP(E1628,Funcionários!$C$8:$E$207,3,FALSE),"")</f>
        <v/>
      </c>
      <c r="AC1628" s="50" t="str">
        <f>IF(AB1628="","",IF(COUNTIFS($AB$7:$AB$3006,AB1628,$AQ$7:$AQ$3006,'RC'!$E$6)=0,"",COUNTIFS($M$7:$M$3006,"Concluída no prazo",$AB$7:$AB$3006,AB1628,$AQ$7:$AQ$3006,'RC'!$E$6)/COUNTIFS($AB$7:$AB$3006,AB1628,$AQ$7:$AQ$3006,'RC'!$E$6)))</f>
        <v/>
      </c>
      <c r="AD1628" s="48">
        <f>SUMIF($AQ$7:$AQ$3006,'RC'!$E$6,$J$7:$J$3006)+SUMIF($AQ$7:$AQ$3006,'RC'!$E$6,$L$7:$L$3006)</f>
        <v>21</v>
      </c>
      <c r="AF1628" s="48">
        <v>3.3789999999994998E-2</v>
      </c>
      <c r="AG1628" s="48">
        <f>IF(OR(AQ1628="",AQ1628&lt;&gt;'RC'!$E$6,AB1628&lt;&gt;'RC'!$D$21),0,1)</f>
        <v>0</v>
      </c>
      <c r="AH1628" s="48">
        <f t="shared" si="570"/>
        <v>3.3789999999994998E-2</v>
      </c>
      <c r="AI1628" s="48" t="str">
        <f t="shared" si="552"/>
        <v/>
      </c>
      <c r="AJ1628" s="48" t="str">
        <f t="shared" si="553"/>
        <v/>
      </c>
      <c r="AK1628" s="52" t="str">
        <f t="shared" si="554"/>
        <v/>
      </c>
      <c r="AL1628" s="52" t="str">
        <f t="shared" si="555"/>
        <v/>
      </c>
      <c r="AM1628" s="48" t="str">
        <f t="shared" si="556"/>
        <v/>
      </c>
      <c r="AN1628" s="48" t="str">
        <f t="shared" si="557"/>
        <v/>
      </c>
      <c r="AP1628" s="18" t="str">
        <f t="shared" si="558"/>
        <v/>
      </c>
      <c r="AQ1628" s="18" t="str">
        <f t="shared" si="559"/>
        <v/>
      </c>
      <c r="AR1628" s="18">
        <v>3.3790000000000001E-2</v>
      </c>
      <c r="AS1628" s="18">
        <f>IF(AF!$D$27="Todos",1,IF(M1628=AF!$D$27,1,0))</f>
        <v>1</v>
      </c>
      <c r="AT1628" s="53">
        <f>IF(AND(E1628=AF!$D$6,OR(LT!M1628=AF!$D$27,AF!$D$27="Todos"),OR(AP1628=AF!$E$8,AQ1628=AF!$E$8)),AR1628+AS1628,0)</f>
        <v>0</v>
      </c>
      <c r="AU1628" s="18" t="str">
        <f t="shared" si="560"/>
        <v/>
      </c>
      <c r="AV1628" s="54" t="str">
        <f t="shared" si="561"/>
        <v/>
      </c>
      <c r="AW1628" s="54" t="str">
        <f t="shared" si="562"/>
        <v/>
      </c>
      <c r="AX1628" s="18" t="str">
        <f t="shared" si="563"/>
        <v/>
      </c>
      <c r="AY1628" s="18" t="str">
        <f t="shared" si="564"/>
        <v/>
      </c>
      <c r="BA1628" s="18">
        <f>IF($E1628=AF!$D$6,IF($M1628="Concluída no prazo",2,IF($M1628="Concluída com atraso",1,0)),0)</f>
        <v>0</v>
      </c>
      <c r="BB1628" s="18">
        <f>IF($E1628=AF!$D$6,IF($M1628="Atrasada",2,IF($M1628="Concluída com atraso",1,0)),0)</f>
        <v>0</v>
      </c>
      <c r="BC1628" s="18">
        <v>1.6219999999999998E-2</v>
      </c>
      <c r="BD1628" s="18">
        <f t="shared" si="571"/>
        <v>1.6219999999999998E-2</v>
      </c>
      <c r="BE1628" s="18">
        <f t="shared" si="571"/>
        <v>1.6219999999999998E-2</v>
      </c>
      <c r="BF1628" s="18" t="str">
        <f t="shared" si="565"/>
        <v/>
      </c>
      <c r="BN1628" s="18" t="str">
        <f t="shared" si="566"/>
        <v>s</v>
      </c>
    </row>
    <row r="1629" spans="3:66" ht="50.1" customHeight="1" thickTop="1" thickBot="1" x14ac:dyDescent="0.3">
      <c r="C1629" s="46"/>
      <c r="D1629" s="46"/>
      <c r="E1629" s="46"/>
      <c r="F1629" s="122"/>
      <c r="G1629" s="122"/>
      <c r="H1629" s="78" t="str">
        <f t="shared" si="567"/>
        <v/>
      </c>
      <c r="I1629" s="78" t="str">
        <f t="shared" si="568"/>
        <v/>
      </c>
      <c r="J1629" s="16"/>
      <c r="K1629" s="46" t="str">
        <f t="shared" si="569"/>
        <v/>
      </c>
      <c r="L1629" s="16"/>
      <c r="M1629" s="16"/>
      <c r="N1629" s="46"/>
      <c r="O1629" s="47" t="str">
        <f t="shared" si="572"/>
        <v/>
      </c>
      <c r="P1629" s="47"/>
      <c r="Q1629" s="48" t="str">
        <f>IFERROR(VLOOKUP(E1629,Funcionários!$C$8:$E$207,3,FALSE),"")</f>
        <v/>
      </c>
      <c r="R1629" s="47"/>
      <c r="S1629" s="49" t="str">
        <f t="shared" si="573"/>
        <v/>
      </c>
      <c r="T1629" s="49">
        <v>1.6230000000000001E-2</v>
      </c>
      <c r="U1629" s="48" t="str">
        <f>IF(Funcionários!C1630=0,"",Funcionários!C1630)</f>
        <v/>
      </c>
      <c r="V1629" s="50">
        <f>IF(U1629="",0,IF(COUNTIFS($E$7:$E$3006,U1629,$I$7:$I$3006,'RC'!$E$6)=0,0,COUNTIFS($M$7:$M$3006,"Concluída no prazo",$E$7:$E$3006,U1629,$I$7:$I$3006,'RC'!$E$6)/COUNTIFS($E$7:$E$3006,U1629,$I$7:$I$3006,'RC'!$E$6)))</f>
        <v>0</v>
      </c>
      <c r="W1629" s="49">
        <f>SUMIFS($J$7:$J$3006,$E$7:$E$3006,U1629,$I$7:$I$3006,'RC'!$E$6)+SUMIFS($L$7:$L$3006,$E$7:$E$3006,U1629,$I$7:$I$3006,'RC'!$E$6)</f>
        <v>0</v>
      </c>
      <c r="X1629" s="48">
        <f>COUNTIFS($E$7:$E$3006,U1629,$I$7:$I$3006,'RC'!$E$6)</f>
        <v>0</v>
      </c>
      <c r="Y1629" s="48"/>
      <c r="Z1629" s="51" t="str">
        <f>IF(AQ1629='RC'!$E$6,AC1629*1000+AD1629,"")</f>
        <v/>
      </c>
      <c r="AA1629" s="51" t="str">
        <f>IF(AB1629="","",IF(AQ1629='RC'!$E$6,AC1629*1000-AD1629,""))</f>
        <v/>
      </c>
      <c r="AB1629" s="48" t="str">
        <f>IFERROR(VLOOKUP(E1629,Funcionários!$C$8:$E$207,3,FALSE),"")</f>
        <v/>
      </c>
      <c r="AC1629" s="50" t="str">
        <f>IF(AB1629="","",IF(COUNTIFS($AB$7:$AB$3006,AB1629,$AQ$7:$AQ$3006,'RC'!$E$6)=0,"",COUNTIFS($M$7:$M$3006,"Concluída no prazo",$AB$7:$AB$3006,AB1629,$AQ$7:$AQ$3006,'RC'!$E$6)/COUNTIFS($AB$7:$AB$3006,AB1629,$AQ$7:$AQ$3006,'RC'!$E$6)))</f>
        <v/>
      </c>
      <c r="AD1629" s="48">
        <f>SUMIF($AQ$7:$AQ$3006,'RC'!$E$6,$J$7:$J$3006)+SUMIF($AQ$7:$AQ$3006,'RC'!$E$6,$L$7:$L$3006)</f>
        <v>21</v>
      </c>
      <c r="AF1629" s="48">
        <v>3.3779999999995002E-2</v>
      </c>
      <c r="AG1629" s="48">
        <f>IF(OR(AQ1629="",AQ1629&lt;&gt;'RC'!$E$6,AB1629&lt;&gt;'RC'!$D$21),0,1)</f>
        <v>0</v>
      </c>
      <c r="AH1629" s="48">
        <f t="shared" si="570"/>
        <v>3.3779999999995002E-2</v>
      </c>
      <c r="AI1629" s="48" t="str">
        <f t="shared" si="552"/>
        <v/>
      </c>
      <c r="AJ1629" s="48" t="str">
        <f t="shared" si="553"/>
        <v/>
      </c>
      <c r="AK1629" s="52" t="str">
        <f t="shared" si="554"/>
        <v/>
      </c>
      <c r="AL1629" s="52" t="str">
        <f t="shared" si="555"/>
        <v/>
      </c>
      <c r="AM1629" s="48" t="str">
        <f t="shared" si="556"/>
        <v/>
      </c>
      <c r="AN1629" s="48" t="str">
        <f t="shared" si="557"/>
        <v/>
      </c>
      <c r="AP1629" s="18" t="str">
        <f t="shared" si="558"/>
        <v/>
      </c>
      <c r="AQ1629" s="18" t="str">
        <f t="shared" si="559"/>
        <v/>
      </c>
      <c r="AR1629" s="18">
        <v>3.3779999999999998E-2</v>
      </c>
      <c r="AS1629" s="18">
        <f>IF(AF!$D$27="Todos",1,IF(M1629=AF!$D$27,1,0))</f>
        <v>1</v>
      </c>
      <c r="AT1629" s="53">
        <f>IF(AND(E1629=AF!$D$6,OR(LT!M1629=AF!$D$27,AF!$D$27="Todos"),OR(AP1629=AF!$E$8,AQ1629=AF!$E$8)),AR1629+AS1629,0)</f>
        <v>0</v>
      </c>
      <c r="AU1629" s="18" t="str">
        <f t="shared" si="560"/>
        <v/>
      </c>
      <c r="AV1629" s="54" t="str">
        <f t="shared" si="561"/>
        <v/>
      </c>
      <c r="AW1629" s="54" t="str">
        <f t="shared" si="562"/>
        <v/>
      </c>
      <c r="AX1629" s="18" t="str">
        <f t="shared" si="563"/>
        <v/>
      </c>
      <c r="AY1629" s="18" t="str">
        <f t="shared" si="564"/>
        <v/>
      </c>
      <c r="BA1629" s="18">
        <f>IF($E1629=AF!$D$6,IF($M1629="Concluída no prazo",2,IF($M1629="Concluída com atraso",1,0)),0)</f>
        <v>0</v>
      </c>
      <c r="BB1629" s="18">
        <f>IF($E1629=AF!$D$6,IF($M1629="Atrasada",2,IF($M1629="Concluída com atraso",1,0)),0)</f>
        <v>0</v>
      </c>
      <c r="BC1629" s="18">
        <v>1.6230000000000001E-2</v>
      </c>
      <c r="BD1629" s="18">
        <f t="shared" si="571"/>
        <v>1.6230000000000001E-2</v>
      </c>
      <c r="BE1629" s="18">
        <f t="shared" si="571"/>
        <v>1.6230000000000001E-2</v>
      </c>
      <c r="BF1629" s="18" t="str">
        <f t="shared" si="565"/>
        <v/>
      </c>
      <c r="BN1629" s="18" t="str">
        <f t="shared" si="566"/>
        <v>s</v>
      </c>
    </row>
    <row r="1630" spans="3:66" ht="50.1" customHeight="1" thickTop="1" thickBot="1" x14ac:dyDescent="0.3">
      <c r="C1630" s="46"/>
      <c r="D1630" s="46"/>
      <c r="E1630" s="46"/>
      <c r="F1630" s="122"/>
      <c r="G1630" s="122"/>
      <c r="H1630" s="78" t="str">
        <f t="shared" si="567"/>
        <v/>
      </c>
      <c r="I1630" s="78" t="str">
        <f t="shared" si="568"/>
        <v/>
      </c>
      <c r="J1630" s="16"/>
      <c r="K1630" s="46" t="str">
        <f t="shared" si="569"/>
        <v/>
      </c>
      <c r="L1630" s="16"/>
      <c r="M1630" s="16"/>
      <c r="N1630" s="46"/>
      <c r="O1630" s="47" t="str">
        <f t="shared" si="572"/>
        <v/>
      </c>
      <c r="P1630" s="47"/>
      <c r="Q1630" s="48" t="str">
        <f>IFERROR(VLOOKUP(E1630,Funcionários!$C$8:$E$207,3,FALSE),"")</f>
        <v/>
      </c>
      <c r="R1630" s="47"/>
      <c r="S1630" s="49" t="str">
        <f t="shared" si="573"/>
        <v/>
      </c>
      <c r="T1630" s="49">
        <v>1.6240000000000001E-2</v>
      </c>
      <c r="U1630" s="48" t="str">
        <f>IF(Funcionários!C1631=0,"",Funcionários!C1631)</f>
        <v/>
      </c>
      <c r="V1630" s="50">
        <f>IF(U1630="",0,IF(COUNTIFS($E$7:$E$3006,U1630,$I$7:$I$3006,'RC'!$E$6)=0,0,COUNTIFS($M$7:$M$3006,"Concluída no prazo",$E$7:$E$3006,U1630,$I$7:$I$3006,'RC'!$E$6)/COUNTIFS($E$7:$E$3006,U1630,$I$7:$I$3006,'RC'!$E$6)))</f>
        <v>0</v>
      </c>
      <c r="W1630" s="49">
        <f>SUMIFS($J$7:$J$3006,$E$7:$E$3006,U1630,$I$7:$I$3006,'RC'!$E$6)+SUMIFS($L$7:$L$3006,$E$7:$E$3006,U1630,$I$7:$I$3006,'RC'!$E$6)</f>
        <v>0</v>
      </c>
      <c r="X1630" s="48">
        <f>COUNTIFS($E$7:$E$3006,U1630,$I$7:$I$3006,'RC'!$E$6)</f>
        <v>0</v>
      </c>
      <c r="Y1630" s="48"/>
      <c r="Z1630" s="51" t="str">
        <f>IF(AQ1630='RC'!$E$6,AC1630*1000+AD1630,"")</f>
        <v/>
      </c>
      <c r="AA1630" s="51" t="str">
        <f>IF(AB1630="","",IF(AQ1630='RC'!$E$6,AC1630*1000-AD1630,""))</f>
        <v/>
      </c>
      <c r="AB1630" s="48" t="str">
        <f>IFERROR(VLOOKUP(E1630,Funcionários!$C$8:$E$207,3,FALSE),"")</f>
        <v/>
      </c>
      <c r="AC1630" s="50" t="str">
        <f>IF(AB1630="","",IF(COUNTIFS($AB$7:$AB$3006,AB1630,$AQ$7:$AQ$3006,'RC'!$E$6)=0,"",COUNTIFS($M$7:$M$3006,"Concluída no prazo",$AB$7:$AB$3006,AB1630,$AQ$7:$AQ$3006,'RC'!$E$6)/COUNTIFS($AB$7:$AB$3006,AB1630,$AQ$7:$AQ$3006,'RC'!$E$6)))</f>
        <v/>
      </c>
      <c r="AD1630" s="48">
        <f>SUMIF($AQ$7:$AQ$3006,'RC'!$E$6,$J$7:$J$3006)+SUMIF($AQ$7:$AQ$3006,'RC'!$E$6,$L$7:$L$3006)</f>
        <v>21</v>
      </c>
      <c r="AF1630" s="48">
        <v>3.3769999999994998E-2</v>
      </c>
      <c r="AG1630" s="48">
        <f>IF(OR(AQ1630="",AQ1630&lt;&gt;'RC'!$E$6,AB1630&lt;&gt;'RC'!$D$21),0,1)</f>
        <v>0</v>
      </c>
      <c r="AH1630" s="48">
        <f t="shared" si="570"/>
        <v>3.3769999999994998E-2</v>
      </c>
      <c r="AI1630" s="48" t="str">
        <f t="shared" si="552"/>
        <v/>
      </c>
      <c r="AJ1630" s="48" t="str">
        <f t="shared" si="553"/>
        <v/>
      </c>
      <c r="AK1630" s="52" t="str">
        <f t="shared" si="554"/>
        <v/>
      </c>
      <c r="AL1630" s="52" t="str">
        <f t="shared" si="555"/>
        <v/>
      </c>
      <c r="AM1630" s="48" t="str">
        <f t="shared" si="556"/>
        <v/>
      </c>
      <c r="AN1630" s="48" t="str">
        <f t="shared" si="557"/>
        <v/>
      </c>
      <c r="AP1630" s="18" t="str">
        <f t="shared" si="558"/>
        <v/>
      </c>
      <c r="AQ1630" s="18" t="str">
        <f t="shared" si="559"/>
        <v/>
      </c>
      <c r="AR1630" s="18">
        <v>3.3770000000000001E-2</v>
      </c>
      <c r="AS1630" s="18">
        <f>IF(AF!$D$27="Todos",1,IF(M1630=AF!$D$27,1,0))</f>
        <v>1</v>
      </c>
      <c r="AT1630" s="53">
        <f>IF(AND(E1630=AF!$D$6,OR(LT!M1630=AF!$D$27,AF!$D$27="Todos"),OR(AP1630=AF!$E$8,AQ1630=AF!$E$8)),AR1630+AS1630,0)</f>
        <v>0</v>
      </c>
      <c r="AU1630" s="18" t="str">
        <f t="shared" si="560"/>
        <v/>
      </c>
      <c r="AV1630" s="54" t="str">
        <f t="shared" si="561"/>
        <v/>
      </c>
      <c r="AW1630" s="54" t="str">
        <f t="shared" si="562"/>
        <v/>
      </c>
      <c r="AX1630" s="18" t="str">
        <f t="shared" si="563"/>
        <v/>
      </c>
      <c r="AY1630" s="18" t="str">
        <f t="shared" si="564"/>
        <v/>
      </c>
      <c r="BA1630" s="18">
        <f>IF($E1630=AF!$D$6,IF($M1630="Concluída no prazo",2,IF($M1630="Concluída com atraso",1,0)),0)</f>
        <v>0</v>
      </c>
      <c r="BB1630" s="18">
        <f>IF($E1630=AF!$D$6,IF($M1630="Atrasada",2,IF($M1630="Concluída com atraso",1,0)),0)</f>
        <v>0</v>
      </c>
      <c r="BC1630" s="18">
        <v>1.6240000000000001E-2</v>
      </c>
      <c r="BD1630" s="18">
        <f t="shared" si="571"/>
        <v>1.6240000000000001E-2</v>
      </c>
      <c r="BE1630" s="18">
        <f t="shared" si="571"/>
        <v>1.6240000000000001E-2</v>
      </c>
      <c r="BF1630" s="18" t="str">
        <f t="shared" si="565"/>
        <v/>
      </c>
      <c r="BN1630" s="18" t="str">
        <f t="shared" si="566"/>
        <v>s</v>
      </c>
    </row>
    <row r="1631" spans="3:66" ht="50.1" customHeight="1" thickTop="1" thickBot="1" x14ac:dyDescent="0.3">
      <c r="C1631" s="46"/>
      <c r="D1631" s="46"/>
      <c r="E1631" s="46"/>
      <c r="F1631" s="122"/>
      <c r="G1631" s="122"/>
      <c r="H1631" s="78" t="str">
        <f t="shared" si="567"/>
        <v/>
      </c>
      <c r="I1631" s="78" t="str">
        <f t="shared" si="568"/>
        <v/>
      </c>
      <c r="J1631" s="16"/>
      <c r="K1631" s="46" t="str">
        <f t="shared" si="569"/>
        <v/>
      </c>
      <c r="L1631" s="16"/>
      <c r="M1631" s="16"/>
      <c r="N1631" s="46"/>
      <c r="O1631" s="47" t="str">
        <f t="shared" si="572"/>
        <v/>
      </c>
      <c r="P1631" s="47"/>
      <c r="Q1631" s="48" t="str">
        <f>IFERROR(VLOOKUP(E1631,Funcionários!$C$8:$E$207,3,FALSE),"")</f>
        <v/>
      </c>
      <c r="R1631" s="47"/>
      <c r="S1631" s="49" t="str">
        <f t="shared" si="573"/>
        <v/>
      </c>
      <c r="T1631" s="49">
        <v>1.6250000000000001E-2</v>
      </c>
      <c r="U1631" s="48" t="str">
        <f>IF(Funcionários!C1632=0,"",Funcionários!C1632)</f>
        <v/>
      </c>
      <c r="V1631" s="50">
        <f>IF(U1631="",0,IF(COUNTIFS($E$7:$E$3006,U1631,$I$7:$I$3006,'RC'!$E$6)=0,0,COUNTIFS($M$7:$M$3006,"Concluída no prazo",$E$7:$E$3006,U1631,$I$7:$I$3006,'RC'!$E$6)/COUNTIFS($E$7:$E$3006,U1631,$I$7:$I$3006,'RC'!$E$6)))</f>
        <v>0</v>
      </c>
      <c r="W1631" s="49">
        <f>SUMIFS($J$7:$J$3006,$E$7:$E$3006,U1631,$I$7:$I$3006,'RC'!$E$6)+SUMIFS($L$7:$L$3006,$E$7:$E$3006,U1631,$I$7:$I$3006,'RC'!$E$6)</f>
        <v>0</v>
      </c>
      <c r="X1631" s="48">
        <f>COUNTIFS($E$7:$E$3006,U1631,$I$7:$I$3006,'RC'!$E$6)</f>
        <v>0</v>
      </c>
      <c r="Y1631" s="48"/>
      <c r="Z1631" s="51" t="str">
        <f>IF(AQ1631='RC'!$E$6,AC1631*1000+AD1631,"")</f>
        <v/>
      </c>
      <c r="AA1631" s="51" t="str">
        <f>IF(AB1631="","",IF(AQ1631='RC'!$E$6,AC1631*1000-AD1631,""))</f>
        <v/>
      </c>
      <c r="AB1631" s="48" t="str">
        <f>IFERROR(VLOOKUP(E1631,Funcionários!$C$8:$E$207,3,FALSE),"")</f>
        <v/>
      </c>
      <c r="AC1631" s="50" t="str">
        <f>IF(AB1631="","",IF(COUNTIFS($AB$7:$AB$3006,AB1631,$AQ$7:$AQ$3006,'RC'!$E$6)=0,"",COUNTIFS($M$7:$M$3006,"Concluída no prazo",$AB$7:$AB$3006,AB1631,$AQ$7:$AQ$3006,'RC'!$E$6)/COUNTIFS($AB$7:$AB$3006,AB1631,$AQ$7:$AQ$3006,'RC'!$E$6)))</f>
        <v/>
      </c>
      <c r="AD1631" s="48">
        <f>SUMIF($AQ$7:$AQ$3006,'RC'!$E$6,$J$7:$J$3006)+SUMIF($AQ$7:$AQ$3006,'RC'!$E$6,$L$7:$L$3006)</f>
        <v>21</v>
      </c>
      <c r="AF1631" s="48">
        <v>3.3759999999995002E-2</v>
      </c>
      <c r="AG1631" s="48">
        <f>IF(OR(AQ1631="",AQ1631&lt;&gt;'RC'!$E$6,AB1631&lt;&gt;'RC'!$D$21),0,1)</f>
        <v>0</v>
      </c>
      <c r="AH1631" s="48">
        <f t="shared" si="570"/>
        <v>3.3759999999995002E-2</v>
      </c>
      <c r="AI1631" s="48" t="str">
        <f t="shared" si="552"/>
        <v/>
      </c>
      <c r="AJ1631" s="48" t="str">
        <f t="shared" si="553"/>
        <v/>
      </c>
      <c r="AK1631" s="52" t="str">
        <f t="shared" si="554"/>
        <v/>
      </c>
      <c r="AL1631" s="52" t="str">
        <f t="shared" si="555"/>
        <v/>
      </c>
      <c r="AM1631" s="48" t="str">
        <f t="shared" si="556"/>
        <v/>
      </c>
      <c r="AN1631" s="48" t="str">
        <f t="shared" si="557"/>
        <v/>
      </c>
      <c r="AP1631" s="18" t="str">
        <f t="shared" si="558"/>
        <v/>
      </c>
      <c r="AQ1631" s="18" t="str">
        <f t="shared" si="559"/>
        <v/>
      </c>
      <c r="AR1631" s="18">
        <v>3.3759999999999998E-2</v>
      </c>
      <c r="AS1631" s="18">
        <f>IF(AF!$D$27="Todos",1,IF(M1631=AF!$D$27,1,0))</f>
        <v>1</v>
      </c>
      <c r="AT1631" s="53">
        <f>IF(AND(E1631=AF!$D$6,OR(LT!M1631=AF!$D$27,AF!$D$27="Todos"),OR(AP1631=AF!$E$8,AQ1631=AF!$E$8)),AR1631+AS1631,0)</f>
        <v>0</v>
      </c>
      <c r="AU1631" s="18" t="str">
        <f t="shared" si="560"/>
        <v/>
      </c>
      <c r="AV1631" s="54" t="str">
        <f t="shared" si="561"/>
        <v/>
      </c>
      <c r="AW1631" s="54" t="str">
        <f t="shared" si="562"/>
        <v/>
      </c>
      <c r="AX1631" s="18" t="str">
        <f t="shared" si="563"/>
        <v/>
      </c>
      <c r="AY1631" s="18" t="str">
        <f t="shared" si="564"/>
        <v/>
      </c>
      <c r="BA1631" s="18">
        <f>IF($E1631=AF!$D$6,IF($M1631="Concluída no prazo",2,IF($M1631="Concluída com atraso",1,0)),0)</f>
        <v>0</v>
      </c>
      <c r="BB1631" s="18">
        <f>IF($E1631=AF!$D$6,IF($M1631="Atrasada",2,IF($M1631="Concluída com atraso",1,0)),0)</f>
        <v>0</v>
      </c>
      <c r="BC1631" s="18">
        <v>1.6250000000000001E-2</v>
      </c>
      <c r="BD1631" s="18">
        <f t="shared" si="571"/>
        <v>1.6250000000000001E-2</v>
      </c>
      <c r="BE1631" s="18">
        <f t="shared" si="571"/>
        <v>1.6250000000000001E-2</v>
      </c>
      <c r="BF1631" s="18" t="str">
        <f t="shared" si="565"/>
        <v/>
      </c>
      <c r="BN1631" s="18" t="str">
        <f t="shared" si="566"/>
        <v>s</v>
      </c>
    </row>
    <row r="1632" spans="3:66" ht="50.1" customHeight="1" thickTop="1" thickBot="1" x14ac:dyDescent="0.3">
      <c r="C1632" s="46"/>
      <c r="D1632" s="46"/>
      <c r="E1632" s="46"/>
      <c r="F1632" s="122"/>
      <c r="G1632" s="122"/>
      <c r="H1632" s="78" t="str">
        <f t="shared" si="567"/>
        <v/>
      </c>
      <c r="I1632" s="78" t="str">
        <f t="shared" si="568"/>
        <v/>
      </c>
      <c r="J1632" s="16"/>
      <c r="K1632" s="46" t="str">
        <f t="shared" si="569"/>
        <v/>
      </c>
      <c r="L1632" s="16"/>
      <c r="M1632" s="16"/>
      <c r="N1632" s="46"/>
      <c r="O1632" s="47" t="str">
        <f t="shared" si="572"/>
        <v/>
      </c>
      <c r="P1632" s="47"/>
      <c r="Q1632" s="48" t="str">
        <f>IFERROR(VLOOKUP(E1632,Funcionários!$C$8:$E$207,3,FALSE),"")</f>
        <v/>
      </c>
      <c r="R1632" s="47"/>
      <c r="S1632" s="49" t="str">
        <f t="shared" si="573"/>
        <v/>
      </c>
      <c r="T1632" s="49">
        <v>1.626E-2</v>
      </c>
      <c r="U1632" s="48" t="str">
        <f>IF(Funcionários!C1633=0,"",Funcionários!C1633)</f>
        <v/>
      </c>
      <c r="V1632" s="50">
        <f>IF(U1632="",0,IF(COUNTIFS($E$7:$E$3006,U1632,$I$7:$I$3006,'RC'!$E$6)=0,0,COUNTIFS($M$7:$M$3006,"Concluída no prazo",$E$7:$E$3006,U1632,$I$7:$I$3006,'RC'!$E$6)/COUNTIFS($E$7:$E$3006,U1632,$I$7:$I$3006,'RC'!$E$6)))</f>
        <v>0</v>
      </c>
      <c r="W1632" s="49">
        <f>SUMIFS($J$7:$J$3006,$E$7:$E$3006,U1632,$I$7:$I$3006,'RC'!$E$6)+SUMIFS($L$7:$L$3006,$E$7:$E$3006,U1632,$I$7:$I$3006,'RC'!$E$6)</f>
        <v>0</v>
      </c>
      <c r="X1632" s="48">
        <f>COUNTIFS($E$7:$E$3006,U1632,$I$7:$I$3006,'RC'!$E$6)</f>
        <v>0</v>
      </c>
      <c r="Y1632" s="48"/>
      <c r="Z1632" s="51" t="str">
        <f>IF(AQ1632='RC'!$E$6,AC1632*1000+AD1632,"")</f>
        <v/>
      </c>
      <c r="AA1632" s="51" t="str">
        <f>IF(AB1632="","",IF(AQ1632='RC'!$E$6,AC1632*1000-AD1632,""))</f>
        <v/>
      </c>
      <c r="AB1632" s="48" t="str">
        <f>IFERROR(VLOOKUP(E1632,Funcionários!$C$8:$E$207,3,FALSE),"")</f>
        <v/>
      </c>
      <c r="AC1632" s="50" t="str">
        <f>IF(AB1632="","",IF(COUNTIFS($AB$7:$AB$3006,AB1632,$AQ$7:$AQ$3006,'RC'!$E$6)=0,"",COUNTIFS($M$7:$M$3006,"Concluída no prazo",$AB$7:$AB$3006,AB1632,$AQ$7:$AQ$3006,'RC'!$E$6)/COUNTIFS($AB$7:$AB$3006,AB1632,$AQ$7:$AQ$3006,'RC'!$E$6)))</f>
        <v/>
      </c>
      <c r="AD1632" s="48">
        <f>SUMIF($AQ$7:$AQ$3006,'RC'!$E$6,$J$7:$J$3006)+SUMIF($AQ$7:$AQ$3006,'RC'!$E$6,$L$7:$L$3006)</f>
        <v>21</v>
      </c>
      <c r="AF1632" s="48">
        <v>3.3749999999994999E-2</v>
      </c>
      <c r="AG1632" s="48">
        <f>IF(OR(AQ1632="",AQ1632&lt;&gt;'RC'!$E$6,AB1632&lt;&gt;'RC'!$D$21),0,1)</f>
        <v>0</v>
      </c>
      <c r="AH1632" s="48">
        <f t="shared" si="570"/>
        <v>3.3749999999994999E-2</v>
      </c>
      <c r="AI1632" s="48" t="str">
        <f t="shared" si="552"/>
        <v/>
      </c>
      <c r="AJ1632" s="48" t="str">
        <f t="shared" si="553"/>
        <v/>
      </c>
      <c r="AK1632" s="52" t="str">
        <f t="shared" si="554"/>
        <v/>
      </c>
      <c r="AL1632" s="52" t="str">
        <f t="shared" si="555"/>
        <v/>
      </c>
      <c r="AM1632" s="48" t="str">
        <f t="shared" si="556"/>
        <v/>
      </c>
      <c r="AN1632" s="48" t="str">
        <f t="shared" si="557"/>
        <v/>
      </c>
      <c r="AP1632" s="18" t="str">
        <f t="shared" si="558"/>
        <v/>
      </c>
      <c r="AQ1632" s="18" t="str">
        <f t="shared" si="559"/>
        <v/>
      </c>
      <c r="AR1632" s="18">
        <v>3.3750000000000002E-2</v>
      </c>
      <c r="AS1632" s="18">
        <f>IF(AF!$D$27="Todos",1,IF(M1632=AF!$D$27,1,0))</f>
        <v>1</v>
      </c>
      <c r="AT1632" s="53">
        <f>IF(AND(E1632=AF!$D$6,OR(LT!M1632=AF!$D$27,AF!$D$27="Todos"),OR(AP1632=AF!$E$8,AQ1632=AF!$E$8)),AR1632+AS1632,0)</f>
        <v>0</v>
      </c>
      <c r="AU1632" s="18" t="str">
        <f t="shared" si="560"/>
        <v/>
      </c>
      <c r="AV1632" s="54" t="str">
        <f t="shared" si="561"/>
        <v/>
      </c>
      <c r="AW1632" s="54" t="str">
        <f t="shared" si="562"/>
        <v/>
      </c>
      <c r="AX1632" s="18" t="str">
        <f t="shared" si="563"/>
        <v/>
      </c>
      <c r="AY1632" s="18" t="str">
        <f t="shared" si="564"/>
        <v/>
      </c>
      <c r="BA1632" s="18">
        <f>IF($E1632=AF!$D$6,IF($M1632="Concluída no prazo",2,IF($M1632="Concluída com atraso",1,0)),0)</f>
        <v>0</v>
      </c>
      <c r="BB1632" s="18">
        <f>IF($E1632=AF!$D$6,IF($M1632="Atrasada",2,IF($M1632="Concluída com atraso",1,0)),0)</f>
        <v>0</v>
      </c>
      <c r="BC1632" s="18">
        <v>1.626E-2</v>
      </c>
      <c r="BD1632" s="18">
        <f t="shared" si="571"/>
        <v>1.626E-2</v>
      </c>
      <c r="BE1632" s="18">
        <f t="shared" si="571"/>
        <v>1.626E-2</v>
      </c>
      <c r="BF1632" s="18" t="str">
        <f t="shared" si="565"/>
        <v/>
      </c>
      <c r="BN1632" s="18" t="str">
        <f t="shared" si="566"/>
        <v>s</v>
      </c>
    </row>
    <row r="1633" spans="3:66" ht="50.1" customHeight="1" thickTop="1" thickBot="1" x14ac:dyDescent="0.3">
      <c r="C1633" s="46"/>
      <c r="D1633" s="46"/>
      <c r="E1633" s="46"/>
      <c r="F1633" s="122"/>
      <c r="G1633" s="122"/>
      <c r="H1633" s="78" t="str">
        <f t="shared" si="567"/>
        <v/>
      </c>
      <c r="I1633" s="78" t="str">
        <f t="shared" si="568"/>
        <v/>
      </c>
      <c r="J1633" s="16"/>
      <c r="K1633" s="46" t="str">
        <f t="shared" si="569"/>
        <v/>
      </c>
      <c r="L1633" s="16"/>
      <c r="M1633" s="16"/>
      <c r="N1633" s="46"/>
      <c r="O1633" s="47" t="str">
        <f t="shared" si="572"/>
        <v/>
      </c>
      <c r="P1633" s="47"/>
      <c r="Q1633" s="48" t="str">
        <f>IFERROR(VLOOKUP(E1633,Funcionários!$C$8:$E$207,3,FALSE),"")</f>
        <v/>
      </c>
      <c r="R1633" s="47"/>
      <c r="S1633" s="49" t="str">
        <f t="shared" si="573"/>
        <v/>
      </c>
      <c r="T1633" s="49">
        <v>1.627E-2</v>
      </c>
      <c r="U1633" s="48" t="str">
        <f>IF(Funcionários!C1634=0,"",Funcionários!C1634)</f>
        <v/>
      </c>
      <c r="V1633" s="50">
        <f>IF(U1633="",0,IF(COUNTIFS($E$7:$E$3006,U1633,$I$7:$I$3006,'RC'!$E$6)=0,0,COUNTIFS($M$7:$M$3006,"Concluída no prazo",$E$7:$E$3006,U1633,$I$7:$I$3006,'RC'!$E$6)/COUNTIFS($E$7:$E$3006,U1633,$I$7:$I$3006,'RC'!$E$6)))</f>
        <v>0</v>
      </c>
      <c r="W1633" s="49">
        <f>SUMIFS($J$7:$J$3006,$E$7:$E$3006,U1633,$I$7:$I$3006,'RC'!$E$6)+SUMIFS($L$7:$L$3006,$E$7:$E$3006,U1633,$I$7:$I$3006,'RC'!$E$6)</f>
        <v>0</v>
      </c>
      <c r="X1633" s="48">
        <f>COUNTIFS($E$7:$E$3006,U1633,$I$7:$I$3006,'RC'!$E$6)</f>
        <v>0</v>
      </c>
      <c r="Y1633" s="48"/>
      <c r="Z1633" s="51" t="str">
        <f>IF(AQ1633='RC'!$E$6,AC1633*1000+AD1633,"")</f>
        <v/>
      </c>
      <c r="AA1633" s="51" t="str">
        <f>IF(AB1633="","",IF(AQ1633='RC'!$E$6,AC1633*1000-AD1633,""))</f>
        <v/>
      </c>
      <c r="AB1633" s="48" t="str">
        <f>IFERROR(VLOOKUP(E1633,Funcionários!$C$8:$E$207,3,FALSE),"")</f>
        <v/>
      </c>
      <c r="AC1633" s="50" t="str">
        <f>IF(AB1633="","",IF(COUNTIFS($AB$7:$AB$3006,AB1633,$AQ$7:$AQ$3006,'RC'!$E$6)=0,"",COUNTIFS($M$7:$M$3006,"Concluída no prazo",$AB$7:$AB$3006,AB1633,$AQ$7:$AQ$3006,'RC'!$E$6)/COUNTIFS($AB$7:$AB$3006,AB1633,$AQ$7:$AQ$3006,'RC'!$E$6)))</f>
        <v/>
      </c>
      <c r="AD1633" s="48">
        <f>SUMIF($AQ$7:$AQ$3006,'RC'!$E$6,$J$7:$J$3006)+SUMIF($AQ$7:$AQ$3006,'RC'!$E$6,$L$7:$L$3006)</f>
        <v>21</v>
      </c>
      <c r="AF1633" s="48">
        <v>3.3739999999995003E-2</v>
      </c>
      <c r="AG1633" s="48">
        <f>IF(OR(AQ1633="",AQ1633&lt;&gt;'RC'!$E$6,AB1633&lt;&gt;'RC'!$D$21),0,1)</f>
        <v>0</v>
      </c>
      <c r="AH1633" s="48">
        <f t="shared" si="570"/>
        <v>3.3739999999995003E-2</v>
      </c>
      <c r="AI1633" s="48" t="str">
        <f t="shared" si="552"/>
        <v/>
      </c>
      <c r="AJ1633" s="48" t="str">
        <f t="shared" si="553"/>
        <v/>
      </c>
      <c r="AK1633" s="52" t="str">
        <f t="shared" si="554"/>
        <v/>
      </c>
      <c r="AL1633" s="52" t="str">
        <f t="shared" si="555"/>
        <v/>
      </c>
      <c r="AM1633" s="48" t="str">
        <f t="shared" si="556"/>
        <v/>
      </c>
      <c r="AN1633" s="48" t="str">
        <f t="shared" si="557"/>
        <v/>
      </c>
      <c r="AP1633" s="18" t="str">
        <f t="shared" si="558"/>
        <v/>
      </c>
      <c r="AQ1633" s="18" t="str">
        <f t="shared" si="559"/>
        <v/>
      </c>
      <c r="AR1633" s="18">
        <v>3.3739999999999999E-2</v>
      </c>
      <c r="AS1633" s="18">
        <f>IF(AF!$D$27="Todos",1,IF(M1633=AF!$D$27,1,0))</f>
        <v>1</v>
      </c>
      <c r="AT1633" s="53">
        <f>IF(AND(E1633=AF!$D$6,OR(LT!M1633=AF!$D$27,AF!$D$27="Todos"),OR(AP1633=AF!$E$8,AQ1633=AF!$E$8)),AR1633+AS1633,0)</f>
        <v>0</v>
      </c>
      <c r="AU1633" s="18" t="str">
        <f t="shared" si="560"/>
        <v/>
      </c>
      <c r="AV1633" s="54" t="str">
        <f t="shared" si="561"/>
        <v/>
      </c>
      <c r="AW1633" s="54" t="str">
        <f t="shared" si="562"/>
        <v/>
      </c>
      <c r="AX1633" s="18" t="str">
        <f t="shared" si="563"/>
        <v/>
      </c>
      <c r="AY1633" s="18" t="str">
        <f t="shared" si="564"/>
        <v/>
      </c>
      <c r="BA1633" s="18">
        <f>IF($E1633=AF!$D$6,IF($M1633="Concluída no prazo",2,IF($M1633="Concluída com atraso",1,0)),0)</f>
        <v>0</v>
      </c>
      <c r="BB1633" s="18">
        <f>IF($E1633=AF!$D$6,IF($M1633="Atrasada",2,IF($M1633="Concluída com atraso",1,0)),0)</f>
        <v>0</v>
      </c>
      <c r="BC1633" s="18">
        <v>1.627E-2</v>
      </c>
      <c r="BD1633" s="18">
        <f t="shared" si="571"/>
        <v>1.627E-2</v>
      </c>
      <c r="BE1633" s="18">
        <f t="shared" si="571"/>
        <v>1.627E-2</v>
      </c>
      <c r="BF1633" s="18" t="str">
        <f t="shared" si="565"/>
        <v/>
      </c>
      <c r="BN1633" s="18" t="str">
        <f t="shared" si="566"/>
        <v>s</v>
      </c>
    </row>
    <row r="1634" spans="3:66" ht="50.1" customHeight="1" thickTop="1" thickBot="1" x14ac:dyDescent="0.3">
      <c r="C1634" s="46"/>
      <c r="D1634" s="46"/>
      <c r="E1634" s="46"/>
      <c r="F1634" s="122"/>
      <c r="G1634" s="122"/>
      <c r="H1634" s="78" t="str">
        <f t="shared" si="567"/>
        <v/>
      </c>
      <c r="I1634" s="78" t="str">
        <f t="shared" si="568"/>
        <v/>
      </c>
      <c r="J1634" s="16"/>
      <c r="K1634" s="46" t="str">
        <f t="shared" si="569"/>
        <v/>
      </c>
      <c r="L1634" s="16"/>
      <c r="M1634" s="16"/>
      <c r="N1634" s="46"/>
      <c r="O1634" s="47" t="str">
        <f t="shared" si="572"/>
        <v/>
      </c>
      <c r="P1634" s="47"/>
      <c r="Q1634" s="48" t="str">
        <f>IFERROR(VLOOKUP(E1634,Funcionários!$C$8:$E$207,3,FALSE),"")</f>
        <v/>
      </c>
      <c r="R1634" s="47"/>
      <c r="S1634" s="49" t="str">
        <f t="shared" si="573"/>
        <v/>
      </c>
      <c r="T1634" s="49">
        <v>1.6279999999999999E-2</v>
      </c>
      <c r="U1634" s="48" t="str">
        <f>IF(Funcionários!C1635=0,"",Funcionários!C1635)</f>
        <v/>
      </c>
      <c r="V1634" s="50">
        <f>IF(U1634="",0,IF(COUNTIFS($E$7:$E$3006,U1634,$I$7:$I$3006,'RC'!$E$6)=0,0,COUNTIFS($M$7:$M$3006,"Concluída no prazo",$E$7:$E$3006,U1634,$I$7:$I$3006,'RC'!$E$6)/COUNTIFS($E$7:$E$3006,U1634,$I$7:$I$3006,'RC'!$E$6)))</f>
        <v>0</v>
      </c>
      <c r="W1634" s="49">
        <f>SUMIFS($J$7:$J$3006,$E$7:$E$3006,U1634,$I$7:$I$3006,'RC'!$E$6)+SUMIFS($L$7:$L$3006,$E$7:$E$3006,U1634,$I$7:$I$3006,'RC'!$E$6)</f>
        <v>0</v>
      </c>
      <c r="X1634" s="48">
        <f>COUNTIFS($E$7:$E$3006,U1634,$I$7:$I$3006,'RC'!$E$6)</f>
        <v>0</v>
      </c>
      <c r="Y1634" s="48"/>
      <c r="Z1634" s="51" t="str">
        <f>IF(AQ1634='RC'!$E$6,AC1634*1000+AD1634,"")</f>
        <v/>
      </c>
      <c r="AA1634" s="51" t="str">
        <f>IF(AB1634="","",IF(AQ1634='RC'!$E$6,AC1634*1000-AD1634,""))</f>
        <v/>
      </c>
      <c r="AB1634" s="48" t="str">
        <f>IFERROR(VLOOKUP(E1634,Funcionários!$C$8:$E$207,3,FALSE),"")</f>
        <v/>
      </c>
      <c r="AC1634" s="50" t="str">
        <f>IF(AB1634="","",IF(COUNTIFS($AB$7:$AB$3006,AB1634,$AQ$7:$AQ$3006,'RC'!$E$6)=0,"",COUNTIFS($M$7:$M$3006,"Concluída no prazo",$AB$7:$AB$3006,AB1634,$AQ$7:$AQ$3006,'RC'!$E$6)/COUNTIFS($AB$7:$AB$3006,AB1634,$AQ$7:$AQ$3006,'RC'!$E$6)))</f>
        <v/>
      </c>
      <c r="AD1634" s="48">
        <f>SUMIF($AQ$7:$AQ$3006,'RC'!$E$6,$J$7:$J$3006)+SUMIF($AQ$7:$AQ$3006,'RC'!$E$6,$L$7:$L$3006)</f>
        <v>21</v>
      </c>
      <c r="AF1634" s="48">
        <v>3.3729999999995E-2</v>
      </c>
      <c r="AG1634" s="48">
        <f>IF(OR(AQ1634="",AQ1634&lt;&gt;'RC'!$E$6,AB1634&lt;&gt;'RC'!$D$21),0,1)</f>
        <v>0</v>
      </c>
      <c r="AH1634" s="48">
        <f t="shared" si="570"/>
        <v>3.3729999999995E-2</v>
      </c>
      <c r="AI1634" s="48" t="str">
        <f t="shared" si="552"/>
        <v/>
      </c>
      <c r="AJ1634" s="48" t="str">
        <f t="shared" si="553"/>
        <v/>
      </c>
      <c r="AK1634" s="52" t="str">
        <f t="shared" si="554"/>
        <v/>
      </c>
      <c r="AL1634" s="52" t="str">
        <f t="shared" si="555"/>
        <v/>
      </c>
      <c r="AM1634" s="48" t="str">
        <f t="shared" si="556"/>
        <v/>
      </c>
      <c r="AN1634" s="48" t="str">
        <f t="shared" si="557"/>
        <v/>
      </c>
      <c r="AP1634" s="18" t="str">
        <f t="shared" si="558"/>
        <v/>
      </c>
      <c r="AQ1634" s="18" t="str">
        <f t="shared" si="559"/>
        <v/>
      </c>
      <c r="AR1634" s="18">
        <v>3.3730000000000003E-2</v>
      </c>
      <c r="AS1634" s="18">
        <f>IF(AF!$D$27="Todos",1,IF(M1634=AF!$D$27,1,0))</f>
        <v>1</v>
      </c>
      <c r="AT1634" s="53">
        <f>IF(AND(E1634=AF!$D$6,OR(LT!M1634=AF!$D$27,AF!$D$27="Todos"),OR(AP1634=AF!$E$8,AQ1634=AF!$E$8)),AR1634+AS1634,0)</f>
        <v>0</v>
      </c>
      <c r="AU1634" s="18" t="str">
        <f t="shared" si="560"/>
        <v/>
      </c>
      <c r="AV1634" s="54" t="str">
        <f t="shared" si="561"/>
        <v/>
      </c>
      <c r="AW1634" s="54" t="str">
        <f t="shared" si="562"/>
        <v/>
      </c>
      <c r="AX1634" s="18" t="str">
        <f t="shared" si="563"/>
        <v/>
      </c>
      <c r="AY1634" s="18" t="str">
        <f t="shared" si="564"/>
        <v/>
      </c>
      <c r="BA1634" s="18">
        <f>IF($E1634=AF!$D$6,IF($M1634="Concluída no prazo",2,IF($M1634="Concluída com atraso",1,0)),0)</f>
        <v>0</v>
      </c>
      <c r="BB1634" s="18">
        <f>IF($E1634=AF!$D$6,IF($M1634="Atrasada",2,IF($M1634="Concluída com atraso",1,0)),0)</f>
        <v>0</v>
      </c>
      <c r="BC1634" s="18">
        <v>1.6279999999999999E-2</v>
      </c>
      <c r="BD1634" s="18">
        <f t="shared" si="571"/>
        <v>1.6279999999999999E-2</v>
      </c>
      <c r="BE1634" s="18">
        <f t="shared" si="571"/>
        <v>1.6279999999999999E-2</v>
      </c>
      <c r="BF1634" s="18" t="str">
        <f t="shared" si="565"/>
        <v/>
      </c>
      <c r="BN1634" s="18" t="str">
        <f t="shared" si="566"/>
        <v>s</v>
      </c>
    </row>
    <row r="1635" spans="3:66" ht="50.1" customHeight="1" thickTop="1" thickBot="1" x14ac:dyDescent="0.3">
      <c r="C1635" s="46"/>
      <c r="D1635" s="46"/>
      <c r="E1635" s="46"/>
      <c r="F1635" s="122"/>
      <c r="G1635" s="122"/>
      <c r="H1635" s="78" t="str">
        <f t="shared" si="567"/>
        <v/>
      </c>
      <c r="I1635" s="78" t="str">
        <f t="shared" si="568"/>
        <v/>
      </c>
      <c r="J1635" s="16"/>
      <c r="K1635" s="46" t="str">
        <f t="shared" si="569"/>
        <v/>
      </c>
      <c r="L1635" s="16"/>
      <c r="M1635" s="16"/>
      <c r="N1635" s="46"/>
      <c r="O1635" s="47" t="str">
        <f t="shared" si="572"/>
        <v/>
      </c>
      <c r="P1635" s="47"/>
      <c r="Q1635" s="48" t="str">
        <f>IFERROR(VLOOKUP(E1635,Funcionários!$C$8:$E$207,3,FALSE),"")</f>
        <v/>
      </c>
      <c r="R1635" s="47"/>
      <c r="S1635" s="49" t="str">
        <f t="shared" si="573"/>
        <v/>
      </c>
      <c r="T1635" s="49">
        <v>1.6289999999999999E-2</v>
      </c>
      <c r="U1635" s="48" t="str">
        <f>IF(Funcionários!C1636=0,"",Funcionários!C1636)</f>
        <v/>
      </c>
      <c r="V1635" s="50">
        <f>IF(U1635="",0,IF(COUNTIFS($E$7:$E$3006,U1635,$I$7:$I$3006,'RC'!$E$6)=0,0,COUNTIFS($M$7:$M$3006,"Concluída no prazo",$E$7:$E$3006,U1635,$I$7:$I$3006,'RC'!$E$6)/COUNTIFS($E$7:$E$3006,U1635,$I$7:$I$3006,'RC'!$E$6)))</f>
        <v>0</v>
      </c>
      <c r="W1635" s="49">
        <f>SUMIFS($J$7:$J$3006,$E$7:$E$3006,U1635,$I$7:$I$3006,'RC'!$E$6)+SUMIFS($L$7:$L$3006,$E$7:$E$3006,U1635,$I$7:$I$3006,'RC'!$E$6)</f>
        <v>0</v>
      </c>
      <c r="X1635" s="48">
        <f>COUNTIFS($E$7:$E$3006,U1635,$I$7:$I$3006,'RC'!$E$6)</f>
        <v>0</v>
      </c>
      <c r="Y1635" s="48"/>
      <c r="Z1635" s="51" t="str">
        <f>IF(AQ1635='RC'!$E$6,AC1635*1000+AD1635,"")</f>
        <v/>
      </c>
      <c r="AA1635" s="51" t="str">
        <f>IF(AB1635="","",IF(AQ1635='RC'!$E$6,AC1635*1000-AD1635,""))</f>
        <v/>
      </c>
      <c r="AB1635" s="48" t="str">
        <f>IFERROR(VLOOKUP(E1635,Funcionários!$C$8:$E$207,3,FALSE),"")</f>
        <v/>
      </c>
      <c r="AC1635" s="50" t="str">
        <f>IF(AB1635="","",IF(COUNTIFS($AB$7:$AB$3006,AB1635,$AQ$7:$AQ$3006,'RC'!$E$6)=0,"",COUNTIFS($M$7:$M$3006,"Concluída no prazo",$AB$7:$AB$3006,AB1635,$AQ$7:$AQ$3006,'RC'!$E$6)/COUNTIFS($AB$7:$AB$3006,AB1635,$AQ$7:$AQ$3006,'RC'!$E$6)))</f>
        <v/>
      </c>
      <c r="AD1635" s="48">
        <f>SUMIF($AQ$7:$AQ$3006,'RC'!$E$6,$J$7:$J$3006)+SUMIF($AQ$7:$AQ$3006,'RC'!$E$6,$L$7:$L$3006)</f>
        <v>21</v>
      </c>
      <c r="AF1635" s="48">
        <v>3.3719999999994997E-2</v>
      </c>
      <c r="AG1635" s="48">
        <f>IF(OR(AQ1635="",AQ1635&lt;&gt;'RC'!$E$6,AB1635&lt;&gt;'RC'!$D$21),0,1)</f>
        <v>0</v>
      </c>
      <c r="AH1635" s="48">
        <f t="shared" si="570"/>
        <v>3.3719999999994997E-2</v>
      </c>
      <c r="AI1635" s="48" t="str">
        <f t="shared" si="552"/>
        <v/>
      </c>
      <c r="AJ1635" s="48" t="str">
        <f t="shared" si="553"/>
        <v/>
      </c>
      <c r="AK1635" s="52" t="str">
        <f t="shared" si="554"/>
        <v/>
      </c>
      <c r="AL1635" s="52" t="str">
        <f t="shared" si="555"/>
        <v/>
      </c>
      <c r="AM1635" s="48" t="str">
        <f t="shared" si="556"/>
        <v/>
      </c>
      <c r="AN1635" s="48" t="str">
        <f t="shared" si="557"/>
        <v/>
      </c>
      <c r="AP1635" s="18" t="str">
        <f t="shared" si="558"/>
        <v/>
      </c>
      <c r="AQ1635" s="18" t="str">
        <f t="shared" si="559"/>
        <v/>
      </c>
      <c r="AR1635" s="18">
        <v>3.372E-2</v>
      </c>
      <c r="AS1635" s="18">
        <f>IF(AF!$D$27="Todos",1,IF(M1635=AF!$D$27,1,0))</f>
        <v>1</v>
      </c>
      <c r="AT1635" s="53">
        <f>IF(AND(E1635=AF!$D$6,OR(LT!M1635=AF!$D$27,AF!$D$27="Todos"),OR(AP1635=AF!$E$8,AQ1635=AF!$E$8)),AR1635+AS1635,0)</f>
        <v>0</v>
      </c>
      <c r="AU1635" s="18" t="str">
        <f t="shared" si="560"/>
        <v/>
      </c>
      <c r="AV1635" s="54" t="str">
        <f t="shared" si="561"/>
        <v/>
      </c>
      <c r="AW1635" s="54" t="str">
        <f t="shared" si="562"/>
        <v/>
      </c>
      <c r="AX1635" s="18" t="str">
        <f t="shared" si="563"/>
        <v/>
      </c>
      <c r="AY1635" s="18" t="str">
        <f t="shared" si="564"/>
        <v/>
      </c>
      <c r="BA1635" s="18">
        <f>IF($E1635=AF!$D$6,IF($M1635="Concluída no prazo",2,IF($M1635="Concluída com atraso",1,0)),0)</f>
        <v>0</v>
      </c>
      <c r="BB1635" s="18">
        <f>IF($E1635=AF!$D$6,IF($M1635="Atrasada",2,IF($M1635="Concluída com atraso",1,0)),0)</f>
        <v>0</v>
      </c>
      <c r="BC1635" s="18">
        <v>1.6289999999999999E-2</v>
      </c>
      <c r="BD1635" s="18">
        <f t="shared" si="571"/>
        <v>1.6289999999999999E-2</v>
      </c>
      <c r="BE1635" s="18">
        <f t="shared" si="571"/>
        <v>1.6289999999999999E-2</v>
      </c>
      <c r="BF1635" s="18" t="str">
        <f t="shared" si="565"/>
        <v/>
      </c>
      <c r="BN1635" s="18" t="str">
        <f t="shared" si="566"/>
        <v>s</v>
      </c>
    </row>
    <row r="1636" spans="3:66" ht="50.1" customHeight="1" thickTop="1" thickBot="1" x14ac:dyDescent="0.3">
      <c r="C1636" s="46"/>
      <c r="D1636" s="46"/>
      <c r="E1636" s="46"/>
      <c r="F1636" s="122"/>
      <c r="G1636" s="122"/>
      <c r="H1636" s="78" t="str">
        <f t="shared" si="567"/>
        <v/>
      </c>
      <c r="I1636" s="78" t="str">
        <f t="shared" si="568"/>
        <v/>
      </c>
      <c r="J1636" s="16"/>
      <c r="K1636" s="46" t="str">
        <f t="shared" si="569"/>
        <v/>
      </c>
      <c r="L1636" s="16"/>
      <c r="M1636" s="16"/>
      <c r="N1636" s="46"/>
      <c r="O1636" s="47" t="str">
        <f t="shared" si="572"/>
        <v/>
      </c>
      <c r="P1636" s="47"/>
      <c r="Q1636" s="48" t="str">
        <f>IFERROR(VLOOKUP(E1636,Funcionários!$C$8:$E$207,3,FALSE),"")</f>
        <v/>
      </c>
      <c r="R1636" s="47"/>
      <c r="S1636" s="49" t="str">
        <f t="shared" si="573"/>
        <v/>
      </c>
      <c r="T1636" s="49">
        <v>1.6299999999999999E-2</v>
      </c>
      <c r="U1636" s="48" t="str">
        <f>IF(Funcionários!C1637=0,"",Funcionários!C1637)</f>
        <v/>
      </c>
      <c r="V1636" s="50">
        <f>IF(U1636="",0,IF(COUNTIFS($E$7:$E$3006,U1636,$I$7:$I$3006,'RC'!$E$6)=0,0,COUNTIFS($M$7:$M$3006,"Concluída no prazo",$E$7:$E$3006,U1636,$I$7:$I$3006,'RC'!$E$6)/COUNTIFS($E$7:$E$3006,U1636,$I$7:$I$3006,'RC'!$E$6)))</f>
        <v>0</v>
      </c>
      <c r="W1636" s="49">
        <f>SUMIFS($J$7:$J$3006,$E$7:$E$3006,U1636,$I$7:$I$3006,'RC'!$E$6)+SUMIFS($L$7:$L$3006,$E$7:$E$3006,U1636,$I$7:$I$3006,'RC'!$E$6)</f>
        <v>0</v>
      </c>
      <c r="X1636" s="48">
        <f>COUNTIFS($E$7:$E$3006,U1636,$I$7:$I$3006,'RC'!$E$6)</f>
        <v>0</v>
      </c>
      <c r="Y1636" s="48"/>
      <c r="Z1636" s="51" t="str">
        <f>IF(AQ1636='RC'!$E$6,AC1636*1000+AD1636,"")</f>
        <v/>
      </c>
      <c r="AA1636" s="51" t="str">
        <f>IF(AB1636="","",IF(AQ1636='RC'!$E$6,AC1636*1000-AD1636,""))</f>
        <v/>
      </c>
      <c r="AB1636" s="48" t="str">
        <f>IFERROR(VLOOKUP(E1636,Funcionários!$C$8:$E$207,3,FALSE),"")</f>
        <v/>
      </c>
      <c r="AC1636" s="50" t="str">
        <f>IF(AB1636="","",IF(COUNTIFS($AB$7:$AB$3006,AB1636,$AQ$7:$AQ$3006,'RC'!$E$6)=0,"",COUNTIFS($M$7:$M$3006,"Concluída no prazo",$AB$7:$AB$3006,AB1636,$AQ$7:$AQ$3006,'RC'!$E$6)/COUNTIFS($AB$7:$AB$3006,AB1636,$AQ$7:$AQ$3006,'RC'!$E$6)))</f>
        <v/>
      </c>
      <c r="AD1636" s="48">
        <f>SUMIF($AQ$7:$AQ$3006,'RC'!$E$6,$J$7:$J$3006)+SUMIF($AQ$7:$AQ$3006,'RC'!$E$6,$L$7:$L$3006)</f>
        <v>21</v>
      </c>
      <c r="AF1636" s="48">
        <v>3.3709999999995001E-2</v>
      </c>
      <c r="AG1636" s="48">
        <f>IF(OR(AQ1636="",AQ1636&lt;&gt;'RC'!$E$6,AB1636&lt;&gt;'RC'!$D$21),0,1)</f>
        <v>0</v>
      </c>
      <c r="AH1636" s="48">
        <f t="shared" si="570"/>
        <v>3.3709999999995001E-2</v>
      </c>
      <c r="AI1636" s="48" t="str">
        <f t="shared" si="552"/>
        <v/>
      </c>
      <c r="AJ1636" s="48" t="str">
        <f t="shared" si="553"/>
        <v/>
      </c>
      <c r="AK1636" s="52" t="str">
        <f t="shared" si="554"/>
        <v/>
      </c>
      <c r="AL1636" s="52" t="str">
        <f t="shared" si="555"/>
        <v/>
      </c>
      <c r="AM1636" s="48" t="str">
        <f t="shared" si="556"/>
        <v/>
      </c>
      <c r="AN1636" s="48" t="str">
        <f t="shared" si="557"/>
        <v/>
      </c>
      <c r="AP1636" s="18" t="str">
        <f t="shared" si="558"/>
        <v/>
      </c>
      <c r="AQ1636" s="18" t="str">
        <f t="shared" si="559"/>
        <v/>
      </c>
      <c r="AR1636" s="18">
        <v>3.3709999999999997E-2</v>
      </c>
      <c r="AS1636" s="18">
        <f>IF(AF!$D$27="Todos",1,IF(M1636=AF!$D$27,1,0))</f>
        <v>1</v>
      </c>
      <c r="AT1636" s="53">
        <f>IF(AND(E1636=AF!$D$6,OR(LT!M1636=AF!$D$27,AF!$D$27="Todos"),OR(AP1636=AF!$E$8,AQ1636=AF!$E$8)),AR1636+AS1636,0)</f>
        <v>0</v>
      </c>
      <c r="AU1636" s="18" t="str">
        <f t="shared" si="560"/>
        <v/>
      </c>
      <c r="AV1636" s="54" t="str">
        <f t="shared" si="561"/>
        <v/>
      </c>
      <c r="AW1636" s="54" t="str">
        <f t="shared" si="562"/>
        <v/>
      </c>
      <c r="AX1636" s="18" t="str">
        <f t="shared" si="563"/>
        <v/>
      </c>
      <c r="AY1636" s="18" t="str">
        <f t="shared" si="564"/>
        <v/>
      </c>
      <c r="BA1636" s="18">
        <f>IF($E1636=AF!$D$6,IF($M1636="Concluída no prazo",2,IF($M1636="Concluída com atraso",1,0)),0)</f>
        <v>0</v>
      </c>
      <c r="BB1636" s="18">
        <f>IF($E1636=AF!$D$6,IF($M1636="Atrasada",2,IF($M1636="Concluída com atraso",1,0)),0)</f>
        <v>0</v>
      </c>
      <c r="BC1636" s="18">
        <v>1.6299999999999999E-2</v>
      </c>
      <c r="BD1636" s="18">
        <f t="shared" si="571"/>
        <v>1.6299999999999999E-2</v>
      </c>
      <c r="BE1636" s="18">
        <f t="shared" si="571"/>
        <v>1.6299999999999999E-2</v>
      </c>
      <c r="BF1636" s="18" t="str">
        <f t="shared" si="565"/>
        <v/>
      </c>
      <c r="BN1636" s="18" t="str">
        <f t="shared" si="566"/>
        <v>s</v>
      </c>
    </row>
    <row r="1637" spans="3:66" ht="50.1" customHeight="1" thickTop="1" thickBot="1" x14ac:dyDescent="0.3">
      <c r="C1637" s="46"/>
      <c r="D1637" s="46"/>
      <c r="E1637" s="46"/>
      <c r="F1637" s="122"/>
      <c r="G1637" s="122"/>
      <c r="H1637" s="78" t="str">
        <f t="shared" si="567"/>
        <v/>
      </c>
      <c r="I1637" s="78" t="str">
        <f t="shared" si="568"/>
        <v/>
      </c>
      <c r="J1637" s="16"/>
      <c r="K1637" s="46" t="str">
        <f t="shared" si="569"/>
        <v/>
      </c>
      <c r="L1637" s="16"/>
      <c r="M1637" s="16"/>
      <c r="N1637" s="46"/>
      <c r="O1637" s="47" t="str">
        <f t="shared" si="572"/>
        <v/>
      </c>
      <c r="P1637" s="47"/>
      <c r="Q1637" s="48" t="str">
        <f>IFERROR(VLOOKUP(E1637,Funcionários!$C$8:$E$207,3,FALSE),"")</f>
        <v/>
      </c>
      <c r="R1637" s="47"/>
      <c r="S1637" s="49" t="str">
        <f t="shared" si="573"/>
        <v/>
      </c>
      <c r="T1637" s="49">
        <v>1.6310000000000002E-2</v>
      </c>
      <c r="U1637" s="48" t="str">
        <f>IF(Funcionários!C1638=0,"",Funcionários!C1638)</f>
        <v/>
      </c>
      <c r="V1637" s="50">
        <f>IF(U1637="",0,IF(COUNTIFS($E$7:$E$3006,U1637,$I$7:$I$3006,'RC'!$E$6)=0,0,COUNTIFS($M$7:$M$3006,"Concluída no prazo",$E$7:$E$3006,U1637,$I$7:$I$3006,'RC'!$E$6)/COUNTIFS($E$7:$E$3006,U1637,$I$7:$I$3006,'RC'!$E$6)))</f>
        <v>0</v>
      </c>
      <c r="W1637" s="49">
        <f>SUMIFS($J$7:$J$3006,$E$7:$E$3006,U1637,$I$7:$I$3006,'RC'!$E$6)+SUMIFS($L$7:$L$3006,$E$7:$E$3006,U1637,$I$7:$I$3006,'RC'!$E$6)</f>
        <v>0</v>
      </c>
      <c r="X1637" s="48">
        <f>COUNTIFS($E$7:$E$3006,U1637,$I$7:$I$3006,'RC'!$E$6)</f>
        <v>0</v>
      </c>
      <c r="Y1637" s="48"/>
      <c r="Z1637" s="51" t="str">
        <f>IF(AQ1637='RC'!$E$6,AC1637*1000+AD1637,"")</f>
        <v/>
      </c>
      <c r="AA1637" s="51" t="str">
        <f>IF(AB1637="","",IF(AQ1637='RC'!$E$6,AC1637*1000-AD1637,""))</f>
        <v/>
      </c>
      <c r="AB1637" s="48" t="str">
        <f>IFERROR(VLOOKUP(E1637,Funcionários!$C$8:$E$207,3,FALSE),"")</f>
        <v/>
      </c>
      <c r="AC1637" s="50" t="str">
        <f>IF(AB1637="","",IF(COUNTIFS($AB$7:$AB$3006,AB1637,$AQ$7:$AQ$3006,'RC'!$E$6)=0,"",COUNTIFS($M$7:$M$3006,"Concluída no prazo",$AB$7:$AB$3006,AB1637,$AQ$7:$AQ$3006,'RC'!$E$6)/COUNTIFS($AB$7:$AB$3006,AB1637,$AQ$7:$AQ$3006,'RC'!$E$6)))</f>
        <v/>
      </c>
      <c r="AD1637" s="48">
        <f>SUMIF($AQ$7:$AQ$3006,'RC'!$E$6,$J$7:$J$3006)+SUMIF($AQ$7:$AQ$3006,'RC'!$E$6,$L$7:$L$3006)</f>
        <v>21</v>
      </c>
      <c r="AF1637" s="48">
        <v>3.3699999999994998E-2</v>
      </c>
      <c r="AG1637" s="48">
        <f>IF(OR(AQ1637="",AQ1637&lt;&gt;'RC'!$E$6,AB1637&lt;&gt;'RC'!$D$21),0,1)</f>
        <v>0</v>
      </c>
      <c r="AH1637" s="48">
        <f t="shared" si="570"/>
        <v>3.3699999999994998E-2</v>
      </c>
      <c r="AI1637" s="48" t="str">
        <f t="shared" si="552"/>
        <v/>
      </c>
      <c r="AJ1637" s="48" t="str">
        <f t="shared" si="553"/>
        <v/>
      </c>
      <c r="AK1637" s="52" t="str">
        <f t="shared" si="554"/>
        <v/>
      </c>
      <c r="AL1637" s="52" t="str">
        <f t="shared" si="555"/>
        <v/>
      </c>
      <c r="AM1637" s="48" t="str">
        <f t="shared" si="556"/>
        <v/>
      </c>
      <c r="AN1637" s="48" t="str">
        <f t="shared" si="557"/>
        <v/>
      </c>
      <c r="AP1637" s="18" t="str">
        <f t="shared" si="558"/>
        <v/>
      </c>
      <c r="AQ1637" s="18" t="str">
        <f t="shared" si="559"/>
        <v/>
      </c>
      <c r="AR1637" s="18">
        <v>3.3700000000000001E-2</v>
      </c>
      <c r="AS1637" s="18">
        <f>IF(AF!$D$27="Todos",1,IF(M1637=AF!$D$27,1,0))</f>
        <v>1</v>
      </c>
      <c r="AT1637" s="53">
        <f>IF(AND(E1637=AF!$D$6,OR(LT!M1637=AF!$D$27,AF!$D$27="Todos"),OR(AP1637=AF!$E$8,AQ1637=AF!$E$8)),AR1637+AS1637,0)</f>
        <v>0</v>
      </c>
      <c r="AU1637" s="18" t="str">
        <f t="shared" si="560"/>
        <v/>
      </c>
      <c r="AV1637" s="54" t="str">
        <f t="shared" si="561"/>
        <v/>
      </c>
      <c r="AW1637" s="54" t="str">
        <f t="shared" si="562"/>
        <v/>
      </c>
      <c r="AX1637" s="18" t="str">
        <f t="shared" si="563"/>
        <v/>
      </c>
      <c r="AY1637" s="18" t="str">
        <f t="shared" si="564"/>
        <v/>
      </c>
      <c r="BA1637" s="18">
        <f>IF($E1637=AF!$D$6,IF($M1637="Concluída no prazo",2,IF($M1637="Concluída com atraso",1,0)),0)</f>
        <v>0</v>
      </c>
      <c r="BB1637" s="18">
        <f>IF($E1637=AF!$D$6,IF($M1637="Atrasada",2,IF($M1637="Concluída com atraso",1,0)),0)</f>
        <v>0</v>
      </c>
      <c r="BC1637" s="18">
        <v>1.6310000000000002E-2</v>
      </c>
      <c r="BD1637" s="18">
        <f t="shared" si="571"/>
        <v>1.6310000000000002E-2</v>
      </c>
      <c r="BE1637" s="18">
        <f t="shared" si="571"/>
        <v>1.6310000000000002E-2</v>
      </c>
      <c r="BF1637" s="18" t="str">
        <f t="shared" si="565"/>
        <v/>
      </c>
      <c r="BN1637" s="18" t="str">
        <f t="shared" si="566"/>
        <v>s</v>
      </c>
    </row>
    <row r="1638" spans="3:66" ht="50.1" customHeight="1" thickTop="1" thickBot="1" x14ac:dyDescent="0.3">
      <c r="C1638" s="46"/>
      <c r="D1638" s="46"/>
      <c r="E1638" s="46"/>
      <c r="F1638" s="122"/>
      <c r="G1638" s="122"/>
      <c r="H1638" s="78" t="str">
        <f t="shared" si="567"/>
        <v/>
      </c>
      <c r="I1638" s="78" t="str">
        <f t="shared" si="568"/>
        <v/>
      </c>
      <c r="J1638" s="16"/>
      <c r="K1638" s="46" t="str">
        <f t="shared" si="569"/>
        <v/>
      </c>
      <c r="L1638" s="16"/>
      <c r="M1638" s="16"/>
      <c r="N1638" s="46"/>
      <c r="O1638" s="47" t="str">
        <f t="shared" si="572"/>
        <v/>
      </c>
      <c r="P1638" s="47"/>
      <c r="Q1638" s="48" t="str">
        <f>IFERROR(VLOOKUP(E1638,Funcionários!$C$8:$E$207,3,FALSE),"")</f>
        <v/>
      </c>
      <c r="R1638" s="47"/>
      <c r="S1638" s="49" t="str">
        <f t="shared" si="573"/>
        <v/>
      </c>
      <c r="T1638" s="49">
        <v>1.6320000000000001E-2</v>
      </c>
      <c r="U1638" s="48" t="str">
        <f>IF(Funcionários!C1639=0,"",Funcionários!C1639)</f>
        <v/>
      </c>
      <c r="V1638" s="50">
        <f>IF(U1638="",0,IF(COUNTIFS($E$7:$E$3006,U1638,$I$7:$I$3006,'RC'!$E$6)=0,0,COUNTIFS($M$7:$M$3006,"Concluída no prazo",$E$7:$E$3006,U1638,$I$7:$I$3006,'RC'!$E$6)/COUNTIFS($E$7:$E$3006,U1638,$I$7:$I$3006,'RC'!$E$6)))</f>
        <v>0</v>
      </c>
      <c r="W1638" s="49">
        <f>SUMIFS($J$7:$J$3006,$E$7:$E$3006,U1638,$I$7:$I$3006,'RC'!$E$6)+SUMIFS($L$7:$L$3006,$E$7:$E$3006,U1638,$I$7:$I$3006,'RC'!$E$6)</f>
        <v>0</v>
      </c>
      <c r="X1638" s="48">
        <f>COUNTIFS($E$7:$E$3006,U1638,$I$7:$I$3006,'RC'!$E$6)</f>
        <v>0</v>
      </c>
      <c r="Y1638" s="48"/>
      <c r="Z1638" s="51" t="str">
        <f>IF(AQ1638='RC'!$E$6,AC1638*1000+AD1638,"")</f>
        <v/>
      </c>
      <c r="AA1638" s="51" t="str">
        <f>IF(AB1638="","",IF(AQ1638='RC'!$E$6,AC1638*1000-AD1638,""))</f>
        <v/>
      </c>
      <c r="AB1638" s="48" t="str">
        <f>IFERROR(VLOOKUP(E1638,Funcionários!$C$8:$E$207,3,FALSE),"")</f>
        <v/>
      </c>
      <c r="AC1638" s="50" t="str">
        <f>IF(AB1638="","",IF(COUNTIFS($AB$7:$AB$3006,AB1638,$AQ$7:$AQ$3006,'RC'!$E$6)=0,"",COUNTIFS($M$7:$M$3006,"Concluída no prazo",$AB$7:$AB$3006,AB1638,$AQ$7:$AQ$3006,'RC'!$E$6)/COUNTIFS($AB$7:$AB$3006,AB1638,$AQ$7:$AQ$3006,'RC'!$E$6)))</f>
        <v/>
      </c>
      <c r="AD1638" s="48">
        <f>SUMIF($AQ$7:$AQ$3006,'RC'!$E$6,$J$7:$J$3006)+SUMIF($AQ$7:$AQ$3006,'RC'!$E$6,$L$7:$L$3006)</f>
        <v>21</v>
      </c>
      <c r="AF1638" s="48">
        <v>3.3689999999995002E-2</v>
      </c>
      <c r="AG1638" s="48">
        <f>IF(OR(AQ1638="",AQ1638&lt;&gt;'RC'!$E$6,AB1638&lt;&gt;'RC'!$D$21),0,1)</f>
        <v>0</v>
      </c>
      <c r="AH1638" s="48">
        <f t="shared" si="570"/>
        <v>3.3689999999995002E-2</v>
      </c>
      <c r="AI1638" s="48" t="str">
        <f t="shared" si="552"/>
        <v/>
      </c>
      <c r="AJ1638" s="48" t="str">
        <f t="shared" si="553"/>
        <v/>
      </c>
      <c r="AK1638" s="52" t="str">
        <f t="shared" si="554"/>
        <v/>
      </c>
      <c r="AL1638" s="52" t="str">
        <f t="shared" si="555"/>
        <v/>
      </c>
      <c r="AM1638" s="48" t="str">
        <f t="shared" si="556"/>
        <v/>
      </c>
      <c r="AN1638" s="48" t="str">
        <f t="shared" si="557"/>
        <v/>
      </c>
      <c r="AP1638" s="18" t="str">
        <f t="shared" si="558"/>
        <v/>
      </c>
      <c r="AQ1638" s="18" t="str">
        <f t="shared" si="559"/>
        <v/>
      </c>
      <c r="AR1638" s="18">
        <v>3.3689999999999998E-2</v>
      </c>
      <c r="AS1638" s="18">
        <f>IF(AF!$D$27="Todos",1,IF(M1638=AF!$D$27,1,0))</f>
        <v>1</v>
      </c>
      <c r="AT1638" s="53">
        <f>IF(AND(E1638=AF!$D$6,OR(LT!M1638=AF!$D$27,AF!$D$27="Todos"),OR(AP1638=AF!$E$8,AQ1638=AF!$E$8)),AR1638+AS1638,0)</f>
        <v>0</v>
      </c>
      <c r="AU1638" s="18" t="str">
        <f t="shared" si="560"/>
        <v/>
      </c>
      <c r="AV1638" s="54" t="str">
        <f t="shared" si="561"/>
        <v/>
      </c>
      <c r="AW1638" s="54" t="str">
        <f t="shared" si="562"/>
        <v/>
      </c>
      <c r="AX1638" s="18" t="str">
        <f t="shared" si="563"/>
        <v/>
      </c>
      <c r="AY1638" s="18" t="str">
        <f t="shared" si="564"/>
        <v/>
      </c>
      <c r="BA1638" s="18">
        <f>IF($E1638=AF!$D$6,IF($M1638="Concluída no prazo",2,IF($M1638="Concluída com atraso",1,0)),0)</f>
        <v>0</v>
      </c>
      <c r="BB1638" s="18">
        <f>IF($E1638=AF!$D$6,IF($M1638="Atrasada",2,IF($M1638="Concluída com atraso",1,0)),0)</f>
        <v>0</v>
      </c>
      <c r="BC1638" s="18">
        <v>1.6320000000000001E-2</v>
      </c>
      <c r="BD1638" s="18">
        <f t="shared" si="571"/>
        <v>1.6320000000000001E-2</v>
      </c>
      <c r="BE1638" s="18">
        <f t="shared" si="571"/>
        <v>1.6320000000000001E-2</v>
      </c>
      <c r="BF1638" s="18" t="str">
        <f t="shared" si="565"/>
        <v/>
      </c>
      <c r="BN1638" s="18" t="str">
        <f t="shared" si="566"/>
        <v>s</v>
      </c>
    </row>
    <row r="1639" spans="3:66" ht="50.1" customHeight="1" thickTop="1" thickBot="1" x14ac:dyDescent="0.3">
      <c r="C1639" s="46"/>
      <c r="D1639" s="46"/>
      <c r="E1639" s="46"/>
      <c r="F1639" s="122"/>
      <c r="G1639" s="122"/>
      <c r="H1639" s="78" t="str">
        <f t="shared" si="567"/>
        <v/>
      </c>
      <c r="I1639" s="78" t="str">
        <f t="shared" si="568"/>
        <v/>
      </c>
      <c r="J1639" s="16"/>
      <c r="K1639" s="46" t="str">
        <f t="shared" si="569"/>
        <v/>
      </c>
      <c r="L1639" s="16"/>
      <c r="M1639" s="16"/>
      <c r="N1639" s="46"/>
      <c r="O1639" s="47" t="str">
        <f t="shared" si="572"/>
        <v/>
      </c>
      <c r="P1639" s="47"/>
      <c r="Q1639" s="48" t="str">
        <f>IFERROR(VLOOKUP(E1639,Funcionários!$C$8:$E$207,3,FALSE),"")</f>
        <v/>
      </c>
      <c r="R1639" s="47"/>
      <c r="S1639" s="49" t="str">
        <f t="shared" si="573"/>
        <v/>
      </c>
      <c r="T1639" s="49">
        <v>1.6330000000000001E-2</v>
      </c>
      <c r="U1639" s="48" t="str">
        <f>IF(Funcionários!C1640=0,"",Funcionários!C1640)</f>
        <v/>
      </c>
      <c r="V1639" s="50">
        <f>IF(U1639="",0,IF(COUNTIFS($E$7:$E$3006,U1639,$I$7:$I$3006,'RC'!$E$6)=0,0,COUNTIFS($M$7:$M$3006,"Concluída no prazo",$E$7:$E$3006,U1639,$I$7:$I$3006,'RC'!$E$6)/COUNTIFS($E$7:$E$3006,U1639,$I$7:$I$3006,'RC'!$E$6)))</f>
        <v>0</v>
      </c>
      <c r="W1639" s="49">
        <f>SUMIFS($J$7:$J$3006,$E$7:$E$3006,U1639,$I$7:$I$3006,'RC'!$E$6)+SUMIFS($L$7:$L$3006,$E$7:$E$3006,U1639,$I$7:$I$3006,'RC'!$E$6)</f>
        <v>0</v>
      </c>
      <c r="X1639" s="48">
        <f>COUNTIFS($E$7:$E$3006,U1639,$I$7:$I$3006,'RC'!$E$6)</f>
        <v>0</v>
      </c>
      <c r="Y1639" s="48"/>
      <c r="Z1639" s="51" t="str">
        <f>IF(AQ1639='RC'!$E$6,AC1639*1000+AD1639,"")</f>
        <v/>
      </c>
      <c r="AA1639" s="51" t="str">
        <f>IF(AB1639="","",IF(AQ1639='RC'!$E$6,AC1639*1000-AD1639,""))</f>
        <v/>
      </c>
      <c r="AB1639" s="48" t="str">
        <f>IFERROR(VLOOKUP(E1639,Funcionários!$C$8:$E$207,3,FALSE),"")</f>
        <v/>
      </c>
      <c r="AC1639" s="50" t="str">
        <f>IF(AB1639="","",IF(COUNTIFS($AB$7:$AB$3006,AB1639,$AQ$7:$AQ$3006,'RC'!$E$6)=0,"",COUNTIFS($M$7:$M$3006,"Concluída no prazo",$AB$7:$AB$3006,AB1639,$AQ$7:$AQ$3006,'RC'!$E$6)/COUNTIFS($AB$7:$AB$3006,AB1639,$AQ$7:$AQ$3006,'RC'!$E$6)))</f>
        <v/>
      </c>
      <c r="AD1639" s="48">
        <f>SUMIF($AQ$7:$AQ$3006,'RC'!$E$6,$J$7:$J$3006)+SUMIF($AQ$7:$AQ$3006,'RC'!$E$6,$L$7:$L$3006)</f>
        <v>21</v>
      </c>
      <c r="AF1639" s="48">
        <v>3.3679999999994999E-2</v>
      </c>
      <c r="AG1639" s="48">
        <f>IF(OR(AQ1639="",AQ1639&lt;&gt;'RC'!$E$6,AB1639&lt;&gt;'RC'!$D$21),0,1)</f>
        <v>0</v>
      </c>
      <c r="AH1639" s="48">
        <f t="shared" si="570"/>
        <v>3.3679999999994999E-2</v>
      </c>
      <c r="AI1639" s="48" t="str">
        <f t="shared" si="552"/>
        <v/>
      </c>
      <c r="AJ1639" s="48" t="str">
        <f t="shared" si="553"/>
        <v/>
      </c>
      <c r="AK1639" s="52" t="str">
        <f t="shared" si="554"/>
        <v/>
      </c>
      <c r="AL1639" s="52" t="str">
        <f t="shared" si="555"/>
        <v/>
      </c>
      <c r="AM1639" s="48" t="str">
        <f t="shared" si="556"/>
        <v/>
      </c>
      <c r="AN1639" s="48" t="str">
        <f t="shared" si="557"/>
        <v/>
      </c>
      <c r="AP1639" s="18" t="str">
        <f t="shared" si="558"/>
        <v/>
      </c>
      <c r="AQ1639" s="18" t="str">
        <f t="shared" si="559"/>
        <v/>
      </c>
      <c r="AR1639" s="18">
        <v>3.3680000000000002E-2</v>
      </c>
      <c r="AS1639" s="18">
        <f>IF(AF!$D$27="Todos",1,IF(M1639=AF!$D$27,1,0))</f>
        <v>1</v>
      </c>
      <c r="AT1639" s="53">
        <f>IF(AND(E1639=AF!$D$6,OR(LT!M1639=AF!$D$27,AF!$D$27="Todos"),OR(AP1639=AF!$E$8,AQ1639=AF!$E$8)),AR1639+AS1639,0)</f>
        <v>0</v>
      </c>
      <c r="AU1639" s="18" t="str">
        <f t="shared" si="560"/>
        <v/>
      </c>
      <c r="AV1639" s="54" t="str">
        <f t="shared" si="561"/>
        <v/>
      </c>
      <c r="AW1639" s="54" t="str">
        <f t="shared" si="562"/>
        <v/>
      </c>
      <c r="AX1639" s="18" t="str">
        <f t="shared" si="563"/>
        <v/>
      </c>
      <c r="AY1639" s="18" t="str">
        <f t="shared" si="564"/>
        <v/>
      </c>
      <c r="BA1639" s="18">
        <f>IF($E1639=AF!$D$6,IF($M1639="Concluída no prazo",2,IF($M1639="Concluída com atraso",1,0)),0)</f>
        <v>0</v>
      </c>
      <c r="BB1639" s="18">
        <f>IF($E1639=AF!$D$6,IF($M1639="Atrasada",2,IF($M1639="Concluída com atraso",1,0)),0)</f>
        <v>0</v>
      </c>
      <c r="BC1639" s="18">
        <v>1.6330000000000001E-2</v>
      </c>
      <c r="BD1639" s="18">
        <f t="shared" si="571"/>
        <v>1.6330000000000001E-2</v>
      </c>
      <c r="BE1639" s="18">
        <f t="shared" si="571"/>
        <v>1.6330000000000001E-2</v>
      </c>
      <c r="BF1639" s="18" t="str">
        <f t="shared" si="565"/>
        <v/>
      </c>
      <c r="BN1639" s="18" t="str">
        <f t="shared" si="566"/>
        <v>s</v>
      </c>
    </row>
    <row r="1640" spans="3:66" ht="50.1" customHeight="1" thickTop="1" thickBot="1" x14ac:dyDescent="0.3">
      <c r="C1640" s="46"/>
      <c r="D1640" s="46"/>
      <c r="E1640" s="46"/>
      <c r="F1640" s="122"/>
      <c r="G1640" s="122"/>
      <c r="H1640" s="78" t="str">
        <f t="shared" si="567"/>
        <v/>
      </c>
      <c r="I1640" s="78" t="str">
        <f t="shared" si="568"/>
        <v/>
      </c>
      <c r="J1640" s="16"/>
      <c r="K1640" s="46" t="str">
        <f t="shared" si="569"/>
        <v/>
      </c>
      <c r="L1640" s="16"/>
      <c r="M1640" s="16"/>
      <c r="N1640" s="46"/>
      <c r="O1640" s="47" t="str">
        <f t="shared" si="572"/>
        <v/>
      </c>
      <c r="P1640" s="47"/>
      <c r="Q1640" s="48" t="str">
        <f>IFERROR(VLOOKUP(E1640,Funcionários!$C$8:$E$207,3,FALSE),"")</f>
        <v/>
      </c>
      <c r="R1640" s="47"/>
      <c r="S1640" s="49" t="str">
        <f t="shared" si="573"/>
        <v/>
      </c>
      <c r="T1640" s="49">
        <v>1.634E-2</v>
      </c>
      <c r="U1640" s="48" t="str">
        <f>IF(Funcionários!C1641=0,"",Funcionários!C1641)</f>
        <v/>
      </c>
      <c r="V1640" s="50">
        <f>IF(U1640="",0,IF(COUNTIFS($E$7:$E$3006,U1640,$I$7:$I$3006,'RC'!$E$6)=0,0,COUNTIFS($M$7:$M$3006,"Concluída no prazo",$E$7:$E$3006,U1640,$I$7:$I$3006,'RC'!$E$6)/COUNTIFS($E$7:$E$3006,U1640,$I$7:$I$3006,'RC'!$E$6)))</f>
        <v>0</v>
      </c>
      <c r="W1640" s="49">
        <f>SUMIFS($J$7:$J$3006,$E$7:$E$3006,U1640,$I$7:$I$3006,'RC'!$E$6)+SUMIFS($L$7:$L$3006,$E$7:$E$3006,U1640,$I$7:$I$3006,'RC'!$E$6)</f>
        <v>0</v>
      </c>
      <c r="X1640" s="48">
        <f>COUNTIFS($E$7:$E$3006,U1640,$I$7:$I$3006,'RC'!$E$6)</f>
        <v>0</v>
      </c>
      <c r="Y1640" s="48"/>
      <c r="Z1640" s="51" t="str">
        <f>IF(AQ1640='RC'!$E$6,AC1640*1000+AD1640,"")</f>
        <v/>
      </c>
      <c r="AA1640" s="51" t="str">
        <f>IF(AB1640="","",IF(AQ1640='RC'!$E$6,AC1640*1000-AD1640,""))</f>
        <v/>
      </c>
      <c r="AB1640" s="48" t="str">
        <f>IFERROR(VLOOKUP(E1640,Funcionários!$C$8:$E$207,3,FALSE),"")</f>
        <v/>
      </c>
      <c r="AC1640" s="50" t="str">
        <f>IF(AB1640="","",IF(COUNTIFS($AB$7:$AB$3006,AB1640,$AQ$7:$AQ$3006,'RC'!$E$6)=0,"",COUNTIFS($M$7:$M$3006,"Concluída no prazo",$AB$7:$AB$3006,AB1640,$AQ$7:$AQ$3006,'RC'!$E$6)/COUNTIFS($AB$7:$AB$3006,AB1640,$AQ$7:$AQ$3006,'RC'!$E$6)))</f>
        <v/>
      </c>
      <c r="AD1640" s="48">
        <f>SUMIF($AQ$7:$AQ$3006,'RC'!$E$6,$J$7:$J$3006)+SUMIF($AQ$7:$AQ$3006,'RC'!$E$6,$L$7:$L$3006)</f>
        <v>21</v>
      </c>
      <c r="AF1640" s="48">
        <v>3.3669999999995003E-2</v>
      </c>
      <c r="AG1640" s="48">
        <f>IF(OR(AQ1640="",AQ1640&lt;&gt;'RC'!$E$6,AB1640&lt;&gt;'RC'!$D$21),0,1)</f>
        <v>0</v>
      </c>
      <c r="AH1640" s="48">
        <f t="shared" si="570"/>
        <v>3.3669999999995003E-2</v>
      </c>
      <c r="AI1640" s="48" t="str">
        <f t="shared" si="552"/>
        <v/>
      </c>
      <c r="AJ1640" s="48" t="str">
        <f t="shared" si="553"/>
        <v/>
      </c>
      <c r="AK1640" s="52" t="str">
        <f t="shared" si="554"/>
        <v/>
      </c>
      <c r="AL1640" s="52" t="str">
        <f t="shared" si="555"/>
        <v/>
      </c>
      <c r="AM1640" s="48" t="str">
        <f t="shared" si="556"/>
        <v/>
      </c>
      <c r="AN1640" s="48" t="str">
        <f t="shared" si="557"/>
        <v/>
      </c>
      <c r="AP1640" s="18" t="str">
        <f t="shared" si="558"/>
        <v/>
      </c>
      <c r="AQ1640" s="18" t="str">
        <f t="shared" si="559"/>
        <v/>
      </c>
      <c r="AR1640" s="18">
        <v>3.3669999999999999E-2</v>
      </c>
      <c r="AS1640" s="18">
        <f>IF(AF!$D$27="Todos",1,IF(M1640=AF!$D$27,1,0))</f>
        <v>1</v>
      </c>
      <c r="AT1640" s="53">
        <f>IF(AND(E1640=AF!$D$6,OR(LT!M1640=AF!$D$27,AF!$D$27="Todos"),OR(AP1640=AF!$E$8,AQ1640=AF!$E$8)),AR1640+AS1640,0)</f>
        <v>0</v>
      </c>
      <c r="AU1640" s="18" t="str">
        <f t="shared" si="560"/>
        <v/>
      </c>
      <c r="AV1640" s="54" t="str">
        <f t="shared" si="561"/>
        <v/>
      </c>
      <c r="AW1640" s="54" t="str">
        <f t="shared" si="562"/>
        <v/>
      </c>
      <c r="AX1640" s="18" t="str">
        <f t="shared" si="563"/>
        <v/>
      </c>
      <c r="AY1640" s="18" t="str">
        <f t="shared" si="564"/>
        <v/>
      </c>
      <c r="BA1640" s="18">
        <f>IF($E1640=AF!$D$6,IF($M1640="Concluída no prazo",2,IF($M1640="Concluída com atraso",1,0)),0)</f>
        <v>0</v>
      </c>
      <c r="BB1640" s="18">
        <f>IF($E1640=AF!$D$6,IF($M1640="Atrasada",2,IF($M1640="Concluída com atraso",1,0)),0)</f>
        <v>0</v>
      </c>
      <c r="BC1640" s="18">
        <v>1.634E-2</v>
      </c>
      <c r="BD1640" s="18">
        <f t="shared" si="571"/>
        <v>1.634E-2</v>
      </c>
      <c r="BE1640" s="18">
        <f t="shared" si="571"/>
        <v>1.634E-2</v>
      </c>
      <c r="BF1640" s="18" t="str">
        <f t="shared" si="565"/>
        <v/>
      </c>
      <c r="BN1640" s="18" t="str">
        <f t="shared" si="566"/>
        <v>s</v>
      </c>
    </row>
    <row r="1641" spans="3:66" ht="50.1" customHeight="1" thickTop="1" thickBot="1" x14ac:dyDescent="0.3">
      <c r="C1641" s="46"/>
      <c r="D1641" s="46"/>
      <c r="E1641" s="46"/>
      <c r="F1641" s="122"/>
      <c r="G1641" s="122"/>
      <c r="H1641" s="78" t="str">
        <f t="shared" si="567"/>
        <v/>
      </c>
      <c r="I1641" s="78" t="str">
        <f t="shared" si="568"/>
        <v/>
      </c>
      <c r="J1641" s="16"/>
      <c r="K1641" s="46" t="str">
        <f t="shared" si="569"/>
        <v/>
      </c>
      <c r="L1641" s="16"/>
      <c r="M1641" s="16"/>
      <c r="N1641" s="46"/>
      <c r="O1641" s="47" t="str">
        <f t="shared" si="572"/>
        <v/>
      </c>
      <c r="P1641" s="47"/>
      <c r="Q1641" s="48" t="str">
        <f>IFERROR(VLOOKUP(E1641,Funcionários!$C$8:$E$207,3,FALSE),"")</f>
        <v/>
      </c>
      <c r="R1641" s="47"/>
      <c r="S1641" s="49" t="str">
        <f t="shared" si="573"/>
        <v/>
      </c>
      <c r="T1641" s="49">
        <v>1.635E-2</v>
      </c>
      <c r="U1641" s="48" t="str">
        <f>IF(Funcionários!C1642=0,"",Funcionários!C1642)</f>
        <v/>
      </c>
      <c r="V1641" s="50">
        <f>IF(U1641="",0,IF(COUNTIFS($E$7:$E$3006,U1641,$I$7:$I$3006,'RC'!$E$6)=0,0,COUNTIFS($M$7:$M$3006,"Concluída no prazo",$E$7:$E$3006,U1641,$I$7:$I$3006,'RC'!$E$6)/COUNTIFS($E$7:$E$3006,U1641,$I$7:$I$3006,'RC'!$E$6)))</f>
        <v>0</v>
      </c>
      <c r="W1641" s="49">
        <f>SUMIFS($J$7:$J$3006,$E$7:$E$3006,U1641,$I$7:$I$3006,'RC'!$E$6)+SUMIFS($L$7:$L$3006,$E$7:$E$3006,U1641,$I$7:$I$3006,'RC'!$E$6)</f>
        <v>0</v>
      </c>
      <c r="X1641" s="48">
        <f>COUNTIFS($E$7:$E$3006,U1641,$I$7:$I$3006,'RC'!$E$6)</f>
        <v>0</v>
      </c>
      <c r="Y1641" s="48"/>
      <c r="Z1641" s="51" t="str">
        <f>IF(AQ1641='RC'!$E$6,AC1641*1000+AD1641,"")</f>
        <v/>
      </c>
      <c r="AA1641" s="51" t="str">
        <f>IF(AB1641="","",IF(AQ1641='RC'!$E$6,AC1641*1000-AD1641,""))</f>
        <v/>
      </c>
      <c r="AB1641" s="48" t="str">
        <f>IFERROR(VLOOKUP(E1641,Funcionários!$C$8:$E$207,3,FALSE),"")</f>
        <v/>
      </c>
      <c r="AC1641" s="50" t="str">
        <f>IF(AB1641="","",IF(COUNTIFS($AB$7:$AB$3006,AB1641,$AQ$7:$AQ$3006,'RC'!$E$6)=0,"",COUNTIFS($M$7:$M$3006,"Concluída no prazo",$AB$7:$AB$3006,AB1641,$AQ$7:$AQ$3006,'RC'!$E$6)/COUNTIFS($AB$7:$AB$3006,AB1641,$AQ$7:$AQ$3006,'RC'!$E$6)))</f>
        <v/>
      </c>
      <c r="AD1641" s="48">
        <f>SUMIF($AQ$7:$AQ$3006,'RC'!$E$6,$J$7:$J$3006)+SUMIF($AQ$7:$AQ$3006,'RC'!$E$6,$L$7:$L$3006)</f>
        <v>21</v>
      </c>
      <c r="AF1641" s="48">
        <v>3.3659999999994999E-2</v>
      </c>
      <c r="AG1641" s="48">
        <f>IF(OR(AQ1641="",AQ1641&lt;&gt;'RC'!$E$6,AB1641&lt;&gt;'RC'!$D$21),0,1)</f>
        <v>0</v>
      </c>
      <c r="AH1641" s="48">
        <f t="shared" si="570"/>
        <v>3.3659999999994999E-2</v>
      </c>
      <c r="AI1641" s="48" t="str">
        <f t="shared" si="552"/>
        <v/>
      </c>
      <c r="AJ1641" s="48" t="str">
        <f t="shared" si="553"/>
        <v/>
      </c>
      <c r="AK1641" s="52" t="str">
        <f t="shared" si="554"/>
        <v/>
      </c>
      <c r="AL1641" s="52" t="str">
        <f t="shared" si="555"/>
        <v/>
      </c>
      <c r="AM1641" s="48" t="str">
        <f t="shared" si="556"/>
        <v/>
      </c>
      <c r="AN1641" s="48" t="str">
        <f t="shared" si="557"/>
        <v/>
      </c>
      <c r="AP1641" s="18" t="str">
        <f t="shared" si="558"/>
        <v/>
      </c>
      <c r="AQ1641" s="18" t="str">
        <f t="shared" si="559"/>
        <v/>
      </c>
      <c r="AR1641" s="18">
        <v>3.3660000000000002E-2</v>
      </c>
      <c r="AS1641" s="18">
        <f>IF(AF!$D$27="Todos",1,IF(M1641=AF!$D$27,1,0))</f>
        <v>1</v>
      </c>
      <c r="AT1641" s="53">
        <f>IF(AND(E1641=AF!$D$6,OR(LT!M1641=AF!$D$27,AF!$D$27="Todos"),OR(AP1641=AF!$E$8,AQ1641=AF!$E$8)),AR1641+AS1641,0)</f>
        <v>0</v>
      </c>
      <c r="AU1641" s="18" t="str">
        <f t="shared" si="560"/>
        <v/>
      </c>
      <c r="AV1641" s="54" t="str">
        <f t="shared" si="561"/>
        <v/>
      </c>
      <c r="AW1641" s="54" t="str">
        <f t="shared" si="562"/>
        <v/>
      </c>
      <c r="AX1641" s="18" t="str">
        <f t="shared" si="563"/>
        <v/>
      </c>
      <c r="AY1641" s="18" t="str">
        <f t="shared" si="564"/>
        <v/>
      </c>
      <c r="BA1641" s="18">
        <f>IF($E1641=AF!$D$6,IF($M1641="Concluída no prazo",2,IF($M1641="Concluída com atraso",1,0)),0)</f>
        <v>0</v>
      </c>
      <c r="BB1641" s="18">
        <f>IF($E1641=AF!$D$6,IF($M1641="Atrasada",2,IF($M1641="Concluída com atraso",1,0)),0)</f>
        <v>0</v>
      </c>
      <c r="BC1641" s="18">
        <v>1.635E-2</v>
      </c>
      <c r="BD1641" s="18">
        <f t="shared" si="571"/>
        <v>1.635E-2</v>
      </c>
      <c r="BE1641" s="18">
        <f t="shared" si="571"/>
        <v>1.635E-2</v>
      </c>
      <c r="BF1641" s="18" t="str">
        <f t="shared" si="565"/>
        <v/>
      </c>
      <c r="BN1641" s="18" t="str">
        <f t="shared" si="566"/>
        <v>s</v>
      </c>
    </row>
    <row r="1642" spans="3:66" ht="50.1" customHeight="1" thickTop="1" thickBot="1" x14ac:dyDescent="0.3">
      <c r="C1642" s="46"/>
      <c r="D1642" s="46"/>
      <c r="E1642" s="46"/>
      <c r="F1642" s="122"/>
      <c r="G1642" s="122"/>
      <c r="H1642" s="78" t="str">
        <f t="shared" si="567"/>
        <v/>
      </c>
      <c r="I1642" s="78" t="str">
        <f t="shared" si="568"/>
        <v/>
      </c>
      <c r="J1642" s="16"/>
      <c r="K1642" s="46" t="str">
        <f t="shared" si="569"/>
        <v/>
      </c>
      <c r="L1642" s="16"/>
      <c r="M1642" s="16"/>
      <c r="N1642" s="46"/>
      <c r="O1642" s="47" t="str">
        <f t="shared" si="572"/>
        <v/>
      </c>
      <c r="P1642" s="47"/>
      <c r="Q1642" s="48" t="str">
        <f>IFERROR(VLOOKUP(E1642,Funcionários!$C$8:$E$207,3,FALSE),"")</f>
        <v/>
      </c>
      <c r="R1642" s="47"/>
      <c r="S1642" s="49" t="str">
        <f t="shared" si="573"/>
        <v/>
      </c>
      <c r="T1642" s="49">
        <v>1.636E-2</v>
      </c>
      <c r="U1642" s="48" t="str">
        <f>IF(Funcionários!C1643=0,"",Funcionários!C1643)</f>
        <v/>
      </c>
      <c r="V1642" s="50">
        <f>IF(U1642="",0,IF(COUNTIFS($E$7:$E$3006,U1642,$I$7:$I$3006,'RC'!$E$6)=0,0,COUNTIFS($M$7:$M$3006,"Concluída no prazo",$E$7:$E$3006,U1642,$I$7:$I$3006,'RC'!$E$6)/COUNTIFS($E$7:$E$3006,U1642,$I$7:$I$3006,'RC'!$E$6)))</f>
        <v>0</v>
      </c>
      <c r="W1642" s="49">
        <f>SUMIFS($J$7:$J$3006,$E$7:$E$3006,U1642,$I$7:$I$3006,'RC'!$E$6)+SUMIFS($L$7:$L$3006,$E$7:$E$3006,U1642,$I$7:$I$3006,'RC'!$E$6)</f>
        <v>0</v>
      </c>
      <c r="X1642" s="48">
        <f>COUNTIFS($E$7:$E$3006,U1642,$I$7:$I$3006,'RC'!$E$6)</f>
        <v>0</v>
      </c>
      <c r="Y1642" s="48"/>
      <c r="Z1642" s="51" t="str">
        <f>IF(AQ1642='RC'!$E$6,AC1642*1000+AD1642,"")</f>
        <v/>
      </c>
      <c r="AA1642" s="51" t="str">
        <f>IF(AB1642="","",IF(AQ1642='RC'!$E$6,AC1642*1000-AD1642,""))</f>
        <v/>
      </c>
      <c r="AB1642" s="48" t="str">
        <f>IFERROR(VLOOKUP(E1642,Funcionários!$C$8:$E$207,3,FALSE),"")</f>
        <v/>
      </c>
      <c r="AC1642" s="50" t="str">
        <f>IF(AB1642="","",IF(COUNTIFS($AB$7:$AB$3006,AB1642,$AQ$7:$AQ$3006,'RC'!$E$6)=0,"",COUNTIFS($M$7:$M$3006,"Concluída no prazo",$AB$7:$AB$3006,AB1642,$AQ$7:$AQ$3006,'RC'!$E$6)/COUNTIFS($AB$7:$AB$3006,AB1642,$AQ$7:$AQ$3006,'RC'!$E$6)))</f>
        <v/>
      </c>
      <c r="AD1642" s="48">
        <f>SUMIF($AQ$7:$AQ$3006,'RC'!$E$6,$J$7:$J$3006)+SUMIF($AQ$7:$AQ$3006,'RC'!$E$6,$L$7:$L$3006)</f>
        <v>21</v>
      </c>
      <c r="AF1642" s="48">
        <v>3.3649999999995003E-2</v>
      </c>
      <c r="AG1642" s="48">
        <f>IF(OR(AQ1642="",AQ1642&lt;&gt;'RC'!$E$6,AB1642&lt;&gt;'RC'!$D$21),0,1)</f>
        <v>0</v>
      </c>
      <c r="AH1642" s="48">
        <f t="shared" si="570"/>
        <v>3.3649999999995003E-2</v>
      </c>
      <c r="AI1642" s="48" t="str">
        <f t="shared" si="552"/>
        <v/>
      </c>
      <c r="AJ1642" s="48" t="str">
        <f t="shared" si="553"/>
        <v/>
      </c>
      <c r="AK1642" s="52" t="str">
        <f t="shared" si="554"/>
        <v/>
      </c>
      <c r="AL1642" s="52" t="str">
        <f t="shared" si="555"/>
        <v/>
      </c>
      <c r="AM1642" s="48" t="str">
        <f t="shared" si="556"/>
        <v/>
      </c>
      <c r="AN1642" s="48" t="str">
        <f t="shared" si="557"/>
        <v/>
      </c>
      <c r="AP1642" s="18" t="str">
        <f t="shared" si="558"/>
        <v/>
      </c>
      <c r="AQ1642" s="18" t="str">
        <f t="shared" si="559"/>
        <v/>
      </c>
      <c r="AR1642" s="18">
        <v>3.3649999999999999E-2</v>
      </c>
      <c r="AS1642" s="18">
        <f>IF(AF!$D$27="Todos",1,IF(M1642=AF!$D$27,1,0))</f>
        <v>1</v>
      </c>
      <c r="AT1642" s="53">
        <f>IF(AND(E1642=AF!$D$6,OR(LT!M1642=AF!$D$27,AF!$D$27="Todos"),OR(AP1642=AF!$E$8,AQ1642=AF!$E$8)),AR1642+AS1642,0)</f>
        <v>0</v>
      </c>
      <c r="AU1642" s="18" t="str">
        <f t="shared" si="560"/>
        <v/>
      </c>
      <c r="AV1642" s="54" t="str">
        <f t="shared" si="561"/>
        <v/>
      </c>
      <c r="AW1642" s="54" t="str">
        <f t="shared" si="562"/>
        <v/>
      </c>
      <c r="AX1642" s="18" t="str">
        <f t="shared" si="563"/>
        <v/>
      </c>
      <c r="AY1642" s="18" t="str">
        <f t="shared" si="564"/>
        <v/>
      </c>
      <c r="BA1642" s="18">
        <f>IF($E1642=AF!$D$6,IF($M1642="Concluída no prazo",2,IF($M1642="Concluída com atraso",1,0)),0)</f>
        <v>0</v>
      </c>
      <c r="BB1642" s="18">
        <f>IF($E1642=AF!$D$6,IF($M1642="Atrasada",2,IF($M1642="Concluída com atraso",1,0)),0)</f>
        <v>0</v>
      </c>
      <c r="BC1642" s="18">
        <v>1.636E-2</v>
      </c>
      <c r="BD1642" s="18">
        <f t="shared" si="571"/>
        <v>1.636E-2</v>
      </c>
      <c r="BE1642" s="18">
        <f t="shared" si="571"/>
        <v>1.636E-2</v>
      </c>
      <c r="BF1642" s="18" t="str">
        <f t="shared" si="565"/>
        <v/>
      </c>
      <c r="BN1642" s="18" t="str">
        <f t="shared" si="566"/>
        <v>s</v>
      </c>
    </row>
    <row r="1643" spans="3:66" ht="50.1" customHeight="1" thickTop="1" thickBot="1" x14ac:dyDescent="0.3">
      <c r="C1643" s="46"/>
      <c r="D1643" s="46"/>
      <c r="E1643" s="46"/>
      <c r="F1643" s="122"/>
      <c r="G1643" s="122"/>
      <c r="H1643" s="78" t="str">
        <f t="shared" si="567"/>
        <v/>
      </c>
      <c r="I1643" s="78" t="str">
        <f t="shared" si="568"/>
        <v/>
      </c>
      <c r="J1643" s="16"/>
      <c r="K1643" s="46" t="str">
        <f t="shared" si="569"/>
        <v/>
      </c>
      <c r="L1643" s="16"/>
      <c r="M1643" s="16"/>
      <c r="N1643" s="46"/>
      <c r="O1643" s="47" t="str">
        <f t="shared" si="572"/>
        <v/>
      </c>
      <c r="P1643" s="47"/>
      <c r="Q1643" s="48" t="str">
        <f>IFERROR(VLOOKUP(E1643,Funcionários!$C$8:$E$207,3,FALSE),"")</f>
        <v/>
      </c>
      <c r="R1643" s="47"/>
      <c r="S1643" s="49" t="str">
        <f t="shared" si="573"/>
        <v/>
      </c>
      <c r="T1643" s="49">
        <v>1.6369999999999999E-2</v>
      </c>
      <c r="U1643" s="48" t="str">
        <f>IF(Funcionários!C1644=0,"",Funcionários!C1644)</f>
        <v/>
      </c>
      <c r="V1643" s="50">
        <f>IF(U1643="",0,IF(COUNTIFS($E$7:$E$3006,U1643,$I$7:$I$3006,'RC'!$E$6)=0,0,COUNTIFS($M$7:$M$3006,"Concluída no prazo",$E$7:$E$3006,U1643,$I$7:$I$3006,'RC'!$E$6)/COUNTIFS($E$7:$E$3006,U1643,$I$7:$I$3006,'RC'!$E$6)))</f>
        <v>0</v>
      </c>
      <c r="W1643" s="49">
        <f>SUMIFS($J$7:$J$3006,$E$7:$E$3006,U1643,$I$7:$I$3006,'RC'!$E$6)+SUMIFS($L$7:$L$3006,$E$7:$E$3006,U1643,$I$7:$I$3006,'RC'!$E$6)</f>
        <v>0</v>
      </c>
      <c r="X1643" s="48">
        <f>COUNTIFS($E$7:$E$3006,U1643,$I$7:$I$3006,'RC'!$E$6)</f>
        <v>0</v>
      </c>
      <c r="Y1643" s="48"/>
      <c r="Z1643" s="51" t="str">
        <f>IF(AQ1643='RC'!$E$6,AC1643*1000+AD1643,"")</f>
        <v/>
      </c>
      <c r="AA1643" s="51" t="str">
        <f>IF(AB1643="","",IF(AQ1643='RC'!$E$6,AC1643*1000-AD1643,""))</f>
        <v/>
      </c>
      <c r="AB1643" s="48" t="str">
        <f>IFERROR(VLOOKUP(E1643,Funcionários!$C$8:$E$207,3,FALSE),"")</f>
        <v/>
      </c>
      <c r="AC1643" s="50" t="str">
        <f>IF(AB1643="","",IF(COUNTIFS($AB$7:$AB$3006,AB1643,$AQ$7:$AQ$3006,'RC'!$E$6)=0,"",COUNTIFS($M$7:$M$3006,"Concluída no prazo",$AB$7:$AB$3006,AB1643,$AQ$7:$AQ$3006,'RC'!$E$6)/COUNTIFS($AB$7:$AB$3006,AB1643,$AQ$7:$AQ$3006,'RC'!$E$6)))</f>
        <v/>
      </c>
      <c r="AD1643" s="48">
        <f>SUMIF($AQ$7:$AQ$3006,'RC'!$E$6,$J$7:$J$3006)+SUMIF($AQ$7:$AQ$3006,'RC'!$E$6,$L$7:$L$3006)</f>
        <v>21</v>
      </c>
      <c r="AF1643" s="48">
        <v>3.3639999999995E-2</v>
      </c>
      <c r="AG1643" s="48">
        <f>IF(OR(AQ1643="",AQ1643&lt;&gt;'RC'!$E$6,AB1643&lt;&gt;'RC'!$D$21),0,1)</f>
        <v>0</v>
      </c>
      <c r="AH1643" s="48">
        <f t="shared" si="570"/>
        <v>3.3639999999995E-2</v>
      </c>
      <c r="AI1643" s="48" t="str">
        <f t="shared" si="552"/>
        <v/>
      </c>
      <c r="AJ1643" s="48" t="str">
        <f t="shared" si="553"/>
        <v/>
      </c>
      <c r="AK1643" s="52" t="str">
        <f t="shared" si="554"/>
        <v/>
      </c>
      <c r="AL1643" s="52" t="str">
        <f t="shared" si="555"/>
        <v/>
      </c>
      <c r="AM1643" s="48" t="str">
        <f t="shared" si="556"/>
        <v/>
      </c>
      <c r="AN1643" s="48" t="str">
        <f t="shared" si="557"/>
        <v/>
      </c>
      <c r="AP1643" s="18" t="str">
        <f t="shared" si="558"/>
        <v/>
      </c>
      <c r="AQ1643" s="18" t="str">
        <f t="shared" si="559"/>
        <v/>
      </c>
      <c r="AR1643" s="18">
        <v>3.3640000000000003E-2</v>
      </c>
      <c r="AS1643" s="18">
        <f>IF(AF!$D$27="Todos",1,IF(M1643=AF!$D$27,1,0))</f>
        <v>1</v>
      </c>
      <c r="AT1643" s="53">
        <f>IF(AND(E1643=AF!$D$6,OR(LT!M1643=AF!$D$27,AF!$D$27="Todos"),OR(AP1643=AF!$E$8,AQ1643=AF!$E$8)),AR1643+AS1643,0)</f>
        <v>0</v>
      </c>
      <c r="AU1643" s="18" t="str">
        <f t="shared" si="560"/>
        <v/>
      </c>
      <c r="AV1643" s="54" t="str">
        <f t="shared" si="561"/>
        <v/>
      </c>
      <c r="AW1643" s="54" t="str">
        <f t="shared" si="562"/>
        <v/>
      </c>
      <c r="AX1643" s="18" t="str">
        <f t="shared" si="563"/>
        <v/>
      </c>
      <c r="AY1643" s="18" t="str">
        <f t="shared" si="564"/>
        <v/>
      </c>
      <c r="BA1643" s="18">
        <f>IF($E1643=AF!$D$6,IF($M1643="Concluída no prazo",2,IF($M1643="Concluída com atraso",1,0)),0)</f>
        <v>0</v>
      </c>
      <c r="BB1643" s="18">
        <f>IF($E1643=AF!$D$6,IF($M1643="Atrasada",2,IF($M1643="Concluída com atraso",1,0)),0)</f>
        <v>0</v>
      </c>
      <c r="BC1643" s="18">
        <v>1.6369999999999999E-2</v>
      </c>
      <c r="BD1643" s="18">
        <f t="shared" si="571"/>
        <v>1.6369999999999999E-2</v>
      </c>
      <c r="BE1643" s="18">
        <f t="shared" si="571"/>
        <v>1.6369999999999999E-2</v>
      </c>
      <c r="BF1643" s="18" t="str">
        <f t="shared" si="565"/>
        <v/>
      </c>
      <c r="BN1643" s="18" t="str">
        <f t="shared" si="566"/>
        <v>s</v>
      </c>
    </row>
    <row r="1644" spans="3:66" ht="50.1" customHeight="1" thickTop="1" thickBot="1" x14ac:dyDescent="0.3">
      <c r="C1644" s="46"/>
      <c r="D1644" s="46"/>
      <c r="E1644" s="46"/>
      <c r="F1644" s="122"/>
      <c r="G1644" s="122"/>
      <c r="H1644" s="78" t="str">
        <f t="shared" si="567"/>
        <v/>
      </c>
      <c r="I1644" s="78" t="str">
        <f t="shared" si="568"/>
        <v/>
      </c>
      <c r="J1644" s="16"/>
      <c r="K1644" s="46" t="str">
        <f t="shared" si="569"/>
        <v/>
      </c>
      <c r="L1644" s="16"/>
      <c r="M1644" s="16"/>
      <c r="N1644" s="46"/>
      <c r="O1644" s="47" t="str">
        <f t="shared" si="572"/>
        <v/>
      </c>
      <c r="P1644" s="47"/>
      <c r="Q1644" s="48" t="str">
        <f>IFERROR(VLOOKUP(E1644,Funcionários!$C$8:$E$207,3,FALSE),"")</f>
        <v/>
      </c>
      <c r="R1644" s="47"/>
      <c r="S1644" s="49" t="str">
        <f t="shared" si="573"/>
        <v/>
      </c>
      <c r="T1644" s="49">
        <v>1.6379999999999999E-2</v>
      </c>
      <c r="U1644" s="48" t="str">
        <f>IF(Funcionários!C1645=0,"",Funcionários!C1645)</f>
        <v/>
      </c>
      <c r="V1644" s="50">
        <f>IF(U1644="",0,IF(COUNTIFS($E$7:$E$3006,U1644,$I$7:$I$3006,'RC'!$E$6)=0,0,COUNTIFS($M$7:$M$3006,"Concluída no prazo",$E$7:$E$3006,U1644,$I$7:$I$3006,'RC'!$E$6)/COUNTIFS($E$7:$E$3006,U1644,$I$7:$I$3006,'RC'!$E$6)))</f>
        <v>0</v>
      </c>
      <c r="W1644" s="49">
        <f>SUMIFS($J$7:$J$3006,$E$7:$E$3006,U1644,$I$7:$I$3006,'RC'!$E$6)+SUMIFS($L$7:$L$3006,$E$7:$E$3006,U1644,$I$7:$I$3006,'RC'!$E$6)</f>
        <v>0</v>
      </c>
      <c r="X1644" s="48">
        <f>COUNTIFS($E$7:$E$3006,U1644,$I$7:$I$3006,'RC'!$E$6)</f>
        <v>0</v>
      </c>
      <c r="Y1644" s="48"/>
      <c r="Z1644" s="51" t="str">
        <f>IF(AQ1644='RC'!$E$6,AC1644*1000+AD1644,"")</f>
        <v/>
      </c>
      <c r="AA1644" s="51" t="str">
        <f>IF(AB1644="","",IF(AQ1644='RC'!$E$6,AC1644*1000-AD1644,""))</f>
        <v/>
      </c>
      <c r="AB1644" s="48" t="str">
        <f>IFERROR(VLOOKUP(E1644,Funcionários!$C$8:$E$207,3,FALSE),"")</f>
        <v/>
      </c>
      <c r="AC1644" s="50" t="str">
        <f>IF(AB1644="","",IF(COUNTIFS($AB$7:$AB$3006,AB1644,$AQ$7:$AQ$3006,'RC'!$E$6)=0,"",COUNTIFS($M$7:$M$3006,"Concluída no prazo",$AB$7:$AB$3006,AB1644,$AQ$7:$AQ$3006,'RC'!$E$6)/COUNTIFS($AB$7:$AB$3006,AB1644,$AQ$7:$AQ$3006,'RC'!$E$6)))</f>
        <v/>
      </c>
      <c r="AD1644" s="48">
        <f>SUMIF($AQ$7:$AQ$3006,'RC'!$E$6,$J$7:$J$3006)+SUMIF($AQ$7:$AQ$3006,'RC'!$E$6,$L$7:$L$3006)</f>
        <v>21</v>
      </c>
      <c r="AF1644" s="48">
        <v>3.3629999999994997E-2</v>
      </c>
      <c r="AG1644" s="48">
        <f>IF(OR(AQ1644="",AQ1644&lt;&gt;'RC'!$E$6,AB1644&lt;&gt;'RC'!$D$21),0,1)</f>
        <v>0</v>
      </c>
      <c r="AH1644" s="48">
        <f t="shared" si="570"/>
        <v>3.3629999999994997E-2</v>
      </c>
      <c r="AI1644" s="48" t="str">
        <f t="shared" si="552"/>
        <v/>
      </c>
      <c r="AJ1644" s="48" t="str">
        <f t="shared" si="553"/>
        <v/>
      </c>
      <c r="AK1644" s="52" t="str">
        <f t="shared" si="554"/>
        <v/>
      </c>
      <c r="AL1644" s="52" t="str">
        <f t="shared" si="555"/>
        <v/>
      </c>
      <c r="AM1644" s="48" t="str">
        <f t="shared" si="556"/>
        <v/>
      </c>
      <c r="AN1644" s="48" t="str">
        <f t="shared" si="557"/>
        <v/>
      </c>
      <c r="AP1644" s="18" t="str">
        <f t="shared" si="558"/>
        <v/>
      </c>
      <c r="AQ1644" s="18" t="str">
        <f t="shared" si="559"/>
        <v/>
      </c>
      <c r="AR1644" s="18">
        <v>3.363E-2</v>
      </c>
      <c r="AS1644" s="18">
        <f>IF(AF!$D$27="Todos",1,IF(M1644=AF!$D$27,1,0))</f>
        <v>1</v>
      </c>
      <c r="AT1644" s="53">
        <f>IF(AND(E1644=AF!$D$6,OR(LT!M1644=AF!$D$27,AF!$D$27="Todos"),OR(AP1644=AF!$E$8,AQ1644=AF!$E$8)),AR1644+AS1644,0)</f>
        <v>0</v>
      </c>
      <c r="AU1644" s="18" t="str">
        <f t="shared" si="560"/>
        <v/>
      </c>
      <c r="AV1644" s="54" t="str">
        <f t="shared" si="561"/>
        <v/>
      </c>
      <c r="AW1644" s="54" t="str">
        <f t="shared" si="562"/>
        <v/>
      </c>
      <c r="AX1644" s="18" t="str">
        <f t="shared" si="563"/>
        <v/>
      </c>
      <c r="AY1644" s="18" t="str">
        <f t="shared" si="564"/>
        <v/>
      </c>
      <c r="BA1644" s="18">
        <f>IF($E1644=AF!$D$6,IF($M1644="Concluída no prazo",2,IF($M1644="Concluída com atraso",1,0)),0)</f>
        <v>0</v>
      </c>
      <c r="BB1644" s="18">
        <f>IF($E1644=AF!$D$6,IF($M1644="Atrasada",2,IF($M1644="Concluída com atraso",1,0)),0)</f>
        <v>0</v>
      </c>
      <c r="BC1644" s="18">
        <v>1.6379999999999999E-2</v>
      </c>
      <c r="BD1644" s="18">
        <f t="shared" si="571"/>
        <v>1.6379999999999999E-2</v>
      </c>
      <c r="BE1644" s="18">
        <f t="shared" si="571"/>
        <v>1.6379999999999999E-2</v>
      </c>
      <c r="BF1644" s="18" t="str">
        <f t="shared" si="565"/>
        <v/>
      </c>
      <c r="BN1644" s="18" t="str">
        <f t="shared" si="566"/>
        <v>s</v>
      </c>
    </row>
    <row r="1645" spans="3:66" ht="50.1" customHeight="1" thickTop="1" thickBot="1" x14ac:dyDescent="0.3">
      <c r="C1645" s="46"/>
      <c r="D1645" s="46"/>
      <c r="E1645" s="46"/>
      <c r="F1645" s="122"/>
      <c r="G1645" s="122"/>
      <c r="H1645" s="78" t="str">
        <f t="shared" si="567"/>
        <v/>
      </c>
      <c r="I1645" s="78" t="str">
        <f t="shared" si="568"/>
        <v/>
      </c>
      <c r="J1645" s="16"/>
      <c r="K1645" s="46" t="str">
        <f t="shared" si="569"/>
        <v/>
      </c>
      <c r="L1645" s="16"/>
      <c r="M1645" s="16"/>
      <c r="N1645" s="46"/>
      <c r="O1645" s="47" t="str">
        <f t="shared" si="572"/>
        <v/>
      </c>
      <c r="P1645" s="47"/>
      <c r="Q1645" s="48" t="str">
        <f>IFERROR(VLOOKUP(E1645,Funcionários!$C$8:$E$207,3,FALSE),"")</f>
        <v/>
      </c>
      <c r="R1645" s="47"/>
      <c r="S1645" s="49" t="str">
        <f t="shared" si="573"/>
        <v/>
      </c>
      <c r="T1645" s="49">
        <v>1.6389999999999998E-2</v>
      </c>
      <c r="U1645" s="48" t="str">
        <f>IF(Funcionários!C1646=0,"",Funcionários!C1646)</f>
        <v/>
      </c>
      <c r="V1645" s="50">
        <f>IF(U1645="",0,IF(COUNTIFS($E$7:$E$3006,U1645,$I$7:$I$3006,'RC'!$E$6)=0,0,COUNTIFS($M$7:$M$3006,"Concluída no prazo",$E$7:$E$3006,U1645,$I$7:$I$3006,'RC'!$E$6)/COUNTIFS($E$7:$E$3006,U1645,$I$7:$I$3006,'RC'!$E$6)))</f>
        <v>0</v>
      </c>
      <c r="W1645" s="49">
        <f>SUMIFS($J$7:$J$3006,$E$7:$E$3006,U1645,$I$7:$I$3006,'RC'!$E$6)+SUMIFS($L$7:$L$3006,$E$7:$E$3006,U1645,$I$7:$I$3006,'RC'!$E$6)</f>
        <v>0</v>
      </c>
      <c r="X1645" s="48">
        <f>COUNTIFS($E$7:$E$3006,U1645,$I$7:$I$3006,'RC'!$E$6)</f>
        <v>0</v>
      </c>
      <c r="Y1645" s="48"/>
      <c r="Z1645" s="51" t="str">
        <f>IF(AQ1645='RC'!$E$6,AC1645*1000+AD1645,"")</f>
        <v/>
      </c>
      <c r="AA1645" s="51" t="str">
        <f>IF(AB1645="","",IF(AQ1645='RC'!$E$6,AC1645*1000-AD1645,""))</f>
        <v/>
      </c>
      <c r="AB1645" s="48" t="str">
        <f>IFERROR(VLOOKUP(E1645,Funcionários!$C$8:$E$207,3,FALSE),"")</f>
        <v/>
      </c>
      <c r="AC1645" s="50" t="str">
        <f>IF(AB1645="","",IF(COUNTIFS($AB$7:$AB$3006,AB1645,$AQ$7:$AQ$3006,'RC'!$E$6)=0,"",COUNTIFS($M$7:$M$3006,"Concluída no prazo",$AB$7:$AB$3006,AB1645,$AQ$7:$AQ$3006,'RC'!$E$6)/COUNTIFS($AB$7:$AB$3006,AB1645,$AQ$7:$AQ$3006,'RC'!$E$6)))</f>
        <v/>
      </c>
      <c r="AD1645" s="48">
        <f>SUMIF($AQ$7:$AQ$3006,'RC'!$E$6,$J$7:$J$3006)+SUMIF($AQ$7:$AQ$3006,'RC'!$E$6,$L$7:$L$3006)</f>
        <v>21</v>
      </c>
      <c r="AF1645" s="48">
        <v>3.3619999999995001E-2</v>
      </c>
      <c r="AG1645" s="48">
        <f>IF(OR(AQ1645="",AQ1645&lt;&gt;'RC'!$E$6,AB1645&lt;&gt;'RC'!$D$21),0,1)</f>
        <v>0</v>
      </c>
      <c r="AH1645" s="48">
        <f t="shared" si="570"/>
        <v>3.3619999999995001E-2</v>
      </c>
      <c r="AI1645" s="48" t="str">
        <f t="shared" si="552"/>
        <v/>
      </c>
      <c r="AJ1645" s="48" t="str">
        <f t="shared" si="553"/>
        <v/>
      </c>
      <c r="AK1645" s="52" t="str">
        <f t="shared" si="554"/>
        <v/>
      </c>
      <c r="AL1645" s="52" t="str">
        <f t="shared" si="555"/>
        <v/>
      </c>
      <c r="AM1645" s="48" t="str">
        <f t="shared" si="556"/>
        <v/>
      </c>
      <c r="AN1645" s="48" t="str">
        <f t="shared" si="557"/>
        <v/>
      </c>
      <c r="AP1645" s="18" t="str">
        <f t="shared" si="558"/>
        <v/>
      </c>
      <c r="AQ1645" s="18" t="str">
        <f t="shared" si="559"/>
        <v/>
      </c>
      <c r="AR1645" s="18">
        <v>3.3619999999999997E-2</v>
      </c>
      <c r="AS1645" s="18">
        <f>IF(AF!$D$27="Todos",1,IF(M1645=AF!$D$27,1,0))</f>
        <v>1</v>
      </c>
      <c r="AT1645" s="53">
        <f>IF(AND(E1645=AF!$D$6,OR(LT!M1645=AF!$D$27,AF!$D$27="Todos"),OR(AP1645=AF!$E$8,AQ1645=AF!$E$8)),AR1645+AS1645,0)</f>
        <v>0</v>
      </c>
      <c r="AU1645" s="18" t="str">
        <f t="shared" si="560"/>
        <v/>
      </c>
      <c r="AV1645" s="54" t="str">
        <f t="shared" si="561"/>
        <v/>
      </c>
      <c r="AW1645" s="54" t="str">
        <f t="shared" si="562"/>
        <v/>
      </c>
      <c r="AX1645" s="18" t="str">
        <f t="shared" si="563"/>
        <v/>
      </c>
      <c r="AY1645" s="18" t="str">
        <f t="shared" si="564"/>
        <v/>
      </c>
      <c r="BA1645" s="18">
        <f>IF($E1645=AF!$D$6,IF($M1645="Concluída no prazo",2,IF($M1645="Concluída com atraso",1,0)),0)</f>
        <v>0</v>
      </c>
      <c r="BB1645" s="18">
        <f>IF($E1645=AF!$D$6,IF($M1645="Atrasada",2,IF($M1645="Concluída com atraso",1,0)),0)</f>
        <v>0</v>
      </c>
      <c r="BC1645" s="18">
        <v>1.6389999999999998E-2</v>
      </c>
      <c r="BD1645" s="18">
        <f t="shared" si="571"/>
        <v>1.6389999999999998E-2</v>
      </c>
      <c r="BE1645" s="18">
        <f t="shared" si="571"/>
        <v>1.6389999999999998E-2</v>
      </c>
      <c r="BF1645" s="18" t="str">
        <f t="shared" si="565"/>
        <v/>
      </c>
      <c r="BN1645" s="18" t="str">
        <f t="shared" si="566"/>
        <v>s</v>
      </c>
    </row>
    <row r="1646" spans="3:66" ht="50.1" customHeight="1" thickTop="1" thickBot="1" x14ac:dyDescent="0.3">
      <c r="C1646" s="46"/>
      <c r="D1646" s="46"/>
      <c r="E1646" s="46"/>
      <c r="F1646" s="122"/>
      <c r="G1646" s="122"/>
      <c r="H1646" s="78" t="str">
        <f t="shared" si="567"/>
        <v/>
      </c>
      <c r="I1646" s="78" t="str">
        <f t="shared" si="568"/>
        <v/>
      </c>
      <c r="J1646" s="16"/>
      <c r="K1646" s="46" t="str">
        <f t="shared" si="569"/>
        <v/>
      </c>
      <c r="L1646" s="16"/>
      <c r="M1646" s="16"/>
      <c r="N1646" s="46"/>
      <c r="O1646" s="47" t="str">
        <f t="shared" si="572"/>
        <v/>
      </c>
      <c r="P1646" s="47"/>
      <c r="Q1646" s="48" t="str">
        <f>IFERROR(VLOOKUP(E1646,Funcionários!$C$8:$E$207,3,FALSE),"")</f>
        <v/>
      </c>
      <c r="R1646" s="47"/>
      <c r="S1646" s="49" t="str">
        <f t="shared" si="573"/>
        <v/>
      </c>
      <c r="T1646" s="49">
        <v>1.6400000000000001E-2</v>
      </c>
      <c r="U1646" s="48" t="str">
        <f>IF(Funcionários!C1647=0,"",Funcionários!C1647)</f>
        <v/>
      </c>
      <c r="V1646" s="50">
        <f>IF(U1646="",0,IF(COUNTIFS($E$7:$E$3006,U1646,$I$7:$I$3006,'RC'!$E$6)=0,0,COUNTIFS($M$7:$M$3006,"Concluída no prazo",$E$7:$E$3006,U1646,$I$7:$I$3006,'RC'!$E$6)/COUNTIFS($E$7:$E$3006,U1646,$I$7:$I$3006,'RC'!$E$6)))</f>
        <v>0</v>
      </c>
      <c r="W1646" s="49">
        <f>SUMIFS($J$7:$J$3006,$E$7:$E$3006,U1646,$I$7:$I$3006,'RC'!$E$6)+SUMIFS($L$7:$L$3006,$E$7:$E$3006,U1646,$I$7:$I$3006,'RC'!$E$6)</f>
        <v>0</v>
      </c>
      <c r="X1646" s="48">
        <f>COUNTIFS($E$7:$E$3006,U1646,$I$7:$I$3006,'RC'!$E$6)</f>
        <v>0</v>
      </c>
      <c r="Y1646" s="48"/>
      <c r="Z1646" s="51" t="str">
        <f>IF(AQ1646='RC'!$E$6,AC1646*1000+AD1646,"")</f>
        <v/>
      </c>
      <c r="AA1646" s="51" t="str">
        <f>IF(AB1646="","",IF(AQ1646='RC'!$E$6,AC1646*1000-AD1646,""))</f>
        <v/>
      </c>
      <c r="AB1646" s="48" t="str">
        <f>IFERROR(VLOOKUP(E1646,Funcionários!$C$8:$E$207,3,FALSE),"")</f>
        <v/>
      </c>
      <c r="AC1646" s="50" t="str">
        <f>IF(AB1646="","",IF(COUNTIFS($AB$7:$AB$3006,AB1646,$AQ$7:$AQ$3006,'RC'!$E$6)=0,"",COUNTIFS($M$7:$M$3006,"Concluída no prazo",$AB$7:$AB$3006,AB1646,$AQ$7:$AQ$3006,'RC'!$E$6)/COUNTIFS($AB$7:$AB$3006,AB1646,$AQ$7:$AQ$3006,'RC'!$E$6)))</f>
        <v/>
      </c>
      <c r="AD1646" s="48">
        <f>SUMIF($AQ$7:$AQ$3006,'RC'!$E$6,$J$7:$J$3006)+SUMIF($AQ$7:$AQ$3006,'RC'!$E$6,$L$7:$L$3006)</f>
        <v>21</v>
      </c>
      <c r="AF1646" s="48">
        <v>3.3609999999994998E-2</v>
      </c>
      <c r="AG1646" s="48">
        <f>IF(OR(AQ1646="",AQ1646&lt;&gt;'RC'!$E$6,AB1646&lt;&gt;'RC'!$D$21),0,1)</f>
        <v>0</v>
      </c>
      <c r="AH1646" s="48">
        <f t="shared" si="570"/>
        <v>3.3609999999994998E-2</v>
      </c>
      <c r="AI1646" s="48" t="str">
        <f t="shared" si="552"/>
        <v/>
      </c>
      <c r="AJ1646" s="48" t="str">
        <f t="shared" si="553"/>
        <v/>
      </c>
      <c r="AK1646" s="52" t="str">
        <f t="shared" si="554"/>
        <v/>
      </c>
      <c r="AL1646" s="52" t="str">
        <f t="shared" si="555"/>
        <v/>
      </c>
      <c r="AM1646" s="48" t="str">
        <f t="shared" si="556"/>
        <v/>
      </c>
      <c r="AN1646" s="48" t="str">
        <f t="shared" si="557"/>
        <v/>
      </c>
      <c r="AP1646" s="18" t="str">
        <f t="shared" si="558"/>
        <v/>
      </c>
      <c r="AQ1646" s="18" t="str">
        <f t="shared" si="559"/>
        <v/>
      </c>
      <c r="AR1646" s="18">
        <v>3.3610000000000001E-2</v>
      </c>
      <c r="AS1646" s="18">
        <f>IF(AF!$D$27="Todos",1,IF(M1646=AF!$D$27,1,0))</f>
        <v>1</v>
      </c>
      <c r="AT1646" s="53">
        <f>IF(AND(E1646=AF!$D$6,OR(LT!M1646=AF!$D$27,AF!$D$27="Todos"),OR(AP1646=AF!$E$8,AQ1646=AF!$E$8)),AR1646+AS1646,0)</f>
        <v>0</v>
      </c>
      <c r="AU1646" s="18" t="str">
        <f t="shared" si="560"/>
        <v/>
      </c>
      <c r="AV1646" s="54" t="str">
        <f t="shared" si="561"/>
        <v/>
      </c>
      <c r="AW1646" s="54" t="str">
        <f t="shared" si="562"/>
        <v/>
      </c>
      <c r="AX1646" s="18" t="str">
        <f t="shared" si="563"/>
        <v/>
      </c>
      <c r="AY1646" s="18" t="str">
        <f t="shared" si="564"/>
        <v/>
      </c>
      <c r="BA1646" s="18">
        <f>IF($E1646=AF!$D$6,IF($M1646="Concluída no prazo",2,IF($M1646="Concluída com atraso",1,0)),0)</f>
        <v>0</v>
      </c>
      <c r="BB1646" s="18">
        <f>IF($E1646=AF!$D$6,IF($M1646="Atrasada",2,IF($M1646="Concluída com atraso",1,0)),0)</f>
        <v>0</v>
      </c>
      <c r="BC1646" s="18">
        <v>1.6400000000000001E-2</v>
      </c>
      <c r="BD1646" s="18">
        <f t="shared" si="571"/>
        <v>1.6400000000000001E-2</v>
      </c>
      <c r="BE1646" s="18">
        <f t="shared" si="571"/>
        <v>1.6400000000000001E-2</v>
      </c>
      <c r="BF1646" s="18" t="str">
        <f t="shared" si="565"/>
        <v/>
      </c>
      <c r="BN1646" s="18" t="str">
        <f t="shared" si="566"/>
        <v>s</v>
      </c>
    </row>
    <row r="1647" spans="3:66" ht="50.1" customHeight="1" thickTop="1" thickBot="1" x14ac:dyDescent="0.3">
      <c r="C1647" s="46"/>
      <c r="D1647" s="46"/>
      <c r="E1647" s="46"/>
      <c r="F1647" s="122"/>
      <c r="G1647" s="122"/>
      <c r="H1647" s="78" t="str">
        <f t="shared" si="567"/>
        <v/>
      </c>
      <c r="I1647" s="78" t="str">
        <f t="shared" si="568"/>
        <v/>
      </c>
      <c r="J1647" s="16"/>
      <c r="K1647" s="46" t="str">
        <f t="shared" si="569"/>
        <v/>
      </c>
      <c r="L1647" s="16"/>
      <c r="M1647" s="16"/>
      <c r="N1647" s="46"/>
      <c r="O1647" s="47" t="str">
        <f t="shared" si="572"/>
        <v/>
      </c>
      <c r="P1647" s="47"/>
      <c r="Q1647" s="48" t="str">
        <f>IFERROR(VLOOKUP(E1647,Funcionários!$C$8:$E$207,3,FALSE),"")</f>
        <v/>
      </c>
      <c r="R1647" s="47"/>
      <c r="S1647" s="49" t="str">
        <f t="shared" si="573"/>
        <v/>
      </c>
      <c r="T1647" s="49">
        <v>1.6410000000000001E-2</v>
      </c>
      <c r="U1647" s="48" t="str">
        <f>IF(Funcionários!C1648=0,"",Funcionários!C1648)</f>
        <v/>
      </c>
      <c r="V1647" s="50">
        <f>IF(U1647="",0,IF(COUNTIFS($E$7:$E$3006,U1647,$I$7:$I$3006,'RC'!$E$6)=0,0,COUNTIFS($M$7:$M$3006,"Concluída no prazo",$E$7:$E$3006,U1647,$I$7:$I$3006,'RC'!$E$6)/COUNTIFS($E$7:$E$3006,U1647,$I$7:$I$3006,'RC'!$E$6)))</f>
        <v>0</v>
      </c>
      <c r="W1647" s="49">
        <f>SUMIFS($J$7:$J$3006,$E$7:$E$3006,U1647,$I$7:$I$3006,'RC'!$E$6)+SUMIFS($L$7:$L$3006,$E$7:$E$3006,U1647,$I$7:$I$3006,'RC'!$E$6)</f>
        <v>0</v>
      </c>
      <c r="X1647" s="48">
        <f>COUNTIFS($E$7:$E$3006,U1647,$I$7:$I$3006,'RC'!$E$6)</f>
        <v>0</v>
      </c>
      <c r="Y1647" s="48"/>
      <c r="Z1647" s="51" t="str">
        <f>IF(AQ1647='RC'!$E$6,AC1647*1000+AD1647,"")</f>
        <v/>
      </c>
      <c r="AA1647" s="51" t="str">
        <f>IF(AB1647="","",IF(AQ1647='RC'!$E$6,AC1647*1000-AD1647,""))</f>
        <v/>
      </c>
      <c r="AB1647" s="48" t="str">
        <f>IFERROR(VLOOKUP(E1647,Funcionários!$C$8:$E$207,3,FALSE),"")</f>
        <v/>
      </c>
      <c r="AC1647" s="50" t="str">
        <f>IF(AB1647="","",IF(COUNTIFS($AB$7:$AB$3006,AB1647,$AQ$7:$AQ$3006,'RC'!$E$6)=0,"",COUNTIFS($M$7:$M$3006,"Concluída no prazo",$AB$7:$AB$3006,AB1647,$AQ$7:$AQ$3006,'RC'!$E$6)/COUNTIFS($AB$7:$AB$3006,AB1647,$AQ$7:$AQ$3006,'RC'!$E$6)))</f>
        <v/>
      </c>
      <c r="AD1647" s="48">
        <f>SUMIF($AQ$7:$AQ$3006,'RC'!$E$6,$J$7:$J$3006)+SUMIF($AQ$7:$AQ$3006,'RC'!$E$6,$L$7:$L$3006)</f>
        <v>21</v>
      </c>
      <c r="AF1647" s="48">
        <v>3.3599999999995002E-2</v>
      </c>
      <c r="AG1647" s="48">
        <f>IF(OR(AQ1647="",AQ1647&lt;&gt;'RC'!$E$6,AB1647&lt;&gt;'RC'!$D$21),0,1)</f>
        <v>0</v>
      </c>
      <c r="AH1647" s="48">
        <f t="shared" si="570"/>
        <v>3.3599999999995002E-2</v>
      </c>
      <c r="AI1647" s="48" t="str">
        <f t="shared" si="552"/>
        <v/>
      </c>
      <c r="AJ1647" s="48" t="str">
        <f t="shared" si="553"/>
        <v/>
      </c>
      <c r="AK1647" s="52" t="str">
        <f t="shared" si="554"/>
        <v/>
      </c>
      <c r="AL1647" s="52" t="str">
        <f t="shared" si="555"/>
        <v/>
      </c>
      <c r="AM1647" s="48" t="str">
        <f t="shared" si="556"/>
        <v/>
      </c>
      <c r="AN1647" s="48" t="str">
        <f t="shared" si="557"/>
        <v/>
      </c>
      <c r="AP1647" s="18" t="str">
        <f t="shared" si="558"/>
        <v/>
      </c>
      <c r="AQ1647" s="18" t="str">
        <f t="shared" si="559"/>
        <v/>
      </c>
      <c r="AR1647" s="18">
        <v>3.3599999999999998E-2</v>
      </c>
      <c r="AS1647" s="18">
        <f>IF(AF!$D$27="Todos",1,IF(M1647=AF!$D$27,1,0))</f>
        <v>1</v>
      </c>
      <c r="AT1647" s="53">
        <f>IF(AND(E1647=AF!$D$6,OR(LT!M1647=AF!$D$27,AF!$D$27="Todos"),OR(AP1647=AF!$E$8,AQ1647=AF!$E$8)),AR1647+AS1647,0)</f>
        <v>0</v>
      </c>
      <c r="AU1647" s="18" t="str">
        <f t="shared" si="560"/>
        <v/>
      </c>
      <c r="AV1647" s="54" t="str">
        <f t="shared" si="561"/>
        <v/>
      </c>
      <c r="AW1647" s="54" t="str">
        <f t="shared" si="562"/>
        <v/>
      </c>
      <c r="AX1647" s="18" t="str">
        <f t="shared" si="563"/>
        <v/>
      </c>
      <c r="AY1647" s="18" t="str">
        <f t="shared" si="564"/>
        <v/>
      </c>
      <c r="BA1647" s="18">
        <f>IF($E1647=AF!$D$6,IF($M1647="Concluída no prazo",2,IF($M1647="Concluída com atraso",1,0)),0)</f>
        <v>0</v>
      </c>
      <c r="BB1647" s="18">
        <f>IF($E1647=AF!$D$6,IF($M1647="Atrasada",2,IF($M1647="Concluída com atraso",1,0)),0)</f>
        <v>0</v>
      </c>
      <c r="BC1647" s="18">
        <v>1.6410000000000001E-2</v>
      </c>
      <c r="BD1647" s="18">
        <f t="shared" si="571"/>
        <v>1.6410000000000001E-2</v>
      </c>
      <c r="BE1647" s="18">
        <f t="shared" si="571"/>
        <v>1.6410000000000001E-2</v>
      </c>
      <c r="BF1647" s="18" t="str">
        <f t="shared" si="565"/>
        <v/>
      </c>
      <c r="BN1647" s="18" t="str">
        <f t="shared" si="566"/>
        <v>s</v>
      </c>
    </row>
    <row r="1648" spans="3:66" ht="50.1" customHeight="1" thickTop="1" thickBot="1" x14ac:dyDescent="0.3">
      <c r="C1648" s="46"/>
      <c r="D1648" s="46"/>
      <c r="E1648" s="46"/>
      <c r="F1648" s="122"/>
      <c r="G1648" s="122"/>
      <c r="H1648" s="78" t="str">
        <f t="shared" si="567"/>
        <v/>
      </c>
      <c r="I1648" s="78" t="str">
        <f t="shared" si="568"/>
        <v/>
      </c>
      <c r="J1648" s="16"/>
      <c r="K1648" s="46" t="str">
        <f t="shared" si="569"/>
        <v/>
      </c>
      <c r="L1648" s="16"/>
      <c r="M1648" s="16"/>
      <c r="N1648" s="46"/>
      <c r="O1648" s="47" t="str">
        <f t="shared" si="572"/>
        <v/>
      </c>
      <c r="P1648" s="47"/>
      <c r="Q1648" s="48" t="str">
        <f>IFERROR(VLOOKUP(E1648,Funcionários!$C$8:$E$207,3,FALSE),"")</f>
        <v/>
      </c>
      <c r="R1648" s="47"/>
      <c r="S1648" s="49" t="str">
        <f t="shared" si="573"/>
        <v/>
      </c>
      <c r="T1648" s="49">
        <v>1.6420000000000001E-2</v>
      </c>
      <c r="U1648" s="48" t="str">
        <f>IF(Funcionários!C1649=0,"",Funcionários!C1649)</f>
        <v/>
      </c>
      <c r="V1648" s="50">
        <f>IF(U1648="",0,IF(COUNTIFS($E$7:$E$3006,U1648,$I$7:$I$3006,'RC'!$E$6)=0,0,COUNTIFS($M$7:$M$3006,"Concluída no prazo",$E$7:$E$3006,U1648,$I$7:$I$3006,'RC'!$E$6)/COUNTIFS($E$7:$E$3006,U1648,$I$7:$I$3006,'RC'!$E$6)))</f>
        <v>0</v>
      </c>
      <c r="W1648" s="49">
        <f>SUMIFS($J$7:$J$3006,$E$7:$E$3006,U1648,$I$7:$I$3006,'RC'!$E$6)+SUMIFS($L$7:$L$3006,$E$7:$E$3006,U1648,$I$7:$I$3006,'RC'!$E$6)</f>
        <v>0</v>
      </c>
      <c r="X1648" s="48">
        <f>COUNTIFS($E$7:$E$3006,U1648,$I$7:$I$3006,'RC'!$E$6)</f>
        <v>0</v>
      </c>
      <c r="Y1648" s="48"/>
      <c r="Z1648" s="51" t="str">
        <f>IF(AQ1648='RC'!$E$6,AC1648*1000+AD1648,"")</f>
        <v/>
      </c>
      <c r="AA1648" s="51" t="str">
        <f>IF(AB1648="","",IF(AQ1648='RC'!$E$6,AC1648*1000-AD1648,""))</f>
        <v/>
      </c>
      <c r="AB1648" s="48" t="str">
        <f>IFERROR(VLOOKUP(E1648,Funcionários!$C$8:$E$207,3,FALSE),"")</f>
        <v/>
      </c>
      <c r="AC1648" s="50" t="str">
        <f>IF(AB1648="","",IF(COUNTIFS($AB$7:$AB$3006,AB1648,$AQ$7:$AQ$3006,'RC'!$E$6)=0,"",COUNTIFS($M$7:$M$3006,"Concluída no prazo",$AB$7:$AB$3006,AB1648,$AQ$7:$AQ$3006,'RC'!$E$6)/COUNTIFS($AB$7:$AB$3006,AB1648,$AQ$7:$AQ$3006,'RC'!$E$6)))</f>
        <v/>
      </c>
      <c r="AD1648" s="48">
        <f>SUMIF($AQ$7:$AQ$3006,'RC'!$E$6,$J$7:$J$3006)+SUMIF($AQ$7:$AQ$3006,'RC'!$E$6,$L$7:$L$3006)</f>
        <v>21</v>
      </c>
      <c r="AF1648" s="48">
        <v>3.3589999999994999E-2</v>
      </c>
      <c r="AG1648" s="48">
        <f>IF(OR(AQ1648="",AQ1648&lt;&gt;'RC'!$E$6,AB1648&lt;&gt;'RC'!$D$21),0,1)</f>
        <v>0</v>
      </c>
      <c r="AH1648" s="48">
        <f t="shared" si="570"/>
        <v>3.3589999999994999E-2</v>
      </c>
      <c r="AI1648" s="48" t="str">
        <f t="shared" si="552"/>
        <v/>
      </c>
      <c r="AJ1648" s="48" t="str">
        <f t="shared" si="553"/>
        <v/>
      </c>
      <c r="AK1648" s="52" t="str">
        <f t="shared" si="554"/>
        <v/>
      </c>
      <c r="AL1648" s="52" t="str">
        <f t="shared" si="555"/>
        <v/>
      </c>
      <c r="AM1648" s="48" t="str">
        <f t="shared" si="556"/>
        <v/>
      </c>
      <c r="AN1648" s="48" t="str">
        <f t="shared" si="557"/>
        <v/>
      </c>
      <c r="AP1648" s="18" t="str">
        <f t="shared" si="558"/>
        <v/>
      </c>
      <c r="AQ1648" s="18" t="str">
        <f t="shared" si="559"/>
        <v/>
      </c>
      <c r="AR1648" s="18">
        <v>3.3590000000000002E-2</v>
      </c>
      <c r="AS1648" s="18">
        <f>IF(AF!$D$27="Todos",1,IF(M1648=AF!$D$27,1,0))</f>
        <v>1</v>
      </c>
      <c r="AT1648" s="53">
        <f>IF(AND(E1648=AF!$D$6,OR(LT!M1648=AF!$D$27,AF!$D$27="Todos"),OR(AP1648=AF!$E$8,AQ1648=AF!$E$8)),AR1648+AS1648,0)</f>
        <v>0</v>
      </c>
      <c r="AU1648" s="18" t="str">
        <f t="shared" si="560"/>
        <v/>
      </c>
      <c r="AV1648" s="54" t="str">
        <f t="shared" si="561"/>
        <v/>
      </c>
      <c r="AW1648" s="54" t="str">
        <f t="shared" si="562"/>
        <v/>
      </c>
      <c r="AX1648" s="18" t="str">
        <f t="shared" si="563"/>
        <v/>
      </c>
      <c r="AY1648" s="18" t="str">
        <f t="shared" si="564"/>
        <v/>
      </c>
      <c r="BA1648" s="18">
        <f>IF($E1648=AF!$D$6,IF($M1648="Concluída no prazo",2,IF($M1648="Concluída com atraso",1,0)),0)</f>
        <v>0</v>
      </c>
      <c r="BB1648" s="18">
        <f>IF($E1648=AF!$D$6,IF($M1648="Atrasada",2,IF($M1648="Concluída com atraso",1,0)),0)</f>
        <v>0</v>
      </c>
      <c r="BC1648" s="18">
        <v>1.6420000000000001E-2</v>
      </c>
      <c r="BD1648" s="18">
        <f t="shared" si="571"/>
        <v>1.6420000000000001E-2</v>
      </c>
      <c r="BE1648" s="18">
        <f t="shared" si="571"/>
        <v>1.6420000000000001E-2</v>
      </c>
      <c r="BF1648" s="18" t="str">
        <f t="shared" si="565"/>
        <v/>
      </c>
      <c r="BN1648" s="18" t="str">
        <f t="shared" si="566"/>
        <v>s</v>
      </c>
    </row>
    <row r="1649" spans="3:66" ht="50.1" customHeight="1" thickTop="1" thickBot="1" x14ac:dyDescent="0.3">
      <c r="C1649" s="46"/>
      <c r="D1649" s="46"/>
      <c r="E1649" s="46"/>
      <c r="F1649" s="122"/>
      <c r="G1649" s="122"/>
      <c r="H1649" s="78" t="str">
        <f t="shared" si="567"/>
        <v/>
      </c>
      <c r="I1649" s="78" t="str">
        <f t="shared" si="568"/>
        <v/>
      </c>
      <c r="J1649" s="16"/>
      <c r="K1649" s="46" t="str">
        <f t="shared" si="569"/>
        <v/>
      </c>
      <c r="L1649" s="16"/>
      <c r="M1649" s="16"/>
      <c r="N1649" s="46"/>
      <c r="O1649" s="47" t="str">
        <f t="shared" si="572"/>
        <v/>
      </c>
      <c r="P1649" s="47"/>
      <c r="Q1649" s="48" t="str">
        <f>IFERROR(VLOOKUP(E1649,Funcionários!$C$8:$E$207,3,FALSE),"")</f>
        <v/>
      </c>
      <c r="R1649" s="47"/>
      <c r="S1649" s="49" t="str">
        <f t="shared" si="573"/>
        <v/>
      </c>
      <c r="T1649" s="49">
        <v>1.643E-2</v>
      </c>
      <c r="U1649" s="48" t="str">
        <f>IF(Funcionários!C1650=0,"",Funcionários!C1650)</f>
        <v/>
      </c>
      <c r="V1649" s="50">
        <f>IF(U1649="",0,IF(COUNTIFS($E$7:$E$3006,U1649,$I$7:$I$3006,'RC'!$E$6)=0,0,COUNTIFS($M$7:$M$3006,"Concluída no prazo",$E$7:$E$3006,U1649,$I$7:$I$3006,'RC'!$E$6)/COUNTIFS($E$7:$E$3006,U1649,$I$7:$I$3006,'RC'!$E$6)))</f>
        <v>0</v>
      </c>
      <c r="W1649" s="49">
        <f>SUMIFS($J$7:$J$3006,$E$7:$E$3006,U1649,$I$7:$I$3006,'RC'!$E$6)+SUMIFS($L$7:$L$3006,$E$7:$E$3006,U1649,$I$7:$I$3006,'RC'!$E$6)</f>
        <v>0</v>
      </c>
      <c r="X1649" s="48">
        <f>COUNTIFS($E$7:$E$3006,U1649,$I$7:$I$3006,'RC'!$E$6)</f>
        <v>0</v>
      </c>
      <c r="Y1649" s="48"/>
      <c r="Z1649" s="51" t="str">
        <f>IF(AQ1649='RC'!$E$6,AC1649*1000+AD1649,"")</f>
        <v/>
      </c>
      <c r="AA1649" s="51" t="str">
        <f>IF(AB1649="","",IF(AQ1649='RC'!$E$6,AC1649*1000-AD1649,""))</f>
        <v/>
      </c>
      <c r="AB1649" s="48" t="str">
        <f>IFERROR(VLOOKUP(E1649,Funcionários!$C$8:$E$207,3,FALSE),"")</f>
        <v/>
      </c>
      <c r="AC1649" s="50" t="str">
        <f>IF(AB1649="","",IF(COUNTIFS($AB$7:$AB$3006,AB1649,$AQ$7:$AQ$3006,'RC'!$E$6)=0,"",COUNTIFS($M$7:$M$3006,"Concluída no prazo",$AB$7:$AB$3006,AB1649,$AQ$7:$AQ$3006,'RC'!$E$6)/COUNTIFS($AB$7:$AB$3006,AB1649,$AQ$7:$AQ$3006,'RC'!$E$6)))</f>
        <v/>
      </c>
      <c r="AD1649" s="48">
        <f>SUMIF($AQ$7:$AQ$3006,'RC'!$E$6,$J$7:$J$3006)+SUMIF($AQ$7:$AQ$3006,'RC'!$E$6,$L$7:$L$3006)</f>
        <v>21</v>
      </c>
      <c r="AF1649" s="48">
        <v>3.3579999999995003E-2</v>
      </c>
      <c r="AG1649" s="48">
        <f>IF(OR(AQ1649="",AQ1649&lt;&gt;'RC'!$E$6,AB1649&lt;&gt;'RC'!$D$21),0,1)</f>
        <v>0</v>
      </c>
      <c r="AH1649" s="48">
        <f t="shared" si="570"/>
        <v>3.3579999999995003E-2</v>
      </c>
      <c r="AI1649" s="48" t="str">
        <f t="shared" si="552"/>
        <v/>
      </c>
      <c r="AJ1649" s="48" t="str">
        <f t="shared" si="553"/>
        <v/>
      </c>
      <c r="AK1649" s="52" t="str">
        <f t="shared" si="554"/>
        <v/>
      </c>
      <c r="AL1649" s="52" t="str">
        <f t="shared" si="555"/>
        <v/>
      </c>
      <c r="AM1649" s="48" t="str">
        <f t="shared" si="556"/>
        <v/>
      </c>
      <c r="AN1649" s="48" t="str">
        <f t="shared" si="557"/>
        <v/>
      </c>
      <c r="AP1649" s="18" t="str">
        <f t="shared" si="558"/>
        <v/>
      </c>
      <c r="AQ1649" s="18" t="str">
        <f t="shared" si="559"/>
        <v/>
      </c>
      <c r="AR1649" s="18">
        <v>3.3579999999999999E-2</v>
      </c>
      <c r="AS1649" s="18">
        <f>IF(AF!$D$27="Todos",1,IF(M1649=AF!$D$27,1,0))</f>
        <v>1</v>
      </c>
      <c r="AT1649" s="53">
        <f>IF(AND(E1649=AF!$D$6,OR(LT!M1649=AF!$D$27,AF!$D$27="Todos"),OR(AP1649=AF!$E$8,AQ1649=AF!$E$8)),AR1649+AS1649,0)</f>
        <v>0</v>
      </c>
      <c r="AU1649" s="18" t="str">
        <f t="shared" si="560"/>
        <v/>
      </c>
      <c r="AV1649" s="54" t="str">
        <f t="shared" si="561"/>
        <v/>
      </c>
      <c r="AW1649" s="54" t="str">
        <f t="shared" si="562"/>
        <v/>
      </c>
      <c r="AX1649" s="18" t="str">
        <f t="shared" si="563"/>
        <v/>
      </c>
      <c r="AY1649" s="18" t="str">
        <f t="shared" si="564"/>
        <v/>
      </c>
      <c r="BA1649" s="18">
        <f>IF($E1649=AF!$D$6,IF($M1649="Concluída no prazo",2,IF($M1649="Concluída com atraso",1,0)),0)</f>
        <v>0</v>
      </c>
      <c r="BB1649" s="18">
        <f>IF($E1649=AF!$D$6,IF($M1649="Atrasada",2,IF($M1649="Concluída com atraso",1,0)),0)</f>
        <v>0</v>
      </c>
      <c r="BC1649" s="18">
        <v>1.643E-2</v>
      </c>
      <c r="BD1649" s="18">
        <f t="shared" si="571"/>
        <v>1.643E-2</v>
      </c>
      <c r="BE1649" s="18">
        <f t="shared" si="571"/>
        <v>1.643E-2</v>
      </c>
      <c r="BF1649" s="18" t="str">
        <f t="shared" si="565"/>
        <v/>
      </c>
      <c r="BN1649" s="18" t="str">
        <f t="shared" si="566"/>
        <v>s</v>
      </c>
    </row>
    <row r="1650" spans="3:66" ht="50.1" customHeight="1" thickTop="1" thickBot="1" x14ac:dyDescent="0.3">
      <c r="C1650" s="46"/>
      <c r="D1650" s="46"/>
      <c r="E1650" s="46"/>
      <c r="F1650" s="122"/>
      <c r="G1650" s="122"/>
      <c r="H1650" s="78" t="str">
        <f t="shared" si="567"/>
        <v/>
      </c>
      <c r="I1650" s="78" t="str">
        <f t="shared" si="568"/>
        <v/>
      </c>
      <c r="J1650" s="16"/>
      <c r="K1650" s="46" t="str">
        <f t="shared" si="569"/>
        <v/>
      </c>
      <c r="L1650" s="16"/>
      <c r="M1650" s="16"/>
      <c r="N1650" s="46"/>
      <c r="O1650" s="47" t="str">
        <f t="shared" si="572"/>
        <v/>
      </c>
      <c r="P1650" s="47"/>
      <c r="Q1650" s="48" t="str">
        <f>IFERROR(VLOOKUP(E1650,Funcionários!$C$8:$E$207,3,FALSE),"")</f>
        <v/>
      </c>
      <c r="R1650" s="47"/>
      <c r="S1650" s="49" t="str">
        <f t="shared" si="573"/>
        <v/>
      </c>
      <c r="T1650" s="49">
        <v>1.644E-2</v>
      </c>
      <c r="U1650" s="48" t="str">
        <f>IF(Funcionários!C1651=0,"",Funcionários!C1651)</f>
        <v/>
      </c>
      <c r="V1650" s="50">
        <f>IF(U1650="",0,IF(COUNTIFS($E$7:$E$3006,U1650,$I$7:$I$3006,'RC'!$E$6)=0,0,COUNTIFS($M$7:$M$3006,"Concluída no prazo",$E$7:$E$3006,U1650,$I$7:$I$3006,'RC'!$E$6)/COUNTIFS($E$7:$E$3006,U1650,$I$7:$I$3006,'RC'!$E$6)))</f>
        <v>0</v>
      </c>
      <c r="W1650" s="49">
        <f>SUMIFS($J$7:$J$3006,$E$7:$E$3006,U1650,$I$7:$I$3006,'RC'!$E$6)+SUMIFS($L$7:$L$3006,$E$7:$E$3006,U1650,$I$7:$I$3006,'RC'!$E$6)</f>
        <v>0</v>
      </c>
      <c r="X1650" s="48">
        <f>COUNTIFS($E$7:$E$3006,U1650,$I$7:$I$3006,'RC'!$E$6)</f>
        <v>0</v>
      </c>
      <c r="Y1650" s="48"/>
      <c r="Z1650" s="51" t="str">
        <f>IF(AQ1650='RC'!$E$6,AC1650*1000+AD1650,"")</f>
        <v/>
      </c>
      <c r="AA1650" s="51" t="str">
        <f>IF(AB1650="","",IF(AQ1650='RC'!$E$6,AC1650*1000-AD1650,""))</f>
        <v/>
      </c>
      <c r="AB1650" s="48" t="str">
        <f>IFERROR(VLOOKUP(E1650,Funcionários!$C$8:$E$207,3,FALSE),"")</f>
        <v/>
      </c>
      <c r="AC1650" s="50" t="str">
        <f>IF(AB1650="","",IF(COUNTIFS($AB$7:$AB$3006,AB1650,$AQ$7:$AQ$3006,'RC'!$E$6)=0,"",COUNTIFS($M$7:$M$3006,"Concluída no prazo",$AB$7:$AB$3006,AB1650,$AQ$7:$AQ$3006,'RC'!$E$6)/COUNTIFS($AB$7:$AB$3006,AB1650,$AQ$7:$AQ$3006,'RC'!$E$6)))</f>
        <v/>
      </c>
      <c r="AD1650" s="48">
        <f>SUMIF($AQ$7:$AQ$3006,'RC'!$E$6,$J$7:$J$3006)+SUMIF($AQ$7:$AQ$3006,'RC'!$E$6,$L$7:$L$3006)</f>
        <v>21</v>
      </c>
      <c r="AF1650" s="48">
        <v>3.3569999999995E-2</v>
      </c>
      <c r="AG1650" s="48">
        <f>IF(OR(AQ1650="",AQ1650&lt;&gt;'RC'!$E$6,AB1650&lt;&gt;'RC'!$D$21),0,1)</f>
        <v>0</v>
      </c>
      <c r="AH1650" s="48">
        <f t="shared" si="570"/>
        <v>3.3569999999995E-2</v>
      </c>
      <c r="AI1650" s="48" t="str">
        <f t="shared" si="552"/>
        <v/>
      </c>
      <c r="AJ1650" s="48" t="str">
        <f t="shared" si="553"/>
        <v/>
      </c>
      <c r="AK1650" s="52" t="str">
        <f t="shared" si="554"/>
        <v/>
      </c>
      <c r="AL1650" s="52" t="str">
        <f t="shared" si="555"/>
        <v/>
      </c>
      <c r="AM1650" s="48" t="str">
        <f t="shared" si="556"/>
        <v/>
      </c>
      <c r="AN1650" s="48" t="str">
        <f t="shared" si="557"/>
        <v/>
      </c>
      <c r="AP1650" s="18" t="str">
        <f t="shared" si="558"/>
        <v/>
      </c>
      <c r="AQ1650" s="18" t="str">
        <f t="shared" si="559"/>
        <v/>
      </c>
      <c r="AR1650" s="18">
        <v>3.3570000000000003E-2</v>
      </c>
      <c r="AS1650" s="18">
        <f>IF(AF!$D$27="Todos",1,IF(M1650=AF!$D$27,1,0))</f>
        <v>1</v>
      </c>
      <c r="AT1650" s="53">
        <f>IF(AND(E1650=AF!$D$6,OR(LT!M1650=AF!$D$27,AF!$D$27="Todos"),OR(AP1650=AF!$E$8,AQ1650=AF!$E$8)),AR1650+AS1650,0)</f>
        <v>0</v>
      </c>
      <c r="AU1650" s="18" t="str">
        <f t="shared" si="560"/>
        <v/>
      </c>
      <c r="AV1650" s="54" t="str">
        <f t="shared" si="561"/>
        <v/>
      </c>
      <c r="AW1650" s="54" t="str">
        <f t="shared" si="562"/>
        <v/>
      </c>
      <c r="AX1650" s="18" t="str">
        <f t="shared" si="563"/>
        <v/>
      </c>
      <c r="AY1650" s="18" t="str">
        <f t="shared" si="564"/>
        <v/>
      </c>
      <c r="BA1650" s="18">
        <f>IF($E1650=AF!$D$6,IF($M1650="Concluída no prazo",2,IF($M1650="Concluída com atraso",1,0)),0)</f>
        <v>0</v>
      </c>
      <c r="BB1650" s="18">
        <f>IF($E1650=AF!$D$6,IF($M1650="Atrasada",2,IF($M1650="Concluída com atraso",1,0)),0)</f>
        <v>0</v>
      </c>
      <c r="BC1650" s="18">
        <v>1.644E-2</v>
      </c>
      <c r="BD1650" s="18">
        <f t="shared" si="571"/>
        <v>1.644E-2</v>
      </c>
      <c r="BE1650" s="18">
        <f t="shared" si="571"/>
        <v>1.644E-2</v>
      </c>
      <c r="BF1650" s="18" t="str">
        <f t="shared" si="565"/>
        <v/>
      </c>
      <c r="BN1650" s="18" t="str">
        <f t="shared" si="566"/>
        <v>s</v>
      </c>
    </row>
    <row r="1651" spans="3:66" ht="50.1" customHeight="1" thickTop="1" thickBot="1" x14ac:dyDescent="0.3">
      <c r="C1651" s="46"/>
      <c r="D1651" s="46"/>
      <c r="E1651" s="46"/>
      <c r="F1651" s="122"/>
      <c r="G1651" s="122"/>
      <c r="H1651" s="78" t="str">
        <f t="shared" si="567"/>
        <v/>
      </c>
      <c r="I1651" s="78" t="str">
        <f t="shared" si="568"/>
        <v/>
      </c>
      <c r="J1651" s="16"/>
      <c r="K1651" s="46" t="str">
        <f t="shared" si="569"/>
        <v/>
      </c>
      <c r="L1651" s="16"/>
      <c r="M1651" s="16"/>
      <c r="N1651" s="46"/>
      <c r="O1651" s="47" t="str">
        <f t="shared" si="572"/>
        <v/>
      </c>
      <c r="P1651" s="47"/>
      <c r="Q1651" s="48" t="str">
        <f>IFERROR(VLOOKUP(E1651,Funcionários!$C$8:$E$207,3,FALSE),"")</f>
        <v/>
      </c>
      <c r="R1651" s="47"/>
      <c r="S1651" s="49" t="str">
        <f t="shared" si="573"/>
        <v/>
      </c>
      <c r="T1651" s="49">
        <v>1.6449999999999999E-2</v>
      </c>
      <c r="U1651" s="48" t="str">
        <f>IF(Funcionários!C1652=0,"",Funcionários!C1652)</f>
        <v/>
      </c>
      <c r="V1651" s="50">
        <f>IF(U1651="",0,IF(COUNTIFS($E$7:$E$3006,U1651,$I$7:$I$3006,'RC'!$E$6)=0,0,COUNTIFS($M$7:$M$3006,"Concluída no prazo",$E$7:$E$3006,U1651,$I$7:$I$3006,'RC'!$E$6)/COUNTIFS($E$7:$E$3006,U1651,$I$7:$I$3006,'RC'!$E$6)))</f>
        <v>0</v>
      </c>
      <c r="W1651" s="49">
        <f>SUMIFS($J$7:$J$3006,$E$7:$E$3006,U1651,$I$7:$I$3006,'RC'!$E$6)+SUMIFS($L$7:$L$3006,$E$7:$E$3006,U1651,$I$7:$I$3006,'RC'!$E$6)</f>
        <v>0</v>
      </c>
      <c r="X1651" s="48">
        <f>COUNTIFS($E$7:$E$3006,U1651,$I$7:$I$3006,'RC'!$E$6)</f>
        <v>0</v>
      </c>
      <c r="Y1651" s="48"/>
      <c r="Z1651" s="51" t="str">
        <f>IF(AQ1651='RC'!$E$6,AC1651*1000+AD1651,"")</f>
        <v/>
      </c>
      <c r="AA1651" s="51" t="str">
        <f>IF(AB1651="","",IF(AQ1651='RC'!$E$6,AC1651*1000-AD1651,""))</f>
        <v/>
      </c>
      <c r="AB1651" s="48" t="str">
        <f>IFERROR(VLOOKUP(E1651,Funcionários!$C$8:$E$207,3,FALSE),"")</f>
        <v/>
      </c>
      <c r="AC1651" s="50" t="str">
        <f>IF(AB1651="","",IF(COUNTIFS($AB$7:$AB$3006,AB1651,$AQ$7:$AQ$3006,'RC'!$E$6)=0,"",COUNTIFS($M$7:$M$3006,"Concluída no prazo",$AB$7:$AB$3006,AB1651,$AQ$7:$AQ$3006,'RC'!$E$6)/COUNTIFS($AB$7:$AB$3006,AB1651,$AQ$7:$AQ$3006,'RC'!$E$6)))</f>
        <v/>
      </c>
      <c r="AD1651" s="48">
        <f>SUMIF($AQ$7:$AQ$3006,'RC'!$E$6,$J$7:$J$3006)+SUMIF($AQ$7:$AQ$3006,'RC'!$E$6,$L$7:$L$3006)</f>
        <v>21</v>
      </c>
      <c r="AF1651" s="48">
        <v>3.3559999999994997E-2</v>
      </c>
      <c r="AG1651" s="48">
        <f>IF(OR(AQ1651="",AQ1651&lt;&gt;'RC'!$E$6,AB1651&lt;&gt;'RC'!$D$21),0,1)</f>
        <v>0</v>
      </c>
      <c r="AH1651" s="48">
        <f t="shared" si="570"/>
        <v>3.3559999999994997E-2</v>
      </c>
      <c r="AI1651" s="48" t="str">
        <f t="shared" si="552"/>
        <v/>
      </c>
      <c r="AJ1651" s="48" t="str">
        <f t="shared" si="553"/>
        <v/>
      </c>
      <c r="AK1651" s="52" t="str">
        <f t="shared" si="554"/>
        <v/>
      </c>
      <c r="AL1651" s="52" t="str">
        <f t="shared" si="555"/>
        <v/>
      </c>
      <c r="AM1651" s="48" t="str">
        <f t="shared" si="556"/>
        <v/>
      </c>
      <c r="AN1651" s="48" t="str">
        <f t="shared" si="557"/>
        <v/>
      </c>
      <c r="AP1651" s="18" t="str">
        <f t="shared" si="558"/>
        <v/>
      </c>
      <c r="AQ1651" s="18" t="str">
        <f t="shared" si="559"/>
        <v/>
      </c>
      <c r="AR1651" s="18">
        <v>3.356E-2</v>
      </c>
      <c r="AS1651" s="18">
        <f>IF(AF!$D$27="Todos",1,IF(M1651=AF!$D$27,1,0))</f>
        <v>1</v>
      </c>
      <c r="AT1651" s="53">
        <f>IF(AND(E1651=AF!$D$6,OR(LT!M1651=AF!$D$27,AF!$D$27="Todos"),OR(AP1651=AF!$E$8,AQ1651=AF!$E$8)),AR1651+AS1651,0)</f>
        <v>0</v>
      </c>
      <c r="AU1651" s="18" t="str">
        <f t="shared" si="560"/>
        <v/>
      </c>
      <c r="AV1651" s="54" t="str">
        <f t="shared" si="561"/>
        <v/>
      </c>
      <c r="AW1651" s="54" t="str">
        <f t="shared" si="562"/>
        <v/>
      </c>
      <c r="AX1651" s="18" t="str">
        <f t="shared" si="563"/>
        <v/>
      </c>
      <c r="AY1651" s="18" t="str">
        <f t="shared" si="564"/>
        <v/>
      </c>
      <c r="BA1651" s="18">
        <f>IF($E1651=AF!$D$6,IF($M1651="Concluída no prazo",2,IF($M1651="Concluída com atraso",1,0)),0)</f>
        <v>0</v>
      </c>
      <c r="BB1651" s="18">
        <f>IF($E1651=AF!$D$6,IF($M1651="Atrasada",2,IF($M1651="Concluída com atraso",1,0)),0)</f>
        <v>0</v>
      </c>
      <c r="BC1651" s="18">
        <v>1.6449999999999999E-2</v>
      </c>
      <c r="BD1651" s="18">
        <f t="shared" si="571"/>
        <v>1.6449999999999999E-2</v>
      </c>
      <c r="BE1651" s="18">
        <f t="shared" si="571"/>
        <v>1.6449999999999999E-2</v>
      </c>
      <c r="BF1651" s="18" t="str">
        <f t="shared" si="565"/>
        <v/>
      </c>
      <c r="BN1651" s="18" t="str">
        <f t="shared" si="566"/>
        <v>s</v>
      </c>
    </row>
    <row r="1652" spans="3:66" ht="50.1" customHeight="1" thickTop="1" thickBot="1" x14ac:dyDescent="0.3">
      <c r="C1652" s="46"/>
      <c r="D1652" s="46"/>
      <c r="E1652" s="46"/>
      <c r="F1652" s="122"/>
      <c r="G1652" s="122"/>
      <c r="H1652" s="78" t="str">
        <f t="shared" si="567"/>
        <v/>
      </c>
      <c r="I1652" s="78" t="str">
        <f t="shared" si="568"/>
        <v/>
      </c>
      <c r="J1652" s="16"/>
      <c r="K1652" s="46" t="str">
        <f t="shared" si="569"/>
        <v/>
      </c>
      <c r="L1652" s="16"/>
      <c r="M1652" s="16"/>
      <c r="N1652" s="46"/>
      <c r="O1652" s="47" t="str">
        <f t="shared" si="572"/>
        <v/>
      </c>
      <c r="P1652" s="47"/>
      <c r="Q1652" s="48" t="str">
        <f>IFERROR(VLOOKUP(E1652,Funcionários!$C$8:$E$207,3,FALSE),"")</f>
        <v/>
      </c>
      <c r="R1652" s="47"/>
      <c r="S1652" s="49" t="str">
        <f t="shared" si="573"/>
        <v/>
      </c>
      <c r="T1652" s="49">
        <v>1.6459999999999999E-2</v>
      </c>
      <c r="U1652" s="48" t="str">
        <f>IF(Funcionários!C1653=0,"",Funcionários!C1653)</f>
        <v/>
      </c>
      <c r="V1652" s="50">
        <f>IF(U1652="",0,IF(COUNTIFS($E$7:$E$3006,U1652,$I$7:$I$3006,'RC'!$E$6)=0,0,COUNTIFS($M$7:$M$3006,"Concluída no prazo",$E$7:$E$3006,U1652,$I$7:$I$3006,'RC'!$E$6)/COUNTIFS($E$7:$E$3006,U1652,$I$7:$I$3006,'RC'!$E$6)))</f>
        <v>0</v>
      </c>
      <c r="W1652" s="49">
        <f>SUMIFS($J$7:$J$3006,$E$7:$E$3006,U1652,$I$7:$I$3006,'RC'!$E$6)+SUMIFS($L$7:$L$3006,$E$7:$E$3006,U1652,$I$7:$I$3006,'RC'!$E$6)</f>
        <v>0</v>
      </c>
      <c r="X1652" s="48">
        <f>COUNTIFS($E$7:$E$3006,U1652,$I$7:$I$3006,'RC'!$E$6)</f>
        <v>0</v>
      </c>
      <c r="Y1652" s="48"/>
      <c r="Z1652" s="51" t="str">
        <f>IF(AQ1652='RC'!$E$6,AC1652*1000+AD1652,"")</f>
        <v/>
      </c>
      <c r="AA1652" s="51" t="str">
        <f>IF(AB1652="","",IF(AQ1652='RC'!$E$6,AC1652*1000-AD1652,""))</f>
        <v/>
      </c>
      <c r="AB1652" s="48" t="str">
        <f>IFERROR(VLOOKUP(E1652,Funcionários!$C$8:$E$207,3,FALSE),"")</f>
        <v/>
      </c>
      <c r="AC1652" s="50" t="str">
        <f>IF(AB1652="","",IF(COUNTIFS($AB$7:$AB$3006,AB1652,$AQ$7:$AQ$3006,'RC'!$E$6)=0,"",COUNTIFS($M$7:$M$3006,"Concluída no prazo",$AB$7:$AB$3006,AB1652,$AQ$7:$AQ$3006,'RC'!$E$6)/COUNTIFS($AB$7:$AB$3006,AB1652,$AQ$7:$AQ$3006,'RC'!$E$6)))</f>
        <v/>
      </c>
      <c r="AD1652" s="48">
        <f>SUMIF($AQ$7:$AQ$3006,'RC'!$E$6,$J$7:$J$3006)+SUMIF($AQ$7:$AQ$3006,'RC'!$E$6,$L$7:$L$3006)</f>
        <v>21</v>
      </c>
      <c r="AF1652" s="48">
        <v>3.3549999999995E-2</v>
      </c>
      <c r="AG1652" s="48">
        <f>IF(OR(AQ1652="",AQ1652&lt;&gt;'RC'!$E$6,AB1652&lt;&gt;'RC'!$D$21),0,1)</f>
        <v>0</v>
      </c>
      <c r="AH1652" s="48">
        <f t="shared" si="570"/>
        <v>3.3549999999995E-2</v>
      </c>
      <c r="AI1652" s="48" t="str">
        <f t="shared" si="552"/>
        <v/>
      </c>
      <c r="AJ1652" s="48" t="str">
        <f t="shared" si="553"/>
        <v/>
      </c>
      <c r="AK1652" s="52" t="str">
        <f t="shared" si="554"/>
        <v/>
      </c>
      <c r="AL1652" s="52" t="str">
        <f t="shared" si="555"/>
        <v/>
      </c>
      <c r="AM1652" s="48" t="str">
        <f t="shared" si="556"/>
        <v/>
      </c>
      <c r="AN1652" s="48" t="str">
        <f t="shared" si="557"/>
        <v/>
      </c>
      <c r="AP1652" s="18" t="str">
        <f t="shared" si="558"/>
        <v/>
      </c>
      <c r="AQ1652" s="18" t="str">
        <f t="shared" si="559"/>
        <v/>
      </c>
      <c r="AR1652" s="18">
        <v>3.3550000000000003E-2</v>
      </c>
      <c r="AS1652" s="18">
        <f>IF(AF!$D$27="Todos",1,IF(M1652=AF!$D$27,1,0))</f>
        <v>1</v>
      </c>
      <c r="AT1652" s="53">
        <f>IF(AND(E1652=AF!$D$6,OR(LT!M1652=AF!$D$27,AF!$D$27="Todos"),OR(AP1652=AF!$E$8,AQ1652=AF!$E$8)),AR1652+AS1652,0)</f>
        <v>0</v>
      </c>
      <c r="AU1652" s="18" t="str">
        <f t="shared" si="560"/>
        <v/>
      </c>
      <c r="AV1652" s="54" t="str">
        <f t="shared" si="561"/>
        <v/>
      </c>
      <c r="AW1652" s="54" t="str">
        <f t="shared" si="562"/>
        <v/>
      </c>
      <c r="AX1652" s="18" t="str">
        <f t="shared" si="563"/>
        <v/>
      </c>
      <c r="AY1652" s="18" t="str">
        <f t="shared" si="564"/>
        <v/>
      </c>
      <c r="BA1652" s="18">
        <f>IF($E1652=AF!$D$6,IF($M1652="Concluída no prazo",2,IF($M1652="Concluída com atraso",1,0)),0)</f>
        <v>0</v>
      </c>
      <c r="BB1652" s="18">
        <f>IF($E1652=AF!$D$6,IF($M1652="Atrasada",2,IF($M1652="Concluída com atraso",1,0)),0)</f>
        <v>0</v>
      </c>
      <c r="BC1652" s="18">
        <v>1.6459999999999999E-2</v>
      </c>
      <c r="BD1652" s="18">
        <f t="shared" si="571"/>
        <v>1.6459999999999999E-2</v>
      </c>
      <c r="BE1652" s="18">
        <f t="shared" si="571"/>
        <v>1.6459999999999999E-2</v>
      </c>
      <c r="BF1652" s="18" t="str">
        <f t="shared" si="565"/>
        <v/>
      </c>
      <c r="BN1652" s="18" t="str">
        <f t="shared" si="566"/>
        <v>s</v>
      </c>
    </row>
    <row r="1653" spans="3:66" ht="50.1" customHeight="1" thickTop="1" thickBot="1" x14ac:dyDescent="0.3">
      <c r="C1653" s="46"/>
      <c r="D1653" s="46"/>
      <c r="E1653" s="46"/>
      <c r="F1653" s="122"/>
      <c r="G1653" s="122"/>
      <c r="H1653" s="78" t="str">
        <f t="shared" si="567"/>
        <v/>
      </c>
      <c r="I1653" s="78" t="str">
        <f t="shared" si="568"/>
        <v/>
      </c>
      <c r="J1653" s="16"/>
      <c r="K1653" s="46" t="str">
        <f t="shared" si="569"/>
        <v/>
      </c>
      <c r="L1653" s="16"/>
      <c r="M1653" s="16"/>
      <c r="N1653" s="46"/>
      <c r="O1653" s="47" t="str">
        <f t="shared" si="572"/>
        <v/>
      </c>
      <c r="P1653" s="47"/>
      <c r="Q1653" s="48" t="str">
        <f>IFERROR(VLOOKUP(E1653,Funcionários!$C$8:$E$207,3,FALSE),"")</f>
        <v/>
      </c>
      <c r="R1653" s="47"/>
      <c r="S1653" s="49" t="str">
        <f t="shared" si="573"/>
        <v/>
      </c>
      <c r="T1653" s="49">
        <v>1.6469999999999999E-2</v>
      </c>
      <c r="U1653" s="48" t="str">
        <f>IF(Funcionários!C1654=0,"",Funcionários!C1654)</f>
        <v/>
      </c>
      <c r="V1653" s="50">
        <f>IF(U1653="",0,IF(COUNTIFS($E$7:$E$3006,U1653,$I$7:$I$3006,'RC'!$E$6)=0,0,COUNTIFS($M$7:$M$3006,"Concluída no prazo",$E$7:$E$3006,U1653,$I$7:$I$3006,'RC'!$E$6)/COUNTIFS($E$7:$E$3006,U1653,$I$7:$I$3006,'RC'!$E$6)))</f>
        <v>0</v>
      </c>
      <c r="W1653" s="49">
        <f>SUMIFS($J$7:$J$3006,$E$7:$E$3006,U1653,$I$7:$I$3006,'RC'!$E$6)+SUMIFS($L$7:$L$3006,$E$7:$E$3006,U1653,$I$7:$I$3006,'RC'!$E$6)</f>
        <v>0</v>
      </c>
      <c r="X1653" s="48">
        <f>COUNTIFS($E$7:$E$3006,U1653,$I$7:$I$3006,'RC'!$E$6)</f>
        <v>0</v>
      </c>
      <c r="Y1653" s="48"/>
      <c r="Z1653" s="51" t="str">
        <f>IF(AQ1653='RC'!$E$6,AC1653*1000+AD1653,"")</f>
        <v/>
      </c>
      <c r="AA1653" s="51" t="str">
        <f>IF(AB1653="","",IF(AQ1653='RC'!$E$6,AC1653*1000-AD1653,""))</f>
        <v/>
      </c>
      <c r="AB1653" s="48" t="str">
        <f>IFERROR(VLOOKUP(E1653,Funcionários!$C$8:$E$207,3,FALSE),"")</f>
        <v/>
      </c>
      <c r="AC1653" s="50" t="str">
        <f>IF(AB1653="","",IF(COUNTIFS($AB$7:$AB$3006,AB1653,$AQ$7:$AQ$3006,'RC'!$E$6)=0,"",COUNTIFS($M$7:$M$3006,"Concluída no prazo",$AB$7:$AB$3006,AB1653,$AQ$7:$AQ$3006,'RC'!$E$6)/COUNTIFS($AB$7:$AB$3006,AB1653,$AQ$7:$AQ$3006,'RC'!$E$6)))</f>
        <v/>
      </c>
      <c r="AD1653" s="48">
        <f>SUMIF($AQ$7:$AQ$3006,'RC'!$E$6,$J$7:$J$3006)+SUMIF($AQ$7:$AQ$3006,'RC'!$E$6,$L$7:$L$3006)</f>
        <v>21</v>
      </c>
      <c r="AF1653" s="48">
        <v>3.3539999999994997E-2</v>
      </c>
      <c r="AG1653" s="48">
        <f>IF(OR(AQ1653="",AQ1653&lt;&gt;'RC'!$E$6,AB1653&lt;&gt;'RC'!$D$21),0,1)</f>
        <v>0</v>
      </c>
      <c r="AH1653" s="48">
        <f t="shared" si="570"/>
        <v>3.3539999999994997E-2</v>
      </c>
      <c r="AI1653" s="48" t="str">
        <f t="shared" si="552"/>
        <v/>
      </c>
      <c r="AJ1653" s="48" t="str">
        <f t="shared" si="553"/>
        <v/>
      </c>
      <c r="AK1653" s="52" t="str">
        <f t="shared" si="554"/>
        <v/>
      </c>
      <c r="AL1653" s="52" t="str">
        <f t="shared" si="555"/>
        <v/>
      </c>
      <c r="AM1653" s="48" t="str">
        <f t="shared" si="556"/>
        <v/>
      </c>
      <c r="AN1653" s="48" t="str">
        <f t="shared" si="557"/>
        <v/>
      </c>
      <c r="AP1653" s="18" t="str">
        <f t="shared" si="558"/>
        <v/>
      </c>
      <c r="AQ1653" s="18" t="str">
        <f t="shared" si="559"/>
        <v/>
      </c>
      <c r="AR1653" s="18">
        <v>3.354E-2</v>
      </c>
      <c r="AS1653" s="18">
        <f>IF(AF!$D$27="Todos",1,IF(M1653=AF!$D$27,1,0))</f>
        <v>1</v>
      </c>
      <c r="AT1653" s="53">
        <f>IF(AND(E1653=AF!$D$6,OR(LT!M1653=AF!$D$27,AF!$D$27="Todos"),OR(AP1653=AF!$E$8,AQ1653=AF!$E$8)),AR1653+AS1653,0)</f>
        <v>0</v>
      </c>
      <c r="AU1653" s="18" t="str">
        <f t="shared" si="560"/>
        <v/>
      </c>
      <c r="AV1653" s="54" t="str">
        <f t="shared" si="561"/>
        <v/>
      </c>
      <c r="AW1653" s="54" t="str">
        <f t="shared" si="562"/>
        <v/>
      </c>
      <c r="AX1653" s="18" t="str">
        <f t="shared" si="563"/>
        <v/>
      </c>
      <c r="AY1653" s="18" t="str">
        <f t="shared" si="564"/>
        <v/>
      </c>
      <c r="BA1653" s="18">
        <f>IF($E1653=AF!$D$6,IF($M1653="Concluída no prazo",2,IF($M1653="Concluída com atraso",1,0)),0)</f>
        <v>0</v>
      </c>
      <c r="BB1653" s="18">
        <f>IF($E1653=AF!$D$6,IF($M1653="Atrasada",2,IF($M1653="Concluída com atraso",1,0)),0)</f>
        <v>0</v>
      </c>
      <c r="BC1653" s="18">
        <v>1.6469999999999999E-2</v>
      </c>
      <c r="BD1653" s="18">
        <f t="shared" si="571"/>
        <v>1.6469999999999999E-2</v>
      </c>
      <c r="BE1653" s="18">
        <f t="shared" si="571"/>
        <v>1.6469999999999999E-2</v>
      </c>
      <c r="BF1653" s="18" t="str">
        <f t="shared" si="565"/>
        <v/>
      </c>
      <c r="BN1653" s="18" t="str">
        <f t="shared" si="566"/>
        <v>s</v>
      </c>
    </row>
    <row r="1654" spans="3:66" ht="50.1" customHeight="1" thickTop="1" thickBot="1" x14ac:dyDescent="0.3">
      <c r="C1654" s="46"/>
      <c r="D1654" s="46"/>
      <c r="E1654" s="46"/>
      <c r="F1654" s="122"/>
      <c r="G1654" s="122"/>
      <c r="H1654" s="78" t="str">
        <f t="shared" si="567"/>
        <v/>
      </c>
      <c r="I1654" s="78" t="str">
        <f t="shared" si="568"/>
        <v/>
      </c>
      <c r="J1654" s="16"/>
      <c r="K1654" s="46" t="str">
        <f t="shared" si="569"/>
        <v/>
      </c>
      <c r="L1654" s="16"/>
      <c r="M1654" s="16"/>
      <c r="N1654" s="46"/>
      <c r="O1654" s="47" t="str">
        <f t="shared" si="572"/>
        <v/>
      </c>
      <c r="P1654" s="47"/>
      <c r="Q1654" s="48" t="str">
        <f>IFERROR(VLOOKUP(E1654,Funcionários!$C$8:$E$207,3,FALSE),"")</f>
        <v/>
      </c>
      <c r="R1654" s="47"/>
      <c r="S1654" s="49" t="str">
        <f t="shared" si="573"/>
        <v/>
      </c>
      <c r="T1654" s="49">
        <v>1.6480000000000002E-2</v>
      </c>
      <c r="U1654" s="48" t="str">
        <f>IF(Funcionários!C1655=0,"",Funcionários!C1655)</f>
        <v/>
      </c>
      <c r="V1654" s="50">
        <f>IF(U1654="",0,IF(COUNTIFS($E$7:$E$3006,U1654,$I$7:$I$3006,'RC'!$E$6)=0,0,COUNTIFS($M$7:$M$3006,"Concluída no prazo",$E$7:$E$3006,U1654,$I$7:$I$3006,'RC'!$E$6)/COUNTIFS($E$7:$E$3006,U1654,$I$7:$I$3006,'RC'!$E$6)))</f>
        <v>0</v>
      </c>
      <c r="W1654" s="49">
        <f>SUMIFS($J$7:$J$3006,$E$7:$E$3006,U1654,$I$7:$I$3006,'RC'!$E$6)+SUMIFS($L$7:$L$3006,$E$7:$E$3006,U1654,$I$7:$I$3006,'RC'!$E$6)</f>
        <v>0</v>
      </c>
      <c r="X1654" s="48">
        <f>COUNTIFS($E$7:$E$3006,U1654,$I$7:$I$3006,'RC'!$E$6)</f>
        <v>0</v>
      </c>
      <c r="Y1654" s="48"/>
      <c r="Z1654" s="51" t="str">
        <f>IF(AQ1654='RC'!$E$6,AC1654*1000+AD1654,"")</f>
        <v/>
      </c>
      <c r="AA1654" s="51" t="str">
        <f>IF(AB1654="","",IF(AQ1654='RC'!$E$6,AC1654*1000-AD1654,""))</f>
        <v/>
      </c>
      <c r="AB1654" s="48" t="str">
        <f>IFERROR(VLOOKUP(E1654,Funcionários!$C$8:$E$207,3,FALSE),"")</f>
        <v/>
      </c>
      <c r="AC1654" s="50" t="str">
        <f>IF(AB1654="","",IF(COUNTIFS($AB$7:$AB$3006,AB1654,$AQ$7:$AQ$3006,'RC'!$E$6)=0,"",COUNTIFS($M$7:$M$3006,"Concluída no prazo",$AB$7:$AB$3006,AB1654,$AQ$7:$AQ$3006,'RC'!$E$6)/COUNTIFS($AB$7:$AB$3006,AB1654,$AQ$7:$AQ$3006,'RC'!$E$6)))</f>
        <v/>
      </c>
      <c r="AD1654" s="48">
        <f>SUMIF($AQ$7:$AQ$3006,'RC'!$E$6,$J$7:$J$3006)+SUMIF($AQ$7:$AQ$3006,'RC'!$E$6,$L$7:$L$3006)</f>
        <v>21</v>
      </c>
      <c r="AF1654" s="48">
        <v>3.3529999999995001E-2</v>
      </c>
      <c r="AG1654" s="48">
        <f>IF(OR(AQ1654="",AQ1654&lt;&gt;'RC'!$E$6,AB1654&lt;&gt;'RC'!$D$21),0,1)</f>
        <v>0</v>
      </c>
      <c r="AH1654" s="48">
        <f t="shared" si="570"/>
        <v>3.3529999999995001E-2</v>
      </c>
      <c r="AI1654" s="48" t="str">
        <f t="shared" si="552"/>
        <v/>
      </c>
      <c r="AJ1654" s="48" t="str">
        <f t="shared" si="553"/>
        <v/>
      </c>
      <c r="AK1654" s="52" t="str">
        <f t="shared" si="554"/>
        <v/>
      </c>
      <c r="AL1654" s="52" t="str">
        <f t="shared" si="555"/>
        <v/>
      </c>
      <c r="AM1654" s="48" t="str">
        <f t="shared" si="556"/>
        <v/>
      </c>
      <c r="AN1654" s="48" t="str">
        <f t="shared" si="557"/>
        <v/>
      </c>
      <c r="AP1654" s="18" t="str">
        <f t="shared" si="558"/>
        <v/>
      </c>
      <c r="AQ1654" s="18" t="str">
        <f t="shared" si="559"/>
        <v/>
      </c>
      <c r="AR1654" s="18">
        <v>3.3529999999999997E-2</v>
      </c>
      <c r="AS1654" s="18">
        <f>IF(AF!$D$27="Todos",1,IF(M1654=AF!$D$27,1,0))</f>
        <v>1</v>
      </c>
      <c r="AT1654" s="53">
        <f>IF(AND(E1654=AF!$D$6,OR(LT!M1654=AF!$D$27,AF!$D$27="Todos"),OR(AP1654=AF!$E$8,AQ1654=AF!$E$8)),AR1654+AS1654,0)</f>
        <v>0</v>
      </c>
      <c r="AU1654" s="18" t="str">
        <f t="shared" si="560"/>
        <v/>
      </c>
      <c r="AV1654" s="54" t="str">
        <f t="shared" si="561"/>
        <v/>
      </c>
      <c r="AW1654" s="54" t="str">
        <f t="shared" si="562"/>
        <v/>
      </c>
      <c r="AX1654" s="18" t="str">
        <f t="shared" si="563"/>
        <v/>
      </c>
      <c r="AY1654" s="18" t="str">
        <f t="shared" si="564"/>
        <v/>
      </c>
      <c r="BA1654" s="18">
        <f>IF($E1654=AF!$D$6,IF($M1654="Concluída no prazo",2,IF($M1654="Concluída com atraso",1,0)),0)</f>
        <v>0</v>
      </c>
      <c r="BB1654" s="18">
        <f>IF($E1654=AF!$D$6,IF($M1654="Atrasada",2,IF($M1654="Concluída com atraso",1,0)),0)</f>
        <v>0</v>
      </c>
      <c r="BC1654" s="18">
        <v>1.6480000000000002E-2</v>
      </c>
      <c r="BD1654" s="18">
        <f t="shared" si="571"/>
        <v>1.6480000000000002E-2</v>
      </c>
      <c r="BE1654" s="18">
        <f t="shared" si="571"/>
        <v>1.6480000000000002E-2</v>
      </c>
      <c r="BF1654" s="18" t="str">
        <f t="shared" si="565"/>
        <v/>
      </c>
      <c r="BN1654" s="18" t="str">
        <f t="shared" si="566"/>
        <v>s</v>
      </c>
    </row>
    <row r="1655" spans="3:66" ht="50.1" customHeight="1" thickTop="1" thickBot="1" x14ac:dyDescent="0.3">
      <c r="C1655" s="46"/>
      <c r="D1655" s="46"/>
      <c r="E1655" s="46"/>
      <c r="F1655" s="122"/>
      <c r="G1655" s="122"/>
      <c r="H1655" s="78" t="str">
        <f t="shared" si="567"/>
        <v/>
      </c>
      <c r="I1655" s="78" t="str">
        <f t="shared" si="568"/>
        <v/>
      </c>
      <c r="J1655" s="16"/>
      <c r="K1655" s="46" t="str">
        <f t="shared" si="569"/>
        <v/>
      </c>
      <c r="L1655" s="16"/>
      <c r="M1655" s="16"/>
      <c r="N1655" s="46"/>
      <c r="O1655" s="47" t="str">
        <f t="shared" si="572"/>
        <v/>
      </c>
      <c r="P1655" s="47"/>
      <c r="Q1655" s="48" t="str">
        <f>IFERROR(VLOOKUP(E1655,Funcionários!$C$8:$E$207,3,FALSE),"")</f>
        <v/>
      </c>
      <c r="R1655" s="47"/>
      <c r="S1655" s="49" t="str">
        <f t="shared" si="573"/>
        <v/>
      </c>
      <c r="T1655" s="49">
        <v>1.6490000000000001E-2</v>
      </c>
      <c r="U1655" s="48" t="str">
        <f>IF(Funcionários!C1656=0,"",Funcionários!C1656)</f>
        <v/>
      </c>
      <c r="V1655" s="50">
        <f>IF(U1655="",0,IF(COUNTIFS($E$7:$E$3006,U1655,$I$7:$I$3006,'RC'!$E$6)=0,0,COUNTIFS($M$7:$M$3006,"Concluída no prazo",$E$7:$E$3006,U1655,$I$7:$I$3006,'RC'!$E$6)/COUNTIFS($E$7:$E$3006,U1655,$I$7:$I$3006,'RC'!$E$6)))</f>
        <v>0</v>
      </c>
      <c r="W1655" s="49">
        <f>SUMIFS($J$7:$J$3006,$E$7:$E$3006,U1655,$I$7:$I$3006,'RC'!$E$6)+SUMIFS($L$7:$L$3006,$E$7:$E$3006,U1655,$I$7:$I$3006,'RC'!$E$6)</f>
        <v>0</v>
      </c>
      <c r="X1655" s="48">
        <f>COUNTIFS($E$7:$E$3006,U1655,$I$7:$I$3006,'RC'!$E$6)</f>
        <v>0</v>
      </c>
      <c r="Y1655" s="48"/>
      <c r="Z1655" s="51" t="str">
        <f>IF(AQ1655='RC'!$E$6,AC1655*1000+AD1655,"")</f>
        <v/>
      </c>
      <c r="AA1655" s="51" t="str">
        <f>IF(AB1655="","",IF(AQ1655='RC'!$E$6,AC1655*1000-AD1655,""))</f>
        <v/>
      </c>
      <c r="AB1655" s="48" t="str">
        <f>IFERROR(VLOOKUP(E1655,Funcionários!$C$8:$E$207,3,FALSE),"")</f>
        <v/>
      </c>
      <c r="AC1655" s="50" t="str">
        <f>IF(AB1655="","",IF(COUNTIFS($AB$7:$AB$3006,AB1655,$AQ$7:$AQ$3006,'RC'!$E$6)=0,"",COUNTIFS($M$7:$M$3006,"Concluída no prazo",$AB$7:$AB$3006,AB1655,$AQ$7:$AQ$3006,'RC'!$E$6)/COUNTIFS($AB$7:$AB$3006,AB1655,$AQ$7:$AQ$3006,'RC'!$E$6)))</f>
        <v/>
      </c>
      <c r="AD1655" s="48">
        <f>SUMIF($AQ$7:$AQ$3006,'RC'!$E$6,$J$7:$J$3006)+SUMIF($AQ$7:$AQ$3006,'RC'!$E$6,$L$7:$L$3006)</f>
        <v>21</v>
      </c>
      <c r="AF1655" s="48">
        <v>3.3519999999994998E-2</v>
      </c>
      <c r="AG1655" s="48">
        <f>IF(OR(AQ1655="",AQ1655&lt;&gt;'RC'!$E$6,AB1655&lt;&gt;'RC'!$D$21),0,1)</f>
        <v>0</v>
      </c>
      <c r="AH1655" s="48">
        <f t="shared" si="570"/>
        <v>3.3519999999994998E-2</v>
      </c>
      <c r="AI1655" s="48" t="str">
        <f t="shared" si="552"/>
        <v/>
      </c>
      <c r="AJ1655" s="48" t="str">
        <f t="shared" si="553"/>
        <v/>
      </c>
      <c r="AK1655" s="52" t="str">
        <f t="shared" si="554"/>
        <v/>
      </c>
      <c r="AL1655" s="52" t="str">
        <f t="shared" si="555"/>
        <v/>
      </c>
      <c r="AM1655" s="48" t="str">
        <f t="shared" si="556"/>
        <v/>
      </c>
      <c r="AN1655" s="48" t="str">
        <f t="shared" si="557"/>
        <v/>
      </c>
      <c r="AP1655" s="18" t="str">
        <f t="shared" si="558"/>
        <v/>
      </c>
      <c r="AQ1655" s="18" t="str">
        <f t="shared" si="559"/>
        <v/>
      </c>
      <c r="AR1655" s="18">
        <v>3.3520000000000001E-2</v>
      </c>
      <c r="AS1655" s="18">
        <f>IF(AF!$D$27="Todos",1,IF(M1655=AF!$D$27,1,0))</f>
        <v>1</v>
      </c>
      <c r="AT1655" s="53">
        <f>IF(AND(E1655=AF!$D$6,OR(LT!M1655=AF!$D$27,AF!$D$27="Todos"),OR(AP1655=AF!$E$8,AQ1655=AF!$E$8)),AR1655+AS1655,0)</f>
        <v>0</v>
      </c>
      <c r="AU1655" s="18" t="str">
        <f t="shared" si="560"/>
        <v/>
      </c>
      <c r="AV1655" s="54" t="str">
        <f t="shared" si="561"/>
        <v/>
      </c>
      <c r="AW1655" s="54" t="str">
        <f t="shared" si="562"/>
        <v/>
      </c>
      <c r="AX1655" s="18" t="str">
        <f t="shared" si="563"/>
        <v/>
      </c>
      <c r="AY1655" s="18" t="str">
        <f t="shared" si="564"/>
        <v/>
      </c>
      <c r="BA1655" s="18">
        <f>IF($E1655=AF!$D$6,IF($M1655="Concluída no prazo",2,IF($M1655="Concluída com atraso",1,0)),0)</f>
        <v>0</v>
      </c>
      <c r="BB1655" s="18">
        <f>IF($E1655=AF!$D$6,IF($M1655="Atrasada",2,IF($M1655="Concluída com atraso",1,0)),0)</f>
        <v>0</v>
      </c>
      <c r="BC1655" s="18">
        <v>1.6490000000000001E-2</v>
      </c>
      <c r="BD1655" s="18">
        <f t="shared" si="571"/>
        <v>1.6490000000000001E-2</v>
      </c>
      <c r="BE1655" s="18">
        <f t="shared" si="571"/>
        <v>1.6490000000000001E-2</v>
      </c>
      <c r="BF1655" s="18" t="str">
        <f t="shared" si="565"/>
        <v/>
      </c>
      <c r="BN1655" s="18" t="str">
        <f t="shared" si="566"/>
        <v>s</v>
      </c>
    </row>
    <row r="1656" spans="3:66" ht="50.1" customHeight="1" thickTop="1" thickBot="1" x14ac:dyDescent="0.3">
      <c r="C1656" s="46"/>
      <c r="D1656" s="46"/>
      <c r="E1656" s="46"/>
      <c r="F1656" s="122"/>
      <c r="G1656" s="122"/>
      <c r="H1656" s="78" t="str">
        <f t="shared" si="567"/>
        <v/>
      </c>
      <c r="I1656" s="78" t="str">
        <f t="shared" si="568"/>
        <v/>
      </c>
      <c r="J1656" s="16"/>
      <c r="K1656" s="46" t="str">
        <f t="shared" si="569"/>
        <v/>
      </c>
      <c r="L1656" s="16"/>
      <c r="M1656" s="16"/>
      <c r="N1656" s="46"/>
      <c r="O1656" s="47" t="str">
        <f t="shared" si="572"/>
        <v/>
      </c>
      <c r="P1656" s="47"/>
      <c r="Q1656" s="48" t="str">
        <f>IFERROR(VLOOKUP(E1656,Funcionários!$C$8:$E$207,3,FALSE),"")</f>
        <v/>
      </c>
      <c r="R1656" s="47"/>
      <c r="S1656" s="49" t="str">
        <f t="shared" si="573"/>
        <v/>
      </c>
      <c r="T1656" s="49">
        <v>1.6500000000000001E-2</v>
      </c>
      <c r="U1656" s="48" t="str">
        <f>IF(Funcionários!C1657=0,"",Funcionários!C1657)</f>
        <v/>
      </c>
      <c r="V1656" s="50">
        <f>IF(U1656="",0,IF(COUNTIFS($E$7:$E$3006,U1656,$I$7:$I$3006,'RC'!$E$6)=0,0,COUNTIFS($M$7:$M$3006,"Concluída no prazo",$E$7:$E$3006,U1656,$I$7:$I$3006,'RC'!$E$6)/COUNTIFS($E$7:$E$3006,U1656,$I$7:$I$3006,'RC'!$E$6)))</f>
        <v>0</v>
      </c>
      <c r="W1656" s="49">
        <f>SUMIFS($J$7:$J$3006,$E$7:$E$3006,U1656,$I$7:$I$3006,'RC'!$E$6)+SUMIFS($L$7:$L$3006,$E$7:$E$3006,U1656,$I$7:$I$3006,'RC'!$E$6)</f>
        <v>0</v>
      </c>
      <c r="X1656" s="48">
        <f>COUNTIFS($E$7:$E$3006,U1656,$I$7:$I$3006,'RC'!$E$6)</f>
        <v>0</v>
      </c>
      <c r="Y1656" s="48"/>
      <c r="Z1656" s="51" t="str">
        <f>IF(AQ1656='RC'!$E$6,AC1656*1000+AD1656,"")</f>
        <v/>
      </c>
      <c r="AA1656" s="51" t="str">
        <f>IF(AB1656="","",IF(AQ1656='RC'!$E$6,AC1656*1000-AD1656,""))</f>
        <v/>
      </c>
      <c r="AB1656" s="48" t="str">
        <f>IFERROR(VLOOKUP(E1656,Funcionários!$C$8:$E$207,3,FALSE),"")</f>
        <v/>
      </c>
      <c r="AC1656" s="50" t="str">
        <f>IF(AB1656="","",IF(COUNTIFS($AB$7:$AB$3006,AB1656,$AQ$7:$AQ$3006,'RC'!$E$6)=0,"",COUNTIFS($M$7:$M$3006,"Concluída no prazo",$AB$7:$AB$3006,AB1656,$AQ$7:$AQ$3006,'RC'!$E$6)/COUNTIFS($AB$7:$AB$3006,AB1656,$AQ$7:$AQ$3006,'RC'!$E$6)))</f>
        <v/>
      </c>
      <c r="AD1656" s="48">
        <f>SUMIF($AQ$7:$AQ$3006,'RC'!$E$6,$J$7:$J$3006)+SUMIF($AQ$7:$AQ$3006,'RC'!$E$6,$L$7:$L$3006)</f>
        <v>21</v>
      </c>
      <c r="AF1656" s="48">
        <v>3.3509999999995002E-2</v>
      </c>
      <c r="AG1656" s="48">
        <f>IF(OR(AQ1656="",AQ1656&lt;&gt;'RC'!$E$6,AB1656&lt;&gt;'RC'!$D$21),0,1)</f>
        <v>0</v>
      </c>
      <c r="AH1656" s="48">
        <f t="shared" si="570"/>
        <v>3.3509999999995002E-2</v>
      </c>
      <c r="AI1656" s="48" t="str">
        <f t="shared" si="552"/>
        <v/>
      </c>
      <c r="AJ1656" s="48" t="str">
        <f t="shared" si="553"/>
        <v/>
      </c>
      <c r="AK1656" s="52" t="str">
        <f t="shared" si="554"/>
        <v/>
      </c>
      <c r="AL1656" s="52" t="str">
        <f t="shared" si="555"/>
        <v/>
      </c>
      <c r="AM1656" s="48" t="str">
        <f t="shared" si="556"/>
        <v/>
      </c>
      <c r="AN1656" s="48" t="str">
        <f t="shared" si="557"/>
        <v/>
      </c>
      <c r="AP1656" s="18" t="str">
        <f t="shared" si="558"/>
        <v/>
      </c>
      <c r="AQ1656" s="18" t="str">
        <f t="shared" si="559"/>
        <v/>
      </c>
      <c r="AR1656" s="18">
        <v>3.3509999999999998E-2</v>
      </c>
      <c r="AS1656" s="18">
        <f>IF(AF!$D$27="Todos",1,IF(M1656=AF!$D$27,1,0))</f>
        <v>1</v>
      </c>
      <c r="AT1656" s="53">
        <f>IF(AND(E1656=AF!$D$6,OR(LT!M1656=AF!$D$27,AF!$D$27="Todos"),OR(AP1656=AF!$E$8,AQ1656=AF!$E$8)),AR1656+AS1656,0)</f>
        <v>0</v>
      </c>
      <c r="AU1656" s="18" t="str">
        <f t="shared" si="560"/>
        <v/>
      </c>
      <c r="AV1656" s="54" t="str">
        <f t="shared" si="561"/>
        <v/>
      </c>
      <c r="AW1656" s="54" t="str">
        <f t="shared" si="562"/>
        <v/>
      </c>
      <c r="AX1656" s="18" t="str">
        <f t="shared" si="563"/>
        <v/>
      </c>
      <c r="AY1656" s="18" t="str">
        <f t="shared" si="564"/>
        <v/>
      </c>
      <c r="BA1656" s="18">
        <f>IF($E1656=AF!$D$6,IF($M1656="Concluída no prazo",2,IF($M1656="Concluída com atraso",1,0)),0)</f>
        <v>0</v>
      </c>
      <c r="BB1656" s="18">
        <f>IF($E1656=AF!$D$6,IF($M1656="Atrasada",2,IF($M1656="Concluída com atraso",1,0)),0)</f>
        <v>0</v>
      </c>
      <c r="BC1656" s="18">
        <v>1.6500000000000001E-2</v>
      </c>
      <c r="BD1656" s="18">
        <f t="shared" si="571"/>
        <v>1.6500000000000001E-2</v>
      </c>
      <c r="BE1656" s="18">
        <f t="shared" si="571"/>
        <v>1.6500000000000001E-2</v>
      </c>
      <c r="BF1656" s="18" t="str">
        <f t="shared" si="565"/>
        <v/>
      </c>
      <c r="BN1656" s="18" t="str">
        <f t="shared" si="566"/>
        <v>s</v>
      </c>
    </row>
    <row r="1657" spans="3:66" ht="50.1" customHeight="1" thickTop="1" thickBot="1" x14ac:dyDescent="0.3">
      <c r="C1657" s="46"/>
      <c r="D1657" s="46"/>
      <c r="E1657" s="46"/>
      <c r="F1657" s="122"/>
      <c r="G1657" s="122"/>
      <c r="H1657" s="78" t="str">
        <f t="shared" si="567"/>
        <v/>
      </c>
      <c r="I1657" s="78" t="str">
        <f t="shared" si="568"/>
        <v/>
      </c>
      <c r="J1657" s="16"/>
      <c r="K1657" s="46" t="str">
        <f t="shared" si="569"/>
        <v/>
      </c>
      <c r="L1657" s="16"/>
      <c r="M1657" s="16"/>
      <c r="N1657" s="46"/>
      <c r="O1657" s="47" t="str">
        <f t="shared" si="572"/>
        <v/>
      </c>
      <c r="P1657" s="47"/>
      <c r="Q1657" s="48" t="str">
        <f>IFERROR(VLOOKUP(E1657,Funcionários!$C$8:$E$207,3,FALSE),"")</f>
        <v/>
      </c>
      <c r="R1657" s="47"/>
      <c r="S1657" s="49" t="str">
        <f t="shared" si="573"/>
        <v/>
      </c>
      <c r="T1657" s="49">
        <v>1.651E-2</v>
      </c>
      <c r="U1657" s="48" t="str">
        <f>IF(Funcionários!C1658=0,"",Funcionários!C1658)</f>
        <v/>
      </c>
      <c r="V1657" s="50">
        <f>IF(U1657="",0,IF(COUNTIFS($E$7:$E$3006,U1657,$I$7:$I$3006,'RC'!$E$6)=0,0,COUNTIFS($M$7:$M$3006,"Concluída no prazo",$E$7:$E$3006,U1657,$I$7:$I$3006,'RC'!$E$6)/COUNTIFS($E$7:$E$3006,U1657,$I$7:$I$3006,'RC'!$E$6)))</f>
        <v>0</v>
      </c>
      <c r="W1657" s="49">
        <f>SUMIFS($J$7:$J$3006,$E$7:$E$3006,U1657,$I$7:$I$3006,'RC'!$E$6)+SUMIFS($L$7:$L$3006,$E$7:$E$3006,U1657,$I$7:$I$3006,'RC'!$E$6)</f>
        <v>0</v>
      </c>
      <c r="X1657" s="48">
        <f>COUNTIFS($E$7:$E$3006,U1657,$I$7:$I$3006,'RC'!$E$6)</f>
        <v>0</v>
      </c>
      <c r="Y1657" s="48"/>
      <c r="Z1657" s="51" t="str">
        <f>IF(AQ1657='RC'!$E$6,AC1657*1000+AD1657,"")</f>
        <v/>
      </c>
      <c r="AA1657" s="51" t="str">
        <f>IF(AB1657="","",IF(AQ1657='RC'!$E$6,AC1657*1000-AD1657,""))</f>
        <v/>
      </c>
      <c r="AB1657" s="48" t="str">
        <f>IFERROR(VLOOKUP(E1657,Funcionários!$C$8:$E$207,3,FALSE),"")</f>
        <v/>
      </c>
      <c r="AC1657" s="50" t="str">
        <f>IF(AB1657="","",IF(COUNTIFS($AB$7:$AB$3006,AB1657,$AQ$7:$AQ$3006,'RC'!$E$6)=0,"",COUNTIFS($M$7:$M$3006,"Concluída no prazo",$AB$7:$AB$3006,AB1657,$AQ$7:$AQ$3006,'RC'!$E$6)/COUNTIFS($AB$7:$AB$3006,AB1657,$AQ$7:$AQ$3006,'RC'!$E$6)))</f>
        <v/>
      </c>
      <c r="AD1657" s="48">
        <f>SUMIF($AQ$7:$AQ$3006,'RC'!$E$6,$J$7:$J$3006)+SUMIF($AQ$7:$AQ$3006,'RC'!$E$6,$L$7:$L$3006)</f>
        <v>21</v>
      </c>
      <c r="AF1657" s="48">
        <v>3.3499999999994902E-2</v>
      </c>
      <c r="AG1657" s="48">
        <f>IF(OR(AQ1657="",AQ1657&lt;&gt;'RC'!$E$6,AB1657&lt;&gt;'RC'!$D$21),0,1)</f>
        <v>0</v>
      </c>
      <c r="AH1657" s="48">
        <f t="shared" si="570"/>
        <v>3.3499999999994902E-2</v>
      </c>
      <c r="AI1657" s="48" t="str">
        <f t="shared" si="552"/>
        <v/>
      </c>
      <c r="AJ1657" s="48" t="str">
        <f t="shared" si="553"/>
        <v/>
      </c>
      <c r="AK1657" s="52" t="str">
        <f t="shared" si="554"/>
        <v/>
      </c>
      <c r="AL1657" s="52" t="str">
        <f t="shared" si="555"/>
        <v/>
      </c>
      <c r="AM1657" s="48" t="str">
        <f t="shared" si="556"/>
        <v/>
      </c>
      <c r="AN1657" s="48" t="str">
        <f t="shared" si="557"/>
        <v/>
      </c>
      <c r="AP1657" s="18" t="str">
        <f t="shared" si="558"/>
        <v/>
      </c>
      <c r="AQ1657" s="18" t="str">
        <f t="shared" si="559"/>
        <v/>
      </c>
      <c r="AR1657" s="18">
        <v>3.3500000000000002E-2</v>
      </c>
      <c r="AS1657" s="18">
        <f>IF(AF!$D$27="Todos",1,IF(M1657=AF!$D$27,1,0))</f>
        <v>1</v>
      </c>
      <c r="AT1657" s="53">
        <f>IF(AND(E1657=AF!$D$6,OR(LT!M1657=AF!$D$27,AF!$D$27="Todos"),OR(AP1657=AF!$E$8,AQ1657=AF!$E$8)),AR1657+AS1657,0)</f>
        <v>0</v>
      </c>
      <c r="AU1657" s="18" t="str">
        <f t="shared" si="560"/>
        <v/>
      </c>
      <c r="AV1657" s="54" t="str">
        <f t="shared" si="561"/>
        <v/>
      </c>
      <c r="AW1657" s="54" t="str">
        <f t="shared" si="562"/>
        <v/>
      </c>
      <c r="AX1657" s="18" t="str">
        <f t="shared" si="563"/>
        <v/>
      </c>
      <c r="AY1657" s="18" t="str">
        <f t="shared" si="564"/>
        <v/>
      </c>
      <c r="BA1657" s="18">
        <f>IF($E1657=AF!$D$6,IF($M1657="Concluída no prazo",2,IF($M1657="Concluída com atraso",1,0)),0)</f>
        <v>0</v>
      </c>
      <c r="BB1657" s="18">
        <f>IF($E1657=AF!$D$6,IF($M1657="Atrasada",2,IF($M1657="Concluída com atraso",1,0)),0)</f>
        <v>0</v>
      </c>
      <c r="BC1657" s="18">
        <v>1.651E-2</v>
      </c>
      <c r="BD1657" s="18">
        <f t="shared" si="571"/>
        <v>1.651E-2</v>
      </c>
      <c r="BE1657" s="18">
        <f t="shared" si="571"/>
        <v>1.651E-2</v>
      </c>
      <c r="BF1657" s="18" t="str">
        <f t="shared" si="565"/>
        <v/>
      </c>
      <c r="BN1657" s="18" t="str">
        <f t="shared" si="566"/>
        <v>s</v>
      </c>
    </row>
    <row r="1658" spans="3:66" ht="50.1" customHeight="1" thickTop="1" thickBot="1" x14ac:dyDescent="0.3">
      <c r="C1658" s="46"/>
      <c r="D1658" s="46"/>
      <c r="E1658" s="46"/>
      <c r="F1658" s="122"/>
      <c r="G1658" s="122"/>
      <c r="H1658" s="78" t="str">
        <f t="shared" si="567"/>
        <v/>
      </c>
      <c r="I1658" s="78" t="str">
        <f t="shared" si="568"/>
        <v/>
      </c>
      <c r="J1658" s="16"/>
      <c r="K1658" s="46" t="str">
        <f t="shared" si="569"/>
        <v/>
      </c>
      <c r="L1658" s="16"/>
      <c r="M1658" s="16"/>
      <c r="N1658" s="46"/>
      <c r="O1658" s="47" t="str">
        <f t="shared" si="572"/>
        <v/>
      </c>
      <c r="P1658" s="47"/>
      <c r="Q1658" s="48" t="str">
        <f>IFERROR(VLOOKUP(E1658,Funcionários!$C$8:$E$207,3,FALSE),"")</f>
        <v/>
      </c>
      <c r="R1658" s="47"/>
      <c r="S1658" s="49" t="str">
        <f t="shared" si="573"/>
        <v/>
      </c>
      <c r="T1658" s="49">
        <v>1.652E-2</v>
      </c>
      <c r="U1658" s="48" t="str">
        <f>IF(Funcionários!C1659=0,"",Funcionários!C1659)</f>
        <v/>
      </c>
      <c r="V1658" s="50">
        <f>IF(U1658="",0,IF(COUNTIFS($E$7:$E$3006,U1658,$I$7:$I$3006,'RC'!$E$6)=0,0,COUNTIFS($M$7:$M$3006,"Concluída no prazo",$E$7:$E$3006,U1658,$I$7:$I$3006,'RC'!$E$6)/COUNTIFS($E$7:$E$3006,U1658,$I$7:$I$3006,'RC'!$E$6)))</f>
        <v>0</v>
      </c>
      <c r="W1658" s="49">
        <f>SUMIFS($J$7:$J$3006,$E$7:$E$3006,U1658,$I$7:$I$3006,'RC'!$E$6)+SUMIFS($L$7:$L$3006,$E$7:$E$3006,U1658,$I$7:$I$3006,'RC'!$E$6)</f>
        <v>0</v>
      </c>
      <c r="X1658" s="48">
        <f>COUNTIFS($E$7:$E$3006,U1658,$I$7:$I$3006,'RC'!$E$6)</f>
        <v>0</v>
      </c>
      <c r="Y1658" s="48"/>
      <c r="Z1658" s="51" t="str">
        <f>IF(AQ1658='RC'!$E$6,AC1658*1000+AD1658,"")</f>
        <v/>
      </c>
      <c r="AA1658" s="51" t="str">
        <f>IF(AB1658="","",IF(AQ1658='RC'!$E$6,AC1658*1000-AD1658,""))</f>
        <v/>
      </c>
      <c r="AB1658" s="48" t="str">
        <f>IFERROR(VLOOKUP(E1658,Funcionários!$C$8:$E$207,3,FALSE),"")</f>
        <v/>
      </c>
      <c r="AC1658" s="50" t="str">
        <f>IF(AB1658="","",IF(COUNTIFS($AB$7:$AB$3006,AB1658,$AQ$7:$AQ$3006,'RC'!$E$6)=0,"",COUNTIFS($M$7:$M$3006,"Concluída no prazo",$AB$7:$AB$3006,AB1658,$AQ$7:$AQ$3006,'RC'!$E$6)/COUNTIFS($AB$7:$AB$3006,AB1658,$AQ$7:$AQ$3006,'RC'!$E$6)))</f>
        <v/>
      </c>
      <c r="AD1658" s="48">
        <f>SUMIF($AQ$7:$AQ$3006,'RC'!$E$6,$J$7:$J$3006)+SUMIF($AQ$7:$AQ$3006,'RC'!$E$6,$L$7:$L$3006)</f>
        <v>21</v>
      </c>
      <c r="AF1658" s="48">
        <v>3.3489999999994899E-2</v>
      </c>
      <c r="AG1658" s="48">
        <f>IF(OR(AQ1658="",AQ1658&lt;&gt;'RC'!$E$6,AB1658&lt;&gt;'RC'!$D$21),0,1)</f>
        <v>0</v>
      </c>
      <c r="AH1658" s="48">
        <f t="shared" si="570"/>
        <v>3.3489999999994899E-2</v>
      </c>
      <c r="AI1658" s="48" t="str">
        <f t="shared" si="552"/>
        <v/>
      </c>
      <c r="AJ1658" s="48" t="str">
        <f t="shared" si="553"/>
        <v/>
      </c>
      <c r="AK1658" s="52" t="str">
        <f t="shared" si="554"/>
        <v/>
      </c>
      <c r="AL1658" s="52" t="str">
        <f t="shared" si="555"/>
        <v/>
      </c>
      <c r="AM1658" s="48" t="str">
        <f t="shared" si="556"/>
        <v/>
      </c>
      <c r="AN1658" s="48" t="str">
        <f t="shared" si="557"/>
        <v/>
      </c>
      <c r="AP1658" s="18" t="str">
        <f t="shared" si="558"/>
        <v/>
      </c>
      <c r="AQ1658" s="18" t="str">
        <f t="shared" si="559"/>
        <v/>
      </c>
      <c r="AR1658" s="18">
        <v>3.3489999999999999E-2</v>
      </c>
      <c r="AS1658" s="18">
        <f>IF(AF!$D$27="Todos",1,IF(M1658=AF!$D$27,1,0))</f>
        <v>1</v>
      </c>
      <c r="AT1658" s="53">
        <f>IF(AND(E1658=AF!$D$6,OR(LT!M1658=AF!$D$27,AF!$D$27="Todos"),OR(AP1658=AF!$E$8,AQ1658=AF!$E$8)),AR1658+AS1658,0)</f>
        <v>0</v>
      </c>
      <c r="AU1658" s="18" t="str">
        <f t="shared" si="560"/>
        <v/>
      </c>
      <c r="AV1658" s="54" t="str">
        <f t="shared" si="561"/>
        <v/>
      </c>
      <c r="AW1658" s="54" t="str">
        <f t="shared" si="562"/>
        <v/>
      </c>
      <c r="AX1658" s="18" t="str">
        <f t="shared" si="563"/>
        <v/>
      </c>
      <c r="AY1658" s="18" t="str">
        <f t="shared" si="564"/>
        <v/>
      </c>
      <c r="BA1658" s="18">
        <f>IF($E1658=AF!$D$6,IF($M1658="Concluída no prazo",2,IF($M1658="Concluída com atraso",1,0)),0)</f>
        <v>0</v>
      </c>
      <c r="BB1658" s="18">
        <f>IF($E1658=AF!$D$6,IF($M1658="Atrasada",2,IF($M1658="Concluída com atraso",1,0)),0)</f>
        <v>0</v>
      </c>
      <c r="BC1658" s="18">
        <v>1.652E-2</v>
      </c>
      <c r="BD1658" s="18">
        <f t="shared" si="571"/>
        <v>1.652E-2</v>
      </c>
      <c r="BE1658" s="18">
        <f t="shared" si="571"/>
        <v>1.652E-2</v>
      </c>
      <c r="BF1658" s="18" t="str">
        <f t="shared" si="565"/>
        <v/>
      </c>
      <c r="BN1658" s="18" t="str">
        <f t="shared" si="566"/>
        <v>s</v>
      </c>
    </row>
    <row r="1659" spans="3:66" ht="50.1" customHeight="1" thickTop="1" thickBot="1" x14ac:dyDescent="0.3">
      <c r="C1659" s="46"/>
      <c r="D1659" s="46"/>
      <c r="E1659" s="46"/>
      <c r="F1659" s="122"/>
      <c r="G1659" s="122"/>
      <c r="H1659" s="78" t="str">
        <f t="shared" si="567"/>
        <v/>
      </c>
      <c r="I1659" s="78" t="str">
        <f t="shared" si="568"/>
        <v/>
      </c>
      <c r="J1659" s="16"/>
      <c r="K1659" s="46" t="str">
        <f t="shared" si="569"/>
        <v/>
      </c>
      <c r="L1659" s="16"/>
      <c r="M1659" s="16"/>
      <c r="N1659" s="46"/>
      <c r="O1659" s="47" t="str">
        <f t="shared" si="572"/>
        <v/>
      </c>
      <c r="P1659" s="47"/>
      <c r="Q1659" s="48" t="str">
        <f>IFERROR(VLOOKUP(E1659,Funcionários!$C$8:$E$207,3,FALSE),"")</f>
        <v/>
      </c>
      <c r="R1659" s="47"/>
      <c r="S1659" s="49" t="str">
        <f t="shared" si="573"/>
        <v/>
      </c>
      <c r="T1659" s="49">
        <v>1.653E-2</v>
      </c>
      <c r="U1659" s="48" t="str">
        <f>IF(Funcionários!C1660=0,"",Funcionários!C1660)</f>
        <v/>
      </c>
      <c r="V1659" s="50">
        <f>IF(U1659="",0,IF(COUNTIFS($E$7:$E$3006,U1659,$I$7:$I$3006,'RC'!$E$6)=0,0,COUNTIFS($M$7:$M$3006,"Concluída no prazo",$E$7:$E$3006,U1659,$I$7:$I$3006,'RC'!$E$6)/COUNTIFS($E$7:$E$3006,U1659,$I$7:$I$3006,'RC'!$E$6)))</f>
        <v>0</v>
      </c>
      <c r="W1659" s="49">
        <f>SUMIFS($J$7:$J$3006,$E$7:$E$3006,U1659,$I$7:$I$3006,'RC'!$E$6)+SUMIFS($L$7:$L$3006,$E$7:$E$3006,U1659,$I$7:$I$3006,'RC'!$E$6)</f>
        <v>0</v>
      </c>
      <c r="X1659" s="48">
        <f>COUNTIFS($E$7:$E$3006,U1659,$I$7:$I$3006,'RC'!$E$6)</f>
        <v>0</v>
      </c>
      <c r="Y1659" s="48"/>
      <c r="Z1659" s="51" t="str">
        <f>IF(AQ1659='RC'!$E$6,AC1659*1000+AD1659,"")</f>
        <v/>
      </c>
      <c r="AA1659" s="51" t="str">
        <f>IF(AB1659="","",IF(AQ1659='RC'!$E$6,AC1659*1000-AD1659,""))</f>
        <v/>
      </c>
      <c r="AB1659" s="48" t="str">
        <f>IFERROR(VLOOKUP(E1659,Funcionários!$C$8:$E$207,3,FALSE),"")</f>
        <v/>
      </c>
      <c r="AC1659" s="50" t="str">
        <f>IF(AB1659="","",IF(COUNTIFS($AB$7:$AB$3006,AB1659,$AQ$7:$AQ$3006,'RC'!$E$6)=0,"",COUNTIFS($M$7:$M$3006,"Concluída no prazo",$AB$7:$AB$3006,AB1659,$AQ$7:$AQ$3006,'RC'!$E$6)/COUNTIFS($AB$7:$AB$3006,AB1659,$AQ$7:$AQ$3006,'RC'!$E$6)))</f>
        <v/>
      </c>
      <c r="AD1659" s="48">
        <f>SUMIF($AQ$7:$AQ$3006,'RC'!$E$6,$J$7:$J$3006)+SUMIF($AQ$7:$AQ$3006,'RC'!$E$6,$L$7:$L$3006)</f>
        <v>21</v>
      </c>
      <c r="AF1659" s="48">
        <v>3.3479999999994903E-2</v>
      </c>
      <c r="AG1659" s="48">
        <f>IF(OR(AQ1659="",AQ1659&lt;&gt;'RC'!$E$6,AB1659&lt;&gt;'RC'!$D$21),0,1)</f>
        <v>0</v>
      </c>
      <c r="AH1659" s="48">
        <f t="shared" si="570"/>
        <v>3.3479999999994903E-2</v>
      </c>
      <c r="AI1659" s="48" t="str">
        <f t="shared" si="552"/>
        <v/>
      </c>
      <c r="AJ1659" s="48" t="str">
        <f t="shared" si="553"/>
        <v/>
      </c>
      <c r="AK1659" s="52" t="str">
        <f t="shared" si="554"/>
        <v/>
      </c>
      <c r="AL1659" s="52" t="str">
        <f t="shared" si="555"/>
        <v/>
      </c>
      <c r="AM1659" s="48" t="str">
        <f t="shared" si="556"/>
        <v/>
      </c>
      <c r="AN1659" s="48" t="str">
        <f t="shared" si="557"/>
        <v/>
      </c>
      <c r="AP1659" s="18" t="str">
        <f t="shared" si="558"/>
        <v/>
      </c>
      <c r="AQ1659" s="18" t="str">
        <f t="shared" si="559"/>
        <v/>
      </c>
      <c r="AR1659" s="18">
        <v>3.3480000000000003E-2</v>
      </c>
      <c r="AS1659" s="18">
        <f>IF(AF!$D$27="Todos",1,IF(M1659=AF!$D$27,1,0))</f>
        <v>1</v>
      </c>
      <c r="AT1659" s="53">
        <f>IF(AND(E1659=AF!$D$6,OR(LT!M1659=AF!$D$27,AF!$D$27="Todos"),OR(AP1659=AF!$E$8,AQ1659=AF!$E$8)),AR1659+AS1659,0)</f>
        <v>0</v>
      </c>
      <c r="AU1659" s="18" t="str">
        <f t="shared" si="560"/>
        <v/>
      </c>
      <c r="AV1659" s="54" t="str">
        <f t="shared" si="561"/>
        <v/>
      </c>
      <c r="AW1659" s="54" t="str">
        <f t="shared" si="562"/>
        <v/>
      </c>
      <c r="AX1659" s="18" t="str">
        <f t="shared" si="563"/>
        <v/>
      </c>
      <c r="AY1659" s="18" t="str">
        <f t="shared" si="564"/>
        <v/>
      </c>
      <c r="BA1659" s="18">
        <f>IF($E1659=AF!$D$6,IF($M1659="Concluída no prazo",2,IF($M1659="Concluída com atraso",1,0)),0)</f>
        <v>0</v>
      </c>
      <c r="BB1659" s="18">
        <f>IF($E1659=AF!$D$6,IF($M1659="Atrasada",2,IF($M1659="Concluída com atraso",1,0)),0)</f>
        <v>0</v>
      </c>
      <c r="BC1659" s="18">
        <v>1.653E-2</v>
      </c>
      <c r="BD1659" s="18">
        <f t="shared" si="571"/>
        <v>1.653E-2</v>
      </c>
      <c r="BE1659" s="18">
        <f t="shared" si="571"/>
        <v>1.653E-2</v>
      </c>
      <c r="BF1659" s="18" t="str">
        <f t="shared" si="565"/>
        <v/>
      </c>
      <c r="BN1659" s="18" t="str">
        <f t="shared" si="566"/>
        <v>s</v>
      </c>
    </row>
    <row r="1660" spans="3:66" ht="50.1" customHeight="1" thickTop="1" thickBot="1" x14ac:dyDescent="0.3">
      <c r="C1660" s="46"/>
      <c r="D1660" s="46"/>
      <c r="E1660" s="46"/>
      <c r="F1660" s="122"/>
      <c r="G1660" s="122"/>
      <c r="H1660" s="78" t="str">
        <f t="shared" si="567"/>
        <v/>
      </c>
      <c r="I1660" s="78" t="str">
        <f t="shared" si="568"/>
        <v/>
      </c>
      <c r="J1660" s="16"/>
      <c r="K1660" s="46" t="str">
        <f t="shared" si="569"/>
        <v/>
      </c>
      <c r="L1660" s="16"/>
      <c r="M1660" s="16"/>
      <c r="N1660" s="46"/>
      <c r="O1660" s="47" t="str">
        <f t="shared" si="572"/>
        <v/>
      </c>
      <c r="P1660" s="47"/>
      <c r="Q1660" s="48" t="str">
        <f>IFERROR(VLOOKUP(E1660,Funcionários!$C$8:$E$207,3,FALSE),"")</f>
        <v/>
      </c>
      <c r="R1660" s="47"/>
      <c r="S1660" s="49" t="str">
        <f t="shared" si="573"/>
        <v/>
      </c>
      <c r="T1660" s="49">
        <v>1.6539999999999999E-2</v>
      </c>
      <c r="U1660" s="48" t="str">
        <f>IF(Funcionários!C1661=0,"",Funcionários!C1661)</f>
        <v/>
      </c>
      <c r="V1660" s="50">
        <f>IF(U1660="",0,IF(COUNTIFS($E$7:$E$3006,U1660,$I$7:$I$3006,'RC'!$E$6)=0,0,COUNTIFS($M$7:$M$3006,"Concluída no prazo",$E$7:$E$3006,U1660,$I$7:$I$3006,'RC'!$E$6)/COUNTIFS($E$7:$E$3006,U1660,$I$7:$I$3006,'RC'!$E$6)))</f>
        <v>0</v>
      </c>
      <c r="W1660" s="49">
        <f>SUMIFS($J$7:$J$3006,$E$7:$E$3006,U1660,$I$7:$I$3006,'RC'!$E$6)+SUMIFS($L$7:$L$3006,$E$7:$E$3006,U1660,$I$7:$I$3006,'RC'!$E$6)</f>
        <v>0</v>
      </c>
      <c r="X1660" s="48">
        <f>COUNTIFS($E$7:$E$3006,U1660,$I$7:$I$3006,'RC'!$E$6)</f>
        <v>0</v>
      </c>
      <c r="Y1660" s="48"/>
      <c r="Z1660" s="51" t="str">
        <f>IF(AQ1660='RC'!$E$6,AC1660*1000+AD1660,"")</f>
        <v/>
      </c>
      <c r="AA1660" s="51" t="str">
        <f>IF(AB1660="","",IF(AQ1660='RC'!$E$6,AC1660*1000-AD1660,""))</f>
        <v/>
      </c>
      <c r="AB1660" s="48" t="str">
        <f>IFERROR(VLOOKUP(E1660,Funcionários!$C$8:$E$207,3,FALSE),"")</f>
        <v/>
      </c>
      <c r="AC1660" s="50" t="str">
        <f>IF(AB1660="","",IF(COUNTIFS($AB$7:$AB$3006,AB1660,$AQ$7:$AQ$3006,'RC'!$E$6)=0,"",COUNTIFS($M$7:$M$3006,"Concluída no prazo",$AB$7:$AB$3006,AB1660,$AQ$7:$AQ$3006,'RC'!$E$6)/COUNTIFS($AB$7:$AB$3006,AB1660,$AQ$7:$AQ$3006,'RC'!$E$6)))</f>
        <v/>
      </c>
      <c r="AD1660" s="48">
        <f>SUMIF($AQ$7:$AQ$3006,'RC'!$E$6,$J$7:$J$3006)+SUMIF($AQ$7:$AQ$3006,'RC'!$E$6,$L$7:$L$3006)</f>
        <v>21</v>
      </c>
      <c r="AF1660" s="48">
        <v>3.34699999999949E-2</v>
      </c>
      <c r="AG1660" s="48">
        <f>IF(OR(AQ1660="",AQ1660&lt;&gt;'RC'!$E$6,AB1660&lt;&gt;'RC'!$D$21),0,1)</f>
        <v>0</v>
      </c>
      <c r="AH1660" s="48">
        <f t="shared" si="570"/>
        <v>3.34699999999949E-2</v>
      </c>
      <c r="AI1660" s="48" t="str">
        <f t="shared" si="552"/>
        <v/>
      </c>
      <c r="AJ1660" s="48" t="str">
        <f t="shared" si="553"/>
        <v/>
      </c>
      <c r="AK1660" s="52" t="str">
        <f t="shared" si="554"/>
        <v/>
      </c>
      <c r="AL1660" s="52" t="str">
        <f t="shared" si="555"/>
        <v/>
      </c>
      <c r="AM1660" s="48" t="str">
        <f t="shared" si="556"/>
        <v/>
      </c>
      <c r="AN1660" s="48" t="str">
        <f t="shared" si="557"/>
        <v/>
      </c>
      <c r="AP1660" s="18" t="str">
        <f t="shared" si="558"/>
        <v/>
      </c>
      <c r="AQ1660" s="18" t="str">
        <f t="shared" si="559"/>
        <v/>
      </c>
      <c r="AR1660" s="18">
        <v>3.347E-2</v>
      </c>
      <c r="AS1660" s="18">
        <f>IF(AF!$D$27="Todos",1,IF(M1660=AF!$D$27,1,0))</f>
        <v>1</v>
      </c>
      <c r="AT1660" s="53">
        <f>IF(AND(E1660=AF!$D$6,OR(LT!M1660=AF!$D$27,AF!$D$27="Todos"),OR(AP1660=AF!$E$8,AQ1660=AF!$E$8)),AR1660+AS1660,0)</f>
        <v>0</v>
      </c>
      <c r="AU1660" s="18" t="str">
        <f t="shared" si="560"/>
        <v/>
      </c>
      <c r="AV1660" s="54" t="str">
        <f t="shared" si="561"/>
        <v/>
      </c>
      <c r="AW1660" s="54" t="str">
        <f t="shared" si="562"/>
        <v/>
      </c>
      <c r="AX1660" s="18" t="str">
        <f t="shared" si="563"/>
        <v/>
      </c>
      <c r="AY1660" s="18" t="str">
        <f t="shared" si="564"/>
        <v/>
      </c>
      <c r="BA1660" s="18">
        <f>IF($E1660=AF!$D$6,IF($M1660="Concluída no prazo",2,IF($M1660="Concluída com atraso",1,0)),0)</f>
        <v>0</v>
      </c>
      <c r="BB1660" s="18">
        <f>IF($E1660=AF!$D$6,IF($M1660="Atrasada",2,IF($M1660="Concluída com atraso",1,0)),0)</f>
        <v>0</v>
      </c>
      <c r="BC1660" s="18">
        <v>1.6539999999999999E-2</v>
      </c>
      <c r="BD1660" s="18">
        <f t="shared" si="571"/>
        <v>1.6539999999999999E-2</v>
      </c>
      <c r="BE1660" s="18">
        <f t="shared" si="571"/>
        <v>1.6539999999999999E-2</v>
      </c>
      <c r="BF1660" s="18" t="str">
        <f t="shared" si="565"/>
        <v/>
      </c>
      <c r="BN1660" s="18" t="str">
        <f t="shared" si="566"/>
        <v>s</v>
      </c>
    </row>
    <row r="1661" spans="3:66" ht="50.1" customHeight="1" thickTop="1" thickBot="1" x14ac:dyDescent="0.3">
      <c r="C1661" s="46"/>
      <c r="D1661" s="46"/>
      <c r="E1661" s="46"/>
      <c r="F1661" s="122"/>
      <c r="G1661" s="122"/>
      <c r="H1661" s="78" t="str">
        <f t="shared" si="567"/>
        <v/>
      </c>
      <c r="I1661" s="78" t="str">
        <f t="shared" si="568"/>
        <v/>
      </c>
      <c r="J1661" s="16"/>
      <c r="K1661" s="46" t="str">
        <f t="shared" si="569"/>
        <v/>
      </c>
      <c r="L1661" s="16"/>
      <c r="M1661" s="16"/>
      <c r="N1661" s="46"/>
      <c r="O1661" s="47" t="str">
        <f t="shared" si="572"/>
        <v/>
      </c>
      <c r="P1661" s="47"/>
      <c r="Q1661" s="48" t="str">
        <f>IFERROR(VLOOKUP(E1661,Funcionários!$C$8:$E$207,3,FALSE),"")</f>
        <v/>
      </c>
      <c r="R1661" s="47"/>
      <c r="S1661" s="49" t="str">
        <f t="shared" si="573"/>
        <v/>
      </c>
      <c r="T1661" s="49">
        <v>1.6549999999999999E-2</v>
      </c>
      <c r="U1661" s="48" t="str">
        <f>IF(Funcionários!C1662=0,"",Funcionários!C1662)</f>
        <v/>
      </c>
      <c r="V1661" s="50">
        <f>IF(U1661="",0,IF(COUNTIFS($E$7:$E$3006,U1661,$I$7:$I$3006,'RC'!$E$6)=0,0,COUNTIFS($M$7:$M$3006,"Concluída no prazo",$E$7:$E$3006,U1661,$I$7:$I$3006,'RC'!$E$6)/COUNTIFS($E$7:$E$3006,U1661,$I$7:$I$3006,'RC'!$E$6)))</f>
        <v>0</v>
      </c>
      <c r="W1661" s="49">
        <f>SUMIFS($J$7:$J$3006,$E$7:$E$3006,U1661,$I$7:$I$3006,'RC'!$E$6)+SUMIFS($L$7:$L$3006,$E$7:$E$3006,U1661,$I$7:$I$3006,'RC'!$E$6)</f>
        <v>0</v>
      </c>
      <c r="X1661" s="48">
        <f>COUNTIFS($E$7:$E$3006,U1661,$I$7:$I$3006,'RC'!$E$6)</f>
        <v>0</v>
      </c>
      <c r="Y1661" s="48"/>
      <c r="Z1661" s="51" t="str">
        <f>IF(AQ1661='RC'!$E$6,AC1661*1000+AD1661,"")</f>
        <v/>
      </c>
      <c r="AA1661" s="51" t="str">
        <f>IF(AB1661="","",IF(AQ1661='RC'!$E$6,AC1661*1000-AD1661,""))</f>
        <v/>
      </c>
      <c r="AB1661" s="48" t="str">
        <f>IFERROR(VLOOKUP(E1661,Funcionários!$C$8:$E$207,3,FALSE),"")</f>
        <v/>
      </c>
      <c r="AC1661" s="50" t="str">
        <f>IF(AB1661="","",IF(COUNTIFS($AB$7:$AB$3006,AB1661,$AQ$7:$AQ$3006,'RC'!$E$6)=0,"",COUNTIFS($M$7:$M$3006,"Concluída no prazo",$AB$7:$AB$3006,AB1661,$AQ$7:$AQ$3006,'RC'!$E$6)/COUNTIFS($AB$7:$AB$3006,AB1661,$AQ$7:$AQ$3006,'RC'!$E$6)))</f>
        <v/>
      </c>
      <c r="AD1661" s="48">
        <f>SUMIF($AQ$7:$AQ$3006,'RC'!$E$6,$J$7:$J$3006)+SUMIF($AQ$7:$AQ$3006,'RC'!$E$6,$L$7:$L$3006)</f>
        <v>21</v>
      </c>
      <c r="AF1661" s="48">
        <v>3.3459999999994897E-2</v>
      </c>
      <c r="AG1661" s="48">
        <f>IF(OR(AQ1661="",AQ1661&lt;&gt;'RC'!$E$6,AB1661&lt;&gt;'RC'!$D$21),0,1)</f>
        <v>0</v>
      </c>
      <c r="AH1661" s="48">
        <f t="shared" si="570"/>
        <v>3.3459999999994897E-2</v>
      </c>
      <c r="AI1661" s="48" t="str">
        <f t="shared" si="552"/>
        <v/>
      </c>
      <c r="AJ1661" s="48" t="str">
        <f t="shared" si="553"/>
        <v/>
      </c>
      <c r="AK1661" s="52" t="str">
        <f t="shared" si="554"/>
        <v/>
      </c>
      <c r="AL1661" s="52" t="str">
        <f t="shared" si="555"/>
        <v/>
      </c>
      <c r="AM1661" s="48" t="str">
        <f t="shared" si="556"/>
        <v/>
      </c>
      <c r="AN1661" s="48" t="str">
        <f t="shared" si="557"/>
        <v/>
      </c>
      <c r="AP1661" s="18" t="str">
        <f t="shared" si="558"/>
        <v/>
      </c>
      <c r="AQ1661" s="18" t="str">
        <f t="shared" si="559"/>
        <v/>
      </c>
      <c r="AR1661" s="18">
        <v>3.3459999999999997E-2</v>
      </c>
      <c r="AS1661" s="18">
        <f>IF(AF!$D$27="Todos",1,IF(M1661=AF!$D$27,1,0))</f>
        <v>1</v>
      </c>
      <c r="AT1661" s="53">
        <f>IF(AND(E1661=AF!$D$6,OR(LT!M1661=AF!$D$27,AF!$D$27="Todos"),OR(AP1661=AF!$E$8,AQ1661=AF!$E$8)),AR1661+AS1661,0)</f>
        <v>0</v>
      </c>
      <c r="AU1661" s="18" t="str">
        <f t="shared" si="560"/>
        <v/>
      </c>
      <c r="AV1661" s="54" t="str">
        <f t="shared" si="561"/>
        <v/>
      </c>
      <c r="AW1661" s="54" t="str">
        <f t="shared" si="562"/>
        <v/>
      </c>
      <c r="AX1661" s="18" t="str">
        <f t="shared" si="563"/>
        <v/>
      </c>
      <c r="AY1661" s="18" t="str">
        <f t="shared" si="564"/>
        <v/>
      </c>
      <c r="BA1661" s="18">
        <f>IF($E1661=AF!$D$6,IF($M1661="Concluída no prazo",2,IF($M1661="Concluída com atraso",1,0)),0)</f>
        <v>0</v>
      </c>
      <c r="BB1661" s="18">
        <f>IF($E1661=AF!$D$6,IF($M1661="Atrasada",2,IF($M1661="Concluída com atraso",1,0)),0)</f>
        <v>0</v>
      </c>
      <c r="BC1661" s="18">
        <v>1.6549999999999999E-2</v>
      </c>
      <c r="BD1661" s="18">
        <f t="shared" si="571"/>
        <v>1.6549999999999999E-2</v>
      </c>
      <c r="BE1661" s="18">
        <f t="shared" si="571"/>
        <v>1.6549999999999999E-2</v>
      </c>
      <c r="BF1661" s="18" t="str">
        <f t="shared" si="565"/>
        <v/>
      </c>
      <c r="BN1661" s="18" t="str">
        <f t="shared" si="566"/>
        <v>s</v>
      </c>
    </row>
    <row r="1662" spans="3:66" ht="50.1" customHeight="1" thickTop="1" thickBot="1" x14ac:dyDescent="0.3">
      <c r="C1662" s="46"/>
      <c r="D1662" s="46"/>
      <c r="E1662" s="46"/>
      <c r="F1662" s="122"/>
      <c r="G1662" s="122"/>
      <c r="H1662" s="78" t="str">
        <f t="shared" si="567"/>
        <v/>
      </c>
      <c r="I1662" s="78" t="str">
        <f t="shared" si="568"/>
        <v/>
      </c>
      <c r="J1662" s="16"/>
      <c r="K1662" s="46" t="str">
        <f t="shared" si="569"/>
        <v/>
      </c>
      <c r="L1662" s="16"/>
      <c r="M1662" s="16"/>
      <c r="N1662" s="46"/>
      <c r="O1662" s="47" t="str">
        <f t="shared" si="572"/>
        <v/>
      </c>
      <c r="P1662" s="47"/>
      <c r="Q1662" s="48" t="str">
        <f>IFERROR(VLOOKUP(E1662,Funcionários!$C$8:$E$207,3,FALSE),"")</f>
        <v/>
      </c>
      <c r="R1662" s="47"/>
      <c r="S1662" s="49" t="str">
        <f t="shared" si="573"/>
        <v/>
      </c>
      <c r="T1662" s="49">
        <v>1.6559999999999998E-2</v>
      </c>
      <c r="U1662" s="48" t="str">
        <f>IF(Funcionários!C1663=0,"",Funcionários!C1663)</f>
        <v/>
      </c>
      <c r="V1662" s="50">
        <f>IF(U1662="",0,IF(COUNTIFS($E$7:$E$3006,U1662,$I$7:$I$3006,'RC'!$E$6)=0,0,COUNTIFS($M$7:$M$3006,"Concluída no prazo",$E$7:$E$3006,U1662,$I$7:$I$3006,'RC'!$E$6)/COUNTIFS($E$7:$E$3006,U1662,$I$7:$I$3006,'RC'!$E$6)))</f>
        <v>0</v>
      </c>
      <c r="W1662" s="49">
        <f>SUMIFS($J$7:$J$3006,$E$7:$E$3006,U1662,$I$7:$I$3006,'RC'!$E$6)+SUMIFS($L$7:$L$3006,$E$7:$E$3006,U1662,$I$7:$I$3006,'RC'!$E$6)</f>
        <v>0</v>
      </c>
      <c r="X1662" s="48">
        <f>COUNTIFS($E$7:$E$3006,U1662,$I$7:$I$3006,'RC'!$E$6)</f>
        <v>0</v>
      </c>
      <c r="Y1662" s="48"/>
      <c r="Z1662" s="51" t="str">
        <f>IF(AQ1662='RC'!$E$6,AC1662*1000+AD1662,"")</f>
        <v/>
      </c>
      <c r="AA1662" s="51" t="str">
        <f>IF(AB1662="","",IF(AQ1662='RC'!$E$6,AC1662*1000-AD1662,""))</f>
        <v/>
      </c>
      <c r="AB1662" s="48" t="str">
        <f>IFERROR(VLOOKUP(E1662,Funcionários!$C$8:$E$207,3,FALSE),"")</f>
        <v/>
      </c>
      <c r="AC1662" s="50" t="str">
        <f>IF(AB1662="","",IF(COUNTIFS($AB$7:$AB$3006,AB1662,$AQ$7:$AQ$3006,'RC'!$E$6)=0,"",COUNTIFS($M$7:$M$3006,"Concluída no prazo",$AB$7:$AB$3006,AB1662,$AQ$7:$AQ$3006,'RC'!$E$6)/COUNTIFS($AB$7:$AB$3006,AB1662,$AQ$7:$AQ$3006,'RC'!$E$6)))</f>
        <v/>
      </c>
      <c r="AD1662" s="48">
        <f>SUMIF($AQ$7:$AQ$3006,'RC'!$E$6,$J$7:$J$3006)+SUMIF($AQ$7:$AQ$3006,'RC'!$E$6,$L$7:$L$3006)</f>
        <v>21</v>
      </c>
      <c r="AF1662" s="48">
        <v>3.34499999999949E-2</v>
      </c>
      <c r="AG1662" s="48">
        <f>IF(OR(AQ1662="",AQ1662&lt;&gt;'RC'!$E$6,AB1662&lt;&gt;'RC'!$D$21),0,1)</f>
        <v>0</v>
      </c>
      <c r="AH1662" s="48">
        <f t="shared" si="570"/>
        <v>3.34499999999949E-2</v>
      </c>
      <c r="AI1662" s="48" t="str">
        <f t="shared" si="552"/>
        <v/>
      </c>
      <c r="AJ1662" s="48" t="str">
        <f t="shared" si="553"/>
        <v/>
      </c>
      <c r="AK1662" s="52" t="str">
        <f t="shared" si="554"/>
        <v/>
      </c>
      <c r="AL1662" s="52" t="str">
        <f t="shared" si="555"/>
        <v/>
      </c>
      <c r="AM1662" s="48" t="str">
        <f t="shared" si="556"/>
        <v/>
      </c>
      <c r="AN1662" s="48" t="str">
        <f t="shared" si="557"/>
        <v/>
      </c>
      <c r="AP1662" s="18" t="str">
        <f t="shared" si="558"/>
        <v/>
      </c>
      <c r="AQ1662" s="18" t="str">
        <f t="shared" si="559"/>
        <v/>
      </c>
      <c r="AR1662" s="18">
        <v>3.3450000000000001E-2</v>
      </c>
      <c r="AS1662" s="18">
        <f>IF(AF!$D$27="Todos",1,IF(M1662=AF!$D$27,1,0))</f>
        <v>1</v>
      </c>
      <c r="AT1662" s="53">
        <f>IF(AND(E1662=AF!$D$6,OR(LT!M1662=AF!$D$27,AF!$D$27="Todos"),OR(AP1662=AF!$E$8,AQ1662=AF!$E$8)),AR1662+AS1662,0)</f>
        <v>0</v>
      </c>
      <c r="AU1662" s="18" t="str">
        <f t="shared" si="560"/>
        <v/>
      </c>
      <c r="AV1662" s="54" t="str">
        <f t="shared" si="561"/>
        <v/>
      </c>
      <c r="AW1662" s="54" t="str">
        <f t="shared" si="562"/>
        <v/>
      </c>
      <c r="AX1662" s="18" t="str">
        <f t="shared" si="563"/>
        <v/>
      </c>
      <c r="AY1662" s="18" t="str">
        <f t="shared" si="564"/>
        <v/>
      </c>
      <c r="BA1662" s="18">
        <f>IF($E1662=AF!$D$6,IF($M1662="Concluída no prazo",2,IF($M1662="Concluída com atraso",1,0)),0)</f>
        <v>0</v>
      </c>
      <c r="BB1662" s="18">
        <f>IF($E1662=AF!$D$6,IF($M1662="Atrasada",2,IF($M1662="Concluída com atraso",1,0)),0)</f>
        <v>0</v>
      </c>
      <c r="BC1662" s="18">
        <v>1.6559999999999998E-2</v>
      </c>
      <c r="BD1662" s="18">
        <f t="shared" si="571"/>
        <v>1.6559999999999998E-2</v>
      </c>
      <c r="BE1662" s="18">
        <f t="shared" si="571"/>
        <v>1.6559999999999998E-2</v>
      </c>
      <c r="BF1662" s="18" t="str">
        <f t="shared" si="565"/>
        <v/>
      </c>
      <c r="BN1662" s="18" t="str">
        <f t="shared" si="566"/>
        <v>s</v>
      </c>
    </row>
    <row r="1663" spans="3:66" ht="50.1" customHeight="1" thickTop="1" thickBot="1" x14ac:dyDescent="0.3">
      <c r="C1663" s="46"/>
      <c r="D1663" s="46"/>
      <c r="E1663" s="46"/>
      <c r="F1663" s="122"/>
      <c r="G1663" s="122"/>
      <c r="H1663" s="78" t="str">
        <f t="shared" si="567"/>
        <v/>
      </c>
      <c r="I1663" s="78" t="str">
        <f t="shared" si="568"/>
        <v/>
      </c>
      <c r="J1663" s="16"/>
      <c r="K1663" s="46" t="str">
        <f t="shared" si="569"/>
        <v/>
      </c>
      <c r="L1663" s="16"/>
      <c r="M1663" s="16"/>
      <c r="N1663" s="46"/>
      <c r="O1663" s="47" t="str">
        <f t="shared" si="572"/>
        <v/>
      </c>
      <c r="P1663" s="47"/>
      <c r="Q1663" s="48" t="str">
        <f>IFERROR(VLOOKUP(E1663,Funcionários!$C$8:$E$207,3,FALSE),"")</f>
        <v/>
      </c>
      <c r="R1663" s="47"/>
      <c r="S1663" s="49" t="str">
        <f t="shared" si="573"/>
        <v/>
      </c>
      <c r="T1663" s="49">
        <v>1.6570000000000001E-2</v>
      </c>
      <c r="U1663" s="48" t="str">
        <f>IF(Funcionários!C1664=0,"",Funcionários!C1664)</f>
        <v/>
      </c>
      <c r="V1663" s="50">
        <f>IF(U1663="",0,IF(COUNTIFS($E$7:$E$3006,U1663,$I$7:$I$3006,'RC'!$E$6)=0,0,COUNTIFS($M$7:$M$3006,"Concluída no prazo",$E$7:$E$3006,U1663,$I$7:$I$3006,'RC'!$E$6)/COUNTIFS($E$7:$E$3006,U1663,$I$7:$I$3006,'RC'!$E$6)))</f>
        <v>0</v>
      </c>
      <c r="W1663" s="49">
        <f>SUMIFS($J$7:$J$3006,$E$7:$E$3006,U1663,$I$7:$I$3006,'RC'!$E$6)+SUMIFS($L$7:$L$3006,$E$7:$E$3006,U1663,$I$7:$I$3006,'RC'!$E$6)</f>
        <v>0</v>
      </c>
      <c r="X1663" s="48">
        <f>COUNTIFS($E$7:$E$3006,U1663,$I$7:$I$3006,'RC'!$E$6)</f>
        <v>0</v>
      </c>
      <c r="Y1663" s="48"/>
      <c r="Z1663" s="51" t="str">
        <f>IF(AQ1663='RC'!$E$6,AC1663*1000+AD1663,"")</f>
        <v/>
      </c>
      <c r="AA1663" s="51" t="str">
        <f>IF(AB1663="","",IF(AQ1663='RC'!$E$6,AC1663*1000-AD1663,""))</f>
        <v/>
      </c>
      <c r="AB1663" s="48" t="str">
        <f>IFERROR(VLOOKUP(E1663,Funcionários!$C$8:$E$207,3,FALSE),"")</f>
        <v/>
      </c>
      <c r="AC1663" s="50" t="str">
        <f>IF(AB1663="","",IF(COUNTIFS($AB$7:$AB$3006,AB1663,$AQ$7:$AQ$3006,'RC'!$E$6)=0,"",COUNTIFS($M$7:$M$3006,"Concluída no prazo",$AB$7:$AB$3006,AB1663,$AQ$7:$AQ$3006,'RC'!$E$6)/COUNTIFS($AB$7:$AB$3006,AB1663,$AQ$7:$AQ$3006,'RC'!$E$6)))</f>
        <v/>
      </c>
      <c r="AD1663" s="48">
        <f>SUMIF($AQ$7:$AQ$3006,'RC'!$E$6,$J$7:$J$3006)+SUMIF($AQ$7:$AQ$3006,'RC'!$E$6,$L$7:$L$3006)</f>
        <v>21</v>
      </c>
      <c r="AF1663" s="48">
        <v>3.3439999999994897E-2</v>
      </c>
      <c r="AG1663" s="48">
        <f>IF(OR(AQ1663="",AQ1663&lt;&gt;'RC'!$E$6,AB1663&lt;&gt;'RC'!$D$21),0,1)</f>
        <v>0</v>
      </c>
      <c r="AH1663" s="48">
        <f t="shared" si="570"/>
        <v>3.3439999999994897E-2</v>
      </c>
      <c r="AI1663" s="48" t="str">
        <f t="shared" si="552"/>
        <v/>
      </c>
      <c r="AJ1663" s="48" t="str">
        <f t="shared" si="553"/>
        <v/>
      </c>
      <c r="AK1663" s="52" t="str">
        <f t="shared" si="554"/>
        <v/>
      </c>
      <c r="AL1663" s="52" t="str">
        <f t="shared" si="555"/>
        <v/>
      </c>
      <c r="AM1663" s="48" t="str">
        <f t="shared" si="556"/>
        <v/>
      </c>
      <c r="AN1663" s="48" t="str">
        <f t="shared" si="557"/>
        <v/>
      </c>
      <c r="AP1663" s="18" t="str">
        <f t="shared" si="558"/>
        <v/>
      </c>
      <c r="AQ1663" s="18" t="str">
        <f t="shared" si="559"/>
        <v/>
      </c>
      <c r="AR1663" s="18">
        <v>3.3439999999999998E-2</v>
      </c>
      <c r="AS1663" s="18">
        <f>IF(AF!$D$27="Todos",1,IF(M1663=AF!$D$27,1,0))</f>
        <v>1</v>
      </c>
      <c r="AT1663" s="53">
        <f>IF(AND(E1663=AF!$D$6,OR(LT!M1663=AF!$D$27,AF!$D$27="Todos"),OR(AP1663=AF!$E$8,AQ1663=AF!$E$8)),AR1663+AS1663,0)</f>
        <v>0</v>
      </c>
      <c r="AU1663" s="18" t="str">
        <f t="shared" si="560"/>
        <v/>
      </c>
      <c r="AV1663" s="54" t="str">
        <f t="shared" si="561"/>
        <v/>
      </c>
      <c r="AW1663" s="54" t="str">
        <f t="shared" si="562"/>
        <v/>
      </c>
      <c r="AX1663" s="18" t="str">
        <f t="shared" si="563"/>
        <v/>
      </c>
      <c r="AY1663" s="18" t="str">
        <f t="shared" si="564"/>
        <v/>
      </c>
      <c r="BA1663" s="18">
        <f>IF($E1663=AF!$D$6,IF($M1663="Concluída no prazo",2,IF($M1663="Concluída com atraso",1,0)),0)</f>
        <v>0</v>
      </c>
      <c r="BB1663" s="18">
        <f>IF($E1663=AF!$D$6,IF($M1663="Atrasada",2,IF($M1663="Concluída com atraso",1,0)),0)</f>
        <v>0</v>
      </c>
      <c r="BC1663" s="18">
        <v>1.6570000000000001E-2</v>
      </c>
      <c r="BD1663" s="18">
        <f t="shared" si="571"/>
        <v>1.6570000000000001E-2</v>
      </c>
      <c r="BE1663" s="18">
        <f t="shared" si="571"/>
        <v>1.6570000000000001E-2</v>
      </c>
      <c r="BF1663" s="18" t="str">
        <f t="shared" si="565"/>
        <v/>
      </c>
      <c r="BN1663" s="18" t="str">
        <f t="shared" si="566"/>
        <v>s</v>
      </c>
    </row>
    <row r="1664" spans="3:66" ht="50.1" customHeight="1" thickTop="1" thickBot="1" x14ac:dyDescent="0.3">
      <c r="C1664" s="46"/>
      <c r="D1664" s="46"/>
      <c r="E1664" s="46"/>
      <c r="F1664" s="122"/>
      <c r="G1664" s="122"/>
      <c r="H1664" s="78" t="str">
        <f t="shared" si="567"/>
        <v/>
      </c>
      <c r="I1664" s="78" t="str">
        <f t="shared" si="568"/>
        <v/>
      </c>
      <c r="J1664" s="16"/>
      <c r="K1664" s="46" t="str">
        <f t="shared" si="569"/>
        <v/>
      </c>
      <c r="L1664" s="16"/>
      <c r="M1664" s="16"/>
      <c r="N1664" s="46"/>
      <c r="O1664" s="47" t="str">
        <f t="shared" si="572"/>
        <v/>
      </c>
      <c r="P1664" s="47"/>
      <c r="Q1664" s="48" t="str">
        <f>IFERROR(VLOOKUP(E1664,Funcionários!$C$8:$E$207,3,FALSE),"")</f>
        <v/>
      </c>
      <c r="R1664" s="47"/>
      <c r="S1664" s="49" t="str">
        <f t="shared" si="573"/>
        <v/>
      </c>
      <c r="T1664" s="49">
        <v>1.6580000000000001E-2</v>
      </c>
      <c r="U1664" s="48" t="str">
        <f>IF(Funcionários!C1665=0,"",Funcionários!C1665)</f>
        <v/>
      </c>
      <c r="V1664" s="50">
        <f>IF(U1664="",0,IF(COUNTIFS($E$7:$E$3006,U1664,$I$7:$I$3006,'RC'!$E$6)=0,0,COUNTIFS($M$7:$M$3006,"Concluída no prazo",$E$7:$E$3006,U1664,$I$7:$I$3006,'RC'!$E$6)/COUNTIFS($E$7:$E$3006,U1664,$I$7:$I$3006,'RC'!$E$6)))</f>
        <v>0</v>
      </c>
      <c r="W1664" s="49">
        <f>SUMIFS($J$7:$J$3006,$E$7:$E$3006,U1664,$I$7:$I$3006,'RC'!$E$6)+SUMIFS($L$7:$L$3006,$E$7:$E$3006,U1664,$I$7:$I$3006,'RC'!$E$6)</f>
        <v>0</v>
      </c>
      <c r="X1664" s="48">
        <f>COUNTIFS($E$7:$E$3006,U1664,$I$7:$I$3006,'RC'!$E$6)</f>
        <v>0</v>
      </c>
      <c r="Y1664" s="48"/>
      <c r="Z1664" s="51" t="str">
        <f>IF(AQ1664='RC'!$E$6,AC1664*1000+AD1664,"")</f>
        <v/>
      </c>
      <c r="AA1664" s="51" t="str">
        <f>IF(AB1664="","",IF(AQ1664='RC'!$E$6,AC1664*1000-AD1664,""))</f>
        <v/>
      </c>
      <c r="AB1664" s="48" t="str">
        <f>IFERROR(VLOOKUP(E1664,Funcionários!$C$8:$E$207,3,FALSE),"")</f>
        <v/>
      </c>
      <c r="AC1664" s="50" t="str">
        <f>IF(AB1664="","",IF(COUNTIFS($AB$7:$AB$3006,AB1664,$AQ$7:$AQ$3006,'RC'!$E$6)=0,"",COUNTIFS($M$7:$M$3006,"Concluída no prazo",$AB$7:$AB$3006,AB1664,$AQ$7:$AQ$3006,'RC'!$E$6)/COUNTIFS($AB$7:$AB$3006,AB1664,$AQ$7:$AQ$3006,'RC'!$E$6)))</f>
        <v/>
      </c>
      <c r="AD1664" s="48">
        <f>SUMIF($AQ$7:$AQ$3006,'RC'!$E$6,$J$7:$J$3006)+SUMIF($AQ$7:$AQ$3006,'RC'!$E$6,$L$7:$L$3006)</f>
        <v>21</v>
      </c>
      <c r="AF1664" s="48">
        <v>3.3429999999994901E-2</v>
      </c>
      <c r="AG1664" s="48">
        <f>IF(OR(AQ1664="",AQ1664&lt;&gt;'RC'!$E$6,AB1664&lt;&gt;'RC'!$D$21),0,1)</f>
        <v>0</v>
      </c>
      <c r="AH1664" s="48">
        <f t="shared" si="570"/>
        <v>3.3429999999994901E-2</v>
      </c>
      <c r="AI1664" s="48" t="str">
        <f t="shared" si="552"/>
        <v/>
      </c>
      <c r="AJ1664" s="48" t="str">
        <f t="shared" si="553"/>
        <v/>
      </c>
      <c r="AK1664" s="52" t="str">
        <f t="shared" si="554"/>
        <v/>
      </c>
      <c r="AL1664" s="52" t="str">
        <f t="shared" si="555"/>
        <v/>
      </c>
      <c r="AM1664" s="48" t="str">
        <f t="shared" si="556"/>
        <v/>
      </c>
      <c r="AN1664" s="48" t="str">
        <f t="shared" si="557"/>
        <v/>
      </c>
      <c r="AP1664" s="18" t="str">
        <f t="shared" si="558"/>
        <v/>
      </c>
      <c r="AQ1664" s="18" t="str">
        <f t="shared" si="559"/>
        <v/>
      </c>
      <c r="AR1664" s="18">
        <v>3.3430000000000001E-2</v>
      </c>
      <c r="AS1664" s="18">
        <f>IF(AF!$D$27="Todos",1,IF(M1664=AF!$D$27,1,0))</f>
        <v>1</v>
      </c>
      <c r="AT1664" s="53">
        <f>IF(AND(E1664=AF!$D$6,OR(LT!M1664=AF!$D$27,AF!$D$27="Todos"),OR(AP1664=AF!$E$8,AQ1664=AF!$E$8)),AR1664+AS1664,0)</f>
        <v>0</v>
      </c>
      <c r="AU1664" s="18" t="str">
        <f t="shared" si="560"/>
        <v/>
      </c>
      <c r="AV1664" s="54" t="str">
        <f t="shared" si="561"/>
        <v/>
      </c>
      <c r="AW1664" s="54" t="str">
        <f t="shared" si="562"/>
        <v/>
      </c>
      <c r="AX1664" s="18" t="str">
        <f t="shared" si="563"/>
        <v/>
      </c>
      <c r="AY1664" s="18" t="str">
        <f t="shared" si="564"/>
        <v/>
      </c>
      <c r="BA1664" s="18">
        <f>IF($E1664=AF!$D$6,IF($M1664="Concluída no prazo",2,IF($M1664="Concluída com atraso",1,0)),0)</f>
        <v>0</v>
      </c>
      <c r="BB1664" s="18">
        <f>IF($E1664=AF!$D$6,IF($M1664="Atrasada",2,IF($M1664="Concluída com atraso",1,0)),0)</f>
        <v>0</v>
      </c>
      <c r="BC1664" s="18">
        <v>1.6580000000000001E-2</v>
      </c>
      <c r="BD1664" s="18">
        <f t="shared" si="571"/>
        <v>1.6580000000000001E-2</v>
      </c>
      <c r="BE1664" s="18">
        <f t="shared" si="571"/>
        <v>1.6580000000000001E-2</v>
      </c>
      <c r="BF1664" s="18" t="str">
        <f t="shared" si="565"/>
        <v/>
      </c>
      <c r="BN1664" s="18" t="str">
        <f t="shared" si="566"/>
        <v>s</v>
      </c>
    </row>
    <row r="1665" spans="3:66" ht="50.1" customHeight="1" thickTop="1" thickBot="1" x14ac:dyDescent="0.3">
      <c r="C1665" s="46"/>
      <c r="D1665" s="46"/>
      <c r="E1665" s="46"/>
      <c r="F1665" s="122"/>
      <c r="G1665" s="122"/>
      <c r="H1665" s="78" t="str">
        <f t="shared" si="567"/>
        <v/>
      </c>
      <c r="I1665" s="78" t="str">
        <f t="shared" si="568"/>
        <v/>
      </c>
      <c r="J1665" s="16"/>
      <c r="K1665" s="46" t="str">
        <f t="shared" si="569"/>
        <v/>
      </c>
      <c r="L1665" s="16"/>
      <c r="M1665" s="16"/>
      <c r="N1665" s="46"/>
      <c r="O1665" s="47" t="str">
        <f t="shared" si="572"/>
        <v/>
      </c>
      <c r="P1665" s="47"/>
      <c r="Q1665" s="48" t="str">
        <f>IFERROR(VLOOKUP(E1665,Funcionários!$C$8:$E$207,3,FALSE),"")</f>
        <v/>
      </c>
      <c r="R1665" s="47"/>
      <c r="S1665" s="49" t="str">
        <f t="shared" si="573"/>
        <v/>
      </c>
      <c r="T1665" s="49">
        <v>1.6590000000000001E-2</v>
      </c>
      <c r="U1665" s="48" t="str">
        <f>IF(Funcionários!C1666=0,"",Funcionários!C1666)</f>
        <v/>
      </c>
      <c r="V1665" s="50">
        <f>IF(U1665="",0,IF(COUNTIFS($E$7:$E$3006,U1665,$I$7:$I$3006,'RC'!$E$6)=0,0,COUNTIFS($M$7:$M$3006,"Concluída no prazo",$E$7:$E$3006,U1665,$I$7:$I$3006,'RC'!$E$6)/COUNTIFS($E$7:$E$3006,U1665,$I$7:$I$3006,'RC'!$E$6)))</f>
        <v>0</v>
      </c>
      <c r="W1665" s="49">
        <f>SUMIFS($J$7:$J$3006,$E$7:$E$3006,U1665,$I$7:$I$3006,'RC'!$E$6)+SUMIFS($L$7:$L$3006,$E$7:$E$3006,U1665,$I$7:$I$3006,'RC'!$E$6)</f>
        <v>0</v>
      </c>
      <c r="X1665" s="48">
        <f>COUNTIFS($E$7:$E$3006,U1665,$I$7:$I$3006,'RC'!$E$6)</f>
        <v>0</v>
      </c>
      <c r="Y1665" s="48"/>
      <c r="Z1665" s="51" t="str">
        <f>IF(AQ1665='RC'!$E$6,AC1665*1000+AD1665,"")</f>
        <v/>
      </c>
      <c r="AA1665" s="51" t="str">
        <f>IF(AB1665="","",IF(AQ1665='RC'!$E$6,AC1665*1000-AD1665,""))</f>
        <v/>
      </c>
      <c r="AB1665" s="48" t="str">
        <f>IFERROR(VLOOKUP(E1665,Funcionários!$C$8:$E$207,3,FALSE),"")</f>
        <v/>
      </c>
      <c r="AC1665" s="50" t="str">
        <f>IF(AB1665="","",IF(COUNTIFS($AB$7:$AB$3006,AB1665,$AQ$7:$AQ$3006,'RC'!$E$6)=0,"",COUNTIFS($M$7:$M$3006,"Concluída no prazo",$AB$7:$AB$3006,AB1665,$AQ$7:$AQ$3006,'RC'!$E$6)/COUNTIFS($AB$7:$AB$3006,AB1665,$AQ$7:$AQ$3006,'RC'!$E$6)))</f>
        <v/>
      </c>
      <c r="AD1665" s="48">
        <f>SUMIF($AQ$7:$AQ$3006,'RC'!$E$6,$J$7:$J$3006)+SUMIF($AQ$7:$AQ$3006,'RC'!$E$6,$L$7:$L$3006)</f>
        <v>21</v>
      </c>
      <c r="AF1665" s="48">
        <v>3.3419999999994898E-2</v>
      </c>
      <c r="AG1665" s="48">
        <f>IF(OR(AQ1665="",AQ1665&lt;&gt;'RC'!$E$6,AB1665&lt;&gt;'RC'!$D$21),0,1)</f>
        <v>0</v>
      </c>
      <c r="AH1665" s="48">
        <f t="shared" si="570"/>
        <v>3.3419999999994898E-2</v>
      </c>
      <c r="AI1665" s="48" t="str">
        <f t="shared" si="552"/>
        <v/>
      </c>
      <c r="AJ1665" s="48" t="str">
        <f t="shared" si="553"/>
        <v/>
      </c>
      <c r="AK1665" s="52" t="str">
        <f t="shared" si="554"/>
        <v/>
      </c>
      <c r="AL1665" s="52" t="str">
        <f t="shared" si="555"/>
        <v/>
      </c>
      <c r="AM1665" s="48" t="str">
        <f t="shared" si="556"/>
        <v/>
      </c>
      <c r="AN1665" s="48" t="str">
        <f t="shared" si="557"/>
        <v/>
      </c>
      <c r="AP1665" s="18" t="str">
        <f t="shared" si="558"/>
        <v/>
      </c>
      <c r="AQ1665" s="18" t="str">
        <f t="shared" si="559"/>
        <v/>
      </c>
      <c r="AR1665" s="18">
        <v>3.3419999999999998E-2</v>
      </c>
      <c r="AS1665" s="18">
        <f>IF(AF!$D$27="Todos",1,IF(M1665=AF!$D$27,1,0))</f>
        <v>1</v>
      </c>
      <c r="AT1665" s="53">
        <f>IF(AND(E1665=AF!$D$6,OR(LT!M1665=AF!$D$27,AF!$D$27="Todos"),OR(AP1665=AF!$E$8,AQ1665=AF!$E$8)),AR1665+AS1665,0)</f>
        <v>0</v>
      </c>
      <c r="AU1665" s="18" t="str">
        <f t="shared" si="560"/>
        <v/>
      </c>
      <c r="AV1665" s="54" t="str">
        <f t="shared" si="561"/>
        <v/>
      </c>
      <c r="AW1665" s="54" t="str">
        <f t="shared" si="562"/>
        <v/>
      </c>
      <c r="AX1665" s="18" t="str">
        <f t="shared" si="563"/>
        <v/>
      </c>
      <c r="AY1665" s="18" t="str">
        <f t="shared" si="564"/>
        <v/>
      </c>
      <c r="BA1665" s="18">
        <f>IF($E1665=AF!$D$6,IF($M1665="Concluída no prazo",2,IF($M1665="Concluída com atraso",1,0)),0)</f>
        <v>0</v>
      </c>
      <c r="BB1665" s="18">
        <f>IF($E1665=AF!$D$6,IF($M1665="Atrasada",2,IF($M1665="Concluída com atraso",1,0)),0)</f>
        <v>0</v>
      </c>
      <c r="BC1665" s="18">
        <v>1.6590000000000001E-2</v>
      </c>
      <c r="BD1665" s="18">
        <f t="shared" si="571"/>
        <v>1.6590000000000001E-2</v>
      </c>
      <c r="BE1665" s="18">
        <f t="shared" si="571"/>
        <v>1.6590000000000001E-2</v>
      </c>
      <c r="BF1665" s="18" t="str">
        <f t="shared" si="565"/>
        <v/>
      </c>
      <c r="BN1665" s="18" t="str">
        <f t="shared" si="566"/>
        <v>s</v>
      </c>
    </row>
    <row r="1666" spans="3:66" ht="50.1" customHeight="1" thickTop="1" thickBot="1" x14ac:dyDescent="0.3">
      <c r="C1666" s="46"/>
      <c r="D1666" s="46"/>
      <c r="E1666" s="46"/>
      <c r="F1666" s="122"/>
      <c r="G1666" s="122"/>
      <c r="H1666" s="78" t="str">
        <f t="shared" si="567"/>
        <v/>
      </c>
      <c r="I1666" s="78" t="str">
        <f t="shared" si="568"/>
        <v/>
      </c>
      <c r="J1666" s="16"/>
      <c r="K1666" s="46" t="str">
        <f t="shared" si="569"/>
        <v/>
      </c>
      <c r="L1666" s="16"/>
      <c r="M1666" s="16"/>
      <c r="N1666" s="46"/>
      <c r="O1666" s="47" t="str">
        <f t="shared" si="572"/>
        <v/>
      </c>
      <c r="P1666" s="47"/>
      <c r="Q1666" s="48" t="str">
        <f>IFERROR(VLOOKUP(E1666,Funcionários!$C$8:$E$207,3,FALSE),"")</f>
        <v/>
      </c>
      <c r="R1666" s="47"/>
      <c r="S1666" s="49" t="str">
        <f t="shared" si="573"/>
        <v/>
      </c>
      <c r="T1666" s="49">
        <v>1.66E-2</v>
      </c>
      <c r="U1666" s="48" t="str">
        <f>IF(Funcionários!C1667=0,"",Funcionários!C1667)</f>
        <v/>
      </c>
      <c r="V1666" s="50">
        <f>IF(U1666="",0,IF(COUNTIFS($E$7:$E$3006,U1666,$I$7:$I$3006,'RC'!$E$6)=0,0,COUNTIFS($M$7:$M$3006,"Concluída no prazo",$E$7:$E$3006,U1666,$I$7:$I$3006,'RC'!$E$6)/COUNTIFS($E$7:$E$3006,U1666,$I$7:$I$3006,'RC'!$E$6)))</f>
        <v>0</v>
      </c>
      <c r="W1666" s="49">
        <f>SUMIFS($J$7:$J$3006,$E$7:$E$3006,U1666,$I$7:$I$3006,'RC'!$E$6)+SUMIFS($L$7:$L$3006,$E$7:$E$3006,U1666,$I$7:$I$3006,'RC'!$E$6)</f>
        <v>0</v>
      </c>
      <c r="X1666" s="48">
        <f>COUNTIFS($E$7:$E$3006,U1666,$I$7:$I$3006,'RC'!$E$6)</f>
        <v>0</v>
      </c>
      <c r="Y1666" s="48"/>
      <c r="Z1666" s="51" t="str">
        <f>IF(AQ1666='RC'!$E$6,AC1666*1000+AD1666,"")</f>
        <v/>
      </c>
      <c r="AA1666" s="51" t="str">
        <f>IF(AB1666="","",IF(AQ1666='RC'!$E$6,AC1666*1000-AD1666,""))</f>
        <v/>
      </c>
      <c r="AB1666" s="48" t="str">
        <f>IFERROR(VLOOKUP(E1666,Funcionários!$C$8:$E$207,3,FALSE),"")</f>
        <v/>
      </c>
      <c r="AC1666" s="50" t="str">
        <f>IF(AB1666="","",IF(COUNTIFS($AB$7:$AB$3006,AB1666,$AQ$7:$AQ$3006,'RC'!$E$6)=0,"",COUNTIFS($M$7:$M$3006,"Concluída no prazo",$AB$7:$AB$3006,AB1666,$AQ$7:$AQ$3006,'RC'!$E$6)/COUNTIFS($AB$7:$AB$3006,AB1666,$AQ$7:$AQ$3006,'RC'!$E$6)))</f>
        <v/>
      </c>
      <c r="AD1666" s="48">
        <f>SUMIF($AQ$7:$AQ$3006,'RC'!$E$6,$J$7:$J$3006)+SUMIF($AQ$7:$AQ$3006,'RC'!$E$6,$L$7:$L$3006)</f>
        <v>21</v>
      </c>
      <c r="AF1666" s="48">
        <v>3.3409999999994902E-2</v>
      </c>
      <c r="AG1666" s="48">
        <f>IF(OR(AQ1666="",AQ1666&lt;&gt;'RC'!$E$6,AB1666&lt;&gt;'RC'!$D$21),0,1)</f>
        <v>0</v>
      </c>
      <c r="AH1666" s="48">
        <f t="shared" si="570"/>
        <v>3.3409999999994902E-2</v>
      </c>
      <c r="AI1666" s="48" t="str">
        <f t="shared" si="552"/>
        <v/>
      </c>
      <c r="AJ1666" s="48" t="str">
        <f t="shared" si="553"/>
        <v/>
      </c>
      <c r="AK1666" s="52" t="str">
        <f t="shared" si="554"/>
        <v/>
      </c>
      <c r="AL1666" s="52" t="str">
        <f t="shared" si="555"/>
        <v/>
      </c>
      <c r="AM1666" s="48" t="str">
        <f t="shared" si="556"/>
        <v/>
      </c>
      <c r="AN1666" s="48" t="str">
        <f t="shared" si="557"/>
        <v/>
      </c>
      <c r="AP1666" s="18" t="str">
        <f t="shared" si="558"/>
        <v/>
      </c>
      <c r="AQ1666" s="18" t="str">
        <f t="shared" si="559"/>
        <v/>
      </c>
      <c r="AR1666" s="18">
        <v>3.3410000000000002E-2</v>
      </c>
      <c r="AS1666" s="18">
        <f>IF(AF!$D$27="Todos",1,IF(M1666=AF!$D$27,1,0))</f>
        <v>1</v>
      </c>
      <c r="AT1666" s="53">
        <f>IF(AND(E1666=AF!$D$6,OR(LT!M1666=AF!$D$27,AF!$D$27="Todos"),OR(AP1666=AF!$E$8,AQ1666=AF!$E$8)),AR1666+AS1666,0)</f>
        <v>0</v>
      </c>
      <c r="AU1666" s="18" t="str">
        <f t="shared" si="560"/>
        <v/>
      </c>
      <c r="AV1666" s="54" t="str">
        <f t="shared" si="561"/>
        <v/>
      </c>
      <c r="AW1666" s="54" t="str">
        <f t="shared" si="562"/>
        <v/>
      </c>
      <c r="AX1666" s="18" t="str">
        <f t="shared" si="563"/>
        <v/>
      </c>
      <c r="AY1666" s="18" t="str">
        <f t="shared" si="564"/>
        <v/>
      </c>
      <c r="BA1666" s="18">
        <f>IF($E1666=AF!$D$6,IF($M1666="Concluída no prazo",2,IF($M1666="Concluída com atraso",1,0)),0)</f>
        <v>0</v>
      </c>
      <c r="BB1666" s="18">
        <f>IF($E1666=AF!$D$6,IF($M1666="Atrasada",2,IF($M1666="Concluída com atraso",1,0)),0)</f>
        <v>0</v>
      </c>
      <c r="BC1666" s="18">
        <v>1.66E-2</v>
      </c>
      <c r="BD1666" s="18">
        <f t="shared" si="571"/>
        <v>1.66E-2</v>
      </c>
      <c r="BE1666" s="18">
        <f t="shared" si="571"/>
        <v>1.66E-2</v>
      </c>
      <c r="BF1666" s="18" t="str">
        <f t="shared" si="565"/>
        <v/>
      </c>
      <c r="BN1666" s="18" t="str">
        <f t="shared" si="566"/>
        <v>s</v>
      </c>
    </row>
    <row r="1667" spans="3:66" ht="50.1" customHeight="1" thickTop="1" thickBot="1" x14ac:dyDescent="0.3">
      <c r="C1667" s="46"/>
      <c r="D1667" s="46"/>
      <c r="E1667" s="46"/>
      <c r="F1667" s="122"/>
      <c r="G1667" s="122"/>
      <c r="H1667" s="78" t="str">
        <f t="shared" si="567"/>
        <v/>
      </c>
      <c r="I1667" s="78" t="str">
        <f t="shared" si="568"/>
        <v/>
      </c>
      <c r="J1667" s="16"/>
      <c r="K1667" s="46" t="str">
        <f t="shared" si="569"/>
        <v/>
      </c>
      <c r="L1667" s="16"/>
      <c r="M1667" s="16"/>
      <c r="N1667" s="46"/>
      <c r="O1667" s="47" t="str">
        <f t="shared" si="572"/>
        <v/>
      </c>
      <c r="P1667" s="47"/>
      <c r="Q1667" s="48" t="str">
        <f>IFERROR(VLOOKUP(E1667,Funcionários!$C$8:$E$207,3,FALSE),"")</f>
        <v/>
      </c>
      <c r="R1667" s="47"/>
      <c r="S1667" s="49" t="str">
        <f t="shared" si="573"/>
        <v/>
      </c>
      <c r="T1667" s="49">
        <v>1.661E-2</v>
      </c>
      <c r="U1667" s="48" t="str">
        <f>IF(Funcionários!C1668=0,"",Funcionários!C1668)</f>
        <v/>
      </c>
      <c r="V1667" s="50">
        <f>IF(U1667="",0,IF(COUNTIFS($E$7:$E$3006,U1667,$I$7:$I$3006,'RC'!$E$6)=0,0,COUNTIFS($M$7:$M$3006,"Concluída no prazo",$E$7:$E$3006,U1667,$I$7:$I$3006,'RC'!$E$6)/COUNTIFS($E$7:$E$3006,U1667,$I$7:$I$3006,'RC'!$E$6)))</f>
        <v>0</v>
      </c>
      <c r="W1667" s="49">
        <f>SUMIFS($J$7:$J$3006,$E$7:$E$3006,U1667,$I$7:$I$3006,'RC'!$E$6)+SUMIFS($L$7:$L$3006,$E$7:$E$3006,U1667,$I$7:$I$3006,'RC'!$E$6)</f>
        <v>0</v>
      </c>
      <c r="X1667" s="48">
        <f>COUNTIFS($E$7:$E$3006,U1667,$I$7:$I$3006,'RC'!$E$6)</f>
        <v>0</v>
      </c>
      <c r="Y1667" s="48"/>
      <c r="Z1667" s="51" t="str">
        <f>IF(AQ1667='RC'!$E$6,AC1667*1000+AD1667,"")</f>
        <v/>
      </c>
      <c r="AA1667" s="51" t="str">
        <f>IF(AB1667="","",IF(AQ1667='RC'!$E$6,AC1667*1000-AD1667,""))</f>
        <v/>
      </c>
      <c r="AB1667" s="48" t="str">
        <f>IFERROR(VLOOKUP(E1667,Funcionários!$C$8:$E$207,3,FALSE),"")</f>
        <v/>
      </c>
      <c r="AC1667" s="50" t="str">
        <f>IF(AB1667="","",IF(COUNTIFS($AB$7:$AB$3006,AB1667,$AQ$7:$AQ$3006,'RC'!$E$6)=0,"",COUNTIFS($M$7:$M$3006,"Concluída no prazo",$AB$7:$AB$3006,AB1667,$AQ$7:$AQ$3006,'RC'!$E$6)/COUNTIFS($AB$7:$AB$3006,AB1667,$AQ$7:$AQ$3006,'RC'!$E$6)))</f>
        <v/>
      </c>
      <c r="AD1667" s="48">
        <f>SUMIF($AQ$7:$AQ$3006,'RC'!$E$6,$J$7:$J$3006)+SUMIF($AQ$7:$AQ$3006,'RC'!$E$6,$L$7:$L$3006)</f>
        <v>21</v>
      </c>
      <c r="AF1667" s="48">
        <v>3.3399999999994899E-2</v>
      </c>
      <c r="AG1667" s="48">
        <f>IF(OR(AQ1667="",AQ1667&lt;&gt;'RC'!$E$6,AB1667&lt;&gt;'RC'!$D$21),0,1)</f>
        <v>0</v>
      </c>
      <c r="AH1667" s="48">
        <f t="shared" si="570"/>
        <v>3.3399999999994899E-2</v>
      </c>
      <c r="AI1667" s="48" t="str">
        <f t="shared" si="552"/>
        <v/>
      </c>
      <c r="AJ1667" s="48" t="str">
        <f t="shared" si="553"/>
        <v/>
      </c>
      <c r="AK1667" s="52" t="str">
        <f t="shared" si="554"/>
        <v/>
      </c>
      <c r="AL1667" s="52" t="str">
        <f t="shared" si="555"/>
        <v/>
      </c>
      <c r="AM1667" s="48" t="str">
        <f t="shared" si="556"/>
        <v/>
      </c>
      <c r="AN1667" s="48" t="str">
        <f t="shared" si="557"/>
        <v/>
      </c>
      <c r="AP1667" s="18" t="str">
        <f t="shared" si="558"/>
        <v/>
      </c>
      <c r="AQ1667" s="18" t="str">
        <f t="shared" si="559"/>
        <v/>
      </c>
      <c r="AR1667" s="18">
        <v>3.3399999999999999E-2</v>
      </c>
      <c r="AS1667" s="18">
        <f>IF(AF!$D$27="Todos",1,IF(M1667=AF!$D$27,1,0))</f>
        <v>1</v>
      </c>
      <c r="AT1667" s="53">
        <f>IF(AND(E1667=AF!$D$6,OR(LT!M1667=AF!$D$27,AF!$D$27="Todos"),OR(AP1667=AF!$E$8,AQ1667=AF!$E$8)),AR1667+AS1667,0)</f>
        <v>0</v>
      </c>
      <c r="AU1667" s="18" t="str">
        <f t="shared" si="560"/>
        <v/>
      </c>
      <c r="AV1667" s="54" t="str">
        <f t="shared" si="561"/>
        <v/>
      </c>
      <c r="AW1667" s="54" t="str">
        <f t="shared" si="562"/>
        <v/>
      </c>
      <c r="AX1667" s="18" t="str">
        <f t="shared" si="563"/>
        <v/>
      </c>
      <c r="AY1667" s="18" t="str">
        <f t="shared" si="564"/>
        <v/>
      </c>
      <c r="BA1667" s="18">
        <f>IF($E1667=AF!$D$6,IF($M1667="Concluída no prazo",2,IF($M1667="Concluída com atraso",1,0)),0)</f>
        <v>0</v>
      </c>
      <c r="BB1667" s="18">
        <f>IF($E1667=AF!$D$6,IF($M1667="Atrasada",2,IF($M1667="Concluída com atraso",1,0)),0)</f>
        <v>0</v>
      </c>
      <c r="BC1667" s="18">
        <v>1.661E-2</v>
      </c>
      <c r="BD1667" s="18">
        <f t="shared" si="571"/>
        <v>1.661E-2</v>
      </c>
      <c r="BE1667" s="18">
        <f t="shared" si="571"/>
        <v>1.661E-2</v>
      </c>
      <c r="BF1667" s="18" t="str">
        <f t="shared" si="565"/>
        <v/>
      </c>
      <c r="BN1667" s="18" t="str">
        <f t="shared" si="566"/>
        <v>s</v>
      </c>
    </row>
    <row r="1668" spans="3:66" ht="50.1" customHeight="1" thickTop="1" thickBot="1" x14ac:dyDescent="0.3">
      <c r="C1668" s="46"/>
      <c r="D1668" s="46"/>
      <c r="E1668" s="46"/>
      <c r="F1668" s="122"/>
      <c r="G1668" s="122"/>
      <c r="H1668" s="78" t="str">
        <f t="shared" si="567"/>
        <v/>
      </c>
      <c r="I1668" s="78" t="str">
        <f t="shared" si="568"/>
        <v/>
      </c>
      <c r="J1668" s="16"/>
      <c r="K1668" s="46" t="str">
        <f t="shared" si="569"/>
        <v/>
      </c>
      <c r="L1668" s="16"/>
      <c r="M1668" s="16"/>
      <c r="N1668" s="46"/>
      <c r="O1668" s="47" t="str">
        <f t="shared" si="572"/>
        <v/>
      </c>
      <c r="P1668" s="47"/>
      <c r="Q1668" s="48" t="str">
        <f>IFERROR(VLOOKUP(E1668,Funcionários!$C$8:$E$207,3,FALSE),"")</f>
        <v/>
      </c>
      <c r="R1668" s="47"/>
      <c r="S1668" s="49" t="str">
        <f t="shared" si="573"/>
        <v/>
      </c>
      <c r="T1668" s="49">
        <v>1.6619999999999999E-2</v>
      </c>
      <c r="U1668" s="48" t="str">
        <f>IF(Funcionários!C1669=0,"",Funcionários!C1669)</f>
        <v/>
      </c>
      <c r="V1668" s="50">
        <f>IF(U1668="",0,IF(COUNTIFS($E$7:$E$3006,U1668,$I$7:$I$3006,'RC'!$E$6)=0,0,COUNTIFS($M$7:$M$3006,"Concluída no prazo",$E$7:$E$3006,U1668,$I$7:$I$3006,'RC'!$E$6)/COUNTIFS($E$7:$E$3006,U1668,$I$7:$I$3006,'RC'!$E$6)))</f>
        <v>0</v>
      </c>
      <c r="W1668" s="49">
        <f>SUMIFS($J$7:$J$3006,$E$7:$E$3006,U1668,$I$7:$I$3006,'RC'!$E$6)+SUMIFS($L$7:$L$3006,$E$7:$E$3006,U1668,$I$7:$I$3006,'RC'!$E$6)</f>
        <v>0</v>
      </c>
      <c r="X1668" s="48">
        <f>COUNTIFS($E$7:$E$3006,U1668,$I$7:$I$3006,'RC'!$E$6)</f>
        <v>0</v>
      </c>
      <c r="Y1668" s="48"/>
      <c r="Z1668" s="51" t="str">
        <f>IF(AQ1668='RC'!$E$6,AC1668*1000+AD1668,"")</f>
        <v/>
      </c>
      <c r="AA1668" s="51" t="str">
        <f>IF(AB1668="","",IF(AQ1668='RC'!$E$6,AC1668*1000-AD1668,""))</f>
        <v/>
      </c>
      <c r="AB1668" s="48" t="str">
        <f>IFERROR(VLOOKUP(E1668,Funcionários!$C$8:$E$207,3,FALSE),"")</f>
        <v/>
      </c>
      <c r="AC1668" s="50" t="str">
        <f>IF(AB1668="","",IF(COUNTIFS($AB$7:$AB$3006,AB1668,$AQ$7:$AQ$3006,'RC'!$E$6)=0,"",COUNTIFS($M$7:$M$3006,"Concluída no prazo",$AB$7:$AB$3006,AB1668,$AQ$7:$AQ$3006,'RC'!$E$6)/COUNTIFS($AB$7:$AB$3006,AB1668,$AQ$7:$AQ$3006,'RC'!$E$6)))</f>
        <v/>
      </c>
      <c r="AD1668" s="48">
        <f>SUMIF($AQ$7:$AQ$3006,'RC'!$E$6,$J$7:$J$3006)+SUMIF($AQ$7:$AQ$3006,'RC'!$E$6,$L$7:$L$3006)</f>
        <v>21</v>
      </c>
      <c r="AF1668" s="48">
        <v>3.3389999999994903E-2</v>
      </c>
      <c r="AG1668" s="48">
        <f>IF(OR(AQ1668="",AQ1668&lt;&gt;'RC'!$E$6,AB1668&lt;&gt;'RC'!$D$21),0,1)</f>
        <v>0</v>
      </c>
      <c r="AH1668" s="48">
        <f t="shared" si="570"/>
        <v>3.3389999999994903E-2</v>
      </c>
      <c r="AI1668" s="48" t="str">
        <f t="shared" si="552"/>
        <v/>
      </c>
      <c r="AJ1668" s="48" t="str">
        <f t="shared" si="553"/>
        <v/>
      </c>
      <c r="AK1668" s="52" t="str">
        <f t="shared" si="554"/>
        <v/>
      </c>
      <c r="AL1668" s="52" t="str">
        <f t="shared" si="555"/>
        <v/>
      </c>
      <c r="AM1668" s="48" t="str">
        <f t="shared" si="556"/>
        <v/>
      </c>
      <c r="AN1668" s="48" t="str">
        <f t="shared" si="557"/>
        <v/>
      </c>
      <c r="AP1668" s="18" t="str">
        <f t="shared" si="558"/>
        <v/>
      </c>
      <c r="AQ1668" s="18" t="str">
        <f t="shared" si="559"/>
        <v/>
      </c>
      <c r="AR1668" s="18">
        <v>3.3390000000000003E-2</v>
      </c>
      <c r="AS1668" s="18">
        <f>IF(AF!$D$27="Todos",1,IF(M1668=AF!$D$27,1,0))</f>
        <v>1</v>
      </c>
      <c r="AT1668" s="53">
        <f>IF(AND(E1668=AF!$D$6,OR(LT!M1668=AF!$D$27,AF!$D$27="Todos"),OR(AP1668=AF!$E$8,AQ1668=AF!$E$8)),AR1668+AS1668,0)</f>
        <v>0</v>
      </c>
      <c r="AU1668" s="18" t="str">
        <f t="shared" si="560"/>
        <v/>
      </c>
      <c r="AV1668" s="54" t="str">
        <f t="shared" si="561"/>
        <v/>
      </c>
      <c r="AW1668" s="54" t="str">
        <f t="shared" si="562"/>
        <v/>
      </c>
      <c r="AX1668" s="18" t="str">
        <f t="shared" si="563"/>
        <v/>
      </c>
      <c r="AY1668" s="18" t="str">
        <f t="shared" si="564"/>
        <v/>
      </c>
      <c r="BA1668" s="18">
        <f>IF($E1668=AF!$D$6,IF($M1668="Concluída no prazo",2,IF($M1668="Concluída com atraso",1,0)),0)</f>
        <v>0</v>
      </c>
      <c r="BB1668" s="18">
        <f>IF($E1668=AF!$D$6,IF($M1668="Atrasada",2,IF($M1668="Concluída com atraso",1,0)),0)</f>
        <v>0</v>
      </c>
      <c r="BC1668" s="18">
        <v>1.6619999999999999E-2</v>
      </c>
      <c r="BD1668" s="18">
        <f t="shared" si="571"/>
        <v>1.6619999999999999E-2</v>
      </c>
      <c r="BE1668" s="18">
        <f t="shared" si="571"/>
        <v>1.6619999999999999E-2</v>
      </c>
      <c r="BF1668" s="18" t="str">
        <f t="shared" si="565"/>
        <v/>
      </c>
      <c r="BN1668" s="18" t="str">
        <f t="shared" si="566"/>
        <v>s</v>
      </c>
    </row>
    <row r="1669" spans="3:66" ht="50.1" customHeight="1" thickTop="1" thickBot="1" x14ac:dyDescent="0.3">
      <c r="C1669" s="46"/>
      <c r="D1669" s="46"/>
      <c r="E1669" s="46"/>
      <c r="F1669" s="122"/>
      <c r="G1669" s="122"/>
      <c r="H1669" s="78" t="str">
        <f t="shared" si="567"/>
        <v/>
      </c>
      <c r="I1669" s="78" t="str">
        <f t="shared" si="568"/>
        <v/>
      </c>
      <c r="J1669" s="16"/>
      <c r="K1669" s="46" t="str">
        <f t="shared" si="569"/>
        <v/>
      </c>
      <c r="L1669" s="16"/>
      <c r="M1669" s="16"/>
      <c r="N1669" s="46"/>
      <c r="O1669" s="47" t="str">
        <f t="shared" si="572"/>
        <v/>
      </c>
      <c r="P1669" s="47"/>
      <c r="Q1669" s="48" t="str">
        <f>IFERROR(VLOOKUP(E1669,Funcionários!$C$8:$E$207,3,FALSE),"")</f>
        <v/>
      </c>
      <c r="R1669" s="47"/>
      <c r="S1669" s="49" t="str">
        <f t="shared" si="573"/>
        <v/>
      </c>
      <c r="T1669" s="49">
        <v>1.6629999999999999E-2</v>
      </c>
      <c r="U1669" s="48" t="str">
        <f>IF(Funcionários!C1670=0,"",Funcionários!C1670)</f>
        <v/>
      </c>
      <c r="V1669" s="50">
        <f>IF(U1669="",0,IF(COUNTIFS($E$7:$E$3006,U1669,$I$7:$I$3006,'RC'!$E$6)=0,0,COUNTIFS($M$7:$M$3006,"Concluída no prazo",$E$7:$E$3006,U1669,$I$7:$I$3006,'RC'!$E$6)/COUNTIFS($E$7:$E$3006,U1669,$I$7:$I$3006,'RC'!$E$6)))</f>
        <v>0</v>
      </c>
      <c r="W1669" s="49">
        <f>SUMIFS($J$7:$J$3006,$E$7:$E$3006,U1669,$I$7:$I$3006,'RC'!$E$6)+SUMIFS($L$7:$L$3006,$E$7:$E$3006,U1669,$I$7:$I$3006,'RC'!$E$6)</f>
        <v>0</v>
      </c>
      <c r="X1669" s="48">
        <f>COUNTIFS($E$7:$E$3006,U1669,$I$7:$I$3006,'RC'!$E$6)</f>
        <v>0</v>
      </c>
      <c r="Y1669" s="48"/>
      <c r="Z1669" s="51" t="str">
        <f>IF(AQ1669='RC'!$E$6,AC1669*1000+AD1669,"")</f>
        <v/>
      </c>
      <c r="AA1669" s="51" t="str">
        <f>IF(AB1669="","",IF(AQ1669='RC'!$E$6,AC1669*1000-AD1669,""))</f>
        <v/>
      </c>
      <c r="AB1669" s="48" t="str">
        <f>IFERROR(VLOOKUP(E1669,Funcionários!$C$8:$E$207,3,FALSE),"")</f>
        <v/>
      </c>
      <c r="AC1669" s="50" t="str">
        <f>IF(AB1669="","",IF(COUNTIFS($AB$7:$AB$3006,AB1669,$AQ$7:$AQ$3006,'RC'!$E$6)=0,"",COUNTIFS($M$7:$M$3006,"Concluída no prazo",$AB$7:$AB$3006,AB1669,$AQ$7:$AQ$3006,'RC'!$E$6)/COUNTIFS($AB$7:$AB$3006,AB1669,$AQ$7:$AQ$3006,'RC'!$E$6)))</f>
        <v/>
      </c>
      <c r="AD1669" s="48">
        <f>SUMIF($AQ$7:$AQ$3006,'RC'!$E$6,$J$7:$J$3006)+SUMIF($AQ$7:$AQ$3006,'RC'!$E$6,$L$7:$L$3006)</f>
        <v>21</v>
      </c>
      <c r="AF1669" s="48">
        <v>3.33799999999949E-2</v>
      </c>
      <c r="AG1669" s="48">
        <f>IF(OR(AQ1669="",AQ1669&lt;&gt;'RC'!$E$6,AB1669&lt;&gt;'RC'!$D$21),0,1)</f>
        <v>0</v>
      </c>
      <c r="AH1669" s="48">
        <f t="shared" si="570"/>
        <v>3.33799999999949E-2</v>
      </c>
      <c r="AI1669" s="48" t="str">
        <f t="shared" si="552"/>
        <v/>
      </c>
      <c r="AJ1669" s="48" t="str">
        <f t="shared" si="553"/>
        <v/>
      </c>
      <c r="AK1669" s="52" t="str">
        <f t="shared" si="554"/>
        <v/>
      </c>
      <c r="AL1669" s="52" t="str">
        <f t="shared" si="555"/>
        <v/>
      </c>
      <c r="AM1669" s="48" t="str">
        <f t="shared" si="556"/>
        <v/>
      </c>
      <c r="AN1669" s="48" t="str">
        <f t="shared" si="557"/>
        <v/>
      </c>
      <c r="AP1669" s="18" t="str">
        <f t="shared" si="558"/>
        <v/>
      </c>
      <c r="AQ1669" s="18" t="str">
        <f t="shared" si="559"/>
        <v/>
      </c>
      <c r="AR1669" s="18">
        <v>3.338E-2</v>
      </c>
      <c r="AS1669" s="18">
        <f>IF(AF!$D$27="Todos",1,IF(M1669=AF!$D$27,1,0))</f>
        <v>1</v>
      </c>
      <c r="AT1669" s="53">
        <f>IF(AND(E1669=AF!$D$6,OR(LT!M1669=AF!$D$27,AF!$D$27="Todos"),OR(AP1669=AF!$E$8,AQ1669=AF!$E$8)),AR1669+AS1669,0)</f>
        <v>0</v>
      </c>
      <c r="AU1669" s="18" t="str">
        <f t="shared" si="560"/>
        <v/>
      </c>
      <c r="AV1669" s="54" t="str">
        <f t="shared" si="561"/>
        <v/>
      </c>
      <c r="AW1669" s="54" t="str">
        <f t="shared" si="562"/>
        <v/>
      </c>
      <c r="AX1669" s="18" t="str">
        <f t="shared" si="563"/>
        <v/>
      </c>
      <c r="AY1669" s="18" t="str">
        <f t="shared" si="564"/>
        <v/>
      </c>
      <c r="BA1669" s="18">
        <f>IF($E1669=AF!$D$6,IF($M1669="Concluída no prazo",2,IF($M1669="Concluída com atraso",1,0)),0)</f>
        <v>0</v>
      </c>
      <c r="BB1669" s="18">
        <f>IF($E1669=AF!$D$6,IF($M1669="Atrasada",2,IF($M1669="Concluída com atraso",1,0)),0)</f>
        <v>0</v>
      </c>
      <c r="BC1669" s="18">
        <v>1.6629999999999999E-2</v>
      </c>
      <c r="BD1669" s="18">
        <f t="shared" si="571"/>
        <v>1.6629999999999999E-2</v>
      </c>
      <c r="BE1669" s="18">
        <f t="shared" si="571"/>
        <v>1.6629999999999999E-2</v>
      </c>
      <c r="BF1669" s="18" t="str">
        <f t="shared" si="565"/>
        <v/>
      </c>
      <c r="BN1669" s="18" t="str">
        <f t="shared" si="566"/>
        <v>s</v>
      </c>
    </row>
    <row r="1670" spans="3:66" ht="50.1" customHeight="1" thickTop="1" thickBot="1" x14ac:dyDescent="0.3">
      <c r="C1670" s="46"/>
      <c r="D1670" s="46"/>
      <c r="E1670" s="46"/>
      <c r="F1670" s="122"/>
      <c r="G1670" s="122"/>
      <c r="H1670" s="78" t="str">
        <f t="shared" si="567"/>
        <v/>
      </c>
      <c r="I1670" s="78" t="str">
        <f t="shared" si="568"/>
        <v/>
      </c>
      <c r="J1670" s="16"/>
      <c r="K1670" s="46" t="str">
        <f t="shared" si="569"/>
        <v/>
      </c>
      <c r="L1670" s="16"/>
      <c r="M1670" s="16"/>
      <c r="N1670" s="46"/>
      <c r="O1670" s="47" t="str">
        <f t="shared" si="572"/>
        <v/>
      </c>
      <c r="P1670" s="47"/>
      <c r="Q1670" s="48" t="str">
        <f>IFERROR(VLOOKUP(E1670,Funcionários!$C$8:$E$207,3,FALSE),"")</f>
        <v/>
      </c>
      <c r="R1670" s="47"/>
      <c r="S1670" s="49" t="str">
        <f t="shared" si="573"/>
        <v/>
      </c>
      <c r="T1670" s="49">
        <v>1.6639999999999999E-2</v>
      </c>
      <c r="U1670" s="48" t="str">
        <f>IF(Funcionários!C1671=0,"",Funcionários!C1671)</f>
        <v/>
      </c>
      <c r="V1670" s="50">
        <f>IF(U1670="",0,IF(COUNTIFS($E$7:$E$3006,U1670,$I$7:$I$3006,'RC'!$E$6)=0,0,COUNTIFS($M$7:$M$3006,"Concluída no prazo",$E$7:$E$3006,U1670,$I$7:$I$3006,'RC'!$E$6)/COUNTIFS($E$7:$E$3006,U1670,$I$7:$I$3006,'RC'!$E$6)))</f>
        <v>0</v>
      </c>
      <c r="W1670" s="49">
        <f>SUMIFS($J$7:$J$3006,$E$7:$E$3006,U1670,$I$7:$I$3006,'RC'!$E$6)+SUMIFS($L$7:$L$3006,$E$7:$E$3006,U1670,$I$7:$I$3006,'RC'!$E$6)</f>
        <v>0</v>
      </c>
      <c r="X1670" s="48">
        <f>COUNTIFS($E$7:$E$3006,U1670,$I$7:$I$3006,'RC'!$E$6)</f>
        <v>0</v>
      </c>
      <c r="Y1670" s="48"/>
      <c r="Z1670" s="51" t="str">
        <f>IF(AQ1670='RC'!$E$6,AC1670*1000+AD1670,"")</f>
        <v/>
      </c>
      <c r="AA1670" s="51" t="str">
        <f>IF(AB1670="","",IF(AQ1670='RC'!$E$6,AC1670*1000-AD1670,""))</f>
        <v/>
      </c>
      <c r="AB1670" s="48" t="str">
        <f>IFERROR(VLOOKUP(E1670,Funcionários!$C$8:$E$207,3,FALSE),"")</f>
        <v/>
      </c>
      <c r="AC1670" s="50" t="str">
        <f>IF(AB1670="","",IF(COUNTIFS($AB$7:$AB$3006,AB1670,$AQ$7:$AQ$3006,'RC'!$E$6)=0,"",COUNTIFS($M$7:$M$3006,"Concluída no prazo",$AB$7:$AB$3006,AB1670,$AQ$7:$AQ$3006,'RC'!$E$6)/COUNTIFS($AB$7:$AB$3006,AB1670,$AQ$7:$AQ$3006,'RC'!$E$6)))</f>
        <v/>
      </c>
      <c r="AD1670" s="48">
        <f>SUMIF($AQ$7:$AQ$3006,'RC'!$E$6,$J$7:$J$3006)+SUMIF($AQ$7:$AQ$3006,'RC'!$E$6,$L$7:$L$3006)</f>
        <v>21</v>
      </c>
      <c r="AF1670" s="48">
        <v>3.3369999999994897E-2</v>
      </c>
      <c r="AG1670" s="48">
        <f>IF(OR(AQ1670="",AQ1670&lt;&gt;'RC'!$E$6,AB1670&lt;&gt;'RC'!$D$21),0,1)</f>
        <v>0</v>
      </c>
      <c r="AH1670" s="48">
        <f t="shared" si="570"/>
        <v>3.3369999999994897E-2</v>
      </c>
      <c r="AI1670" s="48" t="str">
        <f t="shared" si="552"/>
        <v/>
      </c>
      <c r="AJ1670" s="48" t="str">
        <f t="shared" si="553"/>
        <v/>
      </c>
      <c r="AK1670" s="52" t="str">
        <f t="shared" si="554"/>
        <v/>
      </c>
      <c r="AL1670" s="52" t="str">
        <f t="shared" si="555"/>
        <v/>
      </c>
      <c r="AM1670" s="48" t="str">
        <f t="shared" si="556"/>
        <v/>
      </c>
      <c r="AN1670" s="48" t="str">
        <f t="shared" si="557"/>
        <v/>
      </c>
      <c r="AP1670" s="18" t="str">
        <f t="shared" si="558"/>
        <v/>
      </c>
      <c r="AQ1670" s="18" t="str">
        <f t="shared" si="559"/>
        <v/>
      </c>
      <c r="AR1670" s="18">
        <v>3.3369999999999997E-2</v>
      </c>
      <c r="AS1670" s="18">
        <f>IF(AF!$D$27="Todos",1,IF(M1670=AF!$D$27,1,0))</f>
        <v>1</v>
      </c>
      <c r="AT1670" s="53">
        <f>IF(AND(E1670=AF!$D$6,OR(LT!M1670=AF!$D$27,AF!$D$27="Todos"),OR(AP1670=AF!$E$8,AQ1670=AF!$E$8)),AR1670+AS1670,0)</f>
        <v>0</v>
      </c>
      <c r="AU1670" s="18" t="str">
        <f t="shared" si="560"/>
        <v/>
      </c>
      <c r="AV1670" s="54" t="str">
        <f t="shared" si="561"/>
        <v/>
      </c>
      <c r="AW1670" s="54" t="str">
        <f t="shared" si="562"/>
        <v/>
      </c>
      <c r="AX1670" s="18" t="str">
        <f t="shared" si="563"/>
        <v/>
      </c>
      <c r="AY1670" s="18" t="str">
        <f t="shared" si="564"/>
        <v/>
      </c>
      <c r="BA1670" s="18">
        <f>IF($E1670=AF!$D$6,IF($M1670="Concluída no prazo",2,IF($M1670="Concluída com atraso",1,0)),0)</f>
        <v>0</v>
      </c>
      <c r="BB1670" s="18">
        <f>IF($E1670=AF!$D$6,IF($M1670="Atrasada",2,IF($M1670="Concluída com atraso",1,0)),0)</f>
        <v>0</v>
      </c>
      <c r="BC1670" s="18">
        <v>1.6639999999999999E-2</v>
      </c>
      <c r="BD1670" s="18">
        <f t="shared" si="571"/>
        <v>1.6639999999999999E-2</v>
      </c>
      <c r="BE1670" s="18">
        <f t="shared" si="571"/>
        <v>1.6639999999999999E-2</v>
      </c>
      <c r="BF1670" s="18" t="str">
        <f t="shared" si="565"/>
        <v/>
      </c>
      <c r="BN1670" s="18" t="str">
        <f t="shared" si="566"/>
        <v>s</v>
      </c>
    </row>
    <row r="1671" spans="3:66" ht="50.1" customHeight="1" thickTop="1" thickBot="1" x14ac:dyDescent="0.3">
      <c r="C1671" s="46"/>
      <c r="D1671" s="46"/>
      <c r="E1671" s="46"/>
      <c r="F1671" s="122"/>
      <c r="G1671" s="122"/>
      <c r="H1671" s="78" t="str">
        <f t="shared" si="567"/>
        <v/>
      </c>
      <c r="I1671" s="78" t="str">
        <f t="shared" si="568"/>
        <v/>
      </c>
      <c r="J1671" s="16"/>
      <c r="K1671" s="46" t="str">
        <f t="shared" si="569"/>
        <v/>
      </c>
      <c r="L1671" s="16"/>
      <c r="M1671" s="16"/>
      <c r="N1671" s="46"/>
      <c r="O1671" s="47" t="str">
        <f t="shared" si="572"/>
        <v/>
      </c>
      <c r="P1671" s="47"/>
      <c r="Q1671" s="48" t="str">
        <f>IFERROR(VLOOKUP(E1671,Funcionários!$C$8:$E$207,3,FALSE),"")</f>
        <v/>
      </c>
      <c r="R1671" s="47"/>
      <c r="S1671" s="49" t="str">
        <f t="shared" si="573"/>
        <v/>
      </c>
      <c r="T1671" s="49">
        <v>1.6650000000000002E-2</v>
      </c>
      <c r="U1671" s="48" t="str">
        <f>IF(Funcionários!C1672=0,"",Funcionários!C1672)</f>
        <v/>
      </c>
      <c r="V1671" s="50">
        <f>IF(U1671="",0,IF(COUNTIFS($E$7:$E$3006,U1671,$I$7:$I$3006,'RC'!$E$6)=0,0,COUNTIFS($M$7:$M$3006,"Concluída no prazo",$E$7:$E$3006,U1671,$I$7:$I$3006,'RC'!$E$6)/COUNTIFS($E$7:$E$3006,U1671,$I$7:$I$3006,'RC'!$E$6)))</f>
        <v>0</v>
      </c>
      <c r="W1671" s="49">
        <f>SUMIFS($J$7:$J$3006,$E$7:$E$3006,U1671,$I$7:$I$3006,'RC'!$E$6)+SUMIFS($L$7:$L$3006,$E$7:$E$3006,U1671,$I$7:$I$3006,'RC'!$E$6)</f>
        <v>0</v>
      </c>
      <c r="X1671" s="48">
        <f>COUNTIFS($E$7:$E$3006,U1671,$I$7:$I$3006,'RC'!$E$6)</f>
        <v>0</v>
      </c>
      <c r="Y1671" s="48"/>
      <c r="Z1671" s="51" t="str">
        <f>IF(AQ1671='RC'!$E$6,AC1671*1000+AD1671,"")</f>
        <v/>
      </c>
      <c r="AA1671" s="51" t="str">
        <f>IF(AB1671="","",IF(AQ1671='RC'!$E$6,AC1671*1000-AD1671,""))</f>
        <v/>
      </c>
      <c r="AB1671" s="48" t="str">
        <f>IFERROR(VLOOKUP(E1671,Funcionários!$C$8:$E$207,3,FALSE),"")</f>
        <v/>
      </c>
      <c r="AC1671" s="50" t="str">
        <f>IF(AB1671="","",IF(COUNTIFS($AB$7:$AB$3006,AB1671,$AQ$7:$AQ$3006,'RC'!$E$6)=0,"",COUNTIFS($M$7:$M$3006,"Concluída no prazo",$AB$7:$AB$3006,AB1671,$AQ$7:$AQ$3006,'RC'!$E$6)/COUNTIFS($AB$7:$AB$3006,AB1671,$AQ$7:$AQ$3006,'RC'!$E$6)))</f>
        <v/>
      </c>
      <c r="AD1671" s="48">
        <f>SUMIF($AQ$7:$AQ$3006,'RC'!$E$6,$J$7:$J$3006)+SUMIF($AQ$7:$AQ$3006,'RC'!$E$6,$L$7:$L$3006)</f>
        <v>21</v>
      </c>
      <c r="AF1671" s="48">
        <v>3.3359999999994901E-2</v>
      </c>
      <c r="AG1671" s="48">
        <f>IF(OR(AQ1671="",AQ1671&lt;&gt;'RC'!$E$6,AB1671&lt;&gt;'RC'!$D$21),0,1)</f>
        <v>0</v>
      </c>
      <c r="AH1671" s="48">
        <f t="shared" si="570"/>
        <v>3.3359999999994901E-2</v>
      </c>
      <c r="AI1671" s="48" t="str">
        <f t="shared" ref="AI1671:AI1734" si="574">IF(AH1671&lt;1,"",E1671)</f>
        <v/>
      </c>
      <c r="AJ1671" s="48" t="str">
        <f t="shared" ref="AJ1671:AJ1734" si="575">IF($AI1671="","",C1671)</f>
        <v/>
      </c>
      <c r="AK1671" s="52" t="str">
        <f t="shared" ref="AK1671:AK1734" si="576">IF($AI1671="","",F1671)</f>
        <v/>
      </c>
      <c r="AL1671" s="52" t="str">
        <f t="shared" ref="AL1671:AL1734" si="577">IF($AI1671="","",G1671)</f>
        <v/>
      </c>
      <c r="AM1671" s="48" t="str">
        <f t="shared" ref="AM1671:AM1734" si="578">IF($AI1671="","",J1671+L1671)</f>
        <v/>
      </c>
      <c r="AN1671" s="48" t="str">
        <f t="shared" ref="AN1671:AN1734" si="579">IF($AI1671="","",M1671)</f>
        <v/>
      </c>
      <c r="AP1671" s="18" t="str">
        <f t="shared" ref="AP1671:AP1734" si="580">IF(F1671=0,"",MONTH(F1671))</f>
        <v/>
      </c>
      <c r="AQ1671" s="18" t="str">
        <f t="shared" ref="AQ1671:AQ1734" si="581">IF(G1671=0,"",MONTH(G1671))</f>
        <v/>
      </c>
      <c r="AR1671" s="18">
        <v>3.3360000000000001E-2</v>
      </c>
      <c r="AS1671" s="18">
        <f>IF(AF!$D$27="Todos",1,IF(M1671=AF!$D$27,1,0))</f>
        <v>1</v>
      </c>
      <c r="AT1671" s="53">
        <f>IF(AND(E1671=AF!$D$6,OR(LT!M1671=AF!$D$27,AF!$D$27="Todos"),OR(AP1671=AF!$E$8,AQ1671=AF!$E$8)),AR1671+AS1671,0)</f>
        <v>0</v>
      </c>
      <c r="AU1671" s="18" t="str">
        <f t="shared" ref="AU1671:AU1734" si="582">IF($AT1671=0,"",C1671)</f>
        <v/>
      </c>
      <c r="AV1671" s="54" t="str">
        <f t="shared" ref="AV1671:AV1734" si="583">IF($AT1671=0,"",F1671)</f>
        <v/>
      </c>
      <c r="AW1671" s="54" t="str">
        <f t="shared" ref="AW1671:AW1734" si="584">IF($AT1671=0,"",G1671)</f>
        <v/>
      </c>
      <c r="AX1671" s="18" t="str">
        <f t="shared" ref="AX1671:AX1734" si="585">IF($AT1671=0,"",J1671+L1671)</f>
        <v/>
      </c>
      <c r="AY1671" s="18" t="str">
        <f t="shared" ref="AY1671:AY1734" si="586">IF($AT1671=0,"",M1671)</f>
        <v/>
      </c>
      <c r="BA1671" s="18">
        <f>IF($E1671=AF!$D$6,IF($M1671="Concluída no prazo",2,IF($M1671="Concluída com atraso",1,0)),0)</f>
        <v>0</v>
      </c>
      <c r="BB1671" s="18">
        <f>IF($E1671=AF!$D$6,IF($M1671="Atrasada",2,IF($M1671="Concluída com atraso",1,0)),0)</f>
        <v>0</v>
      </c>
      <c r="BC1671" s="18">
        <v>1.6650000000000002E-2</v>
      </c>
      <c r="BD1671" s="18">
        <f t="shared" si="571"/>
        <v>1.6650000000000002E-2</v>
      </c>
      <c r="BE1671" s="18">
        <f t="shared" si="571"/>
        <v>1.6650000000000002E-2</v>
      </c>
      <c r="BF1671" s="18" t="str">
        <f t="shared" ref="BF1671:BF1734" si="587">IF(C1671=0,"",C1671)</f>
        <v/>
      </c>
      <c r="BN1671" s="18" t="str">
        <f t="shared" ref="BN1671:BN1734" si="588">IF(AP1671=AQ1671,"s","n")</f>
        <v>s</v>
      </c>
    </row>
    <row r="1672" spans="3:66" ht="50.1" customHeight="1" thickTop="1" thickBot="1" x14ac:dyDescent="0.3">
      <c r="C1672" s="46"/>
      <c r="D1672" s="46"/>
      <c r="E1672" s="46"/>
      <c r="F1672" s="122"/>
      <c r="G1672" s="122"/>
      <c r="H1672" s="78" t="str">
        <f t="shared" ref="H1672:H1735" si="589">IF(F1672=0,"",MONTH(F1672))</f>
        <v/>
      </c>
      <c r="I1672" s="78" t="str">
        <f t="shared" ref="I1672:I1735" si="590">IF(G1672=0,"",MONTH(G1672))</f>
        <v/>
      </c>
      <c r="J1672" s="16"/>
      <c r="K1672" s="46" t="str">
        <f t="shared" ref="K1672:K1735" si="591">IF(OR(F1672=0,G1672=0),"",IF(MONTH(G1672)-MONTH(F1672)&gt;1,"Esta tarefa está muito grande. Divida em tarefas menores.",IF(MONTH(F1672)=MONTH(G1672),"Sim! Inicia em "&amp;VLOOKUP(MONTH(F1672),$BK$6:$BL$17,2,FALSE)&amp;" e termina em "&amp;VLOOKUP(MONTH(G1672),$BK$6:$BL$17,2,FALSE)&amp;".","Não! Inicia em "&amp;VLOOKUP(MONTH(F1672),$BK$6:$BL$17,2,FALSE)&amp;" e termina em "&amp;VLOOKUP(MONTH(G1672),$BK$6:$BL$17,2,FALSE)&amp;".")))</f>
        <v/>
      </c>
      <c r="L1672" s="16"/>
      <c r="M1672" s="16"/>
      <c r="N1672" s="46"/>
      <c r="O1672" s="47" t="str">
        <f t="shared" si="572"/>
        <v/>
      </c>
      <c r="P1672" s="47"/>
      <c r="Q1672" s="48" t="str">
        <f>IFERROR(VLOOKUP(E1672,Funcionários!$C$8:$E$207,3,FALSE),"")</f>
        <v/>
      </c>
      <c r="R1672" s="47"/>
      <c r="S1672" s="49" t="str">
        <f t="shared" si="573"/>
        <v/>
      </c>
      <c r="T1672" s="49">
        <v>1.6660000000000001E-2</v>
      </c>
      <c r="U1672" s="48" t="str">
        <f>IF(Funcionários!C1673=0,"",Funcionários!C1673)</f>
        <v/>
      </c>
      <c r="V1672" s="50">
        <f>IF(U1672="",0,IF(COUNTIFS($E$7:$E$3006,U1672,$I$7:$I$3006,'RC'!$E$6)=0,0,COUNTIFS($M$7:$M$3006,"Concluída no prazo",$E$7:$E$3006,U1672,$I$7:$I$3006,'RC'!$E$6)/COUNTIFS($E$7:$E$3006,U1672,$I$7:$I$3006,'RC'!$E$6)))</f>
        <v>0</v>
      </c>
      <c r="W1672" s="49">
        <f>SUMIFS($J$7:$J$3006,$E$7:$E$3006,U1672,$I$7:$I$3006,'RC'!$E$6)+SUMIFS($L$7:$L$3006,$E$7:$E$3006,U1672,$I$7:$I$3006,'RC'!$E$6)</f>
        <v>0</v>
      </c>
      <c r="X1672" s="48">
        <f>COUNTIFS($E$7:$E$3006,U1672,$I$7:$I$3006,'RC'!$E$6)</f>
        <v>0</v>
      </c>
      <c r="Y1672" s="48"/>
      <c r="Z1672" s="51" t="str">
        <f>IF(AQ1672='RC'!$E$6,AC1672*1000+AD1672,"")</f>
        <v/>
      </c>
      <c r="AA1672" s="51" t="str">
        <f>IF(AB1672="","",IF(AQ1672='RC'!$E$6,AC1672*1000-AD1672,""))</f>
        <v/>
      </c>
      <c r="AB1672" s="48" t="str">
        <f>IFERROR(VLOOKUP(E1672,Funcionários!$C$8:$E$207,3,FALSE),"")</f>
        <v/>
      </c>
      <c r="AC1672" s="50" t="str">
        <f>IF(AB1672="","",IF(COUNTIFS($AB$7:$AB$3006,AB1672,$AQ$7:$AQ$3006,'RC'!$E$6)=0,"",COUNTIFS($M$7:$M$3006,"Concluída no prazo",$AB$7:$AB$3006,AB1672,$AQ$7:$AQ$3006,'RC'!$E$6)/COUNTIFS($AB$7:$AB$3006,AB1672,$AQ$7:$AQ$3006,'RC'!$E$6)))</f>
        <v/>
      </c>
      <c r="AD1672" s="48">
        <f>SUMIF($AQ$7:$AQ$3006,'RC'!$E$6,$J$7:$J$3006)+SUMIF($AQ$7:$AQ$3006,'RC'!$E$6,$L$7:$L$3006)</f>
        <v>21</v>
      </c>
      <c r="AF1672" s="48">
        <v>3.3349999999994898E-2</v>
      </c>
      <c r="AG1672" s="48">
        <f>IF(OR(AQ1672="",AQ1672&lt;&gt;'RC'!$E$6,AB1672&lt;&gt;'RC'!$D$21),0,1)</f>
        <v>0</v>
      </c>
      <c r="AH1672" s="48">
        <f t="shared" ref="AH1672:AH1735" si="592">AF1672+AG1672</f>
        <v>3.3349999999994898E-2</v>
      </c>
      <c r="AI1672" s="48" t="str">
        <f t="shared" si="574"/>
        <v/>
      </c>
      <c r="AJ1672" s="48" t="str">
        <f t="shared" si="575"/>
        <v/>
      </c>
      <c r="AK1672" s="52" t="str">
        <f t="shared" si="576"/>
        <v/>
      </c>
      <c r="AL1672" s="52" t="str">
        <f t="shared" si="577"/>
        <v/>
      </c>
      <c r="AM1672" s="48" t="str">
        <f t="shared" si="578"/>
        <v/>
      </c>
      <c r="AN1672" s="48" t="str">
        <f t="shared" si="579"/>
        <v/>
      </c>
      <c r="AP1672" s="18" t="str">
        <f t="shared" si="580"/>
        <v/>
      </c>
      <c r="AQ1672" s="18" t="str">
        <f t="shared" si="581"/>
        <v/>
      </c>
      <c r="AR1672" s="18">
        <v>3.3349999999999998E-2</v>
      </c>
      <c r="AS1672" s="18">
        <f>IF(AF!$D$27="Todos",1,IF(M1672=AF!$D$27,1,0))</f>
        <v>1</v>
      </c>
      <c r="AT1672" s="53">
        <f>IF(AND(E1672=AF!$D$6,OR(LT!M1672=AF!$D$27,AF!$D$27="Todos"),OR(AP1672=AF!$E$8,AQ1672=AF!$E$8)),AR1672+AS1672,0)</f>
        <v>0</v>
      </c>
      <c r="AU1672" s="18" t="str">
        <f t="shared" si="582"/>
        <v/>
      </c>
      <c r="AV1672" s="54" t="str">
        <f t="shared" si="583"/>
        <v/>
      </c>
      <c r="AW1672" s="54" t="str">
        <f t="shared" si="584"/>
        <v/>
      </c>
      <c r="AX1672" s="18" t="str">
        <f t="shared" si="585"/>
        <v/>
      </c>
      <c r="AY1672" s="18" t="str">
        <f t="shared" si="586"/>
        <v/>
      </c>
      <c r="BA1672" s="18">
        <f>IF($E1672=AF!$D$6,IF($M1672="Concluída no prazo",2,IF($M1672="Concluída com atraso",1,0)),0)</f>
        <v>0</v>
      </c>
      <c r="BB1672" s="18">
        <f>IF($E1672=AF!$D$6,IF($M1672="Atrasada",2,IF($M1672="Concluída com atraso",1,0)),0)</f>
        <v>0</v>
      </c>
      <c r="BC1672" s="18">
        <v>1.6660000000000001E-2</v>
      </c>
      <c r="BD1672" s="18">
        <f t="shared" ref="BD1672:BE1735" si="593">BA1672+$BC1672</f>
        <v>1.6660000000000001E-2</v>
      </c>
      <c r="BE1672" s="18">
        <f t="shared" si="593"/>
        <v>1.6660000000000001E-2</v>
      </c>
      <c r="BF1672" s="18" t="str">
        <f t="shared" si="587"/>
        <v/>
      </c>
      <c r="BN1672" s="18" t="str">
        <f t="shared" si="588"/>
        <v>s</v>
      </c>
    </row>
    <row r="1673" spans="3:66" ht="50.1" customHeight="1" thickTop="1" thickBot="1" x14ac:dyDescent="0.3">
      <c r="C1673" s="46"/>
      <c r="D1673" s="46"/>
      <c r="E1673" s="46"/>
      <c r="F1673" s="122"/>
      <c r="G1673" s="122"/>
      <c r="H1673" s="78" t="str">
        <f t="shared" si="589"/>
        <v/>
      </c>
      <c r="I1673" s="78" t="str">
        <f t="shared" si="590"/>
        <v/>
      </c>
      <c r="J1673" s="16"/>
      <c r="K1673" s="46" t="str">
        <f t="shared" si="591"/>
        <v/>
      </c>
      <c r="L1673" s="16"/>
      <c r="M1673" s="16"/>
      <c r="N1673" s="46"/>
      <c r="O1673" s="47" t="str">
        <f t="shared" si="572"/>
        <v/>
      </c>
      <c r="P1673" s="47"/>
      <c r="Q1673" s="48" t="str">
        <f>IFERROR(VLOOKUP(E1673,Funcionários!$C$8:$E$207,3,FALSE),"")</f>
        <v/>
      </c>
      <c r="R1673" s="47"/>
      <c r="S1673" s="49" t="str">
        <f t="shared" si="573"/>
        <v/>
      </c>
      <c r="T1673" s="49">
        <v>1.6670000000000001E-2</v>
      </c>
      <c r="U1673" s="48" t="str">
        <f>IF(Funcionários!C1674=0,"",Funcionários!C1674)</f>
        <v/>
      </c>
      <c r="V1673" s="50">
        <f>IF(U1673="",0,IF(COUNTIFS($E$7:$E$3006,U1673,$I$7:$I$3006,'RC'!$E$6)=0,0,COUNTIFS($M$7:$M$3006,"Concluída no prazo",$E$7:$E$3006,U1673,$I$7:$I$3006,'RC'!$E$6)/COUNTIFS($E$7:$E$3006,U1673,$I$7:$I$3006,'RC'!$E$6)))</f>
        <v>0</v>
      </c>
      <c r="W1673" s="49">
        <f>SUMIFS($J$7:$J$3006,$E$7:$E$3006,U1673,$I$7:$I$3006,'RC'!$E$6)+SUMIFS($L$7:$L$3006,$E$7:$E$3006,U1673,$I$7:$I$3006,'RC'!$E$6)</f>
        <v>0</v>
      </c>
      <c r="X1673" s="48">
        <f>COUNTIFS($E$7:$E$3006,U1673,$I$7:$I$3006,'RC'!$E$6)</f>
        <v>0</v>
      </c>
      <c r="Y1673" s="48"/>
      <c r="Z1673" s="51" t="str">
        <f>IF(AQ1673='RC'!$E$6,AC1673*1000+AD1673,"")</f>
        <v/>
      </c>
      <c r="AA1673" s="51" t="str">
        <f>IF(AB1673="","",IF(AQ1673='RC'!$E$6,AC1673*1000-AD1673,""))</f>
        <v/>
      </c>
      <c r="AB1673" s="48" t="str">
        <f>IFERROR(VLOOKUP(E1673,Funcionários!$C$8:$E$207,3,FALSE),"")</f>
        <v/>
      </c>
      <c r="AC1673" s="50" t="str">
        <f>IF(AB1673="","",IF(COUNTIFS($AB$7:$AB$3006,AB1673,$AQ$7:$AQ$3006,'RC'!$E$6)=0,"",COUNTIFS($M$7:$M$3006,"Concluída no prazo",$AB$7:$AB$3006,AB1673,$AQ$7:$AQ$3006,'RC'!$E$6)/COUNTIFS($AB$7:$AB$3006,AB1673,$AQ$7:$AQ$3006,'RC'!$E$6)))</f>
        <v/>
      </c>
      <c r="AD1673" s="48">
        <f>SUMIF($AQ$7:$AQ$3006,'RC'!$E$6,$J$7:$J$3006)+SUMIF($AQ$7:$AQ$3006,'RC'!$E$6,$L$7:$L$3006)</f>
        <v>21</v>
      </c>
      <c r="AF1673" s="48">
        <v>3.3339999999994901E-2</v>
      </c>
      <c r="AG1673" s="48">
        <f>IF(OR(AQ1673="",AQ1673&lt;&gt;'RC'!$E$6,AB1673&lt;&gt;'RC'!$D$21),0,1)</f>
        <v>0</v>
      </c>
      <c r="AH1673" s="48">
        <f t="shared" si="592"/>
        <v>3.3339999999994901E-2</v>
      </c>
      <c r="AI1673" s="48" t="str">
        <f t="shared" si="574"/>
        <v/>
      </c>
      <c r="AJ1673" s="48" t="str">
        <f t="shared" si="575"/>
        <v/>
      </c>
      <c r="AK1673" s="52" t="str">
        <f t="shared" si="576"/>
        <v/>
      </c>
      <c r="AL1673" s="52" t="str">
        <f t="shared" si="577"/>
        <v/>
      </c>
      <c r="AM1673" s="48" t="str">
        <f t="shared" si="578"/>
        <v/>
      </c>
      <c r="AN1673" s="48" t="str">
        <f t="shared" si="579"/>
        <v/>
      </c>
      <c r="AP1673" s="18" t="str">
        <f t="shared" si="580"/>
        <v/>
      </c>
      <c r="AQ1673" s="18" t="str">
        <f t="shared" si="581"/>
        <v/>
      </c>
      <c r="AR1673" s="18">
        <v>3.3340000000000002E-2</v>
      </c>
      <c r="AS1673" s="18">
        <f>IF(AF!$D$27="Todos",1,IF(M1673=AF!$D$27,1,0))</f>
        <v>1</v>
      </c>
      <c r="AT1673" s="53">
        <f>IF(AND(E1673=AF!$D$6,OR(LT!M1673=AF!$D$27,AF!$D$27="Todos"),OR(AP1673=AF!$E$8,AQ1673=AF!$E$8)),AR1673+AS1673,0)</f>
        <v>0</v>
      </c>
      <c r="AU1673" s="18" t="str">
        <f t="shared" si="582"/>
        <v/>
      </c>
      <c r="AV1673" s="54" t="str">
        <f t="shared" si="583"/>
        <v/>
      </c>
      <c r="AW1673" s="54" t="str">
        <f t="shared" si="584"/>
        <v/>
      </c>
      <c r="AX1673" s="18" t="str">
        <f t="shared" si="585"/>
        <v/>
      </c>
      <c r="AY1673" s="18" t="str">
        <f t="shared" si="586"/>
        <v/>
      </c>
      <c r="BA1673" s="18">
        <f>IF($E1673=AF!$D$6,IF($M1673="Concluída no prazo",2,IF($M1673="Concluída com atraso",1,0)),0)</f>
        <v>0</v>
      </c>
      <c r="BB1673" s="18">
        <f>IF($E1673=AF!$D$6,IF($M1673="Atrasada",2,IF($M1673="Concluída com atraso",1,0)),0)</f>
        <v>0</v>
      </c>
      <c r="BC1673" s="18">
        <v>1.6670000000000001E-2</v>
      </c>
      <c r="BD1673" s="18">
        <f t="shared" si="593"/>
        <v>1.6670000000000001E-2</v>
      </c>
      <c r="BE1673" s="18">
        <f t="shared" si="593"/>
        <v>1.6670000000000001E-2</v>
      </c>
      <c r="BF1673" s="18" t="str">
        <f t="shared" si="587"/>
        <v/>
      </c>
      <c r="BN1673" s="18" t="str">
        <f t="shared" si="588"/>
        <v>s</v>
      </c>
    </row>
    <row r="1674" spans="3:66" ht="50.1" customHeight="1" thickTop="1" thickBot="1" x14ac:dyDescent="0.3">
      <c r="C1674" s="46"/>
      <c r="D1674" s="46"/>
      <c r="E1674" s="46"/>
      <c r="F1674" s="122"/>
      <c r="G1674" s="122"/>
      <c r="H1674" s="78" t="str">
        <f t="shared" si="589"/>
        <v/>
      </c>
      <c r="I1674" s="78" t="str">
        <f t="shared" si="590"/>
        <v/>
      </c>
      <c r="J1674" s="16"/>
      <c r="K1674" s="46" t="str">
        <f t="shared" si="591"/>
        <v/>
      </c>
      <c r="L1674" s="16"/>
      <c r="M1674" s="16"/>
      <c r="N1674" s="46"/>
      <c r="O1674" s="47" t="str">
        <f t="shared" ref="O1674:O1737" si="594">IF(J1674=0,"",J1674/(J1674+L1674))</f>
        <v/>
      </c>
      <c r="P1674" s="47"/>
      <c r="Q1674" s="48" t="str">
        <f>IFERROR(VLOOKUP(E1674,Funcionários!$C$8:$E$207,3,FALSE),"")</f>
        <v/>
      </c>
      <c r="R1674" s="47"/>
      <c r="S1674" s="49" t="str">
        <f t="shared" ref="S1674:S1737" si="595">IF(U1674="","",V1674*100000+W1674*10+X1674+T1674)</f>
        <v/>
      </c>
      <c r="T1674" s="49">
        <v>1.668E-2</v>
      </c>
      <c r="U1674" s="48" t="str">
        <f>IF(Funcionários!C1675=0,"",Funcionários!C1675)</f>
        <v/>
      </c>
      <c r="V1674" s="50">
        <f>IF(U1674="",0,IF(COUNTIFS($E$7:$E$3006,U1674,$I$7:$I$3006,'RC'!$E$6)=0,0,COUNTIFS($M$7:$M$3006,"Concluída no prazo",$E$7:$E$3006,U1674,$I$7:$I$3006,'RC'!$E$6)/COUNTIFS($E$7:$E$3006,U1674,$I$7:$I$3006,'RC'!$E$6)))</f>
        <v>0</v>
      </c>
      <c r="W1674" s="49">
        <f>SUMIFS($J$7:$J$3006,$E$7:$E$3006,U1674,$I$7:$I$3006,'RC'!$E$6)+SUMIFS($L$7:$L$3006,$E$7:$E$3006,U1674,$I$7:$I$3006,'RC'!$E$6)</f>
        <v>0</v>
      </c>
      <c r="X1674" s="48">
        <f>COUNTIFS($E$7:$E$3006,U1674,$I$7:$I$3006,'RC'!$E$6)</f>
        <v>0</v>
      </c>
      <c r="Y1674" s="48"/>
      <c r="Z1674" s="51" t="str">
        <f>IF(AQ1674='RC'!$E$6,AC1674*1000+AD1674,"")</f>
        <v/>
      </c>
      <c r="AA1674" s="51" t="str">
        <f>IF(AB1674="","",IF(AQ1674='RC'!$E$6,AC1674*1000-AD1674,""))</f>
        <v/>
      </c>
      <c r="AB1674" s="48" t="str">
        <f>IFERROR(VLOOKUP(E1674,Funcionários!$C$8:$E$207,3,FALSE),"")</f>
        <v/>
      </c>
      <c r="AC1674" s="50" t="str">
        <f>IF(AB1674="","",IF(COUNTIFS($AB$7:$AB$3006,AB1674,$AQ$7:$AQ$3006,'RC'!$E$6)=0,"",COUNTIFS($M$7:$M$3006,"Concluída no prazo",$AB$7:$AB$3006,AB1674,$AQ$7:$AQ$3006,'RC'!$E$6)/COUNTIFS($AB$7:$AB$3006,AB1674,$AQ$7:$AQ$3006,'RC'!$E$6)))</f>
        <v/>
      </c>
      <c r="AD1674" s="48">
        <f>SUMIF($AQ$7:$AQ$3006,'RC'!$E$6,$J$7:$J$3006)+SUMIF($AQ$7:$AQ$3006,'RC'!$E$6,$L$7:$L$3006)</f>
        <v>21</v>
      </c>
      <c r="AF1674" s="48">
        <v>3.3329999999994898E-2</v>
      </c>
      <c r="AG1674" s="48">
        <f>IF(OR(AQ1674="",AQ1674&lt;&gt;'RC'!$E$6,AB1674&lt;&gt;'RC'!$D$21),0,1)</f>
        <v>0</v>
      </c>
      <c r="AH1674" s="48">
        <f t="shared" si="592"/>
        <v>3.3329999999994898E-2</v>
      </c>
      <c r="AI1674" s="48" t="str">
        <f t="shared" si="574"/>
        <v/>
      </c>
      <c r="AJ1674" s="48" t="str">
        <f t="shared" si="575"/>
        <v/>
      </c>
      <c r="AK1674" s="52" t="str">
        <f t="shared" si="576"/>
        <v/>
      </c>
      <c r="AL1674" s="52" t="str">
        <f t="shared" si="577"/>
        <v/>
      </c>
      <c r="AM1674" s="48" t="str">
        <f t="shared" si="578"/>
        <v/>
      </c>
      <c r="AN1674" s="48" t="str">
        <f t="shared" si="579"/>
        <v/>
      </c>
      <c r="AP1674" s="18" t="str">
        <f t="shared" si="580"/>
        <v/>
      </c>
      <c r="AQ1674" s="18" t="str">
        <f t="shared" si="581"/>
        <v/>
      </c>
      <c r="AR1674" s="18">
        <v>3.3329999999999999E-2</v>
      </c>
      <c r="AS1674" s="18">
        <f>IF(AF!$D$27="Todos",1,IF(M1674=AF!$D$27,1,0))</f>
        <v>1</v>
      </c>
      <c r="AT1674" s="53">
        <f>IF(AND(E1674=AF!$D$6,OR(LT!M1674=AF!$D$27,AF!$D$27="Todos"),OR(AP1674=AF!$E$8,AQ1674=AF!$E$8)),AR1674+AS1674,0)</f>
        <v>0</v>
      </c>
      <c r="AU1674" s="18" t="str">
        <f t="shared" si="582"/>
        <v/>
      </c>
      <c r="AV1674" s="54" t="str">
        <f t="shared" si="583"/>
        <v/>
      </c>
      <c r="AW1674" s="54" t="str">
        <f t="shared" si="584"/>
        <v/>
      </c>
      <c r="AX1674" s="18" t="str">
        <f t="shared" si="585"/>
        <v/>
      </c>
      <c r="AY1674" s="18" t="str">
        <f t="shared" si="586"/>
        <v/>
      </c>
      <c r="BA1674" s="18">
        <f>IF($E1674=AF!$D$6,IF($M1674="Concluída no prazo",2,IF($M1674="Concluída com atraso",1,0)),0)</f>
        <v>0</v>
      </c>
      <c r="BB1674" s="18">
        <f>IF($E1674=AF!$D$6,IF($M1674="Atrasada",2,IF($M1674="Concluída com atraso",1,0)),0)</f>
        <v>0</v>
      </c>
      <c r="BC1674" s="18">
        <v>1.668E-2</v>
      </c>
      <c r="BD1674" s="18">
        <f t="shared" si="593"/>
        <v>1.668E-2</v>
      </c>
      <c r="BE1674" s="18">
        <f t="shared" si="593"/>
        <v>1.668E-2</v>
      </c>
      <c r="BF1674" s="18" t="str">
        <f t="shared" si="587"/>
        <v/>
      </c>
      <c r="BN1674" s="18" t="str">
        <f t="shared" si="588"/>
        <v>s</v>
      </c>
    </row>
    <row r="1675" spans="3:66" ht="50.1" customHeight="1" thickTop="1" thickBot="1" x14ac:dyDescent="0.3">
      <c r="C1675" s="46"/>
      <c r="D1675" s="46"/>
      <c r="E1675" s="46"/>
      <c r="F1675" s="122"/>
      <c r="G1675" s="122"/>
      <c r="H1675" s="78" t="str">
        <f t="shared" si="589"/>
        <v/>
      </c>
      <c r="I1675" s="78" t="str">
        <f t="shared" si="590"/>
        <v/>
      </c>
      <c r="J1675" s="16"/>
      <c r="K1675" s="46" t="str">
        <f t="shared" si="591"/>
        <v/>
      </c>
      <c r="L1675" s="16"/>
      <c r="M1675" s="16"/>
      <c r="N1675" s="46"/>
      <c r="O1675" s="47" t="str">
        <f t="shared" si="594"/>
        <v/>
      </c>
      <c r="P1675" s="47"/>
      <c r="Q1675" s="48" t="str">
        <f>IFERROR(VLOOKUP(E1675,Funcionários!$C$8:$E$207,3,FALSE),"")</f>
        <v/>
      </c>
      <c r="R1675" s="47"/>
      <c r="S1675" s="49" t="str">
        <f t="shared" si="595"/>
        <v/>
      </c>
      <c r="T1675" s="49">
        <v>1.669E-2</v>
      </c>
      <c r="U1675" s="48" t="str">
        <f>IF(Funcionários!C1676=0,"",Funcionários!C1676)</f>
        <v/>
      </c>
      <c r="V1675" s="50">
        <f>IF(U1675="",0,IF(COUNTIFS($E$7:$E$3006,U1675,$I$7:$I$3006,'RC'!$E$6)=0,0,COUNTIFS($M$7:$M$3006,"Concluída no prazo",$E$7:$E$3006,U1675,$I$7:$I$3006,'RC'!$E$6)/COUNTIFS($E$7:$E$3006,U1675,$I$7:$I$3006,'RC'!$E$6)))</f>
        <v>0</v>
      </c>
      <c r="W1675" s="49">
        <f>SUMIFS($J$7:$J$3006,$E$7:$E$3006,U1675,$I$7:$I$3006,'RC'!$E$6)+SUMIFS($L$7:$L$3006,$E$7:$E$3006,U1675,$I$7:$I$3006,'RC'!$E$6)</f>
        <v>0</v>
      </c>
      <c r="X1675" s="48">
        <f>COUNTIFS($E$7:$E$3006,U1675,$I$7:$I$3006,'RC'!$E$6)</f>
        <v>0</v>
      </c>
      <c r="Y1675" s="48"/>
      <c r="Z1675" s="51" t="str">
        <f>IF(AQ1675='RC'!$E$6,AC1675*1000+AD1675,"")</f>
        <v/>
      </c>
      <c r="AA1675" s="51" t="str">
        <f>IF(AB1675="","",IF(AQ1675='RC'!$E$6,AC1675*1000-AD1675,""))</f>
        <v/>
      </c>
      <c r="AB1675" s="48" t="str">
        <f>IFERROR(VLOOKUP(E1675,Funcionários!$C$8:$E$207,3,FALSE),"")</f>
        <v/>
      </c>
      <c r="AC1675" s="50" t="str">
        <f>IF(AB1675="","",IF(COUNTIFS($AB$7:$AB$3006,AB1675,$AQ$7:$AQ$3006,'RC'!$E$6)=0,"",COUNTIFS($M$7:$M$3006,"Concluída no prazo",$AB$7:$AB$3006,AB1675,$AQ$7:$AQ$3006,'RC'!$E$6)/COUNTIFS($AB$7:$AB$3006,AB1675,$AQ$7:$AQ$3006,'RC'!$E$6)))</f>
        <v/>
      </c>
      <c r="AD1675" s="48">
        <f>SUMIF($AQ$7:$AQ$3006,'RC'!$E$6,$J$7:$J$3006)+SUMIF($AQ$7:$AQ$3006,'RC'!$E$6,$L$7:$L$3006)</f>
        <v>21</v>
      </c>
      <c r="AF1675" s="48">
        <v>3.3319999999994902E-2</v>
      </c>
      <c r="AG1675" s="48">
        <f>IF(OR(AQ1675="",AQ1675&lt;&gt;'RC'!$E$6,AB1675&lt;&gt;'RC'!$D$21),0,1)</f>
        <v>0</v>
      </c>
      <c r="AH1675" s="48">
        <f t="shared" si="592"/>
        <v>3.3319999999994902E-2</v>
      </c>
      <c r="AI1675" s="48" t="str">
        <f t="shared" si="574"/>
        <v/>
      </c>
      <c r="AJ1675" s="48" t="str">
        <f t="shared" si="575"/>
        <v/>
      </c>
      <c r="AK1675" s="52" t="str">
        <f t="shared" si="576"/>
        <v/>
      </c>
      <c r="AL1675" s="52" t="str">
        <f t="shared" si="577"/>
        <v/>
      </c>
      <c r="AM1675" s="48" t="str">
        <f t="shared" si="578"/>
        <v/>
      </c>
      <c r="AN1675" s="48" t="str">
        <f t="shared" si="579"/>
        <v/>
      </c>
      <c r="AP1675" s="18" t="str">
        <f t="shared" si="580"/>
        <v/>
      </c>
      <c r="AQ1675" s="18" t="str">
        <f t="shared" si="581"/>
        <v/>
      </c>
      <c r="AR1675" s="18">
        <v>3.3320000000000002E-2</v>
      </c>
      <c r="AS1675" s="18">
        <f>IF(AF!$D$27="Todos",1,IF(M1675=AF!$D$27,1,0))</f>
        <v>1</v>
      </c>
      <c r="AT1675" s="53">
        <f>IF(AND(E1675=AF!$D$6,OR(LT!M1675=AF!$D$27,AF!$D$27="Todos"),OR(AP1675=AF!$E$8,AQ1675=AF!$E$8)),AR1675+AS1675,0)</f>
        <v>0</v>
      </c>
      <c r="AU1675" s="18" t="str">
        <f t="shared" si="582"/>
        <v/>
      </c>
      <c r="AV1675" s="54" t="str">
        <f t="shared" si="583"/>
        <v/>
      </c>
      <c r="AW1675" s="54" t="str">
        <f t="shared" si="584"/>
        <v/>
      </c>
      <c r="AX1675" s="18" t="str">
        <f t="shared" si="585"/>
        <v/>
      </c>
      <c r="AY1675" s="18" t="str">
        <f t="shared" si="586"/>
        <v/>
      </c>
      <c r="BA1675" s="18">
        <f>IF($E1675=AF!$D$6,IF($M1675="Concluída no prazo",2,IF($M1675="Concluída com atraso",1,0)),0)</f>
        <v>0</v>
      </c>
      <c r="BB1675" s="18">
        <f>IF($E1675=AF!$D$6,IF($M1675="Atrasada",2,IF($M1675="Concluída com atraso",1,0)),0)</f>
        <v>0</v>
      </c>
      <c r="BC1675" s="18">
        <v>1.669E-2</v>
      </c>
      <c r="BD1675" s="18">
        <f t="shared" si="593"/>
        <v>1.669E-2</v>
      </c>
      <c r="BE1675" s="18">
        <f t="shared" si="593"/>
        <v>1.669E-2</v>
      </c>
      <c r="BF1675" s="18" t="str">
        <f t="shared" si="587"/>
        <v/>
      </c>
      <c r="BN1675" s="18" t="str">
        <f t="shared" si="588"/>
        <v>s</v>
      </c>
    </row>
    <row r="1676" spans="3:66" ht="50.1" customHeight="1" thickTop="1" thickBot="1" x14ac:dyDescent="0.3">
      <c r="C1676" s="46"/>
      <c r="D1676" s="46"/>
      <c r="E1676" s="46"/>
      <c r="F1676" s="122"/>
      <c r="G1676" s="122"/>
      <c r="H1676" s="78" t="str">
        <f t="shared" si="589"/>
        <v/>
      </c>
      <c r="I1676" s="78" t="str">
        <f t="shared" si="590"/>
        <v/>
      </c>
      <c r="J1676" s="16"/>
      <c r="K1676" s="46" t="str">
        <f t="shared" si="591"/>
        <v/>
      </c>
      <c r="L1676" s="16"/>
      <c r="M1676" s="16"/>
      <c r="N1676" s="46"/>
      <c r="O1676" s="47" t="str">
        <f t="shared" si="594"/>
        <v/>
      </c>
      <c r="P1676" s="47"/>
      <c r="Q1676" s="48" t="str">
        <f>IFERROR(VLOOKUP(E1676,Funcionários!$C$8:$E$207,3,FALSE),"")</f>
        <v/>
      </c>
      <c r="R1676" s="47"/>
      <c r="S1676" s="49" t="str">
        <f t="shared" si="595"/>
        <v/>
      </c>
      <c r="T1676" s="49">
        <v>1.67E-2</v>
      </c>
      <c r="U1676" s="48" t="str">
        <f>IF(Funcionários!C1677=0,"",Funcionários!C1677)</f>
        <v/>
      </c>
      <c r="V1676" s="50">
        <f>IF(U1676="",0,IF(COUNTIFS($E$7:$E$3006,U1676,$I$7:$I$3006,'RC'!$E$6)=0,0,COUNTIFS($M$7:$M$3006,"Concluída no prazo",$E$7:$E$3006,U1676,$I$7:$I$3006,'RC'!$E$6)/COUNTIFS($E$7:$E$3006,U1676,$I$7:$I$3006,'RC'!$E$6)))</f>
        <v>0</v>
      </c>
      <c r="W1676" s="49">
        <f>SUMIFS($J$7:$J$3006,$E$7:$E$3006,U1676,$I$7:$I$3006,'RC'!$E$6)+SUMIFS($L$7:$L$3006,$E$7:$E$3006,U1676,$I$7:$I$3006,'RC'!$E$6)</f>
        <v>0</v>
      </c>
      <c r="X1676" s="48">
        <f>COUNTIFS($E$7:$E$3006,U1676,$I$7:$I$3006,'RC'!$E$6)</f>
        <v>0</v>
      </c>
      <c r="Y1676" s="48"/>
      <c r="Z1676" s="51" t="str">
        <f>IF(AQ1676='RC'!$E$6,AC1676*1000+AD1676,"")</f>
        <v/>
      </c>
      <c r="AA1676" s="51" t="str">
        <f>IF(AB1676="","",IF(AQ1676='RC'!$E$6,AC1676*1000-AD1676,""))</f>
        <v/>
      </c>
      <c r="AB1676" s="48" t="str">
        <f>IFERROR(VLOOKUP(E1676,Funcionários!$C$8:$E$207,3,FALSE),"")</f>
        <v/>
      </c>
      <c r="AC1676" s="50" t="str">
        <f>IF(AB1676="","",IF(COUNTIFS($AB$7:$AB$3006,AB1676,$AQ$7:$AQ$3006,'RC'!$E$6)=0,"",COUNTIFS($M$7:$M$3006,"Concluída no prazo",$AB$7:$AB$3006,AB1676,$AQ$7:$AQ$3006,'RC'!$E$6)/COUNTIFS($AB$7:$AB$3006,AB1676,$AQ$7:$AQ$3006,'RC'!$E$6)))</f>
        <v/>
      </c>
      <c r="AD1676" s="48">
        <f>SUMIF($AQ$7:$AQ$3006,'RC'!$E$6,$J$7:$J$3006)+SUMIF($AQ$7:$AQ$3006,'RC'!$E$6,$L$7:$L$3006)</f>
        <v>21</v>
      </c>
      <c r="AF1676" s="48">
        <v>3.3309999999994899E-2</v>
      </c>
      <c r="AG1676" s="48">
        <f>IF(OR(AQ1676="",AQ1676&lt;&gt;'RC'!$E$6,AB1676&lt;&gt;'RC'!$D$21),0,1)</f>
        <v>0</v>
      </c>
      <c r="AH1676" s="48">
        <f t="shared" si="592"/>
        <v>3.3309999999994899E-2</v>
      </c>
      <c r="AI1676" s="48" t="str">
        <f t="shared" si="574"/>
        <v/>
      </c>
      <c r="AJ1676" s="48" t="str">
        <f t="shared" si="575"/>
        <v/>
      </c>
      <c r="AK1676" s="52" t="str">
        <f t="shared" si="576"/>
        <v/>
      </c>
      <c r="AL1676" s="52" t="str">
        <f t="shared" si="577"/>
        <v/>
      </c>
      <c r="AM1676" s="48" t="str">
        <f t="shared" si="578"/>
        <v/>
      </c>
      <c r="AN1676" s="48" t="str">
        <f t="shared" si="579"/>
        <v/>
      </c>
      <c r="AP1676" s="18" t="str">
        <f t="shared" si="580"/>
        <v/>
      </c>
      <c r="AQ1676" s="18" t="str">
        <f t="shared" si="581"/>
        <v/>
      </c>
      <c r="AR1676" s="18">
        <v>3.3309999999999999E-2</v>
      </c>
      <c r="AS1676" s="18">
        <f>IF(AF!$D$27="Todos",1,IF(M1676=AF!$D$27,1,0))</f>
        <v>1</v>
      </c>
      <c r="AT1676" s="53">
        <f>IF(AND(E1676=AF!$D$6,OR(LT!M1676=AF!$D$27,AF!$D$27="Todos"),OR(AP1676=AF!$E$8,AQ1676=AF!$E$8)),AR1676+AS1676,0)</f>
        <v>0</v>
      </c>
      <c r="AU1676" s="18" t="str">
        <f t="shared" si="582"/>
        <v/>
      </c>
      <c r="AV1676" s="54" t="str">
        <f t="shared" si="583"/>
        <v/>
      </c>
      <c r="AW1676" s="54" t="str">
        <f t="shared" si="584"/>
        <v/>
      </c>
      <c r="AX1676" s="18" t="str">
        <f t="shared" si="585"/>
        <v/>
      </c>
      <c r="AY1676" s="18" t="str">
        <f t="shared" si="586"/>
        <v/>
      </c>
      <c r="BA1676" s="18">
        <f>IF($E1676=AF!$D$6,IF($M1676="Concluída no prazo",2,IF($M1676="Concluída com atraso",1,0)),0)</f>
        <v>0</v>
      </c>
      <c r="BB1676" s="18">
        <f>IF($E1676=AF!$D$6,IF($M1676="Atrasada",2,IF($M1676="Concluída com atraso",1,0)),0)</f>
        <v>0</v>
      </c>
      <c r="BC1676" s="18">
        <v>1.67E-2</v>
      </c>
      <c r="BD1676" s="18">
        <f t="shared" si="593"/>
        <v>1.67E-2</v>
      </c>
      <c r="BE1676" s="18">
        <f t="shared" si="593"/>
        <v>1.67E-2</v>
      </c>
      <c r="BF1676" s="18" t="str">
        <f t="shared" si="587"/>
        <v/>
      </c>
      <c r="BN1676" s="18" t="str">
        <f t="shared" si="588"/>
        <v>s</v>
      </c>
    </row>
    <row r="1677" spans="3:66" ht="50.1" customHeight="1" thickTop="1" thickBot="1" x14ac:dyDescent="0.3">
      <c r="C1677" s="46"/>
      <c r="D1677" s="46"/>
      <c r="E1677" s="46"/>
      <c r="F1677" s="122"/>
      <c r="G1677" s="122"/>
      <c r="H1677" s="78" t="str">
        <f t="shared" si="589"/>
        <v/>
      </c>
      <c r="I1677" s="78" t="str">
        <f t="shared" si="590"/>
        <v/>
      </c>
      <c r="J1677" s="16"/>
      <c r="K1677" s="46" t="str">
        <f t="shared" si="591"/>
        <v/>
      </c>
      <c r="L1677" s="16"/>
      <c r="M1677" s="16"/>
      <c r="N1677" s="46"/>
      <c r="O1677" s="47" t="str">
        <f t="shared" si="594"/>
        <v/>
      </c>
      <c r="P1677" s="47"/>
      <c r="Q1677" s="48" t="str">
        <f>IFERROR(VLOOKUP(E1677,Funcionários!$C$8:$E$207,3,FALSE),"")</f>
        <v/>
      </c>
      <c r="R1677" s="47"/>
      <c r="S1677" s="49" t="str">
        <f t="shared" si="595"/>
        <v/>
      </c>
      <c r="T1677" s="49">
        <v>1.6709999999999999E-2</v>
      </c>
      <c r="U1677" s="48" t="str">
        <f>IF(Funcionários!C1678=0,"",Funcionários!C1678)</f>
        <v/>
      </c>
      <c r="V1677" s="50">
        <f>IF(U1677="",0,IF(COUNTIFS($E$7:$E$3006,U1677,$I$7:$I$3006,'RC'!$E$6)=0,0,COUNTIFS($M$7:$M$3006,"Concluída no prazo",$E$7:$E$3006,U1677,$I$7:$I$3006,'RC'!$E$6)/COUNTIFS($E$7:$E$3006,U1677,$I$7:$I$3006,'RC'!$E$6)))</f>
        <v>0</v>
      </c>
      <c r="W1677" s="49">
        <f>SUMIFS($J$7:$J$3006,$E$7:$E$3006,U1677,$I$7:$I$3006,'RC'!$E$6)+SUMIFS($L$7:$L$3006,$E$7:$E$3006,U1677,$I$7:$I$3006,'RC'!$E$6)</f>
        <v>0</v>
      </c>
      <c r="X1677" s="48">
        <f>COUNTIFS($E$7:$E$3006,U1677,$I$7:$I$3006,'RC'!$E$6)</f>
        <v>0</v>
      </c>
      <c r="Y1677" s="48"/>
      <c r="Z1677" s="51" t="str">
        <f>IF(AQ1677='RC'!$E$6,AC1677*1000+AD1677,"")</f>
        <v/>
      </c>
      <c r="AA1677" s="51" t="str">
        <f>IF(AB1677="","",IF(AQ1677='RC'!$E$6,AC1677*1000-AD1677,""))</f>
        <v/>
      </c>
      <c r="AB1677" s="48" t="str">
        <f>IFERROR(VLOOKUP(E1677,Funcionários!$C$8:$E$207,3,FALSE),"")</f>
        <v/>
      </c>
      <c r="AC1677" s="50" t="str">
        <f>IF(AB1677="","",IF(COUNTIFS($AB$7:$AB$3006,AB1677,$AQ$7:$AQ$3006,'RC'!$E$6)=0,"",COUNTIFS($M$7:$M$3006,"Concluída no prazo",$AB$7:$AB$3006,AB1677,$AQ$7:$AQ$3006,'RC'!$E$6)/COUNTIFS($AB$7:$AB$3006,AB1677,$AQ$7:$AQ$3006,'RC'!$E$6)))</f>
        <v/>
      </c>
      <c r="AD1677" s="48">
        <f>SUMIF($AQ$7:$AQ$3006,'RC'!$E$6,$J$7:$J$3006)+SUMIF($AQ$7:$AQ$3006,'RC'!$E$6,$L$7:$L$3006)</f>
        <v>21</v>
      </c>
      <c r="AF1677" s="48">
        <v>3.3299999999994903E-2</v>
      </c>
      <c r="AG1677" s="48">
        <f>IF(OR(AQ1677="",AQ1677&lt;&gt;'RC'!$E$6,AB1677&lt;&gt;'RC'!$D$21),0,1)</f>
        <v>0</v>
      </c>
      <c r="AH1677" s="48">
        <f t="shared" si="592"/>
        <v>3.3299999999994903E-2</v>
      </c>
      <c r="AI1677" s="48" t="str">
        <f t="shared" si="574"/>
        <v/>
      </c>
      <c r="AJ1677" s="48" t="str">
        <f t="shared" si="575"/>
        <v/>
      </c>
      <c r="AK1677" s="52" t="str">
        <f t="shared" si="576"/>
        <v/>
      </c>
      <c r="AL1677" s="52" t="str">
        <f t="shared" si="577"/>
        <v/>
      </c>
      <c r="AM1677" s="48" t="str">
        <f t="shared" si="578"/>
        <v/>
      </c>
      <c r="AN1677" s="48" t="str">
        <f t="shared" si="579"/>
        <v/>
      </c>
      <c r="AP1677" s="18" t="str">
        <f t="shared" si="580"/>
        <v/>
      </c>
      <c r="AQ1677" s="18" t="str">
        <f t="shared" si="581"/>
        <v/>
      </c>
      <c r="AR1677" s="18">
        <v>3.3300000000000003E-2</v>
      </c>
      <c r="AS1677" s="18">
        <f>IF(AF!$D$27="Todos",1,IF(M1677=AF!$D$27,1,0))</f>
        <v>1</v>
      </c>
      <c r="AT1677" s="53">
        <f>IF(AND(E1677=AF!$D$6,OR(LT!M1677=AF!$D$27,AF!$D$27="Todos"),OR(AP1677=AF!$E$8,AQ1677=AF!$E$8)),AR1677+AS1677,0)</f>
        <v>0</v>
      </c>
      <c r="AU1677" s="18" t="str">
        <f t="shared" si="582"/>
        <v/>
      </c>
      <c r="AV1677" s="54" t="str">
        <f t="shared" si="583"/>
        <v/>
      </c>
      <c r="AW1677" s="54" t="str">
        <f t="shared" si="584"/>
        <v/>
      </c>
      <c r="AX1677" s="18" t="str">
        <f t="shared" si="585"/>
        <v/>
      </c>
      <c r="AY1677" s="18" t="str">
        <f t="shared" si="586"/>
        <v/>
      </c>
      <c r="BA1677" s="18">
        <f>IF($E1677=AF!$D$6,IF($M1677="Concluída no prazo",2,IF($M1677="Concluída com atraso",1,0)),0)</f>
        <v>0</v>
      </c>
      <c r="BB1677" s="18">
        <f>IF($E1677=AF!$D$6,IF($M1677="Atrasada",2,IF($M1677="Concluída com atraso",1,0)),0)</f>
        <v>0</v>
      </c>
      <c r="BC1677" s="18">
        <v>1.6709999999999999E-2</v>
      </c>
      <c r="BD1677" s="18">
        <f t="shared" si="593"/>
        <v>1.6709999999999999E-2</v>
      </c>
      <c r="BE1677" s="18">
        <f t="shared" si="593"/>
        <v>1.6709999999999999E-2</v>
      </c>
      <c r="BF1677" s="18" t="str">
        <f t="shared" si="587"/>
        <v/>
      </c>
      <c r="BN1677" s="18" t="str">
        <f t="shared" si="588"/>
        <v>s</v>
      </c>
    </row>
    <row r="1678" spans="3:66" ht="50.1" customHeight="1" thickTop="1" thickBot="1" x14ac:dyDescent="0.3">
      <c r="C1678" s="46"/>
      <c r="D1678" s="46"/>
      <c r="E1678" s="46"/>
      <c r="F1678" s="122"/>
      <c r="G1678" s="122"/>
      <c r="H1678" s="78" t="str">
        <f t="shared" si="589"/>
        <v/>
      </c>
      <c r="I1678" s="78" t="str">
        <f t="shared" si="590"/>
        <v/>
      </c>
      <c r="J1678" s="16"/>
      <c r="K1678" s="46" t="str">
        <f t="shared" si="591"/>
        <v/>
      </c>
      <c r="L1678" s="16"/>
      <c r="M1678" s="16"/>
      <c r="N1678" s="46"/>
      <c r="O1678" s="47" t="str">
        <f t="shared" si="594"/>
        <v/>
      </c>
      <c r="P1678" s="47"/>
      <c r="Q1678" s="48" t="str">
        <f>IFERROR(VLOOKUP(E1678,Funcionários!$C$8:$E$207,3,FALSE),"")</f>
        <v/>
      </c>
      <c r="R1678" s="47"/>
      <c r="S1678" s="49" t="str">
        <f t="shared" si="595"/>
        <v/>
      </c>
      <c r="T1678" s="49">
        <v>1.6719999999999999E-2</v>
      </c>
      <c r="U1678" s="48" t="str">
        <f>IF(Funcionários!C1679=0,"",Funcionários!C1679)</f>
        <v/>
      </c>
      <c r="V1678" s="50">
        <f>IF(U1678="",0,IF(COUNTIFS($E$7:$E$3006,U1678,$I$7:$I$3006,'RC'!$E$6)=0,0,COUNTIFS($M$7:$M$3006,"Concluída no prazo",$E$7:$E$3006,U1678,$I$7:$I$3006,'RC'!$E$6)/COUNTIFS($E$7:$E$3006,U1678,$I$7:$I$3006,'RC'!$E$6)))</f>
        <v>0</v>
      </c>
      <c r="W1678" s="49">
        <f>SUMIFS($J$7:$J$3006,$E$7:$E$3006,U1678,$I$7:$I$3006,'RC'!$E$6)+SUMIFS($L$7:$L$3006,$E$7:$E$3006,U1678,$I$7:$I$3006,'RC'!$E$6)</f>
        <v>0</v>
      </c>
      <c r="X1678" s="48">
        <f>COUNTIFS($E$7:$E$3006,U1678,$I$7:$I$3006,'RC'!$E$6)</f>
        <v>0</v>
      </c>
      <c r="Y1678" s="48"/>
      <c r="Z1678" s="51" t="str">
        <f>IF(AQ1678='RC'!$E$6,AC1678*1000+AD1678,"")</f>
        <v/>
      </c>
      <c r="AA1678" s="51" t="str">
        <f>IF(AB1678="","",IF(AQ1678='RC'!$E$6,AC1678*1000-AD1678,""))</f>
        <v/>
      </c>
      <c r="AB1678" s="48" t="str">
        <f>IFERROR(VLOOKUP(E1678,Funcionários!$C$8:$E$207,3,FALSE),"")</f>
        <v/>
      </c>
      <c r="AC1678" s="50" t="str">
        <f>IF(AB1678="","",IF(COUNTIFS($AB$7:$AB$3006,AB1678,$AQ$7:$AQ$3006,'RC'!$E$6)=0,"",COUNTIFS($M$7:$M$3006,"Concluída no prazo",$AB$7:$AB$3006,AB1678,$AQ$7:$AQ$3006,'RC'!$E$6)/COUNTIFS($AB$7:$AB$3006,AB1678,$AQ$7:$AQ$3006,'RC'!$E$6)))</f>
        <v/>
      </c>
      <c r="AD1678" s="48">
        <f>SUMIF($AQ$7:$AQ$3006,'RC'!$E$6,$J$7:$J$3006)+SUMIF($AQ$7:$AQ$3006,'RC'!$E$6,$L$7:$L$3006)</f>
        <v>21</v>
      </c>
      <c r="AF1678" s="48">
        <v>3.32899999999949E-2</v>
      </c>
      <c r="AG1678" s="48">
        <f>IF(OR(AQ1678="",AQ1678&lt;&gt;'RC'!$E$6,AB1678&lt;&gt;'RC'!$D$21),0,1)</f>
        <v>0</v>
      </c>
      <c r="AH1678" s="48">
        <f t="shared" si="592"/>
        <v>3.32899999999949E-2</v>
      </c>
      <c r="AI1678" s="48" t="str">
        <f t="shared" si="574"/>
        <v/>
      </c>
      <c r="AJ1678" s="48" t="str">
        <f t="shared" si="575"/>
        <v/>
      </c>
      <c r="AK1678" s="52" t="str">
        <f t="shared" si="576"/>
        <v/>
      </c>
      <c r="AL1678" s="52" t="str">
        <f t="shared" si="577"/>
        <v/>
      </c>
      <c r="AM1678" s="48" t="str">
        <f t="shared" si="578"/>
        <v/>
      </c>
      <c r="AN1678" s="48" t="str">
        <f t="shared" si="579"/>
        <v/>
      </c>
      <c r="AP1678" s="18" t="str">
        <f t="shared" si="580"/>
        <v/>
      </c>
      <c r="AQ1678" s="18" t="str">
        <f t="shared" si="581"/>
        <v/>
      </c>
      <c r="AR1678" s="18">
        <v>3.329E-2</v>
      </c>
      <c r="AS1678" s="18">
        <f>IF(AF!$D$27="Todos",1,IF(M1678=AF!$D$27,1,0))</f>
        <v>1</v>
      </c>
      <c r="AT1678" s="53">
        <f>IF(AND(E1678=AF!$D$6,OR(LT!M1678=AF!$D$27,AF!$D$27="Todos"),OR(AP1678=AF!$E$8,AQ1678=AF!$E$8)),AR1678+AS1678,0)</f>
        <v>0</v>
      </c>
      <c r="AU1678" s="18" t="str">
        <f t="shared" si="582"/>
        <v/>
      </c>
      <c r="AV1678" s="54" t="str">
        <f t="shared" si="583"/>
        <v/>
      </c>
      <c r="AW1678" s="54" t="str">
        <f t="shared" si="584"/>
        <v/>
      </c>
      <c r="AX1678" s="18" t="str">
        <f t="shared" si="585"/>
        <v/>
      </c>
      <c r="AY1678" s="18" t="str">
        <f t="shared" si="586"/>
        <v/>
      </c>
      <c r="BA1678" s="18">
        <f>IF($E1678=AF!$D$6,IF($M1678="Concluída no prazo",2,IF($M1678="Concluída com atraso",1,0)),0)</f>
        <v>0</v>
      </c>
      <c r="BB1678" s="18">
        <f>IF($E1678=AF!$D$6,IF($M1678="Atrasada",2,IF($M1678="Concluída com atraso",1,0)),0)</f>
        <v>0</v>
      </c>
      <c r="BC1678" s="18">
        <v>1.6719999999999999E-2</v>
      </c>
      <c r="BD1678" s="18">
        <f t="shared" si="593"/>
        <v>1.6719999999999999E-2</v>
      </c>
      <c r="BE1678" s="18">
        <f t="shared" si="593"/>
        <v>1.6719999999999999E-2</v>
      </c>
      <c r="BF1678" s="18" t="str">
        <f t="shared" si="587"/>
        <v/>
      </c>
      <c r="BN1678" s="18" t="str">
        <f t="shared" si="588"/>
        <v>s</v>
      </c>
    </row>
    <row r="1679" spans="3:66" ht="50.1" customHeight="1" thickTop="1" thickBot="1" x14ac:dyDescent="0.3">
      <c r="C1679" s="46"/>
      <c r="D1679" s="46"/>
      <c r="E1679" s="46"/>
      <c r="F1679" s="122"/>
      <c r="G1679" s="122"/>
      <c r="H1679" s="78" t="str">
        <f t="shared" si="589"/>
        <v/>
      </c>
      <c r="I1679" s="78" t="str">
        <f t="shared" si="590"/>
        <v/>
      </c>
      <c r="J1679" s="16"/>
      <c r="K1679" s="46" t="str">
        <f t="shared" si="591"/>
        <v/>
      </c>
      <c r="L1679" s="16"/>
      <c r="M1679" s="16"/>
      <c r="N1679" s="46"/>
      <c r="O1679" s="47" t="str">
        <f t="shared" si="594"/>
        <v/>
      </c>
      <c r="P1679" s="47"/>
      <c r="Q1679" s="48" t="str">
        <f>IFERROR(VLOOKUP(E1679,Funcionários!$C$8:$E$207,3,FALSE),"")</f>
        <v/>
      </c>
      <c r="R1679" s="47"/>
      <c r="S1679" s="49" t="str">
        <f t="shared" si="595"/>
        <v/>
      </c>
      <c r="T1679" s="49">
        <v>1.6729999999999998E-2</v>
      </c>
      <c r="U1679" s="48" t="str">
        <f>IF(Funcionários!C1680=0,"",Funcionários!C1680)</f>
        <v/>
      </c>
      <c r="V1679" s="50">
        <f>IF(U1679="",0,IF(COUNTIFS($E$7:$E$3006,U1679,$I$7:$I$3006,'RC'!$E$6)=0,0,COUNTIFS($M$7:$M$3006,"Concluída no prazo",$E$7:$E$3006,U1679,$I$7:$I$3006,'RC'!$E$6)/COUNTIFS($E$7:$E$3006,U1679,$I$7:$I$3006,'RC'!$E$6)))</f>
        <v>0</v>
      </c>
      <c r="W1679" s="49">
        <f>SUMIFS($J$7:$J$3006,$E$7:$E$3006,U1679,$I$7:$I$3006,'RC'!$E$6)+SUMIFS($L$7:$L$3006,$E$7:$E$3006,U1679,$I$7:$I$3006,'RC'!$E$6)</f>
        <v>0</v>
      </c>
      <c r="X1679" s="48">
        <f>COUNTIFS($E$7:$E$3006,U1679,$I$7:$I$3006,'RC'!$E$6)</f>
        <v>0</v>
      </c>
      <c r="Y1679" s="48"/>
      <c r="Z1679" s="51" t="str">
        <f>IF(AQ1679='RC'!$E$6,AC1679*1000+AD1679,"")</f>
        <v/>
      </c>
      <c r="AA1679" s="51" t="str">
        <f>IF(AB1679="","",IF(AQ1679='RC'!$E$6,AC1679*1000-AD1679,""))</f>
        <v/>
      </c>
      <c r="AB1679" s="48" t="str">
        <f>IFERROR(VLOOKUP(E1679,Funcionários!$C$8:$E$207,3,FALSE),"")</f>
        <v/>
      </c>
      <c r="AC1679" s="50" t="str">
        <f>IF(AB1679="","",IF(COUNTIFS($AB$7:$AB$3006,AB1679,$AQ$7:$AQ$3006,'RC'!$E$6)=0,"",COUNTIFS($M$7:$M$3006,"Concluída no prazo",$AB$7:$AB$3006,AB1679,$AQ$7:$AQ$3006,'RC'!$E$6)/COUNTIFS($AB$7:$AB$3006,AB1679,$AQ$7:$AQ$3006,'RC'!$E$6)))</f>
        <v/>
      </c>
      <c r="AD1679" s="48">
        <f>SUMIF($AQ$7:$AQ$3006,'RC'!$E$6,$J$7:$J$3006)+SUMIF($AQ$7:$AQ$3006,'RC'!$E$6,$L$7:$L$3006)</f>
        <v>21</v>
      </c>
      <c r="AF1679" s="48">
        <v>3.3279999999994897E-2</v>
      </c>
      <c r="AG1679" s="48">
        <f>IF(OR(AQ1679="",AQ1679&lt;&gt;'RC'!$E$6,AB1679&lt;&gt;'RC'!$D$21),0,1)</f>
        <v>0</v>
      </c>
      <c r="AH1679" s="48">
        <f t="shared" si="592"/>
        <v>3.3279999999994897E-2</v>
      </c>
      <c r="AI1679" s="48" t="str">
        <f t="shared" si="574"/>
        <v/>
      </c>
      <c r="AJ1679" s="48" t="str">
        <f t="shared" si="575"/>
        <v/>
      </c>
      <c r="AK1679" s="52" t="str">
        <f t="shared" si="576"/>
        <v/>
      </c>
      <c r="AL1679" s="52" t="str">
        <f t="shared" si="577"/>
        <v/>
      </c>
      <c r="AM1679" s="48" t="str">
        <f t="shared" si="578"/>
        <v/>
      </c>
      <c r="AN1679" s="48" t="str">
        <f t="shared" si="579"/>
        <v/>
      </c>
      <c r="AP1679" s="18" t="str">
        <f t="shared" si="580"/>
        <v/>
      </c>
      <c r="AQ1679" s="18" t="str">
        <f t="shared" si="581"/>
        <v/>
      </c>
      <c r="AR1679" s="18">
        <v>3.3279999999999997E-2</v>
      </c>
      <c r="AS1679" s="18">
        <f>IF(AF!$D$27="Todos",1,IF(M1679=AF!$D$27,1,0))</f>
        <v>1</v>
      </c>
      <c r="AT1679" s="53">
        <f>IF(AND(E1679=AF!$D$6,OR(LT!M1679=AF!$D$27,AF!$D$27="Todos"),OR(AP1679=AF!$E$8,AQ1679=AF!$E$8)),AR1679+AS1679,0)</f>
        <v>0</v>
      </c>
      <c r="AU1679" s="18" t="str">
        <f t="shared" si="582"/>
        <v/>
      </c>
      <c r="AV1679" s="54" t="str">
        <f t="shared" si="583"/>
        <v/>
      </c>
      <c r="AW1679" s="54" t="str">
        <f t="shared" si="584"/>
        <v/>
      </c>
      <c r="AX1679" s="18" t="str">
        <f t="shared" si="585"/>
        <v/>
      </c>
      <c r="AY1679" s="18" t="str">
        <f t="shared" si="586"/>
        <v/>
      </c>
      <c r="BA1679" s="18">
        <f>IF($E1679=AF!$D$6,IF($M1679="Concluída no prazo",2,IF($M1679="Concluída com atraso",1,0)),0)</f>
        <v>0</v>
      </c>
      <c r="BB1679" s="18">
        <f>IF($E1679=AF!$D$6,IF($M1679="Atrasada",2,IF($M1679="Concluída com atraso",1,0)),0)</f>
        <v>0</v>
      </c>
      <c r="BC1679" s="18">
        <v>1.6729999999999998E-2</v>
      </c>
      <c r="BD1679" s="18">
        <f t="shared" si="593"/>
        <v>1.6729999999999998E-2</v>
      </c>
      <c r="BE1679" s="18">
        <f t="shared" si="593"/>
        <v>1.6729999999999998E-2</v>
      </c>
      <c r="BF1679" s="18" t="str">
        <f t="shared" si="587"/>
        <v/>
      </c>
      <c r="BN1679" s="18" t="str">
        <f t="shared" si="588"/>
        <v>s</v>
      </c>
    </row>
    <row r="1680" spans="3:66" ht="50.1" customHeight="1" thickTop="1" thickBot="1" x14ac:dyDescent="0.3">
      <c r="C1680" s="46"/>
      <c r="D1680" s="46"/>
      <c r="E1680" s="46"/>
      <c r="F1680" s="122"/>
      <c r="G1680" s="122"/>
      <c r="H1680" s="78" t="str">
        <f t="shared" si="589"/>
        <v/>
      </c>
      <c r="I1680" s="78" t="str">
        <f t="shared" si="590"/>
        <v/>
      </c>
      <c r="J1680" s="16"/>
      <c r="K1680" s="46" t="str">
        <f t="shared" si="591"/>
        <v/>
      </c>
      <c r="L1680" s="16"/>
      <c r="M1680" s="16"/>
      <c r="N1680" s="46"/>
      <c r="O1680" s="47" t="str">
        <f t="shared" si="594"/>
        <v/>
      </c>
      <c r="P1680" s="47"/>
      <c r="Q1680" s="48" t="str">
        <f>IFERROR(VLOOKUP(E1680,Funcionários!$C$8:$E$207,3,FALSE),"")</f>
        <v/>
      </c>
      <c r="R1680" s="47"/>
      <c r="S1680" s="49" t="str">
        <f t="shared" si="595"/>
        <v/>
      </c>
      <c r="T1680" s="49">
        <v>1.6740000000000001E-2</v>
      </c>
      <c r="U1680" s="48" t="str">
        <f>IF(Funcionários!C1681=0,"",Funcionários!C1681)</f>
        <v/>
      </c>
      <c r="V1680" s="50">
        <f>IF(U1680="",0,IF(COUNTIFS($E$7:$E$3006,U1680,$I$7:$I$3006,'RC'!$E$6)=0,0,COUNTIFS($M$7:$M$3006,"Concluída no prazo",$E$7:$E$3006,U1680,$I$7:$I$3006,'RC'!$E$6)/COUNTIFS($E$7:$E$3006,U1680,$I$7:$I$3006,'RC'!$E$6)))</f>
        <v>0</v>
      </c>
      <c r="W1680" s="49">
        <f>SUMIFS($J$7:$J$3006,$E$7:$E$3006,U1680,$I$7:$I$3006,'RC'!$E$6)+SUMIFS($L$7:$L$3006,$E$7:$E$3006,U1680,$I$7:$I$3006,'RC'!$E$6)</f>
        <v>0</v>
      </c>
      <c r="X1680" s="48">
        <f>COUNTIFS($E$7:$E$3006,U1680,$I$7:$I$3006,'RC'!$E$6)</f>
        <v>0</v>
      </c>
      <c r="Y1680" s="48"/>
      <c r="Z1680" s="51" t="str">
        <f>IF(AQ1680='RC'!$E$6,AC1680*1000+AD1680,"")</f>
        <v/>
      </c>
      <c r="AA1680" s="51" t="str">
        <f>IF(AB1680="","",IF(AQ1680='RC'!$E$6,AC1680*1000-AD1680,""))</f>
        <v/>
      </c>
      <c r="AB1680" s="48" t="str">
        <f>IFERROR(VLOOKUP(E1680,Funcionários!$C$8:$E$207,3,FALSE),"")</f>
        <v/>
      </c>
      <c r="AC1680" s="50" t="str">
        <f>IF(AB1680="","",IF(COUNTIFS($AB$7:$AB$3006,AB1680,$AQ$7:$AQ$3006,'RC'!$E$6)=0,"",COUNTIFS($M$7:$M$3006,"Concluída no prazo",$AB$7:$AB$3006,AB1680,$AQ$7:$AQ$3006,'RC'!$E$6)/COUNTIFS($AB$7:$AB$3006,AB1680,$AQ$7:$AQ$3006,'RC'!$E$6)))</f>
        <v/>
      </c>
      <c r="AD1680" s="48">
        <f>SUMIF($AQ$7:$AQ$3006,'RC'!$E$6,$J$7:$J$3006)+SUMIF($AQ$7:$AQ$3006,'RC'!$E$6,$L$7:$L$3006)</f>
        <v>21</v>
      </c>
      <c r="AF1680" s="48">
        <v>3.3269999999994901E-2</v>
      </c>
      <c r="AG1680" s="48">
        <f>IF(OR(AQ1680="",AQ1680&lt;&gt;'RC'!$E$6,AB1680&lt;&gt;'RC'!$D$21),0,1)</f>
        <v>0</v>
      </c>
      <c r="AH1680" s="48">
        <f t="shared" si="592"/>
        <v>3.3269999999994901E-2</v>
      </c>
      <c r="AI1680" s="48" t="str">
        <f t="shared" si="574"/>
        <v/>
      </c>
      <c r="AJ1680" s="48" t="str">
        <f t="shared" si="575"/>
        <v/>
      </c>
      <c r="AK1680" s="52" t="str">
        <f t="shared" si="576"/>
        <v/>
      </c>
      <c r="AL1680" s="52" t="str">
        <f t="shared" si="577"/>
        <v/>
      </c>
      <c r="AM1680" s="48" t="str">
        <f t="shared" si="578"/>
        <v/>
      </c>
      <c r="AN1680" s="48" t="str">
        <f t="shared" si="579"/>
        <v/>
      </c>
      <c r="AP1680" s="18" t="str">
        <f t="shared" si="580"/>
        <v/>
      </c>
      <c r="AQ1680" s="18" t="str">
        <f t="shared" si="581"/>
        <v/>
      </c>
      <c r="AR1680" s="18">
        <v>3.3270000000000001E-2</v>
      </c>
      <c r="AS1680" s="18">
        <f>IF(AF!$D$27="Todos",1,IF(M1680=AF!$D$27,1,0))</f>
        <v>1</v>
      </c>
      <c r="AT1680" s="53">
        <f>IF(AND(E1680=AF!$D$6,OR(LT!M1680=AF!$D$27,AF!$D$27="Todos"),OR(AP1680=AF!$E$8,AQ1680=AF!$E$8)),AR1680+AS1680,0)</f>
        <v>0</v>
      </c>
      <c r="AU1680" s="18" t="str">
        <f t="shared" si="582"/>
        <v/>
      </c>
      <c r="AV1680" s="54" t="str">
        <f t="shared" si="583"/>
        <v/>
      </c>
      <c r="AW1680" s="54" t="str">
        <f t="shared" si="584"/>
        <v/>
      </c>
      <c r="AX1680" s="18" t="str">
        <f t="shared" si="585"/>
        <v/>
      </c>
      <c r="AY1680" s="18" t="str">
        <f t="shared" si="586"/>
        <v/>
      </c>
      <c r="BA1680" s="18">
        <f>IF($E1680=AF!$D$6,IF($M1680="Concluída no prazo",2,IF($M1680="Concluída com atraso",1,0)),0)</f>
        <v>0</v>
      </c>
      <c r="BB1680" s="18">
        <f>IF($E1680=AF!$D$6,IF($M1680="Atrasada",2,IF($M1680="Concluída com atraso",1,0)),0)</f>
        <v>0</v>
      </c>
      <c r="BC1680" s="18">
        <v>1.6740000000000001E-2</v>
      </c>
      <c r="BD1680" s="18">
        <f t="shared" si="593"/>
        <v>1.6740000000000001E-2</v>
      </c>
      <c r="BE1680" s="18">
        <f t="shared" si="593"/>
        <v>1.6740000000000001E-2</v>
      </c>
      <c r="BF1680" s="18" t="str">
        <f t="shared" si="587"/>
        <v/>
      </c>
      <c r="BN1680" s="18" t="str">
        <f t="shared" si="588"/>
        <v>s</v>
      </c>
    </row>
    <row r="1681" spans="3:66" ht="50.1" customHeight="1" thickTop="1" thickBot="1" x14ac:dyDescent="0.3">
      <c r="C1681" s="46"/>
      <c r="D1681" s="46"/>
      <c r="E1681" s="46"/>
      <c r="F1681" s="122"/>
      <c r="G1681" s="122"/>
      <c r="H1681" s="78" t="str">
        <f t="shared" si="589"/>
        <v/>
      </c>
      <c r="I1681" s="78" t="str">
        <f t="shared" si="590"/>
        <v/>
      </c>
      <c r="J1681" s="16"/>
      <c r="K1681" s="46" t="str">
        <f t="shared" si="591"/>
        <v/>
      </c>
      <c r="L1681" s="16"/>
      <c r="M1681" s="16"/>
      <c r="N1681" s="46"/>
      <c r="O1681" s="47" t="str">
        <f t="shared" si="594"/>
        <v/>
      </c>
      <c r="P1681" s="47"/>
      <c r="Q1681" s="48" t="str">
        <f>IFERROR(VLOOKUP(E1681,Funcionários!$C$8:$E$207,3,FALSE),"")</f>
        <v/>
      </c>
      <c r="R1681" s="47"/>
      <c r="S1681" s="49" t="str">
        <f t="shared" si="595"/>
        <v/>
      </c>
      <c r="T1681" s="49">
        <v>1.6750000000000001E-2</v>
      </c>
      <c r="U1681" s="48" t="str">
        <f>IF(Funcionários!C1682=0,"",Funcionários!C1682)</f>
        <v/>
      </c>
      <c r="V1681" s="50">
        <f>IF(U1681="",0,IF(COUNTIFS($E$7:$E$3006,U1681,$I$7:$I$3006,'RC'!$E$6)=0,0,COUNTIFS($M$7:$M$3006,"Concluída no prazo",$E$7:$E$3006,U1681,$I$7:$I$3006,'RC'!$E$6)/COUNTIFS($E$7:$E$3006,U1681,$I$7:$I$3006,'RC'!$E$6)))</f>
        <v>0</v>
      </c>
      <c r="W1681" s="49">
        <f>SUMIFS($J$7:$J$3006,$E$7:$E$3006,U1681,$I$7:$I$3006,'RC'!$E$6)+SUMIFS($L$7:$L$3006,$E$7:$E$3006,U1681,$I$7:$I$3006,'RC'!$E$6)</f>
        <v>0</v>
      </c>
      <c r="X1681" s="48">
        <f>COUNTIFS($E$7:$E$3006,U1681,$I$7:$I$3006,'RC'!$E$6)</f>
        <v>0</v>
      </c>
      <c r="Y1681" s="48"/>
      <c r="Z1681" s="51" t="str">
        <f>IF(AQ1681='RC'!$E$6,AC1681*1000+AD1681,"")</f>
        <v/>
      </c>
      <c r="AA1681" s="51" t="str">
        <f>IF(AB1681="","",IF(AQ1681='RC'!$E$6,AC1681*1000-AD1681,""))</f>
        <v/>
      </c>
      <c r="AB1681" s="48" t="str">
        <f>IFERROR(VLOOKUP(E1681,Funcionários!$C$8:$E$207,3,FALSE),"")</f>
        <v/>
      </c>
      <c r="AC1681" s="50" t="str">
        <f>IF(AB1681="","",IF(COUNTIFS($AB$7:$AB$3006,AB1681,$AQ$7:$AQ$3006,'RC'!$E$6)=0,"",COUNTIFS($M$7:$M$3006,"Concluída no prazo",$AB$7:$AB$3006,AB1681,$AQ$7:$AQ$3006,'RC'!$E$6)/COUNTIFS($AB$7:$AB$3006,AB1681,$AQ$7:$AQ$3006,'RC'!$E$6)))</f>
        <v/>
      </c>
      <c r="AD1681" s="48">
        <f>SUMIF($AQ$7:$AQ$3006,'RC'!$E$6,$J$7:$J$3006)+SUMIF($AQ$7:$AQ$3006,'RC'!$E$6,$L$7:$L$3006)</f>
        <v>21</v>
      </c>
      <c r="AF1681" s="48">
        <v>3.3259999999994898E-2</v>
      </c>
      <c r="AG1681" s="48">
        <f>IF(OR(AQ1681="",AQ1681&lt;&gt;'RC'!$E$6,AB1681&lt;&gt;'RC'!$D$21),0,1)</f>
        <v>0</v>
      </c>
      <c r="AH1681" s="48">
        <f t="shared" si="592"/>
        <v>3.3259999999994898E-2</v>
      </c>
      <c r="AI1681" s="48" t="str">
        <f t="shared" si="574"/>
        <v/>
      </c>
      <c r="AJ1681" s="48" t="str">
        <f t="shared" si="575"/>
        <v/>
      </c>
      <c r="AK1681" s="52" t="str">
        <f t="shared" si="576"/>
        <v/>
      </c>
      <c r="AL1681" s="52" t="str">
        <f t="shared" si="577"/>
        <v/>
      </c>
      <c r="AM1681" s="48" t="str">
        <f t="shared" si="578"/>
        <v/>
      </c>
      <c r="AN1681" s="48" t="str">
        <f t="shared" si="579"/>
        <v/>
      </c>
      <c r="AP1681" s="18" t="str">
        <f t="shared" si="580"/>
        <v/>
      </c>
      <c r="AQ1681" s="18" t="str">
        <f t="shared" si="581"/>
        <v/>
      </c>
      <c r="AR1681" s="18">
        <v>3.3259999999999998E-2</v>
      </c>
      <c r="AS1681" s="18">
        <f>IF(AF!$D$27="Todos",1,IF(M1681=AF!$D$27,1,0))</f>
        <v>1</v>
      </c>
      <c r="AT1681" s="53">
        <f>IF(AND(E1681=AF!$D$6,OR(LT!M1681=AF!$D$27,AF!$D$27="Todos"),OR(AP1681=AF!$E$8,AQ1681=AF!$E$8)),AR1681+AS1681,0)</f>
        <v>0</v>
      </c>
      <c r="AU1681" s="18" t="str">
        <f t="shared" si="582"/>
        <v/>
      </c>
      <c r="AV1681" s="54" t="str">
        <f t="shared" si="583"/>
        <v/>
      </c>
      <c r="AW1681" s="54" t="str">
        <f t="shared" si="584"/>
        <v/>
      </c>
      <c r="AX1681" s="18" t="str">
        <f t="shared" si="585"/>
        <v/>
      </c>
      <c r="AY1681" s="18" t="str">
        <f t="shared" si="586"/>
        <v/>
      </c>
      <c r="BA1681" s="18">
        <f>IF($E1681=AF!$D$6,IF($M1681="Concluída no prazo",2,IF($M1681="Concluída com atraso",1,0)),0)</f>
        <v>0</v>
      </c>
      <c r="BB1681" s="18">
        <f>IF($E1681=AF!$D$6,IF($M1681="Atrasada",2,IF($M1681="Concluída com atraso",1,0)),0)</f>
        <v>0</v>
      </c>
      <c r="BC1681" s="18">
        <v>1.6750000000000001E-2</v>
      </c>
      <c r="BD1681" s="18">
        <f t="shared" si="593"/>
        <v>1.6750000000000001E-2</v>
      </c>
      <c r="BE1681" s="18">
        <f t="shared" si="593"/>
        <v>1.6750000000000001E-2</v>
      </c>
      <c r="BF1681" s="18" t="str">
        <f t="shared" si="587"/>
        <v/>
      </c>
      <c r="BN1681" s="18" t="str">
        <f t="shared" si="588"/>
        <v>s</v>
      </c>
    </row>
    <row r="1682" spans="3:66" ht="50.1" customHeight="1" thickTop="1" thickBot="1" x14ac:dyDescent="0.3">
      <c r="C1682" s="46"/>
      <c r="D1682" s="46"/>
      <c r="E1682" s="46"/>
      <c r="F1682" s="122"/>
      <c r="G1682" s="122"/>
      <c r="H1682" s="78" t="str">
        <f t="shared" si="589"/>
        <v/>
      </c>
      <c r="I1682" s="78" t="str">
        <f t="shared" si="590"/>
        <v/>
      </c>
      <c r="J1682" s="16"/>
      <c r="K1682" s="46" t="str">
        <f t="shared" si="591"/>
        <v/>
      </c>
      <c r="L1682" s="16"/>
      <c r="M1682" s="16"/>
      <c r="N1682" s="46"/>
      <c r="O1682" s="47" t="str">
        <f t="shared" si="594"/>
        <v/>
      </c>
      <c r="P1682" s="47"/>
      <c r="Q1682" s="48" t="str">
        <f>IFERROR(VLOOKUP(E1682,Funcionários!$C$8:$E$207,3,FALSE),"")</f>
        <v/>
      </c>
      <c r="R1682" s="47"/>
      <c r="S1682" s="49" t="str">
        <f t="shared" si="595"/>
        <v/>
      </c>
      <c r="T1682" s="49">
        <v>1.6760000000000001E-2</v>
      </c>
      <c r="U1682" s="48" t="str">
        <f>IF(Funcionários!C1683=0,"",Funcionários!C1683)</f>
        <v/>
      </c>
      <c r="V1682" s="50">
        <f>IF(U1682="",0,IF(COUNTIFS($E$7:$E$3006,U1682,$I$7:$I$3006,'RC'!$E$6)=0,0,COUNTIFS($M$7:$M$3006,"Concluída no prazo",$E$7:$E$3006,U1682,$I$7:$I$3006,'RC'!$E$6)/COUNTIFS($E$7:$E$3006,U1682,$I$7:$I$3006,'RC'!$E$6)))</f>
        <v>0</v>
      </c>
      <c r="W1682" s="49">
        <f>SUMIFS($J$7:$J$3006,$E$7:$E$3006,U1682,$I$7:$I$3006,'RC'!$E$6)+SUMIFS($L$7:$L$3006,$E$7:$E$3006,U1682,$I$7:$I$3006,'RC'!$E$6)</f>
        <v>0</v>
      </c>
      <c r="X1682" s="48">
        <f>COUNTIFS($E$7:$E$3006,U1682,$I$7:$I$3006,'RC'!$E$6)</f>
        <v>0</v>
      </c>
      <c r="Y1682" s="48"/>
      <c r="Z1682" s="51" t="str">
        <f>IF(AQ1682='RC'!$E$6,AC1682*1000+AD1682,"")</f>
        <v/>
      </c>
      <c r="AA1682" s="51" t="str">
        <f>IF(AB1682="","",IF(AQ1682='RC'!$E$6,AC1682*1000-AD1682,""))</f>
        <v/>
      </c>
      <c r="AB1682" s="48" t="str">
        <f>IFERROR(VLOOKUP(E1682,Funcionários!$C$8:$E$207,3,FALSE),"")</f>
        <v/>
      </c>
      <c r="AC1682" s="50" t="str">
        <f>IF(AB1682="","",IF(COUNTIFS($AB$7:$AB$3006,AB1682,$AQ$7:$AQ$3006,'RC'!$E$6)=0,"",COUNTIFS($M$7:$M$3006,"Concluída no prazo",$AB$7:$AB$3006,AB1682,$AQ$7:$AQ$3006,'RC'!$E$6)/COUNTIFS($AB$7:$AB$3006,AB1682,$AQ$7:$AQ$3006,'RC'!$E$6)))</f>
        <v/>
      </c>
      <c r="AD1682" s="48">
        <f>SUMIF($AQ$7:$AQ$3006,'RC'!$E$6,$J$7:$J$3006)+SUMIF($AQ$7:$AQ$3006,'RC'!$E$6,$L$7:$L$3006)</f>
        <v>21</v>
      </c>
      <c r="AF1682" s="48">
        <v>3.3249999999994902E-2</v>
      </c>
      <c r="AG1682" s="48">
        <f>IF(OR(AQ1682="",AQ1682&lt;&gt;'RC'!$E$6,AB1682&lt;&gt;'RC'!$D$21),0,1)</f>
        <v>0</v>
      </c>
      <c r="AH1682" s="48">
        <f t="shared" si="592"/>
        <v>3.3249999999994902E-2</v>
      </c>
      <c r="AI1682" s="48" t="str">
        <f t="shared" si="574"/>
        <v/>
      </c>
      <c r="AJ1682" s="48" t="str">
        <f t="shared" si="575"/>
        <v/>
      </c>
      <c r="AK1682" s="52" t="str">
        <f t="shared" si="576"/>
        <v/>
      </c>
      <c r="AL1682" s="52" t="str">
        <f t="shared" si="577"/>
        <v/>
      </c>
      <c r="AM1682" s="48" t="str">
        <f t="shared" si="578"/>
        <v/>
      </c>
      <c r="AN1682" s="48" t="str">
        <f t="shared" si="579"/>
        <v/>
      </c>
      <c r="AP1682" s="18" t="str">
        <f t="shared" si="580"/>
        <v/>
      </c>
      <c r="AQ1682" s="18" t="str">
        <f t="shared" si="581"/>
        <v/>
      </c>
      <c r="AR1682" s="18">
        <v>3.3250000000000002E-2</v>
      </c>
      <c r="AS1682" s="18">
        <f>IF(AF!$D$27="Todos",1,IF(M1682=AF!$D$27,1,0))</f>
        <v>1</v>
      </c>
      <c r="AT1682" s="53">
        <f>IF(AND(E1682=AF!$D$6,OR(LT!M1682=AF!$D$27,AF!$D$27="Todos"),OR(AP1682=AF!$E$8,AQ1682=AF!$E$8)),AR1682+AS1682,0)</f>
        <v>0</v>
      </c>
      <c r="AU1682" s="18" t="str">
        <f t="shared" si="582"/>
        <v/>
      </c>
      <c r="AV1682" s="54" t="str">
        <f t="shared" si="583"/>
        <v/>
      </c>
      <c r="AW1682" s="54" t="str">
        <f t="shared" si="584"/>
        <v/>
      </c>
      <c r="AX1682" s="18" t="str">
        <f t="shared" si="585"/>
        <v/>
      </c>
      <c r="AY1682" s="18" t="str">
        <f t="shared" si="586"/>
        <v/>
      </c>
      <c r="BA1682" s="18">
        <f>IF($E1682=AF!$D$6,IF($M1682="Concluída no prazo",2,IF($M1682="Concluída com atraso",1,0)),0)</f>
        <v>0</v>
      </c>
      <c r="BB1682" s="18">
        <f>IF($E1682=AF!$D$6,IF($M1682="Atrasada",2,IF($M1682="Concluída com atraso",1,0)),0)</f>
        <v>0</v>
      </c>
      <c r="BC1682" s="18">
        <v>1.6760000000000001E-2</v>
      </c>
      <c r="BD1682" s="18">
        <f t="shared" si="593"/>
        <v>1.6760000000000001E-2</v>
      </c>
      <c r="BE1682" s="18">
        <f t="shared" si="593"/>
        <v>1.6760000000000001E-2</v>
      </c>
      <c r="BF1682" s="18" t="str">
        <f t="shared" si="587"/>
        <v/>
      </c>
      <c r="BN1682" s="18" t="str">
        <f t="shared" si="588"/>
        <v>s</v>
      </c>
    </row>
    <row r="1683" spans="3:66" ht="50.1" customHeight="1" thickTop="1" thickBot="1" x14ac:dyDescent="0.3">
      <c r="C1683" s="46"/>
      <c r="D1683" s="46"/>
      <c r="E1683" s="46"/>
      <c r="F1683" s="122"/>
      <c r="G1683" s="122"/>
      <c r="H1683" s="78" t="str">
        <f t="shared" si="589"/>
        <v/>
      </c>
      <c r="I1683" s="78" t="str">
        <f t="shared" si="590"/>
        <v/>
      </c>
      <c r="J1683" s="16"/>
      <c r="K1683" s="46" t="str">
        <f t="shared" si="591"/>
        <v/>
      </c>
      <c r="L1683" s="16"/>
      <c r="M1683" s="16"/>
      <c r="N1683" s="46"/>
      <c r="O1683" s="47" t="str">
        <f t="shared" si="594"/>
        <v/>
      </c>
      <c r="P1683" s="47"/>
      <c r="Q1683" s="48" t="str">
        <f>IFERROR(VLOOKUP(E1683,Funcionários!$C$8:$E$207,3,FALSE),"")</f>
        <v/>
      </c>
      <c r="R1683" s="47"/>
      <c r="S1683" s="49" t="str">
        <f t="shared" si="595"/>
        <v/>
      </c>
      <c r="T1683" s="49">
        <v>1.677E-2</v>
      </c>
      <c r="U1683" s="48" t="str">
        <f>IF(Funcionários!C1684=0,"",Funcionários!C1684)</f>
        <v/>
      </c>
      <c r="V1683" s="50">
        <f>IF(U1683="",0,IF(COUNTIFS($E$7:$E$3006,U1683,$I$7:$I$3006,'RC'!$E$6)=0,0,COUNTIFS($M$7:$M$3006,"Concluída no prazo",$E$7:$E$3006,U1683,$I$7:$I$3006,'RC'!$E$6)/COUNTIFS($E$7:$E$3006,U1683,$I$7:$I$3006,'RC'!$E$6)))</f>
        <v>0</v>
      </c>
      <c r="W1683" s="49">
        <f>SUMIFS($J$7:$J$3006,$E$7:$E$3006,U1683,$I$7:$I$3006,'RC'!$E$6)+SUMIFS($L$7:$L$3006,$E$7:$E$3006,U1683,$I$7:$I$3006,'RC'!$E$6)</f>
        <v>0</v>
      </c>
      <c r="X1683" s="48">
        <f>COUNTIFS($E$7:$E$3006,U1683,$I$7:$I$3006,'RC'!$E$6)</f>
        <v>0</v>
      </c>
      <c r="Y1683" s="48"/>
      <c r="Z1683" s="51" t="str">
        <f>IF(AQ1683='RC'!$E$6,AC1683*1000+AD1683,"")</f>
        <v/>
      </c>
      <c r="AA1683" s="51" t="str">
        <f>IF(AB1683="","",IF(AQ1683='RC'!$E$6,AC1683*1000-AD1683,""))</f>
        <v/>
      </c>
      <c r="AB1683" s="48" t="str">
        <f>IFERROR(VLOOKUP(E1683,Funcionários!$C$8:$E$207,3,FALSE),"")</f>
        <v/>
      </c>
      <c r="AC1683" s="50" t="str">
        <f>IF(AB1683="","",IF(COUNTIFS($AB$7:$AB$3006,AB1683,$AQ$7:$AQ$3006,'RC'!$E$6)=0,"",COUNTIFS($M$7:$M$3006,"Concluída no prazo",$AB$7:$AB$3006,AB1683,$AQ$7:$AQ$3006,'RC'!$E$6)/COUNTIFS($AB$7:$AB$3006,AB1683,$AQ$7:$AQ$3006,'RC'!$E$6)))</f>
        <v/>
      </c>
      <c r="AD1683" s="48">
        <f>SUMIF($AQ$7:$AQ$3006,'RC'!$E$6,$J$7:$J$3006)+SUMIF($AQ$7:$AQ$3006,'RC'!$E$6,$L$7:$L$3006)</f>
        <v>21</v>
      </c>
      <c r="AF1683" s="48">
        <v>3.3239999999994899E-2</v>
      </c>
      <c r="AG1683" s="48">
        <f>IF(OR(AQ1683="",AQ1683&lt;&gt;'RC'!$E$6,AB1683&lt;&gt;'RC'!$D$21),0,1)</f>
        <v>0</v>
      </c>
      <c r="AH1683" s="48">
        <f t="shared" si="592"/>
        <v>3.3239999999994899E-2</v>
      </c>
      <c r="AI1683" s="48" t="str">
        <f t="shared" si="574"/>
        <v/>
      </c>
      <c r="AJ1683" s="48" t="str">
        <f t="shared" si="575"/>
        <v/>
      </c>
      <c r="AK1683" s="52" t="str">
        <f t="shared" si="576"/>
        <v/>
      </c>
      <c r="AL1683" s="52" t="str">
        <f t="shared" si="577"/>
        <v/>
      </c>
      <c r="AM1683" s="48" t="str">
        <f t="shared" si="578"/>
        <v/>
      </c>
      <c r="AN1683" s="48" t="str">
        <f t="shared" si="579"/>
        <v/>
      </c>
      <c r="AP1683" s="18" t="str">
        <f t="shared" si="580"/>
        <v/>
      </c>
      <c r="AQ1683" s="18" t="str">
        <f t="shared" si="581"/>
        <v/>
      </c>
      <c r="AR1683" s="18">
        <v>3.3239999999999999E-2</v>
      </c>
      <c r="AS1683" s="18">
        <f>IF(AF!$D$27="Todos",1,IF(M1683=AF!$D$27,1,0))</f>
        <v>1</v>
      </c>
      <c r="AT1683" s="53">
        <f>IF(AND(E1683=AF!$D$6,OR(LT!M1683=AF!$D$27,AF!$D$27="Todos"),OR(AP1683=AF!$E$8,AQ1683=AF!$E$8)),AR1683+AS1683,0)</f>
        <v>0</v>
      </c>
      <c r="AU1683" s="18" t="str">
        <f t="shared" si="582"/>
        <v/>
      </c>
      <c r="AV1683" s="54" t="str">
        <f t="shared" si="583"/>
        <v/>
      </c>
      <c r="AW1683" s="54" t="str">
        <f t="shared" si="584"/>
        <v/>
      </c>
      <c r="AX1683" s="18" t="str">
        <f t="shared" si="585"/>
        <v/>
      </c>
      <c r="AY1683" s="18" t="str">
        <f t="shared" si="586"/>
        <v/>
      </c>
      <c r="BA1683" s="18">
        <f>IF($E1683=AF!$D$6,IF($M1683="Concluída no prazo",2,IF($M1683="Concluída com atraso",1,0)),0)</f>
        <v>0</v>
      </c>
      <c r="BB1683" s="18">
        <f>IF($E1683=AF!$D$6,IF($M1683="Atrasada",2,IF($M1683="Concluída com atraso",1,0)),0)</f>
        <v>0</v>
      </c>
      <c r="BC1683" s="18">
        <v>1.677E-2</v>
      </c>
      <c r="BD1683" s="18">
        <f t="shared" si="593"/>
        <v>1.677E-2</v>
      </c>
      <c r="BE1683" s="18">
        <f t="shared" si="593"/>
        <v>1.677E-2</v>
      </c>
      <c r="BF1683" s="18" t="str">
        <f t="shared" si="587"/>
        <v/>
      </c>
      <c r="BN1683" s="18" t="str">
        <f t="shared" si="588"/>
        <v>s</v>
      </c>
    </row>
    <row r="1684" spans="3:66" ht="50.1" customHeight="1" thickTop="1" thickBot="1" x14ac:dyDescent="0.3">
      <c r="C1684" s="46"/>
      <c r="D1684" s="46"/>
      <c r="E1684" s="46"/>
      <c r="F1684" s="122"/>
      <c r="G1684" s="122"/>
      <c r="H1684" s="78" t="str">
        <f t="shared" si="589"/>
        <v/>
      </c>
      <c r="I1684" s="78" t="str">
        <f t="shared" si="590"/>
        <v/>
      </c>
      <c r="J1684" s="16"/>
      <c r="K1684" s="46" t="str">
        <f t="shared" si="591"/>
        <v/>
      </c>
      <c r="L1684" s="16"/>
      <c r="M1684" s="16"/>
      <c r="N1684" s="46"/>
      <c r="O1684" s="47" t="str">
        <f t="shared" si="594"/>
        <v/>
      </c>
      <c r="P1684" s="47"/>
      <c r="Q1684" s="48" t="str">
        <f>IFERROR(VLOOKUP(E1684,Funcionários!$C$8:$E$207,3,FALSE),"")</f>
        <v/>
      </c>
      <c r="R1684" s="47"/>
      <c r="S1684" s="49" t="str">
        <f t="shared" si="595"/>
        <v/>
      </c>
      <c r="T1684" s="49">
        <v>1.678E-2</v>
      </c>
      <c r="U1684" s="48" t="str">
        <f>IF(Funcionários!C1685=0,"",Funcionários!C1685)</f>
        <v/>
      </c>
      <c r="V1684" s="50">
        <f>IF(U1684="",0,IF(COUNTIFS($E$7:$E$3006,U1684,$I$7:$I$3006,'RC'!$E$6)=0,0,COUNTIFS($M$7:$M$3006,"Concluída no prazo",$E$7:$E$3006,U1684,$I$7:$I$3006,'RC'!$E$6)/COUNTIFS($E$7:$E$3006,U1684,$I$7:$I$3006,'RC'!$E$6)))</f>
        <v>0</v>
      </c>
      <c r="W1684" s="49">
        <f>SUMIFS($J$7:$J$3006,$E$7:$E$3006,U1684,$I$7:$I$3006,'RC'!$E$6)+SUMIFS($L$7:$L$3006,$E$7:$E$3006,U1684,$I$7:$I$3006,'RC'!$E$6)</f>
        <v>0</v>
      </c>
      <c r="X1684" s="48">
        <f>COUNTIFS($E$7:$E$3006,U1684,$I$7:$I$3006,'RC'!$E$6)</f>
        <v>0</v>
      </c>
      <c r="Y1684" s="48"/>
      <c r="Z1684" s="51" t="str">
        <f>IF(AQ1684='RC'!$E$6,AC1684*1000+AD1684,"")</f>
        <v/>
      </c>
      <c r="AA1684" s="51" t="str">
        <f>IF(AB1684="","",IF(AQ1684='RC'!$E$6,AC1684*1000-AD1684,""))</f>
        <v/>
      </c>
      <c r="AB1684" s="48" t="str">
        <f>IFERROR(VLOOKUP(E1684,Funcionários!$C$8:$E$207,3,FALSE),"")</f>
        <v/>
      </c>
      <c r="AC1684" s="50" t="str">
        <f>IF(AB1684="","",IF(COUNTIFS($AB$7:$AB$3006,AB1684,$AQ$7:$AQ$3006,'RC'!$E$6)=0,"",COUNTIFS($M$7:$M$3006,"Concluída no prazo",$AB$7:$AB$3006,AB1684,$AQ$7:$AQ$3006,'RC'!$E$6)/COUNTIFS($AB$7:$AB$3006,AB1684,$AQ$7:$AQ$3006,'RC'!$E$6)))</f>
        <v/>
      </c>
      <c r="AD1684" s="48">
        <f>SUMIF($AQ$7:$AQ$3006,'RC'!$E$6,$J$7:$J$3006)+SUMIF($AQ$7:$AQ$3006,'RC'!$E$6,$L$7:$L$3006)</f>
        <v>21</v>
      </c>
      <c r="AF1684" s="48">
        <v>3.3229999999994903E-2</v>
      </c>
      <c r="AG1684" s="48">
        <f>IF(OR(AQ1684="",AQ1684&lt;&gt;'RC'!$E$6,AB1684&lt;&gt;'RC'!$D$21),0,1)</f>
        <v>0</v>
      </c>
      <c r="AH1684" s="48">
        <f t="shared" si="592"/>
        <v>3.3229999999994903E-2</v>
      </c>
      <c r="AI1684" s="48" t="str">
        <f t="shared" si="574"/>
        <v/>
      </c>
      <c r="AJ1684" s="48" t="str">
        <f t="shared" si="575"/>
        <v/>
      </c>
      <c r="AK1684" s="52" t="str">
        <f t="shared" si="576"/>
        <v/>
      </c>
      <c r="AL1684" s="52" t="str">
        <f t="shared" si="577"/>
        <v/>
      </c>
      <c r="AM1684" s="48" t="str">
        <f t="shared" si="578"/>
        <v/>
      </c>
      <c r="AN1684" s="48" t="str">
        <f t="shared" si="579"/>
        <v/>
      </c>
      <c r="AP1684" s="18" t="str">
        <f t="shared" si="580"/>
        <v/>
      </c>
      <c r="AQ1684" s="18" t="str">
        <f t="shared" si="581"/>
        <v/>
      </c>
      <c r="AR1684" s="18">
        <v>3.3230000000000003E-2</v>
      </c>
      <c r="AS1684" s="18">
        <f>IF(AF!$D$27="Todos",1,IF(M1684=AF!$D$27,1,0))</f>
        <v>1</v>
      </c>
      <c r="AT1684" s="53">
        <f>IF(AND(E1684=AF!$D$6,OR(LT!M1684=AF!$D$27,AF!$D$27="Todos"),OR(AP1684=AF!$E$8,AQ1684=AF!$E$8)),AR1684+AS1684,0)</f>
        <v>0</v>
      </c>
      <c r="AU1684" s="18" t="str">
        <f t="shared" si="582"/>
        <v/>
      </c>
      <c r="AV1684" s="54" t="str">
        <f t="shared" si="583"/>
        <v/>
      </c>
      <c r="AW1684" s="54" t="str">
        <f t="shared" si="584"/>
        <v/>
      </c>
      <c r="AX1684" s="18" t="str">
        <f t="shared" si="585"/>
        <v/>
      </c>
      <c r="AY1684" s="18" t="str">
        <f t="shared" si="586"/>
        <v/>
      </c>
      <c r="BA1684" s="18">
        <f>IF($E1684=AF!$D$6,IF($M1684="Concluída no prazo",2,IF($M1684="Concluída com atraso",1,0)),0)</f>
        <v>0</v>
      </c>
      <c r="BB1684" s="18">
        <f>IF($E1684=AF!$D$6,IF($M1684="Atrasada",2,IF($M1684="Concluída com atraso",1,0)),0)</f>
        <v>0</v>
      </c>
      <c r="BC1684" s="18">
        <v>1.678E-2</v>
      </c>
      <c r="BD1684" s="18">
        <f t="shared" si="593"/>
        <v>1.678E-2</v>
      </c>
      <c r="BE1684" s="18">
        <f t="shared" si="593"/>
        <v>1.678E-2</v>
      </c>
      <c r="BF1684" s="18" t="str">
        <f t="shared" si="587"/>
        <v/>
      </c>
      <c r="BN1684" s="18" t="str">
        <f t="shared" si="588"/>
        <v>s</v>
      </c>
    </row>
    <row r="1685" spans="3:66" ht="50.1" customHeight="1" thickTop="1" thickBot="1" x14ac:dyDescent="0.3">
      <c r="C1685" s="46"/>
      <c r="D1685" s="46"/>
      <c r="E1685" s="46"/>
      <c r="F1685" s="122"/>
      <c r="G1685" s="122"/>
      <c r="H1685" s="78" t="str">
        <f t="shared" si="589"/>
        <v/>
      </c>
      <c r="I1685" s="78" t="str">
        <f t="shared" si="590"/>
        <v/>
      </c>
      <c r="J1685" s="16"/>
      <c r="K1685" s="46" t="str">
        <f t="shared" si="591"/>
        <v/>
      </c>
      <c r="L1685" s="16"/>
      <c r="M1685" s="16"/>
      <c r="N1685" s="46"/>
      <c r="O1685" s="47" t="str">
        <f t="shared" si="594"/>
        <v/>
      </c>
      <c r="P1685" s="47"/>
      <c r="Q1685" s="48" t="str">
        <f>IFERROR(VLOOKUP(E1685,Funcionários!$C$8:$E$207,3,FALSE),"")</f>
        <v/>
      </c>
      <c r="R1685" s="47"/>
      <c r="S1685" s="49" t="str">
        <f t="shared" si="595"/>
        <v/>
      </c>
      <c r="T1685" s="49">
        <v>1.6789999999999999E-2</v>
      </c>
      <c r="U1685" s="48" t="str">
        <f>IF(Funcionários!C1686=0,"",Funcionários!C1686)</f>
        <v/>
      </c>
      <c r="V1685" s="50">
        <f>IF(U1685="",0,IF(COUNTIFS($E$7:$E$3006,U1685,$I$7:$I$3006,'RC'!$E$6)=0,0,COUNTIFS($M$7:$M$3006,"Concluída no prazo",$E$7:$E$3006,U1685,$I$7:$I$3006,'RC'!$E$6)/COUNTIFS($E$7:$E$3006,U1685,$I$7:$I$3006,'RC'!$E$6)))</f>
        <v>0</v>
      </c>
      <c r="W1685" s="49">
        <f>SUMIFS($J$7:$J$3006,$E$7:$E$3006,U1685,$I$7:$I$3006,'RC'!$E$6)+SUMIFS($L$7:$L$3006,$E$7:$E$3006,U1685,$I$7:$I$3006,'RC'!$E$6)</f>
        <v>0</v>
      </c>
      <c r="X1685" s="48">
        <f>COUNTIFS($E$7:$E$3006,U1685,$I$7:$I$3006,'RC'!$E$6)</f>
        <v>0</v>
      </c>
      <c r="Y1685" s="48"/>
      <c r="Z1685" s="51" t="str">
        <f>IF(AQ1685='RC'!$E$6,AC1685*1000+AD1685,"")</f>
        <v/>
      </c>
      <c r="AA1685" s="51" t="str">
        <f>IF(AB1685="","",IF(AQ1685='RC'!$E$6,AC1685*1000-AD1685,""))</f>
        <v/>
      </c>
      <c r="AB1685" s="48" t="str">
        <f>IFERROR(VLOOKUP(E1685,Funcionários!$C$8:$E$207,3,FALSE),"")</f>
        <v/>
      </c>
      <c r="AC1685" s="50" t="str">
        <f>IF(AB1685="","",IF(COUNTIFS($AB$7:$AB$3006,AB1685,$AQ$7:$AQ$3006,'RC'!$E$6)=0,"",COUNTIFS($M$7:$M$3006,"Concluída no prazo",$AB$7:$AB$3006,AB1685,$AQ$7:$AQ$3006,'RC'!$E$6)/COUNTIFS($AB$7:$AB$3006,AB1685,$AQ$7:$AQ$3006,'RC'!$E$6)))</f>
        <v/>
      </c>
      <c r="AD1685" s="48">
        <f>SUMIF($AQ$7:$AQ$3006,'RC'!$E$6,$J$7:$J$3006)+SUMIF($AQ$7:$AQ$3006,'RC'!$E$6,$L$7:$L$3006)</f>
        <v>21</v>
      </c>
      <c r="AF1685" s="48">
        <v>3.3219999999994899E-2</v>
      </c>
      <c r="AG1685" s="48">
        <f>IF(OR(AQ1685="",AQ1685&lt;&gt;'RC'!$E$6,AB1685&lt;&gt;'RC'!$D$21),0,1)</f>
        <v>0</v>
      </c>
      <c r="AH1685" s="48">
        <f t="shared" si="592"/>
        <v>3.3219999999994899E-2</v>
      </c>
      <c r="AI1685" s="48" t="str">
        <f t="shared" si="574"/>
        <v/>
      </c>
      <c r="AJ1685" s="48" t="str">
        <f t="shared" si="575"/>
        <v/>
      </c>
      <c r="AK1685" s="52" t="str">
        <f t="shared" si="576"/>
        <v/>
      </c>
      <c r="AL1685" s="52" t="str">
        <f t="shared" si="577"/>
        <v/>
      </c>
      <c r="AM1685" s="48" t="str">
        <f t="shared" si="578"/>
        <v/>
      </c>
      <c r="AN1685" s="48" t="str">
        <f t="shared" si="579"/>
        <v/>
      </c>
      <c r="AP1685" s="18" t="str">
        <f t="shared" si="580"/>
        <v/>
      </c>
      <c r="AQ1685" s="18" t="str">
        <f t="shared" si="581"/>
        <v/>
      </c>
      <c r="AR1685" s="18">
        <v>3.322E-2</v>
      </c>
      <c r="AS1685" s="18">
        <f>IF(AF!$D$27="Todos",1,IF(M1685=AF!$D$27,1,0))</f>
        <v>1</v>
      </c>
      <c r="AT1685" s="53">
        <f>IF(AND(E1685=AF!$D$6,OR(LT!M1685=AF!$D$27,AF!$D$27="Todos"),OR(AP1685=AF!$E$8,AQ1685=AF!$E$8)),AR1685+AS1685,0)</f>
        <v>0</v>
      </c>
      <c r="AU1685" s="18" t="str">
        <f t="shared" si="582"/>
        <v/>
      </c>
      <c r="AV1685" s="54" t="str">
        <f t="shared" si="583"/>
        <v/>
      </c>
      <c r="AW1685" s="54" t="str">
        <f t="shared" si="584"/>
        <v/>
      </c>
      <c r="AX1685" s="18" t="str">
        <f t="shared" si="585"/>
        <v/>
      </c>
      <c r="AY1685" s="18" t="str">
        <f t="shared" si="586"/>
        <v/>
      </c>
      <c r="BA1685" s="18">
        <f>IF($E1685=AF!$D$6,IF($M1685="Concluída no prazo",2,IF($M1685="Concluída com atraso",1,0)),0)</f>
        <v>0</v>
      </c>
      <c r="BB1685" s="18">
        <f>IF($E1685=AF!$D$6,IF($M1685="Atrasada",2,IF($M1685="Concluída com atraso",1,0)),0)</f>
        <v>0</v>
      </c>
      <c r="BC1685" s="18">
        <v>1.6789999999999999E-2</v>
      </c>
      <c r="BD1685" s="18">
        <f t="shared" si="593"/>
        <v>1.6789999999999999E-2</v>
      </c>
      <c r="BE1685" s="18">
        <f t="shared" si="593"/>
        <v>1.6789999999999999E-2</v>
      </c>
      <c r="BF1685" s="18" t="str">
        <f t="shared" si="587"/>
        <v/>
      </c>
      <c r="BN1685" s="18" t="str">
        <f t="shared" si="588"/>
        <v>s</v>
      </c>
    </row>
    <row r="1686" spans="3:66" ht="50.1" customHeight="1" thickTop="1" thickBot="1" x14ac:dyDescent="0.3">
      <c r="C1686" s="46"/>
      <c r="D1686" s="46"/>
      <c r="E1686" s="46"/>
      <c r="F1686" s="122"/>
      <c r="G1686" s="122"/>
      <c r="H1686" s="78" t="str">
        <f t="shared" si="589"/>
        <v/>
      </c>
      <c r="I1686" s="78" t="str">
        <f t="shared" si="590"/>
        <v/>
      </c>
      <c r="J1686" s="16"/>
      <c r="K1686" s="46" t="str">
        <f t="shared" si="591"/>
        <v/>
      </c>
      <c r="L1686" s="16"/>
      <c r="M1686" s="16"/>
      <c r="N1686" s="46"/>
      <c r="O1686" s="47" t="str">
        <f t="shared" si="594"/>
        <v/>
      </c>
      <c r="P1686" s="47"/>
      <c r="Q1686" s="48" t="str">
        <f>IFERROR(VLOOKUP(E1686,Funcionários!$C$8:$E$207,3,FALSE),"")</f>
        <v/>
      </c>
      <c r="R1686" s="47"/>
      <c r="S1686" s="49" t="str">
        <f t="shared" si="595"/>
        <v/>
      </c>
      <c r="T1686" s="49">
        <v>1.6799999999999999E-2</v>
      </c>
      <c r="U1686" s="48" t="str">
        <f>IF(Funcionários!C1687=0,"",Funcionários!C1687)</f>
        <v/>
      </c>
      <c r="V1686" s="50">
        <f>IF(U1686="",0,IF(COUNTIFS($E$7:$E$3006,U1686,$I$7:$I$3006,'RC'!$E$6)=0,0,COUNTIFS($M$7:$M$3006,"Concluída no prazo",$E$7:$E$3006,U1686,$I$7:$I$3006,'RC'!$E$6)/COUNTIFS($E$7:$E$3006,U1686,$I$7:$I$3006,'RC'!$E$6)))</f>
        <v>0</v>
      </c>
      <c r="W1686" s="49">
        <f>SUMIFS($J$7:$J$3006,$E$7:$E$3006,U1686,$I$7:$I$3006,'RC'!$E$6)+SUMIFS($L$7:$L$3006,$E$7:$E$3006,U1686,$I$7:$I$3006,'RC'!$E$6)</f>
        <v>0</v>
      </c>
      <c r="X1686" s="48">
        <f>COUNTIFS($E$7:$E$3006,U1686,$I$7:$I$3006,'RC'!$E$6)</f>
        <v>0</v>
      </c>
      <c r="Y1686" s="48"/>
      <c r="Z1686" s="51" t="str">
        <f>IF(AQ1686='RC'!$E$6,AC1686*1000+AD1686,"")</f>
        <v/>
      </c>
      <c r="AA1686" s="51" t="str">
        <f>IF(AB1686="","",IF(AQ1686='RC'!$E$6,AC1686*1000-AD1686,""))</f>
        <v/>
      </c>
      <c r="AB1686" s="48" t="str">
        <f>IFERROR(VLOOKUP(E1686,Funcionários!$C$8:$E$207,3,FALSE),"")</f>
        <v/>
      </c>
      <c r="AC1686" s="50" t="str">
        <f>IF(AB1686="","",IF(COUNTIFS($AB$7:$AB$3006,AB1686,$AQ$7:$AQ$3006,'RC'!$E$6)=0,"",COUNTIFS($M$7:$M$3006,"Concluída no prazo",$AB$7:$AB$3006,AB1686,$AQ$7:$AQ$3006,'RC'!$E$6)/COUNTIFS($AB$7:$AB$3006,AB1686,$AQ$7:$AQ$3006,'RC'!$E$6)))</f>
        <v/>
      </c>
      <c r="AD1686" s="48">
        <f>SUMIF($AQ$7:$AQ$3006,'RC'!$E$6,$J$7:$J$3006)+SUMIF($AQ$7:$AQ$3006,'RC'!$E$6,$L$7:$L$3006)</f>
        <v>21</v>
      </c>
      <c r="AF1686" s="48">
        <v>3.3209999999994903E-2</v>
      </c>
      <c r="AG1686" s="48">
        <f>IF(OR(AQ1686="",AQ1686&lt;&gt;'RC'!$E$6,AB1686&lt;&gt;'RC'!$D$21),0,1)</f>
        <v>0</v>
      </c>
      <c r="AH1686" s="48">
        <f t="shared" si="592"/>
        <v>3.3209999999994903E-2</v>
      </c>
      <c r="AI1686" s="48" t="str">
        <f t="shared" si="574"/>
        <v/>
      </c>
      <c r="AJ1686" s="48" t="str">
        <f t="shared" si="575"/>
        <v/>
      </c>
      <c r="AK1686" s="52" t="str">
        <f t="shared" si="576"/>
        <v/>
      </c>
      <c r="AL1686" s="52" t="str">
        <f t="shared" si="577"/>
        <v/>
      </c>
      <c r="AM1686" s="48" t="str">
        <f t="shared" si="578"/>
        <v/>
      </c>
      <c r="AN1686" s="48" t="str">
        <f t="shared" si="579"/>
        <v/>
      </c>
      <c r="AP1686" s="18" t="str">
        <f t="shared" si="580"/>
        <v/>
      </c>
      <c r="AQ1686" s="18" t="str">
        <f t="shared" si="581"/>
        <v/>
      </c>
      <c r="AR1686" s="18">
        <v>3.3210000000000003E-2</v>
      </c>
      <c r="AS1686" s="18">
        <f>IF(AF!$D$27="Todos",1,IF(M1686=AF!$D$27,1,0))</f>
        <v>1</v>
      </c>
      <c r="AT1686" s="53">
        <f>IF(AND(E1686=AF!$D$6,OR(LT!M1686=AF!$D$27,AF!$D$27="Todos"),OR(AP1686=AF!$E$8,AQ1686=AF!$E$8)),AR1686+AS1686,0)</f>
        <v>0</v>
      </c>
      <c r="AU1686" s="18" t="str">
        <f t="shared" si="582"/>
        <v/>
      </c>
      <c r="AV1686" s="54" t="str">
        <f t="shared" si="583"/>
        <v/>
      </c>
      <c r="AW1686" s="54" t="str">
        <f t="shared" si="584"/>
        <v/>
      </c>
      <c r="AX1686" s="18" t="str">
        <f t="shared" si="585"/>
        <v/>
      </c>
      <c r="AY1686" s="18" t="str">
        <f t="shared" si="586"/>
        <v/>
      </c>
      <c r="BA1686" s="18">
        <f>IF($E1686=AF!$D$6,IF($M1686="Concluída no prazo",2,IF($M1686="Concluída com atraso",1,0)),0)</f>
        <v>0</v>
      </c>
      <c r="BB1686" s="18">
        <f>IF($E1686=AF!$D$6,IF($M1686="Atrasada",2,IF($M1686="Concluída com atraso",1,0)),0)</f>
        <v>0</v>
      </c>
      <c r="BC1686" s="18">
        <v>1.6799999999999999E-2</v>
      </c>
      <c r="BD1686" s="18">
        <f t="shared" si="593"/>
        <v>1.6799999999999999E-2</v>
      </c>
      <c r="BE1686" s="18">
        <f t="shared" si="593"/>
        <v>1.6799999999999999E-2</v>
      </c>
      <c r="BF1686" s="18" t="str">
        <f t="shared" si="587"/>
        <v/>
      </c>
      <c r="BN1686" s="18" t="str">
        <f t="shared" si="588"/>
        <v>s</v>
      </c>
    </row>
    <row r="1687" spans="3:66" ht="50.1" customHeight="1" thickTop="1" thickBot="1" x14ac:dyDescent="0.3">
      <c r="C1687" s="46"/>
      <c r="D1687" s="46"/>
      <c r="E1687" s="46"/>
      <c r="F1687" s="122"/>
      <c r="G1687" s="122"/>
      <c r="H1687" s="78" t="str">
        <f t="shared" si="589"/>
        <v/>
      </c>
      <c r="I1687" s="78" t="str">
        <f t="shared" si="590"/>
        <v/>
      </c>
      <c r="J1687" s="16"/>
      <c r="K1687" s="46" t="str">
        <f t="shared" si="591"/>
        <v/>
      </c>
      <c r="L1687" s="16"/>
      <c r="M1687" s="16"/>
      <c r="N1687" s="46"/>
      <c r="O1687" s="47" t="str">
        <f t="shared" si="594"/>
        <v/>
      </c>
      <c r="P1687" s="47"/>
      <c r="Q1687" s="48" t="str">
        <f>IFERROR(VLOOKUP(E1687,Funcionários!$C$8:$E$207,3,FALSE),"")</f>
        <v/>
      </c>
      <c r="R1687" s="47"/>
      <c r="S1687" s="49" t="str">
        <f t="shared" si="595"/>
        <v/>
      </c>
      <c r="T1687" s="49">
        <v>1.6809999999999999E-2</v>
      </c>
      <c r="U1687" s="48" t="str">
        <f>IF(Funcionários!C1688=0,"",Funcionários!C1688)</f>
        <v/>
      </c>
      <c r="V1687" s="50">
        <f>IF(U1687="",0,IF(COUNTIFS($E$7:$E$3006,U1687,$I$7:$I$3006,'RC'!$E$6)=0,0,COUNTIFS($M$7:$M$3006,"Concluída no prazo",$E$7:$E$3006,U1687,$I$7:$I$3006,'RC'!$E$6)/COUNTIFS($E$7:$E$3006,U1687,$I$7:$I$3006,'RC'!$E$6)))</f>
        <v>0</v>
      </c>
      <c r="W1687" s="49">
        <f>SUMIFS($J$7:$J$3006,$E$7:$E$3006,U1687,$I$7:$I$3006,'RC'!$E$6)+SUMIFS($L$7:$L$3006,$E$7:$E$3006,U1687,$I$7:$I$3006,'RC'!$E$6)</f>
        <v>0</v>
      </c>
      <c r="X1687" s="48">
        <f>COUNTIFS($E$7:$E$3006,U1687,$I$7:$I$3006,'RC'!$E$6)</f>
        <v>0</v>
      </c>
      <c r="Y1687" s="48"/>
      <c r="Z1687" s="51" t="str">
        <f>IF(AQ1687='RC'!$E$6,AC1687*1000+AD1687,"")</f>
        <v/>
      </c>
      <c r="AA1687" s="51" t="str">
        <f>IF(AB1687="","",IF(AQ1687='RC'!$E$6,AC1687*1000-AD1687,""))</f>
        <v/>
      </c>
      <c r="AB1687" s="48" t="str">
        <f>IFERROR(VLOOKUP(E1687,Funcionários!$C$8:$E$207,3,FALSE),"")</f>
        <v/>
      </c>
      <c r="AC1687" s="50" t="str">
        <f>IF(AB1687="","",IF(COUNTIFS($AB$7:$AB$3006,AB1687,$AQ$7:$AQ$3006,'RC'!$E$6)=0,"",COUNTIFS($M$7:$M$3006,"Concluída no prazo",$AB$7:$AB$3006,AB1687,$AQ$7:$AQ$3006,'RC'!$E$6)/COUNTIFS($AB$7:$AB$3006,AB1687,$AQ$7:$AQ$3006,'RC'!$E$6)))</f>
        <v/>
      </c>
      <c r="AD1687" s="48">
        <f>SUMIF($AQ$7:$AQ$3006,'RC'!$E$6,$J$7:$J$3006)+SUMIF($AQ$7:$AQ$3006,'RC'!$E$6,$L$7:$L$3006)</f>
        <v>21</v>
      </c>
      <c r="AF1687" s="48">
        <v>3.31999999999949E-2</v>
      </c>
      <c r="AG1687" s="48">
        <f>IF(OR(AQ1687="",AQ1687&lt;&gt;'RC'!$E$6,AB1687&lt;&gt;'RC'!$D$21),0,1)</f>
        <v>0</v>
      </c>
      <c r="AH1687" s="48">
        <f t="shared" si="592"/>
        <v>3.31999999999949E-2</v>
      </c>
      <c r="AI1687" s="48" t="str">
        <f t="shared" si="574"/>
        <v/>
      </c>
      <c r="AJ1687" s="48" t="str">
        <f t="shared" si="575"/>
        <v/>
      </c>
      <c r="AK1687" s="52" t="str">
        <f t="shared" si="576"/>
        <v/>
      </c>
      <c r="AL1687" s="52" t="str">
        <f t="shared" si="577"/>
        <v/>
      </c>
      <c r="AM1687" s="48" t="str">
        <f t="shared" si="578"/>
        <v/>
      </c>
      <c r="AN1687" s="48" t="str">
        <f t="shared" si="579"/>
        <v/>
      </c>
      <c r="AP1687" s="18" t="str">
        <f t="shared" si="580"/>
        <v/>
      </c>
      <c r="AQ1687" s="18" t="str">
        <f t="shared" si="581"/>
        <v/>
      </c>
      <c r="AR1687" s="18">
        <v>3.32E-2</v>
      </c>
      <c r="AS1687" s="18">
        <f>IF(AF!$D$27="Todos",1,IF(M1687=AF!$D$27,1,0))</f>
        <v>1</v>
      </c>
      <c r="AT1687" s="53">
        <f>IF(AND(E1687=AF!$D$6,OR(LT!M1687=AF!$D$27,AF!$D$27="Todos"),OR(AP1687=AF!$E$8,AQ1687=AF!$E$8)),AR1687+AS1687,0)</f>
        <v>0</v>
      </c>
      <c r="AU1687" s="18" t="str">
        <f t="shared" si="582"/>
        <v/>
      </c>
      <c r="AV1687" s="54" t="str">
        <f t="shared" si="583"/>
        <v/>
      </c>
      <c r="AW1687" s="54" t="str">
        <f t="shared" si="584"/>
        <v/>
      </c>
      <c r="AX1687" s="18" t="str">
        <f t="shared" si="585"/>
        <v/>
      </c>
      <c r="AY1687" s="18" t="str">
        <f t="shared" si="586"/>
        <v/>
      </c>
      <c r="BA1687" s="18">
        <f>IF($E1687=AF!$D$6,IF($M1687="Concluída no prazo",2,IF($M1687="Concluída com atraso",1,0)),0)</f>
        <v>0</v>
      </c>
      <c r="BB1687" s="18">
        <f>IF($E1687=AF!$D$6,IF($M1687="Atrasada",2,IF($M1687="Concluída com atraso",1,0)),0)</f>
        <v>0</v>
      </c>
      <c r="BC1687" s="18">
        <v>1.6809999999999999E-2</v>
      </c>
      <c r="BD1687" s="18">
        <f t="shared" si="593"/>
        <v>1.6809999999999999E-2</v>
      </c>
      <c r="BE1687" s="18">
        <f t="shared" si="593"/>
        <v>1.6809999999999999E-2</v>
      </c>
      <c r="BF1687" s="18" t="str">
        <f t="shared" si="587"/>
        <v/>
      </c>
      <c r="BN1687" s="18" t="str">
        <f t="shared" si="588"/>
        <v>s</v>
      </c>
    </row>
    <row r="1688" spans="3:66" ht="50.1" customHeight="1" thickTop="1" thickBot="1" x14ac:dyDescent="0.3">
      <c r="C1688" s="46"/>
      <c r="D1688" s="46"/>
      <c r="E1688" s="46"/>
      <c r="F1688" s="122"/>
      <c r="G1688" s="122"/>
      <c r="H1688" s="78" t="str">
        <f t="shared" si="589"/>
        <v/>
      </c>
      <c r="I1688" s="78" t="str">
        <f t="shared" si="590"/>
        <v/>
      </c>
      <c r="J1688" s="16"/>
      <c r="K1688" s="46" t="str">
        <f t="shared" si="591"/>
        <v/>
      </c>
      <c r="L1688" s="16"/>
      <c r="M1688" s="16"/>
      <c r="N1688" s="46"/>
      <c r="O1688" s="47" t="str">
        <f t="shared" si="594"/>
        <v/>
      </c>
      <c r="P1688" s="47"/>
      <c r="Q1688" s="48" t="str">
        <f>IFERROR(VLOOKUP(E1688,Funcionários!$C$8:$E$207,3,FALSE),"")</f>
        <v/>
      </c>
      <c r="R1688" s="47"/>
      <c r="S1688" s="49" t="str">
        <f t="shared" si="595"/>
        <v/>
      </c>
      <c r="T1688" s="49">
        <v>1.6820000000000002E-2</v>
      </c>
      <c r="U1688" s="48" t="str">
        <f>IF(Funcionários!C1689=0,"",Funcionários!C1689)</f>
        <v/>
      </c>
      <c r="V1688" s="50">
        <f>IF(U1688="",0,IF(COUNTIFS($E$7:$E$3006,U1688,$I$7:$I$3006,'RC'!$E$6)=0,0,COUNTIFS($M$7:$M$3006,"Concluída no prazo",$E$7:$E$3006,U1688,$I$7:$I$3006,'RC'!$E$6)/COUNTIFS($E$7:$E$3006,U1688,$I$7:$I$3006,'RC'!$E$6)))</f>
        <v>0</v>
      </c>
      <c r="W1688" s="49">
        <f>SUMIFS($J$7:$J$3006,$E$7:$E$3006,U1688,$I$7:$I$3006,'RC'!$E$6)+SUMIFS($L$7:$L$3006,$E$7:$E$3006,U1688,$I$7:$I$3006,'RC'!$E$6)</f>
        <v>0</v>
      </c>
      <c r="X1688" s="48">
        <f>COUNTIFS($E$7:$E$3006,U1688,$I$7:$I$3006,'RC'!$E$6)</f>
        <v>0</v>
      </c>
      <c r="Y1688" s="48"/>
      <c r="Z1688" s="51" t="str">
        <f>IF(AQ1688='RC'!$E$6,AC1688*1000+AD1688,"")</f>
        <v/>
      </c>
      <c r="AA1688" s="51" t="str">
        <f>IF(AB1688="","",IF(AQ1688='RC'!$E$6,AC1688*1000-AD1688,""))</f>
        <v/>
      </c>
      <c r="AB1688" s="48" t="str">
        <f>IFERROR(VLOOKUP(E1688,Funcionários!$C$8:$E$207,3,FALSE),"")</f>
        <v/>
      </c>
      <c r="AC1688" s="50" t="str">
        <f>IF(AB1688="","",IF(COUNTIFS($AB$7:$AB$3006,AB1688,$AQ$7:$AQ$3006,'RC'!$E$6)=0,"",COUNTIFS($M$7:$M$3006,"Concluída no prazo",$AB$7:$AB$3006,AB1688,$AQ$7:$AQ$3006,'RC'!$E$6)/COUNTIFS($AB$7:$AB$3006,AB1688,$AQ$7:$AQ$3006,'RC'!$E$6)))</f>
        <v/>
      </c>
      <c r="AD1688" s="48">
        <f>SUMIF($AQ$7:$AQ$3006,'RC'!$E$6,$J$7:$J$3006)+SUMIF($AQ$7:$AQ$3006,'RC'!$E$6,$L$7:$L$3006)</f>
        <v>21</v>
      </c>
      <c r="AF1688" s="48">
        <v>3.3189999999994897E-2</v>
      </c>
      <c r="AG1688" s="48">
        <f>IF(OR(AQ1688="",AQ1688&lt;&gt;'RC'!$E$6,AB1688&lt;&gt;'RC'!$D$21),0,1)</f>
        <v>0</v>
      </c>
      <c r="AH1688" s="48">
        <f t="shared" si="592"/>
        <v>3.3189999999994897E-2</v>
      </c>
      <c r="AI1688" s="48" t="str">
        <f t="shared" si="574"/>
        <v/>
      </c>
      <c r="AJ1688" s="48" t="str">
        <f t="shared" si="575"/>
        <v/>
      </c>
      <c r="AK1688" s="52" t="str">
        <f t="shared" si="576"/>
        <v/>
      </c>
      <c r="AL1688" s="52" t="str">
        <f t="shared" si="577"/>
        <v/>
      </c>
      <c r="AM1688" s="48" t="str">
        <f t="shared" si="578"/>
        <v/>
      </c>
      <c r="AN1688" s="48" t="str">
        <f t="shared" si="579"/>
        <v/>
      </c>
      <c r="AP1688" s="18" t="str">
        <f t="shared" si="580"/>
        <v/>
      </c>
      <c r="AQ1688" s="18" t="str">
        <f t="shared" si="581"/>
        <v/>
      </c>
      <c r="AR1688" s="18">
        <v>3.3189999999999997E-2</v>
      </c>
      <c r="AS1688" s="18">
        <f>IF(AF!$D$27="Todos",1,IF(M1688=AF!$D$27,1,0))</f>
        <v>1</v>
      </c>
      <c r="AT1688" s="53">
        <f>IF(AND(E1688=AF!$D$6,OR(LT!M1688=AF!$D$27,AF!$D$27="Todos"),OR(AP1688=AF!$E$8,AQ1688=AF!$E$8)),AR1688+AS1688,0)</f>
        <v>0</v>
      </c>
      <c r="AU1688" s="18" t="str">
        <f t="shared" si="582"/>
        <v/>
      </c>
      <c r="AV1688" s="54" t="str">
        <f t="shared" si="583"/>
        <v/>
      </c>
      <c r="AW1688" s="54" t="str">
        <f t="shared" si="584"/>
        <v/>
      </c>
      <c r="AX1688" s="18" t="str">
        <f t="shared" si="585"/>
        <v/>
      </c>
      <c r="AY1688" s="18" t="str">
        <f t="shared" si="586"/>
        <v/>
      </c>
      <c r="BA1688" s="18">
        <f>IF($E1688=AF!$D$6,IF($M1688="Concluída no prazo",2,IF($M1688="Concluída com atraso",1,0)),0)</f>
        <v>0</v>
      </c>
      <c r="BB1688" s="18">
        <f>IF($E1688=AF!$D$6,IF($M1688="Atrasada",2,IF($M1688="Concluída com atraso",1,0)),0)</f>
        <v>0</v>
      </c>
      <c r="BC1688" s="18">
        <v>1.6820000000000002E-2</v>
      </c>
      <c r="BD1688" s="18">
        <f t="shared" si="593"/>
        <v>1.6820000000000002E-2</v>
      </c>
      <c r="BE1688" s="18">
        <f t="shared" si="593"/>
        <v>1.6820000000000002E-2</v>
      </c>
      <c r="BF1688" s="18" t="str">
        <f t="shared" si="587"/>
        <v/>
      </c>
      <c r="BN1688" s="18" t="str">
        <f t="shared" si="588"/>
        <v>s</v>
      </c>
    </row>
    <row r="1689" spans="3:66" ht="50.1" customHeight="1" thickTop="1" thickBot="1" x14ac:dyDescent="0.3">
      <c r="C1689" s="46"/>
      <c r="D1689" s="46"/>
      <c r="E1689" s="46"/>
      <c r="F1689" s="122"/>
      <c r="G1689" s="122"/>
      <c r="H1689" s="78" t="str">
        <f t="shared" si="589"/>
        <v/>
      </c>
      <c r="I1689" s="78" t="str">
        <f t="shared" si="590"/>
        <v/>
      </c>
      <c r="J1689" s="16"/>
      <c r="K1689" s="46" t="str">
        <f t="shared" si="591"/>
        <v/>
      </c>
      <c r="L1689" s="16"/>
      <c r="M1689" s="16"/>
      <c r="N1689" s="46"/>
      <c r="O1689" s="47" t="str">
        <f t="shared" si="594"/>
        <v/>
      </c>
      <c r="P1689" s="47"/>
      <c r="Q1689" s="48" t="str">
        <f>IFERROR(VLOOKUP(E1689,Funcionários!$C$8:$E$207,3,FALSE),"")</f>
        <v/>
      </c>
      <c r="R1689" s="47"/>
      <c r="S1689" s="49" t="str">
        <f t="shared" si="595"/>
        <v/>
      </c>
      <c r="T1689" s="49">
        <v>1.6830000000000001E-2</v>
      </c>
      <c r="U1689" s="48" t="str">
        <f>IF(Funcionários!C1690=0,"",Funcionários!C1690)</f>
        <v/>
      </c>
      <c r="V1689" s="50">
        <f>IF(U1689="",0,IF(COUNTIFS($E$7:$E$3006,U1689,$I$7:$I$3006,'RC'!$E$6)=0,0,COUNTIFS($M$7:$M$3006,"Concluída no prazo",$E$7:$E$3006,U1689,$I$7:$I$3006,'RC'!$E$6)/COUNTIFS($E$7:$E$3006,U1689,$I$7:$I$3006,'RC'!$E$6)))</f>
        <v>0</v>
      </c>
      <c r="W1689" s="49">
        <f>SUMIFS($J$7:$J$3006,$E$7:$E$3006,U1689,$I$7:$I$3006,'RC'!$E$6)+SUMIFS($L$7:$L$3006,$E$7:$E$3006,U1689,$I$7:$I$3006,'RC'!$E$6)</f>
        <v>0</v>
      </c>
      <c r="X1689" s="48">
        <f>COUNTIFS($E$7:$E$3006,U1689,$I$7:$I$3006,'RC'!$E$6)</f>
        <v>0</v>
      </c>
      <c r="Y1689" s="48"/>
      <c r="Z1689" s="51" t="str">
        <f>IF(AQ1689='RC'!$E$6,AC1689*1000+AD1689,"")</f>
        <v/>
      </c>
      <c r="AA1689" s="51" t="str">
        <f>IF(AB1689="","",IF(AQ1689='RC'!$E$6,AC1689*1000-AD1689,""))</f>
        <v/>
      </c>
      <c r="AB1689" s="48" t="str">
        <f>IFERROR(VLOOKUP(E1689,Funcionários!$C$8:$E$207,3,FALSE),"")</f>
        <v/>
      </c>
      <c r="AC1689" s="50" t="str">
        <f>IF(AB1689="","",IF(COUNTIFS($AB$7:$AB$3006,AB1689,$AQ$7:$AQ$3006,'RC'!$E$6)=0,"",COUNTIFS($M$7:$M$3006,"Concluída no prazo",$AB$7:$AB$3006,AB1689,$AQ$7:$AQ$3006,'RC'!$E$6)/COUNTIFS($AB$7:$AB$3006,AB1689,$AQ$7:$AQ$3006,'RC'!$E$6)))</f>
        <v/>
      </c>
      <c r="AD1689" s="48">
        <f>SUMIF($AQ$7:$AQ$3006,'RC'!$E$6,$J$7:$J$3006)+SUMIF($AQ$7:$AQ$3006,'RC'!$E$6,$L$7:$L$3006)</f>
        <v>21</v>
      </c>
      <c r="AF1689" s="48">
        <v>3.3179999999994797E-2</v>
      </c>
      <c r="AG1689" s="48">
        <f>IF(OR(AQ1689="",AQ1689&lt;&gt;'RC'!$E$6,AB1689&lt;&gt;'RC'!$D$21),0,1)</f>
        <v>0</v>
      </c>
      <c r="AH1689" s="48">
        <f t="shared" si="592"/>
        <v>3.3179999999994797E-2</v>
      </c>
      <c r="AI1689" s="48" t="str">
        <f t="shared" si="574"/>
        <v/>
      </c>
      <c r="AJ1689" s="48" t="str">
        <f t="shared" si="575"/>
        <v/>
      </c>
      <c r="AK1689" s="52" t="str">
        <f t="shared" si="576"/>
        <v/>
      </c>
      <c r="AL1689" s="52" t="str">
        <f t="shared" si="577"/>
        <v/>
      </c>
      <c r="AM1689" s="48" t="str">
        <f t="shared" si="578"/>
        <v/>
      </c>
      <c r="AN1689" s="48" t="str">
        <f t="shared" si="579"/>
        <v/>
      </c>
      <c r="AP1689" s="18" t="str">
        <f t="shared" si="580"/>
        <v/>
      </c>
      <c r="AQ1689" s="18" t="str">
        <f t="shared" si="581"/>
        <v/>
      </c>
      <c r="AR1689" s="18">
        <v>3.3180000000000001E-2</v>
      </c>
      <c r="AS1689" s="18">
        <f>IF(AF!$D$27="Todos",1,IF(M1689=AF!$D$27,1,0))</f>
        <v>1</v>
      </c>
      <c r="AT1689" s="53">
        <f>IF(AND(E1689=AF!$D$6,OR(LT!M1689=AF!$D$27,AF!$D$27="Todos"),OR(AP1689=AF!$E$8,AQ1689=AF!$E$8)),AR1689+AS1689,0)</f>
        <v>0</v>
      </c>
      <c r="AU1689" s="18" t="str">
        <f t="shared" si="582"/>
        <v/>
      </c>
      <c r="AV1689" s="54" t="str">
        <f t="shared" si="583"/>
        <v/>
      </c>
      <c r="AW1689" s="54" t="str">
        <f t="shared" si="584"/>
        <v/>
      </c>
      <c r="AX1689" s="18" t="str">
        <f t="shared" si="585"/>
        <v/>
      </c>
      <c r="AY1689" s="18" t="str">
        <f t="shared" si="586"/>
        <v/>
      </c>
      <c r="BA1689" s="18">
        <f>IF($E1689=AF!$D$6,IF($M1689="Concluída no prazo",2,IF($M1689="Concluída com atraso",1,0)),0)</f>
        <v>0</v>
      </c>
      <c r="BB1689" s="18">
        <f>IF($E1689=AF!$D$6,IF($M1689="Atrasada",2,IF($M1689="Concluída com atraso",1,0)),0)</f>
        <v>0</v>
      </c>
      <c r="BC1689" s="18">
        <v>1.6830000000000001E-2</v>
      </c>
      <c r="BD1689" s="18">
        <f t="shared" si="593"/>
        <v>1.6830000000000001E-2</v>
      </c>
      <c r="BE1689" s="18">
        <f t="shared" si="593"/>
        <v>1.6830000000000001E-2</v>
      </c>
      <c r="BF1689" s="18" t="str">
        <f t="shared" si="587"/>
        <v/>
      </c>
      <c r="BN1689" s="18" t="str">
        <f t="shared" si="588"/>
        <v>s</v>
      </c>
    </row>
    <row r="1690" spans="3:66" ht="50.1" customHeight="1" thickTop="1" thickBot="1" x14ac:dyDescent="0.3">
      <c r="C1690" s="46"/>
      <c r="D1690" s="46"/>
      <c r="E1690" s="46"/>
      <c r="F1690" s="122"/>
      <c r="G1690" s="122"/>
      <c r="H1690" s="78" t="str">
        <f t="shared" si="589"/>
        <v/>
      </c>
      <c r="I1690" s="78" t="str">
        <f t="shared" si="590"/>
        <v/>
      </c>
      <c r="J1690" s="16"/>
      <c r="K1690" s="46" t="str">
        <f t="shared" si="591"/>
        <v/>
      </c>
      <c r="L1690" s="16"/>
      <c r="M1690" s="16"/>
      <c r="N1690" s="46"/>
      <c r="O1690" s="47" t="str">
        <f t="shared" si="594"/>
        <v/>
      </c>
      <c r="P1690" s="47"/>
      <c r="Q1690" s="48" t="str">
        <f>IFERROR(VLOOKUP(E1690,Funcionários!$C$8:$E$207,3,FALSE),"")</f>
        <v/>
      </c>
      <c r="R1690" s="47"/>
      <c r="S1690" s="49" t="str">
        <f t="shared" si="595"/>
        <v/>
      </c>
      <c r="T1690" s="49">
        <v>1.6840000000000001E-2</v>
      </c>
      <c r="U1690" s="48" t="str">
        <f>IF(Funcionários!C1691=0,"",Funcionários!C1691)</f>
        <v/>
      </c>
      <c r="V1690" s="50">
        <f>IF(U1690="",0,IF(COUNTIFS($E$7:$E$3006,U1690,$I$7:$I$3006,'RC'!$E$6)=0,0,COUNTIFS($M$7:$M$3006,"Concluída no prazo",$E$7:$E$3006,U1690,$I$7:$I$3006,'RC'!$E$6)/COUNTIFS($E$7:$E$3006,U1690,$I$7:$I$3006,'RC'!$E$6)))</f>
        <v>0</v>
      </c>
      <c r="W1690" s="49">
        <f>SUMIFS($J$7:$J$3006,$E$7:$E$3006,U1690,$I$7:$I$3006,'RC'!$E$6)+SUMIFS($L$7:$L$3006,$E$7:$E$3006,U1690,$I$7:$I$3006,'RC'!$E$6)</f>
        <v>0</v>
      </c>
      <c r="X1690" s="48">
        <f>COUNTIFS($E$7:$E$3006,U1690,$I$7:$I$3006,'RC'!$E$6)</f>
        <v>0</v>
      </c>
      <c r="Y1690" s="48"/>
      <c r="Z1690" s="51" t="str">
        <f>IF(AQ1690='RC'!$E$6,AC1690*1000+AD1690,"")</f>
        <v/>
      </c>
      <c r="AA1690" s="51" t="str">
        <f>IF(AB1690="","",IF(AQ1690='RC'!$E$6,AC1690*1000-AD1690,""))</f>
        <v/>
      </c>
      <c r="AB1690" s="48" t="str">
        <f>IFERROR(VLOOKUP(E1690,Funcionários!$C$8:$E$207,3,FALSE),"")</f>
        <v/>
      </c>
      <c r="AC1690" s="50" t="str">
        <f>IF(AB1690="","",IF(COUNTIFS($AB$7:$AB$3006,AB1690,$AQ$7:$AQ$3006,'RC'!$E$6)=0,"",COUNTIFS($M$7:$M$3006,"Concluída no prazo",$AB$7:$AB$3006,AB1690,$AQ$7:$AQ$3006,'RC'!$E$6)/COUNTIFS($AB$7:$AB$3006,AB1690,$AQ$7:$AQ$3006,'RC'!$E$6)))</f>
        <v/>
      </c>
      <c r="AD1690" s="48">
        <f>SUMIF($AQ$7:$AQ$3006,'RC'!$E$6,$J$7:$J$3006)+SUMIF($AQ$7:$AQ$3006,'RC'!$E$6,$L$7:$L$3006)</f>
        <v>21</v>
      </c>
      <c r="AF1690" s="48">
        <v>3.3169999999994801E-2</v>
      </c>
      <c r="AG1690" s="48">
        <f>IF(OR(AQ1690="",AQ1690&lt;&gt;'RC'!$E$6,AB1690&lt;&gt;'RC'!$D$21),0,1)</f>
        <v>0</v>
      </c>
      <c r="AH1690" s="48">
        <f t="shared" si="592"/>
        <v>3.3169999999994801E-2</v>
      </c>
      <c r="AI1690" s="48" t="str">
        <f t="shared" si="574"/>
        <v/>
      </c>
      <c r="AJ1690" s="48" t="str">
        <f t="shared" si="575"/>
        <v/>
      </c>
      <c r="AK1690" s="52" t="str">
        <f t="shared" si="576"/>
        <v/>
      </c>
      <c r="AL1690" s="52" t="str">
        <f t="shared" si="577"/>
        <v/>
      </c>
      <c r="AM1690" s="48" t="str">
        <f t="shared" si="578"/>
        <v/>
      </c>
      <c r="AN1690" s="48" t="str">
        <f t="shared" si="579"/>
        <v/>
      </c>
      <c r="AP1690" s="18" t="str">
        <f t="shared" si="580"/>
        <v/>
      </c>
      <c r="AQ1690" s="18" t="str">
        <f t="shared" si="581"/>
        <v/>
      </c>
      <c r="AR1690" s="18">
        <v>3.3169999999999998E-2</v>
      </c>
      <c r="AS1690" s="18">
        <f>IF(AF!$D$27="Todos",1,IF(M1690=AF!$D$27,1,0))</f>
        <v>1</v>
      </c>
      <c r="AT1690" s="53">
        <f>IF(AND(E1690=AF!$D$6,OR(LT!M1690=AF!$D$27,AF!$D$27="Todos"),OR(AP1690=AF!$E$8,AQ1690=AF!$E$8)),AR1690+AS1690,0)</f>
        <v>0</v>
      </c>
      <c r="AU1690" s="18" t="str">
        <f t="shared" si="582"/>
        <v/>
      </c>
      <c r="AV1690" s="54" t="str">
        <f t="shared" si="583"/>
        <v/>
      </c>
      <c r="AW1690" s="54" t="str">
        <f t="shared" si="584"/>
        <v/>
      </c>
      <c r="AX1690" s="18" t="str">
        <f t="shared" si="585"/>
        <v/>
      </c>
      <c r="AY1690" s="18" t="str">
        <f t="shared" si="586"/>
        <v/>
      </c>
      <c r="BA1690" s="18">
        <f>IF($E1690=AF!$D$6,IF($M1690="Concluída no prazo",2,IF($M1690="Concluída com atraso",1,0)),0)</f>
        <v>0</v>
      </c>
      <c r="BB1690" s="18">
        <f>IF($E1690=AF!$D$6,IF($M1690="Atrasada",2,IF($M1690="Concluída com atraso",1,0)),0)</f>
        <v>0</v>
      </c>
      <c r="BC1690" s="18">
        <v>1.6840000000000001E-2</v>
      </c>
      <c r="BD1690" s="18">
        <f t="shared" si="593"/>
        <v>1.6840000000000001E-2</v>
      </c>
      <c r="BE1690" s="18">
        <f t="shared" si="593"/>
        <v>1.6840000000000001E-2</v>
      </c>
      <c r="BF1690" s="18" t="str">
        <f t="shared" si="587"/>
        <v/>
      </c>
      <c r="BN1690" s="18" t="str">
        <f t="shared" si="588"/>
        <v>s</v>
      </c>
    </row>
    <row r="1691" spans="3:66" ht="50.1" customHeight="1" thickTop="1" thickBot="1" x14ac:dyDescent="0.3">
      <c r="C1691" s="46"/>
      <c r="D1691" s="46"/>
      <c r="E1691" s="46"/>
      <c r="F1691" s="122"/>
      <c r="G1691" s="122"/>
      <c r="H1691" s="78" t="str">
        <f t="shared" si="589"/>
        <v/>
      </c>
      <c r="I1691" s="78" t="str">
        <f t="shared" si="590"/>
        <v/>
      </c>
      <c r="J1691" s="16"/>
      <c r="K1691" s="46" t="str">
        <f t="shared" si="591"/>
        <v/>
      </c>
      <c r="L1691" s="16"/>
      <c r="M1691" s="16"/>
      <c r="N1691" s="46"/>
      <c r="O1691" s="47" t="str">
        <f t="shared" si="594"/>
        <v/>
      </c>
      <c r="P1691" s="47"/>
      <c r="Q1691" s="48" t="str">
        <f>IFERROR(VLOOKUP(E1691,Funcionários!$C$8:$E$207,3,FALSE),"")</f>
        <v/>
      </c>
      <c r="R1691" s="47"/>
      <c r="S1691" s="49" t="str">
        <f t="shared" si="595"/>
        <v/>
      </c>
      <c r="T1691" s="49">
        <v>1.685E-2</v>
      </c>
      <c r="U1691" s="48" t="str">
        <f>IF(Funcionários!C1692=0,"",Funcionários!C1692)</f>
        <v/>
      </c>
      <c r="V1691" s="50">
        <f>IF(U1691="",0,IF(COUNTIFS($E$7:$E$3006,U1691,$I$7:$I$3006,'RC'!$E$6)=0,0,COUNTIFS($M$7:$M$3006,"Concluída no prazo",$E$7:$E$3006,U1691,$I$7:$I$3006,'RC'!$E$6)/COUNTIFS($E$7:$E$3006,U1691,$I$7:$I$3006,'RC'!$E$6)))</f>
        <v>0</v>
      </c>
      <c r="W1691" s="49">
        <f>SUMIFS($J$7:$J$3006,$E$7:$E$3006,U1691,$I$7:$I$3006,'RC'!$E$6)+SUMIFS($L$7:$L$3006,$E$7:$E$3006,U1691,$I$7:$I$3006,'RC'!$E$6)</f>
        <v>0</v>
      </c>
      <c r="X1691" s="48">
        <f>COUNTIFS($E$7:$E$3006,U1691,$I$7:$I$3006,'RC'!$E$6)</f>
        <v>0</v>
      </c>
      <c r="Y1691" s="48"/>
      <c r="Z1691" s="51" t="str">
        <f>IF(AQ1691='RC'!$E$6,AC1691*1000+AD1691,"")</f>
        <v/>
      </c>
      <c r="AA1691" s="51" t="str">
        <f>IF(AB1691="","",IF(AQ1691='RC'!$E$6,AC1691*1000-AD1691,""))</f>
        <v/>
      </c>
      <c r="AB1691" s="48" t="str">
        <f>IFERROR(VLOOKUP(E1691,Funcionários!$C$8:$E$207,3,FALSE),"")</f>
        <v/>
      </c>
      <c r="AC1691" s="50" t="str">
        <f>IF(AB1691="","",IF(COUNTIFS($AB$7:$AB$3006,AB1691,$AQ$7:$AQ$3006,'RC'!$E$6)=0,"",COUNTIFS($M$7:$M$3006,"Concluída no prazo",$AB$7:$AB$3006,AB1691,$AQ$7:$AQ$3006,'RC'!$E$6)/COUNTIFS($AB$7:$AB$3006,AB1691,$AQ$7:$AQ$3006,'RC'!$E$6)))</f>
        <v/>
      </c>
      <c r="AD1691" s="48">
        <f>SUMIF($AQ$7:$AQ$3006,'RC'!$E$6,$J$7:$J$3006)+SUMIF($AQ$7:$AQ$3006,'RC'!$E$6,$L$7:$L$3006)</f>
        <v>21</v>
      </c>
      <c r="AF1691" s="48">
        <v>3.3159999999994798E-2</v>
      </c>
      <c r="AG1691" s="48">
        <f>IF(OR(AQ1691="",AQ1691&lt;&gt;'RC'!$E$6,AB1691&lt;&gt;'RC'!$D$21),0,1)</f>
        <v>0</v>
      </c>
      <c r="AH1691" s="48">
        <f t="shared" si="592"/>
        <v>3.3159999999994798E-2</v>
      </c>
      <c r="AI1691" s="48" t="str">
        <f t="shared" si="574"/>
        <v/>
      </c>
      <c r="AJ1691" s="48" t="str">
        <f t="shared" si="575"/>
        <v/>
      </c>
      <c r="AK1691" s="52" t="str">
        <f t="shared" si="576"/>
        <v/>
      </c>
      <c r="AL1691" s="52" t="str">
        <f t="shared" si="577"/>
        <v/>
      </c>
      <c r="AM1691" s="48" t="str">
        <f t="shared" si="578"/>
        <v/>
      </c>
      <c r="AN1691" s="48" t="str">
        <f t="shared" si="579"/>
        <v/>
      </c>
      <c r="AP1691" s="18" t="str">
        <f t="shared" si="580"/>
        <v/>
      </c>
      <c r="AQ1691" s="18" t="str">
        <f t="shared" si="581"/>
        <v/>
      </c>
      <c r="AR1691" s="18">
        <v>3.3160000000000002E-2</v>
      </c>
      <c r="AS1691" s="18">
        <f>IF(AF!$D$27="Todos",1,IF(M1691=AF!$D$27,1,0))</f>
        <v>1</v>
      </c>
      <c r="AT1691" s="53">
        <f>IF(AND(E1691=AF!$D$6,OR(LT!M1691=AF!$D$27,AF!$D$27="Todos"),OR(AP1691=AF!$E$8,AQ1691=AF!$E$8)),AR1691+AS1691,0)</f>
        <v>0</v>
      </c>
      <c r="AU1691" s="18" t="str">
        <f t="shared" si="582"/>
        <v/>
      </c>
      <c r="AV1691" s="54" t="str">
        <f t="shared" si="583"/>
        <v/>
      </c>
      <c r="AW1691" s="54" t="str">
        <f t="shared" si="584"/>
        <v/>
      </c>
      <c r="AX1691" s="18" t="str">
        <f t="shared" si="585"/>
        <v/>
      </c>
      <c r="AY1691" s="18" t="str">
        <f t="shared" si="586"/>
        <v/>
      </c>
      <c r="BA1691" s="18">
        <f>IF($E1691=AF!$D$6,IF($M1691="Concluída no prazo",2,IF($M1691="Concluída com atraso",1,0)),0)</f>
        <v>0</v>
      </c>
      <c r="BB1691" s="18">
        <f>IF($E1691=AF!$D$6,IF($M1691="Atrasada",2,IF($M1691="Concluída com atraso",1,0)),0)</f>
        <v>0</v>
      </c>
      <c r="BC1691" s="18">
        <v>1.685E-2</v>
      </c>
      <c r="BD1691" s="18">
        <f t="shared" si="593"/>
        <v>1.685E-2</v>
      </c>
      <c r="BE1691" s="18">
        <f t="shared" si="593"/>
        <v>1.685E-2</v>
      </c>
      <c r="BF1691" s="18" t="str">
        <f t="shared" si="587"/>
        <v/>
      </c>
      <c r="BN1691" s="18" t="str">
        <f t="shared" si="588"/>
        <v>s</v>
      </c>
    </row>
    <row r="1692" spans="3:66" ht="50.1" customHeight="1" thickTop="1" thickBot="1" x14ac:dyDescent="0.3">
      <c r="C1692" s="46"/>
      <c r="D1692" s="46"/>
      <c r="E1692" s="46"/>
      <c r="F1692" s="122"/>
      <c r="G1692" s="122"/>
      <c r="H1692" s="78" t="str">
        <f t="shared" si="589"/>
        <v/>
      </c>
      <c r="I1692" s="78" t="str">
        <f t="shared" si="590"/>
        <v/>
      </c>
      <c r="J1692" s="16"/>
      <c r="K1692" s="46" t="str">
        <f t="shared" si="591"/>
        <v/>
      </c>
      <c r="L1692" s="16"/>
      <c r="M1692" s="16"/>
      <c r="N1692" s="46"/>
      <c r="O1692" s="47" t="str">
        <f t="shared" si="594"/>
        <v/>
      </c>
      <c r="P1692" s="47"/>
      <c r="Q1692" s="48" t="str">
        <f>IFERROR(VLOOKUP(E1692,Funcionários!$C$8:$E$207,3,FALSE),"")</f>
        <v/>
      </c>
      <c r="R1692" s="47"/>
      <c r="S1692" s="49" t="str">
        <f t="shared" si="595"/>
        <v/>
      </c>
      <c r="T1692" s="49">
        <v>1.686E-2</v>
      </c>
      <c r="U1692" s="48" t="str">
        <f>IF(Funcionários!C1693=0,"",Funcionários!C1693)</f>
        <v/>
      </c>
      <c r="V1692" s="50">
        <f>IF(U1692="",0,IF(COUNTIFS($E$7:$E$3006,U1692,$I$7:$I$3006,'RC'!$E$6)=0,0,COUNTIFS($M$7:$M$3006,"Concluída no prazo",$E$7:$E$3006,U1692,$I$7:$I$3006,'RC'!$E$6)/COUNTIFS($E$7:$E$3006,U1692,$I$7:$I$3006,'RC'!$E$6)))</f>
        <v>0</v>
      </c>
      <c r="W1692" s="49">
        <f>SUMIFS($J$7:$J$3006,$E$7:$E$3006,U1692,$I$7:$I$3006,'RC'!$E$6)+SUMIFS($L$7:$L$3006,$E$7:$E$3006,U1692,$I$7:$I$3006,'RC'!$E$6)</f>
        <v>0</v>
      </c>
      <c r="X1692" s="48">
        <f>COUNTIFS($E$7:$E$3006,U1692,$I$7:$I$3006,'RC'!$E$6)</f>
        <v>0</v>
      </c>
      <c r="Y1692" s="48"/>
      <c r="Z1692" s="51" t="str">
        <f>IF(AQ1692='RC'!$E$6,AC1692*1000+AD1692,"")</f>
        <v/>
      </c>
      <c r="AA1692" s="51" t="str">
        <f>IF(AB1692="","",IF(AQ1692='RC'!$E$6,AC1692*1000-AD1692,""))</f>
        <v/>
      </c>
      <c r="AB1692" s="48" t="str">
        <f>IFERROR(VLOOKUP(E1692,Funcionários!$C$8:$E$207,3,FALSE),"")</f>
        <v/>
      </c>
      <c r="AC1692" s="50" t="str">
        <f>IF(AB1692="","",IF(COUNTIFS($AB$7:$AB$3006,AB1692,$AQ$7:$AQ$3006,'RC'!$E$6)=0,"",COUNTIFS($M$7:$M$3006,"Concluída no prazo",$AB$7:$AB$3006,AB1692,$AQ$7:$AQ$3006,'RC'!$E$6)/COUNTIFS($AB$7:$AB$3006,AB1692,$AQ$7:$AQ$3006,'RC'!$E$6)))</f>
        <v/>
      </c>
      <c r="AD1692" s="48">
        <f>SUMIF($AQ$7:$AQ$3006,'RC'!$E$6,$J$7:$J$3006)+SUMIF($AQ$7:$AQ$3006,'RC'!$E$6,$L$7:$L$3006)</f>
        <v>21</v>
      </c>
      <c r="AF1692" s="48">
        <v>3.3149999999994802E-2</v>
      </c>
      <c r="AG1692" s="48">
        <f>IF(OR(AQ1692="",AQ1692&lt;&gt;'RC'!$E$6,AB1692&lt;&gt;'RC'!$D$21),0,1)</f>
        <v>0</v>
      </c>
      <c r="AH1692" s="48">
        <f t="shared" si="592"/>
        <v>3.3149999999994802E-2</v>
      </c>
      <c r="AI1692" s="48" t="str">
        <f t="shared" si="574"/>
        <v/>
      </c>
      <c r="AJ1692" s="48" t="str">
        <f t="shared" si="575"/>
        <v/>
      </c>
      <c r="AK1692" s="52" t="str">
        <f t="shared" si="576"/>
        <v/>
      </c>
      <c r="AL1692" s="52" t="str">
        <f t="shared" si="577"/>
        <v/>
      </c>
      <c r="AM1692" s="48" t="str">
        <f t="shared" si="578"/>
        <v/>
      </c>
      <c r="AN1692" s="48" t="str">
        <f t="shared" si="579"/>
        <v/>
      </c>
      <c r="AP1692" s="18" t="str">
        <f t="shared" si="580"/>
        <v/>
      </c>
      <c r="AQ1692" s="18" t="str">
        <f t="shared" si="581"/>
        <v/>
      </c>
      <c r="AR1692" s="18">
        <v>3.3149999999999999E-2</v>
      </c>
      <c r="AS1692" s="18">
        <f>IF(AF!$D$27="Todos",1,IF(M1692=AF!$D$27,1,0))</f>
        <v>1</v>
      </c>
      <c r="AT1692" s="53">
        <f>IF(AND(E1692=AF!$D$6,OR(LT!M1692=AF!$D$27,AF!$D$27="Todos"),OR(AP1692=AF!$E$8,AQ1692=AF!$E$8)),AR1692+AS1692,0)</f>
        <v>0</v>
      </c>
      <c r="AU1692" s="18" t="str">
        <f t="shared" si="582"/>
        <v/>
      </c>
      <c r="AV1692" s="54" t="str">
        <f t="shared" si="583"/>
        <v/>
      </c>
      <c r="AW1692" s="54" t="str">
        <f t="shared" si="584"/>
        <v/>
      </c>
      <c r="AX1692" s="18" t="str">
        <f t="shared" si="585"/>
        <v/>
      </c>
      <c r="AY1692" s="18" t="str">
        <f t="shared" si="586"/>
        <v/>
      </c>
      <c r="BA1692" s="18">
        <f>IF($E1692=AF!$D$6,IF($M1692="Concluída no prazo",2,IF($M1692="Concluída com atraso",1,0)),0)</f>
        <v>0</v>
      </c>
      <c r="BB1692" s="18">
        <f>IF($E1692=AF!$D$6,IF($M1692="Atrasada",2,IF($M1692="Concluída com atraso",1,0)),0)</f>
        <v>0</v>
      </c>
      <c r="BC1692" s="18">
        <v>1.686E-2</v>
      </c>
      <c r="BD1692" s="18">
        <f t="shared" si="593"/>
        <v>1.686E-2</v>
      </c>
      <c r="BE1692" s="18">
        <f t="shared" si="593"/>
        <v>1.686E-2</v>
      </c>
      <c r="BF1692" s="18" t="str">
        <f t="shared" si="587"/>
        <v/>
      </c>
      <c r="BN1692" s="18" t="str">
        <f t="shared" si="588"/>
        <v>s</v>
      </c>
    </row>
    <row r="1693" spans="3:66" ht="50.1" customHeight="1" thickTop="1" thickBot="1" x14ac:dyDescent="0.3">
      <c r="C1693" s="46"/>
      <c r="D1693" s="46"/>
      <c r="E1693" s="46"/>
      <c r="F1693" s="122"/>
      <c r="G1693" s="122"/>
      <c r="H1693" s="78" t="str">
        <f t="shared" si="589"/>
        <v/>
      </c>
      <c r="I1693" s="78" t="str">
        <f t="shared" si="590"/>
        <v/>
      </c>
      <c r="J1693" s="16"/>
      <c r="K1693" s="46" t="str">
        <f t="shared" si="591"/>
        <v/>
      </c>
      <c r="L1693" s="16"/>
      <c r="M1693" s="16"/>
      <c r="N1693" s="46"/>
      <c r="O1693" s="47" t="str">
        <f t="shared" si="594"/>
        <v/>
      </c>
      <c r="P1693" s="47"/>
      <c r="Q1693" s="48" t="str">
        <f>IFERROR(VLOOKUP(E1693,Funcionários!$C$8:$E$207,3,FALSE),"")</f>
        <v/>
      </c>
      <c r="R1693" s="47"/>
      <c r="S1693" s="49" t="str">
        <f t="shared" si="595"/>
        <v/>
      </c>
      <c r="T1693" s="49">
        <v>1.687E-2</v>
      </c>
      <c r="U1693" s="48" t="str">
        <f>IF(Funcionários!C1694=0,"",Funcionários!C1694)</f>
        <v/>
      </c>
      <c r="V1693" s="50">
        <f>IF(U1693="",0,IF(COUNTIFS($E$7:$E$3006,U1693,$I$7:$I$3006,'RC'!$E$6)=0,0,COUNTIFS($M$7:$M$3006,"Concluída no prazo",$E$7:$E$3006,U1693,$I$7:$I$3006,'RC'!$E$6)/COUNTIFS($E$7:$E$3006,U1693,$I$7:$I$3006,'RC'!$E$6)))</f>
        <v>0</v>
      </c>
      <c r="W1693" s="49">
        <f>SUMIFS($J$7:$J$3006,$E$7:$E$3006,U1693,$I$7:$I$3006,'RC'!$E$6)+SUMIFS($L$7:$L$3006,$E$7:$E$3006,U1693,$I$7:$I$3006,'RC'!$E$6)</f>
        <v>0</v>
      </c>
      <c r="X1693" s="48">
        <f>COUNTIFS($E$7:$E$3006,U1693,$I$7:$I$3006,'RC'!$E$6)</f>
        <v>0</v>
      </c>
      <c r="Y1693" s="48"/>
      <c r="Z1693" s="51" t="str">
        <f>IF(AQ1693='RC'!$E$6,AC1693*1000+AD1693,"")</f>
        <v/>
      </c>
      <c r="AA1693" s="51" t="str">
        <f>IF(AB1693="","",IF(AQ1693='RC'!$E$6,AC1693*1000-AD1693,""))</f>
        <v/>
      </c>
      <c r="AB1693" s="48" t="str">
        <f>IFERROR(VLOOKUP(E1693,Funcionários!$C$8:$E$207,3,FALSE),"")</f>
        <v/>
      </c>
      <c r="AC1693" s="50" t="str">
        <f>IF(AB1693="","",IF(COUNTIFS($AB$7:$AB$3006,AB1693,$AQ$7:$AQ$3006,'RC'!$E$6)=0,"",COUNTIFS($M$7:$M$3006,"Concluída no prazo",$AB$7:$AB$3006,AB1693,$AQ$7:$AQ$3006,'RC'!$E$6)/COUNTIFS($AB$7:$AB$3006,AB1693,$AQ$7:$AQ$3006,'RC'!$E$6)))</f>
        <v/>
      </c>
      <c r="AD1693" s="48">
        <f>SUMIF($AQ$7:$AQ$3006,'RC'!$E$6,$J$7:$J$3006)+SUMIF($AQ$7:$AQ$3006,'RC'!$E$6,$L$7:$L$3006)</f>
        <v>21</v>
      </c>
      <c r="AF1693" s="48">
        <v>3.3139999999994799E-2</v>
      </c>
      <c r="AG1693" s="48">
        <f>IF(OR(AQ1693="",AQ1693&lt;&gt;'RC'!$E$6,AB1693&lt;&gt;'RC'!$D$21),0,1)</f>
        <v>0</v>
      </c>
      <c r="AH1693" s="48">
        <f t="shared" si="592"/>
        <v>3.3139999999994799E-2</v>
      </c>
      <c r="AI1693" s="48" t="str">
        <f t="shared" si="574"/>
        <v/>
      </c>
      <c r="AJ1693" s="48" t="str">
        <f t="shared" si="575"/>
        <v/>
      </c>
      <c r="AK1693" s="52" t="str">
        <f t="shared" si="576"/>
        <v/>
      </c>
      <c r="AL1693" s="52" t="str">
        <f t="shared" si="577"/>
        <v/>
      </c>
      <c r="AM1693" s="48" t="str">
        <f t="shared" si="578"/>
        <v/>
      </c>
      <c r="AN1693" s="48" t="str">
        <f t="shared" si="579"/>
        <v/>
      </c>
      <c r="AP1693" s="18" t="str">
        <f t="shared" si="580"/>
        <v/>
      </c>
      <c r="AQ1693" s="18" t="str">
        <f t="shared" si="581"/>
        <v/>
      </c>
      <c r="AR1693" s="18">
        <v>3.3140000000000003E-2</v>
      </c>
      <c r="AS1693" s="18">
        <f>IF(AF!$D$27="Todos",1,IF(M1693=AF!$D$27,1,0))</f>
        <v>1</v>
      </c>
      <c r="AT1693" s="53">
        <f>IF(AND(E1693=AF!$D$6,OR(LT!M1693=AF!$D$27,AF!$D$27="Todos"),OR(AP1693=AF!$E$8,AQ1693=AF!$E$8)),AR1693+AS1693,0)</f>
        <v>0</v>
      </c>
      <c r="AU1693" s="18" t="str">
        <f t="shared" si="582"/>
        <v/>
      </c>
      <c r="AV1693" s="54" t="str">
        <f t="shared" si="583"/>
        <v/>
      </c>
      <c r="AW1693" s="54" t="str">
        <f t="shared" si="584"/>
        <v/>
      </c>
      <c r="AX1693" s="18" t="str">
        <f t="shared" si="585"/>
        <v/>
      </c>
      <c r="AY1693" s="18" t="str">
        <f t="shared" si="586"/>
        <v/>
      </c>
      <c r="BA1693" s="18">
        <f>IF($E1693=AF!$D$6,IF($M1693="Concluída no prazo",2,IF($M1693="Concluída com atraso",1,0)),0)</f>
        <v>0</v>
      </c>
      <c r="BB1693" s="18">
        <f>IF($E1693=AF!$D$6,IF($M1693="Atrasada",2,IF($M1693="Concluída com atraso",1,0)),0)</f>
        <v>0</v>
      </c>
      <c r="BC1693" s="18">
        <v>1.687E-2</v>
      </c>
      <c r="BD1693" s="18">
        <f t="shared" si="593"/>
        <v>1.687E-2</v>
      </c>
      <c r="BE1693" s="18">
        <f t="shared" si="593"/>
        <v>1.687E-2</v>
      </c>
      <c r="BF1693" s="18" t="str">
        <f t="shared" si="587"/>
        <v/>
      </c>
      <c r="BN1693" s="18" t="str">
        <f t="shared" si="588"/>
        <v>s</v>
      </c>
    </row>
    <row r="1694" spans="3:66" ht="50.1" customHeight="1" thickTop="1" thickBot="1" x14ac:dyDescent="0.3">
      <c r="C1694" s="46"/>
      <c r="D1694" s="46"/>
      <c r="E1694" s="46"/>
      <c r="F1694" s="122"/>
      <c r="G1694" s="122"/>
      <c r="H1694" s="78" t="str">
        <f t="shared" si="589"/>
        <v/>
      </c>
      <c r="I1694" s="78" t="str">
        <f t="shared" si="590"/>
        <v/>
      </c>
      <c r="J1694" s="16"/>
      <c r="K1694" s="46" t="str">
        <f t="shared" si="591"/>
        <v/>
      </c>
      <c r="L1694" s="16"/>
      <c r="M1694" s="16"/>
      <c r="N1694" s="46"/>
      <c r="O1694" s="47" t="str">
        <f t="shared" si="594"/>
        <v/>
      </c>
      <c r="P1694" s="47"/>
      <c r="Q1694" s="48" t="str">
        <f>IFERROR(VLOOKUP(E1694,Funcionários!$C$8:$E$207,3,FALSE),"")</f>
        <v/>
      </c>
      <c r="R1694" s="47"/>
      <c r="S1694" s="49" t="str">
        <f t="shared" si="595"/>
        <v/>
      </c>
      <c r="T1694" s="49">
        <v>1.6879999999999999E-2</v>
      </c>
      <c r="U1694" s="48" t="str">
        <f>IF(Funcionários!C1695=0,"",Funcionários!C1695)</f>
        <v/>
      </c>
      <c r="V1694" s="50">
        <f>IF(U1694="",0,IF(COUNTIFS($E$7:$E$3006,U1694,$I$7:$I$3006,'RC'!$E$6)=0,0,COUNTIFS($M$7:$M$3006,"Concluída no prazo",$E$7:$E$3006,U1694,$I$7:$I$3006,'RC'!$E$6)/COUNTIFS($E$7:$E$3006,U1694,$I$7:$I$3006,'RC'!$E$6)))</f>
        <v>0</v>
      </c>
      <c r="W1694" s="49">
        <f>SUMIFS($J$7:$J$3006,$E$7:$E$3006,U1694,$I$7:$I$3006,'RC'!$E$6)+SUMIFS($L$7:$L$3006,$E$7:$E$3006,U1694,$I$7:$I$3006,'RC'!$E$6)</f>
        <v>0</v>
      </c>
      <c r="X1694" s="48">
        <f>COUNTIFS($E$7:$E$3006,U1694,$I$7:$I$3006,'RC'!$E$6)</f>
        <v>0</v>
      </c>
      <c r="Y1694" s="48"/>
      <c r="Z1694" s="51" t="str">
        <f>IF(AQ1694='RC'!$E$6,AC1694*1000+AD1694,"")</f>
        <v/>
      </c>
      <c r="AA1694" s="51" t="str">
        <f>IF(AB1694="","",IF(AQ1694='RC'!$E$6,AC1694*1000-AD1694,""))</f>
        <v/>
      </c>
      <c r="AB1694" s="48" t="str">
        <f>IFERROR(VLOOKUP(E1694,Funcionários!$C$8:$E$207,3,FALSE),"")</f>
        <v/>
      </c>
      <c r="AC1694" s="50" t="str">
        <f>IF(AB1694="","",IF(COUNTIFS($AB$7:$AB$3006,AB1694,$AQ$7:$AQ$3006,'RC'!$E$6)=0,"",COUNTIFS($M$7:$M$3006,"Concluída no prazo",$AB$7:$AB$3006,AB1694,$AQ$7:$AQ$3006,'RC'!$E$6)/COUNTIFS($AB$7:$AB$3006,AB1694,$AQ$7:$AQ$3006,'RC'!$E$6)))</f>
        <v/>
      </c>
      <c r="AD1694" s="48">
        <f>SUMIF($AQ$7:$AQ$3006,'RC'!$E$6,$J$7:$J$3006)+SUMIF($AQ$7:$AQ$3006,'RC'!$E$6,$L$7:$L$3006)</f>
        <v>21</v>
      </c>
      <c r="AF1694" s="48">
        <v>3.3129999999994802E-2</v>
      </c>
      <c r="AG1694" s="48">
        <f>IF(OR(AQ1694="",AQ1694&lt;&gt;'RC'!$E$6,AB1694&lt;&gt;'RC'!$D$21),0,1)</f>
        <v>0</v>
      </c>
      <c r="AH1694" s="48">
        <f t="shared" si="592"/>
        <v>3.3129999999994802E-2</v>
      </c>
      <c r="AI1694" s="48" t="str">
        <f t="shared" si="574"/>
        <v/>
      </c>
      <c r="AJ1694" s="48" t="str">
        <f t="shared" si="575"/>
        <v/>
      </c>
      <c r="AK1694" s="52" t="str">
        <f t="shared" si="576"/>
        <v/>
      </c>
      <c r="AL1694" s="52" t="str">
        <f t="shared" si="577"/>
        <v/>
      </c>
      <c r="AM1694" s="48" t="str">
        <f t="shared" si="578"/>
        <v/>
      </c>
      <c r="AN1694" s="48" t="str">
        <f t="shared" si="579"/>
        <v/>
      </c>
      <c r="AP1694" s="18" t="str">
        <f t="shared" si="580"/>
        <v/>
      </c>
      <c r="AQ1694" s="18" t="str">
        <f t="shared" si="581"/>
        <v/>
      </c>
      <c r="AR1694" s="18">
        <v>3.313E-2</v>
      </c>
      <c r="AS1694" s="18">
        <f>IF(AF!$D$27="Todos",1,IF(M1694=AF!$D$27,1,0))</f>
        <v>1</v>
      </c>
      <c r="AT1694" s="53">
        <f>IF(AND(E1694=AF!$D$6,OR(LT!M1694=AF!$D$27,AF!$D$27="Todos"),OR(AP1694=AF!$E$8,AQ1694=AF!$E$8)),AR1694+AS1694,0)</f>
        <v>0</v>
      </c>
      <c r="AU1694" s="18" t="str">
        <f t="shared" si="582"/>
        <v/>
      </c>
      <c r="AV1694" s="54" t="str">
        <f t="shared" si="583"/>
        <v/>
      </c>
      <c r="AW1694" s="54" t="str">
        <f t="shared" si="584"/>
        <v/>
      </c>
      <c r="AX1694" s="18" t="str">
        <f t="shared" si="585"/>
        <v/>
      </c>
      <c r="AY1694" s="18" t="str">
        <f t="shared" si="586"/>
        <v/>
      </c>
      <c r="BA1694" s="18">
        <f>IF($E1694=AF!$D$6,IF($M1694="Concluída no prazo",2,IF($M1694="Concluída com atraso",1,0)),0)</f>
        <v>0</v>
      </c>
      <c r="BB1694" s="18">
        <f>IF($E1694=AF!$D$6,IF($M1694="Atrasada",2,IF($M1694="Concluída com atraso",1,0)),0)</f>
        <v>0</v>
      </c>
      <c r="BC1694" s="18">
        <v>1.6879999999999999E-2</v>
      </c>
      <c r="BD1694" s="18">
        <f t="shared" si="593"/>
        <v>1.6879999999999999E-2</v>
      </c>
      <c r="BE1694" s="18">
        <f t="shared" si="593"/>
        <v>1.6879999999999999E-2</v>
      </c>
      <c r="BF1694" s="18" t="str">
        <f t="shared" si="587"/>
        <v/>
      </c>
      <c r="BN1694" s="18" t="str">
        <f t="shared" si="588"/>
        <v>s</v>
      </c>
    </row>
    <row r="1695" spans="3:66" ht="50.1" customHeight="1" thickTop="1" thickBot="1" x14ac:dyDescent="0.3">
      <c r="C1695" s="46"/>
      <c r="D1695" s="46"/>
      <c r="E1695" s="46"/>
      <c r="F1695" s="122"/>
      <c r="G1695" s="122"/>
      <c r="H1695" s="78" t="str">
        <f t="shared" si="589"/>
        <v/>
      </c>
      <c r="I1695" s="78" t="str">
        <f t="shared" si="590"/>
        <v/>
      </c>
      <c r="J1695" s="16"/>
      <c r="K1695" s="46" t="str">
        <f t="shared" si="591"/>
        <v/>
      </c>
      <c r="L1695" s="16"/>
      <c r="M1695" s="16"/>
      <c r="N1695" s="46"/>
      <c r="O1695" s="47" t="str">
        <f t="shared" si="594"/>
        <v/>
      </c>
      <c r="P1695" s="47"/>
      <c r="Q1695" s="48" t="str">
        <f>IFERROR(VLOOKUP(E1695,Funcionários!$C$8:$E$207,3,FALSE),"")</f>
        <v/>
      </c>
      <c r="R1695" s="47"/>
      <c r="S1695" s="49" t="str">
        <f t="shared" si="595"/>
        <v/>
      </c>
      <c r="T1695" s="49">
        <v>1.6889999999999999E-2</v>
      </c>
      <c r="U1695" s="48" t="str">
        <f>IF(Funcionários!C1696=0,"",Funcionários!C1696)</f>
        <v/>
      </c>
      <c r="V1695" s="50">
        <f>IF(U1695="",0,IF(COUNTIFS($E$7:$E$3006,U1695,$I$7:$I$3006,'RC'!$E$6)=0,0,COUNTIFS($M$7:$M$3006,"Concluída no prazo",$E$7:$E$3006,U1695,$I$7:$I$3006,'RC'!$E$6)/COUNTIFS($E$7:$E$3006,U1695,$I$7:$I$3006,'RC'!$E$6)))</f>
        <v>0</v>
      </c>
      <c r="W1695" s="49">
        <f>SUMIFS($J$7:$J$3006,$E$7:$E$3006,U1695,$I$7:$I$3006,'RC'!$E$6)+SUMIFS($L$7:$L$3006,$E$7:$E$3006,U1695,$I$7:$I$3006,'RC'!$E$6)</f>
        <v>0</v>
      </c>
      <c r="X1695" s="48">
        <f>COUNTIFS($E$7:$E$3006,U1695,$I$7:$I$3006,'RC'!$E$6)</f>
        <v>0</v>
      </c>
      <c r="Y1695" s="48"/>
      <c r="Z1695" s="51" t="str">
        <f>IF(AQ1695='RC'!$E$6,AC1695*1000+AD1695,"")</f>
        <v/>
      </c>
      <c r="AA1695" s="51" t="str">
        <f>IF(AB1695="","",IF(AQ1695='RC'!$E$6,AC1695*1000-AD1695,""))</f>
        <v/>
      </c>
      <c r="AB1695" s="48" t="str">
        <f>IFERROR(VLOOKUP(E1695,Funcionários!$C$8:$E$207,3,FALSE),"")</f>
        <v/>
      </c>
      <c r="AC1695" s="50" t="str">
        <f>IF(AB1695="","",IF(COUNTIFS($AB$7:$AB$3006,AB1695,$AQ$7:$AQ$3006,'RC'!$E$6)=0,"",COUNTIFS($M$7:$M$3006,"Concluída no prazo",$AB$7:$AB$3006,AB1695,$AQ$7:$AQ$3006,'RC'!$E$6)/COUNTIFS($AB$7:$AB$3006,AB1695,$AQ$7:$AQ$3006,'RC'!$E$6)))</f>
        <v/>
      </c>
      <c r="AD1695" s="48">
        <f>SUMIF($AQ$7:$AQ$3006,'RC'!$E$6,$J$7:$J$3006)+SUMIF($AQ$7:$AQ$3006,'RC'!$E$6,$L$7:$L$3006)</f>
        <v>21</v>
      </c>
      <c r="AF1695" s="48">
        <v>3.3119999999994799E-2</v>
      </c>
      <c r="AG1695" s="48">
        <f>IF(OR(AQ1695="",AQ1695&lt;&gt;'RC'!$E$6,AB1695&lt;&gt;'RC'!$D$21),0,1)</f>
        <v>0</v>
      </c>
      <c r="AH1695" s="48">
        <f t="shared" si="592"/>
        <v>3.3119999999994799E-2</v>
      </c>
      <c r="AI1695" s="48" t="str">
        <f t="shared" si="574"/>
        <v/>
      </c>
      <c r="AJ1695" s="48" t="str">
        <f t="shared" si="575"/>
        <v/>
      </c>
      <c r="AK1695" s="52" t="str">
        <f t="shared" si="576"/>
        <v/>
      </c>
      <c r="AL1695" s="52" t="str">
        <f t="shared" si="577"/>
        <v/>
      </c>
      <c r="AM1695" s="48" t="str">
        <f t="shared" si="578"/>
        <v/>
      </c>
      <c r="AN1695" s="48" t="str">
        <f t="shared" si="579"/>
        <v/>
      </c>
      <c r="AP1695" s="18" t="str">
        <f t="shared" si="580"/>
        <v/>
      </c>
      <c r="AQ1695" s="18" t="str">
        <f t="shared" si="581"/>
        <v/>
      </c>
      <c r="AR1695" s="18">
        <v>3.3119999999999997E-2</v>
      </c>
      <c r="AS1695" s="18">
        <f>IF(AF!$D$27="Todos",1,IF(M1695=AF!$D$27,1,0))</f>
        <v>1</v>
      </c>
      <c r="AT1695" s="53">
        <f>IF(AND(E1695=AF!$D$6,OR(LT!M1695=AF!$D$27,AF!$D$27="Todos"),OR(AP1695=AF!$E$8,AQ1695=AF!$E$8)),AR1695+AS1695,0)</f>
        <v>0</v>
      </c>
      <c r="AU1695" s="18" t="str">
        <f t="shared" si="582"/>
        <v/>
      </c>
      <c r="AV1695" s="54" t="str">
        <f t="shared" si="583"/>
        <v/>
      </c>
      <c r="AW1695" s="54" t="str">
        <f t="shared" si="584"/>
        <v/>
      </c>
      <c r="AX1695" s="18" t="str">
        <f t="shared" si="585"/>
        <v/>
      </c>
      <c r="AY1695" s="18" t="str">
        <f t="shared" si="586"/>
        <v/>
      </c>
      <c r="BA1695" s="18">
        <f>IF($E1695=AF!$D$6,IF($M1695="Concluída no prazo",2,IF($M1695="Concluída com atraso",1,0)),0)</f>
        <v>0</v>
      </c>
      <c r="BB1695" s="18">
        <f>IF($E1695=AF!$D$6,IF($M1695="Atrasada",2,IF($M1695="Concluída com atraso",1,0)),0)</f>
        <v>0</v>
      </c>
      <c r="BC1695" s="18">
        <v>1.6889999999999999E-2</v>
      </c>
      <c r="BD1695" s="18">
        <f t="shared" si="593"/>
        <v>1.6889999999999999E-2</v>
      </c>
      <c r="BE1695" s="18">
        <f t="shared" si="593"/>
        <v>1.6889999999999999E-2</v>
      </c>
      <c r="BF1695" s="18" t="str">
        <f t="shared" si="587"/>
        <v/>
      </c>
      <c r="BN1695" s="18" t="str">
        <f t="shared" si="588"/>
        <v>s</v>
      </c>
    </row>
    <row r="1696" spans="3:66" ht="50.1" customHeight="1" thickTop="1" thickBot="1" x14ac:dyDescent="0.3">
      <c r="C1696" s="46"/>
      <c r="D1696" s="46"/>
      <c r="E1696" s="46"/>
      <c r="F1696" s="122"/>
      <c r="G1696" s="122"/>
      <c r="H1696" s="78" t="str">
        <f t="shared" si="589"/>
        <v/>
      </c>
      <c r="I1696" s="78" t="str">
        <f t="shared" si="590"/>
        <v/>
      </c>
      <c r="J1696" s="16"/>
      <c r="K1696" s="46" t="str">
        <f t="shared" si="591"/>
        <v/>
      </c>
      <c r="L1696" s="16"/>
      <c r="M1696" s="16"/>
      <c r="N1696" s="46"/>
      <c r="O1696" s="47" t="str">
        <f t="shared" si="594"/>
        <v/>
      </c>
      <c r="P1696" s="47"/>
      <c r="Q1696" s="48" t="str">
        <f>IFERROR(VLOOKUP(E1696,Funcionários!$C$8:$E$207,3,FALSE),"")</f>
        <v/>
      </c>
      <c r="R1696" s="47"/>
      <c r="S1696" s="49" t="str">
        <f t="shared" si="595"/>
        <v/>
      </c>
      <c r="T1696" s="49">
        <v>1.6899999999999998E-2</v>
      </c>
      <c r="U1696" s="48" t="str">
        <f>IF(Funcionários!C1697=0,"",Funcionários!C1697)</f>
        <v/>
      </c>
      <c r="V1696" s="50">
        <f>IF(U1696="",0,IF(COUNTIFS($E$7:$E$3006,U1696,$I$7:$I$3006,'RC'!$E$6)=0,0,COUNTIFS($M$7:$M$3006,"Concluída no prazo",$E$7:$E$3006,U1696,$I$7:$I$3006,'RC'!$E$6)/COUNTIFS($E$7:$E$3006,U1696,$I$7:$I$3006,'RC'!$E$6)))</f>
        <v>0</v>
      </c>
      <c r="W1696" s="49">
        <f>SUMIFS($J$7:$J$3006,$E$7:$E$3006,U1696,$I$7:$I$3006,'RC'!$E$6)+SUMIFS($L$7:$L$3006,$E$7:$E$3006,U1696,$I$7:$I$3006,'RC'!$E$6)</f>
        <v>0</v>
      </c>
      <c r="X1696" s="48">
        <f>COUNTIFS($E$7:$E$3006,U1696,$I$7:$I$3006,'RC'!$E$6)</f>
        <v>0</v>
      </c>
      <c r="Y1696" s="48"/>
      <c r="Z1696" s="51" t="str">
        <f>IF(AQ1696='RC'!$E$6,AC1696*1000+AD1696,"")</f>
        <v/>
      </c>
      <c r="AA1696" s="51" t="str">
        <f>IF(AB1696="","",IF(AQ1696='RC'!$E$6,AC1696*1000-AD1696,""))</f>
        <v/>
      </c>
      <c r="AB1696" s="48" t="str">
        <f>IFERROR(VLOOKUP(E1696,Funcionários!$C$8:$E$207,3,FALSE),"")</f>
        <v/>
      </c>
      <c r="AC1696" s="50" t="str">
        <f>IF(AB1696="","",IF(COUNTIFS($AB$7:$AB$3006,AB1696,$AQ$7:$AQ$3006,'RC'!$E$6)=0,"",COUNTIFS($M$7:$M$3006,"Concluída no prazo",$AB$7:$AB$3006,AB1696,$AQ$7:$AQ$3006,'RC'!$E$6)/COUNTIFS($AB$7:$AB$3006,AB1696,$AQ$7:$AQ$3006,'RC'!$E$6)))</f>
        <v/>
      </c>
      <c r="AD1696" s="48">
        <f>SUMIF($AQ$7:$AQ$3006,'RC'!$E$6,$J$7:$J$3006)+SUMIF($AQ$7:$AQ$3006,'RC'!$E$6,$L$7:$L$3006)</f>
        <v>21</v>
      </c>
      <c r="AF1696" s="48">
        <v>3.3109999999994803E-2</v>
      </c>
      <c r="AG1696" s="48">
        <f>IF(OR(AQ1696="",AQ1696&lt;&gt;'RC'!$E$6,AB1696&lt;&gt;'RC'!$D$21),0,1)</f>
        <v>0</v>
      </c>
      <c r="AH1696" s="48">
        <f t="shared" si="592"/>
        <v>3.3109999999994803E-2</v>
      </c>
      <c r="AI1696" s="48" t="str">
        <f t="shared" si="574"/>
        <v/>
      </c>
      <c r="AJ1696" s="48" t="str">
        <f t="shared" si="575"/>
        <v/>
      </c>
      <c r="AK1696" s="52" t="str">
        <f t="shared" si="576"/>
        <v/>
      </c>
      <c r="AL1696" s="52" t="str">
        <f t="shared" si="577"/>
        <v/>
      </c>
      <c r="AM1696" s="48" t="str">
        <f t="shared" si="578"/>
        <v/>
      </c>
      <c r="AN1696" s="48" t="str">
        <f t="shared" si="579"/>
        <v/>
      </c>
      <c r="AP1696" s="18" t="str">
        <f t="shared" si="580"/>
        <v/>
      </c>
      <c r="AQ1696" s="18" t="str">
        <f t="shared" si="581"/>
        <v/>
      </c>
      <c r="AR1696" s="18">
        <v>3.3110000000000001E-2</v>
      </c>
      <c r="AS1696" s="18">
        <f>IF(AF!$D$27="Todos",1,IF(M1696=AF!$D$27,1,0))</f>
        <v>1</v>
      </c>
      <c r="AT1696" s="53">
        <f>IF(AND(E1696=AF!$D$6,OR(LT!M1696=AF!$D$27,AF!$D$27="Todos"),OR(AP1696=AF!$E$8,AQ1696=AF!$E$8)),AR1696+AS1696,0)</f>
        <v>0</v>
      </c>
      <c r="AU1696" s="18" t="str">
        <f t="shared" si="582"/>
        <v/>
      </c>
      <c r="AV1696" s="54" t="str">
        <f t="shared" si="583"/>
        <v/>
      </c>
      <c r="AW1696" s="54" t="str">
        <f t="shared" si="584"/>
        <v/>
      </c>
      <c r="AX1696" s="18" t="str">
        <f t="shared" si="585"/>
        <v/>
      </c>
      <c r="AY1696" s="18" t="str">
        <f t="shared" si="586"/>
        <v/>
      </c>
      <c r="BA1696" s="18">
        <f>IF($E1696=AF!$D$6,IF($M1696="Concluída no prazo",2,IF($M1696="Concluída com atraso",1,0)),0)</f>
        <v>0</v>
      </c>
      <c r="BB1696" s="18">
        <f>IF($E1696=AF!$D$6,IF($M1696="Atrasada",2,IF($M1696="Concluída com atraso",1,0)),0)</f>
        <v>0</v>
      </c>
      <c r="BC1696" s="18">
        <v>1.6899999999999998E-2</v>
      </c>
      <c r="BD1696" s="18">
        <f t="shared" si="593"/>
        <v>1.6899999999999998E-2</v>
      </c>
      <c r="BE1696" s="18">
        <f t="shared" si="593"/>
        <v>1.6899999999999998E-2</v>
      </c>
      <c r="BF1696" s="18" t="str">
        <f t="shared" si="587"/>
        <v/>
      </c>
      <c r="BN1696" s="18" t="str">
        <f t="shared" si="588"/>
        <v>s</v>
      </c>
    </row>
    <row r="1697" spans="3:66" ht="50.1" customHeight="1" thickTop="1" thickBot="1" x14ac:dyDescent="0.3">
      <c r="C1697" s="46"/>
      <c r="D1697" s="46"/>
      <c r="E1697" s="46"/>
      <c r="F1697" s="122"/>
      <c r="G1697" s="122"/>
      <c r="H1697" s="78" t="str">
        <f t="shared" si="589"/>
        <v/>
      </c>
      <c r="I1697" s="78" t="str">
        <f t="shared" si="590"/>
        <v/>
      </c>
      <c r="J1697" s="16"/>
      <c r="K1697" s="46" t="str">
        <f t="shared" si="591"/>
        <v/>
      </c>
      <c r="L1697" s="16"/>
      <c r="M1697" s="16"/>
      <c r="N1697" s="46"/>
      <c r="O1697" s="47" t="str">
        <f t="shared" si="594"/>
        <v/>
      </c>
      <c r="P1697" s="47"/>
      <c r="Q1697" s="48" t="str">
        <f>IFERROR(VLOOKUP(E1697,Funcionários!$C$8:$E$207,3,FALSE),"")</f>
        <v/>
      </c>
      <c r="R1697" s="47"/>
      <c r="S1697" s="49" t="str">
        <f t="shared" si="595"/>
        <v/>
      </c>
      <c r="T1697" s="49">
        <v>1.6910000000000001E-2</v>
      </c>
      <c r="U1697" s="48" t="str">
        <f>IF(Funcionários!C1698=0,"",Funcionários!C1698)</f>
        <v/>
      </c>
      <c r="V1697" s="50">
        <f>IF(U1697="",0,IF(COUNTIFS($E$7:$E$3006,U1697,$I$7:$I$3006,'RC'!$E$6)=0,0,COUNTIFS($M$7:$M$3006,"Concluída no prazo",$E$7:$E$3006,U1697,$I$7:$I$3006,'RC'!$E$6)/COUNTIFS($E$7:$E$3006,U1697,$I$7:$I$3006,'RC'!$E$6)))</f>
        <v>0</v>
      </c>
      <c r="W1697" s="49">
        <f>SUMIFS($J$7:$J$3006,$E$7:$E$3006,U1697,$I$7:$I$3006,'RC'!$E$6)+SUMIFS($L$7:$L$3006,$E$7:$E$3006,U1697,$I$7:$I$3006,'RC'!$E$6)</f>
        <v>0</v>
      </c>
      <c r="X1697" s="48">
        <f>COUNTIFS($E$7:$E$3006,U1697,$I$7:$I$3006,'RC'!$E$6)</f>
        <v>0</v>
      </c>
      <c r="Y1697" s="48"/>
      <c r="Z1697" s="51" t="str">
        <f>IF(AQ1697='RC'!$E$6,AC1697*1000+AD1697,"")</f>
        <v/>
      </c>
      <c r="AA1697" s="51" t="str">
        <f>IF(AB1697="","",IF(AQ1697='RC'!$E$6,AC1697*1000-AD1697,""))</f>
        <v/>
      </c>
      <c r="AB1697" s="48" t="str">
        <f>IFERROR(VLOOKUP(E1697,Funcionários!$C$8:$E$207,3,FALSE),"")</f>
        <v/>
      </c>
      <c r="AC1697" s="50" t="str">
        <f>IF(AB1697="","",IF(COUNTIFS($AB$7:$AB$3006,AB1697,$AQ$7:$AQ$3006,'RC'!$E$6)=0,"",COUNTIFS($M$7:$M$3006,"Concluída no prazo",$AB$7:$AB$3006,AB1697,$AQ$7:$AQ$3006,'RC'!$E$6)/COUNTIFS($AB$7:$AB$3006,AB1697,$AQ$7:$AQ$3006,'RC'!$E$6)))</f>
        <v/>
      </c>
      <c r="AD1697" s="48">
        <f>SUMIF($AQ$7:$AQ$3006,'RC'!$E$6,$J$7:$J$3006)+SUMIF($AQ$7:$AQ$3006,'RC'!$E$6,$L$7:$L$3006)</f>
        <v>21</v>
      </c>
      <c r="AF1697" s="48">
        <v>3.30999999999948E-2</v>
      </c>
      <c r="AG1697" s="48">
        <f>IF(OR(AQ1697="",AQ1697&lt;&gt;'RC'!$E$6,AB1697&lt;&gt;'RC'!$D$21),0,1)</f>
        <v>0</v>
      </c>
      <c r="AH1697" s="48">
        <f t="shared" si="592"/>
        <v>3.30999999999948E-2</v>
      </c>
      <c r="AI1697" s="48" t="str">
        <f t="shared" si="574"/>
        <v/>
      </c>
      <c r="AJ1697" s="48" t="str">
        <f t="shared" si="575"/>
        <v/>
      </c>
      <c r="AK1697" s="52" t="str">
        <f t="shared" si="576"/>
        <v/>
      </c>
      <c r="AL1697" s="52" t="str">
        <f t="shared" si="577"/>
        <v/>
      </c>
      <c r="AM1697" s="48" t="str">
        <f t="shared" si="578"/>
        <v/>
      </c>
      <c r="AN1697" s="48" t="str">
        <f t="shared" si="579"/>
        <v/>
      </c>
      <c r="AP1697" s="18" t="str">
        <f t="shared" si="580"/>
        <v/>
      </c>
      <c r="AQ1697" s="18" t="str">
        <f t="shared" si="581"/>
        <v/>
      </c>
      <c r="AR1697" s="18">
        <v>3.3099999999999997E-2</v>
      </c>
      <c r="AS1697" s="18">
        <f>IF(AF!$D$27="Todos",1,IF(M1697=AF!$D$27,1,0))</f>
        <v>1</v>
      </c>
      <c r="AT1697" s="53">
        <f>IF(AND(E1697=AF!$D$6,OR(LT!M1697=AF!$D$27,AF!$D$27="Todos"),OR(AP1697=AF!$E$8,AQ1697=AF!$E$8)),AR1697+AS1697,0)</f>
        <v>0</v>
      </c>
      <c r="AU1697" s="18" t="str">
        <f t="shared" si="582"/>
        <v/>
      </c>
      <c r="AV1697" s="54" t="str">
        <f t="shared" si="583"/>
        <v/>
      </c>
      <c r="AW1697" s="54" t="str">
        <f t="shared" si="584"/>
        <v/>
      </c>
      <c r="AX1697" s="18" t="str">
        <f t="shared" si="585"/>
        <v/>
      </c>
      <c r="AY1697" s="18" t="str">
        <f t="shared" si="586"/>
        <v/>
      </c>
      <c r="BA1697" s="18">
        <f>IF($E1697=AF!$D$6,IF($M1697="Concluída no prazo",2,IF($M1697="Concluída com atraso",1,0)),0)</f>
        <v>0</v>
      </c>
      <c r="BB1697" s="18">
        <f>IF($E1697=AF!$D$6,IF($M1697="Atrasada",2,IF($M1697="Concluída com atraso",1,0)),0)</f>
        <v>0</v>
      </c>
      <c r="BC1697" s="18">
        <v>1.6910000000000001E-2</v>
      </c>
      <c r="BD1697" s="18">
        <f t="shared" si="593"/>
        <v>1.6910000000000001E-2</v>
      </c>
      <c r="BE1697" s="18">
        <f t="shared" si="593"/>
        <v>1.6910000000000001E-2</v>
      </c>
      <c r="BF1697" s="18" t="str">
        <f t="shared" si="587"/>
        <v/>
      </c>
      <c r="BN1697" s="18" t="str">
        <f t="shared" si="588"/>
        <v>s</v>
      </c>
    </row>
    <row r="1698" spans="3:66" ht="50.1" customHeight="1" thickTop="1" thickBot="1" x14ac:dyDescent="0.3">
      <c r="C1698" s="46"/>
      <c r="D1698" s="46"/>
      <c r="E1698" s="46"/>
      <c r="F1698" s="122"/>
      <c r="G1698" s="122"/>
      <c r="H1698" s="78" t="str">
        <f t="shared" si="589"/>
        <v/>
      </c>
      <c r="I1698" s="78" t="str">
        <f t="shared" si="590"/>
        <v/>
      </c>
      <c r="J1698" s="16"/>
      <c r="K1698" s="46" t="str">
        <f t="shared" si="591"/>
        <v/>
      </c>
      <c r="L1698" s="16"/>
      <c r="M1698" s="16"/>
      <c r="N1698" s="46"/>
      <c r="O1698" s="47" t="str">
        <f t="shared" si="594"/>
        <v/>
      </c>
      <c r="P1698" s="47"/>
      <c r="Q1698" s="48" t="str">
        <f>IFERROR(VLOOKUP(E1698,Funcionários!$C$8:$E$207,3,FALSE),"")</f>
        <v/>
      </c>
      <c r="R1698" s="47"/>
      <c r="S1698" s="49" t="str">
        <f t="shared" si="595"/>
        <v/>
      </c>
      <c r="T1698" s="49">
        <v>1.6920000000000001E-2</v>
      </c>
      <c r="U1698" s="48" t="str">
        <f>IF(Funcionários!C1699=0,"",Funcionários!C1699)</f>
        <v/>
      </c>
      <c r="V1698" s="50">
        <f>IF(U1698="",0,IF(COUNTIFS($E$7:$E$3006,U1698,$I$7:$I$3006,'RC'!$E$6)=0,0,COUNTIFS($M$7:$M$3006,"Concluída no prazo",$E$7:$E$3006,U1698,$I$7:$I$3006,'RC'!$E$6)/COUNTIFS($E$7:$E$3006,U1698,$I$7:$I$3006,'RC'!$E$6)))</f>
        <v>0</v>
      </c>
      <c r="W1698" s="49">
        <f>SUMIFS($J$7:$J$3006,$E$7:$E$3006,U1698,$I$7:$I$3006,'RC'!$E$6)+SUMIFS($L$7:$L$3006,$E$7:$E$3006,U1698,$I$7:$I$3006,'RC'!$E$6)</f>
        <v>0</v>
      </c>
      <c r="X1698" s="48">
        <f>COUNTIFS($E$7:$E$3006,U1698,$I$7:$I$3006,'RC'!$E$6)</f>
        <v>0</v>
      </c>
      <c r="Y1698" s="48"/>
      <c r="Z1698" s="51" t="str">
        <f>IF(AQ1698='RC'!$E$6,AC1698*1000+AD1698,"")</f>
        <v/>
      </c>
      <c r="AA1698" s="51" t="str">
        <f>IF(AB1698="","",IF(AQ1698='RC'!$E$6,AC1698*1000-AD1698,""))</f>
        <v/>
      </c>
      <c r="AB1698" s="48" t="str">
        <f>IFERROR(VLOOKUP(E1698,Funcionários!$C$8:$E$207,3,FALSE),"")</f>
        <v/>
      </c>
      <c r="AC1698" s="50" t="str">
        <f>IF(AB1698="","",IF(COUNTIFS($AB$7:$AB$3006,AB1698,$AQ$7:$AQ$3006,'RC'!$E$6)=0,"",COUNTIFS($M$7:$M$3006,"Concluída no prazo",$AB$7:$AB$3006,AB1698,$AQ$7:$AQ$3006,'RC'!$E$6)/COUNTIFS($AB$7:$AB$3006,AB1698,$AQ$7:$AQ$3006,'RC'!$E$6)))</f>
        <v/>
      </c>
      <c r="AD1698" s="48">
        <f>SUMIF($AQ$7:$AQ$3006,'RC'!$E$6,$J$7:$J$3006)+SUMIF($AQ$7:$AQ$3006,'RC'!$E$6,$L$7:$L$3006)</f>
        <v>21</v>
      </c>
      <c r="AF1698" s="48">
        <v>3.3089999999994797E-2</v>
      </c>
      <c r="AG1698" s="48">
        <f>IF(OR(AQ1698="",AQ1698&lt;&gt;'RC'!$E$6,AB1698&lt;&gt;'RC'!$D$21),0,1)</f>
        <v>0</v>
      </c>
      <c r="AH1698" s="48">
        <f t="shared" si="592"/>
        <v>3.3089999999994797E-2</v>
      </c>
      <c r="AI1698" s="48" t="str">
        <f t="shared" si="574"/>
        <v/>
      </c>
      <c r="AJ1698" s="48" t="str">
        <f t="shared" si="575"/>
        <v/>
      </c>
      <c r="AK1698" s="52" t="str">
        <f t="shared" si="576"/>
        <v/>
      </c>
      <c r="AL1698" s="52" t="str">
        <f t="shared" si="577"/>
        <v/>
      </c>
      <c r="AM1698" s="48" t="str">
        <f t="shared" si="578"/>
        <v/>
      </c>
      <c r="AN1698" s="48" t="str">
        <f t="shared" si="579"/>
        <v/>
      </c>
      <c r="AP1698" s="18" t="str">
        <f t="shared" si="580"/>
        <v/>
      </c>
      <c r="AQ1698" s="18" t="str">
        <f t="shared" si="581"/>
        <v/>
      </c>
      <c r="AR1698" s="18">
        <v>3.3090000000000001E-2</v>
      </c>
      <c r="AS1698" s="18">
        <f>IF(AF!$D$27="Todos",1,IF(M1698=AF!$D$27,1,0))</f>
        <v>1</v>
      </c>
      <c r="AT1698" s="53">
        <f>IF(AND(E1698=AF!$D$6,OR(LT!M1698=AF!$D$27,AF!$D$27="Todos"),OR(AP1698=AF!$E$8,AQ1698=AF!$E$8)),AR1698+AS1698,0)</f>
        <v>0</v>
      </c>
      <c r="AU1698" s="18" t="str">
        <f t="shared" si="582"/>
        <v/>
      </c>
      <c r="AV1698" s="54" t="str">
        <f t="shared" si="583"/>
        <v/>
      </c>
      <c r="AW1698" s="54" t="str">
        <f t="shared" si="584"/>
        <v/>
      </c>
      <c r="AX1698" s="18" t="str">
        <f t="shared" si="585"/>
        <v/>
      </c>
      <c r="AY1698" s="18" t="str">
        <f t="shared" si="586"/>
        <v/>
      </c>
      <c r="BA1698" s="18">
        <f>IF($E1698=AF!$D$6,IF($M1698="Concluída no prazo",2,IF($M1698="Concluída com atraso",1,0)),0)</f>
        <v>0</v>
      </c>
      <c r="BB1698" s="18">
        <f>IF($E1698=AF!$D$6,IF($M1698="Atrasada",2,IF($M1698="Concluída com atraso",1,0)),0)</f>
        <v>0</v>
      </c>
      <c r="BC1698" s="18">
        <v>1.6920000000000001E-2</v>
      </c>
      <c r="BD1698" s="18">
        <f t="shared" si="593"/>
        <v>1.6920000000000001E-2</v>
      </c>
      <c r="BE1698" s="18">
        <f t="shared" si="593"/>
        <v>1.6920000000000001E-2</v>
      </c>
      <c r="BF1698" s="18" t="str">
        <f t="shared" si="587"/>
        <v/>
      </c>
      <c r="BN1698" s="18" t="str">
        <f t="shared" si="588"/>
        <v>s</v>
      </c>
    </row>
    <row r="1699" spans="3:66" ht="50.1" customHeight="1" thickTop="1" thickBot="1" x14ac:dyDescent="0.3">
      <c r="C1699" s="46"/>
      <c r="D1699" s="46"/>
      <c r="E1699" s="46"/>
      <c r="F1699" s="122"/>
      <c r="G1699" s="122"/>
      <c r="H1699" s="78" t="str">
        <f t="shared" si="589"/>
        <v/>
      </c>
      <c r="I1699" s="78" t="str">
        <f t="shared" si="590"/>
        <v/>
      </c>
      <c r="J1699" s="16"/>
      <c r="K1699" s="46" t="str">
        <f t="shared" si="591"/>
        <v/>
      </c>
      <c r="L1699" s="16"/>
      <c r="M1699" s="16"/>
      <c r="N1699" s="46"/>
      <c r="O1699" s="47" t="str">
        <f t="shared" si="594"/>
        <v/>
      </c>
      <c r="P1699" s="47"/>
      <c r="Q1699" s="48" t="str">
        <f>IFERROR(VLOOKUP(E1699,Funcionários!$C$8:$E$207,3,FALSE),"")</f>
        <v/>
      </c>
      <c r="R1699" s="47"/>
      <c r="S1699" s="49" t="str">
        <f t="shared" si="595"/>
        <v/>
      </c>
      <c r="T1699" s="49">
        <v>1.6930000000000001E-2</v>
      </c>
      <c r="U1699" s="48" t="str">
        <f>IF(Funcionários!C1700=0,"",Funcionários!C1700)</f>
        <v/>
      </c>
      <c r="V1699" s="50">
        <f>IF(U1699="",0,IF(COUNTIFS($E$7:$E$3006,U1699,$I$7:$I$3006,'RC'!$E$6)=0,0,COUNTIFS($M$7:$M$3006,"Concluída no prazo",$E$7:$E$3006,U1699,$I$7:$I$3006,'RC'!$E$6)/COUNTIFS($E$7:$E$3006,U1699,$I$7:$I$3006,'RC'!$E$6)))</f>
        <v>0</v>
      </c>
      <c r="W1699" s="49">
        <f>SUMIFS($J$7:$J$3006,$E$7:$E$3006,U1699,$I$7:$I$3006,'RC'!$E$6)+SUMIFS($L$7:$L$3006,$E$7:$E$3006,U1699,$I$7:$I$3006,'RC'!$E$6)</f>
        <v>0</v>
      </c>
      <c r="X1699" s="48">
        <f>COUNTIFS($E$7:$E$3006,U1699,$I$7:$I$3006,'RC'!$E$6)</f>
        <v>0</v>
      </c>
      <c r="Y1699" s="48"/>
      <c r="Z1699" s="51" t="str">
        <f>IF(AQ1699='RC'!$E$6,AC1699*1000+AD1699,"")</f>
        <v/>
      </c>
      <c r="AA1699" s="51" t="str">
        <f>IF(AB1699="","",IF(AQ1699='RC'!$E$6,AC1699*1000-AD1699,""))</f>
        <v/>
      </c>
      <c r="AB1699" s="48" t="str">
        <f>IFERROR(VLOOKUP(E1699,Funcionários!$C$8:$E$207,3,FALSE),"")</f>
        <v/>
      </c>
      <c r="AC1699" s="50" t="str">
        <f>IF(AB1699="","",IF(COUNTIFS($AB$7:$AB$3006,AB1699,$AQ$7:$AQ$3006,'RC'!$E$6)=0,"",COUNTIFS($M$7:$M$3006,"Concluída no prazo",$AB$7:$AB$3006,AB1699,$AQ$7:$AQ$3006,'RC'!$E$6)/COUNTIFS($AB$7:$AB$3006,AB1699,$AQ$7:$AQ$3006,'RC'!$E$6)))</f>
        <v/>
      </c>
      <c r="AD1699" s="48">
        <f>SUMIF($AQ$7:$AQ$3006,'RC'!$E$6,$J$7:$J$3006)+SUMIF($AQ$7:$AQ$3006,'RC'!$E$6,$L$7:$L$3006)</f>
        <v>21</v>
      </c>
      <c r="AF1699" s="48">
        <v>3.3079999999994801E-2</v>
      </c>
      <c r="AG1699" s="48">
        <f>IF(OR(AQ1699="",AQ1699&lt;&gt;'RC'!$E$6,AB1699&lt;&gt;'RC'!$D$21),0,1)</f>
        <v>0</v>
      </c>
      <c r="AH1699" s="48">
        <f t="shared" si="592"/>
        <v>3.3079999999994801E-2</v>
      </c>
      <c r="AI1699" s="48" t="str">
        <f t="shared" si="574"/>
        <v/>
      </c>
      <c r="AJ1699" s="48" t="str">
        <f t="shared" si="575"/>
        <v/>
      </c>
      <c r="AK1699" s="52" t="str">
        <f t="shared" si="576"/>
        <v/>
      </c>
      <c r="AL1699" s="52" t="str">
        <f t="shared" si="577"/>
        <v/>
      </c>
      <c r="AM1699" s="48" t="str">
        <f t="shared" si="578"/>
        <v/>
      </c>
      <c r="AN1699" s="48" t="str">
        <f t="shared" si="579"/>
        <v/>
      </c>
      <c r="AP1699" s="18" t="str">
        <f t="shared" si="580"/>
        <v/>
      </c>
      <c r="AQ1699" s="18" t="str">
        <f t="shared" si="581"/>
        <v/>
      </c>
      <c r="AR1699" s="18">
        <v>3.3079999999999998E-2</v>
      </c>
      <c r="AS1699" s="18">
        <f>IF(AF!$D$27="Todos",1,IF(M1699=AF!$D$27,1,0))</f>
        <v>1</v>
      </c>
      <c r="AT1699" s="53">
        <f>IF(AND(E1699=AF!$D$6,OR(LT!M1699=AF!$D$27,AF!$D$27="Todos"),OR(AP1699=AF!$E$8,AQ1699=AF!$E$8)),AR1699+AS1699,0)</f>
        <v>0</v>
      </c>
      <c r="AU1699" s="18" t="str">
        <f t="shared" si="582"/>
        <v/>
      </c>
      <c r="AV1699" s="54" t="str">
        <f t="shared" si="583"/>
        <v/>
      </c>
      <c r="AW1699" s="54" t="str">
        <f t="shared" si="584"/>
        <v/>
      </c>
      <c r="AX1699" s="18" t="str">
        <f t="shared" si="585"/>
        <v/>
      </c>
      <c r="AY1699" s="18" t="str">
        <f t="shared" si="586"/>
        <v/>
      </c>
      <c r="BA1699" s="18">
        <f>IF($E1699=AF!$D$6,IF($M1699="Concluída no prazo",2,IF($M1699="Concluída com atraso",1,0)),0)</f>
        <v>0</v>
      </c>
      <c r="BB1699" s="18">
        <f>IF($E1699=AF!$D$6,IF($M1699="Atrasada",2,IF($M1699="Concluída com atraso",1,0)),0)</f>
        <v>0</v>
      </c>
      <c r="BC1699" s="18">
        <v>1.6930000000000001E-2</v>
      </c>
      <c r="BD1699" s="18">
        <f t="shared" si="593"/>
        <v>1.6930000000000001E-2</v>
      </c>
      <c r="BE1699" s="18">
        <f t="shared" si="593"/>
        <v>1.6930000000000001E-2</v>
      </c>
      <c r="BF1699" s="18" t="str">
        <f t="shared" si="587"/>
        <v/>
      </c>
      <c r="BN1699" s="18" t="str">
        <f t="shared" si="588"/>
        <v>s</v>
      </c>
    </row>
    <row r="1700" spans="3:66" ht="50.1" customHeight="1" thickTop="1" thickBot="1" x14ac:dyDescent="0.3">
      <c r="C1700" s="46"/>
      <c r="D1700" s="46"/>
      <c r="E1700" s="46"/>
      <c r="F1700" s="122"/>
      <c r="G1700" s="122"/>
      <c r="H1700" s="78" t="str">
        <f t="shared" si="589"/>
        <v/>
      </c>
      <c r="I1700" s="78" t="str">
        <f t="shared" si="590"/>
        <v/>
      </c>
      <c r="J1700" s="16"/>
      <c r="K1700" s="46" t="str">
        <f t="shared" si="591"/>
        <v/>
      </c>
      <c r="L1700" s="16"/>
      <c r="M1700" s="16"/>
      <c r="N1700" s="46"/>
      <c r="O1700" s="47" t="str">
        <f t="shared" si="594"/>
        <v/>
      </c>
      <c r="P1700" s="47"/>
      <c r="Q1700" s="48" t="str">
        <f>IFERROR(VLOOKUP(E1700,Funcionários!$C$8:$E$207,3,FALSE),"")</f>
        <v/>
      </c>
      <c r="R1700" s="47"/>
      <c r="S1700" s="49" t="str">
        <f t="shared" si="595"/>
        <v/>
      </c>
      <c r="T1700" s="49">
        <v>1.694E-2</v>
      </c>
      <c r="U1700" s="48" t="str">
        <f>IF(Funcionários!C1701=0,"",Funcionários!C1701)</f>
        <v/>
      </c>
      <c r="V1700" s="50">
        <f>IF(U1700="",0,IF(COUNTIFS($E$7:$E$3006,U1700,$I$7:$I$3006,'RC'!$E$6)=0,0,COUNTIFS($M$7:$M$3006,"Concluída no prazo",$E$7:$E$3006,U1700,$I$7:$I$3006,'RC'!$E$6)/COUNTIFS($E$7:$E$3006,U1700,$I$7:$I$3006,'RC'!$E$6)))</f>
        <v>0</v>
      </c>
      <c r="W1700" s="49">
        <f>SUMIFS($J$7:$J$3006,$E$7:$E$3006,U1700,$I$7:$I$3006,'RC'!$E$6)+SUMIFS($L$7:$L$3006,$E$7:$E$3006,U1700,$I$7:$I$3006,'RC'!$E$6)</f>
        <v>0</v>
      </c>
      <c r="X1700" s="48">
        <f>COUNTIFS($E$7:$E$3006,U1700,$I$7:$I$3006,'RC'!$E$6)</f>
        <v>0</v>
      </c>
      <c r="Y1700" s="48"/>
      <c r="Z1700" s="51" t="str">
        <f>IF(AQ1700='RC'!$E$6,AC1700*1000+AD1700,"")</f>
        <v/>
      </c>
      <c r="AA1700" s="51" t="str">
        <f>IF(AB1700="","",IF(AQ1700='RC'!$E$6,AC1700*1000-AD1700,""))</f>
        <v/>
      </c>
      <c r="AB1700" s="48" t="str">
        <f>IFERROR(VLOOKUP(E1700,Funcionários!$C$8:$E$207,3,FALSE),"")</f>
        <v/>
      </c>
      <c r="AC1700" s="50" t="str">
        <f>IF(AB1700="","",IF(COUNTIFS($AB$7:$AB$3006,AB1700,$AQ$7:$AQ$3006,'RC'!$E$6)=0,"",COUNTIFS($M$7:$M$3006,"Concluída no prazo",$AB$7:$AB$3006,AB1700,$AQ$7:$AQ$3006,'RC'!$E$6)/COUNTIFS($AB$7:$AB$3006,AB1700,$AQ$7:$AQ$3006,'RC'!$E$6)))</f>
        <v/>
      </c>
      <c r="AD1700" s="48">
        <f>SUMIF($AQ$7:$AQ$3006,'RC'!$E$6,$J$7:$J$3006)+SUMIF($AQ$7:$AQ$3006,'RC'!$E$6,$L$7:$L$3006)</f>
        <v>21</v>
      </c>
      <c r="AF1700" s="48">
        <v>3.3069999999994798E-2</v>
      </c>
      <c r="AG1700" s="48">
        <f>IF(OR(AQ1700="",AQ1700&lt;&gt;'RC'!$E$6,AB1700&lt;&gt;'RC'!$D$21),0,1)</f>
        <v>0</v>
      </c>
      <c r="AH1700" s="48">
        <f t="shared" si="592"/>
        <v>3.3069999999994798E-2</v>
      </c>
      <c r="AI1700" s="48" t="str">
        <f t="shared" si="574"/>
        <v/>
      </c>
      <c r="AJ1700" s="48" t="str">
        <f t="shared" si="575"/>
        <v/>
      </c>
      <c r="AK1700" s="52" t="str">
        <f t="shared" si="576"/>
        <v/>
      </c>
      <c r="AL1700" s="52" t="str">
        <f t="shared" si="577"/>
        <v/>
      </c>
      <c r="AM1700" s="48" t="str">
        <f t="shared" si="578"/>
        <v/>
      </c>
      <c r="AN1700" s="48" t="str">
        <f t="shared" si="579"/>
        <v/>
      </c>
      <c r="AP1700" s="18" t="str">
        <f t="shared" si="580"/>
        <v/>
      </c>
      <c r="AQ1700" s="18" t="str">
        <f t="shared" si="581"/>
        <v/>
      </c>
      <c r="AR1700" s="18">
        <v>3.3070000000000002E-2</v>
      </c>
      <c r="AS1700" s="18">
        <f>IF(AF!$D$27="Todos",1,IF(M1700=AF!$D$27,1,0))</f>
        <v>1</v>
      </c>
      <c r="AT1700" s="53">
        <f>IF(AND(E1700=AF!$D$6,OR(LT!M1700=AF!$D$27,AF!$D$27="Todos"),OR(AP1700=AF!$E$8,AQ1700=AF!$E$8)),AR1700+AS1700,0)</f>
        <v>0</v>
      </c>
      <c r="AU1700" s="18" t="str">
        <f t="shared" si="582"/>
        <v/>
      </c>
      <c r="AV1700" s="54" t="str">
        <f t="shared" si="583"/>
        <v/>
      </c>
      <c r="AW1700" s="54" t="str">
        <f t="shared" si="584"/>
        <v/>
      </c>
      <c r="AX1700" s="18" t="str">
        <f t="shared" si="585"/>
        <v/>
      </c>
      <c r="AY1700" s="18" t="str">
        <f t="shared" si="586"/>
        <v/>
      </c>
      <c r="BA1700" s="18">
        <f>IF($E1700=AF!$D$6,IF($M1700="Concluída no prazo",2,IF($M1700="Concluída com atraso",1,0)),0)</f>
        <v>0</v>
      </c>
      <c r="BB1700" s="18">
        <f>IF($E1700=AF!$D$6,IF($M1700="Atrasada",2,IF($M1700="Concluída com atraso",1,0)),0)</f>
        <v>0</v>
      </c>
      <c r="BC1700" s="18">
        <v>1.694E-2</v>
      </c>
      <c r="BD1700" s="18">
        <f t="shared" si="593"/>
        <v>1.694E-2</v>
      </c>
      <c r="BE1700" s="18">
        <f t="shared" si="593"/>
        <v>1.694E-2</v>
      </c>
      <c r="BF1700" s="18" t="str">
        <f t="shared" si="587"/>
        <v/>
      </c>
      <c r="BN1700" s="18" t="str">
        <f t="shared" si="588"/>
        <v>s</v>
      </c>
    </row>
    <row r="1701" spans="3:66" ht="50.1" customHeight="1" thickTop="1" thickBot="1" x14ac:dyDescent="0.3">
      <c r="C1701" s="46"/>
      <c r="D1701" s="46"/>
      <c r="E1701" s="46"/>
      <c r="F1701" s="122"/>
      <c r="G1701" s="122"/>
      <c r="H1701" s="78" t="str">
        <f t="shared" si="589"/>
        <v/>
      </c>
      <c r="I1701" s="78" t="str">
        <f t="shared" si="590"/>
        <v/>
      </c>
      <c r="J1701" s="16"/>
      <c r="K1701" s="46" t="str">
        <f t="shared" si="591"/>
        <v/>
      </c>
      <c r="L1701" s="16"/>
      <c r="M1701" s="16"/>
      <c r="N1701" s="46"/>
      <c r="O1701" s="47" t="str">
        <f t="shared" si="594"/>
        <v/>
      </c>
      <c r="P1701" s="47"/>
      <c r="Q1701" s="48" t="str">
        <f>IFERROR(VLOOKUP(E1701,Funcionários!$C$8:$E$207,3,FALSE),"")</f>
        <v/>
      </c>
      <c r="R1701" s="47"/>
      <c r="S1701" s="49" t="str">
        <f t="shared" si="595"/>
        <v/>
      </c>
      <c r="T1701" s="49">
        <v>1.695E-2</v>
      </c>
      <c r="U1701" s="48" t="str">
        <f>IF(Funcionários!C1702=0,"",Funcionários!C1702)</f>
        <v/>
      </c>
      <c r="V1701" s="50">
        <f>IF(U1701="",0,IF(COUNTIFS($E$7:$E$3006,U1701,$I$7:$I$3006,'RC'!$E$6)=0,0,COUNTIFS($M$7:$M$3006,"Concluída no prazo",$E$7:$E$3006,U1701,$I$7:$I$3006,'RC'!$E$6)/COUNTIFS($E$7:$E$3006,U1701,$I$7:$I$3006,'RC'!$E$6)))</f>
        <v>0</v>
      </c>
      <c r="W1701" s="49">
        <f>SUMIFS($J$7:$J$3006,$E$7:$E$3006,U1701,$I$7:$I$3006,'RC'!$E$6)+SUMIFS($L$7:$L$3006,$E$7:$E$3006,U1701,$I$7:$I$3006,'RC'!$E$6)</f>
        <v>0</v>
      </c>
      <c r="X1701" s="48">
        <f>COUNTIFS($E$7:$E$3006,U1701,$I$7:$I$3006,'RC'!$E$6)</f>
        <v>0</v>
      </c>
      <c r="Y1701" s="48"/>
      <c r="Z1701" s="51" t="str">
        <f>IF(AQ1701='RC'!$E$6,AC1701*1000+AD1701,"")</f>
        <v/>
      </c>
      <c r="AA1701" s="51" t="str">
        <f>IF(AB1701="","",IF(AQ1701='RC'!$E$6,AC1701*1000-AD1701,""))</f>
        <v/>
      </c>
      <c r="AB1701" s="48" t="str">
        <f>IFERROR(VLOOKUP(E1701,Funcionários!$C$8:$E$207,3,FALSE),"")</f>
        <v/>
      </c>
      <c r="AC1701" s="50" t="str">
        <f>IF(AB1701="","",IF(COUNTIFS($AB$7:$AB$3006,AB1701,$AQ$7:$AQ$3006,'RC'!$E$6)=0,"",COUNTIFS($M$7:$M$3006,"Concluída no prazo",$AB$7:$AB$3006,AB1701,$AQ$7:$AQ$3006,'RC'!$E$6)/COUNTIFS($AB$7:$AB$3006,AB1701,$AQ$7:$AQ$3006,'RC'!$E$6)))</f>
        <v/>
      </c>
      <c r="AD1701" s="48">
        <f>SUMIF($AQ$7:$AQ$3006,'RC'!$E$6,$J$7:$J$3006)+SUMIF($AQ$7:$AQ$3006,'RC'!$E$6,$L$7:$L$3006)</f>
        <v>21</v>
      </c>
      <c r="AF1701" s="48">
        <v>3.3059999999994802E-2</v>
      </c>
      <c r="AG1701" s="48">
        <f>IF(OR(AQ1701="",AQ1701&lt;&gt;'RC'!$E$6,AB1701&lt;&gt;'RC'!$D$21),0,1)</f>
        <v>0</v>
      </c>
      <c r="AH1701" s="48">
        <f t="shared" si="592"/>
        <v>3.3059999999994802E-2</v>
      </c>
      <c r="AI1701" s="48" t="str">
        <f t="shared" si="574"/>
        <v/>
      </c>
      <c r="AJ1701" s="48" t="str">
        <f t="shared" si="575"/>
        <v/>
      </c>
      <c r="AK1701" s="52" t="str">
        <f t="shared" si="576"/>
        <v/>
      </c>
      <c r="AL1701" s="52" t="str">
        <f t="shared" si="577"/>
        <v/>
      </c>
      <c r="AM1701" s="48" t="str">
        <f t="shared" si="578"/>
        <v/>
      </c>
      <c r="AN1701" s="48" t="str">
        <f t="shared" si="579"/>
        <v/>
      </c>
      <c r="AP1701" s="18" t="str">
        <f t="shared" si="580"/>
        <v/>
      </c>
      <c r="AQ1701" s="18" t="str">
        <f t="shared" si="581"/>
        <v/>
      </c>
      <c r="AR1701" s="18">
        <v>3.3059999999999999E-2</v>
      </c>
      <c r="AS1701" s="18">
        <f>IF(AF!$D$27="Todos",1,IF(M1701=AF!$D$27,1,0))</f>
        <v>1</v>
      </c>
      <c r="AT1701" s="53">
        <f>IF(AND(E1701=AF!$D$6,OR(LT!M1701=AF!$D$27,AF!$D$27="Todos"),OR(AP1701=AF!$E$8,AQ1701=AF!$E$8)),AR1701+AS1701,0)</f>
        <v>0</v>
      </c>
      <c r="AU1701" s="18" t="str">
        <f t="shared" si="582"/>
        <v/>
      </c>
      <c r="AV1701" s="54" t="str">
        <f t="shared" si="583"/>
        <v/>
      </c>
      <c r="AW1701" s="54" t="str">
        <f t="shared" si="584"/>
        <v/>
      </c>
      <c r="AX1701" s="18" t="str">
        <f t="shared" si="585"/>
        <v/>
      </c>
      <c r="AY1701" s="18" t="str">
        <f t="shared" si="586"/>
        <v/>
      </c>
      <c r="BA1701" s="18">
        <f>IF($E1701=AF!$D$6,IF($M1701="Concluída no prazo",2,IF($M1701="Concluída com atraso",1,0)),0)</f>
        <v>0</v>
      </c>
      <c r="BB1701" s="18">
        <f>IF($E1701=AF!$D$6,IF($M1701="Atrasada",2,IF($M1701="Concluída com atraso",1,0)),0)</f>
        <v>0</v>
      </c>
      <c r="BC1701" s="18">
        <v>1.695E-2</v>
      </c>
      <c r="BD1701" s="18">
        <f t="shared" si="593"/>
        <v>1.695E-2</v>
      </c>
      <c r="BE1701" s="18">
        <f t="shared" si="593"/>
        <v>1.695E-2</v>
      </c>
      <c r="BF1701" s="18" t="str">
        <f t="shared" si="587"/>
        <v/>
      </c>
      <c r="BN1701" s="18" t="str">
        <f t="shared" si="588"/>
        <v>s</v>
      </c>
    </row>
    <row r="1702" spans="3:66" ht="50.1" customHeight="1" thickTop="1" thickBot="1" x14ac:dyDescent="0.3">
      <c r="C1702" s="46"/>
      <c r="D1702" s="46"/>
      <c r="E1702" s="46"/>
      <c r="F1702" s="122"/>
      <c r="G1702" s="122"/>
      <c r="H1702" s="78" t="str">
        <f t="shared" si="589"/>
        <v/>
      </c>
      <c r="I1702" s="78" t="str">
        <f t="shared" si="590"/>
        <v/>
      </c>
      <c r="J1702" s="16"/>
      <c r="K1702" s="46" t="str">
        <f t="shared" si="591"/>
        <v/>
      </c>
      <c r="L1702" s="16"/>
      <c r="M1702" s="16"/>
      <c r="N1702" s="46"/>
      <c r="O1702" s="47" t="str">
        <f t="shared" si="594"/>
        <v/>
      </c>
      <c r="P1702" s="47"/>
      <c r="Q1702" s="48" t="str">
        <f>IFERROR(VLOOKUP(E1702,Funcionários!$C$8:$E$207,3,FALSE),"")</f>
        <v/>
      </c>
      <c r="R1702" s="47"/>
      <c r="S1702" s="49" t="str">
        <f t="shared" si="595"/>
        <v/>
      </c>
      <c r="T1702" s="49">
        <v>1.6959999999999999E-2</v>
      </c>
      <c r="U1702" s="48" t="str">
        <f>IF(Funcionários!C1703=0,"",Funcionários!C1703)</f>
        <v/>
      </c>
      <c r="V1702" s="50">
        <f>IF(U1702="",0,IF(COUNTIFS($E$7:$E$3006,U1702,$I$7:$I$3006,'RC'!$E$6)=0,0,COUNTIFS($M$7:$M$3006,"Concluída no prazo",$E$7:$E$3006,U1702,$I$7:$I$3006,'RC'!$E$6)/COUNTIFS($E$7:$E$3006,U1702,$I$7:$I$3006,'RC'!$E$6)))</f>
        <v>0</v>
      </c>
      <c r="W1702" s="49">
        <f>SUMIFS($J$7:$J$3006,$E$7:$E$3006,U1702,$I$7:$I$3006,'RC'!$E$6)+SUMIFS($L$7:$L$3006,$E$7:$E$3006,U1702,$I$7:$I$3006,'RC'!$E$6)</f>
        <v>0</v>
      </c>
      <c r="X1702" s="48">
        <f>COUNTIFS($E$7:$E$3006,U1702,$I$7:$I$3006,'RC'!$E$6)</f>
        <v>0</v>
      </c>
      <c r="Y1702" s="48"/>
      <c r="Z1702" s="51" t="str">
        <f>IF(AQ1702='RC'!$E$6,AC1702*1000+AD1702,"")</f>
        <v/>
      </c>
      <c r="AA1702" s="51" t="str">
        <f>IF(AB1702="","",IF(AQ1702='RC'!$E$6,AC1702*1000-AD1702,""))</f>
        <v/>
      </c>
      <c r="AB1702" s="48" t="str">
        <f>IFERROR(VLOOKUP(E1702,Funcionários!$C$8:$E$207,3,FALSE),"")</f>
        <v/>
      </c>
      <c r="AC1702" s="50" t="str">
        <f>IF(AB1702="","",IF(COUNTIFS($AB$7:$AB$3006,AB1702,$AQ$7:$AQ$3006,'RC'!$E$6)=0,"",COUNTIFS($M$7:$M$3006,"Concluída no prazo",$AB$7:$AB$3006,AB1702,$AQ$7:$AQ$3006,'RC'!$E$6)/COUNTIFS($AB$7:$AB$3006,AB1702,$AQ$7:$AQ$3006,'RC'!$E$6)))</f>
        <v/>
      </c>
      <c r="AD1702" s="48">
        <f>SUMIF($AQ$7:$AQ$3006,'RC'!$E$6,$J$7:$J$3006)+SUMIF($AQ$7:$AQ$3006,'RC'!$E$6,$L$7:$L$3006)</f>
        <v>21</v>
      </c>
      <c r="AF1702" s="48">
        <v>3.3049999999994799E-2</v>
      </c>
      <c r="AG1702" s="48">
        <f>IF(OR(AQ1702="",AQ1702&lt;&gt;'RC'!$E$6,AB1702&lt;&gt;'RC'!$D$21),0,1)</f>
        <v>0</v>
      </c>
      <c r="AH1702" s="48">
        <f t="shared" si="592"/>
        <v>3.3049999999994799E-2</v>
      </c>
      <c r="AI1702" s="48" t="str">
        <f t="shared" si="574"/>
        <v/>
      </c>
      <c r="AJ1702" s="48" t="str">
        <f t="shared" si="575"/>
        <v/>
      </c>
      <c r="AK1702" s="52" t="str">
        <f t="shared" si="576"/>
        <v/>
      </c>
      <c r="AL1702" s="52" t="str">
        <f t="shared" si="577"/>
        <v/>
      </c>
      <c r="AM1702" s="48" t="str">
        <f t="shared" si="578"/>
        <v/>
      </c>
      <c r="AN1702" s="48" t="str">
        <f t="shared" si="579"/>
        <v/>
      </c>
      <c r="AP1702" s="18" t="str">
        <f t="shared" si="580"/>
        <v/>
      </c>
      <c r="AQ1702" s="18" t="str">
        <f t="shared" si="581"/>
        <v/>
      </c>
      <c r="AR1702" s="18">
        <v>3.3050000000000003E-2</v>
      </c>
      <c r="AS1702" s="18">
        <f>IF(AF!$D$27="Todos",1,IF(M1702=AF!$D$27,1,0))</f>
        <v>1</v>
      </c>
      <c r="AT1702" s="53">
        <f>IF(AND(E1702=AF!$D$6,OR(LT!M1702=AF!$D$27,AF!$D$27="Todos"),OR(AP1702=AF!$E$8,AQ1702=AF!$E$8)),AR1702+AS1702,0)</f>
        <v>0</v>
      </c>
      <c r="AU1702" s="18" t="str">
        <f t="shared" si="582"/>
        <v/>
      </c>
      <c r="AV1702" s="54" t="str">
        <f t="shared" si="583"/>
        <v/>
      </c>
      <c r="AW1702" s="54" t="str">
        <f t="shared" si="584"/>
        <v/>
      </c>
      <c r="AX1702" s="18" t="str">
        <f t="shared" si="585"/>
        <v/>
      </c>
      <c r="AY1702" s="18" t="str">
        <f t="shared" si="586"/>
        <v/>
      </c>
      <c r="BA1702" s="18">
        <f>IF($E1702=AF!$D$6,IF($M1702="Concluída no prazo",2,IF($M1702="Concluída com atraso",1,0)),0)</f>
        <v>0</v>
      </c>
      <c r="BB1702" s="18">
        <f>IF($E1702=AF!$D$6,IF($M1702="Atrasada",2,IF($M1702="Concluída com atraso",1,0)),0)</f>
        <v>0</v>
      </c>
      <c r="BC1702" s="18">
        <v>1.6959999999999999E-2</v>
      </c>
      <c r="BD1702" s="18">
        <f t="shared" si="593"/>
        <v>1.6959999999999999E-2</v>
      </c>
      <c r="BE1702" s="18">
        <f t="shared" si="593"/>
        <v>1.6959999999999999E-2</v>
      </c>
      <c r="BF1702" s="18" t="str">
        <f t="shared" si="587"/>
        <v/>
      </c>
      <c r="BN1702" s="18" t="str">
        <f t="shared" si="588"/>
        <v>s</v>
      </c>
    </row>
    <row r="1703" spans="3:66" ht="50.1" customHeight="1" thickTop="1" thickBot="1" x14ac:dyDescent="0.3">
      <c r="C1703" s="46"/>
      <c r="D1703" s="46"/>
      <c r="E1703" s="46"/>
      <c r="F1703" s="122"/>
      <c r="G1703" s="122"/>
      <c r="H1703" s="78" t="str">
        <f t="shared" si="589"/>
        <v/>
      </c>
      <c r="I1703" s="78" t="str">
        <f t="shared" si="590"/>
        <v/>
      </c>
      <c r="J1703" s="16"/>
      <c r="K1703" s="46" t="str">
        <f t="shared" si="591"/>
        <v/>
      </c>
      <c r="L1703" s="16"/>
      <c r="M1703" s="16"/>
      <c r="N1703" s="46"/>
      <c r="O1703" s="47" t="str">
        <f t="shared" si="594"/>
        <v/>
      </c>
      <c r="P1703" s="47"/>
      <c r="Q1703" s="48" t="str">
        <f>IFERROR(VLOOKUP(E1703,Funcionários!$C$8:$E$207,3,FALSE),"")</f>
        <v/>
      </c>
      <c r="R1703" s="47"/>
      <c r="S1703" s="49" t="str">
        <f t="shared" si="595"/>
        <v/>
      </c>
      <c r="T1703" s="49">
        <v>1.6969999999999999E-2</v>
      </c>
      <c r="U1703" s="48" t="str">
        <f>IF(Funcionários!C1704=0,"",Funcionários!C1704)</f>
        <v/>
      </c>
      <c r="V1703" s="50">
        <f>IF(U1703="",0,IF(COUNTIFS($E$7:$E$3006,U1703,$I$7:$I$3006,'RC'!$E$6)=0,0,COUNTIFS($M$7:$M$3006,"Concluída no prazo",$E$7:$E$3006,U1703,$I$7:$I$3006,'RC'!$E$6)/COUNTIFS($E$7:$E$3006,U1703,$I$7:$I$3006,'RC'!$E$6)))</f>
        <v>0</v>
      </c>
      <c r="W1703" s="49">
        <f>SUMIFS($J$7:$J$3006,$E$7:$E$3006,U1703,$I$7:$I$3006,'RC'!$E$6)+SUMIFS($L$7:$L$3006,$E$7:$E$3006,U1703,$I$7:$I$3006,'RC'!$E$6)</f>
        <v>0</v>
      </c>
      <c r="X1703" s="48">
        <f>COUNTIFS($E$7:$E$3006,U1703,$I$7:$I$3006,'RC'!$E$6)</f>
        <v>0</v>
      </c>
      <c r="Y1703" s="48"/>
      <c r="Z1703" s="51" t="str">
        <f>IF(AQ1703='RC'!$E$6,AC1703*1000+AD1703,"")</f>
        <v/>
      </c>
      <c r="AA1703" s="51" t="str">
        <f>IF(AB1703="","",IF(AQ1703='RC'!$E$6,AC1703*1000-AD1703,""))</f>
        <v/>
      </c>
      <c r="AB1703" s="48" t="str">
        <f>IFERROR(VLOOKUP(E1703,Funcionários!$C$8:$E$207,3,FALSE),"")</f>
        <v/>
      </c>
      <c r="AC1703" s="50" t="str">
        <f>IF(AB1703="","",IF(COUNTIFS($AB$7:$AB$3006,AB1703,$AQ$7:$AQ$3006,'RC'!$E$6)=0,"",COUNTIFS($M$7:$M$3006,"Concluída no prazo",$AB$7:$AB$3006,AB1703,$AQ$7:$AQ$3006,'RC'!$E$6)/COUNTIFS($AB$7:$AB$3006,AB1703,$AQ$7:$AQ$3006,'RC'!$E$6)))</f>
        <v/>
      </c>
      <c r="AD1703" s="48">
        <f>SUMIF($AQ$7:$AQ$3006,'RC'!$E$6,$J$7:$J$3006)+SUMIF($AQ$7:$AQ$3006,'RC'!$E$6,$L$7:$L$3006)</f>
        <v>21</v>
      </c>
      <c r="AF1703" s="48">
        <v>3.3039999999994803E-2</v>
      </c>
      <c r="AG1703" s="48">
        <f>IF(OR(AQ1703="",AQ1703&lt;&gt;'RC'!$E$6,AB1703&lt;&gt;'RC'!$D$21),0,1)</f>
        <v>0</v>
      </c>
      <c r="AH1703" s="48">
        <f t="shared" si="592"/>
        <v>3.3039999999994803E-2</v>
      </c>
      <c r="AI1703" s="48" t="str">
        <f t="shared" si="574"/>
        <v/>
      </c>
      <c r="AJ1703" s="48" t="str">
        <f t="shared" si="575"/>
        <v/>
      </c>
      <c r="AK1703" s="52" t="str">
        <f t="shared" si="576"/>
        <v/>
      </c>
      <c r="AL1703" s="52" t="str">
        <f t="shared" si="577"/>
        <v/>
      </c>
      <c r="AM1703" s="48" t="str">
        <f t="shared" si="578"/>
        <v/>
      </c>
      <c r="AN1703" s="48" t="str">
        <f t="shared" si="579"/>
        <v/>
      </c>
      <c r="AP1703" s="18" t="str">
        <f t="shared" si="580"/>
        <v/>
      </c>
      <c r="AQ1703" s="18" t="str">
        <f t="shared" si="581"/>
        <v/>
      </c>
      <c r="AR1703" s="18">
        <v>3.304E-2</v>
      </c>
      <c r="AS1703" s="18">
        <f>IF(AF!$D$27="Todos",1,IF(M1703=AF!$D$27,1,0))</f>
        <v>1</v>
      </c>
      <c r="AT1703" s="53">
        <f>IF(AND(E1703=AF!$D$6,OR(LT!M1703=AF!$D$27,AF!$D$27="Todos"),OR(AP1703=AF!$E$8,AQ1703=AF!$E$8)),AR1703+AS1703,0)</f>
        <v>0</v>
      </c>
      <c r="AU1703" s="18" t="str">
        <f t="shared" si="582"/>
        <v/>
      </c>
      <c r="AV1703" s="54" t="str">
        <f t="shared" si="583"/>
        <v/>
      </c>
      <c r="AW1703" s="54" t="str">
        <f t="shared" si="584"/>
        <v/>
      </c>
      <c r="AX1703" s="18" t="str">
        <f t="shared" si="585"/>
        <v/>
      </c>
      <c r="AY1703" s="18" t="str">
        <f t="shared" si="586"/>
        <v/>
      </c>
      <c r="BA1703" s="18">
        <f>IF($E1703=AF!$D$6,IF($M1703="Concluída no prazo",2,IF($M1703="Concluída com atraso",1,0)),0)</f>
        <v>0</v>
      </c>
      <c r="BB1703" s="18">
        <f>IF($E1703=AF!$D$6,IF($M1703="Atrasada",2,IF($M1703="Concluída com atraso",1,0)),0)</f>
        <v>0</v>
      </c>
      <c r="BC1703" s="18">
        <v>1.6969999999999999E-2</v>
      </c>
      <c r="BD1703" s="18">
        <f t="shared" si="593"/>
        <v>1.6969999999999999E-2</v>
      </c>
      <c r="BE1703" s="18">
        <f t="shared" si="593"/>
        <v>1.6969999999999999E-2</v>
      </c>
      <c r="BF1703" s="18" t="str">
        <f t="shared" si="587"/>
        <v/>
      </c>
      <c r="BN1703" s="18" t="str">
        <f t="shared" si="588"/>
        <v>s</v>
      </c>
    </row>
    <row r="1704" spans="3:66" ht="50.1" customHeight="1" thickTop="1" thickBot="1" x14ac:dyDescent="0.3">
      <c r="C1704" s="46"/>
      <c r="D1704" s="46"/>
      <c r="E1704" s="46"/>
      <c r="F1704" s="122"/>
      <c r="G1704" s="122"/>
      <c r="H1704" s="78" t="str">
        <f t="shared" si="589"/>
        <v/>
      </c>
      <c r="I1704" s="78" t="str">
        <f t="shared" si="590"/>
        <v/>
      </c>
      <c r="J1704" s="16"/>
      <c r="K1704" s="46" t="str">
        <f t="shared" si="591"/>
        <v/>
      </c>
      <c r="L1704" s="16"/>
      <c r="M1704" s="16"/>
      <c r="N1704" s="46"/>
      <c r="O1704" s="47" t="str">
        <f t="shared" si="594"/>
        <v/>
      </c>
      <c r="P1704" s="47"/>
      <c r="Q1704" s="48" t="str">
        <f>IFERROR(VLOOKUP(E1704,Funcionários!$C$8:$E$207,3,FALSE),"")</f>
        <v/>
      </c>
      <c r="R1704" s="47"/>
      <c r="S1704" s="49" t="str">
        <f t="shared" si="595"/>
        <v/>
      </c>
      <c r="T1704" s="49">
        <v>1.6979999999999999E-2</v>
      </c>
      <c r="U1704" s="48" t="str">
        <f>IF(Funcionários!C1705=0,"",Funcionários!C1705)</f>
        <v/>
      </c>
      <c r="V1704" s="50">
        <f>IF(U1704="",0,IF(COUNTIFS($E$7:$E$3006,U1704,$I$7:$I$3006,'RC'!$E$6)=0,0,COUNTIFS($M$7:$M$3006,"Concluída no prazo",$E$7:$E$3006,U1704,$I$7:$I$3006,'RC'!$E$6)/COUNTIFS($E$7:$E$3006,U1704,$I$7:$I$3006,'RC'!$E$6)))</f>
        <v>0</v>
      </c>
      <c r="W1704" s="49">
        <f>SUMIFS($J$7:$J$3006,$E$7:$E$3006,U1704,$I$7:$I$3006,'RC'!$E$6)+SUMIFS($L$7:$L$3006,$E$7:$E$3006,U1704,$I$7:$I$3006,'RC'!$E$6)</f>
        <v>0</v>
      </c>
      <c r="X1704" s="48">
        <f>COUNTIFS($E$7:$E$3006,U1704,$I$7:$I$3006,'RC'!$E$6)</f>
        <v>0</v>
      </c>
      <c r="Y1704" s="48"/>
      <c r="Z1704" s="51" t="str">
        <f>IF(AQ1704='RC'!$E$6,AC1704*1000+AD1704,"")</f>
        <v/>
      </c>
      <c r="AA1704" s="51" t="str">
        <f>IF(AB1704="","",IF(AQ1704='RC'!$E$6,AC1704*1000-AD1704,""))</f>
        <v/>
      </c>
      <c r="AB1704" s="48" t="str">
        <f>IFERROR(VLOOKUP(E1704,Funcionários!$C$8:$E$207,3,FALSE),"")</f>
        <v/>
      </c>
      <c r="AC1704" s="50" t="str">
        <f>IF(AB1704="","",IF(COUNTIFS($AB$7:$AB$3006,AB1704,$AQ$7:$AQ$3006,'RC'!$E$6)=0,"",COUNTIFS($M$7:$M$3006,"Concluída no prazo",$AB$7:$AB$3006,AB1704,$AQ$7:$AQ$3006,'RC'!$E$6)/COUNTIFS($AB$7:$AB$3006,AB1704,$AQ$7:$AQ$3006,'RC'!$E$6)))</f>
        <v/>
      </c>
      <c r="AD1704" s="48">
        <f>SUMIF($AQ$7:$AQ$3006,'RC'!$E$6,$J$7:$J$3006)+SUMIF($AQ$7:$AQ$3006,'RC'!$E$6,$L$7:$L$3006)</f>
        <v>21</v>
      </c>
      <c r="AF1704" s="48">
        <v>3.30299999999948E-2</v>
      </c>
      <c r="AG1704" s="48">
        <f>IF(OR(AQ1704="",AQ1704&lt;&gt;'RC'!$E$6,AB1704&lt;&gt;'RC'!$D$21),0,1)</f>
        <v>0</v>
      </c>
      <c r="AH1704" s="48">
        <f t="shared" si="592"/>
        <v>3.30299999999948E-2</v>
      </c>
      <c r="AI1704" s="48" t="str">
        <f t="shared" si="574"/>
        <v/>
      </c>
      <c r="AJ1704" s="48" t="str">
        <f t="shared" si="575"/>
        <v/>
      </c>
      <c r="AK1704" s="52" t="str">
        <f t="shared" si="576"/>
        <v/>
      </c>
      <c r="AL1704" s="52" t="str">
        <f t="shared" si="577"/>
        <v/>
      </c>
      <c r="AM1704" s="48" t="str">
        <f t="shared" si="578"/>
        <v/>
      </c>
      <c r="AN1704" s="48" t="str">
        <f t="shared" si="579"/>
        <v/>
      </c>
      <c r="AP1704" s="18" t="str">
        <f t="shared" si="580"/>
        <v/>
      </c>
      <c r="AQ1704" s="18" t="str">
        <f t="shared" si="581"/>
        <v/>
      </c>
      <c r="AR1704" s="18">
        <v>3.3029999999999997E-2</v>
      </c>
      <c r="AS1704" s="18">
        <f>IF(AF!$D$27="Todos",1,IF(M1704=AF!$D$27,1,0))</f>
        <v>1</v>
      </c>
      <c r="AT1704" s="53">
        <f>IF(AND(E1704=AF!$D$6,OR(LT!M1704=AF!$D$27,AF!$D$27="Todos"),OR(AP1704=AF!$E$8,AQ1704=AF!$E$8)),AR1704+AS1704,0)</f>
        <v>0</v>
      </c>
      <c r="AU1704" s="18" t="str">
        <f t="shared" si="582"/>
        <v/>
      </c>
      <c r="AV1704" s="54" t="str">
        <f t="shared" si="583"/>
        <v/>
      </c>
      <c r="AW1704" s="54" t="str">
        <f t="shared" si="584"/>
        <v/>
      </c>
      <c r="AX1704" s="18" t="str">
        <f t="shared" si="585"/>
        <v/>
      </c>
      <c r="AY1704" s="18" t="str">
        <f t="shared" si="586"/>
        <v/>
      </c>
      <c r="BA1704" s="18">
        <f>IF($E1704=AF!$D$6,IF($M1704="Concluída no prazo",2,IF($M1704="Concluída com atraso",1,0)),0)</f>
        <v>0</v>
      </c>
      <c r="BB1704" s="18">
        <f>IF($E1704=AF!$D$6,IF($M1704="Atrasada",2,IF($M1704="Concluída com atraso",1,0)),0)</f>
        <v>0</v>
      </c>
      <c r="BC1704" s="18">
        <v>1.6979999999999999E-2</v>
      </c>
      <c r="BD1704" s="18">
        <f t="shared" si="593"/>
        <v>1.6979999999999999E-2</v>
      </c>
      <c r="BE1704" s="18">
        <f t="shared" si="593"/>
        <v>1.6979999999999999E-2</v>
      </c>
      <c r="BF1704" s="18" t="str">
        <f t="shared" si="587"/>
        <v/>
      </c>
      <c r="BN1704" s="18" t="str">
        <f t="shared" si="588"/>
        <v>s</v>
      </c>
    </row>
    <row r="1705" spans="3:66" ht="50.1" customHeight="1" thickTop="1" thickBot="1" x14ac:dyDescent="0.3">
      <c r="C1705" s="46"/>
      <c r="D1705" s="46"/>
      <c r="E1705" s="46"/>
      <c r="F1705" s="122"/>
      <c r="G1705" s="122"/>
      <c r="H1705" s="78" t="str">
        <f t="shared" si="589"/>
        <v/>
      </c>
      <c r="I1705" s="78" t="str">
        <f t="shared" si="590"/>
        <v/>
      </c>
      <c r="J1705" s="16"/>
      <c r="K1705" s="46" t="str">
        <f t="shared" si="591"/>
        <v/>
      </c>
      <c r="L1705" s="16"/>
      <c r="M1705" s="16"/>
      <c r="N1705" s="46"/>
      <c r="O1705" s="47" t="str">
        <f t="shared" si="594"/>
        <v/>
      </c>
      <c r="P1705" s="47"/>
      <c r="Q1705" s="48" t="str">
        <f>IFERROR(VLOOKUP(E1705,Funcionários!$C$8:$E$207,3,FALSE),"")</f>
        <v/>
      </c>
      <c r="R1705" s="47"/>
      <c r="S1705" s="49" t="str">
        <f t="shared" si="595"/>
        <v/>
      </c>
      <c r="T1705" s="49">
        <v>1.6990000000000002E-2</v>
      </c>
      <c r="U1705" s="48" t="str">
        <f>IF(Funcionários!C1706=0,"",Funcionários!C1706)</f>
        <v/>
      </c>
      <c r="V1705" s="50">
        <f>IF(U1705="",0,IF(COUNTIFS($E$7:$E$3006,U1705,$I$7:$I$3006,'RC'!$E$6)=0,0,COUNTIFS($M$7:$M$3006,"Concluída no prazo",$E$7:$E$3006,U1705,$I$7:$I$3006,'RC'!$E$6)/COUNTIFS($E$7:$E$3006,U1705,$I$7:$I$3006,'RC'!$E$6)))</f>
        <v>0</v>
      </c>
      <c r="W1705" s="49">
        <f>SUMIFS($J$7:$J$3006,$E$7:$E$3006,U1705,$I$7:$I$3006,'RC'!$E$6)+SUMIFS($L$7:$L$3006,$E$7:$E$3006,U1705,$I$7:$I$3006,'RC'!$E$6)</f>
        <v>0</v>
      </c>
      <c r="X1705" s="48">
        <f>COUNTIFS($E$7:$E$3006,U1705,$I$7:$I$3006,'RC'!$E$6)</f>
        <v>0</v>
      </c>
      <c r="Y1705" s="48"/>
      <c r="Z1705" s="51" t="str">
        <f>IF(AQ1705='RC'!$E$6,AC1705*1000+AD1705,"")</f>
        <v/>
      </c>
      <c r="AA1705" s="51" t="str">
        <f>IF(AB1705="","",IF(AQ1705='RC'!$E$6,AC1705*1000-AD1705,""))</f>
        <v/>
      </c>
      <c r="AB1705" s="48" t="str">
        <f>IFERROR(VLOOKUP(E1705,Funcionários!$C$8:$E$207,3,FALSE),"")</f>
        <v/>
      </c>
      <c r="AC1705" s="50" t="str">
        <f>IF(AB1705="","",IF(COUNTIFS($AB$7:$AB$3006,AB1705,$AQ$7:$AQ$3006,'RC'!$E$6)=0,"",COUNTIFS($M$7:$M$3006,"Concluída no prazo",$AB$7:$AB$3006,AB1705,$AQ$7:$AQ$3006,'RC'!$E$6)/COUNTIFS($AB$7:$AB$3006,AB1705,$AQ$7:$AQ$3006,'RC'!$E$6)))</f>
        <v/>
      </c>
      <c r="AD1705" s="48">
        <f>SUMIF($AQ$7:$AQ$3006,'RC'!$E$6,$J$7:$J$3006)+SUMIF($AQ$7:$AQ$3006,'RC'!$E$6,$L$7:$L$3006)</f>
        <v>21</v>
      </c>
      <c r="AF1705" s="48">
        <v>3.3019999999994797E-2</v>
      </c>
      <c r="AG1705" s="48">
        <f>IF(OR(AQ1705="",AQ1705&lt;&gt;'RC'!$E$6,AB1705&lt;&gt;'RC'!$D$21),0,1)</f>
        <v>0</v>
      </c>
      <c r="AH1705" s="48">
        <f t="shared" si="592"/>
        <v>3.3019999999994797E-2</v>
      </c>
      <c r="AI1705" s="48" t="str">
        <f t="shared" si="574"/>
        <v/>
      </c>
      <c r="AJ1705" s="48" t="str">
        <f t="shared" si="575"/>
        <v/>
      </c>
      <c r="AK1705" s="52" t="str">
        <f t="shared" si="576"/>
        <v/>
      </c>
      <c r="AL1705" s="52" t="str">
        <f t="shared" si="577"/>
        <v/>
      </c>
      <c r="AM1705" s="48" t="str">
        <f t="shared" si="578"/>
        <v/>
      </c>
      <c r="AN1705" s="48" t="str">
        <f t="shared" si="579"/>
        <v/>
      </c>
      <c r="AP1705" s="18" t="str">
        <f t="shared" si="580"/>
        <v/>
      </c>
      <c r="AQ1705" s="18" t="str">
        <f t="shared" si="581"/>
        <v/>
      </c>
      <c r="AR1705" s="18">
        <v>3.3020000000000001E-2</v>
      </c>
      <c r="AS1705" s="18">
        <f>IF(AF!$D$27="Todos",1,IF(M1705=AF!$D$27,1,0))</f>
        <v>1</v>
      </c>
      <c r="AT1705" s="53">
        <f>IF(AND(E1705=AF!$D$6,OR(LT!M1705=AF!$D$27,AF!$D$27="Todos"),OR(AP1705=AF!$E$8,AQ1705=AF!$E$8)),AR1705+AS1705,0)</f>
        <v>0</v>
      </c>
      <c r="AU1705" s="18" t="str">
        <f t="shared" si="582"/>
        <v/>
      </c>
      <c r="AV1705" s="54" t="str">
        <f t="shared" si="583"/>
        <v/>
      </c>
      <c r="AW1705" s="54" t="str">
        <f t="shared" si="584"/>
        <v/>
      </c>
      <c r="AX1705" s="18" t="str">
        <f t="shared" si="585"/>
        <v/>
      </c>
      <c r="AY1705" s="18" t="str">
        <f t="shared" si="586"/>
        <v/>
      </c>
      <c r="BA1705" s="18">
        <f>IF($E1705=AF!$D$6,IF($M1705="Concluída no prazo",2,IF($M1705="Concluída com atraso",1,0)),0)</f>
        <v>0</v>
      </c>
      <c r="BB1705" s="18">
        <f>IF($E1705=AF!$D$6,IF($M1705="Atrasada",2,IF($M1705="Concluída com atraso",1,0)),0)</f>
        <v>0</v>
      </c>
      <c r="BC1705" s="18">
        <v>1.6990000000000002E-2</v>
      </c>
      <c r="BD1705" s="18">
        <f t="shared" si="593"/>
        <v>1.6990000000000002E-2</v>
      </c>
      <c r="BE1705" s="18">
        <f t="shared" si="593"/>
        <v>1.6990000000000002E-2</v>
      </c>
      <c r="BF1705" s="18" t="str">
        <f t="shared" si="587"/>
        <v/>
      </c>
      <c r="BN1705" s="18" t="str">
        <f t="shared" si="588"/>
        <v>s</v>
      </c>
    </row>
    <row r="1706" spans="3:66" ht="50.1" customHeight="1" thickTop="1" thickBot="1" x14ac:dyDescent="0.3">
      <c r="C1706" s="46"/>
      <c r="D1706" s="46"/>
      <c r="E1706" s="46"/>
      <c r="F1706" s="122"/>
      <c r="G1706" s="122"/>
      <c r="H1706" s="78" t="str">
        <f t="shared" si="589"/>
        <v/>
      </c>
      <c r="I1706" s="78" t="str">
        <f t="shared" si="590"/>
        <v/>
      </c>
      <c r="J1706" s="16"/>
      <c r="K1706" s="46" t="str">
        <f t="shared" si="591"/>
        <v/>
      </c>
      <c r="L1706" s="16"/>
      <c r="M1706" s="16"/>
      <c r="N1706" s="46"/>
      <c r="O1706" s="47" t="str">
        <f t="shared" si="594"/>
        <v/>
      </c>
      <c r="P1706" s="47"/>
      <c r="Q1706" s="48" t="str">
        <f>IFERROR(VLOOKUP(E1706,Funcionários!$C$8:$E$207,3,FALSE),"")</f>
        <v/>
      </c>
      <c r="R1706" s="47"/>
      <c r="S1706" s="49" t="str">
        <f t="shared" si="595"/>
        <v/>
      </c>
      <c r="T1706" s="49">
        <v>1.7000000000000001E-2</v>
      </c>
      <c r="U1706" s="48" t="str">
        <f>IF(Funcionários!C1707=0,"",Funcionários!C1707)</f>
        <v/>
      </c>
      <c r="V1706" s="50">
        <f>IF(U1706="",0,IF(COUNTIFS($E$7:$E$3006,U1706,$I$7:$I$3006,'RC'!$E$6)=0,0,COUNTIFS($M$7:$M$3006,"Concluída no prazo",$E$7:$E$3006,U1706,$I$7:$I$3006,'RC'!$E$6)/COUNTIFS($E$7:$E$3006,U1706,$I$7:$I$3006,'RC'!$E$6)))</f>
        <v>0</v>
      </c>
      <c r="W1706" s="49">
        <f>SUMIFS($J$7:$J$3006,$E$7:$E$3006,U1706,$I$7:$I$3006,'RC'!$E$6)+SUMIFS($L$7:$L$3006,$E$7:$E$3006,U1706,$I$7:$I$3006,'RC'!$E$6)</f>
        <v>0</v>
      </c>
      <c r="X1706" s="48">
        <f>COUNTIFS($E$7:$E$3006,U1706,$I$7:$I$3006,'RC'!$E$6)</f>
        <v>0</v>
      </c>
      <c r="Y1706" s="48"/>
      <c r="Z1706" s="51" t="str">
        <f>IF(AQ1706='RC'!$E$6,AC1706*1000+AD1706,"")</f>
        <v/>
      </c>
      <c r="AA1706" s="51" t="str">
        <f>IF(AB1706="","",IF(AQ1706='RC'!$E$6,AC1706*1000-AD1706,""))</f>
        <v/>
      </c>
      <c r="AB1706" s="48" t="str">
        <f>IFERROR(VLOOKUP(E1706,Funcionários!$C$8:$E$207,3,FALSE),"")</f>
        <v/>
      </c>
      <c r="AC1706" s="50" t="str">
        <f>IF(AB1706="","",IF(COUNTIFS($AB$7:$AB$3006,AB1706,$AQ$7:$AQ$3006,'RC'!$E$6)=0,"",COUNTIFS($M$7:$M$3006,"Concluída no prazo",$AB$7:$AB$3006,AB1706,$AQ$7:$AQ$3006,'RC'!$E$6)/COUNTIFS($AB$7:$AB$3006,AB1706,$AQ$7:$AQ$3006,'RC'!$E$6)))</f>
        <v/>
      </c>
      <c r="AD1706" s="48">
        <f>SUMIF($AQ$7:$AQ$3006,'RC'!$E$6,$J$7:$J$3006)+SUMIF($AQ$7:$AQ$3006,'RC'!$E$6,$L$7:$L$3006)</f>
        <v>21</v>
      </c>
      <c r="AF1706" s="48">
        <v>3.30099999999948E-2</v>
      </c>
      <c r="AG1706" s="48">
        <f>IF(OR(AQ1706="",AQ1706&lt;&gt;'RC'!$E$6,AB1706&lt;&gt;'RC'!$D$21),0,1)</f>
        <v>0</v>
      </c>
      <c r="AH1706" s="48">
        <f t="shared" si="592"/>
        <v>3.30099999999948E-2</v>
      </c>
      <c r="AI1706" s="48" t="str">
        <f t="shared" si="574"/>
        <v/>
      </c>
      <c r="AJ1706" s="48" t="str">
        <f t="shared" si="575"/>
        <v/>
      </c>
      <c r="AK1706" s="52" t="str">
        <f t="shared" si="576"/>
        <v/>
      </c>
      <c r="AL1706" s="52" t="str">
        <f t="shared" si="577"/>
        <v/>
      </c>
      <c r="AM1706" s="48" t="str">
        <f t="shared" si="578"/>
        <v/>
      </c>
      <c r="AN1706" s="48" t="str">
        <f t="shared" si="579"/>
        <v/>
      </c>
      <c r="AP1706" s="18" t="str">
        <f t="shared" si="580"/>
        <v/>
      </c>
      <c r="AQ1706" s="18" t="str">
        <f t="shared" si="581"/>
        <v/>
      </c>
      <c r="AR1706" s="18">
        <v>3.3009999999999998E-2</v>
      </c>
      <c r="AS1706" s="18">
        <f>IF(AF!$D$27="Todos",1,IF(M1706=AF!$D$27,1,0))</f>
        <v>1</v>
      </c>
      <c r="AT1706" s="53">
        <f>IF(AND(E1706=AF!$D$6,OR(LT!M1706=AF!$D$27,AF!$D$27="Todos"),OR(AP1706=AF!$E$8,AQ1706=AF!$E$8)),AR1706+AS1706,0)</f>
        <v>0</v>
      </c>
      <c r="AU1706" s="18" t="str">
        <f t="shared" si="582"/>
        <v/>
      </c>
      <c r="AV1706" s="54" t="str">
        <f t="shared" si="583"/>
        <v/>
      </c>
      <c r="AW1706" s="54" t="str">
        <f t="shared" si="584"/>
        <v/>
      </c>
      <c r="AX1706" s="18" t="str">
        <f t="shared" si="585"/>
        <v/>
      </c>
      <c r="AY1706" s="18" t="str">
        <f t="shared" si="586"/>
        <v/>
      </c>
      <c r="BA1706" s="18">
        <f>IF($E1706=AF!$D$6,IF($M1706="Concluída no prazo",2,IF($M1706="Concluída com atraso",1,0)),0)</f>
        <v>0</v>
      </c>
      <c r="BB1706" s="18">
        <f>IF($E1706=AF!$D$6,IF($M1706="Atrasada",2,IF($M1706="Concluída com atraso",1,0)),0)</f>
        <v>0</v>
      </c>
      <c r="BC1706" s="18">
        <v>1.7000000000000001E-2</v>
      </c>
      <c r="BD1706" s="18">
        <f t="shared" si="593"/>
        <v>1.7000000000000001E-2</v>
      </c>
      <c r="BE1706" s="18">
        <f t="shared" si="593"/>
        <v>1.7000000000000001E-2</v>
      </c>
      <c r="BF1706" s="18" t="str">
        <f t="shared" si="587"/>
        <v/>
      </c>
      <c r="BN1706" s="18" t="str">
        <f t="shared" si="588"/>
        <v>s</v>
      </c>
    </row>
    <row r="1707" spans="3:66" ht="50.1" customHeight="1" thickTop="1" thickBot="1" x14ac:dyDescent="0.3">
      <c r="C1707" s="46"/>
      <c r="D1707" s="46"/>
      <c r="E1707" s="46"/>
      <c r="F1707" s="122"/>
      <c r="G1707" s="122"/>
      <c r="H1707" s="78" t="str">
        <f t="shared" si="589"/>
        <v/>
      </c>
      <c r="I1707" s="78" t="str">
        <f t="shared" si="590"/>
        <v/>
      </c>
      <c r="J1707" s="16"/>
      <c r="K1707" s="46" t="str">
        <f t="shared" si="591"/>
        <v/>
      </c>
      <c r="L1707" s="16"/>
      <c r="M1707" s="16"/>
      <c r="N1707" s="46"/>
      <c r="O1707" s="47" t="str">
        <f t="shared" si="594"/>
        <v/>
      </c>
      <c r="P1707" s="47"/>
      <c r="Q1707" s="48" t="str">
        <f>IFERROR(VLOOKUP(E1707,Funcionários!$C$8:$E$207,3,FALSE),"")</f>
        <v/>
      </c>
      <c r="R1707" s="47"/>
      <c r="S1707" s="49" t="str">
        <f t="shared" si="595"/>
        <v/>
      </c>
      <c r="T1707" s="49">
        <v>1.7010000000000001E-2</v>
      </c>
      <c r="U1707" s="48" t="str">
        <f>IF(Funcionários!C1708=0,"",Funcionários!C1708)</f>
        <v/>
      </c>
      <c r="V1707" s="50">
        <f>IF(U1707="",0,IF(COUNTIFS($E$7:$E$3006,U1707,$I$7:$I$3006,'RC'!$E$6)=0,0,COUNTIFS($M$7:$M$3006,"Concluída no prazo",$E$7:$E$3006,U1707,$I$7:$I$3006,'RC'!$E$6)/COUNTIFS($E$7:$E$3006,U1707,$I$7:$I$3006,'RC'!$E$6)))</f>
        <v>0</v>
      </c>
      <c r="W1707" s="49">
        <f>SUMIFS($J$7:$J$3006,$E$7:$E$3006,U1707,$I$7:$I$3006,'RC'!$E$6)+SUMIFS($L$7:$L$3006,$E$7:$E$3006,U1707,$I$7:$I$3006,'RC'!$E$6)</f>
        <v>0</v>
      </c>
      <c r="X1707" s="48">
        <f>COUNTIFS($E$7:$E$3006,U1707,$I$7:$I$3006,'RC'!$E$6)</f>
        <v>0</v>
      </c>
      <c r="Y1707" s="48"/>
      <c r="Z1707" s="51" t="str">
        <f>IF(AQ1707='RC'!$E$6,AC1707*1000+AD1707,"")</f>
        <v/>
      </c>
      <c r="AA1707" s="51" t="str">
        <f>IF(AB1707="","",IF(AQ1707='RC'!$E$6,AC1707*1000-AD1707,""))</f>
        <v/>
      </c>
      <c r="AB1707" s="48" t="str">
        <f>IFERROR(VLOOKUP(E1707,Funcionários!$C$8:$E$207,3,FALSE),"")</f>
        <v/>
      </c>
      <c r="AC1707" s="50" t="str">
        <f>IF(AB1707="","",IF(COUNTIFS($AB$7:$AB$3006,AB1707,$AQ$7:$AQ$3006,'RC'!$E$6)=0,"",COUNTIFS($M$7:$M$3006,"Concluída no prazo",$AB$7:$AB$3006,AB1707,$AQ$7:$AQ$3006,'RC'!$E$6)/COUNTIFS($AB$7:$AB$3006,AB1707,$AQ$7:$AQ$3006,'RC'!$E$6)))</f>
        <v/>
      </c>
      <c r="AD1707" s="48">
        <f>SUMIF($AQ$7:$AQ$3006,'RC'!$E$6,$J$7:$J$3006)+SUMIF($AQ$7:$AQ$3006,'RC'!$E$6,$L$7:$L$3006)</f>
        <v>21</v>
      </c>
      <c r="AF1707" s="48">
        <v>3.2999999999994797E-2</v>
      </c>
      <c r="AG1707" s="48">
        <f>IF(OR(AQ1707="",AQ1707&lt;&gt;'RC'!$E$6,AB1707&lt;&gt;'RC'!$D$21),0,1)</f>
        <v>0</v>
      </c>
      <c r="AH1707" s="48">
        <f t="shared" si="592"/>
        <v>3.2999999999994797E-2</v>
      </c>
      <c r="AI1707" s="48" t="str">
        <f t="shared" si="574"/>
        <v/>
      </c>
      <c r="AJ1707" s="48" t="str">
        <f t="shared" si="575"/>
        <v/>
      </c>
      <c r="AK1707" s="52" t="str">
        <f t="shared" si="576"/>
        <v/>
      </c>
      <c r="AL1707" s="52" t="str">
        <f t="shared" si="577"/>
        <v/>
      </c>
      <c r="AM1707" s="48" t="str">
        <f t="shared" si="578"/>
        <v/>
      </c>
      <c r="AN1707" s="48" t="str">
        <f t="shared" si="579"/>
        <v/>
      </c>
      <c r="AP1707" s="18" t="str">
        <f t="shared" si="580"/>
        <v/>
      </c>
      <c r="AQ1707" s="18" t="str">
        <f t="shared" si="581"/>
        <v/>
      </c>
      <c r="AR1707" s="18">
        <v>3.3000000000000002E-2</v>
      </c>
      <c r="AS1707" s="18">
        <f>IF(AF!$D$27="Todos",1,IF(M1707=AF!$D$27,1,0))</f>
        <v>1</v>
      </c>
      <c r="AT1707" s="53">
        <f>IF(AND(E1707=AF!$D$6,OR(LT!M1707=AF!$D$27,AF!$D$27="Todos"),OR(AP1707=AF!$E$8,AQ1707=AF!$E$8)),AR1707+AS1707,0)</f>
        <v>0</v>
      </c>
      <c r="AU1707" s="18" t="str">
        <f t="shared" si="582"/>
        <v/>
      </c>
      <c r="AV1707" s="54" t="str">
        <f t="shared" si="583"/>
        <v/>
      </c>
      <c r="AW1707" s="54" t="str">
        <f t="shared" si="584"/>
        <v/>
      </c>
      <c r="AX1707" s="18" t="str">
        <f t="shared" si="585"/>
        <v/>
      </c>
      <c r="AY1707" s="18" t="str">
        <f t="shared" si="586"/>
        <v/>
      </c>
      <c r="BA1707" s="18">
        <f>IF($E1707=AF!$D$6,IF($M1707="Concluída no prazo",2,IF($M1707="Concluída com atraso",1,0)),0)</f>
        <v>0</v>
      </c>
      <c r="BB1707" s="18">
        <f>IF($E1707=AF!$D$6,IF($M1707="Atrasada",2,IF($M1707="Concluída com atraso",1,0)),0)</f>
        <v>0</v>
      </c>
      <c r="BC1707" s="18">
        <v>1.7010000000000001E-2</v>
      </c>
      <c r="BD1707" s="18">
        <f t="shared" si="593"/>
        <v>1.7010000000000001E-2</v>
      </c>
      <c r="BE1707" s="18">
        <f t="shared" si="593"/>
        <v>1.7010000000000001E-2</v>
      </c>
      <c r="BF1707" s="18" t="str">
        <f t="shared" si="587"/>
        <v/>
      </c>
      <c r="BN1707" s="18" t="str">
        <f t="shared" si="588"/>
        <v>s</v>
      </c>
    </row>
    <row r="1708" spans="3:66" ht="50.1" customHeight="1" thickTop="1" thickBot="1" x14ac:dyDescent="0.3">
      <c r="C1708" s="46"/>
      <c r="D1708" s="46"/>
      <c r="E1708" s="46"/>
      <c r="F1708" s="122"/>
      <c r="G1708" s="122"/>
      <c r="H1708" s="78" t="str">
        <f t="shared" si="589"/>
        <v/>
      </c>
      <c r="I1708" s="78" t="str">
        <f t="shared" si="590"/>
        <v/>
      </c>
      <c r="J1708" s="16"/>
      <c r="K1708" s="46" t="str">
        <f t="shared" si="591"/>
        <v/>
      </c>
      <c r="L1708" s="16"/>
      <c r="M1708" s="16"/>
      <c r="N1708" s="46"/>
      <c r="O1708" s="47" t="str">
        <f t="shared" si="594"/>
        <v/>
      </c>
      <c r="P1708" s="47"/>
      <c r="Q1708" s="48" t="str">
        <f>IFERROR(VLOOKUP(E1708,Funcionários!$C$8:$E$207,3,FALSE),"")</f>
        <v/>
      </c>
      <c r="R1708" s="47"/>
      <c r="S1708" s="49" t="str">
        <f t="shared" si="595"/>
        <v/>
      </c>
      <c r="T1708" s="49">
        <v>1.702E-2</v>
      </c>
      <c r="U1708" s="48" t="str">
        <f>IF(Funcionários!C1709=0,"",Funcionários!C1709)</f>
        <v/>
      </c>
      <c r="V1708" s="50">
        <f>IF(U1708="",0,IF(COUNTIFS($E$7:$E$3006,U1708,$I$7:$I$3006,'RC'!$E$6)=0,0,COUNTIFS($M$7:$M$3006,"Concluída no prazo",$E$7:$E$3006,U1708,$I$7:$I$3006,'RC'!$E$6)/COUNTIFS($E$7:$E$3006,U1708,$I$7:$I$3006,'RC'!$E$6)))</f>
        <v>0</v>
      </c>
      <c r="W1708" s="49">
        <f>SUMIFS($J$7:$J$3006,$E$7:$E$3006,U1708,$I$7:$I$3006,'RC'!$E$6)+SUMIFS($L$7:$L$3006,$E$7:$E$3006,U1708,$I$7:$I$3006,'RC'!$E$6)</f>
        <v>0</v>
      </c>
      <c r="X1708" s="48">
        <f>COUNTIFS($E$7:$E$3006,U1708,$I$7:$I$3006,'RC'!$E$6)</f>
        <v>0</v>
      </c>
      <c r="Y1708" s="48"/>
      <c r="Z1708" s="51" t="str">
        <f>IF(AQ1708='RC'!$E$6,AC1708*1000+AD1708,"")</f>
        <v/>
      </c>
      <c r="AA1708" s="51" t="str">
        <f>IF(AB1708="","",IF(AQ1708='RC'!$E$6,AC1708*1000-AD1708,""))</f>
        <v/>
      </c>
      <c r="AB1708" s="48" t="str">
        <f>IFERROR(VLOOKUP(E1708,Funcionários!$C$8:$E$207,3,FALSE),"")</f>
        <v/>
      </c>
      <c r="AC1708" s="50" t="str">
        <f>IF(AB1708="","",IF(COUNTIFS($AB$7:$AB$3006,AB1708,$AQ$7:$AQ$3006,'RC'!$E$6)=0,"",COUNTIFS($M$7:$M$3006,"Concluída no prazo",$AB$7:$AB$3006,AB1708,$AQ$7:$AQ$3006,'RC'!$E$6)/COUNTIFS($AB$7:$AB$3006,AB1708,$AQ$7:$AQ$3006,'RC'!$E$6)))</f>
        <v/>
      </c>
      <c r="AD1708" s="48">
        <f>SUMIF($AQ$7:$AQ$3006,'RC'!$E$6,$J$7:$J$3006)+SUMIF($AQ$7:$AQ$3006,'RC'!$E$6,$L$7:$L$3006)</f>
        <v>21</v>
      </c>
      <c r="AF1708" s="48">
        <v>3.2989999999994801E-2</v>
      </c>
      <c r="AG1708" s="48">
        <f>IF(OR(AQ1708="",AQ1708&lt;&gt;'RC'!$E$6,AB1708&lt;&gt;'RC'!$D$21),0,1)</f>
        <v>0</v>
      </c>
      <c r="AH1708" s="48">
        <f t="shared" si="592"/>
        <v>3.2989999999994801E-2</v>
      </c>
      <c r="AI1708" s="48" t="str">
        <f t="shared" si="574"/>
        <v/>
      </c>
      <c r="AJ1708" s="48" t="str">
        <f t="shared" si="575"/>
        <v/>
      </c>
      <c r="AK1708" s="52" t="str">
        <f t="shared" si="576"/>
        <v/>
      </c>
      <c r="AL1708" s="52" t="str">
        <f t="shared" si="577"/>
        <v/>
      </c>
      <c r="AM1708" s="48" t="str">
        <f t="shared" si="578"/>
        <v/>
      </c>
      <c r="AN1708" s="48" t="str">
        <f t="shared" si="579"/>
        <v/>
      </c>
      <c r="AP1708" s="18" t="str">
        <f t="shared" si="580"/>
        <v/>
      </c>
      <c r="AQ1708" s="18" t="str">
        <f t="shared" si="581"/>
        <v/>
      </c>
      <c r="AR1708" s="18">
        <v>3.2989999999999998E-2</v>
      </c>
      <c r="AS1708" s="18">
        <f>IF(AF!$D$27="Todos",1,IF(M1708=AF!$D$27,1,0))</f>
        <v>1</v>
      </c>
      <c r="AT1708" s="53">
        <f>IF(AND(E1708=AF!$D$6,OR(LT!M1708=AF!$D$27,AF!$D$27="Todos"),OR(AP1708=AF!$E$8,AQ1708=AF!$E$8)),AR1708+AS1708,0)</f>
        <v>0</v>
      </c>
      <c r="AU1708" s="18" t="str">
        <f t="shared" si="582"/>
        <v/>
      </c>
      <c r="AV1708" s="54" t="str">
        <f t="shared" si="583"/>
        <v/>
      </c>
      <c r="AW1708" s="54" t="str">
        <f t="shared" si="584"/>
        <v/>
      </c>
      <c r="AX1708" s="18" t="str">
        <f t="shared" si="585"/>
        <v/>
      </c>
      <c r="AY1708" s="18" t="str">
        <f t="shared" si="586"/>
        <v/>
      </c>
      <c r="BA1708" s="18">
        <f>IF($E1708=AF!$D$6,IF($M1708="Concluída no prazo",2,IF($M1708="Concluída com atraso",1,0)),0)</f>
        <v>0</v>
      </c>
      <c r="BB1708" s="18">
        <f>IF($E1708=AF!$D$6,IF($M1708="Atrasada",2,IF($M1708="Concluída com atraso",1,0)),0)</f>
        <v>0</v>
      </c>
      <c r="BC1708" s="18">
        <v>1.702E-2</v>
      </c>
      <c r="BD1708" s="18">
        <f t="shared" si="593"/>
        <v>1.702E-2</v>
      </c>
      <c r="BE1708" s="18">
        <f t="shared" si="593"/>
        <v>1.702E-2</v>
      </c>
      <c r="BF1708" s="18" t="str">
        <f t="shared" si="587"/>
        <v/>
      </c>
      <c r="BN1708" s="18" t="str">
        <f t="shared" si="588"/>
        <v>s</v>
      </c>
    </row>
    <row r="1709" spans="3:66" ht="50.1" customHeight="1" thickTop="1" thickBot="1" x14ac:dyDescent="0.3">
      <c r="C1709" s="46"/>
      <c r="D1709" s="46"/>
      <c r="E1709" s="46"/>
      <c r="F1709" s="122"/>
      <c r="G1709" s="122"/>
      <c r="H1709" s="78" t="str">
        <f t="shared" si="589"/>
        <v/>
      </c>
      <c r="I1709" s="78" t="str">
        <f t="shared" si="590"/>
        <v/>
      </c>
      <c r="J1709" s="16"/>
      <c r="K1709" s="46" t="str">
        <f t="shared" si="591"/>
        <v/>
      </c>
      <c r="L1709" s="16"/>
      <c r="M1709" s="16"/>
      <c r="N1709" s="46"/>
      <c r="O1709" s="47" t="str">
        <f t="shared" si="594"/>
        <v/>
      </c>
      <c r="P1709" s="47"/>
      <c r="Q1709" s="48" t="str">
        <f>IFERROR(VLOOKUP(E1709,Funcionários!$C$8:$E$207,3,FALSE),"")</f>
        <v/>
      </c>
      <c r="R1709" s="47"/>
      <c r="S1709" s="49" t="str">
        <f t="shared" si="595"/>
        <v/>
      </c>
      <c r="T1709" s="49">
        <v>1.703E-2</v>
      </c>
      <c r="U1709" s="48" t="str">
        <f>IF(Funcionários!C1710=0,"",Funcionários!C1710)</f>
        <v/>
      </c>
      <c r="V1709" s="50">
        <f>IF(U1709="",0,IF(COUNTIFS($E$7:$E$3006,U1709,$I$7:$I$3006,'RC'!$E$6)=0,0,COUNTIFS($M$7:$M$3006,"Concluída no prazo",$E$7:$E$3006,U1709,$I$7:$I$3006,'RC'!$E$6)/COUNTIFS($E$7:$E$3006,U1709,$I$7:$I$3006,'RC'!$E$6)))</f>
        <v>0</v>
      </c>
      <c r="W1709" s="49">
        <f>SUMIFS($J$7:$J$3006,$E$7:$E$3006,U1709,$I$7:$I$3006,'RC'!$E$6)+SUMIFS($L$7:$L$3006,$E$7:$E$3006,U1709,$I$7:$I$3006,'RC'!$E$6)</f>
        <v>0</v>
      </c>
      <c r="X1709" s="48">
        <f>COUNTIFS($E$7:$E$3006,U1709,$I$7:$I$3006,'RC'!$E$6)</f>
        <v>0</v>
      </c>
      <c r="Y1709" s="48"/>
      <c r="Z1709" s="51" t="str">
        <f>IF(AQ1709='RC'!$E$6,AC1709*1000+AD1709,"")</f>
        <v/>
      </c>
      <c r="AA1709" s="51" t="str">
        <f>IF(AB1709="","",IF(AQ1709='RC'!$E$6,AC1709*1000-AD1709,""))</f>
        <v/>
      </c>
      <c r="AB1709" s="48" t="str">
        <f>IFERROR(VLOOKUP(E1709,Funcionários!$C$8:$E$207,3,FALSE),"")</f>
        <v/>
      </c>
      <c r="AC1709" s="50" t="str">
        <f>IF(AB1709="","",IF(COUNTIFS($AB$7:$AB$3006,AB1709,$AQ$7:$AQ$3006,'RC'!$E$6)=0,"",COUNTIFS($M$7:$M$3006,"Concluída no prazo",$AB$7:$AB$3006,AB1709,$AQ$7:$AQ$3006,'RC'!$E$6)/COUNTIFS($AB$7:$AB$3006,AB1709,$AQ$7:$AQ$3006,'RC'!$E$6)))</f>
        <v/>
      </c>
      <c r="AD1709" s="48">
        <f>SUMIF($AQ$7:$AQ$3006,'RC'!$E$6,$J$7:$J$3006)+SUMIF($AQ$7:$AQ$3006,'RC'!$E$6,$L$7:$L$3006)</f>
        <v>21</v>
      </c>
      <c r="AF1709" s="48">
        <v>3.2979999999994798E-2</v>
      </c>
      <c r="AG1709" s="48">
        <f>IF(OR(AQ1709="",AQ1709&lt;&gt;'RC'!$E$6,AB1709&lt;&gt;'RC'!$D$21),0,1)</f>
        <v>0</v>
      </c>
      <c r="AH1709" s="48">
        <f t="shared" si="592"/>
        <v>3.2979999999994798E-2</v>
      </c>
      <c r="AI1709" s="48" t="str">
        <f t="shared" si="574"/>
        <v/>
      </c>
      <c r="AJ1709" s="48" t="str">
        <f t="shared" si="575"/>
        <v/>
      </c>
      <c r="AK1709" s="52" t="str">
        <f t="shared" si="576"/>
        <v/>
      </c>
      <c r="AL1709" s="52" t="str">
        <f t="shared" si="577"/>
        <v/>
      </c>
      <c r="AM1709" s="48" t="str">
        <f t="shared" si="578"/>
        <v/>
      </c>
      <c r="AN1709" s="48" t="str">
        <f t="shared" si="579"/>
        <v/>
      </c>
      <c r="AP1709" s="18" t="str">
        <f t="shared" si="580"/>
        <v/>
      </c>
      <c r="AQ1709" s="18" t="str">
        <f t="shared" si="581"/>
        <v/>
      </c>
      <c r="AR1709" s="18">
        <v>3.2980000000000002E-2</v>
      </c>
      <c r="AS1709" s="18">
        <f>IF(AF!$D$27="Todos",1,IF(M1709=AF!$D$27,1,0))</f>
        <v>1</v>
      </c>
      <c r="AT1709" s="53">
        <f>IF(AND(E1709=AF!$D$6,OR(LT!M1709=AF!$D$27,AF!$D$27="Todos"),OR(AP1709=AF!$E$8,AQ1709=AF!$E$8)),AR1709+AS1709,0)</f>
        <v>0</v>
      </c>
      <c r="AU1709" s="18" t="str">
        <f t="shared" si="582"/>
        <v/>
      </c>
      <c r="AV1709" s="54" t="str">
        <f t="shared" si="583"/>
        <v/>
      </c>
      <c r="AW1709" s="54" t="str">
        <f t="shared" si="584"/>
        <v/>
      </c>
      <c r="AX1709" s="18" t="str">
        <f t="shared" si="585"/>
        <v/>
      </c>
      <c r="AY1709" s="18" t="str">
        <f t="shared" si="586"/>
        <v/>
      </c>
      <c r="BA1709" s="18">
        <f>IF($E1709=AF!$D$6,IF($M1709="Concluída no prazo",2,IF($M1709="Concluída com atraso",1,0)),0)</f>
        <v>0</v>
      </c>
      <c r="BB1709" s="18">
        <f>IF($E1709=AF!$D$6,IF($M1709="Atrasada",2,IF($M1709="Concluída com atraso",1,0)),0)</f>
        <v>0</v>
      </c>
      <c r="BC1709" s="18">
        <v>1.703E-2</v>
      </c>
      <c r="BD1709" s="18">
        <f t="shared" si="593"/>
        <v>1.703E-2</v>
      </c>
      <c r="BE1709" s="18">
        <f t="shared" si="593"/>
        <v>1.703E-2</v>
      </c>
      <c r="BF1709" s="18" t="str">
        <f t="shared" si="587"/>
        <v/>
      </c>
      <c r="BN1709" s="18" t="str">
        <f t="shared" si="588"/>
        <v>s</v>
      </c>
    </row>
    <row r="1710" spans="3:66" ht="50.1" customHeight="1" thickTop="1" thickBot="1" x14ac:dyDescent="0.3">
      <c r="C1710" s="46"/>
      <c r="D1710" s="46"/>
      <c r="E1710" s="46"/>
      <c r="F1710" s="122"/>
      <c r="G1710" s="122"/>
      <c r="H1710" s="78" t="str">
        <f t="shared" si="589"/>
        <v/>
      </c>
      <c r="I1710" s="78" t="str">
        <f t="shared" si="590"/>
        <v/>
      </c>
      <c r="J1710" s="16"/>
      <c r="K1710" s="46" t="str">
        <f t="shared" si="591"/>
        <v/>
      </c>
      <c r="L1710" s="16"/>
      <c r="M1710" s="16"/>
      <c r="N1710" s="46"/>
      <c r="O1710" s="47" t="str">
        <f t="shared" si="594"/>
        <v/>
      </c>
      <c r="P1710" s="47"/>
      <c r="Q1710" s="48" t="str">
        <f>IFERROR(VLOOKUP(E1710,Funcionários!$C$8:$E$207,3,FALSE),"")</f>
        <v/>
      </c>
      <c r="R1710" s="47"/>
      <c r="S1710" s="49" t="str">
        <f t="shared" si="595"/>
        <v/>
      </c>
      <c r="T1710" s="49">
        <v>1.704E-2</v>
      </c>
      <c r="U1710" s="48" t="str">
        <f>IF(Funcionários!C1711=0,"",Funcionários!C1711)</f>
        <v/>
      </c>
      <c r="V1710" s="50">
        <f>IF(U1710="",0,IF(COUNTIFS($E$7:$E$3006,U1710,$I$7:$I$3006,'RC'!$E$6)=0,0,COUNTIFS($M$7:$M$3006,"Concluída no prazo",$E$7:$E$3006,U1710,$I$7:$I$3006,'RC'!$E$6)/COUNTIFS($E$7:$E$3006,U1710,$I$7:$I$3006,'RC'!$E$6)))</f>
        <v>0</v>
      </c>
      <c r="W1710" s="49">
        <f>SUMIFS($J$7:$J$3006,$E$7:$E$3006,U1710,$I$7:$I$3006,'RC'!$E$6)+SUMIFS($L$7:$L$3006,$E$7:$E$3006,U1710,$I$7:$I$3006,'RC'!$E$6)</f>
        <v>0</v>
      </c>
      <c r="X1710" s="48">
        <f>COUNTIFS($E$7:$E$3006,U1710,$I$7:$I$3006,'RC'!$E$6)</f>
        <v>0</v>
      </c>
      <c r="Y1710" s="48"/>
      <c r="Z1710" s="51" t="str">
        <f>IF(AQ1710='RC'!$E$6,AC1710*1000+AD1710,"")</f>
        <v/>
      </c>
      <c r="AA1710" s="51" t="str">
        <f>IF(AB1710="","",IF(AQ1710='RC'!$E$6,AC1710*1000-AD1710,""))</f>
        <v/>
      </c>
      <c r="AB1710" s="48" t="str">
        <f>IFERROR(VLOOKUP(E1710,Funcionários!$C$8:$E$207,3,FALSE),"")</f>
        <v/>
      </c>
      <c r="AC1710" s="50" t="str">
        <f>IF(AB1710="","",IF(COUNTIFS($AB$7:$AB$3006,AB1710,$AQ$7:$AQ$3006,'RC'!$E$6)=0,"",COUNTIFS($M$7:$M$3006,"Concluída no prazo",$AB$7:$AB$3006,AB1710,$AQ$7:$AQ$3006,'RC'!$E$6)/COUNTIFS($AB$7:$AB$3006,AB1710,$AQ$7:$AQ$3006,'RC'!$E$6)))</f>
        <v/>
      </c>
      <c r="AD1710" s="48">
        <f>SUMIF($AQ$7:$AQ$3006,'RC'!$E$6,$J$7:$J$3006)+SUMIF($AQ$7:$AQ$3006,'RC'!$E$6,$L$7:$L$3006)</f>
        <v>21</v>
      </c>
      <c r="AF1710" s="48">
        <v>3.2969999999994802E-2</v>
      </c>
      <c r="AG1710" s="48">
        <f>IF(OR(AQ1710="",AQ1710&lt;&gt;'RC'!$E$6,AB1710&lt;&gt;'RC'!$D$21),0,1)</f>
        <v>0</v>
      </c>
      <c r="AH1710" s="48">
        <f t="shared" si="592"/>
        <v>3.2969999999994802E-2</v>
      </c>
      <c r="AI1710" s="48" t="str">
        <f t="shared" si="574"/>
        <v/>
      </c>
      <c r="AJ1710" s="48" t="str">
        <f t="shared" si="575"/>
        <v/>
      </c>
      <c r="AK1710" s="52" t="str">
        <f t="shared" si="576"/>
        <v/>
      </c>
      <c r="AL1710" s="52" t="str">
        <f t="shared" si="577"/>
        <v/>
      </c>
      <c r="AM1710" s="48" t="str">
        <f t="shared" si="578"/>
        <v/>
      </c>
      <c r="AN1710" s="48" t="str">
        <f t="shared" si="579"/>
        <v/>
      </c>
      <c r="AP1710" s="18" t="str">
        <f t="shared" si="580"/>
        <v/>
      </c>
      <c r="AQ1710" s="18" t="str">
        <f t="shared" si="581"/>
        <v/>
      </c>
      <c r="AR1710" s="18">
        <v>3.2969999999999999E-2</v>
      </c>
      <c r="AS1710" s="18">
        <f>IF(AF!$D$27="Todos",1,IF(M1710=AF!$D$27,1,0))</f>
        <v>1</v>
      </c>
      <c r="AT1710" s="53">
        <f>IF(AND(E1710=AF!$D$6,OR(LT!M1710=AF!$D$27,AF!$D$27="Todos"),OR(AP1710=AF!$E$8,AQ1710=AF!$E$8)),AR1710+AS1710,0)</f>
        <v>0</v>
      </c>
      <c r="AU1710" s="18" t="str">
        <f t="shared" si="582"/>
        <v/>
      </c>
      <c r="AV1710" s="54" t="str">
        <f t="shared" si="583"/>
        <v/>
      </c>
      <c r="AW1710" s="54" t="str">
        <f t="shared" si="584"/>
        <v/>
      </c>
      <c r="AX1710" s="18" t="str">
        <f t="shared" si="585"/>
        <v/>
      </c>
      <c r="AY1710" s="18" t="str">
        <f t="shared" si="586"/>
        <v/>
      </c>
      <c r="BA1710" s="18">
        <f>IF($E1710=AF!$D$6,IF($M1710="Concluída no prazo",2,IF($M1710="Concluída com atraso",1,0)),0)</f>
        <v>0</v>
      </c>
      <c r="BB1710" s="18">
        <f>IF($E1710=AF!$D$6,IF($M1710="Atrasada",2,IF($M1710="Concluída com atraso",1,0)),0)</f>
        <v>0</v>
      </c>
      <c r="BC1710" s="18">
        <v>1.704E-2</v>
      </c>
      <c r="BD1710" s="18">
        <f t="shared" si="593"/>
        <v>1.704E-2</v>
      </c>
      <c r="BE1710" s="18">
        <f t="shared" si="593"/>
        <v>1.704E-2</v>
      </c>
      <c r="BF1710" s="18" t="str">
        <f t="shared" si="587"/>
        <v/>
      </c>
      <c r="BN1710" s="18" t="str">
        <f t="shared" si="588"/>
        <v>s</v>
      </c>
    </row>
    <row r="1711" spans="3:66" ht="50.1" customHeight="1" thickTop="1" thickBot="1" x14ac:dyDescent="0.3">
      <c r="C1711" s="46"/>
      <c r="D1711" s="46"/>
      <c r="E1711" s="46"/>
      <c r="F1711" s="122"/>
      <c r="G1711" s="122"/>
      <c r="H1711" s="78" t="str">
        <f t="shared" si="589"/>
        <v/>
      </c>
      <c r="I1711" s="78" t="str">
        <f t="shared" si="590"/>
        <v/>
      </c>
      <c r="J1711" s="16"/>
      <c r="K1711" s="46" t="str">
        <f t="shared" si="591"/>
        <v/>
      </c>
      <c r="L1711" s="16"/>
      <c r="M1711" s="16"/>
      <c r="N1711" s="46"/>
      <c r="O1711" s="47" t="str">
        <f t="shared" si="594"/>
        <v/>
      </c>
      <c r="P1711" s="47"/>
      <c r="Q1711" s="48" t="str">
        <f>IFERROR(VLOOKUP(E1711,Funcionários!$C$8:$E$207,3,FALSE),"")</f>
        <v/>
      </c>
      <c r="R1711" s="47"/>
      <c r="S1711" s="49" t="str">
        <f t="shared" si="595"/>
        <v/>
      </c>
      <c r="T1711" s="49">
        <v>1.7049999999999999E-2</v>
      </c>
      <c r="U1711" s="48" t="str">
        <f>IF(Funcionários!C1712=0,"",Funcionários!C1712)</f>
        <v/>
      </c>
      <c r="V1711" s="50">
        <f>IF(U1711="",0,IF(COUNTIFS($E$7:$E$3006,U1711,$I$7:$I$3006,'RC'!$E$6)=0,0,COUNTIFS($M$7:$M$3006,"Concluída no prazo",$E$7:$E$3006,U1711,$I$7:$I$3006,'RC'!$E$6)/COUNTIFS($E$7:$E$3006,U1711,$I$7:$I$3006,'RC'!$E$6)))</f>
        <v>0</v>
      </c>
      <c r="W1711" s="49">
        <f>SUMIFS($J$7:$J$3006,$E$7:$E$3006,U1711,$I$7:$I$3006,'RC'!$E$6)+SUMIFS($L$7:$L$3006,$E$7:$E$3006,U1711,$I$7:$I$3006,'RC'!$E$6)</f>
        <v>0</v>
      </c>
      <c r="X1711" s="48">
        <f>COUNTIFS($E$7:$E$3006,U1711,$I$7:$I$3006,'RC'!$E$6)</f>
        <v>0</v>
      </c>
      <c r="Y1711" s="48"/>
      <c r="Z1711" s="51" t="str">
        <f>IF(AQ1711='RC'!$E$6,AC1711*1000+AD1711,"")</f>
        <v/>
      </c>
      <c r="AA1711" s="51" t="str">
        <f>IF(AB1711="","",IF(AQ1711='RC'!$E$6,AC1711*1000-AD1711,""))</f>
        <v/>
      </c>
      <c r="AB1711" s="48" t="str">
        <f>IFERROR(VLOOKUP(E1711,Funcionários!$C$8:$E$207,3,FALSE),"")</f>
        <v/>
      </c>
      <c r="AC1711" s="50" t="str">
        <f>IF(AB1711="","",IF(COUNTIFS($AB$7:$AB$3006,AB1711,$AQ$7:$AQ$3006,'RC'!$E$6)=0,"",COUNTIFS($M$7:$M$3006,"Concluída no prazo",$AB$7:$AB$3006,AB1711,$AQ$7:$AQ$3006,'RC'!$E$6)/COUNTIFS($AB$7:$AB$3006,AB1711,$AQ$7:$AQ$3006,'RC'!$E$6)))</f>
        <v/>
      </c>
      <c r="AD1711" s="48">
        <f>SUMIF($AQ$7:$AQ$3006,'RC'!$E$6,$J$7:$J$3006)+SUMIF($AQ$7:$AQ$3006,'RC'!$E$6,$L$7:$L$3006)</f>
        <v>21</v>
      </c>
      <c r="AF1711" s="48">
        <v>3.2959999999994799E-2</v>
      </c>
      <c r="AG1711" s="48">
        <f>IF(OR(AQ1711="",AQ1711&lt;&gt;'RC'!$E$6,AB1711&lt;&gt;'RC'!$D$21),0,1)</f>
        <v>0</v>
      </c>
      <c r="AH1711" s="48">
        <f t="shared" si="592"/>
        <v>3.2959999999994799E-2</v>
      </c>
      <c r="AI1711" s="48" t="str">
        <f t="shared" si="574"/>
        <v/>
      </c>
      <c r="AJ1711" s="48" t="str">
        <f t="shared" si="575"/>
        <v/>
      </c>
      <c r="AK1711" s="52" t="str">
        <f t="shared" si="576"/>
        <v/>
      </c>
      <c r="AL1711" s="52" t="str">
        <f t="shared" si="577"/>
        <v/>
      </c>
      <c r="AM1711" s="48" t="str">
        <f t="shared" si="578"/>
        <v/>
      </c>
      <c r="AN1711" s="48" t="str">
        <f t="shared" si="579"/>
        <v/>
      </c>
      <c r="AP1711" s="18" t="str">
        <f t="shared" si="580"/>
        <v/>
      </c>
      <c r="AQ1711" s="18" t="str">
        <f t="shared" si="581"/>
        <v/>
      </c>
      <c r="AR1711" s="18">
        <v>3.2960000000000003E-2</v>
      </c>
      <c r="AS1711" s="18">
        <f>IF(AF!$D$27="Todos",1,IF(M1711=AF!$D$27,1,0))</f>
        <v>1</v>
      </c>
      <c r="AT1711" s="53">
        <f>IF(AND(E1711=AF!$D$6,OR(LT!M1711=AF!$D$27,AF!$D$27="Todos"),OR(AP1711=AF!$E$8,AQ1711=AF!$E$8)),AR1711+AS1711,0)</f>
        <v>0</v>
      </c>
      <c r="AU1711" s="18" t="str">
        <f t="shared" si="582"/>
        <v/>
      </c>
      <c r="AV1711" s="54" t="str">
        <f t="shared" si="583"/>
        <v/>
      </c>
      <c r="AW1711" s="54" t="str">
        <f t="shared" si="584"/>
        <v/>
      </c>
      <c r="AX1711" s="18" t="str">
        <f t="shared" si="585"/>
        <v/>
      </c>
      <c r="AY1711" s="18" t="str">
        <f t="shared" si="586"/>
        <v/>
      </c>
      <c r="BA1711" s="18">
        <f>IF($E1711=AF!$D$6,IF($M1711="Concluída no prazo",2,IF($M1711="Concluída com atraso",1,0)),0)</f>
        <v>0</v>
      </c>
      <c r="BB1711" s="18">
        <f>IF($E1711=AF!$D$6,IF($M1711="Atrasada",2,IF($M1711="Concluída com atraso",1,0)),0)</f>
        <v>0</v>
      </c>
      <c r="BC1711" s="18">
        <v>1.7049999999999999E-2</v>
      </c>
      <c r="BD1711" s="18">
        <f t="shared" si="593"/>
        <v>1.7049999999999999E-2</v>
      </c>
      <c r="BE1711" s="18">
        <f t="shared" si="593"/>
        <v>1.7049999999999999E-2</v>
      </c>
      <c r="BF1711" s="18" t="str">
        <f t="shared" si="587"/>
        <v/>
      </c>
      <c r="BN1711" s="18" t="str">
        <f t="shared" si="588"/>
        <v>s</v>
      </c>
    </row>
    <row r="1712" spans="3:66" ht="50.1" customHeight="1" thickTop="1" thickBot="1" x14ac:dyDescent="0.3">
      <c r="C1712" s="46"/>
      <c r="D1712" s="46"/>
      <c r="E1712" s="46"/>
      <c r="F1712" s="122"/>
      <c r="G1712" s="122"/>
      <c r="H1712" s="78" t="str">
        <f t="shared" si="589"/>
        <v/>
      </c>
      <c r="I1712" s="78" t="str">
        <f t="shared" si="590"/>
        <v/>
      </c>
      <c r="J1712" s="16"/>
      <c r="K1712" s="46" t="str">
        <f t="shared" si="591"/>
        <v/>
      </c>
      <c r="L1712" s="16"/>
      <c r="M1712" s="16"/>
      <c r="N1712" s="46"/>
      <c r="O1712" s="47" t="str">
        <f t="shared" si="594"/>
        <v/>
      </c>
      <c r="P1712" s="47"/>
      <c r="Q1712" s="48" t="str">
        <f>IFERROR(VLOOKUP(E1712,Funcionários!$C$8:$E$207,3,FALSE),"")</f>
        <v/>
      </c>
      <c r="R1712" s="47"/>
      <c r="S1712" s="49" t="str">
        <f t="shared" si="595"/>
        <v/>
      </c>
      <c r="T1712" s="49">
        <v>1.7059999999999999E-2</v>
      </c>
      <c r="U1712" s="48" t="str">
        <f>IF(Funcionários!C1713=0,"",Funcionários!C1713)</f>
        <v/>
      </c>
      <c r="V1712" s="50">
        <f>IF(U1712="",0,IF(COUNTIFS($E$7:$E$3006,U1712,$I$7:$I$3006,'RC'!$E$6)=0,0,COUNTIFS($M$7:$M$3006,"Concluída no prazo",$E$7:$E$3006,U1712,$I$7:$I$3006,'RC'!$E$6)/COUNTIFS($E$7:$E$3006,U1712,$I$7:$I$3006,'RC'!$E$6)))</f>
        <v>0</v>
      </c>
      <c r="W1712" s="49">
        <f>SUMIFS($J$7:$J$3006,$E$7:$E$3006,U1712,$I$7:$I$3006,'RC'!$E$6)+SUMIFS($L$7:$L$3006,$E$7:$E$3006,U1712,$I$7:$I$3006,'RC'!$E$6)</f>
        <v>0</v>
      </c>
      <c r="X1712" s="48">
        <f>COUNTIFS($E$7:$E$3006,U1712,$I$7:$I$3006,'RC'!$E$6)</f>
        <v>0</v>
      </c>
      <c r="Y1712" s="48"/>
      <c r="Z1712" s="51" t="str">
        <f>IF(AQ1712='RC'!$E$6,AC1712*1000+AD1712,"")</f>
        <v/>
      </c>
      <c r="AA1712" s="51" t="str">
        <f>IF(AB1712="","",IF(AQ1712='RC'!$E$6,AC1712*1000-AD1712,""))</f>
        <v/>
      </c>
      <c r="AB1712" s="48" t="str">
        <f>IFERROR(VLOOKUP(E1712,Funcionários!$C$8:$E$207,3,FALSE),"")</f>
        <v/>
      </c>
      <c r="AC1712" s="50" t="str">
        <f>IF(AB1712="","",IF(COUNTIFS($AB$7:$AB$3006,AB1712,$AQ$7:$AQ$3006,'RC'!$E$6)=0,"",COUNTIFS($M$7:$M$3006,"Concluída no prazo",$AB$7:$AB$3006,AB1712,$AQ$7:$AQ$3006,'RC'!$E$6)/COUNTIFS($AB$7:$AB$3006,AB1712,$AQ$7:$AQ$3006,'RC'!$E$6)))</f>
        <v/>
      </c>
      <c r="AD1712" s="48">
        <f>SUMIF($AQ$7:$AQ$3006,'RC'!$E$6,$J$7:$J$3006)+SUMIF($AQ$7:$AQ$3006,'RC'!$E$6,$L$7:$L$3006)</f>
        <v>21</v>
      </c>
      <c r="AF1712" s="48">
        <v>3.2949999999994803E-2</v>
      </c>
      <c r="AG1712" s="48">
        <f>IF(OR(AQ1712="",AQ1712&lt;&gt;'RC'!$E$6,AB1712&lt;&gt;'RC'!$D$21),0,1)</f>
        <v>0</v>
      </c>
      <c r="AH1712" s="48">
        <f t="shared" si="592"/>
        <v>3.2949999999994803E-2</v>
      </c>
      <c r="AI1712" s="48" t="str">
        <f t="shared" si="574"/>
        <v/>
      </c>
      <c r="AJ1712" s="48" t="str">
        <f t="shared" si="575"/>
        <v/>
      </c>
      <c r="AK1712" s="52" t="str">
        <f t="shared" si="576"/>
        <v/>
      </c>
      <c r="AL1712" s="52" t="str">
        <f t="shared" si="577"/>
        <v/>
      </c>
      <c r="AM1712" s="48" t="str">
        <f t="shared" si="578"/>
        <v/>
      </c>
      <c r="AN1712" s="48" t="str">
        <f t="shared" si="579"/>
        <v/>
      </c>
      <c r="AP1712" s="18" t="str">
        <f t="shared" si="580"/>
        <v/>
      </c>
      <c r="AQ1712" s="18" t="str">
        <f t="shared" si="581"/>
        <v/>
      </c>
      <c r="AR1712" s="18">
        <v>3.295E-2</v>
      </c>
      <c r="AS1712" s="18">
        <f>IF(AF!$D$27="Todos",1,IF(M1712=AF!$D$27,1,0))</f>
        <v>1</v>
      </c>
      <c r="AT1712" s="53">
        <f>IF(AND(E1712=AF!$D$6,OR(LT!M1712=AF!$D$27,AF!$D$27="Todos"),OR(AP1712=AF!$E$8,AQ1712=AF!$E$8)),AR1712+AS1712,0)</f>
        <v>0</v>
      </c>
      <c r="AU1712" s="18" t="str">
        <f t="shared" si="582"/>
        <v/>
      </c>
      <c r="AV1712" s="54" t="str">
        <f t="shared" si="583"/>
        <v/>
      </c>
      <c r="AW1712" s="54" t="str">
        <f t="shared" si="584"/>
        <v/>
      </c>
      <c r="AX1712" s="18" t="str">
        <f t="shared" si="585"/>
        <v/>
      </c>
      <c r="AY1712" s="18" t="str">
        <f t="shared" si="586"/>
        <v/>
      </c>
      <c r="BA1712" s="18">
        <f>IF($E1712=AF!$D$6,IF($M1712="Concluída no prazo",2,IF($M1712="Concluída com atraso",1,0)),0)</f>
        <v>0</v>
      </c>
      <c r="BB1712" s="18">
        <f>IF($E1712=AF!$D$6,IF($M1712="Atrasada",2,IF($M1712="Concluída com atraso",1,0)),0)</f>
        <v>0</v>
      </c>
      <c r="BC1712" s="18">
        <v>1.7059999999999999E-2</v>
      </c>
      <c r="BD1712" s="18">
        <f t="shared" si="593"/>
        <v>1.7059999999999999E-2</v>
      </c>
      <c r="BE1712" s="18">
        <f t="shared" si="593"/>
        <v>1.7059999999999999E-2</v>
      </c>
      <c r="BF1712" s="18" t="str">
        <f t="shared" si="587"/>
        <v/>
      </c>
      <c r="BN1712" s="18" t="str">
        <f t="shared" si="588"/>
        <v>s</v>
      </c>
    </row>
    <row r="1713" spans="3:66" ht="50.1" customHeight="1" thickTop="1" thickBot="1" x14ac:dyDescent="0.3">
      <c r="C1713" s="46"/>
      <c r="D1713" s="46"/>
      <c r="E1713" s="46"/>
      <c r="F1713" s="122"/>
      <c r="G1713" s="122"/>
      <c r="H1713" s="78" t="str">
        <f t="shared" si="589"/>
        <v/>
      </c>
      <c r="I1713" s="78" t="str">
        <f t="shared" si="590"/>
        <v/>
      </c>
      <c r="J1713" s="16"/>
      <c r="K1713" s="46" t="str">
        <f t="shared" si="591"/>
        <v/>
      </c>
      <c r="L1713" s="16"/>
      <c r="M1713" s="16"/>
      <c r="N1713" s="46"/>
      <c r="O1713" s="47" t="str">
        <f t="shared" si="594"/>
        <v/>
      </c>
      <c r="P1713" s="47"/>
      <c r="Q1713" s="48" t="str">
        <f>IFERROR(VLOOKUP(E1713,Funcionários!$C$8:$E$207,3,FALSE),"")</f>
        <v/>
      </c>
      <c r="R1713" s="47"/>
      <c r="S1713" s="49" t="str">
        <f t="shared" si="595"/>
        <v/>
      </c>
      <c r="T1713" s="49">
        <v>1.7069999999999998E-2</v>
      </c>
      <c r="U1713" s="48" t="str">
        <f>IF(Funcionários!C1714=0,"",Funcionários!C1714)</f>
        <v/>
      </c>
      <c r="V1713" s="50">
        <f>IF(U1713="",0,IF(COUNTIFS($E$7:$E$3006,U1713,$I$7:$I$3006,'RC'!$E$6)=0,0,COUNTIFS($M$7:$M$3006,"Concluída no prazo",$E$7:$E$3006,U1713,$I$7:$I$3006,'RC'!$E$6)/COUNTIFS($E$7:$E$3006,U1713,$I$7:$I$3006,'RC'!$E$6)))</f>
        <v>0</v>
      </c>
      <c r="W1713" s="49">
        <f>SUMIFS($J$7:$J$3006,$E$7:$E$3006,U1713,$I$7:$I$3006,'RC'!$E$6)+SUMIFS($L$7:$L$3006,$E$7:$E$3006,U1713,$I$7:$I$3006,'RC'!$E$6)</f>
        <v>0</v>
      </c>
      <c r="X1713" s="48">
        <f>COUNTIFS($E$7:$E$3006,U1713,$I$7:$I$3006,'RC'!$E$6)</f>
        <v>0</v>
      </c>
      <c r="Y1713" s="48"/>
      <c r="Z1713" s="51" t="str">
        <f>IF(AQ1713='RC'!$E$6,AC1713*1000+AD1713,"")</f>
        <v/>
      </c>
      <c r="AA1713" s="51" t="str">
        <f>IF(AB1713="","",IF(AQ1713='RC'!$E$6,AC1713*1000-AD1713,""))</f>
        <v/>
      </c>
      <c r="AB1713" s="48" t="str">
        <f>IFERROR(VLOOKUP(E1713,Funcionários!$C$8:$E$207,3,FALSE),"")</f>
        <v/>
      </c>
      <c r="AC1713" s="50" t="str">
        <f>IF(AB1713="","",IF(COUNTIFS($AB$7:$AB$3006,AB1713,$AQ$7:$AQ$3006,'RC'!$E$6)=0,"",COUNTIFS($M$7:$M$3006,"Concluída no prazo",$AB$7:$AB$3006,AB1713,$AQ$7:$AQ$3006,'RC'!$E$6)/COUNTIFS($AB$7:$AB$3006,AB1713,$AQ$7:$AQ$3006,'RC'!$E$6)))</f>
        <v/>
      </c>
      <c r="AD1713" s="48">
        <f>SUMIF($AQ$7:$AQ$3006,'RC'!$E$6,$J$7:$J$3006)+SUMIF($AQ$7:$AQ$3006,'RC'!$E$6,$L$7:$L$3006)</f>
        <v>21</v>
      </c>
      <c r="AF1713" s="48">
        <v>3.29399999999948E-2</v>
      </c>
      <c r="AG1713" s="48">
        <f>IF(OR(AQ1713="",AQ1713&lt;&gt;'RC'!$E$6,AB1713&lt;&gt;'RC'!$D$21),0,1)</f>
        <v>0</v>
      </c>
      <c r="AH1713" s="48">
        <f t="shared" si="592"/>
        <v>3.29399999999948E-2</v>
      </c>
      <c r="AI1713" s="48" t="str">
        <f t="shared" si="574"/>
        <v/>
      </c>
      <c r="AJ1713" s="48" t="str">
        <f t="shared" si="575"/>
        <v/>
      </c>
      <c r="AK1713" s="52" t="str">
        <f t="shared" si="576"/>
        <v/>
      </c>
      <c r="AL1713" s="52" t="str">
        <f t="shared" si="577"/>
        <v/>
      </c>
      <c r="AM1713" s="48" t="str">
        <f t="shared" si="578"/>
        <v/>
      </c>
      <c r="AN1713" s="48" t="str">
        <f t="shared" si="579"/>
        <v/>
      </c>
      <c r="AP1713" s="18" t="str">
        <f t="shared" si="580"/>
        <v/>
      </c>
      <c r="AQ1713" s="18" t="str">
        <f t="shared" si="581"/>
        <v/>
      </c>
      <c r="AR1713" s="18">
        <v>3.2939999999999997E-2</v>
      </c>
      <c r="AS1713" s="18">
        <f>IF(AF!$D$27="Todos",1,IF(M1713=AF!$D$27,1,0))</f>
        <v>1</v>
      </c>
      <c r="AT1713" s="53">
        <f>IF(AND(E1713=AF!$D$6,OR(LT!M1713=AF!$D$27,AF!$D$27="Todos"),OR(AP1713=AF!$E$8,AQ1713=AF!$E$8)),AR1713+AS1713,0)</f>
        <v>0</v>
      </c>
      <c r="AU1713" s="18" t="str">
        <f t="shared" si="582"/>
        <v/>
      </c>
      <c r="AV1713" s="54" t="str">
        <f t="shared" si="583"/>
        <v/>
      </c>
      <c r="AW1713" s="54" t="str">
        <f t="shared" si="584"/>
        <v/>
      </c>
      <c r="AX1713" s="18" t="str">
        <f t="shared" si="585"/>
        <v/>
      </c>
      <c r="AY1713" s="18" t="str">
        <f t="shared" si="586"/>
        <v/>
      </c>
      <c r="BA1713" s="18">
        <f>IF($E1713=AF!$D$6,IF($M1713="Concluída no prazo",2,IF($M1713="Concluída com atraso",1,0)),0)</f>
        <v>0</v>
      </c>
      <c r="BB1713" s="18">
        <f>IF($E1713=AF!$D$6,IF($M1713="Atrasada",2,IF($M1713="Concluída com atraso",1,0)),0)</f>
        <v>0</v>
      </c>
      <c r="BC1713" s="18">
        <v>1.7069999999999998E-2</v>
      </c>
      <c r="BD1713" s="18">
        <f t="shared" si="593"/>
        <v>1.7069999999999998E-2</v>
      </c>
      <c r="BE1713" s="18">
        <f t="shared" si="593"/>
        <v>1.7069999999999998E-2</v>
      </c>
      <c r="BF1713" s="18" t="str">
        <f t="shared" si="587"/>
        <v/>
      </c>
      <c r="BN1713" s="18" t="str">
        <f t="shared" si="588"/>
        <v>s</v>
      </c>
    </row>
    <row r="1714" spans="3:66" ht="50.1" customHeight="1" thickTop="1" thickBot="1" x14ac:dyDescent="0.3">
      <c r="C1714" s="46"/>
      <c r="D1714" s="46"/>
      <c r="E1714" s="46"/>
      <c r="F1714" s="122"/>
      <c r="G1714" s="122"/>
      <c r="H1714" s="78" t="str">
        <f t="shared" si="589"/>
        <v/>
      </c>
      <c r="I1714" s="78" t="str">
        <f t="shared" si="590"/>
        <v/>
      </c>
      <c r="J1714" s="16"/>
      <c r="K1714" s="46" t="str">
        <f t="shared" si="591"/>
        <v/>
      </c>
      <c r="L1714" s="16"/>
      <c r="M1714" s="16"/>
      <c r="N1714" s="46"/>
      <c r="O1714" s="47" t="str">
        <f t="shared" si="594"/>
        <v/>
      </c>
      <c r="P1714" s="47"/>
      <c r="Q1714" s="48" t="str">
        <f>IFERROR(VLOOKUP(E1714,Funcionários!$C$8:$E$207,3,FALSE),"")</f>
        <v/>
      </c>
      <c r="R1714" s="47"/>
      <c r="S1714" s="49" t="str">
        <f t="shared" si="595"/>
        <v/>
      </c>
      <c r="T1714" s="49">
        <v>1.7080000000000001E-2</v>
      </c>
      <c r="U1714" s="48" t="str">
        <f>IF(Funcionários!C1715=0,"",Funcionários!C1715)</f>
        <v/>
      </c>
      <c r="V1714" s="50">
        <f>IF(U1714="",0,IF(COUNTIFS($E$7:$E$3006,U1714,$I$7:$I$3006,'RC'!$E$6)=0,0,COUNTIFS($M$7:$M$3006,"Concluída no prazo",$E$7:$E$3006,U1714,$I$7:$I$3006,'RC'!$E$6)/COUNTIFS($E$7:$E$3006,U1714,$I$7:$I$3006,'RC'!$E$6)))</f>
        <v>0</v>
      </c>
      <c r="W1714" s="49">
        <f>SUMIFS($J$7:$J$3006,$E$7:$E$3006,U1714,$I$7:$I$3006,'RC'!$E$6)+SUMIFS($L$7:$L$3006,$E$7:$E$3006,U1714,$I$7:$I$3006,'RC'!$E$6)</f>
        <v>0</v>
      </c>
      <c r="X1714" s="48">
        <f>COUNTIFS($E$7:$E$3006,U1714,$I$7:$I$3006,'RC'!$E$6)</f>
        <v>0</v>
      </c>
      <c r="Y1714" s="48"/>
      <c r="Z1714" s="51" t="str">
        <f>IF(AQ1714='RC'!$E$6,AC1714*1000+AD1714,"")</f>
        <v/>
      </c>
      <c r="AA1714" s="51" t="str">
        <f>IF(AB1714="","",IF(AQ1714='RC'!$E$6,AC1714*1000-AD1714,""))</f>
        <v/>
      </c>
      <c r="AB1714" s="48" t="str">
        <f>IFERROR(VLOOKUP(E1714,Funcionários!$C$8:$E$207,3,FALSE),"")</f>
        <v/>
      </c>
      <c r="AC1714" s="50" t="str">
        <f>IF(AB1714="","",IF(COUNTIFS($AB$7:$AB$3006,AB1714,$AQ$7:$AQ$3006,'RC'!$E$6)=0,"",COUNTIFS($M$7:$M$3006,"Concluída no prazo",$AB$7:$AB$3006,AB1714,$AQ$7:$AQ$3006,'RC'!$E$6)/COUNTIFS($AB$7:$AB$3006,AB1714,$AQ$7:$AQ$3006,'RC'!$E$6)))</f>
        <v/>
      </c>
      <c r="AD1714" s="48">
        <f>SUMIF($AQ$7:$AQ$3006,'RC'!$E$6,$J$7:$J$3006)+SUMIF($AQ$7:$AQ$3006,'RC'!$E$6,$L$7:$L$3006)</f>
        <v>21</v>
      </c>
      <c r="AF1714" s="48">
        <v>3.2929999999994797E-2</v>
      </c>
      <c r="AG1714" s="48">
        <f>IF(OR(AQ1714="",AQ1714&lt;&gt;'RC'!$E$6,AB1714&lt;&gt;'RC'!$D$21),0,1)</f>
        <v>0</v>
      </c>
      <c r="AH1714" s="48">
        <f t="shared" si="592"/>
        <v>3.2929999999994797E-2</v>
      </c>
      <c r="AI1714" s="48" t="str">
        <f t="shared" si="574"/>
        <v/>
      </c>
      <c r="AJ1714" s="48" t="str">
        <f t="shared" si="575"/>
        <v/>
      </c>
      <c r="AK1714" s="52" t="str">
        <f t="shared" si="576"/>
        <v/>
      </c>
      <c r="AL1714" s="52" t="str">
        <f t="shared" si="577"/>
        <v/>
      </c>
      <c r="AM1714" s="48" t="str">
        <f t="shared" si="578"/>
        <v/>
      </c>
      <c r="AN1714" s="48" t="str">
        <f t="shared" si="579"/>
        <v/>
      </c>
      <c r="AP1714" s="18" t="str">
        <f t="shared" si="580"/>
        <v/>
      </c>
      <c r="AQ1714" s="18" t="str">
        <f t="shared" si="581"/>
        <v/>
      </c>
      <c r="AR1714" s="18">
        <v>3.2930000000000001E-2</v>
      </c>
      <c r="AS1714" s="18">
        <f>IF(AF!$D$27="Todos",1,IF(M1714=AF!$D$27,1,0))</f>
        <v>1</v>
      </c>
      <c r="AT1714" s="53">
        <f>IF(AND(E1714=AF!$D$6,OR(LT!M1714=AF!$D$27,AF!$D$27="Todos"),OR(AP1714=AF!$E$8,AQ1714=AF!$E$8)),AR1714+AS1714,0)</f>
        <v>0</v>
      </c>
      <c r="AU1714" s="18" t="str">
        <f t="shared" si="582"/>
        <v/>
      </c>
      <c r="AV1714" s="54" t="str">
        <f t="shared" si="583"/>
        <v/>
      </c>
      <c r="AW1714" s="54" t="str">
        <f t="shared" si="584"/>
        <v/>
      </c>
      <c r="AX1714" s="18" t="str">
        <f t="shared" si="585"/>
        <v/>
      </c>
      <c r="AY1714" s="18" t="str">
        <f t="shared" si="586"/>
        <v/>
      </c>
      <c r="BA1714" s="18">
        <f>IF($E1714=AF!$D$6,IF($M1714="Concluída no prazo",2,IF($M1714="Concluída com atraso",1,0)),0)</f>
        <v>0</v>
      </c>
      <c r="BB1714" s="18">
        <f>IF($E1714=AF!$D$6,IF($M1714="Atrasada",2,IF($M1714="Concluída com atraso",1,0)),0)</f>
        <v>0</v>
      </c>
      <c r="BC1714" s="18">
        <v>1.7080000000000001E-2</v>
      </c>
      <c r="BD1714" s="18">
        <f t="shared" si="593"/>
        <v>1.7080000000000001E-2</v>
      </c>
      <c r="BE1714" s="18">
        <f t="shared" si="593"/>
        <v>1.7080000000000001E-2</v>
      </c>
      <c r="BF1714" s="18" t="str">
        <f t="shared" si="587"/>
        <v/>
      </c>
      <c r="BN1714" s="18" t="str">
        <f t="shared" si="588"/>
        <v>s</v>
      </c>
    </row>
    <row r="1715" spans="3:66" ht="50.1" customHeight="1" thickTop="1" thickBot="1" x14ac:dyDescent="0.3">
      <c r="C1715" s="46"/>
      <c r="D1715" s="46"/>
      <c r="E1715" s="46"/>
      <c r="F1715" s="122"/>
      <c r="G1715" s="122"/>
      <c r="H1715" s="78" t="str">
        <f t="shared" si="589"/>
        <v/>
      </c>
      <c r="I1715" s="78" t="str">
        <f t="shared" si="590"/>
        <v/>
      </c>
      <c r="J1715" s="16"/>
      <c r="K1715" s="46" t="str">
        <f t="shared" si="591"/>
        <v/>
      </c>
      <c r="L1715" s="16"/>
      <c r="M1715" s="16"/>
      <c r="N1715" s="46"/>
      <c r="O1715" s="47" t="str">
        <f t="shared" si="594"/>
        <v/>
      </c>
      <c r="P1715" s="47"/>
      <c r="Q1715" s="48" t="str">
        <f>IFERROR(VLOOKUP(E1715,Funcionários!$C$8:$E$207,3,FALSE),"")</f>
        <v/>
      </c>
      <c r="R1715" s="47"/>
      <c r="S1715" s="49" t="str">
        <f t="shared" si="595"/>
        <v/>
      </c>
      <c r="T1715" s="49">
        <v>1.7090000000000001E-2</v>
      </c>
      <c r="U1715" s="48" t="str">
        <f>IF(Funcionários!C1716=0,"",Funcionários!C1716)</f>
        <v/>
      </c>
      <c r="V1715" s="50">
        <f>IF(U1715="",0,IF(COUNTIFS($E$7:$E$3006,U1715,$I$7:$I$3006,'RC'!$E$6)=0,0,COUNTIFS($M$7:$M$3006,"Concluída no prazo",$E$7:$E$3006,U1715,$I$7:$I$3006,'RC'!$E$6)/COUNTIFS($E$7:$E$3006,U1715,$I$7:$I$3006,'RC'!$E$6)))</f>
        <v>0</v>
      </c>
      <c r="W1715" s="49">
        <f>SUMIFS($J$7:$J$3006,$E$7:$E$3006,U1715,$I$7:$I$3006,'RC'!$E$6)+SUMIFS($L$7:$L$3006,$E$7:$E$3006,U1715,$I$7:$I$3006,'RC'!$E$6)</f>
        <v>0</v>
      </c>
      <c r="X1715" s="48">
        <f>COUNTIFS($E$7:$E$3006,U1715,$I$7:$I$3006,'RC'!$E$6)</f>
        <v>0</v>
      </c>
      <c r="Y1715" s="48"/>
      <c r="Z1715" s="51" t="str">
        <f>IF(AQ1715='RC'!$E$6,AC1715*1000+AD1715,"")</f>
        <v/>
      </c>
      <c r="AA1715" s="51" t="str">
        <f>IF(AB1715="","",IF(AQ1715='RC'!$E$6,AC1715*1000-AD1715,""))</f>
        <v/>
      </c>
      <c r="AB1715" s="48" t="str">
        <f>IFERROR(VLOOKUP(E1715,Funcionários!$C$8:$E$207,3,FALSE),"")</f>
        <v/>
      </c>
      <c r="AC1715" s="50" t="str">
        <f>IF(AB1715="","",IF(COUNTIFS($AB$7:$AB$3006,AB1715,$AQ$7:$AQ$3006,'RC'!$E$6)=0,"",COUNTIFS($M$7:$M$3006,"Concluída no prazo",$AB$7:$AB$3006,AB1715,$AQ$7:$AQ$3006,'RC'!$E$6)/COUNTIFS($AB$7:$AB$3006,AB1715,$AQ$7:$AQ$3006,'RC'!$E$6)))</f>
        <v/>
      </c>
      <c r="AD1715" s="48">
        <f>SUMIF($AQ$7:$AQ$3006,'RC'!$E$6,$J$7:$J$3006)+SUMIF($AQ$7:$AQ$3006,'RC'!$E$6,$L$7:$L$3006)</f>
        <v>21</v>
      </c>
      <c r="AF1715" s="48">
        <v>3.2919999999994801E-2</v>
      </c>
      <c r="AG1715" s="48">
        <f>IF(OR(AQ1715="",AQ1715&lt;&gt;'RC'!$E$6,AB1715&lt;&gt;'RC'!$D$21),0,1)</f>
        <v>0</v>
      </c>
      <c r="AH1715" s="48">
        <f t="shared" si="592"/>
        <v>3.2919999999994801E-2</v>
      </c>
      <c r="AI1715" s="48" t="str">
        <f t="shared" si="574"/>
        <v/>
      </c>
      <c r="AJ1715" s="48" t="str">
        <f t="shared" si="575"/>
        <v/>
      </c>
      <c r="AK1715" s="52" t="str">
        <f t="shared" si="576"/>
        <v/>
      </c>
      <c r="AL1715" s="52" t="str">
        <f t="shared" si="577"/>
        <v/>
      </c>
      <c r="AM1715" s="48" t="str">
        <f t="shared" si="578"/>
        <v/>
      </c>
      <c r="AN1715" s="48" t="str">
        <f t="shared" si="579"/>
        <v/>
      </c>
      <c r="AP1715" s="18" t="str">
        <f t="shared" si="580"/>
        <v/>
      </c>
      <c r="AQ1715" s="18" t="str">
        <f t="shared" si="581"/>
        <v/>
      </c>
      <c r="AR1715" s="18">
        <v>3.2919999999999998E-2</v>
      </c>
      <c r="AS1715" s="18">
        <f>IF(AF!$D$27="Todos",1,IF(M1715=AF!$D$27,1,0))</f>
        <v>1</v>
      </c>
      <c r="AT1715" s="53">
        <f>IF(AND(E1715=AF!$D$6,OR(LT!M1715=AF!$D$27,AF!$D$27="Todos"),OR(AP1715=AF!$E$8,AQ1715=AF!$E$8)),AR1715+AS1715,0)</f>
        <v>0</v>
      </c>
      <c r="AU1715" s="18" t="str">
        <f t="shared" si="582"/>
        <v/>
      </c>
      <c r="AV1715" s="54" t="str">
        <f t="shared" si="583"/>
        <v/>
      </c>
      <c r="AW1715" s="54" t="str">
        <f t="shared" si="584"/>
        <v/>
      </c>
      <c r="AX1715" s="18" t="str">
        <f t="shared" si="585"/>
        <v/>
      </c>
      <c r="AY1715" s="18" t="str">
        <f t="shared" si="586"/>
        <v/>
      </c>
      <c r="BA1715" s="18">
        <f>IF($E1715=AF!$D$6,IF($M1715="Concluída no prazo",2,IF($M1715="Concluída com atraso",1,0)),0)</f>
        <v>0</v>
      </c>
      <c r="BB1715" s="18">
        <f>IF($E1715=AF!$D$6,IF($M1715="Atrasada",2,IF($M1715="Concluída com atraso",1,0)),0)</f>
        <v>0</v>
      </c>
      <c r="BC1715" s="18">
        <v>1.7090000000000001E-2</v>
      </c>
      <c r="BD1715" s="18">
        <f t="shared" si="593"/>
        <v>1.7090000000000001E-2</v>
      </c>
      <c r="BE1715" s="18">
        <f t="shared" si="593"/>
        <v>1.7090000000000001E-2</v>
      </c>
      <c r="BF1715" s="18" t="str">
        <f t="shared" si="587"/>
        <v/>
      </c>
      <c r="BN1715" s="18" t="str">
        <f t="shared" si="588"/>
        <v>s</v>
      </c>
    </row>
    <row r="1716" spans="3:66" ht="50.1" customHeight="1" thickTop="1" thickBot="1" x14ac:dyDescent="0.3">
      <c r="C1716" s="46"/>
      <c r="D1716" s="46"/>
      <c r="E1716" s="46"/>
      <c r="F1716" s="122"/>
      <c r="G1716" s="122"/>
      <c r="H1716" s="78" t="str">
        <f t="shared" si="589"/>
        <v/>
      </c>
      <c r="I1716" s="78" t="str">
        <f t="shared" si="590"/>
        <v/>
      </c>
      <c r="J1716" s="16"/>
      <c r="K1716" s="46" t="str">
        <f t="shared" si="591"/>
        <v/>
      </c>
      <c r="L1716" s="16"/>
      <c r="M1716" s="16"/>
      <c r="N1716" s="46"/>
      <c r="O1716" s="47" t="str">
        <f t="shared" si="594"/>
        <v/>
      </c>
      <c r="P1716" s="47"/>
      <c r="Q1716" s="48" t="str">
        <f>IFERROR(VLOOKUP(E1716,Funcionários!$C$8:$E$207,3,FALSE),"")</f>
        <v/>
      </c>
      <c r="R1716" s="47"/>
      <c r="S1716" s="49" t="str">
        <f t="shared" si="595"/>
        <v/>
      </c>
      <c r="T1716" s="49">
        <v>1.7100000000000001E-2</v>
      </c>
      <c r="U1716" s="48" t="str">
        <f>IF(Funcionários!C1717=0,"",Funcionários!C1717)</f>
        <v/>
      </c>
      <c r="V1716" s="50">
        <f>IF(U1716="",0,IF(COUNTIFS($E$7:$E$3006,U1716,$I$7:$I$3006,'RC'!$E$6)=0,0,COUNTIFS($M$7:$M$3006,"Concluída no prazo",$E$7:$E$3006,U1716,$I$7:$I$3006,'RC'!$E$6)/COUNTIFS($E$7:$E$3006,U1716,$I$7:$I$3006,'RC'!$E$6)))</f>
        <v>0</v>
      </c>
      <c r="W1716" s="49">
        <f>SUMIFS($J$7:$J$3006,$E$7:$E$3006,U1716,$I$7:$I$3006,'RC'!$E$6)+SUMIFS($L$7:$L$3006,$E$7:$E$3006,U1716,$I$7:$I$3006,'RC'!$E$6)</f>
        <v>0</v>
      </c>
      <c r="X1716" s="48">
        <f>COUNTIFS($E$7:$E$3006,U1716,$I$7:$I$3006,'RC'!$E$6)</f>
        <v>0</v>
      </c>
      <c r="Y1716" s="48"/>
      <c r="Z1716" s="51" t="str">
        <f>IF(AQ1716='RC'!$E$6,AC1716*1000+AD1716,"")</f>
        <v/>
      </c>
      <c r="AA1716" s="51" t="str">
        <f>IF(AB1716="","",IF(AQ1716='RC'!$E$6,AC1716*1000-AD1716,""))</f>
        <v/>
      </c>
      <c r="AB1716" s="48" t="str">
        <f>IFERROR(VLOOKUP(E1716,Funcionários!$C$8:$E$207,3,FALSE),"")</f>
        <v/>
      </c>
      <c r="AC1716" s="50" t="str">
        <f>IF(AB1716="","",IF(COUNTIFS($AB$7:$AB$3006,AB1716,$AQ$7:$AQ$3006,'RC'!$E$6)=0,"",COUNTIFS($M$7:$M$3006,"Concluída no prazo",$AB$7:$AB$3006,AB1716,$AQ$7:$AQ$3006,'RC'!$E$6)/COUNTIFS($AB$7:$AB$3006,AB1716,$AQ$7:$AQ$3006,'RC'!$E$6)))</f>
        <v/>
      </c>
      <c r="AD1716" s="48">
        <f>SUMIF($AQ$7:$AQ$3006,'RC'!$E$6,$J$7:$J$3006)+SUMIF($AQ$7:$AQ$3006,'RC'!$E$6,$L$7:$L$3006)</f>
        <v>21</v>
      </c>
      <c r="AF1716" s="48">
        <v>3.2909999999994798E-2</v>
      </c>
      <c r="AG1716" s="48">
        <f>IF(OR(AQ1716="",AQ1716&lt;&gt;'RC'!$E$6,AB1716&lt;&gt;'RC'!$D$21),0,1)</f>
        <v>0</v>
      </c>
      <c r="AH1716" s="48">
        <f t="shared" si="592"/>
        <v>3.2909999999994798E-2</v>
      </c>
      <c r="AI1716" s="48" t="str">
        <f t="shared" si="574"/>
        <v/>
      </c>
      <c r="AJ1716" s="48" t="str">
        <f t="shared" si="575"/>
        <v/>
      </c>
      <c r="AK1716" s="52" t="str">
        <f t="shared" si="576"/>
        <v/>
      </c>
      <c r="AL1716" s="52" t="str">
        <f t="shared" si="577"/>
        <v/>
      </c>
      <c r="AM1716" s="48" t="str">
        <f t="shared" si="578"/>
        <v/>
      </c>
      <c r="AN1716" s="48" t="str">
        <f t="shared" si="579"/>
        <v/>
      </c>
      <c r="AP1716" s="18" t="str">
        <f t="shared" si="580"/>
        <v/>
      </c>
      <c r="AQ1716" s="18" t="str">
        <f t="shared" si="581"/>
        <v/>
      </c>
      <c r="AR1716" s="18">
        <v>3.2910000000000002E-2</v>
      </c>
      <c r="AS1716" s="18">
        <f>IF(AF!$D$27="Todos",1,IF(M1716=AF!$D$27,1,0))</f>
        <v>1</v>
      </c>
      <c r="AT1716" s="53">
        <f>IF(AND(E1716=AF!$D$6,OR(LT!M1716=AF!$D$27,AF!$D$27="Todos"),OR(AP1716=AF!$E$8,AQ1716=AF!$E$8)),AR1716+AS1716,0)</f>
        <v>0</v>
      </c>
      <c r="AU1716" s="18" t="str">
        <f t="shared" si="582"/>
        <v/>
      </c>
      <c r="AV1716" s="54" t="str">
        <f t="shared" si="583"/>
        <v/>
      </c>
      <c r="AW1716" s="54" t="str">
        <f t="shared" si="584"/>
        <v/>
      </c>
      <c r="AX1716" s="18" t="str">
        <f t="shared" si="585"/>
        <v/>
      </c>
      <c r="AY1716" s="18" t="str">
        <f t="shared" si="586"/>
        <v/>
      </c>
      <c r="BA1716" s="18">
        <f>IF($E1716=AF!$D$6,IF($M1716="Concluída no prazo",2,IF($M1716="Concluída com atraso",1,0)),0)</f>
        <v>0</v>
      </c>
      <c r="BB1716" s="18">
        <f>IF($E1716=AF!$D$6,IF($M1716="Atrasada",2,IF($M1716="Concluída com atraso",1,0)),0)</f>
        <v>0</v>
      </c>
      <c r="BC1716" s="18">
        <v>1.7100000000000001E-2</v>
      </c>
      <c r="BD1716" s="18">
        <f t="shared" si="593"/>
        <v>1.7100000000000001E-2</v>
      </c>
      <c r="BE1716" s="18">
        <f t="shared" si="593"/>
        <v>1.7100000000000001E-2</v>
      </c>
      <c r="BF1716" s="18" t="str">
        <f t="shared" si="587"/>
        <v/>
      </c>
      <c r="BN1716" s="18" t="str">
        <f t="shared" si="588"/>
        <v>s</v>
      </c>
    </row>
    <row r="1717" spans="3:66" ht="50.1" customHeight="1" thickTop="1" thickBot="1" x14ac:dyDescent="0.3">
      <c r="C1717" s="46"/>
      <c r="D1717" s="46"/>
      <c r="E1717" s="46"/>
      <c r="F1717" s="122"/>
      <c r="G1717" s="122"/>
      <c r="H1717" s="78" t="str">
        <f t="shared" si="589"/>
        <v/>
      </c>
      <c r="I1717" s="78" t="str">
        <f t="shared" si="590"/>
        <v/>
      </c>
      <c r="J1717" s="16"/>
      <c r="K1717" s="46" t="str">
        <f t="shared" si="591"/>
        <v/>
      </c>
      <c r="L1717" s="16"/>
      <c r="M1717" s="16"/>
      <c r="N1717" s="46"/>
      <c r="O1717" s="47" t="str">
        <f t="shared" si="594"/>
        <v/>
      </c>
      <c r="P1717" s="47"/>
      <c r="Q1717" s="48" t="str">
        <f>IFERROR(VLOOKUP(E1717,Funcionários!$C$8:$E$207,3,FALSE),"")</f>
        <v/>
      </c>
      <c r="R1717" s="47"/>
      <c r="S1717" s="49" t="str">
        <f t="shared" si="595"/>
        <v/>
      </c>
      <c r="T1717" s="49">
        <v>1.711E-2</v>
      </c>
      <c r="U1717" s="48" t="str">
        <f>IF(Funcionários!C1718=0,"",Funcionários!C1718)</f>
        <v/>
      </c>
      <c r="V1717" s="50">
        <f>IF(U1717="",0,IF(COUNTIFS($E$7:$E$3006,U1717,$I$7:$I$3006,'RC'!$E$6)=0,0,COUNTIFS($M$7:$M$3006,"Concluída no prazo",$E$7:$E$3006,U1717,$I$7:$I$3006,'RC'!$E$6)/COUNTIFS($E$7:$E$3006,U1717,$I$7:$I$3006,'RC'!$E$6)))</f>
        <v>0</v>
      </c>
      <c r="W1717" s="49">
        <f>SUMIFS($J$7:$J$3006,$E$7:$E$3006,U1717,$I$7:$I$3006,'RC'!$E$6)+SUMIFS($L$7:$L$3006,$E$7:$E$3006,U1717,$I$7:$I$3006,'RC'!$E$6)</f>
        <v>0</v>
      </c>
      <c r="X1717" s="48">
        <f>COUNTIFS($E$7:$E$3006,U1717,$I$7:$I$3006,'RC'!$E$6)</f>
        <v>0</v>
      </c>
      <c r="Y1717" s="48"/>
      <c r="Z1717" s="51" t="str">
        <f>IF(AQ1717='RC'!$E$6,AC1717*1000+AD1717,"")</f>
        <v/>
      </c>
      <c r="AA1717" s="51" t="str">
        <f>IF(AB1717="","",IF(AQ1717='RC'!$E$6,AC1717*1000-AD1717,""))</f>
        <v/>
      </c>
      <c r="AB1717" s="48" t="str">
        <f>IFERROR(VLOOKUP(E1717,Funcionários!$C$8:$E$207,3,FALSE),"")</f>
        <v/>
      </c>
      <c r="AC1717" s="50" t="str">
        <f>IF(AB1717="","",IF(COUNTIFS($AB$7:$AB$3006,AB1717,$AQ$7:$AQ$3006,'RC'!$E$6)=0,"",COUNTIFS($M$7:$M$3006,"Concluída no prazo",$AB$7:$AB$3006,AB1717,$AQ$7:$AQ$3006,'RC'!$E$6)/COUNTIFS($AB$7:$AB$3006,AB1717,$AQ$7:$AQ$3006,'RC'!$E$6)))</f>
        <v/>
      </c>
      <c r="AD1717" s="48">
        <f>SUMIF($AQ$7:$AQ$3006,'RC'!$E$6,$J$7:$J$3006)+SUMIF($AQ$7:$AQ$3006,'RC'!$E$6,$L$7:$L$3006)</f>
        <v>21</v>
      </c>
      <c r="AF1717" s="48">
        <v>3.2899999999994801E-2</v>
      </c>
      <c r="AG1717" s="48">
        <f>IF(OR(AQ1717="",AQ1717&lt;&gt;'RC'!$E$6,AB1717&lt;&gt;'RC'!$D$21),0,1)</f>
        <v>0</v>
      </c>
      <c r="AH1717" s="48">
        <f t="shared" si="592"/>
        <v>3.2899999999994801E-2</v>
      </c>
      <c r="AI1717" s="48" t="str">
        <f t="shared" si="574"/>
        <v/>
      </c>
      <c r="AJ1717" s="48" t="str">
        <f t="shared" si="575"/>
        <v/>
      </c>
      <c r="AK1717" s="52" t="str">
        <f t="shared" si="576"/>
        <v/>
      </c>
      <c r="AL1717" s="52" t="str">
        <f t="shared" si="577"/>
        <v/>
      </c>
      <c r="AM1717" s="48" t="str">
        <f t="shared" si="578"/>
        <v/>
      </c>
      <c r="AN1717" s="48" t="str">
        <f t="shared" si="579"/>
        <v/>
      </c>
      <c r="AP1717" s="18" t="str">
        <f t="shared" si="580"/>
        <v/>
      </c>
      <c r="AQ1717" s="18" t="str">
        <f t="shared" si="581"/>
        <v/>
      </c>
      <c r="AR1717" s="18">
        <v>3.2899999999999999E-2</v>
      </c>
      <c r="AS1717" s="18">
        <f>IF(AF!$D$27="Todos",1,IF(M1717=AF!$D$27,1,0))</f>
        <v>1</v>
      </c>
      <c r="AT1717" s="53">
        <f>IF(AND(E1717=AF!$D$6,OR(LT!M1717=AF!$D$27,AF!$D$27="Todos"),OR(AP1717=AF!$E$8,AQ1717=AF!$E$8)),AR1717+AS1717,0)</f>
        <v>0</v>
      </c>
      <c r="AU1717" s="18" t="str">
        <f t="shared" si="582"/>
        <v/>
      </c>
      <c r="AV1717" s="54" t="str">
        <f t="shared" si="583"/>
        <v/>
      </c>
      <c r="AW1717" s="54" t="str">
        <f t="shared" si="584"/>
        <v/>
      </c>
      <c r="AX1717" s="18" t="str">
        <f t="shared" si="585"/>
        <v/>
      </c>
      <c r="AY1717" s="18" t="str">
        <f t="shared" si="586"/>
        <v/>
      </c>
      <c r="BA1717" s="18">
        <f>IF($E1717=AF!$D$6,IF($M1717="Concluída no prazo",2,IF($M1717="Concluída com atraso",1,0)),0)</f>
        <v>0</v>
      </c>
      <c r="BB1717" s="18">
        <f>IF($E1717=AF!$D$6,IF($M1717="Atrasada",2,IF($M1717="Concluída com atraso",1,0)),0)</f>
        <v>0</v>
      </c>
      <c r="BC1717" s="18">
        <v>1.711E-2</v>
      </c>
      <c r="BD1717" s="18">
        <f t="shared" si="593"/>
        <v>1.711E-2</v>
      </c>
      <c r="BE1717" s="18">
        <f t="shared" si="593"/>
        <v>1.711E-2</v>
      </c>
      <c r="BF1717" s="18" t="str">
        <f t="shared" si="587"/>
        <v/>
      </c>
      <c r="BN1717" s="18" t="str">
        <f t="shared" si="588"/>
        <v>s</v>
      </c>
    </row>
    <row r="1718" spans="3:66" ht="50.1" customHeight="1" thickTop="1" thickBot="1" x14ac:dyDescent="0.3">
      <c r="C1718" s="46"/>
      <c r="D1718" s="46"/>
      <c r="E1718" s="46"/>
      <c r="F1718" s="122"/>
      <c r="G1718" s="122"/>
      <c r="H1718" s="78" t="str">
        <f t="shared" si="589"/>
        <v/>
      </c>
      <c r="I1718" s="78" t="str">
        <f t="shared" si="590"/>
        <v/>
      </c>
      <c r="J1718" s="16"/>
      <c r="K1718" s="46" t="str">
        <f t="shared" si="591"/>
        <v/>
      </c>
      <c r="L1718" s="16"/>
      <c r="M1718" s="16"/>
      <c r="N1718" s="46"/>
      <c r="O1718" s="47" t="str">
        <f t="shared" si="594"/>
        <v/>
      </c>
      <c r="P1718" s="47"/>
      <c r="Q1718" s="48" t="str">
        <f>IFERROR(VLOOKUP(E1718,Funcionários!$C$8:$E$207,3,FALSE),"")</f>
        <v/>
      </c>
      <c r="R1718" s="47"/>
      <c r="S1718" s="49" t="str">
        <f t="shared" si="595"/>
        <v/>
      </c>
      <c r="T1718" s="49">
        <v>1.712E-2</v>
      </c>
      <c r="U1718" s="48" t="str">
        <f>IF(Funcionários!C1719=0,"",Funcionários!C1719)</f>
        <v/>
      </c>
      <c r="V1718" s="50">
        <f>IF(U1718="",0,IF(COUNTIFS($E$7:$E$3006,U1718,$I$7:$I$3006,'RC'!$E$6)=0,0,COUNTIFS($M$7:$M$3006,"Concluída no prazo",$E$7:$E$3006,U1718,$I$7:$I$3006,'RC'!$E$6)/COUNTIFS($E$7:$E$3006,U1718,$I$7:$I$3006,'RC'!$E$6)))</f>
        <v>0</v>
      </c>
      <c r="W1718" s="49">
        <f>SUMIFS($J$7:$J$3006,$E$7:$E$3006,U1718,$I$7:$I$3006,'RC'!$E$6)+SUMIFS($L$7:$L$3006,$E$7:$E$3006,U1718,$I$7:$I$3006,'RC'!$E$6)</f>
        <v>0</v>
      </c>
      <c r="X1718" s="48">
        <f>COUNTIFS($E$7:$E$3006,U1718,$I$7:$I$3006,'RC'!$E$6)</f>
        <v>0</v>
      </c>
      <c r="Y1718" s="48"/>
      <c r="Z1718" s="51" t="str">
        <f>IF(AQ1718='RC'!$E$6,AC1718*1000+AD1718,"")</f>
        <v/>
      </c>
      <c r="AA1718" s="51" t="str">
        <f>IF(AB1718="","",IF(AQ1718='RC'!$E$6,AC1718*1000-AD1718,""))</f>
        <v/>
      </c>
      <c r="AB1718" s="48" t="str">
        <f>IFERROR(VLOOKUP(E1718,Funcionários!$C$8:$E$207,3,FALSE),"")</f>
        <v/>
      </c>
      <c r="AC1718" s="50" t="str">
        <f>IF(AB1718="","",IF(COUNTIFS($AB$7:$AB$3006,AB1718,$AQ$7:$AQ$3006,'RC'!$E$6)=0,"",COUNTIFS($M$7:$M$3006,"Concluída no prazo",$AB$7:$AB$3006,AB1718,$AQ$7:$AQ$3006,'RC'!$E$6)/COUNTIFS($AB$7:$AB$3006,AB1718,$AQ$7:$AQ$3006,'RC'!$E$6)))</f>
        <v/>
      </c>
      <c r="AD1718" s="48">
        <f>SUMIF($AQ$7:$AQ$3006,'RC'!$E$6,$J$7:$J$3006)+SUMIF($AQ$7:$AQ$3006,'RC'!$E$6,$L$7:$L$3006)</f>
        <v>21</v>
      </c>
      <c r="AF1718" s="48">
        <v>3.2889999999994798E-2</v>
      </c>
      <c r="AG1718" s="48">
        <f>IF(OR(AQ1718="",AQ1718&lt;&gt;'RC'!$E$6,AB1718&lt;&gt;'RC'!$D$21),0,1)</f>
        <v>0</v>
      </c>
      <c r="AH1718" s="48">
        <f t="shared" si="592"/>
        <v>3.2889999999994798E-2</v>
      </c>
      <c r="AI1718" s="48" t="str">
        <f t="shared" si="574"/>
        <v/>
      </c>
      <c r="AJ1718" s="48" t="str">
        <f t="shared" si="575"/>
        <v/>
      </c>
      <c r="AK1718" s="52" t="str">
        <f t="shared" si="576"/>
        <v/>
      </c>
      <c r="AL1718" s="52" t="str">
        <f t="shared" si="577"/>
        <v/>
      </c>
      <c r="AM1718" s="48" t="str">
        <f t="shared" si="578"/>
        <v/>
      </c>
      <c r="AN1718" s="48" t="str">
        <f t="shared" si="579"/>
        <v/>
      </c>
      <c r="AP1718" s="18" t="str">
        <f t="shared" si="580"/>
        <v/>
      </c>
      <c r="AQ1718" s="18" t="str">
        <f t="shared" si="581"/>
        <v/>
      </c>
      <c r="AR1718" s="18">
        <v>3.2890000000000003E-2</v>
      </c>
      <c r="AS1718" s="18">
        <f>IF(AF!$D$27="Todos",1,IF(M1718=AF!$D$27,1,0))</f>
        <v>1</v>
      </c>
      <c r="AT1718" s="53">
        <f>IF(AND(E1718=AF!$D$6,OR(LT!M1718=AF!$D$27,AF!$D$27="Todos"),OR(AP1718=AF!$E$8,AQ1718=AF!$E$8)),AR1718+AS1718,0)</f>
        <v>0</v>
      </c>
      <c r="AU1718" s="18" t="str">
        <f t="shared" si="582"/>
        <v/>
      </c>
      <c r="AV1718" s="54" t="str">
        <f t="shared" si="583"/>
        <v/>
      </c>
      <c r="AW1718" s="54" t="str">
        <f t="shared" si="584"/>
        <v/>
      </c>
      <c r="AX1718" s="18" t="str">
        <f t="shared" si="585"/>
        <v/>
      </c>
      <c r="AY1718" s="18" t="str">
        <f t="shared" si="586"/>
        <v/>
      </c>
      <c r="BA1718" s="18">
        <f>IF($E1718=AF!$D$6,IF($M1718="Concluída no prazo",2,IF($M1718="Concluída com atraso",1,0)),0)</f>
        <v>0</v>
      </c>
      <c r="BB1718" s="18">
        <f>IF($E1718=AF!$D$6,IF($M1718="Atrasada",2,IF($M1718="Concluída com atraso",1,0)),0)</f>
        <v>0</v>
      </c>
      <c r="BC1718" s="18">
        <v>1.712E-2</v>
      </c>
      <c r="BD1718" s="18">
        <f t="shared" si="593"/>
        <v>1.712E-2</v>
      </c>
      <c r="BE1718" s="18">
        <f t="shared" si="593"/>
        <v>1.712E-2</v>
      </c>
      <c r="BF1718" s="18" t="str">
        <f t="shared" si="587"/>
        <v/>
      </c>
      <c r="BN1718" s="18" t="str">
        <f t="shared" si="588"/>
        <v>s</v>
      </c>
    </row>
    <row r="1719" spans="3:66" ht="50.1" customHeight="1" thickTop="1" thickBot="1" x14ac:dyDescent="0.3">
      <c r="C1719" s="46"/>
      <c r="D1719" s="46"/>
      <c r="E1719" s="46"/>
      <c r="F1719" s="122"/>
      <c r="G1719" s="122"/>
      <c r="H1719" s="78" t="str">
        <f t="shared" si="589"/>
        <v/>
      </c>
      <c r="I1719" s="78" t="str">
        <f t="shared" si="590"/>
        <v/>
      </c>
      <c r="J1719" s="16"/>
      <c r="K1719" s="46" t="str">
        <f t="shared" si="591"/>
        <v/>
      </c>
      <c r="L1719" s="16"/>
      <c r="M1719" s="16"/>
      <c r="N1719" s="46"/>
      <c r="O1719" s="47" t="str">
        <f t="shared" si="594"/>
        <v/>
      </c>
      <c r="P1719" s="47"/>
      <c r="Q1719" s="48" t="str">
        <f>IFERROR(VLOOKUP(E1719,Funcionários!$C$8:$E$207,3,FALSE),"")</f>
        <v/>
      </c>
      <c r="R1719" s="47"/>
      <c r="S1719" s="49" t="str">
        <f t="shared" si="595"/>
        <v/>
      </c>
      <c r="T1719" s="49">
        <v>1.7129999999999999E-2</v>
      </c>
      <c r="U1719" s="48" t="str">
        <f>IF(Funcionários!C1720=0,"",Funcionários!C1720)</f>
        <v/>
      </c>
      <c r="V1719" s="50">
        <f>IF(U1719="",0,IF(COUNTIFS($E$7:$E$3006,U1719,$I$7:$I$3006,'RC'!$E$6)=0,0,COUNTIFS($M$7:$M$3006,"Concluída no prazo",$E$7:$E$3006,U1719,$I$7:$I$3006,'RC'!$E$6)/COUNTIFS($E$7:$E$3006,U1719,$I$7:$I$3006,'RC'!$E$6)))</f>
        <v>0</v>
      </c>
      <c r="W1719" s="49">
        <f>SUMIFS($J$7:$J$3006,$E$7:$E$3006,U1719,$I$7:$I$3006,'RC'!$E$6)+SUMIFS($L$7:$L$3006,$E$7:$E$3006,U1719,$I$7:$I$3006,'RC'!$E$6)</f>
        <v>0</v>
      </c>
      <c r="X1719" s="48">
        <f>COUNTIFS($E$7:$E$3006,U1719,$I$7:$I$3006,'RC'!$E$6)</f>
        <v>0</v>
      </c>
      <c r="Y1719" s="48"/>
      <c r="Z1719" s="51" t="str">
        <f>IF(AQ1719='RC'!$E$6,AC1719*1000+AD1719,"")</f>
        <v/>
      </c>
      <c r="AA1719" s="51" t="str">
        <f>IF(AB1719="","",IF(AQ1719='RC'!$E$6,AC1719*1000-AD1719,""))</f>
        <v/>
      </c>
      <c r="AB1719" s="48" t="str">
        <f>IFERROR(VLOOKUP(E1719,Funcionários!$C$8:$E$207,3,FALSE),"")</f>
        <v/>
      </c>
      <c r="AC1719" s="50" t="str">
        <f>IF(AB1719="","",IF(COUNTIFS($AB$7:$AB$3006,AB1719,$AQ$7:$AQ$3006,'RC'!$E$6)=0,"",COUNTIFS($M$7:$M$3006,"Concluída no prazo",$AB$7:$AB$3006,AB1719,$AQ$7:$AQ$3006,'RC'!$E$6)/COUNTIFS($AB$7:$AB$3006,AB1719,$AQ$7:$AQ$3006,'RC'!$E$6)))</f>
        <v/>
      </c>
      <c r="AD1719" s="48">
        <f>SUMIF($AQ$7:$AQ$3006,'RC'!$E$6,$J$7:$J$3006)+SUMIF($AQ$7:$AQ$3006,'RC'!$E$6,$L$7:$L$3006)</f>
        <v>21</v>
      </c>
      <c r="AF1719" s="48">
        <v>3.2879999999994802E-2</v>
      </c>
      <c r="AG1719" s="48">
        <f>IF(OR(AQ1719="",AQ1719&lt;&gt;'RC'!$E$6,AB1719&lt;&gt;'RC'!$D$21),0,1)</f>
        <v>0</v>
      </c>
      <c r="AH1719" s="48">
        <f t="shared" si="592"/>
        <v>3.2879999999994802E-2</v>
      </c>
      <c r="AI1719" s="48" t="str">
        <f t="shared" si="574"/>
        <v/>
      </c>
      <c r="AJ1719" s="48" t="str">
        <f t="shared" si="575"/>
        <v/>
      </c>
      <c r="AK1719" s="52" t="str">
        <f t="shared" si="576"/>
        <v/>
      </c>
      <c r="AL1719" s="52" t="str">
        <f t="shared" si="577"/>
        <v/>
      </c>
      <c r="AM1719" s="48" t="str">
        <f t="shared" si="578"/>
        <v/>
      </c>
      <c r="AN1719" s="48" t="str">
        <f t="shared" si="579"/>
        <v/>
      </c>
      <c r="AP1719" s="18" t="str">
        <f t="shared" si="580"/>
        <v/>
      </c>
      <c r="AQ1719" s="18" t="str">
        <f t="shared" si="581"/>
        <v/>
      </c>
      <c r="AR1719" s="18">
        <v>3.288E-2</v>
      </c>
      <c r="AS1719" s="18">
        <f>IF(AF!$D$27="Todos",1,IF(M1719=AF!$D$27,1,0))</f>
        <v>1</v>
      </c>
      <c r="AT1719" s="53">
        <f>IF(AND(E1719=AF!$D$6,OR(LT!M1719=AF!$D$27,AF!$D$27="Todos"),OR(AP1719=AF!$E$8,AQ1719=AF!$E$8)),AR1719+AS1719,0)</f>
        <v>0</v>
      </c>
      <c r="AU1719" s="18" t="str">
        <f t="shared" si="582"/>
        <v/>
      </c>
      <c r="AV1719" s="54" t="str">
        <f t="shared" si="583"/>
        <v/>
      </c>
      <c r="AW1719" s="54" t="str">
        <f t="shared" si="584"/>
        <v/>
      </c>
      <c r="AX1719" s="18" t="str">
        <f t="shared" si="585"/>
        <v/>
      </c>
      <c r="AY1719" s="18" t="str">
        <f t="shared" si="586"/>
        <v/>
      </c>
      <c r="BA1719" s="18">
        <f>IF($E1719=AF!$D$6,IF($M1719="Concluída no prazo",2,IF($M1719="Concluída com atraso",1,0)),0)</f>
        <v>0</v>
      </c>
      <c r="BB1719" s="18">
        <f>IF($E1719=AF!$D$6,IF($M1719="Atrasada",2,IF($M1719="Concluída com atraso",1,0)),0)</f>
        <v>0</v>
      </c>
      <c r="BC1719" s="18">
        <v>1.7129999999999999E-2</v>
      </c>
      <c r="BD1719" s="18">
        <f t="shared" si="593"/>
        <v>1.7129999999999999E-2</v>
      </c>
      <c r="BE1719" s="18">
        <f t="shared" si="593"/>
        <v>1.7129999999999999E-2</v>
      </c>
      <c r="BF1719" s="18" t="str">
        <f t="shared" si="587"/>
        <v/>
      </c>
      <c r="BN1719" s="18" t="str">
        <f t="shared" si="588"/>
        <v>s</v>
      </c>
    </row>
    <row r="1720" spans="3:66" ht="50.1" customHeight="1" thickTop="1" thickBot="1" x14ac:dyDescent="0.3">
      <c r="C1720" s="46"/>
      <c r="D1720" s="46"/>
      <c r="E1720" s="46"/>
      <c r="F1720" s="122"/>
      <c r="G1720" s="122"/>
      <c r="H1720" s="78" t="str">
        <f t="shared" si="589"/>
        <v/>
      </c>
      <c r="I1720" s="78" t="str">
        <f t="shared" si="590"/>
        <v/>
      </c>
      <c r="J1720" s="16"/>
      <c r="K1720" s="46" t="str">
        <f t="shared" si="591"/>
        <v/>
      </c>
      <c r="L1720" s="16"/>
      <c r="M1720" s="16"/>
      <c r="N1720" s="46"/>
      <c r="O1720" s="47" t="str">
        <f t="shared" si="594"/>
        <v/>
      </c>
      <c r="P1720" s="47"/>
      <c r="Q1720" s="48" t="str">
        <f>IFERROR(VLOOKUP(E1720,Funcionários!$C$8:$E$207,3,FALSE),"")</f>
        <v/>
      </c>
      <c r="R1720" s="47"/>
      <c r="S1720" s="49" t="str">
        <f t="shared" si="595"/>
        <v/>
      </c>
      <c r="T1720" s="49">
        <v>1.7139999999999999E-2</v>
      </c>
      <c r="U1720" s="48" t="str">
        <f>IF(Funcionários!C1721=0,"",Funcionários!C1721)</f>
        <v/>
      </c>
      <c r="V1720" s="50">
        <f>IF(U1720="",0,IF(COUNTIFS($E$7:$E$3006,U1720,$I$7:$I$3006,'RC'!$E$6)=0,0,COUNTIFS($M$7:$M$3006,"Concluída no prazo",$E$7:$E$3006,U1720,$I$7:$I$3006,'RC'!$E$6)/COUNTIFS($E$7:$E$3006,U1720,$I$7:$I$3006,'RC'!$E$6)))</f>
        <v>0</v>
      </c>
      <c r="W1720" s="49">
        <f>SUMIFS($J$7:$J$3006,$E$7:$E$3006,U1720,$I$7:$I$3006,'RC'!$E$6)+SUMIFS($L$7:$L$3006,$E$7:$E$3006,U1720,$I$7:$I$3006,'RC'!$E$6)</f>
        <v>0</v>
      </c>
      <c r="X1720" s="48">
        <f>COUNTIFS($E$7:$E$3006,U1720,$I$7:$I$3006,'RC'!$E$6)</f>
        <v>0</v>
      </c>
      <c r="Y1720" s="48"/>
      <c r="Z1720" s="51" t="str">
        <f>IF(AQ1720='RC'!$E$6,AC1720*1000+AD1720,"")</f>
        <v/>
      </c>
      <c r="AA1720" s="51" t="str">
        <f>IF(AB1720="","",IF(AQ1720='RC'!$E$6,AC1720*1000-AD1720,""))</f>
        <v/>
      </c>
      <c r="AB1720" s="48" t="str">
        <f>IFERROR(VLOOKUP(E1720,Funcionários!$C$8:$E$207,3,FALSE),"")</f>
        <v/>
      </c>
      <c r="AC1720" s="50" t="str">
        <f>IF(AB1720="","",IF(COUNTIFS($AB$7:$AB$3006,AB1720,$AQ$7:$AQ$3006,'RC'!$E$6)=0,"",COUNTIFS($M$7:$M$3006,"Concluída no prazo",$AB$7:$AB$3006,AB1720,$AQ$7:$AQ$3006,'RC'!$E$6)/COUNTIFS($AB$7:$AB$3006,AB1720,$AQ$7:$AQ$3006,'RC'!$E$6)))</f>
        <v/>
      </c>
      <c r="AD1720" s="48">
        <f>SUMIF($AQ$7:$AQ$3006,'RC'!$E$6,$J$7:$J$3006)+SUMIF($AQ$7:$AQ$3006,'RC'!$E$6,$L$7:$L$3006)</f>
        <v>21</v>
      </c>
      <c r="AF1720" s="48">
        <v>3.2869999999994799E-2</v>
      </c>
      <c r="AG1720" s="48">
        <f>IF(OR(AQ1720="",AQ1720&lt;&gt;'RC'!$E$6,AB1720&lt;&gt;'RC'!$D$21),0,1)</f>
        <v>0</v>
      </c>
      <c r="AH1720" s="48">
        <f t="shared" si="592"/>
        <v>3.2869999999994799E-2</v>
      </c>
      <c r="AI1720" s="48" t="str">
        <f t="shared" si="574"/>
        <v/>
      </c>
      <c r="AJ1720" s="48" t="str">
        <f t="shared" si="575"/>
        <v/>
      </c>
      <c r="AK1720" s="52" t="str">
        <f t="shared" si="576"/>
        <v/>
      </c>
      <c r="AL1720" s="52" t="str">
        <f t="shared" si="577"/>
        <v/>
      </c>
      <c r="AM1720" s="48" t="str">
        <f t="shared" si="578"/>
        <v/>
      </c>
      <c r="AN1720" s="48" t="str">
        <f t="shared" si="579"/>
        <v/>
      </c>
      <c r="AP1720" s="18" t="str">
        <f t="shared" si="580"/>
        <v/>
      </c>
      <c r="AQ1720" s="18" t="str">
        <f t="shared" si="581"/>
        <v/>
      </c>
      <c r="AR1720" s="18">
        <v>3.2870000000000003E-2</v>
      </c>
      <c r="AS1720" s="18">
        <f>IF(AF!$D$27="Todos",1,IF(M1720=AF!$D$27,1,0))</f>
        <v>1</v>
      </c>
      <c r="AT1720" s="53">
        <f>IF(AND(E1720=AF!$D$6,OR(LT!M1720=AF!$D$27,AF!$D$27="Todos"),OR(AP1720=AF!$E$8,AQ1720=AF!$E$8)),AR1720+AS1720,0)</f>
        <v>0</v>
      </c>
      <c r="AU1720" s="18" t="str">
        <f t="shared" si="582"/>
        <v/>
      </c>
      <c r="AV1720" s="54" t="str">
        <f t="shared" si="583"/>
        <v/>
      </c>
      <c r="AW1720" s="54" t="str">
        <f t="shared" si="584"/>
        <v/>
      </c>
      <c r="AX1720" s="18" t="str">
        <f t="shared" si="585"/>
        <v/>
      </c>
      <c r="AY1720" s="18" t="str">
        <f t="shared" si="586"/>
        <v/>
      </c>
      <c r="BA1720" s="18">
        <f>IF($E1720=AF!$D$6,IF($M1720="Concluída no prazo",2,IF($M1720="Concluída com atraso",1,0)),0)</f>
        <v>0</v>
      </c>
      <c r="BB1720" s="18">
        <f>IF($E1720=AF!$D$6,IF($M1720="Atrasada",2,IF($M1720="Concluída com atraso",1,0)),0)</f>
        <v>0</v>
      </c>
      <c r="BC1720" s="18">
        <v>1.7139999999999999E-2</v>
      </c>
      <c r="BD1720" s="18">
        <f t="shared" si="593"/>
        <v>1.7139999999999999E-2</v>
      </c>
      <c r="BE1720" s="18">
        <f t="shared" si="593"/>
        <v>1.7139999999999999E-2</v>
      </c>
      <c r="BF1720" s="18" t="str">
        <f t="shared" si="587"/>
        <v/>
      </c>
      <c r="BN1720" s="18" t="str">
        <f t="shared" si="588"/>
        <v>s</v>
      </c>
    </row>
    <row r="1721" spans="3:66" ht="50.1" customHeight="1" thickTop="1" thickBot="1" x14ac:dyDescent="0.3">
      <c r="C1721" s="46"/>
      <c r="D1721" s="46"/>
      <c r="E1721" s="46"/>
      <c r="F1721" s="122"/>
      <c r="G1721" s="122"/>
      <c r="H1721" s="78" t="str">
        <f t="shared" si="589"/>
        <v/>
      </c>
      <c r="I1721" s="78" t="str">
        <f t="shared" si="590"/>
        <v/>
      </c>
      <c r="J1721" s="16"/>
      <c r="K1721" s="46" t="str">
        <f t="shared" si="591"/>
        <v/>
      </c>
      <c r="L1721" s="16"/>
      <c r="M1721" s="16"/>
      <c r="N1721" s="46"/>
      <c r="O1721" s="47" t="str">
        <f t="shared" si="594"/>
        <v/>
      </c>
      <c r="P1721" s="47"/>
      <c r="Q1721" s="48" t="str">
        <f>IFERROR(VLOOKUP(E1721,Funcionários!$C$8:$E$207,3,FALSE),"")</f>
        <v/>
      </c>
      <c r="R1721" s="47"/>
      <c r="S1721" s="49" t="str">
        <f t="shared" si="595"/>
        <v/>
      </c>
      <c r="T1721" s="49">
        <v>1.7149999999999999E-2</v>
      </c>
      <c r="U1721" s="48" t="str">
        <f>IF(Funcionários!C1722=0,"",Funcionários!C1722)</f>
        <v/>
      </c>
      <c r="V1721" s="50">
        <f>IF(U1721="",0,IF(COUNTIFS($E$7:$E$3006,U1721,$I$7:$I$3006,'RC'!$E$6)=0,0,COUNTIFS($M$7:$M$3006,"Concluída no prazo",$E$7:$E$3006,U1721,$I$7:$I$3006,'RC'!$E$6)/COUNTIFS($E$7:$E$3006,U1721,$I$7:$I$3006,'RC'!$E$6)))</f>
        <v>0</v>
      </c>
      <c r="W1721" s="49">
        <f>SUMIFS($J$7:$J$3006,$E$7:$E$3006,U1721,$I$7:$I$3006,'RC'!$E$6)+SUMIFS($L$7:$L$3006,$E$7:$E$3006,U1721,$I$7:$I$3006,'RC'!$E$6)</f>
        <v>0</v>
      </c>
      <c r="X1721" s="48">
        <f>COUNTIFS($E$7:$E$3006,U1721,$I$7:$I$3006,'RC'!$E$6)</f>
        <v>0</v>
      </c>
      <c r="Y1721" s="48"/>
      <c r="Z1721" s="51" t="str">
        <f>IF(AQ1721='RC'!$E$6,AC1721*1000+AD1721,"")</f>
        <v/>
      </c>
      <c r="AA1721" s="51" t="str">
        <f>IF(AB1721="","",IF(AQ1721='RC'!$E$6,AC1721*1000-AD1721,""))</f>
        <v/>
      </c>
      <c r="AB1721" s="48" t="str">
        <f>IFERROR(VLOOKUP(E1721,Funcionários!$C$8:$E$207,3,FALSE),"")</f>
        <v/>
      </c>
      <c r="AC1721" s="50" t="str">
        <f>IF(AB1721="","",IF(COUNTIFS($AB$7:$AB$3006,AB1721,$AQ$7:$AQ$3006,'RC'!$E$6)=0,"",COUNTIFS($M$7:$M$3006,"Concluída no prazo",$AB$7:$AB$3006,AB1721,$AQ$7:$AQ$3006,'RC'!$E$6)/COUNTIFS($AB$7:$AB$3006,AB1721,$AQ$7:$AQ$3006,'RC'!$E$6)))</f>
        <v/>
      </c>
      <c r="AD1721" s="48">
        <f>SUMIF($AQ$7:$AQ$3006,'RC'!$E$6,$J$7:$J$3006)+SUMIF($AQ$7:$AQ$3006,'RC'!$E$6,$L$7:$L$3006)</f>
        <v>21</v>
      </c>
      <c r="AF1721" s="48">
        <v>3.2859999999994803E-2</v>
      </c>
      <c r="AG1721" s="48">
        <f>IF(OR(AQ1721="",AQ1721&lt;&gt;'RC'!$E$6,AB1721&lt;&gt;'RC'!$D$21),0,1)</f>
        <v>0</v>
      </c>
      <c r="AH1721" s="48">
        <f t="shared" si="592"/>
        <v>3.2859999999994803E-2</v>
      </c>
      <c r="AI1721" s="48" t="str">
        <f t="shared" si="574"/>
        <v/>
      </c>
      <c r="AJ1721" s="48" t="str">
        <f t="shared" si="575"/>
        <v/>
      </c>
      <c r="AK1721" s="52" t="str">
        <f t="shared" si="576"/>
        <v/>
      </c>
      <c r="AL1721" s="52" t="str">
        <f t="shared" si="577"/>
        <v/>
      </c>
      <c r="AM1721" s="48" t="str">
        <f t="shared" si="578"/>
        <v/>
      </c>
      <c r="AN1721" s="48" t="str">
        <f t="shared" si="579"/>
        <v/>
      </c>
      <c r="AP1721" s="18" t="str">
        <f t="shared" si="580"/>
        <v/>
      </c>
      <c r="AQ1721" s="18" t="str">
        <f t="shared" si="581"/>
        <v/>
      </c>
      <c r="AR1721" s="18">
        <v>3.286E-2</v>
      </c>
      <c r="AS1721" s="18">
        <f>IF(AF!$D$27="Todos",1,IF(M1721=AF!$D$27,1,0))</f>
        <v>1</v>
      </c>
      <c r="AT1721" s="53">
        <f>IF(AND(E1721=AF!$D$6,OR(LT!M1721=AF!$D$27,AF!$D$27="Todos"),OR(AP1721=AF!$E$8,AQ1721=AF!$E$8)),AR1721+AS1721,0)</f>
        <v>0</v>
      </c>
      <c r="AU1721" s="18" t="str">
        <f t="shared" si="582"/>
        <v/>
      </c>
      <c r="AV1721" s="54" t="str">
        <f t="shared" si="583"/>
        <v/>
      </c>
      <c r="AW1721" s="54" t="str">
        <f t="shared" si="584"/>
        <v/>
      </c>
      <c r="AX1721" s="18" t="str">
        <f t="shared" si="585"/>
        <v/>
      </c>
      <c r="AY1721" s="18" t="str">
        <f t="shared" si="586"/>
        <v/>
      </c>
      <c r="BA1721" s="18">
        <f>IF($E1721=AF!$D$6,IF($M1721="Concluída no prazo",2,IF($M1721="Concluída com atraso",1,0)),0)</f>
        <v>0</v>
      </c>
      <c r="BB1721" s="18">
        <f>IF($E1721=AF!$D$6,IF($M1721="Atrasada",2,IF($M1721="Concluída com atraso",1,0)),0)</f>
        <v>0</v>
      </c>
      <c r="BC1721" s="18">
        <v>1.7149999999999999E-2</v>
      </c>
      <c r="BD1721" s="18">
        <f t="shared" si="593"/>
        <v>1.7149999999999999E-2</v>
      </c>
      <c r="BE1721" s="18">
        <f t="shared" si="593"/>
        <v>1.7149999999999999E-2</v>
      </c>
      <c r="BF1721" s="18" t="str">
        <f t="shared" si="587"/>
        <v/>
      </c>
      <c r="BN1721" s="18" t="str">
        <f t="shared" si="588"/>
        <v>s</v>
      </c>
    </row>
    <row r="1722" spans="3:66" ht="50.1" customHeight="1" thickTop="1" thickBot="1" x14ac:dyDescent="0.3">
      <c r="C1722" s="46"/>
      <c r="D1722" s="46"/>
      <c r="E1722" s="46"/>
      <c r="F1722" s="122"/>
      <c r="G1722" s="122"/>
      <c r="H1722" s="78" t="str">
        <f t="shared" si="589"/>
        <v/>
      </c>
      <c r="I1722" s="78" t="str">
        <f t="shared" si="590"/>
        <v/>
      </c>
      <c r="J1722" s="16"/>
      <c r="K1722" s="46" t="str">
        <f t="shared" si="591"/>
        <v/>
      </c>
      <c r="L1722" s="16"/>
      <c r="M1722" s="16"/>
      <c r="N1722" s="46"/>
      <c r="O1722" s="47" t="str">
        <f t="shared" si="594"/>
        <v/>
      </c>
      <c r="P1722" s="47"/>
      <c r="Q1722" s="48" t="str">
        <f>IFERROR(VLOOKUP(E1722,Funcionários!$C$8:$E$207,3,FALSE),"")</f>
        <v/>
      </c>
      <c r="R1722" s="47"/>
      <c r="S1722" s="49" t="str">
        <f t="shared" si="595"/>
        <v/>
      </c>
      <c r="T1722" s="49">
        <v>1.7160000000000002E-2</v>
      </c>
      <c r="U1722" s="48" t="str">
        <f>IF(Funcionários!C1723=0,"",Funcionários!C1723)</f>
        <v/>
      </c>
      <c r="V1722" s="50">
        <f>IF(U1722="",0,IF(COUNTIFS($E$7:$E$3006,U1722,$I$7:$I$3006,'RC'!$E$6)=0,0,COUNTIFS($M$7:$M$3006,"Concluída no prazo",$E$7:$E$3006,U1722,$I$7:$I$3006,'RC'!$E$6)/COUNTIFS($E$7:$E$3006,U1722,$I$7:$I$3006,'RC'!$E$6)))</f>
        <v>0</v>
      </c>
      <c r="W1722" s="49">
        <f>SUMIFS($J$7:$J$3006,$E$7:$E$3006,U1722,$I$7:$I$3006,'RC'!$E$6)+SUMIFS($L$7:$L$3006,$E$7:$E$3006,U1722,$I$7:$I$3006,'RC'!$E$6)</f>
        <v>0</v>
      </c>
      <c r="X1722" s="48">
        <f>COUNTIFS($E$7:$E$3006,U1722,$I$7:$I$3006,'RC'!$E$6)</f>
        <v>0</v>
      </c>
      <c r="Y1722" s="48"/>
      <c r="Z1722" s="51" t="str">
        <f>IF(AQ1722='RC'!$E$6,AC1722*1000+AD1722,"")</f>
        <v/>
      </c>
      <c r="AA1722" s="51" t="str">
        <f>IF(AB1722="","",IF(AQ1722='RC'!$E$6,AC1722*1000-AD1722,""))</f>
        <v/>
      </c>
      <c r="AB1722" s="48" t="str">
        <f>IFERROR(VLOOKUP(E1722,Funcionários!$C$8:$E$207,3,FALSE),"")</f>
        <v/>
      </c>
      <c r="AC1722" s="50" t="str">
        <f>IF(AB1722="","",IF(COUNTIFS($AB$7:$AB$3006,AB1722,$AQ$7:$AQ$3006,'RC'!$E$6)=0,"",COUNTIFS($M$7:$M$3006,"Concluída no prazo",$AB$7:$AB$3006,AB1722,$AQ$7:$AQ$3006,'RC'!$E$6)/COUNTIFS($AB$7:$AB$3006,AB1722,$AQ$7:$AQ$3006,'RC'!$E$6)))</f>
        <v/>
      </c>
      <c r="AD1722" s="48">
        <f>SUMIF($AQ$7:$AQ$3006,'RC'!$E$6,$J$7:$J$3006)+SUMIF($AQ$7:$AQ$3006,'RC'!$E$6,$L$7:$L$3006)</f>
        <v>21</v>
      </c>
      <c r="AF1722" s="48">
        <v>3.2849999999994703E-2</v>
      </c>
      <c r="AG1722" s="48">
        <f>IF(OR(AQ1722="",AQ1722&lt;&gt;'RC'!$E$6,AB1722&lt;&gt;'RC'!$D$21),0,1)</f>
        <v>0</v>
      </c>
      <c r="AH1722" s="48">
        <f t="shared" si="592"/>
        <v>3.2849999999994703E-2</v>
      </c>
      <c r="AI1722" s="48" t="str">
        <f t="shared" si="574"/>
        <v/>
      </c>
      <c r="AJ1722" s="48" t="str">
        <f t="shared" si="575"/>
        <v/>
      </c>
      <c r="AK1722" s="52" t="str">
        <f t="shared" si="576"/>
        <v/>
      </c>
      <c r="AL1722" s="52" t="str">
        <f t="shared" si="577"/>
        <v/>
      </c>
      <c r="AM1722" s="48" t="str">
        <f t="shared" si="578"/>
        <v/>
      </c>
      <c r="AN1722" s="48" t="str">
        <f t="shared" si="579"/>
        <v/>
      </c>
      <c r="AP1722" s="18" t="str">
        <f t="shared" si="580"/>
        <v/>
      </c>
      <c r="AQ1722" s="18" t="str">
        <f t="shared" si="581"/>
        <v/>
      </c>
      <c r="AR1722" s="18">
        <v>3.2849999999999997E-2</v>
      </c>
      <c r="AS1722" s="18">
        <f>IF(AF!$D$27="Todos",1,IF(M1722=AF!$D$27,1,0))</f>
        <v>1</v>
      </c>
      <c r="AT1722" s="53">
        <f>IF(AND(E1722=AF!$D$6,OR(LT!M1722=AF!$D$27,AF!$D$27="Todos"),OR(AP1722=AF!$E$8,AQ1722=AF!$E$8)),AR1722+AS1722,0)</f>
        <v>0</v>
      </c>
      <c r="AU1722" s="18" t="str">
        <f t="shared" si="582"/>
        <v/>
      </c>
      <c r="AV1722" s="54" t="str">
        <f t="shared" si="583"/>
        <v/>
      </c>
      <c r="AW1722" s="54" t="str">
        <f t="shared" si="584"/>
        <v/>
      </c>
      <c r="AX1722" s="18" t="str">
        <f t="shared" si="585"/>
        <v/>
      </c>
      <c r="AY1722" s="18" t="str">
        <f t="shared" si="586"/>
        <v/>
      </c>
      <c r="BA1722" s="18">
        <f>IF($E1722=AF!$D$6,IF($M1722="Concluída no prazo",2,IF($M1722="Concluída com atraso",1,0)),0)</f>
        <v>0</v>
      </c>
      <c r="BB1722" s="18">
        <f>IF($E1722=AF!$D$6,IF($M1722="Atrasada",2,IF($M1722="Concluída com atraso",1,0)),0)</f>
        <v>0</v>
      </c>
      <c r="BC1722" s="18">
        <v>1.7160000000000002E-2</v>
      </c>
      <c r="BD1722" s="18">
        <f t="shared" si="593"/>
        <v>1.7160000000000002E-2</v>
      </c>
      <c r="BE1722" s="18">
        <f t="shared" si="593"/>
        <v>1.7160000000000002E-2</v>
      </c>
      <c r="BF1722" s="18" t="str">
        <f t="shared" si="587"/>
        <v/>
      </c>
      <c r="BN1722" s="18" t="str">
        <f t="shared" si="588"/>
        <v>s</v>
      </c>
    </row>
    <row r="1723" spans="3:66" ht="50.1" customHeight="1" thickTop="1" thickBot="1" x14ac:dyDescent="0.3">
      <c r="C1723" s="46"/>
      <c r="D1723" s="46"/>
      <c r="E1723" s="46"/>
      <c r="F1723" s="122"/>
      <c r="G1723" s="122"/>
      <c r="H1723" s="78" t="str">
        <f t="shared" si="589"/>
        <v/>
      </c>
      <c r="I1723" s="78" t="str">
        <f t="shared" si="590"/>
        <v/>
      </c>
      <c r="J1723" s="16"/>
      <c r="K1723" s="46" t="str">
        <f t="shared" si="591"/>
        <v/>
      </c>
      <c r="L1723" s="16"/>
      <c r="M1723" s="16"/>
      <c r="N1723" s="46"/>
      <c r="O1723" s="47" t="str">
        <f t="shared" si="594"/>
        <v/>
      </c>
      <c r="P1723" s="47"/>
      <c r="Q1723" s="48" t="str">
        <f>IFERROR(VLOOKUP(E1723,Funcionários!$C$8:$E$207,3,FALSE),"")</f>
        <v/>
      </c>
      <c r="R1723" s="47"/>
      <c r="S1723" s="49" t="str">
        <f t="shared" si="595"/>
        <v/>
      </c>
      <c r="T1723" s="49">
        <v>1.7170000000000001E-2</v>
      </c>
      <c r="U1723" s="48" t="str">
        <f>IF(Funcionários!C1724=0,"",Funcionários!C1724)</f>
        <v/>
      </c>
      <c r="V1723" s="50">
        <f>IF(U1723="",0,IF(COUNTIFS($E$7:$E$3006,U1723,$I$7:$I$3006,'RC'!$E$6)=0,0,COUNTIFS($M$7:$M$3006,"Concluída no prazo",$E$7:$E$3006,U1723,$I$7:$I$3006,'RC'!$E$6)/COUNTIFS($E$7:$E$3006,U1723,$I$7:$I$3006,'RC'!$E$6)))</f>
        <v>0</v>
      </c>
      <c r="W1723" s="49">
        <f>SUMIFS($J$7:$J$3006,$E$7:$E$3006,U1723,$I$7:$I$3006,'RC'!$E$6)+SUMIFS($L$7:$L$3006,$E$7:$E$3006,U1723,$I$7:$I$3006,'RC'!$E$6)</f>
        <v>0</v>
      </c>
      <c r="X1723" s="48">
        <f>COUNTIFS($E$7:$E$3006,U1723,$I$7:$I$3006,'RC'!$E$6)</f>
        <v>0</v>
      </c>
      <c r="Y1723" s="48"/>
      <c r="Z1723" s="51" t="str">
        <f>IF(AQ1723='RC'!$E$6,AC1723*1000+AD1723,"")</f>
        <v/>
      </c>
      <c r="AA1723" s="51" t="str">
        <f>IF(AB1723="","",IF(AQ1723='RC'!$E$6,AC1723*1000-AD1723,""))</f>
        <v/>
      </c>
      <c r="AB1723" s="48" t="str">
        <f>IFERROR(VLOOKUP(E1723,Funcionários!$C$8:$E$207,3,FALSE),"")</f>
        <v/>
      </c>
      <c r="AC1723" s="50" t="str">
        <f>IF(AB1723="","",IF(COUNTIFS($AB$7:$AB$3006,AB1723,$AQ$7:$AQ$3006,'RC'!$E$6)=0,"",COUNTIFS($M$7:$M$3006,"Concluída no prazo",$AB$7:$AB$3006,AB1723,$AQ$7:$AQ$3006,'RC'!$E$6)/COUNTIFS($AB$7:$AB$3006,AB1723,$AQ$7:$AQ$3006,'RC'!$E$6)))</f>
        <v/>
      </c>
      <c r="AD1723" s="48">
        <f>SUMIF($AQ$7:$AQ$3006,'RC'!$E$6,$J$7:$J$3006)+SUMIF($AQ$7:$AQ$3006,'RC'!$E$6,$L$7:$L$3006)</f>
        <v>21</v>
      </c>
      <c r="AF1723" s="48">
        <v>3.28399999999947E-2</v>
      </c>
      <c r="AG1723" s="48">
        <f>IF(OR(AQ1723="",AQ1723&lt;&gt;'RC'!$E$6,AB1723&lt;&gt;'RC'!$D$21),0,1)</f>
        <v>0</v>
      </c>
      <c r="AH1723" s="48">
        <f t="shared" si="592"/>
        <v>3.28399999999947E-2</v>
      </c>
      <c r="AI1723" s="48" t="str">
        <f t="shared" si="574"/>
        <v/>
      </c>
      <c r="AJ1723" s="48" t="str">
        <f t="shared" si="575"/>
        <v/>
      </c>
      <c r="AK1723" s="52" t="str">
        <f t="shared" si="576"/>
        <v/>
      </c>
      <c r="AL1723" s="52" t="str">
        <f t="shared" si="577"/>
        <v/>
      </c>
      <c r="AM1723" s="48" t="str">
        <f t="shared" si="578"/>
        <v/>
      </c>
      <c r="AN1723" s="48" t="str">
        <f t="shared" si="579"/>
        <v/>
      </c>
      <c r="AP1723" s="18" t="str">
        <f t="shared" si="580"/>
        <v/>
      </c>
      <c r="AQ1723" s="18" t="str">
        <f t="shared" si="581"/>
        <v/>
      </c>
      <c r="AR1723" s="18">
        <v>3.2840000000000001E-2</v>
      </c>
      <c r="AS1723" s="18">
        <f>IF(AF!$D$27="Todos",1,IF(M1723=AF!$D$27,1,0))</f>
        <v>1</v>
      </c>
      <c r="AT1723" s="53">
        <f>IF(AND(E1723=AF!$D$6,OR(LT!M1723=AF!$D$27,AF!$D$27="Todos"),OR(AP1723=AF!$E$8,AQ1723=AF!$E$8)),AR1723+AS1723,0)</f>
        <v>0</v>
      </c>
      <c r="AU1723" s="18" t="str">
        <f t="shared" si="582"/>
        <v/>
      </c>
      <c r="AV1723" s="54" t="str">
        <f t="shared" si="583"/>
        <v/>
      </c>
      <c r="AW1723" s="54" t="str">
        <f t="shared" si="584"/>
        <v/>
      </c>
      <c r="AX1723" s="18" t="str">
        <f t="shared" si="585"/>
        <v/>
      </c>
      <c r="AY1723" s="18" t="str">
        <f t="shared" si="586"/>
        <v/>
      </c>
      <c r="BA1723" s="18">
        <f>IF($E1723=AF!$D$6,IF($M1723="Concluída no prazo",2,IF($M1723="Concluída com atraso",1,0)),0)</f>
        <v>0</v>
      </c>
      <c r="BB1723" s="18">
        <f>IF($E1723=AF!$D$6,IF($M1723="Atrasada",2,IF($M1723="Concluída com atraso",1,0)),0)</f>
        <v>0</v>
      </c>
      <c r="BC1723" s="18">
        <v>1.7170000000000001E-2</v>
      </c>
      <c r="BD1723" s="18">
        <f t="shared" si="593"/>
        <v>1.7170000000000001E-2</v>
      </c>
      <c r="BE1723" s="18">
        <f t="shared" si="593"/>
        <v>1.7170000000000001E-2</v>
      </c>
      <c r="BF1723" s="18" t="str">
        <f t="shared" si="587"/>
        <v/>
      </c>
      <c r="BN1723" s="18" t="str">
        <f t="shared" si="588"/>
        <v>s</v>
      </c>
    </row>
    <row r="1724" spans="3:66" ht="50.1" customHeight="1" thickTop="1" thickBot="1" x14ac:dyDescent="0.3">
      <c r="C1724" s="46"/>
      <c r="D1724" s="46"/>
      <c r="E1724" s="46"/>
      <c r="F1724" s="122"/>
      <c r="G1724" s="122"/>
      <c r="H1724" s="78" t="str">
        <f t="shared" si="589"/>
        <v/>
      </c>
      <c r="I1724" s="78" t="str">
        <f t="shared" si="590"/>
        <v/>
      </c>
      <c r="J1724" s="16"/>
      <c r="K1724" s="46" t="str">
        <f t="shared" si="591"/>
        <v/>
      </c>
      <c r="L1724" s="16"/>
      <c r="M1724" s="16"/>
      <c r="N1724" s="46"/>
      <c r="O1724" s="47" t="str">
        <f t="shared" si="594"/>
        <v/>
      </c>
      <c r="P1724" s="47"/>
      <c r="Q1724" s="48" t="str">
        <f>IFERROR(VLOOKUP(E1724,Funcionários!$C$8:$E$207,3,FALSE),"")</f>
        <v/>
      </c>
      <c r="R1724" s="47"/>
      <c r="S1724" s="49" t="str">
        <f t="shared" si="595"/>
        <v/>
      </c>
      <c r="T1724" s="49">
        <v>1.7180000000000001E-2</v>
      </c>
      <c r="U1724" s="48" t="str">
        <f>IF(Funcionários!C1725=0,"",Funcionários!C1725)</f>
        <v/>
      </c>
      <c r="V1724" s="50">
        <f>IF(U1724="",0,IF(COUNTIFS($E$7:$E$3006,U1724,$I$7:$I$3006,'RC'!$E$6)=0,0,COUNTIFS($M$7:$M$3006,"Concluída no prazo",$E$7:$E$3006,U1724,$I$7:$I$3006,'RC'!$E$6)/COUNTIFS($E$7:$E$3006,U1724,$I$7:$I$3006,'RC'!$E$6)))</f>
        <v>0</v>
      </c>
      <c r="W1724" s="49">
        <f>SUMIFS($J$7:$J$3006,$E$7:$E$3006,U1724,$I$7:$I$3006,'RC'!$E$6)+SUMIFS($L$7:$L$3006,$E$7:$E$3006,U1724,$I$7:$I$3006,'RC'!$E$6)</f>
        <v>0</v>
      </c>
      <c r="X1724" s="48">
        <f>COUNTIFS($E$7:$E$3006,U1724,$I$7:$I$3006,'RC'!$E$6)</f>
        <v>0</v>
      </c>
      <c r="Y1724" s="48"/>
      <c r="Z1724" s="51" t="str">
        <f>IF(AQ1724='RC'!$E$6,AC1724*1000+AD1724,"")</f>
        <v/>
      </c>
      <c r="AA1724" s="51" t="str">
        <f>IF(AB1724="","",IF(AQ1724='RC'!$E$6,AC1724*1000-AD1724,""))</f>
        <v/>
      </c>
      <c r="AB1724" s="48" t="str">
        <f>IFERROR(VLOOKUP(E1724,Funcionários!$C$8:$E$207,3,FALSE),"")</f>
        <v/>
      </c>
      <c r="AC1724" s="50" t="str">
        <f>IF(AB1724="","",IF(COUNTIFS($AB$7:$AB$3006,AB1724,$AQ$7:$AQ$3006,'RC'!$E$6)=0,"",COUNTIFS($M$7:$M$3006,"Concluída no prazo",$AB$7:$AB$3006,AB1724,$AQ$7:$AQ$3006,'RC'!$E$6)/COUNTIFS($AB$7:$AB$3006,AB1724,$AQ$7:$AQ$3006,'RC'!$E$6)))</f>
        <v/>
      </c>
      <c r="AD1724" s="48">
        <f>SUMIF($AQ$7:$AQ$3006,'RC'!$E$6,$J$7:$J$3006)+SUMIF($AQ$7:$AQ$3006,'RC'!$E$6,$L$7:$L$3006)</f>
        <v>21</v>
      </c>
      <c r="AF1724" s="48">
        <v>3.2829999999994697E-2</v>
      </c>
      <c r="AG1724" s="48">
        <f>IF(OR(AQ1724="",AQ1724&lt;&gt;'RC'!$E$6,AB1724&lt;&gt;'RC'!$D$21),0,1)</f>
        <v>0</v>
      </c>
      <c r="AH1724" s="48">
        <f t="shared" si="592"/>
        <v>3.2829999999994697E-2</v>
      </c>
      <c r="AI1724" s="48" t="str">
        <f t="shared" si="574"/>
        <v/>
      </c>
      <c r="AJ1724" s="48" t="str">
        <f t="shared" si="575"/>
        <v/>
      </c>
      <c r="AK1724" s="52" t="str">
        <f t="shared" si="576"/>
        <v/>
      </c>
      <c r="AL1724" s="52" t="str">
        <f t="shared" si="577"/>
        <v/>
      </c>
      <c r="AM1724" s="48" t="str">
        <f t="shared" si="578"/>
        <v/>
      </c>
      <c r="AN1724" s="48" t="str">
        <f t="shared" si="579"/>
        <v/>
      </c>
      <c r="AP1724" s="18" t="str">
        <f t="shared" si="580"/>
        <v/>
      </c>
      <c r="AQ1724" s="18" t="str">
        <f t="shared" si="581"/>
        <v/>
      </c>
      <c r="AR1724" s="18">
        <v>3.2829999999999998E-2</v>
      </c>
      <c r="AS1724" s="18">
        <f>IF(AF!$D$27="Todos",1,IF(M1724=AF!$D$27,1,0))</f>
        <v>1</v>
      </c>
      <c r="AT1724" s="53">
        <f>IF(AND(E1724=AF!$D$6,OR(LT!M1724=AF!$D$27,AF!$D$27="Todos"),OR(AP1724=AF!$E$8,AQ1724=AF!$E$8)),AR1724+AS1724,0)</f>
        <v>0</v>
      </c>
      <c r="AU1724" s="18" t="str">
        <f t="shared" si="582"/>
        <v/>
      </c>
      <c r="AV1724" s="54" t="str">
        <f t="shared" si="583"/>
        <v/>
      </c>
      <c r="AW1724" s="54" t="str">
        <f t="shared" si="584"/>
        <v/>
      </c>
      <c r="AX1724" s="18" t="str">
        <f t="shared" si="585"/>
        <v/>
      </c>
      <c r="AY1724" s="18" t="str">
        <f t="shared" si="586"/>
        <v/>
      </c>
      <c r="BA1724" s="18">
        <f>IF($E1724=AF!$D$6,IF($M1724="Concluída no prazo",2,IF($M1724="Concluída com atraso",1,0)),0)</f>
        <v>0</v>
      </c>
      <c r="BB1724" s="18">
        <f>IF($E1724=AF!$D$6,IF($M1724="Atrasada",2,IF($M1724="Concluída com atraso",1,0)),0)</f>
        <v>0</v>
      </c>
      <c r="BC1724" s="18">
        <v>1.7180000000000001E-2</v>
      </c>
      <c r="BD1724" s="18">
        <f t="shared" si="593"/>
        <v>1.7180000000000001E-2</v>
      </c>
      <c r="BE1724" s="18">
        <f t="shared" si="593"/>
        <v>1.7180000000000001E-2</v>
      </c>
      <c r="BF1724" s="18" t="str">
        <f t="shared" si="587"/>
        <v/>
      </c>
      <c r="BN1724" s="18" t="str">
        <f t="shared" si="588"/>
        <v>s</v>
      </c>
    </row>
    <row r="1725" spans="3:66" ht="50.1" customHeight="1" thickTop="1" thickBot="1" x14ac:dyDescent="0.3">
      <c r="C1725" s="46"/>
      <c r="D1725" s="46"/>
      <c r="E1725" s="46"/>
      <c r="F1725" s="122"/>
      <c r="G1725" s="122"/>
      <c r="H1725" s="78" t="str">
        <f t="shared" si="589"/>
        <v/>
      </c>
      <c r="I1725" s="78" t="str">
        <f t="shared" si="590"/>
        <v/>
      </c>
      <c r="J1725" s="16"/>
      <c r="K1725" s="46" t="str">
        <f t="shared" si="591"/>
        <v/>
      </c>
      <c r="L1725" s="16"/>
      <c r="M1725" s="16"/>
      <c r="N1725" s="46"/>
      <c r="O1725" s="47" t="str">
        <f t="shared" si="594"/>
        <v/>
      </c>
      <c r="P1725" s="47"/>
      <c r="Q1725" s="48" t="str">
        <f>IFERROR(VLOOKUP(E1725,Funcionários!$C$8:$E$207,3,FALSE),"")</f>
        <v/>
      </c>
      <c r="R1725" s="47"/>
      <c r="S1725" s="49" t="str">
        <f t="shared" si="595"/>
        <v/>
      </c>
      <c r="T1725" s="49">
        <v>1.719E-2</v>
      </c>
      <c r="U1725" s="48" t="str">
        <f>IF(Funcionários!C1726=0,"",Funcionários!C1726)</f>
        <v/>
      </c>
      <c r="V1725" s="50">
        <f>IF(U1725="",0,IF(COUNTIFS($E$7:$E$3006,U1725,$I$7:$I$3006,'RC'!$E$6)=0,0,COUNTIFS($M$7:$M$3006,"Concluída no prazo",$E$7:$E$3006,U1725,$I$7:$I$3006,'RC'!$E$6)/COUNTIFS($E$7:$E$3006,U1725,$I$7:$I$3006,'RC'!$E$6)))</f>
        <v>0</v>
      </c>
      <c r="W1725" s="49">
        <f>SUMIFS($J$7:$J$3006,$E$7:$E$3006,U1725,$I$7:$I$3006,'RC'!$E$6)+SUMIFS($L$7:$L$3006,$E$7:$E$3006,U1725,$I$7:$I$3006,'RC'!$E$6)</f>
        <v>0</v>
      </c>
      <c r="X1725" s="48">
        <f>COUNTIFS($E$7:$E$3006,U1725,$I$7:$I$3006,'RC'!$E$6)</f>
        <v>0</v>
      </c>
      <c r="Y1725" s="48"/>
      <c r="Z1725" s="51" t="str">
        <f>IF(AQ1725='RC'!$E$6,AC1725*1000+AD1725,"")</f>
        <v/>
      </c>
      <c r="AA1725" s="51" t="str">
        <f>IF(AB1725="","",IF(AQ1725='RC'!$E$6,AC1725*1000-AD1725,""))</f>
        <v/>
      </c>
      <c r="AB1725" s="48" t="str">
        <f>IFERROR(VLOOKUP(E1725,Funcionários!$C$8:$E$207,3,FALSE),"")</f>
        <v/>
      </c>
      <c r="AC1725" s="50" t="str">
        <f>IF(AB1725="","",IF(COUNTIFS($AB$7:$AB$3006,AB1725,$AQ$7:$AQ$3006,'RC'!$E$6)=0,"",COUNTIFS($M$7:$M$3006,"Concluída no prazo",$AB$7:$AB$3006,AB1725,$AQ$7:$AQ$3006,'RC'!$E$6)/COUNTIFS($AB$7:$AB$3006,AB1725,$AQ$7:$AQ$3006,'RC'!$E$6)))</f>
        <v/>
      </c>
      <c r="AD1725" s="48">
        <f>SUMIF($AQ$7:$AQ$3006,'RC'!$E$6,$J$7:$J$3006)+SUMIF($AQ$7:$AQ$3006,'RC'!$E$6,$L$7:$L$3006)</f>
        <v>21</v>
      </c>
      <c r="AF1725" s="48">
        <v>3.2819999999994701E-2</v>
      </c>
      <c r="AG1725" s="48">
        <f>IF(OR(AQ1725="",AQ1725&lt;&gt;'RC'!$E$6,AB1725&lt;&gt;'RC'!$D$21),0,1)</f>
        <v>0</v>
      </c>
      <c r="AH1725" s="48">
        <f t="shared" si="592"/>
        <v>3.2819999999994701E-2</v>
      </c>
      <c r="AI1725" s="48" t="str">
        <f t="shared" si="574"/>
        <v/>
      </c>
      <c r="AJ1725" s="48" t="str">
        <f t="shared" si="575"/>
        <v/>
      </c>
      <c r="AK1725" s="52" t="str">
        <f t="shared" si="576"/>
        <v/>
      </c>
      <c r="AL1725" s="52" t="str">
        <f t="shared" si="577"/>
        <v/>
      </c>
      <c r="AM1725" s="48" t="str">
        <f t="shared" si="578"/>
        <v/>
      </c>
      <c r="AN1725" s="48" t="str">
        <f t="shared" si="579"/>
        <v/>
      </c>
      <c r="AP1725" s="18" t="str">
        <f t="shared" si="580"/>
        <v/>
      </c>
      <c r="AQ1725" s="18" t="str">
        <f t="shared" si="581"/>
        <v/>
      </c>
      <c r="AR1725" s="18">
        <v>3.2820000000000002E-2</v>
      </c>
      <c r="AS1725" s="18">
        <f>IF(AF!$D$27="Todos",1,IF(M1725=AF!$D$27,1,0))</f>
        <v>1</v>
      </c>
      <c r="AT1725" s="53">
        <f>IF(AND(E1725=AF!$D$6,OR(LT!M1725=AF!$D$27,AF!$D$27="Todos"),OR(AP1725=AF!$E$8,AQ1725=AF!$E$8)),AR1725+AS1725,0)</f>
        <v>0</v>
      </c>
      <c r="AU1725" s="18" t="str">
        <f t="shared" si="582"/>
        <v/>
      </c>
      <c r="AV1725" s="54" t="str">
        <f t="shared" si="583"/>
        <v/>
      </c>
      <c r="AW1725" s="54" t="str">
        <f t="shared" si="584"/>
        <v/>
      </c>
      <c r="AX1725" s="18" t="str">
        <f t="shared" si="585"/>
        <v/>
      </c>
      <c r="AY1725" s="18" t="str">
        <f t="shared" si="586"/>
        <v/>
      </c>
      <c r="BA1725" s="18">
        <f>IF($E1725=AF!$D$6,IF($M1725="Concluída no prazo",2,IF($M1725="Concluída com atraso",1,0)),0)</f>
        <v>0</v>
      </c>
      <c r="BB1725" s="18">
        <f>IF($E1725=AF!$D$6,IF($M1725="Atrasada",2,IF($M1725="Concluída com atraso",1,0)),0)</f>
        <v>0</v>
      </c>
      <c r="BC1725" s="18">
        <v>1.719E-2</v>
      </c>
      <c r="BD1725" s="18">
        <f t="shared" si="593"/>
        <v>1.719E-2</v>
      </c>
      <c r="BE1725" s="18">
        <f t="shared" si="593"/>
        <v>1.719E-2</v>
      </c>
      <c r="BF1725" s="18" t="str">
        <f t="shared" si="587"/>
        <v/>
      </c>
      <c r="BN1725" s="18" t="str">
        <f t="shared" si="588"/>
        <v>s</v>
      </c>
    </row>
    <row r="1726" spans="3:66" ht="50.1" customHeight="1" thickTop="1" thickBot="1" x14ac:dyDescent="0.3">
      <c r="C1726" s="46"/>
      <c r="D1726" s="46"/>
      <c r="E1726" s="46"/>
      <c r="F1726" s="122"/>
      <c r="G1726" s="122"/>
      <c r="H1726" s="78" t="str">
        <f t="shared" si="589"/>
        <v/>
      </c>
      <c r="I1726" s="78" t="str">
        <f t="shared" si="590"/>
        <v/>
      </c>
      <c r="J1726" s="16"/>
      <c r="K1726" s="46" t="str">
        <f t="shared" si="591"/>
        <v/>
      </c>
      <c r="L1726" s="16"/>
      <c r="M1726" s="16"/>
      <c r="N1726" s="46"/>
      <c r="O1726" s="47" t="str">
        <f t="shared" si="594"/>
        <v/>
      </c>
      <c r="P1726" s="47"/>
      <c r="Q1726" s="48" t="str">
        <f>IFERROR(VLOOKUP(E1726,Funcionários!$C$8:$E$207,3,FALSE),"")</f>
        <v/>
      </c>
      <c r="R1726" s="47"/>
      <c r="S1726" s="49" t="str">
        <f t="shared" si="595"/>
        <v/>
      </c>
      <c r="T1726" s="49">
        <v>1.72E-2</v>
      </c>
      <c r="U1726" s="48" t="str">
        <f>IF(Funcionários!C1727=0,"",Funcionários!C1727)</f>
        <v/>
      </c>
      <c r="V1726" s="50">
        <f>IF(U1726="",0,IF(COUNTIFS($E$7:$E$3006,U1726,$I$7:$I$3006,'RC'!$E$6)=0,0,COUNTIFS($M$7:$M$3006,"Concluída no prazo",$E$7:$E$3006,U1726,$I$7:$I$3006,'RC'!$E$6)/COUNTIFS($E$7:$E$3006,U1726,$I$7:$I$3006,'RC'!$E$6)))</f>
        <v>0</v>
      </c>
      <c r="W1726" s="49">
        <f>SUMIFS($J$7:$J$3006,$E$7:$E$3006,U1726,$I$7:$I$3006,'RC'!$E$6)+SUMIFS($L$7:$L$3006,$E$7:$E$3006,U1726,$I$7:$I$3006,'RC'!$E$6)</f>
        <v>0</v>
      </c>
      <c r="X1726" s="48">
        <f>COUNTIFS($E$7:$E$3006,U1726,$I$7:$I$3006,'RC'!$E$6)</f>
        <v>0</v>
      </c>
      <c r="Y1726" s="48"/>
      <c r="Z1726" s="51" t="str">
        <f>IF(AQ1726='RC'!$E$6,AC1726*1000+AD1726,"")</f>
        <v/>
      </c>
      <c r="AA1726" s="51" t="str">
        <f>IF(AB1726="","",IF(AQ1726='RC'!$E$6,AC1726*1000-AD1726,""))</f>
        <v/>
      </c>
      <c r="AB1726" s="48" t="str">
        <f>IFERROR(VLOOKUP(E1726,Funcionários!$C$8:$E$207,3,FALSE),"")</f>
        <v/>
      </c>
      <c r="AC1726" s="50" t="str">
        <f>IF(AB1726="","",IF(COUNTIFS($AB$7:$AB$3006,AB1726,$AQ$7:$AQ$3006,'RC'!$E$6)=0,"",COUNTIFS($M$7:$M$3006,"Concluída no prazo",$AB$7:$AB$3006,AB1726,$AQ$7:$AQ$3006,'RC'!$E$6)/COUNTIFS($AB$7:$AB$3006,AB1726,$AQ$7:$AQ$3006,'RC'!$E$6)))</f>
        <v/>
      </c>
      <c r="AD1726" s="48">
        <f>SUMIF($AQ$7:$AQ$3006,'RC'!$E$6,$J$7:$J$3006)+SUMIF($AQ$7:$AQ$3006,'RC'!$E$6,$L$7:$L$3006)</f>
        <v>21</v>
      </c>
      <c r="AF1726" s="48">
        <v>3.2809999999994698E-2</v>
      </c>
      <c r="AG1726" s="48">
        <f>IF(OR(AQ1726="",AQ1726&lt;&gt;'RC'!$E$6,AB1726&lt;&gt;'RC'!$D$21),0,1)</f>
        <v>0</v>
      </c>
      <c r="AH1726" s="48">
        <f t="shared" si="592"/>
        <v>3.2809999999994698E-2</v>
      </c>
      <c r="AI1726" s="48" t="str">
        <f t="shared" si="574"/>
        <v/>
      </c>
      <c r="AJ1726" s="48" t="str">
        <f t="shared" si="575"/>
        <v/>
      </c>
      <c r="AK1726" s="52" t="str">
        <f t="shared" si="576"/>
        <v/>
      </c>
      <c r="AL1726" s="52" t="str">
        <f t="shared" si="577"/>
        <v/>
      </c>
      <c r="AM1726" s="48" t="str">
        <f t="shared" si="578"/>
        <v/>
      </c>
      <c r="AN1726" s="48" t="str">
        <f t="shared" si="579"/>
        <v/>
      </c>
      <c r="AP1726" s="18" t="str">
        <f t="shared" si="580"/>
        <v/>
      </c>
      <c r="AQ1726" s="18" t="str">
        <f t="shared" si="581"/>
        <v/>
      </c>
      <c r="AR1726" s="18">
        <v>3.2809999999999999E-2</v>
      </c>
      <c r="AS1726" s="18">
        <f>IF(AF!$D$27="Todos",1,IF(M1726=AF!$D$27,1,0))</f>
        <v>1</v>
      </c>
      <c r="AT1726" s="53">
        <f>IF(AND(E1726=AF!$D$6,OR(LT!M1726=AF!$D$27,AF!$D$27="Todos"),OR(AP1726=AF!$E$8,AQ1726=AF!$E$8)),AR1726+AS1726,0)</f>
        <v>0</v>
      </c>
      <c r="AU1726" s="18" t="str">
        <f t="shared" si="582"/>
        <v/>
      </c>
      <c r="AV1726" s="54" t="str">
        <f t="shared" si="583"/>
        <v/>
      </c>
      <c r="AW1726" s="54" t="str">
        <f t="shared" si="584"/>
        <v/>
      </c>
      <c r="AX1726" s="18" t="str">
        <f t="shared" si="585"/>
        <v/>
      </c>
      <c r="AY1726" s="18" t="str">
        <f t="shared" si="586"/>
        <v/>
      </c>
      <c r="BA1726" s="18">
        <f>IF($E1726=AF!$D$6,IF($M1726="Concluída no prazo",2,IF($M1726="Concluída com atraso",1,0)),0)</f>
        <v>0</v>
      </c>
      <c r="BB1726" s="18">
        <f>IF($E1726=AF!$D$6,IF($M1726="Atrasada",2,IF($M1726="Concluída com atraso",1,0)),0)</f>
        <v>0</v>
      </c>
      <c r="BC1726" s="18">
        <v>1.72E-2</v>
      </c>
      <c r="BD1726" s="18">
        <f t="shared" si="593"/>
        <v>1.72E-2</v>
      </c>
      <c r="BE1726" s="18">
        <f t="shared" si="593"/>
        <v>1.72E-2</v>
      </c>
      <c r="BF1726" s="18" t="str">
        <f t="shared" si="587"/>
        <v/>
      </c>
      <c r="BN1726" s="18" t="str">
        <f t="shared" si="588"/>
        <v>s</v>
      </c>
    </row>
    <row r="1727" spans="3:66" ht="50.1" customHeight="1" thickTop="1" thickBot="1" x14ac:dyDescent="0.3">
      <c r="C1727" s="46"/>
      <c r="D1727" s="46"/>
      <c r="E1727" s="46"/>
      <c r="F1727" s="122"/>
      <c r="G1727" s="122"/>
      <c r="H1727" s="78" t="str">
        <f t="shared" si="589"/>
        <v/>
      </c>
      <c r="I1727" s="78" t="str">
        <f t="shared" si="590"/>
        <v/>
      </c>
      <c r="J1727" s="16"/>
      <c r="K1727" s="46" t="str">
        <f t="shared" si="591"/>
        <v/>
      </c>
      <c r="L1727" s="16"/>
      <c r="M1727" s="16"/>
      <c r="N1727" s="46"/>
      <c r="O1727" s="47" t="str">
        <f t="shared" si="594"/>
        <v/>
      </c>
      <c r="P1727" s="47"/>
      <c r="Q1727" s="48" t="str">
        <f>IFERROR(VLOOKUP(E1727,Funcionários!$C$8:$E$207,3,FALSE),"")</f>
        <v/>
      </c>
      <c r="R1727" s="47"/>
      <c r="S1727" s="49" t="str">
        <f t="shared" si="595"/>
        <v/>
      </c>
      <c r="T1727" s="49">
        <v>1.721E-2</v>
      </c>
      <c r="U1727" s="48" t="str">
        <f>IF(Funcionários!C1728=0,"",Funcionários!C1728)</f>
        <v/>
      </c>
      <c r="V1727" s="50">
        <f>IF(U1727="",0,IF(COUNTIFS($E$7:$E$3006,U1727,$I$7:$I$3006,'RC'!$E$6)=0,0,COUNTIFS($M$7:$M$3006,"Concluída no prazo",$E$7:$E$3006,U1727,$I$7:$I$3006,'RC'!$E$6)/COUNTIFS($E$7:$E$3006,U1727,$I$7:$I$3006,'RC'!$E$6)))</f>
        <v>0</v>
      </c>
      <c r="W1727" s="49">
        <f>SUMIFS($J$7:$J$3006,$E$7:$E$3006,U1727,$I$7:$I$3006,'RC'!$E$6)+SUMIFS($L$7:$L$3006,$E$7:$E$3006,U1727,$I$7:$I$3006,'RC'!$E$6)</f>
        <v>0</v>
      </c>
      <c r="X1727" s="48">
        <f>COUNTIFS($E$7:$E$3006,U1727,$I$7:$I$3006,'RC'!$E$6)</f>
        <v>0</v>
      </c>
      <c r="Y1727" s="48"/>
      <c r="Z1727" s="51" t="str">
        <f>IF(AQ1727='RC'!$E$6,AC1727*1000+AD1727,"")</f>
        <v/>
      </c>
      <c r="AA1727" s="51" t="str">
        <f>IF(AB1727="","",IF(AQ1727='RC'!$E$6,AC1727*1000-AD1727,""))</f>
        <v/>
      </c>
      <c r="AB1727" s="48" t="str">
        <f>IFERROR(VLOOKUP(E1727,Funcionários!$C$8:$E$207,3,FALSE),"")</f>
        <v/>
      </c>
      <c r="AC1727" s="50" t="str">
        <f>IF(AB1727="","",IF(COUNTIFS($AB$7:$AB$3006,AB1727,$AQ$7:$AQ$3006,'RC'!$E$6)=0,"",COUNTIFS($M$7:$M$3006,"Concluída no prazo",$AB$7:$AB$3006,AB1727,$AQ$7:$AQ$3006,'RC'!$E$6)/COUNTIFS($AB$7:$AB$3006,AB1727,$AQ$7:$AQ$3006,'RC'!$E$6)))</f>
        <v/>
      </c>
      <c r="AD1727" s="48">
        <f>SUMIF($AQ$7:$AQ$3006,'RC'!$E$6,$J$7:$J$3006)+SUMIF($AQ$7:$AQ$3006,'RC'!$E$6,$L$7:$L$3006)</f>
        <v>21</v>
      </c>
      <c r="AF1727" s="48">
        <v>3.2799999999994701E-2</v>
      </c>
      <c r="AG1727" s="48">
        <f>IF(OR(AQ1727="",AQ1727&lt;&gt;'RC'!$E$6,AB1727&lt;&gt;'RC'!$D$21),0,1)</f>
        <v>0</v>
      </c>
      <c r="AH1727" s="48">
        <f t="shared" si="592"/>
        <v>3.2799999999994701E-2</v>
      </c>
      <c r="AI1727" s="48" t="str">
        <f t="shared" si="574"/>
        <v/>
      </c>
      <c r="AJ1727" s="48" t="str">
        <f t="shared" si="575"/>
        <v/>
      </c>
      <c r="AK1727" s="52" t="str">
        <f t="shared" si="576"/>
        <v/>
      </c>
      <c r="AL1727" s="52" t="str">
        <f t="shared" si="577"/>
        <v/>
      </c>
      <c r="AM1727" s="48" t="str">
        <f t="shared" si="578"/>
        <v/>
      </c>
      <c r="AN1727" s="48" t="str">
        <f t="shared" si="579"/>
        <v/>
      </c>
      <c r="AP1727" s="18" t="str">
        <f t="shared" si="580"/>
        <v/>
      </c>
      <c r="AQ1727" s="18" t="str">
        <f t="shared" si="581"/>
        <v/>
      </c>
      <c r="AR1727" s="18">
        <v>3.2800000000000003E-2</v>
      </c>
      <c r="AS1727" s="18">
        <f>IF(AF!$D$27="Todos",1,IF(M1727=AF!$D$27,1,0))</f>
        <v>1</v>
      </c>
      <c r="AT1727" s="53">
        <f>IF(AND(E1727=AF!$D$6,OR(LT!M1727=AF!$D$27,AF!$D$27="Todos"),OR(AP1727=AF!$E$8,AQ1727=AF!$E$8)),AR1727+AS1727,0)</f>
        <v>0</v>
      </c>
      <c r="AU1727" s="18" t="str">
        <f t="shared" si="582"/>
        <v/>
      </c>
      <c r="AV1727" s="54" t="str">
        <f t="shared" si="583"/>
        <v/>
      </c>
      <c r="AW1727" s="54" t="str">
        <f t="shared" si="584"/>
        <v/>
      </c>
      <c r="AX1727" s="18" t="str">
        <f t="shared" si="585"/>
        <v/>
      </c>
      <c r="AY1727" s="18" t="str">
        <f t="shared" si="586"/>
        <v/>
      </c>
      <c r="BA1727" s="18">
        <f>IF($E1727=AF!$D$6,IF($M1727="Concluída no prazo",2,IF($M1727="Concluída com atraso",1,0)),0)</f>
        <v>0</v>
      </c>
      <c r="BB1727" s="18">
        <f>IF($E1727=AF!$D$6,IF($M1727="Atrasada",2,IF($M1727="Concluída com atraso",1,0)),0)</f>
        <v>0</v>
      </c>
      <c r="BC1727" s="18">
        <v>1.721E-2</v>
      </c>
      <c r="BD1727" s="18">
        <f t="shared" si="593"/>
        <v>1.721E-2</v>
      </c>
      <c r="BE1727" s="18">
        <f t="shared" si="593"/>
        <v>1.721E-2</v>
      </c>
      <c r="BF1727" s="18" t="str">
        <f t="shared" si="587"/>
        <v/>
      </c>
      <c r="BN1727" s="18" t="str">
        <f t="shared" si="588"/>
        <v>s</v>
      </c>
    </row>
    <row r="1728" spans="3:66" ht="50.1" customHeight="1" thickTop="1" thickBot="1" x14ac:dyDescent="0.3">
      <c r="C1728" s="46"/>
      <c r="D1728" s="46"/>
      <c r="E1728" s="46"/>
      <c r="F1728" s="122"/>
      <c r="G1728" s="122"/>
      <c r="H1728" s="78" t="str">
        <f t="shared" si="589"/>
        <v/>
      </c>
      <c r="I1728" s="78" t="str">
        <f t="shared" si="590"/>
        <v/>
      </c>
      <c r="J1728" s="16"/>
      <c r="K1728" s="46" t="str">
        <f t="shared" si="591"/>
        <v/>
      </c>
      <c r="L1728" s="16"/>
      <c r="M1728" s="16"/>
      <c r="N1728" s="46"/>
      <c r="O1728" s="47" t="str">
        <f t="shared" si="594"/>
        <v/>
      </c>
      <c r="P1728" s="47"/>
      <c r="Q1728" s="48" t="str">
        <f>IFERROR(VLOOKUP(E1728,Funcionários!$C$8:$E$207,3,FALSE),"")</f>
        <v/>
      </c>
      <c r="R1728" s="47"/>
      <c r="S1728" s="49" t="str">
        <f t="shared" si="595"/>
        <v/>
      </c>
      <c r="T1728" s="49">
        <v>1.7219999999999999E-2</v>
      </c>
      <c r="U1728" s="48" t="str">
        <f>IF(Funcionários!C1729=0,"",Funcionários!C1729)</f>
        <v/>
      </c>
      <c r="V1728" s="50">
        <f>IF(U1728="",0,IF(COUNTIFS($E$7:$E$3006,U1728,$I$7:$I$3006,'RC'!$E$6)=0,0,COUNTIFS($M$7:$M$3006,"Concluída no prazo",$E$7:$E$3006,U1728,$I$7:$I$3006,'RC'!$E$6)/COUNTIFS($E$7:$E$3006,U1728,$I$7:$I$3006,'RC'!$E$6)))</f>
        <v>0</v>
      </c>
      <c r="W1728" s="49">
        <f>SUMIFS($J$7:$J$3006,$E$7:$E$3006,U1728,$I$7:$I$3006,'RC'!$E$6)+SUMIFS($L$7:$L$3006,$E$7:$E$3006,U1728,$I$7:$I$3006,'RC'!$E$6)</f>
        <v>0</v>
      </c>
      <c r="X1728" s="48">
        <f>COUNTIFS($E$7:$E$3006,U1728,$I$7:$I$3006,'RC'!$E$6)</f>
        <v>0</v>
      </c>
      <c r="Y1728" s="48"/>
      <c r="Z1728" s="51" t="str">
        <f>IF(AQ1728='RC'!$E$6,AC1728*1000+AD1728,"")</f>
        <v/>
      </c>
      <c r="AA1728" s="51" t="str">
        <f>IF(AB1728="","",IF(AQ1728='RC'!$E$6,AC1728*1000-AD1728,""))</f>
        <v/>
      </c>
      <c r="AB1728" s="48" t="str">
        <f>IFERROR(VLOOKUP(E1728,Funcionários!$C$8:$E$207,3,FALSE),"")</f>
        <v/>
      </c>
      <c r="AC1728" s="50" t="str">
        <f>IF(AB1728="","",IF(COUNTIFS($AB$7:$AB$3006,AB1728,$AQ$7:$AQ$3006,'RC'!$E$6)=0,"",COUNTIFS($M$7:$M$3006,"Concluída no prazo",$AB$7:$AB$3006,AB1728,$AQ$7:$AQ$3006,'RC'!$E$6)/COUNTIFS($AB$7:$AB$3006,AB1728,$AQ$7:$AQ$3006,'RC'!$E$6)))</f>
        <v/>
      </c>
      <c r="AD1728" s="48">
        <f>SUMIF($AQ$7:$AQ$3006,'RC'!$E$6,$J$7:$J$3006)+SUMIF($AQ$7:$AQ$3006,'RC'!$E$6,$L$7:$L$3006)</f>
        <v>21</v>
      </c>
      <c r="AF1728" s="48">
        <v>3.2789999999994698E-2</v>
      </c>
      <c r="AG1728" s="48">
        <f>IF(OR(AQ1728="",AQ1728&lt;&gt;'RC'!$E$6,AB1728&lt;&gt;'RC'!$D$21),0,1)</f>
        <v>0</v>
      </c>
      <c r="AH1728" s="48">
        <f t="shared" si="592"/>
        <v>3.2789999999994698E-2</v>
      </c>
      <c r="AI1728" s="48" t="str">
        <f t="shared" si="574"/>
        <v/>
      </c>
      <c r="AJ1728" s="48" t="str">
        <f t="shared" si="575"/>
        <v/>
      </c>
      <c r="AK1728" s="52" t="str">
        <f t="shared" si="576"/>
        <v/>
      </c>
      <c r="AL1728" s="52" t="str">
        <f t="shared" si="577"/>
        <v/>
      </c>
      <c r="AM1728" s="48" t="str">
        <f t="shared" si="578"/>
        <v/>
      </c>
      <c r="AN1728" s="48" t="str">
        <f t="shared" si="579"/>
        <v/>
      </c>
      <c r="AP1728" s="18" t="str">
        <f t="shared" si="580"/>
        <v/>
      </c>
      <c r="AQ1728" s="18" t="str">
        <f t="shared" si="581"/>
        <v/>
      </c>
      <c r="AR1728" s="18">
        <v>3.279E-2</v>
      </c>
      <c r="AS1728" s="18">
        <f>IF(AF!$D$27="Todos",1,IF(M1728=AF!$D$27,1,0))</f>
        <v>1</v>
      </c>
      <c r="AT1728" s="53">
        <f>IF(AND(E1728=AF!$D$6,OR(LT!M1728=AF!$D$27,AF!$D$27="Todos"),OR(AP1728=AF!$E$8,AQ1728=AF!$E$8)),AR1728+AS1728,0)</f>
        <v>0</v>
      </c>
      <c r="AU1728" s="18" t="str">
        <f t="shared" si="582"/>
        <v/>
      </c>
      <c r="AV1728" s="54" t="str">
        <f t="shared" si="583"/>
        <v/>
      </c>
      <c r="AW1728" s="54" t="str">
        <f t="shared" si="584"/>
        <v/>
      </c>
      <c r="AX1728" s="18" t="str">
        <f t="shared" si="585"/>
        <v/>
      </c>
      <c r="AY1728" s="18" t="str">
        <f t="shared" si="586"/>
        <v/>
      </c>
      <c r="BA1728" s="18">
        <f>IF($E1728=AF!$D$6,IF($M1728="Concluída no prazo",2,IF($M1728="Concluída com atraso",1,0)),0)</f>
        <v>0</v>
      </c>
      <c r="BB1728" s="18">
        <f>IF($E1728=AF!$D$6,IF($M1728="Atrasada",2,IF($M1728="Concluída com atraso",1,0)),0)</f>
        <v>0</v>
      </c>
      <c r="BC1728" s="18">
        <v>1.7219999999999999E-2</v>
      </c>
      <c r="BD1728" s="18">
        <f t="shared" si="593"/>
        <v>1.7219999999999999E-2</v>
      </c>
      <c r="BE1728" s="18">
        <f t="shared" si="593"/>
        <v>1.7219999999999999E-2</v>
      </c>
      <c r="BF1728" s="18" t="str">
        <f t="shared" si="587"/>
        <v/>
      </c>
      <c r="BN1728" s="18" t="str">
        <f t="shared" si="588"/>
        <v>s</v>
      </c>
    </row>
    <row r="1729" spans="3:66" ht="50.1" customHeight="1" thickTop="1" thickBot="1" x14ac:dyDescent="0.3">
      <c r="C1729" s="46"/>
      <c r="D1729" s="46"/>
      <c r="E1729" s="46"/>
      <c r="F1729" s="122"/>
      <c r="G1729" s="122"/>
      <c r="H1729" s="78" t="str">
        <f t="shared" si="589"/>
        <v/>
      </c>
      <c r="I1729" s="78" t="str">
        <f t="shared" si="590"/>
        <v/>
      </c>
      <c r="J1729" s="16"/>
      <c r="K1729" s="46" t="str">
        <f t="shared" si="591"/>
        <v/>
      </c>
      <c r="L1729" s="16"/>
      <c r="M1729" s="16"/>
      <c r="N1729" s="46"/>
      <c r="O1729" s="47" t="str">
        <f t="shared" si="594"/>
        <v/>
      </c>
      <c r="P1729" s="47"/>
      <c r="Q1729" s="48" t="str">
        <f>IFERROR(VLOOKUP(E1729,Funcionários!$C$8:$E$207,3,FALSE),"")</f>
        <v/>
      </c>
      <c r="R1729" s="47"/>
      <c r="S1729" s="49" t="str">
        <f t="shared" si="595"/>
        <v/>
      </c>
      <c r="T1729" s="49">
        <v>1.7229999999999999E-2</v>
      </c>
      <c r="U1729" s="48" t="str">
        <f>IF(Funcionários!C1730=0,"",Funcionários!C1730)</f>
        <v/>
      </c>
      <c r="V1729" s="50">
        <f>IF(U1729="",0,IF(COUNTIFS($E$7:$E$3006,U1729,$I$7:$I$3006,'RC'!$E$6)=0,0,COUNTIFS($M$7:$M$3006,"Concluída no prazo",$E$7:$E$3006,U1729,$I$7:$I$3006,'RC'!$E$6)/COUNTIFS($E$7:$E$3006,U1729,$I$7:$I$3006,'RC'!$E$6)))</f>
        <v>0</v>
      </c>
      <c r="W1729" s="49">
        <f>SUMIFS($J$7:$J$3006,$E$7:$E$3006,U1729,$I$7:$I$3006,'RC'!$E$6)+SUMIFS($L$7:$L$3006,$E$7:$E$3006,U1729,$I$7:$I$3006,'RC'!$E$6)</f>
        <v>0</v>
      </c>
      <c r="X1729" s="48">
        <f>COUNTIFS($E$7:$E$3006,U1729,$I$7:$I$3006,'RC'!$E$6)</f>
        <v>0</v>
      </c>
      <c r="Y1729" s="48"/>
      <c r="Z1729" s="51" t="str">
        <f>IF(AQ1729='RC'!$E$6,AC1729*1000+AD1729,"")</f>
        <v/>
      </c>
      <c r="AA1729" s="51" t="str">
        <f>IF(AB1729="","",IF(AQ1729='RC'!$E$6,AC1729*1000-AD1729,""))</f>
        <v/>
      </c>
      <c r="AB1729" s="48" t="str">
        <f>IFERROR(VLOOKUP(E1729,Funcionários!$C$8:$E$207,3,FALSE),"")</f>
        <v/>
      </c>
      <c r="AC1729" s="50" t="str">
        <f>IF(AB1729="","",IF(COUNTIFS($AB$7:$AB$3006,AB1729,$AQ$7:$AQ$3006,'RC'!$E$6)=0,"",COUNTIFS($M$7:$M$3006,"Concluída no prazo",$AB$7:$AB$3006,AB1729,$AQ$7:$AQ$3006,'RC'!$E$6)/COUNTIFS($AB$7:$AB$3006,AB1729,$AQ$7:$AQ$3006,'RC'!$E$6)))</f>
        <v/>
      </c>
      <c r="AD1729" s="48">
        <f>SUMIF($AQ$7:$AQ$3006,'RC'!$E$6,$J$7:$J$3006)+SUMIF($AQ$7:$AQ$3006,'RC'!$E$6,$L$7:$L$3006)</f>
        <v>21</v>
      </c>
      <c r="AF1729" s="48">
        <v>3.2779999999994702E-2</v>
      </c>
      <c r="AG1729" s="48">
        <f>IF(OR(AQ1729="",AQ1729&lt;&gt;'RC'!$E$6,AB1729&lt;&gt;'RC'!$D$21),0,1)</f>
        <v>0</v>
      </c>
      <c r="AH1729" s="48">
        <f t="shared" si="592"/>
        <v>3.2779999999994702E-2</v>
      </c>
      <c r="AI1729" s="48" t="str">
        <f t="shared" si="574"/>
        <v/>
      </c>
      <c r="AJ1729" s="48" t="str">
        <f t="shared" si="575"/>
        <v/>
      </c>
      <c r="AK1729" s="52" t="str">
        <f t="shared" si="576"/>
        <v/>
      </c>
      <c r="AL1729" s="52" t="str">
        <f t="shared" si="577"/>
        <v/>
      </c>
      <c r="AM1729" s="48" t="str">
        <f t="shared" si="578"/>
        <v/>
      </c>
      <c r="AN1729" s="48" t="str">
        <f t="shared" si="579"/>
        <v/>
      </c>
      <c r="AP1729" s="18" t="str">
        <f t="shared" si="580"/>
        <v/>
      </c>
      <c r="AQ1729" s="18" t="str">
        <f t="shared" si="581"/>
        <v/>
      </c>
      <c r="AR1729" s="18">
        <v>3.2779999999999997E-2</v>
      </c>
      <c r="AS1729" s="18">
        <f>IF(AF!$D$27="Todos",1,IF(M1729=AF!$D$27,1,0))</f>
        <v>1</v>
      </c>
      <c r="AT1729" s="53">
        <f>IF(AND(E1729=AF!$D$6,OR(LT!M1729=AF!$D$27,AF!$D$27="Todos"),OR(AP1729=AF!$E$8,AQ1729=AF!$E$8)),AR1729+AS1729,0)</f>
        <v>0</v>
      </c>
      <c r="AU1729" s="18" t="str">
        <f t="shared" si="582"/>
        <v/>
      </c>
      <c r="AV1729" s="54" t="str">
        <f t="shared" si="583"/>
        <v/>
      </c>
      <c r="AW1729" s="54" t="str">
        <f t="shared" si="584"/>
        <v/>
      </c>
      <c r="AX1729" s="18" t="str">
        <f t="shared" si="585"/>
        <v/>
      </c>
      <c r="AY1729" s="18" t="str">
        <f t="shared" si="586"/>
        <v/>
      </c>
      <c r="BA1729" s="18">
        <f>IF($E1729=AF!$D$6,IF($M1729="Concluída no prazo",2,IF($M1729="Concluída com atraso",1,0)),0)</f>
        <v>0</v>
      </c>
      <c r="BB1729" s="18">
        <f>IF($E1729=AF!$D$6,IF($M1729="Atrasada",2,IF($M1729="Concluída com atraso",1,0)),0)</f>
        <v>0</v>
      </c>
      <c r="BC1729" s="18">
        <v>1.7229999999999999E-2</v>
      </c>
      <c r="BD1729" s="18">
        <f t="shared" si="593"/>
        <v>1.7229999999999999E-2</v>
      </c>
      <c r="BE1729" s="18">
        <f t="shared" si="593"/>
        <v>1.7229999999999999E-2</v>
      </c>
      <c r="BF1729" s="18" t="str">
        <f t="shared" si="587"/>
        <v/>
      </c>
      <c r="BN1729" s="18" t="str">
        <f t="shared" si="588"/>
        <v>s</v>
      </c>
    </row>
    <row r="1730" spans="3:66" ht="50.1" customHeight="1" thickTop="1" thickBot="1" x14ac:dyDescent="0.3">
      <c r="C1730" s="46"/>
      <c r="D1730" s="46"/>
      <c r="E1730" s="46"/>
      <c r="F1730" s="122"/>
      <c r="G1730" s="122"/>
      <c r="H1730" s="78" t="str">
        <f t="shared" si="589"/>
        <v/>
      </c>
      <c r="I1730" s="78" t="str">
        <f t="shared" si="590"/>
        <v/>
      </c>
      <c r="J1730" s="16"/>
      <c r="K1730" s="46" t="str">
        <f t="shared" si="591"/>
        <v/>
      </c>
      <c r="L1730" s="16"/>
      <c r="M1730" s="16"/>
      <c r="N1730" s="46"/>
      <c r="O1730" s="47" t="str">
        <f t="shared" si="594"/>
        <v/>
      </c>
      <c r="P1730" s="47"/>
      <c r="Q1730" s="48" t="str">
        <f>IFERROR(VLOOKUP(E1730,Funcionários!$C$8:$E$207,3,FALSE),"")</f>
        <v/>
      </c>
      <c r="R1730" s="47"/>
      <c r="S1730" s="49" t="str">
        <f t="shared" si="595"/>
        <v/>
      </c>
      <c r="T1730" s="49">
        <v>1.7239999999999998E-2</v>
      </c>
      <c r="U1730" s="48" t="str">
        <f>IF(Funcionários!C1731=0,"",Funcionários!C1731)</f>
        <v/>
      </c>
      <c r="V1730" s="50">
        <f>IF(U1730="",0,IF(COUNTIFS($E$7:$E$3006,U1730,$I$7:$I$3006,'RC'!$E$6)=0,0,COUNTIFS($M$7:$M$3006,"Concluída no prazo",$E$7:$E$3006,U1730,$I$7:$I$3006,'RC'!$E$6)/COUNTIFS($E$7:$E$3006,U1730,$I$7:$I$3006,'RC'!$E$6)))</f>
        <v>0</v>
      </c>
      <c r="W1730" s="49">
        <f>SUMIFS($J$7:$J$3006,$E$7:$E$3006,U1730,$I$7:$I$3006,'RC'!$E$6)+SUMIFS($L$7:$L$3006,$E$7:$E$3006,U1730,$I$7:$I$3006,'RC'!$E$6)</f>
        <v>0</v>
      </c>
      <c r="X1730" s="48">
        <f>COUNTIFS($E$7:$E$3006,U1730,$I$7:$I$3006,'RC'!$E$6)</f>
        <v>0</v>
      </c>
      <c r="Y1730" s="48"/>
      <c r="Z1730" s="51" t="str">
        <f>IF(AQ1730='RC'!$E$6,AC1730*1000+AD1730,"")</f>
        <v/>
      </c>
      <c r="AA1730" s="51" t="str">
        <f>IF(AB1730="","",IF(AQ1730='RC'!$E$6,AC1730*1000-AD1730,""))</f>
        <v/>
      </c>
      <c r="AB1730" s="48" t="str">
        <f>IFERROR(VLOOKUP(E1730,Funcionários!$C$8:$E$207,3,FALSE),"")</f>
        <v/>
      </c>
      <c r="AC1730" s="50" t="str">
        <f>IF(AB1730="","",IF(COUNTIFS($AB$7:$AB$3006,AB1730,$AQ$7:$AQ$3006,'RC'!$E$6)=0,"",COUNTIFS($M$7:$M$3006,"Concluída no prazo",$AB$7:$AB$3006,AB1730,$AQ$7:$AQ$3006,'RC'!$E$6)/COUNTIFS($AB$7:$AB$3006,AB1730,$AQ$7:$AQ$3006,'RC'!$E$6)))</f>
        <v/>
      </c>
      <c r="AD1730" s="48">
        <f>SUMIF($AQ$7:$AQ$3006,'RC'!$E$6,$J$7:$J$3006)+SUMIF($AQ$7:$AQ$3006,'RC'!$E$6,$L$7:$L$3006)</f>
        <v>21</v>
      </c>
      <c r="AF1730" s="48">
        <v>3.2769999999994699E-2</v>
      </c>
      <c r="AG1730" s="48">
        <f>IF(OR(AQ1730="",AQ1730&lt;&gt;'RC'!$E$6,AB1730&lt;&gt;'RC'!$D$21),0,1)</f>
        <v>0</v>
      </c>
      <c r="AH1730" s="48">
        <f t="shared" si="592"/>
        <v>3.2769999999994699E-2</v>
      </c>
      <c r="AI1730" s="48" t="str">
        <f t="shared" si="574"/>
        <v/>
      </c>
      <c r="AJ1730" s="48" t="str">
        <f t="shared" si="575"/>
        <v/>
      </c>
      <c r="AK1730" s="52" t="str">
        <f t="shared" si="576"/>
        <v/>
      </c>
      <c r="AL1730" s="52" t="str">
        <f t="shared" si="577"/>
        <v/>
      </c>
      <c r="AM1730" s="48" t="str">
        <f t="shared" si="578"/>
        <v/>
      </c>
      <c r="AN1730" s="48" t="str">
        <f t="shared" si="579"/>
        <v/>
      </c>
      <c r="AP1730" s="18" t="str">
        <f t="shared" si="580"/>
        <v/>
      </c>
      <c r="AQ1730" s="18" t="str">
        <f t="shared" si="581"/>
        <v/>
      </c>
      <c r="AR1730" s="18">
        <v>3.2770000000000001E-2</v>
      </c>
      <c r="AS1730" s="18">
        <f>IF(AF!$D$27="Todos",1,IF(M1730=AF!$D$27,1,0))</f>
        <v>1</v>
      </c>
      <c r="AT1730" s="53">
        <f>IF(AND(E1730=AF!$D$6,OR(LT!M1730=AF!$D$27,AF!$D$27="Todos"),OR(AP1730=AF!$E$8,AQ1730=AF!$E$8)),AR1730+AS1730,0)</f>
        <v>0</v>
      </c>
      <c r="AU1730" s="18" t="str">
        <f t="shared" si="582"/>
        <v/>
      </c>
      <c r="AV1730" s="54" t="str">
        <f t="shared" si="583"/>
        <v/>
      </c>
      <c r="AW1730" s="54" t="str">
        <f t="shared" si="584"/>
        <v/>
      </c>
      <c r="AX1730" s="18" t="str">
        <f t="shared" si="585"/>
        <v/>
      </c>
      <c r="AY1730" s="18" t="str">
        <f t="shared" si="586"/>
        <v/>
      </c>
      <c r="BA1730" s="18">
        <f>IF($E1730=AF!$D$6,IF($M1730="Concluída no prazo",2,IF($M1730="Concluída com atraso",1,0)),0)</f>
        <v>0</v>
      </c>
      <c r="BB1730" s="18">
        <f>IF($E1730=AF!$D$6,IF($M1730="Atrasada",2,IF($M1730="Concluída com atraso",1,0)),0)</f>
        <v>0</v>
      </c>
      <c r="BC1730" s="18">
        <v>1.7239999999999998E-2</v>
      </c>
      <c r="BD1730" s="18">
        <f t="shared" si="593"/>
        <v>1.7239999999999998E-2</v>
      </c>
      <c r="BE1730" s="18">
        <f t="shared" si="593"/>
        <v>1.7239999999999998E-2</v>
      </c>
      <c r="BF1730" s="18" t="str">
        <f t="shared" si="587"/>
        <v/>
      </c>
      <c r="BN1730" s="18" t="str">
        <f t="shared" si="588"/>
        <v>s</v>
      </c>
    </row>
    <row r="1731" spans="3:66" ht="50.1" customHeight="1" thickTop="1" thickBot="1" x14ac:dyDescent="0.3">
      <c r="C1731" s="46"/>
      <c r="D1731" s="46"/>
      <c r="E1731" s="46"/>
      <c r="F1731" s="122"/>
      <c r="G1731" s="122"/>
      <c r="H1731" s="78" t="str">
        <f t="shared" si="589"/>
        <v/>
      </c>
      <c r="I1731" s="78" t="str">
        <f t="shared" si="590"/>
        <v/>
      </c>
      <c r="J1731" s="16"/>
      <c r="K1731" s="46" t="str">
        <f t="shared" si="591"/>
        <v/>
      </c>
      <c r="L1731" s="16"/>
      <c r="M1731" s="16"/>
      <c r="N1731" s="46"/>
      <c r="O1731" s="47" t="str">
        <f t="shared" si="594"/>
        <v/>
      </c>
      <c r="P1731" s="47"/>
      <c r="Q1731" s="48" t="str">
        <f>IFERROR(VLOOKUP(E1731,Funcionários!$C$8:$E$207,3,FALSE),"")</f>
        <v/>
      </c>
      <c r="R1731" s="47"/>
      <c r="S1731" s="49" t="str">
        <f t="shared" si="595"/>
        <v/>
      </c>
      <c r="T1731" s="49">
        <v>1.7250000000000001E-2</v>
      </c>
      <c r="U1731" s="48" t="str">
        <f>IF(Funcionários!C1732=0,"",Funcionários!C1732)</f>
        <v/>
      </c>
      <c r="V1731" s="50">
        <f>IF(U1731="",0,IF(COUNTIFS($E$7:$E$3006,U1731,$I$7:$I$3006,'RC'!$E$6)=0,0,COUNTIFS($M$7:$M$3006,"Concluída no prazo",$E$7:$E$3006,U1731,$I$7:$I$3006,'RC'!$E$6)/COUNTIFS($E$7:$E$3006,U1731,$I$7:$I$3006,'RC'!$E$6)))</f>
        <v>0</v>
      </c>
      <c r="W1731" s="49">
        <f>SUMIFS($J$7:$J$3006,$E$7:$E$3006,U1731,$I$7:$I$3006,'RC'!$E$6)+SUMIFS($L$7:$L$3006,$E$7:$E$3006,U1731,$I$7:$I$3006,'RC'!$E$6)</f>
        <v>0</v>
      </c>
      <c r="X1731" s="48">
        <f>COUNTIFS($E$7:$E$3006,U1731,$I$7:$I$3006,'RC'!$E$6)</f>
        <v>0</v>
      </c>
      <c r="Y1731" s="48"/>
      <c r="Z1731" s="51" t="str">
        <f>IF(AQ1731='RC'!$E$6,AC1731*1000+AD1731,"")</f>
        <v/>
      </c>
      <c r="AA1731" s="51" t="str">
        <f>IF(AB1731="","",IF(AQ1731='RC'!$E$6,AC1731*1000-AD1731,""))</f>
        <v/>
      </c>
      <c r="AB1731" s="48" t="str">
        <f>IFERROR(VLOOKUP(E1731,Funcionários!$C$8:$E$207,3,FALSE),"")</f>
        <v/>
      </c>
      <c r="AC1731" s="50" t="str">
        <f>IF(AB1731="","",IF(COUNTIFS($AB$7:$AB$3006,AB1731,$AQ$7:$AQ$3006,'RC'!$E$6)=0,"",COUNTIFS($M$7:$M$3006,"Concluída no prazo",$AB$7:$AB$3006,AB1731,$AQ$7:$AQ$3006,'RC'!$E$6)/COUNTIFS($AB$7:$AB$3006,AB1731,$AQ$7:$AQ$3006,'RC'!$E$6)))</f>
        <v/>
      </c>
      <c r="AD1731" s="48">
        <f>SUMIF($AQ$7:$AQ$3006,'RC'!$E$6,$J$7:$J$3006)+SUMIF($AQ$7:$AQ$3006,'RC'!$E$6,$L$7:$L$3006)</f>
        <v>21</v>
      </c>
      <c r="AF1731" s="48">
        <v>3.2759999999994703E-2</v>
      </c>
      <c r="AG1731" s="48">
        <f>IF(OR(AQ1731="",AQ1731&lt;&gt;'RC'!$E$6,AB1731&lt;&gt;'RC'!$D$21),0,1)</f>
        <v>0</v>
      </c>
      <c r="AH1731" s="48">
        <f t="shared" si="592"/>
        <v>3.2759999999994703E-2</v>
      </c>
      <c r="AI1731" s="48" t="str">
        <f t="shared" si="574"/>
        <v/>
      </c>
      <c r="AJ1731" s="48" t="str">
        <f t="shared" si="575"/>
        <v/>
      </c>
      <c r="AK1731" s="52" t="str">
        <f t="shared" si="576"/>
        <v/>
      </c>
      <c r="AL1731" s="52" t="str">
        <f t="shared" si="577"/>
        <v/>
      </c>
      <c r="AM1731" s="48" t="str">
        <f t="shared" si="578"/>
        <v/>
      </c>
      <c r="AN1731" s="48" t="str">
        <f t="shared" si="579"/>
        <v/>
      </c>
      <c r="AP1731" s="18" t="str">
        <f t="shared" si="580"/>
        <v/>
      </c>
      <c r="AQ1731" s="18" t="str">
        <f t="shared" si="581"/>
        <v/>
      </c>
      <c r="AR1731" s="18">
        <v>3.2759999999999997E-2</v>
      </c>
      <c r="AS1731" s="18">
        <f>IF(AF!$D$27="Todos",1,IF(M1731=AF!$D$27,1,0))</f>
        <v>1</v>
      </c>
      <c r="AT1731" s="53">
        <f>IF(AND(E1731=AF!$D$6,OR(LT!M1731=AF!$D$27,AF!$D$27="Todos"),OR(AP1731=AF!$E$8,AQ1731=AF!$E$8)),AR1731+AS1731,0)</f>
        <v>0</v>
      </c>
      <c r="AU1731" s="18" t="str">
        <f t="shared" si="582"/>
        <v/>
      </c>
      <c r="AV1731" s="54" t="str">
        <f t="shared" si="583"/>
        <v/>
      </c>
      <c r="AW1731" s="54" t="str">
        <f t="shared" si="584"/>
        <v/>
      </c>
      <c r="AX1731" s="18" t="str">
        <f t="shared" si="585"/>
        <v/>
      </c>
      <c r="AY1731" s="18" t="str">
        <f t="shared" si="586"/>
        <v/>
      </c>
      <c r="BA1731" s="18">
        <f>IF($E1731=AF!$D$6,IF($M1731="Concluída no prazo",2,IF($M1731="Concluída com atraso",1,0)),0)</f>
        <v>0</v>
      </c>
      <c r="BB1731" s="18">
        <f>IF($E1731=AF!$D$6,IF($M1731="Atrasada",2,IF($M1731="Concluída com atraso",1,0)),0)</f>
        <v>0</v>
      </c>
      <c r="BC1731" s="18">
        <v>1.7250000000000001E-2</v>
      </c>
      <c r="BD1731" s="18">
        <f t="shared" si="593"/>
        <v>1.7250000000000001E-2</v>
      </c>
      <c r="BE1731" s="18">
        <f t="shared" si="593"/>
        <v>1.7250000000000001E-2</v>
      </c>
      <c r="BF1731" s="18" t="str">
        <f t="shared" si="587"/>
        <v/>
      </c>
      <c r="BN1731" s="18" t="str">
        <f t="shared" si="588"/>
        <v>s</v>
      </c>
    </row>
    <row r="1732" spans="3:66" ht="50.1" customHeight="1" thickTop="1" thickBot="1" x14ac:dyDescent="0.3">
      <c r="C1732" s="46"/>
      <c r="D1732" s="46"/>
      <c r="E1732" s="46"/>
      <c r="F1732" s="122"/>
      <c r="G1732" s="122"/>
      <c r="H1732" s="78" t="str">
        <f t="shared" si="589"/>
        <v/>
      </c>
      <c r="I1732" s="78" t="str">
        <f t="shared" si="590"/>
        <v/>
      </c>
      <c r="J1732" s="16"/>
      <c r="K1732" s="46" t="str">
        <f t="shared" si="591"/>
        <v/>
      </c>
      <c r="L1732" s="16"/>
      <c r="M1732" s="16"/>
      <c r="N1732" s="46"/>
      <c r="O1732" s="47" t="str">
        <f t="shared" si="594"/>
        <v/>
      </c>
      <c r="P1732" s="47"/>
      <c r="Q1732" s="48" t="str">
        <f>IFERROR(VLOOKUP(E1732,Funcionários!$C$8:$E$207,3,FALSE),"")</f>
        <v/>
      </c>
      <c r="R1732" s="47"/>
      <c r="S1732" s="49" t="str">
        <f t="shared" si="595"/>
        <v/>
      </c>
      <c r="T1732" s="49">
        <v>1.7260000000000001E-2</v>
      </c>
      <c r="U1732" s="48" t="str">
        <f>IF(Funcionários!C1733=0,"",Funcionários!C1733)</f>
        <v/>
      </c>
      <c r="V1732" s="50">
        <f>IF(U1732="",0,IF(COUNTIFS($E$7:$E$3006,U1732,$I$7:$I$3006,'RC'!$E$6)=0,0,COUNTIFS($M$7:$M$3006,"Concluída no prazo",$E$7:$E$3006,U1732,$I$7:$I$3006,'RC'!$E$6)/COUNTIFS($E$7:$E$3006,U1732,$I$7:$I$3006,'RC'!$E$6)))</f>
        <v>0</v>
      </c>
      <c r="W1732" s="49">
        <f>SUMIFS($J$7:$J$3006,$E$7:$E$3006,U1732,$I$7:$I$3006,'RC'!$E$6)+SUMIFS($L$7:$L$3006,$E$7:$E$3006,U1732,$I$7:$I$3006,'RC'!$E$6)</f>
        <v>0</v>
      </c>
      <c r="X1732" s="48">
        <f>COUNTIFS($E$7:$E$3006,U1732,$I$7:$I$3006,'RC'!$E$6)</f>
        <v>0</v>
      </c>
      <c r="Y1732" s="48"/>
      <c r="Z1732" s="51" t="str">
        <f>IF(AQ1732='RC'!$E$6,AC1732*1000+AD1732,"")</f>
        <v/>
      </c>
      <c r="AA1732" s="51" t="str">
        <f>IF(AB1732="","",IF(AQ1732='RC'!$E$6,AC1732*1000-AD1732,""))</f>
        <v/>
      </c>
      <c r="AB1732" s="48" t="str">
        <f>IFERROR(VLOOKUP(E1732,Funcionários!$C$8:$E$207,3,FALSE),"")</f>
        <v/>
      </c>
      <c r="AC1732" s="50" t="str">
        <f>IF(AB1732="","",IF(COUNTIFS($AB$7:$AB$3006,AB1732,$AQ$7:$AQ$3006,'RC'!$E$6)=0,"",COUNTIFS($M$7:$M$3006,"Concluída no prazo",$AB$7:$AB$3006,AB1732,$AQ$7:$AQ$3006,'RC'!$E$6)/COUNTIFS($AB$7:$AB$3006,AB1732,$AQ$7:$AQ$3006,'RC'!$E$6)))</f>
        <v/>
      </c>
      <c r="AD1732" s="48">
        <f>SUMIF($AQ$7:$AQ$3006,'RC'!$E$6,$J$7:$J$3006)+SUMIF($AQ$7:$AQ$3006,'RC'!$E$6,$L$7:$L$3006)</f>
        <v>21</v>
      </c>
      <c r="AF1732" s="48">
        <v>3.27499999999947E-2</v>
      </c>
      <c r="AG1732" s="48">
        <f>IF(OR(AQ1732="",AQ1732&lt;&gt;'RC'!$E$6,AB1732&lt;&gt;'RC'!$D$21),0,1)</f>
        <v>0</v>
      </c>
      <c r="AH1732" s="48">
        <f t="shared" si="592"/>
        <v>3.27499999999947E-2</v>
      </c>
      <c r="AI1732" s="48" t="str">
        <f t="shared" si="574"/>
        <v/>
      </c>
      <c r="AJ1732" s="48" t="str">
        <f t="shared" si="575"/>
        <v/>
      </c>
      <c r="AK1732" s="52" t="str">
        <f t="shared" si="576"/>
        <v/>
      </c>
      <c r="AL1732" s="52" t="str">
        <f t="shared" si="577"/>
        <v/>
      </c>
      <c r="AM1732" s="48" t="str">
        <f t="shared" si="578"/>
        <v/>
      </c>
      <c r="AN1732" s="48" t="str">
        <f t="shared" si="579"/>
        <v/>
      </c>
      <c r="AP1732" s="18" t="str">
        <f t="shared" si="580"/>
        <v/>
      </c>
      <c r="AQ1732" s="18" t="str">
        <f t="shared" si="581"/>
        <v/>
      </c>
      <c r="AR1732" s="18">
        <v>3.2750000000000001E-2</v>
      </c>
      <c r="AS1732" s="18">
        <f>IF(AF!$D$27="Todos",1,IF(M1732=AF!$D$27,1,0))</f>
        <v>1</v>
      </c>
      <c r="AT1732" s="53">
        <f>IF(AND(E1732=AF!$D$6,OR(LT!M1732=AF!$D$27,AF!$D$27="Todos"),OR(AP1732=AF!$E$8,AQ1732=AF!$E$8)),AR1732+AS1732,0)</f>
        <v>0</v>
      </c>
      <c r="AU1732" s="18" t="str">
        <f t="shared" si="582"/>
        <v/>
      </c>
      <c r="AV1732" s="54" t="str">
        <f t="shared" si="583"/>
        <v/>
      </c>
      <c r="AW1732" s="54" t="str">
        <f t="shared" si="584"/>
        <v/>
      </c>
      <c r="AX1732" s="18" t="str">
        <f t="shared" si="585"/>
        <v/>
      </c>
      <c r="AY1732" s="18" t="str">
        <f t="shared" si="586"/>
        <v/>
      </c>
      <c r="BA1732" s="18">
        <f>IF($E1732=AF!$D$6,IF($M1732="Concluída no prazo",2,IF($M1732="Concluída com atraso",1,0)),0)</f>
        <v>0</v>
      </c>
      <c r="BB1732" s="18">
        <f>IF($E1732=AF!$D$6,IF($M1732="Atrasada",2,IF($M1732="Concluída com atraso",1,0)),0)</f>
        <v>0</v>
      </c>
      <c r="BC1732" s="18">
        <v>1.7260000000000001E-2</v>
      </c>
      <c r="BD1732" s="18">
        <f t="shared" si="593"/>
        <v>1.7260000000000001E-2</v>
      </c>
      <c r="BE1732" s="18">
        <f t="shared" si="593"/>
        <v>1.7260000000000001E-2</v>
      </c>
      <c r="BF1732" s="18" t="str">
        <f t="shared" si="587"/>
        <v/>
      </c>
      <c r="BN1732" s="18" t="str">
        <f t="shared" si="588"/>
        <v>s</v>
      </c>
    </row>
    <row r="1733" spans="3:66" ht="50.1" customHeight="1" thickTop="1" thickBot="1" x14ac:dyDescent="0.3">
      <c r="C1733" s="46"/>
      <c r="D1733" s="46"/>
      <c r="E1733" s="46"/>
      <c r="F1733" s="122"/>
      <c r="G1733" s="122"/>
      <c r="H1733" s="78" t="str">
        <f t="shared" si="589"/>
        <v/>
      </c>
      <c r="I1733" s="78" t="str">
        <f t="shared" si="590"/>
        <v/>
      </c>
      <c r="J1733" s="16"/>
      <c r="K1733" s="46" t="str">
        <f t="shared" si="591"/>
        <v/>
      </c>
      <c r="L1733" s="16"/>
      <c r="M1733" s="16"/>
      <c r="N1733" s="46"/>
      <c r="O1733" s="47" t="str">
        <f t="shared" si="594"/>
        <v/>
      </c>
      <c r="P1733" s="47"/>
      <c r="Q1733" s="48" t="str">
        <f>IFERROR(VLOOKUP(E1733,Funcionários!$C$8:$E$207,3,FALSE),"")</f>
        <v/>
      </c>
      <c r="R1733" s="47"/>
      <c r="S1733" s="49" t="str">
        <f t="shared" si="595"/>
        <v/>
      </c>
      <c r="T1733" s="49">
        <v>1.7270000000000001E-2</v>
      </c>
      <c r="U1733" s="48" t="str">
        <f>IF(Funcionários!C1734=0,"",Funcionários!C1734)</f>
        <v/>
      </c>
      <c r="V1733" s="50">
        <f>IF(U1733="",0,IF(COUNTIFS($E$7:$E$3006,U1733,$I$7:$I$3006,'RC'!$E$6)=0,0,COUNTIFS($M$7:$M$3006,"Concluída no prazo",$E$7:$E$3006,U1733,$I$7:$I$3006,'RC'!$E$6)/COUNTIFS($E$7:$E$3006,U1733,$I$7:$I$3006,'RC'!$E$6)))</f>
        <v>0</v>
      </c>
      <c r="W1733" s="49">
        <f>SUMIFS($J$7:$J$3006,$E$7:$E$3006,U1733,$I$7:$I$3006,'RC'!$E$6)+SUMIFS($L$7:$L$3006,$E$7:$E$3006,U1733,$I$7:$I$3006,'RC'!$E$6)</f>
        <v>0</v>
      </c>
      <c r="X1733" s="48">
        <f>COUNTIFS($E$7:$E$3006,U1733,$I$7:$I$3006,'RC'!$E$6)</f>
        <v>0</v>
      </c>
      <c r="Y1733" s="48"/>
      <c r="Z1733" s="51" t="str">
        <f>IF(AQ1733='RC'!$E$6,AC1733*1000+AD1733,"")</f>
        <v/>
      </c>
      <c r="AA1733" s="51" t="str">
        <f>IF(AB1733="","",IF(AQ1733='RC'!$E$6,AC1733*1000-AD1733,""))</f>
        <v/>
      </c>
      <c r="AB1733" s="48" t="str">
        <f>IFERROR(VLOOKUP(E1733,Funcionários!$C$8:$E$207,3,FALSE),"")</f>
        <v/>
      </c>
      <c r="AC1733" s="50" t="str">
        <f>IF(AB1733="","",IF(COUNTIFS($AB$7:$AB$3006,AB1733,$AQ$7:$AQ$3006,'RC'!$E$6)=0,"",COUNTIFS($M$7:$M$3006,"Concluída no prazo",$AB$7:$AB$3006,AB1733,$AQ$7:$AQ$3006,'RC'!$E$6)/COUNTIFS($AB$7:$AB$3006,AB1733,$AQ$7:$AQ$3006,'RC'!$E$6)))</f>
        <v/>
      </c>
      <c r="AD1733" s="48">
        <f>SUMIF($AQ$7:$AQ$3006,'RC'!$E$6,$J$7:$J$3006)+SUMIF($AQ$7:$AQ$3006,'RC'!$E$6,$L$7:$L$3006)</f>
        <v>21</v>
      </c>
      <c r="AF1733" s="48">
        <v>3.2739999999994697E-2</v>
      </c>
      <c r="AG1733" s="48">
        <f>IF(OR(AQ1733="",AQ1733&lt;&gt;'RC'!$E$6,AB1733&lt;&gt;'RC'!$D$21),0,1)</f>
        <v>0</v>
      </c>
      <c r="AH1733" s="48">
        <f t="shared" si="592"/>
        <v>3.2739999999994697E-2</v>
      </c>
      <c r="AI1733" s="48" t="str">
        <f t="shared" si="574"/>
        <v/>
      </c>
      <c r="AJ1733" s="48" t="str">
        <f t="shared" si="575"/>
        <v/>
      </c>
      <c r="AK1733" s="52" t="str">
        <f t="shared" si="576"/>
        <v/>
      </c>
      <c r="AL1733" s="52" t="str">
        <f t="shared" si="577"/>
        <v/>
      </c>
      <c r="AM1733" s="48" t="str">
        <f t="shared" si="578"/>
        <v/>
      </c>
      <c r="AN1733" s="48" t="str">
        <f t="shared" si="579"/>
        <v/>
      </c>
      <c r="AP1733" s="18" t="str">
        <f t="shared" si="580"/>
        <v/>
      </c>
      <c r="AQ1733" s="18" t="str">
        <f t="shared" si="581"/>
        <v/>
      </c>
      <c r="AR1733" s="18">
        <v>3.2739999999999998E-2</v>
      </c>
      <c r="AS1733" s="18">
        <f>IF(AF!$D$27="Todos",1,IF(M1733=AF!$D$27,1,0))</f>
        <v>1</v>
      </c>
      <c r="AT1733" s="53">
        <f>IF(AND(E1733=AF!$D$6,OR(LT!M1733=AF!$D$27,AF!$D$27="Todos"),OR(AP1733=AF!$E$8,AQ1733=AF!$E$8)),AR1733+AS1733,0)</f>
        <v>0</v>
      </c>
      <c r="AU1733" s="18" t="str">
        <f t="shared" si="582"/>
        <v/>
      </c>
      <c r="AV1733" s="54" t="str">
        <f t="shared" si="583"/>
        <v/>
      </c>
      <c r="AW1733" s="54" t="str">
        <f t="shared" si="584"/>
        <v/>
      </c>
      <c r="AX1733" s="18" t="str">
        <f t="shared" si="585"/>
        <v/>
      </c>
      <c r="AY1733" s="18" t="str">
        <f t="shared" si="586"/>
        <v/>
      </c>
      <c r="BA1733" s="18">
        <f>IF($E1733=AF!$D$6,IF($M1733="Concluída no prazo",2,IF($M1733="Concluída com atraso",1,0)),0)</f>
        <v>0</v>
      </c>
      <c r="BB1733" s="18">
        <f>IF($E1733=AF!$D$6,IF($M1733="Atrasada",2,IF($M1733="Concluída com atraso",1,0)),0)</f>
        <v>0</v>
      </c>
      <c r="BC1733" s="18">
        <v>1.7270000000000001E-2</v>
      </c>
      <c r="BD1733" s="18">
        <f t="shared" si="593"/>
        <v>1.7270000000000001E-2</v>
      </c>
      <c r="BE1733" s="18">
        <f t="shared" si="593"/>
        <v>1.7270000000000001E-2</v>
      </c>
      <c r="BF1733" s="18" t="str">
        <f t="shared" si="587"/>
        <v/>
      </c>
      <c r="BN1733" s="18" t="str">
        <f t="shared" si="588"/>
        <v>s</v>
      </c>
    </row>
    <row r="1734" spans="3:66" ht="50.1" customHeight="1" thickTop="1" thickBot="1" x14ac:dyDescent="0.3">
      <c r="C1734" s="46"/>
      <c r="D1734" s="46"/>
      <c r="E1734" s="46"/>
      <c r="F1734" s="122"/>
      <c r="G1734" s="122"/>
      <c r="H1734" s="78" t="str">
        <f t="shared" si="589"/>
        <v/>
      </c>
      <c r="I1734" s="78" t="str">
        <f t="shared" si="590"/>
        <v/>
      </c>
      <c r="J1734" s="16"/>
      <c r="K1734" s="46" t="str">
        <f t="shared" si="591"/>
        <v/>
      </c>
      <c r="L1734" s="16"/>
      <c r="M1734" s="16"/>
      <c r="N1734" s="46"/>
      <c r="O1734" s="47" t="str">
        <f t="shared" si="594"/>
        <v/>
      </c>
      <c r="P1734" s="47"/>
      <c r="Q1734" s="48" t="str">
        <f>IFERROR(VLOOKUP(E1734,Funcionários!$C$8:$E$207,3,FALSE),"")</f>
        <v/>
      </c>
      <c r="R1734" s="47"/>
      <c r="S1734" s="49" t="str">
        <f t="shared" si="595"/>
        <v/>
      </c>
      <c r="T1734" s="49">
        <v>1.728E-2</v>
      </c>
      <c r="U1734" s="48" t="str">
        <f>IF(Funcionários!C1735=0,"",Funcionários!C1735)</f>
        <v/>
      </c>
      <c r="V1734" s="50">
        <f>IF(U1734="",0,IF(COUNTIFS($E$7:$E$3006,U1734,$I$7:$I$3006,'RC'!$E$6)=0,0,COUNTIFS($M$7:$M$3006,"Concluída no prazo",$E$7:$E$3006,U1734,$I$7:$I$3006,'RC'!$E$6)/COUNTIFS($E$7:$E$3006,U1734,$I$7:$I$3006,'RC'!$E$6)))</f>
        <v>0</v>
      </c>
      <c r="W1734" s="49">
        <f>SUMIFS($J$7:$J$3006,$E$7:$E$3006,U1734,$I$7:$I$3006,'RC'!$E$6)+SUMIFS($L$7:$L$3006,$E$7:$E$3006,U1734,$I$7:$I$3006,'RC'!$E$6)</f>
        <v>0</v>
      </c>
      <c r="X1734" s="48">
        <f>COUNTIFS($E$7:$E$3006,U1734,$I$7:$I$3006,'RC'!$E$6)</f>
        <v>0</v>
      </c>
      <c r="Y1734" s="48"/>
      <c r="Z1734" s="51" t="str">
        <f>IF(AQ1734='RC'!$E$6,AC1734*1000+AD1734,"")</f>
        <v/>
      </c>
      <c r="AA1734" s="51" t="str">
        <f>IF(AB1734="","",IF(AQ1734='RC'!$E$6,AC1734*1000-AD1734,""))</f>
        <v/>
      </c>
      <c r="AB1734" s="48" t="str">
        <f>IFERROR(VLOOKUP(E1734,Funcionários!$C$8:$E$207,3,FALSE),"")</f>
        <v/>
      </c>
      <c r="AC1734" s="50" t="str">
        <f>IF(AB1734="","",IF(COUNTIFS($AB$7:$AB$3006,AB1734,$AQ$7:$AQ$3006,'RC'!$E$6)=0,"",COUNTIFS($M$7:$M$3006,"Concluída no prazo",$AB$7:$AB$3006,AB1734,$AQ$7:$AQ$3006,'RC'!$E$6)/COUNTIFS($AB$7:$AB$3006,AB1734,$AQ$7:$AQ$3006,'RC'!$E$6)))</f>
        <v/>
      </c>
      <c r="AD1734" s="48">
        <f>SUMIF($AQ$7:$AQ$3006,'RC'!$E$6,$J$7:$J$3006)+SUMIF($AQ$7:$AQ$3006,'RC'!$E$6,$L$7:$L$3006)</f>
        <v>21</v>
      </c>
      <c r="AF1734" s="48">
        <v>3.2729999999994701E-2</v>
      </c>
      <c r="AG1734" s="48">
        <f>IF(OR(AQ1734="",AQ1734&lt;&gt;'RC'!$E$6,AB1734&lt;&gt;'RC'!$D$21),0,1)</f>
        <v>0</v>
      </c>
      <c r="AH1734" s="48">
        <f t="shared" si="592"/>
        <v>3.2729999999994701E-2</v>
      </c>
      <c r="AI1734" s="48" t="str">
        <f t="shared" si="574"/>
        <v/>
      </c>
      <c r="AJ1734" s="48" t="str">
        <f t="shared" si="575"/>
        <v/>
      </c>
      <c r="AK1734" s="52" t="str">
        <f t="shared" si="576"/>
        <v/>
      </c>
      <c r="AL1734" s="52" t="str">
        <f t="shared" si="577"/>
        <v/>
      </c>
      <c r="AM1734" s="48" t="str">
        <f t="shared" si="578"/>
        <v/>
      </c>
      <c r="AN1734" s="48" t="str">
        <f t="shared" si="579"/>
        <v/>
      </c>
      <c r="AP1734" s="18" t="str">
        <f t="shared" si="580"/>
        <v/>
      </c>
      <c r="AQ1734" s="18" t="str">
        <f t="shared" si="581"/>
        <v/>
      </c>
      <c r="AR1734" s="18">
        <v>3.2730000000000002E-2</v>
      </c>
      <c r="AS1734" s="18">
        <f>IF(AF!$D$27="Todos",1,IF(M1734=AF!$D$27,1,0))</f>
        <v>1</v>
      </c>
      <c r="AT1734" s="53">
        <f>IF(AND(E1734=AF!$D$6,OR(LT!M1734=AF!$D$27,AF!$D$27="Todos"),OR(AP1734=AF!$E$8,AQ1734=AF!$E$8)),AR1734+AS1734,0)</f>
        <v>0</v>
      </c>
      <c r="AU1734" s="18" t="str">
        <f t="shared" si="582"/>
        <v/>
      </c>
      <c r="AV1734" s="54" t="str">
        <f t="shared" si="583"/>
        <v/>
      </c>
      <c r="AW1734" s="54" t="str">
        <f t="shared" si="584"/>
        <v/>
      </c>
      <c r="AX1734" s="18" t="str">
        <f t="shared" si="585"/>
        <v/>
      </c>
      <c r="AY1734" s="18" t="str">
        <f t="shared" si="586"/>
        <v/>
      </c>
      <c r="BA1734" s="18">
        <f>IF($E1734=AF!$D$6,IF($M1734="Concluída no prazo",2,IF($M1734="Concluída com atraso",1,0)),0)</f>
        <v>0</v>
      </c>
      <c r="BB1734" s="18">
        <f>IF($E1734=AF!$D$6,IF($M1734="Atrasada",2,IF($M1734="Concluída com atraso",1,0)),0)</f>
        <v>0</v>
      </c>
      <c r="BC1734" s="18">
        <v>1.728E-2</v>
      </c>
      <c r="BD1734" s="18">
        <f t="shared" si="593"/>
        <v>1.728E-2</v>
      </c>
      <c r="BE1734" s="18">
        <f t="shared" si="593"/>
        <v>1.728E-2</v>
      </c>
      <c r="BF1734" s="18" t="str">
        <f t="shared" si="587"/>
        <v/>
      </c>
      <c r="BN1734" s="18" t="str">
        <f t="shared" si="588"/>
        <v>s</v>
      </c>
    </row>
    <row r="1735" spans="3:66" ht="50.1" customHeight="1" thickTop="1" thickBot="1" x14ac:dyDescent="0.3">
      <c r="C1735" s="46"/>
      <c r="D1735" s="46"/>
      <c r="E1735" s="46"/>
      <c r="F1735" s="122"/>
      <c r="G1735" s="122"/>
      <c r="H1735" s="78" t="str">
        <f t="shared" si="589"/>
        <v/>
      </c>
      <c r="I1735" s="78" t="str">
        <f t="shared" si="590"/>
        <v/>
      </c>
      <c r="J1735" s="16"/>
      <c r="K1735" s="46" t="str">
        <f t="shared" si="591"/>
        <v/>
      </c>
      <c r="L1735" s="16"/>
      <c r="M1735" s="16"/>
      <c r="N1735" s="46"/>
      <c r="O1735" s="47" t="str">
        <f t="shared" si="594"/>
        <v/>
      </c>
      <c r="P1735" s="47"/>
      <c r="Q1735" s="48" t="str">
        <f>IFERROR(VLOOKUP(E1735,Funcionários!$C$8:$E$207,3,FALSE),"")</f>
        <v/>
      </c>
      <c r="R1735" s="47"/>
      <c r="S1735" s="49" t="str">
        <f t="shared" si="595"/>
        <v/>
      </c>
      <c r="T1735" s="49">
        <v>1.729E-2</v>
      </c>
      <c r="U1735" s="48" t="str">
        <f>IF(Funcionários!C1736=0,"",Funcionários!C1736)</f>
        <v/>
      </c>
      <c r="V1735" s="50">
        <f>IF(U1735="",0,IF(COUNTIFS($E$7:$E$3006,U1735,$I$7:$I$3006,'RC'!$E$6)=0,0,COUNTIFS($M$7:$M$3006,"Concluída no prazo",$E$7:$E$3006,U1735,$I$7:$I$3006,'RC'!$E$6)/COUNTIFS($E$7:$E$3006,U1735,$I$7:$I$3006,'RC'!$E$6)))</f>
        <v>0</v>
      </c>
      <c r="W1735" s="49">
        <f>SUMIFS($J$7:$J$3006,$E$7:$E$3006,U1735,$I$7:$I$3006,'RC'!$E$6)+SUMIFS($L$7:$L$3006,$E$7:$E$3006,U1735,$I$7:$I$3006,'RC'!$E$6)</f>
        <v>0</v>
      </c>
      <c r="X1735" s="48">
        <f>COUNTIFS($E$7:$E$3006,U1735,$I$7:$I$3006,'RC'!$E$6)</f>
        <v>0</v>
      </c>
      <c r="Y1735" s="48"/>
      <c r="Z1735" s="51" t="str">
        <f>IF(AQ1735='RC'!$E$6,AC1735*1000+AD1735,"")</f>
        <v/>
      </c>
      <c r="AA1735" s="51" t="str">
        <f>IF(AB1735="","",IF(AQ1735='RC'!$E$6,AC1735*1000-AD1735,""))</f>
        <v/>
      </c>
      <c r="AB1735" s="48" t="str">
        <f>IFERROR(VLOOKUP(E1735,Funcionários!$C$8:$E$207,3,FALSE),"")</f>
        <v/>
      </c>
      <c r="AC1735" s="50" t="str">
        <f>IF(AB1735="","",IF(COUNTIFS($AB$7:$AB$3006,AB1735,$AQ$7:$AQ$3006,'RC'!$E$6)=0,"",COUNTIFS($M$7:$M$3006,"Concluída no prazo",$AB$7:$AB$3006,AB1735,$AQ$7:$AQ$3006,'RC'!$E$6)/COUNTIFS($AB$7:$AB$3006,AB1735,$AQ$7:$AQ$3006,'RC'!$E$6)))</f>
        <v/>
      </c>
      <c r="AD1735" s="48">
        <f>SUMIF($AQ$7:$AQ$3006,'RC'!$E$6,$J$7:$J$3006)+SUMIF($AQ$7:$AQ$3006,'RC'!$E$6,$L$7:$L$3006)</f>
        <v>21</v>
      </c>
      <c r="AF1735" s="48">
        <v>3.2719999999994698E-2</v>
      </c>
      <c r="AG1735" s="48">
        <f>IF(OR(AQ1735="",AQ1735&lt;&gt;'RC'!$E$6,AB1735&lt;&gt;'RC'!$D$21),0,1)</f>
        <v>0</v>
      </c>
      <c r="AH1735" s="48">
        <f t="shared" si="592"/>
        <v>3.2719999999994698E-2</v>
      </c>
      <c r="AI1735" s="48" t="str">
        <f t="shared" ref="AI1735:AI1798" si="596">IF(AH1735&lt;1,"",E1735)</f>
        <v/>
      </c>
      <c r="AJ1735" s="48" t="str">
        <f t="shared" ref="AJ1735:AJ1798" si="597">IF($AI1735="","",C1735)</f>
        <v/>
      </c>
      <c r="AK1735" s="52" t="str">
        <f t="shared" ref="AK1735:AK1798" si="598">IF($AI1735="","",F1735)</f>
        <v/>
      </c>
      <c r="AL1735" s="52" t="str">
        <f t="shared" ref="AL1735:AL1798" si="599">IF($AI1735="","",G1735)</f>
        <v/>
      </c>
      <c r="AM1735" s="48" t="str">
        <f t="shared" ref="AM1735:AM1798" si="600">IF($AI1735="","",J1735+L1735)</f>
        <v/>
      </c>
      <c r="AN1735" s="48" t="str">
        <f t="shared" ref="AN1735:AN1798" si="601">IF($AI1735="","",M1735)</f>
        <v/>
      </c>
      <c r="AP1735" s="18" t="str">
        <f t="shared" ref="AP1735:AP1798" si="602">IF(F1735=0,"",MONTH(F1735))</f>
        <v/>
      </c>
      <c r="AQ1735" s="18" t="str">
        <f t="shared" ref="AQ1735:AQ1798" si="603">IF(G1735=0,"",MONTH(G1735))</f>
        <v/>
      </c>
      <c r="AR1735" s="18">
        <v>3.2719999999999999E-2</v>
      </c>
      <c r="AS1735" s="18">
        <f>IF(AF!$D$27="Todos",1,IF(M1735=AF!$D$27,1,0))</f>
        <v>1</v>
      </c>
      <c r="AT1735" s="53">
        <f>IF(AND(E1735=AF!$D$6,OR(LT!M1735=AF!$D$27,AF!$D$27="Todos"),OR(AP1735=AF!$E$8,AQ1735=AF!$E$8)),AR1735+AS1735,0)</f>
        <v>0</v>
      </c>
      <c r="AU1735" s="18" t="str">
        <f t="shared" ref="AU1735:AU1798" si="604">IF($AT1735=0,"",C1735)</f>
        <v/>
      </c>
      <c r="AV1735" s="54" t="str">
        <f t="shared" ref="AV1735:AV1798" si="605">IF($AT1735=0,"",F1735)</f>
        <v/>
      </c>
      <c r="AW1735" s="54" t="str">
        <f t="shared" ref="AW1735:AW1798" si="606">IF($AT1735=0,"",G1735)</f>
        <v/>
      </c>
      <c r="AX1735" s="18" t="str">
        <f t="shared" ref="AX1735:AX1798" si="607">IF($AT1735=0,"",J1735+L1735)</f>
        <v/>
      </c>
      <c r="AY1735" s="18" t="str">
        <f t="shared" ref="AY1735:AY1798" si="608">IF($AT1735=0,"",M1735)</f>
        <v/>
      </c>
      <c r="BA1735" s="18">
        <f>IF($E1735=AF!$D$6,IF($M1735="Concluída no prazo",2,IF($M1735="Concluída com atraso",1,0)),0)</f>
        <v>0</v>
      </c>
      <c r="BB1735" s="18">
        <f>IF($E1735=AF!$D$6,IF($M1735="Atrasada",2,IF($M1735="Concluída com atraso",1,0)),0)</f>
        <v>0</v>
      </c>
      <c r="BC1735" s="18">
        <v>1.729E-2</v>
      </c>
      <c r="BD1735" s="18">
        <f t="shared" si="593"/>
        <v>1.729E-2</v>
      </c>
      <c r="BE1735" s="18">
        <f t="shared" si="593"/>
        <v>1.729E-2</v>
      </c>
      <c r="BF1735" s="18" t="str">
        <f t="shared" ref="BF1735:BF1798" si="609">IF(C1735=0,"",C1735)</f>
        <v/>
      </c>
      <c r="BN1735" s="18" t="str">
        <f t="shared" ref="BN1735:BN1798" si="610">IF(AP1735=AQ1735,"s","n")</f>
        <v>s</v>
      </c>
    </row>
    <row r="1736" spans="3:66" ht="50.1" customHeight="1" thickTop="1" thickBot="1" x14ac:dyDescent="0.3">
      <c r="C1736" s="46"/>
      <c r="D1736" s="46"/>
      <c r="E1736" s="46"/>
      <c r="F1736" s="122"/>
      <c r="G1736" s="122"/>
      <c r="H1736" s="78" t="str">
        <f t="shared" ref="H1736:H1799" si="611">IF(F1736=0,"",MONTH(F1736))</f>
        <v/>
      </c>
      <c r="I1736" s="78" t="str">
        <f t="shared" ref="I1736:I1799" si="612">IF(G1736=0,"",MONTH(G1736))</f>
        <v/>
      </c>
      <c r="J1736" s="16"/>
      <c r="K1736" s="46" t="str">
        <f t="shared" ref="K1736:K1799" si="613">IF(OR(F1736=0,G1736=0),"",IF(MONTH(G1736)-MONTH(F1736)&gt;1,"Esta tarefa está muito grande. Divida em tarefas menores.",IF(MONTH(F1736)=MONTH(G1736),"Sim! Inicia em "&amp;VLOOKUP(MONTH(F1736),$BK$6:$BL$17,2,FALSE)&amp;" e termina em "&amp;VLOOKUP(MONTH(G1736),$BK$6:$BL$17,2,FALSE)&amp;".","Não! Inicia em "&amp;VLOOKUP(MONTH(F1736),$BK$6:$BL$17,2,FALSE)&amp;" e termina em "&amp;VLOOKUP(MONTH(G1736),$BK$6:$BL$17,2,FALSE)&amp;".")))</f>
        <v/>
      </c>
      <c r="L1736" s="16"/>
      <c r="M1736" s="16"/>
      <c r="N1736" s="46"/>
      <c r="O1736" s="47" t="str">
        <f t="shared" si="594"/>
        <v/>
      </c>
      <c r="P1736" s="47"/>
      <c r="Q1736" s="48" t="str">
        <f>IFERROR(VLOOKUP(E1736,Funcionários!$C$8:$E$207,3,FALSE),"")</f>
        <v/>
      </c>
      <c r="R1736" s="47"/>
      <c r="S1736" s="49" t="str">
        <f t="shared" si="595"/>
        <v/>
      </c>
      <c r="T1736" s="49">
        <v>1.7299999999999999E-2</v>
      </c>
      <c r="U1736" s="48" t="str">
        <f>IF(Funcionários!C1737=0,"",Funcionários!C1737)</f>
        <v/>
      </c>
      <c r="V1736" s="50">
        <f>IF(U1736="",0,IF(COUNTIFS($E$7:$E$3006,U1736,$I$7:$I$3006,'RC'!$E$6)=0,0,COUNTIFS($M$7:$M$3006,"Concluída no prazo",$E$7:$E$3006,U1736,$I$7:$I$3006,'RC'!$E$6)/COUNTIFS($E$7:$E$3006,U1736,$I$7:$I$3006,'RC'!$E$6)))</f>
        <v>0</v>
      </c>
      <c r="W1736" s="49">
        <f>SUMIFS($J$7:$J$3006,$E$7:$E$3006,U1736,$I$7:$I$3006,'RC'!$E$6)+SUMIFS($L$7:$L$3006,$E$7:$E$3006,U1736,$I$7:$I$3006,'RC'!$E$6)</f>
        <v>0</v>
      </c>
      <c r="X1736" s="48">
        <f>COUNTIFS($E$7:$E$3006,U1736,$I$7:$I$3006,'RC'!$E$6)</f>
        <v>0</v>
      </c>
      <c r="Y1736" s="48"/>
      <c r="Z1736" s="51" t="str">
        <f>IF(AQ1736='RC'!$E$6,AC1736*1000+AD1736,"")</f>
        <v/>
      </c>
      <c r="AA1736" s="51" t="str">
        <f>IF(AB1736="","",IF(AQ1736='RC'!$E$6,AC1736*1000-AD1736,""))</f>
        <v/>
      </c>
      <c r="AB1736" s="48" t="str">
        <f>IFERROR(VLOOKUP(E1736,Funcionários!$C$8:$E$207,3,FALSE),"")</f>
        <v/>
      </c>
      <c r="AC1736" s="50" t="str">
        <f>IF(AB1736="","",IF(COUNTIFS($AB$7:$AB$3006,AB1736,$AQ$7:$AQ$3006,'RC'!$E$6)=0,"",COUNTIFS($M$7:$M$3006,"Concluída no prazo",$AB$7:$AB$3006,AB1736,$AQ$7:$AQ$3006,'RC'!$E$6)/COUNTIFS($AB$7:$AB$3006,AB1736,$AQ$7:$AQ$3006,'RC'!$E$6)))</f>
        <v/>
      </c>
      <c r="AD1736" s="48">
        <f>SUMIF($AQ$7:$AQ$3006,'RC'!$E$6,$J$7:$J$3006)+SUMIF($AQ$7:$AQ$3006,'RC'!$E$6,$L$7:$L$3006)</f>
        <v>21</v>
      </c>
      <c r="AF1736" s="48">
        <v>3.2709999999994702E-2</v>
      </c>
      <c r="AG1736" s="48">
        <f>IF(OR(AQ1736="",AQ1736&lt;&gt;'RC'!$E$6,AB1736&lt;&gt;'RC'!$D$21),0,1)</f>
        <v>0</v>
      </c>
      <c r="AH1736" s="48">
        <f t="shared" ref="AH1736:AH1799" si="614">AF1736+AG1736</f>
        <v>3.2709999999994702E-2</v>
      </c>
      <c r="AI1736" s="48" t="str">
        <f t="shared" si="596"/>
        <v/>
      </c>
      <c r="AJ1736" s="48" t="str">
        <f t="shared" si="597"/>
        <v/>
      </c>
      <c r="AK1736" s="52" t="str">
        <f t="shared" si="598"/>
        <v/>
      </c>
      <c r="AL1736" s="52" t="str">
        <f t="shared" si="599"/>
        <v/>
      </c>
      <c r="AM1736" s="48" t="str">
        <f t="shared" si="600"/>
        <v/>
      </c>
      <c r="AN1736" s="48" t="str">
        <f t="shared" si="601"/>
        <v/>
      </c>
      <c r="AP1736" s="18" t="str">
        <f t="shared" si="602"/>
        <v/>
      </c>
      <c r="AQ1736" s="18" t="str">
        <f t="shared" si="603"/>
        <v/>
      </c>
      <c r="AR1736" s="18">
        <v>3.2710000000000003E-2</v>
      </c>
      <c r="AS1736" s="18">
        <f>IF(AF!$D$27="Todos",1,IF(M1736=AF!$D$27,1,0))</f>
        <v>1</v>
      </c>
      <c r="AT1736" s="53">
        <f>IF(AND(E1736=AF!$D$6,OR(LT!M1736=AF!$D$27,AF!$D$27="Todos"),OR(AP1736=AF!$E$8,AQ1736=AF!$E$8)),AR1736+AS1736,0)</f>
        <v>0</v>
      </c>
      <c r="AU1736" s="18" t="str">
        <f t="shared" si="604"/>
        <v/>
      </c>
      <c r="AV1736" s="54" t="str">
        <f t="shared" si="605"/>
        <v/>
      </c>
      <c r="AW1736" s="54" t="str">
        <f t="shared" si="606"/>
        <v/>
      </c>
      <c r="AX1736" s="18" t="str">
        <f t="shared" si="607"/>
        <v/>
      </c>
      <c r="AY1736" s="18" t="str">
        <f t="shared" si="608"/>
        <v/>
      </c>
      <c r="BA1736" s="18">
        <f>IF($E1736=AF!$D$6,IF($M1736="Concluída no prazo",2,IF($M1736="Concluída com atraso",1,0)),0)</f>
        <v>0</v>
      </c>
      <c r="BB1736" s="18">
        <f>IF($E1736=AF!$D$6,IF($M1736="Atrasada",2,IF($M1736="Concluída com atraso",1,0)),0)</f>
        <v>0</v>
      </c>
      <c r="BC1736" s="18">
        <v>1.7299999999999999E-2</v>
      </c>
      <c r="BD1736" s="18">
        <f t="shared" ref="BD1736:BE1799" si="615">BA1736+$BC1736</f>
        <v>1.7299999999999999E-2</v>
      </c>
      <c r="BE1736" s="18">
        <f t="shared" si="615"/>
        <v>1.7299999999999999E-2</v>
      </c>
      <c r="BF1736" s="18" t="str">
        <f t="shared" si="609"/>
        <v/>
      </c>
      <c r="BN1736" s="18" t="str">
        <f t="shared" si="610"/>
        <v>s</v>
      </c>
    </row>
    <row r="1737" spans="3:66" ht="50.1" customHeight="1" thickTop="1" thickBot="1" x14ac:dyDescent="0.3">
      <c r="C1737" s="46"/>
      <c r="D1737" s="46"/>
      <c r="E1737" s="46"/>
      <c r="F1737" s="122"/>
      <c r="G1737" s="122"/>
      <c r="H1737" s="78" t="str">
        <f t="shared" si="611"/>
        <v/>
      </c>
      <c r="I1737" s="78" t="str">
        <f t="shared" si="612"/>
        <v/>
      </c>
      <c r="J1737" s="16"/>
      <c r="K1737" s="46" t="str">
        <f t="shared" si="613"/>
        <v/>
      </c>
      <c r="L1737" s="16"/>
      <c r="M1737" s="16"/>
      <c r="N1737" s="46"/>
      <c r="O1737" s="47" t="str">
        <f t="shared" si="594"/>
        <v/>
      </c>
      <c r="P1737" s="47"/>
      <c r="Q1737" s="48" t="str">
        <f>IFERROR(VLOOKUP(E1737,Funcionários!$C$8:$E$207,3,FALSE),"")</f>
        <v/>
      </c>
      <c r="R1737" s="47"/>
      <c r="S1737" s="49" t="str">
        <f t="shared" si="595"/>
        <v/>
      </c>
      <c r="T1737" s="49">
        <v>1.7309999999999999E-2</v>
      </c>
      <c r="U1737" s="48" t="str">
        <f>IF(Funcionários!C1738=0,"",Funcionários!C1738)</f>
        <v/>
      </c>
      <c r="V1737" s="50">
        <f>IF(U1737="",0,IF(COUNTIFS($E$7:$E$3006,U1737,$I$7:$I$3006,'RC'!$E$6)=0,0,COUNTIFS($M$7:$M$3006,"Concluída no prazo",$E$7:$E$3006,U1737,$I$7:$I$3006,'RC'!$E$6)/COUNTIFS($E$7:$E$3006,U1737,$I$7:$I$3006,'RC'!$E$6)))</f>
        <v>0</v>
      </c>
      <c r="W1737" s="49">
        <f>SUMIFS($J$7:$J$3006,$E$7:$E$3006,U1737,$I$7:$I$3006,'RC'!$E$6)+SUMIFS($L$7:$L$3006,$E$7:$E$3006,U1737,$I$7:$I$3006,'RC'!$E$6)</f>
        <v>0</v>
      </c>
      <c r="X1737" s="48">
        <f>COUNTIFS($E$7:$E$3006,U1737,$I$7:$I$3006,'RC'!$E$6)</f>
        <v>0</v>
      </c>
      <c r="Y1737" s="48"/>
      <c r="Z1737" s="51" t="str">
        <f>IF(AQ1737='RC'!$E$6,AC1737*1000+AD1737,"")</f>
        <v/>
      </c>
      <c r="AA1737" s="51" t="str">
        <f>IF(AB1737="","",IF(AQ1737='RC'!$E$6,AC1737*1000-AD1737,""))</f>
        <v/>
      </c>
      <c r="AB1737" s="48" t="str">
        <f>IFERROR(VLOOKUP(E1737,Funcionários!$C$8:$E$207,3,FALSE),"")</f>
        <v/>
      </c>
      <c r="AC1737" s="50" t="str">
        <f>IF(AB1737="","",IF(COUNTIFS($AB$7:$AB$3006,AB1737,$AQ$7:$AQ$3006,'RC'!$E$6)=0,"",COUNTIFS($M$7:$M$3006,"Concluída no prazo",$AB$7:$AB$3006,AB1737,$AQ$7:$AQ$3006,'RC'!$E$6)/COUNTIFS($AB$7:$AB$3006,AB1737,$AQ$7:$AQ$3006,'RC'!$E$6)))</f>
        <v/>
      </c>
      <c r="AD1737" s="48">
        <f>SUMIF($AQ$7:$AQ$3006,'RC'!$E$6,$J$7:$J$3006)+SUMIF($AQ$7:$AQ$3006,'RC'!$E$6,$L$7:$L$3006)</f>
        <v>21</v>
      </c>
      <c r="AF1737" s="48">
        <v>3.2699999999994699E-2</v>
      </c>
      <c r="AG1737" s="48">
        <f>IF(OR(AQ1737="",AQ1737&lt;&gt;'RC'!$E$6,AB1737&lt;&gt;'RC'!$D$21),0,1)</f>
        <v>0</v>
      </c>
      <c r="AH1737" s="48">
        <f t="shared" si="614"/>
        <v>3.2699999999994699E-2</v>
      </c>
      <c r="AI1737" s="48" t="str">
        <f t="shared" si="596"/>
        <v/>
      </c>
      <c r="AJ1737" s="48" t="str">
        <f t="shared" si="597"/>
        <v/>
      </c>
      <c r="AK1737" s="52" t="str">
        <f t="shared" si="598"/>
        <v/>
      </c>
      <c r="AL1737" s="52" t="str">
        <f t="shared" si="599"/>
        <v/>
      </c>
      <c r="AM1737" s="48" t="str">
        <f t="shared" si="600"/>
        <v/>
      </c>
      <c r="AN1737" s="48" t="str">
        <f t="shared" si="601"/>
        <v/>
      </c>
      <c r="AP1737" s="18" t="str">
        <f t="shared" si="602"/>
        <v/>
      </c>
      <c r="AQ1737" s="18" t="str">
        <f t="shared" si="603"/>
        <v/>
      </c>
      <c r="AR1737" s="18">
        <v>3.27E-2</v>
      </c>
      <c r="AS1737" s="18">
        <f>IF(AF!$D$27="Todos",1,IF(M1737=AF!$D$27,1,0))</f>
        <v>1</v>
      </c>
      <c r="AT1737" s="53">
        <f>IF(AND(E1737=AF!$D$6,OR(LT!M1737=AF!$D$27,AF!$D$27="Todos"),OR(AP1737=AF!$E$8,AQ1737=AF!$E$8)),AR1737+AS1737,0)</f>
        <v>0</v>
      </c>
      <c r="AU1737" s="18" t="str">
        <f t="shared" si="604"/>
        <v/>
      </c>
      <c r="AV1737" s="54" t="str">
        <f t="shared" si="605"/>
        <v/>
      </c>
      <c r="AW1737" s="54" t="str">
        <f t="shared" si="606"/>
        <v/>
      </c>
      <c r="AX1737" s="18" t="str">
        <f t="shared" si="607"/>
        <v/>
      </c>
      <c r="AY1737" s="18" t="str">
        <f t="shared" si="608"/>
        <v/>
      </c>
      <c r="BA1737" s="18">
        <f>IF($E1737=AF!$D$6,IF($M1737="Concluída no prazo",2,IF($M1737="Concluída com atraso",1,0)),0)</f>
        <v>0</v>
      </c>
      <c r="BB1737" s="18">
        <f>IF($E1737=AF!$D$6,IF($M1737="Atrasada",2,IF($M1737="Concluída com atraso",1,0)),0)</f>
        <v>0</v>
      </c>
      <c r="BC1737" s="18">
        <v>1.7309999999999999E-2</v>
      </c>
      <c r="BD1737" s="18">
        <f t="shared" si="615"/>
        <v>1.7309999999999999E-2</v>
      </c>
      <c r="BE1737" s="18">
        <f t="shared" si="615"/>
        <v>1.7309999999999999E-2</v>
      </c>
      <c r="BF1737" s="18" t="str">
        <f t="shared" si="609"/>
        <v/>
      </c>
      <c r="BN1737" s="18" t="str">
        <f t="shared" si="610"/>
        <v>s</v>
      </c>
    </row>
    <row r="1738" spans="3:66" ht="50.1" customHeight="1" thickTop="1" thickBot="1" x14ac:dyDescent="0.3">
      <c r="C1738" s="46"/>
      <c r="D1738" s="46"/>
      <c r="E1738" s="46"/>
      <c r="F1738" s="122"/>
      <c r="G1738" s="122"/>
      <c r="H1738" s="78" t="str">
        <f t="shared" si="611"/>
        <v/>
      </c>
      <c r="I1738" s="78" t="str">
        <f t="shared" si="612"/>
        <v/>
      </c>
      <c r="J1738" s="16"/>
      <c r="K1738" s="46" t="str">
        <f t="shared" si="613"/>
        <v/>
      </c>
      <c r="L1738" s="16"/>
      <c r="M1738" s="16"/>
      <c r="N1738" s="46"/>
      <c r="O1738" s="47" t="str">
        <f t="shared" ref="O1738:O1801" si="616">IF(J1738=0,"",J1738/(J1738+L1738))</f>
        <v/>
      </c>
      <c r="P1738" s="47"/>
      <c r="Q1738" s="48" t="str">
        <f>IFERROR(VLOOKUP(E1738,Funcionários!$C$8:$E$207,3,FALSE),"")</f>
        <v/>
      </c>
      <c r="R1738" s="47"/>
      <c r="S1738" s="49" t="str">
        <f t="shared" ref="S1738:S1801" si="617">IF(U1738="","",V1738*100000+W1738*10+X1738+T1738)</f>
        <v/>
      </c>
      <c r="T1738" s="49">
        <v>1.7319999999999999E-2</v>
      </c>
      <c r="U1738" s="48" t="str">
        <f>IF(Funcionários!C1739=0,"",Funcionários!C1739)</f>
        <v/>
      </c>
      <c r="V1738" s="50">
        <f>IF(U1738="",0,IF(COUNTIFS($E$7:$E$3006,U1738,$I$7:$I$3006,'RC'!$E$6)=0,0,COUNTIFS($M$7:$M$3006,"Concluída no prazo",$E$7:$E$3006,U1738,$I$7:$I$3006,'RC'!$E$6)/COUNTIFS($E$7:$E$3006,U1738,$I$7:$I$3006,'RC'!$E$6)))</f>
        <v>0</v>
      </c>
      <c r="W1738" s="49">
        <f>SUMIFS($J$7:$J$3006,$E$7:$E$3006,U1738,$I$7:$I$3006,'RC'!$E$6)+SUMIFS($L$7:$L$3006,$E$7:$E$3006,U1738,$I$7:$I$3006,'RC'!$E$6)</f>
        <v>0</v>
      </c>
      <c r="X1738" s="48">
        <f>COUNTIFS($E$7:$E$3006,U1738,$I$7:$I$3006,'RC'!$E$6)</f>
        <v>0</v>
      </c>
      <c r="Y1738" s="48"/>
      <c r="Z1738" s="51" t="str">
        <f>IF(AQ1738='RC'!$E$6,AC1738*1000+AD1738,"")</f>
        <v/>
      </c>
      <c r="AA1738" s="51" t="str">
        <f>IF(AB1738="","",IF(AQ1738='RC'!$E$6,AC1738*1000-AD1738,""))</f>
        <v/>
      </c>
      <c r="AB1738" s="48" t="str">
        <f>IFERROR(VLOOKUP(E1738,Funcionários!$C$8:$E$207,3,FALSE),"")</f>
        <v/>
      </c>
      <c r="AC1738" s="50" t="str">
        <f>IF(AB1738="","",IF(COUNTIFS($AB$7:$AB$3006,AB1738,$AQ$7:$AQ$3006,'RC'!$E$6)=0,"",COUNTIFS($M$7:$M$3006,"Concluída no prazo",$AB$7:$AB$3006,AB1738,$AQ$7:$AQ$3006,'RC'!$E$6)/COUNTIFS($AB$7:$AB$3006,AB1738,$AQ$7:$AQ$3006,'RC'!$E$6)))</f>
        <v/>
      </c>
      <c r="AD1738" s="48">
        <f>SUMIF($AQ$7:$AQ$3006,'RC'!$E$6,$J$7:$J$3006)+SUMIF($AQ$7:$AQ$3006,'RC'!$E$6,$L$7:$L$3006)</f>
        <v>21</v>
      </c>
      <c r="AF1738" s="48">
        <v>3.2689999999994702E-2</v>
      </c>
      <c r="AG1738" s="48">
        <f>IF(OR(AQ1738="",AQ1738&lt;&gt;'RC'!$E$6,AB1738&lt;&gt;'RC'!$D$21),0,1)</f>
        <v>0</v>
      </c>
      <c r="AH1738" s="48">
        <f t="shared" si="614"/>
        <v>3.2689999999994702E-2</v>
      </c>
      <c r="AI1738" s="48" t="str">
        <f t="shared" si="596"/>
        <v/>
      </c>
      <c r="AJ1738" s="48" t="str">
        <f t="shared" si="597"/>
        <v/>
      </c>
      <c r="AK1738" s="52" t="str">
        <f t="shared" si="598"/>
        <v/>
      </c>
      <c r="AL1738" s="52" t="str">
        <f t="shared" si="599"/>
        <v/>
      </c>
      <c r="AM1738" s="48" t="str">
        <f t="shared" si="600"/>
        <v/>
      </c>
      <c r="AN1738" s="48" t="str">
        <f t="shared" si="601"/>
        <v/>
      </c>
      <c r="AP1738" s="18" t="str">
        <f t="shared" si="602"/>
        <v/>
      </c>
      <c r="AQ1738" s="18" t="str">
        <f t="shared" si="603"/>
        <v/>
      </c>
      <c r="AR1738" s="18">
        <v>3.2689999999999997E-2</v>
      </c>
      <c r="AS1738" s="18">
        <f>IF(AF!$D$27="Todos",1,IF(M1738=AF!$D$27,1,0))</f>
        <v>1</v>
      </c>
      <c r="AT1738" s="53">
        <f>IF(AND(E1738=AF!$D$6,OR(LT!M1738=AF!$D$27,AF!$D$27="Todos"),OR(AP1738=AF!$E$8,AQ1738=AF!$E$8)),AR1738+AS1738,0)</f>
        <v>0</v>
      </c>
      <c r="AU1738" s="18" t="str">
        <f t="shared" si="604"/>
        <v/>
      </c>
      <c r="AV1738" s="54" t="str">
        <f t="shared" si="605"/>
        <v/>
      </c>
      <c r="AW1738" s="54" t="str">
        <f t="shared" si="606"/>
        <v/>
      </c>
      <c r="AX1738" s="18" t="str">
        <f t="shared" si="607"/>
        <v/>
      </c>
      <c r="AY1738" s="18" t="str">
        <f t="shared" si="608"/>
        <v/>
      </c>
      <c r="BA1738" s="18">
        <f>IF($E1738=AF!$D$6,IF($M1738="Concluída no prazo",2,IF($M1738="Concluída com atraso",1,0)),0)</f>
        <v>0</v>
      </c>
      <c r="BB1738" s="18">
        <f>IF($E1738=AF!$D$6,IF($M1738="Atrasada",2,IF($M1738="Concluída com atraso",1,0)),0)</f>
        <v>0</v>
      </c>
      <c r="BC1738" s="18">
        <v>1.7319999999999999E-2</v>
      </c>
      <c r="BD1738" s="18">
        <f t="shared" si="615"/>
        <v>1.7319999999999999E-2</v>
      </c>
      <c r="BE1738" s="18">
        <f t="shared" si="615"/>
        <v>1.7319999999999999E-2</v>
      </c>
      <c r="BF1738" s="18" t="str">
        <f t="shared" si="609"/>
        <v/>
      </c>
      <c r="BN1738" s="18" t="str">
        <f t="shared" si="610"/>
        <v>s</v>
      </c>
    </row>
    <row r="1739" spans="3:66" ht="50.1" customHeight="1" thickTop="1" thickBot="1" x14ac:dyDescent="0.3">
      <c r="C1739" s="46"/>
      <c r="D1739" s="46"/>
      <c r="E1739" s="46"/>
      <c r="F1739" s="122"/>
      <c r="G1739" s="122"/>
      <c r="H1739" s="78" t="str">
        <f t="shared" si="611"/>
        <v/>
      </c>
      <c r="I1739" s="78" t="str">
        <f t="shared" si="612"/>
        <v/>
      </c>
      <c r="J1739" s="16"/>
      <c r="K1739" s="46" t="str">
        <f t="shared" si="613"/>
        <v/>
      </c>
      <c r="L1739" s="16"/>
      <c r="M1739" s="16"/>
      <c r="N1739" s="46"/>
      <c r="O1739" s="47" t="str">
        <f t="shared" si="616"/>
        <v/>
      </c>
      <c r="P1739" s="47"/>
      <c r="Q1739" s="48" t="str">
        <f>IFERROR(VLOOKUP(E1739,Funcionários!$C$8:$E$207,3,FALSE),"")</f>
        <v/>
      </c>
      <c r="R1739" s="47"/>
      <c r="S1739" s="49" t="str">
        <f t="shared" si="617"/>
        <v/>
      </c>
      <c r="T1739" s="49">
        <v>1.7330000000000002E-2</v>
      </c>
      <c r="U1739" s="48" t="str">
        <f>IF(Funcionários!C1740=0,"",Funcionários!C1740)</f>
        <v/>
      </c>
      <c r="V1739" s="50">
        <f>IF(U1739="",0,IF(COUNTIFS($E$7:$E$3006,U1739,$I$7:$I$3006,'RC'!$E$6)=0,0,COUNTIFS($M$7:$M$3006,"Concluída no prazo",$E$7:$E$3006,U1739,$I$7:$I$3006,'RC'!$E$6)/COUNTIFS($E$7:$E$3006,U1739,$I$7:$I$3006,'RC'!$E$6)))</f>
        <v>0</v>
      </c>
      <c r="W1739" s="49">
        <f>SUMIFS($J$7:$J$3006,$E$7:$E$3006,U1739,$I$7:$I$3006,'RC'!$E$6)+SUMIFS($L$7:$L$3006,$E$7:$E$3006,U1739,$I$7:$I$3006,'RC'!$E$6)</f>
        <v>0</v>
      </c>
      <c r="X1739" s="48">
        <f>COUNTIFS($E$7:$E$3006,U1739,$I$7:$I$3006,'RC'!$E$6)</f>
        <v>0</v>
      </c>
      <c r="Y1739" s="48"/>
      <c r="Z1739" s="51" t="str">
        <f>IF(AQ1739='RC'!$E$6,AC1739*1000+AD1739,"")</f>
        <v/>
      </c>
      <c r="AA1739" s="51" t="str">
        <f>IF(AB1739="","",IF(AQ1739='RC'!$E$6,AC1739*1000-AD1739,""))</f>
        <v/>
      </c>
      <c r="AB1739" s="48" t="str">
        <f>IFERROR(VLOOKUP(E1739,Funcionários!$C$8:$E$207,3,FALSE),"")</f>
        <v/>
      </c>
      <c r="AC1739" s="50" t="str">
        <f>IF(AB1739="","",IF(COUNTIFS($AB$7:$AB$3006,AB1739,$AQ$7:$AQ$3006,'RC'!$E$6)=0,"",COUNTIFS($M$7:$M$3006,"Concluída no prazo",$AB$7:$AB$3006,AB1739,$AQ$7:$AQ$3006,'RC'!$E$6)/COUNTIFS($AB$7:$AB$3006,AB1739,$AQ$7:$AQ$3006,'RC'!$E$6)))</f>
        <v/>
      </c>
      <c r="AD1739" s="48">
        <f>SUMIF($AQ$7:$AQ$3006,'RC'!$E$6,$J$7:$J$3006)+SUMIF($AQ$7:$AQ$3006,'RC'!$E$6,$L$7:$L$3006)</f>
        <v>21</v>
      </c>
      <c r="AF1739" s="48">
        <v>3.2679999999994699E-2</v>
      </c>
      <c r="AG1739" s="48">
        <f>IF(OR(AQ1739="",AQ1739&lt;&gt;'RC'!$E$6,AB1739&lt;&gt;'RC'!$D$21),0,1)</f>
        <v>0</v>
      </c>
      <c r="AH1739" s="48">
        <f t="shared" si="614"/>
        <v>3.2679999999994699E-2</v>
      </c>
      <c r="AI1739" s="48" t="str">
        <f t="shared" si="596"/>
        <v/>
      </c>
      <c r="AJ1739" s="48" t="str">
        <f t="shared" si="597"/>
        <v/>
      </c>
      <c r="AK1739" s="52" t="str">
        <f t="shared" si="598"/>
        <v/>
      </c>
      <c r="AL1739" s="52" t="str">
        <f t="shared" si="599"/>
        <v/>
      </c>
      <c r="AM1739" s="48" t="str">
        <f t="shared" si="600"/>
        <v/>
      </c>
      <c r="AN1739" s="48" t="str">
        <f t="shared" si="601"/>
        <v/>
      </c>
      <c r="AP1739" s="18" t="str">
        <f t="shared" si="602"/>
        <v/>
      </c>
      <c r="AQ1739" s="18" t="str">
        <f t="shared" si="603"/>
        <v/>
      </c>
      <c r="AR1739" s="18">
        <v>3.2680000000000001E-2</v>
      </c>
      <c r="AS1739" s="18">
        <f>IF(AF!$D$27="Todos",1,IF(M1739=AF!$D$27,1,0))</f>
        <v>1</v>
      </c>
      <c r="AT1739" s="53">
        <f>IF(AND(E1739=AF!$D$6,OR(LT!M1739=AF!$D$27,AF!$D$27="Todos"),OR(AP1739=AF!$E$8,AQ1739=AF!$E$8)),AR1739+AS1739,0)</f>
        <v>0</v>
      </c>
      <c r="AU1739" s="18" t="str">
        <f t="shared" si="604"/>
        <v/>
      </c>
      <c r="AV1739" s="54" t="str">
        <f t="shared" si="605"/>
        <v/>
      </c>
      <c r="AW1739" s="54" t="str">
        <f t="shared" si="606"/>
        <v/>
      </c>
      <c r="AX1739" s="18" t="str">
        <f t="shared" si="607"/>
        <v/>
      </c>
      <c r="AY1739" s="18" t="str">
        <f t="shared" si="608"/>
        <v/>
      </c>
      <c r="BA1739" s="18">
        <f>IF($E1739=AF!$D$6,IF($M1739="Concluída no prazo",2,IF($M1739="Concluída com atraso",1,0)),0)</f>
        <v>0</v>
      </c>
      <c r="BB1739" s="18">
        <f>IF($E1739=AF!$D$6,IF($M1739="Atrasada",2,IF($M1739="Concluída com atraso",1,0)),0)</f>
        <v>0</v>
      </c>
      <c r="BC1739" s="18">
        <v>1.7330000000000002E-2</v>
      </c>
      <c r="BD1739" s="18">
        <f t="shared" si="615"/>
        <v>1.7330000000000002E-2</v>
      </c>
      <c r="BE1739" s="18">
        <f t="shared" si="615"/>
        <v>1.7330000000000002E-2</v>
      </c>
      <c r="BF1739" s="18" t="str">
        <f t="shared" si="609"/>
        <v/>
      </c>
      <c r="BN1739" s="18" t="str">
        <f t="shared" si="610"/>
        <v>s</v>
      </c>
    </row>
    <row r="1740" spans="3:66" ht="50.1" customHeight="1" thickTop="1" thickBot="1" x14ac:dyDescent="0.3">
      <c r="C1740" s="46"/>
      <c r="D1740" s="46"/>
      <c r="E1740" s="46"/>
      <c r="F1740" s="122"/>
      <c r="G1740" s="122"/>
      <c r="H1740" s="78" t="str">
        <f t="shared" si="611"/>
        <v/>
      </c>
      <c r="I1740" s="78" t="str">
        <f t="shared" si="612"/>
        <v/>
      </c>
      <c r="J1740" s="16"/>
      <c r="K1740" s="46" t="str">
        <f t="shared" si="613"/>
        <v/>
      </c>
      <c r="L1740" s="16"/>
      <c r="M1740" s="16"/>
      <c r="N1740" s="46"/>
      <c r="O1740" s="47" t="str">
        <f t="shared" si="616"/>
        <v/>
      </c>
      <c r="P1740" s="47"/>
      <c r="Q1740" s="48" t="str">
        <f>IFERROR(VLOOKUP(E1740,Funcionários!$C$8:$E$207,3,FALSE),"")</f>
        <v/>
      </c>
      <c r="R1740" s="47"/>
      <c r="S1740" s="49" t="str">
        <f t="shared" si="617"/>
        <v/>
      </c>
      <c r="T1740" s="49">
        <v>1.7340000000000001E-2</v>
      </c>
      <c r="U1740" s="48" t="str">
        <f>IF(Funcionários!C1741=0,"",Funcionários!C1741)</f>
        <v/>
      </c>
      <c r="V1740" s="50">
        <f>IF(U1740="",0,IF(COUNTIFS($E$7:$E$3006,U1740,$I$7:$I$3006,'RC'!$E$6)=0,0,COUNTIFS($M$7:$M$3006,"Concluída no prazo",$E$7:$E$3006,U1740,$I$7:$I$3006,'RC'!$E$6)/COUNTIFS($E$7:$E$3006,U1740,$I$7:$I$3006,'RC'!$E$6)))</f>
        <v>0</v>
      </c>
      <c r="W1740" s="49">
        <f>SUMIFS($J$7:$J$3006,$E$7:$E$3006,U1740,$I$7:$I$3006,'RC'!$E$6)+SUMIFS($L$7:$L$3006,$E$7:$E$3006,U1740,$I$7:$I$3006,'RC'!$E$6)</f>
        <v>0</v>
      </c>
      <c r="X1740" s="48">
        <f>COUNTIFS($E$7:$E$3006,U1740,$I$7:$I$3006,'RC'!$E$6)</f>
        <v>0</v>
      </c>
      <c r="Y1740" s="48"/>
      <c r="Z1740" s="51" t="str">
        <f>IF(AQ1740='RC'!$E$6,AC1740*1000+AD1740,"")</f>
        <v/>
      </c>
      <c r="AA1740" s="51" t="str">
        <f>IF(AB1740="","",IF(AQ1740='RC'!$E$6,AC1740*1000-AD1740,""))</f>
        <v/>
      </c>
      <c r="AB1740" s="48" t="str">
        <f>IFERROR(VLOOKUP(E1740,Funcionários!$C$8:$E$207,3,FALSE),"")</f>
        <v/>
      </c>
      <c r="AC1740" s="50" t="str">
        <f>IF(AB1740="","",IF(COUNTIFS($AB$7:$AB$3006,AB1740,$AQ$7:$AQ$3006,'RC'!$E$6)=0,"",COUNTIFS($M$7:$M$3006,"Concluída no prazo",$AB$7:$AB$3006,AB1740,$AQ$7:$AQ$3006,'RC'!$E$6)/COUNTIFS($AB$7:$AB$3006,AB1740,$AQ$7:$AQ$3006,'RC'!$E$6)))</f>
        <v/>
      </c>
      <c r="AD1740" s="48">
        <f>SUMIF($AQ$7:$AQ$3006,'RC'!$E$6,$J$7:$J$3006)+SUMIF($AQ$7:$AQ$3006,'RC'!$E$6,$L$7:$L$3006)</f>
        <v>21</v>
      </c>
      <c r="AF1740" s="48">
        <v>3.2669999999994703E-2</v>
      </c>
      <c r="AG1740" s="48">
        <f>IF(OR(AQ1740="",AQ1740&lt;&gt;'RC'!$E$6,AB1740&lt;&gt;'RC'!$D$21),0,1)</f>
        <v>0</v>
      </c>
      <c r="AH1740" s="48">
        <f t="shared" si="614"/>
        <v>3.2669999999994703E-2</v>
      </c>
      <c r="AI1740" s="48" t="str">
        <f t="shared" si="596"/>
        <v/>
      </c>
      <c r="AJ1740" s="48" t="str">
        <f t="shared" si="597"/>
        <v/>
      </c>
      <c r="AK1740" s="52" t="str">
        <f t="shared" si="598"/>
        <v/>
      </c>
      <c r="AL1740" s="52" t="str">
        <f t="shared" si="599"/>
        <v/>
      </c>
      <c r="AM1740" s="48" t="str">
        <f t="shared" si="600"/>
        <v/>
      </c>
      <c r="AN1740" s="48" t="str">
        <f t="shared" si="601"/>
        <v/>
      </c>
      <c r="AP1740" s="18" t="str">
        <f t="shared" si="602"/>
        <v/>
      </c>
      <c r="AQ1740" s="18" t="str">
        <f t="shared" si="603"/>
        <v/>
      </c>
      <c r="AR1740" s="18">
        <v>3.2669999999999998E-2</v>
      </c>
      <c r="AS1740" s="18">
        <f>IF(AF!$D$27="Todos",1,IF(M1740=AF!$D$27,1,0))</f>
        <v>1</v>
      </c>
      <c r="AT1740" s="53">
        <f>IF(AND(E1740=AF!$D$6,OR(LT!M1740=AF!$D$27,AF!$D$27="Todos"),OR(AP1740=AF!$E$8,AQ1740=AF!$E$8)),AR1740+AS1740,0)</f>
        <v>0</v>
      </c>
      <c r="AU1740" s="18" t="str">
        <f t="shared" si="604"/>
        <v/>
      </c>
      <c r="AV1740" s="54" t="str">
        <f t="shared" si="605"/>
        <v/>
      </c>
      <c r="AW1740" s="54" t="str">
        <f t="shared" si="606"/>
        <v/>
      </c>
      <c r="AX1740" s="18" t="str">
        <f t="shared" si="607"/>
        <v/>
      </c>
      <c r="AY1740" s="18" t="str">
        <f t="shared" si="608"/>
        <v/>
      </c>
      <c r="BA1740" s="18">
        <f>IF($E1740=AF!$D$6,IF($M1740="Concluída no prazo",2,IF($M1740="Concluída com atraso",1,0)),0)</f>
        <v>0</v>
      </c>
      <c r="BB1740" s="18">
        <f>IF($E1740=AF!$D$6,IF($M1740="Atrasada",2,IF($M1740="Concluída com atraso",1,0)),0)</f>
        <v>0</v>
      </c>
      <c r="BC1740" s="18">
        <v>1.7340000000000001E-2</v>
      </c>
      <c r="BD1740" s="18">
        <f t="shared" si="615"/>
        <v>1.7340000000000001E-2</v>
      </c>
      <c r="BE1740" s="18">
        <f t="shared" si="615"/>
        <v>1.7340000000000001E-2</v>
      </c>
      <c r="BF1740" s="18" t="str">
        <f t="shared" si="609"/>
        <v/>
      </c>
      <c r="BN1740" s="18" t="str">
        <f t="shared" si="610"/>
        <v>s</v>
      </c>
    </row>
    <row r="1741" spans="3:66" ht="50.1" customHeight="1" thickTop="1" thickBot="1" x14ac:dyDescent="0.3">
      <c r="C1741" s="46"/>
      <c r="D1741" s="46"/>
      <c r="E1741" s="46"/>
      <c r="F1741" s="122"/>
      <c r="G1741" s="122"/>
      <c r="H1741" s="78" t="str">
        <f t="shared" si="611"/>
        <v/>
      </c>
      <c r="I1741" s="78" t="str">
        <f t="shared" si="612"/>
        <v/>
      </c>
      <c r="J1741" s="16"/>
      <c r="K1741" s="46" t="str">
        <f t="shared" si="613"/>
        <v/>
      </c>
      <c r="L1741" s="16"/>
      <c r="M1741" s="16"/>
      <c r="N1741" s="46"/>
      <c r="O1741" s="47" t="str">
        <f t="shared" si="616"/>
        <v/>
      </c>
      <c r="P1741" s="47"/>
      <c r="Q1741" s="48" t="str">
        <f>IFERROR(VLOOKUP(E1741,Funcionários!$C$8:$E$207,3,FALSE),"")</f>
        <v/>
      </c>
      <c r="R1741" s="47"/>
      <c r="S1741" s="49" t="str">
        <f t="shared" si="617"/>
        <v/>
      </c>
      <c r="T1741" s="49">
        <v>1.7350000000000001E-2</v>
      </c>
      <c r="U1741" s="48" t="str">
        <f>IF(Funcionários!C1742=0,"",Funcionários!C1742)</f>
        <v/>
      </c>
      <c r="V1741" s="50">
        <f>IF(U1741="",0,IF(COUNTIFS($E$7:$E$3006,U1741,$I$7:$I$3006,'RC'!$E$6)=0,0,COUNTIFS($M$7:$M$3006,"Concluída no prazo",$E$7:$E$3006,U1741,$I$7:$I$3006,'RC'!$E$6)/COUNTIFS($E$7:$E$3006,U1741,$I$7:$I$3006,'RC'!$E$6)))</f>
        <v>0</v>
      </c>
      <c r="W1741" s="49">
        <f>SUMIFS($J$7:$J$3006,$E$7:$E$3006,U1741,$I$7:$I$3006,'RC'!$E$6)+SUMIFS($L$7:$L$3006,$E$7:$E$3006,U1741,$I$7:$I$3006,'RC'!$E$6)</f>
        <v>0</v>
      </c>
      <c r="X1741" s="48">
        <f>COUNTIFS($E$7:$E$3006,U1741,$I$7:$I$3006,'RC'!$E$6)</f>
        <v>0</v>
      </c>
      <c r="Y1741" s="48"/>
      <c r="Z1741" s="51" t="str">
        <f>IF(AQ1741='RC'!$E$6,AC1741*1000+AD1741,"")</f>
        <v/>
      </c>
      <c r="AA1741" s="51" t="str">
        <f>IF(AB1741="","",IF(AQ1741='RC'!$E$6,AC1741*1000-AD1741,""))</f>
        <v/>
      </c>
      <c r="AB1741" s="48" t="str">
        <f>IFERROR(VLOOKUP(E1741,Funcionários!$C$8:$E$207,3,FALSE),"")</f>
        <v/>
      </c>
      <c r="AC1741" s="50" t="str">
        <f>IF(AB1741="","",IF(COUNTIFS($AB$7:$AB$3006,AB1741,$AQ$7:$AQ$3006,'RC'!$E$6)=0,"",COUNTIFS($M$7:$M$3006,"Concluída no prazo",$AB$7:$AB$3006,AB1741,$AQ$7:$AQ$3006,'RC'!$E$6)/COUNTIFS($AB$7:$AB$3006,AB1741,$AQ$7:$AQ$3006,'RC'!$E$6)))</f>
        <v/>
      </c>
      <c r="AD1741" s="48">
        <f>SUMIF($AQ$7:$AQ$3006,'RC'!$E$6,$J$7:$J$3006)+SUMIF($AQ$7:$AQ$3006,'RC'!$E$6,$L$7:$L$3006)</f>
        <v>21</v>
      </c>
      <c r="AF1741" s="48">
        <v>3.26599999999947E-2</v>
      </c>
      <c r="AG1741" s="48">
        <f>IF(OR(AQ1741="",AQ1741&lt;&gt;'RC'!$E$6,AB1741&lt;&gt;'RC'!$D$21),0,1)</f>
        <v>0</v>
      </c>
      <c r="AH1741" s="48">
        <f t="shared" si="614"/>
        <v>3.26599999999947E-2</v>
      </c>
      <c r="AI1741" s="48" t="str">
        <f t="shared" si="596"/>
        <v/>
      </c>
      <c r="AJ1741" s="48" t="str">
        <f t="shared" si="597"/>
        <v/>
      </c>
      <c r="AK1741" s="52" t="str">
        <f t="shared" si="598"/>
        <v/>
      </c>
      <c r="AL1741" s="52" t="str">
        <f t="shared" si="599"/>
        <v/>
      </c>
      <c r="AM1741" s="48" t="str">
        <f t="shared" si="600"/>
        <v/>
      </c>
      <c r="AN1741" s="48" t="str">
        <f t="shared" si="601"/>
        <v/>
      </c>
      <c r="AP1741" s="18" t="str">
        <f t="shared" si="602"/>
        <v/>
      </c>
      <c r="AQ1741" s="18" t="str">
        <f t="shared" si="603"/>
        <v/>
      </c>
      <c r="AR1741" s="18">
        <v>3.2660000000000002E-2</v>
      </c>
      <c r="AS1741" s="18">
        <f>IF(AF!$D$27="Todos",1,IF(M1741=AF!$D$27,1,0))</f>
        <v>1</v>
      </c>
      <c r="AT1741" s="53">
        <f>IF(AND(E1741=AF!$D$6,OR(LT!M1741=AF!$D$27,AF!$D$27="Todos"),OR(AP1741=AF!$E$8,AQ1741=AF!$E$8)),AR1741+AS1741,0)</f>
        <v>0</v>
      </c>
      <c r="AU1741" s="18" t="str">
        <f t="shared" si="604"/>
        <v/>
      </c>
      <c r="AV1741" s="54" t="str">
        <f t="shared" si="605"/>
        <v/>
      </c>
      <c r="AW1741" s="54" t="str">
        <f t="shared" si="606"/>
        <v/>
      </c>
      <c r="AX1741" s="18" t="str">
        <f t="shared" si="607"/>
        <v/>
      </c>
      <c r="AY1741" s="18" t="str">
        <f t="shared" si="608"/>
        <v/>
      </c>
      <c r="BA1741" s="18">
        <f>IF($E1741=AF!$D$6,IF($M1741="Concluída no prazo",2,IF($M1741="Concluída com atraso",1,0)),0)</f>
        <v>0</v>
      </c>
      <c r="BB1741" s="18">
        <f>IF($E1741=AF!$D$6,IF($M1741="Atrasada",2,IF($M1741="Concluída com atraso",1,0)),0)</f>
        <v>0</v>
      </c>
      <c r="BC1741" s="18">
        <v>1.7350000000000001E-2</v>
      </c>
      <c r="BD1741" s="18">
        <f t="shared" si="615"/>
        <v>1.7350000000000001E-2</v>
      </c>
      <c r="BE1741" s="18">
        <f t="shared" si="615"/>
        <v>1.7350000000000001E-2</v>
      </c>
      <c r="BF1741" s="18" t="str">
        <f t="shared" si="609"/>
        <v/>
      </c>
      <c r="BN1741" s="18" t="str">
        <f t="shared" si="610"/>
        <v>s</v>
      </c>
    </row>
    <row r="1742" spans="3:66" ht="50.1" customHeight="1" thickTop="1" thickBot="1" x14ac:dyDescent="0.3">
      <c r="C1742" s="46"/>
      <c r="D1742" s="46"/>
      <c r="E1742" s="46"/>
      <c r="F1742" s="122"/>
      <c r="G1742" s="122"/>
      <c r="H1742" s="78" t="str">
        <f t="shared" si="611"/>
        <v/>
      </c>
      <c r="I1742" s="78" t="str">
        <f t="shared" si="612"/>
        <v/>
      </c>
      <c r="J1742" s="16"/>
      <c r="K1742" s="46" t="str">
        <f t="shared" si="613"/>
        <v/>
      </c>
      <c r="L1742" s="16"/>
      <c r="M1742" s="16"/>
      <c r="N1742" s="46"/>
      <c r="O1742" s="47" t="str">
        <f t="shared" si="616"/>
        <v/>
      </c>
      <c r="P1742" s="47"/>
      <c r="Q1742" s="48" t="str">
        <f>IFERROR(VLOOKUP(E1742,Funcionários!$C$8:$E$207,3,FALSE),"")</f>
        <v/>
      </c>
      <c r="R1742" s="47"/>
      <c r="S1742" s="49" t="str">
        <f t="shared" si="617"/>
        <v/>
      </c>
      <c r="T1742" s="49">
        <v>1.736E-2</v>
      </c>
      <c r="U1742" s="48" t="str">
        <f>IF(Funcionários!C1743=0,"",Funcionários!C1743)</f>
        <v/>
      </c>
      <c r="V1742" s="50">
        <f>IF(U1742="",0,IF(COUNTIFS($E$7:$E$3006,U1742,$I$7:$I$3006,'RC'!$E$6)=0,0,COUNTIFS($M$7:$M$3006,"Concluída no prazo",$E$7:$E$3006,U1742,$I$7:$I$3006,'RC'!$E$6)/COUNTIFS($E$7:$E$3006,U1742,$I$7:$I$3006,'RC'!$E$6)))</f>
        <v>0</v>
      </c>
      <c r="W1742" s="49">
        <f>SUMIFS($J$7:$J$3006,$E$7:$E$3006,U1742,$I$7:$I$3006,'RC'!$E$6)+SUMIFS($L$7:$L$3006,$E$7:$E$3006,U1742,$I$7:$I$3006,'RC'!$E$6)</f>
        <v>0</v>
      </c>
      <c r="X1742" s="48">
        <f>COUNTIFS($E$7:$E$3006,U1742,$I$7:$I$3006,'RC'!$E$6)</f>
        <v>0</v>
      </c>
      <c r="Y1742" s="48"/>
      <c r="Z1742" s="51" t="str">
        <f>IF(AQ1742='RC'!$E$6,AC1742*1000+AD1742,"")</f>
        <v/>
      </c>
      <c r="AA1742" s="51" t="str">
        <f>IF(AB1742="","",IF(AQ1742='RC'!$E$6,AC1742*1000-AD1742,""))</f>
        <v/>
      </c>
      <c r="AB1742" s="48" t="str">
        <f>IFERROR(VLOOKUP(E1742,Funcionários!$C$8:$E$207,3,FALSE),"")</f>
        <v/>
      </c>
      <c r="AC1742" s="50" t="str">
        <f>IF(AB1742="","",IF(COUNTIFS($AB$7:$AB$3006,AB1742,$AQ$7:$AQ$3006,'RC'!$E$6)=0,"",COUNTIFS($M$7:$M$3006,"Concluída no prazo",$AB$7:$AB$3006,AB1742,$AQ$7:$AQ$3006,'RC'!$E$6)/COUNTIFS($AB$7:$AB$3006,AB1742,$AQ$7:$AQ$3006,'RC'!$E$6)))</f>
        <v/>
      </c>
      <c r="AD1742" s="48">
        <f>SUMIF($AQ$7:$AQ$3006,'RC'!$E$6,$J$7:$J$3006)+SUMIF($AQ$7:$AQ$3006,'RC'!$E$6,$L$7:$L$3006)</f>
        <v>21</v>
      </c>
      <c r="AF1742" s="48">
        <v>3.2649999999994697E-2</v>
      </c>
      <c r="AG1742" s="48">
        <f>IF(OR(AQ1742="",AQ1742&lt;&gt;'RC'!$E$6,AB1742&lt;&gt;'RC'!$D$21),0,1)</f>
        <v>0</v>
      </c>
      <c r="AH1742" s="48">
        <f t="shared" si="614"/>
        <v>3.2649999999994697E-2</v>
      </c>
      <c r="AI1742" s="48" t="str">
        <f t="shared" si="596"/>
        <v/>
      </c>
      <c r="AJ1742" s="48" t="str">
        <f t="shared" si="597"/>
        <v/>
      </c>
      <c r="AK1742" s="52" t="str">
        <f t="shared" si="598"/>
        <v/>
      </c>
      <c r="AL1742" s="52" t="str">
        <f t="shared" si="599"/>
        <v/>
      </c>
      <c r="AM1742" s="48" t="str">
        <f t="shared" si="600"/>
        <v/>
      </c>
      <c r="AN1742" s="48" t="str">
        <f t="shared" si="601"/>
        <v/>
      </c>
      <c r="AP1742" s="18" t="str">
        <f t="shared" si="602"/>
        <v/>
      </c>
      <c r="AQ1742" s="18" t="str">
        <f t="shared" si="603"/>
        <v/>
      </c>
      <c r="AR1742" s="18">
        <v>3.2649999999999998E-2</v>
      </c>
      <c r="AS1742" s="18">
        <f>IF(AF!$D$27="Todos",1,IF(M1742=AF!$D$27,1,0))</f>
        <v>1</v>
      </c>
      <c r="AT1742" s="53">
        <f>IF(AND(E1742=AF!$D$6,OR(LT!M1742=AF!$D$27,AF!$D$27="Todos"),OR(AP1742=AF!$E$8,AQ1742=AF!$E$8)),AR1742+AS1742,0)</f>
        <v>0</v>
      </c>
      <c r="AU1742" s="18" t="str">
        <f t="shared" si="604"/>
        <v/>
      </c>
      <c r="AV1742" s="54" t="str">
        <f t="shared" si="605"/>
        <v/>
      </c>
      <c r="AW1742" s="54" t="str">
        <f t="shared" si="606"/>
        <v/>
      </c>
      <c r="AX1742" s="18" t="str">
        <f t="shared" si="607"/>
        <v/>
      </c>
      <c r="AY1742" s="18" t="str">
        <f t="shared" si="608"/>
        <v/>
      </c>
      <c r="BA1742" s="18">
        <f>IF($E1742=AF!$D$6,IF($M1742="Concluída no prazo",2,IF($M1742="Concluída com atraso",1,0)),0)</f>
        <v>0</v>
      </c>
      <c r="BB1742" s="18">
        <f>IF($E1742=AF!$D$6,IF($M1742="Atrasada",2,IF($M1742="Concluída com atraso",1,0)),0)</f>
        <v>0</v>
      </c>
      <c r="BC1742" s="18">
        <v>1.736E-2</v>
      </c>
      <c r="BD1742" s="18">
        <f t="shared" si="615"/>
        <v>1.736E-2</v>
      </c>
      <c r="BE1742" s="18">
        <f t="shared" si="615"/>
        <v>1.736E-2</v>
      </c>
      <c r="BF1742" s="18" t="str">
        <f t="shared" si="609"/>
        <v/>
      </c>
      <c r="BN1742" s="18" t="str">
        <f t="shared" si="610"/>
        <v>s</v>
      </c>
    </row>
    <row r="1743" spans="3:66" ht="50.1" customHeight="1" thickTop="1" thickBot="1" x14ac:dyDescent="0.3">
      <c r="C1743" s="46"/>
      <c r="D1743" s="46"/>
      <c r="E1743" s="46"/>
      <c r="F1743" s="122"/>
      <c r="G1743" s="122"/>
      <c r="H1743" s="78" t="str">
        <f t="shared" si="611"/>
        <v/>
      </c>
      <c r="I1743" s="78" t="str">
        <f t="shared" si="612"/>
        <v/>
      </c>
      <c r="J1743" s="16"/>
      <c r="K1743" s="46" t="str">
        <f t="shared" si="613"/>
        <v/>
      </c>
      <c r="L1743" s="16"/>
      <c r="M1743" s="16"/>
      <c r="N1743" s="46"/>
      <c r="O1743" s="47" t="str">
        <f t="shared" si="616"/>
        <v/>
      </c>
      <c r="P1743" s="47"/>
      <c r="Q1743" s="48" t="str">
        <f>IFERROR(VLOOKUP(E1743,Funcionários!$C$8:$E$207,3,FALSE),"")</f>
        <v/>
      </c>
      <c r="R1743" s="47"/>
      <c r="S1743" s="49" t="str">
        <f t="shared" si="617"/>
        <v/>
      </c>
      <c r="T1743" s="49">
        <v>1.737E-2</v>
      </c>
      <c r="U1743" s="48" t="str">
        <f>IF(Funcionários!C1744=0,"",Funcionários!C1744)</f>
        <v/>
      </c>
      <c r="V1743" s="50">
        <f>IF(U1743="",0,IF(COUNTIFS($E$7:$E$3006,U1743,$I$7:$I$3006,'RC'!$E$6)=0,0,COUNTIFS($M$7:$M$3006,"Concluída no prazo",$E$7:$E$3006,U1743,$I$7:$I$3006,'RC'!$E$6)/COUNTIFS($E$7:$E$3006,U1743,$I$7:$I$3006,'RC'!$E$6)))</f>
        <v>0</v>
      </c>
      <c r="W1743" s="49">
        <f>SUMIFS($J$7:$J$3006,$E$7:$E$3006,U1743,$I$7:$I$3006,'RC'!$E$6)+SUMIFS($L$7:$L$3006,$E$7:$E$3006,U1743,$I$7:$I$3006,'RC'!$E$6)</f>
        <v>0</v>
      </c>
      <c r="X1743" s="48">
        <f>COUNTIFS($E$7:$E$3006,U1743,$I$7:$I$3006,'RC'!$E$6)</f>
        <v>0</v>
      </c>
      <c r="Y1743" s="48"/>
      <c r="Z1743" s="51" t="str">
        <f>IF(AQ1743='RC'!$E$6,AC1743*1000+AD1743,"")</f>
        <v/>
      </c>
      <c r="AA1743" s="51" t="str">
        <f>IF(AB1743="","",IF(AQ1743='RC'!$E$6,AC1743*1000-AD1743,""))</f>
        <v/>
      </c>
      <c r="AB1743" s="48" t="str">
        <f>IFERROR(VLOOKUP(E1743,Funcionários!$C$8:$E$207,3,FALSE),"")</f>
        <v/>
      </c>
      <c r="AC1743" s="50" t="str">
        <f>IF(AB1743="","",IF(COUNTIFS($AB$7:$AB$3006,AB1743,$AQ$7:$AQ$3006,'RC'!$E$6)=0,"",COUNTIFS($M$7:$M$3006,"Concluída no prazo",$AB$7:$AB$3006,AB1743,$AQ$7:$AQ$3006,'RC'!$E$6)/COUNTIFS($AB$7:$AB$3006,AB1743,$AQ$7:$AQ$3006,'RC'!$E$6)))</f>
        <v/>
      </c>
      <c r="AD1743" s="48">
        <f>SUMIF($AQ$7:$AQ$3006,'RC'!$E$6,$J$7:$J$3006)+SUMIF($AQ$7:$AQ$3006,'RC'!$E$6,$L$7:$L$3006)</f>
        <v>21</v>
      </c>
      <c r="AF1743" s="48">
        <v>3.2639999999994701E-2</v>
      </c>
      <c r="AG1743" s="48">
        <f>IF(OR(AQ1743="",AQ1743&lt;&gt;'RC'!$E$6,AB1743&lt;&gt;'RC'!$D$21),0,1)</f>
        <v>0</v>
      </c>
      <c r="AH1743" s="48">
        <f t="shared" si="614"/>
        <v>3.2639999999994701E-2</v>
      </c>
      <c r="AI1743" s="48" t="str">
        <f t="shared" si="596"/>
        <v/>
      </c>
      <c r="AJ1743" s="48" t="str">
        <f t="shared" si="597"/>
        <v/>
      </c>
      <c r="AK1743" s="52" t="str">
        <f t="shared" si="598"/>
        <v/>
      </c>
      <c r="AL1743" s="52" t="str">
        <f t="shared" si="599"/>
        <v/>
      </c>
      <c r="AM1743" s="48" t="str">
        <f t="shared" si="600"/>
        <v/>
      </c>
      <c r="AN1743" s="48" t="str">
        <f t="shared" si="601"/>
        <v/>
      </c>
      <c r="AP1743" s="18" t="str">
        <f t="shared" si="602"/>
        <v/>
      </c>
      <c r="AQ1743" s="18" t="str">
        <f t="shared" si="603"/>
        <v/>
      </c>
      <c r="AR1743" s="18">
        <v>3.2640000000000002E-2</v>
      </c>
      <c r="AS1743" s="18">
        <f>IF(AF!$D$27="Todos",1,IF(M1743=AF!$D$27,1,0))</f>
        <v>1</v>
      </c>
      <c r="AT1743" s="53">
        <f>IF(AND(E1743=AF!$D$6,OR(LT!M1743=AF!$D$27,AF!$D$27="Todos"),OR(AP1743=AF!$E$8,AQ1743=AF!$E$8)),AR1743+AS1743,0)</f>
        <v>0</v>
      </c>
      <c r="AU1743" s="18" t="str">
        <f t="shared" si="604"/>
        <v/>
      </c>
      <c r="AV1743" s="54" t="str">
        <f t="shared" si="605"/>
        <v/>
      </c>
      <c r="AW1743" s="54" t="str">
        <f t="shared" si="606"/>
        <v/>
      </c>
      <c r="AX1743" s="18" t="str">
        <f t="shared" si="607"/>
        <v/>
      </c>
      <c r="AY1743" s="18" t="str">
        <f t="shared" si="608"/>
        <v/>
      </c>
      <c r="BA1743" s="18">
        <f>IF($E1743=AF!$D$6,IF($M1743="Concluída no prazo",2,IF($M1743="Concluída com atraso",1,0)),0)</f>
        <v>0</v>
      </c>
      <c r="BB1743" s="18">
        <f>IF($E1743=AF!$D$6,IF($M1743="Atrasada",2,IF($M1743="Concluída com atraso",1,0)),0)</f>
        <v>0</v>
      </c>
      <c r="BC1743" s="18">
        <v>1.737E-2</v>
      </c>
      <c r="BD1743" s="18">
        <f t="shared" si="615"/>
        <v>1.737E-2</v>
      </c>
      <c r="BE1743" s="18">
        <f t="shared" si="615"/>
        <v>1.737E-2</v>
      </c>
      <c r="BF1743" s="18" t="str">
        <f t="shared" si="609"/>
        <v/>
      </c>
      <c r="BN1743" s="18" t="str">
        <f t="shared" si="610"/>
        <v>s</v>
      </c>
    </row>
    <row r="1744" spans="3:66" ht="50.1" customHeight="1" thickTop="1" thickBot="1" x14ac:dyDescent="0.3">
      <c r="C1744" s="46"/>
      <c r="D1744" s="46"/>
      <c r="E1744" s="46"/>
      <c r="F1744" s="122"/>
      <c r="G1744" s="122"/>
      <c r="H1744" s="78" t="str">
        <f t="shared" si="611"/>
        <v/>
      </c>
      <c r="I1744" s="78" t="str">
        <f t="shared" si="612"/>
        <v/>
      </c>
      <c r="J1744" s="16"/>
      <c r="K1744" s="46" t="str">
        <f t="shared" si="613"/>
        <v/>
      </c>
      <c r="L1744" s="16"/>
      <c r="M1744" s="16"/>
      <c r="N1744" s="46"/>
      <c r="O1744" s="47" t="str">
        <f t="shared" si="616"/>
        <v/>
      </c>
      <c r="P1744" s="47"/>
      <c r="Q1744" s="48" t="str">
        <f>IFERROR(VLOOKUP(E1744,Funcionários!$C$8:$E$207,3,FALSE),"")</f>
        <v/>
      </c>
      <c r="R1744" s="47"/>
      <c r="S1744" s="49" t="str">
        <f t="shared" si="617"/>
        <v/>
      </c>
      <c r="T1744" s="49">
        <v>1.738E-2</v>
      </c>
      <c r="U1744" s="48" t="str">
        <f>IF(Funcionários!C1745=0,"",Funcionários!C1745)</f>
        <v/>
      </c>
      <c r="V1744" s="50">
        <f>IF(U1744="",0,IF(COUNTIFS($E$7:$E$3006,U1744,$I$7:$I$3006,'RC'!$E$6)=0,0,COUNTIFS($M$7:$M$3006,"Concluída no prazo",$E$7:$E$3006,U1744,$I$7:$I$3006,'RC'!$E$6)/COUNTIFS($E$7:$E$3006,U1744,$I$7:$I$3006,'RC'!$E$6)))</f>
        <v>0</v>
      </c>
      <c r="W1744" s="49">
        <f>SUMIFS($J$7:$J$3006,$E$7:$E$3006,U1744,$I$7:$I$3006,'RC'!$E$6)+SUMIFS($L$7:$L$3006,$E$7:$E$3006,U1744,$I$7:$I$3006,'RC'!$E$6)</f>
        <v>0</v>
      </c>
      <c r="X1744" s="48">
        <f>COUNTIFS($E$7:$E$3006,U1744,$I$7:$I$3006,'RC'!$E$6)</f>
        <v>0</v>
      </c>
      <c r="Y1744" s="48"/>
      <c r="Z1744" s="51" t="str">
        <f>IF(AQ1744='RC'!$E$6,AC1744*1000+AD1744,"")</f>
        <v/>
      </c>
      <c r="AA1744" s="51" t="str">
        <f>IF(AB1744="","",IF(AQ1744='RC'!$E$6,AC1744*1000-AD1744,""))</f>
        <v/>
      </c>
      <c r="AB1744" s="48" t="str">
        <f>IFERROR(VLOOKUP(E1744,Funcionários!$C$8:$E$207,3,FALSE),"")</f>
        <v/>
      </c>
      <c r="AC1744" s="50" t="str">
        <f>IF(AB1744="","",IF(COUNTIFS($AB$7:$AB$3006,AB1744,$AQ$7:$AQ$3006,'RC'!$E$6)=0,"",COUNTIFS($M$7:$M$3006,"Concluída no prazo",$AB$7:$AB$3006,AB1744,$AQ$7:$AQ$3006,'RC'!$E$6)/COUNTIFS($AB$7:$AB$3006,AB1744,$AQ$7:$AQ$3006,'RC'!$E$6)))</f>
        <v/>
      </c>
      <c r="AD1744" s="48">
        <f>SUMIF($AQ$7:$AQ$3006,'RC'!$E$6,$J$7:$J$3006)+SUMIF($AQ$7:$AQ$3006,'RC'!$E$6,$L$7:$L$3006)</f>
        <v>21</v>
      </c>
      <c r="AF1744" s="48">
        <v>3.2629999999994698E-2</v>
      </c>
      <c r="AG1744" s="48">
        <f>IF(OR(AQ1744="",AQ1744&lt;&gt;'RC'!$E$6,AB1744&lt;&gt;'RC'!$D$21),0,1)</f>
        <v>0</v>
      </c>
      <c r="AH1744" s="48">
        <f t="shared" si="614"/>
        <v>3.2629999999994698E-2</v>
      </c>
      <c r="AI1744" s="48" t="str">
        <f t="shared" si="596"/>
        <v/>
      </c>
      <c r="AJ1744" s="48" t="str">
        <f t="shared" si="597"/>
        <v/>
      </c>
      <c r="AK1744" s="52" t="str">
        <f t="shared" si="598"/>
        <v/>
      </c>
      <c r="AL1744" s="52" t="str">
        <f t="shared" si="599"/>
        <v/>
      </c>
      <c r="AM1744" s="48" t="str">
        <f t="shared" si="600"/>
        <v/>
      </c>
      <c r="AN1744" s="48" t="str">
        <f t="shared" si="601"/>
        <v/>
      </c>
      <c r="AP1744" s="18" t="str">
        <f t="shared" si="602"/>
        <v/>
      </c>
      <c r="AQ1744" s="18" t="str">
        <f t="shared" si="603"/>
        <v/>
      </c>
      <c r="AR1744" s="18">
        <v>3.2629999999999999E-2</v>
      </c>
      <c r="AS1744" s="18">
        <f>IF(AF!$D$27="Todos",1,IF(M1744=AF!$D$27,1,0))</f>
        <v>1</v>
      </c>
      <c r="AT1744" s="53">
        <f>IF(AND(E1744=AF!$D$6,OR(LT!M1744=AF!$D$27,AF!$D$27="Todos"),OR(AP1744=AF!$E$8,AQ1744=AF!$E$8)),AR1744+AS1744,0)</f>
        <v>0</v>
      </c>
      <c r="AU1744" s="18" t="str">
        <f t="shared" si="604"/>
        <v/>
      </c>
      <c r="AV1744" s="54" t="str">
        <f t="shared" si="605"/>
        <v/>
      </c>
      <c r="AW1744" s="54" t="str">
        <f t="shared" si="606"/>
        <v/>
      </c>
      <c r="AX1744" s="18" t="str">
        <f t="shared" si="607"/>
        <v/>
      </c>
      <c r="AY1744" s="18" t="str">
        <f t="shared" si="608"/>
        <v/>
      </c>
      <c r="BA1744" s="18">
        <f>IF($E1744=AF!$D$6,IF($M1744="Concluída no prazo",2,IF($M1744="Concluída com atraso",1,0)),0)</f>
        <v>0</v>
      </c>
      <c r="BB1744" s="18">
        <f>IF($E1744=AF!$D$6,IF($M1744="Atrasada",2,IF($M1744="Concluída com atraso",1,0)),0)</f>
        <v>0</v>
      </c>
      <c r="BC1744" s="18">
        <v>1.738E-2</v>
      </c>
      <c r="BD1744" s="18">
        <f t="shared" si="615"/>
        <v>1.738E-2</v>
      </c>
      <c r="BE1744" s="18">
        <f t="shared" si="615"/>
        <v>1.738E-2</v>
      </c>
      <c r="BF1744" s="18" t="str">
        <f t="shared" si="609"/>
        <v/>
      </c>
      <c r="BN1744" s="18" t="str">
        <f t="shared" si="610"/>
        <v>s</v>
      </c>
    </row>
    <row r="1745" spans="3:66" ht="50.1" customHeight="1" thickTop="1" thickBot="1" x14ac:dyDescent="0.3">
      <c r="C1745" s="46"/>
      <c r="D1745" s="46"/>
      <c r="E1745" s="46"/>
      <c r="F1745" s="122"/>
      <c r="G1745" s="122"/>
      <c r="H1745" s="78" t="str">
        <f t="shared" si="611"/>
        <v/>
      </c>
      <c r="I1745" s="78" t="str">
        <f t="shared" si="612"/>
        <v/>
      </c>
      <c r="J1745" s="16"/>
      <c r="K1745" s="46" t="str">
        <f t="shared" si="613"/>
        <v/>
      </c>
      <c r="L1745" s="16"/>
      <c r="M1745" s="16"/>
      <c r="N1745" s="46"/>
      <c r="O1745" s="47" t="str">
        <f t="shared" si="616"/>
        <v/>
      </c>
      <c r="P1745" s="47"/>
      <c r="Q1745" s="48" t="str">
        <f>IFERROR(VLOOKUP(E1745,Funcionários!$C$8:$E$207,3,FALSE),"")</f>
        <v/>
      </c>
      <c r="R1745" s="47"/>
      <c r="S1745" s="49" t="str">
        <f t="shared" si="617"/>
        <v/>
      </c>
      <c r="T1745" s="49">
        <v>1.7389999999999999E-2</v>
      </c>
      <c r="U1745" s="48" t="str">
        <f>IF(Funcionários!C1746=0,"",Funcionários!C1746)</f>
        <v/>
      </c>
      <c r="V1745" s="50">
        <f>IF(U1745="",0,IF(COUNTIFS($E$7:$E$3006,U1745,$I$7:$I$3006,'RC'!$E$6)=0,0,COUNTIFS($M$7:$M$3006,"Concluída no prazo",$E$7:$E$3006,U1745,$I$7:$I$3006,'RC'!$E$6)/COUNTIFS($E$7:$E$3006,U1745,$I$7:$I$3006,'RC'!$E$6)))</f>
        <v>0</v>
      </c>
      <c r="W1745" s="49">
        <f>SUMIFS($J$7:$J$3006,$E$7:$E$3006,U1745,$I$7:$I$3006,'RC'!$E$6)+SUMIFS($L$7:$L$3006,$E$7:$E$3006,U1745,$I$7:$I$3006,'RC'!$E$6)</f>
        <v>0</v>
      </c>
      <c r="X1745" s="48">
        <f>COUNTIFS($E$7:$E$3006,U1745,$I$7:$I$3006,'RC'!$E$6)</f>
        <v>0</v>
      </c>
      <c r="Y1745" s="48"/>
      <c r="Z1745" s="51" t="str">
        <f>IF(AQ1745='RC'!$E$6,AC1745*1000+AD1745,"")</f>
        <v/>
      </c>
      <c r="AA1745" s="51" t="str">
        <f>IF(AB1745="","",IF(AQ1745='RC'!$E$6,AC1745*1000-AD1745,""))</f>
        <v/>
      </c>
      <c r="AB1745" s="48" t="str">
        <f>IFERROR(VLOOKUP(E1745,Funcionários!$C$8:$E$207,3,FALSE),"")</f>
        <v/>
      </c>
      <c r="AC1745" s="50" t="str">
        <f>IF(AB1745="","",IF(COUNTIFS($AB$7:$AB$3006,AB1745,$AQ$7:$AQ$3006,'RC'!$E$6)=0,"",COUNTIFS($M$7:$M$3006,"Concluída no prazo",$AB$7:$AB$3006,AB1745,$AQ$7:$AQ$3006,'RC'!$E$6)/COUNTIFS($AB$7:$AB$3006,AB1745,$AQ$7:$AQ$3006,'RC'!$E$6)))</f>
        <v/>
      </c>
      <c r="AD1745" s="48">
        <f>SUMIF($AQ$7:$AQ$3006,'RC'!$E$6,$J$7:$J$3006)+SUMIF($AQ$7:$AQ$3006,'RC'!$E$6,$L$7:$L$3006)</f>
        <v>21</v>
      </c>
      <c r="AF1745" s="48">
        <v>3.2619999999994702E-2</v>
      </c>
      <c r="AG1745" s="48">
        <f>IF(OR(AQ1745="",AQ1745&lt;&gt;'RC'!$E$6,AB1745&lt;&gt;'RC'!$D$21),0,1)</f>
        <v>0</v>
      </c>
      <c r="AH1745" s="48">
        <f t="shared" si="614"/>
        <v>3.2619999999994702E-2</v>
      </c>
      <c r="AI1745" s="48" t="str">
        <f t="shared" si="596"/>
        <v/>
      </c>
      <c r="AJ1745" s="48" t="str">
        <f t="shared" si="597"/>
        <v/>
      </c>
      <c r="AK1745" s="52" t="str">
        <f t="shared" si="598"/>
        <v/>
      </c>
      <c r="AL1745" s="52" t="str">
        <f t="shared" si="599"/>
        <v/>
      </c>
      <c r="AM1745" s="48" t="str">
        <f t="shared" si="600"/>
        <v/>
      </c>
      <c r="AN1745" s="48" t="str">
        <f t="shared" si="601"/>
        <v/>
      </c>
      <c r="AP1745" s="18" t="str">
        <f t="shared" si="602"/>
        <v/>
      </c>
      <c r="AQ1745" s="18" t="str">
        <f t="shared" si="603"/>
        <v/>
      </c>
      <c r="AR1745" s="18">
        <v>3.2620000000000003E-2</v>
      </c>
      <c r="AS1745" s="18">
        <f>IF(AF!$D$27="Todos",1,IF(M1745=AF!$D$27,1,0))</f>
        <v>1</v>
      </c>
      <c r="AT1745" s="53">
        <f>IF(AND(E1745=AF!$D$6,OR(LT!M1745=AF!$D$27,AF!$D$27="Todos"),OR(AP1745=AF!$E$8,AQ1745=AF!$E$8)),AR1745+AS1745,0)</f>
        <v>0</v>
      </c>
      <c r="AU1745" s="18" t="str">
        <f t="shared" si="604"/>
        <v/>
      </c>
      <c r="AV1745" s="54" t="str">
        <f t="shared" si="605"/>
        <v/>
      </c>
      <c r="AW1745" s="54" t="str">
        <f t="shared" si="606"/>
        <v/>
      </c>
      <c r="AX1745" s="18" t="str">
        <f t="shared" si="607"/>
        <v/>
      </c>
      <c r="AY1745" s="18" t="str">
        <f t="shared" si="608"/>
        <v/>
      </c>
      <c r="BA1745" s="18">
        <f>IF($E1745=AF!$D$6,IF($M1745="Concluída no prazo",2,IF($M1745="Concluída com atraso",1,0)),0)</f>
        <v>0</v>
      </c>
      <c r="BB1745" s="18">
        <f>IF($E1745=AF!$D$6,IF($M1745="Atrasada",2,IF($M1745="Concluída com atraso",1,0)),0)</f>
        <v>0</v>
      </c>
      <c r="BC1745" s="18">
        <v>1.7389999999999999E-2</v>
      </c>
      <c r="BD1745" s="18">
        <f t="shared" si="615"/>
        <v>1.7389999999999999E-2</v>
      </c>
      <c r="BE1745" s="18">
        <f t="shared" si="615"/>
        <v>1.7389999999999999E-2</v>
      </c>
      <c r="BF1745" s="18" t="str">
        <f t="shared" si="609"/>
        <v/>
      </c>
      <c r="BN1745" s="18" t="str">
        <f t="shared" si="610"/>
        <v>s</v>
      </c>
    </row>
    <row r="1746" spans="3:66" ht="50.1" customHeight="1" thickTop="1" thickBot="1" x14ac:dyDescent="0.3">
      <c r="C1746" s="46"/>
      <c r="D1746" s="46"/>
      <c r="E1746" s="46"/>
      <c r="F1746" s="122"/>
      <c r="G1746" s="122"/>
      <c r="H1746" s="78" t="str">
        <f t="shared" si="611"/>
        <v/>
      </c>
      <c r="I1746" s="78" t="str">
        <f t="shared" si="612"/>
        <v/>
      </c>
      <c r="J1746" s="16"/>
      <c r="K1746" s="46" t="str">
        <f t="shared" si="613"/>
        <v/>
      </c>
      <c r="L1746" s="16"/>
      <c r="M1746" s="16"/>
      <c r="N1746" s="46"/>
      <c r="O1746" s="47" t="str">
        <f t="shared" si="616"/>
        <v/>
      </c>
      <c r="P1746" s="47"/>
      <c r="Q1746" s="48" t="str">
        <f>IFERROR(VLOOKUP(E1746,Funcionários!$C$8:$E$207,3,FALSE),"")</f>
        <v/>
      </c>
      <c r="R1746" s="47"/>
      <c r="S1746" s="49" t="str">
        <f t="shared" si="617"/>
        <v/>
      </c>
      <c r="T1746" s="49">
        <v>1.7399999999999999E-2</v>
      </c>
      <c r="U1746" s="48" t="str">
        <f>IF(Funcionários!C1747=0,"",Funcionários!C1747)</f>
        <v/>
      </c>
      <c r="V1746" s="50">
        <f>IF(U1746="",0,IF(COUNTIFS($E$7:$E$3006,U1746,$I$7:$I$3006,'RC'!$E$6)=0,0,COUNTIFS($M$7:$M$3006,"Concluída no prazo",$E$7:$E$3006,U1746,$I$7:$I$3006,'RC'!$E$6)/COUNTIFS($E$7:$E$3006,U1746,$I$7:$I$3006,'RC'!$E$6)))</f>
        <v>0</v>
      </c>
      <c r="W1746" s="49">
        <f>SUMIFS($J$7:$J$3006,$E$7:$E$3006,U1746,$I$7:$I$3006,'RC'!$E$6)+SUMIFS($L$7:$L$3006,$E$7:$E$3006,U1746,$I$7:$I$3006,'RC'!$E$6)</f>
        <v>0</v>
      </c>
      <c r="X1746" s="48">
        <f>COUNTIFS($E$7:$E$3006,U1746,$I$7:$I$3006,'RC'!$E$6)</f>
        <v>0</v>
      </c>
      <c r="Y1746" s="48"/>
      <c r="Z1746" s="51" t="str">
        <f>IF(AQ1746='RC'!$E$6,AC1746*1000+AD1746,"")</f>
        <v/>
      </c>
      <c r="AA1746" s="51" t="str">
        <f>IF(AB1746="","",IF(AQ1746='RC'!$E$6,AC1746*1000-AD1746,""))</f>
        <v/>
      </c>
      <c r="AB1746" s="48" t="str">
        <f>IFERROR(VLOOKUP(E1746,Funcionários!$C$8:$E$207,3,FALSE),"")</f>
        <v/>
      </c>
      <c r="AC1746" s="50" t="str">
        <f>IF(AB1746="","",IF(COUNTIFS($AB$7:$AB$3006,AB1746,$AQ$7:$AQ$3006,'RC'!$E$6)=0,"",COUNTIFS($M$7:$M$3006,"Concluída no prazo",$AB$7:$AB$3006,AB1746,$AQ$7:$AQ$3006,'RC'!$E$6)/COUNTIFS($AB$7:$AB$3006,AB1746,$AQ$7:$AQ$3006,'RC'!$E$6)))</f>
        <v/>
      </c>
      <c r="AD1746" s="48">
        <f>SUMIF($AQ$7:$AQ$3006,'RC'!$E$6,$J$7:$J$3006)+SUMIF($AQ$7:$AQ$3006,'RC'!$E$6,$L$7:$L$3006)</f>
        <v>21</v>
      </c>
      <c r="AF1746" s="48">
        <v>3.2609999999994699E-2</v>
      </c>
      <c r="AG1746" s="48">
        <f>IF(OR(AQ1746="",AQ1746&lt;&gt;'RC'!$E$6,AB1746&lt;&gt;'RC'!$D$21),0,1)</f>
        <v>0</v>
      </c>
      <c r="AH1746" s="48">
        <f t="shared" si="614"/>
        <v>3.2609999999994699E-2</v>
      </c>
      <c r="AI1746" s="48" t="str">
        <f t="shared" si="596"/>
        <v/>
      </c>
      <c r="AJ1746" s="48" t="str">
        <f t="shared" si="597"/>
        <v/>
      </c>
      <c r="AK1746" s="52" t="str">
        <f t="shared" si="598"/>
        <v/>
      </c>
      <c r="AL1746" s="52" t="str">
        <f t="shared" si="599"/>
        <v/>
      </c>
      <c r="AM1746" s="48" t="str">
        <f t="shared" si="600"/>
        <v/>
      </c>
      <c r="AN1746" s="48" t="str">
        <f t="shared" si="601"/>
        <v/>
      </c>
      <c r="AP1746" s="18" t="str">
        <f t="shared" si="602"/>
        <v/>
      </c>
      <c r="AQ1746" s="18" t="str">
        <f t="shared" si="603"/>
        <v/>
      </c>
      <c r="AR1746" s="18">
        <v>3.261E-2</v>
      </c>
      <c r="AS1746" s="18">
        <f>IF(AF!$D$27="Todos",1,IF(M1746=AF!$D$27,1,0))</f>
        <v>1</v>
      </c>
      <c r="AT1746" s="53">
        <f>IF(AND(E1746=AF!$D$6,OR(LT!M1746=AF!$D$27,AF!$D$27="Todos"),OR(AP1746=AF!$E$8,AQ1746=AF!$E$8)),AR1746+AS1746,0)</f>
        <v>0</v>
      </c>
      <c r="AU1746" s="18" t="str">
        <f t="shared" si="604"/>
        <v/>
      </c>
      <c r="AV1746" s="54" t="str">
        <f t="shared" si="605"/>
        <v/>
      </c>
      <c r="AW1746" s="54" t="str">
        <f t="shared" si="606"/>
        <v/>
      </c>
      <c r="AX1746" s="18" t="str">
        <f t="shared" si="607"/>
        <v/>
      </c>
      <c r="AY1746" s="18" t="str">
        <f t="shared" si="608"/>
        <v/>
      </c>
      <c r="BA1746" s="18">
        <f>IF($E1746=AF!$D$6,IF($M1746="Concluída no prazo",2,IF($M1746="Concluída com atraso",1,0)),0)</f>
        <v>0</v>
      </c>
      <c r="BB1746" s="18">
        <f>IF($E1746=AF!$D$6,IF($M1746="Atrasada",2,IF($M1746="Concluída com atraso",1,0)),0)</f>
        <v>0</v>
      </c>
      <c r="BC1746" s="18">
        <v>1.7399999999999999E-2</v>
      </c>
      <c r="BD1746" s="18">
        <f t="shared" si="615"/>
        <v>1.7399999999999999E-2</v>
      </c>
      <c r="BE1746" s="18">
        <f t="shared" si="615"/>
        <v>1.7399999999999999E-2</v>
      </c>
      <c r="BF1746" s="18" t="str">
        <f t="shared" si="609"/>
        <v/>
      </c>
      <c r="BN1746" s="18" t="str">
        <f t="shared" si="610"/>
        <v>s</v>
      </c>
    </row>
    <row r="1747" spans="3:66" ht="50.1" customHeight="1" thickTop="1" thickBot="1" x14ac:dyDescent="0.3">
      <c r="C1747" s="46"/>
      <c r="D1747" s="46"/>
      <c r="E1747" s="46"/>
      <c r="F1747" s="122"/>
      <c r="G1747" s="122"/>
      <c r="H1747" s="78" t="str">
        <f t="shared" si="611"/>
        <v/>
      </c>
      <c r="I1747" s="78" t="str">
        <f t="shared" si="612"/>
        <v/>
      </c>
      <c r="J1747" s="16"/>
      <c r="K1747" s="46" t="str">
        <f t="shared" si="613"/>
        <v/>
      </c>
      <c r="L1747" s="16"/>
      <c r="M1747" s="16"/>
      <c r="N1747" s="46"/>
      <c r="O1747" s="47" t="str">
        <f t="shared" si="616"/>
        <v/>
      </c>
      <c r="P1747" s="47"/>
      <c r="Q1747" s="48" t="str">
        <f>IFERROR(VLOOKUP(E1747,Funcionários!$C$8:$E$207,3,FALSE),"")</f>
        <v/>
      </c>
      <c r="R1747" s="47"/>
      <c r="S1747" s="49" t="str">
        <f t="shared" si="617"/>
        <v/>
      </c>
      <c r="T1747" s="49">
        <v>1.7409999999999998E-2</v>
      </c>
      <c r="U1747" s="48" t="str">
        <f>IF(Funcionários!C1748=0,"",Funcionários!C1748)</f>
        <v/>
      </c>
      <c r="V1747" s="50">
        <f>IF(U1747="",0,IF(COUNTIFS($E$7:$E$3006,U1747,$I$7:$I$3006,'RC'!$E$6)=0,0,COUNTIFS($M$7:$M$3006,"Concluída no prazo",$E$7:$E$3006,U1747,$I$7:$I$3006,'RC'!$E$6)/COUNTIFS($E$7:$E$3006,U1747,$I$7:$I$3006,'RC'!$E$6)))</f>
        <v>0</v>
      </c>
      <c r="W1747" s="49">
        <f>SUMIFS($J$7:$J$3006,$E$7:$E$3006,U1747,$I$7:$I$3006,'RC'!$E$6)+SUMIFS($L$7:$L$3006,$E$7:$E$3006,U1747,$I$7:$I$3006,'RC'!$E$6)</f>
        <v>0</v>
      </c>
      <c r="X1747" s="48">
        <f>COUNTIFS($E$7:$E$3006,U1747,$I$7:$I$3006,'RC'!$E$6)</f>
        <v>0</v>
      </c>
      <c r="Y1747" s="48"/>
      <c r="Z1747" s="51" t="str">
        <f>IF(AQ1747='RC'!$E$6,AC1747*1000+AD1747,"")</f>
        <v/>
      </c>
      <c r="AA1747" s="51" t="str">
        <f>IF(AB1747="","",IF(AQ1747='RC'!$E$6,AC1747*1000-AD1747,""))</f>
        <v/>
      </c>
      <c r="AB1747" s="48" t="str">
        <f>IFERROR(VLOOKUP(E1747,Funcionários!$C$8:$E$207,3,FALSE),"")</f>
        <v/>
      </c>
      <c r="AC1747" s="50" t="str">
        <f>IF(AB1747="","",IF(COUNTIFS($AB$7:$AB$3006,AB1747,$AQ$7:$AQ$3006,'RC'!$E$6)=0,"",COUNTIFS($M$7:$M$3006,"Concluída no prazo",$AB$7:$AB$3006,AB1747,$AQ$7:$AQ$3006,'RC'!$E$6)/COUNTIFS($AB$7:$AB$3006,AB1747,$AQ$7:$AQ$3006,'RC'!$E$6)))</f>
        <v/>
      </c>
      <c r="AD1747" s="48">
        <f>SUMIF($AQ$7:$AQ$3006,'RC'!$E$6,$J$7:$J$3006)+SUMIF($AQ$7:$AQ$3006,'RC'!$E$6,$L$7:$L$3006)</f>
        <v>21</v>
      </c>
      <c r="AF1747" s="48">
        <v>3.2599999999994703E-2</v>
      </c>
      <c r="AG1747" s="48">
        <f>IF(OR(AQ1747="",AQ1747&lt;&gt;'RC'!$E$6,AB1747&lt;&gt;'RC'!$D$21),0,1)</f>
        <v>0</v>
      </c>
      <c r="AH1747" s="48">
        <f t="shared" si="614"/>
        <v>3.2599999999994703E-2</v>
      </c>
      <c r="AI1747" s="48" t="str">
        <f t="shared" si="596"/>
        <v/>
      </c>
      <c r="AJ1747" s="48" t="str">
        <f t="shared" si="597"/>
        <v/>
      </c>
      <c r="AK1747" s="52" t="str">
        <f t="shared" si="598"/>
        <v/>
      </c>
      <c r="AL1747" s="52" t="str">
        <f t="shared" si="599"/>
        <v/>
      </c>
      <c r="AM1747" s="48" t="str">
        <f t="shared" si="600"/>
        <v/>
      </c>
      <c r="AN1747" s="48" t="str">
        <f t="shared" si="601"/>
        <v/>
      </c>
      <c r="AP1747" s="18" t="str">
        <f t="shared" si="602"/>
        <v/>
      </c>
      <c r="AQ1747" s="18" t="str">
        <f t="shared" si="603"/>
        <v/>
      </c>
      <c r="AR1747" s="18">
        <v>3.2599999999999997E-2</v>
      </c>
      <c r="AS1747" s="18">
        <f>IF(AF!$D$27="Todos",1,IF(M1747=AF!$D$27,1,0))</f>
        <v>1</v>
      </c>
      <c r="AT1747" s="53">
        <f>IF(AND(E1747=AF!$D$6,OR(LT!M1747=AF!$D$27,AF!$D$27="Todos"),OR(AP1747=AF!$E$8,AQ1747=AF!$E$8)),AR1747+AS1747,0)</f>
        <v>0</v>
      </c>
      <c r="AU1747" s="18" t="str">
        <f t="shared" si="604"/>
        <v/>
      </c>
      <c r="AV1747" s="54" t="str">
        <f t="shared" si="605"/>
        <v/>
      </c>
      <c r="AW1747" s="54" t="str">
        <f t="shared" si="606"/>
        <v/>
      </c>
      <c r="AX1747" s="18" t="str">
        <f t="shared" si="607"/>
        <v/>
      </c>
      <c r="AY1747" s="18" t="str">
        <f t="shared" si="608"/>
        <v/>
      </c>
      <c r="BA1747" s="18">
        <f>IF($E1747=AF!$D$6,IF($M1747="Concluída no prazo",2,IF($M1747="Concluída com atraso",1,0)),0)</f>
        <v>0</v>
      </c>
      <c r="BB1747" s="18">
        <f>IF($E1747=AF!$D$6,IF($M1747="Atrasada",2,IF($M1747="Concluída com atraso",1,0)),0)</f>
        <v>0</v>
      </c>
      <c r="BC1747" s="18">
        <v>1.7409999999999998E-2</v>
      </c>
      <c r="BD1747" s="18">
        <f t="shared" si="615"/>
        <v>1.7409999999999998E-2</v>
      </c>
      <c r="BE1747" s="18">
        <f t="shared" si="615"/>
        <v>1.7409999999999998E-2</v>
      </c>
      <c r="BF1747" s="18" t="str">
        <f t="shared" si="609"/>
        <v/>
      </c>
      <c r="BN1747" s="18" t="str">
        <f t="shared" si="610"/>
        <v>s</v>
      </c>
    </row>
    <row r="1748" spans="3:66" ht="50.1" customHeight="1" thickTop="1" thickBot="1" x14ac:dyDescent="0.3">
      <c r="C1748" s="46"/>
      <c r="D1748" s="46"/>
      <c r="E1748" s="46"/>
      <c r="F1748" s="122"/>
      <c r="G1748" s="122"/>
      <c r="H1748" s="78" t="str">
        <f t="shared" si="611"/>
        <v/>
      </c>
      <c r="I1748" s="78" t="str">
        <f t="shared" si="612"/>
        <v/>
      </c>
      <c r="J1748" s="16"/>
      <c r="K1748" s="46" t="str">
        <f t="shared" si="613"/>
        <v/>
      </c>
      <c r="L1748" s="16"/>
      <c r="M1748" s="16"/>
      <c r="N1748" s="46"/>
      <c r="O1748" s="47" t="str">
        <f t="shared" si="616"/>
        <v/>
      </c>
      <c r="P1748" s="47"/>
      <c r="Q1748" s="48" t="str">
        <f>IFERROR(VLOOKUP(E1748,Funcionários!$C$8:$E$207,3,FALSE),"")</f>
        <v/>
      </c>
      <c r="R1748" s="47"/>
      <c r="S1748" s="49" t="str">
        <f t="shared" si="617"/>
        <v/>
      </c>
      <c r="T1748" s="49">
        <v>1.7420000000000001E-2</v>
      </c>
      <c r="U1748" s="48" t="str">
        <f>IF(Funcionários!C1749=0,"",Funcionários!C1749)</f>
        <v/>
      </c>
      <c r="V1748" s="50">
        <f>IF(U1748="",0,IF(COUNTIFS($E$7:$E$3006,U1748,$I$7:$I$3006,'RC'!$E$6)=0,0,COUNTIFS($M$7:$M$3006,"Concluída no prazo",$E$7:$E$3006,U1748,$I$7:$I$3006,'RC'!$E$6)/COUNTIFS($E$7:$E$3006,U1748,$I$7:$I$3006,'RC'!$E$6)))</f>
        <v>0</v>
      </c>
      <c r="W1748" s="49">
        <f>SUMIFS($J$7:$J$3006,$E$7:$E$3006,U1748,$I$7:$I$3006,'RC'!$E$6)+SUMIFS($L$7:$L$3006,$E$7:$E$3006,U1748,$I$7:$I$3006,'RC'!$E$6)</f>
        <v>0</v>
      </c>
      <c r="X1748" s="48">
        <f>COUNTIFS($E$7:$E$3006,U1748,$I$7:$I$3006,'RC'!$E$6)</f>
        <v>0</v>
      </c>
      <c r="Y1748" s="48"/>
      <c r="Z1748" s="51" t="str">
        <f>IF(AQ1748='RC'!$E$6,AC1748*1000+AD1748,"")</f>
        <v/>
      </c>
      <c r="AA1748" s="51" t="str">
        <f>IF(AB1748="","",IF(AQ1748='RC'!$E$6,AC1748*1000-AD1748,""))</f>
        <v/>
      </c>
      <c r="AB1748" s="48" t="str">
        <f>IFERROR(VLOOKUP(E1748,Funcionários!$C$8:$E$207,3,FALSE),"")</f>
        <v/>
      </c>
      <c r="AC1748" s="50" t="str">
        <f>IF(AB1748="","",IF(COUNTIFS($AB$7:$AB$3006,AB1748,$AQ$7:$AQ$3006,'RC'!$E$6)=0,"",COUNTIFS($M$7:$M$3006,"Concluída no prazo",$AB$7:$AB$3006,AB1748,$AQ$7:$AQ$3006,'RC'!$E$6)/COUNTIFS($AB$7:$AB$3006,AB1748,$AQ$7:$AQ$3006,'RC'!$E$6)))</f>
        <v/>
      </c>
      <c r="AD1748" s="48">
        <f>SUMIF($AQ$7:$AQ$3006,'RC'!$E$6,$J$7:$J$3006)+SUMIF($AQ$7:$AQ$3006,'RC'!$E$6,$L$7:$L$3006)</f>
        <v>21</v>
      </c>
      <c r="AF1748" s="48">
        <v>3.25899999999947E-2</v>
      </c>
      <c r="AG1748" s="48">
        <f>IF(OR(AQ1748="",AQ1748&lt;&gt;'RC'!$E$6,AB1748&lt;&gt;'RC'!$D$21),0,1)</f>
        <v>0</v>
      </c>
      <c r="AH1748" s="48">
        <f t="shared" si="614"/>
        <v>3.25899999999947E-2</v>
      </c>
      <c r="AI1748" s="48" t="str">
        <f t="shared" si="596"/>
        <v/>
      </c>
      <c r="AJ1748" s="48" t="str">
        <f t="shared" si="597"/>
        <v/>
      </c>
      <c r="AK1748" s="52" t="str">
        <f t="shared" si="598"/>
        <v/>
      </c>
      <c r="AL1748" s="52" t="str">
        <f t="shared" si="599"/>
        <v/>
      </c>
      <c r="AM1748" s="48" t="str">
        <f t="shared" si="600"/>
        <v/>
      </c>
      <c r="AN1748" s="48" t="str">
        <f t="shared" si="601"/>
        <v/>
      </c>
      <c r="AP1748" s="18" t="str">
        <f t="shared" si="602"/>
        <v/>
      </c>
      <c r="AQ1748" s="18" t="str">
        <f t="shared" si="603"/>
        <v/>
      </c>
      <c r="AR1748" s="18">
        <v>3.2590000000000001E-2</v>
      </c>
      <c r="AS1748" s="18">
        <f>IF(AF!$D$27="Todos",1,IF(M1748=AF!$D$27,1,0))</f>
        <v>1</v>
      </c>
      <c r="AT1748" s="53">
        <f>IF(AND(E1748=AF!$D$6,OR(LT!M1748=AF!$D$27,AF!$D$27="Todos"),OR(AP1748=AF!$E$8,AQ1748=AF!$E$8)),AR1748+AS1748,0)</f>
        <v>0</v>
      </c>
      <c r="AU1748" s="18" t="str">
        <f t="shared" si="604"/>
        <v/>
      </c>
      <c r="AV1748" s="54" t="str">
        <f t="shared" si="605"/>
        <v/>
      </c>
      <c r="AW1748" s="54" t="str">
        <f t="shared" si="606"/>
        <v/>
      </c>
      <c r="AX1748" s="18" t="str">
        <f t="shared" si="607"/>
        <v/>
      </c>
      <c r="AY1748" s="18" t="str">
        <f t="shared" si="608"/>
        <v/>
      </c>
      <c r="BA1748" s="18">
        <f>IF($E1748=AF!$D$6,IF($M1748="Concluída no prazo",2,IF($M1748="Concluída com atraso",1,0)),0)</f>
        <v>0</v>
      </c>
      <c r="BB1748" s="18">
        <f>IF($E1748=AF!$D$6,IF($M1748="Atrasada",2,IF($M1748="Concluída com atraso",1,0)),0)</f>
        <v>0</v>
      </c>
      <c r="BC1748" s="18">
        <v>1.7420000000000001E-2</v>
      </c>
      <c r="BD1748" s="18">
        <f t="shared" si="615"/>
        <v>1.7420000000000001E-2</v>
      </c>
      <c r="BE1748" s="18">
        <f t="shared" si="615"/>
        <v>1.7420000000000001E-2</v>
      </c>
      <c r="BF1748" s="18" t="str">
        <f t="shared" si="609"/>
        <v/>
      </c>
      <c r="BN1748" s="18" t="str">
        <f t="shared" si="610"/>
        <v>s</v>
      </c>
    </row>
    <row r="1749" spans="3:66" ht="50.1" customHeight="1" thickTop="1" thickBot="1" x14ac:dyDescent="0.3">
      <c r="C1749" s="46"/>
      <c r="D1749" s="46"/>
      <c r="E1749" s="46"/>
      <c r="F1749" s="122"/>
      <c r="G1749" s="122"/>
      <c r="H1749" s="78" t="str">
        <f t="shared" si="611"/>
        <v/>
      </c>
      <c r="I1749" s="78" t="str">
        <f t="shared" si="612"/>
        <v/>
      </c>
      <c r="J1749" s="16"/>
      <c r="K1749" s="46" t="str">
        <f t="shared" si="613"/>
        <v/>
      </c>
      <c r="L1749" s="16"/>
      <c r="M1749" s="16"/>
      <c r="N1749" s="46"/>
      <c r="O1749" s="47" t="str">
        <f t="shared" si="616"/>
        <v/>
      </c>
      <c r="P1749" s="47"/>
      <c r="Q1749" s="48" t="str">
        <f>IFERROR(VLOOKUP(E1749,Funcionários!$C$8:$E$207,3,FALSE),"")</f>
        <v/>
      </c>
      <c r="R1749" s="47"/>
      <c r="S1749" s="49" t="str">
        <f t="shared" si="617"/>
        <v/>
      </c>
      <c r="T1749" s="49">
        <v>1.7430000000000001E-2</v>
      </c>
      <c r="U1749" s="48" t="str">
        <f>IF(Funcionários!C1750=0,"",Funcionários!C1750)</f>
        <v/>
      </c>
      <c r="V1749" s="50">
        <f>IF(U1749="",0,IF(COUNTIFS($E$7:$E$3006,U1749,$I$7:$I$3006,'RC'!$E$6)=0,0,COUNTIFS($M$7:$M$3006,"Concluída no prazo",$E$7:$E$3006,U1749,$I$7:$I$3006,'RC'!$E$6)/COUNTIFS($E$7:$E$3006,U1749,$I$7:$I$3006,'RC'!$E$6)))</f>
        <v>0</v>
      </c>
      <c r="W1749" s="49">
        <f>SUMIFS($J$7:$J$3006,$E$7:$E$3006,U1749,$I$7:$I$3006,'RC'!$E$6)+SUMIFS($L$7:$L$3006,$E$7:$E$3006,U1749,$I$7:$I$3006,'RC'!$E$6)</f>
        <v>0</v>
      </c>
      <c r="X1749" s="48">
        <f>COUNTIFS($E$7:$E$3006,U1749,$I$7:$I$3006,'RC'!$E$6)</f>
        <v>0</v>
      </c>
      <c r="Y1749" s="48"/>
      <c r="Z1749" s="51" t="str">
        <f>IF(AQ1749='RC'!$E$6,AC1749*1000+AD1749,"")</f>
        <v/>
      </c>
      <c r="AA1749" s="51" t="str">
        <f>IF(AB1749="","",IF(AQ1749='RC'!$E$6,AC1749*1000-AD1749,""))</f>
        <v/>
      </c>
      <c r="AB1749" s="48" t="str">
        <f>IFERROR(VLOOKUP(E1749,Funcionários!$C$8:$E$207,3,FALSE),"")</f>
        <v/>
      </c>
      <c r="AC1749" s="50" t="str">
        <f>IF(AB1749="","",IF(COUNTIFS($AB$7:$AB$3006,AB1749,$AQ$7:$AQ$3006,'RC'!$E$6)=0,"",COUNTIFS($M$7:$M$3006,"Concluída no prazo",$AB$7:$AB$3006,AB1749,$AQ$7:$AQ$3006,'RC'!$E$6)/COUNTIFS($AB$7:$AB$3006,AB1749,$AQ$7:$AQ$3006,'RC'!$E$6)))</f>
        <v/>
      </c>
      <c r="AD1749" s="48">
        <f>SUMIF($AQ$7:$AQ$3006,'RC'!$E$6,$J$7:$J$3006)+SUMIF($AQ$7:$AQ$3006,'RC'!$E$6,$L$7:$L$3006)</f>
        <v>21</v>
      </c>
      <c r="AF1749" s="48">
        <v>3.2579999999994697E-2</v>
      </c>
      <c r="AG1749" s="48">
        <f>IF(OR(AQ1749="",AQ1749&lt;&gt;'RC'!$E$6,AB1749&lt;&gt;'RC'!$D$21),0,1)</f>
        <v>0</v>
      </c>
      <c r="AH1749" s="48">
        <f t="shared" si="614"/>
        <v>3.2579999999994697E-2</v>
      </c>
      <c r="AI1749" s="48" t="str">
        <f t="shared" si="596"/>
        <v/>
      </c>
      <c r="AJ1749" s="48" t="str">
        <f t="shared" si="597"/>
        <v/>
      </c>
      <c r="AK1749" s="52" t="str">
        <f t="shared" si="598"/>
        <v/>
      </c>
      <c r="AL1749" s="52" t="str">
        <f t="shared" si="599"/>
        <v/>
      </c>
      <c r="AM1749" s="48" t="str">
        <f t="shared" si="600"/>
        <v/>
      </c>
      <c r="AN1749" s="48" t="str">
        <f t="shared" si="601"/>
        <v/>
      </c>
      <c r="AP1749" s="18" t="str">
        <f t="shared" si="602"/>
        <v/>
      </c>
      <c r="AQ1749" s="18" t="str">
        <f t="shared" si="603"/>
        <v/>
      </c>
      <c r="AR1749" s="18">
        <v>3.2579999999999998E-2</v>
      </c>
      <c r="AS1749" s="18">
        <f>IF(AF!$D$27="Todos",1,IF(M1749=AF!$D$27,1,0))</f>
        <v>1</v>
      </c>
      <c r="AT1749" s="53">
        <f>IF(AND(E1749=AF!$D$6,OR(LT!M1749=AF!$D$27,AF!$D$27="Todos"),OR(AP1749=AF!$E$8,AQ1749=AF!$E$8)),AR1749+AS1749,0)</f>
        <v>0</v>
      </c>
      <c r="AU1749" s="18" t="str">
        <f t="shared" si="604"/>
        <v/>
      </c>
      <c r="AV1749" s="54" t="str">
        <f t="shared" si="605"/>
        <v/>
      </c>
      <c r="AW1749" s="54" t="str">
        <f t="shared" si="606"/>
        <v/>
      </c>
      <c r="AX1749" s="18" t="str">
        <f t="shared" si="607"/>
        <v/>
      </c>
      <c r="AY1749" s="18" t="str">
        <f t="shared" si="608"/>
        <v/>
      </c>
      <c r="BA1749" s="18">
        <f>IF($E1749=AF!$D$6,IF($M1749="Concluída no prazo",2,IF($M1749="Concluída com atraso",1,0)),0)</f>
        <v>0</v>
      </c>
      <c r="BB1749" s="18">
        <f>IF($E1749=AF!$D$6,IF($M1749="Atrasada",2,IF($M1749="Concluída com atraso",1,0)),0)</f>
        <v>0</v>
      </c>
      <c r="BC1749" s="18">
        <v>1.7430000000000001E-2</v>
      </c>
      <c r="BD1749" s="18">
        <f t="shared" si="615"/>
        <v>1.7430000000000001E-2</v>
      </c>
      <c r="BE1749" s="18">
        <f t="shared" si="615"/>
        <v>1.7430000000000001E-2</v>
      </c>
      <c r="BF1749" s="18" t="str">
        <f t="shared" si="609"/>
        <v/>
      </c>
      <c r="BN1749" s="18" t="str">
        <f t="shared" si="610"/>
        <v>s</v>
      </c>
    </row>
    <row r="1750" spans="3:66" ht="50.1" customHeight="1" thickTop="1" thickBot="1" x14ac:dyDescent="0.3">
      <c r="C1750" s="46"/>
      <c r="D1750" s="46"/>
      <c r="E1750" s="46"/>
      <c r="F1750" s="122"/>
      <c r="G1750" s="122"/>
      <c r="H1750" s="78" t="str">
        <f t="shared" si="611"/>
        <v/>
      </c>
      <c r="I1750" s="78" t="str">
        <f t="shared" si="612"/>
        <v/>
      </c>
      <c r="J1750" s="16"/>
      <c r="K1750" s="46" t="str">
        <f t="shared" si="613"/>
        <v/>
      </c>
      <c r="L1750" s="16"/>
      <c r="M1750" s="16"/>
      <c r="N1750" s="46"/>
      <c r="O1750" s="47" t="str">
        <f t="shared" si="616"/>
        <v/>
      </c>
      <c r="P1750" s="47"/>
      <c r="Q1750" s="48" t="str">
        <f>IFERROR(VLOOKUP(E1750,Funcionários!$C$8:$E$207,3,FALSE),"")</f>
        <v/>
      </c>
      <c r="R1750" s="47"/>
      <c r="S1750" s="49" t="str">
        <f t="shared" si="617"/>
        <v/>
      </c>
      <c r="T1750" s="49">
        <v>1.7440000000000001E-2</v>
      </c>
      <c r="U1750" s="48" t="str">
        <f>IF(Funcionários!C1751=0,"",Funcionários!C1751)</f>
        <v/>
      </c>
      <c r="V1750" s="50">
        <f>IF(U1750="",0,IF(COUNTIFS($E$7:$E$3006,U1750,$I$7:$I$3006,'RC'!$E$6)=0,0,COUNTIFS($M$7:$M$3006,"Concluída no prazo",$E$7:$E$3006,U1750,$I$7:$I$3006,'RC'!$E$6)/COUNTIFS($E$7:$E$3006,U1750,$I$7:$I$3006,'RC'!$E$6)))</f>
        <v>0</v>
      </c>
      <c r="W1750" s="49">
        <f>SUMIFS($J$7:$J$3006,$E$7:$E$3006,U1750,$I$7:$I$3006,'RC'!$E$6)+SUMIFS($L$7:$L$3006,$E$7:$E$3006,U1750,$I$7:$I$3006,'RC'!$E$6)</f>
        <v>0</v>
      </c>
      <c r="X1750" s="48">
        <f>COUNTIFS($E$7:$E$3006,U1750,$I$7:$I$3006,'RC'!$E$6)</f>
        <v>0</v>
      </c>
      <c r="Y1750" s="48"/>
      <c r="Z1750" s="51" t="str">
        <f>IF(AQ1750='RC'!$E$6,AC1750*1000+AD1750,"")</f>
        <v/>
      </c>
      <c r="AA1750" s="51" t="str">
        <f>IF(AB1750="","",IF(AQ1750='RC'!$E$6,AC1750*1000-AD1750,""))</f>
        <v/>
      </c>
      <c r="AB1750" s="48" t="str">
        <f>IFERROR(VLOOKUP(E1750,Funcionários!$C$8:$E$207,3,FALSE),"")</f>
        <v/>
      </c>
      <c r="AC1750" s="50" t="str">
        <f>IF(AB1750="","",IF(COUNTIFS($AB$7:$AB$3006,AB1750,$AQ$7:$AQ$3006,'RC'!$E$6)=0,"",COUNTIFS($M$7:$M$3006,"Concluída no prazo",$AB$7:$AB$3006,AB1750,$AQ$7:$AQ$3006,'RC'!$E$6)/COUNTIFS($AB$7:$AB$3006,AB1750,$AQ$7:$AQ$3006,'RC'!$E$6)))</f>
        <v/>
      </c>
      <c r="AD1750" s="48">
        <f>SUMIF($AQ$7:$AQ$3006,'RC'!$E$6,$J$7:$J$3006)+SUMIF($AQ$7:$AQ$3006,'RC'!$E$6,$L$7:$L$3006)</f>
        <v>21</v>
      </c>
      <c r="AF1750" s="48">
        <v>3.25699999999947E-2</v>
      </c>
      <c r="AG1750" s="48">
        <f>IF(OR(AQ1750="",AQ1750&lt;&gt;'RC'!$E$6,AB1750&lt;&gt;'RC'!$D$21),0,1)</f>
        <v>0</v>
      </c>
      <c r="AH1750" s="48">
        <f t="shared" si="614"/>
        <v>3.25699999999947E-2</v>
      </c>
      <c r="AI1750" s="48" t="str">
        <f t="shared" si="596"/>
        <v/>
      </c>
      <c r="AJ1750" s="48" t="str">
        <f t="shared" si="597"/>
        <v/>
      </c>
      <c r="AK1750" s="52" t="str">
        <f t="shared" si="598"/>
        <v/>
      </c>
      <c r="AL1750" s="52" t="str">
        <f t="shared" si="599"/>
        <v/>
      </c>
      <c r="AM1750" s="48" t="str">
        <f t="shared" si="600"/>
        <v/>
      </c>
      <c r="AN1750" s="48" t="str">
        <f t="shared" si="601"/>
        <v/>
      </c>
      <c r="AP1750" s="18" t="str">
        <f t="shared" si="602"/>
        <v/>
      </c>
      <c r="AQ1750" s="18" t="str">
        <f t="shared" si="603"/>
        <v/>
      </c>
      <c r="AR1750" s="18">
        <v>3.2570000000000002E-2</v>
      </c>
      <c r="AS1750" s="18">
        <f>IF(AF!$D$27="Todos",1,IF(M1750=AF!$D$27,1,0))</f>
        <v>1</v>
      </c>
      <c r="AT1750" s="53">
        <f>IF(AND(E1750=AF!$D$6,OR(LT!M1750=AF!$D$27,AF!$D$27="Todos"),OR(AP1750=AF!$E$8,AQ1750=AF!$E$8)),AR1750+AS1750,0)</f>
        <v>0</v>
      </c>
      <c r="AU1750" s="18" t="str">
        <f t="shared" si="604"/>
        <v/>
      </c>
      <c r="AV1750" s="54" t="str">
        <f t="shared" si="605"/>
        <v/>
      </c>
      <c r="AW1750" s="54" t="str">
        <f t="shared" si="606"/>
        <v/>
      </c>
      <c r="AX1750" s="18" t="str">
        <f t="shared" si="607"/>
        <v/>
      </c>
      <c r="AY1750" s="18" t="str">
        <f t="shared" si="608"/>
        <v/>
      </c>
      <c r="BA1750" s="18">
        <f>IF($E1750=AF!$D$6,IF($M1750="Concluída no prazo",2,IF($M1750="Concluída com atraso",1,0)),0)</f>
        <v>0</v>
      </c>
      <c r="BB1750" s="18">
        <f>IF($E1750=AF!$D$6,IF($M1750="Atrasada",2,IF($M1750="Concluída com atraso",1,0)),0)</f>
        <v>0</v>
      </c>
      <c r="BC1750" s="18">
        <v>1.7440000000000001E-2</v>
      </c>
      <c r="BD1750" s="18">
        <f t="shared" si="615"/>
        <v>1.7440000000000001E-2</v>
      </c>
      <c r="BE1750" s="18">
        <f t="shared" si="615"/>
        <v>1.7440000000000001E-2</v>
      </c>
      <c r="BF1750" s="18" t="str">
        <f t="shared" si="609"/>
        <v/>
      </c>
      <c r="BN1750" s="18" t="str">
        <f t="shared" si="610"/>
        <v>s</v>
      </c>
    </row>
    <row r="1751" spans="3:66" ht="50.1" customHeight="1" thickTop="1" thickBot="1" x14ac:dyDescent="0.3">
      <c r="C1751" s="46"/>
      <c r="D1751" s="46"/>
      <c r="E1751" s="46"/>
      <c r="F1751" s="122"/>
      <c r="G1751" s="122"/>
      <c r="H1751" s="78" t="str">
        <f t="shared" si="611"/>
        <v/>
      </c>
      <c r="I1751" s="78" t="str">
        <f t="shared" si="612"/>
        <v/>
      </c>
      <c r="J1751" s="16"/>
      <c r="K1751" s="46" t="str">
        <f t="shared" si="613"/>
        <v/>
      </c>
      <c r="L1751" s="16"/>
      <c r="M1751" s="16"/>
      <c r="N1751" s="46"/>
      <c r="O1751" s="47" t="str">
        <f t="shared" si="616"/>
        <v/>
      </c>
      <c r="P1751" s="47"/>
      <c r="Q1751" s="48" t="str">
        <f>IFERROR(VLOOKUP(E1751,Funcionários!$C$8:$E$207,3,FALSE),"")</f>
        <v/>
      </c>
      <c r="R1751" s="47"/>
      <c r="S1751" s="49" t="str">
        <f t="shared" si="617"/>
        <v/>
      </c>
      <c r="T1751" s="49">
        <v>1.745E-2</v>
      </c>
      <c r="U1751" s="48" t="str">
        <f>IF(Funcionários!C1752=0,"",Funcionários!C1752)</f>
        <v/>
      </c>
      <c r="V1751" s="50">
        <f>IF(U1751="",0,IF(COUNTIFS($E$7:$E$3006,U1751,$I$7:$I$3006,'RC'!$E$6)=0,0,COUNTIFS($M$7:$M$3006,"Concluída no prazo",$E$7:$E$3006,U1751,$I$7:$I$3006,'RC'!$E$6)/COUNTIFS($E$7:$E$3006,U1751,$I$7:$I$3006,'RC'!$E$6)))</f>
        <v>0</v>
      </c>
      <c r="W1751" s="49">
        <f>SUMIFS($J$7:$J$3006,$E$7:$E$3006,U1751,$I$7:$I$3006,'RC'!$E$6)+SUMIFS($L$7:$L$3006,$E$7:$E$3006,U1751,$I$7:$I$3006,'RC'!$E$6)</f>
        <v>0</v>
      </c>
      <c r="X1751" s="48">
        <f>COUNTIFS($E$7:$E$3006,U1751,$I$7:$I$3006,'RC'!$E$6)</f>
        <v>0</v>
      </c>
      <c r="Y1751" s="48"/>
      <c r="Z1751" s="51" t="str">
        <f>IF(AQ1751='RC'!$E$6,AC1751*1000+AD1751,"")</f>
        <v/>
      </c>
      <c r="AA1751" s="51" t="str">
        <f>IF(AB1751="","",IF(AQ1751='RC'!$E$6,AC1751*1000-AD1751,""))</f>
        <v/>
      </c>
      <c r="AB1751" s="48" t="str">
        <f>IFERROR(VLOOKUP(E1751,Funcionários!$C$8:$E$207,3,FALSE),"")</f>
        <v/>
      </c>
      <c r="AC1751" s="50" t="str">
        <f>IF(AB1751="","",IF(COUNTIFS($AB$7:$AB$3006,AB1751,$AQ$7:$AQ$3006,'RC'!$E$6)=0,"",COUNTIFS($M$7:$M$3006,"Concluída no prazo",$AB$7:$AB$3006,AB1751,$AQ$7:$AQ$3006,'RC'!$E$6)/COUNTIFS($AB$7:$AB$3006,AB1751,$AQ$7:$AQ$3006,'RC'!$E$6)))</f>
        <v/>
      </c>
      <c r="AD1751" s="48">
        <f>SUMIF($AQ$7:$AQ$3006,'RC'!$E$6,$J$7:$J$3006)+SUMIF($AQ$7:$AQ$3006,'RC'!$E$6,$L$7:$L$3006)</f>
        <v>21</v>
      </c>
      <c r="AF1751" s="48">
        <v>3.2559999999994697E-2</v>
      </c>
      <c r="AG1751" s="48">
        <f>IF(OR(AQ1751="",AQ1751&lt;&gt;'RC'!$E$6,AB1751&lt;&gt;'RC'!$D$21),0,1)</f>
        <v>0</v>
      </c>
      <c r="AH1751" s="48">
        <f t="shared" si="614"/>
        <v>3.2559999999994697E-2</v>
      </c>
      <c r="AI1751" s="48" t="str">
        <f t="shared" si="596"/>
        <v/>
      </c>
      <c r="AJ1751" s="48" t="str">
        <f t="shared" si="597"/>
        <v/>
      </c>
      <c r="AK1751" s="52" t="str">
        <f t="shared" si="598"/>
        <v/>
      </c>
      <c r="AL1751" s="52" t="str">
        <f t="shared" si="599"/>
        <v/>
      </c>
      <c r="AM1751" s="48" t="str">
        <f t="shared" si="600"/>
        <v/>
      </c>
      <c r="AN1751" s="48" t="str">
        <f t="shared" si="601"/>
        <v/>
      </c>
      <c r="AP1751" s="18" t="str">
        <f t="shared" si="602"/>
        <v/>
      </c>
      <c r="AQ1751" s="18" t="str">
        <f t="shared" si="603"/>
        <v/>
      </c>
      <c r="AR1751" s="18">
        <v>3.2559999999999999E-2</v>
      </c>
      <c r="AS1751" s="18">
        <f>IF(AF!$D$27="Todos",1,IF(M1751=AF!$D$27,1,0))</f>
        <v>1</v>
      </c>
      <c r="AT1751" s="53">
        <f>IF(AND(E1751=AF!$D$6,OR(LT!M1751=AF!$D$27,AF!$D$27="Todos"),OR(AP1751=AF!$E$8,AQ1751=AF!$E$8)),AR1751+AS1751,0)</f>
        <v>0</v>
      </c>
      <c r="AU1751" s="18" t="str">
        <f t="shared" si="604"/>
        <v/>
      </c>
      <c r="AV1751" s="54" t="str">
        <f t="shared" si="605"/>
        <v/>
      </c>
      <c r="AW1751" s="54" t="str">
        <f t="shared" si="606"/>
        <v/>
      </c>
      <c r="AX1751" s="18" t="str">
        <f t="shared" si="607"/>
        <v/>
      </c>
      <c r="AY1751" s="18" t="str">
        <f t="shared" si="608"/>
        <v/>
      </c>
      <c r="BA1751" s="18">
        <f>IF($E1751=AF!$D$6,IF($M1751="Concluída no prazo",2,IF($M1751="Concluída com atraso",1,0)),0)</f>
        <v>0</v>
      </c>
      <c r="BB1751" s="18">
        <f>IF($E1751=AF!$D$6,IF($M1751="Atrasada",2,IF($M1751="Concluída com atraso",1,0)),0)</f>
        <v>0</v>
      </c>
      <c r="BC1751" s="18">
        <v>1.745E-2</v>
      </c>
      <c r="BD1751" s="18">
        <f t="shared" si="615"/>
        <v>1.745E-2</v>
      </c>
      <c r="BE1751" s="18">
        <f t="shared" si="615"/>
        <v>1.745E-2</v>
      </c>
      <c r="BF1751" s="18" t="str">
        <f t="shared" si="609"/>
        <v/>
      </c>
      <c r="BN1751" s="18" t="str">
        <f t="shared" si="610"/>
        <v>s</v>
      </c>
    </row>
    <row r="1752" spans="3:66" ht="50.1" customHeight="1" thickTop="1" thickBot="1" x14ac:dyDescent="0.3">
      <c r="C1752" s="46"/>
      <c r="D1752" s="46"/>
      <c r="E1752" s="46"/>
      <c r="F1752" s="122"/>
      <c r="G1752" s="122"/>
      <c r="H1752" s="78" t="str">
        <f t="shared" si="611"/>
        <v/>
      </c>
      <c r="I1752" s="78" t="str">
        <f t="shared" si="612"/>
        <v/>
      </c>
      <c r="J1752" s="16"/>
      <c r="K1752" s="46" t="str">
        <f t="shared" si="613"/>
        <v/>
      </c>
      <c r="L1752" s="16"/>
      <c r="M1752" s="16"/>
      <c r="N1752" s="46"/>
      <c r="O1752" s="47" t="str">
        <f t="shared" si="616"/>
        <v/>
      </c>
      <c r="P1752" s="47"/>
      <c r="Q1752" s="48" t="str">
        <f>IFERROR(VLOOKUP(E1752,Funcionários!$C$8:$E$207,3,FALSE),"")</f>
        <v/>
      </c>
      <c r="R1752" s="47"/>
      <c r="S1752" s="49" t="str">
        <f t="shared" si="617"/>
        <v/>
      </c>
      <c r="T1752" s="49">
        <v>1.746E-2</v>
      </c>
      <c r="U1752" s="48" t="str">
        <f>IF(Funcionários!C1753=0,"",Funcionários!C1753)</f>
        <v/>
      </c>
      <c r="V1752" s="50">
        <f>IF(U1752="",0,IF(COUNTIFS($E$7:$E$3006,U1752,$I$7:$I$3006,'RC'!$E$6)=0,0,COUNTIFS($M$7:$M$3006,"Concluída no prazo",$E$7:$E$3006,U1752,$I$7:$I$3006,'RC'!$E$6)/COUNTIFS($E$7:$E$3006,U1752,$I$7:$I$3006,'RC'!$E$6)))</f>
        <v>0</v>
      </c>
      <c r="W1752" s="49">
        <f>SUMIFS($J$7:$J$3006,$E$7:$E$3006,U1752,$I$7:$I$3006,'RC'!$E$6)+SUMIFS($L$7:$L$3006,$E$7:$E$3006,U1752,$I$7:$I$3006,'RC'!$E$6)</f>
        <v>0</v>
      </c>
      <c r="X1752" s="48">
        <f>COUNTIFS($E$7:$E$3006,U1752,$I$7:$I$3006,'RC'!$E$6)</f>
        <v>0</v>
      </c>
      <c r="Y1752" s="48"/>
      <c r="Z1752" s="51" t="str">
        <f>IF(AQ1752='RC'!$E$6,AC1752*1000+AD1752,"")</f>
        <v/>
      </c>
      <c r="AA1752" s="51" t="str">
        <f>IF(AB1752="","",IF(AQ1752='RC'!$E$6,AC1752*1000-AD1752,""))</f>
        <v/>
      </c>
      <c r="AB1752" s="48" t="str">
        <f>IFERROR(VLOOKUP(E1752,Funcionários!$C$8:$E$207,3,FALSE),"")</f>
        <v/>
      </c>
      <c r="AC1752" s="50" t="str">
        <f>IF(AB1752="","",IF(COUNTIFS($AB$7:$AB$3006,AB1752,$AQ$7:$AQ$3006,'RC'!$E$6)=0,"",COUNTIFS($M$7:$M$3006,"Concluída no prazo",$AB$7:$AB$3006,AB1752,$AQ$7:$AQ$3006,'RC'!$E$6)/COUNTIFS($AB$7:$AB$3006,AB1752,$AQ$7:$AQ$3006,'RC'!$E$6)))</f>
        <v/>
      </c>
      <c r="AD1752" s="48">
        <f>SUMIF($AQ$7:$AQ$3006,'RC'!$E$6,$J$7:$J$3006)+SUMIF($AQ$7:$AQ$3006,'RC'!$E$6,$L$7:$L$3006)</f>
        <v>21</v>
      </c>
      <c r="AF1752" s="48">
        <v>3.2549999999994701E-2</v>
      </c>
      <c r="AG1752" s="48">
        <f>IF(OR(AQ1752="",AQ1752&lt;&gt;'RC'!$E$6,AB1752&lt;&gt;'RC'!$D$21),0,1)</f>
        <v>0</v>
      </c>
      <c r="AH1752" s="48">
        <f t="shared" si="614"/>
        <v>3.2549999999994701E-2</v>
      </c>
      <c r="AI1752" s="48" t="str">
        <f t="shared" si="596"/>
        <v/>
      </c>
      <c r="AJ1752" s="48" t="str">
        <f t="shared" si="597"/>
        <v/>
      </c>
      <c r="AK1752" s="52" t="str">
        <f t="shared" si="598"/>
        <v/>
      </c>
      <c r="AL1752" s="52" t="str">
        <f t="shared" si="599"/>
        <v/>
      </c>
      <c r="AM1752" s="48" t="str">
        <f t="shared" si="600"/>
        <v/>
      </c>
      <c r="AN1752" s="48" t="str">
        <f t="shared" si="601"/>
        <v/>
      </c>
      <c r="AP1752" s="18" t="str">
        <f t="shared" si="602"/>
        <v/>
      </c>
      <c r="AQ1752" s="18" t="str">
        <f t="shared" si="603"/>
        <v/>
      </c>
      <c r="AR1752" s="18">
        <v>3.2550000000000003E-2</v>
      </c>
      <c r="AS1752" s="18">
        <f>IF(AF!$D$27="Todos",1,IF(M1752=AF!$D$27,1,0))</f>
        <v>1</v>
      </c>
      <c r="AT1752" s="53">
        <f>IF(AND(E1752=AF!$D$6,OR(LT!M1752=AF!$D$27,AF!$D$27="Todos"),OR(AP1752=AF!$E$8,AQ1752=AF!$E$8)),AR1752+AS1752,0)</f>
        <v>0</v>
      </c>
      <c r="AU1752" s="18" t="str">
        <f t="shared" si="604"/>
        <v/>
      </c>
      <c r="AV1752" s="54" t="str">
        <f t="shared" si="605"/>
        <v/>
      </c>
      <c r="AW1752" s="54" t="str">
        <f t="shared" si="606"/>
        <v/>
      </c>
      <c r="AX1752" s="18" t="str">
        <f t="shared" si="607"/>
        <v/>
      </c>
      <c r="AY1752" s="18" t="str">
        <f t="shared" si="608"/>
        <v/>
      </c>
      <c r="BA1752" s="18">
        <f>IF($E1752=AF!$D$6,IF($M1752="Concluída no prazo",2,IF($M1752="Concluída com atraso",1,0)),0)</f>
        <v>0</v>
      </c>
      <c r="BB1752" s="18">
        <f>IF($E1752=AF!$D$6,IF($M1752="Atrasada",2,IF($M1752="Concluída com atraso",1,0)),0)</f>
        <v>0</v>
      </c>
      <c r="BC1752" s="18">
        <v>1.746E-2</v>
      </c>
      <c r="BD1752" s="18">
        <f t="shared" si="615"/>
        <v>1.746E-2</v>
      </c>
      <c r="BE1752" s="18">
        <f t="shared" si="615"/>
        <v>1.746E-2</v>
      </c>
      <c r="BF1752" s="18" t="str">
        <f t="shared" si="609"/>
        <v/>
      </c>
      <c r="BN1752" s="18" t="str">
        <f t="shared" si="610"/>
        <v>s</v>
      </c>
    </row>
    <row r="1753" spans="3:66" ht="50.1" customHeight="1" thickTop="1" thickBot="1" x14ac:dyDescent="0.3">
      <c r="C1753" s="46"/>
      <c r="D1753" s="46"/>
      <c r="E1753" s="46"/>
      <c r="F1753" s="122"/>
      <c r="G1753" s="122"/>
      <c r="H1753" s="78" t="str">
        <f t="shared" si="611"/>
        <v/>
      </c>
      <c r="I1753" s="78" t="str">
        <f t="shared" si="612"/>
        <v/>
      </c>
      <c r="J1753" s="16"/>
      <c r="K1753" s="46" t="str">
        <f t="shared" si="613"/>
        <v/>
      </c>
      <c r="L1753" s="16"/>
      <c r="M1753" s="16"/>
      <c r="N1753" s="46"/>
      <c r="O1753" s="47" t="str">
        <f t="shared" si="616"/>
        <v/>
      </c>
      <c r="P1753" s="47"/>
      <c r="Q1753" s="48" t="str">
        <f>IFERROR(VLOOKUP(E1753,Funcionários!$C$8:$E$207,3,FALSE),"")</f>
        <v/>
      </c>
      <c r="R1753" s="47"/>
      <c r="S1753" s="49" t="str">
        <f t="shared" si="617"/>
        <v/>
      </c>
      <c r="T1753" s="49">
        <v>1.7469999999999999E-2</v>
      </c>
      <c r="U1753" s="48" t="str">
        <f>IF(Funcionários!C1754=0,"",Funcionários!C1754)</f>
        <v/>
      </c>
      <c r="V1753" s="50">
        <f>IF(U1753="",0,IF(COUNTIFS($E$7:$E$3006,U1753,$I$7:$I$3006,'RC'!$E$6)=0,0,COUNTIFS($M$7:$M$3006,"Concluída no prazo",$E$7:$E$3006,U1753,$I$7:$I$3006,'RC'!$E$6)/COUNTIFS($E$7:$E$3006,U1753,$I$7:$I$3006,'RC'!$E$6)))</f>
        <v>0</v>
      </c>
      <c r="W1753" s="49">
        <f>SUMIFS($J$7:$J$3006,$E$7:$E$3006,U1753,$I$7:$I$3006,'RC'!$E$6)+SUMIFS($L$7:$L$3006,$E$7:$E$3006,U1753,$I$7:$I$3006,'RC'!$E$6)</f>
        <v>0</v>
      </c>
      <c r="X1753" s="48">
        <f>COUNTIFS($E$7:$E$3006,U1753,$I$7:$I$3006,'RC'!$E$6)</f>
        <v>0</v>
      </c>
      <c r="Y1753" s="48"/>
      <c r="Z1753" s="51" t="str">
        <f>IF(AQ1753='RC'!$E$6,AC1753*1000+AD1753,"")</f>
        <v/>
      </c>
      <c r="AA1753" s="51" t="str">
        <f>IF(AB1753="","",IF(AQ1753='RC'!$E$6,AC1753*1000-AD1753,""))</f>
        <v/>
      </c>
      <c r="AB1753" s="48" t="str">
        <f>IFERROR(VLOOKUP(E1753,Funcionários!$C$8:$E$207,3,FALSE),"")</f>
        <v/>
      </c>
      <c r="AC1753" s="50" t="str">
        <f>IF(AB1753="","",IF(COUNTIFS($AB$7:$AB$3006,AB1753,$AQ$7:$AQ$3006,'RC'!$E$6)=0,"",COUNTIFS($M$7:$M$3006,"Concluída no prazo",$AB$7:$AB$3006,AB1753,$AQ$7:$AQ$3006,'RC'!$E$6)/COUNTIFS($AB$7:$AB$3006,AB1753,$AQ$7:$AQ$3006,'RC'!$E$6)))</f>
        <v/>
      </c>
      <c r="AD1753" s="48">
        <f>SUMIF($AQ$7:$AQ$3006,'RC'!$E$6,$J$7:$J$3006)+SUMIF($AQ$7:$AQ$3006,'RC'!$E$6,$L$7:$L$3006)</f>
        <v>21</v>
      </c>
      <c r="AF1753" s="48">
        <v>3.2539999999994698E-2</v>
      </c>
      <c r="AG1753" s="48">
        <f>IF(OR(AQ1753="",AQ1753&lt;&gt;'RC'!$E$6,AB1753&lt;&gt;'RC'!$D$21),0,1)</f>
        <v>0</v>
      </c>
      <c r="AH1753" s="48">
        <f t="shared" si="614"/>
        <v>3.2539999999994698E-2</v>
      </c>
      <c r="AI1753" s="48" t="str">
        <f t="shared" si="596"/>
        <v/>
      </c>
      <c r="AJ1753" s="48" t="str">
        <f t="shared" si="597"/>
        <v/>
      </c>
      <c r="AK1753" s="52" t="str">
        <f t="shared" si="598"/>
        <v/>
      </c>
      <c r="AL1753" s="52" t="str">
        <f t="shared" si="599"/>
        <v/>
      </c>
      <c r="AM1753" s="48" t="str">
        <f t="shared" si="600"/>
        <v/>
      </c>
      <c r="AN1753" s="48" t="str">
        <f t="shared" si="601"/>
        <v/>
      </c>
      <c r="AP1753" s="18" t="str">
        <f t="shared" si="602"/>
        <v/>
      </c>
      <c r="AQ1753" s="18" t="str">
        <f t="shared" si="603"/>
        <v/>
      </c>
      <c r="AR1753" s="18">
        <v>3.2539999999999999E-2</v>
      </c>
      <c r="AS1753" s="18">
        <f>IF(AF!$D$27="Todos",1,IF(M1753=AF!$D$27,1,0))</f>
        <v>1</v>
      </c>
      <c r="AT1753" s="53">
        <f>IF(AND(E1753=AF!$D$6,OR(LT!M1753=AF!$D$27,AF!$D$27="Todos"),OR(AP1753=AF!$E$8,AQ1753=AF!$E$8)),AR1753+AS1753,0)</f>
        <v>0</v>
      </c>
      <c r="AU1753" s="18" t="str">
        <f t="shared" si="604"/>
        <v/>
      </c>
      <c r="AV1753" s="54" t="str">
        <f t="shared" si="605"/>
        <v/>
      </c>
      <c r="AW1753" s="54" t="str">
        <f t="shared" si="606"/>
        <v/>
      </c>
      <c r="AX1753" s="18" t="str">
        <f t="shared" si="607"/>
        <v/>
      </c>
      <c r="AY1753" s="18" t="str">
        <f t="shared" si="608"/>
        <v/>
      </c>
      <c r="BA1753" s="18">
        <f>IF($E1753=AF!$D$6,IF($M1753="Concluída no prazo",2,IF($M1753="Concluída com atraso",1,0)),0)</f>
        <v>0</v>
      </c>
      <c r="BB1753" s="18">
        <f>IF($E1753=AF!$D$6,IF($M1753="Atrasada",2,IF($M1753="Concluída com atraso",1,0)),0)</f>
        <v>0</v>
      </c>
      <c r="BC1753" s="18">
        <v>1.7469999999999999E-2</v>
      </c>
      <c r="BD1753" s="18">
        <f t="shared" si="615"/>
        <v>1.7469999999999999E-2</v>
      </c>
      <c r="BE1753" s="18">
        <f t="shared" si="615"/>
        <v>1.7469999999999999E-2</v>
      </c>
      <c r="BF1753" s="18" t="str">
        <f t="shared" si="609"/>
        <v/>
      </c>
      <c r="BN1753" s="18" t="str">
        <f t="shared" si="610"/>
        <v>s</v>
      </c>
    </row>
    <row r="1754" spans="3:66" ht="50.1" customHeight="1" thickTop="1" thickBot="1" x14ac:dyDescent="0.3">
      <c r="C1754" s="46"/>
      <c r="D1754" s="46"/>
      <c r="E1754" s="46"/>
      <c r="F1754" s="122"/>
      <c r="G1754" s="122"/>
      <c r="H1754" s="78" t="str">
        <f t="shared" si="611"/>
        <v/>
      </c>
      <c r="I1754" s="78" t="str">
        <f t="shared" si="612"/>
        <v/>
      </c>
      <c r="J1754" s="16"/>
      <c r="K1754" s="46" t="str">
        <f t="shared" si="613"/>
        <v/>
      </c>
      <c r="L1754" s="16"/>
      <c r="M1754" s="16"/>
      <c r="N1754" s="46"/>
      <c r="O1754" s="47" t="str">
        <f t="shared" si="616"/>
        <v/>
      </c>
      <c r="P1754" s="47"/>
      <c r="Q1754" s="48" t="str">
        <f>IFERROR(VLOOKUP(E1754,Funcionários!$C$8:$E$207,3,FALSE),"")</f>
        <v/>
      </c>
      <c r="R1754" s="47"/>
      <c r="S1754" s="49" t="str">
        <f t="shared" si="617"/>
        <v/>
      </c>
      <c r="T1754" s="49">
        <v>1.7479999999999999E-2</v>
      </c>
      <c r="U1754" s="48" t="str">
        <f>IF(Funcionários!C1755=0,"",Funcionários!C1755)</f>
        <v/>
      </c>
      <c r="V1754" s="50">
        <f>IF(U1754="",0,IF(COUNTIFS($E$7:$E$3006,U1754,$I$7:$I$3006,'RC'!$E$6)=0,0,COUNTIFS($M$7:$M$3006,"Concluída no prazo",$E$7:$E$3006,U1754,$I$7:$I$3006,'RC'!$E$6)/COUNTIFS($E$7:$E$3006,U1754,$I$7:$I$3006,'RC'!$E$6)))</f>
        <v>0</v>
      </c>
      <c r="W1754" s="49">
        <f>SUMIFS($J$7:$J$3006,$E$7:$E$3006,U1754,$I$7:$I$3006,'RC'!$E$6)+SUMIFS($L$7:$L$3006,$E$7:$E$3006,U1754,$I$7:$I$3006,'RC'!$E$6)</f>
        <v>0</v>
      </c>
      <c r="X1754" s="48">
        <f>COUNTIFS($E$7:$E$3006,U1754,$I$7:$I$3006,'RC'!$E$6)</f>
        <v>0</v>
      </c>
      <c r="Y1754" s="48"/>
      <c r="Z1754" s="51" t="str">
        <f>IF(AQ1754='RC'!$E$6,AC1754*1000+AD1754,"")</f>
        <v/>
      </c>
      <c r="AA1754" s="51" t="str">
        <f>IF(AB1754="","",IF(AQ1754='RC'!$E$6,AC1754*1000-AD1754,""))</f>
        <v/>
      </c>
      <c r="AB1754" s="48" t="str">
        <f>IFERROR(VLOOKUP(E1754,Funcionários!$C$8:$E$207,3,FALSE),"")</f>
        <v/>
      </c>
      <c r="AC1754" s="50" t="str">
        <f>IF(AB1754="","",IF(COUNTIFS($AB$7:$AB$3006,AB1754,$AQ$7:$AQ$3006,'RC'!$E$6)=0,"",COUNTIFS($M$7:$M$3006,"Concluída no prazo",$AB$7:$AB$3006,AB1754,$AQ$7:$AQ$3006,'RC'!$E$6)/COUNTIFS($AB$7:$AB$3006,AB1754,$AQ$7:$AQ$3006,'RC'!$E$6)))</f>
        <v/>
      </c>
      <c r="AD1754" s="48">
        <f>SUMIF($AQ$7:$AQ$3006,'RC'!$E$6,$J$7:$J$3006)+SUMIF($AQ$7:$AQ$3006,'RC'!$E$6,$L$7:$L$3006)</f>
        <v>21</v>
      </c>
      <c r="AF1754" s="48">
        <v>3.2529999999994702E-2</v>
      </c>
      <c r="AG1754" s="48">
        <f>IF(OR(AQ1754="",AQ1754&lt;&gt;'RC'!$E$6,AB1754&lt;&gt;'RC'!$D$21),0,1)</f>
        <v>0</v>
      </c>
      <c r="AH1754" s="48">
        <f t="shared" si="614"/>
        <v>3.2529999999994702E-2</v>
      </c>
      <c r="AI1754" s="48" t="str">
        <f t="shared" si="596"/>
        <v/>
      </c>
      <c r="AJ1754" s="48" t="str">
        <f t="shared" si="597"/>
        <v/>
      </c>
      <c r="AK1754" s="52" t="str">
        <f t="shared" si="598"/>
        <v/>
      </c>
      <c r="AL1754" s="52" t="str">
        <f t="shared" si="599"/>
        <v/>
      </c>
      <c r="AM1754" s="48" t="str">
        <f t="shared" si="600"/>
        <v/>
      </c>
      <c r="AN1754" s="48" t="str">
        <f t="shared" si="601"/>
        <v/>
      </c>
      <c r="AP1754" s="18" t="str">
        <f t="shared" si="602"/>
        <v/>
      </c>
      <c r="AQ1754" s="18" t="str">
        <f t="shared" si="603"/>
        <v/>
      </c>
      <c r="AR1754" s="18">
        <v>3.2530000000000003E-2</v>
      </c>
      <c r="AS1754" s="18">
        <f>IF(AF!$D$27="Todos",1,IF(M1754=AF!$D$27,1,0))</f>
        <v>1</v>
      </c>
      <c r="AT1754" s="53">
        <f>IF(AND(E1754=AF!$D$6,OR(LT!M1754=AF!$D$27,AF!$D$27="Todos"),OR(AP1754=AF!$E$8,AQ1754=AF!$E$8)),AR1754+AS1754,0)</f>
        <v>0</v>
      </c>
      <c r="AU1754" s="18" t="str">
        <f t="shared" si="604"/>
        <v/>
      </c>
      <c r="AV1754" s="54" t="str">
        <f t="shared" si="605"/>
        <v/>
      </c>
      <c r="AW1754" s="54" t="str">
        <f t="shared" si="606"/>
        <v/>
      </c>
      <c r="AX1754" s="18" t="str">
        <f t="shared" si="607"/>
        <v/>
      </c>
      <c r="AY1754" s="18" t="str">
        <f t="shared" si="608"/>
        <v/>
      </c>
      <c r="BA1754" s="18">
        <f>IF($E1754=AF!$D$6,IF($M1754="Concluída no prazo",2,IF($M1754="Concluída com atraso",1,0)),0)</f>
        <v>0</v>
      </c>
      <c r="BB1754" s="18">
        <f>IF($E1754=AF!$D$6,IF($M1754="Atrasada",2,IF($M1754="Concluída com atraso",1,0)),0)</f>
        <v>0</v>
      </c>
      <c r="BC1754" s="18">
        <v>1.7479999999999999E-2</v>
      </c>
      <c r="BD1754" s="18">
        <f t="shared" si="615"/>
        <v>1.7479999999999999E-2</v>
      </c>
      <c r="BE1754" s="18">
        <f t="shared" si="615"/>
        <v>1.7479999999999999E-2</v>
      </c>
      <c r="BF1754" s="18" t="str">
        <f t="shared" si="609"/>
        <v/>
      </c>
      <c r="BN1754" s="18" t="str">
        <f t="shared" si="610"/>
        <v>s</v>
      </c>
    </row>
    <row r="1755" spans="3:66" ht="50.1" customHeight="1" thickTop="1" thickBot="1" x14ac:dyDescent="0.3">
      <c r="C1755" s="46"/>
      <c r="D1755" s="46"/>
      <c r="E1755" s="46"/>
      <c r="F1755" s="122"/>
      <c r="G1755" s="122"/>
      <c r="H1755" s="78" t="str">
        <f t="shared" si="611"/>
        <v/>
      </c>
      <c r="I1755" s="78" t="str">
        <f t="shared" si="612"/>
        <v/>
      </c>
      <c r="J1755" s="16"/>
      <c r="K1755" s="46" t="str">
        <f t="shared" si="613"/>
        <v/>
      </c>
      <c r="L1755" s="16"/>
      <c r="M1755" s="16"/>
      <c r="N1755" s="46"/>
      <c r="O1755" s="47" t="str">
        <f t="shared" si="616"/>
        <v/>
      </c>
      <c r="P1755" s="47"/>
      <c r="Q1755" s="48" t="str">
        <f>IFERROR(VLOOKUP(E1755,Funcionários!$C$8:$E$207,3,FALSE),"")</f>
        <v/>
      </c>
      <c r="R1755" s="47"/>
      <c r="S1755" s="49" t="str">
        <f t="shared" si="617"/>
        <v/>
      </c>
      <c r="T1755" s="49">
        <v>1.7489999999999999E-2</v>
      </c>
      <c r="U1755" s="48" t="str">
        <f>IF(Funcionários!C1756=0,"",Funcionários!C1756)</f>
        <v/>
      </c>
      <c r="V1755" s="50">
        <f>IF(U1755="",0,IF(COUNTIFS($E$7:$E$3006,U1755,$I$7:$I$3006,'RC'!$E$6)=0,0,COUNTIFS($M$7:$M$3006,"Concluída no prazo",$E$7:$E$3006,U1755,$I$7:$I$3006,'RC'!$E$6)/COUNTIFS($E$7:$E$3006,U1755,$I$7:$I$3006,'RC'!$E$6)))</f>
        <v>0</v>
      </c>
      <c r="W1755" s="49">
        <f>SUMIFS($J$7:$J$3006,$E$7:$E$3006,U1755,$I$7:$I$3006,'RC'!$E$6)+SUMIFS($L$7:$L$3006,$E$7:$E$3006,U1755,$I$7:$I$3006,'RC'!$E$6)</f>
        <v>0</v>
      </c>
      <c r="X1755" s="48">
        <f>COUNTIFS($E$7:$E$3006,U1755,$I$7:$I$3006,'RC'!$E$6)</f>
        <v>0</v>
      </c>
      <c r="Y1755" s="48"/>
      <c r="Z1755" s="51" t="str">
        <f>IF(AQ1755='RC'!$E$6,AC1755*1000+AD1755,"")</f>
        <v/>
      </c>
      <c r="AA1755" s="51" t="str">
        <f>IF(AB1755="","",IF(AQ1755='RC'!$E$6,AC1755*1000-AD1755,""))</f>
        <v/>
      </c>
      <c r="AB1755" s="48" t="str">
        <f>IFERROR(VLOOKUP(E1755,Funcionários!$C$8:$E$207,3,FALSE),"")</f>
        <v/>
      </c>
      <c r="AC1755" s="50" t="str">
        <f>IF(AB1755="","",IF(COUNTIFS($AB$7:$AB$3006,AB1755,$AQ$7:$AQ$3006,'RC'!$E$6)=0,"",COUNTIFS($M$7:$M$3006,"Concluída no prazo",$AB$7:$AB$3006,AB1755,$AQ$7:$AQ$3006,'RC'!$E$6)/COUNTIFS($AB$7:$AB$3006,AB1755,$AQ$7:$AQ$3006,'RC'!$E$6)))</f>
        <v/>
      </c>
      <c r="AD1755" s="48">
        <f>SUMIF($AQ$7:$AQ$3006,'RC'!$E$6,$J$7:$J$3006)+SUMIF($AQ$7:$AQ$3006,'RC'!$E$6,$L$7:$L$3006)</f>
        <v>21</v>
      </c>
      <c r="AF1755" s="48">
        <v>3.2519999999994602E-2</v>
      </c>
      <c r="AG1755" s="48">
        <f>IF(OR(AQ1755="",AQ1755&lt;&gt;'RC'!$E$6,AB1755&lt;&gt;'RC'!$D$21),0,1)</f>
        <v>0</v>
      </c>
      <c r="AH1755" s="48">
        <f t="shared" si="614"/>
        <v>3.2519999999994602E-2</v>
      </c>
      <c r="AI1755" s="48" t="str">
        <f t="shared" si="596"/>
        <v/>
      </c>
      <c r="AJ1755" s="48" t="str">
        <f t="shared" si="597"/>
        <v/>
      </c>
      <c r="AK1755" s="52" t="str">
        <f t="shared" si="598"/>
        <v/>
      </c>
      <c r="AL1755" s="52" t="str">
        <f t="shared" si="599"/>
        <v/>
      </c>
      <c r="AM1755" s="48" t="str">
        <f t="shared" si="600"/>
        <v/>
      </c>
      <c r="AN1755" s="48" t="str">
        <f t="shared" si="601"/>
        <v/>
      </c>
      <c r="AP1755" s="18" t="str">
        <f t="shared" si="602"/>
        <v/>
      </c>
      <c r="AQ1755" s="18" t="str">
        <f t="shared" si="603"/>
        <v/>
      </c>
      <c r="AR1755" s="18">
        <v>3.252E-2</v>
      </c>
      <c r="AS1755" s="18">
        <f>IF(AF!$D$27="Todos",1,IF(M1755=AF!$D$27,1,0))</f>
        <v>1</v>
      </c>
      <c r="AT1755" s="53">
        <f>IF(AND(E1755=AF!$D$6,OR(LT!M1755=AF!$D$27,AF!$D$27="Todos"),OR(AP1755=AF!$E$8,AQ1755=AF!$E$8)),AR1755+AS1755,0)</f>
        <v>0</v>
      </c>
      <c r="AU1755" s="18" t="str">
        <f t="shared" si="604"/>
        <v/>
      </c>
      <c r="AV1755" s="54" t="str">
        <f t="shared" si="605"/>
        <v/>
      </c>
      <c r="AW1755" s="54" t="str">
        <f t="shared" si="606"/>
        <v/>
      </c>
      <c r="AX1755" s="18" t="str">
        <f t="shared" si="607"/>
        <v/>
      </c>
      <c r="AY1755" s="18" t="str">
        <f t="shared" si="608"/>
        <v/>
      </c>
      <c r="BA1755" s="18">
        <f>IF($E1755=AF!$D$6,IF($M1755="Concluída no prazo",2,IF($M1755="Concluída com atraso",1,0)),0)</f>
        <v>0</v>
      </c>
      <c r="BB1755" s="18">
        <f>IF($E1755=AF!$D$6,IF($M1755="Atrasada",2,IF($M1755="Concluída com atraso",1,0)),0)</f>
        <v>0</v>
      </c>
      <c r="BC1755" s="18">
        <v>1.7489999999999999E-2</v>
      </c>
      <c r="BD1755" s="18">
        <f t="shared" si="615"/>
        <v>1.7489999999999999E-2</v>
      </c>
      <c r="BE1755" s="18">
        <f t="shared" si="615"/>
        <v>1.7489999999999999E-2</v>
      </c>
      <c r="BF1755" s="18" t="str">
        <f t="shared" si="609"/>
        <v/>
      </c>
      <c r="BN1755" s="18" t="str">
        <f t="shared" si="610"/>
        <v>s</v>
      </c>
    </row>
    <row r="1756" spans="3:66" ht="50.1" customHeight="1" thickTop="1" thickBot="1" x14ac:dyDescent="0.3">
      <c r="C1756" s="46"/>
      <c r="D1756" s="46"/>
      <c r="E1756" s="46"/>
      <c r="F1756" s="122"/>
      <c r="G1756" s="122"/>
      <c r="H1756" s="78" t="str">
        <f t="shared" si="611"/>
        <v/>
      </c>
      <c r="I1756" s="78" t="str">
        <f t="shared" si="612"/>
        <v/>
      </c>
      <c r="J1756" s="16"/>
      <c r="K1756" s="46" t="str">
        <f t="shared" si="613"/>
        <v/>
      </c>
      <c r="L1756" s="16"/>
      <c r="M1756" s="16"/>
      <c r="N1756" s="46"/>
      <c r="O1756" s="47" t="str">
        <f t="shared" si="616"/>
        <v/>
      </c>
      <c r="P1756" s="47"/>
      <c r="Q1756" s="48" t="str">
        <f>IFERROR(VLOOKUP(E1756,Funcionários!$C$8:$E$207,3,FALSE),"")</f>
        <v/>
      </c>
      <c r="R1756" s="47"/>
      <c r="S1756" s="49" t="str">
        <f t="shared" si="617"/>
        <v/>
      </c>
      <c r="T1756" s="49">
        <v>1.7500000000000002E-2</v>
      </c>
      <c r="U1756" s="48" t="str">
        <f>IF(Funcionários!C1757=0,"",Funcionários!C1757)</f>
        <v/>
      </c>
      <c r="V1756" s="50">
        <f>IF(U1756="",0,IF(COUNTIFS($E$7:$E$3006,U1756,$I$7:$I$3006,'RC'!$E$6)=0,0,COUNTIFS($M$7:$M$3006,"Concluída no prazo",$E$7:$E$3006,U1756,$I$7:$I$3006,'RC'!$E$6)/COUNTIFS($E$7:$E$3006,U1756,$I$7:$I$3006,'RC'!$E$6)))</f>
        <v>0</v>
      </c>
      <c r="W1756" s="49">
        <f>SUMIFS($J$7:$J$3006,$E$7:$E$3006,U1756,$I$7:$I$3006,'RC'!$E$6)+SUMIFS($L$7:$L$3006,$E$7:$E$3006,U1756,$I$7:$I$3006,'RC'!$E$6)</f>
        <v>0</v>
      </c>
      <c r="X1756" s="48">
        <f>COUNTIFS($E$7:$E$3006,U1756,$I$7:$I$3006,'RC'!$E$6)</f>
        <v>0</v>
      </c>
      <c r="Y1756" s="48"/>
      <c r="Z1756" s="51" t="str">
        <f>IF(AQ1756='RC'!$E$6,AC1756*1000+AD1756,"")</f>
        <v/>
      </c>
      <c r="AA1756" s="51" t="str">
        <f>IF(AB1756="","",IF(AQ1756='RC'!$E$6,AC1756*1000-AD1756,""))</f>
        <v/>
      </c>
      <c r="AB1756" s="48" t="str">
        <f>IFERROR(VLOOKUP(E1756,Funcionários!$C$8:$E$207,3,FALSE),"")</f>
        <v/>
      </c>
      <c r="AC1756" s="50" t="str">
        <f>IF(AB1756="","",IF(COUNTIFS($AB$7:$AB$3006,AB1756,$AQ$7:$AQ$3006,'RC'!$E$6)=0,"",COUNTIFS($M$7:$M$3006,"Concluída no prazo",$AB$7:$AB$3006,AB1756,$AQ$7:$AQ$3006,'RC'!$E$6)/COUNTIFS($AB$7:$AB$3006,AB1756,$AQ$7:$AQ$3006,'RC'!$E$6)))</f>
        <v/>
      </c>
      <c r="AD1756" s="48">
        <f>SUMIF($AQ$7:$AQ$3006,'RC'!$E$6,$J$7:$J$3006)+SUMIF($AQ$7:$AQ$3006,'RC'!$E$6,$L$7:$L$3006)</f>
        <v>21</v>
      </c>
      <c r="AF1756" s="48">
        <v>3.2509999999994599E-2</v>
      </c>
      <c r="AG1756" s="48">
        <f>IF(OR(AQ1756="",AQ1756&lt;&gt;'RC'!$E$6,AB1756&lt;&gt;'RC'!$D$21),0,1)</f>
        <v>0</v>
      </c>
      <c r="AH1756" s="48">
        <f t="shared" si="614"/>
        <v>3.2509999999994599E-2</v>
      </c>
      <c r="AI1756" s="48" t="str">
        <f t="shared" si="596"/>
        <v/>
      </c>
      <c r="AJ1756" s="48" t="str">
        <f t="shared" si="597"/>
        <v/>
      </c>
      <c r="AK1756" s="52" t="str">
        <f t="shared" si="598"/>
        <v/>
      </c>
      <c r="AL1756" s="52" t="str">
        <f t="shared" si="599"/>
        <v/>
      </c>
      <c r="AM1756" s="48" t="str">
        <f t="shared" si="600"/>
        <v/>
      </c>
      <c r="AN1756" s="48" t="str">
        <f t="shared" si="601"/>
        <v/>
      </c>
      <c r="AP1756" s="18" t="str">
        <f t="shared" si="602"/>
        <v/>
      </c>
      <c r="AQ1756" s="18" t="str">
        <f t="shared" si="603"/>
        <v/>
      </c>
      <c r="AR1756" s="18">
        <v>3.2509999999999997E-2</v>
      </c>
      <c r="AS1756" s="18">
        <f>IF(AF!$D$27="Todos",1,IF(M1756=AF!$D$27,1,0))</f>
        <v>1</v>
      </c>
      <c r="AT1756" s="53">
        <f>IF(AND(E1756=AF!$D$6,OR(LT!M1756=AF!$D$27,AF!$D$27="Todos"),OR(AP1756=AF!$E$8,AQ1756=AF!$E$8)),AR1756+AS1756,0)</f>
        <v>0</v>
      </c>
      <c r="AU1756" s="18" t="str">
        <f t="shared" si="604"/>
        <v/>
      </c>
      <c r="AV1756" s="54" t="str">
        <f t="shared" si="605"/>
        <v/>
      </c>
      <c r="AW1756" s="54" t="str">
        <f t="shared" si="606"/>
        <v/>
      </c>
      <c r="AX1756" s="18" t="str">
        <f t="shared" si="607"/>
        <v/>
      </c>
      <c r="AY1756" s="18" t="str">
        <f t="shared" si="608"/>
        <v/>
      </c>
      <c r="BA1756" s="18">
        <f>IF($E1756=AF!$D$6,IF($M1756="Concluída no prazo",2,IF($M1756="Concluída com atraso",1,0)),0)</f>
        <v>0</v>
      </c>
      <c r="BB1756" s="18">
        <f>IF($E1756=AF!$D$6,IF($M1756="Atrasada",2,IF($M1756="Concluída com atraso",1,0)),0)</f>
        <v>0</v>
      </c>
      <c r="BC1756" s="18">
        <v>1.7500000000000002E-2</v>
      </c>
      <c r="BD1756" s="18">
        <f t="shared" si="615"/>
        <v>1.7500000000000002E-2</v>
      </c>
      <c r="BE1756" s="18">
        <f t="shared" si="615"/>
        <v>1.7500000000000002E-2</v>
      </c>
      <c r="BF1756" s="18" t="str">
        <f t="shared" si="609"/>
        <v/>
      </c>
      <c r="BN1756" s="18" t="str">
        <f t="shared" si="610"/>
        <v>s</v>
      </c>
    </row>
    <row r="1757" spans="3:66" ht="50.1" customHeight="1" thickTop="1" thickBot="1" x14ac:dyDescent="0.3">
      <c r="C1757" s="46"/>
      <c r="D1757" s="46"/>
      <c r="E1757" s="46"/>
      <c r="F1757" s="122"/>
      <c r="G1757" s="122"/>
      <c r="H1757" s="78" t="str">
        <f t="shared" si="611"/>
        <v/>
      </c>
      <c r="I1757" s="78" t="str">
        <f t="shared" si="612"/>
        <v/>
      </c>
      <c r="J1757" s="16"/>
      <c r="K1757" s="46" t="str">
        <f t="shared" si="613"/>
        <v/>
      </c>
      <c r="L1757" s="16"/>
      <c r="M1757" s="16"/>
      <c r="N1757" s="46"/>
      <c r="O1757" s="47" t="str">
        <f t="shared" si="616"/>
        <v/>
      </c>
      <c r="P1757" s="47"/>
      <c r="Q1757" s="48" t="str">
        <f>IFERROR(VLOOKUP(E1757,Funcionários!$C$8:$E$207,3,FALSE),"")</f>
        <v/>
      </c>
      <c r="R1757" s="47"/>
      <c r="S1757" s="49" t="str">
        <f t="shared" si="617"/>
        <v/>
      </c>
      <c r="T1757" s="49">
        <v>1.7510000000000001E-2</v>
      </c>
      <c r="U1757" s="48" t="str">
        <f>IF(Funcionários!C1758=0,"",Funcionários!C1758)</f>
        <v/>
      </c>
      <c r="V1757" s="50">
        <f>IF(U1757="",0,IF(COUNTIFS($E$7:$E$3006,U1757,$I$7:$I$3006,'RC'!$E$6)=0,0,COUNTIFS($M$7:$M$3006,"Concluída no prazo",$E$7:$E$3006,U1757,$I$7:$I$3006,'RC'!$E$6)/COUNTIFS($E$7:$E$3006,U1757,$I$7:$I$3006,'RC'!$E$6)))</f>
        <v>0</v>
      </c>
      <c r="W1757" s="49">
        <f>SUMIFS($J$7:$J$3006,$E$7:$E$3006,U1757,$I$7:$I$3006,'RC'!$E$6)+SUMIFS($L$7:$L$3006,$E$7:$E$3006,U1757,$I$7:$I$3006,'RC'!$E$6)</f>
        <v>0</v>
      </c>
      <c r="X1757" s="48">
        <f>COUNTIFS($E$7:$E$3006,U1757,$I$7:$I$3006,'RC'!$E$6)</f>
        <v>0</v>
      </c>
      <c r="Y1757" s="48"/>
      <c r="Z1757" s="51" t="str">
        <f>IF(AQ1757='RC'!$E$6,AC1757*1000+AD1757,"")</f>
        <v/>
      </c>
      <c r="AA1757" s="51" t="str">
        <f>IF(AB1757="","",IF(AQ1757='RC'!$E$6,AC1757*1000-AD1757,""))</f>
        <v/>
      </c>
      <c r="AB1757" s="48" t="str">
        <f>IFERROR(VLOOKUP(E1757,Funcionários!$C$8:$E$207,3,FALSE),"")</f>
        <v/>
      </c>
      <c r="AC1757" s="50" t="str">
        <f>IF(AB1757="","",IF(COUNTIFS($AB$7:$AB$3006,AB1757,$AQ$7:$AQ$3006,'RC'!$E$6)=0,"",COUNTIFS($M$7:$M$3006,"Concluída no prazo",$AB$7:$AB$3006,AB1757,$AQ$7:$AQ$3006,'RC'!$E$6)/COUNTIFS($AB$7:$AB$3006,AB1757,$AQ$7:$AQ$3006,'RC'!$E$6)))</f>
        <v/>
      </c>
      <c r="AD1757" s="48">
        <f>SUMIF($AQ$7:$AQ$3006,'RC'!$E$6,$J$7:$J$3006)+SUMIF($AQ$7:$AQ$3006,'RC'!$E$6,$L$7:$L$3006)</f>
        <v>21</v>
      </c>
      <c r="AF1757" s="48">
        <v>3.2499999999994603E-2</v>
      </c>
      <c r="AG1757" s="48">
        <f>IF(OR(AQ1757="",AQ1757&lt;&gt;'RC'!$E$6,AB1757&lt;&gt;'RC'!$D$21),0,1)</f>
        <v>0</v>
      </c>
      <c r="AH1757" s="48">
        <f t="shared" si="614"/>
        <v>3.2499999999994603E-2</v>
      </c>
      <c r="AI1757" s="48" t="str">
        <f t="shared" si="596"/>
        <v/>
      </c>
      <c r="AJ1757" s="48" t="str">
        <f t="shared" si="597"/>
        <v/>
      </c>
      <c r="AK1757" s="52" t="str">
        <f t="shared" si="598"/>
        <v/>
      </c>
      <c r="AL1757" s="52" t="str">
        <f t="shared" si="599"/>
        <v/>
      </c>
      <c r="AM1757" s="48" t="str">
        <f t="shared" si="600"/>
        <v/>
      </c>
      <c r="AN1757" s="48" t="str">
        <f t="shared" si="601"/>
        <v/>
      </c>
      <c r="AP1757" s="18" t="str">
        <f t="shared" si="602"/>
        <v/>
      </c>
      <c r="AQ1757" s="18" t="str">
        <f t="shared" si="603"/>
        <v/>
      </c>
      <c r="AR1757" s="18">
        <v>3.2500000000000001E-2</v>
      </c>
      <c r="AS1757" s="18">
        <f>IF(AF!$D$27="Todos",1,IF(M1757=AF!$D$27,1,0))</f>
        <v>1</v>
      </c>
      <c r="AT1757" s="53">
        <f>IF(AND(E1757=AF!$D$6,OR(LT!M1757=AF!$D$27,AF!$D$27="Todos"),OR(AP1757=AF!$E$8,AQ1757=AF!$E$8)),AR1757+AS1757,0)</f>
        <v>0</v>
      </c>
      <c r="AU1757" s="18" t="str">
        <f t="shared" si="604"/>
        <v/>
      </c>
      <c r="AV1757" s="54" t="str">
        <f t="shared" si="605"/>
        <v/>
      </c>
      <c r="AW1757" s="54" t="str">
        <f t="shared" si="606"/>
        <v/>
      </c>
      <c r="AX1757" s="18" t="str">
        <f t="shared" si="607"/>
        <v/>
      </c>
      <c r="AY1757" s="18" t="str">
        <f t="shared" si="608"/>
        <v/>
      </c>
      <c r="BA1757" s="18">
        <f>IF($E1757=AF!$D$6,IF($M1757="Concluída no prazo",2,IF($M1757="Concluída com atraso",1,0)),0)</f>
        <v>0</v>
      </c>
      <c r="BB1757" s="18">
        <f>IF($E1757=AF!$D$6,IF($M1757="Atrasada",2,IF($M1757="Concluída com atraso",1,0)),0)</f>
        <v>0</v>
      </c>
      <c r="BC1757" s="18">
        <v>1.7510000000000001E-2</v>
      </c>
      <c r="BD1757" s="18">
        <f t="shared" si="615"/>
        <v>1.7510000000000001E-2</v>
      </c>
      <c r="BE1757" s="18">
        <f t="shared" si="615"/>
        <v>1.7510000000000001E-2</v>
      </c>
      <c r="BF1757" s="18" t="str">
        <f t="shared" si="609"/>
        <v/>
      </c>
      <c r="BN1757" s="18" t="str">
        <f t="shared" si="610"/>
        <v>s</v>
      </c>
    </row>
    <row r="1758" spans="3:66" ht="50.1" customHeight="1" thickTop="1" thickBot="1" x14ac:dyDescent="0.3">
      <c r="C1758" s="46"/>
      <c r="D1758" s="46"/>
      <c r="E1758" s="46"/>
      <c r="F1758" s="122"/>
      <c r="G1758" s="122"/>
      <c r="H1758" s="78" t="str">
        <f t="shared" si="611"/>
        <v/>
      </c>
      <c r="I1758" s="78" t="str">
        <f t="shared" si="612"/>
        <v/>
      </c>
      <c r="J1758" s="16"/>
      <c r="K1758" s="46" t="str">
        <f t="shared" si="613"/>
        <v/>
      </c>
      <c r="L1758" s="16"/>
      <c r="M1758" s="16"/>
      <c r="N1758" s="46"/>
      <c r="O1758" s="47" t="str">
        <f t="shared" si="616"/>
        <v/>
      </c>
      <c r="P1758" s="47"/>
      <c r="Q1758" s="48" t="str">
        <f>IFERROR(VLOOKUP(E1758,Funcionários!$C$8:$E$207,3,FALSE),"")</f>
        <v/>
      </c>
      <c r="R1758" s="47"/>
      <c r="S1758" s="49" t="str">
        <f t="shared" si="617"/>
        <v/>
      </c>
      <c r="T1758" s="49">
        <v>1.7520000000000001E-2</v>
      </c>
      <c r="U1758" s="48" t="str">
        <f>IF(Funcionários!C1759=0,"",Funcionários!C1759)</f>
        <v/>
      </c>
      <c r="V1758" s="50">
        <f>IF(U1758="",0,IF(COUNTIFS($E$7:$E$3006,U1758,$I$7:$I$3006,'RC'!$E$6)=0,0,COUNTIFS($M$7:$M$3006,"Concluída no prazo",$E$7:$E$3006,U1758,$I$7:$I$3006,'RC'!$E$6)/COUNTIFS($E$7:$E$3006,U1758,$I$7:$I$3006,'RC'!$E$6)))</f>
        <v>0</v>
      </c>
      <c r="W1758" s="49">
        <f>SUMIFS($J$7:$J$3006,$E$7:$E$3006,U1758,$I$7:$I$3006,'RC'!$E$6)+SUMIFS($L$7:$L$3006,$E$7:$E$3006,U1758,$I$7:$I$3006,'RC'!$E$6)</f>
        <v>0</v>
      </c>
      <c r="X1758" s="48">
        <f>COUNTIFS($E$7:$E$3006,U1758,$I$7:$I$3006,'RC'!$E$6)</f>
        <v>0</v>
      </c>
      <c r="Y1758" s="48"/>
      <c r="Z1758" s="51" t="str">
        <f>IF(AQ1758='RC'!$E$6,AC1758*1000+AD1758,"")</f>
        <v/>
      </c>
      <c r="AA1758" s="51" t="str">
        <f>IF(AB1758="","",IF(AQ1758='RC'!$E$6,AC1758*1000-AD1758,""))</f>
        <v/>
      </c>
      <c r="AB1758" s="48" t="str">
        <f>IFERROR(VLOOKUP(E1758,Funcionários!$C$8:$E$207,3,FALSE),"")</f>
        <v/>
      </c>
      <c r="AC1758" s="50" t="str">
        <f>IF(AB1758="","",IF(COUNTIFS($AB$7:$AB$3006,AB1758,$AQ$7:$AQ$3006,'RC'!$E$6)=0,"",COUNTIFS($M$7:$M$3006,"Concluída no prazo",$AB$7:$AB$3006,AB1758,$AQ$7:$AQ$3006,'RC'!$E$6)/COUNTIFS($AB$7:$AB$3006,AB1758,$AQ$7:$AQ$3006,'RC'!$E$6)))</f>
        <v/>
      </c>
      <c r="AD1758" s="48">
        <f>SUMIF($AQ$7:$AQ$3006,'RC'!$E$6,$J$7:$J$3006)+SUMIF($AQ$7:$AQ$3006,'RC'!$E$6,$L$7:$L$3006)</f>
        <v>21</v>
      </c>
      <c r="AF1758" s="48">
        <v>3.24899999999946E-2</v>
      </c>
      <c r="AG1758" s="48">
        <f>IF(OR(AQ1758="",AQ1758&lt;&gt;'RC'!$E$6,AB1758&lt;&gt;'RC'!$D$21),0,1)</f>
        <v>0</v>
      </c>
      <c r="AH1758" s="48">
        <f t="shared" si="614"/>
        <v>3.24899999999946E-2</v>
      </c>
      <c r="AI1758" s="48" t="str">
        <f t="shared" si="596"/>
        <v/>
      </c>
      <c r="AJ1758" s="48" t="str">
        <f t="shared" si="597"/>
        <v/>
      </c>
      <c r="AK1758" s="52" t="str">
        <f t="shared" si="598"/>
        <v/>
      </c>
      <c r="AL1758" s="52" t="str">
        <f t="shared" si="599"/>
        <v/>
      </c>
      <c r="AM1758" s="48" t="str">
        <f t="shared" si="600"/>
        <v/>
      </c>
      <c r="AN1758" s="48" t="str">
        <f t="shared" si="601"/>
        <v/>
      </c>
      <c r="AP1758" s="18" t="str">
        <f t="shared" si="602"/>
        <v/>
      </c>
      <c r="AQ1758" s="18" t="str">
        <f t="shared" si="603"/>
        <v/>
      </c>
      <c r="AR1758" s="18">
        <v>3.2489999999999998E-2</v>
      </c>
      <c r="AS1758" s="18">
        <f>IF(AF!$D$27="Todos",1,IF(M1758=AF!$D$27,1,0))</f>
        <v>1</v>
      </c>
      <c r="AT1758" s="53">
        <f>IF(AND(E1758=AF!$D$6,OR(LT!M1758=AF!$D$27,AF!$D$27="Todos"),OR(AP1758=AF!$E$8,AQ1758=AF!$E$8)),AR1758+AS1758,0)</f>
        <v>0</v>
      </c>
      <c r="AU1758" s="18" t="str">
        <f t="shared" si="604"/>
        <v/>
      </c>
      <c r="AV1758" s="54" t="str">
        <f t="shared" si="605"/>
        <v/>
      </c>
      <c r="AW1758" s="54" t="str">
        <f t="shared" si="606"/>
        <v/>
      </c>
      <c r="AX1758" s="18" t="str">
        <f t="shared" si="607"/>
        <v/>
      </c>
      <c r="AY1758" s="18" t="str">
        <f t="shared" si="608"/>
        <v/>
      </c>
      <c r="BA1758" s="18">
        <f>IF($E1758=AF!$D$6,IF($M1758="Concluída no prazo",2,IF($M1758="Concluída com atraso",1,0)),0)</f>
        <v>0</v>
      </c>
      <c r="BB1758" s="18">
        <f>IF($E1758=AF!$D$6,IF($M1758="Atrasada",2,IF($M1758="Concluída com atraso",1,0)),0)</f>
        <v>0</v>
      </c>
      <c r="BC1758" s="18">
        <v>1.7520000000000001E-2</v>
      </c>
      <c r="BD1758" s="18">
        <f t="shared" si="615"/>
        <v>1.7520000000000001E-2</v>
      </c>
      <c r="BE1758" s="18">
        <f t="shared" si="615"/>
        <v>1.7520000000000001E-2</v>
      </c>
      <c r="BF1758" s="18" t="str">
        <f t="shared" si="609"/>
        <v/>
      </c>
      <c r="BN1758" s="18" t="str">
        <f t="shared" si="610"/>
        <v>s</v>
      </c>
    </row>
    <row r="1759" spans="3:66" ht="50.1" customHeight="1" thickTop="1" thickBot="1" x14ac:dyDescent="0.3">
      <c r="C1759" s="46"/>
      <c r="D1759" s="46"/>
      <c r="E1759" s="46"/>
      <c r="F1759" s="122"/>
      <c r="G1759" s="122"/>
      <c r="H1759" s="78" t="str">
        <f t="shared" si="611"/>
        <v/>
      </c>
      <c r="I1759" s="78" t="str">
        <f t="shared" si="612"/>
        <v/>
      </c>
      <c r="J1759" s="16"/>
      <c r="K1759" s="46" t="str">
        <f t="shared" si="613"/>
        <v/>
      </c>
      <c r="L1759" s="16"/>
      <c r="M1759" s="16"/>
      <c r="N1759" s="46"/>
      <c r="O1759" s="47" t="str">
        <f t="shared" si="616"/>
        <v/>
      </c>
      <c r="P1759" s="47"/>
      <c r="Q1759" s="48" t="str">
        <f>IFERROR(VLOOKUP(E1759,Funcionários!$C$8:$E$207,3,FALSE),"")</f>
        <v/>
      </c>
      <c r="R1759" s="47"/>
      <c r="S1759" s="49" t="str">
        <f t="shared" si="617"/>
        <v/>
      </c>
      <c r="T1759" s="49">
        <v>1.753E-2</v>
      </c>
      <c r="U1759" s="48" t="str">
        <f>IF(Funcionários!C1760=0,"",Funcionários!C1760)</f>
        <v/>
      </c>
      <c r="V1759" s="50">
        <f>IF(U1759="",0,IF(COUNTIFS($E$7:$E$3006,U1759,$I$7:$I$3006,'RC'!$E$6)=0,0,COUNTIFS($M$7:$M$3006,"Concluída no prazo",$E$7:$E$3006,U1759,$I$7:$I$3006,'RC'!$E$6)/COUNTIFS($E$7:$E$3006,U1759,$I$7:$I$3006,'RC'!$E$6)))</f>
        <v>0</v>
      </c>
      <c r="W1759" s="49">
        <f>SUMIFS($J$7:$J$3006,$E$7:$E$3006,U1759,$I$7:$I$3006,'RC'!$E$6)+SUMIFS($L$7:$L$3006,$E$7:$E$3006,U1759,$I$7:$I$3006,'RC'!$E$6)</f>
        <v>0</v>
      </c>
      <c r="X1759" s="48">
        <f>COUNTIFS($E$7:$E$3006,U1759,$I$7:$I$3006,'RC'!$E$6)</f>
        <v>0</v>
      </c>
      <c r="Y1759" s="48"/>
      <c r="Z1759" s="51" t="str">
        <f>IF(AQ1759='RC'!$E$6,AC1759*1000+AD1759,"")</f>
        <v/>
      </c>
      <c r="AA1759" s="51" t="str">
        <f>IF(AB1759="","",IF(AQ1759='RC'!$E$6,AC1759*1000-AD1759,""))</f>
        <v/>
      </c>
      <c r="AB1759" s="48" t="str">
        <f>IFERROR(VLOOKUP(E1759,Funcionários!$C$8:$E$207,3,FALSE),"")</f>
        <v/>
      </c>
      <c r="AC1759" s="50" t="str">
        <f>IF(AB1759="","",IF(COUNTIFS($AB$7:$AB$3006,AB1759,$AQ$7:$AQ$3006,'RC'!$E$6)=0,"",COUNTIFS($M$7:$M$3006,"Concluída no prazo",$AB$7:$AB$3006,AB1759,$AQ$7:$AQ$3006,'RC'!$E$6)/COUNTIFS($AB$7:$AB$3006,AB1759,$AQ$7:$AQ$3006,'RC'!$E$6)))</f>
        <v/>
      </c>
      <c r="AD1759" s="48">
        <f>SUMIF($AQ$7:$AQ$3006,'RC'!$E$6,$J$7:$J$3006)+SUMIF($AQ$7:$AQ$3006,'RC'!$E$6,$L$7:$L$3006)</f>
        <v>21</v>
      </c>
      <c r="AF1759" s="48">
        <v>3.2479999999994603E-2</v>
      </c>
      <c r="AG1759" s="48">
        <f>IF(OR(AQ1759="",AQ1759&lt;&gt;'RC'!$E$6,AB1759&lt;&gt;'RC'!$D$21),0,1)</f>
        <v>0</v>
      </c>
      <c r="AH1759" s="48">
        <f t="shared" si="614"/>
        <v>3.2479999999994603E-2</v>
      </c>
      <c r="AI1759" s="48" t="str">
        <f t="shared" si="596"/>
        <v/>
      </c>
      <c r="AJ1759" s="48" t="str">
        <f t="shared" si="597"/>
        <v/>
      </c>
      <c r="AK1759" s="52" t="str">
        <f t="shared" si="598"/>
        <v/>
      </c>
      <c r="AL1759" s="52" t="str">
        <f t="shared" si="599"/>
        <v/>
      </c>
      <c r="AM1759" s="48" t="str">
        <f t="shared" si="600"/>
        <v/>
      </c>
      <c r="AN1759" s="48" t="str">
        <f t="shared" si="601"/>
        <v/>
      </c>
      <c r="AP1759" s="18" t="str">
        <f t="shared" si="602"/>
        <v/>
      </c>
      <c r="AQ1759" s="18" t="str">
        <f t="shared" si="603"/>
        <v/>
      </c>
      <c r="AR1759" s="18">
        <v>3.2480000000000002E-2</v>
      </c>
      <c r="AS1759" s="18">
        <f>IF(AF!$D$27="Todos",1,IF(M1759=AF!$D$27,1,0))</f>
        <v>1</v>
      </c>
      <c r="AT1759" s="53">
        <f>IF(AND(E1759=AF!$D$6,OR(LT!M1759=AF!$D$27,AF!$D$27="Todos"),OR(AP1759=AF!$E$8,AQ1759=AF!$E$8)),AR1759+AS1759,0)</f>
        <v>0</v>
      </c>
      <c r="AU1759" s="18" t="str">
        <f t="shared" si="604"/>
        <v/>
      </c>
      <c r="AV1759" s="54" t="str">
        <f t="shared" si="605"/>
        <v/>
      </c>
      <c r="AW1759" s="54" t="str">
        <f t="shared" si="606"/>
        <v/>
      </c>
      <c r="AX1759" s="18" t="str">
        <f t="shared" si="607"/>
        <v/>
      </c>
      <c r="AY1759" s="18" t="str">
        <f t="shared" si="608"/>
        <v/>
      </c>
      <c r="BA1759" s="18">
        <f>IF($E1759=AF!$D$6,IF($M1759="Concluída no prazo",2,IF($M1759="Concluída com atraso",1,0)),0)</f>
        <v>0</v>
      </c>
      <c r="BB1759" s="18">
        <f>IF($E1759=AF!$D$6,IF($M1759="Atrasada",2,IF($M1759="Concluída com atraso",1,0)),0)</f>
        <v>0</v>
      </c>
      <c r="BC1759" s="18">
        <v>1.753E-2</v>
      </c>
      <c r="BD1759" s="18">
        <f t="shared" si="615"/>
        <v>1.753E-2</v>
      </c>
      <c r="BE1759" s="18">
        <f t="shared" si="615"/>
        <v>1.753E-2</v>
      </c>
      <c r="BF1759" s="18" t="str">
        <f t="shared" si="609"/>
        <v/>
      </c>
      <c r="BN1759" s="18" t="str">
        <f t="shared" si="610"/>
        <v>s</v>
      </c>
    </row>
    <row r="1760" spans="3:66" ht="50.1" customHeight="1" thickTop="1" thickBot="1" x14ac:dyDescent="0.3">
      <c r="C1760" s="46"/>
      <c r="D1760" s="46"/>
      <c r="E1760" s="46"/>
      <c r="F1760" s="122"/>
      <c r="G1760" s="122"/>
      <c r="H1760" s="78" t="str">
        <f t="shared" si="611"/>
        <v/>
      </c>
      <c r="I1760" s="78" t="str">
        <f t="shared" si="612"/>
        <v/>
      </c>
      <c r="J1760" s="16"/>
      <c r="K1760" s="46" t="str">
        <f t="shared" si="613"/>
        <v/>
      </c>
      <c r="L1760" s="16"/>
      <c r="M1760" s="16"/>
      <c r="N1760" s="46"/>
      <c r="O1760" s="47" t="str">
        <f t="shared" si="616"/>
        <v/>
      </c>
      <c r="P1760" s="47"/>
      <c r="Q1760" s="48" t="str">
        <f>IFERROR(VLOOKUP(E1760,Funcionários!$C$8:$E$207,3,FALSE),"")</f>
        <v/>
      </c>
      <c r="R1760" s="47"/>
      <c r="S1760" s="49" t="str">
        <f t="shared" si="617"/>
        <v/>
      </c>
      <c r="T1760" s="49">
        <v>1.754E-2</v>
      </c>
      <c r="U1760" s="48" t="str">
        <f>IF(Funcionários!C1761=0,"",Funcionários!C1761)</f>
        <v/>
      </c>
      <c r="V1760" s="50">
        <f>IF(U1760="",0,IF(COUNTIFS($E$7:$E$3006,U1760,$I$7:$I$3006,'RC'!$E$6)=0,0,COUNTIFS($M$7:$M$3006,"Concluída no prazo",$E$7:$E$3006,U1760,$I$7:$I$3006,'RC'!$E$6)/COUNTIFS($E$7:$E$3006,U1760,$I$7:$I$3006,'RC'!$E$6)))</f>
        <v>0</v>
      </c>
      <c r="W1760" s="49">
        <f>SUMIFS($J$7:$J$3006,$E$7:$E$3006,U1760,$I$7:$I$3006,'RC'!$E$6)+SUMIFS($L$7:$L$3006,$E$7:$E$3006,U1760,$I$7:$I$3006,'RC'!$E$6)</f>
        <v>0</v>
      </c>
      <c r="X1760" s="48">
        <f>COUNTIFS($E$7:$E$3006,U1760,$I$7:$I$3006,'RC'!$E$6)</f>
        <v>0</v>
      </c>
      <c r="Y1760" s="48"/>
      <c r="Z1760" s="51" t="str">
        <f>IF(AQ1760='RC'!$E$6,AC1760*1000+AD1760,"")</f>
        <v/>
      </c>
      <c r="AA1760" s="51" t="str">
        <f>IF(AB1760="","",IF(AQ1760='RC'!$E$6,AC1760*1000-AD1760,""))</f>
        <v/>
      </c>
      <c r="AB1760" s="48" t="str">
        <f>IFERROR(VLOOKUP(E1760,Funcionários!$C$8:$E$207,3,FALSE),"")</f>
        <v/>
      </c>
      <c r="AC1760" s="50" t="str">
        <f>IF(AB1760="","",IF(COUNTIFS($AB$7:$AB$3006,AB1760,$AQ$7:$AQ$3006,'RC'!$E$6)=0,"",COUNTIFS($M$7:$M$3006,"Concluída no prazo",$AB$7:$AB$3006,AB1760,$AQ$7:$AQ$3006,'RC'!$E$6)/COUNTIFS($AB$7:$AB$3006,AB1760,$AQ$7:$AQ$3006,'RC'!$E$6)))</f>
        <v/>
      </c>
      <c r="AD1760" s="48">
        <f>SUMIF($AQ$7:$AQ$3006,'RC'!$E$6,$J$7:$J$3006)+SUMIF($AQ$7:$AQ$3006,'RC'!$E$6,$L$7:$L$3006)</f>
        <v>21</v>
      </c>
      <c r="AF1760" s="48">
        <v>3.24699999999946E-2</v>
      </c>
      <c r="AG1760" s="48">
        <f>IF(OR(AQ1760="",AQ1760&lt;&gt;'RC'!$E$6,AB1760&lt;&gt;'RC'!$D$21),0,1)</f>
        <v>0</v>
      </c>
      <c r="AH1760" s="48">
        <f t="shared" si="614"/>
        <v>3.24699999999946E-2</v>
      </c>
      <c r="AI1760" s="48" t="str">
        <f t="shared" si="596"/>
        <v/>
      </c>
      <c r="AJ1760" s="48" t="str">
        <f t="shared" si="597"/>
        <v/>
      </c>
      <c r="AK1760" s="52" t="str">
        <f t="shared" si="598"/>
        <v/>
      </c>
      <c r="AL1760" s="52" t="str">
        <f t="shared" si="599"/>
        <v/>
      </c>
      <c r="AM1760" s="48" t="str">
        <f t="shared" si="600"/>
        <v/>
      </c>
      <c r="AN1760" s="48" t="str">
        <f t="shared" si="601"/>
        <v/>
      </c>
      <c r="AP1760" s="18" t="str">
        <f t="shared" si="602"/>
        <v/>
      </c>
      <c r="AQ1760" s="18" t="str">
        <f t="shared" si="603"/>
        <v/>
      </c>
      <c r="AR1760" s="18">
        <v>3.2469999999999999E-2</v>
      </c>
      <c r="AS1760" s="18">
        <f>IF(AF!$D$27="Todos",1,IF(M1760=AF!$D$27,1,0))</f>
        <v>1</v>
      </c>
      <c r="AT1760" s="53">
        <f>IF(AND(E1760=AF!$D$6,OR(LT!M1760=AF!$D$27,AF!$D$27="Todos"),OR(AP1760=AF!$E$8,AQ1760=AF!$E$8)),AR1760+AS1760,0)</f>
        <v>0</v>
      </c>
      <c r="AU1760" s="18" t="str">
        <f t="shared" si="604"/>
        <v/>
      </c>
      <c r="AV1760" s="54" t="str">
        <f t="shared" si="605"/>
        <v/>
      </c>
      <c r="AW1760" s="54" t="str">
        <f t="shared" si="606"/>
        <v/>
      </c>
      <c r="AX1760" s="18" t="str">
        <f t="shared" si="607"/>
        <v/>
      </c>
      <c r="AY1760" s="18" t="str">
        <f t="shared" si="608"/>
        <v/>
      </c>
      <c r="BA1760" s="18">
        <f>IF($E1760=AF!$D$6,IF($M1760="Concluída no prazo",2,IF($M1760="Concluída com atraso",1,0)),0)</f>
        <v>0</v>
      </c>
      <c r="BB1760" s="18">
        <f>IF($E1760=AF!$D$6,IF($M1760="Atrasada",2,IF($M1760="Concluída com atraso",1,0)),0)</f>
        <v>0</v>
      </c>
      <c r="BC1760" s="18">
        <v>1.754E-2</v>
      </c>
      <c r="BD1760" s="18">
        <f t="shared" si="615"/>
        <v>1.754E-2</v>
      </c>
      <c r="BE1760" s="18">
        <f t="shared" si="615"/>
        <v>1.754E-2</v>
      </c>
      <c r="BF1760" s="18" t="str">
        <f t="shared" si="609"/>
        <v/>
      </c>
      <c r="BN1760" s="18" t="str">
        <f t="shared" si="610"/>
        <v>s</v>
      </c>
    </row>
    <row r="1761" spans="3:66" ht="50.1" customHeight="1" thickTop="1" thickBot="1" x14ac:dyDescent="0.3">
      <c r="C1761" s="46"/>
      <c r="D1761" s="46"/>
      <c r="E1761" s="46"/>
      <c r="F1761" s="122"/>
      <c r="G1761" s="122"/>
      <c r="H1761" s="78" t="str">
        <f t="shared" si="611"/>
        <v/>
      </c>
      <c r="I1761" s="78" t="str">
        <f t="shared" si="612"/>
        <v/>
      </c>
      <c r="J1761" s="16"/>
      <c r="K1761" s="46" t="str">
        <f t="shared" si="613"/>
        <v/>
      </c>
      <c r="L1761" s="16"/>
      <c r="M1761" s="16"/>
      <c r="N1761" s="46"/>
      <c r="O1761" s="47" t="str">
        <f t="shared" si="616"/>
        <v/>
      </c>
      <c r="P1761" s="47"/>
      <c r="Q1761" s="48" t="str">
        <f>IFERROR(VLOOKUP(E1761,Funcionários!$C$8:$E$207,3,FALSE),"")</f>
        <v/>
      </c>
      <c r="R1761" s="47"/>
      <c r="S1761" s="49" t="str">
        <f t="shared" si="617"/>
        <v/>
      </c>
      <c r="T1761" s="49">
        <v>1.755E-2</v>
      </c>
      <c r="U1761" s="48" t="str">
        <f>IF(Funcionários!C1762=0,"",Funcionários!C1762)</f>
        <v/>
      </c>
      <c r="V1761" s="50">
        <f>IF(U1761="",0,IF(COUNTIFS($E$7:$E$3006,U1761,$I$7:$I$3006,'RC'!$E$6)=0,0,COUNTIFS($M$7:$M$3006,"Concluída no prazo",$E$7:$E$3006,U1761,$I$7:$I$3006,'RC'!$E$6)/COUNTIFS($E$7:$E$3006,U1761,$I$7:$I$3006,'RC'!$E$6)))</f>
        <v>0</v>
      </c>
      <c r="W1761" s="49">
        <f>SUMIFS($J$7:$J$3006,$E$7:$E$3006,U1761,$I$7:$I$3006,'RC'!$E$6)+SUMIFS($L$7:$L$3006,$E$7:$E$3006,U1761,$I$7:$I$3006,'RC'!$E$6)</f>
        <v>0</v>
      </c>
      <c r="X1761" s="48">
        <f>COUNTIFS($E$7:$E$3006,U1761,$I$7:$I$3006,'RC'!$E$6)</f>
        <v>0</v>
      </c>
      <c r="Y1761" s="48"/>
      <c r="Z1761" s="51" t="str">
        <f>IF(AQ1761='RC'!$E$6,AC1761*1000+AD1761,"")</f>
        <v/>
      </c>
      <c r="AA1761" s="51" t="str">
        <f>IF(AB1761="","",IF(AQ1761='RC'!$E$6,AC1761*1000-AD1761,""))</f>
        <v/>
      </c>
      <c r="AB1761" s="48" t="str">
        <f>IFERROR(VLOOKUP(E1761,Funcionários!$C$8:$E$207,3,FALSE),"")</f>
        <v/>
      </c>
      <c r="AC1761" s="50" t="str">
        <f>IF(AB1761="","",IF(COUNTIFS($AB$7:$AB$3006,AB1761,$AQ$7:$AQ$3006,'RC'!$E$6)=0,"",COUNTIFS($M$7:$M$3006,"Concluída no prazo",$AB$7:$AB$3006,AB1761,$AQ$7:$AQ$3006,'RC'!$E$6)/COUNTIFS($AB$7:$AB$3006,AB1761,$AQ$7:$AQ$3006,'RC'!$E$6)))</f>
        <v/>
      </c>
      <c r="AD1761" s="48">
        <f>SUMIF($AQ$7:$AQ$3006,'RC'!$E$6,$J$7:$J$3006)+SUMIF($AQ$7:$AQ$3006,'RC'!$E$6,$L$7:$L$3006)</f>
        <v>21</v>
      </c>
      <c r="AF1761" s="48">
        <v>3.2459999999994597E-2</v>
      </c>
      <c r="AG1761" s="48">
        <f>IF(OR(AQ1761="",AQ1761&lt;&gt;'RC'!$E$6,AB1761&lt;&gt;'RC'!$D$21),0,1)</f>
        <v>0</v>
      </c>
      <c r="AH1761" s="48">
        <f t="shared" si="614"/>
        <v>3.2459999999994597E-2</v>
      </c>
      <c r="AI1761" s="48" t="str">
        <f t="shared" si="596"/>
        <v/>
      </c>
      <c r="AJ1761" s="48" t="str">
        <f t="shared" si="597"/>
        <v/>
      </c>
      <c r="AK1761" s="52" t="str">
        <f t="shared" si="598"/>
        <v/>
      </c>
      <c r="AL1761" s="52" t="str">
        <f t="shared" si="599"/>
        <v/>
      </c>
      <c r="AM1761" s="48" t="str">
        <f t="shared" si="600"/>
        <v/>
      </c>
      <c r="AN1761" s="48" t="str">
        <f t="shared" si="601"/>
        <v/>
      </c>
      <c r="AP1761" s="18" t="str">
        <f t="shared" si="602"/>
        <v/>
      </c>
      <c r="AQ1761" s="18" t="str">
        <f t="shared" si="603"/>
        <v/>
      </c>
      <c r="AR1761" s="18">
        <v>3.2460000000000003E-2</v>
      </c>
      <c r="AS1761" s="18">
        <f>IF(AF!$D$27="Todos",1,IF(M1761=AF!$D$27,1,0))</f>
        <v>1</v>
      </c>
      <c r="AT1761" s="53">
        <f>IF(AND(E1761=AF!$D$6,OR(LT!M1761=AF!$D$27,AF!$D$27="Todos"),OR(AP1761=AF!$E$8,AQ1761=AF!$E$8)),AR1761+AS1761,0)</f>
        <v>0</v>
      </c>
      <c r="AU1761" s="18" t="str">
        <f t="shared" si="604"/>
        <v/>
      </c>
      <c r="AV1761" s="54" t="str">
        <f t="shared" si="605"/>
        <v/>
      </c>
      <c r="AW1761" s="54" t="str">
        <f t="shared" si="606"/>
        <v/>
      </c>
      <c r="AX1761" s="18" t="str">
        <f t="shared" si="607"/>
        <v/>
      </c>
      <c r="AY1761" s="18" t="str">
        <f t="shared" si="608"/>
        <v/>
      </c>
      <c r="BA1761" s="18">
        <f>IF($E1761=AF!$D$6,IF($M1761="Concluída no prazo",2,IF($M1761="Concluída com atraso",1,0)),0)</f>
        <v>0</v>
      </c>
      <c r="BB1761" s="18">
        <f>IF($E1761=AF!$D$6,IF($M1761="Atrasada",2,IF($M1761="Concluída com atraso",1,0)),0)</f>
        <v>0</v>
      </c>
      <c r="BC1761" s="18">
        <v>1.755E-2</v>
      </c>
      <c r="BD1761" s="18">
        <f t="shared" si="615"/>
        <v>1.755E-2</v>
      </c>
      <c r="BE1761" s="18">
        <f t="shared" si="615"/>
        <v>1.755E-2</v>
      </c>
      <c r="BF1761" s="18" t="str">
        <f t="shared" si="609"/>
        <v/>
      </c>
      <c r="BN1761" s="18" t="str">
        <f t="shared" si="610"/>
        <v>s</v>
      </c>
    </row>
    <row r="1762" spans="3:66" ht="50.1" customHeight="1" thickTop="1" thickBot="1" x14ac:dyDescent="0.3">
      <c r="C1762" s="46"/>
      <c r="D1762" s="46"/>
      <c r="E1762" s="46"/>
      <c r="F1762" s="122"/>
      <c r="G1762" s="122"/>
      <c r="H1762" s="78" t="str">
        <f t="shared" si="611"/>
        <v/>
      </c>
      <c r="I1762" s="78" t="str">
        <f t="shared" si="612"/>
        <v/>
      </c>
      <c r="J1762" s="16"/>
      <c r="K1762" s="46" t="str">
        <f t="shared" si="613"/>
        <v/>
      </c>
      <c r="L1762" s="16"/>
      <c r="M1762" s="16"/>
      <c r="N1762" s="46"/>
      <c r="O1762" s="47" t="str">
        <f t="shared" si="616"/>
        <v/>
      </c>
      <c r="P1762" s="47"/>
      <c r="Q1762" s="48" t="str">
        <f>IFERROR(VLOOKUP(E1762,Funcionários!$C$8:$E$207,3,FALSE),"")</f>
        <v/>
      </c>
      <c r="R1762" s="47"/>
      <c r="S1762" s="49" t="str">
        <f t="shared" si="617"/>
        <v/>
      </c>
      <c r="T1762" s="49">
        <v>1.7559999999999999E-2</v>
      </c>
      <c r="U1762" s="48" t="str">
        <f>IF(Funcionários!C1763=0,"",Funcionários!C1763)</f>
        <v/>
      </c>
      <c r="V1762" s="50">
        <f>IF(U1762="",0,IF(COUNTIFS($E$7:$E$3006,U1762,$I$7:$I$3006,'RC'!$E$6)=0,0,COUNTIFS($M$7:$M$3006,"Concluída no prazo",$E$7:$E$3006,U1762,$I$7:$I$3006,'RC'!$E$6)/COUNTIFS($E$7:$E$3006,U1762,$I$7:$I$3006,'RC'!$E$6)))</f>
        <v>0</v>
      </c>
      <c r="W1762" s="49">
        <f>SUMIFS($J$7:$J$3006,$E$7:$E$3006,U1762,$I$7:$I$3006,'RC'!$E$6)+SUMIFS($L$7:$L$3006,$E$7:$E$3006,U1762,$I$7:$I$3006,'RC'!$E$6)</f>
        <v>0</v>
      </c>
      <c r="X1762" s="48">
        <f>COUNTIFS($E$7:$E$3006,U1762,$I$7:$I$3006,'RC'!$E$6)</f>
        <v>0</v>
      </c>
      <c r="Y1762" s="48"/>
      <c r="Z1762" s="51" t="str">
        <f>IF(AQ1762='RC'!$E$6,AC1762*1000+AD1762,"")</f>
        <v/>
      </c>
      <c r="AA1762" s="51" t="str">
        <f>IF(AB1762="","",IF(AQ1762='RC'!$E$6,AC1762*1000-AD1762,""))</f>
        <v/>
      </c>
      <c r="AB1762" s="48" t="str">
        <f>IFERROR(VLOOKUP(E1762,Funcionários!$C$8:$E$207,3,FALSE),"")</f>
        <v/>
      </c>
      <c r="AC1762" s="50" t="str">
        <f>IF(AB1762="","",IF(COUNTIFS($AB$7:$AB$3006,AB1762,$AQ$7:$AQ$3006,'RC'!$E$6)=0,"",COUNTIFS($M$7:$M$3006,"Concluída no prazo",$AB$7:$AB$3006,AB1762,$AQ$7:$AQ$3006,'RC'!$E$6)/COUNTIFS($AB$7:$AB$3006,AB1762,$AQ$7:$AQ$3006,'RC'!$E$6)))</f>
        <v/>
      </c>
      <c r="AD1762" s="48">
        <f>SUMIF($AQ$7:$AQ$3006,'RC'!$E$6,$J$7:$J$3006)+SUMIF($AQ$7:$AQ$3006,'RC'!$E$6,$L$7:$L$3006)</f>
        <v>21</v>
      </c>
      <c r="AF1762" s="48">
        <v>3.2449999999994601E-2</v>
      </c>
      <c r="AG1762" s="48">
        <f>IF(OR(AQ1762="",AQ1762&lt;&gt;'RC'!$E$6,AB1762&lt;&gt;'RC'!$D$21),0,1)</f>
        <v>0</v>
      </c>
      <c r="AH1762" s="48">
        <f t="shared" si="614"/>
        <v>3.2449999999994601E-2</v>
      </c>
      <c r="AI1762" s="48" t="str">
        <f t="shared" si="596"/>
        <v/>
      </c>
      <c r="AJ1762" s="48" t="str">
        <f t="shared" si="597"/>
        <v/>
      </c>
      <c r="AK1762" s="52" t="str">
        <f t="shared" si="598"/>
        <v/>
      </c>
      <c r="AL1762" s="52" t="str">
        <f t="shared" si="599"/>
        <v/>
      </c>
      <c r="AM1762" s="48" t="str">
        <f t="shared" si="600"/>
        <v/>
      </c>
      <c r="AN1762" s="48" t="str">
        <f t="shared" si="601"/>
        <v/>
      </c>
      <c r="AP1762" s="18" t="str">
        <f t="shared" si="602"/>
        <v/>
      </c>
      <c r="AQ1762" s="18" t="str">
        <f t="shared" si="603"/>
        <v/>
      </c>
      <c r="AR1762" s="18">
        <v>3.245E-2</v>
      </c>
      <c r="AS1762" s="18">
        <f>IF(AF!$D$27="Todos",1,IF(M1762=AF!$D$27,1,0))</f>
        <v>1</v>
      </c>
      <c r="AT1762" s="53">
        <f>IF(AND(E1762=AF!$D$6,OR(LT!M1762=AF!$D$27,AF!$D$27="Todos"),OR(AP1762=AF!$E$8,AQ1762=AF!$E$8)),AR1762+AS1762,0)</f>
        <v>0</v>
      </c>
      <c r="AU1762" s="18" t="str">
        <f t="shared" si="604"/>
        <v/>
      </c>
      <c r="AV1762" s="54" t="str">
        <f t="shared" si="605"/>
        <v/>
      </c>
      <c r="AW1762" s="54" t="str">
        <f t="shared" si="606"/>
        <v/>
      </c>
      <c r="AX1762" s="18" t="str">
        <f t="shared" si="607"/>
        <v/>
      </c>
      <c r="AY1762" s="18" t="str">
        <f t="shared" si="608"/>
        <v/>
      </c>
      <c r="BA1762" s="18">
        <f>IF($E1762=AF!$D$6,IF($M1762="Concluída no prazo",2,IF($M1762="Concluída com atraso",1,0)),0)</f>
        <v>0</v>
      </c>
      <c r="BB1762" s="18">
        <f>IF($E1762=AF!$D$6,IF($M1762="Atrasada",2,IF($M1762="Concluída com atraso",1,0)),0)</f>
        <v>0</v>
      </c>
      <c r="BC1762" s="18">
        <v>1.7559999999999999E-2</v>
      </c>
      <c r="BD1762" s="18">
        <f t="shared" si="615"/>
        <v>1.7559999999999999E-2</v>
      </c>
      <c r="BE1762" s="18">
        <f t="shared" si="615"/>
        <v>1.7559999999999999E-2</v>
      </c>
      <c r="BF1762" s="18" t="str">
        <f t="shared" si="609"/>
        <v/>
      </c>
      <c r="BN1762" s="18" t="str">
        <f t="shared" si="610"/>
        <v>s</v>
      </c>
    </row>
    <row r="1763" spans="3:66" ht="50.1" customHeight="1" thickTop="1" thickBot="1" x14ac:dyDescent="0.3">
      <c r="C1763" s="46"/>
      <c r="D1763" s="46"/>
      <c r="E1763" s="46"/>
      <c r="F1763" s="122"/>
      <c r="G1763" s="122"/>
      <c r="H1763" s="78" t="str">
        <f t="shared" si="611"/>
        <v/>
      </c>
      <c r="I1763" s="78" t="str">
        <f t="shared" si="612"/>
        <v/>
      </c>
      <c r="J1763" s="16"/>
      <c r="K1763" s="46" t="str">
        <f t="shared" si="613"/>
        <v/>
      </c>
      <c r="L1763" s="16"/>
      <c r="M1763" s="16"/>
      <c r="N1763" s="46"/>
      <c r="O1763" s="47" t="str">
        <f t="shared" si="616"/>
        <v/>
      </c>
      <c r="P1763" s="47"/>
      <c r="Q1763" s="48" t="str">
        <f>IFERROR(VLOOKUP(E1763,Funcionários!$C$8:$E$207,3,FALSE),"")</f>
        <v/>
      </c>
      <c r="R1763" s="47"/>
      <c r="S1763" s="49" t="str">
        <f t="shared" si="617"/>
        <v/>
      </c>
      <c r="T1763" s="49">
        <v>1.7569999999999999E-2</v>
      </c>
      <c r="U1763" s="48" t="str">
        <f>IF(Funcionários!C1764=0,"",Funcionários!C1764)</f>
        <v/>
      </c>
      <c r="V1763" s="50">
        <f>IF(U1763="",0,IF(COUNTIFS($E$7:$E$3006,U1763,$I$7:$I$3006,'RC'!$E$6)=0,0,COUNTIFS($M$7:$M$3006,"Concluída no prazo",$E$7:$E$3006,U1763,$I$7:$I$3006,'RC'!$E$6)/COUNTIFS($E$7:$E$3006,U1763,$I$7:$I$3006,'RC'!$E$6)))</f>
        <v>0</v>
      </c>
      <c r="W1763" s="49">
        <f>SUMIFS($J$7:$J$3006,$E$7:$E$3006,U1763,$I$7:$I$3006,'RC'!$E$6)+SUMIFS($L$7:$L$3006,$E$7:$E$3006,U1763,$I$7:$I$3006,'RC'!$E$6)</f>
        <v>0</v>
      </c>
      <c r="X1763" s="48">
        <f>COUNTIFS($E$7:$E$3006,U1763,$I$7:$I$3006,'RC'!$E$6)</f>
        <v>0</v>
      </c>
      <c r="Y1763" s="48"/>
      <c r="Z1763" s="51" t="str">
        <f>IF(AQ1763='RC'!$E$6,AC1763*1000+AD1763,"")</f>
        <v/>
      </c>
      <c r="AA1763" s="51" t="str">
        <f>IF(AB1763="","",IF(AQ1763='RC'!$E$6,AC1763*1000-AD1763,""))</f>
        <v/>
      </c>
      <c r="AB1763" s="48" t="str">
        <f>IFERROR(VLOOKUP(E1763,Funcionários!$C$8:$E$207,3,FALSE),"")</f>
        <v/>
      </c>
      <c r="AC1763" s="50" t="str">
        <f>IF(AB1763="","",IF(COUNTIFS($AB$7:$AB$3006,AB1763,$AQ$7:$AQ$3006,'RC'!$E$6)=0,"",COUNTIFS($M$7:$M$3006,"Concluída no prazo",$AB$7:$AB$3006,AB1763,$AQ$7:$AQ$3006,'RC'!$E$6)/COUNTIFS($AB$7:$AB$3006,AB1763,$AQ$7:$AQ$3006,'RC'!$E$6)))</f>
        <v/>
      </c>
      <c r="AD1763" s="48">
        <f>SUMIF($AQ$7:$AQ$3006,'RC'!$E$6,$J$7:$J$3006)+SUMIF($AQ$7:$AQ$3006,'RC'!$E$6,$L$7:$L$3006)</f>
        <v>21</v>
      </c>
      <c r="AF1763" s="48">
        <v>3.2439999999994598E-2</v>
      </c>
      <c r="AG1763" s="48">
        <f>IF(OR(AQ1763="",AQ1763&lt;&gt;'RC'!$E$6,AB1763&lt;&gt;'RC'!$D$21),0,1)</f>
        <v>0</v>
      </c>
      <c r="AH1763" s="48">
        <f t="shared" si="614"/>
        <v>3.2439999999994598E-2</v>
      </c>
      <c r="AI1763" s="48" t="str">
        <f t="shared" si="596"/>
        <v/>
      </c>
      <c r="AJ1763" s="48" t="str">
        <f t="shared" si="597"/>
        <v/>
      </c>
      <c r="AK1763" s="52" t="str">
        <f t="shared" si="598"/>
        <v/>
      </c>
      <c r="AL1763" s="52" t="str">
        <f t="shared" si="599"/>
        <v/>
      </c>
      <c r="AM1763" s="48" t="str">
        <f t="shared" si="600"/>
        <v/>
      </c>
      <c r="AN1763" s="48" t="str">
        <f t="shared" si="601"/>
        <v/>
      </c>
      <c r="AP1763" s="18" t="str">
        <f t="shared" si="602"/>
        <v/>
      </c>
      <c r="AQ1763" s="18" t="str">
        <f t="shared" si="603"/>
        <v/>
      </c>
      <c r="AR1763" s="18">
        <v>3.2439999999999997E-2</v>
      </c>
      <c r="AS1763" s="18">
        <f>IF(AF!$D$27="Todos",1,IF(M1763=AF!$D$27,1,0))</f>
        <v>1</v>
      </c>
      <c r="AT1763" s="53">
        <f>IF(AND(E1763=AF!$D$6,OR(LT!M1763=AF!$D$27,AF!$D$27="Todos"),OR(AP1763=AF!$E$8,AQ1763=AF!$E$8)),AR1763+AS1763,0)</f>
        <v>0</v>
      </c>
      <c r="AU1763" s="18" t="str">
        <f t="shared" si="604"/>
        <v/>
      </c>
      <c r="AV1763" s="54" t="str">
        <f t="shared" si="605"/>
        <v/>
      </c>
      <c r="AW1763" s="54" t="str">
        <f t="shared" si="606"/>
        <v/>
      </c>
      <c r="AX1763" s="18" t="str">
        <f t="shared" si="607"/>
        <v/>
      </c>
      <c r="AY1763" s="18" t="str">
        <f t="shared" si="608"/>
        <v/>
      </c>
      <c r="BA1763" s="18">
        <f>IF($E1763=AF!$D$6,IF($M1763="Concluída no prazo",2,IF($M1763="Concluída com atraso",1,0)),0)</f>
        <v>0</v>
      </c>
      <c r="BB1763" s="18">
        <f>IF($E1763=AF!$D$6,IF($M1763="Atrasada",2,IF($M1763="Concluída com atraso",1,0)),0)</f>
        <v>0</v>
      </c>
      <c r="BC1763" s="18">
        <v>1.7569999999999999E-2</v>
      </c>
      <c r="BD1763" s="18">
        <f t="shared" si="615"/>
        <v>1.7569999999999999E-2</v>
      </c>
      <c r="BE1763" s="18">
        <f t="shared" si="615"/>
        <v>1.7569999999999999E-2</v>
      </c>
      <c r="BF1763" s="18" t="str">
        <f t="shared" si="609"/>
        <v/>
      </c>
      <c r="BN1763" s="18" t="str">
        <f t="shared" si="610"/>
        <v>s</v>
      </c>
    </row>
    <row r="1764" spans="3:66" ht="50.1" customHeight="1" thickTop="1" thickBot="1" x14ac:dyDescent="0.3">
      <c r="C1764" s="46"/>
      <c r="D1764" s="46"/>
      <c r="E1764" s="46"/>
      <c r="F1764" s="122"/>
      <c r="G1764" s="122"/>
      <c r="H1764" s="78" t="str">
        <f t="shared" si="611"/>
        <v/>
      </c>
      <c r="I1764" s="78" t="str">
        <f t="shared" si="612"/>
        <v/>
      </c>
      <c r="J1764" s="16"/>
      <c r="K1764" s="46" t="str">
        <f t="shared" si="613"/>
        <v/>
      </c>
      <c r="L1764" s="16"/>
      <c r="M1764" s="16"/>
      <c r="N1764" s="46"/>
      <c r="O1764" s="47" t="str">
        <f t="shared" si="616"/>
        <v/>
      </c>
      <c r="P1764" s="47"/>
      <c r="Q1764" s="48" t="str">
        <f>IFERROR(VLOOKUP(E1764,Funcionários!$C$8:$E$207,3,FALSE),"")</f>
        <v/>
      </c>
      <c r="R1764" s="47"/>
      <c r="S1764" s="49" t="str">
        <f t="shared" si="617"/>
        <v/>
      </c>
      <c r="T1764" s="49">
        <v>1.7579999999999998E-2</v>
      </c>
      <c r="U1764" s="48" t="str">
        <f>IF(Funcionários!C1765=0,"",Funcionários!C1765)</f>
        <v/>
      </c>
      <c r="V1764" s="50">
        <f>IF(U1764="",0,IF(COUNTIFS($E$7:$E$3006,U1764,$I$7:$I$3006,'RC'!$E$6)=0,0,COUNTIFS($M$7:$M$3006,"Concluída no prazo",$E$7:$E$3006,U1764,$I$7:$I$3006,'RC'!$E$6)/COUNTIFS($E$7:$E$3006,U1764,$I$7:$I$3006,'RC'!$E$6)))</f>
        <v>0</v>
      </c>
      <c r="W1764" s="49">
        <f>SUMIFS($J$7:$J$3006,$E$7:$E$3006,U1764,$I$7:$I$3006,'RC'!$E$6)+SUMIFS($L$7:$L$3006,$E$7:$E$3006,U1764,$I$7:$I$3006,'RC'!$E$6)</f>
        <v>0</v>
      </c>
      <c r="X1764" s="48">
        <f>COUNTIFS($E$7:$E$3006,U1764,$I$7:$I$3006,'RC'!$E$6)</f>
        <v>0</v>
      </c>
      <c r="Y1764" s="48"/>
      <c r="Z1764" s="51" t="str">
        <f>IF(AQ1764='RC'!$E$6,AC1764*1000+AD1764,"")</f>
        <v/>
      </c>
      <c r="AA1764" s="51" t="str">
        <f>IF(AB1764="","",IF(AQ1764='RC'!$E$6,AC1764*1000-AD1764,""))</f>
        <v/>
      </c>
      <c r="AB1764" s="48" t="str">
        <f>IFERROR(VLOOKUP(E1764,Funcionários!$C$8:$E$207,3,FALSE),"")</f>
        <v/>
      </c>
      <c r="AC1764" s="50" t="str">
        <f>IF(AB1764="","",IF(COUNTIFS($AB$7:$AB$3006,AB1764,$AQ$7:$AQ$3006,'RC'!$E$6)=0,"",COUNTIFS($M$7:$M$3006,"Concluída no prazo",$AB$7:$AB$3006,AB1764,$AQ$7:$AQ$3006,'RC'!$E$6)/COUNTIFS($AB$7:$AB$3006,AB1764,$AQ$7:$AQ$3006,'RC'!$E$6)))</f>
        <v/>
      </c>
      <c r="AD1764" s="48">
        <f>SUMIF($AQ$7:$AQ$3006,'RC'!$E$6,$J$7:$J$3006)+SUMIF($AQ$7:$AQ$3006,'RC'!$E$6,$L$7:$L$3006)</f>
        <v>21</v>
      </c>
      <c r="AF1764" s="48">
        <v>3.2429999999994602E-2</v>
      </c>
      <c r="AG1764" s="48">
        <f>IF(OR(AQ1764="",AQ1764&lt;&gt;'RC'!$E$6,AB1764&lt;&gt;'RC'!$D$21),0,1)</f>
        <v>0</v>
      </c>
      <c r="AH1764" s="48">
        <f t="shared" si="614"/>
        <v>3.2429999999994602E-2</v>
      </c>
      <c r="AI1764" s="48" t="str">
        <f t="shared" si="596"/>
        <v/>
      </c>
      <c r="AJ1764" s="48" t="str">
        <f t="shared" si="597"/>
        <v/>
      </c>
      <c r="AK1764" s="52" t="str">
        <f t="shared" si="598"/>
        <v/>
      </c>
      <c r="AL1764" s="52" t="str">
        <f t="shared" si="599"/>
        <v/>
      </c>
      <c r="AM1764" s="48" t="str">
        <f t="shared" si="600"/>
        <v/>
      </c>
      <c r="AN1764" s="48" t="str">
        <f t="shared" si="601"/>
        <v/>
      </c>
      <c r="AP1764" s="18" t="str">
        <f t="shared" si="602"/>
        <v/>
      </c>
      <c r="AQ1764" s="18" t="str">
        <f t="shared" si="603"/>
        <v/>
      </c>
      <c r="AR1764" s="18">
        <v>3.243E-2</v>
      </c>
      <c r="AS1764" s="18">
        <f>IF(AF!$D$27="Todos",1,IF(M1764=AF!$D$27,1,0))</f>
        <v>1</v>
      </c>
      <c r="AT1764" s="53">
        <f>IF(AND(E1764=AF!$D$6,OR(LT!M1764=AF!$D$27,AF!$D$27="Todos"),OR(AP1764=AF!$E$8,AQ1764=AF!$E$8)),AR1764+AS1764,0)</f>
        <v>0</v>
      </c>
      <c r="AU1764" s="18" t="str">
        <f t="shared" si="604"/>
        <v/>
      </c>
      <c r="AV1764" s="54" t="str">
        <f t="shared" si="605"/>
        <v/>
      </c>
      <c r="AW1764" s="54" t="str">
        <f t="shared" si="606"/>
        <v/>
      </c>
      <c r="AX1764" s="18" t="str">
        <f t="shared" si="607"/>
        <v/>
      </c>
      <c r="AY1764" s="18" t="str">
        <f t="shared" si="608"/>
        <v/>
      </c>
      <c r="BA1764" s="18">
        <f>IF($E1764=AF!$D$6,IF($M1764="Concluída no prazo",2,IF($M1764="Concluída com atraso",1,0)),0)</f>
        <v>0</v>
      </c>
      <c r="BB1764" s="18">
        <f>IF($E1764=AF!$D$6,IF($M1764="Atrasada",2,IF($M1764="Concluída com atraso",1,0)),0)</f>
        <v>0</v>
      </c>
      <c r="BC1764" s="18">
        <v>1.7579999999999998E-2</v>
      </c>
      <c r="BD1764" s="18">
        <f t="shared" si="615"/>
        <v>1.7579999999999998E-2</v>
      </c>
      <c r="BE1764" s="18">
        <f t="shared" si="615"/>
        <v>1.7579999999999998E-2</v>
      </c>
      <c r="BF1764" s="18" t="str">
        <f t="shared" si="609"/>
        <v/>
      </c>
      <c r="BN1764" s="18" t="str">
        <f t="shared" si="610"/>
        <v>s</v>
      </c>
    </row>
    <row r="1765" spans="3:66" ht="50.1" customHeight="1" thickTop="1" thickBot="1" x14ac:dyDescent="0.3">
      <c r="C1765" s="46"/>
      <c r="D1765" s="46"/>
      <c r="E1765" s="46"/>
      <c r="F1765" s="122"/>
      <c r="G1765" s="122"/>
      <c r="H1765" s="78" t="str">
        <f t="shared" si="611"/>
        <v/>
      </c>
      <c r="I1765" s="78" t="str">
        <f t="shared" si="612"/>
        <v/>
      </c>
      <c r="J1765" s="16"/>
      <c r="K1765" s="46" t="str">
        <f t="shared" si="613"/>
        <v/>
      </c>
      <c r="L1765" s="16"/>
      <c r="M1765" s="16"/>
      <c r="N1765" s="46"/>
      <c r="O1765" s="47" t="str">
        <f t="shared" si="616"/>
        <v/>
      </c>
      <c r="P1765" s="47"/>
      <c r="Q1765" s="48" t="str">
        <f>IFERROR(VLOOKUP(E1765,Funcionários!$C$8:$E$207,3,FALSE),"")</f>
        <v/>
      </c>
      <c r="R1765" s="47"/>
      <c r="S1765" s="49" t="str">
        <f t="shared" si="617"/>
        <v/>
      </c>
      <c r="T1765" s="49">
        <v>1.7590000000000001E-2</v>
      </c>
      <c r="U1765" s="48" t="str">
        <f>IF(Funcionários!C1766=0,"",Funcionários!C1766)</f>
        <v/>
      </c>
      <c r="V1765" s="50">
        <f>IF(U1765="",0,IF(COUNTIFS($E$7:$E$3006,U1765,$I$7:$I$3006,'RC'!$E$6)=0,0,COUNTIFS($M$7:$M$3006,"Concluída no prazo",$E$7:$E$3006,U1765,$I$7:$I$3006,'RC'!$E$6)/COUNTIFS($E$7:$E$3006,U1765,$I$7:$I$3006,'RC'!$E$6)))</f>
        <v>0</v>
      </c>
      <c r="W1765" s="49">
        <f>SUMIFS($J$7:$J$3006,$E$7:$E$3006,U1765,$I$7:$I$3006,'RC'!$E$6)+SUMIFS($L$7:$L$3006,$E$7:$E$3006,U1765,$I$7:$I$3006,'RC'!$E$6)</f>
        <v>0</v>
      </c>
      <c r="X1765" s="48">
        <f>COUNTIFS($E$7:$E$3006,U1765,$I$7:$I$3006,'RC'!$E$6)</f>
        <v>0</v>
      </c>
      <c r="Y1765" s="48"/>
      <c r="Z1765" s="51" t="str">
        <f>IF(AQ1765='RC'!$E$6,AC1765*1000+AD1765,"")</f>
        <v/>
      </c>
      <c r="AA1765" s="51" t="str">
        <f>IF(AB1765="","",IF(AQ1765='RC'!$E$6,AC1765*1000-AD1765,""))</f>
        <v/>
      </c>
      <c r="AB1765" s="48" t="str">
        <f>IFERROR(VLOOKUP(E1765,Funcionários!$C$8:$E$207,3,FALSE),"")</f>
        <v/>
      </c>
      <c r="AC1765" s="50" t="str">
        <f>IF(AB1765="","",IF(COUNTIFS($AB$7:$AB$3006,AB1765,$AQ$7:$AQ$3006,'RC'!$E$6)=0,"",COUNTIFS($M$7:$M$3006,"Concluída no prazo",$AB$7:$AB$3006,AB1765,$AQ$7:$AQ$3006,'RC'!$E$6)/COUNTIFS($AB$7:$AB$3006,AB1765,$AQ$7:$AQ$3006,'RC'!$E$6)))</f>
        <v/>
      </c>
      <c r="AD1765" s="48">
        <f>SUMIF($AQ$7:$AQ$3006,'RC'!$E$6,$J$7:$J$3006)+SUMIF($AQ$7:$AQ$3006,'RC'!$E$6,$L$7:$L$3006)</f>
        <v>21</v>
      </c>
      <c r="AF1765" s="48">
        <v>3.2419999999994599E-2</v>
      </c>
      <c r="AG1765" s="48">
        <f>IF(OR(AQ1765="",AQ1765&lt;&gt;'RC'!$E$6,AB1765&lt;&gt;'RC'!$D$21),0,1)</f>
        <v>0</v>
      </c>
      <c r="AH1765" s="48">
        <f t="shared" si="614"/>
        <v>3.2419999999994599E-2</v>
      </c>
      <c r="AI1765" s="48" t="str">
        <f t="shared" si="596"/>
        <v/>
      </c>
      <c r="AJ1765" s="48" t="str">
        <f t="shared" si="597"/>
        <v/>
      </c>
      <c r="AK1765" s="52" t="str">
        <f t="shared" si="598"/>
        <v/>
      </c>
      <c r="AL1765" s="52" t="str">
        <f t="shared" si="599"/>
        <v/>
      </c>
      <c r="AM1765" s="48" t="str">
        <f t="shared" si="600"/>
        <v/>
      </c>
      <c r="AN1765" s="48" t="str">
        <f t="shared" si="601"/>
        <v/>
      </c>
      <c r="AP1765" s="18" t="str">
        <f t="shared" si="602"/>
        <v/>
      </c>
      <c r="AQ1765" s="18" t="str">
        <f t="shared" si="603"/>
        <v/>
      </c>
      <c r="AR1765" s="18">
        <v>3.2419999999999997E-2</v>
      </c>
      <c r="AS1765" s="18">
        <f>IF(AF!$D$27="Todos",1,IF(M1765=AF!$D$27,1,0))</f>
        <v>1</v>
      </c>
      <c r="AT1765" s="53">
        <f>IF(AND(E1765=AF!$D$6,OR(LT!M1765=AF!$D$27,AF!$D$27="Todos"),OR(AP1765=AF!$E$8,AQ1765=AF!$E$8)),AR1765+AS1765,0)</f>
        <v>0</v>
      </c>
      <c r="AU1765" s="18" t="str">
        <f t="shared" si="604"/>
        <v/>
      </c>
      <c r="AV1765" s="54" t="str">
        <f t="shared" si="605"/>
        <v/>
      </c>
      <c r="AW1765" s="54" t="str">
        <f t="shared" si="606"/>
        <v/>
      </c>
      <c r="AX1765" s="18" t="str">
        <f t="shared" si="607"/>
        <v/>
      </c>
      <c r="AY1765" s="18" t="str">
        <f t="shared" si="608"/>
        <v/>
      </c>
      <c r="BA1765" s="18">
        <f>IF($E1765=AF!$D$6,IF($M1765="Concluída no prazo",2,IF($M1765="Concluída com atraso",1,0)),0)</f>
        <v>0</v>
      </c>
      <c r="BB1765" s="18">
        <f>IF($E1765=AF!$D$6,IF($M1765="Atrasada",2,IF($M1765="Concluída com atraso",1,0)),0)</f>
        <v>0</v>
      </c>
      <c r="BC1765" s="18">
        <v>1.7590000000000001E-2</v>
      </c>
      <c r="BD1765" s="18">
        <f t="shared" si="615"/>
        <v>1.7590000000000001E-2</v>
      </c>
      <c r="BE1765" s="18">
        <f t="shared" si="615"/>
        <v>1.7590000000000001E-2</v>
      </c>
      <c r="BF1765" s="18" t="str">
        <f t="shared" si="609"/>
        <v/>
      </c>
      <c r="BN1765" s="18" t="str">
        <f t="shared" si="610"/>
        <v>s</v>
      </c>
    </row>
    <row r="1766" spans="3:66" ht="50.1" customHeight="1" thickTop="1" thickBot="1" x14ac:dyDescent="0.3">
      <c r="C1766" s="46"/>
      <c r="D1766" s="46"/>
      <c r="E1766" s="46"/>
      <c r="F1766" s="122"/>
      <c r="G1766" s="122"/>
      <c r="H1766" s="78" t="str">
        <f t="shared" si="611"/>
        <v/>
      </c>
      <c r="I1766" s="78" t="str">
        <f t="shared" si="612"/>
        <v/>
      </c>
      <c r="J1766" s="16"/>
      <c r="K1766" s="46" t="str">
        <f t="shared" si="613"/>
        <v/>
      </c>
      <c r="L1766" s="16"/>
      <c r="M1766" s="16"/>
      <c r="N1766" s="46"/>
      <c r="O1766" s="47" t="str">
        <f t="shared" si="616"/>
        <v/>
      </c>
      <c r="P1766" s="47"/>
      <c r="Q1766" s="48" t="str">
        <f>IFERROR(VLOOKUP(E1766,Funcionários!$C$8:$E$207,3,FALSE),"")</f>
        <v/>
      </c>
      <c r="R1766" s="47"/>
      <c r="S1766" s="49" t="str">
        <f t="shared" si="617"/>
        <v/>
      </c>
      <c r="T1766" s="49">
        <v>1.7600000000000001E-2</v>
      </c>
      <c r="U1766" s="48" t="str">
        <f>IF(Funcionários!C1767=0,"",Funcionários!C1767)</f>
        <v/>
      </c>
      <c r="V1766" s="50">
        <f>IF(U1766="",0,IF(COUNTIFS($E$7:$E$3006,U1766,$I$7:$I$3006,'RC'!$E$6)=0,0,COUNTIFS($M$7:$M$3006,"Concluída no prazo",$E$7:$E$3006,U1766,$I$7:$I$3006,'RC'!$E$6)/COUNTIFS($E$7:$E$3006,U1766,$I$7:$I$3006,'RC'!$E$6)))</f>
        <v>0</v>
      </c>
      <c r="W1766" s="49">
        <f>SUMIFS($J$7:$J$3006,$E$7:$E$3006,U1766,$I$7:$I$3006,'RC'!$E$6)+SUMIFS($L$7:$L$3006,$E$7:$E$3006,U1766,$I$7:$I$3006,'RC'!$E$6)</f>
        <v>0</v>
      </c>
      <c r="X1766" s="48">
        <f>COUNTIFS($E$7:$E$3006,U1766,$I$7:$I$3006,'RC'!$E$6)</f>
        <v>0</v>
      </c>
      <c r="Y1766" s="48"/>
      <c r="Z1766" s="51" t="str">
        <f>IF(AQ1766='RC'!$E$6,AC1766*1000+AD1766,"")</f>
        <v/>
      </c>
      <c r="AA1766" s="51" t="str">
        <f>IF(AB1766="","",IF(AQ1766='RC'!$E$6,AC1766*1000-AD1766,""))</f>
        <v/>
      </c>
      <c r="AB1766" s="48" t="str">
        <f>IFERROR(VLOOKUP(E1766,Funcionários!$C$8:$E$207,3,FALSE),"")</f>
        <v/>
      </c>
      <c r="AC1766" s="50" t="str">
        <f>IF(AB1766="","",IF(COUNTIFS($AB$7:$AB$3006,AB1766,$AQ$7:$AQ$3006,'RC'!$E$6)=0,"",COUNTIFS($M$7:$M$3006,"Concluída no prazo",$AB$7:$AB$3006,AB1766,$AQ$7:$AQ$3006,'RC'!$E$6)/COUNTIFS($AB$7:$AB$3006,AB1766,$AQ$7:$AQ$3006,'RC'!$E$6)))</f>
        <v/>
      </c>
      <c r="AD1766" s="48">
        <f>SUMIF($AQ$7:$AQ$3006,'RC'!$E$6,$J$7:$J$3006)+SUMIF($AQ$7:$AQ$3006,'RC'!$E$6,$L$7:$L$3006)</f>
        <v>21</v>
      </c>
      <c r="AF1766" s="48">
        <v>3.2409999999994603E-2</v>
      </c>
      <c r="AG1766" s="48">
        <f>IF(OR(AQ1766="",AQ1766&lt;&gt;'RC'!$E$6,AB1766&lt;&gt;'RC'!$D$21),0,1)</f>
        <v>0</v>
      </c>
      <c r="AH1766" s="48">
        <f t="shared" si="614"/>
        <v>3.2409999999994603E-2</v>
      </c>
      <c r="AI1766" s="48" t="str">
        <f t="shared" si="596"/>
        <v/>
      </c>
      <c r="AJ1766" s="48" t="str">
        <f t="shared" si="597"/>
        <v/>
      </c>
      <c r="AK1766" s="52" t="str">
        <f t="shared" si="598"/>
        <v/>
      </c>
      <c r="AL1766" s="52" t="str">
        <f t="shared" si="599"/>
        <v/>
      </c>
      <c r="AM1766" s="48" t="str">
        <f t="shared" si="600"/>
        <v/>
      </c>
      <c r="AN1766" s="48" t="str">
        <f t="shared" si="601"/>
        <v/>
      </c>
      <c r="AP1766" s="18" t="str">
        <f t="shared" si="602"/>
        <v/>
      </c>
      <c r="AQ1766" s="18" t="str">
        <f t="shared" si="603"/>
        <v/>
      </c>
      <c r="AR1766" s="18">
        <v>3.2410000000000001E-2</v>
      </c>
      <c r="AS1766" s="18">
        <f>IF(AF!$D$27="Todos",1,IF(M1766=AF!$D$27,1,0))</f>
        <v>1</v>
      </c>
      <c r="AT1766" s="53">
        <f>IF(AND(E1766=AF!$D$6,OR(LT!M1766=AF!$D$27,AF!$D$27="Todos"),OR(AP1766=AF!$E$8,AQ1766=AF!$E$8)),AR1766+AS1766,0)</f>
        <v>0</v>
      </c>
      <c r="AU1766" s="18" t="str">
        <f t="shared" si="604"/>
        <v/>
      </c>
      <c r="AV1766" s="54" t="str">
        <f t="shared" si="605"/>
        <v/>
      </c>
      <c r="AW1766" s="54" t="str">
        <f t="shared" si="606"/>
        <v/>
      </c>
      <c r="AX1766" s="18" t="str">
        <f t="shared" si="607"/>
        <v/>
      </c>
      <c r="AY1766" s="18" t="str">
        <f t="shared" si="608"/>
        <v/>
      </c>
      <c r="BA1766" s="18">
        <f>IF($E1766=AF!$D$6,IF($M1766="Concluída no prazo",2,IF($M1766="Concluída com atraso",1,0)),0)</f>
        <v>0</v>
      </c>
      <c r="BB1766" s="18">
        <f>IF($E1766=AF!$D$6,IF($M1766="Atrasada",2,IF($M1766="Concluída com atraso",1,0)),0)</f>
        <v>0</v>
      </c>
      <c r="BC1766" s="18">
        <v>1.7600000000000001E-2</v>
      </c>
      <c r="BD1766" s="18">
        <f t="shared" si="615"/>
        <v>1.7600000000000001E-2</v>
      </c>
      <c r="BE1766" s="18">
        <f t="shared" si="615"/>
        <v>1.7600000000000001E-2</v>
      </c>
      <c r="BF1766" s="18" t="str">
        <f t="shared" si="609"/>
        <v/>
      </c>
      <c r="BN1766" s="18" t="str">
        <f t="shared" si="610"/>
        <v>s</v>
      </c>
    </row>
    <row r="1767" spans="3:66" ht="50.1" customHeight="1" thickTop="1" thickBot="1" x14ac:dyDescent="0.3">
      <c r="C1767" s="46"/>
      <c r="D1767" s="46"/>
      <c r="E1767" s="46"/>
      <c r="F1767" s="122"/>
      <c r="G1767" s="122"/>
      <c r="H1767" s="78" t="str">
        <f t="shared" si="611"/>
        <v/>
      </c>
      <c r="I1767" s="78" t="str">
        <f t="shared" si="612"/>
        <v/>
      </c>
      <c r="J1767" s="16"/>
      <c r="K1767" s="46" t="str">
        <f t="shared" si="613"/>
        <v/>
      </c>
      <c r="L1767" s="16"/>
      <c r="M1767" s="16"/>
      <c r="N1767" s="46"/>
      <c r="O1767" s="47" t="str">
        <f t="shared" si="616"/>
        <v/>
      </c>
      <c r="P1767" s="47"/>
      <c r="Q1767" s="48" t="str">
        <f>IFERROR(VLOOKUP(E1767,Funcionários!$C$8:$E$207,3,FALSE),"")</f>
        <v/>
      </c>
      <c r="R1767" s="47"/>
      <c r="S1767" s="49" t="str">
        <f t="shared" si="617"/>
        <v/>
      </c>
      <c r="T1767" s="49">
        <v>1.7610000000000001E-2</v>
      </c>
      <c r="U1767" s="48" t="str">
        <f>IF(Funcionários!C1768=0,"",Funcionários!C1768)</f>
        <v/>
      </c>
      <c r="V1767" s="50">
        <f>IF(U1767="",0,IF(COUNTIFS($E$7:$E$3006,U1767,$I$7:$I$3006,'RC'!$E$6)=0,0,COUNTIFS($M$7:$M$3006,"Concluída no prazo",$E$7:$E$3006,U1767,$I$7:$I$3006,'RC'!$E$6)/COUNTIFS($E$7:$E$3006,U1767,$I$7:$I$3006,'RC'!$E$6)))</f>
        <v>0</v>
      </c>
      <c r="W1767" s="49">
        <f>SUMIFS($J$7:$J$3006,$E$7:$E$3006,U1767,$I$7:$I$3006,'RC'!$E$6)+SUMIFS($L$7:$L$3006,$E$7:$E$3006,U1767,$I$7:$I$3006,'RC'!$E$6)</f>
        <v>0</v>
      </c>
      <c r="X1767" s="48">
        <f>COUNTIFS($E$7:$E$3006,U1767,$I$7:$I$3006,'RC'!$E$6)</f>
        <v>0</v>
      </c>
      <c r="Y1767" s="48"/>
      <c r="Z1767" s="51" t="str">
        <f>IF(AQ1767='RC'!$E$6,AC1767*1000+AD1767,"")</f>
        <v/>
      </c>
      <c r="AA1767" s="51" t="str">
        <f>IF(AB1767="","",IF(AQ1767='RC'!$E$6,AC1767*1000-AD1767,""))</f>
        <v/>
      </c>
      <c r="AB1767" s="48" t="str">
        <f>IFERROR(VLOOKUP(E1767,Funcionários!$C$8:$E$207,3,FALSE),"")</f>
        <v/>
      </c>
      <c r="AC1767" s="50" t="str">
        <f>IF(AB1767="","",IF(COUNTIFS($AB$7:$AB$3006,AB1767,$AQ$7:$AQ$3006,'RC'!$E$6)=0,"",COUNTIFS($M$7:$M$3006,"Concluída no prazo",$AB$7:$AB$3006,AB1767,$AQ$7:$AQ$3006,'RC'!$E$6)/COUNTIFS($AB$7:$AB$3006,AB1767,$AQ$7:$AQ$3006,'RC'!$E$6)))</f>
        <v/>
      </c>
      <c r="AD1767" s="48">
        <f>SUMIF($AQ$7:$AQ$3006,'RC'!$E$6,$J$7:$J$3006)+SUMIF($AQ$7:$AQ$3006,'RC'!$E$6,$L$7:$L$3006)</f>
        <v>21</v>
      </c>
      <c r="AF1767" s="48">
        <v>3.23999999999946E-2</v>
      </c>
      <c r="AG1767" s="48">
        <f>IF(OR(AQ1767="",AQ1767&lt;&gt;'RC'!$E$6,AB1767&lt;&gt;'RC'!$D$21),0,1)</f>
        <v>0</v>
      </c>
      <c r="AH1767" s="48">
        <f t="shared" si="614"/>
        <v>3.23999999999946E-2</v>
      </c>
      <c r="AI1767" s="48" t="str">
        <f t="shared" si="596"/>
        <v/>
      </c>
      <c r="AJ1767" s="48" t="str">
        <f t="shared" si="597"/>
        <v/>
      </c>
      <c r="AK1767" s="52" t="str">
        <f t="shared" si="598"/>
        <v/>
      </c>
      <c r="AL1767" s="52" t="str">
        <f t="shared" si="599"/>
        <v/>
      </c>
      <c r="AM1767" s="48" t="str">
        <f t="shared" si="600"/>
        <v/>
      </c>
      <c r="AN1767" s="48" t="str">
        <f t="shared" si="601"/>
        <v/>
      </c>
      <c r="AP1767" s="18" t="str">
        <f t="shared" si="602"/>
        <v/>
      </c>
      <c r="AQ1767" s="18" t="str">
        <f t="shared" si="603"/>
        <v/>
      </c>
      <c r="AR1767" s="18">
        <v>3.2399999999999998E-2</v>
      </c>
      <c r="AS1767" s="18">
        <f>IF(AF!$D$27="Todos",1,IF(M1767=AF!$D$27,1,0))</f>
        <v>1</v>
      </c>
      <c r="AT1767" s="53">
        <f>IF(AND(E1767=AF!$D$6,OR(LT!M1767=AF!$D$27,AF!$D$27="Todos"),OR(AP1767=AF!$E$8,AQ1767=AF!$E$8)),AR1767+AS1767,0)</f>
        <v>0</v>
      </c>
      <c r="AU1767" s="18" t="str">
        <f t="shared" si="604"/>
        <v/>
      </c>
      <c r="AV1767" s="54" t="str">
        <f t="shared" si="605"/>
        <v/>
      </c>
      <c r="AW1767" s="54" t="str">
        <f t="shared" si="606"/>
        <v/>
      </c>
      <c r="AX1767" s="18" t="str">
        <f t="shared" si="607"/>
        <v/>
      </c>
      <c r="AY1767" s="18" t="str">
        <f t="shared" si="608"/>
        <v/>
      </c>
      <c r="BA1767" s="18">
        <f>IF($E1767=AF!$D$6,IF($M1767="Concluída no prazo",2,IF($M1767="Concluída com atraso",1,0)),0)</f>
        <v>0</v>
      </c>
      <c r="BB1767" s="18">
        <f>IF($E1767=AF!$D$6,IF($M1767="Atrasada",2,IF($M1767="Concluída com atraso",1,0)),0)</f>
        <v>0</v>
      </c>
      <c r="BC1767" s="18">
        <v>1.7610000000000001E-2</v>
      </c>
      <c r="BD1767" s="18">
        <f t="shared" si="615"/>
        <v>1.7610000000000001E-2</v>
      </c>
      <c r="BE1767" s="18">
        <f t="shared" si="615"/>
        <v>1.7610000000000001E-2</v>
      </c>
      <c r="BF1767" s="18" t="str">
        <f t="shared" si="609"/>
        <v/>
      </c>
      <c r="BN1767" s="18" t="str">
        <f t="shared" si="610"/>
        <v>s</v>
      </c>
    </row>
    <row r="1768" spans="3:66" ht="50.1" customHeight="1" thickTop="1" thickBot="1" x14ac:dyDescent="0.3">
      <c r="C1768" s="46"/>
      <c r="D1768" s="46"/>
      <c r="E1768" s="46"/>
      <c r="F1768" s="122"/>
      <c r="G1768" s="122"/>
      <c r="H1768" s="78" t="str">
        <f t="shared" si="611"/>
        <v/>
      </c>
      <c r="I1768" s="78" t="str">
        <f t="shared" si="612"/>
        <v/>
      </c>
      <c r="J1768" s="16"/>
      <c r="K1768" s="46" t="str">
        <f t="shared" si="613"/>
        <v/>
      </c>
      <c r="L1768" s="16"/>
      <c r="M1768" s="16"/>
      <c r="N1768" s="46"/>
      <c r="O1768" s="47" t="str">
        <f t="shared" si="616"/>
        <v/>
      </c>
      <c r="P1768" s="47"/>
      <c r="Q1768" s="48" t="str">
        <f>IFERROR(VLOOKUP(E1768,Funcionários!$C$8:$E$207,3,FALSE),"")</f>
        <v/>
      </c>
      <c r="R1768" s="47"/>
      <c r="S1768" s="49" t="str">
        <f t="shared" si="617"/>
        <v/>
      </c>
      <c r="T1768" s="49">
        <v>1.762E-2</v>
      </c>
      <c r="U1768" s="48" t="str">
        <f>IF(Funcionários!C1769=0,"",Funcionários!C1769)</f>
        <v/>
      </c>
      <c r="V1768" s="50">
        <f>IF(U1768="",0,IF(COUNTIFS($E$7:$E$3006,U1768,$I$7:$I$3006,'RC'!$E$6)=0,0,COUNTIFS($M$7:$M$3006,"Concluída no prazo",$E$7:$E$3006,U1768,$I$7:$I$3006,'RC'!$E$6)/COUNTIFS($E$7:$E$3006,U1768,$I$7:$I$3006,'RC'!$E$6)))</f>
        <v>0</v>
      </c>
      <c r="W1768" s="49">
        <f>SUMIFS($J$7:$J$3006,$E$7:$E$3006,U1768,$I$7:$I$3006,'RC'!$E$6)+SUMIFS($L$7:$L$3006,$E$7:$E$3006,U1768,$I$7:$I$3006,'RC'!$E$6)</f>
        <v>0</v>
      </c>
      <c r="X1768" s="48">
        <f>COUNTIFS($E$7:$E$3006,U1768,$I$7:$I$3006,'RC'!$E$6)</f>
        <v>0</v>
      </c>
      <c r="Y1768" s="48"/>
      <c r="Z1768" s="51" t="str">
        <f>IF(AQ1768='RC'!$E$6,AC1768*1000+AD1768,"")</f>
        <v/>
      </c>
      <c r="AA1768" s="51" t="str">
        <f>IF(AB1768="","",IF(AQ1768='RC'!$E$6,AC1768*1000-AD1768,""))</f>
        <v/>
      </c>
      <c r="AB1768" s="48" t="str">
        <f>IFERROR(VLOOKUP(E1768,Funcionários!$C$8:$E$207,3,FALSE),"")</f>
        <v/>
      </c>
      <c r="AC1768" s="50" t="str">
        <f>IF(AB1768="","",IF(COUNTIFS($AB$7:$AB$3006,AB1768,$AQ$7:$AQ$3006,'RC'!$E$6)=0,"",COUNTIFS($M$7:$M$3006,"Concluída no prazo",$AB$7:$AB$3006,AB1768,$AQ$7:$AQ$3006,'RC'!$E$6)/COUNTIFS($AB$7:$AB$3006,AB1768,$AQ$7:$AQ$3006,'RC'!$E$6)))</f>
        <v/>
      </c>
      <c r="AD1768" s="48">
        <f>SUMIF($AQ$7:$AQ$3006,'RC'!$E$6,$J$7:$J$3006)+SUMIF($AQ$7:$AQ$3006,'RC'!$E$6,$L$7:$L$3006)</f>
        <v>21</v>
      </c>
      <c r="AF1768" s="48">
        <v>3.2389999999994597E-2</v>
      </c>
      <c r="AG1768" s="48">
        <f>IF(OR(AQ1768="",AQ1768&lt;&gt;'RC'!$E$6,AB1768&lt;&gt;'RC'!$D$21),0,1)</f>
        <v>0</v>
      </c>
      <c r="AH1768" s="48">
        <f t="shared" si="614"/>
        <v>3.2389999999994597E-2</v>
      </c>
      <c r="AI1768" s="48" t="str">
        <f t="shared" si="596"/>
        <v/>
      </c>
      <c r="AJ1768" s="48" t="str">
        <f t="shared" si="597"/>
        <v/>
      </c>
      <c r="AK1768" s="52" t="str">
        <f t="shared" si="598"/>
        <v/>
      </c>
      <c r="AL1768" s="52" t="str">
        <f t="shared" si="599"/>
        <v/>
      </c>
      <c r="AM1768" s="48" t="str">
        <f t="shared" si="600"/>
        <v/>
      </c>
      <c r="AN1768" s="48" t="str">
        <f t="shared" si="601"/>
        <v/>
      </c>
      <c r="AP1768" s="18" t="str">
        <f t="shared" si="602"/>
        <v/>
      </c>
      <c r="AQ1768" s="18" t="str">
        <f t="shared" si="603"/>
        <v/>
      </c>
      <c r="AR1768" s="18">
        <v>3.2390000000000002E-2</v>
      </c>
      <c r="AS1768" s="18">
        <f>IF(AF!$D$27="Todos",1,IF(M1768=AF!$D$27,1,0))</f>
        <v>1</v>
      </c>
      <c r="AT1768" s="53">
        <f>IF(AND(E1768=AF!$D$6,OR(LT!M1768=AF!$D$27,AF!$D$27="Todos"),OR(AP1768=AF!$E$8,AQ1768=AF!$E$8)),AR1768+AS1768,0)</f>
        <v>0</v>
      </c>
      <c r="AU1768" s="18" t="str">
        <f t="shared" si="604"/>
        <v/>
      </c>
      <c r="AV1768" s="54" t="str">
        <f t="shared" si="605"/>
        <v/>
      </c>
      <c r="AW1768" s="54" t="str">
        <f t="shared" si="606"/>
        <v/>
      </c>
      <c r="AX1768" s="18" t="str">
        <f t="shared" si="607"/>
        <v/>
      </c>
      <c r="AY1768" s="18" t="str">
        <f t="shared" si="608"/>
        <v/>
      </c>
      <c r="BA1768" s="18">
        <f>IF($E1768=AF!$D$6,IF($M1768="Concluída no prazo",2,IF($M1768="Concluída com atraso",1,0)),0)</f>
        <v>0</v>
      </c>
      <c r="BB1768" s="18">
        <f>IF($E1768=AF!$D$6,IF($M1768="Atrasada",2,IF($M1768="Concluída com atraso",1,0)),0)</f>
        <v>0</v>
      </c>
      <c r="BC1768" s="18">
        <v>1.762E-2</v>
      </c>
      <c r="BD1768" s="18">
        <f t="shared" si="615"/>
        <v>1.762E-2</v>
      </c>
      <c r="BE1768" s="18">
        <f t="shared" si="615"/>
        <v>1.762E-2</v>
      </c>
      <c r="BF1768" s="18" t="str">
        <f t="shared" si="609"/>
        <v/>
      </c>
      <c r="BN1768" s="18" t="str">
        <f t="shared" si="610"/>
        <v>s</v>
      </c>
    </row>
    <row r="1769" spans="3:66" ht="50.1" customHeight="1" thickTop="1" thickBot="1" x14ac:dyDescent="0.3">
      <c r="C1769" s="46"/>
      <c r="D1769" s="46"/>
      <c r="E1769" s="46"/>
      <c r="F1769" s="122"/>
      <c r="G1769" s="122"/>
      <c r="H1769" s="78" t="str">
        <f t="shared" si="611"/>
        <v/>
      </c>
      <c r="I1769" s="78" t="str">
        <f t="shared" si="612"/>
        <v/>
      </c>
      <c r="J1769" s="16"/>
      <c r="K1769" s="46" t="str">
        <f t="shared" si="613"/>
        <v/>
      </c>
      <c r="L1769" s="16"/>
      <c r="M1769" s="16"/>
      <c r="N1769" s="46"/>
      <c r="O1769" s="47" t="str">
        <f t="shared" si="616"/>
        <v/>
      </c>
      <c r="P1769" s="47"/>
      <c r="Q1769" s="48" t="str">
        <f>IFERROR(VLOOKUP(E1769,Funcionários!$C$8:$E$207,3,FALSE),"")</f>
        <v/>
      </c>
      <c r="R1769" s="47"/>
      <c r="S1769" s="49" t="str">
        <f t="shared" si="617"/>
        <v/>
      </c>
      <c r="T1769" s="49">
        <v>1.763E-2</v>
      </c>
      <c r="U1769" s="48" t="str">
        <f>IF(Funcionários!C1770=0,"",Funcionários!C1770)</f>
        <v/>
      </c>
      <c r="V1769" s="50">
        <f>IF(U1769="",0,IF(COUNTIFS($E$7:$E$3006,U1769,$I$7:$I$3006,'RC'!$E$6)=0,0,COUNTIFS($M$7:$M$3006,"Concluída no prazo",$E$7:$E$3006,U1769,$I$7:$I$3006,'RC'!$E$6)/COUNTIFS($E$7:$E$3006,U1769,$I$7:$I$3006,'RC'!$E$6)))</f>
        <v>0</v>
      </c>
      <c r="W1769" s="49">
        <f>SUMIFS($J$7:$J$3006,$E$7:$E$3006,U1769,$I$7:$I$3006,'RC'!$E$6)+SUMIFS($L$7:$L$3006,$E$7:$E$3006,U1769,$I$7:$I$3006,'RC'!$E$6)</f>
        <v>0</v>
      </c>
      <c r="X1769" s="48">
        <f>COUNTIFS($E$7:$E$3006,U1769,$I$7:$I$3006,'RC'!$E$6)</f>
        <v>0</v>
      </c>
      <c r="Y1769" s="48"/>
      <c r="Z1769" s="51" t="str">
        <f>IF(AQ1769='RC'!$E$6,AC1769*1000+AD1769,"")</f>
        <v/>
      </c>
      <c r="AA1769" s="51" t="str">
        <f>IF(AB1769="","",IF(AQ1769='RC'!$E$6,AC1769*1000-AD1769,""))</f>
        <v/>
      </c>
      <c r="AB1769" s="48" t="str">
        <f>IFERROR(VLOOKUP(E1769,Funcionários!$C$8:$E$207,3,FALSE),"")</f>
        <v/>
      </c>
      <c r="AC1769" s="50" t="str">
        <f>IF(AB1769="","",IF(COUNTIFS($AB$7:$AB$3006,AB1769,$AQ$7:$AQ$3006,'RC'!$E$6)=0,"",COUNTIFS($M$7:$M$3006,"Concluída no prazo",$AB$7:$AB$3006,AB1769,$AQ$7:$AQ$3006,'RC'!$E$6)/COUNTIFS($AB$7:$AB$3006,AB1769,$AQ$7:$AQ$3006,'RC'!$E$6)))</f>
        <v/>
      </c>
      <c r="AD1769" s="48">
        <f>SUMIF($AQ$7:$AQ$3006,'RC'!$E$6,$J$7:$J$3006)+SUMIF($AQ$7:$AQ$3006,'RC'!$E$6,$L$7:$L$3006)</f>
        <v>21</v>
      </c>
      <c r="AF1769" s="48">
        <v>3.2379999999994601E-2</v>
      </c>
      <c r="AG1769" s="48">
        <f>IF(OR(AQ1769="",AQ1769&lt;&gt;'RC'!$E$6,AB1769&lt;&gt;'RC'!$D$21),0,1)</f>
        <v>0</v>
      </c>
      <c r="AH1769" s="48">
        <f t="shared" si="614"/>
        <v>3.2379999999994601E-2</v>
      </c>
      <c r="AI1769" s="48" t="str">
        <f t="shared" si="596"/>
        <v/>
      </c>
      <c r="AJ1769" s="48" t="str">
        <f t="shared" si="597"/>
        <v/>
      </c>
      <c r="AK1769" s="52" t="str">
        <f t="shared" si="598"/>
        <v/>
      </c>
      <c r="AL1769" s="52" t="str">
        <f t="shared" si="599"/>
        <v/>
      </c>
      <c r="AM1769" s="48" t="str">
        <f t="shared" si="600"/>
        <v/>
      </c>
      <c r="AN1769" s="48" t="str">
        <f t="shared" si="601"/>
        <v/>
      </c>
      <c r="AP1769" s="18" t="str">
        <f t="shared" si="602"/>
        <v/>
      </c>
      <c r="AQ1769" s="18" t="str">
        <f t="shared" si="603"/>
        <v/>
      </c>
      <c r="AR1769" s="18">
        <v>3.2379999999999999E-2</v>
      </c>
      <c r="AS1769" s="18">
        <f>IF(AF!$D$27="Todos",1,IF(M1769=AF!$D$27,1,0))</f>
        <v>1</v>
      </c>
      <c r="AT1769" s="53">
        <f>IF(AND(E1769=AF!$D$6,OR(LT!M1769=AF!$D$27,AF!$D$27="Todos"),OR(AP1769=AF!$E$8,AQ1769=AF!$E$8)),AR1769+AS1769,0)</f>
        <v>0</v>
      </c>
      <c r="AU1769" s="18" t="str">
        <f t="shared" si="604"/>
        <v/>
      </c>
      <c r="AV1769" s="54" t="str">
        <f t="shared" si="605"/>
        <v/>
      </c>
      <c r="AW1769" s="54" t="str">
        <f t="shared" si="606"/>
        <v/>
      </c>
      <c r="AX1769" s="18" t="str">
        <f t="shared" si="607"/>
        <v/>
      </c>
      <c r="AY1769" s="18" t="str">
        <f t="shared" si="608"/>
        <v/>
      </c>
      <c r="BA1769" s="18">
        <f>IF($E1769=AF!$D$6,IF($M1769="Concluída no prazo",2,IF($M1769="Concluída com atraso",1,0)),0)</f>
        <v>0</v>
      </c>
      <c r="BB1769" s="18">
        <f>IF($E1769=AF!$D$6,IF($M1769="Atrasada",2,IF($M1769="Concluída com atraso",1,0)),0)</f>
        <v>0</v>
      </c>
      <c r="BC1769" s="18">
        <v>1.763E-2</v>
      </c>
      <c r="BD1769" s="18">
        <f t="shared" si="615"/>
        <v>1.763E-2</v>
      </c>
      <c r="BE1769" s="18">
        <f t="shared" si="615"/>
        <v>1.763E-2</v>
      </c>
      <c r="BF1769" s="18" t="str">
        <f t="shared" si="609"/>
        <v/>
      </c>
      <c r="BN1769" s="18" t="str">
        <f t="shared" si="610"/>
        <v>s</v>
      </c>
    </row>
    <row r="1770" spans="3:66" ht="50.1" customHeight="1" thickTop="1" thickBot="1" x14ac:dyDescent="0.3">
      <c r="C1770" s="46"/>
      <c r="D1770" s="46"/>
      <c r="E1770" s="46"/>
      <c r="F1770" s="122"/>
      <c r="G1770" s="122"/>
      <c r="H1770" s="78" t="str">
        <f t="shared" si="611"/>
        <v/>
      </c>
      <c r="I1770" s="78" t="str">
        <f t="shared" si="612"/>
        <v/>
      </c>
      <c r="J1770" s="16"/>
      <c r="K1770" s="46" t="str">
        <f t="shared" si="613"/>
        <v/>
      </c>
      <c r="L1770" s="16"/>
      <c r="M1770" s="16"/>
      <c r="N1770" s="46"/>
      <c r="O1770" s="47" t="str">
        <f t="shared" si="616"/>
        <v/>
      </c>
      <c r="P1770" s="47"/>
      <c r="Q1770" s="48" t="str">
        <f>IFERROR(VLOOKUP(E1770,Funcionários!$C$8:$E$207,3,FALSE),"")</f>
        <v/>
      </c>
      <c r="R1770" s="47"/>
      <c r="S1770" s="49" t="str">
        <f t="shared" si="617"/>
        <v/>
      </c>
      <c r="T1770" s="49">
        <v>1.7639999999999999E-2</v>
      </c>
      <c r="U1770" s="48" t="str">
        <f>IF(Funcionários!C1771=0,"",Funcionários!C1771)</f>
        <v/>
      </c>
      <c r="V1770" s="50">
        <f>IF(U1770="",0,IF(COUNTIFS($E$7:$E$3006,U1770,$I$7:$I$3006,'RC'!$E$6)=0,0,COUNTIFS($M$7:$M$3006,"Concluída no prazo",$E$7:$E$3006,U1770,$I$7:$I$3006,'RC'!$E$6)/COUNTIFS($E$7:$E$3006,U1770,$I$7:$I$3006,'RC'!$E$6)))</f>
        <v>0</v>
      </c>
      <c r="W1770" s="49">
        <f>SUMIFS($J$7:$J$3006,$E$7:$E$3006,U1770,$I$7:$I$3006,'RC'!$E$6)+SUMIFS($L$7:$L$3006,$E$7:$E$3006,U1770,$I$7:$I$3006,'RC'!$E$6)</f>
        <v>0</v>
      </c>
      <c r="X1770" s="48">
        <f>COUNTIFS($E$7:$E$3006,U1770,$I$7:$I$3006,'RC'!$E$6)</f>
        <v>0</v>
      </c>
      <c r="Y1770" s="48"/>
      <c r="Z1770" s="51" t="str">
        <f>IF(AQ1770='RC'!$E$6,AC1770*1000+AD1770,"")</f>
        <v/>
      </c>
      <c r="AA1770" s="51" t="str">
        <f>IF(AB1770="","",IF(AQ1770='RC'!$E$6,AC1770*1000-AD1770,""))</f>
        <v/>
      </c>
      <c r="AB1770" s="48" t="str">
        <f>IFERROR(VLOOKUP(E1770,Funcionários!$C$8:$E$207,3,FALSE),"")</f>
        <v/>
      </c>
      <c r="AC1770" s="50" t="str">
        <f>IF(AB1770="","",IF(COUNTIFS($AB$7:$AB$3006,AB1770,$AQ$7:$AQ$3006,'RC'!$E$6)=0,"",COUNTIFS($M$7:$M$3006,"Concluída no prazo",$AB$7:$AB$3006,AB1770,$AQ$7:$AQ$3006,'RC'!$E$6)/COUNTIFS($AB$7:$AB$3006,AB1770,$AQ$7:$AQ$3006,'RC'!$E$6)))</f>
        <v/>
      </c>
      <c r="AD1770" s="48">
        <f>SUMIF($AQ$7:$AQ$3006,'RC'!$E$6,$J$7:$J$3006)+SUMIF($AQ$7:$AQ$3006,'RC'!$E$6,$L$7:$L$3006)</f>
        <v>21</v>
      </c>
      <c r="AF1770" s="48">
        <v>3.2369999999994598E-2</v>
      </c>
      <c r="AG1770" s="48">
        <f>IF(OR(AQ1770="",AQ1770&lt;&gt;'RC'!$E$6,AB1770&lt;&gt;'RC'!$D$21),0,1)</f>
        <v>0</v>
      </c>
      <c r="AH1770" s="48">
        <f t="shared" si="614"/>
        <v>3.2369999999994598E-2</v>
      </c>
      <c r="AI1770" s="48" t="str">
        <f t="shared" si="596"/>
        <v/>
      </c>
      <c r="AJ1770" s="48" t="str">
        <f t="shared" si="597"/>
        <v/>
      </c>
      <c r="AK1770" s="52" t="str">
        <f t="shared" si="598"/>
        <v/>
      </c>
      <c r="AL1770" s="52" t="str">
        <f t="shared" si="599"/>
        <v/>
      </c>
      <c r="AM1770" s="48" t="str">
        <f t="shared" si="600"/>
        <v/>
      </c>
      <c r="AN1770" s="48" t="str">
        <f t="shared" si="601"/>
        <v/>
      </c>
      <c r="AP1770" s="18" t="str">
        <f t="shared" si="602"/>
        <v/>
      </c>
      <c r="AQ1770" s="18" t="str">
        <f t="shared" si="603"/>
        <v/>
      </c>
      <c r="AR1770" s="18">
        <v>3.2370000000000003E-2</v>
      </c>
      <c r="AS1770" s="18">
        <f>IF(AF!$D$27="Todos",1,IF(M1770=AF!$D$27,1,0))</f>
        <v>1</v>
      </c>
      <c r="AT1770" s="53">
        <f>IF(AND(E1770=AF!$D$6,OR(LT!M1770=AF!$D$27,AF!$D$27="Todos"),OR(AP1770=AF!$E$8,AQ1770=AF!$E$8)),AR1770+AS1770,0)</f>
        <v>0</v>
      </c>
      <c r="AU1770" s="18" t="str">
        <f t="shared" si="604"/>
        <v/>
      </c>
      <c r="AV1770" s="54" t="str">
        <f t="shared" si="605"/>
        <v/>
      </c>
      <c r="AW1770" s="54" t="str">
        <f t="shared" si="606"/>
        <v/>
      </c>
      <c r="AX1770" s="18" t="str">
        <f t="shared" si="607"/>
        <v/>
      </c>
      <c r="AY1770" s="18" t="str">
        <f t="shared" si="608"/>
        <v/>
      </c>
      <c r="BA1770" s="18">
        <f>IF($E1770=AF!$D$6,IF($M1770="Concluída no prazo",2,IF($M1770="Concluída com atraso",1,0)),0)</f>
        <v>0</v>
      </c>
      <c r="BB1770" s="18">
        <f>IF($E1770=AF!$D$6,IF($M1770="Atrasada",2,IF($M1770="Concluída com atraso",1,0)),0)</f>
        <v>0</v>
      </c>
      <c r="BC1770" s="18">
        <v>1.7639999999999999E-2</v>
      </c>
      <c r="BD1770" s="18">
        <f t="shared" si="615"/>
        <v>1.7639999999999999E-2</v>
      </c>
      <c r="BE1770" s="18">
        <f t="shared" si="615"/>
        <v>1.7639999999999999E-2</v>
      </c>
      <c r="BF1770" s="18" t="str">
        <f t="shared" si="609"/>
        <v/>
      </c>
      <c r="BN1770" s="18" t="str">
        <f t="shared" si="610"/>
        <v>s</v>
      </c>
    </row>
    <row r="1771" spans="3:66" ht="50.1" customHeight="1" thickTop="1" thickBot="1" x14ac:dyDescent="0.3">
      <c r="C1771" s="46"/>
      <c r="D1771" s="46"/>
      <c r="E1771" s="46"/>
      <c r="F1771" s="122"/>
      <c r="G1771" s="122"/>
      <c r="H1771" s="78" t="str">
        <f t="shared" si="611"/>
        <v/>
      </c>
      <c r="I1771" s="78" t="str">
        <f t="shared" si="612"/>
        <v/>
      </c>
      <c r="J1771" s="16"/>
      <c r="K1771" s="46" t="str">
        <f t="shared" si="613"/>
        <v/>
      </c>
      <c r="L1771" s="16"/>
      <c r="M1771" s="16"/>
      <c r="N1771" s="46"/>
      <c r="O1771" s="47" t="str">
        <f t="shared" si="616"/>
        <v/>
      </c>
      <c r="P1771" s="47"/>
      <c r="Q1771" s="48" t="str">
        <f>IFERROR(VLOOKUP(E1771,Funcionários!$C$8:$E$207,3,FALSE),"")</f>
        <v/>
      </c>
      <c r="R1771" s="47"/>
      <c r="S1771" s="49" t="str">
        <f t="shared" si="617"/>
        <v/>
      </c>
      <c r="T1771" s="49">
        <v>1.7649999999999999E-2</v>
      </c>
      <c r="U1771" s="48" t="str">
        <f>IF(Funcionários!C1772=0,"",Funcionários!C1772)</f>
        <v/>
      </c>
      <c r="V1771" s="50">
        <f>IF(U1771="",0,IF(COUNTIFS($E$7:$E$3006,U1771,$I$7:$I$3006,'RC'!$E$6)=0,0,COUNTIFS($M$7:$M$3006,"Concluída no prazo",$E$7:$E$3006,U1771,$I$7:$I$3006,'RC'!$E$6)/COUNTIFS($E$7:$E$3006,U1771,$I$7:$I$3006,'RC'!$E$6)))</f>
        <v>0</v>
      </c>
      <c r="W1771" s="49">
        <f>SUMIFS($J$7:$J$3006,$E$7:$E$3006,U1771,$I$7:$I$3006,'RC'!$E$6)+SUMIFS($L$7:$L$3006,$E$7:$E$3006,U1771,$I$7:$I$3006,'RC'!$E$6)</f>
        <v>0</v>
      </c>
      <c r="X1771" s="48">
        <f>COUNTIFS($E$7:$E$3006,U1771,$I$7:$I$3006,'RC'!$E$6)</f>
        <v>0</v>
      </c>
      <c r="Y1771" s="48"/>
      <c r="Z1771" s="51" t="str">
        <f>IF(AQ1771='RC'!$E$6,AC1771*1000+AD1771,"")</f>
        <v/>
      </c>
      <c r="AA1771" s="51" t="str">
        <f>IF(AB1771="","",IF(AQ1771='RC'!$E$6,AC1771*1000-AD1771,""))</f>
        <v/>
      </c>
      <c r="AB1771" s="48" t="str">
        <f>IFERROR(VLOOKUP(E1771,Funcionários!$C$8:$E$207,3,FALSE),"")</f>
        <v/>
      </c>
      <c r="AC1771" s="50" t="str">
        <f>IF(AB1771="","",IF(COUNTIFS($AB$7:$AB$3006,AB1771,$AQ$7:$AQ$3006,'RC'!$E$6)=0,"",COUNTIFS($M$7:$M$3006,"Concluída no prazo",$AB$7:$AB$3006,AB1771,$AQ$7:$AQ$3006,'RC'!$E$6)/COUNTIFS($AB$7:$AB$3006,AB1771,$AQ$7:$AQ$3006,'RC'!$E$6)))</f>
        <v/>
      </c>
      <c r="AD1771" s="48">
        <f>SUMIF($AQ$7:$AQ$3006,'RC'!$E$6,$J$7:$J$3006)+SUMIF($AQ$7:$AQ$3006,'RC'!$E$6,$L$7:$L$3006)</f>
        <v>21</v>
      </c>
      <c r="AF1771" s="48">
        <v>3.2359999999994601E-2</v>
      </c>
      <c r="AG1771" s="48">
        <f>IF(OR(AQ1771="",AQ1771&lt;&gt;'RC'!$E$6,AB1771&lt;&gt;'RC'!$D$21),0,1)</f>
        <v>0</v>
      </c>
      <c r="AH1771" s="48">
        <f t="shared" si="614"/>
        <v>3.2359999999994601E-2</v>
      </c>
      <c r="AI1771" s="48" t="str">
        <f t="shared" si="596"/>
        <v/>
      </c>
      <c r="AJ1771" s="48" t="str">
        <f t="shared" si="597"/>
        <v/>
      </c>
      <c r="AK1771" s="52" t="str">
        <f t="shared" si="598"/>
        <v/>
      </c>
      <c r="AL1771" s="52" t="str">
        <f t="shared" si="599"/>
        <v/>
      </c>
      <c r="AM1771" s="48" t="str">
        <f t="shared" si="600"/>
        <v/>
      </c>
      <c r="AN1771" s="48" t="str">
        <f t="shared" si="601"/>
        <v/>
      </c>
      <c r="AP1771" s="18" t="str">
        <f t="shared" si="602"/>
        <v/>
      </c>
      <c r="AQ1771" s="18" t="str">
        <f t="shared" si="603"/>
        <v/>
      </c>
      <c r="AR1771" s="18">
        <v>3.236E-2</v>
      </c>
      <c r="AS1771" s="18">
        <f>IF(AF!$D$27="Todos",1,IF(M1771=AF!$D$27,1,0))</f>
        <v>1</v>
      </c>
      <c r="AT1771" s="53">
        <f>IF(AND(E1771=AF!$D$6,OR(LT!M1771=AF!$D$27,AF!$D$27="Todos"),OR(AP1771=AF!$E$8,AQ1771=AF!$E$8)),AR1771+AS1771,0)</f>
        <v>0</v>
      </c>
      <c r="AU1771" s="18" t="str">
        <f t="shared" si="604"/>
        <v/>
      </c>
      <c r="AV1771" s="54" t="str">
        <f t="shared" si="605"/>
        <v/>
      </c>
      <c r="AW1771" s="54" t="str">
        <f t="shared" si="606"/>
        <v/>
      </c>
      <c r="AX1771" s="18" t="str">
        <f t="shared" si="607"/>
        <v/>
      </c>
      <c r="AY1771" s="18" t="str">
        <f t="shared" si="608"/>
        <v/>
      </c>
      <c r="BA1771" s="18">
        <f>IF($E1771=AF!$D$6,IF($M1771="Concluída no prazo",2,IF($M1771="Concluída com atraso",1,0)),0)</f>
        <v>0</v>
      </c>
      <c r="BB1771" s="18">
        <f>IF($E1771=AF!$D$6,IF($M1771="Atrasada",2,IF($M1771="Concluída com atraso",1,0)),0)</f>
        <v>0</v>
      </c>
      <c r="BC1771" s="18">
        <v>1.7649999999999999E-2</v>
      </c>
      <c r="BD1771" s="18">
        <f t="shared" si="615"/>
        <v>1.7649999999999999E-2</v>
      </c>
      <c r="BE1771" s="18">
        <f t="shared" si="615"/>
        <v>1.7649999999999999E-2</v>
      </c>
      <c r="BF1771" s="18" t="str">
        <f t="shared" si="609"/>
        <v/>
      </c>
      <c r="BN1771" s="18" t="str">
        <f t="shared" si="610"/>
        <v>s</v>
      </c>
    </row>
    <row r="1772" spans="3:66" ht="50.1" customHeight="1" thickTop="1" thickBot="1" x14ac:dyDescent="0.3">
      <c r="C1772" s="46"/>
      <c r="D1772" s="46"/>
      <c r="E1772" s="46"/>
      <c r="F1772" s="122"/>
      <c r="G1772" s="122"/>
      <c r="H1772" s="78" t="str">
        <f t="shared" si="611"/>
        <v/>
      </c>
      <c r="I1772" s="78" t="str">
        <f t="shared" si="612"/>
        <v/>
      </c>
      <c r="J1772" s="16"/>
      <c r="K1772" s="46" t="str">
        <f t="shared" si="613"/>
        <v/>
      </c>
      <c r="L1772" s="16"/>
      <c r="M1772" s="16"/>
      <c r="N1772" s="46"/>
      <c r="O1772" s="47" t="str">
        <f t="shared" si="616"/>
        <v/>
      </c>
      <c r="P1772" s="47"/>
      <c r="Q1772" s="48" t="str">
        <f>IFERROR(VLOOKUP(E1772,Funcionários!$C$8:$E$207,3,FALSE),"")</f>
        <v/>
      </c>
      <c r="R1772" s="47"/>
      <c r="S1772" s="49" t="str">
        <f t="shared" si="617"/>
        <v/>
      </c>
      <c r="T1772" s="49">
        <v>1.7659999999999999E-2</v>
      </c>
      <c r="U1772" s="48" t="str">
        <f>IF(Funcionários!C1773=0,"",Funcionários!C1773)</f>
        <v/>
      </c>
      <c r="V1772" s="50">
        <f>IF(U1772="",0,IF(COUNTIFS($E$7:$E$3006,U1772,$I$7:$I$3006,'RC'!$E$6)=0,0,COUNTIFS($M$7:$M$3006,"Concluída no prazo",$E$7:$E$3006,U1772,$I$7:$I$3006,'RC'!$E$6)/COUNTIFS($E$7:$E$3006,U1772,$I$7:$I$3006,'RC'!$E$6)))</f>
        <v>0</v>
      </c>
      <c r="W1772" s="49">
        <f>SUMIFS($J$7:$J$3006,$E$7:$E$3006,U1772,$I$7:$I$3006,'RC'!$E$6)+SUMIFS($L$7:$L$3006,$E$7:$E$3006,U1772,$I$7:$I$3006,'RC'!$E$6)</f>
        <v>0</v>
      </c>
      <c r="X1772" s="48">
        <f>COUNTIFS($E$7:$E$3006,U1772,$I$7:$I$3006,'RC'!$E$6)</f>
        <v>0</v>
      </c>
      <c r="Y1772" s="48"/>
      <c r="Z1772" s="51" t="str">
        <f>IF(AQ1772='RC'!$E$6,AC1772*1000+AD1772,"")</f>
        <v/>
      </c>
      <c r="AA1772" s="51" t="str">
        <f>IF(AB1772="","",IF(AQ1772='RC'!$E$6,AC1772*1000-AD1772,""))</f>
        <v/>
      </c>
      <c r="AB1772" s="48" t="str">
        <f>IFERROR(VLOOKUP(E1772,Funcionários!$C$8:$E$207,3,FALSE),"")</f>
        <v/>
      </c>
      <c r="AC1772" s="50" t="str">
        <f>IF(AB1772="","",IF(COUNTIFS($AB$7:$AB$3006,AB1772,$AQ$7:$AQ$3006,'RC'!$E$6)=0,"",COUNTIFS($M$7:$M$3006,"Concluída no prazo",$AB$7:$AB$3006,AB1772,$AQ$7:$AQ$3006,'RC'!$E$6)/COUNTIFS($AB$7:$AB$3006,AB1772,$AQ$7:$AQ$3006,'RC'!$E$6)))</f>
        <v/>
      </c>
      <c r="AD1772" s="48">
        <f>SUMIF($AQ$7:$AQ$3006,'RC'!$E$6,$J$7:$J$3006)+SUMIF($AQ$7:$AQ$3006,'RC'!$E$6,$L$7:$L$3006)</f>
        <v>21</v>
      </c>
      <c r="AF1772" s="48">
        <v>3.2349999999994598E-2</v>
      </c>
      <c r="AG1772" s="48">
        <f>IF(OR(AQ1772="",AQ1772&lt;&gt;'RC'!$E$6,AB1772&lt;&gt;'RC'!$D$21),0,1)</f>
        <v>0</v>
      </c>
      <c r="AH1772" s="48">
        <f t="shared" si="614"/>
        <v>3.2349999999994598E-2</v>
      </c>
      <c r="AI1772" s="48" t="str">
        <f t="shared" si="596"/>
        <v/>
      </c>
      <c r="AJ1772" s="48" t="str">
        <f t="shared" si="597"/>
        <v/>
      </c>
      <c r="AK1772" s="52" t="str">
        <f t="shared" si="598"/>
        <v/>
      </c>
      <c r="AL1772" s="52" t="str">
        <f t="shared" si="599"/>
        <v/>
      </c>
      <c r="AM1772" s="48" t="str">
        <f t="shared" si="600"/>
        <v/>
      </c>
      <c r="AN1772" s="48" t="str">
        <f t="shared" si="601"/>
        <v/>
      </c>
      <c r="AP1772" s="18" t="str">
        <f t="shared" si="602"/>
        <v/>
      </c>
      <c r="AQ1772" s="18" t="str">
        <f t="shared" si="603"/>
        <v/>
      </c>
      <c r="AR1772" s="18">
        <v>3.2349999999999997E-2</v>
      </c>
      <c r="AS1772" s="18">
        <f>IF(AF!$D$27="Todos",1,IF(M1772=AF!$D$27,1,0))</f>
        <v>1</v>
      </c>
      <c r="AT1772" s="53">
        <f>IF(AND(E1772=AF!$D$6,OR(LT!M1772=AF!$D$27,AF!$D$27="Todos"),OR(AP1772=AF!$E$8,AQ1772=AF!$E$8)),AR1772+AS1772,0)</f>
        <v>0</v>
      </c>
      <c r="AU1772" s="18" t="str">
        <f t="shared" si="604"/>
        <v/>
      </c>
      <c r="AV1772" s="54" t="str">
        <f t="shared" si="605"/>
        <v/>
      </c>
      <c r="AW1772" s="54" t="str">
        <f t="shared" si="606"/>
        <v/>
      </c>
      <c r="AX1772" s="18" t="str">
        <f t="shared" si="607"/>
        <v/>
      </c>
      <c r="AY1772" s="18" t="str">
        <f t="shared" si="608"/>
        <v/>
      </c>
      <c r="BA1772" s="18">
        <f>IF($E1772=AF!$D$6,IF($M1772="Concluída no prazo",2,IF($M1772="Concluída com atraso",1,0)),0)</f>
        <v>0</v>
      </c>
      <c r="BB1772" s="18">
        <f>IF($E1772=AF!$D$6,IF($M1772="Atrasada",2,IF($M1772="Concluída com atraso",1,0)),0)</f>
        <v>0</v>
      </c>
      <c r="BC1772" s="18">
        <v>1.7659999999999999E-2</v>
      </c>
      <c r="BD1772" s="18">
        <f t="shared" si="615"/>
        <v>1.7659999999999999E-2</v>
      </c>
      <c r="BE1772" s="18">
        <f t="shared" si="615"/>
        <v>1.7659999999999999E-2</v>
      </c>
      <c r="BF1772" s="18" t="str">
        <f t="shared" si="609"/>
        <v/>
      </c>
      <c r="BN1772" s="18" t="str">
        <f t="shared" si="610"/>
        <v>s</v>
      </c>
    </row>
    <row r="1773" spans="3:66" ht="50.1" customHeight="1" thickTop="1" thickBot="1" x14ac:dyDescent="0.3">
      <c r="C1773" s="46"/>
      <c r="D1773" s="46"/>
      <c r="E1773" s="46"/>
      <c r="F1773" s="122"/>
      <c r="G1773" s="122"/>
      <c r="H1773" s="78" t="str">
        <f t="shared" si="611"/>
        <v/>
      </c>
      <c r="I1773" s="78" t="str">
        <f t="shared" si="612"/>
        <v/>
      </c>
      <c r="J1773" s="16"/>
      <c r="K1773" s="46" t="str">
        <f t="shared" si="613"/>
        <v/>
      </c>
      <c r="L1773" s="16"/>
      <c r="M1773" s="16"/>
      <c r="N1773" s="46"/>
      <c r="O1773" s="47" t="str">
        <f t="shared" si="616"/>
        <v/>
      </c>
      <c r="P1773" s="47"/>
      <c r="Q1773" s="48" t="str">
        <f>IFERROR(VLOOKUP(E1773,Funcionários!$C$8:$E$207,3,FALSE),"")</f>
        <v/>
      </c>
      <c r="R1773" s="47"/>
      <c r="S1773" s="49" t="str">
        <f t="shared" si="617"/>
        <v/>
      </c>
      <c r="T1773" s="49">
        <v>1.7670000000000002E-2</v>
      </c>
      <c r="U1773" s="48" t="str">
        <f>IF(Funcionários!C1774=0,"",Funcionários!C1774)</f>
        <v/>
      </c>
      <c r="V1773" s="50">
        <f>IF(U1773="",0,IF(COUNTIFS($E$7:$E$3006,U1773,$I$7:$I$3006,'RC'!$E$6)=0,0,COUNTIFS($M$7:$M$3006,"Concluída no prazo",$E$7:$E$3006,U1773,$I$7:$I$3006,'RC'!$E$6)/COUNTIFS($E$7:$E$3006,U1773,$I$7:$I$3006,'RC'!$E$6)))</f>
        <v>0</v>
      </c>
      <c r="W1773" s="49">
        <f>SUMIFS($J$7:$J$3006,$E$7:$E$3006,U1773,$I$7:$I$3006,'RC'!$E$6)+SUMIFS($L$7:$L$3006,$E$7:$E$3006,U1773,$I$7:$I$3006,'RC'!$E$6)</f>
        <v>0</v>
      </c>
      <c r="X1773" s="48">
        <f>COUNTIFS($E$7:$E$3006,U1773,$I$7:$I$3006,'RC'!$E$6)</f>
        <v>0</v>
      </c>
      <c r="Y1773" s="48"/>
      <c r="Z1773" s="51" t="str">
        <f>IF(AQ1773='RC'!$E$6,AC1773*1000+AD1773,"")</f>
        <v/>
      </c>
      <c r="AA1773" s="51" t="str">
        <f>IF(AB1773="","",IF(AQ1773='RC'!$E$6,AC1773*1000-AD1773,""))</f>
        <v/>
      </c>
      <c r="AB1773" s="48" t="str">
        <f>IFERROR(VLOOKUP(E1773,Funcionários!$C$8:$E$207,3,FALSE),"")</f>
        <v/>
      </c>
      <c r="AC1773" s="50" t="str">
        <f>IF(AB1773="","",IF(COUNTIFS($AB$7:$AB$3006,AB1773,$AQ$7:$AQ$3006,'RC'!$E$6)=0,"",COUNTIFS($M$7:$M$3006,"Concluída no prazo",$AB$7:$AB$3006,AB1773,$AQ$7:$AQ$3006,'RC'!$E$6)/COUNTIFS($AB$7:$AB$3006,AB1773,$AQ$7:$AQ$3006,'RC'!$E$6)))</f>
        <v/>
      </c>
      <c r="AD1773" s="48">
        <f>SUMIF($AQ$7:$AQ$3006,'RC'!$E$6,$J$7:$J$3006)+SUMIF($AQ$7:$AQ$3006,'RC'!$E$6,$L$7:$L$3006)</f>
        <v>21</v>
      </c>
      <c r="AF1773" s="48">
        <v>3.2339999999994602E-2</v>
      </c>
      <c r="AG1773" s="48">
        <f>IF(OR(AQ1773="",AQ1773&lt;&gt;'RC'!$E$6,AB1773&lt;&gt;'RC'!$D$21),0,1)</f>
        <v>0</v>
      </c>
      <c r="AH1773" s="48">
        <f t="shared" si="614"/>
        <v>3.2339999999994602E-2</v>
      </c>
      <c r="AI1773" s="48" t="str">
        <f t="shared" si="596"/>
        <v/>
      </c>
      <c r="AJ1773" s="48" t="str">
        <f t="shared" si="597"/>
        <v/>
      </c>
      <c r="AK1773" s="52" t="str">
        <f t="shared" si="598"/>
        <v/>
      </c>
      <c r="AL1773" s="52" t="str">
        <f t="shared" si="599"/>
        <v/>
      </c>
      <c r="AM1773" s="48" t="str">
        <f t="shared" si="600"/>
        <v/>
      </c>
      <c r="AN1773" s="48" t="str">
        <f t="shared" si="601"/>
        <v/>
      </c>
      <c r="AP1773" s="18" t="str">
        <f t="shared" si="602"/>
        <v/>
      </c>
      <c r="AQ1773" s="18" t="str">
        <f t="shared" si="603"/>
        <v/>
      </c>
      <c r="AR1773" s="18">
        <v>3.2340000000000001E-2</v>
      </c>
      <c r="AS1773" s="18">
        <f>IF(AF!$D$27="Todos",1,IF(M1773=AF!$D$27,1,0))</f>
        <v>1</v>
      </c>
      <c r="AT1773" s="53">
        <f>IF(AND(E1773=AF!$D$6,OR(LT!M1773=AF!$D$27,AF!$D$27="Todos"),OR(AP1773=AF!$E$8,AQ1773=AF!$E$8)),AR1773+AS1773,0)</f>
        <v>0</v>
      </c>
      <c r="AU1773" s="18" t="str">
        <f t="shared" si="604"/>
        <v/>
      </c>
      <c r="AV1773" s="54" t="str">
        <f t="shared" si="605"/>
        <v/>
      </c>
      <c r="AW1773" s="54" t="str">
        <f t="shared" si="606"/>
        <v/>
      </c>
      <c r="AX1773" s="18" t="str">
        <f t="shared" si="607"/>
        <v/>
      </c>
      <c r="AY1773" s="18" t="str">
        <f t="shared" si="608"/>
        <v/>
      </c>
      <c r="BA1773" s="18">
        <f>IF($E1773=AF!$D$6,IF($M1773="Concluída no prazo",2,IF($M1773="Concluída com atraso",1,0)),0)</f>
        <v>0</v>
      </c>
      <c r="BB1773" s="18">
        <f>IF($E1773=AF!$D$6,IF($M1773="Atrasada",2,IF($M1773="Concluída com atraso",1,0)),0)</f>
        <v>0</v>
      </c>
      <c r="BC1773" s="18">
        <v>1.7670000000000002E-2</v>
      </c>
      <c r="BD1773" s="18">
        <f t="shared" si="615"/>
        <v>1.7670000000000002E-2</v>
      </c>
      <c r="BE1773" s="18">
        <f t="shared" si="615"/>
        <v>1.7670000000000002E-2</v>
      </c>
      <c r="BF1773" s="18" t="str">
        <f t="shared" si="609"/>
        <v/>
      </c>
      <c r="BN1773" s="18" t="str">
        <f t="shared" si="610"/>
        <v>s</v>
      </c>
    </row>
    <row r="1774" spans="3:66" ht="50.1" customHeight="1" thickTop="1" thickBot="1" x14ac:dyDescent="0.3">
      <c r="C1774" s="46"/>
      <c r="D1774" s="46"/>
      <c r="E1774" s="46"/>
      <c r="F1774" s="122"/>
      <c r="G1774" s="122"/>
      <c r="H1774" s="78" t="str">
        <f t="shared" si="611"/>
        <v/>
      </c>
      <c r="I1774" s="78" t="str">
        <f t="shared" si="612"/>
        <v/>
      </c>
      <c r="J1774" s="16"/>
      <c r="K1774" s="46" t="str">
        <f t="shared" si="613"/>
        <v/>
      </c>
      <c r="L1774" s="16"/>
      <c r="M1774" s="16"/>
      <c r="N1774" s="46"/>
      <c r="O1774" s="47" t="str">
        <f t="shared" si="616"/>
        <v/>
      </c>
      <c r="P1774" s="47"/>
      <c r="Q1774" s="48" t="str">
        <f>IFERROR(VLOOKUP(E1774,Funcionários!$C$8:$E$207,3,FALSE),"")</f>
        <v/>
      </c>
      <c r="R1774" s="47"/>
      <c r="S1774" s="49" t="str">
        <f t="shared" si="617"/>
        <v/>
      </c>
      <c r="T1774" s="49">
        <v>1.7680000000000001E-2</v>
      </c>
      <c r="U1774" s="48" t="str">
        <f>IF(Funcionários!C1775=0,"",Funcionários!C1775)</f>
        <v/>
      </c>
      <c r="V1774" s="50">
        <f>IF(U1774="",0,IF(COUNTIFS($E$7:$E$3006,U1774,$I$7:$I$3006,'RC'!$E$6)=0,0,COUNTIFS($M$7:$M$3006,"Concluída no prazo",$E$7:$E$3006,U1774,$I$7:$I$3006,'RC'!$E$6)/COUNTIFS($E$7:$E$3006,U1774,$I$7:$I$3006,'RC'!$E$6)))</f>
        <v>0</v>
      </c>
      <c r="W1774" s="49">
        <f>SUMIFS($J$7:$J$3006,$E$7:$E$3006,U1774,$I$7:$I$3006,'RC'!$E$6)+SUMIFS($L$7:$L$3006,$E$7:$E$3006,U1774,$I$7:$I$3006,'RC'!$E$6)</f>
        <v>0</v>
      </c>
      <c r="X1774" s="48">
        <f>COUNTIFS($E$7:$E$3006,U1774,$I$7:$I$3006,'RC'!$E$6)</f>
        <v>0</v>
      </c>
      <c r="Y1774" s="48"/>
      <c r="Z1774" s="51" t="str">
        <f>IF(AQ1774='RC'!$E$6,AC1774*1000+AD1774,"")</f>
        <v/>
      </c>
      <c r="AA1774" s="51" t="str">
        <f>IF(AB1774="","",IF(AQ1774='RC'!$E$6,AC1774*1000-AD1774,""))</f>
        <v/>
      </c>
      <c r="AB1774" s="48" t="str">
        <f>IFERROR(VLOOKUP(E1774,Funcionários!$C$8:$E$207,3,FALSE),"")</f>
        <v/>
      </c>
      <c r="AC1774" s="50" t="str">
        <f>IF(AB1774="","",IF(COUNTIFS($AB$7:$AB$3006,AB1774,$AQ$7:$AQ$3006,'RC'!$E$6)=0,"",COUNTIFS($M$7:$M$3006,"Concluída no prazo",$AB$7:$AB$3006,AB1774,$AQ$7:$AQ$3006,'RC'!$E$6)/COUNTIFS($AB$7:$AB$3006,AB1774,$AQ$7:$AQ$3006,'RC'!$E$6)))</f>
        <v/>
      </c>
      <c r="AD1774" s="48">
        <f>SUMIF($AQ$7:$AQ$3006,'RC'!$E$6,$J$7:$J$3006)+SUMIF($AQ$7:$AQ$3006,'RC'!$E$6,$L$7:$L$3006)</f>
        <v>21</v>
      </c>
      <c r="AF1774" s="48">
        <v>3.2329999999994599E-2</v>
      </c>
      <c r="AG1774" s="48">
        <f>IF(OR(AQ1774="",AQ1774&lt;&gt;'RC'!$E$6,AB1774&lt;&gt;'RC'!$D$21),0,1)</f>
        <v>0</v>
      </c>
      <c r="AH1774" s="48">
        <f t="shared" si="614"/>
        <v>3.2329999999994599E-2</v>
      </c>
      <c r="AI1774" s="48" t="str">
        <f t="shared" si="596"/>
        <v/>
      </c>
      <c r="AJ1774" s="48" t="str">
        <f t="shared" si="597"/>
        <v/>
      </c>
      <c r="AK1774" s="52" t="str">
        <f t="shared" si="598"/>
        <v/>
      </c>
      <c r="AL1774" s="52" t="str">
        <f t="shared" si="599"/>
        <v/>
      </c>
      <c r="AM1774" s="48" t="str">
        <f t="shared" si="600"/>
        <v/>
      </c>
      <c r="AN1774" s="48" t="str">
        <f t="shared" si="601"/>
        <v/>
      </c>
      <c r="AP1774" s="18" t="str">
        <f t="shared" si="602"/>
        <v/>
      </c>
      <c r="AQ1774" s="18" t="str">
        <f t="shared" si="603"/>
        <v/>
      </c>
      <c r="AR1774" s="18">
        <v>3.2329999999999998E-2</v>
      </c>
      <c r="AS1774" s="18">
        <f>IF(AF!$D$27="Todos",1,IF(M1774=AF!$D$27,1,0))</f>
        <v>1</v>
      </c>
      <c r="AT1774" s="53">
        <f>IF(AND(E1774=AF!$D$6,OR(LT!M1774=AF!$D$27,AF!$D$27="Todos"),OR(AP1774=AF!$E$8,AQ1774=AF!$E$8)),AR1774+AS1774,0)</f>
        <v>0</v>
      </c>
      <c r="AU1774" s="18" t="str">
        <f t="shared" si="604"/>
        <v/>
      </c>
      <c r="AV1774" s="54" t="str">
        <f t="shared" si="605"/>
        <v/>
      </c>
      <c r="AW1774" s="54" t="str">
        <f t="shared" si="606"/>
        <v/>
      </c>
      <c r="AX1774" s="18" t="str">
        <f t="shared" si="607"/>
        <v/>
      </c>
      <c r="AY1774" s="18" t="str">
        <f t="shared" si="608"/>
        <v/>
      </c>
      <c r="BA1774" s="18">
        <f>IF($E1774=AF!$D$6,IF($M1774="Concluída no prazo",2,IF($M1774="Concluída com atraso",1,0)),0)</f>
        <v>0</v>
      </c>
      <c r="BB1774" s="18">
        <f>IF($E1774=AF!$D$6,IF($M1774="Atrasada",2,IF($M1774="Concluída com atraso",1,0)),0)</f>
        <v>0</v>
      </c>
      <c r="BC1774" s="18">
        <v>1.7680000000000001E-2</v>
      </c>
      <c r="BD1774" s="18">
        <f t="shared" si="615"/>
        <v>1.7680000000000001E-2</v>
      </c>
      <c r="BE1774" s="18">
        <f t="shared" si="615"/>
        <v>1.7680000000000001E-2</v>
      </c>
      <c r="BF1774" s="18" t="str">
        <f t="shared" si="609"/>
        <v/>
      </c>
      <c r="BN1774" s="18" t="str">
        <f t="shared" si="610"/>
        <v>s</v>
      </c>
    </row>
    <row r="1775" spans="3:66" ht="50.1" customHeight="1" thickTop="1" thickBot="1" x14ac:dyDescent="0.3">
      <c r="C1775" s="46"/>
      <c r="D1775" s="46"/>
      <c r="E1775" s="46"/>
      <c r="F1775" s="122"/>
      <c r="G1775" s="122"/>
      <c r="H1775" s="78" t="str">
        <f t="shared" si="611"/>
        <v/>
      </c>
      <c r="I1775" s="78" t="str">
        <f t="shared" si="612"/>
        <v/>
      </c>
      <c r="J1775" s="16"/>
      <c r="K1775" s="46" t="str">
        <f t="shared" si="613"/>
        <v/>
      </c>
      <c r="L1775" s="16"/>
      <c r="M1775" s="16"/>
      <c r="N1775" s="46"/>
      <c r="O1775" s="47" t="str">
        <f t="shared" si="616"/>
        <v/>
      </c>
      <c r="P1775" s="47"/>
      <c r="Q1775" s="48" t="str">
        <f>IFERROR(VLOOKUP(E1775,Funcionários!$C$8:$E$207,3,FALSE),"")</f>
        <v/>
      </c>
      <c r="R1775" s="47"/>
      <c r="S1775" s="49" t="str">
        <f t="shared" si="617"/>
        <v/>
      </c>
      <c r="T1775" s="49">
        <v>1.7690000000000001E-2</v>
      </c>
      <c r="U1775" s="48" t="str">
        <f>IF(Funcionários!C1776=0,"",Funcionários!C1776)</f>
        <v/>
      </c>
      <c r="V1775" s="50">
        <f>IF(U1775="",0,IF(COUNTIFS($E$7:$E$3006,U1775,$I$7:$I$3006,'RC'!$E$6)=0,0,COUNTIFS($M$7:$M$3006,"Concluída no prazo",$E$7:$E$3006,U1775,$I$7:$I$3006,'RC'!$E$6)/COUNTIFS($E$7:$E$3006,U1775,$I$7:$I$3006,'RC'!$E$6)))</f>
        <v>0</v>
      </c>
      <c r="W1775" s="49">
        <f>SUMIFS($J$7:$J$3006,$E$7:$E$3006,U1775,$I$7:$I$3006,'RC'!$E$6)+SUMIFS($L$7:$L$3006,$E$7:$E$3006,U1775,$I$7:$I$3006,'RC'!$E$6)</f>
        <v>0</v>
      </c>
      <c r="X1775" s="48">
        <f>COUNTIFS($E$7:$E$3006,U1775,$I$7:$I$3006,'RC'!$E$6)</f>
        <v>0</v>
      </c>
      <c r="Y1775" s="48"/>
      <c r="Z1775" s="51" t="str">
        <f>IF(AQ1775='RC'!$E$6,AC1775*1000+AD1775,"")</f>
        <v/>
      </c>
      <c r="AA1775" s="51" t="str">
        <f>IF(AB1775="","",IF(AQ1775='RC'!$E$6,AC1775*1000-AD1775,""))</f>
        <v/>
      </c>
      <c r="AB1775" s="48" t="str">
        <f>IFERROR(VLOOKUP(E1775,Funcionários!$C$8:$E$207,3,FALSE),"")</f>
        <v/>
      </c>
      <c r="AC1775" s="50" t="str">
        <f>IF(AB1775="","",IF(COUNTIFS($AB$7:$AB$3006,AB1775,$AQ$7:$AQ$3006,'RC'!$E$6)=0,"",COUNTIFS($M$7:$M$3006,"Concluída no prazo",$AB$7:$AB$3006,AB1775,$AQ$7:$AQ$3006,'RC'!$E$6)/COUNTIFS($AB$7:$AB$3006,AB1775,$AQ$7:$AQ$3006,'RC'!$E$6)))</f>
        <v/>
      </c>
      <c r="AD1775" s="48">
        <f>SUMIF($AQ$7:$AQ$3006,'RC'!$E$6,$J$7:$J$3006)+SUMIF($AQ$7:$AQ$3006,'RC'!$E$6,$L$7:$L$3006)</f>
        <v>21</v>
      </c>
      <c r="AF1775" s="48">
        <v>3.2319999999994603E-2</v>
      </c>
      <c r="AG1775" s="48">
        <f>IF(OR(AQ1775="",AQ1775&lt;&gt;'RC'!$E$6,AB1775&lt;&gt;'RC'!$D$21),0,1)</f>
        <v>0</v>
      </c>
      <c r="AH1775" s="48">
        <f t="shared" si="614"/>
        <v>3.2319999999994603E-2</v>
      </c>
      <c r="AI1775" s="48" t="str">
        <f t="shared" si="596"/>
        <v/>
      </c>
      <c r="AJ1775" s="48" t="str">
        <f t="shared" si="597"/>
        <v/>
      </c>
      <c r="AK1775" s="52" t="str">
        <f t="shared" si="598"/>
        <v/>
      </c>
      <c r="AL1775" s="52" t="str">
        <f t="shared" si="599"/>
        <v/>
      </c>
      <c r="AM1775" s="48" t="str">
        <f t="shared" si="600"/>
        <v/>
      </c>
      <c r="AN1775" s="48" t="str">
        <f t="shared" si="601"/>
        <v/>
      </c>
      <c r="AP1775" s="18" t="str">
        <f t="shared" si="602"/>
        <v/>
      </c>
      <c r="AQ1775" s="18" t="str">
        <f t="shared" si="603"/>
        <v/>
      </c>
      <c r="AR1775" s="18">
        <v>3.2320000000000002E-2</v>
      </c>
      <c r="AS1775" s="18">
        <f>IF(AF!$D$27="Todos",1,IF(M1775=AF!$D$27,1,0))</f>
        <v>1</v>
      </c>
      <c r="AT1775" s="53">
        <f>IF(AND(E1775=AF!$D$6,OR(LT!M1775=AF!$D$27,AF!$D$27="Todos"),OR(AP1775=AF!$E$8,AQ1775=AF!$E$8)),AR1775+AS1775,0)</f>
        <v>0</v>
      </c>
      <c r="AU1775" s="18" t="str">
        <f t="shared" si="604"/>
        <v/>
      </c>
      <c r="AV1775" s="54" t="str">
        <f t="shared" si="605"/>
        <v/>
      </c>
      <c r="AW1775" s="54" t="str">
        <f t="shared" si="606"/>
        <v/>
      </c>
      <c r="AX1775" s="18" t="str">
        <f t="shared" si="607"/>
        <v/>
      </c>
      <c r="AY1775" s="18" t="str">
        <f t="shared" si="608"/>
        <v/>
      </c>
      <c r="BA1775" s="18">
        <f>IF($E1775=AF!$D$6,IF($M1775="Concluída no prazo",2,IF($M1775="Concluída com atraso",1,0)),0)</f>
        <v>0</v>
      </c>
      <c r="BB1775" s="18">
        <f>IF($E1775=AF!$D$6,IF($M1775="Atrasada",2,IF($M1775="Concluída com atraso",1,0)),0)</f>
        <v>0</v>
      </c>
      <c r="BC1775" s="18">
        <v>1.7690000000000001E-2</v>
      </c>
      <c r="BD1775" s="18">
        <f t="shared" si="615"/>
        <v>1.7690000000000001E-2</v>
      </c>
      <c r="BE1775" s="18">
        <f t="shared" si="615"/>
        <v>1.7690000000000001E-2</v>
      </c>
      <c r="BF1775" s="18" t="str">
        <f t="shared" si="609"/>
        <v/>
      </c>
      <c r="BN1775" s="18" t="str">
        <f t="shared" si="610"/>
        <v>s</v>
      </c>
    </row>
    <row r="1776" spans="3:66" ht="50.1" customHeight="1" thickTop="1" thickBot="1" x14ac:dyDescent="0.3">
      <c r="C1776" s="46"/>
      <c r="D1776" s="46"/>
      <c r="E1776" s="46"/>
      <c r="F1776" s="122"/>
      <c r="G1776" s="122"/>
      <c r="H1776" s="78" t="str">
        <f t="shared" si="611"/>
        <v/>
      </c>
      <c r="I1776" s="78" t="str">
        <f t="shared" si="612"/>
        <v/>
      </c>
      <c r="J1776" s="16"/>
      <c r="K1776" s="46" t="str">
        <f t="shared" si="613"/>
        <v/>
      </c>
      <c r="L1776" s="16"/>
      <c r="M1776" s="16"/>
      <c r="N1776" s="46"/>
      <c r="O1776" s="47" t="str">
        <f t="shared" si="616"/>
        <v/>
      </c>
      <c r="P1776" s="47"/>
      <c r="Q1776" s="48" t="str">
        <f>IFERROR(VLOOKUP(E1776,Funcionários!$C$8:$E$207,3,FALSE),"")</f>
        <v/>
      </c>
      <c r="R1776" s="47"/>
      <c r="S1776" s="49" t="str">
        <f t="shared" si="617"/>
        <v/>
      </c>
      <c r="T1776" s="49">
        <v>1.77E-2</v>
      </c>
      <c r="U1776" s="48" t="str">
        <f>IF(Funcionários!C1777=0,"",Funcionários!C1777)</f>
        <v/>
      </c>
      <c r="V1776" s="50">
        <f>IF(U1776="",0,IF(COUNTIFS($E$7:$E$3006,U1776,$I$7:$I$3006,'RC'!$E$6)=0,0,COUNTIFS($M$7:$M$3006,"Concluída no prazo",$E$7:$E$3006,U1776,$I$7:$I$3006,'RC'!$E$6)/COUNTIFS($E$7:$E$3006,U1776,$I$7:$I$3006,'RC'!$E$6)))</f>
        <v>0</v>
      </c>
      <c r="W1776" s="49">
        <f>SUMIFS($J$7:$J$3006,$E$7:$E$3006,U1776,$I$7:$I$3006,'RC'!$E$6)+SUMIFS($L$7:$L$3006,$E$7:$E$3006,U1776,$I$7:$I$3006,'RC'!$E$6)</f>
        <v>0</v>
      </c>
      <c r="X1776" s="48">
        <f>COUNTIFS($E$7:$E$3006,U1776,$I$7:$I$3006,'RC'!$E$6)</f>
        <v>0</v>
      </c>
      <c r="Y1776" s="48"/>
      <c r="Z1776" s="51" t="str">
        <f>IF(AQ1776='RC'!$E$6,AC1776*1000+AD1776,"")</f>
        <v/>
      </c>
      <c r="AA1776" s="51" t="str">
        <f>IF(AB1776="","",IF(AQ1776='RC'!$E$6,AC1776*1000-AD1776,""))</f>
        <v/>
      </c>
      <c r="AB1776" s="48" t="str">
        <f>IFERROR(VLOOKUP(E1776,Funcionários!$C$8:$E$207,3,FALSE),"")</f>
        <v/>
      </c>
      <c r="AC1776" s="50" t="str">
        <f>IF(AB1776="","",IF(COUNTIFS($AB$7:$AB$3006,AB1776,$AQ$7:$AQ$3006,'RC'!$E$6)=0,"",COUNTIFS($M$7:$M$3006,"Concluída no prazo",$AB$7:$AB$3006,AB1776,$AQ$7:$AQ$3006,'RC'!$E$6)/COUNTIFS($AB$7:$AB$3006,AB1776,$AQ$7:$AQ$3006,'RC'!$E$6)))</f>
        <v/>
      </c>
      <c r="AD1776" s="48">
        <f>SUMIF($AQ$7:$AQ$3006,'RC'!$E$6,$J$7:$J$3006)+SUMIF($AQ$7:$AQ$3006,'RC'!$E$6,$L$7:$L$3006)</f>
        <v>21</v>
      </c>
      <c r="AF1776" s="48">
        <v>3.23099999999946E-2</v>
      </c>
      <c r="AG1776" s="48">
        <f>IF(OR(AQ1776="",AQ1776&lt;&gt;'RC'!$E$6,AB1776&lt;&gt;'RC'!$D$21),0,1)</f>
        <v>0</v>
      </c>
      <c r="AH1776" s="48">
        <f t="shared" si="614"/>
        <v>3.23099999999946E-2</v>
      </c>
      <c r="AI1776" s="48" t="str">
        <f t="shared" si="596"/>
        <v/>
      </c>
      <c r="AJ1776" s="48" t="str">
        <f t="shared" si="597"/>
        <v/>
      </c>
      <c r="AK1776" s="52" t="str">
        <f t="shared" si="598"/>
        <v/>
      </c>
      <c r="AL1776" s="52" t="str">
        <f t="shared" si="599"/>
        <v/>
      </c>
      <c r="AM1776" s="48" t="str">
        <f t="shared" si="600"/>
        <v/>
      </c>
      <c r="AN1776" s="48" t="str">
        <f t="shared" si="601"/>
        <v/>
      </c>
      <c r="AP1776" s="18" t="str">
        <f t="shared" si="602"/>
        <v/>
      </c>
      <c r="AQ1776" s="18" t="str">
        <f t="shared" si="603"/>
        <v/>
      </c>
      <c r="AR1776" s="18">
        <v>3.2309999999999998E-2</v>
      </c>
      <c r="AS1776" s="18">
        <f>IF(AF!$D$27="Todos",1,IF(M1776=AF!$D$27,1,0))</f>
        <v>1</v>
      </c>
      <c r="AT1776" s="53">
        <f>IF(AND(E1776=AF!$D$6,OR(LT!M1776=AF!$D$27,AF!$D$27="Todos"),OR(AP1776=AF!$E$8,AQ1776=AF!$E$8)),AR1776+AS1776,0)</f>
        <v>0</v>
      </c>
      <c r="AU1776" s="18" t="str">
        <f t="shared" si="604"/>
        <v/>
      </c>
      <c r="AV1776" s="54" t="str">
        <f t="shared" si="605"/>
        <v/>
      </c>
      <c r="AW1776" s="54" t="str">
        <f t="shared" si="606"/>
        <v/>
      </c>
      <c r="AX1776" s="18" t="str">
        <f t="shared" si="607"/>
        <v/>
      </c>
      <c r="AY1776" s="18" t="str">
        <f t="shared" si="608"/>
        <v/>
      </c>
      <c r="BA1776" s="18">
        <f>IF($E1776=AF!$D$6,IF($M1776="Concluída no prazo",2,IF($M1776="Concluída com atraso",1,0)),0)</f>
        <v>0</v>
      </c>
      <c r="BB1776" s="18">
        <f>IF($E1776=AF!$D$6,IF($M1776="Atrasada",2,IF($M1776="Concluída com atraso",1,0)),0)</f>
        <v>0</v>
      </c>
      <c r="BC1776" s="18">
        <v>1.77E-2</v>
      </c>
      <c r="BD1776" s="18">
        <f t="shared" si="615"/>
        <v>1.77E-2</v>
      </c>
      <c r="BE1776" s="18">
        <f t="shared" si="615"/>
        <v>1.77E-2</v>
      </c>
      <c r="BF1776" s="18" t="str">
        <f t="shared" si="609"/>
        <v/>
      </c>
      <c r="BN1776" s="18" t="str">
        <f t="shared" si="610"/>
        <v>s</v>
      </c>
    </row>
    <row r="1777" spans="3:66" ht="50.1" customHeight="1" thickTop="1" thickBot="1" x14ac:dyDescent="0.3">
      <c r="C1777" s="46"/>
      <c r="D1777" s="46"/>
      <c r="E1777" s="46"/>
      <c r="F1777" s="122"/>
      <c r="G1777" s="122"/>
      <c r="H1777" s="78" t="str">
        <f t="shared" si="611"/>
        <v/>
      </c>
      <c r="I1777" s="78" t="str">
        <f t="shared" si="612"/>
        <v/>
      </c>
      <c r="J1777" s="16"/>
      <c r="K1777" s="46" t="str">
        <f t="shared" si="613"/>
        <v/>
      </c>
      <c r="L1777" s="16"/>
      <c r="M1777" s="16"/>
      <c r="N1777" s="46"/>
      <c r="O1777" s="47" t="str">
        <f t="shared" si="616"/>
        <v/>
      </c>
      <c r="P1777" s="47"/>
      <c r="Q1777" s="48" t="str">
        <f>IFERROR(VLOOKUP(E1777,Funcionários!$C$8:$E$207,3,FALSE),"")</f>
        <v/>
      </c>
      <c r="R1777" s="47"/>
      <c r="S1777" s="49" t="str">
        <f t="shared" si="617"/>
        <v/>
      </c>
      <c r="T1777" s="49">
        <v>1.771E-2</v>
      </c>
      <c r="U1777" s="48" t="str">
        <f>IF(Funcionários!C1778=0,"",Funcionários!C1778)</f>
        <v/>
      </c>
      <c r="V1777" s="50">
        <f>IF(U1777="",0,IF(COUNTIFS($E$7:$E$3006,U1777,$I$7:$I$3006,'RC'!$E$6)=0,0,COUNTIFS($M$7:$M$3006,"Concluída no prazo",$E$7:$E$3006,U1777,$I$7:$I$3006,'RC'!$E$6)/COUNTIFS($E$7:$E$3006,U1777,$I$7:$I$3006,'RC'!$E$6)))</f>
        <v>0</v>
      </c>
      <c r="W1777" s="49">
        <f>SUMIFS($J$7:$J$3006,$E$7:$E$3006,U1777,$I$7:$I$3006,'RC'!$E$6)+SUMIFS($L$7:$L$3006,$E$7:$E$3006,U1777,$I$7:$I$3006,'RC'!$E$6)</f>
        <v>0</v>
      </c>
      <c r="X1777" s="48">
        <f>COUNTIFS($E$7:$E$3006,U1777,$I$7:$I$3006,'RC'!$E$6)</f>
        <v>0</v>
      </c>
      <c r="Y1777" s="48"/>
      <c r="Z1777" s="51" t="str">
        <f>IF(AQ1777='RC'!$E$6,AC1777*1000+AD1777,"")</f>
        <v/>
      </c>
      <c r="AA1777" s="51" t="str">
        <f>IF(AB1777="","",IF(AQ1777='RC'!$E$6,AC1777*1000-AD1777,""))</f>
        <v/>
      </c>
      <c r="AB1777" s="48" t="str">
        <f>IFERROR(VLOOKUP(E1777,Funcionários!$C$8:$E$207,3,FALSE),"")</f>
        <v/>
      </c>
      <c r="AC1777" s="50" t="str">
        <f>IF(AB1777="","",IF(COUNTIFS($AB$7:$AB$3006,AB1777,$AQ$7:$AQ$3006,'RC'!$E$6)=0,"",COUNTIFS($M$7:$M$3006,"Concluída no prazo",$AB$7:$AB$3006,AB1777,$AQ$7:$AQ$3006,'RC'!$E$6)/COUNTIFS($AB$7:$AB$3006,AB1777,$AQ$7:$AQ$3006,'RC'!$E$6)))</f>
        <v/>
      </c>
      <c r="AD1777" s="48">
        <f>SUMIF($AQ$7:$AQ$3006,'RC'!$E$6,$J$7:$J$3006)+SUMIF($AQ$7:$AQ$3006,'RC'!$E$6,$L$7:$L$3006)</f>
        <v>21</v>
      </c>
      <c r="AF1777" s="48">
        <v>3.2299999999994597E-2</v>
      </c>
      <c r="AG1777" s="48">
        <f>IF(OR(AQ1777="",AQ1777&lt;&gt;'RC'!$E$6,AB1777&lt;&gt;'RC'!$D$21),0,1)</f>
        <v>0</v>
      </c>
      <c r="AH1777" s="48">
        <f t="shared" si="614"/>
        <v>3.2299999999994597E-2</v>
      </c>
      <c r="AI1777" s="48" t="str">
        <f t="shared" si="596"/>
        <v/>
      </c>
      <c r="AJ1777" s="48" t="str">
        <f t="shared" si="597"/>
        <v/>
      </c>
      <c r="AK1777" s="52" t="str">
        <f t="shared" si="598"/>
        <v/>
      </c>
      <c r="AL1777" s="52" t="str">
        <f t="shared" si="599"/>
        <v/>
      </c>
      <c r="AM1777" s="48" t="str">
        <f t="shared" si="600"/>
        <v/>
      </c>
      <c r="AN1777" s="48" t="str">
        <f t="shared" si="601"/>
        <v/>
      </c>
      <c r="AP1777" s="18" t="str">
        <f t="shared" si="602"/>
        <v/>
      </c>
      <c r="AQ1777" s="18" t="str">
        <f t="shared" si="603"/>
        <v/>
      </c>
      <c r="AR1777" s="18">
        <v>3.2300000000000002E-2</v>
      </c>
      <c r="AS1777" s="18">
        <f>IF(AF!$D$27="Todos",1,IF(M1777=AF!$D$27,1,0))</f>
        <v>1</v>
      </c>
      <c r="AT1777" s="53">
        <f>IF(AND(E1777=AF!$D$6,OR(LT!M1777=AF!$D$27,AF!$D$27="Todos"),OR(AP1777=AF!$E$8,AQ1777=AF!$E$8)),AR1777+AS1777,0)</f>
        <v>0</v>
      </c>
      <c r="AU1777" s="18" t="str">
        <f t="shared" si="604"/>
        <v/>
      </c>
      <c r="AV1777" s="54" t="str">
        <f t="shared" si="605"/>
        <v/>
      </c>
      <c r="AW1777" s="54" t="str">
        <f t="shared" si="606"/>
        <v/>
      </c>
      <c r="AX1777" s="18" t="str">
        <f t="shared" si="607"/>
        <v/>
      </c>
      <c r="AY1777" s="18" t="str">
        <f t="shared" si="608"/>
        <v/>
      </c>
      <c r="BA1777" s="18">
        <f>IF($E1777=AF!$D$6,IF($M1777="Concluída no prazo",2,IF($M1777="Concluída com atraso",1,0)),0)</f>
        <v>0</v>
      </c>
      <c r="BB1777" s="18">
        <f>IF($E1777=AF!$D$6,IF($M1777="Atrasada",2,IF($M1777="Concluída com atraso",1,0)),0)</f>
        <v>0</v>
      </c>
      <c r="BC1777" s="18">
        <v>1.771E-2</v>
      </c>
      <c r="BD1777" s="18">
        <f t="shared" si="615"/>
        <v>1.771E-2</v>
      </c>
      <c r="BE1777" s="18">
        <f t="shared" si="615"/>
        <v>1.771E-2</v>
      </c>
      <c r="BF1777" s="18" t="str">
        <f t="shared" si="609"/>
        <v/>
      </c>
      <c r="BN1777" s="18" t="str">
        <f t="shared" si="610"/>
        <v>s</v>
      </c>
    </row>
    <row r="1778" spans="3:66" ht="50.1" customHeight="1" thickTop="1" thickBot="1" x14ac:dyDescent="0.3">
      <c r="C1778" s="46"/>
      <c r="D1778" s="46"/>
      <c r="E1778" s="46"/>
      <c r="F1778" s="122"/>
      <c r="G1778" s="122"/>
      <c r="H1778" s="78" t="str">
        <f t="shared" si="611"/>
        <v/>
      </c>
      <c r="I1778" s="78" t="str">
        <f t="shared" si="612"/>
        <v/>
      </c>
      <c r="J1778" s="16"/>
      <c r="K1778" s="46" t="str">
        <f t="shared" si="613"/>
        <v/>
      </c>
      <c r="L1778" s="16"/>
      <c r="M1778" s="16"/>
      <c r="N1778" s="46"/>
      <c r="O1778" s="47" t="str">
        <f t="shared" si="616"/>
        <v/>
      </c>
      <c r="P1778" s="47"/>
      <c r="Q1778" s="48" t="str">
        <f>IFERROR(VLOOKUP(E1778,Funcionários!$C$8:$E$207,3,FALSE),"")</f>
        <v/>
      </c>
      <c r="R1778" s="47"/>
      <c r="S1778" s="49" t="str">
        <f t="shared" si="617"/>
        <v/>
      </c>
      <c r="T1778" s="49">
        <v>1.772E-2</v>
      </c>
      <c r="U1778" s="48" t="str">
        <f>IF(Funcionários!C1779=0,"",Funcionários!C1779)</f>
        <v/>
      </c>
      <c r="V1778" s="50">
        <f>IF(U1778="",0,IF(COUNTIFS($E$7:$E$3006,U1778,$I$7:$I$3006,'RC'!$E$6)=0,0,COUNTIFS($M$7:$M$3006,"Concluída no prazo",$E$7:$E$3006,U1778,$I$7:$I$3006,'RC'!$E$6)/COUNTIFS($E$7:$E$3006,U1778,$I$7:$I$3006,'RC'!$E$6)))</f>
        <v>0</v>
      </c>
      <c r="W1778" s="49">
        <f>SUMIFS($J$7:$J$3006,$E$7:$E$3006,U1778,$I$7:$I$3006,'RC'!$E$6)+SUMIFS($L$7:$L$3006,$E$7:$E$3006,U1778,$I$7:$I$3006,'RC'!$E$6)</f>
        <v>0</v>
      </c>
      <c r="X1778" s="48">
        <f>COUNTIFS($E$7:$E$3006,U1778,$I$7:$I$3006,'RC'!$E$6)</f>
        <v>0</v>
      </c>
      <c r="Y1778" s="48"/>
      <c r="Z1778" s="51" t="str">
        <f>IF(AQ1778='RC'!$E$6,AC1778*1000+AD1778,"")</f>
        <v/>
      </c>
      <c r="AA1778" s="51" t="str">
        <f>IF(AB1778="","",IF(AQ1778='RC'!$E$6,AC1778*1000-AD1778,""))</f>
        <v/>
      </c>
      <c r="AB1778" s="48" t="str">
        <f>IFERROR(VLOOKUP(E1778,Funcionários!$C$8:$E$207,3,FALSE),"")</f>
        <v/>
      </c>
      <c r="AC1778" s="50" t="str">
        <f>IF(AB1778="","",IF(COUNTIFS($AB$7:$AB$3006,AB1778,$AQ$7:$AQ$3006,'RC'!$E$6)=0,"",COUNTIFS($M$7:$M$3006,"Concluída no prazo",$AB$7:$AB$3006,AB1778,$AQ$7:$AQ$3006,'RC'!$E$6)/COUNTIFS($AB$7:$AB$3006,AB1778,$AQ$7:$AQ$3006,'RC'!$E$6)))</f>
        <v/>
      </c>
      <c r="AD1778" s="48">
        <f>SUMIF($AQ$7:$AQ$3006,'RC'!$E$6,$J$7:$J$3006)+SUMIF($AQ$7:$AQ$3006,'RC'!$E$6,$L$7:$L$3006)</f>
        <v>21</v>
      </c>
      <c r="AF1778" s="48">
        <v>3.2289999999994601E-2</v>
      </c>
      <c r="AG1778" s="48">
        <f>IF(OR(AQ1778="",AQ1778&lt;&gt;'RC'!$E$6,AB1778&lt;&gt;'RC'!$D$21),0,1)</f>
        <v>0</v>
      </c>
      <c r="AH1778" s="48">
        <f t="shared" si="614"/>
        <v>3.2289999999994601E-2</v>
      </c>
      <c r="AI1778" s="48" t="str">
        <f t="shared" si="596"/>
        <v/>
      </c>
      <c r="AJ1778" s="48" t="str">
        <f t="shared" si="597"/>
        <v/>
      </c>
      <c r="AK1778" s="52" t="str">
        <f t="shared" si="598"/>
        <v/>
      </c>
      <c r="AL1778" s="52" t="str">
        <f t="shared" si="599"/>
        <v/>
      </c>
      <c r="AM1778" s="48" t="str">
        <f t="shared" si="600"/>
        <v/>
      </c>
      <c r="AN1778" s="48" t="str">
        <f t="shared" si="601"/>
        <v/>
      </c>
      <c r="AP1778" s="18" t="str">
        <f t="shared" si="602"/>
        <v/>
      </c>
      <c r="AQ1778" s="18" t="str">
        <f t="shared" si="603"/>
        <v/>
      </c>
      <c r="AR1778" s="18">
        <v>3.2289999999999999E-2</v>
      </c>
      <c r="AS1778" s="18">
        <f>IF(AF!$D$27="Todos",1,IF(M1778=AF!$D$27,1,0))</f>
        <v>1</v>
      </c>
      <c r="AT1778" s="53">
        <f>IF(AND(E1778=AF!$D$6,OR(LT!M1778=AF!$D$27,AF!$D$27="Todos"),OR(AP1778=AF!$E$8,AQ1778=AF!$E$8)),AR1778+AS1778,0)</f>
        <v>0</v>
      </c>
      <c r="AU1778" s="18" t="str">
        <f t="shared" si="604"/>
        <v/>
      </c>
      <c r="AV1778" s="54" t="str">
        <f t="shared" si="605"/>
        <v/>
      </c>
      <c r="AW1778" s="54" t="str">
        <f t="shared" si="606"/>
        <v/>
      </c>
      <c r="AX1778" s="18" t="str">
        <f t="shared" si="607"/>
        <v/>
      </c>
      <c r="AY1778" s="18" t="str">
        <f t="shared" si="608"/>
        <v/>
      </c>
      <c r="BA1778" s="18">
        <f>IF($E1778=AF!$D$6,IF($M1778="Concluída no prazo",2,IF($M1778="Concluída com atraso",1,0)),0)</f>
        <v>0</v>
      </c>
      <c r="BB1778" s="18">
        <f>IF($E1778=AF!$D$6,IF($M1778="Atrasada",2,IF($M1778="Concluída com atraso",1,0)),0)</f>
        <v>0</v>
      </c>
      <c r="BC1778" s="18">
        <v>1.772E-2</v>
      </c>
      <c r="BD1778" s="18">
        <f t="shared" si="615"/>
        <v>1.772E-2</v>
      </c>
      <c r="BE1778" s="18">
        <f t="shared" si="615"/>
        <v>1.772E-2</v>
      </c>
      <c r="BF1778" s="18" t="str">
        <f t="shared" si="609"/>
        <v/>
      </c>
      <c r="BN1778" s="18" t="str">
        <f t="shared" si="610"/>
        <v>s</v>
      </c>
    </row>
    <row r="1779" spans="3:66" ht="50.1" customHeight="1" thickTop="1" thickBot="1" x14ac:dyDescent="0.3">
      <c r="C1779" s="46"/>
      <c r="D1779" s="46"/>
      <c r="E1779" s="46"/>
      <c r="F1779" s="122"/>
      <c r="G1779" s="122"/>
      <c r="H1779" s="78" t="str">
        <f t="shared" si="611"/>
        <v/>
      </c>
      <c r="I1779" s="78" t="str">
        <f t="shared" si="612"/>
        <v/>
      </c>
      <c r="J1779" s="16"/>
      <c r="K1779" s="46" t="str">
        <f t="shared" si="613"/>
        <v/>
      </c>
      <c r="L1779" s="16"/>
      <c r="M1779" s="16"/>
      <c r="N1779" s="46"/>
      <c r="O1779" s="47" t="str">
        <f t="shared" si="616"/>
        <v/>
      </c>
      <c r="P1779" s="47"/>
      <c r="Q1779" s="48" t="str">
        <f>IFERROR(VLOOKUP(E1779,Funcionários!$C$8:$E$207,3,FALSE),"")</f>
        <v/>
      </c>
      <c r="R1779" s="47"/>
      <c r="S1779" s="49" t="str">
        <f t="shared" si="617"/>
        <v/>
      </c>
      <c r="T1779" s="49">
        <v>1.7729999999999999E-2</v>
      </c>
      <c r="U1779" s="48" t="str">
        <f>IF(Funcionários!C1780=0,"",Funcionários!C1780)</f>
        <v/>
      </c>
      <c r="V1779" s="50">
        <f>IF(U1779="",0,IF(COUNTIFS($E$7:$E$3006,U1779,$I$7:$I$3006,'RC'!$E$6)=0,0,COUNTIFS($M$7:$M$3006,"Concluída no prazo",$E$7:$E$3006,U1779,$I$7:$I$3006,'RC'!$E$6)/COUNTIFS($E$7:$E$3006,U1779,$I$7:$I$3006,'RC'!$E$6)))</f>
        <v>0</v>
      </c>
      <c r="W1779" s="49">
        <f>SUMIFS($J$7:$J$3006,$E$7:$E$3006,U1779,$I$7:$I$3006,'RC'!$E$6)+SUMIFS($L$7:$L$3006,$E$7:$E$3006,U1779,$I$7:$I$3006,'RC'!$E$6)</f>
        <v>0</v>
      </c>
      <c r="X1779" s="48">
        <f>COUNTIFS($E$7:$E$3006,U1779,$I$7:$I$3006,'RC'!$E$6)</f>
        <v>0</v>
      </c>
      <c r="Y1779" s="48"/>
      <c r="Z1779" s="51" t="str">
        <f>IF(AQ1779='RC'!$E$6,AC1779*1000+AD1779,"")</f>
        <v/>
      </c>
      <c r="AA1779" s="51" t="str">
        <f>IF(AB1779="","",IF(AQ1779='RC'!$E$6,AC1779*1000-AD1779,""))</f>
        <v/>
      </c>
      <c r="AB1779" s="48" t="str">
        <f>IFERROR(VLOOKUP(E1779,Funcionários!$C$8:$E$207,3,FALSE),"")</f>
        <v/>
      </c>
      <c r="AC1779" s="50" t="str">
        <f>IF(AB1779="","",IF(COUNTIFS($AB$7:$AB$3006,AB1779,$AQ$7:$AQ$3006,'RC'!$E$6)=0,"",COUNTIFS($M$7:$M$3006,"Concluída no prazo",$AB$7:$AB$3006,AB1779,$AQ$7:$AQ$3006,'RC'!$E$6)/COUNTIFS($AB$7:$AB$3006,AB1779,$AQ$7:$AQ$3006,'RC'!$E$6)))</f>
        <v/>
      </c>
      <c r="AD1779" s="48">
        <f>SUMIF($AQ$7:$AQ$3006,'RC'!$E$6,$J$7:$J$3006)+SUMIF($AQ$7:$AQ$3006,'RC'!$E$6,$L$7:$L$3006)</f>
        <v>21</v>
      </c>
      <c r="AF1779" s="48">
        <v>3.2279999999994598E-2</v>
      </c>
      <c r="AG1779" s="48">
        <f>IF(OR(AQ1779="",AQ1779&lt;&gt;'RC'!$E$6,AB1779&lt;&gt;'RC'!$D$21),0,1)</f>
        <v>0</v>
      </c>
      <c r="AH1779" s="48">
        <f t="shared" si="614"/>
        <v>3.2279999999994598E-2</v>
      </c>
      <c r="AI1779" s="48" t="str">
        <f t="shared" si="596"/>
        <v/>
      </c>
      <c r="AJ1779" s="48" t="str">
        <f t="shared" si="597"/>
        <v/>
      </c>
      <c r="AK1779" s="52" t="str">
        <f t="shared" si="598"/>
        <v/>
      </c>
      <c r="AL1779" s="52" t="str">
        <f t="shared" si="599"/>
        <v/>
      </c>
      <c r="AM1779" s="48" t="str">
        <f t="shared" si="600"/>
        <v/>
      </c>
      <c r="AN1779" s="48" t="str">
        <f t="shared" si="601"/>
        <v/>
      </c>
      <c r="AP1779" s="18" t="str">
        <f t="shared" si="602"/>
        <v/>
      </c>
      <c r="AQ1779" s="18" t="str">
        <f t="shared" si="603"/>
        <v/>
      </c>
      <c r="AR1779" s="18">
        <v>3.2280000000000003E-2</v>
      </c>
      <c r="AS1779" s="18">
        <f>IF(AF!$D$27="Todos",1,IF(M1779=AF!$D$27,1,0))</f>
        <v>1</v>
      </c>
      <c r="AT1779" s="53">
        <f>IF(AND(E1779=AF!$D$6,OR(LT!M1779=AF!$D$27,AF!$D$27="Todos"),OR(AP1779=AF!$E$8,AQ1779=AF!$E$8)),AR1779+AS1779,0)</f>
        <v>0</v>
      </c>
      <c r="AU1779" s="18" t="str">
        <f t="shared" si="604"/>
        <v/>
      </c>
      <c r="AV1779" s="54" t="str">
        <f t="shared" si="605"/>
        <v/>
      </c>
      <c r="AW1779" s="54" t="str">
        <f t="shared" si="606"/>
        <v/>
      </c>
      <c r="AX1779" s="18" t="str">
        <f t="shared" si="607"/>
        <v/>
      </c>
      <c r="AY1779" s="18" t="str">
        <f t="shared" si="608"/>
        <v/>
      </c>
      <c r="BA1779" s="18">
        <f>IF($E1779=AF!$D$6,IF($M1779="Concluída no prazo",2,IF($M1779="Concluída com atraso",1,0)),0)</f>
        <v>0</v>
      </c>
      <c r="BB1779" s="18">
        <f>IF($E1779=AF!$D$6,IF($M1779="Atrasada",2,IF($M1779="Concluída com atraso",1,0)),0)</f>
        <v>0</v>
      </c>
      <c r="BC1779" s="18">
        <v>1.7729999999999999E-2</v>
      </c>
      <c r="BD1779" s="18">
        <f t="shared" si="615"/>
        <v>1.7729999999999999E-2</v>
      </c>
      <c r="BE1779" s="18">
        <f t="shared" si="615"/>
        <v>1.7729999999999999E-2</v>
      </c>
      <c r="BF1779" s="18" t="str">
        <f t="shared" si="609"/>
        <v/>
      </c>
      <c r="BN1779" s="18" t="str">
        <f t="shared" si="610"/>
        <v>s</v>
      </c>
    </row>
    <row r="1780" spans="3:66" ht="50.1" customHeight="1" thickTop="1" thickBot="1" x14ac:dyDescent="0.3">
      <c r="C1780" s="46"/>
      <c r="D1780" s="46"/>
      <c r="E1780" s="46"/>
      <c r="F1780" s="122"/>
      <c r="G1780" s="122"/>
      <c r="H1780" s="78" t="str">
        <f t="shared" si="611"/>
        <v/>
      </c>
      <c r="I1780" s="78" t="str">
        <f t="shared" si="612"/>
        <v/>
      </c>
      <c r="J1780" s="16"/>
      <c r="K1780" s="46" t="str">
        <f t="shared" si="613"/>
        <v/>
      </c>
      <c r="L1780" s="16"/>
      <c r="M1780" s="16"/>
      <c r="N1780" s="46"/>
      <c r="O1780" s="47" t="str">
        <f t="shared" si="616"/>
        <v/>
      </c>
      <c r="P1780" s="47"/>
      <c r="Q1780" s="48" t="str">
        <f>IFERROR(VLOOKUP(E1780,Funcionários!$C$8:$E$207,3,FALSE),"")</f>
        <v/>
      </c>
      <c r="R1780" s="47"/>
      <c r="S1780" s="49" t="str">
        <f t="shared" si="617"/>
        <v/>
      </c>
      <c r="T1780" s="49">
        <v>1.7739999999999999E-2</v>
      </c>
      <c r="U1780" s="48" t="str">
        <f>IF(Funcionários!C1781=0,"",Funcionários!C1781)</f>
        <v/>
      </c>
      <c r="V1780" s="50">
        <f>IF(U1780="",0,IF(COUNTIFS($E$7:$E$3006,U1780,$I$7:$I$3006,'RC'!$E$6)=0,0,COUNTIFS($M$7:$M$3006,"Concluída no prazo",$E$7:$E$3006,U1780,$I$7:$I$3006,'RC'!$E$6)/COUNTIFS($E$7:$E$3006,U1780,$I$7:$I$3006,'RC'!$E$6)))</f>
        <v>0</v>
      </c>
      <c r="W1780" s="49">
        <f>SUMIFS($J$7:$J$3006,$E$7:$E$3006,U1780,$I$7:$I$3006,'RC'!$E$6)+SUMIFS($L$7:$L$3006,$E$7:$E$3006,U1780,$I$7:$I$3006,'RC'!$E$6)</f>
        <v>0</v>
      </c>
      <c r="X1780" s="48">
        <f>COUNTIFS($E$7:$E$3006,U1780,$I$7:$I$3006,'RC'!$E$6)</f>
        <v>0</v>
      </c>
      <c r="Y1780" s="48"/>
      <c r="Z1780" s="51" t="str">
        <f>IF(AQ1780='RC'!$E$6,AC1780*1000+AD1780,"")</f>
        <v/>
      </c>
      <c r="AA1780" s="51" t="str">
        <f>IF(AB1780="","",IF(AQ1780='RC'!$E$6,AC1780*1000-AD1780,""))</f>
        <v/>
      </c>
      <c r="AB1780" s="48" t="str">
        <f>IFERROR(VLOOKUP(E1780,Funcionários!$C$8:$E$207,3,FALSE),"")</f>
        <v/>
      </c>
      <c r="AC1780" s="50" t="str">
        <f>IF(AB1780="","",IF(COUNTIFS($AB$7:$AB$3006,AB1780,$AQ$7:$AQ$3006,'RC'!$E$6)=0,"",COUNTIFS($M$7:$M$3006,"Concluída no prazo",$AB$7:$AB$3006,AB1780,$AQ$7:$AQ$3006,'RC'!$E$6)/COUNTIFS($AB$7:$AB$3006,AB1780,$AQ$7:$AQ$3006,'RC'!$E$6)))</f>
        <v/>
      </c>
      <c r="AD1780" s="48">
        <f>SUMIF($AQ$7:$AQ$3006,'RC'!$E$6,$J$7:$J$3006)+SUMIF($AQ$7:$AQ$3006,'RC'!$E$6,$L$7:$L$3006)</f>
        <v>21</v>
      </c>
      <c r="AF1780" s="48">
        <v>3.2269999999994602E-2</v>
      </c>
      <c r="AG1780" s="48">
        <f>IF(OR(AQ1780="",AQ1780&lt;&gt;'RC'!$E$6,AB1780&lt;&gt;'RC'!$D$21),0,1)</f>
        <v>0</v>
      </c>
      <c r="AH1780" s="48">
        <f t="shared" si="614"/>
        <v>3.2269999999994602E-2</v>
      </c>
      <c r="AI1780" s="48" t="str">
        <f t="shared" si="596"/>
        <v/>
      </c>
      <c r="AJ1780" s="48" t="str">
        <f t="shared" si="597"/>
        <v/>
      </c>
      <c r="AK1780" s="52" t="str">
        <f t="shared" si="598"/>
        <v/>
      </c>
      <c r="AL1780" s="52" t="str">
        <f t="shared" si="599"/>
        <v/>
      </c>
      <c r="AM1780" s="48" t="str">
        <f t="shared" si="600"/>
        <v/>
      </c>
      <c r="AN1780" s="48" t="str">
        <f t="shared" si="601"/>
        <v/>
      </c>
      <c r="AP1780" s="18" t="str">
        <f t="shared" si="602"/>
        <v/>
      </c>
      <c r="AQ1780" s="18" t="str">
        <f t="shared" si="603"/>
        <v/>
      </c>
      <c r="AR1780" s="18">
        <v>3.227E-2</v>
      </c>
      <c r="AS1780" s="18">
        <f>IF(AF!$D$27="Todos",1,IF(M1780=AF!$D$27,1,0))</f>
        <v>1</v>
      </c>
      <c r="AT1780" s="53">
        <f>IF(AND(E1780=AF!$D$6,OR(LT!M1780=AF!$D$27,AF!$D$27="Todos"),OR(AP1780=AF!$E$8,AQ1780=AF!$E$8)),AR1780+AS1780,0)</f>
        <v>0</v>
      </c>
      <c r="AU1780" s="18" t="str">
        <f t="shared" si="604"/>
        <v/>
      </c>
      <c r="AV1780" s="54" t="str">
        <f t="shared" si="605"/>
        <v/>
      </c>
      <c r="AW1780" s="54" t="str">
        <f t="shared" si="606"/>
        <v/>
      </c>
      <c r="AX1780" s="18" t="str">
        <f t="shared" si="607"/>
        <v/>
      </c>
      <c r="AY1780" s="18" t="str">
        <f t="shared" si="608"/>
        <v/>
      </c>
      <c r="BA1780" s="18">
        <f>IF($E1780=AF!$D$6,IF($M1780="Concluída no prazo",2,IF($M1780="Concluída com atraso",1,0)),0)</f>
        <v>0</v>
      </c>
      <c r="BB1780" s="18">
        <f>IF($E1780=AF!$D$6,IF($M1780="Atrasada",2,IF($M1780="Concluída com atraso",1,0)),0)</f>
        <v>0</v>
      </c>
      <c r="BC1780" s="18">
        <v>1.7739999999999999E-2</v>
      </c>
      <c r="BD1780" s="18">
        <f t="shared" si="615"/>
        <v>1.7739999999999999E-2</v>
      </c>
      <c r="BE1780" s="18">
        <f t="shared" si="615"/>
        <v>1.7739999999999999E-2</v>
      </c>
      <c r="BF1780" s="18" t="str">
        <f t="shared" si="609"/>
        <v/>
      </c>
      <c r="BN1780" s="18" t="str">
        <f t="shared" si="610"/>
        <v>s</v>
      </c>
    </row>
    <row r="1781" spans="3:66" ht="50.1" customHeight="1" thickTop="1" thickBot="1" x14ac:dyDescent="0.3">
      <c r="C1781" s="46"/>
      <c r="D1781" s="46"/>
      <c r="E1781" s="46"/>
      <c r="F1781" s="122"/>
      <c r="G1781" s="122"/>
      <c r="H1781" s="78" t="str">
        <f t="shared" si="611"/>
        <v/>
      </c>
      <c r="I1781" s="78" t="str">
        <f t="shared" si="612"/>
        <v/>
      </c>
      <c r="J1781" s="16"/>
      <c r="K1781" s="46" t="str">
        <f t="shared" si="613"/>
        <v/>
      </c>
      <c r="L1781" s="16"/>
      <c r="M1781" s="16"/>
      <c r="N1781" s="46"/>
      <c r="O1781" s="47" t="str">
        <f t="shared" si="616"/>
        <v/>
      </c>
      <c r="P1781" s="47"/>
      <c r="Q1781" s="48" t="str">
        <f>IFERROR(VLOOKUP(E1781,Funcionários!$C$8:$E$207,3,FALSE),"")</f>
        <v/>
      </c>
      <c r="R1781" s="47"/>
      <c r="S1781" s="49" t="str">
        <f t="shared" si="617"/>
        <v/>
      </c>
      <c r="T1781" s="49">
        <v>1.7749999999999998E-2</v>
      </c>
      <c r="U1781" s="48" t="str">
        <f>IF(Funcionários!C1782=0,"",Funcionários!C1782)</f>
        <v/>
      </c>
      <c r="V1781" s="50">
        <f>IF(U1781="",0,IF(COUNTIFS($E$7:$E$3006,U1781,$I$7:$I$3006,'RC'!$E$6)=0,0,COUNTIFS($M$7:$M$3006,"Concluída no prazo",$E$7:$E$3006,U1781,$I$7:$I$3006,'RC'!$E$6)/COUNTIFS($E$7:$E$3006,U1781,$I$7:$I$3006,'RC'!$E$6)))</f>
        <v>0</v>
      </c>
      <c r="W1781" s="49">
        <f>SUMIFS($J$7:$J$3006,$E$7:$E$3006,U1781,$I$7:$I$3006,'RC'!$E$6)+SUMIFS($L$7:$L$3006,$E$7:$E$3006,U1781,$I$7:$I$3006,'RC'!$E$6)</f>
        <v>0</v>
      </c>
      <c r="X1781" s="48">
        <f>COUNTIFS($E$7:$E$3006,U1781,$I$7:$I$3006,'RC'!$E$6)</f>
        <v>0</v>
      </c>
      <c r="Y1781" s="48"/>
      <c r="Z1781" s="51" t="str">
        <f>IF(AQ1781='RC'!$E$6,AC1781*1000+AD1781,"")</f>
        <v/>
      </c>
      <c r="AA1781" s="51" t="str">
        <f>IF(AB1781="","",IF(AQ1781='RC'!$E$6,AC1781*1000-AD1781,""))</f>
        <v/>
      </c>
      <c r="AB1781" s="48" t="str">
        <f>IFERROR(VLOOKUP(E1781,Funcionários!$C$8:$E$207,3,FALSE),"")</f>
        <v/>
      </c>
      <c r="AC1781" s="50" t="str">
        <f>IF(AB1781="","",IF(COUNTIFS($AB$7:$AB$3006,AB1781,$AQ$7:$AQ$3006,'RC'!$E$6)=0,"",COUNTIFS($M$7:$M$3006,"Concluída no prazo",$AB$7:$AB$3006,AB1781,$AQ$7:$AQ$3006,'RC'!$E$6)/COUNTIFS($AB$7:$AB$3006,AB1781,$AQ$7:$AQ$3006,'RC'!$E$6)))</f>
        <v/>
      </c>
      <c r="AD1781" s="48">
        <f>SUMIF($AQ$7:$AQ$3006,'RC'!$E$6,$J$7:$J$3006)+SUMIF($AQ$7:$AQ$3006,'RC'!$E$6,$L$7:$L$3006)</f>
        <v>21</v>
      </c>
      <c r="AF1781" s="48">
        <v>3.2259999999994599E-2</v>
      </c>
      <c r="AG1781" s="48">
        <f>IF(OR(AQ1781="",AQ1781&lt;&gt;'RC'!$E$6,AB1781&lt;&gt;'RC'!$D$21),0,1)</f>
        <v>0</v>
      </c>
      <c r="AH1781" s="48">
        <f t="shared" si="614"/>
        <v>3.2259999999994599E-2</v>
      </c>
      <c r="AI1781" s="48" t="str">
        <f t="shared" si="596"/>
        <v/>
      </c>
      <c r="AJ1781" s="48" t="str">
        <f t="shared" si="597"/>
        <v/>
      </c>
      <c r="AK1781" s="52" t="str">
        <f t="shared" si="598"/>
        <v/>
      </c>
      <c r="AL1781" s="52" t="str">
        <f t="shared" si="599"/>
        <v/>
      </c>
      <c r="AM1781" s="48" t="str">
        <f t="shared" si="600"/>
        <v/>
      </c>
      <c r="AN1781" s="48" t="str">
        <f t="shared" si="601"/>
        <v/>
      </c>
      <c r="AP1781" s="18" t="str">
        <f t="shared" si="602"/>
        <v/>
      </c>
      <c r="AQ1781" s="18" t="str">
        <f t="shared" si="603"/>
        <v/>
      </c>
      <c r="AR1781" s="18">
        <v>3.2259999999999997E-2</v>
      </c>
      <c r="AS1781" s="18">
        <f>IF(AF!$D$27="Todos",1,IF(M1781=AF!$D$27,1,0))</f>
        <v>1</v>
      </c>
      <c r="AT1781" s="53">
        <f>IF(AND(E1781=AF!$D$6,OR(LT!M1781=AF!$D$27,AF!$D$27="Todos"),OR(AP1781=AF!$E$8,AQ1781=AF!$E$8)),AR1781+AS1781,0)</f>
        <v>0</v>
      </c>
      <c r="AU1781" s="18" t="str">
        <f t="shared" si="604"/>
        <v/>
      </c>
      <c r="AV1781" s="54" t="str">
        <f t="shared" si="605"/>
        <v/>
      </c>
      <c r="AW1781" s="54" t="str">
        <f t="shared" si="606"/>
        <v/>
      </c>
      <c r="AX1781" s="18" t="str">
        <f t="shared" si="607"/>
        <v/>
      </c>
      <c r="AY1781" s="18" t="str">
        <f t="shared" si="608"/>
        <v/>
      </c>
      <c r="BA1781" s="18">
        <f>IF($E1781=AF!$D$6,IF($M1781="Concluída no prazo",2,IF($M1781="Concluída com atraso",1,0)),0)</f>
        <v>0</v>
      </c>
      <c r="BB1781" s="18">
        <f>IF($E1781=AF!$D$6,IF($M1781="Atrasada",2,IF($M1781="Concluída com atraso",1,0)),0)</f>
        <v>0</v>
      </c>
      <c r="BC1781" s="18">
        <v>1.7749999999999998E-2</v>
      </c>
      <c r="BD1781" s="18">
        <f t="shared" si="615"/>
        <v>1.7749999999999998E-2</v>
      </c>
      <c r="BE1781" s="18">
        <f t="shared" si="615"/>
        <v>1.7749999999999998E-2</v>
      </c>
      <c r="BF1781" s="18" t="str">
        <f t="shared" si="609"/>
        <v/>
      </c>
      <c r="BN1781" s="18" t="str">
        <f t="shared" si="610"/>
        <v>s</v>
      </c>
    </row>
    <row r="1782" spans="3:66" ht="50.1" customHeight="1" thickTop="1" thickBot="1" x14ac:dyDescent="0.3">
      <c r="C1782" s="46"/>
      <c r="D1782" s="46"/>
      <c r="E1782" s="46"/>
      <c r="F1782" s="122"/>
      <c r="G1782" s="122"/>
      <c r="H1782" s="78" t="str">
        <f t="shared" si="611"/>
        <v/>
      </c>
      <c r="I1782" s="78" t="str">
        <f t="shared" si="612"/>
        <v/>
      </c>
      <c r="J1782" s="16"/>
      <c r="K1782" s="46" t="str">
        <f t="shared" si="613"/>
        <v/>
      </c>
      <c r="L1782" s="16"/>
      <c r="M1782" s="16"/>
      <c r="N1782" s="46"/>
      <c r="O1782" s="47" t="str">
        <f t="shared" si="616"/>
        <v/>
      </c>
      <c r="P1782" s="47"/>
      <c r="Q1782" s="48" t="str">
        <f>IFERROR(VLOOKUP(E1782,Funcionários!$C$8:$E$207,3,FALSE),"")</f>
        <v/>
      </c>
      <c r="R1782" s="47"/>
      <c r="S1782" s="49" t="str">
        <f t="shared" si="617"/>
        <v/>
      </c>
      <c r="T1782" s="49">
        <v>1.7760000000000001E-2</v>
      </c>
      <c r="U1782" s="48" t="str">
        <f>IF(Funcionários!C1783=0,"",Funcionários!C1783)</f>
        <v/>
      </c>
      <c r="V1782" s="50">
        <f>IF(U1782="",0,IF(COUNTIFS($E$7:$E$3006,U1782,$I$7:$I$3006,'RC'!$E$6)=0,0,COUNTIFS($M$7:$M$3006,"Concluída no prazo",$E$7:$E$3006,U1782,$I$7:$I$3006,'RC'!$E$6)/COUNTIFS($E$7:$E$3006,U1782,$I$7:$I$3006,'RC'!$E$6)))</f>
        <v>0</v>
      </c>
      <c r="W1782" s="49">
        <f>SUMIFS($J$7:$J$3006,$E$7:$E$3006,U1782,$I$7:$I$3006,'RC'!$E$6)+SUMIFS($L$7:$L$3006,$E$7:$E$3006,U1782,$I$7:$I$3006,'RC'!$E$6)</f>
        <v>0</v>
      </c>
      <c r="X1782" s="48">
        <f>COUNTIFS($E$7:$E$3006,U1782,$I$7:$I$3006,'RC'!$E$6)</f>
        <v>0</v>
      </c>
      <c r="Y1782" s="48"/>
      <c r="Z1782" s="51" t="str">
        <f>IF(AQ1782='RC'!$E$6,AC1782*1000+AD1782,"")</f>
        <v/>
      </c>
      <c r="AA1782" s="51" t="str">
        <f>IF(AB1782="","",IF(AQ1782='RC'!$E$6,AC1782*1000-AD1782,""))</f>
        <v/>
      </c>
      <c r="AB1782" s="48" t="str">
        <f>IFERROR(VLOOKUP(E1782,Funcionários!$C$8:$E$207,3,FALSE),"")</f>
        <v/>
      </c>
      <c r="AC1782" s="50" t="str">
        <f>IF(AB1782="","",IF(COUNTIFS($AB$7:$AB$3006,AB1782,$AQ$7:$AQ$3006,'RC'!$E$6)=0,"",COUNTIFS($M$7:$M$3006,"Concluída no prazo",$AB$7:$AB$3006,AB1782,$AQ$7:$AQ$3006,'RC'!$E$6)/COUNTIFS($AB$7:$AB$3006,AB1782,$AQ$7:$AQ$3006,'RC'!$E$6)))</f>
        <v/>
      </c>
      <c r="AD1782" s="48">
        <f>SUMIF($AQ$7:$AQ$3006,'RC'!$E$6,$J$7:$J$3006)+SUMIF($AQ$7:$AQ$3006,'RC'!$E$6,$L$7:$L$3006)</f>
        <v>21</v>
      </c>
      <c r="AF1782" s="48">
        <v>3.2249999999994602E-2</v>
      </c>
      <c r="AG1782" s="48">
        <f>IF(OR(AQ1782="",AQ1782&lt;&gt;'RC'!$E$6,AB1782&lt;&gt;'RC'!$D$21),0,1)</f>
        <v>0</v>
      </c>
      <c r="AH1782" s="48">
        <f t="shared" si="614"/>
        <v>3.2249999999994602E-2</v>
      </c>
      <c r="AI1782" s="48" t="str">
        <f t="shared" si="596"/>
        <v/>
      </c>
      <c r="AJ1782" s="48" t="str">
        <f t="shared" si="597"/>
        <v/>
      </c>
      <c r="AK1782" s="52" t="str">
        <f t="shared" si="598"/>
        <v/>
      </c>
      <c r="AL1782" s="52" t="str">
        <f t="shared" si="599"/>
        <v/>
      </c>
      <c r="AM1782" s="48" t="str">
        <f t="shared" si="600"/>
        <v/>
      </c>
      <c r="AN1782" s="48" t="str">
        <f t="shared" si="601"/>
        <v/>
      </c>
      <c r="AP1782" s="18" t="str">
        <f t="shared" si="602"/>
        <v/>
      </c>
      <c r="AQ1782" s="18" t="str">
        <f t="shared" si="603"/>
        <v/>
      </c>
      <c r="AR1782" s="18">
        <v>3.2250000000000001E-2</v>
      </c>
      <c r="AS1782" s="18">
        <f>IF(AF!$D$27="Todos",1,IF(M1782=AF!$D$27,1,0))</f>
        <v>1</v>
      </c>
      <c r="AT1782" s="53">
        <f>IF(AND(E1782=AF!$D$6,OR(LT!M1782=AF!$D$27,AF!$D$27="Todos"),OR(AP1782=AF!$E$8,AQ1782=AF!$E$8)),AR1782+AS1782,0)</f>
        <v>0</v>
      </c>
      <c r="AU1782" s="18" t="str">
        <f t="shared" si="604"/>
        <v/>
      </c>
      <c r="AV1782" s="54" t="str">
        <f t="shared" si="605"/>
        <v/>
      </c>
      <c r="AW1782" s="54" t="str">
        <f t="shared" si="606"/>
        <v/>
      </c>
      <c r="AX1782" s="18" t="str">
        <f t="shared" si="607"/>
        <v/>
      </c>
      <c r="AY1782" s="18" t="str">
        <f t="shared" si="608"/>
        <v/>
      </c>
      <c r="BA1782" s="18">
        <f>IF($E1782=AF!$D$6,IF($M1782="Concluída no prazo",2,IF($M1782="Concluída com atraso",1,0)),0)</f>
        <v>0</v>
      </c>
      <c r="BB1782" s="18">
        <f>IF($E1782=AF!$D$6,IF($M1782="Atrasada",2,IF($M1782="Concluída com atraso",1,0)),0)</f>
        <v>0</v>
      </c>
      <c r="BC1782" s="18">
        <v>1.7760000000000001E-2</v>
      </c>
      <c r="BD1782" s="18">
        <f t="shared" si="615"/>
        <v>1.7760000000000001E-2</v>
      </c>
      <c r="BE1782" s="18">
        <f t="shared" si="615"/>
        <v>1.7760000000000001E-2</v>
      </c>
      <c r="BF1782" s="18" t="str">
        <f t="shared" si="609"/>
        <v/>
      </c>
      <c r="BN1782" s="18" t="str">
        <f t="shared" si="610"/>
        <v>s</v>
      </c>
    </row>
    <row r="1783" spans="3:66" ht="50.1" customHeight="1" thickTop="1" thickBot="1" x14ac:dyDescent="0.3">
      <c r="C1783" s="46"/>
      <c r="D1783" s="46"/>
      <c r="E1783" s="46"/>
      <c r="F1783" s="122"/>
      <c r="G1783" s="122"/>
      <c r="H1783" s="78" t="str">
        <f t="shared" si="611"/>
        <v/>
      </c>
      <c r="I1783" s="78" t="str">
        <f t="shared" si="612"/>
        <v/>
      </c>
      <c r="J1783" s="16"/>
      <c r="K1783" s="46" t="str">
        <f t="shared" si="613"/>
        <v/>
      </c>
      <c r="L1783" s="16"/>
      <c r="M1783" s="16"/>
      <c r="N1783" s="46"/>
      <c r="O1783" s="47" t="str">
        <f t="shared" si="616"/>
        <v/>
      </c>
      <c r="P1783" s="47"/>
      <c r="Q1783" s="48" t="str">
        <f>IFERROR(VLOOKUP(E1783,Funcionários!$C$8:$E$207,3,FALSE),"")</f>
        <v/>
      </c>
      <c r="R1783" s="47"/>
      <c r="S1783" s="49" t="str">
        <f t="shared" si="617"/>
        <v/>
      </c>
      <c r="T1783" s="49">
        <v>1.7770000000000001E-2</v>
      </c>
      <c r="U1783" s="48" t="str">
        <f>IF(Funcionários!C1784=0,"",Funcionários!C1784)</f>
        <v/>
      </c>
      <c r="V1783" s="50">
        <f>IF(U1783="",0,IF(COUNTIFS($E$7:$E$3006,U1783,$I$7:$I$3006,'RC'!$E$6)=0,0,COUNTIFS($M$7:$M$3006,"Concluída no prazo",$E$7:$E$3006,U1783,$I$7:$I$3006,'RC'!$E$6)/COUNTIFS($E$7:$E$3006,U1783,$I$7:$I$3006,'RC'!$E$6)))</f>
        <v>0</v>
      </c>
      <c r="W1783" s="49">
        <f>SUMIFS($J$7:$J$3006,$E$7:$E$3006,U1783,$I$7:$I$3006,'RC'!$E$6)+SUMIFS($L$7:$L$3006,$E$7:$E$3006,U1783,$I$7:$I$3006,'RC'!$E$6)</f>
        <v>0</v>
      </c>
      <c r="X1783" s="48">
        <f>COUNTIFS($E$7:$E$3006,U1783,$I$7:$I$3006,'RC'!$E$6)</f>
        <v>0</v>
      </c>
      <c r="Y1783" s="48"/>
      <c r="Z1783" s="51" t="str">
        <f>IF(AQ1783='RC'!$E$6,AC1783*1000+AD1783,"")</f>
        <v/>
      </c>
      <c r="AA1783" s="51" t="str">
        <f>IF(AB1783="","",IF(AQ1783='RC'!$E$6,AC1783*1000-AD1783,""))</f>
        <v/>
      </c>
      <c r="AB1783" s="48" t="str">
        <f>IFERROR(VLOOKUP(E1783,Funcionários!$C$8:$E$207,3,FALSE),"")</f>
        <v/>
      </c>
      <c r="AC1783" s="50" t="str">
        <f>IF(AB1783="","",IF(COUNTIFS($AB$7:$AB$3006,AB1783,$AQ$7:$AQ$3006,'RC'!$E$6)=0,"",COUNTIFS($M$7:$M$3006,"Concluída no prazo",$AB$7:$AB$3006,AB1783,$AQ$7:$AQ$3006,'RC'!$E$6)/COUNTIFS($AB$7:$AB$3006,AB1783,$AQ$7:$AQ$3006,'RC'!$E$6)))</f>
        <v/>
      </c>
      <c r="AD1783" s="48">
        <f>SUMIF($AQ$7:$AQ$3006,'RC'!$E$6,$J$7:$J$3006)+SUMIF($AQ$7:$AQ$3006,'RC'!$E$6,$L$7:$L$3006)</f>
        <v>21</v>
      </c>
      <c r="AF1783" s="48">
        <v>3.2239999999994599E-2</v>
      </c>
      <c r="AG1783" s="48">
        <f>IF(OR(AQ1783="",AQ1783&lt;&gt;'RC'!$E$6,AB1783&lt;&gt;'RC'!$D$21),0,1)</f>
        <v>0</v>
      </c>
      <c r="AH1783" s="48">
        <f t="shared" si="614"/>
        <v>3.2239999999994599E-2</v>
      </c>
      <c r="AI1783" s="48" t="str">
        <f t="shared" si="596"/>
        <v/>
      </c>
      <c r="AJ1783" s="48" t="str">
        <f t="shared" si="597"/>
        <v/>
      </c>
      <c r="AK1783" s="52" t="str">
        <f t="shared" si="598"/>
        <v/>
      </c>
      <c r="AL1783" s="52" t="str">
        <f t="shared" si="599"/>
        <v/>
      </c>
      <c r="AM1783" s="48" t="str">
        <f t="shared" si="600"/>
        <v/>
      </c>
      <c r="AN1783" s="48" t="str">
        <f t="shared" si="601"/>
        <v/>
      </c>
      <c r="AP1783" s="18" t="str">
        <f t="shared" si="602"/>
        <v/>
      </c>
      <c r="AQ1783" s="18" t="str">
        <f t="shared" si="603"/>
        <v/>
      </c>
      <c r="AR1783" s="18">
        <v>3.2239999999999998E-2</v>
      </c>
      <c r="AS1783" s="18">
        <f>IF(AF!$D$27="Todos",1,IF(M1783=AF!$D$27,1,0))</f>
        <v>1</v>
      </c>
      <c r="AT1783" s="53">
        <f>IF(AND(E1783=AF!$D$6,OR(LT!M1783=AF!$D$27,AF!$D$27="Todos"),OR(AP1783=AF!$E$8,AQ1783=AF!$E$8)),AR1783+AS1783,0)</f>
        <v>0</v>
      </c>
      <c r="AU1783" s="18" t="str">
        <f t="shared" si="604"/>
        <v/>
      </c>
      <c r="AV1783" s="54" t="str">
        <f t="shared" si="605"/>
        <v/>
      </c>
      <c r="AW1783" s="54" t="str">
        <f t="shared" si="606"/>
        <v/>
      </c>
      <c r="AX1783" s="18" t="str">
        <f t="shared" si="607"/>
        <v/>
      </c>
      <c r="AY1783" s="18" t="str">
        <f t="shared" si="608"/>
        <v/>
      </c>
      <c r="BA1783" s="18">
        <f>IF($E1783=AF!$D$6,IF($M1783="Concluída no prazo",2,IF($M1783="Concluída com atraso",1,0)),0)</f>
        <v>0</v>
      </c>
      <c r="BB1783" s="18">
        <f>IF($E1783=AF!$D$6,IF($M1783="Atrasada",2,IF($M1783="Concluída com atraso",1,0)),0)</f>
        <v>0</v>
      </c>
      <c r="BC1783" s="18">
        <v>1.7770000000000001E-2</v>
      </c>
      <c r="BD1783" s="18">
        <f t="shared" si="615"/>
        <v>1.7770000000000001E-2</v>
      </c>
      <c r="BE1783" s="18">
        <f t="shared" si="615"/>
        <v>1.7770000000000001E-2</v>
      </c>
      <c r="BF1783" s="18" t="str">
        <f t="shared" si="609"/>
        <v/>
      </c>
      <c r="BN1783" s="18" t="str">
        <f t="shared" si="610"/>
        <v>s</v>
      </c>
    </row>
    <row r="1784" spans="3:66" ht="50.1" customHeight="1" thickTop="1" thickBot="1" x14ac:dyDescent="0.3">
      <c r="C1784" s="46"/>
      <c r="D1784" s="46"/>
      <c r="E1784" s="46"/>
      <c r="F1784" s="122"/>
      <c r="G1784" s="122"/>
      <c r="H1784" s="78" t="str">
        <f t="shared" si="611"/>
        <v/>
      </c>
      <c r="I1784" s="78" t="str">
        <f t="shared" si="612"/>
        <v/>
      </c>
      <c r="J1784" s="16"/>
      <c r="K1784" s="46" t="str">
        <f t="shared" si="613"/>
        <v/>
      </c>
      <c r="L1784" s="16"/>
      <c r="M1784" s="16"/>
      <c r="N1784" s="46"/>
      <c r="O1784" s="47" t="str">
        <f t="shared" si="616"/>
        <v/>
      </c>
      <c r="P1784" s="47"/>
      <c r="Q1784" s="48" t="str">
        <f>IFERROR(VLOOKUP(E1784,Funcionários!$C$8:$E$207,3,FALSE),"")</f>
        <v/>
      </c>
      <c r="R1784" s="47"/>
      <c r="S1784" s="49" t="str">
        <f t="shared" si="617"/>
        <v/>
      </c>
      <c r="T1784" s="49">
        <v>1.7780000000000001E-2</v>
      </c>
      <c r="U1784" s="48" t="str">
        <f>IF(Funcionários!C1785=0,"",Funcionários!C1785)</f>
        <v/>
      </c>
      <c r="V1784" s="50">
        <f>IF(U1784="",0,IF(COUNTIFS($E$7:$E$3006,U1784,$I$7:$I$3006,'RC'!$E$6)=0,0,COUNTIFS($M$7:$M$3006,"Concluída no prazo",$E$7:$E$3006,U1784,$I$7:$I$3006,'RC'!$E$6)/COUNTIFS($E$7:$E$3006,U1784,$I$7:$I$3006,'RC'!$E$6)))</f>
        <v>0</v>
      </c>
      <c r="W1784" s="49">
        <f>SUMIFS($J$7:$J$3006,$E$7:$E$3006,U1784,$I$7:$I$3006,'RC'!$E$6)+SUMIFS($L$7:$L$3006,$E$7:$E$3006,U1784,$I$7:$I$3006,'RC'!$E$6)</f>
        <v>0</v>
      </c>
      <c r="X1784" s="48">
        <f>COUNTIFS($E$7:$E$3006,U1784,$I$7:$I$3006,'RC'!$E$6)</f>
        <v>0</v>
      </c>
      <c r="Y1784" s="48"/>
      <c r="Z1784" s="51" t="str">
        <f>IF(AQ1784='RC'!$E$6,AC1784*1000+AD1784,"")</f>
        <v/>
      </c>
      <c r="AA1784" s="51" t="str">
        <f>IF(AB1784="","",IF(AQ1784='RC'!$E$6,AC1784*1000-AD1784,""))</f>
        <v/>
      </c>
      <c r="AB1784" s="48" t="str">
        <f>IFERROR(VLOOKUP(E1784,Funcionários!$C$8:$E$207,3,FALSE),"")</f>
        <v/>
      </c>
      <c r="AC1784" s="50" t="str">
        <f>IF(AB1784="","",IF(COUNTIFS($AB$7:$AB$3006,AB1784,$AQ$7:$AQ$3006,'RC'!$E$6)=0,"",COUNTIFS($M$7:$M$3006,"Concluída no prazo",$AB$7:$AB$3006,AB1784,$AQ$7:$AQ$3006,'RC'!$E$6)/COUNTIFS($AB$7:$AB$3006,AB1784,$AQ$7:$AQ$3006,'RC'!$E$6)))</f>
        <v/>
      </c>
      <c r="AD1784" s="48">
        <f>SUMIF($AQ$7:$AQ$3006,'RC'!$E$6,$J$7:$J$3006)+SUMIF($AQ$7:$AQ$3006,'RC'!$E$6,$L$7:$L$3006)</f>
        <v>21</v>
      </c>
      <c r="AF1784" s="48">
        <v>3.2229999999994603E-2</v>
      </c>
      <c r="AG1784" s="48">
        <f>IF(OR(AQ1784="",AQ1784&lt;&gt;'RC'!$E$6,AB1784&lt;&gt;'RC'!$D$21),0,1)</f>
        <v>0</v>
      </c>
      <c r="AH1784" s="48">
        <f t="shared" si="614"/>
        <v>3.2229999999994603E-2</v>
      </c>
      <c r="AI1784" s="48" t="str">
        <f t="shared" si="596"/>
        <v/>
      </c>
      <c r="AJ1784" s="48" t="str">
        <f t="shared" si="597"/>
        <v/>
      </c>
      <c r="AK1784" s="52" t="str">
        <f t="shared" si="598"/>
        <v/>
      </c>
      <c r="AL1784" s="52" t="str">
        <f t="shared" si="599"/>
        <v/>
      </c>
      <c r="AM1784" s="48" t="str">
        <f t="shared" si="600"/>
        <v/>
      </c>
      <c r="AN1784" s="48" t="str">
        <f t="shared" si="601"/>
        <v/>
      </c>
      <c r="AP1784" s="18" t="str">
        <f t="shared" si="602"/>
        <v/>
      </c>
      <c r="AQ1784" s="18" t="str">
        <f t="shared" si="603"/>
        <v/>
      </c>
      <c r="AR1784" s="18">
        <v>3.2230000000000002E-2</v>
      </c>
      <c r="AS1784" s="18">
        <f>IF(AF!$D$27="Todos",1,IF(M1784=AF!$D$27,1,0))</f>
        <v>1</v>
      </c>
      <c r="AT1784" s="53">
        <f>IF(AND(E1784=AF!$D$6,OR(LT!M1784=AF!$D$27,AF!$D$27="Todos"),OR(AP1784=AF!$E$8,AQ1784=AF!$E$8)),AR1784+AS1784,0)</f>
        <v>0</v>
      </c>
      <c r="AU1784" s="18" t="str">
        <f t="shared" si="604"/>
        <v/>
      </c>
      <c r="AV1784" s="54" t="str">
        <f t="shared" si="605"/>
        <v/>
      </c>
      <c r="AW1784" s="54" t="str">
        <f t="shared" si="606"/>
        <v/>
      </c>
      <c r="AX1784" s="18" t="str">
        <f t="shared" si="607"/>
        <v/>
      </c>
      <c r="AY1784" s="18" t="str">
        <f t="shared" si="608"/>
        <v/>
      </c>
      <c r="BA1784" s="18">
        <f>IF($E1784=AF!$D$6,IF($M1784="Concluída no prazo",2,IF($M1784="Concluída com atraso",1,0)),0)</f>
        <v>0</v>
      </c>
      <c r="BB1784" s="18">
        <f>IF($E1784=AF!$D$6,IF($M1784="Atrasada",2,IF($M1784="Concluída com atraso",1,0)),0)</f>
        <v>0</v>
      </c>
      <c r="BC1784" s="18">
        <v>1.7780000000000001E-2</v>
      </c>
      <c r="BD1784" s="18">
        <f t="shared" si="615"/>
        <v>1.7780000000000001E-2</v>
      </c>
      <c r="BE1784" s="18">
        <f t="shared" si="615"/>
        <v>1.7780000000000001E-2</v>
      </c>
      <c r="BF1784" s="18" t="str">
        <f t="shared" si="609"/>
        <v/>
      </c>
      <c r="BN1784" s="18" t="str">
        <f t="shared" si="610"/>
        <v>s</v>
      </c>
    </row>
    <row r="1785" spans="3:66" ht="50.1" customHeight="1" thickTop="1" thickBot="1" x14ac:dyDescent="0.3">
      <c r="C1785" s="46"/>
      <c r="D1785" s="46"/>
      <c r="E1785" s="46"/>
      <c r="F1785" s="122"/>
      <c r="G1785" s="122"/>
      <c r="H1785" s="78" t="str">
        <f t="shared" si="611"/>
        <v/>
      </c>
      <c r="I1785" s="78" t="str">
        <f t="shared" si="612"/>
        <v/>
      </c>
      <c r="J1785" s="16"/>
      <c r="K1785" s="46" t="str">
        <f t="shared" si="613"/>
        <v/>
      </c>
      <c r="L1785" s="16"/>
      <c r="M1785" s="16"/>
      <c r="N1785" s="46"/>
      <c r="O1785" s="47" t="str">
        <f t="shared" si="616"/>
        <v/>
      </c>
      <c r="P1785" s="47"/>
      <c r="Q1785" s="48" t="str">
        <f>IFERROR(VLOOKUP(E1785,Funcionários!$C$8:$E$207,3,FALSE),"")</f>
        <v/>
      </c>
      <c r="R1785" s="47"/>
      <c r="S1785" s="49" t="str">
        <f t="shared" si="617"/>
        <v/>
      </c>
      <c r="T1785" s="49">
        <v>1.779E-2</v>
      </c>
      <c r="U1785" s="48" t="str">
        <f>IF(Funcionários!C1786=0,"",Funcionários!C1786)</f>
        <v/>
      </c>
      <c r="V1785" s="50">
        <f>IF(U1785="",0,IF(COUNTIFS($E$7:$E$3006,U1785,$I$7:$I$3006,'RC'!$E$6)=0,0,COUNTIFS($M$7:$M$3006,"Concluída no prazo",$E$7:$E$3006,U1785,$I$7:$I$3006,'RC'!$E$6)/COUNTIFS($E$7:$E$3006,U1785,$I$7:$I$3006,'RC'!$E$6)))</f>
        <v>0</v>
      </c>
      <c r="W1785" s="49">
        <f>SUMIFS($J$7:$J$3006,$E$7:$E$3006,U1785,$I$7:$I$3006,'RC'!$E$6)+SUMIFS($L$7:$L$3006,$E$7:$E$3006,U1785,$I$7:$I$3006,'RC'!$E$6)</f>
        <v>0</v>
      </c>
      <c r="X1785" s="48">
        <f>COUNTIFS($E$7:$E$3006,U1785,$I$7:$I$3006,'RC'!$E$6)</f>
        <v>0</v>
      </c>
      <c r="Y1785" s="48"/>
      <c r="Z1785" s="51" t="str">
        <f>IF(AQ1785='RC'!$E$6,AC1785*1000+AD1785,"")</f>
        <v/>
      </c>
      <c r="AA1785" s="51" t="str">
        <f>IF(AB1785="","",IF(AQ1785='RC'!$E$6,AC1785*1000-AD1785,""))</f>
        <v/>
      </c>
      <c r="AB1785" s="48" t="str">
        <f>IFERROR(VLOOKUP(E1785,Funcionários!$C$8:$E$207,3,FALSE),"")</f>
        <v/>
      </c>
      <c r="AC1785" s="50" t="str">
        <f>IF(AB1785="","",IF(COUNTIFS($AB$7:$AB$3006,AB1785,$AQ$7:$AQ$3006,'RC'!$E$6)=0,"",COUNTIFS($M$7:$M$3006,"Concluída no prazo",$AB$7:$AB$3006,AB1785,$AQ$7:$AQ$3006,'RC'!$E$6)/COUNTIFS($AB$7:$AB$3006,AB1785,$AQ$7:$AQ$3006,'RC'!$E$6)))</f>
        <v/>
      </c>
      <c r="AD1785" s="48">
        <f>SUMIF($AQ$7:$AQ$3006,'RC'!$E$6,$J$7:$J$3006)+SUMIF($AQ$7:$AQ$3006,'RC'!$E$6,$L$7:$L$3006)</f>
        <v>21</v>
      </c>
      <c r="AF1785" s="48">
        <v>3.22199999999946E-2</v>
      </c>
      <c r="AG1785" s="48">
        <f>IF(OR(AQ1785="",AQ1785&lt;&gt;'RC'!$E$6,AB1785&lt;&gt;'RC'!$D$21),0,1)</f>
        <v>0</v>
      </c>
      <c r="AH1785" s="48">
        <f t="shared" si="614"/>
        <v>3.22199999999946E-2</v>
      </c>
      <c r="AI1785" s="48" t="str">
        <f t="shared" si="596"/>
        <v/>
      </c>
      <c r="AJ1785" s="48" t="str">
        <f t="shared" si="597"/>
        <v/>
      </c>
      <c r="AK1785" s="52" t="str">
        <f t="shared" si="598"/>
        <v/>
      </c>
      <c r="AL1785" s="52" t="str">
        <f t="shared" si="599"/>
        <v/>
      </c>
      <c r="AM1785" s="48" t="str">
        <f t="shared" si="600"/>
        <v/>
      </c>
      <c r="AN1785" s="48" t="str">
        <f t="shared" si="601"/>
        <v/>
      </c>
      <c r="AP1785" s="18" t="str">
        <f t="shared" si="602"/>
        <v/>
      </c>
      <c r="AQ1785" s="18" t="str">
        <f t="shared" si="603"/>
        <v/>
      </c>
      <c r="AR1785" s="18">
        <v>3.2219999999999999E-2</v>
      </c>
      <c r="AS1785" s="18">
        <f>IF(AF!$D$27="Todos",1,IF(M1785=AF!$D$27,1,0))</f>
        <v>1</v>
      </c>
      <c r="AT1785" s="53">
        <f>IF(AND(E1785=AF!$D$6,OR(LT!M1785=AF!$D$27,AF!$D$27="Todos"),OR(AP1785=AF!$E$8,AQ1785=AF!$E$8)),AR1785+AS1785,0)</f>
        <v>0</v>
      </c>
      <c r="AU1785" s="18" t="str">
        <f t="shared" si="604"/>
        <v/>
      </c>
      <c r="AV1785" s="54" t="str">
        <f t="shared" si="605"/>
        <v/>
      </c>
      <c r="AW1785" s="54" t="str">
        <f t="shared" si="606"/>
        <v/>
      </c>
      <c r="AX1785" s="18" t="str">
        <f t="shared" si="607"/>
        <v/>
      </c>
      <c r="AY1785" s="18" t="str">
        <f t="shared" si="608"/>
        <v/>
      </c>
      <c r="BA1785" s="18">
        <f>IF($E1785=AF!$D$6,IF($M1785="Concluída no prazo",2,IF($M1785="Concluída com atraso",1,0)),0)</f>
        <v>0</v>
      </c>
      <c r="BB1785" s="18">
        <f>IF($E1785=AF!$D$6,IF($M1785="Atrasada",2,IF($M1785="Concluída com atraso",1,0)),0)</f>
        <v>0</v>
      </c>
      <c r="BC1785" s="18">
        <v>1.779E-2</v>
      </c>
      <c r="BD1785" s="18">
        <f t="shared" si="615"/>
        <v>1.779E-2</v>
      </c>
      <c r="BE1785" s="18">
        <f t="shared" si="615"/>
        <v>1.779E-2</v>
      </c>
      <c r="BF1785" s="18" t="str">
        <f t="shared" si="609"/>
        <v/>
      </c>
      <c r="BN1785" s="18" t="str">
        <f t="shared" si="610"/>
        <v>s</v>
      </c>
    </row>
    <row r="1786" spans="3:66" ht="50.1" customHeight="1" thickTop="1" thickBot="1" x14ac:dyDescent="0.3">
      <c r="C1786" s="46"/>
      <c r="D1786" s="46"/>
      <c r="E1786" s="46"/>
      <c r="F1786" s="122"/>
      <c r="G1786" s="122"/>
      <c r="H1786" s="78" t="str">
        <f t="shared" si="611"/>
        <v/>
      </c>
      <c r="I1786" s="78" t="str">
        <f t="shared" si="612"/>
        <v/>
      </c>
      <c r="J1786" s="16"/>
      <c r="K1786" s="46" t="str">
        <f t="shared" si="613"/>
        <v/>
      </c>
      <c r="L1786" s="16"/>
      <c r="M1786" s="16"/>
      <c r="N1786" s="46"/>
      <c r="O1786" s="47" t="str">
        <f t="shared" si="616"/>
        <v/>
      </c>
      <c r="P1786" s="47"/>
      <c r="Q1786" s="48" t="str">
        <f>IFERROR(VLOOKUP(E1786,Funcionários!$C$8:$E$207,3,FALSE),"")</f>
        <v/>
      </c>
      <c r="R1786" s="47"/>
      <c r="S1786" s="49" t="str">
        <f t="shared" si="617"/>
        <v/>
      </c>
      <c r="T1786" s="49">
        <v>1.78E-2</v>
      </c>
      <c r="U1786" s="48" t="str">
        <f>IF(Funcionários!C1787=0,"",Funcionários!C1787)</f>
        <v/>
      </c>
      <c r="V1786" s="50">
        <f>IF(U1786="",0,IF(COUNTIFS($E$7:$E$3006,U1786,$I$7:$I$3006,'RC'!$E$6)=0,0,COUNTIFS($M$7:$M$3006,"Concluída no prazo",$E$7:$E$3006,U1786,$I$7:$I$3006,'RC'!$E$6)/COUNTIFS($E$7:$E$3006,U1786,$I$7:$I$3006,'RC'!$E$6)))</f>
        <v>0</v>
      </c>
      <c r="W1786" s="49">
        <f>SUMIFS($J$7:$J$3006,$E$7:$E$3006,U1786,$I$7:$I$3006,'RC'!$E$6)+SUMIFS($L$7:$L$3006,$E$7:$E$3006,U1786,$I$7:$I$3006,'RC'!$E$6)</f>
        <v>0</v>
      </c>
      <c r="X1786" s="48">
        <f>COUNTIFS($E$7:$E$3006,U1786,$I$7:$I$3006,'RC'!$E$6)</f>
        <v>0</v>
      </c>
      <c r="Y1786" s="48"/>
      <c r="Z1786" s="51" t="str">
        <f>IF(AQ1786='RC'!$E$6,AC1786*1000+AD1786,"")</f>
        <v/>
      </c>
      <c r="AA1786" s="51" t="str">
        <f>IF(AB1786="","",IF(AQ1786='RC'!$E$6,AC1786*1000-AD1786,""))</f>
        <v/>
      </c>
      <c r="AB1786" s="48" t="str">
        <f>IFERROR(VLOOKUP(E1786,Funcionários!$C$8:$E$207,3,FALSE),"")</f>
        <v/>
      </c>
      <c r="AC1786" s="50" t="str">
        <f>IF(AB1786="","",IF(COUNTIFS($AB$7:$AB$3006,AB1786,$AQ$7:$AQ$3006,'RC'!$E$6)=0,"",COUNTIFS($M$7:$M$3006,"Concluída no prazo",$AB$7:$AB$3006,AB1786,$AQ$7:$AQ$3006,'RC'!$E$6)/COUNTIFS($AB$7:$AB$3006,AB1786,$AQ$7:$AQ$3006,'RC'!$E$6)))</f>
        <v/>
      </c>
      <c r="AD1786" s="48">
        <f>SUMIF($AQ$7:$AQ$3006,'RC'!$E$6,$J$7:$J$3006)+SUMIF($AQ$7:$AQ$3006,'RC'!$E$6,$L$7:$L$3006)</f>
        <v>21</v>
      </c>
      <c r="AF1786" s="48">
        <v>3.2209999999994597E-2</v>
      </c>
      <c r="AG1786" s="48">
        <f>IF(OR(AQ1786="",AQ1786&lt;&gt;'RC'!$E$6,AB1786&lt;&gt;'RC'!$D$21),0,1)</f>
        <v>0</v>
      </c>
      <c r="AH1786" s="48">
        <f t="shared" si="614"/>
        <v>3.2209999999994597E-2</v>
      </c>
      <c r="AI1786" s="48" t="str">
        <f t="shared" si="596"/>
        <v/>
      </c>
      <c r="AJ1786" s="48" t="str">
        <f t="shared" si="597"/>
        <v/>
      </c>
      <c r="AK1786" s="52" t="str">
        <f t="shared" si="598"/>
        <v/>
      </c>
      <c r="AL1786" s="52" t="str">
        <f t="shared" si="599"/>
        <v/>
      </c>
      <c r="AM1786" s="48" t="str">
        <f t="shared" si="600"/>
        <v/>
      </c>
      <c r="AN1786" s="48" t="str">
        <f t="shared" si="601"/>
        <v/>
      </c>
      <c r="AP1786" s="18" t="str">
        <f t="shared" si="602"/>
        <v/>
      </c>
      <c r="AQ1786" s="18" t="str">
        <f t="shared" si="603"/>
        <v/>
      </c>
      <c r="AR1786" s="18">
        <v>3.2210000000000003E-2</v>
      </c>
      <c r="AS1786" s="18">
        <f>IF(AF!$D$27="Todos",1,IF(M1786=AF!$D$27,1,0))</f>
        <v>1</v>
      </c>
      <c r="AT1786" s="53">
        <f>IF(AND(E1786=AF!$D$6,OR(LT!M1786=AF!$D$27,AF!$D$27="Todos"),OR(AP1786=AF!$E$8,AQ1786=AF!$E$8)),AR1786+AS1786,0)</f>
        <v>0</v>
      </c>
      <c r="AU1786" s="18" t="str">
        <f t="shared" si="604"/>
        <v/>
      </c>
      <c r="AV1786" s="54" t="str">
        <f t="shared" si="605"/>
        <v/>
      </c>
      <c r="AW1786" s="54" t="str">
        <f t="shared" si="606"/>
        <v/>
      </c>
      <c r="AX1786" s="18" t="str">
        <f t="shared" si="607"/>
        <v/>
      </c>
      <c r="AY1786" s="18" t="str">
        <f t="shared" si="608"/>
        <v/>
      </c>
      <c r="BA1786" s="18">
        <f>IF($E1786=AF!$D$6,IF($M1786="Concluída no prazo",2,IF($M1786="Concluída com atraso",1,0)),0)</f>
        <v>0</v>
      </c>
      <c r="BB1786" s="18">
        <f>IF($E1786=AF!$D$6,IF($M1786="Atrasada",2,IF($M1786="Concluída com atraso",1,0)),0)</f>
        <v>0</v>
      </c>
      <c r="BC1786" s="18">
        <v>1.78E-2</v>
      </c>
      <c r="BD1786" s="18">
        <f t="shared" si="615"/>
        <v>1.78E-2</v>
      </c>
      <c r="BE1786" s="18">
        <f t="shared" si="615"/>
        <v>1.78E-2</v>
      </c>
      <c r="BF1786" s="18" t="str">
        <f t="shared" si="609"/>
        <v/>
      </c>
      <c r="BN1786" s="18" t="str">
        <f t="shared" si="610"/>
        <v>s</v>
      </c>
    </row>
    <row r="1787" spans="3:66" ht="50.1" customHeight="1" thickTop="1" thickBot="1" x14ac:dyDescent="0.3">
      <c r="C1787" s="46"/>
      <c r="D1787" s="46"/>
      <c r="E1787" s="46"/>
      <c r="F1787" s="122"/>
      <c r="G1787" s="122"/>
      <c r="H1787" s="78" t="str">
        <f t="shared" si="611"/>
        <v/>
      </c>
      <c r="I1787" s="78" t="str">
        <f t="shared" si="612"/>
        <v/>
      </c>
      <c r="J1787" s="16"/>
      <c r="K1787" s="46" t="str">
        <f t="shared" si="613"/>
        <v/>
      </c>
      <c r="L1787" s="16"/>
      <c r="M1787" s="16"/>
      <c r="N1787" s="46"/>
      <c r="O1787" s="47" t="str">
        <f t="shared" si="616"/>
        <v/>
      </c>
      <c r="P1787" s="47"/>
      <c r="Q1787" s="48" t="str">
        <f>IFERROR(VLOOKUP(E1787,Funcionários!$C$8:$E$207,3,FALSE),"")</f>
        <v/>
      </c>
      <c r="R1787" s="47"/>
      <c r="S1787" s="49" t="str">
        <f t="shared" si="617"/>
        <v/>
      </c>
      <c r="T1787" s="49">
        <v>1.7809999999999999E-2</v>
      </c>
      <c r="U1787" s="48" t="str">
        <f>IF(Funcionários!C1788=0,"",Funcionários!C1788)</f>
        <v/>
      </c>
      <c r="V1787" s="50">
        <f>IF(U1787="",0,IF(COUNTIFS($E$7:$E$3006,U1787,$I$7:$I$3006,'RC'!$E$6)=0,0,COUNTIFS($M$7:$M$3006,"Concluída no prazo",$E$7:$E$3006,U1787,$I$7:$I$3006,'RC'!$E$6)/COUNTIFS($E$7:$E$3006,U1787,$I$7:$I$3006,'RC'!$E$6)))</f>
        <v>0</v>
      </c>
      <c r="W1787" s="49">
        <f>SUMIFS($J$7:$J$3006,$E$7:$E$3006,U1787,$I$7:$I$3006,'RC'!$E$6)+SUMIFS($L$7:$L$3006,$E$7:$E$3006,U1787,$I$7:$I$3006,'RC'!$E$6)</f>
        <v>0</v>
      </c>
      <c r="X1787" s="48">
        <f>COUNTIFS($E$7:$E$3006,U1787,$I$7:$I$3006,'RC'!$E$6)</f>
        <v>0</v>
      </c>
      <c r="Y1787" s="48"/>
      <c r="Z1787" s="51" t="str">
        <f>IF(AQ1787='RC'!$E$6,AC1787*1000+AD1787,"")</f>
        <v/>
      </c>
      <c r="AA1787" s="51" t="str">
        <f>IF(AB1787="","",IF(AQ1787='RC'!$E$6,AC1787*1000-AD1787,""))</f>
        <v/>
      </c>
      <c r="AB1787" s="48" t="str">
        <f>IFERROR(VLOOKUP(E1787,Funcionários!$C$8:$E$207,3,FALSE),"")</f>
        <v/>
      </c>
      <c r="AC1787" s="50" t="str">
        <f>IF(AB1787="","",IF(COUNTIFS($AB$7:$AB$3006,AB1787,$AQ$7:$AQ$3006,'RC'!$E$6)=0,"",COUNTIFS($M$7:$M$3006,"Concluída no prazo",$AB$7:$AB$3006,AB1787,$AQ$7:$AQ$3006,'RC'!$E$6)/COUNTIFS($AB$7:$AB$3006,AB1787,$AQ$7:$AQ$3006,'RC'!$E$6)))</f>
        <v/>
      </c>
      <c r="AD1787" s="48">
        <f>SUMIF($AQ$7:$AQ$3006,'RC'!$E$6,$J$7:$J$3006)+SUMIF($AQ$7:$AQ$3006,'RC'!$E$6,$L$7:$L$3006)</f>
        <v>21</v>
      </c>
      <c r="AF1787" s="48">
        <v>3.2199999999994497E-2</v>
      </c>
      <c r="AG1787" s="48">
        <f>IF(OR(AQ1787="",AQ1787&lt;&gt;'RC'!$E$6,AB1787&lt;&gt;'RC'!$D$21),0,1)</f>
        <v>0</v>
      </c>
      <c r="AH1787" s="48">
        <f t="shared" si="614"/>
        <v>3.2199999999994497E-2</v>
      </c>
      <c r="AI1787" s="48" t="str">
        <f t="shared" si="596"/>
        <v/>
      </c>
      <c r="AJ1787" s="48" t="str">
        <f t="shared" si="597"/>
        <v/>
      </c>
      <c r="AK1787" s="52" t="str">
        <f t="shared" si="598"/>
        <v/>
      </c>
      <c r="AL1787" s="52" t="str">
        <f t="shared" si="599"/>
        <v/>
      </c>
      <c r="AM1787" s="48" t="str">
        <f t="shared" si="600"/>
        <v/>
      </c>
      <c r="AN1787" s="48" t="str">
        <f t="shared" si="601"/>
        <v/>
      </c>
      <c r="AP1787" s="18" t="str">
        <f t="shared" si="602"/>
        <v/>
      </c>
      <c r="AQ1787" s="18" t="str">
        <f t="shared" si="603"/>
        <v/>
      </c>
      <c r="AR1787" s="18">
        <v>3.2199999999999999E-2</v>
      </c>
      <c r="AS1787" s="18">
        <f>IF(AF!$D$27="Todos",1,IF(M1787=AF!$D$27,1,0))</f>
        <v>1</v>
      </c>
      <c r="AT1787" s="53">
        <f>IF(AND(E1787=AF!$D$6,OR(LT!M1787=AF!$D$27,AF!$D$27="Todos"),OR(AP1787=AF!$E$8,AQ1787=AF!$E$8)),AR1787+AS1787,0)</f>
        <v>0</v>
      </c>
      <c r="AU1787" s="18" t="str">
        <f t="shared" si="604"/>
        <v/>
      </c>
      <c r="AV1787" s="54" t="str">
        <f t="shared" si="605"/>
        <v/>
      </c>
      <c r="AW1787" s="54" t="str">
        <f t="shared" si="606"/>
        <v/>
      </c>
      <c r="AX1787" s="18" t="str">
        <f t="shared" si="607"/>
        <v/>
      </c>
      <c r="AY1787" s="18" t="str">
        <f t="shared" si="608"/>
        <v/>
      </c>
      <c r="BA1787" s="18">
        <f>IF($E1787=AF!$D$6,IF($M1787="Concluída no prazo",2,IF($M1787="Concluída com atraso",1,0)),0)</f>
        <v>0</v>
      </c>
      <c r="BB1787" s="18">
        <f>IF($E1787=AF!$D$6,IF($M1787="Atrasada",2,IF($M1787="Concluída com atraso",1,0)),0)</f>
        <v>0</v>
      </c>
      <c r="BC1787" s="18">
        <v>1.7809999999999999E-2</v>
      </c>
      <c r="BD1787" s="18">
        <f t="shared" si="615"/>
        <v>1.7809999999999999E-2</v>
      </c>
      <c r="BE1787" s="18">
        <f t="shared" si="615"/>
        <v>1.7809999999999999E-2</v>
      </c>
      <c r="BF1787" s="18" t="str">
        <f t="shared" si="609"/>
        <v/>
      </c>
      <c r="BN1787" s="18" t="str">
        <f t="shared" si="610"/>
        <v>s</v>
      </c>
    </row>
    <row r="1788" spans="3:66" ht="50.1" customHeight="1" thickTop="1" thickBot="1" x14ac:dyDescent="0.3">
      <c r="C1788" s="46"/>
      <c r="D1788" s="46"/>
      <c r="E1788" s="46"/>
      <c r="F1788" s="122"/>
      <c r="G1788" s="122"/>
      <c r="H1788" s="78" t="str">
        <f t="shared" si="611"/>
        <v/>
      </c>
      <c r="I1788" s="78" t="str">
        <f t="shared" si="612"/>
        <v/>
      </c>
      <c r="J1788" s="16"/>
      <c r="K1788" s="46" t="str">
        <f t="shared" si="613"/>
        <v/>
      </c>
      <c r="L1788" s="16"/>
      <c r="M1788" s="16"/>
      <c r="N1788" s="46"/>
      <c r="O1788" s="47" t="str">
        <f t="shared" si="616"/>
        <v/>
      </c>
      <c r="P1788" s="47"/>
      <c r="Q1788" s="48" t="str">
        <f>IFERROR(VLOOKUP(E1788,Funcionários!$C$8:$E$207,3,FALSE),"")</f>
        <v/>
      </c>
      <c r="R1788" s="47"/>
      <c r="S1788" s="49" t="str">
        <f t="shared" si="617"/>
        <v/>
      </c>
      <c r="T1788" s="49">
        <v>1.7819999999999999E-2</v>
      </c>
      <c r="U1788" s="48" t="str">
        <f>IF(Funcionários!C1789=0,"",Funcionários!C1789)</f>
        <v/>
      </c>
      <c r="V1788" s="50">
        <f>IF(U1788="",0,IF(COUNTIFS($E$7:$E$3006,U1788,$I$7:$I$3006,'RC'!$E$6)=0,0,COUNTIFS($M$7:$M$3006,"Concluída no prazo",$E$7:$E$3006,U1788,$I$7:$I$3006,'RC'!$E$6)/COUNTIFS($E$7:$E$3006,U1788,$I$7:$I$3006,'RC'!$E$6)))</f>
        <v>0</v>
      </c>
      <c r="W1788" s="49">
        <f>SUMIFS($J$7:$J$3006,$E$7:$E$3006,U1788,$I$7:$I$3006,'RC'!$E$6)+SUMIFS($L$7:$L$3006,$E$7:$E$3006,U1788,$I$7:$I$3006,'RC'!$E$6)</f>
        <v>0</v>
      </c>
      <c r="X1788" s="48">
        <f>COUNTIFS($E$7:$E$3006,U1788,$I$7:$I$3006,'RC'!$E$6)</f>
        <v>0</v>
      </c>
      <c r="Y1788" s="48"/>
      <c r="Z1788" s="51" t="str">
        <f>IF(AQ1788='RC'!$E$6,AC1788*1000+AD1788,"")</f>
        <v/>
      </c>
      <c r="AA1788" s="51" t="str">
        <f>IF(AB1788="","",IF(AQ1788='RC'!$E$6,AC1788*1000-AD1788,""))</f>
        <v/>
      </c>
      <c r="AB1788" s="48" t="str">
        <f>IFERROR(VLOOKUP(E1788,Funcionários!$C$8:$E$207,3,FALSE),"")</f>
        <v/>
      </c>
      <c r="AC1788" s="50" t="str">
        <f>IF(AB1788="","",IF(COUNTIFS($AB$7:$AB$3006,AB1788,$AQ$7:$AQ$3006,'RC'!$E$6)=0,"",COUNTIFS($M$7:$M$3006,"Concluída no prazo",$AB$7:$AB$3006,AB1788,$AQ$7:$AQ$3006,'RC'!$E$6)/COUNTIFS($AB$7:$AB$3006,AB1788,$AQ$7:$AQ$3006,'RC'!$E$6)))</f>
        <v/>
      </c>
      <c r="AD1788" s="48">
        <f>SUMIF($AQ$7:$AQ$3006,'RC'!$E$6,$J$7:$J$3006)+SUMIF($AQ$7:$AQ$3006,'RC'!$E$6,$L$7:$L$3006)</f>
        <v>21</v>
      </c>
      <c r="AF1788" s="48">
        <v>3.2189999999994501E-2</v>
      </c>
      <c r="AG1788" s="48">
        <f>IF(OR(AQ1788="",AQ1788&lt;&gt;'RC'!$E$6,AB1788&lt;&gt;'RC'!$D$21),0,1)</f>
        <v>0</v>
      </c>
      <c r="AH1788" s="48">
        <f t="shared" si="614"/>
        <v>3.2189999999994501E-2</v>
      </c>
      <c r="AI1788" s="48" t="str">
        <f t="shared" si="596"/>
        <v/>
      </c>
      <c r="AJ1788" s="48" t="str">
        <f t="shared" si="597"/>
        <v/>
      </c>
      <c r="AK1788" s="52" t="str">
        <f t="shared" si="598"/>
        <v/>
      </c>
      <c r="AL1788" s="52" t="str">
        <f t="shared" si="599"/>
        <v/>
      </c>
      <c r="AM1788" s="48" t="str">
        <f t="shared" si="600"/>
        <v/>
      </c>
      <c r="AN1788" s="48" t="str">
        <f t="shared" si="601"/>
        <v/>
      </c>
      <c r="AP1788" s="18" t="str">
        <f t="shared" si="602"/>
        <v/>
      </c>
      <c r="AQ1788" s="18" t="str">
        <f t="shared" si="603"/>
        <v/>
      </c>
      <c r="AR1788" s="18">
        <v>3.2190000000000003E-2</v>
      </c>
      <c r="AS1788" s="18">
        <f>IF(AF!$D$27="Todos",1,IF(M1788=AF!$D$27,1,0))</f>
        <v>1</v>
      </c>
      <c r="AT1788" s="53">
        <f>IF(AND(E1788=AF!$D$6,OR(LT!M1788=AF!$D$27,AF!$D$27="Todos"),OR(AP1788=AF!$E$8,AQ1788=AF!$E$8)),AR1788+AS1788,0)</f>
        <v>0</v>
      </c>
      <c r="AU1788" s="18" t="str">
        <f t="shared" si="604"/>
        <v/>
      </c>
      <c r="AV1788" s="54" t="str">
        <f t="shared" si="605"/>
        <v/>
      </c>
      <c r="AW1788" s="54" t="str">
        <f t="shared" si="606"/>
        <v/>
      </c>
      <c r="AX1788" s="18" t="str">
        <f t="shared" si="607"/>
        <v/>
      </c>
      <c r="AY1788" s="18" t="str">
        <f t="shared" si="608"/>
        <v/>
      </c>
      <c r="BA1788" s="18">
        <f>IF($E1788=AF!$D$6,IF($M1788="Concluída no prazo",2,IF($M1788="Concluída com atraso",1,0)),0)</f>
        <v>0</v>
      </c>
      <c r="BB1788" s="18">
        <f>IF($E1788=AF!$D$6,IF($M1788="Atrasada",2,IF($M1788="Concluída com atraso",1,0)),0)</f>
        <v>0</v>
      </c>
      <c r="BC1788" s="18">
        <v>1.7819999999999999E-2</v>
      </c>
      <c r="BD1788" s="18">
        <f t="shared" si="615"/>
        <v>1.7819999999999999E-2</v>
      </c>
      <c r="BE1788" s="18">
        <f t="shared" si="615"/>
        <v>1.7819999999999999E-2</v>
      </c>
      <c r="BF1788" s="18" t="str">
        <f t="shared" si="609"/>
        <v/>
      </c>
      <c r="BN1788" s="18" t="str">
        <f t="shared" si="610"/>
        <v>s</v>
      </c>
    </row>
    <row r="1789" spans="3:66" ht="50.1" customHeight="1" thickTop="1" thickBot="1" x14ac:dyDescent="0.3">
      <c r="C1789" s="46"/>
      <c r="D1789" s="46"/>
      <c r="E1789" s="46"/>
      <c r="F1789" s="122"/>
      <c r="G1789" s="122"/>
      <c r="H1789" s="78" t="str">
        <f t="shared" si="611"/>
        <v/>
      </c>
      <c r="I1789" s="78" t="str">
        <f t="shared" si="612"/>
        <v/>
      </c>
      <c r="J1789" s="16"/>
      <c r="K1789" s="46" t="str">
        <f t="shared" si="613"/>
        <v/>
      </c>
      <c r="L1789" s="16"/>
      <c r="M1789" s="16"/>
      <c r="N1789" s="46"/>
      <c r="O1789" s="47" t="str">
        <f t="shared" si="616"/>
        <v/>
      </c>
      <c r="P1789" s="47"/>
      <c r="Q1789" s="48" t="str">
        <f>IFERROR(VLOOKUP(E1789,Funcionários!$C$8:$E$207,3,FALSE),"")</f>
        <v/>
      </c>
      <c r="R1789" s="47"/>
      <c r="S1789" s="49" t="str">
        <f t="shared" si="617"/>
        <v/>
      </c>
      <c r="T1789" s="49">
        <v>1.7829999999999999E-2</v>
      </c>
      <c r="U1789" s="48" t="str">
        <f>IF(Funcionários!C1790=0,"",Funcionários!C1790)</f>
        <v/>
      </c>
      <c r="V1789" s="50">
        <f>IF(U1789="",0,IF(COUNTIFS($E$7:$E$3006,U1789,$I$7:$I$3006,'RC'!$E$6)=0,0,COUNTIFS($M$7:$M$3006,"Concluída no prazo",$E$7:$E$3006,U1789,$I$7:$I$3006,'RC'!$E$6)/COUNTIFS($E$7:$E$3006,U1789,$I$7:$I$3006,'RC'!$E$6)))</f>
        <v>0</v>
      </c>
      <c r="W1789" s="49">
        <f>SUMIFS($J$7:$J$3006,$E$7:$E$3006,U1789,$I$7:$I$3006,'RC'!$E$6)+SUMIFS($L$7:$L$3006,$E$7:$E$3006,U1789,$I$7:$I$3006,'RC'!$E$6)</f>
        <v>0</v>
      </c>
      <c r="X1789" s="48">
        <f>COUNTIFS($E$7:$E$3006,U1789,$I$7:$I$3006,'RC'!$E$6)</f>
        <v>0</v>
      </c>
      <c r="Y1789" s="48"/>
      <c r="Z1789" s="51" t="str">
        <f>IF(AQ1789='RC'!$E$6,AC1789*1000+AD1789,"")</f>
        <v/>
      </c>
      <c r="AA1789" s="51" t="str">
        <f>IF(AB1789="","",IF(AQ1789='RC'!$E$6,AC1789*1000-AD1789,""))</f>
        <v/>
      </c>
      <c r="AB1789" s="48" t="str">
        <f>IFERROR(VLOOKUP(E1789,Funcionários!$C$8:$E$207,3,FALSE),"")</f>
        <v/>
      </c>
      <c r="AC1789" s="50" t="str">
        <f>IF(AB1789="","",IF(COUNTIFS($AB$7:$AB$3006,AB1789,$AQ$7:$AQ$3006,'RC'!$E$6)=0,"",COUNTIFS($M$7:$M$3006,"Concluída no prazo",$AB$7:$AB$3006,AB1789,$AQ$7:$AQ$3006,'RC'!$E$6)/COUNTIFS($AB$7:$AB$3006,AB1789,$AQ$7:$AQ$3006,'RC'!$E$6)))</f>
        <v/>
      </c>
      <c r="AD1789" s="48">
        <f>SUMIF($AQ$7:$AQ$3006,'RC'!$E$6,$J$7:$J$3006)+SUMIF($AQ$7:$AQ$3006,'RC'!$E$6,$L$7:$L$3006)</f>
        <v>21</v>
      </c>
      <c r="AF1789" s="48">
        <v>3.2179999999994498E-2</v>
      </c>
      <c r="AG1789" s="48">
        <f>IF(OR(AQ1789="",AQ1789&lt;&gt;'RC'!$E$6,AB1789&lt;&gt;'RC'!$D$21),0,1)</f>
        <v>0</v>
      </c>
      <c r="AH1789" s="48">
        <f t="shared" si="614"/>
        <v>3.2179999999994498E-2</v>
      </c>
      <c r="AI1789" s="48" t="str">
        <f t="shared" si="596"/>
        <v/>
      </c>
      <c r="AJ1789" s="48" t="str">
        <f t="shared" si="597"/>
        <v/>
      </c>
      <c r="AK1789" s="52" t="str">
        <f t="shared" si="598"/>
        <v/>
      </c>
      <c r="AL1789" s="52" t="str">
        <f t="shared" si="599"/>
        <v/>
      </c>
      <c r="AM1789" s="48" t="str">
        <f t="shared" si="600"/>
        <v/>
      </c>
      <c r="AN1789" s="48" t="str">
        <f t="shared" si="601"/>
        <v/>
      </c>
      <c r="AP1789" s="18" t="str">
        <f t="shared" si="602"/>
        <v/>
      </c>
      <c r="AQ1789" s="18" t="str">
        <f t="shared" si="603"/>
        <v/>
      </c>
      <c r="AR1789" s="18">
        <v>3.218E-2</v>
      </c>
      <c r="AS1789" s="18">
        <f>IF(AF!$D$27="Todos",1,IF(M1789=AF!$D$27,1,0))</f>
        <v>1</v>
      </c>
      <c r="AT1789" s="53">
        <f>IF(AND(E1789=AF!$D$6,OR(LT!M1789=AF!$D$27,AF!$D$27="Todos"),OR(AP1789=AF!$E$8,AQ1789=AF!$E$8)),AR1789+AS1789,0)</f>
        <v>0</v>
      </c>
      <c r="AU1789" s="18" t="str">
        <f t="shared" si="604"/>
        <v/>
      </c>
      <c r="AV1789" s="54" t="str">
        <f t="shared" si="605"/>
        <v/>
      </c>
      <c r="AW1789" s="54" t="str">
        <f t="shared" si="606"/>
        <v/>
      </c>
      <c r="AX1789" s="18" t="str">
        <f t="shared" si="607"/>
        <v/>
      </c>
      <c r="AY1789" s="18" t="str">
        <f t="shared" si="608"/>
        <v/>
      </c>
      <c r="BA1789" s="18">
        <f>IF($E1789=AF!$D$6,IF($M1789="Concluída no prazo",2,IF($M1789="Concluída com atraso",1,0)),0)</f>
        <v>0</v>
      </c>
      <c r="BB1789" s="18">
        <f>IF($E1789=AF!$D$6,IF($M1789="Atrasada",2,IF($M1789="Concluída com atraso",1,0)),0)</f>
        <v>0</v>
      </c>
      <c r="BC1789" s="18">
        <v>1.7829999999999999E-2</v>
      </c>
      <c r="BD1789" s="18">
        <f t="shared" si="615"/>
        <v>1.7829999999999999E-2</v>
      </c>
      <c r="BE1789" s="18">
        <f t="shared" si="615"/>
        <v>1.7829999999999999E-2</v>
      </c>
      <c r="BF1789" s="18" t="str">
        <f t="shared" si="609"/>
        <v/>
      </c>
      <c r="BN1789" s="18" t="str">
        <f t="shared" si="610"/>
        <v>s</v>
      </c>
    </row>
    <row r="1790" spans="3:66" ht="50.1" customHeight="1" thickTop="1" thickBot="1" x14ac:dyDescent="0.3">
      <c r="C1790" s="46"/>
      <c r="D1790" s="46"/>
      <c r="E1790" s="46"/>
      <c r="F1790" s="122"/>
      <c r="G1790" s="122"/>
      <c r="H1790" s="78" t="str">
        <f t="shared" si="611"/>
        <v/>
      </c>
      <c r="I1790" s="78" t="str">
        <f t="shared" si="612"/>
        <v/>
      </c>
      <c r="J1790" s="16"/>
      <c r="K1790" s="46" t="str">
        <f t="shared" si="613"/>
        <v/>
      </c>
      <c r="L1790" s="16"/>
      <c r="M1790" s="16"/>
      <c r="N1790" s="46"/>
      <c r="O1790" s="47" t="str">
        <f t="shared" si="616"/>
        <v/>
      </c>
      <c r="P1790" s="47"/>
      <c r="Q1790" s="48" t="str">
        <f>IFERROR(VLOOKUP(E1790,Funcionários!$C$8:$E$207,3,FALSE),"")</f>
        <v/>
      </c>
      <c r="R1790" s="47"/>
      <c r="S1790" s="49" t="str">
        <f t="shared" si="617"/>
        <v/>
      </c>
      <c r="T1790" s="49">
        <v>1.7840000000000002E-2</v>
      </c>
      <c r="U1790" s="48" t="str">
        <f>IF(Funcionários!C1791=0,"",Funcionários!C1791)</f>
        <v/>
      </c>
      <c r="V1790" s="50">
        <f>IF(U1790="",0,IF(COUNTIFS($E$7:$E$3006,U1790,$I$7:$I$3006,'RC'!$E$6)=0,0,COUNTIFS($M$7:$M$3006,"Concluída no prazo",$E$7:$E$3006,U1790,$I$7:$I$3006,'RC'!$E$6)/COUNTIFS($E$7:$E$3006,U1790,$I$7:$I$3006,'RC'!$E$6)))</f>
        <v>0</v>
      </c>
      <c r="W1790" s="49">
        <f>SUMIFS($J$7:$J$3006,$E$7:$E$3006,U1790,$I$7:$I$3006,'RC'!$E$6)+SUMIFS($L$7:$L$3006,$E$7:$E$3006,U1790,$I$7:$I$3006,'RC'!$E$6)</f>
        <v>0</v>
      </c>
      <c r="X1790" s="48">
        <f>COUNTIFS($E$7:$E$3006,U1790,$I$7:$I$3006,'RC'!$E$6)</f>
        <v>0</v>
      </c>
      <c r="Y1790" s="48"/>
      <c r="Z1790" s="51" t="str">
        <f>IF(AQ1790='RC'!$E$6,AC1790*1000+AD1790,"")</f>
        <v/>
      </c>
      <c r="AA1790" s="51" t="str">
        <f>IF(AB1790="","",IF(AQ1790='RC'!$E$6,AC1790*1000-AD1790,""))</f>
        <v/>
      </c>
      <c r="AB1790" s="48" t="str">
        <f>IFERROR(VLOOKUP(E1790,Funcionários!$C$8:$E$207,3,FALSE),"")</f>
        <v/>
      </c>
      <c r="AC1790" s="50" t="str">
        <f>IF(AB1790="","",IF(COUNTIFS($AB$7:$AB$3006,AB1790,$AQ$7:$AQ$3006,'RC'!$E$6)=0,"",COUNTIFS($M$7:$M$3006,"Concluída no prazo",$AB$7:$AB$3006,AB1790,$AQ$7:$AQ$3006,'RC'!$E$6)/COUNTIFS($AB$7:$AB$3006,AB1790,$AQ$7:$AQ$3006,'RC'!$E$6)))</f>
        <v/>
      </c>
      <c r="AD1790" s="48">
        <f>SUMIF($AQ$7:$AQ$3006,'RC'!$E$6,$J$7:$J$3006)+SUMIF($AQ$7:$AQ$3006,'RC'!$E$6,$L$7:$L$3006)</f>
        <v>21</v>
      </c>
      <c r="AF1790" s="48">
        <v>3.2169999999994502E-2</v>
      </c>
      <c r="AG1790" s="48">
        <f>IF(OR(AQ1790="",AQ1790&lt;&gt;'RC'!$E$6,AB1790&lt;&gt;'RC'!$D$21),0,1)</f>
        <v>0</v>
      </c>
      <c r="AH1790" s="48">
        <f t="shared" si="614"/>
        <v>3.2169999999994502E-2</v>
      </c>
      <c r="AI1790" s="48" t="str">
        <f t="shared" si="596"/>
        <v/>
      </c>
      <c r="AJ1790" s="48" t="str">
        <f t="shared" si="597"/>
        <v/>
      </c>
      <c r="AK1790" s="52" t="str">
        <f t="shared" si="598"/>
        <v/>
      </c>
      <c r="AL1790" s="52" t="str">
        <f t="shared" si="599"/>
        <v/>
      </c>
      <c r="AM1790" s="48" t="str">
        <f t="shared" si="600"/>
        <v/>
      </c>
      <c r="AN1790" s="48" t="str">
        <f t="shared" si="601"/>
        <v/>
      </c>
      <c r="AP1790" s="18" t="str">
        <f t="shared" si="602"/>
        <v/>
      </c>
      <c r="AQ1790" s="18" t="str">
        <f t="shared" si="603"/>
        <v/>
      </c>
      <c r="AR1790" s="18">
        <v>3.2169999999999997E-2</v>
      </c>
      <c r="AS1790" s="18">
        <f>IF(AF!$D$27="Todos",1,IF(M1790=AF!$D$27,1,0))</f>
        <v>1</v>
      </c>
      <c r="AT1790" s="53">
        <f>IF(AND(E1790=AF!$D$6,OR(LT!M1790=AF!$D$27,AF!$D$27="Todos"),OR(AP1790=AF!$E$8,AQ1790=AF!$E$8)),AR1790+AS1790,0)</f>
        <v>0</v>
      </c>
      <c r="AU1790" s="18" t="str">
        <f t="shared" si="604"/>
        <v/>
      </c>
      <c r="AV1790" s="54" t="str">
        <f t="shared" si="605"/>
        <v/>
      </c>
      <c r="AW1790" s="54" t="str">
        <f t="shared" si="606"/>
        <v/>
      </c>
      <c r="AX1790" s="18" t="str">
        <f t="shared" si="607"/>
        <v/>
      </c>
      <c r="AY1790" s="18" t="str">
        <f t="shared" si="608"/>
        <v/>
      </c>
      <c r="BA1790" s="18">
        <f>IF($E1790=AF!$D$6,IF($M1790="Concluída no prazo",2,IF($M1790="Concluída com atraso",1,0)),0)</f>
        <v>0</v>
      </c>
      <c r="BB1790" s="18">
        <f>IF($E1790=AF!$D$6,IF($M1790="Atrasada",2,IF($M1790="Concluída com atraso",1,0)),0)</f>
        <v>0</v>
      </c>
      <c r="BC1790" s="18">
        <v>1.7840000000000002E-2</v>
      </c>
      <c r="BD1790" s="18">
        <f t="shared" si="615"/>
        <v>1.7840000000000002E-2</v>
      </c>
      <c r="BE1790" s="18">
        <f t="shared" si="615"/>
        <v>1.7840000000000002E-2</v>
      </c>
      <c r="BF1790" s="18" t="str">
        <f t="shared" si="609"/>
        <v/>
      </c>
      <c r="BN1790" s="18" t="str">
        <f t="shared" si="610"/>
        <v>s</v>
      </c>
    </row>
    <row r="1791" spans="3:66" ht="50.1" customHeight="1" thickTop="1" thickBot="1" x14ac:dyDescent="0.3">
      <c r="C1791" s="46"/>
      <c r="D1791" s="46"/>
      <c r="E1791" s="46"/>
      <c r="F1791" s="122"/>
      <c r="G1791" s="122"/>
      <c r="H1791" s="78" t="str">
        <f t="shared" si="611"/>
        <v/>
      </c>
      <c r="I1791" s="78" t="str">
        <f t="shared" si="612"/>
        <v/>
      </c>
      <c r="J1791" s="16"/>
      <c r="K1791" s="46" t="str">
        <f t="shared" si="613"/>
        <v/>
      </c>
      <c r="L1791" s="16"/>
      <c r="M1791" s="16"/>
      <c r="N1791" s="46"/>
      <c r="O1791" s="47" t="str">
        <f t="shared" si="616"/>
        <v/>
      </c>
      <c r="P1791" s="47"/>
      <c r="Q1791" s="48" t="str">
        <f>IFERROR(VLOOKUP(E1791,Funcionários!$C$8:$E$207,3,FALSE),"")</f>
        <v/>
      </c>
      <c r="R1791" s="47"/>
      <c r="S1791" s="49" t="str">
        <f t="shared" si="617"/>
        <v/>
      </c>
      <c r="T1791" s="49">
        <v>1.7850000000000001E-2</v>
      </c>
      <c r="U1791" s="48" t="str">
        <f>IF(Funcionários!C1792=0,"",Funcionários!C1792)</f>
        <v/>
      </c>
      <c r="V1791" s="50">
        <f>IF(U1791="",0,IF(COUNTIFS($E$7:$E$3006,U1791,$I$7:$I$3006,'RC'!$E$6)=0,0,COUNTIFS($M$7:$M$3006,"Concluída no prazo",$E$7:$E$3006,U1791,$I$7:$I$3006,'RC'!$E$6)/COUNTIFS($E$7:$E$3006,U1791,$I$7:$I$3006,'RC'!$E$6)))</f>
        <v>0</v>
      </c>
      <c r="W1791" s="49">
        <f>SUMIFS($J$7:$J$3006,$E$7:$E$3006,U1791,$I$7:$I$3006,'RC'!$E$6)+SUMIFS($L$7:$L$3006,$E$7:$E$3006,U1791,$I$7:$I$3006,'RC'!$E$6)</f>
        <v>0</v>
      </c>
      <c r="X1791" s="48">
        <f>COUNTIFS($E$7:$E$3006,U1791,$I$7:$I$3006,'RC'!$E$6)</f>
        <v>0</v>
      </c>
      <c r="Y1791" s="48"/>
      <c r="Z1791" s="51" t="str">
        <f>IF(AQ1791='RC'!$E$6,AC1791*1000+AD1791,"")</f>
        <v/>
      </c>
      <c r="AA1791" s="51" t="str">
        <f>IF(AB1791="","",IF(AQ1791='RC'!$E$6,AC1791*1000-AD1791,""))</f>
        <v/>
      </c>
      <c r="AB1791" s="48" t="str">
        <f>IFERROR(VLOOKUP(E1791,Funcionários!$C$8:$E$207,3,FALSE),"")</f>
        <v/>
      </c>
      <c r="AC1791" s="50" t="str">
        <f>IF(AB1791="","",IF(COUNTIFS($AB$7:$AB$3006,AB1791,$AQ$7:$AQ$3006,'RC'!$E$6)=0,"",COUNTIFS($M$7:$M$3006,"Concluída no prazo",$AB$7:$AB$3006,AB1791,$AQ$7:$AQ$3006,'RC'!$E$6)/COUNTIFS($AB$7:$AB$3006,AB1791,$AQ$7:$AQ$3006,'RC'!$E$6)))</f>
        <v/>
      </c>
      <c r="AD1791" s="48">
        <f>SUMIF($AQ$7:$AQ$3006,'RC'!$E$6,$J$7:$J$3006)+SUMIF($AQ$7:$AQ$3006,'RC'!$E$6,$L$7:$L$3006)</f>
        <v>21</v>
      </c>
      <c r="AF1791" s="48">
        <v>3.2159999999994499E-2</v>
      </c>
      <c r="AG1791" s="48">
        <f>IF(OR(AQ1791="",AQ1791&lt;&gt;'RC'!$E$6,AB1791&lt;&gt;'RC'!$D$21),0,1)</f>
        <v>0</v>
      </c>
      <c r="AH1791" s="48">
        <f t="shared" si="614"/>
        <v>3.2159999999994499E-2</v>
      </c>
      <c r="AI1791" s="48" t="str">
        <f t="shared" si="596"/>
        <v/>
      </c>
      <c r="AJ1791" s="48" t="str">
        <f t="shared" si="597"/>
        <v/>
      </c>
      <c r="AK1791" s="52" t="str">
        <f t="shared" si="598"/>
        <v/>
      </c>
      <c r="AL1791" s="52" t="str">
        <f t="shared" si="599"/>
        <v/>
      </c>
      <c r="AM1791" s="48" t="str">
        <f t="shared" si="600"/>
        <v/>
      </c>
      <c r="AN1791" s="48" t="str">
        <f t="shared" si="601"/>
        <v/>
      </c>
      <c r="AP1791" s="18" t="str">
        <f t="shared" si="602"/>
        <v/>
      </c>
      <c r="AQ1791" s="18" t="str">
        <f t="shared" si="603"/>
        <v/>
      </c>
      <c r="AR1791" s="18">
        <v>3.2160000000000001E-2</v>
      </c>
      <c r="AS1791" s="18">
        <f>IF(AF!$D$27="Todos",1,IF(M1791=AF!$D$27,1,0))</f>
        <v>1</v>
      </c>
      <c r="AT1791" s="53">
        <f>IF(AND(E1791=AF!$D$6,OR(LT!M1791=AF!$D$27,AF!$D$27="Todos"),OR(AP1791=AF!$E$8,AQ1791=AF!$E$8)),AR1791+AS1791,0)</f>
        <v>0</v>
      </c>
      <c r="AU1791" s="18" t="str">
        <f t="shared" si="604"/>
        <v/>
      </c>
      <c r="AV1791" s="54" t="str">
        <f t="shared" si="605"/>
        <v/>
      </c>
      <c r="AW1791" s="54" t="str">
        <f t="shared" si="606"/>
        <v/>
      </c>
      <c r="AX1791" s="18" t="str">
        <f t="shared" si="607"/>
        <v/>
      </c>
      <c r="AY1791" s="18" t="str">
        <f t="shared" si="608"/>
        <v/>
      </c>
      <c r="BA1791" s="18">
        <f>IF($E1791=AF!$D$6,IF($M1791="Concluída no prazo",2,IF($M1791="Concluída com atraso",1,0)),0)</f>
        <v>0</v>
      </c>
      <c r="BB1791" s="18">
        <f>IF($E1791=AF!$D$6,IF($M1791="Atrasada",2,IF($M1791="Concluída com atraso",1,0)),0)</f>
        <v>0</v>
      </c>
      <c r="BC1791" s="18">
        <v>1.7850000000000001E-2</v>
      </c>
      <c r="BD1791" s="18">
        <f t="shared" si="615"/>
        <v>1.7850000000000001E-2</v>
      </c>
      <c r="BE1791" s="18">
        <f t="shared" si="615"/>
        <v>1.7850000000000001E-2</v>
      </c>
      <c r="BF1791" s="18" t="str">
        <f t="shared" si="609"/>
        <v/>
      </c>
      <c r="BN1791" s="18" t="str">
        <f t="shared" si="610"/>
        <v>s</v>
      </c>
    </row>
    <row r="1792" spans="3:66" ht="50.1" customHeight="1" thickTop="1" thickBot="1" x14ac:dyDescent="0.3">
      <c r="C1792" s="46"/>
      <c r="D1792" s="46"/>
      <c r="E1792" s="46"/>
      <c r="F1792" s="122"/>
      <c r="G1792" s="122"/>
      <c r="H1792" s="78" t="str">
        <f t="shared" si="611"/>
        <v/>
      </c>
      <c r="I1792" s="78" t="str">
        <f t="shared" si="612"/>
        <v/>
      </c>
      <c r="J1792" s="16"/>
      <c r="K1792" s="46" t="str">
        <f t="shared" si="613"/>
        <v/>
      </c>
      <c r="L1792" s="16"/>
      <c r="M1792" s="16"/>
      <c r="N1792" s="46"/>
      <c r="O1792" s="47" t="str">
        <f t="shared" si="616"/>
        <v/>
      </c>
      <c r="P1792" s="47"/>
      <c r="Q1792" s="48" t="str">
        <f>IFERROR(VLOOKUP(E1792,Funcionários!$C$8:$E$207,3,FALSE),"")</f>
        <v/>
      </c>
      <c r="R1792" s="47"/>
      <c r="S1792" s="49" t="str">
        <f t="shared" si="617"/>
        <v/>
      </c>
      <c r="T1792" s="49">
        <v>1.7860000000000001E-2</v>
      </c>
      <c r="U1792" s="48" t="str">
        <f>IF(Funcionários!C1793=0,"",Funcionários!C1793)</f>
        <v/>
      </c>
      <c r="V1792" s="50">
        <f>IF(U1792="",0,IF(COUNTIFS($E$7:$E$3006,U1792,$I$7:$I$3006,'RC'!$E$6)=0,0,COUNTIFS($M$7:$M$3006,"Concluída no prazo",$E$7:$E$3006,U1792,$I$7:$I$3006,'RC'!$E$6)/COUNTIFS($E$7:$E$3006,U1792,$I$7:$I$3006,'RC'!$E$6)))</f>
        <v>0</v>
      </c>
      <c r="W1792" s="49">
        <f>SUMIFS($J$7:$J$3006,$E$7:$E$3006,U1792,$I$7:$I$3006,'RC'!$E$6)+SUMIFS($L$7:$L$3006,$E$7:$E$3006,U1792,$I$7:$I$3006,'RC'!$E$6)</f>
        <v>0</v>
      </c>
      <c r="X1792" s="48">
        <f>COUNTIFS($E$7:$E$3006,U1792,$I$7:$I$3006,'RC'!$E$6)</f>
        <v>0</v>
      </c>
      <c r="Y1792" s="48"/>
      <c r="Z1792" s="51" t="str">
        <f>IF(AQ1792='RC'!$E$6,AC1792*1000+AD1792,"")</f>
        <v/>
      </c>
      <c r="AA1792" s="51" t="str">
        <f>IF(AB1792="","",IF(AQ1792='RC'!$E$6,AC1792*1000-AD1792,""))</f>
        <v/>
      </c>
      <c r="AB1792" s="48" t="str">
        <f>IFERROR(VLOOKUP(E1792,Funcionários!$C$8:$E$207,3,FALSE),"")</f>
        <v/>
      </c>
      <c r="AC1792" s="50" t="str">
        <f>IF(AB1792="","",IF(COUNTIFS($AB$7:$AB$3006,AB1792,$AQ$7:$AQ$3006,'RC'!$E$6)=0,"",COUNTIFS($M$7:$M$3006,"Concluída no prazo",$AB$7:$AB$3006,AB1792,$AQ$7:$AQ$3006,'RC'!$E$6)/COUNTIFS($AB$7:$AB$3006,AB1792,$AQ$7:$AQ$3006,'RC'!$E$6)))</f>
        <v/>
      </c>
      <c r="AD1792" s="48">
        <f>SUMIF($AQ$7:$AQ$3006,'RC'!$E$6,$J$7:$J$3006)+SUMIF($AQ$7:$AQ$3006,'RC'!$E$6,$L$7:$L$3006)</f>
        <v>21</v>
      </c>
      <c r="AF1792" s="48">
        <v>3.2149999999994502E-2</v>
      </c>
      <c r="AG1792" s="48">
        <f>IF(OR(AQ1792="",AQ1792&lt;&gt;'RC'!$E$6,AB1792&lt;&gt;'RC'!$D$21),0,1)</f>
        <v>0</v>
      </c>
      <c r="AH1792" s="48">
        <f t="shared" si="614"/>
        <v>3.2149999999994502E-2</v>
      </c>
      <c r="AI1792" s="48" t="str">
        <f t="shared" si="596"/>
        <v/>
      </c>
      <c r="AJ1792" s="48" t="str">
        <f t="shared" si="597"/>
        <v/>
      </c>
      <c r="AK1792" s="52" t="str">
        <f t="shared" si="598"/>
        <v/>
      </c>
      <c r="AL1792" s="52" t="str">
        <f t="shared" si="599"/>
        <v/>
      </c>
      <c r="AM1792" s="48" t="str">
        <f t="shared" si="600"/>
        <v/>
      </c>
      <c r="AN1792" s="48" t="str">
        <f t="shared" si="601"/>
        <v/>
      </c>
      <c r="AP1792" s="18" t="str">
        <f t="shared" si="602"/>
        <v/>
      </c>
      <c r="AQ1792" s="18" t="str">
        <f t="shared" si="603"/>
        <v/>
      </c>
      <c r="AR1792" s="18">
        <v>3.2149999999999998E-2</v>
      </c>
      <c r="AS1792" s="18">
        <f>IF(AF!$D$27="Todos",1,IF(M1792=AF!$D$27,1,0))</f>
        <v>1</v>
      </c>
      <c r="AT1792" s="53">
        <f>IF(AND(E1792=AF!$D$6,OR(LT!M1792=AF!$D$27,AF!$D$27="Todos"),OR(AP1792=AF!$E$8,AQ1792=AF!$E$8)),AR1792+AS1792,0)</f>
        <v>0</v>
      </c>
      <c r="AU1792" s="18" t="str">
        <f t="shared" si="604"/>
        <v/>
      </c>
      <c r="AV1792" s="54" t="str">
        <f t="shared" si="605"/>
        <v/>
      </c>
      <c r="AW1792" s="54" t="str">
        <f t="shared" si="606"/>
        <v/>
      </c>
      <c r="AX1792" s="18" t="str">
        <f t="shared" si="607"/>
        <v/>
      </c>
      <c r="AY1792" s="18" t="str">
        <f t="shared" si="608"/>
        <v/>
      </c>
      <c r="BA1792" s="18">
        <f>IF($E1792=AF!$D$6,IF($M1792="Concluída no prazo",2,IF($M1792="Concluída com atraso",1,0)),0)</f>
        <v>0</v>
      </c>
      <c r="BB1792" s="18">
        <f>IF($E1792=AF!$D$6,IF($M1792="Atrasada",2,IF($M1792="Concluída com atraso",1,0)),0)</f>
        <v>0</v>
      </c>
      <c r="BC1792" s="18">
        <v>1.7860000000000001E-2</v>
      </c>
      <c r="BD1792" s="18">
        <f t="shared" si="615"/>
        <v>1.7860000000000001E-2</v>
      </c>
      <c r="BE1792" s="18">
        <f t="shared" si="615"/>
        <v>1.7860000000000001E-2</v>
      </c>
      <c r="BF1792" s="18" t="str">
        <f t="shared" si="609"/>
        <v/>
      </c>
      <c r="BN1792" s="18" t="str">
        <f t="shared" si="610"/>
        <v>s</v>
      </c>
    </row>
    <row r="1793" spans="3:66" ht="50.1" customHeight="1" thickTop="1" thickBot="1" x14ac:dyDescent="0.3">
      <c r="C1793" s="46"/>
      <c r="D1793" s="46"/>
      <c r="E1793" s="46"/>
      <c r="F1793" s="122"/>
      <c r="G1793" s="122"/>
      <c r="H1793" s="78" t="str">
        <f t="shared" si="611"/>
        <v/>
      </c>
      <c r="I1793" s="78" t="str">
        <f t="shared" si="612"/>
        <v/>
      </c>
      <c r="J1793" s="16"/>
      <c r="K1793" s="46" t="str">
        <f t="shared" si="613"/>
        <v/>
      </c>
      <c r="L1793" s="16"/>
      <c r="M1793" s="16"/>
      <c r="N1793" s="46"/>
      <c r="O1793" s="47" t="str">
        <f t="shared" si="616"/>
        <v/>
      </c>
      <c r="P1793" s="47"/>
      <c r="Q1793" s="48" t="str">
        <f>IFERROR(VLOOKUP(E1793,Funcionários!$C$8:$E$207,3,FALSE),"")</f>
        <v/>
      </c>
      <c r="R1793" s="47"/>
      <c r="S1793" s="49" t="str">
        <f t="shared" si="617"/>
        <v/>
      </c>
      <c r="T1793" s="49">
        <v>1.787E-2</v>
      </c>
      <c r="U1793" s="48" t="str">
        <f>IF(Funcionários!C1794=0,"",Funcionários!C1794)</f>
        <v/>
      </c>
      <c r="V1793" s="50">
        <f>IF(U1793="",0,IF(COUNTIFS($E$7:$E$3006,U1793,$I$7:$I$3006,'RC'!$E$6)=0,0,COUNTIFS($M$7:$M$3006,"Concluída no prazo",$E$7:$E$3006,U1793,$I$7:$I$3006,'RC'!$E$6)/COUNTIFS($E$7:$E$3006,U1793,$I$7:$I$3006,'RC'!$E$6)))</f>
        <v>0</v>
      </c>
      <c r="W1793" s="49">
        <f>SUMIFS($J$7:$J$3006,$E$7:$E$3006,U1793,$I$7:$I$3006,'RC'!$E$6)+SUMIFS($L$7:$L$3006,$E$7:$E$3006,U1793,$I$7:$I$3006,'RC'!$E$6)</f>
        <v>0</v>
      </c>
      <c r="X1793" s="48">
        <f>COUNTIFS($E$7:$E$3006,U1793,$I$7:$I$3006,'RC'!$E$6)</f>
        <v>0</v>
      </c>
      <c r="Y1793" s="48"/>
      <c r="Z1793" s="51" t="str">
        <f>IF(AQ1793='RC'!$E$6,AC1793*1000+AD1793,"")</f>
        <v/>
      </c>
      <c r="AA1793" s="51" t="str">
        <f>IF(AB1793="","",IF(AQ1793='RC'!$E$6,AC1793*1000-AD1793,""))</f>
        <v/>
      </c>
      <c r="AB1793" s="48" t="str">
        <f>IFERROR(VLOOKUP(E1793,Funcionários!$C$8:$E$207,3,FALSE),"")</f>
        <v/>
      </c>
      <c r="AC1793" s="50" t="str">
        <f>IF(AB1793="","",IF(COUNTIFS($AB$7:$AB$3006,AB1793,$AQ$7:$AQ$3006,'RC'!$E$6)=0,"",COUNTIFS($M$7:$M$3006,"Concluída no prazo",$AB$7:$AB$3006,AB1793,$AQ$7:$AQ$3006,'RC'!$E$6)/COUNTIFS($AB$7:$AB$3006,AB1793,$AQ$7:$AQ$3006,'RC'!$E$6)))</f>
        <v/>
      </c>
      <c r="AD1793" s="48">
        <f>SUMIF($AQ$7:$AQ$3006,'RC'!$E$6,$J$7:$J$3006)+SUMIF($AQ$7:$AQ$3006,'RC'!$E$6,$L$7:$L$3006)</f>
        <v>21</v>
      </c>
      <c r="AF1793" s="48">
        <v>3.2139999999994499E-2</v>
      </c>
      <c r="AG1793" s="48">
        <f>IF(OR(AQ1793="",AQ1793&lt;&gt;'RC'!$E$6,AB1793&lt;&gt;'RC'!$D$21),0,1)</f>
        <v>0</v>
      </c>
      <c r="AH1793" s="48">
        <f t="shared" si="614"/>
        <v>3.2139999999994499E-2</v>
      </c>
      <c r="AI1793" s="48" t="str">
        <f t="shared" si="596"/>
        <v/>
      </c>
      <c r="AJ1793" s="48" t="str">
        <f t="shared" si="597"/>
        <v/>
      </c>
      <c r="AK1793" s="52" t="str">
        <f t="shared" si="598"/>
        <v/>
      </c>
      <c r="AL1793" s="52" t="str">
        <f t="shared" si="599"/>
        <v/>
      </c>
      <c r="AM1793" s="48" t="str">
        <f t="shared" si="600"/>
        <v/>
      </c>
      <c r="AN1793" s="48" t="str">
        <f t="shared" si="601"/>
        <v/>
      </c>
      <c r="AP1793" s="18" t="str">
        <f t="shared" si="602"/>
        <v/>
      </c>
      <c r="AQ1793" s="18" t="str">
        <f t="shared" si="603"/>
        <v/>
      </c>
      <c r="AR1793" s="18">
        <v>3.2140000000000002E-2</v>
      </c>
      <c r="AS1793" s="18">
        <f>IF(AF!$D$27="Todos",1,IF(M1793=AF!$D$27,1,0))</f>
        <v>1</v>
      </c>
      <c r="AT1793" s="53">
        <f>IF(AND(E1793=AF!$D$6,OR(LT!M1793=AF!$D$27,AF!$D$27="Todos"),OR(AP1793=AF!$E$8,AQ1793=AF!$E$8)),AR1793+AS1793,0)</f>
        <v>0</v>
      </c>
      <c r="AU1793" s="18" t="str">
        <f t="shared" si="604"/>
        <v/>
      </c>
      <c r="AV1793" s="54" t="str">
        <f t="shared" si="605"/>
        <v/>
      </c>
      <c r="AW1793" s="54" t="str">
        <f t="shared" si="606"/>
        <v/>
      </c>
      <c r="AX1793" s="18" t="str">
        <f t="shared" si="607"/>
        <v/>
      </c>
      <c r="AY1793" s="18" t="str">
        <f t="shared" si="608"/>
        <v/>
      </c>
      <c r="BA1793" s="18">
        <f>IF($E1793=AF!$D$6,IF($M1793="Concluída no prazo",2,IF($M1793="Concluída com atraso",1,0)),0)</f>
        <v>0</v>
      </c>
      <c r="BB1793" s="18">
        <f>IF($E1793=AF!$D$6,IF($M1793="Atrasada",2,IF($M1793="Concluída com atraso",1,0)),0)</f>
        <v>0</v>
      </c>
      <c r="BC1793" s="18">
        <v>1.787E-2</v>
      </c>
      <c r="BD1793" s="18">
        <f t="shared" si="615"/>
        <v>1.787E-2</v>
      </c>
      <c r="BE1793" s="18">
        <f t="shared" si="615"/>
        <v>1.787E-2</v>
      </c>
      <c r="BF1793" s="18" t="str">
        <f t="shared" si="609"/>
        <v/>
      </c>
      <c r="BN1793" s="18" t="str">
        <f t="shared" si="610"/>
        <v>s</v>
      </c>
    </row>
    <row r="1794" spans="3:66" ht="50.1" customHeight="1" thickTop="1" thickBot="1" x14ac:dyDescent="0.3">
      <c r="C1794" s="46"/>
      <c r="D1794" s="46"/>
      <c r="E1794" s="46"/>
      <c r="F1794" s="122"/>
      <c r="G1794" s="122"/>
      <c r="H1794" s="78" t="str">
        <f t="shared" si="611"/>
        <v/>
      </c>
      <c r="I1794" s="78" t="str">
        <f t="shared" si="612"/>
        <v/>
      </c>
      <c r="J1794" s="16"/>
      <c r="K1794" s="46" t="str">
        <f t="shared" si="613"/>
        <v/>
      </c>
      <c r="L1794" s="16"/>
      <c r="M1794" s="16"/>
      <c r="N1794" s="46"/>
      <c r="O1794" s="47" t="str">
        <f t="shared" si="616"/>
        <v/>
      </c>
      <c r="P1794" s="47"/>
      <c r="Q1794" s="48" t="str">
        <f>IFERROR(VLOOKUP(E1794,Funcionários!$C$8:$E$207,3,FALSE),"")</f>
        <v/>
      </c>
      <c r="R1794" s="47"/>
      <c r="S1794" s="49" t="str">
        <f t="shared" si="617"/>
        <v/>
      </c>
      <c r="T1794" s="49">
        <v>1.788E-2</v>
      </c>
      <c r="U1794" s="48" t="str">
        <f>IF(Funcionários!C1795=0,"",Funcionários!C1795)</f>
        <v/>
      </c>
      <c r="V1794" s="50">
        <f>IF(U1794="",0,IF(COUNTIFS($E$7:$E$3006,U1794,$I$7:$I$3006,'RC'!$E$6)=0,0,COUNTIFS($M$7:$M$3006,"Concluída no prazo",$E$7:$E$3006,U1794,$I$7:$I$3006,'RC'!$E$6)/COUNTIFS($E$7:$E$3006,U1794,$I$7:$I$3006,'RC'!$E$6)))</f>
        <v>0</v>
      </c>
      <c r="W1794" s="49">
        <f>SUMIFS($J$7:$J$3006,$E$7:$E$3006,U1794,$I$7:$I$3006,'RC'!$E$6)+SUMIFS($L$7:$L$3006,$E$7:$E$3006,U1794,$I$7:$I$3006,'RC'!$E$6)</f>
        <v>0</v>
      </c>
      <c r="X1794" s="48">
        <f>COUNTIFS($E$7:$E$3006,U1794,$I$7:$I$3006,'RC'!$E$6)</f>
        <v>0</v>
      </c>
      <c r="Y1794" s="48"/>
      <c r="Z1794" s="51" t="str">
        <f>IF(AQ1794='RC'!$E$6,AC1794*1000+AD1794,"")</f>
        <v/>
      </c>
      <c r="AA1794" s="51" t="str">
        <f>IF(AB1794="","",IF(AQ1794='RC'!$E$6,AC1794*1000-AD1794,""))</f>
        <v/>
      </c>
      <c r="AB1794" s="48" t="str">
        <f>IFERROR(VLOOKUP(E1794,Funcionários!$C$8:$E$207,3,FALSE),"")</f>
        <v/>
      </c>
      <c r="AC1794" s="50" t="str">
        <f>IF(AB1794="","",IF(COUNTIFS($AB$7:$AB$3006,AB1794,$AQ$7:$AQ$3006,'RC'!$E$6)=0,"",COUNTIFS($M$7:$M$3006,"Concluída no prazo",$AB$7:$AB$3006,AB1794,$AQ$7:$AQ$3006,'RC'!$E$6)/COUNTIFS($AB$7:$AB$3006,AB1794,$AQ$7:$AQ$3006,'RC'!$E$6)))</f>
        <v/>
      </c>
      <c r="AD1794" s="48">
        <f>SUMIF($AQ$7:$AQ$3006,'RC'!$E$6,$J$7:$J$3006)+SUMIF($AQ$7:$AQ$3006,'RC'!$E$6,$L$7:$L$3006)</f>
        <v>21</v>
      </c>
      <c r="AF1794" s="48">
        <v>3.2129999999994503E-2</v>
      </c>
      <c r="AG1794" s="48">
        <f>IF(OR(AQ1794="",AQ1794&lt;&gt;'RC'!$E$6,AB1794&lt;&gt;'RC'!$D$21),0,1)</f>
        <v>0</v>
      </c>
      <c r="AH1794" s="48">
        <f t="shared" si="614"/>
        <v>3.2129999999994503E-2</v>
      </c>
      <c r="AI1794" s="48" t="str">
        <f t="shared" si="596"/>
        <v/>
      </c>
      <c r="AJ1794" s="48" t="str">
        <f t="shared" si="597"/>
        <v/>
      </c>
      <c r="AK1794" s="52" t="str">
        <f t="shared" si="598"/>
        <v/>
      </c>
      <c r="AL1794" s="52" t="str">
        <f t="shared" si="599"/>
        <v/>
      </c>
      <c r="AM1794" s="48" t="str">
        <f t="shared" si="600"/>
        <v/>
      </c>
      <c r="AN1794" s="48" t="str">
        <f t="shared" si="601"/>
        <v/>
      </c>
      <c r="AP1794" s="18" t="str">
        <f t="shared" si="602"/>
        <v/>
      </c>
      <c r="AQ1794" s="18" t="str">
        <f t="shared" si="603"/>
        <v/>
      </c>
      <c r="AR1794" s="18">
        <v>3.2129999999999999E-2</v>
      </c>
      <c r="AS1794" s="18">
        <f>IF(AF!$D$27="Todos",1,IF(M1794=AF!$D$27,1,0))</f>
        <v>1</v>
      </c>
      <c r="AT1794" s="53">
        <f>IF(AND(E1794=AF!$D$6,OR(LT!M1794=AF!$D$27,AF!$D$27="Todos"),OR(AP1794=AF!$E$8,AQ1794=AF!$E$8)),AR1794+AS1794,0)</f>
        <v>0</v>
      </c>
      <c r="AU1794" s="18" t="str">
        <f t="shared" si="604"/>
        <v/>
      </c>
      <c r="AV1794" s="54" t="str">
        <f t="shared" si="605"/>
        <v/>
      </c>
      <c r="AW1794" s="54" t="str">
        <f t="shared" si="606"/>
        <v/>
      </c>
      <c r="AX1794" s="18" t="str">
        <f t="shared" si="607"/>
        <v/>
      </c>
      <c r="AY1794" s="18" t="str">
        <f t="shared" si="608"/>
        <v/>
      </c>
      <c r="BA1794" s="18">
        <f>IF($E1794=AF!$D$6,IF($M1794="Concluída no prazo",2,IF($M1794="Concluída com atraso",1,0)),0)</f>
        <v>0</v>
      </c>
      <c r="BB1794" s="18">
        <f>IF($E1794=AF!$D$6,IF($M1794="Atrasada",2,IF($M1794="Concluída com atraso",1,0)),0)</f>
        <v>0</v>
      </c>
      <c r="BC1794" s="18">
        <v>1.788E-2</v>
      </c>
      <c r="BD1794" s="18">
        <f t="shared" si="615"/>
        <v>1.788E-2</v>
      </c>
      <c r="BE1794" s="18">
        <f t="shared" si="615"/>
        <v>1.788E-2</v>
      </c>
      <c r="BF1794" s="18" t="str">
        <f t="shared" si="609"/>
        <v/>
      </c>
      <c r="BN1794" s="18" t="str">
        <f t="shared" si="610"/>
        <v>s</v>
      </c>
    </row>
    <row r="1795" spans="3:66" ht="50.1" customHeight="1" thickTop="1" thickBot="1" x14ac:dyDescent="0.3">
      <c r="C1795" s="46"/>
      <c r="D1795" s="46"/>
      <c r="E1795" s="46"/>
      <c r="F1795" s="122"/>
      <c r="G1795" s="122"/>
      <c r="H1795" s="78" t="str">
        <f t="shared" si="611"/>
        <v/>
      </c>
      <c r="I1795" s="78" t="str">
        <f t="shared" si="612"/>
        <v/>
      </c>
      <c r="J1795" s="16"/>
      <c r="K1795" s="46" t="str">
        <f t="shared" si="613"/>
        <v/>
      </c>
      <c r="L1795" s="16"/>
      <c r="M1795" s="16"/>
      <c r="N1795" s="46"/>
      <c r="O1795" s="47" t="str">
        <f t="shared" si="616"/>
        <v/>
      </c>
      <c r="P1795" s="47"/>
      <c r="Q1795" s="48" t="str">
        <f>IFERROR(VLOOKUP(E1795,Funcionários!$C$8:$E$207,3,FALSE),"")</f>
        <v/>
      </c>
      <c r="R1795" s="47"/>
      <c r="S1795" s="49" t="str">
        <f t="shared" si="617"/>
        <v/>
      </c>
      <c r="T1795" s="49">
        <v>1.789E-2</v>
      </c>
      <c r="U1795" s="48" t="str">
        <f>IF(Funcionários!C1796=0,"",Funcionários!C1796)</f>
        <v/>
      </c>
      <c r="V1795" s="50">
        <f>IF(U1795="",0,IF(COUNTIFS($E$7:$E$3006,U1795,$I$7:$I$3006,'RC'!$E$6)=0,0,COUNTIFS($M$7:$M$3006,"Concluída no prazo",$E$7:$E$3006,U1795,$I$7:$I$3006,'RC'!$E$6)/COUNTIFS($E$7:$E$3006,U1795,$I$7:$I$3006,'RC'!$E$6)))</f>
        <v>0</v>
      </c>
      <c r="W1795" s="49">
        <f>SUMIFS($J$7:$J$3006,$E$7:$E$3006,U1795,$I$7:$I$3006,'RC'!$E$6)+SUMIFS($L$7:$L$3006,$E$7:$E$3006,U1795,$I$7:$I$3006,'RC'!$E$6)</f>
        <v>0</v>
      </c>
      <c r="X1795" s="48">
        <f>COUNTIFS($E$7:$E$3006,U1795,$I$7:$I$3006,'RC'!$E$6)</f>
        <v>0</v>
      </c>
      <c r="Y1795" s="48"/>
      <c r="Z1795" s="51" t="str">
        <f>IF(AQ1795='RC'!$E$6,AC1795*1000+AD1795,"")</f>
        <v/>
      </c>
      <c r="AA1795" s="51" t="str">
        <f>IF(AB1795="","",IF(AQ1795='RC'!$E$6,AC1795*1000-AD1795,""))</f>
        <v/>
      </c>
      <c r="AB1795" s="48" t="str">
        <f>IFERROR(VLOOKUP(E1795,Funcionários!$C$8:$E$207,3,FALSE),"")</f>
        <v/>
      </c>
      <c r="AC1795" s="50" t="str">
        <f>IF(AB1795="","",IF(COUNTIFS($AB$7:$AB$3006,AB1795,$AQ$7:$AQ$3006,'RC'!$E$6)=0,"",COUNTIFS($M$7:$M$3006,"Concluída no prazo",$AB$7:$AB$3006,AB1795,$AQ$7:$AQ$3006,'RC'!$E$6)/COUNTIFS($AB$7:$AB$3006,AB1795,$AQ$7:$AQ$3006,'RC'!$E$6)))</f>
        <v/>
      </c>
      <c r="AD1795" s="48">
        <f>SUMIF($AQ$7:$AQ$3006,'RC'!$E$6,$J$7:$J$3006)+SUMIF($AQ$7:$AQ$3006,'RC'!$E$6,$L$7:$L$3006)</f>
        <v>21</v>
      </c>
      <c r="AF1795" s="48">
        <v>3.21199999999945E-2</v>
      </c>
      <c r="AG1795" s="48">
        <f>IF(OR(AQ1795="",AQ1795&lt;&gt;'RC'!$E$6,AB1795&lt;&gt;'RC'!$D$21),0,1)</f>
        <v>0</v>
      </c>
      <c r="AH1795" s="48">
        <f t="shared" si="614"/>
        <v>3.21199999999945E-2</v>
      </c>
      <c r="AI1795" s="48" t="str">
        <f t="shared" si="596"/>
        <v/>
      </c>
      <c r="AJ1795" s="48" t="str">
        <f t="shared" si="597"/>
        <v/>
      </c>
      <c r="AK1795" s="52" t="str">
        <f t="shared" si="598"/>
        <v/>
      </c>
      <c r="AL1795" s="52" t="str">
        <f t="shared" si="599"/>
        <v/>
      </c>
      <c r="AM1795" s="48" t="str">
        <f t="shared" si="600"/>
        <v/>
      </c>
      <c r="AN1795" s="48" t="str">
        <f t="shared" si="601"/>
        <v/>
      </c>
      <c r="AP1795" s="18" t="str">
        <f t="shared" si="602"/>
        <v/>
      </c>
      <c r="AQ1795" s="18" t="str">
        <f t="shared" si="603"/>
        <v/>
      </c>
      <c r="AR1795" s="18">
        <v>3.2120000000000003E-2</v>
      </c>
      <c r="AS1795" s="18">
        <f>IF(AF!$D$27="Todos",1,IF(M1795=AF!$D$27,1,0))</f>
        <v>1</v>
      </c>
      <c r="AT1795" s="53">
        <f>IF(AND(E1795=AF!$D$6,OR(LT!M1795=AF!$D$27,AF!$D$27="Todos"),OR(AP1795=AF!$E$8,AQ1795=AF!$E$8)),AR1795+AS1795,0)</f>
        <v>0</v>
      </c>
      <c r="AU1795" s="18" t="str">
        <f t="shared" si="604"/>
        <v/>
      </c>
      <c r="AV1795" s="54" t="str">
        <f t="shared" si="605"/>
        <v/>
      </c>
      <c r="AW1795" s="54" t="str">
        <f t="shared" si="606"/>
        <v/>
      </c>
      <c r="AX1795" s="18" t="str">
        <f t="shared" si="607"/>
        <v/>
      </c>
      <c r="AY1795" s="18" t="str">
        <f t="shared" si="608"/>
        <v/>
      </c>
      <c r="BA1795" s="18">
        <f>IF($E1795=AF!$D$6,IF($M1795="Concluída no prazo",2,IF($M1795="Concluída com atraso",1,0)),0)</f>
        <v>0</v>
      </c>
      <c r="BB1795" s="18">
        <f>IF($E1795=AF!$D$6,IF($M1795="Atrasada",2,IF($M1795="Concluída com atraso",1,0)),0)</f>
        <v>0</v>
      </c>
      <c r="BC1795" s="18">
        <v>1.789E-2</v>
      </c>
      <c r="BD1795" s="18">
        <f t="shared" si="615"/>
        <v>1.789E-2</v>
      </c>
      <c r="BE1795" s="18">
        <f t="shared" si="615"/>
        <v>1.789E-2</v>
      </c>
      <c r="BF1795" s="18" t="str">
        <f t="shared" si="609"/>
        <v/>
      </c>
      <c r="BN1795" s="18" t="str">
        <f t="shared" si="610"/>
        <v>s</v>
      </c>
    </row>
    <row r="1796" spans="3:66" ht="50.1" customHeight="1" thickTop="1" thickBot="1" x14ac:dyDescent="0.3">
      <c r="C1796" s="46"/>
      <c r="D1796" s="46"/>
      <c r="E1796" s="46"/>
      <c r="F1796" s="122"/>
      <c r="G1796" s="122"/>
      <c r="H1796" s="78" t="str">
        <f t="shared" si="611"/>
        <v/>
      </c>
      <c r="I1796" s="78" t="str">
        <f t="shared" si="612"/>
        <v/>
      </c>
      <c r="J1796" s="16"/>
      <c r="K1796" s="46" t="str">
        <f t="shared" si="613"/>
        <v/>
      </c>
      <c r="L1796" s="16"/>
      <c r="M1796" s="16"/>
      <c r="N1796" s="46"/>
      <c r="O1796" s="47" t="str">
        <f t="shared" si="616"/>
        <v/>
      </c>
      <c r="P1796" s="47"/>
      <c r="Q1796" s="48" t="str">
        <f>IFERROR(VLOOKUP(E1796,Funcionários!$C$8:$E$207,3,FALSE),"")</f>
        <v/>
      </c>
      <c r="R1796" s="47"/>
      <c r="S1796" s="49" t="str">
        <f t="shared" si="617"/>
        <v/>
      </c>
      <c r="T1796" s="49">
        <v>1.7899999999999999E-2</v>
      </c>
      <c r="U1796" s="48" t="str">
        <f>IF(Funcionários!C1797=0,"",Funcionários!C1797)</f>
        <v/>
      </c>
      <c r="V1796" s="50">
        <f>IF(U1796="",0,IF(COUNTIFS($E$7:$E$3006,U1796,$I$7:$I$3006,'RC'!$E$6)=0,0,COUNTIFS($M$7:$M$3006,"Concluída no prazo",$E$7:$E$3006,U1796,$I$7:$I$3006,'RC'!$E$6)/COUNTIFS($E$7:$E$3006,U1796,$I$7:$I$3006,'RC'!$E$6)))</f>
        <v>0</v>
      </c>
      <c r="W1796" s="49">
        <f>SUMIFS($J$7:$J$3006,$E$7:$E$3006,U1796,$I$7:$I$3006,'RC'!$E$6)+SUMIFS($L$7:$L$3006,$E$7:$E$3006,U1796,$I$7:$I$3006,'RC'!$E$6)</f>
        <v>0</v>
      </c>
      <c r="X1796" s="48">
        <f>COUNTIFS($E$7:$E$3006,U1796,$I$7:$I$3006,'RC'!$E$6)</f>
        <v>0</v>
      </c>
      <c r="Y1796" s="48"/>
      <c r="Z1796" s="51" t="str">
        <f>IF(AQ1796='RC'!$E$6,AC1796*1000+AD1796,"")</f>
        <v/>
      </c>
      <c r="AA1796" s="51" t="str">
        <f>IF(AB1796="","",IF(AQ1796='RC'!$E$6,AC1796*1000-AD1796,""))</f>
        <v/>
      </c>
      <c r="AB1796" s="48" t="str">
        <f>IFERROR(VLOOKUP(E1796,Funcionários!$C$8:$E$207,3,FALSE),"")</f>
        <v/>
      </c>
      <c r="AC1796" s="50" t="str">
        <f>IF(AB1796="","",IF(COUNTIFS($AB$7:$AB$3006,AB1796,$AQ$7:$AQ$3006,'RC'!$E$6)=0,"",COUNTIFS($M$7:$M$3006,"Concluída no prazo",$AB$7:$AB$3006,AB1796,$AQ$7:$AQ$3006,'RC'!$E$6)/COUNTIFS($AB$7:$AB$3006,AB1796,$AQ$7:$AQ$3006,'RC'!$E$6)))</f>
        <v/>
      </c>
      <c r="AD1796" s="48">
        <f>SUMIF($AQ$7:$AQ$3006,'RC'!$E$6,$J$7:$J$3006)+SUMIF($AQ$7:$AQ$3006,'RC'!$E$6,$L$7:$L$3006)</f>
        <v>21</v>
      </c>
      <c r="AF1796" s="48">
        <v>3.2109999999994497E-2</v>
      </c>
      <c r="AG1796" s="48">
        <f>IF(OR(AQ1796="",AQ1796&lt;&gt;'RC'!$E$6,AB1796&lt;&gt;'RC'!$D$21),0,1)</f>
        <v>0</v>
      </c>
      <c r="AH1796" s="48">
        <f t="shared" si="614"/>
        <v>3.2109999999994497E-2</v>
      </c>
      <c r="AI1796" s="48" t="str">
        <f t="shared" si="596"/>
        <v/>
      </c>
      <c r="AJ1796" s="48" t="str">
        <f t="shared" si="597"/>
        <v/>
      </c>
      <c r="AK1796" s="52" t="str">
        <f t="shared" si="598"/>
        <v/>
      </c>
      <c r="AL1796" s="52" t="str">
        <f t="shared" si="599"/>
        <v/>
      </c>
      <c r="AM1796" s="48" t="str">
        <f t="shared" si="600"/>
        <v/>
      </c>
      <c r="AN1796" s="48" t="str">
        <f t="shared" si="601"/>
        <v/>
      </c>
      <c r="AP1796" s="18" t="str">
        <f t="shared" si="602"/>
        <v/>
      </c>
      <c r="AQ1796" s="18" t="str">
        <f t="shared" si="603"/>
        <v/>
      </c>
      <c r="AR1796" s="18">
        <v>3.211E-2</v>
      </c>
      <c r="AS1796" s="18">
        <f>IF(AF!$D$27="Todos",1,IF(M1796=AF!$D$27,1,0))</f>
        <v>1</v>
      </c>
      <c r="AT1796" s="53">
        <f>IF(AND(E1796=AF!$D$6,OR(LT!M1796=AF!$D$27,AF!$D$27="Todos"),OR(AP1796=AF!$E$8,AQ1796=AF!$E$8)),AR1796+AS1796,0)</f>
        <v>0</v>
      </c>
      <c r="AU1796" s="18" t="str">
        <f t="shared" si="604"/>
        <v/>
      </c>
      <c r="AV1796" s="54" t="str">
        <f t="shared" si="605"/>
        <v/>
      </c>
      <c r="AW1796" s="54" t="str">
        <f t="shared" si="606"/>
        <v/>
      </c>
      <c r="AX1796" s="18" t="str">
        <f t="shared" si="607"/>
        <v/>
      </c>
      <c r="AY1796" s="18" t="str">
        <f t="shared" si="608"/>
        <v/>
      </c>
      <c r="BA1796" s="18">
        <f>IF($E1796=AF!$D$6,IF($M1796="Concluída no prazo",2,IF($M1796="Concluída com atraso",1,0)),0)</f>
        <v>0</v>
      </c>
      <c r="BB1796" s="18">
        <f>IF($E1796=AF!$D$6,IF($M1796="Atrasada",2,IF($M1796="Concluída com atraso",1,0)),0)</f>
        <v>0</v>
      </c>
      <c r="BC1796" s="18">
        <v>1.7899999999999999E-2</v>
      </c>
      <c r="BD1796" s="18">
        <f t="shared" si="615"/>
        <v>1.7899999999999999E-2</v>
      </c>
      <c r="BE1796" s="18">
        <f t="shared" si="615"/>
        <v>1.7899999999999999E-2</v>
      </c>
      <c r="BF1796" s="18" t="str">
        <f t="shared" si="609"/>
        <v/>
      </c>
      <c r="BN1796" s="18" t="str">
        <f t="shared" si="610"/>
        <v>s</v>
      </c>
    </row>
    <row r="1797" spans="3:66" ht="50.1" customHeight="1" thickTop="1" thickBot="1" x14ac:dyDescent="0.3">
      <c r="C1797" s="46"/>
      <c r="D1797" s="46"/>
      <c r="E1797" s="46"/>
      <c r="F1797" s="122"/>
      <c r="G1797" s="122"/>
      <c r="H1797" s="78" t="str">
        <f t="shared" si="611"/>
        <v/>
      </c>
      <c r="I1797" s="78" t="str">
        <f t="shared" si="612"/>
        <v/>
      </c>
      <c r="J1797" s="16"/>
      <c r="K1797" s="46" t="str">
        <f t="shared" si="613"/>
        <v/>
      </c>
      <c r="L1797" s="16"/>
      <c r="M1797" s="16"/>
      <c r="N1797" s="46"/>
      <c r="O1797" s="47" t="str">
        <f t="shared" si="616"/>
        <v/>
      </c>
      <c r="P1797" s="47"/>
      <c r="Q1797" s="48" t="str">
        <f>IFERROR(VLOOKUP(E1797,Funcionários!$C$8:$E$207,3,FALSE),"")</f>
        <v/>
      </c>
      <c r="R1797" s="47"/>
      <c r="S1797" s="49" t="str">
        <f t="shared" si="617"/>
        <v/>
      </c>
      <c r="T1797" s="49">
        <v>1.7909999999999999E-2</v>
      </c>
      <c r="U1797" s="48" t="str">
        <f>IF(Funcionários!C1798=0,"",Funcionários!C1798)</f>
        <v/>
      </c>
      <c r="V1797" s="50">
        <f>IF(U1797="",0,IF(COUNTIFS($E$7:$E$3006,U1797,$I$7:$I$3006,'RC'!$E$6)=0,0,COUNTIFS($M$7:$M$3006,"Concluída no prazo",$E$7:$E$3006,U1797,$I$7:$I$3006,'RC'!$E$6)/COUNTIFS($E$7:$E$3006,U1797,$I$7:$I$3006,'RC'!$E$6)))</f>
        <v>0</v>
      </c>
      <c r="W1797" s="49">
        <f>SUMIFS($J$7:$J$3006,$E$7:$E$3006,U1797,$I$7:$I$3006,'RC'!$E$6)+SUMIFS($L$7:$L$3006,$E$7:$E$3006,U1797,$I$7:$I$3006,'RC'!$E$6)</f>
        <v>0</v>
      </c>
      <c r="X1797" s="48">
        <f>COUNTIFS($E$7:$E$3006,U1797,$I$7:$I$3006,'RC'!$E$6)</f>
        <v>0</v>
      </c>
      <c r="Y1797" s="48"/>
      <c r="Z1797" s="51" t="str">
        <f>IF(AQ1797='RC'!$E$6,AC1797*1000+AD1797,"")</f>
        <v/>
      </c>
      <c r="AA1797" s="51" t="str">
        <f>IF(AB1797="","",IF(AQ1797='RC'!$E$6,AC1797*1000-AD1797,""))</f>
        <v/>
      </c>
      <c r="AB1797" s="48" t="str">
        <f>IFERROR(VLOOKUP(E1797,Funcionários!$C$8:$E$207,3,FALSE),"")</f>
        <v/>
      </c>
      <c r="AC1797" s="50" t="str">
        <f>IF(AB1797="","",IF(COUNTIFS($AB$7:$AB$3006,AB1797,$AQ$7:$AQ$3006,'RC'!$E$6)=0,"",COUNTIFS($M$7:$M$3006,"Concluída no prazo",$AB$7:$AB$3006,AB1797,$AQ$7:$AQ$3006,'RC'!$E$6)/COUNTIFS($AB$7:$AB$3006,AB1797,$AQ$7:$AQ$3006,'RC'!$E$6)))</f>
        <v/>
      </c>
      <c r="AD1797" s="48">
        <f>SUMIF($AQ$7:$AQ$3006,'RC'!$E$6,$J$7:$J$3006)+SUMIF($AQ$7:$AQ$3006,'RC'!$E$6,$L$7:$L$3006)</f>
        <v>21</v>
      </c>
      <c r="AF1797" s="48">
        <v>3.2099999999994501E-2</v>
      </c>
      <c r="AG1797" s="48">
        <f>IF(OR(AQ1797="",AQ1797&lt;&gt;'RC'!$E$6,AB1797&lt;&gt;'RC'!$D$21),0,1)</f>
        <v>0</v>
      </c>
      <c r="AH1797" s="48">
        <f t="shared" si="614"/>
        <v>3.2099999999994501E-2</v>
      </c>
      <c r="AI1797" s="48" t="str">
        <f t="shared" si="596"/>
        <v/>
      </c>
      <c r="AJ1797" s="48" t="str">
        <f t="shared" si="597"/>
        <v/>
      </c>
      <c r="AK1797" s="52" t="str">
        <f t="shared" si="598"/>
        <v/>
      </c>
      <c r="AL1797" s="52" t="str">
        <f t="shared" si="599"/>
        <v/>
      </c>
      <c r="AM1797" s="48" t="str">
        <f t="shared" si="600"/>
        <v/>
      </c>
      <c r="AN1797" s="48" t="str">
        <f t="shared" si="601"/>
        <v/>
      </c>
      <c r="AP1797" s="18" t="str">
        <f t="shared" si="602"/>
        <v/>
      </c>
      <c r="AQ1797" s="18" t="str">
        <f t="shared" si="603"/>
        <v/>
      </c>
      <c r="AR1797" s="18">
        <v>3.2099999999999997E-2</v>
      </c>
      <c r="AS1797" s="18">
        <f>IF(AF!$D$27="Todos",1,IF(M1797=AF!$D$27,1,0))</f>
        <v>1</v>
      </c>
      <c r="AT1797" s="53">
        <f>IF(AND(E1797=AF!$D$6,OR(LT!M1797=AF!$D$27,AF!$D$27="Todos"),OR(AP1797=AF!$E$8,AQ1797=AF!$E$8)),AR1797+AS1797,0)</f>
        <v>0</v>
      </c>
      <c r="AU1797" s="18" t="str">
        <f t="shared" si="604"/>
        <v/>
      </c>
      <c r="AV1797" s="54" t="str">
        <f t="shared" si="605"/>
        <v/>
      </c>
      <c r="AW1797" s="54" t="str">
        <f t="shared" si="606"/>
        <v/>
      </c>
      <c r="AX1797" s="18" t="str">
        <f t="shared" si="607"/>
        <v/>
      </c>
      <c r="AY1797" s="18" t="str">
        <f t="shared" si="608"/>
        <v/>
      </c>
      <c r="BA1797" s="18">
        <f>IF($E1797=AF!$D$6,IF($M1797="Concluída no prazo",2,IF($M1797="Concluída com atraso",1,0)),0)</f>
        <v>0</v>
      </c>
      <c r="BB1797" s="18">
        <f>IF($E1797=AF!$D$6,IF($M1797="Atrasada",2,IF($M1797="Concluída com atraso",1,0)),0)</f>
        <v>0</v>
      </c>
      <c r="BC1797" s="18">
        <v>1.7909999999999999E-2</v>
      </c>
      <c r="BD1797" s="18">
        <f t="shared" si="615"/>
        <v>1.7909999999999999E-2</v>
      </c>
      <c r="BE1797" s="18">
        <f t="shared" si="615"/>
        <v>1.7909999999999999E-2</v>
      </c>
      <c r="BF1797" s="18" t="str">
        <f t="shared" si="609"/>
        <v/>
      </c>
      <c r="BN1797" s="18" t="str">
        <f t="shared" si="610"/>
        <v>s</v>
      </c>
    </row>
    <row r="1798" spans="3:66" ht="50.1" customHeight="1" thickTop="1" thickBot="1" x14ac:dyDescent="0.3">
      <c r="C1798" s="46"/>
      <c r="D1798" s="46"/>
      <c r="E1798" s="46"/>
      <c r="F1798" s="122"/>
      <c r="G1798" s="122"/>
      <c r="H1798" s="78" t="str">
        <f t="shared" si="611"/>
        <v/>
      </c>
      <c r="I1798" s="78" t="str">
        <f t="shared" si="612"/>
        <v/>
      </c>
      <c r="J1798" s="16"/>
      <c r="K1798" s="46" t="str">
        <f t="shared" si="613"/>
        <v/>
      </c>
      <c r="L1798" s="16"/>
      <c r="M1798" s="16"/>
      <c r="N1798" s="46"/>
      <c r="O1798" s="47" t="str">
        <f t="shared" si="616"/>
        <v/>
      </c>
      <c r="P1798" s="47"/>
      <c r="Q1798" s="48" t="str">
        <f>IFERROR(VLOOKUP(E1798,Funcionários!$C$8:$E$207,3,FALSE),"")</f>
        <v/>
      </c>
      <c r="R1798" s="47"/>
      <c r="S1798" s="49" t="str">
        <f t="shared" si="617"/>
        <v/>
      </c>
      <c r="T1798" s="49">
        <v>1.7919999999999998E-2</v>
      </c>
      <c r="U1798" s="48" t="str">
        <f>IF(Funcionários!C1799=0,"",Funcionários!C1799)</f>
        <v/>
      </c>
      <c r="V1798" s="50">
        <f>IF(U1798="",0,IF(COUNTIFS($E$7:$E$3006,U1798,$I$7:$I$3006,'RC'!$E$6)=0,0,COUNTIFS($M$7:$M$3006,"Concluída no prazo",$E$7:$E$3006,U1798,$I$7:$I$3006,'RC'!$E$6)/COUNTIFS($E$7:$E$3006,U1798,$I$7:$I$3006,'RC'!$E$6)))</f>
        <v>0</v>
      </c>
      <c r="W1798" s="49">
        <f>SUMIFS($J$7:$J$3006,$E$7:$E$3006,U1798,$I$7:$I$3006,'RC'!$E$6)+SUMIFS($L$7:$L$3006,$E$7:$E$3006,U1798,$I$7:$I$3006,'RC'!$E$6)</f>
        <v>0</v>
      </c>
      <c r="X1798" s="48">
        <f>COUNTIFS($E$7:$E$3006,U1798,$I$7:$I$3006,'RC'!$E$6)</f>
        <v>0</v>
      </c>
      <c r="Y1798" s="48"/>
      <c r="Z1798" s="51" t="str">
        <f>IF(AQ1798='RC'!$E$6,AC1798*1000+AD1798,"")</f>
        <v/>
      </c>
      <c r="AA1798" s="51" t="str">
        <f>IF(AB1798="","",IF(AQ1798='RC'!$E$6,AC1798*1000-AD1798,""))</f>
        <v/>
      </c>
      <c r="AB1798" s="48" t="str">
        <f>IFERROR(VLOOKUP(E1798,Funcionários!$C$8:$E$207,3,FALSE),"")</f>
        <v/>
      </c>
      <c r="AC1798" s="50" t="str">
        <f>IF(AB1798="","",IF(COUNTIFS($AB$7:$AB$3006,AB1798,$AQ$7:$AQ$3006,'RC'!$E$6)=0,"",COUNTIFS($M$7:$M$3006,"Concluída no prazo",$AB$7:$AB$3006,AB1798,$AQ$7:$AQ$3006,'RC'!$E$6)/COUNTIFS($AB$7:$AB$3006,AB1798,$AQ$7:$AQ$3006,'RC'!$E$6)))</f>
        <v/>
      </c>
      <c r="AD1798" s="48">
        <f>SUMIF($AQ$7:$AQ$3006,'RC'!$E$6,$J$7:$J$3006)+SUMIF($AQ$7:$AQ$3006,'RC'!$E$6,$L$7:$L$3006)</f>
        <v>21</v>
      </c>
      <c r="AF1798" s="48">
        <v>3.2089999999994498E-2</v>
      </c>
      <c r="AG1798" s="48">
        <f>IF(OR(AQ1798="",AQ1798&lt;&gt;'RC'!$E$6,AB1798&lt;&gt;'RC'!$D$21),0,1)</f>
        <v>0</v>
      </c>
      <c r="AH1798" s="48">
        <f t="shared" si="614"/>
        <v>3.2089999999994498E-2</v>
      </c>
      <c r="AI1798" s="48" t="str">
        <f t="shared" si="596"/>
        <v/>
      </c>
      <c r="AJ1798" s="48" t="str">
        <f t="shared" si="597"/>
        <v/>
      </c>
      <c r="AK1798" s="52" t="str">
        <f t="shared" si="598"/>
        <v/>
      </c>
      <c r="AL1798" s="52" t="str">
        <f t="shared" si="599"/>
        <v/>
      </c>
      <c r="AM1798" s="48" t="str">
        <f t="shared" si="600"/>
        <v/>
      </c>
      <c r="AN1798" s="48" t="str">
        <f t="shared" si="601"/>
        <v/>
      </c>
      <c r="AP1798" s="18" t="str">
        <f t="shared" si="602"/>
        <v/>
      </c>
      <c r="AQ1798" s="18" t="str">
        <f t="shared" si="603"/>
        <v/>
      </c>
      <c r="AR1798" s="18">
        <v>3.209E-2</v>
      </c>
      <c r="AS1798" s="18">
        <f>IF(AF!$D$27="Todos",1,IF(M1798=AF!$D$27,1,0))</f>
        <v>1</v>
      </c>
      <c r="AT1798" s="53">
        <f>IF(AND(E1798=AF!$D$6,OR(LT!M1798=AF!$D$27,AF!$D$27="Todos"),OR(AP1798=AF!$E$8,AQ1798=AF!$E$8)),AR1798+AS1798,0)</f>
        <v>0</v>
      </c>
      <c r="AU1798" s="18" t="str">
        <f t="shared" si="604"/>
        <v/>
      </c>
      <c r="AV1798" s="54" t="str">
        <f t="shared" si="605"/>
        <v/>
      </c>
      <c r="AW1798" s="54" t="str">
        <f t="shared" si="606"/>
        <v/>
      </c>
      <c r="AX1798" s="18" t="str">
        <f t="shared" si="607"/>
        <v/>
      </c>
      <c r="AY1798" s="18" t="str">
        <f t="shared" si="608"/>
        <v/>
      </c>
      <c r="BA1798" s="18">
        <f>IF($E1798=AF!$D$6,IF($M1798="Concluída no prazo",2,IF($M1798="Concluída com atraso",1,0)),0)</f>
        <v>0</v>
      </c>
      <c r="BB1798" s="18">
        <f>IF($E1798=AF!$D$6,IF($M1798="Atrasada",2,IF($M1798="Concluída com atraso",1,0)),0)</f>
        <v>0</v>
      </c>
      <c r="BC1798" s="18">
        <v>1.7919999999999998E-2</v>
      </c>
      <c r="BD1798" s="18">
        <f t="shared" si="615"/>
        <v>1.7919999999999998E-2</v>
      </c>
      <c r="BE1798" s="18">
        <f t="shared" si="615"/>
        <v>1.7919999999999998E-2</v>
      </c>
      <c r="BF1798" s="18" t="str">
        <f t="shared" si="609"/>
        <v/>
      </c>
      <c r="BN1798" s="18" t="str">
        <f t="shared" si="610"/>
        <v>s</v>
      </c>
    </row>
    <row r="1799" spans="3:66" ht="50.1" customHeight="1" thickTop="1" thickBot="1" x14ac:dyDescent="0.3">
      <c r="C1799" s="46"/>
      <c r="D1799" s="46"/>
      <c r="E1799" s="46"/>
      <c r="F1799" s="122"/>
      <c r="G1799" s="122"/>
      <c r="H1799" s="78" t="str">
        <f t="shared" si="611"/>
        <v/>
      </c>
      <c r="I1799" s="78" t="str">
        <f t="shared" si="612"/>
        <v/>
      </c>
      <c r="J1799" s="16"/>
      <c r="K1799" s="46" t="str">
        <f t="shared" si="613"/>
        <v/>
      </c>
      <c r="L1799" s="16"/>
      <c r="M1799" s="16"/>
      <c r="N1799" s="46"/>
      <c r="O1799" s="47" t="str">
        <f t="shared" si="616"/>
        <v/>
      </c>
      <c r="P1799" s="47"/>
      <c r="Q1799" s="48" t="str">
        <f>IFERROR(VLOOKUP(E1799,Funcionários!$C$8:$E$207,3,FALSE),"")</f>
        <v/>
      </c>
      <c r="R1799" s="47"/>
      <c r="S1799" s="49" t="str">
        <f t="shared" si="617"/>
        <v/>
      </c>
      <c r="T1799" s="49">
        <v>1.7930000000000001E-2</v>
      </c>
      <c r="U1799" s="48" t="str">
        <f>IF(Funcionários!C1800=0,"",Funcionários!C1800)</f>
        <v/>
      </c>
      <c r="V1799" s="50">
        <f>IF(U1799="",0,IF(COUNTIFS($E$7:$E$3006,U1799,$I$7:$I$3006,'RC'!$E$6)=0,0,COUNTIFS($M$7:$M$3006,"Concluída no prazo",$E$7:$E$3006,U1799,$I$7:$I$3006,'RC'!$E$6)/COUNTIFS($E$7:$E$3006,U1799,$I$7:$I$3006,'RC'!$E$6)))</f>
        <v>0</v>
      </c>
      <c r="W1799" s="49">
        <f>SUMIFS($J$7:$J$3006,$E$7:$E$3006,U1799,$I$7:$I$3006,'RC'!$E$6)+SUMIFS($L$7:$L$3006,$E$7:$E$3006,U1799,$I$7:$I$3006,'RC'!$E$6)</f>
        <v>0</v>
      </c>
      <c r="X1799" s="48">
        <f>COUNTIFS($E$7:$E$3006,U1799,$I$7:$I$3006,'RC'!$E$6)</f>
        <v>0</v>
      </c>
      <c r="Y1799" s="48"/>
      <c r="Z1799" s="51" t="str">
        <f>IF(AQ1799='RC'!$E$6,AC1799*1000+AD1799,"")</f>
        <v/>
      </c>
      <c r="AA1799" s="51" t="str">
        <f>IF(AB1799="","",IF(AQ1799='RC'!$E$6,AC1799*1000-AD1799,""))</f>
        <v/>
      </c>
      <c r="AB1799" s="48" t="str">
        <f>IFERROR(VLOOKUP(E1799,Funcionários!$C$8:$E$207,3,FALSE),"")</f>
        <v/>
      </c>
      <c r="AC1799" s="50" t="str">
        <f>IF(AB1799="","",IF(COUNTIFS($AB$7:$AB$3006,AB1799,$AQ$7:$AQ$3006,'RC'!$E$6)=0,"",COUNTIFS($M$7:$M$3006,"Concluída no prazo",$AB$7:$AB$3006,AB1799,$AQ$7:$AQ$3006,'RC'!$E$6)/COUNTIFS($AB$7:$AB$3006,AB1799,$AQ$7:$AQ$3006,'RC'!$E$6)))</f>
        <v/>
      </c>
      <c r="AD1799" s="48">
        <f>SUMIF($AQ$7:$AQ$3006,'RC'!$E$6,$J$7:$J$3006)+SUMIF($AQ$7:$AQ$3006,'RC'!$E$6,$L$7:$L$3006)</f>
        <v>21</v>
      </c>
      <c r="AF1799" s="48">
        <v>3.2079999999994502E-2</v>
      </c>
      <c r="AG1799" s="48">
        <f>IF(OR(AQ1799="",AQ1799&lt;&gt;'RC'!$E$6,AB1799&lt;&gt;'RC'!$D$21),0,1)</f>
        <v>0</v>
      </c>
      <c r="AH1799" s="48">
        <f t="shared" si="614"/>
        <v>3.2079999999994502E-2</v>
      </c>
      <c r="AI1799" s="48" t="str">
        <f t="shared" ref="AI1799:AI1862" si="618">IF(AH1799&lt;1,"",E1799)</f>
        <v/>
      </c>
      <c r="AJ1799" s="48" t="str">
        <f t="shared" ref="AJ1799:AJ1862" si="619">IF($AI1799="","",C1799)</f>
        <v/>
      </c>
      <c r="AK1799" s="52" t="str">
        <f t="shared" ref="AK1799:AK1862" si="620">IF($AI1799="","",F1799)</f>
        <v/>
      </c>
      <c r="AL1799" s="52" t="str">
        <f t="shared" ref="AL1799:AL1862" si="621">IF($AI1799="","",G1799)</f>
        <v/>
      </c>
      <c r="AM1799" s="48" t="str">
        <f t="shared" ref="AM1799:AM1862" si="622">IF($AI1799="","",J1799+L1799)</f>
        <v/>
      </c>
      <c r="AN1799" s="48" t="str">
        <f t="shared" ref="AN1799:AN1862" si="623">IF($AI1799="","",M1799)</f>
        <v/>
      </c>
      <c r="AP1799" s="18" t="str">
        <f t="shared" ref="AP1799:AP1862" si="624">IF(F1799=0,"",MONTH(F1799))</f>
        <v/>
      </c>
      <c r="AQ1799" s="18" t="str">
        <f t="shared" ref="AQ1799:AQ1862" si="625">IF(G1799=0,"",MONTH(G1799))</f>
        <v/>
      </c>
      <c r="AR1799" s="18">
        <v>3.2079999999999997E-2</v>
      </c>
      <c r="AS1799" s="18">
        <f>IF(AF!$D$27="Todos",1,IF(M1799=AF!$D$27,1,0))</f>
        <v>1</v>
      </c>
      <c r="AT1799" s="53">
        <f>IF(AND(E1799=AF!$D$6,OR(LT!M1799=AF!$D$27,AF!$D$27="Todos"),OR(AP1799=AF!$E$8,AQ1799=AF!$E$8)),AR1799+AS1799,0)</f>
        <v>0</v>
      </c>
      <c r="AU1799" s="18" t="str">
        <f t="shared" ref="AU1799:AU1862" si="626">IF($AT1799=0,"",C1799)</f>
        <v/>
      </c>
      <c r="AV1799" s="54" t="str">
        <f t="shared" ref="AV1799:AV1862" si="627">IF($AT1799=0,"",F1799)</f>
        <v/>
      </c>
      <c r="AW1799" s="54" t="str">
        <f t="shared" ref="AW1799:AW1862" si="628">IF($AT1799=0,"",G1799)</f>
        <v/>
      </c>
      <c r="AX1799" s="18" t="str">
        <f t="shared" ref="AX1799:AX1862" si="629">IF($AT1799=0,"",J1799+L1799)</f>
        <v/>
      </c>
      <c r="AY1799" s="18" t="str">
        <f t="shared" ref="AY1799:AY1862" si="630">IF($AT1799=0,"",M1799)</f>
        <v/>
      </c>
      <c r="BA1799" s="18">
        <f>IF($E1799=AF!$D$6,IF($M1799="Concluída no prazo",2,IF($M1799="Concluída com atraso",1,0)),0)</f>
        <v>0</v>
      </c>
      <c r="BB1799" s="18">
        <f>IF($E1799=AF!$D$6,IF($M1799="Atrasada",2,IF($M1799="Concluída com atraso",1,0)),0)</f>
        <v>0</v>
      </c>
      <c r="BC1799" s="18">
        <v>1.7930000000000001E-2</v>
      </c>
      <c r="BD1799" s="18">
        <f t="shared" si="615"/>
        <v>1.7930000000000001E-2</v>
      </c>
      <c r="BE1799" s="18">
        <f t="shared" si="615"/>
        <v>1.7930000000000001E-2</v>
      </c>
      <c r="BF1799" s="18" t="str">
        <f t="shared" ref="BF1799:BF1862" si="631">IF(C1799=0,"",C1799)</f>
        <v/>
      </c>
      <c r="BN1799" s="18" t="str">
        <f t="shared" ref="BN1799:BN1862" si="632">IF(AP1799=AQ1799,"s","n")</f>
        <v>s</v>
      </c>
    </row>
    <row r="1800" spans="3:66" ht="50.1" customHeight="1" thickTop="1" thickBot="1" x14ac:dyDescent="0.3">
      <c r="C1800" s="46"/>
      <c r="D1800" s="46"/>
      <c r="E1800" s="46"/>
      <c r="F1800" s="122"/>
      <c r="G1800" s="122"/>
      <c r="H1800" s="78" t="str">
        <f t="shared" ref="H1800:H1863" si="633">IF(F1800=0,"",MONTH(F1800))</f>
        <v/>
      </c>
      <c r="I1800" s="78" t="str">
        <f t="shared" ref="I1800:I1863" si="634">IF(G1800=0,"",MONTH(G1800))</f>
        <v/>
      </c>
      <c r="J1800" s="16"/>
      <c r="K1800" s="46" t="str">
        <f t="shared" ref="K1800:K1863" si="635">IF(OR(F1800=0,G1800=0),"",IF(MONTH(G1800)-MONTH(F1800)&gt;1,"Esta tarefa está muito grande. Divida em tarefas menores.",IF(MONTH(F1800)=MONTH(G1800),"Sim! Inicia em "&amp;VLOOKUP(MONTH(F1800),$BK$6:$BL$17,2,FALSE)&amp;" e termina em "&amp;VLOOKUP(MONTH(G1800),$BK$6:$BL$17,2,FALSE)&amp;".","Não! Inicia em "&amp;VLOOKUP(MONTH(F1800),$BK$6:$BL$17,2,FALSE)&amp;" e termina em "&amp;VLOOKUP(MONTH(G1800),$BK$6:$BL$17,2,FALSE)&amp;".")))</f>
        <v/>
      </c>
      <c r="L1800" s="16"/>
      <c r="M1800" s="16"/>
      <c r="N1800" s="46"/>
      <c r="O1800" s="47" t="str">
        <f t="shared" si="616"/>
        <v/>
      </c>
      <c r="P1800" s="47"/>
      <c r="Q1800" s="48" t="str">
        <f>IFERROR(VLOOKUP(E1800,Funcionários!$C$8:$E$207,3,FALSE),"")</f>
        <v/>
      </c>
      <c r="R1800" s="47"/>
      <c r="S1800" s="49" t="str">
        <f t="shared" si="617"/>
        <v/>
      </c>
      <c r="T1800" s="49">
        <v>1.7940000000000001E-2</v>
      </c>
      <c r="U1800" s="48" t="str">
        <f>IF(Funcionários!C1801=0,"",Funcionários!C1801)</f>
        <v/>
      </c>
      <c r="V1800" s="50">
        <f>IF(U1800="",0,IF(COUNTIFS($E$7:$E$3006,U1800,$I$7:$I$3006,'RC'!$E$6)=0,0,COUNTIFS($M$7:$M$3006,"Concluída no prazo",$E$7:$E$3006,U1800,$I$7:$I$3006,'RC'!$E$6)/COUNTIFS($E$7:$E$3006,U1800,$I$7:$I$3006,'RC'!$E$6)))</f>
        <v>0</v>
      </c>
      <c r="W1800" s="49">
        <f>SUMIFS($J$7:$J$3006,$E$7:$E$3006,U1800,$I$7:$I$3006,'RC'!$E$6)+SUMIFS($L$7:$L$3006,$E$7:$E$3006,U1800,$I$7:$I$3006,'RC'!$E$6)</f>
        <v>0</v>
      </c>
      <c r="X1800" s="48">
        <f>COUNTIFS($E$7:$E$3006,U1800,$I$7:$I$3006,'RC'!$E$6)</f>
        <v>0</v>
      </c>
      <c r="Y1800" s="48"/>
      <c r="Z1800" s="51" t="str">
        <f>IF(AQ1800='RC'!$E$6,AC1800*1000+AD1800,"")</f>
        <v/>
      </c>
      <c r="AA1800" s="51" t="str">
        <f>IF(AB1800="","",IF(AQ1800='RC'!$E$6,AC1800*1000-AD1800,""))</f>
        <v/>
      </c>
      <c r="AB1800" s="48" t="str">
        <f>IFERROR(VLOOKUP(E1800,Funcionários!$C$8:$E$207,3,FALSE),"")</f>
        <v/>
      </c>
      <c r="AC1800" s="50" t="str">
        <f>IF(AB1800="","",IF(COUNTIFS($AB$7:$AB$3006,AB1800,$AQ$7:$AQ$3006,'RC'!$E$6)=0,"",COUNTIFS($M$7:$M$3006,"Concluída no prazo",$AB$7:$AB$3006,AB1800,$AQ$7:$AQ$3006,'RC'!$E$6)/COUNTIFS($AB$7:$AB$3006,AB1800,$AQ$7:$AQ$3006,'RC'!$E$6)))</f>
        <v/>
      </c>
      <c r="AD1800" s="48">
        <f>SUMIF($AQ$7:$AQ$3006,'RC'!$E$6,$J$7:$J$3006)+SUMIF($AQ$7:$AQ$3006,'RC'!$E$6,$L$7:$L$3006)</f>
        <v>21</v>
      </c>
      <c r="AF1800" s="48">
        <v>3.2069999999994499E-2</v>
      </c>
      <c r="AG1800" s="48">
        <f>IF(OR(AQ1800="",AQ1800&lt;&gt;'RC'!$E$6,AB1800&lt;&gt;'RC'!$D$21),0,1)</f>
        <v>0</v>
      </c>
      <c r="AH1800" s="48">
        <f t="shared" ref="AH1800:AH1863" si="636">AF1800+AG1800</f>
        <v>3.2069999999994499E-2</v>
      </c>
      <c r="AI1800" s="48" t="str">
        <f t="shared" si="618"/>
        <v/>
      </c>
      <c r="AJ1800" s="48" t="str">
        <f t="shared" si="619"/>
        <v/>
      </c>
      <c r="AK1800" s="52" t="str">
        <f t="shared" si="620"/>
        <v/>
      </c>
      <c r="AL1800" s="52" t="str">
        <f t="shared" si="621"/>
        <v/>
      </c>
      <c r="AM1800" s="48" t="str">
        <f t="shared" si="622"/>
        <v/>
      </c>
      <c r="AN1800" s="48" t="str">
        <f t="shared" si="623"/>
        <v/>
      </c>
      <c r="AP1800" s="18" t="str">
        <f t="shared" si="624"/>
        <v/>
      </c>
      <c r="AQ1800" s="18" t="str">
        <f t="shared" si="625"/>
        <v/>
      </c>
      <c r="AR1800" s="18">
        <v>3.2070000000000001E-2</v>
      </c>
      <c r="AS1800" s="18">
        <f>IF(AF!$D$27="Todos",1,IF(M1800=AF!$D$27,1,0))</f>
        <v>1</v>
      </c>
      <c r="AT1800" s="53">
        <f>IF(AND(E1800=AF!$D$6,OR(LT!M1800=AF!$D$27,AF!$D$27="Todos"),OR(AP1800=AF!$E$8,AQ1800=AF!$E$8)),AR1800+AS1800,0)</f>
        <v>0</v>
      </c>
      <c r="AU1800" s="18" t="str">
        <f t="shared" si="626"/>
        <v/>
      </c>
      <c r="AV1800" s="54" t="str">
        <f t="shared" si="627"/>
        <v/>
      </c>
      <c r="AW1800" s="54" t="str">
        <f t="shared" si="628"/>
        <v/>
      </c>
      <c r="AX1800" s="18" t="str">
        <f t="shared" si="629"/>
        <v/>
      </c>
      <c r="AY1800" s="18" t="str">
        <f t="shared" si="630"/>
        <v/>
      </c>
      <c r="BA1800" s="18">
        <f>IF($E1800=AF!$D$6,IF($M1800="Concluída no prazo",2,IF($M1800="Concluída com atraso",1,0)),0)</f>
        <v>0</v>
      </c>
      <c r="BB1800" s="18">
        <f>IF($E1800=AF!$D$6,IF($M1800="Atrasada",2,IF($M1800="Concluída com atraso",1,0)),0)</f>
        <v>0</v>
      </c>
      <c r="BC1800" s="18">
        <v>1.7940000000000001E-2</v>
      </c>
      <c r="BD1800" s="18">
        <f t="shared" ref="BD1800:BE1863" si="637">BA1800+$BC1800</f>
        <v>1.7940000000000001E-2</v>
      </c>
      <c r="BE1800" s="18">
        <f t="shared" si="637"/>
        <v>1.7940000000000001E-2</v>
      </c>
      <c r="BF1800" s="18" t="str">
        <f t="shared" si="631"/>
        <v/>
      </c>
      <c r="BN1800" s="18" t="str">
        <f t="shared" si="632"/>
        <v>s</v>
      </c>
    </row>
    <row r="1801" spans="3:66" ht="50.1" customHeight="1" thickTop="1" thickBot="1" x14ac:dyDescent="0.3">
      <c r="C1801" s="46"/>
      <c r="D1801" s="46"/>
      <c r="E1801" s="46"/>
      <c r="F1801" s="122"/>
      <c r="G1801" s="122"/>
      <c r="H1801" s="78" t="str">
        <f t="shared" si="633"/>
        <v/>
      </c>
      <c r="I1801" s="78" t="str">
        <f t="shared" si="634"/>
        <v/>
      </c>
      <c r="J1801" s="16"/>
      <c r="K1801" s="46" t="str">
        <f t="shared" si="635"/>
        <v/>
      </c>
      <c r="L1801" s="16"/>
      <c r="M1801" s="16"/>
      <c r="N1801" s="46"/>
      <c r="O1801" s="47" t="str">
        <f t="shared" si="616"/>
        <v/>
      </c>
      <c r="P1801" s="47"/>
      <c r="Q1801" s="48" t="str">
        <f>IFERROR(VLOOKUP(E1801,Funcionários!$C$8:$E$207,3,FALSE),"")</f>
        <v/>
      </c>
      <c r="R1801" s="47"/>
      <c r="S1801" s="49" t="str">
        <f t="shared" si="617"/>
        <v/>
      </c>
      <c r="T1801" s="49">
        <v>1.7950000000000001E-2</v>
      </c>
      <c r="U1801" s="48" t="str">
        <f>IF(Funcionários!C1802=0,"",Funcionários!C1802)</f>
        <v/>
      </c>
      <c r="V1801" s="50">
        <f>IF(U1801="",0,IF(COUNTIFS($E$7:$E$3006,U1801,$I$7:$I$3006,'RC'!$E$6)=0,0,COUNTIFS($M$7:$M$3006,"Concluída no prazo",$E$7:$E$3006,U1801,$I$7:$I$3006,'RC'!$E$6)/COUNTIFS($E$7:$E$3006,U1801,$I$7:$I$3006,'RC'!$E$6)))</f>
        <v>0</v>
      </c>
      <c r="W1801" s="49">
        <f>SUMIFS($J$7:$J$3006,$E$7:$E$3006,U1801,$I$7:$I$3006,'RC'!$E$6)+SUMIFS($L$7:$L$3006,$E$7:$E$3006,U1801,$I$7:$I$3006,'RC'!$E$6)</f>
        <v>0</v>
      </c>
      <c r="X1801" s="48">
        <f>COUNTIFS($E$7:$E$3006,U1801,$I$7:$I$3006,'RC'!$E$6)</f>
        <v>0</v>
      </c>
      <c r="Y1801" s="48"/>
      <c r="Z1801" s="51" t="str">
        <f>IF(AQ1801='RC'!$E$6,AC1801*1000+AD1801,"")</f>
        <v/>
      </c>
      <c r="AA1801" s="51" t="str">
        <f>IF(AB1801="","",IF(AQ1801='RC'!$E$6,AC1801*1000-AD1801,""))</f>
        <v/>
      </c>
      <c r="AB1801" s="48" t="str">
        <f>IFERROR(VLOOKUP(E1801,Funcionários!$C$8:$E$207,3,FALSE),"")</f>
        <v/>
      </c>
      <c r="AC1801" s="50" t="str">
        <f>IF(AB1801="","",IF(COUNTIFS($AB$7:$AB$3006,AB1801,$AQ$7:$AQ$3006,'RC'!$E$6)=0,"",COUNTIFS($M$7:$M$3006,"Concluída no prazo",$AB$7:$AB$3006,AB1801,$AQ$7:$AQ$3006,'RC'!$E$6)/COUNTIFS($AB$7:$AB$3006,AB1801,$AQ$7:$AQ$3006,'RC'!$E$6)))</f>
        <v/>
      </c>
      <c r="AD1801" s="48">
        <f>SUMIF($AQ$7:$AQ$3006,'RC'!$E$6,$J$7:$J$3006)+SUMIF($AQ$7:$AQ$3006,'RC'!$E$6,$L$7:$L$3006)</f>
        <v>21</v>
      </c>
      <c r="AF1801" s="48">
        <v>3.2059999999994503E-2</v>
      </c>
      <c r="AG1801" s="48">
        <f>IF(OR(AQ1801="",AQ1801&lt;&gt;'RC'!$E$6,AB1801&lt;&gt;'RC'!$D$21),0,1)</f>
        <v>0</v>
      </c>
      <c r="AH1801" s="48">
        <f t="shared" si="636"/>
        <v>3.2059999999994503E-2</v>
      </c>
      <c r="AI1801" s="48" t="str">
        <f t="shared" si="618"/>
        <v/>
      </c>
      <c r="AJ1801" s="48" t="str">
        <f t="shared" si="619"/>
        <v/>
      </c>
      <c r="AK1801" s="52" t="str">
        <f t="shared" si="620"/>
        <v/>
      </c>
      <c r="AL1801" s="52" t="str">
        <f t="shared" si="621"/>
        <v/>
      </c>
      <c r="AM1801" s="48" t="str">
        <f t="shared" si="622"/>
        <v/>
      </c>
      <c r="AN1801" s="48" t="str">
        <f t="shared" si="623"/>
        <v/>
      </c>
      <c r="AP1801" s="18" t="str">
        <f t="shared" si="624"/>
        <v/>
      </c>
      <c r="AQ1801" s="18" t="str">
        <f t="shared" si="625"/>
        <v/>
      </c>
      <c r="AR1801" s="18">
        <v>3.2059999999999998E-2</v>
      </c>
      <c r="AS1801" s="18">
        <f>IF(AF!$D$27="Todos",1,IF(M1801=AF!$D$27,1,0))</f>
        <v>1</v>
      </c>
      <c r="AT1801" s="53">
        <f>IF(AND(E1801=AF!$D$6,OR(LT!M1801=AF!$D$27,AF!$D$27="Todos"),OR(AP1801=AF!$E$8,AQ1801=AF!$E$8)),AR1801+AS1801,0)</f>
        <v>0</v>
      </c>
      <c r="AU1801" s="18" t="str">
        <f t="shared" si="626"/>
        <v/>
      </c>
      <c r="AV1801" s="54" t="str">
        <f t="shared" si="627"/>
        <v/>
      </c>
      <c r="AW1801" s="54" t="str">
        <f t="shared" si="628"/>
        <v/>
      </c>
      <c r="AX1801" s="18" t="str">
        <f t="shared" si="629"/>
        <v/>
      </c>
      <c r="AY1801" s="18" t="str">
        <f t="shared" si="630"/>
        <v/>
      </c>
      <c r="BA1801" s="18">
        <f>IF($E1801=AF!$D$6,IF($M1801="Concluída no prazo",2,IF($M1801="Concluída com atraso",1,0)),0)</f>
        <v>0</v>
      </c>
      <c r="BB1801" s="18">
        <f>IF($E1801=AF!$D$6,IF($M1801="Atrasada",2,IF($M1801="Concluída com atraso",1,0)),0)</f>
        <v>0</v>
      </c>
      <c r="BC1801" s="18">
        <v>1.7950000000000001E-2</v>
      </c>
      <c r="BD1801" s="18">
        <f t="shared" si="637"/>
        <v>1.7950000000000001E-2</v>
      </c>
      <c r="BE1801" s="18">
        <f t="shared" si="637"/>
        <v>1.7950000000000001E-2</v>
      </c>
      <c r="BF1801" s="18" t="str">
        <f t="shared" si="631"/>
        <v/>
      </c>
      <c r="BN1801" s="18" t="str">
        <f t="shared" si="632"/>
        <v>s</v>
      </c>
    </row>
    <row r="1802" spans="3:66" ht="50.1" customHeight="1" thickTop="1" thickBot="1" x14ac:dyDescent="0.3">
      <c r="C1802" s="46"/>
      <c r="D1802" s="46"/>
      <c r="E1802" s="46"/>
      <c r="F1802" s="122"/>
      <c r="G1802" s="122"/>
      <c r="H1802" s="78" t="str">
        <f t="shared" si="633"/>
        <v/>
      </c>
      <c r="I1802" s="78" t="str">
        <f t="shared" si="634"/>
        <v/>
      </c>
      <c r="J1802" s="16"/>
      <c r="K1802" s="46" t="str">
        <f t="shared" si="635"/>
        <v/>
      </c>
      <c r="L1802" s="16"/>
      <c r="M1802" s="16"/>
      <c r="N1802" s="46"/>
      <c r="O1802" s="47" t="str">
        <f t="shared" ref="O1802:O1865" si="638">IF(J1802=0,"",J1802/(J1802+L1802))</f>
        <v/>
      </c>
      <c r="P1802" s="47"/>
      <c r="Q1802" s="48" t="str">
        <f>IFERROR(VLOOKUP(E1802,Funcionários!$C$8:$E$207,3,FALSE),"")</f>
        <v/>
      </c>
      <c r="R1802" s="47"/>
      <c r="S1802" s="49" t="str">
        <f t="shared" ref="S1802:S1865" si="639">IF(U1802="","",V1802*100000+W1802*10+X1802+T1802)</f>
        <v/>
      </c>
      <c r="T1802" s="49">
        <v>1.796E-2</v>
      </c>
      <c r="U1802" s="48" t="str">
        <f>IF(Funcionários!C1803=0,"",Funcionários!C1803)</f>
        <v/>
      </c>
      <c r="V1802" s="50">
        <f>IF(U1802="",0,IF(COUNTIFS($E$7:$E$3006,U1802,$I$7:$I$3006,'RC'!$E$6)=0,0,COUNTIFS($M$7:$M$3006,"Concluída no prazo",$E$7:$E$3006,U1802,$I$7:$I$3006,'RC'!$E$6)/COUNTIFS($E$7:$E$3006,U1802,$I$7:$I$3006,'RC'!$E$6)))</f>
        <v>0</v>
      </c>
      <c r="W1802" s="49">
        <f>SUMIFS($J$7:$J$3006,$E$7:$E$3006,U1802,$I$7:$I$3006,'RC'!$E$6)+SUMIFS($L$7:$L$3006,$E$7:$E$3006,U1802,$I$7:$I$3006,'RC'!$E$6)</f>
        <v>0</v>
      </c>
      <c r="X1802" s="48">
        <f>COUNTIFS($E$7:$E$3006,U1802,$I$7:$I$3006,'RC'!$E$6)</f>
        <v>0</v>
      </c>
      <c r="Y1802" s="48"/>
      <c r="Z1802" s="51" t="str">
        <f>IF(AQ1802='RC'!$E$6,AC1802*1000+AD1802,"")</f>
        <v/>
      </c>
      <c r="AA1802" s="51" t="str">
        <f>IF(AB1802="","",IF(AQ1802='RC'!$E$6,AC1802*1000-AD1802,""))</f>
        <v/>
      </c>
      <c r="AB1802" s="48" t="str">
        <f>IFERROR(VLOOKUP(E1802,Funcionários!$C$8:$E$207,3,FALSE),"")</f>
        <v/>
      </c>
      <c r="AC1802" s="50" t="str">
        <f>IF(AB1802="","",IF(COUNTIFS($AB$7:$AB$3006,AB1802,$AQ$7:$AQ$3006,'RC'!$E$6)=0,"",COUNTIFS($M$7:$M$3006,"Concluída no prazo",$AB$7:$AB$3006,AB1802,$AQ$7:$AQ$3006,'RC'!$E$6)/COUNTIFS($AB$7:$AB$3006,AB1802,$AQ$7:$AQ$3006,'RC'!$E$6)))</f>
        <v/>
      </c>
      <c r="AD1802" s="48">
        <f>SUMIF($AQ$7:$AQ$3006,'RC'!$E$6,$J$7:$J$3006)+SUMIF($AQ$7:$AQ$3006,'RC'!$E$6,$L$7:$L$3006)</f>
        <v>21</v>
      </c>
      <c r="AF1802" s="48">
        <v>3.20499999999945E-2</v>
      </c>
      <c r="AG1802" s="48">
        <f>IF(OR(AQ1802="",AQ1802&lt;&gt;'RC'!$E$6,AB1802&lt;&gt;'RC'!$D$21),0,1)</f>
        <v>0</v>
      </c>
      <c r="AH1802" s="48">
        <f t="shared" si="636"/>
        <v>3.20499999999945E-2</v>
      </c>
      <c r="AI1802" s="48" t="str">
        <f t="shared" si="618"/>
        <v/>
      </c>
      <c r="AJ1802" s="48" t="str">
        <f t="shared" si="619"/>
        <v/>
      </c>
      <c r="AK1802" s="52" t="str">
        <f t="shared" si="620"/>
        <v/>
      </c>
      <c r="AL1802" s="52" t="str">
        <f t="shared" si="621"/>
        <v/>
      </c>
      <c r="AM1802" s="48" t="str">
        <f t="shared" si="622"/>
        <v/>
      </c>
      <c r="AN1802" s="48" t="str">
        <f t="shared" si="623"/>
        <v/>
      </c>
      <c r="AP1802" s="18" t="str">
        <f t="shared" si="624"/>
        <v/>
      </c>
      <c r="AQ1802" s="18" t="str">
        <f t="shared" si="625"/>
        <v/>
      </c>
      <c r="AR1802" s="18">
        <v>3.2050000000000002E-2</v>
      </c>
      <c r="AS1802" s="18">
        <f>IF(AF!$D$27="Todos",1,IF(M1802=AF!$D$27,1,0))</f>
        <v>1</v>
      </c>
      <c r="AT1802" s="53">
        <f>IF(AND(E1802=AF!$D$6,OR(LT!M1802=AF!$D$27,AF!$D$27="Todos"),OR(AP1802=AF!$E$8,AQ1802=AF!$E$8)),AR1802+AS1802,0)</f>
        <v>0</v>
      </c>
      <c r="AU1802" s="18" t="str">
        <f t="shared" si="626"/>
        <v/>
      </c>
      <c r="AV1802" s="54" t="str">
        <f t="shared" si="627"/>
        <v/>
      </c>
      <c r="AW1802" s="54" t="str">
        <f t="shared" si="628"/>
        <v/>
      </c>
      <c r="AX1802" s="18" t="str">
        <f t="shared" si="629"/>
        <v/>
      </c>
      <c r="AY1802" s="18" t="str">
        <f t="shared" si="630"/>
        <v/>
      </c>
      <c r="BA1802" s="18">
        <f>IF($E1802=AF!$D$6,IF($M1802="Concluída no prazo",2,IF($M1802="Concluída com atraso",1,0)),0)</f>
        <v>0</v>
      </c>
      <c r="BB1802" s="18">
        <f>IF($E1802=AF!$D$6,IF($M1802="Atrasada",2,IF($M1802="Concluída com atraso",1,0)),0)</f>
        <v>0</v>
      </c>
      <c r="BC1802" s="18">
        <v>1.796E-2</v>
      </c>
      <c r="BD1802" s="18">
        <f t="shared" si="637"/>
        <v>1.796E-2</v>
      </c>
      <c r="BE1802" s="18">
        <f t="shared" si="637"/>
        <v>1.796E-2</v>
      </c>
      <c r="BF1802" s="18" t="str">
        <f t="shared" si="631"/>
        <v/>
      </c>
      <c r="BN1802" s="18" t="str">
        <f t="shared" si="632"/>
        <v>s</v>
      </c>
    </row>
    <row r="1803" spans="3:66" ht="50.1" customHeight="1" thickTop="1" thickBot="1" x14ac:dyDescent="0.3">
      <c r="C1803" s="46"/>
      <c r="D1803" s="46"/>
      <c r="E1803" s="46"/>
      <c r="F1803" s="122"/>
      <c r="G1803" s="122"/>
      <c r="H1803" s="78" t="str">
        <f t="shared" si="633"/>
        <v/>
      </c>
      <c r="I1803" s="78" t="str">
        <f t="shared" si="634"/>
        <v/>
      </c>
      <c r="J1803" s="16"/>
      <c r="K1803" s="46" t="str">
        <f t="shared" si="635"/>
        <v/>
      </c>
      <c r="L1803" s="16"/>
      <c r="M1803" s="16"/>
      <c r="N1803" s="46"/>
      <c r="O1803" s="47" t="str">
        <f t="shared" si="638"/>
        <v/>
      </c>
      <c r="P1803" s="47"/>
      <c r="Q1803" s="48" t="str">
        <f>IFERROR(VLOOKUP(E1803,Funcionários!$C$8:$E$207,3,FALSE),"")</f>
        <v/>
      </c>
      <c r="R1803" s="47"/>
      <c r="S1803" s="49" t="str">
        <f t="shared" si="639"/>
        <v/>
      </c>
      <c r="T1803" s="49">
        <v>1.797E-2</v>
      </c>
      <c r="U1803" s="48" t="str">
        <f>IF(Funcionários!C1804=0,"",Funcionários!C1804)</f>
        <v/>
      </c>
      <c r="V1803" s="50">
        <f>IF(U1803="",0,IF(COUNTIFS($E$7:$E$3006,U1803,$I$7:$I$3006,'RC'!$E$6)=0,0,COUNTIFS($M$7:$M$3006,"Concluída no prazo",$E$7:$E$3006,U1803,$I$7:$I$3006,'RC'!$E$6)/COUNTIFS($E$7:$E$3006,U1803,$I$7:$I$3006,'RC'!$E$6)))</f>
        <v>0</v>
      </c>
      <c r="W1803" s="49">
        <f>SUMIFS($J$7:$J$3006,$E$7:$E$3006,U1803,$I$7:$I$3006,'RC'!$E$6)+SUMIFS($L$7:$L$3006,$E$7:$E$3006,U1803,$I$7:$I$3006,'RC'!$E$6)</f>
        <v>0</v>
      </c>
      <c r="X1803" s="48">
        <f>COUNTIFS($E$7:$E$3006,U1803,$I$7:$I$3006,'RC'!$E$6)</f>
        <v>0</v>
      </c>
      <c r="Y1803" s="48"/>
      <c r="Z1803" s="51" t="str">
        <f>IF(AQ1803='RC'!$E$6,AC1803*1000+AD1803,"")</f>
        <v/>
      </c>
      <c r="AA1803" s="51" t="str">
        <f>IF(AB1803="","",IF(AQ1803='RC'!$E$6,AC1803*1000-AD1803,""))</f>
        <v/>
      </c>
      <c r="AB1803" s="48" t="str">
        <f>IFERROR(VLOOKUP(E1803,Funcionários!$C$8:$E$207,3,FALSE),"")</f>
        <v/>
      </c>
      <c r="AC1803" s="50" t="str">
        <f>IF(AB1803="","",IF(COUNTIFS($AB$7:$AB$3006,AB1803,$AQ$7:$AQ$3006,'RC'!$E$6)=0,"",COUNTIFS($M$7:$M$3006,"Concluída no prazo",$AB$7:$AB$3006,AB1803,$AQ$7:$AQ$3006,'RC'!$E$6)/COUNTIFS($AB$7:$AB$3006,AB1803,$AQ$7:$AQ$3006,'RC'!$E$6)))</f>
        <v/>
      </c>
      <c r="AD1803" s="48">
        <f>SUMIF($AQ$7:$AQ$3006,'RC'!$E$6,$J$7:$J$3006)+SUMIF($AQ$7:$AQ$3006,'RC'!$E$6,$L$7:$L$3006)</f>
        <v>21</v>
      </c>
      <c r="AF1803" s="48">
        <v>3.2039999999994503E-2</v>
      </c>
      <c r="AG1803" s="48">
        <f>IF(OR(AQ1803="",AQ1803&lt;&gt;'RC'!$E$6,AB1803&lt;&gt;'RC'!$D$21),0,1)</f>
        <v>0</v>
      </c>
      <c r="AH1803" s="48">
        <f t="shared" si="636"/>
        <v>3.2039999999994503E-2</v>
      </c>
      <c r="AI1803" s="48" t="str">
        <f t="shared" si="618"/>
        <v/>
      </c>
      <c r="AJ1803" s="48" t="str">
        <f t="shared" si="619"/>
        <v/>
      </c>
      <c r="AK1803" s="52" t="str">
        <f t="shared" si="620"/>
        <v/>
      </c>
      <c r="AL1803" s="52" t="str">
        <f t="shared" si="621"/>
        <v/>
      </c>
      <c r="AM1803" s="48" t="str">
        <f t="shared" si="622"/>
        <v/>
      </c>
      <c r="AN1803" s="48" t="str">
        <f t="shared" si="623"/>
        <v/>
      </c>
      <c r="AP1803" s="18" t="str">
        <f t="shared" si="624"/>
        <v/>
      </c>
      <c r="AQ1803" s="18" t="str">
        <f t="shared" si="625"/>
        <v/>
      </c>
      <c r="AR1803" s="18">
        <v>3.2039999999999999E-2</v>
      </c>
      <c r="AS1803" s="18">
        <f>IF(AF!$D$27="Todos",1,IF(M1803=AF!$D$27,1,0))</f>
        <v>1</v>
      </c>
      <c r="AT1803" s="53">
        <f>IF(AND(E1803=AF!$D$6,OR(LT!M1803=AF!$D$27,AF!$D$27="Todos"),OR(AP1803=AF!$E$8,AQ1803=AF!$E$8)),AR1803+AS1803,0)</f>
        <v>0</v>
      </c>
      <c r="AU1803" s="18" t="str">
        <f t="shared" si="626"/>
        <v/>
      </c>
      <c r="AV1803" s="54" t="str">
        <f t="shared" si="627"/>
        <v/>
      </c>
      <c r="AW1803" s="54" t="str">
        <f t="shared" si="628"/>
        <v/>
      </c>
      <c r="AX1803" s="18" t="str">
        <f t="shared" si="629"/>
        <v/>
      </c>
      <c r="AY1803" s="18" t="str">
        <f t="shared" si="630"/>
        <v/>
      </c>
      <c r="BA1803" s="18">
        <f>IF($E1803=AF!$D$6,IF($M1803="Concluída no prazo",2,IF($M1803="Concluída com atraso",1,0)),0)</f>
        <v>0</v>
      </c>
      <c r="BB1803" s="18">
        <f>IF($E1803=AF!$D$6,IF($M1803="Atrasada",2,IF($M1803="Concluída com atraso",1,0)),0)</f>
        <v>0</v>
      </c>
      <c r="BC1803" s="18">
        <v>1.797E-2</v>
      </c>
      <c r="BD1803" s="18">
        <f t="shared" si="637"/>
        <v>1.797E-2</v>
      </c>
      <c r="BE1803" s="18">
        <f t="shared" si="637"/>
        <v>1.797E-2</v>
      </c>
      <c r="BF1803" s="18" t="str">
        <f t="shared" si="631"/>
        <v/>
      </c>
      <c r="BN1803" s="18" t="str">
        <f t="shared" si="632"/>
        <v>s</v>
      </c>
    </row>
    <row r="1804" spans="3:66" ht="50.1" customHeight="1" thickTop="1" thickBot="1" x14ac:dyDescent="0.3">
      <c r="C1804" s="46"/>
      <c r="D1804" s="46"/>
      <c r="E1804" s="46"/>
      <c r="F1804" s="122"/>
      <c r="G1804" s="122"/>
      <c r="H1804" s="78" t="str">
        <f t="shared" si="633"/>
        <v/>
      </c>
      <c r="I1804" s="78" t="str">
        <f t="shared" si="634"/>
        <v/>
      </c>
      <c r="J1804" s="16"/>
      <c r="K1804" s="46" t="str">
        <f t="shared" si="635"/>
        <v/>
      </c>
      <c r="L1804" s="16"/>
      <c r="M1804" s="16"/>
      <c r="N1804" s="46"/>
      <c r="O1804" s="47" t="str">
        <f t="shared" si="638"/>
        <v/>
      </c>
      <c r="P1804" s="47"/>
      <c r="Q1804" s="48" t="str">
        <f>IFERROR(VLOOKUP(E1804,Funcionários!$C$8:$E$207,3,FALSE),"")</f>
        <v/>
      </c>
      <c r="R1804" s="47"/>
      <c r="S1804" s="49" t="str">
        <f t="shared" si="639"/>
        <v/>
      </c>
      <c r="T1804" s="49">
        <v>1.7979999999999999E-2</v>
      </c>
      <c r="U1804" s="48" t="str">
        <f>IF(Funcionários!C1805=0,"",Funcionários!C1805)</f>
        <v/>
      </c>
      <c r="V1804" s="50">
        <f>IF(U1804="",0,IF(COUNTIFS($E$7:$E$3006,U1804,$I$7:$I$3006,'RC'!$E$6)=0,0,COUNTIFS($M$7:$M$3006,"Concluída no prazo",$E$7:$E$3006,U1804,$I$7:$I$3006,'RC'!$E$6)/COUNTIFS($E$7:$E$3006,U1804,$I$7:$I$3006,'RC'!$E$6)))</f>
        <v>0</v>
      </c>
      <c r="W1804" s="49">
        <f>SUMIFS($J$7:$J$3006,$E$7:$E$3006,U1804,$I$7:$I$3006,'RC'!$E$6)+SUMIFS($L$7:$L$3006,$E$7:$E$3006,U1804,$I$7:$I$3006,'RC'!$E$6)</f>
        <v>0</v>
      </c>
      <c r="X1804" s="48">
        <f>COUNTIFS($E$7:$E$3006,U1804,$I$7:$I$3006,'RC'!$E$6)</f>
        <v>0</v>
      </c>
      <c r="Y1804" s="48"/>
      <c r="Z1804" s="51" t="str">
        <f>IF(AQ1804='RC'!$E$6,AC1804*1000+AD1804,"")</f>
        <v/>
      </c>
      <c r="AA1804" s="51" t="str">
        <f>IF(AB1804="","",IF(AQ1804='RC'!$E$6,AC1804*1000-AD1804,""))</f>
        <v/>
      </c>
      <c r="AB1804" s="48" t="str">
        <f>IFERROR(VLOOKUP(E1804,Funcionários!$C$8:$E$207,3,FALSE),"")</f>
        <v/>
      </c>
      <c r="AC1804" s="50" t="str">
        <f>IF(AB1804="","",IF(COUNTIFS($AB$7:$AB$3006,AB1804,$AQ$7:$AQ$3006,'RC'!$E$6)=0,"",COUNTIFS($M$7:$M$3006,"Concluída no prazo",$AB$7:$AB$3006,AB1804,$AQ$7:$AQ$3006,'RC'!$E$6)/COUNTIFS($AB$7:$AB$3006,AB1804,$AQ$7:$AQ$3006,'RC'!$E$6)))</f>
        <v/>
      </c>
      <c r="AD1804" s="48">
        <f>SUMIF($AQ$7:$AQ$3006,'RC'!$E$6,$J$7:$J$3006)+SUMIF($AQ$7:$AQ$3006,'RC'!$E$6,$L$7:$L$3006)</f>
        <v>21</v>
      </c>
      <c r="AF1804" s="48">
        <v>3.20299999999945E-2</v>
      </c>
      <c r="AG1804" s="48">
        <f>IF(OR(AQ1804="",AQ1804&lt;&gt;'RC'!$E$6,AB1804&lt;&gt;'RC'!$D$21),0,1)</f>
        <v>0</v>
      </c>
      <c r="AH1804" s="48">
        <f t="shared" si="636"/>
        <v>3.20299999999945E-2</v>
      </c>
      <c r="AI1804" s="48" t="str">
        <f t="shared" si="618"/>
        <v/>
      </c>
      <c r="AJ1804" s="48" t="str">
        <f t="shared" si="619"/>
        <v/>
      </c>
      <c r="AK1804" s="52" t="str">
        <f t="shared" si="620"/>
        <v/>
      </c>
      <c r="AL1804" s="52" t="str">
        <f t="shared" si="621"/>
        <v/>
      </c>
      <c r="AM1804" s="48" t="str">
        <f t="shared" si="622"/>
        <v/>
      </c>
      <c r="AN1804" s="48" t="str">
        <f t="shared" si="623"/>
        <v/>
      </c>
      <c r="AP1804" s="18" t="str">
        <f t="shared" si="624"/>
        <v/>
      </c>
      <c r="AQ1804" s="18" t="str">
        <f t="shared" si="625"/>
        <v/>
      </c>
      <c r="AR1804" s="18">
        <v>3.2030000000000003E-2</v>
      </c>
      <c r="AS1804" s="18">
        <f>IF(AF!$D$27="Todos",1,IF(M1804=AF!$D$27,1,0))</f>
        <v>1</v>
      </c>
      <c r="AT1804" s="53">
        <f>IF(AND(E1804=AF!$D$6,OR(LT!M1804=AF!$D$27,AF!$D$27="Todos"),OR(AP1804=AF!$E$8,AQ1804=AF!$E$8)),AR1804+AS1804,0)</f>
        <v>0</v>
      </c>
      <c r="AU1804" s="18" t="str">
        <f t="shared" si="626"/>
        <v/>
      </c>
      <c r="AV1804" s="54" t="str">
        <f t="shared" si="627"/>
        <v/>
      </c>
      <c r="AW1804" s="54" t="str">
        <f t="shared" si="628"/>
        <v/>
      </c>
      <c r="AX1804" s="18" t="str">
        <f t="shared" si="629"/>
        <v/>
      </c>
      <c r="AY1804" s="18" t="str">
        <f t="shared" si="630"/>
        <v/>
      </c>
      <c r="BA1804" s="18">
        <f>IF($E1804=AF!$D$6,IF($M1804="Concluída no prazo",2,IF($M1804="Concluída com atraso",1,0)),0)</f>
        <v>0</v>
      </c>
      <c r="BB1804" s="18">
        <f>IF($E1804=AF!$D$6,IF($M1804="Atrasada",2,IF($M1804="Concluída com atraso",1,0)),0)</f>
        <v>0</v>
      </c>
      <c r="BC1804" s="18">
        <v>1.7979999999999999E-2</v>
      </c>
      <c r="BD1804" s="18">
        <f t="shared" si="637"/>
        <v>1.7979999999999999E-2</v>
      </c>
      <c r="BE1804" s="18">
        <f t="shared" si="637"/>
        <v>1.7979999999999999E-2</v>
      </c>
      <c r="BF1804" s="18" t="str">
        <f t="shared" si="631"/>
        <v/>
      </c>
      <c r="BN1804" s="18" t="str">
        <f t="shared" si="632"/>
        <v>s</v>
      </c>
    </row>
    <row r="1805" spans="3:66" ht="50.1" customHeight="1" thickTop="1" thickBot="1" x14ac:dyDescent="0.3">
      <c r="C1805" s="46"/>
      <c r="D1805" s="46"/>
      <c r="E1805" s="46"/>
      <c r="F1805" s="122"/>
      <c r="G1805" s="122"/>
      <c r="H1805" s="78" t="str">
        <f t="shared" si="633"/>
        <v/>
      </c>
      <c r="I1805" s="78" t="str">
        <f t="shared" si="634"/>
        <v/>
      </c>
      <c r="J1805" s="16"/>
      <c r="K1805" s="46" t="str">
        <f t="shared" si="635"/>
        <v/>
      </c>
      <c r="L1805" s="16"/>
      <c r="M1805" s="16"/>
      <c r="N1805" s="46"/>
      <c r="O1805" s="47" t="str">
        <f t="shared" si="638"/>
        <v/>
      </c>
      <c r="P1805" s="47"/>
      <c r="Q1805" s="48" t="str">
        <f>IFERROR(VLOOKUP(E1805,Funcionários!$C$8:$E$207,3,FALSE),"")</f>
        <v/>
      </c>
      <c r="R1805" s="47"/>
      <c r="S1805" s="49" t="str">
        <f t="shared" si="639"/>
        <v/>
      </c>
      <c r="T1805" s="49">
        <v>1.7989999999999999E-2</v>
      </c>
      <c r="U1805" s="48" t="str">
        <f>IF(Funcionários!C1806=0,"",Funcionários!C1806)</f>
        <v/>
      </c>
      <c r="V1805" s="50">
        <f>IF(U1805="",0,IF(COUNTIFS($E$7:$E$3006,U1805,$I$7:$I$3006,'RC'!$E$6)=0,0,COUNTIFS($M$7:$M$3006,"Concluída no prazo",$E$7:$E$3006,U1805,$I$7:$I$3006,'RC'!$E$6)/COUNTIFS($E$7:$E$3006,U1805,$I$7:$I$3006,'RC'!$E$6)))</f>
        <v>0</v>
      </c>
      <c r="W1805" s="49">
        <f>SUMIFS($J$7:$J$3006,$E$7:$E$3006,U1805,$I$7:$I$3006,'RC'!$E$6)+SUMIFS($L$7:$L$3006,$E$7:$E$3006,U1805,$I$7:$I$3006,'RC'!$E$6)</f>
        <v>0</v>
      </c>
      <c r="X1805" s="48">
        <f>COUNTIFS($E$7:$E$3006,U1805,$I$7:$I$3006,'RC'!$E$6)</f>
        <v>0</v>
      </c>
      <c r="Y1805" s="48"/>
      <c r="Z1805" s="51" t="str">
        <f>IF(AQ1805='RC'!$E$6,AC1805*1000+AD1805,"")</f>
        <v/>
      </c>
      <c r="AA1805" s="51" t="str">
        <f>IF(AB1805="","",IF(AQ1805='RC'!$E$6,AC1805*1000-AD1805,""))</f>
        <v/>
      </c>
      <c r="AB1805" s="48" t="str">
        <f>IFERROR(VLOOKUP(E1805,Funcionários!$C$8:$E$207,3,FALSE),"")</f>
        <v/>
      </c>
      <c r="AC1805" s="50" t="str">
        <f>IF(AB1805="","",IF(COUNTIFS($AB$7:$AB$3006,AB1805,$AQ$7:$AQ$3006,'RC'!$E$6)=0,"",COUNTIFS($M$7:$M$3006,"Concluída no prazo",$AB$7:$AB$3006,AB1805,$AQ$7:$AQ$3006,'RC'!$E$6)/COUNTIFS($AB$7:$AB$3006,AB1805,$AQ$7:$AQ$3006,'RC'!$E$6)))</f>
        <v/>
      </c>
      <c r="AD1805" s="48">
        <f>SUMIF($AQ$7:$AQ$3006,'RC'!$E$6,$J$7:$J$3006)+SUMIF($AQ$7:$AQ$3006,'RC'!$E$6,$L$7:$L$3006)</f>
        <v>21</v>
      </c>
      <c r="AF1805" s="48">
        <v>3.2019999999994497E-2</v>
      </c>
      <c r="AG1805" s="48">
        <f>IF(OR(AQ1805="",AQ1805&lt;&gt;'RC'!$E$6,AB1805&lt;&gt;'RC'!$D$21),0,1)</f>
        <v>0</v>
      </c>
      <c r="AH1805" s="48">
        <f t="shared" si="636"/>
        <v>3.2019999999994497E-2</v>
      </c>
      <c r="AI1805" s="48" t="str">
        <f t="shared" si="618"/>
        <v/>
      </c>
      <c r="AJ1805" s="48" t="str">
        <f t="shared" si="619"/>
        <v/>
      </c>
      <c r="AK1805" s="52" t="str">
        <f t="shared" si="620"/>
        <v/>
      </c>
      <c r="AL1805" s="52" t="str">
        <f t="shared" si="621"/>
        <v/>
      </c>
      <c r="AM1805" s="48" t="str">
        <f t="shared" si="622"/>
        <v/>
      </c>
      <c r="AN1805" s="48" t="str">
        <f t="shared" si="623"/>
        <v/>
      </c>
      <c r="AP1805" s="18" t="str">
        <f t="shared" si="624"/>
        <v/>
      </c>
      <c r="AQ1805" s="18" t="str">
        <f t="shared" si="625"/>
        <v/>
      </c>
      <c r="AR1805" s="18">
        <v>3.202E-2</v>
      </c>
      <c r="AS1805" s="18">
        <f>IF(AF!$D$27="Todos",1,IF(M1805=AF!$D$27,1,0))</f>
        <v>1</v>
      </c>
      <c r="AT1805" s="53">
        <f>IF(AND(E1805=AF!$D$6,OR(LT!M1805=AF!$D$27,AF!$D$27="Todos"),OR(AP1805=AF!$E$8,AQ1805=AF!$E$8)),AR1805+AS1805,0)</f>
        <v>0</v>
      </c>
      <c r="AU1805" s="18" t="str">
        <f t="shared" si="626"/>
        <v/>
      </c>
      <c r="AV1805" s="54" t="str">
        <f t="shared" si="627"/>
        <v/>
      </c>
      <c r="AW1805" s="54" t="str">
        <f t="shared" si="628"/>
        <v/>
      </c>
      <c r="AX1805" s="18" t="str">
        <f t="shared" si="629"/>
        <v/>
      </c>
      <c r="AY1805" s="18" t="str">
        <f t="shared" si="630"/>
        <v/>
      </c>
      <c r="BA1805" s="18">
        <f>IF($E1805=AF!$D$6,IF($M1805="Concluída no prazo",2,IF($M1805="Concluída com atraso",1,0)),0)</f>
        <v>0</v>
      </c>
      <c r="BB1805" s="18">
        <f>IF($E1805=AF!$D$6,IF($M1805="Atrasada",2,IF($M1805="Concluída com atraso",1,0)),0)</f>
        <v>0</v>
      </c>
      <c r="BC1805" s="18">
        <v>1.7989999999999999E-2</v>
      </c>
      <c r="BD1805" s="18">
        <f t="shared" si="637"/>
        <v>1.7989999999999999E-2</v>
      </c>
      <c r="BE1805" s="18">
        <f t="shared" si="637"/>
        <v>1.7989999999999999E-2</v>
      </c>
      <c r="BF1805" s="18" t="str">
        <f t="shared" si="631"/>
        <v/>
      </c>
      <c r="BN1805" s="18" t="str">
        <f t="shared" si="632"/>
        <v>s</v>
      </c>
    </row>
    <row r="1806" spans="3:66" ht="50.1" customHeight="1" thickTop="1" thickBot="1" x14ac:dyDescent="0.3">
      <c r="C1806" s="46"/>
      <c r="D1806" s="46"/>
      <c r="E1806" s="46"/>
      <c r="F1806" s="122"/>
      <c r="G1806" s="122"/>
      <c r="H1806" s="78" t="str">
        <f t="shared" si="633"/>
        <v/>
      </c>
      <c r="I1806" s="78" t="str">
        <f t="shared" si="634"/>
        <v/>
      </c>
      <c r="J1806" s="16"/>
      <c r="K1806" s="46" t="str">
        <f t="shared" si="635"/>
        <v/>
      </c>
      <c r="L1806" s="16"/>
      <c r="M1806" s="16"/>
      <c r="N1806" s="46"/>
      <c r="O1806" s="47" t="str">
        <f t="shared" si="638"/>
        <v/>
      </c>
      <c r="P1806" s="47"/>
      <c r="Q1806" s="48" t="str">
        <f>IFERROR(VLOOKUP(E1806,Funcionários!$C$8:$E$207,3,FALSE),"")</f>
        <v/>
      </c>
      <c r="R1806" s="47"/>
      <c r="S1806" s="49" t="str">
        <f t="shared" si="639"/>
        <v/>
      </c>
      <c r="T1806" s="49">
        <v>1.7999999999999999E-2</v>
      </c>
      <c r="U1806" s="48" t="str">
        <f>IF(Funcionários!C1807=0,"",Funcionários!C1807)</f>
        <v/>
      </c>
      <c r="V1806" s="50">
        <f>IF(U1806="",0,IF(COUNTIFS($E$7:$E$3006,U1806,$I$7:$I$3006,'RC'!$E$6)=0,0,COUNTIFS($M$7:$M$3006,"Concluída no prazo",$E$7:$E$3006,U1806,$I$7:$I$3006,'RC'!$E$6)/COUNTIFS($E$7:$E$3006,U1806,$I$7:$I$3006,'RC'!$E$6)))</f>
        <v>0</v>
      </c>
      <c r="W1806" s="49">
        <f>SUMIFS($J$7:$J$3006,$E$7:$E$3006,U1806,$I$7:$I$3006,'RC'!$E$6)+SUMIFS($L$7:$L$3006,$E$7:$E$3006,U1806,$I$7:$I$3006,'RC'!$E$6)</f>
        <v>0</v>
      </c>
      <c r="X1806" s="48">
        <f>COUNTIFS($E$7:$E$3006,U1806,$I$7:$I$3006,'RC'!$E$6)</f>
        <v>0</v>
      </c>
      <c r="Y1806" s="48"/>
      <c r="Z1806" s="51" t="str">
        <f>IF(AQ1806='RC'!$E$6,AC1806*1000+AD1806,"")</f>
        <v/>
      </c>
      <c r="AA1806" s="51" t="str">
        <f>IF(AB1806="","",IF(AQ1806='RC'!$E$6,AC1806*1000-AD1806,""))</f>
        <v/>
      </c>
      <c r="AB1806" s="48" t="str">
        <f>IFERROR(VLOOKUP(E1806,Funcionários!$C$8:$E$207,3,FALSE),"")</f>
        <v/>
      </c>
      <c r="AC1806" s="50" t="str">
        <f>IF(AB1806="","",IF(COUNTIFS($AB$7:$AB$3006,AB1806,$AQ$7:$AQ$3006,'RC'!$E$6)=0,"",COUNTIFS($M$7:$M$3006,"Concluída no prazo",$AB$7:$AB$3006,AB1806,$AQ$7:$AQ$3006,'RC'!$E$6)/COUNTIFS($AB$7:$AB$3006,AB1806,$AQ$7:$AQ$3006,'RC'!$E$6)))</f>
        <v/>
      </c>
      <c r="AD1806" s="48">
        <f>SUMIF($AQ$7:$AQ$3006,'RC'!$E$6,$J$7:$J$3006)+SUMIF($AQ$7:$AQ$3006,'RC'!$E$6,$L$7:$L$3006)</f>
        <v>21</v>
      </c>
      <c r="AF1806" s="48">
        <v>3.2009999999994501E-2</v>
      </c>
      <c r="AG1806" s="48">
        <f>IF(OR(AQ1806="",AQ1806&lt;&gt;'RC'!$E$6,AB1806&lt;&gt;'RC'!$D$21),0,1)</f>
        <v>0</v>
      </c>
      <c r="AH1806" s="48">
        <f t="shared" si="636"/>
        <v>3.2009999999994501E-2</v>
      </c>
      <c r="AI1806" s="48" t="str">
        <f t="shared" si="618"/>
        <v/>
      </c>
      <c r="AJ1806" s="48" t="str">
        <f t="shared" si="619"/>
        <v/>
      </c>
      <c r="AK1806" s="52" t="str">
        <f t="shared" si="620"/>
        <v/>
      </c>
      <c r="AL1806" s="52" t="str">
        <f t="shared" si="621"/>
        <v/>
      </c>
      <c r="AM1806" s="48" t="str">
        <f t="shared" si="622"/>
        <v/>
      </c>
      <c r="AN1806" s="48" t="str">
        <f t="shared" si="623"/>
        <v/>
      </c>
      <c r="AP1806" s="18" t="str">
        <f t="shared" si="624"/>
        <v/>
      </c>
      <c r="AQ1806" s="18" t="str">
        <f t="shared" si="625"/>
        <v/>
      </c>
      <c r="AR1806" s="18">
        <v>3.2009999999999997E-2</v>
      </c>
      <c r="AS1806" s="18">
        <f>IF(AF!$D$27="Todos",1,IF(M1806=AF!$D$27,1,0))</f>
        <v>1</v>
      </c>
      <c r="AT1806" s="53">
        <f>IF(AND(E1806=AF!$D$6,OR(LT!M1806=AF!$D$27,AF!$D$27="Todos"),OR(AP1806=AF!$E$8,AQ1806=AF!$E$8)),AR1806+AS1806,0)</f>
        <v>0</v>
      </c>
      <c r="AU1806" s="18" t="str">
        <f t="shared" si="626"/>
        <v/>
      </c>
      <c r="AV1806" s="54" t="str">
        <f t="shared" si="627"/>
        <v/>
      </c>
      <c r="AW1806" s="54" t="str">
        <f t="shared" si="628"/>
        <v/>
      </c>
      <c r="AX1806" s="18" t="str">
        <f t="shared" si="629"/>
        <v/>
      </c>
      <c r="AY1806" s="18" t="str">
        <f t="shared" si="630"/>
        <v/>
      </c>
      <c r="BA1806" s="18">
        <f>IF($E1806=AF!$D$6,IF($M1806="Concluída no prazo",2,IF($M1806="Concluída com atraso",1,0)),0)</f>
        <v>0</v>
      </c>
      <c r="BB1806" s="18">
        <f>IF($E1806=AF!$D$6,IF($M1806="Atrasada",2,IF($M1806="Concluída com atraso",1,0)),0)</f>
        <v>0</v>
      </c>
      <c r="BC1806" s="18">
        <v>1.7999999999999999E-2</v>
      </c>
      <c r="BD1806" s="18">
        <f t="shared" si="637"/>
        <v>1.7999999999999999E-2</v>
      </c>
      <c r="BE1806" s="18">
        <f t="shared" si="637"/>
        <v>1.7999999999999999E-2</v>
      </c>
      <c r="BF1806" s="18" t="str">
        <f t="shared" si="631"/>
        <v/>
      </c>
      <c r="BN1806" s="18" t="str">
        <f t="shared" si="632"/>
        <v>s</v>
      </c>
    </row>
    <row r="1807" spans="3:66" ht="50.1" customHeight="1" thickTop="1" thickBot="1" x14ac:dyDescent="0.3">
      <c r="C1807" s="46"/>
      <c r="D1807" s="46"/>
      <c r="E1807" s="46"/>
      <c r="F1807" s="122"/>
      <c r="G1807" s="122"/>
      <c r="H1807" s="78" t="str">
        <f t="shared" si="633"/>
        <v/>
      </c>
      <c r="I1807" s="78" t="str">
        <f t="shared" si="634"/>
        <v/>
      </c>
      <c r="J1807" s="16"/>
      <c r="K1807" s="46" t="str">
        <f t="shared" si="635"/>
        <v/>
      </c>
      <c r="L1807" s="16"/>
      <c r="M1807" s="16"/>
      <c r="N1807" s="46"/>
      <c r="O1807" s="47" t="str">
        <f t="shared" si="638"/>
        <v/>
      </c>
      <c r="P1807" s="47"/>
      <c r="Q1807" s="48" t="str">
        <f>IFERROR(VLOOKUP(E1807,Funcionários!$C$8:$E$207,3,FALSE),"")</f>
        <v/>
      </c>
      <c r="R1807" s="47"/>
      <c r="S1807" s="49" t="str">
        <f t="shared" si="639"/>
        <v/>
      </c>
      <c r="T1807" s="49">
        <v>1.8010000000000002E-2</v>
      </c>
      <c r="U1807" s="48" t="str">
        <f>IF(Funcionários!C1808=0,"",Funcionários!C1808)</f>
        <v/>
      </c>
      <c r="V1807" s="50">
        <f>IF(U1807="",0,IF(COUNTIFS($E$7:$E$3006,U1807,$I$7:$I$3006,'RC'!$E$6)=0,0,COUNTIFS($M$7:$M$3006,"Concluída no prazo",$E$7:$E$3006,U1807,$I$7:$I$3006,'RC'!$E$6)/COUNTIFS($E$7:$E$3006,U1807,$I$7:$I$3006,'RC'!$E$6)))</f>
        <v>0</v>
      </c>
      <c r="W1807" s="49">
        <f>SUMIFS($J$7:$J$3006,$E$7:$E$3006,U1807,$I$7:$I$3006,'RC'!$E$6)+SUMIFS($L$7:$L$3006,$E$7:$E$3006,U1807,$I$7:$I$3006,'RC'!$E$6)</f>
        <v>0</v>
      </c>
      <c r="X1807" s="48">
        <f>COUNTIFS($E$7:$E$3006,U1807,$I$7:$I$3006,'RC'!$E$6)</f>
        <v>0</v>
      </c>
      <c r="Y1807" s="48"/>
      <c r="Z1807" s="51" t="str">
        <f>IF(AQ1807='RC'!$E$6,AC1807*1000+AD1807,"")</f>
        <v/>
      </c>
      <c r="AA1807" s="51" t="str">
        <f>IF(AB1807="","",IF(AQ1807='RC'!$E$6,AC1807*1000-AD1807,""))</f>
        <v/>
      </c>
      <c r="AB1807" s="48" t="str">
        <f>IFERROR(VLOOKUP(E1807,Funcionários!$C$8:$E$207,3,FALSE),"")</f>
        <v/>
      </c>
      <c r="AC1807" s="50" t="str">
        <f>IF(AB1807="","",IF(COUNTIFS($AB$7:$AB$3006,AB1807,$AQ$7:$AQ$3006,'RC'!$E$6)=0,"",COUNTIFS($M$7:$M$3006,"Concluída no prazo",$AB$7:$AB$3006,AB1807,$AQ$7:$AQ$3006,'RC'!$E$6)/COUNTIFS($AB$7:$AB$3006,AB1807,$AQ$7:$AQ$3006,'RC'!$E$6)))</f>
        <v/>
      </c>
      <c r="AD1807" s="48">
        <f>SUMIF($AQ$7:$AQ$3006,'RC'!$E$6,$J$7:$J$3006)+SUMIF($AQ$7:$AQ$3006,'RC'!$E$6,$L$7:$L$3006)</f>
        <v>21</v>
      </c>
      <c r="AF1807" s="48">
        <v>3.1999999999994498E-2</v>
      </c>
      <c r="AG1807" s="48">
        <f>IF(OR(AQ1807="",AQ1807&lt;&gt;'RC'!$E$6,AB1807&lt;&gt;'RC'!$D$21),0,1)</f>
        <v>0</v>
      </c>
      <c r="AH1807" s="48">
        <f t="shared" si="636"/>
        <v>3.1999999999994498E-2</v>
      </c>
      <c r="AI1807" s="48" t="str">
        <f t="shared" si="618"/>
        <v/>
      </c>
      <c r="AJ1807" s="48" t="str">
        <f t="shared" si="619"/>
        <v/>
      </c>
      <c r="AK1807" s="52" t="str">
        <f t="shared" si="620"/>
        <v/>
      </c>
      <c r="AL1807" s="52" t="str">
        <f t="shared" si="621"/>
        <v/>
      </c>
      <c r="AM1807" s="48" t="str">
        <f t="shared" si="622"/>
        <v/>
      </c>
      <c r="AN1807" s="48" t="str">
        <f t="shared" si="623"/>
        <v/>
      </c>
      <c r="AP1807" s="18" t="str">
        <f t="shared" si="624"/>
        <v/>
      </c>
      <c r="AQ1807" s="18" t="str">
        <f t="shared" si="625"/>
        <v/>
      </c>
      <c r="AR1807" s="18">
        <v>3.2000000000000001E-2</v>
      </c>
      <c r="AS1807" s="18">
        <f>IF(AF!$D$27="Todos",1,IF(M1807=AF!$D$27,1,0))</f>
        <v>1</v>
      </c>
      <c r="AT1807" s="53">
        <f>IF(AND(E1807=AF!$D$6,OR(LT!M1807=AF!$D$27,AF!$D$27="Todos"),OR(AP1807=AF!$E$8,AQ1807=AF!$E$8)),AR1807+AS1807,0)</f>
        <v>0</v>
      </c>
      <c r="AU1807" s="18" t="str">
        <f t="shared" si="626"/>
        <v/>
      </c>
      <c r="AV1807" s="54" t="str">
        <f t="shared" si="627"/>
        <v/>
      </c>
      <c r="AW1807" s="54" t="str">
        <f t="shared" si="628"/>
        <v/>
      </c>
      <c r="AX1807" s="18" t="str">
        <f t="shared" si="629"/>
        <v/>
      </c>
      <c r="AY1807" s="18" t="str">
        <f t="shared" si="630"/>
        <v/>
      </c>
      <c r="BA1807" s="18">
        <f>IF($E1807=AF!$D$6,IF($M1807="Concluída no prazo",2,IF($M1807="Concluída com atraso",1,0)),0)</f>
        <v>0</v>
      </c>
      <c r="BB1807" s="18">
        <f>IF($E1807=AF!$D$6,IF($M1807="Atrasada",2,IF($M1807="Concluída com atraso",1,0)),0)</f>
        <v>0</v>
      </c>
      <c r="BC1807" s="18">
        <v>1.8010000000000002E-2</v>
      </c>
      <c r="BD1807" s="18">
        <f t="shared" si="637"/>
        <v>1.8010000000000002E-2</v>
      </c>
      <c r="BE1807" s="18">
        <f t="shared" si="637"/>
        <v>1.8010000000000002E-2</v>
      </c>
      <c r="BF1807" s="18" t="str">
        <f t="shared" si="631"/>
        <v/>
      </c>
      <c r="BN1807" s="18" t="str">
        <f t="shared" si="632"/>
        <v>s</v>
      </c>
    </row>
    <row r="1808" spans="3:66" ht="50.1" customHeight="1" thickTop="1" thickBot="1" x14ac:dyDescent="0.3">
      <c r="C1808" s="46"/>
      <c r="D1808" s="46"/>
      <c r="E1808" s="46"/>
      <c r="F1808" s="122"/>
      <c r="G1808" s="122"/>
      <c r="H1808" s="78" t="str">
        <f t="shared" si="633"/>
        <v/>
      </c>
      <c r="I1808" s="78" t="str">
        <f t="shared" si="634"/>
        <v/>
      </c>
      <c r="J1808" s="16"/>
      <c r="K1808" s="46" t="str">
        <f t="shared" si="635"/>
        <v/>
      </c>
      <c r="L1808" s="16"/>
      <c r="M1808" s="16"/>
      <c r="N1808" s="46"/>
      <c r="O1808" s="47" t="str">
        <f t="shared" si="638"/>
        <v/>
      </c>
      <c r="P1808" s="47"/>
      <c r="Q1808" s="48" t="str">
        <f>IFERROR(VLOOKUP(E1808,Funcionários!$C$8:$E$207,3,FALSE),"")</f>
        <v/>
      </c>
      <c r="R1808" s="47"/>
      <c r="S1808" s="49" t="str">
        <f t="shared" si="639"/>
        <v/>
      </c>
      <c r="T1808" s="49">
        <v>1.8020000000000001E-2</v>
      </c>
      <c r="U1808" s="48" t="str">
        <f>IF(Funcionários!C1809=0,"",Funcionários!C1809)</f>
        <v/>
      </c>
      <c r="V1808" s="50">
        <f>IF(U1808="",0,IF(COUNTIFS($E$7:$E$3006,U1808,$I$7:$I$3006,'RC'!$E$6)=0,0,COUNTIFS($M$7:$M$3006,"Concluída no prazo",$E$7:$E$3006,U1808,$I$7:$I$3006,'RC'!$E$6)/COUNTIFS($E$7:$E$3006,U1808,$I$7:$I$3006,'RC'!$E$6)))</f>
        <v>0</v>
      </c>
      <c r="W1808" s="49">
        <f>SUMIFS($J$7:$J$3006,$E$7:$E$3006,U1808,$I$7:$I$3006,'RC'!$E$6)+SUMIFS($L$7:$L$3006,$E$7:$E$3006,U1808,$I$7:$I$3006,'RC'!$E$6)</f>
        <v>0</v>
      </c>
      <c r="X1808" s="48">
        <f>COUNTIFS($E$7:$E$3006,U1808,$I$7:$I$3006,'RC'!$E$6)</f>
        <v>0</v>
      </c>
      <c r="Y1808" s="48"/>
      <c r="Z1808" s="51" t="str">
        <f>IF(AQ1808='RC'!$E$6,AC1808*1000+AD1808,"")</f>
        <v/>
      </c>
      <c r="AA1808" s="51" t="str">
        <f>IF(AB1808="","",IF(AQ1808='RC'!$E$6,AC1808*1000-AD1808,""))</f>
        <v/>
      </c>
      <c r="AB1808" s="48" t="str">
        <f>IFERROR(VLOOKUP(E1808,Funcionários!$C$8:$E$207,3,FALSE),"")</f>
        <v/>
      </c>
      <c r="AC1808" s="50" t="str">
        <f>IF(AB1808="","",IF(COUNTIFS($AB$7:$AB$3006,AB1808,$AQ$7:$AQ$3006,'RC'!$E$6)=0,"",COUNTIFS($M$7:$M$3006,"Concluída no prazo",$AB$7:$AB$3006,AB1808,$AQ$7:$AQ$3006,'RC'!$E$6)/COUNTIFS($AB$7:$AB$3006,AB1808,$AQ$7:$AQ$3006,'RC'!$E$6)))</f>
        <v/>
      </c>
      <c r="AD1808" s="48">
        <f>SUMIF($AQ$7:$AQ$3006,'RC'!$E$6,$J$7:$J$3006)+SUMIF($AQ$7:$AQ$3006,'RC'!$E$6,$L$7:$L$3006)</f>
        <v>21</v>
      </c>
      <c r="AF1808" s="48">
        <v>3.1989999999994502E-2</v>
      </c>
      <c r="AG1808" s="48">
        <f>IF(OR(AQ1808="",AQ1808&lt;&gt;'RC'!$E$6,AB1808&lt;&gt;'RC'!$D$21),0,1)</f>
        <v>0</v>
      </c>
      <c r="AH1808" s="48">
        <f t="shared" si="636"/>
        <v>3.1989999999994502E-2</v>
      </c>
      <c r="AI1808" s="48" t="str">
        <f t="shared" si="618"/>
        <v/>
      </c>
      <c r="AJ1808" s="48" t="str">
        <f t="shared" si="619"/>
        <v/>
      </c>
      <c r="AK1808" s="52" t="str">
        <f t="shared" si="620"/>
        <v/>
      </c>
      <c r="AL1808" s="52" t="str">
        <f t="shared" si="621"/>
        <v/>
      </c>
      <c r="AM1808" s="48" t="str">
        <f t="shared" si="622"/>
        <v/>
      </c>
      <c r="AN1808" s="48" t="str">
        <f t="shared" si="623"/>
        <v/>
      </c>
      <c r="AP1808" s="18" t="str">
        <f t="shared" si="624"/>
        <v/>
      </c>
      <c r="AQ1808" s="18" t="str">
        <f t="shared" si="625"/>
        <v/>
      </c>
      <c r="AR1808" s="18">
        <v>3.1989999999999998E-2</v>
      </c>
      <c r="AS1808" s="18">
        <f>IF(AF!$D$27="Todos",1,IF(M1808=AF!$D$27,1,0))</f>
        <v>1</v>
      </c>
      <c r="AT1808" s="53">
        <f>IF(AND(E1808=AF!$D$6,OR(LT!M1808=AF!$D$27,AF!$D$27="Todos"),OR(AP1808=AF!$E$8,AQ1808=AF!$E$8)),AR1808+AS1808,0)</f>
        <v>0</v>
      </c>
      <c r="AU1808" s="18" t="str">
        <f t="shared" si="626"/>
        <v/>
      </c>
      <c r="AV1808" s="54" t="str">
        <f t="shared" si="627"/>
        <v/>
      </c>
      <c r="AW1808" s="54" t="str">
        <f t="shared" si="628"/>
        <v/>
      </c>
      <c r="AX1808" s="18" t="str">
        <f t="shared" si="629"/>
        <v/>
      </c>
      <c r="AY1808" s="18" t="str">
        <f t="shared" si="630"/>
        <v/>
      </c>
      <c r="BA1808" s="18">
        <f>IF($E1808=AF!$D$6,IF($M1808="Concluída no prazo",2,IF($M1808="Concluída com atraso",1,0)),0)</f>
        <v>0</v>
      </c>
      <c r="BB1808" s="18">
        <f>IF($E1808=AF!$D$6,IF($M1808="Atrasada",2,IF($M1808="Concluída com atraso",1,0)),0)</f>
        <v>0</v>
      </c>
      <c r="BC1808" s="18">
        <v>1.8020000000000001E-2</v>
      </c>
      <c r="BD1808" s="18">
        <f t="shared" si="637"/>
        <v>1.8020000000000001E-2</v>
      </c>
      <c r="BE1808" s="18">
        <f t="shared" si="637"/>
        <v>1.8020000000000001E-2</v>
      </c>
      <c r="BF1808" s="18" t="str">
        <f t="shared" si="631"/>
        <v/>
      </c>
      <c r="BN1808" s="18" t="str">
        <f t="shared" si="632"/>
        <v>s</v>
      </c>
    </row>
    <row r="1809" spans="3:66" ht="50.1" customHeight="1" thickTop="1" thickBot="1" x14ac:dyDescent="0.3">
      <c r="C1809" s="46"/>
      <c r="D1809" s="46"/>
      <c r="E1809" s="46"/>
      <c r="F1809" s="122"/>
      <c r="G1809" s="122"/>
      <c r="H1809" s="78" t="str">
        <f t="shared" si="633"/>
        <v/>
      </c>
      <c r="I1809" s="78" t="str">
        <f t="shared" si="634"/>
        <v/>
      </c>
      <c r="J1809" s="16"/>
      <c r="K1809" s="46" t="str">
        <f t="shared" si="635"/>
        <v/>
      </c>
      <c r="L1809" s="16"/>
      <c r="M1809" s="16"/>
      <c r="N1809" s="46"/>
      <c r="O1809" s="47" t="str">
        <f t="shared" si="638"/>
        <v/>
      </c>
      <c r="P1809" s="47"/>
      <c r="Q1809" s="48" t="str">
        <f>IFERROR(VLOOKUP(E1809,Funcionários!$C$8:$E$207,3,FALSE),"")</f>
        <v/>
      </c>
      <c r="R1809" s="47"/>
      <c r="S1809" s="49" t="str">
        <f t="shared" si="639"/>
        <v/>
      </c>
      <c r="T1809" s="49">
        <v>1.8030000000000001E-2</v>
      </c>
      <c r="U1809" s="48" t="str">
        <f>IF(Funcionários!C1810=0,"",Funcionários!C1810)</f>
        <v/>
      </c>
      <c r="V1809" s="50">
        <f>IF(U1809="",0,IF(COUNTIFS($E$7:$E$3006,U1809,$I$7:$I$3006,'RC'!$E$6)=0,0,COUNTIFS($M$7:$M$3006,"Concluída no prazo",$E$7:$E$3006,U1809,$I$7:$I$3006,'RC'!$E$6)/COUNTIFS($E$7:$E$3006,U1809,$I$7:$I$3006,'RC'!$E$6)))</f>
        <v>0</v>
      </c>
      <c r="W1809" s="49">
        <f>SUMIFS($J$7:$J$3006,$E$7:$E$3006,U1809,$I$7:$I$3006,'RC'!$E$6)+SUMIFS($L$7:$L$3006,$E$7:$E$3006,U1809,$I$7:$I$3006,'RC'!$E$6)</f>
        <v>0</v>
      </c>
      <c r="X1809" s="48">
        <f>COUNTIFS($E$7:$E$3006,U1809,$I$7:$I$3006,'RC'!$E$6)</f>
        <v>0</v>
      </c>
      <c r="Y1809" s="48"/>
      <c r="Z1809" s="51" t="str">
        <f>IF(AQ1809='RC'!$E$6,AC1809*1000+AD1809,"")</f>
        <v/>
      </c>
      <c r="AA1809" s="51" t="str">
        <f>IF(AB1809="","",IF(AQ1809='RC'!$E$6,AC1809*1000-AD1809,""))</f>
        <v/>
      </c>
      <c r="AB1809" s="48" t="str">
        <f>IFERROR(VLOOKUP(E1809,Funcionários!$C$8:$E$207,3,FALSE),"")</f>
        <v/>
      </c>
      <c r="AC1809" s="50" t="str">
        <f>IF(AB1809="","",IF(COUNTIFS($AB$7:$AB$3006,AB1809,$AQ$7:$AQ$3006,'RC'!$E$6)=0,"",COUNTIFS($M$7:$M$3006,"Concluída no prazo",$AB$7:$AB$3006,AB1809,$AQ$7:$AQ$3006,'RC'!$E$6)/COUNTIFS($AB$7:$AB$3006,AB1809,$AQ$7:$AQ$3006,'RC'!$E$6)))</f>
        <v/>
      </c>
      <c r="AD1809" s="48">
        <f>SUMIF($AQ$7:$AQ$3006,'RC'!$E$6,$J$7:$J$3006)+SUMIF($AQ$7:$AQ$3006,'RC'!$E$6,$L$7:$L$3006)</f>
        <v>21</v>
      </c>
      <c r="AF1809" s="48">
        <v>3.1979999999994499E-2</v>
      </c>
      <c r="AG1809" s="48">
        <f>IF(OR(AQ1809="",AQ1809&lt;&gt;'RC'!$E$6,AB1809&lt;&gt;'RC'!$D$21),0,1)</f>
        <v>0</v>
      </c>
      <c r="AH1809" s="48">
        <f t="shared" si="636"/>
        <v>3.1979999999994499E-2</v>
      </c>
      <c r="AI1809" s="48" t="str">
        <f t="shared" si="618"/>
        <v/>
      </c>
      <c r="AJ1809" s="48" t="str">
        <f t="shared" si="619"/>
        <v/>
      </c>
      <c r="AK1809" s="52" t="str">
        <f t="shared" si="620"/>
        <v/>
      </c>
      <c r="AL1809" s="52" t="str">
        <f t="shared" si="621"/>
        <v/>
      </c>
      <c r="AM1809" s="48" t="str">
        <f t="shared" si="622"/>
        <v/>
      </c>
      <c r="AN1809" s="48" t="str">
        <f t="shared" si="623"/>
        <v/>
      </c>
      <c r="AP1809" s="18" t="str">
        <f t="shared" si="624"/>
        <v/>
      </c>
      <c r="AQ1809" s="18" t="str">
        <f t="shared" si="625"/>
        <v/>
      </c>
      <c r="AR1809" s="18">
        <v>3.1980000000000001E-2</v>
      </c>
      <c r="AS1809" s="18">
        <f>IF(AF!$D$27="Todos",1,IF(M1809=AF!$D$27,1,0))</f>
        <v>1</v>
      </c>
      <c r="AT1809" s="53">
        <f>IF(AND(E1809=AF!$D$6,OR(LT!M1809=AF!$D$27,AF!$D$27="Todos"),OR(AP1809=AF!$E$8,AQ1809=AF!$E$8)),AR1809+AS1809,0)</f>
        <v>0</v>
      </c>
      <c r="AU1809" s="18" t="str">
        <f t="shared" si="626"/>
        <v/>
      </c>
      <c r="AV1809" s="54" t="str">
        <f t="shared" si="627"/>
        <v/>
      </c>
      <c r="AW1809" s="54" t="str">
        <f t="shared" si="628"/>
        <v/>
      </c>
      <c r="AX1809" s="18" t="str">
        <f t="shared" si="629"/>
        <v/>
      </c>
      <c r="AY1809" s="18" t="str">
        <f t="shared" si="630"/>
        <v/>
      </c>
      <c r="BA1809" s="18">
        <f>IF($E1809=AF!$D$6,IF($M1809="Concluída no prazo",2,IF($M1809="Concluída com atraso",1,0)),0)</f>
        <v>0</v>
      </c>
      <c r="BB1809" s="18">
        <f>IF($E1809=AF!$D$6,IF($M1809="Atrasada",2,IF($M1809="Concluída com atraso",1,0)),0)</f>
        <v>0</v>
      </c>
      <c r="BC1809" s="18">
        <v>1.8030000000000001E-2</v>
      </c>
      <c r="BD1809" s="18">
        <f t="shared" si="637"/>
        <v>1.8030000000000001E-2</v>
      </c>
      <c r="BE1809" s="18">
        <f t="shared" si="637"/>
        <v>1.8030000000000001E-2</v>
      </c>
      <c r="BF1809" s="18" t="str">
        <f t="shared" si="631"/>
        <v/>
      </c>
      <c r="BN1809" s="18" t="str">
        <f t="shared" si="632"/>
        <v>s</v>
      </c>
    </row>
    <row r="1810" spans="3:66" ht="50.1" customHeight="1" thickTop="1" thickBot="1" x14ac:dyDescent="0.3">
      <c r="C1810" s="46"/>
      <c r="D1810" s="46"/>
      <c r="E1810" s="46"/>
      <c r="F1810" s="122"/>
      <c r="G1810" s="122"/>
      <c r="H1810" s="78" t="str">
        <f t="shared" si="633"/>
        <v/>
      </c>
      <c r="I1810" s="78" t="str">
        <f t="shared" si="634"/>
        <v/>
      </c>
      <c r="J1810" s="16"/>
      <c r="K1810" s="46" t="str">
        <f t="shared" si="635"/>
        <v/>
      </c>
      <c r="L1810" s="16"/>
      <c r="M1810" s="16"/>
      <c r="N1810" s="46"/>
      <c r="O1810" s="47" t="str">
        <f t="shared" si="638"/>
        <v/>
      </c>
      <c r="P1810" s="47"/>
      <c r="Q1810" s="48" t="str">
        <f>IFERROR(VLOOKUP(E1810,Funcionários!$C$8:$E$207,3,FALSE),"")</f>
        <v/>
      </c>
      <c r="R1810" s="47"/>
      <c r="S1810" s="49" t="str">
        <f t="shared" si="639"/>
        <v/>
      </c>
      <c r="T1810" s="49">
        <v>1.804E-2</v>
      </c>
      <c r="U1810" s="48" t="str">
        <f>IF(Funcionários!C1811=0,"",Funcionários!C1811)</f>
        <v/>
      </c>
      <c r="V1810" s="50">
        <f>IF(U1810="",0,IF(COUNTIFS($E$7:$E$3006,U1810,$I$7:$I$3006,'RC'!$E$6)=0,0,COUNTIFS($M$7:$M$3006,"Concluída no prazo",$E$7:$E$3006,U1810,$I$7:$I$3006,'RC'!$E$6)/COUNTIFS($E$7:$E$3006,U1810,$I$7:$I$3006,'RC'!$E$6)))</f>
        <v>0</v>
      </c>
      <c r="W1810" s="49">
        <f>SUMIFS($J$7:$J$3006,$E$7:$E$3006,U1810,$I$7:$I$3006,'RC'!$E$6)+SUMIFS($L$7:$L$3006,$E$7:$E$3006,U1810,$I$7:$I$3006,'RC'!$E$6)</f>
        <v>0</v>
      </c>
      <c r="X1810" s="48">
        <f>COUNTIFS($E$7:$E$3006,U1810,$I$7:$I$3006,'RC'!$E$6)</f>
        <v>0</v>
      </c>
      <c r="Y1810" s="48"/>
      <c r="Z1810" s="51" t="str">
        <f>IF(AQ1810='RC'!$E$6,AC1810*1000+AD1810,"")</f>
        <v/>
      </c>
      <c r="AA1810" s="51" t="str">
        <f>IF(AB1810="","",IF(AQ1810='RC'!$E$6,AC1810*1000-AD1810,""))</f>
        <v/>
      </c>
      <c r="AB1810" s="48" t="str">
        <f>IFERROR(VLOOKUP(E1810,Funcionários!$C$8:$E$207,3,FALSE),"")</f>
        <v/>
      </c>
      <c r="AC1810" s="50" t="str">
        <f>IF(AB1810="","",IF(COUNTIFS($AB$7:$AB$3006,AB1810,$AQ$7:$AQ$3006,'RC'!$E$6)=0,"",COUNTIFS($M$7:$M$3006,"Concluída no prazo",$AB$7:$AB$3006,AB1810,$AQ$7:$AQ$3006,'RC'!$E$6)/COUNTIFS($AB$7:$AB$3006,AB1810,$AQ$7:$AQ$3006,'RC'!$E$6)))</f>
        <v/>
      </c>
      <c r="AD1810" s="48">
        <f>SUMIF($AQ$7:$AQ$3006,'RC'!$E$6,$J$7:$J$3006)+SUMIF($AQ$7:$AQ$3006,'RC'!$E$6,$L$7:$L$3006)</f>
        <v>21</v>
      </c>
      <c r="AF1810" s="48">
        <v>3.1969999999994503E-2</v>
      </c>
      <c r="AG1810" s="48">
        <f>IF(OR(AQ1810="",AQ1810&lt;&gt;'RC'!$E$6,AB1810&lt;&gt;'RC'!$D$21),0,1)</f>
        <v>0</v>
      </c>
      <c r="AH1810" s="48">
        <f t="shared" si="636"/>
        <v>3.1969999999994503E-2</v>
      </c>
      <c r="AI1810" s="48" t="str">
        <f t="shared" si="618"/>
        <v/>
      </c>
      <c r="AJ1810" s="48" t="str">
        <f t="shared" si="619"/>
        <v/>
      </c>
      <c r="AK1810" s="52" t="str">
        <f t="shared" si="620"/>
        <v/>
      </c>
      <c r="AL1810" s="52" t="str">
        <f t="shared" si="621"/>
        <v/>
      </c>
      <c r="AM1810" s="48" t="str">
        <f t="shared" si="622"/>
        <v/>
      </c>
      <c r="AN1810" s="48" t="str">
        <f t="shared" si="623"/>
        <v/>
      </c>
      <c r="AP1810" s="18" t="str">
        <f t="shared" si="624"/>
        <v/>
      </c>
      <c r="AQ1810" s="18" t="str">
        <f t="shared" si="625"/>
        <v/>
      </c>
      <c r="AR1810" s="18">
        <v>3.1969999999999998E-2</v>
      </c>
      <c r="AS1810" s="18">
        <f>IF(AF!$D$27="Todos",1,IF(M1810=AF!$D$27,1,0))</f>
        <v>1</v>
      </c>
      <c r="AT1810" s="53">
        <f>IF(AND(E1810=AF!$D$6,OR(LT!M1810=AF!$D$27,AF!$D$27="Todos"),OR(AP1810=AF!$E$8,AQ1810=AF!$E$8)),AR1810+AS1810,0)</f>
        <v>0</v>
      </c>
      <c r="AU1810" s="18" t="str">
        <f t="shared" si="626"/>
        <v/>
      </c>
      <c r="AV1810" s="54" t="str">
        <f t="shared" si="627"/>
        <v/>
      </c>
      <c r="AW1810" s="54" t="str">
        <f t="shared" si="628"/>
        <v/>
      </c>
      <c r="AX1810" s="18" t="str">
        <f t="shared" si="629"/>
        <v/>
      </c>
      <c r="AY1810" s="18" t="str">
        <f t="shared" si="630"/>
        <v/>
      </c>
      <c r="BA1810" s="18">
        <f>IF($E1810=AF!$D$6,IF($M1810="Concluída no prazo",2,IF($M1810="Concluída com atraso",1,0)),0)</f>
        <v>0</v>
      </c>
      <c r="BB1810" s="18">
        <f>IF($E1810=AF!$D$6,IF($M1810="Atrasada",2,IF($M1810="Concluída com atraso",1,0)),0)</f>
        <v>0</v>
      </c>
      <c r="BC1810" s="18">
        <v>1.804E-2</v>
      </c>
      <c r="BD1810" s="18">
        <f t="shared" si="637"/>
        <v>1.804E-2</v>
      </c>
      <c r="BE1810" s="18">
        <f t="shared" si="637"/>
        <v>1.804E-2</v>
      </c>
      <c r="BF1810" s="18" t="str">
        <f t="shared" si="631"/>
        <v/>
      </c>
      <c r="BN1810" s="18" t="str">
        <f t="shared" si="632"/>
        <v>s</v>
      </c>
    </row>
    <row r="1811" spans="3:66" ht="50.1" customHeight="1" thickTop="1" thickBot="1" x14ac:dyDescent="0.3">
      <c r="C1811" s="46"/>
      <c r="D1811" s="46"/>
      <c r="E1811" s="46"/>
      <c r="F1811" s="122"/>
      <c r="G1811" s="122"/>
      <c r="H1811" s="78" t="str">
        <f t="shared" si="633"/>
        <v/>
      </c>
      <c r="I1811" s="78" t="str">
        <f t="shared" si="634"/>
        <v/>
      </c>
      <c r="J1811" s="16"/>
      <c r="K1811" s="46" t="str">
        <f t="shared" si="635"/>
        <v/>
      </c>
      <c r="L1811" s="16"/>
      <c r="M1811" s="16"/>
      <c r="N1811" s="46"/>
      <c r="O1811" s="47" t="str">
        <f t="shared" si="638"/>
        <v/>
      </c>
      <c r="P1811" s="47"/>
      <c r="Q1811" s="48" t="str">
        <f>IFERROR(VLOOKUP(E1811,Funcionários!$C$8:$E$207,3,FALSE),"")</f>
        <v/>
      </c>
      <c r="R1811" s="47"/>
      <c r="S1811" s="49" t="str">
        <f t="shared" si="639"/>
        <v/>
      </c>
      <c r="T1811" s="49">
        <v>1.805E-2</v>
      </c>
      <c r="U1811" s="48" t="str">
        <f>IF(Funcionários!C1812=0,"",Funcionários!C1812)</f>
        <v/>
      </c>
      <c r="V1811" s="50">
        <f>IF(U1811="",0,IF(COUNTIFS($E$7:$E$3006,U1811,$I$7:$I$3006,'RC'!$E$6)=0,0,COUNTIFS($M$7:$M$3006,"Concluída no prazo",$E$7:$E$3006,U1811,$I$7:$I$3006,'RC'!$E$6)/COUNTIFS($E$7:$E$3006,U1811,$I$7:$I$3006,'RC'!$E$6)))</f>
        <v>0</v>
      </c>
      <c r="W1811" s="49">
        <f>SUMIFS($J$7:$J$3006,$E$7:$E$3006,U1811,$I$7:$I$3006,'RC'!$E$6)+SUMIFS($L$7:$L$3006,$E$7:$E$3006,U1811,$I$7:$I$3006,'RC'!$E$6)</f>
        <v>0</v>
      </c>
      <c r="X1811" s="48">
        <f>COUNTIFS($E$7:$E$3006,U1811,$I$7:$I$3006,'RC'!$E$6)</f>
        <v>0</v>
      </c>
      <c r="Y1811" s="48"/>
      <c r="Z1811" s="51" t="str">
        <f>IF(AQ1811='RC'!$E$6,AC1811*1000+AD1811,"")</f>
        <v/>
      </c>
      <c r="AA1811" s="51" t="str">
        <f>IF(AB1811="","",IF(AQ1811='RC'!$E$6,AC1811*1000-AD1811,""))</f>
        <v/>
      </c>
      <c r="AB1811" s="48" t="str">
        <f>IFERROR(VLOOKUP(E1811,Funcionários!$C$8:$E$207,3,FALSE),"")</f>
        <v/>
      </c>
      <c r="AC1811" s="50" t="str">
        <f>IF(AB1811="","",IF(COUNTIFS($AB$7:$AB$3006,AB1811,$AQ$7:$AQ$3006,'RC'!$E$6)=0,"",COUNTIFS($M$7:$M$3006,"Concluída no prazo",$AB$7:$AB$3006,AB1811,$AQ$7:$AQ$3006,'RC'!$E$6)/COUNTIFS($AB$7:$AB$3006,AB1811,$AQ$7:$AQ$3006,'RC'!$E$6)))</f>
        <v/>
      </c>
      <c r="AD1811" s="48">
        <f>SUMIF($AQ$7:$AQ$3006,'RC'!$E$6,$J$7:$J$3006)+SUMIF($AQ$7:$AQ$3006,'RC'!$E$6,$L$7:$L$3006)</f>
        <v>21</v>
      </c>
      <c r="AF1811" s="48">
        <v>3.19599999999945E-2</v>
      </c>
      <c r="AG1811" s="48">
        <f>IF(OR(AQ1811="",AQ1811&lt;&gt;'RC'!$E$6,AB1811&lt;&gt;'RC'!$D$21),0,1)</f>
        <v>0</v>
      </c>
      <c r="AH1811" s="48">
        <f t="shared" si="636"/>
        <v>3.19599999999945E-2</v>
      </c>
      <c r="AI1811" s="48" t="str">
        <f t="shared" si="618"/>
        <v/>
      </c>
      <c r="AJ1811" s="48" t="str">
        <f t="shared" si="619"/>
        <v/>
      </c>
      <c r="AK1811" s="52" t="str">
        <f t="shared" si="620"/>
        <v/>
      </c>
      <c r="AL1811" s="52" t="str">
        <f t="shared" si="621"/>
        <v/>
      </c>
      <c r="AM1811" s="48" t="str">
        <f t="shared" si="622"/>
        <v/>
      </c>
      <c r="AN1811" s="48" t="str">
        <f t="shared" si="623"/>
        <v/>
      </c>
      <c r="AP1811" s="18" t="str">
        <f t="shared" si="624"/>
        <v/>
      </c>
      <c r="AQ1811" s="18" t="str">
        <f t="shared" si="625"/>
        <v/>
      </c>
      <c r="AR1811" s="18">
        <v>3.1960000000000002E-2</v>
      </c>
      <c r="AS1811" s="18">
        <f>IF(AF!$D$27="Todos",1,IF(M1811=AF!$D$27,1,0))</f>
        <v>1</v>
      </c>
      <c r="AT1811" s="53">
        <f>IF(AND(E1811=AF!$D$6,OR(LT!M1811=AF!$D$27,AF!$D$27="Todos"),OR(AP1811=AF!$E$8,AQ1811=AF!$E$8)),AR1811+AS1811,0)</f>
        <v>0</v>
      </c>
      <c r="AU1811" s="18" t="str">
        <f t="shared" si="626"/>
        <v/>
      </c>
      <c r="AV1811" s="54" t="str">
        <f t="shared" si="627"/>
        <v/>
      </c>
      <c r="AW1811" s="54" t="str">
        <f t="shared" si="628"/>
        <v/>
      </c>
      <c r="AX1811" s="18" t="str">
        <f t="shared" si="629"/>
        <v/>
      </c>
      <c r="AY1811" s="18" t="str">
        <f t="shared" si="630"/>
        <v/>
      </c>
      <c r="BA1811" s="18">
        <f>IF($E1811=AF!$D$6,IF($M1811="Concluída no prazo",2,IF($M1811="Concluída com atraso",1,0)),0)</f>
        <v>0</v>
      </c>
      <c r="BB1811" s="18">
        <f>IF($E1811=AF!$D$6,IF($M1811="Atrasada",2,IF($M1811="Concluída com atraso",1,0)),0)</f>
        <v>0</v>
      </c>
      <c r="BC1811" s="18">
        <v>1.805E-2</v>
      </c>
      <c r="BD1811" s="18">
        <f t="shared" si="637"/>
        <v>1.805E-2</v>
      </c>
      <c r="BE1811" s="18">
        <f t="shared" si="637"/>
        <v>1.805E-2</v>
      </c>
      <c r="BF1811" s="18" t="str">
        <f t="shared" si="631"/>
        <v/>
      </c>
      <c r="BN1811" s="18" t="str">
        <f t="shared" si="632"/>
        <v>s</v>
      </c>
    </row>
    <row r="1812" spans="3:66" ht="50.1" customHeight="1" thickTop="1" thickBot="1" x14ac:dyDescent="0.3">
      <c r="C1812" s="46"/>
      <c r="D1812" s="46"/>
      <c r="E1812" s="46"/>
      <c r="F1812" s="122"/>
      <c r="G1812" s="122"/>
      <c r="H1812" s="78" t="str">
        <f t="shared" si="633"/>
        <v/>
      </c>
      <c r="I1812" s="78" t="str">
        <f t="shared" si="634"/>
        <v/>
      </c>
      <c r="J1812" s="16"/>
      <c r="K1812" s="46" t="str">
        <f t="shared" si="635"/>
        <v/>
      </c>
      <c r="L1812" s="16"/>
      <c r="M1812" s="16"/>
      <c r="N1812" s="46"/>
      <c r="O1812" s="47" t="str">
        <f t="shared" si="638"/>
        <v/>
      </c>
      <c r="P1812" s="47"/>
      <c r="Q1812" s="48" t="str">
        <f>IFERROR(VLOOKUP(E1812,Funcionários!$C$8:$E$207,3,FALSE),"")</f>
        <v/>
      </c>
      <c r="R1812" s="47"/>
      <c r="S1812" s="49" t="str">
        <f t="shared" si="639"/>
        <v/>
      </c>
      <c r="T1812" s="49">
        <v>1.806E-2</v>
      </c>
      <c r="U1812" s="48" t="str">
        <f>IF(Funcionários!C1813=0,"",Funcionários!C1813)</f>
        <v/>
      </c>
      <c r="V1812" s="50">
        <f>IF(U1812="",0,IF(COUNTIFS($E$7:$E$3006,U1812,$I$7:$I$3006,'RC'!$E$6)=0,0,COUNTIFS($M$7:$M$3006,"Concluída no prazo",$E$7:$E$3006,U1812,$I$7:$I$3006,'RC'!$E$6)/COUNTIFS($E$7:$E$3006,U1812,$I$7:$I$3006,'RC'!$E$6)))</f>
        <v>0</v>
      </c>
      <c r="W1812" s="49">
        <f>SUMIFS($J$7:$J$3006,$E$7:$E$3006,U1812,$I$7:$I$3006,'RC'!$E$6)+SUMIFS($L$7:$L$3006,$E$7:$E$3006,U1812,$I$7:$I$3006,'RC'!$E$6)</f>
        <v>0</v>
      </c>
      <c r="X1812" s="48">
        <f>COUNTIFS($E$7:$E$3006,U1812,$I$7:$I$3006,'RC'!$E$6)</f>
        <v>0</v>
      </c>
      <c r="Y1812" s="48"/>
      <c r="Z1812" s="51" t="str">
        <f>IF(AQ1812='RC'!$E$6,AC1812*1000+AD1812,"")</f>
        <v/>
      </c>
      <c r="AA1812" s="51" t="str">
        <f>IF(AB1812="","",IF(AQ1812='RC'!$E$6,AC1812*1000-AD1812,""))</f>
        <v/>
      </c>
      <c r="AB1812" s="48" t="str">
        <f>IFERROR(VLOOKUP(E1812,Funcionários!$C$8:$E$207,3,FALSE),"")</f>
        <v/>
      </c>
      <c r="AC1812" s="50" t="str">
        <f>IF(AB1812="","",IF(COUNTIFS($AB$7:$AB$3006,AB1812,$AQ$7:$AQ$3006,'RC'!$E$6)=0,"",COUNTIFS($M$7:$M$3006,"Concluída no prazo",$AB$7:$AB$3006,AB1812,$AQ$7:$AQ$3006,'RC'!$E$6)/COUNTIFS($AB$7:$AB$3006,AB1812,$AQ$7:$AQ$3006,'RC'!$E$6)))</f>
        <v/>
      </c>
      <c r="AD1812" s="48">
        <f>SUMIF($AQ$7:$AQ$3006,'RC'!$E$6,$J$7:$J$3006)+SUMIF($AQ$7:$AQ$3006,'RC'!$E$6,$L$7:$L$3006)</f>
        <v>21</v>
      </c>
      <c r="AF1812" s="48">
        <v>3.1949999999994497E-2</v>
      </c>
      <c r="AG1812" s="48">
        <f>IF(OR(AQ1812="",AQ1812&lt;&gt;'RC'!$E$6,AB1812&lt;&gt;'RC'!$D$21),0,1)</f>
        <v>0</v>
      </c>
      <c r="AH1812" s="48">
        <f t="shared" si="636"/>
        <v>3.1949999999994497E-2</v>
      </c>
      <c r="AI1812" s="48" t="str">
        <f t="shared" si="618"/>
        <v/>
      </c>
      <c r="AJ1812" s="48" t="str">
        <f t="shared" si="619"/>
        <v/>
      </c>
      <c r="AK1812" s="52" t="str">
        <f t="shared" si="620"/>
        <v/>
      </c>
      <c r="AL1812" s="52" t="str">
        <f t="shared" si="621"/>
        <v/>
      </c>
      <c r="AM1812" s="48" t="str">
        <f t="shared" si="622"/>
        <v/>
      </c>
      <c r="AN1812" s="48" t="str">
        <f t="shared" si="623"/>
        <v/>
      </c>
      <c r="AP1812" s="18" t="str">
        <f t="shared" si="624"/>
        <v/>
      </c>
      <c r="AQ1812" s="18" t="str">
        <f t="shared" si="625"/>
        <v/>
      </c>
      <c r="AR1812" s="18">
        <v>3.1949999999999999E-2</v>
      </c>
      <c r="AS1812" s="18">
        <f>IF(AF!$D$27="Todos",1,IF(M1812=AF!$D$27,1,0))</f>
        <v>1</v>
      </c>
      <c r="AT1812" s="53">
        <f>IF(AND(E1812=AF!$D$6,OR(LT!M1812=AF!$D$27,AF!$D$27="Todos"),OR(AP1812=AF!$E$8,AQ1812=AF!$E$8)),AR1812+AS1812,0)</f>
        <v>0</v>
      </c>
      <c r="AU1812" s="18" t="str">
        <f t="shared" si="626"/>
        <v/>
      </c>
      <c r="AV1812" s="54" t="str">
        <f t="shared" si="627"/>
        <v/>
      </c>
      <c r="AW1812" s="54" t="str">
        <f t="shared" si="628"/>
        <v/>
      </c>
      <c r="AX1812" s="18" t="str">
        <f t="shared" si="629"/>
        <v/>
      </c>
      <c r="AY1812" s="18" t="str">
        <f t="shared" si="630"/>
        <v/>
      </c>
      <c r="BA1812" s="18">
        <f>IF($E1812=AF!$D$6,IF($M1812="Concluída no prazo",2,IF($M1812="Concluída com atraso",1,0)),0)</f>
        <v>0</v>
      </c>
      <c r="BB1812" s="18">
        <f>IF($E1812=AF!$D$6,IF($M1812="Atrasada",2,IF($M1812="Concluída com atraso",1,0)),0)</f>
        <v>0</v>
      </c>
      <c r="BC1812" s="18">
        <v>1.806E-2</v>
      </c>
      <c r="BD1812" s="18">
        <f t="shared" si="637"/>
        <v>1.806E-2</v>
      </c>
      <c r="BE1812" s="18">
        <f t="shared" si="637"/>
        <v>1.806E-2</v>
      </c>
      <c r="BF1812" s="18" t="str">
        <f t="shared" si="631"/>
        <v/>
      </c>
      <c r="BN1812" s="18" t="str">
        <f t="shared" si="632"/>
        <v>s</v>
      </c>
    </row>
    <row r="1813" spans="3:66" ht="50.1" customHeight="1" thickTop="1" thickBot="1" x14ac:dyDescent="0.3">
      <c r="C1813" s="46"/>
      <c r="D1813" s="46"/>
      <c r="E1813" s="46"/>
      <c r="F1813" s="122"/>
      <c r="G1813" s="122"/>
      <c r="H1813" s="78" t="str">
        <f t="shared" si="633"/>
        <v/>
      </c>
      <c r="I1813" s="78" t="str">
        <f t="shared" si="634"/>
        <v/>
      </c>
      <c r="J1813" s="16"/>
      <c r="K1813" s="46" t="str">
        <f t="shared" si="635"/>
        <v/>
      </c>
      <c r="L1813" s="16"/>
      <c r="M1813" s="16"/>
      <c r="N1813" s="46"/>
      <c r="O1813" s="47" t="str">
        <f t="shared" si="638"/>
        <v/>
      </c>
      <c r="P1813" s="47"/>
      <c r="Q1813" s="48" t="str">
        <f>IFERROR(VLOOKUP(E1813,Funcionários!$C$8:$E$207,3,FALSE),"")</f>
        <v/>
      </c>
      <c r="R1813" s="47"/>
      <c r="S1813" s="49" t="str">
        <f t="shared" si="639"/>
        <v/>
      </c>
      <c r="T1813" s="49">
        <v>1.8069999999999999E-2</v>
      </c>
      <c r="U1813" s="48" t="str">
        <f>IF(Funcionários!C1814=0,"",Funcionários!C1814)</f>
        <v/>
      </c>
      <c r="V1813" s="50">
        <f>IF(U1813="",0,IF(COUNTIFS($E$7:$E$3006,U1813,$I$7:$I$3006,'RC'!$E$6)=0,0,COUNTIFS($M$7:$M$3006,"Concluída no prazo",$E$7:$E$3006,U1813,$I$7:$I$3006,'RC'!$E$6)/COUNTIFS($E$7:$E$3006,U1813,$I$7:$I$3006,'RC'!$E$6)))</f>
        <v>0</v>
      </c>
      <c r="W1813" s="49">
        <f>SUMIFS($J$7:$J$3006,$E$7:$E$3006,U1813,$I$7:$I$3006,'RC'!$E$6)+SUMIFS($L$7:$L$3006,$E$7:$E$3006,U1813,$I$7:$I$3006,'RC'!$E$6)</f>
        <v>0</v>
      </c>
      <c r="X1813" s="48">
        <f>COUNTIFS($E$7:$E$3006,U1813,$I$7:$I$3006,'RC'!$E$6)</f>
        <v>0</v>
      </c>
      <c r="Y1813" s="48"/>
      <c r="Z1813" s="51" t="str">
        <f>IF(AQ1813='RC'!$E$6,AC1813*1000+AD1813,"")</f>
        <v/>
      </c>
      <c r="AA1813" s="51" t="str">
        <f>IF(AB1813="","",IF(AQ1813='RC'!$E$6,AC1813*1000-AD1813,""))</f>
        <v/>
      </c>
      <c r="AB1813" s="48" t="str">
        <f>IFERROR(VLOOKUP(E1813,Funcionários!$C$8:$E$207,3,FALSE),"")</f>
        <v/>
      </c>
      <c r="AC1813" s="50" t="str">
        <f>IF(AB1813="","",IF(COUNTIFS($AB$7:$AB$3006,AB1813,$AQ$7:$AQ$3006,'RC'!$E$6)=0,"",COUNTIFS($M$7:$M$3006,"Concluída no prazo",$AB$7:$AB$3006,AB1813,$AQ$7:$AQ$3006,'RC'!$E$6)/COUNTIFS($AB$7:$AB$3006,AB1813,$AQ$7:$AQ$3006,'RC'!$E$6)))</f>
        <v/>
      </c>
      <c r="AD1813" s="48">
        <f>SUMIF($AQ$7:$AQ$3006,'RC'!$E$6,$J$7:$J$3006)+SUMIF($AQ$7:$AQ$3006,'RC'!$E$6,$L$7:$L$3006)</f>
        <v>21</v>
      </c>
      <c r="AF1813" s="48">
        <v>3.1939999999994501E-2</v>
      </c>
      <c r="AG1813" s="48">
        <f>IF(OR(AQ1813="",AQ1813&lt;&gt;'RC'!$E$6,AB1813&lt;&gt;'RC'!$D$21),0,1)</f>
        <v>0</v>
      </c>
      <c r="AH1813" s="48">
        <f t="shared" si="636"/>
        <v>3.1939999999994501E-2</v>
      </c>
      <c r="AI1813" s="48" t="str">
        <f t="shared" si="618"/>
        <v/>
      </c>
      <c r="AJ1813" s="48" t="str">
        <f t="shared" si="619"/>
        <v/>
      </c>
      <c r="AK1813" s="52" t="str">
        <f t="shared" si="620"/>
        <v/>
      </c>
      <c r="AL1813" s="52" t="str">
        <f t="shared" si="621"/>
        <v/>
      </c>
      <c r="AM1813" s="48" t="str">
        <f t="shared" si="622"/>
        <v/>
      </c>
      <c r="AN1813" s="48" t="str">
        <f t="shared" si="623"/>
        <v/>
      </c>
      <c r="AP1813" s="18" t="str">
        <f t="shared" si="624"/>
        <v/>
      </c>
      <c r="AQ1813" s="18" t="str">
        <f t="shared" si="625"/>
        <v/>
      </c>
      <c r="AR1813" s="18">
        <v>3.1940000000000003E-2</v>
      </c>
      <c r="AS1813" s="18">
        <f>IF(AF!$D$27="Todos",1,IF(M1813=AF!$D$27,1,0))</f>
        <v>1</v>
      </c>
      <c r="AT1813" s="53">
        <f>IF(AND(E1813=AF!$D$6,OR(LT!M1813=AF!$D$27,AF!$D$27="Todos"),OR(AP1813=AF!$E$8,AQ1813=AF!$E$8)),AR1813+AS1813,0)</f>
        <v>0</v>
      </c>
      <c r="AU1813" s="18" t="str">
        <f t="shared" si="626"/>
        <v/>
      </c>
      <c r="AV1813" s="54" t="str">
        <f t="shared" si="627"/>
        <v/>
      </c>
      <c r="AW1813" s="54" t="str">
        <f t="shared" si="628"/>
        <v/>
      </c>
      <c r="AX1813" s="18" t="str">
        <f t="shared" si="629"/>
        <v/>
      </c>
      <c r="AY1813" s="18" t="str">
        <f t="shared" si="630"/>
        <v/>
      </c>
      <c r="BA1813" s="18">
        <f>IF($E1813=AF!$D$6,IF($M1813="Concluída no prazo",2,IF($M1813="Concluída com atraso",1,0)),0)</f>
        <v>0</v>
      </c>
      <c r="BB1813" s="18">
        <f>IF($E1813=AF!$D$6,IF($M1813="Atrasada",2,IF($M1813="Concluída com atraso",1,0)),0)</f>
        <v>0</v>
      </c>
      <c r="BC1813" s="18">
        <v>1.8069999999999999E-2</v>
      </c>
      <c r="BD1813" s="18">
        <f t="shared" si="637"/>
        <v>1.8069999999999999E-2</v>
      </c>
      <c r="BE1813" s="18">
        <f t="shared" si="637"/>
        <v>1.8069999999999999E-2</v>
      </c>
      <c r="BF1813" s="18" t="str">
        <f t="shared" si="631"/>
        <v/>
      </c>
      <c r="BN1813" s="18" t="str">
        <f t="shared" si="632"/>
        <v>s</v>
      </c>
    </row>
    <row r="1814" spans="3:66" ht="50.1" customHeight="1" thickTop="1" thickBot="1" x14ac:dyDescent="0.3">
      <c r="C1814" s="46"/>
      <c r="D1814" s="46"/>
      <c r="E1814" s="46"/>
      <c r="F1814" s="122"/>
      <c r="G1814" s="122"/>
      <c r="H1814" s="78" t="str">
        <f t="shared" si="633"/>
        <v/>
      </c>
      <c r="I1814" s="78" t="str">
        <f t="shared" si="634"/>
        <v/>
      </c>
      <c r="J1814" s="16"/>
      <c r="K1814" s="46" t="str">
        <f t="shared" si="635"/>
        <v/>
      </c>
      <c r="L1814" s="16"/>
      <c r="M1814" s="16"/>
      <c r="N1814" s="46"/>
      <c r="O1814" s="47" t="str">
        <f t="shared" si="638"/>
        <v/>
      </c>
      <c r="P1814" s="47"/>
      <c r="Q1814" s="48" t="str">
        <f>IFERROR(VLOOKUP(E1814,Funcionários!$C$8:$E$207,3,FALSE),"")</f>
        <v/>
      </c>
      <c r="R1814" s="47"/>
      <c r="S1814" s="49" t="str">
        <f t="shared" si="639"/>
        <v/>
      </c>
      <c r="T1814" s="49">
        <v>1.8079999999999999E-2</v>
      </c>
      <c r="U1814" s="48" t="str">
        <f>IF(Funcionários!C1815=0,"",Funcionários!C1815)</f>
        <v/>
      </c>
      <c r="V1814" s="50">
        <f>IF(U1814="",0,IF(COUNTIFS($E$7:$E$3006,U1814,$I$7:$I$3006,'RC'!$E$6)=0,0,COUNTIFS($M$7:$M$3006,"Concluída no prazo",$E$7:$E$3006,U1814,$I$7:$I$3006,'RC'!$E$6)/COUNTIFS($E$7:$E$3006,U1814,$I$7:$I$3006,'RC'!$E$6)))</f>
        <v>0</v>
      </c>
      <c r="W1814" s="49">
        <f>SUMIFS($J$7:$J$3006,$E$7:$E$3006,U1814,$I$7:$I$3006,'RC'!$E$6)+SUMIFS($L$7:$L$3006,$E$7:$E$3006,U1814,$I$7:$I$3006,'RC'!$E$6)</f>
        <v>0</v>
      </c>
      <c r="X1814" s="48">
        <f>COUNTIFS($E$7:$E$3006,U1814,$I$7:$I$3006,'RC'!$E$6)</f>
        <v>0</v>
      </c>
      <c r="Y1814" s="48"/>
      <c r="Z1814" s="51" t="str">
        <f>IF(AQ1814='RC'!$E$6,AC1814*1000+AD1814,"")</f>
        <v/>
      </c>
      <c r="AA1814" s="51" t="str">
        <f>IF(AB1814="","",IF(AQ1814='RC'!$E$6,AC1814*1000-AD1814,""))</f>
        <v/>
      </c>
      <c r="AB1814" s="48" t="str">
        <f>IFERROR(VLOOKUP(E1814,Funcionários!$C$8:$E$207,3,FALSE),"")</f>
        <v/>
      </c>
      <c r="AC1814" s="50" t="str">
        <f>IF(AB1814="","",IF(COUNTIFS($AB$7:$AB$3006,AB1814,$AQ$7:$AQ$3006,'RC'!$E$6)=0,"",COUNTIFS($M$7:$M$3006,"Concluída no prazo",$AB$7:$AB$3006,AB1814,$AQ$7:$AQ$3006,'RC'!$E$6)/COUNTIFS($AB$7:$AB$3006,AB1814,$AQ$7:$AQ$3006,'RC'!$E$6)))</f>
        <v/>
      </c>
      <c r="AD1814" s="48">
        <f>SUMIF($AQ$7:$AQ$3006,'RC'!$E$6,$J$7:$J$3006)+SUMIF($AQ$7:$AQ$3006,'RC'!$E$6,$L$7:$L$3006)</f>
        <v>21</v>
      </c>
      <c r="AF1814" s="48">
        <v>3.1929999999994498E-2</v>
      </c>
      <c r="AG1814" s="48">
        <f>IF(OR(AQ1814="",AQ1814&lt;&gt;'RC'!$E$6,AB1814&lt;&gt;'RC'!$D$21),0,1)</f>
        <v>0</v>
      </c>
      <c r="AH1814" s="48">
        <f t="shared" si="636"/>
        <v>3.1929999999994498E-2</v>
      </c>
      <c r="AI1814" s="48" t="str">
        <f t="shared" si="618"/>
        <v/>
      </c>
      <c r="AJ1814" s="48" t="str">
        <f t="shared" si="619"/>
        <v/>
      </c>
      <c r="AK1814" s="52" t="str">
        <f t="shared" si="620"/>
        <v/>
      </c>
      <c r="AL1814" s="52" t="str">
        <f t="shared" si="621"/>
        <v/>
      </c>
      <c r="AM1814" s="48" t="str">
        <f t="shared" si="622"/>
        <v/>
      </c>
      <c r="AN1814" s="48" t="str">
        <f t="shared" si="623"/>
        <v/>
      </c>
      <c r="AP1814" s="18" t="str">
        <f t="shared" si="624"/>
        <v/>
      </c>
      <c r="AQ1814" s="18" t="str">
        <f t="shared" si="625"/>
        <v/>
      </c>
      <c r="AR1814" s="18">
        <v>3.193E-2</v>
      </c>
      <c r="AS1814" s="18">
        <f>IF(AF!$D$27="Todos",1,IF(M1814=AF!$D$27,1,0))</f>
        <v>1</v>
      </c>
      <c r="AT1814" s="53">
        <f>IF(AND(E1814=AF!$D$6,OR(LT!M1814=AF!$D$27,AF!$D$27="Todos"),OR(AP1814=AF!$E$8,AQ1814=AF!$E$8)),AR1814+AS1814,0)</f>
        <v>0</v>
      </c>
      <c r="AU1814" s="18" t="str">
        <f t="shared" si="626"/>
        <v/>
      </c>
      <c r="AV1814" s="54" t="str">
        <f t="shared" si="627"/>
        <v/>
      </c>
      <c r="AW1814" s="54" t="str">
        <f t="shared" si="628"/>
        <v/>
      </c>
      <c r="AX1814" s="18" t="str">
        <f t="shared" si="629"/>
        <v/>
      </c>
      <c r="AY1814" s="18" t="str">
        <f t="shared" si="630"/>
        <v/>
      </c>
      <c r="BA1814" s="18">
        <f>IF($E1814=AF!$D$6,IF($M1814="Concluída no prazo",2,IF($M1814="Concluída com atraso",1,0)),0)</f>
        <v>0</v>
      </c>
      <c r="BB1814" s="18">
        <f>IF($E1814=AF!$D$6,IF($M1814="Atrasada",2,IF($M1814="Concluída com atraso",1,0)),0)</f>
        <v>0</v>
      </c>
      <c r="BC1814" s="18">
        <v>1.8079999999999999E-2</v>
      </c>
      <c r="BD1814" s="18">
        <f t="shared" si="637"/>
        <v>1.8079999999999999E-2</v>
      </c>
      <c r="BE1814" s="18">
        <f t="shared" si="637"/>
        <v>1.8079999999999999E-2</v>
      </c>
      <c r="BF1814" s="18" t="str">
        <f t="shared" si="631"/>
        <v/>
      </c>
      <c r="BN1814" s="18" t="str">
        <f t="shared" si="632"/>
        <v>s</v>
      </c>
    </row>
    <row r="1815" spans="3:66" ht="50.1" customHeight="1" thickTop="1" thickBot="1" x14ac:dyDescent="0.3">
      <c r="C1815" s="46"/>
      <c r="D1815" s="46"/>
      <c r="E1815" s="46"/>
      <c r="F1815" s="122"/>
      <c r="G1815" s="122"/>
      <c r="H1815" s="78" t="str">
        <f t="shared" si="633"/>
        <v/>
      </c>
      <c r="I1815" s="78" t="str">
        <f t="shared" si="634"/>
        <v/>
      </c>
      <c r="J1815" s="16"/>
      <c r="K1815" s="46" t="str">
        <f t="shared" si="635"/>
        <v/>
      </c>
      <c r="L1815" s="16"/>
      <c r="M1815" s="16"/>
      <c r="N1815" s="46"/>
      <c r="O1815" s="47" t="str">
        <f t="shared" si="638"/>
        <v/>
      </c>
      <c r="P1815" s="47"/>
      <c r="Q1815" s="48" t="str">
        <f>IFERROR(VLOOKUP(E1815,Funcionários!$C$8:$E$207,3,FALSE),"")</f>
        <v/>
      </c>
      <c r="R1815" s="47"/>
      <c r="S1815" s="49" t="str">
        <f t="shared" si="639"/>
        <v/>
      </c>
      <c r="T1815" s="49">
        <v>1.8089999999999998E-2</v>
      </c>
      <c r="U1815" s="48" t="str">
        <f>IF(Funcionários!C1816=0,"",Funcionários!C1816)</f>
        <v/>
      </c>
      <c r="V1815" s="50">
        <f>IF(U1815="",0,IF(COUNTIFS($E$7:$E$3006,U1815,$I$7:$I$3006,'RC'!$E$6)=0,0,COUNTIFS($M$7:$M$3006,"Concluída no prazo",$E$7:$E$3006,U1815,$I$7:$I$3006,'RC'!$E$6)/COUNTIFS($E$7:$E$3006,U1815,$I$7:$I$3006,'RC'!$E$6)))</f>
        <v>0</v>
      </c>
      <c r="W1815" s="49">
        <f>SUMIFS($J$7:$J$3006,$E$7:$E$3006,U1815,$I$7:$I$3006,'RC'!$E$6)+SUMIFS($L$7:$L$3006,$E$7:$E$3006,U1815,$I$7:$I$3006,'RC'!$E$6)</f>
        <v>0</v>
      </c>
      <c r="X1815" s="48">
        <f>COUNTIFS($E$7:$E$3006,U1815,$I$7:$I$3006,'RC'!$E$6)</f>
        <v>0</v>
      </c>
      <c r="Y1815" s="48"/>
      <c r="Z1815" s="51" t="str">
        <f>IF(AQ1815='RC'!$E$6,AC1815*1000+AD1815,"")</f>
        <v/>
      </c>
      <c r="AA1815" s="51" t="str">
        <f>IF(AB1815="","",IF(AQ1815='RC'!$E$6,AC1815*1000-AD1815,""))</f>
        <v/>
      </c>
      <c r="AB1815" s="48" t="str">
        <f>IFERROR(VLOOKUP(E1815,Funcionários!$C$8:$E$207,3,FALSE),"")</f>
        <v/>
      </c>
      <c r="AC1815" s="50" t="str">
        <f>IF(AB1815="","",IF(COUNTIFS($AB$7:$AB$3006,AB1815,$AQ$7:$AQ$3006,'RC'!$E$6)=0,"",COUNTIFS($M$7:$M$3006,"Concluída no prazo",$AB$7:$AB$3006,AB1815,$AQ$7:$AQ$3006,'RC'!$E$6)/COUNTIFS($AB$7:$AB$3006,AB1815,$AQ$7:$AQ$3006,'RC'!$E$6)))</f>
        <v/>
      </c>
      <c r="AD1815" s="48">
        <f>SUMIF($AQ$7:$AQ$3006,'RC'!$E$6,$J$7:$J$3006)+SUMIF($AQ$7:$AQ$3006,'RC'!$E$6,$L$7:$L$3006)</f>
        <v>21</v>
      </c>
      <c r="AF1815" s="48">
        <v>3.1919999999994501E-2</v>
      </c>
      <c r="AG1815" s="48">
        <f>IF(OR(AQ1815="",AQ1815&lt;&gt;'RC'!$E$6,AB1815&lt;&gt;'RC'!$D$21),0,1)</f>
        <v>0</v>
      </c>
      <c r="AH1815" s="48">
        <f t="shared" si="636"/>
        <v>3.1919999999994501E-2</v>
      </c>
      <c r="AI1815" s="48" t="str">
        <f t="shared" si="618"/>
        <v/>
      </c>
      <c r="AJ1815" s="48" t="str">
        <f t="shared" si="619"/>
        <v/>
      </c>
      <c r="AK1815" s="52" t="str">
        <f t="shared" si="620"/>
        <v/>
      </c>
      <c r="AL1815" s="52" t="str">
        <f t="shared" si="621"/>
        <v/>
      </c>
      <c r="AM1815" s="48" t="str">
        <f t="shared" si="622"/>
        <v/>
      </c>
      <c r="AN1815" s="48" t="str">
        <f t="shared" si="623"/>
        <v/>
      </c>
      <c r="AP1815" s="18" t="str">
        <f t="shared" si="624"/>
        <v/>
      </c>
      <c r="AQ1815" s="18" t="str">
        <f t="shared" si="625"/>
        <v/>
      </c>
      <c r="AR1815" s="18">
        <v>3.1919999999999997E-2</v>
      </c>
      <c r="AS1815" s="18">
        <f>IF(AF!$D$27="Todos",1,IF(M1815=AF!$D$27,1,0))</f>
        <v>1</v>
      </c>
      <c r="AT1815" s="53">
        <f>IF(AND(E1815=AF!$D$6,OR(LT!M1815=AF!$D$27,AF!$D$27="Todos"),OR(AP1815=AF!$E$8,AQ1815=AF!$E$8)),AR1815+AS1815,0)</f>
        <v>0</v>
      </c>
      <c r="AU1815" s="18" t="str">
        <f t="shared" si="626"/>
        <v/>
      </c>
      <c r="AV1815" s="54" t="str">
        <f t="shared" si="627"/>
        <v/>
      </c>
      <c r="AW1815" s="54" t="str">
        <f t="shared" si="628"/>
        <v/>
      </c>
      <c r="AX1815" s="18" t="str">
        <f t="shared" si="629"/>
        <v/>
      </c>
      <c r="AY1815" s="18" t="str">
        <f t="shared" si="630"/>
        <v/>
      </c>
      <c r="BA1815" s="18">
        <f>IF($E1815=AF!$D$6,IF($M1815="Concluída no prazo",2,IF($M1815="Concluída com atraso",1,0)),0)</f>
        <v>0</v>
      </c>
      <c r="BB1815" s="18">
        <f>IF($E1815=AF!$D$6,IF($M1815="Atrasada",2,IF($M1815="Concluída com atraso",1,0)),0)</f>
        <v>0</v>
      </c>
      <c r="BC1815" s="18">
        <v>1.8089999999999998E-2</v>
      </c>
      <c r="BD1815" s="18">
        <f t="shared" si="637"/>
        <v>1.8089999999999998E-2</v>
      </c>
      <c r="BE1815" s="18">
        <f t="shared" si="637"/>
        <v>1.8089999999999998E-2</v>
      </c>
      <c r="BF1815" s="18" t="str">
        <f t="shared" si="631"/>
        <v/>
      </c>
      <c r="BN1815" s="18" t="str">
        <f t="shared" si="632"/>
        <v>s</v>
      </c>
    </row>
    <row r="1816" spans="3:66" ht="50.1" customHeight="1" thickTop="1" thickBot="1" x14ac:dyDescent="0.3">
      <c r="C1816" s="46"/>
      <c r="D1816" s="46"/>
      <c r="E1816" s="46"/>
      <c r="F1816" s="122"/>
      <c r="G1816" s="122"/>
      <c r="H1816" s="78" t="str">
        <f t="shared" si="633"/>
        <v/>
      </c>
      <c r="I1816" s="78" t="str">
        <f t="shared" si="634"/>
        <v/>
      </c>
      <c r="J1816" s="16"/>
      <c r="K1816" s="46" t="str">
        <f t="shared" si="635"/>
        <v/>
      </c>
      <c r="L1816" s="16"/>
      <c r="M1816" s="16"/>
      <c r="N1816" s="46"/>
      <c r="O1816" s="47" t="str">
        <f t="shared" si="638"/>
        <v/>
      </c>
      <c r="P1816" s="47"/>
      <c r="Q1816" s="48" t="str">
        <f>IFERROR(VLOOKUP(E1816,Funcionários!$C$8:$E$207,3,FALSE),"")</f>
        <v/>
      </c>
      <c r="R1816" s="47"/>
      <c r="S1816" s="49" t="str">
        <f t="shared" si="639"/>
        <v/>
      </c>
      <c r="T1816" s="49">
        <v>1.8100000000000002E-2</v>
      </c>
      <c r="U1816" s="48" t="str">
        <f>IF(Funcionários!C1817=0,"",Funcionários!C1817)</f>
        <v/>
      </c>
      <c r="V1816" s="50">
        <f>IF(U1816="",0,IF(COUNTIFS($E$7:$E$3006,U1816,$I$7:$I$3006,'RC'!$E$6)=0,0,COUNTIFS($M$7:$M$3006,"Concluída no prazo",$E$7:$E$3006,U1816,$I$7:$I$3006,'RC'!$E$6)/COUNTIFS($E$7:$E$3006,U1816,$I$7:$I$3006,'RC'!$E$6)))</f>
        <v>0</v>
      </c>
      <c r="W1816" s="49">
        <f>SUMIFS($J$7:$J$3006,$E$7:$E$3006,U1816,$I$7:$I$3006,'RC'!$E$6)+SUMIFS($L$7:$L$3006,$E$7:$E$3006,U1816,$I$7:$I$3006,'RC'!$E$6)</f>
        <v>0</v>
      </c>
      <c r="X1816" s="48">
        <f>COUNTIFS($E$7:$E$3006,U1816,$I$7:$I$3006,'RC'!$E$6)</f>
        <v>0</v>
      </c>
      <c r="Y1816" s="48"/>
      <c r="Z1816" s="51" t="str">
        <f>IF(AQ1816='RC'!$E$6,AC1816*1000+AD1816,"")</f>
        <v/>
      </c>
      <c r="AA1816" s="51" t="str">
        <f>IF(AB1816="","",IF(AQ1816='RC'!$E$6,AC1816*1000-AD1816,""))</f>
        <v/>
      </c>
      <c r="AB1816" s="48" t="str">
        <f>IFERROR(VLOOKUP(E1816,Funcionários!$C$8:$E$207,3,FALSE),"")</f>
        <v/>
      </c>
      <c r="AC1816" s="50" t="str">
        <f>IF(AB1816="","",IF(COUNTIFS($AB$7:$AB$3006,AB1816,$AQ$7:$AQ$3006,'RC'!$E$6)=0,"",COUNTIFS($M$7:$M$3006,"Concluída no prazo",$AB$7:$AB$3006,AB1816,$AQ$7:$AQ$3006,'RC'!$E$6)/COUNTIFS($AB$7:$AB$3006,AB1816,$AQ$7:$AQ$3006,'RC'!$E$6)))</f>
        <v/>
      </c>
      <c r="AD1816" s="48">
        <f>SUMIF($AQ$7:$AQ$3006,'RC'!$E$6,$J$7:$J$3006)+SUMIF($AQ$7:$AQ$3006,'RC'!$E$6,$L$7:$L$3006)</f>
        <v>21</v>
      </c>
      <c r="AF1816" s="48">
        <v>3.1909999999994498E-2</v>
      </c>
      <c r="AG1816" s="48">
        <f>IF(OR(AQ1816="",AQ1816&lt;&gt;'RC'!$E$6,AB1816&lt;&gt;'RC'!$D$21),0,1)</f>
        <v>0</v>
      </c>
      <c r="AH1816" s="48">
        <f t="shared" si="636"/>
        <v>3.1909999999994498E-2</v>
      </c>
      <c r="AI1816" s="48" t="str">
        <f t="shared" si="618"/>
        <v/>
      </c>
      <c r="AJ1816" s="48" t="str">
        <f t="shared" si="619"/>
        <v/>
      </c>
      <c r="AK1816" s="52" t="str">
        <f t="shared" si="620"/>
        <v/>
      </c>
      <c r="AL1816" s="52" t="str">
        <f t="shared" si="621"/>
        <v/>
      </c>
      <c r="AM1816" s="48" t="str">
        <f t="shared" si="622"/>
        <v/>
      </c>
      <c r="AN1816" s="48" t="str">
        <f t="shared" si="623"/>
        <v/>
      </c>
      <c r="AP1816" s="18" t="str">
        <f t="shared" si="624"/>
        <v/>
      </c>
      <c r="AQ1816" s="18" t="str">
        <f t="shared" si="625"/>
        <v/>
      </c>
      <c r="AR1816" s="18">
        <v>3.1910000000000001E-2</v>
      </c>
      <c r="AS1816" s="18">
        <f>IF(AF!$D$27="Todos",1,IF(M1816=AF!$D$27,1,0))</f>
        <v>1</v>
      </c>
      <c r="AT1816" s="53">
        <f>IF(AND(E1816=AF!$D$6,OR(LT!M1816=AF!$D$27,AF!$D$27="Todos"),OR(AP1816=AF!$E$8,AQ1816=AF!$E$8)),AR1816+AS1816,0)</f>
        <v>0</v>
      </c>
      <c r="AU1816" s="18" t="str">
        <f t="shared" si="626"/>
        <v/>
      </c>
      <c r="AV1816" s="54" t="str">
        <f t="shared" si="627"/>
        <v/>
      </c>
      <c r="AW1816" s="54" t="str">
        <f t="shared" si="628"/>
        <v/>
      </c>
      <c r="AX1816" s="18" t="str">
        <f t="shared" si="629"/>
        <v/>
      </c>
      <c r="AY1816" s="18" t="str">
        <f t="shared" si="630"/>
        <v/>
      </c>
      <c r="BA1816" s="18">
        <f>IF($E1816=AF!$D$6,IF($M1816="Concluída no prazo",2,IF($M1816="Concluída com atraso",1,0)),0)</f>
        <v>0</v>
      </c>
      <c r="BB1816" s="18">
        <f>IF($E1816=AF!$D$6,IF($M1816="Atrasada",2,IF($M1816="Concluída com atraso",1,0)),0)</f>
        <v>0</v>
      </c>
      <c r="BC1816" s="18">
        <v>1.8100000000000002E-2</v>
      </c>
      <c r="BD1816" s="18">
        <f t="shared" si="637"/>
        <v>1.8100000000000002E-2</v>
      </c>
      <c r="BE1816" s="18">
        <f t="shared" si="637"/>
        <v>1.8100000000000002E-2</v>
      </c>
      <c r="BF1816" s="18" t="str">
        <f t="shared" si="631"/>
        <v/>
      </c>
      <c r="BN1816" s="18" t="str">
        <f t="shared" si="632"/>
        <v>s</v>
      </c>
    </row>
    <row r="1817" spans="3:66" ht="50.1" customHeight="1" thickTop="1" thickBot="1" x14ac:dyDescent="0.3">
      <c r="C1817" s="46"/>
      <c r="D1817" s="46"/>
      <c r="E1817" s="46"/>
      <c r="F1817" s="122"/>
      <c r="G1817" s="122"/>
      <c r="H1817" s="78" t="str">
        <f t="shared" si="633"/>
        <v/>
      </c>
      <c r="I1817" s="78" t="str">
        <f t="shared" si="634"/>
        <v/>
      </c>
      <c r="J1817" s="16"/>
      <c r="K1817" s="46" t="str">
        <f t="shared" si="635"/>
        <v/>
      </c>
      <c r="L1817" s="16"/>
      <c r="M1817" s="16"/>
      <c r="N1817" s="46"/>
      <c r="O1817" s="47" t="str">
        <f t="shared" si="638"/>
        <v/>
      </c>
      <c r="P1817" s="47"/>
      <c r="Q1817" s="48" t="str">
        <f>IFERROR(VLOOKUP(E1817,Funcionários!$C$8:$E$207,3,FALSE),"")</f>
        <v/>
      </c>
      <c r="R1817" s="47"/>
      <c r="S1817" s="49" t="str">
        <f t="shared" si="639"/>
        <v/>
      </c>
      <c r="T1817" s="49">
        <v>1.8110000000000001E-2</v>
      </c>
      <c r="U1817" s="48" t="str">
        <f>IF(Funcionários!C1818=0,"",Funcionários!C1818)</f>
        <v/>
      </c>
      <c r="V1817" s="50">
        <f>IF(U1817="",0,IF(COUNTIFS($E$7:$E$3006,U1817,$I$7:$I$3006,'RC'!$E$6)=0,0,COUNTIFS($M$7:$M$3006,"Concluída no prazo",$E$7:$E$3006,U1817,$I$7:$I$3006,'RC'!$E$6)/COUNTIFS($E$7:$E$3006,U1817,$I$7:$I$3006,'RC'!$E$6)))</f>
        <v>0</v>
      </c>
      <c r="W1817" s="49">
        <f>SUMIFS($J$7:$J$3006,$E$7:$E$3006,U1817,$I$7:$I$3006,'RC'!$E$6)+SUMIFS($L$7:$L$3006,$E$7:$E$3006,U1817,$I$7:$I$3006,'RC'!$E$6)</f>
        <v>0</v>
      </c>
      <c r="X1817" s="48">
        <f>COUNTIFS($E$7:$E$3006,U1817,$I$7:$I$3006,'RC'!$E$6)</f>
        <v>0</v>
      </c>
      <c r="Y1817" s="48"/>
      <c r="Z1817" s="51" t="str">
        <f>IF(AQ1817='RC'!$E$6,AC1817*1000+AD1817,"")</f>
        <v/>
      </c>
      <c r="AA1817" s="51" t="str">
        <f>IF(AB1817="","",IF(AQ1817='RC'!$E$6,AC1817*1000-AD1817,""))</f>
        <v/>
      </c>
      <c r="AB1817" s="48" t="str">
        <f>IFERROR(VLOOKUP(E1817,Funcionários!$C$8:$E$207,3,FALSE),"")</f>
        <v/>
      </c>
      <c r="AC1817" s="50" t="str">
        <f>IF(AB1817="","",IF(COUNTIFS($AB$7:$AB$3006,AB1817,$AQ$7:$AQ$3006,'RC'!$E$6)=0,"",COUNTIFS($M$7:$M$3006,"Concluída no prazo",$AB$7:$AB$3006,AB1817,$AQ$7:$AQ$3006,'RC'!$E$6)/COUNTIFS($AB$7:$AB$3006,AB1817,$AQ$7:$AQ$3006,'RC'!$E$6)))</f>
        <v/>
      </c>
      <c r="AD1817" s="48">
        <f>SUMIF($AQ$7:$AQ$3006,'RC'!$E$6,$J$7:$J$3006)+SUMIF($AQ$7:$AQ$3006,'RC'!$E$6,$L$7:$L$3006)</f>
        <v>21</v>
      </c>
      <c r="AF1817" s="48">
        <v>3.1899999999994502E-2</v>
      </c>
      <c r="AG1817" s="48">
        <f>IF(OR(AQ1817="",AQ1817&lt;&gt;'RC'!$E$6,AB1817&lt;&gt;'RC'!$D$21),0,1)</f>
        <v>0</v>
      </c>
      <c r="AH1817" s="48">
        <f t="shared" si="636"/>
        <v>3.1899999999994502E-2</v>
      </c>
      <c r="AI1817" s="48" t="str">
        <f t="shared" si="618"/>
        <v/>
      </c>
      <c r="AJ1817" s="48" t="str">
        <f t="shared" si="619"/>
        <v/>
      </c>
      <c r="AK1817" s="52" t="str">
        <f t="shared" si="620"/>
        <v/>
      </c>
      <c r="AL1817" s="52" t="str">
        <f t="shared" si="621"/>
        <v/>
      </c>
      <c r="AM1817" s="48" t="str">
        <f t="shared" si="622"/>
        <v/>
      </c>
      <c r="AN1817" s="48" t="str">
        <f t="shared" si="623"/>
        <v/>
      </c>
      <c r="AP1817" s="18" t="str">
        <f t="shared" si="624"/>
        <v/>
      </c>
      <c r="AQ1817" s="18" t="str">
        <f t="shared" si="625"/>
        <v/>
      </c>
      <c r="AR1817" s="18">
        <v>3.1899999999999998E-2</v>
      </c>
      <c r="AS1817" s="18">
        <f>IF(AF!$D$27="Todos",1,IF(M1817=AF!$D$27,1,0))</f>
        <v>1</v>
      </c>
      <c r="AT1817" s="53">
        <f>IF(AND(E1817=AF!$D$6,OR(LT!M1817=AF!$D$27,AF!$D$27="Todos"),OR(AP1817=AF!$E$8,AQ1817=AF!$E$8)),AR1817+AS1817,0)</f>
        <v>0</v>
      </c>
      <c r="AU1817" s="18" t="str">
        <f t="shared" si="626"/>
        <v/>
      </c>
      <c r="AV1817" s="54" t="str">
        <f t="shared" si="627"/>
        <v/>
      </c>
      <c r="AW1817" s="54" t="str">
        <f t="shared" si="628"/>
        <v/>
      </c>
      <c r="AX1817" s="18" t="str">
        <f t="shared" si="629"/>
        <v/>
      </c>
      <c r="AY1817" s="18" t="str">
        <f t="shared" si="630"/>
        <v/>
      </c>
      <c r="BA1817" s="18">
        <f>IF($E1817=AF!$D$6,IF($M1817="Concluída no prazo",2,IF($M1817="Concluída com atraso",1,0)),0)</f>
        <v>0</v>
      </c>
      <c r="BB1817" s="18">
        <f>IF($E1817=AF!$D$6,IF($M1817="Atrasada",2,IF($M1817="Concluída com atraso",1,0)),0)</f>
        <v>0</v>
      </c>
      <c r="BC1817" s="18">
        <v>1.8110000000000001E-2</v>
      </c>
      <c r="BD1817" s="18">
        <f t="shared" si="637"/>
        <v>1.8110000000000001E-2</v>
      </c>
      <c r="BE1817" s="18">
        <f t="shared" si="637"/>
        <v>1.8110000000000001E-2</v>
      </c>
      <c r="BF1817" s="18" t="str">
        <f t="shared" si="631"/>
        <v/>
      </c>
      <c r="BN1817" s="18" t="str">
        <f t="shared" si="632"/>
        <v>s</v>
      </c>
    </row>
    <row r="1818" spans="3:66" ht="50.1" customHeight="1" thickTop="1" thickBot="1" x14ac:dyDescent="0.3">
      <c r="C1818" s="46"/>
      <c r="D1818" s="46"/>
      <c r="E1818" s="46"/>
      <c r="F1818" s="122"/>
      <c r="G1818" s="122"/>
      <c r="H1818" s="78" t="str">
        <f t="shared" si="633"/>
        <v/>
      </c>
      <c r="I1818" s="78" t="str">
        <f t="shared" si="634"/>
        <v/>
      </c>
      <c r="J1818" s="16"/>
      <c r="K1818" s="46" t="str">
        <f t="shared" si="635"/>
        <v/>
      </c>
      <c r="L1818" s="16"/>
      <c r="M1818" s="16"/>
      <c r="N1818" s="46"/>
      <c r="O1818" s="47" t="str">
        <f t="shared" si="638"/>
        <v/>
      </c>
      <c r="P1818" s="47"/>
      <c r="Q1818" s="48" t="str">
        <f>IFERROR(VLOOKUP(E1818,Funcionários!$C$8:$E$207,3,FALSE),"")</f>
        <v/>
      </c>
      <c r="R1818" s="47"/>
      <c r="S1818" s="49" t="str">
        <f t="shared" si="639"/>
        <v/>
      </c>
      <c r="T1818" s="49">
        <v>1.8120000000000001E-2</v>
      </c>
      <c r="U1818" s="48" t="str">
        <f>IF(Funcionários!C1819=0,"",Funcionários!C1819)</f>
        <v/>
      </c>
      <c r="V1818" s="50">
        <f>IF(U1818="",0,IF(COUNTIFS($E$7:$E$3006,U1818,$I$7:$I$3006,'RC'!$E$6)=0,0,COUNTIFS($M$7:$M$3006,"Concluída no prazo",$E$7:$E$3006,U1818,$I$7:$I$3006,'RC'!$E$6)/COUNTIFS($E$7:$E$3006,U1818,$I$7:$I$3006,'RC'!$E$6)))</f>
        <v>0</v>
      </c>
      <c r="W1818" s="49">
        <f>SUMIFS($J$7:$J$3006,$E$7:$E$3006,U1818,$I$7:$I$3006,'RC'!$E$6)+SUMIFS($L$7:$L$3006,$E$7:$E$3006,U1818,$I$7:$I$3006,'RC'!$E$6)</f>
        <v>0</v>
      </c>
      <c r="X1818" s="48">
        <f>COUNTIFS($E$7:$E$3006,U1818,$I$7:$I$3006,'RC'!$E$6)</f>
        <v>0</v>
      </c>
      <c r="Y1818" s="48"/>
      <c r="Z1818" s="51" t="str">
        <f>IF(AQ1818='RC'!$E$6,AC1818*1000+AD1818,"")</f>
        <v/>
      </c>
      <c r="AA1818" s="51" t="str">
        <f>IF(AB1818="","",IF(AQ1818='RC'!$E$6,AC1818*1000-AD1818,""))</f>
        <v/>
      </c>
      <c r="AB1818" s="48" t="str">
        <f>IFERROR(VLOOKUP(E1818,Funcionários!$C$8:$E$207,3,FALSE),"")</f>
        <v/>
      </c>
      <c r="AC1818" s="50" t="str">
        <f>IF(AB1818="","",IF(COUNTIFS($AB$7:$AB$3006,AB1818,$AQ$7:$AQ$3006,'RC'!$E$6)=0,"",COUNTIFS($M$7:$M$3006,"Concluída no prazo",$AB$7:$AB$3006,AB1818,$AQ$7:$AQ$3006,'RC'!$E$6)/COUNTIFS($AB$7:$AB$3006,AB1818,$AQ$7:$AQ$3006,'RC'!$E$6)))</f>
        <v/>
      </c>
      <c r="AD1818" s="48">
        <f>SUMIF($AQ$7:$AQ$3006,'RC'!$E$6,$J$7:$J$3006)+SUMIF($AQ$7:$AQ$3006,'RC'!$E$6,$L$7:$L$3006)</f>
        <v>21</v>
      </c>
      <c r="AF1818" s="48">
        <v>3.1889999999994499E-2</v>
      </c>
      <c r="AG1818" s="48">
        <f>IF(OR(AQ1818="",AQ1818&lt;&gt;'RC'!$E$6,AB1818&lt;&gt;'RC'!$D$21),0,1)</f>
        <v>0</v>
      </c>
      <c r="AH1818" s="48">
        <f t="shared" si="636"/>
        <v>3.1889999999994499E-2</v>
      </c>
      <c r="AI1818" s="48" t="str">
        <f t="shared" si="618"/>
        <v/>
      </c>
      <c r="AJ1818" s="48" t="str">
        <f t="shared" si="619"/>
        <v/>
      </c>
      <c r="AK1818" s="52" t="str">
        <f t="shared" si="620"/>
        <v/>
      </c>
      <c r="AL1818" s="52" t="str">
        <f t="shared" si="621"/>
        <v/>
      </c>
      <c r="AM1818" s="48" t="str">
        <f t="shared" si="622"/>
        <v/>
      </c>
      <c r="AN1818" s="48" t="str">
        <f t="shared" si="623"/>
        <v/>
      </c>
      <c r="AP1818" s="18" t="str">
        <f t="shared" si="624"/>
        <v/>
      </c>
      <c r="AQ1818" s="18" t="str">
        <f t="shared" si="625"/>
        <v/>
      </c>
      <c r="AR1818" s="18">
        <v>3.1890000000000002E-2</v>
      </c>
      <c r="AS1818" s="18">
        <f>IF(AF!$D$27="Todos",1,IF(M1818=AF!$D$27,1,0))</f>
        <v>1</v>
      </c>
      <c r="AT1818" s="53">
        <f>IF(AND(E1818=AF!$D$6,OR(LT!M1818=AF!$D$27,AF!$D$27="Todos"),OR(AP1818=AF!$E$8,AQ1818=AF!$E$8)),AR1818+AS1818,0)</f>
        <v>0</v>
      </c>
      <c r="AU1818" s="18" t="str">
        <f t="shared" si="626"/>
        <v/>
      </c>
      <c r="AV1818" s="54" t="str">
        <f t="shared" si="627"/>
        <v/>
      </c>
      <c r="AW1818" s="54" t="str">
        <f t="shared" si="628"/>
        <v/>
      </c>
      <c r="AX1818" s="18" t="str">
        <f t="shared" si="629"/>
        <v/>
      </c>
      <c r="AY1818" s="18" t="str">
        <f t="shared" si="630"/>
        <v/>
      </c>
      <c r="BA1818" s="18">
        <f>IF($E1818=AF!$D$6,IF($M1818="Concluída no prazo",2,IF($M1818="Concluída com atraso",1,0)),0)</f>
        <v>0</v>
      </c>
      <c r="BB1818" s="18">
        <f>IF($E1818=AF!$D$6,IF($M1818="Atrasada",2,IF($M1818="Concluída com atraso",1,0)),0)</f>
        <v>0</v>
      </c>
      <c r="BC1818" s="18">
        <v>1.8120000000000001E-2</v>
      </c>
      <c r="BD1818" s="18">
        <f t="shared" si="637"/>
        <v>1.8120000000000001E-2</v>
      </c>
      <c r="BE1818" s="18">
        <f t="shared" si="637"/>
        <v>1.8120000000000001E-2</v>
      </c>
      <c r="BF1818" s="18" t="str">
        <f t="shared" si="631"/>
        <v/>
      </c>
      <c r="BN1818" s="18" t="str">
        <f t="shared" si="632"/>
        <v>s</v>
      </c>
    </row>
    <row r="1819" spans="3:66" ht="50.1" customHeight="1" thickTop="1" thickBot="1" x14ac:dyDescent="0.3">
      <c r="C1819" s="46"/>
      <c r="D1819" s="46"/>
      <c r="E1819" s="46"/>
      <c r="F1819" s="122"/>
      <c r="G1819" s="122"/>
      <c r="H1819" s="78" t="str">
        <f t="shared" si="633"/>
        <v/>
      </c>
      <c r="I1819" s="78" t="str">
        <f t="shared" si="634"/>
        <v/>
      </c>
      <c r="J1819" s="16"/>
      <c r="K1819" s="46" t="str">
        <f t="shared" si="635"/>
        <v/>
      </c>
      <c r="L1819" s="16"/>
      <c r="M1819" s="16"/>
      <c r="N1819" s="46"/>
      <c r="O1819" s="47" t="str">
        <f t="shared" si="638"/>
        <v/>
      </c>
      <c r="P1819" s="47"/>
      <c r="Q1819" s="48" t="str">
        <f>IFERROR(VLOOKUP(E1819,Funcionários!$C$8:$E$207,3,FALSE),"")</f>
        <v/>
      </c>
      <c r="R1819" s="47"/>
      <c r="S1819" s="49" t="str">
        <f t="shared" si="639"/>
        <v/>
      </c>
      <c r="T1819" s="49">
        <v>1.813E-2</v>
      </c>
      <c r="U1819" s="48" t="str">
        <f>IF(Funcionários!C1820=0,"",Funcionários!C1820)</f>
        <v/>
      </c>
      <c r="V1819" s="50">
        <f>IF(U1819="",0,IF(COUNTIFS($E$7:$E$3006,U1819,$I$7:$I$3006,'RC'!$E$6)=0,0,COUNTIFS($M$7:$M$3006,"Concluída no prazo",$E$7:$E$3006,U1819,$I$7:$I$3006,'RC'!$E$6)/COUNTIFS($E$7:$E$3006,U1819,$I$7:$I$3006,'RC'!$E$6)))</f>
        <v>0</v>
      </c>
      <c r="W1819" s="49">
        <f>SUMIFS($J$7:$J$3006,$E$7:$E$3006,U1819,$I$7:$I$3006,'RC'!$E$6)+SUMIFS($L$7:$L$3006,$E$7:$E$3006,U1819,$I$7:$I$3006,'RC'!$E$6)</f>
        <v>0</v>
      </c>
      <c r="X1819" s="48">
        <f>COUNTIFS($E$7:$E$3006,U1819,$I$7:$I$3006,'RC'!$E$6)</f>
        <v>0</v>
      </c>
      <c r="Y1819" s="48"/>
      <c r="Z1819" s="51" t="str">
        <f>IF(AQ1819='RC'!$E$6,AC1819*1000+AD1819,"")</f>
        <v/>
      </c>
      <c r="AA1819" s="51" t="str">
        <f>IF(AB1819="","",IF(AQ1819='RC'!$E$6,AC1819*1000-AD1819,""))</f>
        <v/>
      </c>
      <c r="AB1819" s="48" t="str">
        <f>IFERROR(VLOOKUP(E1819,Funcionários!$C$8:$E$207,3,FALSE),"")</f>
        <v/>
      </c>
      <c r="AC1819" s="50" t="str">
        <f>IF(AB1819="","",IF(COUNTIFS($AB$7:$AB$3006,AB1819,$AQ$7:$AQ$3006,'RC'!$E$6)=0,"",COUNTIFS($M$7:$M$3006,"Concluída no prazo",$AB$7:$AB$3006,AB1819,$AQ$7:$AQ$3006,'RC'!$E$6)/COUNTIFS($AB$7:$AB$3006,AB1819,$AQ$7:$AQ$3006,'RC'!$E$6)))</f>
        <v/>
      </c>
      <c r="AD1819" s="48">
        <f>SUMIF($AQ$7:$AQ$3006,'RC'!$E$6,$J$7:$J$3006)+SUMIF($AQ$7:$AQ$3006,'RC'!$E$6,$L$7:$L$3006)</f>
        <v>21</v>
      </c>
      <c r="AF1819" s="48">
        <v>3.1879999999994503E-2</v>
      </c>
      <c r="AG1819" s="48">
        <f>IF(OR(AQ1819="",AQ1819&lt;&gt;'RC'!$E$6,AB1819&lt;&gt;'RC'!$D$21),0,1)</f>
        <v>0</v>
      </c>
      <c r="AH1819" s="48">
        <f t="shared" si="636"/>
        <v>3.1879999999994503E-2</v>
      </c>
      <c r="AI1819" s="48" t="str">
        <f t="shared" si="618"/>
        <v/>
      </c>
      <c r="AJ1819" s="48" t="str">
        <f t="shared" si="619"/>
        <v/>
      </c>
      <c r="AK1819" s="52" t="str">
        <f t="shared" si="620"/>
        <v/>
      </c>
      <c r="AL1819" s="52" t="str">
        <f t="shared" si="621"/>
        <v/>
      </c>
      <c r="AM1819" s="48" t="str">
        <f t="shared" si="622"/>
        <v/>
      </c>
      <c r="AN1819" s="48" t="str">
        <f t="shared" si="623"/>
        <v/>
      </c>
      <c r="AP1819" s="18" t="str">
        <f t="shared" si="624"/>
        <v/>
      </c>
      <c r="AQ1819" s="18" t="str">
        <f t="shared" si="625"/>
        <v/>
      </c>
      <c r="AR1819" s="18">
        <v>3.1879999999999999E-2</v>
      </c>
      <c r="AS1819" s="18">
        <f>IF(AF!$D$27="Todos",1,IF(M1819=AF!$D$27,1,0))</f>
        <v>1</v>
      </c>
      <c r="AT1819" s="53">
        <f>IF(AND(E1819=AF!$D$6,OR(LT!M1819=AF!$D$27,AF!$D$27="Todos"),OR(AP1819=AF!$E$8,AQ1819=AF!$E$8)),AR1819+AS1819,0)</f>
        <v>0</v>
      </c>
      <c r="AU1819" s="18" t="str">
        <f t="shared" si="626"/>
        <v/>
      </c>
      <c r="AV1819" s="54" t="str">
        <f t="shared" si="627"/>
        <v/>
      </c>
      <c r="AW1819" s="54" t="str">
        <f t="shared" si="628"/>
        <v/>
      </c>
      <c r="AX1819" s="18" t="str">
        <f t="shared" si="629"/>
        <v/>
      </c>
      <c r="AY1819" s="18" t="str">
        <f t="shared" si="630"/>
        <v/>
      </c>
      <c r="BA1819" s="18">
        <f>IF($E1819=AF!$D$6,IF($M1819="Concluída no prazo",2,IF($M1819="Concluída com atraso",1,0)),0)</f>
        <v>0</v>
      </c>
      <c r="BB1819" s="18">
        <f>IF($E1819=AF!$D$6,IF($M1819="Atrasada",2,IF($M1819="Concluída com atraso",1,0)),0)</f>
        <v>0</v>
      </c>
      <c r="BC1819" s="18">
        <v>1.813E-2</v>
      </c>
      <c r="BD1819" s="18">
        <f t="shared" si="637"/>
        <v>1.813E-2</v>
      </c>
      <c r="BE1819" s="18">
        <f t="shared" si="637"/>
        <v>1.813E-2</v>
      </c>
      <c r="BF1819" s="18" t="str">
        <f t="shared" si="631"/>
        <v/>
      </c>
      <c r="BN1819" s="18" t="str">
        <f t="shared" si="632"/>
        <v>s</v>
      </c>
    </row>
    <row r="1820" spans="3:66" ht="50.1" customHeight="1" thickTop="1" thickBot="1" x14ac:dyDescent="0.3">
      <c r="C1820" s="46"/>
      <c r="D1820" s="46"/>
      <c r="E1820" s="46"/>
      <c r="F1820" s="122"/>
      <c r="G1820" s="122"/>
      <c r="H1820" s="78" t="str">
        <f t="shared" si="633"/>
        <v/>
      </c>
      <c r="I1820" s="78" t="str">
        <f t="shared" si="634"/>
        <v/>
      </c>
      <c r="J1820" s="16"/>
      <c r="K1820" s="46" t="str">
        <f t="shared" si="635"/>
        <v/>
      </c>
      <c r="L1820" s="16"/>
      <c r="M1820" s="16"/>
      <c r="N1820" s="46"/>
      <c r="O1820" s="47" t="str">
        <f t="shared" si="638"/>
        <v/>
      </c>
      <c r="P1820" s="47"/>
      <c r="Q1820" s="48" t="str">
        <f>IFERROR(VLOOKUP(E1820,Funcionários!$C$8:$E$207,3,FALSE),"")</f>
        <v/>
      </c>
      <c r="R1820" s="47"/>
      <c r="S1820" s="49" t="str">
        <f t="shared" si="639"/>
        <v/>
      </c>
      <c r="T1820" s="49">
        <v>1.814E-2</v>
      </c>
      <c r="U1820" s="48" t="str">
        <f>IF(Funcionários!C1821=0,"",Funcionários!C1821)</f>
        <v/>
      </c>
      <c r="V1820" s="50">
        <f>IF(U1820="",0,IF(COUNTIFS($E$7:$E$3006,U1820,$I$7:$I$3006,'RC'!$E$6)=0,0,COUNTIFS($M$7:$M$3006,"Concluída no prazo",$E$7:$E$3006,U1820,$I$7:$I$3006,'RC'!$E$6)/COUNTIFS($E$7:$E$3006,U1820,$I$7:$I$3006,'RC'!$E$6)))</f>
        <v>0</v>
      </c>
      <c r="W1820" s="49">
        <f>SUMIFS($J$7:$J$3006,$E$7:$E$3006,U1820,$I$7:$I$3006,'RC'!$E$6)+SUMIFS($L$7:$L$3006,$E$7:$E$3006,U1820,$I$7:$I$3006,'RC'!$E$6)</f>
        <v>0</v>
      </c>
      <c r="X1820" s="48">
        <f>COUNTIFS($E$7:$E$3006,U1820,$I$7:$I$3006,'RC'!$E$6)</f>
        <v>0</v>
      </c>
      <c r="Y1820" s="48"/>
      <c r="Z1820" s="51" t="str">
        <f>IF(AQ1820='RC'!$E$6,AC1820*1000+AD1820,"")</f>
        <v/>
      </c>
      <c r="AA1820" s="51" t="str">
        <f>IF(AB1820="","",IF(AQ1820='RC'!$E$6,AC1820*1000-AD1820,""))</f>
        <v/>
      </c>
      <c r="AB1820" s="48" t="str">
        <f>IFERROR(VLOOKUP(E1820,Funcionários!$C$8:$E$207,3,FALSE),"")</f>
        <v/>
      </c>
      <c r="AC1820" s="50" t="str">
        <f>IF(AB1820="","",IF(COUNTIFS($AB$7:$AB$3006,AB1820,$AQ$7:$AQ$3006,'RC'!$E$6)=0,"",COUNTIFS($M$7:$M$3006,"Concluída no prazo",$AB$7:$AB$3006,AB1820,$AQ$7:$AQ$3006,'RC'!$E$6)/COUNTIFS($AB$7:$AB$3006,AB1820,$AQ$7:$AQ$3006,'RC'!$E$6)))</f>
        <v/>
      </c>
      <c r="AD1820" s="48">
        <f>SUMIF($AQ$7:$AQ$3006,'RC'!$E$6,$J$7:$J$3006)+SUMIF($AQ$7:$AQ$3006,'RC'!$E$6,$L$7:$L$3006)</f>
        <v>21</v>
      </c>
      <c r="AF1820" s="48">
        <v>3.1869999999994403E-2</v>
      </c>
      <c r="AG1820" s="48">
        <f>IF(OR(AQ1820="",AQ1820&lt;&gt;'RC'!$E$6,AB1820&lt;&gt;'RC'!$D$21),0,1)</f>
        <v>0</v>
      </c>
      <c r="AH1820" s="48">
        <f t="shared" si="636"/>
        <v>3.1869999999994403E-2</v>
      </c>
      <c r="AI1820" s="48" t="str">
        <f t="shared" si="618"/>
        <v/>
      </c>
      <c r="AJ1820" s="48" t="str">
        <f t="shared" si="619"/>
        <v/>
      </c>
      <c r="AK1820" s="52" t="str">
        <f t="shared" si="620"/>
        <v/>
      </c>
      <c r="AL1820" s="52" t="str">
        <f t="shared" si="621"/>
        <v/>
      </c>
      <c r="AM1820" s="48" t="str">
        <f t="shared" si="622"/>
        <v/>
      </c>
      <c r="AN1820" s="48" t="str">
        <f t="shared" si="623"/>
        <v/>
      </c>
      <c r="AP1820" s="18" t="str">
        <f t="shared" si="624"/>
        <v/>
      </c>
      <c r="AQ1820" s="18" t="str">
        <f t="shared" si="625"/>
        <v/>
      </c>
      <c r="AR1820" s="18">
        <v>3.1870000000000002E-2</v>
      </c>
      <c r="AS1820" s="18">
        <f>IF(AF!$D$27="Todos",1,IF(M1820=AF!$D$27,1,0))</f>
        <v>1</v>
      </c>
      <c r="AT1820" s="53">
        <f>IF(AND(E1820=AF!$D$6,OR(LT!M1820=AF!$D$27,AF!$D$27="Todos"),OR(AP1820=AF!$E$8,AQ1820=AF!$E$8)),AR1820+AS1820,0)</f>
        <v>0</v>
      </c>
      <c r="AU1820" s="18" t="str">
        <f t="shared" si="626"/>
        <v/>
      </c>
      <c r="AV1820" s="54" t="str">
        <f t="shared" si="627"/>
        <v/>
      </c>
      <c r="AW1820" s="54" t="str">
        <f t="shared" si="628"/>
        <v/>
      </c>
      <c r="AX1820" s="18" t="str">
        <f t="shared" si="629"/>
        <v/>
      </c>
      <c r="AY1820" s="18" t="str">
        <f t="shared" si="630"/>
        <v/>
      </c>
      <c r="BA1820" s="18">
        <f>IF($E1820=AF!$D$6,IF($M1820="Concluída no prazo",2,IF($M1820="Concluída com atraso",1,0)),0)</f>
        <v>0</v>
      </c>
      <c r="BB1820" s="18">
        <f>IF($E1820=AF!$D$6,IF($M1820="Atrasada",2,IF($M1820="Concluída com atraso",1,0)),0)</f>
        <v>0</v>
      </c>
      <c r="BC1820" s="18">
        <v>1.814E-2</v>
      </c>
      <c r="BD1820" s="18">
        <f t="shared" si="637"/>
        <v>1.814E-2</v>
      </c>
      <c r="BE1820" s="18">
        <f t="shared" si="637"/>
        <v>1.814E-2</v>
      </c>
      <c r="BF1820" s="18" t="str">
        <f t="shared" si="631"/>
        <v/>
      </c>
      <c r="BN1820" s="18" t="str">
        <f t="shared" si="632"/>
        <v>s</v>
      </c>
    </row>
    <row r="1821" spans="3:66" ht="50.1" customHeight="1" thickTop="1" thickBot="1" x14ac:dyDescent="0.3">
      <c r="C1821" s="46"/>
      <c r="D1821" s="46"/>
      <c r="E1821" s="46"/>
      <c r="F1821" s="122"/>
      <c r="G1821" s="122"/>
      <c r="H1821" s="78" t="str">
        <f t="shared" si="633"/>
        <v/>
      </c>
      <c r="I1821" s="78" t="str">
        <f t="shared" si="634"/>
        <v/>
      </c>
      <c r="J1821" s="16"/>
      <c r="K1821" s="46" t="str">
        <f t="shared" si="635"/>
        <v/>
      </c>
      <c r="L1821" s="16"/>
      <c r="M1821" s="16"/>
      <c r="N1821" s="46"/>
      <c r="O1821" s="47" t="str">
        <f t="shared" si="638"/>
        <v/>
      </c>
      <c r="P1821" s="47"/>
      <c r="Q1821" s="48" t="str">
        <f>IFERROR(VLOOKUP(E1821,Funcionários!$C$8:$E$207,3,FALSE),"")</f>
        <v/>
      </c>
      <c r="R1821" s="47"/>
      <c r="S1821" s="49" t="str">
        <f t="shared" si="639"/>
        <v/>
      </c>
      <c r="T1821" s="49">
        <v>1.8149999999999999E-2</v>
      </c>
      <c r="U1821" s="48" t="str">
        <f>IF(Funcionários!C1822=0,"",Funcionários!C1822)</f>
        <v/>
      </c>
      <c r="V1821" s="50">
        <f>IF(U1821="",0,IF(COUNTIFS($E$7:$E$3006,U1821,$I$7:$I$3006,'RC'!$E$6)=0,0,COUNTIFS($M$7:$M$3006,"Concluída no prazo",$E$7:$E$3006,U1821,$I$7:$I$3006,'RC'!$E$6)/COUNTIFS($E$7:$E$3006,U1821,$I$7:$I$3006,'RC'!$E$6)))</f>
        <v>0</v>
      </c>
      <c r="W1821" s="49">
        <f>SUMIFS($J$7:$J$3006,$E$7:$E$3006,U1821,$I$7:$I$3006,'RC'!$E$6)+SUMIFS($L$7:$L$3006,$E$7:$E$3006,U1821,$I$7:$I$3006,'RC'!$E$6)</f>
        <v>0</v>
      </c>
      <c r="X1821" s="48">
        <f>COUNTIFS($E$7:$E$3006,U1821,$I$7:$I$3006,'RC'!$E$6)</f>
        <v>0</v>
      </c>
      <c r="Y1821" s="48"/>
      <c r="Z1821" s="51" t="str">
        <f>IF(AQ1821='RC'!$E$6,AC1821*1000+AD1821,"")</f>
        <v/>
      </c>
      <c r="AA1821" s="51" t="str">
        <f>IF(AB1821="","",IF(AQ1821='RC'!$E$6,AC1821*1000-AD1821,""))</f>
        <v/>
      </c>
      <c r="AB1821" s="48" t="str">
        <f>IFERROR(VLOOKUP(E1821,Funcionários!$C$8:$E$207,3,FALSE),"")</f>
        <v/>
      </c>
      <c r="AC1821" s="50" t="str">
        <f>IF(AB1821="","",IF(COUNTIFS($AB$7:$AB$3006,AB1821,$AQ$7:$AQ$3006,'RC'!$E$6)=0,"",COUNTIFS($M$7:$M$3006,"Concluída no prazo",$AB$7:$AB$3006,AB1821,$AQ$7:$AQ$3006,'RC'!$E$6)/COUNTIFS($AB$7:$AB$3006,AB1821,$AQ$7:$AQ$3006,'RC'!$E$6)))</f>
        <v/>
      </c>
      <c r="AD1821" s="48">
        <f>SUMIF($AQ$7:$AQ$3006,'RC'!$E$6,$J$7:$J$3006)+SUMIF($AQ$7:$AQ$3006,'RC'!$E$6,$L$7:$L$3006)</f>
        <v>21</v>
      </c>
      <c r="AF1821" s="48">
        <v>3.18599999999944E-2</v>
      </c>
      <c r="AG1821" s="48">
        <f>IF(OR(AQ1821="",AQ1821&lt;&gt;'RC'!$E$6,AB1821&lt;&gt;'RC'!$D$21),0,1)</f>
        <v>0</v>
      </c>
      <c r="AH1821" s="48">
        <f t="shared" si="636"/>
        <v>3.18599999999944E-2</v>
      </c>
      <c r="AI1821" s="48" t="str">
        <f t="shared" si="618"/>
        <v/>
      </c>
      <c r="AJ1821" s="48" t="str">
        <f t="shared" si="619"/>
        <v/>
      </c>
      <c r="AK1821" s="52" t="str">
        <f t="shared" si="620"/>
        <v/>
      </c>
      <c r="AL1821" s="52" t="str">
        <f t="shared" si="621"/>
        <v/>
      </c>
      <c r="AM1821" s="48" t="str">
        <f t="shared" si="622"/>
        <v/>
      </c>
      <c r="AN1821" s="48" t="str">
        <f t="shared" si="623"/>
        <v/>
      </c>
      <c r="AP1821" s="18" t="str">
        <f t="shared" si="624"/>
        <v/>
      </c>
      <c r="AQ1821" s="18" t="str">
        <f t="shared" si="625"/>
        <v/>
      </c>
      <c r="AR1821" s="18">
        <v>3.1859999999999999E-2</v>
      </c>
      <c r="AS1821" s="18">
        <f>IF(AF!$D$27="Todos",1,IF(M1821=AF!$D$27,1,0))</f>
        <v>1</v>
      </c>
      <c r="AT1821" s="53">
        <f>IF(AND(E1821=AF!$D$6,OR(LT!M1821=AF!$D$27,AF!$D$27="Todos"),OR(AP1821=AF!$E$8,AQ1821=AF!$E$8)),AR1821+AS1821,0)</f>
        <v>0</v>
      </c>
      <c r="AU1821" s="18" t="str">
        <f t="shared" si="626"/>
        <v/>
      </c>
      <c r="AV1821" s="54" t="str">
        <f t="shared" si="627"/>
        <v/>
      </c>
      <c r="AW1821" s="54" t="str">
        <f t="shared" si="628"/>
        <v/>
      </c>
      <c r="AX1821" s="18" t="str">
        <f t="shared" si="629"/>
        <v/>
      </c>
      <c r="AY1821" s="18" t="str">
        <f t="shared" si="630"/>
        <v/>
      </c>
      <c r="BA1821" s="18">
        <f>IF($E1821=AF!$D$6,IF($M1821="Concluída no prazo",2,IF($M1821="Concluída com atraso",1,0)),0)</f>
        <v>0</v>
      </c>
      <c r="BB1821" s="18">
        <f>IF($E1821=AF!$D$6,IF($M1821="Atrasada",2,IF($M1821="Concluída com atraso",1,0)),0)</f>
        <v>0</v>
      </c>
      <c r="BC1821" s="18">
        <v>1.8149999999999999E-2</v>
      </c>
      <c r="BD1821" s="18">
        <f t="shared" si="637"/>
        <v>1.8149999999999999E-2</v>
      </c>
      <c r="BE1821" s="18">
        <f t="shared" si="637"/>
        <v>1.8149999999999999E-2</v>
      </c>
      <c r="BF1821" s="18" t="str">
        <f t="shared" si="631"/>
        <v/>
      </c>
      <c r="BN1821" s="18" t="str">
        <f t="shared" si="632"/>
        <v>s</v>
      </c>
    </row>
    <row r="1822" spans="3:66" ht="50.1" customHeight="1" thickTop="1" thickBot="1" x14ac:dyDescent="0.3">
      <c r="C1822" s="46"/>
      <c r="D1822" s="46"/>
      <c r="E1822" s="46"/>
      <c r="F1822" s="122"/>
      <c r="G1822" s="122"/>
      <c r="H1822" s="78" t="str">
        <f t="shared" si="633"/>
        <v/>
      </c>
      <c r="I1822" s="78" t="str">
        <f t="shared" si="634"/>
        <v/>
      </c>
      <c r="J1822" s="16"/>
      <c r="K1822" s="46" t="str">
        <f t="shared" si="635"/>
        <v/>
      </c>
      <c r="L1822" s="16"/>
      <c r="M1822" s="16"/>
      <c r="N1822" s="46"/>
      <c r="O1822" s="47" t="str">
        <f t="shared" si="638"/>
        <v/>
      </c>
      <c r="P1822" s="47"/>
      <c r="Q1822" s="48" t="str">
        <f>IFERROR(VLOOKUP(E1822,Funcionários!$C$8:$E$207,3,FALSE),"")</f>
        <v/>
      </c>
      <c r="R1822" s="47"/>
      <c r="S1822" s="49" t="str">
        <f t="shared" si="639"/>
        <v/>
      </c>
      <c r="T1822" s="49">
        <v>1.8159999999999999E-2</v>
      </c>
      <c r="U1822" s="48" t="str">
        <f>IF(Funcionários!C1823=0,"",Funcionários!C1823)</f>
        <v/>
      </c>
      <c r="V1822" s="50">
        <f>IF(U1822="",0,IF(COUNTIFS($E$7:$E$3006,U1822,$I$7:$I$3006,'RC'!$E$6)=0,0,COUNTIFS($M$7:$M$3006,"Concluída no prazo",$E$7:$E$3006,U1822,$I$7:$I$3006,'RC'!$E$6)/COUNTIFS($E$7:$E$3006,U1822,$I$7:$I$3006,'RC'!$E$6)))</f>
        <v>0</v>
      </c>
      <c r="W1822" s="49">
        <f>SUMIFS($J$7:$J$3006,$E$7:$E$3006,U1822,$I$7:$I$3006,'RC'!$E$6)+SUMIFS($L$7:$L$3006,$E$7:$E$3006,U1822,$I$7:$I$3006,'RC'!$E$6)</f>
        <v>0</v>
      </c>
      <c r="X1822" s="48">
        <f>COUNTIFS($E$7:$E$3006,U1822,$I$7:$I$3006,'RC'!$E$6)</f>
        <v>0</v>
      </c>
      <c r="Y1822" s="48"/>
      <c r="Z1822" s="51" t="str">
        <f>IF(AQ1822='RC'!$E$6,AC1822*1000+AD1822,"")</f>
        <v/>
      </c>
      <c r="AA1822" s="51" t="str">
        <f>IF(AB1822="","",IF(AQ1822='RC'!$E$6,AC1822*1000-AD1822,""))</f>
        <v/>
      </c>
      <c r="AB1822" s="48" t="str">
        <f>IFERROR(VLOOKUP(E1822,Funcionários!$C$8:$E$207,3,FALSE),"")</f>
        <v/>
      </c>
      <c r="AC1822" s="50" t="str">
        <f>IF(AB1822="","",IF(COUNTIFS($AB$7:$AB$3006,AB1822,$AQ$7:$AQ$3006,'RC'!$E$6)=0,"",COUNTIFS($M$7:$M$3006,"Concluída no prazo",$AB$7:$AB$3006,AB1822,$AQ$7:$AQ$3006,'RC'!$E$6)/COUNTIFS($AB$7:$AB$3006,AB1822,$AQ$7:$AQ$3006,'RC'!$E$6)))</f>
        <v/>
      </c>
      <c r="AD1822" s="48">
        <f>SUMIF($AQ$7:$AQ$3006,'RC'!$E$6,$J$7:$J$3006)+SUMIF($AQ$7:$AQ$3006,'RC'!$E$6,$L$7:$L$3006)</f>
        <v>21</v>
      </c>
      <c r="AF1822" s="48">
        <v>3.1849999999994397E-2</v>
      </c>
      <c r="AG1822" s="48">
        <f>IF(OR(AQ1822="",AQ1822&lt;&gt;'RC'!$E$6,AB1822&lt;&gt;'RC'!$D$21),0,1)</f>
        <v>0</v>
      </c>
      <c r="AH1822" s="48">
        <f t="shared" si="636"/>
        <v>3.1849999999994397E-2</v>
      </c>
      <c r="AI1822" s="48" t="str">
        <f t="shared" si="618"/>
        <v/>
      </c>
      <c r="AJ1822" s="48" t="str">
        <f t="shared" si="619"/>
        <v/>
      </c>
      <c r="AK1822" s="52" t="str">
        <f t="shared" si="620"/>
        <v/>
      </c>
      <c r="AL1822" s="52" t="str">
        <f t="shared" si="621"/>
        <v/>
      </c>
      <c r="AM1822" s="48" t="str">
        <f t="shared" si="622"/>
        <v/>
      </c>
      <c r="AN1822" s="48" t="str">
        <f t="shared" si="623"/>
        <v/>
      </c>
      <c r="AP1822" s="18" t="str">
        <f t="shared" si="624"/>
        <v/>
      </c>
      <c r="AQ1822" s="18" t="str">
        <f t="shared" si="625"/>
        <v/>
      </c>
      <c r="AR1822" s="18">
        <v>3.1850000000000003E-2</v>
      </c>
      <c r="AS1822" s="18">
        <f>IF(AF!$D$27="Todos",1,IF(M1822=AF!$D$27,1,0))</f>
        <v>1</v>
      </c>
      <c r="AT1822" s="53">
        <f>IF(AND(E1822=AF!$D$6,OR(LT!M1822=AF!$D$27,AF!$D$27="Todos"),OR(AP1822=AF!$E$8,AQ1822=AF!$E$8)),AR1822+AS1822,0)</f>
        <v>0</v>
      </c>
      <c r="AU1822" s="18" t="str">
        <f t="shared" si="626"/>
        <v/>
      </c>
      <c r="AV1822" s="54" t="str">
        <f t="shared" si="627"/>
        <v/>
      </c>
      <c r="AW1822" s="54" t="str">
        <f t="shared" si="628"/>
        <v/>
      </c>
      <c r="AX1822" s="18" t="str">
        <f t="shared" si="629"/>
        <v/>
      </c>
      <c r="AY1822" s="18" t="str">
        <f t="shared" si="630"/>
        <v/>
      </c>
      <c r="BA1822" s="18">
        <f>IF($E1822=AF!$D$6,IF($M1822="Concluída no prazo",2,IF($M1822="Concluída com atraso",1,0)),0)</f>
        <v>0</v>
      </c>
      <c r="BB1822" s="18">
        <f>IF($E1822=AF!$D$6,IF($M1822="Atrasada",2,IF($M1822="Concluída com atraso",1,0)),0)</f>
        <v>0</v>
      </c>
      <c r="BC1822" s="18">
        <v>1.8159999999999999E-2</v>
      </c>
      <c r="BD1822" s="18">
        <f t="shared" si="637"/>
        <v>1.8159999999999999E-2</v>
      </c>
      <c r="BE1822" s="18">
        <f t="shared" si="637"/>
        <v>1.8159999999999999E-2</v>
      </c>
      <c r="BF1822" s="18" t="str">
        <f t="shared" si="631"/>
        <v/>
      </c>
      <c r="BN1822" s="18" t="str">
        <f t="shared" si="632"/>
        <v>s</v>
      </c>
    </row>
    <row r="1823" spans="3:66" ht="50.1" customHeight="1" thickTop="1" thickBot="1" x14ac:dyDescent="0.3">
      <c r="C1823" s="46"/>
      <c r="D1823" s="46"/>
      <c r="E1823" s="46"/>
      <c r="F1823" s="122"/>
      <c r="G1823" s="122"/>
      <c r="H1823" s="78" t="str">
        <f t="shared" si="633"/>
        <v/>
      </c>
      <c r="I1823" s="78" t="str">
        <f t="shared" si="634"/>
        <v/>
      </c>
      <c r="J1823" s="16"/>
      <c r="K1823" s="46" t="str">
        <f t="shared" si="635"/>
        <v/>
      </c>
      <c r="L1823" s="16"/>
      <c r="M1823" s="16"/>
      <c r="N1823" s="46"/>
      <c r="O1823" s="47" t="str">
        <f t="shared" si="638"/>
        <v/>
      </c>
      <c r="P1823" s="47"/>
      <c r="Q1823" s="48" t="str">
        <f>IFERROR(VLOOKUP(E1823,Funcionários!$C$8:$E$207,3,FALSE),"")</f>
        <v/>
      </c>
      <c r="R1823" s="47"/>
      <c r="S1823" s="49" t="str">
        <f t="shared" si="639"/>
        <v/>
      </c>
      <c r="T1823" s="49">
        <v>1.8169999999999999E-2</v>
      </c>
      <c r="U1823" s="48" t="str">
        <f>IF(Funcionários!C1824=0,"",Funcionários!C1824)</f>
        <v/>
      </c>
      <c r="V1823" s="50">
        <f>IF(U1823="",0,IF(COUNTIFS($E$7:$E$3006,U1823,$I$7:$I$3006,'RC'!$E$6)=0,0,COUNTIFS($M$7:$M$3006,"Concluída no prazo",$E$7:$E$3006,U1823,$I$7:$I$3006,'RC'!$E$6)/COUNTIFS($E$7:$E$3006,U1823,$I$7:$I$3006,'RC'!$E$6)))</f>
        <v>0</v>
      </c>
      <c r="W1823" s="49">
        <f>SUMIFS($J$7:$J$3006,$E$7:$E$3006,U1823,$I$7:$I$3006,'RC'!$E$6)+SUMIFS($L$7:$L$3006,$E$7:$E$3006,U1823,$I$7:$I$3006,'RC'!$E$6)</f>
        <v>0</v>
      </c>
      <c r="X1823" s="48">
        <f>COUNTIFS($E$7:$E$3006,U1823,$I$7:$I$3006,'RC'!$E$6)</f>
        <v>0</v>
      </c>
      <c r="Y1823" s="48"/>
      <c r="Z1823" s="51" t="str">
        <f>IF(AQ1823='RC'!$E$6,AC1823*1000+AD1823,"")</f>
        <v/>
      </c>
      <c r="AA1823" s="51" t="str">
        <f>IF(AB1823="","",IF(AQ1823='RC'!$E$6,AC1823*1000-AD1823,""))</f>
        <v/>
      </c>
      <c r="AB1823" s="48" t="str">
        <f>IFERROR(VLOOKUP(E1823,Funcionários!$C$8:$E$207,3,FALSE),"")</f>
        <v/>
      </c>
      <c r="AC1823" s="50" t="str">
        <f>IF(AB1823="","",IF(COUNTIFS($AB$7:$AB$3006,AB1823,$AQ$7:$AQ$3006,'RC'!$E$6)=0,"",COUNTIFS($M$7:$M$3006,"Concluída no prazo",$AB$7:$AB$3006,AB1823,$AQ$7:$AQ$3006,'RC'!$E$6)/COUNTIFS($AB$7:$AB$3006,AB1823,$AQ$7:$AQ$3006,'RC'!$E$6)))</f>
        <v/>
      </c>
      <c r="AD1823" s="48">
        <f>SUMIF($AQ$7:$AQ$3006,'RC'!$E$6,$J$7:$J$3006)+SUMIF($AQ$7:$AQ$3006,'RC'!$E$6,$L$7:$L$3006)</f>
        <v>21</v>
      </c>
      <c r="AF1823" s="48">
        <v>3.1839999999994401E-2</v>
      </c>
      <c r="AG1823" s="48">
        <f>IF(OR(AQ1823="",AQ1823&lt;&gt;'RC'!$E$6,AB1823&lt;&gt;'RC'!$D$21),0,1)</f>
        <v>0</v>
      </c>
      <c r="AH1823" s="48">
        <f t="shared" si="636"/>
        <v>3.1839999999994401E-2</v>
      </c>
      <c r="AI1823" s="48" t="str">
        <f t="shared" si="618"/>
        <v/>
      </c>
      <c r="AJ1823" s="48" t="str">
        <f t="shared" si="619"/>
        <v/>
      </c>
      <c r="AK1823" s="52" t="str">
        <f t="shared" si="620"/>
        <v/>
      </c>
      <c r="AL1823" s="52" t="str">
        <f t="shared" si="621"/>
        <v/>
      </c>
      <c r="AM1823" s="48" t="str">
        <f t="shared" si="622"/>
        <v/>
      </c>
      <c r="AN1823" s="48" t="str">
        <f t="shared" si="623"/>
        <v/>
      </c>
      <c r="AP1823" s="18" t="str">
        <f t="shared" si="624"/>
        <v/>
      </c>
      <c r="AQ1823" s="18" t="str">
        <f t="shared" si="625"/>
        <v/>
      </c>
      <c r="AR1823" s="18">
        <v>3.184E-2</v>
      </c>
      <c r="AS1823" s="18">
        <f>IF(AF!$D$27="Todos",1,IF(M1823=AF!$D$27,1,0))</f>
        <v>1</v>
      </c>
      <c r="AT1823" s="53">
        <f>IF(AND(E1823=AF!$D$6,OR(LT!M1823=AF!$D$27,AF!$D$27="Todos"),OR(AP1823=AF!$E$8,AQ1823=AF!$E$8)),AR1823+AS1823,0)</f>
        <v>0</v>
      </c>
      <c r="AU1823" s="18" t="str">
        <f t="shared" si="626"/>
        <v/>
      </c>
      <c r="AV1823" s="54" t="str">
        <f t="shared" si="627"/>
        <v/>
      </c>
      <c r="AW1823" s="54" t="str">
        <f t="shared" si="628"/>
        <v/>
      </c>
      <c r="AX1823" s="18" t="str">
        <f t="shared" si="629"/>
        <v/>
      </c>
      <c r="AY1823" s="18" t="str">
        <f t="shared" si="630"/>
        <v/>
      </c>
      <c r="BA1823" s="18">
        <f>IF($E1823=AF!$D$6,IF($M1823="Concluída no prazo",2,IF($M1823="Concluída com atraso",1,0)),0)</f>
        <v>0</v>
      </c>
      <c r="BB1823" s="18">
        <f>IF($E1823=AF!$D$6,IF($M1823="Atrasada",2,IF($M1823="Concluída com atraso",1,0)),0)</f>
        <v>0</v>
      </c>
      <c r="BC1823" s="18">
        <v>1.8169999999999999E-2</v>
      </c>
      <c r="BD1823" s="18">
        <f t="shared" si="637"/>
        <v>1.8169999999999999E-2</v>
      </c>
      <c r="BE1823" s="18">
        <f t="shared" si="637"/>
        <v>1.8169999999999999E-2</v>
      </c>
      <c r="BF1823" s="18" t="str">
        <f t="shared" si="631"/>
        <v/>
      </c>
      <c r="BN1823" s="18" t="str">
        <f t="shared" si="632"/>
        <v>s</v>
      </c>
    </row>
    <row r="1824" spans="3:66" ht="50.1" customHeight="1" thickTop="1" thickBot="1" x14ac:dyDescent="0.3">
      <c r="C1824" s="46"/>
      <c r="D1824" s="46"/>
      <c r="E1824" s="46"/>
      <c r="F1824" s="122"/>
      <c r="G1824" s="122"/>
      <c r="H1824" s="78" t="str">
        <f t="shared" si="633"/>
        <v/>
      </c>
      <c r="I1824" s="78" t="str">
        <f t="shared" si="634"/>
        <v/>
      </c>
      <c r="J1824" s="16"/>
      <c r="K1824" s="46" t="str">
        <f t="shared" si="635"/>
        <v/>
      </c>
      <c r="L1824" s="16"/>
      <c r="M1824" s="16"/>
      <c r="N1824" s="46"/>
      <c r="O1824" s="47" t="str">
        <f t="shared" si="638"/>
        <v/>
      </c>
      <c r="P1824" s="47"/>
      <c r="Q1824" s="48" t="str">
        <f>IFERROR(VLOOKUP(E1824,Funcionários!$C$8:$E$207,3,FALSE),"")</f>
        <v/>
      </c>
      <c r="R1824" s="47"/>
      <c r="S1824" s="49" t="str">
        <f t="shared" si="639"/>
        <v/>
      </c>
      <c r="T1824" s="49">
        <v>1.8180000000000002E-2</v>
      </c>
      <c r="U1824" s="48" t="str">
        <f>IF(Funcionários!C1825=0,"",Funcionários!C1825)</f>
        <v/>
      </c>
      <c r="V1824" s="50">
        <f>IF(U1824="",0,IF(COUNTIFS($E$7:$E$3006,U1824,$I$7:$I$3006,'RC'!$E$6)=0,0,COUNTIFS($M$7:$M$3006,"Concluída no prazo",$E$7:$E$3006,U1824,$I$7:$I$3006,'RC'!$E$6)/COUNTIFS($E$7:$E$3006,U1824,$I$7:$I$3006,'RC'!$E$6)))</f>
        <v>0</v>
      </c>
      <c r="W1824" s="49">
        <f>SUMIFS($J$7:$J$3006,$E$7:$E$3006,U1824,$I$7:$I$3006,'RC'!$E$6)+SUMIFS($L$7:$L$3006,$E$7:$E$3006,U1824,$I$7:$I$3006,'RC'!$E$6)</f>
        <v>0</v>
      </c>
      <c r="X1824" s="48">
        <f>COUNTIFS($E$7:$E$3006,U1824,$I$7:$I$3006,'RC'!$E$6)</f>
        <v>0</v>
      </c>
      <c r="Y1824" s="48"/>
      <c r="Z1824" s="51" t="str">
        <f>IF(AQ1824='RC'!$E$6,AC1824*1000+AD1824,"")</f>
        <v/>
      </c>
      <c r="AA1824" s="51" t="str">
        <f>IF(AB1824="","",IF(AQ1824='RC'!$E$6,AC1824*1000-AD1824,""))</f>
        <v/>
      </c>
      <c r="AB1824" s="48" t="str">
        <f>IFERROR(VLOOKUP(E1824,Funcionários!$C$8:$E$207,3,FALSE),"")</f>
        <v/>
      </c>
      <c r="AC1824" s="50" t="str">
        <f>IF(AB1824="","",IF(COUNTIFS($AB$7:$AB$3006,AB1824,$AQ$7:$AQ$3006,'RC'!$E$6)=0,"",COUNTIFS($M$7:$M$3006,"Concluída no prazo",$AB$7:$AB$3006,AB1824,$AQ$7:$AQ$3006,'RC'!$E$6)/COUNTIFS($AB$7:$AB$3006,AB1824,$AQ$7:$AQ$3006,'RC'!$E$6)))</f>
        <v/>
      </c>
      <c r="AD1824" s="48">
        <f>SUMIF($AQ$7:$AQ$3006,'RC'!$E$6,$J$7:$J$3006)+SUMIF($AQ$7:$AQ$3006,'RC'!$E$6,$L$7:$L$3006)</f>
        <v>21</v>
      </c>
      <c r="AF1824" s="48">
        <v>3.1829999999994397E-2</v>
      </c>
      <c r="AG1824" s="48">
        <f>IF(OR(AQ1824="",AQ1824&lt;&gt;'RC'!$E$6,AB1824&lt;&gt;'RC'!$D$21),0,1)</f>
        <v>0</v>
      </c>
      <c r="AH1824" s="48">
        <f t="shared" si="636"/>
        <v>3.1829999999994397E-2</v>
      </c>
      <c r="AI1824" s="48" t="str">
        <f t="shared" si="618"/>
        <v/>
      </c>
      <c r="AJ1824" s="48" t="str">
        <f t="shared" si="619"/>
        <v/>
      </c>
      <c r="AK1824" s="52" t="str">
        <f t="shared" si="620"/>
        <v/>
      </c>
      <c r="AL1824" s="52" t="str">
        <f t="shared" si="621"/>
        <v/>
      </c>
      <c r="AM1824" s="48" t="str">
        <f t="shared" si="622"/>
        <v/>
      </c>
      <c r="AN1824" s="48" t="str">
        <f t="shared" si="623"/>
        <v/>
      </c>
      <c r="AP1824" s="18" t="str">
        <f t="shared" si="624"/>
        <v/>
      </c>
      <c r="AQ1824" s="18" t="str">
        <f t="shared" si="625"/>
        <v/>
      </c>
      <c r="AR1824" s="18">
        <v>3.1829999999999997E-2</v>
      </c>
      <c r="AS1824" s="18">
        <f>IF(AF!$D$27="Todos",1,IF(M1824=AF!$D$27,1,0))</f>
        <v>1</v>
      </c>
      <c r="AT1824" s="53">
        <f>IF(AND(E1824=AF!$D$6,OR(LT!M1824=AF!$D$27,AF!$D$27="Todos"),OR(AP1824=AF!$E$8,AQ1824=AF!$E$8)),AR1824+AS1824,0)</f>
        <v>0</v>
      </c>
      <c r="AU1824" s="18" t="str">
        <f t="shared" si="626"/>
        <v/>
      </c>
      <c r="AV1824" s="54" t="str">
        <f t="shared" si="627"/>
        <v/>
      </c>
      <c r="AW1824" s="54" t="str">
        <f t="shared" si="628"/>
        <v/>
      </c>
      <c r="AX1824" s="18" t="str">
        <f t="shared" si="629"/>
        <v/>
      </c>
      <c r="AY1824" s="18" t="str">
        <f t="shared" si="630"/>
        <v/>
      </c>
      <c r="BA1824" s="18">
        <f>IF($E1824=AF!$D$6,IF($M1824="Concluída no prazo",2,IF($M1824="Concluída com atraso",1,0)),0)</f>
        <v>0</v>
      </c>
      <c r="BB1824" s="18">
        <f>IF($E1824=AF!$D$6,IF($M1824="Atrasada",2,IF($M1824="Concluída com atraso",1,0)),0)</f>
        <v>0</v>
      </c>
      <c r="BC1824" s="18">
        <v>1.8180000000000002E-2</v>
      </c>
      <c r="BD1824" s="18">
        <f t="shared" si="637"/>
        <v>1.8180000000000002E-2</v>
      </c>
      <c r="BE1824" s="18">
        <f t="shared" si="637"/>
        <v>1.8180000000000002E-2</v>
      </c>
      <c r="BF1824" s="18" t="str">
        <f t="shared" si="631"/>
        <v/>
      </c>
      <c r="BN1824" s="18" t="str">
        <f t="shared" si="632"/>
        <v>s</v>
      </c>
    </row>
    <row r="1825" spans="3:66" ht="50.1" customHeight="1" thickTop="1" thickBot="1" x14ac:dyDescent="0.3">
      <c r="C1825" s="46"/>
      <c r="D1825" s="46"/>
      <c r="E1825" s="46"/>
      <c r="F1825" s="122"/>
      <c r="G1825" s="122"/>
      <c r="H1825" s="78" t="str">
        <f t="shared" si="633"/>
        <v/>
      </c>
      <c r="I1825" s="78" t="str">
        <f t="shared" si="634"/>
        <v/>
      </c>
      <c r="J1825" s="16"/>
      <c r="K1825" s="46" t="str">
        <f t="shared" si="635"/>
        <v/>
      </c>
      <c r="L1825" s="16"/>
      <c r="M1825" s="16"/>
      <c r="N1825" s="46"/>
      <c r="O1825" s="47" t="str">
        <f t="shared" si="638"/>
        <v/>
      </c>
      <c r="P1825" s="47"/>
      <c r="Q1825" s="48" t="str">
        <f>IFERROR(VLOOKUP(E1825,Funcionários!$C$8:$E$207,3,FALSE),"")</f>
        <v/>
      </c>
      <c r="R1825" s="47"/>
      <c r="S1825" s="49" t="str">
        <f t="shared" si="639"/>
        <v/>
      </c>
      <c r="T1825" s="49">
        <v>1.8190000000000001E-2</v>
      </c>
      <c r="U1825" s="48" t="str">
        <f>IF(Funcionários!C1826=0,"",Funcionários!C1826)</f>
        <v/>
      </c>
      <c r="V1825" s="50">
        <f>IF(U1825="",0,IF(COUNTIFS($E$7:$E$3006,U1825,$I$7:$I$3006,'RC'!$E$6)=0,0,COUNTIFS($M$7:$M$3006,"Concluída no prazo",$E$7:$E$3006,U1825,$I$7:$I$3006,'RC'!$E$6)/COUNTIFS($E$7:$E$3006,U1825,$I$7:$I$3006,'RC'!$E$6)))</f>
        <v>0</v>
      </c>
      <c r="W1825" s="49">
        <f>SUMIFS($J$7:$J$3006,$E$7:$E$3006,U1825,$I$7:$I$3006,'RC'!$E$6)+SUMIFS($L$7:$L$3006,$E$7:$E$3006,U1825,$I$7:$I$3006,'RC'!$E$6)</f>
        <v>0</v>
      </c>
      <c r="X1825" s="48">
        <f>COUNTIFS($E$7:$E$3006,U1825,$I$7:$I$3006,'RC'!$E$6)</f>
        <v>0</v>
      </c>
      <c r="Y1825" s="48"/>
      <c r="Z1825" s="51" t="str">
        <f>IF(AQ1825='RC'!$E$6,AC1825*1000+AD1825,"")</f>
        <v/>
      </c>
      <c r="AA1825" s="51" t="str">
        <f>IF(AB1825="","",IF(AQ1825='RC'!$E$6,AC1825*1000-AD1825,""))</f>
        <v/>
      </c>
      <c r="AB1825" s="48" t="str">
        <f>IFERROR(VLOOKUP(E1825,Funcionários!$C$8:$E$207,3,FALSE),"")</f>
        <v/>
      </c>
      <c r="AC1825" s="50" t="str">
        <f>IF(AB1825="","",IF(COUNTIFS($AB$7:$AB$3006,AB1825,$AQ$7:$AQ$3006,'RC'!$E$6)=0,"",COUNTIFS($M$7:$M$3006,"Concluída no prazo",$AB$7:$AB$3006,AB1825,$AQ$7:$AQ$3006,'RC'!$E$6)/COUNTIFS($AB$7:$AB$3006,AB1825,$AQ$7:$AQ$3006,'RC'!$E$6)))</f>
        <v/>
      </c>
      <c r="AD1825" s="48">
        <f>SUMIF($AQ$7:$AQ$3006,'RC'!$E$6,$J$7:$J$3006)+SUMIF($AQ$7:$AQ$3006,'RC'!$E$6,$L$7:$L$3006)</f>
        <v>21</v>
      </c>
      <c r="AF1825" s="48">
        <v>3.1819999999994401E-2</v>
      </c>
      <c r="AG1825" s="48">
        <f>IF(OR(AQ1825="",AQ1825&lt;&gt;'RC'!$E$6,AB1825&lt;&gt;'RC'!$D$21),0,1)</f>
        <v>0</v>
      </c>
      <c r="AH1825" s="48">
        <f t="shared" si="636"/>
        <v>3.1819999999994401E-2</v>
      </c>
      <c r="AI1825" s="48" t="str">
        <f t="shared" si="618"/>
        <v/>
      </c>
      <c r="AJ1825" s="48" t="str">
        <f t="shared" si="619"/>
        <v/>
      </c>
      <c r="AK1825" s="52" t="str">
        <f t="shared" si="620"/>
        <v/>
      </c>
      <c r="AL1825" s="52" t="str">
        <f t="shared" si="621"/>
        <v/>
      </c>
      <c r="AM1825" s="48" t="str">
        <f t="shared" si="622"/>
        <v/>
      </c>
      <c r="AN1825" s="48" t="str">
        <f t="shared" si="623"/>
        <v/>
      </c>
      <c r="AP1825" s="18" t="str">
        <f t="shared" si="624"/>
        <v/>
      </c>
      <c r="AQ1825" s="18" t="str">
        <f t="shared" si="625"/>
        <v/>
      </c>
      <c r="AR1825" s="18">
        <v>3.1820000000000001E-2</v>
      </c>
      <c r="AS1825" s="18">
        <f>IF(AF!$D$27="Todos",1,IF(M1825=AF!$D$27,1,0))</f>
        <v>1</v>
      </c>
      <c r="AT1825" s="53">
        <f>IF(AND(E1825=AF!$D$6,OR(LT!M1825=AF!$D$27,AF!$D$27="Todos"),OR(AP1825=AF!$E$8,AQ1825=AF!$E$8)),AR1825+AS1825,0)</f>
        <v>0</v>
      </c>
      <c r="AU1825" s="18" t="str">
        <f t="shared" si="626"/>
        <v/>
      </c>
      <c r="AV1825" s="54" t="str">
        <f t="shared" si="627"/>
        <v/>
      </c>
      <c r="AW1825" s="54" t="str">
        <f t="shared" si="628"/>
        <v/>
      </c>
      <c r="AX1825" s="18" t="str">
        <f t="shared" si="629"/>
        <v/>
      </c>
      <c r="AY1825" s="18" t="str">
        <f t="shared" si="630"/>
        <v/>
      </c>
      <c r="BA1825" s="18">
        <f>IF($E1825=AF!$D$6,IF($M1825="Concluída no prazo",2,IF($M1825="Concluída com atraso",1,0)),0)</f>
        <v>0</v>
      </c>
      <c r="BB1825" s="18">
        <f>IF($E1825=AF!$D$6,IF($M1825="Atrasada",2,IF($M1825="Concluída com atraso",1,0)),0)</f>
        <v>0</v>
      </c>
      <c r="BC1825" s="18">
        <v>1.8190000000000001E-2</v>
      </c>
      <c r="BD1825" s="18">
        <f t="shared" si="637"/>
        <v>1.8190000000000001E-2</v>
      </c>
      <c r="BE1825" s="18">
        <f t="shared" si="637"/>
        <v>1.8190000000000001E-2</v>
      </c>
      <c r="BF1825" s="18" t="str">
        <f t="shared" si="631"/>
        <v/>
      </c>
      <c r="BN1825" s="18" t="str">
        <f t="shared" si="632"/>
        <v>s</v>
      </c>
    </row>
    <row r="1826" spans="3:66" ht="50.1" customHeight="1" thickTop="1" thickBot="1" x14ac:dyDescent="0.3">
      <c r="C1826" s="46"/>
      <c r="D1826" s="46"/>
      <c r="E1826" s="46"/>
      <c r="F1826" s="122"/>
      <c r="G1826" s="122"/>
      <c r="H1826" s="78" t="str">
        <f t="shared" si="633"/>
        <v/>
      </c>
      <c r="I1826" s="78" t="str">
        <f t="shared" si="634"/>
        <v/>
      </c>
      <c r="J1826" s="16"/>
      <c r="K1826" s="46" t="str">
        <f t="shared" si="635"/>
        <v/>
      </c>
      <c r="L1826" s="16"/>
      <c r="M1826" s="16"/>
      <c r="N1826" s="46"/>
      <c r="O1826" s="47" t="str">
        <f t="shared" si="638"/>
        <v/>
      </c>
      <c r="P1826" s="47"/>
      <c r="Q1826" s="48" t="str">
        <f>IFERROR(VLOOKUP(E1826,Funcionários!$C$8:$E$207,3,FALSE),"")</f>
        <v/>
      </c>
      <c r="R1826" s="47"/>
      <c r="S1826" s="49" t="str">
        <f t="shared" si="639"/>
        <v/>
      </c>
      <c r="T1826" s="49">
        <v>1.8200000000000001E-2</v>
      </c>
      <c r="U1826" s="48" t="str">
        <f>IF(Funcionários!C1827=0,"",Funcionários!C1827)</f>
        <v/>
      </c>
      <c r="V1826" s="50">
        <f>IF(U1826="",0,IF(COUNTIFS($E$7:$E$3006,U1826,$I$7:$I$3006,'RC'!$E$6)=0,0,COUNTIFS($M$7:$M$3006,"Concluída no prazo",$E$7:$E$3006,U1826,$I$7:$I$3006,'RC'!$E$6)/COUNTIFS($E$7:$E$3006,U1826,$I$7:$I$3006,'RC'!$E$6)))</f>
        <v>0</v>
      </c>
      <c r="W1826" s="49">
        <f>SUMIFS($J$7:$J$3006,$E$7:$E$3006,U1826,$I$7:$I$3006,'RC'!$E$6)+SUMIFS($L$7:$L$3006,$E$7:$E$3006,U1826,$I$7:$I$3006,'RC'!$E$6)</f>
        <v>0</v>
      </c>
      <c r="X1826" s="48">
        <f>COUNTIFS($E$7:$E$3006,U1826,$I$7:$I$3006,'RC'!$E$6)</f>
        <v>0</v>
      </c>
      <c r="Y1826" s="48"/>
      <c r="Z1826" s="51" t="str">
        <f>IF(AQ1826='RC'!$E$6,AC1826*1000+AD1826,"")</f>
        <v/>
      </c>
      <c r="AA1826" s="51" t="str">
        <f>IF(AB1826="","",IF(AQ1826='RC'!$E$6,AC1826*1000-AD1826,""))</f>
        <v/>
      </c>
      <c r="AB1826" s="48" t="str">
        <f>IFERROR(VLOOKUP(E1826,Funcionários!$C$8:$E$207,3,FALSE),"")</f>
        <v/>
      </c>
      <c r="AC1826" s="50" t="str">
        <f>IF(AB1826="","",IF(COUNTIFS($AB$7:$AB$3006,AB1826,$AQ$7:$AQ$3006,'RC'!$E$6)=0,"",COUNTIFS($M$7:$M$3006,"Concluída no prazo",$AB$7:$AB$3006,AB1826,$AQ$7:$AQ$3006,'RC'!$E$6)/COUNTIFS($AB$7:$AB$3006,AB1826,$AQ$7:$AQ$3006,'RC'!$E$6)))</f>
        <v/>
      </c>
      <c r="AD1826" s="48">
        <f>SUMIF($AQ$7:$AQ$3006,'RC'!$E$6,$J$7:$J$3006)+SUMIF($AQ$7:$AQ$3006,'RC'!$E$6,$L$7:$L$3006)</f>
        <v>21</v>
      </c>
      <c r="AF1826" s="48">
        <v>3.1809999999994398E-2</v>
      </c>
      <c r="AG1826" s="48">
        <f>IF(OR(AQ1826="",AQ1826&lt;&gt;'RC'!$E$6,AB1826&lt;&gt;'RC'!$D$21),0,1)</f>
        <v>0</v>
      </c>
      <c r="AH1826" s="48">
        <f t="shared" si="636"/>
        <v>3.1809999999994398E-2</v>
      </c>
      <c r="AI1826" s="48" t="str">
        <f t="shared" si="618"/>
        <v/>
      </c>
      <c r="AJ1826" s="48" t="str">
        <f t="shared" si="619"/>
        <v/>
      </c>
      <c r="AK1826" s="52" t="str">
        <f t="shared" si="620"/>
        <v/>
      </c>
      <c r="AL1826" s="52" t="str">
        <f t="shared" si="621"/>
        <v/>
      </c>
      <c r="AM1826" s="48" t="str">
        <f t="shared" si="622"/>
        <v/>
      </c>
      <c r="AN1826" s="48" t="str">
        <f t="shared" si="623"/>
        <v/>
      </c>
      <c r="AP1826" s="18" t="str">
        <f t="shared" si="624"/>
        <v/>
      </c>
      <c r="AQ1826" s="18" t="str">
        <f t="shared" si="625"/>
        <v/>
      </c>
      <c r="AR1826" s="18">
        <v>3.1809999999999998E-2</v>
      </c>
      <c r="AS1826" s="18">
        <f>IF(AF!$D$27="Todos",1,IF(M1826=AF!$D$27,1,0))</f>
        <v>1</v>
      </c>
      <c r="AT1826" s="53">
        <f>IF(AND(E1826=AF!$D$6,OR(LT!M1826=AF!$D$27,AF!$D$27="Todos"),OR(AP1826=AF!$E$8,AQ1826=AF!$E$8)),AR1826+AS1826,0)</f>
        <v>0</v>
      </c>
      <c r="AU1826" s="18" t="str">
        <f t="shared" si="626"/>
        <v/>
      </c>
      <c r="AV1826" s="54" t="str">
        <f t="shared" si="627"/>
        <v/>
      </c>
      <c r="AW1826" s="54" t="str">
        <f t="shared" si="628"/>
        <v/>
      </c>
      <c r="AX1826" s="18" t="str">
        <f t="shared" si="629"/>
        <v/>
      </c>
      <c r="AY1826" s="18" t="str">
        <f t="shared" si="630"/>
        <v/>
      </c>
      <c r="BA1826" s="18">
        <f>IF($E1826=AF!$D$6,IF($M1826="Concluída no prazo",2,IF($M1826="Concluída com atraso",1,0)),0)</f>
        <v>0</v>
      </c>
      <c r="BB1826" s="18">
        <f>IF($E1826=AF!$D$6,IF($M1826="Atrasada",2,IF($M1826="Concluída com atraso",1,0)),0)</f>
        <v>0</v>
      </c>
      <c r="BC1826" s="18">
        <v>1.8200000000000001E-2</v>
      </c>
      <c r="BD1826" s="18">
        <f t="shared" si="637"/>
        <v>1.8200000000000001E-2</v>
      </c>
      <c r="BE1826" s="18">
        <f t="shared" si="637"/>
        <v>1.8200000000000001E-2</v>
      </c>
      <c r="BF1826" s="18" t="str">
        <f t="shared" si="631"/>
        <v/>
      </c>
      <c r="BN1826" s="18" t="str">
        <f t="shared" si="632"/>
        <v>s</v>
      </c>
    </row>
    <row r="1827" spans="3:66" ht="50.1" customHeight="1" thickTop="1" thickBot="1" x14ac:dyDescent="0.3">
      <c r="C1827" s="46"/>
      <c r="D1827" s="46"/>
      <c r="E1827" s="46"/>
      <c r="F1827" s="122"/>
      <c r="G1827" s="122"/>
      <c r="H1827" s="78" t="str">
        <f t="shared" si="633"/>
        <v/>
      </c>
      <c r="I1827" s="78" t="str">
        <f t="shared" si="634"/>
        <v/>
      </c>
      <c r="J1827" s="16"/>
      <c r="K1827" s="46" t="str">
        <f t="shared" si="635"/>
        <v/>
      </c>
      <c r="L1827" s="16"/>
      <c r="M1827" s="16"/>
      <c r="N1827" s="46"/>
      <c r="O1827" s="47" t="str">
        <f t="shared" si="638"/>
        <v/>
      </c>
      <c r="P1827" s="47"/>
      <c r="Q1827" s="48" t="str">
        <f>IFERROR(VLOOKUP(E1827,Funcionários!$C$8:$E$207,3,FALSE),"")</f>
        <v/>
      </c>
      <c r="R1827" s="47"/>
      <c r="S1827" s="49" t="str">
        <f t="shared" si="639"/>
        <v/>
      </c>
      <c r="T1827" s="49">
        <v>1.821E-2</v>
      </c>
      <c r="U1827" s="48" t="str">
        <f>IF(Funcionários!C1828=0,"",Funcionários!C1828)</f>
        <v/>
      </c>
      <c r="V1827" s="50">
        <f>IF(U1827="",0,IF(COUNTIFS($E$7:$E$3006,U1827,$I$7:$I$3006,'RC'!$E$6)=0,0,COUNTIFS($M$7:$M$3006,"Concluída no prazo",$E$7:$E$3006,U1827,$I$7:$I$3006,'RC'!$E$6)/COUNTIFS($E$7:$E$3006,U1827,$I$7:$I$3006,'RC'!$E$6)))</f>
        <v>0</v>
      </c>
      <c r="W1827" s="49">
        <f>SUMIFS($J$7:$J$3006,$E$7:$E$3006,U1827,$I$7:$I$3006,'RC'!$E$6)+SUMIFS($L$7:$L$3006,$E$7:$E$3006,U1827,$I$7:$I$3006,'RC'!$E$6)</f>
        <v>0</v>
      </c>
      <c r="X1827" s="48">
        <f>COUNTIFS($E$7:$E$3006,U1827,$I$7:$I$3006,'RC'!$E$6)</f>
        <v>0</v>
      </c>
      <c r="Y1827" s="48"/>
      <c r="Z1827" s="51" t="str">
        <f>IF(AQ1827='RC'!$E$6,AC1827*1000+AD1827,"")</f>
        <v/>
      </c>
      <c r="AA1827" s="51" t="str">
        <f>IF(AB1827="","",IF(AQ1827='RC'!$E$6,AC1827*1000-AD1827,""))</f>
        <v/>
      </c>
      <c r="AB1827" s="48" t="str">
        <f>IFERROR(VLOOKUP(E1827,Funcionários!$C$8:$E$207,3,FALSE),"")</f>
        <v/>
      </c>
      <c r="AC1827" s="50" t="str">
        <f>IF(AB1827="","",IF(COUNTIFS($AB$7:$AB$3006,AB1827,$AQ$7:$AQ$3006,'RC'!$E$6)=0,"",COUNTIFS($M$7:$M$3006,"Concluída no prazo",$AB$7:$AB$3006,AB1827,$AQ$7:$AQ$3006,'RC'!$E$6)/COUNTIFS($AB$7:$AB$3006,AB1827,$AQ$7:$AQ$3006,'RC'!$E$6)))</f>
        <v/>
      </c>
      <c r="AD1827" s="48">
        <f>SUMIF($AQ$7:$AQ$3006,'RC'!$E$6,$J$7:$J$3006)+SUMIF($AQ$7:$AQ$3006,'RC'!$E$6,$L$7:$L$3006)</f>
        <v>21</v>
      </c>
      <c r="AF1827" s="48">
        <v>3.1799999999994402E-2</v>
      </c>
      <c r="AG1827" s="48">
        <f>IF(OR(AQ1827="",AQ1827&lt;&gt;'RC'!$E$6,AB1827&lt;&gt;'RC'!$D$21),0,1)</f>
        <v>0</v>
      </c>
      <c r="AH1827" s="48">
        <f t="shared" si="636"/>
        <v>3.1799999999994402E-2</v>
      </c>
      <c r="AI1827" s="48" t="str">
        <f t="shared" si="618"/>
        <v/>
      </c>
      <c r="AJ1827" s="48" t="str">
        <f t="shared" si="619"/>
        <v/>
      </c>
      <c r="AK1827" s="52" t="str">
        <f t="shared" si="620"/>
        <v/>
      </c>
      <c r="AL1827" s="52" t="str">
        <f t="shared" si="621"/>
        <v/>
      </c>
      <c r="AM1827" s="48" t="str">
        <f t="shared" si="622"/>
        <v/>
      </c>
      <c r="AN1827" s="48" t="str">
        <f t="shared" si="623"/>
        <v/>
      </c>
      <c r="AP1827" s="18" t="str">
        <f t="shared" si="624"/>
        <v/>
      </c>
      <c r="AQ1827" s="18" t="str">
        <f t="shared" si="625"/>
        <v/>
      </c>
      <c r="AR1827" s="18">
        <v>3.1800000000000002E-2</v>
      </c>
      <c r="AS1827" s="18">
        <f>IF(AF!$D$27="Todos",1,IF(M1827=AF!$D$27,1,0))</f>
        <v>1</v>
      </c>
      <c r="AT1827" s="53">
        <f>IF(AND(E1827=AF!$D$6,OR(LT!M1827=AF!$D$27,AF!$D$27="Todos"),OR(AP1827=AF!$E$8,AQ1827=AF!$E$8)),AR1827+AS1827,0)</f>
        <v>0</v>
      </c>
      <c r="AU1827" s="18" t="str">
        <f t="shared" si="626"/>
        <v/>
      </c>
      <c r="AV1827" s="54" t="str">
        <f t="shared" si="627"/>
        <v/>
      </c>
      <c r="AW1827" s="54" t="str">
        <f t="shared" si="628"/>
        <v/>
      </c>
      <c r="AX1827" s="18" t="str">
        <f t="shared" si="629"/>
        <v/>
      </c>
      <c r="AY1827" s="18" t="str">
        <f t="shared" si="630"/>
        <v/>
      </c>
      <c r="BA1827" s="18">
        <f>IF($E1827=AF!$D$6,IF($M1827="Concluída no prazo",2,IF($M1827="Concluída com atraso",1,0)),0)</f>
        <v>0</v>
      </c>
      <c r="BB1827" s="18">
        <f>IF($E1827=AF!$D$6,IF($M1827="Atrasada",2,IF($M1827="Concluída com atraso",1,0)),0)</f>
        <v>0</v>
      </c>
      <c r="BC1827" s="18">
        <v>1.821E-2</v>
      </c>
      <c r="BD1827" s="18">
        <f t="shared" si="637"/>
        <v>1.821E-2</v>
      </c>
      <c r="BE1827" s="18">
        <f t="shared" si="637"/>
        <v>1.821E-2</v>
      </c>
      <c r="BF1827" s="18" t="str">
        <f t="shared" si="631"/>
        <v/>
      </c>
      <c r="BN1827" s="18" t="str">
        <f t="shared" si="632"/>
        <v>s</v>
      </c>
    </row>
    <row r="1828" spans="3:66" ht="50.1" customHeight="1" thickTop="1" thickBot="1" x14ac:dyDescent="0.3">
      <c r="C1828" s="46"/>
      <c r="D1828" s="46"/>
      <c r="E1828" s="46"/>
      <c r="F1828" s="122"/>
      <c r="G1828" s="122"/>
      <c r="H1828" s="78" t="str">
        <f t="shared" si="633"/>
        <v/>
      </c>
      <c r="I1828" s="78" t="str">
        <f t="shared" si="634"/>
        <v/>
      </c>
      <c r="J1828" s="16"/>
      <c r="K1828" s="46" t="str">
        <f t="shared" si="635"/>
        <v/>
      </c>
      <c r="L1828" s="16"/>
      <c r="M1828" s="16"/>
      <c r="N1828" s="46"/>
      <c r="O1828" s="47" t="str">
        <f t="shared" si="638"/>
        <v/>
      </c>
      <c r="P1828" s="47"/>
      <c r="Q1828" s="48" t="str">
        <f>IFERROR(VLOOKUP(E1828,Funcionários!$C$8:$E$207,3,FALSE),"")</f>
        <v/>
      </c>
      <c r="R1828" s="47"/>
      <c r="S1828" s="49" t="str">
        <f t="shared" si="639"/>
        <v/>
      </c>
      <c r="T1828" s="49">
        <v>1.822E-2</v>
      </c>
      <c r="U1828" s="48" t="str">
        <f>IF(Funcionários!C1829=0,"",Funcionários!C1829)</f>
        <v/>
      </c>
      <c r="V1828" s="50">
        <f>IF(U1828="",0,IF(COUNTIFS($E$7:$E$3006,U1828,$I$7:$I$3006,'RC'!$E$6)=0,0,COUNTIFS($M$7:$M$3006,"Concluída no prazo",$E$7:$E$3006,U1828,$I$7:$I$3006,'RC'!$E$6)/COUNTIFS($E$7:$E$3006,U1828,$I$7:$I$3006,'RC'!$E$6)))</f>
        <v>0</v>
      </c>
      <c r="W1828" s="49">
        <f>SUMIFS($J$7:$J$3006,$E$7:$E$3006,U1828,$I$7:$I$3006,'RC'!$E$6)+SUMIFS($L$7:$L$3006,$E$7:$E$3006,U1828,$I$7:$I$3006,'RC'!$E$6)</f>
        <v>0</v>
      </c>
      <c r="X1828" s="48">
        <f>COUNTIFS($E$7:$E$3006,U1828,$I$7:$I$3006,'RC'!$E$6)</f>
        <v>0</v>
      </c>
      <c r="Y1828" s="48"/>
      <c r="Z1828" s="51" t="str">
        <f>IF(AQ1828='RC'!$E$6,AC1828*1000+AD1828,"")</f>
        <v/>
      </c>
      <c r="AA1828" s="51" t="str">
        <f>IF(AB1828="","",IF(AQ1828='RC'!$E$6,AC1828*1000-AD1828,""))</f>
        <v/>
      </c>
      <c r="AB1828" s="48" t="str">
        <f>IFERROR(VLOOKUP(E1828,Funcionários!$C$8:$E$207,3,FALSE),"")</f>
        <v/>
      </c>
      <c r="AC1828" s="50" t="str">
        <f>IF(AB1828="","",IF(COUNTIFS($AB$7:$AB$3006,AB1828,$AQ$7:$AQ$3006,'RC'!$E$6)=0,"",COUNTIFS($M$7:$M$3006,"Concluída no prazo",$AB$7:$AB$3006,AB1828,$AQ$7:$AQ$3006,'RC'!$E$6)/COUNTIFS($AB$7:$AB$3006,AB1828,$AQ$7:$AQ$3006,'RC'!$E$6)))</f>
        <v/>
      </c>
      <c r="AD1828" s="48">
        <f>SUMIF($AQ$7:$AQ$3006,'RC'!$E$6,$J$7:$J$3006)+SUMIF($AQ$7:$AQ$3006,'RC'!$E$6,$L$7:$L$3006)</f>
        <v>21</v>
      </c>
      <c r="AF1828" s="48">
        <v>3.1789999999994399E-2</v>
      </c>
      <c r="AG1828" s="48">
        <f>IF(OR(AQ1828="",AQ1828&lt;&gt;'RC'!$E$6,AB1828&lt;&gt;'RC'!$D$21),0,1)</f>
        <v>0</v>
      </c>
      <c r="AH1828" s="48">
        <f t="shared" si="636"/>
        <v>3.1789999999994399E-2</v>
      </c>
      <c r="AI1828" s="48" t="str">
        <f t="shared" si="618"/>
        <v/>
      </c>
      <c r="AJ1828" s="48" t="str">
        <f t="shared" si="619"/>
        <v/>
      </c>
      <c r="AK1828" s="52" t="str">
        <f t="shared" si="620"/>
        <v/>
      </c>
      <c r="AL1828" s="52" t="str">
        <f t="shared" si="621"/>
        <v/>
      </c>
      <c r="AM1828" s="48" t="str">
        <f t="shared" si="622"/>
        <v/>
      </c>
      <c r="AN1828" s="48" t="str">
        <f t="shared" si="623"/>
        <v/>
      </c>
      <c r="AP1828" s="18" t="str">
        <f t="shared" si="624"/>
        <v/>
      </c>
      <c r="AQ1828" s="18" t="str">
        <f t="shared" si="625"/>
        <v/>
      </c>
      <c r="AR1828" s="18">
        <v>3.1789999999999999E-2</v>
      </c>
      <c r="AS1828" s="18">
        <f>IF(AF!$D$27="Todos",1,IF(M1828=AF!$D$27,1,0))</f>
        <v>1</v>
      </c>
      <c r="AT1828" s="53">
        <f>IF(AND(E1828=AF!$D$6,OR(LT!M1828=AF!$D$27,AF!$D$27="Todos"),OR(AP1828=AF!$E$8,AQ1828=AF!$E$8)),AR1828+AS1828,0)</f>
        <v>0</v>
      </c>
      <c r="AU1828" s="18" t="str">
        <f t="shared" si="626"/>
        <v/>
      </c>
      <c r="AV1828" s="54" t="str">
        <f t="shared" si="627"/>
        <v/>
      </c>
      <c r="AW1828" s="54" t="str">
        <f t="shared" si="628"/>
        <v/>
      </c>
      <c r="AX1828" s="18" t="str">
        <f t="shared" si="629"/>
        <v/>
      </c>
      <c r="AY1828" s="18" t="str">
        <f t="shared" si="630"/>
        <v/>
      </c>
      <c r="BA1828" s="18">
        <f>IF($E1828=AF!$D$6,IF($M1828="Concluída no prazo",2,IF($M1828="Concluída com atraso",1,0)),0)</f>
        <v>0</v>
      </c>
      <c r="BB1828" s="18">
        <f>IF($E1828=AF!$D$6,IF($M1828="Atrasada",2,IF($M1828="Concluída com atraso",1,0)),0)</f>
        <v>0</v>
      </c>
      <c r="BC1828" s="18">
        <v>1.822E-2</v>
      </c>
      <c r="BD1828" s="18">
        <f t="shared" si="637"/>
        <v>1.822E-2</v>
      </c>
      <c r="BE1828" s="18">
        <f t="shared" si="637"/>
        <v>1.822E-2</v>
      </c>
      <c r="BF1828" s="18" t="str">
        <f t="shared" si="631"/>
        <v/>
      </c>
      <c r="BN1828" s="18" t="str">
        <f t="shared" si="632"/>
        <v>s</v>
      </c>
    </row>
    <row r="1829" spans="3:66" ht="50.1" customHeight="1" thickTop="1" thickBot="1" x14ac:dyDescent="0.3">
      <c r="C1829" s="46"/>
      <c r="D1829" s="46"/>
      <c r="E1829" s="46"/>
      <c r="F1829" s="122"/>
      <c r="G1829" s="122"/>
      <c r="H1829" s="78" t="str">
        <f t="shared" si="633"/>
        <v/>
      </c>
      <c r="I1829" s="78" t="str">
        <f t="shared" si="634"/>
        <v/>
      </c>
      <c r="J1829" s="16"/>
      <c r="K1829" s="46" t="str">
        <f t="shared" si="635"/>
        <v/>
      </c>
      <c r="L1829" s="16"/>
      <c r="M1829" s="16"/>
      <c r="N1829" s="46"/>
      <c r="O1829" s="47" t="str">
        <f t="shared" si="638"/>
        <v/>
      </c>
      <c r="P1829" s="47"/>
      <c r="Q1829" s="48" t="str">
        <f>IFERROR(VLOOKUP(E1829,Funcionários!$C$8:$E$207,3,FALSE),"")</f>
        <v/>
      </c>
      <c r="R1829" s="47"/>
      <c r="S1829" s="49" t="str">
        <f t="shared" si="639"/>
        <v/>
      </c>
      <c r="T1829" s="49">
        <v>1.823E-2</v>
      </c>
      <c r="U1829" s="48" t="str">
        <f>IF(Funcionários!C1830=0,"",Funcionários!C1830)</f>
        <v/>
      </c>
      <c r="V1829" s="50">
        <f>IF(U1829="",0,IF(COUNTIFS($E$7:$E$3006,U1829,$I$7:$I$3006,'RC'!$E$6)=0,0,COUNTIFS($M$7:$M$3006,"Concluída no prazo",$E$7:$E$3006,U1829,$I$7:$I$3006,'RC'!$E$6)/COUNTIFS($E$7:$E$3006,U1829,$I$7:$I$3006,'RC'!$E$6)))</f>
        <v>0</v>
      </c>
      <c r="W1829" s="49">
        <f>SUMIFS($J$7:$J$3006,$E$7:$E$3006,U1829,$I$7:$I$3006,'RC'!$E$6)+SUMIFS($L$7:$L$3006,$E$7:$E$3006,U1829,$I$7:$I$3006,'RC'!$E$6)</f>
        <v>0</v>
      </c>
      <c r="X1829" s="48">
        <f>COUNTIFS($E$7:$E$3006,U1829,$I$7:$I$3006,'RC'!$E$6)</f>
        <v>0</v>
      </c>
      <c r="Y1829" s="48"/>
      <c r="Z1829" s="51" t="str">
        <f>IF(AQ1829='RC'!$E$6,AC1829*1000+AD1829,"")</f>
        <v/>
      </c>
      <c r="AA1829" s="51" t="str">
        <f>IF(AB1829="","",IF(AQ1829='RC'!$E$6,AC1829*1000-AD1829,""))</f>
        <v/>
      </c>
      <c r="AB1829" s="48" t="str">
        <f>IFERROR(VLOOKUP(E1829,Funcionários!$C$8:$E$207,3,FALSE),"")</f>
        <v/>
      </c>
      <c r="AC1829" s="50" t="str">
        <f>IF(AB1829="","",IF(COUNTIFS($AB$7:$AB$3006,AB1829,$AQ$7:$AQ$3006,'RC'!$E$6)=0,"",COUNTIFS($M$7:$M$3006,"Concluída no prazo",$AB$7:$AB$3006,AB1829,$AQ$7:$AQ$3006,'RC'!$E$6)/COUNTIFS($AB$7:$AB$3006,AB1829,$AQ$7:$AQ$3006,'RC'!$E$6)))</f>
        <v/>
      </c>
      <c r="AD1829" s="48">
        <f>SUMIF($AQ$7:$AQ$3006,'RC'!$E$6,$J$7:$J$3006)+SUMIF($AQ$7:$AQ$3006,'RC'!$E$6,$L$7:$L$3006)</f>
        <v>21</v>
      </c>
      <c r="AF1829" s="48">
        <v>3.1779999999994403E-2</v>
      </c>
      <c r="AG1829" s="48">
        <f>IF(OR(AQ1829="",AQ1829&lt;&gt;'RC'!$E$6,AB1829&lt;&gt;'RC'!$D$21),0,1)</f>
        <v>0</v>
      </c>
      <c r="AH1829" s="48">
        <f t="shared" si="636"/>
        <v>3.1779999999994403E-2</v>
      </c>
      <c r="AI1829" s="48" t="str">
        <f t="shared" si="618"/>
        <v/>
      </c>
      <c r="AJ1829" s="48" t="str">
        <f t="shared" si="619"/>
        <v/>
      </c>
      <c r="AK1829" s="52" t="str">
        <f t="shared" si="620"/>
        <v/>
      </c>
      <c r="AL1829" s="52" t="str">
        <f t="shared" si="621"/>
        <v/>
      </c>
      <c r="AM1829" s="48" t="str">
        <f t="shared" si="622"/>
        <v/>
      </c>
      <c r="AN1829" s="48" t="str">
        <f t="shared" si="623"/>
        <v/>
      </c>
      <c r="AP1829" s="18" t="str">
        <f t="shared" si="624"/>
        <v/>
      </c>
      <c r="AQ1829" s="18" t="str">
        <f t="shared" si="625"/>
        <v/>
      </c>
      <c r="AR1829" s="18">
        <v>3.1780000000000003E-2</v>
      </c>
      <c r="AS1829" s="18">
        <f>IF(AF!$D$27="Todos",1,IF(M1829=AF!$D$27,1,0))</f>
        <v>1</v>
      </c>
      <c r="AT1829" s="53">
        <f>IF(AND(E1829=AF!$D$6,OR(LT!M1829=AF!$D$27,AF!$D$27="Todos"),OR(AP1829=AF!$E$8,AQ1829=AF!$E$8)),AR1829+AS1829,0)</f>
        <v>0</v>
      </c>
      <c r="AU1829" s="18" t="str">
        <f t="shared" si="626"/>
        <v/>
      </c>
      <c r="AV1829" s="54" t="str">
        <f t="shared" si="627"/>
        <v/>
      </c>
      <c r="AW1829" s="54" t="str">
        <f t="shared" si="628"/>
        <v/>
      </c>
      <c r="AX1829" s="18" t="str">
        <f t="shared" si="629"/>
        <v/>
      </c>
      <c r="AY1829" s="18" t="str">
        <f t="shared" si="630"/>
        <v/>
      </c>
      <c r="BA1829" s="18">
        <f>IF($E1829=AF!$D$6,IF($M1829="Concluída no prazo",2,IF($M1829="Concluída com atraso",1,0)),0)</f>
        <v>0</v>
      </c>
      <c r="BB1829" s="18">
        <f>IF($E1829=AF!$D$6,IF($M1829="Atrasada",2,IF($M1829="Concluída com atraso",1,0)),0)</f>
        <v>0</v>
      </c>
      <c r="BC1829" s="18">
        <v>1.823E-2</v>
      </c>
      <c r="BD1829" s="18">
        <f t="shared" si="637"/>
        <v>1.823E-2</v>
      </c>
      <c r="BE1829" s="18">
        <f t="shared" si="637"/>
        <v>1.823E-2</v>
      </c>
      <c r="BF1829" s="18" t="str">
        <f t="shared" si="631"/>
        <v/>
      </c>
      <c r="BN1829" s="18" t="str">
        <f t="shared" si="632"/>
        <v>s</v>
      </c>
    </row>
    <row r="1830" spans="3:66" ht="50.1" customHeight="1" thickTop="1" thickBot="1" x14ac:dyDescent="0.3">
      <c r="C1830" s="46"/>
      <c r="D1830" s="46"/>
      <c r="E1830" s="46"/>
      <c r="F1830" s="122"/>
      <c r="G1830" s="122"/>
      <c r="H1830" s="78" t="str">
        <f t="shared" si="633"/>
        <v/>
      </c>
      <c r="I1830" s="78" t="str">
        <f t="shared" si="634"/>
        <v/>
      </c>
      <c r="J1830" s="16"/>
      <c r="K1830" s="46" t="str">
        <f t="shared" si="635"/>
        <v/>
      </c>
      <c r="L1830" s="16"/>
      <c r="M1830" s="16"/>
      <c r="N1830" s="46"/>
      <c r="O1830" s="47" t="str">
        <f t="shared" si="638"/>
        <v/>
      </c>
      <c r="P1830" s="47"/>
      <c r="Q1830" s="48" t="str">
        <f>IFERROR(VLOOKUP(E1830,Funcionários!$C$8:$E$207,3,FALSE),"")</f>
        <v/>
      </c>
      <c r="R1830" s="47"/>
      <c r="S1830" s="49" t="str">
        <f t="shared" si="639"/>
        <v/>
      </c>
      <c r="T1830" s="49">
        <v>1.8239999999999999E-2</v>
      </c>
      <c r="U1830" s="48" t="str">
        <f>IF(Funcionários!C1831=0,"",Funcionários!C1831)</f>
        <v/>
      </c>
      <c r="V1830" s="50">
        <f>IF(U1830="",0,IF(COUNTIFS($E$7:$E$3006,U1830,$I$7:$I$3006,'RC'!$E$6)=0,0,COUNTIFS($M$7:$M$3006,"Concluída no prazo",$E$7:$E$3006,U1830,$I$7:$I$3006,'RC'!$E$6)/COUNTIFS($E$7:$E$3006,U1830,$I$7:$I$3006,'RC'!$E$6)))</f>
        <v>0</v>
      </c>
      <c r="W1830" s="49">
        <f>SUMIFS($J$7:$J$3006,$E$7:$E$3006,U1830,$I$7:$I$3006,'RC'!$E$6)+SUMIFS($L$7:$L$3006,$E$7:$E$3006,U1830,$I$7:$I$3006,'RC'!$E$6)</f>
        <v>0</v>
      </c>
      <c r="X1830" s="48">
        <f>COUNTIFS($E$7:$E$3006,U1830,$I$7:$I$3006,'RC'!$E$6)</f>
        <v>0</v>
      </c>
      <c r="Y1830" s="48"/>
      <c r="Z1830" s="51" t="str">
        <f>IF(AQ1830='RC'!$E$6,AC1830*1000+AD1830,"")</f>
        <v/>
      </c>
      <c r="AA1830" s="51" t="str">
        <f>IF(AB1830="","",IF(AQ1830='RC'!$E$6,AC1830*1000-AD1830,""))</f>
        <v/>
      </c>
      <c r="AB1830" s="48" t="str">
        <f>IFERROR(VLOOKUP(E1830,Funcionários!$C$8:$E$207,3,FALSE),"")</f>
        <v/>
      </c>
      <c r="AC1830" s="50" t="str">
        <f>IF(AB1830="","",IF(COUNTIFS($AB$7:$AB$3006,AB1830,$AQ$7:$AQ$3006,'RC'!$E$6)=0,"",COUNTIFS($M$7:$M$3006,"Concluída no prazo",$AB$7:$AB$3006,AB1830,$AQ$7:$AQ$3006,'RC'!$E$6)/COUNTIFS($AB$7:$AB$3006,AB1830,$AQ$7:$AQ$3006,'RC'!$E$6)))</f>
        <v/>
      </c>
      <c r="AD1830" s="48">
        <f>SUMIF($AQ$7:$AQ$3006,'RC'!$E$6,$J$7:$J$3006)+SUMIF($AQ$7:$AQ$3006,'RC'!$E$6,$L$7:$L$3006)</f>
        <v>21</v>
      </c>
      <c r="AF1830" s="48">
        <v>3.17699999999944E-2</v>
      </c>
      <c r="AG1830" s="48">
        <f>IF(OR(AQ1830="",AQ1830&lt;&gt;'RC'!$E$6,AB1830&lt;&gt;'RC'!$D$21),0,1)</f>
        <v>0</v>
      </c>
      <c r="AH1830" s="48">
        <f t="shared" si="636"/>
        <v>3.17699999999944E-2</v>
      </c>
      <c r="AI1830" s="48" t="str">
        <f t="shared" si="618"/>
        <v/>
      </c>
      <c r="AJ1830" s="48" t="str">
        <f t="shared" si="619"/>
        <v/>
      </c>
      <c r="AK1830" s="52" t="str">
        <f t="shared" si="620"/>
        <v/>
      </c>
      <c r="AL1830" s="52" t="str">
        <f t="shared" si="621"/>
        <v/>
      </c>
      <c r="AM1830" s="48" t="str">
        <f t="shared" si="622"/>
        <v/>
      </c>
      <c r="AN1830" s="48" t="str">
        <f t="shared" si="623"/>
        <v/>
      </c>
      <c r="AP1830" s="18" t="str">
        <f t="shared" si="624"/>
        <v/>
      </c>
      <c r="AQ1830" s="18" t="str">
        <f t="shared" si="625"/>
        <v/>
      </c>
      <c r="AR1830" s="18">
        <v>3.177E-2</v>
      </c>
      <c r="AS1830" s="18">
        <f>IF(AF!$D$27="Todos",1,IF(M1830=AF!$D$27,1,0))</f>
        <v>1</v>
      </c>
      <c r="AT1830" s="53">
        <f>IF(AND(E1830=AF!$D$6,OR(LT!M1830=AF!$D$27,AF!$D$27="Todos"),OR(AP1830=AF!$E$8,AQ1830=AF!$E$8)),AR1830+AS1830,0)</f>
        <v>0</v>
      </c>
      <c r="AU1830" s="18" t="str">
        <f t="shared" si="626"/>
        <v/>
      </c>
      <c r="AV1830" s="54" t="str">
        <f t="shared" si="627"/>
        <v/>
      </c>
      <c r="AW1830" s="54" t="str">
        <f t="shared" si="628"/>
        <v/>
      </c>
      <c r="AX1830" s="18" t="str">
        <f t="shared" si="629"/>
        <v/>
      </c>
      <c r="AY1830" s="18" t="str">
        <f t="shared" si="630"/>
        <v/>
      </c>
      <c r="BA1830" s="18">
        <f>IF($E1830=AF!$D$6,IF($M1830="Concluída no prazo",2,IF($M1830="Concluída com atraso",1,0)),0)</f>
        <v>0</v>
      </c>
      <c r="BB1830" s="18">
        <f>IF($E1830=AF!$D$6,IF($M1830="Atrasada",2,IF($M1830="Concluída com atraso",1,0)),0)</f>
        <v>0</v>
      </c>
      <c r="BC1830" s="18">
        <v>1.8239999999999999E-2</v>
      </c>
      <c r="BD1830" s="18">
        <f t="shared" si="637"/>
        <v>1.8239999999999999E-2</v>
      </c>
      <c r="BE1830" s="18">
        <f t="shared" si="637"/>
        <v>1.8239999999999999E-2</v>
      </c>
      <c r="BF1830" s="18" t="str">
        <f t="shared" si="631"/>
        <v/>
      </c>
      <c r="BN1830" s="18" t="str">
        <f t="shared" si="632"/>
        <v>s</v>
      </c>
    </row>
    <row r="1831" spans="3:66" ht="50.1" customHeight="1" thickTop="1" thickBot="1" x14ac:dyDescent="0.3">
      <c r="C1831" s="46"/>
      <c r="D1831" s="46"/>
      <c r="E1831" s="46"/>
      <c r="F1831" s="122"/>
      <c r="G1831" s="122"/>
      <c r="H1831" s="78" t="str">
        <f t="shared" si="633"/>
        <v/>
      </c>
      <c r="I1831" s="78" t="str">
        <f t="shared" si="634"/>
        <v/>
      </c>
      <c r="J1831" s="16"/>
      <c r="K1831" s="46" t="str">
        <f t="shared" si="635"/>
        <v/>
      </c>
      <c r="L1831" s="16"/>
      <c r="M1831" s="16"/>
      <c r="N1831" s="46"/>
      <c r="O1831" s="47" t="str">
        <f t="shared" si="638"/>
        <v/>
      </c>
      <c r="P1831" s="47"/>
      <c r="Q1831" s="48" t="str">
        <f>IFERROR(VLOOKUP(E1831,Funcionários!$C$8:$E$207,3,FALSE),"")</f>
        <v/>
      </c>
      <c r="R1831" s="47"/>
      <c r="S1831" s="49" t="str">
        <f t="shared" si="639"/>
        <v/>
      </c>
      <c r="T1831" s="49">
        <v>1.8249999999999999E-2</v>
      </c>
      <c r="U1831" s="48" t="str">
        <f>IF(Funcionários!C1832=0,"",Funcionários!C1832)</f>
        <v/>
      </c>
      <c r="V1831" s="50">
        <f>IF(U1831="",0,IF(COUNTIFS($E$7:$E$3006,U1831,$I$7:$I$3006,'RC'!$E$6)=0,0,COUNTIFS($M$7:$M$3006,"Concluída no prazo",$E$7:$E$3006,U1831,$I$7:$I$3006,'RC'!$E$6)/COUNTIFS($E$7:$E$3006,U1831,$I$7:$I$3006,'RC'!$E$6)))</f>
        <v>0</v>
      </c>
      <c r="W1831" s="49">
        <f>SUMIFS($J$7:$J$3006,$E$7:$E$3006,U1831,$I$7:$I$3006,'RC'!$E$6)+SUMIFS($L$7:$L$3006,$E$7:$E$3006,U1831,$I$7:$I$3006,'RC'!$E$6)</f>
        <v>0</v>
      </c>
      <c r="X1831" s="48">
        <f>COUNTIFS($E$7:$E$3006,U1831,$I$7:$I$3006,'RC'!$E$6)</f>
        <v>0</v>
      </c>
      <c r="Y1831" s="48"/>
      <c r="Z1831" s="51" t="str">
        <f>IF(AQ1831='RC'!$E$6,AC1831*1000+AD1831,"")</f>
        <v/>
      </c>
      <c r="AA1831" s="51" t="str">
        <f>IF(AB1831="","",IF(AQ1831='RC'!$E$6,AC1831*1000-AD1831,""))</f>
        <v/>
      </c>
      <c r="AB1831" s="48" t="str">
        <f>IFERROR(VLOOKUP(E1831,Funcionários!$C$8:$E$207,3,FALSE),"")</f>
        <v/>
      </c>
      <c r="AC1831" s="50" t="str">
        <f>IF(AB1831="","",IF(COUNTIFS($AB$7:$AB$3006,AB1831,$AQ$7:$AQ$3006,'RC'!$E$6)=0,"",COUNTIFS($M$7:$M$3006,"Concluída no prazo",$AB$7:$AB$3006,AB1831,$AQ$7:$AQ$3006,'RC'!$E$6)/COUNTIFS($AB$7:$AB$3006,AB1831,$AQ$7:$AQ$3006,'RC'!$E$6)))</f>
        <v/>
      </c>
      <c r="AD1831" s="48">
        <f>SUMIF($AQ$7:$AQ$3006,'RC'!$E$6,$J$7:$J$3006)+SUMIF($AQ$7:$AQ$3006,'RC'!$E$6,$L$7:$L$3006)</f>
        <v>21</v>
      </c>
      <c r="AF1831" s="48">
        <v>3.1759999999994397E-2</v>
      </c>
      <c r="AG1831" s="48">
        <f>IF(OR(AQ1831="",AQ1831&lt;&gt;'RC'!$E$6,AB1831&lt;&gt;'RC'!$D$21),0,1)</f>
        <v>0</v>
      </c>
      <c r="AH1831" s="48">
        <f t="shared" si="636"/>
        <v>3.1759999999994397E-2</v>
      </c>
      <c r="AI1831" s="48" t="str">
        <f t="shared" si="618"/>
        <v/>
      </c>
      <c r="AJ1831" s="48" t="str">
        <f t="shared" si="619"/>
        <v/>
      </c>
      <c r="AK1831" s="52" t="str">
        <f t="shared" si="620"/>
        <v/>
      </c>
      <c r="AL1831" s="52" t="str">
        <f t="shared" si="621"/>
        <v/>
      </c>
      <c r="AM1831" s="48" t="str">
        <f t="shared" si="622"/>
        <v/>
      </c>
      <c r="AN1831" s="48" t="str">
        <f t="shared" si="623"/>
        <v/>
      </c>
      <c r="AP1831" s="18" t="str">
        <f t="shared" si="624"/>
        <v/>
      </c>
      <c r="AQ1831" s="18" t="str">
        <f t="shared" si="625"/>
        <v/>
      </c>
      <c r="AR1831" s="18">
        <v>3.1759999999999997E-2</v>
      </c>
      <c r="AS1831" s="18">
        <f>IF(AF!$D$27="Todos",1,IF(M1831=AF!$D$27,1,0))</f>
        <v>1</v>
      </c>
      <c r="AT1831" s="53">
        <f>IF(AND(E1831=AF!$D$6,OR(LT!M1831=AF!$D$27,AF!$D$27="Todos"),OR(AP1831=AF!$E$8,AQ1831=AF!$E$8)),AR1831+AS1831,0)</f>
        <v>0</v>
      </c>
      <c r="AU1831" s="18" t="str">
        <f t="shared" si="626"/>
        <v/>
      </c>
      <c r="AV1831" s="54" t="str">
        <f t="shared" si="627"/>
        <v/>
      </c>
      <c r="AW1831" s="54" t="str">
        <f t="shared" si="628"/>
        <v/>
      </c>
      <c r="AX1831" s="18" t="str">
        <f t="shared" si="629"/>
        <v/>
      </c>
      <c r="AY1831" s="18" t="str">
        <f t="shared" si="630"/>
        <v/>
      </c>
      <c r="BA1831" s="18">
        <f>IF($E1831=AF!$D$6,IF($M1831="Concluída no prazo",2,IF($M1831="Concluída com atraso",1,0)),0)</f>
        <v>0</v>
      </c>
      <c r="BB1831" s="18">
        <f>IF($E1831=AF!$D$6,IF($M1831="Atrasada",2,IF($M1831="Concluída com atraso",1,0)),0)</f>
        <v>0</v>
      </c>
      <c r="BC1831" s="18">
        <v>1.8249999999999999E-2</v>
      </c>
      <c r="BD1831" s="18">
        <f t="shared" si="637"/>
        <v>1.8249999999999999E-2</v>
      </c>
      <c r="BE1831" s="18">
        <f t="shared" si="637"/>
        <v>1.8249999999999999E-2</v>
      </c>
      <c r="BF1831" s="18" t="str">
        <f t="shared" si="631"/>
        <v/>
      </c>
      <c r="BN1831" s="18" t="str">
        <f t="shared" si="632"/>
        <v>s</v>
      </c>
    </row>
    <row r="1832" spans="3:66" ht="50.1" customHeight="1" thickTop="1" thickBot="1" x14ac:dyDescent="0.3">
      <c r="C1832" s="46"/>
      <c r="D1832" s="46"/>
      <c r="E1832" s="46"/>
      <c r="F1832" s="122"/>
      <c r="G1832" s="122"/>
      <c r="H1832" s="78" t="str">
        <f t="shared" si="633"/>
        <v/>
      </c>
      <c r="I1832" s="78" t="str">
        <f t="shared" si="634"/>
        <v/>
      </c>
      <c r="J1832" s="16"/>
      <c r="K1832" s="46" t="str">
        <f t="shared" si="635"/>
        <v/>
      </c>
      <c r="L1832" s="16"/>
      <c r="M1832" s="16"/>
      <c r="N1832" s="46"/>
      <c r="O1832" s="47" t="str">
        <f t="shared" si="638"/>
        <v/>
      </c>
      <c r="P1832" s="47"/>
      <c r="Q1832" s="48" t="str">
        <f>IFERROR(VLOOKUP(E1832,Funcionários!$C$8:$E$207,3,FALSE),"")</f>
        <v/>
      </c>
      <c r="R1832" s="47"/>
      <c r="S1832" s="49" t="str">
        <f t="shared" si="639"/>
        <v/>
      </c>
      <c r="T1832" s="49">
        <v>1.8259999999999998E-2</v>
      </c>
      <c r="U1832" s="48" t="str">
        <f>IF(Funcionários!C1833=0,"",Funcionários!C1833)</f>
        <v/>
      </c>
      <c r="V1832" s="50">
        <f>IF(U1832="",0,IF(COUNTIFS($E$7:$E$3006,U1832,$I$7:$I$3006,'RC'!$E$6)=0,0,COUNTIFS($M$7:$M$3006,"Concluída no prazo",$E$7:$E$3006,U1832,$I$7:$I$3006,'RC'!$E$6)/COUNTIFS($E$7:$E$3006,U1832,$I$7:$I$3006,'RC'!$E$6)))</f>
        <v>0</v>
      </c>
      <c r="W1832" s="49">
        <f>SUMIFS($J$7:$J$3006,$E$7:$E$3006,U1832,$I$7:$I$3006,'RC'!$E$6)+SUMIFS($L$7:$L$3006,$E$7:$E$3006,U1832,$I$7:$I$3006,'RC'!$E$6)</f>
        <v>0</v>
      </c>
      <c r="X1832" s="48">
        <f>COUNTIFS($E$7:$E$3006,U1832,$I$7:$I$3006,'RC'!$E$6)</f>
        <v>0</v>
      </c>
      <c r="Y1832" s="48"/>
      <c r="Z1832" s="51" t="str">
        <f>IF(AQ1832='RC'!$E$6,AC1832*1000+AD1832,"")</f>
        <v/>
      </c>
      <c r="AA1832" s="51" t="str">
        <f>IF(AB1832="","",IF(AQ1832='RC'!$E$6,AC1832*1000-AD1832,""))</f>
        <v/>
      </c>
      <c r="AB1832" s="48" t="str">
        <f>IFERROR(VLOOKUP(E1832,Funcionários!$C$8:$E$207,3,FALSE),"")</f>
        <v/>
      </c>
      <c r="AC1832" s="50" t="str">
        <f>IF(AB1832="","",IF(COUNTIFS($AB$7:$AB$3006,AB1832,$AQ$7:$AQ$3006,'RC'!$E$6)=0,"",COUNTIFS($M$7:$M$3006,"Concluída no prazo",$AB$7:$AB$3006,AB1832,$AQ$7:$AQ$3006,'RC'!$E$6)/COUNTIFS($AB$7:$AB$3006,AB1832,$AQ$7:$AQ$3006,'RC'!$E$6)))</f>
        <v/>
      </c>
      <c r="AD1832" s="48">
        <f>SUMIF($AQ$7:$AQ$3006,'RC'!$E$6,$J$7:$J$3006)+SUMIF($AQ$7:$AQ$3006,'RC'!$E$6,$L$7:$L$3006)</f>
        <v>21</v>
      </c>
      <c r="AF1832" s="48">
        <v>3.1749999999994401E-2</v>
      </c>
      <c r="AG1832" s="48">
        <f>IF(OR(AQ1832="",AQ1832&lt;&gt;'RC'!$E$6,AB1832&lt;&gt;'RC'!$D$21),0,1)</f>
        <v>0</v>
      </c>
      <c r="AH1832" s="48">
        <f t="shared" si="636"/>
        <v>3.1749999999994401E-2</v>
      </c>
      <c r="AI1832" s="48" t="str">
        <f t="shared" si="618"/>
        <v/>
      </c>
      <c r="AJ1832" s="48" t="str">
        <f t="shared" si="619"/>
        <v/>
      </c>
      <c r="AK1832" s="52" t="str">
        <f t="shared" si="620"/>
        <v/>
      </c>
      <c r="AL1832" s="52" t="str">
        <f t="shared" si="621"/>
        <v/>
      </c>
      <c r="AM1832" s="48" t="str">
        <f t="shared" si="622"/>
        <v/>
      </c>
      <c r="AN1832" s="48" t="str">
        <f t="shared" si="623"/>
        <v/>
      </c>
      <c r="AP1832" s="18" t="str">
        <f t="shared" si="624"/>
        <v/>
      </c>
      <c r="AQ1832" s="18" t="str">
        <f t="shared" si="625"/>
        <v/>
      </c>
      <c r="AR1832" s="18">
        <v>3.175E-2</v>
      </c>
      <c r="AS1832" s="18">
        <f>IF(AF!$D$27="Todos",1,IF(M1832=AF!$D$27,1,0))</f>
        <v>1</v>
      </c>
      <c r="AT1832" s="53">
        <f>IF(AND(E1832=AF!$D$6,OR(LT!M1832=AF!$D$27,AF!$D$27="Todos"),OR(AP1832=AF!$E$8,AQ1832=AF!$E$8)),AR1832+AS1832,0)</f>
        <v>0</v>
      </c>
      <c r="AU1832" s="18" t="str">
        <f t="shared" si="626"/>
        <v/>
      </c>
      <c r="AV1832" s="54" t="str">
        <f t="shared" si="627"/>
        <v/>
      </c>
      <c r="AW1832" s="54" t="str">
        <f t="shared" si="628"/>
        <v/>
      </c>
      <c r="AX1832" s="18" t="str">
        <f t="shared" si="629"/>
        <v/>
      </c>
      <c r="AY1832" s="18" t="str">
        <f t="shared" si="630"/>
        <v/>
      </c>
      <c r="BA1832" s="18">
        <f>IF($E1832=AF!$D$6,IF($M1832="Concluída no prazo",2,IF($M1832="Concluída com atraso",1,0)),0)</f>
        <v>0</v>
      </c>
      <c r="BB1832" s="18">
        <f>IF($E1832=AF!$D$6,IF($M1832="Atrasada",2,IF($M1832="Concluída com atraso",1,0)),0)</f>
        <v>0</v>
      </c>
      <c r="BC1832" s="18">
        <v>1.8259999999999998E-2</v>
      </c>
      <c r="BD1832" s="18">
        <f t="shared" si="637"/>
        <v>1.8259999999999998E-2</v>
      </c>
      <c r="BE1832" s="18">
        <f t="shared" si="637"/>
        <v>1.8259999999999998E-2</v>
      </c>
      <c r="BF1832" s="18" t="str">
        <f t="shared" si="631"/>
        <v/>
      </c>
      <c r="BN1832" s="18" t="str">
        <f t="shared" si="632"/>
        <v>s</v>
      </c>
    </row>
    <row r="1833" spans="3:66" ht="50.1" customHeight="1" thickTop="1" thickBot="1" x14ac:dyDescent="0.3">
      <c r="C1833" s="46"/>
      <c r="D1833" s="46"/>
      <c r="E1833" s="46"/>
      <c r="F1833" s="122"/>
      <c r="G1833" s="122"/>
      <c r="H1833" s="78" t="str">
        <f t="shared" si="633"/>
        <v/>
      </c>
      <c r="I1833" s="78" t="str">
        <f t="shared" si="634"/>
        <v/>
      </c>
      <c r="J1833" s="16"/>
      <c r="K1833" s="46" t="str">
        <f t="shared" si="635"/>
        <v/>
      </c>
      <c r="L1833" s="16"/>
      <c r="M1833" s="16"/>
      <c r="N1833" s="46"/>
      <c r="O1833" s="47" t="str">
        <f t="shared" si="638"/>
        <v/>
      </c>
      <c r="P1833" s="47"/>
      <c r="Q1833" s="48" t="str">
        <f>IFERROR(VLOOKUP(E1833,Funcionários!$C$8:$E$207,3,FALSE),"")</f>
        <v/>
      </c>
      <c r="R1833" s="47"/>
      <c r="S1833" s="49" t="str">
        <f t="shared" si="639"/>
        <v/>
      </c>
      <c r="T1833" s="49">
        <v>1.8270000000000002E-2</v>
      </c>
      <c r="U1833" s="48" t="str">
        <f>IF(Funcionários!C1834=0,"",Funcionários!C1834)</f>
        <v/>
      </c>
      <c r="V1833" s="50">
        <f>IF(U1833="",0,IF(COUNTIFS($E$7:$E$3006,U1833,$I$7:$I$3006,'RC'!$E$6)=0,0,COUNTIFS($M$7:$M$3006,"Concluída no prazo",$E$7:$E$3006,U1833,$I$7:$I$3006,'RC'!$E$6)/COUNTIFS($E$7:$E$3006,U1833,$I$7:$I$3006,'RC'!$E$6)))</f>
        <v>0</v>
      </c>
      <c r="W1833" s="49">
        <f>SUMIFS($J$7:$J$3006,$E$7:$E$3006,U1833,$I$7:$I$3006,'RC'!$E$6)+SUMIFS($L$7:$L$3006,$E$7:$E$3006,U1833,$I$7:$I$3006,'RC'!$E$6)</f>
        <v>0</v>
      </c>
      <c r="X1833" s="48">
        <f>COUNTIFS($E$7:$E$3006,U1833,$I$7:$I$3006,'RC'!$E$6)</f>
        <v>0</v>
      </c>
      <c r="Y1833" s="48"/>
      <c r="Z1833" s="51" t="str">
        <f>IF(AQ1833='RC'!$E$6,AC1833*1000+AD1833,"")</f>
        <v/>
      </c>
      <c r="AA1833" s="51" t="str">
        <f>IF(AB1833="","",IF(AQ1833='RC'!$E$6,AC1833*1000-AD1833,""))</f>
        <v/>
      </c>
      <c r="AB1833" s="48" t="str">
        <f>IFERROR(VLOOKUP(E1833,Funcionários!$C$8:$E$207,3,FALSE),"")</f>
        <v/>
      </c>
      <c r="AC1833" s="50" t="str">
        <f>IF(AB1833="","",IF(COUNTIFS($AB$7:$AB$3006,AB1833,$AQ$7:$AQ$3006,'RC'!$E$6)=0,"",COUNTIFS($M$7:$M$3006,"Concluída no prazo",$AB$7:$AB$3006,AB1833,$AQ$7:$AQ$3006,'RC'!$E$6)/COUNTIFS($AB$7:$AB$3006,AB1833,$AQ$7:$AQ$3006,'RC'!$E$6)))</f>
        <v/>
      </c>
      <c r="AD1833" s="48">
        <f>SUMIF($AQ$7:$AQ$3006,'RC'!$E$6,$J$7:$J$3006)+SUMIF($AQ$7:$AQ$3006,'RC'!$E$6,$L$7:$L$3006)</f>
        <v>21</v>
      </c>
      <c r="AF1833" s="48">
        <v>3.1739999999994398E-2</v>
      </c>
      <c r="AG1833" s="48">
        <f>IF(OR(AQ1833="",AQ1833&lt;&gt;'RC'!$E$6,AB1833&lt;&gt;'RC'!$D$21),0,1)</f>
        <v>0</v>
      </c>
      <c r="AH1833" s="48">
        <f t="shared" si="636"/>
        <v>3.1739999999994398E-2</v>
      </c>
      <c r="AI1833" s="48" t="str">
        <f t="shared" si="618"/>
        <v/>
      </c>
      <c r="AJ1833" s="48" t="str">
        <f t="shared" si="619"/>
        <v/>
      </c>
      <c r="AK1833" s="52" t="str">
        <f t="shared" si="620"/>
        <v/>
      </c>
      <c r="AL1833" s="52" t="str">
        <f t="shared" si="621"/>
        <v/>
      </c>
      <c r="AM1833" s="48" t="str">
        <f t="shared" si="622"/>
        <v/>
      </c>
      <c r="AN1833" s="48" t="str">
        <f t="shared" si="623"/>
        <v/>
      </c>
      <c r="AP1833" s="18" t="str">
        <f t="shared" si="624"/>
        <v/>
      </c>
      <c r="AQ1833" s="18" t="str">
        <f t="shared" si="625"/>
        <v/>
      </c>
      <c r="AR1833" s="18">
        <v>3.1739999999999997E-2</v>
      </c>
      <c r="AS1833" s="18">
        <f>IF(AF!$D$27="Todos",1,IF(M1833=AF!$D$27,1,0))</f>
        <v>1</v>
      </c>
      <c r="AT1833" s="53">
        <f>IF(AND(E1833=AF!$D$6,OR(LT!M1833=AF!$D$27,AF!$D$27="Todos"),OR(AP1833=AF!$E$8,AQ1833=AF!$E$8)),AR1833+AS1833,0)</f>
        <v>0</v>
      </c>
      <c r="AU1833" s="18" t="str">
        <f t="shared" si="626"/>
        <v/>
      </c>
      <c r="AV1833" s="54" t="str">
        <f t="shared" si="627"/>
        <v/>
      </c>
      <c r="AW1833" s="54" t="str">
        <f t="shared" si="628"/>
        <v/>
      </c>
      <c r="AX1833" s="18" t="str">
        <f t="shared" si="629"/>
        <v/>
      </c>
      <c r="AY1833" s="18" t="str">
        <f t="shared" si="630"/>
        <v/>
      </c>
      <c r="BA1833" s="18">
        <f>IF($E1833=AF!$D$6,IF($M1833="Concluída no prazo",2,IF($M1833="Concluída com atraso",1,0)),0)</f>
        <v>0</v>
      </c>
      <c r="BB1833" s="18">
        <f>IF($E1833=AF!$D$6,IF($M1833="Atrasada",2,IF($M1833="Concluída com atraso",1,0)),0)</f>
        <v>0</v>
      </c>
      <c r="BC1833" s="18">
        <v>1.8270000000000002E-2</v>
      </c>
      <c r="BD1833" s="18">
        <f t="shared" si="637"/>
        <v>1.8270000000000002E-2</v>
      </c>
      <c r="BE1833" s="18">
        <f t="shared" si="637"/>
        <v>1.8270000000000002E-2</v>
      </c>
      <c r="BF1833" s="18" t="str">
        <f t="shared" si="631"/>
        <v/>
      </c>
      <c r="BN1833" s="18" t="str">
        <f t="shared" si="632"/>
        <v>s</v>
      </c>
    </row>
    <row r="1834" spans="3:66" ht="50.1" customHeight="1" thickTop="1" thickBot="1" x14ac:dyDescent="0.3">
      <c r="C1834" s="46"/>
      <c r="D1834" s="46"/>
      <c r="E1834" s="46"/>
      <c r="F1834" s="122"/>
      <c r="G1834" s="122"/>
      <c r="H1834" s="78" t="str">
        <f t="shared" si="633"/>
        <v/>
      </c>
      <c r="I1834" s="78" t="str">
        <f t="shared" si="634"/>
        <v/>
      </c>
      <c r="J1834" s="16"/>
      <c r="K1834" s="46" t="str">
        <f t="shared" si="635"/>
        <v/>
      </c>
      <c r="L1834" s="16"/>
      <c r="M1834" s="16"/>
      <c r="N1834" s="46"/>
      <c r="O1834" s="47" t="str">
        <f t="shared" si="638"/>
        <v/>
      </c>
      <c r="P1834" s="47"/>
      <c r="Q1834" s="48" t="str">
        <f>IFERROR(VLOOKUP(E1834,Funcionários!$C$8:$E$207,3,FALSE),"")</f>
        <v/>
      </c>
      <c r="R1834" s="47"/>
      <c r="S1834" s="49" t="str">
        <f t="shared" si="639"/>
        <v/>
      </c>
      <c r="T1834" s="49">
        <v>1.8280000000000001E-2</v>
      </c>
      <c r="U1834" s="48" t="str">
        <f>IF(Funcionários!C1835=0,"",Funcionários!C1835)</f>
        <v/>
      </c>
      <c r="V1834" s="50">
        <f>IF(U1834="",0,IF(COUNTIFS($E$7:$E$3006,U1834,$I$7:$I$3006,'RC'!$E$6)=0,0,COUNTIFS($M$7:$M$3006,"Concluída no prazo",$E$7:$E$3006,U1834,$I$7:$I$3006,'RC'!$E$6)/COUNTIFS($E$7:$E$3006,U1834,$I$7:$I$3006,'RC'!$E$6)))</f>
        <v>0</v>
      </c>
      <c r="W1834" s="49">
        <f>SUMIFS($J$7:$J$3006,$E$7:$E$3006,U1834,$I$7:$I$3006,'RC'!$E$6)+SUMIFS($L$7:$L$3006,$E$7:$E$3006,U1834,$I$7:$I$3006,'RC'!$E$6)</f>
        <v>0</v>
      </c>
      <c r="X1834" s="48">
        <f>COUNTIFS($E$7:$E$3006,U1834,$I$7:$I$3006,'RC'!$E$6)</f>
        <v>0</v>
      </c>
      <c r="Y1834" s="48"/>
      <c r="Z1834" s="51" t="str">
        <f>IF(AQ1834='RC'!$E$6,AC1834*1000+AD1834,"")</f>
        <v/>
      </c>
      <c r="AA1834" s="51" t="str">
        <f>IF(AB1834="","",IF(AQ1834='RC'!$E$6,AC1834*1000-AD1834,""))</f>
        <v/>
      </c>
      <c r="AB1834" s="48" t="str">
        <f>IFERROR(VLOOKUP(E1834,Funcionários!$C$8:$E$207,3,FALSE),"")</f>
        <v/>
      </c>
      <c r="AC1834" s="50" t="str">
        <f>IF(AB1834="","",IF(COUNTIFS($AB$7:$AB$3006,AB1834,$AQ$7:$AQ$3006,'RC'!$E$6)=0,"",COUNTIFS($M$7:$M$3006,"Concluída no prazo",$AB$7:$AB$3006,AB1834,$AQ$7:$AQ$3006,'RC'!$E$6)/COUNTIFS($AB$7:$AB$3006,AB1834,$AQ$7:$AQ$3006,'RC'!$E$6)))</f>
        <v/>
      </c>
      <c r="AD1834" s="48">
        <f>SUMIF($AQ$7:$AQ$3006,'RC'!$E$6,$J$7:$J$3006)+SUMIF($AQ$7:$AQ$3006,'RC'!$E$6,$L$7:$L$3006)</f>
        <v>21</v>
      </c>
      <c r="AF1834" s="48">
        <v>3.1729999999994402E-2</v>
      </c>
      <c r="AG1834" s="48">
        <f>IF(OR(AQ1834="",AQ1834&lt;&gt;'RC'!$E$6,AB1834&lt;&gt;'RC'!$D$21),0,1)</f>
        <v>0</v>
      </c>
      <c r="AH1834" s="48">
        <f t="shared" si="636"/>
        <v>3.1729999999994402E-2</v>
      </c>
      <c r="AI1834" s="48" t="str">
        <f t="shared" si="618"/>
        <v/>
      </c>
      <c r="AJ1834" s="48" t="str">
        <f t="shared" si="619"/>
        <v/>
      </c>
      <c r="AK1834" s="52" t="str">
        <f t="shared" si="620"/>
        <v/>
      </c>
      <c r="AL1834" s="52" t="str">
        <f t="shared" si="621"/>
        <v/>
      </c>
      <c r="AM1834" s="48" t="str">
        <f t="shared" si="622"/>
        <v/>
      </c>
      <c r="AN1834" s="48" t="str">
        <f t="shared" si="623"/>
        <v/>
      </c>
      <c r="AP1834" s="18" t="str">
        <f t="shared" si="624"/>
        <v/>
      </c>
      <c r="AQ1834" s="18" t="str">
        <f t="shared" si="625"/>
        <v/>
      </c>
      <c r="AR1834" s="18">
        <v>3.1730000000000001E-2</v>
      </c>
      <c r="AS1834" s="18">
        <f>IF(AF!$D$27="Todos",1,IF(M1834=AF!$D$27,1,0))</f>
        <v>1</v>
      </c>
      <c r="AT1834" s="53">
        <f>IF(AND(E1834=AF!$D$6,OR(LT!M1834=AF!$D$27,AF!$D$27="Todos"),OR(AP1834=AF!$E$8,AQ1834=AF!$E$8)),AR1834+AS1834,0)</f>
        <v>0</v>
      </c>
      <c r="AU1834" s="18" t="str">
        <f t="shared" si="626"/>
        <v/>
      </c>
      <c r="AV1834" s="54" t="str">
        <f t="shared" si="627"/>
        <v/>
      </c>
      <c r="AW1834" s="54" t="str">
        <f t="shared" si="628"/>
        <v/>
      </c>
      <c r="AX1834" s="18" t="str">
        <f t="shared" si="629"/>
        <v/>
      </c>
      <c r="AY1834" s="18" t="str">
        <f t="shared" si="630"/>
        <v/>
      </c>
      <c r="BA1834" s="18">
        <f>IF($E1834=AF!$D$6,IF($M1834="Concluída no prazo",2,IF($M1834="Concluída com atraso",1,0)),0)</f>
        <v>0</v>
      </c>
      <c r="BB1834" s="18">
        <f>IF($E1834=AF!$D$6,IF($M1834="Atrasada",2,IF($M1834="Concluída com atraso",1,0)),0)</f>
        <v>0</v>
      </c>
      <c r="BC1834" s="18">
        <v>1.8280000000000001E-2</v>
      </c>
      <c r="BD1834" s="18">
        <f t="shared" si="637"/>
        <v>1.8280000000000001E-2</v>
      </c>
      <c r="BE1834" s="18">
        <f t="shared" si="637"/>
        <v>1.8280000000000001E-2</v>
      </c>
      <c r="BF1834" s="18" t="str">
        <f t="shared" si="631"/>
        <v/>
      </c>
      <c r="BN1834" s="18" t="str">
        <f t="shared" si="632"/>
        <v>s</v>
      </c>
    </row>
    <row r="1835" spans="3:66" ht="50.1" customHeight="1" thickTop="1" thickBot="1" x14ac:dyDescent="0.3">
      <c r="C1835" s="46"/>
      <c r="D1835" s="46"/>
      <c r="E1835" s="46"/>
      <c r="F1835" s="122"/>
      <c r="G1835" s="122"/>
      <c r="H1835" s="78" t="str">
        <f t="shared" si="633"/>
        <v/>
      </c>
      <c r="I1835" s="78" t="str">
        <f t="shared" si="634"/>
        <v/>
      </c>
      <c r="J1835" s="16"/>
      <c r="K1835" s="46" t="str">
        <f t="shared" si="635"/>
        <v/>
      </c>
      <c r="L1835" s="16"/>
      <c r="M1835" s="16"/>
      <c r="N1835" s="46"/>
      <c r="O1835" s="47" t="str">
        <f t="shared" si="638"/>
        <v/>
      </c>
      <c r="P1835" s="47"/>
      <c r="Q1835" s="48" t="str">
        <f>IFERROR(VLOOKUP(E1835,Funcionários!$C$8:$E$207,3,FALSE),"")</f>
        <v/>
      </c>
      <c r="R1835" s="47"/>
      <c r="S1835" s="49" t="str">
        <f t="shared" si="639"/>
        <v/>
      </c>
      <c r="T1835" s="49">
        <v>1.8290000000000001E-2</v>
      </c>
      <c r="U1835" s="48" t="str">
        <f>IF(Funcionários!C1836=0,"",Funcionários!C1836)</f>
        <v/>
      </c>
      <c r="V1835" s="50">
        <f>IF(U1835="",0,IF(COUNTIFS($E$7:$E$3006,U1835,$I$7:$I$3006,'RC'!$E$6)=0,0,COUNTIFS($M$7:$M$3006,"Concluída no prazo",$E$7:$E$3006,U1835,$I$7:$I$3006,'RC'!$E$6)/COUNTIFS($E$7:$E$3006,U1835,$I$7:$I$3006,'RC'!$E$6)))</f>
        <v>0</v>
      </c>
      <c r="W1835" s="49">
        <f>SUMIFS($J$7:$J$3006,$E$7:$E$3006,U1835,$I$7:$I$3006,'RC'!$E$6)+SUMIFS($L$7:$L$3006,$E$7:$E$3006,U1835,$I$7:$I$3006,'RC'!$E$6)</f>
        <v>0</v>
      </c>
      <c r="X1835" s="48">
        <f>COUNTIFS($E$7:$E$3006,U1835,$I$7:$I$3006,'RC'!$E$6)</f>
        <v>0</v>
      </c>
      <c r="Y1835" s="48"/>
      <c r="Z1835" s="51" t="str">
        <f>IF(AQ1835='RC'!$E$6,AC1835*1000+AD1835,"")</f>
        <v/>
      </c>
      <c r="AA1835" s="51" t="str">
        <f>IF(AB1835="","",IF(AQ1835='RC'!$E$6,AC1835*1000-AD1835,""))</f>
        <v/>
      </c>
      <c r="AB1835" s="48" t="str">
        <f>IFERROR(VLOOKUP(E1835,Funcionários!$C$8:$E$207,3,FALSE),"")</f>
        <v/>
      </c>
      <c r="AC1835" s="50" t="str">
        <f>IF(AB1835="","",IF(COUNTIFS($AB$7:$AB$3006,AB1835,$AQ$7:$AQ$3006,'RC'!$E$6)=0,"",COUNTIFS($M$7:$M$3006,"Concluída no prazo",$AB$7:$AB$3006,AB1835,$AQ$7:$AQ$3006,'RC'!$E$6)/COUNTIFS($AB$7:$AB$3006,AB1835,$AQ$7:$AQ$3006,'RC'!$E$6)))</f>
        <v/>
      </c>
      <c r="AD1835" s="48">
        <f>SUMIF($AQ$7:$AQ$3006,'RC'!$E$6,$J$7:$J$3006)+SUMIF($AQ$7:$AQ$3006,'RC'!$E$6,$L$7:$L$3006)</f>
        <v>21</v>
      </c>
      <c r="AF1835" s="48">
        <v>3.1719999999994399E-2</v>
      </c>
      <c r="AG1835" s="48">
        <f>IF(OR(AQ1835="",AQ1835&lt;&gt;'RC'!$E$6,AB1835&lt;&gt;'RC'!$D$21),0,1)</f>
        <v>0</v>
      </c>
      <c r="AH1835" s="48">
        <f t="shared" si="636"/>
        <v>3.1719999999994399E-2</v>
      </c>
      <c r="AI1835" s="48" t="str">
        <f t="shared" si="618"/>
        <v/>
      </c>
      <c r="AJ1835" s="48" t="str">
        <f t="shared" si="619"/>
        <v/>
      </c>
      <c r="AK1835" s="52" t="str">
        <f t="shared" si="620"/>
        <v/>
      </c>
      <c r="AL1835" s="52" t="str">
        <f t="shared" si="621"/>
        <v/>
      </c>
      <c r="AM1835" s="48" t="str">
        <f t="shared" si="622"/>
        <v/>
      </c>
      <c r="AN1835" s="48" t="str">
        <f t="shared" si="623"/>
        <v/>
      </c>
      <c r="AP1835" s="18" t="str">
        <f t="shared" si="624"/>
        <v/>
      </c>
      <c r="AQ1835" s="18" t="str">
        <f t="shared" si="625"/>
        <v/>
      </c>
      <c r="AR1835" s="18">
        <v>3.1719999999999998E-2</v>
      </c>
      <c r="AS1835" s="18">
        <f>IF(AF!$D$27="Todos",1,IF(M1835=AF!$D$27,1,0))</f>
        <v>1</v>
      </c>
      <c r="AT1835" s="53">
        <f>IF(AND(E1835=AF!$D$6,OR(LT!M1835=AF!$D$27,AF!$D$27="Todos"),OR(AP1835=AF!$E$8,AQ1835=AF!$E$8)),AR1835+AS1835,0)</f>
        <v>0</v>
      </c>
      <c r="AU1835" s="18" t="str">
        <f t="shared" si="626"/>
        <v/>
      </c>
      <c r="AV1835" s="54" t="str">
        <f t="shared" si="627"/>
        <v/>
      </c>
      <c r="AW1835" s="54" t="str">
        <f t="shared" si="628"/>
        <v/>
      </c>
      <c r="AX1835" s="18" t="str">
        <f t="shared" si="629"/>
        <v/>
      </c>
      <c r="AY1835" s="18" t="str">
        <f t="shared" si="630"/>
        <v/>
      </c>
      <c r="BA1835" s="18">
        <f>IF($E1835=AF!$D$6,IF($M1835="Concluída no prazo",2,IF($M1835="Concluída com atraso",1,0)),0)</f>
        <v>0</v>
      </c>
      <c r="BB1835" s="18">
        <f>IF($E1835=AF!$D$6,IF($M1835="Atrasada",2,IF($M1835="Concluída com atraso",1,0)),0)</f>
        <v>0</v>
      </c>
      <c r="BC1835" s="18">
        <v>1.8290000000000001E-2</v>
      </c>
      <c r="BD1835" s="18">
        <f t="shared" si="637"/>
        <v>1.8290000000000001E-2</v>
      </c>
      <c r="BE1835" s="18">
        <f t="shared" si="637"/>
        <v>1.8290000000000001E-2</v>
      </c>
      <c r="BF1835" s="18" t="str">
        <f t="shared" si="631"/>
        <v/>
      </c>
      <c r="BN1835" s="18" t="str">
        <f t="shared" si="632"/>
        <v>s</v>
      </c>
    </row>
    <row r="1836" spans="3:66" ht="50.1" customHeight="1" thickTop="1" thickBot="1" x14ac:dyDescent="0.3">
      <c r="C1836" s="46"/>
      <c r="D1836" s="46"/>
      <c r="E1836" s="46"/>
      <c r="F1836" s="122"/>
      <c r="G1836" s="122"/>
      <c r="H1836" s="78" t="str">
        <f t="shared" si="633"/>
        <v/>
      </c>
      <c r="I1836" s="78" t="str">
        <f t="shared" si="634"/>
        <v/>
      </c>
      <c r="J1836" s="16"/>
      <c r="K1836" s="46" t="str">
        <f t="shared" si="635"/>
        <v/>
      </c>
      <c r="L1836" s="16"/>
      <c r="M1836" s="16"/>
      <c r="N1836" s="46"/>
      <c r="O1836" s="47" t="str">
        <f t="shared" si="638"/>
        <v/>
      </c>
      <c r="P1836" s="47"/>
      <c r="Q1836" s="48" t="str">
        <f>IFERROR(VLOOKUP(E1836,Funcionários!$C$8:$E$207,3,FALSE),"")</f>
        <v/>
      </c>
      <c r="R1836" s="47"/>
      <c r="S1836" s="49" t="str">
        <f t="shared" si="639"/>
        <v/>
      </c>
      <c r="T1836" s="49">
        <v>1.83E-2</v>
      </c>
      <c r="U1836" s="48" t="str">
        <f>IF(Funcionários!C1837=0,"",Funcionários!C1837)</f>
        <v/>
      </c>
      <c r="V1836" s="50">
        <f>IF(U1836="",0,IF(COUNTIFS($E$7:$E$3006,U1836,$I$7:$I$3006,'RC'!$E$6)=0,0,COUNTIFS($M$7:$M$3006,"Concluída no prazo",$E$7:$E$3006,U1836,$I$7:$I$3006,'RC'!$E$6)/COUNTIFS($E$7:$E$3006,U1836,$I$7:$I$3006,'RC'!$E$6)))</f>
        <v>0</v>
      </c>
      <c r="W1836" s="49">
        <f>SUMIFS($J$7:$J$3006,$E$7:$E$3006,U1836,$I$7:$I$3006,'RC'!$E$6)+SUMIFS($L$7:$L$3006,$E$7:$E$3006,U1836,$I$7:$I$3006,'RC'!$E$6)</f>
        <v>0</v>
      </c>
      <c r="X1836" s="48">
        <f>COUNTIFS($E$7:$E$3006,U1836,$I$7:$I$3006,'RC'!$E$6)</f>
        <v>0</v>
      </c>
      <c r="Y1836" s="48"/>
      <c r="Z1836" s="51" t="str">
        <f>IF(AQ1836='RC'!$E$6,AC1836*1000+AD1836,"")</f>
        <v/>
      </c>
      <c r="AA1836" s="51" t="str">
        <f>IF(AB1836="","",IF(AQ1836='RC'!$E$6,AC1836*1000-AD1836,""))</f>
        <v/>
      </c>
      <c r="AB1836" s="48" t="str">
        <f>IFERROR(VLOOKUP(E1836,Funcionários!$C$8:$E$207,3,FALSE),"")</f>
        <v/>
      </c>
      <c r="AC1836" s="50" t="str">
        <f>IF(AB1836="","",IF(COUNTIFS($AB$7:$AB$3006,AB1836,$AQ$7:$AQ$3006,'RC'!$E$6)=0,"",COUNTIFS($M$7:$M$3006,"Concluída no prazo",$AB$7:$AB$3006,AB1836,$AQ$7:$AQ$3006,'RC'!$E$6)/COUNTIFS($AB$7:$AB$3006,AB1836,$AQ$7:$AQ$3006,'RC'!$E$6)))</f>
        <v/>
      </c>
      <c r="AD1836" s="48">
        <f>SUMIF($AQ$7:$AQ$3006,'RC'!$E$6,$J$7:$J$3006)+SUMIF($AQ$7:$AQ$3006,'RC'!$E$6,$L$7:$L$3006)</f>
        <v>21</v>
      </c>
      <c r="AF1836" s="48">
        <v>3.1709999999994402E-2</v>
      </c>
      <c r="AG1836" s="48">
        <f>IF(OR(AQ1836="",AQ1836&lt;&gt;'RC'!$E$6,AB1836&lt;&gt;'RC'!$D$21),0,1)</f>
        <v>0</v>
      </c>
      <c r="AH1836" s="48">
        <f t="shared" si="636"/>
        <v>3.1709999999994402E-2</v>
      </c>
      <c r="AI1836" s="48" t="str">
        <f t="shared" si="618"/>
        <v/>
      </c>
      <c r="AJ1836" s="48" t="str">
        <f t="shared" si="619"/>
        <v/>
      </c>
      <c r="AK1836" s="52" t="str">
        <f t="shared" si="620"/>
        <v/>
      </c>
      <c r="AL1836" s="52" t="str">
        <f t="shared" si="621"/>
        <v/>
      </c>
      <c r="AM1836" s="48" t="str">
        <f t="shared" si="622"/>
        <v/>
      </c>
      <c r="AN1836" s="48" t="str">
        <f t="shared" si="623"/>
        <v/>
      </c>
      <c r="AP1836" s="18" t="str">
        <f t="shared" si="624"/>
        <v/>
      </c>
      <c r="AQ1836" s="18" t="str">
        <f t="shared" si="625"/>
        <v/>
      </c>
      <c r="AR1836" s="18">
        <v>3.1710000000000002E-2</v>
      </c>
      <c r="AS1836" s="18">
        <f>IF(AF!$D$27="Todos",1,IF(M1836=AF!$D$27,1,0))</f>
        <v>1</v>
      </c>
      <c r="AT1836" s="53">
        <f>IF(AND(E1836=AF!$D$6,OR(LT!M1836=AF!$D$27,AF!$D$27="Todos"),OR(AP1836=AF!$E$8,AQ1836=AF!$E$8)),AR1836+AS1836,0)</f>
        <v>0</v>
      </c>
      <c r="AU1836" s="18" t="str">
        <f t="shared" si="626"/>
        <v/>
      </c>
      <c r="AV1836" s="54" t="str">
        <f t="shared" si="627"/>
        <v/>
      </c>
      <c r="AW1836" s="54" t="str">
        <f t="shared" si="628"/>
        <v/>
      </c>
      <c r="AX1836" s="18" t="str">
        <f t="shared" si="629"/>
        <v/>
      </c>
      <c r="AY1836" s="18" t="str">
        <f t="shared" si="630"/>
        <v/>
      </c>
      <c r="BA1836" s="18">
        <f>IF($E1836=AF!$D$6,IF($M1836="Concluída no prazo",2,IF($M1836="Concluída com atraso",1,0)),0)</f>
        <v>0</v>
      </c>
      <c r="BB1836" s="18">
        <f>IF($E1836=AF!$D$6,IF($M1836="Atrasada",2,IF($M1836="Concluída com atraso",1,0)),0)</f>
        <v>0</v>
      </c>
      <c r="BC1836" s="18">
        <v>1.83E-2</v>
      </c>
      <c r="BD1836" s="18">
        <f t="shared" si="637"/>
        <v>1.83E-2</v>
      </c>
      <c r="BE1836" s="18">
        <f t="shared" si="637"/>
        <v>1.83E-2</v>
      </c>
      <c r="BF1836" s="18" t="str">
        <f t="shared" si="631"/>
        <v/>
      </c>
      <c r="BN1836" s="18" t="str">
        <f t="shared" si="632"/>
        <v>s</v>
      </c>
    </row>
    <row r="1837" spans="3:66" ht="50.1" customHeight="1" thickTop="1" thickBot="1" x14ac:dyDescent="0.3">
      <c r="C1837" s="46"/>
      <c r="D1837" s="46"/>
      <c r="E1837" s="46"/>
      <c r="F1837" s="122"/>
      <c r="G1837" s="122"/>
      <c r="H1837" s="78" t="str">
        <f t="shared" si="633"/>
        <v/>
      </c>
      <c r="I1837" s="78" t="str">
        <f t="shared" si="634"/>
        <v/>
      </c>
      <c r="J1837" s="16"/>
      <c r="K1837" s="46" t="str">
        <f t="shared" si="635"/>
        <v/>
      </c>
      <c r="L1837" s="16"/>
      <c r="M1837" s="16"/>
      <c r="N1837" s="46"/>
      <c r="O1837" s="47" t="str">
        <f t="shared" si="638"/>
        <v/>
      </c>
      <c r="P1837" s="47"/>
      <c r="Q1837" s="48" t="str">
        <f>IFERROR(VLOOKUP(E1837,Funcionários!$C$8:$E$207,3,FALSE),"")</f>
        <v/>
      </c>
      <c r="R1837" s="47"/>
      <c r="S1837" s="49" t="str">
        <f t="shared" si="639"/>
        <v/>
      </c>
      <c r="T1837" s="49">
        <v>1.831E-2</v>
      </c>
      <c r="U1837" s="48" t="str">
        <f>IF(Funcionários!C1838=0,"",Funcionários!C1838)</f>
        <v/>
      </c>
      <c r="V1837" s="50">
        <f>IF(U1837="",0,IF(COUNTIFS($E$7:$E$3006,U1837,$I$7:$I$3006,'RC'!$E$6)=0,0,COUNTIFS($M$7:$M$3006,"Concluída no prazo",$E$7:$E$3006,U1837,$I$7:$I$3006,'RC'!$E$6)/COUNTIFS($E$7:$E$3006,U1837,$I$7:$I$3006,'RC'!$E$6)))</f>
        <v>0</v>
      </c>
      <c r="W1837" s="49">
        <f>SUMIFS($J$7:$J$3006,$E$7:$E$3006,U1837,$I$7:$I$3006,'RC'!$E$6)+SUMIFS($L$7:$L$3006,$E$7:$E$3006,U1837,$I$7:$I$3006,'RC'!$E$6)</f>
        <v>0</v>
      </c>
      <c r="X1837" s="48">
        <f>COUNTIFS($E$7:$E$3006,U1837,$I$7:$I$3006,'RC'!$E$6)</f>
        <v>0</v>
      </c>
      <c r="Y1837" s="48"/>
      <c r="Z1837" s="51" t="str">
        <f>IF(AQ1837='RC'!$E$6,AC1837*1000+AD1837,"")</f>
        <v/>
      </c>
      <c r="AA1837" s="51" t="str">
        <f>IF(AB1837="","",IF(AQ1837='RC'!$E$6,AC1837*1000-AD1837,""))</f>
        <v/>
      </c>
      <c r="AB1837" s="48" t="str">
        <f>IFERROR(VLOOKUP(E1837,Funcionários!$C$8:$E$207,3,FALSE),"")</f>
        <v/>
      </c>
      <c r="AC1837" s="50" t="str">
        <f>IF(AB1837="","",IF(COUNTIFS($AB$7:$AB$3006,AB1837,$AQ$7:$AQ$3006,'RC'!$E$6)=0,"",COUNTIFS($M$7:$M$3006,"Concluída no prazo",$AB$7:$AB$3006,AB1837,$AQ$7:$AQ$3006,'RC'!$E$6)/COUNTIFS($AB$7:$AB$3006,AB1837,$AQ$7:$AQ$3006,'RC'!$E$6)))</f>
        <v/>
      </c>
      <c r="AD1837" s="48">
        <f>SUMIF($AQ$7:$AQ$3006,'RC'!$E$6,$J$7:$J$3006)+SUMIF($AQ$7:$AQ$3006,'RC'!$E$6,$L$7:$L$3006)</f>
        <v>21</v>
      </c>
      <c r="AF1837" s="48">
        <v>3.1699999999994399E-2</v>
      </c>
      <c r="AG1837" s="48">
        <f>IF(OR(AQ1837="",AQ1837&lt;&gt;'RC'!$E$6,AB1837&lt;&gt;'RC'!$D$21),0,1)</f>
        <v>0</v>
      </c>
      <c r="AH1837" s="48">
        <f t="shared" si="636"/>
        <v>3.1699999999994399E-2</v>
      </c>
      <c r="AI1837" s="48" t="str">
        <f t="shared" si="618"/>
        <v/>
      </c>
      <c r="AJ1837" s="48" t="str">
        <f t="shared" si="619"/>
        <v/>
      </c>
      <c r="AK1837" s="52" t="str">
        <f t="shared" si="620"/>
        <v/>
      </c>
      <c r="AL1837" s="52" t="str">
        <f t="shared" si="621"/>
        <v/>
      </c>
      <c r="AM1837" s="48" t="str">
        <f t="shared" si="622"/>
        <v/>
      </c>
      <c r="AN1837" s="48" t="str">
        <f t="shared" si="623"/>
        <v/>
      </c>
      <c r="AP1837" s="18" t="str">
        <f t="shared" si="624"/>
        <v/>
      </c>
      <c r="AQ1837" s="18" t="str">
        <f t="shared" si="625"/>
        <v/>
      </c>
      <c r="AR1837" s="18">
        <v>3.1699999999999999E-2</v>
      </c>
      <c r="AS1837" s="18">
        <f>IF(AF!$D$27="Todos",1,IF(M1837=AF!$D$27,1,0))</f>
        <v>1</v>
      </c>
      <c r="AT1837" s="53">
        <f>IF(AND(E1837=AF!$D$6,OR(LT!M1837=AF!$D$27,AF!$D$27="Todos"),OR(AP1837=AF!$E$8,AQ1837=AF!$E$8)),AR1837+AS1837,0)</f>
        <v>0</v>
      </c>
      <c r="AU1837" s="18" t="str">
        <f t="shared" si="626"/>
        <v/>
      </c>
      <c r="AV1837" s="54" t="str">
        <f t="shared" si="627"/>
        <v/>
      </c>
      <c r="AW1837" s="54" t="str">
        <f t="shared" si="628"/>
        <v/>
      </c>
      <c r="AX1837" s="18" t="str">
        <f t="shared" si="629"/>
        <v/>
      </c>
      <c r="AY1837" s="18" t="str">
        <f t="shared" si="630"/>
        <v/>
      </c>
      <c r="BA1837" s="18">
        <f>IF($E1837=AF!$D$6,IF($M1837="Concluída no prazo",2,IF($M1837="Concluída com atraso",1,0)),0)</f>
        <v>0</v>
      </c>
      <c r="BB1837" s="18">
        <f>IF($E1837=AF!$D$6,IF($M1837="Atrasada",2,IF($M1837="Concluída com atraso",1,0)),0)</f>
        <v>0</v>
      </c>
      <c r="BC1837" s="18">
        <v>1.831E-2</v>
      </c>
      <c r="BD1837" s="18">
        <f t="shared" si="637"/>
        <v>1.831E-2</v>
      </c>
      <c r="BE1837" s="18">
        <f t="shared" si="637"/>
        <v>1.831E-2</v>
      </c>
      <c r="BF1837" s="18" t="str">
        <f t="shared" si="631"/>
        <v/>
      </c>
      <c r="BN1837" s="18" t="str">
        <f t="shared" si="632"/>
        <v>s</v>
      </c>
    </row>
    <row r="1838" spans="3:66" ht="50.1" customHeight="1" thickTop="1" thickBot="1" x14ac:dyDescent="0.3">
      <c r="C1838" s="46"/>
      <c r="D1838" s="46"/>
      <c r="E1838" s="46"/>
      <c r="F1838" s="122"/>
      <c r="G1838" s="122"/>
      <c r="H1838" s="78" t="str">
        <f t="shared" si="633"/>
        <v/>
      </c>
      <c r="I1838" s="78" t="str">
        <f t="shared" si="634"/>
        <v/>
      </c>
      <c r="J1838" s="16"/>
      <c r="K1838" s="46" t="str">
        <f t="shared" si="635"/>
        <v/>
      </c>
      <c r="L1838" s="16"/>
      <c r="M1838" s="16"/>
      <c r="N1838" s="46"/>
      <c r="O1838" s="47" t="str">
        <f t="shared" si="638"/>
        <v/>
      </c>
      <c r="P1838" s="47"/>
      <c r="Q1838" s="48" t="str">
        <f>IFERROR(VLOOKUP(E1838,Funcionários!$C$8:$E$207,3,FALSE),"")</f>
        <v/>
      </c>
      <c r="R1838" s="47"/>
      <c r="S1838" s="49" t="str">
        <f t="shared" si="639"/>
        <v/>
      </c>
      <c r="T1838" s="49">
        <v>1.8319999999999999E-2</v>
      </c>
      <c r="U1838" s="48" t="str">
        <f>IF(Funcionários!C1839=0,"",Funcionários!C1839)</f>
        <v/>
      </c>
      <c r="V1838" s="50">
        <f>IF(U1838="",0,IF(COUNTIFS($E$7:$E$3006,U1838,$I$7:$I$3006,'RC'!$E$6)=0,0,COUNTIFS($M$7:$M$3006,"Concluída no prazo",$E$7:$E$3006,U1838,$I$7:$I$3006,'RC'!$E$6)/COUNTIFS($E$7:$E$3006,U1838,$I$7:$I$3006,'RC'!$E$6)))</f>
        <v>0</v>
      </c>
      <c r="W1838" s="49">
        <f>SUMIFS($J$7:$J$3006,$E$7:$E$3006,U1838,$I$7:$I$3006,'RC'!$E$6)+SUMIFS($L$7:$L$3006,$E$7:$E$3006,U1838,$I$7:$I$3006,'RC'!$E$6)</f>
        <v>0</v>
      </c>
      <c r="X1838" s="48">
        <f>COUNTIFS($E$7:$E$3006,U1838,$I$7:$I$3006,'RC'!$E$6)</f>
        <v>0</v>
      </c>
      <c r="Y1838" s="48"/>
      <c r="Z1838" s="51" t="str">
        <f>IF(AQ1838='RC'!$E$6,AC1838*1000+AD1838,"")</f>
        <v/>
      </c>
      <c r="AA1838" s="51" t="str">
        <f>IF(AB1838="","",IF(AQ1838='RC'!$E$6,AC1838*1000-AD1838,""))</f>
        <v/>
      </c>
      <c r="AB1838" s="48" t="str">
        <f>IFERROR(VLOOKUP(E1838,Funcionários!$C$8:$E$207,3,FALSE),"")</f>
        <v/>
      </c>
      <c r="AC1838" s="50" t="str">
        <f>IF(AB1838="","",IF(COUNTIFS($AB$7:$AB$3006,AB1838,$AQ$7:$AQ$3006,'RC'!$E$6)=0,"",COUNTIFS($M$7:$M$3006,"Concluída no prazo",$AB$7:$AB$3006,AB1838,$AQ$7:$AQ$3006,'RC'!$E$6)/COUNTIFS($AB$7:$AB$3006,AB1838,$AQ$7:$AQ$3006,'RC'!$E$6)))</f>
        <v/>
      </c>
      <c r="AD1838" s="48">
        <f>SUMIF($AQ$7:$AQ$3006,'RC'!$E$6,$J$7:$J$3006)+SUMIF($AQ$7:$AQ$3006,'RC'!$E$6,$L$7:$L$3006)</f>
        <v>21</v>
      </c>
      <c r="AF1838" s="48">
        <v>3.1689999999994403E-2</v>
      </c>
      <c r="AG1838" s="48">
        <f>IF(OR(AQ1838="",AQ1838&lt;&gt;'RC'!$E$6,AB1838&lt;&gt;'RC'!$D$21),0,1)</f>
        <v>0</v>
      </c>
      <c r="AH1838" s="48">
        <f t="shared" si="636"/>
        <v>3.1689999999994403E-2</v>
      </c>
      <c r="AI1838" s="48" t="str">
        <f t="shared" si="618"/>
        <v/>
      </c>
      <c r="AJ1838" s="48" t="str">
        <f t="shared" si="619"/>
        <v/>
      </c>
      <c r="AK1838" s="52" t="str">
        <f t="shared" si="620"/>
        <v/>
      </c>
      <c r="AL1838" s="52" t="str">
        <f t="shared" si="621"/>
        <v/>
      </c>
      <c r="AM1838" s="48" t="str">
        <f t="shared" si="622"/>
        <v/>
      </c>
      <c r="AN1838" s="48" t="str">
        <f t="shared" si="623"/>
        <v/>
      </c>
      <c r="AP1838" s="18" t="str">
        <f t="shared" si="624"/>
        <v/>
      </c>
      <c r="AQ1838" s="18" t="str">
        <f t="shared" si="625"/>
        <v/>
      </c>
      <c r="AR1838" s="18">
        <v>3.1690000000000003E-2</v>
      </c>
      <c r="AS1838" s="18">
        <f>IF(AF!$D$27="Todos",1,IF(M1838=AF!$D$27,1,0))</f>
        <v>1</v>
      </c>
      <c r="AT1838" s="53">
        <f>IF(AND(E1838=AF!$D$6,OR(LT!M1838=AF!$D$27,AF!$D$27="Todos"),OR(AP1838=AF!$E$8,AQ1838=AF!$E$8)),AR1838+AS1838,0)</f>
        <v>0</v>
      </c>
      <c r="AU1838" s="18" t="str">
        <f t="shared" si="626"/>
        <v/>
      </c>
      <c r="AV1838" s="54" t="str">
        <f t="shared" si="627"/>
        <v/>
      </c>
      <c r="AW1838" s="54" t="str">
        <f t="shared" si="628"/>
        <v/>
      </c>
      <c r="AX1838" s="18" t="str">
        <f t="shared" si="629"/>
        <v/>
      </c>
      <c r="AY1838" s="18" t="str">
        <f t="shared" si="630"/>
        <v/>
      </c>
      <c r="BA1838" s="18">
        <f>IF($E1838=AF!$D$6,IF($M1838="Concluída no prazo",2,IF($M1838="Concluída com atraso",1,0)),0)</f>
        <v>0</v>
      </c>
      <c r="BB1838" s="18">
        <f>IF($E1838=AF!$D$6,IF($M1838="Atrasada",2,IF($M1838="Concluída com atraso",1,0)),0)</f>
        <v>0</v>
      </c>
      <c r="BC1838" s="18">
        <v>1.8319999999999999E-2</v>
      </c>
      <c r="BD1838" s="18">
        <f t="shared" si="637"/>
        <v>1.8319999999999999E-2</v>
      </c>
      <c r="BE1838" s="18">
        <f t="shared" si="637"/>
        <v>1.8319999999999999E-2</v>
      </c>
      <c r="BF1838" s="18" t="str">
        <f t="shared" si="631"/>
        <v/>
      </c>
      <c r="BN1838" s="18" t="str">
        <f t="shared" si="632"/>
        <v>s</v>
      </c>
    </row>
    <row r="1839" spans="3:66" ht="50.1" customHeight="1" thickTop="1" thickBot="1" x14ac:dyDescent="0.3">
      <c r="C1839" s="46"/>
      <c r="D1839" s="46"/>
      <c r="E1839" s="46"/>
      <c r="F1839" s="122"/>
      <c r="G1839" s="122"/>
      <c r="H1839" s="78" t="str">
        <f t="shared" si="633"/>
        <v/>
      </c>
      <c r="I1839" s="78" t="str">
        <f t="shared" si="634"/>
        <v/>
      </c>
      <c r="J1839" s="16"/>
      <c r="K1839" s="46" t="str">
        <f t="shared" si="635"/>
        <v/>
      </c>
      <c r="L1839" s="16"/>
      <c r="M1839" s="16"/>
      <c r="N1839" s="46"/>
      <c r="O1839" s="47" t="str">
        <f t="shared" si="638"/>
        <v/>
      </c>
      <c r="P1839" s="47"/>
      <c r="Q1839" s="48" t="str">
        <f>IFERROR(VLOOKUP(E1839,Funcionários!$C$8:$E$207,3,FALSE),"")</f>
        <v/>
      </c>
      <c r="R1839" s="47"/>
      <c r="S1839" s="49" t="str">
        <f t="shared" si="639"/>
        <v/>
      </c>
      <c r="T1839" s="49">
        <v>1.8329999999999999E-2</v>
      </c>
      <c r="U1839" s="48" t="str">
        <f>IF(Funcionários!C1840=0,"",Funcionários!C1840)</f>
        <v/>
      </c>
      <c r="V1839" s="50">
        <f>IF(U1839="",0,IF(COUNTIFS($E$7:$E$3006,U1839,$I$7:$I$3006,'RC'!$E$6)=0,0,COUNTIFS($M$7:$M$3006,"Concluída no prazo",$E$7:$E$3006,U1839,$I$7:$I$3006,'RC'!$E$6)/COUNTIFS($E$7:$E$3006,U1839,$I$7:$I$3006,'RC'!$E$6)))</f>
        <v>0</v>
      </c>
      <c r="W1839" s="49">
        <f>SUMIFS($J$7:$J$3006,$E$7:$E$3006,U1839,$I$7:$I$3006,'RC'!$E$6)+SUMIFS($L$7:$L$3006,$E$7:$E$3006,U1839,$I$7:$I$3006,'RC'!$E$6)</f>
        <v>0</v>
      </c>
      <c r="X1839" s="48">
        <f>COUNTIFS($E$7:$E$3006,U1839,$I$7:$I$3006,'RC'!$E$6)</f>
        <v>0</v>
      </c>
      <c r="Y1839" s="48"/>
      <c r="Z1839" s="51" t="str">
        <f>IF(AQ1839='RC'!$E$6,AC1839*1000+AD1839,"")</f>
        <v/>
      </c>
      <c r="AA1839" s="51" t="str">
        <f>IF(AB1839="","",IF(AQ1839='RC'!$E$6,AC1839*1000-AD1839,""))</f>
        <v/>
      </c>
      <c r="AB1839" s="48" t="str">
        <f>IFERROR(VLOOKUP(E1839,Funcionários!$C$8:$E$207,3,FALSE),"")</f>
        <v/>
      </c>
      <c r="AC1839" s="50" t="str">
        <f>IF(AB1839="","",IF(COUNTIFS($AB$7:$AB$3006,AB1839,$AQ$7:$AQ$3006,'RC'!$E$6)=0,"",COUNTIFS($M$7:$M$3006,"Concluída no prazo",$AB$7:$AB$3006,AB1839,$AQ$7:$AQ$3006,'RC'!$E$6)/COUNTIFS($AB$7:$AB$3006,AB1839,$AQ$7:$AQ$3006,'RC'!$E$6)))</f>
        <v/>
      </c>
      <c r="AD1839" s="48">
        <f>SUMIF($AQ$7:$AQ$3006,'RC'!$E$6,$J$7:$J$3006)+SUMIF($AQ$7:$AQ$3006,'RC'!$E$6,$L$7:$L$3006)</f>
        <v>21</v>
      </c>
      <c r="AF1839" s="48">
        <v>3.16799999999944E-2</v>
      </c>
      <c r="AG1839" s="48">
        <f>IF(OR(AQ1839="",AQ1839&lt;&gt;'RC'!$E$6,AB1839&lt;&gt;'RC'!$D$21),0,1)</f>
        <v>0</v>
      </c>
      <c r="AH1839" s="48">
        <f t="shared" si="636"/>
        <v>3.16799999999944E-2</v>
      </c>
      <c r="AI1839" s="48" t="str">
        <f t="shared" si="618"/>
        <v/>
      </c>
      <c r="AJ1839" s="48" t="str">
        <f t="shared" si="619"/>
        <v/>
      </c>
      <c r="AK1839" s="52" t="str">
        <f t="shared" si="620"/>
        <v/>
      </c>
      <c r="AL1839" s="52" t="str">
        <f t="shared" si="621"/>
        <v/>
      </c>
      <c r="AM1839" s="48" t="str">
        <f t="shared" si="622"/>
        <v/>
      </c>
      <c r="AN1839" s="48" t="str">
        <f t="shared" si="623"/>
        <v/>
      </c>
      <c r="AP1839" s="18" t="str">
        <f t="shared" si="624"/>
        <v/>
      </c>
      <c r="AQ1839" s="18" t="str">
        <f t="shared" si="625"/>
        <v/>
      </c>
      <c r="AR1839" s="18">
        <v>3.168E-2</v>
      </c>
      <c r="AS1839" s="18">
        <f>IF(AF!$D$27="Todos",1,IF(M1839=AF!$D$27,1,0))</f>
        <v>1</v>
      </c>
      <c r="AT1839" s="53">
        <f>IF(AND(E1839=AF!$D$6,OR(LT!M1839=AF!$D$27,AF!$D$27="Todos"),OR(AP1839=AF!$E$8,AQ1839=AF!$E$8)),AR1839+AS1839,0)</f>
        <v>0</v>
      </c>
      <c r="AU1839" s="18" t="str">
        <f t="shared" si="626"/>
        <v/>
      </c>
      <c r="AV1839" s="54" t="str">
        <f t="shared" si="627"/>
        <v/>
      </c>
      <c r="AW1839" s="54" t="str">
        <f t="shared" si="628"/>
        <v/>
      </c>
      <c r="AX1839" s="18" t="str">
        <f t="shared" si="629"/>
        <v/>
      </c>
      <c r="AY1839" s="18" t="str">
        <f t="shared" si="630"/>
        <v/>
      </c>
      <c r="BA1839" s="18">
        <f>IF($E1839=AF!$D$6,IF($M1839="Concluída no prazo",2,IF($M1839="Concluída com atraso",1,0)),0)</f>
        <v>0</v>
      </c>
      <c r="BB1839" s="18">
        <f>IF($E1839=AF!$D$6,IF($M1839="Atrasada",2,IF($M1839="Concluída com atraso",1,0)),0)</f>
        <v>0</v>
      </c>
      <c r="BC1839" s="18">
        <v>1.8329999999999999E-2</v>
      </c>
      <c r="BD1839" s="18">
        <f t="shared" si="637"/>
        <v>1.8329999999999999E-2</v>
      </c>
      <c r="BE1839" s="18">
        <f t="shared" si="637"/>
        <v>1.8329999999999999E-2</v>
      </c>
      <c r="BF1839" s="18" t="str">
        <f t="shared" si="631"/>
        <v/>
      </c>
      <c r="BN1839" s="18" t="str">
        <f t="shared" si="632"/>
        <v>s</v>
      </c>
    </row>
    <row r="1840" spans="3:66" ht="50.1" customHeight="1" thickTop="1" thickBot="1" x14ac:dyDescent="0.3">
      <c r="C1840" s="46"/>
      <c r="D1840" s="46"/>
      <c r="E1840" s="46"/>
      <c r="F1840" s="122"/>
      <c r="G1840" s="122"/>
      <c r="H1840" s="78" t="str">
        <f t="shared" si="633"/>
        <v/>
      </c>
      <c r="I1840" s="78" t="str">
        <f t="shared" si="634"/>
        <v/>
      </c>
      <c r="J1840" s="16"/>
      <c r="K1840" s="46" t="str">
        <f t="shared" si="635"/>
        <v/>
      </c>
      <c r="L1840" s="16"/>
      <c r="M1840" s="16"/>
      <c r="N1840" s="46"/>
      <c r="O1840" s="47" t="str">
        <f t="shared" si="638"/>
        <v/>
      </c>
      <c r="P1840" s="47"/>
      <c r="Q1840" s="48" t="str">
        <f>IFERROR(VLOOKUP(E1840,Funcionários!$C$8:$E$207,3,FALSE),"")</f>
        <v/>
      </c>
      <c r="R1840" s="47"/>
      <c r="S1840" s="49" t="str">
        <f t="shared" si="639"/>
        <v/>
      </c>
      <c r="T1840" s="49">
        <v>1.8339999999999999E-2</v>
      </c>
      <c r="U1840" s="48" t="str">
        <f>IF(Funcionários!C1841=0,"",Funcionários!C1841)</f>
        <v/>
      </c>
      <c r="V1840" s="50">
        <f>IF(U1840="",0,IF(COUNTIFS($E$7:$E$3006,U1840,$I$7:$I$3006,'RC'!$E$6)=0,0,COUNTIFS($M$7:$M$3006,"Concluída no prazo",$E$7:$E$3006,U1840,$I$7:$I$3006,'RC'!$E$6)/COUNTIFS($E$7:$E$3006,U1840,$I$7:$I$3006,'RC'!$E$6)))</f>
        <v>0</v>
      </c>
      <c r="W1840" s="49">
        <f>SUMIFS($J$7:$J$3006,$E$7:$E$3006,U1840,$I$7:$I$3006,'RC'!$E$6)+SUMIFS($L$7:$L$3006,$E$7:$E$3006,U1840,$I$7:$I$3006,'RC'!$E$6)</f>
        <v>0</v>
      </c>
      <c r="X1840" s="48">
        <f>COUNTIFS($E$7:$E$3006,U1840,$I$7:$I$3006,'RC'!$E$6)</f>
        <v>0</v>
      </c>
      <c r="Y1840" s="48"/>
      <c r="Z1840" s="51" t="str">
        <f>IF(AQ1840='RC'!$E$6,AC1840*1000+AD1840,"")</f>
        <v/>
      </c>
      <c r="AA1840" s="51" t="str">
        <f>IF(AB1840="","",IF(AQ1840='RC'!$E$6,AC1840*1000-AD1840,""))</f>
        <v/>
      </c>
      <c r="AB1840" s="48" t="str">
        <f>IFERROR(VLOOKUP(E1840,Funcionários!$C$8:$E$207,3,FALSE),"")</f>
        <v/>
      </c>
      <c r="AC1840" s="50" t="str">
        <f>IF(AB1840="","",IF(COUNTIFS($AB$7:$AB$3006,AB1840,$AQ$7:$AQ$3006,'RC'!$E$6)=0,"",COUNTIFS($M$7:$M$3006,"Concluída no prazo",$AB$7:$AB$3006,AB1840,$AQ$7:$AQ$3006,'RC'!$E$6)/COUNTIFS($AB$7:$AB$3006,AB1840,$AQ$7:$AQ$3006,'RC'!$E$6)))</f>
        <v/>
      </c>
      <c r="AD1840" s="48">
        <f>SUMIF($AQ$7:$AQ$3006,'RC'!$E$6,$J$7:$J$3006)+SUMIF($AQ$7:$AQ$3006,'RC'!$E$6,$L$7:$L$3006)</f>
        <v>21</v>
      </c>
      <c r="AF1840" s="48">
        <v>3.1669999999994397E-2</v>
      </c>
      <c r="AG1840" s="48">
        <f>IF(OR(AQ1840="",AQ1840&lt;&gt;'RC'!$E$6,AB1840&lt;&gt;'RC'!$D$21),0,1)</f>
        <v>0</v>
      </c>
      <c r="AH1840" s="48">
        <f t="shared" si="636"/>
        <v>3.1669999999994397E-2</v>
      </c>
      <c r="AI1840" s="48" t="str">
        <f t="shared" si="618"/>
        <v/>
      </c>
      <c r="AJ1840" s="48" t="str">
        <f t="shared" si="619"/>
        <v/>
      </c>
      <c r="AK1840" s="52" t="str">
        <f t="shared" si="620"/>
        <v/>
      </c>
      <c r="AL1840" s="52" t="str">
        <f t="shared" si="621"/>
        <v/>
      </c>
      <c r="AM1840" s="48" t="str">
        <f t="shared" si="622"/>
        <v/>
      </c>
      <c r="AN1840" s="48" t="str">
        <f t="shared" si="623"/>
        <v/>
      </c>
      <c r="AP1840" s="18" t="str">
        <f t="shared" si="624"/>
        <v/>
      </c>
      <c r="AQ1840" s="18" t="str">
        <f t="shared" si="625"/>
        <v/>
      </c>
      <c r="AR1840" s="18">
        <v>3.1669999999999997E-2</v>
      </c>
      <c r="AS1840" s="18">
        <f>IF(AF!$D$27="Todos",1,IF(M1840=AF!$D$27,1,0))</f>
        <v>1</v>
      </c>
      <c r="AT1840" s="53">
        <f>IF(AND(E1840=AF!$D$6,OR(LT!M1840=AF!$D$27,AF!$D$27="Todos"),OR(AP1840=AF!$E$8,AQ1840=AF!$E$8)),AR1840+AS1840,0)</f>
        <v>0</v>
      </c>
      <c r="AU1840" s="18" t="str">
        <f t="shared" si="626"/>
        <v/>
      </c>
      <c r="AV1840" s="54" t="str">
        <f t="shared" si="627"/>
        <v/>
      </c>
      <c r="AW1840" s="54" t="str">
        <f t="shared" si="628"/>
        <v/>
      </c>
      <c r="AX1840" s="18" t="str">
        <f t="shared" si="629"/>
        <v/>
      </c>
      <c r="AY1840" s="18" t="str">
        <f t="shared" si="630"/>
        <v/>
      </c>
      <c r="BA1840" s="18">
        <f>IF($E1840=AF!$D$6,IF($M1840="Concluída no prazo",2,IF($M1840="Concluída com atraso",1,0)),0)</f>
        <v>0</v>
      </c>
      <c r="BB1840" s="18">
        <f>IF($E1840=AF!$D$6,IF($M1840="Atrasada",2,IF($M1840="Concluída com atraso",1,0)),0)</f>
        <v>0</v>
      </c>
      <c r="BC1840" s="18">
        <v>1.8339999999999999E-2</v>
      </c>
      <c r="BD1840" s="18">
        <f t="shared" si="637"/>
        <v>1.8339999999999999E-2</v>
      </c>
      <c r="BE1840" s="18">
        <f t="shared" si="637"/>
        <v>1.8339999999999999E-2</v>
      </c>
      <c r="BF1840" s="18" t="str">
        <f t="shared" si="631"/>
        <v/>
      </c>
      <c r="BN1840" s="18" t="str">
        <f t="shared" si="632"/>
        <v>s</v>
      </c>
    </row>
    <row r="1841" spans="3:66" ht="50.1" customHeight="1" thickTop="1" thickBot="1" x14ac:dyDescent="0.3">
      <c r="C1841" s="46"/>
      <c r="D1841" s="46"/>
      <c r="E1841" s="46"/>
      <c r="F1841" s="122"/>
      <c r="G1841" s="122"/>
      <c r="H1841" s="78" t="str">
        <f t="shared" si="633"/>
        <v/>
      </c>
      <c r="I1841" s="78" t="str">
        <f t="shared" si="634"/>
        <v/>
      </c>
      <c r="J1841" s="16"/>
      <c r="K1841" s="46" t="str">
        <f t="shared" si="635"/>
        <v/>
      </c>
      <c r="L1841" s="16"/>
      <c r="M1841" s="16"/>
      <c r="N1841" s="46"/>
      <c r="O1841" s="47" t="str">
        <f t="shared" si="638"/>
        <v/>
      </c>
      <c r="P1841" s="47"/>
      <c r="Q1841" s="48" t="str">
        <f>IFERROR(VLOOKUP(E1841,Funcionários!$C$8:$E$207,3,FALSE),"")</f>
        <v/>
      </c>
      <c r="R1841" s="47"/>
      <c r="S1841" s="49" t="str">
        <f t="shared" si="639"/>
        <v/>
      </c>
      <c r="T1841" s="49">
        <v>1.8350000000000002E-2</v>
      </c>
      <c r="U1841" s="48" t="str">
        <f>IF(Funcionários!C1842=0,"",Funcionários!C1842)</f>
        <v/>
      </c>
      <c r="V1841" s="50">
        <f>IF(U1841="",0,IF(COUNTIFS($E$7:$E$3006,U1841,$I$7:$I$3006,'RC'!$E$6)=0,0,COUNTIFS($M$7:$M$3006,"Concluída no prazo",$E$7:$E$3006,U1841,$I$7:$I$3006,'RC'!$E$6)/COUNTIFS($E$7:$E$3006,U1841,$I$7:$I$3006,'RC'!$E$6)))</f>
        <v>0</v>
      </c>
      <c r="W1841" s="49">
        <f>SUMIFS($J$7:$J$3006,$E$7:$E$3006,U1841,$I$7:$I$3006,'RC'!$E$6)+SUMIFS($L$7:$L$3006,$E$7:$E$3006,U1841,$I$7:$I$3006,'RC'!$E$6)</f>
        <v>0</v>
      </c>
      <c r="X1841" s="48">
        <f>COUNTIFS($E$7:$E$3006,U1841,$I$7:$I$3006,'RC'!$E$6)</f>
        <v>0</v>
      </c>
      <c r="Y1841" s="48"/>
      <c r="Z1841" s="51" t="str">
        <f>IF(AQ1841='RC'!$E$6,AC1841*1000+AD1841,"")</f>
        <v/>
      </c>
      <c r="AA1841" s="51" t="str">
        <f>IF(AB1841="","",IF(AQ1841='RC'!$E$6,AC1841*1000-AD1841,""))</f>
        <v/>
      </c>
      <c r="AB1841" s="48" t="str">
        <f>IFERROR(VLOOKUP(E1841,Funcionários!$C$8:$E$207,3,FALSE),"")</f>
        <v/>
      </c>
      <c r="AC1841" s="50" t="str">
        <f>IF(AB1841="","",IF(COUNTIFS($AB$7:$AB$3006,AB1841,$AQ$7:$AQ$3006,'RC'!$E$6)=0,"",COUNTIFS($M$7:$M$3006,"Concluída no prazo",$AB$7:$AB$3006,AB1841,$AQ$7:$AQ$3006,'RC'!$E$6)/COUNTIFS($AB$7:$AB$3006,AB1841,$AQ$7:$AQ$3006,'RC'!$E$6)))</f>
        <v/>
      </c>
      <c r="AD1841" s="48">
        <f>SUMIF($AQ$7:$AQ$3006,'RC'!$E$6,$J$7:$J$3006)+SUMIF($AQ$7:$AQ$3006,'RC'!$E$6,$L$7:$L$3006)</f>
        <v>21</v>
      </c>
      <c r="AF1841" s="48">
        <v>3.1659999999994401E-2</v>
      </c>
      <c r="AG1841" s="48">
        <f>IF(OR(AQ1841="",AQ1841&lt;&gt;'RC'!$E$6,AB1841&lt;&gt;'RC'!$D$21),0,1)</f>
        <v>0</v>
      </c>
      <c r="AH1841" s="48">
        <f t="shared" si="636"/>
        <v>3.1659999999994401E-2</v>
      </c>
      <c r="AI1841" s="48" t="str">
        <f t="shared" si="618"/>
        <v/>
      </c>
      <c r="AJ1841" s="48" t="str">
        <f t="shared" si="619"/>
        <v/>
      </c>
      <c r="AK1841" s="52" t="str">
        <f t="shared" si="620"/>
        <v/>
      </c>
      <c r="AL1841" s="52" t="str">
        <f t="shared" si="621"/>
        <v/>
      </c>
      <c r="AM1841" s="48" t="str">
        <f t="shared" si="622"/>
        <v/>
      </c>
      <c r="AN1841" s="48" t="str">
        <f t="shared" si="623"/>
        <v/>
      </c>
      <c r="AP1841" s="18" t="str">
        <f t="shared" si="624"/>
        <v/>
      </c>
      <c r="AQ1841" s="18" t="str">
        <f t="shared" si="625"/>
        <v/>
      </c>
      <c r="AR1841" s="18">
        <v>3.1660000000000001E-2</v>
      </c>
      <c r="AS1841" s="18">
        <f>IF(AF!$D$27="Todos",1,IF(M1841=AF!$D$27,1,0))</f>
        <v>1</v>
      </c>
      <c r="AT1841" s="53">
        <f>IF(AND(E1841=AF!$D$6,OR(LT!M1841=AF!$D$27,AF!$D$27="Todos"),OR(AP1841=AF!$E$8,AQ1841=AF!$E$8)),AR1841+AS1841,0)</f>
        <v>0</v>
      </c>
      <c r="AU1841" s="18" t="str">
        <f t="shared" si="626"/>
        <v/>
      </c>
      <c r="AV1841" s="54" t="str">
        <f t="shared" si="627"/>
        <v/>
      </c>
      <c r="AW1841" s="54" t="str">
        <f t="shared" si="628"/>
        <v/>
      </c>
      <c r="AX1841" s="18" t="str">
        <f t="shared" si="629"/>
        <v/>
      </c>
      <c r="AY1841" s="18" t="str">
        <f t="shared" si="630"/>
        <v/>
      </c>
      <c r="BA1841" s="18">
        <f>IF($E1841=AF!$D$6,IF($M1841="Concluída no prazo",2,IF($M1841="Concluída com atraso",1,0)),0)</f>
        <v>0</v>
      </c>
      <c r="BB1841" s="18">
        <f>IF($E1841=AF!$D$6,IF($M1841="Atrasada",2,IF($M1841="Concluída com atraso",1,0)),0)</f>
        <v>0</v>
      </c>
      <c r="BC1841" s="18">
        <v>1.8350000000000002E-2</v>
      </c>
      <c r="BD1841" s="18">
        <f t="shared" si="637"/>
        <v>1.8350000000000002E-2</v>
      </c>
      <c r="BE1841" s="18">
        <f t="shared" si="637"/>
        <v>1.8350000000000002E-2</v>
      </c>
      <c r="BF1841" s="18" t="str">
        <f t="shared" si="631"/>
        <v/>
      </c>
      <c r="BN1841" s="18" t="str">
        <f t="shared" si="632"/>
        <v>s</v>
      </c>
    </row>
    <row r="1842" spans="3:66" ht="50.1" customHeight="1" thickTop="1" thickBot="1" x14ac:dyDescent="0.3">
      <c r="C1842" s="46"/>
      <c r="D1842" s="46"/>
      <c r="E1842" s="46"/>
      <c r="F1842" s="122"/>
      <c r="G1842" s="122"/>
      <c r="H1842" s="78" t="str">
        <f t="shared" si="633"/>
        <v/>
      </c>
      <c r="I1842" s="78" t="str">
        <f t="shared" si="634"/>
        <v/>
      </c>
      <c r="J1842" s="16"/>
      <c r="K1842" s="46" t="str">
        <f t="shared" si="635"/>
        <v/>
      </c>
      <c r="L1842" s="16"/>
      <c r="M1842" s="16"/>
      <c r="N1842" s="46"/>
      <c r="O1842" s="47" t="str">
        <f t="shared" si="638"/>
        <v/>
      </c>
      <c r="P1842" s="47"/>
      <c r="Q1842" s="48" t="str">
        <f>IFERROR(VLOOKUP(E1842,Funcionários!$C$8:$E$207,3,FALSE),"")</f>
        <v/>
      </c>
      <c r="R1842" s="47"/>
      <c r="S1842" s="49" t="str">
        <f t="shared" si="639"/>
        <v/>
      </c>
      <c r="T1842" s="49">
        <v>1.8360000000000001E-2</v>
      </c>
      <c r="U1842" s="48" t="str">
        <f>IF(Funcionários!C1843=0,"",Funcionários!C1843)</f>
        <v/>
      </c>
      <c r="V1842" s="50">
        <f>IF(U1842="",0,IF(COUNTIFS($E$7:$E$3006,U1842,$I$7:$I$3006,'RC'!$E$6)=0,0,COUNTIFS($M$7:$M$3006,"Concluída no prazo",$E$7:$E$3006,U1842,$I$7:$I$3006,'RC'!$E$6)/COUNTIFS($E$7:$E$3006,U1842,$I$7:$I$3006,'RC'!$E$6)))</f>
        <v>0</v>
      </c>
      <c r="W1842" s="49">
        <f>SUMIFS($J$7:$J$3006,$E$7:$E$3006,U1842,$I$7:$I$3006,'RC'!$E$6)+SUMIFS($L$7:$L$3006,$E$7:$E$3006,U1842,$I$7:$I$3006,'RC'!$E$6)</f>
        <v>0</v>
      </c>
      <c r="X1842" s="48">
        <f>COUNTIFS($E$7:$E$3006,U1842,$I$7:$I$3006,'RC'!$E$6)</f>
        <v>0</v>
      </c>
      <c r="Y1842" s="48"/>
      <c r="Z1842" s="51" t="str">
        <f>IF(AQ1842='RC'!$E$6,AC1842*1000+AD1842,"")</f>
        <v/>
      </c>
      <c r="AA1842" s="51" t="str">
        <f>IF(AB1842="","",IF(AQ1842='RC'!$E$6,AC1842*1000-AD1842,""))</f>
        <v/>
      </c>
      <c r="AB1842" s="48" t="str">
        <f>IFERROR(VLOOKUP(E1842,Funcionários!$C$8:$E$207,3,FALSE),"")</f>
        <v/>
      </c>
      <c r="AC1842" s="50" t="str">
        <f>IF(AB1842="","",IF(COUNTIFS($AB$7:$AB$3006,AB1842,$AQ$7:$AQ$3006,'RC'!$E$6)=0,"",COUNTIFS($M$7:$M$3006,"Concluída no prazo",$AB$7:$AB$3006,AB1842,$AQ$7:$AQ$3006,'RC'!$E$6)/COUNTIFS($AB$7:$AB$3006,AB1842,$AQ$7:$AQ$3006,'RC'!$E$6)))</f>
        <v/>
      </c>
      <c r="AD1842" s="48">
        <f>SUMIF($AQ$7:$AQ$3006,'RC'!$E$6,$J$7:$J$3006)+SUMIF($AQ$7:$AQ$3006,'RC'!$E$6,$L$7:$L$3006)</f>
        <v>21</v>
      </c>
      <c r="AF1842" s="48">
        <v>3.1649999999994398E-2</v>
      </c>
      <c r="AG1842" s="48">
        <f>IF(OR(AQ1842="",AQ1842&lt;&gt;'RC'!$E$6,AB1842&lt;&gt;'RC'!$D$21),0,1)</f>
        <v>0</v>
      </c>
      <c r="AH1842" s="48">
        <f t="shared" si="636"/>
        <v>3.1649999999994398E-2</v>
      </c>
      <c r="AI1842" s="48" t="str">
        <f t="shared" si="618"/>
        <v/>
      </c>
      <c r="AJ1842" s="48" t="str">
        <f t="shared" si="619"/>
        <v/>
      </c>
      <c r="AK1842" s="52" t="str">
        <f t="shared" si="620"/>
        <v/>
      </c>
      <c r="AL1842" s="52" t="str">
        <f t="shared" si="621"/>
        <v/>
      </c>
      <c r="AM1842" s="48" t="str">
        <f t="shared" si="622"/>
        <v/>
      </c>
      <c r="AN1842" s="48" t="str">
        <f t="shared" si="623"/>
        <v/>
      </c>
      <c r="AP1842" s="18" t="str">
        <f t="shared" si="624"/>
        <v/>
      </c>
      <c r="AQ1842" s="18" t="str">
        <f t="shared" si="625"/>
        <v/>
      </c>
      <c r="AR1842" s="18">
        <v>3.1649999999999998E-2</v>
      </c>
      <c r="AS1842" s="18">
        <f>IF(AF!$D$27="Todos",1,IF(M1842=AF!$D$27,1,0))</f>
        <v>1</v>
      </c>
      <c r="AT1842" s="53">
        <f>IF(AND(E1842=AF!$D$6,OR(LT!M1842=AF!$D$27,AF!$D$27="Todos"),OR(AP1842=AF!$E$8,AQ1842=AF!$E$8)),AR1842+AS1842,0)</f>
        <v>0</v>
      </c>
      <c r="AU1842" s="18" t="str">
        <f t="shared" si="626"/>
        <v/>
      </c>
      <c r="AV1842" s="54" t="str">
        <f t="shared" si="627"/>
        <v/>
      </c>
      <c r="AW1842" s="54" t="str">
        <f t="shared" si="628"/>
        <v/>
      </c>
      <c r="AX1842" s="18" t="str">
        <f t="shared" si="629"/>
        <v/>
      </c>
      <c r="AY1842" s="18" t="str">
        <f t="shared" si="630"/>
        <v/>
      </c>
      <c r="BA1842" s="18">
        <f>IF($E1842=AF!$D$6,IF($M1842="Concluída no prazo",2,IF($M1842="Concluída com atraso",1,0)),0)</f>
        <v>0</v>
      </c>
      <c r="BB1842" s="18">
        <f>IF($E1842=AF!$D$6,IF($M1842="Atrasada",2,IF($M1842="Concluída com atraso",1,0)),0)</f>
        <v>0</v>
      </c>
      <c r="BC1842" s="18">
        <v>1.8360000000000001E-2</v>
      </c>
      <c r="BD1842" s="18">
        <f t="shared" si="637"/>
        <v>1.8360000000000001E-2</v>
      </c>
      <c r="BE1842" s="18">
        <f t="shared" si="637"/>
        <v>1.8360000000000001E-2</v>
      </c>
      <c r="BF1842" s="18" t="str">
        <f t="shared" si="631"/>
        <v/>
      </c>
      <c r="BN1842" s="18" t="str">
        <f t="shared" si="632"/>
        <v>s</v>
      </c>
    </row>
    <row r="1843" spans="3:66" ht="50.1" customHeight="1" thickTop="1" thickBot="1" x14ac:dyDescent="0.3">
      <c r="C1843" s="46"/>
      <c r="D1843" s="46"/>
      <c r="E1843" s="46"/>
      <c r="F1843" s="122"/>
      <c r="G1843" s="122"/>
      <c r="H1843" s="78" t="str">
        <f t="shared" si="633"/>
        <v/>
      </c>
      <c r="I1843" s="78" t="str">
        <f t="shared" si="634"/>
        <v/>
      </c>
      <c r="J1843" s="16"/>
      <c r="K1843" s="46" t="str">
        <f t="shared" si="635"/>
        <v/>
      </c>
      <c r="L1843" s="16"/>
      <c r="M1843" s="16"/>
      <c r="N1843" s="46"/>
      <c r="O1843" s="47" t="str">
        <f t="shared" si="638"/>
        <v/>
      </c>
      <c r="P1843" s="47"/>
      <c r="Q1843" s="48" t="str">
        <f>IFERROR(VLOOKUP(E1843,Funcionários!$C$8:$E$207,3,FALSE),"")</f>
        <v/>
      </c>
      <c r="R1843" s="47"/>
      <c r="S1843" s="49" t="str">
        <f t="shared" si="639"/>
        <v/>
      </c>
      <c r="T1843" s="49">
        <v>1.8370000000000001E-2</v>
      </c>
      <c r="U1843" s="48" t="str">
        <f>IF(Funcionários!C1844=0,"",Funcionários!C1844)</f>
        <v/>
      </c>
      <c r="V1843" s="50">
        <f>IF(U1843="",0,IF(COUNTIFS($E$7:$E$3006,U1843,$I$7:$I$3006,'RC'!$E$6)=0,0,COUNTIFS($M$7:$M$3006,"Concluída no prazo",$E$7:$E$3006,U1843,$I$7:$I$3006,'RC'!$E$6)/COUNTIFS($E$7:$E$3006,U1843,$I$7:$I$3006,'RC'!$E$6)))</f>
        <v>0</v>
      </c>
      <c r="W1843" s="49">
        <f>SUMIFS($J$7:$J$3006,$E$7:$E$3006,U1843,$I$7:$I$3006,'RC'!$E$6)+SUMIFS($L$7:$L$3006,$E$7:$E$3006,U1843,$I$7:$I$3006,'RC'!$E$6)</f>
        <v>0</v>
      </c>
      <c r="X1843" s="48">
        <f>COUNTIFS($E$7:$E$3006,U1843,$I$7:$I$3006,'RC'!$E$6)</f>
        <v>0</v>
      </c>
      <c r="Y1843" s="48"/>
      <c r="Z1843" s="51" t="str">
        <f>IF(AQ1843='RC'!$E$6,AC1843*1000+AD1843,"")</f>
        <v/>
      </c>
      <c r="AA1843" s="51" t="str">
        <f>IF(AB1843="","",IF(AQ1843='RC'!$E$6,AC1843*1000-AD1843,""))</f>
        <v/>
      </c>
      <c r="AB1843" s="48" t="str">
        <f>IFERROR(VLOOKUP(E1843,Funcionários!$C$8:$E$207,3,FALSE),"")</f>
        <v/>
      </c>
      <c r="AC1843" s="50" t="str">
        <f>IF(AB1843="","",IF(COUNTIFS($AB$7:$AB$3006,AB1843,$AQ$7:$AQ$3006,'RC'!$E$6)=0,"",COUNTIFS($M$7:$M$3006,"Concluída no prazo",$AB$7:$AB$3006,AB1843,$AQ$7:$AQ$3006,'RC'!$E$6)/COUNTIFS($AB$7:$AB$3006,AB1843,$AQ$7:$AQ$3006,'RC'!$E$6)))</f>
        <v/>
      </c>
      <c r="AD1843" s="48">
        <f>SUMIF($AQ$7:$AQ$3006,'RC'!$E$6,$J$7:$J$3006)+SUMIF($AQ$7:$AQ$3006,'RC'!$E$6,$L$7:$L$3006)</f>
        <v>21</v>
      </c>
      <c r="AF1843" s="48">
        <v>3.1639999999994402E-2</v>
      </c>
      <c r="AG1843" s="48">
        <f>IF(OR(AQ1843="",AQ1843&lt;&gt;'RC'!$E$6,AB1843&lt;&gt;'RC'!$D$21),0,1)</f>
        <v>0</v>
      </c>
      <c r="AH1843" s="48">
        <f t="shared" si="636"/>
        <v>3.1639999999994402E-2</v>
      </c>
      <c r="AI1843" s="48" t="str">
        <f t="shared" si="618"/>
        <v/>
      </c>
      <c r="AJ1843" s="48" t="str">
        <f t="shared" si="619"/>
        <v/>
      </c>
      <c r="AK1843" s="52" t="str">
        <f t="shared" si="620"/>
        <v/>
      </c>
      <c r="AL1843" s="52" t="str">
        <f t="shared" si="621"/>
        <v/>
      </c>
      <c r="AM1843" s="48" t="str">
        <f t="shared" si="622"/>
        <v/>
      </c>
      <c r="AN1843" s="48" t="str">
        <f t="shared" si="623"/>
        <v/>
      </c>
      <c r="AP1843" s="18" t="str">
        <f t="shared" si="624"/>
        <v/>
      </c>
      <c r="AQ1843" s="18" t="str">
        <f t="shared" si="625"/>
        <v/>
      </c>
      <c r="AR1843" s="18">
        <v>3.1640000000000001E-2</v>
      </c>
      <c r="AS1843" s="18">
        <f>IF(AF!$D$27="Todos",1,IF(M1843=AF!$D$27,1,0))</f>
        <v>1</v>
      </c>
      <c r="AT1843" s="53">
        <f>IF(AND(E1843=AF!$D$6,OR(LT!M1843=AF!$D$27,AF!$D$27="Todos"),OR(AP1843=AF!$E$8,AQ1843=AF!$E$8)),AR1843+AS1843,0)</f>
        <v>0</v>
      </c>
      <c r="AU1843" s="18" t="str">
        <f t="shared" si="626"/>
        <v/>
      </c>
      <c r="AV1843" s="54" t="str">
        <f t="shared" si="627"/>
        <v/>
      </c>
      <c r="AW1843" s="54" t="str">
        <f t="shared" si="628"/>
        <v/>
      </c>
      <c r="AX1843" s="18" t="str">
        <f t="shared" si="629"/>
        <v/>
      </c>
      <c r="AY1843" s="18" t="str">
        <f t="shared" si="630"/>
        <v/>
      </c>
      <c r="BA1843" s="18">
        <f>IF($E1843=AF!$D$6,IF($M1843="Concluída no prazo",2,IF($M1843="Concluída com atraso",1,0)),0)</f>
        <v>0</v>
      </c>
      <c r="BB1843" s="18">
        <f>IF($E1843=AF!$D$6,IF($M1843="Atrasada",2,IF($M1843="Concluída com atraso",1,0)),0)</f>
        <v>0</v>
      </c>
      <c r="BC1843" s="18">
        <v>1.8370000000000001E-2</v>
      </c>
      <c r="BD1843" s="18">
        <f t="shared" si="637"/>
        <v>1.8370000000000001E-2</v>
      </c>
      <c r="BE1843" s="18">
        <f t="shared" si="637"/>
        <v>1.8370000000000001E-2</v>
      </c>
      <c r="BF1843" s="18" t="str">
        <f t="shared" si="631"/>
        <v/>
      </c>
      <c r="BN1843" s="18" t="str">
        <f t="shared" si="632"/>
        <v>s</v>
      </c>
    </row>
    <row r="1844" spans="3:66" ht="50.1" customHeight="1" thickTop="1" thickBot="1" x14ac:dyDescent="0.3">
      <c r="C1844" s="46"/>
      <c r="D1844" s="46"/>
      <c r="E1844" s="46"/>
      <c r="F1844" s="122"/>
      <c r="G1844" s="122"/>
      <c r="H1844" s="78" t="str">
        <f t="shared" si="633"/>
        <v/>
      </c>
      <c r="I1844" s="78" t="str">
        <f t="shared" si="634"/>
        <v/>
      </c>
      <c r="J1844" s="16"/>
      <c r="K1844" s="46" t="str">
        <f t="shared" si="635"/>
        <v/>
      </c>
      <c r="L1844" s="16"/>
      <c r="M1844" s="16"/>
      <c r="N1844" s="46"/>
      <c r="O1844" s="47" t="str">
        <f t="shared" si="638"/>
        <v/>
      </c>
      <c r="P1844" s="47"/>
      <c r="Q1844" s="48" t="str">
        <f>IFERROR(VLOOKUP(E1844,Funcionários!$C$8:$E$207,3,FALSE),"")</f>
        <v/>
      </c>
      <c r="R1844" s="47"/>
      <c r="S1844" s="49" t="str">
        <f t="shared" si="639"/>
        <v/>
      </c>
      <c r="T1844" s="49">
        <v>1.8380000000000001E-2</v>
      </c>
      <c r="U1844" s="48" t="str">
        <f>IF(Funcionários!C1845=0,"",Funcionários!C1845)</f>
        <v/>
      </c>
      <c r="V1844" s="50">
        <f>IF(U1844="",0,IF(COUNTIFS($E$7:$E$3006,U1844,$I$7:$I$3006,'RC'!$E$6)=0,0,COUNTIFS($M$7:$M$3006,"Concluída no prazo",$E$7:$E$3006,U1844,$I$7:$I$3006,'RC'!$E$6)/COUNTIFS($E$7:$E$3006,U1844,$I$7:$I$3006,'RC'!$E$6)))</f>
        <v>0</v>
      </c>
      <c r="W1844" s="49">
        <f>SUMIFS($J$7:$J$3006,$E$7:$E$3006,U1844,$I$7:$I$3006,'RC'!$E$6)+SUMIFS($L$7:$L$3006,$E$7:$E$3006,U1844,$I$7:$I$3006,'RC'!$E$6)</f>
        <v>0</v>
      </c>
      <c r="X1844" s="48">
        <f>COUNTIFS($E$7:$E$3006,U1844,$I$7:$I$3006,'RC'!$E$6)</f>
        <v>0</v>
      </c>
      <c r="Y1844" s="48"/>
      <c r="Z1844" s="51" t="str">
        <f>IF(AQ1844='RC'!$E$6,AC1844*1000+AD1844,"")</f>
        <v/>
      </c>
      <c r="AA1844" s="51" t="str">
        <f>IF(AB1844="","",IF(AQ1844='RC'!$E$6,AC1844*1000-AD1844,""))</f>
        <v/>
      </c>
      <c r="AB1844" s="48" t="str">
        <f>IFERROR(VLOOKUP(E1844,Funcionários!$C$8:$E$207,3,FALSE),"")</f>
        <v/>
      </c>
      <c r="AC1844" s="50" t="str">
        <f>IF(AB1844="","",IF(COUNTIFS($AB$7:$AB$3006,AB1844,$AQ$7:$AQ$3006,'RC'!$E$6)=0,"",COUNTIFS($M$7:$M$3006,"Concluída no prazo",$AB$7:$AB$3006,AB1844,$AQ$7:$AQ$3006,'RC'!$E$6)/COUNTIFS($AB$7:$AB$3006,AB1844,$AQ$7:$AQ$3006,'RC'!$E$6)))</f>
        <v/>
      </c>
      <c r="AD1844" s="48">
        <f>SUMIF($AQ$7:$AQ$3006,'RC'!$E$6,$J$7:$J$3006)+SUMIF($AQ$7:$AQ$3006,'RC'!$E$6,$L$7:$L$3006)</f>
        <v>21</v>
      </c>
      <c r="AF1844" s="48">
        <v>3.1629999999994399E-2</v>
      </c>
      <c r="AG1844" s="48">
        <f>IF(OR(AQ1844="",AQ1844&lt;&gt;'RC'!$E$6,AB1844&lt;&gt;'RC'!$D$21),0,1)</f>
        <v>0</v>
      </c>
      <c r="AH1844" s="48">
        <f t="shared" si="636"/>
        <v>3.1629999999994399E-2</v>
      </c>
      <c r="AI1844" s="48" t="str">
        <f t="shared" si="618"/>
        <v/>
      </c>
      <c r="AJ1844" s="48" t="str">
        <f t="shared" si="619"/>
        <v/>
      </c>
      <c r="AK1844" s="52" t="str">
        <f t="shared" si="620"/>
        <v/>
      </c>
      <c r="AL1844" s="52" t="str">
        <f t="shared" si="621"/>
        <v/>
      </c>
      <c r="AM1844" s="48" t="str">
        <f t="shared" si="622"/>
        <v/>
      </c>
      <c r="AN1844" s="48" t="str">
        <f t="shared" si="623"/>
        <v/>
      </c>
      <c r="AP1844" s="18" t="str">
        <f t="shared" si="624"/>
        <v/>
      </c>
      <c r="AQ1844" s="18" t="str">
        <f t="shared" si="625"/>
        <v/>
      </c>
      <c r="AR1844" s="18">
        <v>3.1629999999999998E-2</v>
      </c>
      <c r="AS1844" s="18">
        <f>IF(AF!$D$27="Todos",1,IF(M1844=AF!$D$27,1,0))</f>
        <v>1</v>
      </c>
      <c r="AT1844" s="53">
        <f>IF(AND(E1844=AF!$D$6,OR(LT!M1844=AF!$D$27,AF!$D$27="Todos"),OR(AP1844=AF!$E$8,AQ1844=AF!$E$8)),AR1844+AS1844,0)</f>
        <v>0</v>
      </c>
      <c r="AU1844" s="18" t="str">
        <f t="shared" si="626"/>
        <v/>
      </c>
      <c r="AV1844" s="54" t="str">
        <f t="shared" si="627"/>
        <v/>
      </c>
      <c r="AW1844" s="54" t="str">
        <f t="shared" si="628"/>
        <v/>
      </c>
      <c r="AX1844" s="18" t="str">
        <f t="shared" si="629"/>
        <v/>
      </c>
      <c r="AY1844" s="18" t="str">
        <f t="shared" si="630"/>
        <v/>
      </c>
      <c r="BA1844" s="18">
        <f>IF($E1844=AF!$D$6,IF($M1844="Concluída no prazo",2,IF($M1844="Concluída com atraso",1,0)),0)</f>
        <v>0</v>
      </c>
      <c r="BB1844" s="18">
        <f>IF($E1844=AF!$D$6,IF($M1844="Atrasada",2,IF($M1844="Concluída com atraso",1,0)),0)</f>
        <v>0</v>
      </c>
      <c r="BC1844" s="18">
        <v>1.8380000000000001E-2</v>
      </c>
      <c r="BD1844" s="18">
        <f t="shared" si="637"/>
        <v>1.8380000000000001E-2</v>
      </c>
      <c r="BE1844" s="18">
        <f t="shared" si="637"/>
        <v>1.8380000000000001E-2</v>
      </c>
      <c r="BF1844" s="18" t="str">
        <f t="shared" si="631"/>
        <v/>
      </c>
      <c r="BN1844" s="18" t="str">
        <f t="shared" si="632"/>
        <v>s</v>
      </c>
    </row>
    <row r="1845" spans="3:66" ht="50.1" customHeight="1" thickTop="1" thickBot="1" x14ac:dyDescent="0.3">
      <c r="C1845" s="46"/>
      <c r="D1845" s="46"/>
      <c r="E1845" s="46"/>
      <c r="F1845" s="122"/>
      <c r="G1845" s="122"/>
      <c r="H1845" s="78" t="str">
        <f t="shared" si="633"/>
        <v/>
      </c>
      <c r="I1845" s="78" t="str">
        <f t="shared" si="634"/>
        <v/>
      </c>
      <c r="J1845" s="16"/>
      <c r="K1845" s="46" t="str">
        <f t="shared" si="635"/>
        <v/>
      </c>
      <c r="L1845" s="16"/>
      <c r="M1845" s="16"/>
      <c r="N1845" s="46"/>
      <c r="O1845" s="47" t="str">
        <f t="shared" si="638"/>
        <v/>
      </c>
      <c r="P1845" s="47"/>
      <c r="Q1845" s="48" t="str">
        <f>IFERROR(VLOOKUP(E1845,Funcionários!$C$8:$E$207,3,FALSE),"")</f>
        <v/>
      </c>
      <c r="R1845" s="47"/>
      <c r="S1845" s="49" t="str">
        <f t="shared" si="639"/>
        <v/>
      </c>
      <c r="T1845" s="49">
        <v>1.839E-2</v>
      </c>
      <c r="U1845" s="48" t="str">
        <f>IF(Funcionários!C1846=0,"",Funcionários!C1846)</f>
        <v/>
      </c>
      <c r="V1845" s="50">
        <f>IF(U1845="",0,IF(COUNTIFS($E$7:$E$3006,U1845,$I$7:$I$3006,'RC'!$E$6)=0,0,COUNTIFS($M$7:$M$3006,"Concluída no prazo",$E$7:$E$3006,U1845,$I$7:$I$3006,'RC'!$E$6)/COUNTIFS($E$7:$E$3006,U1845,$I$7:$I$3006,'RC'!$E$6)))</f>
        <v>0</v>
      </c>
      <c r="W1845" s="49">
        <f>SUMIFS($J$7:$J$3006,$E$7:$E$3006,U1845,$I$7:$I$3006,'RC'!$E$6)+SUMIFS($L$7:$L$3006,$E$7:$E$3006,U1845,$I$7:$I$3006,'RC'!$E$6)</f>
        <v>0</v>
      </c>
      <c r="X1845" s="48">
        <f>COUNTIFS($E$7:$E$3006,U1845,$I$7:$I$3006,'RC'!$E$6)</f>
        <v>0</v>
      </c>
      <c r="Y1845" s="48"/>
      <c r="Z1845" s="51" t="str">
        <f>IF(AQ1845='RC'!$E$6,AC1845*1000+AD1845,"")</f>
        <v/>
      </c>
      <c r="AA1845" s="51" t="str">
        <f>IF(AB1845="","",IF(AQ1845='RC'!$E$6,AC1845*1000-AD1845,""))</f>
        <v/>
      </c>
      <c r="AB1845" s="48" t="str">
        <f>IFERROR(VLOOKUP(E1845,Funcionários!$C$8:$E$207,3,FALSE),"")</f>
        <v/>
      </c>
      <c r="AC1845" s="50" t="str">
        <f>IF(AB1845="","",IF(COUNTIFS($AB$7:$AB$3006,AB1845,$AQ$7:$AQ$3006,'RC'!$E$6)=0,"",COUNTIFS($M$7:$M$3006,"Concluída no prazo",$AB$7:$AB$3006,AB1845,$AQ$7:$AQ$3006,'RC'!$E$6)/COUNTIFS($AB$7:$AB$3006,AB1845,$AQ$7:$AQ$3006,'RC'!$E$6)))</f>
        <v/>
      </c>
      <c r="AD1845" s="48">
        <f>SUMIF($AQ$7:$AQ$3006,'RC'!$E$6,$J$7:$J$3006)+SUMIF($AQ$7:$AQ$3006,'RC'!$E$6,$L$7:$L$3006)</f>
        <v>21</v>
      </c>
      <c r="AF1845" s="48">
        <v>3.1619999999994403E-2</v>
      </c>
      <c r="AG1845" s="48">
        <f>IF(OR(AQ1845="",AQ1845&lt;&gt;'RC'!$E$6,AB1845&lt;&gt;'RC'!$D$21),0,1)</f>
        <v>0</v>
      </c>
      <c r="AH1845" s="48">
        <f t="shared" si="636"/>
        <v>3.1619999999994403E-2</v>
      </c>
      <c r="AI1845" s="48" t="str">
        <f t="shared" si="618"/>
        <v/>
      </c>
      <c r="AJ1845" s="48" t="str">
        <f t="shared" si="619"/>
        <v/>
      </c>
      <c r="AK1845" s="52" t="str">
        <f t="shared" si="620"/>
        <v/>
      </c>
      <c r="AL1845" s="52" t="str">
        <f t="shared" si="621"/>
        <v/>
      </c>
      <c r="AM1845" s="48" t="str">
        <f t="shared" si="622"/>
        <v/>
      </c>
      <c r="AN1845" s="48" t="str">
        <f t="shared" si="623"/>
        <v/>
      </c>
      <c r="AP1845" s="18" t="str">
        <f t="shared" si="624"/>
        <v/>
      </c>
      <c r="AQ1845" s="18" t="str">
        <f t="shared" si="625"/>
        <v/>
      </c>
      <c r="AR1845" s="18">
        <v>3.1620000000000002E-2</v>
      </c>
      <c r="AS1845" s="18">
        <f>IF(AF!$D$27="Todos",1,IF(M1845=AF!$D$27,1,0))</f>
        <v>1</v>
      </c>
      <c r="AT1845" s="53">
        <f>IF(AND(E1845=AF!$D$6,OR(LT!M1845=AF!$D$27,AF!$D$27="Todos"),OR(AP1845=AF!$E$8,AQ1845=AF!$E$8)),AR1845+AS1845,0)</f>
        <v>0</v>
      </c>
      <c r="AU1845" s="18" t="str">
        <f t="shared" si="626"/>
        <v/>
      </c>
      <c r="AV1845" s="54" t="str">
        <f t="shared" si="627"/>
        <v/>
      </c>
      <c r="AW1845" s="54" t="str">
        <f t="shared" si="628"/>
        <v/>
      </c>
      <c r="AX1845" s="18" t="str">
        <f t="shared" si="629"/>
        <v/>
      </c>
      <c r="AY1845" s="18" t="str">
        <f t="shared" si="630"/>
        <v/>
      </c>
      <c r="BA1845" s="18">
        <f>IF($E1845=AF!$D$6,IF($M1845="Concluída no prazo",2,IF($M1845="Concluída com atraso",1,0)),0)</f>
        <v>0</v>
      </c>
      <c r="BB1845" s="18">
        <f>IF($E1845=AF!$D$6,IF($M1845="Atrasada",2,IF($M1845="Concluída com atraso",1,0)),0)</f>
        <v>0</v>
      </c>
      <c r="BC1845" s="18">
        <v>1.839E-2</v>
      </c>
      <c r="BD1845" s="18">
        <f t="shared" si="637"/>
        <v>1.839E-2</v>
      </c>
      <c r="BE1845" s="18">
        <f t="shared" si="637"/>
        <v>1.839E-2</v>
      </c>
      <c r="BF1845" s="18" t="str">
        <f t="shared" si="631"/>
        <v/>
      </c>
      <c r="BN1845" s="18" t="str">
        <f t="shared" si="632"/>
        <v>s</v>
      </c>
    </row>
    <row r="1846" spans="3:66" ht="50.1" customHeight="1" thickTop="1" thickBot="1" x14ac:dyDescent="0.3">
      <c r="C1846" s="46"/>
      <c r="D1846" s="46"/>
      <c r="E1846" s="46"/>
      <c r="F1846" s="122"/>
      <c r="G1846" s="122"/>
      <c r="H1846" s="78" t="str">
        <f t="shared" si="633"/>
        <v/>
      </c>
      <c r="I1846" s="78" t="str">
        <f t="shared" si="634"/>
        <v/>
      </c>
      <c r="J1846" s="16"/>
      <c r="K1846" s="46" t="str">
        <f t="shared" si="635"/>
        <v/>
      </c>
      <c r="L1846" s="16"/>
      <c r="M1846" s="16"/>
      <c r="N1846" s="46"/>
      <c r="O1846" s="47" t="str">
        <f t="shared" si="638"/>
        <v/>
      </c>
      <c r="P1846" s="47"/>
      <c r="Q1846" s="48" t="str">
        <f>IFERROR(VLOOKUP(E1846,Funcionários!$C$8:$E$207,3,FALSE),"")</f>
        <v/>
      </c>
      <c r="R1846" s="47"/>
      <c r="S1846" s="49" t="str">
        <f t="shared" si="639"/>
        <v/>
      </c>
      <c r="T1846" s="49">
        <v>1.84E-2</v>
      </c>
      <c r="U1846" s="48" t="str">
        <f>IF(Funcionários!C1847=0,"",Funcionários!C1847)</f>
        <v/>
      </c>
      <c r="V1846" s="50">
        <f>IF(U1846="",0,IF(COUNTIFS($E$7:$E$3006,U1846,$I$7:$I$3006,'RC'!$E$6)=0,0,COUNTIFS($M$7:$M$3006,"Concluída no prazo",$E$7:$E$3006,U1846,$I$7:$I$3006,'RC'!$E$6)/COUNTIFS($E$7:$E$3006,U1846,$I$7:$I$3006,'RC'!$E$6)))</f>
        <v>0</v>
      </c>
      <c r="W1846" s="49">
        <f>SUMIFS($J$7:$J$3006,$E$7:$E$3006,U1846,$I$7:$I$3006,'RC'!$E$6)+SUMIFS($L$7:$L$3006,$E$7:$E$3006,U1846,$I$7:$I$3006,'RC'!$E$6)</f>
        <v>0</v>
      </c>
      <c r="X1846" s="48">
        <f>COUNTIFS($E$7:$E$3006,U1846,$I$7:$I$3006,'RC'!$E$6)</f>
        <v>0</v>
      </c>
      <c r="Y1846" s="48"/>
      <c r="Z1846" s="51" t="str">
        <f>IF(AQ1846='RC'!$E$6,AC1846*1000+AD1846,"")</f>
        <v/>
      </c>
      <c r="AA1846" s="51" t="str">
        <f>IF(AB1846="","",IF(AQ1846='RC'!$E$6,AC1846*1000-AD1846,""))</f>
        <v/>
      </c>
      <c r="AB1846" s="48" t="str">
        <f>IFERROR(VLOOKUP(E1846,Funcionários!$C$8:$E$207,3,FALSE),"")</f>
        <v/>
      </c>
      <c r="AC1846" s="50" t="str">
        <f>IF(AB1846="","",IF(COUNTIFS($AB$7:$AB$3006,AB1846,$AQ$7:$AQ$3006,'RC'!$E$6)=0,"",COUNTIFS($M$7:$M$3006,"Concluída no prazo",$AB$7:$AB$3006,AB1846,$AQ$7:$AQ$3006,'RC'!$E$6)/COUNTIFS($AB$7:$AB$3006,AB1846,$AQ$7:$AQ$3006,'RC'!$E$6)))</f>
        <v/>
      </c>
      <c r="AD1846" s="48">
        <f>SUMIF($AQ$7:$AQ$3006,'RC'!$E$6,$J$7:$J$3006)+SUMIF($AQ$7:$AQ$3006,'RC'!$E$6,$L$7:$L$3006)</f>
        <v>21</v>
      </c>
      <c r="AF1846" s="48">
        <v>3.16099999999944E-2</v>
      </c>
      <c r="AG1846" s="48">
        <f>IF(OR(AQ1846="",AQ1846&lt;&gt;'RC'!$E$6,AB1846&lt;&gt;'RC'!$D$21),0,1)</f>
        <v>0</v>
      </c>
      <c r="AH1846" s="48">
        <f t="shared" si="636"/>
        <v>3.16099999999944E-2</v>
      </c>
      <c r="AI1846" s="48" t="str">
        <f t="shared" si="618"/>
        <v/>
      </c>
      <c r="AJ1846" s="48" t="str">
        <f t="shared" si="619"/>
        <v/>
      </c>
      <c r="AK1846" s="52" t="str">
        <f t="shared" si="620"/>
        <v/>
      </c>
      <c r="AL1846" s="52" t="str">
        <f t="shared" si="621"/>
        <v/>
      </c>
      <c r="AM1846" s="48" t="str">
        <f t="shared" si="622"/>
        <v/>
      </c>
      <c r="AN1846" s="48" t="str">
        <f t="shared" si="623"/>
        <v/>
      </c>
      <c r="AP1846" s="18" t="str">
        <f t="shared" si="624"/>
        <v/>
      </c>
      <c r="AQ1846" s="18" t="str">
        <f t="shared" si="625"/>
        <v/>
      </c>
      <c r="AR1846" s="18">
        <v>3.1609999999999999E-2</v>
      </c>
      <c r="AS1846" s="18">
        <f>IF(AF!$D$27="Todos",1,IF(M1846=AF!$D$27,1,0))</f>
        <v>1</v>
      </c>
      <c r="AT1846" s="53">
        <f>IF(AND(E1846=AF!$D$6,OR(LT!M1846=AF!$D$27,AF!$D$27="Todos"),OR(AP1846=AF!$E$8,AQ1846=AF!$E$8)),AR1846+AS1846,0)</f>
        <v>0</v>
      </c>
      <c r="AU1846" s="18" t="str">
        <f t="shared" si="626"/>
        <v/>
      </c>
      <c r="AV1846" s="54" t="str">
        <f t="shared" si="627"/>
        <v/>
      </c>
      <c r="AW1846" s="54" t="str">
        <f t="shared" si="628"/>
        <v/>
      </c>
      <c r="AX1846" s="18" t="str">
        <f t="shared" si="629"/>
        <v/>
      </c>
      <c r="AY1846" s="18" t="str">
        <f t="shared" si="630"/>
        <v/>
      </c>
      <c r="BA1846" s="18">
        <f>IF($E1846=AF!$D$6,IF($M1846="Concluída no prazo",2,IF($M1846="Concluída com atraso",1,0)),0)</f>
        <v>0</v>
      </c>
      <c r="BB1846" s="18">
        <f>IF($E1846=AF!$D$6,IF($M1846="Atrasada",2,IF($M1846="Concluída com atraso",1,0)),0)</f>
        <v>0</v>
      </c>
      <c r="BC1846" s="18">
        <v>1.84E-2</v>
      </c>
      <c r="BD1846" s="18">
        <f t="shared" si="637"/>
        <v>1.84E-2</v>
      </c>
      <c r="BE1846" s="18">
        <f t="shared" si="637"/>
        <v>1.84E-2</v>
      </c>
      <c r="BF1846" s="18" t="str">
        <f t="shared" si="631"/>
        <v/>
      </c>
      <c r="BN1846" s="18" t="str">
        <f t="shared" si="632"/>
        <v>s</v>
      </c>
    </row>
    <row r="1847" spans="3:66" ht="50.1" customHeight="1" thickTop="1" thickBot="1" x14ac:dyDescent="0.3">
      <c r="C1847" s="46"/>
      <c r="D1847" s="46"/>
      <c r="E1847" s="46"/>
      <c r="F1847" s="122"/>
      <c r="G1847" s="122"/>
      <c r="H1847" s="78" t="str">
        <f t="shared" si="633"/>
        <v/>
      </c>
      <c r="I1847" s="78" t="str">
        <f t="shared" si="634"/>
        <v/>
      </c>
      <c r="J1847" s="16"/>
      <c r="K1847" s="46" t="str">
        <f t="shared" si="635"/>
        <v/>
      </c>
      <c r="L1847" s="16"/>
      <c r="M1847" s="16"/>
      <c r="N1847" s="46"/>
      <c r="O1847" s="47" t="str">
        <f t="shared" si="638"/>
        <v/>
      </c>
      <c r="P1847" s="47"/>
      <c r="Q1847" s="48" t="str">
        <f>IFERROR(VLOOKUP(E1847,Funcionários!$C$8:$E$207,3,FALSE),"")</f>
        <v/>
      </c>
      <c r="R1847" s="47"/>
      <c r="S1847" s="49" t="str">
        <f t="shared" si="639"/>
        <v/>
      </c>
      <c r="T1847" s="49">
        <v>1.8409999999999999E-2</v>
      </c>
      <c r="U1847" s="48" t="str">
        <f>IF(Funcionários!C1848=0,"",Funcionários!C1848)</f>
        <v/>
      </c>
      <c r="V1847" s="50">
        <f>IF(U1847="",0,IF(COUNTIFS($E$7:$E$3006,U1847,$I$7:$I$3006,'RC'!$E$6)=0,0,COUNTIFS($M$7:$M$3006,"Concluída no prazo",$E$7:$E$3006,U1847,$I$7:$I$3006,'RC'!$E$6)/COUNTIFS($E$7:$E$3006,U1847,$I$7:$I$3006,'RC'!$E$6)))</f>
        <v>0</v>
      </c>
      <c r="W1847" s="49">
        <f>SUMIFS($J$7:$J$3006,$E$7:$E$3006,U1847,$I$7:$I$3006,'RC'!$E$6)+SUMIFS($L$7:$L$3006,$E$7:$E$3006,U1847,$I$7:$I$3006,'RC'!$E$6)</f>
        <v>0</v>
      </c>
      <c r="X1847" s="48">
        <f>COUNTIFS($E$7:$E$3006,U1847,$I$7:$I$3006,'RC'!$E$6)</f>
        <v>0</v>
      </c>
      <c r="Y1847" s="48"/>
      <c r="Z1847" s="51" t="str">
        <f>IF(AQ1847='RC'!$E$6,AC1847*1000+AD1847,"")</f>
        <v/>
      </c>
      <c r="AA1847" s="51" t="str">
        <f>IF(AB1847="","",IF(AQ1847='RC'!$E$6,AC1847*1000-AD1847,""))</f>
        <v/>
      </c>
      <c r="AB1847" s="48" t="str">
        <f>IFERROR(VLOOKUP(E1847,Funcionários!$C$8:$E$207,3,FALSE),"")</f>
        <v/>
      </c>
      <c r="AC1847" s="50" t="str">
        <f>IF(AB1847="","",IF(COUNTIFS($AB$7:$AB$3006,AB1847,$AQ$7:$AQ$3006,'RC'!$E$6)=0,"",COUNTIFS($M$7:$M$3006,"Concluída no prazo",$AB$7:$AB$3006,AB1847,$AQ$7:$AQ$3006,'RC'!$E$6)/COUNTIFS($AB$7:$AB$3006,AB1847,$AQ$7:$AQ$3006,'RC'!$E$6)))</f>
        <v/>
      </c>
      <c r="AD1847" s="48">
        <f>SUMIF($AQ$7:$AQ$3006,'RC'!$E$6,$J$7:$J$3006)+SUMIF($AQ$7:$AQ$3006,'RC'!$E$6,$L$7:$L$3006)</f>
        <v>21</v>
      </c>
      <c r="AF1847" s="48">
        <v>3.1599999999994403E-2</v>
      </c>
      <c r="AG1847" s="48">
        <f>IF(OR(AQ1847="",AQ1847&lt;&gt;'RC'!$E$6,AB1847&lt;&gt;'RC'!$D$21),0,1)</f>
        <v>0</v>
      </c>
      <c r="AH1847" s="48">
        <f t="shared" si="636"/>
        <v>3.1599999999994403E-2</v>
      </c>
      <c r="AI1847" s="48" t="str">
        <f t="shared" si="618"/>
        <v/>
      </c>
      <c r="AJ1847" s="48" t="str">
        <f t="shared" si="619"/>
        <v/>
      </c>
      <c r="AK1847" s="52" t="str">
        <f t="shared" si="620"/>
        <v/>
      </c>
      <c r="AL1847" s="52" t="str">
        <f t="shared" si="621"/>
        <v/>
      </c>
      <c r="AM1847" s="48" t="str">
        <f t="shared" si="622"/>
        <v/>
      </c>
      <c r="AN1847" s="48" t="str">
        <f t="shared" si="623"/>
        <v/>
      </c>
      <c r="AP1847" s="18" t="str">
        <f t="shared" si="624"/>
        <v/>
      </c>
      <c r="AQ1847" s="18" t="str">
        <f t="shared" si="625"/>
        <v/>
      </c>
      <c r="AR1847" s="18">
        <v>3.1600000000000003E-2</v>
      </c>
      <c r="AS1847" s="18">
        <f>IF(AF!$D$27="Todos",1,IF(M1847=AF!$D$27,1,0))</f>
        <v>1</v>
      </c>
      <c r="AT1847" s="53">
        <f>IF(AND(E1847=AF!$D$6,OR(LT!M1847=AF!$D$27,AF!$D$27="Todos"),OR(AP1847=AF!$E$8,AQ1847=AF!$E$8)),AR1847+AS1847,0)</f>
        <v>0</v>
      </c>
      <c r="AU1847" s="18" t="str">
        <f t="shared" si="626"/>
        <v/>
      </c>
      <c r="AV1847" s="54" t="str">
        <f t="shared" si="627"/>
        <v/>
      </c>
      <c r="AW1847" s="54" t="str">
        <f t="shared" si="628"/>
        <v/>
      </c>
      <c r="AX1847" s="18" t="str">
        <f t="shared" si="629"/>
        <v/>
      </c>
      <c r="AY1847" s="18" t="str">
        <f t="shared" si="630"/>
        <v/>
      </c>
      <c r="BA1847" s="18">
        <f>IF($E1847=AF!$D$6,IF($M1847="Concluída no prazo",2,IF($M1847="Concluída com atraso",1,0)),0)</f>
        <v>0</v>
      </c>
      <c r="BB1847" s="18">
        <f>IF($E1847=AF!$D$6,IF($M1847="Atrasada",2,IF($M1847="Concluída com atraso",1,0)),0)</f>
        <v>0</v>
      </c>
      <c r="BC1847" s="18">
        <v>1.8409999999999999E-2</v>
      </c>
      <c r="BD1847" s="18">
        <f t="shared" si="637"/>
        <v>1.8409999999999999E-2</v>
      </c>
      <c r="BE1847" s="18">
        <f t="shared" si="637"/>
        <v>1.8409999999999999E-2</v>
      </c>
      <c r="BF1847" s="18" t="str">
        <f t="shared" si="631"/>
        <v/>
      </c>
      <c r="BN1847" s="18" t="str">
        <f t="shared" si="632"/>
        <v>s</v>
      </c>
    </row>
    <row r="1848" spans="3:66" ht="50.1" customHeight="1" thickTop="1" thickBot="1" x14ac:dyDescent="0.3">
      <c r="C1848" s="46"/>
      <c r="D1848" s="46"/>
      <c r="E1848" s="46"/>
      <c r="F1848" s="122"/>
      <c r="G1848" s="122"/>
      <c r="H1848" s="78" t="str">
        <f t="shared" si="633"/>
        <v/>
      </c>
      <c r="I1848" s="78" t="str">
        <f t="shared" si="634"/>
        <v/>
      </c>
      <c r="J1848" s="16"/>
      <c r="K1848" s="46" t="str">
        <f t="shared" si="635"/>
        <v/>
      </c>
      <c r="L1848" s="16"/>
      <c r="M1848" s="16"/>
      <c r="N1848" s="46"/>
      <c r="O1848" s="47" t="str">
        <f t="shared" si="638"/>
        <v/>
      </c>
      <c r="P1848" s="47"/>
      <c r="Q1848" s="48" t="str">
        <f>IFERROR(VLOOKUP(E1848,Funcionários!$C$8:$E$207,3,FALSE),"")</f>
        <v/>
      </c>
      <c r="R1848" s="47"/>
      <c r="S1848" s="49" t="str">
        <f t="shared" si="639"/>
        <v/>
      </c>
      <c r="T1848" s="49">
        <v>1.8419999999999999E-2</v>
      </c>
      <c r="U1848" s="48" t="str">
        <f>IF(Funcionários!C1849=0,"",Funcionários!C1849)</f>
        <v/>
      </c>
      <c r="V1848" s="50">
        <f>IF(U1848="",0,IF(COUNTIFS($E$7:$E$3006,U1848,$I$7:$I$3006,'RC'!$E$6)=0,0,COUNTIFS($M$7:$M$3006,"Concluída no prazo",$E$7:$E$3006,U1848,$I$7:$I$3006,'RC'!$E$6)/COUNTIFS($E$7:$E$3006,U1848,$I$7:$I$3006,'RC'!$E$6)))</f>
        <v>0</v>
      </c>
      <c r="W1848" s="49">
        <f>SUMIFS($J$7:$J$3006,$E$7:$E$3006,U1848,$I$7:$I$3006,'RC'!$E$6)+SUMIFS($L$7:$L$3006,$E$7:$E$3006,U1848,$I$7:$I$3006,'RC'!$E$6)</f>
        <v>0</v>
      </c>
      <c r="X1848" s="48">
        <f>COUNTIFS($E$7:$E$3006,U1848,$I$7:$I$3006,'RC'!$E$6)</f>
        <v>0</v>
      </c>
      <c r="Y1848" s="48"/>
      <c r="Z1848" s="51" t="str">
        <f>IF(AQ1848='RC'!$E$6,AC1848*1000+AD1848,"")</f>
        <v/>
      </c>
      <c r="AA1848" s="51" t="str">
        <f>IF(AB1848="","",IF(AQ1848='RC'!$E$6,AC1848*1000-AD1848,""))</f>
        <v/>
      </c>
      <c r="AB1848" s="48" t="str">
        <f>IFERROR(VLOOKUP(E1848,Funcionários!$C$8:$E$207,3,FALSE),"")</f>
        <v/>
      </c>
      <c r="AC1848" s="50" t="str">
        <f>IF(AB1848="","",IF(COUNTIFS($AB$7:$AB$3006,AB1848,$AQ$7:$AQ$3006,'RC'!$E$6)=0,"",COUNTIFS($M$7:$M$3006,"Concluída no prazo",$AB$7:$AB$3006,AB1848,$AQ$7:$AQ$3006,'RC'!$E$6)/COUNTIFS($AB$7:$AB$3006,AB1848,$AQ$7:$AQ$3006,'RC'!$E$6)))</f>
        <v/>
      </c>
      <c r="AD1848" s="48">
        <f>SUMIF($AQ$7:$AQ$3006,'RC'!$E$6,$J$7:$J$3006)+SUMIF($AQ$7:$AQ$3006,'RC'!$E$6,$L$7:$L$3006)</f>
        <v>21</v>
      </c>
      <c r="AF1848" s="48">
        <v>3.15899999999944E-2</v>
      </c>
      <c r="AG1848" s="48">
        <f>IF(OR(AQ1848="",AQ1848&lt;&gt;'RC'!$E$6,AB1848&lt;&gt;'RC'!$D$21),0,1)</f>
        <v>0</v>
      </c>
      <c r="AH1848" s="48">
        <f t="shared" si="636"/>
        <v>3.15899999999944E-2</v>
      </c>
      <c r="AI1848" s="48" t="str">
        <f t="shared" si="618"/>
        <v/>
      </c>
      <c r="AJ1848" s="48" t="str">
        <f t="shared" si="619"/>
        <v/>
      </c>
      <c r="AK1848" s="52" t="str">
        <f t="shared" si="620"/>
        <v/>
      </c>
      <c r="AL1848" s="52" t="str">
        <f t="shared" si="621"/>
        <v/>
      </c>
      <c r="AM1848" s="48" t="str">
        <f t="shared" si="622"/>
        <v/>
      </c>
      <c r="AN1848" s="48" t="str">
        <f t="shared" si="623"/>
        <v/>
      </c>
      <c r="AP1848" s="18" t="str">
        <f t="shared" si="624"/>
        <v/>
      </c>
      <c r="AQ1848" s="18" t="str">
        <f t="shared" si="625"/>
        <v/>
      </c>
      <c r="AR1848" s="18">
        <v>3.159E-2</v>
      </c>
      <c r="AS1848" s="18">
        <f>IF(AF!$D$27="Todos",1,IF(M1848=AF!$D$27,1,0))</f>
        <v>1</v>
      </c>
      <c r="AT1848" s="53">
        <f>IF(AND(E1848=AF!$D$6,OR(LT!M1848=AF!$D$27,AF!$D$27="Todos"),OR(AP1848=AF!$E$8,AQ1848=AF!$E$8)),AR1848+AS1848,0)</f>
        <v>0</v>
      </c>
      <c r="AU1848" s="18" t="str">
        <f t="shared" si="626"/>
        <v/>
      </c>
      <c r="AV1848" s="54" t="str">
        <f t="shared" si="627"/>
        <v/>
      </c>
      <c r="AW1848" s="54" t="str">
        <f t="shared" si="628"/>
        <v/>
      </c>
      <c r="AX1848" s="18" t="str">
        <f t="shared" si="629"/>
        <v/>
      </c>
      <c r="AY1848" s="18" t="str">
        <f t="shared" si="630"/>
        <v/>
      </c>
      <c r="BA1848" s="18">
        <f>IF($E1848=AF!$D$6,IF($M1848="Concluída no prazo",2,IF($M1848="Concluída com atraso",1,0)),0)</f>
        <v>0</v>
      </c>
      <c r="BB1848" s="18">
        <f>IF($E1848=AF!$D$6,IF($M1848="Atrasada",2,IF($M1848="Concluída com atraso",1,0)),0)</f>
        <v>0</v>
      </c>
      <c r="BC1848" s="18">
        <v>1.8419999999999999E-2</v>
      </c>
      <c r="BD1848" s="18">
        <f t="shared" si="637"/>
        <v>1.8419999999999999E-2</v>
      </c>
      <c r="BE1848" s="18">
        <f t="shared" si="637"/>
        <v>1.8419999999999999E-2</v>
      </c>
      <c r="BF1848" s="18" t="str">
        <f t="shared" si="631"/>
        <v/>
      </c>
      <c r="BN1848" s="18" t="str">
        <f t="shared" si="632"/>
        <v>s</v>
      </c>
    </row>
    <row r="1849" spans="3:66" ht="50.1" customHeight="1" thickTop="1" thickBot="1" x14ac:dyDescent="0.3">
      <c r="C1849" s="46"/>
      <c r="D1849" s="46"/>
      <c r="E1849" s="46"/>
      <c r="F1849" s="122"/>
      <c r="G1849" s="122"/>
      <c r="H1849" s="78" t="str">
        <f t="shared" si="633"/>
        <v/>
      </c>
      <c r="I1849" s="78" t="str">
        <f t="shared" si="634"/>
        <v/>
      </c>
      <c r="J1849" s="16"/>
      <c r="K1849" s="46" t="str">
        <f t="shared" si="635"/>
        <v/>
      </c>
      <c r="L1849" s="16"/>
      <c r="M1849" s="16"/>
      <c r="N1849" s="46"/>
      <c r="O1849" s="47" t="str">
        <f t="shared" si="638"/>
        <v/>
      </c>
      <c r="P1849" s="47"/>
      <c r="Q1849" s="48" t="str">
        <f>IFERROR(VLOOKUP(E1849,Funcionários!$C$8:$E$207,3,FALSE),"")</f>
        <v/>
      </c>
      <c r="R1849" s="47"/>
      <c r="S1849" s="49" t="str">
        <f t="shared" si="639"/>
        <v/>
      </c>
      <c r="T1849" s="49">
        <v>1.8429999999999998E-2</v>
      </c>
      <c r="U1849" s="48" t="str">
        <f>IF(Funcionários!C1850=0,"",Funcionários!C1850)</f>
        <v/>
      </c>
      <c r="V1849" s="50">
        <f>IF(U1849="",0,IF(COUNTIFS($E$7:$E$3006,U1849,$I$7:$I$3006,'RC'!$E$6)=0,0,COUNTIFS($M$7:$M$3006,"Concluída no prazo",$E$7:$E$3006,U1849,$I$7:$I$3006,'RC'!$E$6)/COUNTIFS($E$7:$E$3006,U1849,$I$7:$I$3006,'RC'!$E$6)))</f>
        <v>0</v>
      </c>
      <c r="W1849" s="49">
        <f>SUMIFS($J$7:$J$3006,$E$7:$E$3006,U1849,$I$7:$I$3006,'RC'!$E$6)+SUMIFS($L$7:$L$3006,$E$7:$E$3006,U1849,$I$7:$I$3006,'RC'!$E$6)</f>
        <v>0</v>
      </c>
      <c r="X1849" s="48">
        <f>COUNTIFS($E$7:$E$3006,U1849,$I$7:$I$3006,'RC'!$E$6)</f>
        <v>0</v>
      </c>
      <c r="Y1849" s="48"/>
      <c r="Z1849" s="51" t="str">
        <f>IF(AQ1849='RC'!$E$6,AC1849*1000+AD1849,"")</f>
        <v/>
      </c>
      <c r="AA1849" s="51" t="str">
        <f>IF(AB1849="","",IF(AQ1849='RC'!$E$6,AC1849*1000-AD1849,""))</f>
        <v/>
      </c>
      <c r="AB1849" s="48" t="str">
        <f>IFERROR(VLOOKUP(E1849,Funcionários!$C$8:$E$207,3,FALSE),"")</f>
        <v/>
      </c>
      <c r="AC1849" s="50" t="str">
        <f>IF(AB1849="","",IF(COUNTIFS($AB$7:$AB$3006,AB1849,$AQ$7:$AQ$3006,'RC'!$E$6)=0,"",COUNTIFS($M$7:$M$3006,"Concluída no prazo",$AB$7:$AB$3006,AB1849,$AQ$7:$AQ$3006,'RC'!$E$6)/COUNTIFS($AB$7:$AB$3006,AB1849,$AQ$7:$AQ$3006,'RC'!$E$6)))</f>
        <v/>
      </c>
      <c r="AD1849" s="48">
        <f>SUMIF($AQ$7:$AQ$3006,'RC'!$E$6,$J$7:$J$3006)+SUMIF($AQ$7:$AQ$3006,'RC'!$E$6,$L$7:$L$3006)</f>
        <v>21</v>
      </c>
      <c r="AF1849" s="48">
        <v>3.1579999999994397E-2</v>
      </c>
      <c r="AG1849" s="48">
        <f>IF(OR(AQ1849="",AQ1849&lt;&gt;'RC'!$E$6,AB1849&lt;&gt;'RC'!$D$21),0,1)</f>
        <v>0</v>
      </c>
      <c r="AH1849" s="48">
        <f t="shared" si="636"/>
        <v>3.1579999999994397E-2</v>
      </c>
      <c r="AI1849" s="48" t="str">
        <f t="shared" si="618"/>
        <v/>
      </c>
      <c r="AJ1849" s="48" t="str">
        <f t="shared" si="619"/>
        <v/>
      </c>
      <c r="AK1849" s="52" t="str">
        <f t="shared" si="620"/>
        <v/>
      </c>
      <c r="AL1849" s="52" t="str">
        <f t="shared" si="621"/>
        <v/>
      </c>
      <c r="AM1849" s="48" t="str">
        <f t="shared" si="622"/>
        <v/>
      </c>
      <c r="AN1849" s="48" t="str">
        <f t="shared" si="623"/>
        <v/>
      </c>
      <c r="AP1849" s="18" t="str">
        <f t="shared" si="624"/>
        <v/>
      </c>
      <c r="AQ1849" s="18" t="str">
        <f t="shared" si="625"/>
        <v/>
      </c>
      <c r="AR1849" s="18">
        <v>3.1579999999999997E-2</v>
      </c>
      <c r="AS1849" s="18">
        <f>IF(AF!$D$27="Todos",1,IF(M1849=AF!$D$27,1,0))</f>
        <v>1</v>
      </c>
      <c r="AT1849" s="53">
        <f>IF(AND(E1849=AF!$D$6,OR(LT!M1849=AF!$D$27,AF!$D$27="Todos"),OR(AP1849=AF!$E$8,AQ1849=AF!$E$8)),AR1849+AS1849,0)</f>
        <v>0</v>
      </c>
      <c r="AU1849" s="18" t="str">
        <f t="shared" si="626"/>
        <v/>
      </c>
      <c r="AV1849" s="54" t="str">
        <f t="shared" si="627"/>
        <v/>
      </c>
      <c r="AW1849" s="54" t="str">
        <f t="shared" si="628"/>
        <v/>
      </c>
      <c r="AX1849" s="18" t="str">
        <f t="shared" si="629"/>
        <v/>
      </c>
      <c r="AY1849" s="18" t="str">
        <f t="shared" si="630"/>
        <v/>
      </c>
      <c r="BA1849" s="18">
        <f>IF($E1849=AF!$D$6,IF($M1849="Concluída no prazo",2,IF($M1849="Concluída com atraso",1,0)),0)</f>
        <v>0</v>
      </c>
      <c r="BB1849" s="18">
        <f>IF($E1849=AF!$D$6,IF($M1849="Atrasada",2,IF($M1849="Concluída com atraso",1,0)),0)</f>
        <v>0</v>
      </c>
      <c r="BC1849" s="18">
        <v>1.8429999999999998E-2</v>
      </c>
      <c r="BD1849" s="18">
        <f t="shared" si="637"/>
        <v>1.8429999999999998E-2</v>
      </c>
      <c r="BE1849" s="18">
        <f t="shared" si="637"/>
        <v>1.8429999999999998E-2</v>
      </c>
      <c r="BF1849" s="18" t="str">
        <f t="shared" si="631"/>
        <v/>
      </c>
      <c r="BN1849" s="18" t="str">
        <f t="shared" si="632"/>
        <v>s</v>
      </c>
    </row>
    <row r="1850" spans="3:66" ht="50.1" customHeight="1" thickTop="1" thickBot="1" x14ac:dyDescent="0.3">
      <c r="C1850" s="46"/>
      <c r="D1850" s="46"/>
      <c r="E1850" s="46"/>
      <c r="F1850" s="122"/>
      <c r="G1850" s="122"/>
      <c r="H1850" s="78" t="str">
        <f t="shared" si="633"/>
        <v/>
      </c>
      <c r="I1850" s="78" t="str">
        <f t="shared" si="634"/>
        <v/>
      </c>
      <c r="J1850" s="16"/>
      <c r="K1850" s="46" t="str">
        <f t="shared" si="635"/>
        <v/>
      </c>
      <c r="L1850" s="16"/>
      <c r="M1850" s="16"/>
      <c r="N1850" s="46"/>
      <c r="O1850" s="47" t="str">
        <f t="shared" si="638"/>
        <v/>
      </c>
      <c r="P1850" s="47"/>
      <c r="Q1850" s="48" t="str">
        <f>IFERROR(VLOOKUP(E1850,Funcionários!$C$8:$E$207,3,FALSE),"")</f>
        <v/>
      </c>
      <c r="R1850" s="47"/>
      <c r="S1850" s="49" t="str">
        <f t="shared" si="639"/>
        <v/>
      </c>
      <c r="T1850" s="49">
        <v>1.8440000000000002E-2</v>
      </c>
      <c r="U1850" s="48" t="str">
        <f>IF(Funcionários!C1851=0,"",Funcionários!C1851)</f>
        <v/>
      </c>
      <c r="V1850" s="50">
        <f>IF(U1850="",0,IF(COUNTIFS($E$7:$E$3006,U1850,$I$7:$I$3006,'RC'!$E$6)=0,0,COUNTIFS($M$7:$M$3006,"Concluída no prazo",$E$7:$E$3006,U1850,$I$7:$I$3006,'RC'!$E$6)/COUNTIFS($E$7:$E$3006,U1850,$I$7:$I$3006,'RC'!$E$6)))</f>
        <v>0</v>
      </c>
      <c r="W1850" s="49">
        <f>SUMIFS($J$7:$J$3006,$E$7:$E$3006,U1850,$I$7:$I$3006,'RC'!$E$6)+SUMIFS($L$7:$L$3006,$E$7:$E$3006,U1850,$I$7:$I$3006,'RC'!$E$6)</f>
        <v>0</v>
      </c>
      <c r="X1850" s="48">
        <f>COUNTIFS($E$7:$E$3006,U1850,$I$7:$I$3006,'RC'!$E$6)</f>
        <v>0</v>
      </c>
      <c r="Y1850" s="48"/>
      <c r="Z1850" s="51" t="str">
        <f>IF(AQ1850='RC'!$E$6,AC1850*1000+AD1850,"")</f>
        <v/>
      </c>
      <c r="AA1850" s="51" t="str">
        <f>IF(AB1850="","",IF(AQ1850='RC'!$E$6,AC1850*1000-AD1850,""))</f>
        <v/>
      </c>
      <c r="AB1850" s="48" t="str">
        <f>IFERROR(VLOOKUP(E1850,Funcionários!$C$8:$E$207,3,FALSE),"")</f>
        <v/>
      </c>
      <c r="AC1850" s="50" t="str">
        <f>IF(AB1850="","",IF(COUNTIFS($AB$7:$AB$3006,AB1850,$AQ$7:$AQ$3006,'RC'!$E$6)=0,"",COUNTIFS($M$7:$M$3006,"Concluída no prazo",$AB$7:$AB$3006,AB1850,$AQ$7:$AQ$3006,'RC'!$E$6)/COUNTIFS($AB$7:$AB$3006,AB1850,$AQ$7:$AQ$3006,'RC'!$E$6)))</f>
        <v/>
      </c>
      <c r="AD1850" s="48">
        <f>SUMIF($AQ$7:$AQ$3006,'RC'!$E$6,$J$7:$J$3006)+SUMIF($AQ$7:$AQ$3006,'RC'!$E$6,$L$7:$L$3006)</f>
        <v>21</v>
      </c>
      <c r="AF1850" s="48">
        <v>3.1569999999994401E-2</v>
      </c>
      <c r="AG1850" s="48">
        <f>IF(OR(AQ1850="",AQ1850&lt;&gt;'RC'!$E$6,AB1850&lt;&gt;'RC'!$D$21),0,1)</f>
        <v>0</v>
      </c>
      <c r="AH1850" s="48">
        <f t="shared" si="636"/>
        <v>3.1569999999994401E-2</v>
      </c>
      <c r="AI1850" s="48" t="str">
        <f t="shared" si="618"/>
        <v/>
      </c>
      <c r="AJ1850" s="48" t="str">
        <f t="shared" si="619"/>
        <v/>
      </c>
      <c r="AK1850" s="52" t="str">
        <f t="shared" si="620"/>
        <v/>
      </c>
      <c r="AL1850" s="52" t="str">
        <f t="shared" si="621"/>
        <v/>
      </c>
      <c r="AM1850" s="48" t="str">
        <f t="shared" si="622"/>
        <v/>
      </c>
      <c r="AN1850" s="48" t="str">
        <f t="shared" si="623"/>
        <v/>
      </c>
      <c r="AP1850" s="18" t="str">
        <f t="shared" si="624"/>
        <v/>
      </c>
      <c r="AQ1850" s="18" t="str">
        <f t="shared" si="625"/>
        <v/>
      </c>
      <c r="AR1850" s="18">
        <v>3.1570000000000001E-2</v>
      </c>
      <c r="AS1850" s="18">
        <f>IF(AF!$D$27="Todos",1,IF(M1850=AF!$D$27,1,0))</f>
        <v>1</v>
      </c>
      <c r="AT1850" s="53">
        <f>IF(AND(E1850=AF!$D$6,OR(LT!M1850=AF!$D$27,AF!$D$27="Todos"),OR(AP1850=AF!$E$8,AQ1850=AF!$E$8)),AR1850+AS1850,0)</f>
        <v>0</v>
      </c>
      <c r="AU1850" s="18" t="str">
        <f t="shared" si="626"/>
        <v/>
      </c>
      <c r="AV1850" s="54" t="str">
        <f t="shared" si="627"/>
        <v/>
      </c>
      <c r="AW1850" s="54" t="str">
        <f t="shared" si="628"/>
        <v/>
      </c>
      <c r="AX1850" s="18" t="str">
        <f t="shared" si="629"/>
        <v/>
      </c>
      <c r="AY1850" s="18" t="str">
        <f t="shared" si="630"/>
        <v/>
      </c>
      <c r="BA1850" s="18">
        <f>IF($E1850=AF!$D$6,IF($M1850="Concluída no prazo",2,IF($M1850="Concluída com atraso",1,0)),0)</f>
        <v>0</v>
      </c>
      <c r="BB1850" s="18">
        <f>IF($E1850=AF!$D$6,IF($M1850="Atrasada",2,IF($M1850="Concluída com atraso",1,0)),0)</f>
        <v>0</v>
      </c>
      <c r="BC1850" s="18">
        <v>1.8440000000000002E-2</v>
      </c>
      <c r="BD1850" s="18">
        <f t="shared" si="637"/>
        <v>1.8440000000000002E-2</v>
      </c>
      <c r="BE1850" s="18">
        <f t="shared" si="637"/>
        <v>1.8440000000000002E-2</v>
      </c>
      <c r="BF1850" s="18" t="str">
        <f t="shared" si="631"/>
        <v/>
      </c>
      <c r="BN1850" s="18" t="str">
        <f t="shared" si="632"/>
        <v>s</v>
      </c>
    </row>
    <row r="1851" spans="3:66" ht="50.1" customHeight="1" thickTop="1" thickBot="1" x14ac:dyDescent="0.3">
      <c r="C1851" s="46"/>
      <c r="D1851" s="46"/>
      <c r="E1851" s="46"/>
      <c r="F1851" s="122"/>
      <c r="G1851" s="122"/>
      <c r="H1851" s="78" t="str">
        <f t="shared" si="633"/>
        <v/>
      </c>
      <c r="I1851" s="78" t="str">
        <f t="shared" si="634"/>
        <v/>
      </c>
      <c r="J1851" s="16"/>
      <c r="K1851" s="46" t="str">
        <f t="shared" si="635"/>
        <v/>
      </c>
      <c r="L1851" s="16"/>
      <c r="M1851" s="16"/>
      <c r="N1851" s="46"/>
      <c r="O1851" s="47" t="str">
        <f t="shared" si="638"/>
        <v/>
      </c>
      <c r="P1851" s="47"/>
      <c r="Q1851" s="48" t="str">
        <f>IFERROR(VLOOKUP(E1851,Funcionários!$C$8:$E$207,3,FALSE),"")</f>
        <v/>
      </c>
      <c r="R1851" s="47"/>
      <c r="S1851" s="49" t="str">
        <f t="shared" si="639"/>
        <v/>
      </c>
      <c r="T1851" s="49">
        <v>1.8450000000000001E-2</v>
      </c>
      <c r="U1851" s="48" t="str">
        <f>IF(Funcionários!C1852=0,"",Funcionários!C1852)</f>
        <v/>
      </c>
      <c r="V1851" s="50">
        <f>IF(U1851="",0,IF(COUNTIFS($E$7:$E$3006,U1851,$I$7:$I$3006,'RC'!$E$6)=0,0,COUNTIFS($M$7:$M$3006,"Concluída no prazo",$E$7:$E$3006,U1851,$I$7:$I$3006,'RC'!$E$6)/COUNTIFS($E$7:$E$3006,U1851,$I$7:$I$3006,'RC'!$E$6)))</f>
        <v>0</v>
      </c>
      <c r="W1851" s="49">
        <f>SUMIFS($J$7:$J$3006,$E$7:$E$3006,U1851,$I$7:$I$3006,'RC'!$E$6)+SUMIFS($L$7:$L$3006,$E$7:$E$3006,U1851,$I$7:$I$3006,'RC'!$E$6)</f>
        <v>0</v>
      </c>
      <c r="X1851" s="48">
        <f>COUNTIFS($E$7:$E$3006,U1851,$I$7:$I$3006,'RC'!$E$6)</f>
        <v>0</v>
      </c>
      <c r="Y1851" s="48"/>
      <c r="Z1851" s="51" t="str">
        <f>IF(AQ1851='RC'!$E$6,AC1851*1000+AD1851,"")</f>
        <v/>
      </c>
      <c r="AA1851" s="51" t="str">
        <f>IF(AB1851="","",IF(AQ1851='RC'!$E$6,AC1851*1000-AD1851,""))</f>
        <v/>
      </c>
      <c r="AB1851" s="48" t="str">
        <f>IFERROR(VLOOKUP(E1851,Funcionários!$C$8:$E$207,3,FALSE),"")</f>
        <v/>
      </c>
      <c r="AC1851" s="50" t="str">
        <f>IF(AB1851="","",IF(COUNTIFS($AB$7:$AB$3006,AB1851,$AQ$7:$AQ$3006,'RC'!$E$6)=0,"",COUNTIFS($M$7:$M$3006,"Concluída no prazo",$AB$7:$AB$3006,AB1851,$AQ$7:$AQ$3006,'RC'!$E$6)/COUNTIFS($AB$7:$AB$3006,AB1851,$AQ$7:$AQ$3006,'RC'!$E$6)))</f>
        <v/>
      </c>
      <c r="AD1851" s="48">
        <f>SUMIF($AQ$7:$AQ$3006,'RC'!$E$6,$J$7:$J$3006)+SUMIF($AQ$7:$AQ$3006,'RC'!$E$6,$L$7:$L$3006)</f>
        <v>21</v>
      </c>
      <c r="AF1851" s="48">
        <v>3.1559999999994398E-2</v>
      </c>
      <c r="AG1851" s="48">
        <f>IF(OR(AQ1851="",AQ1851&lt;&gt;'RC'!$E$6,AB1851&lt;&gt;'RC'!$D$21),0,1)</f>
        <v>0</v>
      </c>
      <c r="AH1851" s="48">
        <f t="shared" si="636"/>
        <v>3.1559999999994398E-2</v>
      </c>
      <c r="AI1851" s="48" t="str">
        <f t="shared" si="618"/>
        <v/>
      </c>
      <c r="AJ1851" s="48" t="str">
        <f t="shared" si="619"/>
        <v/>
      </c>
      <c r="AK1851" s="52" t="str">
        <f t="shared" si="620"/>
        <v/>
      </c>
      <c r="AL1851" s="52" t="str">
        <f t="shared" si="621"/>
        <v/>
      </c>
      <c r="AM1851" s="48" t="str">
        <f t="shared" si="622"/>
        <v/>
      </c>
      <c r="AN1851" s="48" t="str">
        <f t="shared" si="623"/>
        <v/>
      </c>
      <c r="AP1851" s="18" t="str">
        <f t="shared" si="624"/>
        <v/>
      </c>
      <c r="AQ1851" s="18" t="str">
        <f t="shared" si="625"/>
        <v/>
      </c>
      <c r="AR1851" s="18">
        <v>3.1559999999999998E-2</v>
      </c>
      <c r="AS1851" s="18">
        <f>IF(AF!$D$27="Todos",1,IF(M1851=AF!$D$27,1,0))</f>
        <v>1</v>
      </c>
      <c r="AT1851" s="53">
        <f>IF(AND(E1851=AF!$D$6,OR(LT!M1851=AF!$D$27,AF!$D$27="Todos"),OR(AP1851=AF!$E$8,AQ1851=AF!$E$8)),AR1851+AS1851,0)</f>
        <v>0</v>
      </c>
      <c r="AU1851" s="18" t="str">
        <f t="shared" si="626"/>
        <v/>
      </c>
      <c r="AV1851" s="54" t="str">
        <f t="shared" si="627"/>
        <v/>
      </c>
      <c r="AW1851" s="54" t="str">
        <f t="shared" si="628"/>
        <v/>
      </c>
      <c r="AX1851" s="18" t="str">
        <f t="shared" si="629"/>
        <v/>
      </c>
      <c r="AY1851" s="18" t="str">
        <f t="shared" si="630"/>
        <v/>
      </c>
      <c r="BA1851" s="18">
        <f>IF($E1851=AF!$D$6,IF($M1851="Concluída no prazo",2,IF($M1851="Concluída com atraso",1,0)),0)</f>
        <v>0</v>
      </c>
      <c r="BB1851" s="18">
        <f>IF($E1851=AF!$D$6,IF($M1851="Atrasada",2,IF($M1851="Concluída com atraso",1,0)),0)</f>
        <v>0</v>
      </c>
      <c r="BC1851" s="18">
        <v>1.8450000000000001E-2</v>
      </c>
      <c r="BD1851" s="18">
        <f t="shared" si="637"/>
        <v>1.8450000000000001E-2</v>
      </c>
      <c r="BE1851" s="18">
        <f t="shared" si="637"/>
        <v>1.8450000000000001E-2</v>
      </c>
      <c r="BF1851" s="18" t="str">
        <f t="shared" si="631"/>
        <v/>
      </c>
      <c r="BN1851" s="18" t="str">
        <f t="shared" si="632"/>
        <v>s</v>
      </c>
    </row>
    <row r="1852" spans="3:66" ht="50.1" customHeight="1" thickTop="1" thickBot="1" x14ac:dyDescent="0.3">
      <c r="C1852" s="46"/>
      <c r="D1852" s="46"/>
      <c r="E1852" s="46"/>
      <c r="F1852" s="122"/>
      <c r="G1852" s="122"/>
      <c r="H1852" s="78" t="str">
        <f t="shared" si="633"/>
        <v/>
      </c>
      <c r="I1852" s="78" t="str">
        <f t="shared" si="634"/>
        <v/>
      </c>
      <c r="J1852" s="16"/>
      <c r="K1852" s="46" t="str">
        <f t="shared" si="635"/>
        <v/>
      </c>
      <c r="L1852" s="16"/>
      <c r="M1852" s="16"/>
      <c r="N1852" s="46"/>
      <c r="O1852" s="47" t="str">
        <f t="shared" si="638"/>
        <v/>
      </c>
      <c r="P1852" s="47"/>
      <c r="Q1852" s="48" t="str">
        <f>IFERROR(VLOOKUP(E1852,Funcionários!$C$8:$E$207,3,FALSE),"")</f>
        <v/>
      </c>
      <c r="R1852" s="47"/>
      <c r="S1852" s="49" t="str">
        <f t="shared" si="639"/>
        <v/>
      </c>
      <c r="T1852" s="49">
        <v>1.8460000000000001E-2</v>
      </c>
      <c r="U1852" s="48" t="str">
        <f>IF(Funcionários!C1853=0,"",Funcionários!C1853)</f>
        <v/>
      </c>
      <c r="V1852" s="50">
        <f>IF(U1852="",0,IF(COUNTIFS($E$7:$E$3006,U1852,$I$7:$I$3006,'RC'!$E$6)=0,0,COUNTIFS($M$7:$M$3006,"Concluída no prazo",$E$7:$E$3006,U1852,$I$7:$I$3006,'RC'!$E$6)/COUNTIFS($E$7:$E$3006,U1852,$I$7:$I$3006,'RC'!$E$6)))</f>
        <v>0</v>
      </c>
      <c r="W1852" s="49">
        <f>SUMIFS($J$7:$J$3006,$E$7:$E$3006,U1852,$I$7:$I$3006,'RC'!$E$6)+SUMIFS($L$7:$L$3006,$E$7:$E$3006,U1852,$I$7:$I$3006,'RC'!$E$6)</f>
        <v>0</v>
      </c>
      <c r="X1852" s="48">
        <f>COUNTIFS($E$7:$E$3006,U1852,$I$7:$I$3006,'RC'!$E$6)</f>
        <v>0</v>
      </c>
      <c r="Y1852" s="48"/>
      <c r="Z1852" s="51" t="str">
        <f>IF(AQ1852='RC'!$E$6,AC1852*1000+AD1852,"")</f>
        <v/>
      </c>
      <c r="AA1852" s="51" t="str">
        <f>IF(AB1852="","",IF(AQ1852='RC'!$E$6,AC1852*1000-AD1852,""))</f>
        <v/>
      </c>
      <c r="AB1852" s="48" t="str">
        <f>IFERROR(VLOOKUP(E1852,Funcionários!$C$8:$E$207,3,FALSE),"")</f>
        <v/>
      </c>
      <c r="AC1852" s="50" t="str">
        <f>IF(AB1852="","",IF(COUNTIFS($AB$7:$AB$3006,AB1852,$AQ$7:$AQ$3006,'RC'!$E$6)=0,"",COUNTIFS($M$7:$M$3006,"Concluída no prazo",$AB$7:$AB$3006,AB1852,$AQ$7:$AQ$3006,'RC'!$E$6)/COUNTIFS($AB$7:$AB$3006,AB1852,$AQ$7:$AQ$3006,'RC'!$E$6)))</f>
        <v/>
      </c>
      <c r="AD1852" s="48">
        <f>SUMIF($AQ$7:$AQ$3006,'RC'!$E$6,$J$7:$J$3006)+SUMIF($AQ$7:$AQ$3006,'RC'!$E$6,$L$7:$L$3006)</f>
        <v>21</v>
      </c>
      <c r="AF1852" s="48">
        <v>3.1549999999994402E-2</v>
      </c>
      <c r="AG1852" s="48">
        <f>IF(OR(AQ1852="",AQ1852&lt;&gt;'RC'!$E$6,AB1852&lt;&gt;'RC'!$D$21),0,1)</f>
        <v>0</v>
      </c>
      <c r="AH1852" s="48">
        <f t="shared" si="636"/>
        <v>3.1549999999994402E-2</v>
      </c>
      <c r="AI1852" s="48" t="str">
        <f t="shared" si="618"/>
        <v/>
      </c>
      <c r="AJ1852" s="48" t="str">
        <f t="shared" si="619"/>
        <v/>
      </c>
      <c r="AK1852" s="52" t="str">
        <f t="shared" si="620"/>
        <v/>
      </c>
      <c r="AL1852" s="52" t="str">
        <f t="shared" si="621"/>
        <v/>
      </c>
      <c r="AM1852" s="48" t="str">
        <f t="shared" si="622"/>
        <v/>
      </c>
      <c r="AN1852" s="48" t="str">
        <f t="shared" si="623"/>
        <v/>
      </c>
      <c r="AP1852" s="18" t="str">
        <f t="shared" si="624"/>
        <v/>
      </c>
      <c r="AQ1852" s="18" t="str">
        <f t="shared" si="625"/>
        <v/>
      </c>
      <c r="AR1852" s="18">
        <v>3.1550000000000002E-2</v>
      </c>
      <c r="AS1852" s="18">
        <f>IF(AF!$D$27="Todos",1,IF(M1852=AF!$D$27,1,0))</f>
        <v>1</v>
      </c>
      <c r="AT1852" s="53">
        <f>IF(AND(E1852=AF!$D$6,OR(LT!M1852=AF!$D$27,AF!$D$27="Todos"),OR(AP1852=AF!$E$8,AQ1852=AF!$E$8)),AR1852+AS1852,0)</f>
        <v>0</v>
      </c>
      <c r="AU1852" s="18" t="str">
        <f t="shared" si="626"/>
        <v/>
      </c>
      <c r="AV1852" s="54" t="str">
        <f t="shared" si="627"/>
        <v/>
      </c>
      <c r="AW1852" s="54" t="str">
        <f t="shared" si="628"/>
        <v/>
      </c>
      <c r="AX1852" s="18" t="str">
        <f t="shared" si="629"/>
        <v/>
      </c>
      <c r="AY1852" s="18" t="str">
        <f t="shared" si="630"/>
        <v/>
      </c>
      <c r="BA1852" s="18">
        <f>IF($E1852=AF!$D$6,IF($M1852="Concluída no prazo",2,IF($M1852="Concluída com atraso",1,0)),0)</f>
        <v>0</v>
      </c>
      <c r="BB1852" s="18">
        <f>IF($E1852=AF!$D$6,IF($M1852="Atrasada",2,IF($M1852="Concluída com atraso",1,0)),0)</f>
        <v>0</v>
      </c>
      <c r="BC1852" s="18">
        <v>1.8460000000000001E-2</v>
      </c>
      <c r="BD1852" s="18">
        <f t="shared" si="637"/>
        <v>1.8460000000000001E-2</v>
      </c>
      <c r="BE1852" s="18">
        <f t="shared" si="637"/>
        <v>1.8460000000000001E-2</v>
      </c>
      <c r="BF1852" s="18" t="str">
        <f t="shared" si="631"/>
        <v/>
      </c>
      <c r="BN1852" s="18" t="str">
        <f t="shared" si="632"/>
        <v>s</v>
      </c>
    </row>
    <row r="1853" spans="3:66" ht="50.1" customHeight="1" thickTop="1" thickBot="1" x14ac:dyDescent="0.3">
      <c r="C1853" s="46"/>
      <c r="D1853" s="46"/>
      <c r="E1853" s="46"/>
      <c r="F1853" s="122"/>
      <c r="G1853" s="122"/>
      <c r="H1853" s="78" t="str">
        <f t="shared" si="633"/>
        <v/>
      </c>
      <c r="I1853" s="78" t="str">
        <f t="shared" si="634"/>
        <v/>
      </c>
      <c r="J1853" s="16"/>
      <c r="K1853" s="46" t="str">
        <f t="shared" si="635"/>
        <v/>
      </c>
      <c r="L1853" s="16"/>
      <c r="M1853" s="16"/>
      <c r="N1853" s="46"/>
      <c r="O1853" s="47" t="str">
        <f t="shared" si="638"/>
        <v/>
      </c>
      <c r="P1853" s="47"/>
      <c r="Q1853" s="48" t="str">
        <f>IFERROR(VLOOKUP(E1853,Funcionários!$C$8:$E$207,3,FALSE),"")</f>
        <v/>
      </c>
      <c r="R1853" s="47"/>
      <c r="S1853" s="49" t="str">
        <f t="shared" si="639"/>
        <v/>
      </c>
      <c r="T1853" s="49">
        <v>1.847E-2</v>
      </c>
      <c r="U1853" s="48" t="str">
        <f>IF(Funcionários!C1854=0,"",Funcionários!C1854)</f>
        <v/>
      </c>
      <c r="V1853" s="50">
        <f>IF(U1853="",0,IF(COUNTIFS($E$7:$E$3006,U1853,$I$7:$I$3006,'RC'!$E$6)=0,0,COUNTIFS($M$7:$M$3006,"Concluída no prazo",$E$7:$E$3006,U1853,$I$7:$I$3006,'RC'!$E$6)/COUNTIFS($E$7:$E$3006,U1853,$I$7:$I$3006,'RC'!$E$6)))</f>
        <v>0</v>
      </c>
      <c r="W1853" s="49">
        <f>SUMIFS($J$7:$J$3006,$E$7:$E$3006,U1853,$I$7:$I$3006,'RC'!$E$6)+SUMIFS($L$7:$L$3006,$E$7:$E$3006,U1853,$I$7:$I$3006,'RC'!$E$6)</f>
        <v>0</v>
      </c>
      <c r="X1853" s="48">
        <f>COUNTIFS($E$7:$E$3006,U1853,$I$7:$I$3006,'RC'!$E$6)</f>
        <v>0</v>
      </c>
      <c r="Y1853" s="48"/>
      <c r="Z1853" s="51" t="str">
        <f>IF(AQ1853='RC'!$E$6,AC1853*1000+AD1853,"")</f>
        <v/>
      </c>
      <c r="AA1853" s="51" t="str">
        <f>IF(AB1853="","",IF(AQ1853='RC'!$E$6,AC1853*1000-AD1853,""))</f>
        <v/>
      </c>
      <c r="AB1853" s="48" t="str">
        <f>IFERROR(VLOOKUP(E1853,Funcionários!$C$8:$E$207,3,FALSE),"")</f>
        <v/>
      </c>
      <c r="AC1853" s="50" t="str">
        <f>IF(AB1853="","",IF(COUNTIFS($AB$7:$AB$3006,AB1853,$AQ$7:$AQ$3006,'RC'!$E$6)=0,"",COUNTIFS($M$7:$M$3006,"Concluída no prazo",$AB$7:$AB$3006,AB1853,$AQ$7:$AQ$3006,'RC'!$E$6)/COUNTIFS($AB$7:$AB$3006,AB1853,$AQ$7:$AQ$3006,'RC'!$E$6)))</f>
        <v/>
      </c>
      <c r="AD1853" s="48">
        <f>SUMIF($AQ$7:$AQ$3006,'RC'!$E$6,$J$7:$J$3006)+SUMIF($AQ$7:$AQ$3006,'RC'!$E$6,$L$7:$L$3006)</f>
        <v>21</v>
      </c>
      <c r="AF1853" s="48">
        <v>3.1539999999994302E-2</v>
      </c>
      <c r="AG1853" s="48">
        <f>IF(OR(AQ1853="",AQ1853&lt;&gt;'RC'!$E$6,AB1853&lt;&gt;'RC'!$D$21),0,1)</f>
        <v>0</v>
      </c>
      <c r="AH1853" s="48">
        <f t="shared" si="636"/>
        <v>3.1539999999994302E-2</v>
      </c>
      <c r="AI1853" s="48" t="str">
        <f t="shared" si="618"/>
        <v/>
      </c>
      <c r="AJ1853" s="48" t="str">
        <f t="shared" si="619"/>
        <v/>
      </c>
      <c r="AK1853" s="52" t="str">
        <f t="shared" si="620"/>
        <v/>
      </c>
      <c r="AL1853" s="52" t="str">
        <f t="shared" si="621"/>
        <v/>
      </c>
      <c r="AM1853" s="48" t="str">
        <f t="shared" si="622"/>
        <v/>
      </c>
      <c r="AN1853" s="48" t="str">
        <f t="shared" si="623"/>
        <v/>
      </c>
      <c r="AP1853" s="18" t="str">
        <f t="shared" si="624"/>
        <v/>
      </c>
      <c r="AQ1853" s="18" t="str">
        <f t="shared" si="625"/>
        <v/>
      </c>
      <c r="AR1853" s="18">
        <v>3.1539999999999999E-2</v>
      </c>
      <c r="AS1853" s="18">
        <f>IF(AF!$D$27="Todos",1,IF(M1853=AF!$D$27,1,0))</f>
        <v>1</v>
      </c>
      <c r="AT1853" s="53">
        <f>IF(AND(E1853=AF!$D$6,OR(LT!M1853=AF!$D$27,AF!$D$27="Todos"),OR(AP1853=AF!$E$8,AQ1853=AF!$E$8)),AR1853+AS1853,0)</f>
        <v>0</v>
      </c>
      <c r="AU1853" s="18" t="str">
        <f t="shared" si="626"/>
        <v/>
      </c>
      <c r="AV1853" s="54" t="str">
        <f t="shared" si="627"/>
        <v/>
      </c>
      <c r="AW1853" s="54" t="str">
        <f t="shared" si="628"/>
        <v/>
      </c>
      <c r="AX1853" s="18" t="str">
        <f t="shared" si="629"/>
        <v/>
      </c>
      <c r="AY1853" s="18" t="str">
        <f t="shared" si="630"/>
        <v/>
      </c>
      <c r="BA1853" s="18">
        <f>IF($E1853=AF!$D$6,IF($M1853="Concluída no prazo",2,IF($M1853="Concluída com atraso",1,0)),0)</f>
        <v>0</v>
      </c>
      <c r="BB1853" s="18">
        <f>IF($E1853=AF!$D$6,IF($M1853="Atrasada",2,IF($M1853="Concluída com atraso",1,0)),0)</f>
        <v>0</v>
      </c>
      <c r="BC1853" s="18">
        <v>1.847E-2</v>
      </c>
      <c r="BD1853" s="18">
        <f t="shared" si="637"/>
        <v>1.847E-2</v>
      </c>
      <c r="BE1853" s="18">
        <f t="shared" si="637"/>
        <v>1.847E-2</v>
      </c>
      <c r="BF1853" s="18" t="str">
        <f t="shared" si="631"/>
        <v/>
      </c>
      <c r="BN1853" s="18" t="str">
        <f t="shared" si="632"/>
        <v>s</v>
      </c>
    </row>
    <row r="1854" spans="3:66" ht="50.1" customHeight="1" thickTop="1" thickBot="1" x14ac:dyDescent="0.3">
      <c r="C1854" s="46"/>
      <c r="D1854" s="46"/>
      <c r="E1854" s="46"/>
      <c r="F1854" s="122"/>
      <c r="G1854" s="122"/>
      <c r="H1854" s="78" t="str">
        <f t="shared" si="633"/>
        <v/>
      </c>
      <c r="I1854" s="78" t="str">
        <f t="shared" si="634"/>
        <v/>
      </c>
      <c r="J1854" s="16"/>
      <c r="K1854" s="46" t="str">
        <f t="shared" si="635"/>
        <v/>
      </c>
      <c r="L1854" s="16"/>
      <c r="M1854" s="16"/>
      <c r="N1854" s="46"/>
      <c r="O1854" s="47" t="str">
        <f t="shared" si="638"/>
        <v/>
      </c>
      <c r="P1854" s="47"/>
      <c r="Q1854" s="48" t="str">
        <f>IFERROR(VLOOKUP(E1854,Funcionários!$C$8:$E$207,3,FALSE),"")</f>
        <v/>
      </c>
      <c r="R1854" s="47"/>
      <c r="S1854" s="49" t="str">
        <f t="shared" si="639"/>
        <v/>
      </c>
      <c r="T1854" s="49">
        <v>1.848E-2</v>
      </c>
      <c r="U1854" s="48" t="str">
        <f>IF(Funcionários!C1855=0,"",Funcionários!C1855)</f>
        <v/>
      </c>
      <c r="V1854" s="50">
        <f>IF(U1854="",0,IF(COUNTIFS($E$7:$E$3006,U1854,$I$7:$I$3006,'RC'!$E$6)=0,0,COUNTIFS($M$7:$M$3006,"Concluída no prazo",$E$7:$E$3006,U1854,$I$7:$I$3006,'RC'!$E$6)/COUNTIFS($E$7:$E$3006,U1854,$I$7:$I$3006,'RC'!$E$6)))</f>
        <v>0</v>
      </c>
      <c r="W1854" s="49">
        <f>SUMIFS($J$7:$J$3006,$E$7:$E$3006,U1854,$I$7:$I$3006,'RC'!$E$6)+SUMIFS($L$7:$L$3006,$E$7:$E$3006,U1854,$I$7:$I$3006,'RC'!$E$6)</f>
        <v>0</v>
      </c>
      <c r="X1854" s="48">
        <f>COUNTIFS($E$7:$E$3006,U1854,$I$7:$I$3006,'RC'!$E$6)</f>
        <v>0</v>
      </c>
      <c r="Y1854" s="48"/>
      <c r="Z1854" s="51" t="str">
        <f>IF(AQ1854='RC'!$E$6,AC1854*1000+AD1854,"")</f>
        <v/>
      </c>
      <c r="AA1854" s="51" t="str">
        <f>IF(AB1854="","",IF(AQ1854='RC'!$E$6,AC1854*1000-AD1854,""))</f>
        <v/>
      </c>
      <c r="AB1854" s="48" t="str">
        <f>IFERROR(VLOOKUP(E1854,Funcionários!$C$8:$E$207,3,FALSE),"")</f>
        <v/>
      </c>
      <c r="AC1854" s="50" t="str">
        <f>IF(AB1854="","",IF(COUNTIFS($AB$7:$AB$3006,AB1854,$AQ$7:$AQ$3006,'RC'!$E$6)=0,"",COUNTIFS($M$7:$M$3006,"Concluída no prazo",$AB$7:$AB$3006,AB1854,$AQ$7:$AQ$3006,'RC'!$E$6)/COUNTIFS($AB$7:$AB$3006,AB1854,$AQ$7:$AQ$3006,'RC'!$E$6)))</f>
        <v/>
      </c>
      <c r="AD1854" s="48">
        <f>SUMIF($AQ$7:$AQ$3006,'RC'!$E$6,$J$7:$J$3006)+SUMIF($AQ$7:$AQ$3006,'RC'!$E$6,$L$7:$L$3006)</f>
        <v>21</v>
      </c>
      <c r="AF1854" s="48">
        <v>3.1529999999994299E-2</v>
      </c>
      <c r="AG1854" s="48">
        <f>IF(OR(AQ1854="",AQ1854&lt;&gt;'RC'!$E$6,AB1854&lt;&gt;'RC'!$D$21),0,1)</f>
        <v>0</v>
      </c>
      <c r="AH1854" s="48">
        <f t="shared" si="636"/>
        <v>3.1529999999994299E-2</v>
      </c>
      <c r="AI1854" s="48" t="str">
        <f t="shared" si="618"/>
        <v/>
      </c>
      <c r="AJ1854" s="48" t="str">
        <f t="shared" si="619"/>
        <v/>
      </c>
      <c r="AK1854" s="52" t="str">
        <f t="shared" si="620"/>
        <v/>
      </c>
      <c r="AL1854" s="52" t="str">
        <f t="shared" si="621"/>
        <v/>
      </c>
      <c r="AM1854" s="48" t="str">
        <f t="shared" si="622"/>
        <v/>
      </c>
      <c r="AN1854" s="48" t="str">
        <f t="shared" si="623"/>
        <v/>
      </c>
      <c r="AP1854" s="18" t="str">
        <f t="shared" si="624"/>
        <v/>
      </c>
      <c r="AQ1854" s="18" t="str">
        <f t="shared" si="625"/>
        <v/>
      </c>
      <c r="AR1854" s="18">
        <v>3.1530000000000002E-2</v>
      </c>
      <c r="AS1854" s="18">
        <f>IF(AF!$D$27="Todos",1,IF(M1854=AF!$D$27,1,0))</f>
        <v>1</v>
      </c>
      <c r="AT1854" s="53">
        <f>IF(AND(E1854=AF!$D$6,OR(LT!M1854=AF!$D$27,AF!$D$27="Todos"),OR(AP1854=AF!$E$8,AQ1854=AF!$E$8)),AR1854+AS1854,0)</f>
        <v>0</v>
      </c>
      <c r="AU1854" s="18" t="str">
        <f t="shared" si="626"/>
        <v/>
      </c>
      <c r="AV1854" s="54" t="str">
        <f t="shared" si="627"/>
        <v/>
      </c>
      <c r="AW1854" s="54" t="str">
        <f t="shared" si="628"/>
        <v/>
      </c>
      <c r="AX1854" s="18" t="str">
        <f t="shared" si="629"/>
        <v/>
      </c>
      <c r="AY1854" s="18" t="str">
        <f t="shared" si="630"/>
        <v/>
      </c>
      <c r="BA1854" s="18">
        <f>IF($E1854=AF!$D$6,IF($M1854="Concluída no prazo",2,IF($M1854="Concluída com atraso",1,0)),0)</f>
        <v>0</v>
      </c>
      <c r="BB1854" s="18">
        <f>IF($E1854=AF!$D$6,IF($M1854="Atrasada",2,IF($M1854="Concluída com atraso",1,0)),0)</f>
        <v>0</v>
      </c>
      <c r="BC1854" s="18">
        <v>1.848E-2</v>
      </c>
      <c r="BD1854" s="18">
        <f t="shared" si="637"/>
        <v>1.848E-2</v>
      </c>
      <c r="BE1854" s="18">
        <f t="shared" si="637"/>
        <v>1.848E-2</v>
      </c>
      <c r="BF1854" s="18" t="str">
        <f t="shared" si="631"/>
        <v/>
      </c>
      <c r="BN1854" s="18" t="str">
        <f t="shared" si="632"/>
        <v>s</v>
      </c>
    </row>
    <row r="1855" spans="3:66" ht="50.1" customHeight="1" thickTop="1" thickBot="1" x14ac:dyDescent="0.3">
      <c r="C1855" s="46"/>
      <c r="D1855" s="46"/>
      <c r="E1855" s="46"/>
      <c r="F1855" s="122"/>
      <c r="G1855" s="122"/>
      <c r="H1855" s="78" t="str">
        <f t="shared" si="633"/>
        <v/>
      </c>
      <c r="I1855" s="78" t="str">
        <f t="shared" si="634"/>
        <v/>
      </c>
      <c r="J1855" s="16"/>
      <c r="K1855" s="46" t="str">
        <f t="shared" si="635"/>
        <v/>
      </c>
      <c r="L1855" s="16"/>
      <c r="M1855" s="16"/>
      <c r="N1855" s="46"/>
      <c r="O1855" s="47" t="str">
        <f t="shared" si="638"/>
        <v/>
      </c>
      <c r="P1855" s="47"/>
      <c r="Q1855" s="48" t="str">
        <f>IFERROR(VLOOKUP(E1855,Funcionários!$C$8:$E$207,3,FALSE),"")</f>
        <v/>
      </c>
      <c r="R1855" s="47"/>
      <c r="S1855" s="49" t="str">
        <f t="shared" si="639"/>
        <v/>
      </c>
      <c r="T1855" s="49">
        <v>1.8489999999999999E-2</v>
      </c>
      <c r="U1855" s="48" t="str">
        <f>IF(Funcionários!C1856=0,"",Funcionários!C1856)</f>
        <v/>
      </c>
      <c r="V1855" s="50">
        <f>IF(U1855="",0,IF(COUNTIFS($E$7:$E$3006,U1855,$I$7:$I$3006,'RC'!$E$6)=0,0,COUNTIFS($M$7:$M$3006,"Concluída no prazo",$E$7:$E$3006,U1855,$I$7:$I$3006,'RC'!$E$6)/COUNTIFS($E$7:$E$3006,U1855,$I$7:$I$3006,'RC'!$E$6)))</f>
        <v>0</v>
      </c>
      <c r="W1855" s="49">
        <f>SUMIFS($J$7:$J$3006,$E$7:$E$3006,U1855,$I$7:$I$3006,'RC'!$E$6)+SUMIFS($L$7:$L$3006,$E$7:$E$3006,U1855,$I$7:$I$3006,'RC'!$E$6)</f>
        <v>0</v>
      </c>
      <c r="X1855" s="48">
        <f>COUNTIFS($E$7:$E$3006,U1855,$I$7:$I$3006,'RC'!$E$6)</f>
        <v>0</v>
      </c>
      <c r="Y1855" s="48"/>
      <c r="Z1855" s="51" t="str">
        <f>IF(AQ1855='RC'!$E$6,AC1855*1000+AD1855,"")</f>
        <v/>
      </c>
      <c r="AA1855" s="51" t="str">
        <f>IF(AB1855="","",IF(AQ1855='RC'!$E$6,AC1855*1000-AD1855,""))</f>
        <v/>
      </c>
      <c r="AB1855" s="48" t="str">
        <f>IFERROR(VLOOKUP(E1855,Funcionários!$C$8:$E$207,3,FALSE),"")</f>
        <v/>
      </c>
      <c r="AC1855" s="50" t="str">
        <f>IF(AB1855="","",IF(COUNTIFS($AB$7:$AB$3006,AB1855,$AQ$7:$AQ$3006,'RC'!$E$6)=0,"",COUNTIFS($M$7:$M$3006,"Concluída no prazo",$AB$7:$AB$3006,AB1855,$AQ$7:$AQ$3006,'RC'!$E$6)/COUNTIFS($AB$7:$AB$3006,AB1855,$AQ$7:$AQ$3006,'RC'!$E$6)))</f>
        <v/>
      </c>
      <c r="AD1855" s="48">
        <f>SUMIF($AQ$7:$AQ$3006,'RC'!$E$6,$J$7:$J$3006)+SUMIF($AQ$7:$AQ$3006,'RC'!$E$6,$L$7:$L$3006)</f>
        <v>21</v>
      </c>
      <c r="AF1855" s="48">
        <v>3.1519999999994303E-2</v>
      </c>
      <c r="AG1855" s="48">
        <f>IF(OR(AQ1855="",AQ1855&lt;&gt;'RC'!$E$6,AB1855&lt;&gt;'RC'!$D$21),0,1)</f>
        <v>0</v>
      </c>
      <c r="AH1855" s="48">
        <f t="shared" si="636"/>
        <v>3.1519999999994303E-2</v>
      </c>
      <c r="AI1855" s="48" t="str">
        <f t="shared" si="618"/>
        <v/>
      </c>
      <c r="AJ1855" s="48" t="str">
        <f t="shared" si="619"/>
        <v/>
      </c>
      <c r="AK1855" s="52" t="str">
        <f t="shared" si="620"/>
        <v/>
      </c>
      <c r="AL1855" s="52" t="str">
        <f t="shared" si="621"/>
        <v/>
      </c>
      <c r="AM1855" s="48" t="str">
        <f t="shared" si="622"/>
        <v/>
      </c>
      <c r="AN1855" s="48" t="str">
        <f t="shared" si="623"/>
        <v/>
      </c>
      <c r="AP1855" s="18" t="str">
        <f t="shared" si="624"/>
        <v/>
      </c>
      <c r="AQ1855" s="18" t="str">
        <f t="shared" si="625"/>
        <v/>
      </c>
      <c r="AR1855" s="18">
        <v>3.1519999999999999E-2</v>
      </c>
      <c r="AS1855" s="18">
        <f>IF(AF!$D$27="Todos",1,IF(M1855=AF!$D$27,1,0))</f>
        <v>1</v>
      </c>
      <c r="AT1855" s="53">
        <f>IF(AND(E1855=AF!$D$6,OR(LT!M1855=AF!$D$27,AF!$D$27="Todos"),OR(AP1855=AF!$E$8,AQ1855=AF!$E$8)),AR1855+AS1855,0)</f>
        <v>0</v>
      </c>
      <c r="AU1855" s="18" t="str">
        <f t="shared" si="626"/>
        <v/>
      </c>
      <c r="AV1855" s="54" t="str">
        <f t="shared" si="627"/>
        <v/>
      </c>
      <c r="AW1855" s="54" t="str">
        <f t="shared" si="628"/>
        <v/>
      </c>
      <c r="AX1855" s="18" t="str">
        <f t="shared" si="629"/>
        <v/>
      </c>
      <c r="AY1855" s="18" t="str">
        <f t="shared" si="630"/>
        <v/>
      </c>
      <c r="BA1855" s="18">
        <f>IF($E1855=AF!$D$6,IF($M1855="Concluída no prazo",2,IF($M1855="Concluída com atraso",1,0)),0)</f>
        <v>0</v>
      </c>
      <c r="BB1855" s="18">
        <f>IF($E1855=AF!$D$6,IF($M1855="Atrasada",2,IF($M1855="Concluída com atraso",1,0)),0)</f>
        <v>0</v>
      </c>
      <c r="BC1855" s="18">
        <v>1.8489999999999999E-2</v>
      </c>
      <c r="BD1855" s="18">
        <f t="shared" si="637"/>
        <v>1.8489999999999999E-2</v>
      </c>
      <c r="BE1855" s="18">
        <f t="shared" si="637"/>
        <v>1.8489999999999999E-2</v>
      </c>
      <c r="BF1855" s="18" t="str">
        <f t="shared" si="631"/>
        <v/>
      </c>
      <c r="BN1855" s="18" t="str">
        <f t="shared" si="632"/>
        <v>s</v>
      </c>
    </row>
    <row r="1856" spans="3:66" ht="50.1" customHeight="1" thickTop="1" thickBot="1" x14ac:dyDescent="0.3">
      <c r="C1856" s="46"/>
      <c r="D1856" s="46"/>
      <c r="E1856" s="46"/>
      <c r="F1856" s="122"/>
      <c r="G1856" s="122"/>
      <c r="H1856" s="78" t="str">
        <f t="shared" si="633"/>
        <v/>
      </c>
      <c r="I1856" s="78" t="str">
        <f t="shared" si="634"/>
        <v/>
      </c>
      <c r="J1856" s="16"/>
      <c r="K1856" s="46" t="str">
        <f t="shared" si="635"/>
        <v/>
      </c>
      <c r="L1856" s="16"/>
      <c r="M1856" s="16"/>
      <c r="N1856" s="46"/>
      <c r="O1856" s="47" t="str">
        <f t="shared" si="638"/>
        <v/>
      </c>
      <c r="P1856" s="47"/>
      <c r="Q1856" s="48" t="str">
        <f>IFERROR(VLOOKUP(E1856,Funcionários!$C$8:$E$207,3,FALSE),"")</f>
        <v/>
      </c>
      <c r="R1856" s="47"/>
      <c r="S1856" s="49" t="str">
        <f t="shared" si="639"/>
        <v/>
      </c>
      <c r="T1856" s="49">
        <v>1.8499999999999999E-2</v>
      </c>
      <c r="U1856" s="48" t="str">
        <f>IF(Funcionários!C1857=0,"",Funcionários!C1857)</f>
        <v/>
      </c>
      <c r="V1856" s="50">
        <f>IF(U1856="",0,IF(COUNTIFS($E$7:$E$3006,U1856,$I$7:$I$3006,'RC'!$E$6)=0,0,COUNTIFS($M$7:$M$3006,"Concluída no prazo",$E$7:$E$3006,U1856,$I$7:$I$3006,'RC'!$E$6)/COUNTIFS($E$7:$E$3006,U1856,$I$7:$I$3006,'RC'!$E$6)))</f>
        <v>0</v>
      </c>
      <c r="W1856" s="49">
        <f>SUMIFS($J$7:$J$3006,$E$7:$E$3006,U1856,$I$7:$I$3006,'RC'!$E$6)+SUMIFS($L$7:$L$3006,$E$7:$E$3006,U1856,$I$7:$I$3006,'RC'!$E$6)</f>
        <v>0</v>
      </c>
      <c r="X1856" s="48">
        <f>COUNTIFS($E$7:$E$3006,U1856,$I$7:$I$3006,'RC'!$E$6)</f>
        <v>0</v>
      </c>
      <c r="Y1856" s="48"/>
      <c r="Z1856" s="51" t="str">
        <f>IF(AQ1856='RC'!$E$6,AC1856*1000+AD1856,"")</f>
        <v/>
      </c>
      <c r="AA1856" s="51" t="str">
        <f>IF(AB1856="","",IF(AQ1856='RC'!$E$6,AC1856*1000-AD1856,""))</f>
        <v/>
      </c>
      <c r="AB1856" s="48" t="str">
        <f>IFERROR(VLOOKUP(E1856,Funcionários!$C$8:$E$207,3,FALSE),"")</f>
        <v/>
      </c>
      <c r="AC1856" s="50" t="str">
        <f>IF(AB1856="","",IF(COUNTIFS($AB$7:$AB$3006,AB1856,$AQ$7:$AQ$3006,'RC'!$E$6)=0,"",COUNTIFS($M$7:$M$3006,"Concluída no prazo",$AB$7:$AB$3006,AB1856,$AQ$7:$AQ$3006,'RC'!$E$6)/COUNTIFS($AB$7:$AB$3006,AB1856,$AQ$7:$AQ$3006,'RC'!$E$6)))</f>
        <v/>
      </c>
      <c r="AD1856" s="48">
        <f>SUMIF($AQ$7:$AQ$3006,'RC'!$E$6,$J$7:$J$3006)+SUMIF($AQ$7:$AQ$3006,'RC'!$E$6,$L$7:$L$3006)</f>
        <v>21</v>
      </c>
      <c r="AF1856" s="48">
        <v>3.15099999999943E-2</v>
      </c>
      <c r="AG1856" s="48">
        <f>IF(OR(AQ1856="",AQ1856&lt;&gt;'RC'!$E$6,AB1856&lt;&gt;'RC'!$D$21),0,1)</f>
        <v>0</v>
      </c>
      <c r="AH1856" s="48">
        <f t="shared" si="636"/>
        <v>3.15099999999943E-2</v>
      </c>
      <c r="AI1856" s="48" t="str">
        <f t="shared" si="618"/>
        <v/>
      </c>
      <c r="AJ1856" s="48" t="str">
        <f t="shared" si="619"/>
        <v/>
      </c>
      <c r="AK1856" s="52" t="str">
        <f t="shared" si="620"/>
        <v/>
      </c>
      <c r="AL1856" s="52" t="str">
        <f t="shared" si="621"/>
        <v/>
      </c>
      <c r="AM1856" s="48" t="str">
        <f t="shared" si="622"/>
        <v/>
      </c>
      <c r="AN1856" s="48" t="str">
        <f t="shared" si="623"/>
        <v/>
      </c>
      <c r="AP1856" s="18" t="str">
        <f t="shared" si="624"/>
        <v/>
      </c>
      <c r="AQ1856" s="18" t="str">
        <f t="shared" si="625"/>
        <v/>
      </c>
      <c r="AR1856" s="18">
        <v>3.1510000000000003E-2</v>
      </c>
      <c r="AS1856" s="18">
        <f>IF(AF!$D$27="Todos",1,IF(M1856=AF!$D$27,1,0))</f>
        <v>1</v>
      </c>
      <c r="AT1856" s="53">
        <f>IF(AND(E1856=AF!$D$6,OR(LT!M1856=AF!$D$27,AF!$D$27="Todos"),OR(AP1856=AF!$E$8,AQ1856=AF!$E$8)),AR1856+AS1856,0)</f>
        <v>0</v>
      </c>
      <c r="AU1856" s="18" t="str">
        <f t="shared" si="626"/>
        <v/>
      </c>
      <c r="AV1856" s="54" t="str">
        <f t="shared" si="627"/>
        <v/>
      </c>
      <c r="AW1856" s="54" t="str">
        <f t="shared" si="628"/>
        <v/>
      </c>
      <c r="AX1856" s="18" t="str">
        <f t="shared" si="629"/>
        <v/>
      </c>
      <c r="AY1856" s="18" t="str">
        <f t="shared" si="630"/>
        <v/>
      </c>
      <c r="BA1856" s="18">
        <f>IF($E1856=AF!$D$6,IF($M1856="Concluída no prazo",2,IF($M1856="Concluída com atraso",1,0)),0)</f>
        <v>0</v>
      </c>
      <c r="BB1856" s="18">
        <f>IF($E1856=AF!$D$6,IF($M1856="Atrasada",2,IF($M1856="Concluída com atraso",1,0)),0)</f>
        <v>0</v>
      </c>
      <c r="BC1856" s="18">
        <v>1.8499999999999999E-2</v>
      </c>
      <c r="BD1856" s="18">
        <f t="shared" si="637"/>
        <v>1.8499999999999999E-2</v>
      </c>
      <c r="BE1856" s="18">
        <f t="shared" si="637"/>
        <v>1.8499999999999999E-2</v>
      </c>
      <c r="BF1856" s="18" t="str">
        <f t="shared" si="631"/>
        <v/>
      </c>
      <c r="BN1856" s="18" t="str">
        <f t="shared" si="632"/>
        <v>s</v>
      </c>
    </row>
    <row r="1857" spans="3:66" ht="50.1" customHeight="1" thickTop="1" thickBot="1" x14ac:dyDescent="0.3">
      <c r="C1857" s="46"/>
      <c r="D1857" s="46"/>
      <c r="E1857" s="46"/>
      <c r="F1857" s="122"/>
      <c r="G1857" s="122"/>
      <c r="H1857" s="78" t="str">
        <f t="shared" si="633"/>
        <v/>
      </c>
      <c r="I1857" s="78" t="str">
        <f t="shared" si="634"/>
        <v/>
      </c>
      <c r="J1857" s="16"/>
      <c r="K1857" s="46" t="str">
        <f t="shared" si="635"/>
        <v/>
      </c>
      <c r="L1857" s="16"/>
      <c r="M1857" s="16"/>
      <c r="N1857" s="46"/>
      <c r="O1857" s="47" t="str">
        <f t="shared" si="638"/>
        <v/>
      </c>
      <c r="P1857" s="47"/>
      <c r="Q1857" s="48" t="str">
        <f>IFERROR(VLOOKUP(E1857,Funcionários!$C$8:$E$207,3,FALSE),"")</f>
        <v/>
      </c>
      <c r="R1857" s="47"/>
      <c r="S1857" s="49" t="str">
        <f t="shared" si="639"/>
        <v/>
      </c>
      <c r="T1857" s="49">
        <v>1.8509999999999999E-2</v>
      </c>
      <c r="U1857" s="48" t="str">
        <f>IF(Funcionários!C1858=0,"",Funcionários!C1858)</f>
        <v/>
      </c>
      <c r="V1857" s="50">
        <f>IF(U1857="",0,IF(COUNTIFS($E$7:$E$3006,U1857,$I$7:$I$3006,'RC'!$E$6)=0,0,COUNTIFS($M$7:$M$3006,"Concluída no prazo",$E$7:$E$3006,U1857,$I$7:$I$3006,'RC'!$E$6)/COUNTIFS($E$7:$E$3006,U1857,$I$7:$I$3006,'RC'!$E$6)))</f>
        <v>0</v>
      </c>
      <c r="W1857" s="49">
        <f>SUMIFS($J$7:$J$3006,$E$7:$E$3006,U1857,$I$7:$I$3006,'RC'!$E$6)+SUMIFS($L$7:$L$3006,$E$7:$E$3006,U1857,$I$7:$I$3006,'RC'!$E$6)</f>
        <v>0</v>
      </c>
      <c r="X1857" s="48">
        <f>COUNTIFS($E$7:$E$3006,U1857,$I$7:$I$3006,'RC'!$E$6)</f>
        <v>0</v>
      </c>
      <c r="Y1857" s="48"/>
      <c r="Z1857" s="51" t="str">
        <f>IF(AQ1857='RC'!$E$6,AC1857*1000+AD1857,"")</f>
        <v/>
      </c>
      <c r="AA1857" s="51" t="str">
        <f>IF(AB1857="","",IF(AQ1857='RC'!$E$6,AC1857*1000-AD1857,""))</f>
        <v/>
      </c>
      <c r="AB1857" s="48" t="str">
        <f>IFERROR(VLOOKUP(E1857,Funcionários!$C$8:$E$207,3,FALSE),"")</f>
        <v/>
      </c>
      <c r="AC1857" s="50" t="str">
        <f>IF(AB1857="","",IF(COUNTIFS($AB$7:$AB$3006,AB1857,$AQ$7:$AQ$3006,'RC'!$E$6)=0,"",COUNTIFS($M$7:$M$3006,"Concluída no prazo",$AB$7:$AB$3006,AB1857,$AQ$7:$AQ$3006,'RC'!$E$6)/COUNTIFS($AB$7:$AB$3006,AB1857,$AQ$7:$AQ$3006,'RC'!$E$6)))</f>
        <v/>
      </c>
      <c r="AD1857" s="48">
        <f>SUMIF($AQ$7:$AQ$3006,'RC'!$E$6,$J$7:$J$3006)+SUMIF($AQ$7:$AQ$3006,'RC'!$E$6,$L$7:$L$3006)</f>
        <v>21</v>
      </c>
      <c r="AF1857" s="48">
        <v>3.1499999999994303E-2</v>
      </c>
      <c r="AG1857" s="48">
        <f>IF(OR(AQ1857="",AQ1857&lt;&gt;'RC'!$E$6,AB1857&lt;&gt;'RC'!$D$21),0,1)</f>
        <v>0</v>
      </c>
      <c r="AH1857" s="48">
        <f t="shared" si="636"/>
        <v>3.1499999999994303E-2</v>
      </c>
      <c r="AI1857" s="48" t="str">
        <f t="shared" si="618"/>
        <v/>
      </c>
      <c r="AJ1857" s="48" t="str">
        <f t="shared" si="619"/>
        <v/>
      </c>
      <c r="AK1857" s="52" t="str">
        <f t="shared" si="620"/>
        <v/>
      </c>
      <c r="AL1857" s="52" t="str">
        <f t="shared" si="621"/>
        <v/>
      </c>
      <c r="AM1857" s="48" t="str">
        <f t="shared" si="622"/>
        <v/>
      </c>
      <c r="AN1857" s="48" t="str">
        <f t="shared" si="623"/>
        <v/>
      </c>
      <c r="AP1857" s="18" t="str">
        <f t="shared" si="624"/>
        <v/>
      </c>
      <c r="AQ1857" s="18" t="str">
        <f t="shared" si="625"/>
        <v/>
      </c>
      <c r="AR1857" s="18">
        <v>3.15E-2</v>
      </c>
      <c r="AS1857" s="18">
        <f>IF(AF!$D$27="Todos",1,IF(M1857=AF!$D$27,1,0))</f>
        <v>1</v>
      </c>
      <c r="AT1857" s="53">
        <f>IF(AND(E1857=AF!$D$6,OR(LT!M1857=AF!$D$27,AF!$D$27="Todos"),OR(AP1857=AF!$E$8,AQ1857=AF!$E$8)),AR1857+AS1857,0)</f>
        <v>0</v>
      </c>
      <c r="AU1857" s="18" t="str">
        <f t="shared" si="626"/>
        <v/>
      </c>
      <c r="AV1857" s="54" t="str">
        <f t="shared" si="627"/>
        <v/>
      </c>
      <c r="AW1857" s="54" t="str">
        <f t="shared" si="628"/>
        <v/>
      </c>
      <c r="AX1857" s="18" t="str">
        <f t="shared" si="629"/>
        <v/>
      </c>
      <c r="AY1857" s="18" t="str">
        <f t="shared" si="630"/>
        <v/>
      </c>
      <c r="BA1857" s="18">
        <f>IF($E1857=AF!$D$6,IF($M1857="Concluída no prazo",2,IF($M1857="Concluída com atraso",1,0)),0)</f>
        <v>0</v>
      </c>
      <c r="BB1857" s="18">
        <f>IF($E1857=AF!$D$6,IF($M1857="Atrasada",2,IF($M1857="Concluída com atraso",1,0)),0)</f>
        <v>0</v>
      </c>
      <c r="BC1857" s="18">
        <v>1.8509999999999999E-2</v>
      </c>
      <c r="BD1857" s="18">
        <f t="shared" si="637"/>
        <v>1.8509999999999999E-2</v>
      </c>
      <c r="BE1857" s="18">
        <f t="shared" si="637"/>
        <v>1.8509999999999999E-2</v>
      </c>
      <c r="BF1857" s="18" t="str">
        <f t="shared" si="631"/>
        <v/>
      </c>
      <c r="BN1857" s="18" t="str">
        <f t="shared" si="632"/>
        <v>s</v>
      </c>
    </row>
    <row r="1858" spans="3:66" ht="50.1" customHeight="1" thickTop="1" thickBot="1" x14ac:dyDescent="0.3">
      <c r="C1858" s="46"/>
      <c r="D1858" s="46"/>
      <c r="E1858" s="46"/>
      <c r="F1858" s="122"/>
      <c r="G1858" s="122"/>
      <c r="H1858" s="78" t="str">
        <f t="shared" si="633"/>
        <v/>
      </c>
      <c r="I1858" s="78" t="str">
        <f t="shared" si="634"/>
        <v/>
      </c>
      <c r="J1858" s="16"/>
      <c r="K1858" s="46" t="str">
        <f t="shared" si="635"/>
        <v/>
      </c>
      <c r="L1858" s="16"/>
      <c r="M1858" s="16"/>
      <c r="N1858" s="46"/>
      <c r="O1858" s="47" t="str">
        <f t="shared" si="638"/>
        <v/>
      </c>
      <c r="P1858" s="47"/>
      <c r="Q1858" s="48" t="str">
        <f>IFERROR(VLOOKUP(E1858,Funcionários!$C$8:$E$207,3,FALSE),"")</f>
        <v/>
      </c>
      <c r="R1858" s="47"/>
      <c r="S1858" s="49" t="str">
        <f t="shared" si="639"/>
        <v/>
      </c>
      <c r="T1858" s="49">
        <v>1.8519999999999998E-2</v>
      </c>
      <c r="U1858" s="48" t="str">
        <f>IF(Funcionários!C1859=0,"",Funcionários!C1859)</f>
        <v/>
      </c>
      <c r="V1858" s="50">
        <f>IF(U1858="",0,IF(COUNTIFS($E$7:$E$3006,U1858,$I$7:$I$3006,'RC'!$E$6)=0,0,COUNTIFS($M$7:$M$3006,"Concluída no prazo",$E$7:$E$3006,U1858,$I$7:$I$3006,'RC'!$E$6)/COUNTIFS($E$7:$E$3006,U1858,$I$7:$I$3006,'RC'!$E$6)))</f>
        <v>0</v>
      </c>
      <c r="W1858" s="49">
        <f>SUMIFS($J$7:$J$3006,$E$7:$E$3006,U1858,$I$7:$I$3006,'RC'!$E$6)+SUMIFS($L$7:$L$3006,$E$7:$E$3006,U1858,$I$7:$I$3006,'RC'!$E$6)</f>
        <v>0</v>
      </c>
      <c r="X1858" s="48">
        <f>COUNTIFS($E$7:$E$3006,U1858,$I$7:$I$3006,'RC'!$E$6)</f>
        <v>0</v>
      </c>
      <c r="Y1858" s="48"/>
      <c r="Z1858" s="51" t="str">
        <f>IF(AQ1858='RC'!$E$6,AC1858*1000+AD1858,"")</f>
        <v/>
      </c>
      <c r="AA1858" s="51" t="str">
        <f>IF(AB1858="","",IF(AQ1858='RC'!$E$6,AC1858*1000-AD1858,""))</f>
        <v/>
      </c>
      <c r="AB1858" s="48" t="str">
        <f>IFERROR(VLOOKUP(E1858,Funcionários!$C$8:$E$207,3,FALSE),"")</f>
        <v/>
      </c>
      <c r="AC1858" s="50" t="str">
        <f>IF(AB1858="","",IF(COUNTIFS($AB$7:$AB$3006,AB1858,$AQ$7:$AQ$3006,'RC'!$E$6)=0,"",COUNTIFS($M$7:$M$3006,"Concluída no prazo",$AB$7:$AB$3006,AB1858,$AQ$7:$AQ$3006,'RC'!$E$6)/COUNTIFS($AB$7:$AB$3006,AB1858,$AQ$7:$AQ$3006,'RC'!$E$6)))</f>
        <v/>
      </c>
      <c r="AD1858" s="48">
        <f>SUMIF($AQ$7:$AQ$3006,'RC'!$E$6,$J$7:$J$3006)+SUMIF($AQ$7:$AQ$3006,'RC'!$E$6,$L$7:$L$3006)</f>
        <v>21</v>
      </c>
      <c r="AF1858" s="48">
        <v>3.14899999999943E-2</v>
      </c>
      <c r="AG1858" s="48">
        <f>IF(OR(AQ1858="",AQ1858&lt;&gt;'RC'!$E$6,AB1858&lt;&gt;'RC'!$D$21),0,1)</f>
        <v>0</v>
      </c>
      <c r="AH1858" s="48">
        <f t="shared" si="636"/>
        <v>3.14899999999943E-2</v>
      </c>
      <c r="AI1858" s="48" t="str">
        <f t="shared" si="618"/>
        <v/>
      </c>
      <c r="AJ1858" s="48" t="str">
        <f t="shared" si="619"/>
        <v/>
      </c>
      <c r="AK1858" s="52" t="str">
        <f t="shared" si="620"/>
        <v/>
      </c>
      <c r="AL1858" s="52" t="str">
        <f t="shared" si="621"/>
        <v/>
      </c>
      <c r="AM1858" s="48" t="str">
        <f t="shared" si="622"/>
        <v/>
      </c>
      <c r="AN1858" s="48" t="str">
        <f t="shared" si="623"/>
        <v/>
      </c>
      <c r="AP1858" s="18" t="str">
        <f t="shared" si="624"/>
        <v/>
      </c>
      <c r="AQ1858" s="18" t="str">
        <f t="shared" si="625"/>
        <v/>
      </c>
      <c r="AR1858" s="18">
        <v>3.1489999999999997E-2</v>
      </c>
      <c r="AS1858" s="18">
        <f>IF(AF!$D$27="Todos",1,IF(M1858=AF!$D$27,1,0))</f>
        <v>1</v>
      </c>
      <c r="AT1858" s="53">
        <f>IF(AND(E1858=AF!$D$6,OR(LT!M1858=AF!$D$27,AF!$D$27="Todos"),OR(AP1858=AF!$E$8,AQ1858=AF!$E$8)),AR1858+AS1858,0)</f>
        <v>0</v>
      </c>
      <c r="AU1858" s="18" t="str">
        <f t="shared" si="626"/>
        <v/>
      </c>
      <c r="AV1858" s="54" t="str">
        <f t="shared" si="627"/>
        <v/>
      </c>
      <c r="AW1858" s="54" t="str">
        <f t="shared" si="628"/>
        <v/>
      </c>
      <c r="AX1858" s="18" t="str">
        <f t="shared" si="629"/>
        <v/>
      </c>
      <c r="AY1858" s="18" t="str">
        <f t="shared" si="630"/>
        <v/>
      </c>
      <c r="BA1858" s="18">
        <f>IF($E1858=AF!$D$6,IF($M1858="Concluída no prazo",2,IF($M1858="Concluída com atraso",1,0)),0)</f>
        <v>0</v>
      </c>
      <c r="BB1858" s="18">
        <f>IF($E1858=AF!$D$6,IF($M1858="Atrasada",2,IF($M1858="Concluída com atraso",1,0)),0)</f>
        <v>0</v>
      </c>
      <c r="BC1858" s="18">
        <v>1.8519999999999998E-2</v>
      </c>
      <c r="BD1858" s="18">
        <f t="shared" si="637"/>
        <v>1.8519999999999998E-2</v>
      </c>
      <c r="BE1858" s="18">
        <f t="shared" si="637"/>
        <v>1.8519999999999998E-2</v>
      </c>
      <c r="BF1858" s="18" t="str">
        <f t="shared" si="631"/>
        <v/>
      </c>
      <c r="BN1858" s="18" t="str">
        <f t="shared" si="632"/>
        <v>s</v>
      </c>
    </row>
    <row r="1859" spans="3:66" ht="50.1" customHeight="1" thickTop="1" thickBot="1" x14ac:dyDescent="0.3">
      <c r="C1859" s="46"/>
      <c r="D1859" s="46"/>
      <c r="E1859" s="46"/>
      <c r="F1859" s="122"/>
      <c r="G1859" s="122"/>
      <c r="H1859" s="78" t="str">
        <f t="shared" si="633"/>
        <v/>
      </c>
      <c r="I1859" s="78" t="str">
        <f t="shared" si="634"/>
        <v/>
      </c>
      <c r="J1859" s="16"/>
      <c r="K1859" s="46" t="str">
        <f t="shared" si="635"/>
        <v/>
      </c>
      <c r="L1859" s="16"/>
      <c r="M1859" s="16"/>
      <c r="N1859" s="46"/>
      <c r="O1859" s="47" t="str">
        <f t="shared" si="638"/>
        <v/>
      </c>
      <c r="P1859" s="47"/>
      <c r="Q1859" s="48" t="str">
        <f>IFERROR(VLOOKUP(E1859,Funcionários!$C$8:$E$207,3,FALSE),"")</f>
        <v/>
      </c>
      <c r="R1859" s="47"/>
      <c r="S1859" s="49" t="str">
        <f t="shared" si="639"/>
        <v/>
      </c>
      <c r="T1859" s="49">
        <v>1.8530000000000001E-2</v>
      </c>
      <c r="U1859" s="48" t="str">
        <f>IF(Funcionários!C1860=0,"",Funcionários!C1860)</f>
        <v/>
      </c>
      <c r="V1859" s="50">
        <f>IF(U1859="",0,IF(COUNTIFS($E$7:$E$3006,U1859,$I$7:$I$3006,'RC'!$E$6)=0,0,COUNTIFS($M$7:$M$3006,"Concluída no prazo",$E$7:$E$3006,U1859,$I$7:$I$3006,'RC'!$E$6)/COUNTIFS($E$7:$E$3006,U1859,$I$7:$I$3006,'RC'!$E$6)))</f>
        <v>0</v>
      </c>
      <c r="W1859" s="49">
        <f>SUMIFS($J$7:$J$3006,$E$7:$E$3006,U1859,$I$7:$I$3006,'RC'!$E$6)+SUMIFS($L$7:$L$3006,$E$7:$E$3006,U1859,$I$7:$I$3006,'RC'!$E$6)</f>
        <v>0</v>
      </c>
      <c r="X1859" s="48">
        <f>COUNTIFS($E$7:$E$3006,U1859,$I$7:$I$3006,'RC'!$E$6)</f>
        <v>0</v>
      </c>
      <c r="Y1859" s="48"/>
      <c r="Z1859" s="51" t="str">
        <f>IF(AQ1859='RC'!$E$6,AC1859*1000+AD1859,"")</f>
        <v/>
      </c>
      <c r="AA1859" s="51" t="str">
        <f>IF(AB1859="","",IF(AQ1859='RC'!$E$6,AC1859*1000-AD1859,""))</f>
        <v/>
      </c>
      <c r="AB1859" s="48" t="str">
        <f>IFERROR(VLOOKUP(E1859,Funcionários!$C$8:$E$207,3,FALSE),"")</f>
        <v/>
      </c>
      <c r="AC1859" s="50" t="str">
        <f>IF(AB1859="","",IF(COUNTIFS($AB$7:$AB$3006,AB1859,$AQ$7:$AQ$3006,'RC'!$E$6)=0,"",COUNTIFS($M$7:$M$3006,"Concluída no prazo",$AB$7:$AB$3006,AB1859,$AQ$7:$AQ$3006,'RC'!$E$6)/COUNTIFS($AB$7:$AB$3006,AB1859,$AQ$7:$AQ$3006,'RC'!$E$6)))</f>
        <v/>
      </c>
      <c r="AD1859" s="48">
        <f>SUMIF($AQ$7:$AQ$3006,'RC'!$E$6,$J$7:$J$3006)+SUMIF($AQ$7:$AQ$3006,'RC'!$E$6,$L$7:$L$3006)</f>
        <v>21</v>
      </c>
      <c r="AF1859" s="48">
        <v>3.1479999999994297E-2</v>
      </c>
      <c r="AG1859" s="48">
        <f>IF(OR(AQ1859="",AQ1859&lt;&gt;'RC'!$E$6,AB1859&lt;&gt;'RC'!$D$21),0,1)</f>
        <v>0</v>
      </c>
      <c r="AH1859" s="48">
        <f t="shared" si="636"/>
        <v>3.1479999999994297E-2</v>
      </c>
      <c r="AI1859" s="48" t="str">
        <f t="shared" si="618"/>
        <v/>
      </c>
      <c r="AJ1859" s="48" t="str">
        <f t="shared" si="619"/>
        <v/>
      </c>
      <c r="AK1859" s="52" t="str">
        <f t="shared" si="620"/>
        <v/>
      </c>
      <c r="AL1859" s="52" t="str">
        <f t="shared" si="621"/>
        <v/>
      </c>
      <c r="AM1859" s="48" t="str">
        <f t="shared" si="622"/>
        <v/>
      </c>
      <c r="AN1859" s="48" t="str">
        <f t="shared" si="623"/>
        <v/>
      </c>
      <c r="AP1859" s="18" t="str">
        <f t="shared" si="624"/>
        <v/>
      </c>
      <c r="AQ1859" s="18" t="str">
        <f t="shared" si="625"/>
        <v/>
      </c>
      <c r="AR1859" s="18">
        <v>3.1480000000000001E-2</v>
      </c>
      <c r="AS1859" s="18">
        <f>IF(AF!$D$27="Todos",1,IF(M1859=AF!$D$27,1,0))</f>
        <v>1</v>
      </c>
      <c r="AT1859" s="53">
        <f>IF(AND(E1859=AF!$D$6,OR(LT!M1859=AF!$D$27,AF!$D$27="Todos"),OR(AP1859=AF!$E$8,AQ1859=AF!$E$8)),AR1859+AS1859,0)</f>
        <v>0</v>
      </c>
      <c r="AU1859" s="18" t="str">
        <f t="shared" si="626"/>
        <v/>
      </c>
      <c r="AV1859" s="54" t="str">
        <f t="shared" si="627"/>
        <v/>
      </c>
      <c r="AW1859" s="54" t="str">
        <f t="shared" si="628"/>
        <v/>
      </c>
      <c r="AX1859" s="18" t="str">
        <f t="shared" si="629"/>
        <v/>
      </c>
      <c r="AY1859" s="18" t="str">
        <f t="shared" si="630"/>
        <v/>
      </c>
      <c r="BA1859" s="18">
        <f>IF($E1859=AF!$D$6,IF($M1859="Concluída no prazo",2,IF($M1859="Concluída com atraso",1,0)),0)</f>
        <v>0</v>
      </c>
      <c r="BB1859" s="18">
        <f>IF($E1859=AF!$D$6,IF($M1859="Atrasada",2,IF($M1859="Concluída com atraso",1,0)),0)</f>
        <v>0</v>
      </c>
      <c r="BC1859" s="18">
        <v>1.8530000000000001E-2</v>
      </c>
      <c r="BD1859" s="18">
        <f t="shared" si="637"/>
        <v>1.8530000000000001E-2</v>
      </c>
      <c r="BE1859" s="18">
        <f t="shared" si="637"/>
        <v>1.8530000000000001E-2</v>
      </c>
      <c r="BF1859" s="18" t="str">
        <f t="shared" si="631"/>
        <v/>
      </c>
      <c r="BN1859" s="18" t="str">
        <f t="shared" si="632"/>
        <v>s</v>
      </c>
    </row>
    <row r="1860" spans="3:66" ht="50.1" customHeight="1" thickTop="1" thickBot="1" x14ac:dyDescent="0.3">
      <c r="C1860" s="46"/>
      <c r="D1860" s="46"/>
      <c r="E1860" s="46"/>
      <c r="F1860" s="122"/>
      <c r="G1860" s="122"/>
      <c r="H1860" s="78" t="str">
        <f t="shared" si="633"/>
        <v/>
      </c>
      <c r="I1860" s="78" t="str">
        <f t="shared" si="634"/>
        <v/>
      </c>
      <c r="J1860" s="16"/>
      <c r="K1860" s="46" t="str">
        <f t="shared" si="635"/>
        <v/>
      </c>
      <c r="L1860" s="16"/>
      <c r="M1860" s="16"/>
      <c r="N1860" s="46"/>
      <c r="O1860" s="47" t="str">
        <f t="shared" si="638"/>
        <v/>
      </c>
      <c r="P1860" s="47"/>
      <c r="Q1860" s="48" t="str">
        <f>IFERROR(VLOOKUP(E1860,Funcionários!$C$8:$E$207,3,FALSE),"")</f>
        <v/>
      </c>
      <c r="R1860" s="47"/>
      <c r="S1860" s="49" t="str">
        <f t="shared" si="639"/>
        <v/>
      </c>
      <c r="T1860" s="49">
        <v>1.8540000000000001E-2</v>
      </c>
      <c r="U1860" s="48" t="str">
        <f>IF(Funcionários!C1861=0,"",Funcionários!C1861)</f>
        <v/>
      </c>
      <c r="V1860" s="50">
        <f>IF(U1860="",0,IF(COUNTIFS($E$7:$E$3006,U1860,$I$7:$I$3006,'RC'!$E$6)=0,0,COUNTIFS($M$7:$M$3006,"Concluída no prazo",$E$7:$E$3006,U1860,$I$7:$I$3006,'RC'!$E$6)/COUNTIFS($E$7:$E$3006,U1860,$I$7:$I$3006,'RC'!$E$6)))</f>
        <v>0</v>
      </c>
      <c r="W1860" s="49">
        <f>SUMIFS($J$7:$J$3006,$E$7:$E$3006,U1860,$I$7:$I$3006,'RC'!$E$6)+SUMIFS($L$7:$L$3006,$E$7:$E$3006,U1860,$I$7:$I$3006,'RC'!$E$6)</f>
        <v>0</v>
      </c>
      <c r="X1860" s="48">
        <f>COUNTIFS($E$7:$E$3006,U1860,$I$7:$I$3006,'RC'!$E$6)</f>
        <v>0</v>
      </c>
      <c r="Y1860" s="48"/>
      <c r="Z1860" s="51" t="str">
        <f>IF(AQ1860='RC'!$E$6,AC1860*1000+AD1860,"")</f>
        <v/>
      </c>
      <c r="AA1860" s="51" t="str">
        <f>IF(AB1860="","",IF(AQ1860='RC'!$E$6,AC1860*1000-AD1860,""))</f>
        <v/>
      </c>
      <c r="AB1860" s="48" t="str">
        <f>IFERROR(VLOOKUP(E1860,Funcionários!$C$8:$E$207,3,FALSE),"")</f>
        <v/>
      </c>
      <c r="AC1860" s="50" t="str">
        <f>IF(AB1860="","",IF(COUNTIFS($AB$7:$AB$3006,AB1860,$AQ$7:$AQ$3006,'RC'!$E$6)=0,"",COUNTIFS($M$7:$M$3006,"Concluída no prazo",$AB$7:$AB$3006,AB1860,$AQ$7:$AQ$3006,'RC'!$E$6)/COUNTIFS($AB$7:$AB$3006,AB1860,$AQ$7:$AQ$3006,'RC'!$E$6)))</f>
        <v/>
      </c>
      <c r="AD1860" s="48">
        <f>SUMIF($AQ$7:$AQ$3006,'RC'!$E$6,$J$7:$J$3006)+SUMIF($AQ$7:$AQ$3006,'RC'!$E$6,$L$7:$L$3006)</f>
        <v>21</v>
      </c>
      <c r="AF1860" s="48">
        <v>3.1469999999994301E-2</v>
      </c>
      <c r="AG1860" s="48">
        <f>IF(OR(AQ1860="",AQ1860&lt;&gt;'RC'!$E$6,AB1860&lt;&gt;'RC'!$D$21),0,1)</f>
        <v>0</v>
      </c>
      <c r="AH1860" s="48">
        <f t="shared" si="636"/>
        <v>3.1469999999994301E-2</v>
      </c>
      <c r="AI1860" s="48" t="str">
        <f t="shared" si="618"/>
        <v/>
      </c>
      <c r="AJ1860" s="48" t="str">
        <f t="shared" si="619"/>
        <v/>
      </c>
      <c r="AK1860" s="52" t="str">
        <f t="shared" si="620"/>
        <v/>
      </c>
      <c r="AL1860" s="52" t="str">
        <f t="shared" si="621"/>
        <v/>
      </c>
      <c r="AM1860" s="48" t="str">
        <f t="shared" si="622"/>
        <v/>
      </c>
      <c r="AN1860" s="48" t="str">
        <f t="shared" si="623"/>
        <v/>
      </c>
      <c r="AP1860" s="18" t="str">
        <f t="shared" si="624"/>
        <v/>
      </c>
      <c r="AQ1860" s="18" t="str">
        <f t="shared" si="625"/>
        <v/>
      </c>
      <c r="AR1860" s="18">
        <v>3.1469999999999998E-2</v>
      </c>
      <c r="AS1860" s="18">
        <f>IF(AF!$D$27="Todos",1,IF(M1860=AF!$D$27,1,0))</f>
        <v>1</v>
      </c>
      <c r="AT1860" s="53">
        <f>IF(AND(E1860=AF!$D$6,OR(LT!M1860=AF!$D$27,AF!$D$27="Todos"),OR(AP1860=AF!$E$8,AQ1860=AF!$E$8)),AR1860+AS1860,0)</f>
        <v>0</v>
      </c>
      <c r="AU1860" s="18" t="str">
        <f t="shared" si="626"/>
        <v/>
      </c>
      <c r="AV1860" s="54" t="str">
        <f t="shared" si="627"/>
        <v/>
      </c>
      <c r="AW1860" s="54" t="str">
        <f t="shared" si="628"/>
        <v/>
      </c>
      <c r="AX1860" s="18" t="str">
        <f t="shared" si="629"/>
        <v/>
      </c>
      <c r="AY1860" s="18" t="str">
        <f t="shared" si="630"/>
        <v/>
      </c>
      <c r="BA1860" s="18">
        <f>IF($E1860=AF!$D$6,IF($M1860="Concluída no prazo",2,IF($M1860="Concluída com atraso",1,0)),0)</f>
        <v>0</v>
      </c>
      <c r="BB1860" s="18">
        <f>IF($E1860=AF!$D$6,IF($M1860="Atrasada",2,IF($M1860="Concluída com atraso",1,0)),0)</f>
        <v>0</v>
      </c>
      <c r="BC1860" s="18">
        <v>1.8540000000000001E-2</v>
      </c>
      <c r="BD1860" s="18">
        <f t="shared" si="637"/>
        <v>1.8540000000000001E-2</v>
      </c>
      <c r="BE1860" s="18">
        <f t="shared" si="637"/>
        <v>1.8540000000000001E-2</v>
      </c>
      <c r="BF1860" s="18" t="str">
        <f t="shared" si="631"/>
        <v/>
      </c>
      <c r="BN1860" s="18" t="str">
        <f t="shared" si="632"/>
        <v>s</v>
      </c>
    </row>
    <row r="1861" spans="3:66" ht="50.1" customHeight="1" thickTop="1" thickBot="1" x14ac:dyDescent="0.3">
      <c r="C1861" s="46"/>
      <c r="D1861" s="46"/>
      <c r="E1861" s="46"/>
      <c r="F1861" s="122"/>
      <c r="G1861" s="122"/>
      <c r="H1861" s="78" t="str">
        <f t="shared" si="633"/>
        <v/>
      </c>
      <c r="I1861" s="78" t="str">
        <f t="shared" si="634"/>
        <v/>
      </c>
      <c r="J1861" s="16"/>
      <c r="K1861" s="46" t="str">
        <f t="shared" si="635"/>
        <v/>
      </c>
      <c r="L1861" s="16"/>
      <c r="M1861" s="16"/>
      <c r="N1861" s="46"/>
      <c r="O1861" s="47" t="str">
        <f t="shared" si="638"/>
        <v/>
      </c>
      <c r="P1861" s="47"/>
      <c r="Q1861" s="48" t="str">
        <f>IFERROR(VLOOKUP(E1861,Funcionários!$C$8:$E$207,3,FALSE),"")</f>
        <v/>
      </c>
      <c r="R1861" s="47"/>
      <c r="S1861" s="49" t="str">
        <f t="shared" si="639"/>
        <v/>
      </c>
      <c r="T1861" s="49">
        <v>1.8550000000000001E-2</v>
      </c>
      <c r="U1861" s="48" t="str">
        <f>IF(Funcionários!C1862=0,"",Funcionários!C1862)</f>
        <v/>
      </c>
      <c r="V1861" s="50">
        <f>IF(U1861="",0,IF(COUNTIFS($E$7:$E$3006,U1861,$I$7:$I$3006,'RC'!$E$6)=0,0,COUNTIFS($M$7:$M$3006,"Concluída no prazo",$E$7:$E$3006,U1861,$I$7:$I$3006,'RC'!$E$6)/COUNTIFS($E$7:$E$3006,U1861,$I$7:$I$3006,'RC'!$E$6)))</f>
        <v>0</v>
      </c>
      <c r="W1861" s="49">
        <f>SUMIFS($J$7:$J$3006,$E$7:$E$3006,U1861,$I$7:$I$3006,'RC'!$E$6)+SUMIFS($L$7:$L$3006,$E$7:$E$3006,U1861,$I$7:$I$3006,'RC'!$E$6)</f>
        <v>0</v>
      </c>
      <c r="X1861" s="48">
        <f>COUNTIFS($E$7:$E$3006,U1861,$I$7:$I$3006,'RC'!$E$6)</f>
        <v>0</v>
      </c>
      <c r="Y1861" s="48"/>
      <c r="Z1861" s="51" t="str">
        <f>IF(AQ1861='RC'!$E$6,AC1861*1000+AD1861,"")</f>
        <v/>
      </c>
      <c r="AA1861" s="51" t="str">
        <f>IF(AB1861="","",IF(AQ1861='RC'!$E$6,AC1861*1000-AD1861,""))</f>
        <v/>
      </c>
      <c r="AB1861" s="48" t="str">
        <f>IFERROR(VLOOKUP(E1861,Funcionários!$C$8:$E$207,3,FALSE),"")</f>
        <v/>
      </c>
      <c r="AC1861" s="50" t="str">
        <f>IF(AB1861="","",IF(COUNTIFS($AB$7:$AB$3006,AB1861,$AQ$7:$AQ$3006,'RC'!$E$6)=0,"",COUNTIFS($M$7:$M$3006,"Concluída no prazo",$AB$7:$AB$3006,AB1861,$AQ$7:$AQ$3006,'RC'!$E$6)/COUNTIFS($AB$7:$AB$3006,AB1861,$AQ$7:$AQ$3006,'RC'!$E$6)))</f>
        <v/>
      </c>
      <c r="AD1861" s="48">
        <f>SUMIF($AQ$7:$AQ$3006,'RC'!$E$6,$J$7:$J$3006)+SUMIF($AQ$7:$AQ$3006,'RC'!$E$6,$L$7:$L$3006)</f>
        <v>21</v>
      </c>
      <c r="AF1861" s="48">
        <v>3.1459999999994298E-2</v>
      </c>
      <c r="AG1861" s="48">
        <f>IF(OR(AQ1861="",AQ1861&lt;&gt;'RC'!$E$6,AB1861&lt;&gt;'RC'!$D$21),0,1)</f>
        <v>0</v>
      </c>
      <c r="AH1861" s="48">
        <f t="shared" si="636"/>
        <v>3.1459999999994298E-2</v>
      </c>
      <c r="AI1861" s="48" t="str">
        <f t="shared" si="618"/>
        <v/>
      </c>
      <c r="AJ1861" s="48" t="str">
        <f t="shared" si="619"/>
        <v/>
      </c>
      <c r="AK1861" s="52" t="str">
        <f t="shared" si="620"/>
        <v/>
      </c>
      <c r="AL1861" s="52" t="str">
        <f t="shared" si="621"/>
        <v/>
      </c>
      <c r="AM1861" s="48" t="str">
        <f t="shared" si="622"/>
        <v/>
      </c>
      <c r="AN1861" s="48" t="str">
        <f t="shared" si="623"/>
        <v/>
      </c>
      <c r="AP1861" s="18" t="str">
        <f t="shared" si="624"/>
        <v/>
      </c>
      <c r="AQ1861" s="18" t="str">
        <f t="shared" si="625"/>
        <v/>
      </c>
      <c r="AR1861" s="18">
        <v>3.1460000000000002E-2</v>
      </c>
      <c r="AS1861" s="18">
        <f>IF(AF!$D$27="Todos",1,IF(M1861=AF!$D$27,1,0))</f>
        <v>1</v>
      </c>
      <c r="AT1861" s="53">
        <f>IF(AND(E1861=AF!$D$6,OR(LT!M1861=AF!$D$27,AF!$D$27="Todos"),OR(AP1861=AF!$E$8,AQ1861=AF!$E$8)),AR1861+AS1861,0)</f>
        <v>0</v>
      </c>
      <c r="AU1861" s="18" t="str">
        <f t="shared" si="626"/>
        <v/>
      </c>
      <c r="AV1861" s="54" t="str">
        <f t="shared" si="627"/>
        <v/>
      </c>
      <c r="AW1861" s="54" t="str">
        <f t="shared" si="628"/>
        <v/>
      </c>
      <c r="AX1861" s="18" t="str">
        <f t="shared" si="629"/>
        <v/>
      </c>
      <c r="AY1861" s="18" t="str">
        <f t="shared" si="630"/>
        <v/>
      </c>
      <c r="BA1861" s="18">
        <f>IF($E1861=AF!$D$6,IF($M1861="Concluída no prazo",2,IF($M1861="Concluída com atraso",1,0)),0)</f>
        <v>0</v>
      </c>
      <c r="BB1861" s="18">
        <f>IF($E1861=AF!$D$6,IF($M1861="Atrasada",2,IF($M1861="Concluída com atraso",1,0)),0)</f>
        <v>0</v>
      </c>
      <c r="BC1861" s="18">
        <v>1.8550000000000001E-2</v>
      </c>
      <c r="BD1861" s="18">
        <f t="shared" si="637"/>
        <v>1.8550000000000001E-2</v>
      </c>
      <c r="BE1861" s="18">
        <f t="shared" si="637"/>
        <v>1.8550000000000001E-2</v>
      </c>
      <c r="BF1861" s="18" t="str">
        <f t="shared" si="631"/>
        <v/>
      </c>
      <c r="BN1861" s="18" t="str">
        <f t="shared" si="632"/>
        <v>s</v>
      </c>
    </row>
    <row r="1862" spans="3:66" ht="50.1" customHeight="1" thickTop="1" thickBot="1" x14ac:dyDescent="0.3">
      <c r="C1862" s="46"/>
      <c r="D1862" s="46"/>
      <c r="E1862" s="46"/>
      <c r="F1862" s="122"/>
      <c r="G1862" s="122"/>
      <c r="H1862" s="78" t="str">
        <f t="shared" si="633"/>
        <v/>
      </c>
      <c r="I1862" s="78" t="str">
        <f t="shared" si="634"/>
        <v/>
      </c>
      <c r="J1862" s="16"/>
      <c r="K1862" s="46" t="str">
        <f t="shared" si="635"/>
        <v/>
      </c>
      <c r="L1862" s="16"/>
      <c r="M1862" s="16"/>
      <c r="N1862" s="46"/>
      <c r="O1862" s="47" t="str">
        <f t="shared" si="638"/>
        <v/>
      </c>
      <c r="P1862" s="47"/>
      <c r="Q1862" s="48" t="str">
        <f>IFERROR(VLOOKUP(E1862,Funcionários!$C$8:$E$207,3,FALSE),"")</f>
        <v/>
      </c>
      <c r="R1862" s="47"/>
      <c r="S1862" s="49" t="str">
        <f t="shared" si="639"/>
        <v/>
      </c>
      <c r="T1862" s="49">
        <v>1.856E-2</v>
      </c>
      <c r="U1862" s="48" t="str">
        <f>IF(Funcionários!C1863=0,"",Funcionários!C1863)</f>
        <v/>
      </c>
      <c r="V1862" s="50">
        <f>IF(U1862="",0,IF(COUNTIFS($E$7:$E$3006,U1862,$I$7:$I$3006,'RC'!$E$6)=0,0,COUNTIFS($M$7:$M$3006,"Concluída no prazo",$E$7:$E$3006,U1862,$I$7:$I$3006,'RC'!$E$6)/COUNTIFS($E$7:$E$3006,U1862,$I$7:$I$3006,'RC'!$E$6)))</f>
        <v>0</v>
      </c>
      <c r="W1862" s="49">
        <f>SUMIFS($J$7:$J$3006,$E$7:$E$3006,U1862,$I$7:$I$3006,'RC'!$E$6)+SUMIFS($L$7:$L$3006,$E$7:$E$3006,U1862,$I$7:$I$3006,'RC'!$E$6)</f>
        <v>0</v>
      </c>
      <c r="X1862" s="48">
        <f>COUNTIFS($E$7:$E$3006,U1862,$I$7:$I$3006,'RC'!$E$6)</f>
        <v>0</v>
      </c>
      <c r="Y1862" s="48"/>
      <c r="Z1862" s="51" t="str">
        <f>IF(AQ1862='RC'!$E$6,AC1862*1000+AD1862,"")</f>
        <v/>
      </c>
      <c r="AA1862" s="51" t="str">
        <f>IF(AB1862="","",IF(AQ1862='RC'!$E$6,AC1862*1000-AD1862,""))</f>
        <v/>
      </c>
      <c r="AB1862" s="48" t="str">
        <f>IFERROR(VLOOKUP(E1862,Funcionários!$C$8:$E$207,3,FALSE),"")</f>
        <v/>
      </c>
      <c r="AC1862" s="50" t="str">
        <f>IF(AB1862="","",IF(COUNTIFS($AB$7:$AB$3006,AB1862,$AQ$7:$AQ$3006,'RC'!$E$6)=0,"",COUNTIFS($M$7:$M$3006,"Concluída no prazo",$AB$7:$AB$3006,AB1862,$AQ$7:$AQ$3006,'RC'!$E$6)/COUNTIFS($AB$7:$AB$3006,AB1862,$AQ$7:$AQ$3006,'RC'!$E$6)))</f>
        <v/>
      </c>
      <c r="AD1862" s="48">
        <f>SUMIF($AQ$7:$AQ$3006,'RC'!$E$6,$J$7:$J$3006)+SUMIF($AQ$7:$AQ$3006,'RC'!$E$6,$L$7:$L$3006)</f>
        <v>21</v>
      </c>
      <c r="AF1862" s="48">
        <v>3.1449999999994302E-2</v>
      </c>
      <c r="AG1862" s="48">
        <f>IF(OR(AQ1862="",AQ1862&lt;&gt;'RC'!$E$6,AB1862&lt;&gt;'RC'!$D$21),0,1)</f>
        <v>0</v>
      </c>
      <c r="AH1862" s="48">
        <f t="shared" si="636"/>
        <v>3.1449999999994302E-2</v>
      </c>
      <c r="AI1862" s="48" t="str">
        <f t="shared" si="618"/>
        <v/>
      </c>
      <c r="AJ1862" s="48" t="str">
        <f t="shared" si="619"/>
        <v/>
      </c>
      <c r="AK1862" s="52" t="str">
        <f t="shared" si="620"/>
        <v/>
      </c>
      <c r="AL1862" s="52" t="str">
        <f t="shared" si="621"/>
        <v/>
      </c>
      <c r="AM1862" s="48" t="str">
        <f t="shared" si="622"/>
        <v/>
      </c>
      <c r="AN1862" s="48" t="str">
        <f t="shared" si="623"/>
        <v/>
      </c>
      <c r="AP1862" s="18" t="str">
        <f t="shared" si="624"/>
        <v/>
      </c>
      <c r="AQ1862" s="18" t="str">
        <f t="shared" si="625"/>
        <v/>
      </c>
      <c r="AR1862" s="18">
        <v>3.1449999999999999E-2</v>
      </c>
      <c r="AS1862" s="18">
        <f>IF(AF!$D$27="Todos",1,IF(M1862=AF!$D$27,1,0))</f>
        <v>1</v>
      </c>
      <c r="AT1862" s="53">
        <f>IF(AND(E1862=AF!$D$6,OR(LT!M1862=AF!$D$27,AF!$D$27="Todos"),OR(AP1862=AF!$E$8,AQ1862=AF!$E$8)),AR1862+AS1862,0)</f>
        <v>0</v>
      </c>
      <c r="AU1862" s="18" t="str">
        <f t="shared" si="626"/>
        <v/>
      </c>
      <c r="AV1862" s="54" t="str">
        <f t="shared" si="627"/>
        <v/>
      </c>
      <c r="AW1862" s="54" t="str">
        <f t="shared" si="628"/>
        <v/>
      </c>
      <c r="AX1862" s="18" t="str">
        <f t="shared" si="629"/>
        <v/>
      </c>
      <c r="AY1862" s="18" t="str">
        <f t="shared" si="630"/>
        <v/>
      </c>
      <c r="BA1862" s="18">
        <f>IF($E1862=AF!$D$6,IF($M1862="Concluída no prazo",2,IF($M1862="Concluída com atraso",1,0)),0)</f>
        <v>0</v>
      </c>
      <c r="BB1862" s="18">
        <f>IF($E1862=AF!$D$6,IF($M1862="Atrasada",2,IF($M1862="Concluída com atraso",1,0)),0)</f>
        <v>0</v>
      </c>
      <c r="BC1862" s="18">
        <v>1.856E-2</v>
      </c>
      <c r="BD1862" s="18">
        <f t="shared" si="637"/>
        <v>1.856E-2</v>
      </c>
      <c r="BE1862" s="18">
        <f t="shared" si="637"/>
        <v>1.856E-2</v>
      </c>
      <c r="BF1862" s="18" t="str">
        <f t="shared" si="631"/>
        <v/>
      </c>
      <c r="BN1862" s="18" t="str">
        <f t="shared" si="632"/>
        <v>s</v>
      </c>
    </row>
    <row r="1863" spans="3:66" ht="50.1" customHeight="1" thickTop="1" thickBot="1" x14ac:dyDescent="0.3">
      <c r="C1863" s="46"/>
      <c r="D1863" s="46"/>
      <c r="E1863" s="46"/>
      <c r="F1863" s="122"/>
      <c r="G1863" s="122"/>
      <c r="H1863" s="78" t="str">
        <f t="shared" si="633"/>
        <v/>
      </c>
      <c r="I1863" s="78" t="str">
        <f t="shared" si="634"/>
        <v/>
      </c>
      <c r="J1863" s="16"/>
      <c r="K1863" s="46" t="str">
        <f t="shared" si="635"/>
        <v/>
      </c>
      <c r="L1863" s="16"/>
      <c r="M1863" s="16"/>
      <c r="N1863" s="46"/>
      <c r="O1863" s="47" t="str">
        <f t="shared" si="638"/>
        <v/>
      </c>
      <c r="P1863" s="47"/>
      <c r="Q1863" s="48" t="str">
        <f>IFERROR(VLOOKUP(E1863,Funcionários!$C$8:$E$207,3,FALSE),"")</f>
        <v/>
      </c>
      <c r="R1863" s="47"/>
      <c r="S1863" s="49" t="str">
        <f t="shared" si="639"/>
        <v/>
      </c>
      <c r="T1863" s="49">
        <v>1.857E-2</v>
      </c>
      <c r="U1863" s="48" t="str">
        <f>IF(Funcionários!C1864=0,"",Funcionários!C1864)</f>
        <v/>
      </c>
      <c r="V1863" s="50">
        <f>IF(U1863="",0,IF(COUNTIFS($E$7:$E$3006,U1863,$I$7:$I$3006,'RC'!$E$6)=0,0,COUNTIFS($M$7:$M$3006,"Concluída no prazo",$E$7:$E$3006,U1863,$I$7:$I$3006,'RC'!$E$6)/COUNTIFS($E$7:$E$3006,U1863,$I$7:$I$3006,'RC'!$E$6)))</f>
        <v>0</v>
      </c>
      <c r="W1863" s="49">
        <f>SUMIFS($J$7:$J$3006,$E$7:$E$3006,U1863,$I$7:$I$3006,'RC'!$E$6)+SUMIFS($L$7:$L$3006,$E$7:$E$3006,U1863,$I$7:$I$3006,'RC'!$E$6)</f>
        <v>0</v>
      </c>
      <c r="X1863" s="48">
        <f>COUNTIFS($E$7:$E$3006,U1863,$I$7:$I$3006,'RC'!$E$6)</f>
        <v>0</v>
      </c>
      <c r="Y1863" s="48"/>
      <c r="Z1863" s="51" t="str">
        <f>IF(AQ1863='RC'!$E$6,AC1863*1000+AD1863,"")</f>
        <v/>
      </c>
      <c r="AA1863" s="51" t="str">
        <f>IF(AB1863="","",IF(AQ1863='RC'!$E$6,AC1863*1000-AD1863,""))</f>
        <v/>
      </c>
      <c r="AB1863" s="48" t="str">
        <f>IFERROR(VLOOKUP(E1863,Funcionários!$C$8:$E$207,3,FALSE),"")</f>
        <v/>
      </c>
      <c r="AC1863" s="50" t="str">
        <f>IF(AB1863="","",IF(COUNTIFS($AB$7:$AB$3006,AB1863,$AQ$7:$AQ$3006,'RC'!$E$6)=0,"",COUNTIFS($M$7:$M$3006,"Concluída no prazo",$AB$7:$AB$3006,AB1863,$AQ$7:$AQ$3006,'RC'!$E$6)/COUNTIFS($AB$7:$AB$3006,AB1863,$AQ$7:$AQ$3006,'RC'!$E$6)))</f>
        <v/>
      </c>
      <c r="AD1863" s="48">
        <f>SUMIF($AQ$7:$AQ$3006,'RC'!$E$6,$J$7:$J$3006)+SUMIF($AQ$7:$AQ$3006,'RC'!$E$6,$L$7:$L$3006)</f>
        <v>21</v>
      </c>
      <c r="AF1863" s="48">
        <v>3.1439999999994299E-2</v>
      </c>
      <c r="AG1863" s="48">
        <f>IF(OR(AQ1863="",AQ1863&lt;&gt;'RC'!$E$6,AB1863&lt;&gt;'RC'!$D$21),0,1)</f>
        <v>0</v>
      </c>
      <c r="AH1863" s="48">
        <f t="shared" si="636"/>
        <v>3.1439999999994299E-2</v>
      </c>
      <c r="AI1863" s="48" t="str">
        <f t="shared" ref="AI1863:AI1926" si="640">IF(AH1863&lt;1,"",E1863)</f>
        <v/>
      </c>
      <c r="AJ1863" s="48" t="str">
        <f t="shared" ref="AJ1863:AJ1926" si="641">IF($AI1863="","",C1863)</f>
        <v/>
      </c>
      <c r="AK1863" s="52" t="str">
        <f t="shared" ref="AK1863:AK1926" si="642">IF($AI1863="","",F1863)</f>
        <v/>
      </c>
      <c r="AL1863" s="52" t="str">
        <f t="shared" ref="AL1863:AL1926" si="643">IF($AI1863="","",G1863)</f>
        <v/>
      </c>
      <c r="AM1863" s="48" t="str">
        <f t="shared" ref="AM1863:AM1926" si="644">IF($AI1863="","",J1863+L1863)</f>
        <v/>
      </c>
      <c r="AN1863" s="48" t="str">
        <f t="shared" ref="AN1863:AN1926" si="645">IF($AI1863="","",M1863)</f>
        <v/>
      </c>
      <c r="AP1863" s="18" t="str">
        <f t="shared" ref="AP1863:AP1926" si="646">IF(F1863=0,"",MONTH(F1863))</f>
        <v/>
      </c>
      <c r="AQ1863" s="18" t="str">
        <f t="shared" ref="AQ1863:AQ1926" si="647">IF(G1863=0,"",MONTH(G1863))</f>
        <v/>
      </c>
      <c r="AR1863" s="18">
        <v>3.1440000000000003E-2</v>
      </c>
      <c r="AS1863" s="18">
        <f>IF(AF!$D$27="Todos",1,IF(M1863=AF!$D$27,1,0))</f>
        <v>1</v>
      </c>
      <c r="AT1863" s="53">
        <f>IF(AND(E1863=AF!$D$6,OR(LT!M1863=AF!$D$27,AF!$D$27="Todos"),OR(AP1863=AF!$E$8,AQ1863=AF!$E$8)),AR1863+AS1863,0)</f>
        <v>0</v>
      </c>
      <c r="AU1863" s="18" t="str">
        <f t="shared" ref="AU1863:AU1926" si="648">IF($AT1863=0,"",C1863)</f>
        <v/>
      </c>
      <c r="AV1863" s="54" t="str">
        <f t="shared" ref="AV1863:AV1926" si="649">IF($AT1863=0,"",F1863)</f>
        <v/>
      </c>
      <c r="AW1863" s="54" t="str">
        <f t="shared" ref="AW1863:AW1926" si="650">IF($AT1863=0,"",G1863)</f>
        <v/>
      </c>
      <c r="AX1863" s="18" t="str">
        <f t="shared" ref="AX1863:AX1926" si="651">IF($AT1863=0,"",J1863+L1863)</f>
        <v/>
      </c>
      <c r="AY1863" s="18" t="str">
        <f t="shared" ref="AY1863:AY1926" si="652">IF($AT1863=0,"",M1863)</f>
        <v/>
      </c>
      <c r="BA1863" s="18">
        <f>IF($E1863=AF!$D$6,IF($M1863="Concluída no prazo",2,IF($M1863="Concluída com atraso",1,0)),0)</f>
        <v>0</v>
      </c>
      <c r="BB1863" s="18">
        <f>IF($E1863=AF!$D$6,IF($M1863="Atrasada",2,IF($M1863="Concluída com atraso",1,0)),0)</f>
        <v>0</v>
      </c>
      <c r="BC1863" s="18">
        <v>1.857E-2</v>
      </c>
      <c r="BD1863" s="18">
        <f t="shared" si="637"/>
        <v>1.857E-2</v>
      </c>
      <c r="BE1863" s="18">
        <f t="shared" si="637"/>
        <v>1.857E-2</v>
      </c>
      <c r="BF1863" s="18" t="str">
        <f t="shared" ref="BF1863:BF1926" si="653">IF(C1863=0,"",C1863)</f>
        <v/>
      </c>
      <c r="BN1863" s="18" t="str">
        <f t="shared" ref="BN1863:BN1926" si="654">IF(AP1863=AQ1863,"s","n")</f>
        <v>s</v>
      </c>
    </row>
    <row r="1864" spans="3:66" ht="50.1" customHeight="1" thickTop="1" thickBot="1" x14ac:dyDescent="0.3">
      <c r="C1864" s="46"/>
      <c r="D1864" s="46"/>
      <c r="E1864" s="46"/>
      <c r="F1864" s="122"/>
      <c r="G1864" s="122"/>
      <c r="H1864" s="78" t="str">
        <f t="shared" ref="H1864:H1927" si="655">IF(F1864=0,"",MONTH(F1864))</f>
        <v/>
      </c>
      <c r="I1864" s="78" t="str">
        <f t="shared" ref="I1864:I1927" si="656">IF(G1864=0,"",MONTH(G1864))</f>
        <v/>
      </c>
      <c r="J1864" s="16"/>
      <c r="K1864" s="46" t="str">
        <f t="shared" ref="K1864:K1927" si="657">IF(OR(F1864=0,G1864=0),"",IF(MONTH(G1864)-MONTH(F1864)&gt;1,"Esta tarefa está muito grande. Divida em tarefas menores.",IF(MONTH(F1864)=MONTH(G1864),"Sim! Inicia em "&amp;VLOOKUP(MONTH(F1864),$BK$6:$BL$17,2,FALSE)&amp;" e termina em "&amp;VLOOKUP(MONTH(G1864),$BK$6:$BL$17,2,FALSE)&amp;".","Não! Inicia em "&amp;VLOOKUP(MONTH(F1864),$BK$6:$BL$17,2,FALSE)&amp;" e termina em "&amp;VLOOKUP(MONTH(G1864),$BK$6:$BL$17,2,FALSE)&amp;".")))</f>
        <v/>
      </c>
      <c r="L1864" s="16"/>
      <c r="M1864" s="16"/>
      <c r="N1864" s="46"/>
      <c r="O1864" s="47" t="str">
        <f t="shared" si="638"/>
        <v/>
      </c>
      <c r="P1864" s="47"/>
      <c r="Q1864" s="48" t="str">
        <f>IFERROR(VLOOKUP(E1864,Funcionários!$C$8:$E$207,3,FALSE),"")</f>
        <v/>
      </c>
      <c r="R1864" s="47"/>
      <c r="S1864" s="49" t="str">
        <f t="shared" si="639"/>
        <v/>
      </c>
      <c r="T1864" s="49">
        <v>1.8579999999999999E-2</v>
      </c>
      <c r="U1864" s="48" t="str">
        <f>IF(Funcionários!C1865=0,"",Funcionários!C1865)</f>
        <v/>
      </c>
      <c r="V1864" s="50">
        <f>IF(U1864="",0,IF(COUNTIFS($E$7:$E$3006,U1864,$I$7:$I$3006,'RC'!$E$6)=0,0,COUNTIFS($M$7:$M$3006,"Concluída no prazo",$E$7:$E$3006,U1864,$I$7:$I$3006,'RC'!$E$6)/COUNTIFS($E$7:$E$3006,U1864,$I$7:$I$3006,'RC'!$E$6)))</f>
        <v>0</v>
      </c>
      <c r="W1864" s="49">
        <f>SUMIFS($J$7:$J$3006,$E$7:$E$3006,U1864,$I$7:$I$3006,'RC'!$E$6)+SUMIFS($L$7:$L$3006,$E$7:$E$3006,U1864,$I$7:$I$3006,'RC'!$E$6)</f>
        <v>0</v>
      </c>
      <c r="X1864" s="48">
        <f>COUNTIFS($E$7:$E$3006,U1864,$I$7:$I$3006,'RC'!$E$6)</f>
        <v>0</v>
      </c>
      <c r="Y1864" s="48"/>
      <c r="Z1864" s="51" t="str">
        <f>IF(AQ1864='RC'!$E$6,AC1864*1000+AD1864,"")</f>
        <v/>
      </c>
      <c r="AA1864" s="51" t="str">
        <f>IF(AB1864="","",IF(AQ1864='RC'!$E$6,AC1864*1000-AD1864,""))</f>
        <v/>
      </c>
      <c r="AB1864" s="48" t="str">
        <f>IFERROR(VLOOKUP(E1864,Funcionários!$C$8:$E$207,3,FALSE),"")</f>
        <v/>
      </c>
      <c r="AC1864" s="50" t="str">
        <f>IF(AB1864="","",IF(COUNTIFS($AB$7:$AB$3006,AB1864,$AQ$7:$AQ$3006,'RC'!$E$6)=0,"",COUNTIFS($M$7:$M$3006,"Concluída no prazo",$AB$7:$AB$3006,AB1864,$AQ$7:$AQ$3006,'RC'!$E$6)/COUNTIFS($AB$7:$AB$3006,AB1864,$AQ$7:$AQ$3006,'RC'!$E$6)))</f>
        <v/>
      </c>
      <c r="AD1864" s="48">
        <f>SUMIF($AQ$7:$AQ$3006,'RC'!$E$6,$J$7:$J$3006)+SUMIF($AQ$7:$AQ$3006,'RC'!$E$6,$L$7:$L$3006)</f>
        <v>21</v>
      </c>
      <c r="AF1864" s="48">
        <v>3.1429999999994303E-2</v>
      </c>
      <c r="AG1864" s="48">
        <f>IF(OR(AQ1864="",AQ1864&lt;&gt;'RC'!$E$6,AB1864&lt;&gt;'RC'!$D$21),0,1)</f>
        <v>0</v>
      </c>
      <c r="AH1864" s="48">
        <f t="shared" ref="AH1864:AH1927" si="658">AF1864+AG1864</f>
        <v>3.1429999999994303E-2</v>
      </c>
      <c r="AI1864" s="48" t="str">
        <f t="shared" si="640"/>
        <v/>
      </c>
      <c r="AJ1864" s="48" t="str">
        <f t="shared" si="641"/>
        <v/>
      </c>
      <c r="AK1864" s="52" t="str">
        <f t="shared" si="642"/>
        <v/>
      </c>
      <c r="AL1864" s="52" t="str">
        <f t="shared" si="643"/>
        <v/>
      </c>
      <c r="AM1864" s="48" t="str">
        <f t="shared" si="644"/>
        <v/>
      </c>
      <c r="AN1864" s="48" t="str">
        <f t="shared" si="645"/>
        <v/>
      </c>
      <c r="AP1864" s="18" t="str">
        <f t="shared" si="646"/>
        <v/>
      </c>
      <c r="AQ1864" s="18" t="str">
        <f t="shared" si="647"/>
        <v/>
      </c>
      <c r="AR1864" s="18">
        <v>3.143E-2</v>
      </c>
      <c r="AS1864" s="18">
        <f>IF(AF!$D$27="Todos",1,IF(M1864=AF!$D$27,1,0))</f>
        <v>1</v>
      </c>
      <c r="AT1864" s="53">
        <f>IF(AND(E1864=AF!$D$6,OR(LT!M1864=AF!$D$27,AF!$D$27="Todos"),OR(AP1864=AF!$E$8,AQ1864=AF!$E$8)),AR1864+AS1864,0)</f>
        <v>0</v>
      </c>
      <c r="AU1864" s="18" t="str">
        <f t="shared" si="648"/>
        <v/>
      </c>
      <c r="AV1864" s="54" t="str">
        <f t="shared" si="649"/>
        <v/>
      </c>
      <c r="AW1864" s="54" t="str">
        <f t="shared" si="650"/>
        <v/>
      </c>
      <c r="AX1864" s="18" t="str">
        <f t="shared" si="651"/>
        <v/>
      </c>
      <c r="AY1864" s="18" t="str">
        <f t="shared" si="652"/>
        <v/>
      </c>
      <c r="BA1864" s="18">
        <f>IF($E1864=AF!$D$6,IF($M1864="Concluída no prazo",2,IF($M1864="Concluída com atraso",1,0)),0)</f>
        <v>0</v>
      </c>
      <c r="BB1864" s="18">
        <f>IF($E1864=AF!$D$6,IF($M1864="Atrasada",2,IF($M1864="Concluída com atraso",1,0)),0)</f>
        <v>0</v>
      </c>
      <c r="BC1864" s="18">
        <v>1.8579999999999999E-2</v>
      </c>
      <c r="BD1864" s="18">
        <f t="shared" ref="BD1864:BE1927" si="659">BA1864+$BC1864</f>
        <v>1.8579999999999999E-2</v>
      </c>
      <c r="BE1864" s="18">
        <f t="shared" si="659"/>
        <v>1.8579999999999999E-2</v>
      </c>
      <c r="BF1864" s="18" t="str">
        <f t="shared" si="653"/>
        <v/>
      </c>
      <c r="BN1864" s="18" t="str">
        <f t="shared" si="654"/>
        <v>s</v>
      </c>
    </row>
    <row r="1865" spans="3:66" ht="50.1" customHeight="1" thickTop="1" thickBot="1" x14ac:dyDescent="0.3">
      <c r="C1865" s="46"/>
      <c r="D1865" s="46"/>
      <c r="E1865" s="46"/>
      <c r="F1865" s="122"/>
      <c r="G1865" s="122"/>
      <c r="H1865" s="78" t="str">
        <f t="shared" si="655"/>
        <v/>
      </c>
      <c r="I1865" s="78" t="str">
        <f t="shared" si="656"/>
        <v/>
      </c>
      <c r="J1865" s="16"/>
      <c r="K1865" s="46" t="str">
        <f t="shared" si="657"/>
        <v/>
      </c>
      <c r="L1865" s="16"/>
      <c r="M1865" s="16"/>
      <c r="N1865" s="46"/>
      <c r="O1865" s="47" t="str">
        <f t="shared" si="638"/>
        <v/>
      </c>
      <c r="P1865" s="47"/>
      <c r="Q1865" s="48" t="str">
        <f>IFERROR(VLOOKUP(E1865,Funcionários!$C$8:$E$207,3,FALSE),"")</f>
        <v/>
      </c>
      <c r="R1865" s="47"/>
      <c r="S1865" s="49" t="str">
        <f t="shared" si="639"/>
        <v/>
      </c>
      <c r="T1865" s="49">
        <v>1.8589999999999999E-2</v>
      </c>
      <c r="U1865" s="48" t="str">
        <f>IF(Funcionários!C1866=0,"",Funcionários!C1866)</f>
        <v/>
      </c>
      <c r="V1865" s="50">
        <f>IF(U1865="",0,IF(COUNTIFS($E$7:$E$3006,U1865,$I$7:$I$3006,'RC'!$E$6)=0,0,COUNTIFS($M$7:$M$3006,"Concluída no prazo",$E$7:$E$3006,U1865,$I$7:$I$3006,'RC'!$E$6)/COUNTIFS($E$7:$E$3006,U1865,$I$7:$I$3006,'RC'!$E$6)))</f>
        <v>0</v>
      </c>
      <c r="W1865" s="49">
        <f>SUMIFS($J$7:$J$3006,$E$7:$E$3006,U1865,$I$7:$I$3006,'RC'!$E$6)+SUMIFS($L$7:$L$3006,$E$7:$E$3006,U1865,$I$7:$I$3006,'RC'!$E$6)</f>
        <v>0</v>
      </c>
      <c r="X1865" s="48">
        <f>COUNTIFS($E$7:$E$3006,U1865,$I$7:$I$3006,'RC'!$E$6)</f>
        <v>0</v>
      </c>
      <c r="Y1865" s="48"/>
      <c r="Z1865" s="51" t="str">
        <f>IF(AQ1865='RC'!$E$6,AC1865*1000+AD1865,"")</f>
        <v/>
      </c>
      <c r="AA1865" s="51" t="str">
        <f>IF(AB1865="","",IF(AQ1865='RC'!$E$6,AC1865*1000-AD1865,""))</f>
        <v/>
      </c>
      <c r="AB1865" s="48" t="str">
        <f>IFERROR(VLOOKUP(E1865,Funcionários!$C$8:$E$207,3,FALSE),"")</f>
        <v/>
      </c>
      <c r="AC1865" s="50" t="str">
        <f>IF(AB1865="","",IF(COUNTIFS($AB$7:$AB$3006,AB1865,$AQ$7:$AQ$3006,'RC'!$E$6)=0,"",COUNTIFS($M$7:$M$3006,"Concluída no prazo",$AB$7:$AB$3006,AB1865,$AQ$7:$AQ$3006,'RC'!$E$6)/COUNTIFS($AB$7:$AB$3006,AB1865,$AQ$7:$AQ$3006,'RC'!$E$6)))</f>
        <v/>
      </c>
      <c r="AD1865" s="48">
        <f>SUMIF($AQ$7:$AQ$3006,'RC'!$E$6,$J$7:$J$3006)+SUMIF($AQ$7:$AQ$3006,'RC'!$E$6,$L$7:$L$3006)</f>
        <v>21</v>
      </c>
      <c r="AF1865" s="48">
        <v>3.14199999999943E-2</v>
      </c>
      <c r="AG1865" s="48">
        <f>IF(OR(AQ1865="",AQ1865&lt;&gt;'RC'!$E$6,AB1865&lt;&gt;'RC'!$D$21),0,1)</f>
        <v>0</v>
      </c>
      <c r="AH1865" s="48">
        <f t="shared" si="658"/>
        <v>3.14199999999943E-2</v>
      </c>
      <c r="AI1865" s="48" t="str">
        <f t="shared" si="640"/>
        <v/>
      </c>
      <c r="AJ1865" s="48" t="str">
        <f t="shared" si="641"/>
        <v/>
      </c>
      <c r="AK1865" s="52" t="str">
        <f t="shared" si="642"/>
        <v/>
      </c>
      <c r="AL1865" s="52" t="str">
        <f t="shared" si="643"/>
        <v/>
      </c>
      <c r="AM1865" s="48" t="str">
        <f t="shared" si="644"/>
        <v/>
      </c>
      <c r="AN1865" s="48" t="str">
        <f t="shared" si="645"/>
        <v/>
      </c>
      <c r="AP1865" s="18" t="str">
        <f t="shared" si="646"/>
        <v/>
      </c>
      <c r="AQ1865" s="18" t="str">
        <f t="shared" si="647"/>
        <v/>
      </c>
      <c r="AR1865" s="18">
        <v>3.1419999999999997E-2</v>
      </c>
      <c r="AS1865" s="18">
        <f>IF(AF!$D$27="Todos",1,IF(M1865=AF!$D$27,1,0))</f>
        <v>1</v>
      </c>
      <c r="AT1865" s="53">
        <f>IF(AND(E1865=AF!$D$6,OR(LT!M1865=AF!$D$27,AF!$D$27="Todos"),OR(AP1865=AF!$E$8,AQ1865=AF!$E$8)),AR1865+AS1865,0)</f>
        <v>0</v>
      </c>
      <c r="AU1865" s="18" t="str">
        <f t="shared" si="648"/>
        <v/>
      </c>
      <c r="AV1865" s="54" t="str">
        <f t="shared" si="649"/>
        <v/>
      </c>
      <c r="AW1865" s="54" t="str">
        <f t="shared" si="650"/>
        <v/>
      </c>
      <c r="AX1865" s="18" t="str">
        <f t="shared" si="651"/>
        <v/>
      </c>
      <c r="AY1865" s="18" t="str">
        <f t="shared" si="652"/>
        <v/>
      </c>
      <c r="BA1865" s="18">
        <f>IF($E1865=AF!$D$6,IF($M1865="Concluída no prazo",2,IF($M1865="Concluída com atraso",1,0)),0)</f>
        <v>0</v>
      </c>
      <c r="BB1865" s="18">
        <f>IF($E1865=AF!$D$6,IF($M1865="Atrasada",2,IF($M1865="Concluída com atraso",1,0)),0)</f>
        <v>0</v>
      </c>
      <c r="BC1865" s="18">
        <v>1.8589999999999999E-2</v>
      </c>
      <c r="BD1865" s="18">
        <f t="shared" si="659"/>
        <v>1.8589999999999999E-2</v>
      </c>
      <c r="BE1865" s="18">
        <f t="shared" si="659"/>
        <v>1.8589999999999999E-2</v>
      </c>
      <c r="BF1865" s="18" t="str">
        <f t="shared" si="653"/>
        <v/>
      </c>
      <c r="BN1865" s="18" t="str">
        <f t="shared" si="654"/>
        <v>s</v>
      </c>
    </row>
    <row r="1866" spans="3:66" ht="50.1" customHeight="1" thickTop="1" thickBot="1" x14ac:dyDescent="0.3">
      <c r="C1866" s="46"/>
      <c r="D1866" s="46"/>
      <c r="E1866" s="46"/>
      <c r="F1866" s="122"/>
      <c r="G1866" s="122"/>
      <c r="H1866" s="78" t="str">
        <f t="shared" si="655"/>
        <v/>
      </c>
      <c r="I1866" s="78" t="str">
        <f t="shared" si="656"/>
        <v/>
      </c>
      <c r="J1866" s="16"/>
      <c r="K1866" s="46" t="str">
        <f t="shared" si="657"/>
        <v/>
      </c>
      <c r="L1866" s="16"/>
      <c r="M1866" s="16"/>
      <c r="N1866" s="46"/>
      <c r="O1866" s="47" t="str">
        <f t="shared" ref="O1866:O1929" si="660">IF(J1866=0,"",J1866/(J1866+L1866))</f>
        <v/>
      </c>
      <c r="P1866" s="47"/>
      <c r="Q1866" s="48" t="str">
        <f>IFERROR(VLOOKUP(E1866,Funcionários!$C$8:$E$207,3,FALSE),"")</f>
        <v/>
      </c>
      <c r="R1866" s="47"/>
      <c r="S1866" s="49" t="str">
        <f t="shared" ref="S1866:S1929" si="661">IF(U1866="","",V1866*100000+W1866*10+X1866+T1866)</f>
        <v/>
      </c>
      <c r="T1866" s="49">
        <v>1.8599999999999998E-2</v>
      </c>
      <c r="U1866" s="48" t="str">
        <f>IF(Funcionários!C1867=0,"",Funcionários!C1867)</f>
        <v/>
      </c>
      <c r="V1866" s="50">
        <f>IF(U1866="",0,IF(COUNTIFS($E$7:$E$3006,U1866,$I$7:$I$3006,'RC'!$E$6)=0,0,COUNTIFS($M$7:$M$3006,"Concluída no prazo",$E$7:$E$3006,U1866,$I$7:$I$3006,'RC'!$E$6)/COUNTIFS($E$7:$E$3006,U1866,$I$7:$I$3006,'RC'!$E$6)))</f>
        <v>0</v>
      </c>
      <c r="W1866" s="49">
        <f>SUMIFS($J$7:$J$3006,$E$7:$E$3006,U1866,$I$7:$I$3006,'RC'!$E$6)+SUMIFS($L$7:$L$3006,$E$7:$E$3006,U1866,$I$7:$I$3006,'RC'!$E$6)</f>
        <v>0</v>
      </c>
      <c r="X1866" s="48">
        <f>COUNTIFS($E$7:$E$3006,U1866,$I$7:$I$3006,'RC'!$E$6)</f>
        <v>0</v>
      </c>
      <c r="Y1866" s="48"/>
      <c r="Z1866" s="51" t="str">
        <f>IF(AQ1866='RC'!$E$6,AC1866*1000+AD1866,"")</f>
        <v/>
      </c>
      <c r="AA1866" s="51" t="str">
        <f>IF(AB1866="","",IF(AQ1866='RC'!$E$6,AC1866*1000-AD1866,""))</f>
        <v/>
      </c>
      <c r="AB1866" s="48" t="str">
        <f>IFERROR(VLOOKUP(E1866,Funcionários!$C$8:$E$207,3,FALSE),"")</f>
        <v/>
      </c>
      <c r="AC1866" s="50" t="str">
        <f>IF(AB1866="","",IF(COUNTIFS($AB$7:$AB$3006,AB1866,$AQ$7:$AQ$3006,'RC'!$E$6)=0,"",COUNTIFS($M$7:$M$3006,"Concluída no prazo",$AB$7:$AB$3006,AB1866,$AQ$7:$AQ$3006,'RC'!$E$6)/COUNTIFS($AB$7:$AB$3006,AB1866,$AQ$7:$AQ$3006,'RC'!$E$6)))</f>
        <v/>
      </c>
      <c r="AD1866" s="48">
        <f>SUMIF($AQ$7:$AQ$3006,'RC'!$E$6,$J$7:$J$3006)+SUMIF($AQ$7:$AQ$3006,'RC'!$E$6,$L$7:$L$3006)</f>
        <v>21</v>
      </c>
      <c r="AF1866" s="48">
        <v>3.1409999999994297E-2</v>
      </c>
      <c r="AG1866" s="48">
        <f>IF(OR(AQ1866="",AQ1866&lt;&gt;'RC'!$E$6,AB1866&lt;&gt;'RC'!$D$21),0,1)</f>
        <v>0</v>
      </c>
      <c r="AH1866" s="48">
        <f t="shared" si="658"/>
        <v>3.1409999999994297E-2</v>
      </c>
      <c r="AI1866" s="48" t="str">
        <f t="shared" si="640"/>
        <v/>
      </c>
      <c r="AJ1866" s="48" t="str">
        <f t="shared" si="641"/>
        <v/>
      </c>
      <c r="AK1866" s="52" t="str">
        <f t="shared" si="642"/>
        <v/>
      </c>
      <c r="AL1866" s="52" t="str">
        <f t="shared" si="643"/>
        <v/>
      </c>
      <c r="AM1866" s="48" t="str">
        <f t="shared" si="644"/>
        <v/>
      </c>
      <c r="AN1866" s="48" t="str">
        <f t="shared" si="645"/>
        <v/>
      </c>
      <c r="AP1866" s="18" t="str">
        <f t="shared" si="646"/>
        <v/>
      </c>
      <c r="AQ1866" s="18" t="str">
        <f t="shared" si="647"/>
        <v/>
      </c>
      <c r="AR1866" s="18">
        <v>3.141E-2</v>
      </c>
      <c r="AS1866" s="18">
        <f>IF(AF!$D$27="Todos",1,IF(M1866=AF!$D$27,1,0))</f>
        <v>1</v>
      </c>
      <c r="AT1866" s="53">
        <f>IF(AND(E1866=AF!$D$6,OR(LT!M1866=AF!$D$27,AF!$D$27="Todos"),OR(AP1866=AF!$E$8,AQ1866=AF!$E$8)),AR1866+AS1866,0)</f>
        <v>0</v>
      </c>
      <c r="AU1866" s="18" t="str">
        <f t="shared" si="648"/>
        <v/>
      </c>
      <c r="AV1866" s="54" t="str">
        <f t="shared" si="649"/>
        <v/>
      </c>
      <c r="AW1866" s="54" t="str">
        <f t="shared" si="650"/>
        <v/>
      </c>
      <c r="AX1866" s="18" t="str">
        <f t="shared" si="651"/>
        <v/>
      </c>
      <c r="AY1866" s="18" t="str">
        <f t="shared" si="652"/>
        <v/>
      </c>
      <c r="BA1866" s="18">
        <f>IF($E1866=AF!$D$6,IF($M1866="Concluída no prazo",2,IF($M1866="Concluída com atraso",1,0)),0)</f>
        <v>0</v>
      </c>
      <c r="BB1866" s="18">
        <f>IF($E1866=AF!$D$6,IF($M1866="Atrasada",2,IF($M1866="Concluída com atraso",1,0)),0)</f>
        <v>0</v>
      </c>
      <c r="BC1866" s="18">
        <v>1.8599999999999998E-2</v>
      </c>
      <c r="BD1866" s="18">
        <f t="shared" si="659"/>
        <v>1.8599999999999998E-2</v>
      </c>
      <c r="BE1866" s="18">
        <f t="shared" si="659"/>
        <v>1.8599999999999998E-2</v>
      </c>
      <c r="BF1866" s="18" t="str">
        <f t="shared" si="653"/>
        <v/>
      </c>
      <c r="BN1866" s="18" t="str">
        <f t="shared" si="654"/>
        <v>s</v>
      </c>
    </row>
    <row r="1867" spans="3:66" ht="50.1" customHeight="1" thickTop="1" thickBot="1" x14ac:dyDescent="0.3">
      <c r="C1867" s="46"/>
      <c r="D1867" s="46"/>
      <c r="E1867" s="46"/>
      <c r="F1867" s="122"/>
      <c r="G1867" s="122"/>
      <c r="H1867" s="78" t="str">
        <f t="shared" si="655"/>
        <v/>
      </c>
      <c r="I1867" s="78" t="str">
        <f t="shared" si="656"/>
        <v/>
      </c>
      <c r="J1867" s="16"/>
      <c r="K1867" s="46" t="str">
        <f t="shared" si="657"/>
        <v/>
      </c>
      <c r="L1867" s="16"/>
      <c r="M1867" s="16"/>
      <c r="N1867" s="46"/>
      <c r="O1867" s="47" t="str">
        <f t="shared" si="660"/>
        <v/>
      </c>
      <c r="P1867" s="47"/>
      <c r="Q1867" s="48" t="str">
        <f>IFERROR(VLOOKUP(E1867,Funcionários!$C$8:$E$207,3,FALSE),"")</f>
        <v/>
      </c>
      <c r="R1867" s="47"/>
      <c r="S1867" s="49" t="str">
        <f t="shared" si="661"/>
        <v/>
      </c>
      <c r="T1867" s="49">
        <v>1.8610000000000002E-2</v>
      </c>
      <c r="U1867" s="48" t="str">
        <f>IF(Funcionários!C1868=0,"",Funcionários!C1868)</f>
        <v/>
      </c>
      <c r="V1867" s="50">
        <f>IF(U1867="",0,IF(COUNTIFS($E$7:$E$3006,U1867,$I$7:$I$3006,'RC'!$E$6)=0,0,COUNTIFS($M$7:$M$3006,"Concluída no prazo",$E$7:$E$3006,U1867,$I$7:$I$3006,'RC'!$E$6)/COUNTIFS($E$7:$E$3006,U1867,$I$7:$I$3006,'RC'!$E$6)))</f>
        <v>0</v>
      </c>
      <c r="W1867" s="49">
        <f>SUMIFS($J$7:$J$3006,$E$7:$E$3006,U1867,$I$7:$I$3006,'RC'!$E$6)+SUMIFS($L$7:$L$3006,$E$7:$E$3006,U1867,$I$7:$I$3006,'RC'!$E$6)</f>
        <v>0</v>
      </c>
      <c r="X1867" s="48">
        <f>COUNTIFS($E$7:$E$3006,U1867,$I$7:$I$3006,'RC'!$E$6)</f>
        <v>0</v>
      </c>
      <c r="Y1867" s="48"/>
      <c r="Z1867" s="51" t="str">
        <f>IF(AQ1867='RC'!$E$6,AC1867*1000+AD1867,"")</f>
        <v/>
      </c>
      <c r="AA1867" s="51" t="str">
        <f>IF(AB1867="","",IF(AQ1867='RC'!$E$6,AC1867*1000-AD1867,""))</f>
        <v/>
      </c>
      <c r="AB1867" s="48" t="str">
        <f>IFERROR(VLOOKUP(E1867,Funcionários!$C$8:$E$207,3,FALSE),"")</f>
        <v/>
      </c>
      <c r="AC1867" s="50" t="str">
        <f>IF(AB1867="","",IF(COUNTIFS($AB$7:$AB$3006,AB1867,$AQ$7:$AQ$3006,'RC'!$E$6)=0,"",COUNTIFS($M$7:$M$3006,"Concluída no prazo",$AB$7:$AB$3006,AB1867,$AQ$7:$AQ$3006,'RC'!$E$6)/COUNTIFS($AB$7:$AB$3006,AB1867,$AQ$7:$AQ$3006,'RC'!$E$6)))</f>
        <v/>
      </c>
      <c r="AD1867" s="48">
        <f>SUMIF($AQ$7:$AQ$3006,'RC'!$E$6,$J$7:$J$3006)+SUMIF($AQ$7:$AQ$3006,'RC'!$E$6,$L$7:$L$3006)</f>
        <v>21</v>
      </c>
      <c r="AF1867" s="48">
        <v>3.1399999999994301E-2</v>
      </c>
      <c r="AG1867" s="48">
        <f>IF(OR(AQ1867="",AQ1867&lt;&gt;'RC'!$E$6,AB1867&lt;&gt;'RC'!$D$21),0,1)</f>
        <v>0</v>
      </c>
      <c r="AH1867" s="48">
        <f t="shared" si="658"/>
        <v>3.1399999999994301E-2</v>
      </c>
      <c r="AI1867" s="48" t="str">
        <f t="shared" si="640"/>
        <v/>
      </c>
      <c r="AJ1867" s="48" t="str">
        <f t="shared" si="641"/>
        <v/>
      </c>
      <c r="AK1867" s="52" t="str">
        <f t="shared" si="642"/>
        <v/>
      </c>
      <c r="AL1867" s="52" t="str">
        <f t="shared" si="643"/>
        <v/>
      </c>
      <c r="AM1867" s="48" t="str">
        <f t="shared" si="644"/>
        <v/>
      </c>
      <c r="AN1867" s="48" t="str">
        <f t="shared" si="645"/>
        <v/>
      </c>
      <c r="AP1867" s="18" t="str">
        <f t="shared" si="646"/>
        <v/>
      </c>
      <c r="AQ1867" s="18" t="str">
        <f t="shared" si="647"/>
        <v/>
      </c>
      <c r="AR1867" s="18">
        <v>3.1399999999999997E-2</v>
      </c>
      <c r="AS1867" s="18">
        <f>IF(AF!$D$27="Todos",1,IF(M1867=AF!$D$27,1,0))</f>
        <v>1</v>
      </c>
      <c r="AT1867" s="53">
        <f>IF(AND(E1867=AF!$D$6,OR(LT!M1867=AF!$D$27,AF!$D$27="Todos"),OR(AP1867=AF!$E$8,AQ1867=AF!$E$8)),AR1867+AS1867,0)</f>
        <v>0</v>
      </c>
      <c r="AU1867" s="18" t="str">
        <f t="shared" si="648"/>
        <v/>
      </c>
      <c r="AV1867" s="54" t="str">
        <f t="shared" si="649"/>
        <v/>
      </c>
      <c r="AW1867" s="54" t="str">
        <f t="shared" si="650"/>
        <v/>
      </c>
      <c r="AX1867" s="18" t="str">
        <f t="shared" si="651"/>
        <v/>
      </c>
      <c r="AY1867" s="18" t="str">
        <f t="shared" si="652"/>
        <v/>
      </c>
      <c r="BA1867" s="18">
        <f>IF($E1867=AF!$D$6,IF($M1867="Concluída no prazo",2,IF($M1867="Concluída com atraso",1,0)),0)</f>
        <v>0</v>
      </c>
      <c r="BB1867" s="18">
        <f>IF($E1867=AF!$D$6,IF($M1867="Atrasada",2,IF($M1867="Concluída com atraso",1,0)),0)</f>
        <v>0</v>
      </c>
      <c r="BC1867" s="18">
        <v>1.8610000000000002E-2</v>
      </c>
      <c r="BD1867" s="18">
        <f t="shared" si="659"/>
        <v>1.8610000000000002E-2</v>
      </c>
      <c r="BE1867" s="18">
        <f t="shared" si="659"/>
        <v>1.8610000000000002E-2</v>
      </c>
      <c r="BF1867" s="18" t="str">
        <f t="shared" si="653"/>
        <v/>
      </c>
      <c r="BN1867" s="18" t="str">
        <f t="shared" si="654"/>
        <v>s</v>
      </c>
    </row>
    <row r="1868" spans="3:66" ht="50.1" customHeight="1" thickTop="1" thickBot="1" x14ac:dyDescent="0.3">
      <c r="C1868" s="46"/>
      <c r="D1868" s="46"/>
      <c r="E1868" s="46"/>
      <c r="F1868" s="122"/>
      <c r="G1868" s="122"/>
      <c r="H1868" s="78" t="str">
        <f t="shared" si="655"/>
        <v/>
      </c>
      <c r="I1868" s="78" t="str">
        <f t="shared" si="656"/>
        <v/>
      </c>
      <c r="J1868" s="16"/>
      <c r="K1868" s="46" t="str">
        <f t="shared" si="657"/>
        <v/>
      </c>
      <c r="L1868" s="16"/>
      <c r="M1868" s="16"/>
      <c r="N1868" s="46"/>
      <c r="O1868" s="47" t="str">
        <f t="shared" si="660"/>
        <v/>
      </c>
      <c r="P1868" s="47"/>
      <c r="Q1868" s="48" t="str">
        <f>IFERROR(VLOOKUP(E1868,Funcionários!$C$8:$E$207,3,FALSE),"")</f>
        <v/>
      </c>
      <c r="R1868" s="47"/>
      <c r="S1868" s="49" t="str">
        <f t="shared" si="661"/>
        <v/>
      </c>
      <c r="T1868" s="49">
        <v>1.8620000000000001E-2</v>
      </c>
      <c r="U1868" s="48" t="str">
        <f>IF(Funcionários!C1869=0,"",Funcionários!C1869)</f>
        <v/>
      </c>
      <c r="V1868" s="50">
        <f>IF(U1868="",0,IF(COUNTIFS($E$7:$E$3006,U1868,$I$7:$I$3006,'RC'!$E$6)=0,0,COUNTIFS($M$7:$M$3006,"Concluída no prazo",$E$7:$E$3006,U1868,$I$7:$I$3006,'RC'!$E$6)/COUNTIFS($E$7:$E$3006,U1868,$I$7:$I$3006,'RC'!$E$6)))</f>
        <v>0</v>
      </c>
      <c r="W1868" s="49">
        <f>SUMIFS($J$7:$J$3006,$E$7:$E$3006,U1868,$I$7:$I$3006,'RC'!$E$6)+SUMIFS($L$7:$L$3006,$E$7:$E$3006,U1868,$I$7:$I$3006,'RC'!$E$6)</f>
        <v>0</v>
      </c>
      <c r="X1868" s="48">
        <f>COUNTIFS($E$7:$E$3006,U1868,$I$7:$I$3006,'RC'!$E$6)</f>
        <v>0</v>
      </c>
      <c r="Y1868" s="48"/>
      <c r="Z1868" s="51" t="str">
        <f>IF(AQ1868='RC'!$E$6,AC1868*1000+AD1868,"")</f>
        <v/>
      </c>
      <c r="AA1868" s="51" t="str">
        <f>IF(AB1868="","",IF(AQ1868='RC'!$E$6,AC1868*1000-AD1868,""))</f>
        <v/>
      </c>
      <c r="AB1868" s="48" t="str">
        <f>IFERROR(VLOOKUP(E1868,Funcionários!$C$8:$E$207,3,FALSE),"")</f>
        <v/>
      </c>
      <c r="AC1868" s="50" t="str">
        <f>IF(AB1868="","",IF(COUNTIFS($AB$7:$AB$3006,AB1868,$AQ$7:$AQ$3006,'RC'!$E$6)=0,"",COUNTIFS($M$7:$M$3006,"Concluída no prazo",$AB$7:$AB$3006,AB1868,$AQ$7:$AQ$3006,'RC'!$E$6)/COUNTIFS($AB$7:$AB$3006,AB1868,$AQ$7:$AQ$3006,'RC'!$E$6)))</f>
        <v/>
      </c>
      <c r="AD1868" s="48">
        <f>SUMIF($AQ$7:$AQ$3006,'RC'!$E$6,$J$7:$J$3006)+SUMIF($AQ$7:$AQ$3006,'RC'!$E$6,$L$7:$L$3006)</f>
        <v>21</v>
      </c>
      <c r="AF1868" s="48">
        <v>3.1389999999994297E-2</v>
      </c>
      <c r="AG1868" s="48">
        <f>IF(OR(AQ1868="",AQ1868&lt;&gt;'RC'!$E$6,AB1868&lt;&gt;'RC'!$D$21),0,1)</f>
        <v>0</v>
      </c>
      <c r="AH1868" s="48">
        <f t="shared" si="658"/>
        <v>3.1389999999994297E-2</v>
      </c>
      <c r="AI1868" s="48" t="str">
        <f t="shared" si="640"/>
        <v/>
      </c>
      <c r="AJ1868" s="48" t="str">
        <f t="shared" si="641"/>
        <v/>
      </c>
      <c r="AK1868" s="52" t="str">
        <f t="shared" si="642"/>
        <v/>
      </c>
      <c r="AL1868" s="52" t="str">
        <f t="shared" si="643"/>
        <v/>
      </c>
      <c r="AM1868" s="48" t="str">
        <f t="shared" si="644"/>
        <v/>
      </c>
      <c r="AN1868" s="48" t="str">
        <f t="shared" si="645"/>
        <v/>
      </c>
      <c r="AP1868" s="18" t="str">
        <f t="shared" si="646"/>
        <v/>
      </c>
      <c r="AQ1868" s="18" t="str">
        <f t="shared" si="647"/>
        <v/>
      </c>
      <c r="AR1868" s="18">
        <v>3.1390000000000001E-2</v>
      </c>
      <c r="AS1868" s="18">
        <f>IF(AF!$D$27="Todos",1,IF(M1868=AF!$D$27,1,0))</f>
        <v>1</v>
      </c>
      <c r="AT1868" s="53">
        <f>IF(AND(E1868=AF!$D$6,OR(LT!M1868=AF!$D$27,AF!$D$27="Todos"),OR(AP1868=AF!$E$8,AQ1868=AF!$E$8)),AR1868+AS1868,0)</f>
        <v>0</v>
      </c>
      <c r="AU1868" s="18" t="str">
        <f t="shared" si="648"/>
        <v/>
      </c>
      <c r="AV1868" s="54" t="str">
        <f t="shared" si="649"/>
        <v/>
      </c>
      <c r="AW1868" s="54" t="str">
        <f t="shared" si="650"/>
        <v/>
      </c>
      <c r="AX1868" s="18" t="str">
        <f t="shared" si="651"/>
        <v/>
      </c>
      <c r="AY1868" s="18" t="str">
        <f t="shared" si="652"/>
        <v/>
      </c>
      <c r="BA1868" s="18">
        <f>IF($E1868=AF!$D$6,IF($M1868="Concluída no prazo",2,IF($M1868="Concluída com atraso",1,0)),0)</f>
        <v>0</v>
      </c>
      <c r="BB1868" s="18">
        <f>IF($E1868=AF!$D$6,IF($M1868="Atrasada",2,IF($M1868="Concluída com atraso",1,0)),0)</f>
        <v>0</v>
      </c>
      <c r="BC1868" s="18">
        <v>1.8620000000000001E-2</v>
      </c>
      <c r="BD1868" s="18">
        <f t="shared" si="659"/>
        <v>1.8620000000000001E-2</v>
      </c>
      <c r="BE1868" s="18">
        <f t="shared" si="659"/>
        <v>1.8620000000000001E-2</v>
      </c>
      <c r="BF1868" s="18" t="str">
        <f t="shared" si="653"/>
        <v/>
      </c>
      <c r="BN1868" s="18" t="str">
        <f t="shared" si="654"/>
        <v>s</v>
      </c>
    </row>
    <row r="1869" spans="3:66" ht="50.1" customHeight="1" thickTop="1" thickBot="1" x14ac:dyDescent="0.3">
      <c r="C1869" s="46"/>
      <c r="D1869" s="46"/>
      <c r="E1869" s="46"/>
      <c r="F1869" s="122"/>
      <c r="G1869" s="122"/>
      <c r="H1869" s="78" t="str">
        <f t="shared" si="655"/>
        <v/>
      </c>
      <c r="I1869" s="78" t="str">
        <f t="shared" si="656"/>
        <v/>
      </c>
      <c r="J1869" s="16"/>
      <c r="K1869" s="46" t="str">
        <f t="shared" si="657"/>
        <v/>
      </c>
      <c r="L1869" s="16"/>
      <c r="M1869" s="16"/>
      <c r="N1869" s="46"/>
      <c r="O1869" s="47" t="str">
        <f t="shared" si="660"/>
        <v/>
      </c>
      <c r="P1869" s="47"/>
      <c r="Q1869" s="48" t="str">
        <f>IFERROR(VLOOKUP(E1869,Funcionários!$C$8:$E$207,3,FALSE),"")</f>
        <v/>
      </c>
      <c r="R1869" s="47"/>
      <c r="S1869" s="49" t="str">
        <f t="shared" si="661"/>
        <v/>
      </c>
      <c r="T1869" s="49">
        <v>1.8630000000000001E-2</v>
      </c>
      <c r="U1869" s="48" t="str">
        <f>IF(Funcionários!C1870=0,"",Funcionários!C1870)</f>
        <v/>
      </c>
      <c r="V1869" s="50">
        <f>IF(U1869="",0,IF(COUNTIFS($E$7:$E$3006,U1869,$I$7:$I$3006,'RC'!$E$6)=0,0,COUNTIFS($M$7:$M$3006,"Concluída no prazo",$E$7:$E$3006,U1869,$I$7:$I$3006,'RC'!$E$6)/COUNTIFS($E$7:$E$3006,U1869,$I$7:$I$3006,'RC'!$E$6)))</f>
        <v>0</v>
      </c>
      <c r="W1869" s="49">
        <f>SUMIFS($J$7:$J$3006,$E$7:$E$3006,U1869,$I$7:$I$3006,'RC'!$E$6)+SUMIFS($L$7:$L$3006,$E$7:$E$3006,U1869,$I$7:$I$3006,'RC'!$E$6)</f>
        <v>0</v>
      </c>
      <c r="X1869" s="48">
        <f>COUNTIFS($E$7:$E$3006,U1869,$I$7:$I$3006,'RC'!$E$6)</f>
        <v>0</v>
      </c>
      <c r="Y1869" s="48"/>
      <c r="Z1869" s="51" t="str">
        <f>IF(AQ1869='RC'!$E$6,AC1869*1000+AD1869,"")</f>
        <v/>
      </c>
      <c r="AA1869" s="51" t="str">
        <f>IF(AB1869="","",IF(AQ1869='RC'!$E$6,AC1869*1000-AD1869,""))</f>
        <v/>
      </c>
      <c r="AB1869" s="48" t="str">
        <f>IFERROR(VLOOKUP(E1869,Funcionários!$C$8:$E$207,3,FALSE),"")</f>
        <v/>
      </c>
      <c r="AC1869" s="50" t="str">
        <f>IF(AB1869="","",IF(COUNTIFS($AB$7:$AB$3006,AB1869,$AQ$7:$AQ$3006,'RC'!$E$6)=0,"",COUNTIFS($M$7:$M$3006,"Concluída no prazo",$AB$7:$AB$3006,AB1869,$AQ$7:$AQ$3006,'RC'!$E$6)/COUNTIFS($AB$7:$AB$3006,AB1869,$AQ$7:$AQ$3006,'RC'!$E$6)))</f>
        <v/>
      </c>
      <c r="AD1869" s="48">
        <f>SUMIF($AQ$7:$AQ$3006,'RC'!$E$6,$J$7:$J$3006)+SUMIF($AQ$7:$AQ$3006,'RC'!$E$6,$L$7:$L$3006)</f>
        <v>21</v>
      </c>
      <c r="AF1869" s="48">
        <v>3.1379999999994301E-2</v>
      </c>
      <c r="AG1869" s="48">
        <f>IF(OR(AQ1869="",AQ1869&lt;&gt;'RC'!$E$6,AB1869&lt;&gt;'RC'!$D$21),0,1)</f>
        <v>0</v>
      </c>
      <c r="AH1869" s="48">
        <f t="shared" si="658"/>
        <v>3.1379999999994301E-2</v>
      </c>
      <c r="AI1869" s="48" t="str">
        <f t="shared" si="640"/>
        <v/>
      </c>
      <c r="AJ1869" s="48" t="str">
        <f t="shared" si="641"/>
        <v/>
      </c>
      <c r="AK1869" s="52" t="str">
        <f t="shared" si="642"/>
        <v/>
      </c>
      <c r="AL1869" s="52" t="str">
        <f t="shared" si="643"/>
        <v/>
      </c>
      <c r="AM1869" s="48" t="str">
        <f t="shared" si="644"/>
        <v/>
      </c>
      <c r="AN1869" s="48" t="str">
        <f t="shared" si="645"/>
        <v/>
      </c>
      <c r="AP1869" s="18" t="str">
        <f t="shared" si="646"/>
        <v/>
      </c>
      <c r="AQ1869" s="18" t="str">
        <f t="shared" si="647"/>
        <v/>
      </c>
      <c r="AR1869" s="18">
        <v>3.1379999999999998E-2</v>
      </c>
      <c r="AS1869" s="18">
        <f>IF(AF!$D$27="Todos",1,IF(M1869=AF!$D$27,1,0))</f>
        <v>1</v>
      </c>
      <c r="AT1869" s="53">
        <f>IF(AND(E1869=AF!$D$6,OR(LT!M1869=AF!$D$27,AF!$D$27="Todos"),OR(AP1869=AF!$E$8,AQ1869=AF!$E$8)),AR1869+AS1869,0)</f>
        <v>0</v>
      </c>
      <c r="AU1869" s="18" t="str">
        <f t="shared" si="648"/>
        <v/>
      </c>
      <c r="AV1869" s="54" t="str">
        <f t="shared" si="649"/>
        <v/>
      </c>
      <c r="AW1869" s="54" t="str">
        <f t="shared" si="650"/>
        <v/>
      </c>
      <c r="AX1869" s="18" t="str">
        <f t="shared" si="651"/>
        <v/>
      </c>
      <c r="AY1869" s="18" t="str">
        <f t="shared" si="652"/>
        <v/>
      </c>
      <c r="BA1869" s="18">
        <f>IF($E1869=AF!$D$6,IF($M1869="Concluída no prazo",2,IF($M1869="Concluída com atraso",1,0)),0)</f>
        <v>0</v>
      </c>
      <c r="BB1869" s="18">
        <f>IF($E1869=AF!$D$6,IF($M1869="Atrasada",2,IF($M1869="Concluída com atraso",1,0)),0)</f>
        <v>0</v>
      </c>
      <c r="BC1869" s="18">
        <v>1.8630000000000001E-2</v>
      </c>
      <c r="BD1869" s="18">
        <f t="shared" si="659"/>
        <v>1.8630000000000001E-2</v>
      </c>
      <c r="BE1869" s="18">
        <f t="shared" si="659"/>
        <v>1.8630000000000001E-2</v>
      </c>
      <c r="BF1869" s="18" t="str">
        <f t="shared" si="653"/>
        <v/>
      </c>
      <c r="BN1869" s="18" t="str">
        <f t="shared" si="654"/>
        <v>s</v>
      </c>
    </row>
    <row r="1870" spans="3:66" ht="50.1" customHeight="1" thickTop="1" thickBot="1" x14ac:dyDescent="0.3">
      <c r="C1870" s="46"/>
      <c r="D1870" s="46"/>
      <c r="E1870" s="46"/>
      <c r="F1870" s="122"/>
      <c r="G1870" s="122"/>
      <c r="H1870" s="78" t="str">
        <f t="shared" si="655"/>
        <v/>
      </c>
      <c r="I1870" s="78" t="str">
        <f t="shared" si="656"/>
        <v/>
      </c>
      <c r="J1870" s="16"/>
      <c r="K1870" s="46" t="str">
        <f t="shared" si="657"/>
        <v/>
      </c>
      <c r="L1870" s="16"/>
      <c r="M1870" s="16"/>
      <c r="N1870" s="46"/>
      <c r="O1870" s="47" t="str">
        <f t="shared" si="660"/>
        <v/>
      </c>
      <c r="P1870" s="47"/>
      <c r="Q1870" s="48" t="str">
        <f>IFERROR(VLOOKUP(E1870,Funcionários!$C$8:$E$207,3,FALSE),"")</f>
        <v/>
      </c>
      <c r="R1870" s="47"/>
      <c r="S1870" s="49" t="str">
        <f t="shared" si="661"/>
        <v/>
      </c>
      <c r="T1870" s="49">
        <v>1.864E-2</v>
      </c>
      <c r="U1870" s="48" t="str">
        <f>IF(Funcionários!C1871=0,"",Funcionários!C1871)</f>
        <v/>
      </c>
      <c r="V1870" s="50">
        <f>IF(U1870="",0,IF(COUNTIFS($E$7:$E$3006,U1870,$I$7:$I$3006,'RC'!$E$6)=0,0,COUNTIFS($M$7:$M$3006,"Concluída no prazo",$E$7:$E$3006,U1870,$I$7:$I$3006,'RC'!$E$6)/COUNTIFS($E$7:$E$3006,U1870,$I$7:$I$3006,'RC'!$E$6)))</f>
        <v>0</v>
      </c>
      <c r="W1870" s="49">
        <f>SUMIFS($J$7:$J$3006,$E$7:$E$3006,U1870,$I$7:$I$3006,'RC'!$E$6)+SUMIFS($L$7:$L$3006,$E$7:$E$3006,U1870,$I$7:$I$3006,'RC'!$E$6)</f>
        <v>0</v>
      </c>
      <c r="X1870" s="48">
        <f>COUNTIFS($E$7:$E$3006,U1870,$I$7:$I$3006,'RC'!$E$6)</f>
        <v>0</v>
      </c>
      <c r="Y1870" s="48"/>
      <c r="Z1870" s="51" t="str">
        <f>IF(AQ1870='RC'!$E$6,AC1870*1000+AD1870,"")</f>
        <v/>
      </c>
      <c r="AA1870" s="51" t="str">
        <f>IF(AB1870="","",IF(AQ1870='RC'!$E$6,AC1870*1000-AD1870,""))</f>
        <v/>
      </c>
      <c r="AB1870" s="48" t="str">
        <f>IFERROR(VLOOKUP(E1870,Funcionários!$C$8:$E$207,3,FALSE),"")</f>
        <v/>
      </c>
      <c r="AC1870" s="50" t="str">
        <f>IF(AB1870="","",IF(COUNTIFS($AB$7:$AB$3006,AB1870,$AQ$7:$AQ$3006,'RC'!$E$6)=0,"",COUNTIFS($M$7:$M$3006,"Concluída no prazo",$AB$7:$AB$3006,AB1870,$AQ$7:$AQ$3006,'RC'!$E$6)/COUNTIFS($AB$7:$AB$3006,AB1870,$AQ$7:$AQ$3006,'RC'!$E$6)))</f>
        <v/>
      </c>
      <c r="AD1870" s="48">
        <f>SUMIF($AQ$7:$AQ$3006,'RC'!$E$6,$J$7:$J$3006)+SUMIF($AQ$7:$AQ$3006,'RC'!$E$6,$L$7:$L$3006)</f>
        <v>21</v>
      </c>
      <c r="AF1870" s="48">
        <v>3.1369999999994298E-2</v>
      </c>
      <c r="AG1870" s="48">
        <f>IF(OR(AQ1870="",AQ1870&lt;&gt;'RC'!$E$6,AB1870&lt;&gt;'RC'!$D$21),0,1)</f>
        <v>0</v>
      </c>
      <c r="AH1870" s="48">
        <f t="shared" si="658"/>
        <v>3.1369999999994298E-2</v>
      </c>
      <c r="AI1870" s="48" t="str">
        <f t="shared" si="640"/>
        <v/>
      </c>
      <c r="AJ1870" s="48" t="str">
        <f t="shared" si="641"/>
        <v/>
      </c>
      <c r="AK1870" s="52" t="str">
        <f t="shared" si="642"/>
        <v/>
      </c>
      <c r="AL1870" s="52" t="str">
        <f t="shared" si="643"/>
        <v/>
      </c>
      <c r="AM1870" s="48" t="str">
        <f t="shared" si="644"/>
        <v/>
      </c>
      <c r="AN1870" s="48" t="str">
        <f t="shared" si="645"/>
        <v/>
      </c>
      <c r="AP1870" s="18" t="str">
        <f t="shared" si="646"/>
        <v/>
      </c>
      <c r="AQ1870" s="18" t="str">
        <f t="shared" si="647"/>
        <v/>
      </c>
      <c r="AR1870" s="18">
        <v>3.1370000000000002E-2</v>
      </c>
      <c r="AS1870" s="18">
        <f>IF(AF!$D$27="Todos",1,IF(M1870=AF!$D$27,1,0))</f>
        <v>1</v>
      </c>
      <c r="AT1870" s="53">
        <f>IF(AND(E1870=AF!$D$6,OR(LT!M1870=AF!$D$27,AF!$D$27="Todos"),OR(AP1870=AF!$E$8,AQ1870=AF!$E$8)),AR1870+AS1870,0)</f>
        <v>0</v>
      </c>
      <c r="AU1870" s="18" t="str">
        <f t="shared" si="648"/>
        <v/>
      </c>
      <c r="AV1870" s="54" t="str">
        <f t="shared" si="649"/>
        <v/>
      </c>
      <c r="AW1870" s="54" t="str">
        <f t="shared" si="650"/>
        <v/>
      </c>
      <c r="AX1870" s="18" t="str">
        <f t="shared" si="651"/>
        <v/>
      </c>
      <c r="AY1870" s="18" t="str">
        <f t="shared" si="652"/>
        <v/>
      </c>
      <c r="BA1870" s="18">
        <f>IF($E1870=AF!$D$6,IF($M1870="Concluída no prazo",2,IF($M1870="Concluída com atraso",1,0)),0)</f>
        <v>0</v>
      </c>
      <c r="BB1870" s="18">
        <f>IF($E1870=AF!$D$6,IF($M1870="Atrasada",2,IF($M1870="Concluída com atraso",1,0)),0)</f>
        <v>0</v>
      </c>
      <c r="BC1870" s="18">
        <v>1.864E-2</v>
      </c>
      <c r="BD1870" s="18">
        <f t="shared" si="659"/>
        <v>1.864E-2</v>
      </c>
      <c r="BE1870" s="18">
        <f t="shared" si="659"/>
        <v>1.864E-2</v>
      </c>
      <c r="BF1870" s="18" t="str">
        <f t="shared" si="653"/>
        <v/>
      </c>
      <c r="BN1870" s="18" t="str">
        <f t="shared" si="654"/>
        <v>s</v>
      </c>
    </row>
    <row r="1871" spans="3:66" ht="50.1" customHeight="1" thickTop="1" thickBot="1" x14ac:dyDescent="0.3">
      <c r="C1871" s="46"/>
      <c r="D1871" s="46"/>
      <c r="E1871" s="46"/>
      <c r="F1871" s="122"/>
      <c r="G1871" s="122"/>
      <c r="H1871" s="78" t="str">
        <f t="shared" si="655"/>
        <v/>
      </c>
      <c r="I1871" s="78" t="str">
        <f t="shared" si="656"/>
        <v/>
      </c>
      <c r="J1871" s="16"/>
      <c r="K1871" s="46" t="str">
        <f t="shared" si="657"/>
        <v/>
      </c>
      <c r="L1871" s="16"/>
      <c r="M1871" s="16"/>
      <c r="N1871" s="46"/>
      <c r="O1871" s="47" t="str">
        <f t="shared" si="660"/>
        <v/>
      </c>
      <c r="P1871" s="47"/>
      <c r="Q1871" s="48" t="str">
        <f>IFERROR(VLOOKUP(E1871,Funcionários!$C$8:$E$207,3,FALSE),"")</f>
        <v/>
      </c>
      <c r="R1871" s="47"/>
      <c r="S1871" s="49" t="str">
        <f t="shared" si="661"/>
        <v/>
      </c>
      <c r="T1871" s="49">
        <v>1.865E-2</v>
      </c>
      <c r="U1871" s="48" t="str">
        <f>IF(Funcionários!C1872=0,"",Funcionários!C1872)</f>
        <v/>
      </c>
      <c r="V1871" s="50">
        <f>IF(U1871="",0,IF(COUNTIFS($E$7:$E$3006,U1871,$I$7:$I$3006,'RC'!$E$6)=0,0,COUNTIFS($M$7:$M$3006,"Concluída no prazo",$E$7:$E$3006,U1871,$I$7:$I$3006,'RC'!$E$6)/COUNTIFS($E$7:$E$3006,U1871,$I$7:$I$3006,'RC'!$E$6)))</f>
        <v>0</v>
      </c>
      <c r="W1871" s="49">
        <f>SUMIFS($J$7:$J$3006,$E$7:$E$3006,U1871,$I$7:$I$3006,'RC'!$E$6)+SUMIFS($L$7:$L$3006,$E$7:$E$3006,U1871,$I$7:$I$3006,'RC'!$E$6)</f>
        <v>0</v>
      </c>
      <c r="X1871" s="48">
        <f>COUNTIFS($E$7:$E$3006,U1871,$I$7:$I$3006,'RC'!$E$6)</f>
        <v>0</v>
      </c>
      <c r="Y1871" s="48"/>
      <c r="Z1871" s="51" t="str">
        <f>IF(AQ1871='RC'!$E$6,AC1871*1000+AD1871,"")</f>
        <v/>
      </c>
      <c r="AA1871" s="51" t="str">
        <f>IF(AB1871="","",IF(AQ1871='RC'!$E$6,AC1871*1000-AD1871,""))</f>
        <v/>
      </c>
      <c r="AB1871" s="48" t="str">
        <f>IFERROR(VLOOKUP(E1871,Funcionários!$C$8:$E$207,3,FALSE),"")</f>
        <v/>
      </c>
      <c r="AC1871" s="50" t="str">
        <f>IF(AB1871="","",IF(COUNTIFS($AB$7:$AB$3006,AB1871,$AQ$7:$AQ$3006,'RC'!$E$6)=0,"",COUNTIFS($M$7:$M$3006,"Concluída no prazo",$AB$7:$AB$3006,AB1871,$AQ$7:$AQ$3006,'RC'!$E$6)/COUNTIFS($AB$7:$AB$3006,AB1871,$AQ$7:$AQ$3006,'RC'!$E$6)))</f>
        <v/>
      </c>
      <c r="AD1871" s="48">
        <f>SUMIF($AQ$7:$AQ$3006,'RC'!$E$6,$J$7:$J$3006)+SUMIF($AQ$7:$AQ$3006,'RC'!$E$6,$L$7:$L$3006)</f>
        <v>21</v>
      </c>
      <c r="AF1871" s="48">
        <v>3.1359999999994302E-2</v>
      </c>
      <c r="AG1871" s="48">
        <f>IF(OR(AQ1871="",AQ1871&lt;&gt;'RC'!$E$6,AB1871&lt;&gt;'RC'!$D$21),0,1)</f>
        <v>0</v>
      </c>
      <c r="AH1871" s="48">
        <f t="shared" si="658"/>
        <v>3.1359999999994302E-2</v>
      </c>
      <c r="AI1871" s="48" t="str">
        <f t="shared" si="640"/>
        <v/>
      </c>
      <c r="AJ1871" s="48" t="str">
        <f t="shared" si="641"/>
        <v/>
      </c>
      <c r="AK1871" s="52" t="str">
        <f t="shared" si="642"/>
        <v/>
      </c>
      <c r="AL1871" s="52" t="str">
        <f t="shared" si="643"/>
        <v/>
      </c>
      <c r="AM1871" s="48" t="str">
        <f t="shared" si="644"/>
        <v/>
      </c>
      <c r="AN1871" s="48" t="str">
        <f t="shared" si="645"/>
        <v/>
      </c>
      <c r="AP1871" s="18" t="str">
        <f t="shared" si="646"/>
        <v/>
      </c>
      <c r="AQ1871" s="18" t="str">
        <f t="shared" si="647"/>
        <v/>
      </c>
      <c r="AR1871" s="18">
        <v>3.1359999999999999E-2</v>
      </c>
      <c r="AS1871" s="18">
        <f>IF(AF!$D$27="Todos",1,IF(M1871=AF!$D$27,1,0))</f>
        <v>1</v>
      </c>
      <c r="AT1871" s="53">
        <f>IF(AND(E1871=AF!$D$6,OR(LT!M1871=AF!$D$27,AF!$D$27="Todos"),OR(AP1871=AF!$E$8,AQ1871=AF!$E$8)),AR1871+AS1871,0)</f>
        <v>0</v>
      </c>
      <c r="AU1871" s="18" t="str">
        <f t="shared" si="648"/>
        <v/>
      </c>
      <c r="AV1871" s="54" t="str">
        <f t="shared" si="649"/>
        <v/>
      </c>
      <c r="AW1871" s="54" t="str">
        <f t="shared" si="650"/>
        <v/>
      </c>
      <c r="AX1871" s="18" t="str">
        <f t="shared" si="651"/>
        <v/>
      </c>
      <c r="AY1871" s="18" t="str">
        <f t="shared" si="652"/>
        <v/>
      </c>
      <c r="BA1871" s="18">
        <f>IF($E1871=AF!$D$6,IF($M1871="Concluída no prazo",2,IF($M1871="Concluída com atraso",1,0)),0)</f>
        <v>0</v>
      </c>
      <c r="BB1871" s="18">
        <f>IF($E1871=AF!$D$6,IF($M1871="Atrasada",2,IF($M1871="Concluída com atraso",1,0)),0)</f>
        <v>0</v>
      </c>
      <c r="BC1871" s="18">
        <v>1.865E-2</v>
      </c>
      <c r="BD1871" s="18">
        <f t="shared" si="659"/>
        <v>1.865E-2</v>
      </c>
      <c r="BE1871" s="18">
        <f t="shared" si="659"/>
        <v>1.865E-2</v>
      </c>
      <c r="BF1871" s="18" t="str">
        <f t="shared" si="653"/>
        <v/>
      </c>
      <c r="BN1871" s="18" t="str">
        <f t="shared" si="654"/>
        <v>s</v>
      </c>
    </row>
    <row r="1872" spans="3:66" ht="50.1" customHeight="1" thickTop="1" thickBot="1" x14ac:dyDescent="0.3">
      <c r="C1872" s="46"/>
      <c r="D1872" s="46"/>
      <c r="E1872" s="46"/>
      <c r="F1872" s="122"/>
      <c r="G1872" s="122"/>
      <c r="H1872" s="78" t="str">
        <f t="shared" si="655"/>
        <v/>
      </c>
      <c r="I1872" s="78" t="str">
        <f t="shared" si="656"/>
        <v/>
      </c>
      <c r="J1872" s="16"/>
      <c r="K1872" s="46" t="str">
        <f t="shared" si="657"/>
        <v/>
      </c>
      <c r="L1872" s="16"/>
      <c r="M1872" s="16"/>
      <c r="N1872" s="46"/>
      <c r="O1872" s="47" t="str">
        <f t="shared" si="660"/>
        <v/>
      </c>
      <c r="P1872" s="47"/>
      <c r="Q1872" s="48" t="str">
        <f>IFERROR(VLOOKUP(E1872,Funcionários!$C$8:$E$207,3,FALSE),"")</f>
        <v/>
      </c>
      <c r="R1872" s="47"/>
      <c r="S1872" s="49" t="str">
        <f t="shared" si="661"/>
        <v/>
      </c>
      <c r="T1872" s="49">
        <v>1.866E-2</v>
      </c>
      <c r="U1872" s="48" t="str">
        <f>IF(Funcionários!C1873=0,"",Funcionários!C1873)</f>
        <v/>
      </c>
      <c r="V1872" s="50">
        <f>IF(U1872="",0,IF(COUNTIFS($E$7:$E$3006,U1872,$I$7:$I$3006,'RC'!$E$6)=0,0,COUNTIFS($M$7:$M$3006,"Concluída no prazo",$E$7:$E$3006,U1872,$I$7:$I$3006,'RC'!$E$6)/COUNTIFS($E$7:$E$3006,U1872,$I$7:$I$3006,'RC'!$E$6)))</f>
        <v>0</v>
      </c>
      <c r="W1872" s="49">
        <f>SUMIFS($J$7:$J$3006,$E$7:$E$3006,U1872,$I$7:$I$3006,'RC'!$E$6)+SUMIFS($L$7:$L$3006,$E$7:$E$3006,U1872,$I$7:$I$3006,'RC'!$E$6)</f>
        <v>0</v>
      </c>
      <c r="X1872" s="48">
        <f>COUNTIFS($E$7:$E$3006,U1872,$I$7:$I$3006,'RC'!$E$6)</f>
        <v>0</v>
      </c>
      <c r="Y1872" s="48"/>
      <c r="Z1872" s="51" t="str">
        <f>IF(AQ1872='RC'!$E$6,AC1872*1000+AD1872,"")</f>
        <v/>
      </c>
      <c r="AA1872" s="51" t="str">
        <f>IF(AB1872="","",IF(AQ1872='RC'!$E$6,AC1872*1000-AD1872,""))</f>
        <v/>
      </c>
      <c r="AB1872" s="48" t="str">
        <f>IFERROR(VLOOKUP(E1872,Funcionários!$C$8:$E$207,3,FALSE),"")</f>
        <v/>
      </c>
      <c r="AC1872" s="50" t="str">
        <f>IF(AB1872="","",IF(COUNTIFS($AB$7:$AB$3006,AB1872,$AQ$7:$AQ$3006,'RC'!$E$6)=0,"",COUNTIFS($M$7:$M$3006,"Concluída no prazo",$AB$7:$AB$3006,AB1872,$AQ$7:$AQ$3006,'RC'!$E$6)/COUNTIFS($AB$7:$AB$3006,AB1872,$AQ$7:$AQ$3006,'RC'!$E$6)))</f>
        <v/>
      </c>
      <c r="AD1872" s="48">
        <f>SUMIF($AQ$7:$AQ$3006,'RC'!$E$6,$J$7:$J$3006)+SUMIF($AQ$7:$AQ$3006,'RC'!$E$6,$L$7:$L$3006)</f>
        <v>21</v>
      </c>
      <c r="AF1872" s="48">
        <v>3.1349999999994299E-2</v>
      </c>
      <c r="AG1872" s="48">
        <f>IF(OR(AQ1872="",AQ1872&lt;&gt;'RC'!$E$6,AB1872&lt;&gt;'RC'!$D$21),0,1)</f>
        <v>0</v>
      </c>
      <c r="AH1872" s="48">
        <f t="shared" si="658"/>
        <v>3.1349999999994299E-2</v>
      </c>
      <c r="AI1872" s="48" t="str">
        <f t="shared" si="640"/>
        <v/>
      </c>
      <c r="AJ1872" s="48" t="str">
        <f t="shared" si="641"/>
        <v/>
      </c>
      <c r="AK1872" s="52" t="str">
        <f t="shared" si="642"/>
        <v/>
      </c>
      <c r="AL1872" s="52" t="str">
        <f t="shared" si="643"/>
        <v/>
      </c>
      <c r="AM1872" s="48" t="str">
        <f t="shared" si="644"/>
        <v/>
      </c>
      <c r="AN1872" s="48" t="str">
        <f t="shared" si="645"/>
        <v/>
      </c>
      <c r="AP1872" s="18" t="str">
        <f t="shared" si="646"/>
        <v/>
      </c>
      <c r="AQ1872" s="18" t="str">
        <f t="shared" si="647"/>
        <v/>
      </c>
      <c r="AR1872" s="18">
        <v>3.1350000000000003E-2</v>
      </c>
      <c r="AS1872" s="18">
        <f>IF(AF!$D$27="Todos",1,IF(M1872=AF!$D$27,1,0))</f>
        <v>1</v>
      </c>
      <c r="AT1872" s="53">
        <f>IF(AND(E1872=AF!$D$6,OR(LT!M1872=AF!$D$27,AF!$D$27="Todos"),OR(AP1872=AF!$E$8,AQ1872=AF!$E$8)),AR1872+AS1872,0)</f>
        <v>0</v>
      </c>
      <c r="AU1872" s="18" t="str">
        <f t="shared" si="648"/>
        <v/>
      </c>
      <c r="AV1872" s="54" t="str">
        <f t="shared" si="649"/>
        <v/>
      </c>
      <c r="AW1872" s="54" t="str">
        <f t="shared" si="650"/>
        <v/>
      </c>
      <c r="AX1872" s="18" t="str">
        <f t="shared" si="651"/>
        <v/>
      </c>
      <c r="AY1872" s="18" t="str">
        <f t="shared" si="652"/>
        <v/>
      </c>
      <c r="BA1872" s="18">
        <f>IF($E1872=AF!$D$6,IF($M1872="Concluída no prazo",2,IF($M1872="Concluída com atraso",1,0)),0)</f>
        <v>0</v>
      </c>
      <c r="BB1872" s="18">
        <f>IF($E1872=AF!$D$6,IF($M1872="Atrasada",2,IF($M1872="Concluída com atraso",1,0)),0)</f>
        <v>0</v>
      </c>
      <c r="BC1872" s="18">
        <v>1.866E-2</v>
      </c>
      <c r="BD1872" s="18">
        <f t="shared" si="659"/>
        <v>1.866E-2</v>
      </c>
      <c r="BE1872" s="18">
        <f t="shared" si="659"/>
        <v>1.866E-2</v>
      </c>
      <c r="BF1872" s="18" t="str">
        <f t="shared" si="653"/>
        <v/>
      </c>
      <c r="BN1872" s="18" t="str">
        <f t="shared" si="654"/>
        <v>s</v>
      </c>
    </row>
    <row r="1873" spans="3:66" ht="50.1" customHeight="1" thickTop="1" thickBot="1" x14ac:dyDescent="0.3">
      <c r="C1873" s="46"/>
      <c r="D1873" s="46"/>
      <c r="E1873" s="46"/>
      <c r="F1873" s="122"/>
      <c r="G1873" s="122"/>
      <c r="H1873" s="78" t="str">
        <f t="shared" si="655"/>
        <v/>
      </c>
      <c r="I1873" s="78" t="str">
        <f t="shared" si="656"/>
        <v/>
      </c>
      <c r="J1873" s="16"/>
      <c r="K1873" s="46" t="str">
        <f t="shared" si="657"/>
        <v/>
      </c>
      <c r="L1873" s="16"/>
      <c r="M1873" s="16"/>
      <c r="N1873" s="46"/>
      <c r="O1873" s="47" t="str">
        <f t="shared" si="660"/>
        <v/>
      </c>
      <c r="P1873" s="47"/>
      <c r="Q1873" s="48" t="str">
        <f>IFERROR(VLOOKUP(E1873,Funcionários!$C$8:$E$207,3,FALSE),"")</f>
        <v/>
      </c>
      <c r="R1873" s="47"/>
      <c r="S1873" s="49" t="str">
        <f t="shared" si="661"/>
        <v/>
      </c>
      <c r="T1873" s="49">
        <v>1.8669999999999999E-2</v>
      </c>
      <c r="U1873" s="48" t="str">
        <f>IF(Funcionários!C1874=0,"",Funcionários!C1874)</f>
        <v/>
      </c>
      <c r="V1873" s="50">
        <f>IF(U1873="",0,IF(COUNTIFS($E$7:$E$3006,U1873,$I$7:$I$3006,'RC'!$E$6)=0,0,COUNTIFS($M$7:$M$3006,"Concluída no prazo",$E$7:$E$3006,U1873,$I$7:$I$3006,'RC'!$E$6)/COUNTIFS($E$7:$E$3006,U1873,$I$7:$I$3006,'RC'!$E$6)))</f>
        <v>0</v>
      </c>
      <c r="W1873" s="49">
        <f>SUMIFS($J$7:$J$3006,$E$7:$E$3006,U1873,$I$7:$I$3006,'RC'!$E$6)+SUMIFS($L$7:$L$3006,$E$7:$E$3006,U1873,$I$7:$I$3006,'RC'!$E$6)</f>
        <v>0</v>
      </c>
      <c r="X1873" s="48">
        <f>COUNTIFS($E$7:$E$3006,U1873,$I$7:$I$3006,'RC'!$E$6)</f>
        <v>0</v>
      </c>
      <c r="Y1873" s="48"/>
      <c r="Z1873" s="51" t="str">
        <f>IF(AQ1873='RC'!$E$6,AC1873*1000+AD1873,"")</f>
        <v/>
      </c>
      <c r="AA1873" s="51" t="str">
        <f>IF(AB1873="","",IF(AQ1873='RC'!$E$6,AC1873*1000-AD1873,""))</f>
        <v/>
      </c>
      <c r="AB1873" s="48" t="str">
        <f>IFERROR(VLOOKUP(E1873,Funcionários!$C$8:$E$207,3,FALSE),"")</f>
        <v/>
      </c>
      <c r="AC1873" s="50" t="str">
        <f>IF(AB1873="","",IF(COUNTIFS($AB$7:$AB$3006,AB1873,$AQ$7:$AQ$3006,'RC'!$E$6)=0,"",COUNTIFS($M$7:$M$3006,"Concluída no prazo",$AB$7:$AB$3006,AB1873,$AQ$7:$AQ$3006,'RC'!$E$6)/COUNTIFS($AB$7:$AB$3006,AB1873,$AQ$7:$AQ$3006,'RC'!$E$6)))</f>
        <v/>
      </c>
      <c r="AD1873" s="48">
        <f>SUMIF($AQ$7:$AQ$3006,'RC'!$E$6,$J$7:$J$3006)+SUMIF($AQ$7:$AQ$3006,'RC'!$E$6,$L$7:$L$3006)</f>
        <v>21</v>
      </c>
      <c r="AF1873" s="48">
        <v>3.1339999999994303E-2</v>
      </c>
      <c r="AG1873" s="48">
        <f>IF(OR(AQ1873="",AQ1873&lt;&gt;'RC'!$E$6,AB1873&lt;&gt;'RC'!$D$21),0,1)</f>
        <v>0</v>
      </c>
      <c r="AH1873" s="48">
        <f t="shared" si="658"/>
        <v>3.1339999999994303E-2</v>
      </c>
      <c r="AI1873" s="48" t="str">
        <f t="shared" si="640"/>
        <v/>
      </c>
      <c r="AJ1873" s="48" t="str">
        <f t="shared" si="641"/>
        <v/>
      </c>
      <c r="AK1873" s="52" t="str">
        <f t="shared" si="642"/>
        <v/>
      </c>
      <c r="AL1873" s="52" t="str">
        <f t="shared" si="643"/>
        <v/>
      </c>
      <c r="AM1873" s="48" t="str">
        <f t="shared" si="644"/>
        <v/>
      </c>
      <c r="AN1873" s="48" t="str">
        <f t="shared" si="645"/>
        <v/>
      </c>
      <c r="AP1873" s="18" t="str">
        <f t="shared" si="646"/>
        <v/>
      </c>
      <c r="AQ1873" s="18" t="str">
        <f t="shared" si="647"/>
        <v/>
      </c>
      <c r="AR1873" s="18">
        <v>3.134E-2</v>
      </c>
      <c r="AS1873" s="18">
        <f>IF(AF!$D$27="Todos",1,IF(M1873=AF!$D$27,1,0))</f>
        <v>1</v>
      </c>
      <c r="AT1873" s="53">
        <f>IF(AND(E1873=AF!$D$6,OR(LT!M1873=AF!$D$27,AF!$D$27="Todos"),OR(AP1873=AF!$E$8,AQ1873=AF!$E$8)),AR1873+AS1873,0)</f>
        <v>0</v>
      </c>
      <c r="AU1873" s="18" t="str">
        <f t="shared" si="648"/>
        <v/>
      </c>
      <c r="AV1873" s="54" t="str">
        <f t="shared" si="649"/>
        <v/>
      </c>
      <c r="AW1873" s="54" t="str">
        <f t="shared" si="650"/>
        <v/>
      </c>
      <c r="AX1873" s="18" t="str">
        <f t="shared" si="651"/>
        <v/>
      </c>
      <c r="AY1873" s="18" t="str">
        <f t="shared" si="652"/>
        <v/>
      </c>
      <c r="BA1873" s="18">
        <f>IF($E1873=AF!$D$6,IF($M1873="Concluída no prazo",2,IF($M1873="Concluída com atraso",1,0)),0)</f>
        <v>0</v>
      </c>
      <c r="BB1873" s="18">
        <f>IF($E1873=AF!$D$6,IF($M1873="Atrasada",2,IF($M1873="Concluída com atraso",1,0)),0)</f>
        <v>0</v>
      </c>
      <c r="BC1873" s="18">
        <v>1.8669999999999999E-2</v>
      </c>
      <c r="BD1873" s="18">
        <f t="shared" si="659"/>
        <v>1.8669999999999999E-2</v>
      </c>
      <c r="BE1873" s="18">
        <f t="shared" si="659"/>
        <v>1.8669999999999999E-2</v>
      </c>
      <c r="BF1873" s="18" t="str">
        <f t="shared" si="653"/>
        <v/>
      </c>
      <c r="BN1873" s="18" t="str">
        <f t="shared" si="654"/>
        <v>s</v>
      </c>
    </row>
    <row r="1874" spans="3:66" ht="50.1" customHeight="1" thickTop="1" thickBot="1" x14ac:dyDescent="0.3">
      <c r="C1874" s="46"/>
      <c r="D1874" s="46"/>
      <c r="E1874" s="46"/>
      <c r="F1874" s="122"/>
      <c r="G1874" s="122"/>
      <c r="H1874" s="78" t="str">
        <f t="shared" si="655"/>
        <v/>
      </c>
      <c r="I1874" s="78" t="str">
        <f t="shared" si="656"/>
        <v/>
      </c>
      <c r="J1874" s="16"/>
      <c r="K1874" s="46" t="str">
        <f t="shared" si="657"/>
        <v/>
      </c>
      <c r="L1874" s="16"/>
      <c r="M1874" s="16"/>
      <c r="N1874" s="46"/>
      <c r="O1874" s="47" t="str">
        <f t="shared" si="660"/>
        <v/>
      </c>
      <c r="P1874" s="47"/>
      <c r="Q1874" s="48" t="str">
        <f>IFERROR(VLOOKUP(E1874,Funcionários!$C$8:$E$207,3,FALSE),"")</f>
        <v/>
      </c>
      <c r="R1874" s="47"/>
      <c r="S1874" s="49" t="str">
        <f t="shared" si="661"/>
        <v/>
      </c>
      <c r="T1874" s="49">
        <v>1.8679999999999999E-2</v>
      </c>
      <c r="U1874" s="48" t="str">
        <f>IF(Funcionários!C1875=0,"",Funcionários!C1875)</f>
        <v/>
      </c>
      <c r="V1874" s="50">
        <f>IF(U1874="",0,IF(COUNTIFS($E$7:$E$3006,U1874,$I$7:$I$3006,'RC'!$E$6)=0,0,COUNTIFS($M$7:$M$3006,"Concluída no prazo",$E$7:$E$3006,U1874,$I$7:$I$3006,'RC'!$E$6)/COUNTIFS($E$7:$E$3006,U1874,$I$7:$I$3006,'RC'!$E$6)))</f>
        <v>0</v>
      </c>
      <c r="W1874" s="49">
        <f>SUMIFS($J$7:$J$3006,$E$7:$E$3006,U1874,$I$7:$I$3006,'RC'!$E$6)+SUMIFS($L$7:$L$3006,$E$7:$E$3006,U1874,$I$7:$I$3006,'RC'!$E$6)</f>
        <v>0</v>
      </c>
      <c r="X1874" s="48">
        <f>COUNTIFS($E$7:$E$3006,U1874,$I$7:$I$3006,'RC'!$E$6)</f>
        <v>0</v>
      </c>
      <c r="Y1874" s="48"/>
      <c r="Z1874" s="51" t="str">
        <f>IF(AQ1874='RC'!$E$6,AC1874*1000+AD1874,"")</f>
        <v/>
      </c>
      <c r="AA1874" s="51" t="str">
        <f>IF(AB1874="","",IF(AQ1874='RC'!$E$6,AC1874*1000-AD1874,""))</f>
        <v/>
      </c>
      <c r="AB1874" s="48" t="str">
        <f>IFERROR(VLOOKUP(E1874,Funcionários!$C$8:$E$207,3,FALSE),"")</f>
        <v/>
      </c>
      <c r="AC1874" s="50" t="str">
        <f>IF(AB1874="","",IF(COUNTIFS($AB$7:$AB$3006,AB1874,$AQ$7:$AQ$3006,'RC'!$E$6)=0,"",COUNTIFS($M$7:$M$3006,"Concluída no prazo",$AB$7:$AB$3006,AB1874,$AQ$7:$AQ$3006,'RC'!$E$6)/COUNTIFS($AB$7:$AB$3006,AB1874,$AQ$7:$AQ$3006,'RC'!$E$6)))</f>
        <v/>
      </c>
      <c r="AD1874" s="48">
        <f>SUMIF($AQ$7:$AQ$3006,'RC'!$E$6,$J$7:$J$3006)+SUMIF($AQ$7:$AQ$3006,'RC'!$E$6,$L$7:$L$3006)</f>
        <v>21</v>
      </c>
      <c r="AF1874" s="48">
        <v>3.13299999999943E-2</v>
      </c>
      <c r="AG1874" s="48">
        <f>IF(OR(AQ1874="",AQ1874&lt;&gt;'RC'!$E$6,AB1874&lt;&gt;'RC'!$D$21),0,1)</f>
        <v>0</v>
      </c>
      <c r="AH1874" s="48">
        <f t="shared" si="658"/>
        <v>3.13299999999943E-2</v>
      </c>
      <c r="AI1874" s="48" t="str">
        <f t="shared" si="640"/>
        <v/>
      </c>
      <c r="AJ1874" s="48" t="str">
        <f t="shared" si="641"/>
        <v/>
      </c>
      <c r="AK1874" s="52" t="str">
        <f t="shared" si="642"/>
        <v/>
      </c>
      <c r="AL1874" s="52" t="str">
        <f t="shared" si="643"/>
        <v/>
      </c>
      <c r="AM1874" s="48" t="str">
        <f t="shared" si="644"/>
        <v/>
      </c>
      <c r="AN1874" s="48" t="str">
        <f t="shared" si="645"/>
        <v/>
      </c>
      <c r="AP1874" s="18" t="str">
        <f t="shared" si="646"/>
        <v/>
      </c>
      <c r="AQ1874" s="18" t="str">
        <f t="shared" si="647"/>
        <v/>
      </c>
      <c r="AR1874" s="18">
        <v>3.1329999999999997E-2</v>
      </c>
      <c r="AS1874" s="18">
        <f>IF(AF!$D$27="Todos",1,IF(M1874=AF!$D$27,1,0))</f>
        <v>1</v>
      </c>
      <c r="AT1874" s="53">
        <f>IF(AND(E1874=AF!$D$6,OR(LT!M1874=AF!$D$27,AF!$D$27="Todos"),OR(AP1874=AF!$E$8,AQ1874=AF!$E$8)),AR1874+AS1874,0)</f>
        <v>0</v>
      </c>
      <c r="AU1874" s="18" t="str">
        <f t="shared" si="648"/>
        <v/>
      </c>
      <c r="AV1874" s="54" t="str">
        <f t="shared" si="649"/>
        <v/>
      </c>
      <c r="AW1874" s="54" t="str">
        <f t="shared" si="650"/>
        <v/>
      </c>
      <c r="AX1874" s="18" t="str">
        <f t="shared" si="651"/>
        <v/>
      </c>
      <c r="AY1874" s="18" t="str">
        <f t="shared" si="652"/>
        <v/>
      </c>
      <c r="BA1874" s="18">
        <f>IF($E1874=AF!$D$6,IF($M1874="Concluída no prazo",2,IF($M1874="Concluída com atraso",1,0)),0)</f>
        <v>0</v>
      </c>
      <c r="BB1874" s="18">
        <f>IF($E1874=AF!$D$6,IF($M1874="Atrasada",2,IF($M1874="Concluída com atraso",1,0)),0)</f>
        <v>0</v>
      </c>
      <c r="BC1874" s="18">
        <v>1.8679999999999999E-2</v>
      </c>
      <c r="BD1874" s="18">
        <f t="shared" si="659"/>
        <v>1.8679999999999999E-2</v>
      </c>
      <c r="BE1874" s="18">
        <f t="shared" si="659"/>
        <v>1.8679999999999999E-2</v>
      </c>
      <c r="BF1874" s="18" t="str">
        <f t="shared" si="653"/>
        <v/>
      </c>
      <c r="BN1874" s="18" t="str">
        <f t="shared" si="654"/>
        <v>s</v>
      </c>
    </row>
    <row r="1875" spans="3:66" ht="50.1" customHeight="1" thickTop="1" thickBot="1" x14ac:dyDescent="0.3">
      <c r="C1875" s="46"/>
      <c r="D1875" s="46"/>
      <c r="E1875" s="46"/>
      <c r="F1875" s="122"/>
      <c r="G1875" s="122"/>
      <c r="H1875" s="78" t="str">
        <f t="shared" si="655"/>
        <v/>
      </c>
      <c r="I1875" s="78" t="str">
        <f t="shared" si="656"/>
        <v/>
      </c>
      <c r="J1875" s="16"/>
      <c r="K1875" s="46" t="str">
        <f t="shared" si="657"/>
        <v/>
      </c>
      <c r="L1875" s="16"/>
      <c r="M1875" s="16"/>
      <c r="N1875" s="46"/>
      <c r="O1875" s="47" t="str">
        <f t="shared" si="660"/>
        <v/>
      </c>
      <c r="P1875" s="47"/>
      <c r="Q1875" s="48" t="str">
        <f>IFERROR(VLOOKUP(E1875,Funcionários!$C$8:$E$207,3,FALSE),"")</f>
        <v/>
      </c>
      <c r="R1875" s="47"/>
      <c r="S1875" s="49" t="str">
        <f t="shared" si="661"/>
        <v/>
      </c>
      <c r="T1875" s="49">
        <v>1.8689999999999998E-2</v>
      </c>
      <c r="U1875" s="48" t="str">
        <f>IF(Funcionários!C1876=0,"",Funcionários!C1876)</f>
        <v/>
      </c>
      <c r="V1875" s="50">
        <f>IF(U1875="",0,IF(COUNTIFS($E$7:$E$3006,U1875,$I$7:$I$3006,'RC'!$E$6)=0,0,COUNTIFS($M$7:$M$3006,"Concluída no prazo",$E$7:$E$3006,U1875,$I$7:$I$3006,'RC'!$E$6)/COUNTIFS($E$7:$E$3006,U1875,$I$7:$I$3006,'RC'!$E$6)))</f>
        <v>0</v>
      </c>
      <c r="W1875" s="49">
        <f>SUMIFS($J$7:$J$3006,$E$7:$E$3006,U1875,$I$7:$I$3006,'RC'!$E$6)+SUMIFS($L$7:$L$3006,$E$7:$E$3006,U1875,$I$7:$I$3006,'RC'!$E$6)</f>
        <v>0</v>
      </c>
      <c r="X1875" s="48">
        <f>COUNTIFS($E$7:$E$3006,U1875,$I$7:$I$3006,'RC'!$E$6)</f>
        <v>0</v>
      </c>
      <c r="Y1875" s="48"/>
      <c r="Z1875" s="51" t="str">
        <f>IF(AQ1875='RC'!$E$6,AC1875*1000+AD1875,"")</f>
        <v/>
      </c>
      <c r="AA1875" s="51" t="str">
        <f>IF(AB1875="","",IF(AQ1875='RC'!$E$6,AC1875*1000-AD1875,""))</f>
        <v/>
      </c>
      <c r="AB1875" s="48" t="str">
        <f>IFERROR(VLOOKUP(E1875,Funcionários!$C$8:$E$207,3,FALSE),"")</f>
        <v/>
      </c>
      <c r="AC1875" s="50" t="str">
        <f>IF(AB1875="","",IF(COUNTIFS($AB$7:$AB$3006,AB1875,$AQ$7:$AQ$3006,'RC'!$E$6)=0,"",COUNTIFS($M$7:$M$3006,"Concluída no prazo",$AB$7:$AB$3006,AB1875,$AQ$7:$AQ$3006,'RC'!$E$6)/COUNTIFS($AB$7:$AB$3006,AB1875,$AQ$7:$AQ$3006,'RC'!$E$6)))</f>
        <v/>
      </c>
      <c r="AD1875" s="48">
        <f>SUMIF($AQ$7:$AQ$3006,'RC'!$E$6,$J$7:$J$3006)+SUMIF($AQ$7:$AQ$3006,'RC'!$E$6,$L$7:$L$3006)</f>
        <v>21</v>
      </c>
      <c r="AF1875" s="48">
        <v>3.1319999999994297E-2</v>
      </c>
      <c r="AG1875" s="48">
        <f>IF(OR(AQ1875="",AQ1875&lt;&gt;'RC'!$E$6,AB1875&lt;&gt;'RC'!$D$21),0,1)</f>
        <v>0</v>
      </c>
      <c r="AH1875" s="48">
        <f t="shared" si="658"/>
        <v>3.1319999999994297E-2</v>
      </c>
      <c r="AI1875" s="48" t="str">
        <f t="shared" si="640"/>
        <v/>
      </c>
      <c r="AJ1875" s="48" t="str">
        <f t="shared" si="641"/>
        <v/>
      </c>
      <c r="AK1875" s="52" t="str">
        <f t="shared" si="642"/>
        <v/>
      </c>
      <c r="AL1875" s="52" t="str">
        <f t="shared" si="643"/>
        <v/>
      </c>
      <c r="AM1875" s="48" t="str">
        <f t="shared" si="644"/>
        <v/>
      </c>
      <c r="AN1875" s="48" t="str">
        <f t="shared" si="645"/>
        <v/>
      </c>
      <c r="AP1875" s="18" t="str">
        <f t="shared" si="646"/>
        <v/>
      </c>
      <c r="AQ1875" s="18" t="str">
        <f t="shared" si="647"/>
        <v/>
      </c>
      <c r="AR1875" s="18">
        <v>3.1320000000000001E-2</v>
      </c>
      <c r="AS1875" s="18">
        <f>IF(AF!$D$27="Todos",1,IF(M1875=AF!$D$27,1,0))</f>
        <v>1</v>
      </c>
      <c r="AT1875" s="53">
        <f>IF(AND(E1875=AF!$D$6,OR(LT!M1875=AF!$D$27,AF!$D$27="Todos"),OR(AP1875=AF!$E$8,AQ1875=AF!$E$8)),AR1875+AS1875,0)</f>
        <v>0</v>
      </c>
      <c r="AU1875" s="18" t="str">
        <f t="shared" si="648"/>
        <v/>
      </c>
      <c r="AV1875" s="54" t="str">
        <f t="shared" si="649"/>
        <v/>
      </c>
      <c r="AW1875" s="54" t="str">
        <f t="shared" si="650"/>
        <v/>
      </c>
      <c r="AX1875" s="18" t="str">
        <f t="shared" si="651"/>
        <v/>
      </c>
      <c r="AY1875" s="18" t="str">
        <f t="shared" si="652"/>
        <v/>
      </c>
      <c r="BA1875" s="18">
        <f>IF($E1875=AF!$D$6,IF($M1875="Concluída no prazo",2,IF($M1875="Concluída com atraso",1,0)),0)</f>
        <v>0</v>
      </c>
      <c r="BB1875" s="18">
        <f>IF($E1875=AF!$D$6,IF($M1875="Atrasada",2,IF($M1875="Concluída com atraso",1,0)),0)</f>
        <v>0</v>
      </c>
      <c r="BC1875" s="18">
        <v>1.8689999999999998E-2</v>
      </c>
      <c r="BD1875" s="18">
        <f t="shared" si="659"/>
        <v>1.8689999999999998E-2</v>
      </c>
      <c r="BE1875" s="18">
        <f t="shared" si="659"/>
        <v>1.8689999999999998E-2</v>
      </c>
      <c r="BF1875" s="18" t="str">
        <f t="shared" si="653"/>
        <v/>
      </c>
      <c r="BN1875" s="18" t="str">
        <f t="shared" si="654"/>
        <v>s</v>
      </c>
    </row>
    <row r="1876" spans="3:66" ht="50.1" customHeight="1" thickTop="1" thickBot="1" x14ac:dyDescent="0.3">
      <c r="C1876" s="46"/>
      <c r="D1876" s="46"/>
      <c r="E1876" s="46"/>
      <c r="F1876" s="122"/>
      <c r="G1876" s="122"/>
      <c r="H1876" s="78" t="str">
        <f t="shared" si="655"/>
        <v/>
      </c>
      <c r="I1876" s="78" t="str">
        <f t="shared" si="656"/>
        <v/>
      </c>
      <c r="J1876" s="16"/>
      <c r="K1876" s="46" t="str">
        <f t="shared" si="657"/>
        <v/>
      </c>
      <c r="L1876" s="16"/>
      <c r="M1876" s="16"/>
      <c r="N1876" s="46"/>
      <c r="O1876" s="47" t="str">
        <f t="shared" si="660"/>
        <v/>
      </c>
      <c r="P1876" s="47"/>
      <c r="Q1876" s="48" t="str">
        <f>IFERROR(VLOOKUP(E1876,Funcionários!$C$8:$E$207,3,FALSE),"")</f>
        <v/>
      </c>
      <c r="R1876" s="47"/>
      <c r="S1876" s="49" t="str">
        <f t="shared" si="661"/>
        <v/>
      </c>
      <c r="T1876" s="49">
        <v>1.8700000000000001E-2</v>
      </c>
      <c r="U1876" s="48" t="str">
        <f>IF(Funcionários!C1877=0,"",Funcionários!C1877)</f>
        <v/>
      </c>
      <c r="V1876" s="50">
        <f>IF(U1876="",0,IF(COUNTIFS($E$7:$E$3006,U1876,$I$7:$I$3006,'RC'!$E$6)=0,0,COUNTIFS($M$7:$M$3006,"Concluída no prazo",$E$7:$E$3006,U1876,$I$7:$I$3006,'RC'!$E$6)/COUNTIFS($E$7:$E$3006,U1876,$I$7:$I$3006,'RC'!$E$6)))</f>
        <v>0</v>
      </c>
      <c r="W1876" s="49">
        <f>SUMIFS($J$7:$J$3006,$E$7:$E$3006,U1876,$I$7:$I$3006,'RC'!$E$6)+SUMIFS($L$7:$L$3006,$E$7:$E$3006,U1876,$I$7:$I$3006,'RC'!$E$6)</f>
        <v>0</v>
      </c>
      <c r="X1876" s="48">
        <f>COUNTIFS($E$7:$E$3006,U1876,$I$7:$I$3006,'RC'!$E$6)</f>
        <v>0</v>
      </c>
      <c r="Y1876" s="48"/>
      <c r="Z1876" s="51" t="str">
        <f>IF(AQ1876='RC'!$E$6,AC1876*1000+AD1876,"")</f>
        <v/>
      </c>
      <c r="AA1876" s="51" t="str">
        <f>IF(AB1876="","",IF(AQ1876='RC'!$E$6,AC1876*1000-AD1876,""))</f>
        <v/>
      </c>
      <c r="AB1876" s="48" t="str">
        <f>IFERROR(VLOOKUP(E1876,Funcionários!$C$8:$E$207,3,FALSE),"")</f>
        <v/>
      </c>
      <c r="AC1876" s="50" t="str">
        <f>IF(AB1876="","",IF(COUNTIFS($AB$7:$AB$3006,AB1876,$AQ$7:$AQ$3006,'RC'!$E$6)=0,"",COUNTIFS($M$7:$M$3006,"Concluída no prazo",$AB$7:$AB$3006,AB1876,$AQ$7:$AQ$3006,'RC'!$E$6)/COUNTIFS($AB$7:$AB$3006,AB1876,$AQ$7:$AQ$3006,'RC'!$E$6)))</f>
        <v/>
      </c>
      <c r="AD1876" s="48">
        <f>SUMIF($AQ$7:$AQ$3006,'RC'!$E$6,$J$7:$J$3006)+SUMIF($AQ$7:$AQ$3006,'RC'!$E$6,$L$7:$L$3006)</f>
        <v>21</v>
      </c>
      <c r="AF1876" s="48">
        <v>3.1309999999994301E-2</v>
      </c>
      <c r="AG1876" s="48">
        <f>IF(OR(AQ1876="",AQ1876&lt;&gt;'RC'!$E$6,AB1876&lt;&gt;'RC'!$D$21),0,1)</f>
        <v>0</v>
      </c>
      <c r="AH1876" s="48">
        <f t="shared" si="658"/>
        <v>3.1309999999994301E-2</v>
      </c>
      <c r="AI1876" s="48" t="str">
        <f t="shared" si="640"/>
        <v/>
      </c>
      <c r="AJ1876" s="48" t="str">
        <f t="shared" si="641"/>
        <v/>
      </c>
      <c r="AK1876" s="52" t="str">
        <f t="shared" si="642"/>
        <v/>
      </c>
      <c r="AL1876" s="52" t="str">
        <f t="shared" si="643"/>
        <v/>
      </c>
      <c r="AM1876" s="48" t="str">
        <f t="shared" si="644"/>
        <v/>
      </c>
      <c r="AN1876" s="48" t="str">
        <f t="shared" si="645"/>
        <v/>
      </c>
      <c r="AP1876" s="18" t="str">
        <f t="shared" si="646"/>
        <v/>
      </c>
      <c r="AQ1876" s="18" t="str">
        <f t="shared" si="647"/>
        <v/>
      </c>
      <c r="AR1876" s="18">
        <v>3.1309999999999998E-2</v>
      </c>
      <c r="AS1876" s="18">
        <f>IF(AF!$D$27="Todos",1,IF(M1876=AF!$D$27,1,0))</f>
        <v>1</v>
      </c>
      <c r="AT1876" s="53">
        <f>IF(AND(E1876=AF!$D$6,OR(LT!M1876=AF!$D$27,AF!$D$27="Todos"),OR(AP1876=AF!$E$8,AQ1876=AF!$E$8)),AR1876+AS1876,0)</f>
        <v>0</v>
      </c>
      <c r="AU1876" s="18" t="str">
        <f t="shared" si="648"/>
        <v/>
      </c>
      <c r="AV1876" s="54" t="str">
        <f t="shared" si="649"/>
        <v/>
      </c>
      <c r="AW1876" s="54" t="str">
        <f t="shared" si="650"/>
        <v/>
      </c>
      <c r="AX1876" s="18" t="str">
        <f t="shared" si="651"/>
        <v/>
      </c>
      <c r="AY1876" s="18" t="str">
        <f t="shared" si="652"/>
        <v/>
      </c>
      <c r="BA1876" s="18">
        <f>IF($E1876=AF!$D$6,IF($M1876="Concluída no prazo",2,IF($M1876="Concluída com atraso",1,0)),0)</f>
        <v>0</v>
      </c>
      <c r="BB1876" s="18">
        <f>IF($E1876=AF!$D$6,IF($M1876="Atrasada",2,IF($M1876="Concluída com atraso",1,0)),0)</f>
        <v>0</v>
      </c>
      <c r="BC1876" s="18">
        <v>1.8700000000000001E-2</v>
      </c>
      <c r="BD1876" s="18">
        <f t="shared" si="659"/>
        <v>1.8700000000000001E-2</v>
      </c>
      <c r="BE1876" s="18">
        <f t="shared" si="659"/>
        <v>1.8700000000000001E-2</v>
      </c>
      <c r="BF1876" s="18" t="str">
        <f t="shared" si="653"/>
        <v/>
      </c>
      <c r="BN1876" s="18" t="str">
        <f t="shared" si="654"/>
        <v>s</v>
      </c>
    </row>
    <row r="1877" spans="3:66" ht="50.1" customHeight="1" thickTop="1" thickBot="1" x14ac:dyDescent="0.3">
      <c r="C1877" s="46"/>
      <c r="D1877" s="46"/>
      <c r="E1877" s="46"/>
      <c r="F1877" s="122"/>
      <c r="G1877" s="122"/>
      <c r="H1877" s="78" t="str">
        <f t="shared" si="655"/>
        <v/>
      </c>
      <c r="I1877" s="78" t="str">
        <f t="shared" si="656"/>
        <v/>
      </c>
      <c r="J1877" s="16"/>
      <c r="K1877" s="46" t="str">
        <f t="shared" si="657"/>
        <v/>
      </c>
      <c r="L1877" s="16"/>
      <c r="M1877" s="16"/>
      <c r="N1877" s="46"/>
      <c r="O1877" s="47" t="str">
        <f t="shared" si="660"/>
        <v/>
      </c>
      <c r="P1877" s="47"/>
      <c r="Q1877" s="48" t="str">
        <f>IFERROR(VLOOKUP(E1877,Funcionários!$C$8:$E$207,3,FALSE),"")</f>
        <v/>
      </c>
      <c r="R1877" s="47"/>
      <c r="S1877" s="49" t="str">
        <f t="shared" si="661"/>
        <v/>
      </c>
      <c r="T1877" s="49">
        <v>1.8710000000000001E-2</v>
      </c>
      <c r="U1877" s="48" t="str">
        <f>IF(Funcionários!C1878=0,"",Funcionários!C1878)</f>
        <v/>
      </c>
      <c r="V1877" s="50">
        <f>IF(U1877="",0,IF(COUNTIFS($E$7:$E$3006,U1877,$I$7:$I$3006,'RC'!$E$6)=0,0,COUNTIFS($M$7:$M$3006,"Concluída no prazo",$E$7:$E$3006,U1877,$I$7:$I$3006,'RC'!$E$6)/COUNTIFS($E$7:$E$3006,U1877,$I$7:$I$3006,'RC'!$E$6)))</f>
        <v>0</v>
      </c>
      <c r="W1877" s="49">
        <f>SUMIFS($J$7:$J$3006,$E$7:$E$3006,U1877,$I$7:$I$3006,'RC'!$E$6)+SUMIFS($L$7:$L$3006,$E$7:$E$3006,U1877,$I$7:$I$3006,'RC'!$E$6)</f>
        <v>0</v>
      </c>
      <c r="X1877" s="48">
        <f>COUNTIFS($E$7:$E$3006,U1877,$I$7:$I$3006,'RC'!$E$6)</f>
        <v>0</v>
      </c>
      <c r="Y1877" s="48"/>
      <c r="Z1877" s="51" t="str">
        <f>IF(AQ1877='RC'!$E$6,AC1877*1000+AD1877,"")</f>
        <v/>
      </c>
      <c r="AA1877" s="51" t="str">
        <f>IF(AB1877="","",IF(AQ1877='RC'!$E$6,AC1877*1000-AD1877,""))</f>
        <v/>
      </c>
      <c r="AB1877" s="48" t="str">
        <f>IFERROR(VLOOKUP(E1877,Funcionários!$C$8:$E$207,3,FALSE),"")</f>
        <v/>
      </c>
      <c r="AC1877" s="50" t="str">
        <f>IF(AB1877="","",IF(COUNTIFS($AB$7:$AB$3006,AB1877,$AQ$7:$AQ$3006,'RC'!$E$6)=0,"",COUNTIFS($M$7:$M$3006,"Concluída no prazo",$AB$7:$AB$3006,AB1877,$AQ$7:$AQ$3006,'RC'!$E$6)/COUNTIFS($AB$7:$AB$3006,AB1877,$AQ$7:$AQ$3006,'RC'!$E$6)))</f>
        <v/>
      </c>
      <c r="AD1877" s="48">
        <f>SUMIF($AQ$7:$AQ$3006,'RC'!$E$6,$J$7:$J$3006)+SUMIF($AQ$7:$AQ$3006,'RC'!$E$6,$L$7:$L$3006)</f>
        <v>21</v>
      </c>
      <c r="AF1877" s="48">
        <v>3.1299999999994298E-2</v>
      </c>
      <c r="AG1877" s="48">
        <f>IF(OR(AQ1877="",AQ1877&lt;&gt;'RC'!$E$6,AB1877&lt;&gt;'RC'!$D$21),0,1)</f>
        <v>0</v>
      </c>
      <c r="AH1877" s="48">
        <f t="shared" si="658"/>
        <v>3.1299999999994298E-2</v>
      </c>
      <c r="AI1877" s="48" t="str">
        <f t="shared" si="640"/>
        <v/>
      </c>
      <c r="AJ1877" s="48" t="str">
        <f t="shared" si="641"/>
        <v/>
      </c>
      <c r="AK1877" s="52" t="str">
        <f t="shared" si="642"/>
        <v/>
      </c>
      <c r="AL1877" s="52" t="str">
        <f t="shared" si="643"/>
        <v/>
      </c>
      <c r="AM1877" s="48" t="str">
        <f t="shared" si="644"/>
        <v/>
      </c>
      <c r="AN1877" s="48" t="str">
        <f t="shared" si="645"/>
        <v/>
      </c>
      <c r="AP1877" s="18" t="str">
        <f t="shared" si="646"/>
        <v/>
      </c>
      <c r="AQ1877" s="18" t="str">
        <f t="shared" si="647"/>
        <v/>
      </c>
      <c r="AR1877" s="18">
        <v>3.1300000000000001E-2</v>
      </c>
      <c r="AS1877" s="18">
        <f>IF(AF!$D$27="Todos",1,IF(M1877=AF!$D$27,1,0))</f>
        <v>1</v>
      </c>
      <c r="AT1877" s="53">
        <f>IF(AND(E1877=AF!$D$6,OR(LT!M1877=AF!$D$27,AF!$D$27="Todos"),OR(AP1877=AF!$E$8,AQ1877=AF!$E$8)),AR1877+AS1877,0)</f>
        <v>0</v>
      </c>
      <c r="AU1877" s="18" t="str">
        <f t="shared" si="648"/>
        <v/>
      </c>
      <c r="AV1877" s="54" t="str">
        <f t="shared" si="649"/>
        <v/>
      </c>
      <c r="AW1877" s="54" t="str">
        <f t="shared" si="650"/>
        <v/>
      </c>
      <c r="AX1877" s="18" t="str">
        <f t="shared" si="651"/>
        <v/>
      </c>
      <c r="AY1877" s="18" t="str">
        <f t="shared" si="652"/>
        <v/>
      </c>
      <c r="BA1877" s="18">
        <f>IF($E1877=AF!$D$6,IF($M1877="Concluída no prazo",2,IF($M1877="Concluída com atraso",1,0)),0)</f>
        <v>0</v>
      </c>
      <c r="BB1877" s="18">
        <f>IF($E1877=AF!$D$6,IF($M1877="Atrasada",2,IF($M1877="Concluída com atraso",1,0)),0)</f>
        <v>0</v>
      </c>
      <c r="BC1877" s="18">
        <v>1.8710000000000001E-2</v>
      </c>
      <c r="BD1877" s="18">
        <f t="shared" si="659"/>
        <v>1.8710000000000001E-2</v>
      </c>
      <c r="BE1877" s="18">
        <f t="shared" si="659"/>
        <v>1.8710000000000001E-2</v>
      </c>
      <c r="BF1877" s="18" t="str">
        <f t="shared" si="653"/>
        <v/>
      </c>
      <c r="BN1877" s="18" t="str">
        <f t="shared" si="654"/>
        <v>s</v>
      </c>
    </row>
    <row r="1878" spans="3:66" ht="50.1" customHeight="1" thickTop="1" thickBot="1" x14ac:dyDescent="0.3">
      <c r="C1878" s="46"/>
      <c r="D1878" s="46"/>
      <c r="E1878" s="46"/>
      <c r="F1878" s="122"/>
      <c r="G1878" s="122"/>
      <c r="H1878" s="78" t="str">
        <f t="shared" si="655"/>
        <v/>
      </c>
      <c r="I1878" s="78" t="str">
        <f t="shared" si="656"/>
        <v/>
      </c>
      <c r="J1878" s="16"/>
      <c r="K1878" s="46" t="str">
        <f t="shared" si="657"/>
        <v/>
      </c>
      <c r="L1878" s="16"/>
      <c r="M1878" s="16"/>
      <c r="N1878" s="46"/>
      <c r="O1878" s="47" t="str">
        <f t="shared" si="660"/>
        <v/>
      </c>
      <c r="P1878" s="47"/>
      <c r="Q1878" s="48" t="str">
        <f>IFERROR(VLOOKUP(E1878,Funcionários!$C$8:$E$207,3,FALSE),"")</f>
        <v/>
      </c>
      <c r="R1878" s="47"/>
      <c r="S1878" s="49" t="str">
        <f t="shared" si="661"/>
        <v/>
      </c>
      <c r="T1878" s="49">
        <v>1.8720000000000001E-2</v>
      </c>
      <c r="U1878" s="48" t="str">
        <f>IF(Funcionários!C1879=0,"",Funcionários!C1879)</f>
        <v/>
      </c>
      <c r="V1878" s="50">
        <f>IF(U1878="",0,IF(COUNTIFS($E$7:$E$3006,U1878,$I$7:$I$3006,'RC'!$E$6)=0,0,COUNTIFS($M$7:$M$3006,"Concluída no prazo",$E$7:$E$3006,U1878,$I$7:$I$3006,'RC'!$E$6)/COUNTIFS($E$7:$E$3006,U1878,$I$7:$I$3006,'RC'!$E$6)))</f>
        <v>0</v>
      </c>
      <c r="W1878" s="49">
        <f>SUMIFS($J$7:$J$3006,$E$7:$E$3006,U1878,$I$7:$I$3006,'RC'!$E$6)+SUMIFS($L$7:$L$3006,$E$7:$E$3006,U1878,$I$7:$I$3006,'RC'!$E$6)</f>
        <v>0</v>
      </c>
      <c r="X1878" s="48">
        <f>COUNTIFS($E$7:$E$3006,U1878,$I$7:$I$3006,'RC'!$E$6)</f>
        <v>0</v>
      </c>
      <c r="Y1878" s="48"/>
      <c r="Z1878" s="51" t="str">
        <f>IF(AQ1878='RC'!$E$6,AC1878*1000+AD1878,"")</f>
        <v/>
      </c>
      <c r="AA1878" s="51" t="str">
        <f>IF(AB1878="","",IF(AQ1878='RC'!$E$6,AC1878*1000-AD1878,""))</f>
        <v/>
      </c>
      <c r="AB1878" s="48" t="str">
        <f>IFERROR(VLOOKUP(E1878,Funcionários!$C$8:$E$207,3,FALSE),"")</f>
        <v/>
      </c>
      <c r="AC1878" s="50" t="str">
        <f>IF(AB1878="","",IF(COUNTIFS($AB$7:$AB$3006,AB1878,$AQ$7:$AQ$3006,'RC'!$E$6)=0,"",COUNTIFS($M$7:$M$3006,"Concluída no prazo",$AB$7:$AB$3006,AB1878,$AQ$7:$AQ$3006,'RC'!$E$6)/COUNTIFS($AB$7:$AB$3006,AB1878,$AQ$7:$AQ$3006,'RC'!$E$6)))</f>
        <v/>
      </c>
      <c r="AD1878" s="48">
        <f>SUMIF($AQ$7:$AQ$3006,'RC'!$E$6,$J$7:$J$3006)+SUMIF($AQ$7:$AQ$3006,'RC'!$E$6,$L$7:$L$3006)</f>
        <v>21</v>
      </c>
      <c r="AF1878" s="48">
        <v>3.1289999999994302E-2</v>
      </c>
      <c r="AG1878" s="48">
        <f>IF(OR(AQ1878="",AQ1878&lt;&gt;'RC'!$E$6,AB1878&lt;&gt;'RC'!$D$21),0,1)</f>
        <v>0</v>
      </c>
      <c r="AH1878" s="48">
        <f t="shared" si="658"/>
        <v>3.1289999999994302E-2</v>
      </c>
      <c r="AI1878" s="48" t="str">
        <f t="shared" si="640"/>
        <v/>
      </c>
      <c r="AJ1878" s="48" t="str">
        <f t="shared" si="641"/>
        <v/>
      </c>
      <c r="AK1878" s="52" t="str">
        <f t="shared" si="642"/>
        <v/>
      </c>
      <c r="AL1878" s="52" t="str">
        <f t="shared" si="643"/>
        <v/>
      </c>
      <c r="AM1878" s="48" t="str">
        <f t="shared" si="644"/>
        <v/>
      </c>
      <c r="AN1878" s="48" t="str">
        <f t="shared" si="645"/>
        <v/>
      </c>
      <c r="AP1878" s="18" t="str">
        <f t="shared" si="646"/>
        <v/>
      </c>
      <c r="AQ1878" s="18" t="str">
        <f t="shared" si="647"/>
        <v/>
      </c>
      <c r="AR1878" s="18">
        <v>3.1289999999999998E-2</v>
      </c>
      <c r="AS1878" s="18">
        <f>IF(AF!$D$27="Todos",1,IF(M1878=AF!$D$27,1,0))</f>
        <v>1</v>
      </c>
      <c r="AT1878" s="53">
        <f>IF(AND(E1878=AF!$D$6,OR(LT!M1878=AF!$D$27,AF!$D$27="Todos"),OR(AP1878=AF!$E$8,AQ1878=AF!$E$8)),AR1878+AS1878,0)</f>
        <v>0</v>
      </c>
      <c r="AU1878" s="18" t="str">
        <f t="shared" si="648"/>
        <v/>
      </c>
      <c r="AV1878" s="54" t="str">
        <f t="shared" si="649"/>
        <v/>
      </c>
      <c r="AW1878" s="54" t="str">
        <f t="shared" si="650"/>
        <v/>
      </c>
      <c r="AX1878" s="18" t="str">
        <f t="shared" si="651"/>
        <v/>
      </c>
      <c r="AY1878" s="18" t="str">
        <f t="shared" si="652"/>
        <v/>
      </c>
      <c r="BA1878" s="18">
        <f>IF($E1878=AF!$D$6,IF($M1878="Concluída no prazo",2,IF($M1878="Concluída com atraso",1,0)),0)</f>
        <v>0</v>
      </c>
      <c r="BB1878" s="18">
        <f>IF($E1878=AF!$D$6,IF($M1878="Atrasada",2,IF($M1878="Concluída com atraso",1,0)),0)</f>
        <v>0</v>
      </c>
      <c r="BC1878" s="18">
        <v>1.8720000000000001E-2</v>
      </c>
      <c r="BD1878" s="18">
        <f t="shared" si="659"/>
        <v>1.8720000000000001E-2</v>
      </c>
      <c r="BE1878" s="18">
        <f t="shared" si="659"/>
        <v>1.8720000000000001E-2</v>
      </c>
      <c r="BF1878" s="18" t="str">
        <f t="shared" si="653"/>
        <v/>
      </c>
      <c r="BN1878" s="18" t="str">
        <f t="shared" si="654"/>
        <v>s</v>
      </c>
    </row>
    <row r="1879" spans="3:66" ht="50.1" customHeight="1" thickTop="1" thickBot="1" x14ac:dyDescent="0.3">
      <c r="C1879" s="46"/>
      <c r="D1879" s="46"/>
      <c r="E1879" s="46"/>
      <c r="F1879" s="122"/>
      <c r="G1879" s="122"/>
      <c r="H1879" s="78" t="str">
        <f t="shared" si="655"/>
        <v/>
      </c>
      <c r="I1879" s="78" t="str">
        <f t="shared" si="656"/>
        <v/>
      </c>
      <c r="J1879" s="16"/>
      <c r="K1879" s="46" t="str">
        <f t="shared" si="657"/>
        <v/>
      </c>
      <c r="L1879" s="16"/>
      <c r="M1879" s="16"/>
      <c r="N1879" s="46"/>
      <c r="O1879" s="47" t="str">
        <f t="shared" si="660"/>
        <v/>
      </c>
      <c r="P1879" s="47"/>
      <c r="Q1879" s="48" t="str">
        <f>IFERROR(VLOOKUP(E1879,Funcionários!$C$8:$E$207,3,FALSE),"")</f>
        <v/>
      </c>
      <c r="R1879" s="47"/>
      <c r="S1879" s="49" t="str">
        <f t="shared" si="661"/>
        <v/>
      </c>
      <c r="T1879" s="49">
        <v>1.873E-2</v>
      </c>
      <c r="U1879" s="48" t="str">
        <f>IF(Funcionários!C1880=0,"",Funcionários!C1880)</f>
        <v/>
      </c>
      <c r="V1879" s="50">
        <f>IF(U1879="",0,IF(COUNTIFS($E$7:$E$3006,U1879,$I$7:$I$3006,'RC'!$E$6)=0,0,COUNTIFS($M$7:$M$3006,"Concluída no prazo",$E$7:$E$3006,U1879,$I$7:$I$3006,'RC'!$E$6)/COUNTIFS($E$7:$E$3006,U1879,$I$7:$I$3006,'RC'!$E$6)))</f>
        <v>0</v>
      </c>
      <c r="W1879" s="49">
        <f>SUMIFS($J$7:$J$3006,$E$7:$E$3006,U1879,$I$7:$I$3006,'RC'!$E$6)+SUMIFS($L$7:$L$3006,$E$7:$E$3006,U1879,$I$7:$I$3006,'RC'!$E$6)</f>
        <v>0</v>
      </c>
      <c r="X1879" s="48">
        <f>COUNTIFS($E$7:$E$3006,U1879,$I$7:$I$3006,'RC'!$E$6)</f>
        <v>0</v>
      </c>
      <c r="Y1879" s="48"/>
      <c r="Z1879" s="51" t="str">
        <f>IF(AQ1879='RC'!$E$6,AC1879*1000+AD1879,"")</f>
        <v/>
      </c>
      <c r="AA1879" s="51" t="str">
        <f>IF(AB1879="","",IF(AQ1879='RC'!$E$6,AC1879*1000-AD1879,""))</f>
        <v/>
      </c>
      <c r="AB1879" s="48" t="str">
        <f>IFERROR(VLOOKUP(E1879,Funcionários!$C$8:$E$207,3,FALSE),"")</f>
        <v/>
      </c>
      <c r="AC1879" s="50" t="str">
        <f>IF(AB1879="","",IF(COUNTIFS($AB$7:$AB$3006,AB1879,$AQ$7:$AQ$3006,'RC'!$E$6)=0,"",COUNTIFS($M$7:$M$3006,"Concluída no prazo",$AB$7:$AB$3006,AB1879,$AQ$7:$AQ$3006,'RC'!$E$6)/COUNTIFS($AB$7:$AB$3006,AB1879,$AQ$7:$AQ$3006,'RC'!$E$6)))</f>
        <v/>
      </c>
      <c r="AD1879" s="48">
        <f>SUMIF($AQ$7:$AQ$3006,'RC'!$E$6,$J$7:$J$3006)+SUMIF($AQ$7:$AQ$3006,'RC'!$E$6,$L$7:$L$3006)</f>
        <v>21</v>
      </c>
      <c r="AF1879" s="48">
        <v>3.1279999999994298E-2</v>
      </c>
      <c r="AG1879" s="48">
        <f>IF(OR(AQ1879="",AQ1879&lt;&gt;'RC'!$E$6,AB1879&lt;&gt;'RC'!$D$21),0,1)</f>
        <v>0</v>
      </c>
      <c r="AH1879" s="48">
        <f t="shared" si="658"/>
        <v>3.1279999999994298E-2</v>
      </c>
      <c r="AI1879" s="48" t="str">
        <f t="shared" si="640"/>
        <v/>
      </c>
      <c r="AJ1879" s="48" t="str">
        <f t="shared" si="641"/>
        <v/>
      </c>
      <c r="AK1879" s="52" t="str">
        <f t="shared" si="642"/>
        <v/>
      </c>
      <c r="AL1879" s="52" t="str">
        <f t="shared" si="643"/>
        <v/>
      </c>
      <c r="AM1879" s="48" t="str">
        <f t="shared" si="644"/>
        <v/>
      </c>
      <c r="AN1879" s="48" t="str">
        <f t="shared" si="645"/>
        <v/>
      </c>
      <c r="AP1879" s="18" t="str">
        <f t="shared" si="646"/>
        <v/>
      </c>
      <c r="AQ1879" s="18" t="str">
        <f t="shared" si="647"/>
        <v/>
      </c>
      <c r="AR1879" s="18">
        <v>3.1280000000000002E-2</v>
      </c>
      <c r="AS1879" s="18">
        <f>IF(AF!$D$27="Todos",1,IF(M1879=AF!$D$27,1,0))</f>
        <v>1</v>
      </c>
      <c r="AT1879" s="53">
        <f>IF(AND(E1879=AF!$D$6,OR(LT!M1879=AF!$D$27,AF!$D$27="Todos"),OR(AP1879=AF!$E$8,AQ1879=AF!$E$8)),AR1879+AS1879,0)</f>
        <v>0</v>
      </c>
      <c r="AU1879" s="18" t="str">
        <f t="shared" si="648"/>
        <v/>
      </c>
      <c r="AV1879" s="54" t="str">
        <f t="shared" si="649"/>
        <v/>
      </c>
      <c r="AW1879" s="54" t="str">
        <f t="shared" si="650"/>
        <v/>
      </c>
      <c r="AX1879" s="18" t="str">
        <f t="shared" si="651"/>
        <v/>
      </c>
      <c r="AY1879" s="18" t="str">
        <f t="shared" si="652"/>
        <v/>
      </c>
      <c r="BA1879" s="18">
        <f>IF($E1879=AF!$D$6,IF($M1879="Concluída no prazo",2,IF($M1879="Concluída com atraso",1,0)),0)</f>
        <v>0</v>
      </c>
      <c r="BB1879" s="18">
        <f>IF($E1879=AF!$D$6,IF($M1879="Atrasada",2,IF($M1879="Concluída com atraso",1,0)),0)</f>
        <v>0</v>
      </c>
      <c r="BC1879" s="18">
        <v>1.873E-2</v>
      </c>
      <c r="BD1879" s="18">
        <f t="shared" si="659"/>
        <v>1.873E-2</v>
      </c>
      <c r="BE1879" s="18">
        <f t="shared" si="659"/>
        <v>1.873E-2</v>
      </c>
      <c r="BF1879" s="18" t="str">
        <f t="shared" si="653"/>
        <v/>
      </c>
      <c r="BN1879" s="18" t="str">
        <f t="shared" si="654"/>
        <v>s</v>
      </c>
    </row>
    <row r="1880" spans="3:66" ht="50.1" customHeight="1" thickTop="1" thickBot="1" x14ac:dyDescent="0.3">
      <c r="C1880" s="46"/>
      <c r="D1880" s="46"/>
      <c r="E1880" s="46"/>
      <c r="F1880" s="122"/>
      <c r="G1880" s="122"/>
      <c r="H1880" s="78" t="str">
        <f t="shared" si="655"/>
        <v/>
      </c>
      <c r="I1880" s="78" t="str">
        <f t="shared" si="656"/>
        <v/>
      </c>
      <c r="J1880" s="16"/>
      <c r="K1880" s="46" t="str">
        <f t="shared" si="657"/>
        <v/>
      </c>
      <c r="L1880" s="16"/>
      <c r="M1880" s="16"/>
      <c r="N1880" s="46"/>
      <c r="O1880" s="47" t="str">
        <f t="shared" si="660"/>
        <v/>
      </c>
      <c r="P1880" s="47"/>
      <c r="Q1880" s="48" t="str">
        <f>IFERROR(VLOOKUP(E1880,Funcionários!$C$8:$E$207,3,FALSE),"")</f>
        <v/>
      </c>
      <c r="R1880" s="47"/>
      <c r="S1880" s="49" t="str">
        <f t="shared" si="661"/>
        <v/>
      </c>
      <c r="T1880" s="49">
        <v>1.874E-2</v>
      </c>
      <c r="U1880" s="48" t="str">
        <f>IF(Funcionários!C1881=0,"",Funcionários!C1881)</f>
        <v/>
      </c>
      <c r="V1880" s="50">
        <f>IF(U1880="",0,IF(COUNTIFS($E$7:$E$3006,U1880,$I$7:$I$3006,'RC'!$E$6)=0,0,COUNTIFS($M$7:$M$3006,"Concluída no prazo",$E$7:$E$3006,U1880,$I$7:$I$3006,'RC'!$E$6)/COUNTIFS($E$7:$E$3006,U1880,$I$7:$I$3006,'RC'!$E$6)))</f>
        <v>0</v>
      </c>
      <c r="W1880" s="49">
        <f>SUMIFS($J$7:$J$3006,$E$7:$E$3006,U1880,$I$7:$I$3006,'RC'!$E$6)+SUMIFS($L$7:$L$3006,$E$7:$E$3006,U1880,$I$7:$I$3006,'RC'!$E$6)</f>
        <v>0</v>
      </c>
      <c r="X1880" s="48">
        <f>COUNTIFS($E$7:$E$3006,U1880,$I$7:$I$3006,'RC'!$E$6)</f>
        <v>0</v>
      </c>
      <c r="Y1880" s="48"/>
      <c r="Z1880" s="51" t="str">
        <f>IF(AQ1880='RC'!$E$6,AC1880*1000+AD1880,"")</f>
        <v/>
      </c>
      <c r="AA1880" s="51" t="str">
        <f>IF(AB1880="","",IF(AQ1880='RC'!$E$6,AC1880*1000-AD1880,""))</f>
        <v/>
      </c>
      <c r="AB1880" s="48" t="str">
        <f>IFERROR(VLOOKUP(E1880,Funcionários!$C$8:$E$207,3,FALSE),"")</f>
        <v/>
      </c>
      <c r="AC1880" s="50" t="str">
        <f>IF(AB1880="","",IF(COUNTIFS($AB$7:$AB$3006,AB1880,$AQ$7:$AQ$3006,'RC'!$E$6)=0,"",COUNTIFS($M$7:$M$3006,"Concluída no prazo",$AB$7:$AB$3006,AB1880,$AQ$7:$AQ$3006,'RC'!$E$6)/COUNTIFS($AB$7:$AB$3006,AB1880,$AQ$7:$AQ$3006,'RC'!$E$6)))</f>
        <v/>
      </c>
      <c r="AD1880" s="48">
        <f>SUMIF($AQ$7:$AQ$3006,'RC'!$E$6,$J$7:$J$3006)+SUMIF($AQ$7:$AQ$3006,'RC'!$E$6,$L$7:$L$3006)</f>
        <v>21</v>
      </c>
      <c r="AF1880" s="48">
        <v>3.1269999999994302E-2</v>
      </c>
      <c r="AG1880" s="48">
        <f>IF(OR(AQ1880="",AQ1880&lt;&gt;'RC'!$E$6,AB1880&lt;&gt;'RC'!$D$21),0,1)</f>
        <v>0</v>
      </c>
      <c r="AH1880" s="48">
        <f t="shared" si="658"/>
        <v>3.1269999999994302E-2</v>
      </c>
      <c r="AI1880" s="48" t="str">
        <f t="shared" si="640"/>
        <v/>
      </c>
      <c r="AJ1880" s="48" t="str">
        <f t="shared" si="641"/>
        <v/>
      </c>
      <c r="AK1880" s="52" t="str">
        <f t="shared" si="642"/>
        <v/>
      </c>
      <c r="AL1880" s="52" t="str">
        <f t="shared" si="643"/>
        <v/>
      </c>
      <c r="AM1880" s="48" t="str">
        <f t="shared" si="644"/>
        <v/>
      </c>
      <c r="AN1880" s="48" t="str">
        <f t="shared" si="645"/>
        <v/>
      </c>
      <c r="AP1880" s="18" t="str">
        <f t="shared" si="646"/>
        <v/>
      </c>
      <c r="AQ1880" s="18" t="str">
        <f t="shared" si="647"/>
        <v/>
      </c>
      <c r="AR1880" s="18">
        <v>3.1269999999999999E-2</v>
      </c>
      <c r="AS1880" s="18">
        <f>IF(AF!$D$27="Todos",1,IF(M1880=AF!$D$27,1,0))</f>
        <v>1</v>
      </c>
      <c r="AT1880" s="53">
        <f>IF(AND(E1880=AF!$D$6,OR(LT!M1880=AF!$D$27,AF!$D$27="Todos"),OR(AP1880=AF!$E$8,AQ1880=AF!$E$8)),AR1880+AS1880,0)</f>
        <v>0</v>
      </c>
      <c r="AU1880" s="18" t="str">
        <f t="shared" si="648"/>
        <v/>
      </c>
      <c r="AV1880" s="54" t="str">
        <f t="shared" si="649"/>
        <v/>
      </c>
      <c r="AW1880" s="54" t="str">
        <f t="shared" si="650"/>
        <v/>
      </c>
      <c r="AX1880" s="18" t="str">
        <f t="shared" si="651"/>
        <v/>
      </c>
      <c r="AY1880" s="18" t="str">
        <f t="shared" si="652"/>
        <v/>
      </c>
      <c r="BA1880" s="18">
        <f>IF($E1880=AF!$D$6,IF($M1880="Concluída no prazo",2,IF($M1880="Concluída com atraso",1,0)),0)</f>
        <v>0</v>
      </c>
      <c r="BB1880" s="18">
        <f>IF($E1880=AF!$D$6,IF($M1880="Atrasada",2,IF($M1880="Concluída com atraso",1,0)),0)</f>
        <v>0</v>
      </c>
      <c r="BC1880" s="18">
        <v>1.874E-2</v>
      </c>
      <c r="BD1880" s="18">
        <f t="shared" si="659"/>
        <v>1.874E-2</v>
      </c>
      <c r="BE1880" s="18">
        <f t="shared" si="659"/>
        <v>1.874E-2</v>
      </c>
      <c r="BF1880" s="18" t="str">
        <f t="shared" si="653"/>
        <v/>
      </c>
      <c r="BN1880" s="18" t="str">
        <f t="shared" si="654"/>
        <v>s</v>
      </c>
    </row>
    <row r="1881" spans="3:66" ht="50.1" customHeight="1" thickTop="1" thickBot="1" x14ac:dyDescent="0.3">
      <c r="C1881" s="46"/>
      <c r="D1881" s="46"/>
      <c r="E1881" s="46"/>
      <c r="F1881" s="122"/>
      <c r="G1881" s="122"/>
      <c r="H1881" s="78" t="str">
        <f t="shared" si="655"/>
        <v/>
      </c>
      <c r="I1881" s="78" t="str">
        <f t="shared" si="656"/>
        <v/>
      </c>
      <c r="J1881" s="16"/>
      <c r="K1881" s="46" t="str">
        <f t="shared" si="657"/>
        <v/>
      </c>
      <c r="L1881" s="16"/>
      <c r="M1881" s="16"/>
      <c r="N1881" s="46"/>
      <c r="O1881" s="47" t="str">
        <f t="shared" si="660"/>
        <v/>
      </c>
      <c r="P1881" s="47"/>
      <c r="Q1881" s="48" t="str">
        <f>IFERROR(VLOOKUP(E1881,Funcionários!$C$8:$E$207,3,FALSE),"")</f>
        <v/>
      </c>
      <c r="R1881" s="47"/>
      <c r="S1881" s="49" t="str">
        <f t="shared" si="661"/>
        <v/>
      </c>
      <c r="T1881" s="49">
        <v>1.8749999999999999E-2</v>
      </c>
      <c r="U1881" s="48" t="str">
        <f>IF(Funcionários!C1882=0,"",Funcionários!C1882)</f>
        <v/>
      </c>
      <c r="V1881" s="50">
        <f>IF(U1881="",0,IF(COUNTIFS($E$7:$E$3006,U1881,$I$7:$I$3006,'RC'!$E$6)=0,0,COUNTIFS($M$7:$M$3006,"Concluída no prazo",$E$7:$E$3006,U1881,$I$7:$I$3006,'RC'!$E$6)/COUNTIFS($E$7:$E$3006,U1881,$I$7:$I$3006,'RC'!$E$6)))</f>
        <v>0</v>
      </c>
      <c r="W1881" s="49">
        <f>SUMIFS($J$7:$J$3006,$E$7:$E$3006,U1881,$I$7:$I$3006,'RC'!$E$6)+SUMIFS($L$7:$L$3006,$E$7:$E$3006,U1881,$I$7:$I$3006,'RC'!$E$6)</f>
        <v>0</v>
      </c>
      <c r="X1881" s="48">
        <f>COUNTIFS($E$7:$E$3006,U1881,$I$7:$I$3006,'RC'!$E$6)</f>
        <v>0</v>
      </c>
      <c r="Y1881" s="48"/>
      <c r="Z1881" s="51" t="str">
        <f>IF(AQ1881='RC'!$E$6,AC1881*1000+AD1881,"")</f>
        <v/>
      </c>
      <c r="AA1881" s="51" t="str">
        <f>IF(AB1881="","",IF(AQ1881='RC'!$E$6,AC1881*1000-AD1881,""))</f>
        <v/>
      </c>
      <c r="AB1881" s="48" t="str">
        <f>IFERROR(VLOOKUP(E1881,Funcionários!$C$8:$E$207,3,FALSE),"")</f>
        <v/>
      </c>
      <c r="AC1881" s="50" t="str">
        <f>IF(AB1881="","",IF(COUNTIFS($AB$7:$AB$3006,AB1881,$AQ$7:$AQ$3006,'RC'!$E$6)=0,"",COUNTIFS($M$7:$M$3006,"Concluída no prazo",$AB$7:$AB$3006,AB1881,$AQ$7:$AQ$3006,'RC'!$E$6)/COUNTIFS($AB$7:$AB$3006,AB1881,$AQ$7:$AQ$3006,'RC'!$E$6)))</f>
        <v/>
      </c>
      <c r="AD1881" s="48">
        <f>SUMIF($AQ$7:$AQ$3006,'RC'!$E$6,$J$7:$J$3006)+SUMIF($AQ$7:$AQ$3006,'RC'!$E$6,$L$7:$L$3006)</f>
        <v>21</v>
      </c>
      <c r="AF1881" s="48">
        <v>3.1259999999994299E-2</v>
      </c>
      <c r="AG1881" s="48">
        <f>IF(OR(AQ1881="",AQ1881&lt;&gt;'RC'!$E$6,AB1881&lt;&gt;'RC'!$D$21),0,1)</f>
        <v>0</v>
      </c>
      <c r="AH1881" s="48">
        <f t="shared" si="658"/>
        <v>3.1259999999994299E-2</v>
      </c>
      <c r="AI1881" s="48" t="str">
        <f t="shared" si="640"/>
        <v/>
      </c>
      <c r="AJ1881" s="48" t="str">
        <f t="shared" si="641"/>
        <v/>
      </c>
      <c r="AK1881" s="52" t="str">
        <f t="shared" si="642"/>
        <v/>
      </c>
      <c r="AL1881" s="52" t="str">
        <f t="shared" si="643"/>
        <v/>
      </c>
      <c r="AM1881" s="48" t="str">
        <f t="shared" si="644"/>
        <v/>
      </c>
      <c r="AN1881" s="48" t="str">
        <f t="shared" si="645"/>
        <v/>
      </c>
      <c r="AP1881" s="18" t="str">
        <f t="shared" si="646"/>
        <v/>
      </c>
      <c r="AQ1881" s="18" t="str">
        <f t="shared" si="647"/>
        <v/>
      </c>
      <c r="AR1881" s="18">
        <v>3.1260000000000003E-2</v>
      </c>
      <c r="AS1881" s="18">
        <f>IF(AF!$D$27="Todos",1,IF(M1881=AF!$D$27,1,0))</f>
        <v>1</v>
      </c>
      <c r="AT1881" s="53">
        <f>IF(AND(E1881=AF!$D$6,OR(LT!M1881=AF!$D$27,AF!$D$27="Todos"),OR(AP1881=AF!$E$8,AQ1881=AF!$E$8)),AR1881+AS1881,0)</f>
        <v>0</v>
      </c>
      <c r="AU1881" s="18" t="str">
        <f t="shared" si="648"/>
        <v/>
      </c>
      <c r="AV1881" s="54" t="str">
        <f t="shared" si="649"/>
        <v/>
      </c>
      <c r="AW1881" s="54" t="str">
        <f t="shared" si="650"/>
        <v/>
      </c>
      <c r="AX1881" s="18" t="str">
        <f t="shared" si="651"/>
        <v/>
      </c>
      <c r="AY1881" s="18" t="str">
        <f t="shared" si="652"/>
        <v/>
      </c>
      <c r="BA1881" s="18">
        <f>IF($E1881=AF!$D$6,IF($M1881="Concluída no prazo",2,IF($M1881="Concluída com atraso",1,0)),0)</f>
        <v>0</v>
      </c>
      <c r="BB1881" s="18">
        <f>IF($E1881=AF!$D$6,IF($M1881="Atrasada",2,IF($M1881="Concluída com atraso",1,0)),0)</f>
        <v>0</v>
      </c>
      <c r="BC1881" s="18">
        <v>1.8749999999999999E-2</v>
      </c>
      <c r="BD1881" s="18">
        <f t="shared" si="659"/>
        <v>1.8749999999999999E-2</v>
      </c>
      <c r="BE1881" s="18">
        <f t="shared" si="659"/>
        <v>1.8749999999999999E-2</v>
      </c>
      <c r="BF1881" s="18" t="str">
        <f t="shared" si="653"/>
        <v/>
      </c>
      <c r="BN1881" s="18" t="str">
        <f t="shared" si="654"/>
        <v>s</v>
      </c>
    </row>
    <row r="1882" spans="3:66" ht="50.1" customHeight="1" thickTop="1" thickBot="1" x14ac:dyDescent="0.3">
      <c r="C1882" s="46"/>
      <c r="D1882" s="46"/>
      <c r="E1882" s="46"/>
      <c r="F1882" s="122"/>
      <c r="G1882" s="122"/>
      <c r="H1882" s="78" t="str">
        <f t="shared" si="655"/>
        <v/>
      </c>
      <c r="I1882" s="78" t="str">
        <f t="shared" si="656"/>
        <v/>
      </c>
      <c r="J1882" s="16"/>
      <c r="K1882" s="46" t="str">
        <f t="shared" si="657"/>
        <v/>
      </c>
      <c r="L1882" s="16"/>
      <c r="M1882" s="16"/>
      <c r="N1882" s="46"/>
      <c r="O1882" s="47" t="str">
        <f t="shared" si="660"/>
        <v/>
      </c>
      <c r="P1882" s="47"/>
      <c r="Q1882" s="48" t="str">
        <f>IFERROR(VLOOKUP(E1882,Funcionários!$C$8:$E$207,3,FALSE),"")</f>
        <v/>
      </c>
      <c r="R1882" s="47"/>
      <c r="S1882" s="49" t="str">
        <f t="shared" si="661"/>
        <v/>
      </c>
      <c r="T1882" s="49">
        <v>1.8759999999999999E-2</v>
      </c>
      <c r="U1882" s="48" t="str">
        <f>IF(Funcionários!C1883=0,"",Funcionários!C1883)</f>
        <v/>
      </c>
      <c r="V1882" s="50">
        <f>IF(U1882="",0,IF(COUNTIFS($E$7:$E$3006,U1882,$I$7:$I$3006,'RC'!$E$6)=0,0,COUNTIFS($M$7:$M$3006,"Concluída no prazo",$E$7:$E$3006,U1882,$I$7:$I$3006,'RC'!$E$6)/COUNTIFS($E$7:$E$3006,U1882,$I$7:$I$3006,'RC'!$E$6)))</f>
        <v>0</v>
      </c>
      <c r="W1882" s="49">
        <f>SUMIFS($J$7:$J$3006,$E$7:$E$3006,U1882,$I$7:$I$3006,'RC'!$E$6)+SUMIFS($L$7:$L$3006,$E$7:$E$3006,U1882,$I$7:$I$3006,'RC'!$E$6)</f>
        <v>0</v>
      </c>
      <c r="X1882" s="48">
        <f>COUNTIFS($E$7:$E$3006,U1882,$I$7:$I$3006,'RC'!$E$6)</f>
        <v>0</v>
      </c>
      <c r="Y1882" s="48"/>
      <c r="Z1882" s="51" t="str">
        <f>IF(AQ1882='RC'!$E$6,AC1882*1000+AD1882,"")</f>
        <v/>
      </c>
      <c r="AA1882" s="51" t="str">
        <f>IF(AB1882="","",IF(AQ1882='RC'!$E$6,AC1882*1000-AD1882,""))</f>
        <v/>
      </c>
      <c r="AB1882" s="48" t="str">
        <f>IFERROR(VLOOKUP(E1882,Funcionários!$C$8:$E$207,3,FALSE),"")</f>
        <v/>
      </c>
      <c r="AC1882" s="50" t="str">
        <f>IF(AB1882="","",IF(COUNTIFS($AB$7:$AB$3006,AB1882,$AQ$7:$AQ$3006,'RC'!$E$6)=0,"",COUNTIFS($M$7:$M$3006,"Concluída no prazo",$AB$7:$AB$3006,AB1882,$AQ$7:$AQ$3006,'RC'!$E$6)/COUNTIFS($AB$7:$AB$3006,AB1882,$AQ$7:$AQ$3006,'RC'!$E$6)))</f>
        <v/>
      </c>
      <c r="AD1882" s="48">
        <f>SUMIF($AQ$7:$AQ$3006,'RC'!$E$6,$J$7:$J$3006)+SUMIF($AQ$7:$AQ$3006,'RC'!$E$6,$L$7:$L$3006)</f>
        <v>21</v>
      </c>
      <c r="AF1882" s="48">
        <v>3.12499999999943E-2</v>
      </c>
      <c r="AG1882" s="48">
        <f>IF(OR(AQ1882="",AQ1882&lt;&gt;'RC'!$E$6,AB1882&lt;&gt;'RC'!$D$21),0,1)</f>
        <v>0</v>
      </c>
      <c r="AH1882" s="48">
        <f t="shared" si="658"/>
        <v>3.12499999999943E-2</v>
      </c>
      <c r="AI1882" s="48" t="str">
        <f t="shared" si="640"/>
        <v/>
      </c>
      <c r="AJ1882" s="48" t="str">
        <f t="shared" si="641"/>
        <v/>
      </c>
      <c r="AK1882" s="52" t="str">
        <f t="shared" si="642"/>
        <v/>
      </c>
      <c r="AL1882" s="52" t="str">
        <f t="shared" si="643"/>
        <v/>
      </c>
      <c r="AM1882" s="48" t="str">
        <f t="shared" si="644"/>
        <v/>
      </c>
      <c r="AN1882" s="48" t="str">
        <f t="shared" si="645"/>
        <v/>
      </c>
      <c r="AP1882" s="18" t="str">
        <f t="shared" si="646"/>
        <v/>
      </c>
      <c r="AQ1882" s="18" t="str">
        <f t="shared" si="647"/>
        <v/>
      </c>
      <c r="AR1882" s="18">
        <v>3.125E-2</v>
      </c>
      <c r="AS1882" s="18">
        <f>IF(AF!$D$27="Todos",1,IF(M1882=AF!$D$27,1,0))</f>
        <v>1</v>
      </c>
      <c r="AT1882" s="53">
        <f>IF(AND(E1882=AF!$D$6,OR(LT!M1882=AF!$D$27,AF!$D$27="Todos"),OR(AP1882=AF!$E$8,AQ1882=AF!$E$8)),AR1882+AS1882,0)</f>
        <v>0</v>
      </c>
      <c r="AU1882" s="18" t="str">
        <f t="shared" si="648"/>
        <v/>
      </c>
      <c r="AV1882" s="54" t="str">
        <f t="shared" si="649"/>
        <v/>
      </c>
      <c r="AW1882" s="54" t="str">
        <f t="shared" si="650"/>
        <v/>
      </c>
      <c r="AX1882" s="18" t="str">
        <f t="shared" si="651"/>
        <v/>
      </c>
      <c r="AY1882" s="18" t="str">
        <f t="shared" si="652"/>
        <v/>
      </c>
      <c r="BA1882" s="18">
        <f>IF($E1882=AF!$D$6,IF($M1882="Concluída no prazo",2,IF($M1882="Concluída com atraso",1,0)),0)</f>
        <v>0</v>
      </c>
      <c r="BB1882" s="18">
        <f>IF($E1882=AF!$D$6,IF($M1882="Atrasada",2,IF($M1882="Concluída com atraso",1,0)),0)</f>
        <v>0</v>
      </c>
      <c r="BC1882" s="18">
        <v>1.8759999999999999E-2</v>
      </c>
      <c r="BD1882" s="18">
        <f t="shared" si="659"/>
        <v>1.8759999999999999E-2</v>
      </c>
      <c r="BE1882" s="18">
        <f t="shared" si="659"/>
        <v>1.8759999999999999E-2</v>
      </c>
      <c r="BF1882" s="18" t="str">
        <f t="shared" si="653"/>
        <v/>
      </c>
      <c r="BN1882" s="18" t="str">
        <f t="shared" si="654"/>
        <v>s</v>
      </c>
    </row>
    <row r="1883" spans="3:66" ht="50.1" customHeight="1" thickTop="1" thickBot="1" x14ac:dyDescent="0.3">
      <c r="C1883" s="46"/>
      <c r="D1883" s="46"/>
      <c r="E1883" s="46"/>
      <c r="F1883" s="122"/>
      <c r="G1883" s="122"/>
      <c r="H1883" s="78" t="str">
        <f t="shared" si="655"/>
        <v/>
      </c>
      <c r="I1883" s="78" t="str">
        <f t="shared" si="656"/>
        <v/>
      </c>
      <c r="J1883" s="16"/>
      <c r="K1883" s="46" t="str">
        <f t="shared" si="657"/>
        <v/>
      </c>
      <c r="L1883" s="16"/>
      <c r="M1883" s="16"/>
      <c r="N1883" s="46"/>
      <c r="O1883" s="47" t="str">
        <f t="shared" si="660"/>
        <v/>
      </c>
      <c r="P1883" s="47"/>
      <c r="Q1883" s="48" t="str">
        <f>IFERROR(VLOOKUP(E1883,Funcionários!$C$8:$E$207,3,FALSE),"")</f>
        <v/>
      </c>
      <c r="R1883" s="47"/>
      <c r="S1883" s="49" t="str">
        <f t="shared" si="661"/>
        <v/>
      </c>
      <c r="T1883" s="49">
        <v>1.8769999999999998E-2</v>
      </c>
      <c r="U1883" s="48" t="str">
        <f>IF(Funcionários!C1884=0,"",Funcionários!C1884)</f>
        <v/>
      </c>
      <c r="V1883" s="50">
        <f>IF(U1883="",0,IF(COUNTIFS($E$7:$E$3006,U1883,$I$7:$I$3006,'RC'!$E$6)=0,0,COUNTIFS($M$7:$M$3006,"Concluída no prazo",$E$7:$E$3006,U1883,$I$7:$I$3006,'RC'!$E$6)/COUNTIFS($E$7:$E$3006,U1883,$I$7:$I$3006,'RC'!$E$6)))</f>
        <v>0</v>
      </c>
      <c r="W1883" s="49">
        <f>SUMIFS($J$7:$J$3006,$E$7:$E$3006,U1883,$I$7:$I$3006,'RC'!$E$6)+SUMIFS($L$7:$L$3006,$E$7:$E$3006,U1883,$I$7:$I$3006,'RC'!$E$6)</f>
        <v>0</v>
      </c>
      <c r="X1883" s="48">
        <f>COUNTIFS($E$7:$E$3006,U1883,$I$7:$I$3006,'RC'!$E$6)</f>
        <v>0</v>
      </c>
      <c r="Y1883" s="48"/>
      <c r="Z1883" s="51" t="str">
        <f>IF(AQ1883='RC'!$E$6,AC1883*1000+AD1883,"")</f>
        <v/>
      </c>
      <c r="AA1883" s="51" t="str">
        <f>IF(AB1883="","",IF(AQ1883='RC'!$E$6,AC1883*1000-AD1883,""))</f>
        <v/>
      </c>
      <c r="AB1883" s="48" t="str">
        <f>IFERROR(VLOOKUP(E1883,Funcionários!$C$8:$E$207,3,FALSE),"")</f>
        <v/>
      </c>
      <c r="AC1883" s="50" t="str">
        <f>IF(AB1883="","",IF(COUNTIFS($AB$7:$AB$3006,AB1883,$AQ$7:$AQ$3006,'RC'!$E$6)=0,"",COUNTIFS($M$7:$M$3006,"Concluída no prazo",$AB$7:$AB$3006,AB1883,$AQ$7:$AQ$3006,'RC'!$E$6)/COUNTIFS($AB$7:$AB$3006,AB1883,$AQ$7:$AQ$3006,'RC'!$E$6)))</f>
        <v/>
      </c>
      <c r="AD1883" s="48">
        <f>SUMIF($AQ$7:$AQ$3006,'RC'!$E$6,$J$7:$J$3006)+SUMIF($AQ$7:$AQ$3006,'RC'!$E$6,$L$7:$L$3006)</f>
        <v>21</v>
      </c>
      <c r="AF1883" s="48">
        <v>3.12399999999943E-2</v>
      </c>
      <c r="AG1883" s="48">
        <f>IF(OR(AQ1883="",AQ1883&lt;&gt;'RC'!$E$6,AB1883&lt;&gt;'RC'!$D$21),0,1)</f>
        <v>0</v>
      </c>
      <c r="AH1883" s="48">
        <f t="shared" si="658"/>
        <v>3.12399999999943E-2</v>
      </c>
      <c r="AI1883" s="48" t="str">
        <f t="shared" si="640"/>
        <v/>
      </c>
      <c r="AJ1883" s="48" t="str">
        <f t="shared" si="641"/>
        <v/>
      </c>
      <c r="AK1883" s="52" t="str">
        <f t="shared" si="642"/>
        <v/>
      </c>
      <c r="AL1883" s="52" t="str">
        <f t="shared" si="643"/>
        <v/>
      </c>
      <c r="AM1883" s="48" t="str">
        <f t="shared" si="644"/>
        <v/>
      </c>
      <c r="AN1883" s="48" t="str">
        <f t="shared" si="645"/>
        <v/>
      </c>
      <c r="AP1883" s="18" t="str">
        <f t="shared" si="646"/>
        <v/>
      </c>
      <c r="AQ1883" s="18" t="str">
        <f t="shared" si="647"/>
        <v/>
      </c>
      <c r="AR1883" s="18">
        <v>3.124E-2</v>
      </c>
      <c r="AS1883" s="18">
        <f>IF(AF!$D$27="Todos",1,IF(M1883=AF!$D$27,1,0))</f>
        <v>1</v>
      </c>
      <c r="AT1883" s="53">
        <f>IF(AND(E1883=AF!$D$6,OR(LT!M1883=AF!$D$27,AF!$D$27="Todos"),OR(AP1883=AF!$E$8,AQ1883=AF!$E$8)),AR1883+AS1883,0)</f>
        <v>0</v>
      </c>
      <c r="AU1883" s="18" t="str">
        <f t="shared" si="648"/>
        <v/>
      </c>
      <c r="AV1883" s="54" t="str">
        <f t="shared" si="649"/>
        <v/>
      </c>
      <c r="AW1883" s="54" t="str">
        <f t="shared" si="650"/>
        <v/>
      </c>
      <c r="AX1883" s="18" t="str">
        <f t="shared" si="651"/>
        <v/>
      </c>
      <c r="AY1883" s="18" t="str">
        <f t="shared" si="652"/>
        <v/>
      </c>
      <c r="BA1883" s="18">
        <f>IF($E1883=AF!$D$6,IF($M1883="Concluída no prazo",2,IF($M1883="Concluída com atraso",1,0)),0)</f>
        <v>0</v>
      </c>
      <c r="BB1883" s="18">
        <f>IF($E1883=AF!$D$6,IF($M1883="Atrasada",2,IF($M1883="Concluída com atraso",1,0)),0)</f>
        <v>0</v>
      </c>
      <c r="BC1883" s="18">
        <v>1.8769999999999998E-2</v>
      </c>
      <c r="BD1883" s="18">
        <f t="shared" si="659"/>
        <v>1.8769999999999998E-2</v>
      </c>
      <c r="BE1883" s="18">
        <f t="shared" si="659"/>
        <v>1.8769999999999998E-2</v>
      </c>
      <c r="BF1883" s="18" t="str">
        <f t="shared" si="653"/>
        <v/>
      </c>
      <c r="BN1883" s="18" t="str">
        <f t="shared" si="654"/>
        <v>s</v>
      </c>
    </row>
    <row r="1884" spans="3:66" ht="50.1" customHeight="1" thickTop="1" thickBot="1" x14ac:dyDescent="0.3">
      <c r="C1884" s="46"/>
      <c r="D1884" s="46"/>
      <c r="E1884" s="46"/>
      <c r="F1884" s="122"/>
      <c r="G1884" s="122"/>
      <c r="H1884" s="78" t="str">
        <f t="shared" si="655"/>
        <v/>
      </c>
      <c r="I1884" s="78" t="str">
        <f t="shared" si="656"/>
        <v/>
      </c>
      <c r="J1884" s="16"/>
      <c r="K1884" s="46" t="str">
        <f t="shared" si="657"/>
        <v/>
      </c>
      <c r="L1884" s="16"/>
      <c r="M1884" s="16"/>
      <c r="N1884" s="46"/>
      <c r="O1884" s="47" t="str">
        <f t="shared" si="660"/>
        <v/>
      </c>
      <c r="P1884" s="47"/>
      <c r="Q1884" s="48" t="str">
        <f>IFERROR(VLOOKUP(E1884,Funcionários!$C$8:$E$207,3,FALSE),"")</f>
        <v/>
      </c>
      <c r="R1884" s="47"/>
      <c r="S1884" s="49" t="str">
        <f t="shared" si="661"/>
        <v/>
      </c>
      <c r="T1884" s="49">
        <v>1.8780000000000002E-2</v>
      </c>
      <c r="U1884" s="48" t="str">
        <f>IF(Funcionários!C1885=0,"",Funcionários!C1885)</f>
        <v/>
      </c>
      <c r="V1884" s="50">
        <f>IF(U1884="",0,IF(COUNTIFS($E$7:$E$3006,U1884,$I$7:$I$3006,'RC'!$E$6)=0,0,COUNTIFS($M$7:$M$3006,"Concluída no prazo",$E$7:$E$3006,U1884,$I$7:$I$3006,'RC'!$E$6)/COUNTIFS($E$7:$E$3006,U1884,$I$7:$I$3006,'RC'!$E$6)))</f>
        <v>0</v>
      </c>
      <c r="W1884" s="49">
        <f>SUMIFS($J$7:$J$3006,$E$7:$E$3006,U1884,$I$7:$I$3006,'RC'!$E$6)+SUMIFS($L$7:$L$3006,$E$7:$E$3006,U1884,$I$7:$I$3006,'RC'!$E$6)</f>
        <v>0</v>
      </c>
      <c r="X1884" s="48">
        <f>COUNTIFS($E$7:$E$3006,U1884,$I$7:$I$3006,'RC'!$E$6)</f>
        <v>0</v>
      </c>
      <c r="Y1884" s="48"/>
      <c r="Z1884" s="51" t="str">
        <f>IF(AQ1884='RC'!$E$6,AC1884*1000+AD1884,"")</f>
        <v/>
      </c>
      <c r="AA1884" s="51" t="str">
        <f>IF(AB1884="","",IF(AQ1884='RC'!$E$6,AC1884*1000-AD1884,""))</f>
        <v/>
      </c>
      <c r="AB1884" s="48" t="str">
        <f>IFERROR(VLOOKUP(E1884,Funcionários!$C$8:$E$207,3,FALSE),"")</f>
        <v/>
      </c>
      <c r="AC1884" s="50" t="str">
        <f>IF(AB1884="","",IF(COUNTIFS($AB$7:$AB$3006,AB1884,$AQ$7:$AQ$3006,'RC'!$E$6)=0,"",COUNTIFS($M$7:$M$3006,"Concluída no prazo",$AB$7:$AB$3006,AB1884,$AQ$7:$AQ$3006,'RC'!$E$6)/COUNTIFS($AB$7:$AB$3006,AB1884,$AQ$7:$AQ$3006,'RC'!$E$6)))</f>
        <v/>
      </c>
      <c r="AD1884" s="48">
        <f>SUMIF($AQ$7:$AQ$3006,'RC'!$E$6,$J$7:$J$3006)+SUMIF($AQ$7:$AQ$3006,'RC'!$E$6,$L$7:$L$3006)</f>
        <v>21</v>
      </c>
      <c r="AF1884" s="48">
        <v>3.1229999999994301E-2</v>
      </c>
      <c r="AG1884" s="48">
        <f>IF(OR(AQ1884="",AQ1884&lt;&gt;'RC'!$E$6,AB1884&lt;&gt;'RC'!$D$21),0,1)</f>
        <v>0</v>
      </c>
      <c r="AH1884" s="48">
        <f t="shared" si="658"/>
        <v>3.1229999999994301E-2</v>
      </c>
      <c r="AI1884" s="48" t="str">
        <f t="shared" si="640"/>
        <v/>
      </c>
      <c r="AJ1884" s="48" t="str">
        <f t="shared" si="641"/>
        <v/>
      </c>
      <c r="AK1884" s="52" t="str">
        <f t="shared" si="642"/>
        <v/>
      </c>
      <c r="AL1884" s="52" t="str">
        <f t="shared" si="643"/>
        <v/>
      </c>
      <c r="AM1884" s="48" t="str">
        <f t="shared" si="644"/>
        <v/>
      </c>
      <c r="AN1884" s="48" t="str">
        <f t="shared" si="645"/>
        <v/>
      </c>
      <c r="AP1884" s="18" t="str">
        <f t="shared" si="646"/>
        <v/>
      </c>
      <c r="AQ1884" s="18" t="str">
        <f t="shared" si="647"/>
        <v/>
      </c>
      <c r="AR1884" s="18">
        <v>3.1230000000000001E-2</v>
      </c>
      <c r="AS1884" s="18">
        <f>IF(AF!$D$27="Todos",1,IF(M1884=AF!$D$27,1,0))</f>
        <v>1</v>
      </c>
      <c r="AT1884" s="53">
        <f>IF(AND(E1884=AF!$D$6,OR(LT!M1884=AF!$D$27,AF!$D$27="Todos"),OR(AP1884=AF!$E$8,AQ1884=AF!$E$8)),AR1884+AS1884,0)</f>
        <v>0</v>
      </c>
      <c r="AU1884" s="18" t="str">
        <f t="shared" si="648"/>
        <v/>
      </c>
      <c r="AV1884" s="54" t="str">
        <f t="shared" si="649"/>
        <v/>
      </c>
      <c r="AW1884" s="54" t="str">
        <f t="shared" si="650"/>
        <v/>
      </c>
      <c r="AX1884" s="18" t="str">
        <f t="shared" si="651"/>
        <v/>
      </c>
      <c r="AY1884" s="18" t="str">
        <f t="shared" si="652"/>
        <v/>
      </c>
      <c r="BA1884" s="18">
        <f>IF($E1884=AF!$D$6,IF($M1884="Concluída no prazo",2,IF($M1884="Concluída com atraso",1,0)),0)</f>
        <v>0</v>
      </c>
      <c r="BB1884" s="18">
        <f>IF($E1884=AF!$D$6,IF($M1884="Atrasada",2,IF($M1884="Concluída com atraso",1,0)),0)</f>
        <v>0</v>
      </c>
      <c r="BC1884" s="18">
        <v>1.8780000000000002E-2</v>
      </c>
      <c r="BD1884" s="18">
        <f t="shared" si="659"/>
        <v>1.8780000000000002E-2</v>
      </c>
      <c r="BE1884" s="18">
        <f t="shared" si="659"/>
        <v>1.8780000000000002E-2</v>
      </c>
      <c r="BF1884" s="18" t="str">
        <f t="shared" si="653"/>
        <v/>
      </c>
      <c r="BN1884" s="18" t="str">
        <f t="shared" si="654"/>
        <v>s</v>
      </c>
    </row>
    <row r="1885" spans="3:66" ht="50.1" customHeight="1" thickTop="1" thickBot="1" x14ac:dyDescent="0.3">
      <c r="C1885" s="46"/>
      <c r="D1885" s="46"/>
      <c r="E1885" s="46"/>
      <c r="F1885" s="122"/>
      <c r="G1885" s="122"/>
      <c r="H1885" s="78" t="str">
        <f t="shared" si="655"/>
        <v/>
      </c>
      <c r="I1885" s="78" t="str">
        <f t="shared" si="656"/>
        <v/>
      </c>
      <c r="J1885" s="16"/>
      <c r="K1885" s="46" t="str">
        <f t="shared" si="657"/>
        <v/>
      </c>
      <c r="L1885" s="16"/>
      <c r="M1885" s="16"/>
      <c r="N1885" s="46"/>
      <c r="O1885" s="47" t="str">
        <f t="shared" si="660"/>
        <v/>
      </c>
      <c r="P1885" s="47"/>
      <c r="Q1885" s="48" t="str">
        <f>IFERROR(VLOOKUP(E1885,Funcionários!$C$8:$E$207,3,FALSE),"")</f>
        <v/>
      </c>
      <c r="R1885" s="47"/>
      <c r="S1885" s="49" t="str">
        <f t="shared" si="661"/>
        <v/>
      </c>
      <c r="T1885" s="49">
        <v>1.8790000000000001E-2</v>
      </c>
      <c r="U1885" s="48" t="str">
        <f>IF(Funcionários!C1886=0,"",Funcionários!C1886)</f>
        <v/>
      </c>
      <c r="V1885" s="50">
        <f>IF(U1885="",0,IF(COUNTIFS($E$7:$E$3006,U1885,$I$7:$I$3006,'RC'!$E$6)=0,0,COUNTIFS($M$7:$M$3006,"Concluída no prazo",$E$7:$E$3006,U1885,$I$7:$I$3006,'RC'!$E$6)/COUNTIFS($E$7:$E$3006,U1885,$I$7:$I$3006,'RC'!$E$6)))</f>
        <v>0</v>
      </c>
      <c r="W1885" s="49">
        <f>SUMIFS($J$7:$J$3006,$E$7:$E$3006,U1885,$I$7:$I$3006,'RC'!$E$6)+SUMIFS($L$7:$L$3006,$E$7:$E$3006,U1885,$I$7:$I$3006,'RC'!$E$6)</f>
        <v>0</v>
      </c>
      <c r="X1885" s="48">
        <f>COUNTIFS($E$7:$E$3006,U1885,$I$7:$I$3006,'RC'!$E$6)</f>
        <v>0</v>
      </c>
      <c r="Y1885" s="48"/>
      <c r="Z1885" s="51" t="str">
        <f>IF(AQ1885='RC'!$E$6,AC1885*1000+AD1885,"")</f>
        <v/>
      </c>
      <c r="AA1885" s="51" t="str">
        <f>IF(AB1885="","",IF(AQ1885='RC'!$E$6,AC1885*1000-AD1885,""))</f>
        <v/>
      </c>
      <c r="AB1885" s="48" t="str">
        <f>IFERROR(VLOOKUP(E1885,Funcionários!$C$8:$E$207,3,FALSE),"")</f>
        <v/>
      </c>
      <c r="AC1885" s="50" t="str">
        <f>IF(AB1885="","",IF(COUNTIFS($AB$7:$AB$3006,AB1885,$AQ$7:$AQ$3006,'RC'!$E$6)=0,"",COUNTIFS($M$7:$M$3006,"Concluída no prazo",$AB$7:$AB$3006,AB1885,$AQ$7:$AQ$3006,'RC'!$E$6)/COUNTIFS($AB$7:$AB$3006,AB1885,$AQ$7:$AQ$3006,'RC'!$E$6)))</f>
        <v/>
      </c>
      <c r="AD1885" s="48">
        <f>SUMIF($AQ$7:$AQ$3006,'RC'!$E$6,$J$7:$J$3006)+SUMIF($AQ$7:$AQ$3006,'RC'!$E$6,$L$7:$L$3006)</f>
        <v>21</v>
      </c>
      <c r="AF1885" s="48">
        <v>3.12199999999942E-2</v>
      </c>
      <c r="AG1885" s="48">
        <f>IF(OR(AQ1885="",AQ1885&lt;&gt;'RC'!$E$6,AB1885&lt;&gt;'RC'!$D$21),0,1)</f>
        <v>0</v>
      </c>
      <c r="AH1885" s="48">
        <f t="shared" si="658"/>
        <v>3.12199999999942E-2</v>
      </c>
      <c r="AI1885" s="48" t="str">
        <f t="shared" si="640"/>
        <v/>
      </c>
      <c r="AJ1885" s="48" t="str">
        <f t="shared" si="641"/>
        <v/>
      </c>
      <c r="AK1885" s="52" t="str">
        <f t="shared" si="642"/>
        <v/>
      </c>
      <c r="AL1885" s="52" t="str">
        <f t="shared" si="643"/>
        <v/>
      </c>
      <c r="AM1885" s="48" t="str">
        <f t="shared" si="644"/>
        <v/>
      </c>
      <c r="AN1885" s="48" t="str">
        <f t="shared" si="645"/>
        <v/>
      </c>
      <c r="AP1885" s="18" t="str">
        <f t="shared" si="646"/>
        <v/>
      </c>
      <c r="AQ1885" s="18" t="str">
        <f t="shared" si="647"/>
        <v/>
      </c>
      <c r="AR1885" s="18">
        <v>3.1220000000000001E-2</v>
      </c>
      <c r="AS1885" s="18">
        <f>IF(AF!$D$27="Todos",1,IF(M1885=AF!$D$27,1,0))</f>
        <v>1</v>
      </c>
      <c r="AT1885" s="53">
        <f>IF(AND(E1885=AF!$D$6,OR(LT!M1885=AF!$D$27,AF!$D$27="Todos"),OR(AP1885=AF!$E$8,AQ1885=AF!$E$8)),AR1885+AS1885,0)</f>
        <v>0</v>
      </c>
      <c r="AU1885" s="18" t="str">
        <f t="shared" si="648"/>
        <v/>
      </c>
      <c r="AV1885" s="54" t="str">
        <f t="shared" si="649"/>
        <v/>
      </c>
      <c r="AW1885" s="54" t="str">
        <f t="shared" si="650"/>
        <v/>
      </c>
      <c r="AX1885" s="18" t="str">
        <f t="shared" si="651"/>
        <v/>
      </c>
      <c r="AY1885" s="18" t="str">
        <f t="shared" si="652"/>
        <v/>
      </c>
      <c r="BA1885" s="18">
        <f>IF($E1885=AF!$D$6,IF($M1885="Concluída no prazo",2,IF($M1885="Concluída com atraso",1,0)),0)</f>
        <v>0</v>
      </c>
      <c r="BB1885" s="18">
        <f>IF($E1885=AF!$D$6,IF($M1885="Atrasada",2,IF($M1885="Concluída com atraso",1,0)),0)</f>
        <v>0</v>
      </c>
      <c r="BC1885" s="18">
        <v>1.8790000000000001E-2</v>
      </c>
      <c r="BD1885" s="18">
        <f t="shared" si="659"/>
        <v>1.8790000000000001E-2</v>
      </c>
      <c r="BE1885" s="18">
        <f t="shared" si="659"/>
        <v>1.8790000000000001E-2</v>
      </c>
      <c r="BF1885" s="18" t="str">
        <f t="shared" si="653"/>
        <v/>
      </c>
      <c r="BN1885" s="18" t="str">
        <f t="shared" si="654"/>
        <v>s</v>
      </c>
    </row>
    <row r="1886" spans="3:66" ht="50.1" customHeight="1" thickTop="1" thickBot="1" x14ac:dyDescent="0.3">
      <c r="C1886" s="46"/>
      <c r="D1886" s="46"/>
      <c r="E1886" s="46"/>
      <c r="F1886" s="122"/>
      <c r="G1886" s="122"/>
      <c r="H1886" s="78" t="str">
        <f t="shared" si="655"/>
        <v/>
      </c>
      <c r="I1886" s="78" t="str">
        <f t="shared" si="656"/>
        <v/>
      </c>
      <c r="J1886" s="16"/>
      <c r="K1886" s="46" t="str">
        <f t="shared" si="657"/>
        <v/>
      </c>
      <c r="L1886" s="16"/>
      <c r="M1886" s="16"/>
      <c r="N1886" s="46"/>
      <c r="O1886" s="47" t="str">
        <f t="shared" si="660"/>
        <v/>
      </c>
      <c r="P1886" s="47"/>
      <c r="Q1886" s="48" t="str">
        <f>IFERROR(VLOOKUP(E1886,Funcionários!$C$8:$E$207,3,FALSE),"")</f>
        <v/>
      </c>
      <c r="R1886" s="47"/>
      <c r="S1886" s="49" t="str">
        <f t="shared" si="661"/>
        <v/>
      </c>
      <c r="T1886" s="49">
        <v>1.8800000000000001E-2</v>
      </c>
      <c r="U1886" s="48" t="str">
        <f>IF(Funcionários!C1887=0,"",Funcionários!C1887)</f>
        <v/>
      </c>
      <c r="V1886" s="50">
        <f>IF(U1886="",0,IF(COUNTIFS($E$7:$E$3006,U1886,$I$7:$I$3006,'RC'!$E$6)=0,0,COUNTIFS($M$7:$M$3006,"Concluída no prazo",$E$7:$E$3006,U1886,$I$7:$I$3006,'RC'!$E$6)/COUNTIFS($E$7:$E$3006,U1886,$I$7:$I$3006,'RC'!$E$6)))</f>
        <v>0</v>
      </c>
      <c r="W1886" s="49">
        <f>SUMIFS($J$7:$J$3006,$E$7:$E$3006,U1886,$I$7:$I$3006,'RC'!$E$6)+SUMIFS($L$7:$L$3006,$E$7:$E$3006,U1886,$I$7:$I$3006,'RC'!$E$6)</f>
        <v>0</v>
      </c>
      <c r="X1886" s="48">
        <f>COUNTIFS($E$7:$E$3006,U1886,$I$7:$I$3006,'RC'!$E$6)</f>
        <v>0</v>
      </c>
      <c r="Y1886" s="48"/>
      <c r="Z1886" s="51" t="str">
        <f>IF(AQ1886='RC'!$E$6,AC1886*1000+AD1886,"")</f>
        <v/>
      </c>
      <c r="AA1886" s="51" t="str">
        <f>IF(AB1886="","",IF(AQ1886='RC'!$E$6,AC1886*1000-AD1886,""))</f>
        <v/>
      </c>
      <c r="AB1886" s="48" t="str">
        <f>IFERROR(VLOOKUP(E1886,Funcionários!$C$8:$E$207,3,FALSE),"")</f>
        <v/>
      </c>
      <c r="AC1886" s="50" t="str">
        <f>IF(AB1886="","",IF(COUNTIFS($AB$7:$AB$3006,AB1886,$AQ$7:$AQ$3006,'RC'!$E$6)=0,"",COUNTIFS($M$7:$M$3006,"Concluída no prazo",$AB$7:$AB$3006,AB1886,$AQ$7:$AQ$3006,'RC'!$E$6)/COUNTIFS($AB$7:$AB$3006,AB1886,$AQ$7:$AQ$3006,'RC'!$E$6)))</f>
        <v/>
      </c>
      <c r="AD1886" s="48">
        <f>SUMIF($AQ$7:$AQ$3006,'RC'!$E$6,$J$7:$J$3006)+SUMIF($AQ$7:$AQ$3006,'RC'!$E$6,$L$7:$L$3006)</f>
        <v>21</v>
      </c>
      <c r="AF1886" s="48">
        <v>3.1209999999994201E-2</v>
      </c>
      <c r="AG1886" s="48">
        <f>IF(OR(AQ1886="",AQ1886&lt;&gt;'RC'!$E$6,AB1886&lt;&gt;'RC'!$D$21),0,1)</f>
        <v>0</v>
      </c>
      <c r="AH1886" s="48">
        <f t="shared" si="658"/>
        <v>3.1209999999994201E-2</v>
      </c>
      <c r="AI1886" s="48" t="str">
        <f t="shared" si="640"/>
        <v/>
      </c>
      <c r="AJ1886" s="48" t="str">
        <f t="shared" si="641"/>
        <v/>
      </c>
      <c r="AK1886" s="52" t="str">
        <f t="shared" si="642"/>
        <v/>
      </c>
      <c r="AL1886" s="52" t="str">
        <f t="shared" si="643"/>
        <v/>
      </c>
      <c r="AM1886" s="48" t="str">
        <f t="shared" si="644"/>
        <v/>
      </c>
      <c r="AN1886" s="48" t="str">
        <f t="shared" si="645"/>
        <v/>
      </c>
      <c r="AP1886" s="18" t="str">
        <f t="shared" si="646"/>
        <v/>
      </c>
      <c r="AQ1886" s="18" t="str">
        <f t="shared" si="647"/>
        <v/>
      </c>
      <c r="AR1886" s="18">
        <v>3.1210000000000002E-2</v>
      </c>
      <c r="AS1886" s="18">
        <f>IF(AF!$D$27="Todos",1,IF(M1886=AF!$D$27,1,0))</f>
        <v>1</v>
      </c>
      <c r="AT1886" s="53">
        <f>IF(AND(E1886=AF!$D$6,OR(LT!M1886=AF!$D$27,AF!$D$27="Todos"),OR(AP1886=AF!$E$8,AQ1886=AF!$E$8)),AR1886+AS1886,0)</f>
        <v>0</v>
      </c>
      <c r="AU1886" s="18" t="str">
        <f t="shared" si="648"/>
        <v/>
      </c>
      <c r="AV1886" s="54" t="str">
        <f t="shared" si="649"/>
        <v/>
      </c>
      <c r="AW1886" s="54" t="str">
        <f t="shared" si="650"/>
        <v/>
      </c>
      <c r="AX1886" s="18" t="str">
        <f t="shared" si="651"/>
        <v/>
      </c>
      <c r="AY1886" s="18" t="str">
        <f t="shared" si="652"/>
        <v/>
      </c>
      <c r="BA1886" s="18">
        <f>IF($E1886=AF!$D$6,IF($M1886="Concluída no prazo",2,IF($M1886="Concluída com atraso",1,0)),0)</f>
        <v>0</v>
      </c>
      <c r="BB1886" s="18">
        <f>IF($E1886=AF!$D$6,IF($M1886="Atrasada",2,IF($M1886="Concluída com atraso",1,0)),0)</f>
        <v>0</v>
      </c>
      <c r="BC1886" s="18">
        <v>1.8800000000000001E-2</v>
      </c>
      <c r="BD1886" s="18">
        <f t="shared" si="659"/>
        <v>1.8800000000000001E-2</v>
      </c>
      <c r="BE1886" s="18">
        <f t="shared" si="659"/>
        <v>1.8800000000000001E-2</v>
      </c>
      <c r="BF1886" s="18" t="str">
        <f t="shared" si="653"/>
        <v/>
      </c>
      <c r="BN1886" s="18" t="str">
        <f t="shared" si="654"/>
        <v>s</v>
      </c>
    </row>
    <row r="1887" spans="3:66" ht="50.1" customHeight="1" thickTop="1" thickBot="1" x14ac:dyDescent="0.3">
      <c r="C1887" s="46"/>
      <c r="D1887" s="46"/>
      <c r="E1887" s="46"/>
      <c r="F1887" s="122"/>
      <c r="G1887" s="122"/>
      <c r="H1887" s="78" t="str">
        <f t="shared" si="655"/>
        <v/>
      </c>
      <c r="I1887" s="78" t="str">
        <f t="shared" si="656"/>
        <v/>
      </c>
      <c r="J1887" s="16"/>
      <c r="K1887" s="46" t="str">
        <f t="shared" si="657"/>
        <v/>
      </c>
      <c r="L1887" s="16"/>
      <c r="M1887" s="16"/>
      <c r="N1887" s="46"/>
      <c r="O1887" s="47" t="str">
        <f t="shared" si="660"/>
        <v/>
      </c>
      <c r="P1887" s="47"/>
      <c r="Q1887" s="48" t="str">
        <f>IFERROR(VLOOKUP(E1887,Funcionários!$C$8:$E$207,3,FALSE),"")</f>
        <v/>
      </c>
      <c r="R1887" s="47"/>
      <c r="S1887" s="49" t="str">
        <f t="shared" si="661"/>
        <v/>
      </c>
      <c r="T1887" s="49">
        <v>1.881E-2</v>
      </c>
      <c r="U1887" s="48" t="str">
        <f>IF(Funcionários!C1888=0,"",Funcionários!C1888)</f>
        <v/>
      </c>
      <c r="V1887" s="50">
        <f>IF(U1887="",0,IF(COUNTIFS($E$7:$E$3006,U1887,$I$7:$I$3006,'RC'!$E$6)=0,0,COUNTIFS($M$7:$M$3006,"Concluída no prazo",$E$7:$E$3006,U1887,$I$7:$I$3006,'RC'!$E$6)/COUNTIFS($E$7:$E$3006,U1887,$I$7:$I$3006,'RC'!$E$6)))</f>
        <v>0</v>
      </c>
      <c r="W1887" s="49">
        <f>SUMIFS($J$7:$J$3006,$E$7:$E$3006,U1887,$I$7:$I$3006,'RC'!$E$6)+SUMIFS($L$7:$L$3006,$E$7:$E$3006,U1887,$I$7:$I$3006,'RC'!$E$6)</f>
        <v>0</v>
      </c>
      <c r="X1887" s="48">
        <f>COUNTIFS($E$7:$E$3006,U1887,$I$7:$I$3006,'RC'!$E$6)</f>
        <v>0</v>
      </c>
      <c r="Y1887" s="48"/>
      <c r="Z1887" s="51" t="str">
        <f>IF(AQ1887='RC'!$E$6,AC1887*1000+AD1887,"")</f>
        <v/>
      </c>
      <c r="AA1887" s="51" t="str">
        <f>IF(AB1887="","",IF(AQ1887='RC'!$E$6,AC1887*1000-AD1887,""))</f>
        <v/>
      </c>
      <c r="AB1887" s="48" t="str">
        <f>IFERROR(VLOOKUP(E1887,Funcionários!$C$8:$E$207,3,FALSE),"")</f>
        <v/>
      </c>
      <c r="AC1887" s="50" t="str">
        <f>IF(AB1887="","",IF(COUNTIFS($AB$7:$AB$3006,AB1887,$AQ$7:$AQ$3006,'RC'!$E$6)=0,"",COUNTIFS($M$7:$M$3006,"Concluída no prazo",$AB$7:$AB$3006,AB1887,$AQ$7:$AQ$3006,'RC'!$E$6)/COUNTIFS($AB$7:$AB$3006,AB1887,$AQ$7:$AQ$3006,'RC'!$E$6)))</f>
        <v/>
      </c>
      <c r="AD1887" s="48">
        <f>SUMIF($AQ$7:$AQ$3006,'RC'!$E$6,$J$7:$J$3006)+SUMIF($AQ$7:$AQ$3006,'RC'!$E$6,$L$7:$L$3006)</f>
        <v>21</v>
      </c>
      <c r="AF1887" s="48">
        <v>3.1199999999994201E-2</v>
      </c>
      <c r="AG1887" s="48">
        <f>IF(OR(AQ1887="",AQ1887&lt;&gt;'RC'!$E$6,AB1887&lt;&gt;'RC'!$D$21),0,1)</f>
        <v>0</v>
      </c>
      <c r="AH1887" s="48">
        <f t="shared" si="658"/>
        <v>3.1199999999994201E-2</v>
      </c>
      <c r="AI1887" s="48" t="str">
        <f t="shared" si="640"/>
        <v/>
      </c>
      <c r="AJ1887" s="48" t="str">
        <f t="shared" si="641"/>
        <v/>
      </c>
      <c r="AK1887" s="52" t="str">
        <f t="shared" si="642"/>
        <v/>
      </c>
      <c r="AL1887" s="52" t="str">
        <f t="shared" si="643"/>
        <v/>
      </c>
      <c r="AM1887" s="48" t="str">
        <f t="shared" si="644"/>
        <v/>
      </c>
      <c r="AN1887" s="48" t="str">
        <f t="shared" si="645"/>
        <v/>
      </c>
      <c r="AP1887" s="18" t="str">
        <f t="shared" si="646"/>
        <v/>
      </c>
      <c r="AQ1887" s="18" t="str">
        <f t="shared" si="647"/>
        <v/>
      </c>
      <c r="AR1887" s="18">
        <v>3.1199999999999999E-2</v>
      </c>
      <c r="AS1887" s="18">
        <f>IF(AF!$D$27="Todos",1,IF(M1887=AF!$D$27,1,0))</f>
        <v>1</v>
      </c>
      <c r="AT1887" s="53">
        <f>IF(AND(E1887=AF!$D$6,OR(LT!M1887=AF!$D$27,AF!$D$27="Todos"),OR(AP1887=AF!$E$8,AQ1887=AF!$E$8)),AR1887+AS1887,0)</f>
        <v>0</v>
      </c>
      <c r="AU1887" s="18" t="str">
        <f t="shared" si="648"/>
        <v/>
      </c>
      <c r="AV1887" s="54" t="str">
        <f t="shared" si="649"/>
        <v/>
      </c>
      <c r="AW1887" s="54" t="str">
        <f t="shared" si="650"/>
        <v/>
      </c>
      <c r="AX1887" s="18" t="str">
        <f t="shared" si="651"/>
        <v/>
      </c>
      <c r="AY1887" s="18" t="str">
        <f t="shared" si="652"/>
        <v/>
      </c>
      <c r="BA1887" s="18">
        <f>IF($E1887=AF!$D$6,IF($M1887="Concluída no prazo",2,IF($M1887="Concluída com atraso",1,0)),0)</f>
        <v>0</v>
      </c>
      <c r="BB1887" s="18">
        <f>IF($E1887=AF!$D$6,IF($M1887="Atrasada",2,IF($M1887="Concluída com atraso",1,0)),0)</f>
        <v>0</v>
      </c>
      <c r="BC1887" s="18">
        <v>1.881E-2</v>
      </c>
      <c r="BD1887" s="18">
        <f t="shared" si="659"/>
        <v>1.881E-2</v>
      </c>
      <c r="BE1887" s="18">
        <f t="shared" si="659"/>
        <v>1.881E-2</v>
      </c>
      <c r="BF1887" s="18" t="str">
        <f t="shared" si="653"/>
        <v/>
      </c>
      <c r="BN1887" s="18" t="str">
        <f t="shared" si="654"/>
        <v>s</v>
      </c>
    </row>
    <row r="1888" spans="3:66" ht="50.1" customHeight="1" thickTop="1" thickBot="1" x14ac:dyDescent="0.3">
      <c r="C1888" s="46"/>
      <c r="D1888" s="46"/>
      <c r="E1888" s="46"/>
      <c r="F1888" s="122"/>
      <c r="G1888" s="122"/>
      <c r="H1888" s="78" t="str">
        <f t="shared" si="655"/>
        <v/>
      </c>
      <c r="I1888" s="78" t="str">
        <f t="shared" si="656"/>
        <v/>
      </c>
      <c r="J1888" s="16"/>
      <c r="K1888" s="46" t="str">
        <f t="shared" si="657"/>
        <v/>
      </c>
      <c r="L1888" s="16"/>
      <c r="M1888" s="16"/>
      <c r="N1888" s="46"/>
      <c r="O1888" s="47" t="str">
        <f t="shared" si="660"/>
        <v/>
      </c>
      <c r="P1888" s="47"/>
      <c r="Q1888" s="48" t="str">
        <f>IFERROR(VLOOKUP(E1888,Funcionários!$C$8:$E$207,3,FALSE),"")</f>
        <v/>
      </c>
      <c r="R1888" s="47"/>
      <c r="S1888" s="49" t="str">
        <f t="shared" si="661"/>
        <v/>
      </c>
      <c r="T1888" s="49">
        <v>1.882E-2</v>
      </c>
      <c r="U1888" s="48" t="str">
        <f>IF(Funcionários!C1889=0,"",Funcionários!C1889)</f>
        <v/>
      </c>
      <c r="V1888" s="50">
        <f>IF(U1888="",0,IF(COUNTIFS($E$7:$E$3006,U1888,$I$7:$I$3006,'RC'!$E$6)=0,0,COUNTIFS($M$7:$M$3006,"Concluída no prazo",$E$7:$E$3006,U1888,$I$7:$I$3006,'RC'!$E$6)/COUNTIFS($E$7:$E$3006,U1888,$I$7:$I$3006,'RC'!$E$6)))</f>
        <v>0</v>
      </c>
      <c r="W1888" s="49">
        <f>SUMIFS($J$7:$J$3006,$E$7:$E$3006,U1888,$I$7:$I$3006,'RC'!$E$6)+SUMIFS($L$7:$L$3006,$E$7:$E$3006,U1888,$I$7:$I$3006,'RC'!$E$6)</f>
        <v>0</v>
      </c>
      <c r="X1888" s="48">
        <f>COUNTIFS($E$7:$E$3006,U1888,$I$7:$I$3006,'RC'!$E$6)</f>
        <v>0</v>
      </c>
      <c r="Y1888" s="48"/>
      <c r="Z1888" s="51" t="str">
        <f>IF(AQ1888='RC'!$E$6,AC1888*1000+AD1888,"")</f>
        <v/>
      </c>
      <c r="AA1888" s="51" t="str">
        <f>IF(AB1888="","",IF(AQ1888='RC'!$E$6,AC1888*1000-AD1888,""))</f>
        <v/>
      </c>
      <c r="AB1888" s="48" t="str">
        <f>IFERROR(VLOOKUP(E1888,Funcionários!$C$8:$E$207,3,FALSE),"")</f>
        <v/>
      </c>
      <c r="AC1888" s="50" t="str">
        <f>IF(AB1888="","",IF(COUNTIFS($AB$7:$AB$3006,AB1888,$AQ$7:$AQ$3006,'RC'!$E$6)=0,"",COUNTIFS($M$7:$M$3006,"Concluída no prazo",$AB$7:$AB$3006,AB1888,$AQ$7:$AQ$3006,'RC'!$E$6)/COUNTIFS($AB$7:$AB$3006,AB1888,$AQ$7:$AQ$3006,'RC'!$E$6)))</f>
        <v/>
      </c>
      <c r="AD1888" s="48">
        <f>SUMIF($AQ$7:$AQ$3006,'RC'!$E$6,$J$7:$J$3006)+SUMIF($AQ$7:$AQ$3006,'RC'!$E$6,$L$7:$L$3006)</f>
        <v>21</v>
      </c>
      <c r="AF1888" s="48">
        <v>3.1189999999994202E-2</v>
      </c>
      <c r="AG1888" s="48">
        <f>IF(OR(AQ1888="",AQ1888&lt;&gt;'RC'!$E$6,AB1888&lt;&gt;'RC'!$D$21),0,1)</f>
        <v>0</v>
      </c>
      <c r="AH1888" s="48">
        <f t="shared" si="658"/>
        <v>3.1189999999994202E-2</v>
      </c>
      <c r="AI1888" s="48" t="str">
        <f t="shared" si="640"/>
        <v/>
      </c>
      <c r="AJ1888" s="48" t="str">
        <f t="shared" si="641"/>
        <v/>
      </c>
      <c r="AK1888" s="52" t="str">
        <f t="shared" si="642"/>
        <v/>
      </c>
      <c r="AL1888" s="52" t="str">
        <f t="shared" si="643"/>
        <v/>
      </c>
      <c r="AM1888" s="48" t="str">
        <f t="shared" si="644"/>
        <v/>
      </c>
      <c r="AN1888" s="48" t="str">
        <f t="shared" si="645"/>
        <v/>
      </c>
      <c r="AP1888" s="18" t="str">
        <f t="shared" si="646"/>
        <v/>
      </c>
      <c r="AQ1888" s="18" t="str">
        <f t="shared" si="647"/>
        <v/>
      </c>
      <c r="AR1888" s="18">
        <v>3.1189999999999999E-2</v>
      </c>
      <c r="AS1888" s="18">
        <f>IF(AF!$D$27="Todos",1,IF(M1888=AF!$D$27,1,0))</f>
        <v>1</v>
      </c>
      <c r="AT1888" s="53">
        <f>IF(AND(E1888=AF!$D$6,OR(LT!M1888=AF!$D$27,AF!$D$27="Todos"),OR(AP1888=AF!$E$8,AQ1888=AF!$E$8)),AR1888+AS1888,0)</f>
        <v>0</v>
      </c>
      <c r="AU1888" s="18" t="str">
        <f t="shared" si="648"/>
        <v/>
      </c>
      <c r="AV1888" s="54" t="str">
        <f t="shared" si="649"/>
        <v/>
      </c>
      <c r="AW1888" s="54" t="str">
        <f t="shared" si="650"/>
        <v/>
      </c>
      <c r="AX1888" s="18" t="str">
        <f t="shared" si="651"/>
        <v/>
      </c>
      <c r="AY1888" s="18" t="str">
        <f t="shared" si="652"/>
        <v/>
      </c>
      <c r="BA1888" s="18">
        <f>IF($E1888=AF!$D$6,IF($M1888="Concluída no prazo",2,IF($M1888="Concluída com atraso",1,0)),0)</f>
        <v>0</v>
      </c>
      <c r="BB1888" s="18">
        <f>IF($E1888=AF!$D$6,IF($M1888="Atrasada",2,IF($M1888="Concluída com atraso",1,0)),0)</f>
        <v>0</v>
      </c>
      <c r="BC1888" s="18">
        <v>1.882E-2</v>
      </c>
      <c r="BD1888" s="18">
        <f t="shared" si="659"/>
        <v>1.882E-2</v>
      </c>
      <c r="BE1888" s="18">
        <f t="shared" si="659"/>
        <v>1.882E-2</v>
      </c>
      <c r="BF1888" s="18" t="str">
        <f t="shared" si="653"/>
        <v/>
      </c>
      <c r="BN1888" s="18" t="str">
        <f t="shared" si="654"/>
        <v>s</v>
      </c>
    </row>
    <row r="1889" spans="3:66" ht="50.1" customHeight="1" thickTop="1" thickBot="1" x14ac:dyDescent="0.3">
      <c r="C1889" s="46"/>
      <c r="D1889" s="46"/>
      <c r="E1889" s="46"/>
      <c r="F1889" s="122"/>
      <c r="G1889" s="122"/>
      <c r="H1889" s="78" t="str">
        <f t="shared" si="655"/>
        <v/>
      </c>
      <c r="I1889" s="78" t="str">
        <f t="shared" si="656"/>
        <v/>
      </c>
      <c r="J1889" s="16"/>
      <c r="K1889" s="46" t="str">
        <f t="shared" si="657"/>
        <v/>
      </c>
      <c r="L1889" s="16"/>
      <c r="M1889" s="16"/>
      <c r="N1889" s="46"/>
      <c r="O1889" s="47" t="str">
        <f t="shared" si="660"/>
        <v/>
      </c>
      <c r="P1889" s="47"/>
      <c r="Q1889" s="48" t="str">
        <f>IFERROR(VLOOKUP(E1889,Funcionários!$C$8:$E$207,3,FALSE),"")</f>
        <v/>
      </c>
      <c r="R1889" s="47"/>
      <c r="S1889" s="49" t="str">
        <f t="shared" si="661"/>
        <v/>
      </c>
      <c r="T1889" s="49">
        <v>1.883E-2</v>
      </c>
      <c r="U1889" s="48" t="str">
        <f>IF(Funcionários!C1890=0,"",Funcionários!C1890)</f>
        <v/>
      </c>
      <c r="V1889" s="50">
        <f>IF(U1889="",0,IF(COUNTIFS($E$7:$E$3006,U1889,$I$7:$I$3006,'RC'!$E$6)=0,0,COUNTIFS($M$7:$M$3006,"Concluída no prazo",$E$7:$E$3006,U1889,$I$7:$I$3006,'RC'!$E$6)/COUNTIFS($E$7:$E$3006,U1889,$I$7:$I$3006,'RC'!$E$6)))</f>
        <v>0</v>
      </c>
      <c r="W1889" s="49">
        <f>SUMIFS($J$7:$J$3006,$E$7:$E$3006,U1889,$I$7:$I$3006,'RC'!$E$6)+SUMIFS($L$7:$L$3006,$E$7:$E$3006,U1889,$I$7:$I$3006,'RC'!$E$6)</f>
        <v>0</v>
      </c>
      <c r="X1889" s="48">
        <f>COUNTIFS($E$7:$E$3006,U1889,$I$7:$I$3006,'RC'!$E$6)</f>
        <v>0</v>
      </c>
      <c r="Y1889" s="48"/>
      <c r="Z1889" s="51" t="str">
        <f>IF(AQ1889='RC'!$E$6,AC1889*1000+AD1889,"")</f>
        <v/>
      </c>
      <c r="AA1889" s="51" t="str">
        <f>IF(AB1889="","",IF(AQ1889='RC'!$E$6,AC1889*1000-AD1889,""))</f>
        <v/>
      </c>
      <c r="AB1889" s="48" t="str">
        <f>IFERROR(VLOOKUP(E1889,Funcionários!$C$8:$E$207,3,FALSE),"")</f>
        <v/>
      </c>
      <c r="AC1889" s="50" t="str">
        <f>IF(AB1889="","",IF(COUNTIFS($AB$7:$AB$3006,AB1889,$AQ$7:$AQ$3006,'RC'!$E$6)=0,"",COUNTIFS($M$7:$M$3006,"Concluída no prazo",$AB$7:$AB$3006,AB1889,$AQ$7:$AQ$3006,'RC'!$E$6)/COUNTIFS($AB$7:$AB$3006,AB1889,$AQ$7:$AQ$3006,'RC'!$E$6)))</f>
        <v/>
      </c>
      <c r="AD1889" s="48">
        <f>SUMIF($AQ$7:$AQ$3006,'RC'!$E$6,$J$7:$J$3006)+SUMIF($AQ$7:$AQ$3006,'RC'!$E$6,$L$7:$L$3006)</f>
        <v>21</v>
      </c>
      <c r="AF1889" s="48">
        <v>3.1179999999994198E-2</v>
      </c>
      <c r="AG1889" s="48">
        <f>IF(OR(AQ1889="",AQ1889&lt;&gt;'RC'!$E$6,AB1889&lt;&gt;'RC'!$D$21),0,1)</f>
        <v>0</v>
      </c>
      <c r="AH1889" s="48">
        <f t="shared" si="658"/>
        <v>3.1179999999994198E-2</v>
      </c>
      <c r="AI1889" s="48" t="str">
        <f t="shared" si="640"/>
        <v/>
      </c>
      <c r="AJ1889" s="48" t="str">
        <f t="shared" si="641"/>
        <v/>
      </c>
      <c r="AK1889" s="52" t="str">
        <f t="shared" si="642"/>
        <v/>
      </c>
      <c r="AL1889" s="52" t="str">
        <f t="shared" si="643"/>
        <v/>
      </c>
      <c r="AM1889" s="48" t="str">
        <f t="shared" si="644"/>
        <v/>
      </c>
      <c r="AN1889" s="48" t="str">
        <f t="shared" si="645"/>
        <v/>
      </c>
      <c r="AP1889" s="18" t="str">
        <f t="shared" si="646"/>
        <v/>
      </c>
      <c r="AQ1889" s="18" t="str">
        <f t="shared" si="647"/>
        <v/>
      </c>
      <c r="AR1889" s="18">
        <v>3.1179999999999999E-2</v>
      </c>
      <c r="AS1889" s="18">
        <f>IF(AF!$D$27="Todos",1,IF(M1889=AF!$D$27,1,0))</f>
        <v>1</v>
      </c>
      <c r="AT1889" s="53">
        <f>IF(AND(E1889=AF!$D$6,OR(LT!M1889=AF!$D$27,AF!$D$27="Todos"),OR(AP1889=AF!$E$8,AQ1889=AF!$E$8)),AR1889+AS1889,0)</f>
        <v>0</v>
      </c>
      <c r="AU1889" s="18" t="str">
        <f t="shared" si="648"/>
        <v/>
      </c>
      <c r="AV1889" s="54" t="str">
        <f t="shared" si="649"/>
        <v/>
      </c>
      <c r="AW1889" s="54" t="str">
        <f t="shared" si="650"/>
        <v/>
      </c>
      <c r="AX1889" s="18" t="str">
        <f t="shared" si="651"/>
        <v/>
      </c>
      <c r="AY1889" s="18" t="str">
        <f t="shared" si="652"/>
        <v/>
      </c>
      <c r="BA1889" s="18">
        <f>IF($E1889=AF!$D$6,IF($M1889="Concluída no prazo",2,IF($M1889="Concluída com atraso",1,0)),0)</f>
        <v>0</v>
      </c>
      <c r="BB1889" s="18">
        <f>IF($E1889=AF!$D$6,IF($M1889="Atrasada",2,IF($M1889="Concluída com atraso",1,0)),0)</f>
        <v>0</v>
      </c>
      <c r="BC1889" s="18">
        <v>1.883E-2</v>
      </c>
      <c r="BD1889" s="18">
        <f t="shared" si="659"/>
        <v>1.883E-2</v>
      </c>
      <c r="BE1889" s="18">
        <f t="shared" si="659"/>
        <v>1.883E-2</v>
      </c>
      <c r="BF1889" s="18" t="str">
        <f t="shared" si="653"/>
        <v/>
      </c>
      <c r="BN1889" s="18" t="str">
        <f t="shared" si="654"/>
        <v>s</v>
      </c>
    </row>
    <row r="1890" spans="3:66" ht="50.1" customHeight="1" thickTop="1" thickBot="1" x14ac:dyDescent="0.3">
      <c r="C1890" s="46"/>
      <c r="D1890" s="46"/>
      <c r="E1890" s="46"/>
      <c r="F1890" s="122"/>
      <c r="G1890" s="122"/>
      <c r="H1890" s="78" t="str">
        <f t="shared" si="655"/>
        <v/>
      </c>
      <c r="I1890" s="78" t="str">
        <f t="shared" si="656"/>
        <v/>
      </c>
      <c r="J1890" s="16"/>
      <c r="K1890" s="46" t="str">
        <f t="shared" si="657"/>
        <v/>
      </c>
      <c r="L1890" s="16"/>
      <c r="M1890" s="16"/>
      <c r="N1890" s="46"/>
      <c r="O1890" s="47" t="str">
        <f t="shared" si="660"/>
        <v/>
      </c>
      <c r="P1890" s="47"/>
      <c r="Q1890" s="48" t="str">
        <f>IFERROR(VLOOKUP(E1890,Funcionários!$C$8:$E$207,3,FALSE),"")</f>
        <v/>
      </c>
      <c r="R1890" s="47"/>
      <c r="S1890" s="49" t="str">
        <f t="shared" si="661"/>
        <v/>
      </c>
      <c r="T1890" s="49">
        <v>1.8839999999999999E-2</v>
      </c>
      <c r="U1890" s="48" t="str">
        <f>IF(Funcionários!C1891=0,"",Funcionários!C1891)</f>
        <v/>
      </c>
      <c r="V1890" s="50">
        <f>IF(U1890="",0,IF(COUNTIFS($E$7:$E$3006,U1890,$I$7:$I$3006,'RC'!$E$6)=0,0,COUNTIFS($M$7:$M$3006,"Concluída no prazo",$E$7:$E$3006,U1890,$I$7:$I$3006,'RC'!$E$6)/COUNTIFS($E$7:$E$3006,U1890,$I$7:$I$3006,'RC'!$E$6)))</f>
        <v>0</v>
      </c>
      <c r="W1890" s="49">
        <f>SUMIFS($J$7:$J$3006,$E$7:$E$3006,U1890,$I$7:$I$3006,'RC'!$E$6)+SUMIFS($L$7:$L$3006,$E$7:$E$3006,U1890,$I$7:$I$3006,'RC'!$E$6)</f>
        <v>0</v>
      </c>
      <c r="X1890" s="48">
        <f>COUNTIFS($E$7:$E$3006,U1890,$I$7:$I$3006,'RC'!$E$6)</f>
        <v>0</v>
      </c>
      <c r="Y1890" s="48"/>
      <c r="Z1890" s="51" t="str">
        <f>IF(AQ1890='RC'!$E$6,AC1890*1000+AD1890,"")</f>
        <v/>
      </c>
      <c r="AA1890" s="51" t="str">
        <f>IF(AB1890="","",IF(AQ1890='RC'!$E$6,AC1890*1000-AD1890,""))</f>
        <v/>
      </c>
      <c r="AB1890" s="48" t="str">
        <f>IFERROR(VLOOKUP(E1890,Funcionários!$C$8:$E$207,3,FALSE),"")</f>
        <v/>
      </c>
      <c r="AC1890" s="50" t="str">
        <f>IF(AB1890="","",IF(COUNTIFS($AB$7:$AB$3006,AB1890,$AQ$7:$AQ$3006,'RC'!$E$6)=0,"",COUNTIFS($M$7:$M$3006,"Concluída no prazo",$AB$7:$AB$3006,AB1890,$AQ$7:$AQ$3006,'RC'!$E$6)/COUNTIFS($AB$7:$AB$3006,AB1890,$AQ$7:$AQ$3006,'RC'!$E$6)))</f>
        <v/>
      </c>
      <c r="AD1890" s="48">
        <f>SUMIF($AQ$7:$AQ$3006,'RC'!$E$6,$J$7:$J$3006)+SUMIF($AQ$7:$AQ$3006,'RC'!$E$6,$L$7:$L$3006)</f>
        <v>21</v>
      </c>
      <c r="AF1890" s="48">
        <v>3.1169999999994199E-2</v>
      </c>
      <c r="AG1890" s="48">
        <f>IF(OR(AQ1890="",AQ1890&lt;&gt;'RC'!$E$6,AB1890&lt;&gt;'RC'!$D$21),0,1)</f>
        <v>0</v>
      </c>
      <c r="AH1890" s="48">
        <f t="shared" si="658"/>
        <v>3.1169999999994199E-2</v>
      </c>
      <c r="AI1890" s="48" t="str">
        <f t="shared" si="640"/>
        <v/>
      </c>
      <c r="AJ1890" s="48" t="str">
        <f t="shared" si="641"/>
        <v/>
      </c>
      <c r="AK1890" s="52" t="str">
        <f t="shared" si="642"/>
        <v/>
      </c>
      <c r="AL1890" s="52" t="str">
        <f t="shared" si="643"/>
        <v/>
      </c>
      <c r="AM1890" s="48" t="str">
        <f t="shared" si="644"/>
        <v/>
      </c>
      <c r="AN1890" s="48" t="str">
        <f t="shared" si="645"/>
        <v/>
      </c>
      <c r="AP1890" s="18" t="str">
        <f t="shared" si="646"/>
        <v/>
      </c>
      <c r="AQ1890" s="18" t="str">
        <f t="shared" si="647"/>
        <v/>
      </c>
      <c r="AR1890" s="18">
        <v>3.117E-2</v>
      </c>
      <c r="AS1890" s="18">
        <f>IF(AF!$D$27="Todos",1,IF(M1890=AF!$D$27,1,0))</f>
        <v>1</v>
      </c>
      <c r="AT1890" s="53">
        <f>IF(AND(E1890=AF!$D$6,OR(LT!M1890=AF!$D$27,AF!$D$27="Todos"),OR(AP1890=AF!$E$8,AQ1890=AF!$E$8)),AR1890+AS1890,0)</f>
        <v>0</v>
      </c>
      <c r="AU1890" s="18" t="str">
        <f t="shared" si="648"/>
        <v/>
      </c>
      <c r="AV1890" s="54" t="str">
        <f t="shared" si="649"/>
        <v/>
      </c>
      <c r="AW1890" s="54" t="str">
        <f t="shared" si="650"/>
        <v/>
      </c>
      <c r="AX1890" s="18" t="str">
        <f t="shared" si="651"/>
        <v/>
      </c>
      <c r="AY1890" s="18" t="str">
        <f t="shared" si="652"/>
        <v/>
      </c>
      <c r="BA1890" s="18">
        <f>IF($E1890=AF!$D$6,IF($M1890="Concluída no prazo",2,IF($M1890="Concluída com atraso",1,0)),0)</f>
        <v>0</v>
      </c>
      <c r="BB1890" s="18">
        <f>IF($E1890=AF!$D$6,IF($M1890="Atrasada",2,IF($M1890="Concluída com atraso",1,0)),0)</f>
        <v>0</v>
      </c>
      <c r="BC1890" s="18">
        <v>1.8839999999999999E-2</v>
      </c>
      <c r="BD1890" s="18">
        <f t="shared" si="659"/>
        <v>1.8839999999999999E-2</v>
      </c>
      <c r="BE1890" s="18">
        <f t="shared" si="659"/>
        <v>1.8839999999999999E-2</v>
      </c>
      <c r="BF1890" s="18" t="str">
        <f t="shared" si="653"/>
        <v/>
      </c>
      <c r="BN1890" s="18" t="str">
        <f t="shared" si="654"/>
        <v>s</v>
      </c>
    </row>
    <row r="1891" spans="3:66" ht="50.1" customHeight="1" thickTop="1" thickBot="1" x14ac:dyDescent="0.3">
      <c r="C1891" s="46"/>
      <c r="D1891" s="46"/>
      <c r="E1891" s="46"/>
      <c r="F1891" s="122"/>
      <c r="G1891" s="122"/>
      <c r="H1891" s="78" t="str">
        <f t="shared" si="655"/>
        <v/>
      </c>
      <c r="I1891" s="78" t="str">
        <f t="shared" si="656"/>
        <v/>
      </c>
      <c r="J1891" s="16"/>
      <c r="K1891" s="46" t="str">
        <f t="shared" si="657"/>
        <v/>
      </c>
      <c r="L1891" s="16"/>
      <c r="M1891" s="16"/>
      <c r="N1891" s="46"/>
      <c r="O1891" s="47" t="str">
        <f t="shared" si="660"/>
        <v/>
      </c>
      <c r="P1891" s="47"/>
      <c r="Q1891" s="48" t="str">
        <f>IFERROR(VLOOKUP(E1891,Funcionários!$C$8:$E$207,3,FALSE),"")</f>
        <v/>
      </c>
      <c r="R1891" s="47"/>
      <c r="S1891" s="49" t="str">
        <f t="shared" si="661"/>
        <v/>
      </c>
      <c r="T1891" s="49">
        <v>1.8849999999999999E-2</v>
      </c>
      <c r="U1891" s="48" t="str">
        <f>IF(Funcionários!C1892=0,"",Funcionários!C1892)</f>
        <v/>
      </c>
      <c r="V1891" s="50">
        <f>IF(U1891="",0,IF(COUNTIFS($E$7:$E$3006,U1891,$I$7:$I$3006,'RC'!$E$6)=0,0,COUNTIFS($M$7:$M$3006,"Concluída no prazo",$E$7:$E$3006,U1891,$I$7:$I$3006,'RC'!$E$6)/COUNTIFS($E$7:$E$3006,U1891,$I$7:$I$3006,'RC'!$E$6)))</f>
        <v>0</v>
      </c>
      <c r="W1891" s="49">
        <f>SUMIFS($J$7:$J$3006,$E$7:$E$3006,U1891,$I$7:$I$3006,'RC'!$E$6)+SUMIFS($L$7:$L$3006,$E$7:$E$3006,U1891,$I$7:$I$3006,'RC'!$E$6)</f>
        <v>0</v>
      </c>
      <c r="X1891" s="48">
        <f>COUNTIFS($E$7:$E$3006,U1891,$I$7:$I$3006,'RC'!$E$6)</f>
        <v>0</v>
      </c>
      <c r="Y1891" s="48"/>
      <c r="Z1891" s="51" t="str">
        <f>IF(AQ1891='RC'!$E$6,AC1891*1000+AD1891,"")</f>
        <v/>
      </c>
      <c r="AA1891" s="51" t="str">
        <f>IF(AB1891="","",IF(AQ1891='RC'!$E$6,AC1891*1000-AD1891,""))</f>
        <v/>
      </c>
      <c r="AB1891" s="48" t="str">
        <f>IFERROR(VLOOKUP(E1891,Funcionários!$C$8:$E$207,3,FALSE),"")</f>
        <v/>
      </c>
      <c r="AC1891" s="50" t="str">
        <f>IF(AB1891="","",IF(COUNTIFS($AB$7:$AB$3006,AB1891,$AQ$7:$AQ$3006,'RC'!$E$6)=0,"",COUNTIFS($M$7:$M$3006,"Concluída no prazo",$AB$7:$AB$3006,AB1891,$AQ$7:$AQ$3006,'RC'!$E$6)/COUNTIFS($AB$7:$AB$3006,AB1891,$AQ$7:$AQ$3006,'RC'!$E$6)))</f>
        <v/>
      </c>
      <c r="AD1891" s="48">
        <f>SUMIF($AQ$7:$AQ$3006,'RC'!$E$6,$J$7:$J$3006)+SUMIF($AQ$7:$AQ$3006,'RC'!$E$6,$L$7:$L$3006)</f>
        <v>21</v>
      </c>
      <c r="AF1891" s="48">
        <v>3.1159999999994199E-2</v>
      </c>
      <c r="AG1891" s="48">
        <f>IF(OR(AQ1891="",AQ1891&lt;&gt;'RC'!$E$6,AB1891&lt;&gt;'RC'!$D$21),0,1)</f>
        <v>0</v>
      </c>
      <c r="AH1891" s="48">
        <f t="shared" si="658"/>
        <v>3.1159999999994199E-2</v>
      </c>
      <c r="AI1891" s="48" t="str">
        <f t="shared" si="640"/>
        <v/>
      </c>
      <c r="AJ1891" s="48" t="str">
        <f t="shared" si="641"/>
        <v/>
      </c>
      <c r="AK1891" s="52" t="str">
        <f t="shared" si="642"/>
        <v/>
      </c>
      <c r="AL1891" s="52" t="str">
        <f t="shared" si="643"/>
        <v/>
      </c>
      <c r="AM1891" s="48" t="str">
        <f t="shared" si="644"/>
        <v/>
      </c>
      <c r="AN1891" s="48" t="str">
        <f t="shared" si="645"/>
        <v/>
      </c>
      <c r="AP1891" s="18" t="str">
        <f t="shared" si="646"/>
        <v/>
      </c>
      <c r="AQ1891" s="18" t="str">
        <f t="shared" si="647"/>
        <v/>
      </c>
      <c r="AR1891" s="18">
        <v>3.116E-2</v>
      </c>
      <c r="AS1891" s="18">
        <f>IF(AF!$D$27="Todos",1,IF(M1891=AF!$D$27,1,0))</f>
        <v>1</v>
      </c>
      <c r="AT1891" s="53">
        <f>IF(AND(E1891=AF!$D$6,OR(LT!M1891=AF!$D$27,AF!$D$27="Todos"),OR(AP1891=AF!$E$8,AQ1891=AF!$E$8)),AR1891+AS1891,0)</f>
        <v>0</v>
      </c>
      <c r="AU1891" s="18" t="str">
        <f t="shared" si="648"/>
        <v/>
      </c>
      <c r="AV1891" s="54" t="str">
        <f t="shared" si="649"/>
        <v/>
      </c>
      <c r="AW1891" s="54" t="str">
        <f t="shared" si="650"/>
        <v/>
      </c>
      <c r="AX1891" s="18" t="str">
        <f t="shared" si="651"/>
        <v/>
      </c>
      <c r="AY1891" s="18" t="str">
        <f t="shared" si="652"/>
        <v/>
      </c>
      <c r="BA1891" s="18">
        <f>IF($E1891=AF!$D$6,IF($M1891="Concluída no prazo",2,IF($M1891="Concluída com atraso",1,0)),0)</f>
        <v>0</v>
      </c>
      <c r="BB1891" s="18">
        <f>IF($E1891=AF!$D$6,IF($M1891="Atrasada",2,IF($M1891="Concluída com atraso",1,0)),0)</f>
        <v>0</v>
      </c>
      <c r="BC1891" s="18">
        <v>1.8849999999999999E-2</v>
      </c>
      <c r="BD1891" s="18">
        <f t="shared" si="659"/>
        <v>1.8849999999999999E-2</v>
      </c>
      <c r="BE1891" s="18">
        <f t="shared" si="659"/>
        <v>1.8849999999999999E-2</v>
      </c>
      <c r="BF1891" s="18" t="str">
        <f t="shared" si="653"/>
        <v/>
      </c>
      <c r="BN1891" s="18" t="str">
        <f t="shared" si="654"/>
        <v>s</v>
      </c>
    </row>
    <row r="1892" spans="3:66" ht="50.1" customHeight="1" thickTop="1" thickBot="1" x14ac:dyDescent="0.3">
      <c r="C1892" s="46"/>
      <c r="D1892" s="46"/>
      <c r="E1892" s="46"/>
      <c r="F1892" s="122"/>
      <c r="G1892" s="122"/>
      <c r="H1892" s="78" t="str">
        <f t="shared" si="655"/>
        <v/>
      </c>
      <c r="I1892" s="78" t="str">
        <f t="shared" si="656"/>
        <v/>
      </c>
      <c r="J1892" s="16"/>
      <c r="K1892" s="46" t="str">
        <f t="shared" si="657"/>
        <v/>
      </c>
      <c r="L1892" s="16"/>
      <c r="M1892" s="16"/>
      <c r="N1892" s="46"/>
      <c r="O1892" s="47" t="str">
        <f t="shared" si="660"/>
        <v/>
      </c>
      <c r="P1892" s="47"/>
      <c r="Q1892" s="48" t="str">
        <f>IFERROR(VLOOKUP(E1892,Funcionários!$C$8:$E$207,3,FALSE),"")</f>
        <v/>
      </c>
      <c r="R1892" s="47"/>
      <c r="S1892" s="49" t="str">
        <f t="shared" si="661"/>
        <v/>
      </c>
      <c r="T1892" s="49">
        <v>1.8859999999999998E-2</v>
      </c>
      <c r="U1892" s="48" t="str">
        <f>IF(Funcionários!C1893=0,"",Funcionários!C1893)</f>
        <v/>
      </c>
      <c r="V1892" s="50">
        <f>IF(U1892="",0,IF(COUNTIFS($E$7:$E$3006,U1892,$I$7:$I$3006,'RC'!$E$6)=0,0,COUNTIFS($M$7:$M$3006,"Concluída no prazo",$E$7:$E$3006,U1892,$I$7:$I$3006,'RC'!$E$6)/COUNTIFS($E$7:$E$3006,U1892,$I$7:$I$3006,'RC'!$E$6)))</f>
        <v>0</v>
      </c>
      <c r="W1892" s="49">
        <f>SUMIFS($J$7:$J$3006,$E$7:$E$3006,U1892,$I$7:$I$3006,'RC'!$E$6)+SUMIFS($L$7:$L$3006,$E$7:$E$3006,U1892,$I$7:$I$3006,'RC'!$E$6)</f>
        <v>0</v>
      </c>
      <c r="X1892" s="48">
        <f>COUNTIFS($E$7:$E$3006,U1892,$I$7:$I$3006,'RC'!$E$6)</f>
        <v>0</v>
      </c>
      <c r="Y1892" s="48"/>
      <c r="Z1892" s="51" t="str">
        <f>IF(AQ1892='RC'!$E$6,AC1892*1000+AD1892,"")</f>
        <v/>
      </c>
      <c r="AA1892" s="51" t="str">
        <f>IF(AB1892="","",IF(AQ1892='RC'!$E$6,AC1892*1000-AD1892,""))</f>
        <v/>
      </c>
      <c r="AB1892" s="48" t="str">
        <f>IFERROR(VLOOKUP(E1892,Funcionários!$C$8:$E$207,3,FALSE),"")</f>
        <v/>
      </c>
      <c r="AC1892" s="50" t="str">
        <f>IF(AB1892="","",IF(COUNTIFS($AB$7:$AB$3006,AB1892,$AQ$7:$AQ$3006,'RC'!$E$6)=0,"",COUNTIFS($M$7:$M$3006,"Concluída no prazo",$AB$7:$AB$3006,AB1892,$AQ$7:$AQ$3006,'RC'!$E$6)/COUNTIFS($AB$7:$AB$3006,AB1892,$AQ$7:$AQ$3006,'RC'!$E$6)))</f>
        <v/>
      </c>
      <c r="AD1892" s="48">
        <f>SUMIF($AQ$7:$AQ$3006,'RC'!$E$6,$J$7:$J$3006)+SUMIF($AQ$7:$AQ$3006,'RC'!$E$6,$L$7:$L$3006)</f>
        <v>21</v>
      </c>
      <c r="AF1892" s="48">
        <v>3.11499999999942E-2</v>
      </c>
      <c r="AG1892" s="48">
        <f>IF(OR(AQ1892="",AQ1892&lt;&gt;'RC'!$E$6,AB1892&lt;&gt;'RC'!$D$21),0,1)</f>
        <v>0</v>
      </c>
      <c r="AH1892" s="48">
        <f t="shared" si="658"/>
        <v>3.11499999999942E-2</v>
      </c>
      <c r="AI1892" s="48" t="str">
        <f t="shared" si="640"/>
        <v/>
      </c>
      <c r="AJ1892" s="48" t="str">
        <f t="shared" si="641"/>
        <v/>
      </c>
      <c r="AK1892" s="52" t="str">
        <f t="shared" si="642"/>
        <v/>
      </c>
      <c r="AL1892" s="52" t="str">
        <f t="shared" si="643"/>
        <v/>
      </c>
      <c r="AM1892" s="48" t="str">
        <f t="shared" si="644"/>
        <v/>
      </c>
      <c r="AN1892" s="48" t="str">
        <f t="shared" si="645"/>
        <v/>
      </c>
      <c r="AP1892" s="18" t="str">
        <f t="shared" si="646"/>
        <v/>
      </c>
      <c r="AQ1892" s="18" t="str">
        <f t="shared" si="647"/>
        <v/>
      </c>
      <c r="AR1892" s="18">
        <v>3.1150000000000001E-2</v>
      </c>
      <c r="AS1892" s="18">
        <f>IF(AF!$D$27="Todos",1,IF(M1892=AF!$D$27,1,0))</f>
        <v>1</v>
      </c>
      <c r="AT1892" s="53">
        <f>IF(AND(E1892=AF!$D$6,OR(LT!M1892=AF!$D$27,AF!$D$27="Todos"),OR(AP1892=AF!$E$8,AQ1892=AF!$E$8)),AR1892+AS1892,0)</f>
        <v>0</v>
      </c>
      <c r="AU1892" s="18" t="str">
        <f t="shared" si="648"/>
        <v/>
      </c>
      <c r="AV1892" s="54" t="str">
        <f t="shared" si="649"/>
        <v/>
      </c>
      <c r="AW1892" s="54" t="str">
        <f t="shared" si="650"/>
        <v/>
      </c>
      <c r="AX1892" s="18" t="str">
        <f t="shared" si="651"/>
        <v/>
      </c>
      <c r="AY1892" s="18" t="str">
        <f t="shared" si="652"/>
        <v/>
      </c>
      <c r="BA1892" s="18">
        <f>IF($E1892=AF!$D$6,IF($M1892="Concluída no prazo",2,IF($M1892="Concluída com atraso",1,0)),0)</f>
        <v>0</v>
      </c>
      <c r="BB1892" s="18">
        <f>IF($E1892=AF!$D$6,IF($M1892="Atrasada",2,IF($M1892="Concluída com atraso",1,0)),0)</f>
        <v>0</v>
      </c>
      <c r="BC1892" s="18">
        <v>1.8859999999999998E-2</v>
      </c>
      <c r="BD1892" s="18">
        <f t="shared" si="659"/>
        <v>1.8859999999999998E-2</v>
      </c>
      <c r="BE1892" s="18">
        <f t="shared" si="659"/>
        <v>1.8859999999999998E-2</v>
      </c>
      <c r="BF1892" s="18" t="str">
        <f t="shared" si="653"/>
        <v/>
      </c>
      <c r="BN1892" s="18" t="str">
        <f t="shared" si="654"/>
        <v>s</v>
      </c>
    </row>
    <row r="1893" spans="3:66" ht="50.1" customHeight="1" thickTop="1" thickBot="1" x14ac:dyDescent="0.3">
      <c r="C1893" s="46"/>
      <c r="D1893" s="46"/>
      <c r="E1893" s="46"/>
      <c r="F1893" s="122"/>
      <c r="G1893" s="122"/>
      <c r="H1893" s="78" t="str">
        <f t="shared" si="655"/>
        <v/>
      </c>
      <c r="I1893" s="78" t="str">
        <f t="shared" si="656"/>
        <v/>
      </c>
      <c r="J1893" s="16"/>
      <c r="K1893" s="46" t="str">
        <f t="shared" si="657"/>
        <v/>
      </c>
      <c r="L1893" s="16"/>
      <c r="M1893" s="16"/>
      <c r="N1893" s="46"/>
      <c r="O1893" s="47" t="str">
        <f t="shared" si="660"/>
        <v/>
      </c>
      <c r="P1893" s="47"/>
      <c r="Q1893" s="48" t="str">
        <f>IFERROR(VLOOKUP(E1893,Funcionários!$C$8:$E$207,3,FALSE),"")</f>
        <v/>
      </c>
      <c r="R1893" s="47"/>
      <c r="S1893" s="49" t="str">
        <f t="shared" si="661"/>
        <v/>
      </c>
      <c r="T1893" s="49">
        <v>1.8870000000000001E-2</v>
      </c>
      <c r="U1893" s="48" t="str">
        <f>IF(Funcionários!C1894=0,"",Funcionários!C1894)</f>
        <v/>
      </c>
      <c r="V1893" s="50">
        <f>IF(U1893="",0,IF(COUNTIFS($E$7:$E$3006,U1893,$I$7:$I$3006,'RC'!$E$6)=0,0,COUNTIFS($M$7:$M$3006,"Concluída no prazo",$E$7:$E$3006,U1893,$I$7:$I$3006,'RC'!$E$6)/COUNTIFS($E$7:$E$3006,U1893,$I$7:$I$3006,'RC'!$E$6)))</f>
        <v>0</v>
      </c>
      <c r="W1893" s="49">
        <f>SUMIFS($J$7:$J$3006,$E$7:$E$3006,U1893,$I$7:$I$3006,'RC'!$E$6)+SUMIFS($L$7:$L$3006,$E$7:$E$3006,U1893,$I$7:$I$3006,'RC'!$E$6)</f>
        <v>0</v>
      </c>
      <c r="X1893" s="48">
        <f>COUNTIFS($E$7:$E$3006,U1893,$I$7:$I$3006,'RC'!$E$6)</f>
        <v>0</v>
      </c>
      <c r="Y1893" s="48"/>
      <c r="Z1893" s="51" t="str">
        <f>IF(AQ1893='RC'!$E$6,AC1893*1000+AD1893,"")</f>
        <v/>
      </c>
      <c r="AA1893" s="51" t="str">
        <f>IF(AB1893="","",IF(AQ1893='RC'!$E$6,AC1893*1000-AD1893,""))</f>
        <v/>
      </c>
      <c r="AB1893" s="48" t="str">
        <f>IFERROR(VLOOKUP(E1893,Funcionários!$C$8:$E$207,3,FALSE),"")</f>
        <v/>
      </c>
      <c r="AC1893" s="50" t="str">
        <f>IF(AB1893="","",IF(COUNTIFS($AB$7:$AB$3006,AB1893,$AQ$7:$AQ$3006,'RC'!$E$6)=0,"",COUNTIFS($M$7:$M$3006,"Concluída no prazo",$AB$7:$AB$3006,AB1893,$AQ$7:$AQ$3006,'RC'!$E$6)/COUNTIFS($AB$7:$AB$3006,AB1893,$AQ$7:$AQ$3006,'RC'!$E$6)))</f>
        <v/>
      </c>
      <c r="AD1893" s="48">
        <f>SUMIF($AQ$7:$AQ$3006,'RC'!$E$6,$J$7:$J$3006)+SUMIF($AQ$7:$AQ$3006,'RC'!$E$6,$L$7:$L$3006)</f>
        <v>21</v>
      </c>
      <c r="AF1893" s="48">
        <v>3.11399999999942E-2</v>
      </c>
      <c r="AG1893" s="48">
        <f>IF(OR(AQ1893="",AQ1893&lt;&gt;'RC'!$E$6,AB1893&lt;&gt;'RC'!$D$21),0,1)</f>
        <v>0</v>
      </c>
      <c r="AH1893" s="48">
        <f t="shared" si="658"/>
        <v>3.11399999999942E-2</v>
      </c>
      <c r="AI1893" s="48" t="str">
        <f t="shared" si="640"/>
        <v/>
      </c>
      <c r="AJ1893" s="48" t="str">
        <f t="shared" si="641"/>
        <v/>
      </c>
      <c r="AK1893" s="52" t="str">
        <f t="shared" si="642"/>
        <v/>
      </c>
      <c r="AL1893" s="52" t="str">
        <f t="shared" si="643"/>
        <v/>
      </c>
      <c r="AM1893" s="48" t="str">
        <f t="shared" si="644"/>
        <v/>
      </c>
      <c r="AN1893" s="48" t="str">
        <f t="shared" si="645"/>
        <v/>
      </c>
      <c r="AP1893" s="18" t="str">
        <f t="shared" si="646"/>
        <v/>
      </c>
      <c r="AQ1893" s="18" t="str">
        <f t="shared" si="647"/>
        <v/>
      </c>
      <c r="AR1893" s="18">
        <v>3.1140000000000001E-2</v>
      </c>
      <c r="AS1893" s="18">
        <f>IF(AF!$D$27="Todos",1,IF(M1893=AF!$D$27,1,0))</f>
        <v>1</v>
      </c>
      <c r="AT1893" s="53">
        <f>IF(AND(E1893=AF!$D$6,OR(LT!M1893=AF!$D$27,AF!$D$27="Todos"),OR(AP1893=AF!$E$8,AQ1893=AF!$E$8)),AR1893+AS1893,0)</f>
        <v>0</v>
      </c>
      <c r="AU1893" s="18" t="str">
        <f t="shared" si="648"/>
        <v/>
      </c>
      <c r="AV1893" s="54" t="str">
        <f t="shared" si="649"/>
        <v/>
      </c>
      <c r="AW1893" s="54" t="str">
        <f t="shared" si="650"/>
        <v/>
      </c>
      <c r="AX1893" s="18" t="str">
        <f t="shared" si="651"/>
        <v/>
      </c>
      <c r="AY1893" s="18" t="str">
        <f t="shared" si="652"/>
        <v/>
      </c>
      <c r="BA1893" s="18">
        <f>IF($E1893=AF!$D$6,IF($M1893="Concluída no prazo",2,IF($M1893="Concluída com atraso",1,0)),0)</f>
        <v>0</v>
      </c>
      <c r="BB1893" s="18">
        <f>IF($E1893=AF!$D$6,IF($M1893="Atrasada",2,IF($M1893="Concluída com atraso",1,0)),0)</f>
        <v>0</v>
      </c>
      <c r="BC1893" s="18">
        <v>1.8870000000000001E-2</v>
      </c>
      <c r="BD1893" s="18">
        <f t="shared" si="659"/>
        <v>1.8870000000000001E-2</v>
      </c>
      <c r="BE1893" s="18">
        <f t="shared" si="659"/>
        <v>1.8870000000000001E-2</v>
      </c>
      <c r="BF1893" s="18" t="str">
        <f t="shared" si="653"/>
        <v/>
      </c>
      <c r="BN1893" s="18" t="str">
        <f t="shared" si="654"/>
        <v>s</v>
      </c>
    </row>
    <row r="1894" spans="3:66" ht="50.1" customHeight="1" thickTop="1" thickBot="1" x14ac:dyDescent="0.3">
      <c r="C1894" s="46"/>
      <c r="D1894" s="46"/>
      <c r="E1894" s="46"/>
      <c r="F1894" s="122"/>
      <c r="G1894" s="122"/>
      <c r="H1894" s="78" t="str">
        <f t="shared" si="655"/>
        <v/>
      </c>
      <c r="I1894" s="78" t="str">
        <f t="shared" si="656"/>
        <v/>
      </c>
      <c r="J1894" s="16"/>
      <c r="K1894" s="46" t="str">
        <f t="shared" si="657"/>
        <v/>
      </c>
      <c r="L1894" s="16"/>
      <c r="M1894" s="16"/>
      <c r="N1894" s="46"/>
      <c r="O1894" s="47" t="str">
        <f t="shared" si="660"/>
        <v/>
      </c>
      <c r="P1894" s="47"/>
      <c r="Q1894" s="48" t="str">
        <f>IFERROR(VLOOKUP(E1894,Funcionários!$C$8:$E$207,3,FALSE),"")</f>
        <v/>
      </c>
      <c r="R1894" s="47"/>
      <c r="S1894" s="49" t="str">
        <f t="shared" si="661"/>
        <v/>
      </c>
      <c r="T1894" s="49">
        <v>1.8880000000000001E-2</v>
      </c>
      <c r="U1894" s="48" t="str">
        <f>IF(Funcionários!C1895=0,"",Funcionários!C1895)</f>
        <v/>
      </c>
      <c r="V1894" s="50">
        <f>IF(U1894="",0,IF(COUNTIFS($E$7:$E$3006,U1894,$I$7:$I$3006,'RC'!$E$6)=0,0,COUNTIFS($M$7:$M$3006,"Concluída no prazo",$E$7:$E$3006,U1894,$I$7:$I$3006,'RC'!$E$6)/COUNTIFS($E$7:$E$3006,U1894,$I$7:$I$3006,'RC'!$E$6)))</f>
        <v>0</v>
      </c>
      <c r="W1894" s="49">
        <f>SUMIFS($J$7:$J$3006,$E$7:$E$3006,U1894,$I$7:$I$3006,'RC'!$E$6)+SUMIFS($L$7:$L$3006,$E$7:$E$3006,U1894,$I$7:$I$3006,'RC'!$E$6)</f>
        <v>0</v>
      </c>
      <c r="X1894" s="48">
        <f>COUNTIFS($E$7:$E$3006,U1894,$I$7:$I$3006,'RC'!$E$6)</f>
        <v>0</v>
      </c>
      <c r="Y1894" s="48"/>
      <c r="Z1894" s="51" t="str">
        <f>IF(AQ1894='RC'!$E$6,AC1894*1000+AD1894,"")</f>
        <v/>
      </c>
      <c r="AA1894" s="51" t="str">
        <f>IF(AB1894="","",IF(AQ1894='RC'!$E$6,AC1894*1000-AD1894,""))</f>
        <v/>
      </c>
      <c r="AB1894" s="48" t="str">
        <f>IFERROR(VLOOKUP(E1894,Funcionários!$C$8:$E$207,3,FALSE),"")</f>
        <v/>
      </c>
      <c r="AC1894" s="50" t="str">
        <f>IF(AB1894="","",IF(COUNTIFS($AB$7:$AB$3006,AB1894,$AQ$7:$AQ$3006,'RC'!$E$6)=0,"",COUNTIFS($M$7:$M$3006,"Concluída no prazo",$AB$7:$AB$3006,AB1894,$AQ$7:$AQ$3006,'RC'!$E$6)/COUNTIFS($AB$7:$AB$3006,AB1894,$AQ$7:$AQ$3006,'RC'!$E$6)))</f>
        <v/>
      </c>
      <c r="AD1894" s="48">
        <f>SUMIF($AQ$7:$AQ$3006,'RC'!$E$6,$J$7:$J$3006)+SUMIF($AQ$7:$AQ$3006,'RC'!$E$6,$L$7:$L$3006)</f>
        <v>21</v>
      </c>
      <c r="AF1894" s="48">
        <v>3.1129999999994201E-2</v>
      </c>
      <c r="AG1894" s="48">
        <f>IF(OR(AQ1894="",AQ1894&lt;&gt;'RC'!$E$6,AB1894&lt;&gt;'RC'!$D$21),0,1)</f>
        <v>0</v>
      </c>
      <c r="AH1894" s="48">
        <f t="shared" si="658"/>
        <v>3.1129999999994201E-2</v>
      </c>
      <c r="AI1894" s="48" t="str">
        <f t="shared" si="640"/>
        <v/>
      </c>
      <c r="AJ1894" s="48" t="str">
        <f t="shared" si="641"/>
        <v/>
      </c>
      <c r="AK1894" s="52" t="str">
        <f t="shared" si="642"/>
        <v/>
      </c>
      <c r="AL1894" s="52" t="str">
        <f t="shared" si="643"/>
        <v/>
      </c>
      <c r="AM1894" s="48" t="str">
        <f t="shared" si="644"/>
        <v/>
      </c>
      <c r="AN1894" s="48" t="str">
        <f t="shared" si="645"/>
        <v/>
      </c>
      <c r="AP1894" s="18" t="str">
        <f t="shared" si="646"/>
        <v/>
      </c>
      <c r="AQ1894" s="18" t="str">
        <f t="shared" si="647"/>
        <v/>
      </c>
      <c r="AR1894" s="18">
        <v>3.1130000000000001E-2</v>
      </c>
      <c r="AS1894" s="18">
        <f>IF(AF!$D$27="Todos",1,IF(M1894=AF!$D$27,1,0))</f>
        <v>1</v>
      </c>
      <c r="AT1894" s="53">
        <f>IF(AND(E1894=AF!$D$6,OR(LT!M1894=AF!$D$27,AF!$D$27="Todos"),OR(AP1894=AF!$E$8,AQ1894=AF!$E$8)),AR1894+AS1894,0)</f>
        <v>0</v>
      </c>
      <c r="AU1894" s="18" t="str">
        <f t="shared" si="648"/>
        <v/>
      </c>
      <c r="AV1894" s="54" t="str">
        <f t="shared" si="649"/>
        <v/>
      </c>
      <c r="AW1894" s="54" t="str">
        <f t="shared" si="650"/>
        <v/>
      </c>
      <c r="AX1894" s="18" t="str">
        <f t="shared" si="651"/>
        <v/>
      </c>
      <c r="AY1894" s="18" t="str">
        <f t="shared" si="652"/>
        <v/>
      </c>
      <c r="BA1894" s="18">
        <f>IF($E1894=AF!$D$6,IF($M1894="Concluída no prazo",2,IF($M1894="Concluída com atraso",1,0)),0)</f>
        <v>0</v>
      </c>
      <c r="BB1894" s="18">
        <f>IF($E1894=AF!$D$6,IF($M1894="Atrasada",2,IF($M1894="Concluída com atraso",1,0)),0)</f>
        <v>0</v>
      </c>
      <c r="BC1894" s="18">
        <v>1.8880000000000001E-2</v>
      </c>
      <c r="BD1894" s="18">
        <f t="shared" si="659"/>
        <v>1.8880000000000001E-2</v>
      </c>
      <c r="BE1894" s="18">
        <f t="shared" si="659"/>
        <v>1.8880000000000001E-2</v>
      </c>
      <c r="BF1894" s="18" t="str">
        <f t="shared" si="653"/>
        <v/>
      </c>
      <c r="BN1894" s="18" t="str">
        <f t="shared" si="654"/>
        <v>s</v>
      </c>
    </row>
    <row r="1895" spans="3:66" ht="50.1" customHeight="1" thickTop="1" thickBot="1" x14ac:dyDescent="0.3">
      <c r="C1895" s="46"/>
      <c r="D1895" s="46"/>
      <c r="E1895" s="46"/>
      <c r="F1895" s="122"/>
      <c r="G1895" s="122"/>
      <c r="H1895" s="78" t="str">
        <f t="shared" si="655"/>
        <v/>
      </c>
      <c r="I1895" s="78" t="str">
        <f t="shared" si="656"/>
        <v/>
      </c>
      <c r="J1895" s="16"/>
      <c r="K1895" s="46" t="str">
        <f t="shared" si="657"/>
        <v/>
      </c>
      <c r="L1895" s="16"/>
      <c r="M1895" s="16"/>
      <c r="N1895" s="46"/>
      <c r="O1895" s="47" t="str">
        <f t="shared" si="660"/>
        <v/>
      </c>
      <c r="P1895" s="47"/>
      <c r="Q1895" s="48" t="str">
        <f>IFERROR(VLOOKUP(E1895,Funcionários!$C$8:$E$207,3,FALSE),"")</f>
        <v/>
      </c>
      <c r="R1895" s="47"/>
      <c r="S1895" s="49" t="str">
        <f t="shared" si="661"/>
        <v/>
      </c>
      <c r="T1895" s="49">
        <v>1.8890000000000001E-2</v>
      </c>
      <c r="U1895" s="48" t="str">
        <f>IF(Funcionários!C1896=0,"",Funcionários!C1896)</f>
        <v/>
      </c>
      <c r="V1895" s="50">
        <f>IF(U1895="",0,IF(COUNTIFS($E$7:$E$3006,U1895,$I$7:$I$3006,'RC'!$E$6)=0,0,COUNTIFS($M$7:$M$3006,"Concluída no prazo",$E$7:$E$3006,U1895,$I$7:$I$3006,'RC'!$E$6)/COUNTIFS($E$7:$E$3006,U1895,$I$7:$I$3006,'RC'!$E$6)))</f>
        <v>0</v>
      </c>
      <c r="W1895" s="49">
        <f>SUMIFS($J$7:$J$3006,$E$7:$E$3006,U1895,$I$7:$I$3006,'RC'!$E$6)+SUMIFS($L$7:$L$3006,$E$7:$E$3006,U1895,$I$7:$I$3006,'RC'!$E$6)</f>
        <v>0</v>
      </c>
      <c r="X1895" s="48">
        <f>COUNTIFS($E$7:$E$3006,U1895,$I$7:$I$3006,'RC'!$E$6)</f>
        <v>0</v>
      </c>
      <c r="Y1895" s="48"/>
      <c r="Z1895" s="51" t="str">
        <f>IF(AQ1895='RC'!$E$6,AC1895*1000+AD1895,"")</f>
        <v/>
      </c>
      <c r="AA1895" s="51" t="str">
        <f>IF(AB1895="","",IF(AQ1895='RC'!$E$6,AC1895*1000-AD1895,""))</f>
        <v/>
      </c>
      <c r="AB1895" s="48" t="str">
        <f>IFERROR(VLOOKUP(E1895,Funcionários!$C$8:$E$207,3,FALSE),"")</f>
        <v/>
      </c>
      <c r="AC1895" s="50" t="str">
        <f>IF(AB1895="","",IF(COUNTIFS($AB$7:$AB$3006,AB1895,$AQ$7:$AQ$3006,'RC'!$E$6)=0,"",COUNTIFS($M$7:$M$3006,"Concluída no prazo",$AB$7:$AB$3006,AB1895,$AQ$7:$AQ$3006,'RC'!$E$6)/COUNTIFS($AB$7:$AB$3006,AB1895,$AQ$7:$AQ$3006,'RC'!$E$6)))</f>
        <v/>
      </c>
      <c r="AD1895" s="48">
        <f>SUMIF($AQ$7:$AQ$3006,'RC'!$E$6,$J$7:$J$3006)+SUMIF($AQ$7:$AQ$3006,'RC'!$E$6,$L$7:$L$3006)</f>
        <v>21</v>
      </c>
      <c r="AF1895" s="48">
        <v>3.1119999999994201E-2</v>
      </c>
      <c r="AG1895" s="48">
        <f>IF(OR(AQ1895="",AQ1895&lt;&gt;'RC'!$E$6,AB1895&lt;&gt;'RC'!$D$21),0,1)</f>
        <v>0</v>
      </c>
      <c r="AH1895" s="48">
        <f t="shared" si="658"/>
        <v>3.1119999999994201E-2</v>
      </c>
      <c r="AI1895" s="48" t="str">
        <f t="shared" si="640"/>
        <v/>
      </c>
      <c r="AJ1895" s="48" t="str">
        <f t="shared" si="641"/>
        <v/>
      </c>
      <c r="AK1895" s="52" t="str">
        <f t="shared" si="642"/>
        <v/>
      </c>
      <c r="AL1895" s="52" t="str">
        <f t="shared" si="643"/>
        <v/>
      </c>
      <c r="AM1895" s="48" t="str">
        <f t="shared" si="644"/>
        <v/>
      </c>
      <c r="AN1895" s="48" t="str">
        <f t="shared" si="645"/>
        <v/>
      </c>
      <c r="AP1895" s="18" t="str">
        <f t="shared" si="646"/>
        <v/>
      </c>
      <c r="AQ1895" s="18" t="str">
        <f t="shared" si="647"/>
        <v/>
      </c>
      <c r="AR1895" s="18">
        <v>3.1119999999999998E-2</v>
      </c>
      <c r="AS1895" s="18">
        <f>IF(AF!$D$27="Todos",1,IF(M1895=AF!$D$27,1,0))</f>
        <v>1</v>
      </c>
      <c r="AT1895" s="53">
        <f>IF(AND(E1895=AF!$D$6,OR(LT!M1895=AF!$D$27,AF!$D$27="Todos"),OR(AP1895=AF!$E$8,AQ1895=AF!$E$8)),AR1895+AS1895,0)</f>
        <v>0</v>
      </c>
      <c r="AU1895" s="18" t="str">
        <f t="shared" si="648"/>
        <v/>
      </c>
      <c r="AV1895" s="54" t="str">
        <f t="shared" si="649"/>
        <v/>
      </c>
      <c r="AW1895" s="54" t="str">
        <f t="shared" si="650"/>
        <v/>
      </c>
      <c r="AX1895" s="18" t="str">
        <f t="shared" si="651"/>
        <v/>
      </c>
      <c r="AY1895" s="18" t="str">
        <f t="shared" si="652"/>
        <v/>
      </c>
      <c r="BA1895" s="18">
        <f>IF($E1895=AF!$D$6,IF($M1895="Concluída no prazo",2,IF($M1895="Concluída com atraso",1,0)),0)</f>
        <v>0</v>
      </c>
      <c r="BB1895" s="18">
        <f>IF($E1895=AF!$D$6,IF($M1895="Atrasada",2,IF($M1895="Concluída com atraso",1,0)),0)</f>
        <v>0</v>
      </c>
      <c r="BC1895" s="18">
        <v>1.8890000000000001E-2</v>
      </c>
      <c r="BD1895" s="18">
        <f t="shared" si="659"/>
        <v>1.8890000000000001E-2</v>
      </c>
      <c r="BE1895" s="18">
        <f t="shared" si="659"/>
        <v>1.8890000000000001E-2</v>
      </c>
      <c r="BF1895" s="18" t="str">
        <f t="shared" si="653"/>
        <v/>
      </c>
      <c r="BN1895" s="18" t="str">
        <f t="shared" si="654"/>
        <v>s</v>
      </c>
    </row>
    <row r="1896" spans="3:66" ht="50.1" customHeight="1" thickTop="1" thickBot="1" x14ac:dyDescent="0.3">
      <c r="C1896" s="46"/>
      <c r="D1896" s="46"/>
      <c r="E1896" s="46"/>
      <c r="F1896" s="122"/>
      <c r="G1896" s="122"/>
      <c r="H1896" s="78" t="str">
        <f t="shared" si="655"/>
        <v/>
      </c>
      <c r="I1896" s="78" t="str">
        <f t="shared" si="656"/>
        <v/>
      </c>
      <c r="J1896" s="16"/>
      <c r="K1896" s="46" t="str">
        <f t="shared" si="657"/>
        <v/>
      </c>
      <c r="L1896" s="16"/>
      <c r="M1896" s="16"/>
      <c r="N1896" s="46"/>
      <c r="O1896" s="47" t="str">
        <f t="shared" si="660"/>
        <v/>
      </c>
      <c r="P1896" s="47"/>
      <c r="Q1896" s="48" t="str">
        <f>IFERROR(VLOOKUP(E1896,Funcionários!$C$8:$E$207,3,FALSE),"")</f>
        <v/>
      </c>
      <c r="R1896" s="47"/>
      <c r="S1896" s="49" t="str">
        <f t="shared" si="661"/>
        <v/>
      </c>
      <c r="T1896" s="49">
        <v>1.89E-2</v>
      </c>
      <c r="U1896" s="48" t="str">
        <f>IF(Funcionários!C1897=0,"",Funcionários!C1897)</f>
        <v/>
      </c>
      <c r="V1896" s="50">
        <f>IF(U1896="",0,IF(COUNTIFS($E$7:$E$3006,U1896,$I$7:$I$3006,'RC'!$E$6)=0,0,COUNTIFS($M$7:$M$3006,"Concluída no prazo",$E$7:$E$3006,U1896,$I$7:$I$3006,'RC'!$E$6)/COUNTIFS($E$7:$E$3006,U1896,$I$7:$I$3006,'RC'!$E$6)))</f>
        <v>0</v>
      </c>
      <c r="W1896" s="49">
        <f>SUMIFS($J$7:$J$3006,$E$7:$E$3006,U1896,$I$7:$I$3006,'RC'!$E$6)+SUMIFS($L$7:$L$3006,$E$7:$E$3006,U1896,$I$7:$I$3006,'RC'!$E$6)</f>
        <v>0</v>
      </c>
      <c r="X1896" s="48">
        <f>COUNTIFS($E$7:$E$3006,U1896,$I$7:$I$3006,'RC'!$E$6)</f>
        <v>0</v>
      </c>
      <c r="Y1896" s="48"/>
      <c r="Z1896" s="51" t="str">
        <f>IF(AQ1896='RC'!$E$6,AC1896*1000+AD1896,"")</f>
        <v/>
      </c>
      <c r="AA1896" s="51" t="str">
        <f>IF(AB1896="","",IF(AQ1896='RC'!$E$6,AC1896*1000-AD1896,""))</f>
        <v/>
      </c>
      <c r="AB1896" s="48" t="str">
        <f>IFERROR(VLOOKUP(E1896,Funcionários!$C$8:$E$207,3,FALSE),"")</f>
        <v/>
      </c>
      <c r="AC1896" s="50" t="str">
        <f>IF(AB1896="","",IF(COUNTIFS($AB$7:$AB$3006,AB1896,$AQ$7:$AQ$3006,'RC'!$E$6)=0,"",COUNTIFS($M$7:$M$3006,"Concluída no prazo",$AB$7:$AB$3006,AB1896,$AQ$7:$AQ$3006,'RC'!$E$6)/COUNTIFS($AB$7:$AB$3006,AB1896,$AQ$7:$AQ$3006,'RC'!$E$6)))</f>
        <v/>
      </c>
      <c r="AD1896" s="48">
        <f>SUMIF($AQ$7:$AQ$3006,'RC'!$E$6,$J$7:$J$3006)+SUMIF($AQ$7:$AQ$3006,'RC'!$E$6,$L$7:$L$3006)</f>
        <v>21</v>
      </c>
      <c r="AF1896" s="48">
        <v>3.1109999999994201E-2</v>
      </c>
      <c r="AG1896" s="48">
        <f>IF(OR(AQ1896="",AQ1896&lt;&gt;'RC'!$E$6,AB1896&lt;&gt;'RC'!$D$21),0,1)</f>
        <v>0</v>
      </c>
      <c r="AH1896" s="48">
        <f t="shared" si="658"/>
        <v>3.1109999999994201E-2</v>
      </c>
      <c r="AI1896" s="48" t="str">
        <f t="shared" si="640"/>
        <v/>
      </c>
      <c r="AJ1896" s="48" t="str">
        <f t="shared" si="641"/>
        <v/>
      </c>
      <c r="AK1896" s="52" t="str">
        <f t="shared" si="642"/>
        <v/>
      </c>
      <c r="AL1896" s="52" t="str">
        <f t="shared" si="643"/>
        <v/>
      </c>
      <c r="AM1896" s="48" t="str">
        <f t="shared" si="644"/>
        <v/>
      </c>
      <c r="AN1896" s="48" t="str">
        <f t="shared" si="645"/>
        <v/>
      </c>
      <c r="AP1896" s="18" t="str">
        <f t="shared" si="646"/>
        <v/>
      </c>
      <c r="AQ1896" s="18" t="str">
        <f t="shared" si="647"/>
        <v/>
      </c>
      <c r="AR1896" s="18">
        <v>3.1109999999999999E-2</v>
      </c>
      <c r="AS1896" s="18">
        <f>IF(AF!$D$27="Todos",1,IF(M1896=AF!$D$27,1,0))</f>
        <v>1</v>
      </c>
      <c r="AT1896" s="53">
        <f>IF(AND(E1896=AF!$D$6,OR(LT!M1896=AF!$D$27,AF!$D$27="Todos"),OR(AP1896=AF!$E$8,AQ1896=AF!$E$8)),AR1896+AS1896,0)</f>
        <v>0</v>
      </c>
      <c r="AU1896" s="18" t="str">
        <f t="shared" si="648"/>
        <v/>
      </c>
      <c r="AV1896" s="54" t="str">
        <f t="shared" si="649"/>
        <v/>
      </c>
      <c r="AW1896" s="54" t="str">
        <f t="shared" si="650"/>
        <v/>
      </c>
      <c r="AX1896" s="18" t="str">
        <f t="shared" si="651"/>
        <v/>
      </c>
      <c r="AY1896" s="18" t="str">
        <f t="shared" si="652"/>
        <v/>
      </c>
      <c r="BA1896" s="18">
        <f>IF($E1896=AF!$D$6,IF($M1896="Concluída no prazo",2,IF($M1896="Concluída com atraso",1,0)),0)</f>
        <v>0</v>
      </c>
      <c r="BB1896" s="18">
        <f>IF($E1896=AF!$D$6,IF($M1896="Atrasada",2,IF($M1896="Concluída com atraso",1,0)),0)</f>
        <v>0</v>
      </c>
      <c r="BC1896" s="18">
        <v>1.89E-2</v>
      </c>
      <c r="BD1896" s="18">
        <f t="shared" si="659"/>
        <v>1.89E-2</v>
      </c>
      <c r="BE1896" s="18">
        <f t="shared" si="659"/>
        <v>1.89E-2</v>
      </c>
      <c r="BF1896" s="18" t="str">
        <f t="shared" si="653"/>
        <v/>
      </c>
      <c r="BN1896" s="18" t="str">
        <f t="shared" si="654"/>
        <v>s</v>
      </c>
    </row>
    <row r="1897" spans="3:66" ht="50.1" customHeight="1" thickTop="1" thickBot="1" x14ac:dyDescent="0.3">
      <c r="C1897" s="46"/>
      <c r="D1897" s="46"/>
      <c r="E1897" s="46"/>
      <c r="F1897" s="122"/>
      <c r="G1897" s="122"/>
      <c r="H1897" s="78" t="str">
        <f t="shared" si="655"/>
        <v/>
      </c>
      <c r="I1897" s="78" t="str">
        <f t="shared" si="656"/>
        <v/>
      </c>
      <c r="J1897" s="16"/>
      <c r="K1897" s="46" t="str">
        <f t="shared" si="657"/>
        <v/>
      </c>
      <c r="L1897" s="16"/>
      <c r="M1897" s="16"/>
      <c r="N1897" s="46"/>
      <c r="O1897" s="47" t="str">
        <f t="shared" si="660"/>
        <v/>
      </c>
      <c r="P1897" s="47"/>
      <c r="Q1897" s="48" t="str">
        <f>IFERROR(VLOOKUP(E1897,Funcionários!$C$8:$E$207,3,FALSE),"")</f>
        <v/>
      </c>
      <c r="R1897" s="47"/>
      <c r="S1897" s="49" t="str">
        <f t="shared" si="661"/>
        <v/>
      </c>
      <c r="T1897" s="49">
        <v>1.891E-2</v>
      </c>
      <c r="U1897" s="48" t="str">
        <f>IF(Funcionários!C1898=0,"",Funcionários!C1898)</f>
        <v/>
      </c>
      <c r="V1897" s="50">
        <f>IF(U1897="",0,IF(COUNTIFS($E$7:$E$3006,U1897,$I$7:$I$3006,'RC'!$E$6)=0,0,COUNTIFS($M$7:$M$3006,"Concluída no prazo",$E$7:$E$3006,U1897,$I$7:$I$3006,'RC'!$E$6)/COUNTIFS($E$7:$E$3006,U1897,$I$7:$I$3006,'RC'!$E$6)))</f>
        <v>0</v>
      </c>
      <c r="W1897" s="49">
        <f>SUMIFS($J$7:$J$3006,$E$7:$E$3006,U1897,$I$7:$I$3006,'RC'!$E$6)+SUMIFS($L$7:$L$3006,$E$7:$E$3006,U1897,$I$7:$I$3006,'RC'!$E$6)</f>
        <v>0</v>
      </c>
      <c r="X1897" s="48">
        <f>COUNTIFS($E$7:$E$3006,U1897,$I$7:$I$3006,'RC'!$E$6)</f>
        <v>0</v>
      </c>
      <c r="Y1897" s="48"/>
      <c r="Z1897" s="51" t="str">
        <f>IF(AQ1897='RC'!$E$6,AC1897*1000+AD1897,"")</f>
        <v/>
      </c>
      <c r="AA1897" s="51" t="str">
        <f>IF(AB1897="","",IF(AQ1897='RC'!$E$6,AC1897*1000-AD1897,""))</f>
        <v/>
      </c>
      <c r="AB1897" s="48" t="str">
        <f>IFERROR(VLOOKUP(E1897,Funcionários!$C$8:$E$207,3,FALSE),"")</f>
        <v/>
      </c>
      <c r="AC1897" s="50" t="str">
        <f>IF(AB1897="","",IF(COUNTIFS($AB$7:$AB$3006,AB1897,$AQ$7:$AQ$3006,'RC'!$E$6)=0,"",COUNTIFS($M$7:$M$3006,"Concluída no prazo",$AB$7:$AB$3006,AB1897,$AQ$7:$AQ$3006,'RC'!$E$6)/COUNTIFS($AB$7:$AB$3006,AB1897,$AQ$7:$AQ$3006,'RC'!$E$6)))</f>
        <v/>
      </c>
      <c r="AD1897" s="48">
        <f>SUMIF($AQ$7:$AQ$3006,'RC'!$E$6,$J$7:$J$3006)+SUMIF($AQ$7:$AQ$3006,'RC'!$E$6,$L$7:$L$3006)</f>
        <v>21</v>
      </c>
      <c r="AF1897" s="48">
        <v>3.1099999999994202E-2</v>
      </c>
      <c r="AG1897" s="48">
        <f>IF(OR(AQ1897="",AQ1897&lt;&gt;'RC'!$E$6,AB1897&lt;&gt;'RC'!$D$21),0,1)</f>
        <v>0</v>
      </c>
      <c r="AH1897" s="48">
        <f t="shared" si="658"/>
        <v>3.1099999999994202E-2</v>
      </c>
      <c r="AI1897" s="48" t="str">
        <f t="shared" si="640"/>
        <v/>
      </c>
      <c r="AJ1897" s="48" t="str">
        <f t="shared" si="641"/>
        <v/>
      </c>
      <c r="AK1897" s="52" t="str">
        <f t="shared" si="642"/>
        <v/>
      </c>
      <c r="AL1897" s="52" t="str">
        <f t="shared" si="643"/>
        <v/>
      </c>
      <c r="AM1897" s="48" t="str">
        <f t="shared" si="644"/>
        <v/>
      </c>
      <c r="AN1897" s="48" t="str">
        <f t="shared" si="645"/>
        <v/>
      </c>
      <c r="AP1897" s="18" t="str">
        <f t="shared" si="646"/>
        <v/>
      </c>
      <c r="AQ1897" s="18" t="str">
        <f t="shared" si="647"/>
        <v/>
      </c>
      <c r="AR1897" s="18">
        <v>3.1099999999999999E-2</v>
      </c>
      <c r="AS1897" s="18">
        <f>IF(AF!$D$27="Todos",1,IF(M1897=AF!$D$27,1,0))</f>
        <v>1</v>
      </c>
      <c r="AT1897" s="53">
        <f>IF(AND(E1897=AF!$D$6,OR(LT!M1897=AF!$D$27,AF!$D$27="Todos"),OR(AP1897=AF!$E$8,AQ1897=AF!$E$8)),AR1897+AS1897,0)</f>
        <v>0</v>
      </c>
      <c r="AU1897" s="18" t="str">
        <f t="shared" si="648"/>
        <v/>
      </c>
      <c r="AV1897" s="54" t="str">
        <f t="shared" si="649"/>
        <v/>
      </c>
      <c r="AW1897" s="54" t="str">
        <f t="shared" si="650"/>
        <v/>
      </c>
      <c r="AX1897" s="18" t="str">
        <f t="shared" si="651"/>
        <v/>
      </c>
      <c r="AY1897" s="18" t="str">
        <f t="shared" si="652"/>
        <v/>
      </c>
      <c r="BA1897" s="18">
        <f>IF($E1897=AF!$D$6,IF($M1897="Concluída no prazo",2,IF($M1897="Concluída com atraso",1,0)),0)</f>
        <v>0</v>
      </c>
      <c r="BB1897" s="18">
        <f>IF($E1897=AF!$D$6,IF($M1897="Atrasada",2,IF($M1897="Concluída com atraso",1,0)),0)</f>
        <v>0</v>
      </c>
      <c r="BC1897" s="18">
        <v>1.891E-2</v>
      </c>
      <c r="BD1897" s="18">
        <f t="shared" si="659"/>
        <v>1.891E-2</v>
      </c>
      <c r="BE1897" s="18">
        <f t="shared" si="659"/>
        <v>1.891E-2</v>
      </c>
      <c r="BF1897" s="18" t="str">
        <f t="shared" si="653"/>
        <v/>
      </c>
      <c r="BN1897" s="18" t="str">
        <f t="shared" si="654"/>
        <v>s</v>
      </c>
    </row>
    <row r="1898" spans="3:66" ht="50.1" customHeight="1" thickTop="1" thickBot="1" x14ac:dyDescent="0.3">
      <c r="C1898" s="46"/>
      <c r="D1898" s="46"/>
      <c r="E1898" s="46"/>
      <c r="F1898" s="122"/>
      <c r="G1898" s="122"/>
      <c r="H1898" s="78" t="str">
        <f t="shared" si="655"/>
        <v/>
      </c>
      <c r="I1898" s="78" t="str">
        <f t="shared" si="656"/>
        <v/>
      </c>
      <c r="J1898" s="16"/>
      <c r="K1898" s="46" t="str">
        <f t="shared" si="657"/>
        <v/>
      </c>
      <c r="L1898" s="16"/>
      <c r="M1898" s="16"/>
      <c r="N1898" s="46"/>
      <c r="O1898" s="47" t="str">
        <f t="shared" si="660"/>
        <v/>
      </c>
      <c r="P1898" s="47"/>
      <c r="Q1898" s="48" t="str">
        <f>IFERROR(VLOOKUP(E1898,Funcionários!$C$8:$E$207,3,FALSE),"")</f>
        <v/>
      </c>
      <c r="R1898" s="47"/>
      <c r="S1898" s="49" t="str">
        <f t="shared" si="661"/>
        <v/>
      </c>
      <c r="T1898" s="49">
        <v>1.8919999999999999E-2</v>
      </c>
      <c r="U1898" s="48" t="str">
        <f>IF(Funcionários!C1899=0,"",Funcionários!C1899)</f>
        <v/>
      </c>
      <c r="V1898" s="50">
        <f>IF(U1898="",0,IF(COUNTIFS($E$7:$E$3006,U1898,$I$7:$I$3006,'RC'!$E$6)=0,0,COUNTIFS($M$7:$M$3006,"Concluída no prazo",$E$7:$E$3006,U1898,$I$7:$I$3006,'RC'!$E$6)/COUNTIFS($E$7:$E$3006,U1898,$I$7:$I$3006,'RC'!$E$6)))</f>
        <v>0</v>
      </c>
      <c r="W1898" s="49">
        <f>SUMIFS($J$7:$J$3006,$E$7:$E$3006,U1898,$I$7:$I$3006,'RC'!$E$6)+SUMIFS($L$7:$L$3006,$E$7:$E$3006,U1898,$I$7:$I$3006,'RC'!$E$6)</f>
        <v>0</v>
      </c>
      <c r="X1898" s="48">
        <f>COUNTIFS($E$7:$E$3006,U1898,$I$7:$I$3006,'RC'!$E$6)</f>
        <v>0</v>
      </c>
      <c r="Y1898" s="48"/>
      <c r="Z1898" s="51" t="str">
        <f>IF(AQ1898='RC'!$E$6,AC1898*1000+AD1898,"")</f>
        <v/>
      </c>
      <c r="AA1898" s="51" t="str">
        <f>IF(AB1898="","",IF(AQ1898='RC'!$E$6,AC1898*1000-AD1898,""))</f>
        <v/>
      </c>
      <c r="AB1898" s="48" t="str">
        <f>IFERROR(VLOOKUP(E1898,Funcionários!$C$8:$E$207,3,FALSE),"")</f>
        <v/>
      </c>
      <c r="AC1898" s="50" t="str">
        <f>IF(AB1898="","",IF(COUNTIFS($AB$7:$AB$3006,AB1898,$AQ$7:$AQ$3006,'RC'!$E$6)=0,"",COUNTIFS($M$7:$M$3006,"Concluída no prazo",$AB$7:$AB$3006,AB1898,$AQ$7:$AQ$3006,'RC'!$E$6)/COUNTIFS($AB$7:$AB$3006,AB1898,$AQ$7:$AQ$3006,'RC'!$E$6)))</f>
        <v/>
      </c>
      <c r="AD1898" s="48">
        <f>SUMIF($AQ$7:$AQ$3006,'RC'!$E$6,$J$7:$J$3006)+SUMIF($AQ$7:$AQ$3006,'RC'!$E$6,$L$7:$L$3006)</f>
        <v>21</v>
      </c>
      <c r="AF1898" s="48">
        <v>3.1089999999994199E-2</v>
      </c>
      <c r="AG1898" s="48">
        <f>IF(OR(AQ1898="",AQ1898&lt;&gt;'RC'!$E$6,AB1898&lt;&gt;'RC'!$D$21),0,1)</f>
        <v>0</v>
      </c>
      <c r="AH1898" s="48">
        <f t="shared" si="658"/>
        <v>3.1089999999994199E-2</v>
      </c>
      <c r="AI1898" s="48" t="str">
        <f t="shared" si="640"/>
        <v/>
      </c>
      <c r="AJ1898" s="48" t="str">
        <f t="shared" si="641"/>
        <v/>
      </c>
      <c r="AK1898" s="52" t="str">
        <f t="shared" si="642"/>
        <v/>
      </c>
      <c r="AL1898" s="52" t="str">
        <f t="shared" si="643"/>
        <v/>
      </c>
      <c r="AM1898" s="48" t="str">
        <f t="shared" si="644"/>
        <v/>
      </c>
      <c r="AN1898" s="48" t="str">
        <f t="shared" si="645"/>
        <v/>
      </c>
      <c r="AP1898" s="18" t="str">
        <f t="shared" si="646"/>
        <v/>
      </c>
      <c r="AQ1898" s="18" t="str">
        <f t="shared" si="647"/>
        <v/>
      </c>
      <c r="AR1898" s="18">
        <v>3.109E-2</v>
      </c>
      <c r="AS1898" s="18">
        <f>IF(AF!$D$27="Todos",1,IF(M1898=AF!$D$27,1,0))</f>
        <v>1</v>
      </c>
      <c r="AT1898" s="53">
        <f>IF(AND(E1898=AF!$D$6,OR(LT!M1898=AF!$D$27,AF!$D$27="Todos"),OR(AP1898=AF!$E$8,AQ1898=AF!$E$8)),AR1898+AS1898,0)</f>
        <v>0</v>
      </c>
      <c r="AU1898" s="18" t="str">
        <f t="shared" si="648"/>
        <v/>
      </c>
      <c r="AV1898" s="54" t="str">
        <f t="shared" si="649"/>
        <v/>
      </c>
      <c r="AW1898" s="54" t="str">
        <f t="shared" si="650"/>
        <v/>
      </c>
      <c r="AX1898" s="18" t="str">
        <f t="shared" si="651"/>
        <v/>
      </c>
      <c r="AY1898" s="18" t="str">
        <f t="shared" si="652"/>
        <v/>
      </c>
      <c r="BA1898" s="18">
        <f>IF($E1898=AF!$D$6,IF($M1898="Concluída no prazo",2,IF($M1898="Concluída com atraso",1,0)),0)</f>
        <v>0</v>
      </c>
      <c r="BB1898" s="18">
        <f>IF($E1898=AF!$D$6,IF($M1898="Atrasada",2,IF($M1898="Concluída com atraso",1,0)),0)</f>
        <v>0</v>
      </c>
      <c r="BC1898" s="18">
        <v>1.8919999999999999E-2</v>
      </c>
      <c r="BD1898" s="18">
        <f t="shared" si="659"/>
        <v>1.8919999999999999E-2</v>
      </c>
      <c r="BE1898" s="18">
        <f t="shared" si="659"/>
        <v>1.8919999999999999E-2</v>
      </c>
      <c r="BF1898" s="18" t="str">
        <f t="shared" si="653"/>
        <v/>
      </c>
      <c r="BN1898" s="18" t="str">
        <f t="shared" si="654"/>
        <v>s</v>
      </c>
    </row>
    <row r="1899" spans="3:66" ht="50.1" customHeight="1" thickTop="1" thickBot="1" x14ac:dyDescent="0.3">
      <c r="C1899" s="46"/>
      <c r="D1899" s="46"/>
      <c r="E1899" s="46"/>
      <c r="F1899" s="122"/>
      <c r="G1899" s="122"/>
      <c r="H1899" s="78" t="str">
        <f t="shared" si="655"/>
        <v/>
      </c>
      <c r="I1899" s="78" t="str">
        <f t="shared" si="656"/>
        <v/>
      </c>
      <c r="J1899" s="16"/>
      <c r="K1899" s="46" t="str">
        <f t="shared" si="657"/>
        <v/>
      </c>
      <c r="L1899" s="16"/>
      <c r="M1899" s="16"/>
      <c r="N1899" s="46"/>
      <c r="O1899" s="47" t="str">
        <f t="shared" si="660"/>
        <v/>
      </c>
      <c r="P1899" s="47"/>
      <c r="Q1899" s="48" t="str">
        <f>IFERROR(VLOOKUP(E1899,Funcionários!$C$8:$E$207,3,FALSE),"")</f>
        <v/>
      </c>
      <c r="R1899" s="47"/>
      <c r="S1899" s="49" t="str">
        <f t="shared" si="661"/>
        <v/>
      </c>
      <c r="T1899" s="49">
        <v>1.8929999999999999E-2</v>
      </c>
      <c r="U1899" s="48" t="str">
        <f>IF(Funcionários!C1900=0,"",Funcionários!C1900)</f>
        <v/>
      </c>
      <c r="V1899" s="50">
        <f>IF(U1899="",0,IF(COUNTIFS($E$7:$E$3006,U1899,$I$7:$I$3006,'RC'!$E$6)=0,0,COUNTIFS($M$7:$M$3006,"Concluída no prazo",$E$7:$E$3006,U1899,$I$7:$I$3006,'RC'!$E$6)/COUNTIFS($E$7:$E$3006,U1899,$I$7:$I$3006,'RC'!$E$6)))</f>
        <v>0</v>
      </c>
      <c r="W1899" s="49">
        <f>SUMIFS($J$7:$J$3006,$E$7:$E$3006,U1899,$I$7:$I$3006,'RC'!$E$6)+SUMIFS($L$7:$L$3006,$E$7:$E$3006,U1899,$I$7:$I$3006,'RC'!$E$6)</f>
        <v>0</v>
      </c>
      <c r="X1899" s="48">
        <f>COUNTIFS($E$7:$E$3006,U1899,$I$7:$I$3006,'RC'!$E$6)</f>
        <v>0</v>
      </c>
      <c r="Y1899" s="48"/>
      <c r="Z1899" s="51" t="str">
        <f>IF(AQ1899='RC'!$E$6,AC1899*1000+AD1899,"")</f>
        <v/>
      </c>
      <c r="AA1899" s="51" t="str">
        <f>IF(AB1899="","",IF(AQ1899='RC'!$E$6,AC1899*1000-AD1899,""))</f>
        <v/>
      </c>
      <c r="AB1899" s="48" t="str">
        <f>IFERROR(VLOOKUP(E1899,Funcionários!$C$8:$E$207,3,FALSE),"")</f>
        <v/>
      </c>
      <c r="AC1899" s="50" t="str">
        <f>IF(AB1899="","",IF(COUNTIFS($AB$7:$AB$3006,AB1899,$AQ$7:$AQ$3006,'RC'!$E$6)=0,"",COUNTIFS($M$7:$M$3006,"Concluída no prazo",$AB$7:$AB$3006,AB1899,$AQ$7:$AQ$3006,'RC'!$E$6)/COUNTIFS($AB$7:$AB$3006,AB1899,$AQ$7:$AQ$3006,'RC'!$E$6)))</f>
        <v/>
      </c>
      <c r="AD1899" s="48">
        <f>SUMIF($AQ$7:$AQ$3006,'RC'!$E$6,$J$7:$J$3006)+SUMIF($AQ$7:$AQ$3006,'RC'!$E$6,$L$7:$L$3006)</f>
        <v>21</v>
      </c>
      <c r="AF1899" s="48">
        <v>3.1079999999994199E-2</v>
      </c>
      <c r="AG1899" s="48">
        <f>IF(OR(AQ1899="",AQ1899&lt;&gt;'RC'!$E$6,AB1899&lt;&gt;'RC'!$D$21),0,1)</f>
        <v>0</v>
      </c>
      <c r="AH1899" s="48">
        <f t="shared" si="658"/>
        <v>3.1079999999994199E-2</v>
      </c>
      <c r="AI1899" s="48" t="str">
        <f t="shared" si="640"/>
        <v/>
      </c>
      <c r="AJ1899" s="48" t="str">
        <f t="shared" si="641"/>
        <v/>
      </c>
      <c r="AK1899" s="52" t="str">
        <f t="shared" si="642"/>
        <v/>
      </c>
      <c r="AL1899" s="52" t="str">
        <f t="shared" si="643"/>
        <v/>
      </c>
      <c r="AM1899" s="48" t="str">
        <f t="shared" si="644"/>
        <v/>
      </c>
      <c r="AN1899" s="48" t="str">
        <f t="shared" si="645"/>
        <v/>
      </c>
      <c r="AP1899" s="18" t="str">
        <f t="shared" si="646"/>
        <v/>
      </c>
      <c r="AQ1899" s="18" t="str">
        <f t="shared" si="647"/>
        <v/>
      </c>
      <c r="AR1899" s="18">
        <v>3.108E-2</v>
      </c>
      <c r="AS1899" s="18">
        <f>IF(AF!$D$27="Todos",1,IF(M1899=AF!$D$27,1,0))</f>
        <v>1</v>
      </c>
      <c r="AT1899" s="53">
        <f>IF(AND(E1899=AF!$D$6,OR(LT!M1899=AF!$D$27,AF!$D$27="Todos"),OR(AP1899=AF!$E$8,AQ1899=AF!$E$8)),AR1899+AS1899,0)</f>
        <v>0</v>
      </c>
      <c r="AU1899" s="18" t="str">
        <f t="shared" si="648"/>
        <v/>
      </c>
      <c r="AV1899" s="54" t="str">
        <f t="shared" si="649"/>
        <v/>
      </c>
      <c r="AW1899" s="54" t="str">
        <f t="shared" si="650"/>
        <v/>
      </c>
      <c r="AX1899" s="18" t="str">
        <f t="shared" si="651"/>
        <v/>
      </c>
      <c r="AY1899" s="18" t="str">
        <f t="shared" si="652"/>
        <v/>
      </c>
      <c r="BA1899" s="18">
        <f>IF($E1899=AF!$D$6,IF($M1899="Concluída no prazo",2,IF($M1899="Concluída com atraso",1,0)),0)</f>
        <v>0</v>
      </c>
      <c r="BB1899" s="18">
        <f>IF($E1899=AF!$D$6,IF($M1899="Atrasada",2,IF($M1899="Concluída com atraso",1,0)),0)</f>
        <v>0</v>
      </c>
      <c r="BC1899" s="18">
        <v>1.8929999999999999E-2</v>
      </c>
      <c r="BD1899" s="18">
        <f t="shared" si="659"/>
        <v>1.8929999999999999E-2</v>
      </c>
      <c r="BE1899" s="18">
        <f t="shared" si="659"/>
        <v>1.8929999999999999E-2</v>
      </c>
      <c r="BF1899" s="18" t="str">
        <f t="shared" si="653"/>
        <v/>
      </c>
      <c r="BN1899" s="18" t="str">
        <f t="shared" si="654"/>
        <v>s</v>
      </c>
    </row>
    <row r="1900" spans="3:66" ht="50.1" customHeight="1" thickTop="1" thickBot="1" x14ac:dyDescent="0.3">
      <c r="C1900" s="46"/>
      <c r="D1900" s="46"/>
      <c r="E1900" s="46"/>
      <c r="F1900" s="122"/>
      <c r="G1900" s="122"/>
      <c r="H1900" s="78" t="str">
        <f t="shared" si="655"/>
        <v/>
      </c>
      <c r="I1900" s="78" t="str">
        <f t="shared" si="656"/>
        <v/>
      </c>
      <c r="J1900" s="16"/>
      <c r="K1900" s="46" t="str">
        <f t="shared" si="657"/>
        <v/>
      </c>
      <c r="L1900" s="16"/>
      <c r="M1900" s="16"/>
      <c r="N1900" s="46"/>
      <c r="O1900" s="47" t="str">
        <f t="shared" si="660"/>
        <v/>
      </c>
      <c r="P1900" s="47"/>
      <c r="Q1900" s="48" t="str">
        <f>IFERROR(VLOOKUP(E1900,Funcionários!$C$8:$E$207,3,FALSE),"")</f>
        <v/>
      </c>
      <c r="R1900" s="47"/>
      <c r="S1900" s="49" t="str">
        <f t="shared" si="661"/>
        <v/>
      </c>
      <c r="T1900" s="49">
        <v>1.8939999999999999E-2</v>
      </c>
      <c r="U1900" s="48" t="str">
        <f>IF(Funcionários!C1901=0,"",Funcionários!C1901)</f>
        <v/>
      </c>
      <c r="V1900" s="50">
        <f>IF(U1900="",0,IF(COUNTIFS($E$7:$E$3006,U1900,$I$7:$I$3006,'RC'!$E$6)=0,0,COUNTIFS($M$7:$M$3006,"Concluída no prazo",$E$7:$E$3006,U1900,$I$7:$I$3006,'RC'!$E$6)/COUNTIFS($E$7:$E$3006,U1900,$I$7:$I$3006,'RC'!$E$6)))</f>
        <v>0</v>
      </c>
      <c r="W1900" s="49">
        <f>SUMIFS($J$7:$J$3006,$E$7:$E$3006,U1900,$I$7:$I$3006,'RC'!$E$6)+SUMIFS($L$7:$L$3006,$E$7:$E$3006,U1900,$I$7:$I$3006,'RC'!$E$6)</f>
        <v>0</v>
      </c>
      <c r="X1900" s="48">
        <f>COUNTIFS($E$7:$E$3006,U1900,$I$7:$I$3006,'RC'!$E$6)</f>
        <v>0</v>
      </c>
      <c r="Y1900" s="48"/>
      <c r="Z1900" s="51" t="str">
        <f>IF(AQ1900='RC'!$E$6,AC1900*1000+AD1900,"")</f>
        <v/>
      </c>
      <c r="AA1900" s="51" t="str">
        <f>IF(AB1900="","",IF(AQ1900='RC'!$E$6,AC1900*1000-AD1900,""))</f>
        <v/>
      </c>
      <c r="AB1900" s="48" t="str">
        <f>IFERROR(VLOOKUP(E1900,Funcionários!$C$8:$E$207,3,FALSE),"")</f>
        <v/>
      </c>
      <c r="AC1900" s="50" t="str">
        <f>IF(AB1900="","",IF(COUNTIFS($AB$7:$AB$3006,AB1900,$AQ$7:$AQ$3006,'RC'!$E$6)=0,"",COUNTIFS($M$7:$M$3006,"Concluída no prazo",$AB$7:$AB$3006,AB1900,$AQ$7:$AQ$3006,'RC'!$E$6)/COUNTIFS($AB$7:$AB$3006,AB1900,$AQ$7:$AQ$3006,'RC'!$E$6)))</f>
        <v/>
      </c>
      <c r="AD1900" s="48">
        <f>SUMIF($AQ$7:$AQ$3006,'RC'!$E$6,$J$7:$J$3006)+SUMIF($AQ$7:$AQ$3006,'RC'!$E$6,$L$7:$L$3006)</f>
        <v>21</v>
      </c>
      <c r="AF1900" s="48">
        <v>3.1069999999994199E-2</v>
      </c>
      <c r="AG1900" s="48">
        <f>IF(OR(AQ1900="",AQ1900&lt;&gt;'RC'!$E$6,AB1900&lt;&gt;'RC'!$D$21),0,1)</f>
        <v>0</v>
      </c>
      <c r="AH1900" s="48">
        <f t="shared" si="658"/>
        <v>3.1069999999994199E-2</v>
      </c>
      <c r="AI1900" s="48" t="str">
        <f t="shared" si="640"/>
        <v/>
      </c>
      <c r="AJ1900" s="48" t="str">
        <f t="shared" si="641"/>
        <v/>
      </c>
      <c r="AK1900" s="52" t="str">
        <f t="shared" si="642"/>
        <v/>
      </c>
      <c r="AL1900" s="52" t="str">
        <f t="shared" si="643"/>
        <v/>
      </c>
      <c r="AM1900" s="48" t="str">
        <f t="shared" si="644"/>
        <v/>
      </c>
      <c r="AN1900" s="48" t="str">
        <f t="shared" si="645"/>
        <v/>
      </c>
      <c r="AP1900" s="18" t="str">
        <f t="shared" si="646"/>
        <v/>
      </c>
      <c r="AQ1900" s="18" t="str">
        <f t="shared" si="647"/>
        <v/>
      </c>
      <c r="AR1900" s="18">
        <v>3.107E-2</v>
      </c>
      <c r="AS1900" s="18">
        <f>IF(AF!$D$27="Todos",1,IF(M1900=AF!$D$27,1,0))</f>
        <v>1</v>
      </c>
      <c r="AT1900" s="53">
        <f>IF(AND(E1900=AF!$D$6,OR(LT!M1900=AF!$D$27,AF!$D$27="Todos"),OR(AP1900=AF!$E$8,AQ1900=AF!$E$8)),AR1900+AS1900,0)</f>
        <v>0</v>
      </c>
      <c r="AU1900" s="18" t="str">
        <f t="shared" si="648"/>
        <v/>
      </c>
      <c r="AV1900" s="54" t="str">
        <f t="shared" si="649"/>
        <v/>
      </c>
      <c r="AW1900" s="54" t="str">
        <f t="shared" si="650"/>
        <v/>
      </c>
      <c r="AX1900" s="18" t="str">
        <f t="shared" si="651"/>
        <v/>
      </c>
      <c r="AY1900" s="18" t="str">
        <f t="shared" si="652"/>
        <v/>
      </c>
      <c r="BA1900" s="18">
        <f>IF($E1900=AF!$D$6,IF($M1900="Concluída no prazo",2,IF($M1900="Concluída com atraso",1,0)),0)</f>
        <v>0</v>
      </c>
      <c r="BB1900" s="18">
        <f>IF($E1900=AF!$D$6,IF($M1900="Atrasada",2,IF($M1900="Concluída com atraso",1,0)),0)</f>
        <v>0</v>
      </c>
      <c r="BC1900" s="18">
        <v>1.8939999999999999E-2</v>
      </c>
      <c r="BD1900" s="18">
        <f t="shared" si="659"/>
        <v>1.8939999999999999E-2</v>
      </c>
      <c r="BE1900" s="18">
        <f t="shared" si="659"/>
        <v>1.8939999999999999E-2</v>
      </c>
      <c r="BF1900" s="18" t="str">
        <f t="shared" si="653"/>
        <v/>
      </c>
      <c r="BN1900" s="18" t="str">
        <f t="shared" si="654"/>
        <v>s</v>
      </c>
    </row>
    <row r="1901" spans="3:66" ht="50.1" customHeight="1" thickTop="1" thickBot="1" x14ac:dyDescent="0.3">
      <c r="C1901" s="46"/>
      <c r="D1901" s="46"/>
      <c r="E1901" s="46"/>
      <c r="F1901" s="122"/>
      <c r="G1901" s="122"/>
      <c r="H1901" s="78" t="str">
        <f t="shared" si="655"/>
        <v/>
      </c>
      <c r="I1901" s="78" t="str">
        <f t="shared" si="656"/>
        <v/>
      </c>
      <c r="J1901" s="16"/>
      <c r="K1901" s="46" t="str">
        <f t="shared" si="657"/>
        <v/>
      </c>
      <c r="L1901" s="16"/>
      <c r="M1901" s="16"/>
      <c r="N1901" s="46"/>
      <c r="O1901" s="47" t="str">
        <f t="shared" si="660"/>
        <v/>
      </c>
      <c r="P1901" s="47"/>
      <c r="Q1901" s="48" t="str">
        <f>IFERROR(VLOOKUP(E1901,Funcionários!$C$8:$E$207,3,FALSE),"")</f>
        <v/>
      </c>
      <c r="R1901" s="47"/>
      <c r="S1901" s="49" t="str">
        <f t="shared" si="661"/>
        <v/>
      </c>
      <c r="T1901" s="49">
        <v>1.8950000000000002E-2</v>
      </c>
      <c r="U1901" s="48" t="str">
        <f>IF(Funcionários!C1902=0,"",Funcionários!C1902)</f>
        <v/>
      </c>
      <c r="V1901" s="50">
        <f>IF(U1901="",0,IF(COUNTIFS($E$7:$E$3006,U1901,$I$7:$I$3006,'RC'!$E$6)=0,0,COUNTIFS($M$7:$M$3006,"Concluída no prazo",$E$7:$E$3006,U1901,$I$7:$I$3006,'RC'!$E$6)/COUNTIFS($E$7:$E$3006,U1901,$I$7:$I$3006,'RC'!$E$6)))</f>
        <v>0</v>
      </c>
      <c r="W1901" s="49">
        <f>SUMIFS($J$7:$J$3006,$E$7:$E$3006,U1901,$I$7:$I$3006,'RC'!$E$6)+SUMIFS($L$7:$L$3006,$E$7:$E$3006,U1901,$I$7:$I$3006,'RC'!$E$6)</f>
        <v>0</v>
      </c>
      <c r="X1901" s="48">
        <f>COUNTIFS($E$7:$E$3006,U1901,$I$7:$I$3006,'RC'!$E$6)</f>
        <v>0</v>
      </c>
      <c r="Y1901" s="48"/>
      <c r="Z1901" s="51" t="str">
        <f>IF(AQ1901='RC'!$E$6,AC1901*1000+AD1901,"")</f>
        <v/>
      </c>
      <c r="AA1901" s="51" t="str">
        <f>IF(AB1901="","",IF(AQ1901='RC'!$E$6,AC1901*1000-AD1901,""))</f>
        <v/>
      </c>
      <c r="AB1901" s="48" t="str">
        <f>IFERROR(VLOOKUP(E1901,Funcionários!$C$8:$E$207,3,FALSE),"")</f>
        <v/>
      </c>
      <c r="AC1901" s="50" t="str">
        <f>IF(AB1901="","",IF(COUNTIFS($AB$7:$AB$3006,AB1901,$AQ$7:$AQ$3006,'RC'!$E$6)=0,"",COUNTIFS($M$7:$M$3006,"Concluída no prazo",$AB$7:$AB$3006,AB1901,$AQ$7:$AQ$3006,'RC'!$E$6)/COUNTIFS($AB$7:$AB$3006,AB1901,$AQ$7:$AQ$3006,'RC'!$E$6)))</f>
        <v/>
      </c>
      <c r="AD1901" s="48">
        <f>SUMIF($AQ$7:$AQ$3006,'RC'!$E$6,$J$7:$J$3006)+SUMIF($AQ$7:$AQ$3006,'RC'!$E$6,$L$7:$L$3006)</f>
        <v>21</v>
      </c>
      <c r="AF1901" s="48">
        <v>3.10599999999942E-2</v>
      </c>
      <c r="AG1901" s="48">
        <f>IF(OR(AQ1901="",AQ1901&lt;&gt;'RC'!$E$6,AB1901&lt;&gt;'RC'!$D$21),0,1)</f>
        <v>0</v>
      </c>
      <c r="AH1901" s="48">
        <f t="shared" si="658"/>
        <v>3.10599999999942E-2</v>
      </c>
      <c r="AI1901" s="48" t="str">
        <f t="shared" si="640"/>
        <v/>
      </c>
      <c r="AJ1901" s="48" t="str">
        <f t="shared" si="641"/>
        <v/>
      </c>
      <c r="AK1901" s="52" t="str">
        <f t="shared" si="642"/>
        <v/>
      </c>
      <c r="AL1901" s="52" t="str">
        <f t="shared" si="643"/>
        <v/>
      </c>
      <c r="AM1901" s="48" t="str">
        <f t="shared" si="644"/>
        <v/>
      </c>
      <c r="AN1901" s="48" t="str">
        <f t="shared" si="645"/>
        <v/>
      </c>
      <c r="AP1901" s="18" t="str">
        <f t="shared" si="646"/>
        <v/>
      </c>
      <c r="AQ1901" s="18" t="str">
        <f t="shared" si="647"/>
        <v/>
      </c>
      <c r="AR1901" s="18">
        <v>3.1060000000000001E-2</v>
      </c>
      <c r="AS1901" s="18">
        <f>IF(AF!$D$27="Todos",1,IF(M1901=AF!$D$27,1,0))</f>
        <v>1</v>
      </c>
      <c r="AT1901" s="53">
        <f>IF(AND(E1901=AF!$D$6,OR(LT!M1901=AF!$D$27,AF!$D$27="Todos"),OR(AP1901=AF!$E$8,AQ1901=AF!$E$8)),AR1901+AS1901,0)</f>
        <v>0</v>
      </c>
      <c r="AU1901" s="18" t="str">
        <f t="shared" si="648"/>
        <v/>
      </c>
      <c r="AV1901" s="54" t="str">
        <f t="shared" si="649"/>
        <v/>
      </c>
      <c r="AW1901" s="54" t="str">
        <f t="shared" si="650"/>
        <v/>
      </c>
      <c r="AX1901" s="18" t="str">
        <f t="shared" si="651"/>
        <v/>
      </c>
      <c r="AY1901" s="18" t="str">
        <f t="shared" si="652"/>
        <v/>
      </c>
      <c r="BA1901" s="18">
        <f>IF($E1901=AF!$D$6,IF($M1901="Concluída no prazo",2,IF($M1901="Concluída com atraso",1,0)),0)</f>
        <v>0</v>
      </c>
      <c r="BB1901" s="18">
        <f>IF($E1901=AF!$D$6,IF($M1901="Atrasada",2,IF($M1901="Concluída com atraso",1,0)),0)</f>
        <v>0</v>
      </c>
      <c r="BC1901" s="18">
        <v>1.8950000000000002E-2</v>
      </c>
      <c r="BD1901" s="18">
        <f t="shared" si="659"/>
        <v>1.8950000000000002E-2</v>
      </c>
      <c r="BE1901" s="18">
        <f t="shared" si="659"/>
        <v>1.8950000000000002E-2</v>
      </c>
      <c r="BF1901" s="18" t="str">
        <f t="shared" si="653"/>
        <v/>
      </c>
      <c r="BN1901" s="18" t="str">
        <f t="shared" si="654"/>
        <v>s</v>
      </c>
    </row>
    <row r="1902" spans="3:66" ht="50.1" customHeight="1" thickTop="1" thickBot="1" x14ac:dyDescent="0.3">
      <c r="C1902" s="46"/>
      <c r="D1902" s="46"/>
      <c r="E1902" s="46"/>
      <c r="F1902" s="122"/>
      <c r="G1902" s="122"/>
      <c r="H1902" s="78" t="str">
        <f t="shared" si="655"/>
        <v/>
      </c>
      <c r="I1902" s="78" t="str">
        <f t="shared" si="656"/>
        <v/>
      </c>
      <c r="J1902" s="16"/>
      <c r="K1902" s="46" t="str">
        <f t="shared" si="657"/>
        <v/>
      </c>
      <c r="L1902" s="16"/>
      <c r="M1902" s="16"/>
      <c r="N1902" s="46"/>
      <c r="O1902" s="47" t="str">
        <f t="shared" si="660"/>
        <v/>
      </c>
      <c r="P1902" s="47"/>
      <c r="Q1902" s="48" t="str">
        <f>IFERROR(VLOOKUP(E1902,Funcionários!$C$8:$E$207,3,FALSE),"")</f>
        <v/>
      </c>
      <c r="R1902" s="47"/>
      <c r="S1902" s="49" t="str">
        <f t="shared" si="661"/>
        <v/>
      </c>
      <c r="T1902" s="49">
        <v>1.8960000000000001E-2</v>
      </c>
      <c r="U1902" s="48" t="str">
        <f>IF(Funcionários!C1903=0,"",Funcionários!C1903)</f>
        <v/>
      </c>
      <c r="V1902" s="50">
        <f>IF(U1902="",0,IF(COUNTIFS($E$7:$E$3006,U1902,$I$7:$I$3006,'RC'!$E$6)=0,0,COUNTIFS($M$7:$M$3006,"Concluída no prazo",$E$7:$E$3006,U1902,$I$7:$I$3006,'RC'!$E$6)/COUNTIFS($E$7:$E$3006,U1902,$I$7:$I$3006,'RC'!$E$6)))</f>
        <v>0</v>
      </c>
      <c r="W1902" s="49">
        <f>SUMIFS($J$7:$J$3006,$E$7:$E$3006,U1902,$I$7:$I$3006,'RC'!$E$6)+SUMIFS($L$7:$L$3006,$E$7:$E$3006,U1902,$I$7:$I$3006,'RC'!$E$6)</f>
        <v>0</v>
      </c>
      <c r="X1902" s="48">
        <f>COUNTIFS($E$7:$E$3006,U1902,$I$7:$I$3006,'RC'!$E$6)</f>
        <v>0</v>
      </c>
      <c r="Y1902" s="48"/>
      <c r="Z1902" s="51" t="str">
        <f>IF(AQ1902='RC'!$E$6,AC1902*1000+AD1902,"")</f>
        <v/>
      </c>
      <c r="AA1902" s="51" t="str">
        <f>IF(AB1902="","",IF(AQ1902='RC'!$E$6,AC1902*1000-AD1902,""))</f>
        <v/>
      </c>
      <c r="AB1902" s="48" t="str">
        <f>IFERROR(VLOOKUP(E1902,Funcionários!$C$8:$E$207,3,FALSE),"")</f>
        <v/>
      </c>
      <c r="AC1902" s="50" t="str">
        <f>IF(AB1902="","",IF(COUNTIFS($AB$7:$AB$3006,AB1902,$AQ$7:$AQ$3006,'RC'!$E$6)=0,"",COUNTIFS($M$7:$M$3006,"Concluída no prazo",$AB$7:$AB$3006,AB1902,$AQ$7:$AQ$3006,'RC'!$E$6)/COUNTIFS($AB$7:$AB$3006,AB1902,$AQ$7:$AQ$3006,'RC'!$E$6)))</f>
        <v/>
      </c>
      <c r="AD1902" s="48">
        <f>SUMIF($AQ$7:$AQ$3006,'RC'!$E$6,$J$7:$J$3006)+SUMIF($AQ$7:$AQ$3006,'RC'!$E$6,$L$7:$L$3006)</f>
        <v>21</v>
      </c>
      <c r="AF1902" s="48">
        <v>3.10499999999942E-2</v>
      </c>
      <c r="AG1902" s="48">
        <f>IF(OR(AQ1902="",AQ1902&lt;&gt;'RC'!$E$6,AB1902&lt;&gt;'RC'!$D$21),0,1)</f>
        <v>0</v>
      </c>
      <c r="AH1902" s="48">
        <f t="shared" si="658"/>
        <v>3.10499999999942E-2</v>
      </c>
      <c r="AI1902" s="48" t="str">
        <f t="shared" si="640"/>
        <v/>
      </c>
      <c r="AJ1902" s="48" t="str">
        <f t="shared" si="641"/>
        <v/>
      </c>
      <c r="AK1902" s="52" t="str">
        <f t="shared" si="642"/>
        <v/>
      </c>
      <c r="AL1902" s="52" t="str">
        <f t="shared" si="643"/>
        <v/>
      </c>
      <c r="AM1902" s="48" t="str">
        <f t="shared" si="644"/>
        <v/>
      </c>
      <c r="AN1902" s="48" t="str">
        <f t="shared" si="645"/>
        <v/>
      </c>
      <c r="AP1902" s="18" t="str">
        <f t="shared" si="646"/>
        <v/>
      </c>
      <c r="AQ1902" s="18" t="str">
        <f t="shared" si="647"/>
        <v/>
      </c>
      <c r="AR1902" s="18">
        <v>3.1050000000000001E-2</v>
      </c>
      <c r="AS1902" s="18">
        <f>IF(AF!$D$27="Todos",1,IF(M1902=AF!$D$27,1,0))</f>
        <v>1</v>
      </c>
      <c r="AT1902" s="53">
        <f>IF(AND(E1902=AF!$D$6,OR(LT!M1902=AF!$D$27,AF!$D$27="Todos"),OR(AP1902=AF!$E$8,AQ1902=AF!$E$8)),AR1902+AS1902,0)</f>
        <v>0</v>
      </c>
      <c r="AU1902" s="18" t="str">
        <f t="shared" si="648"/>
        <v/>
      </c>
      <c r="AV1902" s="54" t="str">
        <f t="shared" si="649"/>
        <v/>
      </c>
      <c r="AW1902" s="54" t="str">
        <f t="shared" si="650"/>
        <v/>
      </c>
      <c r="AX1902" s="18" t="str">
        <f t="shared" si="651"/>
        <v/>
      </c>
      <c r="AY1902" s="18" t="str">
        <f t="shared" si="652"/>
        <v/>
      </c>
      <c r="BA1902" s="18">
        <f>IF($E1902=AF!$D$6,IF($M1902="Concluída no prazo",2,IF($M1902="Concluída com atraso",1,0)),0)</f>
        <v>0</v>
      </c>
      <c r="BB1902" s="18">
        <f>IF($E1902=AF!$D$6,IF($M1902="Atrasada",2,IF($M1902="Concluída com atraso",1,0)),0)</f>
        <v>0</v>
      </c>
      <c r="BC1902" s="18">
        <v>1.8960000000000001E-2</v>
      </c>
      <c r="BD1902" s="18">
        <f t="shared" si="659"/>
        <v>1.8960000000000001E-2</v>
      </c>
      <c r="BE1902" s="18">
        <f t="shared" si="659"/>
        <v>1.8960000000000001E-2</v>
      </c>
      <c r="BF1902" s="18" t="str">
        <f t="shared" si="653"/>
        <v/>
      </c>
      <c r="BN1902" s="18" t="str">
        <f t="shared" si="654"/>
        <v>s</v>
      </c>
    </row>
    <row r="1903" spans="3:66" ht="50.1" customHeight="1" thickTop="1" thickBot="1" x14ac:dyDescent="0.3">
      <c r="C1903" s="46"/>
      <c r="D1903" s="46"/>
      <c r="E1903" s="46"/>
      <c r="F1903" s="122"/>
      <c r="G1903" s="122"/>
      <c r="H1903" s="78" t="str">
        <f t="shared" si="655"/>
        <v/>
      </c>
      <c r="I1903" s="78" t="str">
        <f t="shared" si="656"/>
        <v/>
      </c>
      <c r="J1903" s="16"/>
      <c r="K1903" s="46" t="str">
        <f t="shared" si="657"/>
        <v/>
      </c>
      <c r="L1903" s="16"/>
      <c r="M1903" s="16"/>
      <c r="N1903" s="46"/>
      <c r="O1903" s="47" t="str">
        <f t="shared" si="660"/>
        <v/>
      </c>
      <c r="P1903" s="47"/>
      <c r="Q1903" s="48" t="str">
        <f>IFERROR(VLOOKUP(E1903,Funcionários!$C$8:$E$207,3,FALSE),"")</f>
        <v/>
      </c>
      <c r="R1903" s="47"/>
      <c r="S1903" s="49" t="str">
        <f t="shared" si="661"/>
        <v/>
      </c>
      <c r="T1903" s="49">
        <v>1.8970000000000001E-2</v>
      </c>
      <c r="U1903" s="48" t="str">
        <f>IF(Funcionários!C1904=0,"",Funcionários!C1904)</f>
        <v/>
      </c>
      <c r="V1903" s="50">
        <f>IF(U1903="",0,IF(COUNTIFS($E$7:$E$3006,U1903,$I$7:$I$3006,'RC'!$E$6)=0,0,COUNTIFS($M$7:$M$3006,"Concluída no prazo",$E$7:$E$3006,U1903,$I$7:$I$3006,'RC'!$E$6)/COUNTIFS($E$7:$E$3006,U1903,$I$7:$I$3006,'RC'!$E$6)))</f>
        <v>0</v>
      </c>
      <c r="W1903" s="49">
        <f>SUMIFS($J$7:$J$3006,$E$7:$E$3006,U1903,$I$7:$I$3006,'RC'!$E$6)+SUMIFS($L$7:$L$3006,$E$7:$E$3006,U1903,$I$7:$I$3006,'RC'!$E$6)</f>
        <v>0</v>
      </c>
      <c r="X1903" s="48">
        <f>COUNTIFS($E$7:$E$3006,U1903,$I$7:$I$3006,'RC'!$E$6)</f>
        <v>0</v>
      </c>
      <c r="Y1903" s="48"/>
      <c r="Z1903" s="51" t="str">
        <f>IF(AQ1903='RC'!$E$6,AC1903*1000+AD1903,"")</f>
        <v/>
      </c>
      <c r="AA1903" s="51" t="str">
        <f>IF(AB1903="","",IF(AQ1903='RC'!$E$6,AC1903*1000-AD1903,""))</f>
        <v/>
      </c>
      <c r="AB1903" s="48" t="str">
        <f>IFERROR(VLOOKUP(E1903,Funcionários!$C$8:$E$207,3,FALSE),"")</f>
        <v/>
      </c>
      <c r="AC1903" s="50" t="str">
        <f>IF(AB1903="","",IF(COUNTIFS($AB$7:$AB$3006,AB1903,$AQ$7:$AQ$3006,'RC'!$E$6)=0,"",COUNTIFS($M$7:$M$3006,"Concluída no prazo",$AB$7:$AB$3006,AB1903,$AQ$7:$AQ$3006,'RC'!$E$6)/COUNTIFS($AB$7:$AB$3006,AB1903,$AQ$7:$AQ$3006,'RC'!$E$6)))</f>
        <v/>
      </c>
      <c r="AD1903" s="48">
        <f>SUMIF($AQ$7:$AQ$3006,'RC'!$E$6,$J$7:$J$3006)+SUMIF($AQ$7:$AQ$3006,'RC'!$E$6,$L$7:$L$3006)</f>
        <v>21</v>
      </c>
      <c r="AF1903" s="48">
        <v>3.1039999999994201E-2</v>
      </c>
      <c r="AG1903" s="48">
        <f>IF(OR(AQ1903="",AQ1903&lt;&gt;'RC'!$E$6,AB1903&lt;&gt;'RC'!$D$21),0,1)</f>
        <v>0</v>
      </c>
      <c r="AH1903" s="48">
        <f t="shared" si="658"/>
        <v>3.1039999999994201E-2</v>
      </c>
      <c r="AI1903" s="48" t="str">
        <f t="shared" si="640"/>
        <v/>
      </c>
      <c r="AJ1903" s="48" t="str">
        <f t="shared" si="641"/>
        <v/>
      </c>
      <c r="AK1903" s="52" t="str">
        <f t="shared" si="642"/>
        <v/>
      </c>
      <c r="AL1903" s="52" t="str">
        <f t="shared" si="643"/>
        <v/>
      </c>
      <c r="AM1903" s="48" t="str">
        <f t="shared" si="644"/>
        <v/>
      </c>
      <c r="AN1903" s="48" t="str">
        <f t="shared" si="645"/>
        <v/>
      </c>
      <c r="AP1903" s="18" t="str">
        <f t="shared" si="646"/>
        <v/>
      </c>
      <c r="AQ1903" s="18" t="str">
        <f t="shared" si="647"/>
        <v/>
      </c>
      <c r="AR1903" s="18">
        <v>3.1040000000000002E-2</v>
      </c>
      <c r="AS1903" s="18">
        <f>IF(AF!$D$27="Todos",1,IF(M1903=AF!$D$27,1,0))</f>
        <v>1</v>
      </c>
      <c r="AT1903" s="53">
        <f>IF(AND(E1903=AF!$D$6,OR(LT!M1903=AF!$D$27,AF!$D$27="Todos"),OR(AP1903=AF!$E$8,AQ1903=AF!$E$8)),AR1903+AS1903,0)</f>
        <v>0</v>
      </c>
      <c r="AU1903" s="18" t="str">
        <f t="shared" si="648"/>
        <v/>
      </c>
      <c r="AV1903" s="54" t="str">
        <f t="shared" si="649"/>
        <v/>
      </c>
      <c r="AW1903" s="54" t="str">
        <f t="shared" si="650"/>
        <v/>
      </c>
      <c r="AX1903" s="18" t="str">
        <f t="shared" si="651"/>
        <v/>
      </c>
      <c r="AY1903" s="18" t="str">
        <f t="shared" si="652"/>
        <v/>
      </c>
      <c r="BA1903" s="18">
        <f>IF($E1903=AF!$D$6,IF($M1903="Concluída no prazo",2,IF($M1903="Concluída com atraso",1,0)),0)</f>
        <v>0</v>
      </c>
      <c r="BB1903" s="18">
        <f>IF($E1903=AF!$D$6,IF($M1903="Atrasada",2,IF($M1903="Concluída com atraso",1,0)),0)</f>
        <v>0</v>
      </c>
      <c r="BC1903" s="18">
        <v>1.8970000000000001E-2</v>
      </c>
      <c r="BD1903" s="18">
        <f t="shared" si="659"/>
        <v>1.8970000000000001E-2</v>
      </c>
      <c r="BE1903" s="18">
        <f t="shared" si="659"/>
        <v>1.8970000000000001E-2</v>
      </c>
      <c r="BF1903" s="18" t="str">
        <f t="shared" si="653"/>
        <v/>
      </c>
      <c r="BN1903" s="18" t="str">
        <f t="shared" si="654"/>
        <v>s</v>
      </c>
    </row>
    <row r="1904" spans="3:66" ht="50.1" customHeight="1" thickTop="1" thickBot="1" x14ac:dyDescent="0.3">
      <c r="C1904" s="46"/>
      <c r="D1904" s="46"/>
      <c r="E1904" s="46"/>
      <c r="F1904" s="122"/>
      <c r="G1904" s="122"/>
      <c r="H1904" s="78" t="str">
        <f t="shared" si="655"/>
        <v/>
      </c>
      <c r="I1904" s="78" t="str">
        <f t="shared" si="656"/>
        <v/>
      </c>
      <c r="J1904" s="16"/>
      <c r="K1904" s="46" t="str">
        <f t="shared" si="657"/>
        <v/>
      </c>
      <c r="L1904" s="16"/>
      <c r="M1904" s="16"/>
      <c r="N1904" s="46"/>
      <c r="O1904" s="47" t="str">
        <f t="shared" si="660"/>
        <v/>
      </c>
      <c r="P1904" s="47"/>
      <c r="Q1904" s="48" t="str">
        <f>IFERROR(VLOOKUP(E1904,Funcionários!$C$8:$E$207,3,FALSE),"")</f>
        <v/>
      </c>
      <c r="R1904" s="47"/>
      <c r="S1904" s="49" t="str">
        <f t="shared" si="661"/>
        <v/>
      </c>
      <c r="T1904" s="49">
        <v>1.898E-2</v>
      </c>
      <c r="U1904" s="48" t="str">
        <f>IF(Funcionários!C1905=0,"",Funcionários!C1905)</f>
        <v/>
      </c>
      <c r="V1904" s="50">
        <f>IF(U1904="",0,IF(COUNTIFS($E$7:$E$3006,U1904,$I$7:$I$3006,'RC'!$E$6)=0,0,COUNTIFS($M$7:$M$3006,"Concluída no prazo",$E$7:$E$3006,U1904,$I$7:$I$3006,'RC'!$E$6)/COUNTIFS($E$7:$E$3006,U1904,$I$7:$I$3006,'RC'!$E$6)))</f>
        <v>0</v>
      </c>
      <c r="W1904" s="49">
        <f>SUMIFS($J$7:$J$3006,$E$7:$E$3006,U1904,$I$7:$I$3006,'RC'!$E$6)+SUMIFS($L$7:$L$3006,$E$7:$E$3006,U1904,$I$7:$I$3006,'RC'!$E$6)</f>
        <v>0</v>
      </c>
      <c r="X1904" s="48">
        <f>COUNTIFS($E$7:$E$3006,U1904,$I$7:$I$3006,'RC'!$E$6)</f>
        <v>0</v>
      </c>
      <c r="Y1904" s="48"/>
      <c r="Z1904" s="51" t="str">
        <f>IF(AQ1904='RC'!$E$6,AC1904*1000+AD1904,"")</f>
        <v/>
      </c>
      <c r="AA1904" s="51" t="str">
        <f>IF(AB1904="","",IF(AQ1904='RC'!$E$6,AC1904*1000-AD1904,""))</f>
        <v/>
      </c>
      <c r="AB1904" s="48" t="str">
        <f>IFERROR(VLOOKUP(E1904,Funcionários!$C$8:$E$207,3,FALSE),"")</f>
        <v/>
      </c>
      <c r="AC1904" s="50" t="str">
        <f>IF(AB1904="","",IF(COUNTIFS($AB$7:$AB$3006,AB1904,$AQ$7:$AQ$3006,'RC'!$E$6)=0,"",COUNTIFS($M$7:$M$3006,"Concluída no prazo",$AB$7:$AB$3006,AB1904,$AQ$7:$AQ$3006,'RC'!$E$6)/COUNTIFS($AB$7:$AB$3006,AB1904,$AQ$7:$AQ$3006,'RC'!$E$6)))</f>
        <v/>
      </c>
      <c r="AD1904" s="48">
        <f>SUMIF($AQ$7:$AQ$3006,'RC'!$E$6,$J$7:$J$3006)+SUMIF($AQ$7:$AQ$3006,'RC'!$E$6,$L$7:$L$3006)</f>
        <v>21</v>
      </c>
      <c r="AF1904" s="48">
        <v>3.1029999999994201E-2</v>
      </c>
      <c r="AG1904" s="48">
        <f>IF(OR(AQ1904="",AQ1904&lt;&gt;'RC'!$E$6,AB1904&lt;&gt;'RC'!$D$21),0,1)</f>
        <v>0</v>
      </c>
      <c r="AH1904" s="48">
        <f t="shared" si="658"/>
        <v>3.1029999999994201E-2</v>
      </c>
      <c r="AI1904" s="48" t="str">
        <f t="shared" si="640"/>
        <v/>
      </c>
      <c r="AJ1904" s="48" t="str">
        <f t="shared" si="641"/>
        <v/>
      </c>
      <c r="AK1904" s="52" t="str">
        <f t="shared" si="642"/>
        <v/>
      </c>
      <c r="AL1904" s="52" t="str">
        <f t="shared" si="643"/>
        <v/>
      </c>
      <c r="AM1904" s="48" t="str">
        <f t="shared" si="644"/>
        <v/>
      </c>
      <c r="AN1904" s="48" t="str">
        <f t="shared" si="645"/>
        <v/>
      </c>
      <c r="AP1904" s="18" t="str">
        <f t="shared" si="646"/>
        <v/>
      </c>
      <c r="AQ1904" s="18" t="str">
        <f t="shared" si="647"/>
        <v/>
      </c>
      <c r="AR1904" s="18">
        <v>3.1029999999999999E-2</v>
      </c>
      <c r="AS1904" s="18">
        <f>IF(AF!$D$27="Todos",1,IF(M1904=AF!$D$27,1,0))</f>
        <v>1</v>
      </c>
      <c r="AT1904" s="53">
        <f>IF(AND(E1904=AF!$D$6,OR(LT!M1904=AF!$D$27,AF!$D$27="Todos"),OR(AP1904=AF!$E$8,AQ1904=AF!$E$8)),AR1904+AS1904,0)</f>
        <v>0</v>
      </c>
      <c r="AU1904" s="18" t="str">
        <f t="shared" si="648"/>
        <v/>
      </c>
      <c r="AV1904" s="54" t="str">
        <f t="shared" si="649"/>
        <v/>
      </c>
      <c r="AW1904" s="54" t="str">
        <f t="shared" si="650"/>
        <v/>
      </c>
      <c r="AX1904" s="18" t="str">
        <f t="shared" si="651"/>
        <v/>
      </c>
      <c r="AY1904" s="18" t="str">
        <f t="shared" si="652"/>
        <v/>
      </c>
      <c r="BA1904" s="18">
        <f>IF($E1904=AF!$D$6,IF($M1904="Concluída no prazo",2,IF($M1904="Concluída com atraso",1,0)),0)</f>
        <v>0</v>
      </c>
      <c r="BB1904" s="18">
        <f>IF($E1904=AF!$D$6,IF($M1904="Atrasada",2,IF($M1904="Concluída com atraso",1,0)),0)</f>
        <v>0</v>
      </c>
      <c r="BC1904" s="18">
        <v>1.898E-2</v>
      </c>
      <c r="BD1904" s="18">
        <f t="shared" si="659"/>
        <v>1.898E-2</v>
      </c>
      <c r="BE1904" s="18">
        <f t="shared" si="659"/>
        <v>1.898E-2</v>
      </c>
      <c r="BF1904" s="18" t="str">
        <f t="shared" si="653"/>
        <v/>
      </c>
      <c r="BN1904" s="18" t="str">
        <f t="shared" si="654"/>
        <v>s</v>
      </c>
    </row>
    <row r="1905" spans="3:66" ht="50.1" customHeight="1" thickTop="1" thickBot="1" x14ac:dyDescent="0.3">
      <c r="C1905" s="46"/>
      <c r="D1905" s="46"/>
      <c r="E1905" s="46"/>
      <c r="F1905" s="122"/>
      <c r="G1905" s="122"/>
      <c r="H1905" s="78" t="str">
        <f t="shared" si="655"/>
        <v/>
      </c>
      <c r="I1905" s="78" t="str">
        <f t="shared" si="656"/>
        <v/>
      </c>
      <c r="J1905" s="16"/>
      <c r="K1905" s="46" t="str">
        <f t="shared" si="657"/>
        <v/>
      </c>
      <c r="L1905" s="16"/>
      <c r="M1905" s="16"/>
      <c r="N1905" s="46"/>
      <c r="O1905" s="47" t="str">
        <f t="shared" si="660"/>
        <v/>
      </c>
      <c r="P1905" s="47"/>
      <c r="Q1905" s="48" t="str">
        <f>IFERROR(VLOOKUP(E1905,Funcionários!$C$8:$E$207,3,FALSE),"")</f>
        <v/>
      </c>
      <c r="R1905" s="47"/>
      <c r="S1905" s="49" t="str">
        <f t="shared" si="661"/>
        <v/>
      </c>
      <c r="T1905" s="49">
        <v>1.899E-2</v>
      </c>
      <c r="U1905" s="48" t="str">
        <f>IF(Funcionários!C1906=0,"",Funcionários!C1906)</f>
        <v/>
      </c>
      <c r="V1905" s="50">
        <f>IF(U1905="",0,IF(COUNTIFS($E$7:$E$3006,U1905,$I$7:$I$3006,'RC'!$E$6)=0,0,COUNTIFS($M$7:$M$3006,"Concluída no prazo",$E$7:$E$3006,U1905,$I$7:$I$3006,'RC'!$E$6)/COUNTIFS($E$7:$E$3006,U1905,$I$7:$I$3006,'RC'!$E$6)))</f>
        <v>0</v>
      </c>
      <c r="W1905" s="49">
        <f>SUMIFS($J$7:$J$3006,$E$7:$E$3006,U1905,$I$7:$I$3006,'RC'!$E$6)+SUMIFS($L$7:$L$3006,$E$7:$E$3006,U1905,$I$7:$I$3006,'RC'!$E$6)</f>
        <v>0</v>
      </c>
      <c r="X1905" s="48">
        <f>COUNTIFS($E$7:$E$3006,U1905,$I$7:$I$3006,'RC'!$E$6)</f>
        <v>0</v>
      </c>
      <c r="Y1905" s="48"/>
      <c r="Z1905" s="51" t="str">
        <f>IF(AQ1905='RC'!$E$6,AC1905*1000+AD1905,"")</f>
        <v/>
      </c>
      <c r="AA1905" s="51" t="str">
        <f>IF(AB1905="","",IF(AQ1905='RC'!$E$6,AC1905*1000-AD1905,""))</f>
        <v/>
      </c>
      <c r="AB1905" s="48" t="str">
        <f>IFERROR(VLOOKUP(E1905,Funcionários!$C$8:$E$207,3,FALSE),"")</f>
        <v/>
      </c>
      <c r="AC1905" s="50" t="str">
        <f>IF(AB1905="","",IF(COUNTIFS($AB$7:$AB$3006,AB1905,$AQ$7:$AQ$3006,'RC'!$E$6)=0,"",COUNTIFS($M$7:$M$3006,"Concluída no prazo",$AB$7:$AB$3006,AB1905,$AQ$7:$AQ$3006,'RC'!$E$6)/COUNTIFS($AB$7:$AB$3006,AB1905,$AQ$7:$AQ$3006,'RC'!$E$6)))</f>
        <v/>
      </c>
      <c r="AD1905" s="48">
        <f>SUMIF($AQ$7:$AQ$3006,'RC'!$E$6,$J$7:$J$3006)+SUMIF($AQ$7:$AQ$3006,'RC'!$E$6,$L$7:$L$3006)</f>
        <v>21</v>
      </c>
      <c r="AF1905" s="48">
        <v>3.1019999999994202E-2</v>
      </c>
      <c r="AG1905" s="48">
        <f>IF(OR(AQ1905="",AQ1905&lt;&gt;'RC'!$E$6,AB1905&lt;&gt;'RC'!$D$21),0,1)</f>
        <v>0</v>
      </c>
      <c r="AH1905" s="48">
        <f t="shared" si="658"/>
        <v>3.1019999999994202E-2</v>
      </c>
      <c r="AI1905" s="48" t="str">
        <f t="shared" si="640"/>
        <v/>
      </c>
      <c r="AJ1905" s="48" t="str">
        <f t="shared" si="641"/>
        <v/>
      </c>
      <c r="AK1905" s="52" t="str">
        <f t="shared" si="642"/>
        <v/>
      </c>
      <c r="AL1905" s="52" t="str">
        <f t="shared" si="643"/>
        <v/>
      </c>
      <c r="AM1905" s="48" t="str">
        <f t="shared" si="644"/>
        <v/>
      </c>
      <c r="AN1905" s="48" t="str">
        <f t="shared" si="645"/>
        <v/>
      </c>
      <c r="AP1905" s="18" t="str">
        <f t="shared" si="646"/>
        <v/>
      </c>
      <c r="AQ1905" s="18" t="str">
        <f t="shared" si="647"/>
        <v/>
      </c>
      <c r="AR1905" s="18">
        <v>3.1019999999999999E-2</v>
      </c>
      <c r="AS1905" s="18">
        <f>IF(AF!$D$27="Todos",1,IF(M1905=AF!$D$27,1,0))</f>
        <v>1</v>
      </c>
      <c r="AT1905" s="53">
        <f>IF(AND(E1905=AF!$D$6,OR(LT!M1905=AF!$D$27,AF!$D$27="Todos"),OR(AP1905=AF!$E$8,AQ1905=AF!$E$8)),AR1905+AS1905,0)</f>
        <v>0</v>
      </c>
      <c r="AU1905" s="18" t="str">
        <f t="shared" si="648"/>
        <v/>
      </c>
      <c r="AV1905" s="54" t="str">
        <f t="shared" si="649"/>
        <v/>
      </c>
      <c r="AW1905" s="54" t="str">
        <f t="shared" si="650"/>
        <v/>
      </c>
      <c r="AX1905" s="18" t="str">
        <f t="shared" si="651"/>
        <v/>
      </c>
      <c r="AY1905" s="18" t="str">
        <f t="shared" si="652"/>
        <v/>
      </c>
      <c r="BA1905" s="18">
        <f>IF($E1905=AF!$D$6,IF($M1905="Concluída no prazo",2,IF($M1905="Concluída com atraso",1,0)),0)</f>
        <v>0</v>
      </c>
      <c r="BB1905" s="18">
        <f>IF($E1905=AF!$D$6,IF($M1905="Atrasada",2,IF($M1905="Concluída com atraso",1,0)),0)</f>
        <v>0</v>
      </c>
      <c r="BC1905" s="18">
        <v>1.899E-2</v>
      </c>
      <c r="BD1905" s="18">
        <f t="shared" si="659"/>
        <v>1.899E-2</v>
      </c>
      <c r="BE1905" s="18">
        <f t="shared" si="659"/>
        <v>1.899E-2</v>
      </c>
      <c r="BF1905" s="18" t="str">
        <f t="shared" si="653"/>
        <v/>
      </c>
      <c r="BN1905" s="18" t="str">
        <f t="shared" si="654"/>
        <v>s</v>
      </c>
    </row>
    <row r="1906" spans="3:66" ht="50.1" customHeight="1" thickTop="1" thickBot="1" x14ac:dyDescent="0.3">
      <c r="C1906" s="46"/>
      <c r="D1906" s="46"/>
      <c r="E1906" s="46"/>
      <c r="F1906" s="122"/>
      <c r="G1906" s="122"/>
      <c r="H1906" s="78" t="str">
        <f t="shared" si="655"/>
        <v/>
      </c>
      <c r="I1906" s="78" t="str">
        <f t="shared" si="656"/>
        <v/>
      </c>
      <c r="J1906" s="16"/>
      <c r="K1906" s="46" t="str">
        <f t="shared" si="657"/>
        <v/>
      </c>
      <c r="L1906" s="16"/>
      <c r="M1906" s="16"/>
      <c r="N1906" s="46"/>
      <c r="O1906" s="47" t="str">
        <f t="shared" si="660"/>
        <v/>
      </c>
      <c r="P1906" s="47"/>
      <c r="Q1906" s="48" t="str">
        <f>IFERROR(VLOOKUP(E1906,Funcionários!$C$8:$E$207,3,FALSE),"")</f>
        <v/>
      </c>
      <c r="R1906" s="47"/>
      <c r="S1906" s="49" t="str">
        <f t="shared" si="661"/>
        <v/>
      </c>
      <c r="T1906" s="49">
        <v>1.9E-2</v>
      </c>
      <c r="U1906" s="48" t="str">
        <f>IF(Funcionários!C1907=0,"",Funcionários!C1907)</f>
        <v/>
      </c>
      <c r="V1906" s="50">
        <f>IF(U1906="",0,IF(COUNTIFS($E$7:$E$3006,U1906,$I$7:$I$3006,'RC'!$E$6)=0,0,COUNTIFS($M$7:$M$3006,"Concluída no prazo",$E$7:$E$3006,U1906,$I$7:$I$3006,'RC'!$E$6)/COUNTIFS($E$7:$E$3006,U1906,$I$7:$I$3006,'RC'!$E$6)))</f>
        <v>0</v>
      </c>
      <c r="W1906" s="49">
        <f>SUMIFS($J$7:$J$3006,$E$7:$E$3006,U1906,$I$7:$I$3006,'RC'!$E$6)+SUMIFS($L$7:$L$3006,$E$7:$E$3006,U1906,$I$7:$I$3006,'RC'!$E$6)</f>
        <v>0</v>
      </c>
      <c r="X1906" s="48">
        <f>COUNTIFS($E$7:$E$3006,U1906,$I$7:$I$3006,'RC'!$E$6)</f>
        <v>0</v>
      </c>
      <c r="Y1906" s="48"/>
      <c r="Z1906" s="51" t="str">
        <f>IF(AQ1906='RC'!$E$6,AC1906*1000+AD1906,"")</f>
        <v/>
      </c>
      <c r="AA1906" s="51" t="str">
        <f>IF(AB1906="","",IF(AQ1906='RC'!$E$6,AC1906*1000-AD1906,""))</f>
        <v/>
      </c>
      <c r="AB1906" s="48" t="str">
        <f>IFERROR(VLOOKUP(E1906,Funcionários!$C$8:$E$207,3,FALSE),"")</f>
        <v/>
      </c>
      <c r="AC1906" s="50" t="str">
        <f>IF(AB1906="","",IF(COUNTIFS($AB$7:$AB$3006,AB1906,$AQ$7:$AQ$3006,'RC'!$E$6)=0,"",COUNTIFS($M$7:$M$3006,"Concluída no prazo",$AB$7:$AB$3006,AB1906,$AQ$7:$AQ$3006,'RC'!$E$6)/COUNTIFS($AB$7:$AB$3006,AB1906,$AQ$7:$AQ$3006,'RC'!$E$6)))</f>
        <v/>
      </c>
      <c r="AD1906" s="48">
        <f>SUMIF($AQ$7:$AQ$3006,'RC'!$E$6,$J$7:$J$3006)+SUMIF($AQ$7:$AQ$3006,'RC'!$E$6,$L$7:$L$3006)</f>
        <v>21</v>
      </c>
      <c r="AF1906" s="48">
        <v>3.1009999999994198E-2</v>
      </c>
      <c r="AG1906" s="48">
        <f>IF(OR(AQ1906="",AQ1906&lt;&gt;'RC'!$E$6,AB1906&lt;&gt;'RC'!$D$21),0,1)</f>
        <v>0</v>
      </c>
      <c r="AH1906" s="48">
        <f t="shared" si="658"/>
        <v>3.1009999999994198E-2</v>
      </c>
      <c r="AI1906" s="48" t="str">
        <f t="shared" si="640"/>
        <v/>
      </c>
      <c r="AJ1906" s="48" t="str">
        <f t="shared" si="641"/>
        <v/>
      </c>
      <c r="AK1906" s="52" t="str">
        <f t="shared" si="642"/>
        <v/>
      </c>
      <c r="AL1906" s="52" t="str">
        <f t="shared" si="643"/>
        <v/>
      </c>
      <c r="AM1906" s="48" t="str">
        <f t="shared" si="644"/>
        <v/>
      </c>
      <c r="AN1906" s="48" t="str">
        <f t="shared" si="645"/>
        <v/>
      </c>
      <c r="AP1906" s="18" t="str">
        <f t="shared" si="646"/>
        <v/>
      </c>
      <c r="AQ1906" s="18" t="str">
        <f t="shared" si="647"/>
        <v/>
      </c>
      <c r="AR1906" s="18">
        <v>3.1009999999999999E-2</v>
      </c>
      <c r="AS1906" s="18">
        <f>IF(AF!$D$27="Todos",1,IF(M1906=AF!$D$27,1,0))</f>
        <v>1</v>
      </c>
      <c r="AT1906" s="53">
        <f>IF(AND(E1906=AF!$D$6,OR(LT!M1906=AF!$D$27,AF!$D$27="Todos"),OR(AP1906=AF!$E$8,AQ1906=AF!$E$8)),AR1906+AS1906,0)</f>
        <v>0</v>
      </c>
      <c r="AU1906" s="18" t="str">
        <f t="shared" si="648"/>
        <v/>
      </c>
      <c r="AV1906" s="54" t="str">
        <f t="shared" si="649"/>
        <v/>
      </c>
      <c r="AW1906" s="54" t="str">
        <f t="shared" si="650"/>
        <v/>
      </c>
      <c r="AX1906" s="18" t="str">
        <f t="shared" si="651"/>
        <v/>
      </c>
      <c r="AY1906" s="18" t="str">
        <f t="shared" si="652"/>
        <v/>
      </c>
      <c r="BA1906" s="18">
        <f>IF($E1906=AF!$D$6,IF($M1906="Concluída no prazo",2,IF($M1906="Concluída com atraso",1,0)),0)</f>
        <v>0</v>
      </c>
      <c r="BB1906" s="18">
        <f>IF($E1906=AF!$D$6,IF($M1906="Atrasada",2,IF($M1906="Concluída com atraso",1,0)),0)</f>
        <v>0</v>
      </c>
      <c r="BC1906" s="18">
        <v>1.9E-2</v>
      </c>
      <c r="BD1906" s="18">
        <f t="shared" si="659"/>
        <v>1.9E-2</v>
      </c>
      <c r="BE1906" s="18">
        <f t="shared" si="659"/>
        <v>1.9E-2</v>
      </c>
      <c r="BF1906" s="18" t="str">
        <f t="shared" si="653"/>
        <v/>
      </c>
      <c r="BN1906" s="18" t="str">
        <f t="shared" si="654"/>
        <v>s</v>
      </c>
    </row>
    <row r="1907" spans="3:66" ht="50.1" customHeight="1" thickTop="1" thickBot="1" x14ac:dyDescent="0.3">
      <c r="C1907" s="46"/>
      <c r="D1907" s="46"/>
      <c r="E1907" s="46"/>
      <c r="F1907" s="122"/>
      <c r="G1907" s="122"/>
      <c r="H1907" s="78" t="str">
        <f t="shared" si="655"/>
        <v/>
      </c>
      <c r="I1907" s="78" t="str">
        <f t="shared" si="656"/>
        <v/>
      </c>
      <c r="J1907" s="16"/>
      <c r="K1907" s="46" t="str">
        <f t="shared" si="657"/>
        <v/>
      </c>
      <c r="L1907" s="16"/>
      <c r="M1907" s="16"/>
      <c r="N1907" s="46"/>
      <c r="O1907" s="47" t="str">
        <f t="shared" si="660"/>
        <v/>
      </c>
      <c r="P1907" s="47"/>
      <c r="Q1907" s="48" t="str">
        <f>IFERROR(VLOOKUP(E1907,Funcionários!$C$8:$E$207,3,FALSE),"")</f>
        <v/>
      </c>
      <c r="R1907" s="47"/>
      <c r="S1907" s="49" t="str">
        <f t="shared" si="661"/>
        <v/>
      </c>
      <c r="T1907" s="49">
        <v>1.9009999999999999E-2</v>
      </c>
      <c r="U1907" s="48" t="str">
        <f>IF(Funcionários!C1908=0,"",Funcionários!C1908)</f>
        <v/>
      </c>
      <c r="V1907" s="50">
        <f>IF(U1907="",0,IF(COUNTIFS($E$7:$E$3006,U1907,$I$7:$I$3006,'RC'!$E$6)=0,0,COUNTIFS($M$7:$M$3006,"Concluída no prazo",$E$7:$E$3006,U1907,$I$7:$I$3006,'RC'!$E$6)/COUNTIFS($E$7:$E$3006,U1907,$I$7:$I$3006,'RC'!$E$6)))</f>
        <v>0</v>
      </c>
      <c r="W1907" s="49">
        <f>SUMIFS($J$7:$J$3006,$E$7:$E$3006,U1907,$I$7:$I$3006,'RC'!$E$6)+SUMIFS($L$7:$L$3006,$E$7:$E$3006,U1907,$I$7:$I$3006,'RC'!$E$6)</f>
        <v>0</v>
      </c>
      <c r="X1907" s="48">
        <f>COUNTIFS($E$7:$E$3006,U1907,$I$7:$I$3006,'RC'!$E$6)</f>
        <v>0</v>
      </c>
      <c r="Y1907" s="48"/>
      <c r="Z1907" s="51" t="str">
        <f>IF(AQ1907='RC'!$E$6,AC1907*1000+AD1907,"")</f>
        <v/>
      </c>
      <c r="AA1907" s="51" t="str">
        <f>IF(AB1907="","",IF(AQ1907='RC'!$E$6,AC1907*1000-AD1907,""))</f>
        <v/>
      </c>
      <c r="AB1907" s="48" t="str">
        <f>IFERROR(VLOOKUP(E1907,Funcionários!$C$8:$E$207,3,FALSE),"")</f>
        <v/>
      </c>
      <c r="AC1907" s="50" t="str">
        <f>IF(AB1907="","",IF(COUNTIFS($AB$7:$AB$3006,AB1907,$AQ$7:$AQ$3006,'RC'!$E$6)=0,"",COUNTIFS($M$7:$M$3006,"Concluída no prazo",$AB$7:$AB$3006,AB1907,$AQ$7:$AQ$3006,'RC'!$E$6)/COUNTIFS($AB$7:$AB$3006,AB1907,$AQ$7:$AQ$3006,'RC'!$E$6)))</f>
        <v/>
      </c>
      <c r="AD1907" s="48">
        <f>SUMIF($AQ$7:$AQ$3006,'RC'!$E$6,$J$7:$J$3006)+SUMIF($AQ$7:$AQ$3006,'RC'!$E$6,$L$7:$L$3006)</f>
        <v>21</v>
      </c>
      <c r="AF1907" s="48">
        <v>3.0999999999994199E-2</v>
      </c>
      <c r="AG1907" s="48">
        <f>IF(OR(AQ1907="",AQ1907&lt;&gt;'RC'!$E$6,AB1907&lt;&gt;'RC'!$D$21),0,1)</f>
        <v>0</v>
      </c>
      <c r="AH1907" s="48">
        <f t="shared" si="658"/>
        <v>3.0999999999994199E-2</v>
      </c>
      <c r="AI1907" s="48" t="str">
        <f t="shared" si="640"/>
        <v/>
      </c>
      <c r="AJ1907" s="48" t="str">
        <f t="shared" si="641"/>
        <v/>
      </c>
      <c r="AK1907" s="52" t="str">
        <f t="shared" si="642"/>
        <v/>
      </c>
      <c r="AL1907" s="52" t="str">
        <f t="shared" si="643"/>
        <v/>
      </c>
      <c r="AM1907" s="48" t="str">
        <f t="shared" si="644"/>
        <v/>
      </c>
      <c r="AN1907" s="48" t="str">
        <f t="shared" si="645"/>
        <v/>
      </c>
      <c r="AP1907" s="18" t="str">
        <f t="shared" si="646"/>
        <v/>
      </c>
      <c r="AQ1907" s="18" t="str">
        <f t="shared" si="647"/>
        <v/>
      </c>
      <c r="AR1907" s="18">
        <v>3.1E-2</v>
      </c>
      <c r="AS1907" s="18">
        <f>IF(AF!$D$27="Todos",1,IF(M1907=AF!$D$27,1,0))</f>
        <v>1</v>
      </c>
      <c r="AT1907" s="53">
        <f>IF(AND(E1907=AF!$D$6,OR(LT!M1907=AF!$D$27,AF!$D$27="Todos"),OR(AP1907=AF!$E$8,AQ1907=AF!$E$8)),AR1907+AS1907,0)</f>
        <v>0</v>
      </c>
      <c r="AU1907" s="18" t="str">
        <f t="shared" si="648"/>
        <v/>
      </c>
      <c r="AV1907" s="54" t="str">
        <f t="shared" si="649"/>
        <v/>
      </c>
      <c r="AW1907" s="54" t="str">
        <f t="shared" si="650"/>
        <v/>
      </c>
      <c r="AX1907" s="18" t="str">
        <f t="shared" si="651"/>
        <v/>
      </c>
      <c r="AY1907" s="18" t="str">
        <f t="shared" si="652"/>
        <v/>
      </c>
      <c r="BA1907" s="18">
        <f>IF($E1907=AF!$D$6,IF($M1907="Concluída no prazo",2,IF($M1907="Concluída com atraso",1,0)),0)</f>
        <v>0</v>
      </c>
      <c r="BB1907" s="18">
        <f>IF($E1907=AF!$D$6,IF($M1907="Atrasada",2,IF($M1907="Concluída com atraso",1,0)),0)</f>
        <v>0</v>
      </c>
      <c r="BC1907" s="18">
        <v>1.9009999999999999E-2</v>
      </c>
      <c r="BD1907" s="18">
        <f t="shared" si="659"/>
        <v>1.9009999999999999E-2</v>
      </c>
      <c r="BE1907" s="18">
        <f t="shared" si="659"/>
        <v>1.9009999999999999E-2</v>
      </c>
      <c r="BF1907" s="18" t="str">
        <f t="shared" si="653"/>
        <v/>
      </c>
      <c r="BN1907" s="18" t="str">
        <f t="shared" si="654"/>
        <v>s</v>
      </c>
    </row>
    <row r="1908" spans="3:66" ht="50.1" customHeight="1" thickTop="1" thickBot="1" x14ac:dyDescent="0.3">
      <c r="C1908" s="46"/>
      <c r="D1908" s="46"/>
      <c r="E1908" s="46"/>
      <c r="F1908" s="122"/>
      <c r="G1908" s="122"/>
      <c r="H1908" s="78" t="str">
        <f t="shared" si="655"/>
        <v/>
      </c>
      <c r="I1908" s="78" t="str">
        <f t="shared" si="656"/>
        <v/>
      </c>
      <c r="J1908" s="16"/>
      <c r="K1908" s="46" t="str">
        <f t="shared" si="657"/>
        <v/>
      </c>
      <c r="L1908" s="16"/>
      <c r="M1908" s="16"/>
      <c r="N1908" s="46"/>
      <c r="O1908" s="47" t="str">
        <f t="shared" si="660"/>
        <v/>
      </c>
      <c r="P1908" s="47"/>
      <c r="Q1908" s="48" t="str">
        <f>IFERROR(VLOOKUP(E1908,Funcionários!$C$8:$E$207,3,FALSE),"")</f>
        <v/>
      </c>
      <c r="R1908" s="47"/>
      <c r="S1908" s="49" t="str">
        <f t="shared" si="661"/>
        <v/>
      </c>
      <c r="T1908" s="49">
        <v>1.9019999999999999E-2</v>
      </c>
      <c r="U1908" s="48" t="str">
        <f>IF(Funcionários!C1909=0,"",Funcionários!C1909)</f>
        <v/>
      </c>
      <c r="V1908" s="50">
        <f>IF(U1908="",0,IF(COUNTIFS($E$7:$E$3006,U1908,$I$7:$I$3006,'RC'!$E$6)=0,0,COUNTIFS($M$7:$M$3006,"Concluída no prazo",$E$7:$E$3006,U1908,$I$7:$I$3006,'RC'!$E$6)/COUNTIFS($E$7:$E$3006,U1908,$I$7:$I$3006,'RC'!$E$6)))</f>
        <v>0</v>
      </c>
      <c r="W1908" s="49">
        <f>SUMIFS($J$7:$J$3006,$E$7:$E$3006,U1908,$I$7:$I$3006,'RC'!$E$6)+SUMIFS($L$7:$L$3006,$E$7:$E$3006,U1908,$I$7:$I$3006,'RC'!$E$6)</f>
        <v>0</v>
      </c>
      <c r="X1908" s="48">
        <f>COUNTIFS($E$7:$E$3006,U1908,$I$7:$I$3006,'RC'!$E$6)</f>
        <v>0</v>
      </c>
      <c r="Y1908" s="48"/>
      <c r="Z1908" s="51" t="str">
        <f>IF(AQ1908='RC'!$E$6,AC1908*1000+AD1908,"")</f>
        <v/>
      </c>
      <c r="AA1908" s="51" t="str">
        <f>IF(AB1908="","",IF(AQ1908='RC'!$E$6,AC1908*1000-AD1908,""))</f>
        <v/>
      </c>
      <c r="AB1908" s="48" t="str">
        <f>IFERROR(VLOOKUP(E1908,Funcionários!$C$8:$E$207,3,FALSE),"")</f>
        <v/>
      </c>
      <c r="AC1908" s="50" t="str">
        <f>IF(AB1908="","",IF(COUNTIFS($AB$7:$AB$3006,AB1908,$AQ$7:$AQ$3006,'RC'!$E$6)=0,"",COUNTIFS($M$7:$M$3006,"Concluída no prazo",$AB$7:$AB$3006,AB1908,$AQ$7:$AQ$3006,'RC'!$E$6)/COUNTIFS($AB$7:$AB$3006,AB1908,$AQ$7:$AQ$3006,'RC'!$E$6)))</f>
        <v/>
      </c>
      <c r="AD1908" s="48">
        <f>SUMIF($AQ$7:$AQ$3006,'RC'!$E$6,$J$7:$J$3006)+SUMIF($AQ$7:$AQ$3006,'RC'!$E$6,$L$7:$L$3006)</f>
        <v>21</v>
      </c>
      <c r="AF1908" s="48">
        <v>3.0989999999994199E-2</v>
      </c>
      <c r="AG1908" s="48">
        <f>IF(OR(AQ1908="",AQ1908&lt;&gt;'RC'!$E$6,AB1908&lt;&gt;'RC'!$D$21),0,1)</f>
        <v>0</v>
      </c>
      <c r="AH1908" s="48">
        <f t="shared" si="658"/>
        <v>3.0989999999994199E-2</v>
      </c>
      <c r="AI1908" s="48" t="str">
        <f t="shared" si="640"/>
        <v/>
      </c>
      <c r="AJ1908" s="48" t="str">
        <f t="shared" si="641"/>
        <v/>
      </c>
      <c r="AK1908" s="52" t="str">
        <f t="shared" si="642"/>
        <v/>
      </c>
      <c r="AL1908" s="52" t="str">
        <f t="shared" si="643"/>
        <v/>
      </c>
      <c r="AM1908" s="48" t="str">
        <f t="shared" si="644"/>
        <v/>
      </c>
      <c r="AN1908" s="48" t="str">
        <f t="shared" si="645"/>
        <v/>
      </c>
      <c r="AP1908" s="18" t="str">
        <f t="shared" si="646"/>
        <v/>
      </c>
      <c r="AQ1908" s="18" t="str">
        <f t="shared" si="647"/>
        <v/>
      </c>
      <c r="AR1908" s="18">
        <v>3.099E-2</v>
      </c>
      <c r="AS1908" s="18">
        <f>IF(AF!$D$27="Todos",1,IF(M1908=AF!$D$27,1,0))</f>
        <v>1</v>
      </c>
      <c r="AT1908" s="53">
        <f>IF(AND(E1908=AF!$D$6,OR(LT!M1908=AF!$D$27,AF!$D$27="Todos"),OR(AP1908=AF!$E$8,AQ1908=AF!$E$8)),AR1908+AS1908,0)</f>
        <v>0</v>
      </c>
      <c r="AU1908" s="18" t="str">
        <f t="shared" si="648"/>
        <v/>
      </c>
      <c r="AV1908" s="54" t="str">
        <f t="shared" si="649"/>
        <v/>
      </c>
      <c r="AW1908" s="54" t="str">
        <f t="shared" si="650"/>
        <v/>
      </c>
      <c r="AX1908" s="18" t="str">
        <f t="shared" si="651"/>
        <v/>
      </c>
      <c r="AY1908" s="18" t="str">
        <f t="shared" si="652"/>
        <v/>
      </c>
      <c r="BA1908" s="18">
        <f>IF($E1908=AF!$D$6,IF($M1908="Concluída no prazo",2,IF($M1908="Concluída com atraso",1,0)),0)</f>
        <v>0</v>
      </c>
      <c r="BB1908" s="18">
        <f>IF($E1908=AF!$D$6,IF($M1908="Atrasada",2,IF($M1908="Concluída com atraso",1,0)),0)</f>
        <v>0</v>
      </c>
      <c r="BC1908" s="18">
        <v>1.9019999999999999E-2</v>
      </c>
      <c r="BD1908" s="18">
        <f t="shared" si="659"/>
        <v>1.9019999999999999E-2</v>
      </c>
      <c r="BE1908" s="18">
        <f t="shared" si="659"/>
        <v>1.9019999999999999E-2</v>
      </c>
      <c r="BF1908" s="18" t="str">
        <f t="shared" si="653"/>
        <v/>
      </c>
      <c r="BN1908" s="18" t="str">
        <f t="shared" si="654"/>
        <v>s</v>
      </c>
    </row>
    <row r="1909" spans="3:66" ht="50.1" customHeight="1" thickTop="1" thickBot="1" x14ac:dyDescent="0.3">
      <c r="C1909" s="46"/>
      <c r="D1909" s="46"/>
      <c r="E1909" s="46"/>
      <c r="F1909" s="122"/>
      <c r="G1909" s="122"/>
      <c r="H1909" s="78" t="str">
        <f t="shared" si="655"/>
        <v/>
      </c>
      <c r="I1909" s="78" t="str">
        <f t="shared" si="656"/>
        <v/>
      </c>
      <c r="J1909" s="16"/>
      <c r="K1909" s="46" t="str">
        <f t="shared" si="657"/>
        <v/>
      </c>
      <c r="L1909" s="16"/>
      <c r="M1909" s="16"/>
      <c r="N1909" s="46"/>
      <c r="O1909" s="47" t="str">
        <f t="shared" si="660"/>
        <v/>
      </c>
      <c r="P1909" s="47"/>
      <c r="Q1909" s="48" t="str">
        <f>IFERROR(VLOOKUP(E1909,Funcionários!$C$8:$E$207,3,FALSE),"")</f>
        <v/>
      </c>
      <c r="R1909" s="47"/>
      <c r="S1909" s="49" t="str">
        <f t="shared" si="661"/>
        <v/>
      </c>
      <c r="T1909" s="49">
        <v>1.9029999999999998E-2</v>
      </c>
      <c r="U1909" s="48" t="str">
        <f>IF(Funcionários!C1910=0,"",Funcionários!C1910)</f>
        <v/>
      </c>
      <c r="V1909" s="50">
        <f>IF(U1909="",0,IF(COUNTIFS($E$7:$E$3006,U1909,$I$7:$I$3006,'RC'!$E$6)=0,0,COUNTIFS($M$7:$M$3006,"Concluída no prazo",$E$7:$E$3006,U1909,$I$7:$I$3006,'RC'!$E$6)/COUNTIFS($E$7:$E$3006,U1909,$I$7:$I$3006,'RC'!$E$6)))</f>
        <v>0</v>
      </c>
      <c r="W1909" s="49">
        <f>SUMIFS($J$7:$J$3006,$E$7:$E$3006,U1909,$I$7:$I$3006,'RC'!$E$6)+SUMIFS($L$7:$L$3006,$E$7:$E$3006,U1909,$I$7:$I$3006,'RC'!$E$6)</f>
        <v>0</v>
      </c>
      <c r="X1909" s="48">
        <f>COUNTIFS($E$7:$E$3006,U1909,$I$7:$I$3006,'RC'!$E$6)</f>
        <v>0</v>
      </c>
      <c r="Y1909" s="48"/>
      <c r="Z1909" s="51" t="str">
        <f>IF(AQ1909='RC'!$E$6,AC1909*1000+AD1909,"")</f>
        <v/>
      </c>
      <c r="AA1909" s="51" t="str">
        <f>IF(AB1909="","",IF(AQ1909='RC'!$E$6,AC1909*1000-AD1909,""))</f>
        <v/>
      </c>
      <c r="AB1909" s="48" t="str">
        <f>IFERROR(VLOOKUP(E1909,Funcionários!$C$8:$E$207,3,FALSE),"")</f>
        <v/>
      </c>
      <c r="AC1909" s="50" t="str">
        <f>IF(AB1909="","",IF(COUNTIFS($AB$7:$AB$3006,AB1909,$AQ$7:$AQ$3006,'RC'!$E$6)=0,"",COUNTIFS($M$7:$M$3006,"Concluída no prazo",$AB$7:$AB$3006,AB1909,$AQ$7:$AQ$3006,'RC'!$E$6)/COUNTIFS($AB$7:$AB$3006,AB1909,$AQ$7:$AQ$3006,'RC'!$E$6)))</f>
        <v/>
      </c>
      <c r="AD1909" s="48">
        <f>SUMIF($AQ$7:$AQ$3006,'RC'!$E$6,$J$7:$J$3006)+SUMIF($AQ$7:$AQ$3006,'RC'!$E$6,$L$7:$L$3006)</f>
        <v>21</v>
      </c>
      <c r="AF1909" s="48">
        <v>3.09799999999942E-2</v>
      </c>
      <c r="AG1909" s="48">
        <f>IF(OR(AQ1909="",AQ1909&lt;&gt;'RC'!$E$6,AB1909&lt;&gt;'RC'!$D$21),0,1)</f>
        <v>0</v>
      </c>
      <c r="AH1909" s="48">
        <f t="shared" si="658"/>
        <v>3.09799999999942E-2</v>
      </c>
      <c r="AI1909" s="48" t="str">
        <f t="shared" si="640"/>
        <v/>
      </c>
      <c r="AJ1909" s="48" t="str">
        <f t="shared" si="641"/>
        <v/>
      </c>
      <c r="AK1909" s="52" t="str">
        <f t="shared" si="642"/>
        <v/>
      </c>
      <c r="AL1909" s="52" t="str">
        <f t="shared" si="643"/>
        <v/>
      </c>
      <c r="AM1909" s="48" t="str">
        <f t="shared" si="644"/>
        <v/>
      </c>
      <c r="AN1909" s="48" t="str">
        <f t="shared" si="645"/>
        <v/>
      </c>
      <c r="AP1909" s="18" t="str">
        <f t="shared" si="646"/>
        <v/>
      </c>
      <c r="AQ1909" s="18" t="str">
        <f t="shared" si="647"/>
        <v/>
      </c>
      <c r="AR1909" s="18">
        <v>3.0980000000000001E-2</v>
      </c>
      <c r="AS1909" s="18">
        <f>IF(AF!$D$27="Todos",1,IF(M1909=AF!$D$27,1,0))</f>
        <v>1</v>
      </c>
      <c r="AT1909" s="53">
        <f>IF(AND(E1909=AF!$D$6,OR(LT!M1909=AF!$D$27,AF!$D$27="Todos"),OR(AP1909=AF!$E$8,AQ1909=AF!$E$8)),AR1909+AS1909,0)</f>
        <v>0</v>
      </c>
      <c r="AU1909" s="18" t="str">
        <f t="shared" si="648"/>
        <v/>
      </c>
      <c r="AV1909" s="54" t="str">
        <f t="shared" si="649"/>
        <v/>
      </c>
      <c r="AW1909" s="54" t="str">
        <f t="shared" si="650"/>
        <v/>
      </c>
      <c r="AX1909" s="18" t="str">
        <f t="shared" si="651"/>
        <v/>
      </c>
      <c r="AY1909" s="18" t="str">
        <f t="shared" si="652"/>
        <v/>
      </c>
      <c r="BA1909" s="18">
        <f>IF($E1909=AF!$D$6,IF($M1909="Concluída no prazo",2,IF($M1909="Concluída com atraso",1,0)),0)</f>
        <v>0</v>
      </c>
      <c r="BB1909" s="18">
        <f>IF($E1909=AF!$D$6,IF($M1909="Atrasada",2,IF($M1909="Concluída com atraso",1,0)),0)</f>
        <v>0</v>
      </c>
      <c r="BC1909" s="18">
        <v>1.9029999999999998E-2</v>
      </c>
      <c r="BD1909" s="18">
        <f t="shared" si="659"/>
        <v>1.9029999999999998E-2</v>
      </c>
      <c r="BE1909" s="18">
        <f t="shared" si="659"/>
        <v>1.9029999999999998E-2</v>
      </c>
      <c r="BF1909" s="18" t="str">
        <f t="shared" si="653"/>
        <v/>
      </c>
      <c r="BN1909" s="18" t="str">
        <f t="shared" si="654"/>
        <v>s</v>
      </c>
    </row>
    <row r="1910" spans="3:66" ht="50.1" customHeight="1" thickTop="1" thickBot="1" x14ac:dyDescent="0.3">
      <c r="C1910" s="46"/>
      <c r="D1910" s="46"/>
      <c r="E1910" s="46"/>
      <c r="F1910" s="122"/>
      <c r="G1910" s="122"/>
      <c r="H1910" s="78" t="str">
        <f t="shared" si="655"/>
        <v/>
      </c>
      <c r="I1910" s="78" t="str">
        <f t="shared" si="656"/>
        <v/>
      </c>
      <c r="J1910" s="16"/>
      <c r="K1910" s="46" t="str">
        <f t="shared" si="657"/>
        <v/>
      </c>
      <c r="L1910" s="16"/>
      <c r="M1910" s="16"/>
      <c r="N1910" s="46"/>
      <c r="O1910" s="47" t="str">
        <f t="shared" si="660"/>
        <v/>
      </c>
      <c r="P1910" s="47"/>
      <c r="Q1910" s="48" t="str">
        <f>IFERROR(VLOOKUP(E1910,Funcionários!$C$8:$E$207,3,FALSE),"")</f>
        <v/>
      </c>
      <c r="R1910" s="47"/>
      <c r="S1910" s="49" t="str">
        <f t="shared" si="661"/>
        <v/>
      </c>
      <c r="T1910" s="49">
        <v>1.9040000000000001E-2</v>
      </c>
      <c r="U1910" s="48" t="str">
        <f>IF(Funcionários!C1911=0,"",Funcionários!C1911)</f>
        <v/>
      </c>
      <c r="V1910" s="50">
        <f>IF(U1910="",0,IF(COUNTIFS($E$7:$E$3006,U1910,$I$7:$I$3006,'RC'!$E$6)=0,0,COUNTIFS($M$7:$M$3006,"Concluída no prazo",$E$7:$E$3006,U1910,$I$7:$I$3006,'RC'!$E$6)/COUNTIFS($E$7:$E$3006,U1910,$I$7:$I$3006,'RC'!$E$6)))</f>
        <v>0</v>
      </c>
      <c r="W1910" s="49">
        <f>SUMIFS($J$7:$J$3006,$E$7:$E$3006,U1910,$I$7:$I$3006,'RC'!$E$6)+SUMIFS($L$7:$L$3006,$E$7:$E$3006,U1910,$I$7:$I$3006,'RC'!$E$6)</f>
        <v>0</v>
      </c>
      <c r="X1910" s="48">
        <f>COUNTIFS($E$7:$E$3006,U1910,$I$7:$I$3006,'RC'!$E$6)</f>
        <v>0</v>
      </c>
      <c r="Y1910" s="48"/>
      <c r="Z1910" s="51" t="str">
        <f>IF(AQ1910='RC'!$E$6,AC1910*1000+AD1910,"")</f>
        <v/>
      </c>
      <c r="AA1910" s="51" t="str">
        <f>IF(AB1910="","",IF(AQ1910='RC'!$E$6,AC1910*1000-AD1910,""))</f>
        <v/>
      </c>
      <c r="AB1910" s="48" t="str">
        <f>IFERROR(VLOOKUP(E1910,Funcionários!$C$8:$E$207,3,FALSE),"")</f>
        <v/>
      </c>
      <c r="AC1910" s="50" t="str">
        <f>IF(AB1910="","",IF(COUNTIFS($AB$7:$AB$3006,AB1910,$AQ$7:$AQ$3006,'RC'!$E$6)=0,"",COUNTIFS($M$7:$M$3006,"Concluída no prazo",$AB$7:$AB$3006,AB1910,$AQ$7:$AQ$3006,'RC'!$E$6)/COUNTIFS($AB$7:$AB$3006,AB1910,$AQ$7:$AQ$3006,'RC'!$E$6)))</f>
        <v/>
      </c>
      <c r="AD1910" s="48">
        <f>SUMIF($AQ$7:$AQ$3006,'RC'!$E$6,$J$7:$J$3006)+SUMIF($AQ$7:$AQ$3006,'RC'!$E$6,$L$7:$L$3006)</f>
        <v>21</v>
      </c>
      <c r="AF1910" s="48">
        <v>3.09699999999942E-2</v>
      </c>
      <c r="AG1910" s="48">
        <f>IF(OR(AQ1910="",AQ1910&lt;&gt;'RC'!$E$6,AB1910&lt;&gt;'RC'!$D$21),0,1)</f>
        <v>0</v>
      </c>
      <c r="AH1910" s="48">
        <f t="shared" si="658"/>
        <v>3.09699999999942E-2</v>
      </c>
      <c r="AI1910" s="48" t="str">
        <f t="shared" si="640"/>
        <v/>
      </c>
      <c r="AJ1910" s="48" t="str">
        <f t="shared" si="641"/>
        <v/>
      </c>
      <c r="AK1910" s="52" t="str">
        <f t="shared" si="642"/>
        <v/>
      </c>
      <c r="AL1910" s="52" t="str">
        <f t="shared" si="643"/>
        <v/>
      </c>
      <c r="AM1910" s="48" t="str">
        <f t="shared" si="644"/>
        <v/>
      </c>
      <c r="AN1910" s="48" t="str">
        <f t="shared" si="645"/>
        <v/>
      </c>
      <c r="AP1910" s="18" t="str">
        <f t="shared" si="646"/>
        <v/>
      </c>
      <c r="AQ1910" s="18" t="str">
        <f t="shared" si="647"/>
        <v/>
      </c>
      <c r="AR1910" s="18">
        <v>3.0970000000000001E-2</v>
      </c>
      <c r="AS1910" s="18">
        <f>IF(AF!$D$27="Todos",1,IF(M1910=AF!$D$27,1,0))</f>
        <v>1</v>
      </c>
      <c r="AT1910" s="53">
        <f>IF(AND(E1910=AF!$D$6,OR(LT!M1910=AF!$D$27,AF!$D$27="Todos"),OR(AP1910=AF!$E$8,AQ1910=AF!$E$8)),AR1910+AS1910,0)</f>
        <v>0</v>
      </c>
      <c r="AU1910" s="18" t="str">
        <f t="shared" si="648"/>
        <v/>
      </c>
      <c r="AV1910" s="54" t="str">
        <f t="shared" si="649"/>
        <v/>
      </c>
      <c r="AW1910" s="54" t="str">
        <f t="shared" si="650"/>
        <v/>
      </c>
      <c r="AX1910" s="18" t="str">
        <f t="shared" si="651"/>
        <v/>
      </c>
      <c r="AY1910" s="18" t="str">
        <f t="shared" si="652"/>
        <v/>
      </c>
      <c r="BA1910" s="18">
        <f>IF($E1910=AF!$D$6,IF($M1910="Concluída no prazo",2,IF($M1910="Concluída com atraso",1,0)),0)</f>
        <v>0</v>
      </c>
      <c r="BB1910" s="18">
        <f>IF($E1910=AF!$D$6,IF($M1910="Atrasada",2,IF($M1910="Concluída com atraso",1,0)),0)</f>
        <v>0</v>
      </c>
      <c r="BC1910" s="18">
        <v>1.9040000000000001E-2</v>
      </c>
      <c r="BD1910" s="18">
        <f t="shared" si="659"/>
        <v>1.9040000000000001E-2</v>
      </c>
      <c r="BE1910" s="18">
        <f t="shared" si="659"/>
        <v>1.9040000000000001E-2</v>
      </c>
      <c r="BF1910" s="18" t="str">
        <f t="shared" si="653"/>
        <v/>
      </c>
      <c r="BN1910" s="18" t="str">
        <f t="shared" si="654"/>
        <v>s</v>
      </c>
    </row>
    <row r="1911" spans="3:66" ht="50.1" customHeight="1" thickTop="1" thickBot="1" x14ac:dyDescent="0.3">
      <c r="C1911" s="46"/>
      <c r="D1911" s="46"/>
      <c r="E1911" s="46"/>
      <c r="F1911" s="122"/>
      <c r="G1911" s="122"/>
      <c r="H1911" s="78" t="str">
        <f t="shared" si="655"/>
        <v/>
      </c>
      <c r="I1911" s="78" t="str">
        <f t="shared" si="656"/>
        <v/>
      </c>
      <c r="J1911" s="16"/>
      <c r="K1911" s="46" t="str">
        <f t="shared" si="657"/>
        <v/>
      </c>
      <c r="L1911" s="16"/>
      <c r="M1911" s="16"/>
      <c r="N1911" s="46"/>
      <c r="O1911" s="47" t="str">
        <f t="shared" si="660"/>
        <v/>
      </c>
      <c r="P1911" s="47"/>
      <c r="Q1911" s="48" t="str">
        <f>IFERROR(VLOOKUP(E1911,Funcionários!$C$8:$E$207,3,FALSE),"")</f>
        <v/>
      </c>
      <c r="R1911" s="47"/>
      <c r="S1911" s="49" t="str">
        <f t="shared" si="661"/>
        <v/>
      </c>
      <c r="T1911" s="49">
        <v>1.9050000000000001E-2</v>
      </c>
      <c r="U1911" s="48" t="str">
        <f>IF(Funcionários!C1912=0,"",Funcionários!C1912)</f>
        <v/>
      </c>
      <c r="V1911" s="50">
        <f>IF(U1911="",0,IF(COUNTIFS($E$7:$E$3006,U1911,$I$7:$I$3006,'RC'!$E$6)=0,0,COUNTIFS($M$7:$M$3006,"Concluída no prazo",$E$7:$E$3006,U1911,$I$7:$I$3006,'RC'!$E$6)/COUNTIFS($E$7:$E$3006,U1911,$I$7:$I$3006,'RC'!$E$6)))</f>
        <v>0</v>
      </c>
      <c r="W1911" s="49">
        <f>SUMIFS($J$7:$J$3006,$E$7:$E$3006,U1911,$I$7:$I$3006,'RC'!$E$6)+SUMIFS($L$7:$L$3006,$E$7:$E$3006,U1911,$I$7:$I$3006,'RC'!$E$6)</f>
        <v>0</v>
      </c>
      <c r="X1911" s="48">
        <f>COUNTIFS($E$7:$E$3006,U1911,$I$7:$I$3006,'RC'!$E$6)</f>
        <v>0</v>
      </c>
      <c r="Y1911" s="48"/>
      <c r="Z1911" s="51" t="str">
        <f>IF(AQ1911='RC'!$E$6,AC1911*1000+AD1911,"")</f>
        <v/>
      </c>
      <c r="AA1911" s="51" t="str">
        <f>IF(AB1911="","",IF(AQ1911='RC'!$E$6,AC1911*1000-AD1911,""))</f>
        <v/>
      </c>
      <c r="AB1911" s="48" t="str">
        <f>IFERROR(VLOOKUP(E1911,Funcionários!$C$8:$E$207,3,FALSE),"")</f>
        <v/>
      </c>
      <c r="AC1911" s="50" t="str">
        <f>IF(AB1911="","",IF(COUNTIFS($AB$7:$AB$3006,AB1911,$AQ$7:$AQ$3006,'RC'!$E$6)=0,"",COUNTIFS($M$7:$M$3006,"Concluída no prazo",$AB$7:$AB$3006,AB1911,$AQ$7:$AQ$3006,'RC'!$E$6)/COUNTIFS($AB$7:$AB$3006,AB1911,$AQ$7:$AQ$3006,'RC'!$E$6)))</f>
        <v/>
      </c>
      <c r="AD1911" s="48">
        <f>SUMIF($AQ$7:$AQ$3006,'RC'!$E$6,$J$7:$J$3006)+SUMIF($AQ$7:$AQ$3006,'RC'!$E$6,$L$7:$L$3006)</f>
        <v>21</v>
      </c>
      <c r="AF1911" s="48">
        <v>3.09599999999942E-2</v>
      </c>
      <c r="AG1911" s="48">
        <f>IF(OR(AQ1911="",AQ1911&lt;&gt;'RC'!$E$6,AB1911&lt;&gt;'RC'!$D$21),0,1)</f>
        <v>0</v>
      </c>
      <c r="AH1911" s="48">
        <f t="shared" si="658"/>
        <v>3.09599999999942E-2</v>
      </c>
      <c r="AI1911" s="48" t="str">
        <f t="shared" si="640"/>
        <v/>
      </c>
      <c r="AJ1911" s="48" t="str">
        <f t="shared" si="641"/>
        <v/>
      </c>
      <c r="AK1911" s="52" t="str">
        <f t="shared" si="642"/>
        <v/>
      </c>
      <c r="AL1911" s="52" t="str">
        <f t="shared" si="643"/>
        <v/>
      </c>
      <c r="AM1911" s="48" t="str">
        <f t="shared" si="644"/>
        <v/>
      </c>
      <c r="AN1911" s="48" t="str">
        <f t="shared" si="645"/>
        <v/>
      </c>
      <c r="AP1911" s="18" t="str">
        <f t="shared" si="646"/>
        <v/>
      </c>
      <c r="AQ1911" s="18" t="str">
        <f t="shared" si="647"/>
        <v/>
      </c>
      <c r="AR1911" s="18">
        <v>3.0960000000000001E-2</v>
      </c>
      <c r="AS1911" s="18">
        <f>IF(AF!$D$27="Todos",1,IF(M1911=AF!$D$27,1,0))</f>
        <v>1</v>
      </c>
      <c r="AT1911" s="53">
        <f>IF(AND(E1911=AF!$D$6,OR(LT!M1911=AF!$D$27,AF!$D$27="Todos"),OR(AP1911=AF!$E$8,AQ1911=AF!$E$8)),AR1911+AS1911,0)</f>
        <v>0</v>
      </c>
      <c r="AU1911" s="18" t="str">
        <f t="shared" si="648"/>
        <v/>
      </c>
      <c r="AV1911" s="54" t="str">
        <f t="shared" si="649"/>
        <v/>
      </c>
      <c r="AW1911" s="54" t="str">
        <f t="shared" si="650"/>
        <v/>
      </c>
      <c r="AX1911" s="18" t="str">
        <f t="shared" si="651"/>
        <v/>
      </c>
      <c r="AY1911" s="18" t="str">
        <f t="shared" si="652"/>
        <v/>
      </c>
      <c r="BA1911" s="18">
        <f>IF($E1911=AF!$D$6,IF($M1911="Concluída no prazo",2,IF($M1911="Concluída com atraso",1,0)),0)</f>
        <v>0</v>
      </c>
      <c r="BB1911" s="18">
        <f>IF($E1911=AF!$D$6,IF($M1911="Atrasada",2,IF($M1911="Concluída com atraso",1,0)),0)</f>
        <v>0</v>
      </c>
      <c r="BC1911" s="18">
        <v>1.9050000000000001E-2</v>
      </c>
      <c r="BD1911" s="18">
        <f t="shared" si="659"/>
        <v>1.9050000000000001E-2</v>
      </c>
      <c r="BE1911" s="18">
        <f t="shared" si="659"/>
        <v>1.9050000000000001E-2</v>
      </c>
      <c r="BF1911" s="18" t="str">
        <f t="shared" si="653"/>
        <v/>
      </c>
      <c r="BN1911" s="18" t="str">
        <f t="shared" si="654"/>
        <v>s</v>
      </c>
    </row>
    <row r="1912" spans="3:66" ht="50.1" customHeight="1" thickTop="1" thickBot="1" x14ac:dyDescent="0.3">
      <c r="C1912" s="46"/>
      <c r="D1912" s="46"/>
      <c r="E1912" s="46"/>
      <c r="F1912" s="122"/>
      <c r="G1912" s="122"/>
      <c r="H1912" s="78" t="str">
        <f t="shared" si="655"/>
        <v/>
      </c>
      <c r="I1912" s="78" t="str">
        <f t="shared" si="656"/>
        <v/>
      </c>
      <c r="J1912" s="16"/>
      <c r="K1912" s="46" t="str">
        <f t="shared" si="657"/>
        <v/>
      </c>
      <c r="L1912" s="16"/>
      <c r="M1912" s="16"/>
      <c r="N1912" s="46"/>
      <c r="O1912" s="47" t="str">
        <f t="shared" si="660"/>
        <v/>
      </c>
      <c r="P1912" s="47"/>
      <c r="Q1912" s="48" t="str">
        <f>IFERROR(VLOOKUP(E1912,Funcionários!$C$8:$E$207,3,FALSE),"")</f>
        <v/>
      </c>
      <c r="R1912" s="47"/>
      <c r="S1912" s="49" t="str">
        <f t="shared" si="661"/>
        <v/>
      </c>
      <c r="T1912" s="49">
        <v>1.9060000000000001E-2</v>
      </c>
      <c r="U1912" s="48" t="str">
        <f>IF(Funcionários!C1913=0,"",Funcionários!C1913)</f>
        <v/>
      </c>
      <c r="V1912" s="50">
        <f>IF(U1912="",0,IF(COUNTIFS($E$7:$E$3006,U1912,$I$7:$I$3006,'RC'!$E$6)=0,0,COUNTIFS($M$7:$M$3006,"Concluída no prazo",$E$7:$E$3006,U1912,$I$7:$I$3006,'RC'!$E$6)/COUNTIFS($E$7:$E$3006,U1912,$I$7:$I$3006,'RC'!$E$6)))</f>
        <v>0</v>
      </c>
      <c r="W1912" s="49">
        <f>SUMIFS($J$7:$J$3006,$E$7:$E$3006,U1912,$I$7:$I$3006,'RC'!$E$6)+SUMIFS($L$7:$L$3006,$E$7:$E$3006,U1912,$I$7:$I$3006,'RC'!$E$6)</f>
        <v>0</v>
      </c>
      <c r="X1912" s="48">
        <f>COUNTIFS($E$7:$E$3006,U1912,$I$7:$I$3006,'RC'!$E$6)</f>
        <v>0</v>
      </c>
      <c r="Y1912" s="48"/>
      <c r="Z1912" s="51" t="str">
        <f>IF(AQ1912='RC'!$E$6,AC1912*1000+AD1912,"")</f>
        <v/>
      </c>
      <c r="AA1912" s="51" t="str">
        <f>IF(AB1912="","",IF(AQ1912='RC'!$E$6,AC1912*1000-AD1912,""))</f>
        <v/>
      </c>
      <c r="AB1912" s="48" t="str">
        <f>IFERROR(VLOOKUP(E1912,Funcionários!$C$8:$E$207,3,FALSE),"")</f>
        <v/>
      </c>
      <c r="AC1912" s="50" t="str">
        <f>IF(AB1912="","",IF(COUNTIFS($AB$7:$AB$3006,AB1912,$AQ$7:$AQ$3006,'RC'!$E$6)=0,"",COUNTIFS($M$7:$M$3006,"Concluída no prazo",$AB$7:$AB$3006,AB1912,$AQ$7:$AQ$3006,'RC'!$E$6)/COUNTIFS($AB$7:$AB$3006,AB1912,$AQ$7:$AQ$3006,'RC'!$E$6)))</f>
        <v/>
      </c>
      <c r="AD1912" s="48">
        <f>SUMIF($AQ$7:$AQ$3006,'RC'!$E$6,$J$7:$J$3006)+SUMIF($AQ$7:$AQ$3006,'RC'!$E$6,$L$7:$L$3006)</f>
        <v>21</v>
      </c>
      <c r="AF1912" s="48">
        <v>3.0949999999994201E-2</v>
      </c>
      <c r="AG1912" s="48">
        <f>IF(OR(AQ1912="",AQ1912&lt;&gt;'RC'!$E$6,AB1912&lt;&gt;'RC'!$D$21),0,1)</f>
        <v>0</v>
      </c>
      <c r="AH1912" s="48">
        <f t="shared" si="658"/>
        <v>3.0949999999994201E-2</v>
      </c>
      <c r="AI1912" s="48" t="str">
        <f t="shared" si="640"/>
        <v/>
      </c>
      <c r="AJ1912" s="48" t="str">
        <f t="shared" si="641"/>
        <v/>
      </c>
      <c r="AK1912" s="52" t="str">
        <f t="shared" si="642"/>
        <v/>
      </c>
      <c r="AL1912" s="52" t="str">
        <f t="shared" si="643"/>
        <v/>
      </c>
      <c r="AM1912" s="48" t="str">
        <f t="shared" si="644"/>
        <v/>
      </c>
      <c r="AN1912" s="48" t="str">
        <f t="shared" si="645"/>
        <v/>
      </c>
      <c r="AP1912" s="18" t="str">
        <f t="shared" si="646"/>
        <v/>
      </c>
      <c r="AQ1912" s="18" t="str">
        <f t="shared" si="647"/>
        <v/>
      </c>
      <c r="AR1912" s="18">
        <v>3.0949999999999998E-2</v>
      </c>
      <c r="AS1912" s="18">
        <f>IF(AF!$D$27="Todos",1,IF(M1912=AF!$D$27,1,0))</f>
        <v>1</v>
      </c>
      <c r="AT1912" s="53">
        <f>IF(AND(E1912=AF!$D$6,OR(LT!M1912=AF!$D$27,AF!$D$27="Todos"),OR(AP1912=AF!$E$8,AQ1912=AF!$E$8)),AR1912+AS1912,0)</f>
        <v>0</v>
      </c>
      <c r="AU1912" s="18" t="str">
        <f t="shared" si="648"/>
        <v/>
      </c>
      <c r="AV1912" s="54" t="str">
        <f t="shared" si="649"/>
        <v/>
      </c>
      <c r="AW1912" s="54" t="str">
        <f t="shared" si="650"/>
        <v/>
      </c>
      <c r="AX1912" s="18" t="str">
        <f t="shared" si="651"/>
        <v/>
      </c>
      <c r="AY1912" s="18" t="str">
        <f t="shared" si="652"/>
        <v/>
      </c>
      <c r="BA1912" s="18">
        <f>IF($E1912=AF!$D$6,IF($M1912="Concluída no prazo",2,IF($M1912="Concluída com atraso",1,0)),0)</f>
        <v>0</v>
      </c>
      <c r="BB1912" s="18">
        <f>IF($E1912=AF!$D$6,IF($M1912="Atrasada",2,IF($M1912="Concluída com atraso",1,0)),0)</f>
        <v>0</v>
      </c>
      <c r="BC1912" s="18">
        <v>1.9060000000000001E-2</v>
      </c>
      <c r="BD1912" s="18">
        <f t="shared" si="659"/>
        <v>1.9060000000000001E-2</v>
      </c>
      <c r="BE1912" s="18">
        <f t="shared" si="659"/>
        <v>1.9060000000000001E-2</v>
      </c>
      <c r="BF1912" s="18" t="str">
        <f t="shared" si="653"/>
        <v/>
      </c>
      <c r="BN1912" s="18" t="str">
        <f t="shared" si="654"/>
        <v>s</v>
      </c>
    </row>
    <row r="1913" spans="3:66" ht="50.1" customHeight="1" thickTop="1" thickBot="1" x14ac:dyDescent="0.3">
      <c r="C1913" s="46"/>
      <c r="D1913" s="46"/>
      <c r="E1913" s="46"/>
      <c r="F1913" s="122"/>
      <c r="G1913" s="122"/>
      <c r="H1913" s="78" t="str">
        <f t="shared" si="655"/>
        <v/>
      </c>
      <c r="I1913" s="78" t="str">
        <f t="shared" si="656"/>
        <v/>
      </c>
      <c r="J1913" s="16"/>
      <c r="K1913" s="46" t="str">
        <f t="shared" si="657"/>
        <v/>
      </c>
      <c r="L1913" s="16"/>
      <c r="M1913" s="16"/>
      <c r="N1913" s="46"/>
      <c r="O1913" s="47" t="str">
        <f t="shared" si="660"/>
        <v/>
      </c>
      <c r="P1913" s="47"/>
      <c r="Q1913" s="48" t="str">
        <f>IFERROR(VLOOKUP(E1913,Funcionários!$C$8:$E$207,3,FALSE),"")</f>
        <v/>
      </c>
      <c r="R1913" s="47"/>
      <c r="S1913" s="49" t="str">
        <f t="shared" si="661"/>
        <v/>
      </c>
      <c r="T1913" s="49">
        <v>1.907E-2</v>
      </c>
      <c r="U1913" s="48" t="str">
        <f>IF(Funcionários!C1914=0,"",Funcionários!C1914)</f>
        <v/>
      </c>
      <c r="V1913" s="50">
        <f>IF(U1913="",0,IF(COUNTIFS($E$7:$E$3006,U1913,$I$7:$I$3006,'RC'!$E$6)=0,0,COUNTIFS($M$7:$M$3006,"Concluída no prazo",$E$7:$E$3006,U1913,$I$7:$I$3006,'RC'!$E$6)/COUNTIFS($E$7:$E$3006,U1913,$I$7:$I$3006,'RC'!$E$6)))</f>
        <v>0</v>
      </c>
      <c r="W1913" s="49">
        <f>SUMIFS($J$7:$J$3006,$E$7:$E$3006,U1913,$I$7:$I$3006,'RC'!$E$6)+SUMIFS($L$7:$L$3006,$E$7:$E$3006,U1913,$I$7:$I$3006,'RC'!$E$6)</f>
        <v>0</v>
      </c>
      <c r="X1913" s="48">
        <f>COUNTIFS($E$7:$E$3006,U1913,$I$7:$I$3006,'RC'!$E$6)</f>
        <v>0</v>
      </c>
      <c r="Y1913" s="48"/>
      <c r="Z1913" s="51" t="str">
        <f>IF(AQ1913='RC'!$E$6,AC1913*1000+AD1913,"")</f>
        <v/>
      </c>
      <c r="AA1913" s="51" t="str">
        <f>IF(AB1913="","",IF(AQ1913='RC'!$E$6,AC1913*1000-AD1913,""))</f>
        <v/>
      </c>
      <c r="AB1913" s="48" t="str">
        <f>IFERROR(VLOOKUP(E1913,Funcionários!$C$8:$E$207,3,FALSE),"")</f>
        <v/>
      </c>
      <c r="AC1913" s="50" t="str">
        <f>IF(AB1913="","",IF(COUNTIFS($AB$7:$AB$3006,AB1913,$AQ$7:$AQ$3006,'RC'!$E$6)=0,"",COUNTIFS($M$7:$M$3006,"Concluída no prazo",$AB$7:$AB$3006,AB1913,$AQ$7:$AQ$3006,'RC'!$E$6)/COUNTIFS($AB$7:$AB$3006,AB1913,$AQ$7:$AQ$3006,'RC'!$E$6)))</f>
        <v/>
      </c>
      <c r="AD1913" s="48">
        <f>SUMIF($AQ$7:$AQ$3006,'RC'!$E$6,$J$7:$J$3006)+SUMIF($AQ$7:$AQ$3006,'RC'!$E$6,$L$7:$L$3006)</f>
        <v>21</v>
      </c>
      <c r="AF1913" s="48">
        <v>3.0939999999994201E-2</v>
      </c>
      <c r="AG1913" s="48">
        <f>IF(OR(AQ1913="",AQ1913&lt;&gt;'RC'!$E$6,AB1913&lt;&gt;'RC'!$D$21),0,1)</f>
        <v>0</v>
      </c>
      <c r="AH1913" s="48">
        <f t="shared" si="658"/>
        <v>3.0939999999994201E-2</v>
      </c>
      <c r="AI1913" s="48" t="str">
        <f t="shared" si="640"/>
        <v/>
      </c>
      <c r="AJ1913" s="48" t="str">
        <f t="shared" si="641"/>
        <v/>
      </c>
      <c r="AK1913" s="52" t="str">
        <f t="shared" si="642"/>
        <v/>
      </c>
      <c r="AL1913" s="52" t="str">
        <f t="shared" si="643"/>
        <v/>
      </c>
      <c r="AM1913" s="48" t="str">
        <f t="shared" si="644"/>
        <v/>
      </c>
      <c r="AN1913" s="48" t="str">
        <f t="shared" si="645"/>
        <v/>
      </c>
      <c r="AP1913" s="18" t="str">
        <f t="shared" si="646"/>
        <v/>
      </c>
      <c r="AQ1913" s="18" t="str">
        <f t="shared" si="647"/>
        <v/>
      </c>
      <c r="AR1913" s="18">
        <v>3.0939999999999999E-2</v>
      </c>
      <c r="AS1913" s="18">
        <f>IF(AF!$D$27="Todos",1,IF(M1913=AF!$D$27,1,0))</f>
        <v>1</v>
      </c>
      <c r="AT1913" s="53">
        <f>IF(AND(E1913=AF!$D$6,OR(LT!M1913=AF!$D$27,AF!$D$27="Todos"),OR(AP1913=AF!$E$8,AQ1913=AF!$E$8)),AR1913+AS1913,0)</f>
        <v>0</v>
      </c>
      <c r="AU1913" s="18" t="str">
        <f t="shared" si="648"/>
        <v/>
      </c>
      <c r="AV1913" s="54" t="str">
        <f t="shared" si="649"/>
        <v/>
      </c>
      <c r="AW1913" s="54" t="str">
        <f t="shared" si="650"/>
        <v/>
      </c>
      <c r="AX1913" s="18" t="str">
        <f t="shared" si="651"/>
        <v/>
      </c>
      <c r="AY1913" s="18" t="str">
        <f t="shared" si="652"/>
        <v/>
      </c>
      <c r="BA1913" s="18">
        <f>IF($E1913=AF!$D$6,IF($M1913="Concluída no prazo",2,IF($M1913="Concluída com atraso",1,0)),0)</f>
        <v>0</v>
      </c>
      <c r="BB1913" s="18">
        <f>IF($E1913=AF!$D$6,IF($M1913="Atrasada",2,IF($M1913="Concluída com atraso",1,0)),0)</f>
        <v>0</v>
      </c>
      <c r="BC1913" s="18">
        <v>1.907E-2</v>
      </c>
      <c r="BD1913" s="18">
        <f t="shared" si="659"/>
        <v>1.907E-2</v>
      </c>
      <c r="BE1913" s="18">
        <f t="shared" si="659"/>
        <v>1.907E-2</v>
      </c>
      <c r="BF1913" s="18" t="str">
        <f t="shared" si="653"/>
        <v/>
      </c>
      <c r="BN1913" s="18" t="str">
        <f t="shared" si="654"/>
        <v>s</v>
      </c>
    </row>
    <row r="1914" spans="3:66" ht="50.1" customHeight="1" thickTop="1" thickBot="1" x14ac:dyDescent="0.3">
      <c r="C1914" s="46"/>
      <c r="D1914" s="46"/>
      <c r="E1914" s="46"/>
      <c r="F1914" s="122"/>
      <c r="G1914" s="122"/>
      <c r="H1914" s="78" t="str">
        <f t="shared" si="655"/>
        <v/>
      </c>
      <c r="I1914" s="78" t="str">
        <f t="shared" si="656"/>
        <v/>
      </c>
      <c r="J1914" s="16"/>
      <c r="K1914" s="46" t="str">
        <f t="shared" si="657"/>
        <v/>
      </c>
      <c r="L1914" s="16"/>
      <c r="M1914" s="16"/>
      <c r="N1914" s="46"/>
      <c r="O1914" s="47" t="str">
        <f t="shared" si="660"/>
        <v/>
      </c>
      <c r="P1914" s="47"/>
      <c r="Q1914" s="48" t="str">
        <f>IFERROR(VLOOKUP(E1914,Funcionários!$C$8:$E$207,3,FALSE),"")</f>
        <v/>
      </c>
      <c r="R1914" s="47"/>
      <c r="S1914" s="49" t="str">
        <f t="shared" si="661"/>
        <v/>
      </c>
      <c r="T1914" s="49">
        <v>1.908E-2</v>
      </c>
      <c r="U1914" s="48" t="str">
        <f>IF(Funcionários!C1915=0,"",Funcionários!C1915)</f>
        <v/>
      </c>
      <c r="V1914" s="50">
        <f>IF(U1914="",0,IF(COUNTIFS($E$7:$E$3006,U1914,$I$7:$I$3006,'RC'!$E$6)=0,0,COUNTIFS($M$7:$M$3006,"Concluída no prazo",$E$7:$E$3006,U1914,$I$7:$I$3006,'RC'!$E$6)/COUNTIFS($E$7:$E$3006,U1914,$I$7:$I$3006,'RC'!$E$6)))</f>
        <v>0</v>
      </c>
      <c r="W1914" s="49">
        <f>SUMIFS($J$7:$J$3006,$E$7:$E$3006,U1914,$I$7:$I$3006,'RC'!$E$6)+SUMIFS($L$7:$L$3006,$E$7:$E$3006,U1914,$I$7:$I$3006,'RC'!$E$6)</f>
        <v>0</v>
      </c>
      <c r="X1914" s="48">
        <f>COUNTIFS($E$7:$E$3006,U1914,$I$7:$I$3006,'RC'!$E$6)</f>
        <v>0</v>
      </c>
      <c r="Y1914" s="48"/>
      <c r="Z1914" s="51" t="str">
        <f>IF(AQ1914='RC'!$E$6,AC1914*1000+AD1914,"")</f>
        <v/>
      </c>
      <c r="AA1914" s="51" t="str">
        <f>IF(AB1914="","",IF(AQ1914='RC'!$E$6,AC1914*1000-AD1914,""))</f>
        <v/>
      </c>
      <c r="AB1914" s="48" t="str">
        <f>IFERROR(VLOOKUP(E1914,Funcionários!$C$8:$E$207,3,FALSE),"")</f>
        <v/>
      </c>
      <c r="AC1914" s="50" t="str">
        <f>IF(AB1914="","",IF(COUNTIFS($AB$7:$AB$3006,AB1914,$AQ$7:$AQ$3006,'RC'!$E$6)=0,"",COUNTIFS($M$7:$M$3006,"Concluída no prazo",$AB$7:$AB$3006,AB1914,$AQ$7:$AQ$3006,'RC'!$E$6)/COUNTIFS($AB$7:$AB$3006,AB1914,$AQ$7:$AQ$3006,'RC'!$E$6)))</f>
        <v/>
      </c>
      <c r="AD1914" s="48">
        <f>SUMIF($AQ$7:$AQ$3006,'RC'!$E$6,$J$7:$J$3006)+SUMIF($AQ$7:$AQ$3006,'RC'!$E$6,$L$7:$L$3006)</f>
        <v>21</v>
      </c>
      <c r="AF1914" s="48">
        <v>3.0929999999994202E-2</v>
      </c>
      <c r="AG1914" s="48">
        <f>IF(OR(AQ1914="",AQ1914&lt;&gt;'RC'!$E$6,AB1914&lt;&gt;'RC'!$D$21),0,1)</f>
        <v>0</v>
      </c>
      <c r="AH1914" s="48">
        <f t="shared" si="658"/>
        <v>3.0929999999994202E-2</v>
      </c>
      <c r="AI1914" s="48" t="str">
        <f t="shared" si="640"/>
        <v/>
      </c>
      <c r="AJ1914" s="48" t="str">
        <f t="shared" si="641"/>
        <v/>
      </c>
      <c r="AK1914" s="52" t="str">
        <f t="shared" si="642"/>
        <v/>
      </c>
      <c r="AL1914" s="52" t="str">
        <f t="shared" si="643"/>
        <v/>
      </c>
      <c r="AM1914" s="48" t="str">
        <f t="shared" si="644"/>
        <v/>
      </c>
      <c r="AN1914" s="48" t="str">
        <f t="shared" si="645"/>
        <v/>
      </c>
      <c r="AP1914" s="18" t="str">
        <f t="shared" si="646"/>
        <v/>
      </c>
      <c r="AQ1914" s="18" t="str">
        <f t="shared" si="647"/>
        <v/>
      </c>
      <c r="AR1914" s="18">
        <v>3.0929999999999999E-2</v>
      </c>
      <c r="AS1914" s="18">
        <f>IF(AF!$D$27="Todos",1,IF(M1914=AF!$D$27,1,0))</f>
        <v>1</v>
      </c>
      <c r="AT1914" s="53">
        <f>IF(AND(E1914=AF!$D$6,OR(LT!M1914=AF!$D$27,AF!$D$27="Todos"),OR(AP1914=AF!$E$8,AQ1914=AF!$E$8)),AR1914+AS1914,0)</f>
        <v>0</v>
      </c>
      <c r="AU1914" s="18" t="str">
        <f t="shared" si="648"/>
        <v/>
      </c>
      <c r="AV1914" s="54" t="str">
        <f t="shared" si="649"/>
        <v/>
      </c>
      <c r="AW1914" s="54" t="str">
        <f t="shared" si="650"/>
        <v/>
      </c>
      <c r="AX1914" s="18" t="str">
        <f t="shared" si="651"/>
        <v/>
      </c>
      <c r="AY1914" s="18" t="str">
        <f t="shared" si="652"/>
        <v/>
      </c>
      <c r="BA1914" s="18">
        <f>IF($E1914=AF!$D$6,IF($M1914="Concluída no prazo",2,IF($M1914="Concluída com atraso",1,0)),0)</f>
        <v>0</v>
      </c>
      <c r="BB1914" s="18">
        <f>IF($E1914=AF!$D$6,IF($M1914="Atrasada",2,IF($M1914="Concluída com atraso",1,0)),0)</f>
        <v>0</v>
      </c>
      <c r="BC1914" s="18">
        <v>1.908E-2</v>
      </c>
      <c r="BD1914" s="18">
        <f t="shared" si="659"/>
        <v>1.908E-2</v>
      </c>
      <c r="BE1914" s="18">
        <f t="shared" si="659"/>
        <v>1.908E-2</v>
      </c>
      <c r="BF1914" s="18" t="str">
        <f t="shared" si="653"/>
        <v/>
      </c>
      <c r="BN1914" s="18" t="str">
        <f t="shared" si="654"/>
        <v>s</v>
      </c>
    </row>
    <row r="1915" spans="3:66" ht="50.1" customHeight="1" thickTop="1" thickBot="1" x14ac:dyDescent="0.3">
      <c r="C1915" s="46"/>
      <c r="D1915" s="46"/>
      <c r="E1915" s="46"/>
      <c r="F1915" s="122"/>
      <c r="G1915" s="122"/>
      <c r="H1915" s="78" t="str">
        <f t="shared" si="655"/>
        <v/>
      </c>
      <c r="I1915" s="78" t="str">
        <f t="shared" si="656"/>
        <v/>
      </c>
      <c r="J1915" s="16"/>
      <c r="K1915" s="46" t="str">
        <f t="shared" si="657"/>
        <v/>
      </c>
      <c r="L1915" s="16"/>
      <c r="M1915" s="16"/>
      <c r="N1915" s="46"/>
      <c r="O1915" s="47" t="str">
        <f t="shared" si="660"/>
        <v/>
      </c>
      <c r="P1915" s="47"/>
      <c r="Q1915" s="48" t="str">
        <f>IFERROR(VLOOKUP(E1915,Funcionários!$C$8:$E$207,3,FALSE),"")</f>
        <v/>
      </c>
      <c r="R1915" s="47"/>
      <c r="S1915" s="49" t="str">
        <f t="shared" si="661"/>
        <v/>
      </c>
      <c r="T1915" s="49">
        <v>1.9089999999999999E-2</v>
      </c>
      <c r="U1915" s="48" t="str">
        <f>IF(Funcionários!C1916=0,"",Funcionários!C1916)</f>
        <v/>
      </c>
      <c r="V1915" s="50">
        <f>IF(U1915="",0,IF(COUNTIFS($E$7:$E$3006,U1915,$I$7:$I$3006,'RC'!$E$6)=0,0,COUNTIFS($M$7:$M$3006,"Concluída no prazo",$E$7:$E$3006,U1915,$I$7:$I$3006,'RC'!$E$6)/COUNTIFS($E$7:$E$3006,U1915,$I$7:$I$3006,'RC'!$E$6)))</f>
        <v>0</v>
      </c>
      <c r="W1915" s="49">
        <f>SUMIFS($J$7:$J$3006,$E$7:$E$3006,U1915,$I$7:$I$3006,'RC'!$E$6)+SUMIFS($L$7:$L$3006,$E$7:$E$3006,U1915,$I$7:$I$3006,'RC'!$E$6)</f>
        <v>0</v>
      </c>
      <c r="X1915" s="48">
        <f>COUNTIFS($E$7:$E$3006,U1915,$I$7:$I$3006,'RC'!$E$6)</f>
        <v>0</v>
      </c>
      <c r="Y1915" s="48"/>
      <c r="Z1915" s="51" t="str">
        <f>IF(AQ1915='RC'!$E$6,AC1915*1000+AD1915,"")</f>
        <v/>
      </c>
      <c r="AA1915" s="51" t="str">
        <f>IF(AB1915="","",IF(AQ1915='RC'!$E$6,AC1915*1000-AD1915,""))</f>
        <v/>
      </c>
      <c r="AB1915" s="48" t="str">
        <f>IFERROR(VLOOKUP(E1915,Funcionários!$C$8:$E$207,3,FALSE),"")</f>
        <v/>
      </c>
      <c r="AC1915" s="50" t="str">
        <f>IF(AB1915="","",IF(COUNTIFS($AB$7:$AB$3006,AB1915,$AQ$7:$AQ$3006,'RC'!$E$6)=0,"",COUNTIFS($M$7:$M$3006,"Concluída no prazo",$AB$7:$AB$3006,AB1915,$AQ$7:$AQ$3006,'RC'!$E$6)/COUNTIFS($AB$7:$AB$3006,AB1915,$AQ$7:$AQ$3006,'RC'!$E$6)))</f>
        <v/>
      </c>
      <c r="AD1915" s="48">
        <f>SUMIF($AQ$7:$AQ$3006,'RC'!$E$6,$J$7:$J$3006)+SUMIF($AQ$7:$AQ$3006,'RC'!$E$6,$L$7:$L$3006)</f>
        <v>21</v>
      </c>
      <c r="AF1915" s="48">
        <v>3.0919999999994199E-2</v>
      </c>
      <c r="AG1915" s="48">
        <f>IF(OR(AQ1915="",AQ1915&lt;&gt;'RC'!$E$6,AB1915&lt;&gt;'RC'!$D$21),0,1)</f>
        <v>0</v>
      </c>
      <c r="AH1915" s="48">
        <f t="shared" si="658"/>
        <v>3.0919999999994199E-2</v>
      </c>
      <c r="AI1915" s="48" t="str">
        <f t="shared" si="640"/>
        <v/>
      </c>
      <c r="AJ1915" s="48" t="str">
        <f t="shared" si="641"/>
        <v/>
      </c>
      <c r="AK1915" s="52" t="str">
        <f t="shared" si="642"/>
        <v/>
      </c>
      <c r="AL1915" s="52" t="str">
        <f t="shared" si="643"/>
        <v/>
      </c>
      <c r="AM1915" s="48" t="str">
        <f t="shared" si="644"/>
        <v/>
      </c>
      <c r="AN1915" s="48" t="str">
        <f t="shared" si="645"/>
        <v/>
      </c>
      <c r="AP1915" s="18" t="str">
        <f t="shared" si="646"/>
        <v/>
      </c>
      <c r="AQ1915" s="18" t="str">
        <f t="shared" si="647"/>
        <v/>
      </c>
      <c r="AR1915" s="18">
        <v>3.092E-2</v>
      </c>
      <c r="AS1915" s="18">
        <f>IF(AF!$D$27="Todos",1,IF(M1915=AF!$D$27,1,0))</f>
        <v>1</v>
      </c>
      <c r="AT1915" s="53">
        <f>IF(AND(E1915=AF!$D$6,OR(LT!M1915=AF!$D$27,AF!$D$27="Todos"),OR(AP1915=AF!$E$8,AQ1915=AF!$E$8)),AR1915+AS1915,0)</f>
        <v>0</v>
      </c>
      <c r="AU1915" s="18" t="str">
        <f t="shared" si="648"/>
        <v/>
      </c>
      <c r="AV1915" s="54" t="str">
        <f t="shared" si="649"/>
        <v/>
      </c>
      <c r="AW1915" s="54" t="str">
        <f t="shared" si="650"/>
        <v/>
      </c>
      <c r="AX1915" s="18" t="str">
        <f t="shared" si="651"/>
        <v/>
      </c>
      <c r="AY1915" s="18" t="str">
        <f t="shared" si="652"/>
        <v/>
      </c>
      <c r="BA1915" s="18">
        <f>IF($E1915=AF!$D$6,IF($M1915="Concluída no prazo",2,IF($M1915="Concluída com atraso",1,0)),0)</f>
        <v>0</v>
      </c>
      <c r="BB1915" s="18">
        <f>IF($E1915=AF!$D$6,IF($M1915="Atrasada",2,IF($M1915="Concluída com atraso",1,0)),0)</f>
        <v>0</v>
      </c>
      <c r="BC1915" s="18">
        <v>1.9089999999999999E-2</v>
      </c>
      <c r="BD1915" s="18">
        <f t="shared" si="659"/>
        <v>1.9089999999999999E-2</v>
      </c>
      <c r="BE1915" s="18">
        <f t="shared" si="659"/>
        <v>1.9089999999999999E-2</v>
      </c>
      <c r="BF1915" s="18" t="str">
        <f t="shared" si="653"/>
        <v/>
      </c>
      <c r="BN1915" s="18" t="str">
        <f t="shared" si="654"/>
        <v>s</v>
      </c>
    </row>
    <row r="1916" spans="3:66" ht="50.1" customHeight="1" thickTop="1" thickBot="1" x14ac:dyDescent="0.3">
      <c r="C1916" s="46"/>
      <c r="D1916" s="46"/>
      <c r="E1916" s="46"/>
      <c r="F1916" s="122"/>
      <c r="G1916" s="122"/>
      <c r="H1916" s="78" t="str">
        <f t="shared" si="655"/>
        <v/>
      </c>
      <c r="I1916" s="78" t="str">
        <f t="shared" si="656"/>
        <v/>
      </c>
      <c r="J1916" s="16"/>
      <c r="K1916" s="46" t="str">
        <f t="shared" si="657"/>
        <v/>
      </c>
      <c r="L1916" s="16"/>
      <c r="M1916" s="16"/>
      <c r="N1916" s="46"/>
      <c r="O1916" s="47" t="str">
        <f t="shared" si="660"/>
        <v/>
      </c>
      <c r="P1916" s="47"/>
      <c r="Q1916" s="48" t="str">
        <f>IFERROR(VLOOKUP(E1916,Funcionários!$C$8:$E$207,3,FALSE),"")</f>
        <v/>
      </c>
      <c r="R1916" s="47"/>
      <c r="S1916" s="49" t="str">
        <f t="shared" si="661"/>
        <v/>
      </c>
      <c r="T1916" s="49">
        <v>1.9099999999999999E-2</v>
      </c>
      <c r="U1916" s="48" t="str">
        <f>IF(Funcionários!C1917=0,"",Funcionários!C1917)</f>
        <v/>
      </c>
      <c r="V1916" s="50">
        <f>IF(U1916="",0,IF(COUNTIFS($E$7:$E$3006,U1916,$I$7:$I$3006,'RC'!$E$6)=0,0,COUNTIFS($M$7:$M$3006,"Concluída no prazo",$E$7:$E$3006,U1916,$I$7:$I$3006,'RC'!$E$6)/COUNTIFS($E$7:$E$3006,U1916,$I$7:$I$3006,'RC'!$E$6)))</f>
        <v>0</v>
      </c>
      <c r="W1916" s="49">
        <f>SUMIFS($J$7:$J$3006,$E$7:$E$3006,U1916,$I$7:$I$3006,'RC'!$E$6)+SUMIFS($L$7:$L$3006,$E$7:$E$3006,U1916,$I$7:$I$3006,'RC'!$E$6)</f>
        <v>0</v>
      </c>
      <c r="X1916" s="48">
        <f>COUNTIFS($E$7:$E$3006,U1916,$I$7:$I$3006,'RC'!$E$6)</f>
        <v>0</v>
      </c>
      <c r="Y1916" s="48"/>
      <c r="Z1916" s="51" t="str">
        <f>IF(AQ1916='RC'!$E$6,AC1916*1000+AD1916,"")</f>
        <v/>
      </c>
      <c r="AA1916" s="51" t="str">
        <f>IF(AB1916="","",IF(AQ1916='RC'!$E$6,AC1916*1000-AD1916,""))</f>
        <v/>
      </c>
      <c r="AB1916" s="48" t="str">
        <f>IFERROR(VLOOKUP(E1916,Funcionários!$C$8:$E$207,3,FALSE),"")</f>
        <v/>
      </c>
      <c r="AC1916" s="50" t="str">
        <f>IF(AB1916="","",IF(COUNTIFS($AB$7:$AB$3006,AB1916,$AQ$7:$AQ$3006,'RC'!$E$6)=0,"",COUNTIFS($M$7:$M$3006,"Concluída no prazo",$AB$7:$AB$3006,AB1916,$AQ$7:$AQ$3006,'RC'!$E$6)/COUNTIFS($AB$7:$AB$3006,AB1916,$AQ$7:$AQ$3006,'RC'!$E$6)))</f>
        <v/>
      </c>
      <c r="AD1916" s="48">
        <f>SUMIF($AQ$7:$AQ$3006,'RC'!$E$6,$J$7:$J$3006)+SUMIF($AQ$7:$AQ$3006,'RC'!$E$6,$L$7:$L$3006)</f>
        <v>21</v>
      </c>
      <c r="AF1916" s="48">
        <v>3.0909999999994199E-2</v>
      </c>
      <c r="AG1916" s="48">
        <f>IF(OR(AQ1916="",AQ1916&lt;&gt;'RC'!$E$6,AB1916&lt;&gt;'RC'!$D$21),0,1)</f>
        <v>0</v>
      </c>
      <c r="AH1916" s="48">
        <f t="shared" si="658"/>
        <v>3.0909999999994199E-2</v>
      </c>
      <c r="AI1916" s="48" t="str">
        <f t="shared" si="640"/>
        <v/>
      </c>
      <c r="AJ1916" s="48" t="str">
        <f t="shared" si="641"/>
        <v/>
      </c>
      <c r="AK1916" s="52" t="str">
        <f t="shared" si="642"/>
        <v/>
      </c>
      <c r="AL1916" s="52" t="str">
        <f t="shared" si="643"/>
        <v/>
      </c>
      <c r="AM1916" s="48" t="str">
        <f t="shared" si="644"/>
        <v/>
      </c>
      <c r="AN1916" s="48" t="str">
        <f t="shared" si="645"/>
        <v/>
      </c>
      <c r="AP1916" s="18" t="str">
        <f t="shared" si="646"/>
        <v/>
      </c>
      <c r="AQ1916" s="18" t="str">
        <f t="shared" si="647"/>
        <v/>
      </c>
      <c r="AR1916" s="18">
        <v>3.091E-2</v>
      </c>
      <c r="AS1916" s="18">
        <f>IF(AF!$D$27="Todos",1,IF(M1916=AF!$D$27,1,0))</f>
        <v>1</v>
      </c>
      <c r="AT1916" s="53">
        <f>IF(AND(E1916=AF!$D$6,OR(LT!M1916=AF!$D$27,AF!$D$27="Todos"),OR(AP1916=AF!$E$8,AQ1916=AF!$E$8)),AR1916+AS1916,0)</f>
        <v>0</v>
      </c>
      <c r="AU1916" s="18" t="str">
        <f t="shared" si="648"/>
        <v/>
      </c>
      <c r="AV1916" s="54" t="str">
        <f t="shared" si="649"/>
        <v/>
      </c>
      <c r="AW1916" s="54" t="str">
        <f t="shared" si="650"/>
        <v/>
      </c>
      <c r="AX1916" s="18" t="str">
        <f t="shared" si="651"/>
        <v/>
      </c>
      <c r="AY1916" s="18" t="str">
        <f t="shared" si="652"/>
        <v/>
      </c>
      <c r="BA1916" s="18">
        <f>IF($E1916=AF!$D$6,IF($M1916="Concluída no prazo",2,IF($M1916="Concluída com atraso",1,0)),0)</f>
        <v>0</v>
      </c>
      <c r="BB1916" s="18">
        <f>IF($E1916=AF!$D$6,IF($M1916="Atrasada",2,IF($M1916="Concluída com atraso",1,0)),0)</f>
        <v>0</v>
      </c>
      <c r="BC1916" s="18">
        <v>1.9099999999999999E-2</v>
      </c>
      <c r="BD1916" s="18">
        <f t="shared" si="659"/>
        <v>1.9099999999999999E-2</v>
      </c>
      <c r="BE1916" s="18">
        <f t="shared" si="659"/>
        <v>1.9099999999999999E-2</v>
      </c>
      <c r="BF1916" s="18" t="str">
        <f t="shared" si="653"/>
        <v/>
      </c>
      <c r="BN1916" s="18" t="str">
        <f t="shared" si="654"/>
        <v>s</v>
      </c>
    </row>
    <row r="1917" spans="3:66" ht="50.1" customHeight="1" thickTop="1" thickBot="1" x14ac:dyDescent="0.3">
      <c r="C1917" s="46"/>
      <c r="D1917" s="46"/>
      <c r="E1917" s="46"/>
      <c r="F1917" s="122"/>
      <c r="G1917" s="122"/>
      <c r="H1917" s="78" t="str">
        <f t="shared" si="655"/>
        <v/>
      </c>
      <c r="I1917" s="78" t="str">
        <f t="shared" si="656"/>
        <v/>
      </c>
      <c r="J1917" s="16"/>
      <c r="K1917" s="46" t="str">
        <f t="shared" si="657"/>
        <v/>
      </c>
      <c r="L1917" s="16"/>
      <c r="M1917" s="16"/>
      <c r="N1917" s="46"/>
      <c r="O1917" s="47" t="str">
        <f t="shared" si="660"/>
        <v/>
      </c>
      <c r="P1917" s="47"/>
      <c r="Q1917" s="48" t="str">
        <f>IFERROR(VLOOKUP(E1917,Funcionários!$C$8:$E$207,3,FALSE),"")</f>
        <v/>
      </c>
      <c r="R1917" s="47"/>
      <c r="S1917" s="49" t="str">
        <f t="shared" si="661"/>
        <v/>
      </c>
      <c r="T1917" s="49">
        <v>1.9109999999999999E-2</v>
      </c>
      <c r="U1917" s="48" t="str">
        <f>IF(Funcionários!C1918=0,"",Funcionários!C1918)</f>
        <v/>
      </c>
      <c r="V1917" s="50">
        <f>IF(U1917="",0,IF(COUNTIFS($E$7:$E$3006,U1917,$I$7:$I$3006,'RC'!$E$6)=0,0,COUNTIFS($M$7:$M$3006,"Concluída no prazo",$E$7:$E$3006,U1917,$I$7:$I$3006,'RC'!$E$6)/COUNTIFS($E$7:$E$3006,U1917,$I$7:$I$3006,'RC'!$E$6)))</f>
        <v>0</v>
      </c>
      <c r="W1917" s="49">
        <f>SUMIFS($J$7:$J$3006,$E$7:$E$3006,U1917,$I$7:$I$3006,'RC'!$E$6)+SUMIFS($L$7:$L$3006,$E$7:$E$3006,U1917,$I$7:$I$3006,'RC'!$E$6)</f>
        <v>0</v>
      </c>
      <c r="X1917" s="48">
        <f>COUNTIFS($E$7:$E$3006,U1917,$I$7:$I$3006,'RC'!$E$6)</f>
        <v>0</v>
      </c>
      <c r="Y1917" s="48"/>
      <c r="Z1917" s="51" t="str">
        <f>IF(AQ1917='RC'!$E$6,AC1917*1000+AD1917,"")</f>
        <v/>
      </c>
      <c r="AA1917" s="51" t="str">
        <f>IF(AB1917="","",IF(AQ1917='RC'!$E$6,AC1917*1000-AD1917,""))</f>
        <v/>
      </c>
      <c r="AB1917" s="48" t="str">
        <f>IFERROR(VLOOKUP(E1917,Funcionários!$C$8:$E$207,3,FALSE),"")</f>
        <v/>
      </c>
      <c r="AC1917" s="50" t="str">
        <f>IF(AB1917="","",IF(COUNTIFS($AB$7:$AB$3006,AB1917,$AQ$7:$AQ$3006,'RC'!$E$6)=0,"",COUNTIFS($M$7:$M$3006,"Concluída no prazo",$AB$7:$AB$3006,AB1917,$AQ$7:$AQ$3006,'RC'!$E$6)/COUNTIFS($AB$7:$AB$3006,AB1917,$AQ$7:$AQ$3006,'RC'!$E$6)))</f>
        <v/>
      </c>
      <c r="AD1917" s="48">
        <f>SUMIF($AQ$7:$AQ$3006,'RC'!$E$6,$J$7:$J$3006)+SUMIF($AQ$7:$AQ$3006,'RC'!$E$6,$L$7:$L$3006)</f>
        <v>21</v>
      </c>
      <c r="AF1917" s="48">
        <v>3.0899999999994199E-2</v>
      </c>
      <c r="AG1917" s="48">
        <f>IF(OR(AQ1917="",AQ1917&lt;&gt;'RC'!$E$6,AB1917&lt;&gt;'RC'!$D$21),0,1)</f>
        <v>0</v>
      </c>
      <c r="AH1917" s="48">
        <f t="shared" si="658"/>
        <v>3.0899999999994199E-2</v>
      </c>
      <c r="AI1917" s="48" t="str">
        <f t="shared" si="640"/>
        <v/>
      </c>
      <c r="AJ1917" s="48" t="str">
        <f t="shared" si="641"/>
        <v/>
      </c>
      <c r="AK1917" s="52" t="str">
        <f t="shared" si="642"/>
        <v/>
      </c>
      <c r="AL1917" s="52" t="str">
        <f t="shared" si="643"/>
        <v/>
      </c>
      <c r="AM1917" s="48" t="str">
        <f t="shared" si="644"/>
        <v/>
      </c>
      <c r="AN1917" s="48" t="str">
        <f t="shared" si="645"/>
        <v/>
      </c>
      <c r="AP1917" s="18" t="str">
        <f t="shared" si="646"/>
        <v/>
      </c>
      <c r="AQ1917" s="18" t="str">
        <f t="shared" si="647"/>
        <v/>
      </c>
      <c r="AR1917" s="18">
        <v>3.09E-2</v>
      </c>
      <c r="AS1917" s="18">
        <f>IF(AF!$D$27="Todos",1,IF(M1917=AF!$D$27,1,0))</f>
        <v>1</v>
      </c>
      <c r="AT1917" s="53">
        <f>IF(AND(E1917=AF!$D$6,OR(LT!M1917=AF!$D$27,AF!$D$27="Todos"),OR(AP1917=AF!$E$8,AQ1917=AF!$E$8)),AR1917+AS1917,0)</f>
        <v>0</v>
      </c>
      <c r="AU1917" s="18" t="str">
        <f t="shared" si="648"/>
        <v/>
      </c>
      <c r="AV1917" s="54" t="str">
        <f t="shared" si="649"/>
        <v/>
      </c>
      <c r="AW1917" s="54" t="str">
        <f t="shared" si="650"/>
        <v/>
      </c>
      <c r="AX1917" s="18" t="str">
        <f t="shared" si="651"/>
        <v/>
      </c>
      <c r="AY1917" s="18" t="str">
        <f t="shared" si="652"/>
        <v/>
      </c>
      <c r="BA1917" s="18">
        <f>IF($E1917=AF!$D$6,IF($M1917="Concluída no prazo",2,IF($M1917="Concluída com atraso",1,0)),0)</f>
        <v>0</v>
      </c>
      <c r="BB1917" s="18">
        <f>IF($E1917=AF!$D$6,IF($M1917="Atrasada",2,IF($M1917="Concluída com atraso",1,0)),0)</f>
        <v>0</v>
      </c>
      <c r="BC1917" s="18">
        <v>1.9109999999999999E-2</v>
      </c>
      <c r="BD1917" s="18">
        <f t="shared" si="659"/>
        <v>1.9109999999999999E-2</v>
      </c>
      <c r="BE1917" s="18">
        <f t="shared" si="659"/>
        <v>1.9109999999999999E-2</v>
      </c>
      <c r="BF1917" s="18" t="str">
        <f t="shared" si="653"/>
        <v/>
      </c>
      <c r="BN1917" s="18" t="str">
        <f t="shared" si="654"/>
        <v>s</v>
      </c>
    </row>
    <row r="1918" spans="3:66" ht="50.1" customHeight="1" thickTop="1" thickBot="1" x14ac:dyDescent="0.3">
      <c r="C1918" s="46"/>
      <c r="D1918" s="46"/>
      <c r="E1918" s="46"/>
      <c r="F1918" s="122"/>
      <c r="G1918" s="122"/>
      <c r="H1918" s="78" t="str">
        <f t="shared" si="655"/>
        <v/>
      </c>
      <c r="I1918" s="78" t="str">
        <f t="shared" si="656"/>
        <v/>
      </c>
      <c r="J1918" s="16"/>
      <c r="K1918" s="46" t="str">
        <f t="shared" si="657"/>
        <v/>
      </c>
      <c r="L1918" s="16"/>
      <c r="M1918" s="16"/>
      <c r="N1918" s="46"/>
      <c r="O1918" s="47" t="str">
        <f t="shared" si="660"/>
        <v/>
      </c>
      <c r="P1918" s="47"/>
      <c r="Q1918" s="48" t="str">
        <f>IFERROR(VLOOKUP(E1918,Funcionários!$C$8:$E$207,3,FALSE),"")</f>
        <v/>
      </c>
      <c r="R1918" s="47"/>
      <c r="S1918" s="49" t="str">
        <f t="shared" si="661"/>
        <v/>
      </c>
      <c r="T1918" s="49">
        <v>1.9120000000000002E-2</v>
      </c>
      <c r="U1918" s="48" t="str">
        <f>IF(Funcionários!C1919=0,"",Funcionários!C1919)</f>
        <v/>
      </c>
      <c r="V1918" s="50">
        <f>IF(U1918="",0,IF(COUNTIFS($E$7:$E$3006,U1918,$I$7:$I$3006,'RC'!$E$6)=0,0,COUNTIFS($M$7:$M$3006,"Concluída no prazo",$E$7:$E$3006,U1918,$I$7:$I$3006,'RC'!$E$6)/COUNTIFS($E$7:$E$3006,U1918,$I$7:$I$3006,'RC'!$E$6)))</f>
        <v>0</v>
      </c>
      <c r="W1918" s="49">
        <f>SUMIFS($J$7:$J$3006,$E$7:$E$3006,U1918,$I$7:$I$3006,'RC'!$E$6)+SUMIFS($L$7:$L$3006,$E$7:$E$3006,U1918,$I$7:$I$3006,'RC'!$E$6)</f>
        <v>0</v>
      </c>
      <c r="X1918" s="48">
        <f>COUNTIFS($E$7:$E$3006,U1918,$I$7:$I$3006,'RC'!$E$6)</f>
        <v>0</v>
      </c>
      <c r="Y1918" s="48"/>
      <c r="Z1918" s="51" t="str">
        <f>IF(AQ1918='RC'!$E$6,AC1918*1000+AD1918,"")</f>
        <v/>
      </c>
      <c r="AA1918" s="51" t="str">
        <f>IF(AB1918="","",IF(AQ1918='RC'!$E$6,AC1918*1000-AD1918,""))</f>
        <v/>
      </c>
      <c r="AB1918" s="48" t="str">
        <f>IFERROR(VLOOKUP(E1918,Funcionários!$C$8:$E$207,3,FALSE),"")</f>
        <v/>
      </c>
      <c r="AC1918" s="50" t="str">
        <f>IF(AB1918="","",IF(COUNTIFS($AB$7:$AB$3006,AB1918,$AQ$7:$AQ$3006,'RC'!$E$6)=0,"",COUNTIFS($M$7:$M$3006,"Concluída no prazo",$AB$7:$AB$3006,AB1918,$AQ$7:$AQ$3006,'RC'!$E$6)/COUNTIFS($AB$7:$AB$3006,AB1918,$AQ$7:$AQ$3006,'RC'!$E$6)))</f>
        <v/>
      </c>
      <c r="AD1918" s="48">
        <f>SUMIF($AQ$7:$AQ$3006,'RC'!$E$6,$J$7:$J$3006)+SUMIF($AQ$7:$AQ$3006,'RC'!$E$6,$L$7:$L$3006)</f>
        <v>21</v>
      </c>
      <c r="AF1918" s="48">
        <v>3.0889999999994099E-2</v>
      </c>
      <c r="AG1918" s="48">
        <f>IF(OR(AQ1918="",AQ1918&lt;&gt;'RC'!$E$6,AB1918&lt;&gt;'RC'!$D$21),0,1)</f>
        <v>0</v>
      </c>
      <c r="AH1918" s="48">
        <f t="shared" si="658"/>
        <v>3.0889999999994099E-2</v>
      </c>
      <c r="AI1918" s="48" t="str">
        <f t="shared" si="640"/>
        <v/>
      </c>
      <c r="AJ1918" s="48" t="str">
        <f t="shared" si="641"/>
        <v/>
      </c>
      <c r="AK1918" s="52" t="str">
        <f t="shared" si="642"/>
        <v/>
      </c>
      <c r="AL1918" s="52" t="str">
        <f t="shared" si="643"/>
        <v/>
      </c>
      <c r="AM1918" s="48" t="str">
        <f t="shared" si="644"/>
        <v/>
      </c>
      <c r="AN1918" s="48" t="str">
        <f t="shared" si="645"/>
        <v/>
      </c>
      <c r="AP1918" s="18" t="str">
        <f t="shared" si="646"/>
        <v/>
      </c>
      <c r="AQ1918" s="18" t="str">
        <f t="shared" si="647"/>
        <v/>
      </c>
      <c r="AR1918" s="18">
        <v>3.0890000000000001E-2</v>
      </c>
      <c r="AS1918" s="18">
        <f>IF(AF!$D$27="Todos",1,IF(M1918=AF!$D$27,1,0))</f>
        <v>1</v>
      </c>
      <c r="AT1918" s="53">
        <f>IF(AND(E1918=AF!$D$6,OR(LT!M1918=AF!$D$27,AF!$D$27="Todos"),OR(AP1918=AF!$E$8,AQ1918=AF!$E$8)),AR1918+AS1918,0)</f>
        <v>0</v>
      </c>
      <c r="AU1918" s="18" t="str">
        <f t="shared" si="648"/>
        <v/>
      </c>
      <c r="AV1918" s="54" t="str">
        <f t="shared" si="649"/>
        <v/>
      </c>
      <c r="AW1918" s="54" t="str">
        <f t="shared" si="650"/>
        <v/>
      </c>
      <c r="AX1918" s="18" t="str">
        <f t="shared" si="651"/>
        <v/>
      </c>
      <c r="AY1918" s="18" t="str">
        <f t="shared" si="652"/>
        <v/>
      </c>
      <c r="BA1918" s="18">
        <f>IF($E1918=AF!$D$6,IF($M1918="Concluída no prazo",2,IF($M1918="Concluída com atraso",1,0)),0)</f>
        <v>0</v>
      </c>
      <c r="BB1918" s="18">
        <f>IF($E1918=AF!$D$6,IF($M1918="Atrasada",2,IF($M1918="Concluída com atraso",1,0)),0)</f>
        <v>0</v>
      </c>
      <c r="BC1918" s="18">
        <v>1.9120000000000002E-2</v>
      </c>
      <c r="BD1918" s="18">
        <f t="shared" si="659"/>
        <v>1.9120000000000002E-2</v>
      </c>
      <c r="BE1918" s="18">
        <f t="shared" si="659"/>
        <v>1.9120000000000002E-2</v>
      </c>
      <c r="BF1918" s="18" t="str">
        <f t="shared" si="653"/>
        <v/>
      </c>
      <c r="BN1918" s="18" t="str">
        <f t="shared" si="654"/>
        <v>s</v>
      </c>
    </row>
    <row r="1919" spans="3:66" ht="50.1" customHeight="1" thickTop="1" thickBot="1" x14ac:dyDescent="0.3">
      <c r="C1919" s="46"/>
      <c r="D1919" s="46"/>
      <c r="E1919" s="46"/>
      <c r="F1919" s="122"/>
      <c r="G1919" s="122"/>
      <c r="H1919" s="78" t="str">
        <f t="shared" si="655"/>
        <v/>
      </c>
      <c r="I1919" s="78" t="str">
        <f t="shared" si="656"/>
        <v/>
      </c>
      <c r="J1919" s="16"/>
      <c r="K1919" s="46" t="str">
        <f t="shared" si="657"/>
        <v/>
      </c>
      <c r="L1919" s="16"/>
      <c r="M1919" s="16"/>
      <c r="N1919" s="46"/>
      <c r="O1919" s="47" t="str">
        <f t="shared" si="660"/>
        <v/>
      </c>
      <c r="P1919" s="47"/>
      <c r="Q1919" s="48" t="str">
        <f>IFERROR(VLOOKUP(E1919,Funcionários!$C$8:$E$207,3,FALSE),"")</f>
        <v/>
      </c>
      <c r="R1919" s="47"/>
      <c r="S1919" s="49" t="str">
        <f t="shared" si="661"/>
        <v/>
      </c>
      <c r="T1919" s="49">
        <v>1.9130000000000001E-2</v>
      </c>
      <c r="U1919" s="48" t="str">
        <f>IF(Funcionários!C1920=0,"",Funcionários!C1920)</f>
        <v/>
      </c>
      <c r="V1919" s="50">
        <f>IF(U1919="",0,IF(COUNTIFS($E$7:$E$3006,U1919,$I$7:$I$3006,'RC'!$E$6)=0,0,COUNTIFS($M$7:$M$3006,"Concluída no prazo",$E$7:$E$3006,U1919,$I$7:$I$3006,'RC'!$E$6)/COUNTIFS($E$7:$E$3006,U1919,$I$7:$I$3006,'RC'!$E$6)))</f>
        <v>0</v>
      </c>
      <c r="W1919" s="49">
        <f>SUMIFS($J$7:$J$3006,$E$7:$E$3006,U1919,$I$7:$I$3006,'RC'!$E$6)+SUMIFS($L$7:$L$3006,$E$7:$E$3006,U1919,$I$7:$I$3006,'RC'!$E$6)</f>
        <v>0</v>
      </c>
      <c r="X1919" s="48">
        <f>COUNTIFS($E$7:$E$3006,U1919,$I$7:$I$3006,'RC'!$E$6)</f>
        <v>0</v>
      </c>
      <c r="Y1919" s="48"/>
      <c r="Z1919" s="51" t="str">
        <f>IF(AQ1919='RC'!$E$6,AC1919*1000+AD1919,"")</f>
        <v/>
      </c>
      <c r="AA1919" s="51" t="str">
        <f>IF(AB1919="","",IF(AQ1919='RC'!$E$6,AC1919*1000-AD1919,""))</f>
        <v/>
      </c>
      <c r="AB1919" s="48" t="str">
        <f>IFERROR(VLOOKUP(E1919,Funcionários!$C$8:$E$207,3,FALSE),"")</f>
        <v/>
      </c>
      <c r="AC1919" s="50" t="str">
        <f>IF(AB1919="","",IF(COUNTIFS($AB$7:$AB$3006,AB1919,$AQ$7:$AQ$3006,'RC'!$E$6)=0,"",COUNTIFS($M$7:$M$3006,"Concluída no prazo",$AB$7:$AB$3006,AB1919,$AQ$7:$AQ$3006,'RC'!$E$6)/COUNTIFS($AB$7:$AB$3006,AB1919,$AQ$7:$AQ$3006,'RC'!$E$6)))</f>
        <v/>
      </c>
      <c r="AD1919" s="48">
        <f>SUMIF($AQ$7:$AQ$3006,'RC'!$E$6,$J$7:$J$3006)+SUMIF($AQ$7:$AQ$3006,'RC'!$E$6,$L$7:$L$3006)</f>
        <v>21</v>
      </c>
      <c r="AF1919" s="48">
        <v>3.08799999999941E-2</v>
      </c>
      <c r="AG1919" s="48">
        <f>IF(OR(AQ1919="",AQ1919&lt;&gt;'RC'!$E$6,AB1919&lt;&gt;'RC'!$D$21),0,1)</f>
        <v>0</v>
      </c>
      <c r="AH1919" s="48">
        <f t="shared" si="658"/>
        <v>3.08799999999941E-2</v>
      </c>
      <c r="AI1919" s="48" t="str">
        <f t="shared" si="640"/>
        <v/>
      </c>
      <c r="AJ1919" s="48" t="str">
        <f t="shared" si="641"/>
        <v/>
      </c>
      <c r="AK1919" s="52" t="str">
        <f t="shared" si="642"/>
        <v/>
      </c>
      <c r="AL1919" s="52" t="str">
        <f t="shared" si="643"/>
        <v/>
      </c>
      <c r="AM1919" s="48" t="str">
        <f t="shared" si="644"/>
        <v/>
      </c>
      <c r="AN1919" s="48" t="str">
        <f t="shared" si="645"/>
        <v/>
      </c>
      <c r="AP1919" s="18" t="str">
        <f t="shared" si="646"/>
        <v/>
      </c>
      <c r="AQ1919" s="18" t="str">
        <f t="shared" si="647"/>
        <v/>
      </c>
      <c r="AR1919" s="18">
        <v>3.0880000000000001E-2</v>
      </c>
      <c r="AS1919" s="18">
        <f>IF(AF!$D$27="Todos",1,IF(M1919=AF!$D$27,1,0))</f>
        <v>1</v>
      </c>
      <c r="AT1919" s="53">
        <f>IF(AND(E1919=AF!$D$6,OR(LT!M1919=AF!$D$27,AF!$D$27="Todos"),OR(AP1919=AF!$E$8,AQ1919=AF!$E$8)),AR1919+AS1919,0)</f>
        <v>0</v>
      </c>
      <c r="AU1919" s="18" t="str">
        <f t="shared" si="648"/>
        <v/>
      </c>
      <c r="AV1919" s="54" t="str">
        <f t="shared" si="649"/>
        <v/>
      </c>
      <c r="AW1919" s="54" t="str">
        <f t="shared" si="650"/>
        <v/>
      </c>
      <c r="AX1919" s="18" t="str">
        <f t="shared" si="651"/>
        <v/>
      </c>
      <c r="AY1919" s="18" t="str">
        <f t="shared" si="652"/>
        <v/>
      </c>
      <c r="BA1919" s="18">
        <f>IF($E1919=AF!$D$6,IF($M1919="Concluída no prazo",2,IF($M1919="Concluída com atraso",1,0)),0)</f>
        <v>0</v>
      </c>
      <c r="BB1919" s="18">
        <f>IF($E1919=AF!$D$6,IF($M1919="Atrasada",2,IF($M1919="Concluída com atraso",1,0)),0)</f>
        <v>0</v>
      </c>
      <c r="BC1919" s="18">
        <v>1.9130000000000001E-2</v>
      </c>
      <c r="BD1919" s="18">
        <f t="shared" si="659"/>
        <v>1.9130000000000001E-2</v>
      </c>
      <c r="BE1919" s="18">
        <f t="shared" si="659"/>
        <v>1.9130000000000001E-2</v>
      </c>
      <c r="BF1919" s="18" t="str">
        <f t="shared" si="653"/>
        <v/>
      </c>
      <c r="BN1919" s="18" t="str">
        <f t="shared" si="654"/>
        <v>s</v>
      </c>
    </row>
    <row r="1920" spans="3:66" ht="50.1" customHeight="1" thickTop="1" thickBot="1" x14ac:dyDescent="0.3">
      <c r="C1920" s="46"/>
      <c r="D1920" s="46"/>
      <c r="E1920" s="46"/>
      <c r="F1920" s="122"/>
      <c r="G1920" s="122"/>
      <c r="H1920" s="78" t="str">
        <f t="shared" si="655"/>
        <v/>
      </c>
      <c r="I1920" s="78" t="str">
        <f t="shared" si="656"/>
        <v/>
      </c>
      <c r="J1920" s="16"/>
      <c r="K1920" s="46" t="str">
        <f t="shared" si="657"/>
        <v/>
      </c>
      <c r="L1920" s="16"/>
      <c r="M1920" s="16"/>
      <c r="N1920" s="46"/>
      <c r="O1920" s="47" t="str">
        <f t="shared" si="660"/>
        <v/>
      </c>
      <c r="P1920" s="47"/>
      <c r="Q1920" s="48" t="str">
        <f>IFERROR(VLOOKUP(E1920,Funcionários!$C$8:$E$207,3,FALSE),"")</f>
        <v/>
      </c>
      <c r="R1920" s="47"/>
      <c r="S1920" s="49" t="str">
        <f t="shared" si="661"/>
        <v/>
      </c>
      <c r="T1920" s="49">
        <v>1.9140000000000001E-2</v>
      </c>
      <c r="U1920" s="48" t="str">
        <f>IF(Funcionários!C1921=0,"",Funcionários!C1921)</f>
        <v/>
      </c>
      <c r="V1920" s="50">
        <f>IF(U1920="",0,IF(COUNTIFS($E$7:$E$3006,U1920,$I$7:$I$3006,'RC'!$E$6)=0,0,COUNTIFS($M$7:$M$3006,"Concluída no prazo",$E$7:$E$3006,U1920,$I$7:$I$3006,'RC'!$E$6)/COUNTIFS($E$7:$E$3006,U1920,$I$7:$I$3006,'RC'!$E$6)))</f>
        <v>0</v>
      </c>
      <c r="W1920" s="49">
        <f>SUMIFS($J$7:$J$3006,$E$7:$E$3006,U1920,$I$7:$I$3006,'RC'!$E$6)+SUMIFS($L$7:$L$3006,$E$7:$E$3006,U1920,$I$7:$I$3006,'RC'!$E$6)</f>
        <v>0</v>
      </c>
      <c r="X1920" s="48">
        <f>COUNTIFS($E$7:$E$3006,U1920,$I$7:$I$3006,'RC'!$E$6)</f>
        <v>0</v>
      </c>
      <c r="Y1920" s="48"/>
      <c r="Z1920" s="51" t="str">
        <f>IF(AQ1920='RC'!$E$6,AC1920*1000+AD1920,"")</f>
        <v/>
      </c>
      <c r="AA1920" s="51" t="str">
        <f>IF(AB1920="","",IF(AQ1920='RC'!$E$6,AC1920*1000-AD1920,""))</f>
        <v/>
      </c>
      <c r="AB1920" s="48" t="str">
        <f>IFERROR(VLOOKUP(E1920,Funcionários!$C$8:$E$207,3,FALSE),"")</f>
        <v/>
      </c>
      <c r="AC1920" s="50" t="str">
        <f>IF(AB1920="","",IF(COUNTIFS($AB$7:$AB$3006,AB1920,$AQ$7:$AQ$3006,'RC'!$E$6)=0,"",COUNTIFS($M$7:$M$3006,"Concluída no prazo",$AB$7:$AB$3006,AB1920,$AQ$7:$AQ$3006,'RC'!$E$6)/COUNTIFS($AB$7:$AB$3006,AB1920,$AQ$7:$AQ$3006,'RC'!$E$6)))</f>
        <v/>
      </c>
      <c r="AD1920" s="48">
        <f>SUMIF($AQ$7:$AQ$3006,'RC'!$E$6,$J$7:$J$3006)+SUMIF($AQ$7:$AQ$3006,'RC'!$E$6,$L$7:$L$3006)</f>
        <v>21</v>
      </c>
      <c r="AF1920" s="48">
        <v>3.08699999999941E-2</v>
      </c>
      <c r="AG1920" s="48">
        <f>IF(OR(AQ1920="",AQ1920&lt;&gt;'RC'!$E$6,AB1920&lt;&gt;'RC'!$D$21),0,1)</f>
        <v>0</v>
      </c>
      <c r="AH1920" s="48">
        <f t="shared" si="658"/>
        <v>3.08699999999941E-2</v>
      </c>
      <c r="AI1920" s="48" t="str">
        <f t="shared" si="640"/>
        <v/>
      </c>
      <c r="AJ1920" s="48" t="str">
        <f t="shared" si="641"/>
        <v/>
      </c>
      <c r="AK1920" s="52" t="str">
        <f t="shared" si="642"/>
        <v/>
      </c>
      <c r="AL1920" s="52" t="str">
        <f t="shared" si="643"/>
        <v/>
      </c>
      <c r="AM1920" s="48" t="str">
        <f t="shared" si="644"/>
        <v/>
      </c>
      <c r="AN1920" s="48" t="str">
        <f t="shared" si="645"/>
        <v/>
      </c>
      <c r="AP1920" s="18" t="str">
        <f t="shared" si="646"/>
        <v/>
      </c>
      <c r="AQ1920" s="18" t="str">
        <f t="shared" si="647"/>
        <v/>
      </c>
      <c r="AR1920" s="18">
        <v>3.0870000000000002E-2</v>
      </c>
      <c r="AS1920" s="18">
        <f>IF(AF!$D$27="Todos",1,IF(M1920=AF!$D$27,1,0))</f>
        <v>1</v>
      </c>
      <c r="AT1920" s="53">
        <f>IF(AND(E1920=AF!$D$6,OR(LT!M1920=AF!$D$27,AF!$D$27="Todos"),OR(AP1920=AF!$E$8,AQ1920=AF!$E$8)),AR1920+AS1920,0)</f>
        <v>0</v>
      </c>
      <c r="AU1920" s="18" t="str">
        <f t="shared" si="648"/>
        <v/>
      </c>
      <c r="AV1920" s="54" t="str">
        <f t="shared" si="649"/>
        <v/>
      </c>
      <c r="AW1920" s="54" t="str">
        <f t="shared" si="650"/>
        <v/>
      </c>
      <c r="AX1920" s="18" t="str">
        <f t="shared" si="651"/>
        <v/>
      </c>
      <c r="AY1920" s="18" t="str">
        <f t="shared" si="652"/>
        <v/>
      </c>
      <c r="BA1920" s="18">
        <f>IF($E1920=AF!$D$6,IF($M1920="Concluída no prazo",2,IF($M1920="Concluída com atraso",1,0)),0)</f>
        <v>0</v>
      </c>
      <c r="BB1920" s="18">
        <f>IF($E1920=AF!$D$6,IF($M1920="Atrasada",2,IF($M1920="Concluída com atraso",1,0)),0)</f>
        <v>0</v>
      </c>
      <c r="BC1920" s="18">
        <v>1.9140000000000001E-2</v>
      </c>
      <c r="BD1920" s="18">
        <f t="shared" si="659"/>
        <v>1.9140000000000001E-2</v>
      </c>
      <c r="BE1920" s="18">
        <f t="shared" si="659"/>
        <v>1.9140000000000001E-2</v>
      </c>
      <c r="BF1920" s="18" t="str">
        <f t="shared" si="653"/>
        <v/>
      </c>
      <c r="BN1920" s="18" t="str">
        <f t="shared" si="654"/>
        <v>s</v>
      </c>
    </row>
    <row r="1921" spans="3:66" ht="50.1" customHeight="1" thickTop="1" thickBot="1" x14ac:dyDescent="0.3">
      <c r="C1921" s="46"/>
      <c r="D1921" s="46"/>
      <c r="E1921" s="46"/>
      <c r="F1921" s="122"/>
      <c r="G1921" s="122"/>
      <c r="H1921" s="78" t="str">
        <f t="shared" si="655"/>
        <v/>
      </c>
      <c r="I1921" s="78" t="str">
        <f t="shared" si="656"/>
        <v/>
      </c>
      <c r="J1921" s="16"/>
      <c r="K1921" s="46" t="str">
        <f t="shared" si="657"/>
        <v/>
      </c>
      <c r="L1921" s="16"/>
      <c r="M1921" s="16"/>
      <c r="N1921" s="46"/>
      <c r="O1921" s="47" t="str">
        <f t="shared" si="660"/>
        <v/>
      </c>
      <c r="P1921" s="47"/>
      <c r="Q1921" s="48" t="str">
        <f>IFERROR(VLOOKUP(E1921,Funcionários!$C$8:$E$207,3,FALSE),"")</f>
        <v/>
      </c>
      <c r="R1921" s="47"/>
      <c r="S1921" s="49" t="str">
        <f t="shared" si="661"/>
        <v/>
      </c>
      <c r="T1921" s="49">
        <v>1.915E-2</v>
      </c>
      <c r="U1921" s="48" t="str">
        <f>IF(Funcionários!C1922=0,"",Funcionários!C1922)</f>
        <v/>
      </c>
      <c r="V1921" s="50">
        <f>IF(U1921="",0,IF(COUNTIFS($E$7:$E$3006,U1921,$I$7:$I$3006,'RC'!$E$6)=0,0,COUNTIFS($M$7:$M$3006,"Concluída no prazo",$E$7:$E$3006,U1921,$I$7:$I$3006,'RC'!$E$6)/COUNTIFS($E$7:$E$3006,U1921,$I$7:$I$3006,'RC'!$E$6)))</f>
        <v>0</v>
      </c>
      <c r="W1921" s="49">
        <f>SUMIFS($J$7:$J$3006,$E$7:$E$3006,U1921,$I$7:$I$3006,'RC'!$E$6)+SUMIFS($L$7:$L$3006,$E$7:$E$3006,U1921,$I$7:$I$3006,'RC'!$E$6)</f>
        <v>0</v>
      </c>
      <c r="X1921" s="48">
        <f>COUNTIFS($E$7:$E$3006,U1921,$I$7:$I$3006,'RC'!$E$6)</f>
        <v>0</v>
      </c>
      <c r="Y1921" s="48"/>
      <c r="Z1921" s="51" t="str">
        <f>IF(AQ1921='RC'!$E$6,AC1921*1000+AD1921,"")</f>
        <v/>
      </c>
      <c r="AA1921" s="51" t="str">
        <f>IF(AB1921="","",IF(AQ1921='RC'!$E$6,AC1921*1000-AD1921,""))</f>
        <v/>
      </c>
      <c r="AB1921" s="48" t="str">
        <f>IFERROR(VLOOKUP(E1921,Funcionários!$C$8:$E$207,3,FALSE),"")</f>
        <v/>
      </c>
      <c r="AC1921" s="50" t="str">
        <f>IF(AB1921="","",IF(COUNTIFS($AB$7:$AB$3006,AB1921,$AQ$7:$AQ$3006,'RC'!$E$6)=0,"",COUNTIFS($M$7:$M$3006,"Concluída no prazo",$AB$7:$AB$3006,AB1921,$AQ$7:$AQ$3006,'RC'!$E$6)/COUNTIFS($AB$7:$AB$3006,AB1921,$AQ$7:$AQ$3006,'RC'!$E$6)))</f>
        <v/>
      </c>
      <c r="AD1921" s="48">
        <f>SUMIF($AQ$7:$AQ$3006,'RC'!$E$6,$J$7:$J$3006)+SUMIF($AQ$7:$AQ$3006,'RC'!$E$6,$L$7:$L$3006)</f>
        <v>21</v>
      </c>
      <c r="AF1921" s="48">
        <v>3.08599999999941E-2</v>
      </c>
      <c r="AG1921" s="48">
        <f>IF(OR(AQ1921="",AQ1921&lt;&gt;'RC'!$E$6,AB1921&lt;&gt;'RC'!$D$21),0,1)</f>
        <v>0</v>
      </c>
      <c r="AH1921" s="48">
        <f t="shared" si="658"/>
        <v>3.08599999999941E-2</v>
      </c>
      <c r="AI1921" s="48" t="str">
        <f t="shared" si="640"/>
        <v/>
      </c>
      <c r="AJ1921" s="48" t="str">
        <f t="shared" si="641"/>
        <v/>
      </c>
      <c r="AK1921" s="52" t="str">
        <f t="shared" si="642"/>
        <v/>
      </c>
      <c r="AL1921" s="52" t="str">
        <f t="shared" si="643"/>
        <v/>
      </c>
      <c r="AM1921" s="48" t="str">
        <f t="shared" si="644"/>
        <v/>
      </c>
      <c r="AN1921" s="48" t="str">
        <f t="shared" si="645"/>
        <v/>
      </c>
      <c r="AP1921" s="18" t="str">
        <f t="shared" si="646"/>
        <v/>
      </c>
      <c r="AQ1921" s="18" t="str">
        <f t="shared" si="647"/>
        <v/>
      </c>
      <c r="AR1921" s="18">
        <v>3.0859999999999999E-2</v>
      </c>
      <c r="AS1921" s="18">
        <f>IF(AF!$D$27="Todos",1,IF(M1921=AF!$D$27,1,0))</f>
        <v>1</v>
      </c>
      <c r="AT1921" s="53">
        <f>IF(AND(E1921=AF!$D$6,OR(LT!M1921=AF!$D$27,AF!$D$27="Todos"),OR(AP1921=AF!$E$8,AQ1921=AF!$E$8)),AR1921+AS1921,0)</f>
        <v>0</v>
      </c>
      <c r="AU1921" s="18" t="str">
        <f t="shared" si="648"/>
        <v/>
      </c>
      <c r="AV1921" s="54" t="str">
        <f t="shared" si="649"/>
        <v/>
      </c>
      <c r="AW1921" s="54" t="str">
        <f t="shared" si="650"/>
        <v/>
      </c>
      <c r="AX1921" s="18" t="str">
        <f t="shared" si="651"/>
        <v/>
      </c>
      <c r="AY1921" s="18" t="str">
        <f t="shared" si="652"/>
        <v/>
      </c>
      <c r="BA1921" s="18">
        <f>IF($E1921=AF!$D$6,IF($M1921="Concluída no prazo",2,IF($M1921="Concluída com atraso",1,0)),0)</f>
        <v>0</v>
      </c>
      <c r="BB1921" s="18">
        <f>IF($E1921=AF!$D$6,IF($M1921="Atrasada",2,IF($M1921="Concluída com atraso",1,0)),0)</f>
        <v>0</v>
      </c>
      <c r="BC1921" s="18">
        <v>1.915E-2</v>
      </c>
      <c r="BD1921" s="18">
        <f t="shared" si="659"/>
        <v>1.915E-2</v>
      </c>
      <c r="BE1921" s="18">
        <f t="shared" si="659"/>
        <v>1.915E-2</v>
      </c>
      <c r="BF1921" s="18" t="str">
        <f t="shared" si="653"/>
        <v/>
      </c>
      <c r="BN1921" s="18" t="str">
        <f t="shared" si="654"/>
        <v>s</v>
      </c>
    </row>
    <row r="1922" spans="3:66" ht="50.1" customHeight="1" thickTop="1" thickBot="1" x14ac:dyDescent="0.3">
      <c r="C1922" s="46"/>
      <c r="D1922" s="46"/>
      <c r="E1922" s="46"/>
      <c r="F1922" s="122"/>
      <c r="G1922" s="122"/>
      <c r="H1922" s="78" t="str">
        <f t="shared" si="655"/>
        <v/>
      </c>
      <c r="I1922" s="78" t="str">
        <f t="shared" si="656"/>
        <v/>
      </c>
      <c r="J1922" s="16"/>
      <c r="K1922" s="46" t="str">
        <f t="shared" si="657"/>
        <v/>
      </c>
      <c r="L1922" s="16"/>
      <c r="M1922" s="16"/>
      <c r="N1922" s="46"/>
      <c r="O1922" s="47" t="str">
        <f t="shared" si="660"/>
        <v/>
      </c>
      <c r="P1922" s="47"/>
      <c r="Q1922" s="48" t="str">
        <f>IFERROR(VLOOKUP(E1922,Funcionários!$C$8:$E$207,3,FALSE),"")</f>
        <v/>
      </c>
      <c r="R1922" s="47"/>
      <c r="S1922" s="49" t="str">
        <f t="shared" si="661"/>
        <v/>
      </c>
      <c r="T1922" s="49">
        <v>1.916E-2</v>
      </c>
      <c r="U1922" s="48" t="str">
        <f>IF(Funcionários!C1923=0,"",Funcionários!C1923)</f>
        <v/>
      </c>
      <c r="V1922" s="50">
        <f>IF(U1922="",0,IF(COUNTIFS($E$7:$E$3006,U1922,$I$7:$I$3006,'RC'!$E$6)=0,0,COUNTIFS($M$7:$M$3006,"Concluída no prazo",$E$7:$E$3006,U1922,$I$7:$I$3006,'RC'!$E$6)/COUNTIFS($E$7:$E$3006,U1922,$I$7:$I$3006,'RC'!$E$6)))</f>
        <v>0</v>
      </c>
      <c r="W1922" s="49">
        <f>SUMIFS($J$7:$J$3006,$E$7:$E$3006,U1922,$I$7:$I$3006,'RC'!$E$6)+SUMIFS($L$7:$L$3006,$E$7:$E$3006,U1922,$I$7:$I$3006,'RC'!$E$6)</f>
        <v>0</v>
      </c>
      <c r="X1922" s="48">
        <f>COUNTIFS($E$7:$E$3006,U1922,$I$7:$I$3006,'RC'!$E$6)</f>
        <v>0</v>
      </c>
      <c r="Y1922" s="48"/>
      <c r="Z1922" s="51" t="str">
        <f>IF(AQ1922='RC'!$E$6,AC1922*1000+AD1922,"")</f>
        <v/>
      </c>
      <c r="AA1922" s="51" t="str">
        <f>IF(AB1922="","",IF(AQ1922='RC'!$E$6,AC1922*1000-AD1922,""))</f>
        <v/>
      </c>
      <c r="AB1922" s="48" t="str">
        <f>IFERROR(VLOOKUP(E1922,Funcionários!$C$8:$E$207,3,FALSE),"")</f>
        <v/>
      </c>
      <c r="AC1922" s="50" t="str">
        <f>IF(AB1922="","",IF(COUNTIFS($AB$7:$AB$3006,AB1922,$AQ$7:$AQ$3006,'RC'!$E$6)=0,"",COUNTIFS($M$7:$M$3006,"Concluída no prazo",$AB$7:$AB$3006,AB1922,$AQ$7:$AQ$3006,'RC'!$E$6)/COUNTIFS($AB$7:$AB$3006,AB1922,$AQ$7:$AQ$3006,'RC'!$E$6)))</f>
        <v/>
      </c>
      <c r="AD1922" s="48">
        <f>SUMIF($AQ$7:$AQ$3006,'RC'!$E$6,$J$7:$J$3006)+SUMIF($AQ$7:$AQ$3006,'RC'!$E$6,$L$7:$L$3006)</f>
        <v>21</v>
      </c>
      <c r="AF1922" s="48">
        <v>3.0849999999994101E-2</v>
      </c>
      <c r="AG1922" s="48">
        <f>IF(OR(AQ1922="",AQ1922&lt;&gt;'RC'!$E$6,AB1922&lt;&gt;'RC'!$D$21),0,1)</f>
        <v>0</v>
      </c>
      <c r="AH1922" s="48">
        <f t="shared" si="658"/>
        <v>3.0849999999994101E-2</v>
      </c>
      <c r="AI1922" s="48" t="str">
        <f t="shared" si="640"/>
        <v/>
      </c>
      <c r="AJ1922" s="48" t="str">
        <f t="shared" si="641"/>
        <v/>
      </c>
      <c r="AK1922" s="52" t="str">
        <f t="shared" si="642"/>
        <v/>
      </c>
      <c r="AL1922" s="52" t="str">
        <f t="shared" si="643"/>
        <v/>
      </c>
      <c r="AM1922" s="48" t="str">
        <f t="shared" si="644"/>
        <v/>
      </c>
      <c r="AN1922" s="48" t="str">
        <f t="shared" si="645"/>
        <v/>
      </c>
      <c r="AP1922" s="18" t="str">
        <f t="shared" si="646"/>
        <v/>
      </c>
      <c r="AQ1922" s="18" t="str">
        <f t="shared" si="647"/>
        <v/>
      </c>
      <c r="AR1922" s="18">
        <v>3.0849999999999999E-2</v>
      </c>
      <c r="AS1922" s="18">
        <f>IF(AF!$D$27="Todos",1,IF(M1922=AF!$D$27,1,0))</f>
        <v>1</v>
      </c>
      <c r="AT1922" s="53">
        <f>IF(AND(E1922=AF!$D$6,OR(LT!M1922=AF!$D$27,AF!$D$27="Todos"),OR(AP1922=AF!$E$8,AQ1922=AF!$E$8)),AR1922+AS1922,0)</f>
        <v>0</v>
      </c>
      <c r="AU1922" s="18" t="str">
        <f t="shared" si="648"/>
        <v/>
      </c>
      <c r="AV1922" s="54" t="str">
        <f t="shared" si="649"/>
        <v/>
      </c>
      <c r="AW1922" s="54" t="str">
        <f t="shared" si="650"/>
        <v/>
      </c>
      <c r="AX1922" s="18" t="str">
        <f t="shared" si="651"/>
        <v/>
      </c>
      <c r="AY1922" s="18" t="str">
        <f t="shared" si="652"/>
        <v/>
      </c>
      <c r="BA1922" s="18">
        <f>IF($E1922=AF!$D$6,IF($M1922="Concluída no prazo",2,IF($M1922="Concluída com atraso",1,0)),0)</f>
        <v>0</v>
      </c>
      <c r="BB1922" s="18">
        <f>IF($E1922=AF!$D$6,IF($M1922="Atrasada",2,IF($M1922="Concluída com atraso",1,0)),0)</f>
        <v>0</v>
      </c>
      <c r="BC1922" s="18">
        <v>1.916E-2</v>
      </c>
      <c r="BD1922" s="18">
        <f t="shared" si="659"/>
        <v>1.916E-2</v>
      </c>
      <c r="BE1922" s="18">
        <f t="shared" si="659"/>
        <v>1.916E-2</v>
      </c>
      <c r="BF1922" s="18" t="str">
        <f t="shared" si="653"/>
        <v/>
      </c>
      <c r="BN1922" s="18" t="str">
        <f t="shared" si="654"/>
        <v>s</v>
      </c>
    </row>
    <row r="1923" spans="3:66" ht="50.1" customHeight="1" thickTop="1" thickBot="1" x14ac:dyDescent="0.3">
      <c r="C1923" s="46"/>
      <c r="D1923" s="46"/>
      <c r="E1923" s="46"/>
      <c r="F1923" s="122"/>
      <c r="G1923" s="122"/>
      <c r="H1923" s="78" t="str">
        <f t="shared" si="655"/>
        <v/>
      </c>
      <c r="I1923" s="78" t="str">
        <f t="shared" si="656"/>
        <v/>
      </c>
      <c r="J1923" s="16"/>
      <c r="K1923" s="46" t="str">
        <f t="shared" si="657"/>
        <v/>
      </c>
      <c r="L1923" s="16"/>
      <c r="M1923" s="16"/>
      <c r="N1923" s="46"/>
      <c r="O1923" s="47" t="str">
        <f t="shared" si="660"/>
        <v/>
      </c>
      <c r="P1923" s="47"/>
      <c r="Q1923" s="48" t="str">
        <f>IFERROR(VLOOKUP(E1923,Funcionários!$C$8:$E$207,3,FALSE),"")</f>
        <v/>
      </c>
      <c r="R1923" s="47"/>
      <c r="S1923" s="49" t="str">
        <f t="shared" si="661"/>
        <v/>
      </c>
      <c r="T1923" s="49">
        <v>1.917E-2</v>
      </c>
      <c r="U1923" s="48" t="str">
        <f>IF(Funcionários!C1924=0,"",Funcionários!C1924)</f>
        <v/>
      </c>
      <c r="V1923" s="50">
        <f>IF(U1923="",0,IF(COUNTIFS($E$7:$E$3006,U1923,$I$7:$I$3006,'RC'!$E$6)=0,0,COUNTIFS($M$7:$M$3006,"Concluída no prazo",$E$7:$E$3006,U1923,$I$7:$I$3006,'RC'!$E$6)/COUNTIFS($E$7:$E$3006,U1923,$I$7:$I$3006,'RC'!$E$6)))</f>
        <v>0</v>
      </c>
      <c r="W1923" s="49">
        <f>SUMIFS($J$7:$J$3006,$E$7:$E$3006,U1923,$I$7:$I$3006,'RC'!$E$6)+SUMIFS($L$7:$L$3006,$E$7:$E$3006,U1923,$I$7:$I$3006,'RC'!$E$6)</f>
        <v>0</v>
      </c>
      <c r="X1923" s="48">
        <f>COUNTIFS($E$7:$E$3006,U1923,$I$7:$I$3006,'RC'!$E$6)</f>
        <v>0</v>
      </c>
      <c r="Y1923" s="48"/>
      <c r="Z1923" s="51" t="str">
        <f>IF(AQ1923='RC'!$E$6,AC1923*1000+AD1923,"")</f>
        <v/>
      </c>
      <c r="AA1923" s="51" t="str">
        <f>IF(AB1923="","",IF(AQ1923='RC'!$E$6,AC1923*1000-AD1923,""))</f>
        <v/>
      </c>
      <c r="AB1923" s="48" t="str">
        <f>IFERROR(VLOOKUP(E1923,Funcionários!$C$8:$E$207,3,FALSE),"")</f>
        <v/>
      </c>
      <c r="AC1923" s="50" t="str">
        <f>IF(AB1923="","",IF(COUNTIFS($AB$7:$AB$3006,AB1923,$AQ$7:$AQ$3006,'RC'!$E$6)=0,"",COUNTIFS($M$7:$M$3006,"Concluída no prazo",$AB$7:$AB$3006,AB1923,$AQ$7:$AQ$3006,'RC'!$E$6)/COUNTIFS($AB$7:$AB$3006,AB1923,$AQ$7:$AQ$3006,'RC'!$E$6)))</f>
        <v/>
      </c>
      <c r="AD1923" s="48">
        <f>SUMIF($AQ$7:$AQ$3006,'RC'!$E$6,$J$7:$J$3006)+SUMIF($AQ$7:$AQ$3006,'RC'!$E$6,$L$7:$L$3006)</f>
        <v>21</v>
      </c>
      <c r="AF1923" s="48">
        <v>3.0839999999994101E-2</v>
      </c>
      <c r="AG1923" s="48">
        <f>IF(OR(AQ1923="",AQ1923&lt;&gt;'RC'!$E$6,AB1923&lt;&gt;'RC'!$D$21),0,1)</f>
        <v>0</v>
      </c>
      <c r="AH1923" s="48">
        <f t="shared" si="658"/>
        <v>3.0839999999994101E-2</v>
      </c>
      <c r="AI1923" s="48" t="str">
        <f t="shared" si="640"/>
        <v/>
      </c>
      <c r="AJ1923" s="48" t="str">
        <f t="shared" si="641"/>
        <v/>
      </c>
      <c r="AK1923" s="52" t="str">
        <f t="shared" si="642"/>
        <v/>
      </c>
      <c r="AL1923" s="52" t="str">
        <f t="shared" si="643"/>
        <v/>
      </c>
      <c r="AM1923" s="48" t="str">
        <f t="shared" si="644"/>
        <v/>
      </c>
      <c r="AN1923" s="48" t="str">
        <f t="shared" si="645"/>
        <v/>
      </c>
      <c r="AP1923" s="18" t="str">
        <f t="shared" si="646"/>
        <v/>
      </c>
      <c r="AQ1923" s="18" t="str">
        <f t="shared" si="647"/>
        <v/>
      </c>
      <c r="AR1923" s="18">
        <v>3.0839999999999999E-2</v>
      </c>
      <c r="AS1923" s="18">
        <f>IF(AF!$D$27="Todos",1,IF(M1923=AF!$D$27,1,0))</f>
        <v>1</v>
      </c>
      <c r="AT1923" s="53">
        <f>IF(AND(E1923=AF!$D$6,OR(LT!M1923=AF!$D$27,AF!$D$27="Todos"),OR(AP1923=AF!$E$8,AQ1923=AF!$E$8)),AR1923+AS1923,0)</f>
        <v>0</v>
      </c>
      <c r="AU1923" s="18" t="str">
        <f t="shared" si="648"/>
        <v/>
      </c>
      <c r="AV1923" s="54" t="str">
        <f t="shared" si="649"/>
        <v/>
      </c>
      <c r="AW1923" s="54" t="str">
        <f t="shared" si="650"/>
        <v/>
      </c>
      <c r="AX1923" s="18" t="str">
        <f t="shared" si="651"/>
        <v/>
      </c>
      <c r="AY1923" s="18" t="str">
        <f t="shared" si="652"/>
        <v/>
      </c>
      <c r="BA1923" s="18">
        <f>IF($E1923=AF!$D$6,IF($M1923="Concluída no prazo",2,IF($M1923="Concluída com atraso",1,0)),0)</f>
        <v>0</v>
      </c>
      <c r="BB1923" s="18">
        <f>IF($E1923=AF!$D$6,IF($M1923="Atrasada",2,IF($M1923="Concluída com atraso",1,0)),0)</f>
        <v>0</v>
      </c>
      <c r="BC1923" s="18">
        <v>1.917E-2</v>
      </c>
      <c r="BD1923" s="18">
        <f t="shared" si="659"/>
        <v>1.917E-2</v>
      </c>
      <c r="BE1923" s="18">
        <f t="shared" si="659"/>
        <v>1.917E-2</v>
      </c>
      <c r="BF1923" s="18" t="str">
        <f t="shared" si="653"/>
        <v/>
      </c>
      <c r="BN1923" s="18" t="str">
        <f t="shared" si="654"/>
        <v>s</v>
      </c>
    </row>
    <row r="1924" spans="3:66" ht="50.1" customHeight="1" thickTop="1" thickBot="1" x14ac:dyDescent="0.3">
      <c r="C1924" s="46"/>
      <c r="D1924" s="46"/>
      <c r="E1924" s="46"/>
      <c r="F1924" s="122"/>
      <c r="G1924" s="122"/>
      <c r="H1924" s="78" t="str">
        <f t="shared" si="655"/>
        <v/>
      </c>
      <c r="I1924" s="78" t="str">
        <f t="shared" si="656"/>
        <v/>
      </c>
      <c r="J1924" s="16"/>
      <c r="K1924" s="46" t="str">
        <f t="shared" si="657"/>
        <v/>
      </c>
      <c r="L1924" s="16"/>
      <c r="M1924" s="16"/>
      <c r="N1924" s="46"/>
      <c r="O1924" s="47" t="str">
        <f t="shared" si="660"/>
        <v/>
      </c>
      <c r="P1924" s="47"/>
      <c r="Q1924" s="48" t="str">
        <f>IFERROR(VLOOKUP(E1924,Funcionários!$C$8:$E$207,3,FALSE),"")</f>
        <v/>
      </c>
      <c r="R1924" s="47"/>
      <c r="S1924" s="49" t="str">
        <f t="shared" si="661"/>
        <v/>
      </c>
      <c r="T1924" s="49">
        <v>1.9179999999999999E-2</v>
      </c>
      <c r="U1924" s="48" t="str">
        <f>IF(Funcionários!C1925=0,"",Funcionários!C1925)</f>
        <v/>
      </c>
      <c r="V1924" s="50">
        <f>IF(U1924="",0,IF(COUNTIFS($E$7:$E$3006,U1924,$I$7:$I$3006,'RC'!$E$6)=0,0,COUNTIFS($M$7:$M$3006,"Concluída no prazo",$E$7:$E$3006,U1924,$I$7:$I$3006,'RC'!$E$6)/COUNTIFS($E$7:$E$3006,U1924,$I$7:$I$3006,'RC'!$E$6)))</f>
        <v>0</v>
      </c>
      <c r="W1924" s="49">
        <f>SUMIFS($J$7:$J$3006,$E$7:$E$3006,U1924,$I$7:$I$3006,'RC'!$E$6)+SUMIFS($L$7:$L$3006,$E$7:$E$3006,U1924,$I$7:$I$3006,'RC'!$E$6)</f>
        <v>0</v>
      </c>
      <c r="X1924" s="48">
        <f>COUNTIFS($E$7:$E$3006,U1924,$I$7:$I$3006,'RC'!$E$6)</f>
        <v>0</v>
      </c>
      <c r="Y1924" s="48"/>
      <c r="Z1924" s="51" t="str">
        <f>IF(AQ1924='RC'!$E$6,AC1924*1000+AD1924,"")</f>
        <v/>
      </c>
      <c r="AA1924" s="51" t="str">
        <f>IF(AB1924="","",IF(AQ1924='RC'!$E$6,AC1924*1000-AD1924,""))</f>
        <v/>
      </c>
      <c r="AB1924" s="48" t="str">
        <f>IFERROR(VLOOKUP(E1924,Funcionários!$C$8:$E$207,3,FALSE),"")</f>
        <v/>
      </c>
      <c r="AC1924" s="50" t="str">
        <f>IF(AB1924="","",IF(COUNTIFS($AB$7:$AB$3006,AB1924,$AQ$7:$AQ$3006,'RC'!$E$6)=0,"",COUNTIFS($M$7:$M$3006,"Concluída no prazo",$AB$7:$AB$3006,AB1924,$AQ$7:$AQ$3006,'RC'!$E$6)/COUNTIFS($AB$7:$AB$3006,AB1924,$AQ$7:$AQ$3006,'RC'!$E$6)))</f>
        <v/>
      </c>
      <c r="AD1924" s="48">
        <f>SUMIF($AQ$7:$AQ$3006,'RC'!$E$6,$J$7:$J$3006)+SUMIF($AQ$7:$AQ$3006,'RC'!$E$6,$L$7:$L$3006)</f>
        <v>21</v>
      </c>
      <c r="AF1924" s="48">
        <v>3.0829999999994102E-2</v>
      </c>
      <c r="AG1924" s="48">
        <f>IF(OR(AQ1924="",AQ1924&lt;&gt;'RC'!$E$6,AB1924&lt;&gt;'RC'!$D$21),0,1)</f>
        <v>0</v>
      </c>
      <c r="AH1924" s="48">
        <f t="shared" si="658"/>
        <v>3.0829999999994102E-2</v>
      </c>
      <c r="AI1924" s="48" t="str">
        <f t="shared" si="640"/>
        <v/>
      </c>
      <c r="AJ1924" s="48" t="str">
        <f t="shared" si="641"/>
        <v/>
      </c>
      <c r="AK1924" s="52" t="str">
        <f t="shared" si="642"/>
        <v/>
      </c>
      <c r="AL1924" s="52" t="str">
        <f t="shared" si="643"/>
        <v/>
      </c>
      <c r="AM1924" s="48" t="str">
        <f t="shared" si="644"/>
        <v/>
      </c>
      <c r="AN1924" s="48" t="str">
        <f t="shared" si="645"/>
        <v/>
      </c>
      <c r="AP1924" s="18" t="str">
        <f t="shared" si="646"/>
        <v/>
      </c>
      <c r="AQ1924" s="18" t="str">
        <f t="shared" si="647"/>
        <v/>
      </c>
      <c r="AR1924" s="18">
        <v>3.083E-2</v>
      </c>
      <c r="AS1924" s="18">
        <f>IF(AF!$D$27="Todos",1,IF(M1924=AF!$D$27,1,0))</f>
        <v>1</v>
      </c>
      <c r="AT1924" s="53">
        <f>IF(AND(E1924=AF!$D$6,OR(LT!M1924=AF!$D$27,AF!$D$27="Todos"),OR(AP1924=AF!$E$8,AQ1924=AF!$E$8)),AR1924+AS1924,0)</f>
        <v>0</v>
      </c>
      <c r="AU1924" s="18" t="str">
        <f t="shared" si="648"/>
        <v/>
      </c>
      <c r="AV1924" s="54" t="str">
        <f t="shared" si="649"/>
        <v/>
      </c>
      <c r="AW1924" s="54" t="str">
        <f t="shared" si="650"/>
        <v/>
      </c>
      <c r="AX1924" s="18" t="str">
        <f t="shared" si="651"/>
        <v/>
      </c>
      <c r="AY1924" s="18" t="str">
        <f t="shared" si="652"/>
        <v/>
      </c>
      <c r="BA1924" s="18">
        <f>IF($E1924=AF!$D$6,IF($M1924="Concluída no prazo",2,IF($M1924="Concluída com atraso",1,0)),0)</f>
        <v>0</v>
      </c>
      <c r="BB1924" s="18">
        <f>IF($E1924=AF!$D$6,IF($M1924="Atrasada",2,IF($M1924="Concluída com atraso",1,0)),0)</f>
        <v>0</v>
      </c>
      <c r="BC1924" s="18">
        <v>1.9179999999999999E-2</v>
      </c>
      <c r="BD1924" s="18">
        <f t="shared" si="659"/>
        <v>1.9179999999999999E-2</v>
      </c>
      <c r="BE1924" s="18">
        <f t="shared" si="659"/>
        <v>1.9179999999999999E-2</v>
      </c>
      <c r="BF1924" s="18" t="str">
        <f t="shared" si="653"/>
        <v/>
      </c>
      <c r="BN1924" s="18" t="str">
        <f t="shared" si="654"/>
        <v>s</v>
      </c>
    </row>
    <row r="1925" spans="3:66" ht="50.1" customHeight="1" thickTop="1" thickBot="1" x14ac:dyDescent="0.3">
      <c r="C1925" s="46"/>
      <c r="D1925" s="46"/>
      <c r="E1925" s="46"/>
      <c r="F1925" s="122"/>
      <c r="G1925" s="122"/>
      <c r="H1925" s="78" t="str">
        <f t="shared" si="655"/>
        <v/>
      </c>
      <c r="I1925" s="78" t="str">
        <f t="shared" si="656"/>
        <v/>
      </c>
      <c r="J1925" s="16"/>
      <c r="K1925" s="46" t="str">
        <f t="shared" si="657"/>
        <v/>
      </c>
      <c r="L1925" s="16"/>
      <c r="M1925" s="16"/>
      <c r="N1925" s="46"/>
      <c r="O1925" s="47" t="str">
        <f t="shared" si="660"/>
        <v/>
      </c>
      <c r="P1925" s="47"/>
      <c r="Q1925" s="48" t="str">
        <f>IFERROR(VLOOKUP(E1925,Funcionários!$C$8:$E$207,3,FALSE),"")</f>
        <v/>
      </c>
      <c r="R1925" s="47"/>
      <c r="S1925" s="49" t="str">
        <f t="shared" si="661"/>
        <v/>
      </c>
      <c r="T1925" s="49">
        <v>1.9189999999999999E-2</v>
      </c>
      <c r="U1925" s="48" t="str">
        <f>IF(Funcionários!C1926=0,"",Funcionários!C1926)</f>
        <v/>
      </c>
      <c r="V1925" s="50">
        <f>IF(U1925="",0,IF(COUNTIFS($E$7:$E$3006,U1925,$I$7:$I$3006,'RC'!$E$6)=0,0,COUNTIFS($M$7:$M$3006,"Concluída no prazo",$E$7:$E$3006,U1925,$I$7:$I$3006,'RC'!$E$6)/COUNTIFS($E$7:$E$3006,U1925,$I$7:$I$3006,'RC'!$E$6)))</f>
        <v>0</v>
      </c>
      <c r="W1925" s="49">
        <f>SUMIFS($J$7:$J$3006,$E$7:$E$3006,U1925,$I$7:$I$3006,'RC'!$E$6)+SUMIFS($L$7:$L$3006,$E$7:$E$3006,U1925,$I$7:$I$3006,'RC'!$E$6)</f>
        <v>0</v>
      </c>
      <c r="X1925" s="48">
        <f>COUNTIFS($E$7:$E$3006,U1925,$I$7:$I$3006,'RC'!$E$6)</f>
        <v>0</v>
      </c>
      <c r="Y1925" s="48"/>
      <c r="Z1925" s="51" t="str">
        <f>IF(AQ1925='RC'!$E$6,AC1925*1000+AD1925,"")</f>
        <v/>
      </c>
      <c r="AA1925" s="51" t="str">
        <f>IF(AB1925="","",IF(AQ1925='RC'!$E$6,AC1925*1000-AD1925,""))</f>
        <v/>
      </c>
      <c r="AB1925" s="48" t="str">
        <f>IFERROR(VLOOKUP(E1925,Funcionários!$C$8:$E$207,3,FALSE),"")</f>
        <v/>
      </c>
      <c r="AC1925" s="50" t="str">
        <f>IF(AB1925="","",IF(COUNTIFS($AB$7:$AB$3006,AB1925,$AQ$7:$AQ$3006,'RC'!$E$6)=0,"",COUNTIFS($M$7:$M$3006,"Concluída no prazo",$AB$7:$AB$3006,AB1925,$AQ$7:$AQ$3006,'RC'!$E$6)/COUNTIFS($AB$7:$AB$3006,AB1925,$AQ$7:$AQ$3006,'RC'!$E$6)))</f>
        <v/>
      </c>
      <c r="AD1925" s="48">
        <f>SUMIF($AQ$7:$AQ$3006,'RC'!$E$6,$J$7:$J$3006)+SUMIF($AQ$7:$AQ$3006,'RC'!$E$6,$L$7:$L$3006)</f>
        <v>21</v>
      </c>
      <c r="AF1925" s="48">
        <v>3.0819999999994099E-2</v>
      </c>
      <c r="AG1925" s="48">
        <f>IF(OR(AQ1925="",AQ1925&lt;&gt;'RC'!$E$6,AB1925&lt;&gt;'RC'!$D$21),0,1)</f>
        <v>0</v>
      </c>
      <c r="AH1925" s="48">
        <f t="shared" si="658"/>
        <v>3.0819999999994099E-2</v>
      </c>
      <c r="AI1925" s="48" t="str">
        <f t="shared" si="640"/>
        <v/>
      </c>
      <c r="AJ1925" s="48" t="str">
        <f t="shared" si="641"/>
        <v/>
      </c>
      <c r="AK1925" s="52" t="str">
        <f t="shared" si="642"/>
        <v/>
      </c>
      <c r="AL1925" s="52" t="str">
        <f t="shared" si="643"/>
        <v/>
      </c>
      <c r="AM1925" s="48" t="str">
        <f t="shared" si="644"/>
        <v/>
      </c>
      <c r="AN1925" s="48" t="str">
        <f t="shared" si="645"/>
        <v/>
      </c>
      <c r="AP1925" s="18" t="str">
        <f t="shared" si="646"/>
        <v/>
      </c>
      <c r="AQ1925" s="18" t="str">
        <f t="shared" si="647"/>
        <v/>
      </c>
      <c r="AR1925" s="18">
        <v>3.082E-2</v>
      </c>
      <c r="AS1925" s="18">
        <f>IF(AF!$D$27="Todos",1,IF(M1925=AF!$D$27,1,0))</f>
        <v>1</v>
      </c>
      <c r="AT1925" s="53">
        <f>IF(AND(E1925=AF!$D$6,OR(LT!M1925=AF!$D$27,AF!$D$27="Todos"),OR(AP1925=AF!$E$8,AQ1925=AF!$E$8)),AR1925+AS1925,0)</f>
        <v>0</v>
      </c>
      <c r="AU1925" s="18" t="str">
        <f t="shared" si="648"/>
        <v/>
      </c>
      <c r="AV1925" s="54" t="str">
        <f t="shared" si="649"/>
        <v/>
      </c>
      <c r="AW1925" s="54" t="str">
        <f t="shared" si="650"/>
        <v/>
      </c>
      <c r="AX1925" s="18" t="str">
        <f t="shared" si="651"/>
        <v/>
      </c>
      <c r="AY1925" s="18" t="str">
        <f t="shared" si="652"/>
        <v/>
      </c>
      <c r="BA1925" s="18">
        <f>IF($E1925=AF!$D$6,IF($M1925="Concluída no prazo",2,IF($M1925="Concluída com atraso",1,0)),0)</f>
        <v>0</v>
      </c>
      <c r="BB1925" s="18">
        <f>IF($E1925=AF!$D$6,IF($M1925="Atrasada",2,IF($M1925="Concluída com atraso",1,0)),0)</f>
        <v>0</v>
      </c>
      <c r="BC1925" s="18">
        <v>1.9189999999999999E-2</v>
      </c>
      <c r="BD1925" s="18">
        <f t="shared" si="659"/>
        <v>1.9189999999999999E-2</v>
      </c>
      <c r="BE1925" s="18">
        <f t="shared" si="659"/>
        <v>1.9189999999999999E-2</v>
      </c>
      <c r="BF1925" s="18" t="str">
        <f t="shared" si="653"/>
        <v/>
      </c>
      <c r="BN1925" s="18" t="str">
        <f t="shared" si="654"/>
        <v>s</v>
      </c>
    </row>
    <row r="1926" spans="3:66" ht="50.1" customHeight="1" thickTop="1" thickBot="1" x14ac:dyDescent="0.3">
      <c r="C1926" s="46"/>
      <c r="D1926" s="46"/>
      <c r="E1926" s="46"/>
      <c r="F1926" s="122"/>
      <c r="G1926" s="122"/>
      <c r="H1926" s="78" t="str">
        <f t="shared" si="655"/>
        <v/>
      </c>
      <c r="I1926" s="78" t="str">
        <f t="shared" si="656"/>
        <v/>
      </c>
      <c r="J1926" s="16"/>
      <c r="K1926" s="46" t="str">
        <f t="shared" si="657"/>
        <v/>
      </c>
      <c r="L1926" s="16"/>
      <c r="M1926" s="16"/>
      <c r="N1926" s="46"/>
      <c r="O1926" s="47" t="str">
        <f t="shared" si="660"/>
        <v/>
      </c>
      <c r="P1926" s="47"/>
      <c r="Q1926" s="48" t="str">
        <f>IFERROR(VLOOKUP(E1926,Funcionários!$C$8:$E$207,3,FALSE),"")</f>
        <v/>
      </c>
      <c r="R1926" s="47"/>
      <c r="S1926" s="49" t="str">
        <f t="shared" si="661"/>
        <v/>
      </c>
      <c r="T1926" s="49">
        <v>1.9199999999999998E-2</v>
      </c>
      <c r="U1926" s="48" t="str">
        <f>IF(Funcionários!C1927=0,"",Funcionários!C1927)</f>
        <v/>
      </c>
      <c r="V1926" s="50">
        <f>IF(U1926="",0,IF(COUNTIFS($E$7:$E$3006,U1926,$I$7:$I$3006,'RC'!$E$6)=0,0,COUNTIFS($M$7:$M$3006,"Concluída no prazo",$E$7:$E$3006,U1926,$I$7:$I$3006,'RC'!$E$6)/COUNTIFS($E$7:$E$3006,U1926,$I$7:$I$3006,'RC'!$E$6)))</f>
        <v>0</v>
      </c>
      <c r="W1926" s="49">
        <f>SUMIFS($J$7:$J$3006,$E$7:$E$3006,U1926,$I$7:$I$3006,'RC'!$E$6)+SUMIFS($L$7:$L$3006,$E$7:$E$3006,U1926,$I$7:$I$3006,'RC'!$E$6)</f>
        <v>0</v>
      </c>
      <c r="X1926" s="48">
        <f>COUNTIFS($E$7:$E$3006,U1926,$I$7:$I$3006,'RC'!$E$6)</f>
        <v>0</v>
      </c>
      <c r="Y1926" s="48"/>
      <c r="Z1926" s="51" t="str">
        <f>IF(AQ1926='RC'!$E$6,AC1926*1000+AD1926,"")</f>
        <v/>
      </c>
      <c r="AA1926" s="51" t="str">
        <f>IF(AB1926="","",IF(AQ1926='RC'!$E$6,AC1926*1000-AD1926,""))</f>
        <v/>
      </c>
      <c r="AB1926" s="48" t="str">
        <f>IFERROR(VLOOKUP(E1926,Funcionários!$C$8:$E$207,3,FALSE),"")</f>
        <v/>
      </c>
      <c r="AC1926" s="50" t="str">
        <f>IF(AB1926="","",IF(COUNTIFS($AB$7:$AB$3006,AB1926,$AQ$7:$AQ$3006,'RC'!$E$6)=0,"",COUNTIFS($M$7:$M$3006,"Concluída no prazo",$AB$7:$AB$3006,AB1926,$AQ$7:$AQ$3006,'RC'!$E$6)/COUNTIFS($AB$7:$AB$3006,AB1926,$AQ$7:$AQ$3006,'RC'!$E$6)))</f>
        <v/>
      </c>
      <c r="AD1926" s="48">
        <f>SUMIF($AQ$7:$AQ$3006,'RC'!$E$6,$J$7:$J$3006)+SUMIF($AQ$7:$AQ$3006,'RC'!$E$6,$L$7:$L$3006)</f>
        <v>21</v>
      </c>
      <c r="AF1926" s="48">
        <v>3.0809999999994099E-2</v>
      </c>
      <c r="AG1926" s="48">
        <f>IF(OR(AQ1926="",AQ1926&lt;&gt;'RC'!$E$6,AB1926&lt;&gt;'RC'!$D$21),0,1)</f>
        <v>0</v>
      </c>
      <c r="AH1926" s="48">
        <f t="shared" si="658"/>
        <v>3.0809999999994099E-2</v>
      </c>
      <c r="AI1926" s="48" t="str">
        <f t="shared" si="640"/>
        <v/>
      </c>
      <c r="AJ1926" s="48" t="str">
        <f t="shared" si="641"/>
        <v/>
      </c>
      <c r="AK1926" s="52" t="str">
        <f t="shared" si="642"/>
        <v/>
      </c>
      <c r="AL1926" s="52" t="str">
        <f t="shared" si="643"/>
        <v/>
      </c>
      <c r="AM1926" s="48" t="str">
        <f t="shared" si="644"/>
        <v/>
      </c>
      <c r="AN1926" s="48" t="str">
        <f t="shared" si="645"/>
        <v/>
      </c>
      <c r="AP1926" s="18" t="str">
        <f t="shared" si="646"/>
        <v/>
      </c>
      <c r="AQ1926" s="18" t="str">
        <f t="shared" si="647"/>
        <v/>
      </c>
      <c r="AR1926" s="18">
        <v>3.0810000000000001E-2</v>
      </c>
      <c r="AS1926" s="18">
        <f>IF(AF!$D$27="Todos",1,IF(M1926=AF!$D$27,1,0))</f>
        <v>1</v>
      </c>
      <c r="AT1926" s="53">
        <f>IF(AND(E1926=AF!$D$6,OR(LT!M1926=AF!$D$27,AF!$D$27="Todos"),OR(AP1926=AF!$E$8,AQ1926=AF!$E$8)),AR1926+AS1926,0)</f>
        <v>0</v>
      </c>
      <c r="AU1926" s="18" t="str">
        <f t="shared" si="648"/>
        <v/>
      </c>
      <c r="AV1926" s="54" t="str">
        <f t="shared" si="649"/>
        <v/>
      </c>
      <c r="AW1926" s="54" t="str">
        <f t="shared" si="650"/>
        <v/>
      </c>
      <c r="AX1926" s="18" t="str">
        <f t="shared" si="651"/>
        <v/>
      </c>
      <c r="AY1926" s="18" t="str">
        <f t="shared" si="652"/>
        <v/>
      </c>
      <c r="BA1926" s="18">
        <f>IF($E1926=AF!$D$6,IF($M1926="Concluída no prazo",2,IF($M1926="Concluída com atraso",1,0)),0)</f>
        <v>0</v>
      </c>
      <c r="BB1926" s="18">
        <f>IF($E1926=AF!$D$6,IF($M1926="Atrasada",2,IF($M1926="Concluída com atraso",1,0)),0)</f>
        <v>0</v>
      </c>
      <c r="BC1926" s="18">
        <v>1.9199999999999998E-2</v>
      </c>
      <c r="BD1926" s="18">
        <f t="shared" si="659"/>
        <v>1.9199999999999998E-2</v>
      </c>
      <c r="BE1926" s="18">
        <f t="shared" si="659"/>
        <v>1.9199999999999998E-2</v>
      </c>
      <c r="BF1926" s="18" t="str">
        <f t="shared" si="653"/>
        <v/>
      </c>
      <c r="BN1926" s="18" t="str">
        <f t="shared" si="654"/>
        <v>s</v>
      </c>
    </row>
    <row r="1927" spans="3:66" ht="50.1" customHeight="1" thickTop="1" thickBot="1" x14ac:dyDescent="0.3">
      <c r="C1927" s="46"/>
      <c r="D1927" s="46"/>
      <c r="E1927" s="46"/>
      <c r="F1927" s="122"/>
      <c r="G1927" s="122"/>
      <c r="H1927" s="78" t="str">
        <f t="shared" si="655"/>
        <v/>
      </c>
      <c r="I1927" s="78" t="str">
        <f t="shared" si="656"/>
        <v/>
      </c>
      <c r="J1927" s="16"/>
      <c r="K1927" s="46" t="str">
        <f t="shared" si="657"/>
        <v/>
      </c>
      <c r="L1927" s="16"/>
      <c r="M1927" s="16"/>
      <c r="N1927" s="46"/>
      <c r="O1927" s="47" t="str">
        <f t="shared" si="660"/>
        <v/>
      </c>
      <c r="P1927" s="47"/>
      <c r="Q1927" s="48" t="str">
        <f>IFERROR(VLOOKUP(E1927,Funcionários!$C$8:$E$207,3,FALSE),"")</f>
        <v/>
      </c>
      <c r="R1927" s="47"/>
      <c r="S1927" s="49" t="str">
        <f t="shared" si="661"/>
        <v/>
      </c>
      <c r="T1927" s="49">
        <v>1.9210000000000001E-2</v>
      </c>
      <c r="U1927" s="48" t="str">
        <f>IF(Funcionários!C1928=0,"",Funcionários!C1928)</f>
        <v/>
      </c>
      <c r="V1927" s="50">
        <f>IF(U1927="",0,IF(COUNTIFS($E$7:$E$3006,U1927,$I$7:$I$3006,'RC'!$E$6)=0,0,COUNTIFS($M$7:$M$3006,"Concluída no prazo",$E$7:$E$3006,U1927,$I$7:$I$3006,'RC'!$E$6)/COUNTIFS($E$7:$E$3006,U1927,$I$7:$I$3006,'RC'!$E$6)))</f>
        <v>0</v>
      </c>
      <c r="W1927" s="49">
        <f>SUMIFS($J$7:$J$3006,$E$7:$E$3006,U1927,$I$7:$I$3006,'RC'!$E$6)+SUMIFS($L$7:$L$3006,$E$7:$E$3006,U1927,$I$7:$I$3006,'RC'!$E$6)</f>
        <v>0</v>
      </c>
      <c r="X1927" s="48">
        <f>COUNTIFS($E$7:$E$3006,U1927,$I$7:$I$3006,'RC'!$E$6)</f>
        <v>0</v>
      </c>
      <c r="Y1927" s="48"/>
      <c r="Z1927" s="51" t="str">
        <f>IF(AQ1927='RC'!$E$6,AC1927*1000+AD1927,"")</f>
        <v/>
      </c>
      <c r="AA1927" s="51" t="str">
        <f>IF(AB1927="","",IF(AQ1927='RC'!$E$6,AC1927*1000-AD1927,""))</f>
        <v/>
      </c>
      <c r="AB1927" s="48" t="str">
        <f>IFERROR(VLOOKUP(E1927,Funcionários!$C$8:$E$207,3,FALSE),"")</f>
        <v/>
      </c>
      <c r="AC1927" s="50" t="str">
        <f>IF(AB1927="","",IF(COUNTIFS($AB$7:$AB$3006,AB1927,$AQ$7:$AQ$3006,'RC'!$E$6)=0,"",COUNTIFS($M$7:$M$3006,"Concluída no prazo",$AB$7:$AB$3006,AB1927,$AQ$7:$AQ$3006,'RC'!$E$6)/COUNTIFS($AB$7:$AB$3006,AB1927,$AQ$7:$AQ$3006,'RC'!$E$6)))</f>
        <v/>
      </c>
      <c r="AD1927" s="48">
        <f>SUMIF($AQ$7:$AQ$3006,'RC'!$E$6,$J$7:$J$3006)+SUMIF($AQ$7:$AQ$3006,'RC'!$E$6,$L$7:$L$3006)</f>
        <v>21</v>
      </c>
      <c r="AF1927" s="48">
        <v>3.0799999999994099E-2</v>
      </c>
      <c r="AG1927" s="48">
        <f>IF(OR(AQ1927="",AQ1927&lt;&gt;'RC'!$E$6,AB1927&lt;&gt;'RC'!$D$21),0,1)</f>
        <v>0</v>
      </c>
      <c r="AH1927" s="48">
        <f t="shared" si="658"/>
        <v>3.0799999999994099E-2</v>
      </c>
      <c r="AI1927" s="48" t="str">
        <f t="shared" ref="AI1927:AI1990" si="662">IF(AH1927&lt;1,"",E1927)</f>
        <v/>
      </c>
      <c r="AJ1927" s="48" t="str">
        <f t="shared" ref="AJ1927:AJ1990" si="663">IF($AI1927="","",C1927)</f>
        <v/>
      </c>
      <c r="AK1927" s="52" t="str">
        <f t="shared" ref="AK1927:AK1990" si="664">IF($AI1927="","",F1927)</f>
        <v/>
      </c>
      <c r="AL1927" s="52" t="str">
        <f t="shared" ref="AL1927:AL1990" si="665">IF($AI1927="","",G1927)</f>
        <v/>
      </c>
      <c r="AM1927" s="48" t="str">
        <f t="shared" ref="AM1927:AM1990" si="666">IF($AI1927="","",J1927+L1927)</f>
        <v/>
      </c>
      <c r="AN1927" s="48" t="str">
        <f t="shared" ref="AN1927:AN1990" si="667">IF($AI1927="","",M1927)</f>
        <v/>
      </c>
      <c r="AP1927" s="18" t="str">
        <f t="shared" ref="AP1927:AP1990" si="668">IF(F1927=0,"",MONTH(F1927))</f>
        <v/>
      </c>
      <c r="AQ1927" s="18" t="str">
        <f t="shared" ref="AQ1927:AQ1990" si="669">IF(G1927=0,"",MONTH(G1927))</f>
        <v/>
      </c>
      <c r="AR1927" s="18">
        <v>3.0800000000000001E-2</v>
      </c>
      <c r="AS1927" s="18">
        <f>IF(AF!$D$27="Todos",1,IF(M1927=AF!$D$27,1,0))</f>
        <v>1</v>
      </c>
      <c r="AT1927" s="53">
        <f>IF(AND(E1927=AF!$D$6,OR(LT!M1927=AF!$D$27,AF!$D$27="Todos"),OR(AP1927=AF!$E$8,AQ1927=AF!$E$8)),AR1927+AS1927,0)</f>
        <v>0</v>
      </c>
      <c r="AU1927" s="18" t="str">
        <f t="shared" ref="AU1927:AU1990" si="670">IF($AT1927=0,"",C1927)</f>
        <v/>
      </c>
      <c r="AV1927" s="54" t="str">
        <f t="shared" ref="AV1927:AV1990" si="671">IF($AT1927=0,"",F1927)</f>
        <v/>
      </c>
      <c r="AW1927" s="54" t="str">
        <f t="shared" ref="AW1927:AW1990" si="672">IF($AT1927=0,"",G1927)</f>
        <v/>
      </c>
      <c r="AX1927" s="18" t="str">
        <f t="shared" ref="AX1927:AX1990" si="673">IF($AT1927=0,"",J1927+L1927)</f>
        <v/>
      </c>
      <c r="AY1927" s="18" t="str">
        <f t="shared" ref="AY1927:AY1990" si="674">IF($AT1927=0,"",M1927)</f>
        <v/>
      </c>
      <c r="BA1927" s="18">
        <f>IF($E1927=AF!$D$6,IF($M1927="Concluída no prazo",2,IF($M1927="Concluída com atraso",1,0)),0)</f>
        <v>0</v>
      </c>
      <c r="BB1927" s="18">
        <f>IF($E1927=AF!$D$6,IF($M1927="Atrasada",2,IF($M1927="Concluída com atraso",1,0)),0)</f>
        <v>0</v>
      </c>
      <c r="BC1927" s="18">
        <v>1.9210000000000001E-2</v>
      </c>
      <c r="BD1927" s="18">
        <f t="shared" si="659"/>
        <v>1.9210000000000001E-2</v>
      </c>
      <c r="BE1927" s="18">
        <f t="shared" si="659"/>
        <v>1.9210000000000001E-2</v>
      </c>
      <c r="BF1927" s="18" t="str">
        <f t="shared" ref="BF1927:BF1990" si="675">IF(C1927=0,"",C1927)</f>
        <v/>
      </c>
      <c r="BN1927" s="18" t="str">
        <f t="shared" ref="BN1927:BN1990" si="676">IF(AP1927=AQ1927,"s","n")</f>
        <v>s</v>
      </c>
    </row>
    <row r="1928" spans="3:66" ht="50.1" customHeight="1" thickTop="1" thickBot="1" x14ac:dyDescent="0.3">
      <c r="C1928" s="46"/>
      <c r="D1928" s="46"/>
      <c r="E1928" s="46"/>
      <c r="F1928" s="122"/>
      <c r="G1928" s="122"/>
      <c r="H1928" s="78" t="str">
        <f t="shared" ref="H1928:H1991" si="677">IF(F1928=0,"",MONTH(F1928))</f>
        <v/>
      </c>
      <c r="I1928" s="78" t="str">
        <f t="shared" ref="I1928:I1991" si="678">IF(G1928=0,"",MONTH(G1928))</f>
        <v/>
      </c>
      <c r="J1928" s="16"/>
      <c r="K1928" s="46" t="str">
        <f t="shared" ref="K1928:K1991" si="679">IF(OR(F1928=0,G1928=0),"",IF(MONTH(G1928)-MONTH(F1928)&gt;1,"Esta tarefa está muito grande. Divida em tarefas menores.",IF(MONTH(F1928)=MONTH(G1928),"Sim! Inicia em "&amp;VLOOKUP(MONTH(F1928),$BK$6:$BL$17,2,FALSE)&amp;" e termina em "&amp;VLOOKUP(MONTH(G1928),$BK$6:$BL$17,2,FALSE)&amp;".","Não! Inicia em "&amp;VLOOKUP(MONTH(F1928),$BK$6:$BL$17,2,FALSE)&amp;" e termina em "&amp;VLOOKUP(MONTH(G1928),$BK$6:$BL$17,2,FALSE)&amp;".")))</f>
        <v/>
      </c>
      <c r="L1928" s="16"/>
      <c r="M1928" s="16"/>
      <c r="N1928" s="46"/>
      <c r="O1928" s="47" t="str">
        <f t="shared" si="660"/>
        <v/>
      </c>
      <c r="P1928" s="47"/>
      <c r="Q1928" s="48" t="str">
        <f>IFERROR(VLOOKUP(E1928,Funcionários!$C$8:$E$207,3,FALSE),"")</f>
        <v/>
      </c>
      <c r="R1928" s="47"/>
      <c r="S1928" s="49" t="str">
        <f t="shared" si="661"/>
        <v/>
      </c>
      <c r="T1928" s="49">
        <v>1.9220000000000001E-2</v>
      </c>
      <c r="U1928" s="48" t="str">
        <f>IF(Funcionários!C1929=0,"",Funcionários!C1929)</f>
        <v/>
      </c>
      <c r="V1928" s="50">
        <f>IF(U1928="",0,IF(COUNTIFS($E$7:$E$3006,U1928,$I$7:$I$3006,'RC'!$E$6)=0,0,COUNTIFS($M$7:$M$3006,"Concluída no prazo",$E$7:$E$3006,U1928,$I$7:$I$3006,'RC'!$E$6)/COUNTIFS($E$7:$E$3006,U1928,$I$7:$I$3006,'RC'!$E$6)))</f>
        <v>0</v>
      </c>
      <c r="W1928" s="49">
        <f>SUMIFS($J$7:$J$3006,$E$7:$E$3006,U1928,$I$7:$I$3006,'RC'!$E$6)+SUMIFS($L$7:$L$3006,$E$7:$E$3006,U1928,$I$7:$I$3006,'RC'!$E$6)</f>
        <v>0</v>
      </c>
      <c r="X1928" s="48">
        <f>COUNTIFS($E$7:$E$3006,U1928,$I$7:$I$3006,'RC'!$E$6)</f>
        <v>0</v>
      </c>
      <c r="Y1928" s="48"/>
      <c r="Z1928" s="51" t="str">
        <f>IF(AQ1928='RC'!$E$6,AC1928*1000+AD1928,"")</f>
        <v/>
      </c>
      <c r="AA1928" s="51" t="str">
        <f>IF(AB1928="","",IF(AQ1928='RC'!$E$6,AC1928*1000-AD1928,""))</f>
        <v/>
      </c>
      <c r="AB1928" s="48" t="str">
        <f>IFERROR(VLOOKUP(E1928,Funcionários!$C$8:$E$207,3,FALSE),"")</f>
        <v/>
      </c>
      <c r="AC1928" s="50" t="str">
        <f>IF(AB1928="","",IF(COUNTIFS($AB$7:$AB$3006,AB1928,$AQ$7:$AQ$3006,'RC'!$E$6)=0,"",COUNTIFS($M$7:$M$3006,"Concluída no prazo",$AB$7:$AB$3006,AB1928,$AQ$7:$AQ$3006,'RC'!$E$6)/COUNTIFS($AB$7:$AB$3006,AB1928,$AQ$7:$AQ$3006,'RC'!$E$6)))</f>
        <v/>
      </c>
      <c r="AD1928" s="48">
        <f>SUMIF($AQ$7:$AQ$3006,'RC'!$E$6,$J$7:$J$3006)+SUMIF($AQ$7:$AQ$3006,'RC'!$E$6,$L$7:$L$3006)</f>
        <v>21</v>
      </c>
      <c r="AF1928" s="48">
        <v>3.07899999999941E-2</v>
      </c>
      <c r="AG1928" s="48">
        <f>IF(OR(AQ1928="",AQ1928&lt;&gt;'RC'!$E$6,AB1928&lt;&gt;'RC'!$D$21),0,1)</f>
        <v>0</v>
      </c>
      <c r="AH1928" s="48">
        <f t="shared" ref="AH1928:AH1991" si="680">AF1928+AG1928</f>
        <v>3.07899999999941E-2</v>
      </c>
      <c r="AI1928" s="48" t="str">
        <f t="shared" si="662"/>
        <v/>
      </c>
      <c r="AJ1928" s="48" t="str">
        <f t="shared" si="663"/>
        <v/>
      </c>
      <c r="AK1928" s="52" t="str">
        <f t="shared" si="664"/>
        <v/>
      </c>
      <c r="AL1928" s="52" t="str">
        <f t="shared" si="665"/>
        <v/>
      </c>
      <c r="AM1928" s="48" t="str">
        <f t="shared" si="666"/>
        <v/>
      </c>
      <c r="AN1928" s="48" t="str">
        <f t="shared" si="667"/>
        <v/>
      </c>
      <c r="AP1928" s="18" t="str">
        <f t="shared" si="668"/>
        <v/>
      </c>
      <c r="AQ1928" s="18" t="str">
        <f t="shared" si="669"/>
        <v/>
      </c>
      <c r="AR1928" s="18">
        <v>3.0790000000000001E-2</v>
      </c>
      <c r="AS1928" s="18">
        <f>IF(AF!$D$27="Todos",1,IF(M1928=AF!$D$27,1,0))</f>
        <v>1</v>
      </c>
      <c r="AT1928" s="53">
        <f>IF(AND(E1928=AF!$D$6,OR(LT!M1928=AF!$D$27,AF!$D$27="Todos"),OR(AP1928=AF!$E$8,AQ1928=AF!$E$8)),AR1928+AS1928,0)</f>
        <v>0</v>
      </c>
      <c r="AU1928" s="18" t="str">
        <f t="shared" si="670"/>
        <v/>
      </c>
      <c r="AV1928" s="54" t="str">
        <f t="shared" si="671"/>
        <v/>
      </c>
      <c r="AW1928" s="54" t="str">
        <f t="shared" si="672"/>
        <v/>
      </c>
      <c r="AX1928" s="18" t="str">
        <f t="shared" si="673"/>
        <v/>
      </c>
      <c r="AY1928" s="18" t="str">
        <f t="shared" si="674"/>
        <v/>
      </c>
      <c r="BA1928" s="18">
        <f>IF($E1928=AF!$D$6,IF($M1928="Concluída no prazo",2,IF($M1928="Concluída com atraso",1,0)),0)</f>
        <v>0</v>
      </c>
      <c r="BB1928" s="18">
        <f>IF($E1928=AF!$D$6,IF($M1928="Atrasada",2,IF($M1928="Concluída com atraso",1,0)),0)</f>
        <v>0</v>
      </c>
      <c r="BC1928" s="18">
        <v>1.9220000000000001E-2</v>
      </c>
      <c r="BD1928" s="18">
        <f t="shared" ref="BD1928:BE1991" si="681">BA1928+$BC1928</f>
        <v>1.9220000000000001E-2</v>
      </c>
      <c r="BE1928" s="18">
        <f t="shared" si="681"/>
        <v>1.9220000000000001E-2</v>
      </c>
      <c r="BF1928" s="18" t="str">
        <f t="shared" si="675"/>
        <v/>
      </c>
      <c r="BN1928" s="18" t="str">
        <f t="shared" si="676"/>
        <v>s</v>
      </c>
    </row>
    <row r="1929" spans="3:66" ht="50.1" customHeight="1" thickTop="1" thickBot="1" x14ac:dyDescent="0.3">
      <c r="C1929" s="46"/>
      <c r="D1929" s="46"/>
      <c r="E1929" s="46"/>
      <c r="F1929" s="122"/>
      <c r="G1929" s="122"/>
      <c r="H1929" s="78" t="str">
        <f t="shared" si="677"/>
        <v/>
      </c>
      <c r="I1929" s="78" t="str">
        <f t="shared" si="678"/>
        <v/>
      </c>
      <c r="J1929" s="16"/>
      <c r="K1929" s="46" t="str">
        <f t="shared" si="679"/>
        <v/>
      </c>
      <c r="L1929" s="16"/>
      <c r="M1929" s="16"/>
      <c r="N1929" s="46"/>
      <c r="O1929" s="47" t="str">
        <f t="shared" si="660"/>
        <v/>
      </c>
      <c r="P1929" s="47"/>
      <c r="Q1929" s="48" t="str">
        <f>IFERROR(VLOOKUP(E1929,Funcionários!$C$8:$E$207,3,FALSE),"")</f>
        <v/>
      </c>
      <c r="R1929" s="47"/>
      <c r="S1929" s="49" t="str">
        <f t="shared" si="661"/>
        <v/>
      </c>
      <c r="T1929" s="49">
        <v>1.9230000000000001E-2</v>
      </c>
      <c r="U1929" s="48" t="str">
        <f>IF(Funcionários!C1930=0,"",Funcionários!C1930)</f>
        <v/>
      </c>
      <c r="V1929" s="50">
        <f>IF(U1929="",0,IF(COUNTIFS($E$7:$E$3006,U1929,$I$7:$I$3006,'RC'!$E$6)=0,0,COUNTIFS($M$7:$M$3006,"Concluída no prazo",$E$7:$E$3006,U1929,$I$7:$I$3006,'RC'!$E$6)/COUNTIFS($E$7:$E$3006,U1929,$I$7:$I$3006,'RC'!$E$6)))</f>
        <v>0</v>
      </c>
      <c r="W1929" s="49">
        <f>SUMIFS($J$7:$J$3006,$E$7:$E$3006,U1929,$I$7:$I$3006,'RC'!$E$6)+SUMIFS($L$7:$L$3006,$E$7:$E$3006,U1929,$I$7:$I$3006,'RC'!$E$6)</f>
        <v>0</v>
      </c>
      <c r="X1929" s="48">
        <f>COUNTIFS($E$7:$E$3006,U1929,$I$7:$I$3006,'RC'!$E$6)</f>
        <v>0</v>
      </c>
      <c r="Y1929" s="48"/>
      <c r="Z1929" s="51" t="str">
        <f>IF(AQ1929='RC'!$E$6,AC1929*1000+AD1929,"")</f>
        <v/>
      </c>
      <c r="AA1929" s="51" t="str">
        <f>IF(AB1929="","",IF(AQ1929='RC'!$E$6,AC1929*1000-AD1929,""))</f>
        <v/>
      </c>
      <c r="AB1929" s="48" t="str">
        <f>IFERROR(VLOOKUP(E1929,Funcionários!$C$8:$E$207,3,FALSE),"")</f>
        <v/>
      </c>
      <c r="AC1929" s="50" t="str">
        <f>IF(AB1929="","",IF(COUNTIFS($AB$7:$AB$3006,AB1929,$AQ$7:$AQ$3006,'RC'!$E$6)=0,"",COUNTIFS($M$7:$M$3006,"Concluída no prazo",$AB$7:$AB$3006,AB1929,$AQ$7:$AQ$3006,'RC'!$E$6)/COUNTIFS($AB$7:$AB$3006,AB1929,$AQ$7:$AQ$3006,'RC'!$E$6)))</f>
        <v/>
      </c>
      <c r="AD1929" s="48">
        <f>SUMIF($AQ$7:$AQ$3006,'RC'!$E$6,$J$7:$J$3006)+SUMIF($AQ$7:$AQ$3006,'RC'!$E$6,$L$7:$L$3006)</f>
        <v>21</v>
      </c>
      <c r="AF1929" s="48">
        <v>3.07799999999941E-2</v>
      </c>
      <c r="AG1929" s="48">
        <f>IF(OR(AQ1929="",AQ1929&lt;&gt;'RC'!$E$6,AB1929&lt;&gt;'RC'!$D$21),0,1)</f>
        <v>0</v>
      </c>
      <c r="AH1929" s="48">
        <f t="shared" si="680"/>
        <v>3.07799999999941E-2</v>
      </c>
      <c r="AI1929" s="48" t="str">
        <f t="shared" si="662"/>
        <v/>
      </c>
      <c r="AJ1929" s="48" t="str">
        <f t="shared" si="663"/>
        <v/>
      </c>
      <c r="AK1929" s="52" t="str">
        <f t="shared" si="664"/>
        <v/>
      </c>
      <c r="AL1929" s="52" t="str">
        <f t="shared" si="665"/>
        <v/>
      </c>
      <c r="AM1929" s="48" t="str">
        <f t="shared" si="666"/>
        <v/>
      </c>
      <c r="AN1929" s="48" t="str">
        <f t="shared" si="667"/>
        <v/>
      </c>
      <c r="AP1929" s="18" t="str">
        <f t="shared" si="668"/>
        <v/>
      </c>
      <c r="AQ1929" s="18" t="str">
        <f t="shared" si="669"/>
        <v/>
      </c>
      <c r="AR1929" s="18">
        <v>3.0779999999999998E-2</v>
      </c>
      <c r="AS1929" s="18">
        <f>IF(AF!$D$27="Todos",1,IF(M1929=AF!$D$27,1,0))</f>
        <v>1</v>
      </c>
      <c r="AT1929" s="53">
        <f>IF(AND(E1929=AF!$D$6,OR(LT!M1929=AF!$D$27,AF!$D$27="Todos"),OR(AP1929=AF!$E$8,AQ1929=AF!$E$8)),AR1929+AS1929,0)</f>
        <v>0</v>
      </c>
      <c r="AU1929" s="18" t="str">
        <f t="shared" si="670"/>
        <v/>
      </c>
      <c r="AV1929" s="54" t="str">
        <f t="shared" si="671"/>
        <v/>
      </c>
      <c r="AW1929" s="54" t="str">
        <f t="shared" si="672"/>
        <v/>
      </c>
      <c r="AX1929" s="18" t="str">
        <f t="shared" si="673"/>
        <v/>
      </c>
      <c r="AY1929" s="18" t="str">
        <f t="shared" si="674"/>
        <v/>
      </c>
      <c r="BA1929" s="18">
        <f>IF($E1929=AF!$D$6,IF($M1929="Concluída no prazo",2,IF($M1929="Concluída com atraso",1,0)),0)</f>
        <v>0</v>
      </c>
      <c r="BB1929" s="18">
        <f>IF($E1929=AF!$D$6,IF($M1929="Atrasada",2,IF($M1929="Concluída com atraso",1,0)),0)</f>
        <v>0</v>
      </c>
      <c r="BC1929" s="18">
        <v>1.9230000000000001E-2</v>
      </c>
      <c r="BD1929" s="18">
        <f t="shared" si="681"/>
        <v>1.9230000000000001E-2</v>
      </c>
      <c r="BE1929" s="18">
        <f t="shared" si="681"/>
        <v>1.9230000000000001E-2</v>
      </c>
      <c r="BF1929" s="18" t="str">
        <f t="shared" si="675"/>
        <v/>
      </c>
      <c r="BN1929" s="18" t="str">
        <f t="shared" si="676"/>
        <v>s</v>
      </c>
    </row>
    <row r="1930" spans="3:66" ht="50.1" customHeight="1" thickTop="1" thickBot="1" x14ac:dyDescent="0.3">
      <c r="C1930" s="46"/>
      <c r="D1930" s="46"/>
      <c r="E1930" s="46"/>
      <c r="F1930" s="122"/>
      <c r="G1930" s="122"/>
      <c r="H1930" s="78" t="str">
        <f t="shared" si="677"/>
        <v/>
      </c>
      <c r="I1930" s="78" t="str">
        <f t="shared" si="678"/>
        <v/>
      </c>
      <c r="J1930" s="16"/>
      <c r="K1930" s="46" t="str">
        <f t="shared" si="679"/>
        <v/>
      </c>
      <c r="L1930" s="16"/>
      <c r="M1930" s="16"/>
      <c r="N1930" s="46"/>
      <c r="O1930" s="47" t="str">
        <f t="shared" ref="O1930:O1993" si="682">IF(J1930=0,"",J1930/(J1930+L1930))</f>
        <v/>
      </c>
      <c r="P1930" s="47"/>
      <c r="Q1930" s="48" t="str">
        <f>IFERROR(VLOOKUP(E1930,Funcionários!$C$8:$E$207,3,FALSE),"")</f>
        <v/>
      </c>
      <c r="R1930" s="47"/>
      <c r="S1930" s="49" t="str">
        <f t="shared" ref="S1930:S1993" si="683">IF(U1930="","",V1930*100000+W1930*10+X1930+T1930)</f>
        <v/>
      </c>
      <c r="T1930" s="49">
        <v>1.924E-2</v>
      </c>
      <c r="U1930" s="48" t="str">
        <f>IF(Funcionários!C1931=0,"",Funcionários!C1931)</f>
        <v/>
      </c>
      <c r="V1930" s="50">
        <f>IF(U1930="",0,IF(COUNTIFS($E$7:$E$3006,U1930,$I$7:$I$3006,'RC'!$E$6)=0,0,COUNTIFS($M$7:$M$3006,"Concluída no prazo",$E$7:$E$3006,U1930,$I$7:$I$3006,'RC'!$E$6)/COUNTIFS($E$7:$E$3006,U1930,$I$7:$I$3006,'RC'!$E$6)))</f>
        <v>0</v>
      </c>
      <c r="W1930" s="49">
        <f>SUMIFS($J$7:$J$3006,$E$7:$E$3006,U1930,$I$7:$I$3006,'RC'!$E$6)+SUMIFS($L$7:$L$3006,$E$7:$E$3006,U1930,$I$7:$I$3006,'RC'!$E$6)</f>
        <v>0</v>
      </c>
      <c r="X1930" s="48">
        <f>COUNTIFS($E$7:$E$3006,U1930,$I$7:$I$3006,'RC'!$E$6)</f>
        <v>0</v>
      </c>
      <c r="Y1930" s="48"/>
      <c r="Z1930" s="51" t="str">
        <f>IF(AQ1930='RC'!$E$6,AC1930*1000+AD1930,"")</f>
        <v/>
      </c>
      <c r="AA1930" s="51" t="str">
        <f>IF(AB1930="","",IF(AQ1930='RC'!$E$6,AC1930*1000-AD1930,""))</f>
        <v/>
      </c>
      <c r="AB1930" s="48" t="str">
        <f>IFERROR(VLOOKUP(E1930,Funcionários!$C$8:$E$207,3,FALSE),"")</f>
        <v/>
      </c>
      <c r="AC1930" s="50" t="str">
        <f>IF(AB1930="","",IF(COUNTIFS($AB$7:$AB$3006,AB1930,$AQ$7:$AQ$3006,'RC'!$E$6)=0,"",COUNTIFS($M$7:$M$3006,"Concluída no prazo",$AB$7:$AB$3006,AB1930,$AQ$7:$AQ$3006,'RC'!$E$6)/COUNTIFS($AB$7:$AB$3006,AB1930,$AQ$7:$AQ$3006,'RC'!$E$6)))</f>
        <v/>
      </c>
      <c r="AD1930" s="48">
        <f>SUMIF($AQ$7:$AQ$3006,'RC'!$E$6,$J$7:$J$3006)+SUMIF($AQ$7:$AQ$3006,'RC'!$E$6,$L$7:$L$3006)</f>
        <v>21</v>
      </c>
      <c r="AF1930" s="48">
        <v>3.0769999999994101E-2</v>
      </c>
      <c r="AG1930" s="48">
        <f>IF(OR(AQ1930="",AQ1930&lt;&gt;'RC'!$E$6,AB1930&lt;&gt;'RC'!$D$21),0,1)</f>
        <v>0</v>
      </c>
      <c r="AH1930" s="48">
        <f t="shared" si="680"/>
        <v>3.0769999999994101E-2</v>
      </c>
      <c r="AI1930" s="48" t="str">
        <f t="shared" si="662"/>
        <v/>
      </c>
      <c r="AJ1930" s="48" t="str">
        <f t="shared" si="663"/>
        <v/>
      </c>
      <c r="AK1930" s="52" t="str">
        <f t="shared" si="664"/>
        <v/>
      </c>
      <c r="AL1930" s="52" t="str">
        <f t="shared" si="665"/>
        <v/>
      </c>
      <c r="AM1930" s="48" t="str">
        <f t="shared" si="666"/>
        <v/>
      </c>
      <c r="AN1930" s="48" t="str">
        <f t="shared" si="667"/>
        <v/>
      </c>
      <c r="AP1930" s="18" t="str">
        <f t="shared" si="668"/>
        <v/>
      </c>
      <c r="AQ1930" s="18" t="str">
        <f t="shared" si="669"/>
        <v/>
      </c>
      <c r="AR1930" s="18">
        <v>3.0769999999999999E-2</v>
      </c>
      <c r="AS1930" s="18">
        <f>IF(AF!$D$27="Todos",1,IF(M1930=AF!$D$27,1,0))</f>
        <v>1</v>
      </c>
      <c r="AT1930" s="53">
        <f>IF(AND(E1930=AF!$D$6,OR(LT!M1930=AF!$D$27,AF!$D$27="Todos"),OR(AP1930=AF!$E$8,AQ1930=AF!$E$8)),AR1930+AS1930,0)</f>
        <v>0</v>
      </c>
      <c r="AU1930" s="18" t="str">
        <f t="shared" si="670"/>
        <v/>
      </c>
      <c r="AV1930" s="54" t="str">
        <f t="shared" si="671"/>
        <v/>
      </c>
      <c r="AW1930" s="54" t="str">
        <f t="shared" si="672"/>
        <v/>
      </c>
      <c r="AX1930" s="18" t="str">
        <f t="shared" si="673"/>
        <v/>
      </c>
      <c r="AY1930" s="18" t="str">
        <f t="shared" si="674"/>
        <v/>
      </c>
      <c r="BA1930" s="18">
        <f>IF($E1930=AF!$D$6,IF($M1930="Concluída no prazo",2,IF($M1930="Concluída com atraso",1,0)),0)</f>
        <v>0</v>
      </c>
      <c r="BB1930" s="18">
        <f>IF($E1930=AF!$D$6,IF($M1930="Atrasada",2,IF($M1930="Concluída com atraso",1,0)),0)</f>
        <v>0</v>
      </c>
      <c r="BC1930" s="18">
        <v>1.924E-2</v>
      </c>
      <c r="BD1930" s="18">
        <f t="shared" si="681"/>
        <v>1.924E-2</v>
      </c>
      <c r="BE1930" s="18">
        <f t="shared" si="681"/>
        <v>1.924E-2</v>
      </c>
      <c r="BF1930" s="18" t="str">
        <f t="shared" si="675"/>
        <v/>
      </c>
      <c r="BN1930" s="18" t="str">
        <f t="shared" si="676"/>
        <v>s</v>
      </c>
    </row>
    <row r="1931" spans="3:66" ht="50.1" customHeight="1" thickTop="1" thickBot="1" x14ac:dyDescent="0.3">
      <c r="C1931" s="46"/>
      <c r="D1931" s="46"/>
      <c r="E1931" s="46"/>
      <c r="F1931" s="122"/>
      <c r="G1931" s="122"/>
      <c r="H1931" s="78" t="str">
        <f t="shared" si="677"/>
        <v/>
      </c>
      <c r="I1931" s="78" t="str">
        <f t="shared" si="678"/>
        <v/>
      </c>
      <c r="J1931" s="16"/>
      <c r="K1931" s="46" t="str">
        <f t="shared" si="679"/>
        <v/>
      </c>
      <c r="L1931" s="16"/>
      <c r="M1931" s="16"/>
      <c r="N1931" s="46"/>
      <c r="O1931" s="47" t="str">
        <f t="shared" si="682"/>
        <v/>
      </c>
      <c r="P1931" s="47"/>
      <c r="Q1931" s="48" t="str">
        <f>IFERROR(VLOOKUP(E1931,Funcionários!$C$8:$E$207,3,FALSE),"")</f>
        <v/>
      </c>
      <c r="R1931" s="47"/>
      <c r="S1931" s="49" t="str">
        <f t="shared" si="683"/>
        <v/>
      </c>
      <c r="T1931" s="49">
        <v>1.925E-2</v>
      </c>
      <c r="U1931" s="48" t="str">
        <f>IF(Funcionários!C1932=0,"",Funcionários!C1932)</f>
        <v/>
      </c>
      <c r="V1931" s="50">
        <f>IF(U1931="",0,IF(COUNTIFS($E$7:$E$3006,U1931,$I$7:$I$3006,'RC'!$E$6)=0,0,COUNTIFS($M$7:$M$3006,"Concluída no prazo",$E$7:$E$3006,U1931,$I$7:$I$3006,'RC'!$E$6)/COUNTIFS($E$7:$E$3006,U1931,$I$7:$I$3006,'RC'!$E$6)))</f>
        <v>0</v>
      </c>
      <c r="W1931" s="49">
        <f>SUMIFS($J$7:$J$3006,$E$7:$E$3006,U1931,$I$7:$I$3006,'RC'!$E$6)+SUMIFS($L$7:$L$3006,$E$7:$E$3006,U1931,$I$7:$I$3006,'RC'!$E$6)</f>
        <v>0</v>
      </c>
      <c r="X1931" s="48">
        <f>COUNTIFS($E$7:$E$3006,U1931,$I$7:$I$3006,'RC'!$E$6)</f>
        <v>0</v>
      </c>
      <c r="Y1931" s="48"/>
      <c r="Z1931" s="51" t="str">
        <f>IF(AQ1931='RC'!$E$6,AC1931*1000+AD1931,"")</f>
        <v/>
      </c>
      <c r="AA1931" s="51" t="str">
        <f>IF(AB1931="","",IF(AQ1931='RC'!$E$6,AC1931*1000-AD1931,""))</f>
        <v/>
      </c>
      <c r="AB1931" s="48" t="str">
        <f>IFERROR(VLOOKUP(E1931,Funcionários!$C$8:$E$207,3,FALSE),"")</f>
        <v/>
      </c>
      <c r="AC1931" s="50" t="str">
        <f>IF(AB1931="","",IF(COUNTIFS($AB$7:$AB$3006,AB1931,$AQ$7:$AQ$3006,'RC'!$E$6)=0,"",COUNTIFS($M$7:$M$3006,"Concluída no prazo",$AB$7:$AB$3006,AB1931,$AQ$7:$AQ$3006,'RC'!$E$6)/COUNTIFS($AB$7:$AB$3006,AB1931,$AQ$7:$AQ$3006,'RC'!$E$6)))</f>
        <v/>
      </c>
      <c r="AD1931" s="48">
        <f>SUMIF($AQ$7:$AQ$3006,'RC'!$E$6,$J$7:$J$3006)+SUMIF($AQ$7:$AQ$3006,'RC'!$E$6,$L$7:$L$3006)</f>
        <v>21</v>
      </c>
      <c r="AF1931" s="48">
        <v>3.0759999999994101E-2</v>
      </c>
      <c r="AG1931" s="48">
        <f>IF(OR(AQ1931="",AQ1931&lt;&gt;'RC'!$E$6,AB1931&lt;&gt;'RC'!$D$21),0,1)</f>
        <v>0</v>
      </c>
      <c r="AH1931" s="48">
        <f t="shared" si="680"/>
        <v>3.0759999999994101E-2</v>
      </c>
      <c r="AI1931" s="48" t="str">
        <f t="shared" si="662"/>
        <v/>
      </c>
      <c r="AJ1931" s="48" t="str">
        <f t="shared" si="663"/>
        <v/>
      </c>
      <c r="AK1931" s="52" t="str">
        <f t="shared" si="664"/>
        <v/>
      </c>
      <c r="AL1931" s="52" t="str">
        <f t="shared" si="665"/>
        <v/>
      </c>
      <c r="AM1931" s="48" t="str">
        <f t="shared" si="666"/>
        <v/>
      </c>
      <c r="AN1931" s="48" t="str">
        <f t="shared" si="667"/>
        <v/>
      </c>
      <c r="AP1931" s="18" t="str">
        <f t="shared" si="668"/>
        <v/>
      </c>
      <c r="AQ1931" s="18" t="str">
        <f t="shared" si="669"/>
        <v/>
      </c>
      <c r="AR1931" s="18">
        <v>3.0759999999999999E-2</v>
      </c>
      <c r="AS1931" s="18">
        <f>IF(AF!$D$27="Todos",1,IF(M1931=AF!$D$27,1,0))</f>
        <v>1</v>
      </c>
      <c r="AT1931" s="53">
        <f>IF(AND(E1931=AF!$D$6,OR(LT!M1931=AF!$D$27,AF!$D$27="Todos"),OR(AP1931=AF!$E$8,AQ1931=AF!$E$8)),AR1931+AS1931,0)</f>
        <v>0</v>
      </c>
      <c r="AU1931" s="18" t="str">
        <f t="shared" si="670"/>
        <v/>
      </c>
      <c r="AV1931" s="54" t="str">
        <f t="shared" si="671"/>
        <v/>
      </c>
      <c r="AW1931" s="54" t="str">
        <f t="shared" si="672"/>
        <v/>
      </c>
      <c r="AX1931" s="18" t="str">
        <f t="shared" si="673"/>
        <v/>
      </c>
      <c r="AY1931" s="18" t="str">
        <f t="shared" si="674"/>
        <v/>
      </c>
      <c r="BA1931" s="18">
        <f>IF($E1931=AF!$D$6,IF($M1931="Concluída no prazo",2,IF($M1931="Concluída com atraso",1,0)),0)</f>
        <v>0</v>
      </c>
      <c r="BB1931" s="18">
        <f>IF($E1931=AF!$D$6,IF($M1931="Atrasada",2,IF($M1931="Concluída com atraso",1,0)),0)</f>
        <v>0</v>
      </c>
      <c r="BC1931" s="18">
        <v>1.925E-2</v>
      </c>
      <c r="BD1931" s="18">
        <f t="shared" si="681"/>
        <v>1.925E-2</v>
      </c>
      <c r="BE1931" s="18">
        <f t="shared" si="681"/>
        <v>1.925E-2</v>
      </c>
      <c r="BF1931" s="18" t="str">
        <f t="shared" si="675"/>
        <v/>
      </c>
      <c r="BN1931" s="18" t="str">
        <f t="shared" si="676"/>
        <v>s</v>
      </c>
    </row>
    <row r="1932" spans="3:66" ht="50.1" customHeight="1" thickTop="1" thickBot="1" x14ac:dyDescent="0.3">
      <c r="C1932" s="46"/>
      <c r="D1932" s="46"/>
      <c r="E1932" s="46"/>
      <c r="F1932" s="122"/>
      <c r="G1932" s="122"/>
      <c r="H1932" s="78" t="str">
        <f t="shared" si="677"/>
        <v/>
      </c>
      <c r="I1932" s="78" t="str">
        <f t="shared" si="678"/>
        <v/>
      </c>
      <c r="J1932" s="16"/>
      <c r="K1932" s="46" t="str">
        <f t="shared" si="679"/>
        <v/>
      </c>
      <c r="L1932" s="16"/>
      <c r="M1932" s="16"/>
      <c r="N1932" s="46"/>
      <c r="O1932" s="47" t="str">
        <f t="shared" si="682"/>
        <v/>
      </c>
      <c r="P1932" s="47"/>
      <c r="Q1932" s="48" t="str">
        <f>IFERROR(VLOOKUP(E1932,Funcionários!$C$8:$E$207,3,FALSE),"")</f>
        <v/>
      </c>
      <c r="R1932" s="47"/>
      <c r="S1932" s="49" t="str">
        <f t="shared" si="683"/>
        <v/>
      </c>
      <c r="T1932" s="49">
        <v>1.9259999999999999E-2</v>
      </c>
      <c r="U1932" s="48" t="str">
        <f>IF(Funcionários!C1933=0,"",Funcionários!C1933)</f>
        <v/>
      </c>
      <c r="V1932" s="50">
        <f>IF(U1932="",0,IF(COUNTIFS($E$7:$E$3006,U1932,$I$7:$I$3006,'RC'!$E$6)=0,0,COUNTIFS($M$7:$M$3006,"Concluída no prazo",$E$7:$E$3006,U1932,$I$7:$I$3006,'RC'!$E$6)/COUNTIFS($E$7:$E$3006,U1932,$I$7:$I$3006,'RC'!$E$6)))</f>
        <v>0</v>
      </c>
      <c r="W1932" s="49">
        <f>SUMIFS($J$7:$J$3006,$E$7:$E$3006,U1932,$I$7:$I$3006,'RC'!$E$6)+SUMIFS($L$7:$L$3006,$E$7:$E$3006,U1932,$I$7:$I$3006,'RC'!$E$6)</f>
        <v>0</v>
      </c>
      <c r="X1932" s="48">
        <f>COUNTIFS($E$7:$E$3006,U1932,$I$7:$I$3006,'RC'!$E$6)</f>
        <v>0</v>
      </c>
      <c r="Y1932" s="48"/>
      <c r="Z1932" s="51" t="str">
        <f>IF(AQ1932='RC'!$E$6,AC1932*1000+AD1932,"")</f>
        <v/>
      </c>
      <c r="AA1932" s="51" t="str">
        <f>IF(AB1932="","",IF(AQ1932='RC'!$E$6,AC1932*1000-AD1932,""))</f>
        <v/>
      </c>
      <c r="AB1932" s="48" t="str">
        <f>IFERROR(VLOOKUP(E1932,Funcionários!$C$8:$E$207,3,FALSE),"")</f>
        <v/>
      </c>
      <c r="AC1932" s="50" t="str">
        <f>IF(AB1932="","",IF(COUNTIFS($AB$7:$AB$3006,AB1932,$AQ$7:$AQ$3006,'RC'!$E$6)=0,"",COUNTIFS($M$7:$M$3006,"Concluída no prazo",$AB$7:$AB$3006,AB1932,$AQ$7:$AQ$3006,'RC'!$E$6)/COUNTIFS($AB$7:$AB$3006,AB1932,$AQ$7:$AQ$3006,'RC'!$E$6)))</f>
        <v/>
      </c>
      <c r="AD1932" s="48">
        <f>SUMIF($AQ$7:$AQ$3006,'RC'!$E$6,$J$7:$J$3006)+SUMIF($AQ$7:$AQ$3006,'RC'!$E$6,$L$7:$L$3006)</f>
        <v>21</v>
      </c>
      <c r="AF1932" s="48">
        <v>3.0749999999994101E-2</v>
      </c>
      <c r="AG1932" s="48">
        <f>IF(OR(AQ1932="",AQ1932&lt;&gt;'RC'!$E$6,AB1932&lt;&gt;'RC'!$D$21),0,1)</f>
        <v>0</v>
      </c>
      <c r="AH1932" s="48">
        <f t="shared" si="680"/>
        <v>3.0749999999994101E-2</v>
      </c>
      <c r="AI1932" s="48" t="str">
        <f t="shared" si="662"/>
        <v/>
      </c>
      <c r="AJ1932" s="48" t="str">
        <f t="shared" si="663"/>
        <v/>
      </c>
      <c r="AK1932" s="52" t="str">
        <f t="shared" si="664"/>
        <v/>
      </c>
      <c r="AL1932" s="52" t="str">
        <f t="shared" si="665"/>
        <v/>
      </c>
      <c r="AM1932" s="48" t="str">
        <f t="shared" si="666"/>
        <v/>
      </c>
      <c r="AN1932" s="48" t="str">
        <f t="shared" si="667"/>
        <v/>
      </c>
      <c r="AP1932" s="18" t="str">
        <f t="shared" si="668"/>
        <v/>
      </c>
      <c r="AQ1932" s="18" t="str">
        <f t="shared" si="669"/>
        <v/>
      </c>
      <c r="AR1932" s="18">
        <v>3.075E-2</v>
      </c>
      <c r="AS1932" s="18">
        <f>IF(AF!$D$27="Todos",1,IF(M1932=AF!$D$27,1,0))</f>
        <v>1</v>
      </c>
      <c r="AT1932" s="53">
        <f>IF(AND(E1932=AF!$D$6,OR(LT!M1932=AF!$D$27,AF!$D$27="Todos"),OR(AP1932=AF!$E$8,AQ1932=AF!$E$8)),AR1932+AS1932,0)</f>
        <v>0</v>
      </c>
      <c r="AU1932" s="18" t="str">
        <f t="shared" si="670"/>
        <v/>
      </c>
      <c r="AV1932" s="54" t="str">
        <f t="shared" si="671"/>
        <v/>
      </c>
      <c r="AW1932" s="54" t="str">
        <f t="shared" si="672"/>
        <v/>
      </c>
      <c r="AX1932" s="18" t="str">
        <f t="shared" si="673"/>
        <v/>
      </c>
      <c r="AY1932" s="18" t="str">
        <f t="shared" si="674"/>
        <v/>
      </c>
      <c r="BA1932" s="18">
        <f>IF($E1932=AF!$D$6,IF($M1932="Concluída no prazo",2,IF($M1932="Concluída com atraso",1,0)),0)</f>
        <v>0</v>
      </c>
      <c r="BB1932" s="18">
        <f>IF($E1932=AF!$D$6,IF($M1932="Atrasada",2,IF($M1932="Concluída com atraso",1,0)),0)</f>
        <v>0</v>
      </c>
      <c r="BC1932" s="18">
        <v>1.9259999999999999E-2</v>
      </c>
      <c r="BD1932" s="18">
        <f t="shared" si="681"/>
        <v>1.9259999999999999E-2</v>
      </c>
      <c r="BE1932" s="18">
        <f t="shared" si="681"/>
        <v>1.9259999999999999E-2</v>
      </c>
      <c r="BF1932" s="18" t="str">
        <f t="shared" si="675"/>
        <v/>
      </c>
      <c r="BN1932" s="18" t="str">
        <f t="shared" si="676"/>
        <v>s</v>
      </c>
    </row>
    <row r="1933" spans="3:66" ht="50.1" customHeight="1" thickTop="1" thickBot="1" x14ac:dyDescent="0.3">
      <c r="C1933" s="46"/>
      <c r="D1933" s="46"/>
      <c r="E1933" s="46"/>
      <c r="F1933" s="122"/>
      <c r="G1933" s="122"/>
      <c r="H1933" s="78" t="str">
        <f t="shared" si="677"/>
        <v/>
      </c>
      <c r="I1933" s="78" t="str">
        <f t="shared" si="678"/>
        <v/>
      </c>
      <c r="J1933" s="16"/>
      <c r="K1933" s="46" t="str">
        <f t="shared" si="679"/>
        <v/>
      </c>
      <c r="L1933" s="16"/>
      <c r="M1933" s="16"/>
      <c r="N1933" s="46"/>
      <c r="O1933" s="47" t="str">
        <f t="shared" si="682"/>
        <v/>
      </c>
      <c r="P1933" s="47"/>
      <c r="Q1933" s="48" t="str">
        <f>IFERROR(VLOOKUP(E1933,Funcionários!$C$8:$E$207,3,FALSE),"")</f>
        <v/>
      </c>
      <c r="R1933" s="47"/>
      <c r="S1933" s="49" t="str">
        <f t="shared" si="683"/>
        <v/>
      </c>
      <c r="T1933" s="49">
        <v>1.9269999999999999E-2</v>
      </c>
      <c r="U1933" s="48" t="str">
        <f>IF(Funcionários!C1934=0,"",Funcionários!C1934)</f>
        <v/>
      </c>
      <c r="V1933" s="50">
        <f>IF(U1933="",0,IF(COUNTIFS($E$7:$E$3006,U1933,$I$7:$I$3006,'RC'!$E$6)=0,0,COUNTIFS($M$7:$M$3006,"Concluída no prazo",$E$7:$E$3006,U1933,$I$7:$I$3006,'RC'!$E$6)/COUNTIFS($E$7:$E$3006,U1933,$I$7:$I$3006,'RC'!$E$6)))</f>
        <v>0</v>
      </c>
      <c r="W1933" s="49">
        <f>SUMIFS($J$7:$J$3006,$E$7:$E$3006,U1933,$I$7:$I$3006,'RC'!$E$6)+SUMIFS($L$7:$L$3006,$E$7:$E$3006,U1933,$I$7:$I$3006,'RC'!$E$6)</f>
        <v>0</v>
      </c>
      <c r="X1933" s="48">
        <f>COUNTIFS($E$7:$E$3006,U1933,$I$7:$I$3006,'RC'!$E$6)</f>
        <v>0</v>
      </c>
      <c r="Y1933" s="48"/>
      <c r="Z1933" s="51" t="str">
        <f>IF(AQ1933='RC'!$E$6,AC1933*1000+AD1933,"")</f>
        <v/>
      </c>
      <c r="AA1933" s="51" t="str">
        <f>IF(AB1933="","",IF(AQ1933='RC'!$E$6,AC1933*1000-AD1933,""))</f>
        <v/>
      </c>
      <c r="AB1933" s="48" t="str">
        <f>IFERROR(VLOOKUP(E1933,Funcionários!$C$8:$E$207,3,FALSE),"")</f>
        <v/>
      </c>
      <c r="AC1933" s="50" t="str">
        <f>IF(AB1933="","",IF(COUNTIFS($AB$7:$AB$3006,AB1933,$AQ$7:$AQ$3006,'RC'!$E$6)=0,"",COUNTIFS($M$7:$M$3006,"Concluída no prazo",$AB$7:$AB$3006,AB1933,$AQ$7:$AQ$3006,'RC'!$E$6)/COUNTIFS($AB$7:$AB$3006,AB1933,$AQ$7:$AQ$3006,'RC'!$E$6)))</f>
        <v/>
      </c>
      <c r="AD1933" s="48">
        <f>SUMIF($AQ$7:$AQ$3006,'RC'!$E$6,$J$7:$J$3006)+SUMIF($AQ$7:$AQ$3006,'RC'!$E$6,$L$7:$L$3006)</f>
        <v>21</v>
      </c>
      <c r="AF1933" s="48">
        <v>3.0739999999994098E-2</v>
      </c>
      <c r="AG1933" s="48">
        <f>IF(OR(AQ1933="",AQ1933&lt;&gt;'RC'!$E$6,AB1933&lt;&gt;'RC'!$D$21),0,1)</f>
        <v>0</v>
      </c>
      <c r="AH1933" s="48">
        <f t="shared" si="680"/>
        <v>3.0739999999994098E-2</v>
      </c>
      <c r="AI1933" s="48" t="str">
        <f t="shared" si="662"/>
        <v/>
      </c>
      <c r="AJ1933" s="48" t="str">
        <f t="shared" si="663"/>
        <v/>
      </c>
      <c r="AK1933" s="52" t="str">
        <f t="shared" si="664"/>
        <v/>
      </c>
      <c r="AL1933" s="52" t="str">
        <f t="shared" si="665"/>
        <v/>
      </c>
      <c r="AM1933" s="48" t="str">
        <f t="shared" si="666"/>
        <v/>
      </c>
      <c r="AN1933" s="48" t="str">
        <f t="shared" si="667"/>
        <v/>
      </c>
      <c r="AP1933" s="18" t="str">
        <f t="shared" si="668"/>
        <v/>
      </c>
      <c r="AQ1933" s="18" t="str">
        <f t="shared" si="669"/>
        <v/>
      </c>
      <c r="AR1933" s="18">
        <v>3.074E-2</v>
      </c>
      <c r="AS1933" s="18">
        <f>IF(AF!$D$27="Todos",1,IF(M1933=AF!$D$27,1,0))</f>
        <v>1</v>
      </c>
      <c r="AT1933" s="53">
        <f>IF(AND(E1933=AF!$D$6,OR(LT!M1933=AF!$D$27,AF!$D$27="Todos"),OR(AP1933=AF!$E$8,AQ1933=AF!$E$8)),AR1933+AS1933,0)</f>
        <v>0</v>
      </c>
      <c r="AU1933" s="18" t="str">
        <f t="shared" si="670"/>
        <v/>
      </c>
      <c r="AV1933" s="54" t="str">
        <f t="shared" si="671"/>
        <v/>
      </c>
      <c r="AW1933" s="54" t="str">
        <f t="shared" si="672"/>
        <v/>
      </c>
      <c r="AX1933" s="18" t="str">
        <f t="shared" si="673"/>
        <v/>
      </c>
      <c r="AY1933" s="18" t="str">
        <f t="shared" si="674"/>
        <v/>
      </c>
      <c r="BA1933" s="18">
        <f>IF($E1933=AF!$D$6,IF($M1933="Concluída no prazo",2,IF($M1933="Concluída com atraso",1,0)),0)</f>
        <v>0</v>
      </c>
      <c r="BB1933" s="18">
        <f>IF($E1933=AF!$D$6,IF($M1933="Atrasada",2,IF($M1933="Concluída com atraso",1,0)),0)</f>
        <v>0</v>
      </c>
      <c r="BC1933" s="18">
        <v>1.9269999999999999E-2</v>
      </c>
      <c r="BD1933" s="18">
        <f t="shared" si="681"/>
        <v>1.9269999999999999E-2</v>
      </c>
      <c r="BE1933" s="18">
        <f t="shared" si="681"/>
        <v>1.9269999999999999E-2</v>
      </c>
      <c r="BF1933" s="18" t="str">
        <f t="shared" si="675"/>
        <v/>
      </c>
      <c r="BN1933" s="18" t="str">
        <f t="shared" si="676"/>
        <v>s</v>
      </c>
    </row>
    <row r="1934" spans="3:66" ht="50.1" customHeight="1" thickTop="1" thickBot="1" x14ac:dyDescent="0.3">
      <c r="C1934" s="46"/>
      <c r="D1934" s="46"/>
      <c r="E1934" s="46"/>
      <c r="F1934" s="122"/>
      <c r="G1934" s="122"/>
      <c r="H1934" s="78" t="str">
        <f t="shared" si="677"/>
        <v/>
      </c>
      <c r="I1934" s="78" t="str">
        <f t="shared" si="678"/>
        <v/>
      </c>
      <c r="J1934" s="16"/>
      <c r="K1934" s="46" t="str">
        <f t="shared" si="679"/>
        <v/>
      </c>
      <c r="L1934" s="16"/>
      <c r="M1934" s="16"/>
      <c r="N1934" s="46"/>
      <c r="O1934" s="47" t="str">
        <f t="shared" si="682"/>
        <v/>
      </c>
      <c r="P1934" s="47"/>
      <c r="Q1934" s="48" t="str">
        <f>IFERROR(VLOOKUP(E1934,Funcionários!$C$8:$E$207,3,FALSE),"")</f>
        <v/>
      </c>
      <c r="R1934" s="47"/>
      <c r="S1934" s="49" t="str">
        <f t="shared" si="683"/>
        <v/>
      </c>
      <c r="T1934" s="49">
        <v>1.9279999999999999E-2</v>
      </c>
      <c r="U1934" s="48" t="str">
        <f>IF(Funcionários!C1935=0,"",Funcionários!C1935)</f>
        <v/>
      </c>
      <c r="V1934" s="50">
        <f>IF(U1934="",0,IF(COUNTIFS($E$7:$E$3006,U1934,$I$7:$I$3006,'RC'!$E$6)=0,0,COUNTIFS($M$7:$M$3006,"Concluída no prazo",$E$7:$E$3006,U1934,$I$7:$I$3006,'RC'!$E$6)/COUNTIFS($E$7:$E$3006,U1934,$I$7:$I$3006,'RC'!$E$6)))</f>
        <v>0</v>
      </c>
      <c r="W1934" s="49">
        <f>SUMIFS($J$7:$J$3006,$E$7:$E$3006,U1934,$I$7:$I$3006,'RC'!$E$6)+SUMIFS($L$7:$L$3006,$E$7:$E$3006,U1934,$I$7:$I$3006,'RC'!$E$6)</f>
        <v>0</v>
      </c>
      <c r="X1934" s="48">
        <f>COUNTIFS($E$7:$E$3006,U1934,$I$7:$I$3006,'RC'!$E$6)</f>
        <v>0</v>
      </c>
      <c r="Y1934" s="48"/>
      <c r="Z1934" s="51" t="str">
        <f>IF(AQ1934='RC'!$E$6,AC1934*1000+AD1934,"")</f>
        <v/>
      </c>
      <c r="AA1934" s="51" t="str">
        <f>IF(AB1934="","",IF(AQ1934='RC'!$E$6,AC1934*1000-AD1934,""))</f>
        <v/>
      </c>
      <c r="AB1934" s="48" t="str">
        <f>IFERROR(VLOOKUP(E1934,Funcionários!$C$8:$E$207,3,FALSE),"")</f>
        <v/>
      </c>
      <c r="AC1934" s="50" t="str">
        <f>IF(AB1934="","",IF(COUNTIFS($AB$7:$AB$3006,AB1934,$AQ$7:$AQ$3006,'RC'!$E$6)=0,"",COUNTIFS($M$7:$M$3006,"Concluída no prazo",$AB$7:$AB$3006,AB1934,$AQ$7:$AQ$3006,'RC'!$E$6)/COUNTIFS($AB$7:$AB$3006,AB1934,$AQ$7:$AQ$3006,'RC'!$E$6)))</f>
        <v/>
      </c>
      <c r="AD1934" s="48">
        <f>SUMIF($AQ$7:$AQ$3006,'RC'!$E$6,$J$7:$J$3006)+SUMIF($AQ$7:$AQ$3006,'RC'!$E$6,$L$7:$L$3006)</f>
        <v>21</v>
      </c>
      <c r="AF1934" s="48">
        <v>3.0729999999994099E-2</v>
      </c>
      <c r="AG1934" s="48">
        <f>IF(OR(AQ1934="",AQ1934&lt;&gt;'RC'!$E$6,AB1934&lt;&gt;'RC'!$D$21),0,1)</f>
        <v>0</v>
      </c>
      <c r="AH1934" s="48">
        <f t="shared" si="680"/>
        <v>3.0729999999994099E-2</v>
      </c>
      <c r="AI1934" s="48" t="str">
        <f t="shared" si="662"/>
        <v/>
      </c>
      <c r="AJ1934" s="48" t="str">
        <f t="shared" si="663"/>
        <v/>
      </c>
      <c r="AK1934" s="52" t="str">
        <f t="shared" si="664"/>
        <v/>
      </c>
      <c r="AL1934" s="52" t="str">
        <f t="shared" si="665"/>
        <v/>
      </c>
      <c r="AM1934" s="48" t="str">
        <f t="shared" si="666"/>
        <v/>
      </c>
      <c r="AN1934" s="48" t="str">
        <f t="shared" si="667"/>
        <v/>
      </c>
      <c r="AP1934" s="18" t="str">
        <f t="shared" si="668"/>
        <v/>
      </c>
      <c r="AQ1934" s="18" t="str">
        <f t="shared" si="669"/>
        <v/>
      </c>
      <c r="AR1934" s="18">
        <v>3.073E-2</v>
      </c>
      <c r="AS1934" s="18">
        <f>IF(AF!$D$27="Todos",1,IF(M1934=AF!$D$27,1,0))</f>
        <v>1</v>
      </c>
      <c r="AT1934" s="53">
        <f>IF(AND(E1934=AF!$D$6,OR(LT!M1934=AF!$D$27,AF!$D$27="Todos"),OR(AP1934=AF!$E$8,AQ1934=AF!$E$8)),AR1934+AS1934,0)</f>
        <v>0</v>
      </c>
      <c r="AU1934" s="18" t="str">
        <f t="shared" si="670"/>
        <v/>
      </c>
      <c r="AV1934" s="54" t="str">
        <f t="shared" si="671"/>
        <v/>
      </c>
      <c r="AW1934" s="54" t="str">
        <f t="shared" si="672"/>
        <v/>
      </c>
      <c r="AX1934" s="18" t="str">
        <f t="shared" si="673"/>
        <v/>
      </c>
      <c r="AY1934" s="18" t="str">
        <f t="shared" si="674"/>
        <v/>
      </c>
      <c r="BA1934" s="18">
        <f>IF($E1934=AF!$D$6,IF($M1934="Concluída no prazo",2,IF($M1934="Concluída com atraso",1,0)),0)</f>
        <v>0</v>
      </c>
      <c r="BB1934" s="18">
        <f>IF($E1934=AF!$D$6,IF($M1934="Atrasada",2,IF($M1934="Concluída com atraso",1,0)),0)</f>
        <v>0</v>
      </c>
      <c r="BC1934" s="18">
        <v>1.9279999999999999E-2</v>
      </c>
      <c r="BD1934" s="18">
        <f t="shared" si="681"/>
        <v>1.9279999999999999E-2</v>
      </c>
      <c r="BE1934" s="18">
        <f t="shared" si="681"/>
        <v>1.9279999999999999E-2</v>
      </c>
      <c r="BF1934" s="18" t="str">
        <f t="shared" si="675"/>
        <v/>
      </c>
      <c r="BN1934" s="18" t="str">
        <f t="shared" si="676"/>
        <v>s</v>
      </c>
    </row>
    <row r="1935" spans="3:66" ht="50.1" customHeight="1" thickTop="1" thickBot="1" x14ac:dyDescent="0.3">
      <c r="C1935" s="46"/>
      <c r="D1935" s="46"/>
      <c r="E1935" s="46"/>
      <c r="F1935" s="122"/>
      <c r="G1935" s="122"/>
      <c r="H1935" s="78" t="str">
        <f t="shared" si="677"/>
        <v/>
      </c>
      <c r="I1935" s="78" t="str">
        <f t="shared" si="678"/>
        <v/>
      </c>
      <c r="J1935" s="16"/>
      <c r="K1935" s="46" t="str">
        <f t="shared" si="679"/>
        <v/>
      </c>
      <c r="L1935" s="16"/>
      <c r="M1935" s="16"/>
      <c r="N1935" s="46"/>
      <c r="O1935" s="47" t="str">
        <f t="shared" si="682"/>
        <v/>
      </c>
      <c r="P1935" s="47"/>
      <c r="Q1935" s="48" t="str">
        <f>IFERROR(VLOOKUP(E1935,Funcionários!$C$8:$E$207,3,FALSE),"")</f>
        <v/>
      </c>
      <c r="R1935" s="47"/>
      <c r="S1935" s="49" t="str">
        <f t="shared" si="683"/>
        <v/>
      </c>
      <c r="T1935" s="49">
        <v>1.9290000000000002E-2</v>
      </c>
      <c r="U1935" s="48" t="str">
        <f>IF(Funcionários!C1936=0,"",Funcionários!C1936)</f>
        <v/>
      </c>
      <c r="V1935" s="50">
        <f>IF(U1935="",0,IF(COUNTIFS($E$7:$E$3006,U1935,$I$7:$I$3006,'RC'!$E$6)=0,0,COUNTIFS($M$7:$M$3006,"Concluída no prazo",$E$7:$E$3006,U1935,$I$7:$I$3006,'RC'!$E$6)/COUNTIFS($E$7:$E$3006,U1935,$I$7:$I$3006,'RC'!$E$6)))</f>
        <v>0</v>
      </c>
      <c r="W1935" s="49">
        <f>SUMIFS($J$7:$J$3006,$E$7:$E$3006,U1935,$I$7:$I$3006,'RC'!$E$6)+SUMIFS($L$7:$L$3006,$E$7:$E$3006,U1935,$I$7:$I$3006,'RC'!$E$6)</f>
        <v>0</v>
      </c>
      <c r="X1935" s="48">
        <f>COUNTIFS($E$7:$E$3006,U1935,$I$7:$I$3006,'RC'!$E$6)</f>
        <v>0</v>
      </c>
      <c r="Y1935" s="48"/>
      <c r="Z1935" s="51" t="str">
        <f>IF(AQ1935='RC'!$E$6,AC1935*1000+AD1935,"")</f>
        <v/>
      </c>
      <c r="AA1935" s="51" t="str">
        <f>IF(AB1935="","",IF(AQ1935='RC'!$E$6,AC1935*1000-AD1935,""))</f>
        <v/>
      </c>
      <c r="AB1935" s="48" t="str">
        <f>IFERROR(VLOOKUP(E1935,Funcionários!$C$8:$E$207,3,FALSE),"")</f>
        <v/>
      </c>
      <c r="AC1935" s="50" t="str">
        <f>IF(AB1935="","",IF(COUNTIFS($AB$7:$AB$3006,AB1935,$AQ$7:$AQ$3006,'RC'!$E$6)=0,"",COUNTIFS($M$7:$M$3006,"Concluída no prazo",$AB$7:$AB$3006,AB1935,$AQ$7:$AQ$3006,'RC'!$E$6)/COUNTIFS($AB$7:$AB$3006,AB1935,$AQ$7:$AQ$3006,'RC'!$E$6)))</f>
        <v/>
      </c>
      <c r="AD1935" s="48">
        <f>SUMIF($AQ$7:$AQ$3006,'RC'!$E$6,$J$7:$J$3006)+SUMIF($AQ$7:$AQ$3006,'RC'!$E$6,$L$7:$L$3006)</f>
        <v>21</v>
      </c>
      <c r="AF1935" s="48">
        <v>3.0719999999994099E-2</v>
      </c>
      <c r="AG1935" s="48">
        <f>IF(OR(AQ1935="",AQ1935&lt;&gt;'RC'!$E$6,AB1935&lt;&gt;'RC'!$D$21),0,1)</f>
        <v>0</v>
      </c>
      <c r="AH1935" s="48">
        <f t="shared" si="680"/>
        <v>3.0719999999994099E-2</v>
      </c>
      <c r="AI1935" s="48" t="str">
        <f t="shared" si="662"/>
        <v/>
      </c>
      <c r="AJ1935" s="48" t="str">
        <f t="shared" si="663"/>
        <v/>
      </c>
      <c r="AK1935" s="52" t="str">
        <f t="shared" si="664"/>
        <v/>
      </c>
      <c r="AL1935" s="52" t="str">
        <f t="shared" si="665"/>
        <v/>
      </c>
      <c r="AM1935" s="48" t="str">
        <f t="shared" si="666"/>
        <v/>
      </c>
      <c r="AN1935" s="48" t="str">
        <f t="shared" si="667"/>
        <v/>
      </c>
      <c r="AP1935" s="18" t="str">
        <f t="shared" si="668"/>
        <v/>
      </c>
      <c r="AQ1935" s="18" t="str">
        <f t="shared" si="669"/>
        <v/>
      </c>
      <c r="AR1935" s="18">
        <v>3.0720000000000001E-2</v>
      </c>
      <c r="AS1935" s="18">
        <f>IF(AF!$D$27="Todos",1,IF(M1935=AF!$D$27,1,0))</f>
        <v>1</v>
      </c>
      <c r="AT1935" s="53">
        <f>IF(AND(E1935=AF!$D$6,OR(LT!M1935=AF!$D$27,AF!$D$27="Todos"),OR(AP1935=AF!$E$8,AQ1935=AF!$E$8)),AR1935+AS1935,0)</f>
        <v>0</v>
      </c>
      <c r="AU1935" s="18" t="str">
        <f t="shared" si="670"/>
        <v/>
      </c>
      <c r="AV1935" s="54" t="str">
        <f t="shared" si="671"/>
        <v/>
      </c>
      <c r="AW1935" s="54" t="str">
        <f t="shared" si="672"/>
        <v/>
      </c>
      <c r="AX1935" s="18" t="str">
        <f t="shared" si="673"/>
        <v/>
      </c>
      <c r="AY1935" s="18" t="str">
        <f t="shared" si="674"/>
        <v/>
      </c>
      <c r="BA1935" s="18">
        <f>IF($E1935=AF!$D$6,IF($M1935="Concluída no prazo",2,IF($M1935="Concluída com atraso",1,0)),0)</f>
        <v>0</v>
      </c>
      <c r="BB1935" s="18">
        <f>IF($E1935=AF!$D$6,IF($M1935="Atrasada",2,IF($M1935="Concluída com atraso",1,0)),0)</f>
        <v>0</v>
      </c>
      <c r="BC1935" s="18">
        <v>1.9290000000000002E-2</v>
      </c>
      <c r="BD1935" s="18">
        <f t="shared" si="681"/>
        <v>1.9290000000000002E-2</v>
      </c>
      <c r="BE1935" s="18">
        <f t="shared" si="681"/>
        <v>1.9290000000000002E-2</v>
      </c>
      <c r="BF1935" s="18" t="str">
        <f t="shared" si="675"/>
        <v/>
      </c>
      <c r="BN1935" s="18" t="str">
        <f t="shared" si="676"/>
        <v>s</v>
      </c>
    </row>
    <row r="1936" spans="3:66" ht="50.1" customHeight="1" thickTop="1" thickBot="1" x14ac:dyDescent="0.3">
      <c r="C1936" s="46"/>
      <c r="D1936" s="46"/>
      <c r="E1936" s="46"/>
      <c r="F1936" s="122"/>
      <c r="G1936" s="122"/>
      <c r="H1936" s="78" t="str">
        <f t="shared" si="677"/>
        <v/>
      </c>
      <c r="I1936" s="78" t="str">
        <f t="shared" si="678"/>
        <v/>
      </c>
      <c r="J1936" s="16"/>
      <c r="K1936" s="46" t="str">
        <f t="shared" si="679"/>
        <v/>
      </c>
      <c r="L1936" s="16"/>
      <c r="M1936" s="16"/>
      <c r="N1936" s="46"/>
      <c r="O1936" s="47" t="str">
        <f t="shared" si="682"/>
        <v/>
      </c>
      <c r="P1936" s="47"/>
      <c r="Q1936" s="48" t="str">
        <f>IFERROR(VLOOKUP(E1936,Funcionários!$C$8:$E$207,3,FALSE),"")</f>
        <v/>
      </c>
      <c r="R1936" s="47"/>
      <c r="S1936" s="49" t="str">
        <f t="shared" si="683"/>
        <v/>
      </c>
      <c r="T1936" s="49">
        <v>1.9300000000000001E-2</v>
      </c>
      <c r="U1936" s="48" t="str">
        <f>IF(Funcionários!C1937=0,"",Funcionários!C1937)</f>
        <v/>
      </c>
      <c r="V1936" s="50">
        <f>IF(U1936="",0,IF(COUNTIFS($E$7:$E$3006,U1936,$I$7:$I$3006,'RC'!$E$6)=0,0,COUNTIFS($M$7:$M$3006,"Concluída no prazo",$E$7:$E$3006,U1936,$I$7:$I$3006,'RC'!$E$6)/COUNTIFS($E$7:$E$3006,U1936,$I$7:$I$3006,'RC'!$E$6)))</f>
        <v>0</v>
      </c>
      <c r="W1936" s="49">
        <f>SUMIFS($J$7:$J$3006,$E$7:$E$3006,U1936,$I$7:$I$3006,'RC'!$E$6)+SUMIFS($L$7:$L$3006,$E$7:$E$3006,U1936,$I$7:$I$3006,'RC'!$E$6)</f>
        <v>0</v>
      </c>
      <c r="X1936" s="48">
        <f>COUNTIFS($E$7:$E$3006,U1936,$I$7:$I$3006,'RC'!$E$6)</f>
        <v>0</v>
      </c>
      <c r="Y1936" s="48"/>
      <c r="Z1936" s="51" t="str">
        <f>IF(AQ1936='RC'!$E$6,AC1936*1000+AD1936,"")</f>
        <v/>
      </c>
      <c r="AA1936" s="51" t="str">
        <f>IF(AB1936="","",IF(AQ1936='RC'!$E$6,AC1936*1000-AD1936,""))</f>
        <v/>
      </c>
      <c r="AB1936" s="48" t="str">
        <f>IFERROR(VLOOKUP(E1936,Funcionários!$C$8:$E$207,3,FALSE),"")</f>
        <v/>
      </c>
      <c r="AC1936" s="50" t="str">
        <f>IF(AB1936="","",IF(COUNTIFS($AB$7:$AB$3006,AB1936,$AQ$7:$AQ$3006,'RC'!$E$6)=0,"",COUNTIFS($M$7:$M$3006,"Concluída no prazo",$AB$7:$AB$3006,AB1936,$AQ$7:$AQ$3006,'RC'!$E$6)/COUNTIFS($AB$7:$AB$3006,AB1936,$AQ$7:$AQ$3006,'RC'!$E$6)))</f>
        <v/>
      </c>
      <c r="AD1936" s="48">
        <f>SUMIF($AQ$7:$AQ$3006,'RC'!$E$6,$J$7:$J$3006)+SUMIF($AQ$7:$AQ$3006,'RC'!$E$6,$L$7:$L$3006)</f>
        <v>21</v>
      </c>
      <c r="AF1936" s="48">
        <v>3.07099999999941E-2</v>
      </c>
      <c r="AG1936" s="48">
        <f>IF(OR(AQ1936="",AQ1936&lt;&gt;'RC'!$E$6,AB1936&lt;&gt;'RC'!$D$21),0,1)</f>
        <v>0</v>
      </c>
      <c r="AH1936" s="48">
        <f t="shared" si="680"/>
        <v>3.07099999999941E-2</v>
      </c>
      <c r="AI1936" s="48" t="str">
        <f t="shared" si="662"/>
        <v/>
      </c>
      <c r="AJ1936" s="48" t="str">
        <f t="shared" si="663"/>
        <v/>
      </c>
      <c r="AK1936" s="52" t="str">
        <f t="shared" si="664"/>
        <v/>
      </c>
      <c r="AL1936" s="52" t="str">
        <f t="shared" si="665"/>
        <v/>
      </c>
      <c r="AM1936" s="48" t="str">
        <f t="shared" si="666"/>
        <v/>
      </c>
      <c r="AN1936" s="48" t="str">
        <f t="shared" si="667"/>
        <v/>
      </c>
      <c r="AP1936" s="18" t="str">
        <f t="shared" si="668"/>
        <v/>
      </c>
      <c r="AQ1936" s="18" t="str">
        <f t="shared" si="669"/>
        <v/>
      </c>
      <c r="AR1936" s="18">
        <v>3.0710000000000001E-2</v>
      </c>
      <c r="AS1936" s="18">
        <f>IF(AF!$D$27="Todos",1,IF(M1936=AF!$D$27,1,0))</f>
        <v>1</v>
      </c>
      <c r="AT1936" s="53">
        <f>IF(AND(E1936=AF!$D$6,OR(LT!M1936=AF!$D$27,AF!$D$27="Todos"),OR(AP1936=AF!$E$8,AQ1936=AF!$E$8)),AR1936+AS1936,0)</f>
        <v>0</v>
      </c>
      <c r="AU1936" s="18" t="str">
        <f t="shared" si="670"/>
        <v/>
      </c>
      <c r="AV1936" s="54" t="str">
        <f t="shared" si="671"/>
        <v/>
      </c>
      <c r="AW1936" s="54" t="str">
        <f t="shared" si="672"/>
        <v/>
      </c>
      <c r="AX1936" s="18" t="str">
        <f t="shared" si="673"/>
        <v/>
      </c>
      <c r="AY1936" s="18" t="str">
        <f t="shared" si="674"/>
        <v/>
      </c>
      <c r="BA1936" s="18">
        <f>IF($E1936=AF!$D$6,IF($M1936="Concluída no prazo",2,IF($M1936="Concluída com atraso",1,0)),0)</f>
        <v>0</v>
      </c>
      <c r="BB1936" s="18">
        <f>IF($E1936=AF!$D$6,IF($M1936="Atrasada",2,IF($M1936="Concluída com atraso",1,0)),0)</f>
        <v>0</v>
      </c>
      <c r="BC1936" s="18">
        <v>1.9300000000000001E-2</v>
      </c>
      <c r="BD1936" s="18">
        <f t="shared" si="681"/>
        <v>1.9300000000000001E-2</v>
      </c>
      <c r="BE1936" s="18">
        <f t="shared" si="681"/>
        <v>1.9300000000000001E-2</v>
      </c>
      <c r="BF1936" s="18" t="str">
        <f t="shared" si="675"/>
        <v/>
      </c>
      <c r="BN1936" s="18" t="str">
        <f t="shared" si="676"/>
        <v>s</v>
      </c>
    </row>
    <row r="1937" spans="3:66" ht="50.1" customHeight="1" thickTop="1" thickBot="1" x14ac:dyDescent="0.3">
      <c r="C1937" s="46"/>
      <c r="D1937" s="46"/>
      <c r="E1937" s="46"/>
      <c r="F1937" s="122"/>
      <c r="G1937" s="122"/>
      <c r="H1937" s="78" t="str">
        <f t="shared" si="677"/>
        <v/>
      </c>
      <c r="I1937" s="78" t="str">
        <f t="shared" si="678"/>
        <v/>
      </c>
      <c r="J1937" s="16"/>
      <c r="K1937" s="46" t="str">
        <f t="shared" si="679"/>
        <v/>
      </c>
      <c r="L1937" s="16"/>
      <c r="M1937" s="16"/>
      <c r="N1937" s="46"/>
      <c r="O1937" s="47" t="str">
        <f t="shared" si="682"/>
        <v/>
      </c>
      <c r="P1937" s="47"/>
      <c r="Q1937" s="48" t="str">
        <f>IFERROR(VLOOKUP(E1937,Funcionários!$C$8:$E$207,3,FALSE),"")</f>
        <v/>
      </c>
      <c r="R1937" s="47"/>
      <c r="S1937" s="49" t="str">
        <f t="shared" si="683"/>
        <v/>
      </c>
      <c r="T1937" s="49">
        <v>1.9310000000000001E-2</v>
      </c>
      <c r="U1937" s="48" t="str">
        <f>IF(Funcionários!C1938=0,"",Funcionários!C1938)</f>
        <v/>
      </c>
      <c r="V1937" s="50">
        <f>IF(U1937="",0,IF(COUNTIFS($E$7:$E$3006,U1937,$I$7:$I$3006,'RC'!$E$6)=0,0,COUNTIFS($M$7:$M$3006,"Concluída no prazo",$E$7:$E$3006,U1937,$I$7:$I$3006,'RC'!$E$6)/COUNTIFS($E$7:$E$3006,U1937,$I$7:$I$3006,'RC'!$E$6)))</f>
        <v>0</v>
      </c>
      <c r="W1937" s="49">
        <f>SUMIFS($J$7:$J$3006,$E$7:$E$3006,U1937,$I$7:$I$3006,'RC'!$E$6)+SUMIFS($L$7:$L$3006,$E$7:$E$3006,U1937,$I$7:$I$3006,'RC'!$E$6)</f>
        <v>0</v>
      </c>
      <c r="X1937" s="48">
        <f>COUNTIFS($E$7:$E$3006,U1937,$I$7:$I$3006,'RC'!$E$6)</f>
        <v>0</v>
      </c>
      <c r="Y1937" s="48"/>
      <c r="Z1937" s="51" t="str">
        <f>IF(AQ1937='RC'!$E$6,AC1937*1000+AD1937,"")</f>
        <v/>
      </c>
      <c r="AA1937" s="51" t="str">
        <f>IF(AB1937="","",IF(AQ1937='RC'!$E$6,AC1937*1000-AD1937,""))</f>
        <v/>
      </c>
      <c r="AB1937" s="48" t="str">
        <f>IFERROR(VLOOKUP(E1937,Funcionários!$C$8:$E$207,3,FALSE),"")</f>
        <v/>
      </c>
      <c r="AC1937" s="50" t="str">
        <f>IF(AB1937="","",IF(COUNTIFS($AB$7:$AB$3006,AB1937,$AQ$7:$AQ$3006,'RC'!$E$6)=0,"",COUNTIFS($M$7:$M$3006,"Concluída no prazo",$AB$7:$AB$3006,AB1937,$AQ$7:$AQ$3006,'RC'!$E$6)/COUNTIFS($AB$7:$AB$3006,AB1937,$AQ$7:$AQ$3006,'RC'!$E$6)))</f>
        <v/>
      </c>
      <c r="AD1937" s="48">
        <f>SUMIF($AQ$7:$AQ$3006,'RC'!$E$6,$J$7:$J$3006)+SUMIF($AQ$7:$AQ$3006,'RC'!$E$6,$L$7:$L$3006)</f>
        <v>21</v>
      </c>
      <c r="AF1937" s="48">
        <v>3.06999999999941E-2</v>
      </c>
      <c r="AG1937" s="48">
        <f>IF(OR(AQ1937="",AQ1937&lt;&gt;'RC'!$E$6,AB1937&lt;&gt;'RC'!$D$21),0,1)</f>
        <v>0</v>
      </c>
      <c r="AH1937" s="48">
        <f t="shared" si="680"/>
        <v>3.06999999999941E-2</v>
      </c>
      <c r="AI1937" s="48" t="str">
        <f t="shared" si="662"/>
        <v/>
      </c>
      <c r="AJ1937" s="48" t="str">
        <f t="shared" si="663"/>
        <v/>
      </c>
      <c r="AK1937" s="52" t="str">
        <f t="shared" si="664"/>
        <v/>
      </c>
      <c r="AL1937" s="52" t="str">
        <f t="shared" si="665"/>
        <v/>
      </c>
      <c r="AM1937" s="48" t="str">
        <f t="shared" si="666"/>
        <v/>
      </c>
      <c r="AN1937" s="48" t="str">
        <f t="shared" si="667"/>
        <v/>
      </c>
      <c r="AP1937" s="18" t="str">
        <f t="shared" si="668"/>
        <v/>
      </c>
      <c r="AQ1937" s="18" t="str">
        <f t="shared" si="669"/>
        <v/>
      </c>
      <c r="AR1937" s="18">
        <v>3.0700000000000002E-2</v>
      </c>
      <c r="AS1937" s="18">
        <f>IF(AF!$D$27="Todos",1,IF(M1937=AF!$D$27,1,0))</f>
        <v>1</v>
      </c>
      <c r="AT1937" s="53">
        <f>IF(AND(E1937=AF!$D$6,OR(LT!M1937=AF!$D$27,AF!$D$27="Todos"),OR(AP1937=AF!$E$8,AQ1937=AF!$E$8)),AR1937+AS1937,0)</f>
        <v>0</v>
      </c>
      <c r="AU1937" s="18" t="str">
        <f t="shared" si="670"/>
        <v/>
      </c>
      <c r="AV1937" s="54" t="str">
        <f t="shared" si="671"/>
        <v/>
      </c>
      <c r="AW1937" s="54" t="str">
        <f t="shared" si="672"/>
        <v/>
      </c>
      <c r="AX1937" s="18" t="str">
        <f t="shared" si="673"/>
        <v/>
      </c>
      <c r="AY1937" s="18" t="str">
        <f t="shared" si="674"/>
        <v/>
      </c>
      <c r="BA1937" s="18">
        <f>IF($E1937=AF!$D$6,IF($M1937="Concluída no prazo",2,IF($M1937="Concluída com atraso",1,0)),0)</f>
        <v>0</v>
      </c>
      <c r="BB1937" s="18">
        <f>IF($E1937=AF!$D$6,IF($M1937="Atrasada",2,IF($M1937="Concluída com atraso",1,0)),0)</f>
        <v>0</v>
      </c>
      <c r="BC1937" s="18">
        <v>1.9310000000000001E-2</v>
      </c>
      <c r="BD1937" s="18">
        <f t="shared" si="681"/>
        <v>1.9310000000000001E-2</v>
      </c>
      <c r="BE1937" s="18">
        <f t="shared" si="681"/>
        <v>1.9310000000000001E-2</v>
      </c>
      <c r="BF1937" s="18" t="str">
        <f t="shared" si="675"/>
        <v/>
      </c>
      <c r="BN1937" s="18" t="str">
        <f t="shared" si="676"/>
        <v>s</v>
      </c>
    </row>
    <row r="1938" spans="3:66" ht="50.1" customHeight="1" thickTop="1" thickBot="1" x14ac:dyDescent="0.3">
      <c r="C1938" s="46"/>
      <c r="D1938" s="46"/>
      <c r="E1938" s="46"/>
      <c r="F1938" s="122"/>
      <c r="G1938" s="122"/>
      <c r="H1938" s="78" t="str">
        <f t="shared" si="677"/>
        <v/>
      </c>
      <c r="I1938" s="78" t="str">
        <f t="shared" si="678"/>
        <v/>
      </c>
      <c r="J1938" s="16"/>
      <c r="K1938" s="46" t="str">
        <f t="shared" si="679"/>
        <v/>
      </c>
      <c r="L1938" s="16"/>
      <c r="M1938" s="16"/>
      <c r="N1938" s="46"/>
      <c r="O1938" s="47" t="str">
        <f t="shared" si="682"/>
        <v/>
      </c>
      <c r="P1938" s="47"/>
      <c r="Q1938" s="48" t="str">
        <f>IFERROR(VLOOKUP(E1938,Funcionários!$C$8:$E$207,3,FALSE),"")</f>
        <v/>
      </c>
      <c r="R1938" s="47"/>
      <c r="S1938" s="49" t="str">
        <f t="shared" si="683"/>
        <v/>
      </c>
      <c r="T1938" s="49">
        <v>1.932E-2</v>
      </c>
      <c r="U1938" s="48" t="str">
        <f>IF(Funcionários!C1939=0,"",Funcionários!C1939)</f>
        <v/>
      </c>
      <c r="V1938" s="50">
        <f>IF(U1938="",0,IF(COUNTIFS($E$7:$E$3006,U1938,$I$7:$I$3006,'RC'!$E$6)=0,0,COUNTIFS($M$7:$M$3006,"Concluída no prazo",$E$7:$E$3006,U1938,$I$7:$I$3006,'RC'!$E$6)/COUNTIFS($E$7:$E$3006,U1938,$I$7:$I$3006,'RC'!$E$6)))</f>
        <v>0</v>
      </c>
      <c r="W1938" s="49">
        <f>SUMIFS($J$7:$J$3006,$E$7:$E$3006,U1938,$I$7:$I$3006,'RC'!$E$6)+SUMIFS($L$7:$L$3006,$E$7:$E$3006,U1938,$I$7:$I$3006,'RC'!$E$6)</f>
        <v>0</v>
      </c>
      <c r="X1938" s="48">
        <f>COUNTIFS($E$7:$E$3006,U1938,$I$7:$I$3006,'RC'!$E$6)</f>
        <v>0</v>
      </c>
      <c r="Y1938" s="48"/>
      <c r="Z1938" s="51" t="str">
        <f>IF(AQ1938='RC'!$E$6,AC1938*1000+AD1938,"")</f>
        <v/>
      </c>
      <c r="AA1938" s="51" t="str">
        <f>IF(AB1938="","",IF(AQ1938='RC'!$E$6,AC1938*1000-AD1938,""))</f>
        <v/>
      </c>
      <c r="AB1938" s="48" t="str">
        <f>IFERROR(VLOOKUP(E1938,Funcionários!$C$8:$E$207,3,FALSE),"")</f>
        <v/>
      </c>
      <c r="AC1938" s="50" t="str">
        <f>IF(AB1938="","",IF(COUNTIFS($AB$7:$AB$3006,AB1938,$AQ$7:$AQ$3006,'RC'!$E$6)=0,"",COUNTIFS($M$7:$M$3006,"Concluída no prazo",$AB$7:$AB$3006,AB1938,$AQ$7:$AQ$3006,'RC'!$E$6)/COUNTIFS($AB$7:$AB$3006,AB1938,$AQ$7:$AQ$3006,'RC'!$E$6)))</f>
        <v/>
      </c>
      <c r="AD1938" s="48">
        <f>SUMIF($AQ$7:$AQ$3006,'RC'!$E$6,$J$7:$J$3006)+SUMIF($AQ$7:$AQ$3006,'RC'!$E$6,$L$7:$L$3006)</f>
        <v>21</v>
      </c>
      <c r="AF1938" s="48">
        <v>3.06899999999941E-2</v>
      </c>
      <c r="AG1938" s="48">
        <f>IF(OR(AQ1938="",AQ1938&lt;&gt;'RC'!$E$6,AB1938&lt;&gt;'RC'!$D$21),0,1)</f>
        <v>0</v>
      </c>
      <c r="AH1938" s="48">
        <f t="shared" si="680"/>
        <v>3.06899999999941E-2</v>
      </c>
      <c r="AI1938" s="48" t="str">
        <f t="shared" si="662"/>
        <v/>
      </c>
      <c r="AJ1938" s="48" t="str">
        <f t="shared" si="663"/>
        <v/>
      </c>
      <c r="AK1938" s="52" t="str">
        <f t="shared" si="664"/>
        <v/>
      </c>
      <c r="AL1938" s="52" t="str">
        <f t="shared" si="665"/>
        <v/>
      </c>
      <c r="AM1938" s="48" t="str">
        <f t="shared" si="666"/>
        <v/>
      </c>
      <c r="AN1938" s="48" t="str">
        <f t="shared" si="667"/>
        <v/>
      </c>
      <c r="AP1938" s="18" t="str">
        <f t="shared" si="668"/>
        <v/>
      </c>
      <c r="AQ1938" s="18" t="str">
        <f t="shared" si="669"/>
        <v/>
      </c>
      <c r="AR1938" s="18">
        <v>3.0689999999999999E-2</v>
      </c>
      <c r="AS1938" s="18">
        <f>IF(AF!$D$27="Todos",1,IF(M1938=AF!$D$27,1,0))</f>
        <v>1</v>
      </c>
      <c r="AT1938" s="53">
        <f>IF(AND(E1938=AF!$D$6,OR(LT!M1938=AF!$D$27,AF!$D$27="Todos"),OR(AP1938=AF!$E$8,AQ1938=AF!$E$8)),AR1938+AS1938,0)</f>
        <v>0</v>
      </c>
      <c r="AU1938" s="18" t="str">
        <f t="shared" si="670"/>
        <v/>
      </c>
      <c r="AV1938" s="54" t="str">
        <f t="shared" si="671"/>
        <v/>
      </c>
      <c r="AW1938" s="54" t="str">
        <f t="shared" si="672"/>
        <v/>
      </c>
      <c r="AX1938" s="18" t="str">
        <f t="shared" si="673"/>
        <v/>
      </c>
      <c r="AY1938" s="18" t="str">
        <f t="shared" si="674"/>
        <v/>
      </c>
      <c r="BA1938" s="18">
        <f>IF($E1938=AF!$D$6,IF($M1938="Concluída no prazo",2,IF($M1938="Concluída com atraso",1,0)),0)</f>
        <v>0</v>
      </c>
      <c r="BB1938" s="18">
        <f>IF($E1938=AF!$D$6,IF($M1938="Atrasada",2,IF($M1938="Concluída com atraso",1,0)),0)</f>
        <v>0</v>
      </c>
      <c r="BC1938" s="18">
        <v>1.932E-2</v>
      </c>
      <c r="BD1938" s="18">
        <f t="shared" si="681"/>
        <v>1.932E-2</v>
      </c>
      <c r="BE1938" s="18">
        <f t="shared" si="681"/>
        <v>1.932E-2</v>
      </c>
      <c r="BF1938" s="18" t="str">
        <f t="shared" si="675"/>
        <v/>
      </c>
      <c r="BN1938" s="18" t="str">
        <f t="shared" si="676"/>
        <v>s</v>
      </c>
    </row>
    <row r="1939" spans="3:66" ht="50.1" customHeight="1" thickTop="1" thickBot="1" x14ac:dyDescent="0.3">
      <c r="C1939" s="46"/>
      <c r="D1939" s="46"/>
      <c r="E1939" s="46"/>
      <c r="F1939" s="122"/>
      <c r="G1939" s="122"/>
      <c r="H1939" s="78" t="str">
        <f t="shared" si="677"/>
        <v/>
      </c>
      <c r="I1939" s="78" t="str">
        <f t="shared" si="678"/>
        <v/>
      </c>
      <c r="J1939" s="16"/>
      <c r="K1939" s="46" t="str">
        <f t="shared" si="679"/>
        <v/>
      </c>
      <c r="L1939" s="16"/>
      <c r="M1939" s="16"/>
      <c r="N1939" s="46"/>
      <c r="O1939" s="47" t="str">
        <f t="shared" si="682"/>
        <v/>
      </c>
      <c r="P1939" s="47"/>
      <c r="Q1939" s="48" t="str">
        <f>IFERROR(VLOOKUP(E1939,Funcionários!$C$8:$E$207,3,FALSE),"")</f>
        <v/>
      </c>
      <c r="R1939" s="47"/>
      <c r="S1939" s="49" t="str">
        <f t="shared" si="683"/>
        <v/>
      </c>
      <c r="T1939" s="49">
        <v>1.933E-2</v>
      </c>
      <c r="U1939" s="48" t="str">
        <f>IF(Funcionários!C1940=0,"",Funcionários!C1940)</f>
        <v/>
      </c>
      <c r="V1939" s="50">
        <f>IF(U1939="",0,IF(COUNTIFS($E$7:$E$3006,U1939,$I$7:$I$3006,'RC'!$E$6)=0,0,COUNTIFS($M$7:$M$3006,"Concluída no prazo",$E$7:$E$3006,U1939,$I$7:$I$3006,'RC'!$E$6)/COUNTIFS($E$7:$E$3006,U1939,$I$7:$I$3006,'RC'!$E$6)))</f>
        <v>0</v>
      </c>
      <c r="W1939" s="49">
        <f>SUMIFS($J$7:$J$3006,$E$7:$E$3006,U1939,$I$7:$I$3006,'RC'!$E$6)+SUMIFS($L$7:$L$3006,$E$7:$E$3006,U1939,$I$7:$I$3006,'RC'!$E$6)</f>
        <v>0</v>
      </c>
      <c r="X1939" s="48">
        <f>COUNTIFS($E$7:$E$3006,U1939,$I$7:$I$3006,'RC'!$E$6)</f>
        <v>0</v>
      </c>
      <c r="Y1939" s="48"/>
      <c r="Z1939" s="51" t="str">
        <f>IF(AQ1939='RC'!$E$6,AC1939*1000+AD1939,"")</f>
        <v/>
      </c>
      <c r="AA1939" s="51" t="str">
        <f>IF(AB1939="","",IF(AQ1939='RC'!$E$6,AC1939*1000-AD1939,""))</f>
        <v/>
      </c>
      <c r="AB1939" s="48" t="str">
        <f>IFERROR(VLOOKUP(E1939,Funcionários!$C$8:$E$207,3,FALSE),"")</f>
        <v/>
      </c>
      <c r="AC1939" s="50" t="str">
        <f>IF(AB1939="","",IF(COUNTIFS($AB$7:$AB$3006,AB1939,$AQ$7:$AQ$3006,'RC'!$E$6)=0,"",COUNTIFS($M$7:$M$3006,"Concluída no prazo",$AB$7:$AB$3006,AB1939,$AQ$7:$AQ$3006,'RC'!$E$6)/COUNTIFS($AB$7:$AB$3006,AB1939,$AQ$7:$AQ$3006,'RC'!$E$6)))</f>
        <v/>
      </c>
      <c r="AD1939" s="48">
        <f>SUMIF($AQ$7:$AQ$3006,'RC'!$E$6,$J$7:$J$3006)+SUMIF($AQ$7:$AQ$3006,'RC'!$E$6,$L$7:$L$3006)</f>
        <v>21</v>
      </c>
      <c r="AF1939" s="48">
        <v>3.0679999999994101E-2</v>
      </c>
      <c r="AG1939" s="48">
        <f>IF(OR(AQ1939="",AQ1939&lt;&gt;'RC'!$E$6,AB1939&lt;&gt;'RC'!$D$21),0,1)</f>
        <v>0</v>
      </c>
      <c r="AH1939" s="48">
        <f t="shared" si="680"/>
        <v>3.0679999999994101E-2</v>
      </c>
      <c r="AI1939" s="48" t="str">
        <f t="shared" si="662"/>
        <v/>
      </c>
      <c r="AJ1939" s="48" t="str">
        <f t="shared" si="663"/>
        <v/>
      </c>
      <c r="AK1939" s="52" t="str">
        <f t="shared" si="664"/>
        <v/>
      </c>
      <c r="AL1939" s="52" t="str">
        <f t="shared" si="665"/>
        <v/>
      </c>
      <c r="AM1939" s="48" t="str">
        <f t="shared" si="666"/>
        <v/>
      </c>
      <c r="AN1939" s="48" t="str">
        <f t="shared" si="667"/>
        <v/>
      </c>
      <c r="AP1939" s="18" t="str">
        <f t="shared" si="668"/>
        <v/>
      </c>
      <c r="AQ1939" s="18" t="str">
        <f t="shared" si="669"/>
        <v/>
      </c>
      <c r="AR1939" s="18">
        <v>3.0679999999999999E-2</v>
      </c>
      <c r="AS1939" s="18">
        <f>IF(AF!$D$27="Todos",1,IF(M1939=AF!$D$27,1,0))</f>
        <v>1</v>
      </c>
      <c r="AT1939" s="53">
        <f>IF(AND(E1939=AF!$D$6,OR(LT!M1939=AF!$D$27,AF!$D$27="Todos"),OR(AP1939=AF!$E$8,AQ1939=AF!$E$8)),AR1939+AS1939,0)</f>
        <v>0</v>
      </c>
      <c r="AU1939" s="18" t="str">
        <f t="shared" si="670"/>
        <v/>
      </c>
      <c r="AV1939" s="54" t="str">
        <f t="shared" si="671"/>
        <v/>
      </c>
      <c r="AW1939" s="54" t="str">
        <f t="shared" si="672"/>
        <v/>
      </c>
      <c r="AX1939" s="18" t="str">
        <f t="shared" si="673"/>
        <v/>
      </c>
      <c r="AY1939" s="18" t="str">
        <f t="shared" si="674"/>
        <v/>
      </c>
      <c r="BA1939" s="18">
        <f>IF($E1939=AF!$D$6,IF($M1939="Concluída no prazo",2,IF($M1939="Concluída com atraso",1,0)),0)</f>
        <v>0</v>
      </c>
      <c r="BB1939" s="18">
        <f>IF($E1939=AF!$D$6,IF($M1939="Atrasada",2,IF($M1939="Concluída com atraso",1,0)),0)</f>
        <v>0</v>
      </c>
      <c r="BC1939" s="18">
        <v>1.933E-2</v>
      </c>
      <c r="BD1939" s="18">
        <f t="shared" si="681"/>
        <v>1.933E-2</v>
      </c>
      <c r="BE1939" s="18">
        <f t="shared" si="681"/>
        <v>1.933E-2</v>
      </c>
      <c r="BF1939" s="18" t="str">
        <f t="shared" si="675"/>
        <v/>
      </c>
      <c r="BN1939" s="18" t="str">
        <f t="shared" si="676"/>
        <v>s</v>
      </c>
    </row>
    <row r="1940" spans="3:66" ht="50.1" customHeight="1" thickTop="1" thickBot="1" x14ac:dyDescent="0.3">
      <c r="C1940" s="46"/>
      <c r="D1940" s="46"/>
      <c r="E1940" s="46"/>
      <c r="F1940" s="122"/>
      <c r="G1940" s="122"/>
      <c r="H1940" s="78" t="str">
        <f t="shared" si="677"/>
        <v/>
      </c>
      <c r="I1940" s="78" t="str">
        <f t="shared" si="678"/>
        <v/>
      </c>
      <c r="J1940" s="16"/>
      <c r="K1940" s="46" t="str">
        <f t="shared" si="679"/>
        <v/>
      </c>
      <c r="L1940" s="16"/>
      <c r="M1940" s="16"/>
      <c r="N1940" s="46"/>
      <c r="O1940" s="47" t="str">
        <f t="shared" si="682"/>
        <v/>
      </c>
      <c r="P1940" s="47"/>
      <c r="Q1940" s="48" t="str">
        <f>IFERROR(VLOOKUP(E1940,Funcionários!$C$8:$E$207,3,FALSE),"")</f>
        <v/>
      </c>
      <c r="R1940" s="47"/>
      <c r="S1940" s="49" t="str">
        <f t="shared" si="683"/>
        <v/>
      </c>
      <c r="T1940" s="49">
        <v>1.934E-2</v>
      </c>
      <c r="U1940" s="48" t="str">
        <f>IF(Funcionários!C1941=0,"",Funcionários!C1941)</f>
        <v/>
      </c>
      <c r="V1940" s="50">
        <f>IF(U1940="",0,IF(COUNTIFS($E$7:$E$3006,U1940,$I$7:$I$3006,'RC'!$E$6)=0,0,COUNTIFS($M$7:$M$3006,"Concluída no prazo",$E$7:$E$3006,U1940,$I$7:$I$3006,'RC'!$E$6)/COUNTIFS($E$7:$E$3006,U1940,$I$7:$I$3006,'RC'!$E$6)))</f>
        <v>0</v>
      </c>
      <c r="W1940" s="49">
        <f>SUMIFS($J$7:$J$3006,$E$7:$E$3006,U1940,$I$7:$I$3006,'RC'!$E$6)+SUMIFS($L$7:$L$3006,$E$7:$E$3006,U1940,$I$7:$I$3006,'RC'!$E$6)</f>
        <v>0</v>
      </c>
      <c r="X1940" s="48">
        <f>COUNTIFS($E$7:$E$3006,U1940,$I$7:$I$3006,'RC'!$E$6)</f>
        <v>0</v>
      </c>
      <c r="Y1940" s="48"/>
      <c r="Z1940" s="51" t="str">
        <f>IF(AQ1940='RC'!$E$6,AC1940*1000+AD1940,"")</f>
        <v/>
      </c>
      <c r="AA1940" s="51" t="str">
        <f>IF(AB1940="","",IF(AQ1940='RC'!$E$6,AC1940*1000-AD1940,""))</f>
        <v/>
      </c>
      <c r="AB1940" s="48" t="str">
        <f>IFERROR(VLOOKUP(E1940,Funcionários!$C$8:$E$207,3,FALSE),"")</f>
        <v/>
      </c>
      <c r="AC1940" s="50" t="str">
        <f>IF(AB1940="","",IF(COUNTIFS($AB$7:$AB$3006,AB1940,$AQ$7:$AQ$3006,'RC'!$E$6)=0,"",COUNTIFS($M$7:$M$3006,"Concluída no prazo",$AB$7:$AB$3006,AB1940,$AQ$7:$AQ$3006,'RC'!$E$6)/COUNTIFS($AB$7:$AB$3006,AB1940,$AQ$7:$AQ$3006,'RC'!$E$6)))</f>
        <v/>
      </c>
      <c r="AD1940" s="48">
        <f>SUMIF($AQ$7:$AQ$3006,'RC'!$E$6,$J$7:$J$3006)+SUMIF($AQ$7:$AQ$3006,'RC'!$E$6,$L$7:$L$3006)</f>
        <v>21</v>
      </c>
      <c r="AF1940" s="48">
        <v>3.0669999999994101E-2</v>
      </c>
      <c r="AG1940" s="48">
        <f>IF(OR(AQ1940="",AQ1940&lt;&gt;'RC'!$E$6,AB1940&lt;&gt;'RC'!$D$21),0,1)</f>
        <v>0</v>
      </c>
      <c r="AH1940" s="48">
        <f t="shared" si="680"/>
        <v>3.0669999999994101E-2</v>
      </c>
      <c r="AI1940" s="48" t="str">
        <f t="shared" si="662"/>
        <v/>
      </c>
      <c r="AJ1940" s="48" t="str">
        <f t="shared" si="663"/>
        <v/>
      </c>
      <c r="AK1940" s="52" t="str">
        <f t="shared" si="664"/>
        <v/>
      </c>
      <c r="AL1940" s="52" t="str">
        <f t="shared" si="665"/>
        <v/>
      </c>
      <c r="AM1940" s="48" t="str">
        <f t="shared" si="666"/>
        <v/>
      </c>
      <c r="AN1940" s="48" t="str">
        <f t="shared" si="667"/>
        <v/>
      </c>
      <c r="AP1940" s="18" t="str">
        <f t="shared" si="668"/>
        <v/>
      </c>
      <c r="AQ1940" s="18" t="str">
        <f t="shared" si="669"/>
        <v/>
      </c>
      <c r="AR1940" s="18">
        <v>3.0669999999999999E-2</v>
      </c>
      <c r="AS1940" s="18">
        <f>IF(AF!$D$27="Todos",1,IF(M1940=AF!$D$27,1,0))</f>
        <v>1</v>
      </c>
      <c r="AT1940" s="53">
        <f>IF(AND(E1940=AF!$D$6,OR(LT!M1940=AF!$D$27,AF!$D$27="Todos"),OR(AP1940=AF!$E$8,AQ1940=AF!$E$8)),AR1940+AS1940,0)</f>
        <v>0</v>
      </c>
      <c r="AU1940" s="18" t="str">
        <f t="shared" si="670"/>
        <v/>
      </c>
      <c r="AV1940" s="54" t="str">
        <f t="shared" si="671"/>
        <v/>
      </c>
      <c r="AW1940" s="54" t="str">
        <f t="shared" si="672"/>
        <v/>
      </c>
      <c r="AX1940" s="18" t="str">
        <f t="shared" si="673"/>
        <v/>
      </c>
      <c r="AY1940" s="18" t="str">
        <f t="shared" si="674"/>
        <v/>
      </c>
      <c r="BA1940" s="18">
        <f>IF($E1940=AF!$D$6,IF($M1940="Concluída no prazo",2,IF($M1940="Concluída com atraso",1,0)),0)</f>
        <v>0</v>
      </c>
      <c r="BB1940" s="18">
        <f>IF($E1940=AF!$D$6,IF($M1940="Atrasada",2,IF($M1940="Concluída com atraso",1,0)),0)</f>
        <v>0</v>
      </c>
      <c r="BC1940" s="18">
        <v>1.934E-2</v>
      </c>
      <c r="BD1940" s="18">
        <f t="shared" si="681"/>
        <v>1.934E-2</v>
      </c>
      <c r="BE1940" s="18">
        <f t="shared" si="681"/>
        <v>1.934E-2</v>
      </c>
      <c r="BF1940" s="18" t="str">
        <f t="shared" si="675"/>
        <v/>
      </c>
      <c r="BN1940" s="18" t="str">
        <f t="shared" si="676"/>
        <v>s</v>
      </c>
    </row>
    <row r="1941" spans="3:66" ht="50.1" customHeight="1" thickTop="1" thickBot="1" x14ac:dyDescent="0.3">
      <c r="C1941" s="46"/>
      <c r="D1941" s="46"/>
      <c r="E1941" s="46"/>
      <c r="F1941" s="122"/>
      <c r="G1941" s="122"/>
      <c r="H1941" s="78" t="str">
        <f t="shared" si="677"/>
        <v/>
      </c>
      <c r="I1941" s="78" t="str">
        <f t="shared" si="678"/>
        <v/>
      </c>
      <c r="J1941" s="16"/>
      <c r="K1941" s="46" t="str">
        <f t="shared" si="679"/>
        <v/>
      </c>
      <c r="L1941" s="16"/>
      <c r="M1941" s="16"/>
      <c r="N1941" s="46"/>
      <c r="O1941" s="47" t="str">
        <f t="shared" si="682"/>
        <v/>
      </c>
      <c r="P1941" s="47"/>
      <c r="Q1941" s="48" t="str">
        <f>IFERROR(VLOOKUP(E1941,Funcionários!$C$8:$E$207,3,FALSE),"")</f>
        <v/>
      </c>
      <c r="R1941" s="47"/>
      <c r="S1941" s="49" t="str">
        <f t="shared" si="683"/>
        <v/>
      </c>
      <c r="T1941" s="49">
        <v>1.9349999999999999E-2</v>
      </c>
      <c r="U1941" s="48" t="str">
        <f>IF(Funcionários!C1942=0,"",Funcionários!C1942)</f>
        <v/>
      </c>
      <c r="V1941" s="50">
        <f>IF(U1941="",0,IF(COUNTIFS($E$7:$E$3006,U1941,$I$7:$I$3006,'RC'!$E$6)=0,0,COUNTIFS($M$7:$M$3006,"Concluída no prazo",$E$7:$E$3006,U1941,$I$7:$I$3006,'RC'!$E$6)/COUNTIFS($E$7:$E$3006,U1941,$I$7:$I$3006,'RC'!$E$6)))</f>
        <v>0</v>
      </c>
      <c r="W1941" s="49">
        <f>SUMIFS($J$7:$J$3006,$E$7:$E$3006,U1941,$I$7:$I$3006,'RC'!$E$6)+SUMIFS($L$7:$L$3006,$E$7:$E$3006,U1941,$I$7:$I$3006,'RC'!$E$6)</f>
        <v>0</v>
      </c>
      <c r="X1941" s="48">
        <f>COUNTIFS($E$7:$E$3006,U1941,$I$7:$I$3006,'RC'!$E$6)</f>
        <v>0</v>
      </c>
      <c r="Y1941" s="48"/>
      <c r="Z1941" s="51" t="str">
        <f>IF(AQ1941='RC'!$E$6,AC1941*1000+AD1941,"")</f>
        <v/>
      </c>
      <c r="AA1941" s="51" t="str">
        <f>IF(AB1941="","",IF(AQ1941='RC'!$E$6,AC1941*1000-AD1941,""))</f>
        <v/>
      </c>
      <c r="AB1941" s="48" t="str">
        <f>IFERROR(VLOOKUP(E1941,Funcionários!$C$8:$E$207,3,FALSE),"")</f>
        <v/>
      </c>
      <c r="AC1941" s="50" t="str">
        <f>IF(AB1941="","",IF(COUNTIFS($AB$7:$AB$3006,AB1941,$AQ$7:$AQ$3006,'RC'!$E$6)=0,"",COUNTIFS($M$7:$M$3006,"Concluída no prazo",$AB$7:$AB$3006,AB1941,$AQ$7:$AQ$3006,'RC'!$E$6)/COUNTIFS($AB$7:$AB$3006,AB1941,$AQ$7:$AQ$3006,'RC'!$E$6)))</f>
        <v/>
      </c>
      <c r="AD1941" s="48">
        <f>SUMIF($AQ$7:$AQ$3006,'RC'!$E$6,$J$7:$J$3006)+SUMIF($AQ$7:$AQ$3006,'RC'!$E$6,$L$7:$L$3006)</f>
        <v>21</v>
      </c>
      <c r="AF1941" s="48">
        <v>3.0659999999994102E-2</v>
      </c>
      <c r="AG1941" s="48">
        <f>IF(OR(AQ1941="",AQ1941&lt;&gt;'RC'!$E$6,AB1941&lt;&gt;'RC'!$D$21),0,1)</f>
        <v>0</v>
      </c>
      <c r="AH1941" s="48">
        <f t="shared" si="680"/>
        <v>3.0659999999994102E-2</v>
      </c>
      <c r="AI1941" s="48" t="str">
        <f t="shared" si="662"/>
        <v/>
      </c>
      <c r="AJ1941" s="48" t="str">
        <f t="shared" si="663"/>
        <v/>
      </c>
      <c r="AK1941" s="52" t="str">
        <f t="shared" si="664"/>
        <v/>
      </c>
      <c r="AL1941" s="52" t="str">
        <f t="shared" si="665"/>
        <v/>
      </c>
      <c r="AM1941" s="48" t="str">
        <f t="shared" si="666"/>
        <v/>
      </c>
      <c r="AN1941" s="48" t="str">
        <f t="shared" si="667"/>
        <v/>
      </c>
      <c r="AP1941" s="18" t="str">
        <f t="shared" si="668"/>
        <v/>
      </c>
      <c r="AQ1941" s="18" t="str">
        <f t="shared" si="669"/>
        <v/>
      </c>
      <c r="AR1941" s="18">
        <v>3.066E-2</v>
      </c>
      <c r="AS1941" s="18">
        <f>IF(AF!$D$27="Todos",1,IF(M1941=AF!$D$27,1,0))</f>
        <v>1</v>
      </c>
      <c r="AT1941" s="53">
        <f>IF(AND(E1941=AF!$D$6,OR(LT!M1941=AF!$D$27,AF!$D$27="Todos"),OR(AP1941=AF!$E$8,AQ1941=AF!$E$8)),AR1941+AS1941,0)</f>
        <v>0</v>
      </c>
      <c r="AU1941" s="18" t="str">
        <f t="shared" si="670"/>
        <v/>
      </c>
      <c r="AV1941" s="54" t="str">
        <f t="shared" si="671"/>
        <v/>
      </c>
      <c r="AW1941" s="54" t="str">
        <f t="shared" si="672"/>
        <v/>
      </c>
      <c r="AX1941" s="18" t="str">
        <f t="shared" si="673"/>
        <v/>
      </c>
      <c r="AY1941" s="18" t="str">
        <f t="shared" si="674"/>
        <v/>
      </c>
      <c r="BA1941" s="18">
        <f>IF($E1941=AF!$D$6,IF($M1941="Concluída no prazo",2,IF($M1941="Concluída com atraso",1,0)),0)</f>
        <v>0</v>
      </c>
      <c r="BB1941" s="18">
        <f>IF($E1941=AF!$D$6,IF($M1941="Atrasada",2,IF($M1941="Concluída com atraso",1,0)),0)</f>
        <v>0</v>
      </c>
      <c r="BC1941" s="18">
        <v>1.9349999999999999E-2</v>
      </c>
      <c r="BD1941" s="18">
        <f t="shared" si="681"/>
        <v>1.9349999999999999E-2</v>
      </c>
      <c r="BE1941" s="18">
        <f t="shared" si="681"/>
        <v>1.9349999999999999E-2</v>
      </c>
      <c r="BF1941" s="18" t="str">
        <f t="shared" si="675"/>
        <v/>
      </c>
      <c r="BN1941" s="18" t="str">
        <f t="shared" si="676"/>
        <v>s</v>
      </c>
    </row>
    <row r="1942" spans="3:66" ht="50.1" customHeight="1" thickTop="1" thickBot="1" x14ac:dyDescent="0.3">
      <c r="C1942" s="46"/>
      <c r="D1942" s="46"/>
      <c r="E1942" s="46"/>
      <c r="F1942" s="122"/>
      <c r="G1942" s="122"/>
      <c r="H1942" s="78" t="str">
        <f t="shared" si="677"/>
        <v/>
      </c>
      <c r="I1942" s="78" t="str">
        <f t="shared" si="678"/>
        <v/>
      </c>
      <c r="J1942" s="16"/>
      <c r="K1942" s="46" t="str">
        <f t="shared" si="679"/>
        <v/>
      </c>
      <c r="L1942" s="16"/>
      <c r="M1942" s="16"/>
      <c r="N1942" s="46"/>
      <c r="O1942" s="47" t="str">
        <f t="shared" si="682"/>
        <v/>
      </c>
      <c r="P1942" s="47"/>
      <c r="Q1942" s="48" t="str">
        <f>IFERROR(VLOOKUP(E1942,Funcionários!$C$8:$E$207,3,FALSE),"")</f>
        <v/>
      </c>
      <c r="R1942" s="47"/>
      <c r="S1942" s="49" t="str">
        <f t="shared" si="683"/>
        <v/>
      </c>
      <c r="T1942" s="49">
        <v>1.9359999999999999E-2</v>
      </c>
      <c r="U1942" s="48" t="str">
        <f>IF(Funcionários!C1943=0,"",Funcionários!C1943)</f>
        <v/>
      </c>
      <c r="V1942" s="50">
        <f>IF(U1942="",0,IF(COUNTIFS($E$7:$E$3006,U1942,$I$7:$I$3006,'RC'!$E$6)=0,0,COUNTIFS($M$7:$M$3006,"Concluída no prazo",$E$7:$E$3006,U1942,$I$7:$I$3006,'RC'!$E$6)/COUNTIFS($E$7:$E$3006,U1942,$I$7:$I$3006,'RC'!$E$6)))</f>
        <v>0</v>
      </c>
      <c r="W1942" s="49">
        <f>SUMIFS($J$7:$J$3006,$E$7:$E$3006,U1942,$I$7:$I$3006,'RC'!$E$6)+SUMIFS($L$7:$L$3006,$E$7:$E$3006,U1942,$I$7:$I$3006,'RC'!$E$6)</f>
        <v>0</v>
      </c>
      <c r="X1942" s="48">
        <f>COUNTIFS($E$7:$E$3006,U1942,$I$7:$I$3006,'RC'!$E$6)</f>
        <v>0</v>
      </c>
      <c r="Y1942" s="48"/>
      <c r="Z1942" s="51" t="str">
        <f>IF(AQ1942='RC'!$E$6,AC1942*1000+AD1942,"")</f>
        <v/>
      </c>
      <c r="AA1942" s="51" t="str">
        <f>IF(AB1942="","",IF(AQ1942='RC'!$E$6,AC1942*1000-AD1942,""))</f>
        <v/>
      </c>
      <c r="AB1942" s="48" t="str">
        <f>IFERROR(VLOOKUP(E1942,Funcionários!$C$8:$E$207,3,FALSE),"")</f>
        <v/>
      </c>
      <c r="AC1942" s="50" t="str">
        <f>IF(AB1942="","",IF(COUNTIFS($AB$7:$AB$3006,AB1942,$AQ$7:$AQ$3006,'RC'!$E$6)=0,"",COUNTIFS($M$7:$M$3006,"Concluída no prazo",$AB$7:$AB$3006,AB1942,$AQ$7:$AQ$3006,'RC'!$E$6)/COUNTIFS($AB$7:$AB$3006,AB1942,$AQ$7:$AQ$3006,'RC'!$E$6)))</f>
        <v/>
      </c>
      <c r="AD1942" s="48">
        <f>SUMIF($AQ$7:$AQ$3006,'RC'!$E$6,$J$7:$J$3006)+SUMIF($AQ$7:$AQ$3006,'RC'!$E$6,$L$7:$L$3006)</f>
        <v>21</v>
      </c>
      <c r="AF1942" s="48">
        <v>3.0649999999994099E-2</v>
      </c>
      <c r="AG1942" s="48">
        <f>IF(OR(AQ1942="",AQ1942&lt;&gt;'RC'!$E$6,AB1942&lt;&gt;'RC'!$D$21),0,1)</f>
        <v>0</v>
      </c>
      <c r="AH1942" s="48">
        <f t="shared" si="680"/>
        <v>3.0649999999994099E-2</v>
      </c>
      <c r="AI1942" s="48" t="str">
        <f t="shared" si="662"/>
        <v/>
      </c>
      <c r="AJ1942" s="48" t="str">
        <f t="shared" si="663"/>
        <v/>
      </c>
      <c r="AK1942" s="52" t="str">
        <f t="shared" si="664"/>
        <v/>
      </c>
      <c r="AL1942" s="52" t="str">
        <f t="shared" si="665"/>
        <v/>
      </c>
      <c r="AM1942" s="48" t="str">
        <f t="shared" si="666"/>
        <v/>
      </c>
      <c r="AN1942" s="48" t="str">
        <f t="shared" si="667"/>
        <v/>
      </c>
      <c r="AP1942" s="18" t="str">
        <f t="shared" si="668"/>
        <v/>
      </c>
      <c r="AQ1942" s="18" t="str">
        <f t="shared" si="669"/>
        <v/>
      </c>
      <c r="AR1942" s="18">
        <v>3.065E-2</v>
      </c>
      <c r="AS1942" s="18">
        <f>IF(AF!$D$27="Todos",1,IF(M1942=AF!$D$27,1,0))</f>
        <v>1</v>
      </c>
      <c r="AT1942" s="53">
        <f>IF(AND(E1942=AF!$D$6,OR(LT!M1942=AF!$D$27,AF!$D$27="Todos"),OR(AP1942=AF!$E$8,AQ1942=AF!$E$8)),AR1942+AS1942,0)</f>
        <v>0</v>
      </c>
      <c r="AU1942" s="18" t="str">
        <f t="shared" si="670"/>
        <v/>
      </c>
      <c r="AV1942" s="54" t="str">
        <f t="shared" si="671"/>
        <v/>
      </c>
      <c r="AW1942" s="54" t="str">
        <f t="shared" si="672"/>
        <v/>
      </c>
      <c r="AX1942" s="18" t="str">
        <f t="shared" si="673"/>
        <v/>
      </c>
      <c r="AY1942" s="18" t="str">
        <f t="shared" si="674"/>
        <v/>
      </c>
      <c r="BA1942" s="18">
        <f>IF($E1942=AF!$D$6,IF($M1942="Concluída no prazo",2,IF($M1942="Concluída com atraso",1,0)),0)</f>
        <v>0</v>
      </c>
      <c r="BB1942" s="18">
        <f>IF($E1942=AF!$D$6,IF($M1942="Atrasada",2,IF($M1942="Concluída com atraso",1,0)),0)</f>
        <v>0</v>
      </c>
      <c r="BC1942" s="18">
        <v>1.9359999999999999E-2</v>
      </c>
      <c r="BD1942" s="18">
        <f t="shared" si="681"/>
        <v>1.9359999999999999E-2</v>
      </c>
      <c r="BE1942" s="18">
        <f t="shared" si="681"/>
        <v>1.9359999999999999E-2</v>
      </c>
      <c r="BF1942" s="18" t="str">
        <f t="shared" si="675"/>
        <v/>
      </c>
      <c r="BN1942" s="18" t="str">
        <f t="shared" si="676"/>
        <v>s</v>
      </c>
    </row>
    <row r="1943" spans="3:66" ht="50.1" customHeight="1" thickTop="1" thickBot="1" x14ac:dyDescent="0.3">
      <c r="C1943" s="46"/>
      <c r="D1943" s="46"/>
      <c r="E1943" s="46"/>
      <c r="F1943" s="122"/>
      <c r="G1943" s="122"/>
      <c r="H1943" s="78" t="str">
        <f t="shared" si="677"/>
        <v/>
      </c>
      <c r="I1943" s="78" t="str">
        <f t="shared" si="678"/>
        <v/>
      </c>
      <c r="J1943" s="16"/>
      <c r="K1943" s="46" t="str">
        <f t="shared" si="679"/>
        <v/>
      </c>
      <c r="L1943" s="16"/>
      <c r="M1943" s="16"/>
      <c r="N1943" s="46"/>
      <c r="O1943" s="47" t="str">
        <f t="shared" si="682"/>
        <v/>
      </c>
      <c r="P1943" s="47"/>
      <c r="Q1943" s="48" t="str">
        <f>IFERROR(VLOOKUP(E1943,Funcionários!$C$8:$E$207,3,FALSE),"")</f>
        <v/>
      </c>
      <c r="R1943" s="47"/>
      <c r="S1943" s="49" t="str">
        <f t="shared" si="683"/>
        <v/>
      </c>
      <c r="T1943" s="49">
        <v>1.9369999999999998E-2</v>
      </c>
      <c r="U1943" s="48" t="str">
        <f>IF(Funcionários!C1944=0,"",Funcionários!C1944)</f>
        <v/>
      </c>
      <c r="V1943" s="50">
        <f>IF(U1943="",0,IF(COUNTIFS($E$7:$E$3006,U1943,$I$7:$I$3006,'RC'!$E$6)=0,0,COUNTIFS($M$7:$M$3006,"Concluída no prazo",$E$7:$E$3006,U1943,$I$7:$I$3006,'RC'!$E$6)/COUNTIFS($E$7:$E$3006,U1943,$I$7:$I$3006,'RC'!$E$6)))</f>
        <v>0</v>
      </c>
      <c r="W1943" s="49">
        <f>SUMIFS($J$7:$J$3006,$E$7:$E$3006,U1943,$I$7:$I$3006,'RC'!$E$6)+SUMIFS($L$7:$L$3006,$E$7:$E$3006,U1943,$I$7:$I$3006,'RC'!$E$6)</f>
        <v>0</v>
      </c>
      <c r="X1943" s="48">
        <f>COUNTIFS($E$7:$E$3006,U1943,$I$7:$I$3006,'RC'!$E$6)</f>
        <v>0</v>
      </c>
      <c r="Y1943" s="48"/>
      <c r="Z1943" s="51" t="str">
        <f>IF(AQ1943='RC'!$E$6,AC1943*1000+AD1943,"")</f>
        <v/>
      </c>
      <c r="AA1943" s="51" t="str">
        <f>IF(AB1943="","",IF(AQ1943='RC'!$E$6,AC1943*1000-AD1943,""))</f>
        <v/>
      </c>
      <c r="AB1943" s="48" t="str">
        <f>IFERROR(VLOOKUP(E1943,Funcionários!$C$8:$E$207,3,FALSE),"")</f>
        <v/>
      </c>
      <c r="AC1943" s="50" t="str">
        <f>IF(AB1943="","",IF(COUNTIFS($AB$7:$AB$3006,AB1943,$AQ$7:$AQ$3006,'RC'!$E$6)=0,"",COUNTIFS($M$7:$M$3006,"Concluída no prazo",$AB$7:$AB$3006,AB1943,$AQ$7:$AQ$3006,'RC'!$E$6)/COUNTIFS($AB$7:$AB$3006,AB1943,$AQ$7:$AQ$3006,'RC'!$E$6)))</f>
        <v/>
      </c>
      <c r="AD1943" s="48">
        <f>SUMIF($AQ$7:$AQ$3006,'RC'!$E$6,$J$7:$J$3006)+SUMIF($AQ$7:$AQ$3006,'RC'!$E$6,$L$7:$L$3006)</f>
        <v>21</v>
      </c>
      <c r="AF1943" s="48">
        <v>3.0639999999994099E-2</v>
      </c>
      <c r="AG1943" s="48">
        <f>IF(OR(AQ1943="",AQ1943&lt;&gt;'RC'!$E$6,AB1943&lt;&gt;'RC'!$D$21),0,1)</f>
        <v>0</v>
      </c>
      <c r="AH1943" s="48">
        <f t="shared" si="680"/>
        <v>3.0639999999994099E-2</v>
      </c>
      <c r="AI1943" s="48" t="str">
        <f t="shared" si="662"/>
        <v/>
      </c>
      <c r="AJ1943" s="48" t="str">
        <f t="shared" si="663"/>
        <v/>
      </c>
      <c r="AK1943" s="52" t="str">
        <f t="shared" si="664"/>
        <v/>
      </c>
      <c r="AL1943" s="52" t="str">
        <f t="shared" si="665"/>
        <v/>
      </c>
      <c r="AM1943" s="48" t="str">
        <f t="shared" si="666"/>
        <v/>
      </c>
      <c r="AN1943" s="48" t="str">
        <f t="shared" si="667"/>
        <v/>
      </c>
      <c r="AP1943" s="18" t="str">
        <f t="shared" si="668"/>
        <v/>
      </c>
      <c r="AQ1943" s="18" t="str">
        <f t="shared" si="669"/>
        <v/>
      </c>
      <c r="AR1943" s="18">
        <v>3.0640000000000001E-2</v>
      </c>
      <c r="AS1943" s="18">
        <f>IF(AF!$D$27="Todos",1,IF(M1943=AF!$D$27,1,0))</f>
        <v>1</v>
      </c>
      <c r="AT1943" s="53">
        <f>IF(AND(E1943=AF!$D$6,OR(LT!M1943=AF!$D$27,AF!$D$27="Todos"),OR(AP1943=AF!$E$8,AQ1943=AF!$E$8)),AR1943+AS1943,0)</f>
        <v>0</v>
      </c>
      <c r="AU1943" s="18" t="str">
        <f t="shared" si="670"/>
        <v/>
      </c>
      <c r="AV1943" s="54" t="str">
        <f t="shared" si="671"/>
        <v/>
      </c>
      <c r="AW1943" s="54" t="str">
        <f t="shared" si="672"/>
        <v/>
      </c>
      <c r="AX1943" s="18" t="str">
        <f t="shared" si="673"/>
        <v/>
      </c>
      <c r="AY1943" s="18" t="str">
        <f t="shared" si="674"/>
        <v/>
      </c>
      <c r="BA1943" s="18">
        <f>IF($E1943=AF!$D$6,IF($M1943="Concluída no prazo",2,IF($M1943="Concluída com atraso",1,0)),0)</f>
        <v>0</v>
      </c>
      <c r="BB1943" s="18">
        <f>IF($E1943=AF!$D$6,IF($M1943="Atrasada",2,IF($M1943="Concluída com atraso",1,0)),0)</f>
        <v>0</v>
      </c>
      <c r="BC1943" s="18">
        <v>1.9369999999999998E-2</v>
      </c>
      <c r="BD1943" s="18">
        <f t="shared" si="681"/>
        <v>1.9369999999999998E-2</v>
      </c>
      <c r="BE1943" s="18">
        <f t="shared" si="681"/>
        <v>1.9369999999999998E-2</v>
      </c>
      <c r="BF1943" s="18" t="str">
        <f t="shared" si="675"/>
        <v/>
      </c>
      <c r="BN1943" s="18" t="str">
        <f t="shared" si="676"/>
        <v>s</v>
      </c>
    </row>
    <row r="1944" spans="3:66" ht="50.1" customHeight="1" thickTop="1" thickBot="1" x14ac:dyDescent="0.3">
      <c r="C1944" s="46"/>
      <c r="D1944" s="46"/>
      <c r="E1944" s="46"/>
      <c r="F1944" s="122"/>
      <c r="G1944" s="122"/>
      <c r="H1944" s="78" t="str">
        <f t="shared" si="677"/>
        <v/>
      </c>
      <c r="I1944" s="78" t="str">
        <f t="shared" si="678"/>
        <v/>
      </c>
      <c r="J1944" s="16"/>
      <c r="K1944" s="46" t="str">
        <f t="shared" si="679"/>
        <v/>
      </c>
      <c r="L1944" s="16"/>
      <c r="M1944" s="16"/>
      <c r="N1944" s="46"/>
      <c r="O1944" s="47" t="str">
        <f t="shared" si="682"/>
        <v/>
      </c>
      <c r="P1944" s="47"/>
      <c r="Q1944" s="48" t="str">
        <f>IFERROR(VLOOKUP(E1944,Funcionários!$C$8:$E$207,3,FALSE),"")</f>
        <v/>
      </c>
      <c r="R1944" s="47"/>
      <c r="S1944" s="49" t="str">
        <f t="shared" si="683"/>
        <v/>
      </c>
      <c r="T1944" s="49">
        <v>1.9380000000000001E-2</v>
      </c>
      <c r="U1944" s="48" t="str">
        <f>IF(Funcionários!C1945=0,"",Funcionários!C1945)</f>
        <v/>
      </c>
      <c r="V1944" s="50">
        <f>IF(U1944="",0,IF(COUNTIFS($E$7:$E$3006,U1944,$I$7:$I$3006,'RC'!$E$6)=0,0,COUNTIFS($M$7:$M$3006,"Concluída no prazo",$E$7:$E$3006,U1944,$I$7:$I$3006,'RC'!$E$6)/COUNTIFS($E$7:$E$3006,U1944,$I$7:$I$3006,'RC'!$E$6)))</f>
        <v>0</v>
      </c>
      <c r="W1944" s="49">
        <f>SUMIFS($J$7:$J$3006,$E$7:$E$3006,U1944,$I$7:$I$3006,'RC'!$E$6)+SUMIFS($L$7:$L$3006,$E$7:$E$3006,U1944,$I$7:$I$3006,'RC'!$E$6)</f>
        <v>0</v>
      </c>
      <c r="X1944" s="48">
        <f>COUNTIFS($E$7:$E$3006,U1944,$I$7:$I$3006,'RC'!$E$6)</f>
        <v>0</v>
      </c>
      <c r="Y1944" s="48"/>
      <c r="Z1944" s="51" t="str">
        <f>IF(AQ1944='RC'!$E$6,AC1944*1000+AD1944,"")</f>
        <v/>
      </c>
      <c r="AA1944" s="51" t="str">
        <f>IF(AB1944="","",IF(AQ1944='RC'!$E$6,AC1944*1000-AD1944,""))</f>
        <v/>
      </c>
      <c r="AB1944" s="48" t="str">
        <f>IFERROR(VLOOKUP(E1944,Funcionários!$C$8:$E$207,3,FALSE),"")</f>
        <v/>
      </c>
      <c r="AC1944" s="50" t="str">
        <f>IF(AB1944="","",IF(COUNTIFS($AB$7:$AB$3006,AB1944,$AQ$7:$AQ$3006,'RC'!$E$6)=0,"",COUNTIFS($M$7:$M$3006,"Concluída no prazo",$AB$7:$AB$3006,AB1944,$AQ$7:$AQ$3006,'RC'!$E$6)/COUNTIFS($AB$7:$AB$3006,AB1944,$AQ$7:$AQ$3006,'RC'!$E$6)))</f>
        <v/>
      </c>
      <c r="AD1944" s="48">
        <f>SUMIF($AQ$7:$AQ$3006,'RC'!$E$6,$J$7:$J$3006)+SUMIF($AQ$7:$AQ$3006,'RC'!$E$6,$L$7:$L$3006)</f>
        <v>21</v>
      </c>
      <c r="AF1944" s="48">
        <v>3.0629999999994099E-2</v>
      </c>
      <c r="AG1944" s="48">
        <f>IF(OR(AQ1944="",AQ1944&lt;&gt;'RC'!$E$6,AB1944&lt;&gt;'RC'!$D$21),0,1)</f>
        <v>0</v>
      </c>
      <c r="AH1944" s="48">
        <f t="shared" si="680"/>
        <v>3.0629999999994099E-2</v>
      </c>
      <c r="AI1944" s="48" t="str">
        <f t="shared" si="662"/>
        <v/>
      </c>
      <c r="AJ1944" s="48" t="str">
        <f t="shared" si="663"/>
        <v/>
      </c>
      <c r="AK1944" s="52" t="str">
        <f t="shared" si="664"/>
        <v/>
      </c>
      <c r="AL1944" s="52" t="str">
        <f t="shared" si="665"/>
        <v/>
      </c>
      <c r="AM1944" s="48" t="str">
        <f t="shared" si="666"/>
        <v/>
      </c>
      <c r="AN1944" s="48" t="str">
        <f t="shared" si="667"/>
        <v/>
      </c>
      <c r="AP1944" s="18" t="str">
        <f t="shared" si="668"/>
        <v/>
      </c>
      <c r="AQ1944" s="18" t="str">
        <f t="shared" si="669"/>
        <v/>
      </c>
      <c r="AR1944" s="18">
        <v>3.0630000000000001E-2</v>
      </c>
      <c r="AS1944" s="18">
        <f>IF(AF!$D$27="Todos",1,IF(M1944=AF!$D$27,1,0))</f>
        <v>1</v>
      </c>
      <c r="AT1944" s="53">
        <f>IF(AND(E1944=AF!$D$6,OR(LT!M1944=AF!$D$27,AF!$D$27="Todos"),OR(AP1944=AF!$E$8,AQ1944=AF!$E$8)),AR1944+AS1944,0)</f>
        <v>0</v>
      </c>
      <c r="AU1944" s="18" t="str">
        <f t="shared" si="670"/>
        <v/>
      </c>
      <c r="AV1944" s="54" t="str">
        <f t="shared" si="671"/>
        <v/>
      </c>
      <c r="AW1944" s="54" t="str">
        <f t="shared" si="672"/>
        <v/>
      </c>
      <c r="AX1944" s="18" t="str">
        <f t="shared" si="673"/>
        <v/>
      </c>
      <c r="AY1944" s="18" t="str">
        <f t="shared" si="674"/>
        <v/>
      </c>
      <c r="BA1944" s="18">
        <f>IF($E1944=AF!$D$6,IF($M1944="Concluída no prazo",2,IF($M1944="Concluída com atraso",1,0)),0)</f>
        <v>0</v>
      </c>
      <c r="BB1944" s="18">
        <f>IF($E1944=AF!$D$6,IF($M1944="Atrasada",2,IF($M1944="Concluída com atraso",1,0)),0)</f>
        <v>0</v>
      </c>
      <c r="BC1944" s="18">
        <v>1.9380000000000001E-2</v>
      </c>
      <c r="BD1944" s="18">
        <f t="shared" si="681"/>
        <v>1.9380000000000001E-2</v>
      </c>
      <c r="BE1944" s="18">
        <f t="shared" si="681"/>
        <v>1.9380000000000001E-2</v>
      </c>
      <c r="BF1944" s="18" t="str">
        <f t="shared" si="675"/>
        <v/>
      </c>
      <c r="BN1944" s="18" t="str">
        <f t="shared" si="676"/>
        <v>s</v>
      </c>
    </row>
    <row r="1945" spans="3:66" ht="50.1" customHeight="1" thickTop="1" thickBot="1" x14ac:dyDescent="0.3">
      <c r="C1945" s="46"/>
      <c r="D1945" s="46"/>
      <c r="E1945" s="46"/>
      <c r="F1945" s="122"/>
      <c r="G1945" s="122"/>
      <c r="H1945" s="78" t="str">
        <f t="shared" si="677"/>
        <v/>
      </c>
      <c r="I1945" s="78" t="str">
        <f t="shared" si="678"/>
        <v/>
      </c>
      <c r="J1945" s="16"/>
      <c r="K1945" s="46" t="str">
        <f t="shared" si="679"/>
        <v/>
      </c>
      <c r="L1945" s="16"/>
      <c r="M1945" s="16"/>
      <c r="N1945" s="46"/>
      <c r="O1945" s="47" t="str">
        <f t="shared" si="682"/>
        <v/>
      </c>
      <c r="P1945" s="47"/>
      <c r="Q1945" s="48" t="str">
        <f>IFERROR(VLOOKUP(E1945,Funcionários!$C$8:$E$207,3,FALSE),"")</f>
        <v/>
      </c>
      <c r="R1945" s="47"/>
      <c r="S1945" s="49" t="str">
        <f t="shared" si="683"/>
        <v/>
      </c>
      <c r="T1945" s="49">
        <v>1.9390000000000001E-2</v>
      </c>
      <c r="U1945" s="48" t="str">
        <f>IF(Funcionários!C1946=0,"",Funcionários!C1946)</f>
        <v/>
      </c>
      <c r="V1945" s="50">
        <f>IF(U1945="",0,IF(COUNTIFS($E$7:$E$3006,U1945,$I$7:$I$3006,'RC'!$E$6)=0,0,COUNTIFS($M$7:$M$3006,"Concluída no prazo",$E$7:$E$3006,U1945,$I$7:$I$3006,'RC'!$E$6)/COUNTIFS($E$7:$E$3006,U1945,$I$7:$I$3006,'RC'!$E$6)))</f>
        <v>0</v>
      </c>
      <c r="W1945" s="49">
        <f>SUMIFS($J$7:$J$3006,$E$7:$E$3006,U1945,$I$7:$I$3006,'RC'!$E$6)+SUMIFS($L$7:$L$3006,$E$7:$E$3006,U1945,$I$7:$I$3006,'RC'!$E$6)</f>
        <v>0</v>
      </c>
      <c r="X1945" s="48">
        <f>COUNTIFS($E$7:$E$3006,U1945,$I$7:$I$3006,'RC'!$E$6)</f>
        <v>0</v>
      </c>
      <c r="Y1945" s="48"/>
      <c r="Z1945" s="51" t="str">
        <f>IF(AQ1945='RC'!$E$6,AC1945*1000+AD1945,"")</f>
        <v/>
      </c>
      <c r="AA1945" s="51" t="str">
        <f>IF(AB1945="","",IF(AQ1945='RC'!$E$6,AC1945*1000-AD1945,""))</f>
        <v/>
      </c>
      <c r="AB1945" s="48" t="str">
        <f>IFERROR(VLOOKUP(E1945,Funcionários!$C$8:$E$207,3,FALSE),"")</f>
        <v/>
      </c>
      <c r="AC1945" s="50" t="str">
        <f>IF(AB1945="","",IF(COUNTIFS($AB$7:$AB$3006,AB1945,$AQ$7:$AQ$3006,'RC'!$E$6)=0,"",COUNTIFS($M$7:$M$3006,"Concluída no prazo",$AB$7:$AB$3006,AB1945,$AQ$7:$AQ$3006,'RC'!$E$6)/COUNTIFS($AB$7:$AB$3006,AB1945,$AQ$7:$AQ$3006,'RC'!$E$6)))</f>
        <v/>
      </c>
      <c r="AD1945" s="48">
        <f>SUMIF($AQ$7:$AQ$3006,'RC'!$E$6,$J$7:$J$3006)+SUMIF($AQ$7:$AQ$3006,'RC'!$E$6,$L$7:$L$3006)</f>
        <v>21</v>
      </c>
      <c r="AF1945" s="48">
        <v>3.06199999999941E-2</v>
      </c>
      <c r="AG1945" s="48">
        <f>IF(OR(AQ1945="",AQ1945&lt;&gt;'RC'!$E$6,AB1945&lt;&gt;'RC'!$D$21),0,1)</f>
        <v>0</v>
      </c>
      <c r="AH1945" s="48">
        <f t="shared" si="680"/>
        <v>3.06199999999941E-2</v>
      </c>
      <c r="AI1945" s="48" t="str">
        <f t="shared" si="662"/>
        <v/>
      </c>
      <c r="AJ1945" s="48" t="str">
        <f t="shared" si="663"/>
        <v/>
      </c>
      <c r="AK1945" s="52" t="str">
        <f t="shared" si="664"/>
        <v/>
      </c>
      <c r="AL1945" s="52" t="str">
        <f t="shared" si="665"/>
        <v/>
      </c>
      <c r="AM1945" s="48" t="str">
        <f t="shared" si="666"/>
        <v/>
      </c>
      <c r="AN1945" s="48" t="str">
        <f t="shared" si="667"/>
        <v/>
      </c>
      <c r="AP1945" s="18" t="str">
        <f t="shared" si="668"/>
        <v/>
      </c>
      <c r="AQ1945" s="18" t="str">
        <f t="shared" si="669"/>
        <v/>
      </c>
      <c r="AR1945" s="18">
        <v>3.0620000000000001E-2</v>
      </c>
      <c r="AS1945" s="18">
        <f>IF(AF!$D$27="Todos",1,IF(M1945=AF!$D$27,1,0))</f>
        <v>1</v>
      </c>
      <c r="AT1945" s="53">
        <f>IF(AND(E1945=AF!$D$6,OR(LT!M1945=AF!$D$27,AF!$D$27="Todos"),OR(AP1945=AF!$E$8,AQ1945=AF!$E$8)),AR1945+AS1945,0)</f>
        <v>0</v>
      </c>
      <c r="AU1945" s="18" t="str">
        <f t="shared" si="670"/>
        <v/>
      </c>
      <c r="AV1945" s="54" t="str">
        <f t="shared" si="671"/>
        <v/>
      </c>
      <c r="AW1945" s="54" t="str">
        <f t="shared" si="672"/>
        <v/>
      </c>
      <c r="AX1945" s="18" t="str">
        <f t="shared" si="673"/>
        <v/>
      </c>
      <c r="AY1945" s="18" t="str">
        <f t="shared" si="674"/>
        <v/>
      </c>
      <c r="BA1945" s="18">
        <f>IF($E1945=AF!$D$6,IF($M1945="Concluída no prazo",2,IF($M1945="Concluída com atraso",1,0)),0)</f>
        <v>0</v>
      </c>
      <c r="BB1945" s="18">
        <f>IF($E1945=AF!$D$6,IF($M1945="Atrasada",2,IF($M1945="Concluída com atraso",1,0)),0)</f>
        <v>0</v>
      </c>
      <c r="BC1945" s="18">
        <v>1.9390000000000001E-2</v>
      </c>
      <c r="BD1945" s="18">
        <f t="shared" si="681"/>
        <v>1.9390000000000001E-2</v>
      </c>
      <c r="BE1945" s="18">
        <f t="shared" si="681"/>
        <v>1.9390000000000001E-2</v>
      </c>
      <c r="BF1945" s="18" t="str">
        <f t="shared" si="675"/>
        <v/>
      </c>
      <c r="BN1945" s="18" t="str">
        <f t="shared" si="676"/>
        <v>s</v>
      </c>
    </row>
    <row r="1946" spans="3:66" ht="50.1" customHeight="1" thickTop="1" thickBot="1" x14ac:dyDescent="0.3">
      <c r="C1946" s="46"/>
      <c r="D1946" s="46"/>
      <c r="E1946" s="46"/>
      <c r="F1946" s="122"/>
      <c r="G1946" s="122"/>
      <c r="H1946" s="78" t="str">
        <f t="shared" si="677"/>
        <v/>
      </c>
      <c r="I1946" s="78" t="str">
        <f t="shared" si="678"/>
        <v/>
      </c>
      <c r="J1946" s="16"/>
      <c r="K1946" s="46" t="str">
        <f t="shared" si="679"/>
        <v/>
      </c>
      <c r="L1946" s="16"/>
      <c r="M1946" s="16"/>
      <c r="N1946" s="46"/>
      <c r="O1946" s="47" t="str">
        <f t="shared" si="682"/>
        <v/>
      </c>
      <c r="P1946" s="47"/>
      <c r="Q1946" s="48" t="str">
        <f>IFERROR(VLOOKUP(E1946,Funcionários!$C$8:$E$207,3,FALSE),"")</f>
        <v/>
      </c>
      <c r="R1946" s="47"/>
      <c r="S1946" s="49" t="str">
        <f t="shared" si="683"/>
        <v/>
      </c>
      <c r="T1946" s="49">
        <v>1.9400000000000001E-2</v>
      </c>
      <c r="U1946" s="48" t="str">
        <f>IF(Funcionários!C1947=0,"",Funcionários!C1947)</f>
        <v/>
      </c>
      <c r="V1946" s="50">
        <f>IF(U1946="",0,IF(COUNTIFS($E$7:$E$3006,U1946,$I$7:$I$3006,'RC'!$E$6)=0,0,COUNTIFS($M$7:$M$3006,"Concluída no prazo",$E$7:$E$3006,U1946,$I$7:$I$3006,'RC'!$E$6)/COUNTIFS($E$7:$E$3006,U1946,$I$7:$I$3006,'RC'!$E$6)))</f>
        <v>0</v>
      </c>
      <c r="W1946" s="49">
        <f>SUMIFS($J$7:$J$3006,$E$7:$E$3006,U1946,$I$7:$I$3006,'RC'!$E$6)+SUMIFS($L$7:$L$3006,$E$7:$E$3006,U1946,$I$7:$I$3006,'RC'!$E$6)</f>
        <v>0</v>
      </c>
      <c r="X1946" s="48">
        <f>COUNTIFS($E$7:$E$3006,U1946,$I$7:$I$3006,'RC'!$E$6)</f>
        <v>0</v>
      </c>
      <c r="Y1946" s="48"/>
      <c r="Z1946" s="51" t="str">
        <f>IF(AQ1946='RC'!$E$6,AC1946*1000+AD1946,"")</f>
        <v/>
      </c>
      <c r="AA1946" s="51" t="str">
        <f>IF(AB1946="","",IF(AQ1946='RC'!$E$6,AC1946*1000-AD1946,""))</f>
        <v/>
      </c>
      <c r="AB1946" s="48" t="str">
        <f>IFERROR(VLOOKUP(E1946,Funcionários!$C$8:$E$207,3,FALSE),"")</f>
        <v/>
      </c>
      <c r="AC1946" s="50" t="str">
        <f>IF(AB1946="","",IF(COUNTIFS($AB$7:$AB$3006,AB1946,$AQ$7:$AQ$3006,'RC'!$E$6)=0,"",COUNTIFS($M$7:$M$3006,"Concluída no prazo",$AB$7:$AB$3006,AB1946,$AQ$7:$AQ$3006,'RC'!$E$6)/COUNTIFS($AB$7:$AB$3006,AB1946,$AQ$7:$AQ$3006,'RC'!$E$6)))</f>
        <v/>
      </c>
      <c r="AD1946" s="48">
        <f>SUMIF($AQ$7:$AQ$3006,'RC'!$E$6,$J$7:$J$3006)+SUMIF($AQ$7:$AQ$3006,'RC'!$E$6,$L$7:$L$3006)</f>
        <v>21</v>
      </c>
      <c r="AF1946" s="48">
        <v>3.06099999999941E-2</v>
      </c>
      <c r="AG1946" s="48">
        <f>IF(OR(AQ1946="",AQ1946&lt;&gt;'RC'!$E$6,AB1946&lt;&gt;'RC'!$D$21),0,1)</f>
        <v>0</v>
      </c>
      <c r="AH1946" s="48">
        <f t="shared" si="680"/>
        <v>3.06099999999941E-2</v>
      </c>
      <c r="AI1946" s="48" t="str">
        <f t="shared" si="662"/>
        <v/>
      </c>
      <c r="AJ1946" s="48" t="str">
        <f t="shared" si="663"/>
        <v/>
      </c>
      <c r="AK1946" s="52" t="str">
        <f t="shared" si="664"/>
        <v/>
      </c>
      <c r="AL1946" s="52" t="str">
        <f t="shared" si="665"/>
        <v/>
      </c>
      <c r="AM1946" s="48" t="str">
        <f t="shared" si="666"/>
        <v/>
      </c>
      <c r="AN1946" s="48" t="str">
        <f t="shared" si="667"/>
        <v/>
      </c>
      <c r="AP1946" s="18" t="str">
        <f t="shared" si="668"/>
        <v/>
      </c>
      <c r="AQ1946" s="18" t="str">
        <f t="shared" si="669"/>
        <v/>
      </c>
      <c r="AR1946" s="18">
        <v>3.0609999999999998E-2</v>
      </c>
      <c r="AS1946" s="18">
        <f>IF(AF!$D$27="Todos",1,IF(M1946=AF!$D$27,1,0))</f>
        <v>1</v>
      </c>
      <c r="AT1946" s="53">
        <f>IF(AND(E1946=AF!$D$6,OR(LT!M1946=AF!$D$27,AF!$D$27="Todos"),OR(AP1946=AF!$E$8,AQ1946=AF!$E$8)),AR1946+AS1946,0)</f>
        <v>0</v>
      </c>
      <c r="AU1946" s="18" t="str">
        <f t="shared" si="670"/>
        <v/>
      </c>
      <c r="AV1946" s="54" t="str">
        <f t="shared" si="671"/>
        <v/>
      </c>
      <c r="AW1946" s="54" t="str">
        <f t="shared" si="672"/>
        <v/>
      </c>
      <c r="AX1946" s="18" t="str">
        <f t="shared" si="673"/>
        <v/>
      </c>
      <c r="AY1946" s="18" t="str">
        <f t="shared" si="674"/>
        <v/>
      </c>
      <c r="BA1946" s="18">
        <f>IF($E1946=AF!$D$6,IF($M1946="Concluída no prazo",2,IF($M1946="Concluída com atraso",1,0)),0)</f>
        <v>0</v>
      </c>
      <c r="BB1946" s="18">
        <f>IF($E1946=AF!$D$6,IF($M1946="Atrasada",2,IF($M1946="Concluída com atraso",1,0)),0)</f>
        <v>0</v>
      </c>
      <c r="BC1946" s="18">
        <v>1.9400000000000001E-2</v>
      </c>
      <c r="BD1946" s="18">
        <f t="shared" si="681"/>
        <v>1.9400000000000001E-2</v>
      </c>
      <c r="BE1946" s="18">
        <f t="shared" si="681"/>
        <v>1.9400000000000001E-2</v>
      </c>
      <c r="BF1946" s="18" t="str">
        <f t="shared" si="675"/>
        <v/>
      </c>
      <c r="BN1946" s="18" t="str">
        <f t="shared" si="676"/>
        <v>s</v>
      </c>
    </row>
    <row r="1947" spans="3:66" ht="50.1" customHeight="1" thickTop="1" thickBot="1" x14ac:dyDescent="0.3">
      <c r="C1947" s="46"/>
      <c r="D1947" s="46"/>
      <c r="E1947" s="46"/>
      <c r="F1947" s="122"/>
      <c r="G1947" s="122"/>
      <c r="H1947" s="78" t="str">
        <f t="shared" si="677"/>
        <v/>
      </c>
      <c r="I1947" s="78" t="str">
        <f t="shared" si="678"/>
        <v/>
      </c>
      <c r="J1947" s="16"/>
      <c r="K1947" s="46" t="str">
        <f t="shared" si="679"/>
        <v/>
      </c>
      <c r="L1947" s="16"/>
      <c r="M1947" s="16"/>
      <c r="N1947" s="46"/>
      <c r="O1947" s="47" t="str">
        <f t="shared" si="682"/>
        <v/>
      </c>
      <c r="P1947" s="47"/>
      <c r="Q1947" s="48" t="str">
        <f>IFERROR(VLOOKUP(E1947,Funcionários!$C$8:$E$207,3,FALSE),"")</f>
        <v/>
      </c>
      <c r="R1947" s="47"/>
      <c r="S1947" s="49" t="str">
        <f t="shared" si="683"/>
        <v/>
      </c>
      <c r="T1947" s="49">
        <v>1.941E-2</v>
      </c>
      <c r="U1947" s="48" t="str">
        <f>IF(Funcionários!C1948=0,"",Funcionários!C1948)</f>
        <v/>
      </c>
      <c r="V1947" s="50">
        <f>IF(U1947="",0,IF(COUNTIFS($E$7:$E$3006,U1947,$I$7:$I$3006,'RC'!$E$6)=0,0,COUNTIFS($M$7:$M$3006,"Concluída no prazo",$E$7:$E$3006,U1947,$I$7:$I$3006,'RC'!$E$6)/COUNTIFS($E$7:$E$3006,U1947,$I$7:$I$3006,'RC'!$E$6)))</f>
        <v>0</v>
      </c>
      <c r="W1947" s="49">
        <f>SUMIFS($J$7:$J$3006,$E$7:$E$3006,U1947,$I$7:$I$3006,'RC'!$E$6)+SUMIFS($L$7:$L$3006,$E$7:$E$3006,U1947,$I$7:$I$3006,'RC'!$E$6)</f>
        <v>0</v>
      </c>
      <c r="X1947" s="48">
        <f>COUNTIFS($E$7:$E$3006,U1947,$I$7:$I$3006,'RC'!$E$6)</f>
        <v>0</v>
      </c>
      <c r="Y1947" s="48"/>
      <c r="Z1947" s="51" t="str">
        <f>IF(AQ1947='RC'!$E$6,AC1947*1000+AD1947,"")</f>
        <v/>
      </c>
      <c r="AA1947" s="51" t="str">
        <f>IF(AB1947="","",IF(AQ1947='RC'!$E$6,AC1947*1000-AD1947,""))</f>
        <v/>
      </c>
      <c r="AB1947" s="48" t="str">
        <f>IFERROR(VLOOKUP(E1947,Funcionários!$C$8:$E$207,3,FALSE),"")</f>
        <v/>
      </c>
      <c r="AC1947" s="50" t="str">
        <f>IF(AB1947="","",IF(COUNTIFS($AB$7:$AB$3006,AB1947,$AQ$7:$AQ$3006,'RC'!$E$6)=0,"",COUNTIFS($M$7:$M$3006,"Concluída no prazo",$AB$7:$AB$3006,AB1947,$AQ$7:$AQ$3006,'RC'!$E$6)/COUNTIFS($AB$7:$AB$3006,AB1947,$AQ$7:$AQ$3006,'RC'!$E$6)))</f>
        <v/>
      </c>
      <c r="AD1947" s="48">
        <f>SUMIF($AQ$7:$AQ$3006,'RC'!$E$6,$J$7:$J$3006)+SUMIF($AQ$7:$AQ$3006,'RC'!$E$6,$L$7:$L$3006)</f>
        <v>21</v>
      </c>
      <c r="AF1947" s="48">
        <v>3.0599999999994101E-2</v>
      </c>
      <c r="AG1947" s="48">
        <f>IF(OR(AQ1947="",AQ1947&lt;&gt;'RC'!$E$6,AB1947&lt;&gt;'RC'!$D$21),0,1)</f>
        <v>0</v>
      </c>
      <c r="AH1947" s="48">
        <f t="shared" si="680"/>
        <v>3.0599999999994101E-2</v>
      </c>
      <c r="AI1947" s="48" t="str">
        <f t="shared" si="662"/>
        <v/>
      </c>
      <c r="AJ1947" s="48" t="str">
        <f t="shared" si="663"/>
        <v/>
      </c>
      <c r="AK1947" s="52" t="str">
        <f t="shared" si="664"/>
        <v/>
      </c>
      <c r="AL1947" s="52" t="str">
        <f t="shared" si="665"/>
        <v/>
      </c>
      <c r="AM1947" s="48" t="str">
        <f t="shared" si="666"/>
        <v/>
      </c>
      <c r="AN1947" s="48" t="str">
        <f t="shared" si="667"/>
        <v/>
      </c>
      <c r="AP1947" s="18" t="str">
        <f t="shared" si="668"/>
        <v/>
      </c>
      <c r="AQ1947" s="18" t="str">
        <f t="shared" si="669"/>
        <v/>
      </c>
      <c r="AR1947" s="18">
        <v>3.0599999999999999E-2</v>
      </c>
      <c r="AS1947" s="18">
        <f>IF(AF!$D$27="Todos",1,IF(M1947=AF!$D$27,1,0))</f>
        <v>1</v>
      </c>
      <c r="AT1947" s="53">
        <f>IF(AND(E1947=AF!$D$6,OR(LT!M1947=AF!$D$27,AF!$D$27="Todos"),OR(AP1947=AF!$E$8,AQ1947=AF!$E$8)),AR1947+AS1947,0)</f>
        <v>0</v>
      </c>
      <c r="AU1947" s="18" t="str">
        <f t="shared" si="670"/>
        <v/>
      </c>
      <c r="AV1947" s="54" t="str">
        <f t="shared" si="671"/>
        <v/>
      </c>
      <c r="AW1947" s="54" t="str">
        <f t="shared" si="672"/>
        <v/>
      </c>
      <c r="AX1947" s="18" t="str">
        <f t="shared" si="673"/>
        <v/>
      </c>
      <c r="AY1947" s="18" t="str">
        <f t="shared" si="674"/>
        <v/>
      </c>
      <c r="BA1947" s="18">
        <f>IF($E1947=AF!$D$6,IF($M1947="Concluída no prazo",2,IF($M1947="Concluída com atraso",1,0)),0)</f>
        <v>0</v>
      </c>
      <c r="BB1947" s="18">
        <f>IF($E1947=AF!$D$6,IF($M1947="Atrasada",2,IF($M1947="Concluída com atraso",1,0)),0)</f>
        <v>0</v>
      </c>
      <c r="BC1947" s="18">
        <v>1.941E-2</v>
      </c>
      <c r="BD1947" s="18">
        <f t="shared" si="681"/>
        <v>1.941E-2</v>
      </c>
      <c r="BE1947" s="18">
        <f t="shared" si="681"/>
        <v>1.941E-2</v>
      </c>
      <c r="BF1947" s="18" t="str">
        <f t="shared" si="675"/>
        <v/>
      </c>
      <c r="BN1947" s="18" t="str">
        <f t="shared" si="676"/>
        <v>s</v>
      </c>
    </row>
    <row r="1948" spans="3:66" ht="50.1" customHeight="1" thickTop="1" thickBot="1" x14ac:dyDescent="0.3">
      <c r="C1948" s="46"/>
      <c r="D1948" s="46"/>
      <c r="E1948" s="46"/>
      <c r="F1948" s="122"/>
      <c r="G1948" s="122"/>
      <c r="H1948" s="78" t="str">
        <f t="shared" si="677"/>
        <v/>
      </c>
      <c r="I1948" s="78" t="str">
        <f t="shared" si="678"/>
        <v/>
      </c>
      <c r="J1948" s="16"/>
      <c r="K1948" s="46" t="str">
        <f t="shared" si="679"/>
        <v/>
      </c>
      <c r="L1948" s="16"/>
      <c r="M1948" s="16"/>
      <c r="N1948" s="46"/>
      <c r="O1948" s="47" t="str">
        <f t="shared" si="682"/>
        <v/>
      </c>
      <c r="P1948" s="47"/>
      <c r="Q1948" s="48" t="str">
        <f>IFERROR(VLOOKUP(E1948,Funcionários!$C$8:$E$207,3,FALSE),"")</f>
        <v/>
      </c>
      <c r="R1948" s="47"/>
      <c r="S1948" s="49" t="str">
        <f t="shared" si="683"/>
        <v/>
      </c>
      <c r="T1948" s="49">
        <v>1.942E-2</v>
      </c>
      <c r="U1948" s="48" t="str">
        <f>IF(Funcionários!C1949=0,"",Funcionários!C1949)</f>
        <v/>
      </c>
      <c r="V1948" s="50">
        <f>IF(U1948="",0,IF(COUNTIFS($E$7:$E$3006,U1948,$I$7:$I$3006,'RC'!$E$6)=0,0,COUNTIFS($M$7:$M$3006,"Concluída no prazo",$E$7:$E$3006,U1948,$I$7:$I$3006,'RC'!$E$6)/COUNTIFS($E$7:$E$3006,U1948,$I$7:$I$3006,'RC'!$E$6)))</f>
        <v>0</v>
      </c>
      <c r="W1948" s="49">
        <f>SUMIFS($J$7:$J$3006,$E$7:$E$3006,U1948,$I$7:$I$3006,'RC'!$E$6)+SUMIFS($L$7:$L$3006,$E$7:$E$3006,U1948,$I$7:$I$3006,'RC'!$E$6)</f>
        <v>0</v>
      </c>
      <c r="X1948" s="48">
        <f>COUNTIFS($E$7:$E$3006,U1948,$I$7:$I$3006,'RC'!$E$6)</f>
        <v>0</v>
      </c>
      <c r="Y1948" s="48"/>
      <c r="Z1948" s="51" t="str">
        <f>IF(AQ1948='RC'!$E$6,AC1948*1000+AD1948,"")</f>
        <v/>
      </c>
      <c r="AA1948" s="51" t="str">
        <f>IF(AB1948="","",IF(AQ1948='RC'!$E$6,AC1948*1000-AD1948,""))</f>
        <v/>
      </c>
      <c r="AB1948" s="48" t="str">
        <f>IFERROR(VLOOKUP(E1948,Funcionários!$C$8:$E$207,3,FALSE),"")</f>
        <v/>
      </c>
      <c r="AC1948" s="50" t="str">
        <f>IF(AB1948="","",IF(COUNTIFS($AB$7:$AB$3006,AB1948,$AQ$7:$AQ$3006,'RC'!$E$6)=0,"",COUNTIFS($M$7:$M$3006,"Concluída no prazo",$AB$7:$AB$3006,AB1948,$AQ$7:$AQ$3006,'RC'!$E$6)/COUNTIFS($AB$7:$AB$3006,AB1948,$AQ$7:$AQ$3006,'RC'!$E$6)))</f>
        <v/>
      </c>
      <c r="AD1948" s="48">
        <f>SUMIF($AQ$7:$AQ$3006,'RC'!$E$6,$J$7:$J$3006)+SUMIF($AQ$7:$AQ$3006,'RC'!$E$6,$L$7:$L$3006)</f>
        <v>21</v>
      </c>
      <c r="AF1948" s="48">
        <v>3.0589999999994101E-2</v>
      </c>
      <c r="AG1948" s="48">
        <f>IF(OR(AQ1948="",AQ1948&lt;&gt;'RC'!$E$6,AB1948&lt;&gt;'RC'!$D$21),0,1)</f>
        <v>0</v>
      </c>
      <c r="AH1948" s="48">
        <f t="shared" si="680"/>
        <v>3.0589999999994101E-2</v>
      </c>
      <c r="AI1948" s="48" t="str">
        <f t="shared" si="662"/>
        <v/>
      </c>
      <c r="AJ1948" s="48" t="str">
        <f t="shared" si="663"/>
        <v/>
      </c>
      <c r="AK1948" s="52" t="str">
        <f t="shared" si="664"/>
        <v/>
      </c>
      <c r="AL1948" s="52" t="str">
        <f t="shared" si="665"/>
        <v/>
      </c>
      <c r="AM1948" s="48" t="str">
        <f t="shared" si="666"/>
        <v/>
      </c>
      <c r="AN1948" s="48" t="str">
        <f t="shared" si="667"/>
        <v/>
      </c>
      <c r="AP1948" s="18" t="str">
        <f t="shared" si="668"/>
        <v/>
      </c>
      <c r="AQ1948" s="18" t="str">
        <f t="shared" si="669"/>
        <v/>
      </c>
      <c r="AR1948" s="18">
        <v>3.0589999999999999E-2</v>
      </c>
      <c r="AS1948" s="18">
        <f>IF(AF!$D$27="Todos",1,IF(M1948=AF!$D$27,1,0))</f>
        <v>1</v>
      </c>
      <c r="AT1948" s="53">
        <f>IF(AND(E1948=AF!$D$6,OR(LT!M1948=AF!$D$27,AF!$D$27="Todos"),OR(AP1948=AF!$E$8,AQ1948=AF!$E$8)),AR1948+AS1948,0)</f>
        <v>0</v>
      </c>
      <c r="AU1948" s="18" t="str">
        <f t="shared" si="670"/>
        <v/>
      </c>
      <c r="AV1948" s="54" t="str">
        <f t="shared" si="671"/>
        <v/>
      </c>
      <c r="AW1948" s="54" t="str">
        <f t="shared" si="672"/>
        <v/>
      </c>
      <c r="AX1948" s="18" t="str">
        <f t="shared" si="673"/>
        <v/>
      </c>
      <c r="AY1948" s="18" t="str">
        <f t="shared" si="674"/>
        <v/>
      </c>
      <c r="BA1948" s="18">
        <f>IF($E1948=AF!$D$6,IF($M1948="Concluída no prazo",2,IF($M1948="Concluída com atraso",1,0)),0)</f>
        <v>0</v>
      </c>
      <c r="BB1948" s="18">
        <f>IF($E1948=AF!$D$6,IF($M1948="Atrasada",2,IF($M1948="Concluída com atraso",1,0)),0)</f>
        <v>0</v>
      </c>
      <c r="BC1948" s="18">
        <v>1.942E-2</v>
      </c>
      <c r="BD1948" s="18">
        <f t="shared" si="681"/>
        <v>1.942E-2</v>
      </c>
      <c r="BE1948" s="18">
        <f t="shared" si="681"/>
        <v>1.942E-2</v>
      </c>
      <c r="BF1948" s="18" t="str">
        <f t="shared" si="675"/>
        <v/>
      </c>
      <c r="BN1948" s="18" t="str">
        <f t="shared" si="676"/>
        <v>s</v>
      </c>
    </row>
    <row r="1949" spans="3:66" ht="50.1" customHeight="1" thickTop="1" thickBot="1" x14ac:dyDescent="0.3">
      <c r="C1949" s="46"/>
      <c r="D1949" s="46"/>
      <c r="E1949" s="46"/>
      <c r="F1949" s="122"/>
      <c r="G1949" s="122"/>
      <c r="H1949" s="78" t="str">
        <f t="shared" si="677"/>
        <v/>
      </c>
      <c r="I1949" s="78" t="str">
        <f t="shared" si="678"/>
        <v/>
      </c>
      <c r="J1949" s="16"/>
      <c r="K1949" s="46" t="str">
        <f t="shared" si="679"/>
        <v/>
      </c>
      <c r="L1949" s="16"/>
      <c r="M1949" s="16"/>
      <c r="N1949" s="46"/>
      <c r="O1949" s="47" t="str">
        <f t="shared" si="682"/>
        <v/>
      </c>
      <c r="P1949" s="47"/>
      <c r="Q1949" s="48" t="str">
        <f>IFERROR(VLOOKUP(E1949,Funcionários!$C$8:$E$207,3,FALSE),"")</f>
        <v/>
      </c>
      <c r="R1949" s="47"/>
      <c r="S1949" s="49" t="str">
        <f t="shared" si="683"/>
        <v/>
      </c>
      <c r="T1949" s="49">
        <v>1.9429999999999999E-2</v>
      </c>
      <c r="U1949" s="48" t="str">
        <f>IF(Funcionários!C1950=0,"",Funcionários!C1950)</f>
        <v/>
      </c>
      <c r="V1949" s="50">
        <f>IF(U1949="",0,IF(COUNTIFS($E$7:$E$3006,U1949,$I$7:$I$3006,'RC'!$E$6)=0,0,COUNTIFS($M$7:$M$3006,"Concluída no prazo",$E$7:$E$3006,U1949,$I$7:$I$3006,'RC'!$E$6)/COUNTIFS($E$7:$E$3006,U1949,$I$7:$I$3006,'RC'!$E$6)))</f>
        <v>0</v>
      </c>
      <c r="W1949" s="49">
        <f>SUMIFS($J$7:$J$3006,$E$7:$E$3006,U1949,$I$7:$I$3006,'RC'!$E$6)+SUMIFS($L$7:$L$3006,$E$7:$E$3006,U1949,$I$7:$I$3006,'RC'!$E$6)</f>
        <v>0</v>
      </c>
      <c r="X1949" s="48">
        <f>COUNTIFS($E$7:$E$3006,U1949,$I$7:$I$3006,'RC'!$E$6)</f>
        <v>0</v>
      </c>
      <c r="Y1949" s="48"/>
      <c r="Z1949" s="51" t="str">
        <f>IF(AQ1949='RC'!$E$6,AC1949*1000+AD1949,"")</f>
        <v/>
      </c>
      <c r="AA1949" s="51" t="str">
        <f>IF(AB1949="","",IF(AQ1949='RC'!$E$6,AC1949*1000-AD1949,""))</f>
        <v/>
      </c>
      <c r="AB1949" s="48" t="str">
        <f>IFERROR(VLOOKUP(E1949,Funcionários!$C$8:$E$207,3,FALSE),"")</f>
        <v/>
      </c>
      <c r="AC1949" s="50" t="str">
        <f>IF(AB1949="","",IF(COUNTIFS($AB$7:$AB$3006,AB1949,$AQ$7:$AQ$3006,'RC'!$E$6)=0,"",COUNTIFS($M$7:$M$3006,"Concluída no prazo",$AB$7:$AB$3006,AB1949,$AQ$7:$AQ$3006,'RC'!$E$6)/COUNTIFS($AB$7:$AB$3006,AB1949,$AQ$7:$AQ$3006,'RC'!$E$6)))</f>
        <v/>
      </c>
      <c r="AD1949" s="48">
        <f>SUMIF($AQ$7:$AQ$3006,'RC'!$E$6,$J$7:$J$3006)+SUMIF($AQ$7:$AQ$3006,'RC'!$E$6,$L$7:$L$3006)</f>
        <v>21</v>
      </c>
      <c r="AF1949" s="48">
        <v>3.0579999999994101E-2</v>
      </c>
      <c r="AG1949" s="48">
        <f>IF(OR(AQ1949="",AQ1949&lt;&gt;'RC'!$E$6,AB1949&lt;&gt;'RC'!$D$21),0,1)</f>
        <v>0</v>
      </c>
      <c r="AH1949" s="48">
        <f t="shared" si="680"/>
        <v>3.0579999999994101E-2</v>
      </c>
      <c r="AI1949" s="48" t="str">
        <f t="shared" si="662"/>
        <v/>
      </c>
      <c r="AJ1949" s="48" t="str">
        <f t="shared" si="663"/>
        <v/>
      </c>
      <c r="AK1949" s="52" t="str">
        <f t="shared" si="664"/>
        <v/>
      </c>
      <c r="AL1949" s="52" t="str">
        <f t="shared" si="665"/>
        <v/>
      </c>
      <c r="AM1949" s="48" t="str">
        <f t="shared" si="666"/>
        <v/>
      </c>
      <c r="AN1949" s="48" t="str">
        <f t="shared" si="667"/>
        <v/>
      </c>
      <c r="AP1949" s="18" t="str">
        <f t="shared" si="668"/>
        <v/>
      </c>
      <c r="AQ1949" s="18" t="str">
        <f t="shared" si="669"/>
        <v/>
      </c>
      <c r="AR1949" s="18">
        <v>3.058E-2</v>
      </c>
      <c r="AS1949" s="18">
        <f>IF(AF!$D$27="Todos",1,IF(M1949=AF!$D$27,1,0))</f>
        <v>1</v>
      </c>
      <c r="AT1949" s="53">
        <f>IF(AND(E1949=AF!$D$6,OR(LT!M1949=AF!$D$27,AF!$D$27="Todos"),OR(AP1949=AF!$E$8,AQ1949=AF!$E$8)),AR1949+AS1949,0)</f>
        <v>0</v>
      </c>
      <c r="AU1949" s="18" t="str">
        <f t="shared" si="670"/>
        <v/>
      </c>
      <c r="AV1949" s="54" t="str">
        <f t="shared" si="671"/>
        <v/>
      </c>
      <c r="AW1949" s="54" t="str">
        <f t="shared" si="672"/>
        <v/>
      </c>
      <c r="AX1949" s="18" t="str">
        <f t="shared" si="673"/>
        <v/>
      </c>
      <c r="AY1949" s="18" t="str">
        <f t="shared" si="674"/>
        <v/>
      </c>
      <c r="BA1949" s="18">
        <f>IF($E1949=AF!$D$6,IF($M1949="Concluída no prazo",2,IF($M1949="Concluída com atraso",1,0)),0)</f>
        <v>0</v>
      </c>
      <c r="BB1949" s="18">
        <f>IF($E1949=AF!$D$6,IF($M1949="Atrasada",2,IF($M1949="Concluída com atraso",1,0)),0)</f>
        <v>0</v>
      </c>
      <c r="BC1949" s="18">
        <v>1.9429999999999999E-2</v>
      </c>
      <c r="BD1949" s="18">
        <f t="shared" si="681"/>
        <v>1.9429999999999999E-2</v>
      </c>
      <c r="BE1949" s="18">
        <f t="shared" si="681"/>
        <v>1.9429999999999999E-2</v>
      </c>
      <c r="BF1949" s="18" t="str">
        <f t="shared" si="675"/>
        <v/>
      </c>
      <c r="BN1949" s="18" t="str">
        <f t="shared" si="676"/>
        <v>s</v>
      </c>
    </row>
    <row r="1950" spans="3:66" ht="50.1" customHeight="1" thickTop="1" thickBot="1" x14ac:dyDescent="0.3">
      <c r="C1950" s="46"/>
      <c r="D1950" s="46"/>
      <c r="E1950" s="46"/>
      <c r="F1950" s="122"/>
      <c r="G1950" s="122"/>
      <c r="H1950" s="78" t="str">
        <f t="shared" si="677"/>
        <v/>
      </c>
      <c r="I1950" s="78" t="str">
        <f t="shared" si="678"/>
        <v/>
      </c>
      <c r="J1950" s="16"/>
      <c r="K1950" s="46" t="str">
        <f t="shared" si="679"/>
        <v/>
      </c>
      <c r="L1950" s="16"/>
      <c r="M1950" s="16"/>
      <c r="N1950" s="46"/>
      <c r="O1950" s="47" t="str">
        <f t="shared" si="682"/>
        <v/>
      </c>
      <c r="P1950" s="47"/>
      <c r="Q1950" s="48" t="str">
        <f>IFERROR(VLOOKUP(E1950,Funcionários!$C$8:$E$207,3,FALSE),"")</f>
        <v/>
      </c>
      <c r="R1950" s="47"/>
      <c r="S1950" s="49" t="str">
        <f t="shared" si="683"/>
        <v/>
      </c>
      <c r="T1950" s="49">
        <v>1.9439999999999999E-2</v>
      </c>
      <c r="U1950" s="48" t="str">
        <f>IF(Funcionários!C1951=0,"",Funcionários!C1951)</f>
        <v/>
      </c>
      <c r="V1950" s="50">
        <f>IF(U1950="",0,IF(COUNTIFS($E$7:$E$3006,U1950,$I$7:$I$3006,'RC'!$E$6)=0,0,COUNTIFS($M$7:$M$3006,"Concluída no prazo",$E$7:$E$3006,U1950,$I$7:$I$3006,'RC'!$E$6)/COUNTIFS($E$7:$E$3006,U1950,$I$7:$I$3006,'RC'!$E$6)))</f>
        <v>0</v>
      </c>
      <c r="W1950" s="49">
        <f>SUMIFS($J$7:$J$3006,$E$7:$E$3006,U1950,$I$7:$I$3006,'RC'!$E$6)+SUMIFS($L$7:$L$3006,$E$7:$E$3006,U1950,$I$7:$I$3006,'RC'!$E$6)</f>
        <v>0</v>
      </c>
      <c r="X1950" s="48">
        <f>COUNTIFS($E$7:$E$3006,U1950,$I$7:$I$3006,'RC'!$E$6)</f>
        <v>0</v>
      </c>
      <c r="Y1950" s="48"/>
      <c r="Z1950" s="51" t="str">
        <f>IF(AQ1950='RC'!$E$6,AC1950*1000+AD1950,"")</f>
        <v/>
      </c>
      <c r="AA1950" s="51" t="str">
        <f>IF(AB1950="","",IF(AQ1950='RC'!$E$6,AC1950*1000-AD1950,""))</f>
        <v/>
      </c>
      <c r="AB1950" s="48" t="str">
        <f>IFERROR(VLOOKUP(E1950,Funcionários!$C$8:$E$207,3,FALSE),"")</f>
        <v/>
      </c>
      <c r="AC1950" s="50" t="str">
        <f>IF(AB1950="","",IF(COUNTIFS($AB$7:$AB$3006,AB1950,$AQ$7:$AQ$3006,'RC'!$E$6)=0,"",COUNTIFS($M$7:$M$3006,"Concluída no prazo",$AB$7:$AB$3006,AB1950,$AQ$7:$AQ$3006,'RC'!$E$6)/COUNTIFS($AB$7:$AB$3006,AB1950,$AQ$7:$AQ$3006,'RC'!$E$6)))</f>
        <v/>
      </c>
      <c r="AD1950" s="48">
        <f>SUMIF($AQ$7:$AQ$3006,'RC'!$E$6,$J$7:$J$3006)+SUMIF($AQ$7:$AQ$3006,'RC'!$E$6,$L$7:$L$3006)</f>
        <v>21</v>
      </c>
      <c r="AF1950" s="48">
        <v>3.0569999999994098E-2</v>
      </c>
      <c r="AG1950" s="48">
        <f>IF(OR(AQ1950="",AQ1950&lt;&gt;'RC'!$E$6,AB1950&lt;&gt;'RC'!$D$21),0,1)</f>
        <v>0</v>
      </c>
      <c r="AH1950" s="48">
        <f t="shared" si="680"/>
        <v>3.0569999999994098E-2</v>
      </c>
      <c r="AI1950" s="48" t="str">
        <f t="shared" si="662"/>
        <v/>
      </c>
      <c r="AJ1950" s="48" t="str">
        <f t="shared" si="663"/>
        <v/>
      </c>
      <c r="AK1950" s="52" t="str">
        <f t="shared" si="664"/>
        <v/>
      </c>
      <c r="AL1950" s="52" t="str">
        <f t="shared" si="665"/>
        <v/>
      </c>
      <c r="AM1950" s="48" t="str">
        <f t="shared" si="666"/>
        <v/>
      </c>
      <c r="AN1950" s="48" t="str">
        <f t="shared" si="667"/>
        <v/>
      </c>
      <c r="AP1950" s="18" t="str">
        <f t="shared" si="668"/>
        <v/>
      </c>
      <c r="AQ1950" s="18" t="str">
        <f t="shared" si="669"/>
        <v/>
      </c>
      <c r="AR1950" s="18">
        <v>3.057E-2</v>
      </c>
      <c r="AS1950" s="18">
        <f>IF(AF!$D$27="Todos",1,IF(M1950=AF!$D$27,1,0))</f>
        <v>1</v>
      </c>
      <c r="AT1950" s="53">
        <f>IF(AND(E1950=AF!$D$6,OR(LT!M1950=AF!$D$27,AF!$D$27="Todos"),OR(AP1950=AF!$E$8,AQ1950=AF!$E$8)),AR1950+AS1950,0)</f>
        <v>0</v>
      </c>
      <c r="AU1950" s="18" t="str">
        <f t="shared" si="670"/>
        <v/>
      </c>
      <c r="AV1950" s="54" t="str">
        <f t="shared" si="671"/>
        <v/>
      </c>
      <c r="AW1950" s="54" t="str">
        <f t="shared" si="672"/>
        <v/>
      </c>
      <c r="AX1950" s="18" t="str">
        <f t="shared" si="673"/>
        <v/>
      </c>
      <c r="AY1950" s="18" t="str">
        <f t="shared" si="674"/>
        <v/>
      </c>
      <c r="BA1950" s="18">
        <f>IF($E1950=AF!$D$6,IF($M1950="Concluída no prazo",2,IF($M1950="Concluída com atraso",1,0)),0)</f>
        <v>0</v>
      </c>
      <c r="BB1950" s="18">
        <f>IF($E1950=AF!$D$6,IF($M1950="Atrasada",2,IF($M1950="Concluída com atraso",1,0)),0)</f>
        <v>0</v>
      </c>
      <c r="BC1950" s="18">
        <v>1.9439999999999999E-2</v>
      </c>
      <c r="BD1950" s="18">
        <f t="shared" si="681"/>
        <v>1.9439999999999999E-2</v>
      </c>
      <c r="BE1950" s="18">
        <f t="shared" si="681"/>
        <v>1.9439999999999999E-2</v>
      </c>
      <c r="BF1950" s="18" t="str">
        <f t="shared" si="675"/>
        <v/>
      </c>
      <c r="BN1950" s="18" t="str">
        <f t="shared" si="676"/>
        <v>s</v>
      </c>
    </row>
    <row r="1951" spans="3:66" ht="50.1" customHeight="1" thickTop="1" thickBot="1" x14ac:dyDescent="0.3">
      <c r="C1951" s="46"/>
      <c r="D1951" s="46"/>
      <c r="E1951" s="46"/>
      <c r="F1951" s="122"/>
      <c r="G1951" s="122"/>
      <c r="H1951" s="78" t="str">
        <f t="shared" si="677"/>
        <v/>
      </c>
      <c r="I1951" s="78" t="str">
        <f t="shared" si="678"/>
        <v/>
      </c>
      <c r="J1951" s="16"/>
      <c r="K1951" s="46" t="str">
        <f t="shared" si="679"/>
        <v/>
      </c>
      <c r="L1951" s="16"/>
      <c r="M1951" s="16"/>
      <c r="N1951" s="46"/>
      <c r="O1951" s="47" t="str">
        <f t="shared" si="682"/>
        <v/>
      </c>
      <c r="P1951" s="47"/>
      <c r="Q1951" s="48" t="str">
        <f>IFERROR(VLOOKUP(E1951,Funcionários!$C$8:$E$207,3,FALSE),"")</f>
        <v/>
      </c>
      <c r="R1951" s="47"/>
      <c r="S1951" s="49" t="str">
        <f t="shared" si="683"/>
        <v/>
      </c>
      <c r="T1951" s="49">
        <v>1.9449999999999999E-2</v>
      </c>
      <c r="U1951" s="48" t="str">
        <f>IF(Funcionários!C1952=0,"",Funcionários!C1952)</f>
        <v/>
      </c>
      <c r="V1951" s="50">
        <f>IF(U1951="",0,IF(COUNTIFS($E$7:$E$3006,U1951,$I$7:$I$3006,'RC'!$E$6)=0,0,COUNTIFS($M$7:$M$3006,"Concluída no prazo",$E$7:$E$3006,U1951,$I$7:$I$3006,'RC'!$E$6)/COUNTIFS($E$7:$E$3006,U1951,$I$7:$I$3006,'RC'!$E$6)))</f>
        <v>0</v>
      </c>
      <c r="W1951" s="49">
        <f>SUMIFS($J$7:$J$3006,$E$7:$E$3006,U1951,$I$7:$I$3006,'RC'!$E$6)+SUMIFS($L$7:$L$3006,$E$7:$E$3006,U1951,$I$7:$I$3006,'RC'!$E$6)</f>
        <v>0</v>
      </c>
      <c r="X1951" s="48">
        <f>COUNTIFS($E$7:$E$3006,U1951,$I$7:$I$3006,'RC'!$E$6)</f>
        <v>0</v>
      </c>
      <c r="Y1951" s="48"/>
      <c r="Z1951" s="51" t="str">
        <f>IF(AQ1951='RC'!$E$6,AC1951*1000+AD1951,"")</f>
        <v/>
      </c>
      <c r="AA1951" s="51" t="str">
        <f>IF(AB1951="","",IF(AQ1951='RC'!$E$6,AC1951*1000-AD1951,""))</f>
        <v/>
      </c>
      <c r="AB1951" s="48" t="str">
        <f>IFERROR(VLOOKUP(E1951,Funcionários!$C$8:$E$207,3,FALSE),"")</f>
        <v/>
      </c>
      <c r="AC1951" s="50" t="str">
        <f>IF(AB1951="","",IF(COUNTIFS($AB$7:$AB$3006,AB1951,$AQ$7:$AQ$3006,'RC'!$E$6)=0,"",COUNTIFS($M$7:$M$3006,"Concluída no prazo",$AB$7:$AB$3006,AB1951,$AQ$7:$AQ$3006,'RC'!$E$6)/COUNTIFS($AB$7:$AB$3006,AB1951,$AQ$7:$AQ$3006,'RC'!$E$6)))</f>
        <v/>
      </c>
      <c r="AD1951" s="48">
        <f>SUMIF($AQ$7:$AQ$3006,'RC'!$E$6,$J$7:$J$3006)+SUMIF($AQ$7:$AQ$3006,'RC'!$E$6,$L$7:$L$3006)</f>
        <v>21</v>
      </c>
      <c r="AF1951" s="48">
        <v>3.0559999999994002E-2</v>
      </c>
      <c r="AG1951" s="48">
        <f>IF(OR(AQ1951="",AQ1951&lt;&gt;'RC'!$E$6,AB1951&lt;&gt;'RC'!$D$21),0,1)</f>
        <v>0</v>
      </c>
      <c r="AH1951" s="48">
        <f t="shared" si="680"/>
        <v>3.0559999999994002E-2</v>
      </c>
      <c r="AI1951" s="48" t="str">
        <f t="shared" si="662"/>
        <v/>
      </c>
      <c r="AJ1951" s="48" t="str">
        <f t="shared" si="663"/>
        <v/>
      </c>
      <c r="AK1951" s="52" t="str">
        <f t="shared" si="664"/>
        <v/>
      </c>
      <c r="AL1951" s="52" t="str">
        <f t="shared" si="665"/>
        <v/>
      </c>
      <c r="AM1951" s="48" t="str">
        <f t="shared" si="666"/>
        <v/>
      </c>
      <c r="AN1951" s="48" t="str">
        <f t="shared" si="667"/>
        <v/>
      </c>
      <c r="AP1951" s="18" t="str">
        <f t="shared" si="668"/>
        <v/>
      </c>
      <c r="AQ1951" s="18" t="str">
        <f t="shared" si="669"/>
        <v/>
      </c>
      <c r="AR1951" s="18">
        <v>3.056E-2</v>
      </c>
      <c r="AS1951" s="18">
        <f>IF(AF!$D$27="Todos",1,IF(M1951=AF!$D$27,1,0))</f>
        <v>1</v>
      </c>
      <c r="AT1951" s="53">
        <f>IF(AND(E1951=AF!$D$6,OR(LT!M1951=AF!$D$27,AF!$D$27="Todos"),OR(AP1951=AF!$E$8,AQ1951=AF!$E$8)),AR1951+AS1951,0)</f>
        <v>0</v>
      </c>
      <c r="AU1951" s="18" t="str">
        <f t="shared" si="670"/>
        <v/>
      </c>
      <c r="AV1951" s="54" t="str">
        <f t="shared" si="671"/>
        <v/>
      </c>
      <c r="AW1951" s="54" t="str">
        <f t="shared" si="672"/>
        <v/>
      </c>
      <c r="AX1951" s="18" t="str">
        <f t="shared" si="673"/>
        <v/>
      </c>
      <c r="AY1951" s="18" t="str">
        <f t="shared" si="674"/>
        <v/>
      </c>
      <c r="BA1951" s="18">
        <f>IF($E1951=AF!$D$6,IF($M1951="Concluída no prazo",2,IF($M1951="Concluída com atraso",1,0)),0)</f>
        <v>0</v>
      </c>
      <c r="BB1951" s="18">
        <f>IF($E1951=AF!$D$6,IF($M1951="Atrasada",2,IF($M1951="Concluída com atraso",1,0)),0)</f>
        <v>0</v>
      </c>
      <c r="BC1951" s="18">
        <v>1.9449999999999999E-2</v>
      </c>
      <c r="BD1951" s="18">
        <f t="shared" si="681"/>
        <v>1.9449999999999999E-2</v>
      </c>
      <c r="BE1951" s="18">
        <f t="shared" si="681"/>
        <v>1.9449999999999999E-2</v>
      </c>
      <c r="BF1951" s="18" t="str">
        <f t="shared" si="675"/>
        <v/>
      </c>
      <c r="BN1951" s="18" t="str">
        <f t="shared" si="676"/>
        <v>s</v>
      </c>
    </row>
    <row r="1952" spans="3:66" ht="50.1" customHeight="1" thickTop="1" thickBot="1" x14ac:dyDescent="0.3">
      <c r="C1952" s="46"/>
      <c r="D1952" s="46"/>
      <c r="E1952" s="46"/>
      <c r="F1952" s="122"/>
      <c r="G1952" s="122"/>
      <c r="H1952" s="78" t="str">
        <f t="shared" si="677"/>
        <v/>
      </c>
      <c r="I1952" s="78" t="str">
        <f t="shared" si="678"/>
        <v/>
      </c>
      <c r="J1952" s="16"/>
      <c r="K1952" s="46" t="str">
        <f t="shared" si="679"/>
        <v/>
      </c>
      <c r="L1952" s="16"/>
      <c r="M1952" s="16"/>
      <c r="N1952" s="46"/>
      <c r="O1952" s="47" t="str">
        <f t="shared" si="682"/>
        <v/>
      </c>
      <c r="P1952" s="47"/>
      <c r="Q1952" s="48" t="str">
        <f>IFERROR(VLOOKUP(E1952,Funcionários!$C$8:$E$207,3,FALSE),"")</f>
        <v/>
      </c>
      <c r="R1952" s="47"/>
      <c r="S1952" s="49" t="str">
        <f t="shared" si="683"/>
        <v/>
      </c>
      <c r="T1952" s="49">
        <v>1.9460000000000002E-2</v>
      </c>
      <c r="U1952" s="48" t="str">
        <f>IF(Funcionários!C1953=0,"",Funcionários!C1953)</f>
        <v/>
      </c>
      <c r="V1952" s="50">
        <f>IF(U1952="",0,IF(COUNTIFS($E$7:$E$3006,U1952,$I$7:$I$3006,'RC'!$E$6)=0,0,COUNTIFS($M$7:$M$3006,"Concluída no prazo",$E$7:$E$3006,U1952,$I$7:$I$3006,'RC'!$E$6)/COUNTIFS($E$7:$E$3006,U1952,$I$7:$I$3006,'RC'!$E$6)))</f>
        <v>0</v>
      </c>
      <c r="W1952" s="49">
        <f>SUMIFS($J$7:$J$3006,$E$7:$E$3006,U1952,$I$7:$I$3006,'RC'!$E$6)+SUMIFS($L$7:$L$3006,$E$7:$E$3006,U1952,$I$7:$I$3006,'RC'!$E$6)</f>
        <v>0</v>
      </c>
      <c r="X1952" s="48">
        <f>COUNTIFS($E$7:$E$3006,U1952,$I$7:$I$3006,'RC'!$E$6)</f>
        <v>0</v>
      </c>
      <c r="Y1952" s="48"/>
      <c r="Z1952" s="51" t="str">
        <f>IF(AQ1952='RC'!$E$6,AC1952*1000+AD1952,"")</f>
        <v/>
      </c>
      <c r="AA1952" s="51" t="str">
        <f>IF(AB1952="","",IF(AQ1952='RC'!$E$6,AC1952*1000-AD1952,""))</f>
        <v/>
      </c>
      <c r="AB1952" s="48" t="str">
        <f>IFERROR(VLOOKUP(E1952,Funcionários!$C$8:$E$207,3,FALSE),"")</f>
        <v/>
      </c>
      <c r="AC1952" s="50" t="str">
        <f>IF(AB1952="","",IF(COUNTIFS($AB$7:$AB$3006,AB1952,$AQ$7:$AQ$3006,'RC'!$E$6)=0,"",COUNTIFS($M$7:$M$3006,"Concluída no prazo",$AB$7:$AB$3006,AB1952,$AQ$7:$AQ$3006,'RC'!$E$6)/COUNTIFS($AB$7:$AB$3006,AB1952,$AQ$7:$AQ$3006,'RC'!$E$6)))</f>
        <v/>
      </c>
      <c r="AD1952" s="48">
        <f>SUMIF($AQ$7:$AQ$3006,'RC'!$E$6,$J$7:$J$3006)+SUMIF($AQ$7:$AQ$3006,'RC'!$E$6,$L$7:$L$3006)</f>
        <v>21</v>
      </c>
      <c r="AF1952" s="48">
        <v>3.0549999999993999E-2</v>
      </c>
      <c r="AG1952" s="48">
        <f>IF(OR(AQ1952="",AQ1952&lt;&gt;'RC'!$E$6,AB1952&lt;&gt;'RC'!$D$21),0,1)</f>
        <v>0</v>
      </c>
      <c r="AH1952" s="48">
        <f t="shared" si="680"/>
        <v>3.0549999999993999E-2</v>
      </c>
      <c r="AI1952" s="48" t="str">
        <f t="shared" si="662"/>
        <v/>
      </c>
      <c r="AJ1952" s="48" t="str">
        <f t="shared" si="663"/>
        <v/>
      </c>
      <c r="AK1952" s="52" t="str">
        <f t="shared" si="664"/>
        <v/>
      </c>
      <c r="AL1952" s="52" t="str">
        <f t="shared" si="665"/>
        <v/>
      </c>
      <c r="AM1952" s="48" t="str">
        <f t="shared" si="666"/>
        <v/>
      </c>
      <c r="AN1952" s="48" t="str">
        <f t="shared" si="667"/>
        <v/>
      </c>
      <c r="AP1952" s="18" t="str">
        <f t="shared" si="668"/>
        <v/>
      </c>
      <c r="AQ1952" s="18" t="str">
        <f t="shared" si="669"/>
        <v/>
      </c>
      <c r="AR1952" s="18">
        <v>3.0550000000000001E-2</v>
      </c>
      <c r="AS1952" s="18">
        <f>IF(AF!$D$27="Todos",1,IF(M1952=AF!$D$27,1,0))</f>
        <v>1</v>
      </c>
      <c r="AT1952" s="53">
        <f>IF(AND(E1952=AF!$D$6,OR(LT!M1952=AF!$D$27,AF!$D$27="Todos"),OR(AP1952=AF!$E$8,AQ1952=AF!$E$8)),AR1952+AS1952,0)</f>
        <v>0</v>
      </c>
      <c r="AU1952" s="18" t="str">
        <f t="shared" si="670"/>
        <v/>
      </c>
      <c r="AV1952" s="54" t="str">
        <f t="shared" si="671"/>
        <v/>
      </c>
      <c r="AW1952" s="54" t="str">
        <f t="shared" si="672"/>
        <v/>
      </c>
      <c r="AX1952" s="18" t="str">
        <f t="shared" si="673"/>
        <v/>
      </c>
      <c r="AY1952" s="18" t="str">
        <f t="shared" si="674"/>
        <v/>
      </c>
      <c r="BA1952" s="18">
        <f>IF($E1952=AF!$D$6,IF($M1952="Concluída no prazo",2,IF($M1952="Concluída com atraso",1,0)),0)</f>
        <v>0</v>
      </c>
      <c r="BB1952" s="18">
        <f>IF($E1952=AF!$D$6,IF($M1952="Atrasada",2,IF($M1952="Concluída com atraso",1,0)),0)</f>
        <v>0</v>
      </c>
      <c r="BC1952" s="18">
        <v>1.9460000000000002E-2</v>
      </c>
      <c r="BD1952" s="18">
        <f t="shared" si="681"/>
        <v>1.9460000000000002E-2</v>
      </c>
      <c r="BE1952" s="18">
        <f t="shared" si="681"/>
        <v>1.9460000000000002E-2</v>
      </c>
      <c r="BF1952" s="18" t="str">
        <f t="shared" si="675"/>
        <v/>
      </c>
      <c r="BN1952" s="18" t="str">
        <f t="shared" si="676"/>
        <v>s</v>
      </c>
    </row>
    <row r="1953" spans="3:66" ht="50.1" customHeight="1" thickTop="1" thickBot="1" x14ac:dyDescent="0.3">
      <c r="C1953" s="46"/>
      <c r="D1953" s="46"/>
      <c r="E1953" s="46"/>
      <c r="F1953" s="122"/>
      <c r="G1953" s="122"/>
      <c r="H1953" s="78" t="str">
        <f t="shared" si="677"/>
        <v/>
      </c>
      <c r="I1953" s="78" t="str">
        <f t="shared" si="678"/>
        <v/>
      </c>
      <c r="J1953" s="16"/>
      <c r="K1953" s="46" t="str">
        <f t="shared" si="679"/>
        <v/>
      </c>
      <c r="L1953" s="16"/>
      <c r="M1953" s="16"/>
      <c r="N1953" s="46"/>
      <c r="O1953" s="47" t="str">
        <f t="shared" si="682"/>
        <v/>
      </c>
      <c r="P1953" s="47"/>
      <c r="Q1953" s="48" t="str">
        <f>IFERROR(VLOOKUP(E1953,Funcionários!$C$8:$E$207,3,FALSE),"")</f>
        <v/>
      </c>
      <c r="R1953" s="47"/>
      <c r="S1953" s="49" t="str">
        <f t="shared" si="683"/>
        <v/>
      </c>
      <c r="T1953" s="49">
        <v>1.9470000000000001E-2</v>
      </c>
      <c r="U1953" s="48" t="str">
        <f>IF(Funcionários!C1954=0,"",Funcionários!C1954)</f>
        <v/>
      </c>
      <c r="V1953" s="50">
        <f>IF(U1953="",0,IF(COUNTIFS($E$7:$E$3006,U1953,$I$7:$I$3006,'RC'!$E$6)=0,0,COUNTIFS($M$7:$M$3006,"Concluída no prazo",$E$7:$E$3006,U1953,$I$7:$I$3006,'RC'!$E$6)/COUNTIFS($E$7:$E$3006,U1953,$I$7:$I$3006,'RC'!$E$6)))</f>
        <v>0</v>
      </c>
      <c r="W1953" s="49">
        <f>SUMIFS($J$7:$J$3006,$E$7:$E$3006,U1953,$I$7:$I$3006,'RC'!$E$6)+SUMIFS($L$7:$L$3006,$E$7:$E$3006,U1953,$I$7:$I$3006,'RC'!$E$6)</f>
        <v>0</v>
      </c>
      <c r="X1953" s="48">
        <f>COUNTIFS($E$7:$E$3006,U1953,$I$7:$I$3006,'RC'!$E$6)</f>
        <v>0</v>
      </c>
      <c r="Y1953" s="48"/>
      <c r="Z1953" s="51" t="str">
        <f>IF(AQ1953='RC'!$E$6,AC1953*1000+AD1953,"")</f>
        <v/>
      </c>
      <c r="AA1953" s="51" t="str">
        <f>IF(AB1953="","",IF(AQ1953='RC'!$E$6,AC1953*1000-AD1953,""))</f>
        <v/>
      </c>
      <c r="AB1953" s="48" t="str">
        <f>IFERROR(VLOOKUP(E1953,Funcionários!$C$8:$E$207,3,FALSE),"")</f>
        <v/>
      </c>
      <c r="AC1953" s="50" t="str">
        <f>IF(AB1953="","",IF(COUNTIFS($AB$7:$AB$3006,AB1953,$AQ$7:$AQ$3006,'RC'!$E$6)=0,"",COUNTIFS($M$7:$M$3006,"Concluída no prazo",$AB$7:$AB$3006,AB1953,$AQ$7:$AQ$3006,'RC'!$E$6)/COUNTIFS($AB$7:$AB$3006,AB1953,$AQ$7:$AQ$3006,'RC'!$E$6)))</f>
        <v/>
      </c>
      <c r="AD1953" s="48">
        <f>SUMIF($AQ$7:$AQ$3006,'RC'!$E$6,$J$7:$J$3006)+SUMIF($AQ$7:$AQ$3006,'RC'!$E$6,$L$7:$L$3006)</f>
        <v>21</v>
      </c>
      <c r="AF1953" s="48">
        <v>3.0539999999993999E-2</v>
      </c>
      <c r="AG1953" s="48">
        <f>IF(OR(AQ1953="",AQ1953&lt;&gt;'RC'!$E$6,AB1953&lt;&gt;'RC'!$D$21),0,1)</f>
        <v>0</v>
      </c>
      <c r="AH1953" s="48">
        <f t="shared" si="680"/>
        <v>3.0539999999993999E-2</v>
      </c>
      <c r="AI1953" s="48" t="str">
        <f t="shared" si="662"/>
        <v/>
      </c>
      <c r="AJ1953" s="48" t="str">
        <f t="shared" si="663"/>
        <v/>
      </c>
      <c r="AK1953" s="52" t="str">
        <f t="shared" si="664"/>
        <v/>
      </c>
      <c r="AL1953" s="52" t="str">
        <f t="shared" si="665"/>
        <v/>
      </c>
      <c r="AM1953" s="48" t="str">
        <f t="shared" si="666"/>
        <v/>
      </c>
      <c r="AN1953" s="48" t="str">
        <f t="shared" si="667"/>
        <v/>
      </c>
      <c r="AP1953" s="18" t="str">
        <f t="shared" si="668"/>
        <v/>
      </c>
      <c r="AQ1953" s="18" t="str">
        <f t="shared" si="669"/>
        <v/>
      </c>
      <c r="AR1953" s="18">
        <v>3.0540000000000001E-2</v>
      </c>
      <c r="AS1953" s="18">
        <f>IF(AF!$D$27="Todos",1,IF(M1953=AF!$D$27,1,0))</f>
        <v>1</v>
      </c>
      <c r="AT1953" s="53">
        <f>IF(AND(E1953=AF!$D$6,OR(LT!M1953=AF!$D$27,AF!$D$27="Todos"),OR(AP1953=AF!$E$8,AQ1953=AF!$E$8)),AR1953+AS1953,0)</f>
        <v>0</v>
      </c>
      <c r="AU1953" s="18" t="str">
        <f t="shared" si="670"/>
        <v/>
      </c>
      <c r="AV1953" s="54" t="str">
        <f t="shared" si="671"/>
        <v/>
      </c>
      <c r="AW1953" s="54" t="str">
        <f t="shared" si="672"/>
        <v/>
      </c>
      <c r="AX1953" s="18" t="str">
        <f t="shared" si="673"/>
        <v/>
      </c>
      <c r="AY1953" s="18" t="str">
        <f t="shared" si="674"/>
        <v/>
      </c>
      <c r="BA1953" s="18">
        <f>IF($E1953=AF!$D$6,IF($M1953="Concluída no prazo",2,IF($M1953="Concluída com atraso",1,0)),0)</f>
        <v>0</v>
      </c>
      <c r="BB1953" s="18">
        <f>IF($E1953=AF!$D$6,IF($M1953="Atrasada",2,IF($M1953="Concluída com atraso",1,0)),0)</f>
        <v>0</v>
      </c>
      <c r="BC1953" s="18">
        <v>1.9470000000000001E-2</v>
      </c>
      <c r="BD1953" s="18">
        <f t="shared" si="681"/>
        <v>1.9470000000000001E-2</v>
      </c>
      <c r="BE1953" s="18">
        <f t="shared" si="681"/>
        <v>1.9470000000000001E-2</v>
      </c>
      <c r="BF1953" s="18" t="str">
        <f t="shared" si="675"/>
        <v/>
      </c>
      <c r="BN1953" s="18" t="str">
        <f t="shared" si="676"/>
        <v>s</v>
      </c>
    </row>
    <row r="1954" spans="3:66" ht="50.1" customHeight="1" thickTop="1" thickBot="1" x14ac:dyDescent="0.3">
      <c r="C1954" s="46"/>
      <c r="D1954" s="46"/>
      <c r="E1954" s="46"/>
      <c r="F1954" s="122"/>
      <c r="G1954" s="122"/>
      <c r="H1954" s="78" t="str">
        <f t="shared" si="677"/>
        <v/>
      </c>
      <c r="I1954" s="78" t="str">
        <f t="shared" si="678"/>
        <v/>
      </c>
      <c r="J1954" s="16"/>
      <c r="K1954" s="46" t="str">
        <f t="shared" si="679"/>
        <v/>
      </c>
      <c r="L1954" s="16"/>
      <c r="M1954" s="16"/>
      <c r="N1954" s="46"/>
      <c r="O1954" s="47" t="str">
        <f t="shared" si="682"/>
        <v/>
      </c>
      <c r="P1954" s="47"/>
      <c r="Q1954" s="48" t="str">
        <f>IFERROR(VLOOKUP(E1954,Funcionários!$C$8:$E$207,3,FALSE),"")</f>
        <v/>
      </c>
      <c r="R1954" s="47"/>
      <c r="S1954" s="49" t="str">
        <f t="shared" si="683"/>
        <v/>
      </c>
      <c r="T1954" s="49">
        <v>1.9480000000000001E-2</v>
      </c>
      <c r="U1954" s="48" t="str">
        <f>IF(Funcionários!C1955=0,"",Funcionários!C1955)</f>
        <v/>
      </c>
      <c r="V1954" s="50">
        <f>IF(U1954="",0,IF(COUNTIFS($E$7:$E$3006,U1954,$I$7:$I$3006,'RC'!$E$6)=0,0,COUNTIFS($M$7:$M$3006,"Concluída no prazo",$E$7:$E$3006,U1954,$I$7:$I$3006,'RC'!$E$6)/COUNTIFS($E$7:$E$3006,U1954,$I$7:$I$3006,'RC'!$E$6)))</f>
        <v>0</v>
      </c>
      <c r="W1954" s="49">
        <f>SUMIFS($J$7:$J$3006,$E$7:$E$3006,U1954,$I$7:$I$3006,'RC'!$E$6)+SUMIFS($L$7:$L$3006,$E$7:$E$3006,U1954,$I$7:$I$3006,'RC'!$E$6)</f>
        <v>0</v>
      </c>
      <c r="X1954" s="48">
        <f>COUNTIFS($E$7:$E$3006,U1954,$I$7:$I$3006,'RC'!$E$6)</f>
        <v>0</v>
      </c>
      <c r="Y1954" s="48"/>
      <c r="Z1954" s="51" t="str">
        <f>IF(AQ1954='RC'!$E$6,AC1954*1000+AD1954,"")</f>
        <v/>
      </c>
      <c r="AA1954" s="51" t="str">
        <f>IF(AB1954="","",IF(AQ1954='RC'!$E$6,AC1954*1000-AD1954,""))</f>
        <v/>
      </c>
      <c r="AB1954" s="48" t="str">
        <f>IFERROR(VLOOKUP(E1954,Funcionários!$C$8:$E$207,3,FALSE),"")</f>
        <v/>
      </c>
      <c r="AC1954" s="50" t="str">
        <f>IF(AB1954="","",IF(COUNTIFS($AB$7:$AB$3006,AB1954,$AQ$7:$AQ$3006,'RC'!$E$6)=0,"",COUNTIFS($M$7:$M$3006,"Concluída no prazo",$AB$7:$AB$3006,AB1954,$AQ$7:$AQ$3006,'RC'!$E$6)/COUNTIFS($AB$7:$AB$3006,AB1954,$AQ$7:$AQ$3006,'RC'!$E$6)))</f>
        <v/>
      </c>
      <c r="AD1954" s="48">
        <f>SUMIF($AQ$7:$AQ$3006,'RC'!$E$6,$J$7:$J$3006)+SUMIF($AQ$7:$AQ$3006,'RC'!$E$6,$L$7:$L$3006)</f>
        <v>21</v>
      </c>
      <c r="AF1954" s="48">
        <v>3.0529999999993999E-2</v>
      </c>
      <c r="AG1954" s="48">
        <f>IF(OR(AQ1954="",AQ1954&lt;&gt;'RC'!$E$6,AB1954&lt;&gt;'RC'!$D$21),0,1)</f>
        <v>0</v>
      </c>
      <c r="AH1954" s="48">
        <f t="shared" si="680"/>
        <v>3.0529999999993999E-2</v>
      </c>
      <c r="AI1954" s="48" t="str">
        <f t="shared" si="662"/>
        <v/>
      </c>
      <c r="AJ1954" s="48" t="str">
        <f t="shared" si="663"/>
        <v/>
      </c>
      <c r="AK1954" s="52" t="str">
        <f t="shared" si="664"/>
        <v/>
      </c>
      <c r="AL1954" s="52" t="str">
        <f t="shared" si="665"/>
        <v/>
      </c>
      <c r="AM1954" s="48" t="str">
        <f t="shared" si="666"/>
        <v/>
      </c>
      <c r="AN1954" s="48" t="str">
        <f t="shared" si="667"/>
        <v/>
      </c>
      <c r="AP1954" s="18" t="str">
        <f t="shared" si="668"/>
        <v/>
      </c>
      <c r="AQ1954" s="18" t="str">
        <f t="shared" si="669"/>
        <v/>
      </c>
      <c r="AR1954" s="18">
        <v>3.0530000000000002E-2</v>
      </c>
      <c r="AS1954" s="18">
        <f>IF(AF!$D$27="Todos",1,IF(M1954=AF!$D$27,1,0))</f>
        <v>1</v>
      </c>
      <c r="AT1954" s="53">
        <f>IF(AND(E1954=AF!$D$6,OR(LT!M1954=AF!$D$27,AF!$D$27="Todos"),OR(AP1954=AF!$E$8,AQ1954=AF!$E$8)),AR1954+AS1954,0)</f>
        <v>0</v>
      </c>
      <c r="AU1954" s="18" t="str">
        <f t="shared" si="670"/>
        <v/>
      </c>
      <c r="AV1954" s="54" t="str">
        <f t="shared" si="671"/>
        <v/>
      </c>
      <c r="AW1954" s="54" t="str">
        <f t="shared" si="672"/>
        <v/>
      </c>
      <c r="AX1954" s="18" t="str">
        <f t="shared" si="673"/>
        <v/>
      </c>
      <c r="AY1954" s="18" t="str">
        <f t="shared" si="674"/>
        <v/>
      </c>
      <c r="BA1954" s="18">
        <f>IF($E1954=AF!$D$6,IF($M1954="Concluída no prazo",2,IF($M1954="Concluída com atraso",1,0)),0)</f>
        <v>0</v>
      </c>
      <c r="BB1954" s="18">
        <f>IF($E1954=AF!$D$6,IF($M1954="Atrasada",2,IF($M1954="Concluída com atraso",1,0)),0)</f>
        <v>0</v>
      </c>
      <c r="BC1954" s="18">
        <v>1.9480000000000001E-2</v>
      </c>
      <c r="BD1954" s="18">
        <f t="shared" si="681"/>
        <v>1.9480000000000001E-2</v>
      </c>
      <c r="BE1954" s="18">
        <f t="shared" si="681"/>
        <v>1.9480000000000001E-2</v>
      </c>
      <c r="BF1954" s="18" t="str">
        <f t="shared" si="675"/>
        <v/>
      </c>
      <c r="BN1954" s="18" t="str">
        <f t="shared" si="676"/>
        <v>s</v>
      </c>
    </row>
    <row r="1955" spans="3:66" ht="50.1" customHeight="1" thickTop="1" thickBot="1" x14ac:dyDescent="0.3">
      <c r="C1955" s="46"/>
      <c r="D1955" s="46"/>
      <c r="E1955" s="46"/>
      <c r="F1955" s="122"/>
      <c r="G1955" s="122"/>
      <c r="H1955" s="78" t="str">
        <f t="shared" si="677"/>
        <v/>
      </c>
      <c r="I1955" s="78" t="str">
        <f t="shared" si="678"/>
        <v/>
      </c>
      <c r="J1955" s="16"/>
      <c r="K1955" s="46" t="str">
        <f t="shared" si="679"/>
        <v/>
      </c>
      <c r="L1955" s="16"/>
      <c r="M1955" s="16"/>
      <c r="N1955" s="46"/>
      <c r="O1955" s="47" t="str">
        <f t="shared" si="682"/>
        <v/>
      </c>
      <c r="P1955" s="47"/>
      <c r="Q1955" s="48" t="str">
        <f>IFERROR(VLOOKUP(E1955,Funcionários!$C$8:$E$207,3,FALSE),"")</f>
        <v/>
      </c>
      <c r="R1955" s="47"/>
      <c r="S1955" s="49" t="str">
        <f t="shared" si="683"/>
        <v/>
      </c>
      <c r="T1955" s="49">
        <v>1.949E-2</v>
      </c>
      <c r="U1955" s="48" t="str">
        <f>IF(Funcionários!C1956=0,"",Funcionários!C1956)</f>
        <v/>
      </c>
      <c r="V1955" s="50">
        <f>IF(U1955="",0,IF(COUNTIFS($E$7:$E$3006,U1955,$I$7:$I$3006,'RC'!$E$6)=0,0,COUNTIFS($M$7:$M$3006,"Concluída no prazo",$E$7:$E$3006,U1955,$I$7:$I$3006,'RC'!$E$6)/COUNTIFS($E$7:$E$3006,U1955,$I$7:$I$3006,'RC'!$E$6)))</f>
        <v>0</v>
      </c>
      <c r="W1955" s="49">
        <f>SUMIFS($J$7:$J$3006,$E$7:$E$3006,U1955,$I$7:$I$3006,'RC'!$E$6)+SUMIFS($L$7:$L$3006,$E$7:$E$3006,U1955,$I$7:$I$3006,'RC'!$E$6)</f>
        <v>0</v>
      </c>
      <c r="X1955" s="48">
        <f>COUNTIFS($E$7:$E$3006,U1955,$I$7:$I$3006,'RC'!$E$6)</f>
        <v>0</v>
      </c>
      <c r="Y1955" s="48"/>
      <c r="Z1955" s="51" t="str">
        <f>IF(AQ1955='RC'!$E$6,AC1955*1000+AD1955,"")</f>
        <v/>
      </c>
      <c r="AA1955" s="51" t="str">
        <f>IF(AB1955="","",IF(AQ1955='RC'!$E$6,AC1955*1000-AD1955,""))</f>
        <v/>
      </c>
      <c r="AB1955" s="48" t="str">
        <f>IFERROR(VLOOKUP(E1955,Funcionários!$C$8:$E$207,3,FALSE),"")</f>
        <v/>
      </c>
      <c r="AC1955" s="50" t="str">
        <f>IF(AB1955="","",IF(COUNTIFS($AB$7:$AB$3006,AB1955,$AQ$7:$AQ$3006,'RC'!$E$6)=0,"",COUNTIFS($M$7:$M$3006,"Concluída no prazo",$AB$7:$AB$3006,AB1955,$AQ$7:$AQ$3006,'RC'!$E$6)/COUNTIFS($AB$7:$AB$3006,AB1955,$AQ$7:$AQ$3006,'RC'!$E$6)))</f>
        <v/>
      </c>
      <c r="AD1955" s="48">
        <f>SUMIF($AQ$7:$AQ$3006,'RC'!$E$6,$J$7:$J$3006)+SUMIF($AQ$7:$AQ$3006,'RC'!$E$6,$L$7:$L$3006)</f>
        <v>21</v>
      </c>
      <c r="AF1955" s="48">
        <v>3.0519999999994E-2</v>
      </c>
      <c r="AG1955" s="48">
        <f>IF(OR(AQ1955="",AQ1955&lt;&gt;'RC'!$E$6,AB1955&lt;&gt;'RC'!$D$21),0,1)</f>
        <v>0</v>
      </c>
      <c r="AH1955" s="48">
        <f t="shared" si="680"/>
        <v>3.0519999999994E-2</v>
      </c>
      <c r="AI1955" s="48" t="str">
        <f t="shared" si="662"/>
        <v/>
      </c>
      <c r="AJ1955" s="48" t="str">
        <f t="shared" si="663"/>
        <v/>
      </c>
      <c r="AK1955" s="52" t="str">
        <f t="shared" si="664"/>
        <v/>
      </c>
      <c r="AL1955" s="52" t="str">
        <f t="shared" si="665"/>
        <v/>
      </c>
      <c r="AM1955" s="48" t="str">
        <f t="shared" si="666"/>
        <v/>
      </c>
      <c r="AN1955" s="48" t="str">
        <f t="shared" si="667"/>
        <v/>
      </c>
      <c r="AP1955" s="18" t="str">
        <f t="shared" si="668"/>
        <v/>
      </c>
      <c r="AQ1955" s="18" t="str">
        <f t="shared" si="669"/>
        <v/>
      </c>
      <c r="AR1955" s="18">
        <v>3.0519999999999999E-2</v>
      </c>
      <c r="AS1955" s="18">
        <f>IF(AF!$D$27="Todos",1,IF(M1955=AF!$D$27,1,0))</f>
        <v>1</v>
      </c>
      <c r="AT1955" s="53">
        <f>IF(AND(E1955=AF!$D$6,OR(LT!M1955=AF!$D$27,AF!$D$27="Todos"),OR(AP1955=AF!$E$8,AQ1955=AF!$E$8)),AR1955+AS1955,0)</f>
        <v>0</v>
      </c>
      <c r="AU1955" s="18" t="str">
        <f t="shared" si="670"/>
        <v/>
      </c>
      <c r="AV1955" s="54" t="str">
        <f t="shared" si="671"/>
        <v/>
      </c>
      <c r="AW1955" s="54" t="str">
        <f t="shared" si="672"/>
        <v/>
      </c>
      <c r="AX1955" s="18" t="str">
        <f t="shared" si="673"/>
        <v/>
      </c>
      <c r="AY1955" s="18" t="str">
        <f t="shared" si="674"/>
        <v/>
      </c>
      <c r="BA1955" s="18">
        <f>IF($E1955=AF!$D$6,IF($M1955="Concluída no prazo",2,IF($M1955="Concluída com atraso",1,0)),0)</f>
        <v>0</v>
      </c>
      <c r="BB1955" s="18">
        <f>IF($E1955=AF!$D$6,IF($M1955="Atrasada",2,IF($M1955="Concluída com atraso",1,0)),0)</f>
        <v>0</v>
      </c>
      <c r="BC1955" s="18">
        <v>1.949E-2</v>
      </c>
      <c r="BD1955" s="18">
        <f t="shared" si="681"/>
        <v>1.949E-2</v>
      </c>
      <c r="BE1955" s="18">
        <f t="shared" si="681"/>
        <v>1.949E-2</v>
      </c>
      <c r="BF1955" s="18" t="str">
        <f t="shared" si="675"/>
        <v/>
      </c>
      <c r="BN1955" s="18" t="str">
        <f t="shared" si="676"/>
        <v>s</v>
      </c>
    </row>
    <row r="1956" spans="3:66" ht="50.1" customHeight="1" thickTop="1" thickBot="1" x14ac:dyDescent="0.3">
      <c r="C1956" s="46"/>
      <c r="D1956" s="46"/>
      <c r="E1956" s="46"/>
      <c r="F1956" s="122"/>
      <c r="G1956" s="122"/>
      <c r="H1956" s="78" t="str">
        <f t="shared" si="677"/>
        <v/>
      </c>
      <c r="I1956" s="78" t="str">
        <f t="shared" si="678"/>
        <v/>
      </c>
      <c r="J1956" s="16"/>
      <c r="K1956" s="46" t="str">
        <f t="shared" si="679"/>
        <v/>
      </c>
      <c r="L1956" s="16"/>
      <c r="M1956" s="16"/>
      <c r="N1956" s="46"/>
      <c r="O1956" s="47" t="str">
        <f t="shared" si="682"/>
        <v/>
      </c>
      <c r="P1956" s="47"/>
      <c r="Q1956" s="48" t="str">
        <f>IFERROR(VLOOKUP(E1956,Funcionários!$C$8:$E$207,3,FALSE),"")</f>
        <v/>
      </c>
      <c r="R1956" s="47"/>
      <c r="S1956" s="49" t="str">
        <f t="shared" si="683"/>
        <v/>
      </c>
      <c r="T1956" s="49">
        <v>1.95E-2</v>
      </c>
      <c r="U1956" s="48" t="str">
        <f>IF(Funcionários!C1957=0,"",Funcionários!C1957)</f>
        <v/>
      </c>
      <c r="V1956" s="50">
        <f>IF(U1956="",0,IF(COUNTIFS($E$7:$E$3006,U1956,$I$7:$I$3006,'RC'!$E$6)=0,0,COUNTIFS($M$7:$M$3006,"Concluída no prazo",$E$7:$E$3006,U1956,$I$7:$I$3006,'RC'!$E$6)/COUNTIFS($E$7:$E$3006,U1956,$I$7:$I$3006,'RC'!$E$6)))</f>
        <v>0</v>
      </c>
      <c r="W1956" s="49">
        <f>SUMIFS($J$7:$J$3006,$E$7:$E$3006,U1956,$I$7:$I$3006,'RC'!$E$6)+SUMIFS($L$7:$L$3006,$E$7:$E$3006,U1956,$I$7:$I$3006,'RC'!$E$6)</f>
        <v>0</v>
      </c>
      <c r="X1956" s="48">
        <f>COUNTIFS($E$7:$E$3006,U1956,$I$7:$I$3006,'RC'!$E$6)</f>
        <v>0</v>
      </c>
      <c r="Y1956" s="48"/>
      <c r="Z1956" s="51" t="str">
        <f>IF(AQ1956='RC'!$E$6,AC1956*1000+AD1956,"")</f>
        <v/>
      </c>
      <c r="AA1956" s="51" t="str">
        <f>IF(AB1956="","",IF(AQ1956='RC'!$E$6,AC1956*1000-AD1956,""))</f>
        <v/>
      </c>
      <c r="AB1956" s="48" t="str">
        <f>IFERROR(VLOOKUP(E1956,Funcionários!$C$8:$E$207,3,FALSE),"")</f>
        <v/>
      </c>
      <c r="AC1956" s="50" t="str">
        <f>IF(AB1956="","",IF(COUNTIFS($AB$7:$AB$3006,AB1956,$AQ$7:$AQ$3006,'RC'!$E$6)=0,"",COUNTIFS($M$7:$M$3006,"Concluída no prazo",$AB$7:$AB$3006,AB1956,$AQ$7:$AQ$3006,'RC'!$E$6)/COUNTIFS($AB$7:$AB$3006,AB1956,$AQ$7:$AQ$3006,'RC'!$E$6)))</f>
        <v/>
      </c>
      <c r="AD1956" s="48">
        <f>SUMIF($AQ$7:$AQ$3006,'RC'!$E$6,$J$7:$J$3006)+SUMIF($AQ$7:$AQ$3006,'RC'!$E$6,$L$7:$L$3006)</f>
        <v>21</v>
      </c>
      <c r="AF1956" s="48">
        <v>3.0509999999994E-2</v>
      </c>
      <c r="AG1956" s="48">
        <f>IF(OR(AQ1956="",AQ1956&lt;&gt;'RC'!$E$6,AB1956&lt;&gt;'RC'!$D$21),0,1)</f>
        <v>0</v>
      </c>
      <c r="AH1956" s="48">
        <f t="shared" si="680"/>
        <v>3.0509999999994E-2</v>
      </c>
      <c r="AI1956" s="48" t="str">
        <f t="shared" si="662"/>
        <v/>
      </c>
      <c r="AJ1956" s="48" t="str">
        <f t="shared" si="663"/>
        <v/>
      </c>
      <c r="AK1956" s="52" t="str">
        <f t="shared" si="664"/>
        <v/>
      </c>
      <c r="AL1956" s="52" t="str">
        <f t="shared" si="665"/>
        <v/>
      </c>
      <c r="AM1956" s="48" t="str">
        <f t="shared" si="666"/>
        <v/>
      </c>
      <c r="AN1956" s="48" t="str">
        <f t="shared" si="667"/>
        <v/>
      </c>
      <c r="AP1956" s="18" t="str">
        <f t="shared" si="668"/>
        <v/>
      </c>
      <c r="AQ1956" s="18" t="str">
        <f t="shared" si="669"/>
        <v/>
      </c>
      <c r="AR1956" s="18">
        <v>3.0509999999999999E-2</v>
      </c>
      <c r="AS1956" s="18">
        <f>IF(AF!$D$27="Todos",1,IF(M1956=AF!$D$27,1,0))</f>
        <v>1</v>
      </c>
      <c r="AT1956" s="53">
        <f>IF(AND(E1956=AF!$D$6,OR(LT!M1956=AF!$D$27,AF!$D$27="Todos"),OR(AP1956=AF!$E$8,AQ1956=AF!$E$8)),AR1956+AS1956,0)</f>
        <v>0</v>
      </c>
      <c r="AU1956" s="18" t="str">
        <f t="shared" si="670"/>
        <v/>
      </c>
      <c r="AV1956" s="54" t="str">
        <f t="shared" si="671"/>
        <v/>
      </c>
      <c r="AW1956" s="54" t="str">
        <f t="shared" si="672"/>
        <v/>
      </c>
      <c r="AX1956" s="18" t="str">
        <f t="shared" si="673"/>
        <v/>
      </c>
      <c r="AY1956" s="18" t="str">
        <f t="shared" si="674"/>
        <v/>
      </c>
      <c r="BA1956" s="18">
        <f>IF($E1956=AF!$D$6,IF($M1956="Concluída no prazo",2,IF($M1956="Concluída com atraso",1,0)),0)</f>
        <v>0</v>
      </c>
      <c r="BB1956" s="18">
        <f>IF($E1956=AF!$D$6,IF($M1956="Atrasada",2,IF($M1956="Concluída com atraso",1,0)),0)</f>
        <v>0</v>
      </c>
      <c r="BC1956" s="18">
        <v>1.95E-2</v>
      </c>
      <c r="BD1956" s="18">
        <f t="shared" si="681"/>
        <v>1.95E-2</v>
      </c>
      <c r="BE1956" s="18">
        <f t="shared" si="681"/>
        <v>1.95E-2</v>
      </c>
      <c r="BF1956" s="18" t="str">
        <f t="shared" si="675"/>
        <v/>
      </c>
      <c r="BN1956" s="18" t="str">
        <f t="shared" si="676"/>
        <v>s</v>
      </c>
    </row>
    <row r="1957" spans="3:66" ht="50.1" customHeight="1" thickTop="1" thickBot="1" x14ac:dyDescent="0.3">
      <c r="C1957" s="46"/>
      <c r="D1957" s="46"/>
      <c r="E1957" s="46"/>
      <c r="F1957" s="122"/>
      <c r="G1957" s="122"/>
      <c r="H1957" s="78" t="str">
        <f t="shared" si="677"/>
        <v/>
      </c>
      <c r="I1957" s="78" t="str">
        <f t="shared" si="678"/>
        <v/>
      </c>
      <c r="J1957" s="16"/>
      <c r="K1957" s="46" t="str">
        <f t="shared" si="679"/>
        <v/>
      </c>
      <c r="L1957" s="16"/>
      <c r="M1957" s="16"/>
      <c r="N1957" s="46"/>
      <c r="O1957" s="47" t="str">
        <f t="shared" si="682"/>
        <v/>
      </c>
      <c r="P1957" s="47"/>
      <c r="Q1957" s="48" t="str">
        <f>IFERROR(VLOOKUP(E1957,Funcionários!$C$8:$E$207,3,FALSE),"")</f>
        <v/>
      </c>
      <c r="R1957" s="47"/>
      <c r="S1957" s="49" t="str">
        <f t="shared" si="683"/>
        <v/>
      </c>
      <c r="T1957" s="49">
        <v>1.951E-2</v>
      </c>
      <c r="U1957" s="48" t="str">
        <f>IF(Funcionários!C1958=0,"",Funcionários!C1958)</f>
        <v/>
      </c>
      <c r="V1957" s="50">
        <f>IF(U1957="",0,IF(COUNTIFS($E$7:$E$3006,U1957,$I$7:$I$3006,'RC'!$E$6)=0,0,COUNTIFS($M$7:$M$3006,"Concluída no prazo",$E$7:$E$3006,U1957,$I$7:$I$3006,'RC'!$E$6)/COUNTIFS($E$7:$E$3006,U1957,$I$7:$I$3006,'RC'!$E$6)))</f>
        <v>0</v>
      </c>
      <c r="W1957" s="49">
        <f>SUMIFS($J$7:$J$3006,$E$7:$E$3006,U1957,$I$7:$I$3006,'RC'!$E$6)+SUMIFS($L$7:$L$3006,$E$7:$E$3006,U1957,$I$7:$I$3006,'RC'!$E$6)</f>
        <v>0</v>
      </c>
      <c r="X1957" s="48">
        <f>COUNTIFS($E$7:$E$3006,U1957,$I$7:$I$3006,'RC'!$E$6)</f>
        <v>0</v>
      </c>
      <c r="Y1957" s="48"/>
      <c r="Z1957" s="51" t="str">
        <f>IF(AQ1957='RC'!$E$6,AC1957*1000+AD1957,"")</f>
        <v/>
      </c>
      <c r="AA1957" s="51" t="str">
        <f>IF(AB1957="","",IF(AQ1957='RC'!$E$6,AC1957*1000-AD1957,""))</f>
        <v/>
      </c>
      <c r="AB1957" s="48" t="str">
        <f>IFERROR(VLOOKUP(E1957,Funcionários!$C$8:$E$207,3,FALSE),"")</f>
        <v/>
      </c>
      <c r="AC1957" s="50" t="str">
        <f>IF(AB1957="","",IF(COUNTIFS($AB$7:$AB$3006,AB1957,$AQ$7:$AQ$3006,'RC'!$E$6)=0,"",COUNTIFS($M$7:$M$3006,"Concluída no prazo",$AB$7:$AB$3006,AB1957,$AQ$7:$AQ$3006,'RC'!$E$6)/COUNTIFS($AB$7:$AB$3006,AB1957,$AQ$7:$AQ$3006,'RC'!$E$6)))</f>
        <v/>
      </c>
      <c r="AD1957" s="48">
        <f>SUMIF($AQ$7:$AQ$3006,'RC'!$E$6,$J$7:$J$3006)+SUMIF($AQ$7:$AQ$3006,'RC'!$E$6,$L$7:$L$3006)</f>
        <v>21</v>
      </c>
      <c r="AF1957" s="48">
        <v>3.0499999999994001E-2</v>
      </c>
      <c r="AG1957" s="48">
        <f>IF(OR(AQ1957="",AQ1957&lt;&gt;'RC'!$E$6,AB1957&lt;&gt;'RC'!$D$21),0,1)</f>
        <v>0</v>
      </c>
      <c r="AH1957" s="48">
        <f t="shared" si="680"/>
        <v>3.0499999999994001E-2</v>
      </c>
      <c r="AI1957" s="48" t="str">
        <f t="shared" si="662"/>
        <v/>
      </c>
      <c r="AJ1957" s="48" t="str">
        <f t="shared" si="663"/>
        <v/>
      </c>
      <c r="AK1957" s="52" t="str">
        <f t="shared" si="664"/>
        <v/>
      </c>
      <c r="AL1957" s="52" t="str">
        <f t="shared" si="665"/>
        <v/>
      </c>
      <c r="AM1957" s="48" t="str">
        <f t="shared" si="666"/>
        <v/>
      </c>
      <c r="AN1957" s="48" t="str">
        <f t="shared" si="667"/>
        <v/>
      </c>
      <c r="AP1957" s="18" t="str">
        <f t="shared" si="668"/>
        <v/>
      </c>
      <c r="AQ1957" s="18" t="str">
        <f t="shared" si="669"/>
        <v/>
      </c>
      <c r="AR1957" s="18">
        <v>3.0499999999999999E-2</v>
      </c>
      <c r="AS1957" s="18">
        <f>IF(AF!$D$27="Todos",1,IF(M1957=AF!$D$27,1,0))</f>
        <v>1</v>
      </c>
      <c r="AT1957" s="53">
        <f>IF(AND(E1957=AF!$D$6,OR(LT!M1957=AF!$D$27,AF!$D$27="Todos"),OR(AP1957=AF!$E$8,AQ1957=AF!$E$8)),AR1957+AS1957,0)</f>
        <v>0</v>
      </c>
      <c r="AU1957" s="18" t="str">
        <f t="shared" si="670"/>
        <v/>
      </c>
      <c r="AV1957" s="54" t="str">
        <f t="shared" si="671"/>
        <v/>
      </c>
      <c r="AW1957" s="54" t="str">
        <f t="shared" si="672"/>
        <v/>
      </c>
      <c r="AX1957" s="18" t="str">
        <f t="shared" si="673"/>
        <v/>
      </c>
      <c r="AY1957" s="18" t="str">
        <f t="shared" si="674"/>
        <v/>
      </c>
      <c r="BA1957" s="18">
        <f>IF($E1957=AF!$D$6,IF($M1957="Concluída no prazo",2,IF($M1957="Concluída com atraso",1,0)),0)</f>
        <v>0</v>
      </c>
      <c r="BB1957" s="18">
        <f>IF($E1957=AF!$D$6,IF($M1957="Atrasada",2,IF($M1957="Concluída com atraso",1,0)),0)</f>
        <v>0</v>
      </c>
      <c r="BC1957" s="18">
        <v>1.951E-2</v>
      </c>
      <c r="BD1957" s="18">
        <f t="shared" si="681"/>
        <v>1.951E-2</v>
      </c>
      <c r="BE1957" s="18">
        <f t="shared" si="681"/>
        <v>1.951E-2</v>
      </c>
      <c r="BF1957" s="18" t="str">
        <f t="shared" si="675"/>
        <v/>
      </c>
      <c r="BN1957" s="18" t="str">
        <f t="shared" si="676"/>
        <v>s</v>
      </c>
    </row>
    <row r="1958" spans="3:66" ht="50.1" customHeight="1" thickTop="1" thickBot="1" x14ac:dyDescent="0.3">
      <c r="C1958" s="46"/>
      <c r="D1958" s="46"/>
      <c r="E1958" s="46"/>
      <c r="F1958" s="122"/>
      <c r="G1958" s="122"/>
      <c r="H1958" s="78" t="str">
        <f t="shared" si="677"/>
        <v/>
      </c>
      <c r="I1958" s="78" t="str">
        <f t="shared" si="678"/>
        <v/>
      </c>
      <c r="J1958" s="16"/>
      <c r="K1958" s="46" t="str">
        <f t="shared" si="679"/>
        <v/>
      </c>
      <c r="L1958" s="16"/>
      <c r="M1958" s="16"/>
      <c r="N1958" s="46"/>
      <c r="O1958" s="47" t="str">
        <f t="shared" si="682"/>
        <v/>
      </c>
      <c r="P1958" s="47"/>
      <c r="Q1958" s="48" t="str">
        <f>IFERROR(VLOOKUP(E1958,Funcionários!$C$8:$E$207,3,FALSE),"")</f>
        <v/>
      </c>
      <c r="R1958" s="47"/>
      <c r="S1958" s="49" t="str">
        <f t="shared" si="683"/>
        <v/>
      </c>
      <c r="T1958" s="49">
        <v>1.9519999999999999E-2</v>
      </c>
      <c r="U1958" s="48" t="str">
        <f>IF(Funcionários!C1959=0,"",Funcionários!C1959)</f>
        <v/>
      </c>
      <c r="V1958" s="50">
        <f>IF(U1958="",0,IF(COUNTIFS($E$7:$E$3006,U1958,$I$7:$I$3006,'RC'!$E$6)=0,0,COUNTIFS($M$7:$M$3006,"Concluída no prazo",$E$7:$E$3006,U1958,$I$7:$I$3006,'RC'!$E$6)/COUNTIFS($E$7:$E$3006,U1958,$I$7:$I$3006,'RC'!$E$6)))</f>
        <v>0</v>
      </c>
      <c r="W1958" s="49">
        <f>SUMIFS($J$7:$J$3006,$E$7:$E$3006,U1958,$I$7:$I$3006,'RC'!$E$6)+SUMIFS($L$7:$L$3006,$E$7:$E$3006,U1958,$I$7:$I$3006,'RC'!$E$6)</f>
        <v>0</v>
      </c>
      <c r="X1958" s="48">
        <f>COUNTIFS($E$7:$E$3006,U1958,$I$7:$I$3006,'RC'!$E$6)</f>
        <v>0</v>
      </c>
      <c r="Y1958" s="48"/>
      <c r="Z1958" s="51" t="str">
        <f>IF(AQ1958='RC'!$E$6,AC1958*1000+AD1958,"")</f>
        <v/>
      </c>
      <c r="AA1958" s="51" t="str">
        <f>IF(AB1958="","",IF(AQ1958='RC'!$E$6,AC1958*1000-AD1958,""))</f>
        <v/>
      </c>
      <c r="AB1958" s="48" t="str">
        <f>IFERROR(VLOOKUP(E1958,Funcionários!$C$8:$E$207,3,FALSE),"")</f>
        <v/>
      </c>
      <c r="AC1958" s="50" t="str">
        <f>IF(AB1958="","",IF(COUNTIFS($AB$7:$AB$3006,AB1958,$AQ$7:$AQ$3006,'RC'!$E$6)=0,"",COUNTIFS($M$7:$M$3006,"Concluída no prazo",$AB$7:$AB$3006,AB1958,$AQ$7:$AQ$3006,'RC'!$E$6)/COUNTIFS($AB$7:$AB$3006,AB1958,$AQ$7:$AQ$3006,'RC'!$E$6)))</f>
        <v/>
      </c>
      <c r="AD1958" s="48">
        <f>SUMIF($AQ$7:$AQ$3006,'RC'!$E$6,$J$7:$J$3006)+SUMIF($AQ$7:$AQ$3006,'RC'!$E$6,$L$7:$L$3006)</f>
        <v>21</v>
      </c>
      <c r="AF1958" s="48">
        <v>3.0489999999994001E-2</v>
      </c>
      <c r="AG1958" s="48">
        <f>IF(OR(AQ1958="",AQ1958&lt;&gt;'RC'!$E$6,AB1958&lt;&gt;'RC'!$D$21),0,1)</f>
        <v>0</v>
      </c>
      <c r="AH1958" s="48">
        <f t="shared" si="680"/>
        <v>3.0489999999994001E-2</v>
      </c>
      <c r="AI1958" s="48" t="str">
        <f t="shared" si="662"/>
        <v/>
      </c>
      <c r="AJ1958" s="48" t="str">
        <f t="shared" si="663"/>
        <v/>
      </c>
      <c r="AK1958" s="52" t="str">
        <f t="shared" si="664"/>
        <v/>
      </c>
      <c r="AL1958" s="52" t="str">
        <f t="shared" si="665"/>
        <v/>
      </c>
      <c r="AM1958" s="48" t="str">
        <f t="shared" si="666"/>
        <v/>
      </c>
      <c r="AN1958" s="48" t="str">
        <f t="shared" si="667"/>
        <v/>
      </c>
      <c r="AP1958" s="18" t="str">
        <f t="shared" si="668"/>
        <v/>
      </c>
      <c r="AQ1958" s="18" t="str">
        <f t="shared" si="669"/>
        <v/>
      </c>
      <c r="AR1958" s="18">
        <v>3.049E-2</v>
      </c>
      <c r="AS1958" s="18">
        <f>IF(AF!$D$27="Todos",1,IF(M1958=AF!$D$27,1,0))</f>
        <v>1</v>
      </c>
      <c r="AT1958" s="53">
        <f>IF(AND(E1958=AF!$D$6,OR(LT!M1958=AF!$D$27,AF!$D$27="Todos"),OR(AP1958=AF!$E$8,AQ1958=AF!$E$8)),AR1958+AS1958,0)</f>
        <v>0</v>
      </c>
      <c r="AU1958" s="18" t="str">
        <f t="shared" si="670"/>
        <v/>
      </c>
      <c r="AV1958" s="54" t="str">
        <f t="shared" si="671"/>
        <v/>
      </c>
      <c r="AW1958" s="54" t="str">
        <f t="shared" si="672"/>
        <v/>
      </c>
      <c r="AX1958" s="18" t="str">
        <f t="shared" si="673"/>
        <v/>
      </c>
      <c r="AY1958" s="18" t="str">
        <f t="shared" si="674"/>
        <v/>
      </c>
      <c r="BA1958" s="18">
        <f>IF($E1958=AF!$D$6,IF($M1958="Concluída no prazo",2,IF($M1958="Concluída com atraso",1,0)),0)</f>
        <v>0</v>
      </c>
      <c r="BB1958" s="18">
        <f>IF($E1958=AF!$D$6,IF($M1958="Atrasada",2,IF($M1958="Concluída com atraso",1,0)),0)</f>
        <v>0</v>
      </c>
      <c r="BC1958" s="18">
        <v>1.9519999999999999E-2</v>
      </c>
      <c r="BD1958" s="18">
        <f t="shared" si="681"/>
        <v>1.9519999999999999E-2</v>
      </c>
      <c r="BE1958" s="18">
        <f t="shared" si="681"/>
        <v>1.9519999999999999E-2</v>
      </c>
      <c r="BF1958" s="18" t="str">
        <f t="shared" si="675"/>
        <v/>
      </c>
      <c r="BN1958" s="18" t="str">
        <f t="shared" si="676"/>
        <v>s</v>
      </c>
    </row>
    <row r="1959" spans="3:66" ht="50.1" customHeight="1" thickTop="1" thickBot="1" x14ac:dyDescent="0.3">
      <c r="C1959" s="46"/>
      <c r="D1959" s="46"/>
      <c r="E1959" s="46"/>
      <c r="F1959" s="122"/>
      <c r="G1959" s="122"/>
      <c r="H1959" s="78" t="str">
        <f t="shared" si="677"/>
        <v/>
      </c>
      <c r="I1959" s="78" t="str">
        <f t="shared" si="678"/>
        <v/>
      </c>
      <c r="J1959" s="16"/>
      <c r="K1959" s="46" t="str">
        <f t="shared" si="679"/>
        <v/>
      </c>
      <c r="L1959" s="16"/>
      <c r="M1959" s="16"/>
      <c r="N1959" s="46"/>
      <c r="O1959" s="47" t="str">
        <f t="shared" si="682"/>
        <v/>
      </c>
      <c r="P1959" s="47"/>
      <c r="Q1959" s="48" t="str">
        <f>IFERROR(VLOOKUP(E1959,Funcionários!$C$8:$E$207,3,FALSE),"")</f>
        <v/>
      </c>
      <c r="R1959" s="47"/>
      <c r="S1959" s="49" t="str">
        <f t="shared" si="683"/>
        <v/>
      </c>
      <c r="T1959" s="49">
        <v>1.9529999999999999E-2</v>
      </c>
      <c r="U1959" s="48" t="str">
        <f>IF(Funcionários!C1960=0,"",Funcionários!C1960)</f>
        <v/>
      </c>
      <c r="V1959" s="50">
        <f>IF(U1959="",0,IF(COUNTIFS($E$7:$E$3006,U1959,$I$7:$I$3006,'RC'!$E$6)=0,0,COUNTIFS($M$7:$M$3006,"Concluída no prazo",$E$7:$E$3006,U1959,$I$7:$I$3006,'RC'!$E$6)/COUNTIFS($E$7:$E$3006,U1959,$I$7:$I$3006,'RC'!$E$6)))</f>
        <v>0</v>
      </c>
      <c r="W1959" s="49">
        <f>SUMIFS($J$7:$J$3006,$E$7:$E$3006,U1959,$I$7:$I$3006,'RC'!$E$6)+SUMIFS($L$7:$L$3006,$E$7:$E$3006,U1959,$I$7:$I$3006,'RC'!$E$6)</f>
        <v>0</v>
      </c>
      <c r="X1959" s="48">
        <f>COUNTIFS($E$7:$E$3006,U1959,$I$7:$I$3006,'RC'!$E$6)</f>
        <v>0</v>
      </c>
      <c r="Y1959" s="48"/>
      <c r="Z1959" s="51" t="str">
        <f>IF(AQ1959='RC'!$E$6,AC1959*1000+AD1959,"")</f>
        <v/>
      </c>
      <c r="AA1959" s="51" t="str">
        <f>IF(AB1959="","",IF(AQ1959='RC'!$E$6,AC1959*1000-AD1959,""))</f>
        <v/>
      </c>
      <c r="AB1959" s="48" t="str">
        <f>IFERROR(VLOOKUP(E1959,Funcionários!$C$8:$E$207,3,FALSE),"")</f>
        <v/>
      </c>
      <c r="AC1959" s="50" t="str">
        <f>IF(AB1959="","",IF(COUNTIFS($AB$7:$AB$3006,AB1959,$AQ$7:$AQ$3006,'RC'!$E$6)=0,"",COUNTIFS($M$7:$M$3006,"Concluída no prazo",$AB$7:$AB$3006,AB1959,$AQ$7:$AQ$3006,'RC'!$E$6)/COUNTIFS($AB$7:$AB$3006,AB1959,$AQ$7:$AQ$3006,'RC'!$E$6)))</f>
        <v/>
      </c>
      <c r="AD1959" s="48">
        <f>SUMIF($AQ$7:$AQ$3006,'RC'!$E$6,$J$7:$J$3006)+SUMIF($AQ$7:$AQ$3006,'RC'!$E$6,$L$7:$L$3006)</f>
        <v>21</v>
      </c>
      <c r="AF1959" s="48">
        <v>3.0479999999994001E-2</v>
      </c>
      <c r="AG1959" s="48">
        <f>IF(OR(AQ1959="",AQ1959&lt;&gt;'RC'!$E$6,AB1959&lt;&gt;'RC'!$D$21),0,1)</f>
        <v>0</v>
      </c>
      <c r="AH1959" s="48">
        <f t="shared" si="680"/>
        <v>3.0479999999994001E-2</v>
      </c>
      <c r="AI1959" s="48" t="str">
        <f t="shared" si="662"/>
        <v/>
      </c>
      <c r="AJ1959" s="48" t="str">
        <f t="shared" si="663"/>
        <v/>
      </c>
      <c r="AK1959" s="52" t="str">
        <f t="shared" si="664"/>
        <v/>
      </c>
      <c r="AL1959" s="52" t="str">
        <f t="shared" si="665"/>
        <v/>
      </c>
      <c r="AM1959" s="48" t="str">
        <f t="shared" si="666"/>
        <v/>
      </c>
      <c r="AN1959" s="48" t="str">
        <f t="shared" si="667"/>
        <v/>
      </c>
      <c r="AP1959" s="18" t="str">
        <f t="shared" si="668"/>
        <v/>
      </c>
      <c r="AQ1959" s="18" t="str">
        <f t="shared" si="669"/>
        <v/>
      </c>
      <c r="AR1959" s="18">
        <v>3.048E-2</v>
      </c>
      <c r="AS1959" s="18">
        <f>IF(AF!$D$27="Todos",1,IF(M1959=AF!$D$27,1,0))</f>
        <v>1</v>
      </c>
      <c r="AT1959" s="53">
        <f>IF(AND(E1959=AF!$D$6,OR(LT!M1959=AF!$D$27,AF!$D$27="Todos"),OR(AP1959=AF!$E$8,AQ1959=AF!$E$8)),AR1959+AS1959,0)</f>
        <v>0</v>
      </c>
      <c r="AU1959" s="18" t="str">
        <f t="shared" si="670"/>
        <v/>
      </c>
      <c r="AV1959" s="54" t="str">
        <f t="shared" si="671"/>
        <v/>
      </c>
      <c r="AW1959" s="54" t="str">
        <f t="shared" si="672"/>
        <v/>
      </c>
      <c r="AX1959" s="18" t="str">
        <f t="shared" si="673"/>
        <v/>
      </c>
      <c r="AY1959" s="18" t="str">
        <f t="shared" si="674"/>
        <v/>
      </c>
      <c r="BA1959" s="18">
        <f>IF($E1959=AF!$D$6,IF($M1959="Concluída no prazo",2,IF($M1959="Concluída com atraso",1,0)),0)</f>
        <v>0</v>
      </c>
      <c r="BB1959" s="18">
        <f>IF($E1959=AF!$D$6,IF($M1959="Atrasada",2,IF($M1959="Concluída com atraso",1,0)),0)</f>
        <v>0</v>
      </c>
      <c r="BC1959" s="18">
        <v>1.9529999999999999E-2</v>
      </c>
      <c r="BD1959" s="18">
        <f t="shared" si="681"/>
        <v>1.9529999999999999E-2</v>
      </c>
      <c r="BE1959" s="18">
        <f t="shared" si="681"/>
        <v>1.9529999999999999E-2</v>
      </c>
      <c r="BF1959" s="18" t="str">
        <f t="shared" si="675"/>
        <v/>
      </c>
      <c r="BN1959" s="18" t="str">
        <f t="shared" si="676"/>
        <v>s</v>
      </c>
    </row>
    <row r="1960" spans="3:66" ht="50.1" customHeight="1" thickTop="1" thickBot="1" x14ac:dyDescent="0.3">
      <c r="C1960" s="46"/>
      <c r="D1960" s="46"/>
      <c r="E1960" s="46"/>
      <c r="F1960" s="122"/>
      <c r="G1960" s="122"/>
      <c r="H1960" s="78" t="str">
        <f t="shared" si="677"/>
        <v/>
      </c>
      <c r="I1960" s="78" t="str">
        <f t="shared" si="678"/>
        <v/>
      </c>
      <c r="J1960" s="16"/>
      <c r="K1960" s="46" t="str">
        <f t="shared" si="679"/>
        <v/>
      </c>
      <c r="L1960" s="16"/>
      <c r="M1960" s="16"/>
      <c r="N1960" s="46"/>
      <c r="O1960" s="47" t="str">
        <f t="shared" si="682"/>
        <v/>
      </c>
      <c r="P1960" s="47"/>
      <c r="Q1960" s="48" t="str">
        <f>IFERROR(VLOOKUP(E1960,Funcionários!$C$8:$E$207,3,FALSE),"")</f>
        <v/>
      </c>
      <c r="R1960" s="47"/>
      <c r="S1960" s="49" t="str">
        <f t="shared" si="683"/>
        <v/>
      </c>
      <c r="T1960" s="49">
        <v>1.9539999999999998E-2</v>
      </c>
      <c r="U1960" s="48" t="str">
        <f>IF(Funcionários!C1961=0,"",Funcionários!C1961)</f>
        <v/>
      </c>
      <c r="V1960" s="50">
        <f>IF(U1960="",0,IF(COUNTIFS($E$7:$E$3006,U1960,$I$7:$I$3006,'RC'!$E$6)=0,0,COUNTIFS($M$7:$M$3006,"Concluída no prazo",$E$7:$E$3006,U1960,$I$7:$I$3006,'RC'!$E$6)/COUNTIFS($E$7:$E$3006,U1960,$I$7:$I$3006,'RC'!$E$6)))</f>
        <v>0</v>
      </c>
      <c r="W1960" s="49">
        <f>SUMIFS($J$7:$J$3006,$E$7:$E$3006,U1960,$I$7:$I$3006,'RC'!$E$6)+SUMIFS($L$7:$L$3006,$E$7:$E$3006,U1960,$I$7:$I$3006,'RC'!$E$6)</f>
        <v>0</v>
      </c>
      <c r="X1960" s="48">
        <f>COUNTIFS($E$7:$E$3006,U1960,$I$7:$I$3006,'RC'!$E$6)</f>
        <v>0</v>
      </c>
      <c r="Y1960" s="48"/>
      <c r="Z1960" s="51" t="str">
        <f>IF(AQ1960='RC'!$E$6,AC1960*1000+AD1960,"")</f>
        <v/>
      </c>
      <c r="AA1960" s="51" t="str">
        <f>IF(AB1960="","",IF(AQ1960='RC'!$E$6,AC1960*1000-AD1960,""))</f>
        <v/>
      </c>
      <c r="AB1960" s="48" t="str">
        <f>IFERROR(VLOOKUP(E1960,Funcionários!$C$8:$E$207,3,FALSE),"")</f>
        <v/>
      </c>
      <c r="AC1960" s="50" t="str">
        <f>IF(AB1960="","",IF(COUNTIFS($AB$7:$AB$3006,AB1960,$AQ$7:$AQ$3006,'RC'!$E$6)=0,"",COUNTIFS($M$7:$M$3006,"Concluída no prazo",$AB$7:$AB$3006,AB1960,$AQ$7:$AQ$3006,'RC'!$E$6)/COUNTIFS($AB$7:$AB$3006,AB1960,$AQ$7:$AQ$3006,'RC'!$E$6)))</f>
        <v/>
      </c>
      <c r="AD1960" s="48">
        <f>SUMIF($AQ$7:$AQ$3006,'RC'!$E$6,$J$7:$J$3006)+SUMIF($AQ$7:$AQ$3006,'RC'!$E$6,$L$7:$L$3006)</f>
        <v>21</v>
      </c>
      <c r="AF1960" s="48">
        <v>3.0469999999993998E-2</v>
      </c>
      <c r="AG1960" s="48">
        <f>IF(OR(AQ1960="",AQ1960&lt;&gt;'RC'!$E$6,AB1960&lt;&gt;'RC'!$D$21),0,1)</f>
        <v>0</v>
      </c>
      <c r="AH1960" s="48">
        <f t="shared" si="680"/>
        <v>3.0469999999993998E-2</v>
      </c>
      <c r="AI1960" s="48" t="str">
        <f t="shared" si="662"/>
        <v/>
      </c>
      <c r="AJ1960" s="48" t="str">
        <f t="shared" si="663"/>
        <v/>
      </c>
      <c r="AK1960" s="52" t="str">
        <f t="shared" si="664"/>
        <v/>
      </c>
      <c r="AL1960" s="52" t="str">
        <f t="shared" si="665"/>
        <v/>
      </c>
      <c r="AM1960" s="48" t="str">
        <f t="shared" si="666"/>
        <v/>
      </c>
      <c r="AN1960" s="48" t="str">
        <f t="shared" si="667"/>
        <v/>
      </c>
      <c r="AP1960" s="18" t="str">
        <f t="shared" si="668"/>
        <v/>
      </c>
      <c r="AQ1960" s="18" t="str">
        <f t="shared" si="669"/>
        <v/>
      </c>
      <c r="AR1960" s="18">
        <v>3.0470000000000001E-2</v>
      </c>
      <c r="AS1960" s="18">
        <f>IF(AF!$D$27="Todos",1,IF(M1960=AF!$D$27,1,0))</f>
        <v>1</v>
      </c>
      <c r="AT1960" s="53">
        <f>IF(AND(E1960=AF!$D$6,OR(LT!M1960=AF!$D$27,AF!$D$27="Todos"),OR(AP1960=AF!$E$8,AQ1960=AF!$E$8)),AR1960+AS1960,0)</f>
        <v>0</v>
      </c>
      <c r="AU1960" s="18" t="str">
        <f t="shared" si="670"/>
        <v/>
      </c>
      <c r="AV1960" s="54" t="str">
        <f t="shared" si="671"/>
        <v/>
      </c>
      <c r="AW1960" s="54" t="str">
        <f t="shared" si="672"/>
        <v/>
      </c>
      <c r="AX1960" s="18" t="str">
        <f t="shared" si="673"/>
        <v/>
      </c>
      <c r="AY1960" s="18" t="str">
        <f t="shared" si="674"/>
        <v/>
      </c>
      <c r="BA1960" s="18">
        <f>IF($E1960=AF!$D$6,IF($M1960="Concluída no prazo",2,IF($M1960="Concluída com atraso",1,0)),0)</f>
        <v>0</v>
      </c>
      <c r="BB1960" s="18">
        <f>IF($E1960=AF!$D$6,IF($M1960="Atrasada",2,IF($M1960="Concluída com atraso",1,0)),0)</f>
        <v>0</v>
      </c>
      <c r="BC1960" s="18">
        <v>1.9539999999999998E-2</v>
      </c>
      <c r="BD1960" s="18">
        <f t="shared" si="681"/>
        <v>1.9539999999999998E-2</v>
      </c>
      <c r="BE1960" s="18">
        <f t="shared" si="681"/>
        <v>1.9539999999999998E-2</v>
      </c>
      <c r="BF1960" s="18" t="str">
        <f t="shared" si="675"/>
        <v/>
      </c>
      <c r="BN1960" s="18" t="str">
        <f t="shared" si="676"/>
        <v>s</v>
      </c>
    </row>
    <row r="1961" spans="3:66" ht="50.1" customHeight="1" thickTop="1" thickBot="1" x14ac:dyDescent="0.3">
      <c r="C1961" s="46"/>
      <c r="D1961" s="46"/>
      <c r="E1961" s="46"/>
      <c r="F1961" s="122"/>
      <c r="G1961" s="122"/>
      <c r="H1961" s="78" t="str">
        <f t="shared" si="677"/>
        <v/>
      </c>
      <c r="I1961" s="78" t="str">
        <f t="shared" si="678"/>
        <v/>
      </c>
      <c r="J1961" s="16"/>
      <c r="K1961" s="46" t="str">
        <f t="shared" si="679"/>
        <v/>
      </c>
      <c r="L1961" s="16"/>
      <c r="M1961" s="16"/>
      <c r="N1961" s="46"/>
      <c r="O1961" s="47" t="str">
        <f t="shared" si="682"/>
        <v/>
      </c>
      <c r="P1961" s="47"/>
      <c r="Q1961" s="48" t="str">
        <f>IFERROR(VLOOKUP(E1961,Funcionários!$C$8:$E$207,3,FALSE),"")</f>
        <v/>
      </c>
      <c r="R1961" s="47"/>
      <c r="S1961" s="49" t="str">
        <f t="shared" si="683"/>
        <v/>
      </c>
      <c r="T1961" s="49">
        <v>1.9550000000000001E-2</v>
      </c>
      <c r="U1961" s="48" t="str">
        <f>IF(Funcionários!C1962=0,"",Funcionários!C1962)</f>
        <v/>
      </c>
      <c r="V1961" s="50">
        <f>IF(U1961="",0,IF(COUNTIFS($E$7:$E$3006,U1961,$I$7:$I$3006,'RC'!$E$6)=0,0,COUNTIFS($M$7:$M$3006,"Concluída no prazo",$E$7:$E$3006,U1961,$I$7:$I$3006,'RC'!$E$6)/COUNTIFS($E$7:$E$3006,U1961,$I$7:$I$3006,'RC'!$E$6)))</f>
        <v>0</v>
      </c>
      <c r="W1961" s="49">
        <f>SUMIFS($J$7:$J$3006,$E$7:$E$3006,U1961,$I$7:$I$3006,'RC'!$E$6)+SUMIFS($L$7:$L$3006,$E$7:$E$3006,U1961,$I$7:$I$3006,'RC'!$E$6)</f>
        <v>0</v>
      </c>
      <c r="X1961" s="48">
        <f>COUNTIFS($E$7:$E$3006,U1961,$I$7:$I$3006,'RC'!$E$6)</f>
        <v>0</v>
      </c>
      <c r="Y1961" s="48"/>
      <c r="Z1961" s="51" t="str">
        <f>IF(AQ1961='RC'!$E$6,AC1961*1000+AD1961,"")</f>
        <v/>
      </c>
      <c r="AA1961" s="51" t="str">
        <f>IF(AB1961="","",IF(AQ1961='RC'!$E$6,AC1961*1000-AD1961,""))</f>
        <v/>
      </c>
      <c r="AB1961" s="48" t="str">
        <f>IFERROR(VLOOKUP(E1961,Funcionários!$C$8:$E$207,3,FALSE),"")</f>
        <v/>
      </c>
      <c r="AC1961" s="50" t="str">
        <f>IF(AB1961="","",IF(COUNTIFS($AB$7:$AB$3006,AB1961,$AQ$7:$AQ$3006,'RC'!$E$6)=0,"",COUNTIFS($M$7:$M$3006,"Concluída no prazo",$AB$7:$AB$3006,AB1961,$AQ$7:$AQ$3006,'RC'!$E$6)/COUNTIFS($AB$7:$AB$3006,AB1961,$AQ$7:$AQ$3006,'RC'!$E$6)))</f>
        <v/>
      </c>
      <c r="AD1961" s="48">
        <f>SUMIF($AQ$7:$AQ$3006,'RC'!$E$6,$J$7:$J$3006)+SUMIF($AQ$7:$AQ$3006,'RC'!$E$6,$L$7:$L$3006)</f>
        <v>21</v>
      </c>
      <c r="AF1961" s="48">
        <v>3.0459999999993999E-2</v>
      </c>
      <c r="AG1961" s="48">
        <f>IF(OR(AQ1961="",AQ1961&lt;&gt;'RC'!$E$6,AB1961&lt;&gt;'RC'!$D$21),0,1)</f>
        <v>0</v>
      </c>
      <c r="AH1961" s="48">
        <f t="shared" si="680"/>
        <v>3.0459999999993999E-2</v>
      </c>
      <c r="AI1961" s="48" t="str">
        <f t="shared" si="662"/>
        <v/>
      </c>
      <c r="AJ1961" s="48" t="str">
        <f t="shared" si="663"/>
        <v/>
      </c>
      <c r="AK1961" s="52" t="str">
        <f t="shared" si="664"/>
        <v/>
      </c>
      <c r="AL1961" s="52" t="str">
        <f t="shared" si="665"/>
        <v/>
      </c>
      <c r="AM1961" s="48" t="str">
        <f t="shared" si="666"/>
        <v/>
      </c>
      <c r="AN1961" s="48" t="str">
        <f t="shared" si="667"/>
        <v/>
      </c>
      <c r="AP1961" s="18" t="str">
        <f t="shared" si="668"/>
        <v/>
      </c>
      <c r="AQ1961" s="18" t="str">
        <f t="shared" si="669"/>
        <v/>
      </c>
      <c r="AR1961" s="18">
        <v>3.0460000000000001E-2</v>
      </c>
      <c r="AS1961" s="18">
        <f>IF(AF!$D$27="Todos",1,IF(M1961=AF!$D$27,1,0))</f>
        <v>1</v>
      </c>
      <c r="AT1961" s="53">
        <f>IF(AND(E1961=AF!$D$6,OR(LT!M1961=AF!$D$27,AF!$D$27="Todos"),OR(AP1961=AF!$E$8,AQ1961=AF!$E$8)),AR1961+AS1961,0)</f>
        <v>0</v>
      </c>
      <c r="AU1961" s="18" t="str">
        <f t="shared" si="670"/>
        <v/>
      </c>
      <c r="AV1961" s="54" t="str">
        <f t="shared" si="671"/>
        <v/>
      </c>
      <c r="AW1961" s="54" t="str">
        <f t="shared" si="672"/>
        <v/>
      </c>
      <c r="AX1961" s="18" t="str">
        <f t="shared" si="673"/>
        <v/>
      </c>
      <c r="AY1961" s="18" t="str">
        <f t="shared" si="674"/>
        <v/>
      </c>
      <c r="BA1961" s="18">
        <f>IF($E1961=AF!$D$6,IF($M1961="Concluída no prazo",2,IF($M1961="Concluída com atraso",1,0)),0)</f>
        <v>0</v>
      </c>
      <c r="BB1961" s="18">
        <f>IF($E1961=AF!$D$6,IF($M1961="Atrasada",2,IF($M1961="Concluída com atraso",1,0)),0)</f>
        <v>0</v>
      </c>
      <c r="BC1961" s="18">
        <v>1.9550000000000001E-2</v>
      </c>
      <c r="BD1961" s="18">
        <f t="shared" si="681"/>
        <v>1.9550000000000001E-2</v>
      </c>
      <c r="BE1961" s="18">
        <f t="shared" si="681"/>
        <v>1.9550000000000001E-2</v>
      </c>
      <c r="BF1961" s="18" t="str">
        <f t="shared" si="675"/>
        <v/>
      </c>
      <c r="BN1961" s="18" t="str">
        <f t="shared" si="676"/>
        <v>s</v>
      </c>
    </row>
    <row r="1962" spans="3:66" ht="50.1" customHeight="1" thickTop="1" thickBot="1" x14ac:dyDescent="0.3">
      <c r="C1962" s="46"/>
      <c r="D1962" s="46"/>
      <c r="E1962" s="46"/>
      <c r="F1962" s="122"/>
      <c r="G1962" s="122"/>
      <c r="H1962" s="78" t="str">
        <f t="shared" si="677"/>
        <v/>
      </c>
      <c r="I1962" s="78" t="str">
        <f t="shared" si="678"/>
        <v/>
      </c>
      <c r="J1962" s="16"/>
      <c r="K1962" s="46" t="str">
        <f t="shared" si="679"/>
        <v/>
      </c>
      <c r="L1962" s="16"/>
      <c r="M1962" s="16"/>
      <c r="N1962" s="46"/>
      <c r="O1962" s="47" t="str">
        <f t="shared" si="682"/>
        <v/>
      </c>
      <c r="P1962" s="47"/>
      <c r="Q1962" s="48" t="str">
        <f>IFERROR(VLOOKUP(E1962,Funcionários!$C$8:$E$207,3,FALSE),"")</f>
        <v/>
      </c>
      <c r="R1962" s="47"/>
      <c r="S1962" s="49" t="str">
        <f t="shared" si="683"/>
        <v/>
      </c>
      <c r="T1962" s="49">
        <v>1.9560000000000001E-2</v>
      </c>
      <c r="U1962" s="48" t="str">
        <f>IF(Funcionários!C1963=0,"",Funcionários!C1963)</f>
        <v/>
      </c>
      <c r="V1962" s="50">
        <f>IF(U1962="",0,IF(COUNTIFS($E$7:$E$3006,U1962,$I$7:$I$3006,'RC'!$E$6)=0,0,COUNTIFS($M$7:$M$3006,"Concluída no prazo",$E$7:$E$3006,U1962,$I$7:$I$3006,'RC'!$E$6)/COUNTIFS($E$7:$E$3006,U1962,$I$7:$I$3006,'RC'!$E$6)))</f>
        <v>0</v>
      </c>
      <c r="W1962" s="49">
        <f>SUMIFS($J$7:$J$3006,$E$7:$E$3006,U1962,$I$7:$I$3006,'RC'!$E$6)+SUMIFS($L$7:$L$3006,$E$7:$E$3006,U1962,$I$7:$I$3006,'RC'!$E$6)</f>
        <v>0</v>
      </c>
      <c r="X1962" s="48">
        <f>COUNTIFS($E$7:$E$3006,U1962,$I$7:$I$3006,'RC'!$E$6)</f>
        <v>0</v>
      </c>
      <c r="Y1962" s="48"/>
      <c r="Z1962" s="51" t="str">
        <f>IF(AQ1962='RC'!$E$6,AC1962*1000+AD1962,"")</f>
        <v/>
      </c>
      <c r="AA1962" s="51" t="str">
        <f>IF(AB1962="","",IF(AQ1962='RC'!$E$6,AC1962*1000-AD1962,""))</f>
        <v/>
      </c>
      <c r="AB1962" s="48" t="str">
        <f>IFERROR(VLOOKUP(E1962,Funcionários!$C$8:$E$207,3,FALSE),"")</f>
        <v/>
      </c>
      <c r="AC1962" s="50" t="str">
        <f>IF(AB1962="","",IF(COUNTIFS($AB$7:$AB$3006,AB1962,$AQ$7:$AQ$3006,'RC'!$E$6)=0,"",COUNTIFS($M$7:$M$3006,"Concluída no prazo",$AB$7:$AB$3006,AB1962,$AQ$7:$AQ$3006,'RC'!$E$6)/COUNTIFS($AB$7:$AB$3006,AB1962,$AQ$7:$AQ$3006,'RC'!$E$6)))</f>
        <v/>
      </c>
      <c r="AD1962" s="48">
        <f>SUMIF($AQ$7:$AQ$3006,'RC'!$E$6,$J$7:$J$3006)+SUMIF($AQ$7:$AQ$3006,'RC'!$E$6,$L$7:$L$3006)</f>
        <v>21</v>
      </c>
      <c r="AF1962" s="48">
        <v>3.0449999999993999E-2</v>
      </c>
      <c r="AG1962" s="48">
        <f>IF(OR(AQ1962="",AQ1962&lt;&gt;'RC'!$E$6,AB1962&lt;&gt;'RC'!$D$21),0,1)</f>
        <v>0</v>
      </c>
      <c r="AH1962" s="48">
        <f t="shared" si="680"/>
        <v>3.0449999999993999E-2</v>
      </c>
      <c r="AI1962" s="48" t="str">
        <f t="shared" si="662"/>
        <v/>
      </c>
      <c r="AJ1962" s="48" t="str">
        <f t="shared" si="663"/>
        <v/>
      </c>
      <c r="AK1962" s="52" t="str">
        <f t="shared" si="664"/>
        <v/>
      </c>
      <c r="AL1962" s="52" t="str">
        <f t="shared" si="665"/>
        <v/>
      </c>
      <c r="AM1962" s="48" t="str">
        <f t="shared" si="666"/>
        <v/>
      </c>
      <c r="AN1962" s="48" t="str">
        <f t="shared" si="667"/>
        <v/>
      </c>
      <c r="AP1962" s="18" t="str">
        <f t="shared" si="668"/>
        <v/>
      </c>
      <c r="AQ1962" s="18" t="str">
        <f t="shared" si="669"/>
        <v/>
      </c>
      <c r="AR1962" s="18">
        <v>3.0450000000000001E-2</v>
      </c>
      <c r="AS1962" s="18">
        <f>IF(AF!$D$27="Todos",1,IF(M1962=AF!$D$27,1,0))</f>
        <v>1</v>
      </c>
      <c r="AT1962" s="53">
        <f>IF(AND(E1962=AF!$D$6,OR(LT!M1962=AF!$D$27,AF!$D$27="Todos"),OR(AP1962=AF!$E$8,AQ1962=AF!$E$8)),AR1962+AS1962,0)</f>
        <v>0</v>
      </c>
      <c r="AU1962" s="18" t="str">
        <f t="shared" si="670"/>
        <v/>
      </c>
      <c r="AV1962" s="54" t="str">
        <f t="shared" si="671"/>
        <v/>
      </c>
      <c r="AW1962" s="54" t="str">
        <f t="shared" si="672"/>
        <v/>
      </c>
      <c r="AX1962" s="18" t="str">
        <f t="shared" si="673"/>
        <v/>
      </c>
      <c r="AY1962" s="18" t="str">
        <f t="shared" si="674"/>
        <v/>
      </c>
      <c r="BA1962" s="18">
        <f>IF($E1962=AF!$D$6,IF($M1962="Concluída no prazo",2,IF($M1962="Concluída com atraso",1,0)),0)</f>
        <v>0</v>
      </c>
      <c r="BB1962" s="18">
        <f>IF($E1962=AF!$D$6,IF($M1962="Atrasada",2,IF($M1962="Concluída com atraso",1,0)),0)</f>
        <v>0</v>
      </c>
      <c r="BC1962" s="18">
        <v>1.9560000000000001E-2</v>
      </c>
      <c r="BD1962" s="18">
        <f t="shared" si="681"/>
        <v>1.9560000000000001E-2</v>
      </c>
      <c r="BE1962" s="18">
        <f t="shared" si="681"/>
        <v>1.9560000000000001E-2</v>
      </c>
      <c r="BF1962" s="18" t="str">
        <f t="shared" si="675"/>
        <v/>
      </c>
      <c r="BN1962" s="18" t="str">
        <f t="shared" si="676"/>
        <v>s</v>
      </c>
    </row>
    <row r="1963" spans="3:66" ht="50.1" customHeight="1" thickTop="1" thickBot="1" x14ac:dyDescent="0.3">
      <c r="C1963" s="46"/>
      <c r="D1963" s="46"/>
      <c r="E1963" s="46"/>
      <c r="F1963" s="122"/>
      <c r="G1963" s="122"/>
      <c r="H1963" s="78" t="str">
        <f t="shared" si="677"/>
        <v/>
      </c>
      <c r="I1963" s="78" t="str">
        <f t="shared" si="678"/>
        <v/>
      </c>
      <c r="J1963" s="16"/>
      <c r="K1963" s="46" t="str">
        <f t="shared" si="679"/>
        <v/>
      </c>
      <c r="L1963" s="16"/>
      <c r="M1963" s="16"/>
      <c r="N1963" s="46"/>
      <c r="O1963" s="47" t="str">
        <f t="shared" si="682"/>
        <v/>
      </c>
      <c r="P1963" s="47"/>
      <c r="Q1963" s="48" t="str">
        <f>IFERROR(VLOOKUP(E1963,Funcionários!$C$8:$E$207,3,FALSE),"")</f>
        <v/>
      </c>
      <c r="R1963" s="47"/>
      <c r="S1963" s="49" t="str">
        <f t="shared" si="683"/>
        <v/>
      </c>
      <c r="T1963" s="49">
        <v>1.9570000000000001E-2</v>
      </c>
      <c r="U1963" s="48" t="str">
        <f>IF(Funcionários!C1964=0,"",Funcionários!C1964)</f>
        <v/>
      </c>
      <c r="V1963" s="50">
        <f>IF(U1963="",0,IF(COUNTIFS($E$7:$E$3006,U1963,$I$7:$I$3006,'RC'!$E$6)=0,0,COUNTIFS($M$7:$M$3006,"Concluída no prazo",$E$7:$E$3006,U1963,$I$7:$I$3006,'RC'!$E$6)/COUNTIFS($E$7:$E$3006,U1963,$I$7:$I$3006,'RC'!$E$6)))</f>
        <v>0</v>
      </c>
      <c r="W1963" s="49">
        <f>SUMIFS($J$7:$J$3006,$E$7:$E$3006,U1963,$I$7:$I$3006,'RC'!$E$6)+SUMIFS($L$7:$L$3006,$E$7:$E$3006,U1963,$I$7:$I$3006,'RC'!$E$6)</f>
        <v>0</v>
      </c>
      <c r="X1963" s="48">
        <f>COUNTIFS($E$7:$E$3006,U1963,$I$7:$I$3006,'RC'!$E$6)</f>
        <v>0</v>
      </c>
      <c r="Y1963" s="48"/>
      <c r="Z1963" s="51" t="str">
        <f>IF(AQ1963='RC'!$E$6,AC1963*1000+AD1963,"")</f>
        <v/>
      </c>
      <c r="AA1963" s="51" t="str">
        <f>IF(AB1963="","",IF(AQ1963='RC'!$E$6,AC1963*1000-AD1963,""))</f>
        <v/>
      </c>
      <c r="AB1963" s="48" t="str">
        <f>IFERROR(VLOOKUP(E1963,Funcionários!$C$8:$E$207,3,FALSE),"")</f>
        <v/>
      </c>
      <c r="AC1963" s="50" t="str">
        <f>IF(AB1963="","",IF(COUNTIFS($AB$7:$AB$3006,AB1963,$AQ$7:$AQ$3006,'RC'!$E$6)=0,"",COUNTIFS($M$7:$M$3006,"Concluída no prazo",$AB$7:$AB$3006,AB1963,$AQ$7:$AQ$3006,'RC'!$E$6)/COUNTIFS($AB$7:$AB$3006,AB1963,$AQ$7:$AQ$3006,'RC'!$E$6)))</f>
        <v/>
      </c>
      <c r="AD1963" s="48">
        <f>SUMIF($AQ$7:$AQ$3006,'RC'!$E$6,$J$7:$J$3006)+SUMIF($AQ$7:$AQ$3006,'RC'!$E$6,$L$7:$L$3006)</f>
        <v>21</v>
      </c>
      <c r="AF1963" s="48">
        <v>3.0439999999994E-2</v>
      </c>
      <c r="AG1963" s="48">
        <f>IF(OR(AQ1963="",AQ1963&lt;&gt;'RC'!$E$6,AB1963&lt;&gt;'RC'!$D$21),0,1)</f>
        <v>0</v>
      </c>
      <c r="AH1963" s="48">
        <f t="shared" si="680"/>
        <v>3.0439999999994E-2</v>
      </c>
      <c r="AI1963" s="48" t="str">
        <f t="shared" si="662"/>
        <v/>
      </c>
      <c r="AJ1963" s="48" t="str">
        <f t="shared" si="663"/>
        <v/>
      </c>
      <c r="AK1963" s="52" t="str">
        <f t="shared" si="664"/>
        <v/>
      </c>
      <c r="AL1963" s="52" t="str">
        <f t="shared" si="665"/>
        <v/>
      </c>
      <c r="AM1963" s="48" t="str">
        <f t="shared" si="666"/>
        <v/>
      </c>
      <c r="AN1963" s="48" t="str">
        <f t="shared" si="667"/>
        <v/>
      </c>
      <c r="AP1963" s="18" t="str">
        <f t="shared" si="668"/>
        <v/>
      </c>
      <c r="AQ1963" s="18" t="str">
        <f t="shared" si="669"/>
        <v/>
      </c>
      <c r="AR1963" s="18">
        <v>3.0439999999999998E-2</v>
      </c>
      <c r="AS1963" s="18">
        <f>IF(AF!$D$27="Todos",1,IF(M1963=AF!$D$27,1,0))</f>
        <v>1</v>
      </c>
      <c r="AT1963" s="53">
        <f>IF(AND(E1963=AF!$D$6,OR(LT!M1963=AF!$D$27,AF!$D$27="Todos"),OR(AP1963=AF!$E$8,AQ1963=AF!$E$8)),AR1963+AS1963,0)</f>
        <v>0</v>
      </c>
      <c r="AU1963" s="18" t="str">
        <f t="shared" si="670"/>
        <v/>
      </c>
      <c r="AV1963" s="54" t="str">
        <f t="shared" si="671"/>
        <v/>
      </c>
      <c r="AW1963" s="54" t="str">
        <f t="shared" si="672"/>
        <v/>
      </c>
      <c r="AX1963" s="18" t="str">
        <f t="shared" si="673"/>
        <v/>
      </c>
      <c r="AY1963" s="18" t="str">
        <f t="shared" si="674"/>
        <v/>
      </c>
      <c r="BA1963" s="18">
        <f>IF($E1963=AF!$D$6,IF($M1963="Concluída no prazo",2,IF($M1963="Concluída com atraso",1,0)),0)</f>
        <v>0</v>
      </c>
      <c r="BB1963" s="18">
        <f>IF($E1963=AF!$D$6,IF($M1963="Atrasada",2,IF($M1963="Concluída com atraso",1,0)),0)</f>
        <v>0</v>
      </c>
      <c r="BC1963" s="18">
        <v>1.9570000000000001E-2</v>
      </c>
      <c r="BD1963" s="18">
        <f t="shared" si="681"/>
        <v>1.9570000000000001E-2</v>
      </c>
      <c r="BE1963" s="18">
        <f t="shared" si="681"/>
        <v>1.9570000000000001E-2</v>
      </c>
      <c r="BF1963" s="18" t="str">
        <f t="shared" si="675"/>
        <v/>
      </c>
      <c r="BN1963" s="18" t="str">
        <f t="shared" si="676"/>
        <v>s</v>
      </c>
    </row>
    <row r="1964" spans="3:66" ht="50.1" customHeight="1" thickTop="1" thickBot="1" x14ac:dyDescent="0.3">
      <c r="C1964" s="46"/>
      <c r="D1964" s="46"/>
      <c r="E1964" s="46"/>
      <c r="F1964" s="122"/>
      <c r="G1964" s="122"/>
      <c r="H1964" s="78" t="str">
        <f t="shared" si="677"/>
        <v/>
      </c>
      <c r="I1964" s="78" t="str">
        <f t="shared" si="678"/>
        <v/>
      </c>
      <c r="J1964" s="16"/>
      <c r="K1964" s="46" t="str">
        <f t="shared" si="679"/>
        <v/>
      </c>
      <c r="L1964" s="16"/>
      <c r="M1964" s="16"/>
      <c r="N1964" s="46"/>
      <c r="O1964" s="47" t="str">
        <f t="shared" si="682"/>
        <v/>
      </c>
      <c r="P1964" s="47"/>
      <c r="Q1964" s="48" t="str">
        <f>IFERROR(VLOOKUP(E1964,Funcionários!$C$8:$E$207,3,FALSE),"")</f>
        <v/>
      </c>
      <c r="R1964" s="47"/>
      <c r="S1964" s="49" t="str">
        <f t="shared" si="683"/>
        <v/>
      </c>
      <c r="T1964" s="49">
        <v>1.958E-2</v>
      </c>
      <c r="U1964" s="48" t="str">
        <f>IF(Funcionários!C1965=0,"",Funcionários!C1965)</f>
        <v/>
      </c>
      <c r="V1964" s="50">
        <f>IF(U1964="",0,IF(COUNTIFS($E$7:$E$3006,U1964,$I$7:$I$3006,'RC'!$E$6)=0,0,COUNTIFS($M$7:$M$3006,"Concluída no prazo",$E$7:$E$3006,U1964,$I$7:$I$3006,'RC'!$E$6)/COUNTIFS($E$7:$E$3006,U1964,$I$7:$I$3006,'RC'!$E$6)))</f>
        <v>0</v>
      </c>
      <c r="W1964" s="49">
        <f>SUMIFS($J$7:$J$3006,$E$7:$E$3006,U1964,$I$7:$I$3006,'RC'!$E$6)+SUMIFS($L$7:$L$3006,$E$7:$E$3006,U1964,$I$7:$I$3006,'RC'!$E$6)</f>
        <v>0</v>
      </c>
      <c r="X1964" s="48">
        <f>COUNTIFS($E$7:$E$3006,U1964,$I$7:$I$3006,'RC'!$E$6)</f>
        <v>0</v>
      </c>
      <c r="Y1964" s="48"/>
      <c r="Z1964" s="51" t="str">
        <f>IF(AQ1964='RC'!$E$6,AC1964*1000+AD1964,"")</f>
        <v/>
      </c>
      <c r="AA1964" s="51" t="str">
        <f>IF(AB1964="","",IF(AQ1964='RC'!$E$6,AC1964*1000-AD1964,""))</f>
        <v/>
      </c>
      <c r="AB1964" s="48" t="str">
        <f>IFERROR(VLOOKUP(E1964,Funcionários!$C$8:$E$207,3,FALSE),"")</f>
        <v/>
      </c>
      <c r="AC1964" s="50" t="str">
        <f>IF(AB1964="","",IF(COUNTIFS($AB$7:$AB$3006,AB1964,$AQ$7:$AQ$3006,'RC'!$E$6)=0,"",COUNTIFS($M$7:$M$3006,"Concluída no prazo",$AB$7:$AB$3006,AB1964,$AQ$7:$AQ$3006,'RC'!$E$6)/COUNTIFS($AB$7:$AB$3006,AB1964,$AQ$7:$AQ$3006,'RC'!$E$6)))</f>
        <v/>
      </c>
      <c r="AD1964" s="48">
        <f>SUMIF($AQ$7:$AQ$3006,'RC'!$E$6,$J$7:$J$3006)+SUMIF($AQ$7:$AQ$3006,'RC'!$E$6,$L$7:$L$3006)</f>
        <v>21</v>
      </c>
      <c r="AF1964" s="48">
        <v>3.0429999999994E-2</v>
      </c>
      <c r="AG1964" s="48">
        <f>IF(OR(AQ1964="",AQ1964&lt;&gt;'RC'!$E$6,AB1964&lt;&gt;'RC'!$D$21),0,1)</f>
        <v>0</v>
      </c>
      <c r="AH1964" s="48">
        <f t="shared" si="680"/>
        <v>3.0429999999994E-2</v>
      </c>
      <c r="AI1964" s="48" t="str">
        <f t="shared" si="662"/>
        <v/>
      </c>
      <c r="AJ1964" s="48" t="str">
        <f t="shared" si="663"/>
        <v/>
      </c>
      <c r="AK1964" s="52" t="str">
        <f t="shared" si="664"/>
        <v/>
      </c>
      <c r="AL1964" s="52" t="str">
        <f t="shared" si="665"/>
        <v/>
      </c>
      <c r="AM1964" s="48" t="str">
        <f t="shared" si="666"/>
        <v/>
      </c>
      <c r="AN1964" s="48" t="str">
        <f t="shared" si="667"/>
        <v/>
      </c>
      <c r="AP1964" s="18" t="str">
        <f t="shared" si="668"/>
        <v/>
      </c>
      <c r="AQ1964" s="18" t="str">
        <f t="shared" si="669"/>
        <v/>
      </c>
      <c r="AR1964" s="18">
        <v>3.0429999999999999E-2</v>
      </c>
      <c r="AS1964" s="18">
        <f>IF(AF!$D$27="Todos",1,IF(M1964=AF!$D$27,1,0))</f>
        <v>1</v>
      </c>
      <c r="AT1964" s="53">
        <f>IF(AND(E1964=AF!$D$6,OR(LT!M1964=AF!$D$27,AF!$D$27="Todos"),OR(AP1964=AF!$E$8,AQ1964=AF!$E$8)),AR1964+AS1964,0)</f>
        <v>0</v>
      </c>
      <c r="AU1964" s="18" t="str">
        <f t="shared" si="670"/>
        <v/>
      </c>
      <c r="AV1964" s="54" t="str">
        <f t="shared" si="671"/>
        <v/>
      </c>
      <c r="AW1964" s="54" t="str">
        <f t="shared" si="672"/>
        <v/>
      </c>
      <c r="AX1964" s="18" t="str">
        <f t="shared" si="673"/>
        <v/>
      </c>
      <c r="AY1964" s="18" t="str">
        <f t="shared" si="674"/>
        <v/>
      </c>
      <c r="BA1964" s="18">
        <f>IF($E1964=AF!$D$6,IF($M1964="Concluída no prazo",2,IF($M1964="Concluída com atraso",1,0)),0)</f>
        <v>0</v>
      </c>
      <c r="BB1964" s="18">
        <f>IF($E1964=AF!$D$6,IF($M1964="Atrasada",2,IF($M1964="Concluída com atraso",1,0)),0)</f>
        <v>0</v>
      </c>
      <c r="BC1964" s="18">
        <v>1.958E-2</v>
      </c>
      <c r="BD1964" s="18">
        <f t="shared" si="681"/>
        <v>1.958E-2</v>
      </c>
      <c r="BE1964" s="18">
        <f t="shared" si="681"/>
        <v>1.958E-2</v>
      </c>
      <c r="BF1964" s="18" t="str">
        <f t="shared" si="675"/>
        <v/>
      </c>
      <c r="BN1964" s="18" t="str">
        <f t="shared" si="676"/>
        <v>s</v>
      </c>
    </row>
    <row r="1965" spans="3:66" ht="50.1" customHeight="1" thickTop="1" thickBot="1" x14ac:dyDescent="0.3">
      <c r="C1965" s="46"/>
      <c r="D1965" s="46"/>
      <c r="E1965" s="46"/>
      <c r="F1965" s="122"/>
      <c r="G1965" s="122"/>
      <c r="H1965" s="78" t="str">
        <f t="shared" si="677"/>
        <v/>
      </c>
      <c r="I1965" s="78" t="str">
        <f t="shared" si="678"/>
        <v/>
      </c>
      <c r="J1965" s="16"/>
      <c r="K1965" s="46" t="str">
        <f t="shared" si="679"/>
        <v/>
      </c>
      <c r="L1965" s="16"/>
      <c r="M1965" s="16"/>
      <c r="N1965" s="46"/>
      <c r="O1965" s="47" t="str">
        <f t="shared" si="682"/>
        <v/>
      </c>
      <c r="P1965" s="47"/>
      <c r="Q1965" s="48" t="str">
        <f>IFERROR(VLOOKUP(E1965,Funcionários!$C$8:$E$207,3,FALSE),"")</f>
        <v/>
      </c>
      <c r="R1965" s="47"/>
      <c r="S1965" s="49" t="str">
        <f t="shared" si="683"/>
        <v/>
      </c>
      <c r="T1965" s="49">
        <v>1.959E-2</v>
      </c>
      <c r="U1965" s="48" t="str">
        <f>IF(Funcionários!C1966=0,"",Funcionários!C1966)</f>
        <v/>
      </c>
      <c r="V1965" s="50">
        <f>IF(U1965="",0,IF(COUNTIFS($E$7:$E$3006,U1965,$I$7:$I$3006,'RC'!$E$6)=0,0,COUNTIFS($M$7:$M$3006,"Concluída no prazo",$E$7:$E$3006,U1965,$I$7:$I$3006,'RC'!$E$6)/COUNTIFS($E$7:$E$3006,U1965,$I$7:$I$3006,'RC'!$E$6)))</f>
        <v>0</v>
      </c>
      <c r="W1965" s="49">
        <f>SUMIFS($J$7:$J$3006,$E$7:$E$3006,U1965,$I$7:$I$3006,'RC'!$E$6)+SUMIFS($L$7:$L$3006,$E$7:$E$3006,U1965,$I$7:$I$3006,'RC'!$E$6)</f>
        <v>0</v>
      </c>
      <c r="X1965" s="48">
        <f>COUNTIFS($E$7:$E$3006,U1965,$I$7:$I$3006,'RC'!$E$6)</f>
        <v>0</v>
      </c>
      <c r="Y1965" s="48"/>
      <c r="Z1965" s="51" t="str">
        <f>IF(AQ1965='RC'!$E$6,AC1965*1000+AD1965,"")</f>
        <v/>
      </c>
      <c r="AA1965" s="51" t="str">
        <f>IF(AB1965="","",IF(AQ1965='RC'!$E$6,AC1965*1000-AD1965,""))</f>
        <v/>
      </c>
      <c r="AB1965" s="48" t="str">
        <f>IFERROR(VLOOKUP(E1965,Funcionários!$C$8:$E$207,3,FALSE),"")</f>
        <v/>
      </c>
      <c r="AC1965" s="50" t="str">
        <f>IF(AB1965="","",IF(COUNTIFS($AB$7:$AB$3006,AB1965,$AQ$7:$AQ$3006,'RC'!$E$6)=0,"",COUNTIFS($M$7:$M$3006,"Concluída no prazo",$AB$7:$AB$3006,AB1965,$AQ$7:$AQ$3006,'RC'!$E$6)/COUNTIFS($AB$7:$AB$3006,AB1965,$AQ$7:$AQ$3006,'RC'!$E$6)))</f>
        <v/>
      </c>
      <c r="AD1965" s="48">
        <f>SUMIF($AQ$7:$AQ$3006,'RC'!$E$6,$J$7:$J$3006)+SUMIF($AQ$7:$AQ$3006,'RC'!$E$6,$L$7:$L$3006)</f>
        <v>21</v>
      </c>
      <c r="AF1965" s="48">
        <v>3.0419999999994E-2</v>
      </c>
      <c r="AG1965" s="48">
        <f>IF(OR(AQ1965="",AQ1965&lt;&gt;'RC'!$E$6,AB1965&lt;&gt;'RC'!$D$21),0,1)</f>
        <v>0</v>
      </c>
      <c r="AH1965" s="48">
        <f t="shared" si="680"/>
        <v>3.0419999999994E-2</v>
      </c>
      <c r="AI1965" s="48" t="str">
        <f t="shared" si="662"/>
        <v/>
      </c>
      <c r="AJ1965" s="48" t="str">
        <f t="shared" si="663"/>
        <v/>
      </c>
      <c r="AK1965" s="52" t="str">
        <f t="shared" si="664"/>
        <v/>
      </c>
      <c r="AL1965" s="52" t="str">
        <f t="shared" si="665"/>
        <v/>
      </c>
      <c r="AM1965" s="48" t="str">
        <f t="shared" si="666"/>
        <v/>
      </c>
      <c r="AN1965" s="48" t="str">
        <f t="shared" si="667"/>
        <v/>
      </c>
      <c r="AP1965" s="18" t="str">
        <f t="shared" si="668"/>
        <v/>
      </c>
      <c r="AQ1965" s="18" t="str">
        <f t="shared" si="669"/>
        <v/>
      </c>
      <c r="AR1965" s="18">
        <v>3.0419999999999999E-2</v>
      </c>
      <c r="AS1965" s="18">
        <f>IF(AF!$D$27="Todos",1,IF(M1965=AF!$D$27,1,0))</f>
        <v>1</v>
      </c>
      <c r="AT1965" s="53">
        <f>IF(AND(E1965=AF!$D$6,OR(LT!M1965=AF!$D$27,AF!$D$27="Todos"),OR(AP1965=AF!$E$8,AQ1965=AF!$E$8)),AR1965+AS1965,0)</f>
        <v>0</v>
      </c>
      <c r="AU1965" s="18" t="str">
        <f t="shared" si="670"/>
        <v/>
      </c>
      <c r="AV1965" s="54" t="str">
        <f t="shared" si="671"/>
        <v/>
      </c>
      <c r="AW1965" s="54" t="str">
        <f t="shared" si="672"/>
        <v/>
      </c>
      <c r="AX1965" s="18" t="str">
        <f t="shared" si="673"/>
        <v/>
      </c>
      <c r="AY1965" s="18" t="str">
        <f t="shared" si="674"/>
        <v/>
      </c>
      <c r="BA1965" s="18">
        <f>IF($E1965=AF!$D$6,IF($M1965="Concluída no prazo",2,IF($M1965="Concluída com atraso",1,0)),0)</f>
        <v>0</v>
      </c>
      <c r="BB1965" s="18">
        <f>IF($E1965=AF!$D$6,IF($M1965="Atrasada",2,IF($M1965="Concluída com atraso",1,0)),0)</f>
        <v>0</v>
      </c>
      <c r="BC1965" s="18">
        <v>1.959E-2</v>
      </c>
      <c r="BD1965" s="18">
        <f t="shared" si="681"/>
        <v>1.959E-2</v>
      </c>
      <c r="BE1965" s="18">
        <f t="shared" si="681"/>
        <v>1.959E-2</v>
      </c>
      <c r="BF1965" s="18" t="str">
        <f t="shared" si="675"/>
        <v/>
      </c>
      <c r="BN1965" s="18" t="str">
        <f t="shared" si="676"/>
        <v>s</v>
      </c>
    </row>
    <row r="1966" spans="3:66" ht="50.1" customHeight="1" thickTop="1" thickBot="1" x14ac:dyDescent="0.3">
      <c r="C1966" s="46"/>
      <c r="D1966" s="46"/>
      <c r="E1966" s="46"/>
      <c r="F1966" s="122"/>
      <c r="G1966" s="122"/>
      <c r="H1966" s="78" t="str">
        <f t="shared" si="677"/>
        <v/>
      </c>
      <c r="I1966" s="78" t="str">
        <f t="shared" si="678"/>
        <v/>
      </c>
      <c r="J1966" s="16"/>
      <c r="K1966" s="46" t="str">
        <f t="shared" si="679"/>
        <v/>
      </c>
      <c r="L1966" s="16"/>
      <c r="M1966" s="16"/>
      <c r="N1966" s="46"/>
      <c r="O1966" s="47" t="str">
        <f t="shared" si="682"/>
        <v/>
      </c>
      <c r="P1966" s="47"/>
      <c r="Q1966" s="48" t="str">
        <f>IFERROR(VLOOKUP(E1966,Funcionários!$C$8:$E$207,3,FALSE),"")</f>
        <v/>
      </c>
      <c r="R1966" s="47"/>
      <c r="S1966" s="49" t="str">
        <f t="shared" si="683"/>
        <v/>
      </c>
      <c r="T1966" s="49">
        <v>1.9599999999999999E-2</v>
      </c>
      <c r="U1966" s="48" t="str">
        <f>IF(Funcionários!C1967=0,"",Funcionários!C1967)</f>
        <v/>
      </c>
      <c r="V1966" s="50">
        <f>IF(U1966="",0,IF(COUNTIFS($E$7:$E$3006,U1966,$I$7:$I$3006,'RC'!$E$6)=0,0,COUNTIFS($M$7:$M$3006,"Concluída no prazo",$E$7:$E$3006,U1966,$I$7:$I$3006,'RC'!$E$6)/COUNTIFS($E$7:$E$3006,U1966,$I$7:$I$3006,'RC'!$E$6)))</f>
        <v>0</v>
      </c>
      <c r="W1966" s="49">
        <f>SUMIFS($J$7:$J$3006,$E$7:$E$3006,U1966,$I$7:$I$3006,'RC'!$E$6)+SUMIFS($L$7:$L$3006,$E$7:$E$3006,U1966,$I$7:$I$3006,'RC'!$E$6)</f>
        <v>0</v>
      </c>
      <c r="X1966" s="48">
        <f>COUNTIFS($E$7:$E$3006,U1966,$I$7:$I$3006,'RC'!$E$6)</f>
        <v>0</v>
      </c>
      <c r="Y1966" s="48"/>
      <c r="Z1966" s="51" t="str">
        <f>IF(AQ1966='RC'!$E$6,AC1966*1000+AD1966,"")</f>
        <v/>
      </c>
      <c r="AA1966" s="51" t="str">
        <f>IF(AB1966="","",IF(AQ1966='RC'!$E$6,AC1966*1000-AD1966,""))</f>
        <v/>
      </c>
      <c r="AB1966" s="48" t="str">
        <f>IFERROR(VLOOKUP(E1966,Funcionários!$C$8:$E$207,3,FALSE),"")</f>
        <v/>
      </c>
      <c r="AC1966" s="50" t="str">
        <f>IF(AB1966="","",IF(COUNTIFS($AB$7:$AB$3006,AB1966,$AQ$7:$AQ$3006,'RC'!$E$6)=0,"",COUNTIFS($M$7:$M$3006,"Concluída no prazo",$AB$7:$AB$3006,AB1966,$AQ$7:$AQ$3006,'RC'!$E$6)/COUNTIFS($AB$7:$AB$3006,AB1966,$AQ$7:$AQ$3006,'RC'!$E$6)))</f>
        <v/>
      </c>
      <c r="AD1966" s="48">
        <f>SUMIF($AQ$7:$AQ$3006,'RC'!$E$6,$J$7:$J$3006)+SUMIF($AQ$7:$AQ$3006,'RC'!$E$6,$L$7:$L$3006)</f>
        <v>21</v>
      </c>
      <c r="AF1966" s="48">
        <v>3.0409999999994001E-2</v>
      </c>
      <c r="AG1966" s="48">
        <f>IF(OR(AQ1966="",AQ1966&lt;&gt;'RC'!$E$6,AB1966&lt;&gt;'RC'!$D$21),0,1)</f>
        <v>0</v>
      </c>
      <c r="AH1966" s="48">
        <f t="shared" si="680"/>
        <v>3.0409999999994001E-2</v>
      </c>
      <c r="AI1966" s="48" t="str">
        <f t="shared" si="662"/>
        <v/>
      </c>
      <c r="AJ1966" s="48" t="str">
        <f t="shared" si="663"/>
        <v/>
      </c>
      <c r="AK1966" s="52" t="str">
        <f t="shared" si="664"/>
        <v/>
      </c>
      <c r="AL1966" s="52" t="str">
        <f t="shared" si="665"/>
        <v/>
      </c>
      <c r="AM1966" s="48" t="str">
        <f t="shared" si="666"/>
        <v/>
      </c>
      <c r="AN1966" s="48" t="str">
        <f t="shared" si="667"/>
        <v/>
      </c>
      <c r="AP1966" s="18" t="str">
        <f t="shared" si="668"/>
        <v/>
      </c>
      <c r="AQ1966" s="18" t="str">
        <f t="shared" si="669"/>
        <v/>
      </c>
      <c r="AR1966" s="18">
        <v>3.041E-2</v>
      </c>
      <c r="AS1966" s="18">
        <f>IF(AF!$D$27="Todos",1,IF(M1966=AF!$D$27,1,0))</f>
        <v>1</v>
      </c>
      <c r="AT1966" s="53">
        <f>IF(AND(E1966=AF!$D$6,OR(LT!M1966=AF!$D$27,AF!$D$27="Todos"),OR(AP1966=AF!$E$8,AQ1966=AF!$E$8)),AR1966+AS1966,0)</f>
        <v>0</v>
      </c>
      <c r="AU1966" s="18" t="str">
        <f t="shared" si="670"/>
        <v/>
      </c>
      <c r="AV1966" s="54" t="str">
        <f t="shared" si="671"/>
        <v/>
      </c>
      <c r="AW1966" s="54" t="str">
        <f t="shared" si="672"/>
        <v/>
      </c>
      <c r="AX1966" s="18" t="str">
        <f t="shared" si="673"/>
        <v/>
      </c>
      <c r="AY1966" s="18" t="str">
        <f t="shared" si="674"/>
        <v/>
      </c>
      <c r="BA1966" s="18">
        <f>IF($E1966=AF!$D$6,IF($M1966="Concluída no prazo",2,IF($M1966="Concluída com atraso",1,0)),0)</f>
        <v>0</v>
      </c>
      <c r="BB1966" s="18">
        <f>IF($E1966=AF!$D$6,IF($M1966="Atrasada",2,IF($M1966="Concluída com atraso",1,0)),0)</f>
        <v>0</v>
      </c>
      <c r="BC1966" s="18">
        <v>1.9599999999999999E-2</v>
      </c>
      <c r="BD1966" s="18">
        <f t="shared" si="681"/>
        <v>1.9599999999999999E-2</v>
      </c>
      <c r="BE1966" s="18">
        <f t="shared" si="681"/>
        <v>1.9599999999999999E-2</v>
      </c>
      <c r="BF1966" s="18" t="str">
        <f t="shared" si="675"/>
        <v/>
      </c>
      <c r="BN1966" s="18" t="str">
        <f t="shared" si="676"/>
        <v>s</v>
      </c>
    </row>
    <row r="1967" spans="3:66" ht="50.1" customHeight="1" thickTop="1" thickBot="1" x14ac:dyDescent="0.3">
      <c r="C1967" s="46"/>
      <c r="D1967" s="46"/>
      <c r="E1967" s="46"/>
      <c r="F1967" s="122"/>
      <c r="G1967" s="122"/>
      <c r="H1967" s="78" t="str">
        <f t="shared" si="677"/>
        <v/>
      </c>
      <c r="I1967" s="78" t="str">
        <f t="shared" si="678"/>
        <v/>
      </c>
      <c r="J1967" s="16"/>
      <c r="K1967" s="46" t="str">
        <f t="shared" si="679"/>
        <v/>
      </c>
      <c r="L1967" s="16"/>
      <c r="M1967" s="16"/>
      <c r="N1967" s="46"/>
      <c r="O1967" s="47" t="str">
        <f t="shared" si="682"/>
        <v/>
      </c>
      <c r="P1967" s="47"/>
      <c r="Q1967" s="48" t="str">
        <f>IFERROR(VLOOKUP(E1967,Funcionários!$C$8:$E$207,3,FALSE),"")</f>
        <v/>
      </c>
      <c r="R1967" s="47"/>
      <c r="S1967" s="49" t="str">
        <f t="shared" si="683"/>
        <v/>
      </c>
      <c r="T1967" s="49">
        <v>1.9609999999999999E-2</v>
      </c>
      <c r="U1967" s="48" t="str">
        <f>IF(Funcionários!C1968=0,"",Funcionários!C1968)</f>
        <v/>
      </c>
      <c r="V1967" s="50">
        <f>IF(U1967="",0,IF(COUNTIFS($E$7:$E$3006,U1967,$I$7:$I$3006,'RC'!$E$6)=0,0,COUNTIFS($M$7:$M$3006,"Concluída no prazo",$E$7:$E$3006,U1967,$I$7:$I$3006,'RC'!$E$6)/COUNTIFS($E$7:$E$3006,U1967,$I$7:$I$3006,'RC'!$E$6)))</f>
        <v>0</v>
      </c>
      <c r="W1967" s="49">
        <f>SUMIFS($J$7:$J$3006,$E$7:$E$3006,U1967,$I$7:$I$3006,'RC'!$E$6)+SUMIFS($L$7:$L$3006,$E$7:$E$3006,U1967,$I$7:$I$3006,'RC'!$E$6)</f>
        <v>0</v>
      </c>
      <c r="X1967" s="48">
        <f>COUNTIFS($E$7:$E$3006,U1967,$I$7:$I$3006,'RC'!$E$6)</f>
        <v>0</v>
      </c>
      <c r="Y1967" s="48"/>
      <c r="Z1967" s="51" t="str">
        <f>IF(AQ1967='RC'!$E$6,AC1967*1000+AD1967,"")</f>
        <v/>
      </c>
      <c r="AA1967" s="51" t="str">
        <f>IF(AB1967="","",IF(AQ1967='RC'!$E$6,AC1967*1000-AD1967,""))</f>
        <v/>
      </c>
      <c r="AB1967" s="48" t="str">
        <f>IFERROR(VLOOKUP(E1967,Funcionários!$C$8:$E$207,3,FALSE),"")</f>
        <v/>
      </c>
      <c r="AC1967" s="50" t="str">
        <f>IF(AB1967="","",IF(COUNTIFS($AB$7:$AB$3006,AB1967,$AQ$7:$AQ$3006,'RC'!$E$6)=0,"",COUNTIFS($M$7:$M$3006,"Concluída no prazo",$AB$7:$AB$3006,AB1967,$AQ$7:$AQ$3006,'RC'!$E$6)/COUNTIFS($AB$7:$AB$3006,AB1967,$AQ$7:$AQ$3006,'RC'!$E$6)))</f>
        <v/>
      </c>
      <c r="AD1967" s="48">
        <f>SUMIF($AQ$7:$AQ$3006,'RC'!$E$6,$J$7:$J$3006)+SUMIF($AQ$7:$AQ$3006,'RC'!$E$6,$L$7:$L$3006)</f>
        <v>21</v>
      </c>
      <c r="AF1967" s="48">
        <v>3.0399999999994001E-2</v>
      </c>
      <c r="AG1967" s="48">
        <f>IF(OR(AQ1967="",AQ1967&lt;&gt;'RC'!$E$6,AB1967&lt;&gt;'RC'!$D$21),0,1)</f>
        <v>0</v>
      </c>
      <c r="AH1967" s="48">
        <f t="shared" si="680"/>
        <v>3.0399999999994001E-2</v>
      </c>
      <c r="AI1967" s="48" t="str">
        <f t="shared" si="662"/>
        <v/>
      </c>
      <c r="AJ1967" s="48" t="str">
        <f t="shared" si="663"/>
        <v/>
      </c>
      <c r="AK1967" s="52" t="str">
        <f t="shared" si="664"/>
        <v/>
      </c>
      <c r="AL1967" s="52" t="str">
        <f t="shared" si="665"/>
        <v/>
      </c>
      <c r="AM1967" s="48" t="str">
        <f t="shared" si="666"/>
        <v/>
      </c>
      <c r="AN1967" s="48" t="str">
        <f t="shared" si="667"/>
        <v/>
      </c>
      <c r="AP1967" s="18" t="str">
        <f t="shared" si="668"/>
        <v/>
      </c>
      <c r="AQ1967" s="18" t="str">
        <f t="shared" si="669"/>
        <v/>
      </c>
      <c r="AR1967" s="18">
        <v>3.04E-2</v>
      </c>
      <c r="AS1967" s="18">
        <f>IF(AF!$D$27="Todos",1,IF(M1967=AF!$D$27,1,0))</f>
        <v>1</v>
      </c>
      <c r="AT1967" s="53">
        <f>IF(AND(E1967=AF!$D$6,OR(LT!M1967=AF!$D$27,AF!$D$27="Todos"),OR(AP1967=AF!$E$8,AQ1967=AF!$E$8)),AR1967+AS1967,0)</f>
        <v>0</v>
      </c>
      <c r="AU1967" s="18" t="str">
        <f t="shared" si="670"/>
        <v/>
      </c>
      <c r="AV1967" s="54" t="str">
        <f t="shared" si="671"/>
        <v/>
      </c>
      <c r="AW1967" s="54" t="str">
        <f t="shared" si="672"/>
        <v/>
      </c>
      <c r="AX1967" s="18" t="str">
        <f t="shared" si="673"/>
        <v/>
      </c>
      <c r="AY1967" s="18" t="str">
        <f t="shared" si="674"/>
        <v/>
      </c>
      <c r="BA1967" s="18">
        <f>IF($E1967=AF!$D$6,IF($M1967="Concluída no prazo",2,IF($M1967="Concluída com atraso",1,0)),0)</f>
        <v>0</v>
      </c>
      <c r="BB1967" s="18">
        <f>IF($E1967=AF!$D$6,IF($M1967="Atrasada",2,IF($M1967="Concluída com atraso",1,0)),0)</f>
        <v>0</v>
      </c>
      <c r="BC1967" s="18">
        <v>1.9609999999999999E-2</v>
      </c>
      <c r="BD1967" s="18">
        <f t="shared" si="681"/>
        <v>1.9609999999999999E-2</v>
      </c>
      <c r="BE1967" s="18">
        <f t="shared" si="681"/>
        <v>1.9609999999999999E-2</v>
      </c>
      <c r="BF1967" s="18" t="str">
        <f t="shared" si="675"/>
        <v/>
      </c>
      <c r="BN1967" s="18" t="str">
        <f t="shared" si="676"/>
        <v>s</v>
      </c>
    </row>
    <row r="1968" spans="3:66" ht="50.1" customHeight="1" thickTop="1" thickBot="1" x14ac:dyDescent="0.3">
      <c r="C1968" s="46"/>
      <c r="D1968" s="46"/>
      <c r="E1968" s="46"/>
      <c r="F1968" s="122"/>
      <c r="G1968" s="122"/>
      <c r="H1968" s="78" t="str">
        <f t="shared" si="677"/>
        <v/>
      </c>
      <c r="I1968" s="78" t="str">
        <f t="shared" si="678"/>
        <v/>
      </c>
      <c r="J1968" s="16"/>
      <c r="K1968" s="46" t="str">
        <f t="shared" si="679"/>
        <v/>
      </c>
      <c r="L1968" s="16"/>
      <c r="M1968" s="16"/>
      <c r="N1968" s="46"/>
      <c r="O1968" s="47" t="str">
        <f t="shared" si="682"/>
        <v/>
      </c>
      <c r="P1968" s="47"/>
      <c r="Q1968" s="48" t="str">
        <f>IFERROR(VLOOKUP(E1968,Funcionários!$C$8:$E$207,3,FALSE),"")</f>
        <v/>
      </c>
      <c r="R1968" s="47"/>
      <c r="S1968" s="49" t="str">
        <f t="shared" si="683"/>
        <v/>
      </c>
      <c r="T1968" s="49">
        <v>1.9619999999999999E-2</v>
      </c>
      <c r="U1968" s="48" t="str">
        <f>IF(Funcionários!C1969=0,"",Funcionários!C1969)</f>
        <v/>
      </c>
      <c r="V1968" s="50">
        <f>IF(U1968="",0,IF(COUNTIFS($E$7:$E$3006,U1968,$I$7:$I$3006,'RC'!$E$6)=0,0,COUNTIFS($M$7:$M$3006,"Concluída no prazo",$E$7:$E$3006,U1968,$I$7:$I$3006,'RC'!$E$6)/COUNTIFS($E$7:$E$3006,U1968,$I$7:$I$3006,'RC'!$E$6)))</f>
        <v>0</v>
      </c>
      <c r="W1968" s="49">
        <f>SUMIFS($J$7:$J$3006,$E$7:$E$3006,U1968,$I$7:$I$3006,'RC'!$E$6)+SUMIFS($L$7:$L$3006,$E$7:$E$3006,U1968,$I$7:$I$3006,'RC'!$E$6)</f>
        <v>0</v>
      </c>
      <c r="X1968" s="48">
        <f>COUNTIFS($E$7:$E$3006,U1968,$I$7:$I$3006,'RC'!$E$6)</f>
        <v>0</v>
      </c>
      <c r="Y1968" s="48"/>
      <c r="Z1968" s="51" t="str">
        <f>IF(AQ1968='RC'!$E$6,AC1968*1000+AD1968,"")</f>
        <v/>
      </c>
      <c r="AA1968" s="51" t="str">
        <f>IF(AB1968="","",IF(AQ1968='RC'!$E$6,AC1968*1000-AD1968,""))</f>
        <v/>
      </c>
      <c r="AB1968" s="48" t="str">
        <f>IFERROR(VLOOKUP(E1968,Funcionários!$C$8:$E$207,3,FALSE),"")</f>
        <v/>
      </c>
      <c r="AC1968" s="50" t="str">
        <f>IF(AB1968="","",IF(COUNTIFS($AB$7:$AB$3006,AB1968,$AQ$7:$AQ$3006,'RC'!$E$6)=0,"",COUNTIFS($M$7:$M$3006,"Concluída no prazo",$AB$7:$AB$3006,AB1968,$AQ$7:$AQ$3006,'RC'!$E$6)/COUNTIFS($AB$7:$AB$3006,AB1968,$AQ$7:$AQ$3006,'RC'!$E$6)))</f>
        <v/>
      </c>
      <c r="AD1968" s="48">
        <f>SUMIF($AQ$7:$AQ$3006,'RC'!$E$6,$J$7:$J$3006)+SUMIF($AQ$7:$AQ$3006,'RC'!$E$6,$L$7:$L$3006)</f>
        <v>21</v>
      </c>
      <c r="AF1968" s="48">
        <v>3.0389999999994002E-2</v>
      </c>
      <c r="AG1968" s="48">
        <f>IF(OR(AQ1968="",AQ1968&lt;&gt;'RC'!$E$6,AB1968&lt;&gt;'RC'!$D$21),0,1)</f>
        <v>0</v>
      </c>
      <c r="AH1968" s="48">
        <f t="shared" si="680"/>
        <v>3.0389999999994002E-2</v>
      </c>
      <c r="AI1968" s="48" t="str">
        <f t="shared" si="662"/>
        <v/>
      </c>
      <c r="AJ1968" s="48" t="str">
        <f t="shared" si="663"/>
        <v/>
      </c>
      <c r="AK1968" s="52" t="str">
        <f t="shared" si="664"/>
        <v/>
      </c>
      <c r="AL1968" s="52" t="str">
        <f t="shared" si="665"/>
        <v/>
      </c>
      <c r="AM1968" s="48" t="str">
        <f t="shared" si="666"/>
        <v/>
      </c>
      <c r="AN1968" s="48" t="str">
        <f t="shared" si="667"/>
        <v/>
      </c>
      <c r="AP1968" s="18" t="str">
        <f t="shared" si="668"/>
        <v/>
      </c>
      <c r="AQ1968" s="18" t="str">
        <f t="shared" si="669"/>
        <v/>
      </c>
      <c r="AR1968" s="18">
        <v>3.039E-2</v>
      </c>
      <c r="AS1968" s="18">
        <f>IF(AF!$D$27="Todos",1,IF(M1968=AF!$D$27,1,0))</f>
        <v>1</v>
      </c>
      <c r="AT1968" s="53">
        <f>IF(AND(E1968=AF!$D$6,OR(LT!M1968=AF!$D$27,AF!$D$27="Todos"),OR(AP1968=AF!$E$8,AQ1968=AF!$E$8)),AR1968+AS1968,0)</f>
        <v>0</v>
      </c>
      <c r="AU1968" s="18" t="str">
        <f t="shared" si="670"/>
        <v/>
      </c>
      <c r="AV1968" s="54" t="str">
        <f t="shared" si="671"/>
        <v/>
      </c>
      <c r="AW1968" s="54" t="str">
        <f t="shared" si="672"/>
        <v/>
      </c>
      <c r="AX1968" s="18" t="str">
        <f t="shared" si="673"/>
        <v/>
      </c>
      <c r="AY1968" s="18" t="str">
        <f t="shared" si="674"/>
        <v/>
      </c>
      <c r="BA1968" s="18">
        <f>IF($E1968=AF!$D$6,IF($M1968="Concluída no prazo",2,IF($M1968="Concluída com atraso",1,0)),0)</f>
        <v>0</v>
      </c>
      <c r="BB1968" s="18">
        <f>IF($E1968=AF!$D$6,IF($M1968="Atrasada",2,IF($M1968="Concluída com atraso",1,0)),0)</f>
        <v>0</v>
      </c>
      <c r="BC1968" s="18">
        <v>1.9619999999999999E-2</v>
      </c>
      <c r="BD1968" s="18">
        <f t="shared" si="681"/>
        <v>1.9619999999999999E-2</v>
      </c>
      <c r="BE1968" s="18">
        <f t="shared" si="681"/>
        <v>1.9619999999999999E-2</v>
      </c>
      <c r="BF1968" s="18" t="str">
        <f t="shared" si="675"/>
        <v/>
      </c>
      <c r="BN1968" s="18" t="str">
        <f t="shared" si="676"/>
        <v>s</v>
      </c>
    </row>
    <row r="1969" spans="3:66" ht="50.1" customHeight="1" thickTop="1" thickBot="1" x14ac:dyDescent="0.3">
      <c r="C1969" s="46"/>
      <c r="D1969" s="46"/>
      <c r="E1969" s="46"/>
      <c r="F1969" s="122"/>
      <c r="G1969" s="122"/>
      <c r="H1969" s="78" t="str">
        <f t="shared" si="677"/>
        <v/>
      </c>
      <c r="I1969" s="78" t="str">
        <f t="shared" si="678"/>
        <v/>
      </c>
      <c r="J1969" s="16"/>
      <c r="K1969" s="46" t="str">
        <f t="shared" si="679"/>
        <v/>
      </c>
      <c r="L1969" s="16"/>
      <c r="M1969" s="16"/>
      <c r="N1969" s="46"/>
      <c r="O1969" s="47" t="str">
        <f t="shared" si="682"/>
        <v/>
      </c>
      <c r="P1969" s="47"/>
      <c r="Q1969" s="48" t="str">
        <f>IFERROR(VLOOKUP(E1969,Funcionários!$C$8:$E$207,3,FALSE),"")</f>
        <v/>
      </c>
      <c r="R1969" s="47"/>
      <c r="S1969" s="49" t="str">
        <f t="shared" si="683"/>
        <v/>
      </c>
      <c r="T1969" s="49">
        <v>1.9630000000000002E-2</v>
      </c>
      <c r="U1969" s="48" t="str">
        <f>IF(Funcionários!C1970=0,"",Funcionários!C1970)</f>
        <v/>
      </c>
      <c r="V1969" s="50">
        <f>IF(U1969="",0,IF(COUNTIFS($E$7:$E$3006,U1969,$I$7:$I$3006,'RC'!$E$6)=0,0,COUNTIFS($M$7:$M$3006,"Concluída no prazo",$E$7:$E$3006,U1969,$I$7:$I$3006,'RC'!$E$6)/COUNTIFS($E$7:$E$3006,U1969,$I$7:$I$3006,'RC'!$E$6)))</f>
        <v>0</v>
      </c>
      <c r="W1969" s="49">
        <f>SUMIFS($J$7:$J$3006,$E$7:$E$3006,U1969,$I$7:$I$3006,'RC'!$E$6)+SUMIFS($L$7:$L$3006,$E$7:$E$3006,U1969,$I$7:$I$3006,'RC'!$E$6)</f>
        <v>0</v>
      </c>
      <c r="X1969" s="48">
        <f>COUNTIFS($E$7:$E$3006,U1969,$I$7:$I$3006,'RC'!$E$6)</f>
        <v>0</v>
      </c>
      <c r="Y1969" s="48"/>
      <c r="Z1969" s="51" t="str">
        <f>IF(AQ1969='RC'!$E$6,AC1969*1000+AD1969,"")</f>
        <v/>
      </c>
      <c r="AA1969" s="51" t="str">
        <f>IF(AB1969="","",IF(AQ1969='RC'!$E$6,AC1969*1000-AD1969,""))</f>
        <v/>
      </c>
      <c r="AB1969" s="48" t="str">
        <f>IFERROR(VLOOKUP(E1969,Funcionários!$C$8:$E$207,3,FALSE),"")</f>
        <v/>
      </c>
      <c r="AC1969" s="50" t="str">
        <f>IF(AB1969="","",IF(COUNTIFS($AB$7:$AB$3006,AB1969,$AQ$7:$AQ$3006,'RC'!$E$6)=0,"",COUNTIFS($M$7:$M$3006,"Concluída no prazo",$AB$7:$AB$3006,AB1969,$AQ$7:$AQ$3006,'RC'!$E$6)/COUNTIFS($AB$7:$AB$3006,AB1969,$AQ$7:$AQ$3006,'RC'!$E$6)))</f>
        <v/>
      </c>
      <c r="AD1969" s="48">
        <f>SUMIF($AQ$7:$AQ$3006,'RC'!$E$6,$J$7:$J$3006)+SUMIF($AQ$7:$AQ$3006,'RC'!$E$6,$L$7:$L$3006)</f>
        <v>21</v>
      </c>
      <c r="AF1969" s="48">
        <v>3.0379999999993999E-2</v>
      </c>
      <c r="AG1969" s="48">
        <f>IF(OR(AQ1969="",AQ1969&lt;&gt;'RC'!$E$6,AB1969&lt;&gt;'RC'!$D$21),0,1)</f>
        <v>0</v>
      </c>
      <c r="AH1969" s="48">
        <f t="shared" si="680"/>
        <v>3.0379999999993999E-2</v>
      </c>
      <c r="AI1969" s="48" t="str">
        <f t="shared" si="662"/>
        <v/>
      </c>
      <c r="AJ1969" s="48" t="str">
        <f t="shared" si="663"/>
        <v/>
      </c>
      <c r="AK1969" s="52" t="str">
        <f t="shared" si="664"/>
        <v/>
      </c>
      <c r="AL1969" s="52" t="str">
        <f t="shared" si="665"/>
        <v/>
      </c>
      <c r="AM1969" s="48" t="str">
        <f t="shared" si="666"/>
        <v/>
      </c>
      <c r="AN1969" s="48" t="str">
        <f t="shared" si="667"/>
        <v/>
      </c>
      <c r="AP1969" s="18" t="str">
        <f t="shared" si="668"/>
        <v/>
      </c>
      <c r="AQ1969" s="18" t="str">
        <f t="shared" si="669"/>
        <v/>
      </c>
      <c r="AR1969" s="18">
        <v>3.0380000000000001E-2</v>
      </c>
      <c r="AS1969" s="18">
        <f>IF(AF!$D$27="Todos",1,IF(M1969=AF!$D$27,1,0))</f>
        <v>1</v>
      </c>
      <c r="AT1969" s="53">
        <f>IF(AND(E1969=AF!$D$6,OR(LT!M1969=AF!$D$27,AF!$D$27="Todos"),OR(AP1969=AF!$E$8,AQ1969=AF!$E$8)),AR1969+AS1969,0)</f>
        <v>0</v>
      </c>
      <c r="AU1969" s="18" t="str">
        <f t="shared" si="670"/>
        <v/>
      </c>
      <c r="AV1969" s="54" t="str">
        <f t="shared" si="671"/>
        <v/>
      </c>
      <c r="AW1969" s="54" t="str">
        <f t="shared" si="672"/>
        <v/>
      </c>
      <c r="AX1969" s="18" t="str">
        <f t="shared" si="673"/>
        <v/>
      </c>
      <c r="AY1969" s="18" t="str">
        <f t="shared" si="674"/>
        <v/>
      </c>
      <c r="BA1969" s="18">
        <f>IF($E1969=AF!$D$6,IF($M1969="Concluída no prazo",2,IF($M1969="Concluída com atraso",1,0)),0)</f>
        <v>0</v>
      </c>
      <c r="BB1969" s="18">
        <f>IF($E1969=AF!$D$6,IF($M1969="Atrasada",2,IF($M1969="Concluída com atraso",1,0)),0)</f>
        <v>0</v>
      </c>
      <c r="BC1969" s="18">
        <v>1.9630000000000002E-2</v>
      </c>
      <c r="BD1969" s="18">
        <f t="shared" si="681"/>
        <v>1.9630000000000002E-2</v>
      </c>
      <c r="BE1969" s="18">
        <f t="shared" si="681"/>
        <v>1.9630000000000002E-2</v>
      </c>
      <c r="BF1969" s="18" t="str">
        <f t="shared" si="675"/>
        <v/>
      </c>
      <c r="BN1969" s="18" t="str">
        <f t="shared" si="676"/>
        <v>s</v>
      </c>
    </row>
    <row r="1970" spans="3:66" ht="50.1" customHeight="1" thickTop="1" thickBot="1" x14ac:dyDescent="0.3">
      <c r="C1970" s="46"/>
      <c r="D1970" s="46"/>
      <c r="E1970" s="46"/>
      <c r="F1970" s="122"/>
      <c r="G1970" s="122"/>
      <c r="H1970" s="78" t="str">
        <f t="shared" si="677"/>
        <v/>
      </c>
      <c r="I1970" s="78" t="str">
        <f t="shared" si="678"/>
        <v/>
      </c>
      <c r="J1970" s="16"/>
      <c r="K1970" s="46" t="str">
        <f t="shared" si="679"/>
        <v/>
      </c>
      <c r="L1970" s="16"/>
      <c r="M1970" s="16"/>
      <c r="N1970" s="46"/>
      <c r="O1970" s="47" t="str">
        <f t="shared" si="682"/>
        <v/>
      </c>
      <c r="P1970" s="47"/>
      <c r="Q1970" s="48" t="str">
        <f>IFERROR(VLOOKUP(E1970,Funcionários!$C$8:$E$207,3,FALSE),"")</f>
        <v/>
      </c>
      <c r="R1970" s="47"/>
      <c r="S1970" s="49" t="str">
        <f t="shared" si="683"/>
        <v/>
      </c>
      <c r="T1970" s="49">
        <v>1.9640000000000001E-2</v>
      </c>
      <c r="U1970" s="48" t="str">
        <f>IF(Funcionários!C1971=0,"",Funcionários!C1971)</f>
        <v/>
      </c>
      <c r="V1970" s="50">
        <f>IF(U1970="",0,IF(COUNTIFS($E$7:$E$3006,U1970,$I$7:$I$3006,'RC'!$E$6)=0,0,COUNTIFS($M$7:$M$3006,"Concluída no prazo",$E$7:$E$3006,U1970,$I$7:$I$3006,'RC'!$E$6)/COUNTIFS($E$7:$E$3006,U1970,$I$7:$I$3006,'RC'!$E$6)))</f>
        <v>0</v>
      </c>
      <c r="W1970" s="49">
        <f>SUMIFS($J$7:$J$3006,$E$7:$E$3006,U1970,$I$7:$I$3006,'RC'!$E$6)+SUMIFS($L$7:$L$3006,$E$7:$E$3006,U1970,$I$7:$I$3006,'RC'!$E$6)</f>
        <v>0</v>
      </c>
      <c r="X1970" s="48">
        <f>COUNTIFS($E$7:$E$3006,U1970,$I$7:$I$3006,'RC'!$E$6)</f>
        <v>0</v>
      </c>
      <c r="Y1970" s="48"/>
      <c r="Z1970" s="51" t="str">
        <f>IF(AQ1970='RC'!$E$6,AC1970*1000+AD1970,"")</f>
        <v/>
      </c>
      <c r="AA1970" s="51" t="str">
        <f>IF(AB1970="","",IF(AQ1970='RC'!$E$6,AC1970*1000-AD1970,""))</f>
        <v/>
      </c>
      <c r="AB1970" s="48" t="str">
        <f>IFERROR(VLOOKUP(E1970,Funcionários!$C$8:$E$207,3,FALSE),"")</f>
        <v/>
      </c>
      <c r="AC1970" s="50" t="str">
        <f>IF(AB1970="","",IF(COUNTIFS($AB$7:$AB$3006,AB1970,$AQ$7:$AQ$3006,'RC'!$E$6)=0,"",COUNTIFS($M$7:$M$3006,"Concluída no prazo",$AB$7:$AB$3006,AB1970,$AQ$7:$AQ$3006,'RC'!$E$6)/COUNTIFS($AB$7:$AB$3006,AB1970,$AQ$7:$AQ$3006,'RC'!$E$6)))</f>
        <v/>
      </c>
      <c r="AD1970" s="48">
        <f>SUMIF($AQ$7:$AQ$3006,'RC'!$E$6,$J$7:$J$3006)+SUMIF($AQ$7:$AQ$3006,'RC'!$E$6,$L$7:$L$3006)</f>
        <v>21</v>
      </c>
      <c r="AF1970" s="48">
        <v>3.0369999999993999E-2</v>
      </c>
      <c r="AG1970" s="48">
        <f>IF(OR(AQ1970="",AQ1970&lt;&gt;'RC'!$E$6,AB1970&lt;&gt;'RC'!$D$21),0,1)</f>
        <v>0</v>
      </c>
      <c r="AH1970" s="48">
        <f t="shared" si="680"/>
        <v>3.0369999999993999E-2</v>
      </c>
      <c r="AI1970" s="48" t="str">
        <f t="shared" si="662"/>
        <v/>
      </c>
      <c r="AJ1970" s="48" t="str">
        <f t="shared" si="663"/>
        <v/>
      </c>
      <c r="AK1970" s="52" t="str">
        <f t="shared" si="664"/>
        <v/>
      </c>
      <c r="AL1970" s="52" t="str">
        <f t="shared" si="665"/>
        <v/>
      </c>
      <c r="AM1970" s="48" t="str">
        <f t="shared" si="666"/>
        <v/>
      </c>
      <c r="AN1970" s="48" t="str">
        <f t="shared" si="667"/>
        <v/>
      </c>
      <c r="AP1970" s="18" t="str">
        <f t="shared" si="668"/>
        <v/>
      </c>
      <c r="AQ1970" s="18" t="str">
        <f t="shared" si="669"/>
        <v/>
      </c>
      <c r="AR1970" s="18">
        <v>3.0370000000000001E-2</v>
      </c>
      <c r="AS1970" s="18">
        <f>IF(AF!$D$27="Todos",1,IF(M1970=AF!$D$27,1,0))</f>
        <v>1</v>
      </c>
      <c r="AT1970" s="53">
        <f>IF(AND(E1970=AF!$D$6,OR(LT!M1970=AF!$D$27,AF!$D$27="Todos"),OR(AP1970=AF!$E$8,AQ1970=AF!$E$8)),AR1970+AS1970,0)</f>
        <v>0</v>
      </c>
      <c r="AU1970" s="18" t="str">
        <f t="shared" si="670"/>
        <v/>
      </c>
      <c r="AV1970" s="54" t="str">
        <f t="shared" si="671"/>
        <v/>
      </c>
      <c r="AW1970" s="54" t="str">
        <f t="shared" si="672"/>
        <v/>
      </c>
      <c r="AX1970" s="18" t="str">
        <f t="shared" si="673"/>
        <v/>
      </c>
      <c r="AY1970" s="18" t="str">
        <f t="shared" si="674"/>
        <v/>
      </c>
      <c r="BA1970" s="18">
        <f>IF($E1970=AF!$D$6,IF($M1970="Concluída no prazo",2,IF($M1970="Concluída com atraso",1,0)),0)</f>
        <v>0</v>
      </c>
      <c r="BB1970" s="18">
        <f>IF($E1970=AF!$D$6,IF($M1970="Atrasada",2,IF($M1970="Concluída com atraso",1,0)),0)</f>
        <v>0</v>
      </c>
      <c r="BC1970" s="18">
        <v>1.9640000000000001E-2</v>
      </c>
      <c r="BD1970" s="18">
        <f t="shared" si="681"/>
        <v>1.9640000000000001E-2</v>
      </c>
      <c r="BE1970" s="18">
        <f t="shared" si="681"/>
        <v>1.9640000000000001E-2</v>
      </c>
      <c r="BF1970" s="18" t="str">
        <f t="shared" si="675"/>
        <v/>
      </c>
      <c r="BN1970" s="18" t="str">
        <f t="shared" si="676"/>
        <v>s</v>
      </c>
    </row>
    <row r="1971" spans="3:66" ht="50.1" customHeight="1" thickTop="1" thickBot="1" x14ac:dyDescent="0.3">
      <c r="C1971" s="46"/>
      <c r="D1971" s="46"/>
      <c r="E1971" s="46"/>
      <c r="F1971" s="122"/>
      <c r="G1971" s="122"/>
      <c r="H1971" s="78" t="str">
        <f t="shared" si="677"/>
        <v/>
      </c>
      <c r="I1971" s="78" t="str">
        <f t="shared" si="678"/>
        <v/>
      </c>
      <c r="J1971" s="16"/>
      <c r="K1971" s="46" t="str">
        <f t="shared" si="679"/>
        <v/>
      </c>
      <c r="L1971" s="16"/>
      <c r="M1971" s="16"/>
      <c r="N1971" s="46"/>
      <c r="O1971" s="47" t="str">
        <f t="shared" si="682"/>
        <v/>
      </c>
      <c r="P1971" s="47"/>
      <c r="Q1971" s="48" t="str">
        <f>IFERROR(VLOOKUP(E1971,Funcionários!$C$8:$E$207,3,FALSE),"")</f>
        <v/>
      </c>
      <c r="R1971" s="47"/>
      <c r="S1971" s="49" t="str">
        <f t="shared" si="683"/>
        <v/>
      </c>
      <c r="T1971" s="49">
        <v>1.9650000000000001E-2</v>
      </c>
      <c r="U1971" s="48" t="str">
        <f>IF(Funcionários!C1972=0,"",Funcionários!C1972)</f>
        <v/>
      </c>
      <c r="V1971" s="50">
        <f>IF(U1971="",0,IF(COUNTIFS($E$7:$E$3006,U1971,$I$7:$I$3006,'RC'!$E$6)=0,0,COUNTIFS($M$7:$M$3006,"Concluída no prazo",$E$7:$E$3006,U1971,$I$7:$I$3006,'RC'!$E$6)/COUNTIFS($E$7:$E$3006,U1971,$I$7:$I$3006,'RC'!$E$6)))</f>
        <v>0</v>
      </c>
      <c r="W1971" s="49">
        <f>SUMIFS($J$7:$J$3006,$E$7:$E$3006,U1971,$I$7:$I$3006,'RC'!$E$6)+SUMIFS($L$7:$L$3006,$E$7:$E$3006,U1971,$I$7:$I$3006,'RC'!$E$6)</f>
        <v>0</v>
      </c>
      <c r="X1971" s="48">
        <f>COUNTIFS($E$7:$E$3006,U1971,$I$7:$I$3006,'RC'!$E$6)</f>
        <v>0</v>
      </c>
      <c r="Y1971" s="48"/>
      <c r="Z1971" s="51" t="str">
        <f>IF(AQ1971='RC'!$E$6,AC1971*1000+AD1971,"")</f>
        <v/>
      </c>
      <c r="AA1971" s="51" t="str">
        <f>IF(AB1971="","",IF(AQ1971='RC'!$E$6,AC1971*1000-AD1971,""))</f>
        <v/>
      </c>
      <c r="AB1971" s="48" t="str">
        <f>IFERROR(VLOOKUP(E1971,Funcionários!$C$8:$E$207,3,FALSE),"")</f>
        <v/>
      </c>
      <c r="AC1971" s="50" t="str">
        <f>IF(AB1971="","",IF(COUNTIFS($AB$7:$AB$3006,AB1971,$AQ$7:$AQ$3006,'RC'!$E$6)=0,"",COUNTIFS($M$7:$M$3006,"Concluída no prazo",$AB$7:$AB$3006,AB1971,$AQ$7:$AQ$3006,'RC'!$E$6)/COUNTIFS($AB$7:$AB$3006,AB1971,$AQ$7:$AQ$3006,'RC'!$E$6)))</f>
        <v/>
      </c>
      <c r="AD1971" s="48">
        <f>SUMIF($AQ$7:$AQ$3006,'RC'!$E$6,$J$7:$J$3006)+SUMIF($AQ$7:$AQ$3006,'RC'!$E$6,$L$7:$L$3006)</f>
        <v>21</v>
      </c>
      <c r="AF1971" s="48">
        <v>3.0359999999993999E-2</v>
      </c>
      <c r="AG1971" s="48">
        <f>IF(OR(AQ1971="",AQ1971&lt;&gt;'RC'!$E$6,AB1971&lt;&gt;'RC'!$D$21),0,1)</f>
        <v>0</v>
      </c>
      <c r="AH1971" s="48">
        <f t="shared" si="680"/>
        <v>3.0359999999993999E-2</v>
      </c>
      <c r="AI1971" s="48" t="str">
        <f t="shared" si="662"/>
        <v/>
      </c>
      <c r="AJ1971" s="48" t="str">
        <f t="shared" si="663"/>
        <v/>
      </c>
      <c r="AK1971" s="52" t="str">
        <f t="shared" si="664"/>
        <v/>
      </c>
      <c r="AL1971" s="52" t="str">
        <f t="shared" si="665"/>
        <v/>
      </c>
      <c r="AM1971" s="48" t="str">
        <f t="shared" si="666"/>
        <v/>
      </c>
      <c r="AN1971" s="48" t="str">
        <f t="shared" si="667"/>
        <v/>
      </c>
      <c r="AP1971" s="18" t="str">
        <f t="shared" si="668"/>
        <v/>
      </c>
      <c r="AQ1971" s="18" t="str">
        <f t="shared" si="669"/>
        <v/>
      </c>
      <c r="AR1971" s="18">
        <v>3.0360000000000002E-2</v>
      </c>
      <c r="AS1971" s="18">
        <f>IF(AF!$D$27="Todos",1,IF(M1971=AF!$D$27,1,0))</f>
        <v>1</v>
      </c>
      <c r="AT1971" s="53">
        <f>IF(AND(E1971=AF!$D$6,OR(LT!M1971=AF!$D$27,AF!$D$27="Todos"),OR(AP1971=AF!$E$8,AQ1971=AF!$E$8)),AR1971+AS1971,0)</f>
        <v>0</v>
      </c>
      <c r="AU1971" s="18" t="str">
        <f t="shared" si="670"/>
        <v/>
      </c>
      <c r="AV1971" s="54" t="str">
        <f t="shared" si="671"/>
        <v/>
      </c>
      <c r="AW1971" s="54" t="str">
        <f t="shared" si="672"/>
        <v/>
      </c>
      <c r="AX1971" s="18" t="str">
        <f t="shared" si="673"/>
        <v/>
      </c>
      <c r="AY1971" s="18" t="str">
        <f t="shared" si="674"/>
        <v/>
      </c>
      <c r="BA1971" s="18">
        <f>IF($E1971=AF!$D$6,IF($M1971="Concluída no prazo",2,IF($M1971="Concluída com atraso",1,0)),0)</f>
        <v>0</v>
      </c>
      <c r="BB1971" s="18">
        <f>IF($E1971=AF!$D$6,IF($M1971="Atrasada",2,IF($M1971="Concluída com atraso",1,0)),0)</f>
        <v>0</v>
      </c>
      <c r="BC1971" s="18">
        <v>1.9650000000000001E-2</v>
      </c>
      <c r="BD1971" s="18">
        <f t="shared" si="681"/>
        <v>1.9650000000000001E-2</v>
      </c>
      <c r="BE1971" s="18">
        <f t="shared" si="681"/>
        <v>1.9650000000000001E-2</v>
      </c>
      <c r="BF1971" s="18" t="str">
        <f t="shared" si="675"/>
        <v/>
      </c>
      <c r="BN1971" s="18" t="str">
        <f t="shared" si="676"/>
        <v>s</v>
      </c>
    </row>
    <row r="1972" spans="3:66" ht="50.1" customHeight="1" thickTop="1" thickBot="1" x14ac:dyDescent="0.3">
      <c r="C1972" s="46"/>
      <c r="D1972" s="46"/>
      <c r="E1972" s="46"/>
      <c r="F1972" s="122"/>
      <c r="G1972" s="122"/>
      <c r="H1972" s="78" t="str">
        <f t="shared" si="677"/>
        <v/>
      </c>
      <c r="I1972" s="78" t="str">
        <f t="shared" si="678"/>
        <v/>
      </c>
      <c r="J1972" s="16"/>
      <c r="K1972" s="46" t="str">
        <f t="shared" si="679"/>
        <v/>
      </c>
      <c r="L1972" s="16"/>
      <c r="M1972" s="16"/>
      <c r="N1972" s="46"/>
      <c r="O1972" s="47" t="str">
        <f t="shared" si="682"/>
        <v/>
      </c>
      <c r="P1972" s="47"/>
      <c r="Q1972" s="48" t="str">
        <f>IFERROR(VLOOKUP(E1972,Funcionários!$C$8:$E$207,3,FALSE),"")</f>
        <v/>
      </c>
      <c r="R1972" s="47"/>
      <c r="S1972" s="49" t="str">
        <f t="shared" si="683"/>
        <v/>
      </c>
      <c r="T1972" s="49">
        <v>1.966E-2</v>
      </c>
      <c r="U1972" s="48" t="str">
        <f>IF(Funcionários!C1973=0,"",Funcionários!C1973)</f>
        <v/>
      </c>
      <c r="V1972" s="50">
        <f>IF(U1972="",0,IF(COUNTIFS($E$7:$E$3006,U1972,$I$7:$I$3006,'RC'!$E$6)=0,0,COUNTIFS($M$7:$M$3006,"Concluída no prazo",$E$7:$E$3006,U1972,$I$7:$I$3006,'RC'!$E$6)/COUNTIFS($E$7:$E$3006,U1972,$I$7:$I$3006,'RC'!$E$6)))</f>
        <v>0</v>
      </c>
      <c r="W1972" s="49">
        <f>SUMIFS($J$7:$J$3006,$E$7:$E$3006,U1972,$I$7:$I$3006,'RC'!$E$6)+SUMIFS($L$7:$L$3006,$E$7:$E$3006,U1972,$I$7:$I$3006,'RC'!$E$6)</f>
        <v>0</v>
      </c>
      <c r="X1972" s="48">
        <f>COUNTIFS($E$7:$E$3006,U1972,$I$7:$I$3006,'RC'!$E$6)</f>
        <v>0</v>
      </c>
      <c r="Y1972" s="48"/>
      <c r="Z1972" s="51" t="str">
        <f>IF(AQ1972='RC'!$E$6,AC1972*1000+AD1972,"")</f>
        <v/>
      </c>
      <c r="AA1972" s="51" t="str">
        <f>IF(AB1972="","",IF(AQ1972='RC'!$E$6,AC1972*1000-AD1972,""))</f>
        <v/>
      </c>
      <c r="AB1972" s="48" t="str">
        <f>IFERROR(VLOOKUP(E1972,Funcionários!$C$8:$E$207,3,FALSE),"")</f>
        <v/>
      </c>
      <c r="AC1972" s="50" t="str">
        <f>IF(AB1972="","",IF(COUNTIFS($AB$7:$AB$3006,AB1972,$AQ$7:$AQ$3006,'RC'!$E$6)=0,"",COUNTIFS($M$7:$M$3006,"Concluída no prazo",$AB$7:$AB$3006,AB1972,$AQ$7:$AQ$3006,'RC'!$E$6)/COUNTIFS($AB$7:$AB$3006,AB1972,$AQ$7:$AQ$3006,'RC'!$E$6)))</f>
        <v/>
      </c>
      <c r="AD1972" s="48">
        <f>SUMIF($AQ$7:$AQ$3006,'RC'!$E$6,$J$7:$J$3006)+SUMIF($AQ$7:$AQ$3006,'RC'!$E$6,$L$7:$L$3006)</f>
        <v>21</v>
      </c>
      <c r="AF1972" s="48">
        <v>3.0349999999994E-2</v>
      </c>
      <c r="AG1972" s="48">
        <f>IF(OR(AQ1972="",AQ1972&lt;&gt;'RC'!$E$6,AB1972&lt;&gt;'RC'!$D$21),0,1)</f>
        <v>0</v>
      </c>
      <c r="AH1972" s="48">
        <f t="shared" si="680"/>
        <v>3.0349999999994E-2</v>
      </c>
      <c r="AI1972" s="48" t="str">
        <f t="shared" si="662"/>
        <v/>
      </c>
      <c r="AJ1972" s="48" t="str">
        <f t="shared" si="663"/>
        <v/>
      </c>
      <c r="AK1972" s="52" t="str">
        <f t="shared" si="664"/>
        <v/>
      </c>
      <c r="AL1972" s="52" t="str">
        <f t="shared" si="665"/>
        <v/>
      </c>
      <c r="AM1972" s="48" t="str">
        <f t="shared" si="666"/>
        <v/>
      </c>
      <c r="AN1972" s="48" t="str">
        <f t="shared" si="667"/>
        <v/>
      </c>
      <c r="AP1972" s="18" t="str">
        <f t="shared" si="668"/>
        <v/>
      </c>
      <c r="AQ1972" s="18" t="str">
        <f t="shared" si="669"/>
        <v/>
      </c>
      <c r="AR1972" s="18">
        <v>3.0349999999999999E-2</v>
      </c>
      <c r="AS1972" s="18">
        <f>IF(AF!$D$27="Todos",1,IF(M1972=AF!$D$27,1,0))</f>
        <v>1</v>
      </c>
      <c r="AT1972" s="53">
        <f>IF(AND(E1972=AF!$D$6,OR(LT!M1972=AF!$D$27,AF!$D$27="Todos"),OR(AP1972=AF!$E$8,AQ1972=AF!$E$8)),AR1972+AS1972,0)</f>
        <v>0</v>
      </c>
      <c r="AU1972" s="18" t="str">
        <f t="shared" si="670"/>
        <v/>
      </c>
      <c r="AV1972" s="54" t="str">
        <f t="shared" si="671"/>
        <v/>
      </c>
      <c r="AW1972" s="54" t="str">
        <f t="shared" si="672"/>
        <v/>
      </c>
      <c r="AX1972" s="18" t="str">
        <f t="shared" si="673"/>
        <v/>
      </c>
      <c r="AY1972" s="18" t="str">
        <f t="shared" si="674"/>
        <v/>
      </c>
      <c r="BA1972" s="18">
        <f>IF($E1972=AF!$D$6,IF($M1972="Concluída no prazo",2,IF($M1972="Concluída com atraso",1,0)),0)</f>
        <v>0</v>
      </c>
      <c r="BB1972" s="18">
        <f>IF($E1972=AF!$D$6,IF($M1972="Atrasada",2,IF($M1972="Concluída com atraso",1,0)),0)</f>
        <v>0</v>
      </c>
      <c r="BC1972" s="18">
        <v>1.966E-2</v>
      </c>
      <c r="BD1972" s="18">
        <f t="shared" si="681"/>
        <v>1.966E-2</v>
      </c>
      <c r="BE1972" s="18">
        <f t="shared" si="681"/>
        <v>1.966E-2</v>
      </c>
      <c r="BF1972" s="18" t="str">
        <f t="shared" si="675"/>
        <v/>
      </c>
      <c r="BN1972" s="18" t="str">
        <f t="shared" si="676"/>
        <v>s</v>
      </c>
    </row>
    <row r="1973" spans="3:66" ht="50.1" customHeight="1" thickTop="1" thickBot="1" x14ac:dyDescent="0.3">
      <c r="C1973" s="46"/>
      <c r="D1973" s="46"/>
      <c r="E1973" s="46"/>
      <c r="F1973" s="122"/>
      <c r="G1973" s="122"/>
      <c r="H1973" s="78" t="str">
        <f t="shared" si="677"/>
        <v/>
      </c>
      <c r="I1973" s="78" t="str">
        <f t="shared" si="678"/>
        <v/>
      </c>
      <c r="J1973" s="16"/>
      <c r="K1973" s="46" t="str">
        <f t="shared" si="679"/>
        <v/>
      </c>
      <c r="L1973" s="16"/>
      <c r="M1973" s="16"/>
      <c r="N1973" s="46"/>
      <c r="O1973" s="47" t="str">
        <f t="shared" si="682"/>
        <v/>
      </c>
      <c r="P1973" s="47"/>
      <c r="Q1973" s="48" t="str">
        <f>IFERROR(VLOOKUP(E1973,Funcionários!$C$8:$E$207,3,FALSE),"")</f>
        <v/>
      </c>
      <c r="R1973" s="47"/>
      <c r="S1973" s="49" t="str">
        <f t="shared" si="683"/>
        <v/>
      </c>
      <c r="T1973" s="49">
        <v>1.967E-2</v>
      </c>
      <c r="U1973" s="48" t="str">
        <f>IF(Funcionários!C1974=0,"",Funcionários!C1974)</f>
        <v/>
      </c>
      <c r="V1973" s="50">
        <f>IF(U1973="",0,IF(COUNTIFS($E$7:$E$3006,U1973,$I$7:$I$3006,'RC'!$E$6)=0,0,COUNTIFS($M$7:$M$3006,"Concluída no prazo",$E$7:$E$3006,U1973,$I$7:$I$3006,'RC'!$E$6)/COUNTIFS($E$7:$E$3006,U1973,$I$7:$I$3006,'RC'!$E$6)))</f>
        <v>0</v>
      </c>
      <c r="W1973" s="49">
        <f>SUMIFS($J$7:$J$3006,$E$7:$E$3006,U1973,$I$7:$I$3006,'RC'!$E$6)+SUMIFS($L$7:$L$3006,$E$7:$E$3006,U1973,$I$7:$I$3006,'RC'!$E$6)</f>
        <v>0</v>
      </c>
      <c r="X1973" s="48">
        <f>COUNTIFS($E$7:$E$3006,U1973,$I$7:$I$3006,'RC'!$E$6)</f>
        <v>0</v>
      </c>
      <c r="Y1973" s="48"/>
      <c r="Z1973" s="51" t="str">
        <f>IF(AQ1973='RC'!$E$6,AC1973*1000+AD1973,"")</f>
        <v/>
      </c>
      <c r="AA1973" s="51" t="str">
        <f>IF(AB1973="","",IF(AQ1973='RC'!$E$6,AC1973*1000-AD1973,""))</f>
        <v/>
      </c>
      <c r="AB1973" s="48" t="str">
        <f>IFERROR(VLOOKUP(E1973,Funcionários!$C$8:$E$207,3,FALSE),"")</f>
        <v/>
      </c>
      <c r="AC1973" s="50" t="str">
        <f>IF(AB1973="","",IF(COUNTIFS($AB$7:$AB$3006,AB1973,$AQ$7:$AQ$3006,'RC'!$E$6)=0,"",COUNTIFS($M$7:$M$3006,"Concluída no prazo",$AB$7:$AB$3006,AB1973,$AQ$7:$AQ$3006,'RC'!$E$6)/COUNTIFS($AB$7:$AB$3006,AB1973,$AQ$7:$AQ$3006,'RC'!$E$6)))</f>
        <v/>
      </c>
      <c r="AD1973" s="48">
        <f>SUMIF($AQ$7:$AQ$3006,'RC'!$E$6,$J$7:$J$3006)+SUMIF($AQ$7:$AQ$3006,'RC'!$E$6,$L$7:$L$3006)</f>
        <v>21</v>
      </c>
      <c r="AF1973" s="48">
        <v>3.0339999999994E-2</v>
      </c>
      <c r="AG1973" s="48">
        <f>IF(OR(AQ1973="",AQ1973&lt;&gt;'RC'!$E$6,AB1973&lt;&gt;'RC'!$D$21),0,1)</f>
        <v>0</v>
      </c>
      <c r="AH1973" s="48">
        <f t="shared" si="680"/>
        <v>3.0339999999994E-2</v>
      </c>
      <c r="AI1973" s="48" t="str">
        <f t="shared" si="662"/>
        <v/>
      </c>
      <c r="AJ1973" s="48" t="str">
        <f t="shared" si="663"/>
        <v/>
      </c>
      <c r="AK1973" s="52" t="str">
        <f t="shared" si="664"/>
        <v/>
      </c>
      <c r="AL1973" s="52" t="str">
        <f t="shared" si="665"/>
        <v/>
      </c>
      <c r="AM1973" s="48" t="str">
        <f t="shared" si="666"/>
        <v/>
      </c>
      <c r="AN1973" s="48" t="str">
        <f t="shared" si="667"/>
        <v/>
      </c>
      <c r="AP1973" s="18" t="str">
        <f t="shared" si="668"/>
        <v/>
      </c>
      <c r="AQ1973" s="18" t="str">
        <f t="shared" si="669"/>
        <v/>
      </c>
      <c r="AR1973" s="18">
        <v>3.0339999999999999E-2</v>
      </c>
      <c r="AS1973" s="18">
        <f>IF(AF!$D$27="Todos",1,IF(M1973=AF!$D$27,1,0))</f>
        <v>1</v>
      </c>
      <c r="AT1973" s="53">
        <f>IF(AND(E1973=AF!$D$6,OR(LT!M1973=AF!$D$27,AF!$D$27="Todos"),OR(AP1973=AF!$E$8,AQ1973=AF!$E$8)),AR1973+AS1973,0)</f>
        <v>0</v>
      </c>
      <c r="AU1973" s="18" t="str">
        <f t="shared" si="670"/>
        <v/>
      </c>
      <c r="AV1973" s="54" t="str">
        <f t="shared" si="671"/>
        <v/>
      </c>
      <c r="AW1973" s="54" t="str">
        <f t="shared" si="672"/>
        <v/>
      </c>
      <c r="AX1973" s="18" t="str">
        <f t="shared" si="673"/>
        <v/>
      </c>
      <c r="AY1973" s="18" t="str">
        <f t="shared" si="674"/>
        <v/>
      </c>
      <c r="BA1973" s="18">
        <f>IF($E1973=AF!$D$6,IF($M1973="Concluída no prazo",2,IF($M1973="Concluída com atraso",1,0)),0)</f>
        <v>0</v>
      </c>
      <c r="BB1973" s="18">
        <f>IF($E1973=AF!$D$6,IF($M1973="Atrasada",2,IF($M1973="Concluída com atraso",1,0)),0)</f>
        <v>0</v>
      </c>
      <c r="BC1973" s="18">
        <v>1.967E-2</v>
      </c>
      <c r="BD1973" s="18">
        <f t="shared" si="681"/>
        <v>1.967E-2</v>
      </c>
      <c r="BE1973" s="18">
        <f t="shared" si="681"/>
        <v>1.967E-2</v>
      </c>
      <c r="BF1973" s="18" t="str">
        <f t="shared" si="675"/>
        <v/>
      </c>
      <c r="BN1973" s="18" t="str">
        <f t="shared" si="676"/>
        <v>s</v>
      </c>
    </row>
    <row r="1974" spans="3:66" ht="50.1" customHeight="1" thickTop="1" thickBot="1" x14ac:dyDescent="0.3">
      <c r="C1974" s="46"/>
      <c r="D1974" s="46"/>
      <c r="E1974" s="46"/>
      <c r="F1974" s="122"/>
      <c r="G1974" s="122"/>
      <c r="H1974" s="78" t="str">
        <f t="shared" si="677"/>
        <v/>
      </c>
      <c r="I1974" s="78" t="str">
        <f t="shared" si="678"/>
        <v/>
      </c>
      <c r="J1974" s="16"/>
      <c r="K1974" s="46" t="str">
        <f t="shared" si="679"/>
        <v/>
      </c>
      <c r="L1974" s="16"/>
      <c r="M1974" s="16"/>
      <c r="N1974" s="46"/>
      <c r="O1974" s="47" t="str">
        <f t="shared" si="682"/>
        <v/>
      </c>
      <c r="P1974" s="47"/>
      <c r="Q1974" s="48" t="str">
        <f>IFERROR(VLOOKUP(E1974,Funcionários!$C$8:$E$207,3,FALSE),"")</f>
        <v/>
      </c>
      <c r="R1974" s="47"/>
      <c r="S1974" s="49" t="str">
        <f t="shared" si="683"/>
        <v/>
      </c>
      <c r="T1974" s="49">
        <v>1.968E-2</v>
      </c>
      <c r="U1974" s="48" t="str">
        <f>IF(Funcionários!C1975=0,"",Funcionários!C1975)</f>
        <v/>
      </c>
      <c r="V1974" s="50">
        <f>IF(U1974="",0,IF(COUNTIFS($E$7:$E$3006,U1974,$I$7:$I$3006,'RC'!$E$6)=0,0,COUNTIFS($M$7:$M$3006,"Concluída no prazo",$E$7:$E$3006,U1974,$I$7:$I$3006,'RC'!$E$6)/COUNTIFS($E$7:$E$3006,U1974,$I$7:$I$3006,'RC'!$E$6)))</f>
        <v>0</v>
      </c>
      <c r="W1974" s="49">
        <f>SUMIFS($J$7:$J$3006,$E$7:$E$3006,U1974,$I$7:$I$3006,'RC'!$E$6)+SUMIFS($L$7:$L$3006,$E$7:$E$3006,U1974,$I$7:$I$3006,'RC'!$E$6)</f>
        <v>0</v>
      </c>
      <c r="X1974" s="48">
        <f>COUNTIFS($E$7:$E$3006,U1974,$I$7:$I$3006,'RC'!$E$6)</f>
        <v>0</v>
      </c>
      <c r="Y1974" s="48"/>
      <c r="Z1974" s="51" t="str">
        <f>IF(AQ1974='RC'!$E$6,AC1974*1000+AD1974,"")</f>
        <v/>
      </c>
      <c r="AA1974" s="51" t="str">
        <f>IF(AB1974="","",IF(AQ1974='RC'!$E$6,AC1974*1000-AD1974,""))</f>
        <v/>
      </c>
      <c r="AB1974" s="48" t="str">
        <f>IFERROR(VLOOKUP(E1974,Funcionários!$C$8:$E$207,3,FALSE),"")</f>
        <v/>
      </c>
      <c r="AC1974" s="50" t="str">
        <f>IF(AB1974="","",IF(COUNTIFS($AB$7:$AB$3006,AB1974,$AQ$7:$AQ$3006,'RC'!$E$6)=0,"",COUNTIFS($M$7:$M$3006,"Concluída no prazo",$AB$7:$AB$3006,AB1974,$AQ$7:$AQ$3006,'RC'!$E$6)/COUNTIFS($AB$7:$AB$3006,AB1974,$AQ$7:$AQ$3006,'RC'!$E$6)))</f>
        <v/>
      </c>
      <c r="AD1974" s="48">
        <f>SUMIF($AQ$7:$AQ$3006,'RC'!$E$6,$J$7:$J$3006)+SUMIF($AQ$7:$AQ$3006,'RC'!$E$6,$L$7:$L$3006)</f>
        <v>21</v>
      </c>
      <c r="AF1974" s="48">
        <v>3.0329999999994001E-2</v>
      </c>
      <c r="AG1974" s="48">
        <f>IF(OR(AQ1974="",AQ1974&lt;&gt;'RC'!$E$6,AB1974&lt;&gt;'RC'!$D$21),0,1)</f>
        <v>0</v>
      </c>
      <c r="AH1974" s="48">
        <f t="shared" si="680"/>
        <v>3.0329999999994001E-2</v>
      </c>
      <c r="AI1974" s="48" t="str">
        <f t="shared" si="662"/>
        <v/>
      </c>
      <c r="AJ1974" s="48" t="str">
        <f t="shared" si="663"/>
        <v/>
      </c>
      <c r="AK1974" s="52" t="str">
        <f t="shared" si="664"/>
        <v/>
      </c>
      <c r="AL1974" s="52" t="str">
        <f t="shared" si="665"/>
        <v/>
      </c>
      <c r="AM1974" s="48" t="str">
        <f t="shared" si="666"/>
        <v/>
      </c>
      <c r="AN1974" s="48" t="str">
        <f t="shared" si="667"/>
        <v/>
      </c>
      <c r="AP1974" s="18" t="str">
        <f t="shared" si="668"/>
        <v/>
      </c>
      <c r="AQ1974" s="18" t="str">
        <f t="shared" si="669"/>
        <v/>
      </c>
      <c r="AR1974" s="18">
        <v>3.0329999999999999E-2</v>
      </c>
      <c r="AS1974" s="18">
        <f>IF(AF!$D$27="Todos",1,IF(M1974=AF!$D$27,1,0))</f>
        <v>1</v>
      </c>
      <c r="AT1974" s="53">
        <f>IF(AND(E1974=AF!$D$6,OR(LT!M1974=AF!$D$27,AF!$D$27="Todos"),OR(AP1974=AF!$E$8,AQ1974=AF!$E$8)),AR1974+AS1974,0)</f>
        <v>0</v>
      </c>
      <c r="AU1974" s="18" t="str">
        <f t="shared" si="670"/>
        <v/>
      </c>
      <c r="AV1974" s="54" t="str">
        <f t="shared" si="671"/>
        <v/>
      </c>
      <c r="AW1974" s="54" t="str">
        <f t="shared" si="672"/>
        <v/>
      </c>
      <c r="AX1974" s="18" t="str">
        <f t="shared" si="673"/>
        <v/>
      </c>
      <c r="AY1974" s="18" t="str">
        <f t="shared" si="674"/>
        <v/>
      </c>
      <c r="BA1974" s="18">
        <f>IF($E1974=AF!$D$6,IF($M1974="Concluída no prazo",2,IF($M1974="Concluída com atraso",1,0)),0)</f>
        <v>0</v>
      </c>
      <c r="BB1974" s="18">
        <f>IF($E1974=AF!$D$6,IF($M1974="Atrasada",2,IF($M1974="Concluída com atraso",1,0)),0)</f>
        <v>0</v>
      </c>
      <c r="BC1974" s="18">
        <v>1.968E-2</v>
      </c>
      <c r="BD1974" s="18">
        <f t="shared" si="681"/>
        <v>1.968E-2</v>
      </c>
      <c r="BE1974" s="18">
        <f t="shared" si="681"/>
        <v>1.968E-2</v>
      </c>
      <c r="BF1974" s="18" t="str">
        <f t="shared" si="675"/>
        <v/>
      </c>
      <c r="BN1974" s="18" t="str">
        <f t="shared" si="676"/>
        <v>s</v>
      </c>
    </row>
    <row r="1975" spans="3:66" ht="50.1" customHeight="1" thickTop="1" thickBot="1" x14ac:dyDescent="0.3">
      <c r="C1975" s="46"/>
      <c r="D1975" s="46"/>
      <c r="E1975" s="46"/>
      <c r="F1975" s="122"/>
      <c r="G1975" s="122"/>
      <c r="H1975" s="78" t="str">
        <f t="shared" si="677"/>
        <v/>
      </c>
      <c r="I1975" s="78" t="str">
        <f t="shared" si="678"/>
        <v/>
      </c>
      <c r="J1975" s="16"/>
      <c r="K1975" s="46" t="str">
        <f t="shared" si="679"/>
        <v/>
      </c>
      <c r="L1975" s="16"/>
      <c r="M1975" s="16"/>
      <c r="N1975" s="46"/>
      <c r="O1975" s="47" t="str">
        <f t="shared" si="682"/>
        <v/>
      </c>
      <c r="P1975" s="47"/>
      <c r="Q1975" s="48" t="str">
        <f>IFERROR(VLOOKUP(E1975,Funcionários!$C$8:$E$207,3,FALSE),"")</f>
        <v/>
      </c>
      <c r="R1975" s="47"/>
      <c r="S1975" s="49" t="str">
        <f t="shared" si="683"/>
        <v/>
      </c>
      <c r="T1975" s="49">
        <v>1.9689999999999999E-2</v>
      </c>
      <c r="U1975" s="48" t="str">
        <f>IF(Funcionários!C1976=0,"",Funcionários!C1976)</f>
        <v/>
      </c>
      <c r="V1975" s="50">
        <f>IF(U1975="",0,IF(COUNTIFS($E$7:$E$3006,U1975,$I$7:$I$3006,'RC'!$E$6)=0,0,COUNTIFS($M$7:$M$3006,"Concluída no prazo",$E$7:$E$3006,U1975,$I$7:$I$3006,'RC'!$E$6)/COUNTIFS($E$7:$E$3006,U1975,$I$7:$I$3006,'RC'!$E$6)))</f>
        <v>0</v>
      </c>
      <c r="W1975" s="49">
        <f>SUMIFS($J$7:$J$3006,$E$7:$E$3006,U1975,$I$7:$I$3006,'RC'!$E$6)+SUMIFS($L$7:$L$3006,$E$7:$E$3006,U1975,$I$7:$I$3006,'RC'!$E$6)</f>
        <v>0</v>
      </c>
      <c r="X1975" s="48">
        <f>COUNTIFS($E$7:$E$3006,U1975,$I$7:$I$3006,'RC'!$E$6)</f>
        <v>0</v>
      </c>
      <c r="Y1975" s="48"/>
      <c r="Z1975" s="51" t="str">
        <f>IF(AQ1975='RC'!$E$6,AC1975*1000+AD1975,"")</f>
        <v/>
      </c>
      <c r="AA1975" s="51" t="str">
        <f>IF(AB1975="","",IF(AQ1975='RC'!$E$6,AC1975*1000-AD1975,""))</f>
        <v/>
      </c>
      <c r="AB1975" s="48" t="str">
        <f>IFERROR(VLOOKUP(E1975,Funcionários!$C$8:$E$207,3,FALSE),"")</f>
        <v/>
      </c>
      <c r="AC1975" s="50" t="str">
        <f>IF(AB1975="","",IF(COUNTIFS($AB$7:$AB$3006,AB1975,$AQ$7:$AQ$3006,'RC'!$E$6)=0,"",COUNTIFS($M$7:$M$3006,"Concluída no prazo",$AB$7:$AB$3006,AB1975,$AQ$7:$AQ$3006,'RC'!$E$6)/COUNTIFS($AB$7:$AB$3006,AB1975,$AQ$7:$AQ$3006,'RC'!$E$6)))</f>
        <v/>
      </c>
      <c r="AD1975" s="48">
        <f>SUMIF($AQ$7:$AQ$3006,'RC'!$E$6,$J$7:$J$3006)+SUMIF($AQ$7:$AQ$3006,'RC'!$E$6,$L$7:$L$3006)</f>
        <v>21</v>
      </c>
      <c r="AF1975" s="48">
        <v>3.0319999999994001E-2</v>
      </c>
      <c r="AG1975" s="48">
        <f>IF(OR(AQ1975="",AQ1975&lt;&gt;'RC'!$E$6,AB1975&lt;&gt;'RC'!$D$21),0,1)</f>
        <v>0</v>
      </c>
      <c r="AH1975" s="48">
        <f t="shared" si="680"/>
        <v>3.0319999999994001E-2</v>
      </c>
      <c r="AI1975" s="48" t="str">
        <f t="shared" si="662"/>
        <v/>
      </c>
      <c r="AJ1975" s="48" t="str">
        <f t="shared" si="663"/>
        <v/>
      </c>
      <c r="AK1975" s="52" t="str">
        <f t="shared" si="664"/>
        <v/>
      </c>
      <c r="AL1975" s="52" t="str">
        <f t="shared" si="665"/>
        <v/>
      </c>
      <c r="AM1975" s="48" t="str">
        <f t="shared" si="666"/>
        <v/>
      </c>
      <c r="AN1975" s="48" t="str">
        <f t="shared" si="667"/>
        <v/>
      </c>
      <c r="AP1975" s="18" t="str">
        <f t="shared" si="668"/>
        <v/>
      </c>
      <c r="AQ1975" s="18" t="str">
        <f t="shared" si="669"/>
        <v/>
      </c>
      <c r="AR1975" s="18">
        <v>3.032E-2</v>
      </c>
      <c r="AS1975" s="18">
        <f>IF(AF!$D$27="Todos",1,IF(M1975=AF!$D$27,1,0))</f>
        <v>1</v>
      </c>
      <c r="AT1975" s="53">
        <f>IF(AND(E1975=AF!$D$6,OR(LT!M1975=AF!$D$27,AF!$D$27="Todos"),OR(AP1975=AF!$E$8,AQ1975=AF!$E$8)),AR1975+AS1975,0)</f>
        <v>0</v>
      </c>
      <c r="AU1975" s="18" t="str">
        <f t="shared" si="670"/>
        <v/>
      </c>
      <c r="AV1975" s="54" t="str">
        <f t="shared" si="671"/>
        <v/>
      </c>
      <c r="AW1975" s="54" t="str">
        <f t="shared" si="672"/>
        <v/>
      </c>
      <c r="AX1975" s="18" t="str">
        <f t="shared" si="673"/>
        <v/>
      </c>
      <c r="AY1975" s="18" t="str">
        <f t="shared" si="674"/>
        <v/>
      </c>
      <c r="BA1975" s="18">
        <f>IF($E1975=AF!$D$6,IF($M1975="Concluída no prazo",2,IF($M1975="Concluída com atraso",1,0)),0)</f>
        <v>0</v>
      </c>
      <c r="BB1975" s="18">
        <f>IF($E1975=AF!$D$6,IF($M1975="Atrasada",2,IF($M1975="Concluída com atraso",1,0)),0)</f>
        <v>0</v>
      </c>
      <c r="BC1975" s="18">
        <v>1.9689999999999999E-2</v>
      </c>
      <c r="BD1975" s="18">
        <f t="shared" si="681"/>
        <v>1.9689999999999999E-2</v>
      </c>
      <c r="BE1975" s="18">
        <f t="shared" si="681"/>
        <v>1.9689999999999999E-2</v>
      </c>
      <c r="BF1975" s="18" t="str">
        <f t="shared" si="675"/>
        <v/>
      </c>
      <c r="BN1975" s="18" t="str">
        <f t="shared" si="676"/>
        <v>s</v>
      </c>
    </row>
    <row r="1976" spans="3:66" ht="50.1" customHeight="1" thickTop="1" thickBot="1" x14ac:dyDescent="0.3">
      <c r="C1976" s="46"/>
      <c r="D1976" s="46"/>
      <c r="E1976" s="46"/>
      <c r="F1976" s="122"/>
      <c r="G1976" s="122"/>
      <c r="H1976" s="78" t="str">
        <f t="shared" si="677"/>
        <v/>
      </c>
      <c r="I1976" s="78" t="str">
        <f t="shared" si="678"/>
        <v/>
      </c>
      <c r="J1976" s="16"/>
      <c r="K1976" s="46" t="str">
        <f t="shared" si="679"/>
        <v/>
      </c>
      <c r="L1976" s="16"/>
      <c r="M1976" s="16"/>
      <c r="N1976" s="46"/>
      <c r="O1976" s="47" t="str">
        <f t="shared" si="682"/>
        <v/>
      </c>
      <c r="P1976" s="47"/>
      <c r="Q1976" s="48" t="str">
        <f>IFERROR(VLOOKUP(E1976,Funcionários!$C$8:$E$207,3,FALSE),"")</f>
        <v/>
      </c>
      <c r="R1976" s="47"/>
      <c r="S1976" s="49" t="str">
        <f t="shared" si="683"/>
        <v/>
      </c>
      <c r="T1976" s="49">
        <v>1.9699999999999999E-2</v>
      </c>
      <c r="U1976" s="48" t="str">
        <f>IF(Funcionários!C1977=0,"",Funcionários!C1977)</f>
        <v/>
      </c>
      <c r="V1976" s="50">
        <f>IF(U1976="",0,IF(COUNTIFS($E$7:$E$3006,U1976,$I$7:$I$3006,'RC'!$E$6)=0,0,COUNTIFS($M$7:$M$3006,"Concluída no prazo",$E$7:$E$3006,U1976,$I$7:$I$3006,'RC'!$E$6)/COUNTIFS($E$7:$E$3006,U1976,$I$7:$I$3006,'RC'!$E$6)))</f>
        <v>0</v>
      </c>
      <c r="W1976" s="49">
        <f>SUMIFS($J$7:$J$3006,$E$7:$E$3006,U1976,$I$7:$I$3006,'RC'!$E$6)+SUMIFS($L$7:$L$3006,$E$7:$E$3006,U1976,$I$7:$I$3006,'RC'!$E$6)</f>
        <v>0</v>
      </c>
      <c r="X1976" s="48">
        <f>COUNTIFS($E$7:$E$3006,U1976,$I$7:$I$3006,'RC'!$E$6)</f>
        <v>0</v>
      </c>
      <c r="Y1976" s="48"/>
      <c r="Z1976" s="51" t="str">
        <f>IF(AQ1976='RC'!$E$6,AC1976*1000+AD1976,"")</f>
        <v/>
      </c>
      <c r="AA1976" s="51" t="str">
        <f>IF(AB1976="","",IF(AQ1976='RC'!$E$6,AC1976*1000-AD1976,""))</f>
        <v/>
      </c>
      <c r="AB1976" s="48" t="str">
        <f>IFERROR(VLOOKUP(E1976,Funcionários!$C$8:$E$207,3,FALSE),"")</f>
        <v/>
      </c>
      <c r="AC1976" s="50" t="str">
        <f>IF(AB1976="","",IF(COUNTIFS($AB$7:$AB$3006,AB1976,$AQ$7:$AQ$3006,'RC'!$E$6)=0,"",COUNTIFS($M$7:$M$3006,"Concluída no prazo",$AB$7:$AB$3006,AB1976,$AQ$7:$AQ$3006,'RC'!$E$6)/COUNTIFS($AB$7:$AB$3006,AB1976,$AQ$7:$AQ$3006,'RC'!$E$6)))</f>
        <v/>
      </c>
      <c r="AD1976" s="48">
        <f>SUMIF($AQ$7:$AQ$3006,'RC'!$E$6,$J$7:$J$3006)+SUMIF($AQ$7:$AQ$3006,'RC'!$E$6,$L$7:$L$3006)</f>
        <v>21</v>
      </c>
      <c r="AF1976" s="48">
        <v>3.0309999999994001E-2</v>
      </c>
      <c r="AG1976" s="48">
        <f>IF(OR(AQ1976="",AQ1976&lt;&gt;'RC'!$E$6,AB1976&lt;&gt;'RC'!$D$21),0,1)</f>
        <v>0</v>
      </c>
      <c r="AH1976" s="48">
        <f t="shared" si="680"/>
        <v>3.0309999999994001E-2</v>
      </c>
      <c r="AI1976" s="48" t="str">
        <f t="shared" si="662"/>
        <v/>
      </c>
      <c r="AJ1976" s="48" t="str">
        <f t="shared" si="663"/>
        <v/>
      </c>
      <c r="AK1976" s="52" t="str">
        <f t="shared" si="664"/>
        <v/>
      </c>
      <c r="AL1976" s="52" t="str">
        <f t="shared" si="665"/>
        <v/>
      </c>
      <c r="AM1976" s="48" t="str">
        <f t="shared" si="666"/>
        <v/>
      </c>
      <c r="AN1976" s="48" t="str">
        <f t="shared" si="667"/>
        <v/>
      </c>
      <c r="AP1976" s="18" t="str">
        <f t="shared" si="668"/>
        <v/>
      </c>
      <c r="AQ1976" s="18" t="str">
        <f t="shared" si="669"/>
        <v/>
      </c>
      <c r="AR1976" s="18">
        <v>3.031E-2</v>
      </c>
      <c r="AS1976" s="18">
        <f>IF(AF!$D$27="Todos",1,IF(M1976=AF!$D$27,1,0))</f>
        <v>1</v>
      </c>
      <c r="AT1976" s="53">
        <f>IF(AND(E1976=AF!$D$6,OR(LT!M1976=AF!$D$27,AF!$D$27="Todos"),OR(AP1976=AF!$E$8,AQ1976=AF!$E$8)),AR1976+AS1976,0)</f>
        <v>0</v>
      </c>
      <c r="AU1976" s="18" t="str">
        <f t="shared" si="670"/>
        <v/>
      </c>
      <c r="AV1976" s="54" t="str">
        <f t="shared" si="671"/>
        <v/>
      </c>
      <c r="AW1976" s="54" t="str">
        <f t="shared" si="672"/>
        <v/>
      </c>
      <c r="AX1976" s="18" t="str">
        <f t="shared" si="673"/>
        <v/>
      </c>
      <c r="AY1976" s="18" t="str">
        <f t="shared" si="674"/>
        <v/>
      </c>
      <c r="BA1976" s="18">
        <f>IF($E1976=AF!$D$6,IF($M1976="Concluída no prazo",2,IF($M1976="Concluída com atraso",1,0)),0)</f>
        <v>0</v>
      </c>
      <c r="BB1976" s="18">
        <f>IF($E1976=AF!$D$6,IF($M1976="Atrasada",2,IF($M1976="Concluída com atraso",1,0)),0)</f>
        <v>0</v>
      </c>
      <c r="BC1976" s="18">
        <v>1.9699999999999999E-2</v>
      </c>
      <c r="BD1976" s="18">
        <f t="shared" si="681"/>
        <v>1.9699999999999999E-2</v>
      </c>
      <c r="BE1976" s="18">
        <f t="shared" si="681"/>
        <v>1.9699999999999999E-2</v>
      </c>
      <c r="BF1976" s="18" t="str">
        <f t="shared" si="675"/>
        <v/>
      </c>
      <c r="BN1976" s="18" t="str">
        <f t="shared" si="676"/>
        <v>s</v>
      </c>
    </row>
    <row r="1977" spans="3:66" ht="50.1" customHeight="1" thickTop="1" thickBot="1" x14ac:dyDescent="0.3">
      <c r="C1977" s="46"/>
      <c r="D1977" s="46"/>
      <c r="E1977" s="46"/>
      <c r="F1977" s="122"/>
      <c r="G1977" s="122"/>
      <c r="H1977" s="78" t="str">
        <f t="shared" si="677"/>
        <v/>
      </c>
      <c r="I1977" s="78" t="str">
        <f t="shared" si="678"/>
        <v/>
      </c>
      <c r="J1977" s="16"/>
      <c r="K1977" s="46" t="str">
        <f t="shared" si="679"/>
        <v/>
      </c>
      <c r="L1977" s="16"/>
      <c r="M1977" s="16"/>
      <c r="N1977" s="46"/>
      <c r="O1977" s="47" t="str">
        <f t="shared" si="682"/>
        <v/>
      </c>
      <c r="P1977" s="47"/>
      <c r="Q1977" s="48" t="str">
        <f>IFERROR(VLOOKUP(E1977,Funcionários!$C$8:$E$207,3,FALSE),"")</f>
        <v/>
      </c>
      <c r="R1977" s="47"/>
      <c r="S1977" s="49" t="str">
        <f t="shared" si="683"/>
        <v/>
      </c>
      <c r="T1977" s="49">
        <v>1.9709999999999998E-2</v>
      </c>
      <c r="U1977" s="48" t="str">
        <f>IF(Funcionários!C1978=0,"",Funcionários!C1978)</f>
        <v/>
      </c>
      <c r="V1977" s="50">
        <f>IF(U1977="",0,IF(COUNTIFS($E$7:$E$3006,U1977,$I$7:$I$3006,'RC'!$E$6)=0,0,COUNTIFS($M$7:$M$3006,"Concluída no prazo",$E$7:$E$3006,U1977,$I$7:$I$3006,'RC'!$E$6)/COUNTIFS($E$7:$E$3006,U1977,$I$7:$I$3006,'RC'!$E$6)))</f>
        <v>0</v>
      </c>
      <c r="W1977" s="49">
        <f>SUMIFS($J$7:$J$3006,$E$7:$E$3006,U1977,$I$7:$I$3006,'RC'!$E$6)+SUMIFS($L$7:$L$3006,$E$7:$E$3006,U1977,$I$7:$I$3006,'RC'!$E$6)</f>
        <v>0</v>
      </c>
      <c r="X1977" s="48">
        <f>COUNTIFS($E$7:$E$3006,U1977,$I$7:$I$3006,'RC'!$E$6)</f>
        <v>0</v>
      </c>
      <c r="Y1977" s="48"/>
      <c r="Z1977" s="51" t="str">
        <f>IF(AQ1977='RC'!$E$6,AC1977*1000+AD1977,"")</f>
        <v/>
      </c>
      <c r="AA1977" s="51" t="str">
        <f>IF(AB1977="","",IF(AQ1977='RC'!$E$6,AC1977*1000-AD1977,""))</f>
        <v/>
      </c>
      <c r="AB1977" s="48" t="str">
        <f>IFERROR(VLOOKUP(E1977,Funcionários!$C$8:$E$207,3,FALSE),"")</f>
        <v/>
      </c>
      <c r="AC1977" s="50" t="str">
        <f>IF(AB1977="","",IF(COUNTIFS($AB$7:$AB$3006,AB1977,$AQ$7:$AQ$3006,'RC'!$E$6)=0,"",COUNTIFS($M$7:$M$3006,"Concluída no prazo",$AB$7:$AB$3006,AB1977,$AQ$7:$AQ$3006,'RC'!$E$6)/COUNTIFS($AB$7:$AB$3006,AB1977,$AQ$7:$AQ$3006,'RC'!$E$6)))</f>
        <v/>
      </c>
      <c r="AD1977" s="48">
        <f>SUMIF($AQ$7:$AQ$3006,'RC'!$E$6,$J$7:$J$3006)+SUMIF($AQ$7:$AQ$3006,'RC'!$E$6,$L$7:$L$3006)</f>
        <v>21</v>
      </c>
      <c r="AF1977" s="48">
        <v>3.0299999999993998E-2</v>
      </c>
      <c r="AG1977" s="48">
        <f>IF(OR(AQ1977="",AQ1977&lt;&gt;'RC'!$E$6,AB1977&lt;&gt;'RC'!$D$21),0,1)</f>
        <v>0</v>
      </c>
      <c r="AH1977" s="48">
        <f t="shared" si="680"/>
        <v>3.0299999999993998E-2</v>
      </c>
      <c r="AI1977" s="48" t="str">
        <f t="shared" si="662"/>
        <v/>
      </c>
      <c r="AJ1977" s="48" t="str">
        <f t="shared" si="663"/>
        <v/>
      </c>
      <c r="AK1977" s="52" t="str">
        <f t="shared" si="664"/>
        <v/>
      </c>
      <c r="AL1977" s="52" t="str">
        <f t="shared" si="665"/>
        <v/>
      </c>
      <c r="AM1977" s="48" t="str">
        <f t="shared" si="666"/>
        <v/>
      </c>
      <c r="AN1977" s="48" t="str">
        <f t="shared" si="667"/>
        <v/>
      </c>
      <c r="AP1977" s="18" t="str">
        <f t="shared" si="668"/>
        <v/>
      </c>
      <c r="AQ1977" s="18" t="str">
        <f t="shared" si="669"/>
        <v/>
      </c>
      <c r="AR1977" s="18">
        <v>3.0300000000000001E-2</v>
      </c>
      <c r="AS1977" s="18">
        <f>IF(AF!$D$27="Todos",1,IF(M1977=AF!$D$27,1,0))</f>
        <v>1</v>
      </c>
      <c r="AT1977" s="53">
        <f>IF(AND(E1977=AF!$D$6,OR(LT!M1977=AF!$D$27,AF!$D$27="Todos"),OR(AP1977=AF!$E$8,AQ1977=AF!$E$8)),AR1977+AS1977,0)</f>
        <v>0</v>
      </c>
      <c r="AU1977" s="18" t="str">
        <f t="shared" si="670"/>
        <v/>
      </c>
      <c r="AV1977" s="54" t="str">
        <f t="shared" si="671"/>
        <v/>
      </c>
      <c r="AW1977" s="54" t="str">
        <f t="shared" si="672"/>
        <v/>
      </c>
      <c r="AX1977" s="18" t="str">
        <f t="shared" si="673"/>
        <v/>
      </c>
      <c r="AY1977" s="18" t="str">
        <f t="shared" si="674"/>
        <v/>
      </c>
      <c r="BA1977" s="18">
        <f>IF($E1977=AF!$D$6,IF($M1977="Concluída no prazo",2,IF($M1977="Concluída com atraso",1,0)),0)</f>
        <v>0</v>
      </c>
      <c r="BB1977" s="18">
        <f>IF($E1977=AF!$D$6,IF($M1977="Atrasada",2,IF($M1977="Concluída com atraso",1,0)),0)</f>
        <v>0</v>
      </c>
      <c r="BC1977" s="18">
        <v>1.9709999999999998E-2</v>
      </c>
      <c r="BD1977" s="18">
        <f t="shared" si="681"/>
        <v>1.9709999999999998E-2</v>
      </c>
      <c r="BE1977" s="18">
        <f t="shared" si="681"/>
        <v>1.9709999999999998E-2</v>
      </c>
      <c r="BF1977" s="18" t="str">
        <f t="shared" si="675"/>
        <v/>
      </c>
      <c r="BN1977" s="18" t="str">
        <f t="shared" si="676"/>
        <v>s</v>
      </c>
    </row>
    <row r="1978" spans="3:66" ht="50.1" customHeight="1" thickTop="1" thickBot="1" x14ac:dyDescent="0.3">
      <c r="C1978" s="46"/>
      <c r="D1978" s="46"/>
      <c r="E1978" s="46"/>
      <c r="F1978" s="122"/>
      <c r="G1978" s="122"/>
      <c r="H1978" s="78" t="str">
        <f t="shared" si="677"/>
        <v/>
      </c>
      <c r="I1978" s="78" t="str">
        <f t="shared" si="678"/>
        <v/>
      </c>
      <c r="J1978" s="16"/>
      <c r="K1978" s="46" t="str">
        <f t="shared" si="679"/>
        <v/>
      </c>
      <c r="L1978" s="16"/>
      <c r="M1978" s="16"/>
      <c r="N1978" s="46"/>
      <c r="O1978" s="47" t="str">
        <f t="shared" si="682"/>
        <v/>
      </c>
      <c r="P1978" s="47"/>
      <c r="Q1978" s="48" t="str">
        <f>IFERROR(VLOOKUP(E1978,Funcionários!$C$8:$E$207,3,FALSE),"")</f>
        <v/>
      </c>
      <c r="R1978" s="47"/>
      <c r="S1978" s="49" t="str">
        <f t="shared" si="683"/>
        <v/>
      </c>
      <c r="T1978" s="49">
        <v>1.9720000000000001E-2</v>
      </c>
      <c r="U1978" s="48" t="str">
        <f>IF(Funcionários!C1979=0,"",Funcionários!C1979)</f>
        <v/>
      </c>
      <c r="V1978" s="50">
        <f>IF(U1978="",0,IF(COUNTIFS($E$7:$E$3006,U1978,$I$7:$I$3006,'RC'!$E$6)=0,0,COUNTIFS($M$7:$M$3006,"Concluída no prazo",$E$7:$E$3006,U1978,$I$7:$I$3006,'RC'!$E$6)/COUNTIFS($E$7:$E$3006,U1978,$I$7:$I$3006,'RC'!$E$6)))</f>
        <v>0</v>
      </c>
      <c r="W1978" s="49">
        <f>SUMIFS($J$7:$J$3006,$E$7:$E$3006,U1978,$I$7:$I$3006,'RC'!$E$6)+SUMIFS($L$7:$L$3006,$E$7:$E$3006,U1978,$I$7:$I$3006,'RC'!$E$6)</f>
        <v>0</v>
      </c>
      <c r="X1978" s="48">
        <f>COUNTIFS($E$7:$E$3006,U1978,$I$7:$I$3006,'RC'!$E$6)</f>
        <v>0</v>
      </c>
      <c r="Y1978" s="48"/>
      <c r="Z1978" s="51" t="str">
        <f>IF(AQ1978='RC'!$E$6,AC1978*1000+AD1978,"")</f>
        <v/>
      </c>
      <c r="AA1978" s="51" t="str">
        <f>IF(AB1978="","",IF(AQ1978='RC'!$E$6,AC1978*1000-AD1978,""))</f>
        <v/>
      </c>
      <c r="AB1978" s="48" t="str">
        <f>IFERROR(VLOOKUP(E1978,Funcionários!$C$8:$E$207,3,FALSE),"")</f>
        <v/>
      </c>
      <c r="AC1978" s="50" t="str">
        <f>IF(AB1978="","",IF(COUNTIFS($AB$7:$AB$3006,AB1978,$AQ$7:$AQ$3006,'RC'!$E$6)=0,"",COUNTIFS($M$7:$M$3006,"Concluída no prazo",$AB$7:$AB$3006,AB1978,$AQ$7:$AQ$3006,'RC'!$E$6)/COUNTIFS($AB$7:$AB$3006,AB1978,$AQ$7:$AQ$3006,'RC'!$E$6)))</f>
        <v/>
      </c>
      <c r="AD1978" s="48">
        <f>SUMIF($AQ$7:$AQ$3006,'RC'!$E$6,$J$7:$J$3006)+SUMIF($AQ$7:$AQ$3006,'RC'!$E$6,$L$7:$L$3006)</f>
        <v>21</v>
      </c>
      <c r="AF1978" s="48">
        <v>3.0289999999993999E-2</v>
      </c>
      <c r="AG1978" s="48">
        <f>IF(OR(AQ1978="",AQ1978&lt;&gt;'RC'!$E$6,AB1978&lt;&gt;'RC'!$D$21),0,1)</f>
        <v>0</v>
      </c>
      <c r="AH1978" s="48">
        <f t="shared" si="680"/>
        <v>3.0289999999993999E-2</v>
      </c>
      <c r="AI1978" s="48" t="str">
        <f t="shared" si="662"/>
        <v/>
      </c>
      <c r="AJ1978" s="48" t="str">
        <f t="shared" si="663"/>
        <v/>
      </c>
      <c r="AK1978" s="52" t="str">
        <f t="shared" si="664"/>
        <v/>
      </c>
      <c r="AL1978" s="52" t="str">
        <f t="shared" si="665"/>
        <v/>
      </c>
      <c r="AM1978" s="48" t="str">
        <f t="shared" si="666"/>
        <v/>
      </c>
      <c r="AN1978" s="48" t="str">
        <f t="shared" si="667"/>
        <v/>
      </c>
      <c r="AP1978" s="18" t="str">
        <f t="shared" si="668"/>
        <v/>
      </c>
      <c r="AQ1978" s="18" t="str">
        <f t="shared" si="669"/>
        <v/>
      </c>
      <c r="AR1978" s="18">
        <v>3.0290000000000001E-2</v>
      </c>
      <c r="AS1978" s="18">
        <f>IF(AF!$D$27="Todos",1,IF(M1978=AF!$D$27,1,0))</f>
        <v>1</v>
      </c>
      <c r="AT1978" s="53">
        <f>IF(AND(E1978=AF!$D$6,OR(LT!M1978=AF!$D$27,AF!$D$27="Todos"),OR(AP1978=AF!$E$8,AQ1978=AF!$E$8)),AR1978+AS1978,0)</f>
        <v>0</v>
      </c>
      <c r="AU1978" s="18" t="str">
        <f t="shared" si="670"/>
        <v/>
      </c>
      <c r="AV1978" s="54" t="str">
        <f t="shared" si="671"/>
        <v/>
      </c>
      <c r="AW1978" s="54" t="str">
        <f t="shared" si="672"/>
        <v/>
      </c>
      <c r="AX1978" s="18" t="str">
        <f t="shared" si="673"/>
        <v/>
      </c>
      <c r="AY1978" s="18" t="str">
        <f t="shared" si="674"/>
        <v/>
      </c>
      <c r="BA1978" s="18">
        <f>IF($E1978=AF!$D$6,IF($M1978="Concluída no prazo",2,IF($M1978="Concluída com atraso",1,0)),0)</f>
        <v>0</v>
      </c>
      <c r="BB1978" s="18">
        <f>IF($E1978=AF!$D$6,IF($M1978="Atrasada",2,IF($M1978="Concluída com atraso",1,0)),0)</f>
        <v>0</v>
      </c>
      <c r="BC1978" s="18">
        <v>1.9720000000000001E-2</v>
      </c>
      <c r="BD1978" s="18">
        <f t="shared" si="681"/>
        <v>1.9720000000000001E-2</v>
      </c>
      <c r="BE1978" s="18">
        <f t="shared" si="681"/>
        <v>1.9720000000000001E-2</v>
      </c>
      <c r="BF1978" s="18" t="str">
        <f t="shared" si="675"/>
        <v/>
      </c>
      <c r="BN1978" s="18" t="str">
        <f t="shared" si="676"/>
        <v>s</v>
      </c>
    </row>
    <row r="1979" spans="3:66" ht="50.1" customHeight="1" thickTop="1" thickBot="1" x14ac:dyDescent="0.3">
      <c r="C1979" s="46"/>
      <c r="D1979" s="46"/>
      <c r="E1979" s="46"/>
      <c r="F1979" s="122"/>
      <c r="G1979" s="122"/>
      <c r="H1979" s="78" t="str">
        <f t="shared" si="677"/>
        <v/>
      </c>
      <c r="I1979" s="78" t="str">
        <f t="shared" si="678"/>
        <v/>
      </c>
      <c r="J1979" s="16"/>
      <c r="K1979" s="46" t="str">
        <f t="shared" si="679"/>
        <v/>
      </c>
      <c r="L1979" s="16"/>
      <c r="M1979" s="16"/>
      <c r="N1979" s="46"/>
      <c r="O1979" s="47" t="str">
        <f t="shared" si="682"/>
        <v/>
      </c>
      <c r="P1979" s="47"/>
      <c r="Q1979" s="48" t="str">
        <f>IFERROR(VLOOKUP(E1979,Funcionários!$C$8:$E$207,3,FALSE),"")</f>
        <v/>
      </c>
      <c r="R1979" s="47"/>
      <c r="S1979" s="49" t="str">
        <f t="shared" si="683"/>
        <v/>
      </c>
      <c r="T1979" s="49">
        <v>1.9730000000000001E-2</v>
      </c>
      <c r="U1979" s="48" t="str">
        <f>IF(Funcionários!C1980=0,"",Funcionários!C1980)</f>
        <v/>
      </c>
      <c r="V1979" s="50">
        <f>IF(U1979="",0,IF(COUNTIFS($E$7:$E$3006,U1979,$I$7:$I$3006,'RC'!$E$6)=0,0,COUNTIFS($M$7:$M$3006,"Concluída no prazo",$E$7:$E$3006,U1979,$I$7:$I$3006,'RC'!$E$6)/COUNTIFS($E$7:$E$3006,U1979,$I$7:$I$3006,'RC'!$E$6)))</f>
        <v>0</v>
      </c>
      <c r="W1979" s="49">
        <f>SUMIFS($J$7:$J$3006,$E$7:$E$3006,U1979,$I$7:$I$3006,'RC'!$E$6)+SUMIFS($L$7:$L$3006,$E$7:$E$3006,U1979,$I$7:$I$3006,'RC'!$E$6)</f>
        <v>0</v>
      </c>
      <c r="X1979" s="48">
        <f>COUNTIFS($E$7:$E$3006,U1979,$I$7:$I$3006,'RC'!$E$6)</f>
        <v>0</v>
      </c>
      <c r="Y1979" s="48"/>
      <c r="Z1979" s="51" t="str">
        <f>IF(AQ1979='RC'!$E$6,AC1979*1000+AD1979,"")</f>
        <v/>
      </c>
      <c r="AA1979" s="51" t="str">
        <f>IF(AB1979="","",IF(AQ1979='RC'!$E$6,AC1979*1000-AD1979,""))</f>
        <v/>
      </c>
      <c r="AB1979" s="48" t="str">
        <f>IFERROR(VLOOKUP(E1979,Funcionários!$C$8:$E$207,3,FALSE),"")</f>
        <v/>
      </c>
      <c r="AC1979" s="50" t="str">
        <f>IF(AB1979="","",IF(COUNTIFS($AB$7:$AB$3006,AB1979,$AQ$7:$AQ$3006,'RC'!$E$6)=0,"",COUNTIFS($M$7:$M$3006,"Concluída no prazo",$AB$7:$AB$3006,AB1979,$AQ$7:$AQ$3006,'RC'!$E$6)/COUNTIFS($AB$7:$AB$3006,AB1979,$AQ$7:$AQ$3006,'RC'!$E$6)))</f>
        <v/>
      </c>
      <c r="AD1979" s="48">
        <f>SUMIF($AQ$7:$AQ$3006,'RC'!$E$6,$J$7:$J$3006)+SUMIF($AQ$7:$AQ$3006,'RC'!$E$6,$L$7:$L$3006)</f>
        <v>21</v>
      </c>
      <c r="AF1979" s="48">
        <v>3.0279999999993999E-2</v>
      </c>
      <c r="AG1979" s="48">
        <f>IF(OR(AQ1979="",AQ1979&lt;&gt;'RC'!$E$6,AB1979&lt;&gt;'RC'!$D$21),0,1)</f>
        <v>0</v>
      </c>
      <c r="AH1979" s="48">
        <f t="shared" si="680"/>
        <v>3.0279999999993999E-2</v>
      </c>
      <c r="AI1979" s="48" t="str">
        <f t="shared" si="662"/>
        <v/>
      </c>
      <c r="AJ1979" s="48" t="str">
        <f t="shared" si="663"/>
        <v/>
      </c>
      <c r="AK1979" s="52" t="str">
        <f t="shared" si="664"/>
        <v/>
      </c>
      <c r="AL1979" s="52" t="str">
        <f t="shared" si="665"/>
        <v/>
      </c>
      <c r="AM1979" s="48" t="str">
        <f t="shared" si="666"/>
        <v/>
      </c>
      <c r="AN1979" s="48" t="str">
        <f t="shared" si="667"/>
        <v/>
      </c>
      <c r="AP1979" s="18" t="str">
        <f t="shared" si="668"/>
        <v/>
      </c>
      <c r="AQ1979" s="18" t="str">
        <f t="shared" si="669"/>
        <v/>
      </c>
      <c r="AR1979" s="18">
        <v>3.0280000000000001E-2</v>
      </c>
      <c r="AS1979" s="18">
        <f>IF(AF!$D$27="Todos",1,IF(M1979=AF!$D$27,1,0))</f>
        <v>1</v>
      </c>
      <c r="AT1979" s="53">
        <f>IF(AND(E1979=AF!$D$6,OR(LT!M1979=AF!$D$27,AF!$D$27="Todos"),OR(AP1979=AF!$E$8,AQ1979=AF!$E$8)),AR1979+AS1979,0)</f>
        <v>0</v>
      </c>
      <c r="AU1979" s="18" t="str">
        <f t="shared" si="670"/>
        <v/>
      </c>
      <c r="AV1979" s="54" t="str">
        <f t="shared" si="671"/>
        <v/>
      </c>
      <c r="AW1979" s="54" t="str">
        <f t="shared" si="672"/>
        <v/>
      </c>
      <c r="AX1979" s="18" t="str">
        <f t="shared" si="673"/>
        <v/>
      </c>
      <c r="AY1979" s="18" t="str">
        <f t="shared" si="674"/>
        <v/>
      </c>
      <c r="BA1979" s="18">
        <f>IF($E1979=AF!$D$6,IF($M1979="Concluída no prazo",2,IF($M1979="Concluída com atraso",1,0)),0)</f>
        <v>0</v>
      </c>
      <c r="BB1979" s="18">
        <f>IF($E1979=AF!$D$6,IF($M1979="Atrasada",2,IF($M1979="Concluída com atraso",1,0)),0)</f>
        <v>0</v>
      </c>
      <c r="BC1979" s="18">
        <v>1.9730000000000001E-2</v>
      </c>
      <c r="BD1979" s="18">
        <f t="shared" si="681"/>
        <v>1.9730000000000001E-2</v>
      </c>
      <c r="BE1979" s="18">
        <f t="shared" si="681"/>
        <v>1.9730000000000001E-2</v>
      </c>
      <c r="BF1979" s="18" t="str">
        <f t="shared" si="675"/>
        <v/>
      </c>
      <c r="BN1979" s="18" t="str">
        <f t="shared" si="676"/>
        <v>s</v>
      </c>
    </row>
    <row r="1980" spans="3:66" ht="50.1" customHeight="1" thickTop="1" thickBot="1" x14ac:dyDescent="0.3">
      <c r="C1980" s="46"/>
      <c r="D1980" s="46"/>
      <c r="E1980" s="46"/>
      <c r="F1980" s="122"/>
      <c r="G1980" s="122"/>
      <c r="H1980" s="78" t="str">
        <f t="shared" si="677"/>
        <v/>
      </c>
      <c r="I1980" s="78" t="str">
        <f t="shared" si="678"/>
        <v/>
      </c>
      <c r="J1980" s="16"/>
      <c r="K1980" s="46" t="str">
        <f t="shared" si="679"/>
        <v/>
      </c>
      <c r="L1980" s="16"/>
      <c r="M1980" s="16"/>
      <c r="N1980" s="46"/>
      <c r="O1980" s="47" t="str">
        <f t="shared" si="682"/>
        <v/>
      </c>
      <c r="P1980" s="47"/>
      <c r="Q1980" s="48" t="str">
        <f>IFERROR(VLOOKUP(E1980,Funcionários!$C$8:$E$207,3,FALSE),"")</f>
        <v/>
      </c>
      <c r="R1980" s="47"/>
      <c r="S1980" s="49" t="str">
        <f t="shared" si="683"/>
        <v/>
      </c>
      <c r="T1980" s="49">
        <v>1.9740000000000001E-2</v>
      </c>
      <c r="U1980" s="48" t="str">
        <f>IF(Funcionários!C1981=0,"",Funcionários!C1981)</f>
        <v/>
      </c>
      <c r="V1980" s="50">
        <f>IF(U1980="",0,IF(COUNTIFS($E$7:$E$3006,U1980,$I$7:$I$3006,'RC'!$E$6)=0,0,COUNTIFS($M$7:$M$3006,"Concluída no prazo",$E$7:$E$3006,U1980,$I$7:$I$3006,'RC'!$E$6)/COUNTIFS($E$7:$E$3006,U1980,$I$7:$I$3006,'RC'!$E$6)))</f>
        <v>0</v>
      </c>
      <c r="W1980" s="49">
        <f>SUMIFS($J$7:$J$3006,$E$7:$E$3006,U1980,$I$7:$I$3006,'RC'!$E$6)+SUMIFS($L$7:$L$3006,$E$7:$E$3006,U1980,$I$7:$I$3006,'RC'!$E$6)</f>
        <v>0</v>
      </c>
      <c r="X1980" s="48">
        <f>COUNTIFS($E$7:$E$3006,U1980,$I$7:$I$3006,'RC'!$E$6)</f>
        <v>0</v>
      </c>
      <c r="Y1980" s="48"/>
      <c r="Z1980" s="51" t="str">
        <f>IF(AQ1980='RC'!$E$6,AC1980*1000+AD1980,"")</f>
        <v/>
      </c>
      <c r="AA1980" s="51" t="str">
        <f>IF(AB1980="","",IF(AQ1980='RC'!$E$6,AC1980*1000-AD1980,""))</f>
        <v/>
      </c>
      <c r="AB1980" s="48" t="str">
        <f>IFERROR(VLOOKUP(E1980,Funcionários!$C$8:$E$207,3,FALSE),"")</f>
        <v/>
      </c>
      <c r="AC1980" s="50" t="str">
        <f>IF(AB1980="","",IF(COUNTIFS($AB$7:$AB$3006,AB1980,$AQ$7:$AQ$3006,'RC'!$E$6)=0,"",COUNTIFS($M$7:$M$3006,"Concluída no prazo",$AB$7:$AB$3006,AB1980,$AQ$7:$AQ$3006,'RC'!$E$6)/COUNTIFS($AB$7:$AB$3006,AB1980,$AQ$7:$AQ$3006,'RC'!$E$6)))</f>
        <v/>
      </c>
      <c r="AD1980" s="48">
        <f>SUMIF($AQ$7:$AQ$3006,'RC'!$E$6,$J$7:$J$3006)+SUMIF($AQ$7:$AQ$3006,'RC'!$E$6,$L$7:$L$3006)</f>
        <v>21</v>
      </c>
      <c r="AF1980" s="48">
        <v>3.0269999999994E-2</v>
      </c>
      <c r="AG1980" s="48">
        <f>IF(OR(AQ1980="",AQ1980&lt;&gt;'RC'!$E$6,AB1980&lt;&gt;'RC'!$D$21),0,1)</f>
        <v>0</v>
      </c>
      <c r="AH1980" s="48">
        <f t="shared" si="680"/>
        <v>3.0269999999994E-2</v>
      </c>
      <c r="AI1980" s="48" t="str">
        <f t="shared" si="662"/>
        <v/>
      </c>
      <c r="AJ1980" s="48" t="str">
        <f t="shared" si="663"/>
        <v/>
      </c>
      <c r="AK1980" s="52" t="str">
        <f t="shared" si="664"/>
        <v/>
      </c>
      <c r="AL1980" s="52" t="str">
        <f t="shared" si="665"/>
        <v/>
      </c>
      <c r="AM1980" s="48" t="str">
        <f t="shared" si="666"/>
        <v/>
      </c>
      <c r="AN1980" s="48" t="str">
        <f t="shared" si="667"/>
        <v/>
      </c>
      <c r="AP1980" s="18" t="str">
        <f t="shared" si="668"/>
        <v/>
      </c>
      <c r="AQ1980" s="18" t="str">
        <f t="shared" si="669"/>
        <v/>
      </c>
      <c r="AR1980" s="18">
        <v>3.0269999999999998E-2</v>
      </c>
      <c r="AS1980" s="18">
        <f>IF(AF!$D$27="Todos",1,IF(M1980=AF!$D$27,1,0))</f>
        <v>1</v>
      </c>
      <c r="AT1980" s="53">
        <f>IF(AND(E1980=AF!$D$6,OR(LT!M1980=AF!$D$27,AF!$D$27="Todos"),OR(AP1980=AF!$E$8,AQ1980=AF!$E$8)),AR1980+AS1980,0)</f>
        <v>0</v>
      </c>
      <c r="AU1980" s="18" t="str">
        <f t="shared" si="670"/>
        <v/>
      </c>
      <c r="AV1980" s="54" t="str">
        <f t="shared" si="671"/>
        <v/>
      </c>
      <c r="AW1980" s="54" t="str">
        <f t="shared" si="672"/>
        <v/>
      </c>
      <c r="AX1980" s="18" t="str">
        <f t="shared" si="673"/>
        <v/>
      </c>
      <c r="AY1980" s="18" t="str">
        <f t="shared" si="674"/>
        <v/>
      </c>
      <c r="BA1980" s="18">
        <f>IF($E1980=AF!$D$6,IF($M1980="Concluída no prazo",2,IF($M1980="Concluída com atraso",1,0)),0)</f>
        <v>0</v>
      </c>
      <c r="BB1980" s="18">
        <f>IF($E1980=AF!$D$6,IF($M1980="Atrasada",2,IF($M1980="Concluída com atraso",1,0)),0)</f>
        <v>0</v>
      </c>
      <c r="BC1980" s="18">
        <v>1.9740000000000001E-2</v>
      </c>
      <c r="BD1980" s="18">
        <f t="shared" si="681"/>
        <v>1.9740000000000001E-2</v>
      </c>
      <c r="BE1980" s="18">
        <f t="shared" si="681"/>
        <v>1.9740000000000001E-2</v>
      </c>
      <c r="BF1980" s="18" t="str">
        <f t="shared" si="675"/>
        <v/>
      </c>
      <c r="BN1980" s="18" t="str">
        <f t="shared" si="676"/>
        <v>s</v>
      </c>
    </row>
    <row r="1981" spans="3:66" ht="50.1" customHeight="1" thickTop="1" thickBot="1" x14ac:dyDescent="0.3">
      <c r="C1981" s="46"/>
      <c r="D1981" s="46"/>
      <c r="E1981" s="46"/>
      <c r="F1981" s="122"/>
      <c r="G1981" s="122"/>
      <c r="H1981" s="78" t="str">
        <f t="shared" si="677"/>
        <v/>
      </c>
      <c r="I1981" s="78" t="str">
        <f t="shared" si="678"/>
        <v/>
      </c>
      <c r="J1981" s="16"/>
      <c r="K1981" s="46" t="str">
        <f t="shared" si="679"/>
        <v/>
      </c>
      <c r="L1981" s="16"/>
      <c r="M1981" s="16"/>
      <c r="N1981" s="46"/>
      <c r="O1981" s="47" t="str">
        <f t="shared" si="682"/>
        <v/>
      </c>
      <c r="P1981" s="47"/>
      <c r="Q1981" s="48" t="str">
        <f>IFERROR(VLOOKUP(E1981,Funcionários!$C$8:$E$207,3,FALSE),"")</f>
        <v/>
      </c>
      <c r="R1981" s="47"/>
      <c r="S1981" s="49" t="str">
        <f t="shared" si="683"/>
        <v/>
      </c>
      <c r="T1981" s="49">
        <v>1.975E-2</v>
      </c>
      <c r="U1981" s="48" t="str">
        <f>IF(Funcionários!C1982=0,"",Funcionários!C1982)</f>
        <v/>
      </c>
      <c r="V1981" s="50">
        <f>IF(U1981="",0,IF(COUNTIFS($E$7:$E$3006,U1981,$I$7:$I$3006,'RC'!$E$6)=0,0,COUNTIFS($M$7:$M$3006,"Concluída no prazo",$E$7:$E$3006,U1981,$I$7:$I$3006,'RC'!$E$6)/COUNTIFS($E$7:$E$3006,U1981,$I$7:$I$3006,'RC'!$E$6)))</f>
        <v>0</v>
      </c>
      <c r="W1981" s="49">
        <f>SUMIFS($J$7:$J$3006,$E$7:$E$3006,U1981,$I$7:$I$3006,'RC'!$E$6)+SUMIFS($L$7:$L$3006,$E$7:$E$3006,U1981,$I$7:$I$3006,'RC'!$E$6)</f>
        <v>0</v>
      </c>
      <c r="X1981" s="48">
        <f>COUNTIFS($E$7:$E$3006,U1981,$I$7:$I$3006,'RC'!$E$6)</f>
        <v>0</v>
      </c>
      <c r="Y1981" s="48"/>
      <c r="Z1981" s="51" t="str">
        <f>IF(AQ1981='RC'!$E$6,AC1981*1000+AD1981,"")</f>
        <v/>
      </c>
      <c r="AA1981" s="51" t="str">
        <f>IF(AB1981="","",IF(AQ1981='RC'!$E$6,AC1981*1000-AD1981,""))</f>
        <v/>
      </c>
      <c r="AB1981" s="48" t="str">
        <f>IFERROR(VLOOKUP(E1981,Funcionários!$C$8:$E$207,3,FALSE),"")</f>
        <v/>
      </c>
      <c r="AC1981" s="50" t="str">
        <f>IF(AB1981="","",IF(COUNTIFS($AB$7:$AB$3006,AB1981,$AQ$7:$AQ$3006,'RC'!$E$6)=0,"",COUNTIFS($M$7:$M$3006,"Concluída no prazo",$AB$7:$AB$3006,AB1981,$AQ$7:$AQ$3006,'RC'!$E$6)/COUNTIFS($AB$7:$AB$3006,AB1981,$AQ$7:$AQ$3006,'RC'!$E$6)))</f>
        <v/>
      </c>
      <c r="AD1981" s="48">
        <f>SUMIF($AQ$7:$AQ$3006,'RC'!$E$6,$J$7:$J$3006)+SUMIF($AQ$7:$AQ$3006,'RC'!$E$6,$L$7:$L$3006)</f>
        <v>21</v>
      </c>
      <c r="AF1981" s="48">
        <v>3.0259999999994E-2</v>
      </c>
      <c r="AG1981" s="48">
        <f>IF(OR(AQ1981="",AQ1981&lt;&gt;'RC'!$E$6,AB1981&lt;&gt;'RC'!$D$21),0,1)</f>
        <v>0</v>
      </c>
      <c r="AH1981" s="48">
        <f t="shared" si="680"/>
        <v>3.0259999999994E-2</v>
      </c>
      <c r="AI1981" s="48" t="str">
        <f t="shared" si="662"/>
        <v/>
      </c>
      <c r="AJ1981" s="48" t="str">
        <f t="shared" si="663"/>
        <v/>
      </c>
      <c r="AK1981" s="52" t="str">
        <f t="shared" si="664"/>
        <v/>
      </c>
      <c r="AL1981" s="52" t="str">
        <f t="shared" si="665"/>
        <v/>
      </c>
      <c r="AM1981" s="48" t="str">
        <f t="shared" si="666"/>
        <v/>
      </c>
      <c r="AN1981" s="48" t="str">
        <f t="shared" si="667"/>
        <v/>
      </c>
      <c r="AP1981" s="18" t="str">
        <f t="shared" si="668"/>
        <v/>
      </c>
      <c r="AQ1981" s="18" t="str">
        <f t="shared" si="669"/>
        <v/>
      </c>
      <c r="AR1981" s="18">
        <v>3.0259999999999999E-2</v>
      </c>
      <c r="AS1981" s="18">
        <f>IF(AF!$D$27="Todos",1,IF(M1981=AF!$D$27,1,0))</f>
        <v>1</v>
      </c>
      <c r="AT1981" s="53">
        <f>IF(AND(E1981=AF!$D$6,OR(LT!M1981=AF!$D$27,AF!$D$27="Todos"),OR(AP1981=AF!$E$8,AQ1981=AF!$E$8)),AR1981+AS1981,0)</f>
        <v>0</v>
      </c>
      <c r="AU1981" s="18" t="str">
        <f t="shared" si="670"/>
        <v/>
      </c>
      <c r="AV1981" s="54" t="str">
        <f t="shared" si="671"/>
        <v/>
      </c>
      <c r="AW1981" s="54" t="str">
        <f t="shared" si="672"/>
        <v/>
      </c>
      <c r="AX1981" s="18" t="str">
        <f t="shared" si="673"/>
        <v/>
      </c>
      <c r="AY1981" s="18" t="str">
        <f t="shared" si="674"/>
        <v/>
      </c>
      <c r="BA1981" s="18">
        <f>IF($E1981=AF!$D$6,IF($M1981="Concluída no prazo",2,IF($M1981="Concluída com atraso",1,0)),0)</f>
        <v>0</v>
      </c>
      <c r="BB1981" s="18">
        <f>IF($E1981=AF!$D$6,IF($M1981="Atrasada",2,IF($M1981="Concluída com atraso",1,0)),0)</f>
        <v>0</v>
      </c>
      <c r="BC1981" s="18">
        <v>1.975E-2</v>
      </c>
      <c r="BD1981" s="18">
        <f t="shared" si="681"/>
        <v>1.975E-2</v>
      </c>
      <c r="BE1981" s="18">
        <f t="shared" si="681"/>
        <v>1.975E-2</v>
      </c>
      <c r="BF1981" s="18" t="str">
        <f t="shared" si="675"/>
        <v/>
      </c>
      <c r="BN1981" s="18" t="str">
        <f t="shared" si="676"/>
        <v>s</v>
      </c>
    </row>
    <row r="1982" spans="3:66" ht="50.1" customHeight="1" thickTop="1" thickBot="1" x14ac:dyDescent="0.3">
      <c r="C1982" s="46"/>
      <c r="D1982" s="46"/>
      <c r="E1982" s="46"/>
      <c r="F1982" s="122"/>
      <c r="G1982" s="122"/>
      <c r="H1982" s="78" t="str">
        <f t="shared" si="677"/>
        <v/>
      </c>
      <c r="I1982" s="78" t="str">
        <f t="shared" si="678"/>
        <v/>
      </c>
      <c r="J1982" s="16"/>
      <c r="K1982" s="46" t="str">
        <f t="shared" si="679"/>
        <v/>
      </c>
      <c r="L1982" s="16"/>
      <c r="M1982" s="16"/>
      <c r="N1982" s="46"/>
      <c r="O1982" s="47" t="str">
        <f t="shared" si="682"/>
        <v/>
      </c>
      <c r="P1982" s="47"/>
      <c r="Q1982" s="48" t="str">
        <f>IFERROR(VLOOKUP(E1982,Funcionários!$C$8:$E$207,3,FALSE),"")</f>
        <v/>
      </c>
      <c r="R1982" s="47"/>
      <c r="S1982" s="49" t="str">
        <f t="shared" si="683"/>
        <v/>
      </c>
      <c r="T1982" s="49">
        <v>1.976E-2</v>
      </c>
      <c r="U1982" s="48" t="str">
        <f>IF(Funcionários!C1983=0,"",Funcionários!C1983)</f>
        <v/>
      </c>
      <c r="V1982" s="50">
        <f>IF(U1982="",0,IF(COUNTIFS($E$7:$E$3006,U1982,$I$7:$I$3006,'RC'!$E$6)=0,0,COUNTIFS($M$7:$M$3006,"Concluída no prazo",$E$7:$E$3006,U1982,$I$7:$I$3006,'RC'!$E$6)/COUNTIFS($E$7:$E$3006,U1982,$I$7:$I$3006,'RC'!$E$6)))</f>
        <v>0</v>
      </c>
      <c r="W1982" s="49">
        <f>SUMIFS($J$7:$J$3006,$E$7:$E$3006,U1982,$I$7:$I$3006,'RC'!$E$6)+SUMIFS($L$7:$L$3006,$E$7:$E$3006,U1982,$I$7:$I$3006,'RC'!$E$6)</f>
        <v>0</v>
      </c>
      <c r="X1982" s="48">
        <f>COUNTIFS($E$7:$E$3006,U1982,$I$7:$I$3006,'RC'!$E$6)</f>
        <v>0</v>
      </c>
      <c r="Y1982" s="48"/>
      <c r="Z1982" s="51" t="str">
        <f>IF(AQ1982='RC'!$E$6,AC1982*1000+AD1982,"")</f>
        <v/>
      </c>
      <c r="AA1982" s="51" t="str">
        <f>IF(AB1982="","",IF(AQ1982='RC'!$E$6,AC1982*1000-AD1982,""))</f>
        <v/>
      </c>
      <c r="AB1982" s="48" t="str">
        <f>IFERROR(VLOOKUP(E1982,Funcionários!$C$8:$E$207,3,FALSE),"")</f>
        <v/>
      </c>
      <c r="AC1982" s="50" t="str">
        <f>IF(AB1982="","",IF(COUNTIFS($AB$7:$AB$3006,AB1982,$AQ$7:$AQ$3006,'RC'!$E$6)=0,"",COUNTIFS($M$7:$M$3006,"Concluída no prazo",$AB$7:$AB$3006,AB1982,$AQ$7:$AQ$3006,'RC'!$E$6)/COUNTIFS($AB$7:$AB$3006,AB1982,$AQ$7:$AQ$3006,'RC'!$E$6)))</f>
        <v/>
      </c>
      <c r="AD1982" s="48">
        <f>SUMIF($AQ$7:$AQ$3006,'RC'!$E$6,$J$7:$J$3006)+SUMIF($AQ$7:$AQ$3006,'RC'!$E$6,$L$7:$L$3006)</f>
        <v>21</v>
      </c>
      <c r="AF1982" s="48">
        <v>3.0249999999994E-2</v>
      </c>
      <c r="AG1982" s="48">
        <f>IF(OR(AQ1982="",AQ1982&lt;&gt;'RC'!$E$6,AB1982&lt;&gt;'RC'!$D$21),0,1)</f>
        <v>0</v>
      </c>
      <c r="AH1982" s="48">
        <f t="shared" si="680"/>
        <v>3.0249999999994E-2</v>
      </c>
      <c r="AI1982" s="48" t="str">
        <f t="shared" si="662"/>
        <v/>
      </c>
      <c r="AJ1982" s="48" t="str">
        <f t="shared" si="663"/>
        <v/>
      </c>
      <c r="AK1982" s="52" t="str">
        <f t="shared" si="664"/>
        <v/>
      </c>
      <c r="AL1982" s="52" t="str">
        <f t="shared" si="665"/>
        <v/>
      </c>
      <c r="AM1982" s="48" t="str">
        <f t="shared" si="666"/>
        <v/>
      </c>
      <c r="AN1982" s="48" t="str">
        <f t="shared" si="667"/>
        <v/>
      </c>
      <c r="AP1982" s="18" t="str">
        <f t="shared" si="668"/>
        <v/>
      </c>
      <c r="AQ1982" s="18" t="str">
        <f t="shared" si="669"/>
        <v/>
      </c>
      <c r="AR1982" s="18">
        <v>3.0249999999999999E-2</v>
      </c>
      <c r="AS1982" s="18">
        <f>IF(AF!$D$27="Todos",1,IF(M1982=AF!$D$27,1,0))</f>
        <v>1</v>
      </c>
      <c r="AT1982" s="53">
        <f>IF(AND(E1982=AF!$D$6,OR(LT!M1982=AF!$D$27,AF!$D$27="Todos"),OR(AP1982=AF!$E$8,AQ1982=AF!$E$8)),AR1982+AS1982,0)</f>
        <v>0</v>
      </c>
      <c r="AU1982" s="18" t="str">
        <f t="shared" si="670"/>
        <v/>
      </c>
      <c r="AV1982" s="54" t="str">
        <f t="shared" si="671"/>
        <v/>
      </c>
      <c r="AW1982" s="54" t="str">
        <f t="shared" si="672"/>
        <v/>
      </c>
      <c r="AX1982" s="18" t="str">
        <f t="shared" si="673"/>
        <v/>
      </c>
      <c r="AY1982" s="18" t="str">
        <f t="shared" si="674"/>
        <v/>
      </c>
      <c r="BA1982" s="18">
        <f>IF($E1982=AF!$D$6,IF($M1982="Concluída no prazo",2,IF($M1982="Concluída com atraso",1,0)),0)</f>
        <v>0</v>
      </c>
      <c r="BB1982" s="18">
        <f>IF($E1982=AF!$D$6,IF($M1982="Atrasada",2,IF($M1982="Concluída com atraso",1,0)),0)</f>
        <v>0</v>
      </c>
      <c r="BC1982" s="18">
        <v>1.976E-2</v>
      </c>
      <c r="BD1982" s="18">
        <f t="shared" si="681"/>
        <v>1.976E-2</v>
      </c>
      <c r="BE1982" s="18">
        <f t="shared" si="681"/>
        <v>1.976E-2</v>
      </c>
      <c r="BF1982" s="18" t="str">
        <f t="shared" si="675"/>
        <v/>
      </c>
      <c r="BN1982" s="18" t="str">
        <f t="shared" si="676"/>
        <v>s</v>
      </c>
    </row>
    <row r="1983" spans="3:66" ht="50.1" customHeight="1" thickTop="1" thickBot="1" x14ac:dyDescent="0.3">
      <c r="C1983" s="46"/>
      <c r="D1983" s="46"/>
      <c r="E1983" s="46"/>
      <c r="F1983" s="122"/>
      <c r="G1983" s="122"/>
      <c r="H1983" s="78" t="str">
        <f t="shared" si="677"/>
        <v/>
      </c>
      <c r="I1983" s="78" t="str">
        <f t="shared" si="678"/>
        <v/>
      </c>
      <c r="J1983" s="16"/>
      <c r="K1983" s="46" t="str">
        <f t="shared" si="679"/>
        <v/>
      </c>
      <c r="L1983" s="16"/>
      <c r="M1983" s="16"/>
      <c r="N1983" s="46"/>
      <c r="O1983" s="47" t="str">
        <f t="shared" si="682"/>
        <v/>
      </c>
      <c r="P1983" s="47"/>
      <c r="Q1983" s="48" t="str">
        <f>IFERROR(VLOOKUP(E1983,Funcionários!$C$8:$E$207,3,FALSE),"")</f>
        <v/>
      </c>
      <c r="R1983" s="47"/>
      <c r="S1983" s="49" t="str">
        <f t="shared" si="683"/>
        <v/>
      </c>
      <c r="T1983" s="49">
        <v>1.9769999999999999E-2</v>
      </c>
      <c r="U1983" s="48" t="str">
        <f>IF(Funcionários!C1984=0,"",Funcionários!C1984)</f>
        <v/>
      </c>
      <c r="V1983" s="50">
        <f>IF(U1983="",0,IF(COUNTIFS($E$7:$E$3006,U1983,$I$7:$I$3006,'RC'!$E$6)=0,0,COUNTIFS($M$7:$M$3006,"Concluída no prazo",$E$7:$E$3006,U1983,$I$7:$I$3006,'RC'!$E$6)/COUNTIFS($E$7:$E$3006,U1983,$I$7:$I$3006,'RC'!$E$6)))</f>
        <v>0</v>
      </c>
      <c r="W1983" s="49">
        <f>SUMIFS($J$7:$J$3006,$E$7:$E$3006,U1983,$I$7:$I$3006,'RC'!$E$6)+SUMIFS($L$7:$L$3006,$E$7:$E$3006,U1983,$I$7:$I$3006,'RC'!$E$6)</f>
        <v>0</v>
      </c>
      <c r="X1983" s="48">
        <f>COUNTIFS($E$7:$E$3006,U1983,$I$7:$I$3006,'RC'!$E$6)</f>
        <v>0</v>
      </c>
      <c r="Y1983" s="48"/>
      <c r="Z1983" s="51" t="str">
        <f>IF(AQ1983='RC'!$E$6,AC1983*1000+AD1983,"")</f>
        <v/>
      </c>
      <c r="AA1983" s="51" t="str">
        <f>IF(AB1983="","",IF(AQ1983='RC'!$E$6,AC1983*1000-AD1983,""))</f>
        <v/>
      </c>
      <c r="AB1983" s="48" t="str">
        <f>IFERROR(VLOOKUP(E1983,Funcionários!$C$8:$E$207,3,FALSE),"")</f>
        <v/>
      </c>
      <c r="AC1983" s="50" t="str">
        <f>IF(AB1983="","",IF(COUNTIFS($AB$7:$AB$3006,AB1983,$AQ$7:$AQ$3006,'RC'!$E$6)=0,"",COUNTIFS($M$7:$M$3006,"Concluída no prazo",$AB$7:$AB$3006,AB1983,$AQ$7:$AQ$3006,'RC'!$E$6)/COUNTIFS($AB$7:$AB$3006,AB1983,$AQ$7:$AQ$3006,'RC'!$E$6)))</f>
        <v/>
      </c>
      <c r="AD1983" s="48">
        <f>SUMIF($AQ$7:$AQ$3006,'RC'!$E$6,$J$7:$J$3006)+SUMIF($AQ$7:$AQ$3006,'RC'!$E$6,$L$7:$L$3006)</f>
        <v>21</v>
      </c>
      <c r="AF1983" s="48">
        <v>3.02399999999939E-2</v>
      </c>
      <c r="AG1983" s="48">
        <f>IF(OR(AQ1983="",AQ1983&lt;&gt;'RC'!$E$6,AB1983&lt;&gt;'RC'!$D$21),0,1)</f>
        <v>0</v>
      </c>
      <c r="AH1983" s="48">
        <f t="shared" si="680"/>
        <v>3.02399999999939E-2</v>
      </c>
      <c r="AI1983" s="48" t="str">
        <f t="shared" si="662"/>
        <v/>
      </c>
      <c r="AJ1983" s="48" t="str">
        <f t="shared" si="663"/>
        <v/>
      </c>
      <c r="AK1983" s="52" t="str">
        <f t="shared" si="664"/>
        <v/>
      </c>
      <c r="AL1983" s="52" t="str">
        <f t="shared" si="665"/>
        <v/>
      </c>
      <c r="AM1983" s="48" t="str">
        <f t="shared" si="666"/>
        <v/>
      </c>
      <c r="AN1983" s="48" t="str">
        <f t="shared" si="667"/>
        <v/>
      </c>
      <c r="AP1983" s="18" t="str">
        <f t="shared" si="668"/>
        <v/>
      </c>
      <c r="AQ1983" s="18" t="str">
        <f t="shared" si="669"/>
        <v/>
      </c>
      <c r="AR1983" s="18">
        <v>3.024E-2</v>
      </c>
      <c r="AS1983" s="18">
        <f>IF(AF!$D$27="Todos",1,IF(M1983=AF!$D$27,1,0))</f>
        <v>1</v>
      </c>
      <c r="AT1983" s="53">
        <f>IF(AND(E1983=AF!$D$6,OR(LT!M1983=AF!$D$27,AF!$D$27="Todos"),OR(AP1983=AF!$E$8,AQ1983=AF!$E$8)),AR1983+AS1983,0)</f>
        <v>0</v>
      </c>
      <c r="AU1983" s="18" t="str">
        <f t="shared" si="670"/>
        <v/>
      </c>
      <c r="AV1983" s="54" t="str">
        <f t="shared" si="671"/>
        <v/>
      </c>
      <c r="AW1983" s="54" t="str">
        <f t="shared" si="672"/>
        <v/>
      </c>
      <c r="AX1983" s="18" t="str">
        <f t="shared" si="673"/>
        <v/>
      </c>
      <c r="AY1983" s="18" t="str">
        <f t="shared" si="674"/>
        <v/>
      </c>
      <c r="BA1983" s="18">
        <f>IF($E1983=AF!$D$6,IF($M1983="Concluída no prazo",2,IF($M1983="Concluída com atraso",1,0)),0)</f>
        <v>0</v>
      </c>
      <c r="BB1983" s="18">
        <f>IF($E1983=AF!$D$6,IF($M1983="Atrasada",2,IF($M1983="Concluída com atraso",1,0)),0)</f>
        <v>0</v>
      </c>
      <c r="BC1983" s="18">
        <v>1.9769999999999999E-2</v>
      </c>
      <c r="BD1983" s="18">
        <f t="shared" si="681"/>
        <v>1.9769999999999999E-2</v>
      </c>
      <c r="BE1983" s="18">
        <f t="shared" si="681"/>
        <v>1.9769999999999999E-2</v>
      </c>
      <c r="BF1983" s="18" t="str">
        <f t="shared" si="675"/>
        <v/>
      </c>
      <c r="BN1983" s="18" t="str">
        <f t="shared" si="676"/>
        <v>s</v>
      </c>
    </row>
    <row r="1984" spans="3:66" ht="50.1" customHeight="1" thickTop="1" thickBot="1" x14ac:dyDescent="0.3">
      <c r="C1984" s="46"/>
      <c r="D1984" s="46"/>
      <c r="E1984" s="46"/>
      <c r="F1984" s="122"/>
      <c r="G1984" s="122"/>
      <c r="H1984" s="78" t="str">
        <f t="shared" si="677"/>
        <v/>
      </c>
      <c r="I1984" s="78" t="str">
        <f t="shared" si="678"/>
        <v/>
      </c>
      <c r="J1984" s="16"/>
      <c r="K1984" s="46" t="str">
        <f t="shared" si="679"/>
        <v/>
      </c>
      <c r="L1984" s="16"/>
      <c r="M1984" s="16"/>
      <c r="N1984" s="46"/>
      <c r="O1984" s="47" t="str">
        <f t="shared" si="682"/>
        <v/>
      </c>
      <c r="P1984" s="47"/>
      <c r="Q1984" s="48" t="str">
        <f>IFERROR(VLOOKUP(E1984,Funcionários!$C$8:$E$207,3,FALSE),"")</f>
        <v/>
      </c>
      <c r="R1984" s="47"/>
      <c r="S1984" s="49" t="str">
        <f t="shared" si="683"/>
        <v/>
      </c>
      <c r="T1984" s="49">
        <v>1.9779999999999999E-2</v>
      </c>
      <c r="U1984" s="48" t="str">
        <f>IF(Funcionários!C1985=0,"",Funcionários!C1985)</f>
        <v/>
      </c>
      <c r="V1984" s="50">
        <f>IF(U1984="",0,IF(COUNTIFS($E$7:$E$3006,U1984,$I$7:$I$3006,'RC'!$E$6)=0,0,COUNTIFS($M$7:$M$3006,"Concluída no prazo",$E$7:$E$3006,U1984,$I$7:$I$3006,'RC'!$E$6)/COUNTIFS($E$7:$E$3006,U1984,$I$7:$I$3006,'RC'!$E$6)))</f>
        <v>0</v>
      </c>
      <c r="W1984" s="49">
        <f>SUMIFS($J$7:$J$3006,$E$7:$E$3006,U1984,$I$7:$I$3006,'RC'!$E$6)+SUMIFS($L$7:$L$3006,$E$7:$E$3006,U1984,$I$7:$I$3006,'RC'!$E$6)</f>
        <v>0</v>
      </c>
      <c r="X1984" s="48">
        <f>COUNTIFS($E$7:$E$3006,U1984,$I$7:$I$3006,'RC'!$E$6)</f>
        <v>0</v>
      </c>
      <c r="Y1984" s="48"/>
      <c r="Z1984" s="51" t="str">
        <f>IF(AQ1984='RC'!$E$6,AC1984*1000+AD1984,"")</f>
        <v/>
      </c>
      <c r="AA1984" s="51" t="str">
        <f>IF(AB1984="","",IF(AQ1984='RC'!$E$6,AC1984*1000-AD1984,""))</f>
        <v/>
      </c>
      <c r="AB1984" s="48" t="str">
        <f>IFERROR(VLOOKUP(E1984,Funcionários!$C$8:$E$207,3,FALSE),"")</f>
        <v/>
      </c>
      <c r="AC1984" s="50" t="str">
        <f>IF(AB1984="","",IF(COUNTIFS($AB$7:$AB$3006,AB1984,$AQ$7:$AQ$3006,'RC'!$E$6)=0,"",COUNTIFS($M$7:$M$3006,"Concluída no prazo",$AB$7:$AB$3006,AB1984,$AQ$7:$AQ$3006,'RC'!$E$6)/COUNTIFS($AB$7:$AB$3006,AB1984,$AQ$7:$AQ$3006,'RC'!$E$6)))</f>
        <v/>
      </c>
      <c r="AD1984" s="48">
        <f>SUMIF($AQ$7:$AQ$3006,'RC'!$E$6,$J$7:$J$3006)+SUMIF($AQ$7:$AQ$3006,'RC'!$E$6,$L$7:$L$3006)</f>
        <v>21</v>
      </c>
      <c r="AF1984" s="48">
        <v>3.0229999999993901E-2</v>
      </c>
      <c r="AG1984" s="48">
        <f>IF(OR(AQ1984="",AQ1984&lt;&gt;'RC'!$E$6,AB1984&lt;&gt;'RC'!$D$21),0,1)</f>
        <v>0</v>
      </c>
      <c r="AH1984" s="48">
        <f t="shared" si="680"/>
        <v>3.0229999999993901E-2</v>
      </c>
      <c r="AI1984" s="48" t="str">
        <f t="shared" si="662"/>
        <v/>
      </c>
      <c r="AJ1984" s="48" t="str">
        <f t="shared" si="663"/>
        <v/>
      </c>
      <c r="AK1984" s="52" t="str">
        <f t="shared" si="664"/>
        <v/>
      </c>
      <c r="AL1984" s="52" t="str">
        <f t="shared" si="665"/>
        <v/>
      </c>
      <c r="AM1984" s="48" t="str">
        <f t="shared" si="666"/>
        <v/>
      </c>
      <c r="AN1984" s="48" t="str">
        <f t="shared" si="667"/>
        <v/>
      </c>
      <c r="AP1984" s="18" t="str">
        <f t="shared" si="668"/>
        <v/>
      </c>
      <c r="AQ1984" s="18" t="str">
        <f t="shared" si="669"/>
        <v/>
      </c>
      <c r="AR1984" s="18">
        <v>3.023E-2</v>
      </c>
      <c r="AS1984" s="18">
        <f>IF(AF!$D$27="Todos",1,IF(M1984=AF!$D$27,1,0))</f>
        <v>1</v>
      </c>
      <c r="AT1984" s="53">
        <f>IF(AND(E1984=AF!$D$6,OR(LT!M1984=AF!$D$27,AF!$D$27="Todos"),OR(AP1984=AF!$E$8,AQ1984=AF!$E$8)),AR1984+AS1984,0)</f>
        <v>0</v>
      </c>
      <c r="AU1984" s="18" t="str">
        <f t="shared" si="670"/>
        <v/>
      </c>
      <c r="AV1984" s="54" t="str">
        <f t="shared" si="671"/>
        <v/>
      </c>
      <c r="AW1984" s="54" t="str">
        <f t="shared" si="672"/>
        <v/>
      </c>
      <c r="AX1984" s="18" t="str">
        <f t="shared" si="673"/>
        <v/>
      </c>
      <c r="AY1984" s="18" t="str">
        <f t="shared" si="674"/>
        <v/>
      </c>
      <c r="BA1984" s="18">
        <f>IF($E1984=AF!$D$6,IF($M1984="Concluída no prazo",2,IF($M1984="Concluída com atraso",1,0)),0)</f>
        <v>0</v>
      </c>
      <c r="BB1984" s="18">
        <f>IF($E1984=AF!$D$6,IF($M1984="Atrasada",2,IF($M1984="Concluída com atraso",1,0)),0)</f>
        <v>0</v>
      </c>
      <c r="BC1984" s="18">
        <v>1.9779999999999999E-2</v>
      </c>
      <c r="BD1984" s="18">
        <f t="shared" si="681"/>
        <v>1.9779999999999999E-2</v>
      </c>
      <c r="BE1984" s="18">
        <f t="shared" si="681"/>
        <v>1.9779999999999999E-2</v>
      </c>
      <c r="BF1984" s="18" t="str">
        <f t="shared" si="675"/>
        <v/>
      </c>
      <c r="BN1984" s="18" t="str">
        <f t="shared" si="676"/>
        <v>s</v>
      </c>
    </row>
    <row r="1985" spans="3:66" ht="50.1" customHeight="1" thickTop="1" thickBot="1" x14ac:dyDescent="0.3">
      <c r="C1985" s="46"/>
      <c r="D1985" s="46"/>
      <c r="E1985" s="46"/>
      <c r="F1985" s="122"/>
      <c r="G1985" s="122"/>
      <c r="H1985" s="78" t="str">
        <f t="shared" si="677"/>
        <v/>
      </c>
      <c r="I1985" s="78" t="str">
        <f t="shared" si="678"/>
        <v/>
      </c>
      <c r="J1985" s="16"/>
      <c r="K1985" s="46" t="str">
        <f t="shared" si="679"/>
        <v/>
      </c>
      <c r="L1985" s="16"/>
      <c r="M1985" s="16"/>
      <c r="N1985" s="46"/>
      <c r="O1985" s="47" t="str">
        <f t="shared" si="682"/>
        <v/>
      </c>
      <c r="P1985" s="47"/>
      <c r="Q1985" s="48" t="str">
        <f>IFERROR(VLOOKUP(E1985,Funcionários!$C$8:$E$207,3,FALSE),"")</f>
        <v/>
      </c>
      <c r="R1985" s="47"/>
      <c r="S1985" s="49" t="str">
        <f t="shared" si="683"/>
        <v/>
      </c>
      <c r="T1985" s="49">
        <v>1.9789999999999999E-2</v>
      </c>
      <c r="U1985" s="48" t="str">
        <f>IF(Funcionários!C1986=0,"",Funcionários!C1986)</f>
        <v/>
      </c>
      <c r="V1985" s="50">
        <f>IF(U1985="",0,IF(COUNTIFS($E$7:$E$3006,U1985,$I$7:$I$3006,'RC'!$E$6)=0,0,COUNTIFS($M$7:$M$3006,"Concluída no prazo",$E$7:$E$3006,U1985,$I$7:$I$3006,'RC'!$E$6)/COUNTIFS($E$7:$E$3006,U1985,$I$7:$I$3006,'RC'!$E$6)))</f>
        <v>0</v>
      </c>
      <c r="W1985" s="49">
        <f>SUMIFS($J$7:$J$3006,$E$7:$E$3006,U1985,$I$7:$I$3006,'RC'!$E$6)+SUMIFS($L$7:$L$3006,$E$7:$E$3006,U1985,$I$7:$I$3006,'RC'!$E$6)</f>
        <v>0</v>
      </c>
      <c r="X1985" s="48">
        <f>COUNTIFS($E$7:$E$3006,U1985,$I$7:$I$3006,'RC'!$E$6)</f>
        <v>0</v>
      </c>
      <c r="Y1985" s="48"/>
      <c r="Z1985" s="51" t="str">
        <f>IF(AQ1985='RC'!$E$6,AC1985*1000+AD1985,"")</f>
        <v/>
      </c>
      <c r="AA1985" s="51" t="str">
        <f>IF(AB1985="","",IF(AQ1985='RC'!$E$6,AC1985*1000-AD1985,""))</f>
        <v/>
      </c>
      <c r="AB1985" s="48" t="str">
        <f>IFERROR(VLOOKUP(E1985,Funcionários!$C$8:$E$207,3,FALSE),"")</f>
        <v/>
      </c>
      <c r="AC1985" s="50" t="str">
        <f>IF(AB1985="","",IF(COUNTIFS($AB$7:$AB$3006,AB1985,$AQ$7:$AQ$3006,'RC'!$E$6)=0,"",COUNTIFS($M$7:$M$3006,"Concluída no prazo",$AB$7:$AB$3006,AB1985,$AQ$7:$AQ$3006,'RC'!$E$6)/COUNTIFS($AB$7:$AB$3006,AB1985,$AQ$7:$AQ$3006,'RC'!$E$6)))</f>
        <v/>
      </c>
      <c r="AD1985" s="48">
        <f>SUMIF($AQ$7:$AQ$3006,'RC'!$E$6,$J$7:$J$3006)+SUMIF($AQ$7:$AQ$3006,'RC'!$E$6,$L$7:$L$3006)</f>
        <v>21</v>
      </c>
      <c r="AF1985" s="48">
        <v>3.0219999999993901E-2</v>
      </c>
      <c r="AG1985" s="48">
        <f>IF(OR(AQ1985="",AQ1985&lt;&gt;'RC'!$E$6,AB1985&lt;&gt;'RC'!$D$21),0,1)</f>
        <v>0</v>
      </c>
      <c r="AH1985" s="48">
        <f t="shared" si="680"/>
        <v>3.0219999999993901E-2</v>
      </c>
      <c r="AI1985" s="48" t="str">
        <f t="shared" si="662"/>
        <v/>
      </c>
      <c r="AJ1985" s="48" t="str">
        <f t="shared" si="663"/>
        <v/>
      </c>
      <c r="AK1985" s="52" t="str">
        <f t="shared" si="664"/>
        <v/>
      </c>
      <c r="AL1985" s="52" t="str">
        <f t="shared" si="665"/>
        <v/>
      </c>
      <c r="AM1985" s="48" t="str">
        <f t="shared" si="666"/>
        <v/>
      </c>
      <c r="AN1985" s="48" t="str">
        <f t="shared" si="667"/>
        <v/>
      </c>
      <c r="AP1985" s="18" t="str">
        <f t="shared" si="668"/>
        <v/>
      </c>
      <c r="AQ1985" s="18" t="str">
        <f t="shared" si="669"/>
        <v/>
      </c>
      <c r="AR1985" s="18">
        <v>3.022E-2</v>
      </c>
      <c r="AS1985" s="18">
        <f>IF(AF!$D$27="Todos",1,IF(M1985=AF!$D$27,1,0))</f>
        <v>1</v>
      </c>
      <c r="AT1985" s="53">
        <f>IF(AND(E1985=AF!$D$6,OR(LT!M1985=AF!$D$27,AF!$D$27="Todos"),OR(AP1985=AF!$E$8,AQ1985=AF!$E$8)),AR1985+AS1985,0)</f>
        <v>0</v>
      </c>
      <c r="AU1985" s="18" t="str">
        <f t="shared" si="670"/>
        <v/>
      </c>
      <c r="AV1985" s="54" t="str">
        <f t="shared" si="671"/>
        <v/>
      </c>
      <c r="AW1985" s="54" t="str">
        <f t="shared" si="672"/>
        <v/>
      </c>
      <c r="AX1985" s="18" t="str">
        <f t="shared" si="673"/>
        <v/>
      </c>
      <c r="AY1985" s="18" t="str">
        <f t="shared" si="674"/>
        <v/>
      </c>
      <c r="BA1985" s="18">
        <f>IF($E1985=AF!$D$6,IF($M1985="Concluída no prazo",2,IF($M1985="Concluída com atraso",1,0)),0)</f>
        <v>0</v>
      </c>
      <c r="BB1985" s="18">
        <f>IF($E1985=AF!$D$6,IF($M1985="Atrasada",2,IF($M1985="Concluída com atraso",1,0)),0)</f>
        <v>0</v>
      </c>
      <c r="BC1985" s="18">
        <v>1.9789999999999999E-2</v>
      </c>
      <c r="BD1985" s="18">
        <f t="shared" si="681"/>
        <v>1.9789999999999999E-2</v>
      </c>
      <c r="BE1985" s="18">
        <f t="shared" si="681"/>
        <v>1.9789999999999999E-2</v>
      </c>
      <c r="BF1985" s="18" t="str">
        <f t="shared" si="675"/>
        <v/>
      </c>
      <c r="BN1985" s="18" t="str">
        <f t="shared" si="676"/>
        <v>s</v>
      </c>
    </row>
    <row r="1986" spans="3:66" ht="50.1" customHeight="1" thickTop="1" thickBot="1" x14ac:dyDescent="0.3">
      <c r="C1986" s="46"/>
      <c r="D1986" s="46"/>
      <c r="E1986" s="46"/>
      <c r="F1986" s="122"/>
      <c r="G1986" s="122"/>
      <c r="H1986" s="78" t="str">
        <f t="shared" si="677"/>
        <v/>
      </c>
      <c r="I1986" s="78" t="str">
        <f t="shared" si="678"/>
        <v/>
      </c>
      <c r="J1986" s="16"/>
      <c r="K1986" s="46" t="str">
        <f t="shared" si="679"/>
        <v/>
      </c>
      <c r="L1986" s="16"/>
      <c r="M1986" s="16"/>
      <c r="N1986" s="46"/>
      <c r="O1986" s="47" t="str">
        <f t="shared" si="682"/>
        <v/>
      </c>
      <c r="P1986" s="47"/>
      <c r="Q1986" s="48" t="str">
        <f>IFERROR(VLOOKUP(E1986,Funcionários!$C$8:$E$207,3,FALSE),"")</f>
        <v/>
      </c>
      <c r="R1986" s="47"/>
      <c r="S1986" s="49" t="str">
        <f t="shared" si="683"/>
        <v/>
      </c>
      <c r="T1986" s="49">
        <v>1.9800000000000002E-2</v>
      </c>
      <c r="U1986" s="48" t="str">
        <f>IF(Funcionários!C1987=0,"",Funcionários!C1987)</f>
        <v/>
      </c>
      <c r="V1986" s="50">
        <f>IF(U1986="",0,IF(COUNTIFS($E$7:$E$3006,U1986,$I$7:$I$3006,'RC'!$E$6)=0,0,COUNTIFS($M$7:$M$3006,"Concluída no prazo",$E$7:$E$3006,U1986,$I$7:$I$3006,'RC'!$E$6)/COUNTIFS($E$7:$E$3006,U1986,$I$7:$I$3006,'RC'!$E$6)))</f>
        <v>0</v>
      </c>
      <c r="W1986" s="49">
        <f>SUMIFS($J$7:$J$3006,$E$7:$E$3006,U1986,$I$7:$I$3006,'RC'!$E$6)+SUMIFS($L$7:$L$3006,$E$7:$E$3006,U1986,$I$7:$I$3006,'RC'!$E$6)</f>
        <v>0</v>
      </c>
      <c r="X1986" s="48">
        <f>COUNTIFS($E$7:$E$3006,U1986,$I$7:$I$3006,'RC'!$E$6)</f>
        <v>0</v>
      </c>
      <c r="Y1986" s="48"/>
      <c r="Z1986" s="51" t="str">
        <f>IF(AQ1986='RC'!$E$6,AC1986*1000+AD1986,"")</f>
        <v/>
      </c>
      <c r="AA1986" s="51" t="str">
        <f>IF(AB1986="","",IF(AQ1986='RC'!$E$6,AC1986*1000-AD1986,""))</f>
        <v/>
      </c>
      <c r="AB1986" s="48" t="str">
        <f>IFERROR(VLOOKUP(E1986,Funcionários!$C$8:$E$207,3,FALSE),"")</f>
        <v/>
      </c>
      <c r="AC1986" s="50" t="str">
        <f>IF(AB1986="","",IF(COUNTIFS($AB$7:$AB$3006,AB1986,$AQ$7:$AQ$3006,'RC'!$E$6)=0,"",COUNTIFS($M$7:$M$3006,"Concluída no prazo",$AB$7:$AB$3006,AB1986,$AQ$7:$AQ$3006,'RC'!$E$6)/COUNTIFS($AB$7:$AB$3006,AB1986,$AQ$7:$AQ$3006,'RC'!$E$6)))</f>
        <v/>
      </c>
      <c r="AD1986" s="48">
        <f>SUMIF($AQ$7:$AQ$3006,'RC'!$E$6,$J$7:$J$3006)+SUMIF($AQ$7:$AQ$3006,'RC'!$E$6,$L$7:$L$3006)</f>
        <v>21</v>
      </c>
      <c r="AF1986" s="48">
        <v>3.0209999999993901E-2</v>
      </c>
      <c r="AG1986" s="48">
        <f>IF(OR(AQ1986="",AQ1986&lt;&gt;'RC'!$E$6,AB1986&lt;&gt;'RC'!$D$21),0,1)</f>
        <v>0</v>
      </c>
      <c r="AH1986" s="48">
        <f t="shared" si="680"/>
        <v>3.0209999999993901E-2</v>
      </c>
      <c r="AI1986" s="48" t="str">
        <f t="shared" si="662"/>
        <v/>
      </c>
      <c r="AJ1986" s="48" t="str">
        <f t="shared" si="663"/>
        <v/>
      </c>
      <c r="AK1986" s="52" t="str">
        <f t="shared" si="664"/>
        <v/>
      </c>
      <c r="AL1986" s="52" t="str">
        <f t="shared" si="665"/>
        <v/>
      </c>
      <c r="AM1986" s="48" t="str">
        <f t="shared" si="666"/>
        <v/>
      </c>
      <c r="AN1986" s="48" t="str">
        <f t="shared" si="667"/>
        <v/>
      </c>
      <c r="AP1986" s="18" t="str">
        <f t="shared" si="668"/>
        <v/>
      </c>
      <c r="AQ1986" s="18" t="str">
        <f t="shared" si="669"/>
        <v/>
      </c>
      <c r="AR1986" s="18">
        <v>3.0210000000000001E-2</v>
      </c>
      <c r="AS1986" s="18">
        <f>IF(AF!$D$27="Todos",1,IF(M1986=AF!$D$27,1,0))</f>
        <v>1</v>
      </c>
      <c r="AT1986" s="53">
        <f>IF(AND(E1986=AF!$D$6,OR(LT!M1986=AF!$D$27,AF!$D$27="Todos"),OR(AP1986=AF!$E$8,AQ1986=AF!$E$8)),AR1986+AS1986,0)</f>
        <v>0</v>
      </c>
      <c r="AU1986" s="18" t="str">
        <f t="shared" si="670"/>
        <v/>
      </c>
      <c r="AV1986" s="54" t="str">
        <f t="shared" si="671"/>
        <v/>
      </c>
      <c r="AW1986" s="54" t="str">
        <f t="shared" si="672"/>
        <v/>
      </c>
      <c r="AX1986" s="18" t="str">
        <f t="shared" si="673"/>
        <v/>
      </c>
      <c r="AY1986" s="18" t="str">
        <f t="shared" si="674"/>
        <v/>
      </c>
      <c r="BA1986" s="18">
        <f>IF($E1986=AF!$D$6,IF($M1986="Concluída no prazo",2,IF($M1986="Concluída com atraso",1,0)),0)</f>
        <v>0</v>
      </c>
      <c r="BB1986" s="18">
        <f>IF($E1986=AF!$D$6,IF($M1986="Atrasada",2,IF($M1986="Concluída com atraso",1,0)),0)</f>
        <v>0</v>
      </c>
      <c r="BC1986" s="18">
        <v>1.9800000000000002E-2</v>
      </c>
      <c r="BD1986" s="18">
        <f t="shared" si="681"/>
        <v>1.9800000000000002E-2</v>
      </c>
      <c r="BE1986" s="18">
        <f t="shared" si="681"/>
        <v>1.9800000000000002E-2</v>
      </c>
      <c r="BF1986" s="18" t="str">
        <f t="shared" si="675"/>
        <v/>
      </c>
      <c r="BN1986" s="18" t="str">
        <f t="shared" si="676"/>
        <v>s</v>
      </c>
    </row>
    <row r="1987" spans="3:66" ht="50.1" customHeight="1" thickTop="1" thickBot="1" x14ac:dyDescent="0.3">
      <c r="C1987" s="46"/>
      <c r="D1987" s="46"/>
      <c r="E1987" s="46"/>
      <c r="F1987" s="122"/>
      <c r="G1987" s="122"/>
      <c r="H1987" s="78" t="str">
        <f t="shared" si="677"/>
        <v/>
      </c>
      <c r="I1987" s="78" t="str">
        <f t="shared" si="678"/>
        <v/>
      </c>
      <c r="J1987" s="16"/>
      <c r="K1987" s="46" t="str">
        <f t="shared" si="679"/>
        <v/>
      </c>
      <c r="L1987" s="16"/>
      <c r="M1987" s="16"/>
      <c r="N1987" s="46"/>
      <c r="O1987" s="47" t="str">
        <f t="shared" si="682"/>
        <v/>
      </c>
      <c r="P1987" s="47"/>
      <c r="Q1987" s="48" t="str">
        <f>IFERROR(VLOOKUP(E1987,Funcionários!$C$8:$E$207,3,FALSE),"")</f>
        <v/>
      </c>
      <c r="R1987" s="47"/>
      <c r="S1987" s="49" t="str">
        <f t="shared" si="683"/>
        <v/>
      </c>
      <c r="T1987" s="49">
        <v>1.9810000000000001E-2</v>
      </c>
      <c r="U1987" s="48" t="str">
        <f>IF(Funcionários!C1988=0,"",Funcionários!C1988)</f>
        <v/>
      </c>
      <c r="V1987" s="50">
        <f>IF(U1987="",0,IF(COUNTIFS($E$7:$E$3006,U1987,$I$7:$I$3006,'RC'!$E$6)=0,0,COUNTIFS($M$7:$M$3006,"Concluída no prazo",$E$7:$E$3006,U1987,$I$7:$I$3006,'RC'!$E$6)/COUNTIFS($E$7:$E$3006,U1987,$I$7:$I$3006,'RC'!$E$6)))</f>
        <v>0</v>
      </c>
      <c r="W1987" s="49">
        <f>SUMIFS($J$7:$J$3006,$E$7:$E$3006,U1987,$I$7:$I$3006,'RC'!$E$6)+SUMIFS($L$7:$L$3006,$E$7:$E$3006,U1987,$I$7:$I$3006,'RC'!$E$6)</f>
        <v>0</v>
      </c>
      <c r="X1987" s="48">
        <f>COUNTIFS($E$7:$E$3006,U1987,$I$7:$I$3006,'RC'!$E$6)</f>
        <v>0</v>
      </c>
      <c r="Y1987" s="48"/>
      <c r="Z1987" s="51" t="str">
        <f>IF(AQ1987='RC'!$E$6,AC1987*1000+AD1987,"")</f>
        <v/>
      </c>
      <c r="AA1987" s="51" t="str">
        <f>IF(AB1987="","",IF(AQ1987='RC'!$E$6,AC1987*1000-AD1987,""))</f>
        <v/>
      </c>
      <c r="AB1987" s="48" t="str">
        <f>IFERROR(VLOOKUP(E1987,Funcionários!$C$8:$E$207,3,FALSE),"")</f>
        <v/>
      </c>
      <c r="AC1987" s="50" t="str">
        <f>IF(AB1987="","",IF(COUNTIFS($AB$7:$AB$3006,AB1987,$AQ$7:$AQ$3006,'RC'!$E$6)=0,"",COUNTIFS($M$7:$M$3006,"Concluída no prazo",$AB$7:$AB$3006,AB1987,$AQ$7:$AQ$3006,'RC'!$E$6)/COUNTIFS($AB$7:$AB$3006,AB1987,$AQ$7:$AQ$3006,'RC'!$E$6)))</f>
        <v/>
      </c>
      <c r="AD1987" s="48">
        <f>SUMIF($AQ$7:$AQ$3006,'RC'!$E$6,$J$7:$J$3006)+SUMIF($AQ$7:$AQ$3006,'RC'!$E$6,$L$7:$L$3006)</f>
        <v>21</v>
      </c>
      <c r="AF1987" s="48">
        <v>3.0199999999993898E-2</v>
      </c>
      <c r="AG1987" s="48">
        <f>IF(OR(AQ1987="",AQ1987&lt;&gt;'RC'!$E$6,AB1987&lt;&gt;'RC'!$D$21),0,1)</f>
        <v>0</v>
      </c>
      <c r="AH1987" s="48">
        <f t="shared" si="680"/>
        <v>3.0199999999993898E-2</v>
      </c>
      <c r="AI1987" s="48" t="str">
        <f t="shared" si="662"/>
        <v/>
      </c>
      <c r="AJ1987" s="48" t="str">
        <f t="shared" si="663"/>
        <v/>
      </c>
      <c r="AK1987" s="52" t="str">
        <f t="shared" si="664"/>
        <v/>
      </c>
      <c r="AL1987" s="52" t="str">
        <f t="shared" si="665"/>
        <v/>
      </c>
      <c r="AM1987" s="48" t="str">
        <f t="shared" si="666"/>
        <v/>
      </c>
      <c r="AN1987" s="48" t="str">
        <f t="shared" si="667"/>
        <v/>
      </c>
      <c r="AP1987" s="18" t="str">
        <f t="shared" si="668"/>
        <v/>
      </c>
      <c r="AQ1987" s="18" t="str">
        <f t="shared" si="669"/>
        <v/>
      </c>
      <c r="AR1987" s="18">
        <v>3.0200000000000001E-2</v>
      </c>
      <c r="AS1987" s="18">
        <f>IF(AF!$D$27="Todos",1,IF(M1987=AF!$D$27,1,0))</f>
        <v>1</v>
      </c>
      <c r="AT1987" s="53">
        <f>IF(AND(E1987=AF!$D$6,OR(LT!M1987=AF!$D$27,AF!$D$27="Todos"),OR(AP1987=AF!$E$8,AQ1987=AF!$E$8)),AR1987+AS1987,0)</f>
        <v>0</v>
      </c>
      <c r="AU1987" s="18" t="str">
        <f t="shared" si="670"/>
        <v/>
      </c>
      <c r="AV1987" s="54" t="str">
        <f t="shared" si="671"/>
        <v/>
      </c>
      <c r="AW1987" s="54" t="str">
        <f t="shared" si="672"/>
        <v/>
      </c>
      <c r="AX1987" s="18" t="str">
        <f t="shared" si="673"/>
        <v/>
      </c>
      <c r="AY1987" s="18" t="str">
        <f t="shared" si="674"/>
        <v/>
      </c>
      <c r="BA1987" s="18">
        <f>IF($E1987=AF!$D$6,IF($M1987="Concluída no prazo",2,IF($M1987="Concluída com atraso",1,0)),0)</f>
        <v>0</v>
      </c>
      <c r="BB1987" s="18">
        <f>IF($E1987=AF!$D$6,IF($M1987="Atrasada",2,IF($M1987="Concluída com atraso",1,0)),0)</f>
        <v>0</v>
      </c>
      <c r="BC1987" s="18">
        <v>1.9810000000000001E-2</v>
      </c>
      <c r="BD1987" s="18">
        <f t="shared" si="681"/>
        <v>1.9810000000000001E-2</v>
      </c>
      <c r="BE1987" s="18">
        <f t="shared" si="681"/>
        <v>1.9810000000000001E-2</v>
      </c>
      <c r="BF1987" s="18" t="str">
        <f t="shared" si="675"/>
        <v/>
      </c>
      <c r="BN1987" s="18" t="str">
        <f t="shared" si="676"/>
        <v>s</v>
      </c>
    </row>
    <row r="1988" spans="3:66" ht="50.1" customHeight="1" thickTop="1" thickBot="1" x14ac:dyDescent="0.3">
      <c r="C1988" s="46"/>
      <c r="D1988" s="46"/>
      <c r="E1988" s="46"/>
      <c r="F1988" s="122"/>
      <c r="G1988" s="122"/>
      <c r="H1988" s="78" t="str">
        <f t="shared" si="677"/>
        <v/>
      </c>
      <c r="I1988" s="78" t="str">
        <f t="shared" si="678"/>
        <v/>
      </c>
      <c r="J1988" s="16"/>
      <c r="K1988" s="46" t="str">
        <f t="shared" si="679"/>
        <v/>
      </c>
      <c r="L1988" s="16"/>
      <c r="M1988" s="16"/>
      <c r="N1988" s="46"/>
      <c r="O1988" s="47" t="str">
        <f t="shared" si="682"/>
        <v/>
      </c>
      <c r="P1988" s="47"/>
      <c r="Q1988" s="48" t="str">
        <f>IFERROR(VLOOKUP(E1988,Funcionários!$C$8:$E$207,3,FALSE),"")</f>
        <v/>
      </c>
      <c r="R1988" s="47"/>
      <c r="S1988" s="49" t="str">
        <f t="shared" si="683"/>
        <v/>
      </c>
      <c r="T1988" s="49">
        <v>1.9820000000000001E-2</v>
      </c>
      <c r="U1988" s="48" t="str">
        <f>IF(Funcionários!C1989=0,"",Funcionários!C1989)</f>
        <v/>
      </c>
      <c r="V1988" s="50">
        <f>IF(U1988="",0,IF(COUNTIFS($E$7:$E$3006,U1988,$I$7:$I$3006,'RC'!$E$6)=0,0,COUNTIFS($M$7:$M$3006,"Concluída no prazo",$E$7:$E$3006,U1988,$I$7:$I$3006,'RC'!$E$6)/COUNTIFS($E$7:$E$3006,U1988,$I$7:$I$3006,'RC'!$E$6)))</f>
        <v>0</v>
      </c>
      <c r="W1988" s="49">
        <f>SUMIFS($J$7:$J$3006,$E$7:$E$3006,U1988,$I$7:$I$3006,'RC'!$E$6)+SUMIFS($L$7:$L$3006,$E$7:$E$3006,U1988,$I$7:$I$3006,'RC'!$E$6)</f>
        <v>0</v>
      </c>
      <c r="X1988" s="48">
        <f>COUNTIFS($E$7:$E$3006,U1988,$I$7:$I$3006,'RC'!$E$6)</f>
        <v>0</v>
      </c>
      <c r="Y1988" s="48"/>
      <c r="Z1988" s="51" t="str">
        <f>IF(AQ1988='RC'!$E$6,AC1988*1000+AD1988,"")</f>
        <v/>
      </c>
      <c r="AA1988" s="51" t="str">
        <f>IF(AB1988="","",IF(AQ1988='RC'!$E$6,AC1988*1000-AD1988,""))</f>
        <v/>
      </c>
      <c r="AB1988" s="48" t="str">
        <f>IFERROR(VLOOKUP(E1988,Funcionários!$C$8:$E$207,3,FALSE),"")</f>
        <v/>
      </c>
      <c r="AC1988" s="50" t="str">
        <f>IF(AB1988="","",IF(COUNTIFS($AB$7:$AB$3006,AB1988,$AQ$7:$AQ$3006,'RC'!$E$6)=0,"",COUNTIFS($M$7:$M$3006,"Concluída no prazo",$AB$7:$AB$3006,AB1988,$AQ$7:$AQ$3006,'RC'!$E$6)/COUNTIFS($AB$7:$AB$3006,AB1988,$AQ$7:$AQ$3006,'RC'!$E$6)))</f>
        <v/>
      </c>
      <c r="AD1988" s="48">
        <f>SUMIF($AQ$7:$AQ$3006,'RC'!$E$6,$J$7:$J$3006)+SUMIF($AQ$7:$AQ$3006,'RC'!$E$6,$L$7:$L$3006)</f>
        <v>21</v>
      </c>
      <c r="AF1988" s="48">
        <v>3.0189999999993899E-2</v>
      </c>
      <c r="AG1988" s="48">
        <f>IF(OR(AQ1988="",AQ1988&lt;&gt;'RC'!$E$6,AB1988&lt;&gt;'RC'!$D$21),0,1)</f>
        <v>0</v>
      </c>
      <c r="AH1988" s="48">
        <f t="shared" si="680"/>
        <v>3.0189999999993899E-2</v>
      </c>
      <c r="AI1988" s="48" t="str">
        <f t="shared" si="662"/>
        <v/>
      </c>
      <c r="AJ1988" s="48" t="str">
        <f t="shared" si="663"/>
        <v/>
      </c>
      <c r="AK1988" s="52" t="str">
        <f t="shared" si="664"/>
        <v/>
      </c>
      <c r="AL1988" s="52" t="str">
        <f t="shared" si="665"/>
        <v/>
      </c>
      <c r="AM1988" s="48" t="str">
        <f t="shared" si="666"/>
        <v/>
      </c>
      <c r="AN1988" s="48" t="str">
        <f t="shared" si="667"/>
        <v/>
      </c>
      <c r="AP1988" s="18" t="str">
        <f t="shared" si="668"/>
        <v/>
      </c>
      <c r="AQ1988" s="18" t="str">
        <f t="shared" si="669"/>
        <v/>
      </c>
      <c r="AR1988" s="18">
        <v>3.0190000000000002E-2</v>
      </c>
      <c r="AS1988" s="18">
        <f>IF(AF!$D$27="Todos",1,IF(M1988=AF!$D$27,1,0))</f>
        <v>1</v>
      </c>
      <c r="AT1988" s="53">
        <f>IF(AND(E1988=AF!$D$6,OR(LT!M1988=AF!$D$27,AF!$D$27="Todos"),OR(AP1988=AF!$E$8,AQ1988=AF!$E$8)),AR1988+AS1988,0)</f>
        <v>0</v>
      </c>
      <c r="AU1988" s="18" t="str">
        <f t="shared" si="670"/>
        <v/>
      </c>
      <c r="AV1988" s="54" t="str">
        <f t="shared" si="671"/>
        <v/>
      </c>
      <c r="AW1988" s="54" t="str">
        <f t="shared" si="672"/>
        <v/>
      </c>
      <c r="AX1988" s="18" t="str">
        <f t="shared" si="673"/>
        <v/>
      </c>
      <c r="AY1988" s="18" t="str">
        <f t="shared" si="674"/>
        <v/>
      </c>
      <c r="BA1988" s="18">
        <f>IF($E1988=AF!$D$6,IF($M1988="Concluída no prazo",2,IF($M1988="Concluída com atraso",1,0)),0)</f>
        <v>0</v>
      </c>
      <c r="BB1988" s="18">
        <f>IF($E1988=AF!$D$6,IF($M1988="Atrasada",2,IF($M1988="Concluída com atraso",1,0)),0)</f>
        <v>0</v>
      </c>
      <c r="BC1988" s="18">
        <v>1.9820000000000001E-2</v>
      </c>
      <c r="BD1988" s="18">
        <f t="shared" si="681"/>
        <v>1.9820000000000001E-2</v>
      </c>
      <c r="BE1988" s="18">
        <f t="shared" si="681"/>
        <v>1.9820000000000001E-2</v>
      </c>
      <c r="BF1988" s="18" t="str">
        <f t="shared" si="675"/>
        <v/>
      </c>
      <c r="BN1988" s="18" t="str">
        <f t="shared" si="676"/>
        <v>s</v>
      </c>
    </row>
    <row r="1989" spans="3:66" ht="50.1" customHeight="1" thickTop="1" thickBot="1" x14ac:dyDescent="0.3">
      <c r="C1989" s="46"/>
      <c r="D1989" s="46"/>
      <c r="E1989" s="46"/>
      <c r="F1989" s="122"/>
      <c r="G1989" s="122"/>
      <c r="H1989" s="78" t="str">
        <f t="shared" si="677"/>
        <v/>
      </c>
      <c r="I1989" s="78" t="str">
        <f t="shared" si="678"/>
        <v/>
      </c>
      <c r="J1989" s="16"/>
      <c r="K1989" s="46" t="str">
        <f t="shared" si="679"/>
        <v/>
      </c>
      <c r="L1989" s="16"/>
      <c r="M1989" s="16"/>
      <c r="N1989" s="46"/>
      <c r="O1989" s="47" t="str">
        <f t="shared" si="682"/>
        <v/>
      </c>
      <c r="P1989" s="47"/>
      <c r="Q1989" s="48" t="str">
        <f>IFERROR(VLOOKUP(E1989,Funcionários!$C$8:$E$207,3,FALSE),"")</f>
        <v/>
      </c>
      <c r="R1989" s="47"/>
      <c r="S1989" s="49" t="str">
        <f t="shared" si="683"/>
        <v/>
      </c>
      <c r="T1989" s="49">
        <v>1.983E-2</v>
      </c>
      <c r="U1989" s="48" t="str">
        <f>IF(Funcionários!C1990=0,"",Funcionários!C1990)</f>
        <v/>
      </c>
      <c r="V1989" s="50">
        <f>IF(U1989="",0,IF(COUNTIFS($E$7:$E$3006,U1989,$I$7:$I$3006,'RC'!$E$6)=0,0,COUNTIFS($M$7:$M$3006,"Concluída no prazo",$E$7:$E$3006,U1989,$I$7:$I$3006,'RC'!$E$6)/COUNTIFS($E$7:$E$3006,U1989,$I$7:$I$3006,'RC'!$E$6)))</f>
        <v>0</v>
      </c>
      <c r="W1989" s="49">
        <f>SUMIFS($J$7:$J$3006,$E$7:$E$3006,U1989,$I$7:$I$3006,'RC'!$E$6)+SUMIFS($L$7:$L$3006,$E$7:$E$3006,U1989,$I$7:$I$3006,'RC'!$E$6)</f>
        <v>0</v>
      </c>
      <c r="X1989" s="48">
        <f>COUNTIFS($E$7:$E$3006,U1989,$I$7:$I$3006,'RC'!$E$6)</f>
        <v>0</v>
      </c>
      <c r="Y1989" s="48"/>
      <c r="Z1989" s="51" t="str">
        <f>IF(AQ1989='RC'!$E$6,AC1989*1000+AD1989,"")</f>
        <v/>
      </c>
      <c r="AA1989" s="51" t="str">
        <f>IF(AB1989="","",IF(AQ1989='RC'!$E$6,AC1989*1000-AD1989,""))</f>
        <v/>
      </c>
      <c r="AB1989" s="48" t="str">
        <f>IFERROR(VLOOKUP(E1989,Funcionários!$C$8:$E$207,3,FALSE),"")</f>
        <v/>
      </c>
      <c r="AC1989" s="50" t="str">
        <f>IF(AB1989="","",IF(COUNTIFS($AB$7:$AB$3006,AB1989,$AQ$7:$AQ$3006,'RC'!$E$6)=0,"",COUNTIFS($M$7:$M$3006,"Concluída no prazo",$AB$7:$AB$3006,AB1989,$AQ$7:$AQ$3006,'RC'!$E$6)/COUNTIFS($AB$7:$AB$3006,AB1989,$AQ$7:$AQ$3006,'RC'!$E$6)))</f>
        <v/>
      </c>
      <c r="AD1989" s="48">
        <f>SUMIF($AQ$7:$AQ$3006,'RC'!$E$6,$J$7:$J$3006)+SUMIF($AQ$7:$AQ$3006,'RC'!$E$6,$L$7:$L$3006)</f>
        <v>21</v>
      </c>
      <c r="AF1989" s="48">
        <v>3.0179999999993899E-2</v>
      </c>
      <c r="AG1989" s="48">
        <f>IF(OR(AQ1989="",AQ1989&lt;&gt;'RC'!$E$6,AB1989&lt;&gt;'RC'!$D$21),0,1)</f>
        <v>0</v>
      </c>
      <c r="AH1989" s="48">
        <f t="shared" si="680"/>
        <v>3.0179999999993899E-2</v>
      </c>
      <c r="AI1989" s="48" t="str">
        <f t="shared" si="662"/>
        <v/>
      </c>
      <c r="AJ1989" s="48" t="str">
        <f t="shared" si="663"/>
        <v/>
      </c>
      <c r="AK1989" s="52" t="str">
        <f t="shared" si="664"/>
        <v/>
      </c>
      <c r="AL1989" s="52" t="str">
        <f t="shared" si="665"/>
        <v/>
      </c>
      <c r="AM1989" s="48" t="str">
        <f t="shared" si="666"/>
        <v/>
      </c>
      <c r="AN1989" s="48" t="str">
        <f t="shared" si="667"/>
        <v/>
      </c>
      <c r="AP1989" s="18" t="str">
        <f t="shared" si="668"/>
        <v/>
      </c>
      <c r="AQ1989" s="18" t="str">
        <f t="shared" si="669"/>
        <v/>
      </c>
      <c r="AR1989" s="18">
        <v>3.0179999999999998E-2</v>
      </c>
      <c r="AS1989" s="18">
        <f>IF(AF!$D$27="Todos",1,IF(M1989=AF!$D$27,1,0))</f>
        <v>1</v>
      </c>
      <c r="AT1989" s="53">
        <f>IF(AND(E1989=AF!$D$6,OR(LT!M1989=AF!$D$27,AF!$D$27="Todos"),OR(AP1989=AF!$E$8,AQ1989=AF!$E$8)),AR1989+AS1989,0)</f>
        <v>0</v>
      </c>
      <c r="AU1989" s="18" t="str">
        <f t="shared" si="670"/>
        <v/>
      </c>
      <c r="AV1989" s="54" t="str">
        <f t="shared" si="671"/>
        <v/>
      </c>
      <c r="AW1989" s="54" t="str">
        <f t="shared" si="672"/>
        <v/>
      </c>
      <c r="AX1989" s="18" t="str">
        <f t="shared" si="673"/>
        <v/>
      </c>
      <c r="AY1989" s="18" t="str">
        <f t="shared" si="674"/>
        <v/>
      </c>
      <c r="BA1989" s="18">
        <f>IF($E1989=AF!$D$6,IF($M1989="Concluída no prazo",2,IF($M1989="Concluída com atraso",1,0)),0)</f>
        <v>0</v>
      </c>
      <c r="BB1989" s="18">
        <f>IF($E1989=AF!$D$6,IF($M1989="Atrasada",2,IF($M1989="Concluída com atraso",1,0)),0)</f>
        <v>0</v>
      </c>
      <c r="BC1989" s="18">
        <v>1.983E-2</v>
      </c>
      <c r="BD1989" s="18">
        <f t="shared" si="681"/>
        <v>1.983E-2</v>
      </c>
      <c r="BE1989" s="18">
        <f t="shared" si="681"/>
        <v>1.983E-2</v>
      </c>
      <c r="BF1989" s="18" t="str">
        <f t="shared" si="675"/>
        <v/>
      </c>
      <c r="BN1989" s="18" t="str">
        <f t="shared" si="676"/>
        <v>s</v>
      </c>
    </row>
    <row r="1990" spans="3:66" ht="50.1" customHeight="1" thickTop="1" thickBot="1" x14ac:dyDescent="0.3">
      <c r="C1990" s="46"/>
      <c r="D1990" s="46"/>
      <c r="E1990" s="46"/>
      <c r="F1990" s="122"/>
      <c r="G1990" s="122"/>
      <c r="H1990" s="78" t="str">
        <f t="shared" si="677"/>
        <v/>
      </c>
      <c r="I1990" s="78" t="str">
        <f t="shared" si="678"/>
        <v/>
      </c>
      <c r="J1990" s="16"/>
      <c r="K1990" s="46" t="str">
        <f t="shared" si="679"/>
        <v/>
      </c>
      <c r="L1990" s="16"/>
      <c r="M1990" s="16"/>
      <c r="N1990" s="46"/>
      <c r="O1990" s="47" t="str">
        <f t="shared" si="682"/>
        <v/>
      </c>
      <c r="P1990" s="47"/>
      <c r="Q1990" s="48" t="str">
        <f>IFERROR(VLOOKUP(E1990,Funcionários!$C$8:$E$207,3,FALSE),"")</f>
        <v/>
      </c>
      <c r="R1990" s="47"/>
      <c r="S1990" s="49" t="str">
        <f t="shared" si="683"/>
        <v/>
      </c>
      <c r="T1990" s="49">
        <v>1.984E-2</v>
      </c>
      <c r="U1990" s="48" t="str">
        <f>IF(Funcionários!C1991=0,"",Funcionários!C1991)</f>
        <v/>
      </c>
      <c r="V1990" s="50">
        <f>IF(U1990="",0,IF(COUNTIFS($E$7:$E$3006,U1990,$I$7:$I$3006,'RC'!$E$6)=0,0,COUNTIFS($M$7:$M$3006,"Concluída no prazo",$E$7:$E$3006,U1990,$I$7:$I$3006,'RC'!$E$6)/COUNTIFS($E$7:$E$3006,U1990,$I$7:$I$3006,'RC'!$E$6)))</f>
        <v>0</v>
      </c>
      <c r="W1990" s="49">
        <f>SUMIFS($J$7:$J$3006,$E$7:$E$3006,U1990,$I$7:$I$3006,'RC'!$E$6)+SUMIFS($L$7:$L$3006,$E$7:$E$3006,U1990,$I$7:$I$3006,'RC'!$E$6)</f>
        <v>0</v>
      </c>
      <c r="X1990" s="48">
        <f>COUNTIFS($E$7:$E$3006,U1990,$I$7:$I$3006,'RC'!$E$6)</f>
        <v>0</v>
      </c>
      <c r="Y1990" s="48"/>
      <c r="Z1990" s="51" t="str">
        <f>IF(AQ1990='RC'!$E$6,AC1990*1000+AD1990,"")</f>
        <v/>
      </c>
      <c r="AA1990" s="51" t="str">
        <f>IF(AB1990="","",IF(AQ1990='RC'!$E$6,AC1990*1000-AD1990,""))</f>
        <v/>
      </c>
      <c r="AB1990" s="48" t="str">
        <f>IFERROR(VLOOKUP(E1990,Funcionários!$C$8:$E$207,3,FALSE),"")</f>
        <v/>
      </c>
      <c r="AC1990" s="50" t="str">
        <f>IF(AB1990="","",IF(COUNTIFS($AB$7:$AB$3006,AB1990,$AQ$7:$AQ$3006,'RC'!$E$6)=0,"",COUNTIFS($M$7:$M$3006,"Concluída no prazo",$AB$7:$AB$3006,AB1990,$AQ$7:$AQ$3006,'RC'!$E$6)/COUNTIFS($AB$7:$AB$3006,AB1990,$AQ$7:$AQ$3006,'RC'!$E$6)))</f>
        <v/>
      </c>
      <c r="AD1990" s="48">
        <f>SUMIF($AQ$7:$AQ$3006,'RC'!$E$6,$J$7:$J$3006)+SUMIF($AQ$7:$AQ$3006,'RC'!$E$6,$L$7:$L$3006)</f>
        <v>21</v>
      </c>
      <c r="AF1990" s="48">
        <v>3.01699999999939E-2</v>
      </c>
      <c r="AG1990" s="48">
        <f>IF(OR(AQ1990="",AQ1990&lt;&gt;'RC'!$E$6,AB1990&lt;&gt;'RC'!$D$21),0,1)</f>
        <v>0</v>
      </c>
      <c r="AH1990" s="48">
        <f t="shared" si="680"/>
        <v>3.01699999999939E-2</v>
      </c>
      <c r="AI1990" s="48" t="str">
        <f t="shared" si="662"/>
        <v/>
      </c>
      <c r="AJ1990" s="48" t="str">
        <f t="shared" si="663"/>
        <v/>
      </c>
      <c r="AK1990" s="52" t="str">
        <f t="shared" si="664"/>
        <v/>
      </c>
      <c r="AL1990" s="52" t="str">
        <f t="shared" si="665"/>
        <v/>
      </c>
      <c r="AM1990" s="48" t="str">
        <f t="shared" si="666"/>
        <v/>
      </c>
      <c r="AN1990" s="48" t="str">
        <f t="shared" si="667"/>
        <v/>
      </c>
      <c r="AP1990" s="18" t="str">
        <f t="shared" si="668"/>
        <v/>
      </c>
      <c r="AQ1990" s="18" t="str">
        <f t="shared" si="669"/>
        <v/>
      </c>
      <c r="AR1990" s="18">
        <v>3.0169999999999999E-2</v>
      </c>
      <c r="AS1990" s="18">
        <f>IF(AF!$D$27="Todos",1,IF(M1990=AF!$D$27,1,0))</f>
        <v>1</v>
      </c>
      <c r="AT1990" s="53">
        <f>IF(AND(E1990=AF!$D$6,OR(LT!M1990=AF!$D$27,AF!$D$27="Todos"),OR(AP1990=AF!$E$8,AQ1990=AF!$E$8)),AR1990+AS1990,0)</f>
        <v>0</v>
      </c>
      <c r="AU1990" s="18" t="str">
        <f t="shared" si="670"/>
        <v/>
      </c>
      <c r="AV1990" s="54" t="str">
        <f t="shared" si="671"/>
        <v/>
      </c>
      <c r="AW1990" s="54" t="str">
        <f t="shared" si="672"/>
        <v/>
      </c>
      <c r="AX1990" s="18" t="str">
        <f t="shared" si="673"/>
        <v/>
      </c>
      <c r="AY1990" s="18" t="str">
        <f t="shared" si="674"/>
        <v/>
      </c>
      <c r="BA1990" s="18">
        <f>IF($E1990=AF!$D$6,IF($M1990="Concluída no prazo",2,IF($M1990="Concluída com atraso",1,0)),0)</f>
        <v>0</v>
      </c>
      <c r="BB1990" s="18">
        <f>IF($E1990=AF!$D$6,IF($M1990="Atrasada",2,IF($M1990="Concluída com atraso",1,0)),0)</f>
        <v>0</v>
      </c>
      <c r="BC1990" s="18">
        <v>1.984E-2</v>
      </c>
      <c r="BD1990" s="18">
        <f t="shared" si="681"/>
        <v>1.984E-2</v>
      </c>
      <c r="BE1990" s="18">
        <f t="shared" si="681"/>
        <v>1.984E-2</v>
      </c>
      <c r="BF1990" s="18" t="str">
        <f t="shared" si="675"/>
        <v/>
      </c>
      <c r="BN1990" s="18" t="str">
        <f t="shared" si="676"/>
        <v>s</v>
      </c>
    </row>
    <row r="1991" spans="3:66" ht="50.1" customHeight="1" thickTop="1" thickBot="1" x14ac:dyDescent="0.3">
      <c r="C1991" s="46"/>
      <c r="D1991" s="46"/>
      <c r="E1991" s="46"/>
      <c r="F1991" s="122"/>
      <c r="G1991" s="122"/>
      <c r="H1991" s="78" t="str">
        <f t="shared" si="677"/>
        <v/>
      </c>
      <c r="I1991" s="78" t="str">
        <f t="shared" si="678"/>
        <v/>
      </c>
      <c r="J1991" s="16"/>
      <c r="K1991" s="46" t="str">
        <f t="shared" si="679"/>
        <v/>
      </c>
      <c r="L1991" s="16"/>
      <c r="M1991" s="16"/>
      <c r="N1991" s="46"/>
      <c r="O1991" s="47" t="str">
        <f t="shared" si="682"/>
        <v/>
      </c>
      <c r="P1991" s="47"/>
      <c r="Q1991" s="48" t="str">
        <f>IFERROR(VLOOKUP(E1991,Funcionários!$C$8:$E$207,3,FALSE),"")</f>
        <v/>
      </c>
      <c r="R1991" s="47"/>
      <c r="S1991" s="49" t="str">
        <f t="shared" si="683"/>
        <v/>
      </c>
      <c r="T1991" s="49">
        <v>1.985E-2</v>
      </c>
      <c r="U1991" s="48" t="str">
        <f>IF(Funcionários!C1992=0,"",Funcionários!C1992)</f>
        <v/>
      </c>
      <c r="V1991" s="50">
        <f>IF(U1991="",0,IF(COUNTIFS($E$7:$E$3006,U1991,$I$7:$I$3006,'RC'!$E$6)=0,0,COUNTIFS($M$7:$M$3006,"Concluída no prazo",$E$7:$E$3006,U1991,$I$7:$I$3006,'RC'!$E$6)/COUNTIFS($E$7:$E$3006,U1991,$I$7:$I$3006,'RC'!$E$6)))</f>
        <v>0</v>
      </c>
      <c r="W1991" s="49">
        <f>SUMIFS($J$7:$J$3006,$E$7:$E$3006,U1991,$I$7:$I$3006,'RC'!$E$6)+SUMIFS($L$7:$L$3006,$E$7:$E$3006,U1991,$I$7:$I$3006,'RC'!$E$6)</f>
        <v>0</v>
      </c>
      <c r="X1991" s="48">
        <f>COUNTIFS($E$7:$E$3006,U1991,$I$7:$I$3006,'RC'!$E$6)</f>
        <v>0</v>
      </c>
      <c r="Y1991" s="48"/>
      <c r="Z1991" s="51" t="str">
        <f>IF(AQ1991='RC'!$E$6,AC1991*1000+AD1991,"")</f>
        <v/>
      </c>
      <c r="AA1991" s="51" t="str">
        <f>IF(AB1991="","",IF(AQ1991='RC'!$E$6,AC1991*1000-AD1991,""))</f>
        <v/>
      </c>
      <c r="AB1991" s="48" t="str">
        <f>IFERROR(VLOOKUP(E1991,Funcionários!$C$8:$E$207,3,FALSE),"")</f>
        <v/>
      </c>
      <c r="AC1991" s="50" t="str">
        <f>IF(AB1991="","",IF(COUNTIFS($AB$7:$AB$3006,AB1991,$AQ$7:$AQ$3006,'RC'!$E$6)=0,"",COUNTIFS($M$7:$M$3006,"Concluída no prazo",$AB$7:$AB$3006,AB1991,$AQ$7:$AQ$3006,'RC'!$E$6)/COUNTIFS($AB$7:$AB$3006,AB1991,$AQ$7:$AQ$3006,'RC'!$E$6)))</f>
        <v/>
      </c>
      <c r="AD1991" s="48">
        <f>SUMIF($AQ$7:$AQ$3006,'RC'!$E$6,$J$7:$J$3006)+SUMIF($AQ$7:$AQ$3006,'RC'!$E$6,$L$7:$L$3006)</f>
        <v>21</v>
      </c>
      <c r="AF1991" s="48">
        <v>3.01599999999939E-2</v>
      </c>
      <c r="AG1991" s="48">
        <f>IF(OR(AQ1991="",AQ1991&lt;&gt;'RC'!$E$6,AB1991&lt;&gt;'RC'!$D$21),0,1)</f>
        <v>0</v>
      </c>
      <c r="AH1991" s="48">
        <f t="shared" si="680"/>
        <v>3.01599999999939E-2</v>
      </c>
      <c r="AI1991" s="48" t="str">
        <f t="shared" ref="AI1991:AI2054" si="684">IF(AH1991&lt;1,"",E1991)</f>
        <v/>
      </c>
      <c r="AJ1991" s="48" t="str">
        <f t="shared" ref="AJ1991:AJ2054" si="685">IF($AI1991="","",C1991)</f>
        <v/>
      </c>
      <c r="AK1991" s="52" t="str">
        <f t="shared" ref="AK1991:AK2054" si="686">IF($AI1991="","",F1991)</f>
        <v/>
      </c>
      <c r="AL1991" s="52" t="str">
        <f t="shared" ref="AL1991:AL2054" si="687">IF($AI1991="","",G1991)</f>
        <v/>
      </c>
      <c r="AM1991" s="48" t="str">
        <f t="shared" ref="AM1991:AM2054" si="688">IF($AI1991="","",J1991+L1991)</f>
        <v/>
      </c>
      <c r="AN1991" s="48" t="str">
        <f t="shared" ref="AN1991:AN2054" si="689">IF($AI1991="","",M1991)</f>
        <v/>
      </c>
      <c r="AP1991" s="18" t="str">
        <f t="shared" ref="AP1991:AP2054" si="690">IF(F1991=0,"",MONTH(F1991))</f>
        <v/>
      </c>
      <c r="AQ1991" s="18" t="str">
        <f t="shared" ref="AQ1991:AQ2054" si="691">IF(G1991=0,"",MONTH(G1991))</f>
        <v/>
      </c>
      <c r="AR1991" s="18">
        <v>3.0159999999999999E-2</v>
      </c>
      <c r="AS1991" s="18">
        <f>IF(AF!$D$27="Todos",1,IF(M1991=AF!$D$27,1,0))</f>
        <v>1</v>
      </c>
      <c r="AT1991" s="53">
        <f>IF(AND(E1991=AF!$D$6,OR(LT!M1991=AF!$D$27,AF!$D$27="Todos"),OR(AP1991=AF!$E$8,AQ1991=AF!$E$8)),AR1991+AS1991,0)</f>
        <v>0</v>
      </c>
      <c r="AU1991" s="18" t="str">
        <f t="shared" ref="AU1991:AU2054" si="692">IF($AT1991=0,"",C1991)</f>
        <v/>
      </c>
      <c r="AV1991" s="54" t="str">
        <f t="shared" ref="AV1991:AV2054" si="693">IF($AT1991=0,"",F1991)</f>
        <v/>
      </c>
      <c r="AW1991" s="54" t="str">
        <f t="shared" ref="AW1991:AW2054" si="694">IF($AT1991=0,"",G1991)</f>
        <v/>
      </c>
      <c r="AX1991" s="18" t="str">
        <f t="shared" ref="AX1991:AX2054" si="695">IF($AT1991=0,"",J1991+L1991)</f>
        <v/>
      </c>
      <c r="AY1991" s="18" t="str">
        <f t="shared" ref="AY1991:AY2054" si="696">IF($AT1991=0,"",M1991)</f>
        <v/>
      </c>
      <c r="BA1991" s="18">
        <f>IF($E1991=AF!$D$6,IF($M1991="Concluída no prazo",2,IF($M1991="Concluída com atraso",1,0)),0)</f>
        <v>0</v>
      </c>
      <c r="BB1991" s="18">
        <f>IF($E1991=AF!$D$6,IF($M1991="Atrasada",2,IF($M1991="Concluída com atraso",1,0)),0)</f>
        <v>0</v>
      </c>
      <c r="BC1991" s="18">
        <v>1.985E-2</v>
      </c>
      <c r="BD1991" s="18">
        <f t="shared" si="681"/>
        <v>1.985E-2</v>
      </c>
      <c r="BE1991" s="18">
        <f t="shared" si="681"/>
        <v>1.985E-2</v>
      </c>
      <c r="BF1991" s="18" t="str">
        <f t="shared" ref="BF1991:BF2054" si="697">IF(C1991=0,"",C1991)</f>
        <v/>
      </c>
      <c r="BN1991" s="18" t="str">
        <f t="shared" ref="BN1991:BN2054" si="698">IF(AP1991=AQ1991,"s","n")</f>
        <v>s</v>
      </c>
    </row>
    <row r="1992" spans="3:66" ht="50.1" customHeight="1" thickTop="1" thickBot="1" x14ac:dyDescent="0.3">
      <c r="C1992" s="46"/>
      <c r="D1992" s="46"/>
      <c r="E1992" s="46"/>
      <c r="F1992" s="122"/>
      <c r="G1992" s="122"/>
      <c r="H1992" s="78" t="str">
        <f t="shared" ref="H1992:H2055" si="699">IF(F1992=0,"",MONTH(F1992))</f>
        <v/>
      </c>
      <c r="I1992" s="78" t="str">
        <f t="shared" ref="I1992:I2055" si="700">IF(G1992=0,"",MONTH(G1992))</f>
        <v/>
      </c>
      <c r="J1992" s="16"/>
      <c r="K1992" s="46" t="str">
        <f t="shared" ref="K1992:K2055" si="701">IF(OR(F1992=0,G1992=0),"",IF(MONTH(G1992)-MONTH(F1992)&gt;1,"Esta tarefa está muito grande. Divida em tarefas menores.",IF(MONTH(F1992)=MONTH(G1992),"Sim! Inicia em "&amp;VLOOKUP(MONTH(F1992),$BK$6:$BL$17,2,FALSE)&amp;" e termina em "&amp;VLOOKUP(MONTH(G1992),$BK$6:$BL$17,2,FALSE)&amp;".","Não! Inicia em "&amp;VLOOKUP(MONTH(F1992),$BK$6:$BL$17,2,FALSE)&amp;" e termina em "&amp;VLOOKUP(MONTH(G1992),$BK$6:$BL$17,2,FALSE)&amp;".")))</f>
        <v/>
      </c>
      <c r="L1992" s="16"/>
      <c r="M1992" s="16"/>
      <c r="N1992" s="46"/>
      <c r="O1992" s="47" t="str">
        <f t="shared" si="682"/>
        <v/>
      </c>
      <c r="P1992" s="47"/>
      <c r="Q1992" s="48" t="str">
        <f>IFERROR(VLOOKUP(E1992,Funcionários!$C$8:$E$207,3,FALSE),"")</f>
        <v/>
      </c>
      <c r="R1992" s="47"/>
      <c r="S1992" s="49" t="str">
        <f t="shared" si="683"/>
        <v/>
      </c>
      <c r="T1992" s="49">
        <v>1.9859999999999999E-2</v>
      </c>
      <c r="U1992" s="48" t="str">
        <f>IF(Funcionários!C1993=0,"",Funcionários!C1993)</f>
        <v/>
      </c>
      <c r="V1992" s="50">
        <f>IF(U1992="",0,IF(COUNTIFS($E$7:$E$3006,U1992,$I$7:$I$3006,'RC'!$E$6)=0,0,COUNTIFS($M$7:$M$3006,"Concluída no prazo",$E$7:$E$3006,U1992,$I$7:$I$3006,'RC'!$E$6)/COUNTIFS($E$7:$E$3006,U1992,$I$7:$I$3006,'RC'!$E$6)))</f>
        <v>0</v>
      </c>
      <c r="W1992" s="49">
        <f>SUMIFS($J$7:$J$3006,$E$7:$E$3006,U1992,$I$7:$I$3006,'RC'!$E$6)+SUMIFS($L$7:$L$3006,$E$7:$E$3006,U1992,$I$7:$I$3006,'RC'!$E$6)</f>
        <v>0</v>
      </c>
      <c r="X1992" s="48">
        <f>COUNTIFS($E$7:$E$3006,U1992,$I$7:$I$3006,'RC'!$E$6)</f>
        <v>0</v>
      </c>
      <c r="Y1992" s="48"/>
      <c r="Z1992" s="51" t="str">
        <f>IF(AQ1992='RC'!$E$6,AC1992*1000+AD1992,"")</f>
        <v/>
      </c>
      <c r="AA1992" s="51" t="str">
        <f>IF(AB1992="","",IF(AQ1992='RC'!$E$6,AC1992*1000-AD1992,""))</f>
        <v/>
      </c>
      <c r="AB1992" s="48" t="str">
        <f>IFERROR(VLOOKUP(E1992,Funcionários!$C$8:$E$207,3,FALSE),"")</f>
        <v/>
      </c>
      <c r="AC1992" s="50" t="str">
        <f>IF(AB1992="","",IF(COUNTIFS($AB$7:$AB$3006,AB1992,$AQ$7:$AQ$3006,'RC'!$E$6)=0,"",COUNTIFS($M$7:$M$3006,"Concluída no prazo",$AB$7:$AB$3006,AB1992,$AQ$7:$AQ$3006,'RC'!$E$6)/COUNTIFS($AB$7:$AB$3006,AB1992,$AQ$7:$AQ$3006,'RC'!$E$6)))</f>
        <v/>
      </c>
      <c r="AD1992" s="48">
        <f>SUMIF($AQ$7:$AQ$3006,'RC'!$E$6,$J$7:$J$3006)+SUMIF($AQ$7:$AQ$3006,'RC'!$E$6,$L$7:$L$3006)</f>
        <v>21</v>
      </c>
      <c r="AF1992" s="48">
        <v>3.01499999999939E-2</v>
      </c>
      <c r="AG1992" s="48">
        <f>IF(OR(AQ1992="",AQ1992&lt;&gt;'RC'!$E$6,AB1992&lt;&gt;'RC'!$D$21),0,1)</f>
        <v>0</v>
      </c>
      <c r="AH1992" s="48">
        <f t="shared" ref="AH1992:AH2055" si="702">AF1992+AG1992</f>
        <v>3.01499999999939E-2</v>
      </c>
      <c r="AI1992" s="48" t="str">
        <f t="shared" si="684"/>
        <v/>
      </c>
      <c r="AJ1992" s="48" t="str">
        <f t="shared" si="685"/>
        <v/>
      </c>
      <c r="AK1992" s="52" t="str">
        <f t="shared" si="686"/>
        <v/>
      </c>
      <c r="AL1992" s="52" t="str">
        <f t="shared" si="687"/>
        <v/>
      </c>
      <c r="AM1992" s="48" t="str">
        <f t="shared" si="688"/>
        <v/>
      </c>
      <c r="AN1992" s="48" t="str">
        <f t="shared" si="689"/>
        <v/>
      </c>
      <c r="AP1992" s="18" t="str">
        <f t="shared" si="690"/>
        <v/>
      </c>
      <c r="AQ1992" s="18" t="str">
        <f t="shared" si="691"/>
        <v/>
      </c>
      <c r="AR1992" s="18">
        <v>3.015E-2</v>
      </c>
      <c r="AS1992" s="18">
        <f>IF(AF!$D$27="Todos",1,IF(M1992=AF!$D$27,1,0))</f>
        <v>1</v>
      </c>
      <c r="AT1992" s="53">
        <f>IF(AND(E1992=AF!$D$6,OR(LT!M1992=AF!$D$27,AF!$D$27="Todos"),OR(AP1992=AF!$E$8,AQ1992=AF!$E$8)),AR1992+AS1992,0)</f>
        <v>0</v>
      </c>
      <c r="AU1992" s="18" t="str">
        <f t="shared" si="692"/>
        <v/>
      </c>
      <c r="AV1992" s="54" t="str">
        <f t="shared" si="693"/>
        <v/>
      </c>
      <c r="AW1992" s="54" t="str">
        <f t="shared" si="694"/>
        <v/>
      </c>
      <c r="AX1992" s="18" t="str">
        <f t="shared" si="695"/>
        <v/>
      </c>
      <c r="AY1992" s="18" t="str">
        <f t="shared" si="696"/>
        <v/>
      </c>
      <c r="BA1992" s="18">
        <f>IF($E1992=AF!$D$6,IF($M1992="Concluída no prazo",2,IF($M1992="Concluída com atraso",1,0)),0)</f>
        <v>0</v>
      </c>
      <c r="BB1992" s="18">
        <f>IF($E1992=AF!$D$6,IF($M1992="Atrasada",2,IF($M1992="Concluída com atraso",1,0)),0)</f>
        <v>0</v>
      </c>
      <c r="BC1992" s="18">
        <v>1.9859999999999999E-2</v>
      </c>
      <c r="BD1992" s="18">
        <f t="shared" ref="BD1992:BE2055" si="703">BA1992+$BC1992</f>
        <v>1.9859999999999999E-2</v>
      </c>
      <c r="BE1992" s="18">
        <f t="shared" si="703"/>
        <v>1.9859999999999999E-2</v>
      </c>
      <c r="BF1992" s="18" t="str">
        <f t="shared" si="697"/>
        <v/>
      </c>
      <c r="BN1992" s="18" t="str">
        <f t="shared" si="698"/>
        <v>s</v>
      </c>
    </row>
    <row r="1993" spans="3:66" ht="50.1" customHeight="1" thickTop="1" thickBot="1" x14ac:dyDescent="0.3">
      <c r="C1993" s="46"/>
      <c r="D1993" s="46"/>
      <c r="E1993" s="46"/>
      <c r="F1993" s="122"/>
      <c r="G1993" s="122"/>
      <c r="H1993" s="78" t="str">
        <f t="shared" si="699"/>
        <v/>
      </c>
      <c r="I1993" s="78" t="str">
        <f t="shared" si="700"/>
        <v/>
      </c>
      <c r="J1993" s="16"/>
      <c r="K1993" s="46" t="str">
        <f t="shared" si="701"/>
        <v/>
      </c>
      <c r="L1993" s="16"/>
      <c r="M1993" s="16"/>
      <c r="N1993" s="46"/>
      <c r="O1993" s="47" t="str">
        <f t="shared" si="682"/>
        <v/>
      </c>
      <c r="P1993" s="47"/>
      <c r="Q1993" s="48" t="str">
        <f>IFERROR(VLOOKUP(E1993,Funcionários!$C$8:$E$207,3,FALSE),"")</f>
        <v/>
      </c>
      <c r="R1993" s="47"/>
      <c r="S1993" s="49" t="str">
        <f t="shared" si="683"/>
        <v/>
      </c>
      <c r="T1993" s="49">
        <v>1.9869999999999999E-2</v>
      </c>
      <c r="U1993" s="48" t="str">
        <f>IF(Funcionários!C1994=0,"",Funcionários!C1994)</f>
        <v/>
      </c>
      <c r="V1993" s="50">
        <f>IF(U1993="",0,IF(COUNTIFS($E$7:$E$3006,U1993,$I$7:$I$3006,'RC'!$E$6)=0,0,COUNTIFS($M$7:$M$3006,"Concluída no prazo",$E$7:$E$3006,U1993,$I$7:$I$3006,'RC'!$E$6)/COUNTIFS($E$7:$E$3006,U1993,$I$7:$I$3006,'RC'!$E$6)))</f>
        <v>0</v>
      </c>
      <c r="W1993" s="49">
        <f>SUMIFS($J$7:$J$3006,$E$7:$E$3006,U1993,$I$7:$I$3006,'RC'!$E$6)+SUMIFS($L$7:$L$3006,$E$7:$E$3006,U1993,$I$7:$I$3006,'RC'!$E$6)</f>
        <v>0</v>
      </c>
      <c r="X1993" s="48">
        <f>COUNTIFS($E$7:$E$3006,U1993,$I$7:$I$3006,'RC'!$E$6)</f>
        <v>0</v>
      </c>
      <c r="Y1993" s="48"/>
      <c r="Z1993" s="51" t="str">
        <f>IF(AQ1993='RC'!$E$6,AC1993*1000+AD1993,"")</f>
        <v/>
      </c>
      <c r="AA1993" s="51" t="str">
        <f>IF(AB1993="","",IF(AQ1993='RC'!$E$6,AC1993*1000-AD1993,""))</f>
        <v/>
      </c>
      <c r="AB1993" s="48" t="str">
        <f>IFERROR(VLOOKUP(E1993,Funcionários!$C$8:$E$207,3,FALSE),"")</f>
        <v/>
      </c>
      <c r="AC1993" s="50" t="str">
        <f>IF(AB1993="","",IF(COUNTIFS($AB$7:$AB$3006,AB1993,$AQ$7:$AQ$3006,'RC'!$E$6)=0,"",COUNTIFS($M$7:$M$3006,"Concluída no prazo",$AB$7:$AB$3006,AB1993,$AQ$7:$AQ$3006,'RC'!$E$6)/COUNTIFS($AB$7:$AB$3006,AB1993,$AQ$7:$AQ$3006,'RC'!$E$6)))</f>
        <v/>
      </c>
      <c r="AD1993" s="48">
        <f>SUMIF($AQ$7:$AQ$3006,'RC'!$E$6,$J$7:$J$3006)+SUMIF($AQ$7:$AQ$3006,'RC'!$E$6,$L$7:$L$3006)</f>
        <v>21</v>
      </c>
      <c r="AF1993" s="48">
        <v>3.0139999999993901E-2</v>
      </c>
      <c r="AG1993" s="48">
        <f>IF(OR(AQ1993="",AQ1993&lt;&gt;'RC'!$E$6,AB1993&lt;&gt;'RC'!$D$21),0,1)</f>
        <v>0</v>
      </c>
      <c r="AH1993" s="48">
        <f t="shared" si="702"/>
        <v>3.0139999999993901E-2</v>
      </c>
      <c r="AI1993" s="48" t="str">
        <f t="shared" si="684"/>
        <v/>
      </c>
      <c r="AJ1993" s="48" t="str">
        <f t="shared" si="685"/>
        <v/>
      </c>
      <c r="AK1993" s="52" t="str">
        <f t="shared" si="686"/>
        <v/>
      </c>
      <c r="AL1993" s="52" t="str">
        <f t="shared" si="687"/>
        <v/>
      </c>
      <c r="AM1993" s="48" t="str">
        <f t="shared" si="688"/>
        <v/>
      </c>
      <c r="AN1993" s="48" t="str">
        <f t="shared" si="689"/>
        <v/>
      </c>
      <c r="AP1993" s="18" t="str">
        <f t="shared" si="690"/>
        <v/>
      </c>
      <c r="AQ1993" s="18" t="str">
        <f t="shared" si="691"/>
        <v/>
      </c>
      <c r="AR1993" s="18">
        <v>3.014E-2</v>
      </c>
      <c r="AS1993" s="18">
        <f>IF(AF!$D$27="Todos",1,IF(M1993=AF!$D$27,1,0))</f>
        <v>1</v>
      </c>
      <c r="AT1993" s="53">
        <f>IF(AND(E1993=AF!$D$6,OR(LT!M1993=AF!$D$27,AF!$D$27="Todos"),OR(AP1993=AF!$E$8,AQ1993=AF!$E$8)),AR1993+AS1993,0)</f>
        <v>0</v>
      </c>
      <c r="AU1993" s="18" t="str">
        <f t="shared" si="692"/>
        <v/>
      </c>
      <c r="AV1993" s="54" t="str">
        <f t="shared" si="693"/>
        <v/>
      </c>
      <c r="AW1993" s="54" t="str">
        <f t="shared" si="694"/>
        <v/>
      </c>
      <c r="AX1993" s="18" t="str">
        <f t="shared" si="695"/>
        <v/>
      </c>
      <c r="AY1993" s="18" t="str">
        <f t="shared" si="696"/>
        <v/>
      </c>
      <c r="BA1993" s="18">
        <f>IF($E1993=AF!$D$6,IF($M1993="Concluída no prazo",2,IF($M1993="Concluída com atraso",1,0)),0)</f>
        <v>0</v>
      </c>
      <c r="BB1993" s="18">
        <f>IF($E1993=AF!$D$6,IF($M1993="Atrasada",2,IF($M1993="Concluída com atraso",1,0)),0)</f>
        <v>0</v>
      </c>
      <c r="BC1993" s="18">
        <v>1.9869999999999999E-2</v>
      </c>
      <c r="BD1993" s="18">
        <f t="shared" si="703"/>
        <v>1.9869999999999999E-2</v>
      </c>
      <c r="BE1993" s="18">
        <f t="shared" si="703"/>
        <v>1.9869999999999999E-2</v>
      </c>
      <c r="BF1993" s="18" t="str">
        <f t="shared" si="697"/>
        <v/>
      </c>
      <c r="BN1993" s="18" t="str">
        <f t="shared" si="698"/>
        <v>s</v>
      </c>
    </row>
    <row r="1994" spans="3:66" ht="50.1" customHeight="1" thickTop="1" thickBot="1" x14ac:dyDescent="0.3">
      <c r="C1994" s="46"/>
      <c r="D1994" s="46"/>
      <c r="E1994" s="46"/>
      <c r="F1994" s="122"/>
      <c r="G1994" s="122"/>
      <c r="H1994" s="78" t="str">
        <f t="shared" si="699"/>
        <v/>
      </c>
      <c r="I1994" s="78" t="str">
        <f t="shared" si="700"/>
        <v/>
      </c>
      <c r="J1994" s="16"/>
      <c r="K1994" s="46" t="str">
        <f t="shared" si="701"/>
        <v/>
      </c>
      <c r="L1994" s="16"/>
      <c r="M1994" s="16"/>
      <c r="N1994" s="46"/>
      <c r="O1994" s="47" t="str">
        <f t="shared" ref="O1994:O2057" si="704">IF(J1994=0,"",J1994/(J1994+L1994))</f>
        <v/>
      </c>
      <c r="P1994" s="47"/>
      <c r="Q1994" s="48" t="str">
        <f>IFERROR(VLOOKUP(E1994,Funcionários!$C$8:$E$207,3,FALSE),"")</f>
        <v/>
      </c>
      <c r="R1994" s="47"/>
      <c r="S1994" s="49" t="str">
        <f t="shared" ref="S1994:S2057" si="705">IF(U1994="","",V1994*100000+W1994*10+X1994+T1994)</f>
        <v/>
      </c>
      <c r="T1994" s="49">
        <v>1.9879999999999998E-2</v>
      </c>
      <c r="U1994" s="48" t="str">
        <f>IF(Funcionários!C1995=0,"",Funcionários!C1995)</f>
        <v/>
      </c>
      <c r="V1994" s="50">
        <f>IF(U1994="",0,IF(COUNTIFS($E$7:$E$3006,U1994,$I$7:$I$3006,'RC'!$E$6)=0,0,COUNTIFS($M$7:$M$3006,"Concluída no prazo",$E$7:$E$3006,U1994,$I$7:$I$3006,'RC'!$E$6)/COUNTIFS($E$7:$E$3006,U1994,$I$7:$I$3006,'RC'!$E$6)))</f>
        <v>0</v>
      </c>
      <c r="W1994" s="49">
        <f>SUMIFS($J$7:$J$3006,$E$7:$E$3006,U1994,$I$7:$I$3006,'RC'!$E$6)+SUMIFS($L$7:$L$3006,$E$7:$E$3006,U1994,$I$7:$I$3006,'RC'!$E$6)</f>
        <v>0</v>
      </c>
      <c r="X1994" s="48">
        <f>COUNTIFS($E$7:$E$3006,U1994,$I$7:$I$3006,'RC'!$E$6)</f>
        <v>0</v>
      </c>
      <c r="Y1994" s="48"/>
      <c r="Z1994" s="51" t="str">
        <f>IF(AQ1994='RC'!$E$6,AC1994*1000+AD1994,"")</f>
        <v/>
      </c>
      <c r="AA1994" s="51" t="str">
        <f>IF(AB1994="","",IF(AQ1994='RC'!$E$6,AC1994*1000-AD1994,""))</f>
        <v/>
      </c>
      <c r="AB1994" s="48" t="str">
        <f>IFERROR(VLOOKUP(E1994,Funcionários!$C$8:$E$207,3,FALSE),"")</f>
        <v/>
      </c>
      <c r="AC1994" s="50" t="str">
        <f>IF(AB1994="","",IF(COUNTIFS($AB$7:$AB$3006,AB1994,$AQ$7:$AQ$3006,'RC'!$E$6)=0,"",COUNTIFS($M$7:$M$3006,"Concluída no prazo",$AB$7:$AB$3006,AB1994,$AQ$7:$AQ$3006,'RC'!$E$6)/COUNTIFS($AB$7:$AB$3006,AB1994,$AQ$7:$AQ$3006,'RC'!$E$6)))</f>
        <v/>
      </c>
      <c r="AD1994" s="48">
        <f>SUMIF($AQ$7:$AQ$3006,'RC'!$E$6,$J$7:$J$3006)+SUMIF($AQ$7:$AQ$3006,'RC'!$E$6,$L$7:$L$3006)</f>
        <v>21</v>
      </c>
      <c r="AF1994" s="48">
        <v>3.0129999999993901E-2</v>
      </c>
      <c r="AG1994" s="48">
        <f>IF(OR(AQ1994="",AQ1994&lt;&gt;'RC'!$E$6,AB1994&lt;&gt;'RC'!$D$21),0,1)</f>
        <v>0</v>
      </c>
      <c r="AH1994" s="48">
        <f t="shared" si="702"/>
        <v>3.0129999999993901E-2</v>
      </c>
      <c r="AI1994" s="48" t="str">
        <f t="shared" si="684"/>
        <v/>
      </c>
      <c r="AJ1994" s="48" t="str">
        <f t="shared" si="685"/>
        <v/>
      </c>
      <c r="AK1994" s="52" t="str">
        <f t="shared" si="686"/>
        <v/>
      </c>
      <c r="AL1994" s="52" t="str">
        <f t="shared" si="687"/>
        <v/>
      </c>
      <c r="AM1994" s="48" t="str">
        <f t="shared" si="688"/>
        <v/>
      </c>
      <c r="AN1994" s="48" t="str">
        <f t="shared" si="689"/>
        <v/>
      </c>
      <c r="AP1994" s="18" t="str">
        <f t="shared" si="690"/>
        <v/>
      </c>
      <c r="AQ1994" s="18" t="str">
        <f t="shared" si="691"/>
        <v/>
      </c>
      <c r="AR1994" s="18">
        <v>3.0130000000000001E-2</v>
      </c>
      <c r="AS1994" s="18">
        <f>IF(AF!$D$27="Todos",1,IF(M1994=AF!$D$27,1,0))</f>
        <v>1</v>
      </c>
      <c r="AT1994" s="53">
        <f>IF(AND(E1994=AF!$D$6,OR(LT!M1994=AF!$D$27,AF!$D$27="Todos"),OR(AP1994=AF!$E$8,AQ1994=AF!$E$8)),AR1994+AS1994,0)</f>
        <v>0</v>
      </c>
      <c r="AU1994" s="18" t="str">
        <f t="shared" si="692"/>
        <v/>
      </c>
      <c r="AV1994" s="54" t="str">
        <f t="shared" si="693"/>
        <v/>
      </c>
      <c r="AW1994" s="54" t="str">
        <f t="shared" si="694"/>
        <v/>
      </c>
      <c r="AX1994" s="18" t="str">
        <f t="shared" si="695"/>
        <v/>
      </c>
      <c r="AY1994" s="18" t="str">
        <f t="shared" si="696"/>
        <v/>
      </c>
      <c r="BA1994" s="18">
        <f>IF($E1994=AF!$D$6,IF($M1994="Concluída no prazo",2,IF($M1994="Concluída com atraso",1,0)),0)</f>
        <v>0</v>
      </c>
      <c r="BB1994" s="18">
        <f>IF($E1994=AF!$D$6,IF($M1994="Atrasada",2,IF($M1994="Concluída com atraso",1,0)),0)</f>
        <v>0</v>
      </c>
      <c r="BC1994" s="18">
        <v>1.9879999999999998E-2</v>
      </c>
      <c r="BD1994" s="18">
        <f t="shared" si="703"/>
        <v>1.9879999999999998E-2</v>
      </c>
      <c r="BE1994" s="18">
        <f t="shared" si="703"/>
        <v>1.9879999999999998E-2</v>
      </c>
      <c r="BF1994" s="18" t="str">
        <f t="shared" si="697"/>
        <v/>
      </c>
      <c r="BN1994" s="18" t="str">
        <f t="shared" si="698"/>
        <v>s</v>
      </c>
    </row>
    <row r="1995" spans="3:66" ht="50.1" customHeight="1" thickTop="1" thickBot="1" x14ac:dyDescent="0.3">
      <c r="C1995" s="46"/>
      <c r="D1995" s="46"/>
      <c r="E1995" s="46"/>
      <c r="F1995" s="122"/>
      <c r="G1995" s="122"/>
      <c r="H1995" s="78" t="str">
        <f t="shared" si="699"/>
        <v/>
      </c>
      <c r="I1995" s="78" t="str">
        <f t="shared" si="700"/>
        <v/>
      </c>
      <c r="J1995" s="16"/>
      <c r="K1995" s="46" t="str">
        <f t="shared" si="701"/>
        <v/>
      </c>
      <c r="L1995" s="16"/>
      <c r="M1995" s="16"/>
      <c r="N1995" s="46"/>
      <c r="O1995" s="47" t="str">
        <f t="shared" si="704"/>
        <v/>
      </c>
      <c r="P1995" s="47"/>
      <c r="Q1995" s="48" t="str">
        <f>IFERROR(VLOOKUP(E1995,Funcionários!$C$8:$E$207,3,FALSE),"")</f>
        <v/>
      </c>
      <c r="R1995" s="47"/>
      <c r="S1995" s="49" t="str">
        <f t="shared" si="705"/>
        <v/>
      </c>
      <c r="T1995" s="49">
        <v>1.9890000000000001E-2</v>
      </c>
      <c r="U1995" s="48" t="str">
        <f>IF(Funcionários!C1996=0,"",Funcionários!C1996)</f>
        <v/>
      </c>
      <c r="V1995" s="50">
        <f>IF(U1995="",0,IF(COUNTIFS($E$7:$E$3006,U1995,$I$7:$I$3006,'RC'!$E$6)=0,0,COUNTIFS($M$7:$M$3006,"Concluída no prazo",$E$7:$E$3006,U1995,$I$7:$I$3006,'RC'!$E$6)/COUNTIFS($E$7:$E$3006,U1995,$I$7:$I$3006,'RC'!$E$6)))</f>
        <v>0</v>
      </c>
      <c r="W1995" s="49">
        <f>SUMIFS($J$7:$J$3006,$E$7:$E$3006,U1995,$I$7:$I$3006,'RC'!$E$6)+SUMIFS($L$7:$L$3006,$E$7:$E$3006,U1995,$I$7:$I$3006,'RC'!$E$6)</f>
        <v>0</v>
      </c>
      <c r="X1995" s="48">
        <f>COUNTIFS($E$7:$E$3006,U1995,$I$7:$I$3006,'RC'!$E$6)</f>
        <v>0</v>
      </c>
      <c r="Y1995" s="48"/>
      <c r="Z1995" s="51" t="str">
        <f>IF(AQ1995='RC'!$E$6,AC1995*1000+AD1995,"")</f>
        <v/>
      </c>
      <c r="AA1995" s="51" t="str">
        <f>IF(AB1995="","",IF(AQ1995='RC'!$E$6,AC1995*1000-AD1995,""))</f>
        <v/>
      </c>
      <c r="AB1995" s="48" t="str">
        <f>IFERROR(VLOOKUP(E1995,Funcionários!$C$8:$E$207,3,FALSE),"")</f>
        <v/>
      </c>
      <c r="AC1995" s="50" t="str">
        <f>IF(AB1995="","",IF(COUNTIFS($AB$7:$AB$3006,AB1995,$AQ$7:$AQ$3006,'RC'!$E$6)=0,"",COUNTIFS($M$7:$M$3006,"Concluída no prazo",$AB$7:$AB$3006,AB1995,$AQ$7:$AQ$3006,'RC'!$E$6)/COUNTIFS($AB$7:$AB$3006,AB1995,$AQ$7:$AQ$3006,'RC'!$E$6)))</f>
        <v/>
      </c>
      <c r="AD1995" s="48">
        <f>SUMIF($AQ$7:$AQ$3006,'RC'!$E$6,$J$7:$J$3006)+SUMIF($AQ$7:$AQ$3006,'RC'!$E$6,$L$7:$L$3006)</f>
        <v>21</v>
      </c>
      <c r="AF1995" s="48">
        <v>3.0119999999993902E-2</v>
      </c>
      <c r="AG1995" s="48">
        <f>IF(OR(AQ1995="",AQ1995&lt;&gt;'RC'!$E$6,AB1995&lt;&gt;'RC'!$D$21),0,1)</f>
        <v>0</v>
      </c>
      <c r="AH1995" s="48">
        <f t="shared" si="702"/>
        <v>3.0119999999993902E-2</v>
      </c>
      <c r="AI1995" s="48" t="str">
        <f t="shared" si="684"/>
        <v/>
      </c>
      <c r="AJ1995" s="48" t="str">
        <f t="shared" si="685"/>
        <v/>
      </c>
      <c r="AK1995" s="52" t="str">
        <f t="shared" si="686"/>
        <v/>
      </c>
      <c r="AL1995" s="52" t="str">
        <f t="shared" si="687"/>
        <v/>
      </c>
      <c r="AM1995" s="48" t="str">
        <f t="shared" si="688"/>
        <v/>
      </c>
      <c r="AN1995" s="48" t="str">
        <f t="shared" si="689"/>
        <v/>
      </c>
      <c r="AP1995" s="18" t="str">
        <f t="shared" si="690"/>
        <v/>
      </c>
      <c r="AQ1995" s="18" t="str">
        <f t="shared" si="691"/>
        <v/>
      </c>
      <c r="AR1995" s="18">
        <v>3.0120000000000001E-2</v>
      </c>
      <c r="AS1995" s="18">
        <f>IF(AF!$D$27="Todos",1,IF(M1995=AF!$D$27,1,0))</f>
        <v>1</v>
      </c>
      <c r="AT1995" s="53">
        <f>IF(AND(E1995=AF!$D$6,OR(LT!M1995=AF!$D$27,AF!$D$27="Todos"),OR(AP1995=AF!$E$8,AQ1995=AF!$E$8)),AR1995+AS1995,0)</f>
        <v>0</v>
      </c>
      <c r="AU1995" s="18" t="str">
        <f t="shared" si="692"/>
        <v/>
      </c>
      <c r="AV1995" s="54" t="str">
        <f t="shared" si="693"/>
        <v/>
      </c>
      <c r="AW1995" s="54" t="str">
        <f t="shared" si="694"/>
        <v/>
      </c>
      <c r="AX1995" s="18" t="str">
        <f t="shared" si="695"/>
        <v/>
      </c>
      <c r="AY1995" s="18" t="str">
        <f t="shared" si="696"/>
        <v/>
      </c>
      <c r="BA1995" s="18">
        <f>IF($E1995=AF!$D$6,IF($M1995="Concluída no prazo",2,IF($M1995="Concluída com atraso",1,0)),0)</f>
        <v>0</v>
      </c>
      <c r="BB1995" s="18">
        <f>IF($E1995=AF!$D$6,IF($M1995="Atrasada",2,IF($M1995="Concluída com atraso",1,0)),0)</f>
        <v>0</v>
      </c>
      <c r="BC1995" s="18">
        <v>1.9890000000000001E-2</v>
      </c>
      <c r="BD1995" s="18">
        <f t="shared" si="703"/>
        <v>1.9890000000000001E-2</v>
      </c>
      <c r="BE1995" s="18">
        <f t="shared" si="703"/>
        <v>1.9890000000000001E-2</v>
      </c>
      <c r="BF1995" s="18" t="str">
        <f t="shared" si="697"/>
        <v/>
      </c>
      <c r="BN1995" s="18" t="str">
        <f t="shared" si="698"/>
        <v>s</v>
      </c>
    </row>
    <row r="1996" spans="3:66" ht="50.1" customHeight="1" thickTop="1" thickBot="1" x14ac:dyDescent="0.3">
      <c r="C1996" s="46"/>
      <c r="D1996" s="46"/>
      <c r="E1996" s="46"/>
      <c r="F1996" s="122"/>
      <c r="G1996" s="122"/>
      <c r="H1996" s="78" t="str">
        <f t="shared" si="699"/>
        <v/>
      </c>
      <c r="I1996" s="78" t="str">
        <f t="shared" si="700"/>
        <v/>
      </c>
      <c r="J1996" s="16"/>
      <c r="K1996" s="46" t="str">
        <f t="shared" si="701"/>
        <v/>
      </c>
      <c r="L1996" s="16"/>
      <c r="M1996" s="16"/>
      <c r="N1996" s="46"/>
      <c r="O1996" s="47" t="str">
        <f t="shared" si="704"/>
        <v/>
      </c>
      <c r="P1996" s="47"/>
      <c r="Q1996" s="48" t="str">
        <f>IFERROR(VLOOKUP(E1996,Funcionários!$C$8:$E$207,3,FALSE),"")</f>
        <v/>
      </c>
      <c r="R1996" s="47"/>
      <c r="S1996" s="49" t="str">
        <f t="shared" si="705"/>
        <v/>
      </c>
      <c r="T1996" s="49">
        <v>1.9900000000000001E-2</v>
      </c>
      <c r="U1996" s="48" t="str">
        <f>IF(Funcionários!C1997=0,"",Funcionários!C1997)</f>
        <v/>
      </c>
      <c r="V1996" s="50">
        <f>IF(U1996="",0,IF(COUNTIFS($E$7:$E$3006,U1996,$I$7:$I$3006,'RC'!$E$6)=0,0,COUNTIFS($M$7:$M$3006,"Concluída no prazo",$E$7:$E$3006,U1996,$I$7:$I$3006,'RC'!$E$6)/COUNTIFS($E$7:$E$3006,U1996,$I$7:$I$3006,'RC'!$E$6)))</f>
        <v>0</v>
      </c>
      <c r="W1996" s="49">
        <f>SUMIFS($J$7:$J$3006,$E$7:$E$3006,U1996,$I$7:$I$3006,'RC'!$E$6)+SUMIFS($L$7:$L$3006,$E$7:$E$3006,U1996,$I$7:$I$3006,'RC'!$E$6)</f>
        <v>0</v>
      </c>
      <c r="X1996" s="48">
        <f>COUNTIFS($E$7:$E$3006,U1996,$I$7:$I$3006,'RC'!$E$6)</f>
        <v>0</v>
      </c>
      <c r="Y1996" s="48"/>
      <c r="Z1996" s="51" t="str">
        <f>IF(AQ1996='RC'!$E$6,AC1996*1000+AD1996,"")</f>
        <v/>
      </c>
      <c r="AA1996" s="51" t="str">
        <f>IF(AB1996="","",IF(AQ1996='RC'!$E$6,AC1996*1000-AD1996,""))</f>
        <v/>
      </c>
      <c r="AB1996" s="48" t="str">
        <f>IFERROR(VLOOKUP(E1996,Funcionários!$C$8:$E$207,3,FALSE),"")</f>
        <v/>
      </c>
      <c r="AC1996" s="50" t="str">
        <f>IF(AB1996="","",IF(COUNTIFS($AB$7:$AB$3006,AB1996,$AQ$7:$AQ$3006,'RC'!$E$6)=0,"",COUNTIFS($M$7:$M$3006,"Concluída no prazo",$AB$7:$AB$3006,AB1996,$AQ$7:$AQ$3006,'RC'!$E$6)/COUNTIFS($AB$7:$AB$3006,AB1996,$AQ$7:$AQ$3006,'RC'!$E$6)))</f>
        <v/>
      </c>
      <c r="AD1996" s="48">
        <f>SUMIF($AQ$7:$AQ$3006,'RC'!$E$6,$J$7:$J$3006)+SUMIF($AQ$7:$AQ$3006,'RC'!$E$6,$L$7:$L$3006)</f>
        <v>21</v>
      </c>
      <c r="AF1996" s="48">
        <v>3.0109999999993899E-2</v>
      </c>
      <c r="AG1996" s="48">
        <f>IF(OR(AQ1996="",AQ1996&lt;&gt;'RC'!$E$6,AB1996&lt;&gt;'RC'!$D$21),0,1)</f>
        <v>0</v>
      </c>
      <c r="AH1996" s="48">
        <f t="shared" si="702"/>
        <v>3.0109999999993899E-2</v>
      </c>
      <c r="AI1996" s="48" t="str">
        <f t="shared" si="684"/>
        <v/>
      </c>
      <c r="AJ1996" s="48" t="str">
        <f t="shared" si="685"/>
        <v/>
      </c>
      <c r="AK1996" s="52" t="str">
        <f t="shared" si="686"/>
        <v/>
      </c>
      <c r="AL1996" s="52" t="str">
        <f t="shared" si="687"/>
        <v/>
      </c>
      <c r="AM1996" s="48" t="str">
        <f t="shared" si="688"/>
        <v/>
      </c>
      <c r="AN1996" s="48" t="str">
        <f t="shared" si="689"/>
        <v/>
      </c>
      <c r="AP1996" s="18" t="str">
        <f t="shared" si="690"/>
        <v/>
      </c>
      <c r="AQ1996" s="18" t="str">
        <f t="shared" si="691"/>
        <v/>
      </c>
      <c r="AR1996" s="18">
        <v>3.0110000000000001E-2</v>
      </c>
      <c r="AS1996" s="18">
        <f>IF(AF!$D$27="Todos",1,IF(M1996=AF!$D$27,1,0))</f>
        <v>1</v>
      </c>
      <c r="AT1996" s="53">
        <f>IF(AND(E1996=AF!$D$6,OR(LT!M1996=AF!$D$27,AF!$D$27="Todos"),OR(AP1996=AF!$E$8,AQ1996=AF!$E$8)),AR1996+AS1996,0)</f>
        <v>0</v>
      </c>
      <c r="AU1996" s="18" t="str">
        <f t="shared" si="692"/>
        <v/>
      </c>
      <c r="AV1996" s="54" t="str">
        <f t="shared" si="693"/>
        <v/>
      </c>
      <c r="AW1996" s="54" t="str">
        <f t="shared" si="694"/>
        <v/>
      </c>
      <c r="AX1996" s="18" t="str">
        <f t="shared" si="695"/>
        <v/>
      </c>
      <c r="AY1996" s="18" t="str">
        <f t="shared" si="696"/>
        <v/>
      </c>
      <c r="BA1996" s="18">
        <f>IF($E1996=AF!$D$6,IF($M1996="Concluída no prazo",2,IF($M1996="Concluída com atraso",1,0)),0)</f>
        <v>0</v>
      </c>
      <c r="BB1996" s="18">
        <f>IF($E1996=AF!$D$6,IF($M1996="Atrasada",2,IF($M1996="Concluída com atraso",1,0)),0)</f>
        <v>0</v>
      </c>
      <c r="BC1996" s="18">
        <v>1.9900000000000001E-2</v>
      </c>
      <c r="BD1996" s="18">
        <f t="shared" si="703"/>
        <v>1.9900000000000001E-2</v>
      </c>
      <c r="BE1996" s="18">
        <f t="shared" si="703"/>
        <v>1.9900000000000001E-2</v>
      </c>
      <c r="BF1996" s="18" t="str">
        <f t="shared" si="697"/>
        <v/>
      </c>
      <c r="BN1996" s="18" t="str">
        <f t="shared" si="698"/>
        <v>s</v>
      </c>
    </row>
    <row r="1997" spans="3:66" ht="50.1" customHeight="1" thickTop="1" thickBot="1" x14ac:dyDescent="0.3">
      <c r="C1997" s="46"/>
      <c r="D1997" s="46"/>
      <c r="E1997" s="46"/>
      <c r="F1997" s="122"/>
      <c r="G1997" s="122"/>
      <c r="H1997" s="78" t="str">
        <f t="shared" si="699"/>
        <v/>
      </c>
      <c r="I1997" s="78" t="str">
        <f t="shared" si="700"/>
        <v/>
      </c>
      <c r="J1997" s="16"/>
      <c r="K1997" s="46" t="str">
        <f t="shared" si="701"/>
        <v/>
      </c>
      <c r="L1997" s="16"/>
      <c r="M1997" s="16"/>
      <c r="N1997" s="46"/>
      <c r="O1997" s="47" t="str">
        <f t="shared" si="704"/>
        <v/>
      </c>
      <c r="P1997" s="47"/>
      <c r="Q1997" s="48" t="str">
        <f>IFERROR(VLOOKUP(E1997,Funcionários!$C$8:$E$207,3,FALSE),"")</f>
        <v/>
      </c>
      <c r="R1997" s="47"/>
      <c r="S1997" s="49" t="str">
        <f t="shared" si="705"/>
        <v/>
      </c>
      <c r="T1997" s="49">
        <v>1.9910000000000001E-2</v>
      </c>
      <c r="U1997" s="48" t="str">
        <f>IF(Funcionários!C1998=0,"",Funcionários!C1998)</f>
        <v/>
      </c>
      <c r="V1997" s="50">
        <f>IF(U1997="",0,IF(COUNTIFS($E$7:$E$3006,U1997,$I$7:$I$3006,'RC'!$E$6)=0,0,COUNTIFS($M$7:$M$3006,"Concluída no prazo",$E$7:$E$3006,U1997,$I$7:$I$3006,'RC'!$E$6)/COUNTIFS($E$7:$E$3006,U1997,$I$7:$I$3006,'RC'!$E$6)))</f>
        <v>0</v>
      </c>
      <c r="W1997" s="49">
        <f>SUMIFS($J$7:$J$3006,$E$7:$E$3006,U1997,$I$7:$I$3006,'RC'!$E$6)+SUMIFS($L$7:$L$3006,$E$7:$E$3006,U1997,$I$7:$I$3006,'RC'!$E$6)</f>
        <v>0</v>
      </c>
      <c r="X1997" s="48">
        <f>COUNTIFS($E$7:$E$3006,U1997,$I$7:$I$3006,'RC'!$E$6)</f>
        <v>0</v>
      </c>
      <c r="Y1997" s="48"/>
      <c r="Z1997" s="51" t="str">
        <f>IF(AQ1997='RC'!$E$6,AC1997*1000+AD1997,"")</f>
        <v/>
      </c>
      <c r="AA1997" s="51" t="str">
        <f>IF(AB1997="","",IF(AQ1997='RC'!$E$6,AC1997*1000-AD1997,""))</f>
        <v/>
      </c>
      <c r="AB1997" s="48" t="str">
        <f>IFERROR(VLOOKUP(E1997,Funcionários!$C$8:$E$207,3,FALSE),"")</f>
        <v/>
      </c>
      <c r="AC1997" s="50" t="str">
        <f>IF(AB1997="","",IF(COUNTIFS($AB$7:$AB$3006,AB1997,$AQ$7:$AQ$3006,'RC'!$E$6)=0,"",COUNTIFS($M$7:$M$3006,"Concluída no prazo",$AB$7:$AB$3006,AB1997,$AQ$7:$AQ$3006,'RC'!$E$6)/COUNTIFS($AB$7:$AB$3006,AB1997,$AQ$7:$AQ$3006,'RC'!$E$6)))</f>
        <v/>
      </c>
      <c r="AD1997" s="48">
        <f>SUMIF($AQ$7:$AQ$3006,'RC'!$E$6,$J$7:$J$3006)+SUMIF($AQ$7:$AQ$3006,'RC'!$E$6,$L$7:$L$3006)</f>
        <v>21</v>
      </c>
      <c r="AF1997" s="48">
        <v>3.0099999999993899E-2</v>
      </c>
      <c r="AG1997" s="48">
        <f>IF(OR(AQ1997="",AQ1997&lt;&gt;'RC'!$E$6,AB1997&lt;&gt;'RC'!$D$21),0,1)</f>
        <v>0</v>
      </c>
      <c r="AH1997" s="48">
        <f t="shared" si="702"/>
        <v>3.0099999999993899E-2</v>
      </c>
      <c r="AI1997" s="48" t="str">
        <f t="shared" si="684"/>
        <v/>
      </c>
      <c r="AJ1997" s="48" t="str">
        <f t="shared" si="685"/>
        <v/>
      </c>
      <c r="AK1997" s="52" t="str">
        <f t="shared" si="686"/>
        <v/>
      </c>
      <c r="AL1997" s="52" t="str">
        <f t="shared" si="687"/>
        <v/>
      </c>
      <c r="AM1997" s="48" t="str">
        <f t="shared" si="688"/>
        <v/>
      </c>
      <c r="AN1997" s="48" t="str">
        <f t="shared" si="689"/>
        <v/>
      </c>
      <c r="AP1997" s="18" t="str">
        <f t="shared" si="690"/>
        <v/>
      </c>
      <c r="AQ1997" s="18" t="str">
        <f t="shared" si="691"/>
        <v/>
      </c>
      <c r="AR1997" s="18">
        <v>3.0099999999999998E-2</v>
      </c>
      <c r="AS1997" s="18">
        <f>IF(AF!$D$27="Todos",1,IF(M1997=AF!$D$27,1,0))</f>
        <v>1</v>
      </c>
      <c r="AT1997" s="53">
        <f>IF(AND(E1997=AF!$D$6,OR(LT!M1997=AF!$D$27,AF!$D$27="Todos"),OR(AP1997=AF!$E$8,AQ1997=AF!$E$8)),AR1997+AS1997,0)</f>
        <v>0</v>
      </c>
      <c r="AU1997" s="18" t="str">
        <f t="shared" si="692"/>
        <v/>
      </c>
      <c r="AV1997" s="54" t="str">
        <f t="shared" si="693"/>
        <v/>
      </c>
      <c r="AW1997" s="54" t="str">
        <f t="shared" si="694"/>
        <v/>
      </c>
      <c r="AX1997" s="18" t="str">
        <f t="shared" si="695"/>
        <v/>
      </c>
      <c r="AY1997" s="18" t="str">
        <f t="shared" si="696"/>
        <v/>
      </c>
      <c r="BA1997" s="18">
        <f>IF($E1997=AF!$D$6,IF($M1997="Concluída no prazo",2,IF($M1997="Concluída com atraso",1,0)),0)</f>
        <v>0</v>
      </c>
      <c r="BB1997" s="18">
        <f>IF($E1997=AF!$D$6,IF($M1997="Atrasada",2,IF($M1997="Concluída com atraso",1,0)),0)</f>
        <v>0</v>
      </c>
      <c r="BC1997" s="18">
        <v>1.9910000000000001E-2</v>
      </c>
      <c r="BD1997" s="18">
        <f t="shared" si="703"/>
        <v>1.9910000000000001E-2</v>
      </c>
      <c r="BE1997" s="18">
        <f t="shared" si="703"/>
        <v>1.9910000000000001E-2</v>
      </c>
      <c r="BF1997" s="18" t="str">
        <f t="shared" si="697"/>
        <v/>
      </c>
      <c r="BN1997" s="18" t="str">
        <f t="shared" si="698"/>
        <v>s</v>
      </c>
    </row>
    <row r="1998" spans="3:66" ht="50.1" customHeight="1" thickTop="1" thickBot="1" x14ac:dyDescent="0.3">
      <c r="C1998" s="46"/>
      <c r="D1998" s="46"/>
      <c r="E1998" s="46"/>
      <c r="F1998" s="122"/>
      <c r="G1998" s="122"/>
      <c r="H1998" s="78" t="str">
        <f t="shared" si="699"/>
        <v/>
      </c>
      <c r="I1998" s="78" t="str">
        <f t="shared" si="700"/>
        <v/>
      </c>
      <c r="J1998" s="16"/>
      <c r="K1998" s="46" t="str">
        <f t="shared" si="701"/>
        <v/>
      </c>
      <c r="L1998" s="16"/>
      <c r="M1998" s="16"/>
      <c r="N1998" s="46"/>
      <c r="O1998" s="47" t="str">
        <f t="shared" si="704"/>
        <v/>
      </c>
      <c r="P1998" s="47"/>
      <c r="Q1998" s="48" t="str">
        <f>IFERROR(VLOOKUP(E1998,Funcionários!$C$8:$E$207,3,FALSE),"")</f>
        <v/>
      </c>
      <c r="R1998" s="47"/>
      <c r="S1998" s="49" t="str">
        <f t="shared" si="705"/>
        <v/>
      </c>
      <c r="T1998" s="49">
        <v>1.992E-2</v>
      </c>
      <c r="U1998" s="48" t="str">
        <f>IF(Funcionários!C1999=0,"",Funcionários!C1999)</f>
        <v/>
      </c>
      <c r="V1998" s="50">
        <f>IF(U1998="",0,IF(COUNTIFS($E$7:$E$3006,U1998,$I$7:$I$3006,'RC'!$E$6)=0,0,COUNTIFS($M$7:$M$3006,"Concluída no prazo",$E$7:$E$3006,U1998,$I$7:$I$3006,'RC'!$E$6)/COUNTIFS($E$7:$E$3006,U1998,$I$7:$I$3006,'RC'!$E$6)))</f>
        <v>0</v>
      </c>
      <c r="W1998" s="49">
        <f>SUMIFS($J$7:$J$3006,$E$7:$E$3006,U1998,$I$7:$I$3006,'RC'!$E$6)+SUMIFS($L$7:$L$3006,$E$7:$E$3006,U1998,$I$7:$I$3006,'RC'!$E$6)</f>
        <v>0</v>
      </c>
      <c r="X1998" s="48">
        <f>COUNTIFS($E$7:$E$3006,U1998,$I$7:$I$3006,'RC'!$E$6)</f>
        <v>0</v>
      </c>
      <c r="Y1998" s="48"/>
      <c r="Z1998" s="51" t="str">
        <f>IF(AQ1998='RC'!$E$6,AC1998*1000+AD1998,"")</f>
        <v/>
      </c>
      <c r="AA1998" s="51" t="str">
        <f>IF(AB1998="","",IF(AQ1998='RC'!$E$6,AC1998*1000-AD1998,""))</f>
        <v/>
      </c>
      <c r="AB1998" s="48" t="str">
        <f>IFERROR(VLOOKUP(E1998,Funcionários!$C$8:$E$207,3,FALSE),"")</f>
        <v/>
      </c>
      <c r="AC1998" s="50" t="str">
        <f>IF(AB1998="","",IF(COUNTIFS($AB$7:$AB$3006,AB1998,$AQ$7:$AQ$3006,'RC'!$E$6)=0,"",COUNTIFS($M$7:$M$3006,"Concluída no prazo",$AB$7:$AB$3006,AB1998,$AQ$7:$AQ$3006,'RC'!$E$6)/COUNTIFS($AB$7:$AB$3006,AB1998,$AQ$7:$AQ$3006,'RC'!$E$6)))</f>
        <v/>
      </c>
      <c r="AD1998" s="48">
        <f>SUMIF($AQ$7:$AQ$3006,'RC'!$E$6,$J$7:$J$3006)+SUMIF($AQ$7:$AQ$3006,'RC'!$E$6,$L$7:$L$3006)</f>
        <v>21</v>
      </c>
      <c r="AF1998" s="48">
        <v>3.0089999999993899E-2</v>
      </c>
      <c r="AG1998" s="48">
        <f>IF(OR(AQ1998="",AQ1998&lt;&gt;'RC'!$E$6,AB1998&lt;&gt;'RC'!$D$21),0,1)</f>
        <v>0</v>
      </c>
      <c r="AH1998" s="48">
        <f t="shared" si="702"/>
        <v>3.0089999999993899E-2</v>
      </c>
      <c r="AI1998" s="48" t="str">
        <f t="shared" si="684"/>
        <v/>
      </c>
      <c r="AJ1998" s="48" t="str">
        <f t="shared" si="685"/>
        <v/>
      </c>
      <c r="AK1998" s="52" t="str">
        <f t="shared" si="686"/>
        <v/>
      </c>
      <c r="AL1998" s="52" t="str">
        <f t="shared" si="687"/>
        <v/>
      </c>
      <c r="AM1998" s="48" t="str">
        <f t="shared" si="688"/>
        <v/>
      </c>
      <c r="AN1998" s="48" t="str">
        <f t="shared" si="689"/>
        <v/>
      </c>
      <c r="AP1998" s="18" t="str">
        <f t="shared" si="690"/>
        <v/>
      </c>
      <c r="AQ1998" s="18" t="str">
        <f t="shared" si="691"/>
        <v/>
      </c>
      <c r="AR1998" s="18">
        <v>3.0089999999999999E-2</v>
      </c>
      <c r="AS1998" s="18">
        <f>IF(AF!$D$27="Todos",1,IF(M1998=AF!$D$27,1,0))</f>
        <v>1</v>
      </c>
      <c r="AT1998" s="53">
        <f>IF(AND(E1998=AF!$D$6,OR(LT!M1998=AF!$D$27,AF!$D$27="Todos"),OR(AP1998=AF!$E$8,AQ1998=AF!$E$8)),AR1998+AS1998,0)</f>
        <v>0</v>
      </c>
      <c r="AU1998" s="18" t="str">
        <f t="shared" si="692"/>
        <v/>
      </c>
      <c r="AV1998" s="54" t="str">
        <f t="shared" si="693"/>
        <v/>
      </c>
      <c r="AW1998" s="54" t="str">
        <f t="shared" si="694"/>
        <v/>
      </c>
      <c r="AX1998" s="18" t="str">
        <f t="shared" si="695"/>
        <v/>
      </c>
      <c r="AY1998" s="18" t="str">
        <f t="shared" si="696"/>
        <v/>
      </c>
      <c r="BA1998" s="18">
        <f>IF($E1998=AF!$D$6,IF($M1998="Concluída no prazo",2,IF($M1998="Concluída com atraso",1,0)),0)</f>
        <v>0</v>
      </c>
      <c r="BB1998" s="18">
        <f>IF($E1998=AF!$D$6,IF($M1998="Atrasada",2,IF($M1998="Concluída com atraso",1,0)),0)</f>
        <v>0</v>
      </c>
      <c r="BC1998" s="18">
        <v>1.992E-2</v>
      </c>
      <c r="BD1998" s="18">
        <f t="shared" si="703"/>
        <v>1.992E-2</v>
      </c>
      <c r="BE1998" s="18">
        <f t="shared" si="703"/>
        <v>1.992E-2</v>
      </c>
      <c r="BF1998" s="18" t="str">
        <f t="shared" si="697"/>
        <v/>
      </c>
      <c r="BN1998" s="18" t="str">
        <f t="shared" si="698"/>
        <v>s</v>
      </c>
    </row>
    <row r="1999" spans="3:66" ht="50.1" customHeight="1" thickTop="1" thickBot="1" x14ac:dyDescent="0.3">
      <c r="C1999" s="46"/>
      <c r="D1999" s="46"/>
      <c r="E1999" s="46"/>
      <c r="F1999" s="122"/>
      <c r="G1999" s="122"/>
      <c r="H1999" s="78" t="str">
        <f t="shared" si="699"/>
        <v/>
      </c>
      <c r="I1999" s="78" t="str">
        <f t="shared" si="700"/>
        <v/>
      </c>
      <c r="J1999" s="16"/>
      <c r="K1999" s="46" t="str">
        <f t="shared" si="701"/>
        <v/>
      </c>
      <c r="L1999" s="16"/>
      <c r="M1999" s="16"/>
      <c r="N1999" s="46"/>
      <c r="O1999" s="47" t="str">
        <f t="shared" si="704"/>
        <v/>
      </c>
      <c r="P1999" s="47"/>
      <c r="Q1999" s="48" t="str">
        <f>IFERROR(VLOOKUP(E1999,Funcionários!$C$8:$E$207,3,FALSE),"")</f>
        <v/>
      </c>
      <c r="R1999" s="47"/>
      <c r="S1999" s="49" t="str">
        <f t="shared" si="705"/>
        <v/>
      </c>
      <c r="T1999" s="49">
        <v>1.993E-2</v>
      </c>
      <c r="U1999" s="48" t="str">
        <f>IF(Funcionários!C2000=0,"",Funcionários!C2000)</f>
        <v/>
      </c>
      <c r="V1999" s="50">
        <f>IF(U1999="",0,IF(COUNTIFS($E$7:$E$3006,U1999,$I$7:$I$3006,'RC'!$E$6)=0,0,COUNTIFS($M$7:$M$3006,"Concluída no prazo",$E$7:$E$3006,U1999,$I$7:$I$3006,'RC'!$E$6)/COUNTIFS($E$7:$E$3006,U1999,$I$7:$I$3006,'RC'!$E$6)))</f>
        <v>0</v>
      </c>
      <c r="W1999" s="49">
        <f>SUMIFS($J$7:$J$3006,$E$7:$E$3006,U1999,$I$7:$I$3006,'RC'!$E$6)+SUMIFS($L$7:$L$3006,$E$7:$E$3006,U1999,$I$7:$I$3006,'RC'!$E$6)</f>
        <v>0</v>
      </c>
      <c r="X1999" s="48">
        <f>COUNTIFS($E$7:$E$3006,U1999,$I$7:$I$3006,'RC'!$E$6)</f>
        <v>0</v>
      </c>
      <c r="Y1999" s="48"/>
      <c r="Z1999" s="51" t="str">
        <f>IF(AQ1999='RC'!$E$6,AC1999*1000+AD1999,"")</f>
        <v/>
      </c>
      <c r="AA1999" s="51" t="str">
        <f>IF(AB1999="","",IF(AQ1999='RC'!$E$6,AC1999*1000-AD1999,""))</f>
        <v/>
      </c>
      <c r="AB1999" s="48" t="str">
        <f>IFERROR(VLOOKUP(E1999,Funcionários!$C$8:$E$207,3,FALSE),"")</f>
        <v/>
      </c>
      <c r="AC1999" s="50" t="str">
        <f>IF(AB1999="","",IF(COUNTIFS($AB$7:$AB$3006,AB1999,$AQ$7:$AQ$3006,'RC'!$E$6)=0,"",COUNTIFS($M$7:$M$3006,"Concluída no prazo",$AB$7:$AB$3006,AB1999,$AQ$7:$AQ$3006,'RC'!$E$6)/COUNTIFS($AB$7:$AB$3006,AB1999,$AQ$7:$AQ$3006,'RC'!$E$6)))</f>
        <v/>
      </c>
      <c r="AD1999" s="48">
        <f>SUMIF($AQ$7:$AQ$3006,'RC'!$E$6,$J$7:$J$3006)+SUMIF($AQ$7:$AQ$3006,'RC'!$E$6,$L$7:$L$3006)</f>
        <v>21</v>
      </c>
      <c r="AF1999" s="48">
        <v>3.00799999999939E-2</v>
      </c>
      <c r="AG1999" s="48">
        <f>IF(OR(AQ1999="",AQ1999&lt;&gt;'RC'!$E$6,AB1999&lt;&gt;'RC'!$D$21),0,1)</f>
        <v>0</v>
      </c>
      <c r="AH1999" s="48">
        <f t="shared" si="702"/>
        <v>3.00799999999939E-2</v>
      </c>
      <c r="AI1999" s="48" t="str">
        <f t="shared" si="684"/>
        <v/>
      </c>
      <c r="AJ1999" s="48" t="str">
        <f t="shared" si="685"/>
        <v/>
      </c>
      <c r="AK1999" s="52" t="str">
        <f t="shared" si="686"/>
        <v/>
      </c>
      <c r="AL1999" s="52" t="str">
        <f t="shared" si="687"/>
        <v/>
      </c>
      <c r="AM1999" s="48" t="str">
        <f t="shared" si="688"/>
        <v/>
      </c>
      <c r="AN1999" s="48" t="str">
        <f t="shared" si="689"/>
        <v/>
      </c>
      <c r="AP1999" s="18" t="str">
        <f t="shared" si="690"/>
        <v/>
      </c>
      <c r="AQ1999" s="18" t="str">
        <f t="shared" si="691"/>
        <v/>
      </c>
      <c r="AR1999" s="18">
        <v>3.0079999999999999E-2</v>
      </c>
      <c r="AS1999" s="18">
        <f>IF(AF!$D$27="Todos",1,IF(M1999=AF!$D$27,1,0))</f>
        <v>1</v>
      </c>
      <c r="AT1999" s="53">
        <f>IF(AND(E1999=AF!$D$6,OR(LT!M1999=AF!$D$27,AF!$D$27="Todos"),OR(AP1999=AF!$E$8,AQ1999=AF!$E$8)),AR1999+AS1999,0)</f>
        <v>0</v>
      </c>
      <c r="AU1999" s="18" t="str">
        <f t="shared" si="692"/>
        <v/>
      </c>
      <c r="AV1999" s="54" t="str">
        <f t="shared" si="693"/>
        <v/>
      </c>
      <c r="AW1999" s="54" t="str">
        <f t="shared" si="694"/>
        <v/>
      </c>
      <c r="AX1999" s="18" t="str">
        <f t="shared" si="695"/>
        <v/>
      </c>
      <c r="AY1999" s="18" t="str">
        <f t="shared" si="696"/>
        <v/>
      </c>
      <c r="BA1999" s="18">
        <f>IF($E1999=AF!$D$6,IF($M1999="Concluída no prazo",2,IF($M1999="Concluída com atraso",1,0)),0)</f>
        <v>0</v>
      </c>
      <c r="BB1999" s="18">
        <f>IF($E1999=AF!$D$6,IF($M1999="Atrasada",2,IF($M1999="Concluída com atraso",1,0)),0)</f>
        <v>0</v>
      </c>
      <c r="BC1999" s="18">
        <v>1.993E-2</v>
      </c>
      <c r="BD1999" s="18">
        <f t="shared" si="703"/>
        <v>1.993E-2</v>
      </c>
      <c r="BE1999" s="18">
        <f t="shared" si="703"/>
        <v>1.993E-2</v>
      </c>
      <c r="BF1999" s="18" t="str">
        <f t="shared" si="697"/>
        <v/>
      </c>
      <c r="BN1999" s="18" t="str">
        <f t="shared" si="698"/>
        <v>s</v>
      </c>
    </row>
    <row r="2000" spans="3:66" ht="50.1" customHeight="1" thickTop="1" thickBot="1" x14ac:dyDescent="0.3">
      <c r="C2000" s="46"/>
      <c r="D2000" s="46"/>
      <c r="E2000" s="46"/>
      <c r="F2000" s="122"/>
      <c r="G2000" s="122"/>
      <c r="H2000" s="78" t="str">
        <f t="shared" si="699"/>
        <v/>
      </c>
      <c r="I2000" s="78" t="str">
        <f t="shared" si="700"/>
        <v/>
      </c>
      <c r="J2000" s="16"/>
      <c r="K2000" s="46" t="str">
        <f t="shared" si="701"/>
        <v/>
      </c>
      <c r="L2000" s="16"/>
      <c r="M2000" s="16"/>
      <c r="N2000" s="46"/>
      <c r="O2000" s="47" t="str">
        <f t="shared" si="704"/>
        <v/>
      </c>
      <c r="P2000" s="47"/>
      <c r="Q2000" s="48" t="str">
        <f>IFERROR(VLOOKUP(E2000,Funcionários!$C$8:$E$207,3,FALSE),"")</f>
        <v/>
      </c>
      <c r="R2000" s="47"/>
      <c r="S2000" s="49" t="str">
        <f t="shared" si="705"/>
        <v/>
      </c>
      <c r="T2000" s="49">
        <v>1.9939999999999999E-2</v>
      </c>
      <c r="U2000" s="48" t="str">
        <f>IF(Funcionários!C2001=0,"",Funcionários!C2001)</f>
        <v/>
      </c>
      <c r="V2000" s="50">
        <f>IF(U2000="",0,IF(COUNTIFS($E$7:$E$3006,U2000,$I$7:$I$3006,'RC'!$E$6)=0,0,COUNTIFS($M$7:$M$3006,"Concluída no prazo",$E$7:$E$3006,U2000,$I$7:$I$3006,'RC'!$E$6)/COUNTIFS($E$7:$E$3006,U2000,$I$7:$I$3006,'RC'!$E$6)))</f>
        <v>0</v>
      </c>
      <c r="W2000" s="49">
        <f>SUMIFS($J$7:$J$3006,$E$7:$E$3006,U2000,$I$7:$I$3006,'RC'!$E$6)+SUMIFS($L$7:$L$3006,$E$7:$E$3006,U2000,$I$7:$I$3006,'RC'!$E$6)</f>
        <v>0</v>
      </c>
      <c r="X2000" s="48">
        <f>COUNTIFS($E$7:$E$3006,U2000,$I$7:$I$3006,'RC'!$E$6)</f>
        <v>0</v>
      </c>
      <c r="Y2000" s="48"/>
      <c r="Z2000" s="51" t="str">
        <f>IF(AQ2000='RC'!$E$6,AC2000*1000+AD2000,"")</f>
        <v/>
      </c>
      <c r="AA2000" s="51" t="str">
        <f>IF(AB2000="","",IF(AQ2000='RC'!$E$6,AC2000*1000-AD2000,""))</f>
        <v/>
      </c>
      <c r="AB2000" s="48" t="str">
        <f>IFERROR(VLOOKUP(E2000,Funcionários!$C$8:$E$207,3,FALSE),"")</f>
        <v/>
      </c>
      <c r="AC2000" s="50" t="str">
        <f>IF(AB2000="","",IF(COUNTIFS($AB$7:$AB$3006,AB2000,$AQ$7:$AQ$3006,'RC'!$E$6)=0,"",COUNTIFS($M$7:$M$3006,"Concluída no prazo",$AB$7:$AB$3006,AB2000,$AQ$7:$AQ$3006,'RC'!$E$6)/COUNTIFS($AB$7:$AB$3006,AB2000,$AQ$7:$AQ$3006,'RC'!$E$6)))</f>
        <v/>
      </c>
      <c r="AD2000" s="48">
        <f>SUMIF($AQ$7:$AQ$3006,'RC'!$E$6,$J$7:$J$3006)+SUMIF($AQ$7:$AQ$3006,'RC'!$E$6,$L$7:$L$3006)</f>
        <v>21</v>
      </c>
      <c r="AF2000" s="48">
        <v>3.00699999999939E-2</v>
      </c>
      <c r="AG2000" s="48">
        <f>IF(OR(AQ2000="",AQ2000&lt;&gt;'RC'!$E$6,AB2000&lt;&gt;'RC'!$D$21),0,1)</f>
        <v>0</v>
      </c>
      <c r="AH2000" s="48">
        <f t="shared" si="702"/>
        <v>3.00699999999939E-2</v>
      </c>
      <c r="AI2000" s="48" t="str">
        <f t="shared" si="684"/>
        <v/>
      </c>
      <c r="AJ2000" s="48" t="str">
        <f t="shared" si="685"/>
        <v/>
      </c>
      <c r="AK2000" s="52" t="str">
        <f t="shared" si="686"/>
        <v/>
      </c>
      <c r="AL2000" s="52" t="str">
        <f t="shared" si="687"/>
        <v/>
      </c>
      <c r="AM2000" s="48" t="str">
        <f t="shared" si="688"/>
        <v/>
      </c>
      <c r="AN2000" s="48" t="str">
        <f t="shared" si="689"/>
        <v/>
      </c>
      <c r="AP2000" s="18" t="str">
        <f t="shared" si="690"/>
        <v/>
      </c>
      <c r="AQ2000" s="18" t="str">
        <f t="shared" si="691"/>
        <v/>
      </c>
      <c r="AR2000" s="18">
        <v>3.007E-2</v>
      </c>
      <c r="AS2000" s="18">
        <f>IF(AF!$D$27="Todos",1,IF(M2000=AF!$D$27,1,0))</f>
        <v>1</v>
      </c>
      <c r="AT2000" s="53">
        <f>IF(AND(E2000=AF!$D$6,OR(LT!M2000=AF!$D$27,AF!$D$27="Todos"),OR(AP2000=AF!$E$8,AQ2000=AF!$E$8)),AR2000+AS2000,0)</f>
        <v>0</v>
      </c>
      <c r="AU2000" s="18" t="str">
        <f t="shared" si="692"/>
        <v/>
      </c>
      <c r="AV2000" s="54" t="str">
        <f t="shared" si="693"/>
        <v/>
      </c>
      <c r="AW2000" s="54" t="str">
        <f t="shared" si="694"/>
        <v/>
      </c>
      <c r="AX2000" s="18" t="str">
        <f t="shared" si="695"/>
        <v/>
      </c>
      <c r="AY2000" s="18" t="str">
        <f t="shared" si="696"/>
        <v/>
      </c>
      <c r="BA2000" s="18">
        <f>IF($E2000=AF!$D$6,IF($M2000="Concluída no prazo",2,IF($M2000="Concluída com atraso",1,0)),0)</f>
        <v>0</v>
      </c>
      <c r="BB2000" s="18">
        <f>IF($E2000=AF!$D$6,IF($M2000="Atrasada",2,IF($M2000="Concluída com atraso",1,0)),0)</f>
        <v>0</v>
      </c>
      <c r="BC2000" s="18">
        <v>1.9939999999999999E-2</v>
      </c>
      <c r="BD2000" s="18">
        <f t="shared" si="703"/>
        <v>1.9939999999999999E-2</v>
      </c>
      <c r="BE2000" s="18">
        <f t="shared" si="703"/>
        <v>1.9939999999999999E-2</v>
      </c>
      <c r="BF2000" s="18" t="str">
        <f t="shared" si="697"/>
        <v/>
      </c>
      <c r="BN2000" s="18" t="str">
        <f t="shared" si="698"/>
        <v>s</v>
      </c>
    </row>
    <row r="2001" spans="3:66" ht="50.1" customHeight="1" thickTop="1" thickBot="1" x14ac:dyDescent="0.3">
      <c r="C2001" s="46"/>
      <c r="D2001" s="46"/>
      <c r="E2001" s="46"/>
      <c r="F2001" s="122"/>
      <c r="G2001" s="122"/>
      <c r="H2001" s="78" t="str">
        <f t="shared" si="699"/>
        <v/>
      </c>
      <c r="I2001" s="78" t="str">
        <f t="shared" si="700"/>
        <v/>
      </c>
      <c r="J2001" s="16"/>
      <c r="K2001" s="46" t="str">
        <f t="shared" si="701"/>
        <v/>
      </c>
      <c r="L2001" s="16"/>
      <c r="M2001" s="16"/>
      <c r="N2001" s="46"/>
      <c r="O2001" s="47" t="str">
        <f t="shared" si="704"/>
        <v/>
      </c>
      <c r="P2001" s="47"/>
      <c r="Q2001" s="48" t="str">
        <f>IFERROR(VLOOKUP(E2001,Funcionários!$C$8:$E$207,3,FALSE),"")</f>
        <v/>
      </c>
      <c r="R2001" s="47"/>
      <c r="S2001" s="49" t="str">
        <f t="shared" si="705"/>
        <v/>
      </c>
      <c r="T2001" s="49">
        <v>1.9949999999999999E-2</v>
      </c>
      <c r="U2001" s="48" t="str">
        <f>IF(Funcionários!C2002=0,"",Funcionários!C2002)</f>
        <v/>
      </c>
      <c r="V2001" s="50">
        <f>IF(U2001="",0,IF(COUNTIFS($E$7:$E$3006,U2001,$I$7:$I$3006,'RC'!$E$6)=0,0,COUNTIFS($M$7:$M$3006,"Concluída no prazo",$E$7:$E$3006,U2001,$I$7:$I$3006,'RC'!$E$6)/COUNTIFS($E$7:$E$3006,U2001,$I$7:$I$3006,'RC'!$E$6)))</f>
        <v>0</v>
      </c>
      <c r="W2001" s="49">
        <f>SUMIFS($J$7:$J$3006,$E$7:$E$3006,U2001,$I$7:$I$3006,'RC'!$E$6)+SUMIFS($L$7:$L$3006,$E$7:$E$3006,U2001,$I$7:$I$3006,'RC'!$E$6)</f>
        <v>0</v>
      </c>
      <c r="X2001" s="48">
        <f>COUNTIFS($E$7:$E$3006,U2001,$I$7:$I$3006,'RC'!$E$6)</f>
        <v>0</v>
      </c>
      <c r="Y2001" s="48"/>
      <c r="Z2001" s="51" t="str">
        <f>IF(AQ2001='RC'!$E$6,AC2001*1000+AD2001,"")</f>
        <v/>
      </c>
      <c r="AA2001" s="51" t="str">
        <f>IF(AB2001="","",IF(AQ2001='RC'!$E$6,AC2001*1000-AD2001,""))</f>
        <v/>
      </c>
      <c r="AB2001" s="48" t="str">
        <f>IFERROR(VLOOKUP(E2001,Funcionários!$C$8:$E$207,3,FALSE),"")</f>
        <v/>
      </c>
      <c r="AC2001" s="50" t="str">
        <f>IF(AB2001="","",IF(COUNTIFS($AB$7:$AB$3006,AB2001,$AQ$7:$AQ$3006,'RC'!$E$6)=0,"",COUNTIFS($M$7:$M$3006,"Concluída no prazo",$AB$7:$AB$3006,AB2001,$AQ$7:$AQ$3006,'RC'!$E$6)/COUNTIFS($AB$7:$AB$3006,AB2001,$AQ$7:$AQ$3006,'RC'!$E$6)))</f>
        <v/>
      </c>
      <c r="AD2001" s="48">
        <f>SUMIF($AQ$7:$AQ$3006,'RC'!$E$6,$J$7:$J$3006)+SUMIF($AQ$7:$AQ$3006,'RC'!$E$6,$L$7:$L$3006)</f>
        <v>21</v>
      </c>
      <c r="AF2001" s="48">
        <v>3.0059999999993901E-2</v>
      </c>
      <c r="AG2001" s="48">
        <f>IF(OR(AQ2001="",AQ2001&lt;&gt;'RC'!$E$6,AB2001&lt;&gt;'RC'!$D$21),0,1)</f>
        <v>0</v>
      </c>
      <c r="AH2001" s="48">
        <f t="shared" si="702"/>
        <v>3.0059999999993901E-2</v>
      </c>
      <c r="AI2001" s="48" t="str">
        <f t="shared" si="684"/>
        <v/>
      </c>
      <c r="AJ2001" s="48" t="str">
        <f t="shared" si="685"/>
        <v/>
      </c>
      <c r="AK2001" s="52" t="str">
        <f t="shared" si="686"/>
        <v/>
      </c>
      <c r="AL2001" s="52" t="str">
        <f t="shared" si="687"/>
        <v/>
      </c>
      <c r="AM2001" s="48" t="str">
        <f t="shared" si="688"/>
        <v/>
      </c>
      <c r="AN2001" s="48" t="str">
        <f t="shared" si="689"/>
        <v/>
      </c>
      <c r="AP2001" s="18" t="str">
        <f t="shared" si="690"/>
        <v/>
      </c>
      <c r="AQ2001" s="18" t="str">
        <f t="shared" si="691"/>
        <v/>
      </c>
      <c r="AR2001" s="18">
        <v>3.006E-2</v>
      </c>
      <c r="AS2001" s="18">
        <f>IF(AF!$D$27="Todos",1,IF(M2001=AF!$D$27,1,0))</f>
        <v>1</v>
      </c>
      <c r="AT2001" s="53">
        <f>IF(AND(E2001=AF!$D$6,OR(LT!M2001=AF!$D$27,AF!$D$27="Todos"),OR(AP2001=AF!$E$8,AQ2001=AF!$E$8)),AR2001+AS2001,0)</f>
        <v>0</v>
      </c>
      <c r="AU2001" s="18" t="str">
        <f t="shared" si="692"/>
        <v/>
      </c>
      <c r="AV2001" s="54" t="str">
        <f t="shared" si="693"/>
        <v/>
      </c>
      <c r="AW2001" s="54" t="str">
        <f t="shared" si="694"/>
        <v/>
      </c>
      <c r="AX2001" s="18" t="str">
        <f t="shared" si="695"/>
        <v/>
      </c>
      <c r="AY2001" s="18" t="str">
        <f t="shared" si="696"/>
        <v/>
      </c>
      <c r="BA2001" s="18">
        <f>IF($E2001=AF!$D$6,IF($M2001="Concluída no prazo",2,IF($M2001="Concluída com atraso",1,0)),0)</f>
        <v>0</v>
      </c>
      <c r="BB2001" s="18">
        <f>IF($E2001=AF!$D$6,IF($M2001="Atrasada",2,IF($M2001="Concluída com atraso",1,0)),0)</f>
        <v>0</v>
      </c>
      <c r="BC2001" s="18">
        <v>1.9949999999999999E-2</v>
      </c>
      <c r="BD2001" s="18">
        <f t="shared" si="703"/>
        <v>1.9949999999999999E-2</v>
      </c>
      <c r="BE2001" s="18">
        <f t="shared" si="703"/>
        <v>1.9949999999999999E-2</v>
      </c>
      <c r="BF2001" s="18" t="str">
        <f t="shared" si="697"/>
        <v/>
      </c>
      <c r="BN2001" s="18" t="str">
        <f t="shared" si="698"/>
        <v>s</v>
      </c>
    </row>
    <row r="2002" spans="3:66" ht="50.1" customHeight="1" thickTop="1" thickBot="1" x14ac:dyDescent="0.3">
      <c r="C2002" s="46"/>
      <c r="D2002" s="46"/>
      <c r="E2002" s="46"/>
      <c r="F2002" s="122"/>
      <c r="G2002" s="122"/>
      <c r="H2002" s="78" t="str">
        <f t="shared" si="699"/>
        <v/>
      </c>
      <c r="I2002" s="78" t="str">
        <f t="shared" si="700"/>
        <v/>
      </c>
      <c r="J2002" s="16"/>
      <c r="K2002" s="46" t="str">
        <f t="shared" si="701"/>
        <v/>
      </c>
      <c r="L2002" s="16"/>
      <c r="M2002" s="16"/>
      <c r="N2002" s="46"/>
      <c r="O2002" s="47" t="str">
        <f t="shared" si="704"/>
        <v/>
      </c>
      <c r="P2002" s="47"/>
      <c r="Q2002" s="48" t="str">
        <f>IFERROR(VLOOKUP(E2002,Funcionários!$C$8:$E$207,3,FALSE),"")</f>
        <v/>
      </c>
      <c r="R2002" s="47"/>
      <c r="S2002" s="49" t="str">
        <f t="shared" si="705"/>
        <v/>
      </c>
      <c r="T2002" s="49">
        <v>1.9959999999999999E-2</v>
      </c>
      <c r="U2002" s="48" t="str">
        <f>IF(Funcionários!C2003=0,"",Funcionários!C2003)</f>
        <v/>
      </c>
      <c r="V2002" s="50">
        <f>IF(U2002="",0,IF(COUNTIFS($E$7:$E$3006,U2002,$I$7:$I$3006,'RC'!$E$6)=0,0,COUNTIFS($M$7:$M$3006,"Concluída no prazo",$E$7:$E$3006,U2002,$I$7:$I$3006,'RC'!$E$6)/COUNTIFS($E$7:$E$3006,U2002,$I$7:$I$3006,'RC'!$E$6)))</f>
        <v>0</v>
      </c>
      <c r="W2002" s="49">
        <f>SUMIFS($J$7:$J$3006,$E$7:$E$3006,U2002,$I$7:$I$3006,'RC'!$E$6)+SUMIFS($L$7:$L$3006,$E$7:$E$3006,U2002,$I$7:$I$3006,'RC'!$E$6)</f>
        <v>0</v>
      </c>
      <c r="X2002" s="48">
        <f>COUNTIFS($E$7:$E$3006,U2002,$I$7:$I$3006,'RC'!$E$6)</f>
        <v>0</v>
      </c>
      <c r="Y2002" s="48"/>
      <c r="Z2002" s="51" t="str">
        <f>IF(AQ2002='RC'!$E$6,AC2002*1000+AD2002,"")</f>
        <v/>
      </c>
      <c r="AA2002" s="51" t="str">
        <f>IF(AB2002="","",IF(AQ2002='RC'!$E$6,AC2002*1000-AD2002,""))</f>
        <v/>
      </c>
      <c r="AB2002" s="48" t="str">
        <f>IFERROR(VLOOKUP(E2002,Funcionários!$C$8:$E$207,3,FALSE),"")</f>
        <v/>
      </c>
      <c r="AC2002" s="50" t="str">
        <f>IF(AB2002="","",IF(COUNTIFS($AB$7:$AB$3006,AB2002,$AQ$7:$AQ$3006,'RC'!$E$6)=0,"",COUNTIFS($M$7:$M$3006,"Concluída no prazo",$AB$7:$AB$3006,AB2002,$AQ$7:$AQ$3006,'RC'!$E$6)/COUNTIFS($AB$7:$AB$3006,AB2002,$AQ$7:$AQ$3006,'RC'!$E$6)))</f>
        <v/>
      </c>
      <c r="AD2002" s="48">
        <f>SUMIF($AQ$7:$AQ$3006,'RC'!$E$6,$J$7:$J$3006)+SUMIF($AQ$7:$AQ$3006,'RC'!$E$6,$L$7:$L$3006)</f>
        <v>21</v>
      </c>
      <c r="AF2002" s="48">
        <v>3.0049999999993901E-2</v>
      </c>
      <c r="AG2002" s="48">
        <f>IF(OR(AQ2002="",AQ2002&lt;&gt;'RC'!$E$6,AB2002&lt;&gt;'RC'!$D$21),0,1)</f>
        <v>0</v>
      </c>
      <c r="AH2002" s="48">
        <f t="shared" si="702"/>
        <v>3.0049999999993901E-2</v>
      </c>
      <c r="AI2002" s="48" t="str">
        <f t="shared" si="684"/>
        <v/>
      </c>
      <c r="AJ2002" s="48" t="str">
        <f t="shared" si="685"/>
        <v/>
      </c>
      <c r="AK2002" s="52" t="str">
        <f t="shared" si="686"/>
        <v/>
      </c>
      <c r="AL2002" s="52" t="str">
        <f t="shared" si="687"/>
        <v/>
      </c>
      <c r="AM2002" s="48" t="str">
        <f t="shared" si="688"/>
        <v/>
      </c>
      <c r="AN2002" s="48" t="str">
        <f t="shared" si="689"/>
        <v/>
      </c>
      <c r="AP2002" s="18" t="str">
        <f t="shared" si="690"/>
        <v/>
      </c>
      <c r="AQ2002" s="18" t="str">
        <f t="shared" si="691"/>
        <v/>
      </c>
      <c r="AR2002" s="18">
        <v>3.005E-2</v>
      </c>
      <c r="AS2002" s="18">
        <f>IF(AF!$D$27="Todos",1,IF(M2002=AF!$D$27,1,0))</f>
        <v>1</v>
      </c>
      <c r="AT2002" s="53">
        <f>IF(AND(E2002=AF!$D$6,OR(LT!M2002=AF!$D$27,AF!$D$27="Todos"),OR(AP2002=AF!$E$8,AQ2002=AF!$E$8)),AR2002+AS2002,0)</f>
        <v>0</v>
      </c>
      <c r="AU2002" s="18" t="str">
        <f t="shared" si="692"/>
        <v/>
      </c>
      <c r="AV2002" s="54" t="str">
        <f t="shared" si="693"/>
        <v/>
      </c>
      <c r="AW2002" s="54" t="str">
        <f t="shared" si="694"/>
        <v/>
      </c>
      <c r="AX2002" s="18" t="str">
        <f t="shared" si="695"/>
        <v/>
      </c>
      <c r="AY2002" s="18" t="str">
        <f t="shared" si="696"/>
        <v/>
      </c>
      <c r="BA2002" s="18">
        <f>IF($E2002=AF!$D$6,IF($M2002="Concluída no prazo",2,IF($M2002="Concluída com atraso",1,0)),0)</f>
        <v>0</v>
      </c>
      <c r="BB2002" s="18">
        <f>IF($E2002=AF!$D$6,IF($M2002="Atrasada",2,IF($M2002="Concluída com atraso",1,0)),0)</f>
        <v>0</v>
      </c>
      <c r="BC2002" s="18">
        <v>1.9959999999999999E-2</v>
      </c>
      <c r="BD2002" s="18">
        <f t="shared" si="703"/>
        <v>1.9959999999999999E-2</v>
      </c>
      <c r="BE2002" s="18">
        <f t="shared" si="703"/>
        <v>1.9959999999999999E-2</v>
      </c>
      <c r="BF2002" s="18" t="str">
        <f t="shared" si="697"/>
        <v/>
      </c>
      <c r="BN2002" s="18" t="str">
        <f t="shared" si="698"/>
        <v>s</v>
      </c>
    </row>
    <row r="2003" spans="3:66" ht="50.1" customHeight="1" thickTop="1" thickBot="1" x14ac:dyDescent="0.3">
      <c r="C2003" s="46"/>
      <c r="D2003" s="46"/>
      <c r="E2003" s="46"/>
      <c r="F2003" s="122"/>
      <c r="G2003" s="122"/>
      <c r="H2003" s="78" t="str">
        <f t="shared" si="699"/>
        <v/>
      </c>
      <c r="I2003" s="78" t="str">
        <f t="shared" si="700"/>
        <v/>
      </c>
      <c r="J2003" s="16"/>
      <c r="K2003" s="46" t="str">
        <f t="shared" si="701"/>
        <v/>
      </c>
      <c r="L2003" s="16"/>
      <c r="M2003" s="16"/>
      <c r="N2003" s="46"/>
      <c r="O2003" s="47" t="str">
        <f t="shared" si="704"/>
        <v/>
      </c>
      <c r="P2003" s="47"/>
      <c r="Q2003" s="48" t="str">
        <f>IFERROR(VLOOKUP(E2003,Funcionários!$C$8:$E$207,3,FALSE),"")</f>
        <v/>
      </c>
      <c r="R2003" s="47"/>
      <c r="S2003" s="49" t="str">
        <f t="shared" si="705"/>
        <v/>
      </c>
      <c r="T2003" s="49">
        <v>1.9970000000000002E-2</v>
      </c>
      <c r="U2003" s="48" t="str">
        <f>IF(Funcionários!C2004=0,"",Funcionários!C2004)</f>
        <v/>
      </c>
      <c r="V2003" s="50">
        <f>IF(U2003="",0,IF(COUNTIFS($E$7:$E$3006,U2003,$I$7:$I$3006,'RC'!$E$6)=0,0,COUNTIFS($M$7:$M$3006,"Concluída no prazo",$E$7:$E$3006,U2003,$I$7:$I$3006,'RC'!$E$6)/COUNTIFS($E$7:$E$3006,U2003,$I$7:$I$3006,'RC'!$E$6)))</f>
        <v>0</v>
      </c>
      <c r="W2003" s="49">
        <f>SUMIFS($J$7:$J$3006,$E$7:$E$3006,U2003,$I$7:$I$3006,'RC'!$E$6)+SUMIFS($L$7:$L$3006,$E$7:$E$3006,U2003,$I$7:$I$3006,'RC'!$E$6)</f>
        <v>0</v>
      </c>
      <c r="X2003" s="48">
        <f>COUNTIFS($E$7:$E$3006,U2003,$I$7:$I$3006,'RC'!$E$6)</f>
        <v>0</v>
      </c>
      <c r="Y2003" s="48"/>
      <c r="Z2003" s="51" t="str">
        <f>IF(AQ2003='RC'!$E$6,AC2003*1000+AD2003,"")</f>
        <v/>
      </c>
      <c r="AA2003" s="51" t="str">
        <f>IF(AB2003="","",IF(AQ2003='RC'!$E$6,AC2003*1000-AD2003,""))</f>
        <v/>
      </c>
      <c r="AB2003" s="48" t="str">
        <f>IFERROR(VLOOKUP(E2003,Funcionários!$C$8:$E$207,3,FALSE),"")</f>
        <v/>
      </c>
      <c r="AC2003" s="50" t="str">
        <f>IF(AB2003="","",IF(COUNTIFS($AB$7:$AB$3006,AB2003,$AQ$7:$AQ$3006,'RC'!$E$6)=0,"",COUNTIFS($M$7:$M$3006,"Concluída no prazo",$AB$7:$AB$3006,AB2003,$AQ$7:$AQ$3006,'RC'!$E$6)/COUNTIFS($AB$7:$AB$3006,AB2003,$AQ$7:$AQ$3006,'RC'!$E$6)))</f>
        <v/>
      </c>
      <c r="AD2003" s="48">
        <f>SUMIF($AQ$7:$AQ$3006,'RC'!$E$6,$J$7:$J$3006)+SUMIF($AQ$7:$AQ$3006,'RC'!$E$6,$L$7:$L$3006)</f>
        <v>21</v>
      </c>
      <c r="AF2003" s="48">
        <v>3.0039999999993901E-2</v>
      </c>
      <c r="AG2003" s="48">
        <f>IF(OR(AQ2003="",AQ2003&lt;&gt;'RC'!$E$6,AB2003&lt;&gt;'RC'!$D$21),0,1)</f>
        <v>0</v>
      </c>
      <c r="AH2003" s="48">
        <f t="shared" si="702"/>
        <v>3.0039999999993901E-2</v>
      </c>
      <c r="AI2003" s="48" t="str">
        <f t="shared" si="684"/>
        <v/>
      </c>
      <c r="AJ2003" s="48" t="str">
        <f t="shared" si="685"/>
        <v/>
      </c>
      <c r="AK2003" s="52" t="str">
        <f t="shared" si="686"/>
        <v/>
      </c>
      <c r="AL2003" s="52" t="str">
        <f t="shared" si="687"/>
        <v/>
      </c>
      <c r="AM2003" s="48" t="str">
        <f t="shared" si="688"/>
        <v/>
      </c>
      <c r="AN2003" s="48" t="str">
        <f t="shared" si="689"/>
        <v/>
      </c>
      <c r="AP2003" s="18" t="str">
        <f t="shared" si="690"/>
        <v/>
      </c>
      <c r="AQ2003" s="18" t="str">
        <f t="shared" si="691"/>
        <v/>
      </c>
      <c r="AR2003" s="18">
        <v>3.0040000000000001E-2</v>
      </c>
      <c r="AS2003" s="18">
        <f>IF(AF!$D$27="Todos",1,IF(M2003=AF!$D$27,1,0))</f>
        <v>1</v>
      </c>
      <c r="AT2003" s="53">
        <f>IF(AND(E2003=AF!$D$6,OR(LT!M2003=AF!$D$27,AF!$D$27="Todos"),OR(AP2003=AF!$E$8,AQ2003=AF!$E$8)),AR2003+AS2003,0)</f>
        <v>0</v>
      </c>
      <c r="AU2003" s="18" t="str">
        <f t="shared" si="692"/>
        <v/>
      </c>
      <c r="AV2003" s="54" t="str">
        <f t="shared" si="693"/>
        <v/>
      </c>
      <c r="AW2003" s="54" t="str">
        <f t="shared" si="694"/>
        <v/>
      </c>
      <c r="AX2003" s="18" t="str">
        <f t="shared" si="695"/>
        <v/>
      </c>
      <c r="AY2003" s="18" t="str">
        <f t="shared" si="696"/>
        <v/>
      </c>
      <c r="BA2003" s="18">
        <f>IF($E2003=AF!$D$6,IF($M2003="Concluída no prazo",2,IF($M2003="Concluída com atraso",1,0)),0)</f>
        <v>0</v>
      </c>
      <c r="BB2003" s="18">
        <f>IF($E2003=AF!$D$6,IF($M2003="Atrasada",2,IF($M2003="Concluída com atraso",1,0)),0)</f>
        <v>0</v>
      </c>
      <c r="BC2003" s="18">
        <v>1.9970000000000002E-2</v>
      </c>
      <c r="BD2003" s="18">
        <f t="shared" si="703"/>
        <v>1.9970000000000002E-2</v>
      </c>
      <c r="BE2003" s="18">
        <f t="shared" si="703"/>
        <v>1.9970000000000002E-2</v>
      </c>
      <c r="BF2003" s="18" t="str">
        <f t="shared" si="697"/>
        <v/>
      </c>
      <c r="BN2003" s="18" t="str">
        <f t="shared" si="698"/>
        <v>s</v>
      </c>
    </row>
    <row r="2004" spans="3:66" ht="50.1" customHeight="1" thickTop="1" thickBot="1" x14ac:dyDescent="0.3">
      <c r="C2004" s="46"/>
      <c r="D2004" s="46"/>
      <c r="E2004" s="46"/>
      <c r="F2004" s="122"/>
      <c r="G2004" s="122"/>
      <c r="H2004" s="78" t="str">
        <f t="shared" si="699"/>
        <v/>
      </c>
      <c r="I2004" s="78" t="str">
        <f t="shared" si="700"/>
        <v/>
      </c>
      <c r="J2004" s="16"/>
      <c r="K2004" s="46" t="str">
        <f t="shared" si="701"/>
        <v/>
      </c>
      <c r="L2004" s="16"/>
      <c r="M2004" s="16"/>
      <c r="N2004" s="46"/>
      <c r="O2004" s="47" t="str">
        <f t="shared" si="704"/>
        <v/>
      </c>
      <c r="P2004" s="47"/>
      <c r="Q2004" s="48" t="str">
        <f>IFERROR(VLOOKUP(E2004,Funcionários!$C$8:$E$207,3,FALSE),"")</f>
        <v/>
      </c>
      <c r="R2004" s="47"/>
      <c r="S2004" s="49" t="str">
        <f t="shared" si="705"/>
        <v/>
      </c>
      <c r="T2004" s="49">
        <v>1.9980000000000001E-2</v>
      </c>
      <c r="U2004" s="48" t="str">
        <f>IF(Funcionários!C2005=0,"",Funcionários!C2005)</f>
        <v/>
      </c>
      <c r="V2004" s="50">
        <f>IF(U2004="",0,IF(COUNTIFS($E$7:$E$3006,U2004,$I$7:$I$3006,'RC'!$E$6)=0,0,COUNTIFS($M$7:$M$3006,"Concluída no prazo",$E$7:$E$3006,U2004,$I$7:$I$3006,'RC'!$E$6)/COUNTIFS($E$7:$E$3006,U2004,$I$7:$I$3006,'RC'!$E$6)))</f>
        <v>0</v>
      </c>
      <c r="W2004" s="49">
        <f>SUMIFS($J$7:$J$3006,$E$7:$E$3006,U2004,$I$7:$I$3006,'RC'!$E$6)+SUMIFS($L$7:$L$3006,$E$7:$E$3006,U2004,$I$7:$I$3006,'RC'!$E$6)</f>
        <v>0</v>
      </c>
      <c r="X2004" s="48">
        <f>COUNTIFS($E$7:$E$3006,U2004,$I$7:$I$3006,'RC'!$E$6)</f>
        <v>0</v>
      </c>
      <c r="Y2004" s="48"/>
      <c r="Z2004" s="51" t="str">
        <f>IF(AQ2004='RC'!$E$6,AC2004*1000+AD2004,"")</f>
        <v/>
      </c>
      <c r="AA2004" s="51" t="str">
        <f>IF(AB2004="","",IF(AQ2004='RC'!$E$6,AC2004*1000-AD2004,""))</f>
        <v/>
      </c>
      <c r="AB2004" s="48" t="str">
        <f>IFERROR(VLOOKUP(E2004,Funcionários!$C$8:$E$207,3,FALSE),"")</f>
        <v/>
      </c>
      <c r="AC2004" s="50" t="str">
        <f>IF(AB2004="","",IF(COUNTIFS($AB$7:$AB$3006,AB2004,$AQ$7:$AQ$3006,'RC'!$E$6)=0,"",COUNTIFS($M$7:$M$3006,"Concluída no prazo",$AB$7:$AB$3006,AB2004,$AQ$7:$AQ$3006,'RC'!$E$6)/COUNTIFS($AB$7:$AB$3006,AB2004,$AQ$7:$AQ$3006,'RC'!$E$6)))</f>
        <v/>
      </c>
      <c r="AD2004" s="48">
        <f>SUMIF($AQ$7:$AQ$3006,'RC'!$E$6,$J$7:$J$3006)+SUMIF($AQ$7:$AQ$3006,'RC'!$E$6,$L$7:$L$3006)</f>
        <v>21</v>
      </c>
      <c r="AF2004" s="48">
        <v>3.0029999999993898E-2</v>
      </c>
      <c r="AG2004" s="48">
        <f>IF(OR(AQ2004="",AQ2004&lt;&gt;'RC'!$E$6,AB2004&lt;&gt;'RC'!$D$21),0,1)</f>
        <v>0</v>
      </c>
      <c r="AH2004" s="48">
        <f t="shared" si="702"/>
        <v>3.0029999999993898E-2</v>
      </c>
      <c r="AI2004" s="48" t="str">
        <f t="shared" si="684"/>
        <v/>
      </c>
      <c r="AJ2004" s="48" t="str">
        <f t="shared" si="685"/>
        <v/>
      </c>
      <c r="AK2004" s="52" t="str">
        <f t="shared" si="686"/>
        <v/>
      </c>
      <c r="AL2004" s="52" t="str">
        <f t="shared" si="687"/>
        <v/>
      </c>
      <c r="AM2004" s="48" t="str">
        <f t="shared" si="688"/>
        <v/>
      </c>
      <c r="AN2004" s="48" t="str">
        <f t="shared" si="689"/>
        <v/>
      </c>
      <c r="AP2004" s="18" t="str">
        <f t="shared" si="690"/>
        <v/>
      </c>
      <c r="AQ2004" s="18" t="str">
        <f t="shared" si="691"/>
        <v/>
      </c>
      <c r="AR2004" s="18">
        <v>3.0030000000000001E-2</v>
      </c>
      <c r="AS2004" s="18">
        <f>IF(AF!$D$27="Todos",1,IF(M2004=AF!$D$27,1,0))</f>
        <v>1</v>
      </c>
      <c r="AT2004" s="53">
        <f>IF(AND(E2004=AF!$D$6,OR(LT!M2004=AF!$D$27,AF!$D$27="Todos"),OR(AP2004=AF!$E$8,AQ2004=AF!$E$8)),AR2004+AS2004,0)</f>
        <v>0</v>
      </c>
      <c r="AU2004" s="18" t="str">
        <f t="shared" si="692"/>
        <v/>
      </c>
      <c r="AV2004" s="54" t="str">
        <f t="shared" si="693"/>
        <v/>
      </c>
      <c r="AW2004" s="54" t="str">
        <f t="shared" si="694"/>
        <v/>
      </c>
      <c r="AX2004" s="18" t="str">
        <f t="shared" si="695"/>
        <v/>
      </c>
      <c r="AY2004" s="18" t="str">
        <f t="shared" si="696"/>
        <v/>
      </c>
      <c r="BA2004" s="18">
        <f>IF($E2004=AF!$D$6,IF($M2004="Concluída no prazo",2,IF($M2004="Concluída com atraso",1,0)),0)</f>
        <v>0</v>
      </c>
      <c r="BB2004" s="18">
        <f>IF($E2004=AF!$D$6,IF($M2004="Atrasada",2,IF($M2004="Concluída com atraso",1,0)),0)</f>
        <v>0</v>
      </c>
      <c r="BC2004" s="18">
        <v>1.9980000000000001E-2</v>
      </c>
      <c r="BD2004" s="18">
        <f t="shared" si="703"/>
        <v>1.9980000000000001E-2</v>
      </c>
      <c r="BE2004" s="18">
        <f t="shared" si="703"/>
        <v>1.9980000000000001E-2</v>
      </c>
      <c r="BF2004" s="18" t="str">
        <f t="shared" si="697"/>
        <v/>
      </c>
      <c r="BN2004" s="18" t="str">
        <f t="shared" si="698"/>
        <v>s</v>
      </c>
    </row>
    <row r="2005" spans="3:66" ht="50.1" customHeight="1" thickTop="1" thickBot="1" x14ac:dyDescent="0.3">
      <c r="C2005" s="46"/>
      <c r="D2005" s="46"/>
      <c r="E2005" s="46"/>
      <c r="F2005" s="122"/>
      <c r="G2005" s="122"/>
      <c r="H2005" s="78" t="str">
        <f t="shared" si="699"/>
        <v/>
      </c>
      <c r="I2005" s="78" t="str">
        <f t="shared" si="700"/>
        <v/>
      </c>
      <c r="J2005" s="16"/>
      <c r="K2005" s="46" t="str">
        <f t="shared" si="701"/>
        <v/>
      </c>
      <c r="L2005" s="16"/>
      <c r="M2005" s="16"/>
      <c r="N2005" s="46"/>
      <c r="O2005" s="47" t="str">
        <f t="shared" si="704"/>
        <v/>
      </c>
      <c r="P2005" s="47"/>
      <c r="Q2005" s="48" t="str">
        <f>IFERROR(VLOOKUP(E2005,Funcionários!$C$8:$E$207,3,FALSE),"")</f>
        <v/>
      </c>
      <c r="R2005" s="47"/>
      <c r="S2005" s="49" t="str">
        <f t="shared" si="705"/>
        <v/>
      </c>
      <c r="T2005" s="49">
        <v>1.9990000000000001E-2</v>
      </c>
      <c r="U2005" s="48" t="str">
        <f>IF(Funcionários!C2006=0,"",Funcionários!C2006)</f>
        <v/>
      </c>
      <c r="V2005" s="50">
        <f>IF(U2005="",0,IF(COUNTIFS($E$7:$E$3006,U2005,$I$7:$I$3006,'RC'!$E$6)=0,0,COUNTIFS($M$7:$M$3006,"Concluída no prazo",$E$7:$E$3006,U2005,$I$7:$I$3006,'RC'!$E$6)/COUNTIFS($E$7:$E$3006,U2005,$I$7:$I$3006,'RC'!$E$6)))</f>
        <v>0</v>
      </c>
      <c r="W2005" s="49">
        <f>SUMIFS($J$7:$J$3006,$E$7:$E$3006,U2005,$I$7:$I$3006,'RC'!$E$6)+SUMIFS($L$7:$L$3006,$E$7:$E$3006,U2005,$I$7:$I$3006,'RC'!$E$6)</f>
        <v>0</v>
      </c>
      <c r="X2005" s="48">
        <f>COUNTIFS($E$7:$E$3006,U2005,$I$7:$I$3006,'RC'!$E$6)</f>
        <v>0</v>
      </c>
      <c r="Y2005" s="48"/>
      <c r="Z2005" s="51" t="str">
        <f>IF(AQ2005='RC'!$E$6,AC2005*1000+AD2005,"")</f>
        <v/>
      </c>
      <c r="AA2005" s="51" t="str">
        <f>IF(AB2005="","",IF(AQ2005='RC'!$E$6,AC2005*1000-AD2005,""))</f>
        <v/>
      </c>
      <c r="AB2005" s="48" t="str">
        <f>IFERROR(VLOOKUP(E2005,Funcionários!$C$8:$E$207,3,FALSE),"")</f>
        <v/>
      </c>
      <c r="AC2005" s="50" t="str">
        <f>IF(AB2005="","",IF(COUNTIFS($AB$7:$AB$3006,AB2005,$AQ$7:$AQ$3006,'RC'!$E$6)=0,"",COUNTIFS($M$7:$M$3006,"Concluída no prazo",$AB$7:$AB$3006,AB2005,$AQ$7:$AQ$3006,'RC'!$E$6)/COUNTIFS($AB$7:$AB$3006,AB2005,$AQ$7:$AQ$3006,'RC'!$E$6)))</f>
        <v/>
      </c>
      <c r="AD2005" s="48">
        <f>SUMIF($AQ$7:$AQ$3006,'RC'!$E$6,$J$7:$J$3006)+SUMIF($AQ$7:$AQ$3006,'RC'!$E$6,$L$7:$L$3006)</f>
        <v>21</v>
      </c>
      <c r="AF2005" s="48">
        <v>3.0019999999993899E-2</v>
      </c>
      <c r="AG2005" s="48">
        <f>IF(OR(AQ2005="",AQ2005&lt;&gt;'RC'!$E$6,AB2005&lt;&gt;'RC'!$D$21),0,1)</f>
        <v>0</v>
      </c>
      <c r="AH2005" s="48">
        <f t="shared" si="702"/>
        <v>3.0019999999993899E-2</v>
      </c>
      <c r="AI2005" s="48" t="str">
        <f t="shared" si="684"/>
        <v/>
      </c>
      <c r="AJ2005" s="48" t="str">
        <f t="shared" si="685"/>
        <v/>
      </c>
      <c r="AK2005" s="52" t="str">
        <f t="shared" si="686"/>
        <v/>
      </c>
      <c r="AL2005" s="52" t="str">
        <f t="shared" si="687"/>
        <v/>
      </c>
      <c r="AM2005" s="48" t="str">
        <f t="shared" si="688"/>
        <v/>
      </c>
      <c r="AN2005" s="48" t="str">
        <f t="shared" si="689"/>
        <v/>
      </c>
      <c r="AP2005" s="18" t="str">
        <f t="shared" si="690"/>
        <v/>
      </c>
      <c r="AQ2005" s="18" t="str">
        <f t="shared" si="691"/>
        <v/>
      </c>
      <c r="AR2005" s="18">
        <v>3.0020000000000002E-2</v>
      </c>
      <c r="AS2005" s="18">
        <f>IF(AF!$D$27="Todos",1,IF(M2005=AF!$D$27,1,0))</f>
        <v>1</v>
      </c>
      <c r="AT2005" s="53">
        <f>IF(AND(E2005=AF!$D$6,OR(LT!M2005=AF!$D$27,AF!$D$27="Todos"),OR(AP2005=AF!$E$8,AQ2005=AF!$E$8)),AR2005+AS2005,0)</f>
        <v>0</v>
      </c>
      <c r="AU2005" s="18" t="str">
        <f t="shared" si="692"/>
        <v/>
      </c>
      <c r="AV2005" s="54" t="str">
        <f t="shared" si="693"/>
        <v/>
      </c>
      <c r="AW2005" s="54" t="str">
        <f t="shared" si="694"/>
        <v/>
      </c>
      <c r="AX2005" s="18" t="str">
        <f t="shared" si="695"/>
        <v/>
      </c>
      <c r="AY2005" s="18" t="str">
        <f t="shared" si="696"/>
        <v/>
      </c>
      <c r="BA2005" s="18">
        <f>IF($E2005=AF!$D$6,IF($M2005="Concluída no prazo",2,IF($M2005="Concluída com atraso",1,0)),0)</f>
        <v>0</v>
      </c>
      <c r="BB2005" s="18">
        <f>IF($E2005=AF!$D$6,IF($M2005="Atrasada",2,IF($M2005="Concluída com atraso",1,0)),0)</f>
        <v>0</v>
      </c>
      <c r="BC2005" s="18">
        <v>1.9990000000000001E-2</v>
      </c>
      <c r="BD2005" s="18">
        <f t="shared" si="703"/>
        <v>1.9990000000000001E-2</v>
      </c>
      <c r="BE2005" s="18">
        <f t="shared" si="703"/>
        <v>1.9990000000000001E-2</v>
      </c>
      <c r="BF2005" s="18" t="str">
        <f t="shared" si="697"/>
        <v/>
      </c>
      <c r="BN2005" s="18" t="str">
        <f t="shared" si="698"/>
        <v>s</v>
      </c>
    </row>
    <row r="2006" spans="3:66" ht="50.1" customHeight="1" thickTop="1" thickBot="1" x14ac:dyDescent="0.3">
      <c r="C2006" s="46"/>
      <c r="D2006" s="46"/>
      <c r="E2006" s="46"/>
      <c r="F2006" s="122"/>
      <c r="G2006" s="122"/>
      <c r="H2006" s="78" t="str">
        <f t="shared" si="699"/>
        <v/>
      </c>
      <c r="I2006" s="78" t="str">
        <f t="shared" si="700"/>
        <v/>
      </c>
      <c r="J2006" s="16"/>
      <c r="K2006" s="46" t="str">
        <f t="shared" si="701"/>
        <v/>
      </c>
      <c r="L2006" s="16"/>
      <c r="M2006" s="16"/>
      <c r="N2006" s="46"/>
      <c r="O2006" s="47" t="str">
        <f t="shared" si="704"/>
        <v/>
      </c>
      <c r="P2006" s="47"/>
      <c r="Q2006" s="48" t="str">
        <f>IFERROR(VLOOKUP(E2006,Funcionários!$C$8:$E$207,3,FALSE),"")</f>
        <v/>
      </c>
      <c r="R2006" s="47"/>
      <c r="S2006" s="49" t="str">
        <f t="shared" si="705"/>
        <v/>
      </c>
      <c r="T2006" s="49">
        <v>0.02</v>
      </c>
      <c r="U2006" s="48" t="str">
        <f>IF(Funcionários!C2007=0,"",Funcionários!C2007)</f>
        <v/>
      </c>
      <c r="V2006" s="50">
        <f>IF(U2006="",0,IF(COUNTIFS($E$7:$E$3006,U2006,$I$7:$I$3006,'RC'!$E$6)=0,0,COUNTIFS($M$7:$M$3006,"Concluída no prazo",$E$7:$E$3006,U2006,$I$7:$I$3006,'RC'!$E$6)/COUNTIFS($E$7:$E$3006,U2006,$I$7:$I$3006,'RC'!$E$6)))</f>
        <v>0</v>
      </c>
      <c r="W2006" s="49">
        <f>SUMIFS($J$7:$J$3006,$E$7:$E$3006,U2006,$I$7:$I$3006,'RC'!$E$6)+SUMIFS($L$7:$L$3006,$E$7:$E$3006,U2006,$I$7:$I$3006,'RC'!$E$6)</f>
        <v>0</v>
      </c>
      <c r="X2006" s="48">
        <f>COUNTIFS($E$7:$E$3006,U2006,$I$7:$I$3006,'RC'!$E$6)</f>
        <v>0</v>
      </c>
      <c r="Y2006" s="48"/>
      <c r="Z2006" s="51" t="str">
        <f>IF(AQ2006='RC'!$E$6,AC2006*1000+AD2006,"")</f>
        <v/>
      </c>
      <c r="AA2006" s="51" t="str">
        <f>IF(AB2006="","",IF(AQ2006='RC'!$E$6,AC2006*1000-AD2006,""))</f>
        <v/>
      </c>
      <c r="AB2006" s="48" t="str">
        <f>IFERROR(VLOOKUP(E2006,Funcionários!$C$8:$E$207,3,FALSE),"")</f>
        <v/>
      </c>
      <c r="AC2006" s="50" t="str">
        <f>IF(AB2006="","",IF(COUNTIFS($AB$7:$AB$3006,AB2006,$AQ$7:$AQ$3006,'RC'!$E$6)=0,"",COUNTIFS($M$7:$M$3006,"Concluída no prazo",$AB$7:$AB$3006,AB2006,$AQ$7:$AQ$3006,'RC'!$E$6)/COUNTIFS($AB$7:$AB$3006,AB2006,$AQ$7:$AQ$3006,'RC'!$E$6)))</f>
        <v/>
      </c>
      <c r="AD2006" s="48">
        <f>SUMIF($AQ$7:$AQ$3006,'RC'!$E$6,$J$7:$J$3006)+SUMIF($AQ$7:$AQ$3006,'RC'!$E$6,$L$7:$L$3006)</f>
        <v>21</v>
      </c>
      <c r="AF2006" s="48">
        <v>3.0009999999993899E-2</v>
      </c>
      <c r="AG2006" s="48">
        <f>IF(OR(AQ2006="",AQ2006&lt;&gt;'RC'!$E$6,AB2006&lt;&gt;'RC'!$D$21),0,1)</f>
        <v>0</v>
      </c>
      <c r="AH2006" s="48">
        <f t="shared" si="702"/>
        <v>3.0009999999993899E-2</v>
      </c>
      <c r="AI2006" s="48" t="str">
        <f t="shared" si="684"/>
        <v/>
      </c>
      <c r="AJ2006" s="48" t="str">
        <f t="shared" si="685"/>
        <v/>
      </c>
      <c r="AK2006" s="52" t="str">
        <f t="shared" si="686"/>
        <v/>
      </c>
      <c r="AL2006" s="52" t="str">
        <f t="shared" si="687"/>
        <v/>
      </c>
      <c r="AM2006" s="48" t="str">
        <f t="shared" si="688"/>
        <v/>
      </c>
      <c r="AN2006" s="48" t="str">
        <f t="shared" si="689"/>
        <v/>
      </c>
      <c r="AP2006" s="18" t="str">
        <f t="shared" si="690"/>
        <v/>
      </c>
      <c r="AQ2006" s="18" t="str">
        <f t="shared" si="691"/>
        <v/>
      </c>
      <c r="AR2006" s="18">
        <v>3.0009999999999998E-2</v>
      </c>
      <c r="AS2006" s="18">
        <f>IF(AF!$D$27="Todos",1,IF(M2006=AF!$D$27,1,0))</f>
        <v>1</v>
      </c>
      <c r="AT2006" s="53">
        <f>IF(AND(E2006=AF!$D$6,OR(LT!M2006=AF!$D$27,AF!$D$27="Todos"),OR(AP2006=AF!$E$8,AQ2006=AF!$E$8)),AR2006+AS2006,0)</f>
        <v>0</v>
      </c>
      <c r="AU2006" s="18" t="str">
        <f t="shared" si="692"/>
        <v/>
      </c>
      <c r="AV2006" s="54" t="str">
        <f t="shared" si="693"/>
        <v/>
      </c>
      <c r="AW2006" s="54" t="str">
        <f t="shared" si="694"/>
        <v/>
      </c>
      <c r="AX2006" s="18" t="str">
        <f t="shared" si="695"/>
        <v/>
      </c>
      <c r="AY2006" s="18" t="str">
        <f t="shared" si="696"/>
        <v/>
      </c>
      <c r="BA2006" s="18">
        <f>IF($E2006=AF!$D$6,IF($M2006="Concluída no prazo",2,IF($M2006="Concluída com atraso",1,0)),0)</f>
        <v>0</v>
      </c>
      <c r="BB2006" s="18">
        <f>IF($E2006=AF!$D$6,IF($M2006="Atrasada",2,IF($M2006="Concluída com atraso",1,0)),0)</f>
        <v>0</v>
      </c>
      <c r="BC2006" s="18">
        <v>0.02</v>
      </c>
      <c r="BD2006" s="18">
        <f t="shared" si="703"/>
        <v>0.02</v>
      </c>
      <c r="BE2006" s="18">
        <f t="shared" si="703"/>
        <v>0.02</v>
      </c>
      <c r="BF2006" s="18" t="str">
        <f t="shared" si="697"/>
        <v/>
      </c>
      <c r="BN2006" s="18" t="str">
        <f t="shared" si="698"/>
        <v>s</v>
      </c>
    </row>
    <row r="2007" spans="3:66" ht="50.1" customHeight="1" thickTop="1" thickBot="1" x14ac:dyDescent="0.3">
      <c r="C2007" s="46"/>
      <c r="D2007" s="46"/>
      <c r="E2007" s="46"/>
      <c r="F2007" s="122"/>
      <c r="G2007" s="122"/>
      <c r="H2007" s="78" t="str">
        <f t="shared" si="699"/>
        <v/>
      </c>
      <c r="I2007" s="78" t="str">
        <f t="shared" si="700"/>
        <v/>
      </c>
      <c r="J2007" s="16"/>
      <c r="K2007" s="46" t="str">
        <f t="shared" si="701"/>
        <v/>
      </c>
      <c r="L2007" s="16"/>
      <c r="M2007" s="16"/>
      <c r="N2007" s="46"/>
      <c r="O2007" s="47" t="str">
        <f t="shared" si="704"/>
        <v/>
      </c>
      <c r="P2007" s="47"/>
      <c r="Q2007" s="48" t="str">
        <f>IFERROR(VLOOKUP(E2007,Funcionários!$C$8:$E$207,3,FALSE),"")</f>
        <v/>
      </c>
      <c r="R2007" s="47"/>
      <c r="S2007" s="49" t="str">
        <f t="shared" si="705"/>
        <v/>
      </c>
      <c r="T2007" s="49">
        <v>2.001E-2</v>
      </c>
      <c r="U2007" s="48" t="str">
        <f>IF(Funcionários!C2008=0,"",Funcionários!C2008)</f>
        <v/>
      </c>
      <c r="V2007" s="50">
        <f>IF(U2007="",0,IF(COUNTIFS($E$7:$E$3006,U2007,$I$7:$I$3006,'RC'!$E$6)=0,0,COUNTIFS($M$7:$M$3006,"Concluída no prazo",$E$7:$E$3006,U2007,$I$7:$I$3006,'RC'!$E$6)/COUNTIFS($E$7:$E$3006,U2007,$I$7:$I$3006,'RC'!$E$6)))</f>
        <v>0</v>
      </c>
      <c r="W2007" s="49">
        <f>SUMIFS($J$7:$J$3006,$E$7:$E$3006,U2007,$I$7:$I$3006,'RC'!$E$6)+SUMIFS($L$7:$L$3006,$E$7:$E$3006,U2007,$I$7:$I$3006,'RC'!$E$6)</f>
        <v>0</v>
      </c>
      <c r="X2007" s="48">
        <f>COUNTIFS($E$7:$E$3006,U2007,$I$7:$I$3006,'RC'!$E$6)</f>
        <v>0</v>
      </c>
      <c r="Y2007" s="48"/>
      <c r="Z2007" s="51" t="str">
        <f>IF(AQ2007='RC'!$E$6,AC2007*1000+AD2007,"")</f>
        <v/>
      </c>
      <c r="AA2007" s="51" t="str">
        <f>IF(AB2007="","",IF(AQ2007='RC'!$E$6,AC2007*1000-AD2007,""))</f>
        <v/>
      </c>
      <c r="AB2007" s="48" t="str">
        <f>IFERROR(VLOOKUP(E2007,Funcionários!$C$8:$E$207,3,FALSE),"")</f>
        <v/>
      </c>
      <c r="AC2007" s="50" t="str">
        <f>IF(AB2007="","",IF(COUNTIFS($AB$7:$AB$3006,AB2007,$AQ$7:$AQ$3006,'RC'!$E$6)=0,"",COUNTIFS($M$7:$M$3006,"Concluída no prazo",$AB$7:$AB$3006,AB2007,$AQ$7:$AQ$3006,'RC'!$E$6)/COUNTIFS($AB$7:$AB$3006,AB2007,$AQ$7:$AQ$3006,'RC'!$E$6)))</f>
        <v/>
      </c>
      <c r="AD2007" s="48">
        <f>SUMIF($AQ$7:$AQ$3006,'RC'!$E$6,$J$7:$J$3006)+SUMIF($AQ$7:$AQ$3006,'RC'!$E$6,$L$7:$L$3006)</f>
        <v>21</v>
      </c>
      <c r="AF2007" s="48">
        <v>2.99999999999939E-2</v>
      </c>
      <c r="AG2007" s="48">
        <f>IF(OR(AQ2007="",AQ2007&lt;&gt;'RC'!$E$6,AB2007&lt;&gt;'RC'!$D$21),0,1)</f>
        <v>0</v>
      </c>
      <c r="AH2007" s="48">
        <f t="shared" si="702"/>
        <v>2.99999999999939E-2</v>
      </c>
      <c r="AI2007" s="48" t="str">
        <f t="shared" si="684"/>
        <v/>
      </c>
      <c r="AJ2007" s="48" t="str">
        <f t="shared" si="685"/>
        <v/>
      </c>
      <c r="AK2007" s="52" t="str">
        <f t="shared" si="686"/>
        <v/>
      </c>
      <c r="AL2007" s="52" t="str">
        <f t="shared" si="687"/>
        <v/>
      </c>
      <c r="AM2007" s="48" t="str">
        <f t="shared" si="688"/>
        <v/>
      </c>
      <c r="AN2007" s="48" t="str">
        <f t="shared" si="689"/>
        <v/>
      </c>
      <c r="AP2007" s="18" t="str">
        <f t="shared" si="690"/>
        <v/>
      </c>
      <c r="AQ2007" s="18" t="str">
        <f t="shared" si="691"/>
        <v/>
      </c>
      <c r="AR2007" s="18">
        <v>0.03</v>
      </c>
      <c r="AS2007" s="18">
        <f>IF(AF!$D$27="Todos",1,IF(M2007=AF!$D$27,1,0))</f>
        <v>1</v>
      </c>
      <c r="AT2007" s="53">
        <f>IF(AND(E2007=AF!$D$6,OR(LT!M2007=AF!$D$27,AF!$D$27="Todos"),OR(AP2007=AF!$E$8,AQ2007=AF!$E$8)),AR2007+AS2007,0)</f>
        <v>0</v>
      </c>
      <c r="AU2007" s="18" t="str">
        <f t="shared" si="692"/>
        <v/>
      </c>
      <c r="AV2007" s="54" t="str">
        <f t="shared" si="693"/>
        <v/>
      </c>
      <c r="AW2007" s="54" t="str">
        <f t="shared" si="694"/>
        <v/>
      </c>
      <c r="AX2007" s="18" t="str">
        <f t="shared" si="695"/>
        <v/>
      </c>
      <c r="AY2007" s="18" t="str">
        <f t="shared" si="696"/>
        <v/>
      </c>
      <c r="BA2007" s="18">
        <f>IF($E2007=AF!$D$6,IF($M2007="Concluída no prazo",2,IF($M2007="Concluída com atraso",1,0)),0)</f>
        <v>0</v>
      </c>
      <c r="BB2007" s="18">
        <f>IF($E2007=AF!$D$6,IF($M2007="Atrasada",2,IF($M2007="Concluída com atraso",1,0)),0)</f>
        <v>0</v>
      </c>
      <c r="BC2007" s="18">
        <v>2.001E-2</v>
      </c>
      <c r="BD2007" s="18">
        <f t="shared" si="703"/>
        <v>2.001E-2</v>
      </c>
      <c r="BE2007" s="18">
        <f t="shared" si="703"/>
        <v>2.001E-2</v>
      </c>
      <c r="BF2007" s="18" t="str">
        <f t="shared" si="697"/>
        <v/>
      </c>
      <c r="BN2007" s="18" t="str">
        <f t="shared" si="698"/>
        <v>s</v>
      </c>
    </row>
    <row r="2008" spans="3:66" ht="50.1" customHeight="1" thickTop="1" thickBot="1" x14ac:dyDescent="0.3">
      <c r="C2008" s="46"/>
      <c r="D2008" s="46"/>
      <c r="E2008" s="46"/>
      <c r="F2008" s="122"/>
      <c r="G2008" s="122"/>
      <c r="H2008" s="78" t="str">
        <f t="shared" si="699"/>
        <v/>
      </c>
      <c r="I2008" s="78" t="str">
        <f t="shared" si="700"/>
        <v/>
      </c>
      <c r="J2008" s="16"/>
      <c r="K2008" s="46" t="str">
        <f t="shared" si="701"/>
        <v/>
      </c>
      <c r="L2008" s="16"/>
      <c r="M2008" s="16"/>
      <c r="N2008" s="46"/>
      <c r="O2008" s="47" t="str">
        <f t="shared" si="704"/>
        <v/>
      </c>
      <c r="P2008" s="47"/>
      <c r="Q2008" s="48" t="str">
        <f>IFERROR(VLOOKUP(E2008,Funcionários!$C$8:$E$207,3,FALSE),"")</f>
        <v/>
      </c>
      <c r="R2008" s="47"/>
      <c r="S2008" s="49" t="str">
        <f t="shared" si="705"/>
        <v/>
      </c>
      <c r="T2008" s="49">
        <v>2.002E-2</v>
      </c>
      <c r="U2008" s="48" t="str">
        <f>IF(Funcionários!C2009=0,"",Funcionários!C2009)</f>
        <v/>
      </c>
      <c r="V2008" s="50">
        <f>IF(U2008="",0,IF(COUNTIFS($E$7:$E$3006,U2008,$I$7:$I$3006,'RC'!$E$6)=0,0,COUNTIFS($M$7:$M$3006,"Concluída no prazo",$E$7:$E$3006,U2008,$I$7:$I$3006,'RC'!$E$6)/COUNTIFS($E$7:$E$3006,U2008,$I$7:$I$3006,'RC'!$E$6)))</f>
        <v>0</v>
      </c>
      <c r="W2008" s="49">
        <f>SUMIFS($J$7:$J$3006,$E$7:$E$3006,U2008,$I$7:$I$3006,'RC'!$E$6)+SUMIFS($L$7:$L$3006,$E$7:$E$3006,U2008,$I$7:$I$3006,'RC'!$E$6)</f>
        <v>0</v>
      </c>
      <c r="X2008" s="48">
        <f>COUNTIFS($E$7:$E$3006,U2008,$I$7:$I$3006,'RC'!$E$6)</f>
        <v>0</v>
      </c>
      <c r="Y2008" s="48"/>
      <c r="Z2008" s="51" t="str">
        <f>IF(AQ2008='RC'!$E$6,AC2008*1000+AD2008,"")</f>
        <v/>
      </c>
      <c r="AA2008" s="51" t="str">
        <f>IF(AB2008="","",IF(AQ2008='RC'!$E$6,AC2008*1000-AD2008,""))</f>
        <v/>
      </c>
      <c r="AB2008" s="48" t="str">
        <f>IFERROR(VLOOKUP(E2008,Funcionários!$C$8:$E$207,3,FALSE),"")</f>
        <v/>
      </c>
      <c r="AC2008" s="50" t="str">
        <f>IF(AB2008="","",IF(COUNTIFS($AB$7:$AB$3006,AB2008,$AQ$7:$AQ$3006,'RC'!$E$6)=0,"",COUNTIFS($M$7:$M$3006,"Concluída no prazo",$AB$7:$AB$3006,AB2008,$AQ$7:$AQ$3006,'RC'!$E$6)/COUNTIFS($AB$7:$AB$3006,AB2008,$AQ$7:$AQ$3006,'RC'!$E$6)))</f>
        <v/>
      </c>
      <c r="AD2008" s="48">
        <f>SUMIF($AQ$7:$AQ$3006,'RC'!$E$6,$J$7:$J$3006)+SUMIF($AQ$7:$AQ$3006,'RC'!$E$6,$L$7:$L$3006)</f>
        <v>21</v>
      </c>
      <c r="AF2008" s="48">
        <v>2.99899999999939E-2</v>
      </c>
      <c r="AG2008" s="48">
        <f>IF(OR(AQ2008="",AQ2008&lt;&gt;'RC'!$E$6,AB2008&lt;&gt;'RC'!$D$21),0,1)</f>
        <v>0</v>
      </c>
      <c r="AH2008" s="48">
        <f t="shared" si="702"/>
        <v>2.99899999999939E-2</v>
      </c>
      <c r="AI2008" s="48" t="str">
        <f t="shared" si="684"/>
        <v/>
      </c>
      <c r="AJ2008" s="48" t="str">
        <f t="shared" si="685"/>
        <v/>
      </c>
      <c r="AK2008" s="52" t="str">
        <f t="shared" si="686"/>
        <v/>
      </c>
      <c r="AL2008" s="52" t="str">
        <f t="shared" si="687"/>
        <v/>
      </c>
      <c r="AM2008" s="48" t="str">
        <f t="shared" si="688"/>
        <v/>
      </c>
      <c r="AN2008" s="48" t="str">
        <f t="shared" si="689"/>
        <v/>
      </c>
      <c r="AP2008" s="18" t="str">
        <f t="shared" si="690"/>
        <v/>
      </c>
      <c r="AQ2008" s="18" t="str">
        <f t="shared" si="691"/>
        <v/>
      </c>
      <c r="AR2008" s="18">
        <v>2.9989999999999999E-2</v>
      </c>
      <c r="AS2008" s="18">
        <f>IF(AF!$D$27="Todos",1,IF(M2008=AF!$D$27,1,0))</f>
        <v>1</v>
      </c>
      <c r="AT2008" s="53">
        <f>IF(AND(E2008=AF!$D$6,OR(LT!M2008=AF!$D$27,AF!$D$27="Todos"),OR(AP2008=AF!$E$8,AQ2008=AF!$E$8)),AR2008+AS2008,0)</f>
        <v>0</v>
      </c>
      <c r="AU2008" s="18" t="str">
        <f t="shared" si="692"/>
        <v/>
      </c>
      <c r="AV2008" s="54" t="str">
        <f t="shared" si="693"/>
        <v/>
      </c>
      <c r="AW2008" s="54" t="str">
        <f t="shared" si="694"/>
        <v/>
      </c>
      <c r="AX2008" s="18" t="str">
        <f t="shared" si="695"/>
        <v/>
      </c>
      <c r="AY2008" s="18" t="str">
        <f t="shared" si="696"/>
        <v/>
      </c>
      <c r="BA2008" s="18">
        <f>IF($E2008=AF!$D$6,IF($M2008="Concluída no prazo",2,IF($M2008="Concluída com atraso",1,0)),0)</f>
        <v>0</v>
      </c>
      <c r="BB2008" s="18">
        <f>IF($E2008=AF!$D$6,IF($M2008="Atrasada",2,IF($M2008="Concluída com atraso",1,0)),0)</f>
        <v>0</v>
      </c>
      <c r="BC2008" s="18">
        <v>2.002E-2</v>
      </c>
      <c r="BD2008" s="18">
        <f t="shared" si="703"/>
        <v>2.002E-2</v>
      </c>
      <c r="BE2008" s="18">
        <f t="shared" si="703"/>
        <v>2.002E-2</v>
      </c>
      <c r="BF2008" s="18" t="str">
        <f t="shared" si="697"/>
        <v/>
      </c>
      <c r="BN2008" s="18" t="str">
        <f t="shared" si="698"/>
        <v>s</v>
      </c>
    </row>
    <row r="2009" spans="3:66" ht="50.1" customHeight="1" thickTop="1" thickBot="1" x14ac:dyDescent="0.3">
      <c r="C2009" s="46"/>
      <c r="D2009" s="46"/>
      <c r="E2009" s="46"/>
      <c r="F2009" s="122"/>
      <c r="G2009" s="122"/>
      <c r="H2009" s="78" t="str">
        <f t="shared" si="699"/>
        <v/>
      </c>
      <c r="I2009" s="78" t="str">
        <f t="shared" si="700"/>
        <v/>
      </c>
      <c r="J2009" s="16"/>
      <c r="K2009" s="46" t="str">
        <f t="shared" si="701"/>
        <v/>
      </c>
      <c r="L2009" s="16"/>
      <c r="M2009" s="16"/>
      <c r="N2009" s="46"/>
      <c r="O2009" s="47" t="str">
        <f t="shared" si="704"/>
        <v/>
      </c>
      <c r="P2009" s="47"/>
      <c r="Q2009" s="48" t="str">
        <f>IFERROR(VLOOKUP(E2009,Funcionários!$C$8:$E$207,3,FALSE),"")</f>
        <v/>
      </c>
      <c r="R2009" s="47"/>
      <c r="S2009" s="49" t="str">
        <f t="shared" si="705"/>
        <v/>
      </c>
      <c r="T2009" s="49">
        <v>2.0029999999999999E-2</v>
      </c>
      <c r="U2009" s="48" t="str">
        <f>IF(Funcionários!C2010=0,"",Funcionários!C2010)</f>
        <v/>
      </c>
      <c r="V2009" s="50">
        <f>IF(U2009="",0,IF(COUNTIFS($E$7:$E$3006,U2009,$I$7:$I$3006,'RC'!$E$6)=0,0,COUNTIFS($M$7:$M$3006,"Concluída no prazo",$E$7:$E$3006,U2009,$I$7:$I$3006,'RC'!$E$6)/COUNTIFS($E$7:$E$3006,U2009,$I$7:$I$3006,'RC'!$E$6)))</f>
        <v>0</v>
      </c>
      <c r="W2009" s="49">
        <f>SUMIFS($J$7:$J$3006,$E$7:$E$3006,U2009,$I$7:$I$3006,'RC'!$E$6)+SUMIFS($L$7:$L$3006,$E$7:$E$3006,U2009,$I$7:$I$3006,'RC'!$E$6)</f>
        <v>0</v>
      </c>
      <c r="X2009" s="48">
        <f>COUNTIFS($E$7:$E$3006,U2009,$I$7:$I$3006,'RC'!$E$6)</f>
        <v>0</v>
      </c>
      <c r="Y2009" s="48"/>
      <c r="Z2009" s="51" t="str">
        <f>IF(AQ2009='RC'!$E$6,AC2009*1000+AD2009,"")</f>
        <v/>
      </c>
      <c r="AA2009" s="51" t="str">
        <f>IF(AB2009="","",IF(AQ2009='RC'!$E$6,AC2009*1000-AD2009,""))</f>
        <v/>
      </c>
      <c r="AB2009" s="48" t="str">
        <f>IFERROR(VLOOKUP(E2009,Funcionários!$C$8:$E$207,3,FALSE),"")</f>
        <v/>
      </c>
      <c r="AC2009" s="50" t="str">
        <f>IF(AB2009="","",IF(COUNTIFS($AB$7:$AB$3006,AB2009,$AQ$7:$AQ$3006,'RC'!$E$6)=0,"",COUNTIFS($M$7:$M$3006,"Concluída no prazo",$AB$7:$AB$3006,AB2009,$AQ$7:$AQ$3006,'RC'!$E$6)/COUNTIFS($AB$7:$AB$3006,AB2009,$AQ$7:$AQ$3006,'RC'!$E$6)))</f>
        <v/>
      </c>
      <c r="AD2009" s="48">
        <f>SUMIF($AQ$7:$AQ$3006,'RC'!$E$6,$J$7:$J$3006)+SUMIF($AQ$7:$AQ$3006,'RC'!$E$6,$L$7:$L$3006)</f>
        <v>21</v>
      </c>
      <c r="AF2009" s="48">
        <v>2.99799999999939E-2</v>
      </c>
      <c r="AG2009" s="48">
        <f>IF(OR(AQ2009="",AQ2009&lt;&gt;'RC'!$E$6,AB2009&lt;&gt;'RC'!$D$21),0,1)</f>
        <v>0</v>
      </c>
      <c r="AH2009" s="48">
        <f t="shared" si="702"/>
        <v>2.99799999999939E-2</v>
      </c>
      <c r="AI2009" s="48" t="str">
        <f t="shared" si="684"/>
        <v/>
      </c>
      <c r="AJ2009" s="48" t="str">
        <f t="shared" si="685"/>
        <v/>
      </c>
      <c r="AK2009" s="52" t="str">
        <f t="shared" si="686"/>
        <v/>
      </c>
      <c r="AL2009" s="52" t="str">
        <f t="shared" si="687"/>
        <v/>
      </c>
      <c r="AM2009" s="48" t="str">
        <f t="shared" si="688"/>
        <v/>
      </c>
      <c r="AN2009" s="48" t="str">
        <f t="shared" si="689"/>
        <v/>
      </c>
      <c r="AP2009" s="18" t="str">
        <f t="shared" si="690"/>
        <v/>
      </c>
      <c r="AQ2009" s="18" t="str">
        <f t="shared" si="691"/>
        <v/>
      </c>
      <c r="AR2009" s="18">
        <v>2.998E-2</v>
      </c>
      <c r="AS2009" s="18">
        <f>IF(AF!$D$27="Todos",1,IF(M2009=AF!$D$27,1,0))</f>
        <v>1</v>
      </c>
      <c r="AT2009" s="53">
        <f>IF(AND(E2009=AF!$D$6,OR(LT!M2009=AF!$D$27,AF!$D$27="Todos"),OR(AP2009=AF!$E$8,AQ2009=AF!$E$8)),AR2009+AS2009,0)</f>
        <v>0</v>
      </c>
      <c r="AU2009" s="18" t="str">
        <f t="shared" si="692"/>
        <v/>
      </c>
      <c r="AV2009" s="54" t="str">
        <f t="shared" si="693"/>
        <v/>
      </c>
      <c r="AW2009" s="54" t="str">
        <f t="shared" si="694"/>
        <v/>
      </c>
      <c r="AX2009" s="18" t="str">
        <f t="shared" si="695"/>
        <v/>
      </c>
      <c r="AY2009" s="18" t="str">
        <f t="shared" si="696"/>
        <v/>
      </c>
      <c r="BA2009" s="18">
        <f>IF($E2009=AF!$D$6,IF($M2009="Concluída no prazo",2,IF($M2009="Concluída com atraso",1,0)),0)</f>
        <v>0</v>
      </c>
      <c r="BB2009" s="18">
        <f>IF($E2009=AF!$D$6,IF($M2009="Atrasada",2,IF($M2009="Concluída com atraso",1,0)),0)</f>
        <v>0</v>
      </c>
      <c r="BC2009" s="18">
        <v>2.0029999999999999E-2</v>
      </c>
      <c r="BD2009" s="18">
        <f t="shared" si="703"/>
        <v>2.0029999999999999E-2</v>
      </c>
      <c r="BE2009" s="18">
        <f t="shared" si="703"/>
        <v>2.0029999999999999E-2</v>
      </c>
      <c r="BF2009" s="18" t="str">
        <f t="shared" si="697"/>
        <v/>
      </c>
      <c r="BN2009" s="18" t="str">
        <f t="shared" si="698"/>
        <v>s</v>
      </c>
    </row>
    <row r="2010" spans="3:66" ht="50.1" customHeight="1" thickTop="1" thickBot="1" x14ac:dyDescent="0.3">
      <c r="C2010" s="46"/>
      <c r="D2010" s="46"/>
      <c r="E2010" s="46"/>
      <c r="F2010" s="122"/>
      <c r="G2010" s="122"/>
      <c r="H2010" s="78" t="str">
        <f t="shared" si="699"/>
        <v/>
      </c>
      <c r="I2010" s="78" t="str">
        <f t="shared" si="700"/>
        <v/>
      </c>
      <c r="J2010" s="16"/>
      <c r="K2010" s="46" t="str">
        <f t="shared" si="701"/>
        <v/>
      </c>
      <c r="L2010" s="16"/>
      <c r="M2010" s="16"/>
      <c r="N2010" s="46"/>
      <c r="O2010" s="47" t="str">
        <f t="shared" si="704"/>
        <v/>
      </c>
      <c r="P2010" s="47"/>
      <c r="Q2010" s="48" t="str">
        <f>IFERROR(VLOOKUP(E2010,Funcionários!$C$8:$E$207,3,FALSE),"")</f>
        <v/>
      </c>
      <c r="R2010" s="47"/>
      <c r="S2010" s="49" t="str">
        <f t="shared" si="705"/>
        <v/>
      </c>
      <c r="T2010" s="49">
        <v>2.0039999999999999E-2</v>
      </c>
      <c r="U2010" s="48" t="str">
        <f>IF(Funcionários!C2011=0,"",Funcionários!C2011)</f>
        <v/>
      </c>
      <c r="V2010" s="50">
        <f>IF(U2010="",0,IF(COUNTIFS($E$7:$E$3006,U2010,$I$7:$I$3006,'RC'!$E$6)=0,0,COUNTIFS($M$7:$M$3006,"Concluída no prazo",$E$7:$E$3006,U2010,$I$7:$I$3006,'RC'!$E$6)/COUNTIFS($E$7:$E$3006,U2010,$I$7:$I$3006,'RC'!$E$6)))</f>
        <v>0</v>
      </c>
      <c r="W2010" s="49">
        <f>SUMIFS($J$7:$J$3006,$E$7:$E$3006,U2010,$I$7:$I$3006,'RC'!$E$6)+SUMIFS($L$7:$L$3006,$E$7:$E$3006,U2010,$I$7:$I$3006,'RC'!$E$6)</f>
        <v>0</v>
      </c>
      <c r="X2010" s="48">
        <f>COUNTIFS($E$7:$E$3006,U2010,$I$7:$I$3006,'RC'!$E$6)</f>
        <v>0</v>
      </c>
      <c r="Y2010" s="48"/>
      <c r="Z2010" s="51" t="str">
        <f>IF(AQ2010='RC'!$E$6,AC2010*1000+AD2010,"")</f>
        <v/>
      </c>
      <c r="AA2010" s="51" t="str">
        <f>IF(AB2010="","",IF(AQ2010='RC'!$E$6,AC2010*1000-AD2010,""))</f>
        <v/>
      </c>
      <c r="AB2010" s="48" t="str">
        <f>IFERROR(VLOOKUP(E2010,Funcionários!$C$8:$E$207,3,FALSE),"")</f>
        <v/>
      </c>
      <c r="AC2010" s="50" t="str">
        <f>IF(AB2010="","",IF(COUNTIFS($AB$7:$AB$3006,AB2010,$AQ$7:$AQ$3006,'RC'!$E$6)=0,"",COUNTIFS($M$7:$M$3006,"Concluída no prazo",$AB$7:$AB$3006,AB2010,$AQ$7:$AQ$3006,'RC'!$E$6)/COUNTIFS($AB$7:$AB$3006,AB2010,$AQ$7:$AQ$3006,'RC'!$E$6)))</f>
        <v/>
      </c>
      <c r="AD2010" s="48">
        <f>SUMIF($AQ$7:$AQ$3006,'RC'!$E$6,$J$7:$J$3006)+SUMIF($AQ$7:$AQ$3006,'RC'!$E$6,$L$7:$L$3006)</f>
        <v>21</v>
      </c>
      <c r="AF2010" s="48">
        <v>2.9969999999993901E-2</v>
      </c>
      <c r="AG2010" s="48">
        <f>IF(OR(AQ2010="",AQ2010&lt;&gt;'RC'!$E$6,AB2010&lt;&gt;'RC'!$D$21),0,1)</f>
        <v>0</v>
      </c>
      <c r="AH2010" s="48">
        <f t="shared" si="702"/>
        <v>2.9969999999993901E-2</v>
      </c>
      <c r="AI2010" s="48" t="str">
        <f t="shared" si="684"/>
        <v/>
      </c>
      <c r="AJ2010" s="48" t="str">
        <f t="shared" si="685"/>
        <v/>
      </c>
      <c r="AK2010" s="52" t="str">
        <f t="shared" si="686"/>
        <v/>
      </c>
      <c r="AL2010" s="52" t="str">
        <f t="shared" si="687"/>
        <v/>
      </c>
      <c r="AM2010" s="48" t="str">
        <f t="shared" si="688"/>
        <v/>
      </c>
      <c r="AN2010" s="48" t="str">
        <f t="shared" si="689"/>
        <v/>
      </c>
      <c r="AP2010" s="18" t="str">
        <f t="shared" si="690"/>
        <v/>
      </c>
      <c r="AQ2010" s="18" t="str">
        <f t="shared" si="691"/>
        <v/>
      </c>
      <c r="AR2010" s="18">
        <v>2.997E-2</v>
      </c>
      <c r="AS2010" s="18">
        <f>IF(AF!$D$27="Todos",1,IF(M2010=AF!$D$27,1,0))</f>
        <v>1</v>
      </c>
      <c r="AT2010" s="53">
        <f>IF(AND(E2010=AF!$D$6,OR(LT!M2010=AF!$D$27,AF!$D$27="Todos"),OR(AP2010=AF!$E$8,AQ2010=AF!$E$8)),AR2010+AS2010,0)</f>
        <v>0</v>
      </c>
      <c r="AU2010" s="18" t="str">
        <f t="shared" si="692"/>
        <v/>
      </c>
      <c r="AV2010" s="54" t="str">
        <f t="shared" si="693"/>
        <v/>
      </c>
      <c r="AW2010" s="54" t="str">
        <f t="shared" si="694"/>
        <v/>
      </c>
      <c r="AX2010" s="18" t="str">
        <f t="shared" si="695"/>
        <v/>
      </c>
      <c r="AY2010" s="18" t="str">
        <f t="shared" si="696"/>
        <v/>
      </c>
      <c r="BA2010" s="18">
        <f>IF($E2010=AF!$D$6,IF($M2010="Concluída no prazo",2,IF($M2010="Concluída com atraso",1,0)),0)</f>
        <v>0</v>
      </c>
      <c r="BB2010" s="18">
        <f>IF($E2010=AF!$D$6,IF($M2010="Atrasada",2,IF($M2010="Concluída com atraso",1,0)),0)</f>
        <v>0</v>
      </c>
      <c r="BC2010" s="18">
        <v>2.0039999999999999E-2</v>
      </c>
      <c r="BD2010" s="18">
        <f t="shared" si="703"/>
        <v>2.0039999999999999E-2</v>
      </c>
      <c r="BE2010" s="18">
        <f t="shared" si="703"/>
        <v>2.0039999999999999E-2</v>
      </c>
      <c r="BF2010" s="18" t="str">
        <f t="shared" si="697"/>
        <v/>
      </c>
      <c r="BN2010" s="18" t="str">
        <f t="shared" si="698"/>
        <v>s</v>
      </c>
    </row>
    <row r="2011" spans="3:66" ht="50.1" customHeight="1" thickTop="1" thickBot="1" x14ac:dyDescent="0.3">
      <c r="C2011" s="46"/>
      <c r="D2011" s="46"/>
      <c r="E2011" s="46"/>
      <c r="F2011" s="122"/>
      <c r="G2011" s="122"/>
      <c r="H2011" s="78" t="str">
        <f t="shared" si="699"/>
        <v/>
      </c>
      <c r="I2011" s="78" t="str">
        <f t="shared" si="700"/>
        <v/>
      </c>
      <c r="J2011" s="16"/>
      <c r="K2011" s="46" t="str">
        <f t="shared" si="701"/>
        <v/>
      </c>
      <c r="L2011" s="16"/>
      <c r="M2011" s="16"/>
      <c r="N2011" s="46"/>
      <c r="O2011" s="47" t="str">
        <f t="shared" si="704"/>
        <v/>
      </c>
      <c r="P2011" s="47"/>
      <c r="Q2011" s="48" t="str">
        <f>IFERROR(VLOOKUP(E2011,Funcionários!$C$8:$E$207,3,FALSE),"")</f>
        <v/>
      </c>
      <c r="R2011" s="47"/>
      <c r="S2011" s="49" t="str">
        <f t="shared" si="705"/>
        <v/>
      </c>
      <c r="T2011" s="49">
        <v>2.0049999999999998E-2</v>
      </c>
      <c r="U2011" s="48" t="str">
        <f>IF(Funcionários!C2012=0,"",Funcionários!C2012)</f>
        <v/>
      </c>
      <c r="V2011" s="50">
        <f>IF(U2011="",0,IF(COUNTIFS($E$7:$E$3006,U2011,$I$7:$I$3006,'RC'!$E$6)=0,0,COUNTIFS($M$7:$M$3006,"Concluída no prazo",$E$7:$E$3006,U2011,$I$7:$I$3006,'RC'!$E$6)/COUNTIFS($E$7:$E$3006,U2011,$I$7:$I$3006,'RC'!$E$6)))</f>
        <v>0</v>
      </c>
      <c r="W2011" s="49">
        <f>SUMIFS($J$7:$J$3006,$E$7:$E$3006,U2011,$I$7:$I$3006,'RC'!$E$6)+SUMIFS($L$7:$L$3006,$E$7:$E$3006,U2011,$I$7:$I$3006,'RC'!$E$6)</f>
        <v>0</v>
      </c>
      <c r="X2011" s="48">
        <f>COUNTIFS($E$7:$E$3006,U2011,$I$7:$I$3006,'RC'!$E$6)</f>
        <v>0</v>
      </c>
      <c r="Y2011" s="48"/>
      <c r="Z2011" s="51" t="str">
        <f>IF(AQ2011='RC'!$E$6,AC2011*1000+AD2011,"")</f>
        <v/>
      </c>
      <c r="AA2011" s="51" t="str">
        <f>IF(AB2011="","",IF(AQ2011='RC'!$E$6,AC2011*1000-AD2011,""))</f>
        <v/>
      </c>
      <c r="AB2011" s="48" t="str">
        <f>IFERROR(VLOOKUP(E2011,Funcionários!$C$8:$E$207,3,FALSE),"")</f>
        <v/>
      </c>
      <c r="AC2011" s="50" t="str">
        <f>IF(AB2011="","",IF(COUNTIFS($AB$7:$AB$3006,AB2011,$AQ$7:$AQ$3006,'RC'!$E$6)=0,"",COUNTIFS($M$7:$M$3006,"Concluída no prazo",$AB$7:$AB$3006,AB2011,$AQ$7:$AQ$3006,'RC'!$E$6)/COUNTIFS($AB$7:$AB$3006,AB2011,$AQ$7:$AQ$3006,'RC'!$E$6)))</f>
        <v/>
      </c>
      <c r="AD2011" s="48">
        <f>SUMIF($AQ$7:$AQ$3006,'RC'!$E$6,$J$7:$J$3006)+SUMIF($AQ$7:$AQ$3006,'RC'!$E$6,$L$7:$L$3006)</f>
        <v>21</v>
      </c>
      <c r="AF2011" s="48">
        <v>2.9959999999993901E-2</v>
      </c>
      <c r="AG2011" s="48">
        <f>IF(OR(AQ2011="",AQ2011&lt;&gt;'RC'!$E$6,AB2011&lt;&gt;'RC'!$D$21),0,1)</f>
        <v>0</v>
      </c>
      <c r="AH2011" s="48">
        <f t="shared" si="702"/>
        <v>2.9959999999993901E-2</v>
      </c>
      <c r="AI2011" s="48" t="str">
        <f t="shared" si="684"/>
        <v/>
      </c>
      <c r="AJ2011" s="48" t="str">
        <f t="shared" si="685"/>
        <v/>
      </c>
      <c r="AK2011" s="52" t="str">
        <f t="shared" si="686"/>
        <v/>
      </c>
      <c r="AL2011" s="52" t="str">
        <f t="shared" si="687"/>
        <v/>
      </c>
      <c r="AM2011" s="48" t="str">
        <f t="shared" si="688"/>
        <v/>
      </c>
      <c r="AN2011" s="48" t="str">
        <f t="shared" si="689"/>
        <v/>
      </c>
      <c r="AP2011" s="18" t="str">
        <f t="shared" si="690"/>
        <v/>
      </c>
      <c r="AQ2011" s="18" t="str">
        <f t="shared" si="691"/>
        <v/>
      </c>
      <c r="AR2011" s="18">
        <v>2.9960000000000001E-2</v>
      </c>
      <c r="AS2011" s="18">
        <f>IF(AF!$D$27="Todos",1,IF(M2011=AF!$D$27,1,0))</f>
        <v>1</v>
      </c>
      <c r="AT2011" s="53">
        <f>IF(AND(E2011=AF!$D$6,OR(LT!M2011=AF!$D$27,AF!$D$27="Todos"),OR(AP2011=AF!$E$8,AQ2011=AF!$E$8)),AR2011+AS2011,0)</f>
        <v>0</v>
      </c>
      <c r="AU2011" s="18" t="str">
        <f t="shared" si="692"/>
        <v/>
      </c>
      <c r="AV2011" s="54" t="str">
        <f t="shared" si="693"/>
        <v/>
      </c>
      <c r="AW2011" s="54" t="str">
        <f t="shared" si="694"/>
        <v/>
      </c>
      <c r="AX2011" s="18" t="str">
        <f t="shared" si="695"/>
        <v/>
      </c>
      <c r="AY2011" s="18" t="str">
        <f t="shared" si="696"/>
        <v/>
      </c>
      <c r="BA2011" s="18">
        <f>IF($E2011=AF!$D$6,IF($M2011="Concluída no prazo",2,IF($M2011="Concluída com atraso",1,0)),0)</f>
        <v>0</v>
      </c>
      <c r="BB2011" s="18">
        <f>IF($E2011=AF!$D$6,IF($M2011="Atrasada",2,IF($M2011="Concluída com atraso",1,0)),0)</f>
        <v>0</v>
      </c>
      <c r="BC2011" s="18">
        <v>2.0049999999999998E-2</v>
      </c>
      <c r="BD2011" s="18">
        <f t="shared" si="703"/>
        <v>2.0049999999999998E-2</v>
      </c>
      <c r="BE2011" s="18">
        <f t="shared" si="703"/>
        <v>2.0049999999999998E-2</v>
      </c>
      <c r="BF2011" s="18" t="str">
        <f t="shared" si="697"/>
        <v/>
      </c>
      <c r="BN2011" s="18" t="str">
        <f t="shared" si="698"/>
        <v>s</v>
      </c>
    </row>
    <row r="2012" spans="3:66" ht="50.1" customHeight="1" thickTop="1" thickBot="1" x14ac:dyDescent="0.3">
      <c r="C2012" s="46"/>
      <c r="D2012" s="46"/>
      <c r="E2012" s="46"/>
      <c r="F2012" s="122"/>
      <c r="G2012" s="122"/>
      <c r="H2012" s="78" t="str">
        <f t="shared" si="699"/>
        <v/>
      </c>
      <c r="I2012" s="78" t="str">
        <f t="shared" si="700"/>
        <v/>
      </c>
      <c r="J2012" s="16"/>
      <c r="K2012" s="46" t="str">
        <f t="shared" si="701"/>
        <v/>
      </c>
      <c r="L2012" s="16"/>
      <c r="M2012" s="16"/>
      <c r="N2012" s="46"/>
      <c r="O2012" s="47" t="str">
        <f t="shared" si="704"/>
        <v/>
      </c>
      <c r="P2012" s="47"/>
      <c r="Q2012" s="48" t="str">
        <f>IFERROR(VLOOKUP(E2012,Funcionários!$C$8:$E$207,3,FALSE),"")</f>
        <v/>
      </c>
      <c r="R2012" s="47"/>
      <c r="S2012" s="49" t="str">
        <f t="shared" si="705"/>
        <v/>
      </c>
      <c r="T2012" s="49">
        <v>2.0060000000000001E-2</v>
      </c>
      <c r="U2012" s="48" t="str">
        <f>IF(Funcionários!C2013=0,"",Funcionários!C2013)</f>
        <v/>
      </c>
      <c r="V2012" s="50">
        <f>IF(U2012="",0,IF(COUNTIFS($E$7:$E$3006,U2012,$I$7:$I$3006,'RC'!$E$6)=0,0,COUNTIFS($M$7:$M$3006,"Concluída no prazo",$E$7:$E$3006,U2012,$I$7:$I$3006,'RC'!$E$6)/COUNTIFS($E$7:$E$3006,U2012,$I$7:$I$3006,'RC'!$E$6)))</f>
        <v>0</v>
      </c>
      <c r="W2012" s="49">
        <f>SUMIFS($J$7:$J$3006,$E$7:$E$3006,U2012,$I$7:$I$3006,'RC'!$E$6)+SUMIFS($L$7:$L$3006,$E$7:$E$3006,U2012,$I$7:$I$3006,'RC'!$E$6)</f>
        <v>0</v>
      </c>
      <c r="X2012" s="48">
        <f>COUNTIFS($E$7:$E$3006,U2012,$I$7:$I$3006,'RC'!$E$6)</f>
        <v>0</v>
      </c>
      <c r="Y2012" s="48"/>
      <c r="Z2012" s="51" t="str">
        <f>IF(AQ2012='RC'!$E$6,AC2012*1000+AD2012,"")</f>
        <v/>
      </c>
      <c r="AA2012" s="51" t="str">
        <f>IF(AB2012="","",IF(AQ2012='RC'!$E$6,AC2012*1000-AD2012,""))</f>
        <v/>
      </c>
      <c r="AB2012" s="48" t="str">
        <f>IFERROR(VLOOKUP(E2012,Funcionários!$C$8:$E$207,3,FALSE),"")</f>
        <v/>
      </c>
      <c r="AC2012" s="50" t="str">
        <f>IF(AB2012="","",IF(COUNTIFS($AB$7:$AB$3006,AB2012,$AQ$7:$AQ$3006,'RC'!$E$6)=0,"",COUNTIFS($M$7:$M$3006,"Concluída no prazo",$AB$7:$AB$3006,AB2012,$AQ$7:$AQ$3006,'RC'!$E$6)/COUNTIFS($AB$7:$AB$3006,AB2012,$AQ$7:$AQ$3006,'RC'!$E$6)))</f>
        <v/>
      </c>
      <c r="AD2012" s="48">
        <f>SUMIF($AQ$7:$AQ$3006,'RC'!$E$6,$J$7:$J$3006)+SUMIF($AQ$7:$AQ$3006,'RC'!$E$6,$L$7:$L$3006)</f>
        <v>21</v>
      </c>
      <c r="AF2012" s="48">
        <v>2.9949999999993902E-2</v>
      </c>
      <c r="AG2012" s="48">
        <f>IF(OR(AQ2012="",AQ2012&lt;&gt;'RC'!$E$6,AB2012&lt;&gt;'RC'!$D$21),0,1)</f>
        <v>0</v>
      </c>
      <c r="AH2012" s="48">
        <f t="shared" si="702"/>
        <v>2.9949999999993902E-2</v>
      </c>
      <c r="AI2012" s="48" t="str">
        <f t="shared" si="684"/>
        <v/>
      </c>
      <c r="AJ2012" s="48" t="str">
        <f t="shared" si="685"/>
        <v/>
      </c>
      <c r="AK2012" s="52" t="str">
        <f t="shared" si="686"/>
        <v/>
      </c>
      <c r="AL2012" s="52" t="str">
        <f t="shared" si="687"/>
        <v/>
      </c>
      <c r="AM2012" s="48" t="str">
        <f t="shared" si="688"/>
        <v/>
      </c>
      <c r="AN2012" s="48" t="str">
        <f t="shared" si="689"/>
        <v/>
      </c>
      <c r="AP2012" s="18" t="str">
        <f t="shared" si="690"/>
        <v/>
      </c>
      <c r="AQ2012" s="18" t="str">
        <f t="shared" si="691"/>
        <v/>
      </c>
      <c r="AR2012" s="18">
        <v>2.9950000000000001E-2</v>
      </c>
      <c r="AS2012" s="18">
        <f>IF(AF!$D$27="Todos",1,IF(M2012=AF!$D$27,1,0))</f>
        <v>1</v>
      </c>
      <c r="AT2012" s="53">
        <f>IF(AND(E2012=AF!$D$6,OR(LT!M2012=AF!$D$27,AF!$D$27="Todos"),OR(AP2012=AF!$E$8,AQ2012=AF!$E$8)),AR2012+AS2012,0)</f>
        <v>0</v>
      </c>
      <c r="AU2012" s="18" t="str">
        <f t="shared" si="692"/>
        <v/>
      </c>
      <c r="AV2012" s="54" t="str">
        <f t="shared" si="693"/>
        <v/>
      </c>
      <c r="AW2012" s="54" t="str">
        <f t="shared" si="694"/>
        <v/>
      </c>
      <c r="AX2012" s="18" t="str">
        <f t="shared" si="695"/>
        <v/>
      </c>
      <c r="AY2012" s="18" t="str">
        <f t="shared" si="696"/>
        <v/>
      </c>
      <c r="BA2012" s="18">
        <f>IF($E2012=AF!$D$6,IF($M2012="Concluída no prazo",2,IF($M2012="Concluída com atraso",1,0)),0)</f>
        <v>0</v>
      </c>
      <c r="BB2012" s="18">
        <f>IF($E2012=AF!$D$6,IF($M2012="Atrasada",2,IF($M2012="Concluída com atraso",1,0)),0)</f>
        <v>0</v>
      </c>
      <c r="BC2012" s="18">
        <v>2.0060000000000001E-2</v>
      </c>
      <c r="BD2012" s="18">
        <f t="shared" si="703"/>
        <v>2.0060000000000001E-2</v>
      </c>
      <c r="BE2012" s="18">
        <f t="shared" si="703"/>
        <v>2.0060000000000001E-2</v>
      </c>
      <c r="BF2012" s="18" t="str">
        <f t="shared" si="697"/>
        <v/>
      </c>
      <c r="BN2012" s="18" t="str">
        <f t="shared" si="698"/>
        <v>s</v>
      </c>
    </row>
    <row r="2013" spans="3:66" ht="50.1" customHeight="1" thickTop="1" thickBot="1" x14ac:dyDescent="0.3">
      <c r="C2013" s="46"/>
      <c r="D2013" s="46"/>
      <c r="E2013" s="46"/>
      <c r="F2013" s="122"/>
      <c r="G2013" s="122"/>
      <c r="H2013" s="78" t="str">
        <f t="shared" si="699"/>
        <v/>
      </c>
      <c r="I2013" s="78" t="str">
        <f t="shared" si="700"/>
        <v/>
      </c>
      <c r="J2013" s="16"/>
      <c r="K2013" s="46" t="str">
        <f t="shared" si="701"/>
        <v/>
      </c>
      <c r="L2013" s="16"/>
      <c r="M2013" s="16"/>
      <c r="N2013" s="46"/>
      <c r="O2013" s="47" t="str">
        <f t="shared" si="704"/>
        <v/>
      </c>
      <c r="P2013" s="47"/>
      <c r="Q2013" s="48" t="str">
        <f>IFERROR(VLOOKUP(E2013,Funcionários!$C$8:$E$207,3,FALSE),"")</f>
        <v/>
      </c>
      <c r="R2013" s="47"/>
      <c r="S2013" s="49" t="str">
        <f t="shared" si="705"/>
        <v/>
      </c>
      <c r="T2013" s="49">
        <v>2.0070000000000001E-2</v>
      </c>
      <c r="U2013" s="48" t="str">
        <f>IF(Funcionários!C2014=0,"",Funcionários!C2014)</f>
        <v/>
      </c>
      <c r="V2013" s="50">
        <f>IF(U2013="",0,IF(COUNTIFS($E$7:$E$3006,U2013,$I$7:$I$3006,'RC'!$E$6)=0,0,COUNTIFS($M$7:$M$3006,"Concluída no prazo",$E$7:$E$3006,U2013,$I$7:$I$3006,'RC'!$E$6)/COUNTIFS($E$7:$E$3006,U2013,$I$7:$I$3006,'RC'!$E$6)))</f>
        <v>0</v>
      </c>
      <c r="W2013" s="49">
        <f>SUMIFS($J$7:$J$3006,$E$7:$E$3006,U2013,$I$7:$I$3006,'RC'!$E$6)+SUMIFS($L$7:$L$3006,$E$7:$E$3006,U2013,$I$7:$I$3006,'RC'!$E$6)</f>
        <v>0</v>
      </c>
      <c r="X2013" s="48">
        <f>COUNTIFS($E$7:$E$3006,U2013,$I$7:$I$3006,'RC'!$E$6)</f>
        <v>0</v>
      </c>
      <c r="Y2013" s="48"/>
      <c r="Z2013" s="51" t="str">
        <f>IF(AQ2013='RC'!$E$6,AC2013*1000+AD2013,"")</f>
        <v/>
      </c>
      <c r="AA2013" s="51" t="str">
        <f>IF(AB2013="","",IF(AQ2013='RC'!$E$6,AC2013*1000-AD2013,""))</f>
        <v/>
      </c>
      <c r="AB2013" s="48" t="str">
        <f>IFERROR(VLOOKUP(E2013,Funcionários!$C$8:$E$207,3,FALSE),"")</f>
        <v/>
      </c>
      <c r="AC2013" s="50" t="str">
        <f>IF(AB2013="","",IF(COUNTIFS($AB$7:$AB$3006,AB2013,$AQ$7:$AQ$3006,'RC'!$E$6)=0,"",COUNTIFS($M$7:$M$3006,"Concluída no prazo",$AB$7:$AB$3006,AB2013,$AQ$7:$AQ$3006,'RC'!$E$6)/COUNTIFS($AB$7:$AB$3006,AB2013,$AQ$7:$AQ$3006,'RC'!$E$6)))</f>
        <v/>
      </c>
      <c r="AD2013" s="48">
        <f>SUMIF($AQ$7:$AQ$3006,'RC'!$E$6,$J$7:$J$3006)+SUMIF($AQ$7:$AQ$3006,'RC'!$E$6,$L$7:$L$3006)</f>
        <v>21</v>
      </c>
      <c r="AF2013" s="48">
        <v>2.9939999999993899E-2</v>
      </c>
      <c r="AG2013" s="48">
        <f>IF(OR(AQ2013="",AQ2013&lt;&gt;'RC'!$E$6,AB2013&lt;&gt;'RC'!$D$21),0,1)</f>
        <v>0</v>
      </c>
      <c r="AH2013" s="48">
        <f t="shared" si="702"/>
        <v>2.9939999999993899E-2</v>
      </c>
      <c r="AI2013" s="48" t="str">
        <f t="shared" si="684"/>
        <v/>
      </c>
      <c r="AJ2013" s="48" t="str">
        <f t="shared" si="685"/>
        <v/>
      </c>
      <c r="AK2013" s="52" t="str">
        <f t="shared" si="686"/>
        <v/>
      </c>
      <c r="AL2013" s="52" t="str">
        <f t="shared" si="687"/>
        <v/>
      </c>
      <c r="AM2013" s="48" t="str">
        <f t="shared" si="688"/>
        <v/>
      </c>
      <c r="AN2013" s="48" t="str">
        <f t="shared" si="689"/>
        <v/>
      </c>
      <c r="AP2013" s="18" t="str">
        <f t="shared" si="690"/>
        <v/>
      </c>
      <c r="AQ2013" s="18" t="str">
        <f t="shared" si="691"/>
        <v/>
      </c>
      <c r="AR2013" s="18">
        <v>2.9940000000000001E-2</v>
      </c>
      <c r="AS2013" s="18">
        <f>IF(AF!$D$27="Todos",1,IF(M2013=AF!$D$27,1,0))</f>
        <v>1</v>
      </c>
      <c r="AT2013" s="53">
        <f>IF(AND(E2013=AF!$D$6,OR(LT!M2013=AF!$D$27,AF!$D$27="Todos"),OR(AP2013=AF!$E$8,AQ2013=AF!$E$8)),AR2013+AS2013,0)</f>
        <v>0</v>
      </c>
      <c r="AU2013" s="18" t="str">
        <f t="shared" si="692"/>
        <v/>
      </c>
      <c r="AV2013" s="54" t="str">
        <f t="shared" si="693"/>
        <v/>
      </c>
      <c r="AW2013" s="54" t="str">
        <f t="shared" si="694"/>
        <v/>
      </c>
      <c r="AX2013" s="18" t="str">
        <f t="shared" si="695"/>
        <v/>
      </c>
      <c r="AY2013" s="18" t="str">
        <f t="shared" si="696"/>
        <v/>
      </c>
      <c r="BA2013" s="18">
        <f>IF($E2013=AF!$D$6,IF($M2013="Concluída no prazo",2,IF($M2013="Concluída com atraso",1,0)),0)</f>
        <v>0</v>
      </c>
      <c r="BB2013" s="18">
        <f>IF($E2013=AF!$D$6,IF($M2013="Atrasada",2,IF($M2013="Concluída com atraso",1,0)),0)</f>
        <v>0</v>
      </c>
      <c r="BC2013" s="18">
        <v>2.0070000000000001E-2</v>
      </c>
      <c r="BD2013" s="18">
        <f t="shared" si="703"/>
        <v>2.0070000000000001E-2</v>
      </c>
      <c r="BE2013" s="18">
        <f t="shared" si="703"/>
        <v>2.0070000000000001E-2</v>
      </c>
      <c r="BF2013" s="18" t="str">
        <f t="shared" si="697"/>
        <v/>
      </c>
      <c r="BN2013" s="18" t="str">
        <f t="shared" si="698"/>
        <v>s</v>
      </c>
    </row>
    <row r="2014" spans="3:66" ht="50.1" customHeight="1" thickTop="1" thickBot="1" x14ac:dyDescent="0.3">
      <c r="C2014" s="46"/>
      <c r="D2014" s="46"/>
      <c r="E2014" s="46"/>
      <c r="F2014" s="122"/>
      <c r="G2014" s="122"/>
      <c r="H2014" s="78" t="str">
        <f t="shared" si="699"/>
        <v/>
      </c>
      <c r="I2014" s="78" t="str">
        <f t="shared" si="700"/>
        <v/>
      </c>
      <c r="J2014" s="16"/>
      <c r="K2014" s="46" t="str">
        <f t="shared" si="701"/>
        <v/>
      </c>
      <c r="L2014" s="16"/>
      <c r="M2014" s="16"/>
      <c r="N2014" s="46"/>
      <c r="O2014" s="47" t="str">
        <f t="shared" si="704"/>
        <v/>
      </c>
      <c r="P2014" s="47"/>
      <c r="Q2014" s="48" t="str">
        <f>IFERROR(VLOOKUP(E2014,Funcionários!$C$8:$E$207,3,FALSE),"")</f>
        <v/>
      </c>
      <c r="R2014" s="47"/>
      <c r="S2014" s="49" t="str">
        <f t="shared" si="705"/>
        <v/>
      </c>
      <c r="T2014" s="49">
        <v>2.0080000000000001E-2</v>
      </c>
      <c r="U2014" s="48" t="str">
        <f>IF(Funcionários!C2015=0,"",Funcionários!C2015)</f>
        <v/>
      </c>
      <c r="V2014" s="50">
        <f>IF(U2014="",0,IF(COUNTIFS($E$7:$E$3006,U2014,$I$7:$I$3006,'RC'!$E$6)=0,0,COUNTIFS($M$7:$M$3006,"Concluída no prazo",$E$7:$E$3006,U2014,$I$7:$I$3006,'RC'!$E$6)/COUNTIFS($E$7:$E$3006,U2014,$I$7:$I$3006,'RC'!$E$6)))</f>
        <v>0</v>
      </c>
      <c r="W2014" s="49">
        <f>SUMIFS($J$7:$J$3006,$E$7:$E$3006,U2014,$I$7:$I$3006,'RC'!$E$6)+SUMIFS($L$7:$L$3006,$E$7:$E$3006,U2014,$I$7:$I$3006,'RC'!$E$6)</f>
        <v>0</v>
      </c>
      <c r="X2014" s="48">
        <f>COUNTIFS($E$7:$E$3006,U2014,$I$7:$I$3006,'RC'!$E$6)</f>
        <v>0</v>
      </c>
      <c r="Y2014" s="48"/>
      <c r="Z2014" s="51" t="str">
        <f>IF(AQ2014='RC'!$E$6,AC2014*1000+AD2014,"")</f>
        <v/>
      </c>
      <c r="AA2014" s="51" t="str">
        <f>IF(AB2014="","",IF(AQ2014='RC'!$E$6,AC2014*1000-AD2014,""))</f>
        <v/>
      </c>
      <c r="AB2014" s="48" t="str">
        <f>IFERROR(VLOOKUP(E2014,Funcionários!$C$8:$E$207,3,FALSE),"")</f>
        <v/>
      </c>
      <c r="AC2014" s="50" t="str">
        <f>IF(AB2014="","",IF(COUNTIFS($AB$7:$AB$3006,AB2014,$AQ$7:$AQ$3006,'RC'!$E$6)=0,"",COUNTIFS($M$7:$M$3006,"Concluída no prazo",$AB$7:$AB$3006,AB2014,$AQ$7:$AQ$3006,'RC'!$E$6)/COUNTIFS($AB$7:$AB$3006,AB2014,$AQ$7:$AQ$3006,'RC'!$E$6)))</f>
        <v/>
      </c>
      <c r="AD2014" s="48">
        <f>SUMIF($AQ$7:$AQ$3006,'RC'!$E$6,$J$7:$J$3006)+SUMIF($AQ$7:$AQ$3006,'RC'!$E$6,$L$7:$L$3006)</f>
        <v>21</v>
      </c>
      <c r="AF2014" s="48">
        <v>2.9929999999993899E-2</v>
      </c>
      <c r="AG2014" s="48">
        <f>IF(OR(AQ2014="",AQ2014&lt;&gt;'RC'!$E$6,AB2014&lt;&gt;'RC'!$D$21),0,1)</f>
        <v>0</v>
      </c>
      <c r="AH2014" s="48">
        <f t="shared" si="702"/>
        <v>2.9929999999993899E-2</v>
      </c>
      <c r="AI2014" s="48" t="str">
        <f t="shared" si="684"/>
        <v/>
      </c>
      <c r="AJ2014" s="48" t="str">
        <f t="shared" si="685"/>
        <v/>
      </c>
      <c r="AK2014" s="52" t="str">
        <f t="shared" si="686"/>
        <v/>
      </c>
      <c r="AL2014" s="52" t="str">
        <f t="shared" si="687"/>
        <v/>
      </c>
      <c r="AM2014" s="48" t="str">
        <f t="shared" si="688"/>
        <v/>
      </c>
      <c r="AN2014" s="48" t="str">
        <f t="shared" si="689"/>
        <v/>
      </c>
      <c r="AP2014" s="18" t="str">
        <f t="shared" si="690"/>
        <v/>
      </c>
      <c r="AQ2014" s="18" t="str">
        <f t="shared" si="691"/>
        <v/>
      </c>
      <c r="AR2014" s="18">
        <v>2.9929999999999998E-2</v>
      </c>
      <c r="AS2014" s="18">
        <f>IF(AF!$D$27="Todos",1,IF(M2014=AF!$D$27,1,0))</f>
        <v>1</v>
      </c>
      <c r="AT2014" s="53">
        <f>IF(AND(E2014=AF!$D$6,OR(LT!M2014=AF!$D$27,AF!$D$27="Todos"),OR(AP2014=AF!$E$8,AQ2014=AF!$E$8)),AR2014+AS2014,0)</f>
        <v>0</v>
      </c>
      <c r="AU2014" s="18" t="str">
        <f t="shared" si="692"/>
        <v/>
      </c>
      <c r="AV2014" s="54" t="str">
        <f t="shared" si="693"/>
        <v/>
      </c>
      <c r="AW2014" s="54" t="str">
        <f t="shared" si="694"/>
        <v/>
      </c>
      <c r="AX2014" s="18" t="str">
        <f t="shared" si="695"/>
        <v/>
      </c>
      <c r="AY2014" s="18" t="str">
        <f t="shared" si="696"/>
        <v/>
      </c>
      <c r="BA2014" s="18">
        <f>IF($E2014=AF!$D$6,IF($M2014="Concluída no prazo",2,IF($M2014="Concluída com atraso",1,0)),0)</f>
        <v>0</v>
      </c>
      <c r="BB2014" s="18">
        <f>IF($E2014=AF!$D$6,IF($M2014="Atrasada",2,IF($M2014="Concluída com atraso",1,0)),0)</f>
        <v>0</v>
      </c>
      <c r="BC2014" s="18">
        <v>2.0080000000000001E-2</v>
      </c>
      <c r="BD2014" s="18">
        <f t="shared" si="703"/>
        <v>2.0080000000000001E-2</v>
      </c>
      <c r="BE2014" s="18">
        <f t="shared" si="703"/>
        <v>2.0080000000000001E-2</v>
      </c>
      <c r="BF2014" s="18" t="str">
        <f t="shared" si="697"/>
        <v/>
      </c>
      <c r="BN2014" s="18" t="str">
        <f t="shared" si="698"/>
        <v>s</v>
      </c>
    </row>
    <row r="2015" spans="3:66" ht="50.1" customHeight="1" thickTop="1" thickBot="1" x14ac:dyDescent="0.3">
      <c r="C2015" s="46"/>
      <c r="D2015" s="46"/>
      <c r="E2015" s="46"/>
      <c r="F2015" s="122"/>
      <c r="G2015" s="122"/>
      <c r="H2015" s="78" t="str">
        <f t="shared" si="699"/>
        <v/>
      </c>
      <c r="I2015" s="78" t="str">
        <f t="shared" si="700"/>
        <v/>
      </c>
      <c r="J2015" s="16"/>
      <c r="K2015" s="46" t="str">
        <f t="shared" si="701"/>
        <v/>
      </c>
      <c r="L2015" s="16"/>
      <c r="M2015" s="16"/>
      <c r="N2015" s="46"/>
      <c r="O2015" s="47" t="str">
        <f t="shared" si="704"/>
        <v/>
      </c>
      <c r="P2015" s="47"/>
      <c r="Q2015" s="48" t="str">
        <f>IFERROR(VLOOKUP(E2015,Funcionários!$C$8:$E$207,3,FALSE),"")</f>
        <v/>
      </c>
      <c r="R2015" s="47"/>
      <c r="S2015" s="49" t="str">
        <f t="shared" si="705"/>
        <v/>
      </c>
      <c r="T2015" s="49">
        <v>2.009E-2</v>
      </c>
      <c r="U2015" s="48" t="str">
        <f>IF(Funcionários!C2016=0,"",Funcionários!C2016)</f>
        <v/>
      </c>
      <c r="V2015" s="50">
        <f>IF(U2015="",0,IF(COUNTIFS($E$7:$E$3006,U2015,$I$7:$I$3006,'RC'!$E$6)=0,0,COUNTIFS($M$7:$M$3006,"Concluída no prazo",$E$7:$E$3006,U2015,$I$7:$I$3006,'RC'!$E$6)/COUNTIFS($E$7:$E$3006,U2015,$I$7:$I$3006,'RC'!$E$6)))</f>
        <v>0</v>
      </c>
      <c r="W2015" s="49">
        <f>SUMIFS($J$7:$J$3006,$E$7:$E$3006,U2015,$I$7:$I$3006,'RC'!$E$6)+SUMIFS($L$7:$L$3006,$E$7:$E$3006,U2015,$I$7:$I$3006,'RC'!$E$6)</f>
        <v>0</v>
      </c>
      <c r="X2015" s="48">
        <f>COUNTIFS($E$7:$E$3006,U2015,$I$7:$I$3006,'RC'!$E$6)</f>
        <v>0</v>
      </c>
      <c r="Y2015" s="48"/>
      <c r="Z2015" s="51" t="str">
        <f>IF(AQ2015='RC'!$E$6,AC2015*1000+AD2015,"")</f>
        <v/>
      </c>
      <c r="AA2015" s="51" t="str">
        <f>IF(AB2015="","",IF(AQ2015='RC'!$E$6,AC2015*1000-AD2015,""))</f>
        <v/>
      </c>
      <c r="AB2015" s="48" t="str">
        <f>IFERROR(VLOOKUP(E2015,Funcionários!$C$8:$E$207,3,FALSE),"")</f>
        <v/>
      </c>
      <c r="AC2015" s="50" t="str">
        <f>IF(AB2015="","",IF(COUNTIFS($AB$7:$AB$3006,AB2015,$AQ$7:$AQ$3006,'RC'!$E$6)=0,"",COUNTIFS($M$7:$M$3006,"Concluída no prazo",$AB$7:$AB$3006,AB2015,$AQ$7:$AQ$3006,'RC'!$E$6)/COUNTIFS($AB$7:$AB$3006,AB2015,$AQ$7:$AQ$3006,'RC'!$E$6)))</f>
        <v/>
      </c>
      <c r="AD2015" s="48">
        <f>SUMIF($AQ$7:$AQ$3006,'RC'!$E$6,$J$7:$J$3006)+SUMIF($AQ$7:$AQ$3006,'RC'!$E$6,$L$7:$L$3006)</f>
        <v>21</v>
      </c>
      <c r="AF2015" s="48">
        <v>2.9919999999993899E-2</v>
      </c>
      <c r="AG2015" s="48">
        <f>IF(OR(AQ2015="",AQ2015&lt;&gt;'RC'!$E$6,AB2015&lt;&gt;'RC'!$D$21),0,1)</f>
        <v>0</v>
      </c>
      <c r="AH2015" s="48">
        <f t="shared" si="702"/>
        <v>2.9919999999993899E-2</v>
      </c>
      <c r="AI2015" s="48" t="str">
        <f t="shared" si="684"/>
        <v/>
      </c>
      <c r="AJ2015" s="48" t="str">
        <f t="shared" si="685"/>
        <v/>
      </c>
      <c r="AK2015" s="52" t="str">
        <f t="shared" si="686"/>
        <v/>
      </c>
      <c r="AL2015" s="52" t="str">
        <f t="shared" si="687"/>
        <v/>
      </c>
      <c r="AM2015" s="48" t="str">
        <f t="shared" si="688"/>
        <v/>
      </c>
      <c r="AN2015" s="48" t="str">
        <f t="shared" si="689"/>
        <v/>
      </c>
      <c r="AP2015" s="18" t="str">
        <f t="shared" si="690"/>
        <v/>
      </c>
      <c r="AQ2015" s="18" t="str">
        <f t="shared" si="691"/>
        <v/>
      </c>
      <c r="AR2015" s="18">
        <v>2.9919999999999999E-2</v>
      </c>
      <c r="AS2015" s="18">
        <f>IF(AF!$D$27="Todos",1,IF(M2015=AF!$D$27,1,0))</f>
        <v>1</v>
      </c>
      <c r="AT2015" s="53">
        <f>IF(AND(E2015=AF!$D$6,OR(LT!M2015=AF!$D$27,AF!$D$27="Todos"),OR(AP2015=AF!$E$8,AQ2015=AF!$E$8)),AR2015+AS2015,0)</f>
        <v>0</v>
      </c>
      <c r="AU2015" s="18" t="str">
        <f t="shared" si="692"/>
        <v/>
      </c>
      <c r="AV2015" s="54" t="str">
        <f t="shared" si="693"/>
        <v/>
      </c>
      <c r="AW2015" s="54" t="str">
        <f t="shared" si="694"/>
        <v/>
      </c>
      <c r="AX2015" s="18" t="str">
        <f t="shared" si="695"/>
        <v/>
      </c>
      <c r="AY2015" s="18" t="str">
        <f t="shared" si="696"/>
        <v/>
      </c>
      <c r="BA2015" s="18">
        <f>IF($E2015=AF!$D$6,IF($M2015="Concluída no prazo",2,IF($M2015="Concluída com atraso",1,0)),0)</f>
        <v>0</v>
      </c>
      <c r="BB2015" s="18">
        <f>IF($E2015=AF!$D$6,IF($M2015="Atrasada",2,IF($M2015="Concluída com atraso",1,0)),0)</f>
        <v>0</v>
      </c>
      <c r="BC2015" s="18">
        <v>2.009E-2</v>
      </c>
      <c r="BD2015" s="18">
        <f t="shared" si="703"/>
        <v>2.009E-2</v>
      </c>
      <c r="BE2015" s="18">
        <f t="shared" si="703"/>
        <v>2.009E-2</v>
      </c>
      <c r="BF2015" s="18" t="str">
        <f t="shared" si="697"/>
        <v/>
      </c>
      <c r="BN2015" s="18" t="str">
        <f t="shared" si="698"/>
        <v>s</v>
      </c>
    </row>
    <row r="2016" spans="3:66" ht="50.1" customHeight="1" thickTop="1" thickBot="1" x14ac:dyDescent="0.3">
      <c r="C2016" s="46"/>
      <c r="D2016" s="46"/>
      <c r="E2016" s="46"/>
      <c r="F2016" s="122"/>
      <c r="G2016" s="122"/>
      <c r="H2016" s="78" t="str">
        <f t="shared" si="699"/>
        <v/>
      </c>
      <c r="I2016" s="78" t="str">
        <f t="shared" si="700"/>
        <v/>
      </c>
      <c r="J2016" s="16"/>
      <c r="K2016" s="46" t="str">
        <f t="shared" si="701"/>
        <v/>
      </c>
      <c r="L2016" s="16"/>
      <c r="M2016" s="16"/>
      <c r="N2016" s="46"/>
      <c r="O2016" s="47" t="str">
        <f t="shared" si="704"/>
        <v/>
      </c>
      <c r="P2016" s="47"/>
      <c r="Q2016" s="48" t="str">
        <f>IFERROR(VLOOKUP(E2016,Funcionários!$C$8:$E$207,3,FALSE),"")</f>
        <v/>
      </c>
      <c r="R2016" s="47"/>
      <c r="S2016" s="49" t="str">
        <f t="shared" si="705"/>
        <v/>
      </c>
      <c r="T2016" s="49">
        <v>2.01E-2</v>
      </c>
      <c r="U2016" s="48" t="str">
        <f>IF(Funcionários!C2017=0,"",Funcionários!C2017)</f>
        <v/>
      </c>
      <c r="V2016" s="50">
        <f>IF(U2016="",0,IF(COUNTIFS($E$7:$E$3006,U2016,$I$7:$I$3006,'RC'!$E$6)=0,0,COUNTIFS($M$7:$M$3006,"Concluída no prazo",$E$7:$E$3006,U2016,$I$7:$I$3006,'RC'!$E$6)/COUNTIFS($E$7:$E$3006,U2016,$I$7:$I$3006,'RC'!$E$6)))</f>
        <v>0</v>
      </c>
      <c r="W2016" s="49">
        <f>SUMIFS($J$7:$J$3006,$E$7:$E$3006,U2016,$I$7:$I$3006,'RC'!$E$6)+SUMIFS($L$7:$L$3006,$E$7:$E$3006,U2016,$I$7:$I$3006,'RC'!$E$6)</f>
        <v>0</v>
      </c>
      <c r="X2016" s="48">
        <f>COUNTIFS($E$7:$E$3006,U2016,$I$7:$I$3006,'RC'!$E$6)</f>
        <v>0</v>
      </c>
      <c r="Y2016" s="48"/>
      <c r="Z2016" s="51" t="str">
        <f>IF(AQ2016='RC'!$E$6,AC2016*1000+AD2016,"")</f>
        <v/>
      </c>
      <c r="AA2016" s="51" t="str">
        <f>IF(AB2016="","",IF(AQ2016='RC'!$E$6,AC2016*1000-AD2016,""))</f>
        <v/>
      </c>
      <c r="AB2016" s="48" t="str">
        <f>IFERROR(VLOOKUP(E2016,Funcionários!$C$8:$E$207,3,FALSE),"")</f>
        <v/>
      </c>
      <c r="AC2016" s="50" t="str">
        <f>IF(AB2016="","",IF(COUNTIFS($AB$7:$AB$3006,AB2016,$AQ$7:$AQ$3006,'RC'!$E$6)=0,"",COUNTIFS($M$7:$M$3006,"Concluída no prazo",$AB$7:$AB$3006,AB2016,$AQ$7:$AQ$3006,'RC'!$E$6)/COUNTIFS($AB$7:$AB$3006,AB2016,$AQ$7:$AQ$3006,'RC'!$E$6)))</f>
        <v/>
      </c>
      <c r="AD2016" s="48">
        <f>SUMIF($AQ$7:$AQ$3006,'RC'!$E$6,$J$7:$J$3006)+SUMIF($AQ$7:$AQ$3006,'RC'!$E$6,$L$7:$L$3006)</f>
        <v>21</v>
      </c>
      <c r="AF2016" s="48">
        <v>2.9909999999993799E-2</v>
      </c>
      <c r="AG2016" s="48">
        <f>IF(OR(AQ2016="",AQ2016&lt;&gt;'RC'!$E$6,AB2016&lt;&gt;'RC'!$D$21),0,1)</f>
        <v>0</v>
      </c>
      <c r="AH2016" s="48">
        <f t="shared" si="702"/>
        <v>2.9909999999993799E-2</v>
      </c>
      <c r="AI2016" s="48" t="str">
        <f t="shared" si="684"/>
        <v/>
      </c>
      <c r="AJ2016" s="48" t="str">
        <f t="shared" si="685"/>
        <v/>
      </c>
      <c r="AK2016" s="52" t="str">
        <f t="shared" si="686"/>
        <v/>
      </c>
      <c r="AL2016" s="52" t="str">
        <f t="shared" si="687"/>
        <v/>
      </c>
      <c r="AM2016" s="48" t="str">
        <f t="shared" si="688"/>
        <v/>
      </c>
      <c r="AN2016" s="48" t="str">
        <f t="shared" si="689"/>
        <v/>
      </c>
      <c r="AP2016" s="18" t="str">
        <f t="shared" si="690"/>
        <v/>
      </c>
      <c r="AQ2016" s="18" t="str">
        <f t="shared" si="691"/>
        <v/>
      </c>
      <c r="AR2016" s="18">
        <v>2.9909999999999999E-2</v>
      </c>
      <c r="AS2016" s="18">
        <f>IF(AF!$D$27="Todos",1,IF(M2016=AF!$D$27,1,0))</f>
        <v>1</v>
      </c>
      <c r="AT2016" s="53">
        <f>IF(AND(E2016=AF!$D$6,OR(LT!M2016=AF!$D$27,AF!$D$27="Todos"),OR(AP2016=AF!$E$8,AQ2016=AF!$E$8)),AR2016+AS2016,0)</f>
        <v>0</v>
      </c>
      <c r="AU2016" s="18" t="str">
        <f t="shared" si="692"/>
        <v/>
      </c>
      <c r="AV2016" s="54" t="str">
        <f t="shared" si="693"/>
        <v/>
      </c>
      <c r="AW2016" s="54" t="str">
        <f t="shared" si="694"/>
        <v/>
      </c>
      <c r="AX2016" s="18" t="str">
        <f t="shared" si="695"/>
        <v/>
      </c>
      <c r="AY2016" s="18" t="str">
        <f t="shared" si="696"/>
        <v/>
      </c>
      <c r="BA2016" s="18">
        <f>IF($E2016=AF!$D$6,IF($M2016="Concluída no prazo",2,IF($M2016="Concluída com atraso",1,0)),0)</f>
        <v>0</v>
      </c>
      <c r="BB2016" s="18">
        <f>IF($E2016=AF!$D$6,IF($M2016="Atrasada",2,IF($M2016="Concluída com atraso",1,0)),0)</f>
        <v>0</v>
      </c>
      <c r="BC2016" s="18">
        <v>2.01E-2</v>
      </c>
      <c r="BD2016" s="18">
        <f t="shared" si="703"/>
        <v>2.01E-2</v>
      </c>
      <c r="BE2016" s="18">
        <f t="shared" si="703"/>
        <v>2.01E-2</v>
      </c>
      <c r="BF2016" s="18" t="str">
        <f t="shared" si="697"/>
        <v/>
      </c>
      <c r="BN2016" s="18" t="str">
        <f t="shared" si="698"/>
        <v>s</v>
      </c>
    </row>
    <row r="2017" spans="3:66" ht="50.1" customHeight="1" thickTop="1" thickBot="1" x14ac:dyDescent="0.3">
      <c r="C2017" s="46"/>
      <c r="D2017" s="46"/>
      <c r="E2017" s="46"/>
      <c r="F2017" s="122"/>
      <c r="G2017" s="122"/>
      <c r="H2017" s="78" t="str">
        <f t="shared" si="699"/>
        <v/>
      </c>
      <c r="I2017" s="78" t="str">
        <f t="shared" si="700"/>
        <v/>
      </c>
      <c r="J2017" s="16"/>
      <c r="K2017" s="46" t="str">
        <f t="shared" si="701"/>
        <v/>
      </c>
      <c r="L2017" s="16"/>
      <c r="M2017" s="16"/>
      <c r="N2017" s="46"/>
      <c r="O2017" s="47" t="str">
        <f t="shared" si="704"/>
        <v/>
      </c>
      <c r="P2017" s="47"/>
      <c r="Q2017" s="48" t="str">
        <f>IFERROR(VLOOKUP(E2017,Funcionários!$C$8:$E$207,3,FALSE),"")</f>
        <v/>
      </c>
      <c r="R2017" s="47"/>
      <c r="S2017" s="49" t="str">
        <f t="shared" si="705"/>
        <v/>
      </c>
      <c r="T2017" s="49">
        <v>2.0109999999999999E-2</v>
      </c>
      <c r="U2017" s="48" t="str">
        <f>IF(Funcionários!C2018=0,"",Funcionários!C2018)</f>
        <v/>
      </c>
      <c r="V2017" s="50">
        <f>IF(U2017="",0,IF(COUNTIFS($E$7:$E$3006,U2017,$I$7:$I$3006,'RC'!$E$6)=0,0,COUNTIFS($M$7:$M$3006,"Concluída no prazo",$E$7:$E$3006,U2017,$I$7:$I$3006,'RC'!$E$6)/COUNTIFS($E$7:$E$3006,U2017,$I$7:$I$3006,'RC'!$E$6)))</f>
        <v>0</v>
      </c>
      <c r="W2017" s="49">
        <f>SUMIFS($J$7:$J$3006,$E$7:$E$3006,U2017,$I$7:$I$3006,'RC'!$E$6)+SUMIFS($L$7:$L$3006,$E$7:$E$3006,U2017,$I$7:$I$3006,'RC'!$E$6)</f>
        <v>0</v>
      </c>
      <c r="X2017" s="48">
        <f>COUNTIFS($E$7:$E$3006,U2017,$I$7:$I$3006,'RC'!$E$6)</f>
        <v>0</v>
      </c>
      <c r="Y2017" s="48"/>
      <c r="Z2017" s="51" t="str">
        <f>IF(AQ2017='RC'!$E$6,AC2017*1000+AD2017,"")</f>
        <v/>
      </c>
      <c r="AA2017" s="51" t="str">
        <f>IF(AB2017="","",IF(AQ2017='RC'!$E$6,AC2017*1000-AD2017,""))</f>
        <v/>
      </c>
      <c r="AB2017" s="48" t="str">
        <f>IFERROR(VLOOKUP(E2017,Funcionários!$C$8:$E$207,3,FALSE),"")</f>
        <v/>
      </c>
      <c r="AC2017" s="50" t="str">
        <f>IF(AB2017="","",IF(COUNTIFS($AB$7:$AB$3006,AB2017,$AQ$7:$AQ$3006,'RC'!$E$6)=0,"",COUNTIFS($M$7:$M$3006,"Concluída no prazo",$AB$7:$AB$3006,AB2017,$AQ$7:$AQ$3006,'RC'!$E$6)/COUNTIFS($AB$7:$AB$3006,AB2017,$AQ$7:$AQ$3006,'RC'!$E$6)))</f>
        <v/>
      </c>
      <c r="AD2017" s="48">
        <f>SUMIF($AQ$7:$AQ$3006,'RC'!$E$6,$J$7:$J$3006)+SUMIF($AQ$7:$AQ$3006,'RC'!$E$6,$L$7:$L$3006)</f>
        <v>21</v>
      </c>
      <c r="AF2017" s="48">
        <v>2.98999999999938E-2</v>
      </c>
      <c r="AG2017" s="48">
        <f>IF(OR(AQ2017="",AQ2017&lt;&gt;'RC'!$E$6,AB2017&lt;&gt;'RC'!$D$21),0,1)</f>
        <v>0</v>
      </c>
      <c r="AH2017" s="48">
        <f t="shared" si="702"/>
        <v>2.98999999999938E-2</v>
      </c>
      <c r="AI2017" s="48" t="str">
        <f t="shared" si="684"/>
        <v/>
      </c>
      <c r="AJ2017" s="48" t="str">
        <f t="shared" si="685"/>
        <v/>
      </c>
      <c r="AK2017" s="52" t="str">
        <f t="shared" si="686"/>
        <v/>
      </c>
      <c r="AL2017" s="52" t="str">
        <f t="shared" si="687"/>
        <v/>
      </c>
      <c r="AM2017" s="48" t="str">
        <f t="shared" si="688"/>
        <v/>
      </c>
      <c r="AN2017" s="48" t="str">
        <f t="shared" si="689"/>
        <v/>
      </c>
      <c r="AP2017" s="18" t="str">
        <f t="shared" si="690"/>
        <v/>
      </c>
      <c r="AQ2017" s="18" t="str">
        <f t="shared" si="691"/>
        <v/>
      </c>
      <c r="AR2017" s="18">
        <v>2.9899999999999999E-2</v>
      </c>
      <c r="AS2017" s="18">
        <f>IF(AF!$D$27="Todos",1,IF(M2017=AF!$D$27,1,0))</f>
        <v>1</v>
      </c>
      <c r="AT2017" s="53">
        <f>IF(AND(E2017=AF!$D$6,OR(LT!M2017=AF!$D$27,AF!$D$27="Todos"),OR(AP2017=AF!$E$8,AQ2017=AF!$E$8)),AR2017+AS2017,0)</f>
        <v>0</v>
      </c>
      <c r="AU2017" s="18" t="str">
        <f t="shared" si="692"/>
        <v/>
      </c>
      <c r="AV2017" s="54" t="str">
        <f t="shared" si="693"/>
        <v/>
      </c>
      <c r="AW2017" s="54" t="str">
        <f t="shared" si="694"/>
        <v/>
      </c>
      <c r="AX2017" s="18" t="str">
        <f t="shared" si="695"/>
        <v/>
      </c>
      <c r="AY2017" s="18" t="str">
        <f t="shared" si="696"/>
        <v/>
      </c>
      <c r="BA2017" s="18">
        <f>IF($E2017=AF!$D$6,IF($M2017="Concluída no prazo",2,IF($M2017="Concluída com atraso",1,0)),0)</f>
        <v>0</v>
      </c>
      <c r="BB2017" s="18">
        <f>IF($E2017=AF!$D$6,IF($M2017="Atrasada",2,IF($M2017="Concluída com atraso",1,0)),0)</f>
        <v>0</v>
      </c>
      <c r="BC2017" s="18">
        <v>2.0109999999999999E-2</v>
      </c>
      <c r="BD2017" s="18">
        <f t="shared" si="703"/>
        <v>2.0109999999999999E-2</v>
      </c>
      <c r="BE2017" s="18">
        <f t="shared" si="703"/>
        <v>2.0109999999999999E-2</v>
      </c>
      <c r="BF2017" s="18" t="str">
        <f t="shared" si="697"/>
        <v/>
      </c>
      <c r="BN2017" s="18" t="str">
        <f t="shared" si="698"/>
        <v>s</v>
      </c>
    </row>
    <row r="2018" spans="3:66" ht="50.1" customHeight="1" thickTop="1" thickBot="1" x14ac:dyDescent="0.3">
      <c r="C2018" s="46"/>
      <c r="D2018" s="46"/>
      <c r="E2018" s="46"/>
      <c r="F2018" s="122"/>
      <c r="G2018" s="122"/>
      <c r="H2018" s="78" t="str">
        <f t="shared" si="699"/>
        <v/>
      </c>
      <c r="I2018" s="78" t="str">
        <f t="shared" si="700"/>
        <v/>
      </c>
      <c r="J2018" s="16"/>
      <c r="K2018" s="46" t="str">
        <f t="shared" si="701"/>
        <v/>
      </c>
      <c r="L2018" s="16"/>
      <c r="M2018" s="16"/>
      <c r="N2018" s="46"/>
      <c r="O2018" s="47" t="str">
        <f t="shared" si="704"/>
        <v/>
      </c>
      <c r="P2018" s="47"/>
      <c r="Q2018" s="48" t="str">
        <f>IFERROR(VLOOKUP(E2018,Funcionários!$C$8:$E$207,3,FALSE),"")</f>
        <v/>
      </c>
      <c r="R2018" s="47"/>
      <c r="S2018" s="49" t="str">
        <f t="shared" si="705"/>
        <v/>
      </c>
      <c r="T2018" s="49">
        <v>2.0119999999999999E-2</v>
      </c>
      <c r="U2018" s="48" t="str">
        <f>IF(Funcionários!C2019=0,"",Funcionários!C2019)</f>
        <v/>
      </c>
      <c r="V2018" s="50">
        <f>IF(U2018="",0,IF(COUNTIFS($E$7:$E$3006,U2018,$I$7:$I$3006,'RC'!$E$6)=0,0,COUNTIFS($M$7:$M$3006,"Concluída no prazo",$E$7:$E$3006,U2018,$I$7:$I$3006,'RC'!$E$6)/COUNTIFS($E$7:$E$3006,U2018,$I$7:$I$3006,'RC'!$E$6)))</f>
        <v>0</v>
      </c>
      <c r="W2018" s="49">
        <f>SUMIFS($J$7:$J$3006,$E$7:$E$3006,U2018,$I$7:$I$3006,'RC'!$E$6)+SUMIFS($L$7:$L$3006,$E$7:$E$3006,U2018,$I$7:$I$3006,'RC'!$E$6)</f>
        <v>0</v>
      </c>
      <c r="X2018" s="48">
        <f>COUNTIFS($E$7:$E$3006,U2018,$I$7:$I$3006,'RC'!$E$6)</f>
        <v>0</v>
      </c>
      <c r="Y2018" s="48"/>
      <c r="Z2018" s="51" t="str">
        <f>IF(AQ2018='RC'!$E$6,AC2018*1000+AD2018,"")</f>
        <v/>
      </c>
      <c r="AA2018" s="51" t="str">
        <f>IF(AB2018="","",IF(AQ2018='RC'!$E$6,AC2018*1000-AD2018,""))</f>
        <v/>
      </c>
      <c r="AB2018" s="48" t="str">
        <f>IFERROR(VLOOKUP(E2018,Funcionários!$C$8:$E$207,3,FALSE),"")</f>
        <v/>
      </c>
      <c r="AC2018" s="50" t="str">
        <f>IF(AB2018="","",IF(COUNTIFS($AB$7:$AB$3006,AB2018,$AQ$7:$AQ$3006,'RC'!$E$6)=0,"",COUNTIFS($M$7:$M$3006,"Concluída no prazo",$AB$7:$AB$3006,AB2018,$AQ$7:$AQ$3006,'RC'!$E$6)/COUNTIFS($AB$7:$AB$3006,AB2018,$AQ$7:$AQ$3006,'RC'!$E$6)))</f>
        <v/>
      </c>
      <c r="AD2018" s="48">
        <f>SUMIF($AQ$7:$AQ$3006,'RC'!$E$6,$J$7:$J$3006)+SUMIF($AQ$7:$AQ$3006,'RC'!$E$6,$L$7:$L$3006)</f>
        <v>21</v>
      </c>
      <c r="AF2018" s="48">
        <v>2.98899999999938E-2</v>
      </c>
      <c r="AG2018" s="48">
        <f>IF(OR(AQ2018="",AQ2018&lt;&gt;'RC'!$E$6,AB2018&lt;&gt;'RC'!$D$21),0,1)</f>
        <v>0</v>
      </c>
      <c r="AH2018" s="48">
        <f t="shared" si="702"/>
        <v>2.98899999999938E-2</v>
      </c>
      <c r="AI2018" s="48" t="str">
        <f t="shared" si="684"/>
        <v/>
      </c>
      <c r="AJ2018" s="48" t="str">
        <f t="shared" si="685"/>
        <v/>
      </c>
      <c r="AK2018" s="52" t="str">
        <f t="shared" si="686"/>
        <v/>
      </c>
      <c r="AL2018" s="52" t="str">
        <f t="shared" si="687"/>
        <v/>
      </c>
      <c r="AM2018" s="48" t="str">
        <f t="shared" si="688"/>
        <v/>
      </c>
      <c r="AN2018" s="48" t="str">
        <f t="shared" si="689"/>
        <v/>
      </c>
      <c r="AP2018" s="18" t="str">
        <f t="shared" si="690"/>
        <v/>
      </c>
      <c r="AQ2018" s="18" t="str">
        <f t="shared" si="691"/>
        <v/>
      </c>
      <c r="AR2018" s="18">
        <v>2.989E-2</v>
      </c>
      <c r="AS2018" s="18">
        <f>IF(AF!$D$27="Todos",1,IF(M2018=AF!$D$27,1,0))</f>
        <v>1</v>
      </c>
      <c r="AT2018" s="53">
        <f>IF(AND(E2018=AF!$D$6,OR(LT!M2018=AF!$D$27,AF!$D$27="Todos"),OR(AP2018=AF!$E$8,AQ2018=AF!$E$8)),AR2018+AS2018,0)</f>
        <v>0</v>
      </c>
      <c r="AU2018" s="18" t="str">
        <f t="shared" si="692"/>
        <v/>
      </c>
      <c r="AV2018" s="54" t="str">
        <f t="shared" si="693"/>
        <v/>
      </c>
      <c r="AW2018" s="54" t="str">
        <f t="shared" si="694"/>
        <v/>
      </c>
      <c r="AX2018" s="18" t="str">
        <f t="shared" si="695"/>
        <v/>
      </c>
      <c r="AY2018" s="18" t="str">
        <f t="shared" si="696"/>
        <v/>
      </c>
      <c r="BA2018" s="18">
        <f>IF($E2018=AF!$D$6,IF($M2018="Concluída no prazo",2,IF($M2018="Concluída com atraso",1,0)),0)</f>
        <v>0</v>
      </c>
      <c r="BB2018" s="18">
        <f>IF($E2018=AF!$D$6,IF($M2018="Atrasada",2,IF($M2018="Concluída com atraso",1,0)),0)</f>
        <v>0</v>
      </c>
      <c r="BC2018" s="18">
        <v>2.0119999999999999E-2</v>
      </c>
      <c r="BD2018" s="18">
        <f t="shared" si="703"/>
        <v>2.0119999999999999E-2</v>
      </c>
      <c r="BE2018" s="18">
        <f t="shared" si="703"/>
        <v>2.0119999999999999E-2</v>
      </c>
      <c r="BF2018" s="18" t="str">
        <f t="shared" si="697"/>
        <v/>
      </c>
      <c r="BN2018" s="18" t="str">
        <f t="shared" si="698"/>
        <v>s</v>
      </c>
    </row>
    <row r="2019" spans="3:66" ht="50.1" customHeight="1" thickTop="1" thickBot="1" x14ac:dyDescent="0.3">
      <c r="C2019" s="46"/>
      <c r="D2019" s="46"/>
      <c r="E2019" s="46"/>
      <c r="F2019" s="122"/>
      <c r="G2019" s="122"/>
      <c r="H2019" s="78" t="str">
        <f t="shared" si="699"/>
        <v/>
      </c>
      <c r="I2019" s="78" t="str">
        <f t="shared" si="700"/>
        <v/>
      </c>
      <c r="J2019" s="16"/>
      <c r="K2019" s="46" t="str">
        <f t="shared" si="701"/>
        <v/>
      </c>
      <c r="L2019" s="16"/>
      <c r="M2019" s="16"/>
      <c r="N2019" s="46"/>
      <c r="O2019" s="47" t="str">
        <f t="shared" si="704"/>
        <v/>
      </c>
      <c r="P2019" s="47"/>
      <c r="Q2019" s="48" t="str">
        <f>IFERROR(VLOOKUP(E2019,Funcionários!$C$8:$E$207,3,FALSE),"")</f>
        <v/>
      </c>
      <c r="R2019" s="47"/>
      <c r="S2019" s="49" t="str">
        <f t="shared" si="705"/>
        <v/>
      </c>
      <c r="T2019" s="49">
        <v>2.0129999999999999E-2</v>
      </c>
      <c r="U2019" s="48" t="str">
        <f>IF(Funcionários!C2020=0,"",Funcionários!C2020)</f>
        <v/>
      </c>
      <c r="V2019" s="50">
        <f>IF(U2019="",0,IF(COUNTIFS($E$7:$E$3006,U2019,$I$7:$I$3006,'RC'!$E$6)=0,0,COUNTIFS($M$7:$M$3006,"Concluída no prazo",$E$7:$E$3006,U2019,$I$7:$I$3006,'RC'!$E$6)/COUNTIFS($E$7:$E$3006,U2019,$I$7:$I$3006,'RC'!$E$6)))</f>
        <v>0</v>
      </c>
      <c r="W2019" s="49">
        <f>SUMIFS($J$7:$J$3006,$E$7:$E$3006,U2019,$I$7:$I$3006,'RC'!$E$6)+SUMIFS($L$7:$L$3006,$E$7:$E$3006,U2019,$I$7:$I$3006,'RC'!$E$6)</f>
        <v>0</v>
      </c>
      <c r="X2019" s="48">
        <f>COUNTIFS($E$7:$E$3006,U2019,$I$7:$I$3006,'RC'!$E$6)</f>
        <v>0</v>
      </c>
      <c r="Y2019" s="48"/>
      <c r="Z2019" s="51" t="str">
        <f>IF(AQ2019='RC'!$E$6,AC2019*1000+AD2019,"")</f>
        <v/>
      </c>
      <c r="AA2019" s="51" t="str">
        <f>IF(AB2019="","",IF(AQ2019='RC'!$E$6,AC2019*1000-AD2019,""))</f>
        <v/>
      </c>
      <c r="AB2019" s="48" t="str">
        <f>IFERROR(VLOOKUP(E2019,Funcionários!$C$8:$E$207,3,FALSE),"")</f>
        <v/>
      </c>
      <c r="AC2019" s="50" t="str">
        <f>IF(AB2019="","",IF(COUNTIFS($AB$7:$AB$3006,AB2019,$AQ$7:$AQ$3006,'RC'!$E$6)=0,"",COUNTIFS($M$7:$M$3006,"Concluída no prazo",$AB$7:$AB$3006,AB2019,$AQ$7:$AQ$3006,'RC'!$E$6)/COUNTIFS($AB$7:$AB$3006,AB2019,$AQ$7:$AQ$3006,'RC'!$E$6)))</f>
        <v/>
      </c>
      <c r="AD2019" s="48">
        <f>SUMIF($AQ$7:$AQ$3006,'RC'!$E$6,$J$7:$J$3006)+SUMIF($AQ$7:$AQ$3006,'RC'!$E$6,$L$7:$L$3006)</f>
        <v>21</v>
      </c>
      <c r="AF2019" s="48">
        <v>2.98799999999938E-2</v>
      </c>
      <c r="AG2019" s="48">
        <f>IF(OR(AQ2019="",AQ2019&lt;&gt;'RC'!$E$6,AB2019&lt;&gt;'RC'!$D$21),0,1)</f>
        <v>0</v>
      </c>
      <c r="AH2019" s="48">
        <f t="shared" si="702"/>
        <v>2.98799999999938E-2</v>
      </c>
      <c r="AI2019" s="48" t="str">
        <f t="shared" si="684"/>
        <v/>
      </c>
      <c r="AJ2019" s="48" t="str">
        <f t="shared" si="685"/>
        <v/>
      </c>
      <c r="AK2019" s="52" t="str">
        <f t="shared" si="686"/>
        <v/>
      </c>
      <c r="AL2019" s="52" t="str">
        <f t="shared" si="687"/>
        <v/>
      </c>
      <c r="AM2019" s="48" t="str">
        <f t="shared" si="688"/>
        <v/>
      </c>
      <c r="AN2019" s="48" t="str">
        <f t="shared" si="689"/>
        <v/>
      </c>
      <c r="AP2019" s="18" t="str">
        <f t="shared" si="690"/>
        <v/>
      </c>
      <c r="AQ2019" s="18" t="str">
        <f t="shared" si="691"/>
        <v/>
      </c>
      <c r="AR2019" s="18">
        <v>2.988E-2</v>
      </c>
      <c r="AS2019" s="18">
        <f>IF(AF!$D$27="Todos",1,IF(M2019=AF!$D$27,1,0))</f>
        <v>1</v>
      </c>
      <c r="AT2019" s="53">
        <f>IF(AND(E2019=AF!$D$6,OR(LT!M2019=AF!$D$27,AF!$D$27="Todos"),OR(AP2019=AF!$E$8,AQ2019=AF!$E$8)),AR2019+AS2019,0)</f>
        <v>0</v>
      </c>
      <c r="AU2019" s="18" t="str">
        <f t="shared" si="692"/>
        <v/>
      </c>
      <c r="AV2019" s="54" t="str">
        <f t="shared" si="693"/>
        <v/>
      </c>
      <c r="AW2019" s="54" t="str">
        <f t="shared" si="694"/>
        <v/>
      </c>
      <c r="AX2019" s="18" t="str">
        <f t="shared" si="695"/>
        <v/>
      </c>
      <c r="AY2019" s="18" t="str">
        <f t="shared" si="696"/>
        <v/>
      </c>
      <c r="BA2019" s="18">
        <f>IF($E2019=AF!$D$6,IF($M2019="Concluída no prazo",2,IF($M2019="Concluída com atraso",1,0)),0)</f>
        <v>0</v>
      </c>
      <c r="BB2019" s="18">
        <f>IF($E2019=AF!$D$6,IF($M2019="Atrasada",2,IF($M2019="Concluída com atraso",1,0)),0)</f>
        <v>0</v>
      </c>
      <c r="BC2019" s="18">
        <v>2.0129999999999999E-2</v>
      </c>
      <c r="BD2019" s="18">
        <f t="shared" si="703"/>
        <v>2.0129999999999999E-2</v>
      </c>
      <c r="BE2019" s="18">
        <f t="shared" si="703"/>
        <v>2.0129999999999999E-2</v>
      </c>
      <c r="BF2019" s="18" t="str">
        <f t="shared" si="697"/>
        <v/>
      </c>
      <c r="BN2019" s="18" t="str">
        <f t="shared" si="698"/>
        <v>s</v>
      </c>
    </row>
    <row r="2020" spans="3:66" ht="50.1" customHeight="1" thickTop="1" thickBot="1" x14ac:dyDescent="0.3">
      <c r="C2020" s="46"/>
      <c r="D2020" s="46"/>
      <c r="E2020" s="46"/>
      <c r="F2020" s="122"/>
      <c r="G2020" s="122"/>
      <c r="H2020" s="78" t="str">
        <f t="shared" si="699"/>
        <v/>
      </c>
      <c r="I2020" s="78" t="str">
        <f t="shared" si="700"/>
        <v/>
      </c>
      <c r="J2020" s="16"/>
      <c r="K2020" s="46" t="str">
        <f t="shared" si="701"/>
        <v/>
      </c>
      <c r="L2020" s="16"/>
      <c r="M2020" s="16"/>
      <c r="N2020" s="46"/>
      <c r="O2020" s="47" t="str">
        <f t="shared" si="704"/>
        <v/>
      </c>
      <c r="P2020" s="47"/>
      <c r="Q2020" s="48" t="str">
        <f>IFERROR(VLOOKUP(E2020,Funcionários!$C$8:$E$207,3,FALSE),"")</f>
        <v/>
      </c>
      <c r="R2020" s="47"/>
      <c r="S2020" s="49" t="str">
        <f t="shared" si="705"/>
        <v/>
      </c>
      <c r="T2020" s="49">
        <v>2.0140000000000002E-2</v>
      </c>
      <c r="U2020" s="48" t="str">
        <f>IF(Funcionários!C2021=0,"",Funcionários!C2021)</f>
        <v/>
      </c>
      <c r="V2020" s="50">
        <f>IF(U2020="",0,IF(COUNTIFS($E$7:$E$3006,U2020,$I$7:$I$3006,'RC'!$E$6)=0,0,COUNTIFS($M$7:$M$3006,"Concluída no prazo",$E$7:$E$3006,U2020,$I$7:$I$3006,'RC'!$E$6)/COUNTIFS($E$7:$E$3006,U2020,$I$7:$I$3006,'RC'!$E$6)))</f>
        <v>0</v>
      </c>
      <c r="W2020" s="49">
        <f>SUMIFS($J$7:$J$3006,$E$7:$E$3006,U2020,$I$7:$I$3006,'RC'!$E$6)+SUMIFS($L$7:$L$3006,$E$7:$E$3006,U2020,$I$7:$I$3006,'RC'!$E$6)</f>
        <v>0</v>
      </c>
      <c r="X2020" s="48">
        <f>COUNTIFS($E$7:$E$3006,U2020,$I$7:$I$3006,'RC'!$E$6)</f>
        <v>0</v>
      </c>
      <c r="Y2020" s="48"/>
      <c r="Z2020" s="51" t="str">
        <f>IF(AQ2020='RC'!$E$6,AC2020*1000+AD2020,"")</f>
        <v/>
      </c>
      <c r="AA2020" s="51" t="str">
        <f>IF(AB2020="","",IF(AQ2020='RC'!$E$6,AC2020*1000-AD2020,""))</f>
        <v/>
      </c>
      <c r="AB2020" s="48" t="str">
        <f>IFERROR(VLOOKUP(E2020,Funcionários!$C$8:$E$207,3,FALSE),"")</f>
        <v/>
      </c>
      <c r="AC2020" s="50" t="str">
        <f>IF(AB2020="","",IF(COUNTIFS($AB$7:$AB$3006,AB2020,$AQ$7:$AQ$3006,'RC'!$E$6)=0,"",COUNTIFS($M$7:$M$3006,"Concluída no prazo",$AB$7:$AB$3006,AB2020,$AQ$7:$AQ$3006,'RC'!$E$6)/COUNTIFS($AB$7:$AB$3006,AB2020,$AQ$7:$AQ$3006,'RC'!$E$6)))</f>
        <v/>
      </c>
      <c r="AD2020" s="48">
        <f>SUMIF($AQ$7:$AQ$3006,'RC'!$E$6,$J$7:$J$3006)+SUMIF($AQ$7:$AQ$3006,'RC'!$E$6,$L$7:$L$3006)</f>
        <v>21</v>
      </c>
      <c r="AF2020" s="48">
        <v>2.9869999999993801E-2</v>
      </c>
      <c r="AG2020" s="48">
        <f>IF(OR(AQ2020="",AQ2020&lt;&gt;'RC'!$E$6,AB2020&lt;&gt;'RC'!$D$21),0,1)</f>
        <v>0</v>
      </c>
      <c r="AH2020" s="48">
        <f t="shared" si="702"/>
        <v>2.9869999999993801E-2</v>
      </c>
      <c r="AI2020" s="48" t="str">
        <f t="shared" si="684"/>
        <v/>
      </c>
      <c r="AJ2020" s="48" t="str">
        <f t="shared" si="685"/>
        <v/>
      </c>
      <c r="AK2020" s="52" t="str">
        <f t="shared" si="686"/>
        <v/>
      </c>
      <c r="AL2020" s="52" t="str">
        <f t="shared" si="687"/>
        <v/>
      </c>
      <c r="AM2020" s="48" t="str">
        <f t="shared" si="688"/>
        <v/>
      </c>
      <c r="AN2020" s="48" t="str">
        <f t="shared" si="689"/>
        <v/>
      </c>
      <c r="AP2020" s="18" t="str">
        <f t="shared" si="690"/>
        <v/>
      </c>
      <c r="AQ2020" s="18" t="str">
        <f t="shared" si="691"/>
        <v/>
      </c>
      <c r="AR2020" s="18">
        <v>2.9870000000000001E-2</v>
      </c>
      <c r="AS2020" s="18">
        <f>IF(AF!$D$27="Todos",1,IF(M2020=AF!$D$27,1,0))</f>
        <v>1</v>
      </c>
      <c r="AT2020" s="53">
        <f>IF(AND(E2020=AF!$D$6,OR(LT!M2020=AF!$D$27,AF!$D$27="Todos"),OR(AP2020=AF!$E$8,AQ2020=AF!$E$8)),AR2020+AS2020,0)</f>
        <v>0</v>
      </c>
      <c r="AU2020" s="18" t="str">
        <f t="shared" si="692"/>
        <v/>
      </c>
      <c r="AV2020" s="54" t="str">
        <f t="shared" si="693"/>
        <v/>
      </c>
      <c r="AW2020" s="54" t="str">
        <f t="shared" si="694"/>
        <v/>
      </c>
      <c r="AX2020" s="18" t="str">
        <f t="shared" si="695"/>
        <v/>
      </c>
      <c r="AY2020" s="18" t="str">
        <f t="shared" si="696"/>
        <v/>
      </c>
      <c r="BA2020" s="18">
        <f>IF($E2020=AF!$D$6,IF($M2020="Concluída no prazo",2,IF($M2020="Concluída com atraso",1,0)),0)</f>
        <v>0</v>
      </c>
      <c r="BB2020" s="18">
        <f>IF($E2020=AF!$D$6,IF($M2020="Atrasada",2,IF($M2020="Concluída com atraso",1,0)),0)</f>
        <v>0</v>
      </c>
      <c r="BC2020" s="18">
        <v>2.0140000000000002E-2</v>
      </c>
      <c r="BD2020" s="18">
        <f t="shared" si="703"/>
        <v>2.0140000000000002E-2</v>
      </c>
      <c r="BE2020" s="18">
        <f t="shared" si="703"/>
        <v>2.0140000000000002E-2</v>
      </c>
      <c r="BF2020" s="18" t="str">
        <f t="shared" si="697"/>
        <v/>
      </c>
      <c r="BN2020" s="18" t="str">
        <f t="shared" si="698"/>
        <v>s</v>
      </c>
    </row>
    <row r="2021" spans="3:66" ht="50.1" customHeight="1" thickTop="1" thickBot="1" x14ac:dyDescent="0.3">
      <c r="C2021" s="46"/>
      <c r="D2021" s="46"/>
      <c r="E2021" s="46"/>
      <c r="F2021" s="122"/>
      <c r="G2021" s="122"/>
      <c r="H2021" s="78" t="str">
        <f t="shared" si="699"/>
        <v/>
      </c>
      <c r="I2021" s="78" t="str">
        <f t="shared" si="700"/>
        <v/>
      </c>
      <c r="J2021" s="16"/>
      <c r="K2021" s="46" t="str">
        <f t="shared" si="701"/>
        <v/>
      </c>
      <c r="L2021" s="16"/>
      <c r="M2021" s="16"/>
      <c r="N2021" s="46"/>
      <c r="O2021" s="47" t="str">
        <f t="shared" si="704"/>
        <v/>
      </c>
      <c r="P2021" s="47"/>
      <c r="Q2021" s="48" t="str">
        <f>IFERROR(VLOOKUP(E2021,Funcionários!$C$8:$E$207,3,FALSE),"")</f>
        <v/>
      </c>
      <c r="R2021" s="47"/>
      <c r="S2021" s="49" t="str">
        <f t="shared" si="705"/>
        <v/>
      </c>
      <c r="T2021" s="49">
        <v>2.0150000000000001E-2</v>
      </c>
      <c r="U2021" s="48" t="str">
        <f>IF(Funcionários!C2022=0,"",Funcionários!C2022)</f>
        <v/>
      </c>
      <c r="V2021" s="50">
        <f>IF(U2021="",0,IF(COUNTIFS($E$7:$E$3006,U2021,$I$7:$I$3006,'RC'!$E$6)=0,0,COUNTIFS($M$7:$M$3006,"Concluída no prazo",$E$7:$E$3006,U2021,$I$7:$I$3006,'RC'!$E$6)/COUNTIFS($E$7:$E$3006,U2021,$I$7:$I$3006,'RC'!$E$6)))</f>
        <v>0</v>
      </c>
      <c r="W2021" s="49">
        <f>SUMIFS($J$7:$J$3006,$E$7:$E$3006,U2021,$I$7:$I$3006,'RC'!$E$6)+SUMIFS($L$7:$L$3006,$E$7:$E$3006,U2021,$I$7:$I$3006,'RC'!$E$6)</f>
        <v>0</v>
      </c>
      <c r="X2021" s="48">
        <f>COUNTIFS($E$7:$E$3006,U2021,$I$7:$I$3006,'RC'!$E$6)</f>
        <v>0</v>
      </c>
      <c r="Y2021" s="48"/>
      <c r="Z2021" s="51" t="str">
        <f>IF(AQ2021='RC'!$E$6,AC2021*1000+AD2021,"")</f>
        <v/>
      </c>
      <c r="AA2021" s="51" t="str">
        <f>IF(AB2021="","",IF(AQ2021='RC'!$E$6,AC2021*1000-AD2021,""))</f>
        <v/>
      </c>
      <c r="AB2021" s="48" t="str">
        <f>IFERROR(VLOOKUP(E2021,Funcionários!$C$8:$E$207,3,FALSE),"")</f>
        <v/>
      </c>
      <c r="AC2021" s="50" t="str">
        <f>IF(AB2021="","",IF(COUNTIFS($AB$7:$AB$3006,AB2021,$AQ$7:$AQ$3006,'RC'!$E$6)=0,"",COUNTIFS($M$7:$M$3006,"Concluída no prazo",$AB$7:$AB$3006,AB2021,$AQ$7:$AQ$3006,'RC'!$E$6)/COUNTIFS($AB$7:$AB$3006,AB2021,$AQ$7:$AQ$3006,'RC'!$E$6)))</f>
        <v/>
      </c>
      <c r="AD2021" s="48">
        <f>SUMIF($AQ$7:$AQ$3006,'RC'!$E$6,$J$7:$J$3006)+SUMIF($AQ$7:$AQ$3006,'RC'!$E$6,$L$7:$L$3006)</f>
        <v>21</v>
      </c>
      <c r="AF2021" s="48">
        <v>2.9859999999993801E-2</v>
      </c>
      <c r="AG2021" s="48">
        <f>IF(OR(AQ2021="",AQ2021&lt;&gt;'RC'!$E$6,AB2021&lt;&gt;'RC'!$D$21),0,1)</f>
        <v>0</v>
      </c>
      <c r="AH2021" s="48">
        <f t="shared" si="702"/>
        <v>2.9859999999993801E-2</v>
      </c>
      <c r="AI2021" s="48" t="str">
        <f t="shared" si="684"/>
        <v/>
      </c>
      <c r="AJ2021" s="48" t="str">
        <f t="shared" si="685"/>
        <v/>
      </c>
      <c r="AK2021" s="52" t="str">
        <f t="shared" si="686"/>
        <v/>
      </c>
      <c r="AL2021" s="52" t="str">
        <f t="shared" si="687"/>
        <v/>
      </c>
      <c r="AM2021" s="48" t="str">
        <f t="shared" si="688"/>
        <v/>
      </c>
      <c r="AN2021" s="48" t="str">
        <f t="shared" si="689"/>
        <v/>
      </c>
      <c r="AP2021" s="18" t="str">
        <f t="shared" si="690"/>
        <v/>
      </c>
      <c r="AQ2021" s="18" t="str">
        <f t="shared" si="691"/>
        <v/>
      </c>
      <c r="AR2021" s="18">
        <v>2.9860000000000001E-2</v>
      </c>
      <c r="AS2021" s="18">
        <f>IF(AF!$D$27="Todos",1,IF(M2021=AF!$D$27,1,0))</f>
        <v>1</v>
      </c>
      <c r="AT2021" s="53">
        <f>IF(AND(E2021=AF!$D$6,OR(LT!M2021=AF!$D$27,AF!$D$27="Todos"),OR(AP2021=AF!$E$8,AQ2021=AF!$E$8)),AR2021+AS2021,0)</f>
        <v>0</v>
      </c>
      <c r="AU2021" s="18" t="str">
        <f t="shared" si="692"/>
        <v/>
      </c>
      <c r="AV2021" s="54" t="str">
        <f t="shared" si="693"/>
        <v/>
      </c>
      <c r="AW2021" s="54" t="str">
        <f t="shared" si="694"/>
        <v/>
      </c>
      <c r="AX2021" s="18" t="str">
        <f t="shared" si="695"/>
        <v/>
      </c>
      <c r="AY2021" s="18" t="str">
        <f t="shared" si="696"/>
        <v/>
      </c>
      <c r="BA2021" s="18">
        <f>IF($E2021=AF!$D$6,IF($M2021="Concluída no prazo",2,IF($M2021="Concluída com atraso",1,0)),0)</f>
        <v>0</v>
      </c>
      <c r="BB2021" s="18">
        <f>IF($E2021=AF!$D$6,IF($M2021="Atrasada",2,IF($M2021="Concluída com atraso",1,0)),0)</f>
        <v>0</v>
      </c>
      <c r="BC2021" s="18">
        <v>2.0150000000000001E-2</v>
      </c>
      <c r="BD2021" s="18">
        <f t="shared" si="703"/>
        <v>2.0150000000000001E-2</v>
      </c>
      <c r="BE2021" s="18">
        <f t="shared" si="703"/>
        <v>2.0150000000000001E-2</v>
      </c>
      <c r="BF2021" s="18" t="str">
        <f t="shared" si="697"/>
        <v/>
      </c>
      <c r="BN2021" s="18" t="str">
        <f t="shared" si="698"/>
        <v>s</v>
      </c>
    </row>
    <row r="2022" spans="3:66" ht="50.1" customHeight="1" thickTop="1" thickBot="1" x14ac:dyDescent="0.3">
      <c r="C2022" s="46"/>
      <c r="D2022" s="46"/>
      <c r="E2022" s="46"/>
      <c r="F2022" s="122"/>
      <c r="G2022" s="122"/>
      <c r="H2022" s="78" t="str">
        <f t="shared" si="699"/>
        <v/>
      </c>
      <c r="I2022" s="78" t="str">
        <f t="shared" si="700"/>
        <v/>
      </c>
      <c r="J2022" s="16"/>
      <c r="K2022" s="46" t="str">
        <f t="shared" si="701"/>
        <v/>
      </c>
      <c r="L2022" s="16"/>
      <c r="M2022" s="16"/>
      <c r="N2022" s="46"/>
      <c r="O2022" s="47" t="str">
        <f t="shared" si="704"/>
        <v/>
      </c>
      <c r="P2022" s="47"/>
      <c r="Q2022" s="48" t="str">
        <f>IFERROR(VLOOKUP(E2022,Funcionários!$C$8:$E$207,3,FALSE),"")</f>
        <v/>
      </c>
      <c r="R2022" s="47"/>
      <c r="S2022" s="49" t="str">
        <f t="shared" si="705"/>
        <v/>
      </c>
      <c r="T2022" s="49">
        <v>2.0160000000000001E-2</v>
      </c>
      <c r="U2022" s="48" t="str">
        <f>IF(Funcionários!C2023=0,"",Funcionários!C2023)</f>
        <v/>
      </c>
      <c r="V2022" s="50">
        <f>IF(U2022="",0,IF(COUNTIFS($E$7:$E$3006,U2022,$I$7:$I$3006,'RC'!$E$6)=0,0,COUNTIFS($M$7:$M$3006,"Concluída no prazo",$E$7:$E$3006,U2022,$I$7:$I$3006,'RC'!$E$6)/COUNTIFS($E$7:$E$3006,U2022,$I$7:$I$3006,'RC'!$E$6)))</f>
        <v>0</v>
      </c>
      <c r="W2022" s="49">
        <f>SUMIFS($J$7:$J$3006,$E$7:$E$3006,U2022,$I$7:$I$3006,'RC'!$E$6)+SUMIFS($L$7:$L$3006,$E$7:$E$3006,U2022,$I$7:$I$3006,'RC'!$E$6)</f>
        <v>0</v>
      </c>
      <c r="X2022" s="48">
        <f>COUNTIFS($E$7:$E$3006,U2022,$I$7:$I$3006,'RC'!$E$6)</f>
        <v>0</v>
      </c>
      <c r="Y2022" s="48"/>
      <c r="Z2022" s="51" t="str">
        <f>IF(AQ2022='RC'!$E$6,AC2022*1000+AD2022,"")</f>
        <v/>
      </c>
      <c r="AA2022" s="51" t="str">
        <f>IF(AB2022="","",IF(AQ2022='RC'!$E$6,AC2022*1000-AD2022,""))</f>
        <v/>
      </c>
      <c r="AB2022" s="48" t="str">
        <f>IFERROR(VLOOKUP(E2022,Funcionários!$C$8:$E$207,3,FALSE),"")</f>
        <v/>
      </c>
      <c r="AC2022" s="50" t="str">
        <f>IF(AB2022="","",IF(COUNTIFS($AB$7:$AB$3006,AB2022,$AQ$7:$AQ$3006,'RC'!$E$6)=0,"",COUNTIFS($M$7:$M$3006,"Concluída no prazo",$AB$7:$AB$3006,AB2022,$AQ$7:$AQ$3006,'RC'!$E$6)/COUNTIFS($AB$7:$AB$3006,AB2022,$AQ$7:$AQ$3006,'RC'!$E$6)))</f>
        <v/>
      </c>
      <c r="AD2022" s="48">
        <f>SUMIF($AQ$7:$AQ$3006,'RC'!$E$6,$J$7:$J$3006)+SUMIF($AQ$7:$AQ$3006,'RC'!$E$6,$L$7:$L$3006)</f>
        <v>21</v>
      </c>
      <c r="AF2022" s="48">
        <v>2.9849999999993802E-2</v>
      </c>
      <c r="AG2022" s="48">
        <f>IF(OR(AQ2022="",AQ2022&lt;&gt;'RC'!$E$6,AB2022&lt;&gt;'RC'!$D$21),0,1)</f>
        <v>0</v>
      </c>
      <c r="AH2022" s="48">
        <f t="shared" si="702"/>
        <v>2.9849999999993802E-2</v>
      </c>
      <c r="AI2022" s="48" t="str">
        <f t="shared" si="684"/>
        <v/>
      </c>
      <c r="AJ2022" s="48" t="str">
        <f t="shared" si="685"/>
        <v/>
      </c>
      <c r="AK2022" s="52" t="str">
        <f t="shared" si="686"/>
        <v/>
      </c>
      <c r="AL2022" s="52" t="str">
        <f t="shared" si="687"/>
        <v/>
      </c>
      <c r="AM2022" s="48" t="str">
        <f t="shared" si="688"/>
        <v/>
      </c>
      <c r="AN2022" s="48" t="str">
        <f t="shared" si="689"/>
        <v/>
      </c>
      <c r="AP2022" s="18" t="str">
        <f t="shared" si="690"/>
        <v/>
      </c>
      <c r="AQ2022" s="18" t="str">
        <f t="shared" si="691"/>
        <v/>
      </c>
      <c r="AR2022" s="18">
        <v>2.9850000000000002E-2</v>
      </c>
      <c r="AS2022" s="18">
        <f>IF(AF!$D$27="Todos",1,IF(M2022=AF!$D$27,1,0))</f>
        <v>1</v>
      </c>
      <c r="AT2022" s="53">
        <f>IF(AND(E2022=AF!$D$6,OR(LT!M2022=AF!$D$27,AF!$D$27="Todos"),OR(AP2022=AF!$E$8,AQ2022=AF!$E$8)),AR2022+AS2022,0)</f>
        <v>0</v>
      </c>
      <c r="AU2022" s="18" t="str">
        <f t="shared" si="692"/>
        <v/>
      </c>
      <c r="AV2022" s="54" t="str">
        <f t="shared" si="693"/>
        <v/>
      </c>
      <c r="AW2022" s="54" t="str">
        <f t="shared" si="694"/>
        <v/>
      </c>
      <c r="AX2022" s="18" t="str">
        <f t="shared" si="695"/>
        <v/>
      </c>
      <c r="AY2022" s="18" t="str">
        <f t="shared" si="696"/>
        <v/>
      </c>
      <c r="BA2022" s="18">
        <f>IF($E2022=AF!$D$6,IF($M2022="Concluída no prazo",2,IF($M2022="Concluída com atraso",1,0)),0)</f>
        <v>0</v>
      </c>
      <c r="BB2022" s="18">
        <f>IF($E2022=AF!$D$6,IF($M2022="Atrasada",2,IF($M2022="Concluída com atraso",1,0)),0)</f>
        <v>0</v>
      </c>
      <c r="BC2022" s="18">
        <v>2.0160000000000001E-2</v>
      </c>
      <c r="BD2022" s="18">
        <f t="shared" si="703"/>
        <v>2.0160000000000001E-2</v>
      </c>
      <c r="BE2022" s="18">
        <f t="shared" si="703"/>
        <v>2.0160000000000001E-2</v>
      </c>
      <c r="BF2022" s="18" t="str">
        <f t="shared" si="697"/>
        <v/>
      </c>
      <c r="BN2022" s="18" t="str">
        <f t="shared" si="698"/>
        <v>s</v>
      </c>
    </row>
    <row r="2023" spans="3:66" ht="50.1" customHeight="1" thickTop="1" thickBot="1" x14ac:dyDescent="0.3">
      <c r="C2023" s="46"/>
      <c r="D2023" s="46"/>
      <c r="E2023" s="46"/>
      <c r="F2023" s="122"/>
      <c r="G2023" s="122"/>
      <c r="H2023" s="78" t="str">
        <f t="shared" si="699"/>
        <v/>
      </c>
      <c r="I2023" s="78" t="str">
        <f t="shared" si="700"/>
        <v/>
      </c>
      <c r="J2023" s="16"/>
      <c r="K2023" s="46" t="str">
        <f t="shared" si="701"/>
        <v/>
      </c>
      <c r="L2023" s="16"/>
      <c r="M2023" s="16"/>
      <c r="N2023" s="46"/>
      <c r="O2023" s="47" t="str">
        <f t="shared" si="704"/>
        <v/>
      </c>
      <c r="P2023" s="47"/>
      <c r="Q2023" s="48" t="str">
        <f>IFERROR(VLOOKUP(E2023,Funcionários!$C$8:$E$207,3,FALSE),"")</f>
        <v/>
      </c>
      <c r="R2023" s="47"/>
      <c r="S2023" s="49" t="str">
        <f t="shared" si="705"/>
        <v/>
      </c>
      <c r="T2023" s="49">
        <v>2.017E-2</v>
      </c>
      <c r="U2023" s="48" t="str">
        <f>IF(Funcionários!C2024=0,"",Funcionários!C2024)</f>
        <v/>
      </c>
      <c r="V2023" s="50">
        <f>IF(U2023="",0,IF(COUNTIFS($E$7:$E$3006,U2023,$I$7:$I$3006,'RC'!$E$6)=0,0,COUNTIFS($M$7:$M$3006,"Concluída no prazo",$E$7:$E$3006,U2023,$I$7:$I$3006,'RC'!$E$6)/COUNTIFS($E$7:$E$3006,U2023,$I$7:$I$3006,'RC'!$E$6)))</f>
        <v>0</v>
      </c>
      <c r="W2023" s="49">
        <f>SUMIFS($J$7:$J$3006,$E$7:$E$3006,U2023,$I$7:$I$3006,'RC'!$E$6)+SUMIFS($L$7:$L$3006,$E$7:$E$3006,U2023,$I$7:$I$3006,'RC'!$E$6)</f>
        <v>0</v>
      </c>
      <c r="X2023" s="48">
        <f>COUNTIFS($E$7:$E$3006,U2023,$I$7:$I$3006,'RC'!$E$6)</f>
        <v>0</v>
      </c>
      <c r="Y2023" s="48"/>
      <c r="Z2023" s="51" t="str">
        <f>IF(AQ2023='RC'!$E$6,AC2023*1000+AD2023,"")</f>
        <v/>
      </c>
      <c r="AA2023" s="51" t="str">
        <f>IF(AB2023="","",IF(AQ2023='RC'!$E$6,AC2023*1000-AD2023,""))</f>
        <v/>
      </c>
      <c r="AB2023" s="48" t="str">
        <f>IFERROR(VLOOKUP(E2023,Funcionários!$C$8:$E$207,3,FALSE),"")</f>
        <v/>
      </c>
      <c r="AC2023" s="50" t="str">
        <f>IF(AB2023="","",IF(COUNTIFS($AB$7:$AB$3006,AB2023,$AQ$7:$AQ$3006,'RC'!$E$6)=0,"",COUNTIFS($M$7:$M$3006,"Concluída no prazo",$AB$7:$AB$3006,AB2023,$AQ$7:$AQ$3006,'RC'!$E$6)/COUNTIFS($AB$7:$AB$3006,AB2023,$AQ$7:$AQ$3006,'RC'!$E$6)))</f>
        <v/>
      </c>
      <c r="AD2023" s="48">
        <f>SUMIF($AQ$7:$AQ$3006,'RC'!$E$6,$J$7:$J$3006)+SUMIF($AQ$7:$AQ$3006,'RC'!$E$6,$L$7:$L$3006)</f>
        <v>21</v>
      </c>
      <c r="AF2023" s="48">
        <v>2.9839999999993799E-2</v>
      </c>
      <c r="AG2023" s="48">
        <f>IF(OR(AQ2023="",AQ2023&lt;&gt;'RC'!$E$6,AB2023&lt;&gt;'RC'!$D$21),0,1)</f>
        <v>0</v>
      </c>
      <c r="AH2023" s="48">
        <f t="shared" si="702"/>
        <v>2.9839999999993799E-2</v>
      </c>
      <c r="AI2023" s="48" t="str">
        <f t="shared" si="684"/>
        <v/>
      </c>
      <c r="AJ2023" s="48" t="str">
        <f t="shared" si="685"/>
        <v/>
      </c>
      <c r="AK2023" s="52" t="str">
        <f t="shared" si="686"/>
        <v/>
      </c>
      <c r="AL2023" s="52" t="str">
        <f t="shared" si="687"/>
        <v/>
      </c>
      <c r="AM2023" s="48" t="str">
        <f t="shared" si="688"/>
        <v/>
      </c>
      <c r="AN2023" s="48" t="str">
        <f t="shared" si="689"/>
        <v/>
      </c>
      <c r="AP2023" s="18" t="str">
        <f t="shared" si="690"/>
        <v/>
      </c>
      <c r="AQ2023" s="18" t="str">
        <f t="shared" si="691"/>
        <v/>
      </c>
      <c r="AR2023" s="18">
        <v>2.9839999999999998E-2</v>
      </c>
      <c r="AS2023" s="18">
        <f>IF(AF!$D$27="Todos",1,IF(M2023=AF!$D$27,1,0))</f>
        <v>1</v>
      </c>
      <c r="AT2023" s="53">
        <f>IF(AND(E2023=AF!$D$6,OR(LT!M2023=AF!$D$27,AF!$D$27="Todos"),OR(AP2023=AF!$E$8,AQ2023=AF!$E$8)),AR2023+AS2023,0)</f>
        <v>0</v>
      </c>
      <c r="AU2023" s="18" t="str">
        <f t="shared" si="692"/>
        <v/>
      </c>
      <c r="AV2023" s="54" t="str">
        <f t="shared" si="693"/>
        <v/>
      </c>
      <c r="AW2023" s="54" t="str">
        <f t="shared" si="694"/>
        <v/>
      </c>
      <c r="AX2023" s="18" t="str">
        <f t="shared" si="695"/>
        <v/>
      </c>
      <c r="AY2023" s="18" t="str">
        <f t="shared" si="696"/>
        <v/>
      </c>
      <c r="BA2023" s="18">
        <f>IF($E2023=AF!$D$6,IF($M2023="Concluída no prazo",2,IF($M2023="Concluída com atraso",1,0)),0)</f>
        <v>0</v>
      </c>
      <c r="BB2023" s="18">
        <f>IF($E2023=AF!$D$6,IF($M2023="Atrasada",2,IF($M2023="Concluída com atraso",1,0)),0)</f>
        <v>0</v>
      </c>
      <c r="BC2023" s="18">
        <v>2.017E-2</v>
      </c>
      <c r="BD2023" s="18">
        <f t="shared" si="703"/>
        <v>2.017E-2</v>
      </c>
      <c r="BE2023" s="18">
        <f t="shared" si="703"/>
        <v>2.017E-2</v>
      </c>
      <c r="BF2023" s="18" t="str">
        <f t="shared" si="697"/>
        <v/>
      </c>
      <c r="BN2023" s="18" t="str">
        <f t="shared" si="698"/>
        <v>s</v>
      </c>
    </row>
    <row r="2024" spans="3:66" ht="50.1" customHeight="1" thickTop="1" thickBot="1" x14ac:dyDescent="0.3">
      <c r="C2024" s="46"/>
      <c r="D2024" s="46"/>
      <c r="E2024" s="46"/>
      <c r="F2024" s="122"/>
      <c r="G2024" s="122"/>
      <c r="H2024" s="78" t="str">
        <f t="shared" si="699"/>
        <v/>
      </c>
      <c r="I2024" s="78" t="str">
        <f t="shared" si="700"/>
        <v/>
      </c>
      <c r="J2024" s="16"/>
      <c r="K2024" s="46" t="str">
        <f t="shared" si="701"/>
        <v/>
      </c>
      <c r="L2024" s="16"/>
      <c r="M2024" s="16"/>
      <c r="N2024" s="46"/>
      <c r="O2024" s="47" t="str">
        <f t="shared" si="704"/>
        <v/>
      </c>
      <c r="P2024" s="47"/>
      <c r="Q2024" s="48" t="str">
        <f>IFERROR(VLOOKUP(E2024,Funcionários!$C$8:$E$207,3,FALSE),"")</f>
        <v/>
      </c>
      <c r="R2024" s="47"/>
      <c r="S2024" s="49" t="str">
        <f t="shared" si="705"/>
        <v/>
      </c>
      <c r="T2024" s="49">
        <v>2.018E-2</v>
      </c>
      <c r="U2024" s="48" t="str">
        <f>IF(Funcionários!C2025=0,"",Funcionários!C2025)</f>
        <v/>
      </c>
      <c r="V2024" s="50">
        <f>IF(U2024="",0,IF(COUNTIFS($E$7:$E$3006,U2024,$I$7:$I$3006,'RC'!$E$6)=0,0,COUNTIFS($M$7:$M$3006,"Concluída no prazo",$E$7:$E$3006,U2024,$I$7:$I$3006,'RC'!$E$6)/COUNTIFS($E$7:$E$3006,U2024,$I$7:$I$3006,'RC'!$E$6)))</f>
        <v>0</v>
      </c>
      <c r="W2024" s="49">
        <f>SUMIFS($J$7:$J$3006,$E$7:$E$3006,U2024,$I$7:$I$3006,'RC'!$E$6)+SUMIFS($L$7:$L$3006,$E$7:$E$3006,U2024,$I$7:$I$3006,'RC'!$E$6)</f>
        <v>0</v>
      </c>
      <c r="X2024" s="48">
        <f>COUNTIFS($E$7:$E$3006,U2024,$I$7:$I$3006,'RC'!$E$6)</f>
        <v>0</v>
      </c>
      <c r="Y2024" s="48"/>
      <c r="Z2024" s="51" t="str">
        <f>IF(AQ2024='RC'!$E$6,AC2024*1000+AD2024,"")</f>
        <v/>
      </c>
      <c r="AA2024" s="51" t="str">
        <f>IF(AB2024="","",IF(AQ2024='RC'!$E$6,AC2024*1000-AD2024,""))</f>
        <v/>
      </c>
      <c r="AB2024" s="48" t="str">
        <f>IFERROR(VLOOKUP(E2024,Funcionários!$C$8:$E$207,3,FALSE),"")</f>
        <v/>
      </c>
      <c r="AC2024" s="50" t="str">
        <f>IF(AB2024="","",IF(COUNTIFS($AB$7:$AB$3006,AB2024,$AQ$7:$AQ$3006,'RC'!$E$6)=0,"",COUNTIFS($M$7:$M$3006,"Concluída no prazo",$AB$7:$AB$3006,AB2024,$AQ$7:$AQ$3006,'RC'!$E$6)/COUNTIFS($AB$7:$AB$3006,AB2024,$AQ$7:$AQ$3006,'RC'!$E$6)))</f>
        <v/>
      </c>
      <c r="AD2024" s="48">
        <f>SUMIF($AQ$7:$AQ$3006,'RC'!$E$6,$J$7:$J$3006)+SUMIF($AQ$7:$AQ$3006,'RC'!$E$6,$L$7:$L$3006)</f>
        <v>21</v>
      </c>
      <c r="AF2024" s="48">
        <v>2.9829999999993799E-2</v>
      </c>
      <c r="AG2024" s="48">
        <f>IF(OR(AQ2024="",AQ2024&lt;&gt;'RC'!$E$6,AB2024&lt;&gt;'RC'!$D$21),0,1)</f>
        <v>0</v>
      </c>
      <c r="AH2024" s="48">
        <f t="shared" si="702"/>
        <v>2.9829999999993799E-2</v>
      </c>
      <c r="AI2024" s="48" t="str">
        <f t="shared" si="684"/>
        <v/>
      </c>
      <c r="AJ2024" s="48" t="str">
        <f t="shared" si="685"/>
        <v/>
      </c>
      <c r="AK2024" s="52" t="str">
        <f t="shared" si="686"/>
        <v/>
      </c>
      <c r="AL2024" s="52" t="str">
        <f t="shared" si="687"/>
        <v/>
      </c>
      <c r="AM2024" s="48" t="str">
        <f t="shared" si="688"/>
        <v/>
      </c>
      <c r="AN2024" s="48" t="str">
        <f t="shared" si="689"/>
        <v/>
      </c>
      <c r="AP2024" s="18" t="str">
        <f t="shared" si="690"/>
        <v/>
      </c>
      <c r="AQ2024" s="18" t="str">
        <f t="shared" si="691"/>
        <v/>
      </c>
      <c r="AR2024" s="18">
        <v>2.9829999999999999E-2</v>
      </c>
      <c r="AS2024" s="18">
        <f>IF(AF!$D$27="Todos",1,IF(M2024=AF!$D$27,1,0))</f>
        <v>1</v>
      </c>
      <c r="AT2024" s="53">
        <f>IF(AND(E2024=AF!$D$6,OR(LT!M2024=AF!$D$27,AF!$D$27="Todos"),OR(AP2024=AF!$E$8,AQ2024=AF!$E$8)),AR2024+AS2024,0)</f>
        <v>0</v>
      </c>
      <c r="AU2024" s="18" t="str">
        <f t="shared" si="692"/>
        <v/>
      </c>
      <c r="AV2024" s="54" t="str">
        <f t="shared" si="693"/>
        <v/>
      </c>
      <c r="AW2024" s="54" t="str">
        <f t="shared" si="694"/>
        <v/>
      </c>
      <c r="AX2024" s="18" t="str">
        <f t="shared" si="695"/>
        <v/>
      </c>
      <c r="AY2024" s="18" t="str">
        <f t="shared" si="696"/>
        <v/>
      </c>
      <c r="BA2024" s="18">
        <f>IF($E2024=AF!$D$6,IF($M2024="Concluída no prazo",2,IF($M2024="Concluída com atraso",1,0)),0)</f>
        <v>0</v>
      </c>
      <c r="BB2024" s="18">
        <f>IF($E2024=AF!$D$6,IF($M2024="Atrasada",2,IF($M2024="Concluída com atraso",1,0)),0)</f>
        <v>0</v>
      </c>
      <c r="BC2024" s="18">
        <v>2.018E-2</v>
      </c>
      <c r="BD2024" s="18">
        <f t="shared" si="703"/>
        <v>2.018E-2</v>
      </c>
      <c r="BE2024" s="18">
        <f t="shared" si="703"/>
        <v>2.018E-2</v>
      </c>
      <c r="BF2024" s="18" t="str">
        <f t="shared" si="697"/>
        <v/>
      </c>
      <c r="BN2024" s="18" t="str">
        <f t="shared" si="698"/>
        <v>s</v>
      </c>
    </row>
    <row r="2025" spans="3:66" ht="50.1" customHeight="1" thickTop="1" thickBot="1" x14ac:dyDescent="0.3">
      <c r="C2025" s="46"/>
      <c r="D2025" s="46"/>
      <c r="E2025" s="46"/>
      <c r="F2025" s="122"/>
      <c r="G2025" s="122"/>
      <c r="H2025" s="78" t="str">
        <f t="shared" si="699"/>
        <v/>
      </c>
      <c r="I2025" s="78" t="str">
        <f t="shared" si="700"/>
        <v/>
      </c>
      <c r="J2025" s="16"/>
      <c r="K2025" s="46" t="str">
        <f t="shared" si="701"/>
        <v/>
      </c>
      <c r="L2025" s="16"/>
      <c r="M2025" s="16"/>
      <c r="N2025" s="46"/>
      <c r="O2025" s="47" t="str">
        <f t="shared" si="704"/>
        <v/>
      </c>
      <c r="P2025" s="47"/>
      <c r="Q2025" s="48" t="str">
        <f>IFERROR(VLOOKUP(E2025,Funcionários!$C$8:$E$207,3,FALSE),"")</f>
        <v/>
      </c>
      <c r="R2025" s="47"/>
      <c r="S2025" s="49" t="str">
        <f t="shared" si="705"/>
        <v/>
      </c>
      <c r="T2025" s="49">
        <v>2.019E-2</v>
      </c>
      <c r="U2025" s="48" t="str">
        <f>IF(Funcionários!C2026=0,"",Funcionários!C2026)</f>
        <v/>
      </c>
      <c r="V2025" s="50">
        <f>IF(U2025="",0,IF(COUNTIFS($E$7:$E$3006,U2025,$I$7:$I$3006,'RC'!$E$6)=0,0,COUNTIFS($M$7:$M$3006,"Concluída no prazo",$E$7:$E$3006,U2025,$I$7:$I$3006,'RC'!$E$6)/COUNTIFS($E$7:$E$3006,U2025,$I$7:$I$3006,'RC'!$E$6)))</f>
        <v>0</v>
      </c>
      <c r="W2025" s="49">
        <f>SUMIFS($J$7:$J$3006,$E$7:$E$3006,U2025,$I$7:$I$3006,'RC'!$E$6)+SUMIFS($L$7:$L$3006,$E$7:$E$3006,U2025,$I$7:$I$3006,'RC'!$E$6)</f>
        <v>0</v>
      </c>
      <c r="X2025" s="48">
        <f>COUNTIFS($E$7:$E$3006,U2025,$I$7:$I$3006,'RC'!$E$6)</f>
        <v>0</v>
      </c>
      <c r="Y2025" s="48"/>
      <c r="Z2025" s="51" t="str">
        <f>IF(AQ2025='RC'!$E$6,AC2025*1000+AD2025,"")</f>
        <v/>
      </c>
      <c r="AA2025" s="51" t="str">
        <f>IF(AB2025="","",IF(AQ2025='RC'!$E$6,AC2025*1000-AD2025,""))</f>
        <v/>
      </c>
      <c r="AB2025" s="48" t="str">
        <f>IFERROR(VLOOKUP(E2025,Funcionários!$C$8:$E$207,3,FALSE),"")</f>
        <v/>
      </c>
      <c r="AC2025" s="50" t="str">
        <f>IF(AB2025="","",IF(COUNTIFS($AB$7:$AB$3006,AB2025,$AQ$7:$AQ$3006,'RC'!$E$6)=0,"",COUNTIFS($M$7:$M$3006,"Concluída no prazo",$AB$7:$AB$3006,AB2025,$AQ$7:$AQ$3006,'RC'!$E$6)/COUNTIFS($AB$7:$AB$3006,AB2025,$AQ$7:$AQ$3006,'RC'!$E$6)))</f>
        <v/>
      </c>
      <c r="AD2025" s="48">
        <f>SUMIF($AQ$7:$AQ$3006,'RC'!$E$6,$J$7:$J$3006)+SUMIF($AQ$7:$AQ$3006,'RC'!$E$6,$L$7:$L$3006)</f>
        <v>21</v>
      </c>
      <c r="AF2025" s="48">
        <v>2.9819999999993799E-2</v>
      </c>
      <c r="AG2025" s="48">
        <f>IF(OR(AQ2025="",AQ2025&lt;&gt;'RC'!$E$6,AB2025&lt;&gt;'RC'!$D$21),0,1)</f>
        <v>0</v>
      </c>
      <c r="AH2025" s="48">
        <f t="shared" si="702"/>
        <v>2.9819999999993799E-2</v>
      </c>
      <c r="AI2025" s="48" t="str">
        <f t="shared" si="684"/>
        <v/>
      </c>
      <c r="AJ2025" s="48" t="str">
        <f t="shared" si="685"/>
        <v/>
      </c>
      <c r="AK2025" s="52" t="str">
        <f t="shared" si="686"/>
        <v/>
      </c>
      <c r="AL2025" s="52" t="str">
        <f t="shared" si="687"/>
        <v/>
      </c>
      <c r="AM2025" s="48" t="str">
        <f t="shared" si="688"/>
        <v/>
      </c>
      <c r="AN2025" s="48" t="str">
        <f t="shared" si="689"/>
        <v/>
      </c>
      <c r="AP2025" s="18" t="str">
        <f t="shared" si="690"/>
        <v/>
      </c>
      <c r="AQ2025" s="18" t="str">
        <f t="shared" si="691"/>
        <v/>
      </c>
      <c r="AR2025" s="18">
        <v>2.9819999999999999E-2</v>
      </c>
      <c r="AS2025" s="18">
        <f>IF(AF!$D$27="Todos",1,IF(M2025=AF!$D$27,1,0))</f>
        <v>1</v>
      </c>
      <c r="AT2025" s="53">
        <f>IF(AND(E2025=AF!$D$6,OR(LT!M2025=AF!$D$27,AF!$D$27="Todos"),OR(AP2025=AF!$E$8,AQ2025=AF!$E$8)),AR2025+AS2025,0)</f>
        <v>0</v>
      </c>
      <c r="AU2025" s="18" t="str">
        <f t="shared" si="692"/>
        <v/>
      </c>
      <c r="AV2025" s="54" t="str">
        <f t="shared" si="693"/>
        <v/>
      </c>
      <c r="AW2025" s="54" t="str">
        <f t="shared" si="694"/>
        <v/>
      </c>
      <c r="AX2025" s="18" t="str">
        <f t="shared" si="695"/>
        <v/>
      </c>
      <c r="AY2025" s="18" t="str">
        <f t="shared" si="696"/>
        <v/>
      </c>
      <c r="BA2025" s="18">
        <f>IF($E2025=AF!$D$6,IF($M2025="Concluída no prazo",2,IF($M2025="Concluída com atraso",1,0)),0)</f>
        <v>0</v>
      </c>
      <c r="BB2025" s="18">
        <f>IF($E2025=AF!$D$6,IF($M2025="Atrasada",2,IF($M2025="Concluída com atraso",1,0)),0)</f>
        <v>0</v>
      </c>
      <c r="BC2025" s="18">
        <v>2.019E-2</v>
      </c>
      <c r="BD2025" s="18">
        <f t="shared" si="703"/>
        <v>2.019E-2</v>
      </c>
      <c r="BE2025" s="18">
        <f t="shared" si="703"/>
        <v>2.019E-2</v>
      </c>
      <c r="BF2025" s="18" t="str">
        <f t="shared" si="697"/>
        <v/>
      </c>
      <c r="BN2025" s="18" t="str">
        <f t="shared" si="698"/>
        <v>s</v>
      </c>
    </row>
    <row r="2026" spans="3:66" ht="50.1" customHeight="1" thickTop="1" thickBot="1" x14ac:dyDescent="0.3">
      <c r="C2026" s="46"/>
      <c r="D2026" s="46"/>
      <c r="E2026" s="46"/>
      <c r="F2026" s="122"/>
      <c r="G2026" s="122"/>
      <c r="H2026" s="78" t="str">
        <f t="shared" si="699"/>
        <v/>
      </c>
      <c r="I2026" s="78" t="str">
        <f t="shared" si="700"/>
        <v/>
      </c>
      <c r="J2026" s="16"/>
      <c r="K2026" s="46" t="str">
        <f t="shared" si="701"/>
        <v/>
      </c>
      <c r="L2026" s="16"/>
      <c r="M2026" s="16"/>
      <c r="N2026" s="46"/>
      <c r="O2026" s="47" t="str">
        <f t="shared" si="704"/>
        <v/>
      </c>
      <c r="P2026" s="47"/>
      <c r="Q2026" s="48" t="str">
        <f>IFERROR(VLOOKUP(E2026,Funcionários!$C$8:$E$207,3,FALSE),"")</f>
        <v/>
      </c>
      <c r="R2026" s="47"/>
      <c r="S2026" s="49" t="str">
        <f t="shared" si="705"/>
        <v/>
      </c>
      <c r="T2026" s="49">
        <v>2.0199999999999999E-2</v>
      </c>
      <c r="U2026" s="48" t="str">
        <f>IF(Funcionários!C2027=0,"",Funcionários!C2027)</f>
        <v/>
      </c>
      <c r="V2026" s="50">
        <f>IF(U2026="",0,IF(COUNTIFS($E$7:$E$3006,U2026,$I$7:$I$3006,'RC'!$E$6)=0,0,COUNTIFS($M$7:$M$3006,"Concluída no prazo",$E$7:$E$3006,U2026,$I$7:$I$3006,'RC'!$E$6)/COUNTIFS($E$7:$E$3006,U2026,$I$7:$I$3006,'RC'!$E$6)))</f>
        <v>0</v>
      </c>
      <c r="W2026" s="49">
        <f>SUMIFS($J$7:$J$3006,$E$7:$E$3006,U2026,$I$7:$I$3006,'RC'!$E$6)+SUMIFS($L$7:$L$3006,$E$7:$E$3006,U2026,$I$7:$I$3006,'RC'!$E$6)</f>
        <v>0</v>
      </c>
      <c r="X2026" s="48">
        <f>COUNTIFS($E$7:$E$3006,U2026,$I$7:$I$3006,'RC'!$E$6)</f>
        <v>0</v>
      </c>
      <c r="Y2026" s="48"/>
      <c r="Z2026" s="51" t="str">
        <f>IF(AQ2026='RC'!$E$6,AC2026*1000+AD2026,"")</f>
        <v/>
      </c>
      <c r="AA2026" s="51" t="str">
        <f>IF(AB2026="","",IF(AQ2026='RC'!$E$6,AC2026*1000-AD2026,""))</f>
        <v/>
      </c>
      <c r="AB2026" s="48" t="str">
        <f>IFERROR(VLOOKUP(E2026,Funcionários!$C$8:$E$207,3,FALSE),"")</f>
        <v/>
      </c>
      <c r="AC2026" s="50" t="str">
        <f>IF(AB2026="","",IF(COUNTIFS($AB$7:$AB$3006,AB2026,$AQ$7:$AQ$3006,'RC'!$E$6)=0,"",COUNTIFS($M$7:$M$3006,"Concluída no prazo",$AB$7:$AB$3006,AB2026,$AQ$7:$AQ$3006,'RC'!$E$6)/COUNTIFS($AB$7:$AB$3006,AB2026,$AQ$7:$AQ$3006,'RC'!$E$6)))</f>
        <v/>
      </c>
      <c r="AD2026" s="48">
        <f>SUMIF($AQ$7:$AQ$3006,'RC'!$E$6,$J$7:$J$3006)+SUMIF($AQ$7:$AQ$3006,'RC'!$E$6,$L$7:$L$3006)</f>
        <v>21</v>
      </c>
      <c r="AF2026" s="48">
        <v>2.98099999999938E-2</v>
      </c>
      <c r="AG2026" s="48">
        <f>IF(OR(AQ2026="",AQ2026&lt;&gt;'RC'!$E$6,AB2026&lt;&gt;'RC'!$D$21),0,1)</f>
        <v>0</v>
      </c>
      <c r="AH2026" s="48">
        <f t="shared" si="702"/>
        <v>2.98099999999938E-2</v>
      </c>
      <c r="AI2026" s="48" t="str">
        <f t="shared" si="684"/>
        <v/>
      </c>
      <c r="AJ2026" s="48" t="str">
        <f t="shared" si="685"/>
        <v/>
      </c>
      <c r="AK2026" s="52" t="str">
        <f t="shared" si="686"/>
        <v/>
      </c>
      <c r="AL2026" s="52" t="str">
        <f t="shared" si="687"/>
        <v/>
      </c>
      <c r="AM2026" s="48" t="str">
        <f t="shared" si="688"/>
        <v/>
      </c>
      <c r="AN2026" s="48" t="str">
        <f t="shared" si="689"/>
        <v/>
      </c>
      <c r="AP2026" s="18" t="str">
        <f t="shared" si="690"/>
        <v/>
      </c>
      <c r="AQ2026" s="18" t="str">
        <f t="shared" si="691"/>
        <v/>
      </c>
      <c r="AR2026" s="18">
        <v>2.981E-2</v>
      </c>
      <c r="AS2026" s="18">
        <f>IF(AF!$D$27="Todos",1,IF(M2026=AF!$D$27,1,0))</f>
        <v>1</v>
      </c>
      <c r="AT2026" s="53">
        <f>IF(AND(E2026=AF!$D$6,OR(LT!M2026=AF!$D$27,AF!$D$27="Todos"),OR(AP2026=AF!$E$8,AQ2026=AF!$E$8)),AR2026+AS2026,0)</f>
        <v>0</v>
      </c>
      <c r="AU2026" s="18" t="str">
        <f t="shared" si="692"/>
        <v/>
      </c>
      <c r="AV2026" s="54" t="str">
        <f t="shared" si="693"/>
        <v/>
      </c>
      <c r="AW2026" s="54" t="str">
        <f t="shared" si="694"/>
        <v/>
      </c>
      <c r="AX2026" s="18" t="str">
        <f t="shared" si="695"/>
        <v/>
      </c>
      <c r="AY2026" s="18" t="str">
        <f t="shared" si="696"/>
        <v/>
      </c>
      <c r="BA2026" s="18">
        <f>IF($E2026=AF!$D$6,IF($M2026="Concluída no prazo",2,IF($M2026="Concluída com atraso",1,0)),0)</f>
        <v>0</v>
      </c>
      <c r="BB2026" s="18">
        <f>IF($E2026=AF!$D$6,IF($M2026="Atrasada",2,IF($M2026="Concluída com atraso",1,0)),0)</f>
        <v>0</v>
      </c>
      <c r="BC2026" s="18">
        <v>2.0199999999999999E-2</v>
      </c>
      <c r="BD2026" s="18">
        <f t="shared" si="703"/>
        <v>2.0199999999999999E-2</v>
      </c>
      <c r="BE2026" s="18">
        <f t="shared" si="703"/>
        <v>2.0199999999999999E-2</v>
      </c>
      <c r="BF2026" s="18" t="str">
        <f t="shared" si="697"/>
        <v/>
      </c>
      <c r="BN2026" s="18" t="str">
        <f t="shared" si="698"/>
        <v>s</v>
      </c>
    </row>
    <row r="2027" spans="3:66" ht="50.1" customHeight="1" thickTop="1" thickBot="1" x14ac:dyDescent="0.3">
      <c r="C2027" s="46"/>
      <c r="D2027" s="46"/>
      <c r="E2027" s="46"/>
      <c r="F2027" s="122"/>
      <c r="G2027" s="122"/>
      <c r="H2027" s="78" t="str">
        <f t="shared" si="699"/>
        <v/>
      </c>
      <c r="I2027" s="78" t="str">
        <f t="shared" si="700"/>
        <v/>
      </c>
      <c r="J2027" s="16"/>
      <c r="K2027" s="46" t="str">
        <f t="shared" si="701"/>
        <v/>
      </c>
      <c r="L2027" s="16"/>
      <c r="M2027" s="16"/>
      <c r="N2027" s="46"/>
      <c r="O2027" s="47" t="str">
        <f t="shared" si="704"/>
        <v/>
      </c>
      <c r="P2027" s="47"/>
      <c r="Q2027" s="48" t="str">
        <f>IFERROR(VLOOKUP(E2027,Funcionários!$C$8:$E$207,3,FALSE),"")</f>
        <v/>
      </c>
      <c r="R2027" s="47"/>
      <c r="S2027" s="49" t="str">
        <f t="shared" si="705"/>
        <v/>
      </c>
      <c r="T2027" s="49">
        <v>2.0209999999999999E-2</v>
      </c>
      <c r="U2027" s="48" t="str">
        <f>IF(Funcionários!C2028=0,"",Funcionários!C2028)</f>
        <v/>
      </c>
      <c r="V2027" s="50">
        <f>IF(U2027="",0,IF(COUNTIFS($E$7:$E$3006,U2027,$I$7:$I$3006,'RC'!$E$6)=0,0,COUNTIFS($M$7:$M$3006,"Concluída no prazo",$E$7:$E$3006,U2027,$I$7:$I$3006,'RC'!$E$6)/COUNTIFS($E$7:$E$3006,U2027,$I$7:$I$3006,'RC'!$E$6)))</f>
        <v>0</v>
      </c>
      <c r="W2027" s="49">
        <f>SUMIFS($J$7:$J$3006,$E$7:$E$3006,U2027,$I$7:$I$3006,'RC'!$E$6)+SUMIFS($L$7:$L$3006,$E$7:$E$3006,U2027,$I$7:$I$3006,'RC'!$E$6)</f>
        <v>0</v>
      </c>
      <c r="X2027" s="48">
        <f>COUNTIFS($E$7:$E$3006,U2027,$I$7:$I$3006,'RC'!$E$6)</f>
        <v>0</v>
      </c>
      <c r="Y2027" s="48"/>
      <c r="Z2027" s="51" t="str">
        <f>IF(AQ2027='RC'!$E$6,AC2027*1000+AD2027,"")</f>
        <v/>
      </c>
      <c r="AA2027" s="51" t="str">
        <f>IF(AB2027="","",IF(AQ2027='RC'!$E$6,AC2027*1000-AD2027,""))</f>
        <v/>
      </c>
      <c r="AB2027" s="48" t="str">
        <f>IFERROR(VLOOKUP(E2027,Funcionários!$C$8:$E$207,3,FALSE),"")</f>
        <v/>
      </c>
      <c r="AC2027" s="50" t="str">
        <f>IF(AB2027="","",IF(COUNTIFS($AB$7:$AB$3006,AB2027,$AQ$7:$AQ$3006,'RC'!$E$6)=0,"",COUNTIFS($M$7:$M$3006,"Concluída no prazo",$AB$7:$AB$3006,AB2027,$AQ$7:$AQ$3006,'RC'!$E$6)/COUNTIFS($AB$7:$AB$3006,AB2027,$AQ$7:$AQ$3006,'RC'!$E$6)))</f>
        <v/>
      </c>
      <c r="AD2027" s="48">
        <f>SUMIF($AQ$7:$AQ$3006,'RC'!$E$6,$J$7:$J$3006)+SUMIF($AQ$7:$AQ$3006,'RC'!$E$6,$L$7:$L$3006)</f>
        <v>21</v>
      </c>
      <c r="AF2027" s="48">
        <v>2.97999999999938E-2</v>
      </c>
      <c r="AG2027" s="48">
        <f>IF(OR(AQ2027="",AQ2027&lt;&gt;'RC'!$E$6,AB2027&lt;&gt;'RC'!$D$21),0,1)</f>
        <v>0</v>
      </c>
      <c r="AH2027" s="48">
        <f t="shared" si="702"/>
        <v>2.97999999999938E-2</v>
      </c>
      <c r="AI2027" s="48" t="str">
        <f t="shared" si="684"/>
        <v/>
      </c>
      <c r="AJ2027" s="48" t="str">
        <f t="shared" si="685"/>
        <v/>
      </c>
      <c r="AK2027" s="52" t="str">
        <f t="shared" si="686"/>
        <v/>
      </c>
      <c r="AL2027" s="52" t="str">
        <f t="shared" si="687"/>
        <v/>
      </c>
      <c r="AM2027" s="48" t="str">
        <f t="shared" si="688"/>
        <v/>
      </c>
      <c r="AN2027" s="48" t="str">
        <f t="shared" si="689"/>
        <v/>
      </c>
      <c r="AP2027" s="18" t="str">
        <f t="shared" si="690"/>
        <v/>
      </c>
      <c r="AQ2027" s="18" t="str">
        <f t="shared" si="691"/>
        <v/>
      </c>
      <c r="AR2027" s="18">
        <v>2.98E-2</v>
      </c>
      <c r="AS2027" s="18">
        <f>IF(AF!$D$27="Todos",1,IF(M2027=AF!$D$27,1,0))</f>
        <v>1</v>
      </c>
      <c r="AT2027" s="53">
        <f>IF(AND(E2027=AF!$D$6,OR(LT!M2027=AF!$D$27,AF!$D$27="Todos"),OR(AP2027=AF!$E$8,AQ2027=AF!$E$8)),AR2027+AS2027,0)</f>
        <v>0</v>
      </c>
      <c r="AU2027" s="18" t="str">
        <f t="shared" si="692"/>
        <v/>
      </c>
      <c r="AV2027" s="54" t="str">
        <f t="shared" si="693"/>
        <v/>
      </c>
      <c r="AW2027" s="54" t="str">
        <f t="shared" si="694"/>
        <v/>
      </c>
      <c r="AX2027" s="18" t="str">
        <f t="shared" si="695"/>
        <v/>
      </c>
      <c r="AY2027" s="18" t="str">
        <f t="shared" si="696"/>
        <v/>
      </c>
      <c r="BA2027" s="18">
        <f>IF($E2027=AF!$D$6,IF($M2027="Concluída no prazo",2,IF($M2027="Concluída com atraso",1,0)),0)</f>
        <v>0</v>
      </c>
      <c r="BB2027" s="18">
        <f>IF($E2027=AF!$D$6,IF($M2027="Atrasada",2,IF($M2027="Concluída com atraso",1,0)),0)</f>
        <v>0</v>
      </c>
      <c r="BC2027" s="18">
        <v>2.0209999999999999E-2</v>
      </c>
      <c r="BD2027" s="18">
        <f t="shared" si="703"/>
        <v>2.0209999999999999E-2</v>
      </c>
      <c r="BE2027" s="18">
        <f t="shared" si="703"/>
        <v>2.0209999999999999E-2</v>
      </c>
      <c r="BF2027" s="18" t="str">
        <f t="shared" si="697"/>
        <v/>
      </c>
      <c r="BN2027" s="18" t="str">
        <f t="shared" si="698"/>
        <v>s</v>
      </c>
    </row>
    <row r="2028" spans="3:66" ht="50.1" customHeight="1" thickTop="1" thickBot="1" x14ac:dyDescent="0.3">
      <c r="C2028" s="46"/>
      <c r="D2028" s="46"/>
      <c r="E2028" s="46"/>
      <c r="F2028" s="122"/>
      <c r="G2028" s="122"/>
      <c r="H2028" s="78" t="str">
        <f t="shared" si="699"/>
        <v/>
      </c>
      <c r="I2028" s="78" t="str">
        <f t="shared" si="700"/>
        <v/>
      </c>
      <c r="J2028" s="16"/>
      <c r="K2028" s="46" t="str">
        <f t="shared" si="701"/>
        <v/>
      </c>
      <c r="L2028" s="16"/>
      <c r="M2028" s="16"/>
      <c r="N2028" s="46"/>
      <c r="O2028" s="47" t="str">
        <f t="shared" si="704"/>
        <v/>
      </c>
      <c r="P2028" s="47"/>
      <c r="Q2028" s="48" t="str">
        <f>IFERROR(VLOOKUP(E2028,Funcionários!$C$8:$E$207,3,FALSE),"")</f>
        <v/>
      </c>
      <c r="R2028" s="47"/>
      <c r="S2028" s="49" t="str">
        <f t="shared" si="705"/>
        <v/>
      </c>
      <c r="T2028" s="49">
        <v>2.0219999999999998E-2</v>
      </c>
      <c r="U2028" s="48" t="str">
        <f>IF(Funcionários!C2029=0,"",Funcionários!C2029)</f>
        <v/>
      </c>
      <c r="V2028" s="50">
        <f>IF(U2028="",0,IF(COUNTIFS($E$7:$E$3006,U2028,$I$7:$I$3006,'RC'!$E$6)=0,0,COUNTIFS($M$7:$M$3006,"Concluída no prazo",$E$7:$E$3006,U2028,$I$7:$I$3006,'RC'!$E$6)/COUNTIFS($E$7:$E$3006,U2028,$I$7:$I$3006,'RC'!$E$6)))</f>
        <v>0</v>
      </c>
      <c r="W2028" s="49">
        <f>SUMIFS($J$7:$J$3006,$E$7:$E$3006,U2028,$I$7:$I$3006,'RC'!$E$6)+SUMIFS($L$7:$L$3006,$E$7:$E$3006,U2028,$I$7:$I$3006,'RC'!$E$6)</f>
        <v>0</v>
      </c>
      <c r="X2028" s="48">
        <f>COUNTIFS($E$7:$E$3006,U2028,$I$7:$I$3006,'RC'!$E$6)</f>
        <v>0</v>
      </c>
      <c r="Y2028" s="48"/>
      <c r="Z2028" s="51" t="str">
        <f>IF(AQ2028='RC'!$E$6,AC2028*1000+AD2028,"")</f>
        <v/>
      </c>
      <c r="AA2028" s="51" t="str">
        <f>IF(AB2028="","",IF(AQ2028='RC'!$E$6,AC2028*1000-AD2028,""))</f>
        <v/>
      </c>
      <c r="AB2028" s="48" t="str">
        <f>IFERROR(VLOOKUP(E2028,Funcionários!$C$8:$E$207,3,FALSE),"")</f>
        <v/>
      </c>
      <c r="AC2028" s="50" t="str">
        <f>IF(AB2028="","",IF(COUNTIFS($AB$7:$AB$3006,AB2028,$AQ$7:$AQ$3006,'RC'!$E$6)=0,"",COUNTIFS($M$7:$M$3006,"Concluída no prazo",$AB$7:$AB$3006,AB2028,$AQ$7:$AQ$3006,'RC'!$E$6)/COUNTIFS($AB$7:$AB$3006,AB2028,$AQ$7:$AQ$3006,'RC'!$E$6)))</f>
        <v/>
      </c>
      <c r="AD2028" s="48">
        <f>SUMIF($AQ$7:$AQ$3006,'RC'!$E$6,$J$7:$J$3006)+SUMIF($AQ$7:$AQ$3006,'RC'!$E$6,$L$7:$L$3006)</f>
        <v>21</v>
      </c>
      <c r="AF2028" s="48">
        <v>2.9789999999993801E-2</v>
      </c>
      <c r="AG2028" s="48">
        <f>IF(OR(AQ2028="",AQ2028&lt;&gt;'RC'!$E$6,AB2028&lt;&gt;'RC'!$D$21),0,1)</f>
        <v>0</v>
      </c>
      <c r="AH2028" s="48">
        <f t="shared" si="702"/>
        <v>2.9789999999993801E-2</v>
      </c>
      <c r="AI2028" s="48" t="str">
        <f t="shared" si="684"/>
        <v/>
      </c>
      <c r="AJ2028" s="48" t="str">
        <f t="shared" si="685"/>
        <v/>
      </c>
      <c r="AK2028" s="52" t="str">
        <f t="shared" si="686"/>
        <v/>
      </c>
      <c r="AL2028" s="52" t="str">
        <f t="shared" si="687"/>
        <v/>
      </c>
      <c r="AM2028" s="48" t="str">
        <f t="shared" si="688"/>
        <v/>
      </c>
      <c r="AN2028" s="48" t="str">
        <f t="shared" si="689"/>
        <v/>
      </c>
      <c r="AP2028" s="18" t="str">
        <f t="shared" si="690"/>
        <v/>
      </c>
      <c r="AQ2028" s="18" t="str">
        <f t="shared" si="691"/>
        <v/>
      </c>
      <c r="AR2028" s="18">
        <v>2.9790000000000001E-2</v>
      </c>
      <c r="AS2028" s="18">
        <f>IF(AF!$D$27="Todos",1,IF(M2028=AF!$D$27,1,0))</f>
        <v>1</v>
      </c>
      <c r="AT2028" s="53">
        <f>IF(AND(E2028=AF!$D$6,OR(LT!M2028=AF!$D$27,AF!$D$27="Todos"),OR(AP2028=AF!$E$8,AQ2028=AF!$E$8)),AR2028+AS2028,0)</f>
        <v>0</v>
      </c>
      <c r="AU2028" s="18" t="str">
        <f t="shared" si="692"/>
        <v/>
      </c>
      <c r="AV2028" s="54" t="str">
        <f t="shared" si="693"/>
        <v/>
      </c>
      <c r="AW2028" s="54" t="str">
        <f t="shared" si="694"/>
        <v/>
      </c>
      <c r="AX2028" s="18" t="str">
        <f t="shared" si="695"/>
        <v/>
      </c>
      <c r="AY2028" s="18" t="str">
        <f t="shared" si="696"/>
        <v/>
      </c>
      <c r="BA2028" s="18">
        <f>IF($E2028=AF!$D$6,IF($M2028="Concluída no prazo",2,IF($M2028="Concluída com atraso",1,0)),0)</f>
        <v>0</v>
      </c>
      <c r="BB2028" s="18">
        <f>IF($E2028=AF!$D$6,IF($M2028="Atrasada",2,IF($M2028="Concluída com atraso",1,0)),0)</f>
        <v>0</v>
      </c>
      <c r="BC2028" s="18">
        <v>2.0219999999999998E-2</v>
      </c>
      <c r="BD2028" s="18">
        <f t="shared" si="703"/>
        <v>2.0219999999999998E-2</v>
      </c>
      <c r="BE2028" s="18">
        <f t="shared" si="703"/>
        <v>2.0219999999999998E-2</v>
      </c>
      <c r="BF2028" s="18" t="str">
        <f t="shared" si="697"/>
        <v/>
      </c>
      <c r="BN2028" s="18" t="str">
        <f t="shared" si="698"/>
        <v>s</v>
      </c>
    </row>
    <row r="2029" spans="3:66" ht="50.1" customHeight="1" thickTop="1" thickBot="1" x14ac:dyDescent="0.3">
      <c r="C2029" s="46"/>
      <c r="D2029" s="46"/>
      <c r="E2029" s="46"/>
      <c r="F2029" s="122"/>
      <c r="G2029" s="122"/>
      <c r="H2029" s="78" t="str">
        <f t="shared" si="699"/>
        <v/>
      </c>
      <c r="I2029" s="78" t="str">
        <f t="shared" si="700"/>
        <v/>
      </c>
      <c r="J2029" s="16"/>
      <c r="K2029" s="46" t="str">
        <f t="shared" si="701"/>
        <v/>
      </c>
      <c r="L2029" s="16"/>
      <c r="M2029" s="16"/>
      <c r="N2029" s="46"/>
      <c r="O2029" s="47" t="str">
        <f t="shared" si="704"/>
        <v/>
      </c>
      <c r="P2029" s="47"/>
      <c r="Q2029" s="48" t="str">
        <f>IFERROR(VLOOKUP(E2029,Funcionários!$C$8:$E$207,3,FALSE),"")</f>
        <v/>
      </c>
      <c r="R2029" s="47"/>
      <c r="S2029" s="49" t="str">
        <f t="shared" si="705"/>
        <v/>
      </c>
      <c r="T2029" s="49">
        <v>2.0230000000000001E-2</v>
      </c>
      <c r="U2029" s="48" t="str">
        <f>IF(Funcionários!C2030=0,"",Funcionários!C2030)</f>
        <v/>
      </c>
      <c r="V2029" s="50">
        <f>IF(U2029="",0,IF(COUNTIFS($E$7:$E$3006,U2029,$I$7:$I$3006,'RC'!$E$6)=0,0,COUNTIFS($M$7:$M$3006,"Concluída no prazo",$E$7:$E$3006,U2029,$I$7:$I$3006,'RC'!$E$6)/COUNTIFS($E$7:$E$3006,U2029,$I$7:$I$3006,'RC'!$E$6)))</f>
        <v>0</v>
      </c>
      <c r="W2029" s="49">
        <f>SUMIFS($J$7:$J$3006,$E$7:$E$3006,U2029,$I$7:$I$3006,'RC'!$E$6)+SUMIFS($L$7:$L$3006,$E$7:$E$3006,U2029,$I$7:$I$3006,'RC'!$E$6)</f>
        <v>0</v>
      </c>
      <c r="X2029" s="48">
        <f>COUNTIFS($E$7:$E$3006,U2029,$I$7:$I$3006,'RC'!$E$6)</f>
        <v>0</v>
      </c>
      <c r="Y2029" s="48"/>
      <c r="Z2029" s="51" t="str">
        <f>IF(AQ2029='RC'!$E$6,AC2029*1000+AD2029,"")</f>
        <v/>
      </c>
      <c r="AA2029" s="51" t="str">
        <f>IF(AB2029="","",IF(AQ2029='RC'!$E$6,AC2029*1000-AD2029,""))</f>
        <v/>
      </c>
      <c r="AB2029" s="48" t="str">
        <f>IFERROR(VLOOKUP(E2029,Funcionários!$C$8:$E$207,3,FALSE),"")</f>
        <v/>
      </c>
      <c r="AC2029" s="50" t="str">
        <f>IF(AB2029="","",IF(COUNTIFS($AB$7:$AB$3006,AB2029,$AQ$7:$AQ$3006,'RC'!$E$6)=0,"",COUNTIFS($M$7:$M$3006,"Concluída no prazo",$AB$7:$AB$3006,AB2029,$AQ$7:$AQ$3006,'RC'!$E$6)/COUNTIFS($AB$7:$AB$3006,AB2029,$AQ$7:$AQ$3006,'RC'!$E$6)))</f>
        <v/>
      </c>
      <c r="AD2029" s="48">
        <f>SUMIF($AQ$7:$AQ$3006,'RC'!$E$6,$J$7:$J$3006)+SUMIF($AQ$7:$AQ$3006,'RC'!$E$6,$L$7:$L$3006)</f>
        <v>21</v>
      </c>
      <c r="AF2029" s="48">
        <v>2.9779999999993801E-2</v>
      </c>
      <c r="AG2029" s="48">
        <f>IF(OR(AQ2029="",AQ2029&lt;&gt;'RC'!$E$6,AB2029&lt;&gt;'RC'!$D$21),0,1)</f>
        <v>0</v>
      </c>
      <c r="AH2029" s="48">
        <f t="shared" si="702"/>
        <v>2.9779999999993801E-2</v>
      </c>
      <c r="AI2029" s="48" t="str">
        <f t="shared" si="684"/>
        <v/>
      </c>
      <c r="AJ2029" s="48" t="str">
        <f t="shared" si="685"/>
        <v/>
      </c>
      <c r="AK2029" s="52" t="str">
        <f t="shared" si="686"/>
        <v/>
      </c>
      <c r="AL2029" s="52" t="str">
        <f t="shared" si="687"/>
        <v/>
      </c>
      <c r="AM2029" s="48" t="str">
        <f t="shared" si="688"/>
        <v/>
      </c>
      <c r="AN2029" s="48" t="str">
        <f t="shared" si="689"/>
        <v/>
      </c>
      <c r="AP2029" s="18" t="str">
        <f t="shared" si="690"/>
        <v/>
      </c>
      <c r="AQ2029" s="18" t="str">
        <f t="shared" si="691"/>
        <v/>
      </c>
      <c r="AR2029" s="18">
        <v>2.9780000000000001E-2</v>
      </c>
      <c r="AS2029" s="18">
        <f>IF(AF!$D$27="Todos",1,IF(M2029=AF!$D$27,1,0))</f>
        <v>1</v>
      </c>
      <c r="AT2029" s="53">
        <f>IF(AND(E2029=AF!$D$6,OR(LT!M2029=AF!$D$27,AF!$D$27="Todos"),OR(AP2029=AF!$E$8,AQ2029=AF!$E$8)),AR2029+AS2029,0)</f>
        <v>0</v>
      </c>
      <c r="AU2029" s="18" t="str">
        <f t="shared" si="692"/>
        <v/>
      </c>
      <c r="AV2029" s="54" t="str">
        <f t="shared" si="693"/>
        <v/>
      </c>
      <c r="AW2029" s="54" t="str">
        <f t="shared" si="694"/>
        <v/>
      </c>
      <c r="AX2029" s="18" t="str">
        <f t="shared" si="695"/>
        <v/>
      </c>
      <c r="AY2029" s="18" t="str">
        <f t="shared" si="696"/>
        <v/>
      </c>
      <c r="BA2029" s="18">
        <f>IF($E2029=AF!$D$6,IF($M2029="Concluída no prazo",2,IF($M2029="Concluída com atraso",1,0)),0)</f>
        <v>0</v>
      </c>
      <c r="BB2029" s="18">
        <f>IF($E2029=AF!$D$6,IF($M2029="Atrasada",2,IF($M2029="Concluída com atraso",1,0)),0)</f>
        <v>0</v>
      </c>
      <c r="BC2029" s="18">
        <v>2.0230000000000001E-2</v>
      </c>
      <c r="BD2029" s="18">
        <f t="shared" si="703"/>
        <v>2.0230000000000001E-2</v>
      </c>
      <c r="BE2029" s="18">
        <f t="shared" si="703"/>
        <v>2.0230000000000001E-2</v>
      </c>
      <c r="BF2029" s="18" t="str">
        <f t="shared" si="697"/>
        <v/>
      </c>
      <c r="BN2029" s="18" t="str">
        <f t="shared" si="698"/>
        <v>s</v>
      </c>
    </row>
    <row r="2030" spans="3:66" ht="50.1" customHeight="1" thickTop="1" thickBot="1" x14ac:dyDescent="0.3">
      <c r="C2030" s="46"/>
      <c r="D2030" s="46"/>
      <c r="E2030" s="46"/>
      <c r="F2030" s="122"/>
      <c r="G2030" s="122"/>
      <c r="H2030" s="78" t="str">
        <f t="shared" si="699"/>
        <v/>
      </c>
      <c r="I2030" s="78" t="str">
        <f t="shared" si="700"/>
        <v/>
      </c>
      <c r="J2030" s="16"/>
      <c r="K2030" s="46" t="str">
        <f t="shared" si="701"/>
        <v/>
      </c>
      <c r="L2030" s="16"/>
      <c r="M2030" s="16"/>
      <c r="N2030" s="46"/>
      <c r="O2030" s="47" t="str">
        <f t="shared" si="704"/>
        <v/>
      </c>
      <c r="P2030" s="47"/>
      <c r="Q2030" s="48" t="str">
        <f>IFERROR(VLOOKUP(E2030,Funcionários!$C$8:$E$207,3,FALSE),"")</f>
        <v/>
      </c>
      <c r="R2030" s="47"/>
      <c r="S2030" s="49" t="str">
        <f t="shared" si="705"/>
        <v/>
      </c>
      <c r="T2030" s="49">
        <v>2.0240000000000001E-2</v>
      </c>
      <c r="U2030" s="48" t="str">
        <f>IF(Funcionários!C2031=0,"",Funcionários!C2031)</f>
        <v/>
      </c>
      <c r="V2030" s="50">
        <f>IF(U2030="",0,IF(COUNTIFS($E$7:$E$3006,U2030,$I$7:$I$3006,'RC'!$E$6)=0,0,COUNTIFS($M$7:$M$3006,"Concluída no prazo",$E$7:$E$3006,U2030,$I$7:$I$3006,'RC'!$E$6)/COUNTIFS($E$7:$E$3006,U2030,$I$7:$I$3006,'RC'!$E$6)))</f>
        <v>0</v>
      </c>
      <c r="W2030" s="49">
        <f>SUMIFS($J$7:$J$3006,$E$7:$E$3006,U2030,$I$7:$I$3006,'RC'!$E$6)+SUMIFS($L$7:$L$3006,$E$7:$E$3006,U2030,$I$7:$I$3006,'RC'!$E$6)</f>
        <v>0</v>
      </c>
      <c r="X2030" s="48">
        <f>COUNTIFS($E$7:$E$3006,U2030,$I$7:$I$3006,'RC'!$E$6)</f>
        <v>0</v>
      </c>
      <c r="Y2030" s="48"/>
      <c r="Z2030" s="51" t="str">
        <f>IF(AQ2030='RC'!$E$6,AC2030*1000+AD2030,"")</f>
        <v/>
      </c>
      <c r="AA2030" s="51" t="str">
        <f>IF(AB2030="","",IF(AQ2030='RC'!$E$6,AC2030*1000-AD2030,""))</f>
        <v/>
      </c>
      <c r="AB2030" s="48" t="str">
        <f>IFERROR(VLOOKUP(E2030,Funcionários!$C$8:$E$207,3,FALSE),"")</f>
        <v/>
      </c>
      <c r="AC2030" s="50" t="str">
        <f>IF(AB2030="","",IF(COUNTIFS($AB$7:$AB$3006,AB2030,$AQ$7:$AQ$3006,'RC'!$E$6)=0,"",COUNTIFS($M$7:$M$3006,"Concluída no prazo",$AB$7:$AB$3006,AB2030,$AQ$7:$AQ$3006,'RC'!$E$6)/COUNTIFS($AB$7:$AB$3006,AB2030,$AQ$7:$AQ$3006,'RC'!$E$6)))</f>
        <v/>
      </c>
      <c r="AD2030" s="48">
        <f>SUMIF($AQ$7:$AQ$3006,'RC'!$E$6,$J$7:$J$3006)+SUMIF($AQ$7:$AQ$3006,'RC'!$E$6,$L$7:$L$3006)</f>
        <v>21</v>
      </c>
      <c r="AF2030" s="48">
        <v>2.9769999999993801E-2</v>
      </c>
      <c r="AG2030" s="48">
        <f>IF(OR(AQ2030="",AQ2030&lt;&gt;'RC'!$E$6,AB2030&lt;&gt;'RC'!$D$21),0,1)</f>
        <v>0</v>
      </c>
      <c r="AH2030" s="48">
        <f t="shared" si="702"/>
        <v>2.9769999999993801E-2</v>
      </c>
      <c r="AI2030" s="48" t="str">
        <f t="shared" si="684"/>
        <v/>
      </c>
      <c r="AJ2030" s="48" t="str">
        <f t="shared" si="685"/>
        <v/>
      </c>
      <c r="AK2030" s="52" t="str">
        <f t="shared" si="686"/>
        <v/>
      </c>
      <c r="AL2030" s="52" t="str">
        <f t="shared" si="687"/>
        <v/>
      </c>
      <c r="AM2030" s="48" t="str">
        <f t="shared" si="688"/>
        <v/>
      </c>
      <c r="AN2030" s="48" t="str">
        <f t="shared" si="689"/>
        <v/>
      </c>
      <c r="AP2030" s="18" t="str">
        <f t="shared" si="690"/>
        <v/>
      </c>
      <c r="AQ2030" s="18" t="str">
        <f t="shared" si="691"/>
        <v/>
      </c>
      <c r="AR2030" s="18">
        <v>2.9770000000000001E-2</v>
      </c>
      <c r="AS2030" s="18">
        <f>IF(AF!$D$27="Todos",1,IF(M2030=AF!$D$27,1,0))</f>
        <v>1</v>
      </c>
      <c r="AT2030" s="53">
        <f>IF(AND(E2030=AF!$D$6,OR(LT!M2030=AF!$D$27,AF!$D$27="Todos"),OR(AP2030=AF!$E$8,AQ2030=AF!$E$8)),AR2030+AS2030,0)</f>
        <v>0</v>
      </c>
      <c r="AU2030" s="18" t="str">
        <f t="shared" si="692"/>
        <v/>
      </c>
      <c r="AV2030" s="54" t="str">
        <f t="shared" si="693"/>
        <v/>
      </c>
      <c r="AW2030" s="54" t="str">
        <f t="shared" si="694"/>
        <v/>
      </c>
      <c r="AX2030" s="18" t="str">
        <f t="shared" si="695"/>
        <v/>
      </c>
      <c r="AY2030" s="18" t="str">
        <f t="shared" si="696"/>
        <v/>
      </c>
      <c r="BA2030" s="18">
        <f>IF($E2030=AF!$D$6,IF($M2030="Concluída no prazo",2,IF($M2030="Concluída com atraso",1,0)),0)</f>
        <v>0</v>
      </c>
      <c r="BB2030" s="18">
        <f>IF($E2030=AF!$D$6,IF($M2030="Atrasada",2,IF($M2030="Concluída com atraso",1,0)),0)</f>
        <v>0</v>
      </c>
      <c r="BC2030" s="18">
        <v>2.0240000000000001E-2</v>
      </c>
      <c r="BD2030" s="18">
        <f t="shared" si="703"/>
        <v>2.0240000000000001E-2</v>
      </c>
      <c r="BE2030" s="18">
        <f t="shared" si="703"/>
        <v>2.0240000000000001E-2</v>
      </c>
      <c r="BF2030" s="18" t="str">
        <f t="shared" si="697"/>
        <v/>
      </c>
      <c r="BN2030" s="18" t="str">
        <f t="shared" si="698"/>
        <v>s</v>
      </c>
    </row>
    <row r="2031" spans="3:66" ht="50.1" customHeight="1" thickTop="1" thickBot="1" x14ac:dyDescent="0.3">
      <c r="C2031" s="46"/>
      <c r="D2031" s="46"/>
      <c r="E2031" s="46"/>
      <c r="F2031" s="122"/>
      <c r="G2031" s="122"/>
      <c r="H2031" s="78" t="str">
        <f t="shared" si="699"/>
        <v/>
      </c>
      <c r="I2031" s="78" t="str">
        <f t="shared" si="700"/>
        <v/>
      </c>
      <c r="J2031" s="16"/>
      <c r="K2031" s="46" t="str">
        <f t="shared" si="701"/>
        <v/>
      </c>
      <c r="L2031" s="16"/>
      <c r="M2031" s="16"/>
      <c r="N2031" s="46"/>
      <c r="O2031" s="47" t="str">
        <f t="shared" si="704"/>
        <v/>
      </c>
      <c r="P2031" s="47"/>
      <c r="Q2031" s="48" t="str">
        <f>IFERROR(VLOOKUP(E2031,Funcionários!$C$8:$E$207,3,FALSE),"")</f>
        <v/>
      </c>
      <c r="R2031" s="47"/>
      <c r="S2031" s="49" t="str">
        <f t="shared" si="705"/>
        <v/>
      </c>
      <c r="T2031" s="49">
        <v>2.0250000000000001E-2</v>
      </c>
      <c r="U2031" s="48" t="str">
        <f>IF(Funcionários!C2032=0,"",Funcionários!C2032)</f>
        <v/>
      </c>
      <c r="V2031" s="50">
        <f>IF(U2031="",0,IF(COUNTIFS($E$7:$E$3006,U2031,$I$7:$I$3006,'RC'!$E$6)=0,0,COUNTIFS($M$7:$M$3006,"Concluída no prazo",$E$7:$E$3006,U2031,$I$7:$I$3006,'RC'!$E$6)/COUNTIFS($E$7:$E$3006,U2031,$I$7:$I$3006,'RC'!$E$6)))</f>
        <v>0</v>
      </c>
      <c r="W2031" s="49">
        <f>SUMIFS($J$7:$J$3006,$E$7:$E$3006,U2031,$I$7:$I$3006,'RC'!$E$6)+SUMIFS($L$7:$L$3006,$E$7:$E$3006,U2031,$I$7:$I$3006,'RC'!$E$6)</f>
        <v>0</v>
      </c>
      <c r="X2031" s="48">
        <f>COUNTIFS($E$7:$E$3006,U2031,$I$7:$I$3006,'RC'!$E$6)</f>
        <v>0</v>
      </c>
      <c r="Y2031" s="48"/>
      <c r="Z2031" s="51" t="str">
        <f>IF(AQ2031='RC'!$E$6,AC2031*1000+AD2031,"")</f>
        <v/>
      </c>
      <c r="AA2031" s="51" t="str">
        <f>IF(AB2031="","",IF(AQ2031='RC'!$E$6,AC2031*1000-AD2031,""))</f>
        <v/>
      </c>
      <c r="AB2031" s="48" t="str">
        <f>IFERROR(VLOOKUP(E2031,Funcionários!$C$8:$E$207,3,FALSE),"")</f>
        <v/>
      </c>
      <c r="AC2031" s="50" t="str">
        <f>IF(AB2031="","",IF(COUNTIFS($AB$7:$AB$3006,AB2031,$AQ$7:$AQ$3006,'RC'!$E$6)=0,"",COUNTIFS($M$7:$M$3006,"Concluída no prazo",$AB$7:$AB$3006,AB2031,$AQ$7:$AQ$3006,'RC'!$E$6)/COUNTIFS($AB$7:$AB$3006,AB2031,$AQ$7:$AQ$3006,'RC'!$E$6)))</f>
        <v/>
      </c>
      <c r="AD2031" s="48">
        <f>SUMIF($AQ$7:$AQ$3006,'RC'!$E$6,$J$7:$J$3006)+SUMIF($AQ$7:$AQ$3006,'RC'!$E$6,$L$7:$L$3006)</f>
        <v>21</v>
      </c>
      <c r="AF2031" s="48">
        <v>2.9759999999993798E-2</v>
      </c>
      <c r="AG2031" s="48">
        <f>IF(OR(AQ2031="",AQ2031&lt;&gt;'RC'!$E$6,AB2031&lt;&gt;'RC'!$D$21),0,1)</f>
        <v>0</v>
      </c>
      <c r="AH2031" s="48">
        <f t="shared" si="702"/>
        <v>2.9759999999993798E-2</v>
      </c>
      <c r="AI2031" s="48" t="str">
        <f t="shared" si="684"/>
        <v/>
      </c>
      <c r="AJ2031" s="48" t="str">
        <f t="shared" si="685"/>
        <v/>
      </c>
      <c r="AK2031" s="52" t="str">
        <f t="shared" si="686"/>
        <v/>
      </c>
      <c r="AL2031" s="52" t="str">
        <f t="shared" si="687"/>
        <v/>
      </c>
      <c r="AM2031" s="48" t="str">
        <f t="shared" si="688"/>
        <v/>
      </c>
      <c r="AN2031" s="48" t="str">
        <f t="shared" si="689"/>
        <v/>
      </c>
      <c r="AP2031" s="18" t="str">
        <f t="shared" si="690"/>
        <v/>
      </c>
      <c r="AQ2031" s="18" t="str">
        <f t="shared" si="691"/>
        <v/>
      </c>
      <c r="AR2031" s="18">
        <v>2.9760000000000002E-2</v>
      </c>
      <c r="AS2031" s="18">
        <f>IF(AF!$D$27="Todos",1,IF(M2031=AF!$D$27,1,0))</f>
        <v>1</v>
      </c>
      <c r="AT2031" s="53">
        <f>IF(AND(E2031=AF!$D$6,OR(LT!M2031=AF!$D$27,AF!$D$27="Todos"),OR(AP2031=AF!$E$8,AQ2031=AF!$E$8)),AR2031+AS2031,0)</f>
        <v>0</v>
      </c>
      <c r="AU2031" s="18" t="str">
        <f t="shared" si="692"/>
        <v/>
      </c>
      <c r="AV2031" s="54" t="str">
        <f t="shared" si="693"/>
        <v/>
      </c>
      <c r="AW2031" s="54" t="str">
        <f t="shared" si="694"/>
        <v/>
      </c>
      <c r="AX2031" s="18" t="str">
        <f t="shared" si="695"/>
        <v/>
      </c>
      <c r="AY2031" s="18" t="str">
        <f t="shared" si="696"/>
        <v/>
      </c>
      <c r="BA2031" s="18">
        <f>IF($E2031=AF!$D$6,IF($M2031="Concluída no prazo",2,IF($M2031="Concluída com atraso",1,0)),0)</f>
        <v>0</v>
      </c>
      <c r="BB2031" s="18">
        <f>IF($E2031=AF!$D$6,IF($M2031="Atrasada",2,IF($M2031="Concluída com atraso",1,0)),0)</f>
        <v>0</v>
      </c>
      <c r="BC2031" s="18">
        <v>2.0250000000000001E-2</v>
      </c>
      <c r="BD2031" s="18">
        <f t="shared" si="703"/>
        <v>2.0250000000000001E-2</v>
      </c>
      <c r="BE2031" s="18">
        <f t="shared" si="703"/>
        <v>2.0250000000000001E-2</v>
      </c>
      <c r="BF2031" s="18" t="str">
        <f t="shared" si="697"/>
        <v/>
      </c>
      <c r="BN2031" s="18" t="str">
        <f t="shared" si="698"/>
        <v>s</v>
      </c>
    </row>
    <row r="2032" spans="3:66" ht="50.1" customHeight="1" thickTop="1" thickBot="1" x14ac:dyDescent="0.3">
      <c r="C2032" s="46"/>
      <c r="D2032" s="46"/>
      <c r="E2032" s="46"/>
      <c r="F2032" s="122"/>
      <c r="G2032" s="122"/>
      <c r="H2032" s="78" t="str">
        <f t="shared" si="699"/>
        <v/>
      </c>
      <c r="I2032" s="78" t="str">
        <f t="shared" si="700"/>
        <v/>
      </c>
      <c r="J2032" s="16"/>
      <c r="K2032" s="46" t="str">
        <f t="shared" si="701"/>
        <v/>
      </c>
      <c r="L2032" s="16"/>
      <c r="M2032" s="16"/>
      <c r="N2032" s="46"/>
      <c r="O2032" s="47" t="str">
        <f t="shared" si="704"/>
        <v/>
      </c>
      <c r="P2032" s="47"/>
      <c r="Q2032" s="48" t="str">
        <f>IFERROR(VLOOKUP(E2032,Funcionários!$C$8:$E$207,3,FALSE),"")</f>
        <v/>
      </c>
      <c r="R2032" s="47"/>
      <c r="S2032" s="49" t="str">
        <f t="shared" si="705"/>
        <v/>
      </c>
      <c r="T2032" s="49">
        <v>2.026E-2</v>
      </c>
      <c r="U2032" s="48" t="str">
        <f>IF(Funcionários!C2033=0,"",Funcionários!C2033)</f>
        <v/>
      </c>
      <c r="V2032" s="50">
        <f>IF(U2032="",0,IF(COUNTIFS($E$7:$E$3006,U2032,$I$7:$I$3006,'RC'!$E$6)=0,0,COUNTIFS($M$7:$M$3006,"Concluída no prazo",$E$7:$E$3006,U2032,$I$7:$I$3006,'RC'!$E$6)/COUNTIFS($E$7:$E$3006,U2032,$I$7:$I$3006,'RC'!$E$6)))</f>
        <v>0</v>
      </c>
      <c r="W2032" s="49">
        <f>SUMIFS($J$7:$J$3006,$E$7:$E$3006,U2032,$I$7:$I$3006,'RC'!$E$6)+SUMIFS($L$7:$L$3006,$E$7:$E$3006,U2032,$I$7:$I$3006,'RC'!$E$6)</f>
        <v>0</v>
      </c>
      <c r="X2032" s="48">
        <f>COUNTIFS($E$7:$E$3006,U2032,$I$7:$I$3006,'RC'!$E$6)</f>
        <v>0</v>
      </c>
      <c r="Y2032" s="48"/>
      <c r="Z2032" s="51" t="str">
        <f>IF(AQ2032='RC'!$E$6,AC2032*1000+AD2032,"")</f>
        <v/>
      </c>
      <c r="AA2032" s="51" t="str">
        <f>IF(AB2032="","",IF(AQ2032='RC'!$E$6,AC2032*1000-AD2032,""))</f>
        <v/>
      </c>
      <c r="AB2032" s="48" t="str">
        <f>IFERROR(VLOOKUP(E2032,Funcionários!$C$8:$E$207,3,FALSE),"")</f>
        <v/>
      </c>
      <c r="AC2032" s="50" t="str">
        <f>IF(AB2032="","",IF(COUNTIFS($AB$7:$AB$3006,AB2032,$AQ$7:$AQ$3006,'RC'!$E$6)=0,"",COUNTIFS($M$7:$M$3006,"Concluída no prazo",$AB$7:$AB$3006,AB2032,$AQ$7:$AQ$3006,'RC'!$E$6)/COUNTIFS($AB$7:$AB$3006,AB2032,$AQ$7:$AQ$3006,'RC'!$E$6)))</f>
        <v/>
      </c>
      <c r="AD2032" s="48">
        <f>SUMIF($AQ$7:$AQ$3006,'RC'!$E$6,$J$7:$J$3006)+SUMIF($AQ$7:$AQ$3006,'RC'!$E$6,$L$7:$L$3006)</f>
        <v>21</v>
      </c>
      <c r="AF2032" s="48">
        <v>2.9749999999993799E-2</v>
      </c>
      <c r="AG2032" s="48">
        <f>IF(OR(AQ2032="",AQ2032&lt;&gt;'RC'!$E$6,AB2032&lt;&gt;'RC'!$D$21),0,1)</f>
        <v>0</v>
      </c>
      <c r="AH2032" s="48">
        <f t="shared" si="702"/>
        <v>2.9749999999993799E-2</v>
      </c>
      <c r="AI2032" s="48" t="str">
        <f t="shared" si="684"/>
        <v/>
      </c>
      <c r="AJ2032" s="48" t="str">
        <f t="shared" si="685"/>
        <v/>
      </c>
      <c r="AK2032" s="52" t="str">
        <f t="shared" si="686"/>
        <v/>
      </c>
      <c r="AL2032" s="52" t="str">
        <f t="shared" si="687"/>
        <v/>
      </c>
      <c r="AM2032" s="48" t="str">
        <f t="shared" si="688"/>
        <v/>
      </c>
      <c r="AN2032" s="48" t="str">
        <f t="shared" si="689"/>
        <v/>
      </c>
      <c r="AP2032" s="18" t="str">
        <f t="shared" si="690"/>
        <v/>
      </c>
      <c r="AQ2032" s="18" t="str">
        <f t="shared" si="691"/>
        <v/>
      </c>
      <c r="AR2032" s="18">
        <v>2.9749999999999999E-2</v>
      </c>
      <c r="AS2032" s="18">
        <f>IF(AF!$D$27="Todos",1,IF(M2032=AF!$D$27,1,0))</f>
        <v>1</v>
      </c>
      <c r="AT2032" s="53">
        <f>IF(AND(E2032=AF!$D$6,OR(LT!M2032=AF!$D$27,AF!$D$27="Todos"),OR(AP2032=AF!$E$8,AQ2032=AF!$E$8)),AR2032+AS2032,0)</f>
        <v>0</v>
      </c>
      <c r="AU2032" s="18" t="str">
        <f t="shared" si="692"/>
        <v/>
      </c>
      <c r="AV2032" s="54" t="str">
        <f t="shared" si="693"/>
        <v/>
      </c>
      <c r="AW2032" s="54" t="str">
        <f t="shared" si="694"/>
        <v/>
      </c>
      <c r="AX2032" s="18" t="str">
        <f t="shared" si="695"/>
        <v/>
      </c>
      <c r="AY2032" s="18" t="str">
        <f t="shared" si="696"/>
        <v/>
      </c>
      <c r="BA2032" s="18">
        <f>IF($E2032=AF!$D$6,IF($M2032="Concluída no prazo",2,IF($M2032="Concluída com atraso",1,0)),0)</f>
        <v>0</v>
      </c>
      <c r="BB2032" s="18">
        <f>IF($E2032=AF!$D$6,IF($M2032="Atrasada",2,IF($M2032="Concluída com atraso",1,0)),0)</f>
        <v>0</v>
      </c>
      <c r="BC2032" s="18">
        <v>2.026E-2</v>
      </c>
      <c r="BD2032" s="18">
        <f t="shared" si="703"/>
        <v>2.026E-2</v>
      </c>
      <c r="BE2032" s="18">
        <f t="shared" si="703"/>
        <v>2.026E-2</v>
      </c>
      <c r="BF2032" s="18" t="str">
        <f t="shared" si="697"/>
        <v/>
      </c>
      <c r="BN2032" s="18" t="str">
        <f t="shared" si="698"/>
        <v>s</v>
      </c>
    </row>
    <row r="2033" spans="3:66" ht="50.1" customHeight="1" thickTop="1" thickBot="1" x14ac:dyDescent="0.3">
      <c r="C2033" s="46"/>
      <c r="D2033" s="46"/>
      <c r="E2033" s="46"/>
      <c r="F2033" s="122"/>
      <c r="G2033" s="122"/>
      <c r="H2033" s="78" t="str">
        <f t="shared" si="699"/>
        <v/>
      </c>
      <c r="I2033" s="78" t="str">
        <f t="shared" si="700"/>
        <v/>
      </c>
      <c r="J2033" s="16"/>
      <c r="K2033" s="46" t="str">
        <f t="shared" si="701"/>
        <v/>
      </c>
      <c r="L2033" s="16"/>
      <c r="M2033" s="16"/>
      <c r="N2033" s="46"/>
      <c r="O2033" s="47" t="str">
        <f t="shared" si="704"/>
        <v/>
      </c>
      <c r="P2033" s="47"/>
      <c r="Q2033" s="48" t="str">
        <f>IFERROR(VLOOKUP(E2033,Funcionários!$C$8:$E$207,3,FALSE),"")</f>
        <v/>
      </c>
      <c r="R2033" s="47"/>
      <c r="S2033" s="49" t="str">
        <f t="shared" si="705"/>
        <v/>
      </c>
      <c r="T2033" s="49">
        <v>2.027E-2</v>
      </c>
      <c r="U2033" s="48" t="str">
        <f>IF(Funcionários!C2034=0,"",Funcionários!C2034)</f>
        <v/>
      </c>
      <c r="V2033" s="50">
        <f>IF(U2033="",0,IF(COUNTIFS($E$7:$E$3006,U2033,$I$7:$I$3006,'RC'!$E$6)=0,0,COUNTIFS($M$7:$M$3006,"Concluída no prazo",$E$7:$E$3006,U2033,$I$7:$I$3006,'RC'!$E$6)/COUNTIFS($E$7:$E$3006,U2033,$I$7:$I$3006,'RC'!$E$6)))</f>
        <v>0</v>
      </c>
      <c r="W2033" s="49">
        <f>SUMIFS($J$7:$J$3006,$E$7:$E$3006,U2033,$I$7:$I$3006,'RC'!$E$6)+SUMIFS($L$7:$L$3006,$E$7:$E$3006,U2033,$I$7:$I$3006,'RC'!$E$6)</f>
        <v>0</v>
      </c>
      <c r="X2033" s="48">
        <f>COUNTIFS($E$7:$E$3006,U2033,$I$7:$I$3006,'RC'!$E$6)</f>
        <v>0</v>
      </c>
      <c r="Y2033" s="48"/>
      <c r="Z2033" s="51" t="str">
        <f>IF(AQ2033='RC'!$E$6,AC2033*1000+AD2033,"")</f>
        <v/>
      </c>
      <c r="AA2033" s="51" t="str">
        <f>IF(AB2033="","",IF(AQ2033='RC'!$E$6,AC2033*1000-AD2033,""))</f>
        <v/>
      </c>
      <c r="AB2033" s="48" t="str">
        <f>IFERROR(VLOOKUP(E2033,Funcionários!$C$8:$E$207,3,FALSE),"")</f>
        <v/>
      </c>
      <c r="AC2033" s="50" t="str">
        <f>IF(AB2033="","",IF(COUNTIFS($AB$7:$AB$3006,AB2033,$AQ$7:$AQ$3006,'RC'!$E$6)=0,"",COUNTIFS($M$7:$M$3006,"Concluída no prazo",$AB$7:$AB$3006,AB2033,$AQ$7:$AQ$3006,'RC'!$E$6)/COUNTIFS($AB$7:$AB$3006,AB2033,$AQ$7:$AQ$3006,'RC'!$E$6)))</f>
        <v/>
      </c>
      <c r="AD2033" s="48">
        <f>SUMIF($AQ$7:$AQ$3006,'RC'!$E$6,$J$7:$J$3006)+SUMIF($AQ$7:$AQ$3006,'RC'!$E$6,$L$7:$L$3006)</f>
        <v>21</v>
      </c>
      <c r="AF2033" s="48">
        <v>2.9739999999993799E-2</v>
      </c>
      <c r="AG2033" s="48">
        <f>IF(OR(AQ2033="",AQ2033&lt;&gt;'RC'!$E$6,AB2033&lt;&gt;'RC'!$D$21),0,1)</f>
        <v>0</v>
      </c>
      <c r="AH2033" s="48">
        <f t="shared" si="702"/>
        <v>2.9739999999993799E-2</v>
      </c>
      <c r="AI2033" s="48" t="str">
        <f t="shared" si="684"/>
        <v/>
      </c>
      <c r="AJ2033" s="48" t="str">
        <f t="shared" si="685"/>
        <v/>
      </c>
      <c r="AK2033" s="52" t="str">
        <f t="shared" si="686"/>
        <v/>
      </c>
      <c r="AL2033" s="52" t="str">
        <f t="shared" si="687"/>
        <v/>
      </c>
      <c r="AM2033" s="48" t="str">
        <f t="shared" si="688"/>
        <v/>
      </c>
      <c r="AN2033" s="48" t="str">
        <f t="shared" si="689"/>
        <v/>
      </c>
      <c r="AP2033" s="18" t="str">
        <f t="shared" si="690"/>
        <v/>
      </c>
      <c r="AQ2033" s="18" t="str">
        <f t="shared" si="691"/>
        <v/>
      </c>
      <c r="AR2033" s="18">
        <v>2.9739999999999999E-2</v>
      </c>
      <c r="AS2033" s="18">
        <f>IF(AF!$D$27="Todos",1,IF(M2033=AF!$D$27,1,0))</f>
        <v>1</v>
      </c>
      <c r="AT2033" s="53">
        <f>IF(AND(E2033=AF!$D$6,OR(LT!M2033=AF!$D$27,AF!$D$27="Todos"),OR(AP2033=AF!$E$8,AQ2033=AF!$E$8)),AR2033+AS2033,0)</f>
        <v>0</v>
      </c>
      <c r="AU2033" s="18" t="str">
        <f t="shared" si="692"/>
        <v/>
      </c>
      <c r="AV2033" s="54" t="str">
        <f t="shared" si="693"/>
        <v/>
      </c>
      <c r="AW2033" s="54" t="str">
        <f t="shared" si="694"/>
        <v/>
      </c>
      <c r="AX2033" s="18" t="str">
        <f t="shared" si="695"/>
        <v/>
      </c>
      <c r="AY2033" s="18" t="str">
        <f t="shared" si="696"/>
        <v/>
      </c>
      <c r="BA2033" s="18">
        <f>IF($E2033=AF!$D$6,IF($M2033="Concluída no prazo",2,IF($M2033="Concluída com atraso",1,0)),0)</f>
        <v>0</v>
      </c>
      <c r="BB2033" s="18">
        <f>IF($E2033=AF!$D$6,IF($M2033="Atrasada",2,IF($M2033="Concluída com atraso",1,0)),0)</f>
        <v>0</v>
      </c>
      <c r="BC2033" s="18">
        <v>2.027E-2</v>
      </c>
      <c r="BD2033" s="18">
        <f t="shared" si="703"/>
        <v>2.027E-2</v>
      </c>
      <c r="BE2033" s="18">
        <f t="shared" si="703"/>
        <v>2.027E-2</v>
      </c>
      <c r="BF2033" s="18" t="str">
        <f t="shared" si="697"/>
        <v/>
      </c>
      <c r="BN2033" s="18" t="str">
        <f t="shared" si="698"/>
        <v>s</v>
      </c>
    </row>
    <row r="2034" spans="3:66" ht="50.1" customHeight="1" thickTop="1" thickBot="1" x14ac:dyDescent="0.3">
      <c r="C2034" s="46"/>
      <c r="D2034" s="46"/>
      <c r="E2034" s="46"/>
      <c r="F2034" s="122"/>
      <c r="G2034" s="122"/>
      <c r="H2034" s="78" t="str">
        <f t="shared" si="699"/>
        <v/>
      </c>
      <c r="I2034" s="78" t="str">
        <f t="shared" si="700"/>
        <v/>
      </c>
      <c r="J2034" s="16"/>
      <c r="K2034" s="46" t="str">
        <f t="shared" si="701"/>
        <v/>
      </c>
      <c r="L2034" s="16"/>
      <c r="M2034" s="16"/>
      <c r="N2034" s="46"/>
      <c r="O2034" s="47" t="str">
        <f t="shared" si="704"/>
        <v/>
      </c>
      <c r="P2034" s="47"/>
      <c r="Q2034" s="48" t="str">
        <f>IFERROR(VLOOKUP(E2034,Funcionários!$C$8:$E$207,3,FALSE),"")</f>
        <v/>
      </c>
      <c r="R2034" s="47"/>
      <c r="S2034" s="49" t="str">
        <f t="shared" si="705"/>
        <v/>
      </c>
      <c r="T2034" s="49">
        <v>2.0279999999999999E-2</v>
      </c>
      <c r="U2034" s="48" t="str">
        <f>IF(Funcionários!C2035=0,"",Funcionários!C2035)</f>
        <v/>
      </c>
      <c r="V2034" s="50">
        <f>IF(U2034="",0,IF(COUNTIFS($E$7:$E$3006,U2034,$I$7:$I$3006,'RC'!$E$6)=0,0,COUNTIFS($M$7:$M$3006,"Concluída no prazo",$E$7:$E$3006,U2034,$I$7:$I$3006,'RC'!$E$6)/COUNTIFS($E$7:$E$3006,U2034,$I$7:$I$3006,'RC'!$E$6)))</f>
        <v>0</v>
      </c>
      <c r="W2034" s="49">
        <f>SUMIFS($J$7:$J$3006,$E$7:$E$3006,U2034,$I$7:$I$3006,'RC'!$E$6)+SUMIFS($L$7:$L$3006,$E$7:$E$3006,U2034,$I$7:$I$3006,'RC'!$E$6)</f>
        <v>0</v>
      </c>
      <c r="X2034" s="48">
        <f>COUNTIFS($E$7:$E$3006,U2034,$I$7:$I$3006,'RC'!$E$6)</f>
        <v>0</v>
      </c>
      <c r="Y2034" s="48"/>
      <c r="Z2034" s="51" t="str">
        <f>IF(AQ2034='RC'!$E$6,AC2034*1000+AD2034,"")</f>
        <v/>
      </c>
      <c r="AA2034" s="51" t="str">
        <f>IF(AB2034="","",IF(AQ2034='RC'!$E$6,AC2034*1000-AD2034,""))</f>
        <v/>
      </c>
      <c r="AB2034" s="48" t="str">
        <f>IFERROR(VLOOKUP(E2034,Funcionários!$C$8:$E$207,3,FALSE),"")</f>
        <v/>
      </c>
      <c r="AC2034" s="50" t="str">
        <f>IF(AB2034="","",IF(COUNTIFS($AB$7:$AB$3006,AB2034,$AQ$7:$AQ$3006,'RC'!$E$6)=0,"",COUNTIFS($M$7:$M$3006,"Concluída no prazo",$AB$7:$AB$3006,AB2034,$AQ$7:$AQ$3006,'RC'!$E$6)/COUNTIFS($AB$7:$AB$3006,AB2034,$AQ$7:$AQ$3006,'RC'!$E$6)))</f>
        <v/>
      </c>
      <c r="AD2034" s="48">
        <f>SUMIF($AQ$7:$AQ$3006,'RC'!$E$6,$J$7:$J$3006)+SUMIF($AQ$7:$AQ$3006,'RC'!$E$6,$L$7:$L$3006)</f>
        <v>21</v>
      </c>
      <c r="AF2034" s="48">
        <v>2.97299999999938E-2</v>
      </c>
      <c r="AG2034" s="48">
        <f>IF(OR(AQ2034="",AQ2034&lt;&gt;'RC'!$E$6,AB2034&lt;&gt;'RC'!$D$21),0,1)</f>
        <v>0</v>
      </c>
      <c r="AH2034" s="48">
        <f t="shared" si="702"/>
        <v>2.97299999999938E-2</v>
      </c>
      <c r="AI2034" s="48" t="str">
        <f t="shared" si="684"/>
        <v/>
      </c>
      <c r="AJ2034" s="48" t="str">
        <f t="shared" si="685"/>
        <v/>
      </c>
      <c r="AK2034" s="52" t="str">
        <f t="shared" si="686"/>
        <v/>
      </c>
      <c r="AL2034" s="52" t="str">
        <f t="shared" si="687"/>
        <v/>
      </c>
      <c r="AM2034" s="48" t="str">
        <f t="shared" si="688"/>
        <v/>
      </c>
      <c r="AN2034" s="48" t="str">
        <f t="shared" si="689"/>
        <v/>
      </c>
      <c r="AP2034" s="18" t="str">
        <f t="shared" si="690"/>
        <v/>
      </c>
      <c r="AQ2034" s="18" t="str">
        <f t="shared" si="691"/>
        <v/>
      </c>
      <c r="AR2034" s="18">
        <v>2.9729999999999999E-2</v>
      </c>
      <c r="AS2034" s="18">
        <f>IF(AF!$D$27="Todos",1,IF(M2034=AF!$D$27,1,0))</f>
        <v>1</v>
      </c>
      <c r="AT2034" s="53">
        <f>IF(AND(E2034=AF!$D$6,OR(LT!M2034=AF!$D$27,AF!$D$27="Todos"),OR(AP2034=AF!$E$8,AQ2034=AF!$E$8)),AR2034+AS2034,0)</f>
        <v>0</v>
      </c>
      <c r="AU2034" s="18" t="str">
        <f t="shared" si="692"/>
        <v/>
      </c>
      <c r="AV2034" s="54" t="str">
        <f t="shared" si="693"/>
        <v/>
      </c>
      <c r="AW2034" s="54" t="str">
        <f t="shared" si="694"/>
        <v/>
      </c>
      <c r="AX2034" s="18" t="str">
        <f t="shared" si="695"/>
        <v/>
      </c>
      <c r="AY2034" s="18" t="str">
        <f t="shared" si="696"/>
        <v/>
      </c>
      <c r="BA2034" s="18">
        <f>IF($E2034=AF!$D$6,IF($M2034="Concluída no prazo",2,IF($M2034="Concluída com atraso",1,0)),0)</f>
        <v>0</v>
      </c>
      <c r="BB2034" s="18">
        <f>IF($E2034=AF!$D$6,IF($M2034="Atrasada",2,IF($M2034="Concluída com atraso",1,0)),0)</f>
        <v>0</v>
      </c>
      <c r="BC2034" s="18">
        <v>2.0279999999999999E-2</v>
      </c>
      <c r="BD2034" s="18">
        <f t="shared" si="703"/>
        <v>2.0279999999999999E-2</v>
      </c>
      <c r="BE2034" s="18">
        <f t="shared" si="703"/>
        <v>2.0279999999999999E-2</v>
      </c>
      <c r="BF2034" s="18" t="str">
        <f t="shared" si="697"/>
        <v/>
      </c>
      <c r="BN2034" s="18" t="str">
        <f t="shared" si="698"/>
        <v>s</v>
      </c>
    </row>
    <row r="2035" spans="3:66" ht="50.1" customHeight="1" thickTop="1" thickBot="1" x14ac:dyDescent="0.3">
      <c r="C2035" s="46"/>
      <c r="D2035" s="46"/>
      <c r="E2035" s="46"/>
      <c r="F2035" s="122"/>
      <c r="G2035" s="122"/>
      <c r="H2035" s="78" t="str">
        <f t="shared" si="699"/>
        <v/>
      </c>
      <c r="I2035" s="78" t="str">
        <f t="shared" si="700"/>
        <v/>
      </c>
      <c r="J2035" s="16"/>
      <c r="K2035" s="46" t="str">
        <f t="shared" si="701"/>
        <v/>
      </c>
      <c r="L2035" s="16"/>
      <c r="M2035" s="16"/>
      <c r="N2035" s="46"/>
      <c r="O2035" s="47" t="str">
        <f t="shared" si="704"/>
        <v/>
      </c>
      <c r="P2035" s="47"/>
      <c r="Q2035" s="48" t="str">
        <f>IFERROR(VLOOKUP(E2035,Funcionários!$C$8:$E$207,3,FALSE),"")</f>
        <v/>
      </c>
      <c r="R2035" s="47"/>
      <c r="S2035" s="49" t="str">
        <f t="shared" si="705"/>
        <v/>
      </c>
      <c r="T2035" s="49">
        <v>2.0289999999999999E-2</v>
      </c>
      <c r="U2035" s="48" t="str">
        <f>IF(Funcionários!C2036=0,"",Funcionários!C2036)</f>
        <v/>
      </c>
      <c r="V2035" s="50">
        <f>IF(U2035="",0,IF(COUNTIFS($E$7:$E$3006,U2035,$I$7:$I$3006,'RC'!$E$6)=0,0,COUNTIFS($M$7:$M$3006,"Concluída no prazo",$E$7:$E$3006,U2035,$I$7:$I$3006,'RC'!$E$6)/COUNTIFS($E$7:$E$3006,U2035,$I$7:$I$3006,'RC'!$E$6)))</f>
        <v>0</v>
      </c>
      <c r="W2035" s="49">
        <f>SUMIFS($J$7:$J$3006,$E$7:$E$3006,U2035,$I$7:$I$3006,'RC'!$E$6)+SUMIFS($L$7:$L$3006,$E$7:$E$3006,U2035,$I$7:$I$3006,'RC'!$E$6)</f>
        <v>0</v>
      </c>
      <c r="X2035" s="48">
        <f>COUNTIFS($E$7:$E$3006,U2035,$I$7:$I$3006,'RC'!$E$6)</f>
        <v>0</v>
      </c>
      <c r="Y2035" s="48"/>
      <c r="Z2035" s="51" t="str">
        <f>IF(AQ2035='RC'!$E$6,AC2035*1000+AD2035,"")</f>
        <v/>
      </c>
      <c r="AA2035" s="51" t="str">
        <f>IF(AB2035="","",IF(AQ2035='RC'!$E$6,AC2035*1000-AD2035,""))</f>
        <v/>
      </c>
      <c r="AB2035" s="48" t="str">
        <f>IFERROR(VLOOKUP(E2035,Funcionários!$C$8:$E$207,3,FALSE),"")</f>
        <v/>
      </c>
      <c r="AC2035" s="50" t="str">
        <f>IF(AB2035="","",IF(COUNTIFS($AB$7:$AB$3006,AB2035,$AQ$7:$AQ$3006,'RC'!$E$6)=0,"",COUNTIFS($M$7:$M$3006,"Concluída no prazo",$AB$7:$AB$3006,AB2035,$AQ$7:$AQ$3006,'RC'!$E$6)/COUNTIFS($AB$7:$AB$3006,AB2035,$AQ$7:$AQ$3006,'RC'!$E$6)))</f>
        <v/>
      </c>
      <c r="AD2035" s="48">
        <f>SUMIF($AQ$7:$AQ$3006,'RC'!$E$6,$J$7:$J$3006)+SUMIF($AQ$7:$AQ$3006,'RC'!$E$6,$L$7:$L$3006)</f>
        <v>21</v>
      </c>
      <c r="AF2035" s="48">
        <v>2.97199999999938E-2</v>
      </c>
      <c r="AG2035" s="48">
        <f>IF(OR(AQ2035="",AQ2035&lt;&gt;'RC'!$E$6,AB2035&lt;&gt;'RC'!$D$21),0,1)</f>
        <v>0</v>
      </c>
      <c r="AH2035" s="48">
        <f t="shared" si="702"/>
        <v>2.97199999999938E-2</v>
      </c>
      <c r="AI2035" s="48" t="str">
        <f t="shared" si="684"/>
        <v/>
      </c>
      <c r="AJ2035" s="48" t="str">
        <f t="shared" si="685"/>
        <v/>
      </c>
      <c r="AK2035" s="52" t="str">
        <f t="shared" si="686"/>
        <v/>
      </c>
      <c r="AL2035" s="52" t="str">
        <f t="shared" si="687"/>
        <v/>
      </c>
      <c r="AM2035" s="48" t="str">
        <f t="shared" si="688"/>
        <v/>
      </c>
      <c r="AN2035" s="48" t="str">
        <f t="shared" si="689"/>
        <v/>
      </c>
      <c r="AP2035" s="18" t="str">
        <f t="shared" si="690"/>
        <v/>
      </c>
      <c r="AQ2035" s="18" t="str">
        <f t="shared" si="691"/>
        <v/>
      </c>
      <c r="AR2035" s="18">
        <v>2.972E-2</v>
      </c>
      <c r="AS2035" s="18">
        <f>IF(AF!$D$27="Todos",1,IF(M2035=AF!$D$27,1,0))</f>
        <v>1</v>
      </c>
      <c r="AT2035" s="53">
        <f>IF(AND(E2035=AF!$D$6,OR(LT!M2035=AF!$D$27,AF!$D$27="Todos"),OR(AP2035=AF!$E$8,AQ2035=AF!$E$8)),AR2035+AS2035,0)</f>
        <v>0</v>
      </c>
      <c r="AU2035" s="18" t="str">
        <f t="shared" si="692"/>
        <v/>
      </c>
      <c r="AV2035" s="54" t="str">
        <f t="shared" si="693"/>
        <v/>
      </c>
      <c r="AW2035" s="54" t="str">
        <f t="shared" si="694"/>
        <v/>
      </c>
      <c r="AX2035" s="18" t="str">
        <f t="shared" si="695"/>
        <v/>
      </c>
      <c r="AY2035" s="18" t="str">
        <f t="shared" si="696"/>
        <v/>
      </c>
      <c r="BA2035" s="18">
        <f>IF($E2035=AF!$D$6,IF($M2035="Concluída no prazo",2,IF($M2035="Concluída com atraso",1,0)),0)</f>
        <v>0</v>
      </c>
      <c r="BB2035" s="18">
        <f>IF($E2035=AF!$D$6,IF($M2035="Atrasada",2,IF($M2035="Concluída com atraso",1,0)),0)</f>
        <v>0</v>
      </c>
      <c r="BC2035" s="18">
        <v>2.0289999999999999E-2</v>
      </c>
      <c r="BD2035" s="18">
        <f t="shared" si="703"/>
        <v>2.0289999999999999E-2</v>
      </c>
      <c r="BE2035" s="18">
        <f t="shared" si="703"/>
        <v>2.0289999999999999E-2</v>
      </c>
      <c r="BF2035" s="18" t="str">
        <f t="shared" si="697"/>
        <v/>
      </c>
      <c r="BN2035" s="18" t="str">
        <f t="shared" si="698"/>
        <v>s</v>
      </c>
    </row>
    <row r="2036" spans="3:66" ht="50.1" customHeight="1" thickTop="1" thickBot="1" x14ac:dyDescent="0.3">
      <c r="C2036" s="46"/>
      <c r="D2036" s="46"/>
      <c r="E2036" s="46"/>
      <c r="F2036" s="122"/>
      <c r="G2036" s="122"/>
      <c r="H2036" s="78" t="str">
        <f t="shared" si="699"/>
        <v/>
      </c>
      <c r="I2036" s="78" t="str">
        <f t="shared" si="700"/>
        <v/>
      </c>
      <c r="J2036" s="16"/>
      <c r="K2036" s="46" t="str">
        <f t="shared" si="701"/>
        <v/>
      </c>
      <c r="L2036" s="16"/>
      <c r="M2036" s="16"/>
      <c r="N2036" s="46"/>
      <c r="O2036" s="47" t="str">
        <f t="shared" si="704"/>
        <v/>
      </c>
      <c r="P2036" s="47"/>
      <c r="Q2036" s="48" t="str">
        <f>IFERROR(VLOOKUP(E2036,Funcionários!$C$8:$E$207,3,FALSE),"")</f>
        <v/>
      </c>
      <c r="R2036" s="47"/>
      <c r="S2036" s="49" t="str">
        <f t="shared" si="705"/>
        <v/>
      </c>
      <c r="T2036" s="49">
        <v>2.0299999999999999E-2</v>
      </c>
      <c r="U2036" s="48" t="str">
        <f>IF(Funcionários!C2037=0,"",Funcionários!C2037)</f>
        <v/>
      </c>
      <c r="V2036" s="50">
        <f>IF(U2036="",0,IF(COUNTIFS($E$7:$E$3006,U2036,$I$7:$I$3006,'RC'!$E$6)=0,0,COUNTIFS($M$7:$M$3006,"Concluída no prazo",$E$7:$E$3006,U2036,$I$7:$I$3006,'RC'!$E$6)/COUNTIFS($E$7:$E$3006,U2036,$I$7:$I$3006,'RC'!$E$6)))</f>
        <v>0</v>
      </c>
      <c r="W2036" s="49">
        <f>SUMIFS($J$7:$J$3006,$E$7:$E$3006,U2036,$I$7:$I$3006,'RC'!$E$6)+SUMIFS($L$7:$L$3006,$E$7:$E$3006,U2036,$I$7:$I$3006,'RC'!$E$6)</f>
        <v>0</v>
      </c>
      <c r="X2036" s="48">
        <f>COUNTIFS($E$7:$E$3006,U2036,$I$7:$I$3006,'RC'!$E$6)</f>
        <v>0</v>
      </c>
      <c r="Y2036" s="48"/>
      <c r="Z2036" s="51" t="str">
        <f>IF(AQ2036='RC'!$E$6,AC2036*1000+AD2036,"")</f>
        <v/>
      </c>
      <c r="AA2036" s="51" t="str">
        <f>IF(AB2036="","",IF(AQ2036='RC'!$E$6,AC2036*1000-AD2036,""))</f>
        <v/>
      </c>
      <c r="AB2036" s="48" t="str">
        <f>IFERROR(VLOOKUP(E2036,Funcionários!$C$8:$E$207,3,FALSE),"")</f>
        <v/>
      </c>
      <c r="AC2036" s="50" t="str">
        <f>IF(AB2036="","",IF(COUNTIFS($AB$7:$AB$3006,AB2036,$AQ$7:$AQ$3006,'RC'!$E$6)=0,"",COUNTIFS($M$7:$M$3006,"Concluída no prazo",$AB$7:$AB$3006,AB2036,$AQ$7:$AQ$3006,'RC'!$E$6)/COUNTIFS($AB$7:$AB$3006,AB2036,$AQ$7:$AQ$3006,'RC'!$E$6)))</f>
        <v/>
      </c>
      <c r="AD2036" s="48">
        <f>SUMIF($AQ$7:$AQ$3006,'RC'!$E$6,$J$7:$J$3006)+SUMIF($AQ$7:$AQ$3006,'RC'!$E$6,$L$7:$L$3006)</f>
        <v>21</v>
      </c>
      <c r="AF2036" s="48">
        <v>2.97099999999938E-2</v>
      </c>
      <c r="AG2036" s="48">
        <f>IF(OR(AQ2036="",AQ2036&lt;&gt;'RC'!$E$6,AB2036&lt;&gt;'RC'!$D$21),0,1)</f>
        <v>0</v>
      </c>
      <c r="AH2036" s="48">
        <f t="shared" si="702"/>
        <v>2.97099999999938E-2</v>
      </c>
      <c r="AI2036" s="48" t="str">
        <f t="shared" si="684"/>
        <v/>
      </c>
      <c r="AJ2036" s="48" t="str">
        <f t="shared" si="685"/>
        <v/>
      </c>
      <c r="AK2036" s="52" t="str">
        <f t="shared" si="686"/>
        <v/>
      </c>
      <c r="AL2036" s="52" t="str">
        <f t="shared" si="687"/>
        <v/>
      </c>
      <c r="AM2036" s="48" t="str">
        <f t="shared" si="688"/>
        <v/>
      </c>
      <c r="AN2036" s="48" t="str">
        <f t="shared" si="689"/>
        <v/>
      </c>
      <c r="AP2036" s="18" t="str">
        <f t="shared" si="690"/>
        <v/>
      </c>
      <c r="AQ2036" s="18" t="str">
        <f t="shared" si="691"/>
        <v/>
      </c>
      <c r="AR2036" s="18">
        <v>2.971E-2</v>
      </c>
      <c r="AS2036" s="18">
        <f>IF(AF!$D$27="Todos",1,IF(M2036=AF!$D$27,1,0))</f>
        <v>1</v>
      </c>
      <c r="AT2036" s="53">
        <f>IF(AND(E2036=AF!$D$6,OR(LT!M2036=AF!$D$27,AF!$D$27="Todos"),OR(AP2036=AF!$E$8,AQ2036=AF!$E$8)),AR2036+AS2036,0)</f>
        <v>0</v>
      </c>
      <c r="AU2036" s="18" t="str">
        <f t="shared" si="692"/>
        <v/>
      </c>
      <c r="AV2036" s="54" t="str">
        <f t="shared" si="693"/>
        <v/>
      </c>
      <c r="AW2036" s="54" t="str">
        <f t="shared" si="694"/>
        <v/>
      </c>
      <c r="AX2036" s="18" t="str">
        <f t="shared" si="695"/>
        <v/>
      </c>
      <c r="AY2036" s="18" t="str">
        <f t="shared" si="696"/>
        <v/>
      </c>
      <c r="BA2036" s="18">
        <f>IF($E2036=AF!$D$6,IF($M2036="Concluída no prazo",2,IF($M2036="Concluída com atraso",1,0)),0)</f>
        <v>0</v>
      </c>
      <c r="BB2036" s="18">
        <f>IF($E2036=AF!$D$6,IF($M2036="Atrasada",2,IF($M2036="Concluída com atraso",1,0)),0)</f>
        <v>0</v>
      </c>
      <c r="BC2036" s="18">
        <v>2.0299999999999999E-2</v>
      </c>
      <c r="BD2036" s="18">
        <f t="shared" si="703"/>
        <v>2.0299999999999999E-2</v>
      </c>
      <c r="BE2036" s="18">
        <f t="shared" si="703"/>
        <v>2.0299999999999999E-2</v>
      </c>
      <c r="BF2036" s="18" t="str">
        <f t="shared" si="697"/>
        <v/>
      </c>
      <c r="BN2036" s="18" t="str">
        <f t="shared" si="698"/>
        <v>s</v>
      </c>
    </row>
    <row r="2037" spans="3:66" ht="50.1" customHeight="1" thickTop="1" thickBot="1" x14ac:dyDescent="0.3">
      <c r="C2037" s="46"/>
      <c r="D2037" s="46"/>
      <c r="E2037" s="46"/>
      <c r="F2037" s="122"/>
      <c r="G2037" s="122"/>
      <c r="H2037" s="78" t="str">
        <f t="shared" si="699"/>
        <v/>
      </c>
      <c r="I2037" s="78" t="str">
        <f t="shared" si="700"/>
        <v/>
      </c>
      <c r="J2037" s="16"/>
      <c r="K2037" s="46" t="str">
        <f t="shared" si="701"/>
        <v/>
      </c>
      <c r="L2037" s="16"/>
      <c r="M2037" s="16"/>
      <c r="N2037" s="46"/>
      <c r="O2037" s="47" t="str">
        <f t="shared" si="704"/>
        <v/>
      </c>
      <c r="P2037" s="47"/>
      <c r="Q2037" s="48" t="str">
        <f>IFERROR(VLOOKUP(E2037,Funcionários!$C$8:$E$207,3,FALSE),"")</f>
        <v/>
      </c>
      <c r="R2037" s="47"/>
      <c r="S2037" s="49" t="str">
        <f t="shared" si="705"/>
        <v/>
      </c>
      <c r="T2037" s="49">
        <v>2.0310000000000002E-2</v>
      </c>
      <c r="U2037" s="48" t="str">
        <f>IF(Funcionários!C2038=0,"",Funcionários!C2038)</f>
        <v/>
      </c>
      <c r="V2037" s="50">
        <f>IF(U2037="",0,IF(COUNTIFS($E$7:$E$3006,U2037,$I$7:$I$3006,'RC'!$E$6)=0,0,COUNTIFS($M$7:$M$3006,"Concluída no prazo",$E$7:$E$3006,U2037,$I$7:$I$3006,'RC'!$E$6)/COUNTIFS($E$7:$E$3006,U2037,$I$7:$I$3006,'RC'!$E$6)))</f>
        <v>0</v>
      </c>
      <c r="W2037" s="49">
        <f>SUMIFS($J$7:$J$3006,$E$7:$E$3006,U2037,$I$7:$I$3006,'RC'!$E$6)+SUMIFS($L$7:$L$3006,$E$7:$E$3006,U2037,$I$7:$I$3006,'RC'!$E$6)</f>
        <v>0</v>
      </c>
      <c r="X2037" s="48">
        <f>COUNTIFS($E$7:$E$3006,U2037,$I$7:$I$3006,'RC'!$E$6)</f>
        <v>0</v>
      </c>
      <c r="Y2037" s="48"/>
      <c r="Z2037" s="51" t="str">
        <f>IF(AQ2037='RC'!$E$6,AC2037*1000+AD2037,"")</f>
        <v/>
      </c>
      <c r="AA2037" s="51" t="str">
        <f>IF(AB2037="","",IF(AQ2037='RC'!$E$6,AC2037*1000-AD2037,""))</f>
        <v/>
      </c>
      <c r="AB2037" s="48" t="str">
        <f>IFERROR(VLOOKUP(E2037,Funcionários!$C$8:$E$207,3,FALSE),"")</f>
        <v/>
      </c>
      <c r="AC2037" s="50" t="str">
        <f>IF(AB2037="","",IF(COUNTIFS($AB$7:$AB$3006,AB2037,$AQ$7:$AQ$3006,'RC'!$E$6)=0,"",COUNTIFS($M$7:$M$3006,"Concluída no prazo",$AB$7:$AB$3006,AB2037,$AQ$7:$AQ$3006,'RC'!$E$6)/COUNTIFS($AB$7:$AB$3006,AB2037,$AQ$7:$AQ$3006,'RC'!$E$6)))</f>
        <v/>
      </c>
      <c r="AD2037" s="48">
        <f>SUMIF($AQ$7:$AQ$3006,'RC'!$E$6,$J$7:$J$3006)+SUMIF($AQ$7:$AQ$3006,'RC'!$E$6,$L$7:$L$3006)</f>
        <v>21</v>
      </c>
      <c r="AF2037" s="48">
        <v>2.9699999999993801E-2</v>
      </c>
      <c r="AG2037" s="48">
        <f>IF(OR(AQ2037="",AQ2037&lt;&gt;'RC'!$E$6,AB2037&lt;&gt;'RC'!$D$21),0,1)</f>
        <v>0</v>
      </c>
      <c r="AH2037" s="48">
        <f t="shared" si="702"/>
        <v>2.9699999999993801E-2</v>
      </c>
      <c r="AI2037" s="48" t="str">
        <f t="shared" si="684"/>
        <v/>
      </c>
      <c r="AJ2037" s="48" t="str">
        <f t="shared" si="685"/>
        <v/>
      </c>
      <c r="AK2037" s="52" t="str">
        <f t="shared" si="686"/>
        <v/>
      </c>
      <c r="AL2037" s="52" t="str">
        <f t="shared" si="687"/>
        <v/>
      </c>
      <c r="AM2037" s="48" t="str">
        <f t="shared" si="688"/>
        <v/>
      </c>
      <c r="AN2037" s="48" t="str">
        <f t="shared" si="689"/>
        <v/>
      </c>
      <c r="AP2037" s="18" t="str">
        <f t="shared" si="690"/>
        <v/>
      </c>
      <c r="AQ2037" s="18" t="str">
        <f t="shared" si="691"/>
        <v/>
      </c>
      <c r="AR2037" s="18">
        <v>2.9700000000000001E-2</v>
      </c>
      <c r="AS2037" s="18">
        <f>IF(AF!$D$27="Todos",1,IF(M2037=AF!$D$27,1,0))</f>
        <v>1</v>
      </c>
      <c r="AT2037" s="53">
        <f>IF(AND(E2037=AF!$D$6,OR(LT!M2037=AF!$D$27,AF!$D$27="Todos"),OR(AP2037=AF!$E$8,AQ2037=AF!$E$8)),AR2037+AS2037,0)</f>
        <v>0</v>
      </c>
      <c r="AU2037" s="18" t="str">
        <f t="shared" si="692"/>
        <v/>
      </c>
      <c r="AV2037" s="54" t="str">
        <f t="shared" si="693"/>
        <v/>
      </c>
      <c r="AW2037" s="54" t="str">
        <f t="shared" si="694"/>
        <v/>
      </c>
      <c r="AX2037" s="18" t="str">
        <f t="shared" si="695"/>
        <v/>
      </c>
      <c r="AY2037" s="18" t="str">
        <f t="shared" si="696"/>
        <v/>
      </c>
      <c r="BA2037" s="18">
        <f>IF($E2037=AF!$D$6,IF($M2037="Concluída no prazo",2,IF($M2037="Concluída com atraso",1,0)),0)</f>
        <v>0</v>
      </c>
      <c r="BB2037" s="18">
        <f>IF($E2037=AF!$D$6,IF($M2037="Atrasada",2,IF($M2037="Concluída com atraso",1,0)),0)</f>
        <v>0</v>
      </c>
      <c r="BC2037" s="18">
        <v>2.0310000000000002E-2</v>
      </c>
      <c r="BD2037" s="18">
        <f t="shared" si="703"/>
        <v>2.0310000000000002E-2</v>
      </c>
      <c r="BE2037" s="18">
        <f t="shared" si="703"/>
        <v>2.0310000000000002E-2</v>
      </c>
      <c r="BF2037" s="18" t="str">
        <f t="shared" si="697"/>
        <v/>
      </c>
      <c r="BN2037" s="18" t="str">
        <f t="shared" si="698"/>
        <v>s</v>
      </c>
    </row>
    <row r="2038" spans="3:66" ht="50.1" customHeight="1" thickTop="1" thickBot="1" x14ac:dyDescent="0.3">
      <c r="C2038" s="46"/>
      <c r="D2038" s="46"/>
      <c r="E2038" s="46"/>
      <c r="F2038" s="122"/>
      <c r="G2038" s="122"/>
      <c r="H2038" s="78" t="str">
        <f t="shared" si="699"/>
        <v/>
      </c>
      <c r="I2038" s="78" t="str">
        <f t="shared" si="700"/>
        <v/>
      </c>
      <c r="J2038" s="16"/>
      <c r="K2038" s="46" t="str">
        <f t="shared" si="701"/>
        <v/>
      </c>
      <c r="L2038" s="16"/>
      <c r="M2038" s="16"/>
      <c r="N2038" s="46"/>
      <c r="O2038" s="47" t="str">
        <f t="shared" si="704"/>
        <v/>
      </c>
      <c r="P2038" s="47"/>
      <c r="Q2038" s="48" t="str">
        <f>IFERROR(VLOOKUP(E2038,Funcionários!$C$8:$E$207,3,FALSE),"")</f>
        <v/>
      </c>
      <c r="R2038" s="47"/>
      <c r="S2038" s="49" t="str">
        <f t="shared" si="705"/>
        <v/>
      </c>
      <c r="T2038" s="49">
        <v>2.0320000000000001E-2</v>
      </c>
      <c r="U2038" s="48" t="str">
        <f>IF(Funcionários!C2039=0,"",Funcionários!C2039)</f>
        <v/>
      </c>
      <c r="V2038" s="50">
        <f>IF(U2038="",0,IF(COUNTIFS($E$7:$E$3006,U2038,$I$7:$I$3006,'RC'!$E$6)=0,0,COUNTIFS($M$7:$M$3006,"Concluída no prazo",$E$7:$E$3006,U2038,$I$7:$I$3006,'RC'!$E$6)/COUNTIFS($E$7:$E$3006,U2038,$I$7:$I$3006,'RC'!$E$6)))</f>
        <v>0</v>
      </c>
      <c r="W2038" s="49">
        <f>SUMIFS($J$7:$J$3006,$E$7:$E$3006,U2038,$I$7:$I$3006,'RC'!$E$6)+SUMIFS($L$7:$L$3006,$E$7:$E$3006,U2038,$I$7:$I$3006,'RC'!$E$6)</f>
        <v>0</v>
      </c>
      <c r="X2038" s="48">
        <f>COUNTIFS($E$7:$E$3006,U2038,$I$7:$I$3006,'RC'!$E$6)</f>
        <v>0</v>
      </c>
      <c r="Y2038" s="48"/>
      <c r="Z2038" s="51" t="str">
        <f>IF(AQ2038='RC'!$E$6,AC2038*1000+AD2038,"")</f>
        <v/>
      </c>
      <c r="AA2038" s="51" t="str">
        <f>IF(AB2038="","",IF(AQ2038='RC'!$E$6,AC2038*1000-AD2038,""))</f>
        <v/>
      </c>
      <c r="AB2038" s="48" t="str">
        <f>IFERROR(VLOOKUP(E2038,Funcionários!$C$8:$E$207,3,FALSE),"")</f>
        <v/>
      </c>
      <c r="AC2038" s="50" t="str">
        <f>IF(AB2038="","",IF(COUNTIFS($AB$7:$AB$3006,AB2038,$AQ$7:$AQ$3006,'RC'!$E$6)=0,"",COUNTIFS($M$7:$M$3006,"Concluída no prazo",$AB$7:$AB$3006,AB2038,$AQ$7:$AQ$3006,'RC'!$E$6)/COUNTIFS($AB$7:$AB$3006,AB2038,$AQ$7:$AQ$3006,'RC'!$E$6)))</f>
        <v/>
      </c>
      <c r="AD2038" s="48">
        <f>SUMIF($AQ$7:$AQ$3006,'RC'!$E$6,$J$7:$J$3006)+SUMIF($AQ$7:$AQ$3006,'RC'!$E$6,$L$7:$L$3006)</f>
        <v>21</v>
      </c>
      <c r="AF2038" s="48">
        <v>2.9689999999993801E-2</v>
      </c>
      <c r="AG2038" s="48">
        <f>IF(OR(AQ2038="",AQ2038&lt;&gt;'RC'!$E$6,AB2038&lt;&gt;'RC'!$D$21),0,1)</f>
        <v>0</v>
      </c>
      <c r="AH2038" s="48">
        <f t="shared" si="702"/>
        <v>2.9689999999993801E-2</v>
      </c>
      <c r="AI2038" s="48" t="str">
        <f t="shared" si="684"/>
        <v/>
      </c>
      <c r="AJ2038" s="48" t="str">
        <f t="shared" si="685"/>
        <v/>
      </c>
      <c r="AK2038" s="52" t="str">
        <f t="shared" si="686"/>
        <v/>
      </c>
      <c r="AL2038" s="52" t="str">
        <f t="shared" si="687"/>
        <v/>
      </c>
      <c r="AM2038" s="48" t="str">
        <f t="shared" si="688"/>
        <v/>
      </c>
      <c r="AN2038" s="48" t="str">
        <f t="shared" si="689"/>
        <v/>
      </c>
      <c r="AP2038" s="18" t="str">
        <f t="shared" si="690"/>
        <v/>
      </c>
      <c r="AQ2038" s="18" t="str">
        <f t="shared" si="691"/>
        <v/>
      </c>
      <c r="AR2038" s="18">
        <v>2.9690000000000001E-2</v>
      </c>
      <c r="AS2038" s="18">
        <f>IF(AF!$D$27="Todos",1,IF(M2038=AF!$D$27,1,0))</f>
        <v>1</v>
      </c>
      <c r="AT2038" s="53">
        <f>IF(AND(E2038=AF!$D$6,OR(LT!M2038=AF!$D$27,AF!$D$27="Todos"),OR(AP2038=AF!$E$8,AQ2038=AF!$E$8)),AR2038+AS2038,0)</f>
        <v>0</v>
      </c>
      <c r="AU2038" s="18" t="str">
        <f t="shared" si="692"/>
        <v/>
      </c>
      <c r="AV2038" s="54" t="str">
        <f t="shared" si="693"/>
        <v/>
      </c>
      <c r="AW2038" s="54" t="str">
        <f t="shared" si="694"/>
        <v/>
      </c>
      <c r="AX2038" s="18" t="str">
        <f t="shared" si="695"/>
        <v/>
      </c>
      <c r="AY2038" s="18" t="str">
        <f t="shared" si="696"/>
        <v/>
      </c>
      <c r="BA2038" s="18">
        <f>IF($E2038=AF!$D$6,IF($M2038="Concluída no prazo",2,IF($M2038="Concluída com atraso",1,0)),0)</f>
        <v>0</v>
      </c>
      <c r="BB2038" s="18">
        <f>IF($E2038=AF!$D$6,IF($M2038="Atrasada",2,IF($M2038="Concluída com atraso",1,0)),0)</f>
        <v>0</v>
      </c>
      <c r="BC2038" s="18">
        <v>2.0320000000000001E-2</v>
      </c>
      <c r="BD2038" s="18">
        <f t="shared" si="703"/>
        <v>2.0320000000000001E-2</v>
      </c>
      <c r="BE2038" s="18">
        <f t="shared" si="703"/>
        <v>2.0320000000000001E-2</v>
      </c>
      <c r="BF2038" s="18" t="str">
        <f t="shared" si="697"/>
        <v/>
      </c>
      <c r="BN2038" s="18" t="str">
        <f t="shared" si="698"/>
        <v>s</v>
      </c>
    </row>
    <row r="2039" spans="3:66" ht="50.1" customHeight="1" thickTop="1" thickBot="1" x14ac:dyDescent="0.3">
      <c r="C2039" s="46"/>
      <c r="D2039" s="46"/>
      <c r="E2039" s="46"/>
      <c r="F2039" s="122"/>
      <c r="G2039" s="122"/>
      <c r="H2039" s="78" t="str">
        <f t="shared" si="699"/>
        <v/>
      </c>
      <c r="I2039" s="78" t="str">
        <f t="shared" si="700"/>
        <v/>
      </c>
      <c r="J2039" s="16"/>
      <c r="K2039" s="46" t="str">
        <f t="shared" si="701"/>
        <v/>
      </c>
      <c r="L2039" s="16"/>
      <c r="M2039" s="16"/>
      <c r="N2039" s="46"/>
      <c r="O2039" s="47" t="str">
        <f t="shared" si="704"/>
        <v/>
      </c>
      <c r="P2039" s="47"/>
      <c r="Q2039" s="48" t="str">
        <f>IFERROR(VLOOKUP(E2039,Funcionários!$C$8:$E$207,3,FALSE),"")</f>
        <v/>
      </c>
      <c r="R2039" s="47"/>
      <c r="S2039" s="49" t="str">
        <f t="shared" si="705"/>
        <v/>
      </c>
      <c r="T2039" s="49">
        <v>2.0330000000000001E-2</v>
      </c>
      <c r="U2039" s="48" t="str">
        <f>IF(Funcionários!C2040=0,"",Funcionários!C2040)</f>
        <v/>
      </c>
      <c r="V2039" s="50">
        <f>IF(U2039="",0,IF(COUNTIFS($E$7:$E$3006,U2039,$I$7:$I$3006,'RC'!$E$6)=0,0,COUNTIFS($M$7:$M$3006,"Concluída no prazo",$E$7:$E$3006,U2039,$I$7:$I$3006,'RC'!$E$6)/COUNTIFS($E$7:$E$3006,U2039,$I$7:$I$3006,'RC'!$E$6)))</f>
        <v>0</v>
      </c>
      <c r="W2039" s="49">
        <f>SUMIFS($J$7:$J$3006,$E$7:$E$3006,U2039,$I$7:$I$3006,'RC'!$E$6)+SUMIFS($L$7:$L$3006,$E$7:$E$3006,U2039,$I$7:$I$3006,'RC'!$E$6)</f>
        <v>0</v>
      </c>
      <c r="X2039" s="48">
        <f>COUNTIFS($E$7:$E$3006,U2039,$I$7:$I$3006,'RC'!$E$6)</f>
        <v>0</v>
      </c>
      <c r="Y2039" s="48"/>
      <c r="Z2039" s="51" t="str">
        <f>IF(AQ2039='RC'!$E$6,AC2039*1000+AD2039,"")</f>
        <v/>
      </c>
      <c r="AA2039" s="51" t="str">
        <f>IF(AB2039="","",IF(AQ2039='RC'!$E$6,AC2039*1000-AD2039,""))</f>
        <v/>
      </c>
      <c r="AB2039" s="48" t="str">
        <f>IFERROR(VLOOKUP(E2039,Funcionários!$C$8:$E$207,3,FALSE),"")</f>
        <v/>
      </c>
      <c r="AC2039" s="50" t="str">
        <f>IF(AB2039="","",IF(COUNTIFS($AB$7:$AB$3006,AB2039,$AQ$7:$AQ$3006,'RC'!$E$6)=0,"",COUNTIFS($M$7:$M$3006,"Concluída no prazo",$AB$7:$AB$3006,AB2039,$AQ$7:$AQ$3006,'RC'!$E$6)/COUNTIFS($AB$7:$AB$3006,AB2039,$AQ$7:$AQ$3006,'RC'!$E$6)))</f>
        <v/>
      </c>
      <c r="AD2039" s="48">
        <f>SUMIF($AQ$7:$AQ$3006,'RC'!$E$6,$J$7:$J$3006)+SUMIF($AQ$7:$AQ$3006,'RC'!$E$6,$L$7:$L$3006)</f>
        <v>21</v>
      </c>
      <c r="AF2039" s="48">
        <v>2.9679999999993802E-2</v>
      </c>
      <c r="AG2039" s="48">
        <f>IF(OR(AQ2039="",AQ2039&lt;&gt;'RC'!$E$6,AB2039&lt;&gt;'RC'!$D$21),0,1)</f>
        <v>0</v>
      </c>
      <c r="AH2039" s="48">
        <f t="shared" si="702"/>
        <v>2.9679999999993802E-2</v>
      </c>
      <c r="AI2039" s="48" t="str">
        <f t="shared" si="684"/>
        <v/>
      </c>
      <c r="AJ2039" s="48" t="str">
        <f t="shared" si="685"/>
        <v/>
      </c>
      <c r="AK2039" s="52" t="str">
        <f t="shared" si="686"/>
        <v/>
      </c>
      <c r="AL2039" s="52" t="str">
        <f t="shared" si="687"/>
        <v/>
      </c>
      <c r="AM2039" s="48" t="str">
        <f t="shared" si="688"/>
        <v/>
      </c>
      <c r="AN2039" s="48" t="str">
        <f t="shared" si="689"/>
        <v/>
      </c>
      <c r="AP2039" s="18" t="str">
        <f t="shared" si="690"/>
        <v/>
      </c>
      <c r="AQ2039" s="18" t="str">
        <f t="shared" si="691"/>
        <v/>
      </c>
      <c r="AR2039" s="18">
        <v>2.9680000000000002E-2</v>
      </c>
      <c r="AS2039" s="18">
        <f>IF(AF!$D$27="Todos",1,IF(M2039=AF!$D$27,1,0))</f>
        <v>1</v>
      </c>
      <c r="AT2039" s="53">
        <f>IF(AND(E2039=AF!$D$6,OR(LT!M2039=AF!$D$27,AF!$D$27="Todos"),OR(AP2039=AF!$E$8,AQ2039=AF!$E$8)),AR2039+AS2039,0)</f>
        <v>0</v>
      </c>
      <c r="AU2039" s="18" t="str">
        <f t="shared" si="692"/>
        <v/>
      </c>
      <c r="AV2039" s="54" t="str">
        <f t="shared" si="693"/>
        <v/>
      </c>
      <c r="AW2039" s="54" t="str">
        <f t="shared" si="694"/>
        <v/>
      </c>
      <c r="AX2039" s="18" t="str">
        <f t="shared" si="695"/>
        <v/>
      </c>
      <c r="AY2039" s="18" t="str">
        <f t="shared" si="696"/>
        <v/>
      </c>
      <c r="BA2039" s="18">
        <f>IF($E2039=AF!$D$6,IF($M2039="Concluída no prazo",2,IF($M2039="Concluída com atraso",1,0)),0)</f>
        <v>0</v>
      </c>
      <c r="BB2039" s="18">
        <f>IF($E2039=AF!$D$6,IF($M2039="Atrasada",2,IF($M2039="Concluída com atraso",1,0)),0)</f>
        <v>0</v>
      </c>
      <c r="BC2039" s="18">
        <v>2.0330000000000001E-2</v>
      </c>
      <c r="BD2039" s="18">
        <f t="shared" si="703"/>
        <v>2.0330000000000001E-2</v>
      </c>
      <c r="BE2039" s="18">
        <f t="shared" si="703"/>
        <v>2.0330000000000001E-2</v>
      </c>
      <c r="BF2039" s="18" t="str">
        <f t="shared" si="697"/>
        <v/>
      </c>
      <c r="BN2039" s="18" t="str">
        <f t="shared" si="698"/>
        <v>s</v>
      </c>
    </row>
    <row r="2040" spans="3:66" ht="50.1" customHeight="1" thickTop="1" thickBot="1" x14ac:dyDescent="0.3">
      <c r="C2040" s="46"/>
      <c r="D2040" s="46"/>
      <c r="E2040" s="46"/>
      <c r="F2040" s="122"/>
      <c r="G2040" s="122"/>
      <c r="H2040" s="78" t="str">
        <f t="shared" si="699"/>
        <v/>
      </c>
      <c r="I2040" s="78" t="str">
        <f t="shared" si="700"/>
        <v/>
      </c>
      <c r="J2040" s="16"/>
      <c r="K2040" s="46" t="str">
        <f t="shared" si="701"/>
        <v/>
      </c>
      <c r="L2040" s="16"/>
      <c r="M2040" s="16"/>
      <c r="N2040" s="46"/>
      <c r="O2040" s="47" t="str">
        <f t="shared" si="704"/>
        <v/>
      </c>
      <c r="P2040" s="47"/>
      <c r="Q2040" s="48" t="str">
        <f>IFERROR(VLOOKUP(E2040,Funcionários!$C$8:$E$207,3,FALSE),"")</f>
        <v/>
      </c>
      <c r="R2040" s="47"/>
      <c r="S2040" s="49" t="str">
        <f t="shared" si="705"/>
        <v/>
      </c>
      <c r="T2040" s="49">
        <v>2.034E-2</v>
      </c>
      <c r="U2040" s="48" t="str">
        <f>IF(Funcionários!C2041=0,"",Funcionários!C2041)</f>
        <v/>
      </c>
      <c r="V2040" s="50">
        <f>IF(U2040="",0,IF(COUNTIFS($E$7:$E$3006,U2040,$I$7:$I$3006,'RC'!$E$6)=0,0,COUNTIFS($M$7:$M$3006,"Concluída no prazo",$E$7:$E$3006,U2040,$I$7:$I$3006,'RC'!$E$6)/COUNTIFS($E$7:$E$3006,U2040,$I$7:$I$3006,'RC'!$E$6)))</f>
        <v>0</v>
      </c>
      <c r="W2040" s="49">
        <f>SUMIFS($J$7:$J$3006,$E$7:$E$3006,U2040,$I$7:$I$3006,'RC'!$E$6)+SUMIFS($L$7:$L$3006,$E$7:$E$3006,U2040,$I$7:$I$3006,'RC'!$E$6)</f>
        <v>0</v>
      </c>
      <c r="X2040" s="48">
        <f>COUNTIFS($E$7:$E$3006,U2040,$I$7:$I$3006,'RC'!$E$6)</f>
        <v>0</v>
      </c>
      <c r="Y2040" s="48"/>
      <c r="Z2040" s="51" t="str">
        <f>IF(AQ2040='RC'!$E$6,AC2040*1000+AD2040,"")</f>
        <v/>
      </c>
      <c r="AA2040" s="51" t="str">
        <f>IF(AB2040="","",IF(AQ2040='RC'!$E$6,AC2040*1000-AD2040,""))</f>
        <v/>
      </c>
      <c r="AB2040" s="48" t="str">
        <f>IFERROR(VLOOKUP(E2040,Funcionários!$C$8:$E$207,3,FALSE),"")</f>
        <v/>
      </c>
      <c r="AC2040" s="50" t="str">
        <f>IF(AB2040="","",IF(COUNTIFS($AB$7:$AB$3006,AB2040,$AQ$7:$AQ$3006,'RC'!$E$6)=0,"",COUNTIFS($M$7:$M$3006,"Concluída no prazo",$AB$7:$AB$3006,AB2040,$AQ$7:$AQ$3006,'RC'!$E$6)/COUNTIFS($AB$7:$AB$3006,AB2040,$AQ$7:$AQ$3006,'RC'!$E$6)))</f>
        <v/>
      </c>
      <c r="AD2040" s="48">
        <f>SUMIF($AQ$7:$AQ$3006,'RC'!$E$6,$J$7:$J$3006)+SUMIF($AQ$7:$AQ$3006,'RC'!$E$6,$L$7:$L$3006)</f>
        <v>21</v>
      </c>
      <c r="AF2040" s="48">
        <v>2.9669999999993799E-2</v>
      </c>
      <c r="AG2040" s="48">
        <f>IF(OR(AQ2040="",AQ2040&lt;&gt;'RC'!$E$6,AB2040&lt;&gt;'RC'!$D$21),0,1)</f>
        <v>0</v>
      </c>
      <c r="AH2040" s="48">
        <f t="shared" si="702"/>
        <v>2.9669999999993799E-2</v>
      </c>
      <c r="AI2040" s="48" t="str">
        <f t="shared" si="684"/>
        <v/>
      </c>
      <c r="AJ2040" s="48" t="str">
        <f t="shared" si="685"/>
        <v/>
      </c>
      <c r="AK2040" s="52" t="str">
        <f t="shared" si="686"/>
        <v/>
      </c>
      <c r="AL2040" s="52" t="str">
        <f t="shared" si="687"/>
        <v/>
      </c>
      <c r="AM2040" s="48" t="str">
        <f t="shared" si="688"/>
        <v/>
      </c>
      <c r="AN2040" s="48" t="str">
        <f t="shared" si="689"/>
        <v/>
      </c>
      <c r="AP2040" s="18" t="str">
        <f t="shared" si="690"/>
        <v/>
      </c>
      <c r="AQ2040" s="18" t="str">
        <f t="shared" si="691"/>
        <v/>
      </c>
      <c r="AR2040" s="18">
        <v>2.9669999999999998E-2</v>
      </c>
      <c r="AS2040" s="18">
        <f>IF(AF!$D$27="Todos",1,IF(M2040=AF!$D$27,1,0))</f>
        <v>1</v>
      </c>
      <c r="AT2040" s="53">
        <f>IF(AND(E2040=AF!$D$6,OR(LT!M2040=AF!$D$27,AF!$D$27="Todos"),OR(AP2040=AF!$E$8,AQ2040=AF!$E$8)),AR2040+AS2040,0)</f>
        <v>0</v>
      </c>
      <c r="AU2040" s="18" t="str">
        <f t="shared" si="692"/>
        <v/>
      </c>
      <c r="AV2040" s="54" t="str">
        <f t="shared" si="693"/>
        <v/>
      </c>
      <c r="AW2040" s="54" t="str">
        <f t="shared" si="694"/>
        <v/>
      </c>
      <c r="AX2040" s="18" t="str">
        <f t="shared" si="695"/>
        <v/>
      </c>
      <c r="AY2040" s="18" t="str">
        <f t="shared" si="696"/>
        <v/>
      </c>
      <c r="BA2040" s="18">
        <f>IF($E2040=AF!$D$6,IF($M2040="Concluída no prazo",2,IF($M2040="Concluída com atraso",1,0)),0)</f>
        <v>0</v>
      </c>
      <c r="BB2040" s="18">
        <f>IF($E2040=AF!$D$6,IF($M2040="Atrasada",2,IF($M2040="Concluída com atraso",1,0)),0)</f>
        <v>0</v>
      </c>
      <c r="BC2040" s="18">
        <v>2.034E-2</v>
      </c>
      <c r="BD2040" s="18">
        <f t="shared" si="703"/>
        <v>2.034E-2</v>
      </c>
      <c r="BE2040" s="18">
        <f t="shared" si="703"/>
        <v>2.034E-2</v>
      </c>
      <c r="BF2040" s="18" t="str">
        <f t="shared" si="697"/>
        <v/>
      </c>
      <c r="BN2040" s="18" t="str">
        <f t="shared" si="698"/>
        <v>s</v>
      </c>
    </row>
    <row r="2041" spans="3:66" ht="50.1" customHeight="1" thickTop="1" thickBot="1" x14ac:dyDescent="0.3">
      <c r="C2041" s="46"/>
      <c r="D2041" s="46"/>
      <c r="E2041" s="46"/>
      <c r="F2041" s="122"/>
      <c r="G2041" s="122"/>
      <c r="H2041" s="78" t="str">
        <f t="shared" si="699"/>
        <v/>
      </c>
      <c r="I2041" s="78" t="str">
        <f t="shared" si="700"/>
        <v/>
      </c>
      <c r="J2041" s="16"/>
      <c r="K2041" s="46" t="str">
        <f t="shared" si="701"/>
        <v/>
      </c>
      <c r="L2041" s="16"/>
      <c r="M2041" s="16"/>
      <c r="N2041" s="46"/>
      <c r="O2041" s="47" t="str">
        <f t="shared" si="704"/>
        <v/>
      </c>
      <c r="P2041" s="47"/>
      <c r="Q2041" s="48" t="str">
        <f>IFERROR(VLOOKUP(E2041,Funcionários!$C$8:$E$207,3,FALSE),"")</f>
        <v/>
      </c>
      <c r="R2041" s="47"/>
      <c r="S2041" s="49" t="str">
        <f t="shared" si="705"/>
        <v/>
      </c>
      <c r="T2041" s="49">
        <v>2.035E-2</v>
      </c>
      <c r="U2041" s="48" t="str">
        <f>IF(Funcionários!C2042=0,"",Funcionários!C2042)</f>
        <v/>
      </c>
      <c r="V2041" s="50">
        <f>IF(U2041="",0,IF(COUNTIFS($E$7:$E$3006,U2041,$I$7:$I$3006,'RC'!$E$6)=0,0,COUNTIFS($M$7:$M$3006,"Concluída no prazo",$E$7:$E$3006,U2041,$I$7:$I$3006,'RC'!$E$6)/COUNTIFS($E$7:$E$3006,U2041,$I$7:$I$3006,'RC'!$E$6)))</f>
        <v>0</v>
      </c>
      <c r="W2041" s="49">
        <f>SUMIFS($J$7:$J$3006,$E$7:$E$3006,U2041,$I$7:$I$3006,'RC'!$E$6)+SUMIFS($L$7:$L$3006,$E$7:$E$3006,U2041,$I$7:$I$3006,'RC'!$E$6)</f>
        <v>0</v>
      </c>
      <c r="X2041" s="48">
        <f>COUNTIFS($E$7:$E$3006,U2041,$I$7:$I$3006,'RC'!$E$6)</f>
        <v>0</v>
      </c>
      <c r="Y2041" s="48"/>
      <c r="Z2041" s="51" t="str">
        <f>IF(AQ2041='RC'!$E$6,AC2041*1000+AD2041,"")</f>
        <v/>
      </c>
      <c r="AA2041" s="51" t="str">
        <f>IF(AB2041="","",IF(AQ2041='RC'!$E$6,AC2041*1000-AD2041,""))</f>
        <v/>
      </c>
      <c r="AB2041" s="48" t="str">
        <f>IFERROR(VLOOKUP(E2041,Funcionários!$C$8:$E$207,3,FALSE),"")</f>
        <v/>
      </c>
      <c r="AC2041" s="50" t="str">
        <f>IF(AB2041="","",IF(COUNTIFS($AB$7:$AB$3006,AB2041,$AQ$7:$AQ$3006,'RC'!$E$6)=0,"",COUNTIFS($M$7:$M$3006,"Concluída no prazo",$AB$7:$AB$3006,AB2041,$AQ$7:$AQ$3006,'RC'!$E$6)/COUNTIFS($AB$7:$AB$3006,AB2041,$AQ$7:$AQ$3006,'RC'!$E$6)))</f>
        <v/>
      </c>
      <c r="AD2041" s="48">
        <f>SUMIF($AQ$7:$AQ$3006,'RC'!$E$6,$J$7:$J$3006)+SUMIF($AQ$7:$AQ$3006,'RC'!$E$6,$L$7:$L$3006)</f>
        <v>21</v>
      </c>
      <c r="AF2041" s="48">
        <v>2.9659999999993799E-2</v>
      </c>
      <c r="AG2041" s="48">
        <f>IF(OR(AQ2041="",AQ2041&lt;&gt;'RC'!$E$6,AB2041&lt;&gt;'RC'!$D$21),0,1)</f>
        <v>0</v>
      </c>
      <c r="AH2041" s="48">
        <f t="shared" si="702"/>
        <v>2.9659999999993799E-2</v>
      </c>
      <c r="AI2041" s="48" t="str">
        <f t="shared" si="684"/>
        <v/>
      </c>
      <c r="AJ2041" s="48" t="str">
        <f t="shared" si="685"/>
        <v/>
      </c>
      <c r="AK2041" s="52" t="str">
        <f t="shared" si="686"/>
        <v/>
      </c>
      <c r="AL2041" s="52" t="str">
        <f t="shared" si="687"/>
        <v/>
      </c>
      <c r="AM2041" s="48" t="str">
        <f t="shared" si="688"/>
        <v/>
      </c>
      <c r="AN2041" s="48" t="str">
        <f t="shared" si="689"/>
        <v/>
      </c>
      <c r="AP2041" s="18" t="str">
        <f t="shared" si="690"/>
        <v/>
      </c>
      <c r="AQ2041" s="18" t="str">
        <f t="shared" si="691"/>
        <v/>
      </c>
      <c r="AR2041" s="18">
        <v>2.9659999999999999E-2</v>
      </c>
      <c r="AS2041" s="18">
        <f>IF(AF!$D$27="Todos",1,IF(M2041=AF!$D$27,1,0))</f>
        <v>1</v>
      </c>
      <c r="AT2041" s="53">
        <f>IF(AND(E2041=AF!$D$6,OR(LT!M2041=AF!$D$27,AF!$D$27="Todos"),OR(AP2041=AF!$E$8,AQ2041=AF!$E$8)),AR2041+AS2041,0)</f>
        <v>0</v>
      </c>
      <c r="AU2041" s="18" t="str">
        <f t="shared" si="692"/>
        <v/>
      </c>
      <c r="AV2041" s="54" t="str">
        <f t="shared" si="693"/>
        <v/>
      </c>
      <c r="AW2041" s="54" t="str">
        <f t="shared" si="694"/>
        <v/>
      </c>
      <c r="AX2041" s="18" t="str">
        <f t="shared" si="695"/>
        <v/>
      </c>
      <c r="AY2041" s="18" t="str">
        <f t="shared" si="696"/>
        <v/>
      </c>
      <c r="BA2041" s="18">
        <f>IF($E2041=AF!$D$6,IF($M2041="Concluída no prazo",2,IF($M2041="Concluída com atraso",1,0)),0)</f>
        <v>0</v>
      </c>
      <c r="BB2041" s="18">
        <f>IF($E2041=AF!$D$6,IF($M2041="Atrasada",2,IF($M2041="Concluída com atraso",1,0)),0)</f>
        <v>0</v>
      </c>
      <c r="BC2041" s="18">
        <v>2.035E-2</v>
      </c>
      <c r="BD2041" s="18">
        <f t="shared" si="703"/>
        <v>2.035E-2</v>
      </c>
      <c r="BE2041" s="18">
        <f t="shared" si="703"/>
        <v>2.035E-2</v>
      </c>
      <c r="BF2041" s="18" t="str">
        <f t="shared" si="697"/>
        <v/>
      </c>
      <c r="BN2041" s="18" t="str">
        <f t="shared" si="698"/>
        <v>s</v>
      </c>
    </row>
    <row r="2042" spans="3:66" ht="50.1" customHeight="1" thickTop="1" thickBot="1" x14ac:dyDescent="0.3">
      <c r="C2042" s="46"/>
      <c r="D2042" s="46"/>
      <c r="E2042" s="46"/>
      <c r="F2042" s="122"/>
      <c r="G2042" s="122"/>
      <c r="H2042" s="78" t="str">
        <f t="shared" si="699"/>
        <v/>
      </c>
      <c r="I2042" s="78" t="str">
        <f t="shared" si="700"/>
        <v/>
      </c>
      <c r="J2042" s="16"/>
      <c r="K2042" s="46" t="str">
        <f t="shared" si="701"/>
        <v/>
      </c>
      <c r="L2042" s="16"/>
      <c r="M2042" s="16"/>
      <c r="N2042" s="46"/>
      <c r="O2042" s="47" t="str">
        <f t="shared" si="704"/>
        <v/>
      </c>
      <c r="P2042" s="47"/>
      <c r="Q2042" s="48" t="str">
        <f>IFERROR(VLOOKUP(E2042,Funcionários!$C$8:$E$207,3,FALSE),"")</f>
        <v/>
      </c>
      <c r="R2042" s="47"/>
      <c r="S2042" s="49" t="str">
        <f t="shared" si="705"/>
        <v/>
      </c>
      <c r="T2042" s="49">
        <v>2.036E-2</v>
      </c>
      <c r="U2042" s="48" t="str">
        <f>IF(Funcionários!C2043=0,"",Funcionários!C2043)</f>
        <v/>
      </c>
      <c r="V2042" s="50">
        <f>IF(U2042="",0,IF(COUNTIFS($E$7:$E$3006,U2042,$I$7:$I$3006,'RC'!$E$6)=0,0,COUNTIFS($M$7:$M$3006,"Concluída no prazo",$E$7:$E$3006,U2042,$I$7:$I$3006,'RC'!$E$6)/COUNTIFS($E$7:$E$3006,U2042,$I$7:$I$3006,'RC'!$E$6)))</f>
        <v>0</v>
      </c>
      <c r="W2042" s="49">
        <f>SUMIFS($J$7:$J$3006,$E$7:$E$3006,U2042,$I$7:$I$3006,'RC'!$E$6)+SUMIFS($L$7:$L$3006,$E$7:$E$3006,U2042,$I$7:$I$3006,'RC'!$E$6)</f>
        <v>0</v>
      </c>
      <c r="X2042" s="48">
        <f>COUNTIFS($E$7:$E$3006,U2042,$I$7:$I$3006,'RC'!$E$6)</f>
        <v>0</v>
      </c>
      <c r="Y2042" s="48"/>
      <c r="Z2042" s="51" t="str">
        <f>IF(AQ2042='RC'!$E$6,AC2042*1000+AD2042,"")</f>
        <v/>
      </c>
      <c r="AA2042" s="51" t="str">
        <f>IF(AB2042="","",IF(AQ2042='RC'!$E$6,AC2042*1000-AD2042,""))</f>
        <v/>
      </c>
      <c r="AB2042" s="48" t="str">
        <f>IFERROR(VLOOKUP(E2042,Funcionários!$C$8:$E$207,3,FALSE),"")</f>
        <v/>
      </c>
      <c r="AC2042" s="50" t="str">
        <f>IF(AB2042="","",IF(COUNTIFS($AB$7:$AB$3006,AB2042,$AQ$7:$AQ$3006,'RC'!$E$6)=0,"",COUNTIFS($M$7:$M$3006,"Concluída no prazo",$AB$7:$AB$3006,AB2042,$AQ$7:$AQ$3006,'RC'!$E$6)/COUNTIFS($AB$7:$AB$3006,AB2042,$AQ$7:$AQ$3006,'RC'!$E$6)))</f>
        <v/>
      </c>
      <c r="AD2042" s="48">
        <f>SUMIF($AQ$7:$AQ$3006,'RC'!$E$6,$J$7:$J$3006)+SUMIF($AQ$7:$AQ$3006,'RC'!$E$6,$L$7:$L$3006)</f>
        <v>21</v>
      </c>
      <c r="AF2042" s="48">
        <v>2.9649999999993799E-2</v>
      </c>
      <c r="AG2042" s="48">
        <f>IF(OR(AQ2042="",AQ2042&lt;&gt;'RC'!$E$6,AB2042&lt;&gt;'RC'!$D$21),0,1)</f>
        <v>0</v>
      </c>
      <c r="AH2042" s="48">
        <f t="shared" si="702"/>
        <v>2.9649999999993799E-2</v>
      </c>
      <c r="AI2042" s="48" t="str">
        <f t="shared" si="684"/>
        <v/>
      </c>
      <c r="AJ2042" s="48" t="str">
        <f t="shared" si="685"/>
        <v/>
      </c>
      <c r="AK2042" s="52" t="str">
        <f t="shared" si="686"/>
        <v/>
      </c>
      <c r="AL2042" s="52" t="str">
        <f t="shared" si="687"/>
        <v/>
      </c>
      <c r="AM2042" s="48" t="str">
        <f t="shared" si="688"/>
        <v/>
      </c>
      <c r="AN2042" s="48" t="str">
        <f t="shared" si="689"/>
        <v/>
      </c>
      <c r="AP2042" s="18" t="str">
        <f t="shared" si="690"/>
        <v/>
      </c>
      <c r="AQ2042" s="18" t="str">
        <f t="shared" si="691"/>
        <v/>
      </c>
      <c r="AR2042" s="18">
        <v>2.9649999999999999E-2</v>
      </c>
      <c r="AS2042" s="18">
        <f>IF(AF!$D$27="Todos",1,IF(M2042=AF!$D$27,1,0))</f>
        <v>1</v>
      </c>
      <c r="AT2042" s="53">
        <f>IF(AND(E2042=AF!$D$6,OR(LT!M2042=AF!$D$27,AF!$D$27="Todos"),OR(AP2042=AF!$E$8,AQ2042=AF!$E$8)),AR2042+AS2042,0)</f>
        <v>0</v>
      </c>
      <c r="AU2042" s="18" t="str">
        <f t="shared" si="692"/>
        <v/>
      </c>
      <c r="AV2042" s="54" t="str">
        <f t="shared" si="693"/>
        <v/>
      </c>
      <c r="AW2042" s="54" t="str">
        <f t="shared" si="694"/>
        <v/>
      </c>
      <c r="AX2042" s="18" t="str">
        <f t="shared" si="695"/>
        <v/>
      </c>
      <c r="AY2042" s="18" t="str">
        <f t="shared" si="696"/>
        <v/>
      </c>
      <c r="BA2042" s="18">
        <f>IF($E2042=AF!$D$6,IF($M2042="Concluída no prazo",2,IF($M2042="Concluída com atraso",1,0)),0)</f>
        <v>0</v>
      </c>
      <c r="BB2042" s="18">
        <f>IF($E2042=AF!$D$6,IF($M2042="Atrasada",2,IF($M2042="Concluída com atraso",1,0)),0)</f>
        <v>0</v>
      </c>
      <c r="BC2042" s="18">
        <v>2.036E-2</v>
      </c>
      <c r="BD2042" s="18">
        <f t="shared" si="703"/>
        <v>2.036E-2</v>
      </c>
      <c r="BE2042" s="18">
        <f t="shared" si="703"/>
        <v>2.036E-2</v>
      </c>
      <c r="BF2042" s="18" t="str">
        <f t="shared" si="697"/>
        <v/>
      </c>
      <c r="BN2042" s="18" t="str">
        <f t="shared" si="698"/>
        <v>s</v>
      </c>
    </row>
    <row r="2043" spans="3:66" ht="50.1" customHeight="1" thickTop="1" thickBot="1" x14ac:dyDescent="0.3">
      <c r="C2043" s="46"/>
      <c r="D2043" s="46"/>
      <c r="E2043" s="46"/>
      <c r="F2043" s="122"/>
      <c r="G2043" s="122"/>
      <c r="H2043" s="78" t="str">
        <f t="shared" si="699"/>
        <v/>
      </c>
      <c r="I2043" s="78" t="str">
        <f t="shared" si="700"/>
        <v/>
      </c>
      <c r="J2043" s="16"/>
      <c r="K2043" s="46" t="str">
        <f t="shared" si="701"/>
        <v/>
      </c>
      <c r="L2043" s="16"/>
      <c r="M2043" s="16"/>
      <c r="N2043" s="46"/>
      <c r="O2043" s="47" t="str">
        <f t="shared" si="704"/>
        <v/>
      </c>
      <c r="P2043" s="47"/>
      <c r="Q2043" s="48" t="str">
        <f>IFERROR(VLOOKUP(E2043,Funcionários!$C$8:$E$207,3,FALSE),"")</f>
        <v/>
      </c>
      <c r="R2043" s="47"/>
      <c r="S2043" s="49" t="str">
        <f t="shared" si="705"/>
        <v/>
      </c>
      <c r="T2043" s="49">
        <v>2.0369999999999999E-2</v>
      </c>
      <c r="U2043" s="48" t="str">
        <f>IF(Funcionários!C2044=0,"",Funcionários!C2044)</f>
        <v/>
      </c>
      <c r="V2043" s="50">
        <f>IF(U2043="",0,IF(COUNTIFS($E$7:$E$3006,U2043,$I$7:$I$3006,'RC'!$E$6)=0,0,COUNTIFS($M$7:$M$3006,"Concluída no prazo",$E$7:$E$3006,U2043,$I$7:$I$3006,'RC'!$E$6)/COUNTIFS($E$7:$E$3006,U2043,$I$7:$I$3006,'RC'!$E$6)))</f>
        <v>0</v>
      </c>
      <c r="W2043" s="49">
        <f>SUMIFS($J$7:$J$3006,$E$7:$E$3006,U2043,$I$7:$I$3006,'RC'!$E$6)+SUMIFS($L$7:$L$3006,$E$7:$E$3006,U2043,$I$7:$I$3006,'RC'!$E$6)</f>
        <v>0</v>
      </c>
      <c r="X2043" s="48">
        <f>COUNTIFS($E$7:$E$3006,U2043,$I$7:$I$3006,'RC'!$E$6)</f>
        <v>0</v>
      </c>
      <c r="Y2043" s="48"/>
      <c r="Z2043" s="51" t="str">
        <f>IF(AQ2043='RC'!$E$6,AC2043*1000+AD2043,"")</f>
        <v/>
      </c>
      <c r="AA2043" s="51" t="str">
        <f>IF(AB2043="","",IF(AQ2043='RC'!$E$6,AC2043*1000-AD2043,""))</f>
        <v/>
      </c>
      <c r="AB2043" s="48" t="str">
        <f>IFERROR(VLOOKUP(E2043,Funcionários!$C$8:$E$207,3,FALSE),"")</f>
        <v/>
      </c>
      <c r="AC2043" s="50" t="str">
        <f>IF(AB2043="","",IF(COUNTIFS($AB$7:$AB$3006,AB2043,$AQ$7:$AQ$3006,'RC'!$E$6)=0,"",COUNTIFS($M$7:$M$3006,"Concluída no prazo",$AB$7:$AB$3006,AB2043,$AQ$7:$AQ$3006,'RC'!$E$6)/COUNTIFS($AB$7:$AB$3006,AB2043,$AQ$7:$AQ$3006,'RC'!$E$6)))</f>
        <v/>
      </c>
      <c r="AD2043" s="48">
        <f>SUMIF($AQ$7:$AQ$3006,'RC'!$E$6,$J$7:$J$3006)+SUMIF($AQ$7:$AQ$3006,'RC'!$E$6,$L$7:$L$3006)</f>
        <v>21</v>
      </c>
      <c r="AF2043" s="48">
        <v>2.96399999999938E-2</v>
      </c>
      <c r="AG2043" s="48">
        <f>IF(OR(AQ2043="",AQ2043&lt;&gt;'RC'!$E$6,AB2043&lt;&gt;'RC'!$D$21),0,1)</f>
        <v>0</v>
      </c>
      <c r="AH2043" s="48">
        <f t="shared" si="702"/>
        <v>2.96399999999938E-2</v>
      </c>
      <c r="AI2043" s="48" t="str">
        <f t="shared" si="684"/>
        <v/>
      </c>
      <c r="AJ2043" s="48" t="str">
        <f t="shared" si="685"/>
        <v/>
      </c>
      <c r="AK2043" s="52" t="str">
        <f t="shared" si="686"/>
        <v/>
      </c>
      <c r="AL2043" s="52" t="str">
        <f t="shared" si="687"/>
        <v/>
      </c>
      <c r="AM2043" s="48" t="str">
        <f t="shared" si="688"/>
        <v/>
      </c>
      <c r="AN2043" s="48" t="str">
        <f t="shared" si="689"/>
        <v/>
      </c>
      <c r="AP2043" s="18" t="str">
        <f t="shared" si="690"/>
        <v/>
      </c>
      <c r="AQ2043" s="18" t="str">
        <f t="shared" si="691"/>
        <v/>
      </c>
      <c r="AR2043" s="18">
        <v>2.964E-2</v>
      </c>
      <c r="AS2043" s="18">
        <f>IF(AF!$D$27="Todos",1,IF(M2043=AF!$D$27,1,0))</f>
        <v>1</v>
      </c>
      <c r="AT2043" s="53">
        <f>IF(AND(E2043=AF!$D$6,OR(LT!M2043=AF!$D$27,AF!$D$27="Todos"),OR(AP2043=AF!$E$8,AQ2043=AF!$E$8)),AR2043+AS2043,0)</f>
        <v>0</v>
      </c>
      <c r="AU2043" s="18" t="str">
        <f t="shared" si="692"/>
        <v/>
      </c>
      <c r="AV2043" s="54" t="str">
        <f t="shared" si="693"/>
        <v/>
      </c>
      <c r="AW2043" s="54" t="str">
        <f t="shared" si="694"/>
        <v/>
      </c>
      <c r="AX2043" s="18" t="str">
        <f t="shared" si="695"/>
        <v/>
      </c>
      <c r="AY2043" s="18" t="str">
        <f t="shared" si="696"/>
        <v/>
      </c>
      <c r="BA2043" s="18">
        <f>IF($E2043=AF!$D$6,IF($M2043="Concluída no prazo",2,IF($M2043="Concluída com atraso",1,0)),0)</f>
        <v>0</v>
      </c>
      <c r="BB2043" s="18">
        <f>IF($E2043=AF!$D$6,IF($M2043="Atrasada",2,IF($M2043="Concluída com atraso",1,0)),0)</f>
        <v>0</v>
      </c>
      <c r="BC2043" s="18">
        <v>2.0369999999999999E-2</v>
      </c>
      <c r="BD2043" s="18">
        <f t="shared" si="703"/>
        <v>2.0369999999999999E-2</v>
      </c>
      <c r="BE2043" s="18">
        <f t="shared" si="703"/>
        <v>2.0369999999999999E-2</v>
      </c>
      <c r="BF2043" s="18" t="str">
        <f t="shared" si="697"/>
        <v/>
      </c>
      <c r="BN2043" s="18" t="str">
        <f t="shared" si="698"/>
        <v>s</v>
      </c>
    </row>
    <row r="2044" spans="3:66" ht="50.1" customHeight="1" thickTop="1" thickBot="1" x14ac:dyDescent="0.3">
      <c r="C2044" s="46"/>
      <c r="D2044" s="46"/>
      <c r="E2044" s="46"/>
      <c r="F2044" s="122"/>
      <c r="G2044" s="122"/>
      <c r="H2044" s="78" t="str">
        <f t="shared" si="699"/>
        <v/>
      </c>
      <c r="I2044" s="78" t="str">
        <f t="shared" si="700"/>
        <v/>
      </c>
      <c r="J2044" s="16"/>
      <c r="K2044" s="46" t="str">
        <f t="shared" si="701"/>
        <v/>
      </c>
      <c r="L2044" s="16"/>
      <c r="M2044" s="16"/>
      <c r="N2044" s="46"/>
      <c r="O2044" s="47" t="str">
        <f t="shared" si="704"/>
        <v/>
      </c>
      <c r="P2044" s="47"/>
      <c r="Q2044" s="48" t="str">
        <f>IFERROR(VLOOKUP(E2044,Funcionários!$C$8:$E$207,3,FALSE),"")</f>
        <v/>
      </c>
      <c r="R2044" s="47"/>
      <c r="S2044" s="49" t="str">
        <f t="shared" si="705"/>
        <v/>
      </c>
      <c r="T2044" s="49">
        <v>2.0379999999999999E-2</v>
      </c>
      <c r="U2044" s="48" t="str">
        <f>IF(Funcionários!C2045=0,"",Funcionários!C2045)</f>
        <v/>
      </c>
      <c r="V2044" s="50">
        <f>IF(U2044="",0,IF(COUNTIFS($E$7:$E$3006,U2044,$I$7:$I$3006,'RC'!$E$6)=0,0,COUNTIFS($M$7:$M$3006,"Concluída no prazo",$E$7:$E$3006,U2044,$I$7:$I$3006,'RC'!$E$6)/COUNTIFS($E$7:$E$3006,U2044,$I$7:$I$3006,'RC'!$E$6)))</f>
        <v>0</v>
      </c>
      <c r="W2044" s="49">
        <f>SUMIFS($J$7:$J$3006,$E$7:$E$3006,U2044,$I$7:$I$3006,'RC'!$E$6)+SUMIFS($L$7:$L$3006,$E$7:$E$3006,U2044,$I$7:$I$3006,'RC'!$E$6)</f>
        <v>0</v>
      </c>
      <c r="X2044" s="48">
        <f>COUNTIFS($E$7:$E$3006,U2044,$I$7:$I$3006,'RC'!$E$6)</f>
        <v>0</v>
      </c>
      <c r="Y2044" s="48"/>
      <c r="Z2044" s="51" t="str">
        <f>IF(AQ2044='RC'!$E$6,AC2044*1000+AD2044,"")</f>
        <v/>
      </c>
      <c r="AA2044" s="51" t="str">
        <f>IF(AB2044="","",IF(AQ2044='RC'!$E$6,AC2044*1000-AD2044,""))</f>
        <v/>
      </c>
      <c r="AB2044" s="48" t="str">
        <f>IFERROR(VLOOKUP(E2044,Funcionários!$C$8:$E$207,3,FALSE),"")</f>
        <v/>
      </c>
      <c r="AC2044" s="50" t="str">
        <f>IF(AB2044="","",IF(COUNTIFS($AB$7:$AB$3006,AB2044,$AQ$7:$AQ$3006,'RC'!$E$6)=0,"",COUNTIFS($M$7:$M$3006,"Concluída no prazo",$AB$7:$AB$3006,AB2044,$AQ$7:$AQ$3006,'RC'!$E$6)/COUNTIFS($AB$7:$AB$3006,AB2044,$AQ$7:$AQ$3006,'RC'!$E$6)))</f>
        <v/>
      </c>
      <c r="AD2044" s="48">
        <f>SUMIF($AQ$7:$AQ$3006,'RC'!$E$6,$J$7:$J$3006)+SUMIF($AQ$7:$AQ$3006,'RC'!$E$6,$L$7:$L$3006)</f>
        <v>21</v>
      </c>
      <c r="AF2044" s="48">
        <v>2.96299999999938E-2</v>
      </c>
      <c r="AG2044" s="48">
        <f>IF(OR(AQ2044="",AQ2044&lt;&gt;'RC'!$E$6,AB2044&lt;&gt;'RC'!$D$21),0,1)</f>
        <v>0</v>
      </c>
      <c r="AH2044" s="48">
        <f t="shared" si="702"/>
        <v>2.96299999999938E-2</v>
      </c>
      <c r="AI2044" s="48" t="str">
        <f t="shared" si="684"/>
        <v/>
      </c>
      <c r="AJ2044" s="48" t="str">
        <f t="shared" si="685"/>
        <v/>
      </c>
      <c r="AK2044" s="52" t="str">
        <f t="shared" si="686"/>
        <v/>
      </c>
      <c r="AL2044" s="52" t="str">
        <f t="shared" si="687"/>
        <v/>
      </c>
      <c r="AM2044" s="48" t="str">
        <f t="shared" si="688"/>
        <v/>
      </c>
      <c r="AN2044" s="48" t="str">
        <f t="shared" si="689"/>
        <v/>
      </c>
      <c r="AP2044" s="18" t="str">
        <f t="shared" si="690"/>
        <v/>
      </c>
      <c r="AQ2044" s="18" t="str">
        <f t="shared" si="691"/>
        <v/>
      </c>
      <c r="AR2044" s="18">
        <v>2.963E-2</v>
      </c>
      <c r="AS2044" s="18">
        <f>IF(AF!$D$27="Todos",1,IF(M2044=AF!$D$27,1,0))</f>
        <v>1</v>
      </c>
      <c r="AT2044" s="53">
        <f>IF(AND(E2044=AF!$D$6,OR(LT!M2044=AF!$D$27,AF!$D$27="Todos"),OR(AP2044=AF!$E$8,AQ2044=AF!$E$8)),AR2044+AS2044,0)</f>
        <v>0</v>
      </c>
      <c r="AU2044" s="18" t="str">
        <f t="shared" si="692"/>
        <v/>
      </c>
      <c r="AV2044" s="54" t="str">
        <f t="shared" si="693"/>
        <v/>
      </c>
      <c r="AW2044" s="54" t="str">
        <f t="shared" si="694"/>
        <v/>
      </c>
      <c r="AX2044" s="18" t="str">
        <f t="shared" si="695"/>
        <v/>
      </c>
      <c r="AY2044" s="18" t="str">
        <f t="shared" si="696"/>
        <v/>
      </c>
      <c r="BA2044" s="18">
        <f>IF($E2044=AF!$D$6,IF($M2044="Concluída no prazo",2,IF($M2044="Concluída com atraso",1,0)),0)</f>
        <v>0</v>
      </c>
      <c r="BB2044" s="18">
        <f>IF($E2044=AF!$D$6,IF($M2044="Atrasada",2,IF($M2044="Concluída com atraso",1,0)),0)</f>
        <v>0</v>
      </c>
      <c r="BC2044" s="18">
        <v>2.0379999999999999E-2</v>
      </c>
      <c r="BD2044" s="18">
        <f t="shared" si="703"/>
        <v>2.0379999999999999E-2</v>
      </c>
      <c r="BE2044" s="18">
        <f t="shared" si="703"/>
        <v>2.0379999999999999E-2</v>
      </c>
      <c r="BF2044" s="18" t="str">
        <f t="shared" si="697"/>
        <v/>
      </c>
      <c r="BN2044" s="18" t="str">
        <f t="shared" si="698"/>
        <v>s</v>
      </c>
    </row>
    <row r="2045" spans="3:66" ht="50.1" customHeight="1" thickTop="1" thickBot="1" x14ac:dyDescent="0.3">
      <c r="C2045" s="46"/>
      <c r="D2045" s="46"/>
      <c r="E2045" s="46"/>
      <c r="F2045" s="122"/>
      <c r="G2045" s="122"/>
      <c r="H2045" s="78" t="str">
        <f t="shared" si="699"/>
        <v/>
      </c>
      <c r="I2045" s="78" t="str">
        <f t="shared" si="700"/>
        <v/>
      </c>
      <c r="J2045" s="16"/>
      <c r="K2045" s="46" t="str">
        <f t="shared" si="701"/>
        <v/>
      </c>
      <c r="L2045" s="16"/>
      <c r="M2045" s="16"/>
      <c r="N2045" s="46"/>
      <c r="O2045" s="47" t="str">
        <f t="shared" si="704"/>
        <v/>
      </c>
      <c r="P2045" s="47"/>
      <c r="Q2045" s="48" t="str">
        <f>IFERROR(VLOOKUP(E2045,Funcionários!$C$8:$E$207,3,FALSE),"")</f>
        <v/>
      </c>
      <c r="R2045" s="47"/>
      <c r="S2045" s="49" t="str">
        <f t="shared" si="705"/>
        <v/>
      </c>
      <c r="T2045" s="49">
        <v>2.0389999999999998E-2</v>
      </c>
      <c r="U2045" s="48" t="str">
        <f>IF(Funcionários!C2046=0,"",Funcionários!C2046)</f>
        <v/>
      </c>
      <c r="V2045" s="50">
        <f>IF(U2045="",0,IF(COUNTIFS($E$7:$E$3006,U2045,$I$7:$I$3006,'RC'!$E$6)=0,0,COUNTIFS($M$7:$M$3006,"Concluída no prazo",$E$7:$E$3006,U2045,$I$7:$I$3006,'RC'!$E$6)/COUNTIFS($E$7:$E$3006,U2045,$I$7:$I$3006,'RC'!$E$6)))</f>
        <v>0</v>
      </c>
      <c r="W2045" s="49">
        <f>SUMIFS($J$7:$J$3006,$E$7:$E$3006,U2045,$I$7:$I$3006,'RC'!$E$6)+SUMIFS($L$7:$L$3006,$E$7:$E$3006,U2045,$I$7:$I$3006,'RC'!$E$6)</f>
        <v>0</v>
      </c>
      <c r="X2045" s="48">
        <f>COUNTIFS($E$7:$E$3006,U2045,$I$7:$I$3006,'RC'!$E$6)</f>
        <v>0</v>
      </c>
      <c r="Y2045" s="48"/>
      <c r="Z2045" s="51" t="str">
        <f>IF(AQ2045='RC'!$E$6,AC2045*1000+AD2045,"")</f>
        <v/>
      </c>
      <c r="AA2045" s="51" t="str">
        <f>IF(AB2045="","",IF(AQ2045='RC'!$E$6,AC2045*1000-AD2045,""))</f>
        <v/>
      </c>
      <c r="AB2045" s="48" t="str">
        <f>IFERROR(VLOOKUP(E2045,Funcionários!$C$8:$E$207,3,FALSE),"")</f>
        <v/>
      </c>
      <c r="AC2045" s="50" t="str">
        <f>IF(AB2045="","",IF(COUNTIFS($AB$7:$AB$3006,AB2045,$AQ$7:$AQ$3006,'RC'!$E$6)=0,"",COUNTIFS($M$7:$M$3006,"Concluída no prazo",$AB$7:$AB$3006,AB2045,$AQ$7:$AQ$3006,'RC'!$E$6)/COUNTIFS($AB$7:$AB$3006,AB2045,$AQ$7:$AQ$3006,'RC'!$E$6)))</f>
        <v/>
      </c>
      <c r="AD2045" s="48">
        <f>SUMIF($AQ$7:$AQ$3006,'RC'!$E$6,$J$7:$J$3006)+SUMIF($AQ$7:$AQ$3006,'RC'!$E$6,$L$7:$L$3006)</f>
        <v>21</v>
      </c>
      <c r="AF2045" s="48">
        <v>2.9619999999993801E-2</v>
      </c>
      <c r="AG2045" s="48">
        <f>IF(OR(AQ2045="",AQ2045&lt;&gt;'RC'!$E$6,AB2045&lt;&gt;'RC'!$D$21),0,1)</f>
        <v>0</v>
      </c>
      <c r="AH2045" s="48">
        <f t="shared" si="702"/>
        <v>2.9619999999993801E-2</v>
      </c>
      <c r="AI2045" s="48" t="str">
        <f t="shared" si="684"/>
        <v/>
      </c>
      <c r="AJ2045" s="48" t="str">
        <f t="shared" si="685"/>
        <v/>
      </c>
      <c r="AK2045" s="52" t="str">
        <f t="shared" si="686"/>
        <v/>
      </c>
      <c r="AL2045" s="52" t="str">
        <f t="shared" si="687"/>
        <v/>
      </c>
      <c r="AM2045" s="48" t="str">
        <f t="shared" si="688"/>
        <v/>
      </c>
      <c r="AN2045" s="48" t="str">
        <f t="shared" si="689"/>
        <v/>
      </c>
      <c r="AP2045" s="18" t="str">
        <f t="shared" si="690"/>
        <v/>
      </c>
      <c r="AQ2045" s="18" t="str">
        <f t="shared" si="691"/>
        <v/>
      </c>
      <c r="AR2045" s="18">
        <v>2.962E-2</v>
      </c>
      <c r="AS2045" s="18">
        <f>IF(AF!$D$27="Todos",1,IF(M2045=AF!$D$27,1,0))</f>
        <v>1</v>
      </c>
      <c r="AT2045" s="53">
        <f>IF(AND(E2045=AF!$D$6,OR(LT!M2045=AF!$D$27,AF!$D$27="Todos"),OR(AP2045=AF!$E$8,AQ2045=AF!$E$8)),AR2045+AS2045,0)</f>
        <v>0</v>
      </c>
      <c r="AU2045" s="18" t="str">
        <f t="shared" si="692"/>
        <v/>
      </c>
      <c r="AV2045" s="54" t="str">
        <f t="shared" si="693"/>
        <v/>
      </c>
      <c r="AW2045" s="54" t="str">
        <f t="shared" si="694"/>
        <v/>
      </c>
      <c r="AX2045" s="18" t="str">
        <f t="shared" si="695"/>
        <v/>
      </c>
      <c r="AY2045" s="18" t="str">
        <f t="shared" si="696"/>
        <v/>
      </c>
      <c r="BA2045" s="18">
        <f>IF($E2045=AF!$D$6,IF($M2045="Concluída no prazo",2,IF($M2045="Concluída com atraso",1,0)),0)</f>
        <v>0</v>
      </c>
      <c r="BB2045" s="18">
        <f>IF($E2045=AF!$D$6,IF($M2045="Atrasada",2,IF($M2045="Concluída com atraso",1,0)),0)</f>
        <v>0</v>
      </c>
      <c r="BC2045" s="18">
        <v>2.0389999999999998E-2</v>
      </c>
      <c r="BD2045" s="18">
        <f t="shared" si="703"/>
        <v>2.0389999999999998E-2</v>
      </c>
      <c r="BE2045" s="18">
        <f t="shared" si="703"/>
        <v>2.0389999999999998E-2</v>
      </c>
      <c r="BF2045" s="18" t="str">
        <f t="shared" si="697"/>
        <v/>
      </c>
      <c r="BN2045" s="18" t="str">
        <f t="shared" si="698"/>
        <v>s</v>
      </c>
    </row>
    <row r="2046" spans="3:66" ht="50.1" customHeight="1" thickTop="1" thickBot="1" x14ac:dyDescent="0.3">
      <c r="C2046" s="46"/>
      <c r="D2046" s="46"/>
      <c r="E2046" s="46"/>
      <c r="F2046" s="122"/>
      <c r="G2046" s="122"/>
      <c r="H2046" s="78" t="str">
        <f t="shared" si="699"/>
        <v/>
      </c>
      <c r="I2046" s="78" t="str">
        <f t="shared" si="700"/>
        <v/>
      </c>
      <c r="J2046" s="16"/>
      <c r="K2046" s="46" t="str">
        <f t="shared" si="701"/>
        <v/>
      </c>
      <c r="L2046" s="16"/>
      <c r="M2046" s="16"/>
      <c r="N2046" s="46"/>
      <c r="O2046" s="47" t="str">
        <f t="shared" si="704"/>
        <v/>
      </c>
      <c r="P2046" s="47"/>
      <c r="Q2046" s="48" t="str">
        <f>IFERROR(VLOOKUP(E2046,Funcionários!$C$8:$E$207,3,FALSE),"")</f>
        <v/>
      </c>
      <c r="R2046" s="47"/>
      <c r="S2046" s="49" t="str">
        <f t="shared" si="705"/>
        <v/>
      </c>
      <c r="T2046" s="49">
        <v>2.0400000000000001E-2</v>
      </c>
      <c r="U2046" s="48" t="str">
        <f>IF(Funcionários!C2047=0,"",Funcionários!C2047)</f>
        <v/>
      </c>
      <c r="V2046" s="50">
        <f>IF(U2046="",0,IF(COUNTIFS($E$7:$E$3006,U2046,$I$7:$I$3006,'RC'!$E$6)=0,0,COUNTIFS($M$7:$M$3006,"Concluída no prazo",$E$7:$E$3006,U2046,$I$7:$I$3006,'RC'!$E$6)/COUNTIFS($E$7:$E$3006,U2046,$I$7:$I$3006,'RC'!$E$6)))</f>
        <v>0</v>
      </c>
      <c r="W2046" s="49">
        <f>SUMIFS($J$7:$J$3006,$E$7:$E$3006,U2046,$I$7:$I$3006,'RC'!$E$6)+SUMIFS($L$7:$L$3006,$E$7:$E$3006,U2046,$I$7:$I$3006,'RC'!$E$6)</f>
        <v>0</v>
      </c>
      <c r="X2046" s="48">
        <f>COUNTIFS($E$7:$E$3006,U2046,$I$7:$I$3006,'RC'!$E$6)</f>
        <v>0</v>
      </c>
      <c r="Y2046" s="48"/>
      <c r="Z2046" s="51" t="str">
        <f>IF(AQ2046='RC'!$E$6,AC2046*1000+AD2046,"")</f>
        <v/>
      </c>
      <c r="AA2046" s="51" t="str">
        <f>IF(AB2046="","",IF(AQ2046='RC'!$E$6,AC2046*1000-AD2046,""))</f>
        <v/>
      </c>
      <c r="AB2046" s="48" t="str">
        <f>IFERROR(VLOOKUP(E2046,Funcionários!$C$8:$E$207,3,FALSE),"")</f>
        <v/>
      </c>
      <c r="AC2046" s="50" t="str">
        <f>IF(AB2046="","",IF(COUNTIFS($AB$7:$AB$3006,AB2046,$AQ$7:$AQ$3006,'RC'!$E$6)=0,"",COUNTIFS($M$7:$M$3006,"Concluída no prazo",$AB$7:$AB$3006,AB2046,$AQ$7:$AQ$3006,'RC'!$E$6)/COUNTIFS($AB$7:$AB$3006,AB2046,$AQ$7:$AQ$3006,'RC'!$E$6)))</f>
        <v/>
      </c>
      <c r="AD2046" s="48">
        <f>SUMIF($AQ$7:$AQ$3006,'RC'!$E$6,$J$7:$J$3006)+SUMIF($AQ$7:$AQ$3006,'RC'!$E$6,$L$7:$L$3006)</f>
        <v>21</v>
      </c>
      <c r="AF2046" s="48">
        <v>2.9609999999993801E-2</v>
      </c>
      <c r="AG2046" s="48">
        <f>IF(OR(AQ2046="",AQ2046&lt;&gt;'RC'!$E$6,AB2046&lt;&gt;'RC'!$D$21),0,1)</f>
        <v>0</v>
      </c>
      <c r="AH2046" s="48">
        <f t="shared" si="702"/>
        <v>2.9609999999993801E-2</v>
      </c>
      <c r="AI2046" s="48" t="str">
        <f t="shared" si="684"/>
        <v/>
      </c>
      <c r="AJ2046" s="48" t="str">
        <f t="shared" si="685"/>
        <v/>
      </c>
      <c r="AK2046" s="52" t="str">
        <f t="shared" si="686"/>
        <v/>
      </c>
      <c r="AL2046" s="52" t="str">
        <f t="shared" si="687"/>
        <v/>
      </c>
      <c r="AM2046" s="48" t="str">
        <f t="shared" si="688"/>
        <v/>
      </c>
      <c r="AN2046" s="48" t="str">
        <f t="shared" si="689"/>
        <v/>
      </c>
      <c r="AP2046" s="18" t="str">
        <f t="shared" si="690"/>
        <v/>
      </c>
      <c r="AQ2046" s="18" t="str">
        <f t="shared" si="691"/>
        <v/>
      </c>
      <c r="AR2046" s="18">
        <v>2.9610000000000001E-2</v>
      </c>
      <c r="AS2046" s="18">
        <f>IF(AF!$D$27="Todos",1,IF(M2046=AF!$D$27,1,0))</f>
        <v>1</v>
      </c>
      <c r="AT2046" s="53">
        <f>IF(AND(E2046=AF!$D$6,OR(LT!M2046=AF!$D$27,AF!$D$27="Todos"),OR(AP2046=AF!$E$8,AQ2046=AF!$E$8)),AR2046+AS2046,0)</f>
        <v>0</v>
      </c>
      <c r="AU2046" s="18" t="str">
        <f t="shared" si="692"/>
        <v/>
      </c>
      <c r="AV2046" s="54" t="str">
        <f t="shared" si="693"/>
        <v/>
      </c>
      <c r="AW2046" s="54" t="str">
        <f t="shared" si="694"/>
        <v/>
      </c>
      <c r="AX2046" s="18" t="str">
        <f t="shared" si="695"/>
        <v/>
      </c>
      <c r="AY2046" s="18" t="str">
        <f t="shared" si="696"/>
        <v/>
      </c>
      <c r="BA2046" s="18">
        <f>IF($E2046=AF!$D$6,IF($M2046="Concluída no prazo",2,IF($M2046="Concluída com atraso",1,0)),0)</f>
        <v>0</v>
      </c>
      <c r="BB2046" s="18">
        <f>IF($E2046=AF!$D$6,IF($M2046="Atrasada",2,IF($M2046="Concluída com atraso",1,0)),0)</f>
        <v>0</v>
      </c>
      <c r="BC2046" s="18">
        <v>2.0400000000000001E-2</v>
      </c>
      <c r="BD2046" s="18">
        <f t="shared" si="703"/>
        <v>2.0400000000000001E-2</v>
      </c>
      <c r="BE2046" s="18">
        <f t="shared" si="703"/>
        <v>2.0400000000000001E-2</v>
      </c>
      <c r="BF2046" s="18" t="str">
        <f t="shared" si="697"/>
        <v/>
      </c>
      <c r="BN2046" s="18" t="str">
        <f t="shared" si="698"/>
        <v>s</v>
      </c>
    </row>
    <row r="2047" spans="3:66" ht="50.1" customHeight="1" thickTop="1" thickBot="1" x14ac:dyDescent="0.3">
      <c r="C2047" s="46"/>
      <c r="D2047" s="46"/>
      <c r="E2047" s="46"/>
      <c r="F2047" s="122"/>
      <c r="G2047" s="122"/>
      <c r="H2047" s="78" t="str">
        <f t="shared" si="699"/>
        <v/>
      </c>
      <c r="I2047" s="78" t="str">
        <f t="shared" si="700"/>
        <v/>
      </c>
      <c r="J2047" s="16"/>
      <c r="K2047" s="46" t="str">
        <f t="shared" si="701"/>
        <v/>
      </c>
      <c r="L2047" s="16"/>
      <c r="M2047" s="16"/>
      <c r="N2047" s="46"/>
      <c r="O2047" s="47" t="str">
        <f t="shared" si="704"/>
        <v/>
      </c>
      <c r="P2047" s="47"/>
      <c r="Q2047" s="48" t="str">
        <f>IFERROR(VLOOKUP(E2047,Funcionários!$C$8:$E$207,3,FALSE),"")</f>
        <v/>
      </c>
      <c r="R2047" s="47"/>
      <c r="S2047" s="49" t="str">
        <f t="shared" si="705"/>
        <v/>
      </c>
      <c r="T2047" s="49">
        <v>2.0410000000000001E-2</v>
      </c>
      <c r="U2047" s="48" t="str">
        <f>IF(Funcionários!C2048=0,"",Funcionários!C2048)</f>
        <v/>
      </c>
      <c r="V2047" s="50">
        <f>IF(U2047="",0,IF(COUNTIFS($E$7:$E$3006,U2047,$I$7:$I$3006,'RC'!$E$6)=0,0,COUNTIFS($M$7:$M$3006,"Concluída no prazo",$E$7:$E$3006,U2047,$I$7:$I$3006,'RC'!$E$6)/COUNTIFS($E$7:$E$3006,U2047,$I$7:$I$3006,'RC'!$E$6)))</f>
        <v>0</v>
      </c>
      <c r="W2047" s="49">
        <f>SUMIFS($J$7:$J$3006,$E$7:$E$3006,U2047,$I$7:$I$3006,'RC'!$E$6)+SUMIFS($L$7:$L$3006,$E$7:$E$3006,U2047,$I$7:$I$3006,'RC'!$E$6)</f>
        <v>0</v>
      </c>
      <c r="X2047" s="48">
        <f>COUNTIFS($E$7:$E$3006,U2047,$I$7:$I$3006,'RC'!$E$6)</f>
        <v>0</v>
      </c>
      <c r="Y2047" s="48"/>
      <c r="Z2047" s="51" t="str">
        <f>IF(AQ2047='RC'!$E$6,AC2047*1000+AD2047,"")</f>
        <v/>
      </c>
      <c r="AA2047" s="51" t="str">
        <f>IF(AB2047="","",IF(AQ2047='RC'!$E$6,AC2047*1000-AD2047,""))</f>
        <v/>
      </c>
      <c r="AB2047" s="48" t="str">
        <f>IFERROR(VLOOKUP(E2047,Funcionários!$C$8:$E$207,3,FALSE),"")</f>
        <v/>
      </c>
      <c r="AC2047" s="50" t="str">
        <f>IF(AB2047="","",IF(COUNTIFS($AB$7:$AB$3006,AB2047,$AQ$7:$AQ$3006,'RC'!$E$6)=0,"",COUNTIFS($M$7:$M$3006,"Concluída no prazo",$AB$7:$AB$3006,AB2047,$AQ$7:$AQ$3006,'RC'!$E$6)/COUNTIFS($AB$7:$AB$3006,AB2047,$AQ$7:$AQ$3006,'RC'!$E$6)))</f>
        <v/>
      </c>
      <c r="AD2047" s="48">
        <f>SUMIF($AQ$7:$AQ$3006,'RC'!$E$6,$J$7:$J$3006)+SUMIF($AQ$7:$AQ$3006,'RC'!$E$6,$L$7:$L$3006)</f>
        <v>21</v>
      </c>
      <c r="AF2047" s="48">
        <v>2.9599999999993801E-2</v>
      </c>
      <c r="AG2047" s="48">
        <f>IF(OR(AQ2047="",AQ2047&lt;&gt;'RC'!$E$6,AB2047&lt;&gt;'RC'!$D$21),0,1)</f>
        <v>0</v>
      </c>
      <c r="AH2047" s="48">
        <f t="shared" si="702"/>
        <v>2.9599999999993801E-2</v>
      </c>
      <c r="AI2047" s="48" t="str">
        <f t="shared" si="684"/>
        <v/>
      </c>
      <c r="AJ2047" s="48" t="str">
        <f t="shared" si="685"/>
        <v/>
      </c>
      <c r="AK2047" s="52" t="str">
        <f t="shared" si="686"/>
        <v/>
      </c>
      <c r="AL2047" s="52" t="str">
        <f t="shared" si="687"/>
        <v/>
      </c>
      <c r="AM2047" s="48" t="str">
        <f t="shared" si="688"/>
        <v/>
      </c>
      <c r="AN2047" s="48" t="str">
        <f t="shared" si="689"/>
        <v/>
      </c>
      <c r="AP2047" s="18" t="str">
        <f t="shared" si="690"/>
        <v/>
      </c>
      <c r="AQ2047" s="18" t="str">
        <f t="shared" si="691"/>
        <v/>
      </c>
      <c r="AR2047" s="18">
        <v>2.9600000000000001E-2</v>
      </c>
      <c r="AS2047" s="18">
        <f>IF(AF!$D$27="Todos",1,IF(M2047=AF!$D$27,1,0))</f>
        <v>1</v>
      </c>
      <c r="AT2047" s="53">
        <f>IF(AND(E2047=AF!$D$6,OR(LT!M2047=AF!$D$27,AF!$D$27="Todos"),OR(AP2047=AF!$E$8,AQ2047=AF!$E$8)),AR2047+AS2047,0)</f>
        <v>0</v>
      </c>
      <c r="AU2047" s="18" t="str">
        <f t="shared" si="692"/>
        <v/>
      </c>
      <c r="AV2047" s="54" t="str">
        <f t="shared" si="693"/>
        <v/>
      </c>
      <c r="AW2047" s="54" t="str">
        <f t="shared" si="694"/>
        <v/>
      </c>
      <c r="AX2047" s="18" t="str">
        <f t="shared" si="695"/>
        <v/>
      </c>
      <c r="AY2047" s="18" t="str">
        <f t="shared" si="696"/>
        <v/>
      </c>
      <c r="BA2047" s="18">
        <f>IF($E2047=AF!$D$6,IF($M2047="Concluída no prazo",2,IF($M2047="Concluída com atraso",1,0)),0)</f>
        <v>0</v>
      </c>
      <c r="BB2047" s="18">
        <f>IF($E2047=AF!$D$6,IF($M2047="Atrasada",2,IF($M2047="Concluída com atraso",1,0)),0)</f>
        <v>0</v>
      </c>
      <c r="BC2047" s="18">
        <v>2.0410000000000001E-2</v>
      </c>
      <c r="BD2047" s="18">
        <f t="shared" si="703"/>
        <v>2.0410000000000001E-2</v>
      </c>
      <c r="BE2047" s="18">
        <f t="shared" si="703"/>
        <v>2.0410000000000001E-2</v>
      </c>
      <c r="BF2047" s="18" t="str">
        <f t="shared" si="697"/>
        <v/>
      </c>
      <c r="BN2047" s="18" t="str">
        <f t="shared" si="698"/>
        <v>s</v>
      </c>
    </row>
    <row r="2048" spans="3:66" ht="50.1" customHeight="1" thickTop="1" thickBot="1" x14ac:dyDescent="0.3">
      <c r="C2048" s="46"/>
      <c r="D2048" s="46"/>
      <c r="E2048" s="46"/>
      <c r="F2048" s="122"/>
      <c r="G2048" s="122"/>
      <c r="H2048" s="78" t="str">
        <f t="shared" si="699"/>
        <v/>
      </c>
      <c r="I2048" s="78" t="str">
        <f t="shared" si="700"/>
        <v/>
      </c>
      <c r="J2048" s="16"/>
      <c r="K2048" s="46" t="str">
        <f t="shared" si="701"/>
        <v/>
      </c>
      <c r="L2048" s="16"/>
      <c r="M2048" s="16"/>
      <c r="N2048" s="46"/>
      <c r="O2048" s="47" t="str">
        <f t="shared" si="704"/>
        <v/>
      </c>
      <c r="P2048" s="47"/>
      <c r="Q2048" s="48" t="str">
        <f>IFERROR(VLOOKUP(E2048,Funcionários!$C$8:$E$207,3,FALSE),"")</f>
        <v/>
      </c>
      <c r="R2048" s="47"/>
      <c r="S2048" s="49" t="str">
        <f t="shared" si="705"/>
        <v/>
      </c>
      <c r="T2048" s="49">
        <v>2.0420000000000001E-2</v>
      </c>
      <c r="U2048" s="48" t="str">
        <f>IF(Funcionários!C2049=0,"",Funcionários!C2049)</f>
        <v/>
      </c>
      <c r="V2048" s="50">
        <f>IF(U2048="",0,IF(COUNTIFS($E$7:$E$3006,U2048,$I$7:$I$3006,'RC'!$E$6)=0,0,COUNTIFS($M$7:$M$3006,"Concluída no prazo",$E$7:$E$3006,U2048,$I$7:$I$3006,'RC'!$E$6)/COUNTIFS($E$7:$E$3006,U2048,$I$7:$I$3006,'RC'!$E$6)))</f>
        <v>0</v>
      </c>
      <c r="W2048" s="49">
        <f>SUMIFS($J$7:$J$3006,$E$7:$E$3006,U2048,$I$7:$I$3006,'RC'!$E$6)+SUMIFS($L$7:$L$3006,$E$7:$E$3006,U2048,$I$7:$I$3006,'RC'!$E$6)</f>
        <v>0</v>
      </c>
      <c r="X2048" s="48">
        <f>COUNTIFS($E$7:$E$3006,U2048,$I$7:$I$3006,'RC'!$E$6)</f>
        <v>0</v>
      </c>
      <c r="Y2048" s="48"/>
      <c r="Z2048" s="51" t="str">
        <f>IF(AQ2048='RC'!$E$6,AC2048*1000+AD2048,"")</f>
        <v/>
      </c>
      <c r="AA2048" s="51" t="str">
        <f>IF(AB2048="","",IF(AQ2048='RC'!$E$6,AC2048*1000-AD2048,""))</f>
        <v/>
      </c>
      <c r="AB2048" s="48" t="str">
        <f>IFERROR(VLOOKUP(E2048,Funcionários!$C$8:$E$207,3,FALSE),"")</f>
        <v/>
      </c>
      <c r="AC2048" s="50" t="str">
        <f>IF(AB2048="","",IF(COUNTIFS($AB$7:$AB$3006,AB2048,$AQ$7:$AQ$3006,'RC'!$E$6)=0,"",COUNTIFS($M$7:$M$3006,"Concluída no prazo",$AB$7:$AB$3006,AB2048,$AQ$7:$AQ$3006,'RC'!$E$6)/COUNTIFS($AB$7:$AB$3006,AB2048,$AQ$7:$AQ$3006,'RC'!$E$6)))</f>
        <v/>
      </c>
      <c r="AD2048" s="48">
        <f>SUMIF($AQ$7:$AQ$3006,'RC'!$E$6,$J$7:$J$3006)+SUMIF($AQ$7:$AQ$3006,'RC'!$E$6,$L$7:$L$3006)</f>
        <v>21</v>
      </c>
      <c r="AF2048" s="48">
        <v>2.9589999999993798E-2</v>
      </c>
      <c r="AG2048" s="48">
        <f>IF(OR(AQ2048="",AQ2048&lt;&gt;'RC'!$E$6,AB2048&lt;&gt;'RC'!$D$21),0,1)</f>
        <v>0</v>
      </c>
      <c r="AH2048" s="48">
        <f t="shared" si="702"/>
        <v>2.9589999999993798E-2</v>
      </c>
      <c r="AI2048" s="48" t="str">
        <f t="shared" si="684"/>
        <v/>
      </c>
      <c r="AJ2048" s="48" t="str">
        <f t="shared" si="685"/>
        <v/>
      </c>
      <c r="AK2048" s="52" t="str">
        <f t="shared" si="686"/>
        <v/>
      </c>
      <c r="AL2048" s="52" t="str">
        <f t="shared" si="687"/>
        <v/>
      </c>
      <c r="AM2048" s="48" t="str">
        <f t="shared" si="688"/>
        <v/>
      </c>
      <c r="AN2048" s="48" t="str">
        <f t="shared" si="689"/>
        <v/>
      </c>
      <c r="AP2048" s="18" t="str">
        <f t="shared" si="690"/>
        <v/>
      </c>
      <c r="AQ2048" s="18" t="str">
        <f t="shared" si="691"/>
        <v/>
      </c>
      <c r="AR2048" s="18">
        <v>2.9590000000000002E-2</v>
      </c>
      <c r="AS2048" s="18">
        <f>IF(AF!$D$27="Todos",1,IF(M2048=AF!$D$27,1,0))</f>
        <v>1</v>
      </c>
      <c r="AT2048" s="53">
        <f>IF(AND(E2048=AF!$D$6,OR(LT!M2048=AF!$D$27,AF!$D$27="Todos"),OR(AP2048=AF!$E$8,AQ2048=AF!$E$8)),AR2048+AS2048,0)</f>
        <v>0</v>
      </c>
      <c r="AU2048" s="18" t="str">
        <f t="shared" si="692"/>
        <v/>
      </c>
      <c r="AV2048" s="54" t="str">
        <f t="shared" si="693"/>
        <v/>
      </c>
      <c r="AW2048" s="54" t="str">
        <f t="shared" si="694"/>
        <v/>
      </c>
      <c r="AX2048" s="18" t="str">
        <f t="shared" si="695"/>
        <v/>
      </c>
      <c r="AY2048" s="18" t="str">
        <f t="shared" si="696"/>
        <v/>
      </c>
      <c r="BA2048" s="18">
        <f>IF($E2048=AF!$D$6,IF($M2048="Concluída no prazo",2,IF($M2048="Concluída com atraso",1,0)),0)</f>
        <v>0</v>
      </c>
      <c r="BB2048" s="18">
        <f>IF($E2048=AF!$D$6,IF($M2048="Atrasada",2,IF($M2048="Concluída com atraso",1,0)),0)</f>
        <v>0</v>
      </c>
      <c r="BC2048" s="18">
        <v>2.0420000000000001E-2</v>
      </c>
      <c r="BD2048" s="18">
        <f t="shared" si="703"/>
        <v>2.0420000000000001E-2</v>
      </c>
      <c r="BE2048" s="18">
        <f t="shared" si="703"/>
        <v>2.0420000000000001E-2</v>
      </c>
      <c r="BF2048" s="18" t="str">
        <f t="shared" si="697"/>
        <v/>
      </c>
      <c r="BN2048" s="18" t="str">
        <f t="shared" si="698"/>
        <v>s</v>
      </c>
    </row>
    <row r="2049" spans="3:66" ht="50.1" customHeight="1" thickTop="1" thickBot="1" x14ac:dyDescent="0.3">
      <c r="C2049" s="46"/>
      <c r="D2049" s="46"/>
      <c r="E2049" s="46"/>
      <c r="F2049" s="122"/>
      <c r="G2049" s="122"/>
      <c r="H2049" s="78" t="str">
        <f t="shared" si="699"/>
        <v/>
      </c>
      <c r="I2049" s="78" t="str">
        <f t="shared" si="700"/>
        <v/>
      </c>
      <c r="J2049" s="16"/>
      <c r="K2049" s="46" t="str">
        <f t="shared" si="701"/>
        <v/>
      </c>
      <c r="L2049" s="16"/>
      <c r="M2049" s="16"/>
      <c r="N2049" s="46"/>
      <c r="O2049" s="47" t="str">
        <f t="shared" si="704"/>
        <v/>
      </c>
      <c r="P2049" s="47"/>
      <c r="Q2049" s="48" t="str">
        <f>IFERROR(VLOOKUP(E2049,Funcionários!$C$8:$E$207,3,FALSE),"")</f>
        <v/>
      </c>
      <c r="R2049" s="47"/>
      <c r="S2049" s="49" t="str">
        <f t="shared" si="705"/>
        <v/>
      </c>
      <c r="T2049" s="49">
        <v>2.043E-2</v>
      </c>
      <c r="U2049" s="48" t="str">
        <f>IF(Funcionários!C2050=0,"",Funcionários!C2050)</f>
        <v/>
      </c>
      <c r="V2049" s="50">
        <f>IF(U2049="",0,IF(COUNTIFS($E$7:$E$3006,U2049,$I$7:$I$3006,'RC'!$E$6)=0,0,COUNTIFS($M$7:$M$3006,"Concluída no prazo",$E$7:$E$3006,U2049,$I$7:$I$3006,'RC'!$E$6)/COUNTIFS($E$7:$E$3006,U2049,$I$7:$I$3006,'RC'!$E$6)))</f>
        <v>0</v>
      </c>
      <c r="W2049" s="49">
        <f>SUMIFS($J$7:$J$3006,$E$7:$E$3006,U2049,$I$7:$I$3006,'RC'!$E$6)+SUMIFS($L$7:$L$3006,$E$7:$E$3006,U2049,$I$7:$I$3006,'RC'!$E$6)</f>
        <v>0</v>
      </c>
      <c r="X2049" s="48">
        <f>COUNTIFS($E$7:$E$3006,U2049,$I$7:$I$3006,'RC'!$E$6)</f>
        <v>0</v>
      </c>
      <c r="Y2049" s="48"/>
      <c r="Z2049" s="51" t="str">
        <f>IF(AQ2049='RC'!$E$6,AC2049*1000+AD2049,"")</f>
        <v/>
      </c>
      <c r="AA2049" s="51" t="str">
        <f>IF(AB2049="","",IF(AQ2049='RC'!$E$6,AC2049*1000-AD2049,""))</f>
        <v/>
      </c>
      <c r="AB2049" s="48" t="str">
        <f>IFERROR(VLOOKUP(E2049,Funcionários!$C$8:$E$207,3,FALSE),"")</f>
        <v/>
      </c>
      <c r="AC2049" s="50" t="str">
        <f>IF(AB2049="","",IF(COUNTIFS($AB$7:$AB$3006,AB2049,$AQ$7:$AQ$3006,'RC'!$E$6)=0,"",COUNTIFS($M$7:$M$3006,"Concluída no prazo",$AB$7:$AB$3006,AB2049,$AQ$7:$AQ$3006,'RC'!$E$6)/COUNTIFS($AB$7:$AB$3006,AB2049,$AQ$7:$AQ$3006,'RC'!$E$6)))</f>
        <v/>
      </c>
      <c r="AD2049" s="48">
        <f>SUMIF($AQ$7:$AQ$3006,'RC'!$E$6,$J$7:$J$3006)+SUMIF($AQ$7:$AQ$3006,'RC'!$E$6,$L$7:$L$3006)</f>
        <v>21</v>
      </c>
      <c r="AF2049" s="48">
        <v>2.9579999999993702E-2</v>
      </c>
      <c r="AG2049" s="48">
        <f>IF(OR(AQ2049="",AQ2049&lt;&gt;'RC'!$E$6,AB2049&lt;&gt;'RC'!$D$21),0,1)</f>
        <v>0</v>
      </c>
      <c r="AH2049" s="48">
        <f t="shared" si="702"/>
        <v>2.9579999999993702E-2</v>
      </c>
      <c r="AI2049" s="48" t="str">
        <f t="shared" si="684"/>
        <v/>
      </c>
      <c r="AJ2049" s="48" t="str">
        <f t="shared" si="685"/>
        <v/>
      </c>
      <c r="AK2049" s="52" t="str">
        <f t="shared" si="686"/>
        <v/>
      </c>
      <c r="AL2049" s="52" t="str">
        <f t="shared" si="687"/>
        <v/>
      </c>
      <c r="AM2049" s="48" t="str">
        <f t="shared" si="688"/>
        <v/>
      </c>
      <c r="AN2049" s="48" t="str">
        <f t="shared" si="689"/>
        <v/>
      </c>
      <c r="AP2049" s="18" t="str">
        <f t="shared" si="690"/>
        <v/>
      </c>
      <c r="AQ2049" s="18" t="str">
        <f t="shared" si="691"/>
        <v/>
      </c>
      <c r="AR2049" s="18">
        <v>2.9579999999999999E-2</v>
      </c>
      <c r="AS2049" s="18">
        <f>IF(AF!$D$27="Todos",1,IF(M2049=AF!$D$27,1,0))</f>
        <v>1</v>
      </c>
      <c r="AT2049" s="53">
        <f>IF(AND(E2049=AF!$D$6,OR(LT!M2049=AF!$D$27,AF!$D$27="Todos"),OR(AP2049=AF!$E$8,AQ2049=AF!$E$8)),AR2049+AS2049,0)</f>
        <v>0</v>
      </c>
      <c r="AU2049" s="18" t="str">
        <f t="shared" si="692"/>
        <v/>
      </c>
      <c r="AV2049" s="54" t="str">
        <f t="shared" si="693"/>
        <v/>
      </c>
      <c r="AW2049" s="54" t="str">
        <f t="shared" si="694"/>
        <v/>
      </c>
      <c r="AX2049" s="18" t="str">
        <f t="shared" si="695"/>
        <v/>
      </c>
      <c r="AY2049" s="18" t="str">
        <f t="shared" si="696"/>
        <v/>
      </c>
      <c r="BA2049" s="18">
        <f>IF($E2049=AF!$D$6,IF($M2049="Concluída no prazo",2,IF($M2049="Concluída com atraso",1,0)),0)</f>
        <v>0</v>
      </c>
      <c r="BB2049" s="18">
        <f>IF($E2049=AF!$D$6,IF($M2049="Atrasada",2,IF($M2049="Concluída com atraso",1,0)),0)</f>
        <v>0</v>
      </c>
      <c r="BC2049" s="18">
        <v>2.043E-2</v>
      </c>
      <c r="BD2049" s="18">
        <f t="shared" si="703"/>
        <v>2.043E-2</v>
      </c>
      <c r="BE2049" s="18">
        <f t="shared" si="703"/>
        <v>2.043E-2</v>
      </c>
      <c r="BF2049" s="18" t="str">
        <f t="shared" si="697"/>
        <v/>
      </c>
      <c r="BN2049" s="18" t="str">
        <f t="shared" si="698"/>
        <v>s</v>
      </c>
    </row>
    <row r="2050" spans="3:66" ht="50.1" customHeight="1" thickTop="1" thickBot="1" x14ac:dyDescent="0.3">
      <c r="C2050" s="46"/>
      <c r="D2050" s="46"/>
      <c r="E2050" s="46"/>
      <c r="F2050" s="122"/>
      <c r="G2050" s="122"/>
      <c r="H2050" s="78" t="str">
        <f t="shared" si="699"/>
        <v/>
      </c>
      <c r="I2050" s="78" t="str">
        <f t="shared" si="700"/>
        <v/>
      </c>
      <c r="J2050" s="16"/>
      <c r="K2050" s="46" t="str">
        <f t="shared" si="701"/>
        <v/>
      </c>
      <c r="L2050" s="16"/>
      <c r="M2050" s="16"/>
      <c r="N2050" s="46"/>
      <c r="O2050" s="47" t="str">
        <f t="shared" si="704"/>
        <v/>
      </c>
      <c r="P2050" s="47"/>
      <c r="Q2050" s="48" t="str">
        <f>IFERROR(VLOOKUP(E2050,Funcionários!$C$8:$E$207,3,FALSE),"")</f>
        <v/>
      </c>
      <c r="R2050" s="47"/>
      <c r="S2050" s="49" t="str">
        <f t="shared" si="705"/>
        <v/>
      </c>
      <c r="T2050" s="49">
        <v>2.044E-2</v>
      </c>
      <c r="U2050" s="48" t="str">
        <f>IF(Funcionários!C2051=0,"",Funcionários!C2051)</f>
        <v/>
      </c>
      <c r="V2050" s="50">
        <f>IF(U2050="",0,IF(COUNTIFS($E$7:$E$3006,U2050,$I$7:$I$3006,'RC'!$E$6)=0,0,COUNTIFS($M$7:$M$3006,"Concluída no prazo",$E$7:$E$3006,U2050,$I$7:$I$3006,'RC'!$E$6)/COUNTIFS($E$7:$E$3006,U2050,$I$7:$I$3006,'RC'!$E$6)))</f>
        <v>0</v>
      </c>
      <c r="W2050" s="49">
        <f>SUMIFS($J$7:$J$3006,$E$7:$E$3006,U2050,$I$7:$I$3006,'RC'!$E$6)+SUMIFS($L$7:$L$3006,$E$7:$E$3006,U2050,$I$7:$I$3006,'RC'!$E$6)</f>
        <v>0</v>
      </c>
      <c r="X2050" s="48">
        <f>COUNTIFS($E$7:$E$3006,U2050,$I$7:$I$3006,'RC'!$E$6)</f>
        <v>0</v>
      </c>
      <c r="Y2050" s="48"/>
      <c r="Z2050" s="51" t="str">
        <f>IF(AQ2050='RC'!$E$6,AC2050*1000+AD2050,"")</f>
        <v/>
      </c>
      <c r="AA2050" s="51" t="str">
        <f>IF(AB2050="","",IF(AQ2050='RC'!$E$6,AC2050*1000-AD2050,""))</f>
        <v/>
      </c>
      <c r="AB2050" s="48" t="str">
        <f>IFERROR(VLOOKUP(E2050,Funcionários!$C$8:$E$207,3,FALSE),"")</f>
        <v/>
      </c>
      <c r="AC2050" s="50" t="str">
        <f>IF(AB2050="","",IF(COUNTIFS($AB$7:$AB$3006,AB2050,$AQ$7:$AQ$3006,'RC'!$E$6)=0,"",COUNTIFS($M$7:$M$3006,"Concluída no prazo",$AB$7:$AB$3006,AB2050,$AQ$7:$AQ$3006,'RC'!$E$6)/COUNTIFS($AB$7:$AB$3006,AB2050,$AQ$7:$AQ$3006,'RC'!$E$6)))</f>
        <v/>
      </c>
      <c r="AD2050" s="48">
        <f>SUMIF($AQ$7:$AQ$3006,'RC'!$E$6,$J$7:$J$3006)+SUMIF($AQ$7:$AQ$3006,'RC'!$E$6,$L$7:$L$3006)</f>
        <v>21</v>
      </c>
      <c r="AF2050" s="48">
        <v>2.9569999999993699E-2</v>
      </c>
      <c r="AG2050" s="48">
        <f>IF(OR(AQ2050="",AQ2050&lt;&gt;'RC'!$E$6,AB2050&lt;&gt;'RC'!$D$21),0,1)</f>
        <v>0</v>
      </c>
      <c r="AH2050" s="48">
        <f t="shared" si="702"/>
        <v>2.9569999999993699E-2</v>
      </c>
      <c r="AI2050" s="48" t="str">
        <f t="shared" si="684"/>
        <v/>
      </c>
      <c r="AJ2050" s="48" t="str">
        <f t="shared" si="685"/>
        <v/>
      </c>
      <c r="AK2050" s="52" t="str">
        <f t="shared" si="686"/>
        <v/>
      </c>
      <c r="AL2050" s="52" t="str">
        <f t="shared" si="687"/>
        <v/>
      </c>
      <c r="AM2050" s="48" t="str">
        <f t="shared" si="688"/>
        <v/>
      </c>
      <c r="AN2050" s="48" t="str">
        <f t="shared" si="689"/>
        <v/>
      </c>
      <c r="AP2050" s="18" t="str">
        <f t="shared" si="690"/>
        <v/>
      </c>
      <c r="AQ2050" s="18" t="str">
        <f t="shared" si="691"/>
        <v/>
      </c>
      <c r="AR2050" s="18">
        <v>2.9569999999999999E-2</v>
      </c>
      <c r="AS2050" s="18">
        <f>IF(AF!$D$27="Todos",1,IF(M2050=AF!$D$27,1,0))</f>
        <v>1</v>
      </c>
      <c r="AT2050" s="53">
        <f>IF(AND(E2050=AF!$D$6,OR(LT!M2050=AF!$D$27,AF!$D$27="Todos"),OR(AP2050=AF!$E$8,AQ2050=AF!$E$8)),AR2050+AS2050,0)</f>
        <v>0</v>
      </c>
      <c r="AU2050" s="18" t="str">
        <f t="shared" si="692"/>
        <v/>
      </c>
      <c r="AV2050" s="54" t="str">
        <f t="shared" si="693"/>
        <v/>
      </c>
      <c r="AW2050" s="54" t="str">
        <f t="shared" si="694"/>
        <v/>
      </c>
      <c r="AX2050" s="18" t="str">
        <f t="shared" si="695"/>
        <v/>
      </c>
      <c r="AY2050" s="18" t="str">
        <f t="shared" si="696"/>
        <v/>
      </c>
      <c r="BA2050" s="18">
        <f>IF($E2050=AF!$D$6,IF($M2050="Concluída no prazo",2,IF($M2050="Concluída com atraso",1,0)),0)</f>
        <v>0</v>
      </c>
      <c r="BB2050" s="18">
        <f>IF($E2050=AF!$D$6,IF($M2050="Atrasada",2,IF($M2050="Concluída com atraso",1,0)),0)</f>
        <v>0</v>
      </c>
      <c r="BC2050" s="18">
        <v>2.044E-2</v>
      </c>
      <c r="BD2050" s="18">
        <f t="shared" si="703"/>
        <v>2.044E-2</v>
      </c>
      <c r="BE2050" s="18">
        <f t="shared" si="703"/>
        <v>2.044E-2</v>
      </c>
      <c r="BF2050" s="18" t="str">
        <f t="shared" si="697"/>
        <v/>
      </c>
      <c r="BN2050" s="18" t="str">
        <f t="shared" si="698"/>
        <v>s</v>
      </c>
    </row>
    <row r="2051" spans="3:66" ht="50.1" customHeight="1" thickTop="1" thickBot="1" x14ac:dyDescent="0.3">
      <c r="C2051" s="46"/>
      <c r="D2051" s="46"/>
      <c r="E2051" s="46"/>
      <c r="F2051" s="122"/>
      <c r="G2051" s="122"/>
      <c r="H2051" s="78" t="str">
        <f t="shared" si="699"/>
        <v/>
      </c>
      <c r="I2051" s="78" t="str">
        <f t="shared" si="700"/>
        <v/>
      </c>
      <c r="J2051" s="16"/>
      <c r="K2051" s="46" t="str">
        <f t="shared" si="701"/>
        <v/>
      </c>
      <c r="L2051" s="16"/>
      <c r="M2051" s="16"/>
      <c r="N2051" s="46"/>
      <c r="O2051" s="47" t="str">
        <f t="shared" si="704"/>
        <v/>
      </c>
      <c r="P2051" s="47"/>
      <c r="Q2051" s="48" t="str">
        <f>IFERROR(VLOOKUP(E2051,Funcionários!$C$8:$E$207,3,FALSE),"")</f>
        <v/>
      </c>
      <c r="R2051" s="47"/>
      <c r="S2051" s="49" t="str">
        <f t="shared" si="705"/>
        <v/>
      </c>
      <c r="T2051" s="49">
        <v>2.0449999999999999E-2</v>
      </c>
      <c r="U2051" s="48" t="str">
        <f>IF(Funcionários!C2052=0,"",Funcionários!C2052)</f>
        <v/>
      </c>
      <c r="V2051" s="50">
        <f>IF(U2051="",0,IF(COUNTIFS($E$7:$E$3006,U2051,$I$7:$I$3006,'RC'!$E$6)=0,0,COUNTIFS($M$7:$M$3006,"Concluída no prazo",$E$7:$E$3006,U2051,$I$7:$I$3006,'RC'!$E$6)/COUNTIFS($E$7:$E$3006,U2051,$I$7:$I$3006,'RC'!$E$6)))</f>
        <v>0</v>
      </c>
      <c r="W2051" s="49">
        <f>SUMIFS($J$7:$J$3006,$E$7:$E$3006,U2051,$I$7:$I$3006,'RC'!$E$6)+SUMIFS($L$7:$L$3006,$E$7:$E$3006,U2051,$I$7:$I$3006,'RC'!$E$6)</f>
        <v>0</v>
      </c>
      <c r="X2051" s="48">
        <f>COUNTIFS($E$7:$E$3006,U2051,$I$7:$I$3006,'RC'!$E$6)</f>
        <v>0</v>
      </c>
      <c r="Y2051" s="48"/>
      <c r="Z2051" s="51" t="str">
        <f>IF(AQ2051='RC'!$E$6,AC2051*1000+AD2051,"")</f>
        <v/>
      </c>
      <c r="AA2051" s="51" t="str">
        <f>IF(AB2051="","",IF(AQ2051='RC'!$E$6,AC2051*1000-AD2051,""))</f>
        <v/>
      </c>
      <c r="AB2051" s="48" t="str">
        <f>IFERROR(VLOOKUP(E2051,Funcionários!$C$8:$E$207,3,FALSE),"")</f>
        <v/>
      </c>
      <c r="AC2051" s="50" t="str">
        <f>IF(AB2051="","",IF(COUNTIFS($AB$7:$AB$3006,AB2051,$AQ$7:$AQ$3006,'RC'!$E$6)=0,"",COUNTIFS($M$7:$M$3006,"Concluída no prazo",$AB$7:$AB$3006,AB2051,$AQ$7:$AQ$3006,'RC'!$E$6)/COUNTIFS($AB$7:$AB$3006,AB2051,$AQ$7:$AQ$3006,'RC'!$E$6)))</f>
        <v/>
      </c>
      <c r="AD2051" s="48">
        <f>SUMIF($AQ$7:$AQ$3006,'RC'!$E$6,$J$7:$J$3006)+SUMIF($AQ$7:$AQ$3006,'RC'!$E$6,$L$7:$L$3006)</f>
        <v>21</v>
      </c>
      <c r="AF2051" s="48">
        <v>2.9559999999993699E-2</v>
      </c>
      <c r="AG2051" s="48">
        <f>IF(OR(AQ2051="",AQ2051&lt;&gt;'RC'!$E$6,AB2051&lt;&gt;'RC'!$D$21),0,1)</f>
        <v>0</v>
      </c>
      <c r="AH2051" s="48">
        <f t="shared" si="702"/>
        <v>2.9559999999993699E-2</v>
      </c>
      <c r="AI2051" s="48" t="str">
        <f t="shared" si="684"/>
        <v/>
      </c>
      <c r="AJ2051" s="48" t="str">
        <f t="shared" si="685"/>
        <v/>
      </c>
      <c r="AK2051" s="52" t="str">
        <f t="shared" si="686"/>
        <v/>
      </c>
      <c r="AL2051" s="52" t="str">
        <f t="shared" si="687"/>
        <v/>
      </c>
      <c r="AM2051" s="48" t="str">
        <f t="shared" si="688"/>
        <v/>
      </c>
      <c r="AN2051" s="48" t="str">
        <f t="shared" si="689"/>
        <v/>
      </c>
      <c r="AP2051" s="18" t="str">
        <f t="shared" si="690"/>
        <v/>
      </c>
      <c r="AQ2051" s="18" t="str">
        <f t="shared" si="691"/>
        <v/>
      </c>
      <c r="AR2051" s="18">
        <v>2.9559999999999999E-2</v>
      </c>
      <c r="AS2051" s="18">
        <f>IF(AF!$D$27="Todos",1,IF(M2051=AF!$D$27,1,0))</f>
        <v>1</v>
      </c>
      <c r="AT2051" s="53">
        <f>IF(AND(E2051=AF!$D$6,OR(LT!M2051=AF!$D$27,AF!$D$27="Todos"),OR(AP2051=AF!$E$8,AQ2051=AF!$E$8)),AR2051+AS2051,0)</f>
        <v>0</v>
      </c>
      <c r="AU2051" s="18" t="str">
        <f t="shared" si="692"/>
        <v/>
      </c>
      <c r="AV2051" s="54" t="str">
        <f t="shared" si="693"/>
        <v/>
      </c>
      <c r="AW2051" s="54" t="str">
        <f t="shared" si="694"/>
        <v/>
      </c>
      <c r="AX2051" s="18" t="str">
        <f t="shared" si="695"/>
        <v/>
      </c>
      <c r="AY2051" s="18" t="str">
        <f t="shared" si="696"/>
        <v/>
      </c>
      <c r="BA2051" s="18">
        <f>IF($E2051=AF!$D$6,IF($M2051="Concluída no prazo",2,IF($M2051="Concluída com atraso",1,0)),0)</f>
        <v>0</v>
      </c>
      <c r="BB2051" s="18">
        <f>IF($E2051=AF!$D$6,IF($M2051="Atrasada",2,IF($M2051="Concluída com atraso",1,0)),0)</f>
        <v>0</v>
      </c>
      <c r="BC2051" s="18">
        <v>2.0449999999999999E-2</v>
      </c>
      <c r="BD2051" s="18">
        <f t="shared" si="703"/>
        <v>2.0449999999999999E-2</v>
      </c>
      <c r="BE2051" s="18">
        <f t="shared" si="703"/>
        <v>2.0449999999999999E-2</v>
      </c>
      <c r="BF2051" s="18" t="str">
        <f t="shared" si="697"/>
        <v/>
      </c>
      <c r="BN2051" s="18" t="str">
        <f t="shared" si="698"/>
        <v>s</v>
      </c>
    </row>
    <row r="2052" spans="3:66" ht="50.1" customHeight="1" thickTop="1" thickBot="1" x14ac:dyDescent="0.3">
      <c r="C2052" s="46"/>
      <c r="D2052" s="46"/>
      <c r="E2052" s="46"/>
      <c r="F2052" s="122"/>
      <c r="G2052" s="122"/>
      <c r="H2052" s="78" t="str">
        <f t="shared" si="699"/>
        <v/>
      </c>
      <c r="I2052" s="78" t="str">
        <f t="shared" si="700"/>
        <v/>
      </c>
      <c r="J2052" s="16"/>
      <c r="K2052" s="46" t="str">
        <f t="shared" si="701"/>
        <v/>
      </c>
      <c r="L2052" s="16"/>
      <c r="M2052" s="16"/>
      <c r="N2052" s="46"/>
      <c r="O2052" s="47" t="str">
        <f t="shared" si="704"/>
        <v/>
      </c>
      <c r="P2052" s="47"/>
      <c r="Q2052" s="48" t="str">
        <f>IFERROR(VLOOKUP(E2052,Funcionários!$C$8:$E$207,3,FALSE),"")</f>
        <v/>
      </c>
      <c r="R2052" s="47"/>
      <c r="S2052" s="49" t="str">
        <f t="shared" si="705"/>
        <v/>
      </c>
      <c r="T2052" s="49">
        <v>2.0459999999999999E-2</v>
      </c>
      <c r="U2052" s="48" t="str">
        <f>IF(Funcionários!C2053=0,"",Funcionários!C2053)</f>
        <v/>
      </c>
      <c r="V2052" s="50">
        <f>IF(U2052="",0,IF(COUNTIFS($E$7:$E$3006,U2052,$I$7:$I$3006,'RC'!$E$6)=0,0,COUNTIFS($M$7:$M$3006,"Concluída no prazo",$E$7:$E$3006,U2052,$I$7:$I$3006,'RC'!$E$6)/COUNTIFS($E$7:$E$3006,U2052,$I$7:$I$3006,'RC'!$E$6)))</f>
        <v>0</v>
      </c>
      <c r="W2052" s="49">
        <f>SUMIFS($J$7:$J$3006,$E$7:$E$3006,U2052,$I$7:$I$3006,'RC'!$E$6)+SUMIFS($L$7:$L$3006,$E$7:$E$3006,U2052,$I$7:$I$3006,'RC'!$E$6)</f>
        <v>0</v>
      </c>
      <c r="X2052" s="48">
        <f>COUNTIFS($E$7:$E$3006,U2052,$I$7:$I$3006,'RC'!$E$6)</f>
        <v>0</v>
      </c>
      <c r="Y2052" s="48"/>
      <c r="Z2052" s="51" t="str">
        <f>IF(AQ2052='RC'!$E$6,AC2052*1000+AD2052,"")</f>
        <v/>
      </c>
      <c r="AA2052" s="51" t="str">
        <f>IF(AB2052="","",IF(AQ2052='RC'!$E$6,AC2052*1000-AD2052,""))</f>
        <v/>
      </c>
      <c r="AB2052" s="48" t="str">
        <f>IFERROR(VLOOKUP(E2052,Funcionários!$C$8:$E$207,3,FALSE),"")</f>
        <v/>
      </c>
      <c r="AC2052" s="50" t="str">
        <f>IF(AB2052="","",IF(COUNTIFS($AB$7:$AB$3006,AB2052,$AQ$7:$AQ$3006,'RC'!$E$6)=0,"",COUNTIFS($M$7:$M$3006,"Concluída no prazo",$AB$7:$AB$3006,AB2052,$AQ$7:$AQ$3006,'RC'!$E$6)/COUNTIFS($AB$7:$AB$3006,AB2052,$AQ$7:$AQ$3006,'RC'!$E$6)))</f>
        <v/>
      </c>
      <c r="AD2052" s="48">
        <f>SUMIF($AQ$7:$AQ$3006,'RC'!$E$6,$J$7:$J$3006)+SUMIF($AQ$7:$AQ$3006,'RC'!$E$6,$L$7:$L$3006)</f>
        <v>21</v>
      </c>
      <c r="AF2052" s="48">
        <v>2.9549999999993699E-2</v>
      </c>
      <c r="AG2052" s="48">
        <f>IF(OR(AQ2052="",AQ2052&lt;&gt;'RC'!$E$6,AB2052&lt;&gt;'RC'!$D$21),0,1)</f>
        <v>0</v>
      </c>
      <c r="AH2052" s="48">
        <f t="shared" si="702"/>
        <v>2.9549999999993699E-2</v>
      </c>
      <c r="AI2052" s="48" t="str">
        <f t="shared" si="684"/>
        <v/>
      </c>
      <c r="AJ2052" s="48" t="str">
        <f t="shared" si="685"/>
        <v/>
      </c>
      <c r="AK2052" s="52" t="str">
        <f t="shared" si="686"/>
        <v/>
      </c>
      <c r="AL2052" s="52" t="str">
        <f t="shared" si="687"/>
        <v/>
      </c>
      <c r="AM2052" s="48" t="str">
        <f t="shared" si="688"/>
        <v/>
      </c>
      <c r="AN2052" s="48" t="str">
        <f t="shared" si="689"/>
        <v/>
      </c>
      <c r="AP2052" s="18" t="str">
        <f t="shared" si="690"/>
        <v/>
      </c>
      <c r="AQ2052" s="18" t="str">
        <f t="shared" si="691"/>
        <v/>
      </c>
      <c r="AR2052" s="18">
        <v>2.955E-2</v>
      </c>
      <c r="AS2052" s="18">
        <f>IF(AF!$D$27="Todos",1,IF(M2052=AF!$D$27,1,0))</f>
        <v>1</v>
      </c>
      <c r="AT2052" s="53">
        <f>IF(AND(E2052=AF!$D$6,OR(LT!M2052=AF!$D$27,AF!$D$27="Todos"),OR(AP2052=AF!$E$8,AQ2052=AF!$E$8)),AR2052+AS2052,0)</f>
        <v>0</v>
      </c>
      <c r="AU2052" s="18" t="str">
        <f t="shared" si="692"/>
        <v/>
      </c>
      <c r="AV2052" s="54" t="str">
        <f t="shared" si="693"/>
        <v/>
      </c>
      <c r="AW2052" s="54" t="str">
        <f t="shared" si="694"/>
        <v/>
      </c>
      <c r="AX2052" s="18" t="str">
        <f t="shared" si="695"/>
        <v/>
      </c>
      <c r="AY2052" s="18" t="str">
        <f t="shared" si="696"/>
        <v/>
      </c>
      <c r="BA2052" s="18">
        <f>IF($E2052=AF!$D$6,IF($M2052="Concluída no prazo",2,IF($M2052="Concluída com atraso",1,0)),0)</f>
        <v>0</v>
      </c>
      <c r="BB2052" s="18">
        <f>IF($E2052=AF!$D$6,IF($M2052="Atrasada",2,IF($M2052="Concluída com atraso",1,0)),0)</f>
        <v>0</v>
      </c>
      <c r="BC2052" s="18">
        <v>2.0459999999999999E-2</v>
      </c>
      <c r="BD2052" s="18">
        <f t="shared" si="703"/>
        <v>2.0459999999999999E-2</v>
      </c>
      <c r="BE2052" s="18">
        <f t="shared" si="703"/>
        <v>2.0459999999999999E-2</v>
      </c>
      <c r="BF2052" s="18" t="str">
        <f t="shared" si="697"/>
        <v/>
      </c>
      <c r="BN2052" s="18" t="str">
        <f t="shared" si="698"/>
        <v>s</v>
      </c>
    </row>
    <row r="2053" spans="3:66" ht="50.1" customHeight="1" thickTop="1" thickBot="1" x14ac:dyDescent="0.3">
      <c r="C2053" s="46"/>
      <c r="D2053" s="46"/>
      <c r="E2053" s="46"/>
      <c r="F2053" s="122"/>
      <c r="G2053" s="122"/>
      <c r="H2053" s="78" t="str">
        <f t="shared" si="699"/>
        <v/>
      </c>
      <c r="I2053" s="78" t="str">
        <f t="shared" si="700"/>
        <v/>
      </c>
      <c r="J2053" s="16"/>
      <c r="K2053" s="46" t="str">
        <f t="shared" si="701"/>
        <v/>
      </c>
      <c r="L2053" s="16"/>
      <c r="M2053" s="16"/>
      <c r="N2053" s="46"/>
      <c r="O2053" s="47" t="str">
        <f t="shared" si="704"/>
        <v/>
      </c>
      <c r="P2053" s="47"/>
      <c r="Q2053" s="48" t="str">
        <f>IFERROR(VLOOKUP(E2053,Funcionários!$C$8:$E$207,3,FALSE),"")</f>
        <v/>
      </c>
      <c r="R2053" s="47"/>
      <c r="S2053" s="49" t="str">
        <f t="shared" si="705"/>
        <v/>
      </c>
      <c r="T2053" s="49">
        <v>2.0469999999999999E-2</v>
      </c>
      <c r="U2053" s="48" t="str">
        <f>IF(Funcionários!C2054=0,"",Funcionários!C2054)</f>
        <v/>
      </c>
      <c r="V2053" s="50">
        <f>IF(U2053="",0,IF(COUNTIFS($E$7:$E$3006,U2053,$I$7:$I$3006,'RC'!$E$6)=0,0,COUNTIFS($M$7:$M$3006,"Concluída no prazo",$E$7:$E$3006,U2053,$I$7:$I$3006,'RC'!$E$6)/COUNTIFS($E$7:$E$3006,U2053,$I$7:$I$3006,'RC'!$E$6)))</f>
        <v>0</v>
      </c>
      <c r="W2053" s="49">
        <f>SUMIFS($J$7:$J$3006,$E$7:$E$3006,U2053,$I$7:$I$3006,'RC'!$E$6)+SUMIFS($L$7:$L$3006,$E$7:$E$3006,U2053,$I$7:$I$3006,'RC'!$E$6)</f>
        <v>0</v>
      </c>
      <c r="X2053" s="48">
        <f>COUNTIFS($E$7:$E$3006,U2053,$I$7:$I$3006,'RC'!$E$6)</f>
        <v>0</v>
      </c>
      <c r="Y2053" s="48"/>
      <c r="Z2053" s="51" t="str">
        <f>IF(AQ2053='RC'!$E$6,AC2053*1000+AD2053,"")</f>
        <v/>
      </c>
      <c r="AA2053" s="51" t="str">
        <f>IF(AB2053="","",IF(AQ2053='RC'!$E$6,AC2053*1000-AD2053,""))</f>
        <v/>
      </c>
      <c r="AB2053" s="48" t="str">
        <f>IFERROR(VLOOKUP(E2053,Funcionários!$C$8:$E$207,3,FALSE),"")</f>
        <v/>
      </c>
      <c r="AC2053" s="50" t="str">
        <f>IF(AB2053="","",IF(COUNTIFS($AB$7:$AB$3006,AB2053,$AQ$7:$AQ$3006,'RC'!$E$6)=0,"",COUNTIFS($M$7:$M$3006,"Concluída no prazo",$AB$7:$AB$3006,AB2053,$AQ$7:$AQ$3006,'RC'!$E$6)/COUNTIFS($AB$7:$AB$3006,AB2053,$AQ$7:$AQ$3006,'RC'!$E$6)))</f>
        <v/>
      </c>
      <c r="AD2053" s="48">
        <f>SUMIF($AQ$7:$AQ$3006,'RC'!$E$6,$J$7:$J$3006)+SUMIF($AQ$7:$AQ$3006,'RC'!$E$6,$L$7:$L$3006)</f>
        <v>21</v>
      </c>
      <c r="AF2053" s="48">
        <v>2.95399999999937E-2</v>
      </c>
      <c r="AG2053" s="48">
        <f>IF(OR(AQ2053="",AQ2053&lt;&gt;'RC'!$E$6,AB2053&lt;&gt;'RC'!$D$21),0,1)</f>
        <v>0</v>
      </c>
      <c r="AH2053" s="48">
        <f t="shared" si="702"/>
        <v>2.95399999999937E-2</v>
      </c>
      <c r="AI2053" s="48" t="str">
        <f t="shared" si="684"/>
        <v/>
      </c>
      <c r="AJ2053" s="48" t="str">
        <f t="shared" si="685"/>
        <v/>
      </c>
      <c r="AK2053" s="52" t="str">
        <f t="shared" si="686"/>
        <v/>
      </c>
      <c r="AL2053" s="52" t="str">
        <f t="shared" si="687"/>
        <v/>
      </c>
      <c r="AM2053" s="48" t="str">
        <f t="shared" si="688"/>
        <v/>
      </c>
      <c r="AN2053" s="48" t="str">
        <f t="shared" si="689"/>
        <v/>
      </c>
      <c r="AP2053" s="18" t="str">
        <f t="shared" si="690"/>
        <v/>
      </c>
      <c r="AQ2053" s="18" t="str">
        <f t="shared" si="691"/>
        <v/>
      </c>
      <c r="AR2053" s="18">
        <v>2.954E-2</v>
      </c>
      <c r="AS2053" s="18">
        <f>IF(AF!$D$27="Todos",1,IF(M2053=AF!$D$27,1,0))</f>
        <v>1</v>
      </c>
      <c r="AT2053" s="53">
        <f>IF(AND(E2053=AF!$D$6,OR(LT!M2053=AF!$D$27,AF!$D$27="Todos"),OR(AP2053=AF!$E$8,AQ2053=AF!$E$8)),AR2053+AS2053,0)</f>
        <v>0</v>
      </c>
      <c r="AU2053" s="18" t="str">
        <f t="shared" si="692"/>
        <v/>
      </c>
      <c r="AV2053" s="54" t="str">
        <f t="shared" si="693"/>
        <v/>
      </c>
      <c r="AW2053" s="54" t="str">
        <f t="shared" si="694"/>
        <v/>
      </c>
      <c r="AX2053" s="18" t="str">
        <f t="shared" si="695"/>
        <v/>
      </c>
      <c r="AY2053" s="18" t="str">
        <f t="shared" si="696"/>
        <v/>
      </c>
      <c r="BA2053" s="18">
        <f>IF($E2053=AF!$D$6,IF($M2053="Concluída no prazo",2,IF($M2053="Concluída com atraso",1,0)),0)</f>
        <v>0</v>
      </c>
      <c r="BB2053" s="18">
        <f>IF($E2053=AF!$D$6,IF($M2053="Atrasada",2,IF($M2053="Concluída com atraso",1,0)),0)</f>
        <v>0</v>
      </c>
      <c r="BC2053" s="18">
        <v>2.0469999999999999E-2</v>
      </c>
      <c r="BD2053" s="18">
        <f t="shared" si="703"/>
        <v>2.0469999999999999E-2</v>
      </c>
      <c r="BE2053" s="18">
        <f t="shared" si="703"/>
        <v>2.0469999999999999E-2</v>
      </c>
      <c r="BF2053" s="18" t="str">
        <f t="shared" si="697"/>
        <v/>
      </c>
      <c r="BN2053" s="18" t="str">
        <f t="shared" si="698"/>
        <v>s</v>
      </c>
    </row>
    <row r="2054" spans="3:66" ht="50.1" customHeight="1" thickTop="1" thickBot="1" x14ac:dyDescent="0.3">
      <c r="C2054" s="46"/>
      <c r="D2054" s="46"/>
      <c r="E2054" s="46"/>
      <c r="F2054" s="122"/>
      <c r="G2054" s="122"/>
      <c r="H2054" s="78" t="str">
        <f t="shared" si="699"/>
        <v/>
      </c>
      <c r="I2054" s="78" t="str">
        <f t="shared" si="700"/>
        <v/>
      </c>
      <c r="J2054" s="16"/>
      <c r="K2054" s="46" t="str">
        <f t="shared" si="701"/>
        <v/>
      </c>
      <c r="L2054" s="16"/>
      <c r="M2054" s="16"/>
      <c r="N2054" s="46"/>
      <c r="O2054" s="47" t="str">
        <f t="shared" si="704"/>
        <v/>
      </c>
      <c r="P2054" s="47"/>
      <c r="Q2054" s="48" t="str">
        <f>IFERROR(VLOOKUP(E2054,Funcionários!$C$8:$E$207,3,FALSE),"")</f>
        <v/>
      </c>
      <c r="R2054" s="47"/>
      <c r="S2054" s="49" t="str">
        <f t="shared" si="705"/>
        <v/>
      </c>
      <c r="T2054" s="49">
        <v>2.0480000000000002E-2</v>
      </c>
      <c r="U2054" s="48" t="str">
        <f>IF(Funcionários!C2055=0,"",Funcionários!C2055)</f>
        <v/>
      </c>
      <c r="V2054" s="50">
        <f>IF(U2054="",0,IF(COUNTIFS($E$7:$E$3006,U2054,$I$7:$I$3006,'RC'!$E$6)=0,0,COUNTIFS($M$7:$M$3006,"Concluída no prazo",$E$7:$E$3006,U2054,$I$7:$I$3006,'RC'!$E$6)/COUNTIFS($E$7:$E$3006,U2054,$I$7:$I$3006,'RC'!$E$6)))</f>
        <v>0</v>
      </c>
      <c r="W2054" s="49">
        <f>SUMIFS($J$7:$J$3006,$E$7:$E$3006,U2054,$I$7:$I$3006,'RC'!$E$6)+SUMIFS($L$7:$L$3006,$E$7:$E$3006,U2054,$I$7:$I$3006,'RC'!$E$6)</f>
        <v>0</v>
      </c>
      <c r="X2054" s="48">
        <f>COUNTIFS($E$7:$E$3006,U2054,$I$7:$I$3006,'RC'!$E$6)</f>
        <v>0</v>
      </c>
      <c r="Y2054" s="48"/>
      <c r="Z2054" s="51" t="str">
        <f>IF(AQ2054='RC'!$E$6,AC2054*1000+AD2054,"")</f>
        <v/>
      </c>
      <c r="AA2054" s="51" t="str">
        <f>IF(AB2054="","",IF(AQ2054='RC'!$E$6,AC2054*1000-AD2054,""))</f>
        <v/>
      </c>
      <c r="AB2054" s="48" t="str">
        <f>IFERROR(VLOOKUP(E2054,Funcionários!$C$8:$E$207,3,FALSE),"")</f>
        <v/>
      </c>
      <c r="AC2054" s="50" t="str">
        <f>IF(AB2054="","",IF(COUNTIFS($AB$7:$AB$3006,AB2054,$AQ$7:$AQ$3006,'RC'!$E$6)=0,"",COUNTIFS($M$7:$M$3006,"Concluída no prazo",$AB$7:$AB$3006,AB2054,$AQ$7:$AQ$3006,'RC'!$E$6)/COUNTIFS($AB$7:$AB$3006,AB2054,$AQ$7:$AQ$3006,'RC'!$E$6)))</f>
        <v/>
      </c>
      <c r="AD2054" s="48">
        <f>SUMIF($AQ$7:$AQ$3006,'RC'!$E$6,$J$7:$J$3006)+SUMIF($AQ$7:$AQ$3006,'RC'!$E$6,$L$7:$L$3006)</f>
        <v>21</v>
      </c>
      <c r="AF2054" s="48">
        <v>2.95299999999937E-2</v>
      </c>
      <c r="AG2054" s="48">
        <f>IF(OR(AQ2054="",AQ2054&lt;&gt;'RC'!$E$6,AB2054&lt;&gt;'RC'!$D$21),0,1)</f>
        <v>0</v>
      </c>
      <c r="AH2054" s="48">
        <f t="shared" si="702"/>
        <v>2.95299999999937E-2</v>
      </c>
      <c r="AI2054" s="48" t="str">
        <f t="shared" si="684"/>
        <v/>
      </c>
      <c r="AJ2054" s="48" t="str">
        <f t="shared" si="685"/>
        <v/>
      </c>
      <c r="AK2054" s="52" t="str">
        <f t="shared" si="686"/>
        <v/>
      </c>
      <c r="AL2054" s="52" t="str">
        <f t="shared" si="687"/>
        <v/>
      </c>
      <c r="AM2054" s="48" t="str">
        <f t="shared" si="688"/>
        <v/>
      </c>
      <c r="AN2054" s="48" t="str">
        <f t="shared" si="689"/>
        <v/>
      </c>
      <c r="AP2054" s="18" t="str">
        <f t="shared" si="690"/>
        <v/>
      </c>
      <c r="AQ2054" s="18" t="str">
        <f t="shared" si="691"/>
        <v/>
      </c>
      <c r="AR2054" s="18">
        <v>2.9530000000000001E-2</v>
      </c>
      <c r="AS2054" s="18">
        <f>IF(AF!$D$27="Todos",1,IF(M2054=AF!$D$27,1,0))</f>
        <v>1</v>
      </c>
      <c r="AT2054" s="53">
        <f>IF(AND(E2054=AF!$D$6,OR(LT!M2054=AF!$D$27,AF!$D$27="Todos"),OR(AP2054=AF!$E$8,AQ2054=AF!$E$8)),AR2054+AS2054,0)</f>
        <v>0</v>
      </c>
      <c r="AU2054" s="18" t="str">
        <f t="shared" si="692"/>
        <v/>
      </c>
      <c r="AV2054" s="54" t="str">
        <f t="shared" si="693"/>
        <v/>
      </c>
      <c r="AW2054" s="54" t="str">
        <f t="shared" si="694"/>
        <v/>
      </c>
      <c r="AX2054" s="18" t="str">
        <f t="shared" si="695"/>
        <v/>
      </c>
      <c r="AY2054" s="18" t="str">
        <f t="shared" si="696"/>
        <v/>
      </c>
      <c r="BA2054" s="18">
        <f>IF($E2054=AF!$D$6,IF($M2054="Concluída no prazo",2,IF($M2054="Concluída com atraso",1,0)),0)</f>
        <v>0</v>
      </c>
      <c r="BB2054" s="18">
        <f>IF($E2054=AF!$D$6,IF($M2054="Atrasada",2,IF($M2054="Concluída com atraso",1,0)),0)</f>
        <v>0</v>
      </c>
      <c r="BC2054" s="18">
        <v>2.0480000000000002E-2</v>
      </c>
      <c r="BD2054" s="18">
        <f t="shared" si="703"/>
        <v>2.0480000000000002E-2</v>
      </c>
      <c r="BE2054" s="18">
        <f t="shared" si="703"/>
        <v>2.0480000000000002E-2</v>
      </c>
      <c r="BF2054" s="18" t="str">
        <f t="shared" si="697"/>
        <v/>
      </c>
      <c r="BN2054" s="18" t="str">
        <f t="shared" si="698"/>
        <v>s</v>
      </c>
    </row>
    <row r="2055" spans="3:66" ht="50.1" customHeight="1" thickTop="1" thickBot="1" x14ac:dyDescent="0.3">
      <c r="C2055" s="46"/>
      <c r="D2055" s="46"/>
      <c r="E2055" s="46"/>
      <c r="F2055" s="122"/>
      <c r="G2055" s="122"/>
      <c r="H2055" s="78" t="str">
        <f t="shared" si="699"/>
        <v/>
      </c>
      <c r="I2055" s="78" t="str">
        <f t="shared" si="700"/>
        <v/>
      </c>
      <c r="J2055" s="16"/>
      <c r="K2055" s="46" t="str">
        <f t="shared" si="701"/>
        <v/>
      </c>
      <c r="L2055" s="16"/>
      <c r="M2055" s="16"/>
      <c r="N2055" s="46"/>
      <c r="O2055" s="47" t="str">
        <f t="shared" si="704"/>
        <v/>
      </c>
      <c r="P2055" s="47"/>
      <c r="Q2055" s="48" t="str">
        <f>IFERROR(VLOOKUP(E2055,Funcionários!$C$8:$E$207,3,FALSE),"")</f>
        <v/>
      </c>
      <c r="R2055" s="47"/>
      <c r="S2055" s="49" t="str">
        <f t="shared" si="705"/>
        <v/>
      </c>
      <c r="T2055" s="49">
        <v>2.0490000000000001E-2</v>
      </c>
      <c r="U2055" s="48" t="str">
        <f>IF(Funcionários!C2056=0,"",Funcionários!C2056)</f>
        <v/>
      </c>
      <c r="V2055" s="50">
        <f>IF(U2055="",0,IF(COUNTIFS($E$7:$E$3006,U2055,$I$7:$I$3006,'RC'!$E$6)=0,0,COUNTIFS($M$7:$M$3006,"Concluída no prazo",$E$7:$E$3006,U2055,$I$7:$I$3006,'RC'!$E$6)/COUNTIFS($E$7:$E$3006,U2055,$I$7:$I$3006,'RC'!$E$6)))</f>
        <v>0</v>
      </c>
      <c r="W2055" s="49">
        <f>SUMIFS($J$7:$J$3006,$E$7:$E$3006,U2055,$I$7:$I$3006,'RC'!$E$6)+SUMIFS($L$7:$L$3006,$E$7:$E$3006,U2055,$I$7:$I$3006,'RC'!$E$6)</f>
        <v>0</v>
      </c>
      <c r="X2055" s="48">
        <f>COUNTIFS($E$7:$E$3006,U2055,$I$7:$I$3006,'RC'!$E$6)</f>
        <v>0</v>
      </c>
      <c r="Y2055" s="48"/>
      <c r="Z2055" s="51" t="str">
        <f>IF(AQ2055='RC'!$E$6,AC2055*1000+AD2055,"")</f>
        <v/>
      </c>
      <c r="AA2055" s="51" t="str">
        <f>IF(AB2055="","",IF(AQ2055='RC'!$E$6,AC2055*1000-AD2055,""))</f>
        <v/>
      </c>
      <c r="AB2055" s="48" t="str">
        <f>IFERROR(VLOOKUP(E2055,Funcionários!$C$8:$E$207,3,FALSE),"")</f>
        <v/>
      </c>
      <c r="AC2055" s="50" t="str">
        <f>IF(AB2055="","",IF(COUNTIFS($AB$7:$AB$3006,AB2055,$AQ$7:$AQ$3006,'RC'!$E$6)=0,"",COUNTIFS($M$7:$M$3006,"Concluída no prazo",$AB$7:$AB$3006,AB2055,$AQ$7:$AQ$3006,'RC'!$E$6)/COUNTIFS($AB$7:$AB$3006,AB2055,$AQ$7:$AQ$3006,'RC'!$E$6)))</f>
        <v/>
      </c>
      <c r="AD2055" s="48">
        <f>SUMIF($AQ$7:$AQ$3006,'RC'!$E$6,$J$7:$J$3006)+SUMIF($AQ$7:$AQ$3006,'RC'!$E$6,$L$7:$L$3006)</f>
        <v>21</v>
      </c>
      <c r="AF2055" s="48">
        <v>2.9519999999993701E-2</v>
      </c>
      <c r="AG2055" s="48">
        <f>IF(OR(AQ2055="",AQ2055&lt;&gt;'RC'!$E$6,AB2055&lt;&gt;'RC'!$D$21),0,1)</f>
        <v>0</v>
      </c>
      <c r="AH2055" s="48">
        <f t="shared" si="702"/>
        <v>2.9519999999993701E-2</v>
      </c>
      <c r="AI2055" s="48" t="str">
        <f t="shared" ref="AI2055:AI2118" si="706">IF(AH2055&lt;1,"",E2055)</f>
        <v/>
      </c>
      <c r="AJ2055" s="48" t="str">
        <f t="shared" ref="AJ2055:AJ2118" si="707">IF($AI2055="","",C2055)</f>
        <v/>
      </c>
      <c r="AK2055" s="52" t="str">
        <f t="shared" ref="AK2055:AK2118" si="708">IF($AI2055="","",F2055)</f>
        <v/>
      </c>
      <c r="AL2055" s="52" t="str">
        <f t="shared" ref="AL2055:AL2118" si="709">IF($AI2055="","",G2055)</f>
        <v/>
      </c>
      <c r="AM2055" s="48" t="str">
        <f t="shared" ref="AM2055:AM2118" si="710">IF($AI2055="","",J2055+L2055)</f>
        <v/>
      </c>
      <c r="AN2055" s="48" t="str">
        <f t="shared" ref="AN2055:AN2118" si="711">IF($AI2055="","",M2055)</f>
        <v/>
      </c>
      <c r="AP2055" s="18" t="str">
        <f t="shared" ref="AP2055:AP2118" si="712">IF(F2055=0,"",MONTH(F2055))</f>
        <v/>
      </c>
      <c r="AQ2055" s="18" t="str">
        <f t="shared" ref="AQ2055:AQ2118" si="713">IF(G2055=0,"",MONTH(G2055))</f>
        <v/>
      </c>
      <c r="AR2055" s="18">
        <v>2.9520000000000001E-2</v>
      </c>
      <c r="AS2055" s="18">
        <f>IF(AF!$D$27="Todos",1,IF(M2055=AF!$D$27,1,0))</f>
        <v>1</v>
      </c>
      <c r="AT2055" s="53">
        <f>IF(AND(E2055=AF!$D$6,OR(LT!M2055=AF!$D$27,AF!$D$27="Todos"),OR(AP2055=AF!$E$8,AQ2055=AF!$E$8)),AR2055+AS2055,0)</f>
        <v>0</v>
      </c>
      <c r="AU2055" s="18" t="str">
        <f t="shared" ref="AU2055:AU2118" si="714">IF($AT2055=0,"",C2055)</f>
        <v/>
      </c>
      <c r="AV2055" s="54" t="str">
        <f t="shared" ref="AV2055:AV2118" si="715">IF($AT2055=0,"",F2055)</f>
        <v/>
      </c>
      <c r="AW2055" s="54" t="str">
        <f t="shared" ref="AW2055:AW2118" si="716">IF($AT2055=0,"",G2055)</f>
        <v/>
      </c>
      <c r="AX2055" s="18" t="str">
        <f t="shared" ref="AX2055:AX2118" si="717">IF($AT2055=0,"",J2055+L2055)</f>
        <v/>
      </c>
      <c r="AY2055" s="18" t="str">
        <f t="shared" ref="AY2055:AY2118" si="718">IF($AT2055=0,"",M2055)</f>
        <v/>
      </c>
      <c r="BA2055" s="18">
        <f>IF($E2055=AF!$D$6,IF($M2055="Concluída no prazo",2,IF($M2055="Concluída com atraso",1,0)),0)</f>
        <v>0</v>
      </c>
      <c r="BB2055" s="18">
        <f>IF($E2055=AF!$D$6,IF($M2055="Atrasada",2,IF($M2055="Concluída com atraso",1,0)),0)</f>
        <v>0</v>
      </c>
      <c r="BC2055" s="18">
        <v>2.0490000000000001E-2</v>
      </c>
      <c r="BD2055" s="18">
        <f t="shared" si="703"/>
        <v>2.0490000000000001E-2</v>
      </c>
      <c r="BE2055" s="18">
        <f t="shared" si="703"/>
        <v>2.0490000000000001E-2</v>
      </c>
      <c r="BF2055" s="18" t="str">
        <f t="shared" ref="BF2055:BF2118" si="719">IF(C2055=0,"",C2055)</f>
        <v/>
      </c>
      <c r="BN2055" s="18" t="str">
        <f t="shared" ref="BN2055:BN2118" si="720">IF(AP2055=AQ2055,"s","n")</f>
        <v>s</v>
      </c>
    </row>
    <row r="2056" spans="3:66" ht="50.1" customHeight="1" thickTop="1" thickBot="1" x14ac:dyDescent="0.3">
      <c r="C2056" s="46"/>
      <c r="D2056" s="46"/>
      <c r="E2056" s="46"/>
      <c r="F2056" s="122"/>
      <c r="G2056" s="122"/>
      <c r="H2056" s="78" t="str">
        <f t="shared" ref="H2056:H2119" si="721">IF(F2056=0,"",MONTH(F2056))</f>
        <v/>
      </c>
      <c r="I2056" s="78" t="str">
        <f t="shared" ref="I2056:I2119" si="722">IF(G2056=0,"",MONTH(G2056))</f>
        <v/>
      </c>
      <c r="J2056" s="16"/>
      <c r="K2056" s="46" t="str">
        <f t="shared" ref="K2056:K2119" si="723">IF(OR(F2056=0,G2056=0),"",IF(MONTH(G2056)-MONTH(F2056)&gt;1,"Esta tarefa está muito grande. Divida em tarefas menores.",IF(MONTH(F2056)=MONTH(G2056),"Sim! Inicia em "&amp;VLOOKUP(MONTH(F2056),$BK$6:$BL$17,2,FALSE)&amp;" e termina em "&amp;VLOOKUP(MONTH(G2056),$BK$6:$BL$17,2,FALSE)&amp;".","Não! Inicia em "&amp;VLOOKUP(MONTH(F2056),$BK$6:$BL$17,2,FALSE)&amp;" e termina em "&amp;VLOOKUP(MONTH(G2056),$BK$6:$BL$17,2,FALSE)&amp;".")))</f>
        <v/>
      </c>
      <c r="L2056" s="16"/>
      <c r="M2056" s="16"/>
      <c r="N2056" s="46"/>
      <c r="O2056" s="47" t="str">
        <f t="shared" si="704"/>
        <v/>
      </c>
      <c r="P2056" s="47"/>
      <c r="Q2056" s="48" t="str">
        <f>IFERROR(VLOOKUP(E2056,Funcionários!$C$8:$E$207,3,FALSE),"")</f>
        <v/>
      </c>
      <c r="R2056" s="47"/>
      <c r="S2056" s="49" t="str">
        <f t="shared" si="705"/>
        <v/>
      </c>
      <c r="T2056" s="49">
        <v>2.0500000000000001E-2</v>
      </c>
      <c r="U2056" s="48" t="str">
        <f>IF(Funcionários!C2057=0,"",Funcionários!C2057)</f>
        <v/>
      </c>
      <c r="V2056" s="50">
        <f>IF(U2056="",0,IF(COUNTIFS($E$7:$E$3006,U2056,$I$7:$I$3006,'RC'!$E$6)=0,0,COUNTIFS($M$7:$M$3006,"Concluída no prazo",$E$7:$E$3006,U2056,$I$7:$I$3006,'RC'!$E$6)/COUNTIFS($E$7:$E$3006,U2056,$I$7:$I$3006,'RC'!$E$6)))</f>
        <v>0</v>
      </c>
      <c r="W2056" s="49">
        <f>SUMIFS($J$7:$J$3006,$E$7:$E$3006,U2056,$I$7:$I$3006,'RC'!$E$6)+SUMIFS($L$7:$L$3006,$E$7:$E$3006,U2056,$I$7:$I$3006,'RC'!$E$6)</f>
        <v>0</v>
      </c>
      <c r="X2056" s="48">
        <f>COUNTIFS($E$7:$E$3006,U2056,$I$7:$I$3006,'RC'!$E$6)</f>
        <v>0</v>
      </c>
      <c r="Y2056" s="48"/>
      <c r="Z2056" s="51" t="str">
        <f>IF(AQ2056='RC'!$E$6,AC2056*1000+AD2056,"")</f>
        <v/>
      </c>
      <c r="AA2056" s="51" t="str">
        <f>IF(AB2056="","",IF(AQ2056='RC'!$E$6,AC2056*1000-AD2056,""))</f>
        <v/>
      </c>
      <c r="AB2056" s="48" t="str">
        <f>IFERROR(VLOOKUP(E2056,Funcionários!$C$8:$E$207,3,FALSE),"")</f>
        <v/>
      </c>
      <c r="AC2056" s="50" t="str">
        <f>IF(AB2056="","",IF(COUNTIFS($AB$7:$AB$3006,AB2056,$AQ$7:$AQ$3006,'RC'!$E$6)=0,"",COUNTIFS($M$7:$M$3006,"Concluída no prazo",$AB$7:$AB$3006,AB2056,$AQ$7:$AQ$3006,'RC'!$E$6)/COUNTIFS($AB$7:$AB$3006,AB2056,$AQ$7:$AQ$3006,'RC'!$E$6)))</f>
        <v/>
      </c>
      <c r="AD2056" s="48">
        <f>SUMIF($AQ$7:$AQ$3006,'RC'!$E$6,$J$7:$J$3006)+SUMIF($AQ$7:$AQ$3006,'RC'!$E$6,$L$7:$L$3006)</f>
        <v>21</v>
      </c>
      <c r="AF2056" s="48">
        <v>2.9509999999993701E-2</v>
      </c>
      <c r="AG2056" s="48">
        <f>IF(OR(AQ2056="",AQ2056&lt;&gt;'RC'!$E$6,AB2056&lt;&gt;'RC'!$D$21),0,1)</f>
        <v>0</v>
      </c>
      <c r="AH2056" s="48">
        <f t="shared" ref="AH2056:AH2119" si="724">AF2056+AG2056</f>
        <v>2.9509999999993701E-2</v>
      </c>
      <c r="AI2056" s="48" t="str">
        <f t="shared" si="706"/>
        <v/>
      </c>
      <c r="AJ2056" s="48" t="str">
        <f t="shared" si="707"/>
        <v/>
      </c>
      <c r="AK2056" s="52" t="str">
        <f t="shared" si="708"/>
        <v/>
      </c>
      <c r="AL2056" s="52" t="str">
        <f t="shared" si="709"/>
        <v/>
      </c>
      <c r="AM2056" s="48" t="str">
        <f t="shared" si="710"/>
        <v/>
      </c>
      <c r="AN2056" s="48" t="str">
        <f t="shared" si="711"/>
        <v/>
      </c>
      <c r="AP2056" s="18" t="str">
        <f t="shared" si="712"/>
        <v/>
      </c>
      <c r="AQ2056" s="18" t="str">
        <f t="shared" si="713"/>
        <v/>
      </c>
      <c r="AR2056" s="18">
        <v>2.9510000000000002E-2</v>
      </c>
      <c r="AS2056" s="18">
        <f>IF(AF!$D$27="Todos",1,IF(M2056=AF!$D$27,1,0))</f>
        <v>1</v>
      </c>
      <c r="AT2056" s="53">
        <f>IF(AND(E2056=AF!$D$6,OR(LT!M2056=AF!$D$27,AF!$D$27="Todos"),OR(AP2056=AF!$E$8,AQ2056=AF!$E$8)),AR2056+AS2056,0)</f>
        <v>0</v>
      </c>
      <c r="AU2056" s="18" t="str">
        <f t="shared" si="714"/>
        <v/>
      </c>
      <c r="AV2056" s="54" t="str">
        <f t="shared" si="715"/>
        <v/>
      </c>
      <c r="AW2056" s="54" t="str">
        <f t="shared" si="716"/>
        <v/>
      </c>
      <c r="AX2056" s="18" t="str">
        <f t="shared" si="717"/>
        <v/>
      </c>
      <c r="AY2056" s="18" t="str">
        <f t="shared" si="718"/>
        <v/>
      </c>
      <c r="BA2056" s="18">
        <f>IF($E2056=AF!$D$6,IF($M2056="Concluída no prazo",2,IF($M2056="Concluída com atraso",1,0)),0)</f>
        <v>0</v>
      </c>
      <c r="BB2056" s="18">
        <f>IF($E2056=AF!$D$6,IF($M2056="Atrasada",2,IF($M2056="Concluída com atraso",1,0)),0)</f>
        <v>0</v>
      </c>
      <c r="BC2056" s="18">
        <v>2.0500000000000001E-2</v>
      </c>
      <c r="BD2056" s="18">
        <f t="shared" ref="BD2056:BE2119" si="725">BA2056+$BC2056</f>
        <v>2.0500000000000001E-2</v>
      </c>
      <c r="BE2056" s="18">
        <f t="shared" si="725"/>
        <v>2.0500000000000001E-2</v>
      </c>
      <c r="BF2056" s="18" t="str">
        <f t="shared" si="719"/>
        <v/>
      </c>
      <c r="BN2056" s="18" t="str">
        <f t="shared" si="720"/>
        <v>s</v>
      </c>
    </row>
    <row r="2057" spans="3:66" ht="50.1" customHeight="1" thickTop="1" thickBot="1" x14ac:dyDescent="0.3">
      <c r="C2057" s="46"/>
      <c r="D2057" s="46"/>
      <c r="E2057" s="46"/>
      <c r="F2057" s="122"/>
      <c r="G2057" s="122"/>
      <c r="H2057" s="78" t="str">
        <f t="shared" si="721"/>
        <v/>
      </c>
      <c r="I2057" s="78" t="str">
        <f t="shared" si="722"/>
        <v/>
      </c>
      <c r="J2057" s="16"/>
      <c r="K2057" s="46" t="str">
        <f t="shared" si="723"/>
        <v/>
      </c>
      <c r="L2057" s="16"/>
      <c r="M2057" s="16"/>
      <c r="N2057" s="46"/>
      <c r="O2057" s="47" t="str">
        <f t="shared" si="704"/>
        <v/>
      </c>
      <c r="P2057" s="47"/>
      <c r="Q2057" s="48" t="str">
        <f>IFERROR(VLOOKUP(E2057,Funcionários!$C$8:$E$207,3,FALSE),"")</f>
        <v/>
      </c>
      <c r="R2057" s="47"/>
      <c r="S2057" s="49" t="str">
        <f t="shared" si="705"/>
        <v/>
      </c>
      <c r="T2057" s="49">
        <v>2.051E-2</v>
      </c>
      <c r="U2057" s="48" t="str">
        <f>IF(Funcionários!C2058=0,"",Funcionários!C2058)</f>
        <v/>
      </c>
      <c r="V2057" s="50">
        <f>IF(U2057="",0,IF(COUNTIFS($E$7:$E$3006,U2057,$I$7:$I$3006,'RC'!$E$6)=0,0,COUNTIFS($M$7:$M$3006,"Concluída no prazo",$E$7:$E$3006,U2057,$I$7:$I$3006,'RC'!$E$6)/COUNTIFS($E$7:$E$3006,U2057,$I$7:$I$3006,'RC'!$E$6)))</f>
        <v>0</v>
      </c>
      <c r="W2057" s="49">
        <f>SUMIFS($J$7:$J$3006,$E$7:$E$3006,U2057,$I$7:$I$3006,'RC'!$E$6)+SUMIFS($L$7:$L$3006,$E$7:$E$3006,U2057,$I$7:$I$3006,'RC'!$E$6)</f>
        <v>0</v>
      </c>
      <c r="X2057" s="48">
        <f>COUNTIFS($E$7:$E$3006,U2057,$I$7:$I$3006,'RC'!$E$6)</f>
        <v>0</v>
      </c>
      <c r="Y2057" s="48"/>
      <c r="Z2057" s="51" t="str">
        <f>IF(AQ2057='RC'!$E$6,AC2057*1000+AD2057,"")</f>
        <v/>
      </c>
      <c r="AA2057" s="51" t="str">
        <f>IF(AB2057="","",IF(AQ2057='RC'!$E$6,AC2057*1000-AD2057,""))</f>
        <v/>
      </c>
      <c r="AB2057" s="48" t="str">
        <f>IFERROR(VLOOKUP(E2057,Funcionários!$C$8:$E$207,3,FALSE),"")</f>
        <v/>
      </c>
      <c r="AC2057" s="50" t="str">
        <f>IF(AB2057="","",IF(COUNTIFS($AB$7:$AB$3006,AB2057,$AQ$7:$AQ$3006,'RC'!$E$6)=0,"",COUNTIFS($M$7:$M$3006,"Concluída no prazo",$AB$7:$AB$3006,AB2057,$AQ$7:$AQ$3006,'RC'!$E$6)/COUNTIFS($AB$7:$AB$3006,AB2057,$AQ$7:$AQ$3006,'RC'!$E$6)))</f>
        <v/>
      </c>
      <c r="AD2057" s="48">
        <f>SUMIF($AQ$7:$AQ$3006,'RC'!$E$6,$J$7:$J$3006)+SUMIF($AQ$7:$AQ$3006,'RC'!$E$6,$L$7:$L$3006)</f>
        <v>21</v>
      </c>
      <c r="AF2057" s="48">
        <v>2.9499999999993701E-2</v>
      </c>
      <c r="AG2057" s="48">
        <f>IF(OR(AQ2057="",AQ2057&lt;&gt;'RC'!$E$6,AB2057&lt;&gt;'RC'!$D$21),0,1)</f>
        <v>0</v>
      </c>
      <c r="AH2057" s="48">
        <f t="shared" si="724"/>
        <v>2.9499999999993701E-2</v>
      </c>
      <c r="AI2057" s="48" t="str">
        <f t="shared" si="706"/>
        <v/>
      </c>
      <c r="AJ2057" s="48" t="str">
        <f t="shared" si="707"/>
        <v/>
      </c>
      <c r="AK2057" s="52" t="str">
        <f t="shared" si="708"/>
        <v/>
      </c>
      <c r="AL2057" s="52" t="str">
        <f t="shared" si="709"/>
        <v/>
      </c>
      <c r="AM2057" s="48" t="str">
        <f t="shared" si="710"/>
        <v/>
      </c>
      <c r="AN2057" s="48" t="str">
        <f t="shared" si="711"/>
        <v/>
      </c>
      <c r="AP2057" s="18" t="str">
        <f t="shared" si="712"/>
        <v/>
      </c>
      <c r="AQ2057" s="18" t="str">
        <f t="shared" si="713"/>
        <v/>
      </c>
      <c r="AR2057" s="18">
        <v>2.9499999999999998E-2</v>
      </c>
      <c r="AS2057" s="18">
        <f>IF(AF!$D$27="Todos",1,IF(M2057=AF!$D$27,1,0))</f>
        <v>1</v>
      </c>
      <c r="AT2057" s="53">
        <f>IF(AND(E2057=AF!$D$6,OR(LT!M2057=AF!$D$27,AF!$D$27="Todos"),OR(AP2057=AF!$E$8,AQ2057=AF!$E$8)),AR2057+AS2057,0)</f>
        <v>0</v>
      </c>
      <c r="AU2057" s="18" t="str">
        <f t="shared" si="714"/>
        <v/>
      </c>
      <c r="AV2057" s="54" t="str">
        <f t="shared" si="715"/>
        <v/>
      </c>
      <c r="AW2057" s="54" t="str">
        <f t="shared" si="716"/>
        <v/>
      </c>
      <c r="AX2057" s="18" t="str">
        <f t="shared" si="717"/>
        <v/>
      </c>
      <c r="AY2057" s="18" t="str">
        <f t="shared" si="718"/>
        <v/>
      </c>
      <c r="BA2057" s="18">
        <f>IF($E2057=AF!$D$6,IF($M2057="Concluída no prazo",2,IF($M2057="Concluída com atraso",1,0)),0)</f>
        <v>0</v>
      </c>
      <c r="BB2057" s="18">
        <f>IF($E2057=AF!$D$6,IF($M2057="Atrasada",2,IF($M2057="Concluída com atraso",1,0)),0)</f>
        <v>0</v>
      </c>
      <c r="BC2057" s="18">
        <v>2.051E-2</v>
      </c>
      <c r="BD2057" s="18">
        <f t="shared" si="725"/>
        <v>2.051E-2</v>
      </c>
      <c r="BE2057" s="18">
        <f t="shared" si="725"/>
        <v>2.051E-2</v>
      </c>
      <c r="BF2057" s="18" t="str">
        <f t="shared" si="719"/>
        <v/>
      </c>
      <c r="BN2057" s="18" t="str">
        <f t="shared" si="720"/>
        <v>s</v>
      </c>
    </row>
    <row r="2058" spans="3:66" ht="50.1" customHeight="1" thickTop="1" thickBot="1" x14ac:dyDescent="0.3">
      <c r="C2058" s="46"/>
      <c r="D2058" s="46"/>
      <c r="E2058" s="46"/>
      <c r="F2058" s="122"/>
      <c r="G2058" s="122"/>
      <c r="H2058" s="78" t="str">
        <f t="shared" si="721"/>
        <v/>
      </c>
      <c r="I2058" s="78" t="str">
        <f t="shared" si="722"/>
        <v/>
      </c>
      <c r="J2058" s="16"/>
      <c r="K2058" s="46" t="str">
        <f t="shared" si="723"/>
        <v/>
      </c>
      <c r="L2058" s="16"/>
      <c r="M2058" s="16"/>
      <c r="N2058" s="46"/>
      <c r="O2058" s="47" t="str">
        <f t="shared" ref="O2058:O2121" si="726">IF(J2058=0,"",J2058/(J2058+L2058))</f>
        <v/>
      </c>
      <c r="P2058" s="47"/>
      <c r="Q2058" s="48" t="str">
        <f>IFERROR(VLOOKUP(E2058,Funcionários!$C$8:$E$207,3,FALSE),"")</f>
        <v/>
      </c>
      <c r="R2058" s="47"/>
      <c r="S2058" s="49" t="str">
        <f t="shared" ref="S2058:S2121" si="727">IF(U2058="","",V2058*100000+W2058*10+X2058+T2058)</f>
        <v/>
      </c>
      <c r="T2058" s="49">
        <v>2.052E-2</v>
      </c>
      <c r="U2058" s="48" t="str">
        <f>IF(Funcionários!C2059=0,"",Funcionários!C2059)</f>
        <v/>
      </c>
      <c r="V2058" s="50">
        <f>IF(U2058="",0,IF(COUNTIFS($E$7:$E$3006,U2058,$I$7:$I$3006,'RC'!$E$6)=0,0,COUNTIFS($M$7:$M$3006,"Concluída no prazo",$E$7:$E$3006,U2058,$I$7:$I$3006,'RC'!$E$6)/COUNTIFS($E$7:$E$3006,U2058,$I$7:$I$3006,'RC'!$E$6)))</f>
        <v>0</v>
      </c>
      <c r="W2058" s="49">
        <f>SUMIFS($J$7:$J$3006,$E$7:$E$3006,U2058,$I$7:$I$3006,'RC'!$E$6)+SUMIFS($L$7:$L$3006,$E$7:$E$3006,U2058,$I$7:$I$3006,'RC'!$E$6)</f>
        <v>0</v>
      </c>
      <c r="X2058" s="48">
        <f>COUNTIFS($E$7:$E$3006,U2058,$I$7:$I$3006,'RC'!$E$6)</f>
        <v>0</v>
      </c>
      <c r="Y2058" s="48"/>
      <c r="Z2058" s="51" t="str">
        <f>IF(AQ2058='RC'!$E$6,AC2058*1000+AD2058,"")</f>
        <v/>
      </c>
      <c r="AA2058" s="51" t="str">
        <f>IF(AB2058="","",IF(AQ2058='RC'!$E$6,AC2058*1000-AD2058,""))</f>
        <v/>
      </c>
      <c r="AB2058" s="48" t="str">
        <f>IFERROR(VLOOKUP(E2058,Funcionários!$C$8:$E$207,3,FALSE),"")</f>
        <v/>
      </c>
      <c r="AC2058" s="50" t="str">
        <f>IF(AB2058="","",IF(COUNTIFS($AB$7:$AB$3006,AB2058,$AQ$7:$AQ$3006,'RC'!$E$6)=0,"",COUNTIFS($M$7:$M$3006,"Concluída no prazo",$AB$7:$AB$3006,AB2058,$AQ$7:$AQ$3006,'RC'!$E$6)/COUNTIFS($AB$7:$AB$3006,AB2058,$AQ$7:$AQ$3006,'RC'!$E$6)))</f>
        <v/>
      </c>
      <c r="AD2058" s="48">
        <f>SUMIF($AQ$7:$AQ$3006,'RC'!$E$6,$J$7:$J$3006)+SUMIF($AQ$7:$AQ$3006,'RC'!$E$6,$L$7:$L$3006)</f>
        <v>21</v>
      </c>
      <c r="AF2058" s="48">
        <v>2.9489999999993698E-2</v>
      </c>
      <c r="AG2058" s="48">
        <f>IF(OR(AQ2058="",AQ2058&lt;&gt;'RC'!$E$6,AB2058&lt;&gt;'RC'!$D$21),0,1)</f>
        <v>0</v>
      </c>
      <c r="AH2058" s="48">
        <f t="shared" si="724"/>
        <v>2.9489999999993698E-2</v>
      </c>
      <c r="AI2058" s="48" t="str">
        <f t="shared" si="706"/>
        <v/>
      </c>
      <c r="AJ2058" s="48" t="str">
        <f t="shared" si="707"/>
        <v/>
      </c>
      <c r="AK2058" s="52" t="str">
        <f t="shared" si="708"/>
        <v/>
      </c>
      <c r="AL2058" s="52" t="str">
        <f t="shared" si="709"/>
        <v/>
      </c>
      <c r="AM2058" s="48" t="str">
        <f t="shared" si="710"/>
        <v/>
      </c>
      <c r="AN2058" s="48" t="str">
        <f t="shared" si="711"/>
        <v/>
      </c>
      <c r="AP2058" s="18" t="str">
        <f t="shared" si="712"/>
        <v/>
      </c>
      <c r="AQ2058" s="18" t="str">
        <f t="shared" si="713"/>
        <v/>
      </c>
      <c r="AR2058" s="18">
        <v>2.9489999999999999E-2</v>
      </c>
      <c r="AS2058" s="18">
        <f>IF(AF!$D$27="Todos",1,IF(M2058=AF!$D$27,1,0))</f>
        <v>1</v>
      </c>
      <c r="AT2058" s="53">
        <f>IF(AND(E2058=AF!$D$6,OR(LT!M2058=AF!$D$27,AF!$D$27="Todos"),OR(AP2058=AF!$E$8,AQ2058=AF!$E$8)),AR2058+AS2058,0)</f>
        <v>0</v>
      </c>
      <c r="AU2058" s="18" t="str">
        <f t="shared" si="714"/>
        <v/>
      </c>
      <c r="AV2058" s="54" t="str">
        <f t="shared" si="715"/>
        <v/>
      </c>
      <c r="AW2058" s="54" t="str">
        <f t="shared" si="716"/>
        <v/>
      </c>
      <c r="AX2058" s="18" t="str">
        <f t="shared" si="717"/>
        <v/>
      </c>
      <c r="AY2058" s="18" t="str">
        <f t="shared" si="718"/>
        <v/>
      </c>
      <c r="BA2058" s="18">
        <f>IF($E2058=AF!$D$6,IF($M2058="Concluída no prazo",2,IF($M2058="Concluída com atraso",1,0)),0)</f>
        <v>0</v>
      </c>
      <c r="BB2058" s="18">
        <f>IF($E2058=AF!$D$6,IF($M2058="Atrasada",2,IF($M2058="Concluída com atraso",1,0)),0)</f>
        <v>0</v>
      </c>
      <c r="BC2058" s="18">
        <v>2.052E-2</v>
      </c>
      <c r="BD2058" s="18">
        <f t="shared" si="725"/>
        <v>2.052E-2</v>
      </c>
      <c r="BE2058" s="18">
        <f t="shared" si="725"/>
        <v>2.052E-2</v>
      </c>
      <c r="BF2058" s="18" t="str">
        <f t="shared" si="719"/>
        <v/>
      </c>
      <c r="BN2058" s="18" t="str">
        <f t="shared" si="720"/>
        <v>s</v>
      </c>
    </row>
    <row r="2059" spans="3:66" ht="50.1" customHeight="1" thickTop="1" thickBot="1" x14ac:dyDescent="0.3">
      <c r="C2059" s="46"/>
      <c r="D2059" s="46"/>
      <c r="E2059" s="46"/>
      <c r="F2059" s="122"/>
      <c r="G2059" s="122"/>
      <c r="H2059" s="78" t="str">
        <f t="shared" si="721"/>
        <v/>
      </c>
      <c r="I2059" s="78" t="str">
        <f t="shared" si="722"/>
        <v/>
      </c>
      <c r="J2059" s="16"/>
      <c r="K2059" s="46" t="str">
        <f t="shared" si="723"/>
        <v/>
      </c>
      <c r="L2059" s="16"/>
      <c r="M2059" s="16"/>
      <c r="N2059" s="46"/>
      <c r="O2059" s="47" t="str">
        <f t="shared" si="726"/>
        <v/>
      </c>
      <c r="P2059" s="47"/>
      <c r="Q2059" s="48" t="str">
        <f>IFERROR(VLOOKUP(E2059,Funcionários!$C$8:$E$207,3,FALSE),"")</f>
        <v/>
      </c>
      <c r="R2059" s="47"/>
      <c r="S2059" s="49" t="str">
        <f t="shared" si="727"/>
        <v/>
      </c>
      <c r="T2059" s="49">
        <v>2.053E-2</v>
      </c>
      <c r="U2059" s="48" t="str">
        <f>IF(Funcionários!C2060=0,"",Funcionários!C2060)</f>
        <v/>
      </c>
      <c r="V2059" s="50">
        <f>IF(U2059="",0,IF(COUNTIFS($E$7:$E$3006,U2059,$I$7:$I$3006,'RC'!$E$6)=0,0,COUNTIFS($M$7:$M$3006,"Concluída no prazo",$E$7:$E$3006,U2059,$I$7:$I$3006,'RC'!$E$6)/COUNTIFS($E$7:$E$3006,U2059,$I$7:$I$3006,'RC'!$E$6)))</f>
        <v>0</v>
      </c>
      <c r="W2059" s="49">
        <f>SUMIFS($J$7:$J$3006,$E$7:$E$3006,U2059,$I$7:$I$3006,'RC'!$E$6)+SUMIFS($L$7:$L$3006,$E$7:$E$3006,U2059,$I$7:$I$3006,'RC'!$E$6)</f>
        <v>0</v>
      </c>
      <c r="X2059" s="48">
        <f>COUNTIFS($E$7:$E$3006,U2059,$I$7:$I$3006,'RC'!$E$6)</f>
        <v>0</v>
      </c>
      <c r="Y2059" s="48"/>
      <c r="Z2059" s="51" t="str">
        <f>IF(AQ2059='RC'!$E$6,AC2059*1000+AD2059,"")</f>
        <v/>
      </c>
      <c r="AA2059" s="51" t="str">
        <f>IF(AB2059="","",IF(AQ2059='RC'!$E$6,AC2059*1000-AD2059,""))</f>
        <v/>
      </c>
      <c r="AB2059" s="48" t="str">
        <f>IFERROR(VLOOKUP(E2059,Funcionários!$C$8:$E$207,3,FALSE),"")</f>
        <v/>
      </c>
      <c r="AC2059" s="50" t="str">
        <f>IF(AB2059="","",IF(COUNTIFS($AB$7:$AB$3006,AB2059,$AQ$7:$AQ$3006,'RC'!$E$6)=0,"",COUNTIFS($M$7:$M$3006,"Concluída no prazo",$AB$7:$AB$3006,AB2059,$AQ$7:$AQ$3006,'RC'!$E$6)/COUNTIFS($AB$7:$AB$3006,AB2059,$AQ$7:$AQ$3006,'RC'!$E$6)))</f>
        <v/>
      </c>
      <c r="AD2059" s="48">
        <f>SUMIF($AQ$7:$AQ$3006,'RC'!$E$6,$J$7:$J$3006)+SUMIF($AQ$7:$AQ$3006,'RC'!$E$6,$L$7:$L$3006)</f>
        <v>21</v>
      </c>
      <c r="AF2059" s="48">
        <v>2.9479999999993699E-2</v>
      </c>
      <c r="AG2059" s="48">
        <f>IF(OR(AQ2059="",AQ2059&lt;&gt;'RC'!$E$6,AB2059&lt;&gt;'RC'!$D$21),0,1)</f>
        <v>0</v>
      </c>
      <c r="AH2059" s="48">
        <f t="shared" si="724"/>
        <v>2.9479999999993699E-2</v>
      </c>
      <c r="AI2059" s="48" t="str">
        <f t="shared" si="706"/>
        <v/>
      </c>
      <c r="AJ2059" s="48" t="str">
        <f t="shared" si="707"/>
        <v/>
      </c>
      <c r="AK2059" s="52" t="str">
        <f t="shared" si="708"/>
        <v/>
      </c>
      <c r="AL2059" s="52" t="str">
        <f t="shared" si="709"/>
        <v/>
      </c>
      <c r="AM2059" s="48" t="str">
        <f t="shared" si="710"/>
        <v/>
      </c>
      <c r="AN2059" s="48" t="str">
        <f t="shared" si="711"/>
        <v/>
      </c>
      <c r="AP2059" s="18" t="str">
        <f t="shared" si="712"/>
        <v/>
      </c>
      <c r="AQ2059" s="18" t="str">
        <f t="shared" si="713"/>
        <v/>
      </c>
      <c r="AR2059" s="18">
        <v>2.9479999999999999E-2</v>
      </c>
      <c r="AS2059" s="18">
        <f>IF(AF!$D$27="Todos",1,IF(M2059=AF!$D$27,1,0))</f>
        <v>1</v>
      </c>
      <c r="AT2059" s="53">
        <f>IF(AND(E2059=AF!$D$6,OR(LT!M2059=AF!$D$27,AF!$D$27="Todos"),OR(AP2059=AF!$E$8,AQ2059=AF!$E$8)),AR2059+AS2059,0)</f>
        <v>0</v>
      </c>
      <c r="AU2059" s="18" t="str">
        <f t="shared" si="714"/>
        <v/>
      </c>
      <c r="AV2059" s="54" t="str">
        <f t="shared" si="715"/>
        <v/>
      </c>
      <c r="AW2059" s="54" t="str">
        <f t="shared" si="716"/>
        <v/>
      </c>
      <c r="AX2059" s="18" t="str">
        <f t="shared" si="717"/>
        <v/>
      </c>
      <c r="AY2059" s="18" t="str">
        <f t="shared" si="718"/>
        <v/>
      </c>
      <c r="BA2059" s="18">
        <f>IF($E2059=AF!$D$6,IF($M2059="Concluída no prazo",2,IF($M2059="Concluída com atraso",1,0)),0)</f>
        <v>0</v>
      </c>
      <c r="BB2059" s="18">
        <f>IF($E2059=AF!$D$6,IF($M2059="Atrasada",2,IF($M2059="Concluída com atraso",1,0)),0)</f>
        <v>0</v>
      </c>
      <c r="BC2059" s="18">
        <v>2.053E-2</v>
      </c>
      <c r="BD2059" s="18">
        <f t="shared" si="725"/>
        <v>2.053E-2</v>
      </c>
      <c r="BE2059" s="18">
        <f t="shared" si="725"/>
        <v>2.053E-2</v>
      </c>
      <c r="BF2059" s="18" t="str">
        <f t="shared" si="719"/>
        <v/>
      </c>
      <c r="BN2059" s="18" t="str">
        <f t="shared" si="720"/>
        <v>s</v>
      </c>
    </row>
    <row r="2060" spans="3:66" ht="50.1" customHeight="1" thickTop="1" thickBot="1" x14ac:dyDescent="0.3">
      <c r="C2060" s="46"/>
      <c r="D2060" s="46"/>
      <c r="E2060" s="46"/>
      <c r="F2060" s="122"/>
      <c r="G2060" s="122"/>
      <c r="H2060" s="78" t="str">
        <f t="shared" si="721"/>
        <v/>
      </c>
      <c r="I2060" s="78" t="str">
        <f t="shared" si="722"/>
        <v/>
      </c>
      <c r="J2060" s="16"/>
      <c r="K2060" s="46" t="str">
        <f t="shared" si="723"/>
        <v/>
      </c>
      <c r="L2060" s="16"/>
      <c r="M2060" s="16"/>
      <c r="N2060" s="46"/>
      <c r="O2060" s="47" t="str">
        <f t="shared" si="726"/>
        <v/>
      </c>
      <c r="P2060" s="47"/>
      <c r="Q2060" s="48" t="str">
        <f>IFERROR(VLOOKUP(E2060,Funcionários!$C$8:$E$207,3,FALSE),"")</f>
        <v/>
      </c>
      <c r="R2060" s="47"/>
      <c r="S2060" s="49" t="str">
        <f t="shared" si="727"/>
        <v/>
      </c>
      <c r="T2060" s="49">
        <v>2.0539999999999999E-2</v>
      </c>
      <c r="U2060" s="48" t="str">
        <f>IF(Funcionários!C2061=0,"",Funcionários!C2061)</f>
        <v/>
      </c>
      <c r="V2060" s="50">
        <f>IF(U2060="",0,IF(COUNTIFS($E$7:$E$3006,U2060,$I$7:$I$3006,'RC'!$E$6)=0,0,COUNTIFS($M$7:$M$3006,"Concluída no prazo",$E$7:$E$3006,U2060,$I$7:$I$3006,'RC'!$E$6)/COUNTIFS($E$7:$E$3006,U2060,$I$7:$I$3006,'RC'!$E$6)))</f>
        <v>0</v>
      </c>
      <c r="W2060" s="49">
        <f>SUMIFS($J$7:$J$3006,$E$7:$E$3006,U2060,$I$7:$I$3006,'RC'!$E$6)+SUMIFS($L$7:$L$3006,$E$7:$E$3006,U2060,$I$7:$I$3006,'RC'!$E$6)</f>
        <v>0</v>
      </c>
      <c r="X2060" s="48">
        <f>COUNTIFS($E$7:$E$3006,U2060,$I$7:$I$3006,'RC'!$E$6)</f>
        <v>0</v>
      </c>
      <c r="Y2060" s="48"/>
      <c r="Z2060" s="51" t="str">
        <f>IF(AQ2060='RC'!$E$6,AC2060*1000+AD2060,"")</f>
        <v/>
      </c>
      <c r="AA2060" s="51" t="str">
        <f>IF(AB2060="","",IF(AQ2060='RC'!$E$6,AC2060*1000-AD2060,""))</f>
        <v/>
      </c>
      <c r="AB2060" s="48" t="str">
        <f>IFERROR(VLOOKUP(E2060,Funcionários!$C$8:$E$207,3,FALSE),"")</f>
        <v/>
      </c>
      <c r="AC2060" s="50" t="str">
        <f>IF(AB2060="","",IF(COUNTIFS($AB$7:$AB$3006,AB2060,$AQ$7:$AQ$3006,'RC'!$E$6)=0,"",COUNTIFS($M$7:$M$3006,"Concluída no prazo",$AB$7:$AB$3006,AB2060,$AQ$7:$AQ$3006,'RC'!$E$6)/COUNTIFS($AB$7:$AB$3006,AB2060,$AQ$7:$AQ$3006,'RC'!$E$6)))</f>
        <v/>
      </c>
      <c r="AD2060" s="48">
        <f>SUMIF($AQ$7:$AQ$3006,'RC'!$E$6,$J$7:$J$3006)+SUMIF($AQ$7:$AQ$3006,'RC'!$E$6,$L$7:$L$3006)</f>
        <v>21</v>
      </c>
      <c r="AF2060" s="48">
        <v>2.9469999999993699E-2</v>
      </c>
      <c r="AG2060" s="48">
        <f>IF(OR(AQ2060="",AQ2060&lt;&gt;'RC'!$E$6,AB2060&lt;&gt;'RC'!$D$21),0,1)</f>
        <v>0</v>
      </c>
      <c r="AH2060" s="48">
        <f t="shared" si="724"/>
        <v>2.9469999999993699E-2</v>
      </c>
      <c r="AI2060" s="48" t="str">
        <f t="shared" si="706"/>
        <v/>
      </c>
      <c r="AJ2060" s="48" t="str">
        <f t="shared" si="707"/>
        <v/>
      </c>
      <c r="AK2060" s="52" t="str">
        <f t="shared" si="708"/>
        <v/>
      </c>
      <c r="AL2060" s="52" t="str">
        <f t="shared" si="709"/>
        <v/>
      </c>
      <c r="AM2060" s="48" t="str">
        <f t="shared" si="710"/>
        <v/>
      </c>
      <c r="AN2060" s="48" t="str">
        <f t="shared" si="711"/>
        <v/>
      </c>
      <c r="AP2060" s="18" t="str">
        <f t="shared" si="712"/>
        <v/>
      </c>
      <c r="AQ2060" s="18" t="str">
        <f t="shared" si="713"/>
        <v/>
      </c>
      <c r="AR2060" s="18">
        <v>2.947E-2</v>
      </c>
      <c r="AS2060" s="18">
        <f>IF(AF!$D$27="Todos",1,IF(M2060=AF!$D$27,1,0))</f>
        <v>1</v>
      </c>
      <c r="AT2060" s="53">
        <f>IF(AND(E2060=AF!$D$6,OR(LT!M2060=AF!$D$27,AF!$D$27="Todos"),OR(AP2060=AF!$E$8,AQ2060=AF!$E$8)),AR2060+AS2060,0)</f>
        <v>0</v>
      </c>
      <c r="AU2060" s="18" t="str">
        <f t="shared" si="714"/>
        <v/>
      </c>
      <c r="AV2060" s="54" t="str">
        <f t="shared" si="715"/>
        <v/>
      </c>
      <c r="AW2060" s="54" t="str">
        <f t="shared" si="716"/>
        <v/>
      </c>
      <c r="AX2060" s="18" t="str">
        <f t="shared" si="717"/>
        <v/>
      </c>
      <c r="AY2060" s="18" t="str">
        <f t="shared" si="718"/>
        <v/>
      </c>
      <c r="BA2060" s="18">
        <f>IF($E2060=AF!$D$6,IF($M2060="Concluída no prazo",2,IF($M2060="Concluída com atraso",1,0)),0)</f>
        <v>0</v>
      </c>
      <c r="BB2060" s="18">
        <f>IF($E2060=AF!$D$6,IF($M2060="Atrasada",2,IF($M2060="Concluída com atraso",1,0)),0)</f>
        <v>0</v>
      </c>
      <c r="BC2060" s="18">
        <v>2.0539999999999999E-2</v>
      </c>
      <c r="BD2060" s="18">
        <f t="shared" si="725"/>
        <v>2.0539999999999999E-2</v>
      </c>
      <c r="BE2060" s="18">
        <f t="shared" si="725"/>
        <v>2.0539999999999999E-2</v>
      </c>
      <c r="BF2060" s="18" t="str">
        <f t="shared" si="719"/>
        <v/>
      </c>
      <c r="BN2060" s="18" t="str">
        <f t="shared" si="720"/>
        <v>s</v>
      </c>
    </row>
    <row r="2061" spans="3:66" ht="50.1" customHeight="1" thickTop="1" thickBot="1" x14ac:dyDescent="0.3">
      <c r="C2061" s="46"/>
      <c r="D2061" s="46"/>
      <c r="E2061" s="46"/>
      <c r="F2061" s="122"/>
      <c r="G2061" s="122"/>
      <c r="H2061" s="78" t="str">
        <f t="shared" si="721"/>
        <v/>
      </c>
      <c r="I2061" s="78" t="str">
        <f t="shared" si="722"/>
        <v/>
      </c>
      <c r="J2061" s="16"/>
      <c r="K2061" s="46" t="str">
        <f t="shared" si="723"/>
        <v/>
      </c>
      <c r="L2061" s="16"/>
      <c r="M2061" s="16"/>
      <c r="N2061" s="46"/>
      <c r="O2061" s="47" t="str">
        <f t="shared" si="726"/>
        <v/>
      </c>
      <c r="P2061" s="47"/>
      <c r="Q2061" s="48" t="str">
        <f>IFERROR(VLOOKUP(E2061,Funcionários!$C$8:$E$207,3,FALSE),"")</f>
        <v/>
      </c>
      <c r="R2061" s="47"/>
      <c r="S2061" s="49" t="str">
        <f t="shared" si="727"/>
        <v/>
      </c>
      <c r="T2061" s="49">
        <v>2.0549999999999999E-2</v>
      </c>
      <c r="U2061" s="48" t="str">
        <f>IF(Funcionários!C2062=0,"",Funcionários!C2062)</f>
        <v/>
      </c>
      <c r="V2061" s="50">
        <f>IF(U2061="",0,IF(COUNTIFS($E$7:$E$3006,U2061,$I$7:$I$3006,'RC'!$E$6)=0,0,COUNTIFS($M$7:$M$3006,"Concluída no prazo",$E$7:$E$3006,U2061,$I$7:$I$3006,'RC'!$E$6)/COUNTIFS($E$7:$E$3006,U2061,$I$7:$I$3006,'RC'!$E$6)))</f>
        <v>0</v>
      </c>
      <c r="W2061" s="49">
        <f>SUMIFS($J$7:$J$3006,$E$7:$E$3006,U2061,$I$7:$I$3006,'RC'!$E$6)+SUMIFS($L$7:$L$3006,$E$7:$E$3006,U2061,$I$7:$I$3006,'RC'!$E$6)</f>
        <v>0</v>
      </c>
      <c r="X2061" s="48">
        <f>COUNTIFS($E$7:$E$3006,U2061,$I$7:$I$3006,'RC'!$E$6)</f>
        <v>0</v>
      </c>
      <c r="Y2061" s="48"/>
      <c r="Z2061" s="51" t="str">
        <f>IF(AQ2061='RC'!$E$6,AC2061*1000+AD2061,"")</f>
        <v/>
      </c>
      <c r="AA2061" s="51" t="str">
        <f>IF(AB2061="","",IF(AQ2061='RC'!$E$6,AC2061*1000-AD2061,""))</f>
        <v/>
      </c>
      <c r="AB2061" s="48" t="str">
        <f>IFERROR(VLOOKUP(E2061,Funcionários!$C$8:$E$207,3,FALSE),"")</f>
        <v/>
      </c>
      <c r="AC2061" s="50" t="str">
        <f>IF(AB2061="","",IF(COUNTIFS($AB$7:$AB$3006,AB2061,$AQ$7:$AQ$3006,'RC'!$E$6)=0,"",COUNTIFS($M$7:$M$3006,"Concluída no prazo",$AB$7:$AB$3006,AB2061,$AQ$7:$AQ$3006,'RC'!$E$6)/COUNTIFS($AB$7:$AB$3006,AB2061,$AQ$7:$AQ$3006,'RC'!$E$6)))</f>
        <v/>
      </c>
      <c r="AD2061" s="48">
        <f>SUMIF($AQ$7:$AQ$3006,'RC'!$E$6,$J$7:$J$3006)+SUMIF($AQ$7:$AQ$3006,'RC'!$E$6,$L$7:$L$3006)</f>
        <v>21</v>
      </c>
      <c r="AF2061" s="48">
        <v>2.94599999999937E-2</v>
      </c>
      <c r="AG2061" s="48">
        <f>IF(OR(AQ2061="",AQ2061&lt;&gt;'RC'!$E$6,AB2061&lt;&gt;'RC'!$D$21),0,1)</f>
        <v>0</v>
      </c>
      <c r="AH2061" s="48">
        <f t="shared" si="724"/>
        <v>2.94599999999937E-2</v>
      </c>
      <c r="AI2061" s="48" t="str">
        <f t="shared" si="706"/>
        <v/>
      </c>
      <c r="AJ2061" s="48" t="str">
        <f t="shared" si="707"/>
        <v/>
      </c>
      <c r="AK2061" s="52" t="str">
        <f t="shared" si="708"/>
        <v/>
      </c>
      <c r="AL2061" s="52" t="str">
        <f t="shared" si="709"/>
        <v/>
      </c>
      <c r="AM2061" s="48" t="str">
        <f t="shared" si="710"/>
        <v/>
      </c>
      <c r="AN2061" s="48" t="str">
        <f t="shared" si="711"/>
        <v/>
      </c>
      <c r="AP2061" s="18" t="str">
        <f t="shared" si="712"/>
        <v/>
      </c>
      <c r="AQ2061" s="18" t="str">
        <f t="shared" si="713"/>
        <v/>
      </c>
      <c r="AR2061" s="18">
        <v>2.946E-2</v>
      </c>
      <c r="AS2061" s="18">
        <f>IF(AF!$D$27="Todos",1,IF(M2061=AF!$D$27,1,0))</f>
        <v>1</v>
      </c>
      <c r="AT2061" s="53">
        <f>IF(AND(E2061=AF!$D$6,OR(LT!M2061=AF!$D$27,AF!$D$27="Todos"),OR(AP2061=AF!$E$8,AQ2061=AF!$E$8)),AR2061+AS2061,0)</f>
        <v>0</v>
      </c>
      <c r="AU2061" s="18" t="str">
        <f t="shared" si="714"/>
        <v/>
      </c>
      <c r="AV2061" s="54" t="str">
        <f t="shared" si="715"/>
        <v/>
      </c>
      <c r="AW2061" s="54" t="str">
        <f t="shared" si="716"/>
        <v/>
      </c>
      <c r="AX2061" s="18" t="str">
        <f t="shared" si="717"/>
        <v/>
      </c>
      <c r="AY2061" s="18" t="str">
        <f t="shared" si="718"/>
        <v/>
      </c>
      <c r="BA2061" s="18">
        <f>IF($E2061=AF!$D$6,IF($M2061="Concluída no prazo",2,IF($M2061="Concluída com atraso",1,0)),0)</f>
        <v>0</v>
      </c>
      <c r="BB2061" s="18">
        <f>IF($E2061=AF!$D$6,IF($M2061="Atrasada",2,IF($M2061="Concluída com atraso",1,0)),0)</f>
        <v>0</v>
      </c>
      <c r="BC2061" s="18">
        <v>2.0549999999999999E-2</v>
      </c>
      <c r="BD2061" s="18">
        <f t="shared" si="725"/>
        <v>2.0549999999999999E-2</v>
      </c>
      <c r="BE2061" s="18">
        <f t="shared" si="725"/>
        <v>2.0549999999999999E-2</v>
      </c>
      <c r="BF2061" s="18" t="str">
        <f t="shared" si="719"/>
        <v/>
      </c>
      <c r="BN2061" s="18" t="str">
        <f t="shared" si="720"/>
        <v>s</v>
      </c>
    </row>
    <row r="2062" spans="3:66" ht="50.1" customHeight="1" thickTop="1" thickBot="1" x14ac:dyDescent="0.3">
      <c r="C2062" s="46"/>
      <c r="D2062" s="46"/>
      <c r="E2062" s="46"/>
      <c r="F2062" s="122"/>
      <c r="G2062" s="122"/>
      <c r="H2062" s="78" t="str">
        <f t="shared" si="721"/>
        <v/>
      </c>
      <c r="I2062" s="78" t="str">
        <f t="shared" si="722"/>
        <v/>
      </c>
      <c r="J2062" s="16"/>
      <c r="K2062" s="46" t="str">
        <f t="shared" si="723"/>
        <v/>
      </c>
      <c r="L2062" s="16"/>
      <c r="M2062" s="16"/>
      <c r="N2062" s="46"/>
      <c r="O2062" s="47" t="str">
        <f t="shared" si="726"/>
        <v/>
      </c>
      <c r="P2062" s="47"/>
      <c r="Q2062" s="48" t="str">
        <f>IFERROR(VLOOKUP(E2062,Funcionários!$C$8:$E$207,3,FALSE),"")</f>
        <v/>
      </c>
      <c r="R2062" s="47"/>
      <c r="S2062" s="49" t="str">
        <f t="shared" si="727"/>
        <v/>
      </c>
      <c r="T2062" s="49">
        <v>2.0559999999999998E-2</v>
      </c>
      <c r="U2062" s="48" t="str">
        <f>IF(Funcionários!C2063=0,"",Funcionários!C2063)</f>
        <v/>
      </c>
      <c r="V2062" s="50">
        <f>IF(U2062="",0,IF(COUNTIFS($E$7:$E$3006,U2062,$I$7:$I$3006,'RC'!$E$6)=0,0,COUNTIFS($M$7:$M$3006,"Concluída no prazo",$E$7:$E$3006,U2062,$I$7:$I$3006,'RC'!$E$6)/COUNTIFS($E$7:$E$3006,U2062,$I$7:$I$3006,'RC'!$E$6)))</f>
        <v>0</v>
      </c>
      <c r="W2062" s="49">
        <f>SUMIFS($J$7:$J$3006,$E$7:$E$3006,U2062,$I$7:$I$3006,'RC'!$E$6)+SUMIFS($L$7:$L$3006,$E$7:$E$3006,U2062,$I$7:$I$3006,'RC'!$E$6)</f>
        <v>0</v>
      </c>
      <c r="X2062" s="48">
        <f>COUNTIFS($E$7:$E$3006,U2062,$I$7:$I$3006,'RC'!$E$6)</f>
        <v>0</v>
      </c>
      <c r="Y2062" s="48"/>
      <c r="Z2062" s="51" t="str">
        <f>IF(AQ2062='RC'!$E$6,AC2062*1000+AD2062,"")</f>
        <v/>
      </c>
      <c r="AA2062" s="51" t="str">
        <f>IF(AB2062="","",IF(AQ2062='RC'!$E$6,AC2062*1000-AD2062,""))</f>
        <v/>
      </c>
      <c r="AB2062" s="48" t="str">
        <f>IFERROR(VLOOKUP(E2062,Funcionários!$C$8:$E$207,3,FALSE),"")</f>
        <v/>
      </c>
      <c r="AC2062" s="50" t="str">
        <f>IF(AB2062="","",IF(COUNTIFS($AB$7:$AB$3006,AB2062,$AQ$7:$AQ$3006,'RC'!$E$6)=0,"",COUNTIFS($M$7:$M$3006,"Concluída no prazo",$AB$7:$AB$3006,AB2062,$AQ$7:$AQ$3006,'RC'!$E$6)/COUNTIFS($AB$7:$AB$3006,AB2062,$AQ$7:$AQ$3006,'RC'!$E$6)))</f>
        <v/>
      </c>
      <c r="AD2062" s="48">
        <f>SUMIF($AQ$7:$AQ$3006,'RC'!$E$6,$J$7:$J$3006)+SUMIF($AQ$7:$AQ$3006,'RC'!$E$6,$L$7:$L$3006)</f>
        <v>21</v>
      </c>
      <c r="AF2062" s="48">
        <v>2.94499999999937E-2</v>
      </c>
      <c r="AG2062" s="48">
        <f>IF(OR(AQ2062="",AQ2062&lt;&gt;'RC'!$E$6,AB2062&lt;&gt;'RC'!$D$21),0,1)</f>
        <v>0</v>
      </c>
      <c r="AH2062" s="48">
        <f t="shared" si="724"/>
        <v>2.94499999999937E-2</v>
      </c>
      <c r="AI2062" s="48" t="str">
        <f t="shared" si="706"/>
        <v/>
      </c>
      <c r="AJ2062" s="48" t="str">
        <f t="shared" si="707"/>
        <v/>
      </c>
      <c r="AK2062" s="52" t="str">
        <f t="shared" si="708"/>
        <v/>
      </c>
      <c r="AL2062" s="52" t="str">
        <f t="shared" si="709"/>
        <v/>
      </c>
      <c r="AM2062" s="48" t="str">
        <f t="shared" si="710"/>
        <v/>
      </c>
      <c r="AN2062" s="48" t="str">
        <f t="shared" si="711"/>
        <v/>
      </c>
      <c r="AP2062" s="18" t="str">
        <f t="shared" si="712"/>
        <v/>
      </c>
      <c r="AQ2062" s="18" t="str">
        <f t="shared" si="713"/>
        <v/>
      </c>
      <c r="AR2062" s="18">
        <v>2.945E-2</v>
      </c>
      <c r="AS2062" s="18">
        <f>IF(AF!$D$27="Todos",1,IF(M2062=AF!$D$27,1,0))</f>
        <v>1</v>
      </c>
      <c r="AT2062" s="53">
        <f>IF(AND(E2062=AF!$D$6,OR(LT!M2062=AF!$D$27,AF!$D$27="Todos"),OR(AP2062=AF!$E$8,AQ2062=AF!$E$8)),AR2062+AS2062,0)</f>
        <v>0</v>
      </c>
      <c r="AU2062" s="18" t="str">
        <f t="shared" si="714"/>
        <v/>
      </c>
      <c r="AV2062" s="54" t="str">
        <f t="shared" si="715"/>
        <v/>
      </c>
      <c r="AW2062" s="54" t="str">
        <f t="shared" si="716"/>
        <v/>
      </c>
      <c r="AX2062" s="18" t="str">
        <f t="shared" si="717"/>
        <v/>
      </c>
      <c r="AY2062" s="18" t="str">
        <f t="shared" si="718"/>
        <v/>
      </c>
      <c r="BA2062" s="18">
        <f>IF($E2062=AF!$D$6,IF($M2062="Concluída no prazo",2,IF($M2062="Concluída com atraso",1,0)),0)</f>
        <v>0</v>
      </c>
      <c r="BB2062" s="18">
        <f>IF($E2062=AF!$D$6,IF($M2062="Atrasada",2,IF($M2062="Concluída com atraso",1,0)),0)</f>
        <v>0</v>
      </c>
      <c r="BC2062" s="18">
        <v>2.0559999999999998E-2</v>
      </c>
      <c r="BD2062" s="18">
        <f t="shared" si="725"/>
        <v>2.0559999999999998E-2</v>
      </c>
      <c r="BE2062" s="18">
        <f t="shared" si="725"/>
        <v>2.0559999999999998E-2</v>
      </c>
      <c r="BF2062" s="18" t="str">
        <f t="shared" si="719"/>
        <v/>
      </c>
      <c r="BN2062" s="18" t="str">
        <f t="shared" si="720"/>
        <v>s</v>
      </c>
    </row>
    <row r="2063" spans="3:66" ht="50.1" customHeight="1" thickTop="1" thickBot="1" x14ac:dyDescent="0.3">
      <c r="C2063" s="46"/>
      <c r="D2063" s="46"/>
      <c r="E2063" s="46"/>
      <c r="F2063" s="122"/>
      <c r="G2063" s="122"/>
      <c r="H2063" s="78" t="str">
        <f t="shared" si="721"/>
        <v/>
      </c>
      <c r="I2063" s="78" t="str">
        <f t="shared" si="722"/>
        <v/>
      </c>
      <c r="J2063" s="16"/>
      <c r="K2063" s="46" t="str">
        <f t="shared" si="723"/>
        <v/>
      </c>
      <c r="L2063" s="16"/>
      <c r="M2063" s="16"/>
      <c r="N2063" s="46"/>
      <c r="O2063" s="47" t="str">
        <f t="shared" si="726"/>
        <v/>
      </c>
      <c r="P2063" s="47"/>
      <c r="Q2063" s="48" t="str">
        <f>IFERROR(VLOOKUP(E2063,Funcionários!$C$8:$E$207,3,FALSE),"")</f>
        <v/>
      </c>
      <c r="R2063" s="47"/>
      <c r="S2063" s="49" t="str">
        <f t="shared" si="727"/>
        <v/>
      </c>
      <c r="T2063" s="49">
        <v>2.0570000000000001E-2</v>
      </c>
      <c r="U2063" s="48" t="str">
        <f>IF(Funcionários!C2064=0,"",Funcionários!C2064)</f>
        <v/>
      </c>
      <c r="V2063" s="50">
        <f>IF(U2063="",0,IF(COUNTIFS($E$7:$E$3006,U2063,$I$7:$I$3006,'RC'!$E$6)=0,0,COUNTIFS($M$7:$M$3006,"Concluída no prazo",$E$7:$E$3006,U2063,$I$7:$I$3006,'RC'!$E$6)/COUNTIFS($E$7:$E$3006,U2063,$I$7:$I$3006,'RC'!$E$6)))</f>
        <v>0</v>
      </c>
      <c r="W2063" s="49">
        <f>SUMIFS($J$7:$J$3006,$E$7:$E$3006,U2063,$I$7:$I$3006,'RC'!$E$6)+SUMIFS($L$7:$L$3006,$E$7:$E$3006,U2063,$I$7:$I$3006,'RC'!$E$6)</f>
        <v>0</v>
      </c>
      <c r="X2063" s="48">
        <f>COUNTIFS($E$7:$E$3006,U2063,$I$7:$I$3006,'RC'!$E$6)</f>
        <v>0</v>
      </c>
      <c r="Y2063" s="48"/>
      <c r="Z2063" s="51" t="str">
        <f>IF(AQ2063='RC'!$E$6,AC2063*1000+AD2063,"")</f>
        <v/>
      </c>
      <c r="AA2063" s="51" t="str">
        <f>IF(AB2063="","",IF(AQ2063='RC'!$E$6,AC2063*1000-AD2063,""))</f>
        <v/>
      </c>
      <c r="AB2063" s="48" t="str">
        <f>IFERROR(VLOOKUP(E2063,Funcionários!$C$8:$E$207,3,FALSE),"")</f>
        <v/>
      </c>
      <c r="AC2063" s="50" t="str">
        <f>IF(AB2063="","",IF(COUNTIFS($AB$7:$AB$3006,AB2063,$AQ$7:$AQ$3006,'RC'!$E$6)=0,"",COUNTIFS($M$7:$M$3006,"Concluída no prazo",$AB$7:$AB$3006,AB2063,$AQ$7:$AQ$3006,'RC'!$E$6)/COUNTIFS($AB$7:$AB$3006,AB2063,$AQ$7:$AQ$3006,'RC'!$E$6)))</f>
        <v/>
      </c>
      <c r="AD2063" s="48">
        <f>SUMIF($AQ$7:$AQ$3006,'RC'!$E$6,$J$7:$J$3006)+SUMIF($AQ$7:$AQ$3006,'RC'!$E$6,$L$7:$L$3006)</f>
        <v>21</v>
      </c>
      <c r="AF2063" s="48">
        <v>2.94399999999937E-2</v>
      </c>
      <c r="AG2063" s="48">
        <f>IF(OR(AQ2063="",AQ2063&lt;&gt;'RC'!$E$6,AB2063&lt;&gt;'RC'!$D$21),0,1)</f>
        <v>0</v>
      </c>
      <c r="AH2063" s="48">
        <f t="shared" si="724"/>
        <v>2.94399999999937E-2</v>
      </c>
      <c r="AI2063" s="48" t="str">
        <f t="shared" si="706"/>
        <v/>
      </c>
      <c r="AJ2063" s="48" t="str">
        <f t="shared" si="707"/>
        <v/>
      </c>
      <c r="AK2063" s="52" t="str">
        <f t="shared" si="708"/>
        <v/>
      </c>
      <c r="AL2063" s="52" t="str">
        <f t="shared" si="709"/>
        <v/>
      </c>
      <c r="AM2063" s="48" t="str">
        <f t="shared" si="710"/>
        <v/>
      </c>
      <c r="AN2063" s="48" t="str">
        <f t="shared" si="711"/>
        <v/>
      </c>
      <c r="AP2063" s="18" t="str">
        <f t="shared" si="712"/>
        <v/>
      </c>
      <c r="AQ2063" s="18" t="str">
        <f t="shared" si="713"/>
        <v/>
      </c>
      <c r="AR2063" s="18">
        <v>2.9440000000000001E-2</v>
      </c>
      <c r="AS2063" s="18">
        <f>IF(AF!$D$27="Todos",1,IF(M2063=AF!$D$27,1,0))</f>
        <v>1</v>
      </c>
      <c r="AT2063" s="53">
        <f>IF(AND(E2063=AF!$D$6,OR(LT!M2063=AF!$D$27,AF!$D$27="Todos"),OR(AP2063=AF!$E$8,AQ2063=AF!$E$8)),AR2063+AS2063,0)</f>
        <v>0</v>
      </c>
      <c r="AU2063" s="18" t="str">
        <f t="shared" si="714"/>
        <v/>
      </c>
      <c r="AV2063" s="54" t="str">
        <f t="shared" si="715"/>
        <v/>
      </c>
      <c r="AW2063" s="54" t="str">
        <f t="shared" si="716"/>
        <v/>
      </c>
      <c r="AX2063" s="18" t="str">
        <f t="shared" si="717"/>
        <v/>
      </c>
      <c r="AY2063" s="18" t="str">
        <f t="shared" si="718"/>
        <v/>
      </c>
      <c r="BA2063" s="18">
        <f>IF($E2063=AF!$D$6,IF($M2063="Concluída no prazo",2,IF($M2063="Concluída com atraso",1,0)),0)</f>
        <v>0</v>
      </c>
      <c r="BB2063" s="18">
        <f>IF($E2063=AF!$D$6,IF($M2063="Atrasada",2,IF($M2063="Concluída com atraso",1,0)),0)</f>
        <v>0</v>
      </c>
      <c r="BC2063" s="18">
        <v>2.0570000000000001E-2</v>
      </c>
      <c r="BD2063" s="18">
        <f t="shared" si="725"/>
        <v>2.0570000000000001E-2</v>
      </c>
      <c r="BE2063" s="18">
        <f t="shared" si="725"/>
        <v>2.0570000000000001E-2</v>
      </c>
      <c r="BF2063" s="18" t="str">
        <f t="shared" si="719"/>
        <v/>
      </c>
      <c r="BN2063" s="18" t="str">
        <f t="shared" si="720"/>
        <v>s</v>
      </c>
    </row>
    <row r="2064" spans="3:66" ht="50.1" customHeight="1" thickTop="1" thickBot="1" x14ac:dyDescent="0.3">
      <c r="C2064" s="46"/>
      <c r="D2064" s="46"/>
      <c r="E2064" s="46"/>
      <c r="F2064" s="122"/>
      <c r="G2064" s="122"/>
      <c r="H2064" s="78" t="str">
        <f t="shared" si="721"/>
        <v/>
      </c>
      <c r="I2064" s="78" t="str">
        <f t="shared" si="722"/>
        <v/>
      </c>
      <c r="J2064" s="16"/>
      <c r="K2064" s="46" t="str">
        <f t="shared" si="723"/>
        <v/>
      </c>
      <c r="L2064" s="16"/>
      <c r="M2064" s="16"/>
      <c r="N2064" s="46"/>
      <c r="O2064" s="47" t="str">
        <f t="shared" si="726"/>
        <v/>
      </c>
      <c r="P2064" s="47"/>
      <c r="Q2064" s="48" t="str">
        <f>IFERROR(VLOOKUP(E2064,Funcionários!$C$8:$E$207,3,FALSE),"")</f>
        <v/>
      </c>
      <c r="R2064" s="47"/>
      <c r="S2064" s="49" t="str">
        <f t="shared" si="727"/>
        <v/>
      </c>
      <c r="T2064" s="49">
        <v>2.0580000000000001E-2</v>
      </c>
      <c r="U2064" s="48" t="str">
        <f>IF(Funcionários!C2065=0,"",Funcionários!C2065)</f>
        <v/>
      </c>
      <c r="V2064" s="50">
        <f>IF(U2064="",0,IF(COUNTIFS($E$7:$E$3006,U2064,$I$7:$I$3006,'RC'!$E$6)=0,0,COUNTIFS($M$7:$M$3006,"Concluída no prazo",$E$7:$E$3006,U2064,$I$7:$I$3006,'RC'!$E$6)/COUNTIFS($E$7:$E$3006,U2064,$I$7:$I$3006,'RC'!$E$6)))</f>
        <v>0</v>
      </c>
      <c r="W2064" s="49">
        <f>SUMIFS($J$7:$J$3006,$E$7:$E$3006,U2064,$I$7:$I$3006,'RC'!$E$6)+SUMIFS($L$7:$L$3006,$E$7:$E$3006,U2064,$I$7:$I$3006,'RC'!$E$6)</f>
        <v>0</v>
      </c>
      <c r="X2064" s="48">
        <f>COUNTIFS($E$7:$E$3006,U2064,$I$7:$I$3006,'RC'!$E$6)</f>
        <v>0</v>
      </c>
      <c r="Y2064" s="48"/>
      <c r="Z2064" s="51" t="str">
        <f>IF(AQ2064='RC'!$E$6,AC2064*1000+AD2064,"")</f>
        <v/>
      </c>
      <c r="AA2064" s="51" t="str">
        <f>IF(AB2064="","",IF(AQ2064='RC'!$E$6,AC2064*1000-AD2064,""))</f>
        <v/>
      </c>
      <c r="AB2064" s="48" t="str">
        <f>IFERROR(VLOOKUP(E2064,Funcionários!$C$8:$E$207,3,FALSE),"")</f>
        <v/>
      </c>
      <c r="AC2064" s="50" t="str">
        <f>IF(AB2064="","",IF(COUNTIFS($AB$7:$AB$3006,AB2064,$AQ$7:$AQ$3006,'RC'!$E$6)=0,"",COUNTIFS($M$7:$M$3006,"Concluída no prazo",$AB$7:$AB$3006,AB2064,$AQ$7:$AQ$3006,'RC'!$E$6)/COUNTIFS($AB$7:$AB$3006,AB2064,$AQ$7:$AQ$3006,'RC'!$E$6)))</f>
        <v/>
      </c>
      <c r="AD2064" s="48">
        <f>SUMIF($AQ$7:$AQ$3006,'RC'!$E$6,$J$7:$J$3006)+SUMIF($AQ$7:$AQ$3006,'RC'!$E$6,$L$7:$L$3006)</f>
        <v>21</v>
      </c>
      <c r="AF2064" s="48">
        <v>2.9429999999993701E-2</v>
      </c>
      <c r="AG2064" s="48">
        <f>IF(OR(AQ2064="",AQ2064&lt;&gt;'RC'!$E$6,AB2064&lt;&gt;'RC'!$D$21),0,1)</f>
        <v>0</v>
      </c>
      <c r="AH2064" s="48">
        <f t="shared" si="724"/>
        <v>2.9429999999993701E-2</v>
      </c>
      <c r="AI2064" s="48" t="str">
        <f t="shared" si="706"/>
        <v/>
      </c>
      <c r="AJ2064" s="48" t="str">
        <f t="shared" si="707"/>
        <v/>
      </c>
      <c r="AK2064" s="52" t="str">
        <f t="shared" si="708"/>
        <v/>
      </c>
      <c r="AL2064" s="52" t="str">
        <f t="shared" si="709"/>
        <v/>
      </c>
      <c r="AM2064" s="48" t="str">
        <f t="shared" si="710"/>
        <v/>
      </c>
      <c r="AN2064" s="48" t="str">
        <f t="shared" si="711"/>
        <v/>
      </c>
      <c r="AP2064" s="18" t="str">
        <f t="shared" si="712"/>
        <v/>
      </c>
      <c r="AQ2064" s="18" t="str">
        <f t="shared" si="713"/>
        <v/>
      </c>
      <c r="AR2064" s="18">
        <v>2.9430000000000001E-2</v>
      </c>
      <c r="AS2064" s="18">
        <f>IF(AF!$D$27="Todos",1,IF(M2064=AF!$D$27,1,0))</f>
        <v>1</v>
      </c>
      <c r="AT2064" s="53">
        <f>IF(AND(E2064=AF!$D$6,OR(LT!M2064=AF!$D$27,AF!$D$27="Todos"),OR(AP2064=AF!$E$8,AQ2064=AF!$E$8)),AR2064+AS2064,0)</f>
        <v>0</v>
      </c>
      <c r="AU2064" s="18" t="str">
        <f t="shared" si="714"/>
        <v/>
      </c>
      <c r="AV2064" s="54" t="str">
        <f t="shared" si="715"/>
        <v/>
      </c>
      <c r="AW2064" s="54" t="str">
        <f t="shared" si="716"/>
        <v/>
      </c>
      <c r="AX2064" s="18" t="str">
        <f t="shared" si="717"/>
        <v/>
      </c>
      <c r="AY2064" s="18" t="str">
        <f t="shared" si="718"/>
        <v/>
      </c>
      <c r="BA2064" s="18">
        <f>IF($E2064=AF!$D$6,IF($M2064="Concluída no prazo",2,IF($M2064="Concluída com atraso",1,0)),0)</f>
        <v>0</v>
      </c>
      <c r="BB2064" s="18">
        <f>IF($E2064=AF!$D$6,IF($M2064="Atrasada",2,IF($M2064="Concluída com atraso",1,0)),0)</f>
        <v>0</v>
      </c>
      <c r="BC2064" s="18">
        <v>2.0580000000000001E-2</v>
      </c>
      <c r="BD2064" s="18">
        <f t="shared" si="725"/>
        <v>2.0580000000000001E-2</v>
      </c>
      <c r="BE2064" s="18">
        <f t="shared" si="725"/>
        <v>2.0580000000000001E-2</v>
      </c>
      <c r="BF2064" s="18" t="str">
        <f t="shared" si="719"/>
        <v/>
      </c>
      <c r="BN2064" s="18" t="str">
        <f t="shared" si="720"/>
        <v>s</v>
      </c>
    </row>
    <row r="2065" spans="3:66" ht="50.1" customHeight="1" thickTop="1" thickBot="1" x14ac:dyDescent="0.3">
      <c r="C2065" s="46"/>
      <c r="D2065" s="46"/>
      <c r="E2065" s="46"/>
      <c r="F2065" s="122"/>
      <c r="G2065" s="122"/>
      <c r="H2065" s="78" t="str">
        <f t="shared" si="721"/>
        <v/>
      </c>
      <c r="I2065" s="78" t="str">
        <f t="shared" si="722"/>
        <v/>
      </c>
      <c r="J2065" s="16"/>
      <c r="K2065" s="46" t="str">
        <f t="shared" si="723"/>
        <v/>
      </c>
      <c r="L2065" s="16"/>
      <c r="M2065" s="16"/>
      <c r="N2065" s="46"/>
      <c r="O2065" s="47" t="str">
        <f t="shared" si="726"/>
        <v/>
      </c>
      <c r="P2065" s="47"/>
      <c r="Q2065" s="48" t="str">
        <f>IFERROR(VLOOKUP(E2065,Funcionários!$C$8:$E$207,3,FALSE),"")</f>
        <v/>
      </c>
      <c r="R2065" s="47"/>
      <c r="S2065" s="49" t="str">
        <f t="shared" si="727"/>
        <v/>
      </c>
      <c r="T2065" s="49">
        <v>2.0590000000000001E-2</v>
      </c>
      <c r="U2065" s="48" t="str">
        <f>IF(Funcionários!C2066=0,"",Funcionários!C2066)</f>
        <v/>
      </c>
      <c r="V2065" s="50">
        <f>IF(U2065="",0,IF(COUNTIFS($E$7:$E$3006,U2065,$I$7:$I$3006,'RC'!$E$6)=0,0,COUNTIFS($M$7:$M$3006,"Concluída no prazo",$E$7:$E$3006,U2065,$I$7:$I$3006,'RC'!$E$6)/COUNTIFS($E$7:$E$3006,U2065,$I$7:$I$3006,'RC'!$E$6)))</f>
        <v>0</v>
      </c>
      <c r="W2065" s="49">
        <f>SUMIFS($J$7:$J$3006,$E$7:$E$3006,U2065,$I$7:$I$3006,'RC'!$E$6)+SUMIFS($L$7:$L$3006,$E$7:$E$3006,U2065,$I$7:$I$3006,'RC'!$E$6)</f>
        <v>0</v>
      </c>
      <c r="X2065" s="48">
        <f>COUNTIFS($E$7:$E$3006,U2065,$I$7:$I$3006,'RC'!$E$6)</f>
        <v>0</v>
      </c>
      <c r="Y2065" s="48"/>
      <c r="Z2065" s="51" t="str">
        <f>IF(AQ2065='RC'!$E$6,AC2065*1000+AD2065,"")</f>
        <v/>
      </c>
      <c r="AA2065" s="51" t="str">
        <f>IF(AB2065="","",IF(AQ2065='RC'!$E$6,AC2065*1000-AD2065,""))</f>
        <v/>
      </c>
      <c r="AB2065" s="48" t="str">
        <f>IFERROR(VLOOKUP(E2065,Funcionários!$C$8:$E$207,3,FALSE),"")</f>
        <v/>
      </c>
      <c r="AC2065" s="50" t="str">
        <f>IF(AB2065="","",IF(COUNTIFS($AB$7:$AB$3006,AB2065,$AQ$7:$AQ$3006,'RC'!$E$6)=0,"",COUNTIFS($M$7:$M$3006,"Concluída no prazo",$AB$7:$AB$3006,AB2065,$AQ$7:$AQ$3006,'RC'!$E$6)/COUNTIFS($AB$7:$AB$3006,AB2065,$AQ$7:$AQ$3006,'RC'!$E$6)))</f>
        <v/>
      </c>
      <c r="AD2065" s="48">
        <f>SUMIF($AQ$7:$AQ$3006,'RC'!$E$6,$J$7:$J$3006)+SUMIF($AQ$7:$AQ$3006,'RC'!$E$6,$L$7:$L$3006)</f>
        <v>21</v>
      </c>
      <c r="AF2065" s="48">
        <v>2.9419999999993701E-2</v>
      </c>
      <c r="AG2065" s="48">
        <f>IF(OR(AQ2065="",AQ2065&lt;&gt;'RC'!$E$6,AB2065&lt;&gt;'RC'!$D$21),0,1)</f>
        <v>0</v>
      </c>
      <c r="AH2065" s="48">
        <f t="shared" si="724"/>
        <v>2.9419999999993701E-2</v>
      </c>
      <c r="AI2065" s="48" t="str">
        <f t="shared" si="706"/>
        <v/>
      </c>
      <c r="AJ2065" s="48" t="str">
        <f t="shared" si="707"/>
        <v/>
      </c>
      <c r="AK2065" s="52" t="str">
        <f t="shared" si="708"/>
        <v/>
      </c>
      <c r="AL2065" s="52" t="str">
        <f t="shared" si="709"/>
        <v/>
      </c>
      <c r="AM2065" s="48" t="str">
        <f t="shared" si="710"/>
        <v/>
      </c>
      <c r="AN2065" s="48" t="str">
        <f t="shared" si="711"/>
        <v/>
      </c>
      <c r="AP2065" s="18" t="str">
        <f t="shared" si="712"/>
        <v/>
      </c>
      <c r="AQ2065" s="18" t="str">
        <f t="shared" si="713"/>
        <v/>
      </c>
      <c r="AR2065" s="18">
        <v>2.9420000000000002E-2</v>
      </c>
      <c r="AS2065" s="18">
        <f>IF(AF!$D$27="Todos",1,IF(M2065=AF!$D$27,1,0))</f>
        <v>1</v>
      </c>
      <c r="AT2065" s="53">
        <f>IF(AND(E2065=AF!$D$6,OR(LT!M2065=AF!$D$27,AF!$D$27="Todos"),OR(AP2065=AF!$E$8,AQ2065=AF!$E$8)),AR2065+AS2065,0)</f>
        <v>0</v>
      </c>
      <c r="AU2065" s="18" t="str">
        <f t="shared" si="714"/>
        <v/>
      </c>
      <c r="AV2065" s="54" t="str">
        <f t="shared" si="715"/>
        <v/>
      </c>
      <c r="AW2065" s="54" t="str">
        <f t="shared" si="716"/>
        <v/>
      </c>
      <c r="AX2065" s="18" t="str">
        <f t="shared" si="717"/>
        <v/>
      </c>
      <c r="AY2065" s="18" t="str">
        <f t="shared" si="718"/>
        <v/>
      </c>
      <c r="BA2065" s="18">
        <f>IF($E2065=AF!$D$6,IF($M2065="Concluída no prazo",2,IF($M2065="Concluída com atraso",1,0)),0)</f>
        <v>0</v>
      </c>
      <c r="BB2065" s="18">
        <f>IF($E2065=AF!$D$6,IF($M2065="Atrasada",2,IF($M2065="Concluída com atraso",1,0)),0)</f>
        <v>0</v>
      </c>
      <c r="BC2065" s="18">
        <v>2.0590000000000001E-2</v>
      </c>
      <c r="BD2065" s="18">
        <f t="shared" si="725"/>
        <v>2.0590000000000001E-2</v>
      </c>
      <c r="BE2065" s="18">
        <f t="shared" si="725"/>
        <v>2.0590000000000001E-2</v>
      </c>
      <c r="BF2065" s="18" t="str">
        <f t="shared" si="719"/>
        <v/>
      </c>
      <c r="BN2065" s="18" t="str">
        <f t="shared" si="720"/>
        <v>s</v>
      </c>
    </row>
    <row r="2066" spans="3:66" ht="50.1" customHeight="1" thickTop="1" thickBot="1" x14ac:dyDescent="0.3">
      <c r="C2066" s="46"/>
      <c r="D2066" s="46"/>
      <c r="E2066" s="46"/>
      <c r="F2066" s="122"/>
      <c r="G2066" s="122"/>
      <c r="H2066" s="78" t="str">
        <f t="shared" si="721"/>
        <v/>
      </c>
      <c r="I2066" s="78" t="str">
        <f t="shared" si="722"/>
        <v/>
      </c>
      <c r="J2066" s="16"/>
      <c r="K2066" s="46" t="str">
        <f t="shared" si="723"/>
        <v/>
      </c>
      <c r="L2066" s="16"/>
      <c r="M2066" s="16"/>
      <c r="N2066" s="46"/>
      <c r="O2066" s="47" t="str">
        <f t="shared" si="726"/>
        <v/>
      </c>
      <c r="P2066" s="47"/>
      <c r="Q2066" s="48" t="str">
        <f>IFERROR(VLOOKUP(E2066,Funcionários!$C$8:$E$207,3,FALSE),"")</f>
        <v/>
      </c>
      <c r="R2066" s="47"/>
      <c r="S2066" s="49" t="str">
        <f t="shared" si="727"/>
        <v/>
      </c>
      <c r="T2066" s="49">
        <v>2.06E-2</v>
      </c>
      <c r="U2066" s="48" t="str">
        <f>IF(Funcionários!C2067=0,"",Funcionários!C2067)</f>
        <v/>
      </c>
      <c r="V2066" s="50">
        <f>IF(U2066="",0,IF(COUNTIFS($E$7:$E$3006,U2066,$I$7:$I$3006,'RC'!$E$6)=0,0,COUNTIFS($M$7:$M$3006,"Concluída no prazo",$E$7:$E$3006,U2066,$I$7:$I$3006,'RC'!$E$6)/COUNTIFS($E$7:$E$3006,U2066,$I$7:$I$3006,'RC'!$E$6)))</f>
        <v>0</v>
      </c>
      <c r="W2066" s="49">
        <f>SUMIFS($J$7:$J$3006,$E$7:$E$3006,U2066,$I$7:$I$3006,'RC'!$E$6)+SUMIFS($L$7:$L$3006,$E$7:$E$3006,U2066,$I$7:$I$3006,'RC'!$E$6)</f>
        <v>0</v>
      </c>
      <c r="X2066" s="48">
        <f>COUNTIFS($E$7:$E$3006,U2066,$I$7:$I$3006,'RC'!$E$6)</f>
        <v>0</v>
      </c>
      <c r="Y2066" s="48"/>
      <c r="Z2066" s="51" t="str">
        <f>IF(AQ2066='RC'!$E$6,AC2066*1000+AD2066,"")</f>
        <v/>
      </c>
      <c r="AA2066" s="51" t="str">
        <f>IF(AB2066="","",IF(AQ2066='RC'!$E$6,AC2066*1000-AD2066,""))</f>
        <v/>
      </c>
      <c r="AB2066" s="48" t="str">
        <f>IFERROR(VLOOKUP(E2066,Funcionários!$C$8:$E$207,3,FALSE),"")</f>
        <v/>
      </c>
      <c r="AC2066" s="50" t="str">
        <f>IF(AB2066="","",IF(COUNTIFS($AB$7:$AB$3006,AB2066,$AQ$7:$AQ$3006,'RC'!$E$6)=0,"",COUNTIFS($M$7:$M$3006,"Concluída no prazo",$AB$7:$AB$3006,AB2066,$AQ$7:$AQ$3006,'RC'!$E$6)/COUNTIFS($AB$7:$AB$3006,AB2066,$AQ$7:$AQ$3006,'RC'!$E$6)))</f>
        <v/>
      </c>
      <c r="AD2066" s="48">
        <f>SUMIF($AQ$7:$AQ$3006,'RC'!$E$6,$J$7:$J$3006)+SUMIF($AQ$7:$AQ$3006,'RC'!$E$6,$L$7:$L$3006)</f>
        <v>21</v>
      </c>
      <c r="AF2066" s="48">
        <v>2.9409999999993702E-2</v>
      </c>
      <c r="AG2066" s="48">
        <f>IF(OR(AQ2066="",AQ2066&lt;&gt;'RC'!$E$6,AB2066&lt;&gt;'RC'!$D$21),0,1)</f>
        <v>0</v>
      </c>
      <c r="AH2066" s="48">
        <f t="shared" si="724"/>
        <v>2.9409999999993702E-2</v>
      </c>
      <c r="AI2066" s="48" t="str">
        <f t="shared" si="706"/>
        <v/>
      </c>
      <c r="AJ2066" s="48" t="str">
        <f t="shared" si="707"/>
        <v/>
      </c>
      <c r="AK2066" s="52" t="str">
        <f t="shared" si="708"/>
        <v/>
      </c>
      <c r="AL2066" s="52" t="str">
        <f t="shared" si="709"/>
        <v/>
      </c>
      <c r="AM2066" s="48" t="str">
        <f t="shared" si="710"/>
        <v/>
      </c>
      <c r="AN2066" s="48" t="str">
        <f t="shared" si="711"/>
        <v/>
      </c>
      <c r="AP2066" s="18" t="str">
        <f t="shared" si="712"/>
        <v/>
      </c>
      <c r="AQ2066" s="18" t="str">
        <f t="shared" si="713"/>
        <v/>
      </c>
      <c r="AR2066" s="18">
        <v>2.9409999999999999E-2</v>
      </c>
      <c r="AS2066" s="18">
        <f>IF(AF!$D$27="Todos",1,IF(M2066=AF!$D$27,1,0))</f>
        <v>1</v>
      </c>
      <c r="AT2066" s="53">
        <f>IF(AND(E2066=AF!$D$6,OR(LT!M2066=AF!$D$27,AF!$D$27="Todos"),OR(AP2066=AF!$E$8,AQ2066=AF!$E$8)),AR2066+AS2066,0)</f>
        <v>0</v>
      </c>
      <c r="AU2066" s="18" t="str">
        <f t="shared" si="714"/>
        <v/>
      </c>
      <c r="AV2066" s="54" t="str">
        <f t="shared" si="715"/>
        <v/>
      </c>
      <c r="AW2066" s="54" t="str">
        <f t="shared" si="716"/>
        <v/>
      </c>
      <c r="AX2066" s="18" t="str">
        <f t="shared" si="717"/>
        <v/>
      </c>
      <c r="AY2066" s="18" t="str">
        <f t="shared" si="718"/>
        <v/>
      </c>
      <c r="BA2066" s="18">
        <f>IF($E2066=AF!$D$6,IF($M2066="Concluída no prazo",2,IF($M2066="Concluída com atraso",1,0)),0)</f>
        <v>0</v>
      </c>
      <c r="BB2066" s="18">
        <f>IF($E2066=AF!$D$6,IF($M2066="Atrasada",2,IF($M2066="Concluída com atraso",1,0)),0)</f>
        <v>0</v>
      </c>
      <c r="BC2066" s="18">
        <v>2.06E-2</v>
      </c>
      <c r="BD2066" s="18">
        <f t="shared" si="725"/>
        <v>2.06E-2</v>
      </c>
      <c r="BE2066" s="18">
        <f t="shared" si="725"/>
        <v>2.06E-2</v>
      </c>
      <c r="BF2066" s="18" t="str">
        <f t="shared" si="719"/>
        <v/>
      </c>
      <c r="BN2066" s="18" t="str">
        <f t="shared" si="720"/>
        <v>s</v>
      </c>
    </row>
    <row r="2067" spans="3:66" ht="50.1" customHeight="1" thickTop="1" thickBot="1" x14ac:dyDescent="0.3">
      <c r="C2067" s="46"/>
      <c r="D2067" s="46"/>
      <c r="E2067" s="46"/>
      <c r="F2067" s="122"/>
      <c r="G2067" s="122"/>
      <c r="H2067" s="78" t="str">
        <f t="shared" si="721"/>
        <v/>
      </c>
      <c r="I2067" s="78" t="str">
        <f t="shared" si="722"/>
        <v/>
      </c>
      <c r="J2067" s="16"/>
      <c r="K2067" s="46" t="str">
        <f t="shared" si="723"/>
        <v/>
      </c>
      <c r="L2067" s="16"/>
      <c r="M2067" s="16"/>
      <c r="N2067" s="46"/>
      <c r="O2067" s="47" t="str">
        <f t="shared" si="726"/>
        <v/>
      </c>
      <c r="P2067" s="47"/>
      <c r="Q2067" s="48" t="str">
        <f>IFERROR(VLOOKUP(E2067,Funcionários!$C$8:$E$207,3,FALSE),"")</f>
        <v/>
      </c>
      <c r="R2067" s="47"/>
      <c r="S2067" s="49" t="str">
        <f t="shared" si="727"/>
        <v/>
      </c>
      <c r="T2067" s="49">
        <v>2.061E-2</v>
      </c>
      <c r="U2067" s="48" t="str">
        <f>IF(Funcionários!C2068=0,"",Funcionários!C2068)</f>
        <v/>
      </c>
      <c r="V2067" s="50">
        <f>IF(U2067="",0,IF(COUNTIFS($E$7:$E$3006,U2067,$I$7:$I$3006,'RC'!$E$6)=0,0,COUNTIFS($M$7:$M$3006,"Concluída no prazo",$E$7:$E$3006,U2067,$I$7:$I$3006,'RC'!$E$6)/COUNTIFS($E$7:$E$3006,U2067,$I$7:$I$3006,'RC'!$E$6)))</f>
        <v>0</v>
      </c>
      <c r="W2067" s="49">
        <f>SUMIFS($J$7:$J$3006,$E$7:$E$3006,U2067,$I$7:$I$3006,'RC'!$E$6)+SUMIFS($L$7:$L$3006,$E$7:$E$3006,U2067,$I$7:$I$3006,'RC'!$E$6)</f>
        <v>0</v>
      </c>
      <c r="X2067" s="48">
        <f>COUNTIFS($E$7:$E$3006,U2067,$I$7:$I$3006,'RC'!$E$6)</f>
        <v>0</v>
      </c>
      <c r="Y2067" s="48"/>
      <c r="Z2067" s="51" t="str">
        <f>IF(AQ2067='RC'!$E$6,AC2067*1000+AD2067,"")</f>
        <v/>
      </c>
      <c r="AA2067" s="51" t="str">
        <f>IF(AB2067="","",IF(AQ2067='RC'!$E$6,AC2067*1000-AD2067,""))</f>
        <v/>
      </c>
      <c r="AB2067" s="48" t="str">
        <f>IFERROR(VLOOKUP(E2067,Funcionários!$C$8:$E$207,3,FALSE),"")</f>
        <v/>
      </c>
      <c r="AC2067" s="50" t="str">
        <f>IF(AB2067="","",IF(COUNTIFS($AB$7:$AB$3006,AB2067,$AQ$7:$AQ$3006,'RC'!$E$6)=0,"",COUNTIFS($M$7:$M$3006,"Concluída no prazo",$AB$7:$AB$3006,AB2067,$AQ$7:$AQ$3006,'RC'!$E$6)/COUNTIFS($AB$7:$AB$3006,AB2067,$AQ$7:$AQ$3006,'RC'!$E$6)))</f>
        <v/>
      </c>
      <c r="AD2067" s="48">
        <f>SUMIF($AQ$7:$AQ$3006,'RC'!$E$6,$J$7:$J$3006)+SUMIF($AQ$7:$AQ$3006,'RC'!$E$6,$L$7:$L$3006)</f>
        <v>21</v>
      </c>
      <c r="AF2067" s="48">
        <v>2.9399999999993699E-2</v>
      </c>
      <c r="AG2067" s="48">
        <f>IF(OR(AQ2067="",AQ2067&lt;&gt;'RC'!$E$6,AB2067&lt;&gt;'RC'!$D$21),0,1)</f>
        <v>0</v>
      </c>
      <c r="AH2067" s="48">
        <f t="shared" si="724"/>
        <v>2.9399999999993699E-2</v>
      </c>
      <c r="AI2067" s="48" t="str">
        <f t="shared" si="706"/>
        <v/>
      </c>
      <c r="AJ2067" s="48" t="str">
        <f t="shared" si="707"/>
        <v/>
      </c>
      <c r="AK2067" s="52" t="str">
        <f t="shared" si="708"/>
        <v/>
      </c>
      <c r="AL2067" s="52" t="str">
        <f t="shared" si="709"/>
        <v/>
      </c>
      <c r="AM2067" s="48" t="str">
        <f t="shared" si="710"/>
        <v/>
      </c>
      <c r="AN2067" s="48" t="str">
        <f t="shared" si="711"/>
        <v/>
      </c>
      <c r="AP2067" s="18" t="str">
        <f t="shared" si="712"/>
        <v/>
      </c>
      <c r="AQ2067" s="18" t="str">
        <f t="shared" si="713"/>
        <v/>
      </c>
      <c r="AR2067" s="18">
        <v>2.9399999999999999E-2</v>
      </c>
      <c r="AS2067" s="18">
        <f>IF(AF!$D$27="Todos",1,IF(M2067=AF!$D$27,1,0))</f>
        <v>1</v>
      </c>
      <c r="AT2067" s="53">
        <f>IF(AND(E2067=AF!$D$6,OR(LT!M2067=AF!$D$27,AF!$D$27="Todos"),OR(AP2067=AF!$E$8,AQ2067=AF!$E$8)),AR2067+AS2067,0)</f>
        <v>0</v>
      </c>
      <c r="AU2067" s="18" t="str">
        <f t="shared" si="714"/>
        <v/>
      </c>
      <c r="AV2067" s="54" t="str">
        <f t="shared" si="715"/>
        <v/>
      </c>
      <c r="AW2067" s="54" t="str">
        <f t="shared" si="716"/>
        <v/>
      </c>
      <c r="AX2067" s="18" t="str">
        <f t="shared" si="717"/>
        <v/>
      </c>
      <c r="AY2067" s="18" t="str">
        <f t="shared" si="718"/>
        <v/>
      </c>
      <c r="BA2067" s="18">
        <f>IF($E2067=AF!$D$6,IF($M2067="Concluída no prazo",2,IF($M2067="Concluída com atraso",1,0)),0)</f>
        <v>0</v>
      </c>
      <c r="BB2067" s="18">
        <f>IF($E2067=AF!$D$6,IF($M2067="Atrasada",2,IF($M2067="Concluída com atraso",1,0)),0)</f>
        <v>0</v>
      </c>
      <c r="BC2067" s="18">
        <v>2.061E-2</v>
      </c>
      <c r="BD2067" s="18">
        <f t="shared" si="725"/>
        <v>2.061E-2</v>
      </c>
      <c r="BE2067" s="18">
        <f t="shared" si="725"/>
        <v>2.061E-2</v>
      </c>
      <c r="BF2067" s="18" t="str">
        <f t="shared" si="719"/>
        <v/>
      </c>
      <c r="BN2067" s="18" t="str">
        <f t="shared" si="720"/>
        <v>s</v>
      </c>
    </row>
    <row r="2068" spans="3:66" ht="50.1" customHeight="1" thickTop="1" thickBot="1" x14ac:dyDescent="0.3">
      <c r="C2068" s="46"/>
      <c r="D2068" s="46"/>
      <c r="E2068" s="46"/>
      <c r="F2068" s="122"/>
      <c r="G2068" s="122"/>
      <c r="H2068" s="78" t="str">
        <f t="shared" si="721"/>
        <v/>
      </c>
      <c r="I2068" s="78" t="str">
        <f t="shared" si="722"/>
        <v/>
      </c>
      <c r="J2068" s="16"/>
      <c r="K2068" s="46" t="str">
        <f t="shared" si="723"/>
        <v/>
      </c>
      <c r="L2068" s="16"/>
      <c r="M2068" s="16"/>
      <c r="N2068" s="46"/>
      <c r="O2068" s="47" t="str">
        <f t="shared" si="726"/>
        <v/>
      </c>
      <c r="P2068" s="47"/>
      <c r="Q2068" s="48" t="str">
        <f>IFERROR(VLOOKUP(E2068,Funcionários!$C$8:$E$207,3,FALSE),"")</f>
        <v/>
      </c>
      <c r="R2068" s="47"/>
      <c r="S2068" s="49" t="str">
        <f t="shared" si="727"/>
        <v/>
      </c>
      <c r="T2068" s="49">
        <v>2.0619999999999999E-2</v>
      </c>
      <c r="U2068" s="48" t="str">
        <f>IF(Funcionários!C2069=0,"",Funcionários!C2069)</f>
        <v/>
      </c>
      <c r="V2068" s="50">
        <f>IF(U2068="",0,IF(COUNTIFS($E$7:$E$3006,U2068,$I$7:$I$3006,'RC'!$E$6)=0,0,COUNTIFS($M$7:$M$3006,"Concluída no prazo",$E$7:$E$3006,U2068,$I$7:$I$3006,'RC'!$E$6)/COUNTIFS($E$7:$E$3006,U2068,$I$7:$I$3006,'RC'!$E$6)))</f>
        <v>0</v>
      </c>
      <c r="W2068" s="49">
        <f>SUMIFS($J$7:$J$3006,$E$7:$E$3006,U2068,$I$7:$I$3006,'RC'!$E$6)+SUMIFS($L$7:$L$3006,$E$7:$E$3006,U2068,$I$7:$I$3006,'RC'!$E$6)</f>
        <v>0</v>
      </c>
      <c r="X2068" s="48">
        <f>COUNTIFS($E$7:$E$3006,U2068,$I$7:$I$3006,'RC'!$E$6)</f>
        <v>0</v>
      </c>
      <c r="Y2068" s="48"/>
      <c r="Z2068" s="51" t="str">
        <f>IF(AQ2068='RC'!$E$6,AC2068*1000+AD2068,"")</f>
        <v/>
      </c>
      <c r="AA2068" s="51" t="str">
        <f>IF(AB2068="","",IF(AQ2068='RC'!$E$6,AC2068*1000-AD2068,""))</f>
        <v/>
      </c>
      <c r="AB2068" s="48" t="str">
        <f>IFERROR(VLOOKUP(E2068,Funcionários!$C$8:$E$207,3,FALSE),"")</f>
        <v/>
      </c>
      <c r="AC2068" s="50" t="str">
        <f>IF(AB2068="","",IF(COUNTIFS($AB$7:$AB$3006,AB2068,$AQ$7:$AQ$3006,'RC'!$E$6)=0,"",COUNTIFS($M$7:$M$3006,"Concluída no prazo",$AB$7:$AB$3006,AB2068,$AQ$7:$AQ$3006,'RC'!$E$6)/COUNTIFS($AB$7:$AB$3006,AB2068,$AQ$7:$AQ$3006,'RC'!$E$6)))</f>
        <v/>
      </c>
      <c r="AD2068" s="48">
        <f>SUMIF($AQ$7:$AQ$3006,'RC'!$E$6,$J$7:$J$3006)+SUMIF($AQ$7:$AQ$3006,'RC'!$E$6,$L$7:$L$3006)</f>
        <v>21</v>
      </c>
      <c r="AF2068" s="48">
        <v>2.9389999999993699E-2</v>
      </c>
      <c r="AG2068" s="48">
        <f>IF(OR(AQ2068="",AQ2068&lt;&gt;'RC'!$E$6,AB2068&lt;&gt;'RC'!$D$21),0,1)</f>
        <v>0</v>
      </c>
      <c r="AH2068" s="48">
        <f t="shared" si="724"/>
        <v>2.9389999999993699E-2</v>
      </c>
      <c r="AI2068" s="48" t="str">
        <f t="shared" si="706"/>
        <v/>
      </c>
      <c r="AJ2068" s="48" t="str">
        <f t="shared" si="707"/>
        <v/>
      </c>
      <c r="AK2068" s="52" t="str">
        <f t="shared" si="708"/>
        <v/>
      </c>
      <c r="AL2068" s="52" t="str">
        <f t="shared" si="709"/>
        <v/>
      </c>
      <c r="AM2068" s="48" t="str">
        <f t="shared" si="710"/>
        <v/>
      </c>
      <c r="AN2068" s="48" t="str">
        <f t="shared" si="711"/>
        <v/>
      </c>
      <c r="AP2068" s="18" t="str">
        <f t="shared" si="712"/>
        <v/>
      </c>
      <c r="AQ2068" s="18" t="str">
        <f t="shared" si="713"/>
        <v/>
      </c>
      <c r="AR2068" s="18">
        <v>2.9389999999999999E-2</v>
      </c>
      <c r="AS2068" s="18">
        <f>IF(AF!$D$27="Todos",1,IF(M2068=AF!$D$27,1,0))</f>
        <v>1</v>
      </c>
      <c r="AT2068" s="53">
        <f>IF(AND(E2068=AF!$D$6,OR(LT!M2068=AF!$D$27,AF!$D$27="Todos"),OR(AP2068=AF!$E$8,AQ2068=AF!$E$8)),AR2068+AS2068,0)</f>
        <v>0</v>
      </c>
      <c r="AU2068" s="18" t="str">
        <f t="shared" si="714"/>
        <v/>
      </c>
      <c r="AV2068" s="54" t="str">
        <f t="shared" si="715"/>
        <v/>
      </c>
      <c r="AW2068" s="54" t="str">
        <f t="shared" si="716"/>
        <v/>
      </c>
      <c r="AX2068" s="18" t="str">
        <f t="shared" si="717"/>
        <v/>
      </c>
      <c r="AY2068" s="18" t="str">
        <f t="shared" si="718"/>
        <v/>
      </c>
      <c r="BA2068" s="18">
        <f>IF($E2068=AF!$D$6,IF($M2068="Concluída no prazo",2,IF($M2068="Concluída com atraso",1,0)),0)</f>
        <v>0</v>
      </c>
      <c r="BB2068" s="18">
        <f>IF($E2068=AF!$D$6,IF($M2068="Atrasada",2,IF($M2068="Concluída com atraso",1,0)),0)</f>
        <v>0</v>
      </c>
      <c r="BC2068" s="18">
        <v>2.0619999999999999E-2</v>
      </c>
      <c r="BD2068" s="18">
        <f t="shared" si="725"/>
        <v>2.0619999999999999E-2</v>
      </c>
      <c r="BE2068" s="18">
        <f t="shared" si="725"/>
        <v>2.0619999999999999E-2</v>
      </c>
      <c r="BF2068" s="18" t="str">
        <f t="shared" si="719"/>
        <v/>
      </c>
      <c r="BN2068" s="18" t="str">
        <f t="shared" si="720"/>
        <v>s</v>
      </c>
    </row>
    <row r="2069" spans="3:66" ht="50.1" customHeight="1" thickTop="1" thickBot="1" x14ac:dyDescent="0.3">
      <c r="C2069" s="46"/>
      <c r="D2069" s="46"/>
      <c r="E2069" s="46"/>
      <c r="F2069" s="122"/>
      <c r="G2069" s="122"/>
      <c r="H2069" s="78" t="str">
        <f t="shared" si="721"/>
        <v/>
      </c>
      <c r="I2069" s="78" t="str">
        <f t="shared" si="722"/>
        <v/>
      </c>
      <c r="J2069" s="16"/>
      <c r="K2069" s="46" t="str">
        <f t="shared" si="723"/>
        <v/>
      </c>
      <c r="L2069" s="16"/>
      <c r="M2069" s="16"/>
      <c r="N2069" s="46"/>
      <c r="O2069" s="47" t="str">
        <f t="shared" si="726"/>
        <v/>
      </c>
      <c r="P2069" s="47"/>
      <c r="Q2069" s="48" t="str">
        <f>IFERROR(VLOOKUP(E2069,Funcionários!$C$8:$E$207,3,FALSE),"")</f>
        <v/>
      </c>
      <c r="R2069" s="47"/>
      <c r="S2069" s="49" t="str">
        <f t="shared" si="727"/>
        <v/>
      </c>
      <c r="T2069" s="49">
        <v>2.0629999999999999E-2</v>
      </c>
      <c r="U2069" s="48" t="str">
        <f>IF(Funcionários!C2070=0,"",Funcionários!C2070)</f>
        <v/>
      </c>
      <c r="V2069" s="50">
        <f>IF(U2069="",0,IF(COUNTIFS($E$7:$E$3006,U2069,$I$7:$I$3006,'RC'!$E$6)=0,0,COUNTIFS($M$7:$M$3006,"Concluída no prazo",$E$7:$E$3006,U2069,$I$7:$I$3006,'RC'!$E$6)/COUNTIFS($E$7:$E$3006,U2069,$I$7:$I$3006,'RC'!$E$6)))</f>
        <v>0</v>
      </c>
      <c r="W2069" s="49">
        <f>SUMIFS($J$7:$J$3006,$E$7:$E$3006,U2069,$I$7:$I$3006,'RC'!$E$6)+SUMIFS($L$7:$L$3006,$E$7:$E$3006,U2069,$I$7:$I$3006,'RC'!$E$6)</f>
        <v>0</v>
      </c>
      <c r="X2069" s="48">
        <f>COUNTIFS($E$7:$E$3006,U2069,$I$7:$I$3006,'RC'!$E$6)</f>
        <v>0</v>
      </c>
      <c r="Y2069" s="48"/>
      <c r="Z2069" s="51" t="str">
        <f>IF(AQ2069='RC'!$E$6,AC2069*1000+AD2069,"")</f>
        <v/>
      </c>
      <c r="AA2069" s="51" t="str">
        <f>IF(AB2069="","",IF(AQ2069='RC'!$E$6,AC2069*1000-AD2069,""))</f>
        <v/>
      </c>
      <c r="AB2069" s="48" t="str">
        <f>IFERROR(VLOOKUP(E2069,Funcionários!$C$8:$E$207,3,FALSE),"")</f>
        <v/>
      </c>
      <c r="AC2069" s="50" t="str">
        <f>IF(AB2069="","",IF(COUNTIFS($AB$7:$AB$3006,AB2069,$AQ$7:$AQ$3006,'RC'!$E$6)=0,"",COUNTIFS($M$7:$M$3006,"Concluída no prazo",$AB$7:$AB$3006,AB2069,$AQ$7:$AQ$3006,'RC'!$E$6)/COUNTIFS($AB$7:$AB$3006,AB2069,$AQ$7:$AQ$3006,'RC'!$E$6)))</f>
        <v/>
      </c>
      <c r="AD2069" s="48">
        <f>SUMIF($AQ$7:$AQ$3006,'RC'!$E$6,$J$7:$J$3006)+SUMIF($AQ$7:$AQ$3006,'RC'!$E$6,$L$7:$L$3006)</f>
        <v>21</v>
      </c>
      <c r="AF2069" s="48">
        <v>2.9379999999993699E-2</v>
      </c>
      <c r="AG2069" s="48">
        <f>IF(OR(AQ2069="",AQ2069&lt;&gt;'RC'!$E$6,AB2069&lt;&gt;'RC'!$D$21),0,1)</f>
        <v>0</v>
      </c>
      <c r="AH2069" s="48">
        <f t="shared" si="724"/>
        <v>2.9379999999993699E-2</v>
      </c>
      <c r="AI2069" s="48" t="str">
        <f t="shared" si="706"/>
        <v/>
      </c>
      <c r="AJ2069" s="48" t="str">
        <f t="shared" si="707"/>
        <v/>
      </c>
      <c r="AK2069" s="52" t="str">
        <f t="shared" si="708"/>
        <v/>
      </c>
      <c r="AL2069" s="52" t="str">
        <f t="shared" si="709"/>
        <v/>
      </c>
      <c r="AM2069" s="48" t="str">
        <f t="shared" si="710"/>
        <v/>
      </c>
      <c r="AN2069" s="48" t="str">
        <f t="shared" si="711"/>
        <v/>
      </c>
      <c r="AP2069" s="18" t="str">
        <f t="shared" si="712"/>
        <v/>
      </c>
      <c r="AQ2069" s="18" t="str">
        <f t="shared" si="713"/>
        <v/>
      </c>
      <c r="AR2069" s="18">
        <v>2.938E-2</v>
      </c>
      <c r="AS2069" s="18">
        <f>IF(AF!$D$27="Todos",1,IF(M2069=AF!$D$27,1,0))</f>
        <v>1</v>
      </c>
      <c r="AT2069" s="53">
        <f>IF(AND(E2069=AF!$D$6,OR(LT!M2069=AF!$D$27,AF!$D$27="Todos"),OR(AP2069=AF!$E$8,AQ2069=AF!$E$8)),AR2069+AS2069,0)</f>
        <v>0</v>
      </c>
      <c r="AU2069" s="18" t="str">
        <f t="shared" si="714"/>
        <v/>
      </c>
      <c r="AV2069" s="54" t="str">
        <f t="shared" si="715"/>
        <v/>
      </c>
      <c r="AW2069" s="54" t="str">
        <f t="shared" si="716"/>
        <v/>
      </c>
      <c r="AX2069" s="18" t="str">
        <f t="shared" si="717"/>
        <v/>
      </c>
      <c r="AY2069" s="18" t="str">
        <f t="shared" si="718"/>
        <v/>
      </c>
      <c r="BA2069" s="18">
        <f>IF($E2069=AF!$D$6,IF($M2069="Concluída no prazo",2,IF($M2069="Concluída com atraso",1,0)),0)</f>
        <v>0</v>
      </c>
      <c r="BB2069" s="18">
        <f>IF($E2069=AF!$D$6,IF($M2069="Atrasada",2,IF($M2069="Concluída com atraso",1,0)),0)</f>
        <v>0</v>
      </c>
      <c r="BC2069" s="18">
        <v>2.0629999999999999E-2</v>
      </c>
      <c r="BD2069" s="18">
        <f t="shared" si="725"/>
        <v>2.0629999999999999E-2</v>
      </c>
      <c r="BE2069" s="18">
        <f t="shared" si="725"/>
        <v>2.0629999999999999E-2</v>
      </c>
      <c r="BF2069" s="18" t="str">
        <f t="shared" si="719"/>
        <v/>
      </c>
      <c r="BN2069" s="18" t="str">
        <f t="shared" si="720"/>
        <v>s</v>
      </c>
    </row>
    <row r="2070" spans="3:66" ht="50.1" customHeight="1" thickTop="1" thickBot="1" x14ac:dyDescent="0.3">
      <c r="C2070" s="46"/>
      <c r="D2070" s="46"/>
      <c r="E2070" s="46"/>
      <c r="F2070" s="122"/>
      <c r="G2070" s="122"/>
      <c r="H2070" s="78" t="str">
        <f t="shared" si="721"/>
        <v/>
      </c>
      <c r="I2070" s="78" t="str">
        <f t="shared" si="722"/>
        <v/>
      </c>
      <c r="J2070" s="16"/>
      <c r="K2070" s="46" t="str">
        <f t="shared" si="723"/>
        <v/>
      </c>
      <c r="L2070" s="16"/>
      <c r="M2070" s="16"/>
      <c r="N2070" s="46"/>
      <c r="O2070" s="47" t="str">
        <f t="shared" si="726"/>
        <v/>
      </c>
      <c r="P2070" s="47"/>
      <c r="Q2070" s="48" t="str">
        <f>IFERROR(VLOOKUP(E2070,Funcionários!$C$8:$E$207,3,FALSE),"")</f>
        <v/>
      </c>
      <c r="R2070" s="47"/>
      <c r="S2070" s="49" t="str">
        <f t="shared" si="727"/>
        <v/>
      </c>
      <c r="T2070" s="49">
        <v>2.0639999999999999E-2</v>
      </c>
      <c r="U2070" s="48" t="str">
        <f>IF(Funcionários!C2071=0,"",Funcionários!C2071)</f>
        <v/>
      </c>
      <c r="V2070" s="50">
        <f>IF(U2070="",0,IF(COUNTIFS($E$7:$E$3006,U2070,$I$7:$I$3006,'RC'!$E$6)=0,0,COUNTIFS($M$7:$M$3006,"Concluída no prazo",$E$7:$E$3006,U2070,$I$7:$I$3006,'RC'!$E$6)/COUNTIFS($E$7:$E$3006,U2070,$I$7:$I$3006,'RC'!$E$6)))</f>
        <v>0</v>
      </c>
      <c r="W2070" s="49">
        <f>SUMIFS($J$7:$J$3006,$E$7:$E$3006,U2070,$I$7:$I$3006,'RC'!$E$6)+SUMIFS($L$7:$L$3006,$E$7:$E$3006,U2070,$I$7:$I$3006,'RC'!$E$6)</f>
        <v>0</v>
      </c>
      <c r="X2070" s="48">
        <f>COUNTIFS($E$7:$E$3006,U2070,$I$7:$I$3006,'RC'!$E$6)</f>
        <v>0</v>
      </c>
      <c r="Y2070" s="48"/>
      <c r="Z2070" s="51" t="str">
        <f>IF(AQ2070='RC'!$E$6,AC2070*1000+AD2070,"")</f>
        <v/>
      </c>
      <c r="AA2070" s="51" t="str">
        <f>IF(AB2070="","",IF(AQ2070='RC'!$E$6,AC2070*1000-AD2070,""))</f>
        <v/>
      </c>
      <c r="AB2070" s="48" t="str">
        <f>IFERROR(VLOOKUP(E2070,Funcionários!$C$8:$E$207,3,FALSE),"")</f>
        <v/>
      </c>
      <c r="AC2070" s="50" t="str">
        <f>IF(AB2070="","",IF(COUNTIFS($AB$7:$AB$3006,AB2070,$AQ$7:$AQ$3006,'RC'!$E$6)=0,"",COUNTIFS($M$7:$M$3006,"Concluída no prazo",$AB$7:$AB$3006,AB2070,$AQ$7:$AQ$3006,'RC'!$E$6)/COUNTIFS($AB$7:$AB$3006,AB2070,$AQ$7:$AQ$3006,'RC'!$E$6)))</f>
        <v/>
      </c>
      <c r="AD2070" s="48">
        <f>SUMIF($AQ$7:$AQ$3006,'RC'!$E$6,$J$7:$J$3006)+SUMIF($AQ$7:$AQ$3006,'RC'!$E$6,$L$7:$L$3006)</f>
        <v>21</v>
      </c>
      <c r="AF2070" s="48">
        <v>2.93699999999937E-2</v>
      </c>
      <c r="AG2070" s="48">
        <f>IF(OR(AQ2070="",AQ2070&lt;&gt;'RC'!$E$6,AB2070&lt;&gt;'RC'!$D$21),0,1)</f>
        <v>0</v>
      </c>
      <c r="AH2070" s="48">
        <f t="shared" si="724"/>
        <v>2.93699999999937E-2</v>
      </c>
      <c r="AI2070" s="48" t="str">
        <f t="shared" si="706"/>
        <v/>
      </c>
      <c r="AJ2070" s="48" t="str">
        <f t="shared" si="707"/>
        <v/>
      </c>
      <c r="AK2070" s="52" t="str">
        <f t="shared" si="708"/>
        <v/>
      </c>
      <c r="AL2070" s="52" t="str">
        <f t="shared" si="709"/>
        <v/>
      </c>
      <c r="AM2070" s="48" t="str">
        <f t="shared" si="710"/>
        <v/>
      </c>
      <c r="AN2070" s="48" t="str">
        <f t="shared" si="711"/>
        <v/>
      </c>
      <c r="AP2070" s="18" t="str">
        <f t="shared" si="712"/>
        <v/>
      </c>
      <c r="AQ2070" s="18" t="str">
        <f t="shared" si="713"/>
        <v/>
      </c>
      <c r="AR2070" s="18">
        <v>2.937E-2</v>
      </c>
      <c r="AS2070" s="18">
        <f>IF(AF!$D$27="Todos",1,IF(M2070=AF!$D$27,1,0))</f>
        <v>1</v>
      </c>
      <c r="AT2070" s="53">
        <f>IF(AND(E2070=AF!$D$6,OR(LT!M2070=AF!$D$27,AF!$D$27="Todos"),OR(AP2070=AF!$E$8,AQ2070=AF!$E$8)),AR2070+AS2070,0)</f>
        <v>0</v>
      </c>
      <c r="AU2070" s="18" t="str">
        <f t="shared" si="714"/>
        <v/>
      </c>
      <c r="AV2070" s="54" t="str">
        <f t="shared" si="715"/>
        <v/>
      </c>
      <c r="AW2070" s="54" t="str">
        <f t="shared" si="716"/>
        <v/>
      </c>
      <c r="AX2070" s="18" t="str">
        <f t="shared" si="717"/>
        <v/>
      </c>
      <c r="AY2070" s="18" t="str">
        <f t="shared" si="718"/>
        <v/>
      </c>
      <c r="BA2070" s="18">
        <f>IF($E2070=AF!$D$6,IF($M2070="Concluída no prazo",2,IF($M2070="Concluída com atraso",1,0)),0)</f>
        <v>0</v>
      </c>
      <c r="BB2070" s="18">
        <f>IF($E2070=AF!$D$6,IF($M2070="Atrasada",2,IF($M2070="Concluída com atraso",1,0)),0)</f>
        <v>0</v>
      </c>
      <c r="BC2070" s="18">
        <v>2.0639999999999999E-2</v>
      </c>
      <c r="BD2070" s="18">
        <f t="shared" si="725"/>
        <v>2.0639999999999999E-2</v>
      </c>
      <c r="BE2070" s="18">
        <f t="shared" si="725"/>
        <v>2.0639999999999999E-2</v>
      </c>
      <c r="BF2070" s="18" t="str">
        <f t="shared" si="719"/>
        <v/>
      </c>
      <c r="BN2070" s="18" t="str">
        <f t="shared" si="720"/>
        <v>s</v>
      </c>
    </row>
    <row r="2071" spans="3:66" ht="50.1" customHeight="1" thickTop="1" thickBot="1" x14ac:dyDescent="0.3">
      <c r="C2071" s="46"/>
      <c r="D2071" s="46"/>
      <c r="E2071" s="46"/>
      <c r="F2071" s="122"/>
      <c r="G2071" s="122"/>
      <c r="H2071" s="78" t="str">
        <f t="shared" si="721"/>
        <v/>
      </c>
      <c r="I2071" s="78" t="str">
        <f t="shared" si="722"/>
        <v/>
      </c>
      <c r="J2071" s="16"/>
      <c r="K2071" s="46" t="str">
        <f t="shared" si="723"/>
        <v/>
      </c>
      <c r="L2071" s="16"/>
      <c r="M2071" s="16"/>
      <c r="N2071" s="46"/>
      <c r="O2071" s="47" t="str">
        <f t="shared" si="726"/>
        <v/>
      </c>
      <c r="P2071" s="47"/>
      <c r="Q2071" s="48" t="str">
        <f>IFERROR(VLOOKUP(E2071,Funcionários!$C$8:$E$207,3,FALSE),"")</f>
        <v/>
      </c>
      <c r="R2071" s="47"/>
      <c r="S2071" s="49" t="str">
        <f t="shared" si="727"/>
        <v/>
      </c>
      <c r="T2071" s="49">
        <v>2.0650000000000002E-2</v>
      </c>
      <c r="U2071" s="48" t="str">
        <f>IF(Funcionários!C2072=0,"",Funcionários!C2072)</f>
        <v/>
      </c>
      <c r="V2071" s="50">
        <f>IF(U2071="",0,IF(COUNTIFS($E$7:$E$3006,U2071,$I$7:$I$3006,'RC'!$E$6)=0,0,COUNTIFS($M$7:$M$3006,"Concluída no prazo",$E$7:$E$3006,U2071,$I$7:$I$3006,'RC'!$E$6)/COUNTIFS($E$7:$E$3006,U2071,$I$7:$I$3006,'RC'!$E$6)))</f>
        <v>0</v>
      </c>
      <c r="W2071" s="49">
        <f>SUMIFS($J$7:$J$3006,$E$7:$E$3006,U2071,$I$7:$I$3006,'RC'!$E$6)+SUMIFS($L$7:$L$3006,$E$7:$E$3006,U2071,$I$7:$I$3006,'RC'!$E$6)</f>
        <v>0</v>
      </c>
      <c r="X2071" s="48">
        <f>COUNTIFS($E$7:$E$3006,U2071,$I$7:$I$3006,'RC'!$E$6)</f>
        <v>0</v>
      </c>
      <c r="Y2071" s="48"/>
      <c r="Z2071" s="51" t="str">
        <f>IF(AQ2071='RC'!$E$6,AC2071*1000+AD2071,"")</f>
        <v/>
      </c>
      <c r="AA2071" s="51" t="str">
        <f>IF(AB2071="","",IF(AQ2071='RC'!$E$6,AC2071*1000-AD2071,""))</f>
        <v/>
      </c>
      <c r="AB2071" s="48" t="str">
        <f>IFERROR(VLOOKUP(E2071,Funcionários!$C$8:$E$207,3,FALSE),"")</f>
        <v/>
      </c>
      <c r="AC2071" s="50" t="str">
        <f>IF(AB2071="","",IF(COUNTIFS($AB$7:$AB$3006,AB2071,$AQ$7:$AQ$3006,'RC'!$E$6)=0,"",COUNTIFS($M$7:$M$3006,"Concluída no prazo",$AB$7:$AB$3006,AB2071,$AQ$7:$AQ$3006,'RC'!$E$6)/COUNTIFS($AB$7:$AB$3006,AB2071,$AQ$7:$AQ$3006,'RC'!$E$6)))</f>
        <v/>
      </c>
      <c r="AD2071" s="48">
        <f>SUMIF($AQ$7:$AQ$3006,'RC'!$E$6,$J$7:$J$3006)+SUMIF($AQ$7:$AQ$3006,'RC'!$E$6,$L$7:$L$3006)</f>
        <v>21</v>
      </c>
      <c r="AF2071" s="48">
        <v>2.93599999999937E-2</v>
      </c>
      <c r="AG2071" s="48">
        <f>IF(OR(AQ2071="",AQ2071&lt;&gt;'RC'!$E$6,AB2071&lt;&gt;'RC'!$D$21),0,1)</f>
        <v>0</v>
      </c>
      <c r="AH2071" s="48">
        <f t="shared" si="724"/>
        <v>2.93599999999937E-2</v>
      </c>
      <c r="AI2071" s="48" t="str">
        <f t="shared" si="706"/>
        <v/>
      </c>
      <c r="AJ2071" s="48" t="str">
        <f t="shared" si="707"/>
        <v/>
      </c>
      <c r="AK2071" s="52" t="str">
        <f t="shared" si="708"/>
        <v/>
      </c>
      <c r="AL2071" s="52" t="str">
        <f t="shared" si="709"/>
        <v/>
      </c>
      <c r="AM2071" s="48" t="str">
        <f t="shared" si="710"/>
        <v/>
      </c>
      <c r="AN2071" s="48" t="str">
        <f t="shared" si="711"/>
        <v/>
      </c>
      <c r="AP2071" s="18" t="str">
        <f t="shared" si="712"/>
        <v/>
      </c>
      <c r="AQ2071" s="18" t="str">
        <f t="shared" si="713"/>
        <v/>
      </c>
      <c r="AR2071" s="18">
        <v>2.9360000000000001E-2</v>
      </c>
      <c r="AS2071" s="18">
        <f>IF(AF!$D$27="Todos",1,IF(M2071=AF!$D$27,1,0))</f>
        <v>1</v>
      </c>
      <c r="AT2071" s="53">
        <f>IF(AND(E2071=AF!$D$6,OR(LT!M2071=AF!$D$27,AF!$D$27="Todos"),OR(AP2071=AF!$E$8,AQ2071=AF!$E$8)),AR2071+AS2071,0)</f>
        <v>0</v>
      </c>
      <c r="AU2071" s="18" t="str">
        <f t="shared" si="714"/>
        <v/>
      </c>
      <c r="AV2071" s="54" t="str">
        <f t="shared" si="715"/>
        <v/>
      </c>
      <c r="AW2071" s="54" t="str">
        <f t="shared" si="716"/>
        <v/>
      </c>
      <c r="AX2071" s="18" t="str">
        <f t="shared" si="717"/>
        <v/>
      </c>
      <c r="AY2071" s="18" t="str">
        <f t="shared" si="718"/>
        <v/>
      </c>
      <c r="BA2071" s="18">
        <f>IF($E2071=AF!$D$6,IF($M2071="Concluída no prazo",2,IF($M2071="Concluída com atraso",1,0)),0)</f>
        <v>0</v>
      </c>
      <c r="BB2071" s="18">
        <f>IF($E2071=AF!$D$6,IF($M2071="Atrasada",2,IF($M2071="Concluída com atraso",1,0)),0)</f>
        <v>0</v>
      </c>
      <c r="BC2071" s="18">
        <v>2.0650000000000002E-2</v>
      </c>
      <c r="BD2071" s="18">
        <f t="shared" si="725"/>
        <v>2.0650000000000002E-2</v>
      </c>
      <c r="BE2071" s="18">
        <f t="shared" si="725"/>
        <v>2.0650000000000002E-2</v>
      </c>
      <c r="BF2071" s="18" t="str">
        <f t="shared" si="719"/>
        <v/>
      </c>
      <c r="BN2071" s="18" t="str">
        <f t="shared" si="720"/>
        <v>s</v>
      </c>
    </row>
    <row r="2072" spans="3:66" ht="50.1" customHeight="1" thickTop="1" thickBot="1" x14ac:dyDescent="0.3">
      <c r="C2072" s="46"/>
      <c r="D2072" s="46"/>
      <c r="E2072" s="46"/>
      <c r="F2072" s="122"/>
      <c r="G2072" s="122"/>
      <c r="H2072" s="78" t="str">
        <f t="shared" si="721"/>
        <v/>
      </c>
      <c r="I2072" s="78" t="str">
        <f t="shared" si="722"/>
        <v/>
      </c>
      <c r="J2072" s="16"/>
      <c r="K2072" s="46" t="str">
        <f t="shared" si="723"/>
        <v/>
      </c>
      <c r="L2072" s="16"/>
      <c r="M2072" s="16"/>
      <c r="N2072" s="46"/>
      <c r="O2072" s="47" t="str">
        <f t="shared" si="726"/>
        <v/>
      </c>
      <c r="P2072" s="47"/>
      <c r="Q2072" s="48" t="str">
        <f>IFERROR(VLOOKUP(E2072,Funcionários!$C$8:$E$207,3,FALSE),"")</f>
        <v/>
      </c>
      <c r="R2072" s="47"/>
      <c r="S2072" s="49" t="str">
        <f t="shared" si="727"/>
        <v/>
      </c>
      <c r="T2072" s="49">
        <v>2.0660000000000001E-2</v>
      </c>
      <c r="U2072" s="48" t="str">
        <f>IF(Funcionários!C2073=0,"",Funcionários!C2073)</f>
        <v/>
      </c>
      <c r="V2072" s="50">
        <f>IF(U2072="",0,IF(COUNTIFS($E$7:$E$3006,U2072,$I$7:$I$3006,'RC'!$E$6)=0,0,COUNTIFS($M$7:$M$3006,"Concluída no prazo",$E$7:$E$3006,U2072,$I$7:$I$3006,'RC'!$E$6)/COUNTIFS($E$7:$E$3006,U2072,$I$7:$I$3006,'RC'!$E$6)))</f>
        <v>0</v>
      </c>
      <c r="W2072" s="49">
        <f>SUMIFS($J$7:$J$3006,$E$7:$E$3006,U2072,$I$7:$I$3006,'RC'!$E$6)+SUMIFS($L$7:$L$3006,$E$7:$E$3006,U2072,$I$7:$I$3006,'RC'!$E$6)</f>
        <v>0</v>
      </c>
      <c r="X2072" s="48">
        <f>COUNTIFS($E$7:$E$3006,U2072,$I$7:$I$3006,'RC'!$E$6)</f>
        <v>0</v>
      </c>
      <c r="Y2072" s="48"/>
      <c r="Z2072" s="51" t="str">
        <f>IF(AQ2072='RC'!$E$6,AC2072*1000+AD2072,"")</f>
        <v/>
      </c>
      <c r="AA2072" s="51" t="str">
        <f>IF(AB2072="","",IF(AQ2072='RC'!$E$6,AC2072*1000-AD2072,""))</f>
        <v/>
      </c>
      <c r="AB2072" s="48" t="str">
        <f>IFERROR(VLOOKUP(E2072,Funcionários!$C$8:$E$207,3,FALSE),"")</f>
        <v/>
      </c>
      <c r="AC2072" s="50" t="str">
        <f>IF(AB2072="","",IF(COUNTIFS($AB$7:$AB$3006,AB2072,$AQ$7:$AQ$3006,'RC'!$E$6)=0,"",COUNTIFS($M$7:$M$3006,"Concluída no prazo",$AB$7:$AB$3006,AB2072,$AQ$7:$AQ$3006,'RC'!$E$6)/COUNTIFS($AB$7:$AB$3006,AB2072,$AQ$7:$AQ$3006,'RC'!$E$6)))</f>
        <v/>
      </c>
      <c r="AD2072" s="48">
        <f>SUMIF($AQ$7:$AQ$3006,'RC'!$E$6,$J$7:$J$3006)+SUMIF($AQ$7:$AQ$3006,'RC'!$E$6,$L$7:$L$3006)</f>
        <v>21</v>
      </c>
      <c r="AF2072" s="48">
        <v>2.9349999999993701E-2</v>
      </c>
      <c r="AG2072" s="48">
        <f>IF(OR(AQ2072="",AQ2072&lt;&gt;'RC'!$E$6,AB2072&lt;&gt;'RC'!$D$21),0,1)</f>
        <v>0</v>
      </c>
      <c r="AH2072" s="48">
        <f t="shared" si="724"/>
        <v>2.9349999999993701E-2</v>
      </c>
      <c r="AI2072" s="48" t="str">
        <f t="shared" si="706"/>
        <v/>
      </c>
      <c r="AJ2072" s="48" t="str">
        <f t="shared" si="707"/>
        <v/>
      </c>
      <c r="AK2072" s="52" t="str">
        <f t="shared" si="708"/>
        <v/>
      </c>
      <c r="AL2072" s="52" t="str">
        <f t="shared" si="709"/>
        <v/>
      </c>
      <c r="AM2072" s="48" t="str">
        <f t="shared" si="710"/>
        <v/>
      </c>
      <c r="AN2072" s="48" t="str">
        <f t="shared" si="711"/>
        <v/>
      </c>
      <c r="AP2072" s="18" t="str">
        <f t="shared" si="712"/>
        <v/>
      </c>
      <c r="AQ2072" s="18" t="str">
        <f t="shared" si="713"/>
        <v/>
      </c>
      <c r="AR2072" s="18">
        <v>2.9350000000000001E-2</v>
      </c>
      <c r="AS2072" s="18">
        <f>IF(AF!$D$27="Todos",1,IF(M2072=AF!$D$27,1,0))</f>
        <v>1</v>
      </c>
      <c r="AT2072" s="53">
        <f>IF(AND(E2072=AF!$D$6,OR(LT!M2072=AF!$D$27,AF!$D$27="Todos"),OR(AP2072=AF!$E$8,AQ2072=AF!$E$8)),AR2072+AS2072,0)</f>
        <v>0</v>
      </c>
      <c r="AU2072" s="18" t="str">
        <f t="shared" si="714"/>
        <v/>
      </c>
      <c r="AV2072" s="54" t="str">
        <f t="shared" si="715"/>
        <v/>
      </c>
      <c r="AW2072" s="54" t="str">
        <f t="shared" si="716"/>
        <v/>
      </c>
      <c r="AX2072" s="18" t="str">
        <f t="shared" si="717"/>
        <v/>
      </c>
      <c r="AY2072" s="18" t="str">
        <f t="shared" si="718"/>
        <v/>
      </c>
      <c r="BA2072" s="18">
        <f>IF($E2072=AF!$D$6,IF($M2072="Concluída no prazo",2,IF($M2072="Concluída com atraso",1,0)),0)</f>
        <v>0</v>
      </c>
      <c r="BB2072" s="18">
        <f>IF($E2072=AF!$D$6,IF($M2072="Atrasada",2,IF($M2072="Concluída com atraso",1,0)),0)</f>
        <v>0</v>
      </c>
      <c r="BC2072" s="18">
        <v>2.0660000000000001E-2</v>
      </c>
      <c r="BD2072" s="18">
        <f t="shared" si="725"/>
        <v>2.0660000000000001E-2</v>
      </c>
      <c r="BE2072" s="18">
        <f t="shared" si="725"/>
        <v>2.0660000000000001E-2</v>
      </c>
      <c r="BF2072" s="18" t="str">
        <f t="shared" si="719"/>
        <v/>
      </c>
      <c r="BN2072" s="18" t="str">
        <f t="shared" si="720"/>
        <v>s</v>
      </c>
    </row>
    <row r="2073" spans="3:66" ht="50.1" customHeight="1" thickTop="1" thickBot="1" x14ac:dyDescent="0.3">
      <c r="C2073" s="46"/>
      <c r="D2073" s="46"/>
      <c r="E2073" s="46"/>
      <c r="F2073" s="122"/>
      <c r="G2073" s="122"/>
      <c r="H2073" s="78" t="str">
        <f t="shared" si="721"/>
        <v/>
      </c>
      <c r="I2073" s="78" t="str">
        <f t="shared" si="722"/>
        <v/>
      </c>
      <c r="J2073" s="16"/>
      <c r="K2073" s="46" t="str">
        <f t="shared" si="723"/>
        <v/>
      </c>
      <c r="L2073" s="16"/>
      <c r="M2073" s="16"/>
      <c r="N2073" s="46"/>
      <c r="O2073" s="47" t="str">
        <f t="shared" si="726"/>
        <v/>
      </c>
      <c r="P2073" s="47"/>
      <c r="Q2073" s="48" t="str">
        <f>IFERROR(VLOOKUP(E2073,Funcionários!$C$8:$E$207,3,FALSE),"")</f>
        <v/>
      </c>
      <c r="R2073" s="47"/>
      <c r="S2073" s="49" t="str">
        <f t="shared" si="727"/>
        <v/>
      </c>
      <c r="T2073" s="49">
        <v>2.0670000000000001E-2</v>
      </c>
      <c r="U2073" s="48" t="str">
        <f>IF(Funcionários!C2074=0,"",Funcionários!C2074)</f>
        <v/>
      </c>
      <c r="V2073" s="50">
        <f>IF(U2073="",0,IF(COUNTIFS($E$7:$E$3006,U2073,$I$7:$I$3006,'RC'!$E$6)=0,0,COUNTIFS($M$7:$M$3006,"Concluída no prazo",$E$7:$E$3006,U2073,$I$7:$I$3006,'RC'!$E$6)/COUNTIFS($E$7:$E$3006,U2073,$I$7:$I$3006,'RC'!$E$6)))</f>
        <v>0</v>
      </c>
      <c r="W2073" s="49">
        <f>SUMIFS($J$7:$J$3006,$E$7:$E$3006,U2073,$I$7:$I$3006,'RC'!$E$6)+SUMIFS($L$7:$L$3006,$E$7:$E$3006,U2073,$I$7:$I$3006,'RC'!$E$6)</f>
        <v>0</v>
      </c>
      <c r="X2073" s="48">
        <f>COUNTIFS($E$7:$E$3006,U2073,$I$7:$I$3006,'RC'!$E$6)</f>
        <v>0</v>
      </c>
      <c r="Y2073" s="48"/>
      <c r="Z2073" s="51" t="str">
        <f>IF(AQ2073='RC'!$E$6,AC2073*1000+AD2073,"")</f>
        <v/>
      </c>
      <c r="AA2073" s="51" t="str">
        <f>IF(AB2073="","",IF(AQ2073='RC'!$E$6,AC2073*1000-AD2073,""))</f>
        <v/>
      </c>
      <c r="AB2073" s="48" t="str">
        <f>IFERROR(VLOOKUP(E2073,Funcionários!$C$8:$E$207,3,FALSE),"")</f>
        <v/>
      </c>
      <c r="AC2073" s="50" t="str">
        <f>IF(AB2073="","",IF(COUNTIFS($AB$7:$AB$3006,AB2073,$AQ$7:$AQ$3006,'RC'!$E$6)=0,"",COUNTIFS($M$7:$M$3006,"Concluída no prazo",$AB$7:$AB$3006,AB2073,$AQ$7:$AQ$3006,'RC'!$E$6)/COUNTIFS($AB$7:$AB$3006,AB2073,$AQ$7:$AQ$3006,'RC'!$E$6)))</f>
        <v/>
      </c>
      <c r="AD2073" s="48">
        <f>SUMIF($AQ$7:$AQ$3006,'RC'!$E$6,$J$7:$J$3006)+SUMIF($AQ$7:$AQ$3006,'RC'!$E$6,$L$7:$L$3006)</f>
        <v>21</v>
      </c>
      <c r="AF2073" s="48">
        <v>2.9339999999993701E-2</v>
      </c>
      <c r="AG2073" s="48">
        <f>IF(OR(AQ2073="",AQ2073&lt;&gt;'RC'!$E$6,AB2073&lt;&gt;'RC'!$D$21),0,1)</f>
        <v>0</v>
      </c>
      <c r="AH2073" s="48">
        <f t="shared" si="724"/>
        <v>2.9339999999993701E-2</v>
      </c>
      <c r="AI2073" s="48" t="str">
        <f t="shared" si="706"/>
        <v/>
      </c>
      <c r="AJ2073" s="48" t="str">
        <f t="shared" si="707"/>
        <v/>
      </c>
      <c r="AK2073" s="52" t="str">
        <f t="shared" si="708"/>
        <v/>
      </c>
      <c r="AL2073" s="52" t="str">
        <f t="shared" si="709"/>
        <v/>
      </c>
      <c r="AM2073" s="48" t="str">
        <f t="shared" si="710"/>
        <v/>
      </c>
      <c r="AN2073" s="48" t="str">
        <f t="shared" si="711"/>
        <v/>
      </c>
      <c r="AP2073" s="18" t="str">
        <f t="shared" si="712"/>
        <v/>
      </c>
      <c r="AQ2073" s="18" t="str">
        <f t="shared" si="713"/>
        <v/>
      </c>
      <c r="AR2073" s="18">
        <v>2.9340000000000001E-2</v>
      </c>
      <c r="AS2073" s="18">
        <f>IF(AF!$D$27="Todos",1,IF(M2073=AF!$D$27,1,0))</f>
        <v>1</v>
      </c>
      <c r="AT2073" s="53">
        <f>IF(AND(E2073=AF!$D$6,OR(LT!M2073=AF!$D$27,AF!$D$27="Todos"),OR(AP2073=AF!$E$8,AQ2073=AF!$E$8)),AR2073+AS2073,0)</f>
        <v>0</v>
      </c>
      <c r="AU2073" s="18" t="str">
        <f t="shared" si="714"/>
        <v/>
      </c>
      <c r="AV2073" s="54" t="str">
        <f t="shared" si="715"/>
        <v/>
      </c>
      <c r="AW2073" s="54" t="str">
        <f t="shared" si="716"/>
        <v/>
      </c>
      <c r="AX2073" s="18" t="str">
        <f t="shared" si="717"/>
        <v/>
      </c>
      <c r="AY2073" s="18" t="str">
        <f t="shared" si="718"/>
        <v/>
      </c>
      <c r="BA2073" s="18">
        <f>IF($E2073=AF!$D$6,IF($M2073="Concluída no prazo",2,IF($M2073="Concluída com atraso",1,0)),0)</f>
        <v>0</v>
      </c>
      <c r="BB2073" s="18">
        <f>IF($E2073=AF!$D$6,IF($M2073="Atrasada",2,IF($M2073="Concluída com atraso",1,0)),0)</f>
        <v>0</v>
      </c>
      <c r="BC2073" s="18">
        <v>2.0670000000000001E-2</v>
      </c>
      <c r="BD2073" s="18">
        <f t="shared" si="725"/>
        <v>2.0670000000000001E-2</v>
      </c>
      <c r="BE2073" s="18">
        <f t="shared" si="725"/>
        <v>2.0670000000000001E-2</v>
      </c>
      <c r="BF2073" s="18" t="str">
        <f t="shared" si="719"/>
        <v/>
      </c>
      <c r="BN2073" s="18" t="str">
        <f t="shared" si="720"/>
        <v>s</v>
      </c>
    </row>
    <row r="2074" spans="3:66" ht="50.1" customHeight="1" thickTop="1" thickBot="1" x14ac:dyDescent="0.3">
      <c r="C2074" s="46"/>
      <c r="D2074" s="46"/>
      <c r="E2074" s="46"/>
      <c r="F2074" s="122"/>
      <c r="G2074" s="122"/>
      <c r="H2074" s="78" t="str">
        <f t="shared" si="721"/>
        <v/>
      </c>
      <c r="I2074" s="78" t="str">
        <f t="shared" si="722"/>
        <v/>
      </c>
      <c r="J2074" s="16"/>
      <c r="K2074" s="46" t="str">
        <f t="shared" si="723"/>
        <v/>
      </c>
      <c r="L2074" s="16"/>
      <c r="M2074" s="16"/>
      <c r="N2074" s="46"/>
      <c r="O2074" s="47" t="str">
        <f t="shared" si="726"/>
        <v/>
      </c>
      <c r="P2074" s="47"/>
      <c r="Q2074" s="48" t="str">
        <f>IFERROR(VLOOKUP(E2074,Funcionários!$C$8:$E$207,3,FALSE),"")</f>
        <v/>
      </c>
      <c r="R2074" s="47"/>
      <c r="S2074" s="49" t="str">
        <f t="shared" si="727"/>
        <v/>
      </c>
      <c r="T2074" s="49">
        <v>2.068E-2</v>
      </c>
      <c r="U2074" s="48" t="str">
        <f>IF(Funcionários!C2075=0,"",Funcionários!C2075)</f>
        <v/>
      </c>
      <c r="V2074" s="50">
        <f>IF(U2074="",0,IF(COUNTIFS($E$7:$E$3006,U2074,$I$7:$I$3006,'RC'!$E$6)=0,0,COUNTIFS($M$7:$M$3006,"Concluída no prazo",$E$7:$E$3006,U2074,$I$7:$I$3006,'RC'!$E$6)/COUNTIFS($E$7:$E$3006,U2074,$I$7:$I$3006,'RC'!$E$6)))</f>
        <v>0</v>
      </c>
      <c r="W2074" s="49">
        <f>SUMIFS($J$7:$J$3006,$E$7:$E$3006,U2074,$I$7:$I$3006,'RC'!$E$6)+SUMIFS($L$7:$L$3006,$E$7:$E$3006,U2074,$I$7:$I$3006,'RC'!$E$6)</f>
        <v>0</v>
      </c>
      <c r="X2074" s="48">
        <f>COUNTIFS($E$7:$E$3006,U2074,$I$7:$I$3006,'RC'!$E$6)</f>
        <v>0</v>
      </c>
      <c r="Y2074" s="48"/>
      <c r="Z2074" s="51" t="str">
        <f>IF(AQ2074='RC'!$E$6,AC2074*1000+AD2074,"")</f>
        <v/>
      </c>
      <c r="AA2074" s="51" t="str">
        <f>IF(AB2074="","",IF(AQ2074='RC'!$E$6,AC2074*1000-AD2074,""))</f>
        <v/>
      </c>
      <c r="AB2074" s="48" t="str">
        <f>IFERROR(VLOOKUP(E2074,Funcionários!$C$8:$E$207,3,FALSE),"")</f>
        <v/>
      </c>
      <c r="AC2074" s="50" t="str">
        <f>IF(AB2074="","",IF(COUNTIFS($AB$7:$AB$3006,AB2074,$AQ$7:$AQ$3006,'RC'!$E$6)=0,"",COUNTIFS($M$7:$M$3006,"Concluída no prazo",$AB$7:$AB$3006,AB2074,$AQ$7:$AQ$3006,'RC'!$E$6)/COUNTIFS($AB$7:$AB$3006,AB2074,$AQ$7:$AQ$3006,'RC'!$E$6)))</f>
        <v/>
      </c>
      <c r="AD2074" s="48">
        <f>SUMIF($AQ$7:$AQ$3006,'RC'!$E$6,$J$7:$J$3006)+SUMIF($AQ$7:$AQ$3006,'RC'!$E$6,$L$7:$L$3006)</f>
        <v>21</v>
      </c>
      <c r="AF2074" s="48">
        <v>2.9329999999993701E-2</v>
      </c>
      <c r="AG2074" s="48">
        <f>IF(OR(AQ2074="",AQ2074&lt;&gt;'RC'!$E$6,AB2074&lt;&gt;'RC'!$D$21),0,1)</f>
        <v>0</v>
      </c>
      <c r="AH2074" s="48">
        <f t="shared" si="724"/>
        <v>2.9329999999993701E-2</v>
      </c>
      <c r="AI2074" s="48" t="str">
        <f t="shared" si="706"/>
        <v/>
      </c>
      <c r="AJ2074" s="48" t="str">
        <f t="shared" si="707"/>
        <v/>
      </c>
      <c r="AK2074" s="52" t="str">
        <f t="shared" si="708"/>
        <v/>
      </c>
      <c r="AL2074" s="52" t="str">
        <f t="shared" si="709"/>
        <v/>
      </c>
      <c r="AM2074" s="48" t="str">
        <f t="shared" si="710"/>
        <v/>
      </c>
      <c r="AN2074" s="48" t="str">
        <f t="shared" si="711"/>
        <v/>
      </c>
      <c r="AP2074" s="18" t="str">
        <f t="shared" si="712"/>
        <v/>
      </c>
      <c r="AQ2074" s="18" t="str">
        <f t="shared" si="713"/>
        <v/>
      </c>
      <c r="AR2074" s="18">
        <v>2.9329999999999998E-2</v>
      </c>
      <c r="AS2074" s="18">
        <f>IF(AF!$D$27="Todos",1,IF(M2074=AF!$D$27,1,0))</f>
        <v>1</v>
      </c>
      <c r="AT2074" s="53">
        <f>IF(AND(E2074=AF!$D$6,OR(LT!M2074=AF!$D$27,AF!$D$27="Todos"),OR(AP2074=AF!$E$8,AQ2074=AF!$E$8)),AR2074+AS2074,0)</f>
        <v>0</v>
      </c>
      <c r="AU2074" s="18" t="str">
        <f t="shared" si="714"/>
        <v/>
      </c>
      <c r="AV2074" s="54" t="str">
        <f t="shared" si="715"/>
        <v/>
      </c>
      <c r="AW2074" s="54" t="str">
        <f t="shared" si="716"/>
        <v/>
      </c>
      <c r="AX2074" s="18" t="str">
        <f t="shared" si="717"/>
        <v/>
      </c>
      <c r="AY2074" s="18" t="str">
        <f t="shared" si="718"/>
        <v/>
      </c>
      <c r="BA2074" s="18">
        <f>IF($E2074=AF!$D$6,IF($M2074="Concluída no prazo",2,IF($M2074="Concluída com atraso",1,0)),0)</f>
        <v>0</v>
      </c>
      <c r="BB2074" s="18">
        <f>IF($E2074=AF!$D$6,IF($M2074="Atrasada",2,IF($M2074="Concluída com atraso",1,0)),0)</f>
        <v>0</v>
      </c>
      <c r="BC2074" s="18">
        <v>2.068E-2</v>
      </c>
      <c r="BD2074" s="18">
        <f t="shared" si="725"/>
        <v>2.068E-2</v>
      </c>
      <c r="BE2074" s="18">
        <f t="shared" si="725"/>
        <v>2.068E-2</v>
      </c>
      <c r="BF2074" s="18" t="str">
        <f t="shared" si="719"/>
        <v/>
      </c>
      <c r="BN2074" s="18" t="str">
        <f t="shared" si="720"/>
        <v>s</v>
      </c>
    </row>
    <row r="2075" spans="3:66" ht="50.1" customHeight="1" thickTop="1" thickBot="1" x14ac:dyDescent="0.3">
      <c r="C2075" s="46"/>
      <c r="D2075" s="46"/>
      <c r="E2075" s="46"/>
      <c r="F2075" s="122"/>
      <c r="G2075" s="122"/>
      <c r="H2075" s="78" t="str">
        <f t="shared" si="721"/>
        <v/>
      </c>
      <c r="I2075" s="78" t="str">
        <f t="shared" si="722"/>
        <v/>
      </c>
      <c r="J2075" s="16"/>
      <c r="K2075" s="46" t="str">
        <f t="shared" si="723"/>
        <v/>
      </c>
      <c r="L2075" s="16"/>
      <c r="M2075" s="16"/>
      <c r="N2075" s="46"/>
      <c r="O2075" s="47" t="str">
        <f t="shared" si="726"/>
        <v/>
      </c>
      <c r="P2075" s="47"/>
      <c r="Q2075" s="48" t="str">
        <f>IFERROR(VLOOKUP(E2075,Funcionários!$C$8:$E$207,3,FALSE),"")</f>
        <v/>
      </c>
      <c r="R2075" s="47"/>
      <c r="S2075" s="49" t="str">
        <f t="shared" si="727"/>
        <v/>
      </c>
      <c r="T2075" s="49">
        <v>2.069E-2</v>
      </c>
      <c r="U2075" s="48" t="str">
        <f>IF(Funcionários!C2076=0,"",Funcionários!C2076)</f>
        <v/>
      </c>
      <c r="V2075" s="50">
        <f>IF(U2075="",0,IF(COUNTIFS($E$7:$E$3006,U2075,$I$7:$I$3006,'RC'!$E$6)=0,0,COUNTIFS($M$7:$M$3006,"Concluída no prazo",$E$7:$E$3006,U2075,$I$7:$I$3006,'RC'!$E$6)/COUNTIFS($E$7:$E$3006,U2075,$I$7:$I$3006,'RC'!$E$6)))</f>
        <v>0</v>
      </c>
      <c r="W2075" s="49">
        <f>SUMIFS($J$7:$J$3006,$E$7:$E$3006,U2075,$I$7:$I$3006,'RC'!$E$6)+SUMIFS($L$7:$L$3006,$E$7:$E$3006,U2075,$I$7:$I$3006,'RC'!$E$6)</f>
        <v>0</v>
      </c>
      <c r="X2075" s="48">
        <f>COUNTIFS($E$7:$E$3006,U2075,$I$7:$I$3006,'RC'!$E$6)</f>
        <v>0</v>
      </c>
      <c r="Y2075" s="48"/>
      <c r="Z2075" s="51" t="str">
        <f>IF(AQ2075='RC'!$E$6,AC2075*1000+AD2075,"")</f>
        <v/>
      </c>
      <c r="AA2075" s="51" t="str">
        <f>IF(AB2075="","",IF(AQ2075='RC'!$E$6,AC2075*1000-AD2075,""))</f>
        <v/>
      </c>
      <c r="AB2075" s="48" t="str">
        <f>IFERROR(VLOOKUP(E2075,Funcionários!$C$8:$E$207,3,FALSE),"")</f>
        <v/>
      </c>
      <c r="AC2075" s="50" t="str">
        <f>IF(AB2075="","",IF(COUNTIFS($AB$7:$AB$3006,AB2075,$AQ$7:$AQ$3006,'RC'!$E$6)=0,"",COUNTIFS($M$7:$M$3006,"Concluída no prazo",$AB$7:$AB$3006,AB2075,$AQ$7:$AQ$3006,'RC'!$E$6)/COUNTIFS($AB$7:$AB$3006,AB2075,$AQ$7:$AQ$3006,'RC'!$E$6)))</f>
        <v/>
      </c>
      <c r="AD2075" s="48">
        <f>SUMIF($AQ$7:$AQ$3006,'RC'!$E$6,$J$7:$J$3006)+SUMIF($AQ$7:$AQ$3006,'RC'!$E$6,$L$7:$L$3006)</f>
        <v>21</v>
      </c>
      <c r="AF2075" s="48">
        <v>2.9319999999993698E-2</v>
      </c>
      <c r="AG2075" s="48">
        <f>IF(OR(AQ2075="",AQ2075&lt;&gt;'RC'!$E$6,AB2075&lt;&gt;'RC'!$D$21),0,1)</f>
        <v>0</v>
      </c>
      <c r="AH2075" s="48">
        <f t="shared" si="724"/>
        <v>2.9319999999993698E-2</v>
      </c>
      <c r="AI2075" s="48" t="str">
        <f t="shared" si="706"/>
        <v/>
      </c>
      <c r="AJ2075" s="48" t="str">
        <f t="shared" si="707"/>
        <v/>
      </c>
      <c r="AK2075" s="52" t="str">
        <f t="shared" si="708"/>
        <v/>
      </c>
      <c r="AL2075" s="52" t="str">
        <f t="shared" si="709"/>
        <v/>
      </c>
      <c r="AM2075" s="48" t="str">
        <f t="shared" si="710"/>
        <v/>
      </c>
      <c r="AN2075" s="48" t="str">
        <f t="shared" si="711"/>
        <v/>
      </c>
      <c r="AP2075" s="18" t="str">
        <f t="shared" si="712"/>
        <v/>
      </c>
      <c r="AQ2075" s="18" t="str">
        <f t="shared" si="713"/>
        <v/>
      </c>
      <c r="AR2075" s="18">
        <v>2.9319999999999999E-2</v>
      </c>
      <c r="AS2075" s="18">
        <f>IF(AF!$D$27="Todos",1,IF(M2075=AF!$D$27,1,0))</f>
        <v>1</v>
      </c>
      <c r="AT2075" s="53">
        <f>IF(AND(E2075=AF!$D$6,OR(LT!M2075=AF!$D$27,AF!$D$27="Todos"),OR(AP2075=AF!$E$8,AQ2075=AF!$E$8)),AR2075+AS2075,0)</f>
        <v>0</v>
      </c>
      <c r="AU2075" s="18" t="str">
        <f t="shared" si="714"/>
        <v/>
      </c>
      <c r="AV2075" s="54" t="str">
        <f t="shared" si="715"/>
        <v/>
      </c>
      <c r="AW2075" s="54" t="str">
        <f t="shared" si="716"/>
        <v/>
      </c>
      <c r="AX2075" s="18" t="str">
        <f t="shared" si="717"/>
        <v/>
      </c>
      <c r="AY2075" s="18" t="str">
        <f t="shared" si="718"/>
        <v/>
      </c>
      <c r="BA2075" s="18">
        <f>IF($E2075=AF!$D$6,IF($M2075="Concluída no prazo",2,IF($M2075="Concluída com atraso",1,0)),0)</f>
        <v>0</v>
      </c>
      <c r="BB2075" s="18">
        <f>IF($E2075=AF!$D$6,IF($M2075="Atrasada",2,IF($M2075="Concluída com atraso",1,0)),0)</f>
        <v>0</v>
      </c>
      <c r="BC2075" s="18">
        <v>2.069E-2</v>
      </c>
      <c r="BD2075" s="18">
        <f t="shared" si="725"/>
        <v>2.069E-2</v>
      </c>
      <c r="BE2075" s="18">
        <f t="shared" si="725"/>
        <v>2.069E-2</v>
      </c>
      <c r="BF2075" s="18" t="str">
        <f t="shared" si="719"/>
        <v/>
      </c>
      <c r="BN2075" s="18" t="str">
        <f t="shared" si="720"/>
        <v>s</v>
      </c>
    </row>
    <row r="2076" spans="3:66" ht="50.1" customHeight="1" thickTop="1" thickBot="1" x14ac:dyDescent="0.3">
      <c r="C2076" s="46"/>
      <c r="D2076" s="46"/>
      <c r="E2076" s="46"/>
      <c r="F2076" s="122"/>
      <c r="G2076" s="122"/>
      <c r="H2076" s="78" t="str">
        <f t="shared" si="721"/>
        <v/>
      </c>
      <c r="I2076" s="78" t="str">
        <f t="shared" si="722"/>
        <v/>
      </c>
      <c r="J2076" s="16"/>
      <c r="K2076" s="46" t="str">
        <f t="shared" si="723"/>
        <v/>
      </c>
      <c r="L2076" s="16"/>
      <c r="M2076" s="16"/>
      <c r="N2076" s="46"/>
      <c r="O2076" s="47" t="str">
        <f t="shared" si="726"/>
        <v/>
      </c>
      <c r="P2076" s="47"/>
      <c r="Q2076" s="48" t="str">
        <f>IFERROR(VLOOKUP(E2076,Funcionários!$C$8:$E$207,3,FALSE),"")</f>
        <v/>
      </c>
      <c r="R2076" s="47"/>
      <c r="S2076" s="49" t="str">
        <f t="shared" si="727"/>
        <v/>
      </c>
      <c r="T2076" s="49">
        <v>2.07E-2</v>
      </c>
      <c r="U2076" s="48" t="str">
        <f>IF(Funcionários!C2077=0,"",Funcionários!C2077)</f>
        <v/>
      </c>
      <c r="V2076" s="50">
        <f>IF(U2076="",0,IF(COUNTIFS($E$7:$E$3006,U2076,$I$7:$I$3006,'RC'!$E$6)=0,0,COUNTIFS($M$7:$M$3006,"Concluída no prazo",$E$7:$E$3006,U2076,$I$7:$I$3006,'RC'!$E$6)/COUNTIFS($E$7:$E$3006,U2076,$I$7:$I$3006,'RC'!$E$6)))</f>
        <v>0</v>
      </c>
      <c r="W2076" s="49">
        <f>SUMIFS($J$7:$J$3006,$E$7:$E$3006,U2076,$I$7:$I$3006,'RC'!$E$6)+SUMIFS($L$7:$L$3006,$E$7:$E$3006,U2076,$I$7:$I$3006,'RC'!$E$6)</f>
        <v>0</v>
      </c>
      <c r="X2076" s="48">
        <f>COUNTIFS($E$7:$E$3006,U2076,$I$7:$I$3006,'RC'!$E$6)</f>
        <v>0</v>
      </c>
      <c r="Y2076" s="48"/>
      <c r="Z2076" s="51" t="str">
        <f>IF(AQ2076='RC'!$E$6,AC2076*1000+AD2076,"")</f>
        <v/>
      </c>
      <c r="AA2076" s="51" t="str">
        <f>IF(AB2076="","",IF(AQ2076='RC'!$E$6,AC2076*1000-AD2076,""))</f>
        <v/>
      </c>
      <c r="AB2076" s="48" t="str">
        <f>IFERROR(VLOOKUP(E2076,Funcionários!$C$8:$E$207,3,FALSE),"")</f>
        <v/>
      </c>
      <c r="AC2076" s="50" t="str">
        <f>IF(AB2076="","",IF(COUNTIFS($AB$7:$AB$3006,AB2076,$AQ$7:$AQ$3006,'RC'!$E$6)=0,"",COUNTIFS($M$7:$M$3006,"Concluída no prazo",$AB$7:$AB$3006,AB2076,$AQ$7:$AQ$3006,'RC'!$E$6)/COUNTIFS($AB$7:$AB$3006,AB2076,$AQ$7:$AQ$3006,'RC'!$E$6)))</f>
        <v/>
      </c>
      <c r="AD2076" s="48">
        <f>SUMIF($AQ$7:$AQ$3006,'RC'!$E$6,$J$7:$J$3006)+SUMIF($AQ$7:$AQ$3006,'RC'!$E$6,$L$7:$L$3006)</f>
        <v>21</v>
      </c>
      <c r="AF2076" s="48">
        <v>2.9309999999993699E-2</v>
      </c>
      <c r="AG2076" s="48">
        <f>IF(OR(AQ2076="",AQ2076&lt;&gt;'RC'!$E$6,AB2076&lt;&gt;'RC'!$D$21),0,1)</f>
        <v>0</v>
      </c>
      <c r="AH2076" s="48">
        <f t="shared" si="724"/>
        <v>2.9309999999993699E-2</v>
      </c>
      <c r="AI2076" s="48" t="str">
        <f t="shared" si="706"/>
        <v/>
      </c>
      <c r="AJ2076" s="48" t="str">
        <f t="shared" si="707"/>
        <v/>
      </c>
      <c r="AK2076" s="52" t="str">
        <f t="shared" si="708"/>
        <v/>
      </c>
      <c r="AL2076" s="52" t="str">
        <f t="shared" si="709"/>
        <v/>
      </c>
      <c r="AM2076" s="48" t="str">
        <f t="shared" si="710"/>
        <v/>
      </c>
      <c r="AN2076" s="48" t="str">
        <f t="shared" si="711"/>
        <v/>
      </c>
      <c r="AP2076" s="18" t="str">
        <f t="shared" si="712"/>
        <v/>
      </c>
      <c r="AQ2076" s="18" t="str">
        <f t="shared" si="713"/>
        <v/>
      </c>
      <c r="AR2076" s="18">
        <v>2.9309999999999999E-2</v>
      </c>
      <c r="AS2076" s="18">
        <f>IF(AF!$D$27="Todos",1,IF(M2076=AF!$D$27,1,0))</f>
        <v>1</v>
      </c>
      <c r="AT2076" s="53">
        <f>IF(AND(E2076=AF!$D$6,OR(LT!M2076=AF!$D$27,AF!$D$27="Todos"),OR(AP2076=AF!$E$8,AQ2076=AF!$E$8)),AR2076+AS2076,0)</f>
        <v>0</v>
      </c>
      <c r="AU2076" s="18" t="str">
        <f t="shared" si="714"/>
        <v/>
      </c>
      <c r="AV2076" s="54" t="str">
        <f t="shared" si="715"/>
        <v/>
      </c>
      <c r="AW2076" s="54" t="str">
        <f t="shared" si="716"/>
        <v/>
      </c>
      <c r="AX2076" s="18" t="str">
        <f t="shared" si="717"/>
        <v/>
      </c>
      <c r="AY2076" s="18" t="str">
        <f t="shared" si="718"/>
        <v/>
      </c>
      <c r="BA2076" s="18">
        <f>IF($E2076=AF!$D$6,IF($M2076="Concluída no prazo",2,IF($M2076="Concluída com atraso",1,0)),0)</f>
        <v>0</v>
      </c>
      <c r="BB2076" s="18">
        <f>IF($E2076=AF!$D$6,IF($M2076="Atrasada",2,IF($M2076="Concluída com atraso",1,0)),0)</f>
        <v>0</v>
      </c>
      <c r="BC2076" s="18">
        <v>2.07E-2</v>
      </c>
      <c r="BD2076" s="18">
        <f t="shared" si="725"/>
        <v>2.07E-2</v>
      </c>
      <c r="BE2076" s="18">
        <f t="shared" si="725"/>
        <v>2.07E-2</v>
      </c>
      <c r="BF2076" s="18" t="str">
        <f t="shared" si="719"/>
        <v/>
      </c>
      <c r="BN2076" s="18" t="str">
        <f t="shared" si="720"/>
        <v>s</v>
      </c>
    </row>
    <row r="2077" spans="3:66" ht="50.1" customHeight="1" thickTop="1" thickBot="1" x14ac:dyDescent="0.3">
      <c r="C2077" s="46"/>
      <c r="D2077" s="46"/>
      <c r="E2077" s="46"/>
      <c r="F2077" s="122"/>
      <c r="G2077" s="122"/>
      <c r="H2077" s="78" t="str">
        <f t="shared" si="721"/>
        <v/>
      </c>
      <c r="I2077" s="78" t="str">
        <f t="shared" si="722"/>
        <v/>
      </c>
      <c r="J2077" s="16"/>
      <c r="K2077" s="46" t="str">
        <f t="shared" si="723"/>
        <v/>
      </c>
      <c r="L2077" s="16"/>
      <c r="M2077" s="16"/>
      <c r="N2077" s="46"/>
      <c r="O2077" s="47" t="str">
        <f t="shared" si="726"/>
        <v/>
      </c>
      <c r="P2077" s="47"/>
      <c r="Q2077" s="48" t="str">
        <f>IFERROR(VLOOKUP(E2077,Funcionários!$C$8:$E$207,3,FALSE),"")</f>
        <v/>
      </c>
      <c r="R2077" s="47"/>
      <c r="S2077" s="49" t="str">
        <f t="shared" si="727"/>
        <v/>
      </c>
      <c r="T2077" s="49">
        <v>2.0709999999999999E-2</v>
      </c>
      <c r="U2077" s="48" t="str">
        <f>IF(Funcionários!C2078=0,"",Funcionários!C2078)</f>
        <v/>
      </c>
      <c r="V2077" s="50">
        <f>IF(U2077="",0,IF(COUNTIFS($E$7:$E$3006,U2077,$I$7:$I$3006,'RC'!$E$6)=0,0,COUNTIFS($M$7:$M$3006,"Concluída no prazo",$E$7:$E$3006,U2077,$I$7:$I$3006,'RC'!$E$6)/COUNTIFS($E$7:$E$3006,U2077,$I$7:$I$3006,'RC'!$E$6)))</f>
        <v>0</v>
      </c>
      <c r="W2077" s="49">
        <f>SUMIFS($J$7:$J$3006,$E$7:$E$3006,U2077,$I$7:$I$3006,'RC'!$E$6)+SUMIFS($L$7:$L$3006,$E$7:$E$3006,U2077,$I$7:$I$3006,'RC'!$E$6)</f>
        <v>0</v>
      </c>
      <c r="X2077" s="48">
        <f>COUNTIFS($E$7:$E$3006,U2077,$I$7:$I$3006,'RC'!$E$6)</f>
        <v>0</v>
      </c>
      <c r="Y2077" s="48"/>
      <c r="Z2077" s="51" t="str">
        <f>IF(AQ2077='RC'!$E$6,AC2077*1000+AD2077,"")</f>
        <v/>
      </c>
      <c r="AA2077" s="51" t="str">
        <f>IF(AB2077="","",IF(AQ2077='RC'!$E$6,AC2077*1000-AD2077,""))</f>
        <v/>
      </c>
      <c r="AB2077" s="48" t="str">
        <f>IFERROR(VLOOKUP(E2077,Funcionários!$C$8:$E$207,3,FALSE),"")</f>
        <v/>
      </c>
      <c r="AC2077" s="50" t="str">
        <f>IF(AB2077="","",IF(COUNTIFS($AB$7:$AB$3006,AB2077,$AQ$7:$AQ$3006,'RC'!$E$6)=0,"",COUNTIFS($M$7:$M$3006,"Concluída no prazo",$AB$7:$AB$3006,AB2077,$AQ$7:$AQ$3006,'RC'!$E$6)/COUNTIFS($AB$7:$AB$3006,AB2077,$AQ$7:$AQ$3006,'RC'!$E$6)))</f>
        <v/>
      </c>
      <c r="AD2077" s="48">
        <f>SUMIF($AQ$7:$AQ$3006,'RC'!$E$6,$J$7:$J$3006)+SUMIF($AQ$7:$AQ$3006,'RC'!$E$6,$L$7:$L$3006)</f>
        <v>21</v>
      </c>
      <c r="AF2077" s="48">
        <v>2.9299999999993699E-2</v>
      </c>
      <c r="AG2077" s="48">
        <f>IF(OR(AQ2077="",AQ2077&lt;&gt;'RC'!$E$6,AB2077&lt;&gt;'RC'!$D$21),0,1)</f>
        <v>0</v>
      </c>
      <c r="AH2077" s="48">
        <f t="shared" si="724"/>
        <v>2.9299999999993699E-2</v>
      </c>
      <c r="AI2077" s="48" t="str">
        <f t="shared" si="706"/>
        <v/>
      </c>
      <c r="AJ2077" s="48" t="str">
        <f t="shared" si="707"/>
        <v/>
      </c>
      <c r="AK2077" s="52" t="str">
        <f t="shared" si="708"/>
        <v/>
      </c>
      <c r="AL2077" s="52" t="str">
        <f t="shared" si="709"/>
        <v/>
      </c>
      <c r="AM2077" s="48" t="str">
        <f t="shared" si="710"/>
        <v/>
      </c>
      <c r="AN2077" s="48" t="str">
        <f t="shared" si="711"/>
        <v/>
      </c>
      <c r="AP2077" s="18" t="str">
        <f t="shared" si="712"/>
        <v/>
      </c>
      <c r="AQ2077" s="18" t="str">
        <f t="shared" si="713"/>
        <v/>
      </c>
      <c r="AR2077" s="18">
        <v>2.93E-2</v>
      </c>
      <c r="AS2077" s="18">
        <f>IF(AF!$D$27="Todos",1,IF(M2077=AF!$D$27,1,0))</f>
        <v>1</v>
      </c>
      <c r="AT2077" s="53">
        <f>IF(AND(E2077=AF!$D$6,OR(LT!M2077=AF!$D$27,AF!$D$27="Todos"),OR(AP2077=AF!$E$8,AQ2077=AF!$E$8)),AR2077+AS2077,0)</f>
        <v>0</v>
      </c>
      <c r="AU2077" s="18" t="str">
        <f t="shared" si="714"/>
        <v/>
      </c>
      <c r="AV2077" s="54" t="str">
        <f t="shared" si="715"/>
        <v/>
      </c>
      <c r="AW2077" s="54" t="str">
        <f t="shared" si="716"/>
        <v/>
      </c>
      <c r="AX2077" s="18" t="str">
        <f t="shared" si="717"/>
        <v/>
      </c>
      <c r="AY2077" s="18" t="str">
        <f t="shared" si="718"/>
        <v/>
      </c>
      <c r="BA2077" s="18">
        <f>IF($E2077=AF!$D$6,IF($M2077="Concluída no prazo",2,IF($M2077="Concluída com atraso",1,0)),0)</f>
        <v>0</v>
      </c>
      <c r="BB2077" s="18">
        <f>IF($E2077=AF!$D$6,IF($M2077="Atrasada",2,IF($M2077="Concluída com atraso",1,0)),0)</f>
        <v>0</v>
      </c>
      <c r="BC2077" s="18">
        <v>2.0709999999999999E-2</v>
      </c>
      <c r="BD2077" s="18">
        <f t="shared" si="725"/>
        <v>2.0709999999999999E-2</v>
      </c>
      <c r="BE2077" s="18">
        <f t="shared" si="725"/>
        <v>2.0709999999999999E-2</v>
      </c>
      <c r="BF2077" s="18" t="str">
        <f t="shared" si="719"/>
        <v/>
      </c>
      <c r="BN2077" s="18" t="str">
        <f t="shared" si="720"/>
        <v>s</v>
      </c>
    </row>
    <row r="2078" spans="3:66" ht="50.1" customHeight="1" thickTop="1" thickBot="1" x14ac:dyDescent="0.3">
      <c r="C2078" s="46"/>
      <c r="D2078" s="46"/>
      <c r="E2078" s="46"/>
      <c r="F2078" s="122"/>
      <c r="G2078" s="122"/>
      <c r="H2078" s="78" t="str">
        <f t="shared" si="721"/>
        <v/>
      </c>
      <c r="I2078" s="78" t="str">
        <f t="shared" si="722"/>
        <v/>
      </c>
      <c r="J2078" s="16"/>
      <c r="K2078" s="46" t="str">
        <f t="shared" si="723"/>
        <v/>
      </c>
      <c r="L2078" s="16"/>
      <c r="M2078" s="16"/>
      <c r="N2078" s="46"/>
      <c r="O2078" s="47" t="str">
        <f t="shared" si="726"/>
        <v/>
      </c>
      <c r="P2078" s="47"/>
      <c r="Q2078" s="48" t="str">
        <f>IFERROR(VLOOKUP(E2078,Funcionários!$C$8:$E$207,3,FALSE),"")</f>
        <v/>
      </c>
      <c r="R2078" s="47"/>
      <c r="S2078" s="49" t="str">
        <f t="shared" si="727"/>
        <v/>
      </c>
      <c r="T2078" s="49">
        <v>2.0719999999999999E-2</v>
      </c>
      <c r="U2078" s="48" t="str">
        <f>IF(Funcionários!C2079=0,"",Funcionários!C2079)</f>
        <v/>
      </c>
      <c r="V2078" s="50">
        <f>IF(U2078="",0,IF(COUNTIFS($E$7:$E$3006,U2078,$I$7:$I$3006,'RC'!$E$6)=0,0,COUNTIFS($M$7:$M$3006,"Concluída no prazo",$E$7:$E$3006,U2078,$I$7:$I$3006,'RC'!$E$6)/COUNTIFS($E$7:$E$3006,U2078,$I$7:$I$3006,'RC'!$E$6)))</f>
        <v>0</v>
      </c>
      <c r="W2078" s="49">
        <f>SUMIFS($J$7:$J$3006,$E$7:$E$3006,U2078,$I$7:$I$3006,'RC'!$E$6)+SUMIFS($L$7:$L$3006,$E$7:$E$3006,U2078,$I$7:$I$3006,'RC'!$E$6)</f>
        <v>0</v>
      </c>
      <c r="X2078" s="48">
        <f>COUNTIFS($E$7:$E$3006,U2078,$I$7:$I$3006,'RC'!$E$6)</f>
        <v>0</v>
      </c>
      <c r="Y2078" s="48"/>
      <c r="Z2078" s="51" t="str">
        <f>IF(AQ2078='RC'!$E$6,AC2078*1000+AD2078,"")</f>
        <v/>
      </c>
      <c r="AA2078" s="51" t="str">
        <f>IF(AB2078="","",IF(AQ2078='RC'!$E$6,AC2078*1000-AD2078,""))</f>
        <v/>
      </c>
      <c r="AB2078" s="48" t="str">
        <f>IFERROR(VLOOKUP(E2078,Funcionários!$C$8:$E$207,3,FALSE),"")</f>
        <v/>
      </c>
      <c r="AC2078" s="50" t="str">
        <f>IF(AB2078="","",IF(COUNTIFS($AB$7:$AB$3006,AB2078,$AQ$7:$AQ$3006,'RC'!$E$6)=0,"",COUNTIFS($M$7:$M$3006,"Concluída no prazo",$AB$7:$AB$3006,AB2078,$AQ$7:$AQ$3006,'RC'!$E$6)/COUNTIFS($AB$7:$AB$3006,AB2078,$AQ$7:$AQ$3006,'RC'!$E$6)))</f>
        <v/>
      </c>
      <c r="AD2078" s="48">
        <f>SUMIF($AQ$7:$AQ$3006,'RC'!$E$6,$J$7:$J$3006)+SUMIF($AQ$7:$AQ$3006,'RC'!$E$6,$L$7:$L$3006)</f>
        <v>21</v>
      </c>
      <c r="AF2078" s="48">
        <v>2.92899999999937E-2</v>
      </c>
      <c r="AG2078" s="48">
        <f>IF(OR(AQ2078="",AQ2078&lt;&gt;'RC'!$E$6,AB2078&lt;&gt;'RC'!$D$21),0,1)</f>
        <v>0</v>
      </c>
      <c r="AH2078" s="48">
        <f t="shared" si="724"/>
        <v>2.92899999999937E-2</v>
      </c>
      <c r="AI2078" s="48" t="str">
        <f t="shared" si="706"/>
        <v/>
      </c>
      <c r="AJ2078" s="48" t="str">
        <f t="shared" si="707"/>
        <v/>
      </c>
      <c r="AK2078" s="52" t="str">
        <f t="shared" si="708"/>
        <v/>
      </c>
      <c r="AL2078" s="52" t="str">
        <f t="shared" si="709"/>
        <v/>
      </c>
      <c r="AM2078" s="48" t="str">
        <f t="shared" si="710"/>
        <v/>
      </c>
      <c r="AN2078" s="48" t="str">
        <f t="shared" si="711"/>
        <v/>
      </c>
      <c r="AP2078" s="18" t="str">
        <f t="shared" si="712"/>
        <v/>
      </c>
      <c r="AQ2078" s="18" t="str">
        <f t="shared" si="713"/>
        <v/>
      </c>
      <c r="AR2078" s="18">
        <v>2.929E-2</v>
      </c>
      <c r="AS2078" s="18">
        <f>IF(AF!$D$27="Todos",1,IF(M2078=AF!$D$27,1,0))</f>
        <v>1</v>
      </c>
      <c r="AT2078" s="53">
        <f>IF(AND(E2078=AF!$D$6,OR(LT!M2078=AF!$D$27,AF!$D$27="Todos"),OR(AP2078=AF!$E$8,AQ2078=AF!$E$8)),AR2078+AS2078,0)</f>
        <v>0</v>
      </c>
      <c r="AU2078" s="18" t="str">
        <f t="shared" si="714"/>
        <v/>
      </c>
      <c r="AV2078" s="54" t="str">
        <f t="shared" si="715"/>
        <v/>
      </c>
      <c r="AW2078" s="54" t="str">
        <f t="shared" si="716"/>
        <v/>
      </c>
      <c r="AX2078" s="18" t="str">
        <f t="shared" si="717"/>
        <v/>
      </c>
      <c r="AY2078" s="18" t="str">
        <f t="shared" si="718"/>
        <v/>
      </c>
      <c r="BA2078" s="18">
        <f>IF($E2078=AF!$D$6,IF($M2078="Concluída no prazo",2,IF($M2078="Concluída com atraso",1,0)),0)</f>
        <v>0</v>
      </c>
      <c r="BB2078" s="18">
        <f>IF($E2078=AF!$D$6,IF($M2078="Atrasada",2,IF($M2078="Concluída com atraso",1,0)),0)</f>
        <v>0</v>
      </c>
      <c r="BC2078" s="18">
        <v>2.0719999999999999E-2</v>
      </c>
      <c r="BD2078" s="18">
        <f t="shared" si="725"/>
        <v>2.0719999999999999E-2</v>
      </c>
      <c r="BE2078" s="18">
        <f t="shared" si="725"/>
        <v>2.0719999999999999E-2</v>
      </c>
      <c r="BF2078" s="18" t="str">
        <f t="shared" si="719"/>
        <v/>
      </c>
      <c r="BN2078" s="18" t="str">
        <f t="shared" si="720"/>
        <v>s</v>
      </c>
    </row>
    <row r="2079" spans="3:66" ht="50.1" customHeight="1" thickTop="1" thickBot="1" x14ac:dyDescent="0.3">
      <c r="C2079" s="46"/>
      <c r="D2079" s="46"/>
      <c r="E2079" s="46"/>
      <c r="F2079" s="122"/>
      <c r="G2079" s="122"/>
      <c r="H2079" s="78" t="str">
        <f t="shared" si="721"/>
        <v/>
      </c>
      <c r="I2079" s="78" t="str">
        <f t="shared" si="722"/>
        <v/>
      </c>
      <c r="J2079" s="16"/>
      <c r="K2079" s="46" t="str">
        <f t="shared" si="723"/>
        <v/>
      </c>
      <c r="L2079" s="16"/>
      <c r="M2079" s="16"/>
      <c r="N2079" s="46"/>
      <c r="O2079" s="47" t="str">
        <f t="shared" si="726"/>
        <v/>
      </c>
      <c r="P2079" s="47"/>
      <c r="Q2079" s="48" t="str">
        <f>IFERROR(VLOOKUP(E2079,Funcionários!$C$8:$E$207,3,FALSE),"")</f>
        <v/>
      </c>
      <c r="R2079" s="47"/>
      <c r="S2079" s="49" t="str">
        <f t="shared" si="727"/>
        <v/>
      </c>
      <c r="T2079" s="49">
        <v>2.0729999999999998E-2</v>
      </c>
      <c r="U2079" s="48" t="str">
        <f>IF(Funcionários!C2080=0,"",Funcionários!C2080)</f>
        <v/>
      </c>
      <c r="V2079" s="50">
        <f>IF(U2079="",0,IF(COUNTIFS($E$7:$E$3006,U2079,$I$7:$I$3006,'RC'!$E$6)=0,0,COUNTIFS($M$7:$M$3006,"Concluída no prazo",$E$7:$E$3006,U2079,$I$7:$I$3006,'RC'!$E$6)/COUNTIFS($E$7:$E$3006,U2079,$I$7:$I$3006,'RC'!$E$6)))</f>
        <v>0</v>
      </c>
      <c r="W2079" s="49">
        <f>SUMIFS($J$7:$J$3006,$E$7:$E$3006,U2079,$I$7:$I$3006,'RC'!$E$6)+SUMIFS($L$7:$L$3006,$E$7:$E$3006,U2079,$I$7:$I$3006,'RC'!$E$6)</f>
        <v>0</v>
      </c>
      <c r="X2079" s="48">
        <f>COUNTIFS($E$7:$E$3006,U2079,$I$7:$I$3006,'RC'!$E$6)</f>
        <v>0</v>
      </c>
      <c r="Y2079" s="48"/>
      <c r="Z2079" s="51" t="str">
        <f>IF(AQ2079='RC'!$E$6,AC2079*1000+AD2079,"")</f>
        <v/>
      </c>
      <c r="AA2079" s="51" t="str">
        <f>IF(AB2079="","",IF(AQ2079='RC'!$E$6,AC2079*1000-AD2079,""))</f>
        <v/>
      </c>
      <c r="AB2079" s="48" t="str">
        <f>IFERROR(VLOOKUP(E2079,Funcionários!$C$8:$E$207,3,FALSE),"")</f>
        <v/>
      </c>
      <c r="AC2079" s="50" t="str">
        <f>IF(AB2079="","",IF(COUNTIFS($AB$7:$AB$3006,AB2079,$AQ$7:$AQ$3006,'RC'!$E$6)=0,"",COUNTIFS($M$7:$M$3006,"Concluída no prazo",$AB$7:$AB$3006,AB2079,$AQ$7:$AQ$3006,'RC'!$E$6)/COUNTIFS($AB$7:$AB$3006,AB2079,$AQ$7:$AQ$3006,'RC'!$E$6)))</f>
        <v/>
      </c>
      <c r="AD2079" s="48">
        <f>SUMIF($AQ$7:$AQ$3006,'RC'!$E$6,$J$7:$J$3006)+SUMIF($AQ$7:$AQ$3006,'RC'!$E$6,$L$7:$L$3006)</f>
        <v>21</v>
      </c>
      <c r="AF2079" s="48">
        <v>2.92799999999937E-2</v>
      </c>
      <c r="AG2079" s="48">
        <f>IF(OR(AQ2079="",AQ2079&lt;&gt;'RC'!$E$6,AB2079&lt;&gt;'RC'!$D$21),0,1)</f>
        <v>0</v>
      </c>
      <c r="AH2079" s="48">
        <f t="shared" si="724"/>
        <v>2.92799999999937E-2</v>
      </c>
      <c r="AI2079" s="48" t="str">
        <f t="shared" si="706"/>
        <v/>
      </c>
      <c r="AJ2079" s="48" t="str">
        <f t="shared" si="707"/>
        <v/>
      </c>
      <c r="AK2079" s="52" t="str">
        <f t="shared" si="708"/>
        <v/>
      </c>
      <c r="AL2079" s="52" t="str">
        <f t="shared" si="709"/>
        <v/>
      </c>
      <c r="AM2079" s="48" t="str">
        <f t="shared" si="710"/>
        <v/>
      </c>
      <c r="AN2079" s="48" t="str">
        <f t="shared" si="711"/>
        <v/>
      </c>
      <c r="AP2079" s="18" t="str">
        <f t="shared" si="712"/>
        <v/>
      </c>
      <c r="AQ2079" s="18" t="str">
        <f t="shared" si="713"/>
        <v/>
      </c>
      <c r="AR2079" s="18">
        <v>2.928E-2</v>
      </c>
      <c r="AS2079" s="18">
        <f>IF(AF!$D$27="Todos",1,IF(M2079=AF!$D$27,1,0))</f>
        <v>1</v>
      </c>
      <c r="AT2079" s="53">
        <f>IF(AND(E2079=AF!$D$6,OR(LT!M2079=AF!$D$27,AF!$D$27="Todos"),OR(AP2079=AF!$E$8,AQ2079=AF!$E$8)),AR2079+AS2079,0)</f>
        <v>0</v>
      </c>
      <c r="AU2079" s="18" t="str">
        <f t="shared" si="714"/>
        <v/>
      </c>
      <c r="AV2079" s="54" t="str">
        <f t="shared" si="715"/>
        <v/>
      </c>
      <c r="AW2079" s="54" t="str">
        <f t="shared" si="716"/>
        <v/>
      </c>
      <c r="AX2079" s="18" t="str">
        <f t="shared" si="717"/>
        <v/>
      </c>
      <c r="AY2079" s="18" t="str">
        <f t="shared" si="718"/>
        <v/>
      </c>
      <c r="BA2079" s="18">
        <f>IF($E2079=AF!$D$6,IF($M2079="Concluída no prazo",2,IF($M2079="Concluída com atraso",1,0)),0)</f>
        <v>0</v>
      </c>
      <c r="BB2079" s="18">
        <f>IF($E2079=AF!$D$6,IF($M2079="Atrasada",2,IF($M2079="Concluída com atraso",1,0)),0)</f>
        <v>0</v>
      </c>
      <c r="BC2079" s="18">
        <v>2.0729999999999998E-2</v>
      </c>
      <c r="BD2079" s="18">
        <f t="shared" si="725"/>
        <v>2.0729999999999998E-2</v>
      </c>
      <c r="BE2079" s="18">
        <f t="shared" si="725"/>
        <v>2.0729999999999998E-2</v>
      </c>
      <c r="BF2079" s="18" t="str">
        <f t="shared" si="719"/>
        <v/>
      </c>
      <c r="BN2079" s="18" t="str">
        <f t="shared" si="720"/>
        <v>s</v>
      </c>
    </row>
    <row r="2080" spans="3:66" ht="50.1" customHeight="1" thickTop="1" thickBot="1" x14ac:dyDescent="0.3">
      <c r="C2080" s="46"/>
      <c r="D2080" s="46"/>
      <c r="E2080" s="46"/>
      <c r="F2080" s="122"/>
      <c r="G2080" s="122"/>
      <c r="H2080" s="78" t="str">
        <f t="shared" si="721"/>
        <v/>
      </c>
      <c r="I2080" s="78" t="str">
        <f t="shared" si="722"/>
        <v/>
      </c>
      <c r="J2080" s="16"/>
      <c r="K2080" s="46" t="str">
        <f t="shared" si="723"/>
        <v/>
      </c>
      <c r="L2080" s="16"/>
      <c r="M2080" s="16"/>
      <c r="N2080" s="46"/>
      <c r="O2080" s="47" t="str">
        <f t="shared" si="726"/>
        <v/>
      </c>
      <c r="P2080" s="47"/>
      <c r="Q2080" s="48" t="str">
        <f>IFERROR(VLOOKUP(E2080,Funcionários!$C$8:$E$207,3,FALSE),"")</f>
        <v/>
      </c>
      <c r="R2080" s="47"/>
      <c r="S2080" s="49" t="str">
        <f t="shared" si="727"/>
        <v/>
      </c>
      <c r="T2080" s="49">
        <v>2.0740000000000001E-2</v>
      </c>
      <c r="U2080" s="48" t="str">
        <f>IF(Funcionários!C2081=0,"",Funcionários!C2081)</f>
        <v/>
      </c>
      <c r="V2080" s="50">
        <f>IF(U2080="",0,IF(COUNTIFS($E$7:$E$3006,U2080,$I$7:$I$3006,'RC'!$E$6)=0,0,COUNTIFS($M$7:$M$3006,"Concluída no prazo",$E$7:$E$3006,U2080,$I$7:$I$3006,'RC'!$E$6)/COUNTIFS($E$7:$E$3006,U2080,$I$7:$I$3006,'RC'!$E$6)))</f>
        <v>0</v>
      </c>
      <c r="W2080" s="49">
        <f>SUMIFS($J$7:$J$3006,$E$7:$E$3006,U2080,$I$7:$I$3006,'RC'!$E$6)+SUMIFS($L$7:$L$3006,$E$7:$E$3006,U2080,$I$7:$I$3006,'RC'!$E$6)</f>
        <v>0</v>
      </c>
      <c r="X2080" s="48">
        <f>COUNTIFS($E$7:$E$3006,U2080,$I$7:$I$3006,'RC'!$E$6)</f>
        <v>0</v>
      </c>
      <c r="Y2080" s="48"/>
      <c r="Z2080" s="51" t="str">
        <f>IF(AQ2080='RC'!$E$6,AC2080*1000+AD2080,"")</f>
        <v/>
      </c>
      <c r="AA2080" s="51" t="str">
        <f>IF(AB2080="","",IF(AQ2080='RC'!$E$6,AC2080*1000-AD2080,""))</f>
        <v/>
      </c>
      <c r="AB2080" s="48" t="str">
        <f>IFERROR(VLOOKUP(E2080,Funcionários!$C$8:$E$207,3,FALSE),"")</f>
        <v/>
      </c>
      <c r="AC2080" s="50" t="str">
        <f>IF(AB2080="","",IF(COUNTIFS($AB$7:$AB$3006,AB2080,$AQ$7:$AQ$3006,'RC'!$E$6)=0,"",COUNTIFS($M$7:$M$3006,"Concluída no prazo",$AB$7:$AB$3006,AB2080,$AQ$7:$AQ$3006,'RC'!$E$6)/COUNTIFS($AB$7:$AB$3006,AB2080,$AQ$7:$AQ$3006,'RC'!$E$6)))</f>
        <v/>
      </c>
      <c r="AD2080" s="48">
        <f>SUMIF($AQ$7:$AQ$3006,'RC'!$E$6,$J$7:$J$3006)+SUMIF($AQ$7:$AQ$3006,'RC'!$E$6,$L$7:$L$3006)</f>
        <v>21</v>
      </c>
      <c r="AF2080" s="48">
        <v>2.92699999999937E-2</v>
      </c>
      <c r="AG2080" s="48">
        <f>IF(OR(AQ2080="",AQ2080&lt;&gt;'RC'!$E$6,AB2080&lt;&gt;'RC'!$D$21),0,1)</f>
        <v>0</v>
      </c>
      <c r="AH2080" s="48">
        <f t="shared" si="724"/>
        <v>2.92699999999937E-2</v>
      </c>
      <c r="AI2080" s="48" t="str">
        <f t="shared" si="706"/>
        <v/>
      </c>
      <c r="AJ2080" s="48" t="str">
        <f t="shared" si="707"/>
        <v/>
      </c>
      <c r="AK2080" s="52" t="str">
        <f t="shared" si="708"/>
        <v/>
      </c>
      <c r="AL2080" s="52" t="str">
        <f t="shared" si="709"/>
        <v/>
      </c>
      <c r="AM2080" s="48" t="str">
        <f t="shared" si="710"/>
        <v/>
      </c>
      <c r="AN2080" s="48" t="str">
        <f t="shared" si="711"/>
        <v/>
      </c>
      <c r="AP2080" s="18" t="str">
        <f t="shared" si="712"/>
        <v/>
      </c>
      <c r="AQ2080" s="18" t="str">
        <f t="shared" si="713"/>
        <v/>
      </c>
      <c r="AR2080" s="18">
        <v>2.9270000000000001E-2</v>
      </c>
      <c r="AS2080" s="18">
        <f>IF(AF!$D$27="Todos",1,IF(M2080=AF!$D$27,1,0))</f>
        <v>1</v>
      </c>
      <c r="AT2080" s="53">
        <f>IF(AND(E2080=AF!$D$6,OR(LT!M2080=AF!$D$27,AF!$D$27="Todos"),OR(AP2080=AF!$E$8,AQ2080=AF!$E$8)),AR2080+AS2080,0)</f>
        <v>0</v>
      </c>
      <c r="AU2080" s="18" t="str">
        <f t="shared" si="714"/>
        <v/>
      </c>
      <c r="AV2080" s="54" t="str">
        <f t="shared" si="715"/>
        <v/>
      </c>
      <c r="AW2080" s="54" t="str">
        <f t="shared" si="716"/>
        <v/>
      </c>
      <c r="AX2080" s="18" t="str">
        <f t="shared" si="717"/>
        <v/>
      </c>
      <c r="AY2080" s="18" t="str">
        <f t="shared" si="718"/>
        <v/>
      </c>
      <c r="BA2080" s="18">
        <f>IF($E2080=AF!$D$6,IF($M2080="Concluída no prazo",2,IF($M2080="Concluída com atraso",1,0)),0)</f>
        <v>0</v>
      </c>
      <c r="BB2080" s="18">
        <f>IF($E2080=AF!$D$6,IF($M2080="Atrasada",2,IF($M2080="Concluída com atraso",1,0)),0)</f>
        <v>0</v>
      </c>
      <c r="BC2080" s="18">
        <v>2.0740000000000001E-2</v>
      </c>
      <c r="BD2080" s="18">
        <f t="shared" si="725"/>
        <v>2.0740000000000001E-2</v>
      </c>
      <c r="BE2080" s="18">
        <f t="shared" si="725"/>
        <v>2.0740000000000001E-2</v>
      </c>
      <c r="BF2080" s="18" t="str">
        <f t="shared" si="719"/>
        <v/>
      </c>
      <c r="BN2080" s="18" t="str">
        <f t="shared" si="720"/>
        <v>s</v>
      </c>
    </row>
    <row r="2081" spans="3:66" ht="50.1" customHeight="1" thickTop="1" thickBot="1" x14ac:dyDescent="0.3">
      <c r="C2081" s="46"/>
      <c r="D2081" s="46"/>
      <c r="E2081" s="46"/>
      <c r="F2081" s="122"/>
      <c r="G2081" s="122"/>
      <c r="H2081" s="78" t="str">
        <f t="shared" si="721"/>
        <v/>
      </c>
      <c r="I2081" s="78" t="str">
        <f t="shared" si="722"/>
        <v/>
      </c>
      <c r="J2081" s="16"/>
      <c r="K2081" s="46" t="str">
        <f t="shared" si="723"/>
        <v/>
      </c>
      <c r="L2081" s="16"/>
      <c r="M2081" s="16"/>
      <c r="N2081" s="46"/>
      <c r="O2081" s="47" t="str">
        <f t="shared" si="726"/>
        <v/>
      </c>
      <c r="P2081" s="47"/>
      <c r="Q2081" s="48" t="str">
        <f>IFERROR(VLOOKUP(E2081,Funcionários!$C$8:$E$207,3,FALSE),"")</f>
        <v/>
      </c>
      <c r="R2081" s="47"/>
      <c r="S2081" s="49" t="str">
        <f t="shared" si="727"/>
        <v/>
      </c>
      <c r="T2081" s="49">
        <v>2.0750000000000001E-2</v>
      </c>
      <c r="U2081" s="48" t="str">
        <f>IF(Funcionários!C2082=0,"",Funcionários!C2082)</f>
        <v/>
      </c>
      <c r="V2081" s="50">
        <f>IF(U2081="",0,IF(COUNTIFS($E$7:$E$3006,U2081,$I$7:$I$3006,'RC'!$E$6)=0,0,COUNTIFS($M$7:$M$3006,"Concluída no prazo",$E$7:$E$3006,U2081,$I$7:$I$3006,'RC'!$E$6)/COUNTIFS($E$7:$E$3006,U2081,$I$7:$I$3006,'RC'!$E$6)))</f>
        <v>0</v>
      </c>
      <c r="W2081" s="49">
        <f>SUMIFS($J$7:$J$3006,$E$7:$E$3006,U2081,$I$7:$I$3006,'RC'!$E$6)+SUMIFS($L$7:$L$3006,$E$7:$E$3006,U2081,$I$7:$I$3006,'RC'!$E$6)</f>
        <v>0</v>
      </c>
      <c r="X2081" s="48">
        <f>COUNTIFS($E$7:$E$3006,U2081,$I$7:$I$3006,'RC'!$E$6)</f>
        <v>0</v>
      </c>
      <c r="Y2081" s="48"/>
      <c r="Z2081" s="51" t="str">
        <f>IF(AQ2081='RC'!$E$6,AC2081*1000+AD2081,"")</f>
        <v/>
      </c>
      <c r="AA2081" s="51" t="str">
        <f>IF(AB2081="","",IF(AQ2081='RC'!$E$6,AC2081*1000-AD2081,""))</f>
        <v/>
      </c>
      <c r="AB2081" s="48" t="str">
        <f>IFERROR(VLOOKUP(E2081,Funcionários!$C$8:$E$207,3,FALSE),"")</f>
        <v/>
      </c>
      <c r="AC2081" s="50" t="str">
        <f>IF(AB2081="","",IF(COUNTIFS($AB$7:$AB$3006,AB2081,$AQ$7:$AQ$3006,'RC'!$E$6)=0,"",COUNTIFS($M$7:$M$3006,"Concluída no prazo",$AB$7:$AB$3006,AB2081,$AQ$7:$AQ$3006,'RC'!$E$6)/COUNTIFS($AB$7:$AB$3006,AB2081,$AQ$7:$AQ$3006,'RC'!$E$6)))</f>
        <v/>
      </c>
      <c r="AD2081" s="48">
        <f>SUMIF($AQ$7:$AQ$3006,'RC'!$E$6,$J$7:$J$3006)+SUMIF($AQ$7:$AQ$3006,'RC'!$E$6,$L$7:$L$3006)</f>
        <v>21</v>
      </c>
      <c r="AF2081" s="48">
        <v>2.92599999999936E-2</v>
      </c>
      <c r="AG2081" s="48">
        <f>IF(OR(AQ2081="",AQ2081&lt;&gt;'RC'!$E$6,AB2081&lt;&gt;'RC'!$D$21),0,1)</f>
        <v>0</v>
      </c>
      <c r="AH2081" s="48">
        <f t="shared" si="724"/>
        <v>2.92599999999936E-2</v>
      </c>
      <c r="AI2081" s="48" t="str">
        <f t="shared" si="706"/>
        <v/>
      </c>
      <c r="AJ2081" s="48" t="str">
        <f t="shared" si="707"/>
        <v/>
      </c>
      <c r="AK2081" s="52" t="str">
        <f t="shared" si="708"/>
        <v/>
      </c>
      <c r="AL2081" s="52" t="str">
        <f t="shared" si="709"/>
        <v/>
      </c>
      <c r="AM2081" s="48" t="str">
        <f t="shared" si="710"/>
        <v/>
      </c>
      <c r="AN2081" s="48" t="str">
        <f t="shared" si="711"/>
        <v/>
      </c>
      <c r="AP2081" s="18" t="str">
        <f t="shared" si="712"/>
        <v/>
      </c>
      <c r="AQ2081" s="18" t="str">
        <f t="shared" si="713"/>
        <v/>
      </c>
      <c r="AR2081" s="18">
        <v>2.9260000000000001E-2</v>
      </c>
      <c r="AS2081" s="18">
        <f>IF(AF!$D$27="Todos",1,IF(M2081=AF!$D$27,1,0))</f>
        <v>1</v>
      </c>
      <c r="AT2081" s="53">
        <f>IF(AND(E2081=AF!$D$6,OR(LT!M2081=AF!$D$27,AF!$D$27="Todos"),OR(AP2081=AF!$E$8,AQ2081=AF!$E$8)),AR2081+AS2081,0)</f>
        <v>0</v>
      </c>
      <c r="AU2081" s="18" t="str">
        <f t="shared" si="714"/>
        <v/>
      </c>
      <c r="AV2081" s="54" t="str">
        <f t="shared" si="715"/>
        <v/>
      </c>
      <c r="AW2081" s="54" t="str">
        <f t="shared" si="716"/>
        <v/>
      </c>
      <c r="AX2081" s="18" t="str">
        <f t="shared" si="717"/>
        <v/>
      </c>
      <c r="AY2081" s="18" t="str">
        <f t="shared" si="718"/>
        <v/>
      </c>
      <c r="BA2081" s="18">
        <f>IF($E2081=AF!$D$6,IF($M2081="Concluída no prazo",2,IF($M2081="Concluída com atraso",1,0)),0)</f>
        <v>0</v>
      </c>
      <c r="BB2081" s="18">
        <f>IF($E2081=AF!$D$6,IF($M2081="Atrasada",2,IF($M2081="Concluída com atraso",1,0)),0)</f>
        <v>0</v>
      </c>
      <c r="BC2081" s="18">
        <v>2.0750000000000001E-2</v>
      </c>
      <c r="BD2081" s="18">
        <f t="shared" si="725"/>
        <v>2.0750000000000001E-2</v>
      </c>
      <c r="BE2081" s="18">
        <f t="shared" si="725"/>
        <v>2.0750000000000001E-2</v>
      </c>
      <c r="BF2081" s="18" t="str">
        <f t="shared" si="719"/>
        <v/>
      </c>
      <c r="BN2081" s="18" t="str">
        <f t="shared" si="720"/>
        <v>s</v>
      </c>
    </row>
    <row r="2082" spans="3:66" ht="50.1" customHeight="1" thickTop="1" thickBot="1" x14ac:dyDescent="0.3">
      <c r="C2082" s="46"/>
      <c r="D2082" s="46"/>
      <c r="E2082" s="46"/>
      <c r="F2082" s="122"/>
      <c r="G2082" s="122"/>
      <c r="H2082" s="78" t="str">
        <f t="shared" si="721"/>
        <v/>
      </c>
      <c r="I2082" s="78" t="str">
        <f t="shared" si="722"/>
        <v/>
      </c>
      <c r="J2082" s="16"/>
      <c r="K2082" s="46" t="str">
        <f t="shared" si="723"/>
        <v/>
      </c>
      <c r="L2082" s="16"/>
      <c r="M2082" s="16"/>
      <c r="N2082" s="46"/>
      <c r="O2082" s="47" t="str">
        <f t="shared" si="726"/>
        <v/>
      </c>
      <c r="P2082" s="47"/>
      <c r="Q2082" s="48" t="str">
        <f>IFERROR(VLOOKUP(E2082,Funcionários!$C$8:$E$207,3,FALSE),"")</f>
        <v/>
      </c>
      <c r="R2082" s="47"/>
      <c r="S2082" s="49" t="str">
        <f t="shared" si="727"/>
        <v/>
      </c>
      <c r="T2082" s="49">
        <v>2.0760000000000001E-2</v>
      </c>
      <c r="U2082" s="48" t="str">
        <f>IF(Funcionários!C2083=0,"",Funcionários!C2083)</f>
        <v/>
      </c>
      <c r="V2082" s="50">
        <f>IF(U2082="",0,IF(COUNTIFS($E$7:$E$3006,U2082,$I$7:$I$3006,'RC'!$E$6)=0,0,COUNTIFS($M$7:$M$3006,"Concluída no prazo",$E$7:$E$3006,U2082,$I$7:$I$3006,'RC'!$E$6)/COUNTIFS($E$7:$E$3006,U2082,$I$7:$I$3006,'RC'!$E$6)))</f>
        <v>0</v>
      </c>
      <c r="W2082" s="49">
        <f>SUMIFS($J$7:$J$3006,$E$7:$E$3006,U2082,$I$7:$I$3006,'RC'!$E$6)+SUMIFS($L$7:$L$3006,$E$7:$E$3006,U2082,$I$7:$I$3006,'RC'!$E$6)</f>
        <v>0</v>
      </c>
      <c r="X2082" s="48">
        <f>COUNTIFS($E$7:$E$3006,U2082,$I$7:$I$3006,'RC'!$E$6)</f>
        <v>0</v>
      </c>
      <c r="Y2082" s="48"/>
      <c r="Z2082" s="51" t="str">
        <f>IF(AQ2082='RC'!$E$6,AC2082*1000+AD2082,"")</f>
        <v/>
      </c>
      <c r="AA2082" s="51" t="str">
        <f>IF(AB2082="","",IF(AQ2082='RC'!$E$6,AC2082*1000-AD2082,""))</f>
        <v/>
      </c>
      <c r="AB2082" s="48" t="str">
        <f>IFERROR(VLOOKUP(E2082,Funcionários!$C$8:$E$207,3,FALSE),"")</f>
        <v/>
      </c>
      <c r="AC2082" s="50" t="str">
        <f>IF(AB2082="","",IF(COUNTIFS($AB$7:$AB$3006,AB2082,$AQ$7:$AQ$3006,'RC'!$E$6)=0,"",COUNTIFS($M$7:$M$3006,"Concluída no prazo",$AB$7:$AB$3006,AB2082,$AQ$7:$AQ$3006,'RC'!$E$6)/COUNTIFS($AB$7:$AB$3006,AB2082,$AQ$7:$AQ$3006,'RC'!$E$6)))</f>
        <v/>
      </c>
      <c r="AD2082" s="48">
        <f>SUMIF($AQ$7:$AQ$3006,'RC'!$E$6,$J$7:$J$3006)+SUMIF($AQ$7:$AQ$3006,'RC'!$E$6,$L$7:$L$3006)</f>
        <v>21</v>
      </c>
      <c r="AF2082" s="48">
        <v>2.9249999999993601E-2</v>
      </c>
      <c r="AG2082" s="48">
        <f>IF(OR(AQ2082="",AQ2082&lt;&gt;'RC'!$E$6,AB2082&lt;&gt;'RC'!$D$21),0,1)</f>
        <v>0</v>
      </c>
      <c r="AH2082" s="48">
        <f t="shared" si="724"/>
        <v>2.9249999999993601E-2</v>
      </c>
      <c r="AI2082" s="48" t="str">
        <f t="shared" si="706"/>
        <v/>
      </c>
      <c r="AJ2082" s="48" t="str">
        <f t="shared" si="707"/>
        <v/>
      </c>
      <c r="AK2082" s="52" t="str">
        <f t="shared" si="708"/>
        <v/>
      </c>
      <c r="AL2082" s="52" t="str">
        <f t="shared" si="709"/>
        <v/>
      </c>
      <c r="AM2082" s="48" t="str">
        <f t="shared" si="710"/>
        <v/>
      </c>
      <c r="AN2082" s="48" t="str">
        <f t="shared" si="711"/>
        <v/>
      </c>
      <c r="AP2082" s="18" t="str">
        <f t="shared" si="712"/>
        <v/>
      </c>
      <c r="AQ2082" s="18" t="str">
        <f t="shared" si="713"/>
        <v/>
      </c>
      <c r="AR2082" s="18">
        <v>2.9250000000000002E-2</v>
      </c>
      <c r="AS2082" s="18">
        <f>IF(AF!$D$27="Todos",1,IF(M2082=AF!$D$27,1,0))</f>
        <v>1</v>
      </c>
      <c r="AT2082" s="53">
        <f>IF(AND(E2082=AF!$D$6,OR(LT!M2082=AF!$D$27,AF!$D$27="Todos"),OR(AP2082=AF!$E$8,AQ2082=AF!$E$8)),AR2082+AS2082,0)</f>
        <v>0</v>
      </c>
      <c r="AU2082" s="18" t="str">
        <f t="shared" si="714"/>
        <v/>
      </c>
      <c r="AV2082" s="54" t="str">
        <f t="shared" si="715"/>
        <v/>
      </c>
      <c r="AW2082" s="54" t="str">
        <f t="shared" si="716"/>
        <v/>
      </c>
      <c r="AX2082" s="18" t="str">
        <f t="shared" si="717"/>
        <v/>
      </c>
      <c r="AY2082" s="18" t="str">
        <f t="shared" si="718"/>
        <v/>
      </c>
      <c r="BA2082" s="18">
        <f>IF($E2082=AF!$D$6,IF($M2082="Concluída no prazo",2,IF($M2082="Concluída com atraso",1,0)),0)</f>
        <v>0</v>
      </c>
      <c r="BB2082" s="18">
        <f>IF($E2082=AF!$D$6,IF($M2082="Atrasada",2,IF($M2082="Concluída com atraso",1,0)),0)</f>
        <v>0</v>
      </c>
      <c r="BC2082" s="18">
        <v>2.0760000000000001E-2</v>
      </c>
      <c r="BD2082" s="18">
        <f t="shared" si="725"/>
        <v>2.0760000000000001E-2</v>
      </c>
      <c r="BE2082" s="18">
        <f t="shared" si="725"/>
        <v>2.0760000000000001E-2</v>
      </c>
      <c r="BF2082" s="18" t="str">
        <f t="shared" si="719"/>
        <v/>
      </c>
      <c r="BN2082" s="18" t="str">
        <f t="shared" si="720"/>
        <v>s</v>
      </c>
    </row>
    <row r="2083" spans="3:66" ht="50.1" customHeight="1" thickTop="1" thickBot="1" x14ac:dyDescent="0.3">
      <c r="C2083" s="46"/>
      <c r="D2083" s="46"/>
      <c r="E2083" s="46"/>
      <c r="F2083" s="122"/>
      <c r="G2083" s="122"/>
      <c r="H2083" s="78" t="str">
        <f t="shared" si="721"/>
        <v/>
      </c>
      <c r="I2083" s="78" t="str">
        <f t="shared" si="722"/>
        <v/>
      </c>
      <c r="J2083" s="16"/>
      <c r="K2083" s="46" t="str">
        <f t="shared" si="723"/>
        <v/>
      </c>
      <c r="L2083" s="16"/>
      <c r="M2083" s="16"/>
      <c r="N2083" s="46"/>
      <c r="O2083" s="47" t="str">
        <f t="shared" si="726"/>
        <v/>
      </c>
      <c r="P2083" s="47"/>
      <c r="Q2083" s="48" t="str">
        <f>IFERROR(VLOOKUP(E2083,Funcionários!$C$8:$E$207,3,FALSE),"")</f>
        <v/>
      </c>
      <c r="R2083" s="47"/>
      <c r="S2083" s="49" t="str">
        <f t="shared" si="727"/>
        <v/>
      </c>
      <c r="T2083" s="49">
        <v>2.077E-2</v>
      </c>
      <c r="U2083" s="48" t="str">
        <f>IF(Funcionários!C2084=0,"",Funcionários!C2084)</f>
        <v/>
      </c>
      <c r="V2083" s="50">
        <f>IF(U2083="",0,IF(COUNTIFS($E$7:$E$3006,U2083,$I$7:$I$3006,'RC'!$E$6)=0,0,COUNTIFS($M$7:$M$3006,"Concluída no prazo",$E$7:$E$3006,U2083,$I$7:$I$3006,'RC'!$E$6)/COUNTIFS($E$7:$E$3006,U2083,$I$7:$I$3006,'RC'!$E$6)))</f>
        <v>0</v>
      </c>
      <c r="W2083" s="49">
        <f>SUMIFS($J$7:$J$3006,$E$7:$E$3006,U2083,$I$7:$I$3006,'RC'!$E$6)+SUMIFS($L$7:$L$3006,$E$7:$E$3006,U2083,$I$7:$I$3006,'RC'!$E$6)</f>
        <v>0</v>
      </c>
      <c r="X2083" s="48">
        <f>COUNTIFS($E$7:$E$3006,U2083,$I$7:$I$3006,'RC'!$E$6)</f>
        <v>0</v>
      </c>
      <c r="Y2083" s="48"/>
      <c r="Z2083" s="51" t="str">
        <f>IF(AQ2083='RC'!$E$6,AC2083*1000+AD2083,"")</f>
        <v/>
      </c>
      <c r="AA2083" s="51" t="str">
        <f>IF(AB2083="","",IF(AQ2083='RC'!$E$6,AC2083*1000-AD2083,""))</f>
        <v/>
      </c>
      <c r="AB2083" s="48" t="str">
        <f>IFERROR(VLOOKUP(E2083,Funcionários!$C$8:$E$207,3,FALSE),"")</f>
        <v/>
      </c>
      <c r="AC2083" s="50" t="str">
        <f>IF(AB2083="","",IF(COUNTIFS($AB$7:$AB$3006,AB2083,$AQ$7:$AQ$3006,'RC'!$E$6)=0,"",COUNTIFS($M$7:$M$3006,"Concluída no prazo",$AB$7:$AB$3006,AB2083,$AQ$7:$AQ$3006,'RC'!$E$6)/COUNTIFS($AB$7:$AB$3006,AB2083,$AQ$7:$AQ$3006,'RC'!$E$6)))</f>
        <v/>
      </c>
      <c r="AD2083" s="48">
        <f>SUMIF($AQ$7:$AQ$3006,'RC'!$E$6,$J$7:$J$3006)+SUMIF($AQ$7:$AQ$3006,'RC'!$E$6,$L$7:$L$3006)</f>
        <v>21</v>
      </c>
      <c r="AF2083" s="48">
        <v>2.9239999999993601E-2</v>
      </c>
      <c r="AG2083" s="48">
        <f>IF(OR(AQ2083="",AQ2083&lt;&gt;'RC'!$E$6,AB2083&lt;&gt;'RC'!$D$21),0,1)</f>
        <v>0</v>
      </c>
      <c r="AH2083" s="48">
        <f t="shared" si="724"/>
        <v>2.9239999999993601E-2</v>
      </c>
      <c r="AI2083" s="48" t="str">
        <f t="shared" si="706"/>
        <v/>
      </c>
      <c r="AJ2083" s="48" t="str">
        <f t="shared" si="707"/>
        <v/>
      </c>
      <c r="AK2083" s="52" t="str">
        <f t="shared" si="708"/>
        <v/>
      </c>
      <c r="AL2083" s="52" t="str">
        <f t="shared" si="709"/>
        <v/>
      </c>
      <c r="AM2083" s="48" t="str">
        <f t="shared" si="710"/>
        <v/>
      </c>
      <c r="AN2083" s="48" t="str">
        <f t="shared" si="711"/>
        <v/>
      </c>
      <c r="AP2083" s="18" t="str">
        <f t="shared" si="712"/>
        <v/>
      </c>
      <c r="AQ2083" s="18" t="str">
        <f t="shared" si="713"/>
        <v/>
      </c>
      <c r="AR2083" s="18">
        <v>2.9239999999999999E-2</v>
      </c>
      <c r="AS2083" s="18">
        <f>IF(AF!$D$27="Todos",1,IF(M2083=AF!$D$27,1,0))</f>
        <v>1</v>
      </c>
      <c r="AT2083" s="53">
        <f>IF(AND(E2083=AF!$D$6,OR(LT!M2083=AF!$D$27,AF!$D$27="Todos"),OR(AP2083=AF!$E$8,AQ2083=AF!$E$8)),AR2083+AS2083,0)</f>
        <v>0</v>
      </c>
      <c r="AU2083" s="18" t="str">
        <f t="shared" si="714"/>
        <v/>
      </c>
      <c r="AV2083" s="54" t="str">
        <f t="shared" si="715"/>
        <v/>
      </c>
      <c r="AW2083" s="54" t="str">
        <f t="shared" si="716"/>
        <v/>
      </c>
      <c r="AX2083" s="18" t="str">
        <f t="shared" si="717"/>
        <v/>
      </c>
      <c r="AY2083" s="18" t="str">
        <f t="shared" si="718"/>
        <v/>
      </c>
      <c r="BA2083" s="18">
        <f>IF($E2083=AF!$D$6,IF($M2083="Concluída no prazo",2,IF($M2083="Concluída com atraso",1,0)),0)</f>
        <v>0</v>
      </c>
      <c r="BB2083" s="18">
        <f>IF($E2083=AF!$D$6,IF($M2083="Atrasada",2,IF($M2083="Concluída com atraso",1,0)),0)</f>
        <v>0</v>
      </c>
      <c r="BC2083" s="18">
        <v>2.077E-2</v>
      </c>
      <c r="BD2083" s="18">
        <f t="shared" si="725"/>
        <v>2.077E-2</v>
      </c>
      <c r="BE2083" s="18">
        <f t="shared" si="725"/>
        <v>2.077E-2</v>
      </c>
      <c r="BF2083" s="18" t="str">
        <f t="shared" si="719"/>
        <v/>
      </c>
      <c r="BN2083" s="18" t="str">
        <f t="shared" si="720"/>
        <v>s</v>
      </c>
    </row>
    <row r="2084" spans="3:66" ht="50.1" customHeight="1" thickTop="1" thickBot="1" x14ac:dyDescent="0.3">
      <c r="C2084" s="46"/>
      <c r="D2084" s="46"/>
      <c r="E2084" s="46"/>
      <c r="F2084" s="122"/>
      <c r="G2084" s="122"/>
      <c r="H2084" s="78" t="str">
        <f t="shared" si="721"/>
        <v/>
      </c>
      <c r="I2084" s="78" t="str">
        <f t="shared" si="722"/>
        <v/>
      </c>
      <c r="J2084" s="16"/>
      <c r="K2084" s="46" t="str">
        <f t="shared" si="723"/>
        <v/>
      </c>
      <c r="L2084" s="16"/>
      <c r="M2084" s="16"/>
      <c r="N2084" s="46"/>
      <c r="O2084" s="47" t="str">
        <f t="shared" si="726"/>
        <v/>
      </c>
      <c r="P2084" s="47"/>
      <c r="Q2084" s="48" t="str">
        <f>IFERROR(VLOOKUP(E2084,Funcionários!$C$8:$E$207,3,FALSE),"")</f>
        <v/>
      </c>
      <c r="R2084" s="47"/>
      <c r="S2084" s="49" t="str">
        <f t="shared" si="727"/>
        <v/>
      </c>
      <c r="T2084" s="49">
        <v>2.078E-2</v>
      </c>
      <c r="U2084" s="48" t="str">
        <f>IF(Funcionários!C2085=0,"",Funcionários!C2085)</f>
        <v/>
      </c>
      <c r="V2084" s="50">
        <f>IF(U2084="",0,IF(COUNTIFS($E$7:$E$3006,U2084,$I$7:$I$3006,'RC'!$E$6)=0,0,COUNTIFS($M$7:$M$3006,"Concluída no prazo",$E$7:$E$3006,U2084,$I$7:$I$3006,'RC'!$E$6)/COUNTIFS($E$7:$E$3006,U2084,$I$7:$I$3006,'RC'!$E$6)))</f>
        <v>0</v>
      </c>
      <c r="W2084" s="49">
        <f>SUMIFS($J$7:$J$3006,$E$7:$E$3006,U2084,$I$7:$I$3006,'RC'!$E$6)+SUMIFS($L$7:$L$3006,$E$7:$E$3006,U2084,$I$7:$I$3006,'RC'!$E$6)</f>
        <v>0</v>
      </c>
      <c r="X2084" s="48">
        <f>COUNTIFS($E$7:$E$3006,U2084,$I$7:$I$3006,'RC'!$E$6)</f>
        <v>0</v>
      </c>
      <c r="Y2084" s="48"/>
      <c r="Z2084" s="51" t="str">
        <f>IF(AQ2084='RC'!$E$6,AC2084*1000+AD2084,"")</f>
        <v/>
      </c>
      <c r="AA2084" s="51" t="str">
        <f>IF(AB2084="","",IF(AQ2084='RC'!$E$6,AC2084*1000-AD2084,""))</f>
        <v/>
      </c>
      <c r="AB2084" s="48" t="str">
        <f>IFERROR(VLOOKUP(E2084,Funcionários!$C$8:$E$207,3,FALSE),"")</f>
        <v/>
      </c>
      <c r="AC2084" s="50" t="str">
        <f>IF(AB2084="","",IF(COUNTIFS($AB$7:$AB$3006,AB2084,$AQ$7:$AQ$3006,'RC'!$E$6)=0,"",COUNTIFS($M$7:$M$3006,"Concluída no prazo",$AB$7:$AB$3006,AB2084,$AQ$7:$AQ$3006,'RC'!$E$6)/COUNTIFS($AB$7:$AB$3006,AB2084,$AQ$7:$AQ$3006,'RC'!$E$6)))</f>
        <v/>
      </c>
      <c r="AD2084" s="48">
        <f>SUMIF($AQ$7:$AQ$3006,'RC'!$E$6,$J$7:$J$3006)+SUMIF($AQ$7:$AQ$3006,'RC'!$E$6,$L$7:$L$3006)</f>
        <v>21</v>
      </c>
      <c r="AF2084" s="48">
        <v>2.9229999999993601E-2</v>
      </c>
      <c r="AG2084" s="48">
        <f>IF(OR(AQ2084="",AQ2084&lt;&gt;'RC'!$E$6,AB2084&lt;&gt;'RC'!$D$21),0,1)</f>
        <v>0</v>
      </c>
      <c r="AH2084" s="48">
        <f t="shared" si="724"/>
        <v>2.9229999999993601E-2</v>
      </c>
      <c r="AI2084" s="48" t="str">
        <f t="shared" si="706"/>
        <v/>
      </c>
      <c r="AJ2084" s="48" t="str">
        <f t="shared" si="707"/>
        <v/>
      </c>
      <c r="AK2084" s="52" t="str">
        <f t="shared" si="708"/>
        <v/>
      </c>
      <c r="AL2084" s="52" t="str">
        <f t="shared" si="709"/>
        <v/>
      </c>
      <c r="AM2084" s="48" t="str">
        <f t="shared" si="710"/>
        <v/>
      </c>
      <c r="AN2084" s="48" t="str">
        <f t="shared" si="711"/>
        <v/>
      </c>
      <c r="AP2084" s="18" t="str">
        <f t="shared" si="712"/>
        <v/>
      </c>
      <c r="AQ2084" s="18" t="str">
        <f t="shared" si="713"/>
        <v/>
      </c>
      <c r="AR2084" s="18">
        <v>2.9229999999999999E-2</v>
      </c>
      <c r="AS2084" s="18">
        <f>IF(AF!$D$27="Todos",1,IF(M2084=AF!$D$27,1,0))</f>
        <v>1</v>
      </c>
      <c r="AT2084" s="53">
        <f>IF(AND(E2084=AF!$D$6,OR(LT!M2084=AF!$D$27,AF!$D$27="Todos"),OR(AP2084=AF!$E$8,AQ2084=AF!$E$8)),AR2084+AS2084,0)</f>
        <v>0</v>
      </c>
      <c r="AU2084" s="18" t="str">
        <f t="shared" si="714"/>
        <v/>
      </c>
      <c r="AV2084" s="54" t="str">
        <f t="shared" si="715"/>
        <v/>
      </c>
      <c r="AW2084" s="54" t="str">
        <f t="shared" si="716"/>
        <v/>
      </c>
      <c r="AX2084" s="18" t="str">
        <f t="shared" si="717"/>
        <v/>
      </c>
      <c r="AY2084" s="18" t="str">
        <f t="shared" si="718"/>
        <v/>
      </c>
      <c r="BA2084" s="18">
        <f>IF($E2084=AF!$D$6,IF($M2084="Concluída no prazo",2,IF($M2084="Concluída com atraso",1,0)),0)</f>
        <v>0</v>
      </c>
      <c r="BB2084" s="18">
        <f>IF($E2084=AF!$D$6,IF($M2084="Atrasada",2,IF($M2084="Concluída com atraso",1,0)),0)</f>
        <v>0</v>
      </c>
      <c r="BC2084" s="18">
        <v>2.078E-2</v>
      </c>
      <c r="BD2084" s="18">
        <f t="shared" si="725"/>
        <v>2.078E-2</v>
      </c>
      <c r="BE2084" s="18">
        <f t="shared" si="725"/>
        <v>2.078E-2</v>
      </c>
      <c r="BF2084" s="18" t="str">
        <f t="shared" si="719"/>
        <v/>
      </c>
      <c r="BN2084" s="18" t="str">
        <f t="shared" si="720"/>
        <v>s</v>
      </c>
    </row>
    <row r="2085" spans="3:66" ht="50.1" customHeight="1" thickTop="1" thickBot="1" x14ac:dyDescent="0.3">
      <c r="C2085" s="46"/>
      <c r="D2085" s="46"/>
      <c r="E2085" s="46"/>
      <c r="F2085" s="122"/>
      <c r="G2085" s="122"/>
      <c r="H2085" s="78" t="str">
        <f t="shared" si="721"/>
        <v/>
      </c>
      <c r="I2085" s="78" t="str">
        <f t="shared" si="722"/>
        <v/>
      </c>
      <c r="J2085" s="16"/>
      <c r="K2085" s="46" t="str">
        <f t="shared" si="723"/>
        <v/>
      </c>
      <c r="L2085" s="16"/>
      <c r="M2085" s="16"/>
      <c r="N2085" s="46"/>
      <c r="O2085" s="47" t="str">
        <f t="shared" si="726"/>
        <v/>
      </c>
      <c r="P2085" s="47"/>
      <c r="Q2085" s="48" t="str">
        <f>IFERROR(VLOOKUP(E2085,Funcionários!$C$8:$E$207,3,FALSE),"")</f>
        <v/>
      </c>
      <c r="R2085" s="47"/>
      <c r="S2085" s="49" t="str">
        <f t="shared" si="727"/>
        <v/>
      </c>
      <c r="T2085" s="49">
        <v>2.0789999999999999E-2</v>
      </c>
      <c r="U2085" s="48" t="str">
        <f>IF(Funcionários!C2086=0,"",Funcionários!C2086)</f>
        <v/>
      </c>
      <c r="V2085" s="50">
        <f>IF(U2085="",0,IF(COUNTIFS($E$7:$E$3006,U2085,$I$7:$I$3006,'RC'!$E$6)=0,0,COUNTIFS($M$7:$M$3006,"Concluída no prazo",$E$7:$E$3006,U2085,$I$7:$I$3006,'RC'!$E$6)/COUNTIFS($E$7:$E$3006,U2085,$I$7:$I$3006,'RC'!$E$6)))</f>
        <v>0</v>
      </c>
      <c r="W2085" s="49">
        <f>SUMIFS($J$7:$J$3006,$E$7:$E$3006,U2085,$I$7:$I$3006,'RC'!$E$6)+SUMIFS($L$7:$L$3006,$E$7:$E$3006,U2085,$I$7:$I$3006,'RC'!$E$6)</f>
        <v>0</v>
      </c>
      <c r="X2085" s="48">
        <f>COUNTIFS($E$7:$E$3006,U2085,$I$7:$I$3006,'RC'!$E$6)</f>
        <v>0</v>
      </c>
      <c r="Y2085" s="48"/>
      <c r="Z2085" s="51" t="str">
        <f>IF(AQ2085='RC'!$E$6,AC2085*1000+AD2085,"")</f>
        <v/>
      </c>
      <c r="AA2085" s="51" t="str">
        <f>IF(AB2085="","",IF(AQ2085='RC'!$E$6,AC2085*1000-AD2085,""))</f>
        <v/>
      </c>
      <c r="AB2085" s="48" t="str">
        <f>IFERROR(VLOOKUP(E2085,Funcionários!$C$8:$E$207,3,FALSE),"")</f>
        <v/>
      </c>
      <c r="AC2085" s="50" t="str">
        <f>IF(AB2085="","",IF(COUNTIFS($AB$7:$AB$3006,AB2085,$AQ$7:$AQ$3006,'RC'!$E$6)=0,"",COUNTIFS($M$7:$M$3006,"Concluída no prazo",$AB$7:$AB$3006,AB2085,$AQ$7:$AQ$3006,'RC'!$E$6)/COUNTIFS($AB$7:$AB$3006,AB2085,$AQ$7:$AQ$3006,'RC'!$E$6)))</f>
        <v/>
      </c>
      <c r="AD2085" s="48">
        <f>SUMIF($AQ$7:$AQ$3006,'RC'!$E$6,$J$7:$J$3006)+SUMIF($AQ$7:$AQ$3006,'RC'!$E$6,$L$7:$L$3006)</f>
        <v>21</v>
      </c>
      <c r="AF2085" s="48">
        <v>2.9219999999993598E-2</v>
      </c>
      <c r="AG2085" s="48">
        <f>IF(OR(AQ2085="",AQ2085&lt;&gt;'RC'!$E$6,AB2085&lt;&gt;'RC'!$D$21),0,1)</f>
        <v>0</v>
      </c>
      <c r="AH2085" s="48">
        <f t="shared" si="724"/>
        <v>2.9219999999993598E-2</v>
      </c>
      <c r="AI2085" s="48" t="str">
        <f t="shared" si="706"/>
        <v/>
      </c>
      <c r="AJ2085" s="48" t="str">
        <f t="shared" si="707"/>
        <v/>
      </c>
      <c r="AK2085" s="52" t="str">
        <f t="shared" si="708"/>
        <v/>
      </c>
      <c r="AL2085" s="52" t="str">
        <f t="shared" si="709"/>
        <v/>
      </c>
      <c r="AM2085" s="48" t="str">
        <f t="shared" si="710"/>
        <v/>
      </c>
      <c r="AN2085" s="48" t="str">
        <f t="shared" si="711"/>
        <v/>
      </c>
      <c r="AP2085" s="18" t="str">
        <f t="shared" si="712"/>
        <v/>
      </c>
      <c r="AQ2085" s="18" t="str">
        <f t="shared" si="713"/>
        <v/>
      </c>
      <c r="AR2085" s="18">
        <v>2.9219999999999999E-2</v>
      </c>
      <c r="AS2085" s="18">
        <f>IF(AF!$D$27="Todos",1,IF(M2085=AF!$D$27,1,0))</f>
        <v>1</v>
      </c>
      <c r="AT2085" s="53">
        <f>IF(AND(E2085=AF!$D$6,OR(LT!M2085=AF!$D$27,AF!$D$27="Todos"),OR(AP2085=AF!$E$8,AQ2085=AF!$E$8)),AR2085+AS2085,0)</f>
        <v>0</v>
      </c>
      <c r="AU2085" s="18" t="str">
        <f t="shared" si="714"/>
        <v/>
      </c>
      <c r="AV2085" s="54" t="str">
        <f t="shared" si="715"/>
        <v/>
      </c>
      <c r="AW2085" s="54" t="str">
        <f t="shared" si="716"/>
        <v/>
      </c>
      <c r="AX2085" s="18" t="str">
        <f t="shared" si="717"/>
        <v/>
      </c>
      <c r="AY2085" s="18" t="str">
        <f t="shared" si="718"/>
        <v/>
      </c>
      <c r="BA2085" s="18">
        <f>IF($E2085=AF!$D$6,IF($M2085="Concluída no prazo",2,IF($M2085="Concluída com atraso",1,0)),0)</f>
        <v>0</v>
      </c>
      <c r="BB2085" s="18">
        <f>IF($E2085=AF!$D$6,IF($M2085="Atrasada",2,IF($M2085="Concluída com atraso",1,0)),0)</f>
        <v>0</v>
      </c>
      <c r="BC2085" s="18">
        <v>2.0789999999999999E-2</v>
      </c>
      <c r="BD2085" s="18">
        <f t="shared" si="725"/>
        <v>2.0789999999999999E-2</v>
      </c>
      <c r="BE2085" s="18">
        <f t="shared" si="725"/>
        <v>2.0789999999999999E-2</v>
      </c>
      <c r="BF2085" s="18" t="str">
        <f t="shared" si="719"/>
        <v/>
      </c>
      <c r="BN2085" s="18" t="str">
        <f t="shared" si="720"/>
        <v>s</v>
      </c>
    </row>
    <row r="2086" spans="3:66" ht="50.1" customHeight="1" thickTop="1" thickBot="1" x14ac:dyDescent="0.3">
      <c r="C2086" s="46"/>
      <c r="D2086" s="46"/>
      <c r="E2086" s="46"/>
      <c r="F2086" s="122"/>
      <c r="G2086" s="122"/>
      <c r="H2086" s="78" t="str">
        <f t="shared" si="721"/>
        <v/>
      </c>
      <c r="I2086" s="78" t="str">
        <f t="shared" si="722"/>
        <v/>
      </c>
      <c r="J2086" s="16"/>
      <c r="K2086" s="46" t="str">
        <f t="shared" si="723"/>
        <v/>
      </c>
      <c r="L2086" s="16"/>
      <c r="M2086" s="16"/>
      <c r="N2086" s="46"/>
      <c r="O2086" s="47" t="str">
        <f t="shared" si="726"/>
        <v/>
      </c>
      <c r="P2086" s="47"/>
      <c r="Q2086" s="48" t="str">
        <f>IFERROR(VLOOKUP(E2086,Funcionários!$C$8:$E$207,3,FALSE),"")</f>
        <v/>
      </c>
      <c r="R2086" s="47"/>
      <c r="S2086" s="49" t="str">
        <f t="shared" si="727"/>
        <v/>
      </c>
      <c r="T2086" s="49">
        <v>2.0799999999999999E-2</v>
      </c>
      <c r="U2086" s="48" t="str">
        <f>IF(Funcionários!C2087=0,"",Funcionários!C2087)</f>
        <v/>
      </c>
      <c r="V2086" s="50">
        <f>IF(U2086="",0,IF(COUNTIFS($E$7:$E$3006,U2086,$I$7:$I$3006,'RC'!$E$6)=0,0,COUNTIFS($M$7:$M$3006,"Concluída no prazo",$E$7:$E$3006,U2086,$I$7:$I$3006,'RC'!$E$6)/COUNTIFS($E$7:$E$3006,U2086,$I$7:$I$3006,'RC'!$E$6)))</f>
        <v>0</v>
      </c>
      <c r="W2086" s="49">
        <f>SUMIFS($J$7:$J$3006,$E$7:$E$3006,U2086,$I$7:$I$3006,'RC'!$E$6)+SUMIFS($L$7:$L$3006,$E$7:$E$3006,U2086,$I$7:$I$3006,'RC'!$E$6)</f>
        <v>0</v>
      </c>
      <c r="X2086" s="48">
        <f>COUNTIFS($E$7:$E$3006,U2086,$I$7:$I$3006,'RC'!$E$6)</f>
        <v>0</v>
      </c>
      <c r="Y2086" s="48"/>
      <c r="Z2086" s="51" t="str">
        <f>IF(AQ2086='RC'!$E$6,AC2086*1000+AD2086,"")</f>
        <v/>
      </c>
      <c r="AA2086" s="51" t="str">
        <f>IF(AB2086="","",IF(AQ2086='RC'!$E$6,AC2086*1000-AD2086,""))</f>
        <v/>
      </c>
      <c r="AB2086" s="48" t="str">
        <f>IFERROR(VLOOKUP(E2086,Funcionários!$C$8:$E$207,3,FALSE),"")</f>
        <v/>
      </c>
      <c r="AC2086" s="50" t="str">
        <f>IF(AB2086="","",IF(COUNTIFS($AB$7:$AB$3006,AB2086,$AQ$7:$AQ$3006,'RC'!$E$6)=0,"",COUNTIFS($M$7:$M$3006,"Concluída no prazo",$AB$7:$AB$3006,AB2086,$AQ$7:$AQ$3006,'RC'!$E$6)/COUNTIFS($AB$7:$AB$3006,AB2086,$AQ$7:$AQ$3006,'RC'!$E$6)))</f>
        <v/>
      </c>
      <c r="AD2086" s="48">
        <f>SUMIF($AQ$7:$AQ$3006,'RC'!$E$6,$J$7:$J$3006)+SUMIF($AQ$7:$AQ$3006,'RC'!$E$6,$L$7:$L$3006)</f>
        <v>21</v>
      </c>
      <c r="AF2086" s="48">
        <v>2.9209999999993599E-2</v>
      </c>
      <c r="AG2086" s="48">
        <f>IF(OR(AQ2086="",AQ2086&lt;&gt;'RC'!$E$6,AB2086&lt;&gt;'RC'!$D$21),0,1)</f>
        <v>0</v>
      </c>
      <c r="AH2086" s="48">
        <f t="shared" si="724"/>
        <v>2.9209999999993599E-2</v>
      </c>
      <c r="AI2086" s="48" t="str">
        <f t="shared" si="706"/>
        <v/>
      </c>
      <c r="AJ2086" s="48" t="str">
        <f t="shared" si="707"/>
        <v/>
      </c>
      <c r="AK2086" s="52" t="str">
        <f t="shared" si="708"/>
        <v/>
      </c>
      <c r="AL2086" s="52" t="str">
        <f t="shared" si="709"/>
        <v/>
      </c>
      <c r="AM2086" s="48" t="str">
        <f t="shared" si="710"/>
        <v/>
      </c>
      <c r="AN2086" s="48" t="str">
        <f t="shared" si="711"/>
        <v/>
      </c>
      <c r="AP2086" s="18" t="str">
        <f t="shared" si="712"/>
        <v/>
      </c>
      <c r="AQ2086" s="18" t="str">
        <f t="shared" si="713"/>
        <v/>
      </c>
      <c r="AR2086" s="18">
        <v>2.921E-2</v>
      </c>
      <c r="AS2086" s="18">
        <f>IF(AF!$D$27="Todos",1,IF(M2086=AF!$D$27,1,0))</f>
        <v>1</v>
      </c>
      <c r="AT2086" s="53">
        <f>IF(AND(E2086=AF!$D$6,OR(LT!M2086=AF!$D$27,AF!$D$27="Todos"),OR(AP2086=AF!$E$8,AQ2086=AF!$E$8)),AR2086+AS2086,0)</f>
        <v>0</v>
      </c>
      <c r="AU2086" s="18" t="str">
        <f t="shared" si="714"/>
        <v/>
      </c>
      <c r="AV2086" s="54" t="str">
        <f t="shared" si="715"/>
        <v/>
      </c>
      <c r="AW2086" s="54" t="str">
        <f t="shared" si="716"/>
        <v/>
      </c>
      <c r="AX2086" s="18" t="str">
        <f t="shared" si="717"/>
        <v/>
      </c>
      <c r="AY2086" s="18" t="str">
        <f t="shared" si="718"/>
        <v/>
      </c>
      <c r="BA2086" s="18">
        <f>IF($E2086=AF!$D$6,IF($M2086="Concluída no prazo",2,IF($M2086="Concluída com atraso",1,0)),0)</f>
        <v>0</v>
      </c>
      <c r="BB2086" s="18">
        <f>IF($E2086=AF!$D$6,IF($M2086="Atrasada",2,IF($M2086="Concluída com atraso",1,0)),0)</f>
        <v>0</v>
      </c>
      <c r="BC2086" s="18">
        <v>2.0799999999999999E-2</v>
      </c>
      <c r="BD2086" s="18">
        <f t="shared" si="725"/>
        <v>2.0799999999999999E-2</v>
      </c>
      <c r="BE2086" s="18">
        <f t="shared" si="725"/>
        <v>2.0799999999999999E-2</v>
      </c>
      <c r="BF2086" s="18" t="str">
        <f t="shared" si="719"/>
        <v/>
      </c>
      <c r="BN2086" s="18" t="str">
        <f t="shared" si="720"/>
        <v>s</v>
      </c>
    </row>
    <row r="2087" spans="3:66" ht="50.1" customHeight="1" thickTop="1" thickBot="1" x14ac:dyDescent="0.3">
      <c r="C2087" s="46"/>
      <c r="D2087" s="46"/>
      <c r="E2087" s="46"/>
      <c r="F2087" s="122"/>
      <c r="G2087" s="122"/>
      <c r="H2087" s="78" t="str">
        <f t="shared" si="721"/>
        <v/>
      </c>
      <c r="I2087" s="78" t="str">
        <f t="shared" si="722"/>
        <v/>
      </c>
      <c r="J2087" s="16"/>
      <c r="K2087" s="46" t="str">
        <f t="shared" si="723"/>
        <v/>
      </c>
      <c r="L2087" s="16"/>
      <c r="M2087" s="16"/>
      <c r="N2087" s="46"/>
      <c r="O2087" s="47" t="str">
        <f t="shared" si="726"/>
        <v/>
      </c>
      <c r="P2087" s="47"/>
      <c r="Q2087" s="48" t="str">
        <f>IFERROR(VLOOKUP(E2087,Funcionários!$C$8:$E$207,3,FALSE),"")</f>
        <v/>
      </c>
      <c r="R2087" s="47"/>
      <c r="S2087" s="49" t="str">
        <f t="shared" si="727"/>
        <v/>
      </c>
      <c r="T2087" s="49">
        <v>2.0809999999999999E-2</v>
      </c>
      <c r="U2087" s="48" t="str">
        <f>IF(Funcionários!C2088=0,"",Funcionários!C2088)</f>
        <v/>
      </c>
      <c r="V2087" s="50">
        <f>IF(U2087="",0,IF(COUNTIFS($E$7:$E$3006,U2087,$I$7:$I$3006,'RC'!$E$6)=0,0,COUNTIFS($M$7:$M$3006,"Concluída no prazo",$E$7:$E$3006,U2087,$I$7:$I$3006,'RC'!$E$6)/COUNTIFS($E$7:$E$3006,U2087,$I$7:$I$3006,'RC'!$E$6)))</f>
        <v>0</v>
      </c>
      <c r="W2087" s="49">
        <f>SUMIFS($J$7:$J$3006,$E$7:$E$3006,U2087,$I$7:$I$3006,'RC'!$E$6)+SUMIFS($L$7:$L$3006,$E$7:$E$3006,U2087,$I$7:$I$3006,'RC'!$E$6)</f>
        <v>0</v>
      </c>
      <c r="X2087" s="48">
        <f>COUNTIFS($E$7:$E$3006,U2087,$I$7:$I$3006,'RC'!$E$6)</f>
        <v>0</v>
      </c>
      <c r="Y2087" s="48"/>
      <c r="Z2087" s="51" t="str">
        <f>IF(AQ2087='RC'!$E$6,AC2087*1000+AD2087,"")</f>
        <v/>
      </c>
      <c r="AA2087" s="51" t="str">
        <f>IF(AB2087="","",IF(AQ2087='RC'!$E$6,AC2087*1000-AD2087,""))</f>
        <v/>
      </c>
      <c r="AB2087" s="48" t="str">
        <f>IFERROR(VLOOKUP(E2087,Funcionários!$C$8:$E$207,3,FALSE),"")</f>
        <v/>
      </c>
      <c r="AC2087" s="50" t="str">
        <f>IF(AB2087="","",IF(COUNTIFS($AB$7:$AB$3006,AB2087,$AQ$7:$AQ$3006,'RC'!$E$6)=0,"",COUNTIFS($M$7:$M$3006,"Concluída no prazo",$AB$7:$AB$3006,AB2087,$AQ$7:$AQ$3006,'RC'!$E$6)/COUNTIFS($AB$7:$AB$3006,AB2087,$AQ$7:$AQ$3006,'RC'!$E$6)))</f>
        <v/>
      </c>
      <c r="AD2087" s="48">
        <f>SUMIF($AQ$7:$AQ$3006,'RC'!$E$6,$J$7:$J$3006)+SUMIF($AQ$7:$AQ$3006,'RC'!$E$6,$L$7:$L$3006)</f>
        <v>21</v>
      </c>
      <c r="AF2087" s="48">
        <v>2.9199999999993599E-2</v>
      </c>
      <c r="AG2087" s="48">
        <f>IF(OR(AQ2087="",AQ2087&lt;&gt;'RC'!$E$6,AB2087&lt;&gt;'RC'!$D$21),0,1)</f>
        <v>0</v>
      </c>
      <c r="AH2087" s="48">
        <f t="shared" si="724"/>
        <v>2.9199999999993599E-2</v>
      </c>
      <c r="AI2087" s="48" t="str">
        <f t="shared" si="706"/>
        <v/>
      </c>
      <c r="AJ2087" s="48" t="str">
        <f t="shared" si="707"/>
        <v/>
      </c>
      <c r="AK2087" s="52" t="str">
        <f t="shared" si="708"/>
        <v/>
      </c>
      <c r="AL2087" s="52" t="str">
        <f t="shared" si="709"/>
        <v/>
      </c>
      <c r="AM2087" s="48" t="str">
        <f t="shared" si="710"/>
        <v/>
      </c>
      <c r="AN2087" s="48" t="str">
        <f t="shared" si="711"/>
        <v/>
      </c>
      <c r="AP2087" s="18" t="str">
        <f t="shared" si="712"/>
        <v/>
      </c>
      <c r="AQ2087" s="18" t="str">
        <f t="shared" si="713"/>
        <v/>
      </c>
      <c r="AR2087" s="18">
        <v>2.92E-2</v>
      </c>
      <c r="AS2087" s="18">
        <f>IF(AF!$D$27="Todos",1,IF(M2087=AF!$D$27,1,0))</f>
        <v>1</v>
      </c>
      <c r="AT2087" s="53">
        <f>IF(AND(E2087=AF!$D$6,OR(LT!M2087=AF!$D$27,AF!$D$27="Todos"),OR(AP2087=AF!$E$8,AQ2087=AF!$E$8)),AR2087+AS2087,0)</f>
        <v>0</v>
      </c>
      <c r="AU2087" s="18" t="str">
        <f t="shared" si="714"/>
        <v/>
      </c>
      <c r="AV2087" s="54" t="str">
        <f t="shared" si="715"/>
        <v/>
      </c>
      <c r="AW2087" s="54" t="str">
        <f t="shared" si="716"/>
        <v/>
      </c>
      <c r="AX2087" s="18" t="str">
        <f t="shared" si="717"/>
        <v/>
      </c>
      <c r="AY2087" s="18" t="str">
        <f t="shared" si="718"/>
        <v/>
      </c>
      <c r="BA2087" s="18">
        <f>IF($E2087=AF!$D$6,IF($M2087="Concluída no prazo",2,IF($M2087="Concluída com atraso",1,0)),0)</f>
        <v>0</v>
      </c>
      <c r="BB2087" s="18">
        <f>IF($E2087=AF!$D$6,IF($M2087="Atrasada",2,IF($M2087="Concluída com atraso",1,0)),0)</f>
        <v>0</v>
      </c>
      <c r="BC2087" s="18">
        <v>2.0809999999999999E-2</v>
      </c>
      <c r="BD2087" s="18">
        <f t="shared" si="725"/>
        <v>2.0809999999999999E-2</v>
      </c>
      <c r="BE2087" s="18">
        <f t="shared" si="725"/>
        <v>2.0809999999999999E-2</v>
      </c>
      <c r="BF2087" s="18" t="str">
        <f t="shared" si="719"/>
        <v/>
      </c>
      <c r="BN2087" s="18" t="str">
        <f t="shared" si="720"/>
        <v>s</v>
      </c>
    </row>
    <row r="2088" spans="3:66" ht="50.1" customHeight="1" thickTop="1" thickBot="1" x14ac:dyDescent="0.3">
      <c r="C2088" s="46"/>
      <c r="D2088" s="46"/>
      <c r="E2088" s="46"/>
      <c r="F2088" s="122"/>
      <c r="G2088" s="122"/>
      <c r="H2088" s="78" t="str">
        <f t="shared" si="721"/>
        <v/>
      </c>
      <c r="I2088" s="78" t="str">
        <f t="shared" si="722"/>
        <v/>
      </c>
      <c r="J2088" s="16"/>
      <c r="K2088" s="46" t="str">
        <f t="shared" si="723"/>
        <v/>
      </c>
      <c r="L2088" s="16"/>
      <c r="M2088" s="16"/>
      <c r="N2088" s="46"/>
      <c r="O2088" s="47" t="str">
        <f t="shared" si="726"/>
        <v/>
      </c>
      <c r="P2088" s="47"/>
      <c r="Q2088" s="48" t="str">
        <f>IFERROR(VLOOKUP(E2088,Funcionários!$C$8:$E$207,3,FALSE),"")</f>
        <v/>
      </c>
      <c r="R2088" s="47"/>
      <c r="S2088" s="49" t="str">
        <f t="shared" si="727"/>
        <v/>
      </c>
      <c r="T2088" s="49">
        <v>2.0820000000000002E-2</v>
      </c>
      <c r="U2088" s="48" t="str">
        <f>IF(Funcionários!C2089=0,"",Funcionários!C2089)</f>
        <v/>
      </c>
      <c r="V2088" s="50">
        <f>IF(U2088="",0,IF(COUNTIFS($E$7:$E$3006,U2088,$I$7:$I$3006,'RC'!$E$6)=0,0,COUNTIFS($M$7:$M$3006,"Concluída no prazo",$E$7:$E$3006,U2088,$I$7:$I$3006,'RC'!$E$6)/COUNTIFS($E$7:$E$3006,U2088,$I$7:$I$3006,'RC'!$E$6)))</f>
        <v>0</v>
      </c>
      <c r="W2088" s="49">
        <f>SUMIFS($J$7:$J$3006,$E$7:$E$3006,U2088,$I$7:$I$3006,'RC'!$E$6)+SUMIFS($L$7:$L$3006,$E$7:$E$3006,U2088,$I$7:$I$3006,'RC'!$E$6)</f>
        <v>0</v>
      </c>
      <c r="X2088" s="48">
        <f>COUNTIFS($E$7:$E$3006,U2088,$I$7:$I$3006,'RC'!$E$6)</f>
        <v>0</v>
      </c>
      <c r="Y2088" s="48"/>
      <c r="Z2088" s="51" t="str">
        <f>IF(AQ2088='RC'!$E$6,AC2088*1000+AD2088,"")</f>
        <v/>
      </c>
      <c r="AA2088" s="51" t="str">
        <f>IF(AB2088="","",IF(AQ2088='RC'!$E$6,AC2088*1000-AD2088,""))</f>
        <v/>
      </c>
      <c r="AB2088" s="48" t="str">
        <f>IFERROR(VLOOKUP(E2088,Funcionários!$C$8:$E$207,3,FALSE),"")</f>
        <v/>
      </c>
      <c r="AC2088" s="50" t="str">
        <f>IF(AB2088="","",IF(COUNTIFS($AB$7:$AB$3006,AB2088,$AQ$7:$AQ$3006,'RC'!$E$6)=0,"",COUNTIFS($M$7:$M$3006,"Concluída no prazo",$AB$7:$AB$3006,AB2088,$AQ$7:$AQ$3006,'RC'!$E$6)/COUNTIFS($AB$7:$AB$3006,AB2088,$AQ$7:$AQ$3006,'RC'!$E$6)))</f>
        <v/>
      </c>
      <c r="AD2088" s="48">
        <f>SUMIF($AQ$7:$AQ$3006,'RC'!$E$6,$J$7:$J$3006)+SUMIF($AQ$7:$AQ$3006,'RC'!$E$6,$L$7:$L$3006)</f>
        <v>21</v>
      </c>
      <c r="AF2088" s="48">
        <v>2.91899999999936E-2</v>
      </c>
      <c r="AG2088" s="48">
        <f>IF(OR(AQ2088="",AQ2088&lt;&gt;'RC'!$E$6,AB2088&lt;&gt;'RC'!$D$21),0,1)</f>
        <v>0</v>
      </c>
      <c r="AH2088" s="48">
        <f t="shared" si="724"/>
        <v>2.91899999999936E-2</v>
      </c>
      <c r="AI2088" s="48" t="str">
        <f t="shared" si="706"/>
        <v/>
      </c>
      <c r="AJ2088" s="48" t="str">
        <f t="shared" si="707"/>
        <v/>
      </c>
      <c r="AK2088" s="52" t="str">
        <f t="shared" si="708"/>
        <v/>
      </c>
      <c r="AL2088" s="52" t="str">
        <f t="shared" si="709"/>
        <v/>
      </c>
      <c r="AM2088" s="48" t="str">
        <f t="shared" si="710"/>
        <v/>
      </c>
      <c r="AN2088" s="48" t="str">
        <f t="shared" si="711"/>
        <v/>
      </c>
      <c r="AP2088" s="18" t="str">
        <f t="shared" si="712"/>
        <v/>
      </c>
      <c r="AQ2088" s="18" t="str">
        <f t="shared" si="713"/>
        <v/>
      </c>
      <c r="AR2088" s="18">
        <v>2.9190000000000001E-2</v>
      </c>
      <c r="AS2088" s="18">
        <f>IF(AF!$D$27="Todos",1,IF(M2088=AF!$D$27,1,0))</f>
        <v>1</v>
      </c>
      <c r="AT2088" s="53">
        <f>IF(AND(E2088=AF!$D$6,OR(LT!M2088=AF!$D$27,AF!$D$27="Todos"),OR(AP2088=AF!$E$8,AQ2088=AF!$E$8)),AR2088+AS2088,0)</f>
        <v>0</v>
      </c>
      <c r="AU2088" s="18" t="str">
        <f t="shared" si="714"/>
        <v/>
      </c>
      <c r="AV2088" s="54" t="str">
        <f t="shared" si="715"/>
        <v/>
      </c>
      <c r="AW2088" s="54" t="str">
        <f t="shared" si="716"/>
        <v/>
      </c>
      <c r="AX2088" s="18" t="str">
        <f t="shared" si="717"/>
        <v/>
      </c>
      <c r="AY2088" s="18" t="str">
        <f t="shared" si="718"/>
        <v/>
      </c>
      <c r="BA2088" s="18">
        <f>IF($E2088=AF!$D$6,IF($M2088="Concluída no prazo",2,IF($M2088="Concluída com atraso",1,0)),0)</f>
        <v>0</v>
      </c>
      <c r="BB2088" s="18">
        <f>IF($E2088=AF!$D$6,IF($M2088="Atrasada",2,IF($M2088="Concluída com atraso",1,0)),0)</f>
        <v>0</v>
      </c>
      <c r="BC2088" s="18">
        <v>2.0820000000000002E-2</v>
      </c>
      <c r="BD2088" s="18">
        <f t="shared" si="725"/>
        <v>2.0820000000000002E-2</v>
      </c>
      <c r="BE2088" s="18">
        <f t="shared" si="725"/>
        <v>2.0820000000000002E-2</v>
      </c>
      <c r="BF2088" s="18" t="str">
        <f t="shared" si="719"/>
        <v/>
      </c>
      <c r="BN2088" s="18" t="str">
        <f t="shared" si="720"/>
        <v>s</v>
      </c>
    </row>
    <row r="2089" spans="3:66" ht="50.1" customHeight="1" thickTop="1" thickBot="1" x14ac:dyDescent="0.3">
      <c r="C2089" s="46"/>
      <c r="D2089" s="46"/>
      <c r="E2089" s="46"/>
      <c r="F2089" s="122"/>
      <c r="G2089" s="122"/>
      <c r="H2089" s="78" t="str">
        <f t="shared" si="721"/>
        <v/>
      </c>
      <c r="I2089" s="78" t="str">
        <f t="shared" si="722"/>
        <v/>
      </c>
      <c r="J2089" s="16"/>
      <c r="K2089" s="46" t="str">
        <f t="shared" si="723"/>
        <v/>
      </c>
      <c r="L2089" s="16"/>
      <c r="M2089" s="16"/>
      <c r="N2089" s="46"/>
      <c r="O2089" s="47" t="str">
        <f t="shared" si="726"/>
        <v/>
      </c>
      <c r="P2089" s="47"/>
      <c r="Q2089" s="48" t="str">
        <f>IFERROR(VLOOKUP(E2089,Funcionários!$C$8:$E$207,3,FALSE),"")</f>
        <v/>
      </c>
      <c r="R2089" s="47"/>
      <c r="S2089" s="49" t="str">
        <f t="shared" si="727"/>
        <v/>
      </c>
      <c r="T2089" s="49">
        <v>2.0830000000000001E-2</v>
      </c>
      <c r="U2089" s="48" t="str">
        <f>IF(Funcionários!C2090=0,"",Funcionários!C2090)</f>
        <v/>
      </c>
      <c r="V2089" s="50">
        <f>IF(U2089="",0,IF(COUNTIFS($E$7:$E$3006,U2089,$I$7:$I$3006,'RC'!$E$6)=0,0,COUNTIFS($M$7:$M$3006,"Concluída no prazo",$E$7:$E$3006,U2089,$I$7:$I$3006,'RC'!$E$6)/COUNTIFS($E$7:$E$3006,U2089,$I$7:$I$3006,'RC'!$E$6)))</f>
        <v>0</v>
      </c>
      <c r="W2089" s="49">
        <f>SUMIFS($J$7:$J$3006,$E$7:$E$3006,U2089,$I$7:$I$3006,'RC'!$E$6)+SUMIFS($L$7:$L$3006,$E$7:$E$3006,U2089,$I$7:$I$3006,'RC'!$E$6)</f>
        <v>0</v>
      </c>
      <c r="X2089" s="48">
        <f>COUNTIFS($E$7:$E$3006,U2089,$I$7:$I$3006,'RC'!$E$6)</f>
        <v>0</v>
      </c>
      <c r="Y2089" s="48"/>
      <c r="Z2089" s="51" t="str">
        <f>IF(AQ2089='RC'!$E$6,AC2089*1000+AD2089,"")</f>
        <v/>
      </c>
      <c r="AA2089" s="51" t="str">
        <f>IF(AB2089="","",IF(AQ2089='RC'!$E$6,AC2089*1000-AD2089,""))</f>
        <v/>
      </c>
      <c r="AB2089" s="48" t="str">
        <f>IFERROR(VLOOKUP(E2089,Funcionários!$C$8:$E$207,3,FALSE),"")</f>
        <v/>
      </c>
      <c r="AC2089" s="50" t="str">
        <f>IF(AB2089="","",IF(COUNTIFS($AB$7:$AB$3006,AB2089,$AQ$7:$AQ$3006,'RC'!$E$6)=0,"",COUNTIFS($M$7:$M$3006,"Concluída no prazo",$AB$7:$AB$3006,AB2089,$AQ$7:$AQ$3006,'RC'!$E$6)/COUNTIFS($AB$7:$AB$3006,AB2089,$AQ$7:$AQ$3006,'RC'!$E$6)))</f>
        <v/>
      </c>
      <c r="AD2089" s="48">
        <f>SUMIF($AQ$7:$AQ$3006,'RC'!$E$6,$J$7:$J$3006)+SUMIF($AQ$7:$AQ$3006,'RC'!$E$6,$L$7:$L$3006)</f>
        <v>21</v>
      </c>
      <c r="AF2089" s="48">
        <v>2.91799999999936E-2</v>
      </c>
      <c r="AG2089" s="48">
        <f>IF(OR(AQ2089="",AQ2089&lt;&gt;'RC'!$E$6,AB2089&lt;&gt;'RC'!$D$21),0,1)</f>
        <v>0</v>
      </c>
      <c r="AH2089" s="48">
        <f t="shared" si="724"/>
        <v>2.91799999999936E-2</v>
      </c>
      <c r="AI2089" s="48" t="str">
        <f t="shared" si="706"/>
        <v/>
      </c>
      <c r="AJ2089" s="48" t="str">
        <f t="shared" si="707"/>
        <v/>
      </c>
      <c r="AK2089" s="52" t="str">
        <f t="shared" si="708"/>
        <v/>
      </c>
      <c r="AL2089" s="52" t="str">
        <f t="shared" si="709"/>
        <v/>
      </c>
      <c r="AM2089" s="48" t="str">
        <f t="shared" si="710"/>
        <v/>
      </c>
      <c r="AN2089" s="48" t="str">
        <f t="shared" si="711"/>
        <v/>
      </c>
      <c r="AP2089" s="18" t="str">
        <f t="shared" si="712"/>
        <v/>
      </c>
      <c r="AQ2089" s="18" t="str">
        <f t="shared" si="713"/>
        <v/>
      </c>
      <c r="AR2089" s="18">
        <v>2.9180000000000001E-2</v>
      </c>
      <c r="AS2089" s="18">
        <f>IF(AF!$D$27="Todos",1,IF(M2089=AF!$D$27,1,0))</f>
        <v>1</v>
      </c>
      <c r="AT2089" s="53">
        <f>IF(AND(E2089=AF!$D$6,OR(LT!M2089=AF!$D$27,AF!$D$27="Todos"),OR(AP2089=AF!$E$8,AQ2089=AF!$E$8)),AR2089+AS2089,0)</f>
        <v>0</v>
      </c>
      <c r="AU2089" s="18" t="str">
        <f t="shared" si="714"/>
        <v/>
      </c>
      <c r="AV2089" s="54" t="str">
        <f t="shared" si="715"/>
        <v/>
      </c>
      <c r="AW2089" s="54" t="str">
        <f t="shared" si="716"/>
        <v/>
      </c>
      <c r="AX2089" s="18" t="str">
        <f t="shared" si="717"/>
        <v/>
      </c>
      <c r="AY2089" s="18" t="str">
        <f t="shared" si="718"/>
        <v/>
      </c>
      <c r="BA2089" s="18">
        <f>IF($E2089=AF!$D$6,IF($M2089="Concluída no prazo",2,IF($M2089="Concluída com atraso",1,0)),0)</f>
        <v>0</v>
      </c>
      <c r="BB2089" s="18">
        <f>IF($E2089=AF!$D$6,IF($M2089="Atrasada",2,IF($M2089="Concluída com atraso",1,0)),0)</f>
        <v>0</v>
      </c>
      <c r="BC2089" s="18">
        <v>2.0830000000000001E-2</v>
      </c>
      <c r="BD2089" s="18">
        <f t="shared" si="725"/>
        <v>2.0830000000000001E-2</v>
      </c>
      <c r="BE2089" s="18">
        <f t="shared" si="725"/>
        <v>2.0830000000000001E-2</v>
      </c>
      <c r="BF2089" s="18" t="str">
        <f t="shared" si="719"/>
        <v/>
      </c>
      <c r="BN2089" s="18" t="str">
        <f t="shared" si="720"/>
        <v>s</v>
      </c>
    </row>
    <row r="2090" spans="3:66" ht="50.1" customHeight="1" thickTop="1" thickBot="1" x14ac:dyDescent="0.3">
      <c r="C2090" s="46"/>
      <c r="D2090" s="46"/>
      <c r="E2090" s="46"/>
      <c r="F2090" s="122"/>
      <c r="G2090" s="122"/>
      <c r="H2090" s="78" t="str">
        <f t="shared" si="721"/>
        <v/>
      </c>
      <c r="I2090" s="78" t="str">
        <f t="shared" si="722"/>
        <v/>
      </c>
      <c r="J2090" s="16"/>
      <c r="K2090" s="46" t="str">
        <f t="shared" si="723"/>
        <v/>
      </c>
      <c r="L2090" s="16"/>
      <c r="M2090" s="16"/>
      <c r="N2090" s="46"/>
      <c r="O2090" s="47" t="str">
        <f t="shared" si="726"/>
        <v/>
      </c>
      <c r="P2090" s="47"/>
      <c r="Q2090" s="48" t="str">
        <f>IFERROR(VLOOKUP(E2090,Funcionários!$C$8:$E$207,3,FALSE),"")</f>
        <v/>
      </c>
      <c r="R2090" s="47"/>
      <c r="S2090" s="49" t="str">
        <f t="shared" si="727"/>
        <v/>
      </c>
      <c r="T2090" s="49">
        <v>2.0840000000000001E-2</v>
      </c>
      <c r="U2090" s="48" t="str">
        <f>IF(Funcionários!C2091=0,"",Funcionários!C2091)</f>
        <v/>
      </c>
      <c r="V2090" s="50">
        <f>IF(U2090="",0,IF(COUNTIFS($E$7:$E$3006,U2090,$I$7:$I$3006,'RC'!$E$6)=0,0,COUNTIFS($M$7:$M$3006,"Concluída no prazo",$E$7:$E$3006,U2090,$I$7:$I$3006,'RC'!$E$6)/COUNTIFS($E$7:$E$3006,U2090,$I$7:$I$3006,'RC'!$E$6)))</f>
        <v>0</v>
      </c>
      <c r="W2090" s="49">
        <f>SUMIFS($J$7:$J$3006,$E$7:$E$3006,U2090,$I$7:$I$3006,'RC'!$E$6)+SUMIFS($L$7:$L$3006,$E$7:$E$3006,U2090,$I$7:$I$3006,'RC'!$E$6)</f>
        <v>0</v>
      </c>
      <c r="X2090" s="48">
        <f>COUNTIFS($E$7:$E$3006,U2090,$I$7:$I$3006,'RC'!$E$6)</f>
        <v>0</v>
      </c>
      <c r="Y2090" s="48"/>
      <c r="Z2090" s="51" t="str">
        <f>IF(AQ2090='RC'!$E$6,AC2090*1000+AD2090,"")</f>
        <v/>
      </c>
      <c r="AA2090" s="51" t="str">
        <f>IF(AB2090="","",IF(AQ2090='RC'!$E$6,AC2090*1000-AD2090,""))</f>
        <v/>
      </c>
      <c r="AB2090" s="48" t="str">
        <f>IFERROR(VLOOKUP(E2090,Funcionários!$C$8:$E$207,3,FALSE),"")</f>
        <v/>
      </c>
      <c r="AC2090" s="50" t="str">
        <f>IF(AB2090="","",IF(COUNTIFS($AB$7:$AB$3006,AB2090,$AQ$7:$AQ$3006,'RC'!$E$6)=0,"",COUNTIFS($M$7:$M$3006,"Concluída no prazo",$AB$7:$AB$3006,AB2090,$AQ$7:$AQ$3006,'RC'!$E$6)/COUNTIFS($AB$7:$AB$3006,AB2090,$AQ$7:$AQ$3006,'RC'!$E$6)))</f>
        <v/>
      </c>
      <c r="AD2090" s="48">
        <f>SUMIF($AQ$7:$AQ$3006,'RC'!$E$6,$J$7:$J$3006)+SUMIF($AQ$7:$AQ$3006,'RC'!$E$6,$L$7:$L$3006)</f>
        <v>21</v>
      </c>
      <c r="AF2090" s="48">
        <v>2.91699999999936E-2</v>
      </c>
      <c r="AG2090" s="48">
        <f>IF(OR(AQ2090="",AQ2090&lt;&gt;'RC'!$E$6,AB2090&lt;&gt;'RC'!$D$21),0,1)</f>
        <v>0</v>
      </c>
      <c r="AH2090" s="48">
        <f t="shared" si="724"/>
        <v>2.91699999999936E-2</v>
      </c>
      <c r="AI2090" s="48" t="str">
        <f t="shared" si="706"/>
        <v/>
      </c>
      <c r="AJ2090" s="48" t="str">
        <f t="shared" si="707"/>
        <v/>
      </c>
      <c r="AK2090" s="52" t="str">
        <f t="shared" si="708"/>
        <v/>
      </c>
      <c r="AL2090" s="52" t="str">
        <f t="shared" si="709"/>
        <v/>
      </c>
      <c r="AM2090" s="48" t="str">
        <f t="shared" si="710"/>
        <v/>
      </c>
      <c r="AN2090" s="48" t="str">
        <f t="shared" si="711"/>
        <v/>
      </c>
      <c r="AP2090" s="18" t="str">
        <f t="shared" si="712"/>
        <v/>
      </c>
      <c r="AQ2090" s="18" t="str">
        <f t="shared" si="713"/>
        <v/>
      </c>
      <c r="AR2090" s="18">
        <v>2.9170000000000001E-2</v>
      </c>
      <c r="AS2090" s="18">
        <f>IF(AF!$D$27="Todos",1,IF(M2090=AF!$D$27,1,0))</f>
        <v>1</v>
      </c>
      <c r="AT2090" s="53">
        <f>IF(AND(E2090=AF!$D$6,OR(LT!M2090=AF!$D$27,AF!$D$27="Todos"),OR(AP2090=AF!$E$8,AQ2090=AF!$E$8)),AR2090+AS2090,0)</f>
        <v>0</v>
      </c>
      <c r="AU2090" s="18" t="str">
        <f t="shared" si="714"/>
        <v/>
      </c>
      <c r="AV2090" s="54" t="str">
        <f t="shared" si="715"/>
        <v/>
      </c>
      <c r="AW2090" s="54" t="str">
        <f t="shared" si="716"/>
        <v/>
      </c>
      <c r="AX2090" s="18" t="str">
        <f t="shared" si="717"/>
        <v/>
      </c>
      <c r="AY2090" s="18" t="str">
        <f t="shared" si="718"/>
        <v/>
      </c>
      <c r="BA2090" s="18">
        <f>IF($E2090=AF!$D$6,IF($M2090="Concluída no prazo",2,IF($M2090="Concluída com atraso",1,0)),0)</f>
        <v>0</v>
      </c>
      <c r="BB2090" s="18">
        <f>IF($E2090=AF!$D$6,IF($M2090="Atrasada",2,IF($M2090="Concluída com atraso",1,0)),0)</f>
        <v>0</v>
      </c>
      <c r="BC2090" s="18">
        <v>2.0840000000000001E-2</v>
      </c>
      <c r="BD2090" s="18">
        <f t="shared" si="725"/>
        <v>2.0840000000000001E-2</v>
      </c>
      <c r="BE2090" s="18">
        <f t="shared" si="725"/>
        <v>2.0840000000000001E-2</v>
      </c>
      <c r="BF2090" s="18" t="str">
        <f t="shared" si="719"/>
        <v/>
      </c>
      <c r="BN2090" s="18" t="str">
        <f t="shared" si="720"/>
        <v>s</v>
      </c>
    </row>
    <row r="2091" spans="3:66" ht="50.1" customHeight="1" thickTop="1" thickBot="1" x14ac:dyDescent="0.3">
      <c r="C2091" s="46"/>
      <c r="D2091" s="46"/>
      <c r="E2091" s="46"/>
      <c r="F2091" s="122"/>
      <c r="G2091" s="122"/>
      <c r="H2091" s="78" t="str">
        <f t="shared" si="721"/>
        <v/>
      </c>
      <c r="I2091" s="78" t="str">
        <f t="shared" si="722"/>
        <v/>
      </c>
      <c r="J2091" s="16"/>
      <c r="K2091" s="46" t="str">
        <f t="shared" si="723"/>
        <v/>
      </c>
      <c r="L2091" s="16"/>
      <c r="M2091" s="16"/>
      <c r="N2091" s="46"/>
      <c r="O2091" s="47" t="str">
        <f t="shared" si="726"/>
        <v/>
      </c>
      <c r="P2091" s="47"/>
      <c r="Q2091" s="48" t="str">
        <f>IFERROR(VLOOKUP(E2091,Funcionários!$C$8:$E$207,3,FALSE),"")</f>
        <v/>
      </c>
      <c r="R2091" s="47"/>
      <c r="S2091" s="49" t="str">
        <f t="shared" si="727"/>
        <v/>
      </c>
      <c r="T2091" s="49">
        <v>2.085E-2</v>
      </c>
      <c r="U2091" s="48" t="str">
        <f>IF(Funcionários!C2092=0,"",Funcionários!C2092)</f>
        <v/>
      </c>
      <c r="V2091" s="50">
        <f>IF(U2091="",0,IF(COUNTIFS($E$7:$E$3006,U2091,$I$7:$I$3006,'RC'!$E$6)=0,0,COUNTIFS($M$7:$M$3006,"Concluída no prazo",$E$7:$E$3006,U2091,$I$7:$I$3006,'RC'!$E$6)/COUNTIFS($E$7:$E$3006,U2091,$I$7:$I$3006,'RC'!$E$6)))</f>
        <v>0</v>
      </c>
      <c r="W2091" s="49">
        <f>SUMIFS($J$7:$J$3006,$E$7:$E$3006,U2091,$I$7:$I$3006,'RC'!$E$6)+SUMIFS($L$7:$L$3006,$E$7:$E$3006,U2091,$I$7:$I$3006,'RC'!$E$6)</f>
        <v>0</v>
      </c>
      <c r="X2091" s="48">
        <f>COUNTIFS($E$7:$E$3006,U2091,$I$7:$I$3006,'RC'!$E$6)</f>
        <v>0</v>
      </c>
      <c r="Y2091" s="48"/>
      <c r="Z2091" s="51" t="str">
        <f>IF(AQ2091='RC'!$E$6,AC2091*1000+AD2091,"")</f>
        <v/>
      </c>
      <c r="AA2091" s="51" t="str">
        <f>IF(AB2091="","",IF(AQ2091='RC'!$E$6,AC2091*1000-AD2091,""))</f>
        <v/>
      </c>
      <c r="AB2091" s="48" t="str">
        <f>IFERROR(VLOOKUP(E2091,Funcionários!$C$8:$E$207,3,FALSE),"")</f>
        <v/>
      </c>
      <c r="AC2091" s="50" t="str">
        <f>IF(AB2091="","",IF(COUNTIFS($AB$7:$AB$3006,AB2091,$AQ$7:$AQ$3006,'RC'!$E$6)=0,"",COUNTIFS($M$7:$M$3006,"Concluída no prazo",$AB$7:$AB$3006,AB2091,$AQ$7:$AQ$3006,'RC'!$E$6)/COUNTIFS($AB$7:$AB$3006,AB2091,$AQ$7:$AQ$3006,'RC'!$E$6)))</f>
        <v/>
      </c>
      <c r="AD2091" s="48">
        <f>SUMIF($AQ$7:$AQ$3006,'RC'!$E$6,$J$7:$J$3006)+SUMIF($AQ$7:$AQ$3006,'RC'!$E$6,$L$7:$L$3006)</f>
        <v>21</v>
      </c>
      <c r="AF2091" s="48">
        <v>2.9159999999993601E-2</v>
      </c>
      <c r="AG2091" s="48">
        <f>IF(OR(AQ2091="",AQ2091&lt;&gt;'RC'!$E$6,AB2091&lt;&gt;'RC'!$D$21),0,1)</f>
        <v>0</v>
      </c>
      <c r="AH2091" s="48">
        <f t="shared" si="724"/>
        <v>2.9159999999993601E-2</v>
      </c>
      <c r="AI2091" s="48" t="str">
        <f t="shared" si="706"/>
        <v/>
      </c>
      <c r="AJ2091" s="48" t="str">
        <f t="shared" si="707"/>
        <v/>
      </c>
      <c r="AK2091" s="52" t="str">
        <f t="shared" si="708"/>
        <v/>
      </c>
      <c r="AL2091" s="52" t="str">
        <f t="shared" si="709"/>
        <v/>
      </c>
      <c r="AM2091" s="48" t="str">
        <f t="shared" si="710"/>
        <v/>
      </c>
      <c r="AN2091" s="48" t="str">
        <f t="shared" si="711"/>
        <v/>
      </c>
      <c r="AP2091" s="18" t="str">
        <f t="shared" si="712"/>
        <v/>
      </c>
      <c r="AQ2091" s="18" t="str">
        <f t="shared" si="713"/>
        <v/>
      </c>
      <c r="AR2091" s="18">
        <v>2.9159999999999998E-2</v>
      </c>
      <c r="AS2091" s="18">
        <f>IF(AF!$D$27="Todos",1,IF(M2091=AF!$D$27,1,0))</f>
        <v>1</v>
      </c>
      <c r="AT2091" s="53">
        <f>IF(AND(E2091=AF!$D$6,OR(LT!M2091=AF!$D$27,AF!$D$27="Todos"),OR(AP2091=AF!$E$8,AQ2091=AF!$E$8)),AR2091+AS2091,0)</f>
        <v>0</v>
      </c>
      <c r="AU2091" s="18" t="str">
        <f t="shared" si="714"/>
        <v/>
      </c>
      <c r="AV2091" s="54" t="str">
        <f t="shared" si="715"/>
        <v/>
      </c>
      <c r="AW2091" s="54" t="str">
        <f t="shared" si="716"/>
        <v/>
      </c>
      <c r="AX2091" s="18" t="str">
        <f t="shared" si="717"/>
        <v/>
      </c>
      <c r="AY2091" s="18" t="str">
        <f t="shared" si="718"/>
        <v/>
      </c>
      <c r="BA2091" s="18">
        <f>IF($E2091=AF!$D$6,IF($M2091="Concluída no prazo",2,IF($M2091="Concluída com atraso",1,0)),0)</f>
        <v>0</v>
      </c>
      <c r="BB2091" s="18">
        <f>IF($E2091=AF!$D$6,IF($M2091="Atrasada",2,IF($M2091="Concluída com atraso",1,0)),0)</f>
        <v>0</v>
      </c>
      <c r="BC2091" s="18">
        <v>2.085E-2</v>
      </c>
      <c r="BD2091" s="18">
        <f t="shared" si="725"/>
        <v>2.085E-2</v>
      </c>
      <c r="BE2091" s="18">
        <f t="shared" si="725"/>
        <v>2.085E-2</v>
      </c>
      <c r="BF2091" s="18" t="str">
        <f t="shared" si="719"/>
        <v/>
      </c>
      <c r="BN2091" s="18" t="str">
        <f t="shared" si="720"/>
        <v>s</v>
      </c>
    </row>
    <row r="2092" spans="3:66" ht="50.1" customHeight="1" thickTop="1" thickBot="1" x14ac:dyDescent="0.3">
      <c r="C2092" s="46"/>
      <c r="D2092" s="46"/>
      <c r="E2092" s="46"/>
      <c r="F2092" s="122"/>
      <c r="G2092" s="122"/>
      <c r="H2092" s="78" t="str">
        <f t="shared" si="721"/>
        <v/>
      </c>
      <c r="I2092" s="78" t="str">
        <f t="shared" si="722"/>
        <v/>
      </c>
      <c r="J2092" s="16"/>
      <c r="K2092" s="46" t="str">
        <f t="shared" si="723"/>
        <v/>
      </c>
      <c r="L2092" s="16"/>
      <c r="M2092" s="16"/>
      <c r="N2092" s="46"/>
      <c r="O2092" s="47" t="str">
        <f t="shared" si="726"/>
        <v/>
      </c>
      <c r="P2092" s="47"/>
      <c r="Q2092" s="48" t="str">
        <f>IFERROR(VLOOKUP(E2092,Funcionários!$C$8:$E$207,3,FALSE),"")</f>
        <v/>
      </c>
      <c r="R2092" s="47"/>
      <c r="S2092" s="49" t="str">
        <f t="shared" si="727"/>
        <v/>
      </c>
      <c r="T2092" s="49">
        <v>2.086E-2</v>
      </c>
      <c r="U2092" s="48" t="str">
        <f>IF(Funcionários!C2093=0,"",Funcionários!C2093)</f>
        <v/>
      </c>
      <c r="V2092" s="50">
        <f>IF(U2092="",0,IF(COUNTIFS($E$7:$E$3006,U2092,$I$7:$I$3006,'RC'!$E$6)=0,0,COUNTIFS($M$7:$M$3006,"Concluída no prazo",$E$7:$E$3006,U2092,$I$7:$I$3006,'RC'!$E$6)/COUNTIFS($E$7:$E$3006,U2092,$I$7:$I$3006,'RC'!$E$6)))</f>
        <v>0</v>
      </c>
      <c r="W2092" s="49">
        <f>SUMIFS($J$7:$J$3006,$E$7:$E$3006,U2092,$I$7:$I$3006,'RC'!$E$6)+SUMIFS($L$7:$L$3006,$E$7:$E$3006,U2092,$I$7:$I$3006,'RC'!$E$6)</f>
        <v>0</v>
      </c>
      <c r="X2092" s="48">
        <f>COUNTIFS($E$7:$E$3006,U2092,$I$7:$I$3006,'RC'!$E$6)</f>
        <v>0</v>
      </c>
      <c r="Y2092" s="48"/>
      <c r="Z2092" s="51" t="str">
        <f>IF(AQ2092='RC'!$E$6,AC2092*1000+AD2092,"")</f>
        <v/>
      </c>
      <c r="AA2092" s="51" t="str">
        <f>IF(AB2092="","",IF(AQ2092='RC'!$E$6,AC2092*1000-AD2092,""))</f>
        <v/>
      </c>
      <c r="AB2092" s="48" t="str">
        <f>IFERROR(VLOOKUP(E2092,Funcionários!$C$8:$E$207,3,FALSE),"")</f>
        <v/>
      </c>
      <c r="AC2092" s="50" t="str">
        <f>IF(AB2092="","",IF(COUNTIFS($AB$7:$AB$3006,AB2092,$AQ$7:$AQ$3006,'RC'!$E$6)=0,"",COUNTIFS($M$7:$M$3006,"Concluída no prazo",$AB$7:$AB$3006,AB2092,$AQ$7:$AQ$3006,'RC'!$E$6)/COUNTIFS($AB$7:$AB$3006,AB2092,$AQ$7:$AQ$3006,'RC'!$E$6)))</f>
        <v/>
      </c>
      <c r="AD2092" s="48">
        <f>SUMIF($AQ$7:$AQ$3006,'RC'!$E$6,$J$7:$J$3006)+SUMIF($AQ$7:$AQ$3006,'RC'!$E$6,$L$7:$L$3006)</f>
        <v>21</v>
      </c>
      <c r="AF2092" s="48">
        <v>2.9149999999993601E-2</v>
      </c>
      <c r="AG2092" s="48">
        <f>IF(OR(AQ2092="",AQ2092&lt;&gt;'RC'!$E$6,AB2092&lt;&gt;'RC'!$D$21),0,1)</f>
        <v>0</v>
      </c>
      <c r="AH2092" s="48">
        <f t="shared" si="724"/>
        <v>2.9149999999993601E-2</v>
      </c>
      <c r="AI2092" s="48" t="str">
        <f t="shared" si="706"/>
        <v/>
      </c>
      <c r="AJ2092" s="48" t="str">
        <f t="shared" si="707"/>
        <v/>
      </c>
      <c r="AK2092" s="52" t="str">
        <f t="shared" si="708"/>
        <v/>
      </c>
      <c r="AL2092" s="52" t="str">
        <f t="shared" si="709"/>
        <v/>
      </c>
      <c r="AM2092" s="48" t="str">
        <f t="shared" si="710"/>
        <v/>
      </c>
      <c r="AN2092" s="48" t="str">
        <f t="shared" si="711"/>
        <v/>
      </c>
      <c r="AP2092" s="18" t="str">
        <f t="shared" si="712"/>
        <v/>
      </c>
      <c r="AQ2092" s="18" t="str">
        <f t="shared" si="713"/>
        <v/>
      </c>
      <c r="AR2092" s="18">
        <v>2.9149999999999999E-2</v>
      </c>
      <c r="AS2092" s="18">
        <f>IF(AF!$D$27="Todos",1,IF(M2092=AF!$D$27,1,0))</f>
        <v>1</v>
      </c>
      <c r="AT2092" s="53">
        <f>IF(AND(E2092=AF!$D$6,OR(LT!M2092=AF!$D$27,AF!$D$27="Todos"),OR(AP2092=AF!$E$8,AQ2092=AF!$E$8)),AR2092+AS2092,0)</f>
        <v>0</v>
      </c>
      <c r="AU2092" s="18" t="str">
        <f t="shared" si="714"/>
        <v/>
      </c>
      <c r="AV2092" s="54" t="str">
        <f t="shared" si="715"/>
        <v/>
      </c>
      <c r="AW2092" s="54" t="str">
        <f t="shared" si="716"/>
        <v/>
      </c>
      <c r="AX2092" s="18" t="str">
        <f t="shared" si="717"/>
        <v/>
      </c>
      <c r="AY2092" s="18" t="str">
        <f t="shared" si="718"/>
        <v/>
      </c>
      <c r="BA2092" s="18">
        <f>IF($E2092=AF!$D$6,IF($M2092="Concluída no prazo",2,IF($M2092="Concluída com atraso",1,0)),0)</f>
        <v>0</v>
      </c>
      <c r="BB2092" s="18">
        <f>IF($E2092=AF!$D$6,IF($M2092="Atrasada",2,IF($M2092="Concluída com atraso",1,0)),0)</f>
        <v>0</v>
      </c>
      <c r="BC2092" s="18">
        <v>2.086E-2</v>
      </c>
      <c r="BD2092" s="18">
        <f t="shared" si="725"/>
        <v>2.086E-2</v>
      </c>
      <c r="BE2092" s="18">
        <f t="shared" si="725"/>
        <v>2.086E-2</v>
      </c>
      <c r="BF2092" s="18" t="str">
        <f t="shared" si="719"/>
        <v/>
      </c>
      <c r="BN2092" s="18" t="str">
        <f t="shared" si="720"/>
        <v>s</v>
      </c>
    </row>
    <row r="2093" spans="3:66" ht="50.1" customHeight="1" thickTop="1" thickBot="1" x14ac:dyDescent="0.3">
      <c r="C2093" s="46"/>
      <c r="D2093" s="46"/>
      <c r="E2093" s="46"/>
      <c r="F2093" s="122"/>
      <c r="G2093" s="122"/>
      <c r="H2093" s="78" t="str">
        <f t="shared" si="721"/>
        <v/>
      </c>
      <c r="I2093" s="78" t="str">
        <f t="shared" si="722"/>
        <v/>
      </c>
      <c r="J2093" s="16"/>
      <c r="K2093" s="46" t="str">
        <f t="shared" si="723"/>
        <v/>
      </c>
      <c r="L2093" s="16"/>
      <c r="M2093" s="16"/>
      <c r="N2093" s="46"/>
      <c r="O2093" s="47" t="str">
        <f t="shared" si="726"/>
        <v/>
      </c>
      <c r="P2093" s="47"/>
      <c r="Q2093" s="48" t="str">
        <f>IFERROR(VLOOKUP(E2093,Funcionários!$C$8:$E$207,3,FALSE),"")</f>
        <v/>
      </c>
      <c r="R2093" s="47"/>
      <c r="S2093" s="49" t="str">
        <f t="shared" si="727"/>
        <v/>
      </c>
      <c r="T2093" s="49">
        <v>2.087E-2</v>
      </c>
      <c r="U2093" s="48" t="str">
        <f>IF(Funcionários!C2094=0,"",Funcionários!C2094)</f>
        <v/>
      </c>
      <c r="V2093" s="50">
        <f>IF(U2093="",0,IF(COUNTIFS($E$7:$E$3006,U2093,$I$7:$I$3006,'RC'!$E$6)=0,0,COUNTIFS($M$7:$M$3006,"Concluída no prazo",$E$7:$E$3006,U2093,$I$7:$I$3006,'RC'!$E$6)/COUNTIFS($E$7:$E$3006,U2093,$I$7:$I$3006,'RC'!$E$6)))</f>
        <v>0</v>
      </c>
      <c r="W2093" s="49">
        <f>SUMIFS($J$7:$J$3006,$E$7:$E$3006,U2093,$I$7:$I$3006,'RC'!$E$6)+SUMIFS($L$7:$L$3006,$E$7:$E$3006,U2093,$I$7:$I$3006,'RC'!$E$6)</f>
        <v>0</v>
      </c>
      <c r="X2093" s="48">
        <f>COUNTIFS($E$7:$E$3006,U2093,$I$7:$I$3006,'RC'!$E$6)</f>
        <v>0</v>
      </c>
      <c r="Y2093" s="48"/>
      <c r="Z2093" s="51" t="str">
        <f>IF(AQ2093='RC'!$E$6,AC2093*1000+AD2093,"")</f>
        <v/>
      </c>
      <c r="AA2093" s="51" t="str">
        <f>IF(AB2093="","",IF(AQ2093='RC'!$E$6,AC2093*1000-AD2093,""))</f>
        <v/>
      </c>
      <c r="AB2093" s="48" t="str">
        <f>IFERROR(VLOOKUP(E2093,Funcionários!$C$8:$E$207,3,FALSE),"")</f>
        <v/>
      </c>
      <c r="AC2093" s="50" t="str">
        <f>IF(AB2093="","",IF(COUNTIFS($AB$7:$AB$3006,AB2093,$AQ$7:$AQ$3006,'RC'!$E$6)=0,"",COUNTIFS($M$7:$M$3006,"Concluída no prazo",$AB$7:$AB$3006,AB2093,$AQ$7:$AQ$3006,'RC'!$E$6)/COUNTIFS($AB$7:$AB$3006,AB2093,$AQ$7:$AQ$3006,'RC'!$E$6)))</f>
        <v/>
      </c>
      <c r="AD2093" s="48">
        <f>SUMIF($AQ$7:$AQ$3006,'RC'!$E$6,$J$7:$J$3006)+SUMIF($AQ$7:$AQ$3006,'RC'!$E$6,$L$7:$L$3006)</f>
        <v>21</v>
      </c>
      <c r="AF2093" s="48">
        <v>2.9139999999993602E-2</v>
      </c>
      <c r="AG2093" s="48">
        <f>IF(OR(AQ2093="",AQ2093&lt;&gt;'RC'!$E$6,AB2093&lt;&gt;'RC'!$D$21),0,1)</f>
        <v>0</v>
      </c>
      <c r="AH2093" s="48">
        <f t="shared" si="724"/>
        <v>2.9139999999993602E-2</v>
      </c>
      <c r="AI2093" s="48" t="str">
        <f t="shared" si="706"/>
        <v/>
      </c>
      <c r="AJ2093" s="48" t="str">
        <f t="shared" si="707"/>
        <v/>
      </c>
      <c r="AK2093" s="52" t="str">
        <f t="shared" si="708"/>
        <v/>
      </c>
      <c r="AL2093" s="52" t="str">
        <f t="shared" si="709"/>
        <v/>
      </c>
      <c r="AM2093" s="48" t="str">
        <f t="shared" si="710"/>
        <v/>
      </c>
      <c r="AN2093" s="48" t="str">
        <f t="shared" si="711"/>
        <v/>
      </c>
      <c r="AP2093" s="18" t="str">
        <f t="shared" si="712"/>
        <v/>
      </c>
      <c r="AQ2093" s="18" t="str">
        <f t="shared" si="713"/>
        <v/>
      </c>
      <c r="AR2093" s="18">
        <v>2.9139999999999999E-2</v>
      </c>
      <c r="AS2093" s="18">
        <f>IF(AF!$D$27="Todos",1,IF(M2093=AF!$D$27,1,0))</f>
        <v>1</v>
      </c>
      <c r="AT2093" s="53">
        <f>IF(AND(E2093=AF!$D$6,OR(LT!M2093=AF!$D$27,AF!$D$27="Todos"),OR(AP2093=AF!$E$8,AQ2093=AF!$E$8)),AR2093+AS2093,0)</f>
        <v>0</v>
      </c>
      <c r="AU2093" s="18" t="str">
        <f t="shared" si="714"/>
        <v/>
      </c>
      <c r="AV2093" s="54" t="str">
        <f t="shared" si="715"/>
        <v/>
      </c>
      <c r="AW2093" s="54" t="str">
        <f t="shared" si="716"/>
        <v/>
      </c>
      <c r="AX2093" s="18" t="str">
        <f t="shared" si="717"/>
        <v/>
      </c>
      <c r="AY2093" s="18" t="str">
        <f t="shared" si="718"/>
        <v/>
      </c>
      <c r="BA2093" s="18">
        <f>IF($E2093=AF!$D$6,IF($M2093="Concluída no prazo",2,IF($M2093="Concluída com atraso",1,0)),0)</f>
        <v>0</v>
      </c>
      <c r="BB2093" s="18">
        <f>IF($E2093=AF!$D$6,IF($M2093="Atrasada",2,IF($M2093="Concluída com atraso",1,0)),0)</f>
        <v>0</v>
      </c>
      <c r="BC2093" s="18">
        <v>2.087E-2</v>
      </c>
      <c r="BD2093" s="18">
        <f t="shared" si="725"/>
        <v>2.087E-2</v>
      </c>
      <c r="BE2093" s="18">
        <f t="shared" si="725"/>
        <v>2.087E-2</v>
      </c>
      <c r="BF2093" s="18" t="str">
        <f t="shared" si="719"/>
        <v/>
      </c>
      <c r="BN2093" s="18" t="str">
        <f t="shared" si="720"/>
        <v>s</v>
      </c>
    </row>
    <row r="2094" spans="3:66" ht="50.1" customHeight="1" thickTop="1" thickBot="1" x14ac:dyDescent="0.3">
      <c r="C2094" s="46"/>
      <c r="D2094" s="46"/>
      <c r="E2094" s="46"/>
      <c r="F2094" s="122"/>
      <c r="G2094" s="122"/>
      <c r="H2094" s="78" t="str">
        <f t="shared" si="721"/>
        <v/>
      </c>
      <c r="I2094" s="78" t="str">
        <f t="shared" si="722"/>
        <v/>
      </c>
      <c r="J2094" s="16"/>
      <c r="K2094" s="46" t="str">
        <f t="shared" si="723"/>
        <v/>
      </c>
      <c r="L2094" s="16"/>
      <c r="M2094" s="16"/>
      <c r="N2094" s="46"/>
      <c r="O2094" s="47" t="str">
        <f t="shared" si="726"/>
        <v/>
      </c>
      <c r="P2094" s="47"/>
      <c r="Q2094" s="48" t="str">
        <f>IFERROR(VLOOKUP(E2094,Funcionários!$C$8:$E$207,3,FALSE),"")</f>
        <v/>
      </c>
      <c r="R2094" s="47"/>
      <c r="S2094" s="49" t="str">
        <f t="shared" si="727"/>
        <v/>
      </c>
      <c r="T2094" s="49">
        <v>2.0879999999999999E-2</v>
      </c>
      <c r="U2094" s="48" t="str">
        <f>IF(Funcionários!C2095=0,"",Funcionários!C2095)</f>
        <v/>
      </c>
      <c r="V2094" s="50">
        <f>IF(U2094="",0,IF(COUNTIFS($E$7:$E$3006,U2094,$I$7:$I$3006,'RC'!$E$6)=0,0,COUNTIFS($M$7:$M$3006,"Concluída no prazo",$E$7:$E$3006,U2094,$I$7:$I$3006,'RC'!$E$6)/COUNTIFS($E$7:$E$3006,U2094,$I$7:$I$3006,'RC'!$E$6)))</f>
        <v>0</v>
      </c>
      <c r="W2094" s="49">
        <f>SUMIFS($J$7:$J$3006,$E$7:$E$3006,U2094,$I$7:$I$3006,'RC'!$E$6)+SUMIFS($L$7:$L$3006,$E$7:$E$3006,U2094,$I$7:$I$3006,'RC'!$E$6)</f>
        <v>0</v>
      </c>
      <c r="X2094" s="48">
        <f>COUNTIFS($E$7:$E$3006,U2094,$I$7:$I$3006,'RC'!$E$6)</f>
        <v>0</v>
      </c>
      <c r="Y2094" s="48"/>
      <c r="Z2094" s="51" t="str">
        <f>IF(AQ2094='RC'!$E$6,AC2094*1000+AD2094,"")</f>
        <v/>
      </c>
      <c r="AA2094" s="51" t="str">
        <f>IF(AB2094="","",IF(AQ2094='RC'!$E$6,AC2094*1000-AD2094,""))</f>
        <v/>
      </c>
      <c r="AB2094" s="48" t="str">
        <f>IFERROR(VLOOKUP(E2094,Funcionários!$C$8:$E$207,3,FALSE),"")</f>
        <v/>
      </c>
      <c r="AC2094" s="50" t="str">
        <f>IF(AB2094="","",IF(COUNTIFS($AB$7:$AB$3006,AB2094,$AQ$7:$AQ$3006,'RC'!$E$6)=0,"",COUNTIFS($M$7:$M$3006,"Concluída no prazo",$AB$7:$AB$3006,AB2094,$AQ$7:$AQ$3006,'RC'!$E$6)/COUNTIFS($AB$7:$AB$3006,AB2094,$AQ$7:$AQ$3006,'RC'!$E$6)))</f>
        <v/>
      </c>
      <c r="AD2094" s="48">
        <f>SUMIF($AQ$7:$AQ$3006,'RC'!$E$6,$J$7:$J$3006)+SUMIF($AQ$7:$AQ$3006,'RC'!$E$6,$L$7:$L$3006)</f>
        <v>21</v>
      </c>
      <c r="AF2094" s="48">
        <v>2.9129999999993599E-2</v>
      </c>
      <c r="AG2094" s="48">
        <f>IF(OR(AQ2094="",AQ2094&lt;&gt;'RC'!$E$6,AB2094&lt;&gt;'RC'!$D$21),0,1)</f>
        <v>0</v>
      </c>
      <c r="AH2094" s="48">
        <f t="shared" si="724"/>
        <v>2.9129999999993599E-2</v>
      </c>
      <c r="AI2094" s="48" t="str">
        <f t="shared" si="706"/>
        <v/>
      </c>
      <c r="AJ2094" s="48" t="str">
        <f t="shared" si="707"/>
        <v/>
      </c>
      <c r="AK2094" s="52" t="str">
        <f t="shared" si="708"/>
        <v/>
      </c>
      <c r="AL2094" s="52" t="str">
        <f t="shared" si="709"/>
        <v/>
      </c>
      <c r="AM2094" s="48" t="str">
        <f t="shared" si="710"/>
        <v/>
      </c>
      <c r="AN2094" s="48" t="str">
        <f t="shared" si="711"/>
        <v/>
      </c>
      <c r="AP2094" s="18" t="str">
        <f t="shared" si="712"/>
        <v/>
      </c>
      <c r="AQ2094" s="18" t="str">
        <f t="shared" si="713"/>
        <v/>
      </c>
      <c r="AR2094" s="18">
        <v>2.913E-2</v>
      </c>
      <c r="AS2094" s="18">
        <f>IF(AF!$D$27="Todos",1,IF(M2094=AF!$D$27,1,0))</f>
        <v>1</v>
      </c>
      <c r="AT2094" s="53">
        <f>IF(AND(E2094=AF!$D$6,OR(LT!M2094=AF!$D$27,AF!$D$27="Todos"),OR(AP2094=AF!$E$8,AQ2094=AF!$E$8)),AR2094+AS2094,0)</f>
        <v>0</v>
      </c>
      <c r="AU2094" s="18" t="str">
        <f t="shared" si="714"/>
        <v/>
      </c>
      <c r="AV2094" s="54" t="str">
        <f t="shared" si="715"/>
        <v/>
      </c>
      <c r="AW2094" s="54" t="str">
        <f t="shared" si="716"/>
        <v/>
      </c>
      <c r="AX2094" s="18" t="str">
        <f t="shared" si="717"/>
        <v/>
      </c>
      <c r="AY2094" s="18" t="str">
        <f t="shared" si="718"/>
        <v/>
      </c>
      <c r="BA2094" s="18">
        <f>IF($E2094=AF!$D$6,IF($M2094="Concluída no prazo",2,IF($M2094="Concluída com atraso",1,0)),0)</f>
        <v>0</v>
      </c>
      <c r="BB2094" s="18">
        <f>IF($E2094=AF!$D$6,IF($M2094="Atrasada",2,IF($M2094="Concluída com atraso",1,0)),0)</f>
        <v>0</v>
      </c>
      <c r="BC2094" s="18">
        <v>2.0879999999999999E-2</v>
      </c>
      <c r="BD2094" s="18">
        <f t="shared" si="725"/>
        <v>2.0879999999999999E-2</v>
      </c>
      <c r="BE2094" s="18">
        <f t="shared" si="725"/>
        <v>2.0879999999999999E-2</v>
      </c>
      <c r="BF2094" s="18" t="str">
        <f t="shared" si="719"/>
        <v/>
      </c>
      <c r="BN2094" s="18" t="str">
        <f t="shared" si="720"/>
        <v>s</v>
      </c>
    </row>
    <row r="2095" spans="3:66" ht="50.1" customHeight="1" thickTop="1" thickBot="1" x14ac:dyDescent="0.3">
      <c r="C2095" s="46"/>
      <c r="D2095" s="46"/>
      <c r="E2095" s="46"/>
      <c r="F2095" s="122"/>
      <c r="G2095" s="122"/>
      <c r="H2095" s="78" t="str">
        <f t="shared" si="721"/>
        <v/>
      </c>
      <c r="I2095" s="78" t="str">
        <f t="shared" si="722"/>
        <v/>
      </c>
      <c r="J2095" s="16"/>
      <c r="K2095" s="46" t="str">
        <f t="shared" si="723"/>
        <v/>
      </c>
      <c r="L2095" s="16"/>
      <c r="M2095" s="16"/>
      <c r="N2095" s="46"/>
      <c r="O2095" s="47" t="str">
        <f t="shared" si="726"/>
        <v/>
      </c>
      <c r="P2095" s="47"/>
      <c r="Q2095" s="48" t="str">
        <f>IFERROR(VLOOKUP(E2095,Funcionários!$C$8:$E$207,3,FALSE),"")</f>
        <v/>
      </c>
      <c r="R2095" s="47"/>
      <c r="S2095" s="49" t="str">
        <f t="shared" si="727"/>
        <v/>
      </c>
      <c r="T2095" s="49">
        <v>2.0889999999999999E-2</v>
      </c>
      <c r="U2095" s="48" t="str">
        <f>IF(Funcionários!C2096=0,"",Funcionários!C2096)</f>
        <v/>
      </c>
      <c r="V2095" s="50">
        <f>IF(U2095="",0,IF(COUNTIFS($E$7:$E$3006,U2095,$I$7:$I$3006,'RC'!$E$6)=0,0,COUNTIFS($M$7:$M$3006,"Concluída no prazo",$E$7:$E$3006,U2095,$I$7:$I$3006,'RC'!$E$6)/COUNTIFS($E$7:$E$3006,U2095,$I$7:$I$3006,'RC'!$E$6)))</f>
        <v>0</v>
      </c>
      <c r="W2095" s="49">
        <f>SUMIFS($J$7:$J$3006,$E$7:$E$3006,U2095,$I$7:$I$3006,'RC'!$E$6)+SUMIFS($L$7:$L$3006,$E$7:$E$3006,U2095,$I$7:$I$3006,'RC'!$E$6)</f>
        <v>0</v>
      </c>
      <c r="X2095" s="48">
        <f>COUNTIFS($E$7:$E$3006,U2095,$I$7:$I$3006,'RC'!$E$6)</f>
        <v>0</v>
      </c>
      <c r="Y2095" s="48"/>
      <c r="Z2095" s="51" t="str">
        <f>IF(AQ2095='RC'!$E$6,AC2095*1000+AD2095,"")</f>
        <v/>
      </c>
      <c r="AA2095" s="51" t="str">
        <f>IF(AB2095="","",IF(AQ2095='RC'!$E$6,AC2095*1000-AD2095,""))</f>
        <v/>
      </c>
      <c r="AB2095" s="48" t="str">
        <f>IFERROR(VLOOKUP(E2095,Funcionários!$C$8:$E$207,3,FALSE),"")</f>
        <v/>
      </c>
      <c r="AC2095" s="50" t="str">
        <f>IF(AB2095="","",IF(COUNTIFS($AB$7:$AB$3006,AB2095,$AQ$7:$AQ$3006,'RC'!$E$6)=0,"",COUNTIFS($M$7:$M$3006,"Concluída no prazo",$AB$7:$AB$3006,AB2095,$AQ$7:$AQ$3006,'RC'!$E$6)/COUNTIFS($AB$7:$AB$3006,AB2095,$AQ$7:$AQ$3006,'RC'!$E$6)))</f>
        <v/>
      </c>
      <c r="AD2095" s="48">
        <f>SUMIF($AQ$7:$AQ$3006,'RC'!$E$6,$J$7:$J$3006)+SUMIF($AQ$7:$AQ$3006,'RC'!$E$6,$L$7:$L$3006)</f>
        <v>21</v>
      </c>
      <c r="AF2095" s="48">
        <v>2.9119999999993599E-2</v>
      </c>
      <c r="AG2095" s="48">
        <f>IF(OR(AQ2095="",AQ2095&lt;&gt;'RC'!$E$6,AB2095&lt;&gt;'RC'!$D$21),0,1)</f>
        <v>0</v>
      </c>
      <c r="AH2095" s="48">
        <f t="shared" si="724"/>
        <v>2.9119999999993599E-2</v>
      </c>
      <c r="AI2095" s="48" t="str">
        <f t="shared" si="706"/>
        <v/>
      </c>
      <c r="AJ2095" s="48" t="str">
        <f t="shared" si="707"/>
        <v/>
      </c>
      <c r="AK2095" s="52" t="str">
        <f t="shared" si="708"/>
        <v/>
      </c>
      <c r="AL2095" s="52" t="str">
        <f t="shared" si="709"/>
        <v/>
      </c>
      <c r="AM2095" s="48" t="str">
        <f t="shared" si="710"/>
        <v/>
      </c>
      <c r="AN2095" s="48" t="str">
        <f t="shared" si="711"/>
        <v/>
      </c>
      <c r="AP2095" s="18" t="str">
        <f t="shared" si="712"/>
        <v/>
      </c>
      <c r="AQ2095" s="18" t="str">
        <f t="shared" si="713"/>
        <v/>
      </c>
      <c r="AR2095" s="18">
        <v>2.912E-2</v>
      </c>
      <c r="AS2095" s="18">
        <f>IF(AF!$D$27="Todos",1,IF(M2095=AF!$D$27,1,0))</f>
        <v>1</v>
      </c>
      <c r="AT2095" s="53">
        <f>IF(AND(E2095=AF!$D$6,OR(LT!M2095=AF!$D$27,AF!$D$27="Todos"),OR(AP2095=AF!$E$8,AQ2095=AF!$E$8)),AR2095+AS2095,0)</f>
        <v>0</v>
      </c>
      <c r="AU2095" s="18" t="str">
        <f t="shared" si="714"/>
        <v/>
      </c>
      <c r="AV2095" s="54" t="str">
        <f t="shared" si="715"/>
        <v/>
      </c>
      <c r="AW2095" s="54" t="str">
        <f t="shared" si="716"/>
        <v/>
      </c>
      <c r="AX2095" s="18" t="str">
        <f t="shared" si="717"/>
        <v/>
      </c>
      <c r="AY2095" s="18" t="str">
        <f t="shared" si="718"/>
        <v/>
      </c>
      <c r="BA2095" s="18">
        <f>IF($E2095=AF!$D$6,IF($M2095="Concluída no prazo",2,IF($M2095="Concluída com atraso",1,0)),0)</f>
        <v>0</v>
      </c>
      <c r="BB2095" s="18">
        <f>IF($E2095=AF!$D$6,IF($M2095="Atrasada",2,IF($M2095="Concluída com atraso",1,0)),0)</f>
        <v>0</v>
      </c>
      <c r="BC2095" s="18">
        <v>2.0889999999999999E-2</v>
      </c>
      <c r="BD2095" s="18">
        <f t="shared" si="725"/>
        <v>2.0889999999999999E-2</v>
      </c>
      <c r="BE2095" s="18">
        <f t="shared" si="725"/>
        <v>2.0889999999999999E-2</v>
      </c>
      <c r="BF2095" s="18" t="str">
        <f t="shared" si="719"/>
        <v/>
      </c>
      <c r="BN2095" s="18" t="str">
        <f t="shared" si="720"/>
        <v>s</v>
      </c>
    </row>
    <row r="2096" spans="3:66" ht="50.1" customHeight="1" thickTop="1" thickBot="1" x14ac:dyDescent="0.3">
      <c r="C2096" s="46"/>
      <c r="D2096" s="46"/>
      <c r="E2096" s="46"/>
      <c r="F2096" s="122"/>
      <c r="G2096" s="122"/>
      <c r="H2096" s="78" t="str">
        <f t="shared" si="721"/>
        <v/>
      </c>
      <c r="I2096" s="78" t="str">
        <f t="shared" si="722"/>
        <v/>
      </c>
      <c r="J2096" s="16"/>
      <c r="K2096" s="46" t="str">
        <f t="shared" si="723"/>
        <v/>
      </c>
      <c r="L2096" s="16"/>
      <c r="M2096" s="16"/>
      <c r="N2096" s="46"/>
      <c r="O2096" s="47" t="str">
        <f t="shared" si="726"/>
        <v/>
      </c>
      <c r="P2096" s="47"/>
      <c r="Q2096" s="48" t="str">
        <f>IFERROR(VLOOKUP(E2096,Funcionários!$C$8:$E$207,3,FALSE),"")</f>
        <v/>
      </c>
      <c r="R2096" s="47"/>
      <c r="S2096" s="49" t="str">
        <f t="shared" si="727"/>
        <v/>
      </c>
      <c r="T2096" s="49">
        <v>2.0899999999999998E-2</v>
      </c>
      <c r="U2096" s="48" t="str">
        <f>IF(Funcionários!C2097=0,"",Funcionários!C2097)</f>
        <v/>
      </c>
      <c r="V2096" s="50">
        <f>IF(U2096="",0,IF(COUNTIFS($E$7:$E$3006,U2096,$I$7:$I$3006,'RC'!$E$6)=0,0,COUNTIFS($M$7:$M$3006,"Concluída no prazo",$E$7:$E$3006,U2096,$I$7:$I$3006,'RC'!$E$6)/COUNTIFS($E$7:$E$3006,U2096,$I$7:$I$3006,'RC'!$E$6)))</f>
        <v>0</v>
      </c>
      <c r="W2096" s="49">
        <f>SUMIFS($J$7:$J$3006,$E$7:$E$3006,U2096,$I$7:$I$3006,'RC'!$E$6)+SUMIFS($L$7:$L$3006,$E$7:$E$3006,U2096,$I$7:$I$3006,'RC'!$E$6)</f>
        <v>0</v>
      </c>
      <c r="X2096" s="48">
        <f>COUNTIFS($E$7:$E$3006,U2096,$I$7:$I$3006,'RC'!$E$6)</f>
        <v>0</v>
      </c>
      <c r="Y2096" s="48"/>
      <c r="Z2096" s="51" t="str">
        <f>IF(AQ2096='RC'!$E$6,AC2096*1000+AD2096,"")</f>
        <v/>
      </c>
      <c r="AA2096" s="51" t="str">
        <f>IF(AB2096="","",IF(AQ2096='RC'!$E$6,AC2096*1000-AD2096,""))</f>
        <v/>
      </c>
      <c r="AB2096" s="48" t="str">
        <f>IFERROR(VLOOKUP(E2096,Funcionários!$C$8:$E$207,3,FALSE),"")</f>
        <v/>
      </c>
      <c r="AC2096" s="50" t="str">
        <f>IF(AB2096="","",IF(COUNTIFS($AB$7:$AB$3006,AB2096,$AQ$7:$AQ$3006,'RC'!$E$6)=0,"",COUNTIFS($M$7:$M$3006,"Concluída no prazo",$AB$7:$AB$3006,AB2096,$AQ$7:$AQ$3006,'RC'!$E$6)/COUNTIFS($AB$7:$AB$3006,AB2096,$AQ$7:$AQ$3006,'RC'!$E$6)))</f>
        <v/>
      </c>
      <c r="AD2096" s="48">
        <f>SUMIF($AQ$7:$AQ$3006,'RC'!$E$6,$J$7:$J$3006)+SUMIF($AQ$7:$AQ$3006,'RC'!$E$6,$L$7:$L$3006)</f>
        <v>21</v>
      </c>
      <c r="AF2096" s="48">
        <v>2.9109999999993599E-2</v>
      </c>
      <c r="AG2096" s="48">
        <f>IF(OR(AQ2096="",AQ2096&lt;&gt;'RC'!$E$6,AB2096&lt;&gt;'RC'!$D$21),0,1)</f>
        <v>0</v>
      </c>
      <c r="AH2096" s="48">
        <f t="shared" si="724"/>
        <v>2.9109999999993599E-2</v>
      </c>
      <c r="AI2096" s="48" t="str">
        <f t="shared" si="706"/>
        <v/>
      </c>
      <c r="AJ2096" s="48" t="str">
        <f t="shared" si="707"/>
        <v/>
      </c>
      <c r="AK2096" s="52" t="str">
        <f t="shared" si="708"/>
        <v/>
      </c>
      <c r="AL2096" s="52" t="str">
        <f t="shared" si="709"/>
        <v/>
      </c>
      <c r="AM2096" s="48" t="str">
        <f t="shared" si="710"/>
        <v/>
      </c>
      <c r="AN2096" s="48" t="str">
        <f t="shared" si="711"/>
        <v/>
      </c>
      <c r="AP2096" s="18" t="str">
        <f t="shared" si="712"/>
        <v/>
      </c>
      <c r="AQ2096" s="18" t="str">
        <f t="shared" si="713"/>
        <v/>
      </c>
      <c r="AR2096" s="18">
        <v>2.911E-2</v>
      </c>
      <c r="AS2096" s="18">
        <f>IF(AF!$D$27="Todos",1,IF(M2096=AF!$D$27,1,0))</f>
        <v>1</v>
      </c>
      <c r="AT2096" s="53">
        <f>IF(AND(E2096=AF!$D$6,OR(LT!M2096=AF!$D$27,AF!$D$27="Todos"),OR(AP2096=AF!$E$8,AQ2096=AF!$E$8)),AR2096+AS2096,0)</f>
        <v>0</v>
      </c>
      <c r="AU2096" s="18" t="str">
        <f t="shared" si="714"/>
        <v/>
      </c>
      <c r="AV2096" s="54" t="str">
        <f t="shared" si="715"/>
        <v/>
      </c>
      <c r="AW2096" s="54" t="str">
        <f t="shared" si="716"/>
        <v/>
      </c>
      <c r="AX2096" s="18" t="str">
        <f t="shared" si="717"/>
        <v/>
      </c>
      <c r="AY2096" s="18" t="str">
        <f t="shared" si="718"/>
        <v/>
      </c>
      <c r="BA2096" s="18">
        <f>IF($E2096=AF!$D$6,IF($M2096="Concluída no prazo",2,IF($M2096="Concluída com atraso",1,0)),0)</f>
        <v>0</v>
      </c>
      <c r="BB2096" s="18">
        <f>IF($E2096=AF!$D$6,IF($M2096="Atrasada",2,IF($M2096="Concluída com atraso",1,0)),0)</f>
        <v>0</v>
      </c>
      <c r="BC2096" s="18">
        <v>2.0899999999999998E-2</v>
      </c>
      <c r="BD2096" s="18">
        <f t="shared" si="725"/>
        <v>2.0899999999999998E-2</v>
      </c>
      <c r="BE2096" s="18">
        <f t="shared" si="725"/>
        <v>2.0899999999999998E-2</v>
      </c>
      <c r="BF2096" s="18" t="str">
        <f t="shared" si="719"/>
        <v/>
      </c>
      <c r="BN2096" s="18" t="str">
        <f t="shared" si="720"/>
        <v>s</v>
      </c>
    </row>
    <row r="2097" spans="3:66" ht="50.1" customHeight="1" thickTop="1" thickBot="1" x14ac:dyDescent="0.3">
      <c r="C2097" s="46"/>
      <c r="D2097" s="46"/>
      <c r="E2097" s="46"/>
      <c r="F2097" s="122"/>
      <c r="G2097" s="122"/>
      <c r="H2097" s="78" t="str">
        <f t="shared" si="721"/>
        <v/>
      </c>
      <c r="I2097" s="78" t="str">
        <f t="shared" si="722"/>
        <v/>
      </c>
      <c r="J2097" s="16"/>
      <c r="K2097" s="46" t="str">
        <f t="shared" si="723"/>
        <v/>
      </c>
      <c r="L2097" s="16"/>
      <c r="M2097" s="16"/>
      <c r="N2097" s="46"/>
      <c r="O2097" s="47" t="str">
        <f t="shared" si="726"/>
        <v/>
      </c>
      <c r="P2097" s="47"/>
      <c r="Q2097" s="48" t="str">
        <f>IFERROR(VLOOKUP(E2097,Funcionários!$C$8:$E$207,3,FALSE),"")</f>
        <v/>
      </c>
      <c r="R2097" s="47"/>
      <c r="S2097" s="49" t="str">
        <f t="shared" si="727"/>
        <v/>
      </c>
      <c r="T2097" s="49">
        <v>2.0910000000000002E-2</v>
      </c>
      <c r="U2097" s="48" t="str">
        <f>IF(Funcionários!C2098=0,"",Funcionários!C2098)</f>
        <v/>
      </c>
      <c r="V2097" s="50">
        <f>IF(U2097="",0,IF(COUNTIFS($E$7:$E$3006,U2097,$I$7:$I$3006,'RC'!$E$6)=0,0,COUNTIFS($M$7:$M$3006,"Concluída no prazo",$E$7:$E$3006,U2097,$I$7:$I$3006,'RC'!$E$6)/COUNTIFS($E$7:$E$3006,U2097,$I$7:$I$3006,'RC'!$E$6)))</f>
        <v>0</v>
      </c>
      <c r="W2097" s="49">
        <f>SUMIFS($J$7:$J$3006,$E$7:$E$3006,U2097,$I$7:$I$3006,'RC'!$E$6)+SUMIFS($L$7:$L$3006,$E$7:$E$3006,U2097,$I$7:$I$3006,'RC'!$E$6)</f>
        <v>0</v>
      </c>
      <c r="X2097" s="48">
        <f>COUNTIFS($E$7:$E$3006,U2097,$I$7:$I$3006,'RC'!$E$6)</f>
        <v>0</v>
      </c>
      <c r="Y2097" s="48"/>
      <c r="Z2097" s="51" t="str">
        <f>IF(AQ2097='RC'!$E$6,AC2097*1000+AD2097,"")</f>
        <v/>
      </c>
      <c r="AA2097" s="51" t="str">
        <f>IF(AB2097="","",IF(AQ2097='RC'!$E$6,AC2097*1000-AD2097,""))</f>
        <v/>
      </c>
      <c r="AB2097" s="48" t="str">
        <f>IFERROR(VLOOKUP(E2097,Funcionários!$C$8:$E$207,3,FALSE),"")</f>
        <v/>
      </c>
      <c r="AC2097" s="50" t="str">
        <f>IF(AB2097="","",IF(COUNTIFS($AB$7:$AB$3006,AB2097,$AQ$7:$AQ$3006,'RC'!$E$6)=0,"",COUNTIFS($M$7:$M$3006,"Concluída no prazo",$AB$7:$AB$3006,AB2097,$AQ$7:$AQ$3006,'RC'!$E$6)/COUNTIFS($AB$7:$AB$3006,AB2097,$AQ$7:$AQ$3006,'RC'!$E$6)))</f>
        <v/>
      </c>
      <c r="AD2097" s="48">
        <f>SUMIF($AQ$7:$AQ$3006,'RC'!$E$6,$J$7:$J$3006)+SUMIF($AQ$7:$AQ$3006,'RC'!$E$6,$L$7:$L$3006)</f>
        <v>21</v>
      </c>
      <c r="AF2097" s="48">
        <v>2.90999999999936E-2</v>
      </c>
      <c r="AG2097" s="48">
        <f>IF(OR(AQ2097="",AQ2097&lt;&gt;'RC'!$E$6,AB2097&lt;&gt;'RC'!$D$21),0,1)</f>
        <v>0</v>
      </c>
      <c r="AH2097" s="48">
        <f t="shared" si="724"/>
        <v>2.90999999999936E-2</v>
      </c>
      <c r="AI2097" s="48" t="str">
        <f t="shared" si="706"/>
        <v/>
      </c>
      <c r="AJ2097" s="48" t="str">
        <f t="shared" si="707"/>
        <v/>
      </c>
      <c r="AK2097" s="52" t="str">
        <f t="shared" si="708"/>
        <v/>
      </c>
      <c r="AL2097" s="52" t="str">
        <f t="shared" si="709"/>
        <v/>
      </c>
      <c r="AM2097" s="48" t="str">
        <f t="shared" si="710"/>
        <v/>
      </c>
      <c r="AN2097" s="48" t="str">
        <f t="shared" si="711"/>
        <v/>
      </c>
      <c r="AP2097" s="18" t="str">
        <f t="shared" si="712"/>
        <v/>
      </c>
      <c r="AQ2097" s="18" t="str">
        <f t="shared" si="713"/>
        <v/>
      </c>
      <c r="AR2097" s="18">
        <v>2.9100000000000001E-2</v>
      </c>
      <c r="AS2097" s="18">
        <f>IF(AF!$D$27="Todos",1,IF(M2097=AF!$D$27,1,0))</f>
        <v>1</v>
      </c>
      <c r="AT2097" s="53">
        <f>IF(AND(E2097=AF!$D$6,OR(LT!M2097=AF!$D$27,AF!$D$27="Todos"),OR(AP2097=AF!$E$8,AQ2097=AF!$E$8)),AR2097+AS2097,0)</f>
        <v>0</v>
      </c>
      <c r="AU2097" s="18" t="str">
        <f t="shared" si="714"/>
        <v/>
      </c>
      <c r="AV2097" s="54" t="str">
        <f t="shared" si="715"/>
        <v/>
      </c>
      <c r="AW2097" s="54" t="str">
        <f t="shared" si="716"/>
        <v/>
      </c>
      <c r="AX2097" s="18" t="str">
        <f t="shared" si="717"/>
        <v/>
      </c>
      <c r="AY2097" s="18" t="str">
        <f t="shared" si="718"/>
        <v/>
      </c>
      <c r="BA2097" s="18">
        <f>IF($E2097=AF!$D$6,IF($M2097="Concluída no prazo",2,IF($M2097="Concluída com atraso",1,0)),0)</f>
        <v>0</v>
      </c>
      <c r="BB2097" s="18">
        <f>IF($E2097=AF!$D$6,IF($M2097="Atrasada",2,IF($M2097="Concluída com atraso",1,0)),0)</f>
        <v>0</v>
      </c>
      <c r="BC2097" s="18">
        <v>2.0910000000000002E-2</v>
      </c>
      <c r="BD2097" s="18">
        <f t="shared" si="725"/>
        <v>2.0910000000000002E-2</v>
      </c>
      <c r="BE2097" s="18">
        <f t="shared" si="725"/>
        <v>2.0910000000000002E-2</v>
      </c>
      <c r="BF2097" s="18" t="str">
        <f t="shared" si="719"/>
        <v/>
      </c>
      <c r="BN2097" s="18" t="str">
        <f t="shared" si="720"/>
        <v>s</v>
      </c>
    </row>
    <row r="2098" spans="3:66" ht="50.1" customHeight="1" thickTop="1" thickBot="1" x14ac:dyDescent="0.3">
      <c r="C2098" s="46"/>
      <c r="D2098" s="46"/>
      <c r="E2098" s="46"/>
      <c r="F2098" s="122"/>
      <c r="G2098" s="122"/>
      <c r="H2098" s="78" t="str">
        <f t="shared" si="721"/>
        <v/>
      </c>
      <c r="I2098" s="78" t="str">
        <f t="shared" si="722"/>
        <v/>
      </c>
      <c r="J2098" s="16"/>
      <c r="K2098" s="46" t="str">
        <f t="shared" si="723"/>
        <v/>
      </c>
      <c r="L2098" s="16"/>
      <c r="M2098" s="16"/>
      <c r="N2098" s="46"/>
      <c r="O2098" s="47" t="str">
        <f t="shared" si="726"/>
        <v/>
      </c>
      <c r="P2098" s="47"/>
      <c r="Q2098" s="48" t="str">
        <f>IFERROR(VLOOKUP(E2098,Funcionários!$C$8:$E$207,3,FALSE),"")</f>
        <v/>
      </c>
      <c r="R2098" s="47"/>
      <c r="S2098" s="49" t="str">
        <f t="shared" si="727"/>
        <v/>
      </c>
      <c r="T2098" s="49">
        <v>2.0920000000000001E-2</v>
      </c>
      <c r="U2098" s="48" t="str">
        <f>IF(Funcionários!C2099=0,"",Funcionários!C2099)</f>
        <v/>
      </c>
      <c r="V2098" s="50">
        <f>IF(U2098="",0,IF(COUNTIFS($E$7:$E$3006,U2098,$I$7:$I$3006,'RC'!$E$6)=0,0,COUNTIFS($M$7:$M$3006,"Concluída no prazo",$E$7:$E$3006,U2098,$I$7:$I$3006,'RC'!$E$6)/COUNTIFS($E$7:$E$3006,U2098,$I$7:$I$3006,'RC'!$E$6)))</f>
        <v>0</v>
      </c>
      <c r="W2098" s="49">
        <f>SUMIFS($J$7:$J$3006,$E$7:$E$3006,U2098,$I$7:$I$3006,'RC'!$E$6)+SUMIFS($L$7:$L$3006,$E$7:$E$3006,U2098,$I$7:$I$3006,'RC'!$E$6)</f>
        <v>0</v>
      </c>
      <c r="X2098" s="48">
        <f>COUNTIFS($E$7:$E$3006,U2098,$I$7:$I$3006,'RC'!$E$6)</f>
        <v>0</v>
      </c>
      <c r="Y2098" s="48"/>
      <c r="Z2098" s="51" t="str">
        <f>IF(AQ2098='RC'!$E$6,AC2098*1000+AD2098,"")</f>
        <v/>
      </c>
      <c r="AA2098" s="51" t="str">
        <f>IF(AB2098="","",IF(AQ2098='RC'!$E$6,AC2098*1000-AD2098,""))</f>
        <v/>
      </c>
      <c r="AB2098" s="48" t="str">
        <f>IFERROR(VLOOKUP(E2098,Funcionários!$C$8:$E$207,3,FALSE),"")</f>
        <v/>
      </c>
      <c r="AC2098" s="50" t="str">
        <f>IF(AB2098="","",IF(COUNTIFS($AB$7:$AB$3006,AB2098,$AQ$7:$AQ$3006,'RC'!$E$6)=0,"",COUNTIFS($M$7:$M$3006,"Concluída no prazo",$AB$7:$AB$3006,AB2098,$AQ$7:$AQ$3006,'RC'!$E$6)/COUNTIFS($AB$7:$AB$3006,AB2098,$AQ$7:$AQ$3006,'RC'!$E$6)))</f>
        <v/>
      </c>
      <c r="AD2098" s="48">
        <f>SUMIF($AQ$7:$AQ$3006,'RC'!$E$6,$J$7:$J$3006)+SUMIF($AQ$7:$AQ$3006,'RC'!$E$6,$L$7:$L$3006)</f>
        <v>21</v>
      </c>
      <c r="AF2098" s="48">
        <v>2.90899999999936E-2</v>
      </c>
      <c r="AG2098" s="48">
        <f>IF(OR(AQ2098="",AQ2098&lt;&gt;'RC'!$E$6,AB2098&lt;&gt;'RC'!$D$21),0,1)</f>
        <v>0</v>
      </c>
      <c r="AH2098" s="48">
        <f t="shared" si="724"/>
        <v>2.90899999999936E-2</v>
      </c>
      <c r="AI2098" s="48" t="str">
        <f t="shared" si="706"/>
        <v/>
      </c>
      <c r="AJ2098" s="48" t="str">
        <f t="shared" si="707"/>
        <v/>
      </c>
      <c r="AK2098" s="52" t="str">
        <f t="shared" si="708"/>
        <v/>
      </c>
      <c r="AL2098" s="52" t="str">
        <f t="shared" si="709"/>
        <v/>
      </c>
      <c r="AM2098" s="48" t="str">
        <f t="shared" si="710"/>
        <v/>
      </c>
      <c r="AN2098" s="48" t="str">
        <f t="shared" si="711"/>
        <v/>
      </c>
      <c r="AP2098" s="18" t="str">
        <f t="shared" si="712"/>
        <v/>
      </c>
      <c r="AQ2098" s="18" t="str">
        <f t="shared" si="713"/>
        <v/>
      </c>
      <c r="AR2098" s="18">
        <v>2.9090000000000001E-2</v>
      </c>
      <c r="AS2098" s="18">
        <f>IF(AF!$D$27="Todos",1,IF(M2098=AF!$D$27,1,0))</f>
        <v>1</v>
      </c>
      <c r="AT2098" s="53">
        <f>IF(AND(E2098=AF!$D$6,OR(LT!M2098=AF!$D$27,AF!$D$27="Todos"),OR(AP2098=AF!$E$8,AQ2098=AF!$E$8)),AR2098+AS2098,0)</f>
        <v>0</v>
      </c>
      <c r="AU2098" s="18" t="str">
        <f t="shared" si="714"/>
        <v/>
      </c>
      <c r="AV2098" s="54" t="str">
        <f t="shared" si="715"/>
        <v/>
      </c>
      <c r="AW2098" s="54" t="str">
        <f t="shared" si="716"/>
        <v/>
      </c>
      <c r="AX2098" s="18" t="str">
        <f t="shared" si="717"/>
        <v/>
      </c>
      <c r="AY2098" s="18" t="str">
        <f t="shared" si="718"/>
        <v/>
      </c>
      <c r="BA2098" s="18">
        <f>IF($E2098=AF!$D$6,IF($M2098="Concluída no prazo",2,IF($M2098="Concluída com atraso",1,0)),0)</f>
        <v>0</v>
      </c>
      <c r="BB2098" s="18">
        <f>IF($E2098=AF!$D$6,IF($M2098="Atrasada",2,IF($M2098="Concluída com atraso",1,0)),0)</f>
        <v>0</v>
      </c>
      <c r="BC2098" s="18">
        <v>2.0920000000000001E-2</v>
      </c>
      <c r="BD2098" s="18">
        <f t="shared" si="725"/>
        <v>2.0920000000000001E-2</v>
      </c>
      <c r="BE2098" s="18">
        <f t="shared" si="725"/>
        <v>2.0920000000000001E-2</v>
      </c>
      <c r="BF2098" s="18" t="str">
        <f t="shared" si="719"/>
        <v/>
      </c>
      <c r="BN2098" s="18" t="str">
        <f t="shared" si="720"/>
        <v>s</v>
      </c>
    </row>
    <row r="2099" spans="3:66" ht="50.1" customHeight="1" thickTop="1" thickBot="1" x14ac:dyDescent="0.3">
      <c r="C2099" s="46"/>
      <c r="D2099" s="46"/>
      <c r="E2099" s="46"/>
      <c r="F2099" s="122"/>
      <c r="G2099" s="122"/>
      <c r="H2099" s="78" t="str">
        <f t="shared" si="721"/>
        <v/>
      </c>
      <c r="I2099" s="78" t="str">
        <f t="shared" si="722"/>
        <v/>
      </c>
      <c r="J2099" s="16"/>
      <c r="K2099" s="46" t="str">
        <f t="shared" si="723"/>
        <v/>
      </c>
      <c r="L2099" s="16"/>
      <c r="M2099" s="16"/>
      <c r="N2099" s="46"/>
      <c r="O2099" s="47" t="str">
        <f t="shared" si="726"/>
        <v/>
      </c>
      <c r="P2099" s="47"/>
      <c r="Q2099" s="48" t="str">
        <f>IFERROR(VLOOKUP(E2099,Funcionários!$C$8:$E$207,3,FALSE),"")</f>
        <v/>
      </c>
      <c r="R2099" s="47"/>
      <c r="S2099" s="49" t="str">
        <f t="shared" si="727"/>
        <v/>
      </c>
      <c r="T2099" s="49">
        <v>2.0930000000000001E-2</v>
      </c>
      <c r="U2099" s="48" t="str">
        <f>IF(Funcionários!C2100=0,"",Funcionários!C2100)</f>
        <v/>
      </c>
      <c r="V2099" s="50">
        <f>IF(U2099="",0,IF(COUNTIFS($E$7:$E$3006,U2099,$I$7:$I$3006,'RC'!$E$6)=0,0,COUNTIFS($M$7:$M$3006,"Concluída no prazo",$E$7:$E$3006,U2099,$I$7:$I$3006,'RC'!$E$6)/COUNTIFS($E$7:$E$3006,U2099,$I$7:$I$3006,'RC'!$E$6)))</f>
        <v>0</v>
      </c>
      <c r="W2099" s="49">
        <f>SUMIFS($J$7:$J$3006,$E$7:$E$3006,U2099,$I$7:$I$3006,'RC'!$E$6)+SUMIFS($L$7:$L$3006,$E$7:$E$3006,U2099,$I$7:$I$3006,'RC'!$E$6)</f>
        <v>0</v>
      </c>
      <c r="X2099" s="48">
        <f>COUNTIFS($E$7:$E$3006,U2099,$I$7:$I$3006,'RC'!$E$6)</f>
        <v>0</v>
      </c>
      <c r="Y2099" s="48"/>
      <c r="Z2099" s="51" t="str">
        <f>IF(AQ2099='RC'!$E$6,AC2099*1000+AD2099,"")</f>
        <v/>
      </c>
      <c r="AA2099" s="51" t="str">
        <f>IF(AB2099="","",IF(AQ2099='RC'!$E$6,AC2099*1000-AD2099,""))</f>
        <v/>
      </c>
      <c r="AB2099" s="48" t="str">
        <f>IFERROR(VLOOKUP(E2099,Funcionários!$C$8:$E$207,3,FALSE),"")</f>
        <v/>
      </c>
      <c r="AC2099" s="50" t="str">
        <f>IF(AB2099="","",IF(COUNTIFS($AB$7:$AB$3006,AB2099,$AQ$7:$AQ$3006,'RC'!$E$6)=0,"",COUNTIFS($M$7:$M$3006,"Concluída no prazo",$AB$7:$AB$3006,AB2099,$AQ$7:$AQ$3006,'RC'!$E$6)/COUNTIFS($AB$7:$AB$3006,AB2099,$AQ$7:$AQ$3006,'RC'!$E$6)))</f>
        <v/>
      </c>
      <c r="AD2099" s="48">
        <f>SUMIF($AQ$7:$AQ$3006,'RC'!$E$6,$J$7:$J$3006)+SUMIF($AQ$7:$AQ$3006,'RC'!$E$6,$L$7:$L$3006)</f>
        <v>21</v>
      </c>
      <c r="AF2099" s="48">
        <v>2.9079999999993601E-2</v>
      </c>
      <c r="AG2099" s="48">
        <f>IF(OR(AQ2099="",AQ2099&lt;&gt;'RC'!$E$6,AB2099&lt;&gt;'RC'!$D$21),0,1)</f>
        <v>0</v>
      </c>
      <c r="AH2099" s="48">
        <f t="shared" si="724"/>
        <v>2.9079999999993601E-2</v>
      </c>
      <c r="AI2099" s="48" t="str">
        <f t="shared" si="706"/>
        <v/>
      </c>
      <c r="AJ2099" s="48" t="str">
        <f t="shared" si="707"/>
        <v/>
      </c>
      <c r="AK2099" s="52" t="str">
        <f t="shared" si="708"/>
        <v/>
      </c>
      <c r="AL2099" s="52" t="str">
        <f t="shared" si="709"/>
        <v/>
      </c>
      <c r="AM2099" s="48" t="str">
        <f t="shared" si="710"/>
        <v/>
      </c>
      <c r="AN2099" s="48" t="str">
        <f t="shared" si="711"/>
        <v/>
      </c>
      <c r="AP2099" s="18" t="str">
        <f t="shared" si="712"/>
        <v/>
      </c>
      <c r="AQ2099" s="18" t="str">
        <f t="shared" si="713"/>
        <v/>
      </c>
      <c r="AR2099" s="18">
        <v>2.9080000000000002E-2</v>
      </c>
      <c r="AS2099" s="18">
        <f>IF(AF!$D$27="Todos",1,IF(M2099=AF!$D$27,1,0))</f>
        <v>1</v>
      </c>
      <c r="AT2099" s="53">
        <f>IF(AND(E2099=AF!$D$6,OR(LT!M2099=AF!$D$27,AF!$D$27="Todos"),OR(AP2099=AF!$E$8,AQ2099=AF!$E$8)),AR2099+AS2099,0)</f>
        <v>0</v>
      </c>
      <c r="AU2099" s="18" t="str">
        <f t="shared" si="714"/>
        <v/>
      </c>
      <c r="AV2099" s="54" t="str">
        <f t="shared" si="715"/>
        <v/>
      </c>
      <c r="AW2099" s="54" t="str">
        <f t="shared" si="716"/>
        <v/>
      </c>
      <c r="AX2099" s="18" t="str">
        <f t="shared" si="717"/>
        <v/>
      </c>
      <c r="AY2099" s="18" t="str">
        <f t="shared" si="718"/>
        <v/>
      </c>
      <c r="BA2099" s="18">
        <f>IF($E2099=AF!$D$6,IF($M2099="Concluída no prazo",2,IF($M2099="Concluída com atraso",1,0)),0)</f>
        <v>0</v>
      </c>
      <c r="BB2099" s="18">
        <f>IF($E2099=AF!$D$6,IF($M2099="Atrasada",2,IF($M2099="Concluída com atraso",1,0)),0)</f>
        <v>0</v>
      </c>
      <c r="BC2099" s="18">
        <v>2.0930000000000001E-2</v>
      </c>
      <c r="BD2099" s="18">
        <f t="shared" si="725"/>
        <v>2.0930000000000001E-2</v>
      </c>
      <c r="BE2099" s="18">
        <f t="shared" si="725"/>
        <v>2.0930000000000001E-2</v>
      </c>
      <c r="BF2099" s="18" t="str">
        <f t="shared" si="719"/>
        <v/>
      </c>
      <c r="BN2099" s="18" t="str">
        <f t="shared" si="720"/>
        <v>s</v>
      </c>
    </row>
    <row r="2100" spans="3:66" ht="50.1" customHeight="1" thickTop="1" thickBot="1" x14ac:dyDescent="0.3">
      <c r="C2100" s="46"/>
      <c r="D2100" s="46"/>
      <c r="E2100" s="46"/>
      <c r="F2100" s="122"/>
      <c r="G2100" s="122"/>
      <c r="H2100" s="78" t="str">
        <f t="shared" si="721"/>
        <v/>
      </c>
      <c r="I2100" s="78" t="str">
        <f t="shared" si="722"/>
        <v/>
      </c>
      <c r="J2100" s="16"/>
      <c r="K2100" s="46" t="str">
        <f t="shared" si="723"/>
        <v/>
      </c>
      <c r="L2100" s="16"/>
      <c r="M2100" s="16"/>
      <c r="N2100" s="46"/>
      <c r="O2100" s="47" t="str">
        <f t="shared" si="726"/>
        <v/>
      </c>
      <c r="P2100" s="47"/>
      <c r="Q2100" s="48" t="str">
        <f>IFERROR(VLOOKUP(E2100,Funcionários!$C$8:$E$207,3,FALSE),"")</f>
        <v/>
      </c>
      <c r="R2100" s="47"/>
      <c r="S2100" s="49" t="str">
        <f t="shared" si="727"/>
        <v/>
      </c>
      <c r="T2100" s="49">
        <v>2.094E-2</v>
      </c>
      <c r="U2100" s="48" t="str">
        <f>IF(Funcionários!C2101=0,"",Funcionários!C2101)</f>
        <v/>
      </c>
      <c r="V2100" s="50">
        <f>IF(U2100="",0,IF(COUNTIFS($E$7:$E$3006,U2100,$I$7:$I$3006,'RC'!$E$6)=0,0,COUNTIFS($M$7:$M$3006,"Concluída no prazo",$E$7:$E$3006,U2100,$I$7:$I$3006,'RC'!$E$6)/COUNTIFS($E$7:$E$3006,U2100,$I$7:$I$3006,'RC'!$E$6)))</f>
        <v>0</v>
      </c>
      <c r="W2100" s="49">
        <f>SUMIFS($J$7:$J$3006,$E$7:$E$3006,U2100,$I$7:$I$3006,'RC'!$E$6)+SUMIFS($L$7:$L$3006,$E$7:$E$3006,U2100,$I$7:$I$3006,'RC'!$E$6)</f>
        <v>0</v>
      </c>
      <c r="X2100" s="48">
        <f>COUNTIFS($E$7:$E$3006,U2100,$I$7:$I$3006,'RC'!$E$6)</f>
        <v>0</v>
      </c>
      <c r="Y2100" s="48"/>
      <c r="Z2100" s="51" t="str">
        <f>IF(AQ2100='RC'!$E$6,AC2100*1000+AD2100,"")</f>
        <v/>
      </c>
      <c r="AA2100" s="51" t="str">
        <f>IF(AB2100="","",IF(AQ2100='RC'!$E$6,AC2100*1000-AD2100,""))</f>
        <v/>
      </c>
      <c r="AB2100" s="48" t="str">
        <f>IFERROR(VLOOKUP(E2100,Funcionários!$C$8:$E$207,3,FALSE),"")</f>
        <v/>
      </c>
      <c r="AC2100" s="50" t="str">
        <f>IF(AB2100="","",IF(COUNTIFS($AB$7:$AB$3006,AB2100,$AQ$7:$AQ$3006,'RC'!$E$6)=0,"",COUNTIFS($M$7:$M$3006,"Concluída no prazo",$AB$7:$AB$3006,AB2100,$AQ$7:$AQ$3006,'RC'!$E$6)/COUNTIFS($AB$7:$AB$3006,AB2100,$AQ$7:$AQ$3006,'RC'!$E$6)))</f>
        <v/>
      </c>
      <c r="AD2100" s="48">
        <f>SUMIF($AQ$7:$AQ$3006,'RC'!$E$6,$J$7:$J$3006)+SUMIF($AQ$7:$AQ$3006,'RC'!$E$6,$L$7:$L$3006)</f>
        <v>21</v>
      </c>
      <c r="AF2100" s="48">
        <v>2.9069999999993601E-2</v>
      </c>
      <c r="AG2100" s="48">
        <f>IF(OR(AQ2100="",AQ2100&lt;&gt;'RC'!$E$6,AB2100&lt;&gt;'RC'!$D$21),0,1)</f>
        <v>0</v>
      </c>
      <c r="AH2100" s="48">
        <f t="shared" si="724"/>
        <v>2.9069999999993601E-2</v>
      </c>
      <c r="AI2100" s="48" t="str">
        <f t="shared" si="706"/>
        <v/>
      </c>
      <c r="AJ2100" s="48" t="str">
        <f t="shared" si="707"/>
        <v/>
      </c>
      <c r="AK2100" s="52" t="str">
        <f t="shared" si="708"/>
        <v/>
      </c>
      <c r="AL2100" s="52" t="str">
        <f t="shared" si="709"/>
        <v/>
      </c>
      <c r="AM2100" s="48" t="str">
        <f t="shared" si="710"/>
        <v/>
      </c>
      <c r="AN2100" s="48" t="str">
        <f t="shared" si="711"/>
        <v/>
      </c>
      <c r="AP2100" s="18" t="str">
        <f t="shared" si="712"/>
        <v/>
      </c>
      <c r="AQ2100" s="18" t="str">
        <f t="shared" si="713"/>
        <v/>
      </c>
      <c r="AR2100" s="18">
        <v>2.9069999999999999E-2</v>
      </c>
      <c r="AS2100" s="18">
        <f>IF(AF!$D$27="Todos",1,IF(M2100=AF!$D$27,1,0))</f>
        <v>1</v>
      </c>
      <c r="AT2100" s="53">
        <f>IF(AND(E2100=AF!$D$6,OR(LT!M2100=AF!$D$27,AF!$D$27="Todos"),OR(AP2100=AF!$E$8,AQ2100=AF!$E$8)),AR2100+AS2100,0)</f>
        <v>0</v>
      </c>
      <c r="AU2100" s="18" t="str">
        <f t="shared" si="714"/>
        <v/>
      </c>
      <c r="AV2100" s="54" t="str">
        <f t="shared" si="715"/>
        <v/>
      </c>
      <c r="AW2100" s="54" t="str">
        <f t="shared" si="716"/>
        <v/>
      </c>
      <c r="AX2100" s="18" t="str">
        <f t="shared" si="717"/>
        <v/>
      </c>
      <c r="AY2100" s="18" t="str">
        <f t="shared" si="718"/>
        <v/>
      </c>
      <c r="BA2100" s="18">
        <f>IF($E2100=AF!$D$6,IF($M2100="Concluída no prazo",2,IF($M2100="Concluída com atraso",1,0)),0)</f>
        <v>0</v>
      </c>
      <c r="BB2100" s="18">
        <f>IF($E2100=AF!$D$6,IF($M2100="Atrasada",2,IF($M2100="Concluída com atraso",1,0)),0)</f>
        <v>0</v>
      </c>
      <c r="BC2100" s="18">
        <v>2.094E-2</v>
      </c>
      <c r="BD2100" s="18">
        <f t="shared" si="725"/>
        <v>2.094E-2</v>
      </c>
      <c r="BE2100" s="18">
        <f t="shared" si="725"/>
        <v>2.094E-2</v>
      </c>
      <c r="BF2100" s="18" t="str">
        <f t="shared" si="719"/>
        <v/>
      </c>
      <c r="BN2100" s="18" t="str">
        <f t="shared" si="720"/>
        <v>s</v>
      </c>
    </row>
    <row r="2101" spans="3:66" ht="50.1" customHeight="1" thickTop="1" thickBot="1" x14ac:dyDescent="0.3">
      <c r="C2101" s="46"/>
      <c r="D2101" s="46"/>
      <c r="E2101" s="46"/>
      <c r="F2101" s="122"/>
      <c r="G2101" s="122"/>
      <c r="H2101" s="78" t="str">
        <f t="shared" si="721"/>
        <v/>
      </c>
      <c r="I2101" s="78" t="str">
        <f t="shared" si="722"/>
        <v/>
      </c>
      <c r="J2101" s="16"/>
      <c r="K2101" s="46" t="str">
        <f t="shared" si="723"/>
        <v/>
      </c>
      <c r="L2101" s="16"/>
      <c r="M2101" s="16"/>
      <c r="N2101" s="46"/>
      <c r="O2101" s="47" t="str">
        <f t="shared" si="726"/>
        <v/>
      </c>
      <c r="P2101" s="47"/>
      <c r="Q2101" s="48" t="str">
        <f>IFERROR(VLOOKUP(E2101,Funcionários!$C$8:$E$207,3,FALSE),"")</f>
        <v/>
      </c>
      <c r="R2101" s="47"/>
      <c r="S2101" s="49" t="str">
        <f t="shared" si="727"/>
        <v/>
      </c>
      <c r="T2101" s="49">
        <v>2.095E-2</v>
      </c>
      <c r="U2101" s="48" t="str">
        <f>IF(Funcionários!C2102=0,"",Funcionários!C2102)</f>
        <v/>
      </c>
      <c r="V2101" s="50">
        <f>IF(U2101="",0,IF(COUNTIFS($E$7:$E$3006,U2101,$I$7:$I$3006,'RC'!$E$6)=0,0,COUNTIFS($M$7:$M$3006,"Concluída no prazo",$E$7:$E$3006,U2101,$I$7:$I$3006,'RC'!$E$6)/COUNTIFS($E$7:$E$3006,U2101,$I$7:$I$3006,'RC'!$E$6)))</f>
        <v>0</v>
      </c>
      <c r="W2101" s="49">
        <f>SUMIFS($J$7:$J$3006,$E$7:$E$3006,U2101,$I$7:$I$3006,'RC'!$E$6)+SUMIFS($L$7:$L$3006,$E$7:$E$3006,U2101,$I$7:$I$3006,'RC'!$E$6)</f>
        <v>0</v>
      </c>
      <c r="X2101" s="48">
        <f>COUNTIFS($E$7:$E$3006,U2101,$I$7:$I$3006,'RC'!$E$6)</f>
        <v>0</v>
      </c>
      <c r="Y2101" s="48"/>
      <c r="Z2101" s="51" t="str">
        <f>IF(AQ2101='RC'!$E$6,AC2101*1000+AD2101,"")</f>
        <v/>
      </c>
      <c r="AA2101" s="51" t="str">
        <f>IF(AB2101="","",IF(AQ2101='RC'!$E$6,AC2101*1000-AD2101,""))</f>
        <v/>
      </c>
      <c r="AB2101" s="48" t="str">
        <f>IFERROR(VLOOKUP(E2101,Funcionários!$C$8:$E$207,3,FALSE),"")</f>
        <v/>
      </c>
      <c r="AC2101" s="50" t="str">
        <f>IF(AB2101="","",IF(COUNTIFS($AB$7:$AB$3006,AB2101,$AQ$7:$AQ$3006,'RC'!$E$6)=0,"",COUNTIFS($M$7:$M$3006,"Concluída no prazo",$AB$7:$AB$3006,AB2101,$AQ$7:$AQ$3006,'RC'!$E$6)/COUNTIFS($AB$7:$AB$3006,AB2101,$AQ$7:$AQ$3006,'RC'!$E$6)))</f>
        <v/>
      </c>
      <c r="AD2101" s="48">
        <f>SUMIF($AQ$7:$AQ$3006,'RC'!$E$6,$J$7:$J$3006)+SUMIF($AQ$7:$AQ$3006,'RC'!$E$6,$L$7:$L$3006)</f>
        <v>21</v>
      </c>
      <c r="AF2101" s="48">
        <v>2.9059999999993601E-2</v>
      </c>
      <c r="AG2101" s="48">
        <f>IF(OR(AQ2101="",AQ2101&lt;&gt;'RC'!$E$6,AB2101&lt;&gt;'RC'!$D$21),0,1)</f>
        <v>0</v>
      </c>
      <c r="AH2101" s="48">
        <f t="shared" si="724"/>
        <v>2.9059999999993601E-2</v>
      </c>
      <c r="AI2101" s="48" t="str">
        <f t="shared" si="706"/>
        <v/>
      </c>
      <c r="AJ2101" s="48" t="str">
        <f t="shared" si="707"/>
        <v/>
      </c>
      <c r="AK2101" s="52" t="str">
        <f t="shared" si="708"/>
        <v/>
      </c>
      <c r="AL2101" s="52" t="str">
        <f t="shared" si="709"/>
        <v/>
      </c>
      <c r="AM2101" s="48" t="str">
        <f t="shared" si="710"/>
        <v/>
      </c>
      <c r="AN2101" s="48" t="str">
        <f t="shared" si="711"/>
        <v/>
      </c>
      <c r="AP2101" s="18" t="str">
        <f t="shared" si="712"/>
        <v/>
      </c>
      <c r="AQ2101" s="18" t="str">
        <f t="shared" si="713"/>
        <v/>
      </c>
      <c r="AR2101" s="18">
        <v>2.9059999999999999E-2</v>
      </c>
      <c r="AS2101" s="18">
        <f>IF(AF!$D$27="Todos",1,IF(M2101=AF!$D$27,1,0))</f>
        <v>1</v>
      </c>
      <c r="AT2101" s="53">
        <f>IF(AND(E2101=AF!$D$6,OR(LT!M2101=AF!$D$27,AF!$D$27="Todos"),OR(AP2101=AF!$E$8,AQ2101=AF!$E$8)),AR2101+AS2101,0)</f>
        <v>0</v>
      </c>
      <c r="AU2101" s="18" t="str">
        <f t="shared" si="714"/>
        <v/>
      </c>
      <c r="AV2101" s="54" t="str">
        <f t="shared" si="715"/>
        <v/>
      </c>
      <c r="AW2101" s="54" t="str">
        <f t="shared" si="716"/>
        <v/>
      </c>
      <c r="AX2101" s="18" t="str">
        <f t="shared" si="717"/>
        <v/>
      </c>
      <c r="AY2101" s="18" t="str">
        <f t="shared" si="718"/>
        <v/>
      </c>
      <c r="BA2101" s="18">
        <f>IF($E2101=AF!$D$6,IF($M2101="Concluída no prazo",2,IF($M2101="Concluída com atraso",1,0)),0)</f>
        <v>0</v>
      </c>
      <c r="BB2101" s="18">
        <f>IF($E2101=AF!$D$6,IF($M2101="Atrasada",2,IF($M2101="Concluída com atraso",1,0)),0)</f>
        <v>0</v>
      </c>
      <c r="BC2101" s="18">
        <v>2.095E-2</v>
      </c>
      <c r="BD2101" s="18">
        <f t="shared" si="725"/>
        <v>2.095E-2</v>
      </c>
      <c r="BE2101" s="18">
        <f t="shared" si="725"/>
        <v>2.095E-2</v>
      </c>
      <c r="BF2101" s="18" t="str">
        <f t="shared" si="719"/>
        <v/>
      </c>
      <c r="BN2101" s="18" t="str">
        <f t="shared" si="720"/>
        <v>s</v>
      </c>
    </row>
    <row r="2102" spans="3:66" ht="50.1" customHeight="1" thickTop="1" thickBot="1" x14ac:dyDescent="0.3">
      <c r="C2102" s="46"/>
      <c r="D2102" s="46"/>
      <c r="E2102" s="46"/>
      <c r="F2102" s="122"/>
      <c r="G2102" s="122"/>
      <c r="H2102" s="78" t="str">
        <f t="shared" si="721"/>
        <v/>
      </c>
      <c r="I2102" s="78" t="str">
        <f t="shared" si="722"/>
        <v/>
      </c>
      <c r="J2102" s="16"/>
      <c r="K2102" s="46" t="str">
        <f t="shared" si="723"/>
        <v/>
      </c>
      <c r="L2102" s="16"/>
      <c r="M2102" s="16"/>
      <c r="N2102" s="46"/>
      <c r="O2102" s="47" t="str">
        <f t="shared" si="726"/>
        <v/>
      </c>
      <c r="P2102" s="47"/>
      <c r="Q2102" s="48" t="str">
        <f>IFERROR(VLOOKUP(E2102,Funcionários!$C$8:$E$207,3,FALSE),"")</f>
        <v/>
      </c>
      <c r="R2102" s="47"/>
      <c r="S2102" s="49" t="str">
        <f t="shared" si="727"/>
        <v/>
      </c>
      <c r="T2102" s="49">
        <v>2.0959999999999999E-2</v>
      </c>
      <c r="U2102" s="48" t="str">
        <f>IF(Funcionários!C2103=0,"",Funcionários!C2103)</f>
        <v/>
      </c>
      <c r="V2102" s="50">
        <f>IF(U2102="",0,IF(COUNTIFS($E$7:$E$3006,U2102,$I$7:$I$3006,'RC'!$E$6)=0,0,COUNTIFS($M$7:$M$3006,"Concluída no prazo",$E$7:$E$3006,U2102,$I$7:$I$3006,'RC'!$E$6)/COUNTIFS($E$7:$E$3006,U2102,$I$7:$I$3006,'RC'!$E$6)))</f>
        <v>0</v>
      </c>
      <c r="W2102" s="49">
        <f>SUMIFS($J$7:$J$3006,$E$7:$E$3006,U2102,$I$7:$I$3006,'RC'!$E$6)+SUMIFS($L$7:$L$3006,$E$7:$E$3006,U2102,$I$7:$I$3006,'RC'!$E$6)</f>
        <v>0</v>
      </c>
      <c r="X2102" s="48">
        <f>COUNTIFS($E$7:$E$3006,U2102,$I$7:$I$3006,'RC'!$E$6)</f>
        <v>0</v>
      </c>
      <c r="Y2102" s="48"/>
      <c r="Z2102" s="51" t="str">
        <f>IF(AQ2102='RC'!$E$6,AC2102*1000+AD2102,"")</f>
        <v/>
      </c>
      <c r="AA2102" s="51" t="str">
        <f>IF(AB2102="","",IF(AQ2102='RC'!$E$6,AC2102*1000-AD2102,""))</f>
        <v/>
      </c>
      <c r="AB2102" s="48" t="str">
        <f>IFERROR(VLOOKUP(E2102,Funcionários!$C$8:$E$207,3,FALSE),"")</f>
        <v/>
      </c>
      <c r="AC2102" s="50" t="str">
        <f>IF(AB2102="","",IF(COUNTIFS($AB$7:$AB$3006,AB2102,$AQ$7:$AQ$3006,'RC'!$E$6)=0,"",COUNTIFS($M$7:$M$3006,"Concluída no prazo",$AB$7:$AB$3006,AB2102,$AQ$7:$AQ$3006,'RC'!$E$6)/COUNTIFS($AB$7:$AB$3006,AB2102,$AQ$7:$AQ$3006,'RC'!$E$6)))</f>
        <v/>
      </c>
      <c r="AD2102" s="48">
        <f>SUMIF($AQ$7:$AQ$3006,'RC'!$E$6,$J$7:$J$3006)+SUMIF($AQ$7:$AQ$3006,'RC'!$E$6,$L$7:$L$3006)</f>
        <v>21</v>
      </c>
      <c r="AF2102" s="48">
        <v>2.9049999999993598E-2</v>
      </c>
      <c r="AG2102" s="48">
        <f>IF(OR(AQ2102="",AQ2102&lt;&gt;'RC'!$E$6,AB2102&lt;&gt;'RC'!$D$21),0,1)</f>
        <v>0</v>
      </c>
      <c r="AH2102" s="48">
        <f t="shared" si="724"/>
        <v>2.9049999999993598E-2</v>
      </c>
      <c r="AI2102" s="48" t="str">
        <f t="shared" si="706"/>
        <v/>
      </c>
      <c r="AJ2102" s="48" t="str">
        <f t="shared" si="707"/>
        <v/>
      </c>
      <c r="AK2102" s="52" t="str">
        <f t="shared" si="708"/>
        <v/>
      </c>
      <c r="AL2102" s="52" t="str">
        <f t="shared" si="709"/>
        <v/>
      </c>
      <c r="AM2102" s="48" t="str">
        <f t="shared" si="710"/>
        <v/>
      </c>
      <c r="AN2102" s="48" t="str">
        <f t="shared" si="711"/>
        <v/>
      </c>
      <c r="AP2102" s="18" t="str">
        <f t="shared" si="712"/>
        <v/>
      </c>
      <c r="AQ2102" s="18" t="str">
        <f t="shared" si="713"/>
        <v/>
      </c>
      <c r="AR2102" s="18">
        <v>2.9049999999999999E-2</v>
      </c>
      <c r="AS2102" s="18">
        <f>IF(AF!$D$27="Todos",1,IF(M2102=AF!$D$27,1,0))</f>
        <v>1</v>
      </c>
      <c r="AT2102" s="53">
        <f>IF(AND(E2102=AF!$D$6,OR(LT!M2102=AF!$D$27,AF!$D$27="Todos"),OR(AP2102=AF!$E$8,AQ2102=AF!$E$8)),AR2102+AS2102,0)</f>
        <v>0</v>
      </c>
      <c r="AU2102" s="18" t="str">
        <f t="shared" si="714"/>
        <v/>
      </c>
      <c r="AV2102" s="54" t="str">
        <f t="shared" si="715"/>
        <v/>
      </c>
      <c r="AW2102" s="54" t="str">
        <f t="shared" si="716"/>
        <v/>
      </c>
      <c r="AX2102" s="18" t="str">
        <f t="shared" si="717"/>
        <v/>
      </c>
      <c r="AY2102" s="18" t="str">
        <f t="shared" si="718"/>
        <v/>
      </c>
      <c r="BA2102" s="18">
        <f>IF($E2102=AF!$D$6,IF($M2102="Concluída no prazo",2,IF($M2102="Concluída com atraso",1,0)),0)</f>
        <v>0</v>
      </c>
      <c r="BB2102" s="18">
        <f>IF($E2102=AF!$D$6,IF($M2102="Atrasada",2,IF($M2102="Concluída com atraso",1,0)),0)</f>
        <v>0</v>
      </c>
      <c r="BC2102" s="18">
        <v>2.0959999999999999E-2</v>
      </c>
      <c r="BD2102" s="18">
        <f t="shared" si="725"/>
        <v>2.0959999999999999E-2</v>
      </c>
      <c r="BE2102" s="18">
        <f t="shared" si="725"/>
        <v>2.0959999999999999E-2</v>
      </c>
      <c r="BF2102" s="18" t="str">
        <f t="shared" si="719"/>
        <v/>
      </c>
      <c r="BN2102" s="18" t="str">
        <f t="shared" si="720"/>
        <v>s</v>
      </c>
    </row>
    <row r="2103" spans="3:66" ht="50.1" customHeight="1" thickTop="1" thickBot="1" x14ac:dyDescent="0.3">
      <c r="C2103" s="46"/>
      <c r="D2103" s="46"/>
      <c r="E2103" s="46"/>
      <c r="F2103" s="122"/>
      <c r="G2103" s="122"/>
      <c r="H2103" s="78" t="str">
        <f t="shared" si="721"/>
        <v/>
      </c>
      <c r="I2103" s="78" t="str">
        <f t="shared" si="722"/>
        <v/>
      </c>
      <c r="J2103" s="16"/>
      <c r="K2103" s="46" t="str">
        <f t="shared" si="723"/>
        <v/>
      </c>
      <c r="L2103" s="16"/>
      <c r="M2103" s="16"/>
      <c r="N2103" s="46"/>
      <c r="O2103" s="47" t="str">
        <f t="shared" si="726"/>
        <v/>
      </c>
      <c r="P2103" s="47"/>
      <c r="Q2103" s="48" t="str">
        <f>IFERROR(VLOOKUP(E2103,Funcionários!$C$8:$E$207,3,FALSE),"")</f>
        <v/>
      </c>
      <c r="R2103" s="47"/>
      <c r="S2103" s="49" t="str">
        <f t="shared" si="727"/>
        <v/>
      </c>
      <c r="T2103" s="49">
        <v>2.0969999999999999E-2</v>
      </c>
      <c r="U2103" s="48" t="str">
        <f>IF(Funcionários!C2104=0,"",Funcionários!C2104)</f>
        <v/>
      </c>
      <c r="V2103" s="50">
        <f>IF(U2103="",0,IF(COUNTIFS($E$7:$E$3006,U2103,$I$7:$I$3006,'RC'!$E$6)=0,0,COUNTIFS($M$7:$M$3006,"Concluída no prazo",$E$7:$E$3006,U2103,$I$7:$I$3006,'RC'!$E$6)/COUNTIFS($E$7:$E$3006,U2103,$I$7:$I$3006,'RC'!$E$6)))</f>
        <v>0</v>
      </c>
      <c r="W2103" s="49">
        <f>SUMIFS($J$7:$J$3006,$E$7:$E$3006,U2103,$I$7:$I$3006,'RC'!$E$6)+SUMIFS($L$7:$L$3006,$E$7:$E$3006,U2103,$I$7:$I$3006,'RC'!$E$6)</f>
        <v>0</v>
      </c>
      <c r="X2103" s="48">
        <f>COUNTIFS($E$7:$E$3006,U2103,$I$7:$I$3006,'RC'!$E$6)</f>
        <v>0</v>
      </c>
      <c r="Y2103" s="48"/>
      <c r="Z2103" s="51" t="str">
        <f>IF(AQ2103='RC'!$E$6,AC2103*1000+AD2103,"")</f>
        <v/>
      </c>
      <c r="AA2103" s="51" t="str">
        <f>IF(AB2103="","",IF(AQ2103='RC'!$E$6,AC2103*1000-AD2103,""))</f>
        <v/>
      </c>
      <c r="AB2103" s="48" t="str">
        <f>IFERROR(VLOOKUP(E2103,Funcionários!$C$8:$E$207,3,FALSE),"")</f>
        <v/>
      </c>
      <c r="AC2103" s="50" t="str">
        <f>IF(AB2103="","",IF(COUNTIFS($AB$7:$AB$3006,AB2103,$AQ$7:$AQ$3006,'RC'!$E$6)=0,"",COUNTIFS($M$7:$M$3006,"Concluída no prazo",$AB$7:$AB$3006,AB2103,$AQ$7:$AQ$3006,'RC'!$E$6)/COUNTIFS($AB$7:$AB$3006,AB2103,$AQ$7:$AQ$3006,'RC'!$E$6)))</f>
        <v/>
      </c>
      <c r="AD2103" s="48">
        <f>SUMIF($AQ$7:$AQ$3006,'RC'!$E$6,$J$7:$J$3006)+SUMIF($AQ$7:$AQ$3006,'RC'!$E$6,$L$7:$L$3006)</f>
        <v>21</v>
      </c>
      <c r="AF2103" s="48">
        <v>2.9039999999993599E-2</v>
      </c>
      <c r="AG2103" s="48">
        <f>IF(OR(AQ2103="",AQ2103&lt;&gt;'RC'!$E$6,AB2103&lt;&gt;'RC'!$D$21),0,1)</f>
        <v>0</v>
      </c>
      <c r="AH2103" s="48">
        <f t="shared" si="724"/>
        <v>2.9039999999993599E-2</v>
      </c>
      <c r="AI2103" s="48" t="str">
        <f t="shared" si="706"/>
        <v/>
      </c>
      <c r="AJ2103" s="48" t="str">
        <f t="shared" si="707"/>
        <v/>
      </c>
      <c r="AK2103" s="52" t="str">
        <f t="shared" si="708"/>
        <v/>
      </c>
      <c r="AL2103" s="52" t="str">
        <f t="shared" si="709"/>
        <v/>
      </c>
      <c r="AM2103" s="48" t="str">
        <f t="shared" si="710"/>
        <v/>
      </c>
      <c r="AN2103" s="48" t="str">
        <f t="shared" si="711"/>
        <v/>
      </c>
      <c r="AP2103" s="18" t="str">
        <f t="shared" si="712"/>
        <v/>
      </c>
      <c r="AQ2103" s="18" t="str">
        <f t="shared" si="713"/>
        <v/>
      </c>
      <c r="AR2103" s="18">
        <v>2.904E-2</v>
      </c>
      <c r="AS2103" s="18">
        <f>IF(AF!$D$27="Todos",1,IF(M2103=AF!$D$27,1,0))</f>
        <v>1</v>
      </c>
      <c r="AT2103" s="53">
        <f>IF(AND(E2103=AF!$D$6,OR(LT!M2103=AF!$D$27,AF!$D$27="Todos"),OR(AP2103=AF!$E$8,AQ2103=AF!$E$8)),AR2103+AS2103,0)</f>
        <v>0</v>
      </c>
      <c r="AU2103" s="18" t="str">
        <f t="shared" si="714"/>
        <v/>
      </c>
      <c r="AV2103" s="54" t="str">
        <f t="shared" si="715"/>
        <v/>
      </c>
      <c r="AW2103" s="54" t="str">
        <f t="shared" si="716"/>
        <v/>
      </c>
      <c r="AX2103" s="18" t="str">
        <f t="shared" si="717"/>
        <v/>
      </c>
      <c r="AY2103" s="18" t="str">
        <f t="shared" si="718"/>
        <v/>
      </c>
      <c r="BA2103" s="18">
        <f>IF($E2103=AF!$D$6,IF($M2103="Concluída no prazo",2,IF($M2103="Concluída com atraso",1,0)),0)</f>
        <v>0</v>
      </c>
      <c r="BB2103" s="18">
        <f>IF($E2103=AF!$D$6,IF($M2103="Atrasada",2,IF($M2103="Concluída com atraso",1,0)),0)</f>
        <v>0</v>
      </c>
      <c r="BC2103" s="18">
        <v>2.0969999999999999E-2</v>
      </c>
      <c r="BD2103" s="18">
        <f t="shared" si="725"/>
        <v>2.0969999999999999E-2</v>
      </c>
      <c r="BE2103" s="18">
        <f t="shared" si="725"/>
        <v>2.0969999999999999E-2</v>
      </c>
      <c r="BF2103" s="18" t="str">
        <f t="shared" si="719"/>
        <v/>
      </c>
      <c r="BN2103" s="18" t="str">
        <f t="shared" si="720"/>
        <v>s</v>
      </c>
    </row>
    <row r="2104" spans="3:66" ht="50.1" customHeight="1" thickTop="1" thickBot="1" x14ac:dyDescent="0.3">
      <c r="C2104" s="46"/>
      <c r="D2104" s="46"/>
      <c r="E2104" s="46"/>
      <c r="F2104" s="122"/>
      <c r="G2104" s="122"/>
      <c r="H2104" s="78" t="str">
        <f t="shared" si="721"/>
        <v/>
      </c>
      <c r="I2104" s="78" t="str">
        <f t="shared" si="722"/>
        <v/>
      </c>
      <c r="J2104" s="16"/>
      <c r="K2104" s="46" t="str">
        <f t="shared" si="723"/>
        <v/>
      </c>
      <c r="L2104" s="16"/>
      <c r="M2104" s="16"/>
      <c r="N2104" s="46"/>
      <c r="O2104" s="47" t="str">
        <f t="shared" si="726"/>
        <v/>
      </c>
      <c r="P2104" s="47"/>
      <c r="Q2104" s="48" t="str">
        <f>IFERROR(VLOOKUP(E2104,Funcionários!$C$8:$E$207,3,FALSE),"")</f>
        <v/>
      </c>
      <c r="R2104" s="47"/>
      <c r="S2104" s="49" t="str">
        <f t="shared" si="727"/>
        <v/>
      </c>
      <c r="T2104" s="49">
        <v>2.0979999999999999E-2</v>
      </c>
      <c r="U2104" s="48" t="str">
        <f>IF(Funcionários!C2105=0,"",Funcionários!C2105)</f>
        <v/>
      </c>
      <c r="V2104" s="50">
        <f>IF(U2104="",0,IF(COUNTIFS($E$7:$E$3006,U2104,$I$7:$I$3006,'RC'!$E$6)=0,0,COUNTIFS($M$7:$M$3006,"Concluída no prazo",$E$7:$E$3006,U2104,$I$7:$I$3006,'RC'!$E$6)/COUNTIFS($E$7:$E$3006,U2104,$I$7:$I$3006,'RC'!$E$6)))</f>
        <v>0</v>
      </c>
      <c r="W2104" s="49">
        <f>SUMIFS($J$7:$J$3006,$E$7:$E$3006,U2104,$I$7:$I$3006,'RC'!$E$6)+SUMIFS($L$7:$L$3006,$E$7:$E$3006,U2104,$I$7:$I$3006,'RC'!$E$6)</f>
        <v>0</v>
      </c>
      <c r="X2104" s="48">
        <f>COUNTIFS($E$7:$E$3006,U2104,$I$7:$I$3006,'RC'!$E$6)</f>
        <v>0</v>
      </c>
      <c r="Y2104" s="48"/>
      <c r="Z2104" s="51" t="str">
        <f>IF(AQ2104='RC'!$E$6,AC2104*1000+AD2104,"")</f>
        <v/>
      </c>
      <c r="AA2104" s="51" t="str">
        <f>IF(AB2104="","",IF(AQ2104='RC'!$E$6,AC2104*1000-AD2104,""))</f>
        <v/>
      </c>
      <c r="AB2104" s="48" t="str">
        <f>IFERROR(VLOOKUP(E2104,Funcionários!$C$8:$E$207,3,FALSE),"")</f>
        <v/>
      </c>
      <c r="AC2104" s="50" t="str">
        <f>IF(AB2104="","",IF(COUNTIFS($AB$7:$AB$3006,AB2104,$AQ$7:$AQ$3006,'RC'!$E$6)=0,"",COUNTIFS($M$7:$M$3006,"Concluída no prazo",$AB$7:$AB$3006,AB2104,$AQ$7:$AQ$3006,'RC'!$E$6)/COUNTIFS($AB$7:$AB$3006,AB2104,$AQ$7:$AQ$3006,'RC'!$E$6)))</f>
        <v/>
      </c>
      <c r="AD2104" s="48">
        <f>SUMIF($AQ$7:$AQ$3006,'RC'!$E$6,$J$7:$J$3006)+SUMIF($AQ$7:$AQ$3006,'RC'!$E$6,$L$7:$L$3006)</f>
        <v>21</v>
      </c>
      <c r="AF2104" s="48">
        <v>2.9029999999993599E-2</v>
      </c>
      <c r="AG2104" s="48">
        <f>IF(OR(AQ2104="",AQ2104&lt;&gt;'RC'!$E$6,AB2104&lt;&gt;'RC'!$D$21),0,1)</f>
        <v>0</v>
      </c>
      <c r="AH2104" s="48">
        <f t="shared" si="724"/>
        <v>2.9029999999993599E-2</v>
      </c>
      <c r="AI2104" s="48" t="str">
        <f t="shared" si="706"/>
        <v/>
      </c>
      <c r="AJ2104" s="48" t="str">
        <f t="shared" si="707"/>
        <v/>
      </c>
      <c r="AK2104" s="52" t="str">
        <f t="shared" si="708"/>
        <v/>
      </c>
      <c r="AL2104" s="52" t="str">
        <f t="shared" si="709"/>
        <v/>
      </c>
      <c r="AM2104" s="48" t="str">
        <f t="shared" si="710"/>
        <v/>
      </c>
      <c r="AN2104" s="48" t="str">
        <f t="shared" si="711"/>
        <v/>
      </c>
      <c r="AP2104" s="18" t="str">
        <f t="shared" si="712"/>
        <v/>
      </c>
      <c r="AQ2104" s="18" t="str">
        <f t="shared" si="713"/>
        <v/>
      </c>
      <c r="AR2104" s="18">
        <v>2.903E-2</v>
      </c>
      <c r="AS2104" s="18">
        <f>IF(AF!$D$27="Todos",1,IF(M2104=AF!$D$27,1,0))</f>
        <v>1</v>
      </c>
      <c r="AT2104" s="53">
        <f>IF(AND(E2104=AF!$D$6,OR(LT!M2104=AF!$D$27,AF!$D$27="Todos"),OR(AP2104=AF!$E$8,AQ2104=AF!$E$8)),AR2104+AS2104,0)</f>
        <v>0</v>
      </c>
      <c r="AU2104" s="18" t="str">
        <f t="shared" si="714"/>
        <v/>
      </c>
      <c r="AV2104" s="54" t="str">
        <f t="shared" si="715"/>
        <v/>
      </c>
      <c r="AW2104" s="54" t="str">
        <f t="shared" si="716"/>
        <v/>
      </c>
      <c r="AX2104" s="18" t="str">
        <f t="shared" si="717"/>
        <v/>
      </c>
      <c r="AY2104" s="18" t="str">
        <f t="shared" si="718"/>
        <v/>
      </c>
      <c r="BA2104" s="18">
        <f>IF($E2104=AF!$D$6,IF($M2104="Concluída no prazo",2,IF($M2104="Concluída com atraso",1,0)),0)</f>
        <v>0</v>
      </c>
      <c r="BB2104" s="18">
        <f>IF($E2104=AF!$D$6,IF($M2104="Atrasada",2,IF($M2104="Concluída com atraso",1,0)),0)</f>
        <v>0</v>
      </c>
      <c r="BC2104" s="18">
        <v>2.0979999999999999E-2</v>
      </c>
      <c r="BD2104" s="18">
        <f t="shared" si="725"/>
        <v>2.0979999999999999E-2</v>
      </c>
      <c r="BE2104" s="18">
        <f t="shared" si="725"/>
        <v>2.0979999999999999E-2</v>
      </c>
      <c r="BF2104" s="18" t="str">
        <f t="shared" si="719"/>
        <v/>
      </c>
      <c r="BN2104" s="18" t="str">
        <f t="shared" si="720"/>
        <v>s</v>
      </c>
    </row>
    <row r="2105" spans="3:66" ht="50.1" customHeight="1" thickTop="1" thickBot="1" x14ac:dyDescent="0.3">
      <c r="C2105" s="46"/>
      <c r="D2105" s="46"/>
      <c r="E2105" s="46"/>
      <c r="F2105" s="122"/>
      <c r="G2105" s="122"/>
      <c r="H2105" s="78" t="str">
        <f t="shared" si="721"/>
        <v/>
      </c>
      <c r="I2105" s="78" t="str">
        <f t="shared" si="722"/>
        <v/>
      </c>
      <c r="J2105" s="16"/>
      <c r="K2105" s="46" t="str">
        <f t="shared" si="723"/>
        <v/>
      </c>
      <c r="L2105" s="16"/>
      <c r="M2105" s="16"/>
      <c r="N2105" s="46"/>
      <c r="O2105" s="47" t="str">
        <f t="shared" si="726"/>
        <v/>
      </c>
      <c r="P2105" s="47"/>
      <c r="Q2105" s="48" t="str">
        <f>IFERROR(VLOOKUP(E2105,Funcionários!$C$8:$E$207,3,FALSE),"")</f>
        <v/>
      </c>
      <c r="R2105" s="47"/>
      <c r="S2105" s="49" t="str">
        <f t="shared" si="727"/>
        <v/>
      </c>
      <c r="T2105" s="49">
        <v>2.0990000000000002E-2</v>
      </c>
      <c r="U2105" s="48" t="str">
        <f>IF(Funcionários!C2106=0,"",Funcionários!C2106)</f>
        <v/>
      </c>
      <c r="V2105" s="50">
        <f>IF(U2105="",0,IF(COUNTIFS($E$7:$E$3006,U2105,$I$7:$I$3006,'RC'!$E$6)=0,0,COUNTIFS($M$7:$M$3006,"Concluída no prazo",$E$7:$E$3006,U2105,$I$7:$I$3006,'RC'!$E$6)/COUNTIFS($E$7:$E$3006,U2105,$I$7:$I$3006,'RC'!$E$6)))</f>
        <v>0</v>
      </c>
      <c r="W2105" s="49">
        <f>SUMIFS($J$7:$J$3006,$E$7:$E$3006,U2105,$I$7:$I$3006,'RC'!$E$6)+SUMIFS($L$7:$L$3006,$E$7:$E$3006,U2105,$I$7:$I$3006,'RC'!$E$6)</f>
        <v>0</v>
      </c>
      <c r="X2105" s="48">
        <f>COUNTIFS($E$7:$E$3006,U2105,$I$7:$I$3006,'RC'!$E$6)</f>
        <v>0</v>
      </c>
      <c r="Y2105" s="48"/>
      <c r="Z2105" s="51" t="str">
        <f>IF(AQ2105='RC'!$E$6,AC2105*1000+AD2105,"")</f>
        <v/>
      </c>
      <c r="AA2105" s="51" t="str">
        <f>IF(AB2105="","",IF(AQ2105='RC'!$E$6,AC2105*1000-AD2105,""))</f>
        <v/>
      </c>
      <c r="AB2105" s="48" t="str">
        <f>IFERROR(VLOOKUP(E2105,Funcionários!$C$8:$E$207,3,FALSE),"")</f>
        <v/>
      </c>
      <c r="AC2105" s="50" t="str">
        <f>IF(AB2105="","",IF(COUNTIFS($AB$7:$AB$3006,AB2105,$AQ$7:$AQ$3006,'RC'!$E$6)=0,"",COUNTIFS($M$7:$M$3006,"Concluída no prazo",$AB$7:$AB$3006,AB2105,$AQ$7:$AQ$3006,'RC'!$E$6)/COUNTIFS($AB$7:$AB$3006,AB2105,$AQ$7:$AQ$3006,'RC'!$E$6)))</f>
        <v/>
      </c>
      <c r="AD2105" s="48">
        <f>SUMIF($AQ$7:$AQ$3006,'RC'!$E$6,$J$7:$J$3006)+SUMIF($AQ$7:$AQ$3006,'RC'!$E$6,$L$7:$L$3006)</f>
        <v>21</v>
      </c>
      <c r="AF2105" s="48">
        <v>2.90199999999936E-2</v>
      </c>
      <c r="AG2105" s="48">
        <f>IF(OR(AQ2105="",AQ2105&lt;&gt;'RC'!$E$6,AB2105&lt;&gt;'RC'!$D$21),0,1)</f>
        <v>0</v>
      </c>
      <c r="AH2105" s="48">
        <f t="shared" si="724"/>
        <v>2.90199999999936E-2</v>
      </c>
      <c r="AI2105" s="48" t="str">
        <f t="shared" si="706"/>
        <v/>
      </c>
      <c r="AJ2105" s="48" t="str">
        <f t="shared" si="707"/>
        <v/>
      </c>
      <c r="AK2105" s="52" t="str">
        <f t="shared" si="708"/>
        <v/>
      </c>
      <c r="AL2105" s="52" t="str">
        <f t="shared" si="709"/>
        <v/>
      </c>
      <c r="AM2105" s="48" t="str">
        <f t="shared" si="710"/>
        <v/>
      </c>
      <c r="AN2105" s="48" t="str">
        <f t="shared" si="711"/>
        <v/>
      </c>
      <c r="AP2105" s="18" t="str">
        <f t="shared" si="712"/>
        <v/>
      </c>
      <c r="AQ2105" s="18" t="str">
        <f t="shared" si="713"/>
        <v/>
      </c>
      <c r="AR2105" s="18">
        <v>2.9020000000000001E-2</v>
      </c>
      <c r="AS2105" s="18">
        <f>IF(AF!$D$27="Todos",1,IF(M2105=AF!$D$27,1,0))</f>
        <v>1</v>
      </c>
      <c r="AT2105" s="53">
        <f>IF(AND(E2105=AF!$D$6,OR(LT!M2105=AF!$D$27,AF!$D$27="Todos"),OR(AP2105=AF!$E$8,AQ2105=AF!$E$8)),AR2105+AS2105,0)</f>
        <v>0</v>
      </c>
      <c r="AU2105" s="18" t="str">
        <f t="shared" si="714"/>
        <v/>
      </c>
      <c r="AV2105" s="54" t="str">
        <f t="shared" si="715"/>
        <v/>
      </c>
      <c r="AW2105" s="54" t="str">
        <f t="shared" si="716"/>
        <v/>
      </c>
      <c r="AX2105" s="18" t="str">
        <f t="shared" si="717"/>
        <v/>
      </c>
      <c r="AY2105" s="18" t="str">
        <f t="shared" si="718"/>
        <v/>
      </c>
      <c r="BA2105" s="18">
        <f>IF($E2105=AF!$D$6,IF($M2105="Concluída no prazo",2,IF($M2105="Concluída com atraso",1,0)),0)</f>
        <v>0</v>
      </c>
      <c r="BB2105" s="18">
        <f>IF($E2105=AF!$D$6,IF($M2105="Atrasada",2,IF($M2105="Concluída com atraso",1,0)),0)</f>
        <v>0</v>
      </c>
      <c r="BC2105" s="18">
        <v>2.0990000000000002E-2</v>
      </c>
      <c r="BD2105" s="18">
        <f t="shared" si="725"/>
        <v>2.0990000000000002E-2</v>
      </c>
      <c r="BE2105" s="18">
        <f t="shared" si="725"/>
        <v>2.0990000000000002E-2</v>
      </c>
      <c r="BF2105" s="18" t="str">
        <f t="shared" si="719"/>
        <v/>
      </c>
      <c r="BN2105" s="18" t="str">
        <f t="shared" si="720"/>
        <v>s</v>
      </c>
    </row>
    <row r="2106" spans="3:66" ht="50.1" customHeight="1" thickTop="1" thickBot="1" x14ac:dyDescent="0.3">
      <c r="C2106" s="46"/>
      <c r="D2106" s="46"/>
      <c r="E2106" s="46"/>
      <c r="F2106" s="122"/>
      <c r="G2106" s="122"/>
      <c r="H2106" s="78" t="str">
        <f t="shared" si="721"/>
        <v/>
      </c>
      <c r="I2106" s="78" t="str">
        <f t="shared" si="722"/>
        <v/>
      </c>
      <c r="J2106" s="16"/>
      <c r="K2106" s="46" t="str">
        <f t="shared" si="723"/>
        <v/>
      </c>
      <c r="L2106" s="16"/>
      <c r="M2106" s="16"/>
      <c r="N2106" s="46"/>
      <c r="O2106" s="47" t="str">
        <f t="shared" si="726"/>
        <v/>
      </c>
      <c r="P2106" s="47"/>
      <c r="Q2106" s="48" t="str">
        <f>IFERROR(VLOOKUP(E2106,Funcionários!$C$8:$E$207,3,FALSE),"")</f>
        <v/>
      </c>
      <c r="R2106" s="47"/>
      <c r="S2106" s="49" t="str">
        <f t="shared" si="727"/>
        <v/>
      </c>
      <c r="T2106" s="49">
        <v>2.1000000000000001E-2</v>
      </c>
      <c r="U2106" s="48" t="str">
        <f>IF(Funcionários!C2107=0,"",Funcionários!C2107)</f>
        <v/>
      </c>
      <c r="V2106" s="50">
        <f>IF(U2106="",0,IF(COUNTIFS($E$7:$E$3006,U2106,$I$7:$I$3006,'RC'!$E$6)=0,0,COUNTIFS($M$7:$M$3006,"Concluída no prazo",$E$7:$E$3006,U2106,$I$7:$I$3006,'RC'!$E$6)/COUNTIFS($E$7:$E$3006,U2106,$I$7:$I$3006,'RC'!$E$6)))</f>
        <v>0</v>
      </c>
      <c r="W2106" s="49">
        <f>SUMIFS($J$7:$J$3006,$E$7:$E$3006,U2106,$I$7:$I$3006,'RC'!$E$6)+SUMIFS($L$7:$L$3006,$E$7:$E$3006,U2106,$I$7:$I$3006,'RC'!$E$6)</f>
        <v>0</v>
      </c>
      <c r="X2106" s="48">
        <f>COUNTIFS($E$7:$E$3006,U2106,$I$7:$I$3006,'RC'!$E$6)</f>
        <v>0</v>
      </c>
      <c r="Y2106" s="48"/>
      <c r="Z2106" s="51" t="str">
        <f>IF(AQ2106='RC'!$E$6,AC2106*1000+AD2106,"")</f>
        <v/>
      </c>
      <c r="AA2106" s="51" t="str">
        <f>IF(AB2106="","",IF(AQ2106='RC'!$E$6,AC2106*1000-AD2106,""))</f>
        <v/>
      </c>
      <c r="AB2106" s="48" t="str">
        <f>IFERROR(VLOOKUP(E2106,Funcionários!$C$8:$E$207,3,FALSE),"")</f>
        <v/>
      </c>
      <c r="AC2106" s="50" t="str">
        <f>IF(AB2106="","",IF(COUNTIFS($AB$7:$AB$3006,AB2106,$AQ$7:$AQ$3006,'RC'!$E$6)=0,"",COUNTIFS($M$7:$M$3006,"Concluída no prazo",$AB$7:$AB$3006,AB2106,$AQ$7:$AQ$3006,'RC'!$E$6)/COUNTIFS($AB$7:$AB$3006,AB2106,$AQ$7:$AQ$3006,'RC'!$E$6)))</f>
        <v/>
      </c>
      <c r="AD2106" s="48">
        <f>SUMIF($AQ$7:$AQ$3006,'RC'!$E$6,$J$7:$J$3006)+SUMIF($AQ$7:$AQ$3006,'RC'!$E$6,$L$7:$L$3006)</f>
        <v>21</v>
      </c>
      <c r="AF2106" s="48">
        <v>2.90099999999936E-2</v>
      </c>
      <c r="AG2106" s="48">
        <f>IF(OR(AQ2106="",AQ2106&lt;&gt;'RC'!$E$6,AB2106&lt;&gt;'RC'!$D$21),0,1)</f>
        <v>0</v>
      </c>
      <c r="AH2106" s="48">
        <f t="shared" si="724"/>
        <v>2.90099999999936E-2</v>
      </c>
      <c r="AI2106" s="48" t="str">
        <f t="shared" si="706"/>
        <v/>
      </c>
      <c r="AJ2106" s="48" t="str">
        <f t="shared" si="707"/>
        <v/>
      </c>
      <c r="AK2106" s="52" t="str">
        <f t="shared" si="708"/>
        <v/>
      </c>
      <c r="AL2106" s="52" t="str">
        <f t="shared" si="709"/>
        <v/>
      </c>
      <c r="AM2106" s="48" t="str">
        <f t="shared" si="710"/>
        <v/>
      </c>
      <c r="AN2106" s="48" t="str">
        <f t="shared" si="711"/>
        <v/>
      </c>
      <c r="AP2106" s="18" t="str">
        <f t="shared" si="712"/>
        <v/>
      </c>
      <c r="AQ2106" s="18" t="str">
        <f t="shared" si="713"/>
        <v/>
      </c>
      <c r="AR2106" s="18">
        <v>2.9010000000000001E-2</v>
      </c>
      <c r="AS2106" s="18">
        <f>IF(AF!$D$27="Todos",1,IF(M2106=AF!$D$27,1,0))</f>
        <v>1</v>
      </c>
      <c r="AT2106" s="53">
        <f>IF(AND(E2106=AF!$D$6,OR(LT!M2106=AF!$D$27,AF!$D$27="Todos"),OR(AP2106=AF!$E$8,AQ2106=AF!$E$8)),AR2106+AS2106,0)</f>
        <v>0</v>
      </c>
      <c r="AU2106" s="18" t="str">
        <f t="shared" si="714"/>
        <v/>
      </c>
      <c r="AV2106" s="54" t="str">
        <f t="shared" si="715"/>
        <v/>
      </c>
      <c r="AW2106" s="54" t="str">
        <f t="shared" si="716"/>
        <v/>
      </c>
      <c r="AX2106" s="18" t="str">
        <f t="shared" si="717"/>
        <v/>
      </c>
      <c r="AY2106" s="18" t="str">
        <f t="shared" si="718"/>
        <v/>
      </c>
      <c r="BA2106" s="18">
        <f>IF($E2106=AF!$D$6,IF($M2106="Concluída no prazo",2,IF($M2106="Concluída com atraso",1,0)),0)</f>
        <v>0</v>
      </c>
      <c r="BB2106" s="18">
        <f>IF($E2106=AF!$D$6,IF($M2106="Atrasada",2,IF($M2106="Concluída com atraso",1,0)),0)</f>
        <v>0</v>
      </c>
      <c r="BC2106" s="18">
        <v>2.1000000000000001E-2</v>
      </c>
      <c r="BD2106" s="18">
        <f t="shared" si="725"/>
        <v>2.1000000000000001E-2</v>
      </c>
      <c r="BE2106" s="18">
        <f t="shared" si="725"/>
        <v>2.1000000000000001E-2</v>
      </c>
      <c r="BF2106" s="18" t="str">
        <f t="shared" si="719"/>
        <v/>
      </c>
      <c r="BN2106" s="18" t="str">
        <f t="shared" si="720"/>
        <v>s</v>
      </c>
    </row>
    <row r="2107" spans="3:66" ht="50.1" customHeight="1" thickTop="1" thickBot="1" x14ac:dyDescent="0.3">
      <c r="C2107" s="46"/>
      <c r="D2107" s="46"/>
      <c r="E2107" s="46"/>
      <c r="F2107" s="122"/>
      <c r="G2107" s="122"/>
      <c r="H2107" s="78" t="str">
        <f t="shared" si="721"/>
        <v/>
      </c>
      <c r="I2107" s="78" t="str">
        <f t="shared" si="722"/>
        <v/>
      </c>
      <c r="J2107" s="16"/>
      <c r="K2107" s="46" t="str">
        <f t="shared" si="723"/>
        <v/>
      </c>
      <c r="L2107" s="16"/>
      <c r="M2107" s="16"/>
      <c r="N2107" s="46"/>
      <c r="O2107" s="47" t="str">
        <f t="shared" si="726"/>
        <v/>
      </c>
      <c r="P2107" s="47"/>
      <c r="Q2107" s="48" t="str">
        <f>IFERROR(VLOOKUP(E2107,Funcionários!$C$8:$E$207,3,FALSE),"")</f>
        <v/>
      </c>
      <c r="R2107" s="47"/>
      <c r="S2107" s="49" t="str">
        <f t="shared" si="727"/>
        <v/>
      </c>
      <c r="T2107" s="49">
        <v>2.1010000000000001E-2</v>
      </c>
      <c r="U2107" s="48" t="str">
        <f>IF(Funcionários!C2108=0,"",Funcionários!C2108)</f>
        <v/>
      </c>
      <c r="V2107" s="50">
        <f>IF(U2107="",0,IF(COUNTIFS($E$7:$E$3006,U2107,$I$7:$I$3006,'RC'!$E$6)=0,0,COUNTIFS($M$7:$M$3006,"Concluída no prazo",$E$7:$E$3006,U2107,$I$7:$I$3006,'RC'!$E$6)/COUNTIFS($E$7:$E$3006,U2107,$I$7:$I$3006,'RC'!$E$6)))</f>
        <v>0</v>
      </c>
      <c r="W2107" s="49">
        <f>SUMIFS($J$7:$J$3006,$E$7:$E$3006,U2107,$I$7:$I$3006,'RC'!$E$6)+SUMIFS($L$7:$L$3006,$E$7:$E$3006,U2107,$I$7:$I$3006,'RC'!$E$6)</f>
        <v>0</v>
      </c>
      <c r="X2107" s="48">
        <f>COUNTIFS($E$7:$E$3006,U2107,$I$7:$I$3006,'RC'!$E$6)</f>
        <v>0</v>
      </c>
      <c r="Y2107" s="48"/>
      <c r="Z2107" s="51" t="str">
        <f>IF(AQ2107='RC'!$E$6,AC2107*1000+AD2107,"")</f>
        <v/>
      </c>
      <c r="AA2107" s="51" t="str">
        <f>IF(AB2107="","",IF(AQ2107='RC'!$E$6,AC2107*1000-AD2107,""))</f>
        <v/>
      </c>
      <c r="AB2107" s="48" t="str">
        <f>IFERROR(VLOOKUP(E2107,Funcionários!$C$8:$E$207,3,FALSE),"")</f>
        <v/>
      </c>
      <c r="AC2107" s="50" t="str">
        <f>IF(AB2107="","",IF(COUNTIFS($AB$7:$AB$3006,AB2107,$AQ$7:$AQ$3006,'RC'!$E$6)=0,"",COUNTIFS($M$7:$M$3006,"Concluída no prazo",$AB$7:$AB$3006,AB2107,$AQ$7:$AQ$3006,'RC'!$E$6)/COUNTIFS($AB$7:$AB$3006,AB2107,$AQ$7:$AQ$3006,'RC'!$E$6)))</f>
        <v/>
      </c>
      <c r="AD2107" s="48">
        <f>SUMIF($AQ$7:$AQ$3006,'RC'!$E$6,$J$7:$J$3006)+SUMIF($AQ$7:$AQ$3006,'RC'!$E$6,$L$7:$L$3006)</f>
        <v>21</v>
      </c>
      <c r="AF2107" s="48">
        <v>2.89999999999936E-2</v>
      </c>
      <c r="AG2107" s="48">
        <f>IF(OR(AQ2107="",AQ2107&lt;&gt;'RC'!$E$6,AB2107&lt;&gt;'RC'!$D$21),0,1)</f>
        <v>0</v>
      </c>
      <c r="AH2107" s="48">
        <f t="shared" si="724"/>
        <v>2.89999999999936E-2</v>
      </c>
      <c r="AI2107" s="48" t="str">
        <f t="shared" si="706"/>
        <v/>
      </c>
      <c r="AJ2107" s="48" t="str">
        <f t="shared" si="707"/>
        <v/>
      </c>
      <c r="AK2107" s="52" t="str">
        <f t="shared" si="708"/>
        <v/>
      </c>
      <c r="AL2107" s="52" t="str">
        <f t="shared" si="709"/>
        <v/>
      </c>
      <c r="AM2107" s="48" t="str">
        <f t="shared" si="710"/>
        <v/>
      </c>
      <c r="AN2107" s="48" t="str">
        <f t="shared" si="711"/>
        <v/>
      </c>
      <c r="AP2107" s="18" t="str">
        <f t="shared" si="712"/>
        <v/>
      </c>
      <c r="AQ2107" s="18" t="str">
        <f t="shared" si="713"/>
        <v/>
      </c>
      <c r="AR2107" s="18">
        <v>2.9000000000000001E-2</v>
      </c>
      <c r="AS2107" s="18">
        <f>IF(AF!$D$27="Todos",1,IF(M2107=AF!$D$27,1,0))</f>
        <v>1</v>
      </c>
      <c r="AT2107" s="53">
        <f>IF(AND(E2107=AF!$D$6,OR(LT!M2107=AF!$D$27,AF!$D$27="Todos"),OR(AP2107=AF!$E$8,AQ2107=AF!$E$8)),AR2107+AS2107,0)</f>
        <v>0</v>
      </c>
      <c r="AU2107" s="18" t="str">
        <f t="shared" si="714"/>
        <v/>
      </c>
      <c r="AV2107" s="54" t="str">
        <f t="shared" si="715"/>
        <v/>
      </c>
      <c r="AW2107" s="54" t="str">
        <f t="shared" si="716"/>
        <v/>
      </c>
      <c r="AX2107" s="18" t="str">
        <f t="shared" si="717"/>
        <v/>
      </c>
      <c r="AY2107" s="18" t="str">
        <f t="shared" si="718"/>
        <v/>
      </c>
      <c r="BA2107" s="18">
        <f>IF($E2107=AF!$D$6,IF($M2107="Concluída no prazo",2,IF($M2107="Concluída com atraso",1,0)),0)</f>
        <v>0</v>
      </c>
      <c r="BB2107" s="18">
        <f>IF($E2107=AF!$D$6,IF($M2107="Atrasada",2,IF($M2107="Concluída com atraso",1,0)),0)</f>
        <v>0</v>
      </c>
      <c r="BC2107" s="18">
        <v>2.1010000000000001E-2</v>
      </c>
      <c r="BD2107" s="18">
        <f t="shared" si="725"/>
        <v>2.1010000000000001E-2</v>
      </c>
      <c r="BE2107" s="18">
        <f t="shared" si="725"/>
        <v>2.1010000000000001E-2</v>
      </c>
      <c r="BF2107" s="18" t="str">
        <f t="shared" si="719"/>
        <v/>
      </c>
      <c r="BN2107" s="18" t="str">
        <f t="shared" si="720"/>
        <v>s</v>
      </c>
    </row>
    <row r="2108" spans="3:66" ht="50.1" customHeight="1" thickTop="1" thickBot="1" x14ac:dyDescent="0.3">
      <c r="C2108" s="46"/>
      <c r="D2108" s="46"/>
      <c r="E2108" s="46"/>
      <c r="F2108" s="122"/>
      <c r="G2108" s="122"/>
      <c r="H2108" s="78" t="str">
        <f t="shared" si="721"/>
        <v/>
      </c>
      <c r="I2108" s="78" t="str">
        <f t="shared" si="722"/>
        <v/>
      </c>
      <c r="J2108" s="16"/>
      <c r="K2108" s="46" t="str">
        <f t="shared" si="723"/>
        <v/>
      </c>
      <c r="L2108" s="16"/>
      <c r="M2108" s="16"/>
      <c r="N2108" s="46"/>
      <c r="O2108" s="47" t="str">
        <f t="shared" si="726"/>
        <v/>
      </c>
      <c r="P2108" s="47"/>
      <c r="Q2108" s="48" t="str">
        <f>IFERROR(VLOOKUP(E2108,Funcionários!$C$8:$E$207,3,FALSE),"")</f>
        <v/>
      </c>
      <c r="R2108" s="47"/>
      <c r="S2108" s="49" t="str">
        <f t="shared" si="727"/>
        <v/>
      </c>
      <c r="T2108" s="49">
        <v>2.102E-2</v>
      </c>
      <c r="U2108" s="48" t="str">
        <f>IF(Funcionários!C2109=0,"",Funcionários!C2109)</f>
        <v/>
      </c>
      <c r="V2108" s="50">
        <f>IF(U2108="",0,IF(COUNTIFS($E$7:$E$3006,U2108,$I$7:$I$3006,'RC'!$E$6)=0,0,COUNTIFS($M$7:$M$3006,"Concluída no prazo",$E$7:$E$3006,U2108,$I$7:$I$3006,'RC'!$E$6)/COUNTIFS($E$7:$E$3006,U2108,$I$7:$I$3006,'RC'!$E$6)))</f>
        <v>0</v>
      </c>
      <c r="W2108" s="49">
        <f>SUMIFS($J$7:$J$3006,$E$7:$E$3006,U2108,$I$7:$I$3006,'RC'!$E$6)+SUMIFS($L$7:$L$3006,$E$7:$E$3006,U2108,$I$7:$I$3006,'RC'!$E$6)</f>
        <v>0</v>
      </c>
      <c r="X2108" s="48">
        <f>COUNTIFS($E$7:$E$3006,U2108,$I$7:$I$3006,'RC'!$E$6)</f>
        <v>0</v>
      </c>
      <c r="Y2108" s="48"/>
      <c r="Z2108" s="51" t="str">
        <f>IF(AQ2108='RC'!$E$6,AC2108*1000+AD2108,"")</f>
        <v/>
      </c>
      <c r="AA2108" s="51" t="str">
        <f>IF(AB2108="","",IF(AQ2108='RC'!$E$6,AC2108*1000-AD2108,""))</f>
        <v/>
      </c>
      <c r="AB2108" s="48" t="str">
        <f>IFERROR(VLOOKUP(E2108,Funcionários!$C$8:$E$207,3,FALSE),"")</f>
        <v/>
      </c>
      <c r="AC2108" s="50" t="str">
        <f>IF(AB2108="","",IF(COUNTIFS($AB$7:$AB$3006,AB2108,$AQ$7:$AQ$3006,'RC'!$E$6)=0,"",COUNTIFS($M$7:$M$3006,"Concluída no prazo",$AB$7:$AB$3006,AB2108,$AQ$7:$AQ$3006,'RC'!$E$6)/COUNTIFS($AB$7:$AB$3006,AB2108,$AQ$7:$AQ$3006,'RC'!$E$6)))</f>
        <v/>
      </c>
      <c r="AD2108" s="48">
        <f>SUMIF($AQ$7:$AQ$3006,'RC'!$E$6,$J$7:$J$3006)+SUMIF($AQ$7:$AQ$3006,'RC'!$E$6,$L$7:$L$3006)</f>
        <v>21</v>
      </c>
      <c r="AF2108" s="48">
        <v>2.8989999999993601E-2</v>
      </c>
      <c r="AG2108" s="48">
        <f>IF(OR(AQ2108="",AQ2108&lt;&gt;'RC'!$E$6,AB2108&lt;&gt;'RC'!$D$21),0,1)</f>
        <v>0</v>
      </c>
      <c r="AH2108" s="48">
        <f t="shared" si="724"/>
        <v>2.8989999999993601E-2</v>
      </c>
      <c r="AI2108" s="48" t="str">
        <f t="shared" si="706"/>
        <v/>
      </c>
      <c r="AJ2108" s="48" t="str">
        <f t="shared" si="707"/>
        <v/>
      </c>
      <c r="AK2108" s="52" t="str">
        <f t="shared" si="708"/>
        <v/>
      </c>
      <c r="AL2108" s="52" t="str">
        <f t="shared" si="709"/>
        <v/>
      </c>
      <c r="AM2108" s="48" t="str">
        <f t="shared" si="710"/>
        <v/>
      </c>
      <c r="AN2108" s="48" t="str">
        <f t="shared" si="711"/>
        <v/>
      </c>
      <c r="AP2108" s="18" t="str">
        <f t="shared" si="712"/>
        <v/>
      </c>
      <c r="AQ2108" s="18" t="str">
        <f t="shared" si="713"/>
        <v/>
      </c>
      <c r="AR2108" s="18">
        <v>2.8989999999999998E-2</v>
      </c>
      <c r="AS2108" s="18">
        <f>IF(AF!$D$27="Todos",1,IF(M2108=AF!$D$27,1,0))</f>
        <v>1</v>
      </c>
      <c r="AT2108" s="53">
        <f>IF(AND(E2108=AF!$D$6,OR(LT!M2108=AF!$D$27,AF!$D$27="Todos"),OR(AP2108=AF!$E$8,AQ2108=AF!$E$8)),AR2108+AS2108,0)</f>
        <v>0</v>
      </c>
      <c r="AU2108" s="18" t="str">
        <f t="shared" si="714"/>
        <v/>
      </c>
      <c r="AV2108" s="54" t="str">
        <f t="shared" si="715"/>
        <v/>
      </c>
      <c r="AW2108" s="54" t="str">
        <f t="shared" si="716"/>
        <v/>
      </c>
      <c r="AX2108" s="18" t="str">
        <f t="shared" si="717"/>
        <v/>
      </c>
      <c r="AY2108" s="18" t="str">
        <f t="shared" si="718"/>
        <v/>
      </c>
      <c r="BA2108" s="18">
        <f>IF($E2108=AF!$D$6,IF($M2108="Concluída no prazo",2,IF($M2108="Concluída com atraso",1,0)),0)</f>
        <v>0</v>
      </c>
      <c r="BB2108" s="18">
        <f>IF($E2108=AF!$D$6,IF($M2108="Atrasada",2,IF($M2108="Concluída com atraso",1,0)),0)</f>
        <v>0</v>
      </c>
      <c r="BC2108" s="18">
        <v>2.102E-2</v>
      </c>
      <c r="BD2108" s="18">
        <f t="shared" si="725"/>
        <v>2.102E-2</v>
      </c>
      <c r="BE2108" s="18">
        <f t="shared" si="725"/>
        <v>2.102E-2</v>
      </c>
      <c r="BF2108" s="18" t="str">
        <f t="shared" si="719"/>
        <v/>
      </c>
      <c r="BN2108" s="18" t="str">
        <f t="shared" si="720"/>
        <v>s</v>
      </c>
    </row>
    <row r="2109" spans="3:66" ht="50.1" customHeight="1" thickTop="1" thickBot="1" x14ac:dyDescent="0.3">
      <c r="C2109" s="46"/>
      <c r="D2109" s="46"/>
      <c r="E2109" s="46"/>
      <c r="F2109" s="122"/>
      <c r="G2109" s="122"/>
      <c r="H2109" s="78" t="str">
        <f t="shared" si="721"/>
        <v/>
      </c>
      <c r="I2109" s="78" t="str">
        <f t="shared" si="722"/>
        <v/>
      </c>
      <c r="J2109" s="16"/>
      <c r="K2109" s="46" t="str">
        <f t="shared" si="723"/>
        <v/>
      </c>
      <c r="L2109" s="16"/>
      <c r="M2109" s="16"/>
      <c r="N2109" s="46"/>
      <c r="O2109" s="47" t="str">
        <f t="shared" si="726"/>
        <v/>
      </c>
      <c r="P2109" s="47"/>
      <c r="Q2109" s="48" t="str">
        <f>IFERROR(VLOOKUP(E2109,Funcionários!$C$8:$E$207,3,FALSE),"")</f>
        <v/>
      </c>
      <c r="R2109" s="47"/>
      <c r="S2109" s="49" t="str">
        <f t="shared" si="727"/>
        <v/>
      </c>
      <c r="T2109" s="49">
        <v>2.103E-2</v>
      </c>
      <c r="U2109" s="48" t="str">
        <f>IF(Funcionários!C2110=0,"",Funcionários!C2110)</f>
        <v/>
      </c>
      <c r="V2109" s="50">
        <f>IF(U2109="",0,IF(COUNTIFS($E$7:$E$3006,U2109,$I$7:$I$3006,'RC'!$E$6)=0,0,COUNTIFS($M$7:$M$3006,"Concluída no prazo",$E$7:$E$3006,U2109,$I$7:$I$3006,'RC'!$E$6)/COUNTIFS($E$7:$E$3006,U2109,$I$7:$I$3006,'RC'!$E$6)))</f>
        <v>0</v>
      </c>
      <c r="W2109" s="49">
        <f>SUMIFS($J$7:$J$3006,$E$7:$E$3006,U2109,$I$7:$I$3006,'RC'!$E$6)+SUMIFS($L$7:$L$3006,$E$7:$E$3006,U2109,$I$7:$I$3006,'RC'!$E$6)</f>
        <v>0</v>
      </c>
      <c r="X2109" s="48">
        <f>COUNTIFS($E$7:$E$3006,U2109,$I$7:$I$3006,'RC'!$E$6)</f>
        <v>0</v>
      </c>
      <c r="Y2109" s="48"/>
      <c r="Z2109" s="51" t="str">
        <f>IF(AQ2109='RC'!$E$6,AC2109*1000+AD2109,"")</f>
        <v/>
      </c>
      <c r="AA2109" s="51" t="str">
        <f>IF(AB2109="","",IF(AQ2109='RC'!$E$6,AC2109*1000-AD2109,""))</f>
        <v/>
      </c>
      <c r="AB2109" s="48" t="str">
        <f>IFERROR(VLOOKUP(E2109,Funcionários!$C$8:$E$207,3,FALSE),"")</f>
        <v/>
      </c>
      <c r="AC2109" s="50" t="str">
        <f>IF(AB2109="","",IF(COUNTIFS($AB$7:$AB$3006,AB2109,$AQ$7:$AQ$3006,'RC'!$E$6)=0,"",COUNTIFS($M$7:$M$3006,"Concluída no prazo",$AB$7:$AB$3006,AB2109,$AQ$7:$AQ$3006,'RC'!$E$6)/COUNTIFS($AB$7:$AB$3006,AB2109,$AQ$7:$AQ$3006,'RC'!$E$6)))</f>
        <v/>
      </c>
      <c r="AD2109" s="48">
        <f>SUMIF($AQ$7:$AQ$3006,'RC'!$E$6,$J$7:$J$3006)+SUMIF($AQ$7:$AQ$3006,'RC'!$E$6,$L$7:$L$3006)</f>
        <v>21</v>
      </c>
      <c r="AF2109" s="48">
        <v>2.8979999999993601E-2</v>
      </c>
      <c r="AG2109" s="48">
        <f>IF(OR(AQ2109="",AQ2109&lt;&gt;'RC'!$E$6,AB2109&lt;&gt;'RC'!$D$21),0,1)</f>
        <v>0</v>
      </c>
      <c r="AH2109" s="48">
        <f t="shared" si="724"/>
        <v>2.8979999999993601E-2</v>
      </c>
      <c r="AI2109" s="48" t="str">
        <f t="shared" si="706"/>
        <v/>
      </c>
      <c r="AJ2109" s="48" t="str">
        <f t="shared" si="707"/>
        <v/>
      </c>
      <c r="AK2109" s="52" t="str">
        <f t="shared" si="708"/>
        <v/>
      </c>
      <c r="AL2109" s="52" t="str">
        <f t="shared" si="709"/>
        <v/>
      </c>
      <c r="AM2109" s="48" t="str">
        <f t="shared" si="710"/>
        <v/>
      </c>
      <c r="AN2109" s="48" t="str">
        <f t="shared" si="711"/>
        <v/>
      </c>
      <c r="AP2109" s="18" t="str">
        <f t="shared" si="712"/>
        <v/>
      </c>
      <c r="AQ2109" s="18" t="str">
        <f t="shared" si="713"/>
        <v/>
      </c>
      <c r="AR2109" s="18">
        <v>2.8979999999999999E-2</v>
      </c>
      <c r="AS2109" s="18">
        <f>IF(AF!$D$27="Todos",1,IF(M2109=AF!$D$27,1,0))</f>
        <v>1</v>
      </c>
      <c r="AT2109" s="53">
        <f>IF(AND(E2109=AF!$D$6,OR(LT!M2109=AF!$D$27,AF!$D$27="Todos"),OR(AP2109=AF!$E$8,AQ2109=AF!$E$8)),AR2109+AS2109,0)</f>
        <v>0</v>
      </c>
      <c r="AU2109" s="18" t="str">
        <f t="shared" si="714"/>
        <v/>
      </c>
      <c r="AV2109" s="54" t="str">
        <f t="shared" si="715"/>
        <v/>
      </c>
      <c r="AW2109" s="54" t="str">
        <f t="shared" si="716"/>
        <v/>
      </c>
      <c r="AX2109" s="18" t="str">
        <f t="shared" si="717"/>
        <v/>
      </c>
      <c r="AY2109" s="18" t="str">
        <f t="shared" si="718"/>
        <v/>
      </c>
      <c r="BA2109" s="18">
        <f>IF($E2109=AF!$D$6,IF($M2109="Concluída no prazo",2,IF($M2109="Concluída com atraso",1,0)),0)</f>
        <v>0</v>
      </c>
      <c r="BB2109" s="18">
        <f>IF($E2109=AF!$D$6,IF($M2109="Atrasada",2,IF($M2109="Concluída com atraso",1,0)),0)</f>
        <v>0</v>
      </c>
      <c r="BC2109" s="18">
        <v>2.103E-2</v>
      </c>
      <c r="BD2109" s="18">
        <f t="shared" si="725"/>
        <v>2.103E-2</v>
      </c>
      <c r="BE2109" s="18">
        <f t="shared" si="725"/>
        <v>2.103E-2</v>
      </c>
      <c r="BF2109" s="18" t="str">
        <f t="shared" si="719"/>
        <v/>
      </c>
      <c r="BN2109" s="18" t="str">
        <f t="shared" si="720"/>
        <v>s</v>
      </c>
    </row>
    <row r="2110" spans="3:66" ht="50.1" customHeight="1" thickTop="1" thickBot="1" x14ac:dyDescent="0.3">
      <c r="C2110" s="46"/>
      <c r="D2110" s="46"/>
      <c r="E2110" s="46"/>
      <c r="F2110" s="122"/>
      <c r="G2110" s="122"/>
      <c r="H2110" s="78" t="str">
        <f t="shared" si="721"/>
        <v/>
      </c>
      <c r="I2110" s="78" t="str">
        <f t="shared" si="722"/>
        <v/>
      </c>
      <c r="J2110" s="16"/>
      <c r="K2110" s="46" t="str">
        <f t="shared" si="723"/>
        <v/>
      </c>
      <c r="L2110" s="16"/>
      <c r="M2110" s="16"/>
      <c r="N2110" s="46"/>
      <c r="O2110" s="47" t="str">
        <f t="shared" si="726"/>
        <v/>
      </c>
      <c r="P2110" s="47"/>
      <c r="Q2110" s="48" t="str">
        <f>IFERROR(VLOOKUP(E2110,Funcionários!$C$8:$E$207,3,FALSE),"")</f>
        <v/>
      </c>
      <c r="R2110" s="47"/>
      <c r="S2110" s="49" t="str">
        <f t="shared" si="727"/>
        <v/>
      </c>
      <c r="T2110" s="49">
        <v>2.104E-2</v>
      </c>
      <c r="U2110" s="48" t="str">
        <f>IF(Funcionários!C2111=0,"",Funcionários!C2111)</f>
        <v/>
      </c>
      <c r="V2110" s="50">
        <f>IF(U2110="",0,IF(COUNTIFS($E$7:$E$3006,U2110,$I$7:$I$3006,'RC'!$E$6)=0,0,COUNTIFS($M$7:$M$3006,"Concluída no prazo",$E$7:$E$3006,U2110,$I$7:$I$3006,'RC'!$E$6)/COUNTIFS($E$7:$E$3006,U2110,$I$7:$I$3006,'RC'!$E$6)))</f>
        <v>0</v>
      </c>
      <c r="W2110" s="49">
        <f>SUMIFS($J$7:$J$3006,$E$7:$E$3006,U2110,$I$7:$I$3006,'RC'!$E$6)+SUMIFS($L$7:$L$3006,$E$7:$E$3006,U2110,$I$7:$I$3006,'RC'!$E$6)</f>
        <v>0</v>
      </c>
      <c r="X2110" s="48">
        <f>COUNTIFS($E$7:$E$3006,U2110,$I$7:$I$3006,'RC'!$E$6)</f>
        <v>0</v>
      </c>
      <c r="Y2110" s="48"/>
      <c r="Z2110" s="51" t="str">
        <f>IF(AQ2110='RC'!$E$6,AC2110*1000+AD2110,"")</f>
        <v/>
      </c>
      <c r="AA2110" s="51" t="str">
        <f>IF(AB2110="","",IF(AQ2110='RC'!$E$6,AC2110*1000-AD2110,""))</f>
        <v/>
      </c>
      <c r="AB2110" s="48" t="str">
        <f>IFERROR(VLOOKUP(E2110,Funcionários!$C$8:$E$207,3,FALSE),"")</f>
        <v/>
      </c>
      <c r="AC2110" s="50" t="str">
        <f>IF(AB2110="","",IF(COUNTIFS($AB$7:$AB$3006,AB2110,$AQ$7:$AQ$3006,'RC'!$E$6)=0,"",COUNTIFS($M$7:$M$3006,"Concluída no prazo",$AB$7:$AB$3006,AB2110,$AQ$7:$AQ$3006,'RC'!$E$6)/COUNTIFS($AB$7:$AB$3006,AB2110,$AQ$7:$AQ$3006,'RC'!$E$6)))</f>
        <v/>
      </c>
      <c r="AD2110" s="48">
        <f>SUMIF($AQ$7:$AQ$3006,'RC'!$E$6,$J$7:$J$3006)+SUMIF($AQ$7:$AQ$3006,'RC'!$E$6,$L$7:$L$3006)</f>
        <v>21</v>
      </c>
      <c r="AF2110" s="48">
        <v>2.8969999999993602E-2</v>
      </c>
      <c r="AG2110" s="48">
        <f>IF(OR(AQ2110="",AQ2110&lt;&gt;'RC'!$E$6,AB2110&lt;&gt;'RC'!$D$21),0,1)</f>
        <v>0</v>
      </c>
      <c r="AH2110" s="48">
        <f t="shared" si="724"/>
        <v>2.8969999999993602E-2</v>
      </c>
      <c r="AI2110" s="48" t="str">
        <f t="shared" si="706"/>
        <v/>
      </c>
      <c r="AJ2110" s="48" t="str">
        <f t="shared" si="707"/>
        <v/>
      </c>
      <c r="AK2110" s="52" t="str">
        <f t="shared" si="708"/>
        <v/>
      </c>
      <c r="AL2110" s="52" t="str">
        <f t="shared" si="709"/>
        <v/>
      </c>
      <c r="AM2110" s="48" t="str">
        <f t="shared" si="710"/>
        <v/>
      </c>
      <c r="AN2110" s="48" t="str">
        <f t="shared" si="711"/>
        <v/>
      </c>
      <c r="AP2110" s="18" t="str">
        <f t="shared" si="712"/>
        <v/>
      </c>
      <c r="AQ2110" s="18" t="str">
        <f t="shared" si="713"/>
        <v/>
      </c>
      <c r="AR2110" s="18">
        <v>2.8969999999999999E-2</v>
      </c>
      <c r="AS2110" s="18">
        <f>IF(AF!$D$27="Todos",1,IF(M2110=AF!$D$27,1,0))</f>
        <v>1</v>
      </c>
      <c r="AT2110" s="53">
        <f>IF(AND(E2110=AF!$D$6,OR(LT!M2110=AF!$D$27,AF!$D$27="Todos"),OR(AP2110=AF!$E$8,AQ2110=AF!$E$8)),AR2110+AS2110,0)</f>
        <v>0</v>
      </c>
      <c r="AU2110" s="18" t="str">
        <f t="shared" si="714"/>
        <v/>
      </c>
      <c r="AV2110" s="54" t="str">
        <f t="shared" si="715"/>
        <v/>
      </c>
      <c r="AW2110" s="54" t="str">
        <f t="shared" si="716"/>
        <v/>
      </c>
      <c r="AX2110" s="18" t="str">
        <f t="shared" si="717"/>
        <v/>
      </c>
      <c r="AY2110" s="18" t="str">
        <f t="shared" si="718"/>
        <v/>
      </c>
      <c r="BA2110" s="18">
        <f>IF($E2110=AF!$D$6,IF($M2110="Concluída no prazo",2,IF($M2110="Concluída com atraso",1,0)),0)</f>
        <v>0</v>
      </c>
      <c r="BB2110" s="18">
        <f>IF($E2110=AF!$D$6,IF($M2110="Atrasada",2,IF($M2110="Concluída com atraso",1,0)),0)</f>
        <v>0</v>
      </c>
      <c r="BC2110" s="18">
        <v>2.104E-2</v>
      </c>
      <c r="BD2110" s="18">
        <f t="shared" si="725"/>
        <v>2.104E-2</v>
      </c>
      <c r="BE2110" s="18">
        <f t="shared" si="725"/>
        <v>2.104E-2</v>
      </c>
      <c r="BF2110" s="18" t="str">
        <f t="shared" si="719"/>
        <v/>
      </c>
      <c r="BN2110" s="18" t="str">
        <f t="shared" si="720"/>
        <v>s</v>
      </c>
    </row>
    <row r="2111" spans="3:66" ht="50.1" customHeight="1" thickTop="1" thickBot="1" x14ac:dyDescent="0.3">
      <c r="C2111" s="46"/>
      <c r="D2111" s="46"/>
      <c r="E2111" s="46"/>
      <c r="F2111" s="122"/>
      <c r="G2111" s="122"/>
      <c r="H2111" s="78" t="str">
        <f t="shared" si="721"/>
        <v/>
      </c>
      <c r="I2111" s="78" t="str">
        <f t="shared" si="722"/>
        <v/>
      </c>
      <c r="J2111" s="16"/>
      <c r="K2111" s="46" t="str">
        <f t="shared" si="723"/>
        <v/>
      </c>
      <c r="L2111" s="16"/>
      <c r="M2111" s="16"/>
      <c r="N2111" s="46"/>
      <c r="O2111" s="47" t="str">
        <f t="shared" si="726"/>
        <v/>
      </c>
      <c r="P2111" s="47"/>
      <c r="Q2111" s="48" t="str">
        <f>IFERROR(VLOOKUP(E2111,Funcionários!$C$8:$E$207,3,FALSE),"")</f>
        <v/>
      </c>
      <c r="R2111" s="47"/>
      <c r="S2111" s="49" t="str">
        <f t="shared" si="727"/>
        <v/>
      </c>
      <c r="T2111" s="49">
        <v>2.1049999999999999E-2</v>
      </c>
      <c r="U2111" s="48" t="str">
        <f>IF(Funcionários!C2112=0,"",Funcionários!C2112)</f>
        <v/>
      </c>
      <c r="V2111" s="50">
        <f>IF(U2111="",0,IF(COUNTIFS($E$7:$E$3006,U2111,$I$7:$I$3006,'RC'!$E$6)=0,0,COUNTIFS($M$7:$M$3006,"Concluída no prazo",$E$7:$E$3006,U2111,$I$7:$I$3006,'RC'!$E$6)/COUNTIFS($E$7:$E$3006,U2111,$I$7:$I$3006,'RC'!$E$6)))</f>
        <v>0</v>
      </c>
      <c r="W2111" s="49">
        <f>SUMIFS($J$7:$J$3006,$E$7:$E$3006,U2111,$I$7:$I$3006,'RC'!$E$6)+SUMIFS($L$7:$L$3006,$E$7:$E$3006,U2111,$I$7:$I$3006,'RC'!$E$6)</f>
        <v>0</v>
      </c>
      <c r="X2111" s="48">
        <f>COUNTIFS($E$7:$E$3006,U2111,$I$7:$I$3006,'RC'!$E$6)</f>
        <v>0</v>
      </c>
      <c r="Y2111" s="48"/>
      <c r="Z2111" s="51" t="str">
        <f>IF(AQ2111='RC'!$E$6,AC2111*1000+AD2111,"")</f>
        <v/>
      </c>
      <c r="AA2111" s="51" t="str">
        <f>IF(AB2111="","",IF(AQ2111='RC'!$E$6,AC2111*1000-AD2111,""))</f>
        <v/>
      </c>
      <c r="AB2111" s="48" t="str">
        <f>IFERROR(VLOOKUP(E2111,Funcionários!$C$8:$E$207,3,FALSE),"")</f>
        <v/>
      </c>
      <c r="AC2111" s="50" t="str">
        <f>IF(AB2111="","",IF(COUNTIFS($AB$7:$AB$3006,AB2111,$AQ$7:$AQ$3006,'RC'!$E$6)=0,"",COUNTIFS($M$7:$M$3006,"Concluída no prazo",$AB$7:$AB$3006,AB2111,$AQ$7:$AQ$3006,'RC'!$E$6)/COUNTIFS($AB$7:$AB$3006,AB2111,$AQ$7:$AQ$3006,'RC'!$E$6)))</f>
        <v/>
      </c>
      <c r="AD2111" s="48">
        <f>SUMIF($AQ$7:$AQ$3006,'RC'!$E$6,$J$7:$J$3006)+SUMIF($AQ$7:$AQ$3006,'RC'!$E$6,$L$7:$L$3006)</f>
        <v>21</v>
      </c>
      <c r="AF2111" s="48">
        <v>2.8959999999993599E-2</v>
      </c>
      <c r="AG2111" s="48">
        <f>IF(OR(AQ2111="",AQ2111&lt;&gt;'RC'!$E$6,AB2111&lt;&gt;'RC'!$D$21),0,1)</f>
        <v>0</v>
      </c>
      <c r="AH2111" s="48">
        <f t="shared" si="724"/>
        <v>2.8959999999993599E-2</v>
      </c>
      <c r="AI2111" s="48" t="str">
        <f t="shared" si="706"/>
        <v/>
      </c>
      <c r="AJ2111" s="48" t="str">
        <f t="shared" si="707"/>
        <v/>
      </c>
      <c r="AK2111" s="52" t="str">
        <f t="shared" si="708"/>
        <v/>
      </c>
      <c r="AL2111" s="52" t="str">
        <f t="shared" si="709"/>
        <v/>
      </c>
      <c r="AM2111" s="48" t="str">
        <f t="shared" si="710"/>
        <v/>
      </c>
      <c r="AN2111" s="48" t="str">
        <f t="shared" si="711"/>
        <v/>
      </c>
      <c r="AP2111" s="18" t="str">
        <f t="shared" si="712"/>
        <v/>
      </c>
      <c r="AQ2111" s="18" t="str">
        <f t="shared" si="713"/>
        <v/>
      </c>
      <c r="AR2111" s="18">
        <v>2.896E-2</v>
      </c>
      <c r="AS2111" s="18">
        <f>IF(AF!$D$27="Todos",1,IF(M2111=AF!$D$27,1,0))</f>
        <v>1</v>
      </c>
      <c r="AT2111" s="53">
        <f>IF(AND(E2111=AF!$D$6,OR(LT!M2111=AF!$D$27,AF!$D$27="Todos"),OR(AP2111=AF!$E$8,AQ2111=AF!$E$8)),AR2111+AS2111,0)</f>
        <v>0</v>
      </c>
      <c r="AU2111" s="18" t="str">
        <f t="shared" si="714"/>
        <v/>
      </c>
      <c r="AV2111" s="54" t="str">
        <f t="shared" si="715"/>
        <v/>
      </c>
      <c r="AW2111" s="54" t="str">
        <f t="shared" si="716"/>
        <v/>
      </c>
      <c r="AX2111" s="18" t="str">
        <f t="shared" si="717"/>
        <v/>
      </c>
      <c r="AY2111" s="18" t="str">
        <f t="shared" si="718"/>
        <v/>
      </c>
      <c r="BA2111" s="18">
        <f>IF($E2111=AF!$D$6,IF($M2111="Concluída no prazo",2,IF($M2111="Concluída com atraso",1,0)),0)</f>
        <v>0</v>
      </c>
      <c r="BB2111" s="18">
        <f>IF($E2111=AF!$D$6,IF($M2111="Atrasada",2,IF($M2111="Concluída com atraso",1,0)),0)</f>
        <v>0</v>
      </c>
      <c r="BC2111" s="18">
        <v>2.1049999999999999E-2</v>
      </c>
      <c r="BD2111" s="18">
        <f t="shared" si="725"/>
        <v>2.1049999999999999E-2</v>
      </c>
      <c r="BE2111" s="18">
        <f t="shared" si="725"/>
        <v>2.1049999999999999E-2</v>
      </c>
      <c r="BF2111" s="18" t="str">
        <f t="shared" si="719"/>
        <v/>
      </c>
      <c r="BN2111" s="18" t="str">
        <f t="shared" si="720"/>
        <v>s</v>
      </c>
    </row>
    <row r="2112" spans="3:66" ht="50.1" customHeight="1" thickTop="1" thickBot="1" x14ac:dyDescent="0.3">
      <c r="C2112" s="46"/>
      <c r="D2112" s="46"/>
      <c r="E2112" s="46"/>
      <c r="F2112" s="122"/>
      <c r="G2112" s="122"/>
      <c r="H2112" s="78" t="str">
        <f t="shared" si="721"/>
        <v/>
      </c>
      <c r="I2112" s="78" t="str">
        <f t="shared" si="722"/>
        <v/>
      </c>
      <c r="J2112" s="16"/>
      <c r="K2112" s="46" t="str">
        <f t="shared" si="723"/>
        <v/>
      </c>
      <c r="L2112" s="16"/>
      <c r="M2112" s="16"/>
      <c r="N2112" s="46"/>
      <c r="O2112" s="47" t="str">
        <f t="shared" si="726"/>
        <v/>
      </c>
      <c r="P2112" s="47"/>
      <c r="Q2112" s="48" t="str">
        <f>IFERROR(VLOOKUP(E2112,Funcionários!$C$8:$E$207,3,FALSE),"")</f>
        <v/>
      </c>
      <c r="R2112" s="47"/>
      <c r="S2112" s="49" t="str">
        <f t="shared" si="727"/>
        <v/>
      </c>
      <c r="T2112" s="49">
        <v>2.1059999999999999E-2</v>
      </c>
      <c r="U2112" s="48" t="str">
        <f>IF(Funcionários!C2113=0,"",Funcionários!C2113)</f>
        <v/>
      </c>
      <c r="V2112" s="50">
        <f>IF(U2112="",0,IF(COUNTIFS($E$7:$E$3006,U2112,$I$7:$I$3006,'RC'!$E$6)=0,0,COUNTIFS($M$7:$M$3006,"Concluída no prazo",$E$7:$E$3006,U2112,$I$7:$I$3006,'RC'!$E$6)/COUNTIFS($E$7:$E$3006,U2112,$I$7:$I$3006,'RC'!$E$6)))</f>
        <v>0</v>
      </c>
      <c r="W2112" s="49">
        <f>SUMIFS($J$7:$J$3006,$E$7:$E$3006,U2112,$I$7:$I$3006,'RC'!$E$6)+SUMIFS($L$7:$L$3006,$E$7:$E$3006,U2112,$I$7:$I$3006,'RC'!$E$6)</f>
        <v>0</v>
      </c>
      <c r="X2112" s="48">
        <f>COUNTIFS($E$7:$E$3006,U2112,$I$7:$I$3006,'RC'!$E$6)</f>
        <v>0</v>
      </c>
      <c r="Y2112" s="48"/>
      <c r="Z2112" s="51" t="str">
        <f>IF(AQ2112='RC'!$E$6,AC2112*1000+AD2112,"")</f>
        <v/>
      </c>
      <c r="AA2112" s="51" t="str">
        <f>IF(AB2112="","",IF(AQ2112='RC'!$E$6,AC2112*1000-AD2112,""))</f>
        <v/>
      </c>
      <c r="AB2112" s="48" t="str">
        <f>IFERROR(VLOOKUP(E2112,Funcionários!$C$8:$E$207,3,FALSE),"")</f>
        <v/>
      </c>
      <c r="AC2112" s="50" t="str">
        <f>IF(AB2112="","",IF(COUNTIFS($AB$7:$AB$3006,AB2112,$AQ$7:$AQ$3006,'RC'!$E$6)=0,"",COUNTIFS($M$7:$M$3006,"Concluída no prazo",$AB$7:$AB$3006,AB2112,$AQ$7:$AQ$3006,'RC'!$E$6)/COUNTIFS($AB$7:$AB$3006,AB2112,$AQ$7:$AQ$3006,'RC'!$E$6)))</f>
        <v/>
      </c>
      <c r="AD2112" s="48">
        <f>SUMIF($AQ$7:$AQ$3006,'RC'!$E$6,$J$7:$J$3006)+SUMIF($AQ$7:$AQ$3006,'RC'!$E$6,$L$7:$L$3006)</f>
        <v>21</v>
      </c>
      <c r="AF2112" s="48">
        <v>2.8949999999993599E-2</v>
      </c>
      <c r="AG2112" s="48">
        <f>IF(OR(AQ2112="",AQ2112&lt;&gt;'RC'!$E$6,AB2112&lt;&gt;'RC'!$D$21),0,1)</f>
        <v>0</v>
      </c>
      <c r="AH2112" s="48">
        <f t="shared" si="724"/>
        <v>2.8949999999993599E-2</v>
      </c>
      <c r="AI2112" s="48" t="str">
        <f t="shared" si="706"/>
        <v/>
      </c>
      <c r="AJ2112" s="48" t="str">
        <f t="shared" si="707"/>
        <v/>
      </c>
      <c r="AK2112" s="52" t="str">
        <f t="shared" si="708"/>
        <v/>
      </c>
      <c r="AL2112" s="52" t="str">
        <f t="shared" si="709"/>
        <v/>
      </c>
      <c r="AM2112" s="48" t="str">
        <f t="shared" si="710"/>
        <v/>
      </c>
      <c r="AN2112" s="48" t="str">
        <f t="shared" si="711"/>
        <v/>
      </c>
      <c r="AP2112" s="18" t="str">
        <f t="shared" si="712"/>
        <v/>
      </c>
      <c r="AQ2112" s="18" t="str">
        <f t="shared" si="713"/>
        <v/>
      </c>
      <c r="AR2112" s="18">
        <v>2.895E-2</v>
      </c>
      <c r="AS2112" s="18">
        <f>IF(AF!$D$27="Todos",1,IF(M2112=AF!$D$27,1,0))</f>
        <v>1</v>
      </c>
      <c r="AT2112" s="53">
        <f>IF(AND(E2112=AF!$D$6,OR(LT!M2112=AF!$D$27,AF!$D$27="Todos"),OR(AP2112=AF!$E$8,AQ2112=AF!$E$8)),AR2112+AS2112,0)</f>
        <v>0</v>
      </c>
      <c r="AU2112" s="18" t="str">
        <f t="shared" si="714"/>
        <v/>
      </c>
      <c r="AV2112" s="54" t="str">
        <f t="shared" si="715"/>
        <v/>
      </c>
      <c r="AW2112" s="54" t="str">
        <f t="shared" si="716"/>
        <v/>
      </c>
      <c r="AX2112" s="18" t="str">
        <f t="shared" si="717"/>
        <v/>
      </c>
      <c r="AY2112" s="18" t="str">
        <f t="shared" si="718"/>
        <v/>
      </c>
      <c r="BA2112" s="18">
        <f>IF($E2112=AF!$D$6,IF($M2112="Concluída no prazo",2,IF($M2112="Concluída com atraso",1,0)),0)</f>
        <v>0</v>
      </c>
      <c r="BB2112" s="18">
        <f>IF($E2112=AF!$D$6,IF($M2112="Atrasada",2,IF($M2112="Concluída com atraso",1,0)),0)</f>
        <v>0</v>
      </c>
      <c r="BC2112" s="18">
        <v>2.1059999999999999E-2</v>
      </c>
      <c r="BD2112" s="18">
        <f t="shared" si="725"/>
        <v>2.1059999999999999E-2</v>
      </c>
      <c r="BE2112" s="18">
        <f t="shared" si="725"/>
        <v>2.1059999999999999E-2</v>
      </c>
      <c r="BF2112" s="18" t="str">
        <f t="shared" si="719"/>
        <v/>
      </c>
      <c r="BN2112" s="18" t="str">
        <f t="shared" si="720"/>
        <v>s</v>
      </c>
    </row>
    <row r="2113" spans="3:66" ht="50.1" customHeight="1" thickTop="1" thickBot="1" x14ac:dyDescent="0.3">
      <c r="C2113" s="46"/>
      <c r="D2113" s="46"/>
      <c r="E2113" s="46"/>
      <c r="F2113" s="122"/>
      <c r="G2113" s="122"/>
      <c r="H2113" s="78" t="str">
        <f t="shared" si="721"/>
        <v/>
      </c>
      <c r="I2113" s="78" t="str">
        <f t="shared" si="722"/>
        <v/>
      </c>
      <c r="J2113" s="16"/>
      <c r="K2113" s="46" t="str">
        <f t="shared" si="723"/>
        <v/>
      </c>
      <c r="L2113" s="16"/>
      <c r="M2113" s="16"/>
      <c r="N2113" s="46"/>
      <c r="O2113" s="47" t="str">
        <f t="shared" si="726"/>
        <v/>
      </c>
      <c r="P2113" s="47"/>
      <c r="Q2113" s="48" t="str">
        <f>IFERROR(VLOOKUP(E2113,Funcionários!$C$8:$E$207,3,FALSE),"")</f>
        <v/>
      </c>
      <c r="R2113" s="47"/>
      <c r="S2113" s="49" t="str">
        <f t="shared" si="727"/>
        <v/>
      </c>
      <c r="T2113" s="49">
        <v>2.1069999999999998E-2</v>
      </c>
      <c r="U2113" s="48" t="str">
        <f>IF(Funcionários!C2114=0,"",Funcionários!C2114)</f>
        <v/>
      </c>
      <c r="V2113" s="50">
        <f>IF(U2113="",0,IF(COUNTIFS($E$7:$E$3006,U2113,$I$7:$I$3006,'RC'!$E$6)=0,0,COUNTIFS($M$7:$M$3006,"Concluída no prazo",$E$7:$E$3006,U2113,$I$7:$I$3006,'RC'!$E$6)/COUNTIFS($E$7:$E$3006,U2113,$I$7:$I$3006,'RC'!$E$6)))</f>
        <v>0</v>
      </c>
      <c r="W2113" s="49">
        <f>SUMIFS($J$7:$J$3006,$E$7:$E$3006,U2113,$I$7:$I$3006,'RC'!$E$6)+SUMIFS($L$7:$L$3006,$E$7:$E$3006,U2113,$I$7:$I$3006,'RC'!$E$6)</f>
        <v>0</v>
      </c>
      <c r="X2113" s="48">
        <f>COUNTIFS($E$7:$E$3006,U2113,$I$7:$I$3006,'RC'!$E$6)</f>
        <v>0</v>
      </c>
      <c r="Y2113" s="48"/>
      <c r="Z2113" s="51" t="str">
        <f>IF(AQ2113='RC'!$E$6,AC2113*1000+AD2113,"")</f>
        <v/>
      </c>
      <c r="AA2113" s="51" t="str">
        <f>IF(AB2113="","",IF(AQ2113='RC'!$E$6,AC2113*1000-AD2113,""))</f>
        <v/>
      </c>
      <c r="AB2113" s="48" t="str">
        <f>IFERROR(VLOOKUP(E2113,Funcionários!$C$8:$E$207,3,FALSE),"")</f>
        <v/>
      </c>
      <c r="AC2113" s="50" t="str">
        <f>IF(AB2113="","",IF(COUNTIFS($AB$7:$AB$3006,AB2113,$AQ$7:$AQ$3006,'RC'!$E$6)=0,"",COUNTIFS($M$7:$M$3006,"Concluída no prazo",$AB$7:$AB$3006,AB2113,$AQ$7:$AQ$3006,'RC'!$E$6)/COUNTIFS($AB$7:$AB$3006,AB2113,$AQ$7:$AQ$3006,'RC'!$E$6)))</f>
        <v/>
      </c>
      <c r="AD2113" s="48">
        <f>SUMIF($AQ$7:$AQ$3006,'RC'!$E$6,$J$7:$J$3006)+SUMIF($AQ$7:$AQ$3006,'RC'!$E$6,$L$7:$L$3006)</f>
        <v>21</v>
      </c>
      <c r="AF2113" s="48">
        <v>2.8939999999993599E-2</v>
      </c>
      <c r="AG2113" s="48">
        <f>IF(OR(AQ2113="",AQ2113&lt;&gt;'RC'!$E$6,AB2113&lt;&gt;'RC'!$D$21),0,1)</f>
        <v>0</v>
      </c>
      <c r="AH2113" s="48">
        <f t="shared" si="724"/>
        <v>2.8939999999993599E-2</v>
      </c>
      <c r="AI2113" s="48" t="str">
        <f t="shared" si="706"/>
        <v/>
      </c>
      <c r="AJ2113" s="48" t="str">
        <f t="shared" si="707"/>
        <v/>
      </c>
      <c r="AK2113" s="52" t="str">
        <f t="shared" si="708"/>
        <v/>
      </c>
      <c r="AL2113" s="52" t="str">
        <f t="shared" si="709"/>
        <v/>
      </c>
      <c r="AM2113" s="48" t="str">
        <f t="shared" si="710"/>
        <v/>
      </c>
      <c r="AN2113" s="48" t="str">
        <f t="shared" si="711"/>
        <v/>
      </c>
      <c r="AP2113" s="18" t="str">
        <f t="shared" si="712"/>
        <v/>
      </c>
      <c r="AQ2113" s="18" t="str">
        <f t="shared" si="713"/>
        <v/>
      </c>
      <c r="AR2113" s="18">
        <v>2.894E-2</v>
      </c>
      <c r="AS2113" s="18">
        <f>IF(AF!$D$27="Todos",1,IF(M2113=AF!$D$27,1,0))</f>
        <v>1</v>
      </c>
      <c r="AT2113" s="53">
        <f>IF(AND(E2113=AF!$D$6,OR(LT!M2113=AF!$D$27,AF!$D$27="Todos"),OR(AP2113=AF!$E$8,AQ2113=AF!$E$8)),AR2113+AS2113,0)</f>
        <v>0</v>
      </c>
      <c r="AU2113" s="18" t="str">
        <f t="shared" si="714"/>
        <v/>
      </c>
      <c r="AV2113" s="54" t="str">
        <f t="shared" si="715"/>
        <v/>
      </c>
      <c r="AW2113" s="54" t="str">
        <f t="shared" si="716"/>
        <v/>
      </c>
      <c r="AX2113" s="18" t="str">
        <f t="shared" si="717"/>
        <v/>
      </c>
      <c r="AY2113" s="18" t="str">
        <f t="shared" si="718"/>
        <v/>
      </c>
      <c r="BA2113" s="18">
        <f>IF($E2113=AF!$D$6,IF($M2113="Concluída no prazo",2,IF($M2113="Concluída com atraso",1,0)),0)</f>
        <v>0</v>
      </c>
      <c r="BB2113" s="18">
        <f>IF($E2113=AF!$D$6,IF($M2113="Atrasada",2,IF($M2113="Concluída com atraso",1,0)),0)</f>
        <v>0</v>
      </c>
      <c r="BC2113" s="18">
        <v>2.1069999999999998E-2</v>
      </c>
      <c r="BD2113" s="18">
        <f t="shared" si="725"/>
        <v>2.1069999999999998E-2</v>
      </c>
      <c r="BE2113" s="18">
        <f t="shared" si="725"/>
        <v>2.1069999999999998E-2</v>
      </c>
      <c r="BF2113" s="18" t="str">
        <f t="shared" si="719"/>
        <v/>
      </c>
      <c r="BN2113" s="18" t="str">
        <f t="shared" si="720"/>
        <v>s</v>
      </c>
    </row>
    <row r="2114" spans="3:66" ht="50.1" customHeight="1" thickTop="1" thickBot="1" x14ac:dyDescent="0.3">
      <c r="C2114" s="46"/>
      <c r="D2114" s="46"/>
      <c r="E2114" s="46"/>
      <c r="F2114" s="122"/>
      <c r="G2114" s="122"/>
      <c r="H2114" s="78" t="str">
        <f t="shared" si="721"/>
        <v/>
      </c>
      <c r="I2114" s="78" t="str">
        <f t="shared" si="722"/>
        <v/>
      </c>
      <c r="J2114" s="16"/>
      <c r="K2114" s="46" t="str">
        <f t="shared" si="723"/>
        <v/>
      </c>
      <c r="L2114" s="16"/>
      <c r="M2114" s="16"/>
      <c r="N2114" s="46"/>
      <c r="O2114" s="47" t="str">
        <f t="shared" si="726"/>
        <v/>
      </c>
      <c r="P2114" s="47"/>
      <c r="Q2114" s="48" t="str">
        <f>IFERROR(VLOOKUP(E2114,Funcionários!$C$8:$E$207,3,FALSE),"")</f>
        <v/>
      </c>
      <c r="R2114" s="47"/>
      <c r="S2114" s="49" t="str">
        <f t="shared" si="727"/>
        <v/>
      </c>
      <c r="T2114" s="49">
        <v>2.1080000000000002E-2</v>
      </c>
      <c r="U2114" s="48" t="str">
        <f>IF(Funcionários!C2115=0,"",Funcionários!C2115)</f>
        <v/>
      </c>
      <c r="V2114" s="50">
        <f>IF(U2114="",0,IF(COUNTIFS($E$7:$E$3006,U2114,$I$7:$I$3006,'RC'!$E$6)=0,0,COUNTIFS($M$7:$M$3006,"Concluída no prazo",$E$7:$E$3006,U2114,$I$7:$I$3006,'RC'!$E$6)/COUNTIFS($E$7:$E$3006,U2114,$I$7:$I$3006,'RC'!$E$6)))</f>
        <v>0</v>
      </c>
      <c r="W2114" s="49">
        <f>SUMIFS($J$7:$J$3006,$E$7:$E$3006,U2114,$I$7:$I$3006,'RC'!$E$6)+SUMIFS($L$7:$L$3006,$E$7:$E$3006,U2114,$I$7:$I$3006,'RC'!$E$6)</f>
        <v>0</v>
      </c>
      <c r="X2114" s="48">
        <f>COUNTIFS($E$7:$E$3006,U2114,$I$7:$I$3006,'RC'!$E$6)</f>
        <v>0</v>
      </c>
      <c r="Y2114" s="48"/>
      <c r="Z2114" s="51" t="str">
        <f>IF(AQ2114='RC'!$E$6,AC2114*1000+AD2114,"")</f>
        <v/>
      </c>
      <c r="AA2114" s="51" t="str">
        <f>IF(AB2114="","",IF(AQ2114='RC'!$E$6,AC2114*1000-AD2114,""))</f>
        <v/>
      </c>
      <c r="AB2114" s="48" t="str">
        <f>IFERROR(VLOOKUP(E2114,Funcionários!$C$8:$E$207,3,FALSE),"")</f>
        <v/>
      </c>
      <c r="AC2114" s="50" t="str">
        <f>IF(AB2114="","",IF(COUNTIFS($AB$7:$AB$3006,AB2114,$AQ$7:$AQ$3006,'RC'!$E$6)=0,"",COUNTIFS($M$7:$M$3006,"Concluída no prazo",$AB$7:$AB$3006,AB2114,$AQ$7:$AQ$3006,'RC'!$E$6)/COUNTIFS($AB$7:$AB$3006,AB2114,$AQ$7:$AQ$3006,'RC'!$E$6)))</f>
        <v/>
      </c>
      <c r="AD2114" s="48">
        <f>SUMIF($AQ$7:$AQ$3006,'RC'!$E$6,$J$7:$J$3006)+SUMIF($AQ$7:$AQ$3006,'RC'!$E$6,$L$7:$L$3006)</f>
        <v>21</v>
      </c>
      <c r="AF2114" s="48">
        <v>2.8929999999993499E-2</v>
      </c>
      <c r="AG2114" s="48">
        <f>IF(OR(AQ2114="",AQ2114&lt;&gt;'RC'!$E$6,AB2114&lt;&gt;'RC'!$D$21),0,1)</f>
        <v>0</v>
      </c>
      <c r="AH2114" s="48">
        <f t="shared" si="724"/>
        <v>2.8929999999993499E-2</v>
      </c>
      <c r="AI2114" s="48" t="str">
        <f t="shared" si="706"/>
        <v/>
      </c>
      <c r="AJ2114" s="48" t="str">
        <f t="shared" si="707"/>
        <v/>
      </c>
      <c r="AK2114" s="52" t="str">
        <f t="shared" si="708"/>
        <v/>
      </c>
      <c r="AL2114" s="52" t="str">
        <f t="shared" si="709"/>
        <v/>
      </c>
      <c r="AM2114" s="48" t="str">
        <f t="shared" si="710"/>
        <v/>
      </c>
      <c r="AN2114" s="48" t="str">
        <f t="shared" si="711"/>
        <v/>
      </c>
      <c r="AP2114" s="18" t="str">
        <f t="shared" si="712"/>
        <v/>
      </c>
      <c r="AQ2114" s="18" t="str">
        <f t="shared" si="713"/>
        <v/>
      </c>
      <c r="AR2114" s="18">
        <v>2.8930000000000001E-2</v>
      </c>
      <c r="AS2114" s="18">
        <f>IF(AF!$D$27="Todos",1,IF(M2114=AF!$D$27,1,0))</f>
        <v>1</v>
      </c>
      <c r="AT2114" s="53">
        <f>IF(AND(E2114=AF!$D$6,OR(LT!M2114=AF!$D$27,AF!$D$27="Todos"),OR(AP2114=AF!$E$8,AQ2114=AF!$E$8)),AR2114+AS2114,0)</f>
        <v>0</v>
      </c>
      <c r="AU2114" s="18" t="str">
        <f t="shared" si="714"/>
        <v/>
      </c>
      <c r="AV2114" s="54" t="str">
        <f t="shared" si="715"/>
        <v/>
      </c>
      <c r="AW2114" s="54" t="str">
        <f t="shared" si="716"/>
        <v/>
      </c>
      <c r="AX2114" s="18" t="str">
        <f t="shared" si="717"/>
        <v/>
      </c>
      <c r="AY2114" s="18" t="str">
        <f t="shared" si="718"/>
        <v/>
      </c>
      <c r="BA2114" s="18">
        <f>IF($E2114=AF!$D$6,IF($M2114="Concluída no prazo",2,IF($M2114="Concluída com atraso",1,0)),0)</f>
        <v>0</v>
      </c>
      <c r="BB2114" s="18">
        <f>IF($E2114=AF!$D$6,IF($M2114="Atrasada",2,IF($M2114="Concluída com atraso",1,0)),0)</f>
        <v>0</v>
      </c>
      <c r="BC2114" s="18">
        <v>2.1080000000000002E-2</v>
      </c>
      <c r="BD2114" s="18">
        <f t="shared" si="725"/>
        <v>2.1080000000000002E-2</v>
      </c>
      <c r="BE2114" s="18">
        <f t="shared" si="725"/>
        <v>2.1080000000000002E-2</v>
      </c>
      <c r="BF2114" s="18" t="str">
        <f t="shared" si="719"/>
        <v/>
      </c>
      <c r="BN2114" s="18" t="str">
        <f t="shared" si="720"/>
        <v>s</v>
      </c>
    </row>
    <row r="2115" spans="3:66" ht="50.1" customHeight="1" thickTop="1" thickBot="1" x14ac:dyDescent="0.3">
      <c r="C2115" s="46"/>
      <c r="D2115" s="46"/>
      <c r="E2115" s="46"/>
      <c r="F2115" s="122"/>
      <c r="G2115" s="122"/>
      <c r="H2115" s="78" t="str">
        <f t="shared" si="721"/>
        <v/>
      </c>
      <c r="I2115" s="78" t="str">
        <f t="shared" si="722"/>
        <v/>
      </c>
      <c r="J2115" s="16"/>
      <c r="K2115" s="46" t="str">
        <f t="shared" si="723"/>
        <v/>
      </c>
      <c r="L2115" s="16"/>
      <c r="M2115" s="16"/>
      <c r="N2115" s="46"/>
      <c r="O2115" s="47" t="str">
        <f t="shared" si="726"/>
        <v/>
      </c>
      <c r="P2115" s="47"/>
      <c r="Q2115" s="48" t="str">
        <f>IFERROR(VLOOKUP(E2115,Funcionários!$C$8:$E$207,3,FALSE),"")</f>
        <v/>
      </c>
      <c r="R2115" s="47"/>
      <c r="S2115" s="49" t="str">
        <f t="shared" si="727"/>
        <v/>
      </c>
      <c r="T2115" s="49">
        <v>2.1090000000000001E-2</v>
      </c>
      <c r="U2115" s="48" t="str">
        <f>IF(Funcionários!C2116=0,"",Funcionários!C2116)</f>
        <v/>
      </c>
      <c r="V2115" s="50">
        <f>IF(U2115="",0,IF(COUNTIFS($E$7:$E$3006,U2115,$I$7:$I$3006,'RC'!$E$6)=0,0,COUNTIFS($M$7:$M$3006,"Concluída no prazo",$E$7:$E$3006,U2115,$I$7:$I$3006,'RC'!$E$6)/COUNTIFS($E$7:$E$3006,U2115,$I$7:$I$3006,'RC'!$E$6)))</f>
        <v>0</v>
      </c>
      <c r="W2115" s="49">
        <f>SUMIFS($J$7:$J$3006,$E$7:$E$3006,U2115,$I$7:$I$3006,'RC'!$E$6)+SUMIFS($L$7:$L$3006,$E$7:$E$3006,U2115,$I$7:$I$3006,'RC'!$E$6)</f>
        <v>0</v>
      </c>
      <c r="X2115" s="48">
        <f>COUNTIFS($E$7:$E$3006,U2115,$I$7:$I$3006,'RC'!$E$6)</f>
        <v>0</v>
      </c>
      <c r="Y2115" s="48"/>
      <c r="Z2115" s="51" t="str">
        <f>IF(AQ2115='RC'!$E$6,AC2115*1000+AD2115,"")</f>
        <v/>
      </c>
      <c r="AA2115" s="51" t="str">
        <f>IF(AB2115="","",IF(AQ2115='RC'!$E$6,AC2115*1000-AD2115,""))</f>
        <v/>
      </c>
      <c r="AB2115" s="48" t="str">
        <f>IFERROR(VLOOKUP(E2115,Funcionários!$C$8:$E$207,3,FALSE),"")</f>
        <v/>
      </c>
      <c r="AC2115" s="50" t="str">
        <f>IF(AB2115="","",IF(COUNTIFS($AB$7:$AB$3006,AB2115,$AQ$7:$AQ$3006,'RC'!$E$6)=0,"",COUNTIFS($M$7:$M$3006,"Concluída no prazo",$AB$7:$AB$3006,AB2115,$AQ$7:$AQ$3006,'RC'!$E$6)/COUNTIFS($AB$7:$AB$3006,AB2115,$AQ$7:$AQ$3006,'RC'!$E$6)))</f>
        <v/>
      </c>
      <c r="AD2115" s="48">
        <f>SUMIF($AQ$7:$AQ$3006,'RC'!$E$6,$J$7:$J$3006)+SUMIF($AQ$7:$AQ$3006,'RC'!$E$6,$L$7:$L$3006)</f>
        <v>21</v>
      </c>
      <c r="AF2115" s="48">
        <v>2.89199999999935E-2</v>
      </c>
      <c r="AG2115" s="48">
        <f>IF(OR(AQ2115="",AQ2115&lt;&gt;'RC'!$E$6,AB2115&lt;&gt;'RC'!$D$21),0,1)</f>
        <v>0</v>
      </c>
      <c r="AH2115" s="48">
        <f t="shared" si="724"/>
        <v>2.89199999999935E-2</v>
      </c>
      <c r="AI2115" s="48" t="str">
        <f t="shared" si="706"/>
        <v/>
      </c>
      <c r="AJ2115" s="48" t="str">
        <f t="shared" si="707"/>
        <v/>
      </c>
      <c r="AK2115" s="52" t="str">
        <f t="shared" si="708"/>
        <v/>
      </c>
      <c r="AL2115" s="52" t="str">
        <f t="shared" si="709"/>
        <v/>
      </c>
      <c r="AM2115" s="48" t="str">
        <f t="shared" si="710"/>
        <v/>
      </c>
      <c r="AN2115" s="48" t="str">
        <f t="shared" si="711"/>
        <v/>
      </c>
      <c r="AP2115" s="18" t="str">
        <f t="shared" si="712"/>
        <v/>
      </c>
      <c r="AQ2115" s="18" t="str">
        <f t="shared" si="713"/>
        <v/>
      </c>
      <c r="AR2115" s="18">
        <v>2.8920000000000001E-2</v>
      </c>
      <c r="AS2115" s="18">
        <f>IF(AF!$D$27="Todos",1,IF(M2115=AF!$D$27,1,0))</f>
        <v>1</v>
      </c>
      <c r="AT2115" s="53">
        <f>IF(AND(E2115=AF!$D$6,OR(LT!M2115=AF!$D$27,AF!$D$27="Todos"),OR(AP2115=AF!$E$8,AQ2115=AF!$E$8)),AR2115+AS2115,0)</f>
        <v>0</v>
      </c>
      <c r="AU2115" s="18" t="str">
        <f t="shared" si="714"/>
        <v/>
      </c>
      <c r="AV2115" s="54" t="str">
        <f t="shared" si="715"/>
        <v/>
      </c>
      <c r="AW2115" s="54" t="str">
        <f t="shared" si="716"/>
        <v/>
      </c>
      <c r="AX2115" s="18" t="str">
        <f t="shared" si="717"/>
        <v/>
      </c>
      <c r="AY2115" s="18" t="str">
        <f t="shared" si="718"/>
        <v/>
      </c>
      <c r="BA2115" s="18">
        <f>IF($E2115=AF!$D$6,IF($M2115="Concluída no prazo",2,IF($M2115="Concluída com atraso",1,0)),0)</f>
        <v>0</v>
      </c>
      <c r="BB2115" s="18">
        <f>IF($E2115=AF!$D$6,IF($M2115="Atrasada",2,IF($M2115="Concluída com atraso",1,0)),0)</f>
        <v>0</v>
      </c>
      <c r="BC2115" s="18">
        <v>2.1090000000000001E-2</v>
      </c>
      <c r="BD2115" s="18">
        <f t="shared" si="725"/>
        <v>2.1090000000000001E-2</v>
      </c>
      <c r="BE2115" s="18">
        <f t="shared" si="725"/>
        <v>2.1090000000000001E-2</v>
      </c>
      <c r="BF2115" s="18" t="str">
        <f t="shared" si="719"/>
        <v/>
      </c>
      <c r="BN2115" s="18" t="str">
        <f t="shared" si="720"/>
        <v>s</v>
      </c>
    </row>
    <row r="2116" spans="3:66" ht="50.1" customHeight="1" thickTop="1" thickBot="1" x14ac:dyDescent="0.3">
      <c r="C2116" s="46"/>
      <c r="D2116" s="46"/>
      <c r="E2116" s="46"/>
      <c r="F2116" s="122"/>
      <c r="G2116" s="122"/>
      <c r="H2116" s="78" t="str">
        <f t="shared" si="721"/>
        <v/>
      </c>
      <c r="I2116" s="78" t="str">
        <f t="shared" si="722"/>
        <v/>
      </c>
      <c r="J2116" s="16"/>
      <c r="K2116" s="46" t="str">
        <f t="shared" si="723"/>
        <v/>
      </c>
      <c r="L2116" s="16"/>
      <c r="M2116" s="16"/>
      <c r="N2116" s="46"/>
      <c r="O2116" s="47" t="str">
        <f t="shared" si="726"/>
        <v/>
      </c>
      <c r="P2116" s="47"/>
      <c r="Q2116" s="48" t="str">
        <f>IFERROR(VLOOKUP(E2116,Funcionários!$C$8:$E$207,3,FALSE),"")</f>
        <v/>
      </c>
      <c r="R2116" s="47"/>
      <c r="S2116" s="49" t="str">
        <f t="shared" si="727"/>
        <v/>
      </c>
      <c r="T2116" s="49">
        <v>2.1100000000000001E-2</v>
      </c>
      <c r="U2116" s="48" t="str">
        <f>IF(Funcionários!C2117=0,"",Funcionários!C2117)</f>
        <v/>
      </c>
      <c r="V2116" s="50">
        <f>IF(U2116="",0,IF(COUNTIFS($E$7:$E$3006,U2116,$I$7:$I$3006,'RC'!$E$6)=0,0,COUNTIFS($M$7:$M$3006,"Concluída no prazo",$E$7:$E$3006,U2116,$I$7:$I$3006,'RC'!$E$6)/COUNTIFS($E$7:$E$3006,U2116,$I$7:$I$3006,'RC'!$E$6)))</f>
        <v>0</v>
      </c>
      <c r="W2116" s="49">
        <f>SUMIFS($J$7:$J$3006,$E$7:$E$3006,U2116,$I$7:$I$3006,'RC'!$E$6)+SUMIFS($L$7:$L$3006,$E$7:$E$3006,U2116,$I$7:$I$3006,'RC'!$E$6)</f>
        <v>0</v>
      </c>
      <c r="X2116" s="48">
        <f>COUNTIFS($E$7:$E$3006,U2116,$I$7:$I$3006,'RC'!$E$6)</f>
        <v>0</v>
      </c>
      <c r="Y2116" s="48"/>
      <c r="Z2116" s="51" t="str">
        <f>IF(AQ2116='RC'!$E$6,AC2116*1000+AD2116,"")</f>
        <v/>
      </c>
      <c r="AA2116" s="51" t="str">
        <f>IF(AB2116="","",IF(AQ2116='RC'!$E$6,AC2116*1000-AD2116,""))</f>
        <v/>
      </c>
      <c r="AB2116" s="48" t="str">
        <f>IFERROR(VLOOKUP(E2116,Funcionários!$C$8:$E$207,3,FALSE),"")</f>
        <v/>
      </c>
      <c r="AC2116" s="50" t="str">
        <f>IF(AB2116="","",IF(COUNTIFS($AB$7:$AB$3006,AB2116,$AQ$7:$AQ$3006,'RC'!$E$6)=0,"",COUNTIFS($M$7:$M$3006,"Concluída no prazo",$AB$7:$AB$3006,AB2116,$AQ$7:$AQ$3006,'RC'!$E$6)/COUNTIFS($AB$7:$AB$3006,AB2116,$AQ$7:$AQ$3006,'RC'!$E$6)))</f>
        <v/>
      </c>
      <c r="AD2116" s="48">
        <f>SUMIF($AQ$7:$AQ$3006,'RC'!$E$6,$J$7:$J$3006)+SUMIF($AQ$7:$AQ$3006,'RC'!$E$6,$L$7:$L$3006)</f>
        <v>21</v>
      </c>
      <c r="AF2116" s="48">
        <v>2.89099999999935E-2</v>
      </c>
      <c r="AG2116" s="48">
        <f>IF(OR(AQ2116="",AQ2116&lt;&gt;'RC'!$E$6,AB2116&lt;&gt;'RC'!$D$21),0,1)</f>
        <v>0</v>
      </c>
      <c r="AH2116" s="48">
        <f t="shared" si="724"/>
        <v>2.89099999999935E-2</v>
      </c>
      <c r="AI2116" s="48" t="str">
        <f t="shared" si="706"/>
        <v/>
      </c>
      <c r="AJ2116" s="48" t="str">
        <f t="shared" si="707"/>
        <v/>
      </c>
      <c r="AK2116" s="52" t="str">
        <f t="shared" si="708"/>
        <v/>
      </c>
      <c r="AL2116" s="52" t="str">
        <f t="shared" si="709"/>
        <v/>
      </c>
      <c r="AM2116" s="48" t="str">
        <f t="shared" si="710"/>
        <v/>
      </c>
      <c r="AN2116" s="48" t="str">
        <f t="shared" si="711"/>
        <v/>
      </c>
      <c r="AP2116" s="18" t="str">
        <f t="shared" si="712"/>
        <v/>
      </c>
      <c r="AQ2116" s="18" t="str">
        <f t="shared" si="713"/>
        <v/>
      </c>
      <c r="AR2116" s="18">
        <v>2.8910000000000002E-2</v>
      </c>
      <c r="AS2116" s="18">
        <f>IF(AF!$D$27="Todos",1,IF(M2116=AF!$D$27,1,0))</f>
        <v>1</v>
      </c>
      <c r="AT2116" s="53">
        <f>IF(AND(E2116=AF!$D$6,OR(LT!M2116=AF!$D$27,AF!$D$27="Todos"),OR(AP2116=AF!$E$8,AQ2116=AF!$E$8)),AR2116+AS2116,0)</f>
        <v>0</v>
      </c>
      <c r="AU2116" s="18" t="str">
        <f t="shared" si="714"/>
        <v/>
      </c>
      <c r="AV2116" s="54" t="str">
        <f t="shared" si="715"/>
        <v/>
      </c>
      <c r="AW2116" s="54" t="str">
        <f t="shared" si="716"/>
        <v/>
      </c>
      <c r="AX2116" s="18" t="str">
        <f t="shared" si="717"/>
        <v/>
      </c>
      <c r="AY2116" s="18" t="str">
        <f t="shared" si="718"/>
        <v/>
      </c>
      <c r="BA2116" s="18">
        <f>IF($E2116=AF!$D$6,IF($M2116="Concluída no prazo",2,IF($M2116="Concluída com atraso",1,0)),0)</f>
        <v>0</v>
      </c>
      <c r="BB2116" s="18">
        <f>IF($E2116=AF!$D$6,IF($M2116="Atrasada",2,IF($M2116="Concluída com atraso",1,0)),0)</f>
        <v>0</v>
      </c>
      <c r="BC2116" s="18">
        <v>2.1100000000000001E-2</v>
      </c>
      <c r="BD2116" s="18">
        <f t="shared" si="725"/>
        <v>2.1100000000000001E-2</v>
      </c>
      <c r="BE2116" s="18">
        <f t="shared" si="725"/>
        <v>2.1100000000000001E-2</v>
      </c>
      <c r="BF2116" s="18" t="str">
        <f t="shared" si="719"/>
        <v/>
      </c>
      <c r="BN2116" s="18" t="str">
        <f t="shared" si="720"/>
        <v>s</v>
      </c>
    </row>
    <row r="2117" spans="3:66" ht="50.1" customHeight="1" thickTop="1" thickBot="1" x14ac:dyDescent="0.3">
      <c r="C2117" s="46"/>
      <c r="D2117" s="46"/>
      <c r="E2117" s="46"/>
      <c r="F2117" s="122"/>
      <c r="G2117" s="122"/>
      <c r="H2117" s="78" t="str">
        <f t="shared" si="721"/>
        <v/>
      </c>
      <c r="I2117" s="78" t="str">
        <f t="shared" si="722"/>
        <v/>
      </c>
      <c r="J2117" s="16"/>
      <c r="K2117" s="46" t="str">
        <f t="shared" si="723"/>
        <v/>
      </c>
      <c r="L2117" s="16"/>
      <c r="M2117" s="16"/>
      <c r="N2117" s="46"/>
      <c r="O2117" s="47" t="str">
        <f t="shared" si="726"/>
        <v/>
      </c>
      <c r="P2117" s="47"/>
      <c r="Q2117" s="48" t="str">
        <f>IFERROR(VLOOKUP(E2117,Funcionários!$C$8:$E$207,3,FALSE),"")</f>
        <v/>
      </c>
      <c r="R2117" s="47"/>
      <c r="S2117" s="49" t="str">
        <f t="shared" si="727"/>
        <v/>
      </c>
      <c r="T2117" s="49">
        <v>2.111E-2</v>
      </c>
      <c r="U2117" s="48" t="str">
        <f>IF(Funcionários!C2118=0,"",Funcionários!C2118)</f>
        <v/>
      </c>
      <c r="V2117" s="50">
        <f>IF(U2117="",0,IF(COUNTIFS($E$7:$E$3006,U2117,$I$7:$I$3006,'RC'!$E$6)=0,0,COUNTIFS($M$7:$M$3006,"Concluída no prazo",$E$7:$E$3006,U2117,$I$7:$I$3006,'RC'!$E$6)/COUNTIFS($E$7:$E$3006,U2117,$I$7:$I$3006,'RC'!$E$6)))</f>
        <v>0</v>
      </c>
      <c r="W2117" s="49">
        <f>SUMIFS($J$7:$J$3006,$E$7:$E$3006,U2117,$I$7:$I$3006,'RC'!$E$6)+SUMIFS($L$7:$L$3006,$E$7:$E$3006,U2117,$I$7:$I$3006,'RC'!$E$6)</f>
        <v>0</v>
      </c>
      <c r="X2117" s="48">
        <f>COUNTIFS($E$7:$E$3006,U2117,$I$7:$I$3006,'RC'!$E$6)</f>
        <v>0</v>
      </c>
      <c r="Y2117" s="48"/>
      <c r="Z2117" s="51" t="str">
        <f>IF(AQ2117='RC'!$E$6,AC2117*1000+AD2117,"")</f>
        <v/>
      </c>
      <c r="AA2117" s="51" t="str">
        <f>IF(AB2117="","",IF(AQ2117='RC'!$E$6,AC2117*1000-AD2117,""))</f>
        <v/>
      </c>
      <c r="AB2117" s="48" t="str">
        <f>IFERROR(VLOOKUP(E2117,Funcionários!$C$8:$E$207,3,FALSE),"")</f>
        <v/>
      </c>
      <c r="AC2117" s="50" t="str">
        <f>IF(AB2117="","",IF(COUNTIFS($AB$7:$AB$3006,AB2117,$AQ$7:$AQ$3006,'RC'!$E$6)=0,"",COUNTIFS($M$7:$M$3006,"Concluída no prazo",$AB$7:$AB$3006,AB2117,$AQ$7:$AQ$3006,'RC'!$E$6)/COUNTIFS($AB$7:$AB$3006,AB2117,$AQ$7:$AQ$3006,'RC'!$E$6)))</f>
        <v/>
      </c>
      <c r="AD2117" s="48">
        <f>SUMIF($AQ$7:$AQ$3006,'RC'!$E$6,$J$7:$J$3006)+SUMIF($AQ$7:$AQ$3006,'RC'!$E$6,$L$7:$L$3006)</f>
        <v>21</v>
      </c>
      <c r="AF2117" s="48">
        <v>2.88999999999935E-2</v>
      </c>
      <c r="AG2117" s="48">
        <f>IF(OR(AQ2117="",AQ2117&lt;&gt;'RC'!$E$6,AB2117&lt;&gt;'RC'!$D$21),0,1)</f>
        <v>0</v>
      </c>
      <c r="AH2117" s="48">
        <f t="shared" si="724"/>
        <v>2.88999999999935E-2</v>
      </c>
      <c r="AI2117" s="48" t="str">
        <f t="shared" si="706"/>
        <v/>
      </c>
      <c r="AJ2117" s="48" t="str">
        <f t="shared" si="707"/>
        <v/>
      </c>
      <c r="AK2117" s="52" t="str">
        <f t="shared" si="708"/>
        <v/>
      </c>
      <c r="AL2117" s="52" t="str">
        <f t="shared" si="709"/>
        <v/>
      </c>
      <c r="AM2117" s="48" t="str">
        <f t="shared" si="710"/>
        <v/>
      </c>
      <c r="AN2117" s="48" t="str">
        <f t="shared" si="711"/>
        <v/>
      </c>
      <c r="AP2117" s="18" t="str">
        <f t="shared" si="712"/>
        <v/>
      </c>
      <c r="AQ2117" s="18" t="str">
        <f t="shared" si="713"/>
        <v/>
      </c>
      <c r="AR2117" s="18">
        <v>2.8899999999999999E-2</v>
      </c>
      <c r="AS2117" s="18">
        <f>IF(AF!$D$27="Todos",1,IF(M2117=AF!$D$27,1,0))</f>
        <v>1</v>
      </c>
      <c r="AT2117" s="53">
        <f>IF(AND(E2117=AF!$D$6,OR(LT!M2117=AF!$D$27,AF!$D$27="Todos"),OR(AP2117=AF!$E$8,AQ2117=AF!$E$8)),AR2117+AS2117,0)</f>
        <v>0</v>
      </c>
      <c r="AU2117" s="18" t="str">
        <f t="shared" si="714"/>
        <v/>
      </c>
      <c r="AV2117" s="54" t="str">
        <f t="shared" si="715"/>
        <v/>
      </c>
      <c r="AW2117" s="54" t="str">
        <f t="shared" si="716"/>
        <v/>
      </c>
      <c r="AX2117" s="18" t="str">
        <f t="shared" si="717"/>
        <v/>
      </c>
      <c r="AY2117" s="18" t="str">
        <f t="shared" si="718"/>
        <v/>
      </c>
      <c r="BA2117" s="18">
        <f>IF($E2117=AF!$D$6,IF($M2117="Concluída no prazo",2,IF($M2117="Concluída com atraso",1,0)),0)</f>
        <v>0</v>
      </c>
      <c r="BB2117" s="18">
        <f>IF($E2117=AF!$D$6,IF($M2117="Atrasada",2,IF($M2117="Concluída com atraso",1,0)),0)</f>
        <v>0</v>
      </c>
      <c r="BC2117" s="18">
        <v>2.111E-2</v>
      </c>
      <c r="BD2117" s="18">
        <f t="shared" si="725"/>
        <v>2.111E-2</v>
      </c>
      <c r="BE2117" s="18">
        <f t="shared" si="725"/>
        <v>2.111E-2</v>
      </c>
      <c r="BF2117" s="18" t="str">
        <f t="shared" si="719"/>
        <v/>
      </c>
      <c r="BN2117" s="18" t="str">
        <f t="shared" si="720"/>
        <v>s</v>
      </c>
    </row>
    <row r="2118" spans="3:66" ht="50.1" customHeight="1" thickTop="1" thickBot="1" x14ac:dyDescent="0.3">
      <c r="C2118" s="46"/>
      <c r="D2118" s="46"/>
      <c r="E2118" s="46"/>
      <c r="F2118" s="122"/>
      <c r="G2118" s="122"/>
      <c r="H2118" s="78" t="str">
        <f t="shared" si="721"/>
        <v/>
      </c>
      <c r="I2118" s="78" t="str">
        <f t="shared" si="722"/>
        <v/>
      </c>
      <c r="J2118" s="16"/>
      <c r="K2118" s="46" t="str">
        <f t="shared" si="723"/>
        <v/>
      </c>
      <c r="L2118" s="16"/>
      <c r="M2118" s="16"/>
      <c r="N2118" s="46"/>
      <c r="O2118" s="47" t="str">
        <f t="shared" si="726"/>
        <v/>
      </c>
      <c r="P2118" s="47"/>
      <c r="Q2118" s="48" t="str">
        <f>IFERROR(VLOOKUP(E2118,Funcionários!$C$8:$E$207,3,FALSE),"")</f>
        <v/>
      </c>
      <c r="R2118" s="47"/>
      <c r="S2118" s="49" t="str">
        <f t="shared" si="727"/>
        <v/>
      </c>
      <c r="T2118" s="49">
        <v>2.112E-2</v>
      </c>
      <c r="U2118" s="48" t="str">
        <f>IF(Funcionários!C2119=0,"",Funcionários!C2119)</f>
        <v/>
      </c>
      <c r="V2118" s="50">
        <f>IF(U2118="",0,IF(COUNTIFS($E$7:$E$3006,U2118,$I$7:$I$3006,'RC'!$E$6)=0,0,COUNTIFS($M$7:$M$3006,"Concluída no prazo",$E$7:$E$3006,U2118,$I$7:$I$3006,'RC'!$E$6)/COUNTIFS($E$7:$E$3006,U2118,$I$7:$I$3006,'RC'!$E$6)))</f>
        <v>0</v>
      </c>
      <c r="W2118" s="49">
        <f>SUMIFS($J$7:$J$3006,$E$7:$E$3006,U2118,$I$7:$I$3006,'RC'!$E$6)+SUMIFS($L$7:$L$3006,$E$7:$E$3006,U2118,$I$7:$I$3006,'RC'!$E$6)</f>
        <v>0</v>
      </c>
      <c r="X2118" s="48">
        <f>COUNTIFS($E$7:$E$3006,U2118,$I$7:$I$3006,'RC'!$E$6)</f>
        <v>0</v>
      </c>
      <c r="Y2118" s="48"/>
      <c r="Z2118" s="51" t="str">
        <f>IF(AQ2118='RC'!$E$6,AC2118*1000+AD2118,"")</f>
        <v/>
      </c>
      <c r="AA2118" s="51" t="str">
        <f>IF(AB2118="","",IF(AQ2118='RC'!$E$6,AC2118*1000-AD2118,""))</f>
        <v/>
      </c>
      <c r="AB2118" s="48" t="str">
        <f>IFERROR(VLOOKUP(E2118,Funcionários!$C$8:$E$207,3,FALSE),"")</f>
        <v/>
      </c>
      <c r="AC2118" s="50" t="str">
        <f>IF(AB2118="","",IF(COUNTIFS($AB$7:$AB$3006,AB2118,$AQ$7:$AQ$3006,'RC'!$E$6)=0,"",COUNTIFS($M$7:$M$3006,"Concluída no prazo",$AB$7:$AB$3006,AB2118,$AQ$7:$AQ$3006,'RC'!$E$6)/COUNTIFS($AB$7:$AB$3006,AB2118,$AQ$7:$AQ$3006,'RC'!$E$6)))</f>
        <v/>
      </c>
      <c r="AD2118" s="48">
        <f>SUMIF($AQ$7:$AQ$3006,'RC'!$E$6,$J$7:$J$3006)+SUMIF($AQ$7:$AQ$3006,'RC'!$E$6,$L$7:$L$3006)</f>
        <v>21</v>
      </c>
      <c r="AF2118" s="48">
        <v>2.8889999999993501E-2</v>
      </c>
      <c r="AG2118" s="48">
        <f>IF(OR(AQ2118="",AQ2118&lt;&gt;'RC'!$E$6,AB2118&lt;&gt;'RC'!$D$21),0,1)</f>
        <v>0</v>
      </c>
      <c r="AH2118" s="48">
        <f t="shared" si="724"/>
        <v>2.8889999999993501E-2</v>
      </c>
      <c r="AI2118" s="48" t="str">
        <f t="shared" si="706"/>
        <v/>
      </c>
      <c r="AJ2118" s="48" t="str">
        <f t="shared" si="707"/>
        <v/>
      </c>
      <c r="AK2118" s="52" t="str">
        <f t="shared" si="708"/>
        <v/>
      </c>
      <c r="AL2118" s="52" t="str">
        <f t="shared" si="709"/>
        <v/>
      </c>
      <c r="AM2118" s="48" t="str">
        <f t="shared" si="710"/>
        <v/>
      </c>
      <c r="AN2118" s="48" t="str">
        <f t="shared" si="711"/>
        <v/>
      </c>
      <c r="AP2118" s="18" t="str">
        <f t="shared" si="712"/>
        <v/>
      </c>
      <c r="AQ2118" s="18" t="str">
        <f t="shared" si="713"/>
        <v/>
      </c>
      <c r="AR2118" s="18">
        <v>2.8889999999999999E-2</v>
      </c>
      <c r="AS2118" s="18">
        <f>IF(AF!$D$27="Todos",1,IF(M2118=AF!$D$27,1,0))</f>
        <v>1</v>
      </c>
      <c r="AT2118" s="53">
        <f>IF(AND(E2118=AF!$D$6,OR(LT!M2118=AF!$D$27,AF!$D$27="Todos"),OR(AP2118=AF!$E$8,AQ2118=AF!$E$8)),AR2118+AS2118,0)</f>
        <v>0</v>
      </c>
      <c r="AU2118" s="18" t="str">
        <f t="shared" si="714"/>
        <v/>
      </c>
      <c r="AV2118" s="54" t="str">
        <f t="shared" si="715"/>
        <v/>
      </c>
      <c r="AW2118" s="54" t="str">
        <f t="shared" si="716"/>
        <v/>
      </c>
      <c r="AX2118" s="18" t="str">
        <f t="shared" si="717"/>
        <v/>
      </c>
      <c r="AY2118" s="18" t="str">
        <f t="shared" si="718"/>
        <v/>
      </c>
      <c r="BA2118" s="18">
        <f>IF($E2118=AF!$D$6,IF($M2118="Concluída no prazo",2,IF($M2118="Concluída com atraso",1,0)),0)</f>
        <v>0</v>
      </c>
      <c r="BB2118" s="18">
        <f>IF($E2118=AF!$D$6,IF($M2118="Atrasada",2,IF($M2118="Concluída com atraso",1,0)),0)</f>
        <v>0</v>
      </c>
      <c r="BC2118" s="18">
        <v>2.112E-2</v>
      </c>
      <c r="BD2118" s="18">
        <f t="shared" si="725"/>
        <v>2.112E-2</v>
      </c>
      <c r="BE2118" s="18">
        <f t="shared" si="725"/>
        <v>2.112E-2</v>
      </c>
      <c r="BF2118" s="18" t="str">
        <f t="shared" si="719"/>
        <v/>
      </c>
      <c r="BN2118" s="18" t="str">
        <f t="shared" si="720"/>
        <v>s</v>
      </c>
    </row>
    <row r="2119" spans="3:66" ht="50.1" customHeight="1" thickTop="1" thickBot="1" x14ac:dyDescent="0.3">
      <c r="C2119" s="46"/>
      <c r="D2119" s="46"/>
      <c r="E2119" s="46"/>
      <c r="F2119" s="122"/>
      <c r="G2119" s="122"/>
      <c r="H2119" s="78" t="str">
        <f t="shared" si="721"/>
        <v/>
      </c>
      <c r="I2119" s="78" t="str">
        <f t="shared" si="722"/>
        <v/>
      </c>
      <c r="J2119" s="16"/>
      <c r="K2119" s="46" t="str">
        <f t="shared" si="723"/>
        <v/>
      </c>
      <c r="L2119" s="16"/>
      <c r="M2119" s="16"/>
      <c r="N2119" s="46"/>
      <c r="O2119" s="47" t="str">
        <f t="shared" si="726"/>
        <v/>
      </c>
      <c r="P2119" s="47"/>
      <c r="Q2119" s="48" t="str">
        <f>IFERROR(VLOOKUP(E2119,Funcionários!$C$8:$E$207,3,FALSE),"")</f>
        <v/>
      </c>
      <c r="R2119" s="47"/>
      <c r="S2119" s="49" t="str">
        <f t="shared" si="727"/>
        <v/>
      </c>
      <c r="T2119" s="49">
        <v>2.1129999999999999E-2</v>
      </c>
      <c r="U2119" s="48" t="str">
        <f>IF(Funcionários!C2120=0,"",Funcionários!C2120)</f>
        <v/>
      </c>
      <c r="V2119" s="50">
        <f>IF(U2119="",0,IF(COUNTIFS($E$7:$E$3006,U2119,$I$7:$I$3006,'RC'!$E$6)=0,0,COUNTIFS($M$7:$M$3006,"Concluída no prazo",$E$7:$E$3006,U2119,$I$7:$I$3006,'RC'!$E$6)/COUNTIFS($E$7:$E$3006,U2119,$I$7:$I$3006,'RC'!$E$6)))</f>
        <v>0</v>
      </c>
      <c r="W2119" s="49">
        <f>SUMIFS($J$7:$J$3006,$E$7:$E$3006,U2119,$I$7:$I$3006,'RC'!$E$6)+SUMIFS($L$7:$L$3006,$E$7:$E$3006,U2119,$I$7:$I$3006,'RC'!$E$6)</f>
        <v>0</v>
      </c>
      <c r="X2119" s="48">
        <f>COUNTIFS($E$7:$E$3006,U2119,$I$7:$I$3006,'RC'!$E$6)</f>
        <v>0</v>
      </c>
      <c r="Y2119" s="48"/>
      <c r="Z2119" s="51" t="str">
        <f>IF(AQ2119='RC'!$E$6,AC2119*1000+AD2119,"")</f>
        <v/>
      </c>
      <c r="AA2119" s="51" t="str">
        <f>IF(AB2119="","",IF(AQ2119='RC'!$E$6,AC2119*1000-AD2119,""))</f>
        <v/>
      </c>
      <c r="AB2119" s="48" t="str">
        <f>IFERROR(VLOOKUP(E2119,Funcionários!$C$8:$E$207,3,FALSE),"")</f>
        <v/>
      </c>
      <c r="AC2119" s="50" t="str">
        <f>IF(AB2119="","",IF(COUNTIFS($AB$7:$AB$3006,AB2119,$AQ$7:$AQ$3006,'RC'!$E$6)=0,"",COUNTIFS($M$7:$M$3006,"Concluída no prazo",$AB$7:$AB$3006,AB2119,$AQ$7:$AQ$3006,'RC'!$E$6)/COUNTIFS($AB$7:$AB$3006,AB2119,$AQ$7:$AQ$3006,'RC'!$E$6)))</f>
        <v/>
      </c>
      <c r="AD2119" s="48">
        <f>SUMIF($AQ$7:$AQ$3006,'RC'!$E$6,$J$7:$J$3006)+SUMIF($AQ$7:$AQ$3006,'RC'!$E$6,$L$7:$L$3006)</f>
        <v>21</v>
      </c>
      <c r="AF2119" s="48">
        <v>2.8879999999993501E-2</v>
      </c>
      <c r="AG2119" s="48">
        <f>IF(OR(AQ2119="",AQ2119&lt;&gt;'RC'!$E$6,AB2119&lt;&gt;'RC'!$D$21),0,1)</f>
        <v>0</v>
      </c>
      <c r="AH2119" s="48">
        <f t="shared" si="724"/>
        <v>2.8879999999993501E-2</v>
      </c>
      <c r="AI2119" s="48" t="str">
        <f t="shared" ref="AI2119:AI2182" si="728">IF(AH2119&lt;1,"",E2119)</f>
        <v/>
      </c>
      <c r="AJ2119" s="48" t="str">
        <f t="shared" ref="AJ2119:AJ2182" si="729">IF($AI2119="","",C2119)</f>
        <v/>
      </c>
      <c r="AK2119" s="52" t="str">
        <f t="shared" ref="AK2119:AK2182" si="730">IF($AI2119="","",F2119)</f>
        <v/>
      </c>
      <c r="AL2119" s="52" t="str">
        <f t="shared" ref="AL2119:AL2182" si="731">IF($AI2119="","",G2119)</f>
        <v/>
      </c>
      <c r="AM2119" s="48" t="str">
        <f t="shared" ref="AM2119:AM2182" si="732">IF($AI2119="","",J2119+L2119)</f>
        <v/>
      </c>
      <c r="AN2119" s="48" t="str">
        <f t="shared" ref="AN2119:AN2182" si="733">IF($AI2119="","",M2119)</f>
        <v/>
      </c>
      <c r="AP2119" s="18" t="str">
        <f t="shared" ref="AP2119:AP2182" si="734">IF(F2119=0,"",MONTH(F2119))</f>
        <v/>
      </c>
      <c r="AQ2119" s="18" t="str">
        <f t="shared" ref="AQ2119:AQ2182" si="735">IF(G2119=0,"",MONTH(G2119))</f>
        <v/>
      </c>
      <c r="AR2119" s="18">
        <v>2.8879999999999999E-2</v>
      </c>
      <c r="AS2119" s="18">
        <f>IF(AF!$D$27="Todos",1,IF(M2119=AF!$D$27,1,0))</f>
        <v>1</v>
      </c>
      <c r="AT2119" s="53">
        <f>IF(AND(E2119=AF!$D$6,OR(LT!M2119=AF!$D$27,AF!$D$27="Todos"),OR(AP2119=AF!$E$8,AQ2119=AF!$E$8)),AR2119+AS2119,0)</f>
        <v>0</v>
      </c>
      <c r="AU2119" s="18" t="str">
        <f t="shared" ref="AU2119:AU2182" si="736">IF($AT2119=0,"",C2119)</f>
        <v/>
      </c>
      <c r="AV2119" s="54" t="str">
        <f t="shared" ref="AV2119:AV2182" si="737">IF($AT2119=0,"",F2119)</f>
        <v/>
      </c>
      <c r="AW2119" s="54" t="str">
        <f t="shared" ref="AW2119:AW2182" si="738">IF($AT2119=0,"",G2119)</f>
        <v/>
      </c>
      <c r="AX2119" s="18" t="str">
        <f t="shared" ref="AX2119:AX2182" si="739">IF($AT2119=0,"",J2119+L2119)</f>
        <v/>
      </c>
      <c r="AY2119" s="18" t="str">
        <f t="shared" ref="AY2119:AY2182" si="740">IF($AT2119=0,"",M2119)</f>
        <v/>
      </c>
      <c r="BA2119" s="18">
        <f>IF($E2119=AF!$D$6,IF($M2119="Concluída no prazo",2,IF($M2119="Concluída com atraso",1,0)),0)</f>
        <v>0</v>
      </c>
      <c r="BB2119" s="18">
        <f>IF($E2119=AF!$D$6,IF($M2119="Atrasada",2,IF($M2119="Concluída com atraso",1,0)),0)</f>
        <v>0</v>
      </c>
      <c r="BC2119" s="18">
        <v>2.1129999999999999E-2</v>
      </c>
      <c r="BD2119" s="18">
        <f t="shared" si="725"/>
        <v>2.1129999999999999E-2</v>
      </c>
      <c r="BE2119" s="18">
        <f t="shared" si="725"/>
        <v>2.1129999999999999E-2</v>
      </c>
      <c r="BF2119" s="18" t="str">
        <f t="shared" ref="BF2119:BF2182" si="741">IF(C2119=0,"",C2119)</f>
        <v/>
      </c>
      <c r="BN2119" s="18" t="str">
        <f t="shared" ref="BN2119:BN2182" si="742">IF(AP2119=AQ2119,"s","n")</f>
        <v>s</v>
      </c>
    </row>
    <row r="2120" spans="3:66" ht="50.1" customHeight="1" thickTop="1" thickBot="1" x14ac:dyDescent="0.3">
      <c r="C2120" s="46"/>
      <c r="D2120" s="46"/>
      <c r="E2120" s="46"/>
      <c r="F2120" s="122"/>
      <c r="G2120" s="122"/>
      <c r="H2120" s="78" t="str">
        <f t="shared" ref="H2120:H2183" si="743">IF(F2120=0,"",MONTH(F2120))</f>
        <v/>
      </c>
      <c r="I2120" s="78" t="str">
        <f t="shared" ref="I2120:I2183" si="744">IF(G2120=0,"",MONTH(G2120))</f>
        <v/>
      </c>
      <c r="J2120" s="16"/>
      <c r="K2120" s="46" t="str">
        <f t="shared" ref="K2120:K2183" si="745">IF(OR(F2120=0,G2120=0),"",IF(MONTH(G2120)-MONTH(F2120)&gt;1,"Esta tarefa está muito grande. Divida em tarefas menores.",IF(MONTH(F2120)=MONTH(G2120),"Sim! Inicia em "&amp;VLOOKUP(MONTH(F2120),$BK$6:$BL$17,2,FALSE)&amp;" e termina em "&amp;VLOOKUP(MONTH(G2120),$BK$6:$BL$17,2,FALSE)&amp;".","Não! Inicia em "&amp;VLOOKUP(MONTH(F2120),$BK$6:$BL$17,2,FALSE)&amp;" e termina em "&amp;VLOOKUP(MONTH(G2120),$BK$6:$BL$17,2,FALSE)&amp;".")))</f>
        <v/>
      </c>
      <c r="L2120" s="16"/>
      <c r="M2120" s="16"/>
      <c r="N2120" s="46"/>
      <c r="O2120" s="47" t="str">
        <f t="shared" si="726"/>
        <v/>
      </c>
      <c r="P2120" s="47"/>
      <c r="Q2120" s="48" t="str">
        <f>IFERROR(VLOOKUP(E2120,Funcionários!$C$8:$E$207,3,FALSE),"")</f>
        <v/>
      </c>
      <c r="R2120" s="47"/>
      <c r="S2120" s="49" t="str">
        <f t="shared" si="727"/>
        <v/>
      </c>
      <c r="T2120" s="49">
        <v>2.1139999999999999E-2</v>
      </c>
      <c r="U2120" s="48" t="str">
        <f>IF(Funcionários!C2121=0,"",Funcionários!C2121)</f>
        <v/>
      </c>
      <c r="V2120" s="50">
        <f>IF(U2120="",0,IF(COUNTIFS($E$7:$E$3006,U2120,$I$7:$I$3006,'RC'!$E$6)=0,0,COUNTIFS($M$7:$M$3006,"Concluída no prazo",$E$7:$E$3006,U2120,$I$7:$I$3006,'RC'!$E$6)/COUNTIFS($E$7:$E$3006,U2120,$I$7:$I$3006,'RC'!$E$6)))</f>
        <v>0</v>
      </c>
      <c r="W2120" s="49">
        <f>SUMIFS($J$7:$J$3006,$E$7:$E$3006,U2120,$I$7:$I$3006,'RC'!$E$6)+SUMIFS($L$7:$L$3006,$E$7:$E$3006,U2120,$I$7:$I$3006,'RC'!$E$6)</f>
        <v>0</v>
      </c>
      <c r="X2120" s="48">
        <f>COUNTIFS($E$7:$E$3006,U2120,$I$7:$I$3006,'RC'!$E$6)</f>
        <v>0</v>
      </c>
      <c r="Y2120" s="48"/>
      <c r="Z2120" s="51" t="str">
        <f>IF(AQ2120='RC'!$E$6,AC2120*1000+AD2120,"")</f>
        <v/>
      </c>
      <c r="AA2120" s="51" t="str">
        <f>IF(AB2120="","",IF(AQ2120='RC'!$E$6,AC2120*1000-AD2120,""))</f>
        <v/>
      </c>
      <c r="AB2120" s="48" t="str">
        <f>IFERROR(VLOOKUP(E2120,Funcionários!$C$8:$E$207,3,FALSE),"")</f>
        <v/>
      </c>
      <c r="AC2120" s="50" t="str">
        <f>IF(AB2120="","",IF(COUNTIFS($AB$7:$AB$3006,AB2120,$AQ$7:$AQ$3006,'RC'!$E$6)=0,"",COUNTIFS($M$7:$M$3006,"Concluída no prazo",$AB$7:$AB$3006,AB2120,$AQ$7:$AQ$3006,'RC'!$E$6)/COUNTIFS($AB$7:$AB$3006,AB2120,$AQ$7:$AQ$3006,'RC'!$E$6)))</f>
        <v/>
      </c>
      <c r="AD2120" s="48">
        <f>SUMIF($AQ$7:$AQ$3006,'RC'!$E$6,$J$7:$J$3006)+SUMIF($AQ$7:$AQ$3006,'RC'!$E$6,$L$7:$L$3006)</f>
        <v>21</v>
      </c>
      <c r="AF2120" s="48">
        <v>2.8869999999993502E-2</v>
      </c>
      <c r="AG2120" s="48">
        <f>IF(OR(AQ2120="",AQ2120&lt;&gt;'RC'!$E$6,AB2120&lt;&gt;'RC'!$D$21),0,1)</f>
        <v>0</v>
      </c>
      <c r="AH2120" s="48">
        <f t="shared" ref="AH2120:AH2183" si="746">AF2120+AG2120</f>
        <v>2.8869999999993502E-2</v>
      </c>
      <c r="AI2120" s="48" t="str">
        <f t="shared" si="728"/>
        <v/>
      </c>
      <c r="AJ2120" s="48" t="str">
        <f t="shared" si="729"/>
        <v/>
      </c>
      <c r="AK2120" s="52" t="str">
        <f t="shared" si="730"/>
        <v/>
      </c>
      <c r="AL2120" s="52" t="str">
        <f t="shared" si="731"/>
        <v/>
      </c>
      <c r="AM2120" s="48" t="str">
        <f t="shared" si="732"/>
        <v/>
      </c>
      <c r="AN2120" s="48" t="str">
        <f t="shared" si="733"/>
        <v/>
      </c>
      <c r="AP2120" s="18" t="str">
        <f t="shared" si="734"/>
        <v/>
      </c>
      <c r="AQ2120" s="18" t="str">
        <f t="shared" si="735"/>
        <v/>
      </c>
      <c r="AR2120" s="18">
        <v>2.887E-2</v>
      </c>
      <c r="AS2120" s="18">
        <f>IF(AF!$D$27="Todos",1,IF(M2120=AF!$D$27,1,0))</f>
        <v>1</v>
      </c>
      <c r="AT2120" s="53">
        <f>IF(AND(E2120=AF!$D$6,OR(LT!M2120=AF!$D$27,AF!$D$27="Todos"),OR(AP2120=AF!$E$8,AQ2120=AF!$E$8)),AR2120+AS2120,0)</f>
        <v>0</v>
      </c>
      <c r="AU2120" s="18" t="str">
        <f t="shared" si="736"/>
        <v/>
      </c>
      <c r="AV2120" s="54" t="str">
        <f t="shared" si="737"/>
        <v/>
      </c>
      <c r="AW2120" s="54" t="str">
        <f t="shared" si="738"/>
        <v/>
      </c>
      <c r="AX2120" s="18" t="str">
        <f t="shared" si="739"/>
        <v/>
      </c>
      <c r="AY2120" s="18" t="str">
        <f t="shared" si="740"/>
        <v/>
      </c>
      <c r="BA2120" s="18">
        <f>IF($E2120=AF!$D$6,IF($M2120="Concluída no prazo",2,IF($M2120="Concluída com atraso",1,0)),0)</f>
        <v>0</v>
      </c>
      <c r="BB2120" s="18">
        <f>IF($E2120=AF!$D$6,IF($M2120="Atrasada",2,IF($M2120="Concluída com atraso",1,0)),0)</f>
        <v>0</v>
      </c>
      <c r="BC2120" s="18">
        <v>2.1139999999999999E-2</v>
      </c>
      <c r="BD2120" s="18">
        <f t="shared" ref="BD2120:BE2183" si="747">BA2120+$BC2120</f>
        <v>2.1139999999999999E-2</v>
      </c>
      <c r="BE2120" s="18">
        <f t="shared" si="747"/>
        <v>2.1139999999999999E-2</v>
      </c>
      <c r="BF2120" s="18" t="str">
        <f t="shared" si="741"/>
        <v/>
      </c>
      <c r="BN2120" s="18" t="str">
        <f t="shared" si="742"/>
        <v>s</v>
      </c>
    </row>
    <row r="2121" spans="3:66" ht="50.1" customHeight="1" thickTop="1" thickBot="1" x14ac:dyDescent="0.3">
      <c r="C2121" s="46"/>
      <c r="D2121" s="46"/>
      <c r="E2121" s="46"/>
      <c r="F2121" s="122"/>
      <c r="G2121" s="122"/>
      <c r="H2121" s="78" t="str">
        <f t="shared" si="743"/>
        <v/>
      </c>
      <c r="I2121" s="78" t="str">
        <f t="shared" si="744"/>
        <v/>
      </c>
      <c r="J2121" s="16"/>
      <c r="K2121" s="46" t="str">
        <f t="shared" si="745"/>
        <v/>
      </c>
      <c r="L2121" s="16"/>
      <c r="M2121" s="16"/>
      <c r="N2121" s="46"/>
      <c r="O2121" s="47" t="str">
        <f t="shared" si="726"/>
        <v/>
      </c>
      <c r="P2121" s="47"/>
      <c r="Q2121" s="48" t="str">
        <f>IFERROR(VLOOKUP(E2121,Funcionários!$C$8:$E$207,3,FALSE),"")</f>
        <v/>
      </c>
      <c r="R2121" s="47"/>
      <c r="S2121" s="49" t="str">
        <f t="shared" si="727"/>
        <v/>
      </c>
      <c r="T2121" s="49">
        <v>2.1149999999999999E-2</v>
      </c>
      <c r="U2121" s="48" t="str">
        <f>IF(Funcionários!C2122=0,"",Funcionários!C2122)</f>
        <v/>
      </c>
      <c r="V2121" s="50">
        <f>IF(U2121="",0,IF(COUNTIFS($E$7:$E$3006,U2121,$I$7:$I$3006,'RC'!$E$6)=0,0,COUNTIFS($M$7:$M$3006,"Concluída no prazo",$E$7:$E$3006,U2121,$I$7:$I$3006,'RC'!$E$6)/COUNTIFS($E$7:$E$3006,U2121,$I$7:$I$3006,'RC'!$E$6)))</f>
        <v>0</v>
      </c>
      <c r="W2121" s="49">
        <f>SUMIFS($J$7:$J$3006,$E$7:$E$3006,U2121,$I$7:$I$3006,'RC'!$E$6)+SUMIFS($L$7:$L$3006,$E$7:$E$3006,U2121,$I$7:$I$3006,'RC'!$E$6)</f>
        <v>0</v>
      </c>
      <c r="X2121" s="48">
        <f>COUNTIFS($E$7:$E$3006,U2121,$I$7:$I$3006,'RC'!$E$6)</f>
        <v>0</v>
      </c>
      <c r="Y2121" s="48"/>
      <c r="Z2121" s="51" t="str">
        <f>IF(AQ2121='RC'!$E$6,AC2121*1000+AD2121,"")</f>
        <v/>
      </c>
      <c r="AA2121" s="51" t="str">
        <f>IF(AB2121="","",IF(AQ2121='RC'!$E$6,AC2121*1000-AD2121,""))</f>
        <v/>
      </c>
      <c r="AB2121" s="48" t="str">
        <f>IFERROR(VLOOKUP(E2121,Funcionários!$C$8:$E$207,3,FALSE),"")</f>
        <v/>
      </c>
      <c r="AC2121" s="50" t="str">
        <f>IF(AB2121="","",IF(COUNTIFS($AB$7:$AB$3006,AB2121,$AQ$7:$AQ$3006,'RC'!$E$6)=0,"",COUNTIFS($M$7:$M$3006,"Concluída no prazo",$AB$7:$AB$3006,AB2121,$AQ$7:$AQ$3006,'RC'!$E$6)/COUNTIFS($AB$7:$AB$3006,AB2121,$AQ$7:$AQ$3006,'RC'!$E$6)))</f>
        <v/>
      </c>
      <c r="AD2121" s="48">
        <f>SUMIF($AQ$7:$AQ$3006,'RC'!$E$6,$J$7:$J$3006)+SUMIF($AQ$7:$AQ$3006,'RC'!$E$6,$L$7:$L$3006)</f>
        <v>21</v>
      </c>
      <c r="AF2121" s="48">
        <v>2.8859999999993498E-2</v>
      </c>
      <c r="AG2121" s="48">
        <f>IF(OR(AQ2121="",AQ2121&lt;&gt;'RC'!$E$6,AB2121&lt;&gt;'RC'!$D$21),0,1)</f>
        <v>0</v>
      </c>
      <c r="AH2121" s="48">
        <f t="shared" si="746"/>
        <v>2.8859999999993498E-2</v>
      </c>
      <c r="AI2121" s="48" t="str">
        <f t="shared" si="728"/>
        <v/>
      </c>
      <c r="AJ2121" s="48" t="str">
        <f t="shared" si="729"/>
        <v/>
      </c>
      <c r="AK2121" s="52" t="str">
        <f t="shared" si="730"/>
        <v/>
      </c>
      <c r="AL2121" s="52" t="str">
        <f t="shared" si="731"/>
        <v/>
      </c>
      <c r="AM2121" s="48" t="str">
        <f t="shared" si="732"/>
        <v/>
      </c>
      <c r="AN2121" s="48" t="str">
        <f t="shared" si="733"/>
        <v/>
      </c>
      <c r="AP2121" s="18" t="str">
        <f t="shared" si="734"/>
        <v/>
      </c>
      <c r="AQ2121" s="18" t="str">
        <f t="shared" si="735"/>
        <v/>
      </c>
      <c r="AR2121" s="18">
        <v>2.886E-2</v>
      </c>
      <c r="AS2121" s="18">
        <f>IF(AF!$D$27="Todos",1,IF(M2121=AF!$D$27,1,0))</f>
        <v>1</v>
      </c>
      <c r="AT2121" s="53">
        <f>IF(AND(E2121=AF!$D$6,OR(LT!M2121=AF!$D$27,AF!$D$27="Todos"),OR(AP2121=AF!$E$8,AQ2121=AF!$E$8)),AR2121+AS2121,0)</f>
        <v>0</v>
      </c>
      <c r="AU2121" s="18" t="str">
        <f t="shared" si="736"/>
        <v/>
      </c>
      <c r="AV2121" s="54" t="str">
        <f t="shared" si="737"/>
        <v/>
      </c>
      <c r="AW2121" s="54" t="str">
        <f t="shared" si="738"/>
        <v/>
      </c>
      <c r="AX2121" s="18" t="str">
        <f t="shared" si="739"/>
        <v/>
      </c>
      <c r="AY2121" s="18" t="str">
        <f t="shared" si="740"/>
        <v/>
      </c>
      <c r="BA2121" s="18">
        <f>IF($E2121=AF!$D$6,IF($M2121="Concluída no prazo",2,IF($M2121="Concluída com atraso",1,0)),0)</f>
        <v>0</v>
      </c>
      <c r="BB2121" s="18">
        <f>IF($E2121=AF!$D$6,IF($M2121="Atrasada",2,IF($M2121="Concluída com atraso",1,0)),0)</f>
        <v>0</v>
      </c>
      <c r="BC2121" s="18">
        <v>2.1149999999999999E-2</v>
      </c>
      <c r="BD2121" s="18">
        <f t="shared" si="747"/>
        <v>2.1149999999999999E-2</v>
      </c>
      <c r="BE2121" s="18">
        <f t="shared" si="747"/>
        <v>2.1149999999999999E-2</v>
      </c>
      <c r="BF2121" s="18" t="str">
        <f t="shared" si="741"/>
        <v/>
      </c>
      <c r="BN2121" s="18" t="str">
        <f t="shared" si="742"/>
        <v>s</v>
      </c>
    </row>
    <row r="2122" spans="3:66" ht="50.1" customHeight="1" thickTop="1" thickBot="1" x14ac:dyDescent="0.3">
      <c r="C2122" s="46"/>
      <c r="D2122" s="46"/>
      <c r="E2122" s="46"/>
      <c r="F2122" s="122"/>
      <c r="G2122" s="122"/>
      <c r="H2122" s="78" t="str">
        <f t="shared" si="743"/>
        <v/>
      </c>
      <c r="I2122" s="78" t="str">
        <f t="shared" si="744"/>
        <v/>
      </c>
      <c r="J2122" s="16"/>
      <c r="K2122" s="46" t="str">
        <f t="shared" si="745"/>
        <v/>
      </c>
      <c r="L2122" s="16"/>
      <c r="M2122" s="16"/>
      <c r="N2122" s="46"/>
      <c r="O2122" s="47" t="str">
        <f t="shared" ref="O2122:O2185" si="748">IF(J2122=0,"",J2122/(J2122+L2122))</f>
        <v/>
      </c>
      <c r="P2122" s="47"/>
      <c r="Q2122" s="48" t="str">
        <f>IFERROR(VLOOKUP(E2122,Funcionários!$C$8:$E$207,3,FALSE),"")</f>
        <v/>
      </c>
      <c r="R2122" s="47"/>
      <c r="S2122" s="49" t="str">
        <f t="shared" ref="S2122:S2185" si="749">IF(U2122="","",V2122*100000+W2122*10+X2122+T2122)</f>
        <v/>
      </c>
      <c r="T2122" s="49">
        <v>2.1160000000000002E-2</v>
      </c>
      <c r="U2122" s="48" t="str">
        <f>IF(Funcionários!C2123=0,"",Funcionários!C2123)</f>
        <v/>
      </c>
      <c r="V2122" s="50">
        <f>IF(U2122="",0,IF(COUNTIFS($E$7:$E$3006,U2122,$I$7:$I$3006,'RC'!$E$6)=0,0,COUNTIFS($M$7:$M$3006,"Concluída no prazo",$E$7:$E$3006,U2122,$I$7:$I$3006,'RC'!$E$6)/COUNTIFS($E$7:$E$3006,U2122,$I$7:$I$3006,'RC'!$E$6)))</f>
        <v>0</v>
      </c>
      <c r="W2122" s="49">
        <f>SUMIFS($J$7:$J$3006,$E$7:$E$3006,U2122,$I$7:$I$3006,'RC'!$E$6)+SUMIFS($L$7:$L$3006,$E$7:$E$3006,U2122,$I$7:$I$3006,'RC'!$E$6)</f>
        <v>0</v>
      </c>
      <c r="X2122" s="48">
        <f>COUNTIFS($E$7:$E$3006,U2122,$I$7:$I$3006,'RC'!$E$6)</f>
        <v>0</v>
      </c>
      <c r="Y2122" s="48"/>
      <c r="Z2122" s="51" t="str">
        <f>IF(AQ2122='RC'!$E$6,AC2122*1000+AD2122,"")</f>
        <v/>
      </c>
      <c r="AA2122" s="51" t="str">
        <f>IF(AB2122="","",IF(AQ2122='RC'!$E$6,AC2122*1000-AD2122,""))</f>
        <v/>
      </c>
      <c r="AB2122" s="48" t="str">
        <f>IFERROR(VLOOKUP(E2122,Funcionários!$C$8:$E$207,3,FALSE),"")</f>
        <v/>
      </c>
      <c r="AC2122" s="50" t="str">
        <f>IF(AB2122="","",IF(COUNTIFS($AB$7:$AB$3006,AB2122,$AQ$7:$AQ$3006,'RC'!$E$6)=0,"",COUNTIFS($M$7:$M$3006,"Concluída no prazo",$AB$7:$AB$3006,AB2122,$AQ$7:$AQ$3006,'RC'!$E$6)/COUNTIFS($AB$7:$AB$3006,AB2122,$AQ$7:$AQ$3006,'RC'!$E$6)))</f>
        <v/>
      </c>
      <c r="AD2122" s="48">
        <f>SUMIF($AQ$7:$AQ$3006,'RC'!$E$6,$J$7:$J$3006)+SUMIF($AQ$7:$AQ$3006,'RC'!$E$6,$L$7:$L$3006)</f>
        <v>21</v>
      </c>
      <c r="AF2122" s="48">
        <v>2.8849999999993499E-2</v>
      </c>
      <c r="AG2122" s="48">
        <f>IF(OR(AQ2122="",AQ2122&lt;&gt;'RC'!$E$6,AB2122&lt;&gt;'RC'!$D$21),0,1)</f>
        <v>0</v>
      </c>
      <c r="AH2122" s="48">
        <f t="shared" si="746"/>
        <v>2.8849999999993499E-2</v>
      </c>
      <c r="AI2122" s="48" t="str">
        <f t="shared" si="728"/>
        <v/>
      </c>
      <c r="AJ2122" s="48" t="str">
        <f t="shared" si="729"/>
        <v/>
      </c>
      <c r="AK2122" s="52" t="str">
        <f t="shared" si="730"/>
        <v/>
      </c>
      <c r="AL2122" s="52" t="str">
        <f t="shared" si="731"/>
        <v/>
      </c>
      <c r="AM2122" s="48" t="str">
        <f t="shared" si="732"/>
        <v/>
      </c>
      <c r="AN2122" s="48" t="str">
        <f t="shared" si="733"/>
        <v/>
      </c>
      <c r="AP2122" s="18" t="str">
        <f t="shared" si="734"/>
        <v/>
      </c>
      <c r="AQ2122" s="18" t="str">
        <f t="shared" si="735"/>
        <v/>
      </c>
      <c r="AR2122" s="18">
        <v>2.8850000000000001E-2</v>
      </c>
      <c r="AS2122" s="18">
        <f>IF(AF!$D$27="Todos",1,IF(M2122=AF!$D$27,1,0))</f>
        <v>1</v>
      </c>
      <c r="AT2122" s="53">
        <f>IF(AND(E2122=AF!$D$6,OR(LT!M2122=AF!$D$27,AF!$D$27="Todos"),OR(AP2122=AF!$E$8,AQ2122=AF!$E$8)),AR2122+AS2122,0)</f>
        <v>0</v>
      </c>
      <c r="AU2122" s="18" t="str">
        <f t="shared" si="736"/>
        <v/>
      </c>
      <c r="AV2122" s="54" t="str">
        <f t="shared" si="737"/>
        <v/>
      </c>
      <c r="AW2122" s="54" t="str">
        <f t="shared" si="738"/>
        <v/>
      </c>
      <c r="AX2122" s="18" t="str">
        <f t="shared" si="739"/>
        <v/>
      </c>
      <c r="AY2122" s="18" t="str">
        <f t="shared" si="740"/>
        <v/>
      </c>
      <c r="BA2122" s="18">
        <f>IF($E2122=AF!$D$6,IF($M2122="Concluída no prazo",2,IF($M2122="Concluída com atraso",1,0)),0)</f>
        <v>0</v>
      </c>
      <c r="BB2122" s="18">
        <f>IF($E2122=AF!$D$6,IF($M2122="Atrasada",2,IF($M2122="Concluída com atraso",1,0)),0)</f>
        <v>0</v>
      </c>
      <c r="BC2122" s="18">
        <v>2.1160000000000002E-2</v>
      </c>
      <c r="BD2122" s="18">
        <f t="shared" si="747"/>
        <v>2.1160000000000002E-2</v>
      </c>
      <c r="BE2122" s="18">
        <f t="shared" si="747"/>
        <v>2.1160000000000002E-2</v>
      </c>
      <c r="BF2122" s="18" t="str">
        <f t="shared" si="741"/>
        <v/>
      </c>
      <c r="BN2122" s="18" t="str">
        <f t="shared" si="742"/>
        <v>s</v>
      </c>
    </row>
    <row r="2123" spans="3:66" ht="50.1" customHeight="1" thickTop="1" thickBot="1" x14ac:dyDescent="0.3">
      <c r="C2123" s="46"/>
      <c r="D2123" s="46"/>
      <c r="E2123" s="46"/>
      <c r="F2123" s="122"/>
      <c r="G2123" s="122"/>
      <c r="H2123" s="78" t="str">
        <f t="shared" si="743"/>
        <v/>
      </c>
      <c r="I2123" s="78" t="str">
        <f t="shared" si="744"/>
        <v/>
      </c>
      <c r="J2123" s="16"/>
      <c r="K2123" s="46" t="str">
        <f t="shared" si="745"/>
        <v/>
      </c>
      <c r="L2123" s="16"/>
      <c r="M2123" s="16"/>
      <c r="N2123" s="46"/>
      <c r="O2123" s="47" t="str">
        <f t="shared" si="748"/>
        <v/>
      </c>
      <c r="P2123" s="47"/>
      <c r="Q2123" s="48" t="str">
        <f>IFERROR(VLOOKUP(E2123,Funcionários!$C$8:$E$207,3,FALSE),"")</f>
        <v/>
      </c>
      <c r="R2123" s="47"/>
      <c r="S2123" s="49" t="str">
        <f t="shared" si="749"/>
        <v/>
      </c>
      <c r="T2123" s="49">
        <v>2.1170000000000001E-2</v>
      </c>
      <c r="U2123" s="48" t="str">
        <f>IF(Funcionários!C2124=0,"",Funcionários!C2124)</f>
        <v/>
      </c>
      <c r="V2123" s="50">
        <f>IF(U2123="",0,IF(COUNTIFS($E$7:$E$3006,U2123,$I$7:$I$3006,'RC'!$E$6)=0,0,COUNTIFS($M$7:$M$3006,"Concluída no prazo",$E$7:$E$3006,U2123,$I$7:$I$3006,'RC'!$E$6)/COUNTIFS($E$7:$E$3006,U2123,$I$7:$I$3006,'RC'!$E$6)))</f>
        <v>0</v>
      </c>
      <c r="W2123" s="49">
        <f>SUMIFS($J$7:$J$3006,$E$7:$E$3006,U2123,$I$7:$I$3006,'RC'!$E$6)+SUMIFS($L$7:$L$3006,$E$7:$E$3006,U2123,$I$7:$I$3006,'RC'!$E$6)</f>
        <v>0</v>
      </c>
      <c r="X2123" s="48">
        <f>COUNTIFS($E$7:$E$3006,U2123,$I$7:$I$3006,'RC'!$E$6)</f>
        <v>0</v>
      </c>
      <c r="Y2123" s="48"/>
      <c r="Z2123" s="51" t="str">
        <f>IF(AQ2123='RC'!$E$6,AC2123*1000+AD2123,"")</f>
        <v/>
      </c>
      <c r="AA2123" s="51" t="str">
        <f>IF(AB2123="","",IF(AQ2123='RC'!$E$6,AC2123*1000-AD2123,""))</f>
        <v/>
      </c>
      <c r="AB2123" s="48" t="str">
        <f>IFERROR(VLOOKUP(E2123,Funcionários!$C$8:$E$207,3,FALSE),"")</f>
        <v/>
      </c>
      <c r="AC2123" s="50" t="str">
        <f>IF(AB2123="","",IF(COUNTIFS($AB$7:$AB$3006,AB2123,$AQ$7:$AQ$3006,'RC'!$E$6)=0,"",COUNTIFS($M$7:$M$3006,"Concluída no prazo",$AB$7:$AB$3006,AB2123,$AQ$7:$AQ$3006,'RC'!$E$6)/COUNTIFS($AB$7:$AB$3006,AB2123,$AQ$7:$AQ$3006,'RC'!$E$6)))</f>
        <v/>
      </c>
      <c r="AD2123" s="48">
        <f>SUMIF($AQ$7:$AQ$3006,'RC'!$E$6,$J$7:$J$3006)+SUMIF($AQ$7:$AQ$3006,'RC'!$E$6,$L$7:$L$3006)</f>
        <v>21</v>
      </c>
      <c r="AF2123" s="48">
        <v>2.8839999999993499E-2</v>
      </c>
      <c r="AG2123" s="48">
        <f>IF(OR(AQ2123="",AQ2123&lt;&gt;'RC'!$E$6,AB2123&lt;&gt;'RC'!$D$21),0,1)</f>
        <v>0</v>
      </c>
      <c r="AH2123" s="48">
        <f t="shared" si="746"/>
        <v>2.8839999999993499E-2</v>
      </c>
      <c r="AI2123" s="48" t="str">
        <f t="shared" si="728"/>
        <v/>
      </c>
      <c r="AJ2123" s="48" t="str">
        <f t="shared" si="729"/>
        <v/>
      </c>
      <c r="AK2123" s="52" t="str">
        <f t="shared" si="730"/>
        <v/>
      </c>
      <c r="AL2123" s="52" t="str">
        <f t="shared" si="731"/>
        <v/>
      </c>
      <c r="AM2123" s="48" t="str">
        <f t="shared" si="732"/>
        <v/>
      </c>
      <c r="AN2123" s="48" t="str">
        <f t="shared" si="733"/>
        <v/>
      </c>
      <c r="AP2123" s="18" t="str">
        <f t="shared" si="734"/>
        <v/>
      </c>
      <c r="AQ2123" s="18" t="str">
        <f t="shared" si="735"/>
        <v/>
      </c>
      <c r="AR2123" s="18">
        <v>2.8840000000000001E-2</v>
      </c>
      <c r="AS2123" s="18">
        <f>IF(AF!$D$27="Todos",1,IF(M2123=AF!$D$27,1,0))</f>
        <v>1</v>
      </c>
      <c r="AT2123" s="53">
        <f>IF(AND(E2123=AF!$D$6,OR(LT!M2123=AF!$D$27,AF!$D$27="Todos"),OR(AP2123=AF!$E$8,AQ2123=AF!$E$8)),AR2123+AS2123,0)</f>
        <v>0</v>
      </c>
      <c r="AU2123" s="18" t="str">
        <f t="shared" si="736"/>
        <v/>
      </c>
      <c r="AV2123" s="54" t="str">
        <f t="shared" si="737"/>
        <v/>
      </c>
      <c r="AW2123" s="54" t="str">
        <f t="shared" si="738"/>
        <v/>
      </c>
      <c r="AX2123" s="18" t="str">
        <f t="shared" si="739"/>
        <v/>
      </c>
      <c r="AY2123" s="18" t="str">
        <f t="shared" si="740"/>
        <v/>
      </c>
      <c r="BA2123" s="18">
        <f>IF($E2123=AF!$D$6,IF($M2123="Concluída no prazo",2,IF($M2123="Concluída com atraso",1,0)),0)</f>
        <v>0</v>
      </c>
      <c r="BB2123" s="18">
        <f>IF($E2123=AF!$D$6,IF($M2123="Atrasada",2,IF($M2123="Concluída com atraso",1,0)),0)</f>
        <v>0</v>
      </c>
      <c r="BC2123" s="18">
        <v>2.1170000000000001E-2</v>
      </c>
      <c r="BD2123" s="18">
        <f t="shared" si="747"/>
        <v>2.1170000000000001E-2</v>
      </c>
      <c r="BE2123" s="18">
        <f t="shared" si="747"/>
        <v>2.1170000000000001E-2</v>
      </c>
      <c r="BF2123" s="18" t="str">
        <f t="shared" si="741"/>
        <v/>
      </c>
      <c r="BN2123" s="18" t="str">
        <f t="shared" si="742"/>
        <v>s</v>
      </c>
    </row>
    <row r="2124" spans="3:66" ht="50.1" customHeight="1" thickTop="1" thickBot="1" x14ac:dyDescent="0.3">
      <c r="C2124" s="46"/>
      <c r="D2124" s="46"/>
      <c r="E2124" s="46"/>
      <c r="F2124" s="122"/>
      <c r="G2124" s="122"/>
      <c r="H2124" s="78" t="str">
        <f t="shared" si="743"/>
        <v/>
      </c>
      <c r="I2124" s="78" t="str">
        <f t="shared" si="744"/>
        <v/>
      </c>
      <c r="J2124" s="16"/>
      <c r="K2124" s="46" t="str">
        <f t="shared" si="745"/>
        <v/>
      </c>
      <c r="L2124" s="16"/>
      <c r="M2124" s="16"/>
      <c r="N2124" s="46"/>
      <c r="O2124" s="47" t="str">
        <f t="shared" si="748"/>
        <v/>
      </c>
      <c r="P2124" s="47"/>
      <c r="Q2124" s="48" t="str">
        <f>IFERROR(VLOOKUP(E2124,Funcionários!$C$8:$E$207,3,FALSE),"")</f>
        <v/>
      </c>
      <c r="R2124" s="47"/>
      <c r="S2124" s="49" t="str">
        <f t="shared" si="749"/>
        <v/>
      </c>
      <c r="T2124" s="49">
        <v>2.1180000000000001E-2</v>
      </c>
      <c r="U2124" s="48" t="str">
        <f>IF(Funcionários!C2125=0,"",Funcionários!C2125)</f>
        <v/>
      </c>
      <c r="V2124" s="50">
        <f>IF(U2124="",0,IF(COUNTIFS($E$7:$E$3006,U2124,$I$7:$I$3006,'RC'!$E$6)=0,0,COUNTIFS($M$7:$M$3006,"Concluída no prazo",$E$7:$E$3006,U2124,$I$7:$I$3006,'RC'!$E$6)/COUNTIFS($E$7:$E$3006,U2124,$I$7:$I$3006,'RC'!$E$6)))</f>
        <v>0</v>
      </c>
      <c r="W2124" s="49">
        <f>SUMIFS($J$7:$J$3006,$E$7:$E$3006,U2124,$I$7:$I$3006,'RC'!$E$6)+SUMIFS($L$7:$L$3006,$E$7:$E$3006,U2124,$I$7:$I$3006,'RC'!$E$6)</f>
        <v>0</v>
      </c>
      <c r="X2124" s="48">
        <f>COUNTIFS($E$7:$E$3006,U2124,$I$7:$I$3006,'RC'!$E$6)</f>
        <v>0</v>
      </c>
      <c r="Y2124" s="48"/>
      <c r="Z2124" s="51" t="str">
        <f>IF(AQ2124='RC'!$E$6,AC2124*1000+AD2124,"")</f>
        <v/>
      </c>
      <c r="AA2124" s="51" t="str">
        <f>IF(AB2124="","",IF(AQ2124='RC'!$E$6,AC2124*1000-AD2124,""))</f>
        <v/>
      </c>
      <c r="AB2124" s="48" t="str">
        <f>IFERROR(VLOOKUP(E2124,Funcionários!$C$8:$E$207,3,FALSE),"")</f>
        <v/>
      </c>
      <c r="AC2124" s="50" t="str">
        <f>IF(AB2124="","",IF(COUNTIFS($AB$7:$AB$3006,AB2124,$AQ$7:$AQ$3006,'RC'!$E$6)=0,"",COUNTIFS($M$7:$M$3006,"Concluída no prazo",$AB$7:$AB$3006,AB2124,$AQ$7:$AQ$3006,'RC'!$E$6)/COUNTIFS($AB$7:$AB$3006,AB2124,$AQ$7:$AQ$3006,'RC'!$E$6)))</f>
        <v/>
      </c>
      <c r="AD2124" s="48">
        <f>SUMIF($AQ$7:$AQ$3006,'RC'!$E$6,$J$7:$J$3006)+SUMIF($AQ$7:$AQ$3006,'RC'!$E$6,$L$7:$L$3006)</f>
        <v>21</v>
      </c>
      <c r="AF2124" s="48">
        <v>2.88299999999935E-2</v>
      </c>
      <c r="AG2124" s="48">
        <f>IF(OR(AQ2124="",AQ2124&lt;&gt;'RC'!$E$6,AB2124&lt;&gt;'RC'!$D$21),0,1)</f>
        <v>0</v>
      </c>
      <c r="AH2124" s="48">
        <f t="shared" si="746"/>
        <v>2.88299999999935E-2</v>
      </c>
      <c r="AI2124" s="48" t="str">
        <f t="shared" si="728"/>
        <v/>
      </c>
      <c r="AJ2124" s="48" t="str">
        <f t="shared" si="729"/>
        <v/>
      </c>
      <c r="AK2124" s="52" t="str">
        <f t="shared" si="730"/>
        <v/>
      </c>
      <c r="AL2124" s="52" t="str">
        <f t="shared" si="731"/>
        <v/>
      </c>
      <c r="AM2124" s="48" t="str">
        <f t="shared" si="732"/>
        <v/>
      </c>
      <c r="AN2124" s="48" t="str">
        <f t="shared" si="733"/>
        <v/>
      </c>
      <c r="AP2124" s="18" t="str">
        <f t="shared" si="734"/>
        <v/>
      </c>
      <c r="AQ2124" s="18" t="str">
        <f t="shared" si="735"/>
        <v/>
      </c>
      <c r="AR2124" s="18">
        <v>2.8830000000000001E-2</v>
      </c>
      <c r="AS2124" s="18">
        <f>IF(AF!$D$27="Todos",1,IF(M2124=AF!$D$27,1,0))</f>
        <v>1</v>
      </c>
      <c r="AT2124" s="53">
        <f>IF(AND(E2124=AF!$D$6,OR(LT!M2124=AF!$D$27,AF!$D$27="Todos"),OR(AP2124=AF!$E$8,AQ2124=AF!$E$8)),AR2124+AS2124,0)</f>
        <v>0</v>
      </c>
      <c r="AU2124" s="18" t="str">
        <f t="shared" si="736"/>
        <v/>
      </c>
      <c r="AV2124" s="54" t="str">
        <f t="shared" si="737"/>
        <v/>
      </c>
      <c r="AW2124" s="54" t="str">
        <f t="shared" si="738"/>
        <v/>
      </c>
      <c r="AX2124" s="18" t="str">
        <f t="shared" si="739"/>
        <v/>
      </c>
      <c r="AY2124" s="18" t="str">
        <f t="shared" si="740"/>
        <v/>
      </c>
      <c r="BA2124" s="18">
        <f>IF($E2124=AF!$D$6,IF($M2124="Concluída no prazo",2,IF($M2124="Concluída com atraso",1,0)),0)</f>
        <v>0</v>
      </c>
      <c r="BB2124" s="18">
        <f>IF($E2124=AF!$D$6,IF($M2124="Atrasada",2,IF($M2124="Concluída com atraso",1,0)),0)</f>
        <v>0</v>
      </c>
      <c r="BC2124" s="18">
        <v>2.1180000000000001E-2</v>
      </c>
      <c r="BD2124" s="18">
        <f t="shared" si="747"/>
        <v>2.1180000000000001E-2</v>
      </c>
      <c r="BE2124" s="18">
        <f t="shared" si="747"/>
        <v>2.1180000000000001E-2</v>
      </c>
      <c r="BF2124" s="18" t="str">
        <f t="shared" si="741"/>
        <v/>
      </c>
      <c r="BN2124" s="18" t="str">
        <f t="shared" si="742"/>
        <v>s</v>
      </c>
    </row>
    <row r="2125" spans="3:66" ht="50.1" customHeight="1" thickTop="1" thickBot="1" x14ac:dyDescent="0.3">
      <c r="C2125" s="46"/>
      <c r="D2125" s="46"/>
      <c r="E2125" s="46"/>
      <c r="F2125" s="122"/>
      <c r="G2125" s="122"/>
      <c r="H2125" s="78" t="str">
        <f t="shared" si="743"/>
        <v/>
      </c>
      <c r="I2125" s="78" t="str">
        <f t="shared" si="744"/>
        <v/>
      </c>
      <c r="J2125" s="16"/>
      <c r="K2125" s="46" t="str">
        <f t="shared" si="745"/>
        <v/>
      </c>
      <c r="L2125" s="16"/>
      <c r="M2125" s="16"/>
      <c r="N2125" s="46"/>
      <c r="O2125" s="47" t="str">
        <f t="shared" si="748"/>
        <v/>
      </c>
      <c r="P2125" s="47"/>
      <c r="Q2125" s="48" t="str">
        <f>IFERROR(VLOOKUP(E2125,Funcionários!$C$8:$E$207,3,FALSE),"")</f>
        <v/>
      </c>
      <c r="R2125" s="47"/>
      <c r="S2125" s="49" t="str">
        <f t="shared" si="749"/>
        <v/>
      </c>
      <c r="T2125" s="49">
        <v>2.1190000000000001E-2</v>
      </c>
      <c r="U2125" s="48" t="str">
        <f>IF(Funcionários!C2126=0,"",Funcionários!C2126)</f>
        <v/>
      </c>
      <c r="V2125" s="50">
        <f>IF(U2125="",0,IF(COUNTIFS($E$7:$E$3006,U2125,$I$7:$I$3006,'RC'!$E$6)=0,0,COUNTIFS($M$7:$M$3006,"Concluída no prazo",$E$7:$E$3006,U2125,$I$7:$I$3006,'RC'!$E$6)/COUNTIFS($E$7:$E$3006,U2125,$I$7:$I$3006,'RC'!$E$6)))</f>
        <v>0</v>
      </c>
      <c r="W2125" s="49">
        <f>SUMIFS($J$7:$J$3006,$E$7:$E$3006,U2125,$I$7:$I$3006,'RC'!$E$6)+SUMIFS($L$7:$L$3006,$E$7:$E$3006,U2125,$I$7:$I$3006,'RC'!$E$6)</f>
        <v>0</v>
      </c>
      <c r="X2125" s="48">
        <f>COUNTIFS($E$7:$E$3006,U2125,$I$7:$I$3006,'RC'!$E$6)</f>
        <v>0</v>
      </c>
      <c r="Y2125" s="48"/>
      <c r="Z2125" s="51" t="str">
        <f>IF(AQ2125='RC'!$E$6,AC2125*1000+AD2125,"")</f>
        <v/>
      </c>
      <c r="AA2125" s="51" t="str">
        <f>IF(AB2125="","",IF(AQ2125='RC'!$E$6,AC2125*1000-AD2125,""))</f>
        <v/>
      </c>
      <c r="AB2125" s="48" t="str">
        <f>IFERROR(VLOOKUP(E2125,Funcionários!$C$8:$E$207,3,FALSE),"")</f>
        <v/>
      </c>
      <c r="AC2125" s="50" t="str">
        <f>IF(AB2125="","",IF(COUNTIFS($AB$7:$AB$3006,AB2125,$AQ$7:$AQ$3006,'RC'!$E$6)=0,"",COUNTIFS($M$7:$M$3006,"Concluída no prazo",$AB$7:$AB$3006,AB2125,$AQ$7:$AQ$3006,'RC'!$E$6)/COUNTIFS($AB$7:$AB$3006,AB2125,$AQ$7:$AQ$3006,'RC'!$E$6)))</f>
        <v/>
      </c>
      <c r="AD2125" s="48">
        <f>SUMIF($AQ$7:$AQ$3006,'RC'!$E$6,$J$7:$J$3006)+SUMIF($AQ$7:$AQ$3006,'RC'!$E$6,$L$7:$L$3006)</f>
        <v>21</v>
      </c>
      <c r="AF2125" s="48">
        <v>2.88199999999935E-2</v>
      </c>
      <c r="AG2125" s="48">
        <f>IF(OR(AQ2125="",AQ2125&lt;&gt;'RC'!$E$6,AB2125&lt;&gt;'RC'!$D$21),0,1)</f>
        <v>0</v>
      </c>
      <c r="AH2125" s="48">
        <f t="shared" si="746"/>
        <v>2.88199999999935E-2</v>
      </c>
      <c r="AI2125" s="48" t="str">
        <f t="shared" si="728"/>
        <v/>
      </c>
      <c r="AJ2125" s="48" t="str">
        <f t="shared" si="729"/>
        <v/>
      </c>
      <c r="AK2125" s="52" t="str">
        <f t="shared" si="730"/>
        <v/>
      </c>
      <c r="AL2125" s="52" t="str">
        <f t="shared" si="731"/>
        <v/>
      </c>
      <c r="AM2125" s="48" t="str">
        <f t="shared" si="732"/>
        <v/>
      </c>
      <c r="AN2125" s="48" t="str">
        <f t="shared" si="733"/>
        <v/>
      </c>
      <c r="AP2125" s="18" t="str">
        <f t="shared" si="734"/>
        <v/>
      </c>
      <c r="AQ2125" s="18" t="str">
        <f t="shared" si="735"/>
        <v/>
      </c>
      <c r="AR2125" s="18">
        <v>2.8819999999999998E-2</v>
      </c>
      <c r="AS2125" s="18">
        <f>IF(AF!$D$27="Todos",1,IF(M2125=AF!$D$27,1,0))</f>
        <v>1</v>
      </c>
      <c r="AT2125" s="53">
        <f>IF(AND(E2125=AF!$D$6,OR(LT!M2125=AF!$D$27,AF!$D$27="Todos"),OR(AP2125=AF!$E$8,AQ2125=AF!$E$8)),AR2125+AS2125,0)</f>
        <v>0</v>
      </c>
      <c r="AU2125" s="18" t="str">
        <f t="shared" si="736"/>
        <v/>
      </c>
      <c r="AV2125" s="54" t="str">
        <f t="shared" si="737"/>
        <v/>
      </c>
      <c r="AW2125" s="54" t="str">
        <f t="shared" si="738"/>
        <v/>
      </c>
      <c r="AX2125" s="18" t="str">
        <f t="shared" si="739"/>
        <v/>
      </c>
      <c r="AY2125" s="18" t="str">
        <f t="shared" si="740"/>
        <v/>
      </c>
      <c r="BA2125" s="18">
        <f>IF($E2125=AF!$D$6,IF($M2125="Concluída no prazo",2,IF($M2125="Concluída com atraso",1,0)),0)</f>
        <v>0</v>
      </c>
      <c r="BB2125" s="18">
        <f>IF($E2125=AF!$D$6,IF($M2125="Atrasada",2,IF($M2125="Concluída com atraso",1,0)),0)</f>
        <v>0</v>
      </c>
      <c r="BC2125" s="18">
        <v>2.1190000000000001E-2</v>
      </c>
      <c r="BD2125" s="18">
        <f t="shared" si="747"/>
        <v>2.1190000000000001E-2</v>
      </c>
      <c r="BE2125" s="18">
        <f t="shared" si="747"/>
        <v>2.1190000000000001E-2</v>
      </c>
      <c r="BF2125" s="18" t="str">
        <f t="shared" si="741"/>
        <v/>
      </c>
      <c r="BN2125" s="18" t="str">
        <f t="shared" si="742"/>
        <v>s</v>
      </c>
    </row>
    <row r="2126" spans="3:66" ht="50.1" customHeight="1" thickTop="1" thickBot="1" x14ac:dyDescent="0.3">
      <c r="C2126" s="46"/>
      <c r="D2126" s="46"/>
      <c r="E2126" s="46"/>
      <c r="F2126" s="122"/>
      <c r="G2126" s="122"/>
      <c r="H2126" s="78" t="str">
        <f t="shared" si="743"/>
        <v/>
      </c>
      <c r="I2126" s="78" t="str">
        <f t="shared" si="744"/>
        <v/>
      </c>
      <c r="J2126" s="16"/>
      <c r="K2126" s="46" t="str">
        <f t="shared" si="745"/>
        <v/>
      </c>
      <c r="L2126" s="16"/>
      <c r="M2126" s="16"/>
      <c r="N2126" s="46"/>
      <c r="O2126" s="47" t="str">
        <f t="shared" si="748"/>
        <v/>
      </c>
      <c r="P2126" s="47"/>
      <c r="Q2126" s="48" t="str">
        <f>IFERROR(VLOOKUP(E2126,Funcionários!$C$8:$E$207,3,FALSE),"")</f>
        <v/>
      </c>
      <c r="R2126" s="47"/>
      <c r="S2126" s="49" t="str">
        <f t="shared" si="749"/>
        <v/>
      </c>
      <c r="T2126" s="49">
        <v>2.12E-2</v>
      </c>
      <c r="U2126" s="48" t="str">
        <f>IF(Funcionários!C2127=0,"",Funcionários!C2127)</f>
        <v/>
      </c>
      <c r="V2126" s="50">
        <f>IF(U2126="",0,IF(COUNTIFS($E$7:$E$3006,U2126,$I$7:$I$3006,'RC'!$E$6)=0,0,COUNTIFS($M$7:$M$3006,"Concluída no prazo",$E$7:$E$3006,U2126,$I$7:$I$3006,'RC'!$E$6)/COUNTIFS($E$7:$E$3006,U2126,$I$7:$I$3006,'RC'!$E$6)))</f>
        <v>0</v>
      </c>
      <c r="W2126" s="49">
        <f>SUMIFS($J$7:$J$3006,$E$7:$E$3006,U2126,$I$7:$I$3006,'RC'!$E$6)+SUMIFS($L$7:$L$3006,$E$7:$E$3006,U2126,$I$7:$I$3006,'RC'!$E$6)</f>
        <v>0</v>
      </c>
      <c r="X2126" s="48">
        <f>COUNTIFS($E$7:$E$3006,U2126,$I$7:$I$3006,'RC'!$E$6)</f>
        <v>0</v>
      </c>
      <c r="Y2126" s="48"/>
      <c r="Z2126" s="51" t="str">
        <f>IF(AQ2126='RC'!$E$6,AC2126*1000+AD2126,"")</f>
        <v/>
      </c>
      <c r="AA2126" s="51" t="str">
        <f>IF(AB2126="","",IF(AQ2126='RC'!$E$6,AC2126*1000-AD2126,""))</f>
        <v/>
      </c>
      <c r="AB2126" s="48" t="str">
        <f>IFERROR(VLOOKUP(E2126,Funcionários!$C$8:$E$207,3,FALSE),"")</f>
        <v/>
      </c>
      <c r="AC2126" s="50" t="str">
        <f>IF(AB2126="","",IF(COUNTIFS($AB$7:$AB$3006,AB2126,$AQ$7:$AQ$3006,'RC'!$E$6)=0,"",COUNTIFS($M$7:$M$3006,"Concluída no prazo",$AB$7:$AB$3006,AB2126,$AQ$7:$AQ$3006,'RC'!$E$6)/COUNTIFS($AB$7:$AB$3006,AB2126,$AQ$7:$AQ$3006,'RC'!$E$6)))</f>
        <v/>
      </c>
      <c r="AD2126" s="48">
        <f>SUMIF($AQ$7:$AQ$3006,'RC'!$E$6,$J$7:$J$3006)+SUMIF($AQ$7:$AQ$3006,'RC'!$E$6,$L$7:$L$3006)</f>
        <v>21</v>
      </c>
      <c r="AF2126" s="48">
        <v>2.8809999999993501E-2</v>
      </c>
      <c r="AG2126" s="48">
        <f>IF(OR(AQ2126="",AQ2126&lt;&gt;'RC'!$E$6,AB2126&lt;&gt;'RC'!$D$21),0,1)</f>
        <v>0</v>
      </c>
      <c r="AH2126" s="48">
        <f t="shared" si="746"/>
        <v>2.8809999999993501E-2</v>
      </c>
      <c r="AI2126" s="48" t="str">
        <f t="shared" si="728"/>
        <v/>
      </c>
      <c r="AJ2126" s="48" t="str">
        <f t="shared" si="729"/>
        <v/>
      </c>
      <c r="AK2126" s="52" t="str">
        <f t="shared" si="730"/>
        <v/>
      </c>
      <c r="AL2126" s="52" t="str">
        <f t="shared" si="731"/>
        <v/>
      </c>
      <c r="AM2126" s="48" t="str">
        <f t="shared" si="732"/>
        <v/>
      </c>
      <c r="AN2126" s="48" t="str">
        <f t="shared" si="733"/>
        <v/>
      </c>
      <c r="AP2126" s="18" t="str">
        <f t="shared" si="734"/>
        <v/>
      </c>
      <c r="AQ2126" s="18" t="str">
        <f t="shared" si="735"/>
        <v/>
      </c>
      <c r="AR2126" s="18">
        <v>2.8809999999999999E-2</v>
      </c>
      <c r="AS2126" s="18">
        <f>IF(AF!$D$27="Todos",1,IF(M2126=AF!$D$27,1,0))</f>
        <v>1</v>
      </c>
      <c r="AT2126" s="53">
        <f>IF(AND(E2126=AF!$D$6,OR(LT!M2126=AF!$D$27,AF!$D$27="Todos"),OR(AP2126=AF!$E$8,AQ2126=AF!$E$8)),AR2126+AS2126,0)</f>
        <v>0</v>
      </c>
      <c r="AU2126" s="18" t="str">
        <f t="shared" si="736"/>
        <v/>
      </c>
      <c r="AV2126" s="54" t="str">
        <f t="shared" si="737"/>
        <v/>
      </c>
      <c r="AW2126" s="54" t="str">
        <f t="shared" si="738"/>
        <v/>
      </c>
      <c r="AX2126" s="18" t="str">
        <f t="shared" si="739"/>
        <v/>
      </c>
      <c r="AY2126" s="18" t="str">
        <f t="shared" si="740"/>
        <v/>
      </c>
      <c r="BA2126" s="18">
        <f>IF($E2126=AF!$D$6,IF($M2126="Concluída no prazo",2,IF($M2126="Concluída com atraso",1,0)),0)</f>
        <v>0</v>
      </c>
      <c r="BB2126" s="18">
        <f>IF($E2126=AF!$D$6,IF($M2126="Atrasada",2,IF($M2126="Concluída com atraso",1,0)),0)</f>
        <v>0</v>
      </c>
      <c r="BC2126" s="18">
        <v>2.12E-2</v>
      </c>
      <c r="BD2126" s="18">
        <f t="shared" si="747"/>
        <v>2.12E-2</v>
      </c>
      <c r="BE2126" s="18">
        <f t="shared" si="747"/>
        <v>2.12E-2</v>
      </c>
      <c r="BF2126" s="18" t="str">
        <f t="shared" si="741"/>
        <v/>
      </c>
      <c r="BN2126" s="18" t="str">
        <f t="shared" si="742"/>
        <v>s</v>
      </c>
    </row>
    <row r="2127" spans="3:66" ht="50.1" customHeight="1" thickTop="1" thickBot="1" x14ac:dyDescent="0.3">
      <c r="C2127" s="46"/>
      <c r="D2127" s="46"/>
      <c r="E2127" s="46"/>
      <c r="F2127" s="122"/>
      <c r="G2127" s="122"/>
      <c r="H2127" s="78" t="str">
        <f t="shared" si="743"/>
        <v/>
      </c>
      <c r="I2127" s="78" t="str">
        <f t="shared" si="744"/>
        <v/>
      </c>
      <c r="J2127" s="16"/>
      <c r="K2127" s="46" t="str">
        <f t="shared" si="745"/>
        <v/>
      </c>
      <c r="L2127" s="16"/>
      <c r="M2127" s="16"/>
      <c r="N2127" s="46"/>
      <c r="O2127" s="47" t="str">
        <f t="shared" si="748"/>
        <v/>
      </c>
      <c r="P2127" s="47"/>
      <c r="Q2127" s="48" t="str">
        <f>IFERROR(VLOOKUP(E2127,Funcionários!$C$8:$E$207,3,FALSE),"")</f>
        <v/>
      </c>
      <c r="R2127" s="47"/>
      <c r="S2127" s="49" t="str">
        <f t="shared" si="749"/>
        <v/>
      </c>
      <c r="T2127" s="49">
        <v>2.121E-2</v>
      </c>
      <c r="U2127" s="48" t="str">
        <f>IF(Funcionários!C2128=0,"",Funcionários!C2128)</f>
        <v/>
      </c>
      <c r="V2127" s="50">
        <f>IF(U2127="",0,IF(COUNTIFS($E$7:$E$3006,U2127,$I$7:$I$3006,'RC'!$E$6)=0,0,COUNTIFS($M$7:$M$3006,"Concluída no prazo",$E$7:$E$3006,U2127,$I$7:$I$3006,'RC'!$E$6)/COUNTIFS($E$7:$E$3006,U2127,$I$7:$I$3006,'RC'!$E$6)))</f>
        <v>0</v>
      </c>
      <c r="W2127" s="49">
        <f>SUMIFS($J$7:$J$3006,$E$7:$E$3006,U2127,$I$7:$I$3006,'RC'!$E$6)+SUMIFS($L$7:$L$3006,$E$7:$E$3006,U2127,$I$7:$I$3006,'RC'!$E$6)</f>
        <v>0</v>
      </c>
      <c r="X2127" s="48">
        <f>COUNTIFS($E$7:$E$3006,U2127,$I$7:$I$3006,'RC'!$E$6)</f>
        <v>0</v>
      </c>
      <c r="Y2127" s="48"/>
      <c r="Z2127" s="51" t="str">
        <f>IF(AQ2127='RC'!$E$6,AC2127*1000+AD2127,"")</f>
        <v/>
      </c>
      <c r="AA2127" s="51" t="str">
        <f>IF(AB2127="","",IF(AQ2127='RC'!$E$6,AC2127*1000-AD2127,""))</f>
        <v/>
      </c>
      <c r="AB2127" s="48" t="str">
        <f>IFERROR(VLOOKUP(E2127,Funcionários!$C$8:$E$207,3,FALSE),"")</f>
        <v/>
      </c>
      <c r="AC2127" s="50" t="str">
        <f>IF(AB2127="","",IF(COUNTIFS($AB$7:$AB$3006,AB2127,$AQ$7:$AQ$3006,'RC'!$E$6)=0,"",COUNTIFS($M$7:$M$3006,"Concluída no prazo",$AB$7:$AB$3006,AB2127,$AQ$7:$AQ$3006,'RC'!$E$6)/COUNTIFS($AB$7:$AB$3006,AB2127,$AQ$7:$AQ$3006,'RC'!$E$6)))</f>
        <v/>
      </c>
      <c r="AD2127" s="48">
        <f>SUMIF($AQ$7:$AQ$3006,'RC'!$E$6,$J$7:$J$3006)+SUMIF($AQ$7:$AQ$3006,'RC'!$E$6,$L$7:$L$3006)</f>
        <v>21</v>
      </c>
      <c r="AF2127" s="48">
        <v>2.8799999999993501E-2</v>
      </c>
      <c r="AG2127" s="48">
        <f>IF(OR(AQ2127="",AQ2127&lt;&gt;'RC'!$E$6,AB2127&lt;&gt;'RC'!$D$21),0,1)</f>
        <v>0</v>
      </c>
      <c r="AH2127" s="48">
        <f t="shared" si="746"/>
        <v>2.8799999999993501E-2</v>
      </c>
      <c r="AI2127" s="48" t="str">
        <f t="shared" si="728"/>
        <v/>
      </c>
      <c r="AJ2127" s="48" t="str">
        <f t="shared" si="729"/>
        <v/>
      </c>
      <c r="AK2127" s="52" t="str">
        <f t="shared" si="730"/>
        <v/>
      </c>
      <c r="AL2127" s="52" t="str">
        <f t="shared" si="731"/>
        <v/>
      </c>
      <c r="AM2127" s="48" t="str">
        <f t="shared" si="732"/>
        <v/>
      </c>
      <c r="AN2127" s="48" t="str">
        <f t="shared" si="733"/>
        <v/>
      </c>
      <c r="AP2127" s="18" t="str">
        <f t="shared" si="734"/>
        <v/>
      </c>
      <c r="AQ2127" s="18" t="str">
        <f t="shared" si="735"/>
        <v/>
      </c>
      <c r="AR2127" s="18">
        <v>2.8799999999999999E-2</v>
      </c>
      <c r="AS2127" s="18">
        <f>IF(AF!$D$27="Todos",1,IF(M2127=AF!$D$27,1,0))</f>
        <v>1</v>
      </c>
      <c r="AT2127" s="53">
        <f>IF(AND(E2127=AF!$D$6,OR(LT!M2127=AF!$D$27,AF!$D$27="Todos"),OR(AP2127=AF!$E$8,AQ2127=AF!$E$8)),AR2127+AS2127,0)</f>
        <v>0</v>
      </c>
      <c r="AU2127" s="18" t="str">
        <f t="shared" si="736"/>
        <v/>
      </c>
      <c r="AV2127" s="54" t="str">
        <f t="shared" si="737"/>
        <v/>
      </c>
      <c r="AW2127" s="54" t="str">
        <f t="shared" si="738"/>
        <v/>
      </c>
      <c r="AX2127" s="18" t="str">
        <f t="shared" si="739"/>
        <v/>
      </c>
      <c r="AY2127" s="18" t="str">
        <f t="shared" si="740"/>
        <v/>
      </c>
      <c r="BA2127" s="18">
        <f>IF($E2127=AF!$D$6,IF($M2127="Concluída no prazo",2,IF($M2127="Concluída com atraso",1,0)),0)</f>
        <v>0</v>
      </c>
      <c r="BB2127" s="18">
        <f>IF($E2127=AF!$D$6,IF($M2127="Atrasada",2,IF($M2127="Concluída com atraso",1,0)),0)</f>
        <v>0</v>
      </c>
      <c r="BC2127" s="18">
        <v>2.121E-2</v>
      </c>
      <c r="BD2127" s="18">
        <f t="shared" si="747"/>
        <v>2.121E-2</v>
      </c>
      <c r="BE2127" s="18">
        <f t="shared" si="747"/>
        <v>2.121E-2</v>
      </c>
      <c r="BF2127" s="18" t="str">
        <f t="shared" si="741"/>
        <v/>
      </c>
      <c r="BN2127" s="18" t="str">
        <f t="shared" si="742"/>
        <v>s</v>
      </c>
    </row>
    <row r="2128" spans="3:66" ht="50.1" customHeight="1" thickTop="1" thickBot="1" x14ac:dyDescent="0.3">
      <c r="C2128" s="46"/>
      <c r="D2128" s="46"/>
      <c r="E2128" s="46"/>
      <c r="F2128" s="122"/>
      <c r="G2128" s="122"/>
      <c r="H2128" s="78" t="str">
        <f t="shared" si="743"/>
        <v/>
      </c>
      <c r="I2128" s="78" t="str">
        <f t="shared" si="744"/>
        <v/>
      </c>
      <c r="J2128" s="16"/>
      <c r="K2128" s="46" t="str">
        <f t="shared" si="745"/>
        <v/>
      </c>
      <c r="L2128" s="16"/>
      <c r="M2128" s="16"/>
      <c r="N2128" s="46"/>
      <c r="O2128" s="47" t="str">
        <f t="shared" si="748"/>
        <v/>
      </c>
      <c r="P2128" s="47"/>
      <c r="Q2128" s="48" t="str">
        <f>IFERROR(VLOOKUP(E2128,Funcionários!$C$8:$E$207,3,FALSE),"")</f>
        <v/>
      </c>
      <c r="R2128" s="47"/>
      <c r="S2128" s="49" t="str">
        <f t="shared" si="749"/>
        <v/>
      </c>
      <c r="T2128" s="49">
        <v>2.1219999999999999E-2</v>
      </c>
      <c r="U2128" s="48" t="str">
        <f>IF(Funcionários!C2129=0,"",Funcionários!C2129)</f>
        <v/>
      </c>
      <c r="V2128" s="50">
        <f>IF(U2128="",0,IF(COUNTIFS($E$7:$E$3006,U2128,$I$7:$I$3006,'RC'!$E$6)=0,0,COUNTIFS($M$7:$M$3006,"Concluída no prazo",$E$7:$E$3006,U2128,$I$7:$I$3006,'RC'!$E$6)/COUNTIFS($E$7:$E$3006,U2128,$I$7:$I$3006,'RC'!$E$6)))</f>
        <v>0</v>
      </c>
      <c r="W2128" s="49">
        <f>SUMIFS($J$7:$J$3006,$E$7:$E$3006,U2128,$I$7:$I$3006,'RC'!$E$6)+SUMIFS($L$7:$L$3006,$E$7:$E$3006,U2128,$I$7:$I$3006,'RC'!$E$6)</f>
        <v>0</v>
      </c>
      <c r="X2128" s="48">
        <f>COUNTIFS($E$7:$E$3006,U2128,$I$7:$I$3006,'RC'!$E$6)</f>
        <v>0</v>
      </c>
      <c r="Y2128" s="48"/>
      <c r="Z2128" s="51" t="str">
        <f>IF(AQ2128='RC'!$E$6,AC2128*1000+AD2128,"")</f>
        <v/>
      </c>
      <c r="AA2128" s="51" t="str">
        <f>IF(AB2128="","",IF(AQ2128='RC'!$E$6,AC2128*1000-AD2128,""))</f>
        <v/>
      </c>
      <c r="AB2128" s="48" t="str">
        <f>IFERROR(VLOOKUP(E2128,Funcionários!$C$8:$E$207,3,FALSE),"")</f>
        <v/>
      </c>
      <c r="AC2128" s="50" t="str">
        <f>IF(AB2128="","",IF(COUNTIFS($AB$7:$AB$3006,AB2128,$AQ$7:$AQ$3006,'RC'!$E$6)=0,"",COUNTIFS($M$7:$M$3006,"Concluída no prazo",$AB$7:$AB$3006,AB2128,$AQ$7:$AQ$3006,'RC'!$E$6)/COUNTIFS($AB$7:$AB$3006,AB2128,$AQ$7:$AQ$3006,'RC'!$E$6)))</f>
        <v/>
      </c>
      <c r="AD2128" s="48">
        <f>SUMIF($AQ$7:$AQ$3006,'RC'!$E$6,$J$7:$J$3006)+SUMIF($AQ$7:$AQ$3006,'RC'!$E$6,$L$7:$L$3006)</f>
        <v>21</v>
      </c>
      <c r="AF2128" s="48">
        <v>2.8789999999993501E-2</v>
      </c>
      <c r="AG2128" s="48">
        <f>IF(OR(AQ2128="",AQ2128&lt;&gt;'RC'!$E$6,AB2128&lt;&gt;'RC'!$D$21),0,1)</f>
        <v>0</v>
      </c>
      <c r="AH2128" s="48">
        <f t="shared" si="746"/>
        <v>2.8789999999993501E-2</v>
      </c>
      <c r="AI2128" s="48" t="str">
        <f t="shared" si="728"/>
        <v/>
      </c>
      <c r="AJ2128" s="48" t="str">
        <f t="shared" si="729"/>
        <v/>
      </c>
      <c r="AK2128" s="52" t="str">
        <f t="shared" si="730"/>
        <v/>
      </c>
      <c r="AL2128" s="52" t="str">
        <f t="shared" si="731"/>
        <v/>
      </c>
      <c r="AM2128" s="48" t="str">
        <f t="shared" si="732"/>
        <v/>
      </c>
      <c r="AN2128" s="48" t="str">
        <f t="shared" si="733"/>
        <v/>
      </c>
      <c r="AP2128" s="18" t="str">
        <f t="shared" si="734"/>
        <v/>
      </c>
      <c r="AQ2128" s="18" t="str">
        <f t="shared" si="735"/>
        <v/>
      </c>
      <c r="AR2128" s="18">
        <v>2.879E-2</v>
      </c>
      <c r="AS2128" s="18">
        <f>IF(AF!$D$27="Todos",1,IF(M2128=AF!$D$27,1,0))</f>
        <v>1</v>
      </c>
      <c r="AT2128" s="53">
        <f>IF(AND(E2128=AF!$D$6,OR(LT!M2128=AF!$D$27,AF!$D$27="Todos"),OR(AP2128=AF!$E$8,AQ2128=AF!$E$8)),AR2128+AS2128,0)</f>
        <v>0</v>
      </c>
      <c r="AU2128" s="18" t="str">
        <f t="shared" si="736"/>
        <v/>
      </c>
      <c r="AV2128" s="54" t="str">
        <f t="shared" si="737"/>
        <v/>
      </c>
      <c r="AW2128" s="54" t="str">
        <f t="shared" si="738"/>
        <v/>
      </c>
      <c r="AX2128" s="18" t="str">
        <f t="shared" si="739"/>
        <v/>
      </c>
      <c r="AY2128" s="18" t="str">
        <f t="shared" si="740"/>
        <v/>
      </c>
      <c r="BA2128" s="18">
        <f>IF($E2128=AF!$D$6,IF($M2128="Concluída no prazo",2,IF($M2128="Concluída com atraso",1,0)),0)</f>
        <v>0</v>
      </c>
      <c r="BB2128" s="18">
        <f>IF($E2128=AF!$D$6,IF($M2128="Atrasada",2,IF($M2128="Concluída com atraso",1,0)),0)</f>
        <v>0</v>
      </c>
      <c r="BC2128" s="18">
        <v>2.1219999999999999E-2</v>
      </c>
      <c r="BD2128" s="18">
        <f t="shared" si="747"/>
        <v>2.1219999999999999E-2</v>
      </c>
      <c r="BE2128" s="18">
        <f t="shared" si="747"/>
        <v>2.1219999999999999E-2</v>
      </c>
      <c r="BF2128" s="18" t="str">
        <f t="shared" si="741"/>
        <v/>
      </c>
      <c r="BN2128" s="18" t="str">
        <f t="shared" si="742"/>
        <v>s</v>
      </c>
    </row>
    <row r="2129" spans="3:66" ht="50.1" customHeight="1" thickTop="1" thickBot="1" x14ac:dyDescent="0.3">
      <c r="C2129" s="46"/>
      <c r="D2129" s="46"/>
      <c r="E2129" s="46"/>
      <c r="F2129" s="122"/>
      <c r="G2129" s="122"/>
      <c r="H2129" s="78" t="str">
        <f t="shared" si="743"/>
        <v/>
      </c>
      <c r="I2129" s="78" t="str">
        <f t="shared" si="744"/>
        <v/>
      </c>
      <c r="J2129" s="16"/>
      <c r="K2129" s="46" t="str">
        <f t="shared" si="745"/>
        <v/>
      </c>
      <c r="L2129" s="16"/>
      <c r="M2129" s="16"/>
      <c r="N2129" s="46"/>
      <c r="O2129" s="47" t="str">
        <f t="shared" si="748"/>
        <v/>
      </c>
      <c r="P2129" s="47"/>
      <c r="Q2129" s="48" t="str">
        <f>IFERROR(VLOOKUP(E2129,Funcionários!$C$8:$E$207,3,FALSE),"")</f>
        <v/>
      </c>
      <c r="R2129" s="47"/>
      <c r="S2129" s="49" t="str">
        <f t="shared" si="749"/>
        <v/>
      </c>
      <c r="T2129" s="49">
        <v>2.1229999999999999E-2</v>
      </c>
      <c r="U2129" s="48" t="str">
        <f>IF(Funcionários!C2130=0,"",Funcionários!C2130)</f>
        <v/>
      </c>
      <c r="V2129" s="50">
        <f>IF(U2129="",0,IF(COUNTIFS($E$7:$E$3006,U2129,$I$7:$I$3006,'RC'!$E$6)=0,0,COUNTIFS($M$7:$M$3006,"Concluída no prazo",$E$7:$E$3006,U2129,$I$7:$I$3006,'RC'!$E$6)/COUNTIFS($E$7:$E$3006,U2129,$I$7:$I$3006,'RC'!$E$6)))</f>
        <v>0</v>
      </c>
      <c r="W2129" s="49">
        <f>SUMIFS($J$7:$J$3006,$E$7:$E$3006,U2129,$I$7:$I$3006,'RC'!$E$6)+SUMIFS($L$7:$L$3006,$E$7:$E$3006,U2129,$I$7:$I$3006,'RC'!$E$6)</f>
        <v>0</v>
      </c>
      <c r="X2129" s="48">
        <f>COUNTIFS($E$7:$E$3006,U2129,$I$7:$I$3006,'RC'!$E$6)</f>
        <v>0</v>
      </c>
      <c r="Y2129" s="48"/>
      <c r="Z2129" s="51" t="str">
        <f>IF(AQ2129='RC'!$E$6,AC2129*1000+AD2129,"")</f>
        <v/>
      </c>
      <c r="AA2129" s="51" t="str">
        <f>IF(AB2129="","",IF(AQ2129='RC'!$E$6,AC2129*1000-AD2129,""))</f>
        <v/>
      </c>
      <c r="AB2129" s="48" t="str">
        <f>IFERROR(VLOOKUP(E2129,Funcionários!$C$8:$E$207,3,FALSE),"")</f>
        <v/>
      </c>
      <c r="AC2129" s="50" t="str">
        <f>IF(AB2129="","",IF(COUNTIFS($AB$7:$AB$3006,AB2129,$AQ$7:$AQ$3006,'RC'!$E$6)=0,"",COUNTIFS($M$7:$M$3006,"Concluída no prazo",$AB$7:$AB$3006,AB2129,$AQ$7:$AQ$3006,'RC'!$E$6)/COUNTIFS($AB$7:$AB$3006,AB2129,$AQ$7:$AQ$3006,'RC'!$E$6)))</f>
        <v/>
      </c>
      <c r="AD2129" s="48">
        <f>SUMIF($AQ$7:$AQ$3006,'RC'!$E$6,$J$7:$J$3006)+SUMIF($AQ$7:$AQ$3006,'RC'!$E$6,$L$7:$L$3006)</f>
        <v>21</v>
      </c>
      <c r="AF2129" s="48">
        <v>2.8779999999993498E-2</v>
      </c>
      <c r="AG2129" s="48">
        <f>IF(OR(AQ2129="",AQ2129&lt;&gt;'RC'!$E$6,AB2129&lt;&gt;'RC'!$D$21),0,1)</f>
        <v>0</v>
      </c>
      <c r="AH2129" s="48">
        <f t="shared" si="746"/>
        <v>2.8779999999993498E-2</v>
      </c>
      <c r="AI2129" s="48" t="str">
        <f t="shared" si="728"/>
        <v/>
      </c>
      <c r="AJ2129" s="48" t="str">
        <f t="shared" si="729"/>
        <v/>
      </c>
      <c r="AK2129" s="52" t="str">
        <f t="shared" si="730"/>
        <v/>
      </c>
      <c r="AL2129" s="52" t="str">
        <f t="shared" si="731"/>
        <v/>
      </c>
      <c r="AM2129" s="48" t="str">
        <f t="shared" si="732"/>
        <v/>
      </c>
      <c r="AN2129" s="48" t="str">
        <f t="shared" si="733"/>
        <v/>
      </c>
      <c r="AP2129" s="18" t="str">
        <f t="shared" si="734"/>
        <v/>
      </c>
      <c r="AQ2129" s="18" t="str">
        <f t="shared" si="735"/>
        <v/>
      </c>
      <c r="AR2129" s="18">
        <v>2.878E-2</v>
      </c>
      <c r="AS2129" s="18">
        <f>IF(AF!$D$27="Todos",1,IF(M2129=AF!$D$27,1,0))</f>
        <v>1</v>
      </c>
      <c r="AT2129" s="53">
        <f>IF(AND(E2129=AF!$D$6,OR(LT!M2129=AF!$D$27,AF!$D$27="Todos"),OR(AP2129=AF!$E$8,AQ2129=AF!$E$8)),AR2129+AS2129,0)</f>
        <v>0</v>
      </c>
      <c r="AU2129" s="18" t="str">
        <f t="shared" si="736"/>
        <v/>
      </c>
      <c r="AV2129" s="54" t="str">
        <f t="shared" si="737"/>
        <v/>
      </c>
      <c r="AW2129" s="54" t="str">
        <f t="shared" si="738"/>
        <v/>
      </c>
      <c r="AX2129" s="18" t="str">
        <f t="shared" si="739"/>
        <v/>
      </c>
      <c r="AY2129" s="18" t="str">
        <f t="shared" si="740"/>
        <v/>
      </c>
      <c r="BA2129" s="18">
        <f>IF($E2129=AF!$D$6,IF($M2129="Concluída no prazo",2,IF($M2129="Concluída com atraso",1,0)),0)</f>
        <v>0</v>
      </c>
      <c r="BB2129" s="18">
        <f>IF($E2129=AF!$D$6,IF($M2129="Atrasada",2,IF($M2129="Concluída com atraso",1,0)),0)</f>
        <v>0</v>
      </c>
      <c r="BC2129" s="18">
        <v>2.1229999999999999E-2</v>
      </c>
      <c r="BD2129" s="18">
        <f t="shared" si="747"/>
        <v>2.1229999999999999E-2</v>
      </c>
      <c r="BE2129" s="18">
        <f t="shared" si="747"/>
        <v>2.1229999999999999E-2</v>
      </c>
      <c r="BF2129" s="18" t="str">
        <f t="shared" si="741"/>
        <v/>
      </c>
      <c r="BN2129" s="18" t="str">
        <f t="shared" si="742"/>
        <v>s</v>
      </c>
    </row>
    <row r="2130" spans="3:66" ht="50.1" customHeight="1" thickTop="1" thickBot="1" x14ac:dyDescent="0.3">
      <c r="C2130" s="46"/>
      <c r="D2130" s="46"/>
      <c r="E2130" s="46"/>
      <c r="F2130" s="122"/>
      <c r="G2130" s="122"/>
      <c r="H2130" s="78" t="str">
        <f t="shared" si="743"/>
        <v/>
      </c>
      <c r="I2130" s="78" t="str">
        <f t="shared" si="744"/>
        <v/>
      </c>
      <c r="J2130" s="16"/>
      <c r="K2130" s="46" t="str">
        <f t="shared" si="745"/>
        <v/>
      </c>
      <c r="L2130" s="16"/>
      <c r="M2130" s="16"/>
      <c r="N2130" s="46"/>
      <c r="O2130" s="47" t="str">
        <f t="shared" si="748"/>
        <v/>
      </c>
      <c r="P2130" s="47"/>
      <c r="Q2130" s="48" t="str">
        <f>IFERROR(VLOOKUP(E2130,Funcionários!$C$8:$E$207,3,FALSE),"")</f>
        <v/>
      </c>
      <c r="R2130" s="47"/>
      <c r="S2130" s="49" t="str">
        <f t="shared" si="749"/>
        <v/>
      </c>
      <c r="T2130" s="49">
        <v>2.1239999999999998E-2</v>
      </c>
      <c r="U2130" s="48" t="str">
        <f>IF(Funcionários!C2131=0,"",Funcionários!C2131)</f>
        <v/>
      </c>
      <c r="V2130" s="50">
        <f>IF(U2130="",0,IF(COUNTIFS($E$7:$E$3006,U2130,$I$7:$I$3006,'RC'!$E$6)=0,0,COUNTIFS($M$7:$M$3006,"Concluída no prazo",$E$7:$E$3006,U2130,$I$7:$I$3006,'RC'!$E$6)/COUNTIFS($E$7:$E$3006,U2130,$I$7:$I$3006,'RC'!$E$6)))</f>
        <v>0</v>
      </c>
      <c r="W2130" s="49">
        <f>SUMIFS($J$7:$J$3006,$E$7:$E$3006,U2130,$I$7:$I$3006,'RC'!$E$6)+SUMIFS($L$7:$L$3006,$E$7:$E$3006,U2130,$I$7:$I$3006,'RC'!$E$6)</f>
        <v>0</v>
      </c>
      <c r="X2130" s="48">
        <f>COUNTIFS($E$7:$E$3006,U2130,$I$7:$I$3006,'RC'!$E$6)</f>
        <v>0</v>
      </c>
      <c r="Y2130" s="48"/>
      <c r="Z2130" s="51" t="str">
        <f>IF(AQ2130='RC'!$E$6,AC2130*1000+AD2130,"")</f>
        <v/>
      </c>
      <c r="AA2130" s="51" t="str">
        <f>IF(AB2130="","",IF(AQ2130='RC'!$E$6,AC2130*1000-AD2130,""))</f>
        <v/>
      </c>
      <c r="AB2130" s="48" t="str">
        <f>IFERROR(VLOOKUP(E2130,Funcionários!$C$8:$E$207,3,FALSE),"")</f>
        <v/>
      </c>
      <c r="AC2130" s="50" t="str">
        <f>IF(AB2130="","",IF(COUNTIFS($AB$7:$AB$3006,AB2130,$AQ$7:$AQ$3006,'RC'!$E$6)=0,"",COUNTIFS($M$7:$M$3006,"Concluída no prazo",$AB$7:$AB$3006,AB2130,$AQ$7:$AQ$3006,'RC'!$E$6)/COUNTIFS($AB$7:$AB$3006,AB2130,$AQ$7:$AQ$3006,'RC'!$E$6)))</f>
        <v/>
      </c>
      <c r="AD2130" s="48">
        <f>SUMIF($AQ$7:$AQ$3006,'RC'!$E$6,$J$7:$J$3006)+SUMIF($AQ$7:$AQ$3006,'RC'!$E$6,$L$7:$L$3006)</f>
        <v>21</v>
      </c>
      <c r="AF2130" s="48">
        <v>2.8769999999993499E-2</v>
      </c>
      <c r="AG2130" s="48">
        <f>IF(OR(AQ2130="",AQ2130&lt;&gt;'RC'!$E$6,AB2130&lt;&gt;'RC'!$D$21),0,1)</f>
        <v>0</v>
      </c>
      <c r="AH2130" s="48">
        <f t="shared" si="746"/>
        <v>2.8769999999993499E-2</v>
      </c>
      <c r="AI2130" s="48" t="str">
        <f t="shared" si="728"/>
        <v/>
      </c>
      <c r="AJ2130" s="48" t="str">
        <f t="shared" si="729"/>
        <v/>
      </c>
      <c r="AK2130" s="52" t="str">
        <f t="shared" si="730"/>
        <v/>
      </c>
      <c r="AL2130" s="52" t="str">
        <f t="shared" si="731"/>
        <v/>
      </c>
      <c r="AM2130" s="48" t="str">
        <f t="shared" si="732"/>
        <v/>
      </c>
      <c r="AN2130" s="48" t="str">
        <f t="shared" si="733"/>
        <v/>
      </c>
      <c r="AP2130" s="18" t="str">
        <f t="shared" si="734"/>
        <v/>
      </c>
      <c r="AQ2130" s="18" t="str">
        <f t="shared" si="735"/>
        <v/>
      </c>
      <c r="AR2130" s="18">
        <v>2.877E-2</v>
      </c>
      <c r="AS2130" s="18">
        <f>IF(AF!$D$27="Todos",1,IF(M2130=AF!$D$27,1,0))</f>
        <v>1</v>
      </c>
      <c r="AT2130" s="53">
        <f>IF(AND(E2130=AF!$D$6,OR(LT!M2130=AF!$D$27,AF!$D$27="Todos"),OR(AP2130=AF!$E$8,AQ2130=AF!$E$8)),AR2130+AS2130,0)</f>
        <v>0</v>
      </c>
      <c r="AU2130" s="18" t="str">
        <f t="shared" si="736"/>
        <v/>
      </c>
      <c r="AV2130" s="54" t="str">
        <f t="shared" si="737"/>
        <v/>
      </c>
      <c r="AW2130" s="54" t="str">
        <f t="shared" si="738"/>
        <v/>
      </c>
      <c r="AX2130" s="18" t="str">
        <f t="shared" si="739"/>
        <v/>
      </c>
      <c r="AY2130" s="18" t="str">
        <f t="shared" si="740"/>
        <v/>
      </c>
      <c r="BA2130" s="18">
        <f>IF($E2130=AF!$D$6,IF($M2130="Concluída no prazo",2,IF($M2130="Concluída com atraso",1,0)),0)</f>
        <v>0</v>
      </c>
      <c r="BB2130" s="18">
        <f>IF($E2130=AF!$D$6,IF($M2130="Atrasada",2,IF($M2130="Concluída com atraso",1,0)),0)</f>
        <v>0</v>
      </c>
      <c r="BC2130" s="18">
        <v>2.1239999999999998E-2</v>
      </c>
      <c r="BD2130" s="18">
        <f t="shared" si="747"/>
        <v>2.1239999999999998E-2</v>
      </c>
      <c r="BE2130" s="18">
        <f t="shared" si="747"/>
        <v>2.1239999999999998E-2</v>
      </c>
      <c r="BF2130" s="18" t="str">
        <f t="shared" si="741"/>
        <v/>
      </c>
      <c r="BN2130" s="18" t="str">
        <f t="shared" si="742"/>
        <v>s</v>
      </c>
    </row>
    <row r="2131" spans="3:66" ht="50.1" customHeight="1" thickTop="1" thickBot="1" x14ac:dyDescent="0.3">
      <c r="C2131" s="46"/>
      <c r="D2131" s="46"/>
      <c r="E2131" s="46"/>
      <c r="F2131" s="122"/>
      <c r="G2131" s="122"/>
      <c r="H2131" s="78" t="str">
        <f t="shared" si="743"/>
        <v/>
      </c>
      <c r="I2131" s="78" t="str">
        <f t="shared" si="744"/>
        <v/>
      </c>
      <c r="J2131" s="16"/>
      <c r="K2131" s="46" t="str">
        <f t="shared" si="745"/>
        <v/>
      </c>
      <c r="L2131" s="16"/>
      <c r="M2131" s="16"/>
      <c r="N2131" s="46"/>
      <c r="O2131" s="47" t="str">
        <f t="shared" si="748"/>
        <v/>
      </c>
      <c r="P2131" s="47"/>
      <c r="Q2131" s="48" t="str">
        <f>IFERROR(VLOOKUP(E2131,Funcionários!$C$8:$E$207,3,FALSE),"")</f>
        <v/>
      </c>
      <c r="R2131" s="47"/>
      <c r="S2131" s="49" t="str">
        <f t="shared" si="749"/>
        <v/>
      </c>
      <c r="T2131" s="49">
        <v>2.1250000000000002E-2</v>
      </c>
      <c r="U2131" s="48" t="str">
        <f>IF(Funcionários!C2132=0,"",Funcionários!C2132)</f>
        <v/>
      </c>
      <c r="V2131" s="50">
        <f>IF(U2131="",0,IF(COUNTIFS($E$7:$E$3006,U2131,$I$7:$I$3006,'RC'!$E$6)=0,0,COUNTIFS($M$7:$M$3006,"Concluída no prazo",$E$7:$E$3006,U2131,$I$7:$I$3006,'RC'!$E$6)/COUNTIFS($E$7:$E$3006,U2131,$I$7:$I$3006,'RC'!$E$6)))</f>
        <v>0</v>
      </c>
      <c r="W2131" s="49">
        <f>SUMIFS($J$7:$J$3006,$E$7:$E$3006,U2131,$I$7:$I$3006,'RC'!$E$6)+SUMIFS($L$7:$L$3006,$E$7:$E$3006,U2131,$I$7:$I$3006,'RC'!$E$6)</f>
        <v>0</v>
      </c>
      <c r="X2131" s="48">
        <f>COUNTIFS($E$7:$E$3006,U2131,$I$7:$I$3006,'RC'!$E$6)</f>
        <v>0</v>
      </c>
      <c r="Y2131" s="48"/>
      <c r="Z2131" s="51" t="str">
        <f>IF(AQ2131='RC'!$E$6,AC2131*1000+AD2131,"")</f>
        <v/>
      </c>
      <c r="AA2131" s="51" t="str">
        <f>IF(AB2131="","",IF(AQ2131='RC'!$E$6,AC2131*1000-AD2131,""))</f>
        <v/>
      </c>
      <c r="AB2131" s="48" t="str">
        <f>IFERROR(VLOOKUP(E2131,Funcionários!$C$8:$E$207,3,FALSE),"")</f>
        <v/>
      </c>
      <c r="AC2131" s="50" t="str">
        <f>IF(AB2131="","",IF(COUNTIFS($AB$7:$AB$3006,AB2131,$AQ$7:$AQ$3006,'RC'!$E$6)=0,"",COUNTIFS($M$7:$M$3006,"Concluída no prazo",$AB$7:$AB$3006,AB2131,$AQ$7:$AQ$3006,'RC'!$E$6)/COUNTIFS($AB$7:$AB$3006,AB2131,$AQ$7:$AQ$3006,'RC'!$E$6)))</f>
        <v/>
      </c>
      <c r="AD2131" s="48">
        <f>SUMIF($AQ$7:$AQ$3006,'RC'!$E$6,$J$7:$J$3006)+SUMIF($AQ$7:$AQ$3006,'RC'!$E$6,$L$7:$L$3006)</f>
        <v>21</v>
      </c>
      <c r="AF2131" s="48">
        <v>2.8759999999993499E-2</v>
      </c>
      <c r="AG2131" s="48">
        <f>IF(OR(AQ2131="",AQ2131&lt;&gt;'RC'!$E$6,AB2131&lt;&gt;'RC'!$D$21),0,1)</f>
        <v>0</v>
      </c>
      <c r="AH2131" s="48">
        <f t="shared" si="746"/>
        <v>2.8759999999993499E-2</v>
      </c>
      <c r="AI2131" s="48" t="str">
        <f t="shared" si="728"/>
        <v/>
      </c>
      <c r="AJ2131" s="48" t="str">
        <f t="shared" si="729"/>
        <v/>
      </c>
      <c r="AK2131" s="52" t="str">
        <f t="shared" si="730"/>
        <v/>
      </c>
      <c r="AL2131" s="52" t="str">
        <f t="shared" si="731"/>
        <v/>
      </c>
      <c r="AM2131" s="48" t="str">
        <f t="shared" si="732"/>
        <v/>
      </c>
      <c r="AN2131" s="48" t="str">
        <f t="shared" si="733"/>
        <v/>
      </c>
      <c r="AP2131" s="18" t="str">
        <f t="shared" si="734"/>
        <v/>
      </c>
      <c r="AQ2131" s="18" t="str">
        <f t="shared" si="735"/>
        <v/>
      </c>
      <c r="AR2131" s="18">
        <v>2.8760000000000001E-2</v>
      </c>
      <c r="AS2131" s="18">
        <f>IF(AF!$D$27="Todos",1,IF(M2131=AF!$D$27,1,0))</f>
        <v>1</v>
      </c>
      <c r="AT2131" s="53">
        <f>IF(AND(E2131=AF!$D$6,OR(LT!M2131=AF!$D$27,AF!$D$27="Todos"),OR(AP2131=AF!$E$8,AQ2131=AF!$E$8)),AR2131+AS2131,0)</f>
        <v>0</v>
      </c>
      <c r="AU2131" s="18" t="str">
        <f t="shared" si="736"/>
        <v/>
      </c>
      <c r="AV2131" s="54" t="str">
        <f t="shared" si="737"/>
        <v/>
      </c>
      <c r="AW2131" s="54" t="str">
        <f t="shared" si="738"/>
        <v/>
      </c>
      <c r="AX2131" s="18" t="str">
        <f t="shared" si="739"/>
        <v/>
      </c>
      <c r="AY2131" s="18" t="str">
        <f t="shared" si="740"/>
        <v/>
      </c>
      <c r="BA2131" s="18">
        <f>IF($E2131=AF!$D$6,IF($M2131="Concluída no prazo",2,IF($M2131="Concluída com atraso",1,0)),0)</f>
        <v>0</v>
      </c>
      <c r="BB2131" s="18">
        <f>IF($E2131=AF!$D$6,IF($M2131="Atrasada",2,IF($M2131="Concluída com atraso",1,0)),0)</f>
        <v>0</v>
      </c>
      <c r="BC2131" s="18">
        <v>2.1250000000000002E-2</v>
      </c>
      <c r="BD2131" s="18">
        <f t="shared" si="747"/>
        <v>2.1250000000000002E-2</v>
      </c>
      <c r="BE2131" s="18">
        <f t="shared" si="747"/>
        <v>2.1250000000000002E-2</v>
      </c>
      <c r="BF2131" s="18" t="str">
        <f t="shared" si="741"/>
        <v/>
      </c>
      <c r="BN2131" s="18" t="str">
        <f t="shared" si="742"/>
        <v>s</v>
      </c>
    </row>
    <row r="2132" spans="3:66" ht="50.1" customHeight="1" thickTop="1" thickBot="1" x14ac:dyDescent="0.3">
      <c r="C2132" s="46"/>
      <c r="D2132" s="46"/>
      <c r="E2132" s="46"/>
      <c r="F2132" s="122"/>
      <c r="G2132" s="122"/>
      <c r="H2132" s="78" t="str">
        <f t="shared" si="743"/>
        <v/>
      </c>
      <c r="I2132" s="78" t="str">
        <f t="shared" si="744"/>
        <v/>
      </c>
      <c r="J2132" s="16"/>
      <c r="K2132" s="46" t="str">
        <f t="shared" si="745"/>
        <v/>
      </c>
      <c r="L2132" s="16"/>
      <c r="M2132" s="16"/>
      <c r="N2132" s="46"/>
      <c r="O2132" s="47" t="str">
        <f t="shared" si="748"/>
        <v/>
      </c>
      <c r="P2132" s="47"/>
      <c r="Q2132" s="48" t="str">
        <f>IFERROR(VLOOKUP(E2132,Funcionários!$C$8:$E$207,3,FALSE),"")</f>
        <v/>
      </c>
      <c r="R2132" s="47"/>
      <c r="S2132" s="49" t="str">
        <f t="shared" si="749"/>
        <v/>
      </c>
      <c r="T2132" s="49">
        <v>2.1260000000000001E-2</v>
      </c>
      <c r="U2132" s="48" t="str">
        <f>IF(Funcionários!C2133=0,"",Funcionários!C2133)</f>
        <v/>
      </c>
      <c r="V2132" s="50">
        <f>IF(U2132="",0,IF(COUNTIFS($E$7:$E$3006,U2132,$I$7:$I$3006,'RC'!$E$6)=0,0,COUNTIFS($M$7:$M$3006,"Concluída no prazo",$E$7:$E$3006,U2132,$I$7:$I$3006,'RC'!$E$6)/COUNTIFS($E$7:$E$3006,U2132,$I$7:$I$3006,'RC'!$E$6)))</f>
        <v>0</v>
      </c>
      <c r="W2132" s="49">
        <f>SUMIFS($J$7:$J$3006,$E$7:$E$3006,U2132,$I$7:$I$3006,'RC'!$E$6)+SUMIFS($L$7:$L$3006,$E$7:$E$3006,U2132,$I$7:$I$3006,'RC'!$E$6)</f>
        <v>0</v>
      </c>
      <c r="X2132" s="48">
        <f>COUNTIFS($E$7:$E$3006,U2132,$I$7:$I$3006,'RC'!$E$6)</f>
        <v>0</v>
      </c>
      <c r="Y2132" s="48"/>
      <c r="Z2132" s="51" t="str">
        <f>IF(AQ2132='RC'!$E$6,AC2132*1000+AD2132,"")</f>
        <v/>
      </c>
      <c r="AA2132" s="51" t="str">
        <f>IF(AB2132="","",IF(AQ2132='RC'!$E$6,AC2132*1000-AD2132,""))</f>
        <v/>
      </c>
      <c r="AB2132" s="48" t="str">
        <f>IFERROR(VLOOKUP(E2132,Funcionários!$C$8:$E$207,3,FALSE),"")</f>
        <v/>
      </c>
      <c r="AC2132" s="50" t="str">
        <f>IF(AB2132="","",IF(COUNTIFS($AB$7:$AB$3006,AB2132,$AQ$7:$AQ$3006,'RC'!$E$6)=0,"",COUNTIFS($M$7:$M$3006,"Concluída no prazo",$AB$7:$AB$3006,AB2132,$AQ$7:$AQ$3006,'RC'!$E$6)/COUNTIFS($AB$7:$AB$3006,AB2132,$AQ$7:$AQ$3006,'RC'!$E$6)))</f>
        <v/>
      </c>
      <c r="AD2132" s="48">
        <f>SUMIF($AQ$7:$AQ$3006,'RC'!$E$6,$J$7:$J$3006)+SUMIF($AQ$7:$AQ$3006,'RC'!$E$6,$L$7:$L$3006)</f>
        <v>21</v>
      </c>
      <c r="AF2132" s="48">
        <v>2.87499999999935E-2</v>
      </c>
      <c r="AG2132" s="48">
        <f>IF(OR(AQ2132="",AQ2132&lt;&gt;'RC'!$E$6,AB2132&lt;&gt;'RC'!$D$21),0,1)</f>
        <v>0</v>
      </c>
      <c r="AH2132" s="48">
        <f t="shared" si="746"/>
        <v>2.87499999999935E-2</v>
      </c>
      <c r="AI2132" s="48" t="str">
        <f t="shared" si="728"/>
        <v/>
      </c>
      <c r="AJ2132" s="48" t="str">
        <f t="shared" si="729"/>
        <v/>
      </c>
      <c r="AK2132" s="52" t="str">
        <f t="shared" si="730"/>
        <v/>
      </c>
      <c r="AL2132" s="52" t="str">
        <f t="shared" si="731"/>
        <v/>
      </c>
      <c r="AM2132" s="48" t="str">
        <f t="shared" si="732"/>
        <v/>
      </c>
      <c r="AN2132" s="48" t="str">
        <f t="shared" si="733"/>
        <v/>
      </c>
      <c r="AP2132" s="18" t="str">
        <f t="shared" si="734"/>
        <v/>
      </c>
      <c r="AQ2132" s="18" t="str">
        <f t="shared" si="735"/>
        <v/>
      </c>
      <c r="AR2132" s="18">
        <v>2.8750000000000001E-2</v>
      </c>
      <c r="AS2132" s="18">
        <f>IF(AF!$D$27="Todos",1,IF(M2132=AF!$D$27,1,0))</f>
        <v>1</v>
      </c>
      <c r="AT2132" s="53">
        <f>IF(AND(E2132=AF!$D$6,OR(LT!M2132=AF!$D$27,AF!$D$27="Todos"),OR(AP2132=AF!$E$8,AQ2132=AF!$E$8)),AR2132+AS2132,0)</f>
        <v>0</v>
      </c>
      <c r="AU2132" s="18" t="str">
        <f t="shared" si="736"/>
        <v/>
      </c>
      <c r="AV2132" s="54" t="str">
        <f t="shared" si="737"/>
        <v/>
      </c>
      <c r="AW2132" s="54" t="str">
        <f t="shared" si="738"/>
        <v/>
      </c>
      <c r="AX2132" s="18" t="str">
        <f t="shared" si="739"/>
        <v/>
      </c>
      <c r="AY2132" s="18" t="str">
        <f t="shared" si="740"/>
        <v/>
      </c>
      <c r="BA2132" s="18">
        <f>IF($E2132=AF!$D$6,IF($M2132="Concluída no prazo",2,IF($M2132="Concluída com atraso",1,0)),0)</f>
        <v>0</v>
      </c>
      <c r="BB2132" s="18">
        <f>IF($E2132=AF!$D$6,IF($M2132="Atrasada",2,IF($M2132="Concluída com atraso",1,0)),0)</f>
        <v>0</v>
      </c>
      <c r="BC2132" s="18">
        <v>2.1260000000000001E-2</v>
      </c>
      <c r="BD2132" s="18">
        <f t="shared" si="747"/>
        <v>2.1260000000000001E-2</v>
      </c>
      <c r="BE2132" s="18">
        <f t="shared" si="747"/>
        <v>2.1260000000000001E-2</v>
      </c>
      <c r="BF2132" s="18" t="str">
        <f t="shared" si="741"/>
        <v/>
      </c>
      <c r="BN2132" s="18" t="str">
        <f t="shared" si="742"/>
        <v>s</v>
      </c>
    </row>
    <row r="2133" spans="3:66" ht="50.1" customHeight="1" thickTop="1" thickBot="1" x14ac:dyDescent="0.3">
      <c r="C2133" s="46"/>
      <c r="D2133" s="46"/>
      <c r="E2133" s="46"/>
      <c r="F2133" s="122"/>
      <c r="G2133" s="122"/>
      <c r="H2133" s="78" t="str">
        <f t="shared" si="743"/>
        <v/>
      </c>
      <c r="I2133" s="78" t="str">
        <f t="shared" si="744"/>
        <v/>
      </c>
      <c r="J2133" s="16"/>
      <c r="K2133" s="46" t="str">
        <f t="shared" si="745"/>
        <v/>
      </c>
      <c r="L2133" s="16"/>
      <c r="M2133" s="16"/>
      <c r="N2133" s="46"/>
      <c r="O2133" s="47" t="str">
        <f t="shared" si="748"/>
        <v/>
      </c>
      <c r="P2133" s="47"/>
      <c r="Q2133" s="48" t="str">
        <f>IFERROR(VLOOKUP(E2133,Funcionários!$C$8:$E$207,3,FALSE),"")</f>
        <v/>
      </c>
      <c r="R2133" s="47"/>
      <c r="S2133" s="49" t="str">
        <f t="shared" si="749"/>
        <v/>
      </c>
      <c r="T2133" s="49">
        <v>2.1270000000000001E-2</v>
      </c>
      <c r="U2133" s="48" t="str">
        <f>IF(Funcionários!C2134=0,"",Funcionários!C2134)</f>
        <v/>
      </c>
      <c r="V2133" s="50">
        <f>IF(U2133="",0,IF(COUNTIFS($E$7:$E$3006,U2133,$I$7:$I$3006,'RC'!$E$6)=0,0,COUNTIFS($M$7:$M$3006,"Concluída no prazo",$E$7:$E$3006,U2133,$I$7:$I$3006,'RC'!$E$6)/COUNTIFS($E$7:$E$3006,U2133,$I$7:$I$3006,'RC'!$E$6)))</f>
        <v>0</v>
      </c>
      <c r="W2133" s="49">
        <f>SUMIFS($J$7:$J$3006,$E$7:$E$3006,U2133,$I$7:$I$3006,'RC'!$E$6)+SUMIFS($L$7:$L$3006,$E$7:$E$3006,U2133,$I$7:$I$3006,'RC'!$E$6)</f>
        <v>0</v>
      </c>
      <c r="X2133" s="48">
        <f>COUNTIFS($E$7:$E$3006,U2133,$I$7:$I$3006,'RC'!$E$6)</f>
        <v>0</v>
      </c>
      <c r="Y2133" s="48"/>
      <c r="Z2133" s="51" t="str">
        <f>IF(AQ2133='RC'!$E$6,AC2133*1000+AD2133,"")</f>
        <v/>
      </c>
      <c r="AA2133" s="51" t="str">
        <f>IF(AB2133="","",IF(AQ2133='RC'!$E$6,AC2133*1000-AD2133,""))</f>
        <v/>
      </c>
      <c r="AB2133" s="48" t="str">
        <f>IFERROR(VLOOKUP(E2133,Funcionários!$C$8:$E$207,3,FALSE),"")</f>
        <v/>
      </c>
      <c r="AC2133" s="50" t="str">
        <f>IF(AB2133="","",IF(COUNTIFS($AB$7:$AB$3006,AB2133,$AQ$7:$AQ$3006,'RC'!$E$6)=0,"",COUNTIFS($M$7:$M$3006,"Concluída no prazo",$AB$7:$AB$3006,AB2133,$AQ$7:$AQ$3006,'RC'!$E$6)/COUNTIFS($AB$7:$AB$3006,AB2133,$AQ$7:$AQ$3006,'RC'!$E$6)))</f>
        <v/>
      </c>
      <c r="AD2133" s="48">
        <f>SUMIF($AQ$7:$AQ$3006,'RC'!$E$6,$J$7:$J$3006)+SUMIF($AQ$7:$AQ$3006,'RC'!$E$6,$L$7:$L$3006)</f>
        <v>21</v>
      </c>
      <c r="AF2133" s="48">
        <v>2.87399999999935E-2</v>
      </c>
      <c r="AG2133" s="48">
        <f>IF(OR(AQ2133="",AQ2133&lt;&gt;'RC'!$E$6,AB2133&lt;&gt;'RC'!$D$21),0,1)</f>
        <v>0</v>
      </c>
      <c r="AH2133" s="48">
        <f t="shared" si="746"/>
        <v>2.87399999999935E-2</v>
      </c>
      <c r="AI2133" s="48" t="str">
        <f t="shared" si="728"/>
        <v/>
      </c>
      <c r="AJ2133" s="48" t="str">
        <f t="shared" si="729"/>
        <v/>
      </c>
      <c r="AK2133" s="52" t="str">
        <f t="shared" si="730"/>
        <v/>
      </c>
      <c r="AL2133" s="52" t="str">
        <f t="shared" si="731"/>
        <v/>
      </c>
      <c r="AM2133" s="48" t="str">
        <f t="shared" si="732"/>
        <v/>
      </c>
      <c r="AN2133" s="48" t="str">
        <f t="shared" si="733"/>
        <v/>
      </c>
      <c r="AP2133" s="18" t="str">
        <f t="shared" si="734"/>
        <v/>
      </c>
      <c r="AQ2133" s="18" t="str">
        <f t="shared" si="735"/>
        <v/>
      </c>
      <c r="AR2133" s="18">
        <v>2.8740000000000002E-2</v>
      </c>
      <c r="AS2133" s="18">
        <f>IF(AF!$D$27="Todos",1,IF(M2133=AF!$D$27,1,0))</f>
        <v>1</v>
      </c>
      <c r="AT2133" s="53">
        <f>IF(AND(E2133=AF!$D$6,OR(LT!M2133=AF!$D$27,AF!$D$27="Todos"),OR(AP2133=AF!$E$8,AQ2133=AF!$E$8)),AR2133+AS2133,0)</f>
        <v>0</v>
      </c>
      <c r="AU2133" s="18" t="str">
        <f t="shared" si="736"/>
        <v/>
      </c>
      <c r="AV2133" s="54" t="str">
        <f t="shared" si="737"/>
        <v/>
      </c>
      <c r="AW2133" s="54" t="str">
        <f t="shared" si="738"/>
        <v/>
      </c>
      <c r="AX2133" s="18" t="str">
        <f t="shared" si="739"/>
        <v/>
      </c>
      <c r="AY2133" s="18" t="str">
        <f t="shared" si="740"/>
        <v/>
      </c>
      <c r="BA2133" s="18">
        <f>IF($E2133=AF!$D$6,IF($M2133="Concluída no prazo",2,IF($M2133="Concluída com atraso",1,0)),0)</f>
        <v>0</v>
      </c>
      <c r="BB2133" s="18">
        <f>IF($E2133=AF!$D$6,IF($M2133="Atrasada",2,IF($M2133="Concluída com atraso",1,0)),0)</f>
        <v>0</v>
      </c>
      <c r="BC2133" s="18">
        <v>2.1270000000000001E-2</v>
      </c>
      <c r="BD2133" s="18">
        <f t="shared" si="747"/>
        <v>2.1270000000000001E-2</v>
      </c>
      <c r="BE2133" s="18">
        <f t="shared" si="747"/>
        <v>2.1270000000000001E-2</v>
      </c>
      <c r="BF2133" s="18" t="str">
        <f t="shared" si="741"/>
        <v/>
      </c>
      <c r="BN2133" s="18" t="str">
        <f t="shared" si="742"/>
        <v>s</v>
      </c>
    </row>
    <row r="2134" spans="3:66" ht="50.1" customHeight="1" thickTop="1" thickBot="1" x14ac:dyDescent="0.3">
      <c r="C2134" s="46"/>
      <c r="D2134" s="46"/>
      <c r="E2134" s="46"/>
      <c r="F2134" s="122"/>
      <c r="G2134" s="122"/>
      <c r="H2134" s="78" t="str">
        <f t="shared" si="743"/>
        <v/>
      </c>
      <c r="I2134" s="78" t="str">
        <f t="shared" si="744"/>
        <v/>
      </c>
      <c r="J2134" s="16"/>
      <c r="K2134" s="46" t="str">
        <f t="shared" si="745"/>
        <v/>
      </c>
      <c r="L2134" s="16"/>
      <c r="M2134" s="16"/>
      <c r="N2134" s="46"/>
      <c r="O2134" s="47" t="str">
        <f t="shared" si="748"/>
        <v/>
      </c>
      <c r="P2134" s="47"/>
      <c r="Q2134" s="48" t="str">
        <f>IFERROR(VLOOKUP(E2134,Funcionários!$C$8:$E$207,3,FALSE),"")</f>
        <v/>
      </c>
      <c r="R2134" s="47"/>
      <c r="S2134" s="49" t="str">
        <f t="shared" si="749"/>
        <v/>
      </c>
      <c r="T2134" s="49">
        <v>2.128E-2</v>
      </c>
      <c r="U2134" s="48" t="str">
        <f>IF(Funcionários!C2135=0,"",Funcionários!C2135)</f>
        <v/>
      </c>
      <c r="V2134" s="50">
        <f>IF(U2134="",0,IF(COUNTIFS($E$7:$E$3006,U2134,$I$7:$I$3006,'RC'!$E$6)=0,0,COUNTIFS($M$7:$M$3006,"Concluída no prazo",$E$7:$E$3006,U2134,$I$7:$I$3006,'RC'!$E$6)/COUNTIFS($E$7:$E$3006,U2134,$I$7:$I$3006,'RC'!$E$6)))</f>
        <v>0</v>
      </c>
      <c r="W2134" s="49">
        <f>SUMIFS($J$7:$J$3006,$E$7:$E$3006,U2134,$I$7:$I$3006,'RC'!$E$6)+SUMIFS($L$7:$L$3006,$E$7:$E$3006,U2134,$I$7:$I$3006,'RC'!$E$6)</f>
        <v>0</v>
      </c>
      <c r="X2134" s="48">
        <f>COUNTIFS($E$7:$E$3006,U2134,$I$7:$I$3006,'RC'!$E$6)</f>
        <v>0</v>
      </c>
      <c r="Y2134" s="48"/>
      <c r="Z2134" s="51" t="str">
        <f>IF(AQ2134='RC'!$E$6,AC2134*1000+AD2134,"")</f>
        <v/>
      </c>
      <c r="AA2134" s="51" t="str">
        <f>IF(AB2134="","",IF(AQ2134='RC'!$E$6,AC2134*1000-AD2134,""))</f>
        <v/>
      </c>
      <c r="AB2134" s="48" t="str">
        <f>IFERROR(VLOOKUP(E2134,Funcionários!$C$8:$E$207,3,FALSE),"")</f>
        <v/>
      </c>
      <c r="AC2134" s="50" t="str">
        <f>IF(AB2134="","",IF(COUNTIFS($AB$7:$AB$3006,AB2134,$AQ$7:$AQ$3006,'RC'!$E$6)=0,"",COUNTIFS($M$7:$M$3006,"Concluída no prazo",$AB$7:$AB$3006,AB2134,$AQ$7:$AQ$3006,'RC'!$E$6)/COUNTIFS($AB$7:$AB$3006,AB2134,$AQ$7:$AQ$3006,'RC'!$E$6)))</f>
        <v/>
      </c>
      <c r="AD2134" s="48">
        <f>SUMIF($AQ$7:$AQ$3006,'RC'!$E$6,$J$7:$J$3006)+SUMIF($AQ$7:$AQ$3006,'RC'!$E$6,$L$7:$L$3006)</f>
        <v>21</v>
      </c>
      <c r="AF2134" s="48">
        <v>2.87299999999935E-2</v>
      </c>
      <c r="AG2134" s="48">
        <f>IF(OR(AQ2134="",AQ2134&lt;&gt;'RC'!$E$6,AB2134&lt;&gt;'RC'!$D$21),0,1)</f>
        <v>0</v>
      </c>
      <c r="AH2134" s="48">
        <f t="shared" si="746"/>
        <v>2.87299999999935E-2</v>
      </c>
      <c r="AI2134" s="48" t="str">
        <f t="shared" si="728"/>
        <v/>
      </c>
      <c r="AJ2134" s="48" t="str">
        <f t="shared" si="729"/>
        <v/>
      </c>
      <c r="AK2134" s="52" t="str">
        <f t="shared" si="730"/>
        <v/>
      </c>
      <c r="AL2134" s="52" t="str">
        <f t="shared" si="731"/>
        <v/>
      </c>
      <c r="AM2134" s="48" t="str">
        <f t="shared" si="732"/>
        <v/>
      </c>
      <c r="AN2134" s="48" t="str">
        <f t="shared" si="733"/>
        <v/>
      </c>
      <c r="AP2134" s="18" t="str">
        <f t="shared" si="734"/>
        <v/>
      </c>
      <c r="AQ2134" s="18" t="str">
        <f t="shared" si="735"/>
        <v/>
      </c>
      <c r="AR2134" s="18">
        <v>2.8729999999999999E-2</v>
      </c>
      <c r="AS2134" s="18">
        <f>IF(AF!$D$27="Todos",1,IF(M2134=AF!$D$27,1,0))</f>
        <v>1</v>
      </c>
      <c r="AT2134" s="53">
        <f>IF(AND(E2134=AF!$D$6,OR(LT!M2134=AF!$D$27,AF!$D$27="Todos"),OR(AP2134=AF!$E$8,AQ2134=AF!$E$8)),AR2134+AS2134,0)</f>
        <v>0</v>
      </c>
      <c r="AU2134" s="18" t="str">
        <f t="shared" si="736"/>
        <v/>
      </c>
      <c r="AV2134" s="54" t="str">
        <f t="shared" si="737"/>
        <v/>
      </c>
      <c r="AW2134" s="54" t="str">
        <f t="shared" si="738"/>
        <v/>
      </c>
      <c r="AX2134" s="18" t="str">
        <f t="shared" si="739"/>
        <v/>
      </c>
      <c r="AY2134" s="18" t="str">
        <f t="shared" si="740"/>
        <v/>
      </c>
      <c r="BA2134" s="18">
        <f>IF($E2134=AF!$D$6,IF($M2134="Concluída no prazo",2,IF($M2134="Concluída com atraso",1,0)),0)</f>
        <v>0</v>
      </c>
      <c r="BB2134" s="18">
        <f>IF($E2134=AF!$D$6,IF($M2134="Atrasada",2,IF($M2134="Concluída com atraso",1,0)),0)</f>
        <v>0</v>
      </c>
      <c r="BC2134" s="18">
        <v>2.128E-2</v>
      </c>
      <c r="BD2134" s="18">
        <f t="shared" si="747"/>
        <v>2.128E-2</v>
      </c>
      <c r="BE2134" s="18">
        <f t="shared" si="747"/>
        <v>2.128E-2</v>
      </c>
      <c r="BF2134" s="18" t="str">
        <f t="shared" si="741"/>
        <v/>
      </c>
      <c r="BN2134" s="18" t="str">
        <f t="shared" si="742"/>
        <v>s</v>
      </c>
    </row>
    <row r="2135" spans="3:66" ht="50.1" customHeight="1" thickTop="1" thickBot="1" x14ac:dyDescent="0.3">
      <c r="C2135" s="46"/>
      <c r="D2135" s="46"/>
      <c r="E2135" s="46"/>
      <c r="F2135" s="122"/>
      <c r="G2135" s="122"/>
      <c r="H2135" s="78" t="str">
        <f t="shared" si="743"/>
        <v/>
      </c>
      <c r="I2135" s="78" t="str">
        <f t="shared" si="744"/>
        <v/>
      </c>
      <c r="J2135" s="16"/>
      <c r="K2135" s="46" t="str">
        <f t="shared" si="745"/>
        <v/>
      </c>
      <c r="L2135" s="16"/>
      <c r="M2135" s="16"/>
      <c r="N2135" s="46"/>
      <c r="O2135" s="47" t="str">
        <f t="shared" si="748"/>
        <v/>
      </c>
      <c r="P2135" s="47"/>
      <c r="Q2135" s="48" t="str">
        <f>IFERROR(VLOOKUP(E2135,Funcionários!$C$8:$E$207,3,FALSE),"")</f>
        <v/>
      </c>
      <c r="R2135" s="47"/>
      <c r="S2135" s="49" t="str">
        <f t="shared" si="749"/>
        <v/>
      </c>
      <c r="T2135" s="49">
        <v>2.129E-2</v>
      </c>
      <c r="U2135" s="48" t="str">
        <f>IF(Funcionários!C2136=0,"",Funcionários!C2136)</f>
        <v/>
      </c>
      <c r="V2135" s="50">
        <f>IF(U2135="",0,IF(COUNTIFS($E$7:$E$3006,U2135,$I$7:$I$3006,'RC'!$E$6)=0,0,COUNTIFS($M$7:$M$3006,"Concluída no prazo",$E$7:$E$3006,U2135,$I$7:$I$3006,'RC'!$E$6)/COUNTIFS($E$7:$E$3006,U2135,$I$7:$I$3006,'RC'!$E$6)))</f>
        <v>0</v>
      </c>
      <c r="W2135" s="49">
        <f>SUMIFS($J$7:$J$3006,$E$7:$E$3006,U2135,$I$7:$I$3006,'RC'!$E$6)+SUMIFS($L$7:$L$3006,$E$7:$E$3006,U2135,$I$7:$I$3006,'RC'!$E$6)</f>
        <v>0</v>
      </c>
      <c r="X2135" s="48">
        <f>COUNTIFS($E$7:$E$3006,U2135,$I$7:$I$3006,'RC'!$E$6)</f>
        <v>0</v>
      </c>
      <c r="Y2135" s="48"/>
      <c r="Z2135" s="51" t="str">
        <f>IF(AQ2135='RC'!$E$6,AC2135*1000+AD2135,"")</f>
        <v/>
      </c>
      <c r="AA2135" s="51" t="str">
        <f>IF(AB2135="","",IF(AQ2135='RC'!$E$6,AC2135*1000-AD2135,""))</f>
        <v/>
      </c>
      <c r="AB2135" s="48" t="str">
        <f>IFERROR(VLOOKUP(E2135,Funcionários!$C$8:$E$207,3,FALSE),"")</f>
        <v/>
      </c>
      <c r="AC2135" s="50" t="str">
        <f>IF(AB2135="","",IF(COUNTIFS($AB$7:$AB$3006,AB2135,$AQ$7:$AQ$3006,'RC'!$E$6)=0,"",COUNTIFS($M$7:$M$3006,"Concluída no prazo",$AB$7:$AB$3006,AB2135,$AQ$7:$AQ$3006,'RC'!$E$6)/COUNTIFS($AB$7:$AB$3006,AB2135,$AQ$7:$AQ$3006,'RC'!$E$6)))</f>
        <v/>
      </c>
      <c r="AD2135" s="48">
        <f>SUMIF($AQ$7:$AQ$3006,'RC'!$E$6,$J$7:$J$3006)+SUMIF($AQ$7:$AQ$3006,'RC'!$E$6,$L$7:$L$3006)</f>
        <v>21</v>
      </c>
      <c r="AF2135" s="48">
        <v>2.8719999999993501E-2</v>
      </c>
      <c r="AG2135" s="48">
        <f>IF(OR(AQ2135="",AQ2135&lt;&gt;'RC'!$E$6,AB2135&lt;&gt;'RC'!$D$21),0,1)</f>
        <v>0</v>
      </c>
      <c r="AH2135" s="48">
        <f t="shared" si="746"/>
        <v>2.8719999999993501E-2</v>
      </c>
      <c r="AI2135" s="48" t="str">
        <f t="shared" si="728"/>
        <v/>
      </c>
      <c r="AJ2135" s="48" t="str">
        <f t="shared" si="729"/>
        <v/>
      </c>
      <c r="AK2135" s="52" t="str">
        <f t="shared" si="730"/>
        <v/>
      </c>
      <c r="AL2135" s="52" t="str">
        <f t="shared" si="731"/>
        <v/>
      </c>
      <c r="AM2135" s="48" t="str">
        <f t="shared" si="732"/>
        <v/>
      </c>
      <c r="AN2135" s="48" t="str">
        <f t="shared" si="733"/>
        <v/>
      </c>
      <c r="AP2135" s="18" t="str">
        <f t="shared" si="734"/>
        <v/>
      </c>
      <c r="AQ2135" s="18" t="str">
        <f t="shared" si="735"/>
        <v/>
      </c>
      <c r="AR2135" s="18">
        <v>2.8719999999999999E-2</v>
      </c>
      <c r="AS2135" s="18">
        <f>IF(AF!$D$27="Todos",1,IF(M2135=AF!$D$27,1,0))</f>
        <v>1</v>
      </c>
      <c r="AT2135" s="53">
        <f>IF(AND(E2135=AF!$D$6,OR(LT!M2135=AF!$D$27,AF!$D$27="Todos"),OR(AP2135=AF!$E$8,AQ2135=AF!$E$8)),AR2135+AS2135,0)</f>
        <v>0</v>
      </c>
      <c r="AU2135" s="18" t="str">
        <f t="shared" si="736"/>
        <v/>
      </c>
      <c r="AV2135" s="54" t="str">
        <f t="shared" si="737"/>
        <v/>
      </c>
      <c r="AW2135" s="54" t="str">
        <f t="shared" si="738"/>
        <v/>
      </c>
      <c r="AX2135" s="18" t="str">
        <f t="shared" si="739"/>
        <v/>
      </c>
      <c r="AY2135" s="18" t="str">
        <f t="shared" si="740"/>
        <v/>
      </c>
      <c r="BA2135" s="18">
        <f>IF($E2135=AF!$D$6,IF($M2135="Concluída no prazo",2,IF($M2135="Concluída com atraso",1,0)),0)</f>
        <v>0</v>
      </c>
      <c r="BB2135" s="18">
        <f>IF($E2135=AF!$D$6,IF($M2135="Atrasada",2,IF($M2135="Concluída com atraso",1,0)),0)</f>
        <v>0</v>
      </c>
      <c r="BC2135" s="18">
        <v>2.129E-2</v>
      </c>
      <c r="BD2135" s="18">
        <f t="shared" si="747"/>
        <v>2.129E-2</v>
      </c>
      <c r="BE2135" s="18">
        <f t="shared" si="747"/>
        <v>2.129E-2</v>
      </c>
      <c r="BF2135" s="18" t="str">
        <f t="shared" si="741"/>
        <v/>
      </c>
      <c r="BN2135" s="18" t="str">
        <f t="shared" si="742"/>
        <v>s</v>
      </c>
    </row>
    <row r="2136" spans="3:66" ht="50.1" customHeight="1" thickTop="1" thickBot="1" x14ac:dyDescent="0.3">
      <c r="C2136" s="46"/>
      <c r="D2136" s="46"/>
      <c r="E2136" s="46"/>
      <c r="F2136" s="122"/>
      <c r="G2136" s="122"/>
      <c r="H2136" s="78" t="str">
        <f t="shared" si="743"/>
        <v/>
      </c>
      <c r="I2136" s="78" t="str">
        <f t="shared" si="744"/>
        <v/>
      </c>
      <c r="J2136" s="16"/>
      <c r="K2136" s="46" t="str">
        <f t="shared" si="745"/>
        <v/>
      </c>
      <c r="L2136" s="16"/>
      <c r="M2136" s="16"/>
      <c r="N2136" s="46"/>
      <c r="O2136" s="47" t="str">
        <f t="shared" si="748"/>
        <v/>
      </c>
      <c r="P2136" s="47"/>
      <c r="Q2136" s="48" t="str">
        <f>IFERROR(VLOOKUP(E2136,Funcionários!$C$8:$E$207,3,FALSE),"")</f>
        <v/>
      </c>
      <c r="R2136" s="47"/>
      <c r="S2136" s="49" t="str">
        <f t="shared" si="749"/>
        <v/>
      </c>
      <c r="T2136" s="49">
        <v>2.1299999999999999E-2</v>
      </c>
      <c r="U2136" s="48" t="str">
        <f>IF(Funcionários!C2137=0,"",Funcionários!C2137)</f>
        <v/>
      </c>
      <c r="V2136" s="50">
        <f>IF(U2136="",0,IF(COUNTIFS($E$7:$E$3006,U2136,$I$7:$I$3006,'RC'!$E$6)=0,0,COUNTIFS($M$7:$M$3006,"Concluída no prazo",$E$7:$E$3006,U2136,$I$7:$I$3006,'RC'!$E$6)/COUNTIFS($E$7:$E$3006,U2136,$I$7:$I$3006,'RC'!$E$6)))</f>
        <v>0</v>
      </c>
      <c r="W2136" s="49">
        <f>SUMIFS($J$7:$J$3006,$E$7:$E$3006,U2136,$I$7:$I$3006,'RC'!$E$6)+SUMIFS($L$7:$L$3006,$E$7:$E$3006,U2136,$I$7:$I$3006,'RC'!$E$6)</f>
        <v>0</v>
      </c>
      <c r="X2136" s="48">
        <f>COUNTIFS($E$7:$E$3006,U2136,$I$7:$I$3006,'RC'!$E$6)</f>
        <v>0</v>
      </c>
      <c r="Y2136" s="48"/>
      <c r="Z2136" s="51" t="str">
        <f>IF(AQ2136='RC'!$E$6,AC2136*1000+AD2136,"")</f>
        <v/>
      </c>
      <c r="AA2136" s="51" t="str">
        <f>IF(AB2136="","",IF(AQ2136='RC'!$E$6,AC2136*1000-AD2136,""))</f>
        <v/>
      </c>
      <c r="AB2136" s="48" t="str">
        <f>IFERROR(VLOOKUP(E2136,Funcionários!$C$8:$E$207,3,FALSE),"")</f>
        <v/>
      </c>
      <c r="AC2136" s="50" t="str">
        <f>IF(AB2136="","",IF(COUNTIFS($AB$7:$AB$3006,AB2136,$AQ$7:$AQ$3006,'RC'!$E$6)=0,"",COUNTIFS($M$7:$M$3006,"Concluída no prazo",$AB$7:$AB$3006,AB2136,$AQ$7:$AQ$3006,'RC'!$E$6)/COUNTIFS($AB$7:$AB$3006,AB2136,$AQ$7:$AQ$3006,'RC'!$E$6)))</f>
        <v/>
      </c>
      <c r="AD2136" s="48">
        <f>SUMIF($AQ$7:$AQ$3006,'RC'!$E$6,$J$7:$J$3006)+SUMIF($AQ$7:$AQ$3006,'RC'!$E$6,$L$7:$L$3006)</f>
        <v>21</v>
      </c>
      <c r="AF2136" s="48">
        <v>2.8709999999993501E-2</v>
      </c>
      <c r="AG2136" s="48">
        <f>IF(OR(AQ2136="",AQ2136&lt;&gt;'RC'!$E$6,AB2136&lt;&gt;'RC'!$D$21),0,1)</f>
        <v>0</v>
      </c>
      <c r="AH2136" s="48">
        <f t="shared" si="746"/>
        <v>2.8709999999993501E-2</v>
      </c>
      <c r="AI2136" s="48" t="str">
        <f t="shared" si="728"/>
        <v/>
      </c>
      <c r="AJ2136" s="48" t="str">
        <f t="shared" si="729"/>
        <v/>
      </c>
      <c r="AK2136" s="52" t="str">
        <f t="shared" si="730"/>
        <v/>
      </c>
      <c r="AL2136" s="52" t="str">
        <f t="shared" si="731"/>
        <v/>
      </c>
      <c r="AM2136" s="48" t="str">
        <f t="shared" si="732"/>
        <v/>
      </c>
      <c r="AN2136" s="48" t="str">
        <f t="shared" si="733"/>
        <v/>
      </c>
      <c r="AP2136" s="18" t="str">
        <f t="shared" si="734"/>
        <v/>
      </c>
      <c r="AQ2136" s="18" t="str">
        <f t="shared" si="735"/>
        <v/>
      </c>
      <c r="AR2136" s="18">
        <v>2.8709999999999999E-2</v>
      </c>
      <c r="AS2136" s="18">
        <f>IF(AF!$D$27="Todos",1,IF(M2136=AF!$D$27,1,0))</f>
        <v>1</v>
      </c>
      <c r="AT2136" s="53">
        <f>IF(AND(E2136=AF!$D$6,OR(LT!M2136=AF!$D$27,AF!$D$27="Todos"),OR(AP2136=AF!$E$8,AQ2136=AF!$E$8)),AR2136+AS2136,0)</f>
        <v>0</v>
      </c>
      <c r="AU2136" s="18" t="str">
        <f t="shared" si="736"/>
        <v/>
      </c>
      <c r="AV2136" s="54" t="str">
        <f t="shared" si="737"/>
        <v/>
      </c>
      <c r="AW2136" s="54" t="str">
        <f t="shared" si="738"/>
        <v/>
      </c>
      <c r="AX2136" s="18" t="str">
        <f t="shared" si="739"/>
        <v/>
      </c>
      <c r="AY2136" s="18" t="str">
        <f t="shared" si="740"/>
        <v/>
      </c>
      <c r="BA2136" s="18">
        <f>IF($E2136=AF!$D$6,IF($M2136="Concluída no prazo",2,IF($M2136="Concluída com atraso",1,0)),0)</f>
        <v>0</v>
      </c>
      <c r="BB2136" s="18">
        <f>IF($E2136=AF!$D$6,IF($M2136="Atrasada",2,IF($M2136="Concluída com atraso",1,0)),0)</f>
        <v>0</v>
      </c>
      <c r="BC2136" s="18">
        <v>2.1299999999999999E-2</v>
      </c>
      <c r="BD2136" s="18">
        <f t="shared" si="747"/>
        <v>2.1299999999999999E-2</v>
      </c>
      <c r="BE2136" s="18">
        <f t="shared" si="747"/>
        <v>2.1299999999999999E-2</v>
      </c>
      <c r="BF2136" s="18" t="str">
        <f t="shared" si="741"/>
        <v/>
      </c>
      <c r="BN2136" s="18" t="str">
        <f t="shared" si="742"/>
        <v>s</v>
      </c>
    </row>
    <row r="2137" spans="3:66" ht="50.1" customHeight="1" thickTop="1" thickBot="1" x14ac:dyDescent="0.3">
      <c r="C2137" s="46"/>
      <c r="D2137" s="46"/>
      <c r="E2137" s="46"/>
      <c r="F2137" s="122"/>
      <c r="G2137" s="122"/>
      <c r="H2137" s="78" t="str">
        <f t="shared" si="743"/>
        <v/>
      </c>
      <c r="I2137" s="78" t="str">
        <f t="shared" si="744"/>
        <v/>
      </c>
      <c r="J2137" s="16"/>
      <c r="K2137" s="46" t="str">
        <f t="shared" si="745"/>
        <v/>
      </c>
      <c r="L2137" s="16"/>
      <c r="M2137" s="16"/>
      <c r="N2137" s="46"/>
      <c r="O2137" s="47" t="str">
        <f t="shared" si="748"/>
        <v/>
      </c>
      <c r="P2137" s="47"/>
      <c r="Q2137" s="48" t="str">
        <f>IFERROR(VLOOKUP(E2137,Funcionários!$C$8:$E$207,3,FALSE),"")</f>
        <v/>
      </c>
      <c r="R2137" s="47"/>
      <c r="S2137" s="49" t="str">
        <f t="shared" si="749"/>
        <v/>
      </c>
      <c r="T2137" s="49">
        <v>2.1309999999999999E-2</v>
      </c>
      <c r="U2137" s="48" t="str">
        <f>IF(Funcionários!C2138=0,"",Funcionários!C2138)</f>
        <v/>
      </c>
      <c r="V2137" s="50">
        <f>IF(U2137="",0,IF(COUNTIFS($E$7:$E$3006,U2137,$I$7:$I$3006,'RC'!$E$6)=0,0,COUNTIFS($M$7:$M$3006,"Concluída no prazo",$E$7:$E$3006,U2137,$I$7:$I$3006,'RC'!$E$6)/COUNTIFS($E$7:$E$3006,U2137,$I$7:$I$3006,'RC'!$E$6)))</f>
        <v>0</v>
      </c>
      <c r="W2137" s="49">
        <f>SUMIFS($J$7:$J$3006,$E$7:$E$3006,U2137,$I$7:$I$3006,'RC'!$E$6)+SUMIFS($L$7:$L$3006,$E$7:$E$3006,U2137,$I$7:$I$3006,'RC'!$E$6)</f>
        <v>0</v>
      </c>
      <c r="X2137" s="48">
        <f>COUNTIFS($E$7:$E$3006,U2137,$I$7:$I$3006,'RC'!$E$6)</f>
        <v>0</v>
      </c>
      <c r="Y2137" s="48"/>
      <c r="Z2137" s="51" t="str">
        <f>IF(AQ2137='RC'!$E$6,AC2137*1000+AD2137,"")</f>
        <v/>
      </c>
      <c r="AA2137" s="51" t="str">
        <f>IF(AB2137="","",IF(AQ2137='RC'!$E$6,AC2137*1000-AD2137,""))</f>
        <v/>
      </c>
      <c r="AB2137" s="48" t="str">
        <f>IFERROR(VLOOKUP(E2137,Funcionários!$C$8:$E$207,3,FALSE),"")</f>
        <v/>
      </c>
      <c r="AC2137" s="50" t="str">
        <f>IF(AB2137="","",IF(COUNTIFS($AB$7:$AB$3006,AB2137,$AQ$7:$AQ$3006,'RC'!$E$6)=0,"",COUNTIFS($M$7:$M$3006,"Concluída no prazo",$AB$7:$AB$3006,AB2137,$AQ$7:$AQ$3006,'RC'!$E$6)/COUNTIFS($AB$7:$AB$3006,AB2137,$AQ$7:$AQ$3006,'RC'!$E$6)))</f>
        <v/>
      </c>
      <c r="AD2137" s="48">
        <f>SUMIF($AQ$7:$AQ$3006,'RC'!$E$6,$J$7:$J$3006)+SUMIF($AQ$7:$AQ$3006,'RC'!$E$6,$L$7:$L$3006)</f>
        <v>21</v>
      </c>
      <c r="AF2137" s="48">
        <v>2.8699999999993502E-2</v>
      </c>
      <c r="AG2137" s="48">
        <f>IF(OR(AQ2137="",AQ2137&lt;&gt;'RC'!$E$6,AB2137&lt;&gt;'RC'!$D$21),0,1)</f>
        <v>0</v>
      </c>
      <c r="AH2137" s="48">
        <f t="shared" si="746"/>
        <v>2.8699999999993502E-2</v>
      </c>
      <c r="AI2137" s="48" t="str">
        <f t="shared" si="728"/>
        <v/>
      </c>
      <c r="AJ2137" s="48" t="str">
        <f t="shared" si="729"/>
        <v/>
      </c>
      <c r="AK2137" s="52" t="str">
        <f t="shared" si="730"/>
        <v/>
      </c>
      <c r="AL2137" s="52" t="str">
        <f t="shared" si="731"/>
        <v/>
      </c>
      <c r="AM2137" s="48" t="str">
        <f t="shared" si="732"/>
        <v/>
      </c>
      <c r="AN2137" s="48" t="str">
        <f t="shared" si="733"/>
        <v/>
      </c>
      <c r="AP2137" s="18" t="str">
        <f t="shared" si="734"/>
        <v/>
      </c>
      <c r="AQ2137" s="18" t="str">
        <f t="shared" si="735"/>
        <v/>
      </c>
      <c r="AR2137" s="18">
        <v>2.87E-2</v>
      </c>
      <c r="AS2137" s="18">
        <f>IF(AF!$D$27="Todos",1,IF(M2137=AF!$D$27,1,0))</f>
        <v>1</v>
      </c>
      <c r="AT2137" s="53">
        <f>IF(AND(E2137=AF!$D$6,OR(LT!M2137=AF!$D$27,AF!$D$27="Todos"),OR(AP2137=AF!$E$8,AQ2137=AF!$E$8)),AR2137+AS2137,0)</f>
        <v>0</v>
      </c>
      <c r="AU2137" s="18" t="str">
        <f t="shared" si="736"/>
        <v/>
      </c>
      <c r="AV2137" s="54" t="str">
        <f t="shared" si="737"/>
        <v/>
      </c>
      <c r="AW2137" s="54" t="str">
        <f t="shared" si="738"/>
        <v/>
      </c>
      <c r="AX2137" s="18" t="str">
        <f t="shared" si="739"/>
        <v/>
      </c>
      <c r="AY2137" s="18" t="str">
        <f t="shared" si="740"/>
        <v/>
      </c>
      <c r="BA2137" s="18">
        <f>IF($E2137=AF!$D$6,IF($M2137="Concluída no prazo",2,IF($M2137="Concluída com atraso",1,0)),0)</f>
        <v>0</v>
      </c>
      <c r="BB2137" s="18">
        <f>IF($E2137=AF!$D$6,IF($M2137="Atrasada",2,IF($M2137="Concluída com atraso",1,0)),0)</f>
        <v>0</v>
      </c>
      <c r="BC2137" s="18">
        <v>2.1309999999999999E-2</v>
      </c>
      <c r="BD2137" s="18">
        <f t="shared" si="747"/>
        <v>2.1309999999999999E-2</v>
      </c>
      <c r="BE2137" s="18">
        <f t="shared" si="747"/>
        <v>2.1309999999999999E-2</v>
      </c>
      <c r="BF2137" s="18" t="str">
        <f t="shared" si="741"/>
        <v/>
      </c>
      <c r="BN2137" s="18" t="str">
        <f t="shared" si="742"/>
        <v>s</v>
      </c>
    </row>
    <row r="2138" spans="3:66" ht="50.1" customHeight="1" thickTop="1" thickBot="1" x14ac:dyDescent="0.3">
      <c r="C2138" s="46"/>
      <c r="D2138" s="46"/>
      <c r="E2138" s="46"/>
      <c r="F2138" s="122"/>
      <c r="G2138" s="122"/>
      <c r="H2138" s="78" t="str">
        <f t="shared" si="743"/>
        <v/>
      </c>
      <c r="I2138" s="78" t="str">
        <f t="shared" si="744"/>
        <v/>
      </c>
      <c r="J2138" s="16"/>
      <c r="K2138" s="46" t="str">
        <f t="shared" si="745"/>
        <v/>
      </c>
      <c r="L2138" s="16"/>
      <c r="M2138" s="16"/>
      <c r="N2138" s="46"/>
      <c r="O2138" s="47" t="str">
        <f t="shared" si="748"/>
        <v/>
      </c>
      <c r="P2138" s="47"/>
      <c r="Q2138" s="48" t="str">
        <f>IFERROR(VLOOKUP(E2138,Funcionários!$C$8:$E$207,3,FALSE),"")</f>
        <v/>
      </c>
      <c r="R2138" s="47"/>
      <c r="S2138" s="49" t="str">
        <f t="shared" si="749"/>
        <v/>
      </c>
      <c r="T2138" s="49">
        <v>2.1319999999999999E-2</v>
      </c>
      <c r="U2138" s="48" t="str">
        <f>IF(Funcionários!C2139=0,"",Funcionários!C2139)</f>
        <v/>
      </c>
      <c r="V2138" s="50">
        <f>IF(U2138="",0,IF(COUNTIFS($E$7:$E$3006,U2138,$I$7:$I$3006,'RC'!$E$6)=0,0,COUNTIFS($M$7:$M$3006,"Concluída no prazo",$E$7:$E$3006,U2138,$I$7:$I$3006,'RC'!$E$6)/COUNTIFS($E$7:$E$3006,U2138,$I$7:$I$3006,'RC'!$E$6)))</f>
        <v>0</v>
      </c>
      <c r="W2138" s="49">
        <f>SUMIFS($J$7:$J$3006,$E$7:$E$3006,U2138,$I$7:$I$3006,'RC'!$E$6)+SUMIFS($L$7:$L$3006,$E$7:$E$3006,U2138,$I$7:$I$3006,'RC'!$E$6)</f>
        <v>0</v>
      </c>
      <c r="X2138" s="48">
        <f>COUNTIFS($E$7:$E$3006,U2138,$I$7:$I$3006,'RC'!$E$6)</f>
        <v>0</v>
      </c>
      <c r="Y2138" s="48"/>
      <c r="Z2138" s="51" t="str">
        <f>IF(AQ2138='RC'!$E$6,AC2138*1000+AD2138,"")</f>
        <v/>
      </c>
      <c r="AA2138" s="51" t="str">
        <f>IF(AB2138="","",IF(AQ2138='RC'!$E$6,AC2138*1000-AD2138,""))</f>
        <v/>
      </c>
      <c r="AB2138" s="48" t="str">
        <f>IFERROR(VLOOKUP(E2138,Funcionários!$C$8:$E$207,3,FALSE),"")</f>
        <v/>
      </c>
      <c r="AC2138" s="50" t="str">
        <f>IF(AB2138="","",IF(COUNTIFS($AB$7:$AB$3006,AB2138,$AQ$7:$AQ$3006,'RC'!$E$6)=0,"",COUNTIFS($M$7:$M$3006,"Concluída no prazo",$AB$7:$AB$3006,AB2138,$AQ$7:$AQ$3006,'RC'!$E$6)/COUNTIFS($AB$7:$AB$3006,AB2138,$AQ$7:$AQ$3006,'RC'!$E$6)))</f>
        <v/>
      </c>
      <c r="AD2138" s="48">
        <f>SUMIF($AQ$7:$AQ$3006,'RC'!$E$6,$J$7:$J$3006)+SUMIF($AQ$7:$AQ$3006,'RC'!$E$6,$L$7:$L$3006)</f>
        <v>21</v>
      </c>
      <c r="AF2138" s="48">
        <v>2.8689999999993498E-2</v>
      </c>
      <c r="AG2138" s="48">
        <f>IF(OR(AQ2138="",AQ2138&lt;&gt;'RC'!$E$6,AB2138&lt;&gt;'RC'!$D$21),0,1)</f>
        <v>0</v>
      </c>
      <c r="AH2138" s="48">
        <f t="shared" si="746"/>
        <v>2.8689999999993498E-2</v>
      </c>
      <c r="AI2138" s="48" t="str">
        <f t="shared" si="728"/>
        <v/>
      </c>
      <c r="AJ2138" s="48" t="str">
        <f t="shared" si="729"/>
        <v/>
      </c>
      <c r="AK2138" s="52" t="str">
        <f t="shared" si="730"/>
        <v/>
      </c>
      <c r="AL2138" s="52" t="str">
        <f t="shared" si="731"/>
        <v/>
      </c>
      <c r="AM2138" s="48" t="str">
        <f t="shared" si="732"/>
        <v/>
      </c>
      <c r="AN2138" s="48" t="str">
        <f t="shared" si="733"/>
        <v/>
      </c>
      <c r="AP2138" s="18" t="str">
        <f t="shared" si="734"/>
        <v/>
      </c>
      <c r="AQ2138" s="18" t="str">
        <f t="shared" si="735"/>
        <v/>
      </c>
      <c r="AR2138" s="18">
        <v>2.869E-2</v>
      </c>
      <c r="AS2138" s="18">
        <f>IF(AF!$D$27="Todos",1,IF(M2138=AF!$D$27,1,0))</f>
        <v>1</v>
      </c>
      <c r="AT2138" s="53">
        <f>IF(AND(E2138=AF!$D$6,OR(LT!M2138=AF!$D$27,AF!$D$27="Todos"),OR(AP2138=AF!$E$8,AQ2138=AF!$E$8)),AR2138+AS2138,0)</f>
        <v>0</v>
      </c>
      <c r="AU2138" s="18" t="str">
        <f t="shared" si="736"/>
        <v/>
      </c>
      <c r="AV2138" s="54" t="str">
        <f t="shared" si="737"/>
        <v/>
      </c>
      <c r="AW2138" s="54" t="str">
        <f t="shared" si="738"/>
        <v/>
      </c>
      <c r="AX2138" s="18" t="str">
        <f t="shared" si="739"/>
        <v/>
      </c>
      <c r="AY2138" s="18" t="str">
        <f t="shared" si="740"/>
        <v/>
      </c>
      <c r="BA2138" s="18">
        <f>IF($E2138=AF!$D$6,IF($M2138="Concluída no prazo",2,IF($M2138="Concluída com atraso",1,0)),0)</f>
        <v>0</v>
      </c>
      <c r="BB2138" s="18">
        <f>IF($E2138=AF!$D$6,IF($M2138="Atrasada",2,IF($M2138="Concluída com atraso",1,0)),0)</f>
        <v>0</v>
      </c>
      <c r="BC2138" s="18">
        <v>2.1319999999999999E-2</v>
      </c>
      <c r="BD2138" s="18">
        <f t="shared" si="747"/>
        <v>2.1319999999999999E-2</v>
      </c>
      <c r="BE2138" s="18">
        <f t="shared" si="747"/>
        <v>2.1319999999999999E-2</v>
      </c>
      <c r="BF2138" s="18" t="str">
        <f t="shared" si="741"/>
        <v/>
      </c>
      <c r="BN2138" s="18" t="str">
        <f t="shared" si="742"/>
        <v>s</v>
      </c>
    </row>
    <row r="2139" spans="3:66" ht="50.1" customHeight="1" thickTop="1" thickBot="1" x14ac:dyDescent="0.3">
      <c r="C2139" s="46"/>
      <c r="D2139" s="46"/>
      <c r="E2139" s="46"/>
      <c r="F2139" s="122"/>
      <c r="G2139" s="122"/>
      <c r="H2139" s="78" t="str">
        <f t="shared" si="743"/>
        <v/>
      </c>
      <c r="I2139" s="78" t="str">
        <f t="shared" si="744"/>
        <v/>
      </c>
      <c r="J2139" s="16"/>
      <c r="K2139" s="46" t="str">
        <f t="shared" si="745"/>
        <v/>
      </c>
      <c r="L2139" s="16"/>
      <c r="M2139" s="16"/>
      <c r="N2139" s="46"/>
      <c r="O2139" s="47" t="str">
        <f t="shared" si="748"/>
        <v/>
      </c>
      <c r="P2139" s="47"/>
      <c r="Q2139" s="48" t="str">
        <f>IFERROR(VLOOKUP(E2139,Funcionários!$C$8:$E$207,3,FALSE),"")</f>
        <v/>
      </c>
      <c r="R2139" s="47"/>
      <c r="S2139" s="49" t="str">
        <f t="shared" si="749"/>
        <v/>
      </c>
      <c r="T2139" s="49">
        <v>2.1329999999999998E-2</v>
      </c>
      <c r="U2139" s="48" t="str">
        <f>IF(Funcionários!C2140=0,"",Funcionários!C2140)</f>
        <v/>
      </c>
      <c r="V2139" s="50">
        <f>IF(U2139="",0,IF(COUNTIFS($E$7:$E$3006,U2139,$I$7:$I$3006,'RC'!$E$6)=0,0,COUNTIFS($M$7:$M$3006,"Concluída no prazo",$E$7:$E$3006,U2139,$I$7:$I$3006,'RC'!$E$6)/COUNTIFS($E$7:$E$3006,U2139,$I$7:$I$3006,'RC'!$E$6)))</f>
        <v>0</v>
      </c>
      <c r="W2139" s="49">
        <f>SUMIFS($J$7:$J$3006,$E$7:$E$3006,U2139,$I$7:$I$3006,'RC'!$E$6)+SUMIFS($L$7:$L$3006,$E$7:$E$3006,U2139,$I$7:$I$3006,'RC'!$E$6)</f>
        <v>0</v>
      </c>
      <c r="X2139" s="48">
        <f>COUNTIFS($E$7:$E$3006,U2139,$I$7:$I$3006,'RC'!$E$6)</f>
        <v>0</v>
      </c>
      <c r="Y2139" s="48"/>
      <c r="Z2139" s="51" t="str">
        <f>IF(AQ2139='RC'!$E$6,AC2139*1000+AD2139,"")</f>
        <v/>
      </c>
      <c r="AA2139" s="51" t="str">
        <f>IF(AB2139="","",IF(AQ2139='RC'!$E$6,AC2139*1000-AD2139,""))</f>
        <v/>
      </c>
      <c r="AB2139" s="48" t="str">
        <f>IFERROR(VLOOKUP(E2139,Funcionários!$C$8:$E$207,3,FALSE),"")</f>
        <v/>
      </c>
      <c r="AC2139" s="50" t="str">
        <f>IF(AB2139="","",IF(COUNTIFS($AB$7:$AB$3006,AB2139,$AQ$7:$AQ$3006,'RC'!$E$6)=0,"",COUNTIFS($M$7:$M$3006,"Concluída no prazo",$AB$7:$AB$3006,AB2139,$AQ$7:$AQ$3006,'RC'!$E$6)/COUNTIFS($AB$7:$AB$3006,AB2139,$AQ$7:$AQ$3006,'RC'!$E$6)))</f>
        <v/>
      </c>
      <c r="AD2139" s="48">
        <f>SUMIF($AQ$7:$AQ$3006,'RC'!$E$6,$J$7:$J$3006)+SUMIF($AQ$7:$AQ$3006,'RC'!$E$6,$L$7:$L$3006)</f>
        <v>21</v>
      </c>
      <c r="AF2139" s="48">
        <v>2.8679999999993499E-2</v>
      </c>
      <c r="AG2139" s="48">
        <f>IF(OR(AQ2139="",AQ2139&lt;&gt;'RC'!$E$6,AB2139&lt;&gt;'RC'!$D$21),0,1)</f>
        <v>0</v>
      </c>
      <c r="AH2139" s="48">
        <f t="shared" si="746"/>
        <v>2.8679999999993499E-2</v>
      </c>
      <c r="AI2139" s="48" t="str">
        <f t="shared" si="728"/>
        <v/>
      </c>
      <c r="AJ2139" s="48" t="str">
        <f t="shared" si="729"/>
        <v/>
      </c>
      <c r="AK2139" s="52" t="str">
        <f t="shared" si="730"/>
        <v/>
      </c>
      <c r="AL2139" s="52" t="str">
        <f t="shared" si="731"/>
        <v/>
      </c>
      <c r="AM2139" s="48" t="str">
        <f t="shared" si="732"/>
        <v/>
      </c>
      <c r="AN2139" s="48" t="str">
        <f t="shared" si="733"/>
        <v/>
      </c>
      <c r="AP2139" s="18" t="str">
        <f t="shared" si="734"/>
        <v/>
      </c>
      <c r="AQ2139" s="18" t="str">
        <f t="shared" si="735"/>
        <v/>
      </c>
      <c r="AR2139" s="18">
        <v>2.8680000000000001E-2</v>
      </c>
      <c r="AS2139" s="18">
        <f>IF(AF!$D$27="Todos",1,IF(M2139=AF!$D$27,1,0))</f>
        <v>1</v>
      </c>
      <c r="AT2139" s="53">
        <f>IF(AND(E2139=AF!$D$6,OR(LT!M2139=AF!$D$27,AF!$D$27="Todos"),OR(AP2139=AF!$E$8,AQ2139=AF!$E$8)),AR2139+AS2139,0)</f>
        <v>0</v>
      </c>
      <c r="AU2139" s="18" t="str">
        <f t="shared" si="736"/>
        <v/>
      </c>
      <c r="AV2139" s="54" t="str">
        <f t="shared" si="737"/>
        <v/>
      </c>
      <c r="AW2139" s="54" t="str">
        <f t="shared" si="738"/>
        <v/>
      </c>
      <c r="AX2139" s="18" t="str">
        <f t="shared" si="739"/>
        <v/>
      </c>
      <c r="AY2139" s="18" t="str">
        <f t="shared" si="740"/>
        <v/>
      </c>
      <c r="BA2139" s="18">
        <f>IF($E2139=AF!$D$6,IF($M2139="Concluída no prazo",2,IF($M2139="Concluída com atraso",1,0)),0)</f>
        <v>0</v>
      </c>
      <c r="BB2139" s="18">
        <f>IF($E2139=AF!$D$6,IF($M2139="Atrasada",2,IF($M2139="Concluída com atraso",1,0)),0)</f>
        <v>0</v>
      </c>
      <c r="BC2139" s="18">
        <v>2.1329999999999998E-2</v>
      </c>
      <c r="BD2139" s="18">
        <f t="shared" si="747"/>
        <v>2.1329999999999998E-2</v>
      </c>
      <c r="BE2139" s="18">
        <f t="shared" si="747"/>
        <v>2.1329999999999998E-2</v>
      </c>
      <c r="BF2139" s="18" t="str">
        <f t="shared" si="741"/>
        <v/>
      </c>
      <c r="BN2139" s="18" t="str">
        <f t="shared" si="742"/>
        <v>s</v>
      </c>
    </row>
    <row r="2140" spans="3:66" ht="50.1" customHeight="1" thickTop="1" thickBot="1" x14ac:dyDescent="0.3">
      <c r="C2140" s="46"/>
      <c r="D2140" s="46"/>
      <c r="E2140" s="46"/>
      <c r="F2140" s="122"/>
      <c r="G2140" s="122"/>
      <c r="H2140" s="78" t="str">
        <f t="shared" si="743"/>
        <v/>
      </c>
      <c r="I2140" s="78" t="str">
        <f t="shared" si="744"/>
        <v/>
      </c>
      <c r="J2140" s="16"/>
      <c r="K2140" s="46" t="str">
        <f t="shared" si="745"/>
        <v/>
      </c>
      <c r="L2140" s="16"/>
      <c r="M2140" s="16"/>
      <c r="N2140" s="46"/>
      <c r="O2140" s="47" t="str">
        <f t="shared" si="748"/>
        <v/>
      </c>
      <c r="P2140" s="47"/>
      <c r="Q2140" s="48" t="str">
        <f>IFERROR(VLOOKUP(E2140,Funcionários!$C$8:$E$207,3,FALSE),"")</f>
        <v/>
      </c>
      <c r="R2140" s="47"/>
      <c r="S2140" s="49" t="str">
        <f t="shared" si="749"/>
        <v/>
      </c>
      <c r="T2140" s="49">
        <v>2.1340000000000001E-2</v>
      </c>
      <c r="U2140" s="48" t="str">
        <f>IF(Funcionários!C2141=0,"",Funcionários!C2141)</f>
        <v/>
      </c>
      <c r="V2140" s="50">
        <f>IF(U2140="",0,IF(COUNTIFS($E$7:$E$3006,U2140,$I$7:$I$3006,'RC'!$E$6)=0,0,COUNTIFS($M$7:$M$3006,"Concluída no prazo",$E$7:$E$3006,U2140,$I$7:$I$3006,'RC'!$E$6)/COUNTIFS($E$7:$E$3006,U2140,$I$7:$I$3006,'RC'!$E$6)))</f>
        <v>0</v>
      </c>
      <c r="W2140" s="49">
        <f>SUMIFS($J$7:$J$3006,$E$7:$E$3006,U2140,$I$7:$I$3006,'RC'!$E$6)+SUMIFS($L$7:$L$3006,$E$7:$E$3006,U2140,$I$7:$I$3006,'RC'!$E$6)</f>
        <v>0</v>
      </c>
      <c r="X2140" s="48">
        <f>COUNTIFS($E$7:$E$3006,U2140,$I$7:$I$3006,'RC'!$E$6)</f>
        <v>0</v>
      </c>
      <c r="Y2140" s="48"/>
      <c r="Z2140" s="51" t="str">
        <f>IF(AQ2140='RC'!$E$6,AC2140*1000+AD2140,"")</f>
        <v/>
      </c>
      <c r="AA2140" s="51" t="str">
        <f>IF(AB2140="","",IF(AQ2140='RC'!$E$6,AC2140*1000-AD2140,""))</f>
        <v/>
      </c>
      <c r="AB2140" s="48" t="str">
        <f>IFERROR(VLOOKUP(E2140,Funcionários!$C$8:$E$207,3,FALSE),"")</f>
        <v/>
      </c>
      <c r="AC2140" s="50" t="str">
        <f>IF(AB2140="","",IF(COUNTIFS($AB$7:$AB$3006,AB2140,$AQ$7:$AQ$3006,'RC'!$E$6)=0,"",COUNTIFS($M$7:$M$3006,"Concluída no prazo",$AB$7:$AB$3006,AB2140,$AQ$7:$AQ$3006,'RC'!$E$6)/COUNTIFS($AB$7:$AB$3006,AB2140,$AQ$7:$AQ$3006,'RC'!$E$6)))</f>
        <v/>
      </c>
      <c r="AD2140" s="48">
        <f>SUMIF($AQ$7:$AQ$3006,'RC'!$E$6,$J$7:$J$3006)+SUMIF($AQ$7:$AQ$3006,'RC'!$E$6,$L$7:$L$3006)</f>
        <v>21</v>
      </c>
      <c r="AF2140" s="48">
        <v>2.8669999999993499E-2</v>
      </c>
      <c r="AG2140" s="48">
        <f>IF(OR(AQ2140="",AQ2140&lt;&gt;'RC'!$E$6,AB2140&lt;&gt;'RC'!$D$21),0,1)</f>
        <v>0</v>
      </c>
      <c r="AH2140" s="48">
        <f t="shared" si="746"/>
        <v>2.8669999999993499E-2</v>
      </c>
      <c r="AI2140" s="48" t="str">
        <f t="shared" si="728"/>
        <v/>
      </c>
      <c r="AJ2140" s="48" t="str">
        <f t="shared" si="729"/>
        <v/>
      </c>
      <c r="AK2140" s="52" t="str">
        <f t="shared" si="730"/>
        <v/>
      </c>
      <c r="AL2140" s="52" t="str">
        <f t="shared" si="731"/>
        <v/>
      </c>
      <c r="AM2140" s="48" t="str">
        <f t="shared" si="732"/>
        <v/>
      </c>
      <c r="AN2140" s="48" t="str">
        <f t="shared" si="733"/>
        <v/>
      </c>
      <c r="AP2140" s="18" t="str">
        <f t="shared" si="734"/>
        <v/>
      </c>
      <c r="AQ2140" s="18" t="str">
        <f t="shared" si="735"/>
        <v/>
      </c>
      <c r="AR2140" s="18">
        <v>2.8670000000000001E-2</v>
      </c>
      <c r="AS2140" s="18">
        <f>IF(AF!$D$27="Todos",1,IF(M2140=AF!$D$27,1,0))</f>
        <v>1</v>
      </c>
      <c r="AT2140" s="53">
        <f>IF(AND(E2140=AF!$D$6,OR(LT!M2140=AF!$D$27,AF!$D$27="Todos"),OR(AP2140=AF!$E$8,AQ2140=AF!$E$8)),AR2140+AS2140,0)</f>
        <v>0</v>
      </c>
      <c r="AU2140" s="18" t="str">
        <f t="shared" si="736"/>
        <v/>
      </c>
      <c r="AV2140" s="54" t="str">
        <f t="shared" si="737"/>
        <v/>
      </c>
      <c r="AW2140" s="54" t="str">
        <f t="shared" si="738"/>
        <v/>
      </c>
      <c r="AX2140" s="18" t="str">
        <f t="shared" si="739"/>
        <v/>
      </c>
      <c r="AY2140" s="18" t="str">
        <f t="shared" si="740"/>
        <v/>
      </c>
      <c r="BA2140" s="18">
        <f>IF($E2140=AF!$D$6,IF($M2140="Concluída no prazo",2,IF($M2140="Concluída com atraso",1,0)),0)</f>
        <v>0</v>
      </c>
      <c r="BB2140" s="18">
        <f>IF($E2140=AF!$D$6,IF($M2140="Atrasada",2,IF($M2140="Concluída com atraso",1,0)),0)</f>
        <v>0</v>
      </c>
      <c r="BC2140" s="18">
        <v>2.1340000000000001E-2</v>
      </c>
      <c r="BD2140" s="18">
        <f t="shared" si="747"/>
        <v>2.1340000000000001E-2</v>
      </c>
      <c r="BE2140" s="18">
        <f t="shared" si="747"/>
        <v>2.1340000000000001E-2</v>
      </c>
      <c r="BF2140" s="18" t="str">
        <f t="shared" si="741"/>
        <v/>
      </c>
      <c r="BN2140" s="18" t="str">
        <f t="shared" si="742"/>
        <v>s</v>
      </c>
    </row>
    <row r="2141" spans="3:66" ht="50.1" customHeight="1" thickTop="1" thickBot="1" x14ac:dyDescent="0.3">
      <c r="C2141" s="46"/>
      <c r="D2141" s="46"/>
      <c r="E2141" s="46"/>
      <c r="F2141" s="122"/>
      <c r="G2141" s="122"/>
      <c r="H2141" s="78" t="str">
        <f t="shared" si="743"/>
        <v/>
      </c>
      <c r="I2141" s="78" t="str">
        <f t="shared" si="744"/>
        <v/>
      </c>
      <c r="J2141" s="16"/>
      <c r="K2141" s="46" t="str">
        <f t="shared" si="745"/>
        <v/>
      </c>
      <c r="L2141" s="16"/>
      <c r="M2141" s="16"/>
      <c r="N2141" s="46"/>
      <c r="O2141" s="47" t="str">
        <f t="shared" si="748"/>
        <v/>
      </c>
      <c r="P2141" s="47"/>
      <c r="Q2141" s="48" t="str">
        <f>IFERROR(VLOOKUP(E2141,Funcionários!$C$8:$E$207,3,FALSE),"")</f>
        <v/>
      </c>
      <c r="R2141" s="47"/>
      <c r="S2141" s="49" t="str">
        <f t="shared" si="749"/>
        <v/>
      </c>
      <c r="T2141" s="49">
        <v>2.1350000000000001E-2</v>
      </c>
      <c r="U2141" s="48" t="str">
        <f>IF(Funcionários!C2142=0,"",Funcionários!C2142)</f>
        <v/>
      </c>
      <c r="V2141" s="50">
        <f>IF(U2141="",0,IF(COUNTIFS($E$7:$E$3006,U2141,$I$7:$I$3006,'RC'!$E$6)=0,0,COUNTIFS($M$7:$M$3006,"Concluída no prazo",$E$7:$E$3006,U2141,$I$7:$I$3006,'RC'!$E$6)/COUNTIFS($E$7:$E$3006,U2141,$I$7:$I$3006,'RC'!$E$6)))</f>
        <v>0</v>
      </c>
      <c r="W2141" s="49">
        <f>SUMIFS($J$7:$J$3006,$E$7:$E$3006,U2141,$I$7:$I$3006,'RC'!$E$6)+SUMIFS($L$7:$L$3006,$E$7:$E$3006,U2141,$I$7:$I$3006,'RC'!$E$6)</f>
        <v>0</v>
      </c>
      <c r="X2141" s="48">
        <f>COUNTIFS($E$7:$E$3006,U2141,$I$7:$I$3006,'RC'!$E$6)</f>
        <v>0</v>
      </c>
      <c r="Y2141" s="48"/>
      <c r="Z2141" s="51" t="str">
        <f>IF(AQ2141='RC'!$E$6,AC2141*1000+AD2141,"")</f>
        <v/>
      </c>
      <c r="AA2141" s="51" t="str">
        <f>IF(AB2141="","",IF(AQ2141='RC'!$E$6,AC2141*1000-AD2141,""))</f>
        <v/>
      </c>
      <c r="AB2141" s="48" t="str">
        <f>IFERROR(VLOOKUP(E2141,Funcionários!$C$8:$E$207,3,FALSE),"")</f>
        <v/>
      </c>
      <c r="AC2141" s="50" t="str">
        <f>IF(AB2141="","",IF(COUNTIFS($AB$7:$AB$3006,AB2141,$AQ$7:$AQ$3006,'RC'!$E$6)=0,"",COUNTIFS($M$7:$M$3006,"Concluída no prazo",$AB$7:$AB$3006,AB2141,$AQ$7:$AQ$3006,'RC'!$E$6)/COUNTIFS($AB$7:$AB$3006,AB2141,$AQ$7:$AQ$3006,'RC'!$E$6)))</f>
        <v/>
      </c>
      <c r="AD2141" s="48">
        <f>SUMIF($AQ$7:$AQ$3006,'RC'!$E$6,$J$7:$J$3006)+SUMIF($AQ$7:$AQ$3006,'RC'!$E$6,$L$7:$L$3006)</f>
        <v>21</v>
      </c>
      <c r="AF2141" s="48">
        <v>2.86599999999935E-2</v>
      </c>
      <c r="AG2141" s="48">
        <f>IF(OR(AQ2141="",AQ2141&lt;&gt;'RC'!$E$6,AB2141&lt;&gt;'RC'!$D$21),0,1)</f>
        <v>0</v>
      </c>
      <c r="AH2141" s="48">
        <f t="shared" si="746"/>
        <v>2.86599999999935E-2</v>
      </c>
      <c r="AI2141" s="48" t="str">
        <f t="shared" si="728"/>
        <v/>
      </c>
      <c r="AJ2141" s="48" t="str">
        <f t="shared" si="729"/>
        <v/>
      </c>
      <c r="AK2141" s="52" t="str">
        <f t="shared" si="730"/>
        <v/>
      </c>
      <c r="AL2141" s="52" t="str">
        <f t="shared" si="731"/>
        <v/>
      </c>
      <c r="AM2141" s="48" t="str">
        <f t="shared" si="732"/>
        <v/>
      </c>
      <c r="AN2141" s="48" t="str">
        <f t="shared" si="733"/>
        <v/>
      </c>
      <c r="AP2141" s="18" t="str">
        <f t="shared" si="734"/>
        <v/>
      </c>
      <c r="AQ2141" s="18" t="str">
        <f t="shared" si="735"/>
        <v/>
      </c>
      <c r="AR2141" s="18">
        <v>2.8660000000000001E-2</v>
      </c>
      <c r="AS2141" s="18">
        <f>IF(AF!$D$27="Todos",1,IF(M2141=AF!$D$27,1,0))</f>
        <v>1</v>
      </c>
      <c r="AT2141" s="53">
        <f>IF(AND(E2141=AF!$D$6,OR(LT!M2141=AF!$D$27,AF!$D$27="Todos"),OR(AP2141=AF!$E$8,AQ2141=AF!$E$8)),AR2141+AS2141,0)</f>
        <v>0</v>
      </c>
      <c r="AU2141" s="18" t="str">
        <f t="shared" si="736"/>
        <v/>
      </c>
      <c r="AV2141" s="54" t="str">
        <f t="shared" si="737"/>
        <v/>
      </c>
      <c r="AW2141" s="54" t="str">
        <f t="shared" si="738"/>
        <v/>
      </c>
      <c r="AX2141" s="18" t="str">
        <f t="shared" si="739"/>
        <v/>
      </c>
      <c r="AY2141" s="18" t="str">
        <f t="shared" si="740"/>
        <v/>
      </c>
      <c r="BA2141" s="18">
        <f>IF($E2141=AF!$D$6,IF($M2141="Concluída no prazo",2,IF($M2141="Concluída com atraso",1,0)),0)</f>
        <v>0</v>
      </c>
      <c r="BB2141" s="18">
        <f>IF($E2141=AF!$D$6,IF($M2141="Atrasada",2,IF($M2141="Concluída com atraso",1,0)),0)</f>
        <v>0</v>
      </c>
      <c r="BC2141" s="18">
        <v>2.1350000000000001E-2</v>
      </c>
      <c r="BD2141" s="18">
        <f t="shared" si="747"/>
        <v>2.1350000000000001E-2</v>
      </c>
      <c r="BE2141" s="18">
        <f t="shared" si="747"/>
        <v>2.1350000000000001E-2</v>
      </c>
      <c r="BF2141" s="18" t="str">
        <f t="shared" si="741"/>
        <v/>
      </c>
      <c r="BN2141" s="18" t="str">
        <f t="shared" si="742"/>
        <v>s</v>
      </c>
    </row>
    <row r="2142" spans="3:66" ht="50.1" customHeight="1" thickTop="1" thickBot="1" x14ac:dyDescent="0.3">
      <c r="C2142" s="46"/>
      <c r="D2142" s="46"/>
      <c r="E2142" s="46"/>
      <c r="F2142" s="122"/>
      <c r="G2142" s="122"/>
      <c r="H2142" s="78" t="str">
        <f t="shared" si="743"/>
        <v/>
      </c>
      <c r="I2142" s="78" t="str">
        <f t="shared" si="744"/>
        <v/>
      </c>
      <c r="J2142" s="16"/>
      <c r="K2142" s="46" t="str">
        <f t="shared" si="745"/>
        <v/>
      </c>
      <c r="L2142" s="16"/>
      <c r="M2142" s="16"/>
      <c r="N2142" s="46"/>
      <c r="O2142" s="47" t="str">
        <f t="shared" si="748"/>
        <v/>
      </c>
      <c r="P2142" s="47"/>
      <c r="Q2142" s="48" t="str">
        <f>IFERROR(VLOOKUP(E2142,Funcionários!$C$8:$E$207,3,FALSE),"")</f>
        <v/>
      </c>
      <c r="R2142" s="47"/>
      <c r="S2142" s="49" t="str">
        <f t="shared" si="749"/>
        <v/>
      </c>
      <c r="T2142" s="49">
        <v>2.1360000000000001E-2</v>
      </c>
      <c r="U2142" s="48" t="str">
        <f>IF(Funcionários!C2143=0,"",Funcionários!C2143)</f>
        <v/>
      </c>
      <c r="V2142" s="50">
        <f>IF(U2142="",0,IF(COUNTIFS($E$7:$E$3006,U2142,$I$7:$I$3006,'RC'!$E$6)=0,0,COUNTIFS($M$7:$M$3006,"Concluída no prazo",$E$7:$E$3006,U2142,$I$7:$I$3006,'RC'!$E$6)/COUNTIFS($E$7:$E$3006,U2142,$I$7:$I$3006,'RC'!$E$6)))</f>
        <v>0</v>
      </c>
      <c r="W2142" s="49">
        <f>SUMIFS($J$7:$J$3006,$E$7:$E$3006,U2142,$I$7:$I$3006,'RC'!$E$6)+SUMIFS($L$7:$L$3006,$E$7:$E$3006,U2142,$I$7:$I$3006,'RC'!$E$6)</f>
        <v>0</v>
      </c>
      <c r="X2142" s="48">
        <f>COUNTIFS($E$7:$E$3006,U2142,$I$7:$I$3006,'RC'!$E$6)</f>
        <v>0</v>
      </c>
      <c r="Y2142" s="48"/>
      <c r="Z2142" s="51" t="str">
        <f>IF(AQ2142='RC'!$E$6,AC2142*1000+AD2142,"")</f>
        <v/>
      </c>
      <c r="AA2142" s="51" t="str">
        <f>IF(AB2142="","",IF(AQ2142='RC'!$E$6,AC2142*1000-AD2142,""))</f>
        <v/>
      </c>
      <c r="AB2142" s="48" t="str">
        <f>IFERROR(VLOOKUP(E2142,Funcionários!$C$8:$E$207,3,FALSE),"")</f>
        <v/>
      </c>
      <c r="AC2142" s="50" t="str">
        <f>IF(AB2142="","",IF(COUNTIFS($AB$7:$AB$3006,AB2142,$AQ$7:$AQ$3006,'RC'!$E$6)=0,"",COUNTIFS($M$7:$M$3006,"Concluída no prazo",$AB$7:$AB$3006,AB2142,$AQ$7:$AQ$3006,'RC'!$E$6)/COUNTIFS($AB$7:$AB$3006,AB2142,$AQ$7:$AQ$3006,'RC'!$E$6)))</f>
        <v/>
      </c>
      <c r="AD2142" s="48">
        <f>SUMIF($AQ$7:$AQ$3006,'RC'!$E$6,$J$7:$J$3006)+SUMIF($AQ$7:$AQ$3006,'RC'!$E$6,$L$7:$L$3006)</f>
        <v>21</v>
      </c>
      <c r="AF2142" s="48">
        <v>2.86499999999935E-2</v>
      </c>
      <c r="AG2142" s="48">
        <f>IF(OR(AQ2142="",AQ2142&lt;&gt;'RC'!$E$6,AB2142&lt;&gt;'RC'!$D$21),0,1)</f>
        <v>0</v>
      </c>
      <c r="AH2142" s="48">
        <f t="shared" si="746"/>
        <v>2.86499999999935E-2</v>
      </c>
      <c r="AI2142" s="48" t="str">
        <f t="shared" si="728"/>
        <v/>
      </c>
      <c r="AJ2142" s="48" t="str">
        <f t="shared" si="729"/>
        <v/>
      </c>
      <c r="AK2142" s="52" t="str">
        <f t="shared" si="730"/>
        <v/>
      </c>
      <c r="AL2142" s="52" t="str">
        <f t="shared" si="731"/>
        <v/>
      </c>
      <c r="AM2142" s="48" t="str">
        <f t="shared" si="732"/>
        <v/>
      </c>
      <c r="AN2142" s="48" t="str">
        <f t="shared" si="733"/>
        <v/>
      </c>
      <c r="AP2142" s="18" t="str">
        <f t="shared" si="734"/>
        <v/>
      </c>
      <c r="AQ2142" s="18" t="str">
        <f t="shared" si="735"/>
        <v/>
      </c>
      <c r="AR2142" s="18">
        <v>2.8649999999999998E-2</v>
      </c>
      <c r="AS2142" s="18">
        <f>IF(AF!$D$27="Todos",1,IF(M2142=AF!$D$27,1,0))</f>
        <v>1</v>
      </c>
      <c r="AT2142" s="53">
        <f>IF(AND(E2142=AF!$D$6,OR(LT!M2142=AF!$D$27,AF!$D$27="Todos"),OR(AP2142=AF!$E$8,AQ2142=AF!$E$8)),AR2142+AS2142,0)</f>
        <v>0</v>
      </c>
      <c r="AU2142" s="18" t="str">
        <f t="shared" si="736"/>
        <v/>
      </c>
      <c r="AV2142" s="54" t="str">
        <f t="shared" si="737"/>
        <v/>
      </c>
      <c r="AW2142" s="54" t="str">
        <f t="shared" si="738"/>
        <v/>
      </c>
      <c r="AX2142" s="18" t="str">
        <f t="shared" si="739"/>
        <v/>
      </c>
      <c r="AY2142" s="18" t="str">
        <f t="shared" si="740"/>
        <v/>
      </c>
      <c r="BA2142" s="18">
        <f>IF($E2142=AF!$D$6,IF($M2142="Concluída no prazo",2,IF($M2142="Concluída com atraso",1,0)),0)</f>
        <v>0</v>
      </c>
      <c r="BB2142" s="18">
        <f>IF($E2142=AF!$D$6,IF($M2142="Atrasada",2,IF($M2142="Concluída com atraso",1,0)),0)</f>
        <v>0</v>
      </c>
      <c r="BC2142" s="18">
        <v>2.1360000000000001E-2</v>
      </c>
      <c r="BD2142" s="18">
        <f t="shared" si="747"/>
        <v>2.1360000000000001E-2</v>
      </c>
      <c r="BE2142" s="18">
        <f t="shared" si="747"/>
        <v>2.1360000000000001E-2</v>
      </c>
      <c r="BF2142" s="18" t="str">
        <f t="shared" si="741"/>
        <v/>
      </c>
      <c r="BN2142" s="18" t="str">
        <f t="shared" si="742"/>
        <v>s</v>
      </c>
    </row>
    <row r="2143" spans="3:66" ht="50.1" customHeight="1" thickTop="1" thickBot="1" x14ac:dyDescent="0.3">
      <c r="C2143" s="46"/>
      <c r="D2143" s="46"/>
      <c r="E2143" s="46"/>
      <c r="F2143" s="122"/>
      <c r="G2143" s="122"/>
      <c r="H2143" s="78" t="str">
        <f t="shared" si="743"/>
        <v/>
      </c>
      <c r="I2143" s="78" t="str">
        <f t="shared" si="744"/>
        <v/>
      </c>
      <c r="J2143" s="16"/>
      <c r="K2143" s="46" t="str">
        <f t="shared" si="745"/>
        <v/>
      </c>
      <c r="L2143" s="16"/>
      <c r="M2143" s="16"/>
      <c r="N2143" s="46"/>
      <c r="O2143" s="47" t="str">
        <f t="shared" si="748"/>
        <v/>
      </c>
      <c r="P2143" s="47"/>
      <c r="Q2143" s="48" t="str">
        <f>IFERROR(VLOOKUP(E2143,Funcionários!$C$8:$E$207,3,FALSE),"")</f>
        <v/>
      </c>
      <c r="R2143" s="47"/>
      <c r="S2143" s="49" t="str">
        <f t="shared" si="749"/>
        <v/>
      </c>
      <c r="T2143" s="49">
        <v>2.137E-2</v>
      </c>
      <c r="U2143" s="48" t="str">
        <f>IF(Funcionários!C2144=0,"",Funcionários!C2144)</f>
        <v/>
      </c>
      <c r="V2143" s="50">
        <f>IF(U2143="",0,IF(COUNTIFS($E$7:$E$3006,U2143,$I$7:$I$3006,'RC'!$E$6)=0,0,COUNTIFS($M$7:$M$3006,"Concluída no prazo",$E$7:$E$3006,U2143,$I$7:$I$3006,'RC'!$E$6)/COUNTIFS($E$7:$E$3006,U2143,$I$7:$I$3006,'RC'!$E$6)))</f>
        <v>0</v>
      </c>
      <c r="W2143" s="49">
        <f>SUMIFS($J$7:$J$3006,$E$7:$E$3006,U2143,$I$7:$I$3006,'RC'!$E$6)+SUMIFS($L$7:$L$3006,$E$7:$E$3006,U2143,$I$7:$I$3006,'RC'!$E$6)</f>
        <v>0</v>
      </c>
      <c r="X2143" s="48">
        <f>COUNTIFS($E$7:$E$3006,U2143,$I$7:$I$3006,'RC'!$E$6)</f>
        <v>0</v>
      </c>
      <c r="Y2143" s="48"/>
      <c r="Z2143" s="51" t="str">
        <f>IF(AQ2143='RC'!$E$6,AC2143*1000+AD2143,"")</f>
        <v/>
      </c>
      <c r="AA2143" s="51" t="str">
        <f>IF(AB2143="","",IF(AQ2143='RC'!$E$6,AC2143*1000-AD2143,""))</f>
        <v/>
      </c>
      <c r="AB2143" s="48" t="str">
        <f>IFERROR(VLOOKUP(E2143,Funcionários!$C$8:$E$207,3,FALSE),"")</f>
        <v/>
      </c>
      <c r="AC2143" s="50" t="str">
        <f>IF(AB2143="","",IF(COUNTIFS($AB$7:$AB$3006,AB2143,$AQ$7:$AQ$3006,'RC'!$E$6)=0,"",COUNTIFS($M$7:$M$3006,"Concluída no prazo",$AB$7:$AB$3006,AB2143,$AQ$7:$AQ$3006,'RC'!$E$6)/COUNTIFS($AB$7:$AB$3006,AB2143,$AQ$7:$AQ$3006,'RC'!$E$6)))</f>
        <v/>
      </c>
      <c r="AD2143" s="48">
        <f>SUMIF($AQ$7:$AQ$3006,'RC'!$E$6,$J$7:$J$3006)+SUMIF($AQ$7:$AQ$3006,'RC'!$E$6,$L$7:$L$3006)</f>
        <v>21</v>
      </c>
      <c r="AF2143" s="48">
        <v>2.8639999999993501E-2</v>
      </c>
      <c r="AG2143" s="48">
        <f>IF(OR(AQ2143="",AQ2143&lt;&gt;'RC'!$E$6,AB2143&lt;&gt;'RC'!$D$21),0,1)</f>
        <v>0</v>
      </c>
      <c r="AH2143" s="48">
        <f t="shared" si="746"/>
        <v>2.8639999999993501E-2</v>
      </c>
      <c r="AI2143" s="48" t="str">
        <f t="shared" si="728"/>
        <v/>
      </c>
      <c r="AJ2143" s="48" t="str">
        <f t="shared" si="729"/>
        <v/>
      </c>
      <c r="AK2143" s="52" t="str">
        <f t="shared" si="730"/>
        <v/>
      </c>
      <c r="AL2143" s="52" t="str">
        <f t="shared" si="731"/>
        <v/>
      </c>
      <c r="AM2143" s="48" t="str">
        <f t="shared" si="732"/>
        <v/>
      </c>
      <c r="AN2143" s="48" t="str">
        <f t="shared" si="733"/>
        <v/>
      </c>
      <c r="AP2143" s="18" t="str">
        <f t="shared" si="734"/>
        <v/>
      </c>
      <c r="AQ2143" s="18" t="str">
        <f t="shared" si="735"/>
        <v/>
      </c>
      <c r="AR2143" s="18">
        <v>2.8639999999999999E-2</v>
      </c>
      <c r="AS2143" s="18">
        <f>IF(AF!$D$27="Todos",1,IF(M2143=AF!$D$27,1,0))</f>
        <v>1</v>
      </c>
      <c r="AT2143" s="53">
        <f>IF(AND(E2143=AF!$D$6,OR(LT!M2143=AF!$D$27,AF!$D$27="Todos"),OR(AP2143=AF!$E$8,AQ2143=AF!$E$8)),AR2143+AS2143,0)</f>
        <v>0</v>
      </c>
      <c r="AU2143" s="18" t="str">
        <f t="shared" si="736"/>
        <v/>
      </c>
      <c r="AV2143" s="54" t="str">
        <f t="shared" si="737"/>
        <v/>
      </c>
      <c r="AW2143" s="54" t="str">
        <f t="shared" si="738"/>
        <v/>
      </c>
      <c r="AX2143" s="18" t="str">
        <f t="shared" si="739"/>
        <v/>
      </c>
      <c r="AY2143" s="18" t="str">
        <f t="shared" si="740"/>
        <v/>
      </c>
      <c r="BA2143" s="18">
        <f>IF($E2143=AF!$D$6,IF($M2143="Concluída no prazo",2,IF($M2143="Concluída com atraso",1,0)),0)</f>
        <v>0</v>
      </c>
      <c r="BB2143" s="18">
        <f>IF($E2143=AF!$D$6,IF($M2143="Atrasada",2,IF($M2143="Concluída com atraso",1,0)),0)</f>
        <v>0</v>
      </c>
      <c r="BC2143" s="18">
        <v>2.137E-2</v>
      </c>
      <c r="BD2143" s="18">
        <f t="shared" si="747"/>
        <v>2.137E-2</v>
      </c>
      <c r="BE2143" s="18">
        <f t="shared" si="747"/>
        <v>2.137E-2</v>
      </c>
      <c r="BF2143" s="18" t="str">
        <f t="shared" si="741"/>
        <v/>
      </c>
      <c r="BN2143" s="18" t="str">
        <f t="shared" si="742"/>
        <v>s</v>
      </c>
    </row>
    <row r="2144" spans="3:66" ht="50.1" customHeight="1" thickTop="1" thickBot="1" x14ac:dyDescent="0.3">
      <c r="C2144" s="46"/>
      <c r="D2144" s="46"/>
      <c r="E2144" s="46"/>
      <c r="F2144" s="122"/>
      <c r="G2144" s="122"/>
      <c r="H2144" s="78" t="str">
        <f t="shared" si="743"/>
        <v/>
      </c>
      <c r="I2144" s="78" t="str">
        <f t="shared" si="744"/>
        <v/>
      </c>
      <c r="J2144" s="16"/>
      <c r="K2144" s="46" t="str">
        <f t="shared" si="745"/>
        <v/>
      </c>
      <c r="L2144" s="16"/>
      <c r="M2144" s="16"/>
      <c r="N2144" s="46"/>
      <c r="O2144" s="47" t="str">
        <f t="shared" si="748"/>
        <v/>
      </c>
      <c r="P2144" s="47"/>
      <c r="Q2144" s="48" t="str">
        <f>IFERROR(VLOOKUP(E2144,Funcionários!$C$8:$E$207,3,FALSE),"")</f>
        <v/>
      </c>
      <c r="R2144" s="47"/>
      <c r="S2144" s="49" t="str">
        <f t="shared" si="749"/>
        <v/>
      </c>
      <c r="T2144" s="49">
        <v>2.138E-2</v>
      </c>
      <c r="U2144" s="48" t="str">
        <f>IF(Funcionários!C2145=0,"",Funcionários!C2145)</f>
        <v/>
      </c>
      <c r="V2144" s="50">
        <f>IF(U2144="",0,IF(COUNTIFS($E$7:$E$3006,U2144,$I$7:$I$3006,'RC'!$E$6)=0,0,COUNTIFS($M$7:$M$3006,"Concluída no prazo",$E$7:$E$3006,U2144,$I$7:$I$3006,'RC'!$E$6)/COUNTIFS($E$7:$E$3006,U2144,$I$7:$I$3006,'RC'!$E$6)))</f>
        <v>0</v>
      </c>
      <c r="W2144" s="49">
        <f>SUMIFS($J$7:$J$3006,$E$7:$E$3006,U2144,$I$7:$I$3006,'RC'!$E$6)+SUMIFS($L$7:$L$3006,$E$7:$E$3006,U2144,$I$7:$I$3006,'RC'!$E$6)</f>
        <v>0</v>
      </c>
      <c r="X2144" s="48">
        <f>COUNTIFS($E$7:$E$3006,U2144,$I$7:$I$3006,'RC'!$E$6)</f>
        <v>0</v>
      </c>
      <c r="Y2144" s="48"/>
      <c r="Z2144" s="51" t="str">
        <f>IF(AQ2144='RC'!$E$6,AC2144*1000+AD2144,"")</f>
        <v/>
      </c>
      <c r="AA2144" s="51" t="str">
        <f>IF(AB2144="","",IF(AQ2144='RC'!$E$6,AC2144*1000-AD2144,""))</f>
        <v/>
      </c>
      <c r="AB2144" s="48" t="str">
        <f>IFERROR(VLOOKUP(E2144,Funcionários!$C$8:$E$207,3,FALSE),"")</f>
        <v/>
      </c>
      <c r="AC2144" s="50" t="str">
        <f>IF(AB2144="","",IF(COUNTIFS($AB$7:$AB$3006,AB2144,$AQ$7:$AQ$3006,'RC'!$E$6)=0,"",COUNTIFS($M$7:$M$3006,"Concluída no prazo",$AB$7:$AB$3006,AB2144,$AQ$7:$AQ$3006,'RC'!$E$6)/COUNTIFS($AB$7:$AB$3006,AB2144,$AQ$7:$AQ$3006,'RC'!$E$6)))</f>
        <v/>
      </c>
      <c r="AD2144" s="48">
        <f>SUMIF($AQ$7:$AQ$3006,'RC'!$E$6,$J$7:$J$3006)+SUMIF($AQ$7:$AQ$3006,'RC'!$E$6,$L$7:$L$3006)</f>
        <v>21</v>
      </c>
      <c r="AF2144" s="48">
        <v>2.8629999999993501E-2</v>
      </c>
      <c r="AG2144" s="48">
        <f>IF(OR(AQ2144="",AQ2144&lt;&gt;'RC'!$E$6,AB2144&lt;&gt;'RC'!$D$21),0,1)</f>
        <v>0</v>
      </c>
      <c r="AH2144" s="48">
        <f t="shared" si="746"/>
        <v>2.8629999999993501E-2</v>
      </c>
      <c r="AI2144" s="48" t="str">
        <f t="shared" si="728"/>
        <v/>
      </c>
      <c r="AJ2144" s="48" t="str">
        <f t="shared" si="729"/>
        <v/>
      </c>
      <c r="AK2144" s="52" t="str">
        <f t="shared" si="730"/>
        <v/>
      </c>
      <c r="AL2144" s="52" t="str">
        <f t="shared" si="731"/>
        <v/>
      </c>
      <c r="AM2144" s="48" t="str">
        <f t="shared" si="732"/>
        <v/>
      </c>
      <c r="AN2144" s="48" t="str">
        <f t="shared" si="733"/>
        <v/>
      </c>
      <c r="AP2144" s="18" t="str">
        <f t="shared" si="734"/>
        <v/>
      </c>
      <c r="AQ2144" s="18" t="str">
        <f t="shared" si="735"/>
        <v/>
      </c>
      <c r="AR2144" s="18">
        <v>2.8629999999999999E-2</v>
      </c>
      <c r="AS2144" s="18">
        <f>IF(AF!$D$27="Todos",1,IF(M2144=AF!$D$27,1,0))</f>
        <v>1</v>
      </c>
      <c r="AT2144" s="53">
        <f>IF(AND(E2144=AF!$D$6,OR(LT!M2144=AF!$D$27,AF!$D$27="Todos"),OR(AP2144=AF!$E$8,AQ2144=AF!$E$8)),AR2144+AS2144,0)</f>
        <v>0</v>
      </c>
      <c r="AU2144" s="18" t="str">
        <f t="shared" si="736"/>
        <v/>
      </c>
      <c r="AV2144" s="54" t="str">
        <f t="shared" si="737"/>
        <v/>
      </c>
      <c r="AW2144" s="54" t="str">
        <f t="shared" si="738"/>
        <v/>
      </c>
      <c r="AX2144" s="18" t="str">
        <f t="shared" si="739"/>
        <v/>
      </c>
      <c r="AY2144" s="18" t="str">
        <f t="shared" si="740"/>
        <v/>
      </c>
      <c r="BA2144" s="18">
        <f>IF($E2144=AF!$D$6,IF($M2144="Concluída no prazo",2,IF($M2144="Concluída com atraso",1,0)),0)</f>
        <v>0</v>
      </c>
      <c r="BB2144" s="18">
        <f>IF($E2144=AF!$D$6,IF($M2144="Atrasada",2,IF($M2144="Concluída com atraso",1,0)),0)</f>
        <v>0</v>
      </c>
      <c r="BC2144" s="18">
        <v>2.138E-2</v>
      </c>
      <c r="BD2144" s="18">
        <f t="shared" si="747"/>
        <v>2.138E-2</v>
      </c>
      <c r="BE2144" s="18">
        <f t="shared" si="747"/>
        <v>2.138E-2</v>
      </c>
      <c r="BF2144" s="18" t="str">
        <f t="shared" si="741"/>
        <v/>
      </c>
      <c r="BN2144" s="18" t="str">
        <f t="shared" si="742"/>
        <v>s</v>
      </c>
    </row>
    <row r="2145" spans="3:66" ht="50.1" customHeight="1" thickTop="1" thickBot="1" x14ac:dyDescent="0.3">
      <c r="C2145" s="46"/>
      <c r="D2145" s="46"/>
      <c r="E2145" s="46"/>
      <c r="F2145" s="122"/>
      <c r="G2145" s="122"/>
      <c r="H2145" s="78" t="str">
        <f t="shared" si="743"/>
        <v/>
      </c>
      <c r="I2145" s="78" t="str">
        <f t="shared" si="744"/>
        <v/>
      </c>
      <c r="J2145" s="16"/>
      <c r="K2145" s="46" t="str">
        <f t="shared" si="745"/>
        <v/>
      </c>
      <c r="L2145" s="16"/>
      <c r="M2145" s="16"/>
      <c r="N2145" s="46"/>
      <c r="O2145" s="47" t="str">
        <f t="shared" si="748"/>
        <v/>
      </c>
      <c r="P2145" s="47"/>
      <c r="Q2145" s="48" t="str">
        <f>IFERROR(VLOOKUP(E2145,Funcionários!$C$8:$E$207,3,FALSE),"")</f>
        <v/>
      </c>
      <c r="R2145" s="47"/>
      <c r="S2145" s="49" t="str">
        <f t="shared" si="749"/>
        <v/>
      </c>
      <c r="T2145" s="49">
        <v>2.1389999999999999E-2</v>
      </c>
      <c r="U2145" s="48" t="str">
        <f>IF(Funcionários!C2146=0,"",Funcionários!C2146)</f>
        <v/>
      </c>
      <c r="V2145" s="50">
        <f>IF(U2145="",0,IF(COUNTIFS($E$7:$E$3006,U2145,$I$7:$I$3006,'RC'!$E$6)=0,0,COUNTIFS($M$7:$M$3006,"Concluída no prazo",$E$7:$E$3006,U2145,$I$7:$I$3006,'RC'!$E$6)/COUNTIFS($E$7:$E$3006,U2145,$I$7:$I$3006,'RC'!$E$6)))</f>
        <v>0</v>
      </c>
      <c r="W2145" s="49">
        <f>SUMIFS($J$7:$J$3006,$E$7:$E$3006,U2145,$I$7:$I$3006,'RC'!$E$6)+SUMIFS($L$7:$L$3006,$E$7:$E$3006,U2145,$I$7:$I$3006,'RC'!$E$6)</f>
        <v>0</v>
      </c>
      <c r="X2145" s="48">
        <f>COUNTIFS($E$7:$E$3006,U2145,$I$7:$I$3006,'RC'!$E$6)</f>
        <v>0</v>
      </c>
      <c r="Y2145" s="48"/>
      <c r="Z2145" s="51" t="str">
        <f>IF(AQ2145='RC'!$E$6,AC2145*1000+AD2145,"")</f>
        <v/>
      </c>
      <c r="AA2145" s="51" t="str">
        <f>IF(AB2145="","",IF(AQ2145='RC'!$E$6,AC2145*1000-AD2145,""))</f>
        <v/>
      </c>
      <c r="AB2145" s="48" t="str">
        <f>IFERROR(VLOOKUP(E2145,Funcionários!$C$8:$E$207,3,FALSE),"")</f>
        <v/>
      </c>
      <c r="AC2145" s="50" t="str">
        <f>IF(AB2145="","",IF(COUNTIFS($AB$7:$AB$3006,AB2145,$AQ$7:$AQ$3006,'RC'!$E$6)=0,"",COUNTIFS($M$7:$M$3006,"Concluída no prazo",$AB$7:$AB$3006,AB2145,$AQ$7:$AQ$3006,'RC'!$E$6)/COUNTIFS($AB$7:$AB$3006,AB2145,$AQ$7:$AQ$3006,'RC'!$E$6)))</f>
        <v/>
      </c>
      <c r="AD2145" s="48">
        <f>SUMIF($AQ$7:$AQ$3006,'RC'!$E$6,$J$7:$J$3006)+SUMIF($AQ$7:$AQ$3006,'RC'!$E$6,$L$7:$L$3006)</f>
        <v>21</v>
      </c>
      <c r="AF2145" s="48">
        <v>2.8619999999993501E-2</v>
      </c>
      <c r="AG2145" s="48">
        <f>IF(OR(AQ2145="",AQ2145&lt;&gt;'RC'!$E$6,AB2145&lt;&gt;'RC'!$D$21),0,1)</f>
        <v>0</v>
      </c>
      <c r="AH2145" s="48">
        <f t="shared" si="746"/>
        <v>2.8619999999993501E-2</v>
      </c>
      <c r="AI2145" s="48" t="str">
        <f t="shared" si="728"/>
        <v/>
      </c>
      <c r="AJ2145" s="48" t="str">
        <f t="shared" si="729"/>
        <v/>
      </c>
      <c r="AK2145" s="52" t="str">
        <f t="shared" si="730"/>
        <v/>
      </c>
      <c r="AL2145" s="52" t="str">
        <f t="shared" si="731"/>
        <v/>
      </c>
      <c r="AM2145" s="48" t="str">
        <f t="shared" si="732"/>
        <v/>
      </c>
      <c r="AN2145" s="48" t="str">
        <f t="shared" si="733"/>
        <v/>
      </c>
      <c r="AP2145" s="18" t="str">
        <f t="shared" si="734"/>
        <v/>
      </c>
      <c r="AQ2145" s="18" t="str">
        <f t="shared" si="735"/>
        <v/>
      </c>
      <c r="AR2145" s="18">
        <v>2.862E-2</v>
      </c>
      <c r="AS2145" s="18">
        <f>IF(AF!$D$27="Todos",1,IF(M2145=AF!$D$27,1,0))</f>
        <v>1</v>
      </c>
      <c r="AT2145" s="53">
        <f>IF(AND(E2145=AF!$D$6,OR(LT!M2145=AF!$D$27,AF!$D$27="Todos"),OR(AP2145=AF!$E$8,AQ2145=AF!$E$8)),AR2145+AS2145,0)</f>
        <v>0</v>
      </c>
      <c r="AU2145" s="18" t="str">
        <f t="shared" si="736"/>
        <v/>
      </c>
      <c r="AV2145" s="54" t="str">
        <f t="shared" si="737"/>
        <v/>
      </c>
      <c r="AW2145" s="54" t="str">
        <f t="shared" si="738"/>
        <v/>
      </c>
      <c r="AX2145" s="18" t="str">
        <f t="shared" si="739"/>
        <v/>
      </c>
      <c r="AY2145" s="18" t="str">
        <f t="shared" si="740"/>
        <v/>
      </c>
      <c r="BA2145" s="18">
        <f>IF($E2145=AF!$D$6,IF($M2145="Concluída no prazo",2,IF($M2145="Concluída com atraso",1,0)),0)</f>
        <v>0</v>
      </c>
      <c r="BB2145" s="18">
        <f>IF($E2145=AF!$D$6,IF($M2145="Atrasada",2,IF($M2145="Concluída com atraso",1,0)),0)</f>
        <v>0</v>
      </c>
      <c r="BC2145" s="18">
        <v>2.1389999999999999E-2</v>
      </c>
      <c r="BD2145" s="18">
        <f t="shared" si="747"/>
        <v>2.1389999999999999E-2</v>
      </c>
      <c r="BE2145" s="18">
        <f t="shared" si="747"/>
        <v>2.1389999999999999E-2</v>
      </c>
      <c r="BF2145" s="18" t="str">
        <f t="shared" si="741"/>
        <v/>
      </c>
      <c r="BN2145" s="18" t="str">
        <f t="shared" si="742"/>
        <v>s</v>
      </c>
    </row>
    <row r="2146" spans="3:66" ht="50.1" customHeight="1" thickTop="1" thickBot="1" x14ac:dyDescent="0.3">
      <c r="C2146" s="46"/>
      <c r="D2146" s="46"/>
      <c r="E2146" s="46"/>
      <c r="F2146" s="122"/>
      <c r="G2146" s="122"/>
      <c r="H2146" s="78" t="str">
        <f t="shared" si="743"/>
        <v/>
      </c>
      <c r="I2146" s="78" t="str">
        <f t="shared" si="744"/>
        <v/>
      </c>
      <c r="J2146" s="16"/>
      <c r="K2146" s="46" t="str">
        <f t="shared" si="745"/>
        <v/>
      </c>
      <c r="L2146" s="16"/>
      <c r="M2146" s="16"/>
      <c r="N2146" s="46"/>
      <c r="O2146" s="47" t="str">
        <f t="shared" si="748"/>
        <v/>
      </c>
      <c r="P2146" s="47"/>
      <c r="Q2146" s="48" t="str">
        <f>IFERROR(VLOOKUP(E2146,Funcionários!$C$8:$E$207,3,FALSE),"")</f>
        <v/>
      </c>
      <c r="R2146" s="47"/>
      <c r="S2146" s="49" t="str">
        <f t="shared" si="749"/>
        <v/>
      </c>
      <c r="T2146" s="49">
        <v>2.1399999999999999E-2</v>
      </c>
      <c r="U2146" s="48" t="str">
        <f>IF(Funcionários!C2147=0,"",Funcionários!C2147)</f>
        <v/>
      </c>
      <c r="V2146" s="50">
        <f>IF(U2146="",0,IF(COUNTIFS($E$7:$E$3006,U2146,$I$7:$I$3006,'RC'!$E$6)=0,0,COUNTIFS($M$7:$M$3006,"Concluída no prazo",$E$7:$E$3006,U2146,$I$7:$I$3006,'RC'!$E$6)/COUNTIFS($E$7:$E$3006,U2146,$I$7:$I$3006,'RC'!$E$6)))</f>
        <v>0</v>
      </c>
      <c r="W2146" s="49">
        <f>SUMIFS($J$7:$J$3006,$E$7:$E$3006,U2146,$I$7:$I$3006,'RC'!$E$6)+SUMIFS($L$7:$L$3006,$E$7:$E$3006,U2146,$I$7:$I$3006,'RC'!$E$6)</f>
        <v>0</v>
      </c>
      <c r="X2146" s="48">
        <f>COUNTIFS($E$7:$E$3006,U2146,$I$7:$I$3006,'RC'!$E$6)</f>
        <v>0</v>
      </c>
      <c r="Y2146" s="48"/>
      <c r="Z2146" s="51" t="str">
        <f>IF(AQ2146='RC'!$E$6,AC2146*1000+AD2146,"")</f>
        <v/>
      </c>
      <c r="AA2146" s="51" t="str">
        <f>IF(AB2146="","",IF(AQ2146='RC'!$E$6,AC2146*1000-AD2146,""))</f>
        <v/>
      </c>
      <c r="AB2146" s="48" t="str">
        <f>IFERROR(VLOOKUP(E2146,Funcionários!$C$8:$E$207,3,FALSE),"")</f>
        <v/>
      </c>
      <c r="AC2146" s="50" t="str">
        <f>IF(AB2146="","",IF(COUNTIFS($AB$7:$AB$3006,AB2146,$AQ$7:$AQ$3006,'RC'!$E$6)=0,"",COUNTIFS($M$7:$M$3006,"Concluída no prazo",$AB$7:$AB$3006,AB2146,$AQ$7:$AQ$3006,'RC'!$E$6)/COUNTIFS($AB$7:$AB$3006,AB2146,$AQ$7:$AQ$3006,'RC'!$E$6)))</f>
        <v/>
      </c>
      <c r="AD2146" s="48">
        <f>SUMIF($AQ$7:$AQ$3006,'RC'!$E$6,$J$7:$J$3006)+SUMIF($AQ$7:$AQ$3006,'RC'!$E$6,$L$7:$L$3006)</f>
        <v>21</v>
      </c>
      <c r="AF2146" s="48">
        <v>2.8609999999993498E-2</v>
      </c>
      <c r="AG2146" s="48">
        <f>IF(OR(AQ2146="",AQ2146&lt;&gt;'RC'!$E$6,AB2146&lt;&gt;'RC'!$D$21),0,1)</f>
        <v>0</v>
      </c>
      <c r="AH2146" s="48">
        <f t="shared" si="746"/>
        <v>2.8609999999993498E-2</v>
      </c>
      <c r="AI2146" s="48" t="str">
        <f t="shared" si="728"/>
        <v/>
      </c>
      <c r="AJ2146" s="48" t="str">
        <f t="shared" si="729"/>
        <v/>
      </c>
      <c r="AK2146" s="52" t="str">
        <f t="shared" si="730"/>
        <v/>
      </c>
      <c r="AL2146" s="52" t="str">
        <f t="shared" si="731"/>
        <v/>
      </c>
      <c r="AM2146" s="48" t="str">
        <f t="shared" si="732"/>
        <v/>
      </c>
      <c r="AN2146" s="48" t="str">
        <f t="shared" si="733"/>
        <v/>
      </c>
      <c r="AP2146" s="18" t="str">
        <f t="shared" si="734"/>
        <v/>
      </c>
      <c r="AQ2146" s="18" t="str">
        <f t="shared" si="735"/>
        <v/>
      </c>
      <c r="AR2146" s="18">
        <v>2.861E-2</v>
      </c>
      <c r="AS2146" s="18">
        <f>IF(AF!$D$27="Todos",1,IF(M2146=AF!$D$27,1,0))</f>
        <v>1</v>
      </c>
      <c r="AT2146" s="53">
        <f>IF(AND(E2146=AF!$D$6,OR(LT!M2146=AF!$D$27,AF!$D$27="Todos"),OR(AP2146=AF!$E$8,AQ2146=AF!$E$8)),AR2146+AS2146,0)</f>
        <v>0</v>
      </c>
      <c r="AU2146" s="18" t="str">
        <f t="shared" si="736"/>
        <v/>
      </c>
      <c r="AV2146" s="54" t="str">
        <f t="shared" si="737"/>
        <v/>
      </c>
      <c r="AW2146" s="54" t="str">
        <f t="shared" si="738"/>
        <v/>
      </c>
      <c r="AX2146" s="18" t="str">
        <f t="shared" si="739"/>
        <v/>
      </c>
      <c r="AY2146" s="18" t="str">
        <f t="shared" si="740"/>
        <v/>
      </c>
      <c r="BA2146" s="18">
        <f>IF($E2146=AF!$D$6,IF($M2146="Concluída no prazo",2,IF($M2146="Concluída com atraso",1,0)),0)</f>
        <v>0</v>
      </c>
      <c r="BB2146" s="18">
        <f>IF($E2146=AF!$D$6,IF($M2146="Atrasada",2,IF($M2146="Concluída com atraso",1,0)),0)</f>
        <v>0</v>
      </c>
      <c r="BC2146" s="18">
        <v>2.1399999999999999E-2</v>
      </c>
      <c r="BD2146" s="18">
        <f t="shared" si="747"/>
        <v>2.1399999999999999E-2</v>
      </c>
      <c r="BE2146" s="18">
        <f t="shared" si="747"/>
        <v>2.1399999999999999E-2</v>
      </c>
      <c r="BF2146" s="18" t="str">
        <f t="shared" si="741"/>
        <v/>
      </c>
      <c r="BN2146" s="18" t="str">
        <f t="shared" si="742"/>
        <v>s</v>
      </c>
    </row>
    <row r="2147" spans="3:66" ht="50.1" customHeight="1" thickTop="1" thickBot="1" x14ac:dyDescent="0.3">
      <c r="C2147" s="46"/>
      <c r="D2147" s="46"/>
      <c r="E2147" s="46"/>
      <c r="F2147" s="122"/>
      <c r="G2147" s="122"/>
      <c r="H2147" s="78" t="str">
        <f t="shared" si="743"/>
        <v/>
      </c>
      <c r="I2147" s="78" t="str">
        <f t="shared" si="744"/>
        <v/>
      </c>
      <c r="J2147" s="16"/>
      <c r="K2147" s="46" t="str">
        <f t="shared" si="745"/>
        <v/>
      </c>
      <c r="L2147" s="16"/>
      <c r="M2147" s="16"/>
      <c r="N2147" s="46"/>
      <c r="O2147" s="47" t="str">
        <f t="shared" si="748"/>
        <v/>
      </c>
      <c r="P2147" s="47"/>
      <c r="Q2147" s="48" t="str">
        <f>IFERROR(VLOOKUP(E2147,Funcionários!$C$8:$E$207,3,FALSE),"")</f>
        <v/>
      </c>
      <c r="R2147" s="47"/>
      <c r="S2147" s="49" t="str">
        <f t="shared" si="749"/>
        <v/>
      </c>
      <c r="T2147" s="49">
        <v>2.1409999999999998E-2</v>
      </c>
      <c r="U2147" s="48" t="str">
        <f>IF(Funcionários!C2148=0,"",Funcionários!C2148)</f>
        <v/>
      </c>
      <c r="V2147" s="50">
        <f>IF(U2147="",0,IF(COUNTIFS($E$7:$E$3006,U2147,$I$7:$I$3006,'RC'!$E$6)=0,0,COUNTIFS($M$7:$M$3006,"Concluída no prazo",$E$7:$E$3006,U2147,$I$7:$I$3006,'RC'!$E$6)/COUNTIFS($E$7:$E$3006,U2147,$I$7:$I$3006,'RC'!$E$6)))</f>
        <v>0</v>
      </c>
      <c r="W2147" s="49">
        <f>SUMIFS($J$7:$J$3006,$E$7:$E$3006,U2147,$I$7:$I$3006,'RC'!$E$6)+SUMIFS($L$7:$L$3006,$E$7:$E$3006,U2147,$I$7:$I$3006,'RC'!$E$6)</f>
        <v>0</v>
      </c>
      <c r="X2147" s="48">
        <f>COUNTIFS($E$7:$E$3006,U2147,$I$7:$I$3006,'RC'!$E$6)</f>
        <v>0</v>
      </c>
      <c r="Y2147" s="48"/>
      <c r="Z2147" s="51" t="str">
        <f>IF(AQ2147='RC'!$E$6,AC2147*1000+AD2147,"")</f>
        <v/>
      </c>
      <c r="AA2147" s="51" t="str">
        <f>IF(AB2147="","",IF(AQ2147='RC'!$E$6,AC2147*1000-AD2147,""))</f>
        <v/>
      </c>
      <c r="AB2147" s="48" t="str">
        <f>IFERROR(VLOOKUP(E2147,Funcionários!$C$8:$E$207,3,FALSE),"")</f>
        <v/>
      </c>
      <c r="AC2147" s="50" t="str">
        <f>IF(AB2147="","",IF(COUNTIFS($AB$7:$AB$3006,AB2147,$AQ$7:$AQ$3006,'RC'!$E$6)=0,"",COUNTIFS($M$7:$M$3006,"Concluída no prazo",$AB$7:$AB$3006,AB2147,$AQ$7:$AQ$3006,'RC'!$E$6)/COUNTIFS($AB$7:$AB$3006,AB2147,$AQ$7:$AQ$3006,'RC'!$E$6)))</f>
        <v/>
      </c>
      <c r="AD2147" s="48">
        <f>SUMIF($AQ$7:$AQ$3006,'RC'!$E$6,$J$7:$J$3006)+SUMIF($AQ$7:$AQ$3006,'RC'!$E$6,$L$7:$L$3006)</f>
        <v>21</v>
      </c>
      <c r="AF2147" s="48">
        <v>2.8599999999993402E-2</v>
      </c>
      <c r="AG2147" s="48">
        <f>IF(OR(AQ2147="",AQ2147&lt;&gt;'RC'!$E$6,AB2147&lt;&gt;'RC'!$D$21),0,1)</f>
        <v>0</v>
      </c>
      <c r="AH2147" s="48">
        <f t="shared" si="746"/>
        <v>2.8599999999993402E-2</v>
      </c>
      <c r="AI2147" s="48" t="str">
        <f t="shared" si="728"/>
        <v/>
      </c>
      <c r="AJ2147" s="48" t="str">
        <f t="shared" si="729"/>
        <v/>
      </c>
      <c r="AK2147" s="52" t="str">
        <f t="shared" si="730"/>
        <v/>
      </c>
      <c r="AL2147" s="52" t="str">
        <f t="shared" si="731"/>
        <v/>
      </c>
      <c r="AM2147" s="48" t="str">
        <f t="shared" si="732"/>
        <v/>
      </c>
      <c r="AN2147" s="48" t="str">
        <f t="shared" si="733"/>
        <v/>
      </c>
      <c r="AP2147" s="18" t="str">
        <f t="shared" si="734"/>
        <v/>
      </c>
      <c r="AQ2147" s="18" t="str">
        <f t="shared" si="735"/>
        <v/>
      </c>
      <c r="AR2147" s="18">
        <v>2.86E-2</v>
      </c>
      <c r="AS2147" s="18">
        <f>IF(AF!$D$27="Todos",1,IF(M2147=AF!$D$27,1,0))</f>
        <v>1</v>
      </c>
      <c r="AT2147" s="53">
        <f>IF(AND(E2147=AF!$D$6,OR(LT!M2147=AF!$D$27,AF!$D$27="Todos"),OR(AP2147=AF!$E$8,AQ2147=AF!$E$8)),AR2147+AS2147,0)</f>
        <v>0</v>
      </c>
      <c r="AU2147" s="18" t="str">
        <f t="shared" si="736"/>
        <v/>
      </c>
      <c r="AV2147" s="54" t="str">
        <f t="shared" si="737"/>
        <v/>
      </c>
      <c r="AW2147" s="54" t="str">
        <f t="shared" si="738"/>
        <v/>
      </c>
      <c r="AX2147" s="18" t="str">
        <f t="shared" si="739"/>
        <v/>
      </c>
      <c r="AY2147" s="18" t="str">
        <f t="shared" si="740"/>
        <v/>
      </c>
      <c r="BA2147" s="18">
        <f>IF($E2147=AF!$D$6,IF($M2147="Concluída no prazo",2,IF($M2147="Concluída com atraso",1,0)),0)</f>
        <v>0</v>
      </c>
      <c r="BB2147" s="18">
        <f>IF($E2147=AF!$D$6,IF($M2147="Atrasada",2,IF($M2147="Concluída com atraso",1,0)),0)</f>
        <v>0</v>
      </c>
      <c r="BC2147" s="18">
        <v>2.1409999999999998E-2</v>
      </c>
      <c r="BD2147" s="18">
        <f t="shared" si="747"/>
        <v>2.1409999999999998E-2</v>
      </c>
      <c r="BE2147" s="18">
        <f t="shared" si="747"/>
        <v>2.1409999999999998E-2</v>
      </c>
      <c r="BF2147" s="18" t="str">
        <f t="shared" si="741"/>
        <v/>
      </c>
      <c r="BN2147" s="18" t="str">
        <f t="shared" si="742"/>
        <v>s</v>
      </c>
    </row>
    <row r="2148" spans="3:66" ht="50.1" customHeight="1" thickTop="1" thickBot="1" x14ac:dyDescent="0.3">
      <c r="C2148" s="46"/>
      <c r="D2148" s="46"/>
      <c r="E2148" s="46"/>
      <c r="F2148" s="122"/>
      <c r="G2148" s="122"/>
      <c r="H2148" s="78" t="str">
        <f t="shared" si="743"/>
        <v/>
      </c>
      <c r="I2148" s="78" t="str">
        <f t="shared" si="744"/>
        <v/>
      </c>
      <c r="J2148" s="16"/>
      <c r="K2148" s="46" t="str">
        <f t="shared" si="745"/>
        <v/>
      </c>
      <c r="L2148" s="16"/>
      <c r="M2148" s="16"/>
      <c r="N2148" s="46"/>
      <c r="O2148" s="47" t="str">
        <f t="shared" si="748"/>
        <v/>
      </c>
      <c r="P2148" s="47"/>
      <c r="Q2148" s="48" t="str">
        <f>IFERROR(VLOOKUP(E2148,Funcionários!$C$8:$E$207,3,FALSE),"")</f>
        <v/>
      </c>
      <c r="R2148" s="47"/>
      <c r="S2148" s="49" t="str">
        <f t="shared" si="749"/>
        <v/>
      </c>
      <c r="T2148" s="49">
        <v>2.1420000000000002E-2</v>
      </c>
      <c r="U2148" s="48" t="str">
        <f>IF(Funcionários!C2149=0,"",Funcionários!C2149)</f>
        <v/>
      </c>
      <c r="V2148" s="50">
        <f>IF(U2148="",0,IF(COUNTIFS($E$7:$E$3006,U2148,$I$7:$I$3006,'RC'!$E$6)=0,0,COUNTIFS($M$7:$M$3006,"Concluída no prazo",$E$7:$E$3006,U2148,$I$7:$I$3006,'RC'!$E$6)/COUNTIFS($E$7:$E$3006,U2148,$I$7:$I$3006,'RC'!$E$6)))</f>
        <v>0</v>
      </c>
      <c r="W2148" s="49">
        <f>SUMIFS($J$7:$J$3006,$E$7:$E$3006,U2148,$I$7:$I$3006,'RC'!$E$6)+SUMIFS($L$7:$L$3006,$E$7:$E$3006,U2148,$I$7:$I$3006,'RC'!$E$6)</f>
        <v>0</v>
      </c>
      <c r="X2148" s="48">
        <f>COUNTIFS($E$7:$E$3006,U2148,$I$7:$I$3006,'RC'!$E$6)</f>
        <v>0</v>
      </c>
      <c r="Y2148" s="48"/>
      <c r="Z2148" s="51" t="str">
        <f>IF(AQ2148='RC'!$E$6,AC2148*1000+AD2148,"")</f>
        <v/>
      </c>
      <c r="AA2148" s="51" t="str">
        <f>IF(AB2148="","",IF(AQ2148='RC'!$E$6,AC2148*1000-AD2148,""))</f>
        <v/>
      </c>
      <c r="AB2148" s="48" t="str">
        <f>IFERROR(VLOOKUP(E2148,Funcionários!$C$8:$E$207,3,FALSE),"")</f>
        <v/>
      </c>
      <c r="AC2148" s="50" t="str">
        <f>IF(AB2148="","",IF(COUNTIFS($AB$7:$AB$3006,AB2148,$AQ$7:$AQ$3006,'RC'!$E$6)=0,"",COUNTIFS($M$7:$M$3006,"Concluída no prazo",$AB$7:$AB$3006,AB2148,$AQ$7:$AQ$3006,'RC'!$E$6)/COUNTIFS($AB$7:$AB$3006,AB2148,$AQ$7:$AQ$3006,'RC'!$E$6)))</f>
        <v/>
      </c>
      <c r="AD2148" s="48">
        <f>SUMIF($AQ$7:$AQ$3006,'RC'!$E$6,$J$7:$J$3006)+SUMIF($AQ$7:$AQ$3006,'RC'!$E$6,$L$7:$L$3006)</f>
        <v>21</v>
      </c>
      <c r="AF2148" s="48">
        <v>2.8589999999993398E-2</v>
      </c>
      <c r="AG2148" s="48">
        <f>IF(OR(AQ2148="",AQ2148&lt;&gt;'RC'!$E$6,AB2148&lt;&gt;'RC'!$D$21),0,1)</f>
        <v>0</v>
      </c>
      <c r="AH2148" s="48">
        <f t="shared" si="746"/>
        <v>2.8589999999993398E-2</v>
      </c>
      <c r="AI2148" s="48" t="str">
        <f t="shared" si="728"/>
        <v/>
      </c>
      <c r="AJ2148" s="48" t="str">
        <f t="shared" si="729"/>
        <v/>
      </c>
      <c r="AK2148" s="52" t="str">
        <f t="shared" si="730"/>
        <v/>
      </c>
      <c r="AL2148" s="52" t="str">
        <f t="shared" si="731"/>
        <v/>
      </c>
      <c r="AM2148" s="48" t="str">
        <f t="shared" si="732"/>
        <v/>
      </c>
      <c r="AN2148" s="48" t="str">
        <f t="shared" si="733"/>
        <v/>
      </c>
      <c r="AP2148" s="18" t="str">
        <f t="shared" si="734"/>
        <v/>
      </c>
      <c r="AQ2148" s="18" t="str">
        <f t="shared" si="735"/>
        <v/>
      </c>
      <c r="AR2148" s="18">
        <v>2.8590000000000001E-2</v>
      </c>
      <c r="AS2148" s="18">
        <f>IF(AF!$D$27="Todos",1,IF(M2148=AF!$D$27,1,0))</f>
        <v>1</v>
      </c>
      <c r="AT2148" s="53">
        <f>IF(AND(E2148=AF!$D$6,OR(LT!M2148=AF!$D$27,AF!$D$27="Todos"),OR(AP2148=AF!$E$8,AQ2148=AF!$E$8)),AR2148+AS2148,0)</f>
        <v>0</v>
      </c>
      <c r="AU2148" s="18" t="str">
        <f t="shared" si="736"/>
        <v/>
      </c>
      <c r="AV2148" s="54" t="str">
        <f t="shared" si="737"/>
        <v/>
      </c>
      <c r="AW2148" s="54" t="str">
        <f t="shared" si="738"/>
        <v/>
      </c>
      <c r="AX2148" s="18" t="str">
        <f t="shared" si="739"/>
        <v/>
      </c>
      <c r="AY2148" s="18" t="str">
        <f t="shared" si="740"/>
        <v/>
      </c>
      <c r="BA2148" s="18">
        <f>IF($E2148=AF!$D$6,IF($M2148="Concluída no prazo",2,IF($M2148="Concluída com atraso",1,0)),0)</f>
        <v>0</v>
      </c>
      <c r="BB2148" s="18">
        <f>IF($E2148=AF!$D$6,IF($M2148="Atrasada",2,IF($M2148="Concluída com atraso",1,0)),0)</f>
        <v>0</v>
      </c>
      <c r="BC2148" s="18">
        <v>2.1420000000000002E-2</v>
      </c>
      <c r="BD2148" s="18">
        <f t="shared" si="747"/>
        <v>2.1420000000000002E-2</v>
      </c>
      <c r="BE2148" s="18">
        <f t="shared" si="747"/>
        <v>2.1420000000000002E-2</v>
      </c>
      <c r="BF2148" s="18" t="str">
        <f t="shared" si="741"/>
        <v/>
      </c>
      <c r="BN2148" s="18" t="str">
        <f t="shared" si="742"/>
        <v>s</v>
      </c>
    </row>
    <row r="2149" spans="3:66" ht="50.1" customHeight="1" thickTop="1" thickBot="1" x14ac:dyDescent="0.3">
      <c r="C2149" s="46"/>
      <c r="D2149" s="46"/>
      <c r="E2149" s="46"/>
      <c r="F2149" s="122"/>
      <c r="G2149" s="122"/>
      <c r="H2149" s="78" t="str">
        <f t="shared" si="743"/>
        <v/>
      </c>
      <c r="I2149" s="78" t="str">
        <f t="shared" si="744"/>
        <v/>
      </c>
      <c r="J2149" s="16"/>
      <c r="K2149" s="46" t="str">
        <f t="shared" si="745"/>
        <v/>
      </c>
      <c r="L2149" s="16"/>
      <c r="M2149" s="16"/>
      <c r="N2149" s="46"/>
      <c r="O2149" s="47" t="str">
        <f t="shared" si="748"/>
        <v/>
      </c>
      <c r="P2149" s="47"/>
      <c r="Q2149" s="48" t="str">
        <f>IFERROR(VLOOKUP(E2149,Funcionários!$C$8:$E$207,3,FALSE),"")</f>
        <v/>
      </c>
      <c r="R2149" s="47"/>
      <c r="S2149" s="49" t="str">
        <f t="shared" si="749"/>
        <v/>
      </c>
      <c r="T2149" s="49">
        <v>2.1430000000000001E-2</v>
      </c>
      <c r="U2149" s="48" t="str">
        <f>IF(Funcionários!C2150=0,"",Funcionários!C2150)</f>
        <v/>
      </c>
      <c r="V2149" s="50">
        <f>IF(U2149="",0,IF(COUNTIFS($E$7:$E$3006,U2149,$I$7:$I$3006,'RC'!$E$6)=0,0,COUNTIFS($M$7:$M$3006,"Concluída no prazo",$E$7:$E$3006,U2149,$I$7:$I$3006,'RC'!$E$6)/COUNTIFS($E$7:$E$3006,U2149,$I$7:$I$3006,'RC'!$E$6)))</f>
        <v>0</v>
      </c>
      <c r="W2149" s="49">
        <f>SUMIFS($J$7:$J$3006,$E$7:$E$3006,U2149,$I$7:$I$3006,'RC'!$E$6)+SUMIFS($L$7:$L$3006,$E$7:$E$3006,U2149,$I$7:$I$3006,'RC'!$E$6)</f>
        <v>0</v>
      </c>
      <c r="X2149" s="48">
        <f>COUNTIFS($E$7:$E$3006,U2149,$I$7:$I$3006,'RC'!$E$6)</f>
        <v>0</v>
      </c>
      <c r="Y2149" s="48"/>
      <c r="Z2149" s="51" t="str">
        <f>IF(AQ2149='RC'!$E$6,AC2149*1000+AD2149,"")</f>
        <v/>
      </c>
      <c r="AA2149" s="51" t="str">
        <f>IF(AB2149="","",IF(AQ2149='RC'!$E$6,AC2149*1000-AD2149,""))</f>
        <v/>
      </c>
      <c r="AB2149" s="48" t="str">
        <f>IFERROR(VLOOKUP(E2149,Funcionários!$C$8:$E$207,3,FALSE),"")</f>
        <v/>
      </c>
      <c r="AC2149" s="50" t="str">
        <f>IF(AB2149="","",IF(COUNTIFS($AB$7:$AB$3006,AB2149,$AQ$7:$AQ$3006,'RC'!$E$6)=0,"",COUNTIFS($M$7:$M$3006,"Concluída no prazo",$AB$7:$AB$3006,AB2149,$AQ$7:$AQ$3006,'RC'!$E$6)/COUNTIFS($AB$7:$AB$3006,AB2149,$AQ$7:$AQ$3006,'RC'!$E$6)))</f>
        <v/>
      </c>
      <c r="AD2149" s="48">
        <f>SUMIF($AQ$7:$AQ$3006,'RC'!$E$6,$J$7:$J$3006)+SUMIF($AQ$7:$AQ$3006,'RC'!$E$6,$L$7:$L$3006)</f>
        <v>21</v>
      </c>
      <c r="AF2149" s="48">
        <v>2.8579999999993399E-2</v>
      </c>
      <c r="AG2149" s="48">
        <f>IF(OR(AQ2149="",AQ2149&lt;&gt;'RC'!$E$6,AB2149&lt;&gt;'RC'!$D$21),0,1)</f>
        <v>0</v>
      </c>
      <c r="AH2149" s="48">
        <f t="shared" si="746"/>
        <v>2.8579999999993399E-2</v>
      </c>
      <c r="AI2149" s="48" t="str">
        <f t="shared" si="728"/>
        <v/>
      </c>
      <c r="AJ2149" s="48" t="str">
        <f t="shared" si="729"/>
        <v/>
      </c>
      <c r="AK2149" s="52" t="str">
        <f t="shared" si="730"/>
        <v/>
      </c>
      <c r="AL2149" s="52" t="str">
        <f t="shared" si="731"/>
        <v/>
      </c>
      <c r="AM2149" s="48" t="str">
        <f t="shared" si="732"/>
        <v/>
      </c>
      <c r="AN2149" s="48" t="str">
        <f t="shared" si="733"/>
        <v/>
      </c>
      <c r="AP2149" s="18" t="str">
        <f t="shared" si="734"/>
        <v/>
      </c>
      <c r="AQ2149" s="18" t="str">
        <f t="shared" si="735"/>
        <v/>
      </c>
      <c r="AR2149" s="18">
        <v>2.8580000000000001E-2</v>
      </c>
      <c r="AS2149" s="18">
        <f>IF(AF!$D$27="Todos",1,IF(M2149=AF!$D$27,1,0))</f>
        <v>1</v>
      </c>
      <c r="AT2149" s="53">
        <f>IF(AND(E2149=AF!$D$6,OR(LT!M2149=AF!$D$27,AF!$D$27="Todos"),OR(AP2149=AF!$E$8,AQ2149=AF!$E$8)),AR2149+AS2149,0)</f>
        <v>0</v>
      </c>
      <c r="AU2149" s="18" t="str">
        <f t="shared" si="736"/>
        <v/>
      </c>
      <c r="AV2149" s="54" t="str">
        <f t="shared" si="737"/>
        <v/>
      </c>
      <c r="AW2149" s="54" t="str">
        <f t="shared" si="738"/>
        <v/>
      </c>
      <c r="AX2149" s="18" t="str">
        <f t="shared" si="739"/>
        <v/>
      </c>
      <c r="AY2149" s="18" t="str">
        <f t="shared" si="740"/>
        <v/>
      </c>
      <c r="BA2149" s="18">
        <f>IF($E2149=AF!$D$6,IF($M2149="Concluída no prazo",2,IF($M2149="Concluída com atraso",1,0)),0)</f>
        <v>0</v>
      </c>
      <c r="BB2149" s="18">
        <f>IF($E2149=AF!$D$6,IF($M2149="Atrasada",2,IF($M2149="Concluída com atraso",1,0)),0)</f>
        <v>0</v>
      </c>
      <c r="BC2149" s="18">
        <v>2.1430000000000001E-2</v>
      </c>
      <c r="BD2149" s="18">
        <f t="shared" si="747"/>
        <v>2.1430000000000001E-2</v>
      </c>
      <c r="BE2149" s="18">
        <f t="shared" si="747"/>
        <v>2.1430000000000001E-2</v>
      </c>
      <c r="BF2149" s="18" t="str">
        <f t="shared" si="741"/>
        <v/>
      </c>
      <c r="BN2149" s="18" t="str">
        <f t="shared" si="742"/>
        <v>s</v>
      </c>
    </row>
    <row r="2150" spans="3:66" ht="50.1" customHeight="1" thickTop="1" thickBot="1" x14ac:dyDescent="0.3">
      <c r="C2150" s="46"/>
      <c r="D2150" s="46"/>
      <c r="E2150" s="46"/>
      <c r="F2150" s="122"/>
      <c r="G2150" s="122"/>
      <c r="H2150" s="78" t="str">
        <f t="shared" si="743"/>
        <v/>
      </c>
      <c r="I2150" s="78" t="str">
        <f t="shared" si="744"/>
        <v/>
      </c>
      <c r="J2150" s="16"/>
      <c r="K2150" s="46" t="str">
        <f t="shared" si="745"/>
        <v/>
      </c>
      <c r="L2150" s="16"/>
      <c r="M2150" s="16"/>
      <c r="N2150" s="46"/>
      <c r="O2150" s="47" t="str">
        <f t="shared" si="748"/>
        <v/>
      </c>
      <c r="P2150" s="47"/>
      <c r="Q2150" s="48" t="str">
        <f>IFERROR(VLOOKUP(E2150,Funcionários!$C$8:$E$207,3,FALSE),"")</f>
        <v/>
      </c>
      <c r="R2150" s="47"/>
      <c r="S2150" s="49" t="str">
        <f t="shared" si="749"/>
        <v/>
      </c>
      <c r="T2150" s="49">
        <v>2.1440000000000001E-2</v>
      </c>
      <c r="U2150" s="48" t="str">
        <f>IF(Funcionários!C2151=0,"",Funcionários!C2151)</f>
        <v/>
      </c>
      <c r="V2150" s="50">
        <f>IF(U2150="",0,IF(COUNTIFS($E$7:$E$3006,U2150,$I$7:$I$3006,'RC'!$E$6)=0,0,COUNTIFS($M$7:$M$3006,"Concluída no prazo",$E$7:$E$3006,U2150,$I$7:$I$3006,'RC'!$E$6)/COUNTIFS($E$7:$E$3006,U2150,$I$7:$I$3006,'RC'!$E$6)))</f>
        <v>0</v>
      </c>
      <c r="W2150" s="49">
        <f>SUMIFS($J$7:$J$3006,$E$7:$E$3006,U2150,$I$7:$I$3006,'RC'!$E$6)+SUMIFS($L$7:$L$3006,$E$7:$E$3006,U2150,$I$7:$I$3006,'RC'!$E$6)</f>
        <v>0</v>
      </c>
      <c r="X2150" s="48">
        <f>COUNTIFS($E$7:$E$3006,U2150,$I$7:$I$3006,'RC'!$E$6)</f>
        <v>0</v>
      </c>
      <c r="Y2150" s="48"/>
      <c r="Z2150" s="51" t="str">
        <f>IF(AQ2150='RC'!$E$6,AC2150*1000+AD2150,"")</f>
        <v/>
      </c>
      <c r="AA2150" s="51" t="str">
        <f>IF(AB2150="","",IF(AQ2150='RC'!$E$6,AC2150*1000-AD2150,""))</f>
        <v/>
      </c>
      <c r="AB2150" s="48" t="str">
        <f>IFERROR(VLOOKUP(E2150,Funcionários!$C$8:$E$207,3,FALSE),"")</f>
        <v/>
      </c>
      <c r="AC2150" s="50" t="str">
        <f>IF(AB2150="","",IF(COUNTIFS($AB$7:$AB$3006,AB2150,$AQ$7:$AQ$3006,'RC'!$E$6)=0,"",COUNTIFS($M$7:$M$3006,"Concluída no prazo",$AB$7:$AB$3006,AB2150,$AQ$7:$AQ$3006,'RC'!$E$6)/COUNTIFS($AB$7:$AB$3006,AB2150,$AQ$7:$AQ$3006,'RC'!$E$6)))</f>
        <v/>
      </c>
      <c r="AD2150" s="48">
        <f>SUMIF($AQ$7:$AQ$3006,'RC'!$E$6,$J$7:$J$3006)+SUMIF($AQ$7:$AQ$3006,'RC'!$E$6,$L$7:$L$3006)</f>
        <v>21</v>
      </c>
      <c r="AF2150" s="48">
        <v>2.8569999999993399E-2</v>
      </c>
      <c r="AG2150" s="48">
        <f>IF(OR(AQ2150="",AQ2150&lt;&gt;'RC'!$E$6,AB2150&lt;&gt;'RC'!$D$21),0,1)</f>
        <v>0</v>
      </c>
      <c r="AH2150" s="48">
        <f t="shared" si="746"/>
        <v>2.8569999999993399E-2</v>
      </c>
      <c r="AI2150" s="48" t="str">
        <f t="shared" si="728"/>
        <v/>
      </c>
      <c r="AJ2150" s="48" t="str">
        <f t="shared" si="729"/>
        <v/>
      </c>
      <c r="AK2150" s="52" t="str">
        <f t="shared" si="730"/>
        <v/>
      </c>
      <c r="AL2150" s="52" t="str">
        <f t="shared" si="731"/>
        <v/>
      </c>
      <c r="AM2150" s="48" t="str">
        <f t="shared" si="732"/>
        <v/>
      </c>
      <c r="AN2150" s="48" t="str">
        <f t="shared" si="733"/>
        <v/>
      </c>
      <c r="AP2150" s="18" t="str">
        <f t="shared" si="734"/>
        <v/>
      </c>
      <c r="AQ2150" s="18" t="str">
        <f t="shared" si="735"/>
        <v/>
      </c>
      <c r="AR2150" s="18">
        <v>2.8570000000000002E-2</v>
      </c>
      <c r="AS2150" s="18">
        <f>IF(AF!$D$27="Todos",1,IF(M2150=AF!$D$27,1,0))</f>
        <v>1</v>
      </c>
      <c r="AT2150" s="53">
        <f>IF(AND(E2150=AF!$D$6,OR(LT!M2150=AF!$D$27,AF!$D$27="Todos"),OR(AP2150=AF!$E$8,AQ2150=AF!$E$8)),AR2150+AS2150,0)</f>
        <v>0</v>
      </c>
      <c r="AU2150" s="18" t="str">
        <f t="shared" si="736"/>
        <v/>
      </c>
      <c r="AV2150" s="54" t="str">
        <f t="shared" si="737"/>
        <v/>
      </c>
      <c r="AW2150" s="54" t="str">
        <f t="shared" si="738"/>
        <v/>
      </c>
      <c r="AX2150" s="18" t="str">
        <f t="shared" si="739"/>
        <v/>
      </c>
      <c r="AY2150" s="18" t="str">
        <f t="shared" si="740"/>
        <v/>
      </c>
      <c r="BA2150" s="18">
        <f>IF($E2150=AF!$D$6,IF($M2150="Concluída no prazo",2,IF($M2150="Concluída com atraso",1,0)),0)</f>
        <v>0</v>
      </c>
      <c r="BB2150" s="18">
        <f>IF($E2150=AF!$D$6,IF($M2150="Atrasada",2,IF($M2150="Concluída com atraso",1,0)),0)</f>
        <v>0</v>
      </c>
      <c r="BC2150" s="18">
        <v>2.1440000000000001E-2</v>
      </c>
      <c r="BD2150" s="18">
        <f t="shared" si="747"/>
        <v>2.1440000000000001E-2</v>
      </c>
      <c r="BE2150" s="18">
        <f t="shared" si="747"/>
        <v>2.1440000000000001E-2</v>
      </c>
      <c r="BF2150" s="18" t="str">
        <f t="shared" si="741"/>
        <v/>
      </c>
      <c r="BN2150" s="18" t="str">
        <f t="shared" si="742"/>
        <v>s</v>
      </c>
    </row>
    <row r="2151" spans="3:66" ht="50.1" customHeight="1" thickTop="1" thickBot="1" x14ac:dyDescent="0.3">
      <c r="C2151" s="46"/>
      <c r="D2151" s="46"/>
      <c r="E2151" s="46"/>
      <c r="F2151" s="122"/>
      <c r="G2151" s="122"/>
      <c r="H2151" s="78" t="str">
        <f t="shared" si="743"/>
        <v/>
      </c>
      <c r="I2151" s="78" t="str">
        <f t="shared" si="744"/>
        <v/>
      </c>
      <c r="J2151" s="16"/>
      <c r="K2151" s="46" t="str">
        <f t="shared" si="745"/>
        <v/>
      </c>
      <c r="L2151" s="16"/>
      <c r="M2151" s="16"/>
      <c r="N2151" s="46"/>
      <c r="O2151" s="47" t="str">
        <f t="shared" si="748"/>
        <v/>
      </c>
      <c r="P2151" s="47"/>
      <c r="Q2151" s="48" t="str">
        <f>IFERROR(VLOOKUP(E2151,Funcionários!$C$8:$E$207,3,FALSE),"")</f>
        <v/>
      </c>
      <c r="R2151" s="47"/>
      <c r="S2151" s="49" t="str">
        <f t="shared" si="749"/>
        <v/>
      </c>
      <c r="T2151" s="49">
        <v>2.145E-2</v>
      </c>
      <c r="U2151" s="48" t="str">
        <f>IF(Funcionários!C2152=0,"",Funcionários!C2152)</f>
        <v/>
      </c>
      <c r="V2151" s="50">
        <f>IF(U2151="",0,IF(COUNTIFS($E$7:$E$3006,U2151,$I$7:$I$3006,'RC'!$E$6)=0,0,COUNTIFS($M$7:$M$3006,"Concluída no prazo",$E$7:$E$3006,U2151,$I$7:$I$3006,'RC'!$E$6)/COUNTIFS($E$7:$E$3006,U2151,$I$7:$I$3006,'RC'!$E$6)))</f>
        <v>0</v>
      </c>
      <c r="W2151" s="49">
        <f>SUMIFS($J$7:$J$3006,$E$7:$E$3006,U2151,$I$7:$I$3006,'RC'!$E$6)+SUMIFS($L$7:$L$3006,$E$7:$E$3006,U2151,$I$7:$I$3006,'RC'!$E$6)</f>
        <v>0</v>
      </c>
      <c r="X2151" s="48">
        <f>COUNTIFS($E$7:$E$3006,U2151,$I$7:$I$3006,'RC'!$E$6)</f>
        <v>0</v>
      </c>
      <c r="Y2151" s="48"/>
      <c r="Z2151" s="51" t="str">
        <f>IF(AQ2151='RC'!$E$6,AC2151*1000+AD2151,"")</f>
        <v/>
      </c>
      <c r="AA2151" s="51" t="str">
        <f>IF(AB2151="","",IF(AQ2151='RC'!$E$6,AC2151*1000-AD2151,""))</f>
        <v/>
      </c>
      <c r="AB2151" s="48" t="str">
        <f>IFERROR(VLOOKUP(E2151,Funcionários!$C$8:$E$207,3,FALSE),"")</f>
        <v/>
      </c>
      <c r="AC2151" s="50" t="str">
        <f>IF(AB2151="","",IF(COUNTIFS($AB$7:$AB$3006,AB2151,$AQ$7:$AQ$3006,'RC'!$E$6)=0,"",COUNTIFS($M$7:$M$3006,"Concluída no prazo",$AB$7:$AB$3006,AB2151,$AQ$7:$AQ$3006,'RC'!$E$6)/COUNTIFS($AB$7:$AB$3006,AB2151,$AQ$7:$AQ$3006,'RC'!$E$6)))</f>
        <v/>
      </c>
      <c r="AD2151" s="48">
        <f>SUMIF($AQ$7:$AQ$3006,'RC'!$E$6,$J$7:$J$3006)+SUMIF($AQ$7:$AQ$3006,'RC'!$E$6,$L$7:$L$3006)</f>
        <v>21</v>
      </c>
      <c r="AF2151" s="48">
        <v>2.85599999999934E-2</v>
      </c>
      <c r="AG2151" s="48">
        <f>IF(OR(AQ2151="",AQ2151&lt;&gt;'RC'!$E$6,AB2151&lt;&gt;'RC'!$D$21),0,1)</f>
        <v>0</v>
      </c>
      <c r="AH2151" s="48">
        <f t="shared" si="746"/>
        <v>2.85599999999934E-2</v>
      </c>
      <c r="AI2151" s="48" t="str">
        <f t="shared" si="728"/>
        <v/>
      </c>
      <c r="AJ2151" s="48" t="str">
        <f t="shared" si="729"/>
        <v/>
      </c>
      <c r="AK2151" s="52" t="str">
        <f t="shared" si="730"/>
        <v/>
      </c>
      <c r="AL2151" s="52" t="str">
        <f t="shared" si="731"/>
        <v/>
      </c>
      <c r="AM2151" s="48" t="str">
        <f t="shared" si="732"/>
        <v/>
      </c>
      <c r="AN2151" s="48" t="str">
        <f t="shared" si="733"/>
        <v/>
      </c>
      <c r="AP2151" s="18" t="str">
        <f t="shared" si="734"/>
        <v/>
      </c>
      <c r="AQ2151" s="18" t="str">
        <f t="shared" si="735"/>
        <v/>
      </c>
      <c r="AR2151" s="18">
        <v>2.8559999999999999E-2</v>
      </c>
      <c r="AS2151" s="18">
        <f>IF(AF!$D$27="Todos",1,IF(M2151=AF!$D$27,1,0))</f>
        <v>1</v>
      </c>
      <c r="AT2151" s="53">
        <f>IF(AND(E2151=AF!$D$6,OR(LT!M2151=AF!$D$27,AF!$D$27="Todos"),OR(AP2151=AF!$E$8,AQ2151=AF!$E$8)),AR2151+AS2151,0)</f>
        <v>0</v>
      </c>
      <c r="AU2151" s="18" t="str">
        <f t="shared" si="736"/>
        <v/>
      </c>
      <c r="AV2151" s="54" t="str">
        <f t="shared" si="737"/>
        <v/>
      </c>
      <c r="AW2151" s="54" t="str">
        <f t="shared" si="738"/>
        <v/>
      </c>
      <c r="AX2151" s="18" t="str">
        <f t="shared" si="739"/>
        <v/>
      </c>
      <c r="AY2151" s="18" t="str">
        <f t="shared" si="740"/>
        <v/>
      </c>
      <c r="BA2151" s="18">
        <f>IF($E2151=AF!$D$6,IF($M2151="Concluída no prazo",2,IF($M2151="Concluída com atraso",1,0)),0)</f>
        <v>0</v>
      </c>
      <c r="BB2151" s="18">
        <f>IF($E2151=AF!$D$6,IF($M2151="Atrasada",2,IF($M2151="Concluída com atraso",1,0)),0)</f>
        <v>0</v>
      </c>
      <c r="BC2151" s="18">
        <v>2.145E-2</v>
      </c>
      <c r="BD2151" s="18">
        <f t="shared" si="747"/>
        <v>2.145E-2</v>
      </c>
      <c r="BE2151" s="18">
        <f t="shared" si="747"/>
        <v>2.145E-2</v>
      </c>
      <c r="BF2151" s="18" t="str">
        <f t="shared" si="741"/>
        <v/>
      </c>
      <c r="BN2151" s="18" t="str">
        <f t="shared" si="742"/>
        <v>s</v>
      </c>
    </row>
    <row r="2152" spans="3:66" ht="50.1" customHeight="1" thickTop="1" thickBot="1" x14ac:dyDescent="0.3">
      <c r="C2152" s="46"/>
      <c r="D2152" s="46"/>
      <c r="E2152" s="46"/>
      <c r="F2152" s="122"/>
      <c r="G2152" s="122"/>
      <c r="H2152" s="78" t="str">
        <f t="shared" si="743"/>
        <v/>
      </c>
      <c r="I2152" s="78" t="str">
        <f t="shared" si="744"/>
        <v/>
      </c>
      <c r="J2152" s="16"/>
      <c r="K2152" s="46" t="str">
        <f t="shared" si="745"/>
        <v/>
      </c>
      <c r="L2152" s="16"/>
      <c r="M2152" s="16"/>
      <c r="N2152" s="46"/>
      <c r="O2152" s="47" t="str">
        <f t="shared" si="748"/>
        <v/>
      </c>
      <c r="P2152" s="47"/>
      <c r="Q2152" s="48" t="str">
        <f>IFERROR(VLOOKUP(E2152,Funcionários!$C$8:$E$207,3,FALSE),"")</f>
        <v/>
      </c>
      <c r="R2152" s="47"/>
      <c r="S2152" s="49" t="str">
        <f t="shared" si="749"/>
        <v/>
      </c>
      <c r="T2152" s="49">
        <v>2.146E-2</v>
      </c>
      <c r="U2152" s="48" t="str">
        <f>IF(Funcionários!C2153=0,"",Funcionários!C2153)</f>
        <v/>
      </c>
      <c r="V2152" s="50">
        <f>IF(U2152="",0,IF(COUNTIFS($E$7:$E$3006,U2152,$I$7:$I$3006,'RC'!$E$6)=0,0,COUNTIFS($M$7:$M$3006,"Concluída no prazo",$E$7:$E$3006,U2152,$I$7:$I$3006,'RC'!$E$6)/COUNTIFS($E$7:$E$3006,U2152,$I$7:$I$3006,'RC'!$E$6)))</f>
        <v>0</v>
      </c>
      <c r="W2152" s="49">
        <f>SUMIFS($J$7:$J$3006,$E$7:$E$3006,U2152,$I$7:$I$3006,'RC'!$E$6)+SUMIFS($L$7:$L$3006,$E$7:$E$3006,U2152,$I$7:$I$3006,'RC'!$E$6)</f>
        <v>0</v>
      </c>
      <c r="X2152" s="48">
        <f>COUNTIFS($E$7:$E$3006,U2152,$I$7:$I$3006,'RC'!$E$6)</f>
        <v>0</v>
      </c>
      <c r="Y2152" s="48"/>
      <c r="Z2152" s="51" t="str">
        <f>IF(AQ2152='RC'!$E$6,AC2152*1000+AD2152,"")</f>
        <v/>
      </c>
      <c r="AA2152" s="51" t="str">
        <f>IF(AB2152="","",IF(AQ2152='RC'!$E$6,AC2152*1000-AD2152,""))</f>
        <v/>
      </c>
      <c r="AB2152" s="48" t="str">
        <f>IFERROR(VLOOKUP(E2152,Funcionários!$C$8:$E$207,3,FALSE),"")</f>
        <v/>
      </c>
      <c r="AC2152" s="50" t="str">
        <f>IF(AB2152="","",IF(COUNTIFS($AB$7:$AB$3006,AB2152,$AQ$7:$AQ$3006,'RC'!$E$6)=0,"",COUNTIFS($M$7:$M$3006,"Concluída no prazo",$AB$7:$AB$3006,AB2152,$AQ$7:$AQ$3006,'RC'!$E$6)/COUNTIFS($AB$7:$AB$3006,AB2152,$AQ$7:$AQ$3006,'RC'!$E$6)))</f>
        <v/>
      </c>
      <c r="AD2152" s="48">
        <f>SUMIF($AQ$7:$AQ$3006,'RC'!$E$6,$J$7:$J$3006)+SUMIF($AQ$7:$AQ$3006,'RC'!$E$6,$L$7:$L$3006)</f>
        <v>21</v>
      </c>
      <c r="AF2152" s="48">
        <v>2.85499999999934E-2</v>
      </c>
      <c r="AG2152" s="48">
        <f>IF(OR(AQ2152="",AQ2152&lt;&gt;'RC'!$E$6,AB2152&lt;&gt;'RC'!$D$21),0,1)</f>
        <v>0</v>
      </c>
      <c r="AH2152" s="48">
        <f t="shared" si="746"/>
        <v>2.85499999999934E-2</v>
      </c>
      <c r="AI2152" s="48" t="str">
        <f t="shared" si="728"/>
        <v/>
      </c>
      <c r="AJ2152" s="48" t="str">
        <f t="shared" si="729"/>
        <v/>
      </c>
      <c r="AK2152" s="52" t="str">
        <f t="shared" si="730"/>
        <v/>
      </c>
      <c r="AL2152" s="52" t="str">
        <f t="shared" si="731"/>
        <v/>
      </c>
      <c r="AM2152" s="48" t="str">
        <f t="shared" si="732"/>
        <v/>
      </c>
      <c r="AN2152" s="48" t="str">
        <f t="shared" si="733"/>
        <v/>
      </c>
      <c r="AP2152" s="18" t="str">
        <f t="shared" si="734"/>
        <v/>
      </c>
      <c r="AQ2152" s="18" t="str">
        <f t="shared" si="735"/>
        <v/>
      </c>
      <c r="AR2152" s="18">
        <v>2.8549999999999999E-2</v>
      </c>
      <c r="AS2152" s="18">
        <f>IF(AF!$D$27="Todos",1,IF(M2152=AF!$D$27,1,0))</f>
        <v>1</v>
      </c>
      <c r="AT2152" s="53">
        <f>IF(AND(E2152=AF!$D$6,OR(LT!M2152=AF!$D$27,AF!$D$27="Todos"),OR(AP2152=AF!$E$8,AQ2152=AF!$E$8)),AR2152+AS2152,0)</f>
        <v>0</v>
      </c>
      <c r="AU2152" s="18" t="str">
        <f t="shared" si="736"/>
        <v/>
      </c>
      <c r="AV2152" s="54" t="str">
        <f t="shared" si="737"/>
        <v/>
      </c>
      <c r="AW2152" s="54" t="str">
        <f t="shared" si="738"/>
        <v/>
      </c>
      <c r="AX2152" s="18" t="str">
        <f t="shared" si="739"/>
        <v/>
      </c>
      <c r="AY2152" s="18" t="str">
        <f t="shared" si="740"/>
        <v/>
      </c>
      <c r="BA2152" s="18">
        <f>IF($E2152=AF!$D$6,IF($M2152="Concluída no prazo",2,IF($M2152="Concluída com atraso",1,0)),0)</f>
        <v>0</v>
      </c>
      <c r="BB2152" s="18">
        <f>IF($E2152=AF!$D$6,IF($M2152="Atrasada",2,IF($M2152="Concluída com atraso",1,0)),0)</f>
        <v>0</v>
      </c>
      <c r="BC2152" s="18">
        <v>2.146E-2</v>
      </c>
      <c r="BD2152" s="18">
        <f t="shared" si="747"/>
        <v>2.146E-2</v>
      </c>
      <c r="BE2152" s="18">
        <f t="shared" si="747"/>
        <v>2.146E-2</v>
      </c>
      <c r="BF2152" s="18" t="str">
        <f t="shared" si="741"/>
        <v/>
      </c>
      <c r="BN2152" s="18" t="str">
        <f t="shared" si="742"/>
        <v>s</v>
      </c>
    </row>
    <row r="2153" spans="3:66" ht="50.1" customHeight="1" thickTop="1" thickBot="1" x14ac:dyDescent="0.3">
      <c r="C2153" s="46"/>
      <c r="D2153" s="46"/>
      <c r="E2153" s="46"/>
      <c r="F2153" s="122"/>
      <c r="G2153" s="122"/>
      <c r="H2153" s="78" t="str">
        <f t="shared" si="743"/>
        <v/>
      </c>
      <c r="I2153" s="78" t="str">
        <f t="shared" si="744"/>
        <v/>
      </c>
      <c r="J2153" s="16"/>
      <c r="K2153" s="46" t="str">
        <f t="shared" si="745"/>
        <v/>
      </c>
      <c r="L2153" s="16"/>
      <c r="M2153" s="16"/>
      <c r="N2153" s="46"/>
      <c r="O2153" s="47" t="str">
        <f t="shared" si="748"/>
        <v/>
      </c>
      <c r="P2153" s="47"/>
      <c r="Q2153" s="48" t="str">
        <f>IFERROR(VLOOKUP(E2153,Funcionários!$C$8:$E$207,3,FALSE),"")</f>
        <v/>
      </c>
      <c r="R2153" s="47"/>
      <c r="S2153" s="49" t="str">
        <f t="shared" si="749"/>
        <v/>
      </c>
      <c r="T2153" s="49">
        <v>2.147E-2</v>
      </c>
      <c r="U2153" s="48" t="str">
        <f>IF(Funcionários!C2154=0,"",Funcionários!C2154)</f>
        <v/>
      </c>
      <c r="V2153" s="50">
        <f>IF(U2153="",0,IF(COUNTIFS($E$7:$E$3006,U2153,$I$7:$I$3006,'RC'!$E$6)=0,0,COUNTIFS($M$7:$M$3006,"Concluída no prazo",$E$7:$E$3006,U2153,$I$7:$I$3006,'RC'!$E$6)/COUNTIFS($E$7:$E$3006,U2153,$I$7:$I$3006,'RC'!$E$6)))</f>
        <v>0</v>
      </c>
      <c r="W2153" s="49">
        <f>SUMIFS($J$7:$J$3006,$E$7:$E$3006,U2153,$I$7:$I$3006,'RC'!$E$6)+SUMIFS($L$7:$L$3006,$E$7:$E$3006,U2153,$I$7:$I$3006,'RC'!$E$6)</f>
        <v>0</v>
      </c>
      <c r="X2153" s="48">
        <f>COUNTIFS($E$7:$E$3006,U2153,$I$7:$I$3006,'RC'!$E$6)</f>
        <v>0</v>
      </c>
      <c r="Y2153" s="48"/>
      <c r="Z2153" s="51" t="str">
        <f>IF(AQ2153='RC'!$E$6,AC2153*1000+AD2153,"")</f>
        <v/>
      </c>
      <c r="AA2153" s="51" t="str">
        <f>IF(AB2153="","",IF(AQ2153='RC'!$E$6,AC2153*1000-AD2153,""))</f>
        <v/>
      </c>
      <c r="AB2153" s="48" t="str">
        <f>IFERROR(VLOOKUP(E2153,Funcionários!$C$8:$E$207,3,FALSE),"")</f>
        <v/>
      </c>
      <c r="AC2153" s="50" t="str">
        <f>IF(AB2153="","",IF(COUNTIFS($AB$7:$AB$3006,AB2153,$AQ$7:$AQ$3006,'RC'!$E$6)=0,"",COUNTIFS($M$7:$M$3006,"Concluída no prazo",$AB$7:$AB$3006,AB2153,$AQ$7:$AQ$3006,'RC'!$E$6)/COUNTIFS($AB$7:$AB$3006,AB2153,$AQ$7:$AQ$3006,'RC'!$E$6)))</f>
        <v/>
      </c>
      <c r="AD2153" s="48">
        <f>SUMIF($AQ$7:$AQ$3006,'RC'!$E$6,$J$7:$J$3006)+SUMIF($AQ$7:$AQ$3006,'RC'!$E$6,$L$7:$L$3006)</f>
        <v>21</v>
      </c>
      <c r="AF2153" s="48">
        <v>2.8539999999993401E-2</v>
      </c>
      <c r="AG2153" s="48">
        <f>IF(OR(AQ2153="",AQ2153&lt;&gt;'RC'!$E$6,AB2153&lt;&gt;'RC'!$D$21),0,1)</f>
        <v>0</v>
      </c>
      <c r="AH2153" s="48">
        <f t="shared" si="746"/>
        <v>2.8539999999993401E-2</v>
      </c>
      <c r="AI2153" s="48" t="str">
        <f t="shared" si="728"/>
        <v/>
      </c>
      <c r="AJ2153" s="48" t="str">
        <f t="shared" si="729"/>
        <v/>
      </c>
      <c r="AK2153" s="52" t="str">
        <f t="shared" si="730"/>
        <v/>
      </c>
      <c r="AL2153" s="52" t="str">
        <f t="shared" si="731"/>
        <v/>
      </c>
      <c r="AM2153" s="48" t="str">
        <f t="shared" si="732"/>
        <v/>
      </c>
      <c r="AN2153" s="48" t="str">
        <f t="shared" si="733"/>
        <v/>
      </c>
      <c r="AP2153" s="18" t="str">
        <f t="shared" si="734"/>
        <v/>
      </c>
      <c r="AQ2153" s="18" t="str">
        <f t="shared" si="735"/>
        <v/>
      </c>
      <c r="AR2153" s="18">
        <v>2.8539999999999999E-2</v>
      </c>
      <c r="AS2153" s="18">
        <f>IF(AF!$D$27="Todos",1,IF(M2153=AF!$D$27,1,0))</f>
        <v>1</v>
      </c>
      <c r="AT2153" s="53">
        <f>IF(AND(E2153=AF!$D$6,OR(LT!M2153=AF!$D$27,AF!$D$27="Todos"),OR(AP2153=AF!$E$8,AQ2153=AF!$E$8)),AR2153+AS2153,0)</f>
        <v>0</v>
      </c>
      <c r="AU2153" s="18" t="str">
        <f t="shared" si="736"/>
        <v/>
      </c>
      <c r="AV2153" s="54" t="str">
        <f t="shared" si="737"/>
        <v/>
      </c>
      <c r="AW2153" s="54" t="str">
        <f t="shared" si="738"/>
        <v/>
      </c>
      <c r="AX2153" s="18" t="str">
        <f t="shared" si="739"/>
        <v/>
      </c>
      <c r="AY2153" s="18" t="str">
        <f t="shared" si="740"/>
        <v/>
      </c>
      <c r="BA2153" s="18">
        <f>IF($E2153=AF!$D$6,IF($M2153="Concluída no prazo",2,IF($M2153="Concluída com atraso",1,0)),0)</f>
        <v>0</v>
      </c>
      <c r="BB2153" s="18">
        <f>IF($E2153=AF!$D$6,IF($M2153="Atrasada",2,IF($M2153="Concluída com atraso",1,0)),0)</f>
        <v>0</v>
      </c>
      <c r="BC2153" s="18">
        <v>2.147E-2</v>
      </c>
      <c r="BD2153" s="18">
        <f t="shared" si="747"/>
        <v>2.147E-2</v>
      </c>
      <c r="BE2153" s="18">
        <f t="shared" si="747"/>
        <v>2.147E-2</v>
      </c>
      <c r="BF2153" s="18" t="str">
        <f t="shared" si="741"/>
        <v/>
      </c>
      <c r="BN2153" s="18" t="str">
        <f t="shared" si="742"/>
        <v>s</v>
      </c>
    </row>
    <row r="2154" spans="3:66" ht="50.1" customHeight="1" thickTop="1" thickBot="1" x14ac:dyDescent="0.3">
      <c r="C2154" s="46"/>
      <c r="D2154" s="46"/>
      <c r="E2154" s="46"/>
      <c r="F2154" s="122"/>
      <c r="G2154" s="122"/>
      <c r="H2154" s="78" t="str">
        <f t="shared" si="743"/>
        <v/>
      </c>
      <c r="I2154" s="78" t="str">
        <f t="shared" si="744"/>
        <v/>
      </c>
      <c r="J2154" s="16"/>
      <c r="K2154" s="46" t="str">
        <f t="shared" si="745"/>
        <v/>
      </c>
      <c r="L2154" s="16"/>
      <c r="M2154" s="16"/>
      <c r="N2154" s="46"/>
      <c r="O2154" s="47" t="str">
        <f t="shared" si="748"/>
        <v/>
      </c>
      <c r="P2154" s="47"/>
      <c r="Q2154" s="48" t="str">
        <f>IFERROR(VLOOKUP(E2154,Funcionários!$C$8:$E$207,3,FALSE),"")</f>
        <v/>
      </c>
      <c r="R2154" s="47"/>
      <c r="S2154" s="49" t="str">
        <f t="shared" si="749"/>
        <v/>
      </c>
      <c r="T2154" s="49">
        <v>2.1479999999999999E-2</v>
      </c>
      <c r="U2154" s="48" t="str">
        <f>IF(Funcionários!C2155=0,"",Funcionários!C2155)</f>
        <v/>
      </c>
      <c r="V2154" s="50">
        <f>IF(U2154="",0,IF(COUNTIFS($E$7:$E$3006,U2154,$I$7:$I$3006,'RC'!$E$6)=0,0,COUNTIFS($M$7:$M$3006,"Concluída no prazo",$E$7:$E$3006,U2154,$I$7:$I$3006,'RC'!$E$6)/COUNTIFS($E$7:$E$3006,U2154,$I$7:$I$3006,'RC'!$E$6)))</f>
        <v>0</v>
      </c>
      <c r="W2154" s="49">
        <f>SUMIFS($J$7:$J$3006,$E$7:$E$3006,U2154,$I$7:$I$3006,'RC'!$E$6)+SUMIFS($L$7:$L$3006,$E$7:$E$3006,U2154,$I$7:$I$3006,'RC'!$E$6)</f>
        <v>0</v>
      </c>
      <c r="X2154" s="48">
        <f>COUNTIFS($E$7:$E$3006,U2154,$I$7:$I$3006,'RC'!$E$6)</f>
        <v>0</v>
      </c>
      <c r="Y2154" s="48"/>
      <c r="Z2154" s="51" t="str">
        <f>IF(AQ2154='RC'!$E$6,AC2154*1000+AD2154,"")</f>
        <v/>
      </c>
      <c r="AA2154" s="51" t="str">
        <f>IF(AB2154="","",IF(AQ2154='RC'!$E$6,AC2154*1000-AD2154,""))</f>
        <v/>
      </c>
      <c r="AB2154" s="48" t="str">
        <f>IFERROR(VLOOKUP(E2154,Funcionários!$C$8:$E$207,3,FALSE),"")</f>
        <v/>
      </c>
      <c r="AC2154" s="50" t="str">
        <f>IF(AB2154="","",IF(COUNTIFS($AB$7:$AB$3006,AB2154,$AQ$7:$AQ$3006,'RC'!$E$6)=0,"",COUNTIFS($M$7:$M$3006,"Concluída no prazo",$AB$7:$AB$3006,AB2154,$AQ$7:$AQ$3006,'RC'!$E$6)/COUNTIFS($AB$7:$AB$3006,AB2154,$AQ$7:$AQ$3006,'RC'!$E$6)))</f>
        <v/>
      </c>
      <c r="AD2154" s="48">
        <f>SUMIF($AQ$7:$AQ$3006,'RC'!$E$6,$J$7:$J$3006)+SUMIF($AQ$7:$AQ$3006,'RC'!$E$6,$L$7:$L$3006)</f>
        <v>21</v>
      </c>
      <c r="AF2154" s="48">
        <v>2.8529999999993401E-2</v>
      </c>
      <c r="AG2154" s="48">
        <f>IF(OR(AQ2154="",AQ2154&lt;&gt;'RC'!$E$6,AB2154&lt;&gt;'RC'!$D$21),0,1)</f>
        <v>0</v>
      </c>
      <c r="AH2154" s="48">
        <f t="shared" si="746"/>
        <v>2.8529999999993401E-2</v>
      </c>
      <c r="AI2154" s="48" t="str">
        <f t="shared" si="728"/>
        <v/>
      </c>
      <c r="AJ2154" s="48" t="str">
        <f t="shared" si="729"/>
        <v/>
      </c>
      <c r="AK2154" s="52" t="str">
        <f t="shared" si="730"/>
        <v/>
      </c>
      <c r="AL2154" s="52" t="str">
        <f t="shared" si="731"/>
        <v/>
      </c>
      <c r="AM2154" s="48" t="str">
        <f t="shared" si="732"/>
        <v/>
      </c>
      <c r="AN2154" s="48" t="str">
        <f t="shared" si="733"/>
        <v/>
      </c>
      <c r="AP2154" s="18" t="str">
        <f t="shared" si="734"/>
        <v/>
      </c>
      <c r="AQ2154" s="18" t="str">
        <f t="shared" si="735"/>
        <v/>
      </c>
      <c r="AR2154" s="18">
        <v>2.853E-2</v>
      </c>
      <c r="AS2154" s="18">
        <f>IF(AF!$D$27="Todos",1,IF(M2154=AF!$D$27,1,0))</f>
        <v>1</v>
      </c>
      <c r="AT2154" s="53">
        <f>IF(AND(E2154=AF!$D$6,OR(LT!M2154=AF!$D$27,AF!$D$27="Todos"),OR(AP2154=AF!$E$8,AQ2154=AF!$E$8)),AR2154+AS2154,0)</f>
        <v>0</v>
      </c>
      <c r="AU2154" s="18" t="str">
        <f t="shared" si="736"/>
        <v/>
      </c>
      <c r="AV2154" s="54" t="str">
        <f t="shared" si="737"/>
        <v/>
      </c>
      <c r="AW2154" s="54" t="str">
        <f t="shared" si="738"/>
        <v/>
      </c>
      <c r="AX2154" s="18" t="str">
        <f t="shared" si="739"/>
        <v/>
      </c>
      <c r="AY2154" s="18" t="str">
        <f t="shared" si="740"/>
        <v/>
      </c>
      <c r="BA2154" s="18">
        <f>IF($E2154=AF!$D$6,IF($M2154="Concluída no prazo",2,IF($M2154="Concluída com atraso",1,0)),0)</f>
        <v>0</v>
      </c>
      <c r="BB2154" s="18">
        <f>IF($E2154=AF!$D$6,IF($M2154="Atrasada",2,IF($M2154="Concluída com atraso",1,0)),0)</f>
        <v>0</v>
      </c>
      <c r="BC2154" s="18">
        <v>2.1479999999999999E-2</v>
      </c>
      <c r="BD2154" s="18">
        <f t="shared" si="747"/>
        <v>2.1479999999999999E-2</v>
      </c>
      <c r="BE2154" s="18">
        <f t="shared" si="747"/>
        <v>2.1479999999999999E-2</v>
      </c>
      <c r="BF2154" s="18" t="str">
        <f t="shared" si="741"/>
        <v/>
      </c>
      <c r="BN2154" s="18" t="str">
        <f t="shared" si="742"/>
        <v>s</v>
      </c>
    </row>
    <row r="2155" spans="3:66" ht="50.1" customHeight="1" thickTop="1" thickBot="1" x14ac:dyDescent="0.3">
      <c r="C2155" s="46"/>
      <c r="D2155" s="46"/>
      <c r="E2155" s="46"/>
      <c r="F2155" s="122"/>
      <c r="G2155" s="122"/>
      <c r="H2155" s="78" t="str">
        <f t="shared" si="743"/>
        <v/>
      </c>
      <c r="I2155" s="78" t="str">
        <f t="shared" si="744"/>
        <v/>
      </c>
      <c r="J2155" s="16"/>
      <c r="K2155" s="46" t="str">
        <f t="shared" si="745"/>
        <v/>
      </c>
      <c r="L2155" s="16"/>
      <c r="M2155" s="16"/>
      <c r="N2155" s="46"/>
      <c r="O2155" s="47" t="str">
        <f t="shared" si="748"/>
        <v/>
      </c>
      <c r="P2155" s="47"/>
      <c r="Q2155" s="48" t="str">
        <f>IFERROR(VLOOKUP(E2155,Funcionários!$C$8:$E$207,3,FALSE),"")</f>
        <v/>
      </c>
      <c r="R2155" s="47"/>
      <c r="S2155" s="49" t="str">
        <f t="shared" si="749"/>
        <v/>
      </c>
      <c r="T2155" s="49">
        <v>2.1489999999999999E-2</v>
      </c>
      <c r="U2155" s="48" t="str">
        <f>IF(Funcionários!C2156=0,"",Funcionários!C2156)</f>
        <v/>
      </c>
      <c r="V2155" s="50">
        <f>IF(U2155="",0,IF(COUNTIFS($E$7:$E$3006,U2155,$I$7:$I$3006,'RC'!$E$6)=0,0,COUNTIFS($M$7:$M$3006,"Concluída no prazo",$E$7:$E$3006,U2155,$I$7:$I$3006,'RC'!$E$6)/COUNTIFS($E$7:$E$3006,U2155,$I$7:$I$3006,'RC'!$E$6)))</f>
        <v>0</v>
      </c>
      <c r="W2155" s="49">
        <f>SUMIFS($J$7:$J$3006,$E$7:$E$3006,U2155,$I$7:$I$3006,'RC'!$E$6)+SUMIFS($L$7:$L$3006,$E$7:$E$3006,U2155,$I$7:$I$3006,'RC'!$E$6)</f>
        <v>0</v>
      </c>
      <c r="X2155" s="48">
        <f>COUNTIFS($E$7:$E$3006,U2155,$I$7:$I$3006,'RC'!$E$6)</f>
        <v>0</v>
      </c>
      <c r="Y2155" s="48"/>
      <c r="Z2155" s="51" t="str">
        <f>IF(AQ2155='RC'!$E$6,AC2155*1000+AD2155,"")</f>
        <v/>
      </c>
      <c r="AA2155" s="51" t="str">
        <f>IF(AB2155="","",IF(AQ2155='RC'!$E$6,AC2155*1000-AD2155,""))</f>
        <v/>
      </c>
      <c r="AB2155" s="48" t="str">
        <f>IFERROR(VLOOKUP(E2155,Funcionários!$C$8:$E$207,3,FALSE),"")</f>
        <v/>
      </c>
      <c r="AC2155" s="50" t="str">
        <f>IF(AB2155="","",IF(COUNTIFS($AB$7:$AB$3006,AB2155,$AQ$7:$AQ$3006,'RC'!$E$6)=0,"",COUNTIFS($M$7:$M$3006,"Concluída no prazo",$AB$7:$AB$3006,AB2155,$AQ$7:$AQ$3006,'RC'!$E$6)/COUNTIFS($AB$7:$AB$3006,AB2155,$AQ$7:$AQ$3006,'RC'!$E$6)))</f>
        <v/>
      </c>
      <c r="AD2155" s="48">
        <f>SUMIF($AQ$7:$AQ$3006,'RC'!$E$6,$J$7:$J$3006)+SUMIF($AQ$7:$AQ$3006,'RC'!$E$6,$L$7:$L$3006)</f>
        <v>21</v>
      </c>
      <c r="AF2155" s="48">
        <v>2.8519999999993401E-2</v>
      </c>
      <c r="AG2155" s="48">
        <f>IF(OR(AQ2155="",AQ2155&lt;&gt;'RC'!$E$6,AB2155&lt;&gt;'RC'!$D$21),0,1)</f>
        <v>0</v>
      </c>
      <c r="AH2155" s="48">
        <f t="shared" si="746"/>
        <v>2.8519999999993401E-2</v>
      </c>
      <c r="AI2155" s="48" t="str">
        <f t="shared" si="728"/>
        <v/>
      </c>
      <c r="AJ2155" s="48" t="str">
        <f t="shared" si="729"/>
        <v/>
      </c>
      <c r="AK2155" s="52" t="str">
        <f t="shared" si="730"/>
        <v/>
      </c>
      <c r="AL2155" s="52" t="str">
        <f t="shared" si="731"/>
        <v/>
      </c>
      <c r="AM2155" s="48" t="str">
        <f t="shared" si="732"/>
        <v/>
      </c>
      <c r="AN2155" s="48" t="str">
        <f t="shared" si="733"/>
        <v/>
      </c>
      <c r="AP2155" s="18" t="str">
        <f t="shared" si="734"/>
        <v/>
      </c>
      <c r="AQ2155" s="18" t="str">
        <f t="shared" si="735"/>
        <v/>
      </c>
      <c r="AR2155" s="18">
        <v>2.852E-2</v>
      </c>
      <c r="AS2155" s="18">
        <f>IF(AF!$D$27="Todos",1,IF(M2155=AF!$D$27,1,0))</f>
        <v>1</v>
      </c>
      <c r="AT2155" s="53">
        <f>IF(AND(E2155=AF!$D$6,OR(LT!M2155=AF!$D$27,AF!$D$27="Todos"),OR(AP2155=AF!$E$8,AQ2155=AF!$E$8)),AR2155+AS2155,0)</f>
        <v>0</v>
      </c>
      <c r="AU2155" s="18" t="str">
        <f t="shared" si="736"/>
        <v/>
      </c>
      <c r="AV2155" s="54" t="str">
        <f t="shared" si="737"/>
        <v/>
      </c>
      <c r="AW2155" s="54" t="str">
        <f t="shared" si="738"/>
        <v/>
      </c>
      <c r="AX2155" s="18" t="str">
        <f t="shared" si="739"/>
        <v/>
      </c>
      <c r="AY2155" s="18" t="str">
        <f t="shared" si="740"/>
        <v/>
      </c>
      <c r="BA2155" s="18">
        <f>IF($E2155=AF!$D$6,IF($M2155="Concluída no prazo",2,IF($M2155="Concluída com atraso",1,0)),0)</f>
        <v>0</v>
      </c>
      <c r="BB2155" s="18">
        <f>IF($E2155=AF!$D$6,IF($M2155="Atrasada",2,IF($M2155="Concluída com atraso",1,0)),0)</f>
        <v>0</v>
      </c>
      <c r="BC2155" s="18">
        <v>2.1489999999999999E-2</v>
      </c>
      <c r="BD2155" s="18">
        <f t="shared" si="747"/>
        <v>2.1489999999999999E-2</v>
      </c>
      <c r="BE2155" s="18">
        <f t="shared" si="747"/>
        <v>2.1489999999999999E-2</v>
      </c>
      <c r="BF2155" s="18" t="str">
        <f t="shared" si="741"/>
        <v/>
      </c>
      <c r="BN2155" s="18" t="str">
        <f t="shared" si="742"/>
        <v>s</v>
      </c>
    </row>
    <row r="2156" spans="3:66" ht="50.1" customHeight="1" thickTop="1" thickBot="1" x14ac:dyDescent="0.3">
      <c r="C2156" s="46"/>
      <c r="D2156" s="46"/>
      <c r="E2156" s="46"/>
      <c r="F2156" s="122"/>
      <c r="G2156" s="122"/>
      <c r="H2156" s="78" t="str">
        <f t="shared" si="743"/>
        <v/>
      </c>
      <c r="I2156" s="78" t="str">
        <f t="shared" si="744"/>
        <v/>
      </c>
      <c r="J2156" s="16"/>
      <c r="K2156" s="46" t="str">
        <f t="shared" si="745"/>
        <v/>
      </c>
      <c r="L2156" s="16"/>
      <c r="M2156" s="16"/>
      <c r="N2156" s="46"/>
      <c r="O2156" s="47" t="str">
        <f t="shared" si="748"/>
        <v/>
      </c>
      <c r="P2156" s="47"/>
      <c r="Q2156" s="48" t="str">
        <f>IFERROR(VLOOKUP(E2156,Funcionários!$C$8:$E$207,3,FALSE),"")</f>
        <v/>
      </c>
      <c r="R2156" s="47"/>
      <c r="S2156" s="49" t="str">
        <f t="shared" si="749"/>
        <v/>
      </c>
      <c r="T2156" s="49">
        <v>2.1499999999999998E-2</v>
      </c>
      <c r="U2156" s="48" t="str">
        <f>IF(Funcionários!C2157=0,"",Funcionários!C2157)</f>
        <v/>
      </c>
      <c r="V2156" s="50">
        <f>IF(U2156="",0,IF(COUNTIFS($E$7:$E$3006,U2156,$I$7:$I$3006,'RC'!$E$6)=0,0,COUNTIFS($M$7:$M$3006,"Concluída no prazo",$E$7:$E$3006,U2156,$I$7:$I$3006,'RC'!$E$6)/COUNTIFS($E$7:$E$3006,U2156,$I$7:$I$3006,'RC'!$E$6)))</f>
        <v>0</v>
      </c>
      <c r="W2156" s="49">
        <f>SUMIFS($J$7:$J$3006,$E$7:$E$3006,U2156,$I$7:$I$3006,'RC'!$E$6)+SUMIFS($L$7:$L$3006,$E$7:$E$3006,U2156,$I$7:$I$3006,'RC'!$E$6)</f>
        <v>0</v>
      </c>
      <c r="X2156" s="48">
        <f>COUNTIFS($E$7:$E$3006,U2156,$I$7:$I$3006,'RC'!$E$6)</f>
        <v>0</v>
      </c>
      <c r="Y2156" s="48"/>
      <c r="Z2156" s="51" t="str">
        <f>IF(AQ2156='RC'!$E$6,AC2156*1000+AD2156,"")</f>
        <v/>
      </c>
      <c r="AA2156" s="51" t="str">
        <f>IF(AB2156="","",IF(AQ2156='RC'!$E$6,AC2156*1000-AD2156,""))</f>
        <v/>
      </c>
      <c r="AB2156" s="48" t="str">
        <f>IFERROR(VLOOKUP(E2156,Funcionários!$C$8:$E$207,3,FALSE),"")</f>
        <v/>
      </c>
      <c r="AC2156" s="50" t="str">
        <f>IF(AB2156="","",IF(COUNTIFS($AB$7:$AB$3006,AB2156,$AQ$7:$AQ$3006,'RC'!$E$6)=0,"",COUNTIFS($M$7:$M$3006,"Concluída no prazo",$AB$7:$AB$3006,AB2156,$AQ$7:$AQ$3006,'RC'!$E$6)/COUNTIFS($AB$7:$AB$3006,AB2156,$AQ$7:$AQ$3006,'RC'!$E$6)))</f>
        <v/>
      </c>
      <c r="AD2156" s="48">
        <f>SUMIF($AQ$7:$AQ$3006,'RC'!$E$6,$J$7:$J$3006)+SUMIF($AQ$7:$AQ$3006,'RC'!$E$6,$L$7:$L$3006)</f>
        <v>21</v>
      </c>
      <c r="AF2156" s="48">
        <v>2.8509999999993402E-2</v>
      </c>
      <c r="AG2156" s="48">
        <f>IF(OR(AQ2156="",AQ2156&lt;&gt;'RC'!$E$6,AB2156&lt;&gt;'RC'!$D$21),0,1)</f>
        <v>0</v>
      </c>
      <c r="AH2156" s="48">
        <f t="shared" si="746"/>
        <v>2.8509999999993402E-2</v>
      </c>
      <c r="AI2156" s="48" t="str">
        <f t="shared" si="728"/>
        <v/>
      </c>
      <c r="AJ2156" s="48" t="str">
        <f t="shared" si="729"/>
        <v/>
      </c>
      <c r="AK2156" s="52" t="str">
        <f t="shared" si="730"/>
        <v/>
      </c>
      <c r="AL2156" s="52" t="str">
        <f t="shared" si="731"/>
        <v/>
      </c>
      <c r="AM2156" s="48" t="str">
        <f t="shared" si="732"/>
        <v/>
      </c>
      <c r="AN2156" s="48" t="str">
        <f t="shared" si="733"/>
        <v/>
      </c>
      <c r="AP2156" s="18" t="str">
        <f t="shared" si="734"/>
        <v/>
      </c>
      <c r="AQ2156" s="18" t="str">
        <f t="shared" si="735"/>
        <v/>
      </c>
      <c r="AR2156" s="18">
        <v>2.8510000000000001E-2</v>
      </c>
      <c r="AS2156" s="18">
        <f>IF(AF!$D$27="Todos",1,IF(M2156=AF!$D$27,1,0))</f>
        <v>1</v>
      </c>
      <c r="AT2156" s="53">
        <f>IF(AND(E2156=AF!$D$6,OR(LT!M2156=AF!$D$27,AF!$D$27="Todos"),OR(AP2156=AF!$E$8,AQ2156=AF!$E$8)),AR2156+AS2156,0)</f>
        <v>0</v>
      </c>
      <c r="AU2156" s="18" t="str">
        <f t="shared" si="736"/>
        <v/>
      </c>
      <c r="AV2156" s="54" t="str">
        <f t="shared" si="737"/>
        <v/>
      </c>
      <c r="AW2156" s="54" t="str">
        <f t="shared" si="738"/>
        <v/>
      </c>
      <c r="AX2156" s="18" t="str">
        <f t="shared" si="739"/>
        <v/>
      </c>
      <c r="AY2156" s="18" t="str">
        <f t="shared" si="740"/>
        <v/>
      </c>
      <c r="BA2156" s="18">
        <f>IF($E2156=AF!$D$6,IF($M2156="Concluída no prazo",2,IF($M2156="Concluída com atraso",1,0)),0)</f>
        <v>0</v>
      </c>
      <c r="BB2156" s="18">
        <f>IF($E2156=AF!$D$6,IF($M2156="Atrasada",2,IF($M2156="Concluída com atraso",1,0)),0)</f>
        <v>0</v>
      </c>
      <c r="BC2156" s="18">
        <v>2.1499999999999998E-2</v>
      </c>
      <c r="BD2156" s="18">
        <f t="shared" si="747"/>
        <v>2.1499999999999998E-2</v>
      </c>
      <c r="BE2156" s="18">
        <f t="shared" si="747"/>
        <v>2.1499999999999998E-2</v>
      </c>
      <c r="BF2156" s="18" t="str">
        <f t="shared" si="741"/>
        <v/>
      </c>
      <c r="BN2156" s="18" t="str">
        <f t="shared" si="742"/>
        <v>s</v>
      </c>
    </row>
    <row r="2157" spans="3:66" ht="50.1" customHeight="1" thickTop="1" thickBot="1" x14ac:dyDescent="0.3">
      <c r="C2157" s="46"/>
      <c r="D2157" s="46"/>
      <c r="E2157" s="46"/>
      <c r="F2157" s="122"/>
      <c r="G2157" s="122"/>
      <c r="H2157" s="78" t="str">
        <f t="shared" si="743"/>
        <v/>
      </c>
      <c r="I2157" s="78" t="str">
        <f t="shared" si="744"/>
        <v/>
      </c>
      <c r="J2157" s="16"/>
      <c r="K2157" s="46" t="str">
        <f t="shared" si="745"/>
        <v/>
      </c>
      <c r="L2157" s="16"/>
      <c r="M2157" s="16"/>
      <c r="N2157" s="46"/>
      <c r="O2157" s="47" t="str">
        <f t="shared" si="748"/>
        <v/>
      </c>
      <c r="P2157" s="47"/>
      <c r="Q2157" s="48" t="str">
        <f>IFERROR(VLOOKUP(E2157,Funcionários!$C$8:$E$207,3,FALSE),"")</f>
        <v/>
      </c>
      <c r="R2157" s="47"/>
      <c r="S2157" s="49" t="str">
        <f t="shared" si="749"/>
        <v/>
      </c>
      <c r="T2157" s="49">
        <v>2.1510000000000001E-2</v>
      </c>
      <c r="U2157" s="48" t="str">
        <f>IF(Funcionários!C2158=0,"",Funcionários!C2158)</f>
        <v/>
      </c>
      <c r="V2157" s="50">
        <f>IF(U2157="",0,IF(COUNTIFS($E$7:$E$3006,U2157,$I$7:$I$3006,'RC'!$E$6)=0,0,COUNTIFS($M$7:$M$3006,"Concluída no prazo",$E$7:$E$3006,U2157,$I$7:$I$3006,'RC'!$E$6)/COUNTIFS($E$7:$E$3006,U2157,$I$7:$I$3006,'RC'!$E$6)))</f>
        <v>0</v>
      </c>
      <c r="W2157" s="49">
        <f>SUMIFS($J$7:$J$3006,$E$7:$E$3006,U2157,$I$7:$I$3006,'RC'!$E$6)+SUMIFS($L$7:$L$3006,$E$7:$E$3006,U2157,$I$7:$I$3006,'RC'!$E$6)</f>
        <v>0</v>
      </c>
      <c r="X2157" s="48">
        <f>COUNTIFS($E$7:$E$3006,U2157,$I$7:$I$3006,'RC'!$E$6)</f>
        <v>0</v>
      </c>
      <c r="Y2157" s="48"/>
      <c r="Z2157" s="51" t="str">
        <f>IF(AQ2157='RC'!$E$6,AC2157*1000+AD2157,"")</f>
        <v/>
      </c>
      <c r="AA2157" s="51" t="str">
        <f>IF(AB2157="","",IF(AQ2157='RC'!$E$6,AC2157*1000-AD2157,""))</f>
        <v/>
      </c>
      <c r="AB2157" s="48" t="str">
        <f>IFERROR(VLOOKUP(E2157,Funcionários!$C$8:$E$207,3,FALSE),"")</f>
        <v/>
      </c>
      <c r="AC2157" s="50" t="str">
        <f>IF(AB2157="","",IF(COUNTIFS($AB$7:$AB$3006,AB2157,$AQ$7:$AQ$3006,'RC'!$E$6)=0,"",COUNTIFS($M$7:$M$3006,"Concluída no prazo",$AB$7:$AB$3006,AB2157,$AQ$7:$AQ$3006,'RC'!$E$6)/COUNTIFS($AB$7:$AB$3006,AB2157,$AQ$7:$AQ$3006,'RC'!$E$6)))</f>
        <v/>
      </c>
      <c r="AD2157" s="48">
        <f>SUMIF($AQ$7:$AQ$3006,'RC'!$E$6,$J$7:$J$3006)+SUMIF($AQ$7:$AQ$3006,'RC'!$E$6,$L$7:$L$3006)</f>
        <v>21</v>
      </c>
      <c r="AF2157" s="48">
        <v>2.8499999999993399E-2</v>
      </c>
      <c r="AG2157" s="48">
        <f>IF(OR(AQ2157="",AQ2157&lt;&gt;'RC'!$E$6,AB2157&lt;&gt;'RC'!$D$21),0,1)</f>
        <v>0</v>
      </c>
      <c r="AH2157" s="48">
        <f t="shared" si="746"/>
        <v>2.8499999999993399E-2</v>
      </c>
      <c r="AI2157" s="48" t="str">
        <f t="shared" si="728"/>
        <v/>
      </c>
      <c r="AJ2157" s="48" t="str">
        <f t="shared" si="729"/>
        <v/>
      </c>
      <c r="AK2157" s="52" t="str">
        <f t="shared" si="730"/>
        <v/>
      </c>
      <c r="AL2157" s="52" t="str">
        <f t="shared" si="731"/>
        <v/>
      </c>
      <c r="AM2157" s="48" t="str">
        <f t="shared" si="732"/>
        <v/>
      </c>
      <c r="AN2157" s="48" t="str">
        <f t="shared" si="733"/>
        <v/>
      </c>
      <c r="AP2157" s="18" t="str">
        <f t="shared" si="734"/>
        <v/>
      </c>
      <c r="AQ2157" s="18" t="str">
        <f t="shared" si="735"/>
        <v/>
      </c>
      <c r="AR2157" s="18">
        <v>2.8500000000000001E-2</v>
      </c>
      <c r="AS2157" s="18">
        <f>IF(AF!$D$27="Todos",1,IF(M2157=AF!$D$27,1,0))</f>
        <v>1</v>
      </c>
      <c r="AT2157" s="53">
        <f>IF(AND(E2157=AF!$D$6,OR(LT!M2157=AF!$D$27,AF!$D$27="Todos"),OR(AP2157=AF!$E$8,AQ2157=AF!$E$8)),AR2157+AS2157,0)</f>
        <v>0</v>
      </c>
      <c r="AU2157" s="18" t="str">
        <f t="shared" si="736"/>
        <v/>
      </c>
      <c r="AV2157" s="54" t="str">
        <f t="shared" si="737"/>
        <v/>
      </c>
      <c r="AW2157" s="54" t="str">
        <f t="shared" si="738"/>
        <v/>
      </c>
      <c r="AX2157" s="18" t="str">
        <f t="shared" si="739"/>
        <v/>
      </c>
      <c r="AY2157" s="18" t="str">
        <f t="shared" si="740"/>
        <v/>
      </c>
      <c r="BA2157" s="18">
        <f>IF($E2157=AF!$D$6,IF($M2157="Concluída no prazo",2,IF($M2157="Concluída com atraso",1,0)),0)</f>
        <v>0</v>
      </c>
      <c r="BB2157" s="18">
        <f>IF($E2157=AF!$D$6,IF($M2157="Atrasada",2,IF($M2157="Concluída com atraso",1,0)),0)</f>
        <v>0</v>
      </c>
      <c r="BC2157" s="18">
        <v>2.1510000000000001E-2</v>
      </c>
      <c r="BD2157" s="18">
        <f t="shared" si="747"/>
        <v>2.1510000000000001E-2</v>
      </c>
      <c r="BE2157" s="18">
        <f t="shared" si="747"/>
        <v>2.1510000000000001E-2</v>
      </c>
      <c r="BF2157" s="18" t="str">
        <f t="shared" si="741"/>
        <v/>
      </c>
      <c r="BN2157" s="18" t="str">
        <f t="shared" si="742"/>
        <v>s</v>
      </c>
    </row>
    <row r="2158" spans="3:66" ht="50.1" customHeight="1" thickTop="1" thickBot="1" x14ac:dyDescent="0.3">
      <c r="C2158" s="46"/>
      <c r="D2158" s="46"/>
      <c r="E2158" s="46"/>
      <c r="F2158" s="122"/>
      <c r="G2158" s="122"/>
      <c r="H2158" s="78" t="str">
        <f t="shared" si="743"/>
        <v/>
      </c>
      <c r="I2158" s="78" t="str">
        <f t="shared" si="744"/>
        <v/>
      </c>
      <c r="J2158" s="16"/>
      <c r="K2158" s="46" t="str">
        <f t="shared" si="745"/>
        <v/>
      </c>
      <c r="L2158" s="16"/>
      <c r="M2158" s="16"/>
      <c r="N2158" s="46"/>
      <c r="O2158" s="47" t="str">
        <f t="shared" si="748"/>
        <v/>
      </c>
      <c r="P2158" s="47"/>
      <c r="Q2158" s="48" t="str">
        <f>IFERROR(VLOOKUP(E2158,Funcionários!$C$8:$E$207,3,FALSE),"")</f>
        <v/>
      </c>
      <c r="R2158" s="47"/>
      <c r="S2158" s="49" t="str">
        <f t="shared" si="749"/>
        <v/>
      </c>
      <c r="T2158" s="49">
        <v>2.1520000000000001E-2</v>
      </c>
      <c r="U2158" s="48" t="str">
        <f>IF(Funcionários!C2159=0,"",Funcionários!C2159)</f>
        <v/>
      </c>
      <c r="V2158" s="50">
        <f>IF(U2158="",0,IF(COUNTIFS($E$7:$E$3006,U2158,$I$7:$I$3006,'RC'!$E$6)=0,0,COUNTIFS($M$7:$M$3006,"Concluída no prazo",$E$7:$E$3006,U2158,$I$7:$I$3006,'RC'!$E$6)/COUNTIFS($E$7:$E$3006,U2158,$I$7:$I$3006,'RC'!$E$6)))</f>
        <v>0</v>
      </c>
      <c r="W2158" s="49">
        <f>SUMIFS($J$7:$J$3006,$E$7:$E$3006,U2158,$I$7:$I$3006,'RC'!$E$6)+SUMIFS($L$7:$L$3006,$E$7:$E$3006,U2158,$I$7:$I$3006,'RC'!$E$6)</f>
        <v>0</v>
      </c>
      <c r="X2158" s="48">
        <f>COUNTIFS($E$7:$E$3006,U2158,$I$7:$I$3006,'RC'!$E$6)</f>
        <v>0</v>
      </c>
      <c r="Y2158" s="48"/>
      <c r="Z2158" s="51" t="str">
        <f>IF(AQ2158='RC'!$E$6,AC2158*1000+AD2158,"")</f>
        <v/>
      </c>
      <c r="AA2158" s="51" t="str">
        <f>IF(AB2158="","",IF(AQ2158='RC'!$E$6,AC2158*1000-AD2158,""))</f>
        <v/>
      </c>
      <c r="AB2158" s="48" t="str">
        <f>IFERROR(VLOOKUP(E2158,Funcionários!$C$8:$E$207,3,FALSE),"")</f>
        <v/>
      </c>
      <c r="AC2158" s="50" t="str">
        <f>IF(AB2158="","",IF(COUNTIFS($AB$7:$AB$3006,AB2158,$AQ$7:$AQ$3006,'RC'!$E$6)=0,"",COUNTIFS($M$7:$M$3006,"Concluída no prazo",$AB$7:$AB$3006,AB2158,$AQ$7:$AQ$3006,'RC'!$E$6)/COUNTIFS($AB$7:$AB$3006,AB2158,$AQ$7:$AQ$3006,'RC'!$E$6)))</f>
        <v/>
      </c>
      <c r="AD2158" s="48">
        <f>SUMIF($AQ$7:$AQ$3006,'RC'!$E$6,$J$7:$J$3006)+SUMIF($AQ$7:$AQ$3006,'RC'!$E$6,$L$7:$L$3006)</f>
        <v>21</v>
      </c>
      <c r="AF2158" s="48">
        <v>2.8489999999993399E-2</v>
      </c>
      <c r="AG2158" s="48">
        <f>IF(OR(AQ2158="",AQ2158&lt;&gt;'RC'!$E$6,AB2158&lt;&gt;'RC'!$D$21),0,1)</f>
        <v>0</v>
      </c>
      <c r="AH2158" s="48">
        <f t="shared" si="746"/>
        <v>2.8489999999993399E-2</v>
      </c>
      <c r="AI2158" s="48" t="str">
        <f t="shared" si="728"/>
        <v/>
      </c>
      <c r="AJ2158" s="48" t="str">
        <f t="shared" si="729"/>
        <v/>
      </c>
      <c r="AK2158" s="52" t="str">
        <f t="shared" si="730"/>
        <v/>
      </c>
      <c r="AL2158" s="52" t="str">
        <f t="shared" si="731"/>
        <v/>
      </c>
      <c r="AM2158" s="48" t="str">
        <f t="shared" si="732"/>
        <v/>
      </c>
      <c r="AN2158" s="48" t="str">
        <f t="shared" si="733"/>
        <v/>
      </c>
      <c r="AP2158" s="18" t="str">
        <f t="shared" si="734"/>
        <v/>
      </c>
      <c r="AQ2158" s="18" t="str">
        <f t="shared" si="735"/>
        <v/>
      </c>
      <c r="AR2158" s="18">
        <v>2.8490000000000001E-2</v>
      </c>
      <c r="AS2158" s="18">
        <f>IF(AF!$D$27="Todos",1,IF(M2158=AF!$D$27,1,0))</f>
        <v>1</v>
      </c>
      <c r="AT2158" s="53">
        <f>IF(AND(E2158=AF!$D$6,OR(LT!M2158=AF!$D$27,AF!$D$27="Todos"),OR(AP2158=AF!$E$8,AQ2158=AF!$E$8)),AR2158+AS2158,0)</f>
        <v>0</v>
      </c>
      <c r="AU2158" s="18" t="str">
        <f t="shared" si="736"/>
        <v/>
      </c>
      <c r="AV2158" s="54" t="str">
        <f t="shared" si="737"/>
        <v/>
      </c>
      <c r="AW2158" s="54" t="str">
        <f t="shared" si="738"/>
        <v/>
      </c>
      <c r="AX2158" s="18" t="str">
        <f t="shared" si="739"/>
        <v/>
      </c>
      <c r="AY2158" s="18" t="str">
        <f t="shared" si="740"/>
        <v/>
      </c>
      <c r="BA2158" s="18">
        <f>IF($E2158=AF!$D$6,IF($M2158="Concluída no prazo",2,IF($M2158="Concluída com atraso",1,0)),0)</f>
        <v>0</v>
      </c>
      <c r="BB2158" s="18">
        <f>IF($E2158=AF!$D$6,IF($M2158="Atrasada",2,IF($M2158="Concluída com atraso",1,0)),0)</f>
        <v>0</v>
      </c>
      <c r="BC2158" s="18">
        <v>2.1520000000000001E-2</v>
      </c>
      <c r="BD2158" s="18">
        <f t="shared" si="747"/>
        <v>2.1520000000000001E-2</v>
      </c>
      <c r="BE2158" s="18">
        <f t="shared" si="747"/>
        <v>2.1520000000000001E-2</v>
      </c>
      <c r="BF2158" s="18" t="str">
        <f t="shared" si="741"/>
        <v/>
      </c>
      <c r="BN2158" s="18" t="str">
        <f t="shared" si="742"/>
        <v>s</v>
      </c>
    </row>
    <row r="2159" spans="3:66" ht="50.1" customHeight="1" thickTop="1" thickBot="1" x14ac:dyDescent="0.3">
      <c r="C2159" s="46"/>
      <c r="D2159" s="46"/>
      <c r="E2159" s="46"/>
      <c r="F2159" s="122"/>
      <c r="G2159" s="122"/>
      <c r="H2159" s="78" t="str">
        <f t="shared" si="743"/>
        <v/>
      </c>
      <c r="I2159" s="78" t="str">
        <f t="shared" si="744"/>
        <v/>
      </c>
      <c r="J2159" s="16"/>
      <c r="K2159" s="46" t="str">
        <f t="shared" si="745"/>
        <v/>
      </c>
      <c r="L2159" s="16"/>
      <c r="M2159" s="16"/>
      <c r="N2159" s="46"/>
      <c r="O2159" s="47" t="str">
        <f t="shared" si="748"/>
        <v/>
      </c>
      <c r="P2159" s="47"/>
      <c r="Q2159" s="48" t="str">
        <f>IFERROR(VLOOKUP(E2159,Funcionários!$C$8:$E$207,3,FALSE),"")</f>
        <v/>
      </c>
      <c r="R2159" s="47"/>
      <c r="S2159" s="49" t="str">
        <f t="shared" si="749"/>
        <v/>
      </c>
      <c r="T2159" s="49">
        <v>2.1530000000000001E-2</v>
      </c>
      <c r="U2159" s="48" t="str">
        <f>IF(Funcionários!C2160=0,"",Funcionários!C2160)</f>
        <v/>
      </c>
      <c r="V2159" s="50">
        <f>IF(U2159="",0,IF(COUNTIFS($E$7:$E$3006,U2159,$I$7:$I$3006,'RC'!$E$6)=0,0,COUNTIFS($M$7:$M$3006,"Concluída no prazo",$E$7:$E$3006,U2159,$I$7:$I$3006,'RC'!$E$6)/COUNTIFS($E$7:$E$3006,U2159,$I$7:$I$3006,'RC'!$E$6)))</f>
        <v>0</v>
      </c>
      <c r="W2159" s="49">
        <f>SUMIFS($J$7:$J$3006,$E$7:$E$3006,U2159,$I$7:$I$3006,'RC'!$E$6)+SUMIFS($L$7:$L$3006,$E$7:$E$3006,U2159,$I$7:$I$3006,'RC'!$E$6)</f>
        <v>0</v>
      </c>
      <c r="X2159" s="48">
        <f>COUNTIFS($E$7:$E$3006,U2159,$I$7:$I$3006,'RC'!$E$6)</f>
        <v>0</v>
      </c>
      <c r="Y2159" s="48"/>
      <c r="Z2159" s="51" t="str">
        <f>IF(AQ2159='RC'!$E$6,AC2159*1000+AD2159,"")</f>
        <v/>
      </c>
      <c r="AA2159" s="51" t="str">
        <f>IF(AB2159="","",IF(AQ2159='RC'!$E$6,AC2159*1000-AD2159,""))</f>
        <v/>
      </c>
      <c r="AB2159" s="48" t="str">
        <f>IFERROR(VLOOKUP(E2159,Funcionários!$C$8:$E$207,3,FALSE),"")</f>
        <v/>
      </c>
      <c r="AC2159" s="50" t="str">
        <f>IF(AB2159="","",IF(COUNTIFS($AB$7:$AB$3006,AB2159,$AQ$7:$AQ$3006,'RC'!$E$6)=0,"",COUNTIFS($M$7:$M$3006,"Concluída no prazo",$AB$7:$AB$3006,AB2159,$AQ$7:$AQ$3006,'RC'!$E$6)/COUNTIFS($AB$7:$AB$3006,AB2159,$AQ$7:$AQ$3006,'RC'!$E$6)))</f>
        <v/>
      </c>
      <c r="AD2159" s="48">
        <f>SUMIF($AQ$7:$AQ$3006,'RC'!$E$6,$J$7:$J$3006)+SUMIF($AQ$7:$AQ$3006,'RC'!$E$6,$L$7:$L$3006)</f>
        <v>21</v>
      </c>
      <c r="AF2159" s="48">
        <v>2.8479999999993399E-2</v>
      </c>
      <c r="AG2159" s="48">
        <f>IF(OR(AQ2159="",AQ2159&lt;&gt;'RC'!$E$6,AB2159&lt;&gt;'RC'!$D$21),0,1)</f>
        <v>0</v>
      </c>
      <c r="AH2159" s="48">
        <f t="shared" si="746"/>
        <v>2.8479999999993399E-2</v>
      </c>
      <c r="AI2159" s="48" t="str">
        <f t="shared" si="728"/>
        <v/>
      </c>
      <c r="AJ2159" s="48" t="str">
        <f t="shared" si="729"/>
        <v/>
      </c>
      <c r="AK2159" s="52" t="str">
        <f t="shared" si="730"/>
        <v/>
      </c>
      <c r="AL2159" s="52" t="str">
        <f t="shared" si="731"/>
        <v/>
      </c>
      <c r="AM2159" s="48" t="str">
        <f t="shared" si="732"/>
        <v/>
      </c>
      <c r="AN2159" s="48" t="str">
        <f t="shared" si="733"/>
        <v/>
      </c>
      <c r="AP2159" s="18" t="str">
        <f t="shared" si="734"/>
        <v/>
      </c>
      <c r="AQ2159" s="18" t="str">
        <f t="shared" si="735"/>
        <v/>
      </c>
      <c r="AR2159" s="18">
        <v>2.8479999999999998E-2</v>
      </c>
      <c r="AS2159" s="18">
        <f>IF(AF!$D$27="Todos",1,IF(M2159=AF!$D$27,1,0))</f>
        <v>1</v>
      </c>
      <c r="AT2159" s="53">
        <f>IF(AND(E2159=AF!$D$6,OR(LT!M2159=AF!$D$27,AF!$D$27="Todos"),OR(AP2159=AF!$E$8,AQ2159=AF!$E$8)),AR2159+AS2159,0)</f>
        <v>0</v>
      </c>
      <c r="AU2159" s="18" t="str">
        <f t="shared" si="736"/>
        <v/>
      </c>
      <c r="AV2159" s="54" t="str">
        <f t="shared" si="737"/>
        <v/>
      </c>
      <c r="AW2159" s="54" t="str">
        <f t="shared" si="738"/>
        <v/>
      </c>
      <c r="AX2159" s="18" t="str">
        <f t="shared" si="739"/>
        <v/>
      </c>
      <c r="AY2159" s="18" t="str">
        <f t="shared" si="740"/>
        <v/>
      </c>
      <c r="BA2159" s="18">
        <f>IF($E2159=AF!$D$6,IF($M2159="Concluída no prazo",2,IF($M2159="Concluída com atraso",1,0)),0)</f>
        <v>0</v>
      </c>
      <c r="BB2159" s="18">
        <f>IF($E2159=AF!$D$6,IF($M2159="Atrasada",2,IF($M2159="Concluída com atraso",1,0)),0)</f>
        <v>0</v>
      </c>
      <c r="BC2159" s="18">
        <v>2.1530000000000001E-2</v>
      </c>
      <c r="BD2159" s="18">
        <f t="shared" si="747"/>
        <v>2.1530000000000001E-2</v>
      </c>
      <c r="BE2159" s="18">
        <f t="shared" si="747"/>
        <v>2.1530000000000001E-2</v>
      </c>
      <c r="BF2159" s="18" t="str">
        <f t="shared" si="741"/>
        <v/>
      </c>
      <c r="BN2159" s="18" t="str">
        <f t="shared" si="742"/>
        <v>s</v>
      </c>
    </row>
    <row r="2160" spans="3:66" ht="50.1" customHeight="1" thickTop="1" thickBot="1" x14ac:dyDescent="0.3">
      <c r="C2160" s="46"/>
      <c r="D2160" s="46"/>
      <c r="E2160" s="46"/>
      <c r="F2160" s="122"/>
      <c r="G2160" s="122"/>
      <c r="H2160" s="78" t="str">
        <f t="shared" si="743"/>
        <v/>
      </c>
      <c r="I2160" s="78" t="str">
        <f t="shared" si="744"/>
        <v/>
      </c>
      <c r="J2160" s="16"/>
      <c r="K2160" s="46" t="str">
        <f t="shared" si="745"/>
        <v/>
      </c>
      <c r="L2160" s="16"/>
      <c r="M2160" s="16"/>
      <c r="N2160" s="46"/>
      <c r="O2160" s="47" t="str">
        <f t="shared" si="748"/>
        <v/>
      </c>
      <c r="P2160" s="47"/>
      <c r="Q2160" s="48" t="str">
        <f>IFERROR(VLOOKUP(E2160,Funcionários!$C$8:$E$207,3,FALSE),"")</f>
        <v/>
      </c>
      <c r="R2160" s="47"/>
      <c r="S2160" s="49" t="str">
        <f t="shared" si="749"/>
        <v/>
      </c>
      <c r="T2160" s="49">
        <v>2.154E-2</v>
      </c>
      <c r="U2160" s="48" t="str">
        <f>IF(Funcionários!C2161=0,"",Funcionários!C2161)</f>
        <v/>
      </c>
      <c r="V2160" s="50">
        <f>IF(U2160="",0,IF(COUNTIFS($E$7:$E$3006,U2160,$I$7:$I$3006,'RC'!$E$6)=0,0,COUNTIFS($M$7:$M$3006,"Concluída no prazo",$E$7:$E$3006,U2160,$I$7:$I$3006,'RC'!$E$6)/COUNTIFS($E$7:$E$3006,U2160,$I$7:$I$3006,'RC'!$E$6)))</f>
        <v>0</v>
      </c>
      <c r="W2160" s="49">
        <f>SUMIFS($J$7:$J$3006,$E$7:$E$3006,U2160,$I$7:$I$3006,'RC'!$E$6)+SUMIFS($L$7:$L$3006,$E$7:$E$3006,U2160,$I$7:$I$3006,'RC'!$E$6)</f>
        <v>0</v>
      </c>
      <c r="X2160" s="48">
        <f>COUNTIFS($E$7:$E$3006,U2160,$I$7:$I$3006,'RC'!$E$6)</f>
        <v>0</v>
      </c>
      <c r="Y2160" s="48"/>
      <c r="Z2160" s="51" t="str">
        <f>IF(AQ2160='RC'!$E$6,AC2160*1000+AD2160,"")</f>
        <v/>
      </c>
      <c r="AA2160" s="51" t="str">
        <f>IF(AB2160="","",IF(AQ2160='RC'!$E$6,AC2160*1000-AD2160,""))</f>
        <v/>
      </c>
      <c r="AB2160" s="48" t="str">
        <f>IFERROR(VLOOKUP(E2160,Funcionários!$C$8:$E$207,3,FALSE),"")</f>
        <v/>
      </c>
      <c r="AC2160" s="50" t="str">
        <f>IF(AB2160="","",IF(COUNTIFS($AB$7:$AB$3006,AB2160,$AQ$7:$AQ$3006,'RC'!$E$6)=0,"",COUNTIFS($M$7:$M$3006,"Concluída no prazo",$AB$7:$AB$3006,AB2160,$AQ$7:$AQ$3006,'RC'!$E$6)/COUNTIFS($AB$7:$AB$3006,AB2160,$AQ$7:$AQ$3006,'RC'!$E$6)))</f>
        <v/>
      </c>
      <c r="AD2160" s="48">
        <f>SUMIF($AQ$7:$AQ$3006,'RC'!$E$6,$J$7:$J$3006)+SUMIF($AQ$7:$AQ$3006,'RC'!$E$6,$L$7:$L$3006)</f>
        <v>21</v>
      </c>
      <c r="AF2160" s="48">
        <v>2.84699999999934E-2</v>
      </c>
      <c r="AG2160" s="48">
        <f>IF(OR(AQ2160="",AQ2160&lt;&gt;'RC'!$E$6,AB2160&lt;&gt;'RC'!$D$21),0,1)</f>
        <v>0</v>
      </c>
      <c r="AH2160" s="48">
        <f t="shared" si="746"/>
        <v>2.84699999999934E-2</v>
      </c>
      <c r="AI2160" s="48" t="str">
        <f t="shared" si="728"/>
        <v/>
      </c>
      <c r="AJ2160" s="48" t="str">
        <f t="shared" si="729"/>
        <v/>
      </c>
      <c r="AK2160" s="52" t="str">
        <f t="shared" si="730"/>
        <v/>
      </c>
      <c r="AL2160" s="52" t="str">
        <f t="shared" si="731"/>
        <v/>
      </c>
      <c r="AM2160" s="48" t="str">
        <f t="shared" si="732"/>
        <v/>
      </c>
      <c r="AN2160" s="48" t="str">
        <f t="shared" si="733"/>
        <v/>
      </c>
      <c r="AP2160" s="18" t="str">
        <f t="shared" si="734"/>
        <v/>
      </c>
      <c r="AQ2160" s="18" t="str">
        <f t="shared" si="735"/>
        <v/>
      </c>
      <c r="AR2160" s="18">
        <v>2.8469999999999999E-2</v>
      </c>
      <c r="AS2160" s="18">
        <f>IF(AF!$D$27="Todos",1,IF(M2160=AF!$D$27,1,0))</f>
        <v>1</v>
      </c>
      <c r="AT2160" s="53">
        <f>IF(AND(E2160=AF!$D$6,OR(LT!M2160=AF!$D$27,AF!$D$27="Todos"),OR(AP2160=AF!$E$8,AQ2160=AF!$E$8)),AR2160+AS2160,0)</f>
        <v>0</v>
      </c>
      <c r="AU2160" s="18" t="str">
        <f t="shared" si="736"/>
        <v/>
      </c>
      <c r="AV2160" s="54" t="str">
        <f t="shared" si="737"/>
        <v/>
      </c>
      <c r="AW2160" s="54" t="str">
        <f t="shared" si="738"/>
        <v/>
      </c>
      <c r="AX2160" s="18" t="str">
        <f t="shared" si="739"/>
        <v/>
      </c>
      <c r="AY2160" s="18" t="str">
        <f t="shared" si="740"/>
        <v/>
      </c>
      <c r="BA2160" s="18">
        <f>IF($E2160=AF!$D$6,IF($M2160="Concluída no prazo",2,IF($M2160="Concluída com atraso",1,0)),0)</f>
        <v>0</v>
      </c>
      <c r="BB2160" s="18">
        <f>IF($E2160=AF!$D$6,IF($M2160="Atrasada",2,IF($M2160="Concluída com atraso",1,0)),0)</f>
        <v>0</v>
      </c>
      <c r="BC2160" s="18">
        <v>2.154E-2</v>
      </c>
      <c r="BD2160" s="18">
        <f t="shared" si="747"/>
        <v>2.154E-2</v>
      </c>
      <c r="BE2160" s="18">
        <f t="shared" si="747"/>
        <v>2.154E-2</v>
      </c>
      <c r="BF2160" s="18" t="str">
        <f t="shared" si="741"/>
        <v/>
      </c>
      <c r="BN2160" s="18" t="str">
        <f t="shared" si="742"/>
        <v>s</v>
      </c>
    </row>
    <row r="2161" spans="3:66" ht="50.1" customHeight="1" thickTop="1" thickBot="1" x14ac:dyDescent="0.3">
      <c r="C2161" s="46"/>
      <c r="D2161" s="46"/>
      <c r="E2161" s="46"/>
      <c r="F2161" s="122"/>
      <c r="G2161" s="122"/>
      <c r="H2161" s="78" t="str">
        <f t="shared" si="743"/>
        <v/>
      </c>
      <c r="I2161" s="78" t="str">
        <f t="shared" si="744"/>
        <v/>
      </c>
      <c r="J2161" s="16"/>
      <c r="K2161" s="46" t="str">
        <f t="shared" si="745"/>
        <v/>
      </c>
      <c r="L2161" s="16"/>
      <c r="M2161" s="16"/>
      <c r="N2161" s="46"/>
      <c r="O2161" s="47" t="str">
        <f t="shared" si="748"/>
        <v/>
      </c>
      <c r="P2161" s="47"/>
      <c r="Q2161" s="48" t="str">
        <f>IFERROR(VLOOKUP(E2161,Funcionários!$C$8:$E$207,3,FALSE),"")</f>
        <v/>
      </c>
      <c r="R2161" s="47"/>
      <c r="S2161" s="49" t="str">
        <f t="shared" si="749"/>
        <v/>
      </c>
      <c r="T2161" s="49">
        <v>2.155E-2</v>
      </c>
      <c r="U2161" s="48" t="str">
        <f>IF(Funcionários!C2162=0,"",Funcionários!C2162)</f>
        <v/>
      </c>
      <c r="V2161" s="50">
        <f>IF(U2161="",0,IF(COUNTIFS($E$7:$E$3006,U2161,$I$7:$I$3006,'RC'!$E$6)=0,0,COUNTIFS($M$7:$M$3006,"Concluída no prazo",$E$7:$E$3006,U2161,$I$7:$I$3006,'RC'!$E$6)/COUNTIFS($E$7:$E$3006,U2161,$I$7:$I$3006,'RC'!$E$6)))</f>
        <v>0</v>
      </c>
      <c r="W2161" s="49">
        <f>SUMIFS($J$7:$J$3006,$E$7:$E$3006,U2161,$I$7:$I$3006,'RC'!$E$6)+SUMIFS($L$7:$L$3006,$E$7:$E$3006,U2161,$I$7:$I$3006,'RC'!$E$6)</f>
        <v>0</v>
      </c>
      <c r="X2161" s="48">
        <f>COUNTIFS($E$7:$E$3006,U2161,$I$7:$I$3006,'RC'!$E$6)</f>
        <v>0</v>
      </c>
      <c r="Y2161" s="48"/>
      <c r="Z2161" s="51" t="str">
        <f>IF(AQ2161='RC'!$E$6,AC2161*1000+AD2161,"")</f>
        <v/>
      </c>
      <c r="AA2161" s="51" t="str">
        <f>IF(AB2161="","",IF(AQ2161='RC'!$E$6,AC2161*1000-AD2161,""))</f>
        <v/>
      </c>
      <c r="AB2161" s="48" t="str">
        <f>IFERROR(VLOOKUP(E2161,Funcionários!$C$8:$E$207,3,FALSE),"")</f>
        <v/>
      </c>
      <c r="AC2161" s="50" t="str">
        <f>IF(AB2161="","",IF(COUNTIFS($AB$7:$AB$3006,AB2161,$AQ$7:$AQ$3006,'RC'!$E$6)=0,"",COUNTIFS($M$7:$M$3006,"Concluída no prazo",$AB$7:$AB$3006,AB2161,$AQ$7:$AQ$3006,'RC'!$E$6)/COUNTIFS($AB$7:$AB$3006,AB2161,$AQ$7:$AQ$3006,'RC'!$E$6)))</f>
        <v/>
      </c>
      <c r="AD2161" s="48">
        <f>SUMIF($AQ$7:$AQ$3006,'RC'!$E$6,$J$7:$J$3006)+SUMIF($AQ$7:$AQ$3006,'RC'!$E$6,$L$7:$L$3006)</f>
        <v>21</v>
      </c>
      <c r="AF2161" s="48">
        <v>2.84599999999934E-2</v>
      </c>
      <c r="AG2161" s="48">
        <f>IF(OR(AQ2161="",AQ2161&lt;&gt;'RC'!$E$6,AB2161&lt;&gt;'RC'!$D$21),0,1)</f>
        <v>0</v>
      </c>
      <c r="AH2161" s="48">
        <f t="shared" si="746"/>
        <v>2.84599999999934E-2</v>
      </c>
      <c r="AI2161" s="48" t="str">
        <f t="shared" si="728"/>
        <v/>
      </c>
      <c r="AJ2161" s="48" t="str">
        <f t="shared" si="729"/>
        <v/>
      </c>
      <c r="AK2161" s="52" t="str">
        <f t="shared" si="730"/>
        <v/>
      </c>
      <c r="AL2161" s="52" t="str">
        <f t="shared" si="731"/>
        <v/>
      </c>
      <c r="AM2161" s="48" t="str">
        <f t="shared" si="732"/>
        <v/>
      </c>
      <c r="AN2161" s="48" t="str">
        <f t="shared" si="733"/>
        <v/>
      </c>
      <c r="AP2161" s="18" t="str">
        <f t="shared" si="734"/>
        <v/>
      </c>
      <c r="AQ2161" s="18" t="str">
        <f t="shared" si="735"/>
        <v/>
      </c>
      <c r="AR2161" s="18">
        <v>2.8459999999999999E-2</v>
      </c>
      <c r="AS2161" s="18">
        <f>IF(AF!$D$27="Todos",1,IF(M2161=AF!$D$27,1,0))</f>
        <v>1</v>
      </c>
      <c r="AT2161" s="53">
        <f>IF(AND(E2161=AF!$D$6,OR(LT!M2161=AF!$D$27,AF!$D$27="Todos"),OR(AP2161=AF!$E$8,AQ2161=AF!$E$8)),AR2161+AS2161,0)</f>
        <v>0</v>
      </c>
      <c r="AU2161" s="18" t="str">
        <f t="shared" si="736"/>
        <v/>
      </c>
      <c r="AV2161" s="54" t="str">
        <f t="shared" si="737"/>
        <v/>
      </c>
      <c r="AW2161" s="54" t="str">
        <f t="shared" si="738"/>
        <v/>
      </c>
      <c r="AX2161" s="18" t="str">
        <f t="shared" si="739"/>
        <v/>
      </c>
      <c r="AY2161" s="18" t="str">
        <f t="shared" si="740"/>
        <v/>
      </c>
      <c r="BA2161" s="18">
        <f>IF($E2161=AF!$D$6,IF($M2161="Concluída no prazo",2,IF($M2161="Concluída com atraso",1,0)),0)</f>
        <v>0</v>
      </c>
      <c r="BB2161" s="18">
        <f>IF($E2161=AF!$D$6,IF($M2161="Atrasada",2,IF($M2161="Concluída com atraso",1,0)),0)</f>
        <v>0</v>
      </c>
      <c r="BC2161" s="18">
        <v>2.155E-2</v>
      </c>
      <c r="BD2161" s="18">
        <f t="shared" si="747"/>
        <v>2.155E-2</v>
      </c>
      <c r="BE2161" s="18">
        <f t="shared" si="747"/>
        <v>2.155E-2</v>
      </c>
      <c r="BF2161" s="18" t="str">
        <f t="shared" si="741"/>
        <v/>
      </c>
      <c r="BN2161" s="18" t="str">
        <f t="shared" si="742"/>
        <v>s</v>
      </c>
    </row>
    <row r="2162" spans="3:66" ht="50.1" customHeight="1" thickTop="1" thickBot="1" x14ac:dyDescent="0.3">
      <c r="C2162" s="46"/>
      <c r="D2162" s="46"/>
      <c r="E2162" s="46"/>
      <c r="F2162" s="122"/>
      <c r="G2162" s="122"/>
      <c r="H2162" s="78" t="str">
        <f t="shared" si="743"/>
        <v/>
      </c>
      <c r="I2162" s="78" t="str">
        <f t="shared" si="744"/>
        <v/>
      </c>
      <c r="J2162" s="16"/>
      <c r="K2162" s="46" t="str">
        <f t="shared" si="745"/>
        <v/>
      </c>
      <c r="L2162" s="16"/>
      <c r="M2162" s="16"/>
      <c r="N2162" s="46"/>
      <c r="O2162" s="47" t="str">
        <f t="shared" si="748"/>
        <v/>
      </c>
      <c r="P2162" s="47"/>
      <c r="Q2162" s="48" t="str">
        <f>IFERROR(VLOOKUP(E2162,Funcionários!$C$8:$E$207,3,FALSE),"")</f>
        <v/>
      </c>
      <c r="R2162" s="47"/>
      <c r="S2162" s="49" t="str">
        <f t="shared" si="749"/>
        <v/>
      </c>
      <c r="T2162" s="49">
        <v>2.1559999999999999E-2</v>
      </c>
      <c r="U2162" s="48" t="str">
        <f>IF(Funcionários!C2163=0,"",Funcionários!C2163)</f>
        <v/>
      </c>
      <c r="V2162" s="50">
        <f>IF(U2162="",0,IF(COUNTIFS($E$7:$E$3006,U2162,$I$7:$I$3006,'RC'!$E$6)=0,0,COUNTIFS($M$7:$M$3006,"Concluída no prazo",$E$7:$E$3006,U2162,$I$7:$I$3006,'RC'!$E$6)/COUNTIFS($E$7:$E$3006,U2162,$I$7:$I$3006,'RC'!$E$6)))</f>
        <v>0</v>
      </c>
      <c r="W2162" s="49">
        <f>SUMIFS($J$7:$J$3006,$E$7:$E$3006,U2162,$I$7:$I$3006,'RC'!$E$6)+SUMIFS($L$7:$L$3006,$E$7:$E$3006,U2162,$I$7:$I$3006,'RC'!$E$6)</f>
        <v>0</v>
      </c>
      <c r="X2162" s="48">
        <f>COUNTIFS($E$7:$E$3006,U2162,$I$7:$I$3006,'RC'!$E$6)</f>
        <v>0</v>
      </c>
      <c r="Y2162" s="48"/>
      <c r="Z2162" s="51" t="str">
        <f>IF(AQ2162='RC'!$E$6,AC2162*1000+AD2162,"")</f>
        <v/>
      </c>
      <c r="AA2162" s="51" t="str">
        <f>IF(AB2162="","",IF(AQ2162='RC'!$E$6,AC2162*1000-AD2162,""))</f>
        <v/>
      </c>
      <c r="AB2162" s="48" t="str">
        <f>IFERROR(VLOOKUP(E2162,Funcionários!$C$8:$E$207,3,FALSE),"")</f>
        <v/>
      </c>
      <c r="AC2162" s="50" t="str">
        <f>IF(AB2162="","",IF(COUNTIFS($AB$7:$AB$3006,AB2162,$AQ$7:$AQ$3006,'RC'!$E$6)=0,"",COUNTIFS($M$7:$M$3006,"Concluída no prazo",$AB$7:$AB$3006,AB2162,$AQ$7:$AQ$3006,'RC'!$E$6)/COUNTIFS($AB$7:$AB$3006,AB2162,$AQ$7:$AQ$3006,'RC'!$E$6)))</f>
        <v/>
      </c>
      <c r="AD2162" s="48">
        <f>SUMIF($AQ$7:$AQ$3006,'RC'!$E$6,$J$7:$J$3006)+SUMIF($AQ$7:$AQ$3006,'RC'!$E$6,$L$7:$L$3006)</f>
        <v>21</v>
      </c>
      <c r="AF2162" s="48">
        <v>2.8449999999993401E-2</v>
      </c>
      <c r="AG2162" s="48">
        <f>IF(OR(AQ2162="",AQ2162&lt;&gt;'RC'!$E$6,AB2162&lt;&gt;'RC'!$D$21),0,1)</f>
        <v>0</v>
      </c>
      <c r="AH2162" s="48">
        <f t="shared" si="746"/>
        <v>2.8449999999993401E-2</v>
      </c>
      <c r="AI2162" s="48" t="str">
        <f t="shared" si="728"/>
        <v/>
      </c>
      <c r="AJ2162" s="48" t="str">
        <f t="shared" si="729"/>
        <v/>
      </c>
      <c r="AK2162" s="52" t="str">
        <f t="shared" si="730"/>
        <v/>
      </c>
      <c r="AL2162" s="52" t="str">
        <f t="shared" si="731"/>
        <v/>
      </c>
      <c r="AM2162" s="48" t="str">
        <f t="shared" si="732"/>
        <v/>
      </c>
      <c r="AN2162" s="48" t="str">
        <f t="shared" si="733"/>
        <v/>
      </c>
      <c r="AP2162" s="18" t="str">
        <f t="shared" si="734"/>
        <v/>
      </c>
      <c r="AQ2162" s="18" t="str">
        <f t="shared" si="735"/>
        <v/>
      </c>
      <c r="AR2162" s="18">
        <v>2.845E-2</v>
      </c>
      <c r="AS2162" s="18">
        <f>IF(AF!$D$27="Todos",1,IF(M2162=AF!$D$27,1,0))</f>
        <v>1</v>
      </c>
      <c r="AT2162" s="53">
        <f>IF(AND(E2162=AF!$D$6,OR(LT!M2162=AF!$D$27,AF!$D$27="Todos"),OR(AP2162=AF!$E$8,AQ2162=AF!$E$8)),AR2162+AS2162,0)</f>
        <v>0</v>
      </c>
      <c r="AU2162" s="18" t="str">
        <f t="shared" si="736"/>
        <v/>
      </c>
      <c r="AV2162" s="54" t="str">
        <f t="shared" si="737"/>
        <v/>
      </c>
      <c r="AW2162" s="54" t="str">
        <f t="shared" si="738"/>
        <v/>
      </c>
      <c r="AX2162" s="18" t="str">
        <f t="shared" si="739"/>
        <v/>
      </c>
      <c r="AY2162" s="18" t="str">
        <f t="shared" si="740"/>
        <v/>
      </c>
      <c r="BA2162" s="18">
        <f>IF($E2162=AF!$D$6,IF($M2162="Concluída no prazo",2,IF($M2162="Concluída com atraso",1,0)),0)</f>
        <v>0</v>
      </c>
      <c r="BB2162" s="18">
        <f>IF($E2162=AF!$D$6,IF($M2162="Atrasada",2,IF($M2162="Concluída com atraso",1,0)),0)</f>
        <v>0</v>
      </c>
      <c r="BC2162" s="18">
        <v>2.1559999999999999E-2</v>
      </c>
      <c r="BD2162" s="18">
        <f t="shared" si="747"/>
        <v>2.1559999999999999E-2</v>
      </c>
      <c r="BE2162" s="18">
        <f t="shared" si="747"/>
        <v>2.1559999999999999E-2</v>
      </c>
      <c r="BF2162" s="18" t="str">
        <f t="shared" si="741"/>
        <v/>
      </c>
      <c r="BN2162" s="18" t="str">
        <f t="shared" si="742"/>
        <v>s</v>
      </c>
    </row>
    <row r="2163" spans="3:66" ht="50.1" customHeight="1" thickTop="1" thickBot="1" x14ac:dyDescent="0.3">
      <c r="C2163" s="46"/>
      <c r="D2163" s="46"/>
      <c r="E2163" s="46"/>
      <c r="F2163" s="122"/>
      <c r="G2163" s="122"/>
      <c r="H2163" s="78" t="str">
        <f t="shared" si="743"/>
        <v/>
      </c>
      <c r="I2163" s="78" t="str">
        <f t="shared" si="744"/>
        <v/>
      </c>
      <c r="J2163" s="16"/>
      <c r="K2163" s="46" t="str">
        <f t="shared" si="745"/>
        <v/>
      </c>
      <c r="L2163" s="16"/>
      <c r="M2163" s="16"/>
      <c r="N2163" s="46"/>
      <c r="O2163" s="47" t="str">
        <f t="shared" si="748"/>
        <v/>
      </c>
      <c r="P2163" s="47"/>
      <c r="Q2163" s="48" t="str">
        <f>IFERROR(VLOOKUP(E2163,Funcionários!$C$8:$E$207,3,FALSE),"")</f>
        <v/>
      </c>
      <c r="R2163" s="47"/>
      <c r="S2163" s="49" t="str">
        <f t="shared" si="749"/>
        <v/>
      </c>
      <c r="T2163" s="49">
        <v>2.1569999999999999E-2</v>
      </c>
      <c r="U2163" s="48" t="str">
        <f>IF(Funcionários!C2164=0,"",Funcionários!C2164)</f>
        <v/>
      </c>
      <c r="V2163" s="50">
        <f>IF(U2163="",0,IF(COUNTIFS($E$7:$E$3006,U2163,$I$7:$I$3006,'RC'!$E$6)=0,0,COUNTIFS($M$7:$M$3006,"Concluída no prazo",$E$7:$E$3006,U2163,$I$7:$I$3006,'RC'!$E$6)/COUNTIFS($E$7:$E$3006,U2163,$I$7:$I$3006,'RC'!$E$6)))</f>
        <v>0</v>
      </c>
      <c r="W2163" s="49">
        <f>SUMIFS($J$7:$J$3006,$E$7:$E$3006,U2163,$I$7:$I$3006,'RC'!$E$6)+SUMIFS($L$7:$L$3006,$E$7:$E$3006,U2163,$I$7:$I$3006,'RC'!$E$6)</f>
        <v>0</v>
      </c>
      <c r="X2163" s="48">
        <f>COUNTIFS($E$7:$E$3006,U2163,$I$7:$I$3006,'RC'!$E$6)</f>
        <v>0</v>
      </c>
      <c r="Y2163" s="48"/>
      <c r="Z2163" s="51" t="str">
        <f>IF(AQ2163='RC'!$E$6,AC2163*1000+AD2163,"")</f>
        <v/>
      </c>
      <c r="AA2163" s="51" t="str">
        <f>IF(AB2163="","",IF(AQ2163='RC'!$E$6,AC2163*1000-AD2163,""))</f>
        <v/>
      </c>
      <c r="AB2163" s="48" t="str">
        <f>IFERROR(VLOOKUP(E2163,Funcionários!$C$8:$E$207,3,FALSE),"")</f>
        <v/>
      </c>
      <c r="AC2163" s="50" t="str">
        <f>IF(AB2163="","",IF(COUNTIFS($AB$7:$AB$3006,AB2163,$AQ$7:$AQ$3006,'RC'!$E$6)=0,"",COUNTIFS($M$7:$M$3006,"Concluída no prazo",$AB$7:$AB$3006,AB2163,$AQ$7:$AQ$3006,'RC'!$E$6)/COUNTIFS($AB$7:$AB$3006,AB2163,$AQ$7:$AQ$3006,'RC'!$E$6)))</f>
        <v/>
      </c>
      <c r="AD2163" s="48">
        <f>SUMIF($AQ$7:$AQ$3006,'RC'!$E$6,$J$7:$J$3006)+SUMIF($AQ$7:$AQ$3006,'RC'!$E$6,$L$7:$L$3006)</f>
        <v>21</v>
      </c>
      <c r="AF2163" s="48">
        <v>2.8439999999993401E-2</v>
      </c>
      <c r="AG2163" s="48">
        <f>IF(OR(AQ2163="",AQ2163&lt;&gt;'RC'!$E$6,AB2163&lt;&gt;'RC'!$D$21),0,1)</f>
        <v>0</v>
      </c>
      <c r="AH2163" s="48">
        <f t="shared" si="746"/>
        <v>2.8439999999993401E-2</v>
      </c>
      <c r="AI2163" s="48" t="str">
        <f t="shared" si="728"/>
        <v/>
      </c>
      <c r="AJ2163" s="48" t="str">
        <f t="shared" si="729"/>
        <v/>
      </c>
      <c r="AK2163" s="52" t="str">
        <f t="shared" si="730"/>
        <v/>
      </c>
      <c r="AL2163" s="52" t="str">
        <f t="shared" si="731"/>
        <v/>
      </c>
      <c r="AM2163" s="48" t="str">
        <f t="shared" si="732"/>
        <v/>
      </c>
      <c r="AN2163" s="48" t="str">
        <f t="shared" si="733"/>
        <v/>
      </c>
      <c r="AP2163" s="18" t="str">
        <f t="shared" si="734"/>
        <v/>
      </c>
      <c r="AQ2163" s="18" t="str">
        <f t="shared" si="735"/>
        <v/>
      </c>
      <c r="AR2163" s="18">
        <v>2.844E-2</v>
      </c>
      <c r="AS2163" s="18">
        <f>IF(AF!$D$27="Todos",1,IF(M2163=AF!$D$27,1,0))</f>
        <v>1</v>
      </c>
      <c r="AT2163" s="53">
        <f>IF(AND(E2163=AF!$D$6,OR(LT!M2163=AF!$D$27,AF!$D$27="Todos"),OR(AP2163=AF!$E$8,AQ2163=AF!$E$8)),AR2163+AS2163,0)</f>
        <v>0</v>
      </c>
      <c r="AU2163" s="18" t="str">
        <f t="shared" si="736"/>
        <v/>
      </c>
      <c r="AV2163" s="54" t="str">
        <f t="shared" si="737"/>
        <v/>
      </c>
      <c r="AW2163" s="54" t="str">
        <f t="shared" si="738"/>
        <v/>
      </c>
      <c r="AX2163" s="18" t="str">
        <f t="shared" si="739"/>
        <v/>
      </c>
      <c r="AY2163" s="18" t="str">
        <f t="shared" si="740"/>
        <v/>
      </c>
      <c r="BA2163" s="18">
        <f>IF($E2163=AF!$D$6,IF($M2163="Concluída no prazo",2,IF($M2163="Concluída com atraso",1,0)),0)</f>
        <v>0</v>
      </c>
      <c r="BB2163" s="18">
        <f>IF($E2163=AF!$D$6,IF($M2163="Atrasada",2,IF($M2163="Concluída com atraso",1,0)),0)</f>
        <v>0</v>
      </c>
      <c r="BC2163" s="18">
        <v>2.1569999999999999E-2</v>
      </c>
      <c r="BD2163" s="18">
        <f t="shared" si="747"/>
        <v>2.1569999999999999E-2</v>
      </c>
      <c r="BE2163" s="18">
        <f t="shared" si="747"/>
        <v>2.1569999999999999E-2</v>
      </c>
      <c r="BF2163" s="18" t="str">
        <f t="shared" si="741"/>
        <v/>
      </c>
      <c r="BN2163" s="18" t="str">
        <f t="shared" si="742"/>
        <v>s</v>
      </c>
    </row>
    <row r="2164" spans="3:66" ht="50.1" customHeight="1" thickTop="1" thickBot="1" x14ac:dyDescent="0.3">
      <c r="C2164" s="46"/>
      <c r="D2164" s="46"/>
      <c r="E2164" s="46"/>
      <c r="F2164" s="122"/>
      <c r="G2164" s="122"/>
      <c r="H2164" s="78" t="str">
        <f t="shared" si="743"/>
        <v/>
      </c>
      <c r="I2164" s="78" t="str">
        <f t="shared" si="744"/>
        <v/>
      </c>
      <c r="J2164" s="16"/>
      <c r="K2164" s="46" t="str">
        <f t="shared" si="745"/>
        <v/>
      </c>
      <c r="L2164" s="16"/>
      <c r="M2164" s="16"/>
      <c r="N2164" s="46"/>
      <c r="O2164" s="47" t="str">
        <f t="shared" si="748"/>
        <v/>
      </c>
      <c r="P2164" s="47"/>
      <c r="Q2164" s="48" t="str">
        <f>IFERROR(VLOOKUP(E2164,Funcionários!$C$8:$E$207,3,FALSE),"")</f>
        <v/>
      </c>
      <c r="R2164" s="47"/>
      <c r="S2164" s="49" t="str">
        <f t="shared" si="749"/>
        <v/>
      </c>
      <c r="T2164" s="49">
        <v>2.1579999999999998E-2</v>
      </c>
      <c r="U2164" s="48" t="str">
        <f>IF(Funcionários!C2165=0,"",Funcionários!C2165)</f>
        <v/>
      </c>
      <c r="V2164" s="50">
        <f>IF(U2164="",0,IF(COUNTIFS($E$7:$E$3006,U2164,$I$7:$I$3006,'RC'!$E$6)=0,0,COUNTIFS($M$7:$M$3006,"Concluída no prazo",$E$7:$E$3006,U2164,$I$7:$I$3006,'RC'!$E$6)/COUNTIFS($E$7:$E$3006,U2164,$I$7:$I$3006,'RC'!$E$6)))</f>
        <v>0</v>
      </c>
      <c r="W2164" s="49">
        <f>SUMIFS($J$7:$J$3006,$E$7:$E$3006,U2164,$I$7:$I$3006,'RC'!$E$6)+SUMIFS($L$7:$L$3006,$E$7:$E$3006,U2164,$I$7:$I$3006,'RC'!$E$6)</f>
        <v>0</v>
      </c>
      <c r="X2164" s="48">
        <f>COUNTIFS($E$7:$E$3006,U2164,$I$7:$I$3006,'RC'!$E$6)</f>
        <v>0</v>
      </c>
      <c r="Y2164" s="48"/>
      <c r="Z2164" s="51" t="str">
        <f>IF(AQ2164='RC'!$E$6,AC2164*1000+AD2164,"")</f>
        <v/>
      </c>
      <c r="AA2164" s="51" t="str">
        <f>IF(AB2164="","",IF(AQ2164='RC'!$E$6,AC2164*1000-AD2164,""))</f>
        <v/>
      </c>
      <c r="AB2164" s="48" t="str">
        <f>IFERROR(VLOOKUP(E2164,Funcionários!$C$8:$E$207,3,FALSE),"")</f>
        <v/>
      </c>
      <c r="AC2164" s="50" t="str">
        <f>IF(AB2164="","",IF(COUNTIFS($AB$7:$AB$3006,AB2164,$AQ$7:$AQ$3006,'RC'!$E$6)=0,"",COUNTIFS($M$7:$M$3006,"Concluída no prazo",$AB$7:$AB$3006,AB2164,$AQ$7:$AQ$3006,'RC'!$E$6)/COUNTIFS($AB$7:$AB$3006,AB2164,$AQ$7:$AQ$3006,'RC'!$E$6)))</f>
        <v/>
      </c>
      <c r="AD2164" s="48">
        <f>SUMIF($AQ$7:$AQ$3006,'RC'!$E$6,$J$7:$J$3006)+SUMIF($AQ$7:$AQ$3006,'RC'!$E$6,$L$7:$L$3006)</f>
        <v>21</v>
      </c>
      <c r="AF2164" s="48">
        <v>2.8429999999993402E-2</v>
      </c>
      <c r="AG2164" s="48">
        <f>IF(OR(AQ2164="",AQ2164&lt;&gt;'RC'!$E$6,AB2164&lt;&gt;'RC'!$D$21),0,1)</f>
        <v>0</v>
      </c>
      <c r="AH2164" s="48">
        <f t="shared" si="746"/>
        <v>2.8429999999993402E-2</v>
      </c>
      <c r="AI2164" s="48" t="str">
        <f t="shared" si="728"/>
        <v/>
      </c>
      <c r="AJ2164" s="48" t="str">
        <f t="shared" si="729"/>
        <v/>
      </c>
      <c r="AK2164" s="52" t="str">
        <f t="shared" si="730"/>
        <v/>
      </c>
      <c r="AL2164" s="52" t="str">
        <f t="shared" si="731"/>
        <v/>
      </c>
      <c r="AM2164" s="48" t="str">
        <f t="shared" si="732"/>
        <v/>
      </c>
      <c r="AN2164" s="48" t="str">
        <f t="shared" si="733"/>
        <v/>
      </c>
      <c r="AP2164" s="18" t="str">
        <f t="shared" si="734"/>
        <v/>
      </c>
      <c r="AQ2164" s="18" t="str">
        <f t="shared" si="735"/>
        <v/>
      </c>
      <c r="AR2164" s="18">
        <v>2.843E-2</v>
      </c>
      <c r="AS2164" s="18">
        <f>IF(AF!$D$27="Todos",1,IF(M2164=AF!$D$27,1,0))</f>
        <v>1</v>
      </c>
      <c r="AT2164" s="53">
        <f>IF(AND(E2164=AF!$D$6,OR(LT!M2164=AF!$D$27,AF!$D$27="Todos"),OR(AP2164=AF!$E$8,AQ2164=AF!$E$8)),AR2164+AS2164,0)</f>
        <v>0</v>
      </c>
      <c r="AU2164" s="18" t="str">
        <f t="shared" si="736"/>
        <v/>
      </c>
      <c r="AV2164" s="54" t="str">
        <f t="shared" si="737"/>
        <v/>
      </c>
      <c r="AW2164" s="54" t="str">
        <f t="shared" si="738"/>
        <v/>
      </c>
      <c r="AX2164" s="18" t="str">
        <f t="shared" si="739"/>
        <v/>
      </c>
      <c r="AY2164" s="18" t="str">
        <f t="shared" si="740"/>
        <v/>
      </c>
      <c r="BA2164" s="18">
        <f>IF($E2164=AF!$D$6,IF($M2164="Concluída no prazo",2,IF($M2164="Concluída com atraso",1,0)),0)</f>
        <v>0</v>
      </c>
      <c r="BB2164" s="18">
        <f>IF($E2164=AF!$D$6,IF($M2164="Atrasada",2,IF($M2164="Concluída com atraso",1,0)),0)</f>
        <v>0</v>
      </c>
      <c r="BC2164" s="18">
        <v>2.1579999999999998E-2</v>
      </c>
      <c r="BD2164" s="18">
        <f t="shared" si="747"/>
        <v>2.1579999999999998E-2</v>
      </c>
      <c r="BE2164" s="18">
        <f t="shared" si="747"/>
        <v>2.1579999999999998E-2</v>
      </c>
      <c r="BF2164" s="18" t="str">
        <f t="shared" si="741"/>
        <v/>
      </c>
      <c r="BN2164" s="18" t="str">
        <f t="shared" si="742"/>
        <v>s</v>
      </c>
    </row>
    <row r="2165" spans="3:66" ht="50.1" customHeight="1" thickTop="1" thickBot="1" x14ac:dyDescent="0.3">
      <c r="C2165" s="46"/>
      <c r="D2165" s="46"/>
      <c r="E2165" s="46"/>
      <c r="F2165" s="122"/>
      <c r="G2165" s="122"/>
      <c r="H2165" s="78" t="str">
        <f t="shared" si="743"/>
        <v/>
      </c>
      <c r="I2165" s="78" t="str">
        <f t="shared" si="744"/>
        <v/>
      </c>
      <c r="J2165" s="16"/>
      <c r="K2165" s="46" t="str">
        <f t="shared" si="745"/>
        <v/>
      </c>
      <c r="L2165" s="16"/>
      <c r="M2165" s="16"/>
      <c r="N2165" s="46"/>
      <c r="O2165" s="47" t="str">
        <f t="shared" si="748"/>
        <v/>
      </c>
      <c r="P2165" s="47"/>
      <c r="Q2165" s="48" t="str">
        <f>IFERROR(VLOOKUP(E2165,Funcionários!$C$8:$E$207,3,FALSE),"")</f>
        <v/>
      </c>
      <c r="R2165" s="47"/>
      <c r="S2165" s="49" t="str">
        <f t="shared" si="749"/>
        <v/>
      </c>
      <c r="T2165" s="49">
        <v>2.1590000000000002E-2</v>
      </c>
      <c r="U2165" s="48" t="str">
        <f>IF(Funcionários!C2166=0,"",Funcionários!C2166)</f>
        <v/>
      </c>
      <c r="V2165" s="50">
        <f>IF(U2165="",0,IF(COUNTIFS($E$7:$E$3006,U2165,$I$7:$I$3006,'RC'!$E$6)=0,0,COUNTIFS($M$7:$M$3006,"Concluída no prazo",$E$7:$E$3006,U2165,$I$7:$I$3006,'RC'!$E$6)/COUNTIFS($E$7:$E$3006,U2165,$I$7:$I$3006,'RC'!$E$6)))</f>
        <v>0</v>
      </c>
      <c r="W2165" s="49">
        <f>SUMIFS($J$7:$J$3006,$E$7:$E$3006,U2165,$I$7:$I$3006,'RC'!$E$6)+SUMIFS($L$7:$L$3006,$E$7:$E$3006,U2165,$I$7:$I$3006,'RC'!$E$6)</f>
        <v>0</v>
      </c>
      <c r="X2165" s="48">
        <f>COUNTIFS($E$7:$E$3006,U2165,$I$7:$I$3006,'RC'!$E$6)</f>
        <v>0</v>
      </c>
      <c r="Y2165" s="48"/>
      <c r="Z2165" s="51" t="str">
        <f>IF(AQ2165='RC'!$E$6,AC2165*1000+AD2165,"")</f>
        <v/>
      </c>
      <c r="AA2165" s="51" t="str">
        <f>IF(AB2165="","",IF(AQ2165='RC'!$E$6,AC2165*1000-AD2165,""))</f>
        <v/>
      </c>
      <c r="AB2165" s="48" t="str">
        <f>IFERROR(VLOOKUP(E2165,Funcionários!$C$8:$E$207,3,FALSE),"")</f>
        <v/>
      </c>
      <c r="AC2165" s="50" t="str">
        <f>IF(AB2165="","",IF(COUNTIFS($AB$7:$AB$3006,AB2165,$AQ$7:$AQ$3006,'RC'!$E$6)=0,"",COUNTIFS($M$7:$M$3006,"Concluída no prazo",$AB$7:$AB$3006,AB2165,$AQ$7:$AQ$3006,'RC'!$E$6)/COUNTIFS($AB$7:$AB$3006,AB2165,$AQ$7:$AQ$3006,'RC'!$E$6)))</f>
        <v/>
      </c>
      <c r="AD2165" s="48">
        <f>SUMIF($AQ$7:$AQ$3006,'RC'!$E$6,$J$7:$J$3006)+SUMIF($AQ$7:$AQ$3006,'RC'!$E$6,$L$7:$L$3006)</f>
        <v>21</v>
      </c>
      <c r="AF2165" s="48">
        <v>2.8419999999993398E-2</v>
      </c>
      <c r="AG2165" s="48">
        <f>IF(OR(AQ2165="",AQ2165&lt;&gt;'RC'!$E$6,AB2165&lt;&gt;'RC'!$D$21),0,1)</f>
        <v>0</v>
      </c>
      <c r="AH2165" s="48">
        <f t="shared" si="746"/>
        <v>2.8419999999993398E-2</v>
      </c>
      <c r="AI2165" s="48" t="str">
        <f t="shared" si="728"/>
        <v/>
      </c>
      <c r="AJ2165" s="48" t="str">
        <f t="shared" si="729"/>
        <v/>
      </c>
      <c r="AK2165" s="52" t="str">
        <f t="shared" si="730"/>
        <v/>
      </c>
      <c r="AL2165" s="52" t="str">
        <f t="shared" si="731"/>
        <v/>
      </c>
      <c r="AM2165" s="48" t="str">
        <f t="shared" si="732"/>
        <v/>
      </c>
      <c r="AN2165" s="48" t="str">
        <f t="shared" si="733"/>
        <v/>
      </c>
      <c r="AP2165" s="18" t="str">
        <f t="shared" si="734"/>
        <v/>
      </c>
      <c r="AQ2165" s="18" t="str">
        <f t="shared" si="735"/>
        <v/>
      </c>
      <c r="AR2165" s="18">
        <v>2.8420000000000001E-2</v>
      </c>
      <c r="AS2165" s="18">
        <f>IF(AF!$D$27="Todos",1,IF(M2165=AF!$D$27,1,0))</f>
        <v>1</v>
      </c>
      <c r="AT2165" s="53">
        <f>IF(AND(E2165=AF!$D$6,OR(LT!M2165=AF!$D$27,AF!$D$27="Todos"),OR(AP2165=AF!$E$8,AQ2165=AF!$E$8)),AR2165+AS2165,0)</f>
        <v>0</v>
      </c>
      <c r="AU2165" s="18" t="str">
        <f t="shared" si="736"/>
        <v/>
      </c>
      <c r="AV2165" s="54" t="str">
        <f t="shared" si="737"/>
        <v/>
      </c>
      <c r="AW2165" s="54" t="str">
        <f t="shared" si="738"/>
        <v/>
      </c>
      <c r="AX2165" s="18" t="str">
        <f t="shared" si="739"/>
        <v/>
      </c>
      <c r="AY2165" s="18" t="str">
        <f t="shared" si="740"/>
        <v/>
      </c>
      <c r="BA2165" s="18">
        <f>IF($E2165=AF!$D$6,IF($M2165="Concluída no prazo",2,IF($M2165="Concluída com atraso",1,0)),0)</f>
        <v>0</v>
      </c>
      <c r="BB2165" s="18">
        <f>IF($E2165=AF!$D$6,IF($M2165="Atrasada",2,IF($M2165="Concluída com atraso",1,0)),0)</f>
        <v>0</v>
      </c>
      <c r="BC2165" s="18">
        <v>2.1590000000000002E-2</v>
      </c>
      <c r="BD2165" s="18">
        <f t="shared" si="747"/>
        <v>2.1590000000000002E-2</v>
      </c>
      <c r="BE2165" s="18">
        <f t="shared" si="747"/>
        <v>2.1590000000000002E-2</v>
      </c>
      <c r="BF2165" s="18" t="str">
        <f t="shared" si="741"/>
        <v/>
      </c>
      <c r="BN2165" s="18" t="str">
        <f t="shared" si="742"/>
        <v>s</v>
      </c>
    </row>
    <row r="2166" spans="3:66" ht="50.1" customHeight="1" thickTop="1" thickBot="1" x14ac:dyDescent="0.3">
      <c r="C2166" s="46"/>
      <c r="D2166" s="46"/>
      <c r="E2166" s="46"/>
      <c r="F2166" s="122"/>
      <c r="G2166" s="122"/>
      <c r="H2166" s="78" t="str">
        <f t="shared" si="743"/>
        <v/>
      </c>
      <c r="I2166" s="78" t="str">
        <f t="shared" si="744"/>
        <v/>
      </c>
      <c r="J2166" s="16"/>
      <c r="K2166" s="46" t="str">
        <f t="shared" si="745"/>
        <v/>
      </c>
      <c r="L2166" s="16"/>
      <c r="M2166" s="16"/>
      <c r="N2166" s="46"/>
      <c r="O2166" s="47" t="str">
        <f t="shared" si="748"/>
        <v/>
      </c>
      <c r="P2166" s="47"/>
      <c r="Q2166" s="48" t="str">
        <f>IFERROR(VLOOKUP(E2166,Funcionários!$C$8:$E$207,3,FALSE),"")</f>
        <v/>
      </c>
      <c r="R2166" s="47"/>
      <c r="S2166" s="49" t="str">
        <f t="shared" si="749"/>
        <v/>
      </c>
      <c r="T2166" s="49">
        <v>2.1600000000000001E-2</v>
      </c>
      <c r="U2166" s="48" t="str">
        <f>IF(Funcionários!C2167=0,"",Funcionários!C2167)</f>
        <v/>
      </c>
      <c r="V2166" s="50">
        <f>IF(U2166="",0,IF(COUNTIFS($E$7:$E$3006,U2166,$I$7:$I$3006,'RC'!$E$6)=0,0,COUNTIFS($M$7:$M$3006,"Concluída no prazo",$E$7:$E$3006,U2166,$I$7:$I$3006,'RC'!$E$6)/COUNTIFS($E$7:$E$3006,U2166,$I$7:$I$3006,'RC'!$E$6)))</f>
        <v>0</v>
      </c>
      <c r="W2166" s="49">
        <f>SUMIFS($J$7:$J$3006,$E$7:$E$3006,U2166,$I$7:$I$3006,'RC'!$E$6)+SUMIFS($L$7:$L$3006,$E$7:$E$3006,U2166,$I$7:$I$3006,'RC'!$E$6)</f>
        <v>0</v>
      </c>
      <c r="X2166" s="48">
        <f>COUNTIFS($E$7:$E$3006,U2166,$I$7:$I$3006,'RC'!$E$6)</f>
        <v>0</v>
      </c>
      <c r="Y2166" s="48"/>
      <c r="Z2166" s="51" t="str">
        <f>IF(AQ2166='RC'!$E$6,AC2166*1000+AD2166,"")</f>
        <v/>
      </c>
      <c r="AA2166" s="51" t="str">
        <f>IF(AB2166="","",IF(AQ2166='RC'!$E$6,AC2166*1000-AD2166,""))</f>
        <v/>
      </c>
      <c r="AB2166" s="48" t="str">
        <f>IFERROR(VLOOKUP(E2166,Funcionários!$C$8:$E$207,3,FALSE),"")</f>
        <v/>
      </c>
      <c r="AC2166" s="50" t="str">
        <f>IF(AB2166="","",IF(COUNTIFS($AB$7:$AB$3006,AB2166,$AQ$7:$AQ$3006,'RC'!$E$6)=0,"",COUNTIFS($M$7:$M$3006,"Concluída no prazo",$AB$7:$AB$3006,AB2166,$AQ$7:$AQ$3006,'RC'!$E$6)/COUNTIFS($AB$7:$AB$3006,AB2166,$AQ$7:$AQ$3006,'RC'!$E$6)))</f>
        <v/>
      </c>
      <c r="AD2166" s="48">
        <f>SUMIF($AQ$7:$AQ$3006,'RC'!$E$6,$J$7:$J$3006)+SUMIF($AQ$7:$AQ$3006,'RC'!$E$6,$L$7:$L$3006)</f>
        <v>21</v>
      </c>
      <c r="AF2166" s="48">
        <v>2.8409999999993399E-2</v>
      </c>
      <c r="AG2166" s="48">
        <f>IF(OR(AQ2166="",AQ2166&lt;&gt;'RC'!$E$6,AB2166&lt;&gt;'RC'!$D$21),0,1)</f>
        <v>0</v>
      </c>
      <c r="AH2166" s="48">
        <f t="shared" si="746"/>
        <v>2.8409999999993399E-2</v>
      </c>
      <c r="AI2166" s="48" t="str">
        <f t="shared" si="728"/>
        <v/>
      </c>
      <c r="AJ2166" s="48" t="str">
        <f t="shared" si="729"/>
        <v/>
      </c>
      <c r="AK2166" s="52" t="str">
        <f t="shared" si="730"/>
        <v/>
      </c>
      <c r="AL2166" s="52" t="str">
        <f t="shared" si="731"/>
        <v/>
      </c>
      <c r="AM2166" s="48" t="str">
        <f t="shared" si="732"/>
        <v/>
      </c>
      <c r="AN2166" s="48" t="str">
        <f t="shared" si="733"/>
        <v/>
      </c>
      <c r="AP2166" s="18" t="str">
        <f t="shared" si="734"/>
        <v/>
      </c>
      <c r="AQ2166" s="18" t="str">
        <f t="shared" si="735"/>
        <v/>
      </c>
      <c r="AR2166" s="18">
        <v>2.8410000000000001E-2</v>
      </c>
      <c r="AS2166" s="18">
        <f>IF(AF!$D$27="Todos",1,IF(M2166=AF!$D$27,1,0))</f>
        <v>1</v>
      </c>
      <c r="AT2166" s="53">
        <f>IF(AND(E2166=AF!$D$6,OR(LT!M2166=AF!$D$27,AF!$D$27="Todos"),OR(AP2166=AF!$E$8,AQ2166=AF!$E$8)),AR2166+AS2166,0)</f>
        <v>0</v>
      </c>
      <c r="AU2166" s="18" t="str">
        <f t="shared" si="736"/>
        <v/>
      </c>
      <c r="AV2166" s="54" t="str">
        <f t="shared" si="737"/>
        <v/>
      </c>
      <c r="AW2166" s="54" t="str">
        <f t="shared" si="738"/>
        <v/>
      </c>
      <c r="AX2166" s="18" t="str">
        <f t="shared" si="739"/>
        <v/>
      </c>
      <c r="AY2166" s="18" t="str">
        <f t="shared" si="740"/>
        <v/>
      </c>
      <c r="BA2166" s="18">
        <f>IF($E2166=AF!$D$6,IF($M2166="Concluída no prazo",2,IF($M2166="Concluída com atraso",1,0)),0)</f>
        <v>0</v>
      </c>
      <c r="BB2166" s="18">
        <f>IF($E2166=AF!$D$6,IF($M2166="Atrasada",2,IF($M2166="Concluída com atraso",1,0)),0)</f>
        <v>0</v>
      </c>
      <c r="BC2166" s="18">
        <v>2.1600000000000001E-2</v>
      </c>
      <c r="BD2166" s="18">
        <f t="shared" si="747"/>
        <v>2.1600000000000001E-2</v>
      </c>
      <c r="BE2166" s="18">
        <f t="shared" si="747"/>
        <v>2.1600000000000001E-2</v>
      </c>
      <c r="BF2166" s="18" t="str">
        <f t="shared" si="741"/>
        <v/>
      </c>
      <c r="BN2166" s="18" t="str">
        <f t="shared" si="742"/>
        <v>s</v>
      </c>
    </row>
    <row r="2167" spans="3:66" ht="50.1" customHeight="1" thickTop="1" thickBot="1" x14ac:dyDescent="0.3">
      <c r="C2167" s="46"/>
      <c r="D2167" s="46"/>
      <c r="E2167" s="46"/>
      <c r="F2167" s="122"/>
      <c r="G2167" s="122"/>
      <c r="H2167" s="78" t="str">
        <f t="shared" si="743"/>
        <v/>
      </c>
      <c r="I2167" s="78" t="str">
        <f t="shared" si="744"/>
        <v/>
      </c>
      <c r="J2167" s="16"/>
      <c r="K2167" s="46" t="str">
        <f t="shared" si="745"/>
        <v/>
      </c>
      <c r="L2167" s="16"/>
      <c r="M2167" s="16"/>
      <c r="N2167" s="46"/>
      <c r="O2167" s="47" t="str">
        <f t="shared" si="748"/>
        <v/>
      </c>
      <c r="P2167" s="47"/>
      <c r="Q2167" s="48" t="str">
        <f>IFERROR(VLOOKUP(E2167,Funcionários!$C$8:$E$207,3,FALSE),"")</f>
        <v/>
      </c>
      <c r="R2167" s="47"/>
      <c r="S2167" s="49" t="str">
        <f t="shared" si="749"/>
        <v/>
      </c>
      <c r="T2167" s="49">
        <v>2.1610000000000001E-2</v>
      </c>
      <c r="U2167" s="48" t="str">
        <f>IF(Funcionários!C2168=0,"",Funcionários!C2168)</f>
        <v/>
      </c>
      <c r="V2167" s="50">
        <f>IF(U2167="",0,IF(COUNTIFS($E$7:$E$3006,U2167,$I$7:$I$3006,'RC'!$E$6)=0,0,COUNTIFS($M$7:$M$3006,"Concluída no prazo",$E$7:$E$3006,U2167,$I$7:$I$3006,'RC'!$E$6)/COUNTIFS($E$7:$E$3006,U2167,$I$7:$I$3006,'RC'!$E$6)))</f>
        <v>0</v>
      </c>
      <c r="W2167" s="49">
        <f>SUMIFS($J$7:$J$3006,$E$7:$E$3006,U2167,$I$7:$I$3006,'RC'!$E$6)+SUMIFS($L$7:$L$3006,$E$7:$E$3006,U2167,$I$7:$I$3006,'RC'!$E$6)</f>
        <v>0</v>
      </c>
      <c r="X2167" s="48">
        <f>COUNTIFS($E$7:$E$3006,U2167,$I$7:$I$3006,'RC'!$E$6)</f>
        <v>0</v>
      </c>
      <c r="Y2167" s="48"/>
      <c r="Z2167" s="51" t="str">
        <f>IF(AQ2167='RC'!$E$6,AC2167*1000+AD2167,"")</f>
        <v/>
      </c>
      <c r="AA2167" s="51" t="str">
        <f>IF(AB2167="","",IF(AQ2167='RC'!$E$6,AC2167*1000-AD2167,""))</f>
        <v/>
      </c>
      <c r="AB2167" s="48" t="str">
        <f>IFERROR(VLOOKUP(E2167,Funcionários!$C$8:$E$207,3,FALSE),"")</f>
        <v/>
      </c>
      <c r="AC2167" s="50" t="str">
        <f>IF(AB2167="","",IF(COUNTIFS($AB$7:$AB$3006,AB2167,$AQ$7:$AQ$3006,'RC'!$E$6)=0,"",COUNTIFS($M$7:$M$3006,"Concluída no prazo",$AB$7:$AB$3006,AB2167,$AQ$7:$AQ$3006,'RC'!$E$6)/COUNTIFS($AB$7:$AB$3006,AB2167,$AQ$7:$AQ$3006,'RC'!$E$6)))</f>
        <v/>
      </c>
      <c r="AD2167" s="48">
        <f>SUMIF($AQ$7:$AQ$3006,'RC'!$E$6,$J$7:$J$3006)+SUMIF($AQ$7:$AQ$3006,'RC'!$E$6,$L$7:$L$3006)</f>
        <v>21</v>
      </c>
      <c r="AF2167" s="48">
        <v>2.8399999999993399E-2</v>
      </c>
      <c r="AG2167" s="48">
        <f>IF(OR(AQ2167="",AQ2167&lt;&gt;'RC'!$E$6,AB2167&lt;&gt;'RC'!$D$21),0,1)</f>
        <v>0</v>
      </c>
      <c r="AH2167" s="48">
        <f t="shared" si="746"/>
        <v>2.8399999999993399E-2</v>
      </c>
      <c r="AI2167" s="48" t="str">
        <f t="shared" si="728"/>
        <v/>
      </c>
      <c r="AJ2167" s="48" t="str">
        <f t="shared" si="729"/>
        <v/>
      </c>
      <c r="AK2167" s="52" t="str">
        <f t="shared" si="730"/>
        <v/>
      </c>
      <c r="AL2167" s="52" t="str">
        <f t="shared" si="731"/>
        <v/>
      </c>
      <c r="AM2167" s="48" t="str">
        <f t="shared" si="732"/>
        <v/>
      </c>
      <c r="AN2167" s="48" t="str">
        <f t="shared" si="733"/>
        <v/>
      </c>
      <c r="AP2167" s="18" t="str">
        <f t="shared" si="734"/>
        <v/>
      </c>
      <c r="AQ2167" s="18" t="str">
        <f t="shared" si="735"/>
        <v/>
      </c>
      <c r="AR2167" s="18">
        <v>2.8400000000000002E-2</v>
      </c>
      <c r="AS2167" s="18">
        <f>IF(AF!$D$27="Todos",1,IF(M2167=AF!$D$27,1,0))</f>
        <v>1</v>
      </c>
      <c r="AT2167" s="53">
        <f>IF(AND(E2167=AF!$D$6,OR(LT!M2167=AF!$D$27,AF!$D$27="Todos"),OR(AP2167=AF!$E$8,AQ2167=AF!$E$8)),AR2167+AS2167,0)</f>
        <v>0</v>
      </c>
      <c r="AU2167" s="18" t="str">
        <f t="shared" si="736"/>
        <v/>
      </c>
      <c r="AV2167" s="54" t="str">
        <f t="shared" si="737"/>
        <v/>
      </c>
      <c r="AW2167" s="54" t="str">
        <f t="shared" si="738"/>
        <v/>
      </c>
      <c r="AX2167" s="18" t="str">
        <f t="shared" si="739"/>
        <v/>
      </c>
      <c r="AY2167" s="18" t="str">
        <f t="shared" si="740"/>
        <v/>
      </c>
      <c r="BA2167" s="18">
        <f>IF($E2167=AF!$D$6,IF($M2167="Concluída no prazo",2,IF($M2167="Concluída com atraso",1,0)),0)</f>
        <v>0</v>
      </c>
      <c r="BB2167" s="18">
        <f>IF($E2167=AF!$D$6,IF($M2167="Atrasada",2,IF($M2167="Concluída com atraso",1,0)),0)</f>
        <v>0</v>
      </c>
      <c r="BC2167" s="18">
        <v>2.1610000000000001E-2</v>
      </c>
      <c r="BD2167" s="18">
        <f t="shared" si="747"/>
        <v>2.1610000000000001E-2</v>
      </c>
      <c r="BE2167" s="18">
        <f t="shared" si="747"/>
        <v>2.1610000000000001E-2</v>
      </c>
      <c r="BF2167" s="18" t="str">
        <f t="shared" si="741"/>
        <v/>
      </c>
      <c r="BN2167" s="18" t="str">
        <f t="shared" si="742"/>
        <v>s</v>
      </c>
    </row>
    <row r="2168" spans="3:66" ht="50.1" customHeight="1" thickTop="1" thickBot="1" x14ac:dyDescent="0.3">
      <c r="C2168" s="46"/>
      <c r="D2168" s="46"/>
      <c r="E2168" s="46"/>
      <c r="F2168" s="122"/>
      <c r="G2168" s="122"/>
      <c r="H2168" s="78" t="str">
        <f t="shared" si="743"/>
        <v/>
      </c>
      <c r="I2168" s="78" t="str">
        <f t="shared" si="744"/>
        <v/>
      </c>
      <c r="J2168" s="16"/>
      <c r="K2168" s="46" t="str">
        <f t="shared" si="745"/>
        <v/>
      </c>
      <c r="L2168" s="16"/>
      <c r="M2168" s="16"/>
      <c r="N2168" s="46"/>
      <c r="O2168" s="47" t="str">
        <f t="shared" si="748"/>
        <v/>
      </c>
      <c r="P2168" s="47"/>
      <c r="Q2168" s="48" t="str">
        <f>IFERROR(VLOOKUP(E2168,Funcionários!$C$8:$E$207,3,FALSE),"")</f>
        <v/>
      </c>
      <c r="R2168" s="47"/>
      <c r="S2168" s="49" t="str">
        <f t="shared" si="749"/>
        <v/>
      </c>
      <c r="T2168" s="49">
        <v>2.162E-2</v>
      </c>
      <c r="U2168" s="48" t="str">
        <f>IF(Funcionários!C2169=0,"",Funcionários!C2169)</f>
        <v/>
      </c>
      <c r="V2168" s="50">
        <f>IF(U2168="",0,IF(COUNTIFS($E$7:$E$3006,U2168,$I$7:$I$3006,'RC'!$E$6)=0,0,COUNTIFS($M$7:$M$3006,"Concluída no prazo",$E$7:$E$3006,U2168,$I$7:$I$3006,'RC'!$E$6)/COUNTIFS($E$7:$E$3006,U2168,$I$7:$I$3006,'RC'!$E$6)))</f>
        <v>0</v>
      </c>
      <c r="W2168" s="49">
        <f>SUMIFS($J$7:$J$3006,$E$7:$E$3006,U2168,$I$7:$I$3006,'RC'!$E$6)+SUMIFS($L$7:$L$3006,$E$7:$E$3006,U2168,$I$7:$I$3006,'RC'!$E$6)</f>
        <v>0</v>
      </c>
      <c r="X2168" s="48">
        <f>COUNTIFS($E$7:$E$3006,U2168,$I$7:$I$3006,'RC'!$E$6)</f>
        <v>0</v>
      </c>
      <c r="Y2168" s="48"/>
      <c r="Z2168" s="51" t="str">
        <f>IF(AQ2168='RC'!$E$6,AC2168*1000+AD2168,"")</f>
        <v/>
      </c>
      <c r="AA2168" s="51" t="str">
        <f>IF(AB2168="","",IF(AQ2168='RC'!$E$6,AC2168*1000-AD2168,""))</f>
        <v/>
      </c>
      <c r="AB2168" s="48" t="str">
        <f>IFERROR(VLOOKUP(E2168,Funcionários!$C$8:$E$207,3,FALSE),"")</f>
        <v/>
      </c>
      <c r="AC2168" s="50" t="str">
        <f>IF(AB2168="","",IF(COUNTIFS($AB$7:$AB$3006,AB2168,$AQ$7:$AQ$3006,'RC'!$E$6)=0,"",COUNTIFS($M$7:$M$3006,"Concluída no prazo",$AB$7:$AB$3006,AB2168,$AQ$7:$AQ$3006,'RC'!$E$6)/COUNTIFS($AB$7:$AB$3006,AB2168,$AQ$7:$AQ$3006,'RC'!$E$6)))</f>
        <v/>
      </c>
      <c r="AD2168" s="48">
        <f>SUMIF($AQ$7:$AQ$3006,'RC'!$E$6,$J$7:$J$3006)+SUMIF($AQ$7:$AQ$3006,'RC'!$E$6,$L$7:$L$3006)</f>
        <v>21</v>
      </c>
      <c r="AF2168" s="48">
        <v>2.83899999999934E-2</v>
      </c>
      <c r="AG2168" s="48">
        <f>IF(OR(AQ2168="",AQ2168&lt;&gt;'RC'!$E$6,AB2168&lt;&gt;'RC'!$D$21),0,1)</f>
        <v>0</v>
      </c>
      <c r="AH2168" s="48">
        <f t="shared" si="746"/>
        <v>2.83899999999934E-2</v>
      </c>
      <c r="AI2168" s="48" t="str">
        <f t="shared" si="728"/>
        <v/>
      </c>
      <c r="AJ2168" s="48" t="str">
        <f t="shared" si="729"/>
        <v/>
      </c>
      <c r="AK2168" s="52" t="str">
        <f t="shared" si="730"/>
        <v/>
      </c>
      <c r="AL2168" s="52" t="str">
        <f t="shared" si="731"/>
        <v/>
      </c>
      <c r="AM2168" s="48" t="str">
        <f t="shared" si="732"/>
        <v/>
      </c>
      <c r="AN2168" s="48" t="str">
        <f t="shared" si="733"/>
        <v/>
      </c>
      <c r="AP2168" s="18" t="str">
        <f t="shared" si="734"/>
        <v/>
      </c>
      <c r="AQ2168" s="18" t="str">
        <f t="shared" si="735"/>
        <v/>
      </c>
      <c r="AR2168" s="18">
        <v>2.8389999999999999E-2</v>
      </c>
      <c r="AS2168" s="18">
        <f>IF(AF!$D$27="Todos",1,IF(M2168=AF!$D$27,1,0))</f>
        <v>1</v>
      </c>
      <c r="AT2168" s="53">
        <f>IF(AND(E2168=AF!$D$6,OR(LT!M2168=AF!$D$27,AF!$D$27="Todos"),OR(AP2168=AF!$E$8,AQ2168=AF!$E$8)),AR2168+AS2168,0)</f>
        <v>0</v>
      </c>
      <c r="AU2168" s="18" t="str">
        <f t="shared" si="736"/>
        <v/>
      </c>
      <c r="AV2168" s="54" t="str">
        <f t="shared" si="737"/>
        <v/>
      </c>
      <c r="AW2168" s="54" t="str">
        <f t="shared" si="738"/>
        <v/>
      </c>
      <c r="AX2168" s="18" t="str">
        <f t="shared" si="739"/>
        <v/>
      </c>
      <c r="AY2168" s="18" t="str">
        <f t="shared" si="740"/>
        <v/>
      </c>
      <c r="BA2168" s="18">
        <f>IF($E2168=AF!$D$6,IF($M2168="Concluída no prazo",2,IF($M2168="Concluída com atraso",1,0)),0)</f>
        <v>0</v>
      </c>
      <c r="BB2168" s="18">
        <f>IF($E2168=AF!$D$6,IF($M2168="Atrasada",2,IF($M2168="Concluída com atraso",1,0)),0)</f>
        <v>0</v>
      </c>
      <c r="BC2168" s="18">
        <v>2.162E-2</v>
      </c>
      <c r="BD2168" s="18">
        <f t="shared" si="747"/>
        <v>2.162E-2</v>
      </c>
      <c r="BE2168" s="18">
        <f t="shared" si="747"/>
        <v>2.162E-2</v>
      </c>
      <c r="BF2168" s="18" t="str">
        <f t="shared" si="741"/>
        <v/>
      </c>
      <c r="BN2168" s="18" t="str">
        <f t="shared" si="742"/>
        <v>s</v>
      </c>
    </row>
    <row r="2169" spans="3:66" ht="50.1" customHeight="1" thickTop="1" thickBot="1" x14ac:dyDescent="0.3">
      <c r="C2169" s="46"/>
      <c r="D2169" s="46"/>
      <c r="E2169" s="46"/>
      <c r="F2169" s="122"/>
      <c r="G2169" s="122"/>
      <c r="H2169" s="78" t="str">
        <f t="shared" si="743"/>
        <v/>
      </c>
      <c r="I2169" s="78" t="str">
        <f t="shared" si="744"/>
        <v/>
      </c>
      <c r="J2169" s="16"/>
      <c r="K2169" s="46" t="str">
        <f t="shared" si="745"/>
        <v/>
      </c>
      <c r="L2169" s="16"/>
      <c r="M2169" s="16"/>
      <c r="N2169" s="46"/>
      <c r="O2169" s="47" t="str">
        <f t="shared" si="748"/>
        <v/>
      </c>
      <c r="P2169" s="47"/>
      <c r="Q2169" s="48" t="str">
        <f>IFERROR(VLOOKUP(E2169,Funcionários!$C$8:$E$207,3,FALSE),"")</f>
        <v/>
      </c>
      <c r="R2169" s="47"/>
      <c r="S2169" s="49" t="str">
        <f t="shared" si="749"/>
        <v/>
      </c>
      <c r="T2169" s="49">
        <v>2.163E-2</v>
      </c>
      <c r="U2169" s="48" t="str">
        <f>IF(Funcionários!C2170=0,"",Funcionários!C2170)</f>
        <v/>
      </c>
      <c r="V2169" s="50">
        <f>IF(U2169="",0,IF(COUNTIFS($E$7:$E$3006,U2169,$I$7:$I$3006,'RC'!$E$6)=0,0,COUNTIFS($M$7:$M$3006,"Concluída no prazo",$E$7:$E$3006,U2169,$I$7:$I$3006,'RC'!$E$6)/COUNTIFS($E$7:$E$3006,U2169,$I$7:$I$3006,'RC'!$E$6)))</f>
        <v>0</v>
      </c>
      <c r="W2169" s="49">
        <f>SUMIFS($J$7:$J$3006,$E$7:$E$3006,U2169,$I$7:$I$3006,'RC'!$E$6)+SUMIFS($L$7:$L$3006,$E$7:$E$3006,U2169,$I$7:$I$3006,'RC'!$E$6)</f>
        <v>0</v>
      </c>
      <c r="X2169" s="48">
        <f>COUNTIFS($E$7:$E$3006,U2169,$I$7:$I$3006,'RC'!$E$6)</f>
        <v>0</v>
      </c>
      <c r="Y2169" s="48"/>
      <c r="Z2169" s="51" t="str">
        <f>IF(AQ2169='RC'!$E$6,AC2169*1000+AD2169,"")</f>
        <v/>
      </c>
      <c r="AA2169" s="51" t="str">
        <f>IF(AB2169="","",IF(AQ2169='RC'!$E$6,AC2169*1000-AD2169,""))</f>
        <v/>
      </c>
      <c r="AB2169" s="48" t="str">
        <f>IFERROR(VLOOKUP(E2169,Funcionários!$C$8:$E$207,3,FALSE),"")</f>
        <v/>
      </c>
      <c r="AC2169" s="50" t="str">
        <f>IF(AB2169="","",IF(COUNTIFS($AB$7:$AB$3006,AB2169,$AQ$7:$AQ$3006,'RC'!$E$6)=0,"",COUNTIFS($M$7:$M$3006,"Concluída no prazo",$AB$7:$AB$3006,AB2169,$AQ$7:$AQ$3006,'RC'!$E$6)/COUNTIFS($AB$7:$AB$3006,AB2169,$AQ$7:$AQ$3006,'RC'!$E$6)))</f>
        <v/>
      </c>
      <c r="AD2169" s="48">
        <f>SUMIF($AQ$7:$AQ$3006,'RC'!$E$6,$J$7:$J$3006)+SUMIF($AQ$7:$AQ$3006,'RC'!$E$6,$L$7:$L$3006)</f>
        <v>21</v>
      </c>
      <c r="AF2169" s="48">
        <v>2.83799999999934E-2</v>
      </c>
      <c r="AG2169" s="48">
        <f>IF(OR(AQ2169="",AQ2169&lt;&gt;'RC'!$E$6,AB2169&lt;&gt;'RC'!$D$21),0,1)</f>
        <v>0</v>
      </c>
      <c r="AH2169" s="48">
        <f t="shared" si="746"/>
        <v>2.83799999999934E-2</v>
      </c>
      <c r="AI2169" s="48" t="str">
        <f t="shared" si="728"/>
        <v/>
      </c>
      <c r="AJ2169" s="48" t="str">
        <f t="shared" si="729"/>
        <v/>
      </c>
      <c r="AK2169" s="52" t="str">
        <f t="shared" si="730"/>
        <v/>
      </c>
      <c r="AL2169" s="52" t="str">
        <f t="shared" si="731"/>
        <v/>
      </c>
      <c r="AM2169" s="48" t="str">
        <f t="shared" si="732"/>
        <v/>
      </c>
      <c r="AN2169" s="48" t="str">
        <f t="shared" si="733"/>
        <v/>
      </c>
      <c r="AP2169" s="18" t="str">
        <f t="shared" si="734"/>
        <v/>
      </c>
      <c r="AQ2169" s="18" t="str">
        <f t="shared" si="735"/>
        <v/>
      </c>
      <c r="AR2169" s="18">
        <v>2.8379999999999999E-2</v>
      </c>
      <c r="AS2169" s="18">
        <f>IF(AF!$D$27="Todos",1,IF(M2169=AF!$D$27,1,0))</f>
        <v>1</v>
      </c>
      <c r="AT2169" s="53">
        <f>IF(AND(E2169=AF!$D$6,OR(LT!M2169=AF!$D$27,AF!$D$27="Todos"),OR(AP2169=AF!$E$8,AQ2169=AF!$E$8)),AR2169+AS2169,0)</f>
        <v>0</v>
      </c>
      <c r="AU2169" s="18" t="str">
        <f t="shared" si="736"/>
        <v/>
      </c>
      <c r="AV2169" s="54" t="str">
        <f t="shared" si="737"/>
        <v/>
      </c>
      <c r="AW2169" s="54" t="str">
        <f t="shared" si="738"/>
        <v/>
      </c>
      <c r="AX2169" s="18" t="str">
        <f t="shared" si="739"/>
        <v/>
      </c>
      <c r="AY2169" s="18" t="str">
        <f t="shared" si="740"/>
        <v/>
      </c>
      <c r="BA2169" s="18">
        <f>IF($E2169=AF!$D$6,IF($M2169="Concluída no prazo",2,IF($M2169="Concluída com atraso",1,0)),0)</f>
        <v>0</v>
      </c>
      <c r="BB2169" s="18">
        <f>IF($E2169=AF!$D$6,IF($M2169="Atrasada",2,IF($M2169="Concluída com atraso",1,0)),0)</f>
        <v>0</v>
      </c>
      <c r="BC2169" s="18">
        <v>2.163E-2</v>
      </c>
      <c r="BD2169" s="18">
        <f t="shared" si="747"/>
        <v>2.163E-2</v>
      </c>
      <c r="BE2169" s="18">
        <f t="shared" si="747"/>
        <v>2.163E-2</v>
      </c>
      <c r="BF2169" s="18" t="str">
        <f t="shared" si="741"/>
        <v/>
      </c>
      <c r="BN2169" s="18" t="str">
        <f t="shared" si="742"/>
        <v>s</v>
      </c>
    </row>
    <row r="2170" spans="3:66" ht="50.1" customHeight="1" thickTop="1" thickBot="1" x14ac:dyDescent="0.3">
      <c r="C2170" s="46"/>
      <c r="D2170" s="46"/>
      <c r="E2170" s="46"/>
      <c r="F2170" s="122"/>
      <c r="G2170" s="122"/>
      <c r="H2170" s="78" t="str">
        <f t="shared" si="743"/>
        <v/>
      </c>
      <c r="I2170" s="78" t="str">
        <f t="shared" si="744"/>
        <v/>
      </c>
      <c r="J2170" s="16"/>
      <c r="K2170" s="46" t="str">
        <f t="shared" si="745"/>
        <v/>
      </c>
      <c r="L2170" s="16"/>
      <c r="M2170" s="16"/>
      <c r="N2170" s="46"/>
      <c r="O2170" s="47" t="str">
        <f t="shared" si="748"/>
        <v/>
      </c>
      <c r="P2170" s="47"/>
      <c r="Q2170" s="48" t="str">
        <f>IFERROR(VLOOKUP(E2170,Funcionários!$C$8:$E$207,3,FALSE),"")</f>
        <v/>
      </c>
      <c r="R2170" s="47"/>
      <c r="S2170" s="49" t="str">
        <f t="shared" si="749"/>
        <v/>
      </c>
      <c r="T2170" s="49">
        <v>2.164E-2</v>
      </c>
      <c r="U2170" s="48" t="str">
        <f>IF(Funcionários!C2171=0,"",Funcionários!C2171)</f>
        <v/>
      </c>
      <c r="V2170" s="50">
        <f>IF(U2170="",0,IF(COUNTIFS($E$7:$E$3006,U2170,$I$7:$I$3006,'RC'!$E$6)=0,0,COUNTIFS($M$7:$M$3006,"Concluída no prazo",$E$7:$E$3006,U2170,$I$7:$I$3006,'RC'!$E$6)/COUNTIFS($E$7:$E$3006,U2170,$I$7:$I$3006,'RC'!$E$6)))</f>
        <v>0</v>
      </c>
      <c r="W2170" s="49">
        <f>SUMIFS($J$7:$J$3006,$E$7:$E$3006,U2170,$I$7:$I$3006,'RC'!$E$6)+SUMIFS($L$7:$L$3006,$E$7:$E$3006,U2170,$I$7:$I$3006,'RC'!$E$6)</f>
        <v>0</v>
      </c>
      <c r="X2170" s="48">
        <f>COUNTIFS($E$7:$E$3006,U2170,$I$7:$I$3006,'RC'!$E$6)</f>
        <v>0</v>
      </c>
      <c r="Y2170" s="48"/>
      <c r="Z2170" s="51" t="str">
        <f>IF(AQ2170='RC'!$E$6,AC2170*1000+AD2170,"")</f>
        <v/>
      </c>
      <c r="AA2170" s="51" t="str">
        <f>IF(AB2170="","",IF(AQ2170='RC'!$E$6,AC2170*1000-AD2170,""))</f>
        <v/>
      </c>
      <c r="AB2170" s="48" t="str">
        <f>IFERROR(VLOOKUP(E2170,Funcionários!$C$8:$E$207,3,FALSE),"")</f>
        <v/>
      </c>
      <c r="AC2170" s="50" t="str">
        <f>IF(AB2170="","",IF(COUNTIFS($AB$7:$AB$3006,AB2170,$AQ$7:$AQ$3006,'RC'!$E$6)=0,"",COUNTIFS($M$7:$M$3006,"Concluída no prazo",$AB$7:$AB$3006,AB2170,$AQ$7:$AQ$3006,'RC'!$E$6)/COUNTIFS($AB$7:$AB$3006,AB2170,$AQ$7:$AQ$3006,'RC'!$E$6)))</f>
        <v/>
      </c>
      <c r="AD2170" s="48">
        <f>SUMIF($AQ$7:$AQ$3006,'RC'!$E$6,$J$7:$J$3006)+SUMIF($AQ$7:$AQ$3006,'RC'!$E$6,$L$7:$L$3006)</f>
        <v>21</v>
      </c>
      <c r="AF2170" s="48">
        <v>2.83699999999934E-2</v>
      </c>
      <c r="AG2170" s="48">
        <f>IF(OR(AQ2170="",AQ2170&lt;&gt;'RC'!$E$6,AB2170&lt;&gt;'RC'!$D$21),0,1)</f>
        <v>0</v>
      </c>
      <c r="AH2170" s="48">
        <f t="shared" si="746"/>
        <v>2.83699999999934E-2</v>
      </c>
      <c r="AI2170" s="48" t="str">
        <f t="shared" si="728"/>
        <v/>
      </c>
      <c r="AJ2170" s="48" t="str">
        <f t="shared" si="729"/>
        <v/>
      </c>
      <c r="AK2170" s="52" t="str">
        <f t="shared" si="730"/>
        <v/>
      </c>
      <c r="AL2170" s="52" t="str">
        <f t="shared" si="731"/>
        <v/>
      </c>
      <c r="AM2170" s="48" t="str">
        <f t="shared" si="732"/>
        <v/>
      </c>
      <c r="AN2170" s="48" t="str">
        <f t="shared" si="733"/>
        <v/>
      </c>
      <c r="AP2170" s="18" t="str">
        <f t="shared" si="734"/>
        <v/>
      </c>
      <c r="AQ2170" s="18" t="str">
        <f t="shared" si="735"/>
        <v/>
      </c>
      <c r="AR2170" s="18">
        <v>2.8369999999999999E-2</v>
      </c>
      <c r="AS2170" s="18">
        <f>IF(AF!$D$27="Todos",1,IF(M2170=AF!$D$27,1,0))</f>
        <v>1</v>
      </c>
      <c r="AT2170" s="53">
        <f>IF(AND(E2170=AF!$D$6,OR(LT!M2170=AF!$D$27,AF!$D$27="Todos"),OR(AP2170=AF!$E$8,AQ2170=AF!$E$8)),AR2170+AS2170,0)</f>
        <v>0</v>
      </c>
      <c r="AU2170" s="18" t="str">
        <f t="shared" si="736"/>
        <v/>
      </c>
      <c r="AV2170" s="54" t="str">
        <f t="shared" si="737"/>
        <v/>
      </c>
      <c r="AW2170" s="54" t="str">
        <f t="shared" si="738"/>
        <v/>
      </c>
      <c r="AX2170" s="18" t="str">
        <f t="shared" si="739"/>
        <v/>
      </c>
      <c r="AY2170" s="18" t="str">
        <f t="shared" si="740"/>
        <v/>
      </c>
      <c r="BA2170" s="18">
        <f>IF($E2170=AF!$D$6,IF($M2170="Concluída no prazo",2,IF($M2170="Concluída com atraso",1,0)),0)</f>
        <v>0</v>
      </c>
      <c r="BB2170" s="18">
        <f>IF($E2170=AF!$D$6,IF($M2170="Atrasada",2,IF($M2170="Concluída com atraso",1,0)),0)</f>
        <v>0</v>
      </c>
      <c r="BC2170" s="18">
        <v>2.164E-2</v>
      </c>
      <c r="BD2170" s="18">
        <f t="shared" si="747"/>
        <v>2.164E-2</v>
      </c>
      <c r="BE2170" s="18">
        <f t="shared" si="747"/>
        <v>2.164E-2</v>
      </c>
      <c r="BF2170" s="18" t="str">
        <f t="shared" si="741"/>
        <v/>
      </c>
      <c r="BN2170" s="18" t="str">
        <f t="shared" si="742"/>
        <v>s</v>
      </c>
    </row>
    <row r="2171" spans="3:66" ht="50.1" customHeight="1" thickTop="1" thickBot="1" x14ac:dyDescent="0.3">
      <c r="C2171" s="46"/>
      <c r="D2171" s="46"/>
      <c r="E2171" s="46"/>
      <c r="F2171" s="122"/>
      <c r="G2171" s="122"/>
      <c r="H2171" s="78" t="str">
        <f t="shared" si="743"/>
        <v/>
      </c>
      <c r="I2171" s="78" t="str">
        <f t="shared" si="744"/>
        <v/>
      </c>
      <c r="J2171" s="16"/>
      <c r="K2171" s="46" t="str">
        <f t="shared" si="745"/>
        <v/>
      </c>
      <c r="L2171" s="16"/>
      <c r="M2171" s="16"/>
      <c r="N2171" s="46"/>
      <c r="O2171" s="47" t="str">
        <f t="shared" si="748"/>
        <v/>
      </c>
      <c r="P2171" s="47"/>
      <c r="Q2171" s="48" t="str">
        <f>IFERROR(VLOOKUP(E2171,Funcionários!$C$8:$E$207,3,FALSE),"")</f>
        <v/>
      </c>
      <c r="R2171" s="47"/>
      <c r="S2171" s="49" t="str">
        <f t="shared" si="749"/>
        <v/>
      </c>
      <c r="T2171" s="49">
        <v>2.1649999999999999E-2</v>
      </c>
      <c r="U2171" s="48" t="str">
        <f>IF(Funcionários!C2172=0,"",Funcionários!C2172)</f>
        <v/>
      </c>
      <c r="V2171" s="50">
        <f>IF(U2171="",0,IF(COUNTIFS($E$7:$E$3006,U2171,$I$7:$I$3006,'RC'!$E$6)=0,0,COUNTIFS($M$7:$M$3006,"Concluída no prazo",$E$7:$E$3006,U2171,$I$7:$I$3006,'RC'!$E$6)/COUNTIFS($E$7:$E$3006,U2171,$I$7:$I$3006,'RC'!$E$6)))</f>
        <v>0</v>
      </c>
      <c r="W2171" s="49">
        <f>SUMIFS($J$7:$J$3006,$E$7:$E$3006,U2171,$I$7:$I$3006,'RC'!$E$6)+SUMIFS($L$7:$L$3006,$E$7:$E$3006,U2171,$I$7:$I$3006,'RC'!$E$6)</f>
        <v>0</v>
      </c>
      <c r="X2171" s="48">
        <f>COUNTIFS($E$7:$E$3006,U2171,$I$7:$I$3006,'RC'!$E$6)</f>
        <v>0</v>
      </c>
      <c r="Y2171" s="48"/>
      <c r="Z2171" s="51" t="str">
        <f>IF(AQ2171='RC'!$E$6,AC2171*1000+AD2171,"")</f>
        <v/>
      </c>
      <c r="AA2171" s="51" t="str">
        <f>IF(AB2171="","",IF(AQ2171='RC'!$E$6,AC2171*1000-AD2171,""))</f>
        <v/>
      </c>
      <c r="AB2171" s="48" t="str">
        <f>IFERROR(VLOOKUP(E2171,Funcionários!$C$8:$E$207,3,FALSE),"")</f>
        <v/>
      </c>
      <c r="AC2171" s="50" t="str">
        <f>IF(AB2171="","",IF(COUNTIFS($AB$7:$AB$3006,AB2171,$AQ$7:$AQ$3006,'RC'!$E$6)=0,"",COUNTIFS($M$7:$M$3006,"Concluída no prazo",$AB$7:$AB$3006,AB2171,$AQ$7:$AQ$3006,'RC'!$E$6)/COUNTIFS($AB$7:$AB$3006,AB2171,$AQ$7:$AQ$3006,'RC'!$E$6)))</f>
        <v/>
      </c>
      <c r="AD2171" s="48">
        <f>SUMIF($AQ$7:$AQ$3006,'RC'!$E$6,$J$7:$J$3006)+SUMIF($AQ$7:$AQ$3006,'RC'!$E$6,$L$7:$L$3006)</f>
        <v>21</v>
      </c>
      <c r="AF2171" s="48">
        <v>2.8359999999993401E-2</v>
      </c>
      <c r="AG2171" s="48">
        <f>IF(OR(AQ2171="",AQ2171&lt;&gt;'RC'!$E$6,AB2171&lt;&gt;'RC'!$D$21),0,1)</f>
        <v>0</v>
      </c>
      <c r="AH2171" s="48">
        <f t="shared" si="746"/>
        <v>2.8359999999993401E-2</v>
      </c>
      <c r="AI2171" s="48" t="str">
        <f t="shared" si="728"/>
        <v/>
      </c>
      <c r="AJ2171" s="48" t="str">
        <f t="shared" si="729"/>
        <v/>
      </c>
      <c r="AK2171" s="52" t="str">
        <f t="shared" si="730"/>
        <v/>
      </c>
      <c r="AL2171" s="52" t="str">
        <f t="shared" si="731"/>
        <v/>
      </c>
      <c r="AM2171" s="48" t="str">
        <f t="shared" si="732"/>
        <v/>
      </c>
      <c r="AN2171" s="48" t="str">
        <f t="shared" si="733"/>
        <v/>
      </c>
      <c r="AP2171" s="18" t="str">
        <f t="shared" si="734"/>
        <v/>
      </c>
      <c r="AQ2171" s="18" t="str">
        <f t="shared" si="735"/>
        <v/>
      </c>
      <c r="AR2171" s="18">
        <v>2.836E-2</v>
      </c>
      <c r="AS2171" s="18">
        <f>IF(AF!$D$27="Todos",1,IF(M2171=AF!$D$27,1,0))</f>
        <v>1</v>
      </c>
      <c r="AT2171" s="53">
        <f>IF(AND(E2171=AF!$D$6,OR(LT!M2171=AF!$D$27,AF!$D$27="Todos"),OR(AP2171=AF!$E$8,AQ2171=AF!$E$8)),AR2171+AS2171,0)</f>
        <v>0</v>
      </c>
      <c r="AU2171" s="18" t="str">
        <f t="shared" si="736"/>
        <v/>
      </c>
      <c r="AV2171" s="54" t="str">
        <f t="shared" si="737"/>
        <v/>
      </c>
      <c r="AW2171" s="54" t="str">
        <f t="shared" si="738"/>
        <v/>
      </c>
      <c r="AX2171" s="18" t="str">
        <f t="shared" si="739"/>
        <v/>
      </c>
      <c r="AY2171" s="18" t="str">
        <f t="shared" si="740"/>
        <v/>
      </c>
      <c r="BA2171" s="18">
        <f>IF($E2171=AF!$D$6,IF($M2171="Concluída no prazo",2,IF($M2171="Concluída com atraso",1,0)),0)</f>
        <v>0</v>
      </c>
      <c r="BB2171" s="18">
        <f>IF($E2171=AF!$D$6,IF($M2171="Atrasada",2,IF($M2171="Concluída com atraso",1,0)),0)</f>
        <v>0</v>
      </c>
      <c r="BC2171" s="18">
        <v>2.1649999999999999E-2</v>
      </c>
      <c r="BD2171" s="18">
        <f t="shared" si="747"/>
        <v>2.1649999999999999E-2</v>
      </c>
      <c r="BE2171" s="18">
        <f t="shared" si="747"/>
        <v>2.1649999999999999E-2</v>
      </c>
      <c r="BF2171" s="18" t="str">
        <f t="shared" si="741"/>
        <v/>
      </c>
      <c r="BN2171" s="18" t="str">
        <f t="shared" si="742"/>
        <v>s</v>
      </c>
    </row>
    <row r="2172" spans="3:66" ht="50.1" customHeight="1" thickTop="1" thickBot="1" x14ac:dyDescent="0.3">
      <c r="C2172" s="46"/>
      <c r="D2172" s="46"/>
      <c r="E2172" s="46"/>
      <c r="F2172" s="122"/>
      <c r="G2172" s="122"/>
      <c r="H2172" s="78" t="str">
        <f t="shared" si="743"/>
        <v/>
      </c>
      <c r="I2172" s="78" t="str">
        <f t="shared" si="744"/>
        <v/>
      </c>
      <c r="J2172" s="16"/>
      <c r="K2172" s="46" t="str">
        <f t="shared" si="745"/>
        <v/>
      </c>
      <c r="L2172" s="16"/>
      <c r="M2172" s="16"/>
      <c r="N2172" s="46"/>
      <c r="O2172" s="47" t="str">
        <f t="shared" si="748"/>
        <v/>
      </c>
      <c r="P2172" s="47"/>
      <c r="Q2172" s="48" t="str">
        <f>IFERROR(VLOOKUP(E2172,Funcionários!$C$8:$E$207,3,FALSE),"")</f>
        <v/>
      </c>
      <c r="R2172" s="47"/>
      <c r="S2172" s="49" t="str">
        <f t="shared" si="749"/>
        <v/>
      </c>
      <c r="T2172" s="49">
        <v>2.1659999999999999E-2</v>
      </c>
      <c r="U2172" s="48" t="str">
        <f>IF(Funcionários!C2173=0,"",Funcionários!C2173)</f>
        <v/>
      </c>
      <c r="V2172" s="50">
        <f>IF(U2172="",0,IF(COUNTIFS($E$7:$E$3006,U2172,$I$7:$I$3006,'RC'!$E$6)=0,0,COUNTIFS($M$7:$M$3006,"Concluída no prazo",$E$7:$E$3006,U2172,$I$7:$I$3006,'RC'!$E$6)/COUNTIFS($E$7:$E$3006,U2172,$I$7:$I$3006,'RC'!$E$6)))</f>
        <v>0</v>
      </c>
      <c r="W2172" s="49">
        <f>SUMIFS($J$7:$J$3006,$E$7:$E$3006,U2172,$I$7:$I$3006,'RC'!$E$6)+SUMIFS($L$7:$L$3006,$E$7:$E$3006,U2172,$I$7:$I$3006,'RC'!$E$6)</f>
        <v>0</v>
      </c>
      <c r="X2172" s="48">
        <f>COUNTIFS($E$7:$E$3006,U2172,$I$7:$I$3006,'RC'!$E$6)</f>
        <v>0</v>
      </c>
      <c r="Y2172" s="48"/>
      <c r="Z2172" s="51" t="str">
        <f>IF(AQ2172='RC'!$E$6,AC2172*1000+AD2172,"")</f>
        <v/>
      </c>
      <c r="AA2172" s="51" t="str">
        <f>IF(AB2172="","",IF(AQ2172='RC'!$E$6,AC2172*1000-AD2172,""))</f>
        <v/>
      </c>
      <c r="AB2172" s="48" t="str">
        <f>IFERROR(VLOOKUP(E2172,Funcionários!$C$8:$E$207,3,FALSE),"")</f>
        <v/>
      </c>
      <c r="AC2172" s="50" t="str">
        <f>IF(AB2172="","",IF(COUNTIFS($AB$7:$AB$3006,AB2172,$AQ$7:$AQ$3006,'RC'!$E$6)=0,"",COUNTIFS($M$7:$M$3006,"Concluída no prazo",$AB$7:$AB$3006,AB2172,$AQ$7:$AQ$3006,'RC'!$E$6)/COUNTIFS($AB$7:$AB$3006,AB2172,$AQ$7:$AQ$3006,'RC'!$E$6)))</f>
        <v/>
      </c>
      <c r="AD2172" s="48">
        <f>SUMIF($AQ$7:$AQ$3006,'RC'!$E$6,$J$7:$J$3006)+SUMIF($AQ$7:$AQ$3006,'RC'!$E$6,$L$7:$L$3006)</f>
        <v>21</v>
      </c>
      <c r="AF2172" s="48">
        <v>2.8349999999993401E-2</v>
      </c>
      <c r="AG2172" s="48">
        <f>IF(OR(AQ2172="",AQ2172&lt;&gt;'RC'!$E$6,AB2172&lt;&gt;'RC'!$D$21),0,1)</f>
        <v>0</v>
      </c>
      <c r="AH2172" s="48">
        <f t="shared" si="746"/>
        <v>2.8349999999993401E-2</v>
      </c>
      <c r="AI2172" s="48" t="str">
        <f t="shared" si="728"/>
        <v/>
      </c>
      <c r="AJ2172" s="48" t="str">
        <f t="shared" si="729"/>
        <v/>
      </c>
      <c r="AK2172" s="52" t="str">
        <f t="shared" si="730"/>
        <v/>
      </c>
      <c r="AL2172" s="52" t="str">
        <f t="shared" si="731"/>
        <v/>
      </c>
      <c r="AM2172" s="48" t="str">
        <f t="shared" si="732"/>
        <v/>
      </c>
      <c r="AN2172" s="48" t="str">
        <f t="shared" si="733"/>
        <v/>
      </c>
      <c r="AP2172" s="18" t="str">
        <f t="shared" si="734"/>
        <v/>
      </c>
      <c r="AQ2172" s="18" t="str">
        <f t="shared" si="735"/>
        <v/>
      </c>
      <c r="AR2172" s="18">
        <v>2.835E-2</v>
      </c>
      <c r="AS2172" s="18">
        <f>IF(AF!$D$27="Todos",1,IF(M2172=AF!$D$27,1,0))</f>
        <v>1</v>
      </c>
      <c r="AT2172" s="53">
        <f>IF(AND(E2172=AF!$D$6,OR(LT!M2172=AF!$D$27,AF!$D$27="Todos"),OR(AP2172=AF!$E$8,AQ2172=AF!$E$8)),AR2172+AS2172,0)</f>
        <v>0</v>
      </c>
      <c r="AU2172" s="18" t="str">
        <f t="shared" si="736"/>
        <v/>
      </c>
      <c r="AV2172" s="54" t="str">
        <f t="shared" si="737"/>
        <v/>
      </c>
      <c r="AW2172" s="54" t="str">
        <f t="shared" si="738"/>
        <v/>
      </c>
      <c r="AX2172" s="18" t="str">
        <f t="shared" si="739"/>
        <v/>
      </c>
      <c r="AY2172" s="18" t="str">
        <f t="shared" si="740"/>
        <v/>
      </c>
      <c r="BA2172" s="18">
        <f>IF($E2172=AF!$D$6,IF($M2172="Concluída no prazo",2,IF($M2172="Concluída com atraso",1,0)),0)</f>
        <v>0</v>
      </c>
      <c r="BB2172" s="18">
        <f>IF($E2172=AF!$D$6,IF($M2172="Atrasada",2,IF($M2172="Concluída com atraso",1,0)),0)</f>
        <v>0</v>
      </c>
      <c r="BC2172" s="18">
        <v>2.1659999999999999E-2</v>
      </c>
      <c r="BD2172" s="18">
        <f t="shared" si="747"/>
        <v>2.1659999999999999E-2</v>
      </c>
      <c r="BE2172" s="18">
        <f t="shared" si="747"/>
        <v>2.1659999999999999E-2</v>
      </c>
      <c r="BF2172" s="18" t="str">
        <f t="shared" si="741"/>
        <v/>
      </c>
      <c r="BN2172" s="18" t="str">
        <f t="shared" si="742"/>
        <v>s</v>
      </c>
    </row>
    <row r="2173" spans="3:66" ht="50.1" customHeight="1" thickTop="1" thickBot="1" x14ac:dyDescent="0.3">
      <c r="C2173" s="46"/>
      <c r="D2173" s="46"/>
      <c r="E2173" s="46"/>
      <c r="F2173" s="122"/>
      <c r="G2173" s="122"/>
      <c r="H2173" s="78" t="str">
        <f t="shared" si="743"/>
        <v/>
      </c>
      <c r="I2173" s="78" t="str">
        <f t="shared" si="744"/>
        <v/>
      </c>
      <c r="J2173" s="16"/>
      <c r="K2173" s="46" t="str">
        <f t="shared" si="745"/>
        <v/>
      </c>
      <c r="L2173" s="16"/>
      <c r="M2173" s="16"/>
      <c r="N2173" s="46"/>
      <c r="O2173" s="47" t="str">
        <f t="shared" si="748"/>
        <v/>
      </c>
      <c r="P2173" s="47"/>
      <c r="Q2173" s="48" t="str">
        <f>IFERROR(VLOOKUP(E2173,Funcionários!$C$8:$E$207,3,FALSE),"")</f>
        <v/>
      </c>
      <c r="R2173" s="47"/>
      <c r="S2173" s="49" t="str">
        <f t="shared" si="749"/>
        <v/>
      </c>
      <c r="T2173" s="49">
        <v>2.1669999999999998E-2</v>
      </c>
      <c r="U2173" s="48" t="str">
        <f>IF(Funcionários!C2174=0,"",Funcionários!C2174)</f>
        <v/>
      </c>
      <c r="V2173" s="50">
        <f>IF(U2173="",0,IF(COUNTIFS($E$7:$E$3006,U2173,$I$7:$I$3006,'RC'!$E$6)=0,0,COUNTIFS($M$7:$M$3006,"Concluída no prazo",$E$7:$E$3006,U2173,$I$7:$I$3006,'RC'!$E$6)/COUNTIFS($E$7:$E$3006,U2173,$I$7:$I$3006,'RC'!$E$6)))</f>
        <v>0</v>
      </c>
      <c r="W2173" s="49">
        <f>SUMIFS($J$7:$J$3006,$E$7:$E$3006,U2173,$I$7:$I$3006,'RC'!$E$6)+SUMIFS($L$7:$L$3006,$E$7:$E$3006,U2173,$I$7:$I$3006,'RC'!$E$6)</f>
        <v>0</v>
      </c>
      <c r="X2173" s="48">
        <f>COUNTIFS($E$7:$E$3006,U2173,$I$7:$I$3006,'RC'!$E$6)</f>
        <v>0</v>
      </c>
      <c r="Y2173" s="48"/>
      <c r="Z2173" s="51" t="str">
        <f>IF(AQ2173='RC'!$E$6,AC2173*1000+AD2173,"")</f>
        <v/>
      </c>
      <c r="AA2173" s="51" t="str">
        <f>IF(AB2173="","",IF(AQ2173='RC'!$E$6,AC2173*1000-AD2173,""))</f>
        <v/>
      </c>
      <c r="AB2173" s="48" t="str">
        <f>IFERROR(VLOOKUP(E2173,Funcionários!$C$8:$E$207,3,FALSE),"")</f>
        <v/>
      </c>
      <c r="AC2173" s="50" t="str">
        <f>IF(AB2173="","",IF(COUNTIFS($AB$7:$AB$3006,AB2173,$AQ$7:$AQ$3006,'RC'!$E$6)=0,"",COUNTIFS($M$7:$M$3006,"Concluída no prazo",$AB$7:$AB$3006,AB2173,$AQ$7:$AQ$3006,'RC'!$E$6)/COUNTIFS($AB$7:$AB$3006,AB2173,$AQ$7:$AQ$3006,'RC'!$E$6)))</f>
        <v/>
      </c>
      <c r="AD2173" s="48">
        <f>SUMIF($AQ$7:$AQ$3006,'RC'!$E$6,$J$7:$J$3006)+SUMIF($AQ$7:$AQ$3006,'RC'!$E$6,$L$7:$L$3006)</f>
        <v>21</v>
      </c>
      <c r="AF2173" s="48">
        <v>2.8339999999993402E-2</v>
      </c>
      <c r="AG2173" s="48">
        <f>IF(OR(AQ2173="",AQ2173&lt;&gt;'RC'!$E$6,AB2173&lt;&gt;'RC'!$D$21),0,1)</f>
        <v>0</v>
      </c>
      <c r="AH2173" s="48">
        <f t="shared" si="746"/>
        <v>2.8339999999993402E-2</v>
      </c>
      <c r="AI2173" s="48" t="str">
        <f t="shared" si="728"/>
        <v/>
      </c>
      <c r="AJ2173" s="48" t="str">
        <f t="shared" si="729"/>
        <v/>
      </c>
      <c r="AK2173" s="52" t="str">
        <f t="shared" si="730"/>
        <v/>
      </c>
      <c r="AL2173" s="52" t="str">
        <f t="shared" si="731"/>
        <v/>
      </c>
      <c r="AM2173" s="48" t="str">
        <f t="shared" si="732"/>
        <v/>
      </c>
      <c r="AN2173" s="48" t="str">
        <f t="shared" si="733"/>
        <v/>
      </c>
      <c r="AP2173" s="18" t="str">
        <f t="shared" si="734"/>
        <v/>
      </c>
      <c r="AQ2173" s="18" t="str">
        <f t="shared" si="735"/>
        <v/>
      </c>
      <c r="AR2173" s="18">
        <v>2.8340000000000001E-2</v>
      </c>
      <c r="AS2173" s="18">
        <f>IF(AF!$D$27="Todos",1,IF(M2173=AF!$D$27,1,0))</f>
        <v>1</v>
      </c>
      <c r="AT2173" s="53">
        <f>IF(AND(E2173=AF!$D$6,OR(LT!M2173=AF!$D$27,AF!$D$27="Todos"),OR(AP2173=AF!$E$8,AQ2173=AF!$E$8)),AR2173+AS2173,0)</f>
        <v>0</v>
      </c>
      <c r="AU2173" s="18" t="str">
        <f t="shared" si="736"/>
        <v/>
      </c>
      <c r="AV2173" s="54" t="str">
        <f t="shared" si="737"/>
        <v/>
      </c>
      <c r="AW2173" s="54" t="str">
        <f t="shared" si="738"/>
        <v/>
      </c>
      <c r="AX2173" s="18" t="str">
        <f t="shared" si="739"/>
        <v/>
      </c>
      <c r="AY2173" s="18" t="str">
        <f t="shared" si="740"/>
        <v/>
      </c>
      <c r="BA2173" s="18">
        <f>IF($E2173=AF!$D$6,IF($M2173="Concluída no prazo",2,IF($M2173="Concluída com atraso",1,0)),0)</f>
        <v>0</v>
      </c>
      <c r="BB2173" s="18">
        <f>IF($E2173=AF!$D$6,IF($M2173="Atrasada",2,IF($M2173="Concluída com atraso",1,0)),0)</f>
        <v>0</v>
      </c>
      <c r="BC2173" s="18">
        <v>2.1669999999999998E-2</v>
      </c>
      <c r="BD2173" s="18">
        <f t="shared" si="747"/>
        <v>2.1669999999999998E-2</v>
      </c>
      <c r="BE2173" s="18">
        <f t="shared" si="747"/>
        <v>2.1669999999999998E-2</v>
      </c>
      <c r="BF2173" s="18" t="str">
        <f t="shared" si="741"/>
        <v/>
      </c>
      <c r="BN2173" s="18" t="str">
        <f t="shared" si="742"/>
        <v>s</v>
      </c>
    </row>
    <row r="2174" spans="3:66" ht="50.1" customHeight="1" thickTop="1" thickBot="1" x14ac:dyDescent="0.3">
      <c r="C2174" s="46"/>
      <c r="D2174" s="46"/>
      <c r="E2174" s="46"/>
      <c r="F2174" s="122"/>
      <c r="G2174" s="122"/>
      <c r="H2174" s="78" t="str">
        <f t="shared" si="743"/>
        <v/>
      </c>
      <c r="I2174" s="78" t="str">
        <f t="shared" si="744"/>
        <v/>
      </c>
      <c r="J2174" s="16"/>
      <c r="K2174" s="46" t="str">
        <f t="shared" si="745"/>
        <v/>
      </c>
      <c r="L2174" s="16"/>
      <c r="M2174" s="16"/>
      <c r="N2174" s="46"/>
      <c r="O2174" s="47" t="str">
        <f t="shared" si="748"/>
        <v/>
      </c>
      <c r="P2174" s="47"/>
      <c r="Q2174" s="48" t="str">
        <f>IFERROR(VLOOKUP(E2174,Funcionários!$C$8:$E$207,3,FALSE),"")</f>
        <v/>
      </c>
      <c r="R2174" s="47"/>
      <c r="S2174" s="49" t="str">
        <f t="shared" si="749"/>
        <v/>
      </c>
      <c r="T2174" s="49">
        <v>2.1680000000000001E-2</v>
      </c>
      <c r="U2174" s="48" t="str">
        <f>IF(Funcionários!C2175=0,"",Funcionários!C2175)</f>
        <v/>
      </c>
      <c r="V2174" s="50">
        <f>IF(U2174="",0,IF(COUNTIFS($E$7:$E$3006,U2174,$I$7:$I$3006,'RC'!$E$6)=0,0,COUNTIFS($M$7:$M$3006,"Concluída no prazo",$E$7:$E$3006,U2174,$I$7:$I$3006,'RC'!$E$6)/COUNTIFS($E$7:$E$3006,U2174,$I$7:$I$3006,'RC'!$E$6)))</f>
        <v>0</v>
      </c>
      <c r="W2174" s="49">
        <f>SUMIFS($J$7:$J$3006,$E$7:$E$3006,U2174,$I$7:$I$3006,'RC'!$E$6)+SUMIFS($L$7:$L$3006,$E$7:$E$3006,U2174,$I$7:$I$3006,'RC'!$E$6)</f>
        <v>0</v>
      </c>
      <c r="X2174" s="48">
        <f>COUNTIFS($E$7:$E$3006,U2174,$I$7:$I$3006,'RC'!$E$6)</f>
        <v>0</v>
      </c>
      <c r="Y2174" s="48"/>
      <c r="Z2174" s="51" t="str">
        <f>IF(AQ2174='RC'!$E$6,AC2174*1000+AD2174,"")</f>
        <v/>
      </c>
      <c r="AA2174" s="51" t="str">
        <f>IF(AB2174="","",IF(AQ2174='RC'!$E$6,AC2174*1000-AD2174,""))</f>
        <v/>
      </c>
      <c r="AB2174" s="48" t="str">
        <f>IFERROR(VLOOKUP(E2174,Funcionários!$C$8:$E$207,3,FALSE),"")</f>
        <v/>
      </c>
      <c r="AC2174" s="50" t="str">
        <f>IF(AB2174="","",IF(COUNTIFS($AB$7:$AB$3006,AB2174,$AQ$7:$AQ$3006,'RC'!$E$6)=0,"",COUNTIFS($M$7:$M$3006,"Concluída no prazo",$AB$7:$AB$3006,AB2174,$AQ$7:$AQ$3006,'RC'!$E$6)/COUNTIFS($AB$7:$AB$3006,AB2174,$AQ$7:$AQ$3006,'RC'!$E$6)))</f>
        <v/>
      </c>
      <c r="AD2174" s="48">
        <f>SUMIF($AQ$7:$AQ$3006,'RC'!$E$6,$J$7:$J$3006)+SUMIF($AQ$7:$AQ$3006,'RC'!$E$6,$L$7:$L$3006)</f>
        <v>21</v>
      </c>
      <c r="AF2174" s="48">
        <v>2.8329999999993399E-2</v>
      </c>
      <c r="AG2174" s="48">
        <f>IF(OR(AQ2174="",AQ2174&lt;&gt;'RC'!$E$6,AB2174&lt;&gt;'RC'!$D$21),0,1)</f>
        <v>0</v>
      </c>
      <c r="AH2174" s="48">
        <f t="shared" si="746"/>
        <v>2.8329999999993399E-2</v>
      </c>
      <c r="AI2174" s="48" t="str">
        <f t="shared" si="728"/>
        <v/>
      </c>
      <c r="AJ2174" s="48" t="str">
        <f t="shared" si="729"/>
        <v/>
      </c>
      <c r="AK2174" s="52" t="str">
        <f t="shared" si="730"/>
        <v/>
      </c>
      <c r="AL2174" s="52" t="str">
        <f t="shared" si="731"/>
        <v/>
      </c>
      <c r="AM2174" s="48" t="str">
        <f t="shared" si="732"/>
        <v/>
      </c>
      <c r="AN2174" s="48" t="str">
        <f t="shared" si="733"/>
        <v/>
      </c>
      <c r="AP2174" s="18" t="str">
        <f t="shared" si="734"/>
        <v/>
      </c>
      <c r="AQ2174" s="18" t="str">
        <f t="shared" si="735"/>
        <v/>
      </c>
      <c r="AR2174" s="18">
        <v>2.8330000000000001E-2</v>
      </c>
      <c r="AS2174" s="18">
        <f>IF(AF!$D$27="Todos",1,IF(M2174=AF!$D$27,1,0))</f>
        <v>1</v>
      </c>
      <c r="AT2174" s="53">
        <f>IF(AND(E2174=AF!$D$6,OR(LT!M2174=AF!$D$27,AF!$D$27="Todos"),OR(AP2174=AF!$E$8,AQ2174=AF!$E$8)),AR2174+AS2174,0)</f>
        <v>0</v>
      </c>
      <c r="AU2174" s="18" t="str">
        <f t="shared" si="736"/>
        <v/>
      </c>
      <c r="AV2174" s="54" t="str">
        <f t="shared" si="737"/>
        <v/>
      </c>
      <c r="AW2174" s="54" t="str">
        <f t="shared" si="738"/>
        <v/>
      </c>
      <c r="AX2174" s="18" t="str">
        <f t="shared" si="739"/>
        <v/>
      </c>
      <c r="AY2174" s="18" t="str">
        <f t="shared" si="740"/>
        <v/>
      </c>
      <c r="BA2174" s="18">
        <f>IF($E2174=AF!$D$6,IF($M2174="Concluída no prazo",2,IF($M2174="Concluída com atraso",1,0)),0)</f>
        <v>0</v>
      </c>
      <c r="BB2174" s="18">
        <f>IF($E2174=AF!$D$6,IF($M2174="Atrasada",2,IF($M2174="Concluída com atraso",1,0)),0)</f>
        <v>0</v>
      </c>
      <c r="BC2174" s="18">
        <v>2.1680000000000001E-2</v>
      </c>
      <c r="BD2174" s="18">
        <f t="shared" si="747"/>
        <v>2.1680000000000001E-2</v>
      </c>
      <c r="BE2174" s="18">
        <f t="shared" si="747"/>
        <v>2.1680000000000001E-2</v>
      </c>
      <c r="BF2174" s="18" t="str">
        <f t="shared" si="741"/>
        <v/>
      </c>
      <c r="BN2174" s="18" t="str">
        <f t="shared" si="742"/>
        <v>s</v>
      </c>
    </row>
    <row r="2175" spans="3:66" ht="50.1" customHeight="1" thickTop="1" thickBot="1" x14ac:dyDescent="0.3">
      <c r="C2175" s="46"/>
      <c r="D2175" s="46"/>
      <c r="E2175" s="46"/>
      <c r="F2175" s="122"/>
      <c r="G2175" s="122"/>
      <c r="H2175" s="78" t="str">
        <f t="shared" si="743"/>
        <v/>
      </c>
      <c r="I2175" s="78" t="str">
        <f t="shared" si="744"/>
        <v/>
      </c>
      <c r="J2175" s="16"/>
      <c r="K2175" s="46" t="str">
        <f t="shared" si="745"/>
        <v/>
      </c>
      <c r="L2175" s="16"/>
      <c r="M2175" s="16"/>
      <c r="N2175" s="46"/>
      <c r="O2175" s="47" t="str">
        <f t="shared" si="748"/>
        <v/>
      </c>
      <c r="P2175" s="47"/>
      <c r="Q2175" s="48" t="str">
        <f>IFERROR(VLOOKUP(E2175,Funcionários!$C$8:$E$207,3,FALSE),"")</f>
        <v/>
      </c>
      <c r="R2175" s="47"/>
      <c r="S2175" s="49" t="str">
        <f t="shared" si="749"/>
        <v/>
      </c>
      <c r="T2175" s="49">
        <v>2.1690000000000001E-2</v>
      </c>
      <c r="U2175" s="48" t="str">
        <f>IF(Funcionários!C2176=0,"",Funcionários!C2176)</f>
        <v/>
      </c>
      <c r="V2175" s="50">
        <f>IF(U2175="",0,IF(COUNTIFS($E$7:$E$3006,U2175,$I$7:$I$3006,'RC'!$E$6)=0,0,COUNTIFS($M$7:$M$3006,"Concluída no prazo",$E$7:$E$3006,U2175,$I$7:$I$3006,'RC'!$E$6)/COUNTIFS($E$7:$E$3006,U2175,$I$7:$I$3006,'RC'!$E$6)))</f>
        <v>0</v>
      </c>
      <c r="W2175" s="49">
        <f>SUMIFS($J$7:$J$3006,$E$7:$E$3006,U2175,$I$7:$I$3006,'RC'!$E$6)+SUMIFS($L$7:$L$3006,$E$7:$E$3006,U2175,$I$7:$I$3006,'RC'!$E$6)</f>
        <v>0</v>
      </c>
      <c r="X2175" s="48">
        <f>COUNTIFS($E$7:$E$3006,U2175,$I$7:$I$3006,'RC'!$E$6)</f>
        <v>0</v>
      </c>
      <c r="Y2175" s="48"/>
      <c r="Z2175" s="51" t="str">
        <f>IF(AQ2175='RC'!$E$6,AC2175*1000+AD2175,"")</f>
        <v/>
      </c>
      <c r="AA2175" s="51" t="str">
        <f>IF(AB2175="","",IF(AQ2175='RC'!$E$6,AC2175*1000-AD2175,""))</f>
        <v/>
      </c>
      <c r="AB2175" s="48" t="str">
        <f>IFERROR(VLOOKUP(E2175,Funcionários!$C$8:$E$207,3,FALSE),"")</f>
        <v/>
      </c>
      <c r="AC2175" s="50" t="str">
        <f>IF(AB2175="","",IF(COUNTIFS($AB$7:$AB$3006,AB2175,$AQ$7:$AQ$3006,'RC'!$E$6)=0,"",COUNTIFS($M$7:$M$3006,"Concluída no prazo",$AB$7:$AB$3006,AB2175,$AQ$7:$AQ$3006,'RC'!$E$6)/COUNTIFS($AB$7:$AB$3006,AB2175,$AQ$7:$AQ$3006,'RC'!$E$6)))</f>
        <v/>
      </c>
      <c r="AD2175" s="48">
        <f>SUMIF($AQ$7:$AQ$3006,'RC'!$E$6,$J$7:$J$3006)+SUMIF($AQ$7:$AQ$3006,'RC'!$E$6,$L$7:$L$3006)</f>
        <v>21</v>
      </c>
      <c r="AF2175" s="48">
        <v>2.8319999999993399E-2</v>
      </c>
      <c r="AG2175" s="48">
        <f>IF(OR(AQ2175="",AQ2175&lt;&gt;'RC'!$E$6,AB2175&lt;&gt;'RC'!$D$21),0,1)</f>
        <v>0</v>
      </c>
      <c r="AH2175" s="48">
        <f t="shared" si="746"/>
        <v>2.8319999999993399E-2</v>
      </c>
      <c r="AI2175" s="48" t="str">
        <f t="shared" si="728"/>
        <v/>
      </c>
      <c r="AJ2175" s="48" t="str">
        <f t="shared" si="729"/>
        <v/>
      </c>
      <c r="AK2175" s="52" t="str">
        <f t="shared" si="730"/>
        <v/>
      </c>
      <c r="AL2175" s="52" t="str">
        <f t="shared" si="731"/>
        <v/>
      </c>
      <c r="AM2175" s="48" t="str">
        <f t="shared" si="732"/>
        <v/>
      </c>
      <c r="AN2175" s="48" t="str">
        <f t="shared" si="733"/>
        <v/>
      </c>
      <c r="AP2175" s="18" t="str">
        <f t="shared" si="734"/>
        <v/>
      </c>
      <c r="AQ2175" s="18" t="str">
        <f t="shared" si="735"/>
        <v/>
      </c>
      <c r="AR2175" s="18">
        <v>2.8320000000000001E-2</v>
      </c>
      <c r="AS2175" s="18">
        <f>IF(AF!$D$27="Todos",1,IF(M2175=AF!$D$27,1,0))</f>
        <v>1</v>
      </c>
      <c r="AT2175" s="53">
        <f>IF(AND(E2175=AF!$D$6,OR(LT!M2175=AF!$D$27,AF!$D$27="Todos"),OR(AP2175=AF!$E$8,AQ2175=AF!$E$8)),AR2175+AS2175,0)</f>
        <v>0</v>
      </c>
      <c r="AU2175" s="18" t="str">
        <f t="shared" si="736"/>
        <v/>
      </c>
      <c r="AV2175" s="54" t="str">
        <f t="shared" si="737"/>
        <v/>
      </c>
      <c r="AW2175" s="54" t="str">
        <f t="shared" si="738"/>
        <v/>
      </c>
      <c r="AX2175" s="18" t="str">
        <f t="shared" si="739"/>
        <v/>
      </c>
      <c r="AY2175" s="18" t="str">
        <f t="shared" si="740"/>
        <v/>
      </c>
      <c r="BA2175" s="18">
        <f>IF($E2175=AF!$D$6,IF($M2175="Concluída no prazo",2,IF($M2175="Concluída com atraso",1,0)),0)</f>
        <v>0</v>
      </c>
      <c r="BB2175" s="18">
        <f>IF($E2175=AF!$D$6,IF($M2175="Atrasada",2,IF($M2175="Concluída com atraso",1,0)),0)</f>
        <v>0</v>
      </c>
      <c r="BC2175" s="18">
        <v>2.1690000000000001E-2</v>
      </c>
      <c r="BD2175" s="18">
        <f t="shared" si="747"/>
        <v>2.1690000000000001E-2</v>
      </c>
      <c r="BE2175" s="18">
        <f t="shared" si="747"/>
        <v>2.1690000000000001E-2</v>
      </c>
      <c r="BF2175" s="18" t="str">
        <f t="shared" si="741"/>
        <v/>
      </c>
      <c r="BN2175" s="18" t="str">
        <f t="shared" si="742"/>
        <v>s</v>
      </c>
    </row>
    <row r="2176" spans="3:66" ht="50.1" customHeight="1" thickTop="1" thickBot="1" x14ac:dyDescent="0.3">
      <c r="C2176" s="46"/>
      <c r="D2176" s="46"/>
      <c r="E2176" s="46"/>
      <c r="F2176" s="122"/>
      <c r="G2176" s="122"/>
      <c r="H2176" s="78" t="str">
        <f t="shared" si="743"/>
        <v/>
      </c>
      <c r="I2176" s="78" t="str">
        <f t="shared" si="744"/>
        <v/>
      </c>
      <c r="J2176" s="16"/>
      <c r="K2176" s="46" t="str">
        <f t="shared" si="745"/>
        <v/>
      </c>
      <c r="L2176" s="16"/>
      <c r="M2176" s="16"/>
      <c r="N2176" s="46"/>
      <c r="O2176" s="47" t="str">
        <f t="shared" si="748"/>
        <v/>
      </c>
      <c r="P2176" s="47"/>
      <c r="Q2176" s="48" t="str">
        <f>IFERROR(VLOOKUP(E2176,Funcionários!$C$8:$E$207,3,FALSE),"")</f>
        <v/>
      </c>
      <c r="R2176" s="47"/>
      <c r="S2176" s="49" t="str">
        <f t="shared" si="749"/>
        <v/>
      </c>
      <c r="T2176" s="49">
        <v>2.1700000000000001E-2</v>
      </c>
      <c r="U2176" s="48" t="str">
        <f>IF(Funcionários!C2177=0,"",Funcionários!C2177)</f>
        <v/>
      </c>
      <c r="V2176" s="50">
        <f>IF(U2176="",0,IF(COUNTIFS($E$7:$E$3006,U2176,$I$7:$I$3006,'RC'!$E$6)=0,0,COUNTIFS($M$7:$M$3006,"Concluída no prazo",$E$7:$E$3006,U2176,$I$7:$I$3006,'RC'!$E$6)/COUNTIFS($E$7:$E$3006,U2176,$I$7:$I$3006,'RC'!$E$6)))</f>
        <v>0</v>
      </c>
      <c r="W2176" s="49">
        <f>SUMIFS($J$7:$J$3006,$E$7:$E$3006,U2176,$I$7:$I$3006,'RC'!$E$6)+SUMIFS($L$7:$L$3006,$E$7:$E$3006,U2176,$I$7:$I$3006,'RC'!$E$6)</f>
        <v>0</v>
      </c>
      <c r="X2176" s="48">
        <f>COUNTIFS($E$7:$E$3006,U2176,$I$7:$I$3006,'RC'!$E$6)</f>
        <v>0</v>
      </c>
      <c r="Y2176" s="48"/>
      <c r="Z2176" s="51" t="str">
        <f>IF(AQ2176='RC'!$E$6,AC2176*1000+AD2176,"")</f>
        <v/>
      </c>
      <c r="AA2176" s="51" t="str">
        <f>IF(AB2176="","",IF(AQ2176='RC'!$E$6,AC2176*1000-AD2176,""))</f>
        <v/>
      </c>
      <c r="AB2176" s="48" t="str">
        <f>IFERROR(VLOOKUP(E2176,Funcionários!$C$8:$E$207,3,FALSE),"")</f>
        <v/>
      </c>
      <c r="AC2176" s="50" t="str">
        <f>IF(AB2176="","",IF(COUNTIFS($AB$7:$AB$3006,AB2176,$AQ$7:$AQ$3006,'RC'!$E$6)=0,"",COUNTIFS($M$7:$M$3006,"Concluída no prazo",$AB$7:$AB$3006,AB2176,$AQ$7:$AQ$3006,'RC'!$E$6)/COUNTIFS($AB$7:$AB$3006,AB2176,$AQ$7:$AQ$3006,'RC'!$E$6)))</f>
        <v/>
      </c>
      <c r="AD2176" s="48">
        <f>SUMIF($AQ$7:$AQ$3006,'RC'!$E$6,$J$7:$J$3006)+SUMIF($AQ$7:$AQ$3006,'RC'!$E$6,$L$7:$L$3006)</f>
        <v>21</v>
      </c>
      <c r="AF2176" s="48">
        <v>2.8309999999993399E-2</v>
      </c>
      <c r="AG2176" s="48">
        <f>IF(OR(AQ2176="",AQ2176&lt;&gt;'RC'!$E$6,AB2176&lt;&gt;'RC'!$D$21),0,1)</f>
        <v>0</v>
      </c>
      <c r="AH2176" s="48">
        <f t="shared" si="746"/>
        <v>2.8309999999993399E-2</v>
      </c>
      <c r="AI2176" s="48" t="str">
        <f t="shared" si="728"/>
        <v/>
      </c>
      <c r="AJ2176" s="48" t="str">
        <f t="shared" si="729"/>
        <v/>
      </c>
      <c r="AK2176" s="52" t="str">
        <f t="shared" si="730"/>
        <v/>
      </c>
      <c r="AL2176" s="52" t="str">
        <f t="shared" si="731"/>
        <v/>
      </c>
      <c r="AM2176" s="48" t="str">
        <f t="shared" si="732"/>
        <v/>
      </c>
      <c r="AN2176" s="48" t="str">
        <f t="shared" si="733"/>
        <v/>
      </c>
      <c r="AP2176" s="18" t="str">
        <f t="shared" si="734"/>
        <v/>
      </c>
      <c r="AQ2176" s="18" t="str">
        <f t="shared" si="735"/>
        <v/>
      </c>
      <c r="AR2176" s="18">
        <v>2.8309999999999998E-2</v>
      </c>
      <c r="AS2176" s="18">
        <f>IF(AF!$D$27="Todos",1,IF(M2176=AF!$D$27,1,0))</f>
        <v>1</v>
      </c>
      <c r="AT2176" s="53">
        <f>IF(AND(E2176=AF!$D$6,OR(LT!M2176=AF!$D$27,AF!$D$27="Todos"),OR(AP2176=AF!$E$8,AQ2176=AF!$E$8)),AR2176+AS2176,0)</f>
        <v>0</v>
      </c>
      <c r="AU2176" s="18" t="str">
        <f t="shared" si="736"/>
        <v/>
      </c>
      <c r="AV2176" s="54" t="str">
        <f t="shared" si="737"/>
        <v/>
      </c>
      <c r="AW2176" s="54" t="str">
        <f t="shared" si="738"/>
        <v/>
      </c>
      <c r="AX2176" s="18" t="str">
        <f t="shared" si="739"/>
        <v/>
      </c>
      <c r="AY2176" s="18" t="str">
        <f t="shared" si="740"/>
        <v/>
      </c>
      <c r="BA2176" s="18">
        <f>IF($E2176=AF!$D$6,IF($M2176="Concluída no prazo",2,IF($M2176="Concluída com atraso",1,0)),0)</f>
        <v>0</v>
      </c>
      <c r="BB2176" s="18">
        <f>IF($E2176=AF!$D$6,IF($M2176="Atrasada",2,IF($M2176="Concluída com atraso",1,0)),0)</f>
        <v>0</v>
      </c>
      <c r="BC2176" s="18">
        <v>2.1700000000000001E-2</v>
      </c>
      <c r="BD2176" s="18">
        <f t="shared" si="747"/>
        <v>2.1700000000000001E-2</v>
      </c>
      <c r="BE2176" s="18">
        <f t="shared" si="747"/>
        <v>2.1700000000000001E-2</v>
      </c>
      <c r="BF2176" s="18" t="str">
        <f t="shared" si="741"/>
        <v/>
      </c>
      <c r="BN2176" s="18" t="str">
        <f t="shared" si="742"/>
        <v>s</v>
      </c>
    </row>
    <row r="2177" spans="3:66" ht="50.1" customHeight="1" thickTop="1" thickBot="1" x14ac:dyDescent="0.3">
      <c r="C2177" s="46"/>
      <c r="D2177" s="46"/>
      <c r="E2177" s="46"/>
      <c r="F2177" s="122"/>
      <c r="G2177" s="122"/>
      <c r="H2177" s="78" t="str">
        <f t="shared" si="743"/>
        <v/>
      </c>
      <c r="I2177" s="78" t="str">
        <f t="shared" si="744"/>
        <v/>
      </c>
      <c r="J2177" s="16"/>
      <c r="K2177" s="46" t="str">
        <f t="shared" si="745"/>
        <v/>
      </c>
      <c r="L2177" s="16"/>
      <c r="M2177" s="16"/>
      <c r="N2177" s="46"/>
      <c r="O2177" s="47" t="str">
        <f t="shared" si="748"/>
        <v/>
      </c>
      <c r="P2177" s="47"/>
      <c r="Q2177" s="48" t="str">
        <f>IFERROR(VLOOKUP(E2177,Funcionários!$C$8:$E$207,3,FALSE),"")</f>
        <v/>
      </c>
      <c r="R2177" s="47"/>
      <c r="S2177" s="49" t="str">
        <f t="shared" si="749"/>
        <v/>
      </c>
      <c r="T2177" s="49">
        <v>2.171E-2</v>
      </c>
      <c r="U2177" s="48" t="str">
        <f>IF(Funcionários!C2178=0,"",Funcionários!C2178)</f>
        <v/>
      </c>
      <c r="V2177" s="50">
        <f>IF(U2177="",0,IF(COUNTIFS($E$7:$E$3006,U2177,$I$7:$I$3006,'RC'!$E$6)=0,0,COUNTIFS($M$7:$M$3006,"Concluída no prazo",$E$7:$E$3006,U2177,$I$7:$I$3006,'RC'!$E$6)/COUNTIFS($E$7:$E$3006,U2177,$I$7:$I$3006,'RC'!$E$6)))</f>
        <v>0</v>
      </c>
      <c r="W2177" s="49">
        <f>SUMIFS($J$7:$J$3006,$E$7:$E$3006,U2177,$I$7:$I$3006,'RC'!$E$6)+SUMIFS($L$7:$L$3006,$E$7:$E$3006,U2177,$I$7:$I$3006,'RC'!$E$6)</f>
        <v>0</v>
      </c>
      <c r="X2177" s="48">
        <f>COUNTIFS($E$7:$E$3006,U2177,$I$7:$I$3006,'RC'!$E$6)</f>
        <v>0</v>
      </c>
      <c r="Y2177" s="48"/>
      <c r="Z2177" s="51" t="str">
        <f>IF(AQ2177='RC'!$E$6,AC2177*1000+AD2177,"")</f>
        <v/>
      </c>
      <c r="AA2177" s="51" t="str">
        <f>IF(AB2177="","",IF(AQ2177='RC'!$E$6,AC2177*1000-AD2177,""))</f>
        <v/>
      </c>
      <c r="AB2177" s="48" t="str">
        <f>IFERROR(VLOOKUP(E2177,Funcionários!$C$8:$E$207,3,FALSE),"")</f>
        <v/>
      </c>
      <c r="AC2177" s="50" t="str">
        <f>IF(AB2177="","",IF(COUNTIFS($AB$7:$AB$3006,AB2177,$AQ$7:$AQ$3006,'RC'!$E$6)=0,"",COUNTIFS($M$7:$M$3006,"Concluída no prazo",$AB$7:$AB$3006,AB2177,$AQ$7:$AQ$3006,'RC'!$E$6)/COUNTIFS($AB$7:$AB$3006,AB2177,$AQ$7:$AQ$3006,'RC'!$E$6)))</f>
        <v/>
      </c>
      <c r="AD2177" s="48">
        <f>SUMIF($AQ$7:$AQ$3006,'RC'!$E$6,$J$7:$J$3006)+SUMIF($AQ$7:$AQ$3006,'RC'!$E$6,$L$7:$L$3006)</f>
        <v>21</v>
      </c>
      <c r="AF2177" s="48">
        <v>2.82999999999934E-2</v>
      </c>
      <c r="AG2177" s="48">
        <f>IF(OR(AQ2177="",AQ2177&lt;&gt;'RC'!$E$6,AB2177&lt;&gt;'RC'!$D$21),0,1)</f>
        <v>0</v>
      </c>
      <c r="AH2177" s="48">
        <f t="shared" si="746"/>
        <v>2.82999999999934E-2</v>
      </c>
      <c r="AI2177" s="48" t="str">
        <f t="shared" si="728"/>
        <v/>
      </c>
      <c r="AJ2177" s="48" t="str">
        <f t="shared" si="729"/>
        <v/>
      </c>
      <c r="AK2177" s="52" t="str">
        <f t="shared" si="730"/>
        <v/>
      </c>
      <c r="AL2177" s="52" t="str">
        <f t="shared" si="731"/>
        <v/>
      </c>
      <c r="AM2177" s="48" t="str">
        <f t="shared" si="732"/>
        <v/>
      </c>
      <c r="AN2177" s="48" t="str">
        <f t="shared" si="733"/>
        <v/>
      </c>
      <c r="AP2177" s="18" t="str">
        <f t="shared" si="734"/>
        <v/>
      </c>
      <c r="AQ2177" s="18" t="str">
        <f t="shared" si="735"/>
        <v/>
      </c>
      <c r="AR2177" s="18">
        <v>2.8299999999999999E-2</v>
      </c>
      <c r="AS2177" s="18">
        <f>IF(AF!$D$27="Todos",1,IF(M2177=AF!$D$27,1,0))</f>
        <v>1</v>
      </c>
      <c r="AT2177" s="53">
        <f>IF(AND(E2177=AF!$D$6,OR(LT!M2177=AF!$D$27,AF!$D$27="Todos"),OR(AP2177=AF!$E$8,AQ2177=AF!$E$8)),AR2177+AS2177,0)</f>
        <v>0</v>
      </c>
      <c r="AU2177" s="18" t="str">
        <f t="shared" si="736"/>
        <v/>
      </c>
      <c r="AV2177" s="54" t="str">
        <f t="shared" si="737"/>
        <v/>
      </c>
      <c r="AW2177" s="54" t="str">
        <f t="shared" si="738"/>
        <v/>
      </c>
      <c r="AX2177" s="18" t="str">
        <f t="shared" si="739"/>
        <v/>
      </c>
      <c r="AY2177" s="18" t="str">
        <f t="shared" si="740"/>
        <v/>
      </c>
      <c r="BA2177" s="18">
        <f>IF($E2177=AF!$D$6,IF($M2177="Concluída no prazo",2,IF($M2177="Concluída com atraso",1,0)),0)</f>
        <v>0</v>
      </c>
      <c r="BB2177" s="18">
        <f>IF($E2177=AF!$D$6,IF($M2177="Atrasada",2,IF($M2177="Concluída com atraso",1,0)),0)</f>
        <v>0</v>
      </c>
      <c r="BC2177" s="18">
        <v>2.171E-2</v>
      </c>
      <c r="BD2177" s="18">
        <f t="shared" si="747"/>
        <v>2.171E-2</v>
      </c>
      <c r="BE2177" s="18">
        <f t="shared" si="747"/>
        <v>2.171E-2</v>
      </c>
      <c r="BF2177" s="18" t="str">
        <f t="shared" si="741"/>
        <v/>
      </c>
      <c r="BN2177" s="18" t="str">
        <f t="shared" si="742"/>
        <v>s</v>
      </c>
    </row>
    <row r="2178" spans="3:66" ht="50.1" customHeight="1" thickTop="1" thickBot="1" x14ac:dyDescent="0.3">
      <c r="C2178" s="46"/>
      <c r="D2178" s="46"/>
      <c r="E2178" s="46"/>
      <c r="F2178" s="122"/>
      <c r="G2178" s="122"/>
      <c r="H2178" s="78" t="str">
        <f t="shared" si="743"/>
        <v/>
      </c>
      <c r="I2178" s="78" t="str">
        <f t="shared" si="744"/>
        <v/>
      </c>
      <c r="J2178" s="16"/>
      <c r="K2178" s="46" t="str">
        <f t="shared" si="745"/>
        <v/>
      </c>
      <c r="L2178" s="16"/>
      <c r="M2178" s="16"/>
      <c r="N2178" s="46"/>
      <c r="O2178" s="47" t="str">
        <f t="shared" si="748"/>
        <v/>
      </c>
      <c r="P2178" s="47"/>
      <c r="Q2178" s="48" t="str">
        <f>IFERROR(VLOOKUP(E2178,Funcionários!$C$8:$E$207,3,FALSE),"")</f>
        <v/>
      </c>
      <c r="R2178" s="47"/>
      <c r="S2178" s="49" t="str">
        <f t="shared" si="749"/>
        <v/>
      </c>
      <c r="T2178" s="49">
        <v>2.172E-2</v>
      </c>
      <c r="U2178" s="48" t="str">
        <f>IF(Funcionários!C2179=0,"",Funcionários!C2179)</f>
        <v/>
      </c>
      <c r="V2178" s="50">
        <f>IF(U2178="",0,IF(COUNTIFS($E$7:$E$3006,U2178,$I$7:$I$3006,'RC'!$E$6)=0,0,COUNTIFS($M$7:$M$3006,"Concluída no prazo",$E$7:$E$3006,U2178,$I$7:$I$3006,'RC'!$E$6)/COUNTIFS($E$7:$E$3006,U2178,$I$7:$I$3006,'RC'!$E$6)))</f>
        <v>0</v>
      </c>
      <c r="W2178" s="49">
        <f>SUMIFS($J$7:$J$3006,$E$7:$E$3006,U2178,$I$7:$I$3006,'RC'!$E$6)+SUMIFS($L$7:$L$3006,$E$7:$E$3006,U2178,$I$7:$I$3006,'RC'!$E$6)</f>
        <v>0</v>
      </c>
      <c r="X2178" s="48">
        <f>COUNTIFS($E$7:$E$3006,U2178,$I$7:$I$3006,'RC'!$E$6)</f>
        <v>0</v>
      </c>
      <c r="Y2178" s="48"/>
      <c r="Z2178" s="51" t="str">
        <f>IF(AQ2178='RC'!$E$6,AC2178*1000+AD2178,"")</f>
        <v/>
      </c>
      <c r="AA2178" s="51" t="str">
        <f>IF(AB2178="","",IF(AQ2178='RC'!$E$6,AC2178*1000-AD2178,""))</f>
        <v/>
      </c>
      <c r="AB2178" s="48" t="str">
        <f>IFERROR(VLOOKUP(E2178,Funcionários!$C$8:$E$207,3,FALSE),"")</f>
        <v/>
      </c>
      <c r="AC2178" s="50" t="str">
        <f>IF(AB2178="","",IF(COUNTIFS($AB$7:$AB$3006,AB2178,$AQ$7:$AQ$3006,'RC'!$E$6)=0,"",COUNTIFS($M$7:$M$3006,"Concluída no prazo",$AB$7:$AB$3006,AB2178,$AQ$7:$AQ$3006,'RC'!$E$6)/COUNTIFS($AB$7:$AB$3006,AB2178,$AQ$7:$AQ$3006,'RC'!$E$6)))</f>
        <v/>
      </c>
      <c r="AD2178" s="48">
        <f>SUMIF($AQ$7:$AQ$3006,'RC'!$E$6,$J$7:$J$3006)+SUMIF($AQ$7:$AQ$3006,'RC'!$E$6,$L$7:$L$3006)</f>
        <v>21</v>
      </c>
      <c r="AF2178" s="48">
        <v>2.82899999999934E-2</v>
      </c>
      <c r="AG2178" s="48">
        <f>IF(OR(AQ2178="",AQ2178&lt;&gt;'RC'!$E$6,AB2178&lt;&gt;'RC'!$D$21),0,1)</f>
        <v>0</v>
      </c>
      <c r="AH2178" s="48">
        <f t="shared" si="746"/>
        <v>2.82899999999934E-2</v>
      </c>
      <c r="AI2178" s="48" t="str">
        <f t="shared" si="728"/>
        <v/>
      </c>
      <c r="AJ2178" s="48" t="str">
        <f t="shared" si="729"/>
        <v/>
      </c>
      <c r="AK2178" s="52" t="str">
        <f t="shared" si="730"/>
        <v/>
      </c>
      <c r="AL2178" s="52" t="str">
        <f t="shared" si="731"/>
        <v/>
      </c>
      <c r="AM2178" s="48" t="str">
        <f t="shared" si="732"/>
        <v/>
      </c>
      <c r="AN2178" s="48" t="str">
        <f t="shared" si="733"/>
        <v/>
      </c>
      <c r="AP2178" s="18" t="str">
        <f t="shared" si="734"/>
        <v/>
      </c>
      <c r="AQ2178" s="18" t="str">
        <f t="shared" si="735"/>
        <v/>
      </c>
      <c r="AR2178" s="18">
        <v>2.8289999999999999E-2</v>
      </c>
      <c r="AS2178" s="18">
        <f>IF(AF!$D$27="Todos",1,IF(M2178=AF!$D$27,1,0))</f>
        <v>1</v>
      </c>
      <c r="AT2178" s="53">
        <f>IF(AND(E2178=AF!$D$6,OR(LT!M2178=AF!$D$27,AF!$D$27="Todos"),OR(AP2178=AF!$E$8,AQ2178=AF!$E$8)),AR2178+AS2178,0)</f>
        <v>0</v>
      </c>
      <c r="AU2178" s="18" t="str">
        <f t="shared" si="736"/>
        <v/>
      </c>
      <c r="AV2178" s="54" t="str">
        <f t="shared" si="737"/>
        <v/>
      </c>
      <c r="AW2178" s="54" t="str">
        <f t="shared" si="738"/>
        <v/>
      </c>
      <c r="AX2178" s="18" t="str">
        <f t="shared" si="739"/>
        <v/>
      </c>
      <c r="AY2178" s="18" t="str">
        <f t="shared" si="740"/>
        <v/>
      </c>
      <c r="BA2178" s="18">
        <f>IF($E2178=AF!$D$6,IF($M2178="Concluída no prazo",2,IF($M2178="Concluída com atraso",1,0)),0)</f>
        <v>0</v>
      </c>
      <c r="BB2178" s="18">
        <f>IF($E2178=AF!$D$6,IF($M2178="Atrasada",2,IF($M2178="Concluída com atraso",1,0)),0)</f>
        <v>0</v>
      </c>
      <c r="BC2178" s="18">
        <v>2.172E-2</v>
      </c>
      <c r="BD2178" s="18">
        <f t="shared" si="747"/>
        <v>2.172E-2</v>
      </c>
      <c r="BE2178" s="18">
        <f t="shared" si="747"/>
        <v>2.172E-2</v>
      </c>
      <c r="BF2178" s="18" t="str">
        <f t="shared" si="741"/>
        <v/>
      </c>
      <c r="BN2178" s="18" t="str">
        <f t="shared" si="742"/>
        <v>s</v>
      </c>
    </row>
    <row r="2179" spans="3:66" ht="50.1" customHeight="1" thickTop="1" thickBot="1" x14ac:dyDescent="0.3">
      <c r="C2179" s="46"/>
      <c r="D2179" s="46"/>
      <c r="E2179" s="46"/>
      <c r="F2179" s="122"/>
      <c r="G2179" s="122"/>
      <c r="H2179" s="78" t="str">
        <f t="shared" si="743"/>
        <v/>
      </c>
      <c r="I2179" s="78" t="str">
        <f t="shared" si="744"/>
        <v/>
      </c>
      <c r="J2179" s="16"/>
      <c r="K2179" s="46" t="str">
        <f t="shared" si="745"/>
        <v/>
      </c>
      <c r="L2179" s="16"/>
      <c r="M2179" s="16"/>
      <c r="N2179" s="46"/>
      <c r="O2179" s="47" t="str">
        <f t="shared" si="748"/>
        <v/>
      </c>
      <c r="P2179" s="47"/>
      <c r="Q2179" s="48" t="str">
        <f>IFERROR(VLOOKUP(E2179,Funcionários!$C$8:$E$207,3,FALSE),"")</f>
        <v/>
      </c>
      <c r="R2179" s="47"/>
      <c r="S2179" s="49" t="str">
        <f t="shared" si="749"/>
        <v/>
      </c>
      <c r="T2179" s="49">
        <v>2.1729999999999999E-2</v>
      </c>
      <c r="U2179" s="48" t="str">
        <f>IF(Funcionários!C2180=0,"",Funcionários!C2180)</f>
        <v/>
      </c>
      <c r="V2179" s="50">
        <f>IF(U2179="",0,IF(COUNTIFS($E$7:$E$3006,U2179,$I$7:$I$3006,'RC'!$E$6)=0,0,COUNTIFS($M$7:$M$3006,"Concluída no prazo",$E$7:$E$3006,U2179,$I$7:$I$3006,'RC'!$E$6)/COUNTIFS($E$7:$E$3006,U2179,$I$7:$I$3006,'RC'!$E$6)))</f>
        <v>0</v>
      </c>
      <c r="W2179" s="49">
        <f>SUMIFS($J$7:$J$3006,$E$7:$E$3006,U2179,$I$7:$I$3006,'RC'!$E$6)+SUMIFS($L$7:$L$3006,$E$7:$E$3006,U2179,$I$7:$I$3006,'RC'!$E$6)</f>
        <v>0</v>
      </c>
      <c r="X2179" s="48">
        <f>COUNTIFS($E$7:$E$3006,U2179,$I$7:$I$3006,'RC'!$E$6)</f>
        <v>0</v>
      </c>
      <c r="Y2179" s="48"/>
      <c r="Z2179" s="51" t="str">
        <f>IF(AQ2179='RC'!$E$6,AC2179*1000+AD2179,"")</f>
        <v/>
      </c>
      <c r="AA2179" s="51" t="str">
        <f>IF(AB2179="","",IF(AQ2179='RC'!$E$6,AC2179*1000-AD2179,""))</f>
        <v/>
      </c>
      <c r="AB2179" s="48" t="str">
        <f>IFERROR(VLOOKUP(E2179,Funcionários!$C$8:$E$207,3,FALSE),"")</f>
        <v/>
      </c>
      <c r="AC2179" s="50" t="str">
        <f>IF(AB2179="","",IF(COUNTIFS($AB$7:$AB$3006,AB2179,$AQ$7:$AQ$3006,'RC'!$E$6)=0,"",COUNTIFS($M$7:$M$3006,"Concluída no prazo",$AB$7:$AB$3006,AB2179,$AQ$7:$AQ$3006,'RC'!$E$6)/COUNTIFS($AB$7:$AB$3006,AB2179,$AQ$7:$AQ$3006,'RC'!$E$6)))</f>
        <v/>
      </c>
      <c r="AD2179" s="48">
        <f>SUMIF($AQ$7:$AQ$3006,'RC'!$E$6,$J$7:$J$3006)+SUMIF($AQ$7:$AQ$3006,'RC'!$E$6,$L$7:$L$3006)</f>
        <v>21</v>
      </c>
      <c r="AF2179" s="48">
        <v>2.82799999999933E-2</v>
      </c>
      <c r="AG2179" s="48">
        <f>IF(OR(AQ2179="",AQ2179&lt;&gt;'RC'!$E$6,AB2179&lt;&gt;'RC'!$D$21),0,1)</f>
        <v>0</v>
      </c>
      <c r="AH2179" s="48">
        <f t="shared" si="746"/>
        <v>2.82799999999933E-2</v>
      </c>
      <c r="AI2179" s="48" t="str">
        <f t="shared" si="728"/>
        <v/>
      </c>
      <c r="AJ2179" s="48" t="str">
        <f t="shared" si="729"/>
        <v/>
      </c>
      <c r="AK2179" s="52" t="str">
        <f t="shared" si="730"/>
        <v/>
      </c>
      <c r="AL2179" s="52" t="str">
        <f t="shared" si="731"/>
        <v/>
      </c>
      <c r="AM2179" s="48" t="str">
        <f t="shared" si="732"/>
        <v/>
      </c>
      <c r="AN2179" s="48" t="str">
        <f t="shared" si="733"/>
        <v/>
      </c>
      <c r="AP2179" s="18" t="str">
        <f t="shared" si="734"/>
        <v/>
      </c>
      <c r="AQ2179" s="18" t="str">
        <f t="shared" si="735"/>
        <v/>
      </c>
      <c r="AR2179" s="18">
        <v>2.828E-2</v>
      </c>
      <c r="AS2179" s="18">
        <f>IF(AF!$D$27="Todos",1,IF(M2179=AF!$D$27,1,0))</f>
        <v>1</v>
      </c>
      <c r="AT2179" s="53">
        <f>IF(AND(E2179=AF!$D$6,OR(LT!M2179=AF!$D$27,AF!$D$27="Todos"),OR(AP2179=AF!$E$8,AQ2179=AF!$E$8)),AR2179+AS2179,0)</f>
        <v>0</v>
      </c>
      <c r="AU2179" s="18" t="str">
        <f t="shared" si="736"/>
        <v/>
      </c>
      <c r="AV2179" s="54" t="str">
        <f t="shared" si="737"/>
        <v/>
      </c>
      <c r="AW2179" s="54" t="str">
        <f t="shared" si="738"/>
        <v/>
      </c>
      <c r="AX2179" s="18" t="str">
        <f t="shared" si="739"/>
        <v/>
      </c>
      <c r="AY2179" s="18" t="str">
        <f t="shared" si="740"/>
        <v/>
      </c>
      <c r="BA2179" s="18">
        <f>IF($E2179=AF!$D$6,IF($M2179="Concluída no prazo",2,IF($M2179="Concluída com atraso",1,0)),0)</f>
        <v>0</v>
      </c>
      <c r="BB2179" s="18">
        <f>IF($E2179=AF!$D$6,IF($M2179="Atrasada",2,IF($M2179="Concluída com atraso",1,0)),0)</f>
        <v>0</v>
      </c>
      <c r="BC2179" s="18">
        <v>2.1729999999999999E-2</v>
      </c>
      <c r="BD2179" s="18">
        <f t="shared" si="747"/>
        <v>2.1729999999999999E-2</v>
      </c>
      <c r="BE2179" s="18">
        <f t="shared" si="747"/>
        <v>2.1729999999999999E-2</v>
      </c>
      <c r="BF2179" s="18" t="str">
        <f t="shared" si="741"/>
        <v/>
      </c>
      <c r="BN2179" s="18" t="str">
        <f t="shared" si="742"/>
        <v>s</v>
      </c>
    </row>
    <row r="2180" spans="3:66" ht="50.1" customHeight="1" thickTop="1" thickBot="1" x14ac:dyDescent="0.3">
      <c r="C2180" s="46"/>
      <c r="D2180" s="46"/>
      <c r="E2180" s="46"/>
      <c r="F2180" s="122"/>
      <c r="G2180" s="122"/>
      <c r="H2180" s="78" t="str">
        <f t="shared" si="743"/>
        <v/>
      </c>
      <c r="I2180" s="78" t="str">
        <f t="shared" si="744"/>
        <v/>
      </c>
      <c r="J2180" s="16"/>
      <c r="K2180" s="46" t="str">
        <f t="shared" si="745"/>
        <v/>
      </c>
      <c r="L2180" s="16"/>
      <c r="M2180" s="16"/>
      <c r="N2180" s="46"/>
      <c r="O2180" s="47" t="str">
        <f t="shared" si="748"/>
        <v/>
      </c>
      <c r="P2180" s="47"/>
      <c r="Q2180" s="48" t="str">
        <f>IFERROR(VLOOKUP(E2180,Funcionários!$C$8:$E$207,3,FALSE),"")</f>
        <v/>
      </c>
      <c r="R2180" s="47"/>
      <c r="S2180" s="49" t="str">
        <f t="shared" si="749"/>
        <v/>
      </c>
      <c r="T2180" s="49">
        <v>2.1739999999999999E-2</v>
      </c>
      <c r="U2180" s="48" t="str">
        <f>IF(Funcionários!C2181=0,"",Funcionários!C2181)</f>
        <v/>
      </c>
      <c r="V2180" s="50">
        <f>IF(U2180="",0,IF(COUNTIFS($E$7:$E$3006,U2180,$I$7:$I$3006,'RC'!$E$6)=0,0,COUNTIFS($M$7:$M$3006,"Concluída no prazo",$E$7:$E$3006,U2180,$I$7:$I$3006,'RC'!$E$6)/COUNTIFS($E$7:$E$3006,U2180,$I$7:$I$3006,'RC'!$E$6)))</f>
        <v>0</v>
      </c>
      <c r="W2180" s="49">
        <f>SUMIFS($J$7:$J$3006,$E$7:$E$3006,U2180,$I$7:$I$3006,'RC'!$E$6)+SUMIFS($L$7:$L$3006,$E$7:$E$3006,U2180,$I$7:$I$3006,'RC'!$E$6)</f>
        <v>0</v>
      </c>
      <c r="X2180" s="48">
        <f>COUNTIFS($E$7:$E$3006,U2180,$I$7:$I$3006,'RC'!$E$6)</f>
        <v>0</v>
      </c>
      <c r="Y2180" s="48"/>
      <c r="Z2180" s="51" t="str">
        <f>IF(AQ2180='RC'!$E$6,AC2180*1000+AD2180,"")</f>
        <v/>
      </c>
      <c r="AA2180" s="51" t="str">
        <f>IF(AB2180="","",IF(AQ2180='RC'!$E$6,AC2180*1000-AD2180,""))</f>
        <v/>
      </c>
      <c r="AB2180" s="48" t="str">
        <f>IFERROR(VLOOKUP(E2180,Funcionários!$C$8:$E$207,3,FALSE),"")</f>
        <v/>
      </c>
      <c r="AC2180" s="50" t="str">
        <f>IF(AB2180="","",IF(COUNTIFS($AB$7:$AB$3006,AB2180,$AQ$7:$AQ$3006,'RC'!$E$6)=0,"",COUNTIFS($M$7:$M$3006,"Concluída no prazo",$AB$7:$AB$3006,AB2180,$AQ$7:$AQ$3006,'RC'!$E$6)/COUNTIFS($AB$7:$AB$3006,AB2180,$AQ$7:$AQ$3006,'RC'!$E$6)))</f>
        <v/>
      </c>
      <c r="AD2180" s="48">
        <f>SUMIF($AQ$7:$AQ$3006,'RC'!$E$6,$J$7:$J$3006)+SUMIF($AQ$7:$AQ$3006,'RC'!$E$6,$L$7:$L$3006)</f>
        <v>21</v>
      </c>
      <c r="AF2180" s="48">
        <v>2.82699999999933E-2</v>
      </c>
      <c r="AG2180" s="48">
        <f>IF(OR(AQ2180="",AQ2180&lt;&gt;'RC'!$E$6,AB2180&lt;&gt;'RC'!$D$21),0,1)</f>
        <v>0</v>
      </c>
      <c r="AH2180" s="48">
        <f t="shared" si="746"/>
        <v>2.82699999999933E-2</v>
      </c>
      <c r="AI2180" s="48" t="str">
        <f t="shared" si="728"/>
        <v/>
      </c>
      <c r="AJ2180" s="48" t="str">
        <f t="shared" si="729"/>
        <v/>
      </c>
      <c r="AK2180" s="52" t="str">
        <f t="shared" si="730"/>
        <v/>
      </c>
      <c r="AL2180" s="52" t="str">
        <f t="shared" si="731"/>
        <v/>
      </c>
      <c r="AM2180" s="48" t="str">
        <f t="shared" si="732"/>
        <v/>
      </c>
      <c r="AN2180" s="48" t="str">
        <f t="shared" si="733"/>
        <v/>
      </c>
      <c r="AP2180" s="18" t="str">
        <f t="shared" si="734"/>
        <v/>
      </c>
      <c r="AQ2180" s="18" t="str">
        <f t="shared" si="735"/>
        <v/>
      </c>
      <c r="AR2180" s="18">
        <v>2.827E-2</v>
      </c>
      <c r="AS2180" s="18">
        <f>IF(AF!$D$27="Todos",1,IF(M2180=AF!$D$27,1,0))</f>
        <v>1</v>
      </c>
      <c r="AT2180" s="53">
        <f>IF(AND(E2180=AF!$D$6,OR(LT!M2180=AF!$D$27,AF!$D$27="Todos"),OR(AP2180=AF!$E$8,AQ2180=AF!$E$8)),AR2180+AS2180,0)</f>
        <v>0</v>
      </c>
      <c r="AU2180" s="18" t="str">
        <f t="shared" si="736"/>
        <v/>
      </c>
      <c r="AV2180" s="54" t="str">
        <f t="shared" si="737"/>
        <v/>
      </c>
      <c r="AW2180" s="54" t="str">
        <f t="shared" si="738"/>
        <v/>
      </c>
      <c r="AX2180" s="18" t="str">
        <f t="shared" si="739"/>
        <v/>
      </c>
      <c r="AY2180" s="18" t="str">
        <f t="shared" si="740"/>
        <v/>
      </c>
      <c r="BA2180" s="18">
        <f>IF($E2180=AF!$D$6,IF($M2180="Concluída no prazo",2,IF($M2180="Concluída com atraso",1,0)),0)</f>
        <v>0</v>
      </c>
      <c r="BB2180" s="18">
        <f>IF($E2180=AF!$D$6,IF($M2180="Atrasada",2,IF($M2180="Concluída com atraso",1,0)),0)</f>
        <v>0</v>
      </c>
      <c r="BC2180" s="18">
        <v>2.1739999999999999E-2</v>
      </c>
      <c r="BD2180" s="18">
        <f t="shared" si="747"/>
        <v>2.1739999999999999E-2</v>
      </c>
      <c r="BE2180" s="18">
        <f t="shared" si="747"/>
        <v>2.1739999999999999E-2</v>
      </c>
      <c r="BF2180" s="18" t="str">
        <f t="shared" si="741"/>
        <v/>
      </c>
      <c r="BN2180" s="18" t="str">
        <f t="shared" si="742"/>
        <v>s</v>
      </c>
    </row>
    <row r="2181" spans="3:66" ht="50.1" customHeight="1" thickTop="1" thickBot="1" x14ac:dyDescent="0.3">
      <c r="C2181" s="46"/>
      <c r="D2181" s="46"/>
      <c r="E2181" s="46"/>
      <c r="F2181" s="122"/>
      <c r="G2181" s="122"/>
      <c r="H2181" s="78" t="str">
        <f t="shared" si="743"/>
        <v/>
      </c>
      <c r="I2181" s="78" t="str">
        <f t="shared" si="744"/>
        <v/>
      </c>
      <c r="J2181" s="16"/>
      <c r="K2181" s="46" t="str">
        <f t="shared" si="745"/>
        <v/>
      </c>
      <c r="L2181" s="16"/>
      <c r="M2181" s="16"/>
      <c r="N2181" s="46"/>
      <c r="O2181" s="47" t="str">
        <f t="shared" si="748"/>
        <v/>
      </c>
      <c r="P2181" s="47"/>
      <c r="Q2181" s="48" t="str">
        <f>IFERROR(VLOOKUP(E2181,Funcionários!$C$8:$E$207,3,FALSE),"")</f>
        <v/>
      </c>
      <c r="R2181" s="47"/>
      <c r="S2181" s="49" t="str">
        <f t="shared" si="749"/>
        <v/>
      </c>
      <c r="T2181" s="49">
        <v>2.1749999999999999E-2</v>
      </c>
      <c r="U2181" s="48" t="str">
        <f>IF(Funcionários!C2182=0,"",Funcionários!C2182)</f>
        <v/>
      </c>
      <c r="V2181" s="50">
        <f>IF(U2181="",0,IF(COUNTIFS($E$7:$E$3006,U2181,$I$7:$I$3006,'RC'!$E$6)=0,0,COUNTIFS($M$7:$M$3006,"Concluída no prazo",$E$7:$E$3006,U2181,$I$7:$I$3006,'RC'!$E$6)/COUNTIFS($E$7:$E$3006,U2181,$I$7:$I$3006,'RC'!$E$6)))</f>
        <v>0</v>
      </c>
      <c r="W2181" s="49">
        <f>SUMIFS($J$7:$J$3006,$E$7:$E$3006,U2181,$I$7:$I$3006,'RC'!$E$6)+SUMIFS($L$7:$L$3006,$E$7:$E$3006,U2181,$I$7:$I$3006,'RC'!$E$6)</f>
        <v>0</v>
      </c>
      <c r="X2181" s="48">
        <f>COUNTIFS($E$7:$E$3006,U2181,$I$7:$I$3006,'RC'!$E$6)</f>
        <v>0</v>
      </c>
      <c r="Y2181" s="48"/>
      <c r="Z2181" s="51" t="str">
        <f>IF(AQ2181='RC'!$E$6,AC2181*1000+AD2181,"")</f>
        <v/>
      </c>
      <c r="AA2181" s="51" t="str">
        <f>IF(AB2181="","",IF(AQ2181='RC'!$E$6,AC2181*1000-AD2181,""))</f>
        <v/>
      </c>
      <c r="AB2181" s="48" t="str">
        <f>IFERROR(VLOOKUP(E2181,Funcionários!$C$8:$E$207,3,FALSE),"")</f>
        <v/>
      </c>
      <c r="AC2181" s="50" t="str">
        <f>IF(AB2181="","",IF(COUNTIFS($AB$7:$AB$3006,AB2181,$AQ$7:$AQ$3006,'RC'!$E$6)=0,"",COUNTIFS($M$7:$M$3006,"Concluída no prazo",$AB$7:$AB$3006,AB2181,$AQ$7:$AQ$3006,'RC'!$E$6)/COUNTIFS($AB$7:$AB$3006,AB2181,$AQ$7:$AQ$3006,'RC'!$E$6)))</f>
        <v/>
      </c>
      <c r="AD2181" s="48">
        <f>SUMIF($AQ$7:$AQ$3006,'RC'!$E$6,$J$7:$J$3006)+SUMIF($AQ$7:$AQ$3006,'RC'!$E$6,$L$7:$L$3006)</f>
        <v>21</v>
      </c>
      <c r="AF2181" s="48">
        <v>2.8259999999993301E-2</v>
      </c>
      <c r="AG2181" s="48">
        <f>IF(OR(AQ2181="",AQ2181&lt;&gt;'RC'!$E$6,AB2181&lt;&gt;'RC'!$D$21),0,1)</f>
        <v>0</v>
      </c>
      <c r="AH2181" s="48">
        <f t="shared" si="746"/>
        <v>2.8259999999993301E-2</v>
      </c>
      <c r="AI2181" s="48" t="str">
        <f t="shared" si="728"/>
        <v/>
      </c>
      <c r="AJ2181" s="48" t="str">
        <f t="shared" si="729"/>
        <v/>
      </c>
      <c r="AK2181" s="52" t="str">
        <f t="shared" si="730"/>
        <v/>
      </c>
      <c r="AL2181" s="52" t="str">
        <f t="shared" si="731"/>
        <v/>
      </c>
      <c r="AM2181" s="48" t="str">
        <f t="shared" si="732"/>
        <v/>
      </c>
      <c r="AN2181" s="48" t="str">
        <f t="shared" si="733"/>
        <v/>
      </c>
      <c r="AP2181" s="18" t="str">
        <f t="shared" si="734"/>
        <v/>
      </c>
      <c r="AQ2181" s="18" t="str">
        <f t="shared" si="735"/>
        <v/>
      </c>
      <c r="AR2181" s="18">
        <v>2.826E-2</v>
      </c>
      <c r="AS2181" s="18">
        <f>IF(AF!$D$27="Todos",1,IF(M2181=AF!$D$27,1,0))</f>
        <v>1</v>
      </c>
      <c r="AT2181" s="53">
        <f>IF(AND(E2181=AF!$D$6,OR(LT!M2181=AF!$D$27,AF!$D$27="Todos"),OR(AP2181=AF!$E$8,AQ2181=AF!$E$8)),AR2181+AS2181,0)</f>
        <v>0</v>
      </c>
      <c r="AU2181" s="18" t="str">
        <f t="shared" si="736"/>
        <v/>
      </c>
      <c r="AV2181" s="54" t="str">
        <f t="shared" si="737"/>
        <v/>
      </c>
      <c r="AW2181" s="54" t="str">
        <f t="shared" si="738"/>
        <v/>
      </c>
      <c r="AX2181" s="18" t="str">
        <f t="shared" si="739"/>
        <v/>
      </c>
      <c r="AY2181" s="18" t="str">
        <f t="shared" si="740"/>
        <v/>
      </c>
      <c r="BA2181" s="18">
        <f>IF($E2181=AF!$D$6,IF($M2181="Concluída no prazo",2,IF($M2181="Concluída com atraso",1,0)),0)</f>
        <v>0</v>
      </c>
      <c r="BB2181" s="18">
        <f>IF($E2181=AF!$D$6,IF($M2181="Atrasada",2,IF($M2181="Concluída com atraso",1,0)),0)</f>
        <v>0</v>
      </c>
      <c r="BC2181" s="18">
        <v>2.1749999999999999E-2</v>
      </c>
      <c r="BD2181" s="18">
        <f t="shared" si="747"/>
        <v>2.1749999999999999E-2</v>
      </c>
      <c r="BE2181" s="18">
        <f t="shared" si="747"/>
        <v>2.1749999999999999E-2</v>
      </c>
      <c r="BF2181" s="18" t="str">
        <f t="shared" si="741"/>
        <v/>
      </c>
      <c r="BN2181" s="18" t="str">
        <f t="shared" si="742"/>
        <v>s</v>
      </c>
    </row>
    <row r="2182" spans="3:66" ht="50.1" customHeight="1" thickTop="1" thickBot="1" x14ac:dyDescent="0.3">
      <c r="C2182" s="46"/>
      <c r="D2182" s="46"/>
      <c r="E2182" s="46"/>
      <c r="F2182" s="122"/>
      <c r="G2182" s="122"/>
      <c r="H2182" s="78" t="str">
        <f t="shared" si="743"/>
        <v/>
      </c>
      <c r="I2182" s="78" t="str">
        <f t="shared" si="744"/>
        <v/>
      </c>
      <c r="J2182" s="16"/>
      <c r="K2182" s="46" t="str">
        <f t="shared" si="745"/>
        <v/>
      </c>
      <c r="L2182" s="16"/>
      <c r="M2182" s="16"/>
      <c r="N2182" s="46"/>
      <c r="O2182" s="47" t="str">
        <f t="shared" si="748"/>
        <v/>
      </c>
      <c r="P2182" s="47"/>
      <c r="Q2182" s="48" t="str">
        <f>IFERROR(VLOOKUP(E2182,Funcionários!$C$8:$E$207,3,FALSE),"")</f>
        <v/>
      </c>
      <c r="R2182" s="47"/>
      <c r="S2182" s="49" t="str">
        <f t="shared" si="749"/>
        <v/>
      </c>
      <c r="T2182" s="49">
        <v>2.1760000000000002E-2</v>
      </c>
      <c r="U2182" s="48" t="str">
        <f>IF(Funcionários!C2183=0,"",Funcionários!C2183)</f>
        <v/>
      </c>
      <c r="V2182" s="50">
        <f>IF(U2182="",0,IF(COUNTIFS($E$7:$E$3006,U2182,$I$7:$I$3006,'RC'!$E$6)=0,0,COUNTIFS($M$7:$M$3006,"Concluída no prazo",$E$7:$E$3006,U2182,$I$7:$I$3006,'RC'!$E$6)/COUNTIFS($E$7:$E$3006,U2182,$I$7:$I$3006,'RC'!$E$6)))</f>
        <v>0</v>
      </c>
      <c r="W2182" s="49">
        <f>SUMIFS($J$7:$J$3006,$E$7:$E$3006,U2182,$I$7:$I$3006,'RC'!$E$6)+SUMIFS($L$7:$L$3006,$E$7:$E$3006,U2182,$I$7:$I$3006,'RC'!$E$6)</f>
        <v>0</v>
      </c>
      <c r="X2182" s="48">
        <f>COUNTIFS($E$7:$E$3006,U2182,$I$7:$I$3006,'RC'!$E$6)</f>
        <v>0</v>
      </c>
      <c r="Y2182" s="48"/>
      <c r="Z2182" s="51" t="str">
        <f>IF(AQ2182='RC'!$E$6,AC2182*1000+AD2182,"")</f>
        <v/>
      </c>
      <c r="AA2182" s="51" t="str">
        <f>IF(AB2182="","",IF(AQ2182='RC'!$E$6,AC2182*1000-AD2182,""))</f>
        <v/>
      </c>
      <c r="AB2182" s="48" t="str">
        <f>IFERROR(VLOOKUP(E2182,Funcionários!$C$8:$E$207,3,FALSE),"")</f>
        <v/>
      </c>
      <c r="AC2182" s="50" t="str">
        <f>IF(AB2182="","",IF(COUNTIFS($AB$7:$AB$3006,AB2182,$AQ$7:$AQ$3006,'RC'!$E$6)=0,"",COUNTIFS($M$7:$M$3006,"Concluída no prazo",$AB$7:$AB$3006,AB2182,$AQ$7:$AQ$3006,'RC'!$E$6)/COUNTIFS($AB$7:$AB$3006,AB2182,$AQ$7:$AQ$3006,'RC'!$E$6)))</f>
        <v/>
      </c>
      <c r="AD2182" s="48">
        <f>SUMIF($AQ$7:$AQ$3006,'RC'!$E$6,$J$7:$J$3006)+SUMIF($AQ$7:$AQ$3006,'RC'!$E$6,$L$7:$L$3006)</f>
        <v>21</v>
      </c>
      <c r="AF2182" s="48">
        <v>2.8249999999993301E-2</v>
      </c>
      <c r="AG2182" s="48">
        <f>IF(OR(AQ2182="",AQ2182&lt;&gt;'RC'!$E$6,AB2182&lt;&gt;'RC'!$D$21),0,1)</f>
        <v>0</v>
      </c>
      <c r="AH2182" s="48">
        <f t="shared" si="746"/>
        <v>2.8249999999993301E-2</v>
      </c>
      <c r="AI2182" s="48" t="str">
        <f t="shared" si="728"/>
        <v/>
      </c>
      <c r="AJ2182" s="48" t="str">
        <f t="shared" si="729"/>
        <v/>
      </c>
      <c r="AK2182" s="52" t="str">
        <f t="shared" si="730"/>
        <v/>
      </c>
      <c r="AL2182" s="52" t="str">
        <f t="shared" si="731"/>
        <v/>
      </c>
      <c r="AM2182" s="48" t="str">
        <f t="shared" si="732"/>
        <v/>
      </c>
      <c r="AN2182" s="48" t="str">
        <f t="shared" si="733"/>
        <v/>
      </c>
      <c r="AP2182" s="18" t="str">
        <f t="shared" si="734"/>
        <v/>
      </c>
      <c r="AQ2182" s="18" t="str">
        <f t="shared" si="735"/>
        <v/>
      </c>
      <c r="AR2182" s="18">
        <v>2.8250000000000001E-2</v>
      </c>
      <c r="AS2182" s="18">
        <f>IF(AF!$D$27="Todos",1,IF(M2182=AF!$D$27,1,0))</f>
        <v>1</v>
      </c>
      <c r="AT2182" s="53">
        <f>IF(AND(E2182=AF!$D$6,OR(LT!M2182=AF!$D$27,AF!$D$27="Todos"),OR(AP2182=AF!$E$8,AQ2182=AF!$E$8)),AR2182+AS2182,0)</f>
        <v>0</v>
      </c>
      <c r="AU2182" s="18" t="str">
        <f t="shared" si="736"/>
        <v/>
      </c>
      <c r="AV2182" s="54" t="str">
        <f t="shared" si="737"/>
        <v/>
      </c>
      <c r="AW2182" s="54" t="str">
        <f t="shared" si="738"/>
        <v/>
      </c>
      <c r="AX2182" s="18" t="str">
        <f t="shared" si="739"/>
        <v/>
      </c>
      <c r="AY2182" s="18" t="str">
        <f t="shared" si="740"/>
        <v/>
      </c>
      <c r="BA2182" s="18">
        <f>IF($E2182=AF!$D$6,IF($M2182="Concluída no prazo",2,IF($M2182="Concluída com atraso",1,0)),0)</f>
        <v>0</v>
      </c>
      <c r="BB2182" s="18">
        <f>IF($E2182=AF!$D$6,IF($M2182="Atrasada",2,IF($M2182="Concluída com atraso",1,0)),0)</f>
        <v>0</v>
      </c>
      <c r="BC2182" s="18">
        <v>2.1760000000000002E-2</v>
      </c>
      <c r="BD2182" s="18">
        <f t="shared" si="747"/>
        <v>2.1760000000000002E-2</v>
      </c>
      <c r="BE2182" s="18">
        <f t="shared" si="747"/>
        <v>2.1760000000000002E-2</v>
      </c>
      <c r="BF2182" s="18" t="str">
        <f t="shared" si="741"/>
        <v/>
      </c>
      <c r="BN2182" s="18" t="str">
        <f t="shared" si="742"/>
        <v>s</v>
      </c>
    </row>
    <row r="2183" spans="3:66" ht="50.1" customHeight="1" thickTop="1" thickBot="1" x14ac:dyDescent="0.3">
      <c r="C2183" s="46"/>
      <c r="D2183" s="46"/>
      <c r="E2183" s="46"/>
      <c r="F2183" s="122"/>
      <c r="G2183" s="122"/>
      <c r="H2183" s="78" t="str">
        <f t="shared" si="743"/>
        <v/>
      </c>
      <c r="I2183" s="78" t="str">
        <f t="shared" si="744"/>
        <v/>
      </c>
      <c r="J2183" s="16"/>
      <c r="K2183" s="46" t="str">
        <f t="shared" si="745"/>
        <v/>
      </c>
      <c r="L2183" s="16"/>
      <c r="M2183" s="16"/>
      <c r="N2183" s="46"/>
      <c r="O2183" s="47" t="str">
        <f t="shared" si="748"/>
        <v/>
      </c>
      <c r="P2183" s="47"/>
      <c r="Q2183" s="48" t="str">
        <f>IFERROR(VLOOKUP(E2183,Funcionários!$C$8:$E$207,3,FALSE),"")</f>
        <v/>
      </c>
      <c r="R2183" s="47"/>
      <c r="S2183" s="49" t="str">
        <f t="shared" si="749"/>
        <v/>
      </c>
      <c r="T2183" s="49">
        <v>2.1770000000000001E-2</v>
      </c>
      <c r="U2183" s="48" t="str">
        <f>IF(Funcionários!C2184=0,"",Funcionários!C2184)</f>
        <v/>
      </c>
      <c r="V2183" s="50">
        <f>IF(U2183="",0,IF(COUNTIFS($E$7:$E$3006,U2183,$I$7:$I$3006,'RC'!$E$6)=0,0,COUNTIFS($M$7:$M$3006,"Concluída no prazo",$E$7:$E$3006,U2183,$I$7:$I$3006,'RC'!$E$6)/COUNTIFS($E$7:$E$3006,U2183,$I$7:$I$3006,'RC'!$E$6)))</f>
        <v>0</v>
      </c>
      <c r="W2183" s="49">
        <f>SUMIFS($J$7:$J$3006,$E$7:$E$3006,U2183,$I$7:$I$3006,'RC'!$E$6)+SUMIFS($L$7:$L$3006,$E$7:$E$3006,U2183,$I$7:$I$3006,'RC'!$E$6)</f>
        <v>0</v>
      </c>
      <c r="X2183" s="48">
        <f>COUNTIFS($E$7:$E$3006,U2183,$I$7:$I$3006,'RC'!$E$6)</f>
        <v>0</v>
      </c>
      <c r="Y2183" s="48"/>
      <c r="Z2183" s="51" t="str">
        <f>IF(AQ2183='RC'!$E$6,AC2183*1000+AD2183,"")</f>
        <v/>
      </c>
      <c r="AA2183" s="51" t="str">
        <f>IF(AB2183="","",IF(AQ2183='RC'!$E$6,AC2183*1000-AD2183,""))</f>
        <v/>
      </c>
      <c r="AB2183" s="48" t="str">
        <f>IFERROR(VLOOKUP(E2183,Funcionários!$C$8:$E$207,3,FALSE),"")</f>
        <v/>
      </c>
      <c r="AC2183" s="50" t="str">
        <f>IF(AB2183="","",IF(COUNTIFS($AB$7:$AB$3006,AB2183,$AQ$7:$AQ$3006,'RC'!$E$6)=0,"",COUNTIFS($M$7:$M$3006,"Concluída no prazo",$AB$7:$AB$3006,AB2183,$AQ$7:$AQ$3006,'RC'!$E$6)/COUNTIFS($AB$7:$AB$3006,AB2183,$AQ$7:$AQ$3006,'RC'!$E$6)))</f>
        <v/>
      </c>
      <c r="AD2183" s="48">
        <f>SUMIF($AQ$7:$AQ$3006,'RC'!$E$6,$J$7:$J$3006)+SUMIF($AQ$7:$AQ$3006,'RC'!$E$6,$L$7:$L$3006)</f>
        <v>21</v>
      </c>
      <c r="AF2183" s="48">
        <v>2.8239999999993302E-2</v>
      </c>
      <c r="AG2183" s="48">
        <f>IF(OR(AQ2183="",AQ2183&lt;&gt;'RC'!$E$6,AB2183&lt;&gt;'RC'!$D$21),0,1)</f>
        <v>0</v>
      </c>
      <c r="AH2183" s="48">
        <f t="shared" si="746"/>
        <v>2.8239999999993302E-2</v>
      </c>
      <c r="AI2183" s="48" t="str">
        <f t="shared" ref="AI2183:AI2246" si="750">IF(AH2183&lt;1,"",E2183)</f>
        <v/>
      </c>
      <c r="AJ2183" s="48" t="str">
        <f t="shared" ref="AJ2183:AJ2246" si="751">IF($AI2183="","",C2183)</f>
        <v/>
      </c>
      <c r="AK2183" s="52" t="str">
        <f t="shared" ref="AK2183:AK2246" si="752">IF($AI2183="","",F2183)</f>
        <v/>
      </c>
      <c r="AL2183" s="52" t="str">
        <f t="shared" ref="AL2183:AL2246" si="753">IF($AI2183="","",G2183)</f>
        <v/>
      </c>
      <c r="AM2183" s="48" t="str">
        <f t="shared" ref="AM2183:AM2246" si="754">IF($AI2183="","",J2183+L2183)</f>
        <v/>
      </c>
      <c r="AN2183" s="48" t="str">
        <f t="shared" ref="AN2183:AN2246" si="755">IF($AI2183="","",M2183)</f>
        <v/>
      </c>
      <c r="AP2183" s="18" t="str">
        <f t="shared" ref="AP2183:AP2246" si="756">IF(F2183=0,"",MONTH(F2183))</f>
        <v/>
      </c>
      <c r="AQ2183" s="18" t="str">
        <f t="shared" ref="AQ2183:AQ2246" si="757">IF(G2183=0,"",MONTH(G2183))</f>
        <v/>
      </c>
      <c r="AR2183" s="18">
        <v>2.8240000000000001E-2</v>
      </c>
      <c r="AS2183" s="18">
        <f>IF(AF!$D$27="Todos",1,IF(M2183=AF!$D$27,1,0))</f>
        <v>1</v>
      </c>
      <c r="AT2183" s="53">
        <f>IF(AND(E2183=AF!$D$6,OR(LT!M2183=AF!$D$27,AF!$D$27="Todos"),OR(AP2183=AF!$E$8,AQ2183=AF!$E$8)),AR2183+AS2183,0)</f>
        <v>0</v>
      </c>
      <c r="AU2183" s="18" t="str">
        <f t="shared" ref="AU2183:AU2246" si="758">IF($AT2183=0,"",C2183)</f>
        <v/>
      </c>
      <c r="AV2183" s="54" t="str">
        <f t="shared" ref="AV2183:AV2246" si="759">IF($AT2183=0,"",F2183)</f>
        <v/>
      </c>
      <c r="AW2183" s="54" t="str">
        <f t="shared" ref="AW2183:AW2246" si="760">IF($AT2183=0,"",G2183)</f>
        <v/>
      </c>
      <c r="AX2183" s="18" t="str">
        <f t="shared" ref="AX2183:AX2246" si="761">IF($AT2183=0,"",J2183+L2183)</f>
        <v/>
      </c>
      <c r="AY2183" s="18" t="str">
        <f t="shared" ref="AY2183:AY2246" si="762">IF($AT2183=0,"",M2183)</f>
        <v/>
      </c>
      <c r="BA2183" s="18">
        <f>IF($E2183=AF!$D$6,IF($M2183="Concluída no prazo",2,IF($M2183="Concluída com atraso",1,0)),0)</f>
        <v>0</v>
      </c>
      <c r="BB2183" s="18">
        <f>IF($E2183=AF!$D$6,IF($M2183="Atrasada",2,IF($M2183="Concluída com atraso",1,0)),0)</f>
        <v>0</v>
      </c>
      <c r="BC2183" s="18">
        <v>2.1770000000000001E-2</v>
      </c>
      <c r="BD2183" s="18">
        <f t="shared" si="747"/>
        <v>2.1770000000000001E-2</v>
      </c>
      <c r="BE2183" s="18">
        <f t="shared" si="747"/>
        <v>2.1770000000000001E-2</v>
      </c>
      <c r="BF2183" s="18" t="str">
        <f t="shared" ref="BF2183:BF2246" si="763">IF(C2183=0,"",C2183)</f>
        <v/>
      </c>
      <c r="BN2183" s="18" t="str">
        <f t="shared" ref="BN2183:BN2246" si="764">IF(AP2183=AQ2183,"s","n")</f>
        <v>s</v>
      </c>
    </row>
    <row r="2184" spans="3:66" ht="50.1" customHeight="1" thickTop="1" thickBot="1" x14ac:dyDescent="0.3">
      <c r="C2184" s="46"/>
      <c r="D2184" s="46"/>
      <c r="E2184" s="46"/>
      <c r="F2184" s="122"/>
      <c r="G2184" s="122"/>
      <c r="H2184" s="78" t="str">
        <f t="shared" ref="H2184:H2247" si="765">IF(F2184=0,"",MONTH(F2184))</f>
        <v/>
      </c>
      <c r="I2184" s="78" t="str">
        <f t="shared" ref="I2184:I2247" si="766">IF(G2184=0,"",MONTH(G2184))</f>
        <v/>
      </c>
      <c r="J2184" s="16"/>
      <c r="K2184" s="46" t="str">
        <f t="shared" ref="K2184:K2247" si="767">IF(OR(F2184=0,G2184=0),"",IF(MONTH(G2184)-MONTH(F2184)&gt;1,"Esta tarefa está muito grande. Divida em tarefas menores.",IF(MONTH(F2184)=MONTH(G2184),"Sim! Inicia em "&amp;VLOOKUP(MONTH(F2184),$BK$6:$BL$17,2,FALSE)&amp;" e termina em "&amp;VLOOKUP(MONTH(G2184),$BK$6:$BL$17,2,FALSE)&amp;".","Não! Inicia em "&amp;VLOOKUP(MONTH(F2184),$BK$6:$BL$17,2,FALSE)&amp;" e termina em "&amp;VLOOKUP(MONTH(G2184),$BK$6:$BL$17,2,FALSE)&amp;".")))</f>
        <v/>
      </c>
      <c r="L2184" s="16"/>
      <c r="M2184" s="16"/>
      <c r="N2184" s="46"/>
      <c r="O2184" s="47" t="str">
        <f t="shared" si="748"/>
        <v/>
      </c>
      <c r="P2184" s="47"/>
      <c r="Q2184" s="48" t="str">
        <f>IFERROR(VLOOKUP(E2184,Funcionários!$C$8:$E$207,3,FALSE),"")</f>
        <v/>
      </c>
      <c r="R2184" s="47"/>
      <c r="S2184" s="49" t="str">
        <f t="shared" si="749"/>
        <v/>
      </c>
      <c r="T2184" s="49">
        <v>2.1780000000000001E-2</v>
      </c>
      <c r="U2184" s="48" t="str">
        <f>IF(Funcionários!C2185=0,"",Funcionários!C2185)</f>
        <v/>
      </c>
      <c r="V2184" s="50">
        <f>IF(U2184="",0,IF(COUNTIFS($E$7:$E$3006,U2184,$I$7:$I$3006,'RC'!$E$6)=0,0,COUNTIFS($M$7:$M$3006,"Concluída no prazo",$E$7:$E$3006,U2184,$I$7:$I$3006,'RC'!$E$6)/COUNTIFS($E$7:$E$3006,U2184,$I$7:$I$3006,'RC'!$E$6)))</f>
        <v>0</v>
      </c>
      <c r="W2184" s="49">
        <f>SUMIFS($J$7:$J$3006,$E$7:$E$3006,U2184,$I$7:$I$3006,'RC'!$E$6)+SUMIFS($L$7:$L$3006,$E$7:$E$3006,U2184,$I$7:$I$3006,'RC'!$E$6)</f>
        <v>0</v>
      </c>
      <c r="X2184" s="48">
        <f>COUNTIFS($E$7:$E$3006,U2184,$I$7:$I$3006,'RC'!$E$6)</f>
        <v>0</v>
      </c>
      <c r="Y2184" s="48"/>
      <c r="Z2184" s="51" t="str">
        <f>IF(AQ2184='RC'!$E$6,AC2184*1000+AD2184,"")</f>
        <v/>
      </c>
      <c r="AA2184" s="51" t="str">
        <f>IF(AB2184="","",IF(AQ2184='RC'!$E$6,AC2184*1000-AD2184,""))</f>
        <v/>
      </c>
      <c r="AB2184" s="48" t="str">
        <f>IFERROR(VLOOKUP(E2184,Funcionários!$C$8:$E$207,3,FALSE),"")</f>
        <v/>
      </c>
      <c r="AC2184" s="50" t="str">
        <f>IF(AB2184="","",IF(COUNTIFS($AB$7:$AB$3006,AB2184,$AQ$7:$AQ$3006,'RC'!$E$6)=0,"",COUNTIFS($M$7:$M$3006,"Concluída no prazo",$AB$7:$AB$3006,AB2184,$AQ$7:$AQ$3006,'RC'!$E$6)/COUNTIFS($AB$7:$AB$3006,AB2184,$AQ$7:$AQ$3006,'RC'!$E$6)))</f>
        <v/>
      </c>
      <c r="AD2184" s="48">
        <f>SUMIF($AQ$7:$AQ$3006,'RC'!$E$6,$J$7:$J$3006)+SUMIF($AQ$7:$AQ$3006,'RC'!$E$6,$L$7:$L$3006)</f>
        <v>21</v>
      </c>
      <c r="AF2184" s="48">
        <v>2.8229999999993299E-2</v>
      </c>
      <c r="AG2184" s="48">
        <f>IF(OR(AQ2184="",AQ2184&lt;&gt;'RC'!$E$6,AB2184&lt;&gt;'RC'!$D$21),0,1)</f>
        <v>0</v>
      </c>
      <c r="AH2184" s="48">
        <f t="shared" ref="AH2184:AH2247" si="768">AF2184+AG2184</f>
        <v>2.8229999999993299E-2</v>
      </c>
      <c r="AI2184" s="48" t="str">
        <f t="shared" si="750"/>
        <v/>
      </c>
      <c r="AJ2184" s="48" t="str">
        <f t="shared" si="751"/>
        <v/>
      </c>
      <c r="AK2184" s="52" t="str">
        <f t="shared" si="752"/>
        <v/>
      </c>
      <c r="AL2184" s="52" t="str">
        <f t="shared" si="753"/>
        <v/>
      </c>
      <c r="AM2184" s="48" t="str">
        <f t="shared" si="754"/>
        <v/>
      </c>
      <c r="AN2184" s="48" t="str">
        <f t="shared" si="755"/>
        <v/>
      </c>
      <c r="AP2184" s="18" t="str">
        <f t="shared" si="756"/>
        <v/>
      </c>
      <c r="AQ2184" s="18" t="str">
        <f t="shared" si="757"/>
        <v/>
      </c>
      <c r="AR2184" s="18">
        <v>2.8230000000000002E-2</v>
      </c>
      <c r="AS2184" s="18">
        <f>IF(AF!$D$27="Todos",1,IF(M2184=AF!$D$27,1,0))</f>
        <v>1</v>
      </c>
      <c r="AT2184" s="53">
        <f>IF(AND(E2184=AF!$D$6,OR(LT!M2184=AF!$D$27,AF!$D$27="Todos"),OR(AP2184=AF!$E$8,AQ2184=AF!$E$8)),AR2184+AS2184,0)</f>
        <v>0</v>
      </c>
      <c r="AU2184" s="18" t="str">
        <f t="shared" si="758"/>
        <v/>
      </c>
      <c r="AV2184" s="54" t="str">
        <f t="shared" si="759"/>
        <v/>
      </c>
      <c r="AW2184" s="54" t="str">
        <f t="shared" si="760"/>
        <v/>
      </c>
      <c r="AX2184" s="18" t="str">
        <f t="shared" si="761"/>
        <v/>
      </c>
      <c r="AY2184" s="18" t="str">
        <f t="shared" si="762"/>
        <v/>
      </c>
      <c r="BA2184" s="18">
        <f>IF($E2184=AF!$D$6,IF($M2184="Concluída no prazo",2,IF($M2184="Concluída com atraso",1,0)),0)</f>
        <v>0</v>
      </c>
      <c r="BB2184" s="18">
        <f>IF($E2184=AF!$D$6,IF($M2184="Atrasada",2,IF($M2184="Concluída com atraso",1,0)),0)</f>
        <v>0</v>
      </c>
      <c r="BC2184" s="18">
        <v>2.1780000000000001E-2</v>
      </c>
      <c r="BD2184" s="18">
        <f t="shared" ref="BD2184:BE2247" si="769">BA2184+$BC2184</f>
        <v>2.1780000000000001E-2</v>
      </c>
      <c r="BE2184" s="18">
        <f t="shared" si="769"/>
        <v>2.1780000000000001E-2</v>
      </c>
      <c r="BF2184" s="18" t="str">
        <f t="shared" si="763"/>
        <v/>
      </c>
      <c r="BN2184" s="18" t="str">
        <f t="shared" si="764"/>
        <v>s</v>
      </c>
    </row>
    <row r="2185" spans="3:66" ht="50.1" customHeight="1" thickTop="1" thickBot="1" x14ac:dyDescent="0.3">
      <c r="C2185" s="46"/>
      <c r="D2185" s="46"/>
      <c r="E2185" s="46"/>
      <c r="F2185" s="122"/>
      <c r="G2185" s="122"/>
      <c r="H2185" s="78" t="str">
        <f t="shared" si="765"/>
        <v/>
      </c>
      <c r="I2185" s="78" t="str">
        <f t="shared" si="766"/>
        <v/>
      </c>
      <c r="J2185" s="16"/>
      <c r="K2185" s="46" t="str">
        <f t="shared" si="767"/>
        <v/>
      </c>
      <c r="L2185" s="16"/>
      <c r="M2185" s="16"/>
      <c r="N2185" s="46"/>
      <c r="O2185" s="47" t="str">
        <f t="shared" si="748"/>
        <v/>
      </c>
      <c r="P2185" s="47"/>
      <c r="Q2185" s="48" t="str">
        <f>IFERROR(VLOOKUP(E2185,Funcionários!$C$8:$E$207,3,FALSE),"")</f>
        <v/>
      </c>
      <c r="R2185" s="47"/>
      <c r="S2185" s="49" t="str">
        <f t="shared" si="749"/>
        <v/>
      </c>
      <c r="T2185" s="49">
        <v>2.179E-2</v>
      </c>
      <c r="U2185" s="48" t="str">
        <f>IF(Funcionários!C2186=0,"",Funcionários!C2186)</f>
        <v/>
      </c>
      <c r="V2185" s="50">
        <f>IF(U2185="",0,IF(COUNTIFS($E$7:$E$3006,U2185,$I$7:$I$3006,'RC'!$E$6)=0,0,COUNTIFS($M$7:$M$3006,"Concluída no prazo",$E$7:$E$3006,U2185,$I$7:$I$3006,'RC'!$E$6)/COUNTIFS($E$7:$E$3006,U2185,$I$7:$I$3006,'RC'!$E$6)))</f>
        <v>0</v>
      </c>
      <c r="W2185" s="49">
        <f>SUMIFS($J$7:$J$3006,$E$7:$E$3006,U2185,$I$7:$I$3006,'RC'!$E$6)+SUMIFS($L$7:$L$3006,$E$7:$E$3006,U2185,$I$7:$I$3006,'RC'!$E$6)</f>
        <v>0</v>
      </c>
      <c r="X2185" s="48">
        <f>COUNTIFS($E$7:$E$3006,U2185,$I$7:$I$3006,'RC'!$E$6)</f>
        <v>0</v>
      </c>
      <c r="Y2185" s="48"/>
      <c r="Z2185" s="51" t="str">
        <f>IF(AQ2185='RC'!$E$6,AC2185*1000+AD2185,"")</f>
        <v/>
      </c>
      <c r="AA2185" s="51" t="str">
        <f>IF(AB2185="","",IF(AQ2185='RC'!$E$6,AC2185*1000-AD2185,""))</f>
        <v/>
      </c>
      <c r="AB2185" s="48" t="str">
        <f>IFERROR(VLOOKUP(E2185,Funcionários!$C$8:$E$207,3,FALSE),"")</f>
        <v/>
      </c>
      <c r="AC2185" s="50" t="str">
        <f>IF(AB2185="","",IF(COUNTIFS($AB$7:$AB$3006,AB2185,$AQ$7:$AQ$3006,'RC'!$E$6)=0,"",COUNTIFS($M$7:$M$3006,"Concluída no prazo",$AB$7:$AB$3006,AB2185,$AQ$7:$AQ$3006,'RC'!$E$6)/COUNTIFS($AB$7:$AB$3006,AB2185,$AQ$7:$AQ$3006,'RC'!$E$6)))</f>
        <v/>
      </c>
      <c r="AD2185" s="48">
        <f>SUMIF($AQ$7:$AQ$3006,'RC'!$E$6,$J$7:$J$3006)+SUMIF($AQ$7:$AQ$3006,'RC'!$E$6,$L$7:$L$3006)</f>
        <v>21</v>
      </c>
      <c r="AF2185" s="48">
        <v>2.8219999999993299E-2</v>
      </c>
      <c r="AG2185" s="48">
        <f>IF(OR(AQ2185="",AQ2185&lt;&gt;'RC'!$E$6,AB2185&lt;&gt;'RC'!$D$21),0,1)</f>
        <v>0</v>
      </c>
      <c r="AH2185" s="48">
        <f t="shared" si="768"/>
        <v>2.8219999999993299E-2</v>
      </c>
      <c r="AI2185" s="48" t="str">
        <f t="shared" si="750"/>
        <v/>
      </c>
      <c r="AJ2185" s="48" t="str">
        <f t="shared" si="751"/>
        <v/>
      </c>
      <c r="AK2185" s="52" t="str">
        <f t="shared" si="752"/>
        <v/>
      </c>
      <c r="AL2185" s="52" t="str">
        <f t="shared" si="753"/>
        <v/>
      </c>
      <c r="AM2185" s="48" t="str">
        <f t="shared" si="754"/>
        <v/>
      </c>
      <c r="AN2185" s="48" t="str">
        <f t="shared" si="755"/>
        <v/>
      </c>
      <c r="AP2185" s="18" t="str">
        <f t="shared" si="756"/>
        <v/>
      </c>
      <c r="AQ2185" s="18" t="str">
        <f t="shared" si="757"/>
        <v/>
      </c>
      <c r="AR2185" s="18">
        <v>2.8219999999999999E-2</v>
      </c>
      <c r="AS2185" s="18">
        <f>IF(AF!$D$27="Todos",1,IF(M2185=AF!$D$27,1,0))</f>
        <v>1</v>
      </c>
      <c r="AT2185" s="53">
        <f>IF(AND(E2185=AF!$D$6,OR(LT!M2185=AF!$D$27,AF!$D$27="Todos"),OR(AP2185=AF!$E$8,AQ2185=AF!$E$8)),AR2185+AS2185,0)</f>
        <v>0</v>
      </c>
      <c r="AU2185" s="18" t="str">
        <f t="shared" si="758"/>
        <v/>
      </c>
      <c r="AV2185" s="54" t="str">
        <f t="shared" si="759"/>
        <v/>
      </c>
      <c r="AW2185" s="54" t="str">
        <f t="shared" si="760"/>
        <v/>
      </c>
      <c r="AX2185" s="18" t="str">
        <f t="shared" si="761"/>
        <v/>
      </c>
      <c r="AY2185" s="18" t="str">
        <f t="shared" si="762"/>
        <v/>
      </c>
      <c r="BA2185" s="18">
        <f>IF($E2185=AF!$D$6,IF($M2185="Concluída no prazo",2,IF($M2185="Concluída com atraso",1,0)),0)</f>
        <v>0</v>
      </c>
      <c r="BB2185" s="18">
        <f>IF($E2185=AF!$D$6,IF($M2185="Atrasada",2,IF($M2185="Concluída com atraso",1,0)),0)</f>
        <v>0</v>
      </c>
      <c r="BC2185" s="18">
        <v>2.179E-2</v>
      </c>
      <c r="BD2185" s="18">
        <f t="shared" si="769"/>
        <v>2.179E-2</v>
      </c>
      <c r="BE2185" s="18">
        <f t="shared" si="769"/>
        <v>2.179E-2</v>
      </c>
      <c r="BF2185" s="18" t="str">
        <f t="shared" si="763"/>
        <v/>
      </c>
      <c r="BN2185" s="18" t="str">
        <f t="shared" si="764"/>
        <v>s</v>
      </c>
    </row>
    <row r="2186" spans="3:66" ht="50.1" customHeight="1" thickTop="1" thickBot="1" x14ac:dyDescent="0.3">
      <c r="C2186" s="46"/>
      <c r="D2186" s="46"/>
      <c r="E2186" s="46"/>
      <c r="F2186" s="122"/>
      <c r="G2186" s="122"/>
      <c r="H2186" s="78" t="str">
        <f t="shared" si="765"/>
        <v/>
      </c>
      <c r="I2186" s="78" t="str">
        <f t="shared" si="766"/>
        <v/>
      </c>
      <c r="J2186" s="16"/>
      <c r="K2186" s="46" t="str">
        <f t="shared" si="767"/>
        <v/>
      </c>
      <c r="L2186" s="16"/>
      <c r="M2186" s="16"/>
      <c r="N2186" s="46"/>
      <c r="O2186" s="47" t="str">
        <f t="shared" ref="O2186:O2249" si="770">IF(J2186=0,"",J2186/(J2186+L2186))</f>
        <v/>
      </c>
      <c r="P2186" s="47"/>
      <c r="Q2186" s="48" t="str">
        <f>IFERROR(VLOOKUP(E2186,Funcionários!$C$8:$E$207,3,FALSE),"")</f>
        <v/>
      </c>
      <c r="R2186" s="47"/>
      <c r="S2186" s="49" t="str">
        <f t="shared" ref="S2186:S2249" si="771">IF(U2186="","",V2186*100000+W2186*10+X2186+T2186)</f>
        <v/>
      </c>
      <c r="T2186" s="49">
        <v>2.18E-2</v>
      </c>
      <c r="U2186" s="48" t="str">
        <f>IF(Funcionários!C2187=0,"",Funcionários!C2187)</f>
        <v/>
      </c>
      <c r="V2186" s="50">
        <f>IF(U2186="",0,IF(COUNTIFS($E$7:$E$3006,U2186,$I$7:$I$3006,'RC'!$E$6)=0,0,COUNTIFS($M$7:$M$3006,"Concluída no prazo",$E$7:$E$3006,U2186,$I$7:$I$3006,'RC'!$E$6)/COUNTIFS($E$7:$E$3006,U2186,$I$7:$I$3006,'RC'!$E$6)))</f>
        <v>0</v>
      </c>
      <c r="W2186" s="49">
        <f>SUMIFS($J$7:$J$3006,$E$7:$E$3006,U2186,$I$7:$I$3006,'RC'!$E$6)+SUMIFS($L$7:$L$3006,$E$7:$E$3006,U2186,$I$7:$I$3006,'RC'!$E$6)</f>
        <v>0</v>
      </c>
      <c r="X2186" s="48">
        <f>COUNTIFS($E$7:$E$3006,U2186,$I$7:$I$3006,'RC'!$E$6)</f>
        <v>0</v>
      </c>
      <c r="Y2186" s="48"/>
      <c r="Z2186" s="51" t="str">
        <f>IF(AQ2186='RC'!$E$6,AC2186*1000+AD2186,"")</f>
        <v/>
      </c>
      <c r="AA2186" s="51" t="str">
        <f>IF(AB2186="","",IF(AQ2186='RC'!$E$6,AC2186*1000-AD2186,""))</f>
        <v/>
      </c>
      <c r="AB2186" s="48" t="str">
        <f>IFERROR(VLOOKUP(E2186,Funcionários!$C$8:$E$207,3,FALSE),"")</f>
        <v/>
      </c>
      <c r="AC2186" s="50" t="str">
        <f>IF(AB2186="","",IF(COUNTIFS($AB$7:$AB$3006,AB2186,$AQ$7:$AQ$3006,'RC'!$E$6)=0,"",COUNTIFS($M$7:$M$3006,"Concluída no prazo",$AB$7:$AB$3006,AB2186,$AQ$7:$AQ$3006,'RC'!$E$6)/COUNTIFS($AB$7:$AB$3006,AB2186,$AQ$7:$AQ$3006,'RC'!$E$6)))</f>
        <v/>
      </c>
      <c r="AD2186" s="48">
        <f>SUMIF($AQ$7:$AQ$3006,'RC'!$E$6,$J$7:$J$3006)+SUMIF($AQ$7:$AQ$3006,'RC'!$E$6,$L$7:$L$3006)</f>
        <v>21</v>
      </c>
      <c r="AF2186" s="48">
        <v>2.8209999999993299E-2</v>
      </c>
      <c r="AG2186" s="48">
        <f>IF(OR(AQ2186="",AQ2186&lt;&gt;'RC'!$E$6,AB2186&lt;&gt;'RC'!$D$21),0,1)</f>
        <v>0</v>
      </c>
      <c r="AH2186" s="48">
        <f t="shared" si="768"/>
        <v>2.8209999999993299E-2</v>
      </c>
      <c r="AI2186" s="48" t="str">
        <f t="shared" si="750"/>
        <v/>
      </c>
      <c r="AJ2186" s="48" t="str">
        <f t="shared" si="751"/>
        <v/>
      </c>
      <c r="AK2186" s="52" t="str">
        <f t="shared" si="752"/>
        <v/>
      </c>
      <c r="AL2186" s="52" t="str">
        <f t="shared" si="753"/>
        <v/>
      </c>
      <c r="AM2186" s="48" t="str">
        <f t="shared" si="754"/>
        <v/>
      </c>
      <c r="AN2186" s="48" t="str">
        <f t="shared" si="755"/>
        <v/>
      </c>
      <c r="AP2186" s="18" t="str">
        <f t="shared" si="756"/>
        <v/>
      </c>
      <c r="AQ2186" s="18" t="str">
        <f t="shared" si="757"/>
        <v/>
      </c>
      <c r="AR2186" s="18">
        <v>2.8209999999999999E-2</v>
      </c>
      <c r="AS2186" s="18">
        <f>IF(AF!$D$27="Todos",1,IF(M2186=AF!$D$27,1,0))</f>
        <v>1</v>
      </c>
      <c r="AT2186" s="53">
        <f>IF(AND(E2186=AF!$D$6,OR(LT!M2186=AF!$D$27,AF!$D$27="Todos"),OR(AP2186=AF!$E$8,AQ2186=AF!$E$8)),AR2186+AS2186,0)</f>
        <v>0</v>
      </c>
      <c r="AU2186" s="18" t="str">
        <f t="shared" si="758"/>
        <v/>
      </c>
      <c r="AV2186" s="54" t="str">
        <f t="shared" si="759"/>
        <v/>
      </c>
      <c r="AW2186" s="54" t="str">
        <f t="shared" si="760"/>
        <v/>
      </c>
      <c r="AX2186" s="18" t="str">
        <f t="shared" si="761"/>
        <v/>
      </c>
      <c r="AY2186" s="18" t="str">
        <f t="shared" si="762"/>
        <v/>
      </c>
      <c r="BA2186" s="18">
        <f>IF($E2186=AF!$D$6,IF($M2186="Concluída no prazo",2,IF($M2186="Concluída com atraso",1,0)),0)</f>
        <v>0</v>
      </c>
      <c r="BB2186" s="18">
        <f>IF($E2186=AF!$D$6,IF($M2186="Atrasada",2,IF($M2186="Concluída com atraso",1,0)),0)</f>
        <v>0</v>
      </c>
      <c r="BC2186" s="18">
        <v>2.18E-2</v>
      </c>
      <c r="BD2186" s="18">
        <f t="shared" si="769"/>
        <v>2.18E-2</v>
      </c>
      <c r="BE2186" s="18">
        <f t="shared" si="769"/>
        <v>2.18E-2</v>
      </c>
      <c r="BF2186" s="18" t="str">
        <f t="shared" si="763"/>
        <v/>
      </c>
      <c r="BN2186" s="18" t="str">
        <f t="shared" si="764"/>
        <v>s</v>
      </c>
    </row>
    <row r="2187" spans="3:66" ht="50.1" customHeight="1" thickTop="1" thickBot="1" x14ac:dyDescent="0.3">
      <c r="C2187" s="46"/>
      <c r="D2187" s="46"/>
      <c r="E2187" s="46"/>
      <c r="F2187" s="122"/>
      <c r="G2187" s="122"/>
      <c r="H2187" s="78" t="str">
        <f t="shared" si="765"/>
        <v/>
      </c>
      <c r="I2187" s="78" t="str">
        <f t="shared" si="766"/>
        <v/>
      </c>
      <c r="J2187" s="16"/>
      <c r="K2187" s="46" t="str">
        <f t="shared" si="767"/>
        <v/>
      </c>
      <c r="L2187" s="16"/>
      <c r="M2187" s="16"/>
      <c r="N2187" s="46"/>
      <c r="O2187" s="47" t="str">
        <f t="shared" si="770"/>
        <v/>
      </c>
      <c r="P2187" s="47"/>
      <c r="Q2187" s="48" t="str">
        <f>IFERROR(VLOOKUP(E2187,Funcionários!$C$8:$E$207,3,FALSE),"")</f>
        <v/>
      </c>
      <c r="R2187" s="47"/>
      <c r="S2187" s="49" t="str">
        <f t="shared" si="771"/>
        <v/>
      </c>
      <c r="T2187" s="49">
        <v>2.181E-2</v>
      </c>
      <c r="U2187" s="48" t="str">
        <f>IF(Funcionários!C2188=0,"",Funcionários!C2188)</f>
        <v/>
      </c>
      <c r="V2187" s="50">
        <f>IF(U2187="",0,IF(COUNTIFS($E$7:$E$3006,U2187,$I$7:$I$3006,'RC'!$E$6)=0,0,COUNTIFS($M$7:$M$3006,"Concluída no prazo",$E$7:$E$3006,U2187,$I$7:$I$3006,'RC'!$E$6)/COUNTIFS($E$7:$E$3006,U2187,$I$7:$I$3006,'RC'!$E$6)))</f>
        <v>0</v>
      </c>
      <c r="W2187" s="49">
        <f>SUMIFS($J$7:$J$3006,$E$7:$E$3006,U2187,$I$7:$I$3006,'RC'!$E$6)+SUMIFS($L$7:$L$3006,$E$7:$E$3006,U2187,$I$7:$I$3006,'RC'!$E$6)</f>
        <v>0</v>
      </c>
      <c r="X2187" s="48">
        <f>COUNTIFS($E$7:$E$3006,U2187,$I$7:$I$3006,'RC'!$E$6)</f>
        <v>0</v>
      </c>
      <c r="Y2187" s="48"/>
      <c r="Z2187" s="51" t="str">
        <f>IF(AQ2187='RC'!$E$6,AC2187*1000+AD2187,"")</f>
        <v/>
      </c>
      <c r="AA2187" s="51" t="str">
        <f>IF(AB2187="","",IF(AQ2187='RC'!$E$6,AC2187*1000-AD2187,""))</f>
        <v/>
      </c>
      <c r="AB2187" s="48" t="str">
        <f>IFERROR(VLOOKUP(E2187,Funcionários!$C$8:$E$207,3,FALSE),"")</f>
        <v/>
      </c>
      <c r="AC2187" s="50" t="str">
        <f>IF(AB2187="","",IF(COUNTIFS($AB$7:$AB$3006,AB2187,$AQ$7:$AQ$3006,'RC'!$E$6)=0,"",COUNTIFS($M$7:$M$3006,"Concluída no prazo",$AB$7:$AB$3006,AB2187,$AQ$7:$AQ$3006,'RC'!$E$6)/COUNTIFS($AB$7:$AB$3006,AB2187,$AQ$7:$AQ$3006,'RC'!$E$6)))</f>
        <v/>
      </c>
      <c r="AD2187" s="48">
        <f>SUMIF($AQ$7:$AQ$3006,'RC'!$E$6,$J$7:$J$3006)+SUMIF($AQ$7:$AQ$3006,'RC'!$E$6,$L$7:$L$3006)</f>
        <v>21</v>
      </c>
      <c r="AF2187" s="48">
        <v>2.81999999999933E-2</v>
      </c>
      <c r="AG2187" s="48">
        <f>IF(OR(AQ2187="",AQ2187&lt;&gt;'RC'!$E$6,AB2187&lt;&gt;'RC'!$D$21),0,1)</f>
        <v>0</v>
      </c>
      <c r="AH2187" s="48">
        <f t="shared" si="768"/>
        <v>2.81999999999933E-2</v>
      </c>
      <c r="AI2187" s="48" t="str">
        <f t="shared" si="750"/>
        <v/>
      </c>
      <c r="AJ2187" s="48" t="str">
        <f t="shared" si="751"/>
        <v/>
      </c>
      <c r="AK2187" s="52" t="str">
        <f t="shared" si="752"/>
        <v/>
      </c>
      <c r="AL2187" s="52" t="str">
        <f t="shared" si="753"/>
        <v/>
      </c>
      <c r="AM2187" s="48" t="str">
        <f t="shared" si="754"/>
        <v/>
      </c>
      <c r="AN2187" s="48" t="str">
        <f t="shared" si="755"/>
        <v/>
      </c>
      <c r="AP2187" s="18" t="str">
        <f t="shared" si="756"/>
        <v/>
      </c>
      <c r="AQ2187" s="18" t="str">
        <f t="shared" si="757"/>
        <v/>
      </c>
      <c r="AR2187" s="18">
        <v>2.8199999999999999E-2</v>
      </c>
      <c r="AS2187" s="18">
        <f>IF(AF!$D$27="Todos",1,IF(M2187=AF!$D$27,1,0))</f>
        <v>1</v>
      </c>
      <c r="AT2187" s="53">
        <f>IF(AND(E2187=AF!$D$6,OR(LT!M2187=AF!$D$27,AF!$D$27="Todos"),OR(AP2187=AF!$E$8,AQ2187=AF!$E$8)),AR2187+AS2187,0)</f>
        <v>0</v>
      </c>
      <c r="AU2187" s="18" t="str">
        <f t="shared" si="758"/>
        <v/>
      </c>
      <c r="AV2187" s="54" t="str">
        <f t="shared" si="759"/>
        <v/>
      </c>
      <c r="AW2187" s="54" t="str">
        <f t="shared" si="760"/>
        <v/>
      </c>
      <c r="AX2187" s="18" t="str">
        <f t="shared" si="761"/>
        <v/>
      </c>
      <c r="AY2187" s="18" t="str">
        <f t="shared" si="762"/>
        <v/>
      </c>
      <c r="BA2187" s="18">
        <f>IF($E2187=AF!$D$6,IF($M2187="Concluída no prazo",2,IF($M2187="Concluída com atraso",1,0)),0)</f>
        <v>0</v>
      </c>
      <c r="BB2187" s="18">
        <f>IF($E2187=AF!$D$6,IF($M2187="Atrasada",2,IF($M2187="Concluída com atraso",1,0)),0)</f>
        <v>0</v>
      </c>
      <c r="BC2187" s="18">
        <v>2.181E-2</v>
      </c>
      <c r="BD2187" s="18">
        <f t="shared" si="769"/>
        <v>2.181E-2</v>
      </c>
      <c r="BE2187" s="18">
        <f t="shared" si="769"/>
        <v>2.181E-2</v>
      </c>
      <c r="BF2187" s="18" t="str">
        <f t="shared" si="763"/>
        <v/>
      </c>
      <c r="BN2187" s="18" t="str">
        <f t="shared" si="764"/>
        <v>s</v>
      </c>
    </row>
    <row r="2188" spans="3:66" ht="50.1" customHeight="1" thickTop="1" thickBot="1" x14ac:dyDescent="0.3">
      <c r="C2188" s="46"/>
      <c r="D2188" s="46"/>
      <c r="E2188" s="46"/>
      <c r="F2188" s="122"/>
      <c r="G2188" s="122"/>
      <c r="H2188" s="78" t="str">
        <f t="shared" si="765"/>
        <v/>
      </c>
      <c r="I2188" s="78" t="str">
        <f t="shared" si="766"/>
        <v/>
      </c>
      <c r="J2188" s="16"/>
      <c r="K2188" s="46" t="str">
        <f t="shared" si="767"/>
        <v/>
      </c>
      <c r="L2188" s="16"/>
      <c r="M2188" s="16"/>
      <c r="N2188" s="46"/>
      <c r="O2188" s="47" t="str">
        <f t="shared" si="770"/>
        <v/>
      </c>
      <c r="P2188" s="47"/>
      <c r="Q2188" s="48" t="str">
        <f>IFERROR(VLOOKUP(E2188,Funcionários!$C$8:$E$207,3,FALSE),"")</f>
        <v/>
      </c>
      <c r="R2188" s="47"/>
      <c r="S2188" s="49" t="str">
        <f t="shared" si="771"/>
        <v/>
      </c>
      <c r="T2188" s="49">
        <v>2.1819999999999999E-2</v>
      </c>
      <c r="U2188" s="48" t="str">
        <f>IF(Funcionários!C2189=0,"",Funcionários!C2189)</f>
        <v/>
      </c>
      <c r="V2188" s="50">
        <f>IF(U2188="",0,IF(COUNTIFS($E$7:$E$3006,U2188,$I$7:$I$3006,'RC'!$E$6)=0,0,COUNTIFS($M$7:$M$3006,"Concluída no prazo",$E$7:$E$3006,U2188,$I$7:$I$3006,'RC'!$E$6)/COUNTIFS($E$7:$E$3006,U2188,$I$7:$I$3006,'RC'!$E$6)))</f>
        <v>0</v>
      </c>
      <c r="W2188" s="49">
        <f>SUMIFS($J$7:$J$3006,$E$7:$E$3006,U2188,$I$7:$I$3006,'RC'!$E$6)+SUMIFS($L$7:$L$3006,$E$7:$E$3006,U2188,$I$7:$I$3006,'RC'!$E$6)</f>
        <v>0</v>
      </c>
      <c r="X2188" s="48">
        <f>COUNTIFS($E$7:$E$3006,U2188,$I$7:$I$3006,'RC'!$E$6)</f>
        <v>0</v>
      </c>
      <c r="Y2188" s="48"/>
      <c r="Z2188" s="51" t="str">
        <f>IF(AQ2188='RC'!$E$6,AC2188*1000+AD2188,"")</f>
        <v/>
      </c>
      <c r="AA2188" s="51" t="str">
        <f>IF(AB2188="","",IF(AQ2188='RC'!$E$6,AC2188*1000-AD2188,""))</f>
        <v/>
      </c>
      <c r="AB2188" s="48" t="str">
        <f>IFERROR(VLOOKUP(E2188,Funcionários!$C$8:$E$207,3,FALSE),"")</f>
        <v/>
      </c>
      <c r="AC2188" s="50" t="str">
        <f>IF(AB2188="","",IF(COUNTIFS($AB$7:$AB$3006,AB2188,$AQ$7:$AQ$3006,'RC'!$E$6)=0,"",COUNTIFS($M$7:$M$3006,"Concluída no prazo",$AB$7:$AB$3006,AB2188,$AQ$7:$AQ$3006,'RC'!$E$6)/COUNTIFS($AB$7:$AB$3006,AB2188,$AQ$7:$AQ$3006,'RC'!$E$6)))</f>
        <v/>
      </c>
      <c r="AD2188" s="48">
        <f>SUMIF($AQ$7:$AQ$3006,'RC'!$E$6,$J$7:$J$3006)+SUMIF($AQ$7:$AQ$3006,'RC'!$E$6,$L$7:$L$3006)</f>
        <v>21</v>
      </c>
      <c r="AF2188" s="48">
        <v>2.81899999999933E-2</v>
      </c>
      <c r="AG2188" s="48">
        <f>IF(OR(AQ2188="",AQ2188&lt;&gt;'RC'!$E$6,AB2188&lt;&gt;'RC'!$D$21),0,1)</f>
        <v>0</v>
      </c>
      <c r="AH2188" s="48">
        <f t="shared" si="768"/>
        <v>2.81899999999933E-2</v>
      </c>
      <c r="AI2188" s="48" t="str">
        <f t="shared" si="750"/>
        <v/>
      </c>
      <c r="AJ2188" s="48" t="str">
        <f t="shared" si="751"/>
        <v/>
      </c>
      <c r="AK2188" s="52" t="str">
        <f t="shared" si="752"/>
        <v/>
      </c>
      <c r="AL2188" s="52" t="str">
        <f t="shared" si="753"/>
        <v/>
      </c>
      <c r="AM2188" s="48" t="str">
        <f t="shared" si="754"/>
        <v/>
      </c>
      <c r="AN2188" s="48" t="str">
        <f t="shared" si="755"/>
        <v/>
      </c>
      <c r="AP2188" s="18" t="str">
        <f t="shared" si="756"/>
        <v/>
      </c>
      <c r="AQ2188" s="18" t="str">
        <f t="shared" si="757"/>
        <v/>
      </c>
      <c r="AR2188" s="18">
        <v>2.819E-2</v>
      </c>
      <c r="AS2188" s="18">
        <f>IF(AF!$D$27="Todos",1,IF(M2188=AF!$D$27,1,0))</f>
        <v>1</v>
      </c>
      <c r="AT2188" s="53">
        <f>IF(AND(E2188=AF!$D$6,OR(LT!M2188=AF!$D$27,AF!$D$27="Todos"),OR(AP2188=AF!$E$8,AQ2188=AF!$E$8)),AR2188+AS2188,0)</f>
        <v>0</v>
      </c>
      <c r="AU2188" s="18" t="str">
        <f t="shared" si="758"/>
        <v/>
      </c>
      <c r="AV2188" s="54" t="str">
        <f t="shared" si="759"/>
        <v/>
      </c>
      <c r="AW2188" s="54" t="str">
        <f t="shared" si="760"/>
        <v/>
      </c>
      <c r="AX2188" s="18" t="str">
        <f t="shared" si="761"/>
        <v/>
      </c>
      <c r="AY2188" s="18" t="str">
        <f t="shared" si="762"/>
        <v/>
      </c>
      <c r="BA2188" s="18">
        <f>IF($E2188=AF!$D$6,IF($M2188="Concluída no prazo",2,IF($M2188="Concluída com atraso",1,0)),0)</f>
        <v>0</v>
      </c>
      <c r="BB2188" s="18">
        <f>IF($E2188=AF!$D$6,IF($M2188="Atrasada",2,IF($M2188="Concluída com atraso",1,0)),0)</f>
        <v>0</v>
      </c>
      <c r="BC2188" s="18">
        <v>2.1819999999999999E-2</v>
      </c>
      <c r="BD2188" s="18">
        <f t="shared" si="769"/>
        <v>2.1819999999999999E-2</v>
      </c>
      <c r="BE2188" s="18">
        <f t="shared" si="769"/>
        <v>2.1819999999999999E-2</v>
      </c>
      <c r="BF2188" s="18" t="str">
        <f t="shared" si="763"/>
        <v/>
      </c>
      <c r="BN2188" s="18" t="str">
        <f t="shared" si="764"/>
        <v>s</v>
      </c>
    </row>
    <row r="2189" spans="3:66" ht="50.1" customHeight="1" thickTop="1" thickBot="1" x14ac:dyDescent="0.3">
      <c r="C2189" s="46"/>
      <c r="D2189" s="46"/>
      <c r="E2189" s="46"/>
      <c r="F2189" s="122"/>
      <c r="G2189" s="122"/>
      <c r="H2189" s="78" t="str">
        <f t="shared" si="765"/>
        <v/>
      </c>
      <c r="I2189" s="78" t="str">
        <f t="shared" si="766"/>
        <v/>
      </c>
      <c r="J2189" s="16"/>
      <c r="K2189" s="46" t="str">
        <f t="shared" si="767"/>
        <v/>
      </c>
      <c r="L2189" s="16"/>
      <c r="M2189" s="16"/>
      <c r="N2189" s="46"/>
      <c r="O2189" s="47" t="str">
        <f t="shared" si="770"/>
        <v/>
      </c>
      <c r="P2189" s="47"/>
      <c r="Q2189" s="48" t="str">
        <f>IFERROR(VLOOKUP(E2189,Funcionários!$C$8:$E$207,3,FALSE),"")</f>
        <v/>
      </c>
      <c r="R2189" s="47"/>
      <c r="S2189" s="49" t="str">
        <f t="shared" si="771"/>
        <v/>
      </c>
      <c r="T2189" s="49">
        <v>2.1829999999999999E-2</v>
      </c>
      <c r="U2189" s="48" t="str">
        <f>IF(Funcionários!C2190=0,"",Funcionários!C2190)</f>
        <v/>
      </c>
      <c r="V2189" s="50">
        <f>IF(U2189="",0,IF(COUNTIFS($E$7:$E$3006,U2189,$I$7:$I$3006,'RC'!$E$6)=0,0,COUNTIFS($M$7:$M$3006,"Concluída no prazo",$E$7:$E$3006,U2189,$I$7:$I$3006,'RC'!$E$6)/COUNTIFS($E$7:$E$3006,U2189,$I$7:$I$3006,'RC'!$E$6)))</f>
        <v>0</v>
      </c>
      <c r="W2189" s="49">
        <f>SUMIFS($J$7:$J$3006,$E$7:$E$3006,U2189,$I$7:$I$3006,'RC'!$E$6)+SUMIFS($L$7:$L$3006,$E$7:$E$3006,U2189,$I$7:$I$3006,'RC'!$E$6)</f>
        <v>0</v>
      </c>
      <c r="X2189" s="48">
        <f>COUNTIFS($E$7:$E$3006,U2189,$I$7:$I$3006,'RC'!$E$6)</f>
        <v>0</v>
      </c>
      <c r="Y2189" s="48"/>
      <c r="Z2189" s="51" t="str">
        <f>IF(AQ2189='RC'!$E$6,AC2189*1000+AD2189,"")</f>
        <v/>
      </c>
      <c r="AA2189" s="51" t="str">
        <f>IF(AB2189="","",IF(AQ2189='RC'!$E$6,AC2189*1000-AD2189,""))</f>
        <v/>
      </c>
      <c r="AB2189" s="48" t="str">
        <f>IFERROR(VLOOKUP(E2189,Funcionários!$C$8:$E$207,3,FALSE),"")</f>
        <v/>
      </c>
      <c r="AC2189" s="50" t="str">
        <f>IF(AB2189="","",IF(COUNTIFS($AB$7:$AB$3006,AB2189,$AQ$7:$AQ$3006,'RC'!$E$6)=0,"",COUNTIFS($M$7:$M$3006,"Concluída no prazo",$AB$7:$AB$3006,AB2189,$AQ$7:$AQ$3006,'RC'!$E$6)/COUNTIFS($AB$7:$AB$3006,AB2189,$AQ$7:$AQ$3006,'RC'!$E$6)))</f>
        <v/>
      </c>
      <c r="AD2189" s="48">
        <f>SUMIF($AQ$7:$AQ$3006,'RC'!$E$6,$J$7:$J$3006)+SUMIF($AQ$7:$AQ$3006,'RC'!$E$6,$L$7:$L$3006)</f>
        <v>21</v>
      </c>
      <c r="AF2189" s="48">
        <v>2.8179999999993301E-2</v>
      </c>
      <c r="AG2189" s="48">
        <f>IF(OR(AQ2189="",AQ2189&lt;&gt;'RC'!$E$6,AB2189&lt;&gt;'RC'!$D$21),0,1)</f>
        <v>0</v>
      </c>
      <c r="AH2189" s="48">
        <f t="shared" si="768"/>
        <v>2.8179999999993301E-2</v>
      </c>
      <c r="AI2189" s="48" t="str">
        <f t="shared" si="750"/>
        <v/>
      </c>
      <c r="AJ2189" s="48" t="str">
        <f t="shared" si="751"/>
        <v/>
      </c>
      <c r="AK2189" s="52" t="str">
        <f t="shared" si="752"/>
        <v/>
      </c>
      <c r="AL2189" s="52" t="str">
        <f t="shared" si="753"/>
        <v/>
      </c>
      <c r="AM2189" s="48" t="str">
        <f t="shared" si="754"/>
        <v/>
      </c>
      <c r="AN2189" s="48" t="str">
        <f t="shared" si="755"/>
        <v/>
      </c>
      <c r="AP2189" s="18" t="str">
        <f t="shared" si="756"/>
        <v/>
      </c>
      <c r="AQ2189" s="18" t="str">
        <f t="shared" si="757"/>
        <v/>
      </c>
      <c r="AR2189" s="18">
        <v>2.818E-2</v>
      </c>
      <c r="AS2189" s="18">
        <f>IF(AF!$D$27="Todos",1,IF(M2189=AF!$D$27,1,0))</f>
        <v>1</v>
      </c>
      <c r="AT2189" s="53">
        <f>IF(AND(E2189=AF!$D$6,OR(LT!M2189=AF!$D$27,AF!$D$27="Todos"),OR(AP2189=AF!$E$8,AQ2189=AF!$E$8)),AR2189+AS2189,0)</f>
        <v>0</v>
      </c>
      <c r="AU2189" s="18" t="str">
        <f t="shared" si="758"/>
        <v/>
      </c>
      <c r="AV2189" s="54" t="str">
        <f t="shared" si="759"/>
        <v/>
      </c>
      <c r="AW2189" s="54" t="str">
        <f t="shared" si="760"/>
        <v/>
      </c>
      <c r="AX2189" s="18" t="str">
        <f t="shared" si="761"/>
        <v/>
      </c>
      <c r="AY2189" s="18" t="str">
        <f t="shared" si="762"/>
        <v/>
      </c>
      <c r="BA2189" s="18">
        <f>IF($E2189=AF!$D$6,IF($M2189="Concluída no prazo",2,IF($M2189="Concluída com atraso",1,0)),0)</f>
        <v>0</v>
      </c>
      <c r="BB2189" s="18">
        <f>IF($E2189=AF!$D$6,IF($M2189="Atrasada",2,IF($M2189="Concluída com atraso",1,0)),0)</f>
        <v>0</v>
      </c>
      <c r="BC2189" s="18">
        <v>2.1829999999999999E-2</v>
      </c>
      <c r="BD2189" s="18">
        <f t="shared" si="769"/>
        <v>2.1829999999999999E-2</v>
      </c>
      <c r="BE2189" s="18">
        <f t="shared" si="769"/>
        <v>2.1829999999999999E-2</v>
      </c>
      <c r="BF2189" s="18" t="str">
        <f t="shared" si="763"/>
        <v/>
      </c>
      <c r="BN2189" s="18" t="str">
        <f t="shared" si="764"/>
        <v>s</v>
      </c>
    </row>
    <row r="2190" spans="3:66" ht="50.1" customHeight="1" thickTop="1" thickBot="1" x14ac:dyDescent="0.3">
      <c r="C2190" s="46"/>
      <c r="D2190" s="46"/>
      <c r="E2190" s="46"/>
      <c r="F2190" s="122"/>
      <c r="G2190" s="122"/>
      <c r="H2190" s="78" t="str">
        <f t="shared" si="765"/>
        <v/>
      </c>
      <c r="I2190" s="78" t="str">
        <f t="shared" si="766"/>
        <v/>
      </c>
      <c r="J2190" s="16"/>
      <c r="K2190" s="46" t="str">
        <f t="shared" si="767"/>
        <v/>
      </c>
      <c r="L2190" s="16"/>
      <c r="M2190" s="16"/>
      <c r="N2190" s="46"/>
      <c r="O2190" s="47" t="str">
        <f t="shared" si="770"/>
        <v/>
      </c>
      <c r="P2190" s="47"/>
      <c r="Q2190" s="48" t="str">
        <f>IFERROR(VLOOKUP(E2190,Funcionários!$C$8:$E$207,3,FALSE),"")</f>
        <v/>
      </c>
      <c r="R2190" s="47"/>
      <c r="S2190" s="49" t="str">
        <f t="shared" si="771"/>
        <v/>
      </c>
      <c r="T2190" s="49">
        <v>2.1839999999999998E-2</v>
      </c>
      <c r="U2190" s="48" t="str">
        <f>IF(Funcionários!C2191=0,"",Funcionários!C2191)</f>
        <v/>
      </c>
      <c r="V2190" s="50">
        <f>IF(U2190="",0,IF(COUNTIFS($E$7:$E$3006,U2190,$I$7:$I$3006,'RC'!$E$6)=0,0,COUNTIFS($M$7:$M$3006,"Concluída no prazo",$E$7:$E$3006,U2190,$I$7:$I$3006,'RC'!$E$6)/COUNTIFS($E$7:$E$3006,U2190,$I$7:$I$3006,'RC'!$E$6)))</f>
        <v>0</v>
      </c>
      <c r="W2190" s="49">
        <f>SUMIFS($J$7:$J$3006,$E$7:$E$3006,U2190,$I$7:$I$3006,'RC'!$E$6)+SUMIFS($L$7:$L$3006,$E$7:$E$3006,U2190,$I$7:$I$3006,'RC'!$E$6)</f>
        <v>0</v>
      </c>
      <c r="X2190" s="48">
        <f>COUNTIFS($E$7:$E$3006,U2190,$I$7:$I$3006,'RC'!$E$6)</f>
        <v>0</v>
      </c>
      <c r="Y2190" s="48"/>
      <c r="Z2190" s="51" t="str">
        <f>IF(AQ2190='RC'!$E$6,AC2190*1000+AD2190,"")</f>
        <v/>
      </c>
      <c r="AA2190" s="51" t="str">
        <f>IF(AB2190="","",IF(AQ2190='RC'!$E$6,AC2190*1000-AD2190,""))</f>
        <v/>
      </c>
      <c r="AB2190" s="48" t="str">
        <f>IFERROR(VLOOKUP(E2190,Funcionários!$C$8:$E$207,3,FALSE),"")</f>
        <v/>
      </c>
      <c r="AC2190" s="50" t="str">
        <f>IF(AB2190="","",IF(COUNTIFS($AB$7:$AB$3006,AB2190,$AQ$7:$AQ$3006,'RC'!$E$6)=0,"",COUNTIFS($M$7:$M$3006,"Concluída no prazo",$AB$7:$AB$3006,AB2190,$AQ$7:$AQ$3006,'RC'!$E$6)/COUNTIFS($AB$7:$AB$3006,AB2190,$AQ$7:$AQ$3006,'RC'!$E$6)))</f>
        <v/>
      </c>
      <c r="AD2190" s="48">
        <f>SUMIF($AQ$7:$AQ$3006,'RC'!$E$6,$J$7:$J$3006)+SUMIF($AQ$7:$AQ$3006,'RC'!$E$6,$L$7:$L$3006)</f>
        <v>21</v>
      </c>
      <c r="AF2190" s="48">
        <v>2.8169999999993301E-2</v>
      </c>
      <c r="AG2190" s="48">
        <f>IF(OR(AQ2190="",AQ2190&lt;&gt;'RC'!$E$6,AB2190&lt;&gt;'RC'!$D$21),0,1)</f>
        <v>0</v>
      </c>
      <c r="AH2190" s="48">
        <f t="shared" si="768"/>
        <v>2.8169999999993301E-2</v>
      </c>
      <c r="AI2190" s="48" t="str">
        <f t="shared" si="750"/>
        <v/>
      </c>
      <c r="AJ2190" s="48" t="str">
        <f t="shared" si="751"/>
        <v/>
      </c>
      <c r="AK2190" s="52" t="str">
        <f t="shared" si="752"/>
        <v/>
      </c>
      <c r="AL2190" s="52" t="str">
        <f t="shared" si="753"/>
        <v/>
      </c>
      <c r="AM2190" s="48" t="str">
        <f t="shared" si="754"/>
        <v/>
      </c>
      <c r="AN2190" s="48" t="str">
        <f t="shared" si="755"/>
        <v/>
      </c>
      <c r="AP2190" s="18" t="str">
        <f t="shared" si="756"/>
        <v/>
      </c>
      <c r="AQ2190" s="18" t="str">
        <f t="shared" si="757"/>
        <v/>
      </c>
      <c r="AR2190" s="18">
        <v>2.8170000000000001E-2</v>
      </c>
      <c r="AS2190" s="18">
        <f>IF(AF!$D$27="Todos",1,IF(M2190=AF!$D$27,1,0))</f>
        <v>1</v>
      </c>
      <c r="AT2190" s="53">
        <f>IF(AND(E2190=AF!$D$6,OR(LT!M2190=AF!$D$27,AF!$D$27="Todos"),OR(AP2190=AF!$E$8,AQ2190=AF!$E$8)),AR2190+AS2190,0)</f>
        <v>0</v>
      </c>
      <c r="AU2190" s="18" t="str">
        <f t="shared" si="758"/>
        <v/>
      </c>
      <c r="AV2190" s="54" t="str">
        <f t="shared" si="759"/>
        <v/>
      </c>
      <c r="AW2190" s="54" t="str">
        <f t="shared" si="760"/>
        <v/>
      </c>
      <c r="AX2190" s="18" t="str">
        <f t="shared" si="761"/>
        <v/>
      </c>
      <c r="AY2190" s="18" t="str">
        <f t="shared" si="762"/>
        <v/>
      </c>
      <c r="BA2190" s="18">
        <f>IF($E2190=AF!$D$6,IF($M2190="Concluída no prazo",2,IF($M2190="Concluída com atraso",1,0)),0)</f>
        <v>0</v>
      </c>
      <c r="BB2190" s="18">
        <f>IF($E2190=AF!$D$6,IF($M2190="Atrasada",2,IF($M2190="Concluída com atraso",1,0)),0)</f>
        <v>0</v>
      </c>
      <c r="BC2190" s="18">
        <v>2.1839999999999998E-2</v>
      </c>
      <c r="BD2190" s="18">
        <f t="shared" si="769"/>
        <v>2.1839999999999998E-2</v>
      </c>
      <c r="BE2190" s="18">
        <f t="shared" si="769"/>
        <v>2.1839999999999998E-2</v>
      </c>
      <c r="BF2190" s="18" t="str">
        <f t="shared" si="763"/>
        <v/>
      </c>
      <c r="BN2190" s="18" t="str">
        <f t="shared" si="764"/>
        <v>s</v>
      </c>
    </row>
    <row r="2191" spans="3:66" ht="50.1" customHeight="1" thickTop="1" thickBot="1" x14ac:dyDescent="0.3">
      <c r="C2191" s="46"/>
      <c r="D2191" s="46"/>
      <c r="E2191" s="46"/>
      <c r="F2191" s="122"/>
      <c r="G2191" s="122"/>
      <c r="H2191" s="78" t="str">
        <f t="shared" si="765"/>
        <v/>
      </c>
      <c r="I2191" s="78" t="str">
        <f t="shared" si="766"/>
        <v/>
      </c>
      <c r="J2191" s="16"/>
      <c r="K2191" s="46" t="str">
        <f t="shared" si="767"/>
        <v/>
      </c>
      <c r="L2191" s="16"/>
      <c r="M2191" s="16"/>
      <c r="N2191" s="46"/>
      <c r="O2191" s="47" t="str">
        <f t="shared" si="770"/>
        <v/>
      </c>
      <c r="P2191" s="47"/>
      <c r="Q2191" s="48" t="str">
        <f>IFERROR(VLOOKUP(E2191,Funcionários!$C$8:$E$207,3,FALSE),"")</f>
        <v/>
      </c>
      <c r="R2191" s="47"/>
      <c r="S2191" s="49" t="str">
        <f t="shared" si="771"/>
        <v/>
      </c>
      <c r="T2191" s="49">
        <v>2.1850000000000001E-2</v>
      </c>
      <c r="U2191" s="48" t="str">
        <f>IF(Funcionários!C2192=0,"",Funcionários!C2192)</f>
        <v/>
      </c>
      <c r="V2191" s="50">
        <f>IF(U2191="",0,IF(COUNTIFS($E$7:$E$3006,U2191,$I$7:$I$3006,'RC'!$E$6)=0,0,COUNTIFS($M$7:$M$3006,"Concluída no prazo",$E$7:$E$3006,U2191,$I$7:$I$3006,'RC'!$E$6)/COUNTIFS($E$7:$E$3006,U2191,$I$7:$I$3006,'RC'!$E$6)))</f>
        <v>0</v>
      </c>
      <c r="W2191" s="49">
        <f>SUMIFS($J$7:$J$3006,$E$7:$E$3006,U2191,$I$7:$I$3006,'RC'!$E$6)+SUMIFS($L$7:$L$3006,$E$7:$E$3006,U2191,$I$7:$I$3006,'RC'!$E$6)</f>
        <v>0</v>
      </c>
      <c r="X2191" s="48">
        <f>COUNTIFS($E$7:$E$3006,U2191,$I$7:$I$3006,'RC'!$E$6)</f>
        <v>0</v>
      </c>
      <c r="Y2191" s="48"/>
      <c r="Z2191" s="51" t="str">
        <f>IF(AQ2191='RC'!$E$6,AC2191*1000+AD2191,"")</f>
        <v/>
      </c>
      <c r="AA2191" s="51" t="str">
        <f>IF(AB2191="","",IF(AQ2191='RC'!$E$6,AC2191*1000-AD2191,""))</f>
        <v/>
      </c>
      <c r="AB2191" s="48" t="str">
        <f>IFERROR(VLOOKUP(E2191,Funcionários!$C$8:$E$207,3,FALSE),"")</f>
        <v/>
      </c>
      <c r="AC2191" s="50" t="str">
        <f>IF(AB2191="","",IF(COUNTIFS($AB$7:$AB$3006,AB2191,$AQ$7:$AQ$3006,'RC'!$E$6)=0,"",COUNTIFS($M$7:$M$3006,"Concluída no prazo",$AB$7:$AB$3006,AB2191,$AQ$7:$AQ$3006,'RC'!$E$6)/COUNTIFS($AB$7:$AB$3006,AB2191,$AQ$7:$AQ$3006,'RC'!$E$6)))</f>
        <v/>
      </c>
      <c r="AD2191" s="48">
        <f>SUMIF($AQ$7:$AQ$3006,'RC'!$E$6,$J$7:$J$3006)+SUMIF($AQ$7:$AQ$3006,'RC'!$E$6,$L$7:$L$3006)</f>
        <v>21</v>
      </c>
      <c r="AF2191" s="48">
        <v>2.8159999999993302E-2</v>
      </c>
      <c r="AG2191" s="48">
        <f>IF(OR(AQ2191="",AQ2191&lt;&gt;'RC'!$E$6,AB2191&lt;&gt;'RC'!$D$21),0,1)</f>
        <v>0</v>
      </c>
      <c r="AH2191" s="48">
        <f t="shared" si="768"/>
        <v>2.8159999999993302E-2</v>
      </c>
      <c r="AI2191" s="48" t="str">
        <f t="shared" si="750"/>
        <v/>
      </c>
      <c r="AJ2191" s="48" t="str">
        <f t="shared" si="751"/>
        <v/>
      </c>
      <c r="AK2191" s="52" t="str">
        <f t="shared" si="752"/>
        <v/>
      </c>
      <c r="AL2191" s="52" t="str">
        <f t="shared" si="753"/>
        <v/>
      </c>
      <c r="AM2191" s="48" t="str">
        <f t="shared" si="754"/>
        <v/>
      </c>
      <c r="AN2191" s="48" t="str">
        <f t="shared" si="755"/>
        <v/>
      </c>
      <c r="AP2191" s="18" t="str">
        <f t="shared" si="756"/>
        <v/>
      </c>
      <c r="AQ2191" s="18" t="str">
        <f t="shared" si="757"/>
        <v/>
      </c>
      <c r="AR2191" s="18">
        <v>2.8160000000000001E-2</v>
      </c>
      <c r="AS2191" s="18">
        <f>IF(AF!$D$27="Todos",1,IF(M2191=AF!$D$27,1,0))</f>
        <v>1</v>
      </c>
      <c r="AT2191" s="53">
        <f>IF(AND(E2191=AF!$D$6,OR(LT!M2191=AF!$D$27,AF!$D$27="Todos"),OR(AP2191=AF!$E$8,AQ2191=AF!$E$8)),AR2191+AS2191,0)</f>
        <v>0</v>
      </c>
      <c r="AU2191" s="18" t="str">
        <f t="shared" si="758"/>
        <v/>
      </c>
      <c r="AV2191" s="54" t="str">
        <f t="shared" si="759"/>
        <v/>
      </c>
      <c r="AW2191" s="54" t="str">
        <f t="shared" si="760"/>
        <v/>
      </c>
      <c r="AX2191" s="18" t="str">
        <f t="shared" si="761"/>
        <v/>
      </c>
      <c r="AY2191" s="18" t="str">
        <f t="shared" si="762"/>
        <v/>
      </c>
      <c r="BA2191" s="18">
        <f>IF($E2191=AF!$D$6,IF($M2191="Concluída no prazo",2,IF($M2191="Concluída com atraso",1,0)),0)</f>
        <v>0</v>
      </c>
      <c r="BB2191" s="18">
        <f>IF($E2191=AF!$D$6,IF($M2191="Atrasada",2,IF($M2191="Concluída com atraso",1,0)),0)</f>
        <v>0</v>
      </c>
      <c r="BC2191" s="18">
        <v>2.1850000000000001E-2</v>
      </c>
      <c r="BD2191" s="18">
        <f t="shared" si="769"/>
        <v>2.1850000000000001E-2</v>
      </c>
      <c r="BE2191" s="18">
        <f t="shared" si="769"/>
        <v>2.1850000000000001E-2</v>
      </c>
      <c r="BF2191" s="18" t="str">
        <f t="shared" si="763"/>
        <v/>
      </c>
      <c r="BN2191" s="18" t="str">
        <f t="shared" si="764"/>
        <v>s</v>
      </c>
    </row>
    <row r="2192" spans="3:66" ht="50.1" customHeight="1" thickTop="1" thickBot="1" x14ac:dyDescent="0.3">
      <c r="C2192" s="46"/>
      <c r="D2192" s="46"/>
      <c r="E2192" s="46"/>
      <c r="F2192" s="122"/>
      <c r="G2192" s="122"/>
      <c r="H2192" s="78" t="str">
        <f t="shared" si="765"/>
        <v/>
      </c>
      <c r="I2192" s="78" t="str">
        <f t="shared" si="766"/>
        <v/>
      </c>
      <c r="J2192" s="16"/>
      <c r="K2192" s="46" t="str">
        <f t="shared" si="767"/>
        <v/>
      </c>
      <c r="L2192" s="16"/>
      <c r="M2192" s="16"/>
      <c r="N2192" s="46"/>
      <c r="O2192" s="47" t="str">
        <f t="shared" si="770"/>
        <v/>
      </c>
      <c r="P2192" s="47"/>
      <c r="Q2192" s="48" t="str">
        <f>IFERROR(VLOOKUP(E2192,Funcionários!$C$8:$E$207,3,FALSE),"")</f>
        <v/>
      </c>
      <c r="R2192" s="47"/>
      <c r="S2192" s="49" t="str">
        <f t="shared" si="771"/>
        <v/>
      </c>
      <c r="T2192" s="49">
        <v>2.1860000000000001E-2</v>
      </c>
      <c r="U2192" s="48" t="str">
        <f>IF(Funcionários!C2193=0,"",Funcionários!C2193)</f>
        <v/>
      </c>
      <c r="V2192" s="50">
        <f>IF(U2192="",0,IF(COUNTIFS($E$7:$E$3006,U2192,$I$7:$I$3006,'RC'!$E$6)=0,0,COUNTIFS($M$7:$M$3006,"Concluída no prazo",$E$7:$E$3006,U2192,$I$7:$I$3006,'RC'!$E$6)/COUNTIFS($E$7:$E$3006,U2192,$I$7:$I$3006,'RC'!$E$6)))</f>
        <v>0</v>
      </c>
      <c r="W2192" s="49">
        <f>SUMIFS($J$7:$J$3006,$E$7:$E$3006,U2192,$I$7:$I$3006,'RC'!$E$6)+SUMIFS($L$7:$L$3006,$E$7:$E$3006,U2192,$I$7:$I$3006,'RC'!$E$6)</f>
        <v>0</v>
      </c>
      <c r="X2192" s="48">
        <f>COUNTIFS($E$7:$E$3006,U2192,$I$7:$I$3006,'RC'!$E$6)</f>
        <v>0</v>
      </c>
      <c r="Y2192" s="48"/>
      <c r="Z2192" s="51" t="str">
        <f>IF(AQ2192='RC'!$E$6,AC2192*1000+AD2192,"")</f>
        <v/>
      </c>
      <c r="AA2192" s="51" t="str">
        <f>IF(AB2192="","",IF(AQ2192='RC'!$E$6,AC2192*1000-AD2192,""))</f>
        <v/>
      </c>
      <c r="AB2192" s="48" t="str">
        <f>IFERROR(VLOOKUP(E2192,Funcionários!$C$8:$E$207,3,FALSE),"")</f>
        <v/>
      </c>
      <c r="AC2192" s="50" t="str">
        <f>IF(AB2192="","",IF(COUNTIFS($AB$7:$AB$3006,AB2192,$AQ$7:$AQ$3006,'RC'!$E$6)=0,"",COUNTIFS($M$7:$M$3006,"Concluída no prazo",$AB$7:$AB$3006,AB2192,$AQ$7:$AQ$3006,'RC'!$E$6)/COUNTIFS($AB$7:$AB$3006,AB2192,$AQ$7:$AQ$3006,'RC'!$E$6)))</f>
        <v/>
      </c>
      <c r="AD2192" s="48">
        <f>SUMIF($AQ$7:$AQ$3006,'RC'!$E$6,$J$7:$J$3006)+SUMIF($AQ$7:$AQ$3006,'RC'!$E$6,$L$7:$L$3006)</f>
        <v>21</v>
      </c>
      <c r="AF2192" s="48">
        <v>2.8149999999993298E-2</v>
      </c>
      <c r="AG2192" s="48">
        <f>IF(OR(AQ2192="",AQ2192&lt;&gt;'RC'!$E$6,AB2192&lt;&gt;'RC'!$D$21),0,1)</f>
        <v>0</v>
      </c>
      <c r="AH2192" s="48">
        <f t="shared" si="768"/>
        <v>2.8149999999993298E-2</v>
      </c>
      <c r="AI2192" s="48" t="str">
        <f t="shared" si="750"/>
        <v/>
      </c>
      <c r="AJ2192" s="48" t="str">
        <f t="shared" si="751"/>
        <v/>
      </c>
      <c r="AK2192" s="52" t="str">
        <f t="shared" si="752"/>
        <v/>
      </c>
      <c r="AL2192" s="52" t="str">
        <f t="shared" si="753"/>
        <v/>
      </c>
      <c r="AM2192" s="48" t="str">
        <f t="shared" si="754"/>
        <v/>
      </c>
      <c r="AN2192" s="48" t="str">
        <f t="shared" si="755"/>
        <v/>
      </c>
      <c r="AP2192" s="18" t="str">
        <f t="shared" si="756"/>
        <v/>
      </c>
      <c r="AQ2192" s="18" t="str">
        <f t="shared" si="757"/>
        <v/>
      </c>
      <c r="AR2192" s="18">
        <v>2.8150000000000001E-2</v>
      </c>
      <c r="AS2192" s="18">
        <f>IF(AF!$D$27="Todos",1,IF(M2192=AF!$D$27,1,0))</f>
        <v>1</v>
      </c>
      <c r="AT2192" s="53">
        <f>IF(AND(E2192=AF!$D$6,OR(LT!M2192=AF!$D$27,AF!$D$27="Todos"),OR(AP2192=AF!$E$8,AQ2192=AF!$E$8)),AR2192+AS2192,0)</f>
        <v>0</v>
      </c>
      <c r="AU2192" s="18" t="str">
        <f t="shared" si="758"/>
        <v/>
      </c>
      <c r="AV2192" s="54" t="str">
        <f t="shared" si="759"/>
        <v/>
      </c>
      <c r="AW2192" s="54" t="str">
        <f t="shared" si="760"/>
        <v/>
      </c>
      <c r="AX2192" s="18" t="str">
        <f t="shared" si="761"/>
        <v/>
      </c>
      <c r="AY2192" s="18" t="str">
        <f t="shared" si="762"/>
        <v/>
      </c>
      <c r="BA2192" s="18">
        <f>IF($E2192=AF!$D$6,IF($M2192="Concluída no prazo",2,IF($M2192="Concluída com atraso",1,0)),0)</f>
        <v>0</v>
      </c>
      <c r="BB2192" s="18">
        <f>IF($E2192=AF!$D$6,IF($M2192="Atrasada",2,IF($M2192="Concluída com atraso",1,0)),0)</f>
        <v>0</v>
      </c>
      <c r="BC2192" s="18">
        <v>2.1860000000000001E-2</v>
      </c>
      <c r="BD2192" s="18">
        <f t="shared" si="769"/>
        <v>2.1860000000000001E-2</v>
      </c>
      <c r="BE2192" s="18">
        <f t="shared" si="769"/>
        <v>2.1860000000000001E-2</v>
      </c>
      <c r="BF2192" s="18" t="str">
        <f t="shared" si="763"/>
        <v/>
      </c>
      <c r="BN2192" s="18" t="str">
        <f t="shared" si="764"/>
        <v>s</v>
      </c>
    </row>
    <row r="2193" spans="3:66" ht="50.1" customHeight="1" thickTop="1" thickBot="1" x14ac:dyDescent="0.3">
      <c r="C2193" s="46"/>
      <c r="D2193" s="46"/>
      <c r="E2193" s="46"/>
      <c r="F2193" s="122"/>
      <c r="G2193" s="122"/>
      <c r="H2193" s="78" t="str">
        <f t="shared" si="765"/>
        <v/>
      </c>
      <c r="I2193" s="78" t="str">
        <f t="shared" si="766"/>
        <v/>
      </c>
      <c r="J2193" s="16"/>
      <c r="K2193" s="46" t="str">
        <f t="shared" si="767"/>
        <v/>
      </c>
      <c r="L2193" s="16"/>
      <c r="M2193" s="16"/>
      <c r="N2193" s="46"/>
      <c r="O2193" s="47" t="str">
        <f t="shared" si="770"/>
        <v/>
      </c>
      <c r="P2193" s="47"/>
      <c r="Q2193" s="48" t="str">
        <f>IFERROR(VLOOKUP(E2193,Funcionários!$C$8:$E$207,3,FALSE),"")</f>
        <v/>
      </c>
      <c r="R2193" s="47"/>
      <c r="S2193" s="49" t="str">
        <f t="shared" si="771"/>
        <v/>
      </c>
      <c r="T2193" s="49">
        <v>2.1870000000000001E-2</v>
      </c>
      <c r="U2193" s="48" t="str">
        <f>IF(Funcionários!C2194=0,"",Funcionários!C2194)</f>
        <v/>
      </c>
      <c r="V2193" s="50">
        <f>IF(U2193="",0,IF(COUNTIFS($E$7:$E$3006,U2193,$I$7:$I$3006,'RC'!$E$6)=0,0,COUNTIFS($M$7:$M$3006,"Concluída no prazo",$E$7:$E$3006,U2193,$I$7:$I$3006,'RC'!$E$6)/COUNTIFS($E$7:$E$3006,U2193,$I$7:$I$3006,'RC'!$E$6)))</f>
        <v>0</v>
      </c>
      <c r="W2193" s="49">
        <f>SUMIFS($J$7:$J$3006,$E$7:$E$3006,U2193,$I$7:$I$3006,'RC'!$E$6)+SUMIFS($L$7:$L$3006,$E$7:$E$3006,U2193,$I$7:$I$3006,'RC'!$E$6)</f>
        <v>0</v>
      </c>
      <c r="X2193" s="48">
        <f>COUNTIFS($E$7:$E$3006,U2193,$I$7:$I$3006,'RC'!$E$6)</f>
        <v>0</v>
      </c>
      <c r="Y2193" s="48"/>
      <c r="Z2193" s="51" t="str">
        <f>IF(AQ2193='RC'!$E$6,AC2193*1000+AD2193,"")</f>
        <v/>
      </c>
      <c r="AA2193" s="51" t="str">
        <f>IF(AB2193="","",IF(AQ2193='RC'!$E$6,AC2193*1000-AD2193,""))</f>
        <v/>
      </c>
      <c r="AB2193" s="48" t="str">
        <f>IFERROR(VLOOKUP(E2193,Funcionários!$C$8:$E$207,3,FALSE),"")</f>
        <v/>
      </c>
      <c r="AC2193" s="50" t="str">
        <f>IF(AB2193="","",IF(COUNTIFS($AB$7:$AB$3006,AB2193,$AQ$7:$AQ$3006,'RC'!$E$6)=0,"",COUNTIFS($M$7:$M$3006,"Concluída no prazo",$AB$7:$AB$3006,AB2193,$AQ$7:$AQ$3006,'RC'!$E$6)/COUNTIFS($AB$7:$AB$3006,AB2193,$AQ$7:$AQ$3006,'RC'!$E$6)))</f>
        <v/>
      </c>
      <c r="AD2193" s="48">
        <f>SUMIF($AQ$7:$AQ$3006,'RC'!$E$6,$J$7:$J$3006)+SUMIF($AQ$7:$AQ$3006,'RC'!$E$6,$L$7:$L$3006)</f>
        <v>21</v>
      </c>
      <c r="AF2193" s="48">
        <v>2.8139999999993299E-2</v>
      </c>
      <c r="AG2193" s="48">
        <f>IF(OR(AQ2193="",AQ2193&lt;&gt;'RC'!$E$6,AB2193&lt;&gt;'RC'!$D$21),0,1)</f>
        <v>0</v>
      </c>
      <c r="AH2193" s="48">
        <f t="shared" si="768"/>
        <v>2.8139999999993299E-2</v>
      </c>
      <c r="AI2193" s="48" t="str">
        <f t="shared" si="750"/>
        <v/>
      </c>
      <c r="AJ2193" s="48" t="str">
        <f t="shared" si="751"/>
        <v/>
      </c>
      <c r="AK2193" s="52" t="str">
        <f t="shared" si="752"/>
        <v/>
      </c>
      <c r="AL2193" s="52" t="str">
        <f t="shared" si="753"/>
        <v/>
      </c>
      <c r="AM2193" s="48" t="str">
        <f t="shared" si="754"/>
        <v/>
      </c>
      <c r="AN2193" s="48" t="str">
        <f t="shared" si="755"/>
        <v/>
      </c>
      <c r="AP2193" s="18" t="str">
        <f t="shared" si="756"/>
        <v/>
      </c>
      <c r="AQ2193" s="18" t="str">
        <f t="shared" si="757"/>
        <v/>
      </c>
      <c r="AR2193" s="18">
        <v>2.8139999999999998E-2</v>
      </c>
      <c r="AS2193" s="18">
        <f>IF(AF!$D$27="Todos",1,IF(M2193=AF!$D$27,1,0))</f>
        <v>1</v>
      </c>
      <c r="AT2193" s="53">
        <f>IF(AND(E2193=AF!$D$6,OR(LT!M2193=AF!$D$27,AF!$D$27="Todos"),OR(AP2193=AF!$E$8,AQ2193=AF!$E$8)),AR2193+AS2193,0)</f>
        <v>0</v>
      </c>
      <c r="AU2193" s="18" t="str">
        <f t="shared" si="758"/>
        <v/>
      </c>
      <c r="AV2193" s="54" t="str">
        <f t="shared" si="759"/>
        <v/>
      </c>
      <c r="AW2193" s="54" t="str">
        <f t="shared" si="760"/>
        <v/>
      </c>
      <c r="AX2193" s="18" t="str">
        <f t="shared" si="761"/>
        <v/>
      </c>
      <c r="AY2193" s="18" t="str">
        <f t="shared" si="762"/>
        <v/>
      </c>
      <c r="BA2193" s="18">
        <f>IF($E2193=AF!$D$6,IF($M2193="Concluída no prazo",2,IF($M2193="Concluída com atraso",1,0)),0)</f>
        <v>0</v>
      </c>
      <c r="BB2193" s="18">
        <f>IF($E2193=AF!$D$6,IF($M2193="Atrasada",2,IF($M2193="Concluída com atraso",1,0)),0)</f>
        <v>0</v>
      </c>
      <c r="BC2193" s="18">
        <v>2.1870000000000001E-2</v>
      </c>
      <c r="BD2193" s="18">
        <f t="shared" si="769"/>
        <v>2.1870000000000001E-2</v>
      </c>
      <c r="BE2193" s="18">
        <f t="shared" si="769"/>
        <v>2.1870000000000001E-2</v>
      </c>
      <c r="BF2193" s="18" t="str">
        <f t="shared" si="763"/>
        <v/>
      </c>
      <c r="BN2193" s="18" t="str">
        <f t="shared" si="764"/>
        <v>s</v>
      </c>
    </row>
    <row r="2194" spans="3:66" ht="50.1" customHeight="1" thickTop="1" thickBot="1" x14ac:dyDescent="0.3">
      <c r="C2194" s="46"/>
      <c r="D2194" s="46"/>
      <c r="E2194" s="46"/>
      <c r="F2194" s="122"/>
      <c r="G2194" s="122"/>
      <c r="H2194" s="78" t="str">
        <f t="shared" si="765"/>
        <v/>
      </c>
      <c r="I2194" s="78" t="str">
        <f t="shared" si="766"/>
        <v/>
      </c>
      <c r="J2194" s="16"/>
      <c r="K2194" s="46" t="str">
        <f t="shared" si="767"/>
        <v/>
      </c>
      <c r="L2194" s="16"/>
      <c r="M2194" s="16"/>
      <c r="N2194" s="46"/>
      <c r="O2194" s="47" t="str">
        <f t="shared" si="770"/>
        <v/>
      </c>
      <c r="P2194" s="47"/>
      <c r="Q2194" s="48" t="str">
        <f>IFERROR(VLOOKUP(E2194,Funcionários!$C$8:$E$207,3,FALSE),"")</f>
        <v/>
      </c>
      <c r="R2194" s="47"/>
      <c r="S2194" s="49" t="str">
        <f t="shared" si="771"/>
        <v/>
      </c>
      <c r="T2194" s="49">
        <v>2.188E-2</v>
      </c>
      <c r="U2194" s="48" t="str">
        <f>IF(Funcionários!C2195=0,"",Funcionários!C2195)</f>
        <v/>
      </c>
      <c r="V2194" s="50">
        <f>IF(U2194="",0,IF(COUNTIFS($E$7:$E$3006,U2194,$I$7:$I$3006,'RC'!$E$6)=0,0,COUNTIFS($M$7:$M$3006,"Concluída no prazo",$E$7:$E$3006,U2194,$I$7:$I$3006,'RC'!$E$6)/COUNTIFS($E$7:$E$3006,U2194,$I$7:$I$3006,'RC'!$E$6)))</f>
        <v>0</v>
      </c>
      <c r="W2194" s="49">
        <f>SUMIFS($J$7:$J$3006,$E$7:$E$3006,U2194,$I$7:$I$3006,'RC'!$E$6)+SUMIFS($L$7:$L$3006,$E$7:$E$3006,U2194,$I$7:$I$3006,'RC'!$E$6)</f>
        <v>0</v>
      </c>
      <c r="X2194" s="48">
        <f>COUNTIFS($E$7:$E$3006,U2194,$I$7:$I$3006,'RC'!$E$6)</f>
        <v>0</v>
      </c>
      <c r="Y2194" s="48"/>
      <c r="Z2194" s="51" t="str">
        <f>IF(AQ2194='RC'!$E$6,AC2194*1000+AD2194,"")</f>
        <v/>
      </c>
      <c r="AA2194" s="51" t="str">
        <f>IF(AB2194="","",IF(AQ2194='RC'!$E$6,AC2194*1000-AD2194,""))</f>
        <v/>
      </c>
      <c r="AB2194" s="48" t="str">
        <f>IFERROR(VLOOKUP(E2194,Funcionários!$C$8:$E$207,3,FALSE),"")</f>
        <v/>
      </c>
      <c r="AC2194" s="50" t="str">
        <f>IF(AB2194="","",IF(COUNTIFS($AB$7:$AB$3006,AB2194,$AQ$7:$AQ$3006,'RC'!$E$6)=0,"",COUNTIFS($M$7:$M$3006,"Concluída no prazo",$AB$7:$AB$3006,AB2194,$AQ$7:$AQ$3006,'RC'!$E$6)/COUNTIFS($AB$7:$AB$3006,AB2194,$AQ$7:$AQ$3006,'RC'!$E$6)))</f>
        <v/>
      </c>
      <c r="AD2194" s="48">
        <f>SUMIF($AQ$7:$AQ$3006,'RC'!$E$6,$J$7:$J$3006)+SUMIF($AQ$7:$AQ$3006,'RC'!$E$6,$L$7:$L$3006)</f>
        <v>21</v>
      </c>
      <c r="AF2194" s="48">
        <v>2.8129999999993299E-2</v>
      </c>
      <c r="AG2194" s="48">
        <f>IF(OR(AQ2194="",AQ2194&lt;&gt;'RC'!$E$6,AB2194&lt;&gt;'RC'!$D$21),0,1)</f>
        <v>0</v>
      </c>
      <c r="AH2194" s="48">
        <f t="shared" si="768"/>
        <v>2.8129999999993299E-2</v>
      </c>
      <c r="AI2194" s="48" t="str">
        <f t="shared" si="750"/>
        <v/>
      </c>
      <c r="AJ2194" s="48" t="str">
        <f t="shared" si="751"/>
        <v/>
      </c>
      <c r="AK2194" s="52" t="str">
        <f t="shared" si="752"/>
        <v/>
      </c>
      <c r="AL2194" s="52" t="str">
        <f t="shared" si="753"/>
        <v/>
      </c>
      <c r="AM2194" s="48" t="str">
        <f t="shared" si="754"/>
        <v/>
      </c>
      <c r="AN2194" s="48" t="str">
        <f t="shared" si="755"/>
        <v/>
      </c>
      <c r="AP2194" s="18" t="str">
        <f t="shared" si="756"/>
        <v/>
      </c>
      <c r="AQ2194" s="18" t="str">
        <f t="shared" si="757"/>
        <v/>
      </c>
      <c r="AR2194" s="18">
        <v>2.8129999999999999E-2</v>
      </c>
      <c r="AS2194" s="18">
        <f>IF(AF!$D$27="Todos",1,IF(M2194=AF!$D$27,1,0))</f>
        <v>1</v>
      </c>
      <c r="AT2194" s="53">
        <f>IF(AND(E2194=AF!$D$6,OR(LT!M2194=AF!$D$27,AF!$D$27="Todos"),OR(AP2194=AF!$E$8,AQ2194=AF!$E$8)),AR2194+AS2194,0)</f>
        <v>0</v>
      </c>
      <c r="AU2194" s="18" t="str">
        <f t="shared" si="758"/>
        <v/>
      </c>
      <c r="AV2194" s="54" t="str">
        <f t="shared" si="759"/>
        <v/>
      </c>
      <c r="AW2194" s="54" t="str">
        <f t="shared" si="760"/>
        <v/>
      </c>
      <c r="AX2194" s="18" t="str">
        <f t="shared" si="761"/>
        <v/>
      </c>
      <c r="AY2194" s="18" t="str">
        <f t="shared" si="762"/>
        <v/>
      </c>
      <c r="BA2194" s="18">
        <f>IF($E2194=AF!$D$6,IF($M2194="Concluída no prazo",2,IF($M2194="Concluída com atraso",1,0)),0)</f>
        <v>0</v>
      </c>
      <c r="BB2194" s="18">
        <f>IF($E2194=AF!$D$6,IF($M2194="Atrasada",2,IF($M2194="Concluída com atraso",1,0)),0)</f>
        <v>0</v>
      </c>
      <c r="BC2194" s="18">
        <v>2.188E-2</v>
      </c>
      <c r="BD2194" s="18">
        <f t="shared" si="769"/>
        <v>2.188E-2</v>
      </c>
      <c r="BE2194" s="18">
        <f t="shared" si="769"/>
        <v>2.188E-2</v>
      </c>
      <c r="BF2194" s="18" t="str">
        <f t="shared" si="763"/>
        <v/>
      </c>
      <c r="BN2194" s="18" t="str">
        <f t="shared" si="764"/>
        <v>s</v>
      </c>
    </row>
    <row r="2195" spans="3:66" ht="50.1" customHeight="1" thickTop="1" thickBot="1" x14ac:dyDescent="0.3">
      <c r="C2195" s="46"/>
      <c r="D2195" s="46"/>
      <c r="E2195" s="46"/>
      <c r="F2195" s="122"/>
      <c r="G2195" s="122"/>
      <c r="H2195" s="78" t="str">
        <f t="shared" si="765"/>
        <v/>
      </c>
      <c r="I2195" s="78" t="str">
        <f t="shared" si="766"/>
        <v/>
      </c>
      <c r="J2195" s="16"/>
      <c r="K2195" s="46" t="str">
        <f t="shared" si="767"/>
        <v/>
      </c>
      <c r="L2195" s="16"/>
      <c r="M2195" s="16"/>
      <c r="N2195" s="46"/>
      <c r="O2195" s="47" t="str">
        <f t="shared" si="770"/>
        <v/>
      </c>
      <c r="P2195" s="47"/>
      <c r="Q2195" s="48" t="str">
        <f>IFERROR(VLOOKUP(E2195,Funcionários!$C$8:$E$207,3,FALSE),"")</f>
        <v/>
      </c>
      <c r="R2195" s="47"/>
      <c r="S2195" s="49" t="str">
        <f t="shared" si="771"/>
        <v/>
      </c>
      <c r="T2195" s="49">
        <v>2.189E-2</v>
      </c>
      <c r="U2195" s="48" t="str">
        <f>IF(Funcionários!C2196=0,"",Funcionários!C2196)</f>
        <v/>
      </c>
      <c r="V2195" s="50">
        <f>IF(U2195="",0,IF(COUNTIFS($E$7:$E$3006,U2195,$I$7:$I$3006,'RC'!$E$6)=0,0,COUNTIFS($M$7:$M$3006,"Concluída no prazo",$E$7:$E$3006,U2195,$I$7:$I$3006,'RC'!$E$6)/COUNTIFS($E$7:$E$3006,U2195,$I$7:$I$3006,'RC'!$E$6)))</f>
        <v>0</v>
      </c>
      <c r="W2195" s="49">
        <f>SUMIFS($J$7:$J$3006,$E$7:$E$3006,U2195,$I$7:$I$3006,'RC'!$E$6)+SUMIFS($L$7:$L$3006,$E$7:$E$3006,U2195,$I$7:$I$3006,'RC'!$E$6)</f>
        <v>0</v>
      </c>
      <c r="X2195" s="48">
        <f>COUNTIFS($E$7:$E$3006,U2195,$I$7:$I$3006,'RC'!$E$6)</f>
        <v>0</v>
      </c>
      <c r="Y2195" s="48"/>
      <c r="Z2195" s="51" t="str">
        <f>IF(AQ2195='RC'!$E$6,AC2195*1000+AD2195,"")</f>
        <v/>
      </c>
      <c r="AA2195" s="51" t="str">
        <f>IF(AB2195="","",IF(AQ2195='RC'!$E$6,AC2195*1000-AD2195,""))</f>
        <v/>
      </c>
      <c r="AB2195" s="48" t="str">
        <f>IFERROR(VLOOKUP(E2195,Funcionários!$C$8:$E$207,3,FALSE),"")</f>
        <v/>
      </c>
      <c r="AC2195" s="50" t="str">
        <f>IF(AB2195="","",IF(COUNTIFS($AB$7:$AB$3006,AB2195,$AQ$7:$AQ$3006,'RC'!$E$6)=0,"",COUNTIFS($M$7:$M$3006,"Concluída no prazo",$AB$7:$AB$3006,AB2195,$AQ$7:$AQ$3006,'RC'!$E$6)/COUNTIFS($AB$7:$AB$3006,AB2195,$AQ$7:$AQ$3006,'RC'!$E$6)))</f>
        <v/>
      </c>
      <c r="AD2195" s="48">
        <f>SUMIF($AQ$7:$AQ$3006,'RC'!$E$6,$J$7:$J$3006)+SUMIF($AQ$7:$AQ$3006,'RC'!$E$6,$L$7:$L$3006)</f>
        <v>21</v>
      </c>
      <c r="AF2195" s="48">
        <v>2.81199999999933E-2</v>
      </c>
      <c r="AG2195" s="48">
        <f>IF(OR(AQ2195="",AQ2195&lt;&gt;'RC'!$E$6,AB2195&lt;&gt;'RC'!$D$21),0,1)</f>
        <v>0</v>
      </c>
      <c r="AH2195" s="48">
        <f t="shared" si="768"/>
        <v>2.81199999999933E-2</v>
      </c>
      <c r="AI2195" s="48" t="str">
        <f t="shared" si="750"/>
        <v/>
      </c>
      <c r="AJ2195" s="48" t="str">
        <f t="shared" si="751"/>
        <v/>
      </c>
      <c r="AK2195" s="52" t="str">
        <f t="shared" si="752"/>
        <v/>
      </c>
      <c r="AL2195" s="52" t="str">
        <f t="shared" si="753"/>
        <v/>
      </c>
      <c r="AM2195" s="48" t="str">
        <f t="shared" si="754"/>
        <v/>
      </c>
      <c r="AN2195" s="48" t="str">
        <f t="shared" si="755"/>
        <v/>
      </c>
      <c r="AP2195" s="18" t="str">
        <f t="shared" si="756"/>
        <v/>
      </c>
      <c r="AQ2195" s="18" t="str">
        <f t="shared" si="757"/>
        <v/>
      </c>
      <c r="AR2195" s="18">
        <v>2.8119999999999999E-2</v>
      </c>
      <c r="AS2195" s="18">
        <f>IF(AF!$D$27="Todos",1,IF(M2195=AF!$D$27,1,0))</f>
        <v>1</v>
      </c>
      <c r="AT2195" s="53">
        <f>IF(AND(E2195=AF!$D$6,OR(LT!M2195=AF!$D$27,AF!$D$27="Todos"),OR(AP2195=AF!$E$8,AQ2195=AF!$E$8)),AR2195+AS2195,0)</f>
        <v>0</v>
      </c>
      <c r="AU2195" s="18" t="str">
        <f t="shared" si="758"/>
        <v/>
      </c>
      <c r="AV2195" s="54" t="str">
        <f t="shared" si="759"/>
        <v/>
      </c>
      <c r="AW2195" s="54" t="str">
        <f t="shared" si="760"/>
        <v/>
      </c>
      <c r="AX2195" s="18" t="str">
        <f t="shared" si="761"/>
        <v/>
      </c>
      <c r="AY2195" s="18" t="str">
        <f t="shared" si="762"/>
        <v/>
      </c>
      <c r="BA2195" s="18">
        <f>IF($E2195=AF!$D$6,IF($M2195="Concluída no prazo",2,IF($M2195="Concluída com atraso",1,0)),0)</f>
        <v>0</v>
      </c>
      <c r="BB2195" s="18">
        <f>IF($E2195=AF!$D$6,IF($M2195="Atrasada",2,IF($M2195="Concluída com atraso",1,0)),0)</f>
        <v>0</v>
      </c>
      <c r="BC2195" s="18">
        <v>2.189E-2</v>
      </c>
      <c r="BD2195" s="18">
        <f t="shared" si="769"/>
        <v>2.189E-2</v>
      </c>
      <c r="BE2195" s="18">
        <f t="shared" si="769"/>
        <v>2.189E-2</v>
      </c>
      <c r="BF2195" s="18" t="str">
        <f t="shared" si="763"/>
        <v/>
      </c>
      <c r="BN2195" s="18" t="str">
        <f t="shared" si="764"/>
        <v>s</v>
      </c>
    </row>
    <row r="2196" spans="3:66" ht="50.1" customHeight="1" thickTop="1" thickBot="1" x14ac:dyDescent="0.3">
      <c r="C2196" s="46"/>
      <c r="D2196" s="46"/>
      <c r="E2196" s="46"/>
      <c r="F2196" s="122"/>
      <c r="G2196" s="122"/>
      <c r="H2196" s="78" t="str">
        <f t="shared" si="765"/>
        <v/>
      </c>
      <c r="I2196" s="78" t="str">
        <f t="shared" si="766"/>
        <v/>
      </c>
      <c r="J2196" s="16"/>
      <c r="K2196" s="46" t="str">
        <f t="shared" si="767"/>
        <v/>
      </c>
      <c r="L2196" s="16"/>
      <c r="M2196" s="16"/>
      <c r="N2196" s="46"/>
      <c r="O2196" s="47" t="str">
        <f t="shared" si="770"/>
        <v/>
      </c>
      <c r="P2196" s="47"/>
      <c r="Q2196" s="48" t="str">
        <f>IFERROR(VLOOKUP(E2196,Funcionários!$C$8:$E$207,3,FALSE),"")</f>
        <v/>
      </c>
      <c r="R2196" s="47"/>
      <c r="S2196" s="49" t="str">
        <f t="shared" si="771"/>
        <v/>
      </c>
      <c r="T2196" s="49">
        <v>2.1899999999999999E-2</v>
      </c>
      <c r="U2196" s="48" t="str">
        <f>IF(Funcionários!C2197=0,"",Funcionários!C2197)</f>
        <v/>
      </c>
      <c r="V2196" s="50">
        <f>IF(U2196="",0,IF(COUNTIFS($E$7:$E$3006,U2196,$I$7:$I$3006,'RC'!$E$6)=0,0,COUNTIFS($M$7:$M$3006,"Concluída no prazo",$E$7:$E$3006,U2196,$I$7:$I$3006,'RC'!$E$6)/COUNTIFS($E$7:$E$3006,U2196,$I$7:$I$3006,'RC'!$E$6)))</f>
        <v>0</v>
      </c>
      <c r="W2196" s="49">
        <f>SUMIFS($J$7:$J$3006,$E$7:$E$3006,U2196,$I$7:$I$3006,'RC'!$E$6)+SUMIFS($L$7:$L$3006,$E$7:$E$3006,U2196,$I$7:$I$3006,'RC'!$E$6)</f>
        <v>0</v>
      </c>
      <c r="X2196" s="48">
        <f>COUNTIFS($E$7:$E$3006,U2196,$I$7:$I$3006,'RC'!$E$6)</f>
        <v>0</v>
      </c>
      <c r="Y2196" s="48"/>
      <c r="Z2196" s="51" t="str">
        <f>IF(AQ2196='RC'!$E$6,AC2196*1000+AD2196,"")</f>
        <v/>
      </c>
      <c r="AA2196" s="51" t="str">
        <f>IF(AB2196="","",IF(AQ2196='RC'!$E$6,AC2196*1000-AD2196,""))</f>
        <v/>
      </c>
      <c r="AB2196" s="48" t="str">
        <f>IFERROR(VLOOKUP(E2196,Funcionários!$C$8:$E$207,3,FALSE),"")</f>
        <v/>
      </c>
      <c r="AC2196" s="50" t="str">
        <f>IF(AB2196="","",IF(COUNTIFS($AB$7:$AB$3006,AB2196,$AQ$7:$AQ$3006,'RC'!$E$6)=0,"",COUNTIFS($M$7:$M$3006,"Concluída no prazo",$AB$7:$AB$3006,AB2196,$AQ$7:$AQ$3006,'RC'!$E$6)/COUNTIFS($AB$7:$AB$3006,AB2196,$AQ$7:$AQ$3006,'RC'!$E$6)))</f>
        <v/>
      </c>
      <c r="AD2196" s="48">
        <f>SUMIF($AQ$7:$AQ$3006,'RC'!$E$6,$J$7:$J$3006)+SUMIF($AQ$7:$AQ$3006,'RC'!$E$6,$L$7:$L$3006)</f>
        <v>21</v>
      </c>
      <c r="AF2196" s="48">
        <v>2.81099999999933E-2</v>
      </c>
      <c r="AG2196" s="48">
        <f>IF(OR(AQ2196="",AQ2196&lt;&gt;'RC'!$E$6,AB2196&lt;&gt;'RC'!$D$21),0,1)</f>
        <v>0</v>
      </c>
      <c r="AH2196" s="48">
        <f t="shared" si="768"/>
        <v>2.81099999999933E-2</v>
      </c>
      <c r="AI2196" s="48" t="str">
        <f t="shared" si="750"/>
        <v/>
      </c>
      <c r="AJ2196" s="48" t="str">
        <f t="shared" si="751"/>
        <v/>
      </c>
      <c r="AK2196" s="52" t="str">
        <f t="shared" si="752"/>
        <v/>
      </c>
      <c r="AL2196" s="52" t="str">
        <f t="shared" si="753"/>
        <v/>
      </c>
      <c r="AM2196" s="48" t="str">
        <f t="shared" si="754"/>
        <v/>
      </c>
      <c r="AN2196" s="48" t="str">
        <f t="shared" si="755"/>
        <v/>
      </c>
      <c r="AP2196" s="18" t="str">
        <f t="shared" si="756"/>
        <v/>
      </c>
      <c r="AQ2196" s="18" t="str">
        <f t="shared" si="757"/>
        <v/>
      </c>
      <c r="AR2196" s="18">
        <v>2.811E-2</v>
      </c>
      <c r="AS2196" s="18">
        <f>IF(AF!$D$27="Todos",1,IF(M2196=AF!$D$27,1,0))</f>
        <v>1</v>
      </c>
      <c r="AT2196" s="53">
        <f>IF(AND(E2196=AF!$D$6,OR(LT!M2196=AF!$D$27,AF!$D$27="Todos"),OR(AP2196=AF!$E$8,AQ2196=AF!$E$8)),AR2196+AS2196,0)</f>
        <v>0</v>
      </c>
      <c r="AU2196" s="18" t="str">
        <f t="shared" si="758"/>
        <v/>
      </c>
      <c r="AV2196" s="54" t="str">
        <f t="shared" si="759"/>
        <v/>
      </c>
      <c r="AW2196" s="54" t="str">
        <f t="shared" si="760"/>
        <v/>
      </c>
      <c r="AX2196" s="18" t="str">
        <f t="shared" si="761"/>
        <v/>
      </c>
      <c r="AY2196" s="18" t="str">
        <f t="shared" si="762"/>
        <v/>
      </c>
      <c r="BA2196" s="18">
        <f>IF($E2196=AF!$D$6,IF($M2196="Concluída no prazo",2,IF($M2196="Concluída com atraso",1,0)),0)</f>
        <v>0</v>
      </c>
      <c r="BB2196" s="18">
        <f>IF($E2196=AF!$D$6,IF($M2196="Atrasada",2,IF($M2196="Concluída com atraso",1,0)),0)</f>
        <v>0</v>
      </c>
      <c r="BC2196" s="18">
        <v>2.1899999999999999E-2</v>
      </c>
      <c r="BD2196" s="18">
        <f t="shared" si="769"/>
        <v>2.1899999999999999E-2</v>
      </c>
      <c r="BE2196" s="18">
        <f t="shared" si="769"/>
        <v>2.1899999999999999E-2</v>
      </c>
      <c r="BF2196" s="18" t="str">
        <f t="shared" si="763"/>
        <v/>
      </c>
      <c r="BN2196" s="18" t="str">
        <f t="shared" si="764"/>
        <v>s</v>
      </c>
    </row>
    <row r="2197" spans="3:66" ht="50.1" customHeight="1" thickTop="1" thickBot="1" x14ac:dyDescent="0.3">
      <c r="C2197" s="46"/>
      <c r="D2197" s="46"/>
      <c r="E2197" s="46"/>
      <c r="F2197" s="122"/>
      <c r="G2197" s="122"/>
      <c r="H2197" s="78" t="str">
        <f t="shared" si="765"/>
        <v/>
      </c>
      <c r="I2197" s="78" t="str">
        <f t="shared" si="766"/>
        <v/>
      </c>
      <c r="J2197" s="16"/>
      <c r="K2197" s="46" t="str">
        <f t="shared" si="767"/>
        <v/>
      </c>
      <c r="L2197" s="16"/>
      <c r="M2197" s="16"/>
      <c r="N2197" s="46"/>
      <c r="O2197" s="47" t="str">
        <f t="shared" si="770"/>
        <v/>
      </c>
      <c r="P2197" s="47"/>
      <c r="Q2197" s="48" t="str">
        <f>IFERROR(VLOOKUP(E2197,Funcionários!$C$8:$E$207,3,FALSE),"")</f>
        <v/>
      </c>
      <c r="R2197" s="47"/>
      <c r="S2197" s="49" t="str">
        <f t="shared" si="771"/>
        <v/>
      </c>
      <c r="T2197" s="49">
        <v>2.1909999999999999E-2</v>
      </c>
      <c r="U2197" s="48" t="str">
        <f>IF(Funcionários!C2198=0,"",Funcionários!C2198)</f>
        <v/>
      </c>
      <c r="V2197" s="50">
        <f>IF(U2197="",0,IF(COUNTIFS($E$7:$E$3006,U2197,$I$7:$I$3006,'RC'!$E$6)=0,0,COUNTIFS($M$7:$M$3006,"Concluída no prazo",$E$7:$E$3006,U2197,$I$7:$I$3006,'RC'!$E$6)/COUNTIFS($E$7:$E$3006,U2197,$I$7:$I$3006,'RC'!$E$6)))</f>
        <v>0</v>
      </c>
      <c r="W2197" s="49">
        <f>SUMIFS($J$7:$J$3006,$E$7:$E$3006,U2197,$I$7:$I$3006,'RC'!$E$6)+SUMIFS($L$7:$L$3006,$E$7:$E$3006,U2197,$I$7:$I$3006,'RC'!$E$6)</f>
        <v>0</v>
      </c>
      <c r="X2197" s="48">
        <f>COUNTIFS($E$7:$E$3006,U2197,$I$7:$I$3006,'RC'!$E$6)</f>
        <v>0</v>
      </c>
      <c r="Y2197" s="48"/>
      <c r="Z2197" s="51" t="str">
        <f>IF(AQ2197='RC'!$E$6,AC2197*1000+AD2197,"")</f>
        <v/>
      </c>
      <c r="AA2197" s="51" t="str">
        <f>IF(AB2197="","",IF(AQ2197='RC'!$E$6,AC2197*1000-AD2197,""))</f>
        <v/>
      </c>
      <c r="AB2197" s="48" t="str">
        <f>IFERROR(VLOOKUP(E2197,Funcionários!$C$8:$E$207,3,FALSE),"")</f>
        <v/>
      </c>
      <c r="AC2197" s="50" t="str">
        <f>IF(AB2197="","",IF(COUNTIFS($AB$7:$AB$3006,AB2197,$AQ$7:$AQ$3006,'RC'!$E$6)=0,"",COUNTIFS($M$7:$M$3006,"Concluída no prazo",$AB$7:$AB$3006,AB2197,$AQ$7:$AQ$3006,'RC'!$E$6)/COUNTIFS($AB$7:$AB$3006,AB2197,$AQ$7:$AQ$3006,'RC'!$E$6)))</f>
        <v/>
      </c>
      <c r="AD2197" s="48">
        <f>SUMIF($AQ$7:$AQ$3006,'RC'!$E$6,$J$7:$J$3006)+SUMIF($AQ$7:$AQ$3006,'RC'!$E$6,$L$7:$L$3006)</f>
        <v>21</v>
      </c>
      <c r="AF2197" s="48">
        <v>2.80999999999933E-2</v>
      </c>
      <c r="AG2197" s="48">
        <f>IF(OR(AQ2197="",AQ2197&lt;&gt;'RC'!$E$6,AB2197&lt;&gt;'RC'!$D$21),0,1)</f>
        <v>0</v>
      </c>
      <c r="AH2197" s="48">
        <f t="shared" si="768"/>
        <v>2.80999999999933E-2</v>
      </c>
      <c r="AI2197" s="48" t="str">
        <f t="shared" si="750"/>
        <v/>
      </c>
      <c r="AJ2197" s="48" t="str">
        <f t="shared" si="751"/>
        <v/>
      </c>
      <c r="AK2197" s="52" t="str">
        <f t="shared" si="752"/>
        <v/>
      </c>
      <c r="AL2197" s="52" t="str">
        <f t="shared" si="753"/>
        <v/>
      </c>
      <c r="AM2197" s="48" t="str">
        <f t="shared" si="754"/>
        <v/>
      </c>
      <c r="AN2197" s="48" t="str">
        <f t="shared" si="755"/>
        <v/>
      </c>
      <c r="AP2197" s="18" t="str">
        <f t="shared" si="756"/>
        <v/>
      </c>
      <c r="AQ2197" s="18" t="str">
        <f t="shared" si="757"/>
        <v/>
      </c>
      <c r="AR2197" s="18">
        <v>2.81E-2</v>
      </c>
      <c r="AS2197" s="18">
        <f>IF(AF!$D$27="Todos",1,IF(M2197=AF!$D$27,1,0))</f>
        <v>1</v>
      </c>
      <c r="AT2197" s="53">
        <f>IF(AND(E2197=AF!$D$6,OR(LT!M2197=AF!$D$27,AF!$D$27="Todos"),OR(AP2197=AF!$E$8,AQ2197=AF!$E$8)),AR2197+AS2197,0)</f>
        <v>0</v>
      </c>
      <c r="AU2197" s="18" t="str">
        <f t="shared" si="758"/>
        <v/>
      </c>
      <c r="AV2197" s="54" t="str">
        <f t="shared" si="759"/>
        <v/>
      </c>
      <c r="AW2197" s="54" t="str">
        <f t="shared" si="760"/>
        <v/>
      </c>
      <c r="AX2197" s="18" t="str">
        <f t="shared" si="761"/>
        <v/>
      </c>
      <c r="AY2197" s="18" t="str">
        <f t="shared" si="762"/>
        <v/>
      </c>
      <c r="BA2197" s="18">
        <f>IF($E2197=AF!$D$6,IF($M2197="Concluída no prazo",2,IF($M2197="Concluída com atraso",1,0)),0)</f>
        <v>0</v>
      </c>
      <c r="BB2197" s="18">
        <f>IF($E2197=AF!$D$6,IF($M2197="Atrasada",2,IF($M2197="Concluída com atraso",1,0)),0)</f>
        <v>0</v>
      </c>
      <c r="BC2197" s="18">
        <v>2.1909999999999999E-2</v>
      </c>
      <c r="BD2197" s="18">
        <f t="shared" si="769"/>
        <v>2.1909999999999999E-2</v>
      </c>
      <c r="BE2197" s="18">
        <f t="shared" si="769"/>
        <v>2.1909999999999999E-2</v>
      </c>
      <c r="BF2197" s="18" t="str">
        <f t="shared" si="763"/>
        <v/>
      </c>
      <c r="BN2197" s="18" t="str">
        <f t="shared" si="764"/>
        <v>s</v>
      </c>
    </row>
    <row r="2198" spans="3:66" ht="50.1" customHeight="1" thickTop="1" thickBot="1" x14ac:dyDescent="0.3">
      <c r="C2198" s="46"/>
      <c r="D2198" s="46"/>
      <c r="E2198" s="46"/>
      <c r="F2198" s="122"/>
      <c r="G2198" s="122"/>
      <c r="H2198" s="78" t="str">
        <f t="shared" si="765"/>
        <v/>
      </c>
      <c r="I2198" s="78" t="str">
        <f t="shared" si="766"/>
        <v/>
      </c>
      <c r="J2198" s="16"/>
      <c r="K2198" s="46" t="str">
        <f t="shared" si="767"/>
        <v/>
      </c>
      <c r="L2198" s="16"/>
      <c r="M2198" s="16"/>
      <c r="N2198" s="46"/>
      <c r="O2198" s="47" t="str">
        <f t="shared" si="770"/>
        <v/>
      </c>
      <c r="P2198" s="47"/>
      <c r="Q2198" s="48" t="str">
        <f>IFERROR(VLOOKUP(E2198,Funcionários!$C$8:$E$207,3,FALSE),"")</f>
        <v/>
      </c>
      <c r="R2198" s="47"/>
      <c r="S2198" s="49" t="str">
        <f t="shared" si="771"/>
        <v/>
      </c>
      <c r="T2198" s="49">
        <v>2.1919999999999999E-2</v>
      </c>
      <c r="U2198" s="48" t="str">
        <f>IF(Funcionários!C2199=0,"",Funcionários!C2199)</f>
        <v/>
      </c>
      <c r="V2198" s="50">
        <f>IF(U2198="",0,IF(COUNTIFS($E$7:$E$3006,U2198,$I$7:$I$3006,'RC'!$E$6)=0,0,COUNTIFS($M$7:$M$3006,"Concluída no prazo",$E$7:$E$3006,U2198,$I$7:$I$3006,'RC'!$E$6)/COUNTIFS($E$7:$E$3006,U2198,$I$7:$I$3006,'RC'!$E$6)))</f>
        <v>0</v>
      </c>
      <c r="W2198" s="49">
        <f>SUMIFS($J$7:$J$3006,$E$7:$E$3006,U2198,$I$7:$I$3006,'RC'!$E$6)+SUMIFS($L$7:$L$3006,$E$7:$E$3006,U2198,$I$7:$I$3006,'RC'!$E$6)</f>
        <v>0</v>
      </c>
      <c r="X2198" s="48">
        <f>COUNTIFS($E$7:$E$3006,U2198,$I$7:$I$3006,'RC'!$E$6)</f>
        <v>0</v>
      </c>
      <c r="Y2198" s="48"/>
      <c r="Z2198" s="51" t="str">
        <f>IF(AQ2198='RC'!$E$6,AC2198*1000+AD2198,"")</f>
        <v/>
      </c>
      <c r="AA2198" s="51" t="str">
        <f>IF(AB2198="","",IF(AQ2198='RC'!$E$6,AC2198*1000-AD2198,""))</f>
        <v/>
      </c>
      <c r="AB2198" s="48" t="str">
        <f>IFERROR(VLOOKUP(E2198,Funcionários!$C$8:$E$207,3,FALSE),"")</f>
        <v/>
      </c>
      <c r="AC2198" s="50" t="str">
        <f>IF(AB2198="","",IF(COUNTIFS($AB$7:$AB$3006,AB2198,$AQ$7:$AQ$3006,'RC'!$E$6)=0,"",COUNTIFS($M$7:$M$3006,"Concluída no prazo",$AB$7:$AB$3006,AB2198,$AQ$7:$AQ$3006,'RC'!$E$6)/COUNTIFS($AB$7:$AB$3006,AB2198,$AQ$7:$AQ$3006,'RC'!$E$6)))</f>
        <v/>
      </c>
      <c r="AD2198" s="48">
        <f>SUMIF($AQ$7:$AQ$3006,'RC'!$E$6,$J$7:$J$3006)+SUMIF($AQ$7:$AQ$3006,'RC'!$E$6,$L$7:$L$3006)</f>
        <v>21</v>
      </c>
      <c r="AF2198" s="48">
        <v>2.8089999999993301E-2</v>
      </c>
      <c r="AG2198" s="48">
        <f>IF(OR(AQ2198="",AQ2198&lt;&gt;'RC'!$E$6,AB2198&lt;&gt;'RC'!$D$21),0,1)</f>
        <v>0</v>
      </c>
      <c r="AH2198" s="48">
        <f t="shared" si="768"/>
        <v>2.8089999999993301E-2</v>
      </c>
      <c r="AI2198" s="48" t="str">
        <f t="shared" si="750"/>
        <v/>
      </c>
      <c r="AJ2198" s="48" t="str">
        <f t="shared" si="751"/>
        <v/>
      </c>
      <c r="AK2198" s="52" t="str">
        <f t="shared" si="752"/>
        <v/>
      </c>
      <c r="AL2198" s="52" t="str">
        <f t="shared" si="753"/>
        <v/>
      </c>
      <c r="AM2198" s="48" t="str">
        <f t="shared" si="754"/>
        <v/>
      </c>
      <c r="AN2198" s="48" t="str">
        <f t="shared" si="755"/>
        <v/>
      </c>
      <c r="AP2198" s="18" t="str">
        <f t="shared" si="756"/>
        <v/>
      </c>
      <c r="AQ2198" s="18" t="str">
        <f t="shared" si="757"/>
        <v/>
      </c>
      <c r="AR2198" s="18">
        <v>2.809E-2</v>
      </c>
      <c r="AS2198" s="18">
        <f>IF(AF!$D$27="Todos",1,IF(M2198=AF!$D$27,1,0))</f>
        <v>1</v>
      </c>
      <c r="AT2198" s="53">
        <f>IF(AND(E2198=AF!$D$6,OR(LT!M2198=AF!$D$27,AF!$D$27="Todos"),OR(AP2198=AF!$E$8,AQ2198=AF!$E$8)),AR2198+AS2198,0)</f>
        <v>0</v>
      </c>
      <c r="AU2198" s="18" t="str">
        <f t="shared" si="758"/>
        <v/>
      </c>
      <c r="AV2198" s="54" t="str">
        <f t="shared" si="759"/>
        <v/>
      </c>
      <c r="AW2198" s="54" t="str">
        <f t="shared" si="760"/>
        <v/>
      </c>
      <c r="AX2198" s="18" t="str">
        <f t="shared" si="761"/>
        <v/>
      </c>
      <c r="AY2198" s="18" t="str">
        <f t="shared" si="762"/>
        <v/>
      </c>
      <c r="BA2198" s="18">
        <f>IF($E2198=AF!$D$6,IF($M2198="Concluída no prazo",2,IF($M2198="Concluída com atraso",1,0)),0)</f>
        <v>0</v>
      </c>
      <c r="BB2198" s="18">
        <f>IF($E2198=AF!$D$6,IF($M2198="Atrasada",2,IF($M2198="Concluída com atraso",1,0)),0)</f>
        <v>0</v>
      </c>
      <c r="BC2198" s="18">
        <v>2.1919999999999999E-2</v>
      </c>
      <c r="BD2198" s="18">
        <f t="shared" si="769"/>
        <v>2.1919999999999999E-2</v>
      </c>
      <c r="BE2198" s="18">
        <f t="shared" si="769"/>
        <v>2.1919999999999999E-2</v>
      </c>
      <c r="BF2198" s="18" t="str">
        <f t="shared" si="763"/>
        <v/>
      </c>
      <c r="BN2198" s="18" t="str">
        <f t="shared" si="764"/>
        <v>s</v>
      </c>
    </row>
    <row r="2199" spans="3:66" ht="50.1" customHeight="1" thickTop="1" thickBot="1" x14ac:dyDescent="0.3">
      <c r="C2199" s="46"/>
      <c r="D2199" s="46"/>
      <c r="E2199" s="46"/>
      <c r="F2199" s="122"/>
      <c r="G2199" s="122"/>
      <c r="H2199" s="78" t="str">
        <f t="shared" si="765"/>
        <v/>
      </c>
      <c r="I2199" s="78" t="str">
        <f t="shared" si="766"/>
        <v/>
      </c>
      <c r="J2199" s="16"/>
      <c r="K2199" s="46" t="str">
        <f t="shared" si="767"/>
        <v/>
      </c>
      <c r="L2199" s="16"/>
      <c r="M2199" s="16"/>
      <c r="N2199" s="46"/>
      <c r="O2199" s="47" t="str">
        <f t="shared" si="770"/>
        <v/>
      </c>
      <c r="P2199" s="47"/>
      <c r="Q2199" s="48" t="str">
        <f>IFERROR(VLOOKUP(E2199,Funcionários!$C$8:$E$207,3,FALSE),"")</f>
        <v/>
      </c>
      <c r="R2199" s="47"/>
      <c r="S2199" s="49" t="str">
        <f t="shared" si="771"/>
        <v/>
      </c>
      <c r="T2199" s="49">
        <v>2.1930000000000002E-2</v>
      </c>
      <c r="U2199" s="48" t="str">
        <f>IF(Funcionários!C2200=0,"",Funcionários!C2200)</f>
        <v/>
      </c>
      <c r="V2199" s="50">
        <f>IF(U2199="",0,IF(COUNTIFS($E$7:$E$3006,U2199,$I$7:$I$3006,'RC'!$E$6)=0,0,COUNTIFS($M$7:$M$3006,"Concluída no prazo",$E$7:$E$3006,U2199,$I$7:$I$3006,'RC'!$E$6)/COUNTIFS($E$7:$E$3006,U2199,$I$7:$I$3006,'RC'!$E$6)))</f>
        <v>0</v>
      </c>
      <c r="W2199" s="49">
        <f>SUMIFS($J$7:$J$3006,$E$7:$E$3006,U2199,$I$7:$I$3006,'RC'!$E$6)+SUMIFS($L$7:$L$3006,$E$7:$E$3006,U2199,$I$7:$I$3006,'RC'!$E$6)</f>
        <v>0</v>
      </c>
      <c r="X2199" s="48">
        <f>COUNTIFS($E$7:$E$3006,U2199,$I$7:$I$3006,'RC'!$E$6)</f>
        <v>0</v>
      </c>
      <c r="Y2199" s="48"/>
      <c r="Z2199" s="51" t="str">
        <f>IF(AQ2199='RC'!$E$6,AC2199*1000+AD2199,"")</f>
        <v/>
      </c>
      <c r="AA2199" s="51" t="str">
        <f>IF(AB2199="","",IF(AQ2199='RC'!$E$6,AC2199*1000-AD2199,""))</f>
        <v/>
      </c>
      <c r="AB2199" s="48" t="str">
        <f>IFERROR(VLOOKUP(E2199,Funcionários!$C$8:$E$207,3,FALSE),"")</f>
        <v/>
      </c>
      <c r="AC2199" s="50" t="str">
        <f>IF(AB2199="","",IF(COUNTIFS($AB$7:$AB$3006,AB2199,$AQ$7:$AQ$3006,'RC'!$E$6)=0,"",COUNTIFS($M$7:$M$3006,"Concluída no prazo",$AB$7:$AB$3006,AB2199,$AQ$7:$AQ$3006,'RC'!$E$6)/COUNTIFS($AB$7:$AB$3006,AB2199,$AQ$7:$AQ$3006,'RC'!$E$6)))</f>
        <v/>
      </c>
      <c r="AD2199" s="48">
        <f>SUMIF($AQ$7:$AQ$3006,'RC'!$E$6,$J$7:$J$3006)+SUMIF($AQ$7:$AQ$3006,'RC'!$E$6,$L$7:$L$3006)</f>
        <v>21</v>
      </c>
      <c r="AF2199" s="48">
        <v>2.8079999999993301E-2</v>
      </c>
      <c r="AG2199" s="48">
        <f>IF(OR(AQ2199="",AQ2199&lt;&gt;'RC'!$E$6,AB2199&lt;&gt;'RC'!$D$21),0,1)</f>
        <v>0</v>
      </c>
      <c r="AH2199" s="48">
        <f t="shared" si="768"/>
        <v>2.8079999999993301E-2</v>
      </c>
      <c r="AI2199" s="48" t="str">
        <f t="shared" si="750"/>
        <v/>
      </c>
      <c r="AJ2199" s="48" t="str">
        <f t="shared" si="751"/>
        <v/>
      </c>
      <c r="AK2199" s="52" t="str">
        <f t="shared" si="752"/>
        <v/>
      </c>
      <c r="AL2199" s="52" t="str">
        <f t="shared" si="753"/>
        <v/>
      </c>
      <c r="AM2199" s="48" t="str">
        <f t="shared" si="754"/>
        <v/>
      </c>
      <c r="AN2199" s="48" t="str">
        <f t="shared" si="755"/>
        <v/>
      </c>
      <c r="AP2199" s="18" t="str">
        <f t="shared" si="756"/>
        <v/>
      </c>
      <c r="AQ2199" s="18" t="str">
        <f t="shared" si="757"/>
        <v/>
      </c>
      <c r="AR2199" s="18">
        <v>2.8080000000000001E-2</v>
      </c>
      <c r="AS2199" s="18">
        <f>IF(AF!$D$27="Todos",1,IF(M2199=AF!$D$27,1,0))</f>
        <v>1</v>
      </c>
      <c r="AT2199" s="53">
        <f>IF(AND(E2199=AF!$D$6,OR(LT!M2199=AF!$D$27,AF!$D$27="Todos"),OR(AP2199=AF!$E$8,AQ2199=AF!$E$8)),AR2199+AS2199,0)</f>
        <v>0</v>
      </c>
      <c r="AU2199" s="18" t="str">
        <f t="shared" si="758"/>
        <v/>
      </c>
      <c r="AV2199" s="54" t="str">
        <f t="shared" si="759"/>
        <v/>
      </c>
      <c r="AW2199" s="54" t="str">
        <f t="shared" si="760"/>
        <v/>
      </c>
      <c r="AX2199" s="18" t="str">
        <f t="shared" si="761"/>
        <v/>
      </c>
      <c r="AY2199" s="18" t="str">
        <f t="shared" si="762"/>
        <v/>
      </c>
      <c r="BA2199" s="18">
        <f>IF($E2199=AF!$D$6,IF($M2199="Concluída no prazo",2,IF($M2199="Concluída com atraso",1,0)),0)</f>
        <v>0</v>
      </c>
      <c r="BB2199" s="18">
        <f>IF($E2199=AF!$D$6,IF($M2199="Atrasada",2,IF($M2199="Concluída com atraso",1,0)),0)</f>
        <v>0</v>
      </c>
      <c r="BC2199" s="18">
        <v>2.1930000000000002E-2</v>
      </c>
      <c r="BD2199" s="18">
        <f t="shared" si="769"/>
        <v>2.1930000000000002E-2</v>
      </c>
      <c r="BE2199" s="18">
        <f t="shared" si="769"/>
        <v>2.1930000000000002E-2</v>
      </c>
      <c r="BF2199" s="18" t="str">
        <f t="shared" si="763"/>
        <v/>
      </c>
      <c r="BN2199" s="18" t="str">
        <f t="shared" si="764"/>
        <v>s</v>
      </c>
    </row>
    <row r="2200" spans="3:66" ht="50.1" customHeight="1" thickTop="1" thickBot="1" x14ac:dyDescent="0.3">
      <c r="C2200" s="46"/>
      <c r="D2200" s="46"/>
      <c r="E2200" s="46"/>
      <c r="F2200" s="122"/>
      <c r="G2200" s="122"/>
      <c r="H2200" s="78" t="str">
        <f t="shared" si="765"/>
        <v/>
      </c>
      <c r="I2200" s="78" t="str">
        <f t="shared" si="766"/>
        <v/>
      </c>
      <c r="J2200" s="16"/>
      <c r="K2200" s="46" t="str">
        <f t="shared" si="767"/>
        <v/>
      </c>
      <c r="L2200" s="16"/>
      <c r="M2200" s="16"/>
      <c r="N2200" s="46"/>
      <c r="O2200" s="47" t="str">
        <f t="shared" si="770"/>
        <v/>
      </c>
      <c r="P2200" s="47"/>
      <c r="Q2200" s="48" t="str">
        <f>IFERROR(VLOOKUP(E2200,Funcionários!$C$8:$E$207,3,FALSE),"")</f>
        <v/>
      </c>
      <c r="R2200" s="47"/>
      <c r="S2200" s="49" t="str">
        <f t="shared" si="771"/>
        <v/>
      </c>
      <c r="T2200" s="49">
        <v>2.1940000000000001E-2</v>
      </c>
      <c r="U2200" s="48" t="str">
        <f>IF(Funcionários!C2201=0,"",Funcionários!C2201)</f>
        <v/>
      </c>
      <c r="V2200" s="50">
        <f>IF(U2200="",0,IF(COUNTIFS($E$7:$E$3006,U2200,$I$7:$I$3006,'RC'!$E$6)=0,0,COUNTIFS($M$7:$M$3006,"Concluída no prazo",$E$7:$E$3006,U2200,$I$7:$I$3006,'RC'!$E$6)/COUNTIFS($E$7:$E$3006,U2200,$I$7:$I$3006,'RC'!$E$6)))</f>
        <v>0</v>
      </c>
      <c r="W2200" s="49">
        <f>SUMIFS($J$7:$J$3006,$E$7:$E$3006,U2200,$I$7:$I$3006,'RC'!$E$6)+SUMIFS($L$7:$L$3006,$E$7:$E$3006,U2200,$I$7:$I$3006,'RC'!$E$6)</f>
        <v>0</v>
      </c>
      <c r="X2200" s="48">
        <f>COUNTIFS($E$7:$E$3006,U2200,$I$7:$I$3006,'RC'!$E$6)</f>
        <v>0</v>
      </c>
      <c r="Y2200" s="48"/>
      <c r="Z2200" s="51" t="str">
        <f>IF(AQ2200='RC'!$E$6,AC2200*1000+AD2200,"")</f>
        <v/>
      </c>
      <c r="AA2200" s="51" t="str">
        <f>IF(AB2200="","",IF(AQ2200='RC'!$E$6,AC2200*1000-AD2200,""))</f>
        <v/>
      </c>
      <c r="AB2200" s="48" t="str">
        <f>IFERROR(VLOOKUP(E2200,Funcionários!$C$8:$E$207,3,FALSE),"")</f>
        <v/>
      </c>
      <c r="AC2200" s="50" t="str">
        <f>IF(AB2200="","",IF(COUNTIFS($AB$7:$AB$3006,AB2200,$AQ$7:$AQ$3006,'RC'!$E$6)=0,"",COUNTIFS($M$7:$M$3006,"Concluída no prazo",$AB$7:$AB$3006,AB2200,$AQ$7:$AQ$3006,'RC'!$E$6)/COUNTIFS($AB$7:$AB$3006,AB2200,$AQ$7:$AQ$3006,'RC'!$E$6)))</f>
        <v/>
      </c>
      <c r="AD2200" s="48">
        <f>SUMIF($AQ$7:$AQ$3006,'RC'!$E$6,$J$7:$J$3006)+SUMIF($AQ$7:$AQ$3006,'RC'!$E$6,$L$7:$L$3006)</f>
        <v>21</v>
      </c>
      <c r="AF2200" s="48">
        <v>2.8069999999993302E-2</v>
      </c>
      <c r="AG2200" s="48">
        <f>IF(OR(AQ2200="",AQ2200&lt;&gt;'RC'!$E$6,AB2200&lt;&gt;'RC'!$D$21),0,1)</f>
        <v>0</v>
      </c>
      <c r="AH2200" s="48">
        <f t="shared" si="768"/>
        <v>2.8069999999993302E-2</v>
      </c>
      <c r="AI2200" s="48" t="str">
        <f t="shared" si="750"/>
        <v/>
      </c>
      <c r="AJ2200" s="48" t="str">
        <f t="shared" si="751"/>
        <v/>
      </c>
      <c r="AK2200" s="52" t="str">
        <f t="shared" si="752"/>
        <v/>
      </c>
      <c r="AL2200" s="52" t="str">
        <f t="shared" si="753"/>
        <v/>
      </c>
      <c r="AM2200" s="48" t="str">
        <f t="shared" si="754"/>
        <v/>
      </c>
      <c r="AN2200" s="48" t="str">
        <f t="shared" si="755"/>
        <v/>
      </c>
      <c r="AP2200" s="18" t="str">
        <f t="shared" si="756"/>
        <v/>
      </c>
      <c r="AQ2200" s="18" t="str">
        <f t="shared" si="757"/>
        <v/>
      </c>
      <c r="AR2200" s="18">
        <v>2.8070000000000001E-2</v>
      </c>
      <c r="AS2200" s="18">
        <f>IF(AF!$D$27="Todos",1,IF(M2200=AF!$D$27,1,0))</f>
        <v>1</v>
      </c>
      <c r="AT2200" s="53">
        <f>IF(AND(E2200=AF!$D$6,OR(LT!M2200=AF!$D$27,AF!$D$27="Todos"),OR(AP2200=AF!$E$8,AQ2200=AF!$E$8)),AR2200+AS2200,0)</f>
        <v>0</v>
      </c>
      <c r="AU2200" s="18" t="str">
        <f t="shared" si="758"/>
        <v/>
      </c>
      <c r="AV2200" s="54" t="str">
        <f t="shared" si="759"/>
        <v/>
      </c>
      <c r="AW2200" s="54" t="str">
        <f t="shared" si="760"/>
        <v/>
      </c>
      <c r="AX2200" s="18" t="str">
        <f t="shared" si="761"/>
        <v/>
      </c>
      <c r="AY2200" s="18" t="str">
        <f t="shared" si="762"/>
        <v/>
      </c>
      <c r="BA2200" s="18">
        <f>IF($E2200=AF!$D$6,IF($M2200="Concluída no prazo",2,IF($M2200="Concluída com atraso",1,0)),0)</f>
        <v>0</v>
      </c>
      <c r="BB2200" s="18">
        <f>IF($E2200=AF!$D$6,IF($M2200="Atrasada",2,IF($M2200="Concluída com atraso",1,0)),0)</f>
        <v>0</v>
      </c>
      <c r="BC2200" s="18">
        <v>2.1940000000000001E-2</v>
      </c>
      <c r="BD2200" s="18">
        <f t="shared" si="769"/>
        <v>2.1940000000000001E-2</v>
      </c>
      <c r="BE2200" s="18">
        <f t="shared" si="769"/>
        <v>2.1940000000000001E-2</v>
      </c>
      <c r="BF2200" s="18" t="str">
        <f t="shared" si="763"/>
        <v/>
      </c>
      <c r="BN2200" s="18" t="str">
        <f t="shared" si="764"/>
        <v>s</v>
      </c>
    </row>
    <row r="2201" spans="3:66" ht="50.1" customHeight="1" thickTop="1" thickBot="1" x14ac:dyDescent="0.3">
      <c r="C2201" s="46"/>
      <c r="D2201" s="46"/>
      <c r="E2201" s="46"/>
      <c r="F2201" s="122"/>
      <c r="G2201" s="122"/>
      <c r="H2201" s="78" t="str">
        <f t="shared" si="765"/>
        <v/>
      </c>
      <c r="I2201" s="78" t="str">
        <f t="shared" si="766"/>
        <v/>
      </c>
      <c r="J2201" s="16"/>
      <c r="K2201" s="46" t="str">
        <f t="shared" si="767"/>
        <v/>
      </c>
      <c r="L2201" s="16"/>
      <c r="M2201" s="16"/>
      <c r="N2201" s="46"/>
      <c r="O2201" s="47" t="str">
        <f t="shared" si="770"/>
        <v/>
      </c>
      <c r="P2201" s="47"/>
      <c r="Q2201" s="48" t="str">
        <f>IFERROR(VLOOKUP(E2201,Funcionários!$C$8:$E$207,3,FALSE),"")</f>
        <v/>
      </c>
      <c r="R2201" s="47"/>
      <c r="S2201" s="49" t="str">
        <f t="shared" si="771"/>
        <v/>
      </c>
      <c r="T2201" s="49">
        <v>2.1950000000000001E-2</v>
      </c>
      <c r="U2201" s="48" t="str">
        <f>IF(Funcionários!C2202=0,"",Funcionários!C2202)</f>
        <v/>
      </c>
      <c r="V2201" s="50">
        <f>IF(U2201="",0,IF(COUNTIFS($E$7:$E$3006,U2201,$I$7:$I$3006,'RC'!$E$6)=0,0,COUNTIFS($M$7:$M$3006,"Concluída no prazo",$E$7:$E$3006,U2201,$I$7:$I$3006,'RC'!$E$6)/COUNTIFS($E$7:$E$3006,U2201,$I$7:$I$3006,'RC'!$E$6)))</f>
        <v>0</v>
      </c>
      <c r="W2201" s="49">
        <f>SUMIFS($J$7:$J$3006,$E$7:$E$3006,U2201,$I$7:$I$3006,'RC'!$E$6)+SUMIFS($L$7:$L$3006,$E$7:$E$3006,U2201,$I$7:$I$3006,'RC'!$E$6)</f>
        <v>0</v>
      </c>
      <c r="X2201" s="48">
        <f>COUNTIFS($E$7:$E$3006,U2201,$I$7:$I$3006,'RC'!$E$6)</f>
        <v>0</v>
      </c>
      <c r="Y2201" s="48"/>
      <c r="Z2201" s="51" t="str">
        <f>IF(AQ2201='RC'!$E$6,AC2201*1000+AD2201,"")</f>
        <v/>
      </c>
      <c r="AA2201" s="51" t="str">
        <f>IF(AB2201="","",IF(AQ2201='RC'!$E$6,AC2201*1000-AD2201,""))</f>
        <v/>
      </c>
      <c r="AB2201" s="48" t="str">
        <f>IFERROR(VLOOKUP(E2201,Funcionários!$C$8:$E$207,3,FALSE),"")</f>
        <v/>
      </c>
      <c r="AC2201" s="50" t="str">
        <f>IF(AB2201="","",IF(COUNTIFS($AB$7:$AB$3006,AB2201,$AQ$7:$AQ$3006,'RC'!$E$6)=0,"",COUNTIFS($M$7:$M$3006,"Concluída no prazo",$AB$7:$AB$3006,AB2201,$AQ$7:$AQ$3006,'RC'!$E$6)/COUNTIFS($AB$7:$AB$3006,AB2201,$AQ$7:$AQ$3006,'RC'!$E$6)))</f>
        <v/>
      </c>
      <c r="AD2201" s="48">
        <f>SUMIF($AQ$7:$AQ$3006,'RC'!$E$6,$J$7:$J$3006)+SUMIF($AQ$7:$AQ$3006,'RC'!$E$6,$L$7:$L$3006)</f>
        <v>21</v>
      </c>
      <c r="AF2201" s="48">
        <v>2.8059999999993299E-2</v>
      </c>
      <c r="AG2201" s="48">
        <f>IF(OR(AQ2201="",AQ2201&lt;&gt;'RC'!$E$6,AB2201&lt;&gt;'RC'!$D$21),0,1)</f>
        <v>0</v>
      </c>
      <c r="AH2201" s="48">
        <f t="shared" si="768"/>
        <v>2.8059999999993299E-2</v>
      </c>
      <c r="AI2201" s="48" t="str">
        <f t="shared" si="750"/>
        <v/>
      </c>
      <c r="AJ2201" s="48" t="str">
        <f t="shared" si="751"/>
        <v/>
      </c>
      <c r="AK2201" s="52" t="str">
        <f t="shared" si="752"/>
        <v/>
      </c>
      <c r="AL2201" s="52" t="str">
        <f t="shared" si="753"/>
        <v/>
      </c>
      <c r="AM2201" s="48" t="str">
        <f t="shared" si="754"/>
        <v/>
      </c>
      <c r="AN2201" s="48" t="str">
        <f t="shared" si="755"/>
        <v/>
      </c>
      <c r="AP2201" s="18" t="str">
        <f t="shared" si="756"/>
        <v/>
      </c>
      <c r="AQ2201" s="18" t="str">
        <f t="shared" si="757"/>
        <v/>
      </c>
      <c r="AR2201" s="18">
        <v>2.8060000000000002E-2</v>
      </c>
      <c r="AS2201" s="18">
        <f>IF(AF!$D$27="Todos",1,IF(M2201=AF!$D$27,1,0))</f>
        <v>1</v>
      </c>
      <c r="AT2201" s="53">
        <f>IF(AND(E2201=AF!$D$6,OR(LT!M2201=AF!$D$27,AF!$D$27="Todos"),OR(AP2201=AF!$E$8,AQ2201=AF!$E$8)),AR2201+AS2201,0)</f>
        <v>0</v>
      </c>
      <c r="AU2201" s="18" t="str">
        <f t="shared" si="758"/>
        <v/>
      </c>
      <c r="AV2201" s="54" t="str">
        <f t="shared" si="759"/>
        <v/>
      </c>
      <c r="AW2201" s="54" t="str">
        <f t="shared" si="760"/>
        <v/>
      </c>
      <c r="AX2201" s="18" t="str">
        <f t="shared" si="761"/>
        <v/>
      </c>
      <c r="AY2201" s="18" t="str">
        <f t="shared" si="762"/>
        <v/>
      </c>
      <c r="BA2201" s="18">
        <f>IF($E2201=AF!$D$6,IF($M2201="Concluída no prazo",2,IF($M2201="Concluída com atraso",1,0)),0)</f>
        <v>0</v>
      </c>
      <c r="BB2201" s="18">
        <f>IF($E2201=AF!$D$6,IF($M2201="Atrasada",2,IF($M2201="Concluída com atraso",1,0)),0)</f>
        <v>0</v>
      </c>
      <c r="BC2201" s="18">
        <v>2.1950000000000001E-2</v>
      </c>
      <c r="BD2201" s="18">
        <f t="shared" si="769"/>
        <v>2.1950000000000001E-2</v>
      </c>
      <c r="BE2201" s="18">
        <f t="shared" si="769"/>
        <v>2.1950000000000001E-2</v>
      </c>
      <c r="BF2201" s="18" t="str">
        <f t="shared" si="763"/>
        <v/>
      </c>
      <c r="BN2201" s="18" t="str">
        <f t="shared" si="764"/>
        <v>s</v>
      </c>
    </row>
    <row r="2202" spans="3:66" ht="50.1" customHeight="1" thickTop="1" thickBot="1" x14ac:dyDescent="0.3">
      <c r="C2202" s="46"/>
      <c r="D2202" s="46"/>
      <c r="E2202" s="46"/>
      <c r="F2202" s="122"/>
      <c r="G2202" s="122"/>
      <c r="H2202" s="78" t="str">
        <f t="shared" si="765"/>
        <v/>
      </c>
      <c r="I2202" s="78" t="str">
        <f t="shared" si="766"/>
        <v/>
      </c>
      <c r="J2202" s="16"/>
      <c r="K2202" s="46" t="str">
        <f t="shared" si="767"/>
        <v/>
      </c>
      <c r="L2202" s="16"/>
      <c r="M2202" s="16"/>
      <c r="N2202" s="46"/>
      <c r="O2202" s="47" t="str">
        <f t="shared" si="770"/>
        <v/>
      </c>
      <c r="P2202" s="47"/>
      <c r="Q2202" s="48" t="str">
        <f>IFERROR(VLOOKUP(E2202,Funcionários!$C$8:$E$207,3,FALSE),"")</f>
        <v/>
      </c>
      <c r="R2202" s="47"/>
      <c r="S2202" s="49" t="str">
        <f t="shared" si="771"/>
        <v/>
      </c>
      <c r="T2202" s="49">
        <v>2.196E-2</v>
      </c>
      <c r="U2202" s="48" t="str">
        <f>IF(Funcionários!C2203=0,"",Funcionários!C2203)</f>
        <v/>
      </c>
      <c r="V2202" s="50">
        <f>IF(U2202="",0,IF(COUNTIFS($E$7:$E$3006,U2202,$I$7:$I$3006,'RC'!$E$6)=0,0,COUNTIFS($M$7:$M$3006,"Concluída no prazo",$E$7:$E$3006,U2202,$I$7:$I$3006,'RC'!$E$6)/COUNTIFS($E$7:$E$3006,U2202,$I$7:$I$3006,'RC'!$E$6)))</f>
        <v>0</v>
      </c>
      <c r="W2202" s="49">
        <f>SUMIFS($J$7:$J$3006,$E$7:$E$3006,U2202,$I$7:$I$3006,'RC'!$E$6)+SUMIFS($L$7:$L$3006,$E$7:$E$3006,U2202,$I$7:$I$3006,'RC'!$E$6)</f>
        <v>0</v>
      </c>
      <c r="X2202" s="48">
        <f>COUNTIFS($E$7:$E$3006,U2202,$I$7:$I$3006,'RC'!$E$6)</f>
        <v>0</v>
      </c>
      <c r="Y2202" s="48"/>
      <c r="Z2202" s="51" t="str">
        <f>IF(AQ2202='RC'!$E$6,AC2202*1000+AD2202,"")</f>
        <v/>
      </c>
      <c r="AA2202" s="51" t="str">
        <f>IF(AB2202="","",IF(AQ2202='RC'!$E$6,AC2202*1000-AD2202,""))</f>
        <v/>
      </c>
      <c r="AB2202" s="48" t="str">
        <f>IFERROR(VLOOKUP(E2202,Funcionários!$C$8:$E$207,3,FALSE),"")</f>
        <v/>
      </c>
      <c r="AC2202" s="50" t="str">
        <f>IF(AB2202="","",IF(COUNTIFS($AB$7:$AB$3006,AB2202,$AQ$7:$AQ$3006,'RC'!$E$6)=0,"",COUNTIFS($M$7:$M$3006,"Concluída no prazo",$AB$7:$AB$3006,AB2202,$AQ$7:$AQ$3006,'RC'!$E$6)/COUNTIFS($AB$7:$AB$3006,AB2202,$AQ$7:$AQ$3006,'RC'!$E$6)))</f>
        <v/>
      </c>
      <c r="AD2202" s="48">
        <f>SUMIF($AQ$7:$AQ$3006,'RC'!$E$6,$J$7:$J$3006)+SUMIF($AQ$7:$AQ$3006,'RC'!$E$6,$L$7:$L$3006)</f>
        <v>21</v>
      </c>
      <c r="AF2202" s="48">
        <v>2.8049999999993299E-2</v>
      </c>
      <c r="AG2202" s="48">
        <f>IF(OR(AQ2202="",AQ2202&lt;&gt;'RC'!$E$6,AB2202&lt;&gt;'RC'!$D$21),0,1)</f>
        <v>0</v>
      </c>
      <c r="AH2202" s="48">
        <f t="shared" si="768"/>
        <v>2.8049999999993299E-2</v>
      </c>
      <c r="AI2202" s="48" t="str">
        <f t="shared" si="750"/>
        <v/>
      </c>
      <c r="AJ2202" s="48" t="str">
        <f t="shared" si="751"/>
        <v/>
      </c>
      <c r="AK2202" s="52" t="str">
        <f t="shared" si="752"/>
        <v/>
      </c>
      <c r="AL2202" s="52" t="str">
        <f t="shared" si="753"/>
        <v/>
      </c>
      <c r="AM2202" s="48" t="str">
        <f t="shared" si="754"/>
        <v/>
      </c>
      <c r="AN2202" s="48" t="str">
        <f t="shared" si="755"/>
        <v/>
      </c>
      <c r="AP2202" s="18" t="str">
        <f t="shared" si="756"/>
        <v/>
      </c>
      <c r="AQ2202" s="18" t="str">
        <f t="shared" si="757"/>
        <v/>
      </c>
      <c r="AR2202" s="18">
        <v>2.8049999999999999E-2</v>
      </c>
      <c r="AS2202" s="18">
        <f>IF(AF!$D$27="Todos",1,IF(M2202=AF!$D$27,1,0))</f>
        <v>1</v>
      </c>
      <c r="AT2202" s="53">
        <f>IF(AND(E2202=AF!$D$6,OR(LT!M2202=AF!$D$27,AF!$D$27="Todos"),OR(AP2202=AF!$E$8,AQ2202=AF!$E$8)),AR2202+AS2202,0)</f>
        <v>0</v>
      </c>
      <c r="AU2202" s="18" t="str">
        <f t="shared" si="758"/>
        <v/>
      </c>
      <c r="AV2202" s="54" t="str">
        <f t="shared" si="759"/>
        <v/>
      </c>
      <c r="AW2202" s="54" t="str">
        <f t="shared" si="760"/>
        <v/>
      </c>
      <c r="AX2202" s="18" t="str">
        <f t="shared" si="761"/>
        <v/>
      </c>
      <c r="AY2202" s="18" t="str">
        <f t="shared" si="762"/>
        <v/>
      </c>
      <c r="BA2202" s="18">
        <f>IF($E2202=AF!$D$6,IF($M2202="Concluída no prazo",2,IF($M2202="Concluída com atraso",1,0)),0)</f>
        <v>0</v>
      </c>
      <c r="BB2202" s="18">
        <f>IF($E2202=AF!$D$6,IF($M2202="Atrasada",2,IF($M2202="Concluída com atraso",1,0)),0)</f>
        <v>0</v>
      </c>
      <c r="BC2202" s="18">
        <v>2.196E-2</v>
      </c>
      <c r="BD2202" s="18">
        <f t="shared" si="769"/>
        <v>2.196E-2</v>
      </c>
      <c r="BE2202" s="18">
        <f t="shared" si="769"/>
        <v>2.196E-2</v>
      </c>
      <c r="BF2202" s="18" t="str">
        <f t="shared" si="763"/>
        <v/>
      </c>
      <c r="BN2202" s="18" t="str">
        <f t="shared" si="764"/>
        <v>s</v>
      </c>
    </row>
    <row r="2203" spans="3:66" ht="50.1" customHeight="1" thickTop="1" thickBot="1" x14ac:dyDescent="0.3">
      <c r="C2203" s="46"/>
      <c r="D2203" s="46"/>
      <c r="E2203" s="46"/>
      <c r="F2203" s="122"/>
      <c r="G2203" s="122"/>
      <c r="H2203" s="78" t="str">
        <f t="shared" si="765"/>
        <v/>
      </c>
      <c r="I2203" s="78" t="str">
        <f t="shared" si="766"/>
        <v/>
      </c>
      <c r="J2203" s="16"/>
      <c r="K2203" s="46" t="str">
        <f t="shared" si="767"/>
        <v/>
      </c>
      <c r="L2203" s="16"/>
      <c r="M2203" s="16"/>
      <c r="N2203" s="46"/>
      <c r="O2203" s="47" t="str">
        <f t="shared" si="770"/>
        <v/>
      </c>
      <c r="P2203" s="47"/>
      <c r="Q2203" s="48" t="str">
        <f>IFERROR(VLOOKUP(E2203,Funcionários!$C$8:$E$207,3,FALSE),"")</f>
        <v/>
      </c>
      <c r="R2203" s="47"/>
      <c r="S2203" s="49" t="str">
        <f t="shared" si="771"/>
        <v/>
      </c>
      <c r="T2203" s="49">
        <v>2.197E-2</v>
      </c>
      <c r="U2203" s="48" t="str">
        <f>IF(Funcionários!C2204=0,"",Funcionários!C2204)</f>
        <v/>
      </c>
      <c r="V2203" s="50">
        <f>IF(U2203="",0,IF(COUNTIFS($E$7:$E$3006,U2203,$I$7:$I$3006,'RC'!$E$6)=0,0,COUNTIFS($M$7:$M$3006,"Concluída no prazo",$E$7:$E$3006,U2203,$I$7:$I$3006,'RC'!$E$6)/COUNTIFS($E$7:$E$3006,U2203,$I$7:$I$3006,'RC'!$E$6)))</f>
        <v>0</v>
      </c>
      <c r="W2203" s="49">
        <f>SUMIFS($J$7:$J$3006,$E$7:$E$3006,U2203,$I$7:$I$3006,'RC'!$E$6)+SUMIFS($L$7:$L$3006,$E$7:$E$3006,U2203,$I$7:$I$3006,'RC'!$E$6)</f>
        <v>0</v>
      </c>
      <c r="X2203" s="48">
        <f>COUNTIFS($E$7:$E$3006,U2203,$I$7:$I$3006,'RC'!$E$6)</f>
        <v>0</v>
      </c>
      <c r="Y2203" s="48"/>
      <c r="Z2203" s="51" t="str">
        <f>IF(AQ2203='RC'!$E$6,AC2203*1000+AD2203,"")</f>
        <v/>
      </c>
      <c r="AA2203" s="51" t="str">
        <f>IF(AB2203="","",IF(AQ2203='RC'!$E$6,AC2203*1000-AD2203,""))</f>
        <v/>
      </c>
      <c r="AB2203" s="48" t="str">
        <f>IFERROR(VLOOKUP(E2203,Funcionários!$C$8:$E$207,3,FALSE),"")</f>
        <v/>
      </c>
      <c r="AC2203" s="50" t="str">
        <f>IF(AB2203="","",IF(COUNTIFS($AB$7:$AB$3006,AB2203,$AQ$7:$AQ$3006,'RC'!$E$6)=0,"",COUNTIFS($M$7:$M$3006,"Concluída no prazo",$AB$7:$AB$3006,AB2203,$AQ$7:$AQ$3006,'RC'!$E$6)/COUNTIFS($AB$7:$AB$3006,AB2203,$AQ$7:$AQ$3006,'RC'!$E$6)))</f>
        <v/>
      </c>
      <c r="AD2203" s="48">
        <f>SUMIF($AQ$7:$AQ$3006,'RC'!$E$6,$J$7:$J$3006)+SUMIF($AQ$7:$AQ$3006,'RC'!$E$6,$L$7:$L$3006)</f>
        <v>21</v>
      </c>
      <c r="AF2203" s="48">
        <v>2.8039999999993299E-2</v>
      </c>
      <c r="AG2203" s="48">
        <f>IF(OR(AQ2203="",AQ2203&lt;&gt;'RC'!$E$6,AB2203&lt;&gt;'RC'!$D$21),0,1)</f>
        <v>0</v>
      </c>
      <c r="AH2203" s="48">
        <f t="shared" si="768"/>
        <v>2.8039999999993299E-2</v>
      </c>
      <c r="AI2203" s="48" t="str">
        <f t="shared" si="750"/>
        <v/>
      </c>
      <c r="AJ2203" s="48" t="str">
        <f t="shared" si="751"/>
        <v/>
      </c>
      <c r="AK2203" s="52" t="str">
        <f t="shared" si="752"/>
        <v/>
      </c>
      <c r="AL2203" s="52" t="str">
        <f t="shared" si="753"/>
        <v/>
      </c>
      <c r="AM2203" s="48" t="str">
        <f t="shared" si="754"/>
        <v/>
      </c>
      <c r="AN2203" s="48" t="str">
        <f t="shared" si="755"/>
        <v/>
      </c>
      <c r="AP2203" s="18" t="str">
        <f t="shared" si="756"/>
        <v/>
      </c>
      <c r="AQ2203" s="18" t="str">
        <f t="shared" si="757"/>
        <v/>
      </c>
      <c r="AR2203" s="18">
        <v>2.8039999999999999E-2</v>
      </c>
      <c r="AS2203" s="18">
        <f>IF(AF!$D$27="Todos",1,IF(M2203=AF!$D$27,1,0))</f>
        <v>1</v>
      </c>
      <c r="AT2203" s="53">
        <f>IF(AND(E2203=AF!$D$6,OR(LT!M2203=AF!$D$27,AF!$D$27="Todos"),OR(AP2203=AF!$E$8,AQ2203=AF!$E$8)),AR2203+AS2203,0)</f>
        <v>0</v>
      </c>
      <c r="AU2203" s="18" t="str">
        <f t="shared" si="758"/>
        <v/>
      </c>
      <c r="AV2203" s="54" t="str">
        <f t="shared" si="759"/>
        <v/>
      </c>
      <c r="AW2203" s="54" t="str">
        <f t="shared" si="760"/>
        <v/>
      </c>
      <c r="AX2203" s="18" t="str">
        <f t="shared" si="761"/>
        <v/>
      </c>
      <c r="AY2203" s="18" t="str">
        <f t="shared" si="762"/>
        <v/>
      </c>
      <c r="BA2203" s="18">
        <f>IF($E2203=AF!$D$6,IF($M2203="Concluída no prazo",2,IF($M2203="Concluída com atraso",1,0)),0)</f>
        <v>0</v>
      </c>
      <c r="BB2203" s="18">
        <f>IF($E2203=AF!$D$6,IF($M2203="Atrasada",2,IF($M2203="Concluída com atraso",1,0)),0)</f>
        <v>0</v>
      </c>
      <c r="BC2203" s="18">
        <v>2.197E-2</v>
      </c>
      <c r="BD2203" s="18">
        <f t="shared" si="769"/>
        <v>2.197E-2</v>
      </c>
      <c r="BE2203" s="18">
        <f t="shared" si="769"/>
        <v>2.197E-2</v>
      </c>
      <c r="BF2203" s="18" t="str">
        <f t="shared" si="763"/>
        <v/>
      </c>
      <c r="BN2203" s="18" t="str">
        <f t="shared" si="764"/>
        <v>s</v>
      </c>
    </row>
    <row r="2204" spans="3:66" ht="50.1" customHeight="1" thickTop="1" thickBot="1" x14ac:dyDescent="0.3">
      <c r="C2204" s="46"/>
      <c r="D2204" s="46"/>
      <c r="E2204" s="46"/>
      <c r="F2204" s="122"/>
      <c r="G2204" s="122"/>
      <c r="H2204" s="78" t="str">
        <f t="shared" si="765"/>
        <v/>
      </c>
      <c r="I2204" s="78" t="str">
        <f t="shared" si="766"/>
        <v/>
      </c>
      <c r="J2204" s="16"/>
      <c r="K2204" s="46" t="str">
        <f t="shared" si="767"/>
        <v/>
      </c>
      <c r="L2204" s="16"/>
      <c r="M2204" s="16"/>
      <c r="N2204" s="46"/>
      <c r="O2204" s="47" t="str">
        <f t="shared" si="770"/>
        <v/>
      </c>
      <c r="P2204" s="47"/>
      <c r="Q2204" s="48" t="str">
        <f>IFERROR(VLOOKUP(E2204,Funcionários!$C$8:$E$207,3,FALSE),"")</f>
        <v/>
      </c>
      <c r="R2204" s="47"/>
      <c r="S2204" s="49" t="str">
        <f t="shared" si="771"/>
        <v/>
      </c>
      <c r="T2204" s="49">
        <v>2.198E-2</v>
      </c>
      <c r="U2204" s="48" t="str">
        <f>IF(Funcionários!C2205=0,"",Funcionários!C2205)</f>
        <v/>
      </c>
      <c r="V2204" s="50">
        <f>IF(U2204="",0,IF(COUNTIFS($E$7:$E$3006,U2204,$I$7:$I$3006,'RC'!$E$6)=0,0,COUNTIFS($M$7:$M$3006,"Concluída no prazo",$E$7:$E$3006,U2204,$I$7:$I$3006,'RC'!$E$6)/COUNTIFS($E$7:$E$3006,U2204,$I$7:$I$3006,'RC'!$E$6)))</f>
        <v>0</v>
      </c>
      <c r="W2204" s="49">
        <f>SUMIFS($J$7:$J$3006,$E$7:$E$3006,U2204,$I$7:$I$3006,'RC'!$E$6)+SUMIFS($L$7:$L$3006,$E$7:$E$3006,U2204,$I$7:$I$3006,'RC'!$E$6)</f>
        <v>0</v>
      </c>
      <c r="X2204" s="48">
        <f>COUNTIFS($E$7:$E$3006,U2204,$I$7:$I$3006,'RC'!$E$6)</f>
        <v>0</v>
      </c>
      <c r="Y2204" s="48"/>
      <c r="Z2204" s="51" t="str">
        <f>IF(AQ2204='RC'!$E$6,AC2204*1000+AD2204,"")</f>
        <v/>
      </c>
      <c r="AA2204" s="51" t="str">
        <f>IF(AB2204="","",IF(AQ2204='RC'!$E$6,AC2204*1000-AD2204,""))</f>
        <v/>
      </c>
      <c r="AB2204" s="48" t="str">
        <f>IFERROR(VLOOKUP(E2204,Funcionários!$C$8:$E$207,3,FALSE),"")</f>
        <v/>
      </c>
      <c r="AC2204" s="50" t="str">
        <f>IF(AB2204="","",IF(COUNTIFS($AB$7:$AB$3006,AB2204,$AQ$7:$AQ$3006,'RC'!$E$6)=0,"",COUNTIFS($M$7:$M$3006,"Concluída no prazo",$AB$7:$AB$3006,AB2204,$AQ$7:$AQ$3006,'RC'!$E$6)/COUNTIFS($AB$7:$AB$3006,AB2204,$AQ$7:$AQ$3006,'RC'!$E$6)))</f>
        <v/>
      </c>
      <c r="AD2204" s="48">
        <f>SUMIF($AQ$7:$AQ$3006,'RC'!$E$6,$J$7:$J$3006)+SUMIF($AQ$7:$AQ$3006,'RC'!$E$6,$L$7:$L$3006)</f>
        <v>21</v>
      </c>
      <c r="AF2204" s="48">
        <v>2.80299999999933E-2</v>
      </c>
      <c r="AG2204" s="48">
        <f>IF(OR(AQ2204="",AQ2204&lt;&gt;'RC'!$E$6,AB2204&lt;&gt;'RC'!$D$21),0,1)</f>
        <v>0</v>
      </c>
      <c r="AH2204" s="48">
        <f t="shared" si="768"/>
        <v>2.80299999999933E-2</v>
      </c>
      <c r="AI2204" s="48" t="str">
        <f t="shared" si="750"/>
        <v/>
      </c>
      <c r="AJ2204" s="48" t="str">
        <f t="shared" si="751"/>
        <v/>
      </c>
      <c r="AK2204" s="52" t="str">
        <f t="shared" si="752"/>
        <v/>
      </c>
      <c r="AL2204" s="52" t="str">
        <f t="shared" si="753"/>
        <v/>
      </c>
      <c r="AM2204" s="48" t="str">
        <f t="shared" si="754"/>
        <v/>
      </c>
      <c r="AN2204" s="48" t="str">
        <f t="shared" si="755"/>
        <v/>
      </c>
      <c r="AP2204" s="18" t="str">
        <f t="shared" si="756"/>
        <v/>
      </c>
      <c r="AQ2204" s="18" t="str">
        <f t="shared" si="757"/>
        <v/>
      </c>
      <c r="AR2204" s="18">
        <v>2.8029999999999999E-2</v>
      </c>
      <c r="AS2204" s="18">
        <f>IF(AF!$D$27="Todos",1,IF(M2204=AF!$D$27,1,0))</f>
        <v>1</v>
      </c>
      <c r="AT2204" s="53">
        <f>IF(AND(E2204=AF!$D$6,OR(LT!M2204=AF!$D$27,AF!$D$27="Todos"),OR(AP2204=AF!$E$8,AQ2204=AF!$E$8)),AR2204+AS2204,0)</f>
        <v>0</v>
      </c>
      <c r="AU2204" s="18" t="str">
        <f t="shared" si="758"/>
        <v/>
      </c>
      <c r="AV2204" s="54" t="str">
        <f t="shared" si="759"/>
        <v/>
      </c>
      <c r="AW2204" s="54" t="str">
        <f t="shared" si="760"/>
        <v/>
      </c>
      <c r="AX2204" s="18" t="str">
        <f t="shared" si="761"/>
        <v/>
      </c>
      <c r="AY2204" s="18" t="str">
        <f t="shared" si="762"/>
        <v/>
      </c>
      <c r="BA2204" s="18">
        <f>IF($E2204=AF!$D$6,IF($M2204="Concluída no prazo",2,IF($M2204="Concluída com atraso",1,0)),0)</f>
        <v>0</v>
      </c>
      <c r="BB2204" s="18">
        <f>IF($E2204=AF!$D$6,IF($M2204="Atrasada",2,IF($M2204="Concluída com atraso",1,0)),0)</f>
        <v>0</v>
      </c>
      <c r="BC2204" s="18">
        <v>2.198E-2</v>
      </c>
      <c r="BD2204" s="18">
        <f t="shared" si="769"/>
        <v>2.198E-2</v>
      </c>
      <c r="BE2204" s="18">
        <f t="shared" si="769"/>
        <v>2.198E-2</v>
      </c>
      <c r="BF2204" s="18" t="str">
        <f t="shared" si="763"/>
        <v/>
      </c>
      <c r="BN2204" s="18" t="str">
        <f t="shared" si="764"/>
        <v>s</v>
      </c>
    </row>
    <row r="2205" spans="3:66" ht="50.1" customHeight="1" thickTop="1" thickBot="1" x14ac:dyDescent="0.3">
      <c r="C2205" s="46"/>
      <c r="D2205" s="46"/>
      <c r="E2205" s="46"/>
      <c r="F2205" s="122"/>
      <c r="G2205" s="122"/>
      <c r="H2205" s="78" t="str">
        <f t="shared" si="765"/>
        <v/>
      </c>
      <c r="I2205" s="78" t="str">
        <f t="shared" si="766"/>
        <v/>
      </c>
      <c r="J2205" s="16"/>
      <c r="K2205" s="46" t="str">
        <f t="shared" si="767"/>
        <v/>
      </c>
      <c r="L2205" s="16"/>
      <c r="M2205" s="16"/>
      <c r="N2205" s="46"/>
      <c r="O2205" s="47" t="str">
        <f t="shared" si="770"/>
        <v/>
      </c>
      <c r="P2205" s="47"/>
      <c r="Q2205" s="48" t="str">
        <f>IFERROR(VLOOKUP(E2205,Funcionários!$C$8:$E$207,3,FALSE),"")</f>
        <v/>
      </c>
      <c r="R2205" s="47"/>
      <c r="S2205" s="49" t="str">
        <f t="shared" si="771"/>
        <v/>
      </c>
      <c r="T2205" s="49">
        <v>2.1989999999999999E-2</v>
      </c>
      <c r="U2205" s="48" t="str">
        <f>IF(Funcionários!C2206=0,"",Funcionários!C2206)</f>
        <v/>
      </c>
      <c r="V2205" s="50">
        <f>IF(U2205="",0,IF(COUNTIFS($E$7:$E$3006,U2205,$I$7:$I$3006,'RC'!$E$6)=0,0,COUNTIFS($M$7:$M$3006,"Concluída no prazo",$E$7:$E$3006,U2205,$I$7:$I$3006,'RC'!$E$6)/COUNTIFS($E$7:$E$3006,U2205,$I$7:$I$3006,'RC'!$E$6)))</f>
        <v>0</v>
      </c>
      <c r="W2205" s="49">
        <f>SUMIFS($J$7:$J$3006,$E$7:$E$3006,U2205,$I$7:$I$3006,'RC'!$E$6)+SUMIFS($L$7:$L$3006,$E$7:$E$3006,U2205,$I$7:$I$3006,'RC'!$E$6)</f>
        <v>0</v>
      </c>
      <c r="X2205" s="48">
        <f>COUNTIFS($E$7:$E$3006,U2205,$I$7:$I$3006,'RC'!$E$6)</f>
        <v>0</v>
      </c>
      <c r="Y2205" s="48"/>
      <c r="Z2205" s="51" t="str">
        <f>IF(AQ2205='RC'!$E$6,AC2205*1000+AD2205,"")</f>
        <v/>
      </c>
      <c r="AA2205" s="51" t="str">
        <f>IF(AB2205="","",IF(AQ2205='RC'!$E$6,AC2205*1000-AD2205,""))</f>
        <v/>
      </c>
      <c r="AB2205" s="48" t="str">
        <f>IFERROR(VLOOKUP(E2205,Funcionários!$C$8:$E$207,3,FALSE),"")</f>
        <v/>
      </c>
      <c r="AC2205" s="50" t="str">
        <f>IF(AB2205="","",IF(COUNTIFS($AB$7:$AB$3006,AB2205,$AQ$7:$AQ$3006,'RC'!$E$6)=0,"",COUNTIFS($M$7:$M$3006,"Concluída no prazo",$AB$7:$AB$3006,AB2205,$AQ$7:$AQ$3006,'RC'!$E$6)/COUNTIFS($AB$7:$AB$3006,AB2205,$AQ$7:$AQ$3006,'RC'!$E$6)))</f>
        <v/>
      </c>
      <c r="AD2205" s="48">
        <f>SUMIF($AQ$7:$AQ$3006,'RC'!$E$6,$J$7:$J$3006)+SUMIF($AQ$7:$AQ$3006,'RC'!$E$6,$L$7:$L$3006)</f>
        <v>21</v>
      </c>
      <c r="AF2205" s="48">
        <v>2.80199999999933E-2</v>
      </c>
      <c r="AG2205" s="48">
        <f>IF(OR(AQ2205="",AQ2205&lt;&gt;'RC'!$E$6,AB2205&lt;&gt;'RC'!$D$21),0,1)</f>
        <v>0</v>
      </c>
      <c r="AH2205" s="48">
        <f t="shared" si="768"/>
        <v>2.80199999999933E-2</v>
      </c>
      <c r="AI2205" s="48" t="str">
        <f t="shared" si="750"/>
        <v/>
      </c>
      <c r="AJ2205" s="48" t="str">
        <f t="shared" si="751"/>
        <v/>
      </c>
      <c r="AK2205" s="52" t="str">
        <f t="shared" si="752"/>
        <v/>
      </c>
      <c r="AL2205" s="52" t="str">
        <f t="shared" si="753"/>
        <v/>
      </c>
      <c r="AM2205" s="48" t="str">
        <f t="shared" si="754"/>
        <v/>
      </c>
      <c r="AN2205" s="48" t="str">
        <f t="shared" si="755"/>
        <v/>
      </c>
      <c r="AP2205" s="18" t="str">
        <f t="shared" si="756"/>
        <v/>
      </c>
      <c r="AQ2205" s="18" t="str">
        <f t="shared" si="757"/>
        <v/>
      </c>
      <c r="AR2205" s="18">
        <v>2.802E-2</v>
      </c>
      <c r="AS2205" s="18">
        <f>IF(AF!$D$27="Todos",1,IF(M2205=AF!$D$27,1,0))</f>
        <v>1</v>
      </c>
      <c r="AT2205" s="53">
        <f>IF(AND(E2205=AF!$D$6,OR(LT!M2205=AF!$D$27,AF!$D$27="Todos"),OR(AP2205=AF!$E$8,AQ2205=AF!$E$8)),AR2205+AS2205,0)</f>
        <v>0</v>
      </c>
      <c r="AU2205" s="18" t="str">
        <f t="shared" si="758"/>
        <v/>
      </c>
      <c r="AV2205" s="54" t="str">
        <f t="shared" si="759"/>
        <v/>
      </c>
      <c r="AW2205" s="54" t="str">
        <f t="shared" si="760"/>
        <v/>
      </c>
      <c r="AX2205" s="18" t="str">
        <f t="shared" si="761"/>
        <v/>
      </c>
      <c r="AY2205" s="18" t="str">
        <f t="shared" si="762"/>
        <v/>
      </c>
      <c r="BA2205" s="18">
        <f>IF($E2205=AF!$D$6,IF($M2205="Concluída no prazo",2,IF($M2205="Concluída com atraso",1,0)),0)</f>
        <v>0</v>
      </c>
      <c r="BB2205" s="18">
        <f>IF($E2205=AF!$D$6,IF($M2205="Atrasada",2,IF($M2205="Concluída com atraso",1,0)),0)</f>
        <v>0</v>
      </c>
      <c r="BC2205" s="18">
        <v>2.1989999999999999E-2</v>
      </c>
      <c r="BD2205" s="18">
        <f t="shared" si="769"/>
        <v>2.1989999999999999E-2</v>
      </c>
      <c r="BE2205" s="18">
        <f t="shared" si="769"/>
        <v>2.1989999999999999E-2</v>
      </c>
      <c r="BF2205" s="18" t="str">
        <f t="shared" si="763"/>
        <v/>
      </c>
      <c r="BN2205" s="18" t="str">
        <f t="shared" si="764"/>
        <v>s</v>
      </c>
    </row>
    <row r="2206" spans="3:66" ht="50.1" customHeight="1" thickTop="1" thickBot="1" x14ac:dyDescent="0.3">
      <c r="C2206" s="46"/>
      <c r="D2206" s="46"/>
      <c r="E2206" s="46"/>
      <c r="F2206" s="122"/>
      <c r="G2206" s="122"/>
      <c r="H2206" s="78" t="str">
        <f t="shared" si="765"/>
        <v/>
      </c>
      <c r="I2206" s="78" t="str">
        <f t="shared" si="766"/>
        <v/>
      </c>
      <c r="J2206" s="16"/>
      <c r="K2206" s="46" t="str">
        <f t="shared" si="767"/>
        <v/>
      </c>
      <c r="L2206" s="16"/>
      <c r="M2206" s="16"/>
      <c r="N2206" s="46"/>
      <c r="O2206" s="47" t="str">
        <f t="shared" si="770"/>
        <v/>
      </c>
      <c r="P2206" s="47"/>
      <c r="Q2206" s="48" t="str">
        <f>IFERROR(VLOOKUP(E2206,Funcionários!$C$8:$E$207,3,FALSE),"")</f>
        <v/>
      </c>
      <c r="R2206" s="47"/>
      <c r="S2206" s="49" t="str">
        <f t="shared" si="771"/>
        <v/>
      </c>
      <c r="T2206" s="49">
        <v>2.1999999999999999E-2</v>
      </c>
      <c r="U2206" s="48" t="str">
        <f>IF(Funcionários!C2207=0,"",Funcionários!C2207)</f>
        <v/>
      </c>
      <c r="V2206" s="50">
        <f>IF(U2206="",0,IF(COUNTIFS($E$7:$E$3006,U2206,$I$7:$I$3006,'RC'!$E$6)=0,0,COUNTIFS($M$7:$M$3006,"Concluída no prazo",$E$7:$E$3006,U2206,$I$7:$I$3006,'RC'!$E$6)/COUNTIFS($E$7:$E$3006,U2206,$I$7:$I$3006,'RC'!$E$6)))</f>
        <v>0</v>
      </c>
      <c r="W2206" s="49">
        <f>SUMIFS($J$7:$J$3006,$E$7:$E$3006,U2206,$I$7:$I$3006,'RC'!$E$6)+SUMIFS($L$7:$L$3006,$E$7:$E$3006,U2206,$I$7:$I$3006,'RC'!$E$6)</f>
        <v>0</v>
      </c>
      <c r="X2206" s="48">
        <f>COUNTIFS($E$7:$E$3006,U2206,$I$7:$I$3006,'RC'!$E$6)</f>
        <v>0</v>
      </c>
      <c r="Y2206" s="48"/>
      <c r="Z2206" s="51" t="str">
        <f>IF(AQ2206='RC'!$E$6,AC2206*1000+AD2206,"")</f>
        <v/>
      </c>
      <c r="AA2206" s="51" t="str">
        <f>IF(AB2206="","",IF(AQ2206='RC'!$E$6,AC2206*1000-AD2206,""))</f>
        <v/>
      </c>
      <c r="AB2206" s="48" t="str">
        <f>IFERROR(VLOOKUP(E2206,Funcionários!$C$8:$E$207,3,FALSE),"")</f>
        <v/>
      </c>
      <c r="AC2206" s="50" t="str">
        <f>IF(AB2206="","",IF(COUNTIFS($AB$7:$AB$3006,AB2206,$AQ$7:$AQ$3006,'RC'!$E$6)=0,"",COUNTIFS($M$7:$M$3006,"Concluída no prazo",$AB$7:$AB$3006,AB2206,$AQ$7:$AQ$3006,'RC'!$E$6)/COUNTIFS($AB$7:$AB$3006,AB2206,$AQ$7:$AQ$3006,'RC'!$E$6)))</f>
        <v/>
      </c>
      <c r="AD2206" s="48">
        <f>SUMIF($AQ$7:$AQ$3006,'RC'!$E$6,$J$7:$J$3006)+SUMIF($AQ$7:$AQ$3006,'RC'!$E$6,$L$7:$L$3006)</f>
        <v>21</v>
      </c>
      <c r="AF2206" s="48">
        <v>2.8009999999993301E-2</v>
      </c>
      <c r="AG2206" s="48">
        <f>IF(OR(AQ2206="",AQ2206&lt;&gt;'RC'!$E$6,AB2206&lt;&gt;'RC'!$D$21),0,1)</f>
        <v>0</v>
      </c>
      <c r="AH2206" s="48">
        <f t="shared" si="768"/>
        <v>2.8009999999993301E-2</v>
      </c>
      <c r="AI2206" s="48" t="str">
        <f t="shared" si="750"/>
        <v/>
      </c>
      <c r="AJ2206" s="48" t="str">
        <f t="shared" si="751"/>
        <v/>
      </c>
      <c r="AK2206" s="52" t="str">
        <f t="shared" si="752"/>
        <v/>
      </c>
      <c r="AL2206" s="52" t="str">
        <f t="shared" si="753"/>
        <v/>
      </c>
      <c r="AM2206" s="48" t="str">
        <f t="shared" si="754"/>
        <v/>
      </c>
      <c r="AN2206" s="48" t="str">
        <f t="shared" si="755"/>
        <v/>
      </c>
      <c r="AP2206" s="18" t="str">
        <f t="shared" si="756"/>
        <v/>
      </c>
      <c r="AQ2206" s="18" t="str">
        <f t="shared" si="757"/>
        <v/>
      </c>
      <c r="AR2206" s="18">
        <v>2.801E-2</v>
      </c>
      <c r="AS2206" s="18">
        <f>IF(AF!$D$27="Todos",1,IF(M2206=AF!$D$27,1,0))</f>
        <v>1</v>
      </c>
      <c r="AT2206" s="53">
        <f>IF(AND(E2206=AF!$D$6,OR(LT!M2206=AF!$D$27,AF!$D$27="Todos"),OR(AP2206=AF!$E$8,AQ2206=AF!$E$8)),AR2206+AS2206,0)</f>
        <v>0</v>
      </c>
      <c r="AU2206" s="18" t="str">
        <f t="shared" si="758"/>
        <v/>
      </c>
      <c r="AV2206" s="54" t="str">
        <f t="shared" si="759"/>
        <v/>
      </c>
      <c r="AW2206" s="54" t="str">
        <f t="shared" si="760"/>
        <v/>
      </c>
      <c r="AX2206" s="18" t="str">
        <f t="shared" si="761"/>
        <v/>
      </c>
      <c r="AY2206" s="18" t="str">
        <f t="shared" si="762"/>
        <v/>
      </c>
      <c r="BA2206" s="18">
        <f>IF($E2206=AF!$D$6,IF($M2206="Concluída no prazo",2,IF($M2206="Concluída com atraso",1,0)),0)</f>
        <v>0</v>
      </c>
      <c r="BB2206" s="18">
        <f>IF($E2206=AF!$D$6,IF($M2206="Atrasada",2,IF($M2206="Concluída com atraso",1,0)),0)</f>
        <v>0</v>
      </c>
      <c r="BC2206" s="18">
        <v>2.1999999999999999E-2</v>
      </c>
      <c r="BD2206" s="18">
        <f t="shared" si="769"/>
        <v>2.1999999999999999E-2</v>
      </c>
      <c r="BE2206" s="18">
        <f t="shared" si="769"/>
        <v>2.1999999999999999E-2</v>
      </c>
      <c r="BF2206" s="18" t="str">
        <f t="shared" si="763"/>
        <v/>
      </c>
      <c r="BN2206" s="18" t="str">
        <f t="shared" si="764"/>
        <v>s</v>
      </c>
    </row>
    <row r="2207" spans="3:66" ht="50.1" customHeight="1" thickTop="1" thickBot="1" x14ac:dyDescent="0.3">
      <c r="C2207" s="46"/>
      <c r="D2207" s="46"/>
      <c r="E2207" s="46"/>
      <c r="F2207" s="122"/>
      <c r="G2207" s="122"/>
      <c r="H2207" s="78" t="str">
        <f t="shared" si="765"/>
        <v/>
      </c>
      <c r="I2207" s="78" t="str">
        <f t="shared" si="766"/>
        <v/>
      </c>
      <c r="J2207" s="16"/>
      <c r="K2207" s="46" t="str">
        <f t="shared" si="767"/>
        <v/>
      </c>
      <c r="L2207" s="16"/>
      <c r="M2207" s="16"/>
      <c r="N2207" s="46"/>
      <c r="O2207" s="47" t="str">
        <f t="shared" si="770"/>
        <v/>
      </c>
      <c r="P2207" s="47"/>
      <c r="Q2207" s="48" t="str">
        <f>IFERROR(VLOOKUP(E2207,Funcionários!$C$8:$E$207,3,FALSE),"")</f>
        <v/>
      </c>
      <c r="R2207" s="47"/>
      <c r="S2207" s="49" t="str">
        <f t="shared" si="771"/>
        <v/>
      </c>
      <c r="T2207" s="49">
        <v>2.2009999999999998E-2</v>
      </c>
      <c r="U2207" s="48" t="str">
        <f>IF(Funcionários!C2208=0,"",Funcionários!C2208)</f>
        <v/>
      </c>
      <c r="V2207" s="50">
        <f>IF(U2207="",0,IF(COUNTIFS($E$7:$E$3006,U2207,$I$7:$I$3006,'RC'!$E$6)=0,0,COUNTIFS($M$7:$M$3006,"Concluída no prazo",$E$7:$E$3006,U2207,$I$7:$I$3006,'RC'!$E$6)/COUNTIFS($E$7:$E$3006,U2207,$I$7:$I$3006,'RC'!$E$6)))</f>
        <v>0</v>
      </c>
      <c r="W2207" s="49">
        <f>SUMIFS($J$7:$J$3006,$E$7:$E$3006,U2207,$I$7:$I$3006,'RC'!$E$6)+SUMIFS($L$7:$L$3006,$E$7:$E$3006,U2207,$I$7:$I$3006,'RC'!$E$6)</f>
        <v>0</v>
      </c>
      <c r="X2207" s="48">
        <f>COUNTIFS($E$7:$E$3006,U2207,$I$7:$I$3006,'RC'!$E$6)</f>
        <v>0</v>
      </c>
      <c r="Y2207" s="48"/>
      <c r="Z2207" s="51" t="str">
        <f>IF(AQ2207='RC'!$E$6,AC2207*1000+AD2207,"")</f>
        <v/>
      </c>
      <c r="AA2207" s="51" t="str">
        <f>IF(AB2207="","",IF(AQ2207='RC'!$E$6,AC2207*1000-AD2207,""))</f>
        <v/>
      </c>
      <c r="AB2207" s="48" t="str">
        <f>IFERROR(VLOOKUP(E2207,Funcionários!$C$8:$E$207,3,FALSE),"")</f>
        <v/>
      </c>
      <c r="AC2207" s="50" t="str">
        <f>IF(AB2207="","",IF(COUNTIFS($AB$7:$AB$3006,AB2207,$AQ$7:$AQ$3006,'RC'!$E$6)=0,"",COUNTIFS($M$7:$M$3006,"Concluída no prazo",$AB$7:$AB$3006,AB2207,$AQ$7:$AQ$3006,'RC'!$E$6)/COUNTIFS($AB$7:$AB$3006,AB2207,$AQ$7:$AQ$3006,'RC'!$E$6)))</f>
        <v/>
      </c>
      <c r="AD2207" s="48">
        <f>SUMIF($AQ$7:$AQ$3006,'RC'!$E$6,$J$7:$J$3006)+SUMIF($AQ$7:$AQ$3006,'RC'!$E$6,$L$7:$L$3006)</f>
        <v>21</v>
      </c>
      <c r="AF2207" s="48">
        <v>2.7999999999993301E-2</v>
      </c>
      <c r="AG2207" s="48">
        <f>IF(OR(AQ2207="",AQ2207&lt;&gt;'RC'!$E$6,AB2207&lt;&gt;'RC'!$D$21),0,1)</f>
        <v>0</v>
      </c>
      <c r="AH2207" s="48">
        <f t="shared" si="768"/>
        <v>2.7999999999993301E-2</v>
      </c>
      <c r="AI2207" s="48" t="str">
        <f t="shared" si="750"/>
        <v/>
      </c>
      <c r="AJ2207" s="48" t="str">
        <f t="shared" si="751"/>
        <v/>
      </c>
      <c r="AK2207" s="52" t="str">
        <f t="shared" si="752"/>
        <v/>
      </c>
      <c r="AL2207" s="52" t="str">
        <f t="shared" si="753"/>
        <v/>
      </c>
      <c r="AM2207" s="48" t="str">
        <f t="shared" si="754"/>
        <v/>
      </c>
      <c r="AN2207" s="48" t="str">
        <f t="shared" si="755"/>
        <v/>
      </c>
      <c r="AP2207" s="18" t="str">
        <f t="shared" si="756"/>
        <v/>
      </c>
      <c r="AQ2207" s="18" t="str">
        <f t="shared" si="757"/>
        <v/>
      </c>
      <c r="AR2207" s="18">
        <v>2.8000000000000001E-2</v>
      </c>
      <c r="AS2207" s="18">
        <f>IF(AF!$D$27="Todos",1,IF(M2207=AF!$D$27,1,0))</f>
        <v>1</v>
      </c>
      <c r="AT2207" s="53">
        <f>IF(AND(E2207=AF!$D$6,OR(LT!M2207=AF!$D$27,AF!$D$27="Todos"),OR(AP2207=AF!$E$8,AQ2207=AF!$E$8)),AR2207+AS2207,0)</f>
        <v>0</v>
      </c>
      <c r="AU2207" s="18" t="str">
        <f t="shared" si="758"/>
        <v/>
      </c>
      <c r="AV2207" s="54" t="str">
        <f t="shared" si="759"/>
        <v/>
      </c>
      <c r="AW2207" s="54" t="str">
        <f t="shared" si="760"/>
        <v/>
      </c>
      <c r="AX2207" s="18" t="str">
        <f t="shared" si="761"/>
        <v/>
      </c>
      <c r="AY2207" s="18" t="str">
        <f t="shared" si="762"/>
        <v/>
      </c>
      <c r="BA2207" s="18">
        <f>IF($E2207=AF!$D$6,IF($M2207="Concluída no prazo",2,IF($M2207="Concluída com atraso",1,0)),0)</f>
        <v>0</v>
      </c>
      <c r="BB2207" s="18">
        <f>IF($E2207=AF!$D$6,IF($M2207="Atrasada",2,IF($M2207="Concluída com atraso",1,0)),0)</f>
        <v>0</v>
      </c>
      <c r="BC2207" s="18">
        <v>2.2009999999999998E-2</v>
      </c>
      <c r="BD2207" s="18">
        <f t="shared" si="769"/>
        <v>2.2009999999999998E-2</v>
      </c>
      <c r="BE2207" s="18">
        <f t="shared" si="769"/>
        <v>2.2009999999999998E-2</v>
      </c>
      <c r="BF2207" s="18" t="str">
        <f t="shared" si="763"/>
        <v/>
      </c>
      <c r="BN2207" s="18" t="str">
        <f t="shared" si="764"/>
        <v>s</v>
      </c>
    </row>
    <row r="2208" spans="3:66" ht="50.1" customHeight="1" thickTop="1" thickBot="1" x14ac:dyDescent="0.3">
      <c r="C2208" s="46"/>
      <c r="D2208" s="46"/>
      <c r="E2208" s="46"/>
      <c r="F2208" s="122"/>
      <c r="G2208" s="122"/>
      <c r="H2208" s="78" t="str">
        <f t="shared" si="765"/>
        <v/>
      </c>
      <c r="I2208" s="78" t="str">
        <f t="shared" si="766"/>
        <v/>
      </c>
      <c r="J2208" s="16"/>
      <c r="K2208" s="46" t="str">
        <f t="shared" si="767"/>
        <v/>
      </c>
      <c r="L2208" s="16"/>
      <c r="M2208" s="16"/>
      <c r="N2208" s="46"/>
      <c r="O2208" s="47" t="str">
        <f t="shared" si="770"/>
        <v/>
      </c>
      <c r="P2208" s="47"/>
      <c r="Q2208" s="48" t="str">
        <f>IFERROR(VLOOKUP(E2208,Funcionários!$C$8:$E$207,3,FALSE),"")</f>
        <v/>
      </c>
      <c r="R2208" s="47"/>
      <c r="S2208" s="49" t="str">
        <f t="shared" si="771"/>
        <v/>
      </c>
      <c r="T2208" s="49">
        <v>2.2020000000000001E-2</v>
      </c>
      <c r="U2208" s="48" t="str">
        <f>IF(Funcionários!C2209=0,"",Funcionários!C2209)</f>
        <v/>
      </c>
      <c r="V2208" s="50">
        <f>IF(U2208="",0,IF(COUNTIFS($E$7:$E$3006,U2208,$I$7:$I$3006,'RC'!$E$6)=0,0,COUNTIFS($M$7:$M$3006,"Concluída no prazo",$E$7:$E$3006,U2208,$I$7:$I$3006,'RC'!$E$6)/COUNTIFS($E$7:$E$3006,U2208,$I$7:$I$3006,'RC'!$E$6)))</f>
        <v>0</v>
      </c>
      <c r="W2208" s="49">
        <f>SUMIFS($J$7:$J$3006,$E$7:$E$3006,U2208,$I$7:$I$3006,'RC'!$E$6)+SUMIFS($L$7:$L$3006,$E$7:$E$3006,U2208,$I$7:$I$3006,'RC'!$E$6)</f>
        <v>0</v>
      </c>
      <c r="X2208" s="48">
        <f>COUNTIFS($E$7:$E$3006,U2208,$I$7:$I$3006,'RC'!$E$6)</f>
        <v>0</v>
      </c>
      <c r="Y2208" s="48"/>
      <c r="Z2208" s="51" t="str">
        <f>IF(AQ2208='RC'!$E$6,AC2208*1000+AD2208,"")</f>
        <v/>
      </c>
      <c r="AA2208" s="51" t="str">
        <f>IF(AB2208="","",IF(AQ2208='RC'!$E$6,AC2208*1000-AD2208,""))</f>
        <v/>
      </c>
      <c r="AB2208" s="48" t="str">
        <f>IFERROR(VLOOKUP(E2208,Funcionários!$C$8:$E$207,3,FALSE),"")</f>
        <v/>
      </c>
      <c r="AC2208" s="50" t="str">
        <f>IF(AB2208="","",IF(COUNTIFS($AB$7:$AB$3006,AB2208,$AQ$7:$AQ$3006,'RC'!$E$6)=0,"",COUNTIFS($M$7:$M$3006,"Concluída no prazo",$AB$7:$AB$3006,AB2208,$AQ$7:$AQ$3006,'RC'!$E$6)/COUNTIFS($AB$7:$AB$3006,AB2208,$AQ$7:$AQ$3006,'RC'!$E$6)))</f>
        <v/>
      </c>
      <c r="AD2208" s="48">
        <f>SUMIF($AQ$7:$AQ$3006,'RC'!$E$6,$J$7:$J$3006)+SUMIF($AQ$7:$AQ$3006,'RC'!$E$6,$L$7:$L$3006)</f>
        <v>21</v>
      </c>
      <c r="AF2208" s="48">
        <v>2.7989999999993301E-2</v>
      </c>
      <c r="AG2208" s="48">
        <f>IF(OR(AQ2208="",AQ2208&lt;&gt;'RC'!$E$6,AB2208&lt;&gt;'RC'!$D$21),0,1)</f>
        <v>0</v>
      </c>
      <c r="AH2208" s="48">
        <f t="shared" si="768"/>
        <v>2.7989999999993301E-2</v>
      </c>
      <c r="AI2208" s="48" t="str">
        <f t="shared" si="750"/>
        <v/>
      </c>
      <c r="AJ2208" s="48" t="str">
        <f t="shared" si="751"/>
        <v/>
      </c>
      <c r="AK2208" s="52" t="str">
        <f t="shared" si="752"/>
        <v/>
      </c>
      <c r="AL2208" s="52" t="str">
        <f t="shared" si="753"/>
        <v/>
      </c>
      <c r="AM2208" s="48" t="str">
        <f t="shared" si="754"/>
        <v/>
      </c>
      <c r="AN2208" s="48" t="str">
        <f t="shared" si="755"/>
        <v/>
      </c>
      <c r="AP2208" s="18" t="str">
        <f t="shared" si="756"/>
        <v/>
      </c>
      <c r="AQ2208" s="18" t="str">
        <f t="shared" si="757"/>
        <v/>
      </c>
      <c r="AR2208" s="18">
        <v>2.7990000000000001E-2</v>
      </c>
      <c r="AS2208" s="18">
        <f>IF(AF!$D$27="Todos",1,IF(M2208=AF!$D$27,1,0))</f>
        <v>1</v>
      </c>
      <c r="AT2208" s="53">
        <f>IF(AND(E2208=AF!$D$6,OR(LT!M2208=AF!$D$27,AF!$D$27="Todos"),OR(AP2208=AF!$E$8,AQ2208=AF!$E$8)),AR2208+AS2208,0)</f>
        <v>0</v>
      </c>
      <c r="AU2208" s="18" t="str">
        <f t="shared" si="758"/>
        <v/>
      </c>
      <c r="AV2208" s="54" t="str">
        <f t="shared" si="759"/>
        <v/>
      </c>
      <c r="AW2208" s="54" t="str">
        <f t="shared" si="760"/>
        <v/>
      </c>
      <c r="AX2208" s="18" t="str">
        <f t="shared" si="761"/>
        <v/>
      </c>
      <c r="AY2208" s="18" t="str">
        <f t="shared" si="762"/>
        <v/>
      </c>
      <c r="BA2208" s="18">
        <f>IF($E2208=AF!$D$6,IF($M2208="Concluída no prazo",2,IF($M2208="Concluída com atraso",1,0)),0)</f>
        <v>0</v>
      </c>
      <c r="BB2208" s="18">
        <f>IF($E2208=AF!$D$6,IF($M2208="Atrasada",2,IF($M2208="Concluída com atraso",1,0)),0)</f>
        <v>0</v>
      </c>
      <c r="BC2208" s="18">
        <v>2.2020000000000001E-2</v>
      </c>
      <c r="BD2208" s="18">
        <f t="shared" si="769"/>
        <v>2.2020000000000001E-2</v>
      </c>
      <c r="BE2208" s="18">
        <f t="shared" si="769"/>
        <v>2.2020000000000001E-2</v>
      </c>
      <c r="BF2208" s="18" t="str">
        <f t="shared" si="763"/>
        <v/>
      </c>
      <c r="BN2208" s="18" t="str">
        <f t="shared" si="764"/>
        <v>s</v>
      </c>
    </row>
    <row r="2209" spans="3:66" ht="50.1" customHeight="1" thickTop="1" thickBot="1" x14ac:dyDescent="0.3">
      <c r="C2209" s="46"/>
      <c r="D2209" s="46"/>
      <c r="E2209" s="46"/>
      <c r="F2209" s="122"/>
      <c r="G2209" s="122"/>
      <c r="H2209" s="78" t="str">
        <f t="shared" si="765"/>
        <v/>
      </c>
      <c r="I2209" s="78" t="str">
        <f t="shared" si="766"/>
        <v/>
      </c>
      <c r="J2209" s="16"/>
      <c r="K2209" s="46" t="str">
        <f t="shared" si="767"/>
        <v/>
      </c>
      <c r="L2209" s="16"/>
      <c r="M2209" s="16"/>
      <c r="N2209" s="46"/>
      <c r="O2209" s="47" t="str">
        <f t="shared" si="770"/>
        <v/>
      </c>
      <c r="P2209" s="47"/>
      <c r="Q2209" s="48" t="str">
        <f>IFERROR(VLOOKUP(E2209,Funcionários!$C$8:$E$207,3,FALSE),"")</f>
        <v/>
      </c>
      <c r="R2209" s="47"/>
      <c r="S2209" s="49" t="str">
        <f t="shared" si="771"/>
        <v/>
      </c>
      <c r="T2209" s="49">
        <v>2.2030000000000001E-2</v>
      </c>
      <c r="U2209" s="48" t="str">
        <f>IF(Funcionários!C2210=0,"",Funcionários!C2210)</f>
        <v/>
      </c>
      <c r="V2209" s="50">
        <f>IF(U2209="",0,IF(COUNTIFS($E$7:$E$3006,U2209,$I$7:$I$3006,'RC'!$E$6)=0,0,COUNTIFS($M$7:$M$3006,"Concluída no prazo",$E$7:$E$3006,U2209,$I$7:$I$3006,'RC'!$E$6)/COUNTIFS($E$7:$E$3006,U2209,$I$7:$I$3006,'RC'!$E$6)))</f>
        <v>0</v>
      </c>
      <c r="W2209" s="49">
        <f>SUMIFS($J$7:$J$3006,$E$7:$E$3006,U2209,$I$7:$I$3006,'RC'!$E$6)+SUMIFS($L$7:$L$3006,$E$7:$E$3006,U2209,$I$7:$I$3006,'RC'!$E$6)</f>
        <v>0</v>
      </c>
      <c r="X2209" s="48">
        <f>COUNTIFS($E$7:$E$3006,U2209,$I$7:$I$3006,'RC'!$E$6)</f>
        <v>0</v>
      </c>
      <c r="Y2209" s="48"/>
      <c r="Z2209" s="51" t="str">
        <f>IF(AQ2209='RC'!$E$6,AC2209*1000+AD2209,"")</f>
        <v/>
      </c>
      <c r="AA2209" s="51" t="str">
        <f>IF(AB2209="","",IF(AQ2209='RC'!$E$6,AC2209*1000-AD2209,""))</f>
        <v/>
      </c>
      <c r="AB2209" s="48" t="str">
        <f>IFERROR(VLOOKUP(E2209,Funcionários!$C$8:$E$207,3,FALSE),"")</f>
        <v/>
      </c>
      <c r="AC2209" s="50" t="str">
        <f>IF(AB2209="","",IF(COUNTIFS($AB$7:$AB$3006,AB2209,$AQ$7:$AQ$3006,'RC'!$E$6)=0,"",COUNTIFS($M$7:$M$3006,"Concluída no prazo",$AB$7:$AB$3006,AB2209,$AQ$7:$AQ$3006,'RC'!$E$6)/COUNTIFS($AB$7:$AB$3006,AB2209,$AQ$7:$AQ$3006,'RC'!$E$6)))</f>
        <v/>
      </c>
      <c r="AD2209" s="48">
        <f>SUMIF($AQ$7:$AQ$3006,'RC'!$E$6,$J$7:$J$3006)+SUMIF($AQ$7:$AQ$3006,'RC'!$E$6,$L$7:$L$3006)</f>
        <v>21</v>
      </c>
      <c r="AF2209" s="48">
        <v>2.7979999999993298E-2</v>
      </c>
      <c r="AG2209" s="48">
        <f>IF(OR(AQ2209="",AQ2209&lt;&gt;'RC'!$E$6,AB2209&lt;&gt;'RC'!$D$21),0,1)</f>
        <v>0</v>
      </c>
      <c r="AH2209" s="48">
        <f t="shared" si="768"/>
        <v>2.7979999999993298E-2</v>
      </c>
      <c r="AI2209" s="48" t="str">
        <f t="shared" si="750"/>
        <v/>
      </c>
      <c r="AJ2209" s="48" t="str">
        <f t="shared" si="751"/>
        <v/>
      </c>
      <c r="AK2209" s="52" t="str">
        <f t="shared" si="752"/>
        <v/>
      </c>
      <c r="AL2209" s="52" t="str">
        <f t="shared" si="753"/>
        <v/>
      </c>
      <c r="AM2209" s="48" t="str">
        <f t="shared" si="754"/>
        <v/>
      </c>
      <c r="AN2209" s="48" t="str">
        <f t="shared" si="755"/>
        <v/>
      </c>
      <c r="AP2209" s="18" t="str">
        <f t="shared" si="756"/>
        <v/>
      </c>
      <c r="AQ2209" s="18" t="str">
        <f t="shared" si="757"/>
        <v/>
      </c>
      <c r="AR2209" s="18">
        <v>2.7980000000000001E-2</v>
      </c>
      <c r="AS2209" s="18">
        <f>IF(AF!$D$27="Todos",1,IF(M2209=AF!$D$27,1,0))</f>
        <v>1</v>
      </c>
      <c r="AT2209" s="53">
        <f>IF(AND(E2209=AF!$D$6,OR(LT!M2209=AF!$D$27,AF!$D$27="Todos"),OR(AP2209=AF!$E$8,AQ2209=AF!$E$8)),AR2209+AS2209,0)</f>
        <v>0</v>
      </c>
      <c r="AU2209" s="18" t="str">
        <f t="shared" si="758"/>
        <v/>
      </c>
      <c r="AV2209" s="54" t="str">
        <f t="shared" si="759"/>
        <v/>
      </c>
      <c r="AW2209" s="54" t="str">
        <f t="shared" si="760"/>
        <v/>
      </c>
      <c r="AX2209" s="18" t="str">
        <f t="shared" si="761"/>
        <v/>
      </c>
      <c r="AY2209" s="18" t="str">
        <f t="shared" si="762"/>
        <v/>
      </c>
      <c r="BA2209" s="18">
        <f>IF($E2209=AF!$D$6,IF($M2209="Concluída no prazo",2,IF($M2209="Concluída com atraso",1,0)),0)</f>
        <v>0</v>
      </c>
      <c r="BB2209" s="18">
        <f>IF($E2209=AF!$D$6,IF($M2209="Atrasada",2,IF($M2209="Concluída com atraso",1,0)),0)</f>
        <v>0</v>
      </c>
      <c r="BC2209" s="18">
        <v>2.2030000000000001E-2</v>
      </c>
      <c r="BD2209" s="18">
        <f t="shared" si="769"/>
        <v>2.2030000000000001E-2</v>
      </c>
      <c r="BE2209" s="18">
        <f t="shared" si="769"/>
        <v>2.2030000000000001E-2</v>
      </c>
      <c r="BF2209" s="18" t="str">
        <f t="shared" si="763"/>
        <v/>
      </c>
      <c r="BN2209" s="18" t="str">
        <f t="shared" si="764"/>
        <v>s</v>
      </c>
    </row>
    <row r="2210" spans="3:66" ht="50.1" customHeight="1" thickTop="1" thickBot="1" x14ac:dyDescent="0.3">
      <c r="C2210" s="46"/>
      <c r="D2210" s="46"/>
      <c r="E2210" s="46"/>
      <c r="F2210" s="122"/>
      <c r="G2210" s="122"/>
      <c r="H2210" s="78" t="str">
        <f t="shared" si="765"/>
        <v/>
      </c>
      <c r="I2210" s="78" t="str">
        <f t="shared" si="766"/>
        <v/>
      </c>
      <c r="J2210" s="16"/>
      <c r="K2210" s="46" t="str">
        <f t="shared" si="767"/>
        <v/>
      </c>
      <c r="L2210" s="16"/>
      <c r="M2210" s="16"/>
      <c r="N2210" s="46"/>
      <c r="O2210" s="47" t="str">
        <f t="shared" si="770"/>
        <v/>
      </c>
      <c r="P2210" s="47"/>
      <c r="Q2210" s="48" t="str">
        <f>IFERROR(VLOOKUP(E2210,Funcionários!$C$8:$E$207,3,FALSE),"")</f>
        <v/>
      </c>
      <c r="R2210" s="47"/>
      <c r="S2210" s="49" t="str">
        <f t="shared" si="771"/>
        <v/>
      </c>
      <c r="T2210" s="49">
        <v>2.2040000000000001E-2</v>
      </c>
      <c r="U2210" s="48" t="str">
        <f>IF(Funcionários!C2211=0,"",Funcionários!C2211)</f>
        <v/>
      </c>
      <c r="V2210" s="50">
        <f>IF(U2210="",0,IF(COUNTIFS($E$7:$E$3006,U2210,$I$7:$I$3006,'RC'!$E$6)=0,0,COUNTIFS($M$7:$M$3006,"Concluída no prazo",$E$7:$E$3006,U2210,$I$7:$I$3006,'RC'!$E$6)/COUNTIFS($E$7:$E$3006,U2210,$I$7:$I$3006,'RC'!$E$6)))</f>
        <v>0</v>
      </c>
      <c r="W2210" s="49">
        <f>SUMIFS($J$7:$J$3006,$E$7:$E$3006,U2210,$I$7:$I$3006,'RC'!$E$6)+SUMIFS($L$7:$L$3006,$E$7:$E$3006,U2210,$I$7:$I$3006,'RC'!$E$6)</f>
        <v>0</v>
      </c>
      <c r="X2210" s="48">
        <f>COUNTIFS($E$7:$E$3006,U2210,$I$7:$I$3006,'RC'!$E$6)</f>
        <v>0</v>
      </c>
      <c r="Y2210" s="48"/>
      <c r="Z2210" s="51" t="str">
        <f>IF(AQ2210='RC'!$E$6,AC2210*1000+AD2210,"")</f>
        <v/>
      </c>
      <c r="AA2210" s="51" t="str">
        <f>IF(AB2210="","",IF(AQ2210='RC'!$E$6,AC2210*1000-AD2210,""))</f>
        <v/>
      </c>
      <c r="AB2210" s="48" t="str">
        <f>IFERROR(VLOOKUP(E2210,Funcionários!$C$8:$E$207,3,FALSE),"")</f>
        <v/>
      </c>
      <c r="AC2210" s="50" t="str">
        <f>IF(AB2210="","",IF(COUNTIFS($AB$7:$AB$3006,AB2210,$AQ$7:$AQ$3006,'RC'!$E$6)=0,"",COUNTIFS($M$7:$M$3006,"Concluída no prazo",$AB$7:$AB$3006,AB2210,$AQ$7:$AQ$3006,'RC'!$E$6)/COUNTIFS($AB$7:$AB$3006,AB2210,$AQ$7:$AQ$3006,'RC'!$E$6)))</f>
        <v/>
      </c>
      <c r="AD2210" s="48">
        <f>SUMIF($AQ$7:$AQ$3006,'RC'!$E$6,$J$7:$J$3006)+SUMIF($AQ$7:$AQ$3006,'RC'!$E$6,$L$7:$L$3006)</f>
        <v>21</v>
      </c>
      <c r="AF2210" s="48">
        <v>2.7969999999993299E-2</v>
      </c>
      <c r="AG2210" s="48">
        <f>IF(OR(AQ2210="",AQ2210&lt;&gt;'RC'!$E$6,AB2210&lt;&gt;'RC'!$D$21),0,1)</f>
        <v>0</v>
      </c>
      <c r="AH2210" s="48">
        <f t="shared" si="768"/>
        <v>2.7969999999993299E-2</v>
      </c>
      <c r="AI2210" s="48" t="str">
        <f t="shared" si="750"/>
        <v/>
      </c>
      <c r="AJ2210" s="48" t="str">
        <f t="shared" si="751"/>
        <v/>
      </c>
      <c r="AK2210" s="52" t="str">
        <f t="shared" si="752"/>
        <v/>
      </c>
      <c r="AL2210" s="52" t="str">
        <f t="shared" si="753"/>
        <v/>
      </c>
      <c r="AM2210" s="48" t="str">
        <f t="shared" si="754"/>
        <v/>
      </c>
      <c r="AN2210" s="48" t="str">
        <f t="shared" si="755"/>
        <v/>
      </c>
      <c r="AP2210" s="18" t="str">
        <f t="shared" si="756"/>
        <v/>
      </c>
      <c r="AQ2210" s="18" t="str">
        <f t="shared" si="757"/>
        <v/>
      </c>
      <c r="AR2210" s="18">
        <v>2.7969999999999998E-2</v>
      </c>
      <c r="AS2210" s="18">
        <f>IF(AF!$D$27="Todos",1,IF(M2210=AF!$D$27,1,0))</f>
        <v>1</v>
      </c>
      <c r="AT2210" s="53">
        <f>IF(AND(E2210=AF!$D$6,OR(LT!M2210=AF!$D$27,AF!$D$27="Todos"),OR(AP2210=AF!$E$8,AQ2210=AF!$E$8)),AR2210+AS2210,0)</f>
        <v>0</v>
      </c>
      <c r="AU2210" s="18" t="str">
        <f t="shared" si="758"/>
        <v/>
      </c>
      <c r="AV2210" s="54" t="str">
        <f t="shared" si="759"/>
        <v/>
      </c>
      <c r="AW2210" s="54" t="str">
        <f t="shared" si="760"/>
        <v/>
      </c>
      <c r="AX2210" s="18" t="str">
        <f t="shared" si="761"/>
        <v/>
      </c>
      <c r="AY2210" s="18" t="str">
        <f t="shared" si="762"/>
        <v/>
      </c>
      <c r="BA2210" s="18">
        <f>IF($E2210=AF!$D$6,IF($M2210="Concluída no prazo",2,IF($M2210="Concluída com atraso",1,0)),0)</f>
        <v>0</v>
      </c>
      <c r="BB2210" s="18">
        <f>IF($E2210=AF!$D$6,IF($M2210="Atrasada",2,IF($M2210="Concluída com atraso",1,0)),0)</f>
        <v>0</v>
      </c>
      <c r="BC2210" s="18">
        <v>2.2040000000000001E-2</v>
      </c>
      <c r="BD2210" s="18">
        <f t="shared" si="769"/>
        <v>2.2040000000000001E-2</v>
      </c>
      <c r="BE2210" s="18">
        <f t="shared" si="769"/>
        <v>2.2040000000000001E-2</v>
      </c>
      <c r="BF2210" s="18" t="str">
        <f t="shared" si="763"/>
        <v/>
      </c>
      <c r="BN2210" s="18" t="str">
        <f t="shared" si="764"/>
        <v>s</v>
      </c>
    </row>
    <row r="2211" spans="3:66" ht="50.1" customHeight="1" thickTop="1" thickBot="1" x14ac:dyDescent="0.3">
      <c r="C2211" s="46"/>
      <c r="D2211" s="46"/>
      <c r="E2211" s="46"/>
      <c r="F2211" s="122"/>
      <c r="G2211" s="122"/>
      <c r="H2211" s="78" t="str">
        <f t="shared" si="765"/>
        <v/>
      </c>
      <c r="I2211" s="78" t="str">
        <f t="shared" si="766"/>
        <v/>
      </c>
      <c r="J2211" s="16"/>
      <c r="K2211" s="46" t="str">
        <f t="shared" si="767"/>
        <v/>
      </c>
      <c r="L2211" s="16"/>
      <c r="M2211" s="16"/>
      <c r="N2211" s="46"/>
      <c r="O2211" s="47" t="str">
        <f t="shared" si="770"/>
        <v/>
      </c>
      <c r="P2211" s="47"/>
      <c r="Q2211" s="48" t="str">
        <f>IFERROR(VLOOKUP(E2211,Funcionários!$C$8:$E$207,3,FALSE),"")</f>
        <v/>
      </c>
      <c r="R2211" s="47"/>
      <c r="S2211" s="49" t="str">
        <f t="shared" si="771"/>
        <v/>
      </c>
      <c r="T2211" s="49">
        <v>2.205E-2</v>
      </c>
      <c r="U2211" s="48" t="str">
        <f>IF(Funcionários!C2212=0,"",Funcionários!C2212)</f>
        <v/>
      </c>
      <c r="V2211" s="50">
        <f>IF(U2211="",0,IF(COUNTIFS($E$7:$E$3006,U2211,$I$7:$I$3006,'RC'!$E$6)=0,0,COUNTIFS($M$7:$M$3006,"Concluída no prazo",$E$7:$E$3006,U2211,$I$7:$I$3006,'RC'!$E$6)/COUNTIFS($E$7:$E$3006,U2211,$I$7:$I$3006,'RC'!$E$6)))</f>
        <v>0</v>
      </c>
      <c r="W2211" s="49">
        <f>SUMIFS($J$7:$J$3006,$E$7:$E$3006,U2211,$I$7:$I$3006,'RC'!$E$6)+SUMIFS($L$7:$L$3006,$E$7:$E$3006,U2211,$I$7:$I$3006,'RC'!$E$6)</f>
        <v>0</v>
      </c>
      <c r="X2211" s="48">
        <f>COUNTIFS($E$7:$E$3006,U2211,$I$7:$I$3006,'RC'!$E$6)</f>
        <v>0</v>
      </c>
      <c r="Y2211" s="48"/>
      <c r="Z2211" s="51" t="str">
        <f>IF(AQ2211='RC'!$E$6,AC2211*1000+AD2211,"")</f>
        <v/>
      </c>
      <c r="AA2211" s="51" t="str">
        <f>IF(AB2211="","",IF(AQ2211='RC'!$E$6,AC2211*1000-AD2211,""))</f>
        <v/>
      </c>
      <c r="AB2211" s="48" t="str">
        <f>IFERROR(VLOOKUP(E2211,Funcionários!$C$8:$E$207,3,FALSE),"")</f>
        <v/>
      </c>
      <c r="AC2211" s="50" t="str">
        <f>IF(AB2211="","",IF(COUNTIFS($AB$7:$AB$3006,AB2211,$AQ$7:$AQ$3006,'RC'!$E$6)=0,"",COUNTIFS($M$7:$M$3006,"Concluída no prazo",$AB$7:$AB$3006,AB2211,$AQ$7:$AQ$3006,'RC'!$E$6)/COUNTIFS($AB$7:$AB$3006,AB2211,$AQ$7:$AQ$3006,'RC'!$E$6)))</f>
        <v/>
      </c>
      <c r="AD2211" s="48">
        <f>SUMIF($AQ$7:$AQ$3006,'RC'!$E$6,$J$7:$J$3006)+SUMIF($AQ$7:$AQ$3006,'RC'!$E$6,$L$7:$L$3006)</f>
        <v>21</v>
      </c>
      <c r="AF2211" s="48">
        <v>2.7959999999993299E-2</v>
      </c>
      <c r="AG2211" s="48">
        <f>IF(OR(AQ2211="",AQ2211&lt;&gt;'RC'!$E$6,AB2211&lt;&gt;'RC'!$D$21),0,1)</f>
        <v>0</v>
      </c>
      <c r="AH2211" s="48">
        <f t="shared" si="768"/>
        <v>2.7959999999993299E-2</v>
      </c>
      <c r="AI2211" s="48" t="str">
        <f t="shared" si="750"/>
        <v/>
      </c>
      <c r="AJ2211" s="48" t="str">
        <f t="shared" si="751"/>
        <v/>
      </c>
      <c r="AK2211" s="52" t="str">
        <f t="shared" si="752"/>
        <v/>
      </c>
      <c r="AL2211" s="52" t="str">
        <f t="shared" si="753"/>
        <v/>
      </c>
      <c r="AM2211" s="48" t="str">
        <f t="shared" si="754"/>
        <v/>
      </c>
      <c r="AN2211" s="48" t="str">
        <f t="shared" si="755"/>
        <v/>
      </c>
      <c r="AP2211" s="18" t="str">
        <f t="shared" si="756"/>
        <v/>
      </c>
      <c r="AQ2211" s="18" t="str">
        <f t="shared" si="757"/>
        <v/>
      </c>
      <c r="AR2211" s="18">
        <v>2.7959999999999999E-2</v>
      </c>
      <c r="AS2211" s="18">
        <f>IF(AF!$D$27="Todos",1,IF(M2211=AF!$D$27,1,0))</f>
        <v>1</v>
      </c>
      <c r="AT2211" s="53">
        <f>IF(AND(E2211=AF!$D$6,OR(LT!M2211=AF!$D$27,AF!$D$27="Todos"),OR(AP2211=AF!$E$8,AQ2211=AF!$E$8)),AR2211+AS2211,0)</f>
        <v>0</v>
      </c>
      <c r="AU2211" s="18" t="str">
        <f t="shared" si="758"/>
        <v/>
      </c>
      <c r="AV2211" s="54" t="str">
        <f t="shared" si="759"/>
        <v/>
      </c>
      <c r="AW2211" s="54" t="str">
        <f t="shared" si="760"/>
        <v/>
      </c>
      <c r="AX2211" s="18" t="str">
        <f t="shared" si="761"/>
        <v/>
      </c>
      <c r="AY2211" s="18" t="str">
        <f t="shared" si="762"/>
        <v/>
      </c>
      <c r="BA2211" s="18">
        <f>IF($E2211=AF!$D$6,IF($M2211="Concluída no prazo",2,IF($M2211="Concluída com atraso",1,0)),0)</f>
        <v>0</v>
      </c>
      <c r="BB2211" s="18">
        <f>IF($E2211=AF!$D$6,IF($M2211="Atrasada",2,IF($M2211="Concluída com atraso",1,0)),0)</f>
        <v>0</v>
      </c>
      <c r="BC2211" s="18">
        <v>2.205E-2</v>
      </c>
      <c r="BD2211" s="18">
        <f t="shared" si="769"/>
        <v>2.205E-2</v>
      </c>
      <c r="BE2211" s="18">
        <f t="shared" si="769"/>
        <v>2.205E-2</v>
      </c>
      <c r="BF2211" s="18" t="str">
        <f t="shared" si="763"/>
        <v/>
      </c>
      <c r="BN2211" s="18" t="str">
        <f t="shared" si="764"/>
        <v>s</v>
      </c>
    </row>
    <row r="2212" spans="3:66" ht="50.1" customHeight="1" thickTop="1" thickBot="1" x14ac:dyDescent="0.3">
      <c r="C2212" s="46"/>
      <c r="D2212" s="46"/>
      <c r="E2212" s="46"/>
      <c r="F2212" s="122"/>
      <c r="G2212" s="122"/>
      <c r="H2212" s="78" t="str">
        <f t="shared" si="765"/>
        <v/>
      </c>
      <c r="I2212" s="78" t="str">
        <f t="shared" si="766"/>
        <v/>
      </c>
      <c r="J2212" s="16"/>
      <c r="K2212" s="46" t="str">
        <f t="shared" si="767"/>
        <v/>
      </c>
      <c r="L2212" s="16"/>
      <c r="M2212" s="16"/>
      <c r="N2212" s="46"/>
      <c r="O2212" s="47" t="str">
        <f t="shared" si="770"/>
        <v/>
      </c>
      <c r="P2212" s="47"/>
      <c r="Q2212" s="48" t="str">
        <f>IFERROR(VLOOKUP(E2212,Funcionários!$C$8:$E$207,3,FALSE),"")</f>
        <v/>
      </c>
      <c r="R2212" s="47"/>
      <c r="S2212" s="49" t="str">
        <f t="shared" si="771"/>
        <v/>
      </c>
      <c r="T2212" s="49">
        <v>2.206E-2</v>
      </c>
      <c r="U2212" s="48" t="str">
        <f>IF(Funcionários!C2213=0,"",Funcionários!C2213)</f>
        <v/>
      </c>
      <c r="V2212" s="50">
        <f>IF(U2212="",0,IF(COUNTIFS($E$7:$E$3006,U2212,$I$7:$I$3006,'RC'!$E$6)=0,0,COUNTIFS($M$7:$M$3006,"Concluída no prazo",$E$7:$E$3006,U2212,$I$7:$I$3006,'RC'!$E$6)/COUNTIFS($E$7:$E$3006,U2212,$I$7:$I$3006,'RC'!$E$6)))</f>
        <v>0</v>
      </c>
      <c r="W2212" s="49">
        <f>SUMIFS($J$7:$J$3006,$E$7:$E$3006,U2212,$I$7:$I$3006,'RC'!$E$6)+SUMIFS($L$7:$L$3006,$E$7:$E$3006,U2212,$I$7:$I$3006,'RC'!$E$6)</f>
        <v>0</v>
      </c>
      <c r="X2212" s="48">
        <f>COUNTIFS($E$7:$E$3006,U2212,$I$7:$I$3006,'RC'!$E$6)</f>
        <v>0</v>
      </c>
      <c r="Y2212" s="48"/>
      <c r="Z2212" s="51" t="str">
        <f>IF(AQ2212='RC'!$E$6,AC2212*1000+AD2212,"")</f>
        <v/>
      </c>
      <c r="AA2212" s="51" t="str">
        <f>IF(AB2212="","",IF(AQ2212='RC'!$E$6,AC2212*1000-AD2212,""))</f>
        <v/>
      </c>
      <c r="AB2212" s="48" t="str">
        <f>IFERROR(VLOOKUP(E2212,Funcionários!$C$8:$E$207,3,FALSE),"")</f>
        <v/>
      </c>
      <c r="AC2212" s="50" t="str">
        <f>IF(AB2212="","",IF(COUNTIFS($AB$7:$AB$3006,AB2212,$AQ$7:$AQ$3006,'RC'!$E$6)=0,"",COUNTIFS($M$7:$M$3006,"Concluída no prazo",$AB$7:$AB$3006,AB2212,$AQ$7:$AQ$3006,'RC'!$E$6)/COUNTIFS($AB$7:$AB$3006,AB2212,$AQ$7:$AQ$3006,'RC'!$E$6)))</f>
        <v/>
      </c>
      <c r="AD2212" s="48">
        <f>SUMIF($AQ$7:$AQ$3006,'RC'!$E$6,$J$7:$J$3006)+SUMIF($AQ$7:$AQ$3006,'RC'!$E$6,$L$7:$L$3006)</f>
        <v>21</v>
      </c>
      <c r="AF2212" s="48">
        <v>2.7949999999993199E-2</v>
      </c>
      <c r="AG2212" s="48">
        <f>IF(OR(AQ2212="",AQ2212&lt;&gt;'RC'!$E$6,AB2212&lt;&gt;'RC'!$D$21),0,1)</f>
        <v>0</v>
      </c>
      <c r="AH2212" s="48">
        <f t="shared" si="768"/>
        <v>2.7949999999993199E-2</v>
      </c>
      <c r="AI2212" s="48" t="str">
        <f t="shared" si="750"/>
        <v/>
      </c>
      <c r="AJ2212" s="48" t="str">
        <f t="shared" si="751"/>
        <v/>
      </c>
      <c r="AK2212" s="52" t="str">
        <f t="shared" si="752"/>
        <v/>
      </c>
      <c r="AL2212" s="52" t="str">
        <f t="shared" si="753"/>
        <v/>
      </c>
      <c r="AM2212" s="48" t="str">
        <f t="shared" si="754"/>
        <v/>
      </c>
      <c r="AN2212" s="48" t="str">
        <f t="shared" si="755"/>
        <v/>
      </c>
      <c r="AP2212" s="18" t="str">
        <f t="shared" si="756"/>
        <v/>
      </c>
      <c r="AQ2212" s="18" t="str">
        <f t="shared" si="757"/>
        <v/>
      </c>
      <c r="AR2212" s="18">
        <v>2.7949999999999999E-2</v>
      </c>
      <c r="AS2212" s="18">
        <f>IF(AF!$D$27="Todos",1,IF(M2212=AF!$D$27,1,0))</f>
        <v>1</v>
      </c>
      <c r="AT2212" s="53">
        <f>IF(AND(E2212=AF!$D$6,OR(LT!M2212=AF!$D$27,AF!$D$27="Todos"),OR(AP2212=AF!$E$8,AQ2212=AF!$E$8)),AR2212+AS2212,0)</f>
        <v>0</v>
      </c>
      <c r="AU2212" s="18" t="str">
        <f t="shared" si="758"/>
        <v/>
      </c>
      <c r="AV2212" s="54" t="str">
        <f t="shared" si="759"/>
        <v/>
      </c>
      <c r="AW2212" s="54" t="str">
        <f t="shared" si="760"/>
        <v/>
      </c>
      <c r="AX2212" s="18" t="str">
        <f t="shared" si="761"/>
        <v/>
      </c>
      <c r="AY2212" s="18" t="str">
        <f t="shared" si="762"/>
        <v/>
      </c>
      <c r="BA2212" s="18">
        <f>IF($E2212=AF!$D$6,IF($M2212="Concluída no prazo",2,IF($M2212="Concluída com atraso",1,0)),0)</f>
        <v>0</v>
      </c>
      <c r="BB2212" s="18">
        <f>IF($E2212=AF!$D$6,IF($M2212="Atrasada",2,IF($M2212="Concluída com atraso",1,0)),0)</f>
        <v>0</v>
      </c>
      <c r="BC2212" s="18">
        <v>2.206E-2</v>
      </c>
      <c r="BD2212" s="18">
        <f t="shared" si="769"/>
        <v>2.206E-2</v>
      </c>
      <c r="BE2212" s="18">
        <f t="shared" si="769"/>
        <v>2.206E-2</v>
      </c>
      <c r="BF2212" s="18" t="str">
        <f t="shared" si="763"/>
        <v/>
      </c>
      <c r="BN2212" s="18" t="str">
        <f t="shared" si="764"/>
        <v>s</v>
      </c>
    </row>
    <row r="2213" spans="3:66" ht="50.1" customHeight="1" thickTop="1" thickBot="1" x14ac:dyDescent="0.3">
      <c r="C2213" s="46"/>
      <c r="D2213" s="46"/>
      <c r="E2213" s="46"/>
      <c r="F2213" s="122"/>
      <c r="G2213" s="122"/>
      <c r="H2213" s="78" t="str">
        <f t="shared" si="765"/>
        <v/>
      </c>
      <c r="I2213" s="78" t="str">
        <f t="shared" si="766"/>
        <v/>
      </c>
      <c r="J2213" s="16"/>
      <c r="K2213" s="46" t="str">
        <f t="shared" si="767"/>
        <v/>
      </c>
      <c r="L2213" s="16"/>
      <c r="M2213" s="16"/>
      <c r="N2213" s="46"/>
      <c r="O2213" s="47" t="str">
        <f t="shared" si="770"/>
        <v/>
      </c>
      <c r="P2213" s="47"/>
      <c r="Q2213" s="48" t="str">
        <f>IFERROR(VLOOKUP(E2213,Funcionários!$C$8:$E$207,3,FALSE),"")</f>
        <v/>
      </c>
      <c r="R2213" s="47"/>
      <c r="S2213" s="49" t="str">
        <f t="shared" si="771"/>
        <v/>
      </c>
      <c r="T2213" s="49">
        <v>2.2069999999999999E-2</v>
      </c>
      <c r="U2213" s="48" t="str">
        <f>IF(Funcionários!C2214=0,"",Funcionários!C2214)</f>
        <v/>
      </c>
      <c r="V2213" s="50">
        <f>IF(U2213="",0,IF(COUNTIFS($E$7:$E$3006,U2213,$I$7:$I$3006,'RC'!$E$6)=0,0,COUNTIFS($M$7:$M$3006,"Concluída no prazo",$E$7:$E$3006,U2213,$I$7:$I$3006,'RC'!$E$6)/COUNTIFS($E$7:$E$3006,U2213,$I$7:$I$3006,'RC'!$E$6)))</f>
        <v>0</v>
      </c>
      <c r="W2213" s="49">
        <f>SUMIFS($J$7:$J$3006,$E$7:$E$3006,U2213,$I$7:$I$3006,'RC'!$E$6)+SUMIFS($L$7:$L$3006,$E$7:$E$3006,U2213,$I$7:$I$3006,'RC'!$E$6)</f>
        <v>0</v>
      </c>
      <c r="X2213" s="48">
        <f>COUNTIFS($E$7:$E$3006,U2213,$I$7:$I$3006,'RC'!$E$6)</f>
        <v>0</v>
      </c>
      <c r="Y2213" s="48"/>
      <c r="Z2213" s="51" t="str">
        <f>IF(AQ2213='RC'!$E$6,AC2213*1000+AD2213,"")</f>
        <v/>
      </c>
      <c r="AA2213" s="51" t="str">
        <f>IF(AB2213="","",IF(AQ2213='RC'!$E$6,AC2213*1000-AD2213,""))</f>
        <v/>
      </c>
      <c r="AB2213" s="48" t="str">
        <f>IFERROR(VLOOKUP(E2213,Funcionários!$C$8:$E$207,3,FALSE),"")</f>
        <v/>
      </c>
      <c r="AC2213" s="50" t="str">
        <f>IF(AB2213="","",IF(COUNTIFS($AB$7:$AB$3006,AB2213,$AQ$7:$AQ$3006,'RC'!$E$6)=0,"",COUNTIFS($M$7:$M$3006,"Concluída no prazo",$AB$7:$AB$3006,AB2213,$AQ$7:$AQ$3006,'RC'!$E$6)/COUNTIFS($AB$7:$AB$3006,AB2213,$AQ$7:$AQ$3006,'RC'!$E$6)))</f>
        <v/>
      </c>
      <c r="AD2213" s="48">
        <f>SUMIF($AQ$7:$AQ$3006,'RC'!$E$6,$J$7:$J$3006)+SUMIF($AQ$7:$AQ$3006,'RC'!$E$6,$L$7:$L$3006)</f>
        <v>21</v>
      </c>
      <c r="AF2213" s="48">
        <v>2.7939999999993199E-2</v>
      </c>
      <c r="AG2213" s="48">
        <f>IF(OR(AQ2213="",AQ2213&lt;&gt;'RC'!$E$6,AB2213&lt;&gt;'RC'!$D$21),0,1)</f>
        <v>0</v>
      </c>
      <c r="AH2213" s="48">
        <f t="shared" si="768"/>
        <v>2.7939999999993199E-2</v>
      </c>
      <c r="AI2213" s="48" t="str">
        <f t="shared" si="750"/>
        <v/>
      </c>
      <c r="AJ2213" s="48" t="str">
        <f t="shared" si="751"/>
        <v/>
      </c>
      <c r="AK2213" s="52" t="str">
        <f t="shared" si="752"/>
        <v/>
      </c>
      <c r="AL2213" s="52" t="str">
        <f t="shared" si="753"/>
        <v/>
      </c>
      <c r="AM2213" s="48" t="str">
        <f t="shared" si="754"/>
        <v/>
      </c>
      <c r="AN2213" s="48" t="str">
        <f t="shared" si="755"/>
        <v/>
      </c>
      <c r="AP2213" s="18" t="str">
        <f t="shared" si="756"/>
        <v/>
      </c>
      <c r="AQ2213" s="18" t="str">
        <f t="shared" si="757"/>
        <v/>
      </c>
      <c r="AR2213" s="18">
        <v>2.794E-2</v>
      </c>
      <c r="AS2213" s="18">
        <f>IF(AF!$D$27="Todos",1,IF(M2213=AF!$D$27,1,0))</f>
        <v>1</v>
      </c>
      <c r="AT2213" s="53">
        <f>IF(AND(E2213=AF!$D$6,OR(LT!M2213=AF!$D$27,AF!$D$27="Todos"),OR(AP2213=AF!$E$8,AQ2213=AF!$E$8)),AR2213+AS2213,0)</f>
        <v>0</v>
      </c>
      <c r="AU2213" s="18" t="str">
        <f t="shared" si="758"/>
        <v/>
      </c>
      <c r="AV2213" s="54" t="str">
        <f t="shared" si="759"/>
        <v/>
      </c>
      <c r="AW2213" s="54" t="str">
        <f t="shared" si="760"/>
        <v/>
      </c>
      <c r="AX2213" s="18" t="str">
        <f t="shared" si="761"/>
        <v/>
      </c>
      <c r="AY2213" s="18" t="str">
        <f t="shared" si="762"/>
        <v/>
      </c>
      <c r="BA2213" s="18">
        <f>IF($E2213=AF!$D$6,IF($M2213="Concluída no prazo",2,IF($M2213="Concluída com atraso",1,0)),0)</f>
        <v>0</v>
      </c>
      <c r="BB2213" s="18">
        <f>IF($E2213=AF!$D$6,IF($M2213="Atrasada",2,IF($M2213="Concluída com atraso",1,0)),0)</f>
        <v>0</v>
      </c>
      <c r="BC2213" s="18">
        <v>2.2069999999999999E-2</v>
      </c>
      <c r="BD2213" s="18">
        <f t="shared" si="769"/>
        <v>2.2069999999999999E-2</v>
      </c>
      <c r="BE2213" s="18">
        <f t="shared" si="769"/>
        <v>2.2069999999999999E-2</v>
      </c>
      <c r="BF2213" s="18" t="str">
        <f t="shared" si="763"/>
        <v/>
      </c>
      <c r="BN2213" s="18" t="str">
        <f t="shared" si="764"/>
        <v>s</v>
      </c>
    </row>
    <row r="2214" spans="3:66" ht="50.1" customHeight="1" thickTop="1" thickBot="1" x14ac:dyDescent="0.3">
      <c r="C2214" s="46"/>
      <c r="D2214" s="46"/>
      <c r="E2214" s="46"/>
      <c r="F2214" s="122"/>
      <c r="G2214" s="122"/>
      <c r="H2214" s="78" t="str">
        <f t="shared" si="765"/>
        <v/>
      </c>
      <c r="I2214" s="78" t="str">
        <f t="shared" si="766"/>
        <v/>
      </c>
      <c r="J2214" s="16"/>
      <c r="K2214" s="46" t="str">
        <f t="shared" si="767"/>
        <v/>
      </c>
      <c r="L2214" s="16"/>
      <c r="M2214" s="16"/>
      <c r="N2214" s="46"/>
      <c r="O2214" s="47" t="str">
        <f t="shared" si="770"/>
        <v/>
      </c>
      <c r="P2214" s="47"/>
      <c r="Q2214" s="48" t="str">
        <f>IFERROR(VLOOKUP(E2214,Funcionários!$C$8:$E$207,3,FALSE),"")</f>
        <v/>
      </c>
      <c r="R2214" s="47"/>
      <c r="S2214" s="49" t="str">
        <f t="shared" si="771"/>
        <v/>
      </c>
      <c r="T2214" s="49">
        <v>2.2079999999999999E-2</v>
      </c>
      <c r="U2214" s="48" t="str">
        <f>IF(Funcionários!C2215=0,"",Funcionários!C2215)</f>
        <v/>
      </c>
      <c r="V2214" s="50">
        <f>IF(U2214="",0,IF(COUNTIFS($E$7:$E$3006,U2214,$I$7:$I$3006,'RC'!$E$6)=0,0,COUNTIFS($M$7:$M$3006,"Concluída no prazo",$E$7:$E$3006,U2214,$I$7:$I$3006,'RC'!$E$6)/COUNTIFS($E$7:$E$3006,U2214,$I$7:$I$3006,'RC'!$E$6)))</f>
        <v>0</v>
      </c>
      <c r="W2214" s="49">
        <f>SUMIFS($J$7:$J$3006,$E$7:$E$3006,U2214,$I$7:$I$3006,'RC'!$E$6)+SUMIFS($L$7:$L$3006,$E$7:$E$3006,U2214,$I$7:$I$3006,'RC'!$E$6)</f>
        <v>0</v>
      </c>
      <c r="X2214" s="48">
        <f>COUNTIFS($E$7:$E$3006,U2214,$I$7:$I$3006,'RC'!$E$6)</f>
        <v>0</v>
      </c>
      <c r="Y2214" s="48"/>
      <c r="Z2214" s="51" t="str">
        <f>IF(AQ2214='RC'!$E$6,AC2214*1000+AD2214,"")</f>
        <v/>
      </c>
      <c r="AA2214" s="51" t="str">
        <f>IF(AB2214="","",IF(AQ2214='RC'!$E$6,AC2214*1000-AD2214,""))</f>
        <v/>
      </c>
      <c r="AB2214" s="48" t="str">
        <f>IFERROR(VLOOKUP(E2214,Funcionários!$C$8:$E$207,3,FALSE),"")</f>
        <v/>
      </c>
      <c r="AC2214" s="50" t="str">
        <f>IF(AB2214="","",IF(COUNTIFS($AB$7:$AB$3006,AB2214,$AQ$7:$AQ$3006,'RC'!$E$6)=0,"",COUNTIFS($M$7:$M$3006,"Concluída no prazo",$AB$7:$AB$3006,AB2214,$AQ$7:$AQ$3006,'RC'!$E$6)/COUNTIFS($AB$7:$AB$3006,AB2214,$AQ$7:$AQ$3006,'RC'!$E$6)))</f>
        <v/>
      </c>
      <c r="AD2214" s="48">
        <f>SUMIF($AQ$7:$AQ$3006,'RC'!$E$6,$J$7:$J$3006)+SUMIF($AQ$7:$AQ$3006,'RC'!$E$6,$L$7:$L$3006)</f>
        <v>21</v>
      </c>
      <c r="AF2214" s="48">
        <v>2.79299999999932E-2</v>
      </c>
      <c r="AG2214" s="48">
        <f>IF(OR(AQ2214="",AQ2214&lt;&gt;'RC'!$E$6,AB2214&lt;&gt;'RC'!$D$21),0,1)</f>
        <v>0</v>
      </c>
      <c r="AH2214" s="48">
        <f t="shared" si="768"/>
        <v>2.79299999999932E-2</v>
      </c>
      <c r="AI2214" s="48" t="str">
        <f t="shared" si="750"/>
        <v/>
      </c>
      <c r="AJ2214" s="48" t="str">
        <f t="shared" si="751"/>
        <v/>
      </c>
      <c r="AK2214" s="52" t="str">
        <f t="shared" si="752"/>
        <v/>
      </c>
      <c r="AL2214" s="52" t="str">
        <f t="shared" si="753"/>
        <v/>
      </c>
      <c r="AM2214" s="48" t="str">
        <f t="shared" si="754"/>
        <v/>
      </c>
      <c r="AN2214" s="48" t="str">
        <f t="shared" si="755"/>
        <v/>
      </c>
      <c r="AP2214" s="18" t="str">
        <f t="shared" si="756"/>
        <v/>
      </c>
      <c r="AQ2214" s="18" t="str">
        <f t="shared" si="757"/>
        <v/>
      </c>
      <c r="AR2214" s="18">
        <v>2.793E-2</v>
      </c>
      <c r="AS2214" s="18">
        <f>IF(AF!$D$27="Todos",1,IF(M2214=AF!$D$27,1,0))</f>
        <v>1</v>
      </c>
      <c r="AT2214" s="53">
        <f>IF(AND(E2214=AF!$D$6,OR(LT!M2214=AF!$D$27,AF!$D$27="Todos"),OR(AP2214=AF!$E$8,AQ2214=AF!$E$8)),AR2214+AS2214,0)</f>
        <v>0</v>
      </c>
      <c r="AU2214" s="18" t="str">
        <f t="shared" si="758"/>
        <v/>
      </c>
      <c r="AV2214" s="54" t="str">
        <f t="shared" si="759"/>
        <v/>
      </c>
      <c r="AW2214" s="54" t="str">
        <f t="shared" si="760"/>
        <v/>
      </c>
      <c r="AX2214" s="18" t="str">
        <f t="shared" si="761"/>
        <v/>
      </c>
      <c r="AY2214" s="18" t="str">
        <f t="shared" si="762"/>
        <v/>
      </c>
      <c r="BA2214" s="18">
        <f>IF($E2214=AF!$D$6,IF($M2214="Concluída no prazo",2,IF($M2214="Concluída com atraso",1,0)),0)</f>
        <v>0</v>
      </c>
      <c r="BB2214" s="18">
        <f>IF($E2214=AF!$D$6,IF($M2214="Atrasada",2,IF($M2214="Concluída com atraso",1,0)),0)</f>
        <v>0</v>
      </c>
      <c r="BC2214" s="18">
        <v>2.2079999999999999E-2</v>
      </c>
      <c r="BD2214" s="18">
        <f t="shared" si="769"/>
        <v>2.2079999999999999E-2</v>
      </c>
      <c r="BE2214" s="18">
        <f t="shared" si="769"/>
        <v>2.2079999999999999E-2</v>
      </c>
      <c r="BF2214" s="18" t="str">
        <f t="shared" si="763"/>
        <v/>
      </c>
      <c r="BN2214" s="18" t="str">
        <f t="shared" si="764"/>
        <v>s</v>
      </c>
    </row>
    <row r="2215" spans="3:66" ht="50.1" customHeight="1" thickTop="1" thickBot="1" x14ac:dyDescent="0.3">
      <c r="C2215" s="46"/>
      <c r="D2215" s="46"/>
      <c r="E2215" s="46"/>
      <c r="F2215" s="122"/>
      <c r="G2215" s="122"/>
      <c r="H2215" s="78" t="str">
        <f t="shared" si="765"/>
        <v/>
      </c>
      <c r="I2215" s="78" t="str">
        <f t="shared" si="766"/>
        <v/>
      </c>
      <c r="J2215" s="16"/>
      <c r="K2215" s="46" t="str">
        <f t="shared" si="767"/>
        <v/>
      </c>
      <c r="L2215" s="16"/>
      <c r="M2215" s="16"/>
      <c r="N2215" s="46"/>
      <c r="O2215" s="47" t="str">
        <f t="shared" si="770"/>
        <v/>
      </c>
      <c r="P2215" s="47"/>
      <c r="Q2215" s="48" t="str">
        <f>IFERROR(VLOOKUP(E2215,Funcionários!$C$8:$E$207,3,FALSE),"")</f>
        <v/>
      </c>
      <c r="R2215" s="47"/>
      <c r="S2215" s="49" t="str">
        <f t="shared" si="771"/>
        <v/>
      </c>
      <c r="T2215" s="49">
        <v>2.2089999999999999E-2</v>
      </c>
      <c r="U2215" s="48" t="str">
        <f>IF(Funcionários!C2216=0,"",Funcionários!C2216)</f>
        <v/>
      </c>
      <c r="V2215" s="50">
        <f>IF(U2215="",0,IF(COUNTIFS($E$7:$E$3006,U2215,$I$7:$I$3006,'RC'!$E$6)=0,0,COUNTIFS($M$7:$M$3006,"Concluída no prazo",$E$7:$E$3006,U2215,$I$7:$I$3006,'RC'!$E$6)/COUNTIFS($E$7:$E$3006,U2215,$I$7:$I$3006,'RC'!$E$6)))</f>
        <v>0</v>
      </c>
      <c r="W2215" s="49">
        <f>SUMIFS($J$7:$J$3006,$E$7:$E$3006,U2215,$I$7:$I$3006,'RC'!$E$6)+SUMIFS($L$7:$L$3006,$E$7:$E$3006,U2215,$I$7:$I$3006,'RC'!$E$6)</f>
        <v>0</v>
      </c>
      <c r="X2215" s="48">
        <f>COUNTIFS($E$7:$E$3006,U2215,$I$7:$I$3006,'RC'!$E$6)</f>
        <v>0</v>
      </c>
      <c r="Y2215" s="48"/>
      <c r="Z2215" s="51" t="str">
        <f>IF(AQ2215='RC'!$E$6,AC2215*1000+AD2215,"")</f>
        <v/>
      </c>
      <c r="AA2215" s="51" t="str">
        <f>IF(AB2215="","",IF(AQ2215='RC'!$E$6,AC2215*1000-AD2215,""))</f>
        <v/>
      </c>
      <c r="AB2215" s="48" t="str">
        <f>IFERROR(VLOOKUP(E2215,Funcionários!$C$8:$E$207,3,FALSE),"")</f>
        <v/>
      </c>
      <c r="AC2215" s="50" t="str">
        <f>IF(AB2215="","",IF(COUNTIFS($AB$7:$AB$3006,AB2215,$AQ$7:$AQ$3006,'RC'!$E$6)=0,"",COUNTIFS($M$7:$M$3006,"Concluída no prazo",$AB$7:$AB$3006,AB2215,$AQ$7:$AQ$3006,'RC'!$E$6)/COUNTIFS($AB$7:$AB$3006,AB2215,$AQ$7:$AQ$3006,'RC'!$E$6)))</f>
        <v/>
      </c>
      <c r="AD2215" s="48">
        <f>SUMIF($AQ$7:$AQ$3006,'RC'!$E$6,$J$7:$J$3006)+SUMIF($AQ$7:$AQ$3006,'RC'!$E$6,$L$7:$L$3006)</f>
        <v>21</v>
      </c>
      <c r="AF2215" s="48">
        <v>2.79199999999932E-2</v>
      </c>
      <c r="AG2215" s="48">
        <f>IF(OR(AQ2215="",AQ2215&lt;&gt;'RC'!$E$6,AB2215&lt;&gt;'RC'!$D$21),0,1)</f>
        <v>0</v>
      </c>
      <c r="AH2215" s="48">
        <f t="shared" si="768"/>
        <v>2.79199999999932E-2</v>
      </c>
      <c r="AI2215" s="48" t="str">
        <f t="shared" si="750"/>
        <v/>
      </c>
      <c r="AJ2215" s="48" t="str">
        <f t="shared" si="751"/>
        <v/>
      </c>
      <c r="AK2215" s="52" t="str">
        <f t="shared" si="752"/>
        <v/>
      </c>
      <c r="AL2215" s="52" t="str">
        <f t="shared" si="753"/>
        <v/>
      </c>
      <c r="AM2215" s="48" t="str">
        <f t="shared" si="754"/>
        <v/>
      </c>
      <c r="AN2215" s="48" t="str">
        <f t="shared" si="755"/>
        <v/>
      </c>
      <c r="AP2215" s="18" t="str">
        <f t="shared" si="756"/>
        <v/>
      </c>
      <c r="AQ2215" s="18" t="str">
        <f t="shared" si="757"/>
        <v/>
      </c>
      <c r="AR2215" s="18">
        <v>2.792E-2</v>
      </c>
      <c r="AS2215" s="18">
        <f>IF(AF!$D$27="Todos",1,IF(M2215=AF!$D$27,1,0))</f>
        <v>1</v>
      </c>
      <c r="AT2215" s="53">
        <f>IF(AND(E2215=AF!$D$6,OR(LT!M2215=AF!$D$27,AF!$D$27="Todos"),OR(AP2215=AF!$E$8,AQ2215=AF!$E$8)),AR2215+AS2215,0)</f>
        <v>0</v>
      </c>
      <c r="AU2215" s="18" t="str">
        <f t="shared" si="758"/>
        <v/>
      </c>
      <c r="AV2215" s="54" t="str">
        <f t="shared" si="759"/>
        <v/>
      </c>
      <c r="AW2215" s="54" t="str">
        <f t="shared" si="760"/>
        <v/>
      </c>
      <c r="AX2215" s="18" t="str">
        <f t="shared" si="761"/>
        <v/>
      </c>
      <c r="AY2215" s="18" t="str">
        <f t="shared" si="762"/>
        <v/>
      </c>
      <c r="BA2215" s="18">
        <f>IF($E2215=AF!$D$6,IF($M2215="Concluída no prazo",2,IF($M2215="Concluída com atraso",1,0)),0)</f>
        <v>0</v>
      </c>
      <c r="BB2215" s="18">
        <f>IF($E2215=AF!$D$6,IF($M2215="Atrasada",2,IF($M2215="Concluída com atraso",1,0)),0)</f>
        <v>0</v>
      </c>
      <c r="BC2215" s="18">
        <v>2.2089999999999999E-2</v>
      </c>
      <c r="BD2215" s="18">
        <f t="shared" si="769"/>
        <v>2.2089999999999999E-2</v>
      </c>
      <c r="BE2215" s="18">
        <f t="shared" si="769"/>
        <v>2.2089999999999999E-2</v>
      </c>
      <c r="BF2215" s="18" t="str">
        <f t="shared" si="763"/>
        <v/>
      </c>
      <c r="BN2215" s="18" t="str">
        <f t="shared" si="764"/>
        <v>s</v>
      </c>
    </row>
    <row r="2216" spans="3:66" ht="50.1" customHeight="1" thickTop="1" thickBot="1" x14ac:dyDescent="0.3">
      <c r="C2216" s="46"/>
      <c r="D2216" s="46"/>
      <c r="E2216" s="46"/>
      <c r="F2216" s="122"/>
      <c r="G2216" s="122"/>
      <c r="H2216" s="78" t="str">
        <f t="shared" si="765"/>
        <v/>
      </c>
      <c r="I2216" s="78" t="str">
        <f t="shared" si="766"/>
        <v/>
      </c>
      <c r="J2216" s="16"/>
      <c r="K2216" s="46" t="str">
        <f t="shared" si="767"/>
        <v/>
      </c>
      <c r="L2216" s="16"/>
      <c r="M2216" s="16"/>
      <c r="N2216" s="46"/>
      <c r="O2216" s="47" t="str">
        <f t="shared" si="770"/>
        <v/>
      </c>
      <c r="P2216" s="47"/>
      <c r="Q2216" s="48" t="str">
        <f>IFERROR(VLOOKUP(E2216,Funcionários!$C$8:$E$207,3,FALSE),"")</f>
        <v/>
      </c>
      <c r="R2216" s="47"/>
      <c r="S2216" s="49" t="str">
        <f t="shared" si="771"/>
        <v/>
      </c>
      <c r="T2216" s="49">
        <v>2.2100000000000002E-2</v>
      </c>
      <c r="U2216" s="48" t="str">
        <f>IF(Funcionários!C2217=0,"",Funcionários!C2217)</f>
        <v/>
      </c>
      <c r="V2216" s="50">
        <f>IF(U2216="",0,IF(COUNTIFS($E$7:$E$3006,U2216,$I$7:$I$3006,'RC'!$E$6)=0,0,COUNTIFS($M$7:$M$3006,"Concluída no prazo",$E$7:$E$3006,U2216,$I$7:$I$3006,'RC'!$E$6)/COUNTIFS($E$7:$E$3006,U2216,$I$7:$I$3006,'RC'!$E$6)))</f>
        <v>0</v>
      </c>
      <c r="W2216" s="49">
        <f>SUMIFS($J$7:$J$3006,$E$7:$E$3006,U2216,$I$7:$I$3006,'RC'!$E$6)+SUMIFS($L$7:$L$3006,$E$7:$E$3006,U2216,$I$7:$I$3006,'RC'!$E$6)</f>
        <v>0</v>
      </c>
      <c r="X2216" s="48">
        <f>COUNTIFS($E$7:$E$3006,U2216,$I$7:$I$3006,'RC'!$E$6)</f>
        <v>0</v>
      </c>
      <c r="Y2216" s="48"/>
      <c r="Z2216" s="51" t="str">
        <f>IF(AQ2216='RC'!$E$6,AC2216*1000+AD2216,"")</f>
        <v/>
      </c>
      <c r="AA2216" s="51" t="str">
        <f>IF(AB2216="","",IF(AQ2216='RC'!$E$6,AC2216*1000-AD2216,""))</f>
        <v/>
      </c>
      <c r="AB2216" s="48" t="str">
        <f>IFERROR(VLOOKUP(E2216,Funcionários!$C$8:$E$207,3,FALSE),"")</f>
        <v/>
      </c>
      <c r="AC2216" s="50" t="str">
        <f>IF(AB2216="","",IF(COUNTIFS($AB$7:$AB$3006,AB2216,$AQ$7:$AQ$3006,'RC'!$E$6)=0,"",COUNTIFS($M$7:$M$3006,"Concluída no prazo",$AB$7:$AB$3006,AB2216,$AQ$7:$AQ$3006,'RC'!$E$6)/COUNTIFS($AB$7:$AB$3006,AB2216,$AQ$7:$AQ$3006,'RC'!$E$6)))</f>
        <v/>
      </c>
      <c r="AD2216" s="48">
        <f>SUMIF($AQ$7:$AQ$3006,'RC'!$E$6,$J$7:$J$3006)+SUMIF($AQ$7:$AQ$3006,'RC'!$E$6,$L$7:$L$3006)</f>
        <v>21</v>
      </c>
      <c r="AF2216" s="48">
        <v>2.7909999999993201E-2</v>
      </c>
      <c r="AG2216" s="48">
        <f>IF(OR(AQ2216="",AQ2216&lt;&gt;'RC'!$E$6,AB2216&lt;&gt;'RC'!$D$21),0,1)</f>
        <v>0</v>
      </c>
      <c r="AH2216" s="48">
        <f t="shared" si="768"/>
        <v>2.7909999999993201E-2</v>
      </c>
      <c r="AI2216" s="48" t="str">
        <f t="shared" si="750"/>
        <v/>
      </c>
      <c r="AJ2216" s="48" t="str">
        <f t="shared" si="751"/>
        <v/>
      </c>
      <c r="AK2216" s="52" t="str">
        <f t="shared" si="752"/>
        <v/>
      </c>
      <c r="AL2216" s="52" t="str">
        <f t="shared" si="753"/>
        <v/>
      </c>
      <c r="AM2216" s="48" t="str">
        <f t="shared" si="754"/>
        <v/>
      </c>
      <c r="AN2216" s="48" t="str">
        <f t="shared" si="755"/>
        <v/>
      </c>
      <c r="AP2216" s="18" t="str">
        <f t="shared" si="756"/>
        <v/>
      </c>
      <c r="AQ2216" s="18" t="str">
        <f t="shared" si="757"/>
        <v/>
      </c>
      <c r="AR2216" s="18">
        <v>2.7910000000000001E-2</v>
      </c>
      <c r="AS2216" s="18">
        <f>IF(AF!$D$27="Todos",1,IF(M2216=AF!$D$27,1,0))</f>
        <v>1</v>
      </c>
      <c r="AT2216" s="53">
        <f>IF(AND(E2216=AF!$D$6,OR(LT!M2216=AF!$D$27,AF!$D$27="Todos"),OR(AP2216=AF!$E$8,AQ2216=AF!$E$8)),AR2216+AS2216,0)</f>
        <v>0</v>
      </c>
      <c r="AU2216" s="18" t="str">
        <f t="shared" si="758"/>
        <v/>
      </c>
      <c r="AV2216" s="54" t="str">
        <f t="shared" si="759"/>
        <v/>
      </c>
      <c r="AW2216" s="54" t="str">
        <f t="shared" si="760"/>
        <v/>
      </c>
      <c r="AX2216" s="18" t="str">
        <f t="shared" si="761"/>
        <v/>
      </c>
      <c r="AY2216" s="18" t="str">
        <f t="shared" si="762"/>
        <v/>
      </c>
      <c r="BA2216" s="18">
        <f>IF($E2216=AF!$D$6,IF($M2216="Concluída no prazo",2,IF($M2216="Concluída com atraso",1,0)),0)</f>
        <v>0</v>
      </c>
      <c r="BB2216" s="18">
        <f>IF($E2216=AF!$D$6,IF($M2216="Atrasada",2,IF($M2216="Concluída com atraso",1,0)),0)</f>
        <v>0</v>
      </c>
      <c r="BC2216" s="18">
        <v>2.2100000000000002E-2</v>
      </c>
      <c r="BD2216" s="18">
        <f t="shared" si="769"/>
        <v>2.2100000000000002E-2</v>
      </c>
      <c r="BE2216" s="18">
        <f t="shared" si="769"/>
        <v>2.2100000000000002E-2</v>
      </c>
      <c r="BF2216" s="18" t="str">
        <f t="shared" si="763"/>
        <v/>
      </c>
      <c r="BN2216" s="18" t="str">
        <f t="shared" si="764"/>
        <v>s</v>
      </c>
    </row>
    <row r="2217" spans="3:66" ht="50.1" customHeight="1" thickTop="1" thickBot="1" x14ac:dyDescent="0.3">
      <c r="C2217" s="46"/>
      <c r="D2217" s="46"/>
      <c r="E2217" s="46"/>
      <c r="F2217" s="122"/>
      <c r="G2217" s="122"/>
      <c r="H2217" s="78" t="str">
        <f t="shared" si="765"/>
        <v/>
      </c>
      <c r="I2217" s="78" t="str">
        <f t="shared" si="766"/>
        <v/>
      </c>
      <c r="J2217" s="16"/>
      <c r="K2217" s="46" t="str">
        <f t="shared" si="767"/>
        <v/>
      </c>
      <c r="L2217" s="16"/>
      <c r="M2217" s="16"/>
      <c r="N2217" s="46"/>
      <c r="O2217" s="47" t="str">
        <f t="shared" si="770"/>
        <v/>
      </c>
      <c r="P2217" s="47"/>
      <c r="Q2217" s="48" t="str">
        <f>IFERROR(VLOOKUP(E2217,Funcionários!$C$8:$E$207,3,FALSE),"")</f>
        <v/>
      </c>
      <c r="R2217" s="47"/>
      <c r="S2217" s="49" t="str">
        <f t="shared" si="771"/>
        <v/>
      </c>
      <c r="T2217" s="49">
        <v>2.2110000000000001E-2</v>
      </c>
      <c r="U2217" s="48" t="str">
        <f>IF(Funcionários!C2218=0,"",Funcionários!C2218)</f>
        <v/>
      </c>
      <c r="V2217" s="50">
        <f>IF(U2217="",0,IF(COUNTIFS($E$7:$E$3006,U2217,$I$7:$I$3006,'RC'!$E$6)=0,0,COUNTIFS($M$7:$M$3006,"Concluída no prazo",$E$7:$E$3006,U2217,$I$7:$I$3006,'RC'!$E$6)/COUNTIFS($E$7:$E$3006,U2217,$I$7:$I$3006,'RC'!$E$6)))</f>
        <v>0</v>
      </c>
      <c r="W2217" s="49">
        <f>SUMIFS($J$7:$J$3006,$E$7:$E$3006,U2217,$I$7:$I$3006,'RC'!$E$6)+SUMIFS($L$7:$L$3006,$E$7:$E$3006,U2217,$I$7:$I$3006,'RC'!$E$6)</f>
        <v>0</v>
      </c>
      <c r="X2217" s="48">
        <f>COUNTIFS($E$7:$E$3006,U2217,$I$7:$I$3006,'RC'!$E$6)</f>
        <v>0</v>
      </c>
      <c r="Y2217" s="48"/>
      <c r="Z2217" s="51" t="str">
        <f>IF(AQ2217='RC'!$E$6,AC2217*1000+AD2217,"")</f>
        <v/>
      </c>
      <c r="AA2217" s="51" t="str">
        <f>IF(AB2217="","",IF(AQ2217='RC'!$E$6,AC2217*1000-AD2217,""))</f>
        <v/>
      </c>
      <c r="AB2217" s="48" t="str">
        <f>IFERROR(VLOOKUP(E2217,Funcionários!$C$8:$E$207,3,FALSE),"")</f>
        <v/>
      </c>
      <c r="AC2217" s="50" t="str">
        <f>IF(AB2217="","",IF(COUNTIFS($AB$7:$AB$3006,AB2217,$AQ$7:$AQ$3006,'RC'!$E$6)=0,"",COUNTIFS($M$7:$M$3006,"Concluída no prazo",$AB$7:$AB$3006,AB2217,$AQ$7:$AQ$3006,'RC'!$E$6)/COUNTIFS($AB$7:$AB$3006,AB2217,$AQ$7:$AQ$3006,'RC'!$E$6)))</f>
        <v/>
      </c>
      <c r="AD2217" s="48">
        <f>SUMIF($AQ$7:$AQ$3006,'RC'!$E$6,$J$7:$J$3006)+SUMIF($AQ$7:$AQ$3006,'RC'!$E$6,$L$7:$L$3006)</f>
        <v>21</v>
      </c>
      <c r="AF2217" s="48">
        <v>2.7899999999993201E-2</v>
      </c>
      <c r="AG2217" s="48">
        <f>IF(OR(AQ2217="",AQ2217&lt;&gt;'RC'!$E$6,AB2217&lt;&gt;'RC'!$D$21),0,1)</f>
        <v>0</v>
      </c>
      <c r="AH2217" s="48">
        <f t="shared" si="768"/>
        <v>2.7899999999993201E-2</v>
      </c>
      <c r="AI2217" s="48" t="str">
        <f t="shared" si="750"/>
        <v/>
      </c>
      <c r="AJ2217" s="48" t="str">
        <f t="shared" si="751"/>
        <v/>
      </c>
      <c r="AK2217" s="52" t="str">
        <f t="shared" si="752"/>
        <v/>
      </c>
      <c r="AL2217" s="52" t="str">
        <f t="shared" si="753"/>
        <v/>
      </c>
      <c r="AM2217" s="48" t="str">
        <f t="shared" si="754"/>
        <v/>
      </c>
      <c r="AN2217" s="48" t="str">
        <f t="shared" si="755"/>
        <v/>
      </c>
      <c r="AP2217" s="18" t="str">
        <f t="shared" si="756"/>
        <v/>
      </c>
      <c r="AQ2217" s="18" t="str">
        <f t="shared" si="757"/>
        <v/>
      </c>
      <c r="AR2217" s="18">
        <v>2.7900000000000001E-2</v>
      </c>
      <c r="AS2217" s="18">
        <f>IF(AF!$D$27="Todos",1,IF(M2217=AF!$D$27,1,0))</f>
        <v>1</v>
      </c>
      <c r="AT2217" s="53">
        <f>IF(AND(E2217=AF!$D$6,OR(LT!M2217=AF!$D$27,AF!$D$27="Todos"),OR(AP2217=AF!$E$8,AQ2217=AF!$E$8)),AR2217+AS2217,0)</f>
        <v>0</v>
      </c>
      <c r="AU2217" s="18" t="str">
        <f t="shared" si="758"/>
        <v/>
      </c>
      <c r="AV2217" s="54" t="str">
        <f t="shared" si="759"/>
        <v/>
      </c>
      <c r="AW2217" s="54" t="str">
        <f t="shared" si="760"/>
        <v/>
      </c>
      <c r="AX2217" s="18" t="str">
        <f t="shared" si="761"/>
        <v/>
      </c>
      <c r="AY2217" s="18" t="str">
        <f t="shared" si="762"/>
        <v/>
      </c>
      <c r="BA2217" s="18">
        <f>IF($E2217=AF!$D$6,IF($M2217="Concluída no prazo",2,IF($M2217="Concluída com atraso",1,0)),0)</f>
        <v>0</v>
      </c>
      <c r="BB2217" s="18">
        <f>IF($E2217=AF!$D$6,IF($M2217="Atrasada",2,IF($M2217="Concluída com atraso",1,0)),0)</f>
        <v>0</v>
      </c>
      <c r="BC2217" s="18">
        <v>2.2110000000000001E-2</v>
      </c>
      <c r="BD2217" s="18">
        <f t="shared" si="769"/>
        <v>2.2110000000000001E-2</v>
      </c>
      <c r="BE2217" s="18">
        <f t="shared" si="769"/>
        <v>2.2110000000000001E-2</v>
      </c>
      <c r="BF2217" s="18" t="str">
        <f t="shared" si="763"/>
        <v/>
      </c>
      <c r="BN2217" s="18" t="str">
        <f t="shared" si="764"/>
        <v>s</v>
      </c>
    </row>
    <row r="2218" spans="3:66" ht="50.1" customHeight="1" thickTop="1" thickBot="1" x14ac:dyDescent="0.3">
      <c r="C2218" s="46"/>
      <c r="D2218" s="46"/>
      <c r="E2218" s="46"/>
      <c r="F2218" s="122"/>
      <c r="G2218" s="122"/>
      <c r="H2218" s="78" t="str">
        <f t="shared" si="765"/>
        <v/>
      </c>
      <c r="I2218" s="78" t="str">
        <f t="shared" si="766"/>
        <v/>
      </c>
      <c r="J2218" s="16"/>
      <c r="K2218" s="46" t="str">
        <f t="shared" si="767"/>
        <v/>
      </c>
      <c r="L2218" s="16"/>
      <c r="M2218" s="16"/>
      <c r="N2218" s="46"/>
      <c r="O2218" s="47" t="str">
        <f t="shared" si="770"/>
        <v/>
      </c>
      <c r="P2218" s="47"/>
      <c r="Q2218" s="48" t="str">
        <f>IFERROR(VLOOKUP(E2218,Funcionários!$C$8:$E$207,3,FALSE),"")</f>
        <v/>
      </c>
      <c r="R2218" s="47"/>
      <c r="S2218" s="49" t="str">
        <f t="shared" si="771"/>
        <v/>
      </c>
      <c r="T2218" s="49">
        <v>2.2120000000000001E-2</v>
      </c>
      <c r="U2218" s="48" t="str">
        <f>IF(Funcionários!C2219=0,"",Funcionários!C2219)</f>
        <v/>
      </c>
      <c r="V2218" s="50">
        <f>IF(U2218="",0,IF(COUNTIFS($E$7:$E$3006,U2218,$I$7:$I$3006,'RC'!$E$6)=0,0,COUNTIFS($M$7:$M$3006,"Concluída no prazo",$E$7:$E$3006,U2218,$I$7:$I$3006,'RC'!$E$6)/COUNTIFS($E$7:$E$3006,U2218,$I$7:$I$3006,'RC'!$E$6)))</f>
        <v>0</v>
      </c>
      <c r="W2218" s="49">
        <f>SUMIFS($J$7:$J$3006,$E$7:$E$3006,U2218,$I$7:$I$3006,'RC'!$E$6)+SUMIFS($L$7:$L$3006,$E$7:$E$3006,U2218,$I$7:$I$3006,'RC'!$E$6)</f>
        <v>0</v>
      </c>
      <c r="X2218" s="48">
        <f>COUNTIFS($E$7:$E$3006,U2218,$I$7:$I$3006,'RC'!$E$6)</f>
        <v>0</v>
      </c>
      <c r="Y2218" s="48"/>
      <c r="Z2218" s="51" t="str">
        <f>IF(AQ2218='RC'!$E$6,AC2218*1000+AD2218,"")</f>
        <v/>
      </c>
      <c r="AA2218" s="51" t="str">
        <f>IF(AB2218="","",IF(AQ2218='RC'!$E$6,AC2218*1000-AD2218,""))</f>
        <v/>
      </c>
      <c r="AB2218" s="48" t="str">
        <f>IFERROR(VLOOKUP(E2218,Funcionários!$C$8:$E$207,3,FALSE),"")</f>
        <v/>
      </c>
      <c r="AC2218" s="50" t="str">
        <f>IF(AB2218="","",IF(COUNTIFS($AB$7:$AB$3006,AB2218,$AQ$7:$AQ$3006,'RC'!$E$6)=0,"",COUNTIFS($M$7:$M$3006,"Concluída no prazo",$AB$7:$AB$3006,AB2218,$AQ$7:$AQ$3006,'RC'!$E$6)/COUNTIFS($AB$7:$AB$3006,AB2218,$AQ$7:$AQ$3006,'RC'!$E$6)))</f>
        <v/>
      </c>
      <c r="AD2218" s="48">
        <f>SUMIF($AQ$7:$AQ$3006,'RC'!$E$6,$J$7:$J$3006)+SUMIF($AQ$7:$AQ$3006,'RC'!$E$6,$L$7:$L$3006)</f>
        <v>21</v>
      </c>
      <c r="AF2218" s="48">
        <v>2.7889999999993201E-2</v>
      </c>
      <c r="AG2218" s="48">
        <f>IF(OR(AQ2218="",AQ2218&lt;&gt;'RC'!$E$6,AB2218&lt;&gt;'RC'!$D$21),0,1)</f>
        <v>0</v>
      </c>
      <c r="AH2218" s="48">
        <f t="shared" si="768"/>
        <v>2.7889999999993201E-2</v>
      </c>
      <c r="AI2218" s="48" t="str">
        <f t="shared" si="750"/>
        <v/>
      </c>
      <c r="AJ2218" s="48" t="str">
        <f t="shared" si="751"/>
        <v/>
      </c>
      <c r="AK2218" s="52" t="str">
        <f t="shared" si="752"/>
        <v/>
      </c>
      <c r="AL2218" s="52" t="str">
        <f t="shared" si="753"/>
        <v/>
      </c>
      <c r="AM2218" s="48" t="str">
        <f t="shared" si="754"/>
        <v/>
      </c>
      <c r="AN2218" s="48" t="str">
        <f t="shared" si="755"/>
        <v/>
      </c>
      <c r="AP2218" s="18" t="str">
        <f t="shared" si="756"/>
        <v/>
      </c>
      <c r="AQ2218" s="18" t="str">
        <f t="shared" si="757"/>
        <v/>
      </c>
      <c r="AR2218" s="18">
        <v>2.7890000000000002E-2</v>
      </c>
      <c r="AS2218" s="18">
        <f>IF(AF!$D$27="Todos",1,IF(M2218=AF!$D$27,1,0))</f>
        <v>1</v>
      </c>
      <c r="AT2218" s="53">
        <f>IF(AND(E2218=AF!$D$6,OR(LT!M2218=AF!$D$27,AF!$D$27="Todos"),OR(AP2218=AF!$E$8,AQ2218=AF!$E$8)),AR2218+AS2218,0)</f>
        <v>0</v>
      </c>
      <c r="AU2218" s="18" t="str">
        <f t="shared" si="758"/>
        <v/>
      </c>
      <c r="AV2218" s="54" t="str">
        <f t="shared" si="759"/>
        <v/>
      </c>
      <c r="AW2218" s="54" t="str">
        <f t="shared" si="760"/>
        <v/>
      </c>
      <c r="AX2218" s="18" t="str">
        <f t="shared" si="761"/>
        <v/>
      </c>
      <c r="AY2218" s="18" t="str">
        <f t="shared" si="762"/>
        <v/>
      </c>
      <c r="BA2218" s="18">
        <f>IF($E2218=AF!$D$6,IF($M2218="Concluída no prazo",2,IF($M2218="Concluída com atraso",1,0)),0)</f>
        <v>0</v>
      </c>
      <c r="BB2218" s="18">
        <f>IF($E2218=AF!$D$6,IF($M2218="Atrasada",2,IF($M2218="Concluída com atraso",1,0)),0)</f>
        <v>0</v>
      </c>
      <c r="BC2218" s="18">
        <v>2.2120000000000001E-2</v>
      </c>
      <c r="BD2218" s="18">
        <f t="shared" si="769"/>
        <v>2.2120000000000001E-2</v>
      </c>
      <c r="BE2218" s="18">
        <f t="shared" si="769"/>
        <v>2.2120000000000001E-2</v>
      </c>
      <c r="BF2218" s="18" t="str">
        <f t="shared" si="763"/>
        <v/>
      </c>
      <c r="BN2218" s="18" t="str">
        <f t="shared" si="764"/>
        <v>s</v>
      </c>
    </row>
    <row r="2219" spans="3:66" ht="50.1" customHeight="1" thickTop="1" thickBot="1" x14ac:dyDescent="0.3">
      <c r="C2219" s="46"/>
      <c r="D2219" s="46"/>
      <c r="E2219" s="46"/>
      <c r="F2219" s="122"/>
      <c r="G2219" s="122"/>
      <c r="H2219" s="78" t="str">
        <f t="shared" si="765"/>
        <v/>
      </c>
      <c r="I2219" s="78" t="str">
        <f t="shared" si="766"/>
        <v/>
      </c>
      <c r="J2219" s="16"/>
      <c r="K2219" s="46" t="str">
        <f t="shared" si="767"/>
        <v/>
      </c>
      <c r="L2219" s="16"/>
      <c r="M2219" s="16"/>
      <c r="N2219" s="46"/>
      <c r="O2219" s="47" t="str">
        <f t="shared" si="770"/>
        <v/>
      </c>
      <c r="P2219" s="47"/>
      <c r="Q2219" s="48" t="str">
        <f>IFERROR(VLOOKUP(E2219,Funcionários!$C$8:$E$207,3,FALSE),"")</f>
        <v/>
      </c>
      <c r="R2219" s="47"/>
      <c r="S2219" s="49" t="str">
        <f t="shared" si="771"/>
        <v/>
      </c>
      <c r="T2219" s="49">
        <v>2.213E-2</v>
      </c>
      <c r="U2219" s="48" t="str">
        <f>IF(Funcionários!C2220=0,"",Funcionários!C2220)</f>
        <v/>
      </c>
      <c r="V2219" s="50">
        <f>IF(U2219="",0,IF(COUNTIFS($E$7:$E$3006,U2219,$I$7:$I$3006,'RC'!$E$6)=0,0,COUNTIFS($M$7:$M$3006,"Concluída no prazo",$E$7:$E$3006,U2219,$I$7:$I$3006,'RC'!$E$6)/COUNTIFS($E$7:$E$3006,U2219,$I$7:$I$3006,'RC'!$E$6)))</f>
        <v>0</v>
      </c>
      <c r="W2219" s="49">
        <f>SUMIFS($J$7:$J$3006,$E$7:$E$3006,U2219,$I$7:$I$3006,'RC'!$E$6)+SUMIFS($L$7:$L$3006,$E$7:$E$3006,U2219,$I$7:$I$3006,'RC'!$E$6)</f>
        <v>0</v>
      </c>
      <c r="X2219" s="48">
        <f>COUNTIFS($E$7:$E$3006,U2219,$I$7:$I$3006,'RC'!$E$6)</f>
        <v>0</v>
      </c>
      <c r="Y2219" s="48"/>
      <c r="Z2219" s="51" t="str">
        <f>IF(AQ2219='RC'!$E$6,AC2219*1000+AD2219,"")</f>
        <v/>
      </c>
      <c r="AA2219" s="51" t="str">
        <f>IF(AB2219="","",IF(AQ2219='RC'!$E$6,AC2219*1000-AD2219,""))</f>
        <v/>
      </c>
      <c r="AB2219" s="48" t="str">
        <f>IFERROR(VLOOKUP(E2219,Funcionários!$C$8:$E$207,3,FALSE),"")</f>
        <v/>
      </c>
      <c r="AC2219" s="50" t="str">
        <f>IF(AB2219="","",IF(COUNTIFS($AB$7:$AB$3006,AB2219,$AQ$7:$AQ$3006,'RC'!$E$6)=0,"",COUNTIFS($M$7:$M$3006,"Concluída no prazo",$AB$7:$AB$3006,AB2219,$AQ$7:$AQ$3006,'RC'!$E$6)/COUNTIFS($AB$7:$AB$3006,AB2219,$AQ$7:$AQ$3006,'RC'!$E$6)))</f>
        <v/>
      </c>
      <c r="AD2219" s="48">
        <f>SUMIF($AQ$7:$AQ$3006,'RC'!$E$6,$J$7:$J$3006)+SUMIF($AQ$7:$AQ$3006,'RC'!$E$6,$L$7:$L$3006)</f>
        <v>21</v>
      </c>
      <c r="AF2219" s="48">
        <v>2.7879999999993198E-2</v>
      </c>
      <c r="AG2219" s="48">
        <f>IF(OR(AQ2219="",AQ2219&lt;&gt;'RC'!$E$6,AB2219&lt;&gt;'RC'!$D$21),0,1)</f>
        <v>0</v>
      </c>
      <c r="AH2219" s="48">
        <f t="shared" si="768"/>
        <v>2.7879999999993198E-2</v>
      </c>
      <c r="AI2219" s="48" t="str">
        <f t="shared" si="750"/>
        <v/>
      </c>
      <c r="AJ2219" s="48" t="str">
        <f t="shared" si="751"/>
        <v/>
      </c>
      <c r="AK2219" s="52" t="str">
        <f t="shared" si="752"/>
        <v/>
      </c>
      <c r="AL2219" s="52" t="str">
        <f t="shared" si="753"/>
        <v/>
      </c>
      <c r="AM2219" s="48" t="str">
        <f t="shared" si="754"/>
        <v/>
      </c>
      <c r="AN2219" s="48" t="str">
        <f t="shared" si="755"/>
        <v/>
      </c>
      <c r="AP2219" s="18" t="str">
        <f t="shared" si="756"/>
        <v/>
      </c>
      <c r="AQ2219" s="18" t="str">
        <f t="shared" si="757"/>
        <v/>
      </c>
      <c r="AR2219" s="18">
        <v>2.7879999999999999E-2</v>
      </c>
      <c r="AS2219" s="18">
        <f>IF(AF!$D$27="Todos",1,IF(M2219=AF!$D$27,1,0))</f>
        <v>1</v>
      </c>
      <c r="AT2219" s="53">
        <f>IF(AND(E2219=AF!$D$6,OR(LT!M2219=AF!$D$27,AF!$D$27="Todos"),OR(AP2219=AF!$E$8,AQ2219=AF!$E$8)),AR2219+AS2219,0)</f>
        <v>0</v>
      </c>
      <c r="AU2219" s="18" t="str">
        <f t="shared" si="758"/>
        <v/>
      </c>
      <c r="AV2219" s="54" t="str">
        <f t="shared" si="759"/>
        <v/>
      </c>
      <c r="AW2219" s="54" t="str">
        <f t="shared" si="760"/>
        <v/>
      </c>
      <c r="AX2219" s="18" t="str">
        <f t="shared" si="761"/>
        <v/>
      </c>
      <c r="AY2219" s="18" t="str">
        <f t="shared" si="762"/>
        <v/>
      </c>
      <c r="BA2219" s="18">
        <f>IF($E2219=AF!$D$6,IF($M2219="Concluída no prazo",2,IF($M2219="Concluída com atraso",1,0)),0)</f>
        <v>0</v>
      </c>
      <c r="BB2219" s="18">
        <f>IF($E2219=AF!$D$6,IF($M2219="Atrasada",2,IF($M2219="Concluída com atraso",1,0)),0)</f>
        <v>0</v>
      </c>
      <c r="BC2219" s="18">
        <v>2.213E-2</v>
      </c>
      <c r="BD2219" s="18">
        <f t="shared" si="769"/>
        <v>2.213E-2</v>
      </c>
      <c r="BE2219" s="18">
        <f t="shared" si="769"/>
        <v>2.213E-2</v>
      </c>
      <c r="BF2219" s="18" t="str">
        <f t="shared" si="763"/>
        <v/>
      </c>
      <c r="BN2219" s="18" t="str">
        <f t="shared" si="764"/>
        <v>s</v>
      </c>
    </row>
    <row r="2220" spans="3:66" ht="50.1" customHeight="1" thickTop="1" thickBot="1" x14ac:dyDescent="0.3">
      <c r="C2220" s="46"/>
      <c r="D2220" s="46"/>
      <c r="E2220" s="46"/>
      <c r="F2220" s="122"/>
      <c r="G2220" s="122"/>
      <c r="H2220" s="78" t="str">
        <f t="shared" si="765"/>
        <v/>
      </c>
      <c r="I2220" s="78" t="str">
        <f t="shared" si="766"/>
        <v/>
      </c>
      <c r="J2220" s="16"/>
      <c r="K2220" s="46" t="str">
        <f t="shared" si="767"/>
        <v/>
      </c>
      <c r="L2220" s="16"/>
      <c r="M2220" s="16"/>
      <c r="N2220" s="46"/>
      <c r="O2220" s="47" t="str">
        <f t="shared" si="770"/>
        <v/>
      </c>
      <c r="P2220" s="47"/>
      <c r="Q2220" s="48" t="str">
        <f>IFERROR(VLOOKUP(E2220,Funcionários!$C$8:$E$207,3,FALSE),"")</f>
        <v/>
      </c>
      <c r="R2220" s="47"/>
      <c r="S2220" s="49" t="str">
        <f t="shared" si="771"/>
        <v/>
      </c>
      <c r="T2220" s="49">
        <v>2.214E-2</v>
      </c>
      <c r="U2220" s="48" t="str">
        <f>IF(Funcionários!C2221=0,"",Funcionários!C2221)</f>
        <v/>
      </c>
      <c r="V2220" s="50">
        <f>IF(U2220="",0,IF(COUNTIFS($E$7:$E$3006,U2220,$I$7:$I$3006,'RC'!$E$6)=0,0,COUNTIFS($M$7:$M$3006,"Concluída no prazo",$E$7:$E$3006,U2220,$I$7:$I$3006,'RC'!$E$6)/COUNTIFS($E$7:$E$3006,U2220,$I$7:$I$3006,'RC'!$E$6)))</f>
        <v>0</v>
      </c>
      <c r="W2220" s="49">
        <f>SUMIFS($J$7:$J$3006,$E$7:$E$3006,U2220,$I$7:$I$3006,'RC'!$E$6)+SUMIFS($L$7:$L$3006,$E$7:$E$3006,U2220,$I$7:$I$3006,'RC'!$E$6)</f>
        <v>0</v>
      </c>
      <c r="X2220" s="48">
        <f>COUNTIFS($E$7:$E$3006,U2220,$I$7:$I$3006,'RC'!$E$6)</f>
        <v>0</v>
      </c>
      <c r="Y2220" s="48"/>
      <c r="Z2220" s="51" t="str">
        <f>IF(AQ2220='RC'!$E$6,AC2220*1000+AD2220,"")</f>
        <v/>
      </c>
      <c r="AA2220" s="51" t="str">
        <f>IF(AB2220="","",IF(AQ2220='RC'!$E$6,AC2220*1000-AD2220,""))</f>
        <v/>
      </c>
      <c r="AB2220" s="48" t="str">
        <f>IFERROR(VLOOKUP(E2220,Funcionários!$C$8:$E$207,3,FALSE),"")</f>
        <v/>
      </c>
      <c r="AC2220" s="50" t="str">
        <f>IF(AB2220="","",IF(COUNTIFS($AB$7:$AB$3006,AB2220,$AQ$7:$AQ$3006,'RC'!$E$6)=0,"",COUNTIFS($M$7:$M$3006,"Concluída no prazo",$AB$7:$AB$3006,AB2220,$AQ$7:$AQ$3006,'RC'!$E$6)/COUNTIFS($AB$7:$AB$3006,AB2220,$AQ$7:$AQ$3006,'RC'!$E$6)))</f>
        <v/>
      </c>
      <c r="AD2220" s="48">
        <f>SUMIF($AQ$7:$AQ$3006,'RC'!$E$6,$J$7:$J$3006)+SUMIF($AQ$7:$AQ$3006,'RC'!$E$6,$L$7:$L$3006)</f>
        <v>21</v>
      </c>
      <c r="AF2220" s="48">
        <v>2.7869999999993199E-2</v>
      </c>
      <c r="AG2220" s="48">
        <f>IF(OR(AQ2220="",AQ2220&lt;&gt;'RC'!$E$6,AB2220&lt;&gt;'RC'!$D$21),0,1)</f>
        <v>0</v>
      </c>
      <c r="AH2220" s="48">
        <f t="shared" si="768"/>
        <v>2.7869999999993199E-2</v>
      </c>
      <c r="AI2220" s="48" t="str">
        <f t="shared" si="750"/>
        <v/>
      </c>
      <c r="AJ2220" s="48" t="str">
        <f t="shared" si="751"/>
        <v/>
      </c>
      <c r="AK2220" s="52" t="str">
        <f t="shared" si="752"/>
        <v/>
      </c>
      <c r="AL2220" s="52" t="str">
        <f t="shared" si="753"/>
        <v/>
      </c>
      <c r="AM2220" s="48" t="str">
        <f t="shared" si="754"/>
        <v/>
      </c>
      <c r="AN2220" s="48" t="str">
        <f t="shared" si="755"/>
        <v/>
      </c>
      <c r="AP2220" s="18" t="str">
        <f t="shared" si="756"/>
        <v/>
      </c>
      <c r="AQ2220" s="18" t="str">
        <f t="shared" si="757"/>
        <v/>
      </c>
      <c r="AR2220" s="18">
        <v>2.7869999999999999E-2</v>
      </c>
      <c r="AS2220" s="18">
        <f>IF(AF!$D$27="Todos",1,IF(M2220=AF!$D$27,1,0))</f>
        <v>1</v>
      </c>
      <c r="AT2220" s="53">
        <f>IF(AND(E2220=AF!$D$6,OR(LT!M2220=AF!$D$27,AF!$D$27="Todos"),OR(AP2220=AF!$E$8,AQ2220=AF!$E$8)),AR2220+AS2220,0)</f>
        <v>0</v>
      </c>
      <c r="AU2220" s="18" t="str">
        <f t="shared" si="758"/>
        <v/>
      </c>
      <c r="AV2220" s="54" t="str">
        <f t="shared" si="759"/>
        <v/>
      </c>
      <c r="AW2220" s="54" t="str">
        <f t="shared" si="760"/>
        <v/>
      </c>
      <c r="AX2220" s="18" t="str">
        <f t="shared" si="761"/>
        <v/>
      </c>
      <c r="AY2220" s="18" t="str">
        <f t="shared" si="762"/>
        <v/>
      </c>
      <c r="BA2220" s="18">
        <f>IF($E2220=AF!$D$6,IF($M2220="Concluída no prazo",2,IF($M2220="Concluída com atraso",1,0)),0)</f>
        <v>0</v>
      </c>
      <c r="BB2220" s="18">
        <f>IF($E2220=AF!$D$6,IF($M2220="Atrasada",2,IF($M2220="Concluída com atraso",1,0)),0)</f>
        <v>0</v>
      </c>
      <c r="BC2220" s="18">
        <v>2.214E-2</v>
      </c>
      <c r="BD2220" s="18">
        <f t="shared" si="769"/>
        <v>2.214E-2</v>
      </c>
      <c r="BE2220" s="18">
        <f t="shared" si="769"/>
        <v>2.214E-2</v>
      </c>
      <c r="BF2220" s="18" t="str">
        <f t="shared" si="763"/>
        <v/>
      </c>
      <c r="BN2220" s="18" t="str">
        <f t="shared" si="764"/>
        <v>s</v>
      </c>
    </row>
    <row r="2221" spans="3:66" ht="50.1" customHeight="1" thickTop="1" thickBot="1" x14ac:dyDescent="0.3">
      <c r="C2221" s="46"/>
      <c r="D2221" s="46"/>
      <c r="E2221" s="46"/>
      <c r="F2221" s="122"/>
      <c r="G2221" s="122"/>
      <c r="H2221" s="78" t="str">
        <f t="shared" si="765"/>
        <v/>
      </c>
      <c r="I2221" s="78" t="str">
        <f t="shared" si="766"/>
        <v/>
      </c>
      <c r="J2221" s="16"/>
      <c r="K2221" s="46" t="str">
        <f t="shared" si="767"/>
        <v/>
      </c>
      <c r="L2221" s="16"/>
      <c r="M2221" s="16"/>
      <c r="N2221" s="46"/>
      <c r="O2221" s="47" t="str">
        <f t="shared" si="770"/>
        <v/>
      </c>
      <c r="P2221" s="47"/>
      <c r="Q2221" s="48" t="str">
        <f>IFERROR(VLOOKUP(E2221,Funcionários!$C$8:$E$207,3,FALSE),"")</f>
        <v/>
      </c>
      <c r="R2221" s="47"/>
      <c r="S2221" s="49" t="str">
        <f t="shared" si="771"/>
        <v/>
      </c>
      <c r="T2221" s="49">
        <v>2.215E-2</v>
      </c>
      <c r="U2221" s="48" t="str">
        <f>IF(Funcionários!C2222=0,"",Funcionários!C2222)</f>
        <v/>
      </c>
      <c r="V2221" s="50">
        <f>IF(U2221="",0,IF(COUNTIFS($E$7:$E$3006,U2221,$I$7:$I$3006,'RC'!$E$6)=0,0,COUNTIFS($M$7:$M$3006,"Concluída no prazo",$E$7:$E$3006,U2221,$I$7:$I$3006,'RC'!$E$6)/COUNTIFS($E$7:$E$3006,U2221,$I$7:$I$3006,'RC'!$E$6)))</f>
        <v>0</v>
      </c>
      <c r="W2221" s="49">
        <f>SUMIFS($J$7:$J$3006,$E$7:$E$3006,U2221,$I$7:$I$3006,'RC'!$E$6)+SUMIFS($L$7:$L$3006,$E$7:$E$3006,U2221,$I$7:$I$3006,'RC'!$E$6)</f>
        <v>0</v>
      </c>
      <c r="X2221" s="48">
        <f>COUNTIFS($E$7:$E$3006,U2221,$I$7:$I$3006,'RC'!$E$6)</f>
        <v>0</v>
      </c>
      <c r="Y2221" s="48"/>
      <c r="Z2221" s="51" t="str">
        <f>IF(AQ2221='RC'!$E$6,AC2221*1000+AD2221,"")</f>
        <v/>
      </c>
      <c r="AA2221" s="51" t="str">
        <f>IF(AB2221="","",IF(AQ2221='RC'!$E$6,AC2221*1000-AD2221,""))</f>
        <v/>
      </c>
      <c r="AB2221" s="48" t="str">
        <f>IFERROR(VLOOKUP(E2221,Funcionários!$C$8:$E$207,3,FALSE),"")</f>
        <v/>
      </c>
      <c r="AC2221" s="50" t="str">
        <f>IF(AB2221="","",IF(COUNTIFS($AB$7:$AB$3006,AB2221,$AQ$7:$AQ$3006,'RC'!$E$6)=0,"",COUNTIFS($M$7:$M$3006,"Concluída no prazo",$AB$7:$AB$3006,AB2221,$AQ$7:$AQ$3006,'RC'!$E$6)/COUNTIFS($AB$7:$AB$3006,AB2221,$AQ$7:$AQ$3006,'RC'!$E$6)))</f>
        <v/>
      </c>
      <c r="AD2221" s="48">
        <f>SUMIF($AQ$7:$AQ$3006,'RC'!$E$6,$J$7:$J$3006)+SUMIF($AQ$7:$AQ$3006,'RC'!$E$6,$L$7:$L$3006)</f>
        <v>21</v>
      </c>
      <c r="AF2221" s="48">
        <v>2.7859999999993199E-2</v>
      </c>
      <c r="AG2221" s="48">
        <f>IF(OR(AQ2221="",AQ2221&lt;&gt;'RC'!$E$6,AB2221&lt;&gt;'RC'!$D$21),0,1)</f>
        <v>0</v>
      </c>
      <c r="AH2221" s="48">
        <f t="shared" si="768"/>
        <v>2.7859999999993199E-2</v>
      </c>
      <c r="AI2221" s="48" t="str">
        <f t="shared" si="750"/>
        <v/>
      </c>
      <c r="AJ2221" s="48" t="str">
        <f t="shared" si="751"/>
        <v/>
      </c>
      <c r="AK2221" s="52" t="str">
        <f t="shared" si="752"/>
        <v/>
      </c>
      <c r="AL2221" s="52" t="str">
        <f t="shared" si="753"/>
        <v/>
      </c>
      <c r="AM2221" s="48" t="str">
        <f t="shared" si="754"/>
        <v/>
      </c>
      <c r="AN2221" s="48" t="str">
        <f t="shared" si="755"/>
        <v/>
      </c>
      <c r="AP2221" s="18" t="str">
        <f t="shared" si="756"/>
        <v/>
      </c>
      <c r="AQ2221" s="18" t="str">
        <f t="shared" si="757"/>
        <v/>
      </c>
      <c r="AR2221" s="18">
        <v>2.7859999999999999E-2</v>
      </c>
      <c r="AS2221" s="18">
        <f>IF(AF!$D$27="Todos",1,IF(M2221=AF!$D$27,1,0))</f>
        <v>1</v>
      </c>
      <c r="AT2221" s="53">
        <f>IF(AND(E2221=AF!$D$6,OR(LT!M2221=AF!$D$27,AF!$D$27="Todos"),OR(AP2221=AF!$E$8,AQ2221=AF!$E$8)),AR2221+AS2221,0)</f>
        <v>0</v>
      </c>
      <c r="AU2221" s="18" t="str">
        <f t="shared" si="758"/>
        <v/>
      </c>
      <c r="AV2221" s="54" t="str">
        <f t="shared" si="759"/>
        <v/>
      </c>
      <c r="AW2221" s="54" t="str">
        <f t="shared" si="760"/>
        <v/>
      </c>
      <c r="AX2221" s="18" t="str">
        <f t="shared" si="761"/>
        <v/>
      </c>
      <c r="AY2221" s="18" t="str">
        <f t="shared" si="762"/>
        <v/>
      </c>
      <c r="BA2221" s="18">
        <f>IF($E2221=AF!$D$6,IF($M2221="Concluída no prazo",2,IF($M2221="Concluída com atraso",1,0)),0)</f>
        <v>0</v>
      </c>
      <c r="BB2221" s="18">
        <f>IF($E2221=AF!$D$6,IF($M2221="Atrasada",2,IF($M2221="Concluída com atraso",1,0)),0)</f>
        <v>0</v>
      </c>
      <c r="BC2221" s="18">
        <v>2.215E-2</v>
      </c>
      <c r="BD2221" s="18">
        <f t="shared" si="769"/>
        <v>2.215E-2</v>
      </c>
      <c r="BE2221" s="18">
        <f t="shared" si="769"/>
        <v>2.215E-2</v>
      </c>
      <c r="BF2221" s="18" t="str">
        <f t="shared" si="763"/>
        <v/>
      </c>
      <c r="BN2221" s="18" t="str">
        <f t="shared" si="764"/>
        <v>s</v>
      </c>
    </row>
    <row r="2222" spans="3:66" ht="50.1" customHeight="1" thickTop="1" thickBot="1" x14ac:dyDescent="0.3">
      <c r="C2222" s="46"/>
      <c r="D2222" s="46"/>
      <c r="E2222" s="46"/>
      <c r="F2222" s="122"/>
      <c r="G2222" s="122"/>
      <c r="H2222" s="78" t="str">
        <f t="shared" si="765"/>
        <v/>
      </c>
      <c r="I2222" s="78" t="str">
        <f t="shared" si="766"/>
        <v/>
      </c>
      <c r="J2222" s="16"/>
      <c r="K2222" s="46" t="str">
        <f t="shared" si="767"/>
        <v/>
      </c>
      <c r="L2222" s="16"/>
      <c r="M2222" s="16"/>
      <c r="N2222" s="46"/>
      <c r="O2222" s="47" t="str">
        <f t="shared" si="770"/>
        <v/>
      </c>
      <c r="P2222" s="47"/>
      <c r="Q2222" s="48" t="str">
        <f>IFERROR(VLOOKUP(E2222,Funcionários!$C$8:$E$207,3,FALSE),"")</f>
        <v/>
      </c>
      <c r="R2222" s="47"/>
      <c r="S2222" s="49" t="str">
        <f t="shared" si="771"/>
        <v/>
      </c>
      <c r="T2222" s="49">
        <v>2.2159999999999999E-2</v>
      </c>
      <c r="U2222" s="48" t="str">
        <f>IF(Funcionários!C2223=0,"",Funcionários!C2223)</f>
        <v/>
      </c>
      <c r="V2222" s="50">
        <f>IF(U2222="",0,IF(COUNTIFS($E$7:$E$3006,U2222,$I$7:$I$3006,'RC'!$E$6)=0,0,COUNTIFS($M$7:$M$3006,"Concluída no prazo",$E$7:$E$3006,U2222,$I$7:$I$3006,'RC'!$E$6)/COUNTIFS($E$7:$E$3006,U2222,$I$7:$I$3006,'RC'!$E$6)))</f>
        <v>0</v>
      </c>
      <c r="W2222" s="49">
        <f>SUMIFS($J$7:$J$3006,$E$7:$E$3006,U2222,$I$7:$I$3006,'RC'!$E$6)+SUMIFS($L$7:$L$3006,$E$7:$E$3006,U2222,$I$7:$I$3006,'RC'!$E$6)</f>
        <v>0</v>
      </c>
      <c r="X2222" s="48">
        <f>COUNTIFS($E$7:$E$3006,U2222,$I$7:$I$3006,'RC'!$E$6)</f>
        <v>0</v>
      </c>
      <c r="Y2222" s="48"/>
      <c r="Z2222" s="51" t="str">
        <f>IF(AQ2222='RC'!$E$6,AC2222*1000+AD2222,"")</f>
        <v/>
      </c>
      <c r="AA2222" s="51" t="str">
        <f>IF(AB2222="","",IF(AQ2222='RC'!$E$6,AC2222*1000-AD2222,""))</f>
        <v/>
      </c>
      <c r="AB2222" s="48" t="str">
        <f>IFERROR(VLOOKUP(E2222,Funcionários!$C$8:$E$207,3,FALSE),"")</f>
        <v/>
      </c>
      <c r="AC2222" s="50" t="str">
        <f>IF(AB2222="","",IF(COUNTIFS($AB$7:$AB$3006,AB2222,$AQ$7:$AQ$3006,'RC'!$E$6)=0,"",COUNTIFS($M$7:$M$3006,"Concluída no prazo",$AB$7:$AB$3006,AB2222,$AQ$7:$AQ$3006,'RC'!$E$6)/COUNTIFS($AB$7:$AB$3006,AB2222,$AQ$7:$AQ$3006,'RC'!$E$6)))</f>
        <v/>
      </c>
      <c r="AD2222" s="48">
        <f>SUMIF($AQ$7:$AQ$3006,'RC'!$E$6,$J$7:$J$3006)+SUMIF($AQ$7:$AQ$3006,'RC'!$E$6,$L$7:$L$3006)</f>
        <v>21</v>
      </c>
      <c r="AF2222" s="48">
        <v>2.78499999999932E-2</v>
      </c>
      <c r="AG2222" s="48">
        <f>IF(OR(AQ2222="",AQ2222&lt;&gt;'RC'!$E$6,AB2222&lt;&gt;'RC'!$D$21),0,1)</f>
        <v>0</v>
      </c>
      <c r="AH2222" s="48">
        <f t="shared" si="768"/>
        <v>2.78499999999932E-2</v>
      </c>
      <c r="AI2222" s="48" t="str">
        <f t="shared" si="750"/>
        <v/>
      </c>
      <c r="AJ2222" s="48" t="str">
        <f t="shared" si="751"/>
        <v/>
      </c>
      <c r="AK2222" s="52" t="str">
        <f t="shared" si="752"/>
        <v/>
      </c>
      <c r="AL2222" s="52" t="str">
        <f t="shared" si="753"/>
        <v/>
      </c>
      <c r="AM2222" s="48" t="str">
        <f t="shared" si="754"/>
        <v/>
      </c>
      <c r="AN2222" s="48" t="str">
        <f t="shared" si="755"/>
        <v/>
      </c>
      <c r="AP2222" s="18" t="str">
        <f t="shared" si="756"/>
        <v/>
      </c>
      <c r="AQ2222" s="18" t="str">
        <f t="shared" si="757"/>
        <v/>
      </c>
      <c r="AR2222" s="18">
        <v>2.785E-2</v>
      </c>
      <c r="AS2222" s="18">
        <f>IF(AF!$D$27="Todos",1,IF(M2222=AF!$D$27,1,0))</f>
        <v>1</v>
      </c>
      <c r="AT2222" s="53">
        <f>IF(AND(E2222=AF!$D$6,OR(LT!M2222=AF!$D$27,AF!$D$27="Todos"),OR(AP2222=AF!$E$8,AQ2222=AF!$E$8)),AR2222+AS2222,0)</f>
        <v>0</v>
      </c>
      <c r="AU2222" s="18" t="str">
        <f t="shared" si="758"/>
        <v/>
      </c>
      <c r="AV2222" s="54" t="str">
        <f t="shared" si="759"/>
        <v/>
      </c>
      <c r="AW2222" s="54" t="str">
        <f t="shared" si="760"/>
        <v/>
      </c>
      <c r="AX2222" s="18" t="str">
        <f t="shared" si="761"/>
        <v/>
      </c>
      <c r="AY2222" s="18" t="str">
        <f t="shared" si="762"/>
        <v/>
      </c>
      <c r="BA2222" s="18">
        <f>IF($E2222=AF!$D$6,IF($M2222="Concluída no prazo",2,IF($M2222="Concluída com atraso",1,0)),0)</f>
        <v>0</v>
      </c>
      <c r="BB2222" s="18">
        <f>IF($E2222=AF!$D$6,IF($M2222="Atrasada",2,IF($M2222="Concluída com atraso",1,0)),0)</f>
        <v>0</v>
      </c>
      <c r="BC2222" s="18">
        <v>2.2159999999999999E-2</v>
      </c>
      <c r="BD2222" s="18">
        <f t="shared" si="769"/>
        <v>2.2159999999999999E-2</v>
      </c>
      <c r="BE2222" s="18">
        <f t="shared" si="769"/>
        <v>2.2159999999999999E-2</v>
      </c>
      <c r="BF2222" s="18" t="str">
        <f t="shared" si="763"/>
        <v/>
      </c>
      <c r="BN2222" s="18" t="str">
        <f t="shared" si="764"/>
        <v>s</v>
      </c>
    </row>
    <row r="2223" spans="3:66" ht="50.1" customHeight="1" thickTop="1" thickBot="1" x14ac:dyDescent="0.3">
      <c r="C2223" s="46"/>
      <c r="D2223" s="46"/>
      <c r="E2223" s="46"/>
      <c r="F2223" s="122"/>
      <c r="G2223" s="122"/>
      <c r="H2223" s="78" t="str">
        <f t="shared" si="765"/>
        <v/>
      </c>
      <c r="I2223" s="78" t="str">
        <f t="shared" si="766"/>
        <v/>
      </c>
      <c r="J2223" s="16"/>
      <c r="K2223" s="46" t="str">
        <f t="shared" si="767"/>
        <v/>
      </c>
      <c r="L2223" s="16"/>
      <c r="M2223" s="16"/>
      <c r="N2223" s="46"/>
      <c r="O2223" s="47" t="str">
        <f t="shared" si="770"/>
        <v/>
      </c>
      <c r="P2223" s="47"/>
      <c r="Q2223" s="48" t="str">
        <f>IFERROR(VLOOKUP(E2223,Funcionários!$C$8:$E$207,3,FALSE),"")</f>
        <v/>
      </c>
      <c r="R2223" s="47"/>
      <c r="S2223" s="49" t="str">
        <f t="shared" si="771"/>
        <v/>
      </c>
      <c r="T2223" s="49">
        <v>2.2169999999999999E-2</v>
      </c>
      <c r="U2223" s="48" t="str">
        <f>IF(Funcionários!C2224=0,"",Funcionários!C2224)</f>
        <v/>
      </c>
      <c r="V2223" s="50">
        <f>IF(U2223="",0,IF(COUNTIFS($E$7:$E$3006,U2223,$I$7:$I$3006,'RC'!$E$6)=0,0,COUNTIFS($M$7:$M$3006,"Concluída no prazo",$E$7:$E$3006,U2223,$I$7:$I$3006,'RC'!$E$6)/COUNTIFS($E$7:$E$3006,U2223,$I$7:$I$3006,'RC'!$E$6)))</f>
        <v>0</v>
      </c>
      <c r="W2223" s="49">
        <f>SUMIFS($J$7:$J$3006,$E$7:$E$3006,U2223,$I$7:$I$3006,'RC'!$E$6)+SUMIFS($L$7:$L$3006,$E$7:$E$3006,U2223,$I$7:$I$3006,'RC'!$E$6)</f>
        <v>0</v>
      </c>
      <c r="X2223" s="48">
        <f>COUNTIFS($E$7:$E$3006,U2223,$I$7:$I$3006,'RC'!$E$6)</f>
        <v>0</v>
      </c>
      <c r="Y2223" s="48"/>
      <c r="Z2223" s="51" t="str">
        <f>IF(AQ2223='RC'!$E$6,AC2223*1000+AD2223,"")</f>
        <v/>
      </c>
      <c r="AA2223" s="51" t="str">
        <f>IF(AB2223="","",IF(AQ2223='RC'!$E$6,AC2223*1000-AD2223,""))</f>
        <v/>
      </c>
      <c r="AB2223" s="48" t="str">
        <f>IFERROR(VLOOKUP(E2223,Funcionários!$C$8:$E$207,3,FALSE),"")</f>
        <v/>
      </c>
      <c r="AC2223" s="50" t="str">
        <f>IF(AB2223="","",IF(COUNTIFS($AB$7:$AB$3006,AB2223,$AQ$7:$AQ$3006,'RC'!$E$6)=0,"",COUNTIFS($M$7:$M$3006,"Concluída no prazo",$AB$7:$AB$3006,AB2223,$AQ$7:$AQ$3006,'RC'!$E$6)/COUNTIFS($AB$7:$AB$3006,AB2223,$AQ$7:$AQ$3006,'RC'!$E$6)))</f>
        <v/>
      </c>
      <c r="AD2223" s="48">
        <f>SUMIF($AQ$7:$AQ$3006,'RC'!$E$6,$J$7:$J$3006)+SUMIF($AQ$7:$AQ$3006,'RC'!$E$6,$L$7:$L$3006)</f>
        <v>21</v>
      </c>
      <c r="AF2223" s="48">
        <v>2.78399999999932E-2</v>
      </c>
      <c r="AG2223" s="48">
        <f>IF(OR(AQ2223="",AQ2223&lt;&gt;'RC'!$E$6,AB2223&lt;&gt;'RC'!$D$21),0,1)</f>
        <v>0</v>
      </c>
      <c r="AH2223" s="48">
        <f t="shared" si="768"/>
        <v>2.78399999999932E-2</v>
      </c>
      <c r="AI2223" s="48" t="str">
        <f t="shared" si="750"/>
        <v/>
      </c>
      <c r="AJ2223" s="48" t="str">
        <f t="shared" si="751"/>
        <v/>
      </c>
      <c r="AK2223" s="52" t="str">
        <f t="shared" si="752"/>
        <v/>
      </c>
      <c r="AL2223" s="52" t="str">
        <f t="shared" si="753"/>
        <v/>
      </c>
      <c r="AM2223" s="48" t="str">
        <f t="shared" si="754"/>
        <v/>
      </c>
      <c r="AN2223" s="48" t="str">
        <f t="shared" si="755"/>
        <v/>
      </c>
      <c r="AP2223" s="18" t="str">
        <f t="shared" si="756"/>
        <v/>
      </c>
      <c r="AQ2223" s="18" t="str">
        <f t="shared" si="757"/>
        <v/>
      </c>
      <c r="AR2223" s="18">
        <v>2.784E-2</v>
      </c>
      <c r="AS2223" s="18">
        <f>IF(AF!$D$27="Todos",1,IF(M2223=AF!$D$27,1,0))</f>
        <v>1</v>
      </c>
      <c r="AT2223" s="53">
        <f>IF(AND(E2223=AF!$D$6,OR(LT!M2223=AF!$D$27,AF!$D$27="Todos"),OR(AP2223=AF!$E$8,AQ2223=AF!$E$8)),AR2223+AS2223,0)</f>
        <v>0</v>
      </c>
      <c r="AU2223" s="18" t="str">
        <f t="shared" si="758"/>
        <v/>
      </c>
      <c r="AV2223" s="54" t="str">
        <f t="shared" si="759"/>
        <v/>
      </c>
      <c r="AW2223" s="54" t="str">
        <f t="shared" si="760"/>
        <v/>
      </c>
      <c r="AX2223" s="18" t="str">
        <f t="shared" si="761"/>
        <v/>
      </c>
      <c r="AY2223" s="18" t="str">
        <f t="shared" si="762"/>
        <v/>
      </c>
      <c r="BA2223" s="18">
        <f>IF($E2223=AF!$D$6,IF($M2223="Concluída no prazo",2,IF($M2223="Concluída com atraso",1,0)),0)</f>
        <v>0</v>
      </c>
      <c r="BB2223" s="18">
        <f>IF($E2223=AF!$D$6,IF($M2223="Atrasada",2,IF($M2223="Concluída com atraso",1,0)),0)</f>
        <v>0</v>
      </c>
      <c r="BC2223" s="18">
        <v>2.2169999999999999E-2</v>
      </c>
      <c r="BD2223" s="18">
        <f t="shared" si="769"/>
        <v>2.2169999999999999E-2</v>
      </c>
      <c r="BE2223" s="18">
        <f t="shared" si="769"/>
        <v>2.2169999999999999E-2</v>
      </c>
      <c r="BF2223" s="18" t="str">
        <f t="shared" si="763"/>
        <v/>
      </c>
      <c r="BN2223" s="18" t="str">
        <f t="shared" si="764"/>
        <v>s</v>
      </c>
    </row>
    <row r="2224" spans="3:66" ht="50.1" customHeight="1" thickTop="1" thickBot="1" x14ac:dyDescent="0.3">
      <c r="C2224" s="46"/>
      <c r="D2224" s="46"/>
      <c r="E2224" s="46"/>
      <c r="F2224" s="122"/>
      <c r="G2224" s="122"/>
      <c r="H2224" s="78" t="str">
        <f t="shared" si="765"/>
        <v/>
      </c>
      <c r="I2224" s="78" t="str">
        <f t="shared" si="766"/>
        <v/>
      </c>
      <c r="J2224" s="16"/>
      <c r="K2224" s="46" t="str">
        <f t="shared" si="767"/>
        <v/>
      </c>
      <c r="L2224" s="16"/>
      <c r="M2224" s="16"/>
      <c r="N2224" s="46"/>
      <c r="O2224" s="47" t="str">
        <f t="shared" si="770"/>
        <v/>
      </c>
      <c r="P2224" s="47"/>
      <c r="Q2224" s="48" t="str">
        <f>IFERROR(VLOOKUP(E2224,Funcionários!$C$8:$E$207,3,FALSE),"")</f>
        <v/>
      </c>
      <c r="R2224" s="47"/>
      <c r="S2224" s="49" t="str">
        <f t="shared" si="771"/>
        <v/>
      </c>
      <c r="T2224" s="49">
        <v>2.2179999999999998E-2</v>
      </c>
      <c r="U2224" s="48" t="str">
        <f>IF(Funcionários!C2225=0,"",Funcionários!C2225)</f>
        <v/>
      </c>
      <c r="V2224" s="50">
        <f>IF(U2224="",0,IF(COUNTIFS($E$7:$E$3006,U2224,$I$7:$I$3006,'RC'!$E$6)=0,0,COUNTIFS($M$7:$M$3006,"Concluída no prazo",$E$7:$E$3006,U2224,$I$7:$I$3006,'RC'!$E$6)/COUNTIFS($E$7:$E$3006,U2224,$I$7:$I$3006,'RC'!$E$6)))</f>
        <v>0</v>
      </c>
      <c r="W2224" s="49">
        <f>SUMIFS($J$7:$J$3006,$E$7:$E$3006,U2224,$I$7:$I$3006,'RC'!$E$6)+SUMIFS($L$7:$L$3006,$E$7:$E$3006,U2224,$I$7:$I$3006,'RC'!$E$6)</f>
        <v>0</v>
      </c>
      <c r="X2224" s="48">
        <f>COUNTIFS($E$7:$E$3006,U2224,$I$7:$I$3006,'RC'!$E$6)</f>
        <v>0</v>
      </c>
      <c r="Y2224" s="48"/>
      <c r="Z2224" s="51" t="str">
        <f>IF(AQ2224='RC'!$E$6,AC2224*1000+AD2224,"")</f>
        <v/>
      </c>
      <c r="AA2224" s="51" t="str">
        <f>IF(AB2224="","",IF(AQ2224='RC'!$E$6,AC2224*1000-AD2224,""))</f>
        <v/>
      </c>
      <c r="AB2224" s="48" t="str">
        <f>IFERROR(VLOOKUP(E2224,Funcionários!$C$8:$E$207,3,FALSE),"")</f>
        <v/>
      </c>
      <c r="AC2224" s="50" t="str">
        <f>IF(AB2224="","",IF(COUNTIFS($AB$7:$AB$3006,AB2224,$AQ$7:$AQ$3006,'RC'!$E$6)=0,"",COUNTIFS($M$7:$M$3006,"Concluída no prazo",$AB$7:$AB$3006,AB2224,$AQ$7:$AQ$3006,'RC'!$E$6)/COUNTIFS($AB$7:$AB$3006,AB2224,$AQ$7:$AQ$3006,'RC'!$E$6)))</f>
        <v/>
      </c>
      <c r="AD2224" s="48">
        <f>SUMIF($AQ$7:$AQ$3006,'RC'!$E$6,$J$7:$J$3006)+SUMIF($AQ$7:$AQ$3006,'RC'!$E$6,$L$7:$L$3006)</f>
        <v>21</v>
      </c>
      <c r="AF2224" s="48">
        <v>2.78299999999932E-2</v>
      </c>
      <c r="AG2224" s="48">
        <f>IF(OR(AQ2224="",AQ2224&lt;&gt;'RC'!$E$6,AB2224&lt;&gt;'RC'!$D$21),0,1)</f>
        <v>0</v>
      </c>
      <c r="AH2224" s="48">
        <f t="shared" si="768"/>
        <v>2.78299999999932E-2</v>
      </c>
      <c r="AI2224" s="48" t="str">
        <f t="shared" si="750"/>
        <v/>
      </c>
      <c r="AJ2224" s="48" t="str">
        <f t="shared" si="751"/>
        <v/>
      </c>
      <c r="AK2224" s="52" t="str">
        <f t="shared" si="752"/>
        <v/>
      </c>
      <c r="AL2224" s="52" t="str">
        <f t="shared" si="753"/>
        <v/>
      </c>
      <c r="AM2224" s="48" t="str">
        <f t="shared" si="754"/>
        <v/>
      </c>
      <c r="AN2224" s="48" t="str">
        <f t="shared" si="755"/>
        <v/>
      </c>
      <c r="AP2224" s="18" t="str">
        <f t="shared" si="756"/>
        <v/>
      </c>
      <c r="AQ2224" s="18" t="str">
        <f t="shared" si="757"/>
        <v/>
      </c>
      <c r="AR2224" s="18">
        <v>2.7830000000000001E-2</v>
      </c>
      <c r="AS2224" s="18">
        <f>IF(AF!$D$27="Todos",1,IF(M2224=AF!$D$27,1,0))</f>
        <v>1</v>
      </c>
      <c r="AT2224" s="53">
        <f>IF(AND(E2224=AF!$D$6,OR(LT!M2224=AF!$D$27,AF!$D$27="Todos"),OR(AP2224=AF!$E$8,AQ2224=AF!$E$8)),AR2224+AS2224,0)</f>
        <v>0</v>
      </c>
      <c r="AU2224" s="18" t="str">
        <f t="shared" si="758"/>
        <v/>
      </c>
      <c r="AV2224" s="54" t="str">
        <f t="shared" si="759"/>
        <v/>
      </c>
      <c r="AW2224" s="54" t="str">
        <f t="shared" si="760"/>
        <v/>
      </c>
      <c r="AX2224" s="18" t="str">
        <f t="shared" si="761"/>
        <v/>
      </c>
      <c r="AY2224" s="18" t="str">
        <f t="shared" si="762"/>
        <v/>
      </c>
      <c r="BA2224" s="18">
        <f>IF($E2224=AF!$D$6,IF($M2224="Concluída no prazo",2,IF($M2224="Concluída com atraso",1,0)),0)</f>
        <v>0</v>
      </c>
      <c r="BB2224" s="18">
        <f>IF($E2224=AF!$D$6,IF($M2224="Atrasada",2,IF($M2224="Concluída com atraso",1,0)),0)</f>
        <v>0</v>
      </c>
      <c r="BC2224" s="18">
        <v>2.2179999999999998E-2</v>
      </c>
      <c r="BD2224" s="18">
        <f t="shared" si="769"/>
        <v>2.2179999999999998E-2</v>
      </c>
      <c r="BE2224" s="18">
        <f t="shared" si="769"/>
        <v>2.2179999999999998E-2</v>
      </c>
      <c r="BF2224" s="18" t="str">
        <f t="shared" si="763"/>
        <v/>
      </c>
      <c r="BN2224" s="18" t="str">
        <f t="shared" si="764"/>
        <v>s</v>
      </c>
    </row>
    <row r="2225" spans="3:66" ht="50.1" customHeight="1" thickTop="1" thickBot="1" x14ac:dyDescent="0.3">
      <c r="C2225" s="46"/>
      <c r="D2225" s="46"/>
      <c r="E2225" s="46"/>
      <c r="F2225" s="122"/>
      <c r="G2225" s="122"/>
      <c r="H2225" s="78" t="str">
        <f t="shared" si="765"/>
        <v/>
      </c>
      <c r="I2225" s="78" t="str">
        <f t="shared" si="766"/>
        <v/>
      </c>
      <c r="J2225" s="16"/>
      <c r="K2225" s="46" t="str">
        <f t="shared" si="767"/>
        <v/>
      </c>
      <c r="L2225" s="16"/>
      <c r="M2225" s="16"/>
      <c r="N2225" s="46"/>
      <c r="O2225" s="47" t="str">
        <f t="shared" si="770"/>
        <v/>
      </c>
      <c r="P2225" s="47"/>
      <c r="Q2225" s="48" t="str">
        <f>IFERROR(VLOOKUP(E2225,Funcionários!$C$8:$E$207,3,FALSE),"")</f>
        <v/>
      </c>
      <c r="R2225" s="47"/>
      <c r="S2225" s="49" t="str">
        <f t="shared" si="771"/>
        <v/>
      </c>
      <c r="T2225" s="49">
        <v>2.2190000000000001E-2</v>
      </c>
      <c r="U2225" s="48" t="str">
        <f>IF(Funcionários!C2226=0,"",Funcionários!C2226)</f>
        <v/>
      </c>
      <c r="V2225" s="50">
        <f>IF(U2225="",0,IF(COUNTIFS($E$7:$E$3006,U2225,$I$7:$I$3006,'RC'!$E$6)=0,0,COUNTIFS($M$7:$M$3006,"Concluída no prazo",$E$7:$E$3006,U2225,$I$7:$I$3006,'RC'!$E$6)/COUNTIFS($E$7:$E$3006,U2225,$I$7:$I$3006,'RC'!$E$6)))</f>
        <v>0</v>
      </c>
      <c r="W2225" s="49">
        <f>SUMIFS($J$7:$J$3006,$E$7:$E$3006,U2225,$I$7:$I$3006,'RC'!$E$6)+SUMIFS($L$7:$L$3006,$E$7:$E$3006,U2225,$I$7:$I$3006,'RC'!$E$6)</f>
        <v>0</v>
      </c>
      <c r="X2225" s="48">
        <f>COUNTIFS($E$7:$E$3006,U2225,$I$7:$I$3006,'RC'!$E$6)</f>
        <v>0</v>
      </c>
      <c r="Y2225" s="48"/>
      <c r="Z2225" s="51" t="str">
        <f>IF(AQ2225='RC'!$E$6,AC2225*1000+AD2225,"")</f>
        <v/>
      </c>
      <c r="AA2225" s="51" t="str">
        <f>IF(AB2225="","",IF(AQ2225='RC'!$E$6,AC2225*1000-AD2225,""))</f>
        <v/>
      </c>
      <c r="AB2225" s="48" t="str">
        <f>IFERROR(VLOOKUP(E2225,Funcionários!$C$8:$E$207,3,FALSE),"")</f>
        <v/>
      </c>
      <c r="AC2225" s="50" t="str">
        <f>IF(AB2225="","",IF(COUNTIFS($AB$7:$AB$3006,AB2225,$AQ$7:$AQ$3006,'RC'!$E$6)=0,"",COUNTIFS($M$7:$M$3006,"Concluída no prazo",$AB$7:$AB$3006,AB2225,$AQ$7:$AQ$3006,'RC'!$E$6)/COUNTIFS($AB$7:$AB$3006,AB2225,$AQ$7:$AQ$3006,'RC'!$E$6)))</f>
        <v/>
      </c>
      <c r="AD2225" s="48">
        <f>SUMIF($AQ$7:$AQ$3006,'RC'!$E$6,$J$7:$J$3006)+SUMIF($AQ$7:$AQ$3006,'RC'!$E$6,$L$7:$L$3006)</f>
        <v>21</v>
      </c>
      <c r="AF2225" s="48">
        <v>2.7819999999993201E-2</v>
      </c>
      <c r="AG2225" s="48">
        <f>IF(OR(AQ2225="",AQ2225&lt;&gt;'RC'!$E$6,AB2225&lt;&gt;'RC'!$D$21),0,1)</f>
        <v>0</v>
      </c>
      <c r="AH2225" s="48">
        <f t="shared" si="768"/>
        <v>2.7819999999993201E-2</v>
      </c>
      <c r="AI2225" s="48" t="str">
        <f t="shared" si="750"/>
        <v/>
      </c>
      <c r="AJ2225" s="48" t="str">
        <f t="shared" si="751"/>
        <v/>
      </c>
      <c r="AK2225" s="52" t="str">
        <f t="shared" si="752"/>
        <v/>
      </c>
      <c r="AL2225" s="52" t="str">
        <f t="shared" si="753"/>
        <v/>
      </c>
      <c r="AM2225" s="48" t="str">
        <f t="shared" si="754"/>
        <v/>
      </c>
      <c r="AN2225" s="48" t="str">
        <f t="shared" si="755"/>
        <v/>
      </c>
      <c r="AP2225" s="18" t="str">
        <f t="shared" si="756"/>
        <v/>
      </c>
      <c r="AQ2225" s="18" t="str">
        <f t="shared" si="757"/>
        <v/>
      </c>
      <c r="AR2225" s="18">
        <v>2.7820000000000001E-2</v>
      </c>
      <c r="AS2225" s="18">
        <f>IF(AF!$D$27="Todos",1,IF(M2225=AF!$D$27,1,0))</f>
        <v>1</v>
      </c>
      <c r="AT2225" s="53">
        <f>IF(AND(E2225=AF!$D$6,OR(LT!M2225=AF!$D$27,AF!$D$27="Todos"),OR(AP2225=AF!$E$8,AQ2225=AF!$E$8)),AR2225+AS2225,0)</f>
        <v>0</v>
      </c>
      <c r="AU2225" s="18" t="str">
        <f t="shared" si="758"/>
        <v/>
      </c>
      <c r="AV2225" s="54" t="str">
        <f t="shared" si="759"/>
        <v/>
      </c>
      <c r="AW2225" s="54" t="str">
        <f t="shared" si="760"/>
        <v/>
      </c>
      <c r="AX2225" s="18" t="str">
        <f t="shared" si="761"/>
        <v/>
      </c>
      <c r="AY2225" s="18" t="str">
        <f t="shared" si="762"/>
        <v/>
      </c>
      <c r="BA2225" s="18">
        <f>IF($E2225=AF!$D$6,IF($M2225="Concluída no prazo",2,IF($M2225="Concluída com atraso",1,0)),0)</f>
        <v>0</v>
      </c>
      <c r="BB2225" s="18">
        <f>IF($E2225=AF!$D$6,IF($M2225="Atrasada",2,IF($M2225="Concluída com atraso",1,0)),0)</f>
        <v>0</v>
      </c>
      <c r="BC2225" s="18">
        <v>2.2190000000000001E-2</v>
      </c>
      <c r="BD2225" s="18">
        <f t="shared" si="769"/>
        <v>2.2190000000000001E-2</v>
      </c>
      <c r="BE2225" s="18">
        <f t="shared" si="769"/>
        <v>2.2190000000000001E-2</v>
      </c>
      <c r="BF2225" s="18" t="str">
        <f t="shared" si="763"/>
        <v/>
      </c>
      <c r="BN2225" s="18" t="str">
        <f t="shared" si="764"/>
        <v>s</v>
      </c>
    </row>
    <row r="2226" spans="3:66" ht="50.1" customHeight="1" thickTop="1" thickBot="1" x14ac:dyDescent="0.3">
      <c r="C2226" s="46"/>
      <c r="D2226" s="46"/>
      <c r="E2226" s="46"/>
      <c r="F2226" s="122"/>
      <c r="G2226" s="122"/>
      <c r="H2226" s="78" t="str">
        <f t="shared" si="765"/>
        <v/>
      </c>
      <c r="I2226" s="78" t="str">
        <f t="shared" si="766"/>
        <v/>
      </c>
      <c r="J2226" s="16"/>
      <c r="K2226" s="46" t="str">
        <f t="shared" si="767"/>
        <v/>
      </c>
      <c r="L2226" s="16"/>
      <c r="M2226" s="16"/>
      <c r="N2226" s="46"/>
      <c r="O2226" s="47" t="str">
        <f t="shared" si="770"/>
        <v/>
      </c>
      <c r="P2226" s="47"/>
      <c r="Q2226" s="48" t="str">
        <f>IFERROR(VLOOKUP(E2226,Funcionários!$C$8:$E$207,3,FALSE),"")</f>
        <v/>
      </c>
      <c r="R2226" s="47"/>
      <c r="S2226" s="49" t="str">
        <f t="shared" si="771"/>
        <v/>
      </c>
      <c r="T2226" s="49">
        <v>2.2200000000000001E-2</v>
      </c>
      <c r="U2226" s="48" t="str">
        <f>IF(Funcionários!C2227=0,"",Funcionários!C2227)</f>
        <v/>
      </c>
      <c r="V2226" s="50">
        <f>IF(U2226="",0,IF(COUNTIFS($E$7:$E$3006,U2226,$I$7:$I$3006,'RC'!$E$6)=0,0,COUNTIFS($M$7:$M$3006,"Concluída no prazo",$E$7:$E$3006,U2226,$I$7:$I$3006,'RC'!$E$6)/COUNTIFS($E$7:$E$3006,U2226,$I$7:$I$3006,'RC'!$E$6)))</f>
        <v>0</v>
      </c>
      <c r="W2226" s="49">
        <f>SUMIFS($J$7:$J$3006,$E$7:$E$3006,U2226,$I$7:$I$3006,'RC'!$E$6)+SUMIFS($L$7:$L$3006,$E$7:$E$3006,U2226,$I$7:$I$3006,'RC'!$E$6)</f>
        <v>0</v>
      </c>
      <c r="X2226" s="48">
        <f>COUNTIFS($E$7:$E$3006,U2226,$I$7:$I$3006,'RC'!$E$6)</f>
        <v>0</v>
      </c>
      <c r="Y2226" s="48"/>
      <c r="Z2226" s="51" t="str">
        <f>IF(AQ2226='RC'!$E$6,AC2226*1000+AD2226,"")</f>
        <v/>
      </c>
      <c r="AA2226" s="51" t="str">
        <f>IF(AB2226="","",IF(AQ2226='RC'!$E$6,AC2226*1000-AD2226,""))</f>
        <v/>
      </c>
      <c r="AB2226" s="48" t="str">
        <f>IFERROR(VLOOKUP(E2226,Funcionários!$C$8:$E$207,3,FALSE),"")</f>
        <v/>
      </c>
      <c r="AC2226" s="50" t="str">
        <f>IF(AB2226="","",IF(COUNTIFS($AB$7:$AB$3006,AB2226,$AQ$7:$AQ$3006,'RC'!$E$6)=0,"",COUNTIFS($M$7:$M$3006,"Concluída no prazo",$AB$7:$AB$3006,AB2226,$AQ$7:$AQ$3006,'RC'!$E$6)/COUNTIFS($AB$7:$AB$3006,AB2226,$AQ$7:$AQ$3006,'RC'!$E$6)))</f>
        <v/>
      </c>
      <c r="AD2226" s="48">
        <f>SUMIF($AQ$7:$AQ$3006,'RC'!$E$6,$J$7:$J$3006)+SUMIF($AQ$7:$AQ$3006,'RC'!$E$6,$L$7:$L$3006)</f>
        <v>21</v>
      </c>
      <c r="AF2226" s="48">
        <v>2.7809999999993201E-2</v>
      </c>
      <c r="AG2226" s="48">
        <f>IF(OR(AQ2226="",AQ2226&lt;&gt;'RC'!$E$6,AB2226&lt;&gt;'RC'!$D$21),0,1)</f>
        <v>0</v>
      </c>
      <c r="AH2226" s="48">
        <f t="shared" si="768"/>
        <v>2.7809999999993201E-2</v>
      </c>
      <c r="AI2226" s="48" t="str">
        <f t="shared" si="750"/>
        <v/>
      </c>
      <c r="AJ2226" s="48" t="str">
        <f t="shared" si="751"/>
        <v/>
      </c>
      <c r="AK2226" s="52" t="str">
        <f t="shared" si="752"/>
        <v/>
      </c>
      <c r="AL2226" s="52" t="str">
        <f t="shared" si="753"/>
        <v/>
      </c>
      <c r="AM2226" s="48" t="str">
        <f t="shared" si="754"/>
        <v/>
      </c>
      <c r="AN2226" s="48" t="str">
        <f t="shared" si="755"/>
        <v/>
      </c>
      <c r="AP2226" s="18" t="str">
        <f t="shared" si="756"/>
        <v/>
      </c>
      <c r="AQ2226" s="18" t="str">
        <f t="shared" si="757"/>
        <v/>
      </c>
      <c r="AR2226" s="18">
        <v>2.7810000000000001E-2</v>
      </c>
      <c r="AS2226" s="18">
        <f>IF(AF!$D$27="Todos",1,IF(M2226=AF!$D$27,1,0))</f>
        <v>1</v>
      </c>
      <c r="AT2226" s="53">
        <f>IF(AND(E2226=AF!$D$6,OR(LT!M2226=AF!$D$27,AF!$D$27="Todos"),OR(AP2226=AF!$E$8,AQ2226=AF!$E$8)),AR2226+AS2226,0)</f>
        <v>0</v>
      </c>
      <c r="AU2226" s="18" t="str">
        <f t="shared" si="758"/>
        <v/>
      </c>
      <c r="AV2226" s="54" t="str">
        <f t="shared" si="759"/>
        <v/>
      </c>
      <c r="AW2226" s="54" t="str">
        <f t="shared" si="760"/>
        <v/>
      </c>
      <c r="AX2226" s="18" t="str">
        <f t="shared" si="761"/>
        <v/>
      </c>
      <c r="AY2226" s="18" t="str">
        <f t="shared" si="762"/>
        <v/>
      </c>
      <c r="BA2226" s="18">
        <f>IF($E2226=AF!$D$6,IF($M2226="Concluída no prazo",2,IF($M2226="Concluída com atraso",1,0)),0)</f>
        <v>0</v>
      </c>
      <c r="BB2226" s="18">
        <f>IF($E2226=AF!$D$6,IF($M2226="Atrasada",2,IF($M2226="Concluída com atraso",1,0)),0)</f>
        <v>0</v>
      </c>
      <c r="BC2226" s="18">
        <v>2.2200000000000001E-2</v>
      </c>
      <c r="BD2226" s="18">
        <f t="shared" si="769"/>
        <v>2.2200000000000001E-2</v>
      </c>
      <c r="BE2226" s="18">
        <f t="shared" si="769"/>
        <v>2.2200000000000001E-2</v>
      </c>
      <c r="BF2226" s="18" t="str">
        <f t="shared" si="763"/>
        <v/>
      </c>
      <c r="BN2226" s="18" t="str">
        <f t="shared" si="764"/>
        <v>s</v>
      </c>
    </row>
    <row r="2227" spans="3:66" ht="50.1" customHeight="1" thickTop="1" thickBot="1" x14ac:dyDescent="0.3">
      <c r="C2227" s="46"/>
      <c r="D2227" s="46"/>
      <c r="E2227" s="46"/>
      <c r="F2227" s="122"/>
      <c r="G2227" s="122"/>
      <c r="H2227" s="78" t="str">
        <f t="shared" si="765"/>
        <v/>
      </c>
      <c r="I2227" s="78" t="str">
        <f t="shared" si="766"/>
        <v/>
      </c>
      <c r="J2227" s="16"/>
      <c r="K2227" s="46" t="str">
        <f t="shared" si="767"/>
        <v/>
      </c>
      <c r="L2227" s="16"/>
      <c r="M2227" s="16"/>
      <c r="N2227" s="46"/>
      <c r="O2227" s="47" t="str">
        <f t="shared" si="770"/>
        <v/>
      </c>
      <c r="P2227" s="47"/>
      <c r="Q2227" s="48" t="str">
        <f>IFERROR(VLOOKUP(E2227,Funcionários!$C$8:$E$207,3,FALSE),"")</f>
        <v/>
      </c>
      <c r="R2227" s="47"/>
      <c r="S2227" s="49" t="str">
        <f t="shared" si="771"/>
        <v/>
      </c>
      <c r="T2227" s="49">
        <v>2.2210000000000001E-2</v>
      </c>
      <c r="U2227" s="48" t="str">
        <f>IF(Funcionários!C2228=0,"",Funcionários!C2228)</f>
        <v/>
      </c>
      <c r="V2227" s="50">
        <f>IF(U2227="",0,IF(COUNTIFS($E$7:$E$3006,U2227,$I$7:$I$3006,'RC'!$E$6)=0,0,COUNTIFS($M$7:$M$3006,"Concluída no prazo",$E$7:$E$3006,U2227,$I$7:$I$3006,'RC'!$E$6)/COUNTIFS($E$7:$E$3006,U2227,$I$7:$I$3006,'RC'!$E$6)))</f>
        <v>0</v>
      </c>
      <c r="W2227" s="49">
        <f>SUMIFS($J$7:$J$3006,$E$7:$E$3006,U2227,$I$7:$I$3006,'RC'!$E$6)+SUMIFS($L$7:$L$3006,$E$7:$E$3006,U2227,$I$7:$I$3006,'RC'!$E$6)</f>
        <v>0</v>
      </c>
      <c r="X2227" s="48">
        <f>COUNTIFS($E$7:$E$3006,U2227,$I$7:$I$3006,'RC'!$E$6)</f>
        <v>0</v>
      </c>
      <c r="Y2227" s="48"/>
      <c r="Z2227" s="51" t="str">
        <f>IF(AQ2227='RC'!$E$6,AC2227*1000+AD2227,"")</f>
        <v/>
      </c>
      <c r="AA2227" s="51" t="str">
        <f>IF(AB2227="","",IF(AQ2227='RC'!$E$6,AC2227*1000-AD2227,""))</f>
        <v/>
      </c>
      <c r="AB2227" s="48" t="str">
        <f>IFERROR(VLOOKUP(E2227,Funcionários!$C$8:$E$207,3,FALSE),"")</f>
        <v/>
      </c>
      <c r="AC2227" s="50" t="str">
        <f>IF(AB2227="","",IF(COUNTIFS($AB$7:$AB$3006,AB2227,$AQ$7:$AQ$3006,'RC'!$E$6)=0,"",COUNTIFS($M$7:$M$3006,"Concluída no prazo",$AB$7:$AB$3006,AB2227,$AQ$7:$AQ$3006,'RC'!$E$6)/COUNTIFS($AB$7:$AB$3006,AB2227,$AQ$7:$AQ$3006,'RC'!$E$6)))</f>
        <v/>
      </c>
      <c r="AD2227" s="48">
        <f>SUMIF($AQ$7:$AQ$3006,'RC'!$E$6,$J$7:$J$3006)+SUMIF($AQ$7:$AQ$3006,'RC'!$E$6,$L$7:$L$3006)</f>
        <v>21</v>
      </c>
      <c r="AF2227" s="48">
        <v>2.7799999999993202E-2</v>
      </c>
      <c r="AG2227" s="48">
        <f>IF(OR(AQ2227="",AQ2227&lt;&gt;'RC'!$E$6,AB2227&lt;&gt;'RC'!$D$21),0,1)</f>
        <v>0</v>
      </c>
      <c r="AH2227" s="48">
        <f t="shared" si="768"/>
        <v>2.7799999999993202E-2</v>
      </c>
      <c r="AI2227" s="48" t="str">
        <f t="shared" si="750"/>
        <v/>
      </c>
      <c r="AJ2227" s="48" t="str">
        <f t="shared" si="751"/>
        <v/>
      </c>
      <c r="AK2227" s="52" t="str">
        <f t="shared" si="752"/>
        <v/>
      </c>
      <c r="AL2227" s="52" t="str">
        <f t="shared" si="753"/>
        <v/>
      </c>
      <c r="AM2227" s="48" t="str">
        <f t="shared" si="754"/>
        <v/>
      </c>
      <c r="AN2227" s="48" t="str">
        <f t="shared" si="755"/>
        <v/>
      </c>
      <c r="AP2227" s="18" t="str">
        <f t="shared" si="756"/>
        <v/>
      </c>
      <c r="AQ2227" s="18" t="str">
        <f t="shared" si="757"/>
        <v/>
      </c>
      <c r="AR2227" s="18">
        <v>2.7799999999999998E-2</v>
      </c>
      <c r="AS2227" s="18">
        <f>IF(AF!$D$27="Todos",1,IF(M2227=AF!$D$27,1,0))</f>
        <v>1</v>
      </c>
      <c r="AT2227" s="53">
        <f>IF(AND(E2227=AF!$D$6,OR(LT!M2227=AF!$D$27,AF!$D$27="Todos"),OR(AP2227=AF!$E$8,AQ2227=AF!$E$8)),AR2227+AS2227,0)</f>
        <v>0</v>
      </c>
      <c r="AU2227" s="18" t="str">
        <f t="shared" si="758"/>
        <v/>
      </c>
      <c r="AV2227" s="54" t="str">
        <f t="shared" si="759"/>
        <v/>
      </c>
      <c r="AW2227" s="54" t="str">
        <f t="shared" si="760"/>
        <v/>
      </c>
      <c r="AX2227" s="18" t="str">
        <f t="shared" si="761"/>
        <v/>
      </c>
      <c r="AY2227" s="18" t="str">
        <f t="shared" si="762"/>
        <v/>
      </c>
      <c r="BA2227" s="18">
        <f>IF($E2227=AF!$D$6,IF($M2227="Concluída no prazo",2,IF($M2227="Concluída com atraso",1,0)),0)</f>
        <v>0</v>
      </c>
      <c r="BB2227" s="18">
        <f>IF($E2227=AF!$D$6,IF($M2227="Atrasada",2,IF($M2227="Concluída com atraso",1,0)),0)</f>
        <v>0</v>
      </c>
      <c r="BC2227" s="18">
        <v>2.2210000000000001E-2</v>
      </c>
      <c r="BD2227" s="18">
        <f t="shared" si="769"/>
        <v>2.2210000000000001E-2</v>
      </c>
      <c r="BE2227" s="18">
        <f t="shared" si="769"/>
        <v>2.2210000000000001E-2</v>
      </c>
      <c r="BF2227" s="18" t="str">
        <f t="shared" si="763"/>
        <v/>
      </c>
      <c r="BN2227" s="18" t="str">
        <f t="shared" si="764"/>
        <v>s</v>
      </c>
    </row>
    <row r="2228" spans="3:66" ht="50.1" customHeight="1" thickTop="1" thickBot="1" x14ac:dyDescent="0.3">
      <c r="C2228" s="46"/>
      <c r="D2228" s="46"/>
      <c r="E2228" s="46"/>
      <c r="F2228" s="122"/>
      <c r="G2228" s="122"/>
      <c r="H2228" s="78" t="str">
        <f t="shared" si="765"/>
        <v/>
      </c>
      <c r="I2228" s="78" t="str">
        <f t="shared" si="766"/>
        <v/>
      </c>
      <c r="J2228" s="16"/>
      <c r="K2228" s="46" t="str">
        <f t="shared" si="767"/>
        <v/>
      </c>
      <c r="L2228" s="16"/>
      <c r="M2228" s="16"/>
      <c r="N2228" s="46"/>
      <c r="O2228" s="47" t="str">
        <f t="shared" si="770"/>
        <v/>
      </c>
      <c r="P2228" s="47"/>
      <c r="Q2228" s="48" t="str">
        <f>IFERROR(VLOOKUP(E2228,Funcionários!$C$8:$E$207,3,FALSE),"")</f>
        <v/>
      </c>
      <c r="R2228" s="47"/>
      <c r="S2228" s="49" t="str">
        <f t="shared" si="771"/>
        <v/>
      </c>
      <c r="T2228" s="49">
        <v>2.222E-2</v>
      </c>
      <c r="U2228" s="48" t="str">
        <f>IF(Funcionários!C2229=0,"",Funcionários!C2229)</f>
        <v/>
      </c>
      <c r="V2228" s="50">
        <f>IF(U2228="",0,IF(COUNTIFS($E$7:$E$3006,U2228,$I$7:$I$3006,'RC'!$E$6)=0,0,COUNTIFS($M$7:$M$3006,"Concluída no prazo",$E$7:$E$3006,U2228,$I$7:$I$3006,'RC'!$E$6)/COUNTIFS($E$7:$E$3006,U2228,$I$7:$I$3006,'RC'!$E$6)))</f>
        <v>0</v>
      </c>
      <c r="W2228" s="49">
        <f>SUMIFS($J$7:$J$3006,$E$7:$E$3006,U2228,$I$7:$I$3006,'RC'!$E$6)+SUMIFS($L$7:$L$3006,$E$7:$E$3006,U2228,$I$7:$I$3006,'RC'!$E$6)</f>
        <v>0</v>
      </c>
      <c r="X2228" s="48">
        <f>COUNTIFS($E$7:$E$3006,U2228,$I$7:$I$3006,'RC'!$E$6)</f>
        <v>0</v>
      </c>
      <c r="Y2228" s="48"/>
      <c r="Z2228" s="51" t="str">
        <f>IF(AQ2228='RC'!$E$6,AC2228*1000+AD2228,"")</f>
        <v/>
      </c>
      <c r="AA2228" s="51" t="str">
        <f>IF(AB2228="","",IF(AQ2228='RC'!$E$6,AC2228*1000-AD2228,""))</f>
        <v/>
      </c>
      <c r="AB2228" s="48" t="str">
        <f>IFERROR(VLOOKUP(E2228,Funcionários!$C$8:$E$207,3,FALSE),"")</f>
        <v/>
      </c>
      <c r="AC2228" s="50" t="str">
        <f>IF(AB2228="","",IF(COUNTIFS($AB$7:$AB$3006,AB2228,$AQ$7:$AQ$3006,'RC'!$E$6)=0,"",COUNTIFS($M$7:$M$3006,"Concluída no prazo",$AB$7:$AB$3006,AB2228,$AQ$7:$AQ$3006,'RC'!$E$6)/COUNTIFS($AB$7:$AB$3006,AB2228,$AQ$7:$AQ$3006,'RC'!$E$6)))</f>
        <v/>
      </c>
      <c r="AD2228" s="48">
        <f>SUMIF($AQ$7:$AQ$3006,'RC'!$E$6,$J$7:$J$3006)+SUMIF($AQ$7:$AQ$3006,'RC'!$E$6,$L$7:$L$3006)</f>
        <v>21</v>
      </c>
      <c r="AF2228" s="48">
        <v>2.7789999999993199E-2</v>
      </c>
      <c r="AG2228" s="48">
        <f>IF(OR(AQ2228="",AQ2228&lt;&gt;'RC'!$E$6,AB2228&lt;&gt;'RC'!$D$21),0,1)</f>
        <v>0</v>
      </c>
      <c r="AH2228" s="48">
        <f t="shared" si="768"/>
        <v>2.7789999999993199E-2</v>
      </c>
      <c r="AI2228" s="48" t="str">
        <f t="shared" si="750"/>
        <v/>
      </c>
      <c r="AJ2228" s="48" t="str">
        <f t="shared" si="751"/>
        <v/>
      </c>
      <c r="AK2228" s="52" t="str">
        <f t="shared" si="752"/>
        <v/>
      </c>
      <c r="AL2228" s="52" t="str">
        <f t="shared" si="753"/>
        <v/>
      </c>
      <c r="AM2228" s="48" t="str">
        <f t="shared" si="754"/>
        <v/>
      </c>
      <c r="AN2228" s="48" t="str">
        <f t="shared" si="755"/>
        <v/>
      </c>
      <c r="AP2228" s="18" t="str">
        <f t="shared" si="756"/>
        <v/>
      </c>
      <c r="AQ2228" s="18" t="str">
        <f t="shared" si="757"/>
        <v/>
      </c>
      <c r="AR2228" s="18">
        <v>2.7789999999999999E-2</v>
      </c>
      <c r="AS2228" s="18">
        <f>IF(AF!$D$27="Todos",1,IF(M2228=AF!$D$27,1,0))</f>
        <v>1</v>
      </c>
      <c r="AT2228" s="53">
        <f>IF(AND(E2228=AF!$D$6,OR(LT!M2228=AF!$D$27,AF!$D$27="Todos"),OR(AP2228=AF!$E$8,AQ2228=AF!$E$8)),AR2228+AS2228,0)</f>
        <v>0</v>
      </c>
      <c r="AU2228" s="18" t="str">
        <f t="shared" si="758"/>
        <v/>
      </c>
      <c r="AV2228" s="54" t="str">
        <f t="shared" si="759"/>
        <v/>
      </c>
      <c r="AW2228" s="54" t="str">
        <f t="shared" si="760"/>
        <v/>
      </c>
      <c r="AX2228" s="18" t="str">
        <f t="shared" si="761"/>
        <v/>
      </c>
      <c r="AY2228" s="18" t="str">
        <f t="shared" si="762"/>
        <v/>
      </c>
      <c r="BA2228" s="18">
        <f>IF($E2228=AF!$D$6,IF($M2228="Concluída no prazo",2,IF($M2228="Concluída com atraso",1,0)),0)</f>
        <v>0</v>
      </c>
      <c r="BB2228" s="18">
        <f>IF($E2228=AF!$D$6,IF($M2228="Atrasada",2,IF($M2228="Concluída com atraso",1,0)),0)</f>
        <v>0</v>
      </c>
      <c r="BC2228" s="18">
        <v>2.222E-2</v>
      </c>
      <c r="BD2228" s="18">
        <f t="shared" si="769"/>
        <v>2.222E-2</v>
      </c>
      <c r="BE2228" s="18">
        <f t="shared" si="769"/>
        <v>2.222E-2</v>
      </c>
      <c r="BF2228" s="18" t="str">
        <f t="shared" si="763"/>
        <v/>
      </c>
      <c r="BN2228" s="18" t="str">
        <f t="shared" si="764"/>
        <v>s</v>
      </c>
    </row>
    <row r="2229" spans="3:66" ht="50.1" customHeight="1" thickTop="1" thickBot="1" x14ac:dyDescent="0.3">
      <c r="C2229" s="46"/>
      <c r="D2229" s="46"/>
      <c r="E2229" s="46"/>
      <c r="F2229" s="122"/>
      <c r="G2229" s="122"/>
      <c r="H2229" s="78" t="str">
        <f t="shared" si="765"/>
        <v/>
      </c>
      <c r="I2229" s="78" t="str">
        <f t="shared" si="766"/>
        <v/>
      </c>
      <c r="J2229" s="16"/>
      <c r="K2229" s="46" t="str">
        <f t="shared" si="767"/>
        <v/>
      </c>
      <c r="L2229" s="16"/>
      <c r="M2229" s="16"/>
      <c r="N2229" s="46"/>
      <c r="O2229" s="47" t="str">
        <f t="shared" si="770"/>
        <v/>
      </c>
      <c r="P2229" s="47"/>
      <c r="Q2229" s="48" t="str">
        <f>IFERROR(VLOOKUP(E2229,Funcionários!$C$8:$E$207,3,FALSE),"")</f>
        <v/>
      </c>
      <c r="R2229" s="47"/>
      <c r="S2229" s="49" t="str">
        <f t="shared" si="771"/>
        <v/>
      </c>
      <c r="T2229" s="49">
        <v>2.223E-2</v>
      </c>
      <c r="U2229" s="48" t="str">
        <f>IF(Funcionários!C2230=0,"",Funcionários!C2230)</f>
        <v/>
      </c>
      <c r="V2229" s="50">
        <f>IF(U2229="",0,IF(COUNTIFS($E$7:$E$3006,U2229,$I$7:$I$3006,'RC'!$E$6)=0,0,COUNTIFS($M$7:$M$3006,"Concluída no prazo",$E$7:$E$3006,U2229,$I$7:$I$3006,'RC'!$E$6)/COUNTIFS($E$7:$E$3006,U2229,$I$7:$I$3006,'RC'!$E$6)))</f>
        <v>0</v>
      </c>
      <c r="W2229" s="49">
        <f>SUMIFS($J$7:$J$3006,$E$7:$E$3006,U2229,$I$7:$I$3006,'RC'!$E$6)+SUMIFS($L$7:$L$3006,$E$7:$E$3006,U2229,$I$7:$I$3006,'RC'!$E$6)</f>
        <v>0</v>
      </c>
      <c r="X2229" s="48">
        <f>COUNTIFS($E$7:$E$3006,U2229,$I$7:$I$3006,'RC'!$E$6)</f>
        <v>0</v>
      </c>
      <c r="Y2229" s="48"/>
      <c r="Z2229" s="51" t="str">
        <f>IF(AQ2229='RC'!$E$6,AC2229*1000+AD2229,"")</f>
        <v/>
      </c>
      <c r="AA2229" s="51" t="str">
        <f>IF(AB2229="","",IF(AQ2229='RC'!$E$6,AC2229*1000-AD2229,""))</f>
        <v/>
      </c>
      <c r="AB2229" s="48" t="str">
        <f>IFERROR(VLOOKUP(E2229,Funcionários!$C$8:$E$207,3,FALSE),"")</f>
        <v/>
      </c>
      <c r="AC2229" s="50" t="str">
        <f>IF(AB2229="","",IF(COUNTIFS($AB$7:$AB$3006,AB2229,$AQ$7:$AQ$3006,'RC'!$E$6)=0,"",COUNTIFS($M$7:$M$3006,"Concluída no prazo",$AB$7:$AB$3006,AB2229,$AQ$7:$AQ$3006,'RC'!$E$6)/COUNTIFS($AB$7:$AB$3006,AB2229,$AQ$7:$AQ$3006,'RC'!$E$6)))</f>
        <v/>
      </c>
      <c r="AD2229" s="48">
        <f>SUMIF($AQ$7:$AQ$3006,'RC'!$E$6,$J$7:$J$3006)+SUMIF($AQ$7:$AQ$3006,'RC'!$E$6,$L$7:$L$3006)</f>
        <v>21</v>
      </c>
      <c r="AF2229" s="48">
        <v>2.7779999999993199E-2</v>
      </c>
      <c r="AG2229" s="48">
        <f>IF(OR(AQ2229="",AQ2229&lt;&gt;'RC'!$E$6,AB2229&lt;&gt;'RC'!$D$21),0,1)</f>
        <v>0</v>
      </c>
      <c r="AH2229" s="48">
        <f t="shared" si="768"/>
        <v>2.7779999999993199E-2</v>
      </c>
      <c r="AI2229" s="48" t="str">
        <f t="shared" si="750"/>
        <v/>
      </c>
      <c r="AJ2229" s="48" t="str">
        <f t="shared" si="751"/>
        <v/>
      </c>
      <c r="AK2229" s="52" t="str">
        <f t="shared" si="752"/>
        <v/>
      </c>
      <c r="AL2229" s="52" t="str">
        <f t="shared" si="753"/>
        <v/>
      </c>
      <c r="AM2229" s="48" t="str">
        <f t="shared" si="754"/>
        <v/>
      </c>
      <c r="AN2229" s="48" t="str">
        <f t="shared" si="755"/>
        <v/>
      </c>
      <c r="AP2229" s="18" t="str">
        <f t="shared" si="756"/>
        <v/>
      </c>
      <c r="AQ2229" s="18" t="str">
        <f t="shared" si="757"/>
        <v/>
      </c>
      <c r="AR2229" s="18">
        <v>2.7779999999999999E-2</v>
      </c>
      <c r="AS2229" s="18">
        <f>IF(AF!$D$27="Todos",1,IF(M2229=AF!$D$27,1,0))</f>
        <v>1</v>
      </c>
      <c r="AT2229" s="53">
        <f>IF(AND(E2229=AF!$D$6,OR(LT!M2229=AF!$D$27,AF!$D$27="Todos"),OR(AP2229=AF!$E$8,AQ2229=AF!$E$8)),AR2229+AS2229,0)</f>
        <v>0</v>
      </c>
      <c r="AU2229" s="18" t="str">
        <f t="shared" si="758"/>
        <v/>
      </c>
      <c r="AV2229" s="54" t="str">
        <f t="shared" si="759"/>
        <v/>
      </c>
      <c r="AW2229" s="54" t="str">
        <f t="shared" si="760"/>
        <v/>
      </c>
      <c r="AX2229" s="18" t="str">
        <f t="shared" si="761"/>
        <v/>
      </c>
      <c r="AY2229" s="18" t="str">
        <f t="shared" si="762"/>
        <v/>
      </c>
      <c r="BA2229" s="18">
        <f>IF($E2229=AF!$D$6,IF($M2229="Concluída no prazo",2,IF($M2229="Concluída com atraso",1,0)),0)</f>
        <v>0</v>
      </c>
      <c r="BB2229" s="18">
        <f>IF($E2229=AF!$D$6,IF($M2229="Atrasada",2,IF($M2229="Concluída com atraso",1,0)),0)</f>
        <v>0</v>
      </c>
      <c r="BC2229" s="18">
        <v>2.223E-2</v>
      </c>
      <c r="BD2229" s="18">
        <f t="shared" si="769"/>
        <v>2.223E-2</v>
      </c>
      <c r="BE2229" s="18">
        <f t="shared" si="769"/>
        <v>2.223E-2</v>
      </c>
      <c r="BF2229" s="18" t="str">
        <f t="shared" si="763"/>
        <v/>
      </c>
      <c r="BN2229" s="18" t="str">
        <f t="shared" si="764"/>
        <v>s</v>
      </c>
    </row>
    <row r="2230" spans="3:66" ht="50.1" customHeight="1" thickTop="1" thickBot="1" x14ac:dyDescent="0.3">
      <c r="C2230" s="46"/>
      <c r="D2230" s="46"/>
      <c r="E2230" s="46"/>
      <c r="F2230" s="122"/>
      <c r="G2230" s="122"/>
      <c r="H2230" s="78" t="str">
        <f t="shared" si="765"/>
        <v/>
      </c>
      <c r="I2230" s="78" t="str">
        <f t="shared" si="766"/>
        <v/>
      </c>
      <c r="J2230" s="16"/>
      <c r="K2230" s="46" t="str">
        <f t="shared" si="767"/>
        <v/>
      </c>
      <c r="L2230" s="16"/>
      <c r="M2230" s="16"/>
      <c r="N2230" s="46"/>
      <c r="O2230" s="47" t="str">
        <f t="shared" si="770"/>
        <v/>
      </c>
      <c r="P2230" s="47"/>
      <c r="Q2230" s="48" t="str">
        <f>IFERROR(VLOOKUP(E2230,Funcionários!$C$8:$E$207,3,FALSE),"")</f>
        <v/>
      </c>
      <c r="R2230" s="47"/>
      <c r="S2230" s="49" t="str">
        <f t="shared" si="771"/>
        <v/>
      </c>
      <c r="T2230" s="49">
        <v>2.2239999999999999E-2</v>
      </c>
      <c r="U2230" s="48" t="str">
        <f>IF(Funcionários!C2231=0,"",Funcionários!C2231)</f>
        <v/>
      </c>
      <c r="V2230" s="50">
        <f>IF(U2230="",0,IF(COUNTIFS($E$7:$E$3006,U2230,$I$7:$I$3006,'RC'!$E$6)=0,0,COUNTIFS($M$7:$M$3006,"Concluída no prazo",$E$7:$E$3006,U2230,$I$7:$I$3006,'RC'!$E$6)/COUNTIFS($E$7:$E$3006,U2230,$I$7:$I$3006,'RC'!$E$6)))</f>
        <v>0</v>
      </c>
      <c r="W2230" s="49">
        <f>SUMIFS($J$7:$J$3006,$E$7:$E$3006,U2230,$I$7:$I$3006,'RC'!$E$6)+SUMIFS($L$7:$L$3006,$E$7:$E$3006,U2230,$I$7:$I$3006,'RC'!$E$6)</f>
        <v>0</v>
      </c>
      <c r="X2230" s="48">
        <f>COUNTIFS($E$7:$E$3006,U2230,$I$7:$I$3006,'RC'!$E$6)</f>
        <v>0</v>
      </c>
      <c r="Y2230" s="48"/>
      <c r="Z2230" s="51" t="str">
        <f>IF(AQ2230='RC'!$E$6,AC2230*1000+AD2230,"")</f>
        <v/>
      </c>
      <c r="AA2230" s="51" t="str">
        <f>IF(AB2230="","",IF(AQ2230='RC'!$E$6,AC2230*1000-AD2230,""))</f>
        <v/>
      </c>
      <c r="AB2230" s="48" t="str">
        <f>IFERROR(VLOOKUP(E2230,Funcionários!$C$8:$E$207,3,FALSE),"")</f>
        <v/>
      </c>
      <c r="AC2230" s="50" t="str">
        <f>IF(AB2230="","",IF(COUNTIFS($AB$7:$AB$3006,AB2230,$AQ$7:$AQ$3006,'RC'!$E$6)=0,"",COUNTIFS($M$7:$M$3006,"Concluída no prazo",$AB$7:$AB$3006,AB2230,$AQ$7:$AQ$3006,'RC'!$E$6)/COUNTIFS($AB$7:$AB$3006,AB2230,$AQ$7:$AQ$3006,'RC'!$E$6)))</f>
        <v/>
      </c>
      <c r="AD2230" s="48">
        <f>SUMIF($AQ$7:$AQ$3006,'RC'!$E$6,$J$7:$J$3006)+SUMIF($AQ$7:$AQ$3006,'RC'!$E$6,$L$7:$L$3006)</f>
        <v>21</v>
      </c>
      <c r="AF2230" s="48">
        <v>2.7769999999993199E-2</v>
      </c>
      <c r="AG2230" s="48">
        <f>IF(OR(AQ2230="",AQ2230&lt;&gt;'RC'!$E$6,AB2230&lt;&gt;'RC'!$D$21),0,1)</f>
        <v>0</v>
      </c>
      <c r="AH2230" s="48">
        <f t="shared" si="768"/>
        <v>2.7769999999993199E-2</v>
      </c>
      <c r="AI2230" s="48" t="str">
        <f t="shared" si="750"/>
        <v/>
      </c>
      <c r="AJ2230" s="48" t="str">
        <f t="shared" si="751"/>
        <v/>
      </c>
      <c r="AK2230" s="52" t="str">
        <f t="shared" si="752"/>
        <v/>
      </c>
      <c r="AL2230" s="52" t="str">
        <f t="shared" si="753"/>
        <v/>
      </c>
      <c r="AM2230" s="48" t="str">
        <f t="shared" si="754"/>
        <v/>
      </c>
      <c r="AN2230" s="48" t="str">
        <f t="shared" si="755"/>
        <v/>
      </c>
      <c r="AP2230" s="18" t="str">
        <f t="shared" si="756"/>
        <v/>
      </c>
      <c r="AQ2230" s="18" t="str">
        <f t="shared" si="757"/>
        <v/>
      </c>
      <c r="AR2230" s="18">
        <v>2.777E-2</v>
      </c>
      <c r="AS2230" s="18">
        <f>IF(AF!$D$27="Todos",1,IF(M2230=AF!$D$27,1,0))</f>
        <v>1</v>
      </c>
      <c r="AT2230" s="53">
        <f>IF(AND(E2230=AF!$D$6,OR(LT!M2230=AF!$D$27,AF!$D$27="Todos"),OR(AP2230=AF!$E$8,AQ2230=AF!$E$8)),AR2230+AS2230,0)</f>
        <v>0</v>
      </c>
      <c r="AU2230" s="18" t="str">
        <f t="shared" si="758"/>
        <v/>
      </c>
      <c r="AV2230" s="54" t="str">
        <f t="shared" si="759"/>
        <v/>
      </c>
      <c r="AW2230" s="54" t="str">
        <f t="shared" si="760"/>
        <v/>
      </c>
      <c r="AX2230" s="18" t="str">
        <f t="shared" si="761"/>
        <v/>
      </c>
      <c r="AY2230" s="18" t="str">
        <f t="shared" si="762"/>
        <v/>
      </c>
      <c r="BA2230" s="18">
        <f>IF($E2230=AF!$D$6,IF($M2230="Concluída no prazo",2,IF($M2230="Concluída com atraso",1,0)),0)</f>
        <v>0</v>
      </c>
      <c r="BB2230" s="18">
        <f>IF($E2230=AF!$D$6,IF($M2230="Atrasada",2,IF($M2230="Concluída com atraso",1,0)),0)</f>
        <v>0</v>
      </c>
      <c r="BC2230" s="18">
        <v>2.2239999999999999E-2</v>
      </c>
      <c r="BD2230" s="18">
        <f t="shared" si="769"/>
        <v>2.2239999999999999E-2</v>
      </c>
      <c r="BE2230" s="18">
        <f t="shared" si="769"/>
        <v>2.2239999999999999E-2</v>
      </c>
      <c r="BF2230" s="18" t="str">
        <f t="shared" si="763"/>
        <v/>
      </c>
      <c r="BN2230" s="18" t="str">
        <f t="shared" si="764"/>
        <v>s</v>
      </c>
    </row>
    <row r="2231" spans="3:66" ht="50.1" customHeight="1" thickTop="1" thickBot="1" x14ac:dyDescent="0.3">
      <c r="C2231" s="46"/>
      <c r="D2231" s="46"/>
      <c r="E2231" s="46"/>
      <c r="F2231" s="122"/>
      <c r="G2231" s="122"/>
      <c r="H2231" s="78" t="str">
        <f t="shared" si="765"/>
        <v/>
      </c>
      <c r="I2231" s="78" t="str">
        <f t="shared" si="766"/>
        <v/>
      </c>
      <c r="J2231" s="16"/>
      <c r="K2231" s="46" t="str">
        <f t="shared" si="767"/>
        <v/>
      </c>
      <c r="L2231" s="16"/>
      <c r="M2231" s="16"/>
      <c r="N2231" s="46"/>
      <c r="O2231" s="47" t="str">
        <f t="shared" si="770"/>
        <v/>
      </c>
      <c r="P2231" s="47"/>
      <c r="Q2231" s="48" t="str">
        <f>IFERROR(VLOOKUP(E2231,Funcionários!$C$8:$E$207,3,FALSE),"")</f>
        <v/>
      </c>
      <c r="R2231" s="47"/>
      <c r="S2231" s="49" t="str">
        <f t="shared" si="771"/>
        <v/>
      </c>
      <c r="T2231" s="49">
        <v>2.2249999999999999E-2</v>
      </c>
      <c r="U2231" s="48" t="str">
        <f>IF(Funcionários!C2232=0,"",Funcionários!C2232)</f>
        <v/>
      </c>
      <c r="V2231" s="50">
        <f>IF(U2231="",0,IF(COUNTIFS($E$7:$E$3006,U2231,$I$7:$I$3006,'RC'!$E$6)=0,0,COUNTIFS($M$7:$M$3006,"Concluída no prazo",$E$7:$E$3006,U2231,$I$7:$I$3006,'RC'!$E$6)/COUNTIFS($E$7:$E$3006,U2231,$I$7:$I$3006,'RC'!$E$6)))</f>
        <v>0</v>
      </c>
      <c r="W2231" s="49">
        <f>SUMIFS($J$7:$J$3006,$E$7:$E$3006,U2231,$I$7:$I$3006,'RC'!$E$6)+SUMIFS($L$7:$L$3006,$E$7:$E$3006,U2231,$I$7:$I$3006,'RC'!$E$6)</f>
        <v>0</v>
      </c>
      <c r="X2231" s="48">
        <f>COUNTIFS($E$7:$E$3006,U2231,$I$7:$I$3006,'RC'!$E$6)</f>
        <v>0</v>
      </c>
      <c r="Y2231" s="48"/>
      <c r="Z2231" s="51" t="str">
        <f>IF(AQ2231='RC'!$E$6,AC2231*1000+AD2231,"")</f>
        <v/>
      </c>
      <c r="AA2231" s="51" t="str">
        <f>IF(AB2231="","",IF(AQ2231='RC'!$E$6,AC2231*1000-AD2231,""))</f>
        <v/>
      </c>
      <c r="AB2231" s="48" t="str">
        <f>IFERROR(VLOOKUP(E2231,Funcionários!$C$8:$E$207,3,FALSE),"")</f>
        <v/>
      </c>
      <c r="AC2231" s="50" t="str">
        <f>IF(AB2231="","",IF(COUNTIFS($AB$7:$AB$3006,AB2231,$AQ$7:$AQ$3006,'RC'!$E$6)=0,"",COUNTIFS($M$7:$M$3006,"Concluída no prazo",$AB$7:$AB$3006,AB2231,$AQ$7:$AQ$3006,'RC'!$E$6)/COUNTIFS($AB$7:$AB$3006,AB2231,$AQ$7:$AQ$3006,'RC'!$E$6)))</f>
        <v/>
      </c>
      <c r="AD2231" s="48">
        <f>SUMIF($AQ$7:$AQ$3006,'RC'!$E$6,$J$7:$J$3006)+SUMIF($AQ$7:$AQ$3006,'RC'!$E$6,$L$7:$L$3006)</f>
        <v>21</v>
      </c>
      <c r="AF2231" s="48">
        <v>2.77599999999932E-2</v>
      </c>
      <c r="AG2231" s="48">
        <f>IF(OR(AQ2231="",AQ2231&lt;&gt;'RC'!$E$6,AB2231&lt;&gt;'RC'!$D$21),0,1)</f>
        <v>0</v>
      </c>
      <c r="AH2231" s="48">
        <f t="shared" si="768"/>
        <v>2.77599999999932E-2</v>
      </c>
      <c r="AI2231" s="48" t="str">
        <f t="shared" si="750"/>
        <v/>
      </c>
      <c r="AJ2231" s="48" t="str">
        <f t="shared" si="751"/>
        <v/>
      </c>
      <c r="AK2231" s="52" t="str">
        <f t="shared" si="752"/>
        <v/>
      </c>
      <c r="AL2231" s="52" t="str">
        <f t="shared" si="753"/>
        <v/>
      </c>
      <c r="AM2231" s="48" t="str">
        <f t="shared" si="754"/>
        <v/>
      </c>
      <c r="AN2231" s="48" t="str">
        <f t="shared" si="755"/>
        <v/>
      </c>
      <c r="AP2231" s="18" t="str">
        <f t="shared" si="756"/>
        <v/>
      </c>
      <c r="AQ2231" s="18" t="str">
        <f t="shared" si="757"/>
        <v/>
      </c>
      <c r="AR2231" s="18">
        <v>2.776E-2</v>
      </c>
      <c r="AS2231" s="18">
        <f>IF(AF!$D$27="Todos",1,IF(M2231=AF!$D$27,1,0))</f>
        <v>1</v>
      </c>
      <c r="AT2231" s="53">
        <f>IF(AND(E2231=AF!$D$6,OR(LT!M2231=AF!$D$27,AF!$D$27="Todos"),OR(AP2231=AF!$E$8,AQ2231=AF!$E$8)),AR2231+AS2231,0)</f>
        <v>0</v>
      </c>
      <c r="AU2231" s="18" t="str">
        <f t="shared" si="758"/>
        <v/>
      </c>
      <c r="AV2231" s="54" t="str">
        <f t="shared" si="759"/>
        <v/>
      </c>
      <c r="AW2231" s="54" t="str">
        <f t="shared" si="760"/>
        <v/>
      </c>
      <c r="AX2231" s="18" t="str">
        <f t="shared" si="761"/>
        <v/>
      </c>
      <c r="AY2231" s="18" t="str">
        <f t="shared" si="762"/>
        <v/>
      </c>
      <c r="BA2231" s="18">
        <f>IF($E2231=AF!$D$6,IF($M2231="Concluída no prazo",2,IF($M2231="Concluída com atraso",1,0)),0)</f>
        <v>0</v>
      </c>
      <c r="BB2231" s="18">
        <f>IF($E2231=AF!$D$6,IF($M2231="Atrasada",2,IF($M2231="Concluída com atraso",1,0)),0)</f>
        <v>0</v>
      </c>
      <c r="BC2231" s="18">
        <v>2.2249999999999999E-2</v>
      </c>
      <c r="BD2231" s="18">
        <f t="shared" si="769"/>
        <v>2.2249999999999999E-2</v>
      </c>
      <c r="BE2231" s="18">
        <f t="shared" si="769"/>
        <v>2.2249999999999999E-2</v>
      </c>
      <c r="BF2231" s="18" t="str">
        <f t="shared" si="763"/>
        <v/>
      </c>
      <c r="BN2231" s="18" t="str">
        <f t="shared" si="764"/>
        <v>s</v>
      </c>
    </row>
    <row r="2232" spans="3:66" ht="50.1" customHeight="1" thickTop="1" thickBot="1" x14ac:dyDescent="0.3">
      <c r="C2232" s="46"/>
      <c r="D2232" s="46"/>
      <c r="E2232" s="46"/>
      <c r="F2232" s="122"/>
      <c r="G2232" s="122"/>
      <c r="H2232" s="78" t="str">
        <f t="shared" si="765"/>
        <v/>
      </c>
      <c r="I2232" s="78" t="str">
        <f t="shared" si="766"/>
        <v/>
      </c>
      <c r="J2232" s="16"/>
      <c r="K2232" s="46" t="str">
        <f t="shared" si="767"/>
        <v/>
      </c>
      <c r="L2232" s="16"/>
      <c r="M2232" s="16"/>
      <c r="N2232" s="46"/>
      <c r="O2232" s="47" t="str">
        <f t="shared" si="770"/>
        <v/>
      </c>
      <c r="P2232" s="47"/>
      <c r="Q2232" s="48" t="str">
        <f>IFERROR(VLOOKUP(E2232,Funcionários!$C$8:$E$207,3,FALSE),"")</f>
        <v/>
      </c>
      <c r="R2232" s="47"/>
      <c r="S2232" s="49" t="str">
        <f t="shared" si="771"/>
        <v/>
      </c>
      <c r="T2232" s="49">
        <v>2.2259999999999999E-2</v>
      </c>
      <c r="U2232" s="48" t="str">
        <f>IF(Funcionários!C2233=0,"",Funcionários!C2233)</f>
        <v/>
      </c>
      <c r="V2232" s="50">
        <f>IF(U2232="",0,IF(COUNTIFS($E$7:$E$3006,U2232,$I$7:$I$3006,'RC'!$E$6)=0,0,COUNTIFS($M$7:$M$3006,"Concluída no prazo",$E$7:$E$3006,U2232,$I$7:$I$3006,'RC'!$E$6)/COUNTIFS($E$7:$E$3006,U2232,$I$7:$I$3006,'RC'!$E$6)))</f>
        <v>0</v>
      </c>
      <c r="W2232" s="49">
        <f>SUMIFS($J$7:$J$3006,$E$7:$E$3006,U2232,$I$7:$I$3006,'RC'!$E$6)+SUMIFS($L$7:$L$3006,$E$7:$E$3006,U2232,$I$7:$I$3006,'RC'!$E$6)</f>
        <v>0</v>
      </c>
      <c r="X2232" s="48">
        <f>COUNTIFS($E$7:$E$3006,U2232,$I$7:$I$3006,'RC'!$E$6)</f>
        <v>0</v>
      </c>
      <c r="Y2232" s="48"/>
      <c r="Z2232" s="51" t="str">
        <f>IF(AQ2232='RC'!$E$6,AC2232*1000+AD2232,"")</f>
        <v/>
      </c>
      <c r="AA2232" s="51" t="str">
        <f>IF(AB2232="","",IF(AQ2232='RC'!$E$6,AC2232*1000-AD2232,""))</f>
        <v/>
      </c>
      <c r="AB2232" s="48" t="str">
        <f>IFERROR(VLOOKUP(E2232,Funcionários!$C$8:$E$207,3,FALSE),"")</f>
        <v/>
      </c>
      <c r="AC2232" s="50" t="str">
        <f>IF(AB2232="","",IF(COUNTIFS($AB$7:$AB$3006,AB2232,$AQ$7:$AQ$3006,'RC'!$E$6)=0,"",COUNTIFS($M$7:$M$3006,"Concluída no prazo",$AB$7:$AB$3006,AB2232,$AQ$7:$AQ$3006,'RC'!$E$6)/COUNTIFS($AB$7:$AB$3006,AB2232,$AQ$7:$AQ$3006,'RC'!$E$6)))</f>
        <v/>
      </c>
      <c r="AD2232" s="48">
        <f>SUMIF($AQ$7:$AQ$3006,'RC'!$E$6,$J$7:$J$3006)+SUMIF($AQ$7:$AQ$3006,'RC'!$E$6,$L$7:$L$3006)</f>
        <v>21</v>
      </c>
      <c r="AF2232" s="48">
        <v>2.77499999999932E-2</v>
      </c>
      <c r="AG2232" s="48">
        <f>IF(OR(AQ2232="",AQ2232&lt;&gt;'RC'!$E$6,AB2232&lt;&gt;'RC'!$D$21),0,1)</f>
        <v>0</v>
      </c>
      <c r="AH2232" s="48">
        <f t="shared" si="768"/>
        <v>2.77499999999932E-2</v>
      </c>
      <c r="AI2232" s="48" t="str">
        <f t="shared" si="750"/>
        <v/>
      </c>
      <c r="AJ2232" s="48" t="str">
        <f t="shared" si="751"/>
        <v/>
      </c>
      <c r="AK2232" s="52" t="str">
        <f t="shared" si="752"/>
        <v/>
      </c>
      <c r="AL2232" s="52" t="str">
        <f t="shared" si="753"/>
        <v/>
      </c>
      <c r="AM2232" s="48" t="str">
        <f t="shared" si="754"/>
        <v/>
      </c>
      <c r="AN2232" s="48" t="str">
        <f t="shared" si="755"/>
        <v/>
      </c>
      <c r="AP2232" s="18" t="str">
        <f t="shared" si="756"/>
        <v/>
      </c>
      <c r="AQ2232" s="18" t="str">
        <f t="shared" si="757"/>
        <v/>
      </c>
      <c r="AR2232" s="18">
        <v>2.775E-2</v>
      </c>
      <c r="AS2232" s="18">
        <f>IF(AF!$D$27="Todos",1,IF(M2232=AF!$D$27,1,0))</f>
        <v>1</v>
      </c>
      <c r="AT2232" s="53">
        <f>IF(AND(E2232=AF!$D$6,OR(LT!M2232=AF!$D$27,AF!$D$27="Todos"),OR(AP2232=AF!$E$8,AQ2232=AF!$E$8)),AR2232+AS2232,0)</f>
        <v>0</v>
      </c>
      <c r="AU2232" s="18" t="str">
        <f t="shared" si="758"/>
        <v/>
      </c>
      <c r="AV2232" s="54" t="str">
        <f t="shared" si="759"/>
        <v/>
      </c>
      <c r="AW2232" s="54" t="str">
        <f t="shared" si="760"/>
        <v/>
      </c>
      <c r="AX2232" s="18" t="str">
        <f t="shared" si="761"/>
        <v/>
      </c>
      <c r="AY2232" s="18" t="str">
        <f t="shared" si="762"/>
        <v/>
      </c>
      <c r="BA2232" s="18">
        <f>IF($E2232=AF!$D$6,IF($M2232="Concluída no prazo",2,IF($M2232="Concluída com atraso",1,0)),0)</f>
        <v>0</v>
      </c>
      <c r="BB2232" s="18">
        <f>IF($E2232=AF!$D$6,IF($M2232="Atrasada",2,IF($M2232="Concluída com atraso",1,0)),0)</f>
        <v>0</v>
      </c>
      <c r="BC2232" s="18">
        <v>2.2259999999999999E-2</v>
      </c>
      <c r="BD2232" s="18">
        <f t="shared" si="769"/>
        <v>2.2259999999999999E-2</v>
      </c>
      <c r="BE2232" s="18">
        <f t="shared" si="769"/>
        <v>2.2259999999999999E-2</v>
      </c>
      <c r="BF2232" s="18" t="str">
        <f t="shared" si="763"/>
        <v/>
      </c>
      <c r="BN2232" s="18" t="str">
        <f t="shared" si="764"/>
        <v>s</v>
      </c>
    </row>
    <row r="2233" spans="3:66" ht="50.1" customHeight="1" thickTop="1" thickBot="1" x14ac:dyDescent="0.3">
      <c r="C2233" s="46"/>
      <c r="D2233" s="46"/>
      <c r="E2233" s="46"/>
      <c r="F2233" s="122"/>
      <c r="G2233" s="122"/>
      <c r="H2233" s="78" t="str">
        <f t="shared" si="765"/>
        <v/>
      </c>
      <c r="I2233" s="78" t="str">
        <f t="shared" si="766"/>
        <v/>
      </c>
      <c r="J2233" s="16"/>
      <c r="K2233" s="46" t="str">
        <f t="shared" si="767"/>
        <v/>
      </c>
      <c r="L2233" s="16"/>
      <c r="M2233" s="16"/>
      <c r="N2233" s="46"/>
      <c r="O2233" s="47" t="str">
        <f t="shared" si="770"/>
        <v/>
      </c>
      <c r="P2233" s="47"/>
      <c r="Q2233" s="48" t="str">
        <f>IFERROR(VLOOKUP(E2233,Funcionários!$C$8:$E$207,3,FALSE),"")</f>
        <v/>
      </c>
      <c r="R2233" s="47"/>
      <c r="S2233" s="49" t="str">
        <f t="shared" si="771"/>
        <v/>
      </c>
      <c r="T2233" s="49">
        <v>2.2270000000000002E-2</v>
      </c>
      <c r="U2233" s="48" t="str">
        <f>IF(Funcionários!C2234=0,"",Funcionários!C2234)</f>
        <v/>
      </c>
      <c r="V2233" s="50">
        <f>IF(U2233="",0,IF(COUNTIFS($E$7:$E$3006,U2233,$I$7:$I$3006,'RC'!$E$6)=0,0,COUNTIFS($M$7:$M$3006,"Concluída no prazo",$E$7:$E$3006,U2233,$I$7:$I$3006,'RC'!$E$6)/COUNTIFS($E$7:$E$3006,U2233,$I$7:$I$3006,'RC'!$E$6)))</f>
        <v>0</v>
      </c>
      <c r="W2233" s="49">
        <f>SUMIFS($J$7:$J$3006,$E$7:$E$3006,U2233,$I$7:$I$3006,'RC'!$E$6)+SUMIFS($L$7:$L$3006,$E$7:$E$3006,U2233,$I$7:$I$3006,'RC'!$E$6)</f>
        <v>0</v>
      </c>
      <c r="X2233" s="48">
        <f>COUNTIFS($E$7:$E$3006,U2233,$I$7:$I$3006,'RC'!$E$6)</f>
        <v>0</v>
      </c>
      <c r="Y2233" s="48"/>
      <c r="Z2233" s="51" t="str">
        <f>IF(AQ2233='RC'!$E$6,AC2233*1000+AD2233,"")</f>
        <v/>
      </c>
      <c r="AA2233" s="51" t="str">
        <f>IF(AB2233="","",IF(AQ2233='RC'!$E$6,AC2233*1000-AD2233,""))</f>
        <v/>
      </c>
      <c r="AB2233" s="48" t="str">
        <f>IFERROR(VLOOKUP(E2233,Funcionários!$C$8:$E$207,3,FALSE),"")</f>
        <v/>
      </c>
      <c r="AC2233" s="50" t="str">
        <f>IF(AB2233="","",IF(COUNTIFS($AB$7:$AB$3006,AB2233,$AQ$7:$AQ$3006,'RC'!$E$6)=0,"",COUNTIFS($M$7:$M$3006,"Concluída no prazo",$AB$7:$AB$3006,AB2233,$AQ$7:$AQ$3006,'RC'!$E$6)/COUNTIFS($AB$7:$AB$3006,AB2233,$AQ$7:$AQ$3006,'RC'!$E$6)))</f>
        <v/>
      </c>
      <c r="AD2233" s="48">
        <f>SUMIF($AQ$7:$AQ$3006,'RC'!$E$6,$J$7:$J$3006)+SUMIF($AQ$7:$AQ$3006,'RC'!$E$6,$L$7:$L$3006)</f>
        <v>21</v>
      </c>
      <c r="AF2233" s="48">
        <v>2.7739999999993201E-2</v>
      </c>
      <c r="AG2233" s="48">
        <f>IF(OR(AQ2233="",AQ2233&lt;&gt;'RC'!$E$6,AB2233&lt;&gt;'RC'!$D$21),0,1)</f>
        <v>0</v>
      </c>
      <c r="AH2233" s="48">
        <f t="shared" si="768"/>
        <v>2.7739999999993201E-2</v>
      </c>
      <c r="AI2233" s="48" t="str">
        <f t="shared" si="750"/>
        <v/>
      </c>
      <c r="AJ2233" s="48" t="str">
        <f t="shared" si="751"/>
        <v/>
      </c>
      <c r="AK2233" s="52" t="str">
        <f t="shared" si="752"/>
        <v/>
      </c>
      <c r="AL2233" s="52" t="str">
        <f t="shared" si="753"/>
        <v/>
      </c>
      <c r="AM2233" s="48" t="str">
        <f t="shared" si="754"/>
        <v/>
      </c>
      <c r="AN2233" s="48" t="str">
        <f t="shared" si="755"/>
        <v/>
      </c>
      <c r="AP2233" s="18" t="str">
        <f t="shared" si="756"/>
        <v/>
      </c>
      <c r="AQ2233" s="18" t="str">
        <f t="shared" si="757"/>
        <v/>
      </c>
      <c r="AR2233" s="18">
        <v>2.7740000000000001E-2</v>
      </c>
      <c r="AS2233" s="18">
        <f>IF(AF!$D$27="Todos",1,IF(M2233=AF!$D$27,1,0))</f>
        <v>1</v>
      </c>
      <c r="AT2233" s="53">
        <f>IF(AND(E2233=AF!$D$6,OR(LT!M2233=AF!$D$27,AF!$D$27="Todos"),OR(AP2233=AF!$E$8,AQ2233=AF!$E$8)),AR2233+AS2233,0)</f>
        <v>0</v>
      </c>
      <c r="AU2233" s="18" t="str">
        <f t="shared" si="758"/>
        <v/>
      </c>
      <c r="AV2233" s="54" t="str">
        <f t="shared" si="759"/>
        <v/>
      </c>
      <c r="AW2233" s="54" t="str">
        <f t="shared" si="760"/>
        <v/>
      </c>
      <c r="AX2233" s="18" t="str">
        <f t="shared" si="761"/>
        <v/>
      </c>
      <c r="AY2233" s="18" t="str">
        <f t="shared" si="762"/>
        <v/>
      </c>
      <c r="BA2233" s="18">
        <f>IF($E2233=AF!$D$6,IF($M2233="Concluída no prazo",2,IF($M2233="Concluída com atraso",1,0)),0)</f>
        <v>0</v>
      </c>
      <c r="BB2233" s="18">
        <f>IF($E2233=AF!$D$6,IF($M2233="Atrasada",2,IF($M2233="Concluída com atraso",1,0)),0)</f>
        <v>0</v>
      </c>
      <c r="BC2233" s="18">
        <v>2.2270000000000002E-2</v>
      </c>
      <c r="BD2233" s="18">
        <f t="shared" si="769"/>
        <v>2.2270000000000002E-2</v>
      </c>
      <c r="BE2233" s="18">
        <f t="shared" si="769"/>
        <v>2.2270000000000002E-2</v>
      </c>
      <c r="BF2233" s="18" t="str">
        <f t="shared" si="763"/>
        <v/>
      </c>
      <c r="BN2233" s="18" t="str">
        <f t="shared" si="764"/>
        <v>s</v>
      </c>
    </row>
    <row r="2234" spans="3:66" ht="50.1" customHeight="1" thickTop="1" thickBot="1" x14ac:dyDescent="0.3">
      <c r="C2234" s="46"/>
      <c r="D2234" s="46"/>
      <c r="E2234" s="46"/>
      <c r="F2234" s="122"/>
      <c r="G2234" s="122"/>
      <c r="H2234" s="78" t="str">
        <f t="shared" si="765"/>
        <v/>
      </c>
      <c r="I2234" s="78" t="str">
        <f t="shared" si="766"/>
        <v/>
      </c>
      <c r="J2234" s="16"/>
      <c r="K2234" s="46" t="str">
        <f t="shared" si="767"/>
        <v/>
      </c>
      <c r="L2234" s="16"/>
      <c r="M2234" s="16"/>
      <c r="N2234" s="46"/>
      <c r="O2234" s="47" t="str">
        <f t="shared" si="770"/>
        <v/>
      </c>
      <c r="P2234" s="47"/>
      <c r="Q2234" s="48" t="str">
        <f>IFERROR(VLOOKUP(E2234,Funcionários!$C$8:$E$207,3,FALSE),"")</f>
        <v/>
      </c>
      <c r="R2234" s="47"/>
      <c r="S2234" s="49" t="str">
        <f t="shared" si="771"/>
        <v/>
      </c>
      <c r="T2234" s="49">
        <v>2.2280000000000001E-2</v>
      </c>
      <c r="U2234" s="48" t="str">
        <f>IF(Funcionários!C2235=0,"",Funcionários!C2235)</f>
        <v/>
      </c>
      <c r="V2234" s="50">
        <f>IF(U2234="",0,IF(COUNTIFS($E$7:$E$3006,U2234,$I$7:$I$3006,'RC'!$E$6)=0,0,COUNTIFS($M$7:$M$3006,"Concluída no prazo",$E$7:$E$3006,U2234,$I$7:$I$3006,'RC'!$E$6)/COUNTIFS($E$7:$E$3006,U2234,$I$7:$I$3006,'RC'!$E$6)))</f>
        <v>0</v>
      </c>
      <c r="W2234" s="49">
        <f>SUMIFS($J$7:$J$3006,$E$7:$E$3006,U2234,$I$7:$I$3006,'RC'!$E$6)+SUMIFS($L$7:$L$3006,$E$7:$E$3006,U2234,$I$7:$I$3006,'RC'!$E$6)</f>
        <v>0</v>
      </c>
      <c r="X2234" s="48">
        <f>COUNTIFS($E$7:$E$3006,U2234,$I$7:$I$3006,'RC'!$E$6)</f>
        <v>0</v>
      </c>
      <c r="Y2234" s="48"/>
      <c r="Z2234" s="51" t="str">
        <f>IF(AQ2234='RC'!$E$6,AC2234*1000+AD2234,"")</f>
        <v/>
      </c>
      <c r="AA2234" s="51" t="str">
        <f>IF(AB2234="","",IF(AQ2234='RC'!$E$6,AC2234*1000-AD2234,""))</f>
        <v/>
      </c>
      <c r="AB2234" s="48" t="str">
        <f>IFERROR(VLOOKUP(E2234,Funcionários!$C$8:$E$207,3,FALSE),"")</f>
        <v/>
      </c>
      <c r="AC2234" s="50" t="str">
        <f>IF(AB2234="","",IF(COUNTIFS($AB$7:$AB$3006,AB2234,$AQ$7:$AQ$3006,'RC'!$E$6)=0,"",COUNTIFS($M$7:$M$3006,"Concluída no prazo",$AB$7:$AB$3006,AB2234,$AQ$7:$AQ$3006,'RC'!$E$6)/COUNTIFS($AB$7:$AB$3006,AB2234,$AQ$7:$AQ$3006,'RC'!$E$6)))</f>
        <v/>
      </c>
      <c r="AD2234" s="48">
        <f>SUMIF($AQ$7:$AQ$3006,'RC'!$E$6,$J$7:$J$3006)+SUMIF($AQ$7:$AQ$3006,'RC'!$E$6,$L$7:$L$3006)</f>
        <v>21</v>
      </c>
      <c r="AF2234" s="48">
        <v>2.7729999999993201E-2</v>
      </c>
      <c r="AG2234" s="48">
        <f>IF(OR(AQ2234="",AQ2234&lt;&gt;'RC'!$E$6,AB2234&lt;&gt;'RC'!$D$21),0,1)</f>
        <v>0</v>
      </c>
      <c r="AH2234" s="48">
        <f t="shared" si="768"/>
        <v>2.7729999999993201E-2</v>
      </c>
      <c r="AI2234" s="48" t="str">
        <f t="shared" si="750"/>
        <v/>
      </c>
      <c r="AJ2234" s="48" t="str">
        <f t="shared" si="751"/>
        <v/>
      </c>
      <c r="AK2234" s="52" t="str">
        <f t="shared" si="752"/>
        <v/>
      </c>
      <c r="AL2234" s="52" t="str">
        <f t="shared" si="753"/>
        <v/>
      </c>
      <c r="AM2234" s="48" t="str">
        <f t="shared" si="754"/>
        <v/>
      </c>
      <c r="AN2234" s="48" t="str">
        <f t="shared" si="755"/>
        <v/>
      </c>
      <c r="AP2234" s="18" t="str">
        <f t="shared" si="756"/>
        <v/>
      </c>
      <c r="AQ2234" s="18" t="str">
        <f t="shared" si="757"/>
        <v/>
      </c>
      <c r="AR2234" s="18">
        <v>2.7730000000000001E-2</v>
      </c>
      <c r="AS2234" s="18">
        <f>IF(AF!$D$27="Todos",1,IF(M2234=AF!$D$27,1,0))</f>
        <v>1</v>
      </c>
      <c r="AT2234" s="53">
        <f>IF(AND(E2234=AF!$D$6,OR(LT!M2234=AF!$D$27,AF!$D$27="Todos"),OR(AP2234=AF!$E$8,AQ2234=AF!$E$8)),AR2234+AS2234,0)</f>
        <v>0</v>
      </c>
      <c r="AU2234" s="18" t="str">
        <f t="shared" si="758"/>
        <v/>
      </c>
      <c r="AV2234" s="54" t="str">
        <f t="shared" si="759"/>
        <v/>
      </c>
      <c r="AW2234" s="54" t="str">
        <f t="shared" si="760"/>
        <v/>
      </c>
      <c r="AX2234" s="18" t="str">
        <f t="shared" si="761"/>
        <v/>
      </c>
      <c r="AY2234" s="18" t="str">
        <f t="shared" si="762"/>
        <v/>
      </c>
      <c r="BA2234" s="18">
        <f>IF($E2234=AF!$D$6,IF($M2234="Concluída no prazo",2,IF($M2234="Concluída com atraso",1,0)),0)</f>
        <v>0</v>
      </c>
      <c r="BB2234" s="18">
        <f>IF($E2234=AF!$D$6,IF($M2234="Atrasada",2,IF($M2234="Concluída com atraso",1,0)),0)</f>
        <v>0</v>
      </c>
      <c r="BC2234" s="18">
        <v>2.2280000000000001E-2</v>
      </c>
      <c r="BD2234" s="18">
        <f t="shared" si="769"/>
        <v>2.2280000000000001E-2</v>
      </c>
      <c r="BE2234" s="18">
        <f t="shared" si="769"/>
        <v>2.2280000000000001E-2</v>
      </c>
      <c r="BF2234" s="18" t="str">
        <f t="shared" si="763"/>
        <v/>
      </c>
      <c r="BN2234" s="18" t="str">
        <f t="shared" si="764"/>
        <v>s</v>
      </c>
    </row>
    <row r="2235" spans="3:66" ht="50.1" customHeight="1" thickTop="1" thickBot="1" x14ac:dyDescent="0.3">
      <c r="C2235" s="46"/>
      <c r="D2235" s="46"/>
      <c r="E2235" s="46"/>
      <c r="F2235" s="122"/>
      <c r="G2235" s="122"/>
      <c r="H2235" s="78" t="str">
        <f t="shared" si="765"/>
        <v/>
      </c>
      <c r="I2235" s="78" t="str">
        <f t="shared" si="766"/>
        <v/>
      </c>
      <c r="J2235" s="16"/>
      <c r="K2235" s="46" t="str">
        <f t="shared" si="767"/>
        <v/>
      </c>
      <c r="L2235" s="16"/>
      <c r="M2235" s="16"/>
      <c r="N2235" s="46"/>
      <c r="O2235" s="47" t="str">
        <f t="shared" si="770"/>
        <v/>
      </c>
      <c r="P2235" s="47"/>
      <c r="Q2235" s="48" t="str">
        <f>IFERROR(VLOOKUP(E2235,Funcionários!$C$8:$E$207,3,FALSE),"")</f>
        <v/>
      </c>
      <c r="R2235" s="47"/>
      <c r="S2235" s="49" t="str">
        <f t="shared" si="771"/>
        <v/>
      </c>
      <c r="T2235" s="49">
        <v>2.2290000000000001E-2</v>
      </c>
      <c r="U2235" s="48" t="str">
        <f>IF(Funcionários!C2236=0,"",Funcionários!C2236)</f>
        <v/>
      </c>
      <c r="V2235" s="50">
        <f>IF(U2235="",0,IF(COUNTIFS($E$7:$E$3006,U2235,$I$7:$I$3006,'RC'!$E$6)=0,0,COUNTIFS($M$7:$M$3006,"Concluída no prazo",$E$7:$E$3006,U2235,$I$7:$I$3006,'RC'!$E$6)/COUNTIFS($E$7:$E$3006,U2235,$I$7:$I$3006,'RC'!$E$6)))</f>
        <v>0</v>
      </c>
      <c r="W2235" s="49">
        <f>SUMIFS($J$7:$J$3006,$E$7:$E$3006,U2235,$I$7:$I$3006,'RC'!$E$6)+SUMIFS($L$7:$L$3006,$E$7:$E$3006,U2235,$I$7:$I$3006,'RC'!$E$6)</f>
        <v>0</v>
      </c>
      <c r="X2235" s="48">
        <f>COUNTIFS($E$7:$E$3006,U2235,$I$7:$I$3006,'RC'!$E$6)</f>
        <v>0</v>
      </c>
      <c r="Y2235" s="48"/>
      <c r="Z2235" s="51" t="str">
        <f>IF(AQ2235='RC'!$E$6,AC2235*1000+AD2235,"")</f>
        <v/>
      </c>
      <c r="AA2235" s="51" t="str">
        <f>IF(AB2235="","",IF(AQ2235='RC'!$E$6,AC2235*1000-AD2235,""))</f>
        <v/>
      </c>
      <c r="AB2235" s="48" t="str">
        <f>IFERROR(VLOOKUP(E2235,Funcionários!$C$8:$E$207,3,FALSE),"")</f>
        <v/>
      </c>
      <c r="AC2235" s="50" t="str">
        <f>IF(AB2235="","",IF(COUNTIFS($AB$7:$AB$3006,AB2235,$AQ$7:$AQ$3006,'RC'!$E$6)=0,"",COUNTIFS($M$7:$M$3006,"Concluída no prazo",$AB$7:$AB$3006,AB2235,$AQ$7:$AQ$3006,'RC'!$E$6)/COUNTIFS($AB$7:$AB$3006,AB2235,$AQ$7:$AQ$3006,'RC'!$E$6)))</f>
        <v/>
      </c>
      <c r="AD2235" s="48">
        <f>SUMIF($AQ$7:$AQ$3006,'RC'!$E$6,$J$7:$J$3006)+SUMIF($AQ$7:$AQ$3006,'RC'!$E$6,$L$7:$L$3006)</f>
        <v>21</v>
      </c>
      <c r="AF2235" s="48">
        <v>2.7719999999993201E-2</v>
      </c>
      <c r="AG2235" s="48">
        <f>IF(OR(AQ2235="",AQ2235&lt;&gt;'RC'!$E$6,AB2235&lt;&gt;'RC'!$D$21),0,1)</f>
        <v>0</v>
      </c>
      <c r="AH2235" s="48">
        <f t="shared" si="768"/>
        <v>2.7719999999993201E-2</v>
      </c>
      <c r="AI2235" s="48" t="str">
        <f t="shared" si="750"/>
        <v/>
      </c>
      <c r="AJ2235" s="48" t="str">
        <f t="shared" si="751"/>
        <v/>
      </c>
      <c r="AK2235" s="52" t="str">
        <f t="shared" si="752"/>
        <v/>
      </c>
      <c r="AL2235" s="52" t="str">
        <f t="shared" si="753"/>
        <v/>
      </c>
      <c r="AM2235" s="48" t="str">
        <f t="shared" si="754"/>
        <v/>
      </c>
      <c r="AN2235" s="48" t="str">
        <f t="shared" si="755"/>
        <v/>
      </c>
      <c r="AP2235" s="18" t="str">
        <f t="shared" si="756"/>
        <v/>
      </c>
      <c r="AQ2235" s="18" t="str">
        <f t="shared" si="757"/>
        <v/>
      </c>
      <c r="AR2235" s="18">
        <v>2.7720000000000002E-2</v>
      </c>
      <c r="AS2235" s="18">
        <f>IF(AF!$D$27="Todos",1,IF(M2235=AF!$D$27,1,0))</f>
        <v>1</v>
      </c>
      <c r="AT2235" s="53">
        <f>IF(AND(E2235=AF!$D$6,OR(LT!M2235=AF!$D$27,AF!$D$27="Todos"),OR(AP2235=AF!$E$8,AQ2235=AF!$E$8)),AR2235+AS2235,0)</f>
        <v>0</v>
      </c>
      <c r="AU2235" s="18" t="str">
        <f t="shared" si="758"/>
        <v/>
      </c>
      <c r="AV2235" s="54" t="str">
        <f t="shared" si="759"/>
        <v/>
      </c>
      <c r="AW2235" s="54" t="str">
        <f t="shared" si="760"/>
        <v/>
      </c>
      <c r="AX2235" s="18" t="str">
        <f t="shared" si="761"/>
        <v/>
      </c>
      <c r="AY2235" s="18" t="str">
        <f t="shared" si="762"/>
        <v/>
      </c>
      <c r="BA2235" s="18">
        <f>IF($E2235=AF!$D$6,IF($M2235="Concluída no prazo",2,IF($M2235="Concluída com atraso",1,0)),0)</f>
        <v>0</v>
      </c>
      <c r="BB2235" s="18">
        <f>IF($E2235=AF!$D$6,IF($M2235="Atrasada",2,IF($M2235="Concluída com atraso",1,0)),0)</f>
        <v>0</v>
      </c>
      <c r="BC2235" s="18">
        <v>2.2290000000000001E-2</v>
      </c>
      <c r="BD2235" s="18">
        <f t="shared" si="769"/>
        <v>2.2290000000000001E-2</v>
      </c>
      <c r="BE2235" s="18">
        <f t="shared" si="769"/>
        <v>2.2290000000000001E-2</v>
      </c>
      <c r="BF2235" s="18" t="str">
        <f t="shared" si="763"/>
        <v/>
      </c>
      <c r="BN2235" s="18" t="str">
        <f t="shared" si="764"/>
        <v>s</v>
      </c>
    </row>
    <row r="2236" spans="3:66" ht="50.1" customHeight="1" thickTop="1" thickBot="1" x14ac:dyDescent="0.3">
      <c r="C2236" s="46"/>
      <c r="D2236" s="46"/>
      <c r="E2236" s="46"/>
      <c r="F2236" s="122"/>
      <c r="G2236" s="122"/>
      <c r="H2236" s="78" t="str">
        <f t="shared" si="765"/>
        <v/>
      </c>
      <c r="I2236" s="78" t="str">
        <f t="shared" si="766"/>
        <v/>
      </c>
      <c r="J2236" s="16"/>
      <c r="K2236" s="46" t="str">
        <f t="shared" si="767"/>
        <v/>
      </c>
      <c r="L2236" s="16"/>
      <c r="M2236" s="16"/>
      <c r="N2236" s="46"/>
      <c r="O2236" s="47" t="str">
        <f t="shared" si="770"/>
        <v/>
      </c>
      <c r="P2236" s="47"/>
      <c r="Q2236" s="48" t="str">
        <f>IFERROR(VLOOKUP(E2236,Funcionários!$C$8:$E$207,3,FALSE),"")</f>
        <v/>
      </c>
      <c r="R2236" s="47"/>
      <c r="S2236" s="49" t="str">
        <f t="shared" si="771"/>
        <v/>
      </c>
      <c r="T2236" s="49">
        <v>2.23E-2</v>
      </c>
      <c r="U2236" s="48" t="str">
        <f>IF(Funcionários!C2237=0,"",Funcionários!C2237)</f>
        <v/>
      </c>
      <c r="V2236" s="50">
        <f>IF(U2236="",0,IF(COUNTIFS($E$7:$E$3006,U2236,$I$7:$I$3006,'RC'!$E$6)=0,0,COUNTIFS($M$7:$M$3006,"Concluída no prazo",$E$7:$E$3006,U2236,$I$7:$I$3006,'RC'!$E$6)/COUNTIFS($E$7:$E$3006,U2236,$I$7:$I$3006,'RC'!$E$6)))</f>
        <v>0</v>
      </c>
      <c r="W2236" s="49">
        <f>SUMIFS($J$7:$J$3006,$E$7:$E$3006,U2236,$I$7:$I$3006,'RC'!$E$6)+SUMIFS($L$7:$L$3006,$E$7:$E$3006,U2236,$I$7:$I$3006,'RC'!$E$6)</f>
        <v>0</v>
      </c>
      <c r="X2236" s="48">
        <f>COUNTIFS($E$7:$E$3006,U2236,$I$7:$I$3006,'RC'!$E$6)</f>
        <v>0</v>
      </c>
      <c r="Y2236" s="48"/>
      <c r="Z2236" s="51" t="str">
        <f>IF(AQ2236='RC'!$E$6,AC2236*1000+AD2236,"")</f>
        <v/>
      </c>
      <c r="AA2236" s="51" t="str">
        <f>IF(AB2236="","",IF(AQ2236='RC'!$E$6,AC2236*1000-AD2236,""))</f>
        <v/>
      </c>
      <c r="AB2236" s="48" t="str">
        <f>IFERROR(VLOOKUP(E2236,Funcionários!$C$8:$E$207,3,FALSE),"")</f>
        <v/>
      </c>
      <c r="AC2236" s="50" t="str">
        <f>IF(AB2236="","",IF(COUNTIFS($AB$7:$AB$3006,AB2236,$AQ$7:$AQ$3006,'RC'!$E$6)=0,"",COUNTIFS($M$7:$M$3006,"Concluída no prazo",$AB$7:$AB$3006,AB2236,$AQ$7:$AQ$3006,'RC'!$E$6)/COUNTIFS($AB$7:$AB$3006,AB2236,$AQ$7:$AQ$3006,'RC'!$E$6)))</f>
        <v/>
      </c>
      <c r="AD2236" s="48">
        <f>SUMIF($AQ$7:$AQ$3006,'RC'!$E$6,$J$7:$J$3006)+SUMIF($AQ$7:$AQ$3006,'RC'!$E$6,$L$7:$L$3006)</f>
        <v>21</v>
      </c>
      <c r="AF2236" s="48">
        <v>2.7709999999993198E-2</v>
      </c>
      <c r="AG2236" s="48">
        <f>IF(OR(AQ2236="",AQ2236&lt;&gt;'RC'!$E$6,AB2236&lt;&gt;'RC'!$D$21),0,1)</f>
        <v>0</v>
      </c>
      <c r="AH2236" s="48">
        <f t="shared" si="768"/>
        <v>2.7709999999993198E-2</v>
      </c>
      <c r="AI2236" s="48" t="str">
        <f t="shared" si="750"/>
        <v/>
      </c>
      <c r="AJ2236" s="48" t="str">
        <f t="shared" si="751"/>
        <v/>
      </c>
      <c r="AK2236" s="52" t="str">
        <f t="shared" si="752"/>
        <v/>
      </c>
      <c r="AL2236" s="52" t="str">
        <f t="shared" si="753"/>
        <v/>
      </c>
      <c r="AM2236" s="48" t="str">
        <f t="shared" si="754"/>
        <v/>
      </c>
      <c r="AN2236" s="48" t="str">
        <f t="shared" si="755"/>
        <v/>
      </c>
      <c r="AP2236" s="18" t="str">
        <f t="shared" si="756"/>
        <v/>
      </c>
      <c r="AQ2236" s="18" t="str">
        <f t="shared" si="757"/>
        <v/>
      </c>
      <c r="AR2236" s="18">
        <v>2.7709999999999999E-2</v>
      </c>
      <c r="AS2236" s="18">
        <f>IF(AF!$D$27="Todos",1,IF(M2236=AF!$D$27,1,0))</f>
        <v>1</v>
      </c>
      <c r="AT2236" s="53">
        <f>IF(AND(E2236=AF!$D$6,OR(LT!M2236=AF!$D$27,AF!$D$27="Todos"),OR(AP2236=AF!$E$8,AQ2236=AF!$E$8)),AR2236+AS2236,0)</f>
        <v>0</v>
      </c>
      <c r="AU2236" s="18" t="str">
        <f t="shared" si="758"/>
        <v/>
      </c>
      <c r="AV2236" s="54" t="str">
        <f t="shared" si="759"/>
        <v/>
      </c>
      <c r="AW2236" s="54" t="str">
        <f t="shared" si="760"/>
        <v/>
      </c>
      <c r="AX2236" s="18" t="str">
        <f t="shared" si="761"/>
        <v/>
      </c>
      <c r="AY2236" s="18" t="str">
        <f t="shared" si="762"/>
        <v/>
      </c>
      <c r="BA2236" s="18">
        <f>IF($E2236=AF!$D$6,IF($M2236="Concluída no prazo",2,IF($M2236="Concluída com atraso",1,0)),0)</f>
        <v>0</v>
      </c>
      <c r="BB2236" s="18">
        <f>IF($E2236=AF!$D$6,IF($M2236="Atrasada",2,IF($M2236="Concluída com atraso",1,0)),0)</f>
        <v>0</v>
      </c>
      <c r="BC2236" s="18">
        <v>2.23E-2</v>
      </c>
      <c r="BD2236" s="18">
        <f t="shared" si="769"/>
        <v>2.23E-2</v>
      </c>
      <c r="BE2236" s="18">
        <f t="shared" si="769"/>
        <v>2.23E-2</v>
      </c>
      <c r="BF2236" s="18" t="str">
        <f t="shared" si="763"/>
        <v/>
      </c>
      <c r="BN2236" s="18" t="str">
        <f t="shared" si="764"/>
        <v>s</v>
      </c>
    </row>
    <row r="2237" spans="3:66" ht="50.1" customHeight="1" thickTop="1" thickBot="1" x14ac:dyDescent="0.3">
      <c r="C2237" s="46"/>
      <c r="D2237" s="46"/>
      <c r="E2237" s="46"/>
      <c r="F2237" s="122"/>
      <c r="G2237" s="122"/>
      <c r="H2237" s="78" t="str">
        <f t="shared" si="765"/>
        <v/>
      </c>
      <c r="I2237" s="78" t="str">
        <f t="shared" si="766"/>
        <v/>
      </c>
      <c r="J2237" s="16"/>
      <c r="K2237" s="46" t="str">
        <f t="shared" si="767"/>
        <v/>
      </c>
      <c r="L2237" s="16"/>
      <c r="M2237" s="16"/>
      <c r="N2237" s="46"/>
      <c r="O2237" s="47" t="str">
        <f t="shared" si="770"/>
        <v/>
      </c>
      <c r="P2237" s="47"/>
      <c r="Q2237" s="48" t="str">
        <f>IFERROR(VLOOKUP(E2237,Funcionários!$C$8:$E$207,3,FALSE),"")</f>
        <v/>
      </c>
      <c r="R2237" s="47"/>
      <c r="S2237" s="49" t="str">
        <f t="shared" si="771"/>
        <v/>
      </c>
      <c r="T2237" s="49">
        <v>2.231E-2</v>
      </c>
      <c r="U2237" s="48" t="str">
        <f>IF(Funcionários!C2238=0,"",Funcionários!C2238)</f>
        <v/>
      </c>
      <c r="V2237" s="50">
        <f>IF(U2237="",0,IF(COUNTIFS($E$7:$E$3006,U2237,$I$7:$I$3006,'RC'!$E$6)=0,0,COUNTIFS($M$7:$M$3006,"Concluída no prazo",$E$7:$E$3006,U2237,$I$7:$I$3006,'RC'!$E$6)/COUNTIFS($E$7:$E$3006,U2237,$I$7:$I$3006,'RC'!$E$6)))</f>
        <v>0</v>
      </c>
      <c r="W2237" s="49">
        <f>SUMIFS($J$7:$J$3006,$E$7:$E$3006,U2237,$I$7:$I$3006,'RC'!$E$6)+SUMIFS($L$7:$L$3006,$E$7:$E$3006,U2237,$I$7:$I$3006,'RC'!$E$6)</f>
        <v>0</v>
      </c>
      <c r="X2237" s="48">
        <f>COUNTIFS($E$7:$E$3006,U2237,$I$7:$I$3006,'RC'!$E$6)</f>
        <v>0</v>
      </c>
      <c r="Y2237" s="48"/>
      <c r="Z2237" s="51" t="str">
        <f>IF(AQ2237='RC'!$E$6,AC2237*1000+AD2237,"")</f>
        <v/>
      </c>
      <c r="AA2237" s="51" t="str">
        <f>IF(AB2237="","",IF(AQ2237='RC'!$E$6,AC2237*1000-AD2237,""))</f>
        <v/>
      </c>
      <c r="AB2237" s="48" t="str">
        <f>IFERROR(VLOOKUP(E2237,Funcionários!$C$8:$E$207,3,FALSE),"")</f>
        <v/>
      </c>
      <c r="AC2237" s="50" t="str">
        <f>IF(AB2237="","",IF(COUNTIFS($AB$7:$AB$3006,AB2237,$AQ$7:$AQ$3006,'RC'!$E$6)=0,"",COUNTIFS($M$7:$M$3006,"Concluída no prazo",$AB$7:$AB$3006,AB2237,$AQ$7:$AQ$3006,'RC'!$E$6)/COUNTIFS($AB$7:$AB$3006,AB2237,$AQ$7:$AQ$3006,'RC'!$E$6)))</f>
        <v/>
      </c>
      <c r="AD2237" s="48">
        <f>SUMIF($AQ$7:$AQ$3006,'RC'!$E$6,$J$7:$J$3006)+SUMIF($AQ$7:$AQ$3006,'RC'!$E$6,$L$7:$L$3006)</f>
        <v>21</v>
      </c>
      <c r="AF2237" s="48">
        <v>2.7699999999993199E-2</v>
      </c>
      <c r="AG2237" s="48">
        <f>IF(OR(AQ2237="",AQ2237&lt;&gt;'RC'!$E$6,AB2237&lt;&gt;'RC'!$D$21),0,1)</f>
        <v>0</v>
      </c>
      <c r="AH2237" s="48">
        <f t="shared" si="768"/>
        <v>2.7699999999993199E-2</v>
      </c>
      <c r="AI2237" s="48" t="str">
        <f t="shared" si="750"/>
        <v/>
      </c>
      <c r="AJ2237" s="48" t="str">
        <f t="shared" si="751"/>
        <v/>
      </c>
      <c r="AK2237" s="52" t="str">
        <f t="shared" si="752"/>
        <v/>
      </c>
      <c r="AL2237" s="52" t="str">
        <f t="shared" si="753"/>
        <v/>
      </c>
      <c r="AM2237" s="48" t="str">
        <f t="shared" si="754"/>
        <v/>
      </c>
      <c r="AN2237" s="48" t="str">
        <f t="shared" si="755"/>
        <v/>
      </c>
      <c r="AP2237" s="18" t="str">
        <f t="shared" si="756"/>
        <v/>
      </c>
      <c r="AQ2237" s="18" t="str">
        <f t="shared" si="757"/>
        <v/>
      </c>
      <c r="AR2237" s="18">
        <v>2.7699999999999999E-2</v>
      </c>
      <c r="AS2237" s="18">
        <f>IF(AF!$D$27="Todos",1,IF(M2237=AF!$D$27,1,0))</f>
        <v>1</v>
      </c>
      <c r="AT2237" s="53">
        <f>IF(AND(E2237=AF!$D$6,OR(LT!M2237=AF!$D$27,AF!$D$27="Todos"),OR(AP2237=AF!$E$8,AQ2237=AF!$E$8)),AR2237+AS2237,0)</f>
        <v>0</v>
      </c>
      <c r="AU2237" s="18" t="str">
        <f t="shared" si="758"/>
        <v/>
      </c>
      <c r="AV2237" s="54" t="str">
        <f t="shared" si="759"/>
        <v/>
      </c>
      <c r="AW2237" s="54" t="str">
        <f t="shared" si="760"/>
        <v/>
      </c>
      <c r="AX2237" s="18" t="str">
        <f t="shared" si="761"/>
        <v/>
      </c>
      <c r="AY2237" s="18" t="str">
        <f t="shared" si="762"/>
        <v/>
      </c>
      <c r="BA2237" s="18">
        <f>IF($E2237=AF!$D$6,IF($M2237="Concluída no prazo",2,IF($M2237="Concluída com atraso",1,0)),0)</f>
        <v>0</v>
      </c>
      <c r="BB2237" s="18">
        <f>IF($E2237=AF!$D$6,IF($M2237="Atrasada",2,IF($M2237="Concluída com atraso",1,0)),0)</f>
        <v>0</v>
      </c>
      <c r="BC2237" s="18">
        <v>2.231E-2</v>
      </c>
      <c r="BD2237" s="18">
        <f t="shared" si="769"/>
        <v>2.231E-2</v>
      </c>
      <c r="BE2237" s="18">
        <f t="shared" si="769"/>
        <v>2.231E-2</v>
      </c>
      <c r="BF2237" s="18" t="str">
        <f t="shared" si="763"/>
        <v/>
      </c>
      <c r="BN2237" s="18" t="str">
        <f t="shared" si="764"/>
        <v>s</v>
      </c>
    </row>
    <row r="2238" spans="3:66" ht="50.1" customHeight="1" thickTop="1" thickBot="1" x14ac:dyDescent="0.3">
      <c r="C2238" s="46"/>
      <c r="D2238" s="46"/>
      <c r="E2238" s="46"/>
      <c r="F2238" s="122"/>
      <c r="G2238" s="122"/>
      <c r="H2238" s="78" t="str">
        <f t="shared" si="765"/>
        <v/>
      </c>
      <c r="I2238" s="78" t="str">
        <f t="shared" si="766"/>
        <v/>
      </c>
      <c r="J2238" s="16"/>
      <c r="K2238" s="46" t="str">
        <f t="shared" si="767"/>
        <v/>
      </c>
      <c r="L2238" s="16"/>
      <c r="M2238" s="16"/>
      <c r="N2238" s="46"/>
      <c r="O2238" s="47" t="str">
        <f t="shared" si="770"/>
        <v/>
      </c>
      <c r="P2238" s="47"/>
      <c r="Q2238" s="48" t="str">
        <f>IFERROR(VLOOKUP(E2238,Funcionários!$C$8:$E$207,3,FALSE),"")</f>
        <v/>
      </c>
      <c r="R2238" s="47"/>
      <c r="S2238" s="49" t="str">
        <f t="shared" si="771"/>
        <v/>
      </c>
      <c r="T2238" s="49">
        <v>2.232E-2</v>
      </c>
      <c r="U2238" s="48" t="str">
        <f>IF(Funcionários!C2239=0,"",Funcionários!C2239)</f>
        <v/>
      </c>
      <c r="V2238" s="50">
        <f>IF(U2238="",0,IF(COUNTIFS($E$7:$E$3006,U2238,$I$7:$I$3006,'RC'!$E$6)=0,0,COUNTIFS($M$7:$M$3006,"Concluída no prazo",$E$7:$E$3006,U2238,$I$7:$I$3006,'RC'!$E$6)/COUNTIFS($E$7:$E$3006,U2238,$I$7:$I$3006,'RC'!$E$6)))</f>
        <v>0</v>
      </c>
      <c r="W2238" s="49">
        <f>SUMIFS($J$7:$J$3006,$E$7:$E$3006,U2238,$I$7:$I$3006,'RC'!$E$6)+SUMIFS($L$7:$L$3006,$E$7:$E$3006,U2238,$I$7:$I$3006,'RC'!$E$6)</f>
        <v>0</v>
      </c>
      <c r="X2238" s="48">
        <f>COUNTIFS($E$7:$E$3006,U2238,$I$7:$I$3006,'RC'!$E$6)</f>
        <v>0</v>
      </c>
      <c r="Y2238" s="48"/>
      <c r="Z2238" s="51" t="str">
        <f>IF(AQ2238='RC'!$E$6,AC2238*1000+AD2238,"")</f>
        <v/>
      </c>
      <c r="AA2238" s="51" t="str">
        <f>IF(AB2238="","",IF(AQ2238='RC'!$E$6,AC2238*1000-AD2238,""))</f>
        <v/>
      </c>
      <c r="AB2238" s="48" t="str">
        <f>IFERROR(VLOOKUP(E2238,Funcionários!$C$8:$E$207,3,FALSE),"")</f>
        <v/>
      </c>
      <c r="AC2238" s="50" t="str">
        <f>IF(AB2238="","",IF(COUNTIFS($AB$7:$AB$3006,AB2238,$AQ$7:$AQ$3006,'RC'!$E$6)=0,"",COUNTIFS($M$7:$M$3006,"Concluída no prazo",$AB$7:$AB$3006,AB2238,$AQ$7:$AQ$3006,'RC'!$E$6)/COUNTIFS($AB$7:$AB$3006,AB2238,$AQ$7:$AQ$3006,'RC'!$E$6)))</f>
        <v/>
      </c>
      <c r="AD2238" s="48">
        <f>SUMIF($AQ$7:$AQ$3006,'RC'!$E$6,$J$7:$J$3006)+SUMIF($AQ$7:$AQ$3006,'RC'!$E$6,$L$7:$L$3006)</f>
        <v>21</v>
      </c>
      <c r="AF2238" s="48">
        <v>2.7689999999993199E-2</v>
      </c>
      <c r="AG2238" s="48">
        <f>IF(OR(AQ2238="",AQ2238&lt;&gt;'RC'!$E$6,AB2238&lt;&gt;'RC'!$D$21),0,1)</f>
        <v>0</v>
      </c>
      <c r="AH2238" s="48">
        <f t="shared" si="768"/>
        <v>2.7689999999993199E-2</v>
      </c>
      <c r="AI2238" s="48" t="str">
        <f t="shared" si="750"/>
        <v/>
      </c>
      <c r="AJ2238" s="48" t="str">
        <f t="shared" si="751"/>
        <v/>
      </c>
      <c r="AK2238" s="52" t="str">
        <f t="shared" si="752"/>
        <v/>
      </c>
      <c r="AL2238" s="52" t="str">
        <f t="shared" si="753"/>
        <v/>
      </c>
      <c r="AM2238" s="48" t="str">
        <f t="shared" si="754"/>
        <v/>
      </c>
      <c r="AN2238" s="48" t="str">
        <f t="shared" si="755"/>
        <v/>
      </c>
      <c r="AP2238" s="18" t="str">
        <f t="shared" si="756"/>
        <v/>
      </c>
      <c r="AQ2238" s="18" t="str">
        <f t="shared" si="757"/>
        <v/>
      </c>
      <c r="AR2238" s="18">
        <v>2.7689999999999999E-2</v>
      </c>
      <c r="AS2238" s="18">
        <f>IF(AF!$D$27="Todos",1,IF(M2238=AF!$D$27,1,0))</f>
        <v>1</v>
      </c>
      <c r="AT2238" s="53">
        <f>IF(AND(E2238=AF!$D$6,OR(LT!M2238=AF!$D$27,AF!$D$27="Todos"),OR(AP2238=AF!$E$8,AQ2238=AF!$E$8)),AR2238+AS2238,0)</f>
        <v>0</v>
      </c>
      <c r="AU2238" s="18" t="str">
        <f t="shared" si="758"/>
        <v/>
      </c>
      <c r="AV2238" s="54" t="str">
        <f t="shared" si="759"/>
        <v/>
      </c>
      <c r="AW2238" s="54" t="str">
        <f t="shared" si="760"/>
        <v/>
      </c>
      <c r="AX2238" s="18" t="str">
        <f t="shared" si="761"/>
        <v/>
      </c>
      <c r="AY2238" s="18" t="str">
        <f t="shared" si="762"/>
        <v/>
      </c>
      <c r="BA2238" s="18">
        <f>IF($E2238=AF!$D$6,IF($M2238="Concluída no prazo",2,IF($M2238="Concluída com atraso",1,0)),0)</f>
        <v>0</v>
      </c>
      <c r="BB2238" s="18">
        <f>IF($E2238=AF!$D$6,IF($M2238="Atrasada",2,IF($M2238="Concluída com atraso",1,0)),0)</f>
        <v>0</v>
      </c>
      <c r="BC2238" s="18">
        <v>2.232E-2</v>
      </c>
      <c r="BD2238" s="18">
        <f t="shared" si="769"/>
        <v>2.232E-2</v>
      </c>
      <c r="BE2238" s="18">
        <f t="shared" si="769"/>
        <v>2.232E-2</v>
      </c>
      <c r="BF2238" s="18" t="str">
        <f t="shared" si="763"/>
        <v/>
      </c>
      <c r="BN2238" s="18" t="str">
        <f t="shared" si="764"/>
        <v>s</v>
      </c>
    </row>
    <row r="2239" spans="3:66" ht="50.1" customHeight="1" thickTop="1" thickBot="1" x14ac:dyDescent="0.3">
      <c r="C2239" s="46"/>
      <c r="D2239" s="46"/>
      <c r="E2239" s="46"/>
      <c r="F2239" s="122"/>
      <c r="G2239" s="122"/>
      <c r="H2239" s="78" t="str">
        <f t="shared" si="765"/>
        <v/>
      </c>
      <c r="I2239" s="78" t="str">
        <f t="shared" si="766"/>
        <v/>
      </c>
      <c r="J2239" s="16"/>
      <c r="K2239" s="46" t="str">
        <f t="shared" si="767"/>
        <v/>
      </c>
      <c r="L2239" s="16"/>
      <c r="M2239" s="16"/>
      <c r="N2239" s="46"/>
      <c r="O2239" s="47" t="str">
        <f t="shared" si="770"/>
        <v/>
      </c>
      <c r="P2239" s="47"/>
      <c r="Q2239" s="48" t="str">
        <f>IFERROR(VLOOKUP(E2239,Funcionários!$C$8:$E$207,3,FALSE),"")</f>
        <v/>
      </c>
      <c r="R2239" s="47"/>
      <c r="S2239" s="49" t="str">
        <f t="shared" si="771"/>
        <v/>
      </c>
      <c r="T2239" s="49">
        <v>2.2329999999999999E-2</v>
      </c>
      <c r="U2239" s="48" t="str">
        <f>IF(Funcionários!C2240=0,"",Funcionários!C2240)</f>
        <v/>
      </c>
      <c r="V2239" s="50">
        <f>IF(U2239="",0,IF(COUNTIFS($E$7:$E$3006,U2239,$I$7:$I$3006,'RC'!$E$6)=0,0,COUNTIFS($M$7:$M$3006,"Concluída no prazo",$E$7:$E$3006,U2239,$I$7:$I$3006,'RC'!$E$6)/COUNTIFS($E$7:$E$3006,U2239,$I$7:$I$3006,'RC'!$E$6)))</f>
        <v>0</v>
      </c>
      <c r="W2239" s="49">
        <f>SUMIFS($J$7:$J$3006,$E$7:$E$3006,U2239,$I$7:$I$3006,'RC'!$E$6)+SUMIFS($L$7:$L$3006,$E$7:$E$3006,U2239,$I$7:$I$3006,'RC'!$E$6)</f>
        <v>0</v>
      </c>
      <c r="X2239" s="48">
        <f>COUNTIFS($E$7:$E$3006,U2239,$I$7:$I$3006,'RC'!$E$6)</f>
        <v>0</v>
      </c>
      <c r="Y2239" s="48"/>
      <c r="Z2239" s="51" t="str">
        <f>IF(AQ2239='RC'!$E$6,AC2239*1000+AD2239,"")</f>
        <v/>
      </c>
      <c r="AA2239" s="51" t="str">
        <f>IF(AB2239="","",IF(AQ2239='RC'!$E$6,AC2239*1000-AD2239,""))</f>
        <v/>
      </c>
      <c r="AB2239" s="48" t="str">
        <f>IFERROR(VLOOKUP(E2239,Funcionários!$C$8:$E$207,3,FALSE),"")</f>
        <v/>
      </c>
      <c r="AC2239" s="50" t="str">
        <f>IF(AB2239="","",IF(COUNTIFS($AB$7:$AB$3006,AB2239,$AQ$7:$AQ$3006,'RC'!$E$6)=0,"",COUNTIFS($M$7:$M$3006,"Concluída no prazo",$AB$7:$AB$3006,AB2239,$AQ$7:$AQ$3006,'RC'!$E$6)/COUNTIFS($AB$7:$AB$3006,AB2239,$AQ$7:$AQ$3006,'RC'!$E$6)))</f>
        <v/>
      </c>
      <c r="AD2239" s="48">
        <f>SUMIF($AQ$7:$AQ$3006,'RC'!$E$6,$J$7:$J$3006)+SUMIF($AQ$7:$AQ$3006,'RC'!$E$6,$L$7:$L$3006)</f>
        <v>21</v>
      </c>
      <c r="AF2239" s="48">
        <v>2.76799999999932E-2</v>
      </c>
      <c r="AG2239" s="48">
        <f>IF(OR(AQ2239="",AQ2239&lt;&gt;'RC'!$E$6,AB2239&lt;&gt;'RC'!$D$21),0,1)</f>
        <v>0</v>
      </c>
      <c r="AH2239" s="48">
        <f t="shared" si="768"/>
        <v>2.76799999999932E-2</v>
      </c>
      <c r="AI2239" s="48" t="str">
        <f t="shared" si="750"/>
        <v/>
      </c>
      <c r="AJ2239" s="48" t="str">
        <f t="shared" si="751"/>
        <v/>
      </c>
      <c r="AK2239" s="52" t="str">
        <f t="shared" si="752"/>
        <v/>
      </c>
      <c r="AL2239" s="52" t="str">
        <f t="shared" si="753"/>
        <v/>
      </c>
      <c r="AM2239" s="48" t="str">
        <f t="shared" si="754"/>
        <v/>
      </c>
      <c r="AN2239" s="48" t="str">
        <f t="shared" si="755"/>
        <v/>
      </c>
      <c r="AP2239" s="18" t="str">
        <f t="shared" si="756"/>
        <v/>
      </c>
      <c r="AQ2239" s="18" t="str">
        <f t="shared" si="757"/>
        <v/>
      </c>
      <c r="AR2239" s="18">
        <v>2.768E-2</v>
      </c>
      <c r="AS2239" s="18">
        <f>IF(AF!$D$27="Todos",1,IF(M2239=AF!$D$27,1,0))</f>
        <v>1</v>
      </c>
      <c r="AT2239" s="53">
        <f>IF(AND(E2239=AF!$D$6,OR(LT!M2239=AF!$D$27,AF!$D$27="Todos"),OR(AP2239=AF!$E$8,AQ2239=AF!$E$8)),AR2239+AS2239,0)</f>
        <v>0</v>
      </c>
      <c r="AU2239" s="18" t="str">
        <f t="shared" si="758"/>
        <v/>
      </c>
      <c r="AV2239" s="54" t="str">
        <f t="shared" si="759"/>
        <v/>
      </c>
      <c r="AW2239" s="54" t="str">
        <f t="shared" si="760"/>
        <v/>
      </c>
      <c r="AX2239" s="18" t="str">
        <f t="shared" si="761"/>
        <v/>
      </c>
      <c r="AY2239" s="18" t="str">
        <f t="shared" si="762"/>
        <v/>
      </c>
      <c r="BA2239" s="18">
        <f>IF($E2239=AF!$D$6,IF($M2239="Concluída no prazo",2,IF($M2239="Concluída com atraso",1,0)),0)</f>
        <v>0</v>
      </c>
      <c r="BB2239" s="18">
        <f>IF($E2239=AF!$D$6,IF($M2239="Atrasada",2,IF($M2239="Concluída com atraso",1,0)),0)</f>
        <v>0</v>
      </c>
      <c r="BC2239" s="18">
        <v>2.2329999999999999E-2</v>
      </c>
      <c r="BD2239" s="18">
        <f t="shared" si="769"/>
        <v>2.2329999999999999E-2</v>
      </c>
      <c r="BE2239" s="18">
        <f t="shared" si="769"/>
        <v>2.2329999999999999E-2</v>
      </c>
      <c r="BF2239" s="18" t="str">
        <f t="shared" si="763"/>
        <v/>
      </c>
      <c r="BN2239" s="18" t="str">
        <f t="shared" si="764"/>
        <v>s</v>
      </c>
    </row>
    <row r="2240" spans="3:66" ht="50.1" customHeight="1" thickTop="1" thickBot="1" x14ac:dyDescent="0.3">
      <c r="C2240" s="46"/>
      <c r="D2240" s="46"/>
      <c r="E2240" s="46"/>
      <c r="F2240" s="122"/>
      <c r="G2240" s="122"/>
      <c r="H2240" s="78" t="str">
        <f t="shared" si="765"/>
        <v/>
      </c>
      <c r="I2240" s="78" t="str">
        <f t="shared" si="766"/>
        <v/>
      </c>
      <c r="J2240" s="16"/>
      <c r="K2240" s="46" t="str">
        <f t="shared" si="767"/>
        <v/>
      </c>
      <c r="L2240" s="16"/>
      <c r="M2240" s="16"/>
      <c r="N2240" s="46"/>
      <c r="O2240" s="47" t="str">
        <f t="shared" si="770"/>
        <v/>
      </c>
      <c r="P2240" s="47"/>
      <c r="Q2240" s="48" t="str">
        <f>IFERROR(VLOOKUP(E2240,Funcionários!$C$8:$E$207,3,FALSE),"")</f>
        <v/>
      </c>
      <c r="R2240" s="47"/>
      <c r="S2240" s="49" t="str">
        <f t="shared" si="771"/>
        <v/>
      </c>
      <c r="T2240" s="49">
        <v>2.2339999999999999E-2</v>
      </c>
      <c r="U2240" s="48" t="str">
        <f>IF(Funcionários!C2241=0,"",Funcionários!C2241)</f>
        <v/>
      </c>
      <c r="V2240" s="50">
        <f>IF(U2240="",0,IF(COUNTIFS($E$7:$E$3006,U2240,$I$7:$I$3006,'RC'!$E$6)=0,0,COUNTIFS($M$7:$M$3006,"Concluída no prazo",$E$7:$E$3006,U2240,$I$7:$I$3006,'RC'!$E$6)/COUNTIFS($E$7:$E$3006,U2240,$I$7:$I$3006,'RC'!$E$6)))</f>
        <v>0</v>
      </c>
      <c r="W2240" s="49">
        <f>SUMIFS($J$7:$J$3006,$E$7:$E$3006,U2240,$I$7:$I$3006,'RC'!$E$6)+SUMIFS($L$7:$L$3006,$E$7:$E$3006,U2240,$I$7:$I$3006,'RC'!$E$6)</f>
        <v>0</v>
      </c>
      <c r="X2240" s="48">
        <f>COUNTIFS($E$7:$E$3006,U2240,$I$7:$I$3006,'RC'!$E$6)</f>
        <v>0</v>
      </c>
      <c r="Y2240" s="48"/>
      <c r="Z2240" s="51" t="str">
        <f>IF(AQ2240='RC'!$E$6,AC2240*1000+AD2240,"")</f>
        <v/>
      </c>
      <c r="AA2240" s="51" t="str">
        <f>IF(AB2240="","",IF(AQ2240='RC'!$E$6,AC2240*1000-AD2240,""))</f>
        <v/>
      </c>
      <c r="AB2240" s="48" t="str">
        <f>IFERROR(VLOOKUP(E2240,Funcionários!$C$8:$E$207,3,FALSE),"")</f>
        <v/>
      </c>
      <c r="AC2240" s="50" t="str">
        <f>IF(AB2240="","",IF(COUNTIFS($AB$7:$AB$3006,AB2240,$AQ$7:$AQ$3006,'RC'!$E$6)=0,"",COUNTIFS($M$7:$M$3006,"Concluída no prazo",$AB$7:$AB$3006,AB2240,$AQ$7:$AQ$3006,'RC'!$E$6)/COUNTIFS($AB$7:$AB$3006,AB2240,$AQ$7:$AQ$3006,'RC'!$E$6)))</f>
        <v/>
      </c>
      <c r="AD2240" s="48">
        <f>SUMIF($AQ$7:$AQ$3006,'RC'!$E$6,$J$7:$J$3006)+SUMIF($AQ$7:$AQ$3006,'RC'!$E$6,$L$7:$L$3006)</f>
        <v>21</v>
      </c>
      <c r="AF2240" s="48">
        <v>2.76699999999932E-2</v>
      </c>
      <c r="AG2240" s="48">
        <f>IF(OR(AQ2240="",AQ2240&lt;&gt;'RC'!$E$6,AB2240&lt;&gt;'RC'!$D$21),0,1)</f>
        <v>0</v>
      </c>
      <c r="AH2240" s="48">
        <f t="shared" si="768"/>
        <v>2.76699999999932E-2</v>
      </c>
      <c r="AI2240" s="48" t="str">
        <f t="shared" si="750"/>
        <v/>
      </c>
      <c r="AJ2240" s="48" t="str">
        <f t="shared" si="751"/>
        <v/>
      </c>
      <c r="AK2240" s="52" t="str">
        <f t="shared" si="752"/>
        <v/>
      </c>
      <c r="AL2240" s="52" t="str">
        <f t="shared" si="753"/>
        <v/>
      </c>
      <c r="AM2240" s="48" t="str">
        <f t="shared" si="754"/>
        <v/>
      </c>
      <c r="AN2240" s="48" t="str">
        <f t="shared" si="755"/>
        <v/>
      </c>
      <c r="AP2240" s="18" t="str">
        <f t="shared" si="756"/>
        <v/>
      </c>
      <c r="AQ2240" s="18" t="str">
        <f t="shared" si="757"/>
        <v/>
      </c>
      <c r="AR2240" s="18">
        <v>2.767E-2</v>
      </c>
      <c r="AS2240" s="18">
        <f>IF(AF!$D$27="Todos",1,IF(M2240=AF!$D$27,1,0))</f>
        <v>1</v>
      </c>
      <c r="AT2240" s="53">
        <f>IF(AND(E2240=AF!$D$6,OR(LT!M2240=AF!$D$27,AF!$D$27="Todos"),OR(AP2240=AF!$E$8,AQ2240=AF!$E$8)),AR2240+AS2240,0)</f>
        <v>0</v>
      </c>
      <c r="AU2240" s="18" t="str">
        <f t="shared" si="758"/>
        <v/>
      </c>
      <c r="AV2240" s="54" t="str">
        <f t="shared" si="759"/>
        <v/>
      </c>
      <c r="AW2240" s="54" t="str">
        <f t="shared" si="760"/>
        <v/>
      </c>
      <c r="AX2240" s="18" t="str">
        <f t="shared" si="761"/>
        <v/>
      </c>
      <c r="AY2240" s="18" t="str">
        <f t="shared" si="762"/>
        <v/>
      </c>
      <c r="BA2240" s="18">
        <f>IF($E2240=AF!$D$6,IF($M2240="Concluída no prazo",2,IF($M2240="Concluída com atraso",1,0)),0)</f>
        <v>0</v>
      </c>
      <c r="BB2240" s="18">
        <f>IF($E2240=AF!$D$6,IF($M2240="Atrasada",2,IF($M2240="Concluída com atraso",1,0)),0)</f>
        <v>0</v>
      </c>
      <c r="BC2240" s="18">
        <v>2.2339999999999999E-2</v>
      </c>
      <c r="BD2240" s="18">
        <f t="shared" si="769"/>
        <v>2.2339999999999999E-2</v>
      </c>
      <c r="BE2240" s="18">
        <f t="shared" si="769"/>
        <v>2.2339999999999999E-2</v>
      </c>
      <c r="BF2240" s="18" t="str">
        <f t="shared" si="763"/>
        <v/>
      </c>
      <c r="BN2240" s="18" t="str">
        <f t="shared" si="764"/>
        <v>s</v>
      </c>
    </row>
    <row r="2241" spans="3:66" ht="50.1" customHeight="1" thickTop="1" thickBot="1" x14ac:dyDescent="0.3">
      <c r="C2241" s="46"/>
      <c r="D2241" s="46"/>
      <c r="E2241" s="46"/>
      <c r="F2241" s="122"/>
      <c r="G2241" s="122"/>
      <c r="H2241" s="78" t="str">
        <f t="shared" si="765"/>
        <v/>
      </c>
      <c r="I2241" s="78" t="str">
        <f t="shared" si="766"/>
        <v/>
      </c>
      <c r="J2241" s="16"/>
      <c r="K2241" s="46" t="str">
        <f t="shared" si="767"/>
        <v/>
      </c>
      <c r="L2241" s="16"/>
      <c r="M2241" s="16"/>
      <c r="N2241" s="46"/>
      <c r="O2241" s="47" t="str">
        <f t="shared" si="770"/>
        <v/>
      </c>
      <c r="P2241" s="47"/>
      <c r="Q2241" s="48" t="str">
        <f>IFERROR(VLOOKUP(E2241,Funcionários!$C$8:$E$207,3,FALSE),"")</f>
        <v/>
      </c>
      <c r="R2241" s="47"/>
      <c r="S2241" s="49" t="str">
        <f t="shared" si="771"/>
        <v/>
      </c>
      <c r="T2241" s="49">
        <v>2.2349999999999998E-2</v>
      </c>
      <c r="U2241" s="48" t="str">
        <f>IF(Funcionários!C2242=0,"",Funcionários!C2242)</f>
        <v/>
      </c>
      <c r="V2241" s="50">
        <f>IF(U2241="",0,IF(COUNTIFS($E$7:$E$3006,U2241,$I$7:$I$3006,'RC'!$E$6)=0,0,COUNTIFS($M$7:$M$3006,"Concluída no prazo",$E$7:$E$3006,U2241,$I$7:$I$3006,'RC'!$E$6)/COUNTIFS($E$7:$E$3006,U2241,$I$7:$I$3006,'RC'!$E$6)))</f>
        <v>0</v>
      </c>
      <c r="W2241" s="49">
        <f>SUMIFS($J$7:$J$3006,$E$7:$E$3006,U2241,$I$7:$I$3006,'RC'!$E$6)+SUMIFS($L$7:$L$3006,$E$7:$E$3006,U2241,$I$7:$I$3006,'RC'!$E$6)</f>
        <v>0</v>
      </c>
      <c r="X2241" s="48">
        <f>COUNTIFS($E$7:$E$3006,U2241,$I$7:$I$3006,'RC'!$E$6)</f>
        <v>0</v>
      </c>
      <c r="Y2241" s="48"/>
      <c r="Z2241" s="51" t="str">
        <f>IF(AQ2241='RC'!$E$6,AC2241*1000+AD2241,"")</f>
        <v/>
      </c>
      <c r="AA2241" s="51" t="str">
        <f>IF(AB2241="","",IF(AQ2241='RC'!$E$6,AC2241*1000-AD2241,""))</f>
        <v/>
      </c>
      <c r="AB2241" s="48" t="str">
        <f>IFERROR(VLOOKUP(E2241,Funcionários!$C$8:$E$207,3,FALSE),"")</f>
        <v/>
      </c>
      <c r="AC2241" s="50" t="str">
        <f>IF(AB2241="","",IF(COUNTIFS($AB$7:$AB$3006,AB2241,$AQ$7:$AQ$3006,'RC'!$E$6)=0,"",COUNTIFS($M$7:$M$3006,"Concluída no prazo",$AB$7:$AB$3006,AB2241,$AQ$7:$AQ$3006,'RC'!$E$6)/COUNTIFS($AB$7:$AB$3006,AB2241,$AQ$7:$AQ$3006,'RC'!$E$6)))</f>
        <v/>
      </c>
      <c r="AD2241" s="48">
        <f>SUMIF($AQ$7:$AQ$3006,'RC'!$E$6,$J$7:$J$3006)+SUMIF($AQ$7:$AQ$3006,'RC'!$E$6,$L$7:$L$3006)</f>
        <v>21</v>
      </c>
      <c r="AF2241" s="48">
        <v>2.76599999999932E-2</v>
      </c>
      <c r="AG2241" s="48">
        <f>IF(OR(AQ2241="",AQ2241&lt;&gt;'RC'!$E$6,AB2241&lt;&gt;'RC'!$D$21),0,1)</f>
        <v>0</v>
      </c>
      <c r="AH2241" s="48">
        <f t="shared" si="768"/>
        <v>2.76599999999932E-2</v>
      </c>
      <c r="AI2241" s="48" t="str">
        <f t="shared" si="750"/>
        <v/>
      </c>
      <c r="AJ2241" s="48" t="str">
        <f t="shared" si="751"/>
        <v/>
      </c>
      <c r="AK2241" s="52" t="str">
        <f t="shared" si="752"/>
        <v/>
      </c>
      <c r="AL2241" s="52" t="str">
        <f t="shared" si="753"/>
        <v/>
      </c>
      <c r="AM2241" s="48" t="str">
        <f t="shared" si="754"/>
        <v/>
      </c>
      <c r="AN2241" s="48" t="str">
        <f t="shared" si="755"/>
        <v/>
      </c>
      <c r="AP2241" s="18" t="str">
        <f t="shared" si="756"/>
        <v/>
      </c>
      <c r="AQ2241" s="18" t="str">
        <f t="shared" si="757"/>
        <v/>
      </c>
      <c r="AR2241" s="18">
        <v>2.7660000000000001E-2</v>
      </c>
      <c r="AS2241" s="18">
        <f>IF(AF!$D$27="Todos",1,IF(M2241=AF!$D$27,1,0))</f>
        <v>1</v>
      </c>
      <c r="AT2241" s="53">
        <f>IF(AND(E2241=AF!$D$6,OR(LT!M2241=AF!$D$27,AF!$D$27="Todos"),OR(AP2241=AF!$E$8,AQ2241=AF!$E$8)),AR2241+AS2241,0)</f>
        <v>0</v>
      </c>
      <c r="AU2241" s="18" t="str">
        <f t="shared" si="758"/>
        <v/>
      </c>
      <c r="AV2241" s="54" t="str">
        <f t="shared" si="759"/>
        <v/>
      </c>
      <c r="AW2241" s="54" t="str">
        <f t="shared" si="760"/>
        <v/>
      </c>
      <c r="AX2241" s="18" t="str">
        <f t="shared" si="761"/>
        <v/>
      </c>
      <c r="AY2241" s="18" t="str">
        <f t="shared" si="762"/>
        <v/>
      </c>
      <c r="BA2241" s="18">
        <f>IF($E2241=AF!$D$6,IF($M2241="Concluída no prazo",2,IF($M2241="Concluída com atraso",1,0)),0)</f>
        <v>0</v>
      </c>
      <c r="BB2241" s="18">
        <f>IF($E2241=AF!$D$6,IF($M2241="Atrasada",2,IF($M2241="Concluída com atraso",1,0)),0)</f>
        <v>0</v>
      </c>
      <c r="BC2241" s="18">
        <v>2.2349999999999998E-2</v>
      </c>
      <c r="BD2241" s="18">
        <f t="shared" si="769"/>
        <v>2.2349999999999998E-2</v>
      </c>
      <c r="BE2241" s="18">
        <f t="shared" si="769"/>
        <v>2.2349999999999998E-2</v>
      </c>
      <c r="BF2241" s="18" t="str">
        <f t="shared" si="763"/>
        <v/>
      </c>
      <c r="BN2241" s="18" t="str">
        <f t="shared" si="764"/>
        <v>s</v>
      </c>
    </row>
    <row r="2242" spans="3:66" ht="50.1" customHeight="1" thickTop="1" thickBot="1" x14ac:dyDescent="0.3">
      <c r="C2242" s="46"/>
      <c r="D2242" s="46"/>
      <c r="E2242" s="46"/>
      <c r="F2242" s="122"/>
      <c r="G2242" s="122"/>
      <c r="H2242" s="78" t="str">
        <f t="shared" si="765"/>
        <v/>
      </c>
      <c r="I2242" s="78" t="str">
        <f t="shared" si="766"/>
        <v/>
      </c>
      <c r="J2242" s="16"/>
      <c r="K2242" s="46" t="str">
        <f t="shared" si="767"/>
        <v/>
      </c>
      <c r="L2242" s="16"/>
      <c r="M2242" s="16"/>
      <c r="N2242" s="46"/>
      <c r="O2242" s="47" t="str">
        <f t="shared" si="770"/>
        <v/>
      </c>
      <c r="P2242" s="47"/>
      <c r="Q2242" s="48" t="str">
        <f>IFERROR(VLOOKUP(E2242,Funcionários!$C$8:$E$207,3,FALSE),"")</f>
        <v/>
      </c>
      <c r="R2242" s="47"/>
      <c r="S2242" s="49" t="str">
        <f t="shared" si="771"/>
        <v/>
      </c>
      <c r="T2242" s="49">
        <v>2.2360000000000001E-2</v>
      </c>
      <c r="U2242" s="48" t="str">
        <f>IF(Funcionários!C2243=0,"",Funcionários!C2243)</f>
        <v/>
      </c>
      <c r="V2242" s="50">
        <f>IF(U2242="",0,IF(COUNTIFS($E$7:$E$3006,U2242,$I$7:$I$3006,'RC'!$E$6)=0,0,COUNTIFS($M$7:$M$3006,"Concluída no prazo",$E$7:$E$3006,U2242,$I$7:$I$3006,'RC'!$E$6)/COUNTIFS($E$7:$E$3006,U2242,$I$7:$I$3006,'RC'!$E$6)))</f>
        <v>0</v>
      </c>
      <c r="W2242" s="49">
        <f>SUMIFS($J$7:$J$3006,$E$7:$E$3006,U2242,$I$7:$I$3006,'RC'!$E$6)+SUMIFS($L$7:$L$3006,$E$7:$E$3006,U2242,$I$7:$I$3006,'RC'!$E$6)</f>
        <v>0</v>
      </c>
      <c r="X2242" s="48">
        <f>COUNTIFS($E$7:$E$3006,U2242,$I$7:$I$3006,'RC'!$E$6)</f>
        <v>0</v>
      </c>
      <c r="Y2242" s="48"/>
      <c r="Z2242" s="51" t="str">
        <f>IF(AQ2242='RC'!$E$6,AC2242*1000+AD2242,"")</f>
        <v/>
      </c>
      <c r="AA2242" s="51" t="str">
        <f>IF(AB2242="","",IF(AQ2242='RC'!$E$6,AC2242*1000-AD2242,""))</f>
        <v/>
      </c>
      <c r="AB2242" s="48" t="str">
        <f>IFERROR(VLOOKUP(E2242,Funcionários!$C$8:$E$207,3,FALSE),"")</f>
        <v/>
      </c>
      <c r="AC2242" s="50" t="str">
        <f>IF(AB2242="","",IF(COUNTIFS($AB$7:$AB$3006,AB2242,$AQ$7:$AQ$3006,'RC'!$E$6)=0,"",COUNTIFS($M$7:$M$3006,"Concluída no prazo",$AB$7:$AB$3006,AB2242,$AQ$7:$AQ$3006,'RC'!$E$6)/COUNTIFS($AB$7:$AB$3006,AB2242,$AQ$7:$AQ$3006,'RC'!$E$6)))</f>
        <v/>
      </c>
      <c r="AD2242" s="48">
        <f>SUMIF($AQ$7:$AQ$3006,'RC'!$E$6,$J$7:$J$3006)+SUMIF($AQ$7:$AQ$3006,'RC'!$E$6,$L$7:$L$3006)</f>
        <v>21</v>
      </c>
      <c r="AF2242" s="48">
        <v>2.7649999999993201E-2</v>
      </c>
      <c r="AG2242" s="48">
        <f>IF(OR(AQ2242="",AQ2242&lt;&gt;'RC'!$E$6,AB2242&lt;&gt;'RC'!$D$21),0,1)</f>
        <v>0</v>
      </c>
      <c r="AH2242" s="48">
        <f t="shared" si="768"/>
        <v>2.7649999999993201E-2</v>
      </c>
      <c r="AI2242" s="48" t="str">
        <f t="shared" si="750"/>
        <v/>
      </c>
      <c r="AJ2242" s="48" t="str">
        <f t="shared" si="751"/>
        <v/>
      </c>
      <c r="AK2242" s="52" t="str">
        <f t="shared" si="752"/>
        <v/>
      </c>
      <c r="AL2242" s="52" t="str">
        <f t="shared" si="753"/>
        <v/>
      </c>
      <c r="AM2242" s="48" t="str">
        <f t="shared" si="754"/>
        <v/>
      </c>
      <c r="AN2242" s="48" t="str">
        <f t="shared" si="755"/>
        <v/>
      </c>
      <c r="AP2242" s="18" t="str">
        <f t="shared" si="756"/>
        <v/>
      </c>
      <c r="AQ2242" s="18" t="str">
        <f t="shared" si="757"/>
        <v/>
      </c>
      <c r="AR2242" s="18">
        <v>2.7650000000000001E-2</v>
      </c>
      <c r="AS2242" s="18">
        <f>IF(AF!$D$27="Todos",1,IF(M2242=AF!$D$27,1,0))</f>
        <v>1</v>
      </c>
      <c r="AT2242" s="53">
        <f>IF(AND(E2242=AF!$D$6,OR(LT!M2242=AF!$D$27,AF!$D$27="Todos"),OR(AP2242=AF!$E$8,AQ2242=AF!$E$8)),AR2242+AS2242,0)</f>
        <v>0</v>
      </c>
      <c r="AU2242" s="18" t="str">
        <f t="shared" si="758"/>
        <v/>
      </c>
      <c r="AV2242" s="54" t="str">
        <f t="shared" si="759"/>
        <v/>
      </c>
      <c r="AW2242" s="54" t="str">
        <f t="shared" si="760"/>
        <v/>
      </c>
      <c r="AX2242" s="18" t="str">
        <f t="shared" si="761"/>
        <v/>
      </c>
      <c r="AY2242" s="18" t="str">
        <f t="shared" si="762"/>
        <v/>
      </c>
      <c r="BA2242" s="18">
        <f>IF($E2242=AF!$D$6,IF($M2242="Concluída no prazo",2,IF($M2242="Concluída com atraso",1,0)),0)</f>
        <v>0</v>
      </c>
      <c r="BB2242" s="18">
        <f>IF($E2242=AF!$D$6,IF($M2242="Atrasada",2,IF($M2242="Concluída com atraso",1,0)),0)</f>
        <v>0</v>
      </c>
      <c r="BC2242" s="18">
        <v>2.2360000000000001E-2</v>
      </c>
      <c r="BD2242" s="18">
        <f t="shared" si="769"/>
        <v>2.2360000000000001E-2</v>
      </c>
      <c r="BE2242" s="18">
        <f t="shared" si="769"/>
        <v>2.2360000000000001E-2</v>
      </c>
      <c r="BF2242" s="18" t="str">
        <f t="shared" si="763"/>
        <v/>
      </c>
      <c r="BN2242" s="18" t="str">
        <f t="shared" si="764"/>
        <v>s</v>
      </c>
    </row>
    <row r="2243" spans="3:66" ht="50.1" customHeight="1" thickTop="1" thickBot="1" x14ac:dyDescent="0.3">
      <c r="C2243" s="46"/>
      <c r="D2243" s="46"/>
      <c r="E2243" s="46"/>
      <c r="F2243" s="122"/>
      <c r="G2243" s="122"/>
      <c r="H2243" s="78" t="str">
        <f t="shared" si="765"/>
        <v/>
      </c>
      <c r="I2243" s="78" t="str">
        <f t="shared" si="766"/>
        <v/>
      </c>
      <c r="J2243" s="16"/>
      <c r="K2243" s="46" t="str">
        <f t="shared" si="767"/>
        <v/>
      </c>
      <c r="L2243" s="16"/>
      <c r="M2243" s="16"/>
      <c r="N2243" s="46"/>
      <c r="O2243" s="47" t="str">
        <f t="shared" si="770"/>
        <v/>
      </c>
      <c r="P2243" s="47"/>
      <c r="Q2243" s="48" t="str">
        <f>IFERROR(VLOOKUP(E2243,Funcionários!$C$8:$E$207,3,FALSE),"")</f>
        <v/>
      </c>
      <c r="R2243" s="47"/>
      <c r="S2243" s="49" t="str">
        <f t="shared" si="771"/>
        <v/>
      </c>
      <c r="T2243" s="49">
        <v>2.2370000000000001E-2</v>
      </c>
      <c r="U2243" s="48" t="str">
        <f>IF(Funcionários!C2244=0,"",Funcionários!C2244)</f>
        <v/>
      </c>
      <c r="V2243" s="50">
        <f>IF(U2243="",0,IF(COUNTIFS($E$7:$E$3006,U2243,$I$7:$I$3006,'RC'!$E$6)=0,0,COUNTIFS($M$7:$M$3006,"Concluída no prazo",$E$7:$E$3006,U2243,$I$7:$I$3006,'RC'!$E$6)/COUNTIFS($E$7:$E$3006,U2243,$I$7:$I$3006,'RC'!$E$6)))</f>
        <v>0</v>
      </c>
      <c r="W2243" s="49">
        <f>SUMIFS($J$7:$J$3006,$E$7:$E$3006,U2243,$I$7:$I$3006,'RC'!$E$6)+SUMIFS($L$7:$L$3006,$E$7:$E$3006,U2243,$I$7:$I$3006,'RC'!$E$6)</f>
        <v>0</v>
      </c>
      <c r="X2243" s="48">
        <f>COUNTIFS($E$7:$E$3006,U2243,$I$7:$I$3006,'RC'!$E$6)</f>
        <v>0</v>
      </c>
      <c r="Y2243" s="48"/>
      <c r="Z2243" s="51" t="str">
        <f>IF(AQ2243='RC'!$E$6,AC2243*1000+AD2243,"")</f>
        <v/>
      </c>
      <c r="AA2243" s="51" t="str">
        <f>IF(AB2243="","",IF(AQ2243='RC'!$E$6,AC2243*1000-AD2243,""))</f>
        <v/>
      </c>
      <c r="AB2243" s="48" t="str">
        <f>IFERROR(VLOOKUP(E2243,Funcionários!$C$8:$E$207,3,FALSE),"")</f>
        <v/>
      </c>
      <c r="AC2243" s="50" t="str">
        <f>IF(AB2243="","",IF(COUNTIFS($AB$7:$AB$3006,AB2243,$AQ$7:$AQ$3006,'RC'!$E$6)=0,"",COUNTIFS($M$7:$M$3006,"Concluída no prazo",$AB$7:$AB$3006,AB2243,$AQ$7:$AQ$3006,'RC'!$E$6)/COUNTIFS($AB$7:$AB$3006,AB2243,$AQ$7:$AQ$3006,'RC'!$E$6)))</f>
        <v/>
      </c>
      <c r="AD2243" s="48">
        <f>SUMIF($AQ$7:$AQ$3006,'RC'!$E$6,$J$7:$J$3006)+SUMIF($AQ$7:$AQ$3006,'RC'!$E$6,$L$7:$L$3006)</f>
        <v>21</v>
      </c>
      <c r="AF2243" s="48">
        <v>2.7639999999993201E-2</v>
      </c>
      <c r="AG2243" s="48">
        <f>IF(OR(AQ2243="",AQ2243&lt;&gt;'RC'!$E$6,AB2243&lt;&gt;'RC'!$D$21),0,1)</f>
        <v>0</v>
      </c>
      <c r="AH2243" s="48">
        <f t="shared" si="768"/>
        <v>2.7639999999993201E-2</v>
      </c>
      <c r="AI2243" s="48" t="str">
        <f t="shared" si="750"/>
        <v/>
      </c>
      <c r="AJ2243" s="48" t="str">
        <f t="shared" si="751"/>
        <v/>
      </c>
      <c r="AK2243" s="52" t="str">
        <f t="shared" si="752"/>
        <v/>
      </c>
      <c r="AL2243" s="52" t="str">
        <f t="shared" si="753"/>
        <v/>
      </c>
      <c r="AM2243" s="48" t="str">
        <f t="shared" si="754"/>
        <v/>
      </c>
      <c r="AN2243" s="48" t="str">
        <f t="shared" si="755"/>
        <v/>
      </c>
      <c r="AP2243" s="18" t="str">
        <f t="shared" si="756"/>
        <v/>
      </c>
      <c r="AQ2243" s="18" t="str">
        <f t="shared" si="757"/>
        <v/>
      </c>
      <c r="AR2243" s="18">
        <v>2.7640000000000001E-2</v>
      </c>
      <c r="AS2243" s="18">
        <f>IF(AF!$D$27="Todos",1,IF(M2243=AF!$D$27,1,0))</f>
        <v>1</v>
      </c>
      <c r="AT2243" s="53">
        <f>IF(AND(E2243=AF!$D$6,OR(LT!M2243=AF!$D$27,AF!$D$27="Todos"),OR(AP2243=AF!$E$8,AQ2243=AF!$E$8)),AR2243+AS2243,0)</f>
        <v>0</v>
      </c>
      <c r="AU2243" s="18" t="str">
        <f t="shared" si="758"/>
        <v/>
      </c>
      <c r="AV2243" s="54" t="str">
        <f t="shared" si="759"/>
        <v/>
      </c>
      <c r="AW2243" s="54" t="str">
        <f t="shared" si="760"/>
        <v/>
      </c>
      <c r="AX2243" s="18" t="str">
        <f t="shared" si="761"/>
        <v/>
      </c>
      <c r="AY2243" s="18" t="str">
        <f t="shared" si="762"/>
        <v/>
      </c>
      <c r="BA2243" s="18">
        <f>IF($E2243=AF!$D$6,IF($M2243="Concluída no prazo",2,IF($M2243="Concluída com atraso",1,0)),0)</f>
        <v>0</v>
      </c>
      <c r="BB2243" s="18">
        <f>IF($E2243=AF!$D$6,IF($M2243="Atrasada",2,IF($M2243="Concluída com atraso",1,0)),0)</f>
        <v>0</v>
      </c>
      <c r="BC2243" s="18">
        <v>2.2370000000000001E-2</v>
      </c>
      <c r="BD2243" s="18">
        <f t="shared" si="769"/>
        <v>2.2370000000000001E-2</v>
      </c>
      <c r="BE2243" s="18">
        <f t="shared" si="769"/>
        <v>2.2370000000000001E-2</v>
      </c>
      <c r="BF2243" s="18" t="str">
        <f t="shared" si="763"/>
        <v/>
      </c>
      <c r="BN2243" s="18" t="str">
        <f t="shared" si="764"/>
        <v>s</v>
      </c>
    </row>
    <row r="2244" spans="3:66" ht="50.1" customHeight="1" thickTop="1" thickBot="1" x14ac:dyDescent="0.3">
      <c r="C2244" s="46"/>
      <c r="D2244" s="46"/>
      <c r="E2244" s="46"/>
      <c r="F2244" s="122"/>
      <c r="G2244" s="122"/>
      <c r="H2244" s="78" t="str">
        <f t="shared" si="765"/>
        <v/>
      </c>
      <c r="I2244" s="78" t="str">
        <f t="shared" si="766"/>
        <v/>
      </c>
      <c r="J2244" s="16"/>
      <c r="K2244" s="46" t="str">
        <f t="shared" si="767"/>
        <v/>
      </c>
      <c r="L2244" s="16"/>
      <c r="M2244" s="16"/>
      <c r="N2244" s="46"/>
      <c r="O2244" s="47" t="str">
        <f t="shared" si="770"/>
        <v/>
      </c>
      <c r="P2244" s="47"/>
      <c r="Q2244" s="48" t="str">
        <f>IFERROR(VLOOKUP(E2244,Funcionários!$C$8:$E$207,3,FALSE),"")</f>
        <v/>
      </c>
      <c r="R2244" s="47"/>
      <c r="S2244" s="49" t="str">
        <f t="shared" si="771"/>
        <v/>
      </c>
      <c r="T2244" s="49">
        <v>2.2380000000000001E-2</v>
      </c>
      <c r="U2244" s="48" t="str">
        <f>IF(Funcionários!C2245=0,"",Funcionários!C2245)</f>
        <v/>
      </c>
      <c r="V2244" s="50">
        <f>IF(U2244="",0,IF(COUNTIFS($E$7:$E$3006,U2244,$I$7:$I$3006,'RC'!$E$6)=0,0,COUNTIFS($M$7:$M$3006,"Concluída no prazo",$E$7:$E$3006,U2244,$I$7:$I$3006,'RC'!$E$6)/COUNTIFS($E$7:$E$3006,U2244,$I$7:$I$3006,'RC'!$E$6)))</f>
        <v>0</v>
      </c>
      <c r="W2244" s="49">
        <f>SUMIFS($J$7:$J$3006,$E$7:$E$3006,U2244,$I$7:$I$3006,'RC'!$E$6)+SUMIFS($L$7:$L$3006,$E$7:$E$3006,U2244,$I$7:$I$3006,'RC'!$E$6)</f>
        <v>0</v>
      </c>
      <c r="X2244" s="48">
        <f>COUNTIFS($E$7:$E$3006,U2244,$I$7:$I$3006,'RC'!$E$6)</f>
        <v>0</v>
      </c>
      <c r="Y2244" s="48"/>
      <c r="Z2244" s="51" t="str">
        <f>IF(AQ2244='RC'!$E$6,AC2244*1000+AD2244,"")</f>
        <v/>
      </c>
      <c r="AA2244" s="51" t="str">
        <f>IF(AB2244="","",IF(AQ2244='RC'!$E$6,AC2244*1000-AD2244,""))</f>
        <v/>
      </c>
      <c r="AB2244" s="48" t="str">
        <f>IFERROR(VLOOKUP(E2244,Funcionários!$C$8:$E$207,3,FALSE),"")</f>
        <v/>
      </c>
      <c r="AC2244" s="50" t="str">
        <f>IF(AB2244="","",IF(COUNTIFS($AB$7:$AB$3006,AB2244,$AQ$7:$AQ$3006,'RC'!$E$6)=0,"",COUNTIFS($M$7:$M$3006,"Concluída no prazo",$AB$7:$AB$3006,AB2244,$AQ$7:$AQ$3006,'RC'!$E$6)/COUNTIFS($AB$7:$AB$3006,AB2244,$AQ$7:$AQ$3006,'RC'!$E$6)))</f>
        <v/>
      </c>
      <c r="AD2244" s="48">
        <f>SUMIF($AQ$7:$AQ$3006,'RC'!$E$6,$J$7:$J$3006)+SUMIF($AQ$7:$AQ$3006,'RC'!$E$6,$L$7:$L$3006)</f>
        <v>21</v>
      </c>
      <c r="AF2244" s="48">
        <v>2.7629999999993202E-2</v>
      </c>
      <c r="AG2244" s="48">
        <f>IF(OR(AQ2244="",AQ2244&lt;&gt;'RC'!$E$6,AB2244&lt;&gt;'RC'!$D$21),0,1)</f>
        <v>0</v>
      </c>
      <c r="AH2244" s="48">
        <f t="shared" si="768"/>
        <v>2.7629999999993202E-2</v>
      </c>
      <c r="AI2244" s="48" t="str">
        <f t="shared" si="750"/>
        <v/>
      </c>
      <c r="AJ2244" s="48" t="str">
        <f t="shared" si="751"/>
        <v/>
      </c>
      <c r="AK2244" s="52" t="str">
        <f t="shared" si="752"/>
        <v/>
      </c>
      <c r="AL2244" s="52" t="str">
        <f t="shared" si="753"/>
        <v/>
      </c>
      <c r="AM2244" s="48" t="str">
        <f t="shared" si="754"/>
        <v/>
      </c>
      <c r="AN2244" s="48" t="str">
        <f t="shared" si="755"/>
        <v/>
      </c>
      <c r="AP2244" s="18" t="str">
        <f t="shared" si="756"/>
        <v/>
      </c>
      <c r="AQ2244" s="18" t="str">
        <f t="shared" si="757"/>
        <v/>
      </c>
      <c r="AR2244" s="18">
        <v>2.7629999999999998E-2</v>
      </c>
      <c r="AS2244" s="18">
        <f>IF(AF!$D$27="Todos",1,IF(M2244=AF!$D$27,1,0))</f>
        <v>1</v>
      </c>
      <c r="AT2244" s="53">
        <f>IF(AND(E2244=AF!$D$6,OR(LT!M2244=AF!$D$27,AF!$D$27="Todos"),OR(AP2244=AF!$E$8,AQ2244=AF!$E$8)),AR2244+AS2244,0)</f>
        <v>0</v>
      </c>
      <c r="AU2244" s="18" t="str">
        <f t="shared" si="758"/>
        <v/>
      </c>
      <c r="AV2244" s="54" t="str">
        <f t="shared" si="759"/>
        <v/>
      </c>
      <c r="AW2244" s="54" t="str">
        <f t="shared" si="760"/>
        <v/>
      </c>
      <c r="AX2244" s="18" t="str">
        <f t="shared" si="761"/>
        <v/>
      </c>
      <c r="AY2244" s="18" t="str">
        <f t="shared" si="762"/>
        <v/>
      </c>
      <c r="BA2244" s="18">
        <f>IF($E2244=AF!$D$6,IF($M2244="Concluída no prazo",2,IF($M2244="Concluída com atraso",1,0)),0)</f>
        <v>0</v>
      </c>
      <c r="BB2244" s="18">
        <f>IF($E2244=AF!$D$6,IF($M2244="Atrasada",2,IF($M2244="Concluída com atraso",1,0)),0)</f>
        <v>0</v>
      </c>
      <c r="BC2244" s="18">
        <v>2.2380000000000001E-2</v>
      </c>
      <c r="BD2244" s="18">
        <f t="shared" si="769"/>
        <v>2.2380000000000001E-2</v>
      </c>
      <c r="BE2244" s="18">
        <f t="shared" si="769"/>
        <v>2.2380000000000001E-2</v>
      </c>
      <c r="BF2244" s="18" t="str">
        <f t="shared" si="763"/>
        <v/>
      </c>
      <c r="BN2244" s="18" t="str">
        <f t="shared" si="764"/>
        <v>s</v>
      </c>
    </row>
    <row r="2245" spans="3:66" ht="50.1" customHeight="1" thickTop="1" thickBot="1" x14ac:dyDescent="0.3">
      <c r="C2245" s="46"/>
      <c r="D2245" s="46"/>
      <c r="E2245" s="46"/>
      <c r="F2245" s="122"/>
      <c r="G2245" s="122"/>
      <c r="H2245" s="78" t="str">
        <f t="shared" si="765"/>
        <v/>
      </c>
      <c r="I2245" s="78" t="str">
        <f t="shared" si="766"/>
        <v/>
      </c>
      <c r="J2245" s="16"/>
      <c r="K2245" s="46" t="str">
        <f t="shared" si="767"/>
        <v/>
      </c>
      <c r="L2245" s="16"/>
      <c r="M2245" s="16"/>
      <c r="N2245" s="46"/>
      <c r="O2245" s="47" t="str">
        <f t="shared" si="770"/>
        <v/>
      </c>
      <c r="P2245" s="47"/>
      <c r="Q2245" s="48" t="str">
        <f>IFERROR(VLOOKUP(E2245,Funcionários!$C$8:$E$207,3,FALSE),"")</f>
        <v/>
      </c>
      <c r="R2245" s="47"/>
      <c r="S2245" s="49" t="str">
        <f t="shared" si="771"/>
        <v/>
      </c>
      <c r="T2245" s="49">
        <v>2.239E-2</v>
      </c>
      <c r="U2245" s="48" t="str">
        <f>IF(Funcionários!C2246=0,"",Funcionários!C2246)</f>
        <v/>
      </c>
      <c r="V2245" s="50">
        <f>IF(U2245="",0,IF(COUNTIFS($E$7:$E$3006,U2245,$I$7:$I$3006,'RC'!$E$6)=0,0,COUNTIFS($M$7:$M$3006,"Concluída no prazo",$E$7:$E$3006,U2245,$I$7:$I$3006,'RC'!$E$6)/COUNTIFS($E$7:$E$3006,U2245,$I$7:$I$3006,'RC'!$E$6)))</f>
        <v>0</v>
      </c>
      <c r="W2245" s="49">
        <f>SUMIFS($J$7:$J$3006,$E$7:$E$3006,U2245,$I$7:$I$3006,'RC'!$E$6)+SUMIFS($L$7:$L$3006,$E$7:$E$3006,U2245,$I$7:$I$3006,'RC'!$E$6)</f>
        <v>0</v>
      </c>
      <c r="X2245" s="48">
        <f>COUNTIFS($E$7:$E$3006,U2245,$I$7:$I$3006,'RC'!$E$6)</f>
        <v>0</v>
      </c>
      <c r="Y2245" s="48"/>
      <c r="Z2245" s="51" t="str">
        <f>IF(AQ2245='RC'!$E$6,AC2245*1000+AD2245,"")</f>
        <v/>
      </c>
      <c r="AA2245" s="51" t="str">
        <f>IF(AB2245="","",IF(AQ2245='RC'!$E$6,AC2245*1000-AD2245,""))</f>
        <v/>
      </c>
      <c r="AB2245" s="48" t="str">
        <f>IFERROR(VLOOKUP(E2245,Funcionários!$C$8:$E$207,3,FALSE),"")</f>
        <v/>
      </c>
      <c r="AC2245" s="50" t="str">
        <f>IF(AB2245="","",IF(COUNTIFS($AB$7:$AB$3006,AB2245,$AQ$7:$AQ$3006,'RC'!$E$6)=0,"",COUNTIFS($M$7:$M$3006,"Concluída no prazo",$AB$7:$AB$3006,AB2245,$AQ$7:$AQ$3006,'RC'!$E$6)/COUNTIFS($AB$7:$AB$3006,AB2245,$AQ$7:$AQ$3006,'RC'!$E$6)))</f>
        <v/>
      </c>
      <c r="AD2245" s="48">
        <f>SUMIF($AQ$7:$AQ$3006,'RC'!$E$6,$J$7:$J$3006)+SUMIF($AQ$7:$AQ$3006,'RC'!$E$6,$L$7:$L$3006)</f>
        <v>21</v>
      </c>
      <c r="AF2245" s="48">
        <v>2.7619999999993101E-2</v>
      </c>
      <c r="AG2245" s="48">
        <f>IF(OR(AQ2245="",AQ2245&lt;&gt;'RC'!$E$6,AB2245&lt;&gt;'RC'!$D$21),0,1)</f>
        <v>0</v>
      </c>
      <c r="AH2245" s="48">
        <f t="shared" si="768"/>
        <v>2.7619999999993101E-2</v>
      </c>
      <c r="AI2245" s="48" t="str">
        <f t="shared" si="750"/>
        <v/>
      </c>
      <c r="AJ2245" s="48" t="str">
        <f t="shared" si="751"/>
        <v/>
      </c>
      <c r="AK2245" s="52" t="str">
        <f t="shared" si="752"/>
        <v/>
      </c>
      <c r="AL2245" s="52" t="str">
        <f t="shared" si="753"/>
        <v/>
      </c>
      <c r="AM2245" s="48" t="str">
        <f t="shared" si="754"/>
        <v/>
      </c>
      <c r="AN2245" s="48" t="str">
        <f t="shared" si="755"/>
        <v/>
      </c>
      <c r="AP2245" s="18" t="str">
        <f t="shared" si="756"/>
        <v/>
      </c>
      <c r="AQ2245" s="18" t="str">
        <f t="shared" si="757"/>
        <v/>
      </c>
      <c r="AR2245" s="18">
        <v>2.7619999999999999E-2</v>
      </c>
      <c r="AS2245" s="18">
        <f>IF(AF!$D$27="Todos",1,IF(M2245=AF!$D$27,1,0))</f>
        <v>1</v>
      </c>
      <c r="AT2245" s="53">
        <f>IF(AND(E2245=AF!$D$6,OR(LT!M2245=AF!$D$27,AF!$D$27="Todos"),OR(AP2245=AF!$E$8,AQ2245=AF!$E$8)),AR2245+AS2245,0)</f>
        <v>0</v>
      </c>
      <c r="AU2245" s="18" t="str">
        <f t="shared" si="758"/>
        <v/>
      </c>
      <c r="AV2245" s="54" t="str">
        <f t="shared" si="759"/>
        <v/>
      </c>
      <c r="AW2245" s="54" t="str">
        <f t="shared" si="760"/>
        <v/>
      </c>
      <c r="AX2245" s="18" t="str">
        <f t="shared" si="761"/>
        <v/>
      </c>
      <c r="AY2245" s="18" t="str">
        <f t="shared" si="762"/>
        <v/>
      </c>
      <c r="BA2245" s="18">
        <f>IF($E2245=AF!$D$6,IF($M2245="Concluída no prazo",2,IF($M2245="Concluída com atraso",1,0)),0)</f>
        <v>0</v>
      </c>
      <c r="BB2245" s="18">
        <f>IF($E2245=AF!$D$6,IF($M2245="Atrasada",2,IF($M2245="Concluída com atraso",1,0)),0)</f>
        <v>0</v>
      </c>
      <c r="BC2245" s="18">
        <v>2.239E-2</v>
      </c>
      <c r="BD2245" s="18">
        <f t="shared" si="769"/>
        <v>2.239E-2</v>
      </c>
      <c r="BE2245" s="18">
        <f t="shared" si="769"/>
        <v>2.239E-2</v>
      </c>
      <c r="BF2245" s="18" t="str">
        <f t="shared" si="763"/>
        <v/>
      </c>
      <c r="BN2245" s="18" t="str">
        <f t="shared" si="764"/>
        <v>s</v>
      </c>
    </row>
    <row r="2246" spans="3:66" ht="50.1" customHeight="1" thickTop="1" thickBot="1" x14ac:dyDescent="0.3">
      <c r="C2246" s="46"/>
      <c r="D2246" s="46"/>
      <c r="E2246" s="46"/>
      <c r="F2246" s="122"/>
      <c r="G2246" s="122"/>
      <c r="H2246" s="78" t="str">
        <f t="shared" si="765"/>
        <v/>
      </c>
      <c r="I2246" s="78" t="str">
        <f t="shared" si="766"/>
        <v/>
      </c>
      <c r="J2246" s="16"/>
      <c r="K2246" s="46" t="str">
        <f t="shared" si="767"/>
        <v/>
      </c>
      <c r="L2246" s="16"/>
      <c r="M2246" s="16"/>
      <c r="N2246" s="46"/>
      <c r="O2246" s="47" t="str">
        <f t="shared" si="770"/>
        <v/>
      </c>
      <c r="P2246" s="47"/>
      <c r="Q2246" s="48" t="str">
        <f>IFERROR(VLOOKUP(E2246,Funcionários!$C$8:$E$207,3,FALSE),"")</f>
        <v/>
      </c>
      <c r="R2246" s="47"/>
      <c r="S2246" s="49" t="str">
        <f t="shared" si="771"/>
        <v/>
      </c>
      <c r="T2246" s="49">
        <v>2.24E-2</v>
      </c>
      <c r="U2246" s="48" t="str">
        <f>IF(Funcionários!C2247=0,"",Funcionários!C2247)</f>
        <v/>
      </c>
      <c r="V2246" s="50">
        <f>IF(U2246="",0,IF(COUNTIFS($E$7:$E$3006,U2246,$I$7:$I$3006,'RC'!$E$6)=0,0,COUNTIFS($M$7:$M$3006,"Concluída no prazo",$E$7:$E$3006,U2246,$I$7:$I$3006,'RC'!$E$6)/COUNTIFS($E$7:$E$3006,U2246,$I$7:$I$3006,'RC'!$E$6)))</f>
        <v>0</v>
      </c>
      <c r="W2246" s="49">
        <f>SUMIFS($J$7:$J$3006,$E$7:$E$3006,U2246,$I$7:$I$3006,'RC'!$E$6)+SUMIFS($L$7:$L$3006,$E$7:$E$3006,U2246,$I$7:$I$3006,'RC'!$E$6)</f>
        <v>0</v>
      </c>
      <c r="X2246" s="48">
        <f>COUNTIFS($E$7:$E$3006,U2246,$I$7:$I$3006,'RC'!$E$6)</f>
        <v>0</v>
      </c>
      <c r="Y2246" s="48"/>
      <c r="Z2246" s="51" t="str">
        <f>IF(AQ2246='RC'!$E$6,AC2246*1000+AD2246,"")</f>
        <v/>
      </c>
      <c r="AA2246" s="51" t="str">
        <f>IF(AB2246="","",IF(AQ2246='RC'!$E$6,AC2246*1000-AD2246,""))</f>
        <v/>
      </c>
      <c r="AB2246" s="48" t="str">
        <f>IFERROR(VLOOKUP(E2246,Funcionários!$C$8:$E$207,3,FALSE),"")</f>
        <v/>
      </c>
      <c r="AC2246" s="50" t="str">
        <f>IF(AB2246="","",IF(COUNTIFS($AB$7:$AB$3006,AB2246,$AQ$7:$AQ$3006,'RC'!$E$6)=0,"",COUNTIFS($M$7:$M$3006,"Concluída no prazo",$AB$7:$AB$3006,AB2246,$AQ$7:$AQ$3006,'RC'!$E$6)/COUNTIFS($AB$7:$AB$3006,AB2246,$AQ$7:$AQ$3006,'RC'!$E$6)))</f>
        <v/>
      </c>
      <c r="AD2246" s="48">
        <f>SUMIF($AQ$7:$AQ$3006,'RC'!$E$6,$J$7:$J$3006)+SUMIF($AQ$7:$AQ$3006,'RC'!$E$6,$L$7:$L$3006)</f>
        <v>21</v>
      </c>
      <c r="AF2246" s="48">
        <v>2.7609999999993098E-2</v>
      </c>
      <c r="AG2246" s="48">
        <f>IF(OR(AQ2246="",AQ2246&lt;&gt;'RC'!$E$6,AB2246&lt;&gt;'RC'!$D$21),0,1)</f>
        <v>0</v>
      </c>
      <c r="AH2246" s="48">
        <f t="shared" si="768"/>
        <v>2.7609999999993098E-2</v>
      </c>
      <c r="AI2246" s="48" t="str">
        <f t="shared" si="750"/>
        <v/>
      </c>
      <c r="AJ2246" s="48" t="str">
        <f t="shared" si="751"/>
        <v/>
      </c>
      <c r="AK2246" s="52" t="str">
        <f t="shared" si="752"/>
        <v/>
      </c>
      <c r="AL2246" s="52" t="str">
        <f t="shared" si="753"/>
        <v/>
      </c>
      <c r="AM2246" s="48" t="str">
        <f t="shared" si="754"/>
        <v/>
      </c>
      <c r="AN2246" s="48" t="str">
        <f t="shared" si="755"/>
        <v/>
      </c>
      <c r="AP2246" s="18" t="str">
        <f t="shared" si="756"/>
        <v/>
      </c>
      <c r="AQ2246" s="18" t="str">
        <f t="shared" si="757"/>
        <v/>
      </c>
      <c r="AR2246" s="18">
        <v>2.7609999999999999E-2</v>
      </c>
      <c r="AS2246" s="18">
        <f>IF(AF!$D$27="Todos",1,IF(M2246=AF!$D$27,1,0))</f>
        <v>1</v>
      </c>
      <c r="AT2246" s="53">
        <f>IF(AND(E2246=AF!$D$6,OR(LT!M2246=AF!$D$27,AF!$D$27="Todos"),OR(AP2246=AF!$E$8,AQ2246=AF!$E$8)),AR2246+AS2246,0)</f>
        <v>0</v>
      </c>
      <c r="AU2246" s="18" t="str">
        <f t="shared" si="758"/>
        <v/>
      </c>
      <c r="AV2246" s="54" t="str">
        <f t="shared" si="759"/>
        <v/>
      </c>
      <c r="AW2246" s="54" t="str">
        <f t="shared" si="760"/>
        <v/>
      </c>
      <c r="AX2246" s="18" t="str">
        <f t="shared" si="761"/>
        <v/>
      </c>
      <c r="AY2246" s="18" t="str">
        <f t="shared" si="762"/>
        <v/>
      </c>
      <c r="BA2246" s="18">
        <f>IF($E2246=AF!$D$6,IF($M2246="Concluída no prazo",2,IF($M2246="Concluída com atraso",1,0)),0)</f>
        <v>0</v>
      </c>
      <c r="BB2246" s="18">
        <f>IF($E2246=AF!$D$6,IF($M2246="Atrasada",2,IF($M2246="Concluída com atraso",1,0)),0)</f>
        <v>0</v>
      </c>
      <c r="BC2246" s="18">
        <v>2.24E-2</v>
      </c>
      <c r="BD2246" s="18">
        <f t="shared" si="769"/>
        <v>2.24E-2</v>
      </c>
      <c r="BE2246" s="18">
        <f t="shared" si="769"/>
        <v>2.24E-2</v>
      </c>
      <c r="BF2246" s="18" t="str">
        <f t="shared" si="763"/>
        <v/>
      </c>
      <c r="BN2246" s="18" t="str">
        <f t="shared" si="764"/>
        <v>s</v>
      </c>
    </row>
    <row r="2247" spans="3:66" ht="50.1" customHeight="1" thickTop="1" thickBot="1" x14ac:dyDescent="0.3">
      <c r="C2247" s="46"/>
      <c r="D2247" s="46"/>
      <c r="E2247" s="46"/>
      <c r="F2247" s="122"/>
      <c r="G2247" s="122"/>
      <c r="H2247" s="78" t="str">
        <f t="shared" si="765"/>
        <v/>
      </c>
      <c r="I2247" s="78" t="str">
        <f t="shared" si="766"/>
        <v/>
      </c>
      <c r="J2247" s="16"/>
      <c r="K2247" s="46" t="str">
        <f t="shared" si="767"/>
        <v/>
      </c>
      <c r="L2247" s="16"/>
      <c r="M2247" s="16"/>
      <c r="N2247" s="46"/>
      <c r="O2247" s="47" t="str">
        <f t="shared" si="770"/>
        <v/>
      </c>
      <c r="P2247" s="47"/>
      <c r="Q2247" s="48" t="str">
        <f>IFERROR(VLOOKUP(E2247,Funcionários!$C$8:$E$207,3,FALSE),"")</f>
        <v/>
      </c>
      <c r="R2247" s="47"/>
      <c r="S2247" s="49" t="str">
        <f t="shared" si="771"/>
        <v/>
      </c>
      <c r="T2247" s="49">
        <v>2.2409999999999999E-2</v>
      </c>
      <c r="U2247" s="48" t="str">
        <f>IF(Funcionários!C2248=0,"",Funcionários!C2248)</f>
        <v/>
      </c>
      <c r="V2247" s="50">
        <f>IF(U2247="",0,IF(COUNTIFS($E$7:$E$3006,U2247,$I$7:$I$3006,'RC'!$E$6)=0,0,COUNTIFS($M$7:$M$3006,"Concluída no prazo",$E$7:$E$3006,U2247,$I$7:$I$3006,'RC'!$E$6)/COUNTIFS($E$7:$E$3006,U2247,$I$7:$I$3006,'RC'!$E$6)))</f>
        <v>0</v>
      </c>
      <c r="W2247" s="49">
        <f>SUMIFS($J$7:$J$3006,$E$7:$E$3006,U2247,$I$7:$I$3006,'RC'!$E$6)+SUMIFS($L$7:$L$3006,$E$7:$E$3006,U2247,$I$7:$I$3006,'RC'!$E$6)</f>
        <v>0</v>
      </c>
      <c r="X2247" s="48">
        <f>COUNTIFS($E$7:$E$3006,U2247,$I$7:$I$3006,'RC'!$E$6)</f>
        <v>0</v>
      </c>
      <c r="Y2247" s="48"/>
      <c r="Z2247" s="51" t="str">
        <f>IF(AQ2247='RC'!$E$6,AC2247*1000+AD2247,"")</f>
        <v/>
      </c>
      <c r="AA2247" s="51" t="str">
        <f>IF(AB2247="","",IF(AQ2247='RC'!$E$6,AC2247*1000-AD2247,""))</f>
        <v/>
      </c>
      <c r="AB2247" s="48" t="str">
        <f>IFERROR(VLOOKUP(E2247,Funcionários!$C$8:$E$207,3,FALSE),"")</f>
        <v/>
      </c>
      <c r="AC2247" s="50" t="str">
        <f>IF(AB2247="","",IF(COUNTIFS($AB$7:$AB$3006,AB2247,$AQ$7:$AQ$3006,'RC'!$E$6)=0,"",COUNTIFS($M$7:$M$3006,"Concluída no prazo",$AB$7:$AB$3006,AB2247,$AQ$7:$AQ$3006,'RC'!$E$6)/COUNTIFS($AB$7:$AB$3006,AB2247,$AQ$7:$AQ$3006,'RC'!$E$6)))</f>
        <v/>
      </c>
      <c r="AD2247" s="48">
        <f>SUMIF($AQ$7:$AQ$3006,'RC'!$E$6,$J$7:$J$3006)+SUMIF($AQ$7:$AQ$3006,'RC'!$E$6,$L$7:$L$3006)</f>
        <v>21</v>
      </c>
      <c r="AF2247" s="48">
        <v>2.7599999999993099E-2</v>
      </c>
      <c r="AG2247" s="48">
        <f>IF(OR(AQ2247="",AQ2247&lt;&gt;'RC'!$E$6,AB2247&lt;&gt;'RC'!$D$21),0,1)</f>
        <v>0</v>
      </c>
      <c r="AH2247" s="48">
        <f t="shared" si="768"/>
        <v>2.7599999999993099E-2</v>
      </c>
      <c r="AI2247" s="48" t="str">
        <f t="shared" ref="AI2247:AI2310" si="772">IF(AH2247&lt;1,"",E2247)</f>
        <v/>
      </c>
      <c r="AJ2247" s="48" t="str">
        <f t="shared" ref="AJ2247:AJ2310" si="773">IF($AI2247="","",C2247)</f>
        <v/>
      </c>
      <c r="AK2247" s="52" t="str">
        <f t="shared" ref="AK2247:AK2310" si="774">IF($AI2247="","",F2247)</f>
        <v/>
      </c>
      <c r="AL2247" s="52" t="str">
        <f t="shared" ref="AL2247:AL2310" si="775">IF($AI2247="","",G2247)</f>
        <v/>
      </c>
      <c r="AM2247" s="48" t="str">
        <f t="shared" ref="AM2247:AM2310" si="776">IF($AI2247="","",J2247+L2247)</f>
        <v/>
      </c>
      <c r="AN2247" s="48" t="str">
        <f t="shared" ref="AN2247:AN2310" si="777">IF($AI2247="","",M2247)</f>
        <v/>
      </c>
      <c r="AP2247" s="18" t="str">
        <f t="shared" ref="AP2247:AP2310" si="778">IF(F2247=0,"",MONTH(F2247))</f>
        <v/>
      </c>
      <c r="AQ2247" s="18" t="str">
        <f t="shared" ref="AQ2247:AQ2310" si="779">IF(G2247=0,"",MONTH(G2247))</f>
        <v/>
      </c>
      <c r="AR2247" s="18">
        <v>2.76E-2</v>
      </c>
      <c r="AS2247" s="18">
        <f>IF(AF!$D$27="Todos",1,IF(M2247=AF!$D$27,1,0))</f>
        <v>1</v>
      </c>
      <c r="AT2247" s="53">
        <f>IF(AND(E2247=AF!$D$6,OR(LT!M2247=AF!$D$27,AF!$D$27="Todos"),OR(AP2247=AF!$E$8,AQ2247=AF!$E$8)),AR2247+AS2247,0)</f>
        <v>0</v>
      </c>
      <c r="AU2247" s="18" t="str">
        <f t="shared" ref="AU2247:AU2310" si="780">IF($AT2247=0,"",C2247)</f>
        <v/>
      </c>
      <c r="AV2247" s="54" t="str">
        <f t="shared" ref="AV2247:AV2310" si="781">IF($AT2247=0,"",F2247)</f>
        <v/>
      </c>
      <c r="AW2247" s="54" t="str">
        <f t="shared" ref="AW2247:AW2310" si="782">IF($AT2247=0,"",G2247)</f>
        <v/>
      </c>
      <c r="AX2247" s="18" t="str">
        <f t="shared" ref="AX2247:AX2310" si="783">IF($AT2247=0,"",J2247+L2247)</f>
        <v/>
      </c>
      <c r="AY2247" s="18" t="str">
        <f t="shared" ref="AY2247:AY2310" si="784">IF($AT2247=0,"",M2247)</f>
        <v/>
      </c>
      <c r="BA2247" s="18">
        <f>IF($E2247=AF!$D$6,IF($M2247="Concluída no prazo",2,IF($M2247="Concluída com atraso",1,0)),0)</f>
        <v>0</v>
      </c>
      <c r="BB2247" s="18">
        <f>IF($E2247=AF!$D$6,IF($M2247="Atrasada",2,IF($M2247="Concluída com atraso",1,0)),0)</f>
        <v>0</v>
      </c>
      <c r="BC2247" s="18">
        <v>2.2409999999999999E-2</v>
      </c>
      <c r="BD2247" s="18">
        <f t="shared" si="769"/>
        <v>2.2409999999999999E-2</v>
      </c>
      <c r="BE2247" s="18">
        <f t="shared" si="769"/>
        <v>2.2409999999999999E-2</v>
      </c>
      <c r="BF2247" s="18" t="str">
        <f t="shared" ref="BF2247:BF2310" si="785">IF(C2247=0,"",C2247)</f>
        <v/>
      </c>
      <c r="BN2247" s="18" t="str">
        <f t="shared" ref="BN2247:BN2310" si="786">IF(AP2247=AQ2247,"s","n")</f>
        <v>s</v>
      </c>
    </row>
    <row r="2248" spans="3:66" ht="50.1" customHeight="1" thickTop="1" thickBot="1" x14ac:dyDescent="0.3">
      <c r="C2248" s="46"/>
      <c r="D2248" s="46"/>
      <c r="E2248" s="46"/>
      <c r="F2248" s="122"/>
      <c r="G2248" s="122"/>
      <c r="H2248" s="78" t="str">
        <f t="shared" ref="H2248:H2311" si="787">IF(F2248=0,"",MONTH(F2248))</f>
        <v/>
      </c>
      <c r="I2248" s="78" t="str">
        <f t="shared" ref="I2248:I2311" si="788">IF(G2248=0,"",MONTH(G2248))</f>
        <v/>
      </c>
      <c r="J2248" s="16"/>
      <c r="K2248" s="46" t="str">
        <f t="shared" ref="K2248:K2311" si="789">IF(OR(F2248=0,G2248=0),"",IF(MONTH(G2248)-MONTH(F2248)&gt;1,"Esta tarefa está muito grande. Divida em tarefas menores.",IF(MONTH(F2248)=MONTH(G2248),"Sim! Inicia em "&amp;VLOOKUP(MONTH(F2248),$BK$6:$BL$17,2,FALSE)&amp;" e termina em "&amp;VLOOKUP(MONTH(G2248),$BK$6:$BL$17,2,FALSE)&amp;".","Não! Inicia em "&amp;VLOOKUP(MONTH(F2248),$BK$6:$BL$17,2,FALSE)&amp;" e termina em "&amp;VLOOKUP(MONTH(G2248),$BK$6:$BL$17,2,FALSE)&amp;".")))</f>
        <v/>
      </c>
      <c r="L2248" s="16"/>
      <c r="M2248" s="16"/>
      <c r="N2248" s="46"/>
      <c r="O2248" s="47" t="str">
        <f t="shared" si="770"/>
        <v/>
      </c>
      <c r="P2248" s="47"/>
      <c r="Q2248" s="48" t="str">
        <f>IFERROR(VLOOKUP(E2248,Funcionários!$C$8:$E$207,3,FALSE),"")</f>
        <v/>
      </c>
      <c r="R2248" s="47"/>
      <c r="S2248" s="49" t="str">
        <f t="shared" si="771"/>
        <v/>
      </c>
      <c r="T2248" s="49">
        <v>2.2419999999999999E-2</v>
      </c>
      <c r="U2248" s="48" t="str">
        <f>IF(Funcionários!C2249=0,"",Funcionários!C2249)</f>
        <v/>
      </c>
      <c r="V2248" s="50">
        <f>IF(U2248="",0,IF(COUNTIFS($E$7:$E$3006,U2248,$I$7:$I$3006,'RC'!$E$6)=0,0,COUNTIFS($M$7:$M$3006,"Concluída no prazo",$E$7:$E$3006,U2248,$I$7:$I$3006,'RC'!$E$6)/COUNTIFS($E$7:$E$3006,U2248,$I$7:$I$3006,'RC'!$E$6)))</f>
        <v>0</v>
      </c>
      <c r="W2248" s="49">
        <f>SUMIFS($J$7:$J$3006,$E$7:$E$3006,U2248,$I$7:$I$3006,'RC'!$E$6)+SUMIFS($L$7:$L$3006,$E$7:$E$3006,U2248,$I$7:$I$3006,'RC'!$E$6)</f>
        <v>0</v>
      </c>
      <c r="X2248" s="48">
        <f>COUNTIFS($E$7:$E$3006,U2248,$I$7:$I$3006,'RC'!$E$6)</f>
        <v>0</v>
      </c>
      <c r="Y2248" s="48"/>
      <c r="Z2248" s="51" t="str">
        <f>IF(AQ2248='RC'!$E$6,AC2248*1000+AD2248,"")</f>
        <v/>
      </c>
      <c r="AA2248" s="51" t="str">
        <f>IF(AB2248="","",IF(AQ2248='RC'!$E$6,AC2248*1000-AD2248,""))</f>
        <v/>
      </c>
      <c r="AB2248" s="48" t="str">
        <f>IFERROR(VLOOKUP(E2248,Funcionários!$C$8:$E$207,3,FALSE),"")</f>
        <v/>
      </c>
      <c r="AC2248" s="50" t="str">
        <f>IF(AB2248="","",IF(COUNTIFS($AB$7:$AB$3006,AB2248,$AQ$7:$AQ$3006,'RC'!$E$6)=0,"",COUNTIFS($M$7:$M$3006,"Concluída no prazo",$AB$7:$AB$3006,AB2248,$AQ$7:$AQ$3006,'RC'!$E$6)/COUNTIFS($AB$7:$AB$3006,AB2248,$AQ$7:$AQ$3006,'RC'!$E$6)))</f>
        <v/>
      </c>
      <c r="AD2248" s="48">
        <f>SUMIF($AQ$7:$AQ$3006,'RC'!$E$6,$J$7:$J$3006)+SUMIF($AQ$7:$AQ$3006,'RC'!$E$6,$L$7:$L$3006)</f>
        <v>21</v>
      </c>
      <c r="AF2248" s="48">
        <v>2.7589999999993099E-2</v>
      </c>
      <c r="AG2248" s="48">
        <f>IF(OR(AQ2248="",AQ2248&lt;&gt;'RC'!$E$6,AB2248&lt;&gt;'RC'!$D$21),0,1)</f>
        <v>0</v>
      </c>
      <c r="AH2248" s="48">
        <f t="shared" ref="AH2248:AH2311" si="790">AF2248+AG2248</f>
        <v>2.7589999999993099E-2</v>
      </c>
      <c r="AI2248" s="48" t="str">
        <f t="shared" si="772"/>
        <v/>
      </c>
      <c r="AJ2248" s="48" t="str">
        <f t="shared" si="773"/>
        <v/>
      </c>
      <c r="AK2248" s="52" t="str">
        <f t="shared" si="774"/>
        <v/>
      </c>
      <c r="AL2248" s="52" t="str">
        <f t="shared" si="775"/>
        <v/>
      </c>
      <c r="AM2248" s="48" t="str">
        <f t="shared" si="776"/>
        <v/>
      </c>
      <c r="AN2248" s="48" t="str">
        <f t="shared" si="777"/>
        <v/>
      </c>
      <c r="AP2248" s="18" t="str">
        <f t="shared" si="778"/>
        <v/>
      </c>
      <c r="AQ2248" s="18" t="str">
        <f t="shared" si="779"/>
        <v/>
      </c>
      <c r="AR2248" s="18">
        <v>2.759E-2</v>
      </c>
      <c r="AS2248" s="18">
        <f>IF(AF!$D$27="Todos",1,IF(M2248=AF!$D$27,1,0))</f>
        <v>1</v>
      </c>
      <c r="AT2248" s="53">
        <f>IF(AND(E2248=AF!$D$6,OR(LT!M2248=AF!$D$27,AF!$D$27="Todos"),OR(AP2248=AF!$E$8,AQ2248=AF!$E$8)),AR2248+AS2248,0)</f>
        <v>0</v>
      </c>
      <c r="AU2248" s="18" t="str">
        <f t="shared" si="780"/>
        <v/>
      </c>
      <c r="AV2248" s="54" t="str">
        <f t="shared" si="781"/>
        <v/>
      </c>
      <c r="AW2248" s="54" t="str">
        <f t="shared" si="782"/>
        <v/>
      </c>
      <c r="AX2248" s="18" t="str">
        <f t="shared" si="783"/>
        <v/>
      </c>
      <c r="AY2248" s="18" t="str">
        <f t="shared" si="784"/>
        <v/>
      </c>
      <c r="BA2248" s="18">
        <f>IF($E2248=AF!$D$6,IF($M2248="Concluída no prazo",2,IF($M2248="Concluída com atraso",1,0)),0)</f>
        <v>0</v>
      </c>
      <c r="BB2248" s="18">
        <f>IF($E2248=AF!$D$6,IF($M2248="Atrasada",2,IF($M2248="Concluída com atraso",1,0)),0)</f>
        <v>0</v>
      </c>
      <c r="BC2248" s="18">
        <v>2.2419999999999999E-2</v>
      </c>
      <c r="BD2248" s="18">
        <f t="shared" ref="BD2248:BE2311" si="791">BA2248+$BC2248</f>
        <v>2.2419999999999999E-2</v>
      </c>
      <c r="BE2248" s="18">
        <f t="shared" si="791"/>
        <v>2.2419999999999999E-2</v>
      </c>
      <c r="BF2248" s="18" t="str">
        <f t="shared" si="785"/>
        <v/>
      </c>
      <c r="BN2248" s="18" t="str">
        <f t="shared" si="786"/>
        <v>s</v>
      </c>
    </row>
    <row r="2249" spans="3:66" ht="50.1" customHeight="1" thickTop="1" thickBot="1" x14ac:dyDescent="0.3">
      <c r="C2249" s="46"/>
      <c r="D2249" s="46"/>
      <c r="E2249" s="46"/>
      <c r="F2249" s="122"/>
      <c r="G2249" s="122"/>
      <c r="H2249" s="78" t="str">
        <f t="shared" si="787"/>
        <v/>
      </c>
      <c r="I2249" s="78" t="str">
        <f t="shared" si="788"/>
        <v/>
      </c>
      <c r="J2249" s="16"/>
      <c r="K2249" s="46" t="str">
        <f t="shared" si="789"/>
        <v/>
      </c>
      <c r="L2249" s="16"/>
      <c r="M2249" s="16"/>
      <c r="N2249" s="46"/>
      <c r="O2249" s="47" t="str">
        <f t="shared" si="770"/>
        <v/>
      </c>
      <c r="P2249" s="47"/>
      <c r="Q2249" s="48" t="str">
        <f>IFERROR(VLOOKUP(E2249,Funcionários!$C$8:$E$207,3,FALSE),"")</f>
        <v/>
      </c>
      <c r="R2249" s="47"/>
      <c r="S2249" s="49" t="str">
        <f t="shared" si="771"/>
        <v/>
      </c>
      <c r="T2249" s="49">
        <v>2.2429999999999999E-2</v>
      </c>
      <c r="U2249" s="48" t="str">
        <f>IF(Funcionários!C2250=0,"",Funcionários!C2250)</f>
        <v/>
      </c>
      <c r="V2249" s="50">
        <f>IF(U2249="",0,IF(COUNTIFS($E$7:$E$3006,U2249,$I$7:$I$3006,'RC'!$E$6)=0,0,COUNTIFS($M$7:$M$3006,"Concluída no prazo",$E$7:$E$3006,U2249,$I$7:$I$3006,'RC'!$E$6)/COUNTIFS($E$7:$E$3006,U2249,$I$7:$I$3006,'RC'!$E$6)))</f>
        <v>0</v>
      </c>
      <c r="W2249" s="49">
        <f>SUMIFS($J$7:$J$3006,$E$7:$E$3006,U2249,$I$7:$I$3006,'RC'!$E$6)+SUMIFS($L$7:$L$3006,$E$7:$E$3006,U2249,$I$7:$I$3006,'RC'!$E$6)</f>
        <v>0</v>
      </c>
      <c r="X2249" s="48">
        <f>COUNTIFS($E$7:$E$3006,U2249,$I$7:$I$3006,'RC'!$E$6)</f>
        <v>0</v>
      </c>
      <c r="Y2249" s="48"/>
      <c r="Z2249" s="51" t="str">
        <f>IF(AQ2249='RC'!$E$6,AC2249*1000+AD2249,"")</f>
        <v/>
      </c>
      <c r="AA2249" s="51" t="str">
        <f>IF(AB2249="","",IF(AQ2249='RC'!$E$6,AC2249*1000-AD2249,""))</f>
        <v/>
      </c>
      <c r="AB2249" s="48" t="str">
        <f>IFERROR(VLOOKUP(E2249,Funcionários!$C$8:$E$207,3,FALSE),"")</f>
        <v/>
      </c>
      <c r="AC2249" s="50" t="str">
        <f>IF(AB2249="","",IF(COUNTIFS($AB$7:$AB$3006,AB2249,$AQ$7:$AQ$3006,'RC'!$E$6)=0,"",COUNTIFS($M$7:$M$3006,"Concluída no prazo",$AB$7:$AB$3006,AB2249,$AQ$7:$AQ$3006,'RC'!$E$6)/COUNTIFS($AB$7:$AB$3006,AB2249,$AQ$7:$AQ$3006,'RC'!$E$6)))</f>
        <v/>
      </c>
      <c r="AD2249" s="48">
        <f>SUMIF($AQ$7:$AQ$3006,'RC'!$E$6,$J$7:$J$3006)+SUMIF($AQ$7:$AQ$3006,'RC'!$E$6,$L$7:$L$3006)</f>
        <v>21</v>
      </c>
      <c r="AF2249" s="48">
        <v>2.75799999999931E-2</v>
      </c>
      <c r="AG2249" s="48">
        <f>IF(OR(AQ2249="",AQ2249&lt;&gt;'RC'!$E$6,AB2249&lt;&gt;'RC'!$D$21),0,1)</f>
        <v>0</v>
      </c>
      <c r="AH2249" s="48">
        <f t="shared" si="790"/>
        <v>2.75799999999931E-2</v>
      </c>
      <c r="AI2249" s="48" t="str">
        <f t="shared" si="772"/>
        <v/>
      </c>
      <c r="AJ2249" s="48" t="str">
        <f t="shared" si="773"/>
        <v/>
      </c>
      <c r="AK2249" s="52" t="str">
        <f t="shared" si="774"/>
        <v/>
      </c>
      <c r="AL2249" s="52" t="str">
        <f t="shared" si="775"/>
        <v/>
      </c>
      <c r="AM2249" s="48" t="str">
        <f t="shared" si="776"/>
        <v/>
      </c>
      <c r="AN2249" s="48" t="str">
        <f t="shared" si="777"/>
        <v/>
      </c>
      <c r="AP2249" s="18" t="str">
        <f t="shared" si="778"/>
        <v/>
      </c>
      <c r="AQ2249" s="18" t="str">
        <f t="shared" si="779"/>
        <v/>
      </c>
      <c r="AR2249" s="18">
        <v>2.758E-2</v>
      </c>
      <c r="AS2249" s="18">
        <f>IF(AF!$D$27="Todos",1,IF(M2249=AF!$D$27,1,0))</f>
        <v>1</v>
      </c>
      <c r="AT2249" s="53">
        <f>IF(AND(E2249=AF!$D$6,OR(LT!M2249=AF!$D$27,AF!$D$27="Todos"),OR(AP2249=AF!$E$8,AQ2249=AF!$E$8)),AR2249+AS2249,0)</f>
        <v>0</v>
      </c>
      <c r="AU2249" s="18" t="str">
        <f t="shared" si="780"/>
        <v/>
      </c>
      <c r="AV2249" s="54" t="str">
        <f t="shared" si="781"/>
        <v/>
      </c>
      <c r="AW2249" s="54" t="str">
        <f t="shared" si="782"/>
        <v/>
      </c>
      <c r="AX2249" s="18" t="str">
        <f t="shared" si="783"/>
        <v/>
      </c>
      <c r="AY2249" s="18" t="str">
        <f t="shared" si="784"/>
        <v/>
      </c>
      <c r="BA2249" s="18">
        <f>IF($E2249=AF!$D$6,IF($M2249="Concluída no prazo",2,IF($M2249="Concluída com atraso",1,0)),0)</f>
        <v>0</v>
      </c>
      <c r="BB2249" s="18">
        <f>IF($E2249=AF!$D$6,IF($M2249="Atrasada",2,IF($M2249="Concluída com atraso",1,0)),0)</f>
        <v>0</v>
      </c>
      <c r="BC2249" s="18">
        <v>2.2429999999999999E-2</v>
      </c>
      <c r="BD2249" s="18">
        <f t="shared" si="791"/>
        <v>2.2429999999999999E-2</v>
      </c>
      <c r="BE2249" s="18">
        <f t="shared" si="791"/>
        <v>2.2429999999999999E-2</v>
      </c>
      <c r="BF2249" s="18" t="str">
        <f t="shared" si="785"/>
        <v/>
      </c>
      <c r="BN2249" s="18" t="str">
        <f t="shared" si="786"/>
        <v>s</v>
      </c>
    </row>
    <row r="2250" spans="3:66" ht="50.1" customHeight="1" thickTop="1" thickBot="1" x14ac:dyDescent="0.3">
      <c r="C2250" s="46"/>
      <c r="D2250" s="46"/>
      <c r="E2250" s="46"/>
      <c r="F2250" s="122"/>
      <c r="G2250" s="122"/>
      <c r="H2250" s="78" t="str">
        <f t="shared" si="787"/>
        <v/>
      </c>
      <c r="I2250" s="78" t="str">
        <f t="shared" si="788"/>
        <v/>
      </c>
      <c r="J2250" s="16"/>
      <c r="K2250" s="46" t="str">
        <f t="shared" si="789"/>
        <v/>
      </c>
      <c r="L2250" s="16"/>
      <c r="M2250" s="16"/>
      <c r="N2250" s="46"/>
      <c r="O2250" s="47" t="str">
        <f t="shared" ref="O2250:O2313" si="792">IF(J2250=0,"",J2250/(J2250+L2250))</f>
        <v/>
      </c>
      <c r="P2250" s="47"/>
      <c r="Q2250" s="48" t="str">
        <f>IFERROR(VLOOKUP(E2250,Funcionários!$C$8:$E$207,3,FALSE),"")</f>
        <v/>
      </c>
      <c r="R2250" s="47"/>
      <c r="S2250" s="49" t="str">
        <f t="shared" ref="S2250:S2313" si="793">IF(U2250="","",V2250*100000+W2250*10+X2250+T2250)</f>
        <v/>
      </c>
      <c r="T2250" s="49">
        <v>2.2440000000000002E-2</v>
      </c>
      <c r="U2250" s="48" t="str">
        <f>IF(Funcionários!C2251=0,"",Funcionários!C2251)</f>
        <v/>
      </c>
      <c r="V2250" s="50">
        <f>IF(U2250="",0,IF(COUNTIFS($E$7:$E$3006,U2250,$I$7:$I$3006,'RC'!$E$6)=0,0,COUNTIFS($M$7:$M$3006,"Concluída no prazo",$E$7:$E$3006,U2250,$I$7:$I$3006,'RC'!$E$6)/COUNTIFS($E$7:$E$3006,U2250,$I$7:$I$3006,'RC'!$E$6)))</f>
        <v>0</v>
      </c>
      <c r="W2250" s="49">
        <f>SUMIFS($J$7:$J$3006,$E$7:$E$3006,U2250,$I$7:$I$3006,'RC'!$E$6)+SUMIFS($L$7:$L$3006,$E$7:$E$3006,U2250,$I$7:$I$3006,'RC'!$E$6)</f>
        <v>0</v>
      </c>
      <c r="X2250" s="48">
        <f>COUNTIFS($E$7:$E$3006,U2250,$I$7:$I$3006,'RC'!$E$6)</f>
        <v>0</v>
      </c>
      <c r="Y2250" s="48"/>
      <c r="Z2250" s="51" t="str">
        <f>IF(AQ2250='RC'!$E$6,AC2250*1000+AD2250,"")</f>
        <v/>
      </c>
      <c r="AA2250" s="51" t="str">
        <f>IF(AB2250="","",IF(AQ2250='RC'!$E$6,AC2250*1000-AD2250,""))</f>
        <v/>
      </c>
      <c r="AB2250" s="48" t="str">
        <f>IFERROR(VLOOKUP(E2250,Funcionários!$C$8:$E$207,3,FALSE),"")</f>
        <v/>
      </c>
      <c r="AC2250" s="50" t="str">
        <f>IF(AB2250="","",IF(COUNTIFS($AB$7:$AB$3006,AB2250,$AQ$7:$AQ$3006,'RC'!$E$6)=0,"",COUNTIFS($M$7:$M$3006,"Concluída no prazo",$AB$7:$AB$3006,AB2250,$AQ$7:$AQ$3006,'RC'!$E$6)/COUNTIFS($AB$7:$AB$3006,AB2250,$AQ$7:$AQ$3006,'RC'!$E$6)))</f>
        <v/>
      </c>
      <c r="AD2250" s="48">
        <f>SUMIF($AQ$7:$AQ$3006,'RC'!$E$6,$J$7:$J$3006)+SUMIF($AQ$7:$AQ$3006,'RC'!$E$6,$L$7:$L$3006)</f>
        <v>21</v>
      </c>
      <c r="AF2250" s="48">
        <v>2.75699999999931E-2</v>
      </c>
      <c r="AG2250" s="48">
        <f>IF(OR(AQ2250="",AQ2250&lt;&gt;'RC'!$E$6,AB2250&lt;&gt;'RC'!$D$21),0,1)</f>
        <v>0</v>
      </c>
      <c r="AH2250" s="48">
        <f t="shared" si="790"/>
        <v>2.75699999999931E-2</v>
      </c>
      <c r="AI2250" s="48" t="str">
        <f t="shared" si="772"/>
        <v/>
      </c>
      <c r="AJ2250" s="48" t="str">
        <f t="shared" si="773"/>
        <v/>
      </c>
      <c r="AK2250" s="52" t="str">
        <f t="shared" si="774"/>
        <v/>
      </c>
      <c r="AL2250" s="52" t="str">
        <f t="shared" si="775"/>
        <v/>
      </c>
      <c r="AM2250" s="48" t="str">
        <f t="shared" si="776"/>
        <v/>
      </c>
      <c r="AN2250" s="48" t="str">
        <f t="shared" si="777"/>
        <v/>
      </c>
      <c r="AP2250" s="18" t="str">
        <f t="shared" si="778"/>
        <v/>
      </c>
      <c r="AQ2250" s="18" t="str">
        <f t="shared" si="779"/>
        <v/>
      </c>
      <c r="AR2250" s="18">
        <v>2.7570000000000001E-2</v>
      </c>
      <c r="AS2250" s="18">
        <f>IF(AF!$D$27="Todos",1,IF(M2250=AF!$D$27,1,0))</f>
        <v>1</v>
      </c>
      <c r="AT2250" s="53">
        <f>IF(AND(E2250=AF!$D$6,OR(LT!M2250=AF!$D$27,AF!$D$27="Todos"),OR(AP2250=AF!$E$8,AQ2250=AF!$E$8)),AR2250+AS2250,0)</f>
        <v>0</v>
      </c>
      <c r="AU2250" s="18" t="str">
        <f t="shared" si="780"/>
        <v/>
      </c>
      <c r="AV2250" s="54" t="str">
        <f t="shared" si="781"/>
        <v/>
      </c>
      <c r="AW2250" s="54" t="str">
        <f t="shared" si="782"/>
        <v/>
      </c>
      <c r="AX2250" s="18" t="str">
        <f t="shared" si="783"/>
        <v/>
      </c>
      <c r="AY2250" s="18" t="str">
        <f t="shared" si="784"/>
        <v/>
      </c>
      <c r="BA2250" s="18">
        <f>IF($E2250=AF!$D$6,IF($M2250="Concluída no prazo",2,IF($M2250="Concluída com atraso",1,0)),0)</f>
        <v>0</v>
      </c>
      <c r="BB2250" s="18">
        <f>IF($E2250=AF!$D$6,IF($M2250="Atrasada",2,IF($M2250="Concluída com atraso",1,0)),0)</f>
        <v>0</v>
      </c>
      <c r="BC2250" s="18">
        <v>2.2440000000000002E-2</v>
      </c>
      <c r="BD2250" s="18">
        <f t="shared" si="791"/>
        <v>2.2440000000000002E-2</v>
      </c>
      <c r="BE2250" s="18">
        <f t="shared" si="791"/>
        <v>2.2440000000000002E-2</v>
      </c>
      <c r="BF2250" s="18" t="str">
        <f t="shared" si="785"/>
        <v/>
      </c>
      <c r="BN2250" s="18" t="str">
        <f t="shared" si="786"/>
        <v>s</v>
      </c>
    </row>
    <row r="2251" spans="3:66" ht="50.1" customHeight="1" thickTop="1" thickBot="1" x14ac:dyDescent="0.3">
      <c r="C2251" s="46"/>
      <c r="D2251" s="46"/>
      <c r="E2251" s="46"/>
      <c r="F2251" s="122"/>
      <c r="G2251" s="122"/>
      <c r="H2251" s="78" t="str">
        <f t="shared" si="787"/>
        <v/>
      </c>
      <c r="I2251" s="78" t="str">
        <f t="shared" si="788"/>
        <v/>
      </c>
      <c r="J2251" s="16"/>
      <c r="K2251" s="46" t="str">
        <f t="shared" si="789"/>
        <v/>
      </c>
      <c r="L2251" s="16"/>
      <c r="M2251" s="16"/>
      <c r="N2251" s="46"/>
      <c r="O2251" s="47" t="str">
        <f t="shared" si="792"/>
        <v/>
      </c>
      <c r="P2251" s="47"/>
      <c r="Q2251" s="48" t="str">
        <f>IFERROR(VLOOKUP(E2251,Funcionários!$C$8:$E$207,3,FALSE),"")</f>
        <v/>
      </c>
      <c r="R2251" s="47"/>
      <c r="S2251" s="49" t="str">
        <f t="shared" si="793"/>
        <v/>
      </c>
      <c r="T2251" s="49">
        <v>2.2450000000000001E-2</v>
      </c>
      <c r="U2251" s="48" t="str">
        <f>IF(Funcionários!C2252=0,"",Funcionários!C2252)</f>
        <v/>
      </c>
      <c r="V2251" s="50">
        <f>IF(U2251="",0,IF(COUNTIFS($E$7:$E$3006,U2251,$I$7:$I$3006,'RC'!$E$6)=0,0,COUNTIFS($M$7:$M$3006,"Concluída no prazo",$E$7:$E$3006,U2251,$I$7:$I$3006,'RC'!$E$6)/COUNTIFS($E$7:$E$3006,U2251,$I$7:$I$3006,'RC'!$E$6)))</f>
        <v>0</v>
      </c>
      <c r="W2251" s="49">
        <f>SUMIFS($J$7:$J$3006,$E$7:$E$3006,U2251,$I$7:$I$3006,'RC'!$E$6)+SUMIFS($L$7:$L$3006,$E$7:$E$3006,U2251,$I$7:$I$3006,'RC'!$E$6)</f>
        <v>0</v>
      </c>
      <c r="X2251" s="48">
        <f>COUNTIFS($E$7:$E$3006,U2251,$I$7:$I$3006,'RC'!$E$6)</f>
        <v>0</v>
      </c>
      <c r="Y2251" s="48"/>
      <c r="Z2251" s="51" t="str">
        <f>IF(AQ2251='RC'!$E$6,AC2251*1000+AD2251,"")</f>
        <v/>
      </c>
      <c r="AA2251" s="51" t="str">
        <f>IF(AB2251="","",IF(AQ2251='RC'!$E$6,AC2251*1000-AD2251,""))</f>
        <v/>
      </c>
      <c r="AB2251" s="48" t="str">
        <f>IFERROR(VLOOKUP(E2251,Funcionários!$C$8:$E$207,3,FALSE),"")</f>
        <v/>
      </c>
      <c r="AC2251" s="50" t="str">
        <f>IF(AB2251="","",IF(COUNTIFS($AB$7:$AB$3006,AB2251,$AQ$7:$AQ$3006,'RC'!$E$6)=0,"",COUNTIFS($M$7:$M$3006,"Concluída no prazo",$AB$7:$AB$3006,AB2251,$AQ$7:$AQ$3006,'RC'!$E$6)/COUNTIFS($AB$7:$AB$3006,AB2251,$AQ$7:$AQ$3006,'RC'!$E$6)))</f>
        <v/>
      </c>
      <c r="AD2251" s="48">
        <f>SUMIF($AQ$7:$AQ$3006,'RC'!$E$6,$J$7:$J$3006)+SUMIF($AQ$7:$AQ$3006,'RC'!$E$6,$L$7:$L$3006)</f>
        <v>21</v>
      </c>
      <c r="AF2251" s="48">
        <v>2.75599999999931E-2</v>
      </c>
      <c r="AG2251" s="48">
        <f>IF(OR(AQ2251="",AQ2251&lt;&gt;'RC'!$E$6,AB2251&lt;&gt;'RC'!$D$21),0,1)</f>
        <v>0</v>
      </c>
      <c r="AH2251" s="48">
        <f t="shared" si="790"/>
        <v>2.75599999999931E-2</v>
      </c>
      <c r="AI2251" s="48" t="str">
        <f t="shared" si="772"/>
        <v/>
      </c>
      <c r="AJ2251" s="48" t="str">
        <f t="shared" si="773"/>
        <v/>
      </c>
      <c r="AK2251" s="52" t="str">
        <f t="shared" si="774"/>
        <v/>
      </c>
      <c r="AL2251" s="52" t="str">
        <f t="shared" si="775"/>
        <v/>
      </c>
      <c r="AM2251" s="48" t="str">
        <f t="shared" si="776"/>
        <v/>
      </c>
      <c r="AN2251" s="48" t="str">
        <f t="shared" si="777"/>
        <v/>
      </c>
      <c r="AP2251" s="18" t="str">
        <f t="shared" si="778"/>
        <v/>
      </c>
      <c r="AQ2251" s="18" t="str">
        <f t="shared" si="779"/>
        <v/>
      </c>
      <c r="AR2251" s="18">
        <v>2.7560000000000001E-2</v>
      </c>
      <c r="AS2251" s="18">
        <f>IF(AF!$D$27="Todos",1,IF(M2251=AF!$D$27,1,0))</f>
        <v>1</v>
      </c>
      <c r="AT2251" s="53">
        <f>IF(AND(E2251=AF!$D$6,OR(LT!M2251=AF!$D$27,AF!$D$27="Todos"),OR(AP2251=AF!$E$8,AQ2251=AF!$E$8)),AR2251+AS2251,0)</f>
        <v>0</v>
      </c>
      <c r="AU2251" s="18" t="str">
        <f t="shared" si="780"/>
        <v/>
      </c>
      <c r="AV2251" s="54" t="str">
        <f t="shared" si="781"/>
        <v/>
      </c>
      <c r="AW2251" s="54" t="str">
        <f t="shared" si="782"/>
        <v/>
      </c>
      <c r="AX2251" s="18" t="str">
        <f t="shared" si="783"/>
        <v/>
      </c>
      <c r="AY2251" s="18" t="str">
        <f t="shared" si="784"/>
        <v/>
      </c>
      <c r="BA2251" s="18">
        <f>IF($E2251=AF!$D$6,IF($M2251="Concluída no prazo",2,IF($M2251="Concluída com atraso",1,0)),0)</f>
        <v>0</v>
      </c>
      <c r="BB2251" s="18">
        <f>IF($E2251=AF!$D$6,IF($M2251="Atrasada",2,IF($M2251="Concluída com atraso",1,0)),0)</f>
        <v>0</v>
      </c>
      <c r="BC2251" s="18">
        <v>2.2450000000000001E-2</v>
      </c>
      <c r="BD2251" s="18">
        <f t="shared" si="791"/>
        <v>2.2450000000000001E-2</v>
      </c>
      <c r="BE2251" s="18">
        <f t="shared" si="791"/>
        <v>2.2450000000000001E-2</v>
      </c>
      <c r="BF2251" s="18" t="str">
        <f t="shared" si="785"/>
        <v/>
      </c>
      <c r="BN2251" s="18" t="str">
        <f t="shared" si="786"/>
        <v>s</v>
      </c>
    </row>
    <row r="2252" spans="3:66" ht="50.1" customHeight="1" thickTop="1" thickBot="1" x14ac:dyDescent="0.3">
      <c r="C2252" s="46"/>
      <c r="D2252" s="46"/>
      <c r="E2252" s="46"/>
      <c r="F2252" s="122"/>
      <c r="G2252" s="122"/>
      <c r="H2252" s="78" t="str">
        <f t="shared" si="787"/>
        <v/>
      </c>
      <c r="I2252" s="78" t="str">
        <f t="shared" si="788"/>
        <v/>
      </c>
      <c r="J2252" s="16"/>
      <c r="K2252" s="46" t="str">
        <f t="shared" si="789"/>
        <v/>
      </c>
      <c r="L2252" s="16"/>
      <c r="M2252" s="16"/>
      <c r="N2252" s="46"/>
      <c r="O2252" s="47" t="str">
        <f t="shared" si="792"/>
        <v/>
      </c>
      <c r="P2252" s="47"/>
      <c r="Q2252" s="48" t="str">
        <f>IFERROR(VLOOKUP(E2252,Funcionários!$C$8:$E$207,3,FALSE),"")</f>
        <v/>
      </c>
      <c r="R2252" s="47"/>
      <c r="S2252" s="49" t="str">
        <f t="shared" si="793"/>
        <v/>
      </c>
      <c r="T2252" s="49">
        <v>2.2460000000000001E-2</v>
      </c>
      <c r="U2252" s="48" t="str">
        <f>IF(Funcionários!C2253=0,"",Funcionários!C2253)</f>
        <v/>
      </c>
      <c r="V2252" s="50">
        <f>IF(U2252="",0,IF(COUNTIFS($E$7:$E$3006,U2252,$I$7:$I$3006,'RC'!$E$6)=0,0,COUNTIFS($M$7:$M$3006,"Concluída no prazo",$E$7:$E$3006,U2252,$I$7:$I$3006,'RC'!$E$6)/COUNTIFS($E$7:$E$3006,U2252,$I$7:$I$3006,'RC'!$E$6)))</f>
        <v>0</v>
      </c>
      <c r="W2252" s="49">
        <f>SUMIFS($J$7:$J$3006,$E$7:$E$3006,U2252,$I$7:$I$3006,'RC'!$E$6)+SUMIFS($L$7:$L$3006,$E$7:$E$3006,U2252,$I$7:$I$3006,'RC'!$E$6)</f>
        <v>0</v>
      </c>
      <c r="X2252" s="48">
        <f>COUNTIFS($E$7:$E$3006,U2252,$I$7:$I$3006,'RC'!$E$6)</f>
        <v>0</v>
      </c>
      <c r="Y2252" s="48"/>
      <c r="Z2252" s="51" t="str">
        <f>IF(AQ2252='RC'!$E$6,AC2252*1000+AD2252,"")</f>
        <v/>
      </c>
      <c r="AA2252" s="51" t="str">
        <f>IF(AB2252="","",IF(AQ2252='RC'!$E$6,AC2252*1000-AD2252,""))</f>
        <v/>
      </c>
      <c r="AB2252" s="48" t="str">
        <f>IFERROR(VLOOKUP(E2252,Funcionários!$C$8:$E$207,3,FALSE),"")</f>
        <v/>
      </c>
      <c r="AC2252" s="50" t="str">
        <f>IF(AB2252="","",IF(COUNTIFS($AB$7:$AB$3006,AB2252,$AQ$7:$AQ$3006,'RC'!$E$6)=0,"",COUNTIFS($M$7:$M$3006,"Concluída no prazo",$AB$7:$AB$3006,AB2252,$AQ$7:$AQ$3006,'RC'!$E$6)/COUNTIFS($AB$7:$AB$3006,AB2252,$AQ$7:$AQ$3006,'RC'!$E$6)))</f>
        <v/>
      </c>
      <c r="AD2252" s="48">
        <f>SUMIF($AQ$7:$AQ$3006,'RC'!$E$6,$J$7:$J$3006)+SUMIF($AQ$7:$AQ$3006,'RC'!$E$6,$L$7:$L$3006)</f>
        <v>21</v>
      </c>
      <c r="AF2252" s="48">
        <v>2.7549999999993101E-2</v>
      </c>
      <c r="AG2252" s="48">
        <f>IF(OR(AQ2252="",AQ2252&lt;&gt;'RC'!$E$6,AB2252&lt;&gt;'RC'!$D$21),0,1)</f>
        <v>0</v>
      </c>
      <c r="AH2252" s="48">
        <f t="shared" si="790"/>
        <v>2.7549999999993101E-2</v>
      </c>
      <c r="AI2252" s="48" t="str">
        <f t="shared" si="772"/>
        <v/>
      </c>
      <c r="AJ2252" s="48" t="str">
        <f t="shared" si="773"/>
        <v/>
      </c>
      <c r="AK2252" s="52" t="str">
        <f t="shared" si="774"/>
        <v/>
      </c>
      <c r="AL2252" s="52" t="str">
        <f t="shared" si="775"/>
        <v/>
      </c>
      <c r="AM2252" s="48" t="str">
        <f t="shared" si="776"/>
        <v/>
      </c>
      <c r="AN2252" s="48" t="str">
        <f t="shared" si="777"/>
        <v/>
      </c>
      <c r="AP2252" s="18" t="str">
        <f t="shared" si="778"/>
        <v/>
      </c>
      <c r="AQ2252" s="18" t="str">
        <f t="shared" si="779"/>
        <v/>
      </c>
      <c r="AR2252" s="18">
        <v>2.7550000000000002E-2</v>
      </c>
      <c r="AS2252" s="18">
        <f>IF(AF!$D$27="Todos",1,IF(M2252=AF!$D$27,1,0))</f>
        <v>1</v>
      </c>
      <c r="AT2252" s="53">
        <f>IF(AND(E2252=AF!$D$6,OR(LT!M2252=AF!$D$27,AF!$D$27="Todos"),OR(AP2252=AF!$E$8,AQ2252=AF!$E$8)),AR2252+AS2252,0)</f>
        <v>0</v>
      </c>
      <c r="AU2252" s="18" t="str">
        <f t="shared" si="780"/>
        <v/>
      </c>
      <c r="AV2252" s="54" t="str">
        <f t="shared" si="781"/>
        <v/>
      </c>
      <c r="AW2252" s="54" t="str">
        <f t="shared" si="782"/>
        <v/>
      </c>
      <c r="AX2252" s="18" t="str">
        <f t="shared" si="783"/>
        <v/>
      </c>
      <c r="AY2252" s="18" t="str">
        <f t="shared" si="784"/>
        <v/>
      </c>
      <c r="BA2252" s="18">
        <f>IF($E2252=AF!$D$6,IF($M2252="Concluída no prazo",2,IF($M2252="Concluída com atraso",1,0)),0)</f>
        <v>0</v>
      </c>
      <c r="BB2252" s="18">
        <f>IF($E2252=AF!$D$6,IF($M2252="Atrasada",2,IF($M2252="Concluída com atraso",1,0)),0)</f>
        <v>0</v>
      </c>
      <c r="BC2252" s="18">
        <v>2.2460000000000001E-2</v>
      </c>
      <c r="BD2252" s="18">
        <f t="shared" si="791"/>
        <v>2.2460000000000001E-2</v>
      </c>
      <c r="BE2252" s="18">
        <f t="shared" si="791"/>
        <v>2.2460000000000001E-2</v>
      </c>
      <c r="BF2252" s="18" t="str">
        <f t="shared" si="785"/>
        <v/>
      </c>
      <c r="BN2252" s="18" t="str">
        <f t="shared" si="786"/>
        <v>s</v>
      </c>
    </row>
    <row r="2253" spans="3:66" ht="50.1" customHeight="1" thickTop="1" thickBot="1" x14ac:dyDescent="0.3">
      <c r="C2253" s="46"/>
      <c r="D2253" s="46"/>
      <c r="E2253" s="46"/>
      <c r="F2253" s="122"/>
      <c r="G2253" s="122"/>
      <c r="H2253" s="78" t="str">
        <f t="shared" si="787"/>
        <v/>
      </c>
      <c r="I2253" s="78" t="str">
        <f t="shared" si="788"/>
        <v/>
      </c>
      <c r="J2253" s="16"/>
      <c r="K2253" s="46" t="str">
        <f t="shared" si="789"/>
        <v/>
      </c>
      <c r="L2253" s="16"/>
      <c r="M2253" s="16"/>
      <c r="N2253" s="46"/>
      <c r="O2253" s="47" t="str">
        <f t="shared" si="792"/>
        <v/>
      </c>
      <c r="P2253" s="47"/>
      <c r="Q2253" s="48" t="str">
        <f>IFERROR(VLOOKUP(E2253,Funcionários!$C$8:$E$207,3,FALSE),"")</f>
        <v/>
      </c>
      <c r="R2253" s="47"/>
      <c r="S2253" s="49" t="str">
        <f t="shared" si="793"/>
        <v/>
      </c>
      <c r="T2253" s="49">
        <v>2.247E-2</v>
      </c>
      <c r="U2253" s="48" t="str">
        <f>IF(Funcionários!C2254=0,"",Funcionários!C2254)</f>
        <v/>
      </c>
      <c r="V2253" s="50">
        <f>IF(U2253="",0,IF(COUNTIFS($E$7:$E$3006,U2253,$I$7:$I$3006,'RC'!$E$6)=0,0,COUNTIFS($M$7:$M$3006,"Concluída no prazo",$E$7:$E$3006,U2253,$I$7:$I$3006,'RC'!$E$6)/COUNTIFS($E$7:$E$3006,U2253,$I$7:$I$3006,'RC'!$E$6)))</f>
        <v>0</v>
      </c>
      <c r="W2253" s="49">
        <f>SUMIFS($J$7:$J$3006,$E$7:$E$3006,U2253,$I$7:$I$3006,'RC'!$E$6)+SUMIFS($L$7:$L$3006,$E$7:$E$3006,U2253,$I$7:$I$3006,'RC'!$E$6)</f>
        <v>0</v>
      </c>
      <c r="X2253" s="48">
        <f>COUNTIFS($E$7:$E$3006,U2253,$I$7:$I$3006,'RC'!$E$6)</f>
        <v>0</v>
      </c>
      <c r="Y2253" s="48"/>
      <c r="Z2253" s="51" t="str">
        <f>IF(AQ2253='RC'!$E$6,AC2253*1000+AD2253,"")</f>
        <v/>
      </c>
      <c r="AA2253" s="51" t="str">
        <f>IF(AB2253="","",IF(AQ2253='RC'!$E$6,AC2253*1000-AD2253,""))</f>
        <v/>
      </c>
      <c r="AB2253" s="48" t="str">
        <f>IFERROR(VLOOKUP(E2253,Funcionários!$C$8:$E$207,3,FALSE),"")</f>
        <v/>
      </c>
      <c r="AC2253" s="50" t="str">
        <f>IF(AB2253="","",IF(COUNTIFS($AB$7:$AB$3006,AB2253,$AQ$7:$AQ$3006,'RC'!$E$6)=0,"",COUNTIFS($M$7:$M$3006,"Concluída no prazo",$AB$7:$AB$3006,AB2253,$AQ$7:$AQ$3006,'RC'!$E$6)/COUNTIFS($AB$7:$AB$3006,AB2253,$AQ$7:$AQ$3006,'RC'!$E$6)))</f>
        <v/>
      </c>
      <c r="AD2253" s="48">
        <f>SUMIF($AQ$7:$AQ$3006,'RC'!$E$6,$J$7:$J$3006)+SUMIF($AQ$7:$AQ$3006,'RC'!$E$6,$L$7:$L$3006)</f>
        <v>21</v>
      </c>
      <c r="AF2253" s="48">
        <v>2.7539999999993101E-2</v>
      </c>
      <c r="AG2253" s="48">
        <f>IF(OR(AQ2253="",AQ2253&lt;&gt;'RC'!$E$6,AB2253&lt;&gt;'RC'!$D$21),0,1)</f>
        <v>0</v>
      </c>
      <c r="AH2253" s="48">
        <f t="shared" si="790"/>
        <v>2.7539999999993101E-2</v>
      </c>
      <c r="AI2253" s="48" t="str">
        <f t="shared" si="772"/>
        <v/>
      </c>
      <c r="AJ2253" s="48" t="str">
        <f t="shared" si="773"/>
        <v/>
      </c>
      <c r="AK2253" s="52" t="str">
        <f t="shared" si="774"/>
        <v/>
      </c>
      <c r="AL2253" s="52" t="str">
        <f t="shared" si="775"/>
        <v/>
      </c>
      <c r="AM2253" s="48" t="str">
        <f t="shared" si="776"/>
        <v/>
      </c>
      <c r="AN2253" s="48" t="str">
        <f t="shared" si="777"/>
        <v/>
      </c>
      <c r="AP2253" s="18" t="str">
        <f t="shared" si="778"/>
        <v/>
      </c>
      <c r="AQ2253" s="18" t="str">
        <f t="shared" si="779"/>
        <v/>
      </c>
      <c r="AR2253" s="18">
        <v>2.7539999999999999E-2</v>
      </c>
      <c r="AS2253" s="18">
        <f>IF(AF!$D$27="Todos",1,IF(M2253=AF!$D$27,1,0))</f>
        <v>1</v>
      </c>
      <c r="AT2253" s="53">
        <f>IF(AND(E2253=AF!$D$6,OR(LT!M2253=AF!$D$27,AF!$D$27="Todos"),OR(AP2253=AF!$E$8,AQ2253=AF!$E$8)),AR2253+AS2253,0)</f>
        <v>0</v>
      </c>
      <c r="AU2253" s="18" t="str">
        <f t="shared" si="780"/>
        <v/>
      </c>
      <c r="AV2253" s="54" t="str">
        <f t="shared" si="781"/>
        <v/>
      </c>
      <c r="AW2253" s="54" t="str">
        <f t="shared" si="782"/>
        <v/>
      </c>
      <c r="AX2253" s="18" t="str">
        <f t="shared" si="783"/>
        <v/>
      </c>
      <c r="AY2253" s="18" t="str">
        <f t="shared" si="784"/>
        <v/>
      </c>
      <c r="BA2253" s="18">
        <f>IF($E2253=AF!$D$6,IF($M2253="Concluída no prazo",2,IF($M2253="Concluída com atraso",1,0)),0)</f>
        <v>0</v>
      </c>
      <c r="BB2253" s="18">
        <f>IF($E2253=AF!$D$6,IF($M2253="Atrasada",2,IF($M2253="Concluída com atraso",1,0)),0)</f>
        <v>0</v>
      </c>
      <c r="BC2253" s="18">
        <v>2.247E-2</v>
      </c>
      <c r="BD2253" s="18">
        <f t="shared" si="791"/>
        <v>2.247E-2</v>
      </c>
      <c r="BE2253" s="18">
        <f t="shared" si="791"/>
        <v>2.247E-2</v>
      </c>
      <c r="BF2253" s="18" t="str">
        <f t="shared" si="785"/>
        <v/>
      </c>
      <c r="BN2253" s="18" t="str">
        <f t="shared" si="786"/>
        <v>s</v>
      </c>
    </row>
    <row r="2254" spans="3:66" ht="50.1" customHeight="1" thickTop="1" thickBot="1" x14ac:dyDescent="0.3">
      <c r="C2254" s="46"/>
      <c r="D2254" s="46"/>
      <c r="E2254" s="46"/>
      <c r="F2254" s="122"/>
      <c r="G2254" s="122"/>
      <c r="H2254" s="78" t="str">
        <f t="shared" si="787"/>
        <v/>
      </c>
      <c r="I2254" s="78" t="str">
        <f t="shared" si="788"/>
        <v/>
      </c>
      <c r="J2254" s="16"/>
      <c r="K2254" s="46" t="str">
        <f t="shared" si="789"/>
        <v/>
      </c>
      <c r="L2254" s="16"/>
      <c r="M2254" s="16"/>
      <c r="N2254" s="46"/>
      <c r="O2254" s="47" t="str">
        <f t="shared" si="792"/>
        <v/>
      </c>
      <c r="P2254" s="47"/>
      <c r="Q2254" s="48" t="str">
        <f>IFERROR(VLOOKUP(E2254,Funcionários!$C$8:$E$207,3,FALSE),"")</f>
        <v/>
      </c>
      <c r="R2254" s="47"/>
      <c r="S2254" s="49" t="str">
        <f t="shared" si="793"/>
        <v/>
      </c>
      <c r="T2254" s="49">
        <v>2.248E-2</v>
      </c>
      <c r="U2254" s="48" t="str">
        <f>IF(Funcionários!C2255=0,"",Funcionários!C2255)</f>
        <v/>
      </c>
      <c r="V2254" s="50">
        <f>IF(U2254="",0,IF(COUNTIFS($E$7:$E$3006,U2254,$I$7:$I$3006,'RC'!$E$6)=0,0,COUNTIFS($M$7:$M$3006,"Concluída no prazo",$E$7:$E$3006,U2254,$I$7:$I$3006,'RC'!$E$6)/COUNTIFS($E$7:$E$3006,U2254,$I$7:$I$3006,'RC'!$E$6)))</f>
        <v>0</v>
      </c>
      <c r="W2254" s="49">
        <f>SUMIFS($J$7:$J$3006,$E$7:$E$3006,U2254,$I$7:$I$3006,'RC'!$E$6)+SUMIFS($L$7:$L$3006,$E$7:$E$3006,U2254,$I$7:$I$3006,'RC'!$E$6)</f>
        <v>0</v>
      </c>
      <c r="X2254" s="48">
        <f>COUNTIFS($E$7:$E$3006,U2254,$I$7:$I$3006,'RC'!$E$6)</f>
        <v>0</v>
      </c>
      <c r="Y2254" s="48"/>
      <c r="Z2254" s="51" t="str">
        <f>IF(AQ2254='RC'!$E$6,AC2254*1000+AD2254,"")</f>
        <v/>
      </c>
      <c r="AA2254" s="51" t="str">
        <f>IF(AB2254="","",IF(AQ2254='RC'!$E$6,AC2254*1000-AD2254,""))</f>
        <v/>
      </c>
      <c r="AB2254" s="48" t="str">
        <f>IFERROR(VLOOKUP(E2254,Funcionários!$C$8:$E$207,3,FALSE),"")</f>
        <v/>
      </c>
      <c r="AC2254" s="50" t="str">
        <f>IF(AB2254="","",IF(COUNTIFS($AB$7:$AB$3006,AB2254,$AQ$7:$AQ$3006,'RC'!$E$6)=0,"",COUNTIFS($M$7:$M$3006,"Concluída no prazo",$AB$7:$AB$3006,AB2254,$AQ$7:$AQ$3006,'RC'!$E$6)/COUNTIFS($AB$7:$AB$3006,AB2254,$AQ$7:$AQ$3006,'RC'!$E$6)))</f>
        <v/>
      </c>
      <c r="AD2254" s="48">
        <f>SUMIF($AQ$7:$AQ$3006,'RC'!$E$6,$J$7:$J$3006)+SUMIF($AQ$7:$AQ$3006,'RC'!$E$6,$L$7:$L$3006)</f>
        <v>21</v>
      </c>
      <c r="AF2254" s="48">
        <v>2.7529999999993102E-2</v>
      </c>
      <c r="AG2254" s="48">
        <f>IF(OR(AQ2254="",AQ2254&lt;&gt;'RC'!$E$6,AB2254&lt;&gt;'RC'!$D$21),0,1)</f>
        <v>0</v>
      </c>
      <c r="AH2254" s="48">
        <f t="shared" si="790"/>
        <v>2.7529999999993102E-2</v>
      </c>
      <c r="AI2254" s="48" t="str">
        <f t="shared" si="772"/>
        <v/>
      </c>
      <c r="AJ2254" s="48" t="str">
        <f t="shared" si="773"/>
        <v/>
      </c>
      <c r="AK2254" s="52" t="str">
        <f t="shared" si="774"/>
        <v/>
      </c>
      <c r="AL2254" s="52" t="str">
        <f t="shared" si="775"/>
        <v/>
      </c>
      <c r="AM2254" s="48" t="str">
        <f t="shared" si="776"/>
        <v/>
      </c>
      <c r="AN2254" s="48" t="str">
        <f t="shared" si="777"/>
        <v/>
      </c>
      <c r="AP2254" s="18" t="str">
        <f t="shared" si="778"/>
        <v/>
      </c>
      <c r="AQ2254" s="18" t="str">
        <f t="shared" si="779"/>
        <v/>
      </c>
      <c r="AR2254" s="18">
        <v>2.7529999999999999E-2</v>
      </c>
      <c r="AS2254" s="18">
        <f>IF(AF!$D$27="Todos",1,IF(M2254=AF!$D$27,1,0))</f>
        <v>1</v>
      </c>
      <c r="AT2254" s="53">
        <f>IF(AND(E2254=AF!$D$6,OR(LT!M2254=AF!$D$27,AF!$D$27="Todos"),OR(AP2254=AF!$E$8,AQ2254=AF!$E$8)),AR2254+AS2254,0)</f>
        <v>0</v>
      </c>
      <c r="AU2254" s="18" t="str">
        <f t="shared" si="780"/>
        <v/>
      </c>
      <c r="AV2254" s="54" t="str">
        <f t="shared" si="781"/>
        <v/>
      </c>
      <c r="AW2254" s="54" t="str">
        <f t="shared" si="782"/>
        <v/>
      </c>
      <c r="AX2254" s="18" t="str">
        <f t="shared" si="783"/>
        <v/>
      </c>
      <c r="AY2254" s="18" t="str">
        <f t="shared" si="784"/>
        <v/>
      </c>
      <c r="BA2254" s="18">
        <f>IF($E2254=AF!$D$6,IF($M2254="Concluída no prazo",2,IF($M2254="Concluída com atraso",1,0)),0)</f>
        <v>0</v>
      </c>
      <c r="BB2254" s="18">
        <f>IF($E2254=AF!$D$6,IF($M2254="Atrasada",2,IF($M2254="Concluída com atraso",1,0)),0)</f>
        <v>0</v>
      </c>
      <c r="BC2254" s="18">
        <v>2.248E-2</v>
      </c>
      <c r="BD2254" s="18">
        <f t="shared" si="791"/>
        <v>2.248E-2</v>
      </c>
      <c r="BE2254" s="18">
        <f t="shared" si="791"/>
        <v>2.248E-2</v>
      </c>
      <c r="BF2254" s="18" t="str">
        <f t="shared" si="785"/>
        <v/>
      </c>
      <c r="BN2254" s="18" t="str">
        <f t="shared" si="786"/>
        <v>s</v>
      </c>
    </row>
    <row r="2255" spans="3:66" ht="50.1" customHeight="1" thickTop="1" thickBot="1" x14ac:dyDescent="0.3">
      <c r="C2255" s="46"/>
      <c r="D2255" s="46"/>
      <c r="E2255" s="46"/>
      <c r="F2255" s="122"/>
      <c r="G2255" s="122"/>
      <c r="H2255" s="78" t="str">
        <f t="shared" si="787"/>
        <v/>
      </c>
      <c r="I2255" s="78" t="str">
        <f t="shared" si="788"/>
        <v/>
      </c>
      <c r="J2255" s="16"/>
      <c r="K2255" s="46" t="str">
        <f t="shared" si="789"/>
        <v/>
      </c>
      <c r="L2255" s="16"/>
      <c r="M2255" s="16"/>
      <c r="N2255" s="46"/>
      <c r="O2255" s="47" t="str">
        <f t="shared" si="792"/>
        <v/>
      </c>
      <c r="P2255" s="47"/>
      <c r="Q2255" s="48" t="str">
        <f>IFERROR(VLOOKUP(E2255,Funcionários!$C$8:$E$207,3,FALSE),"")</f>
        <v/>
      </c>
      <c r="R2255" s="47"/>
      <c r="S2255" s="49" t="str">
        <f t="shared" si="793"/>
        <v/>
      </c>
      <c r="T2255" s="49">
        <v>2.249E-2</v>
      </c>
      <c r="U2255" s="48" t="str">
        <f>IF(Funcionários!C2256=0,"",Funcionários!C2256)</f>
        <v/>
      </c>
      <c r="V2255" s="50">
        <f>IF(U2255="",0,IF(COUNTIFS($E$7:$E$3006,U2255,$I$7:$I$3006,'RC'!$E$6)=0,0,COUNTIFS($M$7:$M$3006,"Concluída no prazo",$E$7:$E$3006,U2255,$I$7:$I$3006,'RC'!$E$6)/COUNTIFS($E$7:$E$3006,U2255,$I$7:$I$3006,'RC'!$E$6)))</f>
        <v>0</v>
      </c>
      <c r="W2255" s="49">
        <f>SUMIFS($J$7:$J$3006,$E$7:$E$3006,U2255,$I$7:$I$3006,'RC'!$E$6)+SUMIFS($L$7:$L$3006,$E$7:$E$3006,U2255,$I$7:$I$3006,'RC'!$E$6)</f>
        <v>0</v>
      </c>
      <c r="X2255" s="48">
        <f>COUNTIFS($E$7:$E$3006,U2255,$I$7:$I$3006,'RC'!$E$6)</f>
        <v>0</v>
      </c>
      <c r="Y2255" s="48"/>
      <c r="Z2255" s="51" t="str">
        <f>IF(AQ2255='RC'!$E$6,AC2255*1000+AD2255,"")</f>
        <v/>
      </c>
      <c r="AA2255" s="51" t="str">
        <f>IF(AB2255="","",IF(AQ2255='RC'!$E$6,AC2255*1000-AD2255,""))</f>
        <v/>
      </c>
      <c r="AB2255" s="48" t="str">
        <f>IFERROR(VLOOKUP(E2255,Funcionários!$C$8:$E$207,3,FALSE),"")</f>
        <v/>
      </c>
      <c r="AC2255" s="50" t="str">
        <f>IF(AB2255="","",IF(COUNTIFS($AB$7:$AB$3006,AB2255,$AQ$7:$AQ$3006,'RC'!$E$6)=0,"",COUNTIFS($M$7:$M$3006,"Concluída no prazo",$AB$7:$AB$3006,AB2255,$AQ$7:$AQ$3006,'RC'!$E$6)/COUNTIFS($AB$7:$AB$3006,AB2255,$AQ$7:$AQ$3006,'RC'!$E$6)))</f>
        <v/>
      </c>
      <c r="AD2255" s="48">
        <f>SUMIF($AQ$7:$AQ$3006,'RC'!$E$6,$J$7:$J$3006)+SUMIF($AQ$7:$AQ$3006,'RC'!$E$6,$L$7:$L$3006)</f>
        <v>21</v>
      </c>
      <c r="AF2255" s="48">
        <v>2.7519999999993099E-2</v>
      </c>
      <c r="AG2255" s="48">
        <f>IF(OR(AQ2255="",AQ2255&lt;&gt;'RC'!$E$6,AB2255&lt;&gt;'RC'!$D$21),0,1)</f>
        <v>0</v>
      </c>
      <c r="AH2255" s="48">
        <f t="shared" si="790"/>
        <v>2.7519999999993099E-2</v>
      </c>
      <c r="AI2255" s="48" t="str">
        <f t="shared" si="772"/>
        <v/>
      </c>
      <c r="AJ2255" s="48" t="str">
        <f t="shared" si="773"/>
        <v/>
      </c>
      <c r="AK2255" s="52" t="str">
        <f t="shared" si="774"/>
        <v/>
      </c>
      <c r="AL2255" s="52" t="str">
        <f t="shared" si="775"/>
        <v/>
      </c>
      <c r="AM2255" s="48" t="str">
        <f t="shared" si="776"/>
        <v/>
      </c>
      <c r="AN2255" s="48" t="str">
        <f t="shared" si="777"/>
        <v/>
      </c>
      <c r="AP2255" s="18" t="str">
        <f t="shared" si="778"/>
        <v/>
      </c>
      <c r="AQ2255" s="18" t="str">
        <f t="shared" si="779"/>
        <v/>
      </c>
      <c r="AR2255" s="18">
        <v>2.7519999999999999E-2</v>
      </c>
      <c r="AS2255" s="18">
        <f>IF(AF!$D$27="Todos",1,IF(M2255=AF!$D$27,1,0))</f>
        <v>1</v>
      </c>
      <c r="AT2255" s="53">
        <f>IF(AND(E2255=AF!$D$6,OR(LT!M2255=AF!$D$27,AF!$D$27="Todos"),OR(AP2255=AF!$E$8,AQ2255=AF!$E$8)),AR2255+AS2255,0)</f>
        <v>0</v>
      </c>
      <c r="AU2255" s="18" t="str">
        <f t="shared" si="780"/>
        <v/>
      </c>
      <c r="AV2255" s="54" t="str">
        <f t="shared" si="781"/>
        <v/>
      </c>
      <c r="AW2255" s="54" t="str">
        <f t="shared" si="782"/>
        <v/>
      </c>
      <c r="AX2255" s="18" t="str">
        <f t="shared" si="783"/>
        <v/>
      </c>
      <c r="AY2255" s="18" t="str">
        <f t="shared" si="784"/>
        <v/>
      </c>
      <c r="BA2255" s="18">
        <f>IF($E2255=AF!$D$6,IF($M2255="Concluída no prazo",2,IF($M2255="Concluída com atraso",1,0)),0)</f>
        <v>0</v>
      </c>
      <c r="BB2255" s="18">
        <f>IF($E2255=AF!$D$6,IF($M2255="Atrasada",2,IF($M2255="Concluída com atraso",1,0)),0)</f>
        <v>0</v>
      </c>
      <c r="BC2255" s="18">
        <v>2.249E-2</v>
      </c>
      <c r="BD2255" s="18">
        <f t="shared" si="791"/>
        <v>2.249E-2</v>
      </c>
      <c r="BE2255" s="18">
        <f t="shared" si="791"/>
        <v>2.249E-2</v>
      </c>
      <c r="BF2255" s="18" t="str">
        <f t="shared" si="785"/>
        <v/>
      </c>
      <c r="BN2255" s="18" t="str">
        <f t="shared" si="786"/>
        <v>s</v>
      </c>
    </row>
    <row r="2256" spans="3:66" ht="50.1" customHeight="1" thickTop="1" thickBot="1" x14ac:dyDescent="0.3">
      <c r="C2256" s="46"/>
      <c r="D2256" s="46"/>
      <c r="E2256" s="46"/>
      <c r="F2256" s="122"/>
      <c r="G2256" s="122"/>
      <c r="H2256" s="78" t="str">
        <f t="shared" si="787"/>
        <v/>
      </c>
      <c r="I2256" s="78" t="str">
        <f t="shared" si="788"/>
        <v/>
      </c>
      <c r="J2256" s="16"/>
      <c r="K2256" s="46" t="str">
        <f t="shared" si="789"/>
        <v/>
      </c>
      <c r="L2256" s="16"/>
      <c r="M2256" s="16"/>
      <c r="N2256" s="46"/>
      <c r="O2256" s="47" t="str">
        <f t="shared" si="792"/>
        <v/>
      </c>
      <c r="P2256" s="47"/>
      <c r="Q2256" s="48" t="str">
        <f>IFERROR(VLOOKUP(E2256,Funcionários!$C$8:$E$207,3,FALSE),"")</f>
        <v/>
      </c>
      <c r="R2256" s="47"/>
      <c r="S2256" s="49" t="str">
        <f t="shared" si="793"/>
        <v/>
      </c>
      <c r="T2256" s="49">
        <v>2.2499999999999999E-2</v>
      </c>
      <c r="U2256" s="48" t="str">
        <f>IF(Funcionários!C2257=0,"",Funcionários!C2257)</f>
        <v/>
      </c>
      <c r="V2256" s="50">
        <f>IF(U2256="",0,IF(COUNTIFS($E$7:$E$3006,U2256,$I$7:$I$3006,'RC'!$E$6)=0,0,COUNTIFS($M$7:$M$3006,"Concluída no prazo",$E$7:$E$3006,U2256,$I$7:$I$3006,'RC'!$E$6)/COUNTIFS($E$7:$E$3006,U2256,$I$7:$I$3006,'RC'!$E$6)))</f>
        <v>0</v>
      </c>
      <c r="W2256" s="49">
        <f>SUMIFS($J$7:$J$3006,$E$7:$E$3006,U2256,$I$7:$I$3006,'RC'!$E$6)+SUMIFS($L$7:$L$3006,$E$7:$E$3006,U2256,$I$7:$I$3006,'RC'!$E$6)</f>
        <v>0</v>
      </c>
      <c r="X2256" s="48">
        <f>COUNTIFS($E$7:$E$3006,U2256,$I$7:$I$3006,'RC'!$E$6)</f>
        <v>0</v>
      </c>
      <c r="Y2256" s="48"/>
      <c r="Z2256" s="51" t="str">
        <f>IF(AQ2256='RC'!$E$6,AC2256*1000+AD2256,"")</f>
        <v/>
      </c>
      <c r="AA2256" s="51" t="str">
        <f>IF(AB2256="","",IF(AQ2256='RC'!$E$6,AC2256*1000-AD2256,""))</f>
        <v/>
      </c>
      <c r="AB2256" s="48" t="str">
        <f>IFERROR(VLOOKUP(E2256,Funcionários!$C$8:$E$207,3,FALSE),"")</f>
        <v/>
      </c>
      <c r="AC2256" s="50" t="str">
        <f>IF(AB2256="","",IF(COUNTIFS($AB$7:$AB$3006,AB2256,$AQ$7:$AQ$3006,'RC'!$E$6)=0,"",COUNTIFS($M$7:$M$3006,"Concluída no prazo",$AB$7:$AB$3006,AB2256,$AQ$7:$AQ$3006,'RC'!$E$6)/COUNTIFS($AB$7:$AB$3006,AB2256,$AQ$7:$AQ$3006,'RC'!$E$6)))</f>
        <v/>
      </c>
      <c r="AD2256" s="48">
        <f>SUMIF($AQ$7:$AQ$3006,'RC'!$E$6,$J$7:$J$3006)+SUMIF($AQ$7:$AQ$3006,'RC'!$E$6,$L$7:$L$3006)</f>
        <v>21</v>
      </c>
      <c r="AF2256" s="48">
        <v>2.7509999999993099E-2</v>
      </c>
      <c r="AG2256" s="48">
        <f>IF(OR(AQ2256="",AQ2256&lt;&gt;'RC'!$E$6,AB2256&lt;&gt;'RC'!$D$21),0,1)</f>
        <v>0</v>
      </c>
      <c r="AH2256" s="48">
        <f t="shared" si="790"/>
        <v>2.7509999999993099E-2</v>
      </c>
      <c r="AI2256" s="48" t="str">
        <f t="shared" si="772"/>
        <v/>
      </c>
      <c r="AJ2256" s="48" t="str">
        <f t="shared" si="773"/>
        <v/>
      </c>
      <c r="AK2256" s="52" t="str">
        <f t="shared" si="774"/>
        <v/>
      </c>
      <c r="AL2256" s="52" t="str">
        <f t="shared" si="775"/>
        <v/>
      </c>
      <c r="AM2256" s="48" t="str">
        <f t="shared" si="776"/>
        <v/>
      </c>
      <c r="AN2256" s="48" t="str">
        <f t="shared" si="777"/>
        <v/>
      </c>
      <c r="AP2256" s="18" t="str">
        <f t="shared" si="778"/>
        <v/>
      </c>
      <c r="AQ2256" s="18" t="str">
        <f t="shared" si="779"/>
        <v/>
      </c>
      <c r="AR2256" s="18">
        <v>2.751E-2</v>
      </c>
      <c r="AS2256" s="18">
        <f>IF(AF!$D$27="Todos",1,IF(M2256=AF!$D$27,1,0))</f>
        <v>1</v>
      </c>
      <c r="AT2256" s="53">
        <f>IF(AND(E2256=AF!$D$6,OR(LT!M2256=AF!$D$27,AF!$D$27="Todos"),OR(AP2256=AF!$E$8,AQ2256=AF!$E$8)),AR2256+AS2256,0)</f>
        <v>0</v>
      </c>
      <c r="AU2256" s="18" t="str">
        <f t="shared" si="780"/>
        <v/>
      </c>
      <c r="AV2256" s="54" t="str">
        <f t="shared" si="781"/>
        <v/>
      </c>
      <c r="AW2256" s="54" t="str">
        <f t="shared" si="782"/>
        <v/>
      </c>
      <c r="AX2256" s="18" t="str">
        <f t="shared" si="783"/>
        <v/>
      </c>
      <c r="AY2256" s="18" t="str">
        <f t="shared" si="784"/>
        <v/>
      </c>
      <c r="BA2256" s="18">
        <f>IF($E2256=AF!$D$6,IF($M2256="Concluída no prazo",2,IF($M2256="Concluída com atraso",1,0)),0)</f>
        <v>0</v>
      </c>
      <c r="BB2256" s="18">
        <f>IF($E2256=AF!$D$6,IF($M2256="Atrasada",2,IF($M2256="Concluída com atraso",1,0)),0)</f>
        <v>0</v>
      </c>
      <c r="BC2256" s="18">
        <v>2.2499999999999999E-2</v>
      </c>
      <c r="BD2256" s="18">
        <f t="shared" si="791"/>
        <v>2.2499999999999999E-2</v>
      </c>
      <c r="BE2256" s="18">
        <f t="shared" si="791"/>
        <v>2.2499999999999999E-2</v>
      </c>
      <c r="BF2256" s="18" t="str">
        <f t="shared" si="785"/>
        <v/>
      </c>
      <c r="BN2256" s="18" t="str">
        <f t="shared" si="786"/>
        <v>s</v>
      </c>
    </row>
    <row r="2257" spans="3:66" ht="50.1" customHeight="1" thickTop="1" thickBot="1" x14ac:dyDescent="0.3">
      <c r="C2257" s="46"/>
      <c r="D2257" s="46"/>
      <c r="E2257" s="46"/>
      <c r="F2257" s="122"/>
      <c r="G2257" s="122"/>
      <c r="H2257" s="78" t="str">
        <f t="shared" si="787"/>
        <v/>
      </c>
      <c r="I2257" s="78" t="str">
        <f t="shared" si="788"/>
        <v/>
      </c>
      <c r="J2257" s="16"/>
      <c r="K2257" s="46" t="str">
        <f t="shared" si="789"/>
        <v/>
      </c>
      <c r="L2257" s="16"/>
      <c r="M2257" s="16"/>
      <c r="N2257" s="46"/>
      <c r="O2257" s="47" t="str">
        <f t="shared" si="792"/>
        <v/>
      </c>
      <c r="P2257" s="47"/>
      <c r="Q2257" s="48" t="str">
        <f>IFERROR(VLOOKUP(E2257,Funcionários!$C$8:$E$207,3,FALSE),"")</f>
        <v/>
      </c>
      <c r="R2257" s="47"/>
      <c r="S2257" s="49" t="str">
        <f t="shared" si="793"/>
        <v/>
      </c>
      <c r="T2257" s="49">
        <v>2.2509999999999999E-2</v>
      </c>
      <c r="U2257" s="48" t="str">
        <f>IF(Funcionários!C2258=0,"",Funcionários!C2258)</f>
        <v/>
      </c>
      <c r="V2257" s="50">
        <f>IF(U2257="",0,IF(COUNTIFS($E$7:$E$3006,U2257,$I$7:$I$3006,'RC'!$E$6)=0,0,COUNTIFS($M$7:$M$3006,"Concluída no prazo",$E$7:$E$3006,U2257,$I$7:$I$3006,'RC'!$E$6)/COUNTIFS($E$7:$E$3006,U2257,$I$7:$I$3006,'RC'!$E$6)))</f>
        <v>0</v>
      </c>
      <c r="W2257" s="49">
        <f>SUMIFS($J$7:$J$3006,$E$7:$E$3006,U2257,$I$7:$I$3006,'RC'!$E$6)+SUMIFS($L$7:$L$3006,$E$7:$E$3006,U2257,$I$7:$I$3006,'RC'!$E$6)</f>
        <v>0</v>
      </c>
      <c r="X2257" s="48">
        <f>COUNTIFS($E$7:$E$3006,U2257,$I$7:$I$3006,'RC'!$E$6)</f>
        <v>0</v>
      </c>
      <c r="Y2257" s="48"/>
      <c r="Z2257" s="51" t="str">
        <f>IF(AQ2257='RC'!$E$6,AC2257*1000+AD2257,"")</f>
        <v/>
      </c>
      <c r="AA2257" s="51" t="str">
        <f>IF(AB2257="","",IF(AQ2257='RC'!$E$6,AC2257*1000-AD2257,""))</f>
        <v/>
      </c>
      <c r="AB2257" s="48" t="str">
        <f>IFERROR(VLOOKUP(E2257,Funcionários!$C$8:$E$207,3,FALSE),"")</f>
        <v/>
      </c>
      <c r="AC2257" s="50" t="str">
        <f>IF(AB2257="","",IF(COUNTIFS($AB$7:$AB$3006,AB2257,$AQ$7:$AQ$3006,'RC'!$E$6)=0,"",COUNTIFS($M$7:$M$3006,"Concluída no prazo",$AB$7:$AB$3006,AB2257,$AQ$7:$AQ$3006,'RC'!$E$6)/COUNTIFS($AB$7:$AB$3006,AB2257,$AQ$7:$AQ$3006,'RC'!$E$6)))</f>
        <v/>
      </c>
      <c r="AD2257" s="48">
        <f>SUMIF($AQ$7:$AQ$3006,'RC'!$E$6,$J$7:$J$3006)+SUMIF($AQ$7:$AQ$3006,'RC'!$E$6,$L$7:$L$3006)</f>
        <v>21</v>
      </c>
      <c r="AF2257" s="48">
        <v>2.7499999999993099E-2</v>
      </c>
      <c r="AG2257" s="48">
        <f>IF(OR(AQ2257="",AQ2257&lt;&gt;'RC'!$E$6,AB2257&lt;&gt;'RC'!$D$21),0,1)</f>
        <v>0</v>
      </c>
      <c r="AH2257" s="48">
        <f t="shared" si="790"/>
        <v>2.7499999999993099E-2</v>
      </c>
      <c r="AI2257" s="48" t="str">
        <f t="shared" si="772"/>
        <v/>
      </c>
      <c r="AJ2257" s="48" t="str">
        <f t="shared" si="773"/>
        <v/>
      </c>
      <c r="AK2257" s="52" t="str">
        <f t="shared" si="774"/>
        <v/>
      </c>
      <c r="AL2257" s="52" t="str">
        <f t="shared" si="775"/>
        <v/>
      </c>
      <c r="AM2257" s="48" t="str">
        <f t="shared" si="776"/>
        <v/>
      </c>
      <c r="AN2257" s="48" t="str">
        <f t="shared" si="777"/>
        <v/>
      </c>
      <c r="AP2257" s="18" t="str">
        <f t="shared" si="778"/>
        <v/>
      </c>
      <c r="AQ2257" s="18" t="str">
        <f t="shared" si="779"/>
        <v/>
      </c>
      <c r="AR2257" s="18">
        <v>2.75E-2</v>
      </c>
      <c r="AS2257" s="18">
        <f>IF(AF!$D$27="Todos",1,IF(M2257=AF!$D$27,1,0))</f>
        <v>1</v>
      </c>
      <c r="AT2257" s="53">
        <f>IF(AND(E2257=AF!$D$6,OR(LT!M2257=AF!$D$27,AF!$D$27="Todos"),OR(AP2257=AF!$E$8,AQ2257=AF!$E$8)),AR2257+AS2257,0)</f>
        <v>0</v>
      </c>
      <c r="AU2257" s="18" t="str">
        <f t="shared" si="780"/>
        <v/>
      </c>
      <c r="AV2257" s="54" t="str">
        <f t="shared" si="781"/>
        <v/>
      </c>
      <c r="AW2257" s="54" t="str">
        <f t="shared" si="782"/>
        <v/>
      </c>
      <c r="AX2257" s="18" t="str">
        <f t="shared" si="783"/>
        <v/>
      </c>
      <c r="AY2257" s="18" t="str">
        <f t="shared" si="784"/>
        <v/>
      </c>
      <c r="BA2257" s="18">
        <f>IF($E2257=AF!$D$6,IF($M2257="Concluída no prazo",2,IF($M2257="Concluída com atraso",1,0)),0)</f>
        <v>0</v>
      </c>
      <c r="BB2257" s="18">
        <f>IF($E2257=AF!$D$6,IF($M2257="Atrasada",2,IF($M2257="Concluída com atraso",1,0)),0)</f>
        <v>0</v>
      </c>
      <c r="BC2257" s="18">
        <v>2.2509999999999999E-2</v>
      </c>
      <c r="BD2257" s="18">
        <f t="shared" si="791"/>
        <v>2.2509999999999999E-2</v>
      </c>
      <c r="BE2257" s="18">
        <f t="shared" si="791"/>
        <v>2.2509999999999999E-2</v>
      </c>
      <c r="BF2257" s="18" t="str">
        <f t="shared" si="785"/>
        <v/>
      </c>
      <c r="BN2257" s="18" t="str">
        <f t="shared" si="786"/>
        <v>s</v>
      </c>
    </row>
    <row r="2258" spans="3:66" ht="50.1" customHeight="1" thickTop="1" thickBot="1" x14ac:dyDescent="0.3">
      <c r="C2258" s="46"/>
      <c r="D2258" s="46"/>
      <c r="E2258" s="46"/>
      <c r="F2258" s="122"/>
      <c r="G2258" s="122"/>
      <c r="H2258" s="78" t="str">
        <f t="shared" si="787"/>
        <v/>
      </c>
      <c r="I2258" s="78" t="str">
        <f t="shared" si="788"/>
        <v/>
      </c>
      <c r="J2258" s="16"/>
      <c r="K2258" s="46" t="str">
        <f t="shared" si="789"/>
        <v/>
      </c>
      <c r="L2258" s="16"/>
      <c r="M2258" s="16"/>
      <c r="N2258" s="46"/>
      <c r="O2258" s="47" t="str">
        <f t="shared" si="792"/>
        <v/>
      </c>
      <c r="P2258" s="47"/>
      <c r="Q2258" s="48" t="str">
        <f>IFERROR(VLOOKUP(E2258,Funcionários!$C$8:$E$207,3,FALSE),"")</f>
        <v/>
      </c>
      <c r="R2258" s="47"/>
      <c r="S2258" s="49" t="str">
        <f t="shared" si="793"/>
        <v/>
      </c>
      <c r="T2258" s="49">
        <v>2.2519999999999998E-2</v>
      </c>
      <c r="U2258" s="48" t="str">
        <f>IF(Funcionários!C2259=0,"",Funcionários!C2259)</f>
        <v/>
      </c>
      <c r="V2258" s="50">
        <f>IF(U2258="",0,IF(COUNTIFS($E$7:$E$3006,U2258,$I$7:$I$3006,'RC'!$E$6)=0,0,COUNTIFS($M$7:$M$3006,"Concluída no prazo",$E$7:$E$3006,U2258,$I$7:$I$3006,'RC'!$E$6)/COUNTIFS($E$7:$E$3006,U2258,$I$7:$I$3006,'RC'!$E$6)))</f>
        <v>0</v>
      </c>
      <c r="W2258" s="49">
        <f>SUMIFS($J$7:$J$3006,$E$7:$E$3006,U2258,$I$7:$I$3006,'RC'!$E$6)+SUMIFS($L$7:$L$3006,$E$7:$E$3006,U2258,$I$7:$I$3006,'RC'!$E$6)</f>
        <v>0</v>
      </c>
      <c r="X2258" s="48">
        <f>COUNTIFS($E$7:$E$3006,U2258,$I$7:$I$3006,'RC'!$E$6)</f>
        <v>0</v>
      </c>
      <c r="Y2258" s="48"/>
      <c r="Z2258" s="51" t="str">
        <f>IF(AQ2258='RC'!$E$6,AC2258*1000+AD2258,"")</f>
        <v/>
      </c>
      <c r="AA2258" s="51" t="str">
        <f>IF(AB2258="","",IF(AQ2258='RC'!$E$6,AC2258*1000-AD2258,""))</f>
        <v/>
      </c>
      <c r="AB2258" s="48" t="str">
        <f>IFERROR(VLOOKUP(E2258,Funcionários!$C$8:$E$207,3,FALSE),"")</f>
        <v/>
      </c>
      <c r="AC2258" s="50" t="str">
        <f>IF(AB2258="","",IF(COUNTIFS($AB$7:$AB$3006,AB2258,$AQ$7:$AQ$3006,'RC'!$E$6)=0,"",COUNTIFS($M$7:$M$3006,"Concluída no prazo",$AB$7:$AB$3006,AB2258,$AQ$7:$AQ$3006,'RC'!$E$6)/COUNTIFS($AB$7:$AB$3006,AB2258,$AQ$7:$AQ$3006,'RC'!$E$6)))</f>
        <v/>
      </c>
      <c r="AD2258" s="48">
        <f>SUMIF($AQ$7:$AQ$3006,'RC'!$E$6,$J$7:$J$3006)+SUMIF($AQ$7:$AQ$3006,'RC'!$E$6,$L$7:$L$3006)</f>
        <v>21</v>
      </c>
      <c r="AF2258" s="48">
        <v>2.74899999999931E-2</v>
      </c>
      <c r="AG2258" s="48">
        <f>IF(OR(AQ2258="",AQ2258&lt;&gt;'RC'!$E$6,AB2258&lt;&gt;'RC'!$D$21),0,1)</f>
        <v>0</v>
      </c>
      <c r="AH2258" s="48">
        <f t="shared" si="790"/>
        <v>2.74899999999931E-2</v>
      </c>
      <c r="AI2258" s="48" t="str">
        <f t="shared" si="772"/>
        <v/>
      </c>
      <c r="AJ2258" s="48" t="str">
        <f t="shared" si="773"/>
        <v/>
      </c>
      <c r="AK2258" s="52" t="str">
        <f t="shared" si="774"/>
        <v/>
      </c>
      <c r="AL2258" s="52" t="str">
        <f t="shared" si="775"/>
        <v/>
      </c>
      <c r="AM2258" s="48" t="str">
        <f t="shared" si="776"/>
        <v/>
      </c>
      <c r="AN2258" s="48" t="str">
        <f t="shared" si="777"/>
        <v/>
      </c>
      <c r="AP2258" s="18" t="str">
        <f t="shared" si="778"/>
        <v/>
      </c>
      <c r="AQ2258" s="18" t="str">
        <f t="shared" si="779"/>
        <v/>
      </c>
      <c r="AR2258" s="18">
        <v>2.7490000000000001E-2</v>
      </c>
      <c r="AS2258" s="18">
        <f>IF(AF!$D$27="Todos",1,IF(M2258=AF!$D$27,1,0))</f>
        <v>1</v>
      </c>
      <c r="AT2258" s="53">
        <f>IF(AND(E2258=AF!$D$6,OR(LT!M2258=AF!$D$27,AF!$D$27="Todos"),OR(AP2258=AF!$E$8,AQ2258=AF!$E$8)),AR2258+AS2258,0)</f>
        <v>0</v>
      </c>
      <c r="AU2258" s="18" t="str">
        <f t="shared" si="780"/>
        <v/>
      </c>
      <c r="AV2258" s="54" t="str">
        <f t="shared" si="781"/>
        <v/>
      </c>
      <c r="AW2258" s="54" t="str">
        <f t="shared" si="782"/>
        <v/>
      </c>
      <c r="AX2258" s="18" t="str">
        <f t="shared" si="783"/>
        <v/>
      </c>
      <c r="AY2258" s="18" t="str">
        <f t="shared" si="784"/>
        <v/>
      </c>
      <c r="BA2258" s="18">
        <f>IF($E2258=AF!$D$6,IF($M2258="Concluída no prazo",2,IF($M2258="Concluída com atraso",1,0)),0)</f>
        <v>0</v>
      </c>
      <c r="BB2258" s="18">
        <f>IF($E2258=AF!$D$6,IF($M2258="Atrasada",2,IF($M2258="Concluída com atraso",1,0)),0)</f>
        <v>0</v>
      </c>
      <c r="BC2258" s="18">
        <v>2.2519999999999998E-2</v>
      </c>
      <c r="BD2258" s="18">
        <f t="shared" si="791"/>
        <v>2.2519999999999998E-2</v>
      </c>
      <c r="BE2258" s="18">
        <f t="shared" si="791"/>
        <v>2.2519999999999998E-2</v>
      </c>
      <c r="BF2258" s="18" t="str">
        <f t="shared" si="785"/>
        <v/>
      </c>
      <c r="BN2258" s="18" t="str">
        <f t="shared" si="786"/>
        <v>s</v>
      </c>
    </row>
    <row r="2259" spans="3:66" ht="50.1" customHeight="1" thickTop="1" thickBot="1" x14ac:dyDescent="0.3">
      <c r="C2259" s="46"/>
      <c r="D2259" s="46"/>
      <c r="E2259" s="46"/>
      <c r="F2259" s="122"/>
      <c r="G2259" s="122"/>
      <c r="H2259" s="78" t="str">
        <f t="shared" si="787"/>
        <v/>
      </c>
      <c r="I2259" s="78" t="str">
        <f t="shared" si="788"/>
        <v/>
      </c>
      <c r="J2259" s="16"/>
      <c r="K2259" s="46" t="str">
        <f t="shared" si="789"/>
        <v/>
      </c>
      <c r="L2259" s="16"/>
      <c r="M2259" s="16"/>
      <c r="N2259" s="46"/>
      <c r="O2259" s="47" t="str">
        <f t="shared" si="792"/>
        <v/>
      </c>
      <c r="P2259" s="47"/>
      <c r="Q2259" s="48" t="str">
        <f>IFERROR(VLOOKUP(E2259,Funcionários!$C$8:$E$207,3,FALSE),"")</f>
        <v/>
      </c>
      <c r="R2259" s="47"/>
      <c r="S2259" s="49" t="str">
        <f t="shared" si="793"/>
        <v/>
      </c>
      <c r="T2259" s="49">
        <v>2.2530000000000001E-2</v>
      </c>
      <c r="U2259" s="48" t="str">
        <f>IF(Funcionários!C2260=0,"",Funcionários!C2260)</f>
        <v/>
      </c>
      <c r="V2259" s="50">
        <f>IF(U2259="",0,IF(COUNTIFS($E$7:$E$3006,U2259,$I$7:$I$3006,'RC'!$E$6)=0,0,COUNTIFS($M$7:$M$3006,"Concluída no prazo",$E$7:$E$3006,U2259,$I$7:$I$3006,'RC'!$E$6)/COUNTIFS($E$7:$E$3006,U2259,$I$7:$I$3006,'RC'!$E$6)))</f>
        <v>0</v>
      </c>
      <c r="W2259" s="49">
        <f>SUMIFS($J$7:$J$3006,$E$7:$E$3006,U2259,$I$7:$I$3006,'RC'!$E$6)+SUMIFS($L$7:$L$3006,$E$7:$E$3006,U2259,$I$7:$I$3006,'RC'!$E$6)</f>
        <v>0</v>
      </c>
      <c r="X2259" s="48">
        <f>COUNTIFS($E$7:$E$3006,U2259,$I$7:$I$3006,'RC'!$E$6)</f>
        <v>0</v>
      </c>
      <c r="Y2259" s="48"/>
      <c r="Z2259" s="51" t="str">
        <f>IF(AQ2259='RC'!$E$6,AC2259*1000+AD2259,"")</f>
        <v/>
      </c>
      <c r="AA2259" s="51" t="str">
        <f>IF(AB2259="","",IF(AQ2259='RC'!$E$6,AC2259*1000-AD2259,""))</f>
        <v/>
      </c>
      <c r="AB2259" s="48" t="str">
        <f>IFERROR(VLOOKUP(E2259,Funcionários!$C$8:$E$207,3,FALSE),"")</f>
        <v/>
      </c>
      <c r="AC2259" s="50" t="str">
        <f>IF(AB2259="","",IF(COUNTIFS($AB$7:$AB$3006,AB2259,$AQ$7:$AQ$3006,'RC'!$E$6)=0,"",COUNTIFS($M$7:$M$3006,"Concluída no prazo",$AB$7:$AB$3006,AB2259,$AQ$7:$AQ$3006,'RC'!$E$6)/COUNTIFS($AB$7:$AB$3006,AB2259,$AQ$7:$AQ$3006,'RC'!$E$6)))</f>
        <v/>
      </c>
      <c r="AD2259" s="48">
        <f>SUMIF($AQ$7:$AQ$3006,'RC'!$E$6,$J$7:$J$3006)+SUMIF($AQ$7:$AQ$3006,'RC'!$E$6,$L$7:$L$3006)</f>
        <v>21</v>
      </c>
      <c r="AF2259" s="48">
        <v>2.74799999999931E-2</v>
      </c>
      <c r="AG2259" s="48">
        <f>IF(OR(AQ2259="",AQ2259&lt;&gt;'RC'!$E$6,AB2259&lt;&gt;'RC'!$D$21),0,1)</f>
        <v>0</v>
      </c>
      <c r="AH2259" s="48">
        <f t="shared" si="790"/>
        <v>2.74799999999931E-2</v>
      </c>
      <c r="AI2259" s="48" t="str">
        <f t="shared" si="772"/>
        <v/>
      </c>
      <c r="AJ2259" s="48" t="str">
        <f t="shared" si="773"/>
        <v/>
      </c>
      <c r="AK2259" s="52" t="str">
        <f t="shared" si="774"/>
        <v/>
      </c>
      <c r="AL2259" s="52" t="str">
        <f t="shared" si="775"/>
        <v/>
      </c>
      <c r="AM2259" s="48" t="str">
        <f t="shared" si="776"/>
        <v/>
      </c>
      <c r="AN2259" s="48" t="str">
        <f t="shared" si="777"/>
        <v/>
      </c>
      <c r="AP2259" s="18" t="str">
        <f t="shared" si="778"/>
        <v/>
      </c>
      <c r="AQ2259" s="18" t="str">
        <f t="shared" si="779"/>
        <v/>
      </c>
      <c r="AR2259" s="18">
        <v>2.7480000000000001E-2</v>
      </c>
      <c r="AS2259" s="18">
        <f>IF(AF!$D$27="Todos",1,IF(M2259=AF!$D$27,1,0))</f>
        <v>1</v>
      </c>
      <c r="AT2259" s="53">
        <f>IF(AND(E2259=AF!$D$6,OR(LT!M2259=AF!$D$27,AF!$D$27="Todos"),OR(AP2259=AF!$E$8,AQ2259=AF!$E$8)),AR2259+AS2259,0)</f>
        <v>0</v>
      </c>
      <c r="AU2259" s="18" t="str">
        <f t="shared" si="780"/>
        <v/>
      </c>
      <c r="AV2259" s="54" t="str">
        <f t="shared" si="781"/>
        <v/>
      </c>
      <c r="AW2259" s="54" t="str">
        <f t="shared" si="782"/>
        <v/>
      </c>
      <c r="AX2259" s="18" t="str">
        <f t="shared" si="783"/>
        <v/>
      </c>
      <c r="AY2259" s="18" t="str">
        <f t="shared" si="784"/>
        <v/>
      </c>
      <c r="BA2259" s="18">
        <f>IF($E2259=AF!$D$6,IF($M2259="Concluída no prazo",2,IF($M2259="Concluída com atraso",1,0)),0)</f>
        <v>0</v>
      </c>
      <c r="BB2259" s="18">
        <f>IF($E2259=AF!$D$6,IF($M2259="Atrasada",2,IF($M2259="Concluída com atraso",1,0)),0)</f>
        <v>0</v>
      </c>
      <c r="BC2259" s="18">
        <v>2.2530000000000001E-2</v>
      </c>
      <c r="BD2259" s="18">
        <f t="shared" si="791"/>
        <v>2.2530000000000001E-2</v>
      </c>
      <c r="BE2259" s="18">
        <f t="shared" si="791"/>
        <v>2.2530000000000001E-2</v>
      </c>
      <c r="BF2259" s="18" t="str">
        <f t="shared" si="785"/>
        <v/>
      </c>
      <c r="BN2259" s="18" t="str">
        <f t="shared" si="786"/>
        <v>s</v>
      </c>
    </row>
    <row r="2260" spans="3:66" ht="50.1" customHeight="1" thickTop="1" thickBot="1" x14ac:dyDescent="0.3">
      <c r="C2260" s="46"/>
      <c r="D2260" s="46"/>
      <c r="E2260" s="46"/>
      <c r="F2260" s="122"/>
      <c r="G2260" s="122"/>
      <c r="H2260" s="78" t="str">
        <f t="shared" si="787"/>
        <v/>
      </c>
      <c r="I2260" s="78" t="str">
        <f t="shared" si="788"/>
        <v/>
      </c>
      <c r="J2260" s="16"/>
      <c r="K2260" s="46" t="str">
        <f t="shared" si="789"/>
        <v/>
      </c>
      <c r="L2260" s="16"/>
      <c r="M2260" s="16"/>
      <c r="N2260" s="46"/>
      <c r="O2260" s="47" t="str">
        <f t="shared" si="792"/>
        <v/>
      </c>
      <c r="P2260" s="47"/>
      <c r="Q2260" s="48" t="str">
        <f>IFERROR(VLOOKUP(E2260,Funcionários!$C$8:$E$207,3,FALSE),"")</f>
        <v/>
      </c>
      <c r="R2260" s="47"/>
      <c r="S2260" s="49" t="str">
        <f t="shared" si="793"/>
        <v/>
      </c>
      <c r="T2260" s="49">
        <v>2.2540000000000001E-2</v>
      </c>
      <c r="U2260" s="48" t="str">
        <f>IF(Funcionários!C2261=0,"",Funcionários!C2261)</f>
        <v/>
      </c>
      <c r="V2260" s="50">
        <f>IF(U2260="",0,IF(COUNTIFS($E$7:$E$3006,U2260,$I$7:$I$3006,'RC'!$E$6)=0,0,COUNTIFS($M$7:$M$3006,"Concluída no prazo",$E$7:$E$3006,U2260,$I$7:$I$3006,'RC'!$E$6)/COUNTIFS($E$7:$E$3006,U2260,$I$7:$I$3006,'RC'!$E$6)))</f>
        <v>0</v>
      </c>
      <c r="W2260" s="49">
        <f>SUMIFS($J$7:$J$3006,$E$7:$E$3006,U2260,$I$7:$I$3006,'RC'!$E$6)+SUMIFS($L$7:$L$3006,$E$7:$E$3006,U2260,$I$7:$I$3006,'RC'!$E$6)</f>
        <v>0</v>
      </c>
      <c r="X2260" s="48">
        <f>COUNTIFS($E$7:$E$3006,U2260,$I$7:$I$3006,'RC'!$E$6)</f>
        <v>0</v>
      </c>
      <c r="Y2260" s="48"/>
      <c r="Z2260" s="51" t="str">
        <f>IF(AQ2260='RC'!$E$6,AC2260*1000+AD2260,"")</f>
        <v/>
      </c>
      <c r="AA2260" s="51" t="str">
        <f>IF(AB2260="","",IF(AQ2260='RC'!$E$6,AC2260*1000-AD2260,""))</f>
        <v/>
      </c>
      <c r="AB2260" s="48" t="str">
        <f>IFERROR(VLOOKUP(E2260,Funcionários!$C$8:$E$207,3,FALSE),"")</f>
        <v/>
      </c>
      <c r="AC2260" s="50" t="str">
        <f>IF(AB2260="","",IF(COUNTIFS($AB$7:$AB$3006,AB2260,$AQ$7:$AQ$3006,'RC'!$E$6)=0,"",COUNTIFS($M$7:$M$3006,"Concluída no prazo",$AB$7:$AB$3006,AB2260,$AQ$7:$AQ$3006,'RC'!$E$6)/COUNTIFS($AB$7:$AB$3006,AB2260,$AQ$7:$AQ$3006,'RC'!$E$6)))</f>
        <v/>
      </c>
      <c r="AD2260" s="48">
        <f>SUMIF($AQ$7:$AQ$3006,'RC'!$E$6,$J$7:$J$3006)+SUMIF($AQ$7:$AQ$3006,'RC'!$E$6,$L$7:$L$3006)</f>
        <v>21</v>
      </c>
      <c r="AF2260" s="48">
        <v>2.7469999999993101E-2</v>
      </c>
      <c r="AG2260" s="48">
        <f>IF(OR(AQ2260="",AQ2260&lt;&gt;'RC'!$E$6,AB2260&lt;&gt;'RC'!$D$21),0,1)</f>
        <v>0</v>
      </c>
      <c r="AH2260" s="48">
        <f t="shared" si="790"/>
        <v>2.7469999999993101E-2</v>
      </c>
      <c r="AI2260" s="48" t="str">
        <f t="shared" si="772"/>
        <v/>
      </c>
      <c r="AJ2260" s="48" t="str">
        <f t="shared" si="773"/>
        <v/>
      </c>
      <c r="AK2260" s="52" t="str">
        <f t="shared" si="774"/>
        <v/>
      </c>
      <c r="AL2260" s="52" t="str">
        <f t="shared" si="775"/>
        <v/>
      </c>
      <c r="AM2260" s="48" t="str">
        <f t="shared" si="776"/>
        <v/>
      </c>
      <c r="AN2260" s="48" t="str">
        <f t="shared" si="777"/>
        <v/>
      </c>
      <c r="AP2260" s="18" t="str">
        <f t="shared" si="778"/>
        <v/>
      </c>
      <c r="AQ2260" s="18" t="str">
        <f t="shared" si="779"/>
        <v/>
      </c>
      <c r="AR2260" s="18">
        <v>2.7470000000000001E-2</v>
      </c>
      <c r="AS2260" s="18">
        <f>IF(AF!$D$27="Todos",1,IF(M2260=AF!$D$27,1,0))</f>
        <v>1</v>
      </c>
      <c r="AT2260" s="53">
        <f>IF(AND(E2260=AF!$D$6,OR(LT!M2260=AF!$D$27,AF!$D$27="Todos"),OR(AP2260=AF!$E$8,AQ2260=AF!$E$8)),AR2260+AS2260,0)</f>
        <v>0</v>
      </c>
      <c r="AU2260" s="18" t="str">
        <f t="shared" si="780"/>
        <v/>
      </c>
      <c r="AV2260" s="54" t="str">
        <f t="shared" si="781"/>
        <v/>
      </c>
      <c r="AW2260" s="54" t="str">
        <f t="shared" si="782"/>
        <v/>
      </c>
      <c r="AX2260" s="18" t="str">
        <f t="shared" si="783"/>
        <v/>
      </c>
      <c r="AY2260" s="18" t="str">
        <f t="shared" si="784"/>
        <v/>
      </c>
      <c r="BA2260" s="18">
        <f>IF($E2260=AF!$D$6,IF($M2260="Concluída no prazo",2,IF($M2260="Concluída com atraso",1,0)),0)</f>
        <v>0</v>
      </c>
      <c r="BB2260" s="18">
        <f>IF($E2260=AF!$D$6,IF($M2260="Atrasada",2,IF($M2260="Concluída com atraso",1,0)),0)</f>
        <v>0</v>
      </c>
      <c r="BC2260" s="18">
        <v>2.2540000000000001E-2</v>
      </c>
      <c r="BD2260" s="18">
        <f t="shared" si="791"/>
        <v>2.2540000000000001E-2</v>
      </c>
      <c r="BE2260" s="18">
        <f t="shared" si="791"/>
        <v>2.2540000000000001E-2</v>
      </c>
      <c r="BF2260" s="18" t="str">
        <f t="shared" si="785"/>
        <v/>
      </c>
      <c r="BN2260" s="18" t="str">
        <f t="shared" si="786"/>
        <v>s</v>
      </c>
    </row>
    <row r="2261" spans="3:66" ht="50.1" customHeight="1" thickTop="1" thickBot="1" x14ac:dyDescent="0.3">
      <c r="C2261" s="46"/>
      <c r="D2261" s="46"/>
      <c r="E2261" s="46"/>
      <c r="F2261" s="122"/>
      <c r="G2261" s="122"/>
      <c r="H2261" s="78" t="str">
        <f t="shared" si="787"/>
        <v/>
      </c>
      <c r="I2261" s="78" t="str">
        <f t="shared" si="788"/>
        <v/>
      </c>
      <c r="J2261" s="16"/>
      <c r="K2261" s="46" t="str">
        <f t="shared" si="789"/>
        <v/>
      </c>
      <c r="L2261" s="16"/>
      <c r="M2261" s="16"/>
      <c r="N2261" s="46"/>
      <c r="O2261" s="47" t="str">
        <f t="shared" si="792"/>
        <v/>
      </c>
      <c r="P2261" s="47"/>
      <c r="Q2261" s="48" t="str">
        <f>IFERROR(VLOOKUP(E2261,Funcionários!$C$8:$E$207,3,FALSE),"")</f>
        <v/>
      </c>
      <c r="R2261" s="47"/>
      <c r="S2261" s="49" t="str">
        <f t="shared" si="793"/>
        <v/>
      </c>
      <c r="T2261" s="49">
        <v>2.2550000000000001E-2</v>
      </c>
      <c r="U2261" s="48" t="str">
        <f>IF(Funcionários!C2262=0,"",Funcionários!C2262)</f>
        <v/>
      </c>
      <c r="V2261" s="50">
        <f>IF(U2261="",0,IF(COUNTIFS($E$7:$E$3006,U2261,$I$7:$I$3006,'RC'!$E$6)=0,0,COUNTIFS($M$7:$M$3006,"Concluída no prazo",$E$7:$E$3006,U2261,$I$7:$I$3006,'RC'!$E$6)/COUNTIFS($E$7:$E$3006,U2261,$I$7:$I$3006,'RC'!$E$6)))</f>
        <v>0</v>
      </c>
      <c r="W2261" s="49">
        <f>SUMIFS($J$7:$J$3006,$E$7:$E$3006,U2261,$I$7:$I$3006,'RC'!$E$6)+SUMIFS($L$7:$L$3006,$E$7:$E$3006,U2261,$I$7:$I$3006,'RC'!$E$6)</f>
        <v>0</v>
      </c>
      <c r="X2261" s="48">
        <f>COUNTIFS($E$7:$E$3006,U2261,$I$7:$I$3006,'RC'!$E$6)</f>
        <v>0</v>
      </c>
      <c r="Y2261" s="48"/>
      <c r="Z2261" s="51" t="str">
        <f>IF(AQ2261='RC'!$E$6,AC2261*1000+AD2261,"")</f>
        <v/>
      </c>
      <c r="AA2261" s="51" t="str">
        <f>IF(AB2261="","",IF(AQ2261='RC'!$E$6,AC2261*1000-AD2261,""))</f>
        <v/>
      </c>
      <c r="AB2261" s="48" t="str">
        <f>IFERROR(VLOOKUP(E2261,Funcionários!$C$8:$E$207,3,FALSE),"")</f>
        <v/>
      </c>
      <c r="AC2261" s="50" t="str">
        <f>IF(AB2261="","",IF(COUNTIFS($AB$7:$AB$3006,AB2261,$AQ$7:$AQ$3006,'RC'!$E$6)=0,"",COUNTIFS($M$7:$M$3006,"Concluída no prazo",$AB$7:$AB$3006,AB2261,$AQ$7:$AQ$3006,'RC'!$E$6)/COUNTIFS($AB$7:$AB$3006,AB2261,$AQ$7:$AQ$3006,'RC'!$E$6)))</f>
        <v/>
      </c>
      <c r="AD2261" s="48">
        <f>SUMIF($AQ$7:$AQ$3006,'RC'!$E$6,$J$7:$J$3006)+SUMIF($AQ$7:$AQ$3006,'RC'!$E$6,$L$7:$L$3006)</f>
        <v>21</v>
      </c>
      <c r="AF2261" s="48">
        <v>2.7459999999993101E-2</v>
      </c>
      <c r="AG2261" s="48">
        <f>IF(OR(AQ2261="",AQ2261&lt;&gt;'RC'!$E$6,AB2261&lt;&gt;'RC'!$D$21),0,1)</f>
        <v>0</v>
      </c>
      <c r="AH2261" s="48">
        <f t="shared" si="790"/>
        <v>2.7459999999993101E-2</v>
      </c>
      <c r="AI2261" s="48" t="str">
        <f t="shared" si="772"/>
        <v/>
      </c>
      <c r="AJ2261" s="48" t="str">
        <f t="shared" si="773"/>
        <v/>
      </c>
      <c r="AK2261" s="52" t="str">
        <f t="shared" si="774"/>
        <v/>
      </c>
      <c r="AL2261" s="52" t="str">
        <f t="shared" si="775"/>
        <v/>
      </c>
      <c r="AM2261" s="48" t="str">
        <f t="shared" si="776"/>
        <v/>
      </c>
      <c r="AN2261" s="48" t="str">
        <f t="shared" si="777"/>
        <v/>
      </c>
      <c r="AP2261" s="18" t="str">
        <f t="shared" si="778"/>
        <v/>
      </c>
      <c r="AQ2261" s="18" t="str">
        <f t="shared" si="779"/>
        <v/>
      </c>
      <c r="AR2261" s="18">
        <v>2.7459999999999998E-2</v>
      </c>
      <c r="AS2261" s="18">
        <f>IF(AF!$D$27="Todos",1,IF(M2261=AF!$D$27,1,0))</f>
        <v>1</v>
      </c>
      <c r="AT2261" s="53">
        <f>IF(AND(E2261=AF!$D$6,OR(LT!M2261=AF!$D$27,AF!$D$27="Todos"),OR(AP2261=AF!$E$8,AQ2261=AF!$E$8)),AR2261+AS2261,0)</f>
        <v>0</v>
      </c>
      <c r="AU2261" s="18" t="str">
        <f t="shared" si="780"/>
        <v/>
      </c>
      <c r="AV2261" s="54" t="str">
        <f t="shared" si="781"/>
        <v/>
      </c>
      <c r="AW2261" s="54" t="str">
        <f t="shared" si="782"/>
        <v/>
      </c>
      <c r="AX2261" s="18" t="str">
        <f t="shared" si="783"/>
        <v/>
      </c>
      <c r="AY2261" s="18" t="str">
        <f t="shared" si="784"/>
        <v/>
      </c>
      <c r="BA2261" s="18">
        <f>IF($E2261=AF!$D$6,IF($M2261="Concluída no prazo",2,IF($M2261="Concluída com atraso",1,0)),0)</f>
        <v>0</v>
      </c>
      <c r="BB2261" s="18">
        <f>IF($E2261=AF!$D$6,IF($M2261="Atrasada",2,IF($M2261="Concluída com atraso",1,0)),0)</f>
        <v>0</v>
      </c>
      <c r="BC2261" s="18">
        <v>2.2550000000000001E-2</v>
      </c>
      <c r="BD2261" s="18">
        <f t="shared" si="791"/>
        <v>2.2550000000000001E-2</v>
      </c>
      <c r="BE2261" s="18">
        <f t="shared" si="791"/>
        <v>2.2550000000000001E-2</v>
      </c>
      <c r="BF2261" s="18" t="str">
        <f t="shared" si="785"/>
        <v/>
      </c>
      <c r="BN2261" s="18" t="str">
        <f t="shared" si="786"/>
        <v>s</v>
      </c>
    </row>
    <row r="2262" spans="3:66" ht="50.1" customHeight="1" thickTop="1" thickBot="1" x14ac:dyDescent="0.3">
      <c r="C2262" s="46"/>
      <c r="D2262" s="46"/>
      <c r="E2262" s="46"/>
      <c r="F2262" s="122"/>
      <c r="G2262" s="122"/>
      <c r="H2262" s="78" t="str">
        <f t="shared" si="787"/>
        <v/>
      </c>
      <c r="I2262" s="78" t="str">
        <f t="shared" si="788"/>
        <v/>
      </c>
      <c r="J2262" s="16"/>
      <c r="K2262" s="46" t="str">
        <f t="shared" si="789"/>
        <v/>
      </c>
      <c r="L2262" s="16"/>
      <c r="M2262" s="16"/>
      <c r="N2262" s="46"/>
      <c r="O2262" s="47" t="str">
        <f t="shared" si="792"/>
        <v/>
      </c>
      <c r="P2262" s="47"/>
      <c r="Q2262" s="48" t="str">
        <f>IFERROR(VLOOKUP(E2262,Funcionários!$C$8:$E$207,3,FALSE),"")</f>
        <v/>
      </c>
      <c r="R2262" s="47"/>
      <c r="S2262" s="49" t="str">
        <f t="shared" si="793"/>
        <v/>
      </c>
      <c r="T2262" s="49">
        <v>2.256E-2</v>
      </c>
      <c r="U2262" s="48" t="str">
        <f>IF(Funcionários!C2263=0,"",Funcionários!C2263)</f>
        <v/>
      </c>
      <c r="V2262" s="50">
        <f>IF(U2262="",0,IF(COUNTIFS($E$7:$E$3006,U2262,$I$7:$I$3006,'RC'!$E$6)=0,0,COUNTIFS($M$7:$M$3006,"Concluída no prazo",$E$7:$E$3006,U2262,$I$7:$I$3006,'RC'!$E$6)/COUNTIFS($E$7:$E$3006,U2262,$I$7:$I$3006,'RC'!$E$6)))</f>
        <v>0</v>
      </c>
      <c r="W2262" s="49">
        <f>SUMIFS($J$7:$J$3006,$E$7:$E$3006,U2262,$I$7:$I$3006,'RC'!$E$6)+SUMIFS($L$7:$L$3006,$E$7:$E$3006,U2262,$I$7:$I$3006,'RC'!$E$6)</f>
        <v>0</v>
      </c>
      <c r="X2262" s="48">
        <f>COUNTIFS($E$7:$E$3006,U2262,$I$7:$I$3006,'RC'!$E$6)</f>
        <v>0</v>
      </c>
      <c r="Y2262" s="48"/>
      <c r="Z2262" s="51" t="str">
        <f>IF(AQ2262='RC'!$E$6,AC2262*1000+AD2262,"")</f>
        <v/>
      </c>
      <c r="AA2262" s="51" t="str">
        <f>IF(AB2262="","",IF(AQ2262='RC'!$E$6,AC2262*1000-AD2262,""))</f>
        <v/>
      </c>
      <c r="AB2262" s="48" t="str">
        <f>IFERROR(VLOOKUP(E2262,Funcionários!$C$8:$E$207,3,FALSE),"")</f>
        <v/>
      </c>
      <c r="AC2262" s="50" t="str">
        <f>IF(AB2262="","",IF(COUNTIFS($AB$7:$AB$3006,AB2262,$AQ$7:$AQ$3006,'RC'!$E$6)=0,"",COUNTIFS($M$7:$M$3006,"Concluída no prazo",$AB$7:$AB$3006,AB2262,$AQ$7:$AQ$3006,'RC'!$E$6)/COUNTIFS($AB$7:$AB$3006,AB2262,$AQ$7:$AQ$3006,'RC'!$E$6)))</f>
        <v/>
      </c>
      <c r="AD2262" s="48">
        <f>SUMIF($AQ$7:$AQ$3006,'RC'!$E$6,$J$7:$J$3006)+SUMIF($AQ$7:$AQ$3006,'RC'!$E$6,$L$7:$L$3006)</f>
        <v>21</v>
      </c>
      <c r="AF2262" s="48">
        <v>2.7449999999993101E-2</v>
      </c>
      <c r="AG2262" s="48">
        <f>IF(OR(AQ2262="",AQ2262&lt;&gt;'RC'!$E$6,AB2262&lt;&gt;'RC'!$D$21),0,1)</f>
        <v>0</v>
      </c>
      <c r="AH2262" s="48">
        <f t="shared" si="790"/>
        <v>2.7449999999993101E-2</v>
      </c>
      <c r="AI2262" s="48" t="str">
        <f t="shared" si="772"/>
        <v/>
      </c>
      <c r="AJ2262" s="48" t="str">
        <f t="shared" si="773"/>
        <v/>
      </c>
      <c r="AK2262" s="52" t="str">
        <f t="shared" si="774"/>
        <v/>
      </c>
      <c r="AL2262" s="52" t="str">
        <f t="shared" si="775"/>
        <v/>
      </c>
      <c r="AM2262" s="48" t="str">
        <f t="shared" si="776"/>
        <v/>
      </c>
      <c r="AN2262" s="48" t="str">
        <f t="shared" si="777"/>
        <v/>
      </c>
      <c r="AP2262" s="18" t="str">
        <f t="shared" si="778"/>
        <v/>
      </c>
      <c r="AQ2262" s="18" t="str">
        <f t="shared" si="779"/>
        <v/>
      </c>
      <c r="AR2262" s="18">
        <v>2.7449999999999999E-2</v>
      </c>
      <c r="AS2262" s="18">
        <f>IF(AF!$D$27="Todos",1,IF(M2262=AF!$D$27,1,0))</f>
        <v>1</v>
      </c>
      <c r="AT2262" s="53">
        <f>IF(AND(E2262=AF!$D$6,OR(LT!M2262=AF!$D$27,AF!$D$27="Todos"),OR(AP2262=AF!$E$8,AQ2262=AF!$E$8)),AR2262+AS2262,0)</f>
        <v>0</v>
      </c>
      <c r="AU2262" s="18" t="str">
        <f t="shared" si="780"/>
        <v/>
      </c>
      <c r="AV2262" s="54" t="str">
        <f t="shared" si="781"/>
        <v/>
      </c>
      <c r="AW2262" s="54" t="str">
        <f t="shared" si="782"/>
        <v/>
      </c>
      <c r="AX2262" s="18" t="str">
        <f t="shared" si="783"/>
        <v/>
      </c>
      <c r="AY2262" s="18" t="str">
        <f t="shared" si="784"/>
        <v/>
      </c>
      <c r="BA2262" s="18">
        <f>IF($E2262=AF!$D$6,IF($M2262="Concluída no prazo",2,IF($M2262="Concluída com atraso",1,0)),0)</f>
        <v>0</v>
      </c>
      <c r="BB2262" s="18">
        <f>IF($E2262=AF!$D$6,IF($M2262="Atrasada",2,IF($M2262="Concluída com atraso",1,0)),0)</f>
        <v>0</v>
      </c>
      <c r="BC2262" s="18">
        <v>2.256E-2</v>
      </c>
      <c r="BD2262" s="18">
        <f t="shared" si="791"/>
        <v>2.256E-2</v>
      </c>
      <c r="BE2262" s="18">
        <f t="shared" si="791"/>
        <v>2.256E-2</v>
      </c>
      <c r="BF2262" s="18" t="str">
        <f t="shared" si="785"/>
        <v/>
      </c>
      <c r="BN2262" s="18" t="str">
        <f t="shared" si="786"/>
        <v>s</v>
      </c>
    </row>
    <row r="2263" spans="3:66" ht="50.1" customHeight="1" thickTop="1" thickBot="1" x14ac:dyDescent="0.3">
      <c r="C2263" s="46"/>
      <c r="D2263" s="46"/>
      <c r="E2263" s="46"/>
      <c r="F2263" s="122"/>
      <c r="G2263" s="122"/>
      <c r="H2263" s="78" t="str">
        <f t="shared" si="787"/>
        <v/>
      </c>
      <c r="I2263" s="78" t="str">
        <f t="shared" si="788"/>
        <v/>
      </c>
      <c r="J2263" s="16"/>
      <c r="K2263" s="46" t="str">
        <f t="shared" si="789"/>
        <v/>
      </c>
      <c r="L2263" s="16"/>
      <c r="M2263" s="16"/>
      <c r="N2263" s="46"/>
      <c r="O2263" s="47" t="str">
        <f t="shared" si="792"/>
        <v/>
      </c>
      <c r="P2263" s="47"/>
      <c r="Q2263" s="48" t="str">
        <f>IFERROR(VLOOKUP(E2263,Funcionários!$C$8:$E$207,3,FALSE),"")</f>
        <v/>
      </c>
      <c r="R2263" s="47"/>
      <c r="S2263" s="49" t="str">
        <f t="shared" si="793"/>
        <v/>
      </c>
      <c r="T2263" s="49">
        <v>2.257E-2</v>
      </c>
      <c r="U2263" s="48" t="str">
        <f>IF(Funcionários!C2264=0,"",Funcionários!C2264)</f>
        <v/>
      </c>
      <c r="V2263" s="50">
        <f>IF(U2263="",0,IF(COUNTIFS($E$7:$E$3006,U2263,$I$7:$I$3006,'RC'!$E$6)=0,0,COUNTIFS($M$7:$M$3006,"Concluída no prazo",$E$7:$E$3006,U2263,$I$7:$I$3006,'RC'!$E$6)/COUNTIFS($E$7:$E$3006,U2263,$I$7:$I$3006,'RC'!$E$6)))</f>
        <v>0</v>
      </c>
      <c r="W2263" s="49">
        <f>SUMIFS($J$7:$J$3006,$E$7:$E$3006,U2263,$I$7:$I$3006,'RC'!$E$6)+SUMIFS($L$7:$L$3006,$E$7:$E$3006,U2263,$I$7:$I$3006,'RC'!$E$6)</f>
        <v>0</v>
      </c>
      <c r="X2263" s="48">
        <f>COUNTIFS($E$7:$E$3006,U2263,$I$7:$I$3006,'RC'!$E$6)</f>
        <v>0</v>
      </c>
      <c r="Y2263" s="48"/>
      <c r="Z2263" s="51" t="str">
        <f>IF(AQ2263='RC'!$E$6,AC2263*1000+AD2263,"")</f>
        <v/>
      </c>
      <c r="AA2263" s="51" t="str">
        <f>IF(AB2263="","",IF(AQ2263='RC'!$E$6,AC2263*1000-AD2263,""))</f>
        <v/>
      </c>
      <c r="AB2263" s="48" t="str">
        <f>IFERROR(VLOOKUP(E2263,Funcionários!$C$8:$E$207,3,FALSE),"")</f>
        <v/>
      </c>
      <c r="AC2263" s="50" t="str">
        <f>IF(AB2263="","",IF(COUNTIFS($AB$7:$AB$3006,AB2263,$AQ$7:$AQ$3006,'RC'!$E$6)=0,"",COUNTIFS($M$7:$M$3006,"Concluída no prazo",$AB$7:$AB$3006,AB2263,$AQ$7:$AQ$3006,'RC'!$E$6)/COUNTIFS($AB$7:$AB$3006,AB2263,$AQ$7:$AQ$3006,'RC'!$E$6)))</f>
        <v/>
      </c>
      <c r="AD2263" s="48">
        <f>SUMIF($AQ$7:$AQ$3006,'RC'!$E$6,$J$7:$J$3006)+SUMIF($AQ$7:$AQ$3006,'RC'!$E$6,$L$7:$L$3006)</f>
        <v>21</v>
      </c>
      <c r="AF2263" s="48">
        <v>2.7439999999993098E-2</v>
      </c>
      <c r="AG2263" s="48">
        <f>IF(OR(AQ2263="",AQ2263&lt;&gt;'RC'!$E$6,AB2263&lt;&gt;'RC'!$D$21),0,1)</f>
        <v>0</v>
      </c>
      <c r="AH2263" s="48">
        <f t="shared" si="790"/>
        <v>2.7439999999993098E-2</v>
      </c>
      <c r="AI2263" s="48" t="str">
        <f t="shared" si="772"/>
        <v/>
      </c>
      <c r="AJ2263" s="48" t="str">
        <f t="shared" si="773"/>
        <v/>
      </c>
      <c r="AK2263" s="52" t="str">
        <f t="shared" si="774"/>
        <v/>
      </c>
      <c r="AL2263" s="52" t="str">
        <f t="shared" si="775"/>
        <v/>
      </c>
      <c r="AM2263" s="48" t="str">
        <f t="shared" si="776"/>
        <v/>
      </c>
      <c r="AN2263" s="48" t="str">
        <f t="shared" si="777"/>
        <v/>
      </c>
      <c r="AP2263" s="18" t="str">
        <f t="shared" si="778"/>
        <v/>
      </c>
      <c r="AQ2263" s="18" t="str">
        <f t="shared" si="779"/>
        <v/>
      </c>
      <c r="AR2263" s="18">
        <v>2.7439999999999999E-2</v>
      </c>
      <c r="AS2263" s="18">
        <f>IF(AF!$D$27="Todos",1,IF(M2263=AF!$D$27,1,0))</f>
        <v>1</v>
      </c>
      <c r="AT2263" s="53">
        <f>IF(AND(E2263=AF!$D$6,OR(LT!M2263=AF!$D$27,AF!$D$27="Todos"),OR(AP2263=AF!$E$8,AQ2263=AF!$E$8)),AR2263+AS2263,0)</f>
        <v>0</v>
      </c>
      <c r="AU2263" s="18" t="str">
        <f t="shared" si="780"/>
        <v/>
      </c>
      <c r="AV2263" s="54" t="str">
        <f t="shared" si="781"/>
        <v/>
      </c>
      <c r="AW2263" s="54" t="str">
        <f t="shared" si="782"/>
        <v/>
      </c>
      <c r="AX2263" s="18" t="str">
        <f t="shared" si="783"/>
        <v/>
      </c>
      <c r="AY2263" s="18" t="str">
        <f t="shared" si="784"/>
        <v/>
      </c>
      <c r="BA2263" s="18">
        <f>IF($E2263=AF!$D$6,IF($M2263="Concluída no prazo",2,IF($M2263="Concluída com atraso",1,0)),0)</f>
        <v>0</v>
      </c>
      <c r="BB2263" s="18">
        <f>IF($E2263=AF!$D$6,IF($M2263="Atrasada",2,IF($M2263="Concluída com atraso",1,0)),0)</f>
        <v>0</v>
      </c>
      <c r="BC2263" s="18">
        <v>2.257E-2</v>
      </c>
      <c r="BD2263" s="18">
        <f t="shared" si="791"/>
        <v>2.257E-2</v>
      </c>
      <c r="BE2263" s="18">
        <f t="shared" si="791"/>
        <v>2.257E-2</v>
      </c>
      <c r="BF2263" s="18" t="str">
        <f t="shared" si="785"/>
        <v/>
      </c>
      <c r="BN2263" s="18" t="str">
        <f t="shared" si="786"/>
        <v>s</v>
      </c>
    </row>
    <row r="2264" spans="3:66" ht="50.1" customHeight="1" thickTop="1" thickBot="1" x14ac:dyDescent="0.3">
      <c r="C2264" s="46"/>
      <c r="D2264" s="46"/>
      <c r="E2264" s="46"/>
      <c r="F2264" s="122"/>
      <c r="G2264" s="122"/>
      <c r="H2264" s="78" t="str">
        <f t="shared" si="787"/>
        <v/>
      </c>
      <c r="I2264" s="78" t="str">
        <f t="shared" si="788"/>
        <v/>
      </c>
      <c r="J2264" s="16"/>
      <c r="K2264" s="46" t="str">
        <f t="shared" si="789"/>
        <v/>
      </c>
      <c r="L2264" s="16"/>
      <c r="M2264" s="16"/>
      <c r="N2264" s="46"/>
      <c r="O2264" s="47" t="str">
        <f t="shared" si="792"/>
        <v/>
      </c>
      <c r="P2264" s="47"/>
      <c r="Q2264" s="48" t="str">
        <f>IFERROR(VLOOKUP(E2264,Funcionários!$C$8:$E$207,3,FALSE),"")</f>
        <v/>
      </c>
      <c r="R2264" s="47"/>
      <c r="S2264" s="49" t="str">
        <f t="shared" si="793"/>
        <v/>
      </c>
      <c r="T2264" s="49">
        <v>2.2579999999999999E-2</v>
      </c>
      <c r="U2264" s="48" t="str">
        <f>IF(Funcionários!C2265=0,"",Funcionários!C2265)</f>
        <v/>
      </c>
      <c r="V2264" s="50">
        <f>IF(U2264="",0,IF(COUNTIFS($E$7:$E$3006,U2264,$I$7:$I$3006,'RC'!$E$6)=0,0,COUNTIFS($M$7:$M$3006,"Concluída no prazo",$E$7:$E$3006,U2264,$I$7:$I$3006,'RC'!$E$6)/COUNTIFS($E$7:$E$3006,U2264,$I$7:$I$3006,'RC'!$E$6)))</f>
        <v>0</v>
      </c>
      <c r="W2264" s="49">
        <f>SUMIFS($J$7:$J$3006,$E$7:$E$3006,U2264,$I$7:$I$3006,'RC'!$E$6)+SUMIFS($L$7:$L$3006,$E$7:$E$3006,U2264,$I$7:$I$3006,'RC'!$E$6)</f>
        <v>0</v>
      </c>
      <c r="X2264" s="48">
        <f>COUNTIFS($E$7:$E$3006,U2264,$I$7:$I$3006,'RC'!$E$6)</f>
        <v>0</v>
      </c>
      <c r="Y2264" s="48"/>
      <c r="Z2264" s="51" t="str">
        <f>IF(AQ2264='RC'!$E$6,AC2264*1000+AD2264,"")</f>
        <v/>
      </c>
      <c r="AA2264" s="51" t="str">
        <f>IF(AB2264="","",IF(AQ2264='RC'!$E$6,AC2264*1000-AD2264,""))</f>
        <v/>
      </c>
      <c r="AB2264" s="48" t="str">
        <f>IFERROR(VLOOKUP(E2264,Funcionários!$C$8:$E$207,3,FALSE),"")</f>
        <v/>
      </c>
      <c r="AC2264" s="50" t="str">
        <f>IF(AB2264="","",IF(COUNTIFS($AB$7:$AB$3006,AB2264,$AQ$7:$AQ$3006,'RC'!$E$6)=0,"",COUNTIFS($M$7:$M$3006,"Concluída no prazo",$AB$7:$AB$3006,AB2264,$AQ$7:$AQ$3006,'RC'!$E$6)/COUNTIFS($AB$7:$AB$3006,AB2264,$AQ$7:$AQ$3006,'RC'!$E$6)))</f>
        <v/>
      </c>
      <c r="AD2264" s="48">
        <f>SUMIF($AQ$7:$AQ$3006,'RC'!$E$6,$J$7:$J$3006)+SUMIF($AQ$7:$AQ$3006,'RC'!$E$6,$L$7:$L$3006)</f>
        <v>21</v>
      </c>
      <c r="AF2264" s="48">
        <v>2.7429999999993099E-2</v>
      </c>
      <c r="AG2264" s="48">
        <f>IF(OR(AQ2264="",AQ2264&lt;&gt;'RC'!$E$6,AB2264&lt;&gt;'RC'!$D$21),0,1)</f>
        <v>0</v>
      </c>
      <c r="AH2264" s="48">
        <f t="shared" si="790"/>
        <v>2.7429999999993099E-2</v>
      </c>
      <c r="AI2264" s="48" t="str">
        <f t="shared" si="772"/>
        <v/>
      </c>
      <c r="AJ2264" s="48" t="str">
        <f t="shared" si="773"/>
        <v/>
      </c>
      <c r="AK2264" s="52" t="str">
        <f t="shared" si="774"/>
        <v/>
      </c>
      <c r="AL2264" s="52" t="str">
        <f t="shared" si="775"/>
        <v/>
      </c>
      <c r="AM2264" s="48" t="str">
        <f t="shared" si="776"/>
        <v/>
      </c>
      <c r="AN2264" s="48" t="str">
        <f t="shared" si="777"/>
        <v/>
      </c>
      <c r="AP2264" s="18" t="str">
        <f t="shared" si="778"/>
        <v/>
      </c>
      <c r="AQ2264" s="18" t="str">
        <f t="shared" si="779"/>
        <v/>
      </c>
      <c r="AR2264" s="18">
        <v>2.743E-2</v>
      </c>
      <c r="AS2264" s="18">
        <f>IF(AF!$D$27="Todos",1,IF(M2264=AF!$D$27,1,0))</f>
        <v>1</v>
      </c>
      <c r="AT2264" s="53">
        <f>IF(AND(E2264=AF!$D$6,OR(LT!M2264=AF!$D$27,AF!$D$27="Todos"),OR(AP2264=AF!$E$8,AQ2264=AF!$E$8)),AR2264+AS2264,0)</f>
        <v>0</v>
      </c>
      <c r="AU2264" s="18" t="str">
        <f t="shared" si="780"/>
        <v/>
      </c>
      <c r="AV2264" s="54" t="str">
        <f t="shared" si="781"/>
        <v/>
      </c>
      <c r="AW2264" s="54" t="str">
        <f t="shared" si="782"/>
        <v/>
      </c>
      <c r="AX2264" s="18" t="str">
        <f t="shared" si="783"/>
        <v/>
      </c>
      <c r="AY2264" s="18" t="str">
        <f t="shared" si="784"/>
        <v/>
      </c>
      <c r="BA2264" s="18">
        <f>IF($E2264=AF!$D$6,IF($M2264="Concluída no prazo",2,IF($M2264="Concluída com atraso",1,0)),0)</f>
        <v>0</v>
      </c>
      <c r="BB2264" s="18">
        <f>IF($E2264=AF!$D$6,IF($M2264="Atrasada",2,IF($M2264="Concluída com atraso",1,0)),0)</f>
        <v>0</v>
      </c>
      <c r="BC2264" s="18">
        <v>2.2579999999999999E-2</v>
      </c>
      <c r="BD2264" s="18">
        <f t="shared" si="791"/>
        <v>2.2579999999999999E-2</v>
      </c>
      <c r="BE2264" s="18">
        <f t="shared" si="791"/>
        <v>2.2579999999999999E-2</v>
      </c>
      <c r="BF2264" s="18" t="str">
        <f t="shared" si="785"/>
        <v/>
      </c>
      <c r="BN2264" s="18" t="str">
        <f t="shared" si="786"/>
        <v>s</v>
      </c>
    </row>
    <row r="2265" spans="3:66" ht="50.1" customHeight="1" thickTop="1" thickBot="1" x14ac:dyDescent="0.3">
      <c r="C2265" s="46"/>
      <c r="D2265" s="46"/>
      <c r="E2265" s="46"/>
      <c r="F2265" s="122"/>
      <c r="G2265" s="122"/>
      <c r="H2265" s="78" t="str">
        <f t="shared" si="787"/>
        <v/>
      </c>
      <c r="I2265" s="78" t="str">
        <f t="shared" si="788"/>
        <v/>
      </c>
      <c r="J2265" s="16"/>
      <c r="K2265" s="46" t="str">
        <f t="shared" si="789"/>
        <v/>
      </c>
      <c r="L2265" s="16"/>
      <c r="M2265" s="16"/>
      <c r="N2265" s="46"/>
      <c r="O2265" s="47" t="str">
        <f t="shared" si="792"/>
        <v/>
      </c>
      <c r="P2265" s="47"/>
      <c r="Q2265" s="48" t="str">
        <f>IFERROR(VLOOKUP(E2265,Funcionários!$C$8:$E$207,3,FALSE),"")</f>
        <v/>
      </c>
      <c r="R2265" s="47"/>
      <c r="S2265" s="49" t="str">
        <f t="shared" si="793"/>
        <v/>
      </c>
      <c r="T2265" s="49">
        <v>2.2589999999999999E-2</v>
      </c>
      <c r="U2265" s="48" t="str">
        <f>IF(Funcionários!C2266=0,"",Funcionários!C2266)</f>
        <v/>
      </c>
      <c r="V2265" s="50">
        <f>IF(U2265="",0,IF(COUNTIFS($E$7:$E$3006,U2265,$I$7:$I$3006,'RC'!$E$6)=0,0,COUNTIFS($M$7:$M$3006,"Concluída no prazo",$E$7:$E$3006,U2265,$I$7:$I$3006,'RC'!$E$6)/COUNTIFS($E$7:$E$3006,U2265,$I$7:$I$3006,'RC'!$E$6)))</f>
        <v>0</v>
      </c>
      <c r="W2265" s="49">
        <f>SUMIFS($J$7:$J$3006,$E$7:$E$3006,U2265,$I$7:$I$3006,'RC'!$E$6)+SUMIFS($L$7:$L$3006,$E$7:$E$3006,U2265,$I$7:$I$3006,'RC'!$E$6)</f>
        <v>0</v>
      </c>
      <c r="X2265" s="48">
        <f>COUNTIFS($E$7:$E$3006,U2265,$I$7:$I$3006,'RC'!$E$6)</f>
        <v>0</v>
      </c>
      <c r="Y2265" s="48"/>
      <c r="Z2265" s="51" t="str">
        <f>IF(AQ2265='RC'!$E$6,AC2265*1000+AD2265,"")</f>
        <v/>
      </c>
      <c r="AA2265" s="51" t="str">
        <f>IF(AB2265="","",IF(AQ2265='RC'!$E$6,AC2265*1000-AD2265,""))</f>
        <v/>
      </c>
      <c r="AB2265" s="48" t="str">
        <f>IFERROR(VLOOKUP(E2265,Funcionários!$C$8:$E$207,3,FALSE),"")</f>
        <v/>
      </c>
      <c r="AC2265" s="50" t="str">
        <f>IF(AB2265="","",IF(COUNTIFS($AB$7:$AB$3006,AB2265,$AQ$7:$AQ$3006,'RC'!$E$6)=0,"",COUNTIFS($M$7:$M$3006,"Concluída no prazo",$AB$7:$AB$3006,AB2265,$AQ$7:$AQ$3006,'RC'!$E$6)/COUNTIFS($AB$7:$AB$3006,AB2265,$AQ$7:$AQ$3006,'RC'!$E$6)))</f>
        <v/>
      </c>
      <c r="AD2265" s="48">
        <f>SUMIF($AQ$7:$AQ$3006,'RC'!$E$6,$J$7:$J$3006)+SUMIF($AQ$7:$AQ$3006,'RC'!$E$6,$L$7:$L$3006)</f>
        <v>21</v>
      </c>
      <c r="AF2265" s="48">
        <v>2.7419999999993099E-2</v>
      </c>
      <c r="AG2265" s="48">
        <f>IF(OR(AQ2265="",AQ2265&lt;&gt;'RC'!$E$6,AB2265&lt;&gt;'RC'!$D$21),0,1)</f>
        <v>0</v>
      </c>
      <c r="AH2265" s="48">
        <f t="shared" si="790"/>
        <v>2.7419999999993099E-2</v>
      </c>
      <c r="AI2265" s="48" t="str">
        <f t="shared" si="772"/>
        <v/>
      </c>
      <c r="AJ2265" s="48" t="str">
        <f t="shared" si="773"/>
        <v/>
      </c>
      <c r="AK2265" s="52" t="str">
        <f t="shared" si="774"/>
        <v/>
      </c>
      <c r="AL2265" s="52" t="str">
        <f t="shared" si="775"/>
        <v/>
      </c>
      <c r="AM2265" s="48" t="str">
        <f t="shared" si="776"/>
        <v/>
      </c>
      <c r="AN2265" s="48" t="str">
        <f t="shared" si="777"/>
        <v/>
      </c>
      <c r="AP2265" s="18" t="str">
        <f t="shared" si="778"/>
        <v/>
      </c>
      <c r="AQ2265" s="18" t="str">
        <f t="shared" si="779"/>
        <v/>
      </c>
      <c r="AR2265" s="18">
        <v>2.742E-2</v>
      </c>
      <c r="AS2265" s="18">
        <f>IF(AF!$D$27="Todos",1,IF(M2265=AF!$D$27,1,0))</f>
        <v>1</v>
      </c>
      <c r="AT2265" s="53">
        <f>IF(AND(E2265=AF!$D$6,OR(LT!M2265=AF!$D$27,AF!$D$27="Todos"),OR(AP2265=AF!$E$8,AQ2265=AF!$E$8)),AR2265+AS2265,0)</f>
        <v>0</v>
      </c>
      <c r="AU2265" s="18" t="str">
        <f t="shared" si="780"/>
        <v/>
      </c>
      <c r="AV2265" s="54" t="str">
        <f t="shared" si="781"/>
        <v/>
      </c>
      <c r="AW2265" s="54" t="str">
        <f t="shared" si="782"/>
        <v/>
      </c>
      <c r="AX2265" s="18" t="str">
        <f t="shared" si="783"/>
        <v/>
      </c>
      <c r="AY2265" s="18" t="str">
        <f t="shared" si="784"/>
        <v/>
      </c>
      <c r="BA2265" s="18">
        <f>IF($E2265=AF!$D$6,IF($M2265="Concluída no prazo",2,IF($M2265="Concluída com atraso",1,0)),0)</f>
        <v>0</v>
      </c>
      <c r="BB2265" s="18">
        <f>IF($E2265=AF!$D$6,IF($M2265="Atrasada",2,IF($M2265="Concluída com atraso",1,0)),0)</f>
        <v>0</v>
      </c>
      <c r="BC2265" s="18">
        <v>2.2589999999999999E-2</v>
      </c>
      <c r="BD2265" s="18">
        <f t="shared" si="791"/>
        <v>2.2589999999999999E-2</v>
      </c>
      <c r="BE2265" s="18">
        <f t="shared" si="791"/>
        <v>2.2589999999999999E-2</v>
      </c>
      <c r="BF2265" s="18" t="str">
        <f t="shared" si="785"/>
        <v/>
      </c>
      <c r="BN2265" s="18" t="str">
        <f t="shared" si="786"/>
        <v>s</v>
      </c>
    </row>
    <row r="2266" spans="3:66" ht="50.1" customHeight="1" thickTop="1" thickBot="1" x14ac:dyDescent="0.3">
      <c r="C2266" s="46"/>
      <c r="D2266" s="46"/>
      <c r="E2266" s="46"/>
      <c r="F2266" s="122"/>
      <c r="G2266" s="122"/>
      <c r="H2266" s="78" t="str">
        <f t="shared" si="787"/>
        <v/>
      </c>
      <c r="I2266" s="78" t="str">
        <f t="shared" si="788"/>
        <v/>
      </c>
      <c r="J2266" s="16"/>
      <c r="K2266" s="46" t="str">
        <f t="shared" si="789"/>
        <v/>
      </c>
      <c r="L2266" s="16"/>
      <c r="M2266" s="16"/>
      <c r="N2266" s="46"/>
      <c r="O2266" s="47" t="str">
        <f t="shared" si="792"/>
        <v/>
      </c>
      <c r="P2266" s="47"/>
      <c r="Q2266" s="48" t="str">
        <f>IFERROR(VLOOKUP(E2266,Funcionários!$C$8:$E$207,3,FALSE),"")</f>
        <v/>
      </c>
      <c r="R2266" s="47"/>
      <c r="S2266" s="49" t="str">
        <f t="shared" si="793"/>
        <v/>
      </c>
      <c r="T2266" s="49">
        <v>2.2599999999999999E-2</v>
      </c>
      <c r="U2266" s="48" t="str">
        <f>IF(Funcionários!C2267=0,"",Funcionários!C2267)</f>
        <v/>
      </c>
      <c r="V2266" s="50">
        <f>IF(U2266="",0,IF(COUNTIFS($E$7:$E$3006,U2266,$I$7:$I$3006,'RC'!$E$6)=0,0,COUNTIFS($M$7:$M$3006,"Concluída no prazo",$E$7:$E$3006,U2266,$I$7:$I$3006,'RC'!$E$6)/COUNTIFS($E$7:$E$3006,U2266,$I$7:$I$3006,'RC'!$E$6)))</f>
        <v>0</v>
      </c>
      <c r="W2266" s="49">
        <f>SUMIFS($J$7:$J$3006,$E$7:$E$3006,U2266,$I$7:$I$3006,'RC'!$E$6)+SUMIFS($L$7:$L$3006,$E$7:$E$3006,U2266,$I$7:$I$3006,'RC'!$E$6)</f>
        <v>0</v>
      </c>
      <c r="X2266" s="48">
        <f>COUNTIFS($E$7:$E$3006,U2266,$I$7:$I$3006,'RC'!$E$6)</f>
        <v>0</v>
      </c>
      <c r="Y2266" s="48"/>
      <c r="Z2266" s="51" t="str">
        <f>IF(AQ2266='RC'!$E$6,AC2266*1000+AD2266,"")</f>
        <v/>
      </c>
      <c r="AA2266" s="51" t="str">
        <f>IF(AB2266="","",IF(AQ2266='RC'!$E$6,AC2266*1000-AD2266,""))</f>
        <v/>
      </c>
      <c r="AB2266" s="48" t="str">
        <f>IFERROR(VLOOKUP(E2266,Funcionários!$C$8:$E$207,3,FALSE),"")</f>
        <v/>
      </c>
      <c r="AC2266" s="50" t="str">
        <f>IF(AB2266="","",IF(COUNTIFS($AB$7:$AB$3006,AB2266,$AQ$7:$AQ$3006,'RC'!$E$6)=0,"",COUNTIFS($M$7:$M$3006,"Concluída no prazo",$AB$7:$AB$3006,AB2266,$AQ$7:$AQ$3006,'RC'!$E$6)/COUNTIFS($AB$7:$AB$3006,AB2266,$AQ$7:$AQ$3006,'RC'!$E$6)))</f>
        <v/>
      </c>
      <c r="AD2266" s="48">
        <f>SUMIF($AQ$7:$AQ$3006,'RC'!$E$6,$J$7:$J$3006)+SUMIF($AQ$7:$AQ$3006,'RC'!$E$6,$L$7:$L$3006)</f>
        <v>21</v>
      </c>
      <c r="AF2266" s="48">
        <v>2.74099999999931E-2</v>
      </c>
      <c r="AG2266" s="48">
        <f>IF(OR(AQ2266="",AQ2266&lt;&gt;'RC'!$E$6,AB2266&lt;&gt;'RC'!$D$21),0,1)</f>
        <v>0</v>
      </c>
      <c r="AH2266" s="48">
        <f t="shared" si="790"/>
        <v>2.74099999999931E-2</v>
      </c>
      <c r="AI2266" s="48" t="str">
        <f t="shared" si="772"/>
        <v/>
      </c>
      <c r="AJ2266" s="48" t="str">
        <f t="shared" si="773"/>
        <v/>
      </c>
      <c r="AK2266" s="52" t="str">
        <f t="shared" si="774"/>
        <v/>
      </c>
      <c r="AL2266" s="52" t="str">
        <f t="shared" si="775"/>
        <v/>
      </c>
      <c r="AM2266" s="48" t="str">
        <f t="shared" si="776"/>
        <v/>
      </c>
      <c r="AN2266" s="48" t="str">
        <f t="shared" si="777"/>
        <v/>
      </c>
      <c r="AP2266" s="18" t="str">
        <f t="shared" si="778"/>
        <v/>
      </c>
      <c r="AQ2266" s="18" t="str">
        <f t="shared" si="779"/>
        <v/>
      </c>
      <c r="AR2266" s="18">
        <v>2.741E-2</v>
      </c>
      <c r="AS2266" s="18">
        <f>IF(AF!$D$27="Todos",1,IF(M2266=AF!$D$27,1,0))</f>
        <v>1</v>
      </c>
      <c r="AT2266" s="53">
        <f>IF(AND(E2266=AF!$D$6,OR(LT!M2266=AF!$D$27,AF!$D$27="Todos"),OR(AP2266=AF!$E$8,AQ2266=AF!$E$8)),AR2266+AS2266,0)</f>
        <v>0</v>
      </c>
      <c r="AU2266" s="18" t="str">
        <f t="shared" si="780"/>
        <v/>
      </c>
      <c r="AV2266" s="54" t="str">
        <f t="shared" si="781"/>
        <v/>
      </c>
      <c r="AW2266" s="54" t="str">
        <f t="shared" si="782"/>
        <v/>
      </c>
      <c r="AX2266" s="18" t="str">
        <f t="shared" si="783"/>
        <v/>
      </c>
      <c r="AY2266" s="18" t="str">
        <f t="shared" si="784"/>
        <v/>
      </c>
      <c r="BA2266" s="18">
        <f>IF($E2266=AF!$D$6,IF($M2266="Concluída no prazo",2,IF($M2266="Concluída com atraso",1,0)),0)</f>
        <v>0</v>
      </c>
      <c r="BB2266" s="18">
        <f>IF($E2266=AF!$D$6,IF($M2266="Atrasada",2,IF($M2266="Concluída com atraso",1,0)),0)</f>
        <v>0</v>
      </c>
      <c r="BC2266" s="18">
        <v>2.2599999999999999E-2</v>
      </c>
      <c r="BD2266" s="18">
        <f t="shared" si="791"/>
        <v>2.2599999999999999E-2</v>
      </c>
      <c r="BE2266" s="18">
        <f t="shared" si="791"/>
        <v>2.2599999999999999E-2</v>
      </c>
      <c r="BF2266" s="18" t="str">
        <f t="shared" si="785"/>
        <v/>
      </c>
      <c r="BN2266" s="18" t="str">
        <f t="shared" si="786"/>
        <v>s</v>
      </c>
    </row>
    <row r="2267" spans="3:66" ht="50.1" customHeight="1" thickTop="1" thickBot="1" x14ac:dyDescent="0.3">
      <c r="C2267" s="46"/>
      <c r="D2267" s="46"/>
      <c r="E2267" s="46"/>
      <c r="F2267" s="122"/>
      <c r="G2267" s="122"/>
      <c r="H2267" s="78" t="str">
        <f t="shared" si="787"/>
        <v/>
      </c>
      <c r="I2267" s="78" t="str">
        <f t="shared" si="788"/>
        <v/>
      </c>
      <c r="J2267" s="16"/>
      <c r="K2267" s="46" t="str">
        <f t="shared" si="789"/>
        <v/>
      </c>
      <c r="L2267" s="16"/>
      <c r="M2267" s="16"/>
      <c r="N2267" s="46"/>
      <c r="O2267" s="47" t="str">
        <f t="shared" si="792"/>
        <v/>
      </c>
      <c r="P2267" s="47"/>
      <c r="Q2267" s="48" t="str">
        <f>IFERROR(VLOOKUP(E2267,Funcionários!$C$8:$E$207,3,FALSE),"")</f>
        <v/>
      </c>
      <c r="R2267" s="47"/>
      <c r="S2267" s="49" t="str">
        <f t="shared" si="793"/>
        <v/>
      </c>
      <c r="T2267" s="49">
        <v>2.2610000000000002E-2</v>
      </c>
      <c r="U2267" s="48" t="str">
        <f>IF(Funcionários!C2268=0,"",Funcionários!C2268)</f>
        <v/>
      </c>
      <c r="V2267" s="50">
        <f>IF(U2267="",0,IF(COUNTIFS($E$7:$E$3006,U2267,$I$7:$I$3006,'RC'!$E$6)=0,0,COUNTIFS($M$7:$M$3006,"Concluída no prazo",$E$7:$E$3006,U2267,$I$7:$I$3006,'RC'!$E$6)/COUNTIFS($E$7:$E$3006,U2267,$I$7:$I$3006,'RC'!$E$6)))</f>
        <v>0</v>
      </c>
      <c r="W2267" s="49">
        <f>SUMIFS($J$7:$J$3006,$E$7:$E$3006,U2267,$I$7:$I$3006,'RC'!$E$6)+SUMIFS($L$7:$L$3006,$E$7:$E$3006,U2267,$I$7:$I$3006,'RC'!$E$6)</f>
        <v>0</v>
      </c>
      <c r="X2267" s="48">
        <f>COUNTIFS($E$7:$E$3006,U2267,$I$7:$I$3006,'RC'!$E$6)</f>
        <v>0</v>
      </c>
      <c r="Y2267" s="48"/>
      <c r="Z2267" s="51" t="str">
        <f>IF(AQ2267='RC'!$E$6,AC2267*1000+AD2267,"")</f>
        <v/>
      </c>
      <c r="AA2267" s="51" t="str">
        <f>IF(AB2267="","",IF(AQ2267='RC'!$E$6,AC2267*1000-AD2267,""))</f>
        <v/>
      </c>
      <c r="AB2267" s="48" t="str">
        <f>IFERROR(VLOOKUP(E2267,Funcionários!$C$8:$E$207,3,FALSE),"")</f>
        <v/>
      </c>
      <c r="AC2267" s="50" t="str">
        <f>IF(AB2267="","",IF(COUNTIFS($AB$7:$AB$3006,AB2267,$AQ$7:$AQ$3006,'RC'!$E$6)=0,"",COUNTIFS($M$7:$M$3006,"Concluída no prazo",$AB$7:$AB$3006,AB2267,$AQ$7:$AQ$3006,'RC'!$E$6)/COUNTIFS($AB$7:$AB$3006,AB2267,$AQ$7:$AQ$3006,'RC'!$E$6)))</f>
        <v/>
      </c>
      <c r="AD2267" s="48">
        <f>SUMIF($AQ$7:$AQ$3006,'RC'!$E$6,$J$7:$J$3006)+SUMIF($AQ$7:$AQ$3006,'RC'!$E$6,$L$7:$L$3006)</f>
        <v>21</v>
      </c>
      <c r="AF2267" s="48">
        <v>2.73999999999931E-2</v>
      </c>
      <c r="AG2267" s="48">
        <f>IF(OR(AQ2267="",AQ2267&lt;&gt;'RC'!$E$6,AB2267&lt;&gt;'RC'!$D$21),0,1)</f>
        <v>0</v>
      </c>
      <c r="AH2267" s="48">
        <f t="shared" si="790"/>
        <v>2.73999999999931E-2</v>
      </c>
      <c r="AI2267" s="48" t="str">
        <f t="shared" si="772"/>
        <v/>
      </c>
      <c r="AJ2267" s="48" t="str">
        <f t="shared" si="773"/>
        <v/>
      </c>
      <c r="AK2267" s="52" t="str">
        <f t="shared" si="774"/>
        <v/>
      </c>
      <c r="AL2267" s="52" t="str">
        <f t="shared" si="775"/>
        <v/>
      </c>
      <c r="AM2267" s="48" t="str">
        <f t="shared" si="776"/>
        <v/>
      </c>
      <c r="AN2267" s="48" t="str">
        <f t="shared" si="777"/>
        <v/>
      </c>
      <c r="AP2267" s="18" t="str">
        <f t="shared" si="778"/>
        <v/>
      </c>
      <c r="AQ2267" s="18" t="str">
        <f t="shared" si="779"/>
        <v/>
      </c>
      <c r="AR2267" s="18">
        <v>2.7400000000000001E-2</v>
      </c>
      <c r="AS2267" s="18">
        <f>IF(AF!$D$27="Todos",1,IF(M2267=AF!$D$27,1,0))</f>
        <v>1</v>
      </c>
      <c r="AT2267" s="53">
        <f>IF(AND(E2267=AF!$D$6,OR(LT!M2267=AF!$D$27,AF!$D$27="Todos"),OR(AP2267=AF!$E$8,AQ2267=AF!$E$8)),AR2267+AS2267,0)</f>
        <v>0</v>
      </c>
      <c r="AU2267" s="18" t="str">
        <f t="shared" si="780"/>
        <v/>
      </c>
      <c r="AV2267" s="54" t="str">
        <f t="shared" si="781"/>
        <v/>
      </c>
      <c r="AW2267" s="54" t="str">
        <f t="shared" si="782"/>
        <v/>
      </c>
      <c r="AX2267" s="18" t="str">
        <f t="shared" si="783"/>
        <v/>
      </c>
      <c r="AY2267" s="18" t="str">
        <f t="shared" si="784"/>
        <v/>
      </c>
      <c r="BA2267" s="18">
        <f>IF($E2267=AF!$D$6,IF($M2267="Concluída no prazo",2,IF($M2267="Concluída com atraso",1,0)),0)</f>
        <v>0</v>
      </c>
      <c r="BB2267" s="18">
        <f>IF($E2267=AF!$D$6,IF($M2267="Atrasada",2,IF($M2267="Concluída com atraso",1,0)),0)</f>
        <v>0</v>
      </c>
      <c r="BC2267" s="18">
        <v>2.2610000000000002E-2</v>
      </c>
      <c r="BD2267" s="18">
        <f t="shared" si="791"/>
        <v>2.2610000000000002E-2</v>
      </c>
      <c r="BE2267" s="18">
        <f t="shared" si="791"/>
        <v>2.2610000000000002E-2</v>
      </c>
      <c r="BF2267" s="18" t="str">
        <f t="shared" si="785"/>
        <v/>
      </c>
      <c r="BN2267" s="18" t="str">
        <f t="shared" si="786"/>
        <v>s</v>
      </c>
    </row>
    <row r="2268" spans="3:66" ht="50.1" customHeight="1" thickTop="1" thickBot="1" x14ac:dyDescent="0.3">
      <c r="C2268" s="46"/>
      <c r="D2268" s="46"/>
      <c r="E2268" s="46"/>
      <c r="F2268" s="122"/>
      <c r="G2268" s="122"/>
      <c r="H2268" s="78" t="str">
        <f t="shared" si="787"/>
        <v/>
      </c>
      <c r="I2268" s="78" t="str">
        <f t="shared" si="788"/>
        <v/>
      </c>
      <c r="J2268" s="16"/>
      <c r="K2268" s="46" t="str">
        <f t="shared" si="789"/>
        <v/>
      </c>
      <c r="L2268" s="16"/>
      <c r="M2268" s="16"/>
      <c r="N2268" s="46"/>
      <c r="O2268" s="47" t="str">
        <f t="shared" si="792"/>
        <v/>
      </c>
      <c r="P2268" s="47"/>
      <c r="Q2268" s="48" t="str">
        <f>IFERROR(VLOOKUP(E2268,Funcionários!$C$8:$E$207,3,FALSE),"")</f>
        <v/>
      </c>
      <c r="R2268" s="47"/>
      <c r="S2268" s="49" t="str">
        <f t="shared" si="793"/>
        <v/>
      </c>
      <c r="T2268" s="49">
        <v>2.2620000000000001E-2</v>
      </c>
      <c r="U2268" s="48" t="str">
        <f>IF(Funcionários!C2269=0,"",Funcionários!C2269)</f>
        <v/>
      </c>
      <c r="V2268" s="50">
        <f>IF(U2268="",0,IF(COUNTIFS($E$7:$E$3006,U2268,$I$7:$I$3006,'RC'!$E$6)=0,0,COUNTIFS($M$7:$M$3006,"Concluída no prazo",$E$7:$E$3006,U2268,$I$7:$I$3006,'RC'!$E$6)/COUNTIFS($E$7:$E$3006,U2268,$I$7:$I$3006,'RC'!$E$6)))</f>
        <v>0</v>
      </c>
      <c r="W2268" s="49">
        <f>SUMIFS($J$7:$J$3006,$E$7:$E$3006,U2268,$I$7:$I$3006,'RC'!$E$6)+SUMIFS($L$7:$L$3006,$E$7:$E$3006,U2268,$I$7:$I$3006,'RC'!$E$6)</f>
        <v>0</v>
      </c>
      <c r="X2268" s="48">
        <f>COUNTIFS($E$7:$E$3006,U2268,$I$7:$I$3006,'RC'!$E$6)</f>
        <v>0</v>
      </c>
      <c r="Y2268" s="48"/>
      <c r="Z2268" s="51" t="str">
        <f>IF(AQ2268='RC'!$E$6,AC2268*1000+AD2268,"")</f>
        <v/>
      </c>
      <c r="AA2268" s="51" t="str">
        <f>IF(AB2268="","",IF(AQ2268='RC'!$E$6,AC2268*1000-AD2268,""))</f>
        <v/>
      </c>
      <c r="AB2268" s="48" t="str">
        <f>IFERROR(VLOOKUP(E2268,Funcionários!$C$8:$E$207,3,FALSE),"")</f>
        <v/>
      </c>
      <c r="AC2268" s="50" t="str">
        <f>IF(AB2268="","",IF(COUNTIFS($AB$7:$AB$3006,AB2268,$AQ$7:$AQ$3006,'RC'!$E$6)=0,"",COUNTIFS($M$7:$M$3006,"Concluída no prazo",$AB$7:$AB$3006,AB2268,$AQ$7:$AQ$3006,'RC'!$E$6)/COUNTIFS($AB$7:$AB$3006,AB2268,$AQ$7:$AQ$3006,'RC'!$E$6)))</f>
        <v/>
      </c>
      <c r="AD2268" s="48">
        <f>SUMIF($AQ$7:$AQ$3006,'RC'!$E$6,$J$7:$J$3006)+SUMIF($AQ$7:$AQ$3006,'RC'!$E$6,$L$7:$L$3006)</f>
        <v>21</v>
      </c>
      <c r="AF2268" s="48">
        <v>2.73899999999931E-2</v>
      </c>
      <c r="AG2268" s="48">
        <f>IF(OR(AQ2268="",AQ2268&lt;&gt;'RC'!$E$6,AB2268&lt;&gt;'RC'!$D$21),0,1)</f>
        <v>0</v>
      </c>
      <c r="AH2268" s="48">
        <f t="shared" si="790"/>
        <v>2.73899999999931E-2</v>
      </c>
      <c r="AI2268" s="48" t="str">
        <f t="shared" si="772"/>
        <v/>
      </c>
      <c r="AJ2268" s="48" t="str">
        <f t="shared" si="773"/>
        <v/>
      </c>
      <c r="AK2268" s="52" t="str">
        <f t="shared" si="774"/>
        <v/>
      </c>
      <c r="AL2268" s="52" t="str">
        <f t="shared" si="775"/>
        <v/>
      </c>
      <c r="AM2268" s="48" t="str">
        <f t="shared" si="776"/>
        <v/>
      </c>
      <c r="AN2268" s="48" t="str">
        <f t="shared" si="777"/>
        <v/>
      </c>
      <c r="AP2268" s="18" t="str">
        <f t="shared" si="778"/>
        <v/>
      </c>
      <c r="AQ2268" s="18" t="str">
        <f t="shared" si="779"/>
        <v/>
      </c>
      <c r="AR2268" s="18">
        <v>2.7390000000000001E-2</v>
      </c>
      <c r="AS2268" s="18">
        <f>IF(AF!$D$27="Todos",1,IF(M2268=AF!$D$27,1,0))</f>
        <v>1</v>
      </c>
      <c r="AT2268" s="53">
        <f>IF(AND(E2268=AF!$D$6,OR(LT!M2268=AF!$D$27,AF!$D$27="Todos"),OR(AP2268=AF!$E$8,AQ2268=AF!$E$8)),AR2268+AS2268,0)</f>
        <v>0</v>
      </c>
      <c r="AU2268" s="18" t="str">
        <f t="shared" si="780"/>
        <v/>
      </c>
      <c r="AV2268" s="54" t="str">
        <f t="shared" si="781"/>
        <v/>
      </c>
      <c r="AW2268" s="54" t="str">
        <f t="shared" si="782"/>
        <v/>
      </c>
      <c r="AX2268" s="18" t="str">
        <f t="shared" si="783"/>
        <v/>
      </c>
      <c r="AY2268" s="18" t="str">
        <f t="shared" si="784"/>
        <v/>
      </c>
      <c r="BA2268" s="18">
        <f>IF($E2268=AF!$D$6,IF($M2268="Concluída no prazo",2,IF($M2268="Concluída com atraso",1,0)),0)</f>
        <v>0</v>
      </c>
      <c r="BB2268" s="18">
        <f>IF($E2268=AF!$D$6,IF($M2268="Atrasada",2,IF($M2268="Concluída com atraso",1,0)),0)</f>
        <v>0</v>
      </c>
      <c r="BC2268" s="18">
        <v>2.2620000000000001E-2</v>
      </c>
      <c r="BD2268" s="18">
        <f t="shared" si="791"/>
        <v>2.2620000000000001E-2</v>
      </c>
      <c r="BE2268" s="18">
        <f t="shared" si="791"/>
        <v>2.2620000000000001E-2</v>
      </c>
      <c r="BF2268" s="18" t="str">
        <f t="shared" si="785"/>
        <v/>
      </c>
      <c r="BN2268" s="18" t="str">
        <f t="shared" si="786"/>
        <v>s</v>
      </c>
    </row>
    <row r="2269" spans="3:66" ht="50.1" customHeight="1" thickTop="1" thickBot="1" x14ac:dyDescent="0.3">
      <c r="C2269" s="46"/>
      <c r="D2269" s="46"/>
      <c r="E2269" s="46"/>
      <c r="F2269" s="122"/>
      <c r="G2269" s="122"/>
      <c r="H2269" s="78" t="str">
        <f t="shared" si="787"/>
        <v/>
      </c>
      <c r="I2269" s="78" t="str">
        <f t="shared" si="788"/>
        <v/>
      </c>
      <c r="J2269" s="16"/>
      <c r="K2269" s="46" t="str">
        <f t="shared" si="789"/>
        <v/>
      </c>
      <c r="L2269" s="16"/>
      <c r="M2269" s="16"/>
      <c r="N2269" s="46"/>
      <c r="O2269" s="47" t="str">
        <f t="shared" si="792"/>
        <v/>
      </c>
      <c r="P2269" s="47"/>
      <c r="Q2269" s="48" t="str">
        <f>IFERROR(VLOOKUP(E2269,Funcionários!$C$8:$E$207,3,FALSE),"")</f>
        <v/>
      </c>
      <c r="R2269" s="47"/>
      <c r="S2269" s="49" t="str">
        <f t="shared" si="793"/>
        <v/>
      </c>
      <c r="T2269" s="49">
        <v>2.2630000000000001E-2</v>
      </c>
      <c r="U2269" s="48" t="str">
        <f>IF(Funcionários!C2270=0,"",Funcionários!C2270)</f>
        <v/>
      </c>
      <c r="V2269" s="50">
        <f>IF(U2269="",0,IF(COUNTIFS($E$7:$E$3006,U2269,$I$7:$I$3006,'RC'!$E$6)=0,0,COUNTIFS($M$7:$M$3006,"Concluída no prazo",$E$7:$E$3006,U2269,$I$7:$I$3006,'RC'!$E$6)/COUNTIFS($E$7:$E$3006,U2269,$I$7:$I$3006,'RC'!$E$6)))</f>
        <v>0</v>
      </c>
      <c r="W2269" s="49">
        <f>SUMIFS($J$7:$J$3006,$E$7:$E$3006,U2269,$I$7:$I$3006,'RC'!$E$6)+SUMIFS($L$7:$L$3006,$E$7:$E$3006,U2269,$I$7:$I$3006,'RC'!$E$6)</f>
        <v>0</v>
      </c>
      <c r="X2269" s="48">
        <f>COUNTIFS($E$7:$E$3006,U2269,$I$7:$I$3006,'RC'!$E$6)</f>
        <v>0</v>
      </c>
      <c r="Y2269" s="48"/>
      <c r="Z2269" s="51" t="str">
        <f>IF(AQ2269='RC'!$E$6,AC2269*1000+AD2269,"")</f>
        <v/>
      </c>
      <c r="AA2269" s="51" t="str">
        <f>IF(AB2269="","",IF(AQ2269='RC'!$E$6,AC2269*1000-AD2269,""))</f>
        <v/>
      </c>
      <c r="AB2269" s="48" t="str">
        <f>IFERROR(VLOOKUP(E2269,Funcionários!$C$8:$E$207,3,FALSE),"")</f>
        <v/>
      </c>
      <c r="AC2269" s="50" t="str">
        <f>IF(AB2269="","",IF(COUNTIFS($AB$7:$AB$3006,AB2269,$AQ$7:$AQ$3006,'RC'!$E$6)=0,"",COUNTIFS($M$7:$M$3006,"Concluída no prazo",$AB$7:$AB$3006,AB2269,$AQ$7:$AQ$3006,'RC'!$E$6)/COUNTIFS($AB$7:$AB$3006,AB2269,$AQ$7:$AQ$3006,'RC'!$E$6)))</f>
        <v/>
      </c>
      <c r="AD2269" s="48">
        <f>SUMIF($AQ$7:$AQ$3006,'RC'!$E$6,$J$7:$J$3006)+SUMIF($AQ$7:$AQ$3006,'RC'!$E$6,$L$7:$L$3006)</f>
        <v>21</v>
      </c>
      <c r="AF2269" s="48">
        <v>2.7379999999993101E-2</v>
      </c>
      <c r="AG2269" s="48">
        <f>IF(OR(AQ2269="",AQ2269&lt;&gt;'RC'!$E$6,AB2269&lt;&gt;'RC'!$D$21),0,1)</f>
        <v>0</v>
      </c>
      <c r="AH2269" s="48">
        <f t="shared" si="790"/>
        <v>2.7379999999993101E-2</v>
      </c>
      <c r="AI2269" s="48" t="str">
        <f t="shared" si="772"/>
        <v/>
      </c>
      <c r="AJ2269" s="48" t="str">
        <f t="shared" si="773"/>
        <v/>
      </c>
      <c r="AK2269" s="52" t="str">
        <f t="shared" si="774"/>
        <v/>
      </c>
      <c r="AL2269" s="52" t="str">
        <f t="shared" si="775"/>
        <v/>
      </c>
      <c r="AM2269" s="48" t="str">
        <f t="shared" si="776"/>
        <v/>
      </c>
      <c r="AN2269" s="48" t="str">
        <f t="shared" si="777"/>
        <v/>
      </c>
      <c r="AP2269" s="18" t="str">
        <f t="shared" si="778"/>
        <v/>
      </c>
      <c r="AQ2269" s="18" t="str">
        <f t="shared" si="779"/>
        <v/>
      </c>
      <c r="AR2269" s="18">
        <v>2.7380000000000002E-2</v>
      </c>
      <c r="AS2269" s="18">
        <f>IF(AF!$D$27="Todos",1,IF(M2269=AF!$D$27,1,0))</f>
        <v>1</v>
      </c>
      <c r="AT2269" s="53">
        <f>IF(AND(E2269=AF!$D$6,OR(LT!M2269=AF!$D$27,AF!$D$27="Todos"),OR(AP2269=AF!$E$8,AQ2269=AF!$E$8)),AR2269+AS2269,0)</f>
        <v>0</v>
      </c>
      <c r="AU2269" s="18" t="str">
        <f t="shared" si="780"/>
        <v/>
      </c>
      <c r="AV2269" s="54" t="str">
        <f t="shared" si="781"/>
        <v/>
      </c>
      <c r="AW2269" s="54" t="str">
        <f t="shared" si="782"/>
        <v/>
      </c>
      <c r="AX2269" s="18" t="str">
        <f t="shared" si="783"/>
        <v/>
      </c>
      <c r="AY2269" s="18" t="str">
        <f t="shared" si="784"/>
        <v/>
      </c>
      <c r="BA2269" s="18">
        <f>IF($E2269=AF!$D$6,IF($M2269="Concluída no prazo",2,IF($M2269="Concluída com atraso",1,0)),0)</f>
        <v>0</v>
      </c>
      <c r="BB2269" s="18">
        <f>IF($E2269=AF!$D$6,IF($M2269="Atrasada",2,IF($M2269="Concluída com atraso",1,0)),0)</f>
        <v>0</v>
      </c>
      <c r="BC2269" s="18">
        <v>2.2630000000000001E-2</v>
      </c>
      <c r="BD2269" s="18">
        <f t="shared" si="791"/>
        <v>2.2630000000000001E-2</v>
      </c>
      <c r="BE2269" s="18">
        <f t="shared" si="791"/>
        <v>2.2630000000000001E-2</v>
      </c>
      <c r="BF2269" s="18" t="str">
        <f t="shared" si="785"/>
        <v/>
      </c>
      <c r="BN2269" s="18" t="str">
        <f t="shared" si="786"/>
        <v>s</v>
      </c>
    </row>
    <row r="2270" spans="3:66" ht="50.1" customHeight="1" thickTop="1" thickBot="1" x14ac:dyDescent="0.3">
      <c r="C2270" s="46"/>
      <c r="D2270" s="46"/>
      <c r="E2270" s="46"/>
      <c r="F2270" s="122"/>
      <c r="G2270" s="122"/>
      <c r="H2270" s="78" t="str">
        <f t="shared" si="787"/>
        <v/>
      </c>
      <c r="I2270" s="78" t="str">
        <f t="shared" si="788"/>
        <v/>
      </c>
      <c r="J2270" s="16"/>
      <c r="K2270" s="46" t="str">
        <f t="shared" si="789"/>
        <v/>
      </c>
      <c r="L2270" s="16"/>
      <c r="M2270" s="16"/>
      <c r="N2270" s="46"/>
      <c r="O2270" s="47" t="str">
        <f t="shared" si="792"/>
        <v/>
      </c>
      <c r="P2270" s="47"/>
      <c r="Q2270" s="48" t="str">
        <f>IFERROR(VLOOKUP(E2270,Funcionários!$C$8:$E$207,3,FALSE),"")</f>
        <v/>
      </c>
      <c r="R2270" s="47"/>
      <c r="S2270" s="49" t="str">
        <f t="shared" si="793"/>
        <v/>
      </c>
      <c r="T2270" s="49">
        <v>2.264E-2</v>
      </c>
      <c r="U2270" s="48" t="str">
        <f>IF(Funcionários!C2271=0,"",Funcionários!C2271)</f>
        <v/>
      </c>
      <c r="V2270" s="50">
        <f>IF(U2270="",0,IF(COUNTIFS($E$7:$E$3006,U2270,$I$7:$I$3006,'RC'!$E$6)=0,0,COUNTIFS($M$7:$M$3006,"Concluída no prazo",$E$7:$E$3006,U2270,$I$7:$I$3006,'RC'!$E$6)/COUNTIFS($E$7:$E$3006,U2270,$I$7:$I$3006,'RC'!$E$6)))</f>
        <v>0</v>
      </c>
      <c r="W2270" s="49">
        <f>SUMIFS($J$7:$J$3006,$E$7:$E$3006,U2270,$I$7:$I$3006,'RC'!$E$6)+SUMIFS($L$7:$L$3006,$E$7:$E$3006,U2270,$I$7:$I$3006,'RC'!$E$6)</f>
        <v>0</v>
      </c>
      <c r="X2270" s="48">
        <f>COUNTIFS($E$7:$E$3006,U2270,$I$7:$I$3006,'RC'!$E$6)</f>
        <v>0</v>
      </c>
      <c r="Y2270" s="48"/>
      <c r="Z2270" s="51" t="str">
        <f>IF(AQ2270='RC'!$E$6,AC2270*1000+AD2270,"")</f>
        <v/>
      </c>
      <c r="AA2270" s="51" t="str">
        <f>IF(AB2270="","",IF(AQ2270='RC'!$E$6,AC2270*1000-AD2270,""))</f>
        <v/>
      </c>
      <c r="AB2270" s="48" t="str">
        <f>IFERROR(VLOOKUP(E2270,Funcionários!$C$8:$E$207,3,FALSE),"")</f>
        <v/>
      </c>
      <c r="AC2270" s="50" t="str">
        <f>IF(AB2270="","",IF(COUNTIFS($AB$7:$AB$3006,AB2270,$AQ$7:$AQ$3006,'RC'!$E$6)=0,"",COUNTIFS($M$7:$M$3006,"Concluída no prazo",$AB$7:$AB$3006,AB2270,$AQ$7:$AQ$3006,'RC'!$E$6)/COUNTIFS($AB$7:$AB$3006,AB2270,$AQ$7:$AQ$3006,'RC'!$E$6)))</f>
        <v/>
      </c>
      <c r="AD2270" s="48">
        <f>SUMIF($AQ$7:$AQ$3006,'RC'!$E$6,$J$7:$J$3006)+SUMIF($AQ$7:$AQ$3006,'RC'!$E$6,$L$7:$L$3006)</f>
        <v>21</v>
      </c>
      <c r="AF2270" s="48">
        <v>2.7369999999993101E-2</v>
      </c>
      <c r="AG2270" s="48">
        <f>IF(OR(AQ2270="",AQ2270&lt;&gt;'RC'!$E$6,AB2270&lt;&gt;'RC'!$D$21),0,1)</f>
        <v>0</v>
      </c>
      <c r="AH2270" s="48">
        <f t="shared" si="790"/>
        <v>2.7369999999993101E-2</v>
      </c>
      <c r="AI2270" s="48" t="str">
        <f t="shared" si="772"/>
        <v/>
      </c>
      <c r="AJ2270" s="48" t="str">
        <f t="shared" si="773"/>
        <v/>
      </c>
      <c r="AK2270" s="52" t="str">
        <f t="shared" si="774"/>
        <v/>
      </c>
      <c r="AL2270" s="52" t="str">
        <f t="shared" si="775"/>
        <v/>
      </c>
      <c r="AM2270" s="48" t="str">
        <f t="shared" si="776"/>
        <v/>
      </c>
      <c r="AN2270" s="48" t="str">
        <f t="shared" si="777"/>
        <v/>
      </c>
      <c r="AP2270" s="18" t="str">
        <f t="shared" si="778"/>
        <v/>
      </c>
      <c r="AQ2270" s="18" t="str">
        <f t="shared" si="779"/>
        <v/>
      </c>
      <c r="AR2270" s="18">
        <v>2.7369999999999998E-2</v>
      </c>
      <c r="AS2270" s="18">
        <f>IF(AF!$D$27="Todos",1,IF(M2270=AF!$D$27,1,0))</f>
        <v>1</v>
      </c>
      <c r="AT2270" s="53">
        <f>IF(AND(E2270=AF!$D$6,OR(LT!M2270=AF!$D$27,AF!$D$27="Todos"),OR(AP2270=AF!$E$8,AQ2270=AF!$E$8)),AR2270+AS2270,0)</f>
        <v>0</v>
      </c>
      <c r="AU2270" s="18" t="str">
        <f t="shared" si="780"/>
        <v/>
      </c>
      <c r="AV2270" s="54" t="str">
        <f t="shared" si="781"/>
        <v/>
      </c>
      <c r="AW2270" s="54" t="str">
        <f t="shared" si="782"/>
        <v/>
      </c>
      <c r="AX2270" s="18" t="str">
        <f t="shared" si="783"/>
        <v/>
      </c>
      <c r="AY2270" s="18" t="str">
        <f t="shared" si="784"/>
        <v/>
      </c>
      <c r="BA2270" s="18">
        <f>IF($E2270=AF!$D$6,IF($M2270="Concluída no prazo",2,IF($M2270="Concluída com atraso",1,0)),0)</f>
        <v>0</v>
      </c>
      <c r="BB2270" s="18">
        <f>IF($E2270=AF!$D$6,IF($M2270="Atrasada",2,IF($M2270="Concluída com atraso",1,0)),0)</f>
        <v>0</v>
      </c>
      <c r="BC2270" s="18">
        <v>2.264E-2</v>
      </c>
      <c r="BD2270" s="18">
        <f t="shared" si="791"/>
        <v>2.264E-2</v>
      </c>
      <c r="BE2270" s="18">
        <f t="shared" si="791"/>
        <v>2.264E-2</v>
      </c>
      <c r="BF2270" s="18" t="str">
        <f t="shared" si="785"/>
        <v/>
      </c>
      <c r="BN2270" s="18" t="str">
        <f t="shared" si="786"/>
        <v>s</v>
      </c>
    </row>
    <row r="2271" spans="3:66" ht="50.1" customHeight="1" thickTop="1" thickBot="1" x14ac:dyDescent="0.3">
      <c r="C2271" s="46"/>
      <c r="D2271" s="46"/>
      <c r="E2271" s="46"/>
      <c r="F2271" s="122"/>
      <c r="G2271" s="122"/>
      <c r="H2271" s="78" t="str">
        <f t="shared" si="787"/>
        <v/>
      </c>
      <c r="I2271" s="78" t="str">
        <f t="shared" si="788"/>
        <v/>
      </c>
      <c r="J2271" s="16"/>
      <c r="K2271" s="46" t="str">
        <f t="shared" si="789"/>
        <v/>
      </c>
      <c r="L2271" s="16"/>
      <c r="M2271" s="16"/>
      <c r="N2271" s="46"/>
      <c r="O2271" s="47" t="str">
        <f t="shared" si="792"/>
        <v/>
      </c>
      <c r="P2271" s="47"/>
      <c r="Q2271" s="48" t="str">
        <f>IFERROR(VLOOKUP(E2271,Funcionários!$C$8:$E$207,3,FALSE),"")</f>
        <v/>
      </c>
      <c r="R2271" s="47"/>
      <c r="S2271" s="49" t="str">
        <f t="shared" si="793"/>
        <v/>
      </c>
      <c r="T2271" s="49">
        <v>2.265E-2</v>
      </c>
      <c r="U2271" s="48" t="str">
        <f>IF(Funcionários!C2272=0,"",Funcionários!C2272)</f>
        <v/>
      </c>
      <c r="V2271" s="50">
        <f>IF(U2271="",0,IF(COUNTIFS($E$7:$E$3006,U2271,$I$7:$I$3006,'RC'!$E$6)=0,0,COUNTIFS($M$7:$M$3006,"Concluída no prazo",$E$7:$E$3006,U2271,$I$7:$I$3006,'RC'!$E$6)/COUNTIFS($E$7:$E$3006,U2271,$I$7:$I$3006,'RC'!$E$6)))</f>
        <v>0</v>
      </c>
      <c r="W2271" s="49">
        <f>SUMIFS($J$7:$J$3006,$E$7:$E$3006,U2271,$I$7:$I$3006,'RC'!$E$6)+SUMIFS($L$7:$L$3006,$E$7:$E$3006,U2271,$I$7:$I$3006,'RC'!$E$6)</f>
        <v>0</v>
      </c>
      <c r="X2271" s="48">
        <f>COUNTIFS($E$7:$E$3006,U2271,$I$7:$I$3006,'RC'!$E$6)</f>
        <v>0</v>
      </c>
      <c r="Y2271" s="48"/>
      <c r="Z2271" s="51" t="str">
        <f>IF(AQ2271='RC'!$E$6,AC2271*1000+AD2271,"")</f>
        <v/>
      </c>
      <c r="AA2271" s="51" t="str">
        <f>IF(AB2271="","",IF(AQ2271='RC'!$E$6,AC2271*1000-AD2271,""))</f>
        <v/>
      </c>
      <c r="AB2271" s="48" t="str">
        <f>IFERROR(VLOOKUP(E2271,Funcionários!$C$8:$E$207,3,FALSE),"")</f>
        <v/>
      </c>
      <c r="AC2271" s="50" t="str">
        <f>IF(AB2271="","",IF(COUNTIFS($AB$7:$AB$3006,AB2271,$AQ$7:$AQ$3006,'RC'!$E$6)=0,"",COUNTIFS($M$7:$M$3006,"Concluída no prazo",$AB$7:$AB$3006,AB2271,$AQ$7:$AQ$3006,'RC'!$E$6)/COUNTIFS($AB$7:$AB$3006,AB2271,$AQ$7:$AQ$3006,'RC'!$E$6)))</f>
        <v/>
      </c>
      <c r="AD2271" s="48">
        <f>SUMIF($AQ$7:$AQ$3006,'RC'!$E$6,$J$7:$J$3006)+SUMIF($AQ$7:$AQ$3006,'RC'!$E$6,$L$7:$L$3006)</f>
        <v>21</v>
      </c>
      <c r="AF2271" s="48">
        <v>2.7359999999993102E-2</v>
      </c>
      <c r="AG2271" s="48">
        <f>IF(OR(AQ2271="",AQ2271&lt;&gt;'RC'!$E$6,AB2271&lt;&gt;'RC'!$D$21),0,1)</f>
        <v>0</v>
      </c>
      <c r="AH2271" s="48">
        <f t="shared" si="790"/>
        <v>2.7359999999993102E-2</v>
      </c>
      <c r="AI2271" s="48" t="str">
        <f t="shared" si="772"/>
        <v/>
      </c>
      <c r="AJ2271" s="48" t="str">
        <f t="shared" si="773"/>
        <v/>
      </c>
      <c r="AK2271" s="52" t="str">
        <f t="shared" si="774"/>
        <v/>
      </c>
      <c r="AL2271" s="52" t="str">
        <f t="shared" si="775"/>
        <v/>
      </c>
      <c r="AM2271" s="48" t="str">
        <f t="shared" si="776"/>
        <v/>
      </c>
      <c r="AN2271" s="48" t="str">
        <f t="shared" si="777"/>
        <v/>
      </c>
      <c r="AP2271" s="18" t="str">
        <f t="shared" si="778"/>
        <v/>
      </c>
      <c r="AQ2271" s="18" t="str">
        <f t="shared" si="779"/>
        <v/>
      </c>
      <c r="AR2271" s="18">
        <v>2.7359999999999999E-2</v>
      </c>
      <c r="AS2271" s="18">
        <f>IF(AF!$D$27="Todos",1,IF(M2271=AF!$D$27,1,0))</f>
        <v>1</v>
      </c>
      <c r="AT2271" s="53">
        <f>IF(AND(E2271=AF!$D$6,OR(LT!M2271=AF!$D$27,AF!$D$27="Todos"),OR(AP2271=AF!$E$8,AQ2271=AF!$E$8)),AR2271+AS2271,0)</f>
        <v>0</v>
      </c>
      <c r="AU2271" s="18" t="str">
        <f t="shared" si="780"/>
        <v/>
      </c>
      <c r="AV2271" s="54" t="str">
        <f t="shared" si="781"/>
        <v/>
      </c>
      <c r="AW2271" s="54" t="str">
        <f t="shared" si="782"/>
        <v/>
      </c>
      <c r="AX2271" s="18" t="str">
        <f t="shared" si="783"/>
        <v/>
      </c>
      <c r="AY2271" s="18" t="str">
        <f t="shared" si="784"/>
        <v/>
      </c>
      <c r="BA2271" s="18">
        <f>IF($E2271=AF!$D$6,IF($M2271="Concluída no prazo",2,IF($M2271="Concluída com atraso",1,0)),0)</f>
        <v>0</v>
      </c>
      <c r="BB2271" s="18">
        <f>IF($E2271=AF!$D$6,IF($M2271="Atrasada",2,IF($M2271="Concluída com atraso",1,0)),0)</f>
        <v>0</v>
      </c>
      <c r="BC2271" s="18">
        <v>2.265E-2</v>
      </c>
      <c r="BD2271" s="18">
        <f t="shared" si="791"/>
        <v>2.265E-2</v>
      </c>
      <c r="BE2271" s="18">
        <f t="shared" si="791"/>
        <v>2.265E-2</v>
      </c>
      <c r="BF2271" s="18" t="str">
        <f t="shared" si="785"/>
        <v/>
      </c>
      <c r="BN2271" s="18" t="str">
        <f t="shared" si="786"/>
        <v>s</v>
      </c>
    </row>
    <row r="2272" spans="3:66" ht="50.1" customHeight="1" thickTop="1" thickBot="1" x14ac:dyDescent="0.3">
      <c r="C2272" s="46"/>
      <c r="D2272" s="46"/>
      <c r="E2272" s="46"/>
      <c r="F2272" s="122"/>
      <c r="G2272" s="122"/>
      <c r="H2272" s="78" t="str">
        <f t="shared" si="787"/>
        <v/>
      </c>
      <c r="I2272" s="78" t="str">
        <f t="shared" si="788"/>
        <v/>
      </c>
      <c r="J2272" s="16"/>
      <c r="K2272" s="46" t="str">
        <f t="shared" si="789"/>
        <v/>
      </c>
      <c r="L2272" s="16"/>
      <c r="M2272" s="16"/>
      <c r="N2272" s="46"/>
      <c r="O2272" s="47" t="str">
        <f t="shared" si="792"/>
        <v/>
      </c>
      <c r="P2272" s="47"/>
      <c r="Q2272" s="48" t="str">
        <f>IFERROR(VLOOKUP(E2272,Funcionários!$C$8:$E$207,3,FALSE),"")</f>
        <v/>
      </c>
      <c r="R2272" s="47"/>
      <c r="S2272" s="49" t="str">
        <f t="shared" si="793"/>
        <v/>
      </c>
      <c r="T2272" s="49">
        <v>2.266E-2</v>
      </c>
      <c r="U2272" s="48" t="str">
        <f>IF(Funcionários!C2273=0,"",Funcionários!C2273)</f>
        <v/>
      </c>
      <c r="V2272" s="50">
        <f>IF(U2272="",0,IF(COUNTIFS($E$7:$E$3006,U2272,$I$7:$I$3006,'RC'!$E$6)=0,0,COUNTIFS($M$7:$M$3006,"Concluída no prazo",$E$7:$E$3006,U2272,$I$7:$I$3006,'RC'!$E$6)/COUNTIFS($E$7:$E$3006,U2272,$I$7:$I$3006,'RC'!$E$6)))</f>
        <v>0</v>
      </c>
      <c r="W2272" s="49">
        <f>SUMIFS($J$7:$J$3006,$E$7:$E$3006,U2272,$I$7:$I$3006,'RC'!$E$6)+SUMIFS($L$7:$L$3006,$E$7:$E$3006,U2272,$I$7:$I$3006,'RC'!$E$6)</f>
        <v>0</v>
      </c>
      <c r="X2272" s="48">
        <f>COUNTIFS($E$7:$E$3006,U2272,$I$7:$I$3006,'RC'!$E$6)</f>
        <v>0</v>
      </c>
      <c r="Y2272" s="48"/>
      <c r="Z2272" s="51" t="str">
        <f>IF(AQ2272='RC'!$E$6,AC2272*1000+AD2272,"")</f>
        <v/>
      </c>
      <c r="AA2272" s="51" t="str">
        <f>IF(AB2272="","",IF(AQ2272='RC'!$E$6,AC2272*1000-AD2272,""))</f>
        <v/>
      </c>
      <c r="AB2272" s="48" t="str">
        <f>IFERROR(VLOOKUP(E2272,Funcionários!$C$8:$E$207,3,FALSE),"")</f>
        <v/>
      </c>
      <c r="AC2272" s="50" t="str">
        <f>IF(AB2272="","",IF(COUNTIFS($AB$7:$AB$3006,AB2272,$AQ$7:$AQ$3006,'RC'!$E$6)=0,"",COUNTIFS($M$7:$M$3006,"Concluída no prazo",$AB$7:$AB$3006,AB2272,$AQ$7:$AQ$3006,'RC'!$E$6)/COUNTIFS($AB$7:$AB$3006,AB2272,$AQ$7:$AQ$3006,'RC'!$E$6)))</f>
        <v/>
      </c>
      <c r="AD2272" s="48">
        <f>SUMIF($AQ$7:$AQ$3006,'RC'!$E$6,$J$7:$J$3006)+SUMIF($AQ$7:$AQ$3006,'RC'!$E$6,$L$7:$L$3006)</f>
        <v>21</v>
      </c>
      <c r="AF2272" s="48">
        <v>2.7349999999993099E-2</v>
      </c>
      <c r="AG2272" s="48">
        <f>IF(OR(AQ2272="",AQ2272&lt;&gt;'RC'!$E$6,AB2272&lt;&gt;'RC'!$D$21),0,1)</f>
        <v>0</v>
      </c>
      <c r="AH2272" s="48">
        <f t="shared" si="790"/>
        <v>2.7349999999993099E-2</v>
      </c>
      <c r="AI2272" s="48" t="str">
        <f t="shared" si="772"/>
        <v/>
      </c>
      <c r="AJ2272" s="48" t="str">
        <f t="shared" si="773"/>
        <v/>
      </c>
      <c r="AK2272" s="52" t="str">
        <f t="shared" si="774"/>
        <v/>
      </c>
      <c r="AL2272" s="52" t="str">
        <f t="shared" si="775"/>
        <v/>
      </c>
      <c r="AM2272" s="48" t="str">
        <f t="shared" si="776"/>
        <v/>
      </c>
      <c r="AN2272" s="48" t="str">
        <f t="shared" si="777"/>
        <v/>
      </c>
      <c r="AP2272" s="18" t="str">
        <f t="shared" si="778"/>
        <v/>
      </c>
      <c r="AQ2272" s="18" t="str">
        <f t="shared" si="779"/>
        <v/>
      </c>
      <c r="AR2272" s="18">
        <v>2.7349999999999999E-2</v>
      </c>
      <c r="AS2272" s="18">
        <f>IF(AF!$D$27="Todos",1,IF(M2272=AF!$D$27,1,0))</f>
        <v>1</v>
      </c>
      <c r="AT2272" s="53">
        <f>IF(AND(E2272=AF!$D$6,OR(LT!M2272=AF!$D$27,AF!$D$27="Todos"),OR(AP2272=AF!$E$8,AQ2272=AF!$E$8)),AR2272+AS2272,0)</f>
        <v>0</v>
      </c>
      <c r="AU2272" s="18" t="str">
        <f t="shared" si="780"/>
        <v/>
      </c>
      <c r="AV2272" s="54" t="str">
        <f t="shared" si="781"/>
        <v/>
      </c>
      <c r="AW2272" s="54" t="str">
        <f t="shared" si="782"/>
        <v/>
      </c>
      <c r="AX2272" s="18" t="str">
        <f t="shared" si="783"/>
        <v/>
      </c>
      <c r="AY2272" s="18" t="str">
        <f t="shared" si="784"/>
        <v/>
      </c>
      <c r="BA2272" s="18">
        <f>IF($E2272=AF!$D$6,IF($M2272="Concluída no prazo",2,IF($M2272="Concluída com atraso",1,0)),0)</f>
        <v>0</v>
      </c>
      <c r="BB2272" s="18">
        <f>IF($E2272=AF!$D$6,IF($M2272="Atrasada",2,IF($M2272="Concluída com atraso",1,0)),0)</f>
        <v>0</v>
      </c>
      <c r="BC2272" s="18">
        <v>2.266E-2</v>
      </c>
      <c r="BD2272" s="18">
        <f t="shared" si="791"/>
        <v>2.266E-2</v>
      </c>
      <c r="BE2272" s="18">
        <f t="shared" si="791"/>
        <v>2.266E-2</v>
      </c>
      <c r="BF2272" s="18" t="str">
        <f t="shared" si="785"/>
        <v/>
      </c>
      <c r="BN2272" s="18" t="str">
        <f t="shared" si="786"/>
        <v>s</v>
      </c>
    </row>
    <row r="2273" spans="3:66" ht="50.1" customHeight="1" thickTop="1" thickBot="1" x14ac:dyDescent="0.3">
      <c r="C2273" s="46"/>
      <c r="D2273" s="46"/>
      <c r="E2273" s="46"/>
      <c r="F2273" s="122"/>
      <c r="G2273" s="122"/>
      <c r="H2273" s="78" t="str">
        <f t="shared" si="787"/>
        <v/>
      </c>
      <c r="I2273" s="78" t="str">
        <f t="shared" si="788"/>
        <v/>
      </c>
      <c r="J2273" s="16"/>
      <c r="K2273" s="46" t="str">
        <f t="shared" si="789"/>
        <v/>
      </c>
      <c r="L2273" s="16"/>
      <c r="M2273" s="16"/>
      <c r="N2273" s="46"/>
      <c r="O2273" s="47" t="str">
        <f t="shared" si="792"/>
        <v/>
      </c>
      <c r="P2273" s="47"/>
      <c r="Q2273" s="48" t="str">
        <f>IFERROR(VLOOKUP(E2273,Funcionários!$C$8:$E$207,3,FALSE),"")</f>
        <v/>
      </c>
      <c r="R2273" s="47"/>
      <c r="S2273" s="49" t="str">
        <f t="shared" si="793"/>
        <v/>
      </c>
      <c r="T2273" s="49">
        <v>2.2669999999999999E-2</v>
      </c>
      <c r="U2273" s="48" t="str">
        <f>IF(Funcionários!C2274=0,"",Funcionários!C2274)</f>
        <v/>
      </c>
      <c r="V2273" s="50">
        <f>IF(U2273="",0,IF(COUNTIFS($E$7:$E$3006,U2273,$I$7:$I$3006,'RC'!$E$6)=0,0,COUNTIFS($M$7:$M$3006,"Concluída no prazo",$E$7:$E$3006,U2273,$I$7:$I$3006,'RC'!$E$6)/COUNTIFS($E$7:$E$3006,U2273,$I$7:$I$3006,'RC'!$E$6)))</f>
        <v>0</v>
      </c>
      <c r="W2273" s="49">
        <f>SUMIFS($J$7:$J$3006,$E$7:$E$3006,U2273,$I$7:$I$3006,'RC'!$E$6)+SUMIFS($L$7:$L$3006,$E$7:$E$3006,U2273,$I$7:$I$3006,'RC'!$E$6)</f>
        <v>0</v>
      </c>
      <c r="X2273" s="48">
        <f>COUNTIFS($E$7:$E$3006,U2273,$I$7:$I$3006,'RC'!$E$6)</f>
        <v>0</v>
      </c>
      <c r="Y2273" s="48"/>
      <c r="Z2273" s="51" t="str">
        <f>IF(AQ2273='RC'!$E$6,AC2273*1000+AD2273,"")</f>
        <v/>
      </c>
      <c r="AA2273" s="51" t="str">
        <f>IF(AB2273="","",IF(AQ2273='RC'!$E$6,AC2273*1000-AD2273,""))</f>
        <v/>
      </c>
      <c r="AB2273" s="48" t="str">
        <f>IFERROR(VLOOKUP(E2273,Funcionários!$C$8:$E$207,3,FALSE),"")</f>
        <v/>
      </c>
      <c r="AC2273" s="50" t="str">
        <f>IF(AB2273="","",IF(COUNTIFS($AB$7:$AB$3006,AB2273,$AQ$7:$AQ$3006,'RC'!$E$6)=0,"",COUNTIFS($M$7:$M$3006,"Concluída no prazo",$AB$7:$AB$3006,AB2273,$AQ$7:$AQ$3006,'RC'!$E$6)/COUNTIFS($AB$7:$AB$3006,AB2273,$AQ$7:$AQ$3006,'RC'!$E$6)))</f>
        <v/>
      </c>
      <c r="AD2273" s="48">
        <f>SUMIF($AQ$7:$AQ$3006,'RC'!$E$6,$J$7:$J$3006)+SUMIF($AQ$7:$AQ$3006,'RC'!$E$6,$L$7:$L$3006)</f>
        <v>21</v>
      </c>
      <c r="AF2273" s="48">
        <v>2.7339999999993099E-2</v>
      </c>
      <c r="AG2273" s="48">
        <f>IF(OR(AQ2273="",AQ2273&lt;&gt;'RC'!$E$6,AB2273&lt;&gt;'RC'!$D$21),0,1)</f>
        <v>0</v>
      </c>
      <c r="AH2273" s="48">
        <f t="shared" si="790"/>
        <v>2.7339999999993099E-2</v>
      </c>
      <c r="AI2273" s="48" t="str">
        <f t="shared" si="772"/>
        <v/>
      </c>
      <c r="AJ2273" s="48" t="str">
        <f t="shared" si="773"/>
        <v/>
      </c>
      <c r="AK2273" s="52" t="str">
        <f t="shared" si="774"/>
        <v/>
      </c>
      <c r="AL2273" s="52" t="str">
        <f t="shared" si="775"/>
        <v/>
      </c>
      <c r="AM2273" s="48" t="str">
        <f t="shared" si="776"/>
        <v/>
      </c>
      <c r="AN2273" s="48" t="str">
        <f t="shared" si="777"/>
        <v/>
      </c>
      <c r="AP2273" s="18" t="str">
        <f t="shared" si="778"/>
        <v/>
      </c>
      <c r="AQ2273" s="18" t="str">
        <f t="shared" si="779"/>
        <v/>
      </c>
      <c r="AR2273" s="18">
        <v>2.734E-2</v>
      </c>
      <c r="AS2273" s="18">
        <f>IF(AF!$D$27="Todos",1,IF(M2273=AF!$D$27,1,0))</f>
        <v>1</v>
      </c>
      <c r="AT2273" s="53">
        <f>IF(AND(E2273=AF!$D$6,OR(LT!M2273=AF!$D$27,AF!$D$27="Todos"),OR(AP2273=AF!$E$8,AQ2273=AF!$E$8)),AR2273+AS2273,0)</f>
        <v>0</v>
      </c>
      <c r="AU2273" s="18" t="str">
        <f t="shared" si="780"/>
        <v/>
      </c>
      <c r="AV2273" s="54" t="str">
        <f t="shared" si="781"/>
        <v/>
      </c>
      <c r="AW2273" s="54" t="str">
        <f t="shared" si="782"/>
        <v/>
      </c>
      <c r="AX2273" s="18" t="str">
        <f t="shared" si="783"/>
        <v/>
      </c>
      <c r="AY2273" s="18" t="str">
        <f t="shared" si="784"/>
        <v/>
      </c>
      <c r="BA2273" s="18">
        <f>IF($E2273=AF!$D$6,IF($M2273="Concluída no prazo",2,IF($M2273="Concluída com atraso",1,0)),0)</f>
        <v>0</v>
      </c>
      <c r="BB2273" s="18">
        <f>IF($E2273=AF!$D$6,IF($M2273="Atrasada",2,IF($M2273="Concluída com atraso",1,0)),0)</f>
        <v>0</v>
      </c>
      <c r="BC2273" s="18">
        <v>2.2669999999999999E-2</v>
      </c>
      <c r="BD2273" s="18">
        <f t="shared" si="791"/>
        <v>2.2669999999999999E-2</v>
      </c>
      <c r="BE2273" s="18">
        <f t="shared" si="791"/>
        <v>2.2669999999999999E-2</v>
      </c>
      <c r="BF2273" s="18" t="str">
        <f t="shared" si="785"/>
        <v/>
      </c>
      <c r="BN2273" s="18" t="str">
        <f t="shared" si="786"/>
        <v>s</v>
      </c>
    </row>
    <row r="2274" spans="3:66" ht="50.1" customHeight="1" thickTop="1" thickBot="1" x14ac:dyDescent="0.3">
      <c r="C2274" s="46"/>
      <c r="D2274" s="46"/>
      <c r="E2274" s="46"/>
      <c r="F2274" s="122"/>
      <c r="G2274" s="122"/>
      <c r="H2274" s="78" t="str">
        <f t="shared" si="787"/>
        <v/>
      </c>
      <c r="I2274" s="78" t="str">
        <f t="shared" si="788"/>
        <v/>
      </c>
      <c r="J2274" s="16"/>
      <c r="K2274" s="46" t="str">
        <f t="shared" si="789"/>
        <v/>
      </c>
      <c r="L2274" s="16"/>
      <c r="M2274" s="16"/>
      <c r="N2274" s="46"/>
      <c r="O2274" s="47" t="str">
        <f t="shared" si="792"/>
        <v/>
      </c>
      <c r="P2274" s="47"/>
      <c r="Q2274" s="48" t="str">
        <f>IFERROR(VLOOKUP(E2274,Funcionários!$C$8:$E$207,3,FALSE),"")</f>
        <v/>
      </c>
      <c r="R2274" s="47"/>
      <c r="S2274" s="49" t="str">
        <f t="shared" si="793"/>
        <v/>
      </c>
      <c r="T2274" s="49">
        <v>2.2679999999999999E-2</v>
      </c>
      <c r="U2274" s="48" t="str">
        <f>IF(Funcionários!C2275=0,"",Funcionários!C2275)</f>
        <v/>
      </c>
      <c r="V2274" s="50">
        <f>IF(U2274="",0,IF(COUNTIFS($E$7:$E$3006,U2274,$I$7:$I$3006,'RC'!$E$6)=0,0,COUNTIFS($M$7:$M$3006,"Concluída no prazo",$E$7:$E$3006,U2274,$I$7:$I$3006,'RC'!$E$6)/COUNTIFS($E$7:$E$3006,U2274,$I$7:$I$3006,'RC'!$E$6)))</f>
        <v>0</v>
      </c>
      <c r="W2274" s="49">
        <f>SUMIFS($J$7:$J$3006,$E$7:$E$3006,U2274,$I$7:$I$3006,'RC'!$E$6)+SUMIFS($L$7:$L$3006,$E$7:$E$3006,U2274,$I$7:$I$3006,'RC'!$E$6)</f>
        <v>0</v>
      </c>
      <c r="X2274" s="48">
        <f>COUNTIFS($E$7:$E$3006,U2274,$I$7:$I$3006,'RC'!$E$6)</f>
        <v>0</v>
      </c>
      <c r="Y2274" s="48"/>
      <c r="Z2274" s="51" t="str">
        <f>IF(AQ2274='RC'!$E$6,AC2274*1000+AD2274,"")</f>
        <v/>
      </c>
      <c r="AA2274" s="51" t="str">
        <f>IF(AB2274="","",IF(AQ2274='RC'!$E$6,AC2274*1000-AD2274,""))</f>
        <v/>
      </c>
      <c r="AB2274" s="48" t="str">
        <f>IFERROR(VLOOKUP(E2274,Funcionários!$C$8:$E$207,3,FALSE),"")</f>
        <v/>
      </c>
      <c r="AC2274" s="50" t="str">
        <f>IF(AB2274="","",IF(COUNTIFS($AB$7:$AB$3006,AB2274,$AQ$7:$AQ$3006,'RC'!$E$6)=0,"",COUNTIFS($M$7:$M$3006,"Concluída no prazo",$AB$7:$AB$3006,AB2274,$AQ$7:$AQ$3006,'RC'!$E$6)/COUNTIFS($AB$7:$AB$3006,AB2274,$AQ$7:$AQ$3006,'RC'!$E$6)))</f>
        <v/>
      </c>
      <c r="AD2274" s="48">
        <f>SUMIF($AQ$7:$AQ$3006,'RC'!$E$6,$J$7:$J$3006)+SUMIF($AQ$7:$AQ$3006,'RC'!$E$6,$L$7:$L$3006)</f>
        <v>21</v>
      </c>
      <c r="AF2274" s="48">
        <v>2.7329999999993099E-2</v>
      </c>
      <c r="AG2274" s="48">
        <f>IF(OR(AQ2274="",AQ2274&lt;&gt;'RC'!$E$6,AB2274&lt;&gt;'RC'!$D$21),0,1)</f>
        <v>0</v>
      </c>
      <c r="AH2274" s="48">
        <f t="shared" si="790"/>
        <v>2.7329999999993099E-2</v>
      </c>
      <c r="AI2274" s="48" t="str">
        <f t="shared" si="772"/>
        <v/>
      </c>
      <c r="AJ2274" s="48" t="str">
        <f t="shared" si="773"/>
        <v/>
      </c>
      <c r="AK2274" s="52" t="str">
        <f t="shared" si="774"/>
        <v/>
      </c>
      <c r="AL2274" s="52" t="str">
        <f t="shared" si="775"/>
        <v/>
      </c>
      <c r="AM2274" s="48" t="str">
        <f t="shared" si="776"/>
        <v/>
      </c>
      <c r="AN2274" s="48" t="str">
        <f t="shared" si="777"/>
        <v/>
      </c>
      <c r="AP2274" s="18" t="str">
        <f t="shared" si="778"/>
        <v/>
      </c>
      <c r="AQ2274" s="18" t="str">
        <f t="shared" si="779"/>
        <v/>
      </c>
      <c r="AR2274" s="18">
        <v>2.733E-2</v>
      </c>
      <c r="AS2274" s="18">
        <f>IF(AF!$D$27="Todos",1,IF(M2274=AF!$D$27,1,0))</f>
        <v>1</v>
      </c>
      <c r="AT2274" s="53">
        <f>IF(AND(E2274=AF!$D$6,OR(LT!M2274=AF!$D$27,AF!$D$27="Todos"),OR(AP2274=AF!$E$8,AQ2274=AF!$E$8)),AR2274+AS2274,0)</f>
        <v>0</v>
      </c>
      <c r="AU2274" s="18" t="str">
        <f t="shared" si="780"/>
        <v/>
      </c>
      <c r="AV2274" s="54" t="str">
        <f t="shared" si="781"/>
        <v/>
      </c>
      <c r="AW2274" s="54" t="str">
        <f t="shared" si="782"/>
        <v/>
      </c>
      <c r="AX2274" s="18" t="str">
        <f t="shared" si="783"/>
        <v/>
      </c>
      <c r="AY2274" s="18" t="str">
        <f t="shared" si="784"/>
        <v/>
      </c>
      <c r="BA2274" s="18">
        <f>IF($E2274=AF!$D$6,IF($M2274="Concluída no prazo",2,IF($M2274="Concluída com atraso",1,0)),0)</f>
        <v>0</v>
      </c>
      <c r="BB2274" s="18">
        <f>IF($E2274=AF!$D$6,IF($M2274="Atrasada",2,IF($M2274="Concluída com atraso",1,0)),0)</f>
        <v>0</v>
      </c>
      <c r="BC2274" s="18">
        <v>2.2679999999999999E-2</v>
      </c>
      <c r="BD2274" s="18">
        <f t="shared" si="791"/>
        <v>2.2679999999999999E-2</v>
      </c>
      <c r="BE2274" s="18">
        <f t="shared" si="791"/>
        <v>2.2679999999999999E-2</v>
      </c>
      <c r="BF2274" s="18" t="str">
        <f t="shared" si="785"/>
        <v/>
      </c>
      <c r="BN2274" s="18" t="str">
        <f t="shared" si="786"/>
        <v>s</v>
      </c>
    </row>
    <row r="2275" spans="3:66" ht="50.1" customHeight="1" thickTop="1" thickBot="1" x14ac:dyDescent="0.3">
      <c r="C2275" s="46"/>
      <c r="D2275" s="46"/>
      <c r="E2275" s="46"/>
      <c r="F2275" s="122"/>
      <c r="G2275" s="122"/>
      <c r="H2275" s="78" t="str">
        <f t="shared" si="787"/>
        <v/>
      </c>
      <c r="I2275" s="78" t="str">
        <f t="shared" si="788"/>
        <v/>
      </c>
      <c r="J2275" s="16"/>
      <c r="K2275" s="46" t="str">
        <f t="shared" si="789"/>
        <v/>
      </c>
      <c r="L2275" s="16"/>
      <c r="M2275" s="16"/>
      <c r="N2275" s="46"/>
      <c r="O2275" s="47" t="str">
        <f t="shared" si="792"/>
        <v/>
      </c>
      <c r="P2275" s="47"/>
      <c r="Q2275" s="48" t="str">
        <f>IFERROR(VLOOKUP(E2275,Funcionários!$C$8:$E$207,3,FALSE),"")</f>
        <v/>
      </c>
      <c r="R2275" s="47"/>
      <c r="S2275" s="49" t="str">
        <f t="shared" si="793"/>
        <v/>
      </c>
      <c r="T2275" s="49">
        <v>2.2689999999999998E-2</v>
      </c>
      <c r="U2275" s="48" t="str">
        <f>IF(Funcionários!C2276=0,"",Funcionários!C2276)</f>
        <v/>
      </c>
      <c r="V2275" s="50">
        <f>IF(U2275="",0,IF(COUNTIFS($E$7:$E$3006,U2275,$I$7:$I$3006,'RC'!$E$6)=0,0,COUNTIFS($M$7:$M$3006,"Concluída no prazo",$E$7:$E$3006,U2275,$I$7:$I$3006,'RC'!$E$6)/COUNTIFS($E$7:$E$3006,U2275,$I$7:$I$3006,'RC'!$E$6)))</f>
        <v>0</v>
      </c>
      <c r="W2275" s="49">
        <f>SUMIFS($J$7:$J$3006,$E$7:$E$3006,U2275,$I$7:$I$3006,'RC'!$E$6)+SUMIFS($L$7:$L$3006,$E$7:$E$3006,U2275,$I$7:$I$3006,'RC'!$E$6)</f>
        <v>0</v>
      </c>
      <c r="X2275" s="48">
        <f>COUNTIFS($E$7:$E$3006,U2275,$I$7:$I$3006,'RC'!$E$6)</f>
        <v>0</v>
      </c>
      <c r="Y2275" s="48"/>
      <c r="Z2275" s="51" t="str">
        <f>IF(AQ2275='RC'!$E$6,AC2275*1000+AD2275,"")</f>
        <v/>
      </c>
      <c r="AA2275" s="51" t="str">
        <f>IF(AB2275="","",IF(AQ2275='RC'!$E$6,AC2275*1000-AD2275,""))</f>
        <v/>
      </c>
      <c r="AB2275" s="48" t="str">
        <f>IFERROR(VLOOKUP(E2275,Funcionários!$C$8:$E$207,3,FALSE),"")</f>
        <v/>
      </c>
      <c r="AC2275" s="50" t="str">
        <f>IF(AB2275="","",IF(COUNTIFS($AB$7:$AB$3006,AB2275,$AQ$7:$AQ$3006,'RC'!$E$6)=0,"",COUNTIFS($M$7:$M$3006,"Concluída no prazo",$AB$7:$AB$3006,AB2275,$AQ$7:$AQ$3006,'RC'!$E$6)/COUNTIFS($AB$7:$AB$3006,AB2275,$AQ$7:$AQ$3006,'RC'!$E$6)))</f>
        <v/>
      </c>
      <c r="AD2275" s="48">
        <f>SUMIF($AQ$7:$AQ$3006,'RC'!$E$6,$J$7:$J$3006)+SUMIF($AQ$7:$AQ$3006,'RC'!$E$6,$L$7:$L$3006)</f>
        <v>21</v>
      </c>
      <c r="AF2275" s="48">
        <v>2.73199999999931E-2</v>
      </c>
      <c r="AG2275" s="48">
        <f>IF(OR(AQ2275="",AQ2275&lt;&gt;'RC'!$E$6,AB2275&lt;&gt;'RC'!$D$21),0,1)</f>
        <v>0</v>
      </c>
      <c r="AH2275" s="48">
        <f t="shared" si="790"/>
        <v>2.73199999999931E-2</v>
      </c>
      <c r="AI2275" s="48" t="str">
        <f t="shared" si="772"/>
        <v/>
      </c>
      <c r="AJ2275" s="48" t="str">
        <f t="shared" si="773"/>
        <v/>
      </c>
      <c r="AK2275" s="52" t="str">
        <f t="shared" si="774"/>
        <v/>
      </c>
      <c r="AL2275" s="52" t="str">
        <f t="shared" si="775"/>
        <v/>
      </c>
      <c r="AM2275" s="48" t="str">
        <f t="shared" si="776"/>
        <v/>
      </c>
      <c r="AN2275" s="48" t="str">
        <f t="shared" si="777"/>
        <v/>
      </c>
      <c r="AP2275" s="18" t="str">
        <f t="shared" si="778"/>
        <v/>
      </c>
      <c r="AQ2275" s="18" t="str">
        <f t="shared" si="779"/>
        <v/>
      </c>
      <c r="AR2275" s="18">
        <v>2.7320000000000001E-2</v>
      </c>
      <c r="AS2275" s="18">
        <f>IF(AF!$D$27="Todos",1,IF(M2275=AF!$D$27,1,0))</f>
        <v>1</v>
      </c>
      <c r="AT2275" s="53">
        <f>IF(AND(E2275=AF!$D$6,OR(LT!M2275=AF!$D$27,AF!$D$27="Todos"),OR(AP2275=AF!$E$8,AQ2275=AF!$E$8)),AR2275+AS2275,0)</f>
        <v>0</v>
      </c>
      <c r="AU2275" s="18" t="str">
        <f t="shared" si="780"/>
        <v/>
      </c>
      <c r="AV2275" s="54" t="str">
        <f t="shared" si="781"/>
        <v/>
      </c>
      <c r="AW2275" s="54" t="str">
        <f t="shared" si="782"/>
        <v/>
      </c>
      <c r="AX2275" s="18" t="str">
        <f t="shared" si="783"/>
        <v/>
      </c>
      <c r="AY2275" s="18" t="str">
        <f t="shared" si="784"/>
        <v/>
      </c>
      <c r="BA2275" s="18">
        <f>IF($E2275=AF!$D$6,IF($M2275="Concluída no prazo",2,IF($M2275="Concluída com atraso",1,0)),0)</f>
        <v>0</v>
      </c>
      <c r="BB2275" s="18">
        <f>IF($E2275=AF!$D$6,IF($M2275="Atrasada",2,IF($M2275="Concluída com atraso",1,0)),0)</f>
        <v>0</v>
      </c>
      <c r="BC2275" s="18">
        <v>2.2689999999999998E-2</v>
      </c>
      <c r="BD2275" s="18">
        <f t="shared" si="791"/>
        <v>2.2689999999999998E-2</v>
      </c>
      <c r="BE2275" s="18">
        <f t="shared" si="791"/>
        <v>2.2689999999999998E-2</v>
      </c>
      <c r="BF2275" s="18" t="str">
        <f t="shared" si="785"/>
        <v/>
      </c>
      <c r="BN2275" s="18" t="str">
        <f t="shared" si="786"/>
        <v>s</v>
      </c>
    </row>
    <row r="2276" spans="3:66" ht="50.1" customHeight="1" thickTop="1" thickBot="1" x14ac:dyDescent="0.3">
      <c r="C2276" s="46"/>
      <c r="D2276" s="46"/>
      <c r="E2276" s="46"/>
      <c r="F2276" s="122"/>
      <c r="G2276" s="122"/>
      <c r="H2276" s="78" t="str">
        <f t="shared" si="787"/>
        <v/>
      </c>
      <c r="I2276" s="78" t="str">
        <f t="shared" si="788"/>
        <v/>
      </c>
      <c r="J2276" s="16"/>
      <c r="K2276" s="46" t="str">
        <f t="shared" si="789"/>
        <v/>
      </c>
      <c r="L2276" s="16"/>
      <c r="M2276" s="16"/>
      <c r="N2276" s="46"/>
      <c r="O2276" s="47" t="str">
        <f t="shared" si="792"/>
        <v/>
      </c>
      <c r="P2276" s="47"/>
      <c r="Q2276" s="48" t="str">
        <f>IFERROR(VLOOKUP(E2276,Funcionários!$C$8:$E$207,3,FALSE),"")</f>
        <v/>
      </c>
      <c r="R2276" s="47"/>
      <c r="S2276" s="49" t="str">
        <f t="shared" si="793"/>
        <v/>
      </c>
      <c r="T2276" s="49">
        <v>2.2700000000000001E-2</v>
      </c>
      <c r="U2276" s="48" t="str">
        <f>IF(Funcionários!C2277=0,"",Funcionários!C2277)</f>
        <v/>
      </c>
      <c r="V2276" s="50">
        <f>IF(U2276="",0,IF(COUNTIFS($E$7:$E$3006,U2276,$I$7:$I$3006,'RC'!$E$6)=0,0,COUNTIFS($M$7:$M$3006,"Concluída no prazo",$E$7:$E$3006,U2276,$I$7:$I$3006,'RC'!$E$6)/COUNTIFS($E$7:$E$3006,U2276,$I$7:$I$3006,'RC'!$E$6)))</f>
        <v>0</v>
      </c>
      <c r="W2276" s="49">
        <f>SUMIFS($J$7:$J$3006,$E$7:$E$3006,U2276,$I$7:$I$3006,'RC'!$E$6)+SUMIFS($L$7:$L$3006,$E$7:$E$3006,U2276,$I$7:$I$3006,'RC'!$E$6)</f>
        <v>0</v>
      </c>
      <c r="X2276" s="48">
        <f>COUNTIFS($E$7:$E$3006,U2276,$I$7:$I$3006,'RC'!$E$6)</f>
        <v>0</v>
      </c>
      <c r="Y2276" s="48"/>
      <c r="Z2276" s="51" t="str">
        <f>IF(AQ2276='RC'!$E$6,AC2276*1000+AD2276,"")</f>
        <v/>
      </c>
      <c r="AA2276" s="51" t="str">
        <f>IF(AB2276="","",IF(AQ2276='RC'!$E$6,AC2276*1000-AD2276,""))</f>
        <v/>
      </c>
      <c r="AB2276" s="48" t="str">
        <f>IFERROR(VLOOKUP(E2276,Funcionários!$C$8:$E$207,3,FALSE),"")</f>
        <v/>
      </c>
      <c r="AC2276" s="50" t="str">
        <f>IF(AB2276="","",IF(COUNTIFS($AB$7:$AB$3006,AB2276,$AQ$7:$AQ$3006,'RC'!$E$6)=0,"",COUNTIFS($M$7:$M$3006,"Concluída no prazo",$AB$7:$AB$3006,AB2276,$AQ$7:$AQ$3006,'RC'!$E$6)/COUNTIFS($AB$7:$AB$3006,AB2276,$AQ$7:$AQ$3006,'RC'!$E$6)))</f>
        <v/>
      </c>
      <c r="AD2276" s="48">
        <f>SUMIF($AQ$7:$AQ$3006,'RC'!$E$6,$J$7:$J$3006)+SUMIF($AQ$7:$AQ$3006,'RC'!$E$6,$L$7:$L$3006)</f>
        <v>21</v>
      </c>
      <c r="AF2276" s="48">
        <v>2.73099999999931E-2</v>
      </c>
      <c r="AG2276" s="48">
        <f>IF(OR(AQ2276="",AQ2276&lt;&gt;'RC'!$E$6,AB2276&lt;&gt;'RC'!$D$21),0,1)</f>
        <v>0</v>
      </c>
      <c r="AH2276" s="48">
        <f t="shared" si="790"/>
        <v>2.73099999999931E-2</v>
      </c>
      <c r="AI2276" s="48" t="str">
        <f t="shared" si="772"/>
        <v/>
      </c>
      <c r="AJ2276" s="48" t="str">
        <f t="shared" si="773"/>
        <v/>
      </c>
      <c r="AK2276" s="52" t="str">
        <f t="shared" si="774"/>
        <v/>
      </c>
      <c r="AL2276" s="52" t="str">
        <f t="shared" si="775"/>
        <v/>
      </c>
      <c r="AM2276" s="48" t="str">
        <f t="shared" si="776"/>
        <v/>
      </c>
      <c r="AN2276" s="48" t="str">
        <f t="shared" si="777"/>
        <v/>
      </c>
      <c r="AP2276" s="18" t="str">
        <f t="shared" si="778"/>
        <v/>
      </c>
      <c r="AQ2276" s="18" t="str">
        <f t="shared" si="779"/>
        <v/>
      </c>
      <c r="AR2276" s="18">
        <v>2.7310000000000001E-2</v>
      </c>
      <c r="AS2276" s="18">
        <f>IF(AF!$D$27="Todos",1,IF(M2276=AF!$D$27,1,0))</f>
        <v>1</v>
      </c>
      <c r="AT2276" s="53">
        <f>IF(AND(E2276=AF!$D$6,OR(LT!M2276=AF!$D$27,AF!$D$27="Todos"),OR(AP2276=AF!$E$8,AQ2276=AF!$E$8)),AR2276+AS2276,0)</f>
        <v>0</v>
      </c>
      <c r="AU2276" s="18" t="str">
        <f t="shared" si="780"/>
        <v/>
      </c>
      <c r="AV2276" s="54" t="str">
        <f t="shared" si="781"/>
        <v/>
      </c>
      <c r="AW2276" s="54" t="str">
        <f t="shared" si="782"/>
        <v/>
      </c>
      <c r="AX2276" s="18" t="str">
        <f t="shared" si="783"/>
        <v/>
      </c>
      <c r="AY2276" s="18" t="str">
        <f t="shared" si="784"/>
        <v/>
      </c>
      <c r="BA2276" s="18">
        <f>IF($E2276=AF!$D$6,IF($M2276="Concluída no prazo",2,IF($M2276="Concluída com atraso",1,0)),0)</f>
        <v>0</v>
      </c>
      <c r="BB2276" s="18">
        <f>IF($E2276=AF!$D$6,IF($M2276="Atrasada",2,IF($M2276="Concluída com atraso",1,0)),0)</f>
        <v>0</v>
      </c>
      <c r="BC2276" s="18">
        <v>2.2700000000000001E-2</v>
      </c>
      <c r="BD2276" s="18">
        <f t="shared" si="791"/>
        <v>2.2700000000000001E-2</v>
      </c>
      <c r="BE2276" s="18">
        <f t="shared" si="791"/>
        <v>2.2700000000000001E-2</v>
      </c>
      <c r="BF2276" s="18" t="str">
        <f t="shared" si="785"/>
        <v/>
      </c>
      <c r="BN2276" s="18" t="str">
        <f t="shared" si="786"/>
        <v>s</v>
      </c>
    </row>
    <row r="2277" spans="3:66" ht="50.1" customHeight="1" thickTop="1" thickBot="1" x14ac:dyDescent="0.3">
      <c r="C2277" s="46"/>
      <c r="D2277" s="46"/>
      <c r="E2277" s="46"/>
      <c r="F2277" s="122"/>
      <c r="G2277" s="122"/>
      <c r="H2277" s="78" t="str">
        <f t="shared" si="787"/>
        <v/>
      </c>
      <c r="I2277" s="78" t="str">
        <f t="shared" si="788"/>
        <v/>
      </c>
      <c r="J2277" s="16"/>
      <c r="K2277" s="46" t="str">
        <f t="shared" si="789"/>
        <v/>
      </c>
      <c r="L2277" s="16"/>
      <c r="M2277" s="16"/>
      <c r="N2277" s="46"/>
      <c r="O2277" s="47" t="str">
        <f t="shared" si="792"/>
        <v/>
      </c>
      <c r="P2277" s="47"/>
      <c r="Q2277" s="48" t="str">
        <f>IFERROR(VLOOKUP(E2277,Funcionários!$C$8:$E$207,3,FALSE),"")</f>
        <v/>
      </c>
      <c r="R2277" s="47"/>
      <c r="S2277" s="49" t="str">
        <f t="shared" si="793"/>
        <v/>
      </c>
      <c r="T2277" s="49">
        <v>2.2710000000000001E-2</v>
      </c>
      <c r="U2277" s="48" t="str">
        <f>IF(Funcionários!C2278=0,"",Funcionários!C2278)</f>
        <v/>
      </c>
      <c r="V2277" s="50">
        <f>IF(U2277="",0,IF(COUNTIFS($E$7:$E$3006,U2277,$I$7:$I$3006,'RC'!$E$6)=0,0,COUNTIFS($M$7:$M$3006,"Concluída no prazo",$E$7:$E$3006,U2277,$I$7:$I$3006,'RC'!$E$6)/COUNTIFS($E$7:$E$3006,U2277,$I$7:$I$3006,'RC'!$E$6)))</f>
        <v>0</v>
      </c>
      <c r="W2277" s="49">
        <f>SUMIFS($J$7:$J$3006,$E$7:$E$3006,U2277,$I$7:$I$3006,'RC'!$E$6)+SUMIFS($L$7:$L$3006,$E$7:$E$3006,U2277,$I$7:$I$3006,'RC'!$E$6)</f>
        <v>0</v>
      </c>
      <c r="X2277" s="48">
        <f>COUNTIFS($E$7:$E$3006,U2277,$I$7:$I$3006,'RC'!$E$6)</f>
        <v>0</v>
      </c>
      <c r="Y2277" s="48"/>
      <c r="Z2277" s="51" t="str">
        <f>IF(AQ2277='RC'!$E$6,AC2277*1000+AD2277,"")</f>
        <v/>
      </c>
      <c r="AA2277" s="51" t="str">
        <f>IF(AB2277="","",IF(AQ2277='RC'!$E$6,AC2277*1000-AD2277,""))</f>
        <v/>
      </c>
      <c r="AB2277" s="48" t="str">
        <f>IFERROR(VLOOKUP(E2277,Funcionários!$C$8:$E$207,3,FALSE),"")</f>
        <v/>
      </c>
      <c r="AC2277" s="50" t="str">
        <f>IF(AB2277="","",IF(COUNTIFS($AB$7:$AB$3006,AB2277,$AQ$7:$AQ$3006,'RC'!$E$6)=0,"",COUNTIFS($M$7:$M$3006,"Concluída no prazo",$AB$7:$AB$3006,AB2277,$AQ$7:$AQ$3006,'RC'!$E$6)/COUNTIFS($AB$7:$AB$3006,AB2277,$AQ$7:$AQ$3006,'RC'!$E$6)))</f>
        <v/>
      </c>
      <c r="AD2277" s="48">
        <f>SUMIF($AQ$7:$AQ$3006,'RC'!$E$6,$J$7:$J$3006)+SUMIF($AQ$7:$AQ$3006,'RC'!$E$6,$L$7:$L$3006)</f>
        <v>21</v>
      </c>
      <c r="AF2277" s="48">
        <v>2.7299999999993E-2</v>
      </c>
      <c r="AG2277" s="48">
        <f>IF(OR(AQ2277="",AQ2277&lt;&gt;'RC'!$E$6,AB2277&lt;&gt;'RC'!$D$21),0,1)</f>
        <v>0</v>
      </c>
      <c r="AH2277" s="48">
        <f t="shared" si="790"/>
        <v>2.7299999999993E-2</v>
      </c>
      <c r="AI2277" s="48" t="str">
        <f t="shared" si="772"/>
        <v/>
      </c>
      <c r="AJ2277" s="48" t="str">
        <f t="shared" si="773"/>
        <v/>
      </c>
      <c r="AK2277" s="52" t="str">
        <f t="shared" si="774"/>
        <v/>
      </c>
      <c r="AL2277" s="52" t="str">
        <f t="shared" si="775"/>
        <v/>
      </c>
      <c r="AM2277" s="48" t="str">
        <f t="shared" si="776"/>
        <v/>
      </c>
      <c r="AN2277" s="48" t="str">
        <f t="shared" si="777"/>
        <v/>
      </c>
      <c r="AP2277" s="18" t="str">
        <f t="shared" si="778"/>
        <v/>
      </c>
      <c r="AQ2277" s="18" t="str">
        <f t="shared" si="779"/>
        <v/>
      </c>
      <c r="AR2277" s="18">
        <v>2.7300000000000001E-2</v>
      </c>
      <c r="AS2277" s="18">
        <f>IF(AF!$D$27="Todos",1,IF(M2277=AF!$D$27,1,0))</f>
        <v>1</v>
      </c>
      <c r="AT2277" s="53">
        <f>IF(AND(E2277=AF!$D$6,OR(LT!M2277=AF!$D$27,AF!$D$27="Todos"),OR(AP2277=AF!$E$8,AQ2277=AF!$E$8)),AR2277+AS2277,0)</f>
        <v>0</v>
      </c>
      <c r="AU2277" s="18" t="str">
        <f t="shared" si="780"/>
        <v/>
      </c>
      <c r="AV2277" s="54" t="str">
        <f t="shared" si="781"/>
        <v/>
      </c>
      <c r="AW2277" s="54" t="str">
        <f t="shared" si="782"/>
        <v/>
      </c>
      <c r="AX2277" s="18" t="str">
        <f t="shared" si="783"/>
        <v/>
      </c>
      <c r="AY2277" s="18" t="str">
        <f t="shared" si="784"/>
        <v/>
      </c>
      <c r="BA2277" s="18">
        <f>IF($E2277=AF!$D$6,IF($M2277="Concluída no prazo",2,IF($M2277="Concluída com atraso",1,0)),0)</f>
        <v>0</v>
      </c>
      <c r="BB2277" s="18">
        <f>IF($E2277=AF!$D$6,IF($M2277="Atrasada",2,IF($M2277="Concluída com atraso",1,0)),0)</f>
        <v>0</v>
      </c>
      <c r="BC2277" s="18">
        <v>2.2710000000000001E-2</v>
      </c>
      <c r="BD2277" s="18">
        <f t="shared" si="791"/>
        <v>2.2710000000000001E-2</v>
      </c>
      <c r="BE2277" s="18">
        <f t="shared" si="791"/>
        <v>2.2710000000000001E-2</v>
      </c>
      <c r="BF2277" s="18" t="str">
        <f t="shared" si="785"/>
        <v/>
      </c>
      <c r="BN2277" s="18" t="str">
        <f t="shared" si="786"/>
        <v>s</v>
      </c>
    </row>
    <row r="2278" spans="3:66" ht="50.1" customHeight="1" thickTop="1" thickBot="1" x14ac:dyDescent="0.3">
      <c r="C2278" s="46"/>
      <c r="D2278" s="46"/>
      <c r="E2278" s="46"/>
      <c r="F2278" s="122"/>
      <c r="G2278" s="122"/>
      <c r="H2278" s="78" t="str">
        <f t="shared" si="787"/>
        <v/>
      </c>
      <c r="I2278" s="78" t="str">
        <f t="shared" si="788"/>
        <v/>
      </c>
      <c r="J2278" s="16"/>
      <c r="K2278" s="46" t="str">
        <f t="shared" si="789"/>
        <v/>
      </c>
      <c r="L2278" s="16"/>
      <c r="M2278" s="16"/>
      <c r="N2278" s="46"/>
      <c r="O2278" s="47" t="str">
        <f t="shared" si="792"/>
        <v/>
      </c>
      <c r="P2278" s="47"/>
      <c r="Q2278" s="48" t="str">
        <f>IFERROR(VLOOKUP(E2278,Funcionários!$C$8:$E$207,3,FALSE),"")</f>
        <v/>
      </c>
      <c r="R2278" s="47"/>
      <c r="S2278" s="49" t="str">
        <f t="shared" si="793"/>
        <v/>
      </c>
      <c r="T2278" s="49">
        <v>2.2720000000000001E-2</v>
      </c>
      <c r="U2278" s="48" t="str">
        <f>IF(Funcionários!C2279=0,"",Funcionários!C2279)</f>
        <v/>
      </c>
      <c r="V2278" s="50">
        <f>IF(U2278="",0,IF(COUNTIFS($E$7:$E$3006,U2278,$I$7:$I$3006,'RC'!$E$6)=0,0,COUNTIFS($M$7:$M$3006,"Concluída no prazo",$E$7:$E$3006,U2278,$I$7:$I$3006,'RC'!$E$6)/COUNTIFS($E$7:$E$3006,U2278,$I$7:$I$3006,'RC'!$E$6)))</f>
        <v>0</v>
      </c>
      <c r="W2278" s="49">
        <f>SUMIFS($J$7:$J$3006,$E$7:$E$3006,U2278,$I$7:$I$3006,'RC'!$E$6)+SUMIFS($L$7:$L$3006,$E$7:$E$3006,U2278,$I$7:$I$3006,'RC'!$E$6)</f>
        <v>0</v>
      </c>
      <c r="X2278" s="48">
        <f>COUNTIFS($E$7:$E$3006,U2278,$I$7:$I$3006,'RC'!$E$6)</f>
        <v>0</v>
      </c>
      <c r="Y2278" s="48"/>
      <c r="Z2278" s="51" t="str">
        <f>IF(AQ2278='RC'!$E$6,AC2278*1000+AD2278,"")</f>
        <v/>
      </c>
      <c r="AA2278" s="51" t="str">
        <f>IF(AB2278="","",IF(AQ2278='RC'!$E$6,AC2278*1000-AD2278,""))</f>
        <v/>
      </c>
      <c r="AB2278" s="48" t="str">
        <f>IFERROR(VLOOKUP(E2278,Funcionários!$C$8:$E$207,3,FALSE),"")</f>
        <v/>
      </c>
      <c r="AC2278" s="50" t="str">
        <f>IF(AB2278="","",IF(COUNTIFS($AB$7:$AB$3006,AB2278,$AQ$7:$AQ$3006,'RC'!$E$6)=0,"",COUNTIFS($M$7:$M$3006,"Concluída no prazo",$AB$7:$AB$3006,AB2278,$AQ$7:$AQ$3006,'RC'!$E$6)/COUNTIFS($AB$7:$AB$3006,AB2278,$AQ$7:$AQ$3006,'RC'!$E$6)))</f>
        <v/>
      </c>
      <c r="AD2278" s="48">
        <f>SUMIF($AQ$7:$AQ$3006,'RC'!$E$6,$J$7:$J$3006)+SUMIF($AQ$7:$AQ$3006,'RC'!$E$6,$L$7:$L$3006)</f>
        <v>21</v>
      </c>
      <c r="AF2278" s="48">
        <v>2.7289999999993E-2</v>
      </c>
      <c r="AG2278" s="48">
        <f>IF(OR(AQ2278="",AQ2278&lt;&gt;'RC'!$E$6,AB2278&lt;&gt;'RC'!$D$21),0,1)</f>
        <v>0</v>
      </c>
      <c r="AH2278" s="48">
        <f t="shared" si="790"/>
        <v>2.7289999999993E-2</v>
      </c>
      <c r="AI2278" s="48" t="str">
        <f t="shared" si="772"/>
        <v/>
      </c>
      <c r="AJ2278" s="48" t="str">
        <f t="shared" si="773"/>
        <v/>
      </c>
      <c r="AK2278" s="52" t="str">
        <f t="shared" si="774"/>
        <v/>
      </c>
      <c r="AL2278" s="52" t="str">
        <f t="shared" si="775"/>
        <v/>
      </c>
      <c r="AM2278" s="48" t="str">
        <f t="shared" si="776"/>
        <v/>
      </c>
      <c r="AN2278" s="48" t="str">
        <f t="shared" si="777"/>
        <v/>
      </c>
      <c r="AP2278" s="18" t="str">
        <f t="shared" si="778"/>
        <v/>
      </c>
      <c r="AQ2278" s="18" t="str">
        <f t="shared" si="779"/>
        <v/>
      </c>
      <c r="AR2278" s="18">
        <v>2.7289999999999998E-2</v>
      </c>
      <c r="AS2278" s="18">
        <f>IF(AF!$D$27="Todos",1,IF(M2278=AF!$D$27,1,0))</f>
        <v>1</v>
      </c>
      <c r="AT2278" s="53">
        <f>IF(AND(E2278=AF!$D$6,OR(LT!M2278=AF!$D$27,AF!$D$27="Todos"),OR(AP2278=AF!$E$8,AQ2278=AF!$E$8)),AR2278+AS2278,0)</f>
        <v>0</v>
      </c>
      <c r="AU2278" s="18" t="str">
        <f t="shared" si="780"/>
        <v/>
      </c>
      <c r="AV2278" s="54" t="str">
        <f t="shared" si="781"/>
        <v/>
      </c>
      <c r="AW2278" s="54" t="str">
        <f t="shared" si="782"/>
        <v/>
      </c>
      <c r="AX2278" s="18" t="str">
        <f t="shared" si="783"/>
        <v/>
      </c>
      <c r="AY2278" s="18" t="str">
        <f t="shared" si="784"/>
        <v/>
      </c>
      <c r="BA2278" s="18">
        <f>IF($E2278=AF!$D$6,IF($M2278="Concluída no prazo",2,IF($M2278="Concluída com atraso",1,0)),0)</f>
        <v>0</v>
      </c>
      <c r="BB2278" s="18">
        <f>IF($E2278=AF!$D$6,IF($M2278="Atrasada",2,IF($M2278="Concluída com atraso",1,0)),0)</f>
        <v>0</v>
      </c>
      <c r="BC2278" s="18">
        <v>2.2720000000000001E-2</v>
      </c>
      <c r="BD2278" s="18">
        <f t="shared" si="791"/>
        <v>2.2720000000000001E-2</v>
      </c>
      <c r="BE2278" s="18">
        <f t="shared" si="791"/>
        <v>2.2720000000000001E-2</v>
      </c>
      <c r="BF2278" s="18" t="str">
        <f t="shared" si="785"/>
        <v/>
      </c>
      <c r="BN2278" s="18" t="str">
        <f t="shared" si="786"/>
        <v>s</v>
      </c>
    </row>
    <row r="2279" spans="3:66" ht="50.1" customHeight="1" thickTop="1" thickBot="1" x14ac:dyDescent="0.3">
      <c r="C2279" s="46"/>
      <c r="D2279" s="46"/>
      <c r="E2279" s="46"/>
      <c r="F2279" s="122"/>
      <c r="G2279" s="122"/>
      <c r="H2279" s="78" t="str">
        <f t="shared" si="787"/>
        <v/>
      </c>
      <c r="I2279" s="78" t="str">
        <f t="shared" si="788"/>
        <v/>
      </c>
      <c r="J2279" s="16"/>
      <c r="K2279" s="46" t="str">
        <f t="shared" si="789"/>
        <v/>
      </c>
      <c r="L2279" s="16"/>
      <c r="M2279" s="16"/>
      <c r="N2279" s="46"/>
      <c r="O2279" s="47" t="str">
        <f t="shared" si="792"/>
        <v/>
      </c>
      <c r="P2279" s="47"/>
      <c r="Q2279" s="48" t="str">
        <f>IFERROR(VLOOKUP(E2279,Funcionários!$C$8:$E$207,3,FALSE),"")</f>
        <v/>
      </c>
      <c r="R2279" s="47"/>
      <c r="S2279" s="49" t="str">
        <f t="shared" si="793"/>
        <v/>
      </c>
      <c r="T2279" s="49">
        <v>2.273E-2</v>
      </c>
      <c r="U2279" s="48" t="str">
        <f>IF(Funcionários!C2280=0,"",Funcionários!C2280)</f>
        <v/>
      </c>
      <c r="V2279" s="50">
        <f>IF(U2279="",0,IF(COUNTIFS($E$7:$E$3006,U2279,$I$7:$I$3006,'RC'!$E$6)=0,0,COUNTIFS($M$7:$M$3006,"Concluída no prazo",$E$7:$E$3006,U2279,$I$7:$I$3006,'RC'!$E$6)/COUNTIFS($E$7:$E$3006,U2279,$I$7:$I$3006,'RC'!$E$6)))</f>
        <v>0</v>
      </c>
      <c r="W2279" s="49">
        <f>SUMIFS($J$7:$J$3006,$E$7:$E$3006,U2279,$I$7:$I$3006,'RC'!$E$6)+SUMIFS($L$7:$L$3006,$E$7:$E$3006,U2279,$I$7:$I$3006,'RC'!$E$6)</f>
        <v>0</v>
      </c>
      <c r="X2279" s="48">
        <f>COUNTIFS($E$7:$E$3006,U2279,$I$7:$I$3006,'RC'!$E$6)</f>
        <v>0</v>
      </c>
      <c r="Y2279" s="48"/>
      <c r="Z2279" s="51" t="str">
        <f>IF(AQ2279='RC'!$E$6,AC2279*1000+AD2279,"")</f>
        <v/>
      </c>
      <c r="AA2279" s="51" t="str">
        <f>IF(AB2279="","",IF(AQ2279='RC'!$E$6,AC2279*1000-AD2279,""))</f>
        <v/>
      </c>
      <c r="AB2279" s="48" t="str">
        <f>IFERROR(VLOOKUP(E2279,Funcionários!$C$8:$E$207,3,FALSE),"")</f>
        <v/>
      </c>
      <c r="AC2279" s="50" t="str">
        <f>IF(AB2279="","",IF(COUNTIFS($AB$7:$AB$3006,AB2279,$AQ$7:$AQ$3006,'RC'!$E$6)=0,"",COUNTIFS($M$7:$M$3006,"Concluída no prazo",$AB$7:$AB$3006,AB2279,$AQ$7:$AQ$3006,'RC'!$E$6)/COUNTIFS($AB$7:$AB$3006,AB2279,$AQ$7:$AQ$3006,'RC'!$E$6)))</f>
        <v/>
      </c>
      <c r="AD2279" s="48">
        <f>SUMIF($AQ$7:$AQ$3006,'RC'!$E$6,$J$7:$J$3006)+SUMIF($AQ$7:$AQ$3006,'RC'!$E$6,$L$7:$L$3006)</f>
        <v>21</v>
      </c>
      <c r="AF2279" s="48">
        <v>2.7279999999993001E-2</v>
      </c>
      <c r="AG2279" s="48">
        <f>IF(OR(AQ2279="",AQ2279&lt;&gt;'RC'!$E$6,AB2279&lt;&gt;'RC'!$D$21),0,1)</f>
        <v>0</v>
      </c>
      <c r="AH2279" s="48">
        <f t="shared" si="790"/>
        <v>2.7279999999993001E-2</v>
      </c>
      <c r="AI2279" s="48" t="str">
        <f t="shared" si="772"/>
        <v/>
      </c>
      <c r="AJ2279" s="48" t="str">
        <f t="shared" si="773"/>
        <v/>
      </c>
      <c r="AK2279" s="52" t="str">
        <f t="shared" si="774"/>
        <v/>
      </c>
      <c r="AL2279" s="52" t="str">
        <f t="shared" si="775"/>
        <v/>
      </c>
      <c r="AM2279" s="48" t="str">
        <f t="shared" si="776"/>
        <v/>
      </c>
      <c r="AN2279" s="48" t="str">
        <f t="shared" si="777"/>
        <v/>
      </c>
      <c r="AP2279" s="18" t="str">
        <f t="shared" si="778"/>
        <v/>
      </c>
      <c r="AQ2279" s="18" t="str">
        <f t="shared" si="779"/>
        <v/>
      </c>
      <c r="AR2279" s="18">
        <v>2.7279999999999999E-2</v>
      </c>
      <c r="AS2279" s="18">
        <f>IF(AF!$D$27="Todos",1,IF(M2279=AF!$D$27,1,0))</f>
        <v>1</v>
      </c>
      <c r="AT2279" s="53">
        <f>IF(AND(E2279=AF!$D$6,OR(LT!M2279=AF!$D$27,AF!$D$27="Todos"),OR(AP2279=AF!$E$8,AQ2279=AF!$E$8)),AR2279+AS2279,0)</f>
        <v>0</v>
      </c>
      <c r="AU2279" s="18" t="str">
        <f t="shared" si="780"/>
        <v/>
      </c>
      <c r="AV2279" s="54" t="str">
        <f t="shared" si="781"/>
        <v/>
      </c>
      <c r="AW2279" s="54" t="str">
        <f t="shared" si="782"/>
        <v/>
      </c>
      <c r="AX2279" s="18" t="str">
        <f t="shared" si="783"/>
        <v/>
      </c>
      <c r="AY2279" s="18" t="str">
        <f t="shared" si="784"/>
        <v/>
      </c>
      <c r="BA2279" s="18">
        <f>IF($E2279=AF!$D$6,IF($M2279="Concluída no prazo",2,IF($M2279="Concluída com atraso",1,0)),0)</f>
        <v>0</v>
      </c>
      <c r="BB2279" s="18">
        <f>IF($E2279=AF!$D$6,IF($M2279="Atrasada",2,IF($M2279="Concluída com atraso",1,0)),0)</f>
        <v>0</v>
      </c>
      <c r="BC2279" s="18">
        <v>2.273E-2</v>
      </c>
      <c r="BD2279" s="18">
        <f t="shared" si="791"/>
        <v>2.273E-2</v>
      </c>
      <c r="BE2279" s="18">
        <f t="shared" si="791"/>
        <v>2.273E-2</v>
      </c>
      <c r="BF2279" s="18" t="str">
        <f t="shared" si="785"/>
        <v/>
      </c>
      <c r="BN2279" s="18" t="str">
        <f t="shared" si="786"/>
        <v>s</v>
      </c>
    </row>
    <row r="2280" spans="3:66" ht="50.1" customHeight="1" thickTop="1" thickBot="1" x14ac:dyDescent="0.3">
      <c r="C2280" s="46"/>
      <c r="D2280" s="46"/>
      <c r="E2280" s="46"/>
      <c r="F2280" s="122"/>
      <c r="G2280" s="122"/>
      <c r="H2280" s="78" t="str">
        <f t="shared" si="787"/>
        <v/>
      </c>
      <c r="I2280" s="78" t="str">
        <f t="shared" si="788"/>
        <v/>
      </c>
      <c r="J2280" s="16"/>
      <c r="K2280" s="46" t="str">
        <f t="shared" si="789"/>
        <v/>
      </c>
      <c r="L2280" s="16"/>
      <c r="M2280" s="16"/>
      <c r="N2280" s="46"/>
      <c r="O2280" s="47" t="str">
        <f t="shared" si="792"/>
        <v/>
      </c>
      <c r="P2280" s="47"/>
      <c r="Q2280" s="48" t="str">
        <f>IFERROR(VLOOKUP(E2280,Funcionários!$C$8:$E$207,3,FALSE),"")</f>
        <v/>
      </c>
      <c r="R2280" s="47"/>
      <c r="S2280" s="49" t="str">
        <f t="shared" si="793"/>
        <v/>
      </c>
      <c r="T2280" s="49">
        <v>2.274E-2</v>
      </c>
      <c r="U2280" s="48" t="str">
        <f>IF(Funcionários!C2281=0,"",Funcionários!C2281)</f>
        <v/>
      </c>
      <c r="V2280" s="50">
        <f>IF(U2280="",0,IF(COUNTIFS($E$7:$E$3006,U2280,$I$7:$I$3006,'RC'!$E$6)=0,0,COUNTIFS($M$7:$M$3006,"Concluída no prazo",$E$7:$E$3006,U2280,$I$7:$I$3006,'RC'!$E$6)/COUNTIFS($E$7:$E$3006,U2280,$I$7:$I$3006,'RC'!$E$6)))</f>
        <v>0</v>
      </c>
      <c r="W2280" s="49">
        <f>SUMIFS($J$7:$J$3006,$E$7:$E$3006,U2280,$I$7:$I$3006,'RC'!$E$6)+SUMIFS($L$7:$L$3006,$E$7:$E$3006,U2280,$I$7:$I$3006,'RC'!$E$6)</f>
        <v>0</v>
      </c>
      <c r="X2280" s="48">
        <f>COUNTIFS($E$7:$E$3006,U2280,$I$7:$I$3006,'RC'!$E$6)</f>
        <v>0</v>
      </c>
      <c r="Y2280" s="48"/>
      <c r="Z2280" s="51" t="str">
        <f>IF(AQ2280='RC'!$E$6,AC2280*1000+AD2280,"")</f>
        <v/>
      </c>
      <c r="AA2280" s="51" t="str">
        <f>IF(AB2280="","",IF(AQ2280='RC'!$E$6,AC2280*1000-AD2280,""))</f>
        <v/>
      </c>
      <c r="AB2280" s="48" t="str">
        <f>IFERROR(VLOOKUP(E2280,Funcionários!$C$8:$E$207,3,FALSE),"")</f>
        <v/>
      </c>
      <c r="AC2280" s="50" t="str">
        <f>IF(AB2280="","",IF(COUNTIFS($AB$7:$AB$3006,AB2280,$AQ$7:$AQ$3006,'RC'!$E$6)=0,"",COUNTIFS($M$7:$M$3006,"Concluída no prazo",$AB$7:$AB$3006,AB2280,$AQ$7:$AQ$3006,'RC'!$E$6)/COUNTIFS($AB$7:$AB$3006,AB2280,$AQ$7:$AQ$3006,'RC'!$E$6)))</f>
        <v/>
      </c>
      <c r="AD2280" s="48">
        <f>SUMIF($AQ$7:$AQ$3006,'RC'!$E$6,$J$7:$J$3006)+SUMIF($AQ$7:$AQ$3006,'RC'!$E$6,$L$7:$L$3006)</f>
        <v>21</v>
      </c>
      <c r="AF2280" s="48">
        <v>2.7269999999993001E-2</v>
      </c>
      <c r="AG2280" s="48">
        <f>IF(OR(AQ2280="",AQ2280&lt;&gt;'RC'!$E$6,AB2280&lt;&gt;'RC'!$D$21),0,1)</f>
        <v>0</v>
      </c>
      <c r="AH2280" s="48">
        <f t="shared" si="790"/>
        <v>2.7269999999993001E-2</v>
      </c>
      <c r="AI2280" s="48" t="str">
        <f t="shared" si="772"/>
        <v/>
      </c>
      <c r="AJ2280" s="48" t="str">
        <f t="shared" si="773"/>
        <v/>
      </c>
      <c r="AK2280" s="52" t="str">
        <f t="shared" si="774"/>
        <v/>
      </c>
      <c r="AL2280" s="52" t="str">
        <f t="shared" si="775"/>
        <v/>
      </c>
      <c r="AM2280" s="48" t="str">
        <f t="shared" si="776"/>
        <v/>
      </c>
      <c r="AN2280" s="48" t="str">
        <f t="shared" si="777"/>
        <v/>
      </c>
      <c r="AP2280" s="18" t="str">
        <f t="shared" si="778"/>
        <v/>
      </c>
      <c r="AQ2280" s="18" t="str">
        <f t="shared" si="779"/>
        <v/>
      </c>
      <c r="AR2280" s="18">
        <v>2.7269999999999999E-2</v>
      </c>
      <c r="AS2280" s="18">
        <f>IF(AF!$D$27="Todos",1,IF(M2280=AF!$D$27,1,0))</f>
        <v>1</v>
      </c>
      <c r="AT2280" s="53">
        <f>IF(AND(E2280=AF!$D$6,OR(LT!M2280=AF!$D$27,AF!$D$27="Todos"),OR(AP2280=AF!$E$8,AQ2280=AF!$E$8)),AR2280+AS2280,0)</f>
        <v>0</v>
      </c>
      <c r="AU2280" s="18" t="str">
        <f t="shared" si="780"/>
        <v/>
      </c>
      <c r="AV2280" s="54" t="str">
        <f t="shared" si="781"/>
        <v/>
      </c>
      <c r="AW2280" s="54" t="str">
        <f t="shared" si="782"/>
        <v/>
      </c>
      <c r="AX2280" s="18" t="str">
        <f t="shared" si="783"/>
        <v/>
      </c>
      <c r="AY2280" s="18" t="str">
        <f t="shared" si="784"/>
        <v/>
      </c>
      <c r="BA2280" s="18">
        <f>IF($E2280=AF!$D$6,IF($M2280="Concluída no prazo",2,IF($M2280="Concluída com atraso",1,0)),0)</f>
        <v>0</v>
      </c>
      <c r="BB2280" s="18">
        <f>IF($E2280=AF!$D$6,IF($M2280="Atrasada",2,IF($M2280="Concluída com atraso",1,0)),0)</f>
        <v>0</v>
      </c>
      <c r="BC2280" s="18">
        <v>2.274E-2</v>
      </c>
      <c r="BD2280" s="18">
        <f t="shared" si="791"/>
        <v>2.274E-2</v>
      </c>
      <c r="BE2280" s="18">
        <f t="shared" si="791"/>
        <v>2.274E-2</v>
      </c>
      <c r="BF2280" s="18" t="str">
        <f t="shared" si="785"/>
        <v/>
      </c>
      <c r="BN2280" s="18" t="str">
        <f t="shared" si="786"/>
        <v>s</v>
      </c>
    </row>
    <row r="2281" spans="3:66" ht="50.1" customHeight="1" thickTop="1" thickBot="1" x14ac:dyDescent="0.3">
      <c r="C2281" s="46"/>
      <c r="D2281" s="46"/>
      <c r="E2281" s="46"/>
      <c r="F2281" s="122"/>
      <c r="G2281" s="122"/>
      <c r="H2281" s="78" t="str">
        <f t="shared" si="787"/>
        <v/>
      </c>
      <c r="I2281" s="78" t="str">
        <f t="shared" si="788"/>
        <v/>
      </c>
      <c r="J2281" s="16"/>
      <c r="K2281" s="46" t="str">
        <f t="shared" si="789"/>
        <v/>
      </c>
      <c r="L2281" s="16"/>
      <c r="M2281" s="16"/>
      <c r="N2281" s="46"/>
      <c r="O2281" s="47" t="str">
        <f t="shared" si="792"/>
        <v/>
      </c>
      <c r="P2281" s="47"/>
      <c r="Q2281" s="48" t="str">
        <f>IFERROR(VLOOKUP(E2281,Funcionários!$C$8:$E$207,3,FALSE),"")</f>
        <v/>
      </c>
      <c r="R2281" s="47"/>
      <c r="S2281" s="49" t="str">
        <f t="shared" si="793"/>
        <v/>
      </c>
      <c r="T2281" s="49">
        <v>2.2749999999999999E-2</v>
      </c>
      <c r="U2281" s="48" t="str">
        <f>IF(Funcionários!C2282=0,"",Funcionários!C2282)</f>
        <v/>
      </c>
      <c r="V2281" s="50">
        <f>IF(U2281="",0,IF(COUNTIFS($E$7:$E$3006,U2281,$I$7:$I$3006,'RC'!$E$6)=0,0,COUNTIFS($M$7:$M$3006,"Concluída no prazo",$E$7:$E$3006,U2281,$I$7:$I$3006,'RC'!$E$6)/COUNTIFS($E$7:$E$3006,U2281,$I$7:$I$3006,'RC'!$E$6)))</f>
        <v>0</v>
      </c>
      <c r="W2281" s="49">
        <f>SUMIFS($J$7:$J$3006,$E$7:$E$3006,U2281,$I$7:$I$3006,'RC'!$E$6)+SUMIFS($L$7:$L$3006,$E$7:$E$3006,U2281,$I$7:$I$3006,'RC'!$E$6)</f>
        <v>0</v>
      </c>
      <c r="X2281" s="48">
        <f>COUNTIFS($E$7:$E$3006,U2281,$I$7:$I$3006,'RC'!$E$6)</f>
        <v>0</v>
      </c>
      <c r="Y2281" s="48"/>
      <c r="Z2281" s="51" t="str">
        <f>IF(AQ2281='RC'!$E$6,AC2281*1000+AD2281,"")</f>
        <v/>
      </c>
      <c r="AA2281" s="51" t="str">
        <f>IF(AB2281="","",IF(AQ2281='RC'!$E$6,AC2281*1000-AD2281,""))</f>
        <v/>
      </c>
      <c r="AB2281" s="48" t="str">
        <f>IFERROR(VLOOKUP(E2281,Funcionários!$C$8:$E$207,3,FALSE),"")</f>
        <v/>
      </c>
      <c r="AC2281" s="50" t="str">
        <f>IF(AB2281="","",IF(COUNTIFS($AB$7:$AB$3006,AB2281,$AQ$7:$AQ$3006,'RC'!$E$6)=0,"",COUNTIFS($M$7:$M$3006,"Concluída no prazo",$AB$7:$AB$3006,AB2281,$AQ$7:$AQ$3006,'RC'!$E$6)/COUNTIFS($AB$7:$AB$3006,AB2281,$AQ$7:$AQ$3006,'RC'!$E$6)))</f>
        <v/>
      </c>
      <c r="AD2281" s="48">
        <f>SUMIF($AQ$7:$AQ$3006,'RC'!$E$6,$J$7:$J$3006)+SUMIF($AQ$7:$AQ$3006,'RC'!$E$6,$L$7:$L$3006)</f>
        <v>21</v>
      </c>
      <c r="AF2281" s="48">
        <v>2.7259999999993002E-2</v>
      </c>
      <c r="AG2281" s="48">
        <f>IF(OR(AQ2281="",AQ2281&lt;&gt;'RC'!$E$6,AB2281&lt;&gt;'RC'!$D$21),0,1)</f>
        <v>0</v>
      </c>
      <c r="AH2281" s="48">
        <f t="shared" si="790"/>
        <v>2.7259999999993002E-2</v>
      </c>
      <c r="AI2281" s="48" t="str">
        <f t="shared" si="772"/>
        <v/>
      </c>
      <c r="AJ2281" s="48" t="str">
        <f t="shared" si="773"/>
        <v/>
      </c>
      <c r="AK2281" s="52" t="str">
        <f t="shared" si="774"/>
        <v/>
      </c>
      <c r="AL2281" s="52" t="str">
        <f t="shared" si="775"/>
        <v/>
      </c>
      <c r="AM2281" s="48" t="str">
        <f t="shared" si="776"/>
        <v/>
      </c>
      <c r="AN2281" s="48" t="str">
        <f t="shared" si="777"/>
        <v/>
      </c>
      <c r="AP2281" s="18" t="str">
        <f t="shared" si="778"/>
        <v/>
      </c>
      <c r="AQ2281" s="18" t="str">
        <f t="shared" si="779"/>
        <v/>
      </c>
      <c r="AR2281" s="18">
        <v>2.726E-2</v>
      </c>
      <c r="AS2281" s="18">
        <f>IF(AF!$D$27="Todos",1,IF(M2281=AF!$D$27,1,0))</f>
        <v>1</v>
      </c>
      <c r="AT2281" s="53">
        <f>IF(AND(E2281=AF!$D$6,OR(LT!M2281=AF!$D$27,AF!$D$27="Todos"),OR(AP2281=AF!$E$8,AQ2281=AF!$E$8)),AR2281+AS2281,0)</f>
        <v>0</v>
      </c>
      <c r="AU2281" s="18" t="str">
        <f t="shared" si="780"/>
        <v/>
      </c>
      <c r="AV2281" s="54" t="str">
        <f t="shared" si="781"/>
        <v/>
      </c>
      <c r="AW2281" s="54" t="str">
        <f t="shared" si="782"/>
        <v/>
      </c>
      <c r="AX2281" s="18" t="str">
        <f t="shared" si="783"/>
        <v/>
      </c>
      <c r="AY2281" s="18" t="str">
        <f t="shared" si="784"/>
        <v/>
      </c>
      <c r="BA2281" s="18">
        <f>IF($E2281=AF!$D$6,IF($M2281="Concluída no prazo",2,IF($M2281="Concluída com atraso",1,0)),0)</f>
        <v>0</v>
      </c>
      <c r="BB2281" s="18">
        <f>IF($E2281=AF!$D$6,IF($M2281="Atrasada",2,IF($M2281="Concluída com atraso",1,0)),0)</f>
        <v>0</v>
      </c>
      <c r="BC2281" s="18">
        <v>2.2749999999999999E-2</v>
      </c>
      <c r="BD2281" s="18">
        <f t="shared" si="791"/>
        <v>2.2749999999999999E-2</v>
      </c>
      <c r="BE2281" s="18">
        <f t="shared" si="791"/>
        <v>2.2749999999999999E-2</v>
      </c>
      <c r="BF2281" s="18" t="str">
        <f t="shared" si="785"/>
        <v/>
      </c>
      <c r="BN2281" s="18" t="str">
        <f t="shared" si="786"/>
        <v>s</v>
      </c>
    </row>
    <row r="2282" spans="3:66" ht="50.1" customHeight="1" thickTop="1" thickBot="1" x14ac:dyDescent="0.3">
      <c r="C2282" s="46"/>
      <c r="D2282" s="46"/>
      <c r="E2282" s="46"/>
      <c r="F2282" s="122"/>
      <c r="G2282" s="122"/>
      <c r="H2282" s="78" t="str">
        <f t="shared" si="787"/>
        <v/>
      </c>
      <c r="I2282" s="78" t="str">
        <f t="shared" si="788"/>
        <v/>
      </c>
      <c r="J2282" s="16"/>
      <c r="K2282" s="46" t="str">
        <f t="shared" si="789"/>
        <v/>
      </c>
      <c r="L2282" s="16"/>
      <c r="M2282" s="16"/>
      <c r="N2282" s="46"/>
      <c r="O2282" s="47" t="str">
        <f t="shared" si="792"/>
        <v/>
      </c>
      <c r="P2282" s="47"/>
      <c r="Q2282" s="48" t="str">
        <f>IFERROR(VLOOKUP(E2282,Funcionários!$C$8:$E$207,3,FALSE),"")</f>
        <v/>
      </c>
      <c r="R2282" s="47"/>
      <c r="S2282" s="49" t="str">
        <f t="shared" si="793"/>
        <v/>
      </c>
      <c r="T2282" s="49">
        <v>2.2759999999999999E-2</v>
      </c>
      <c r="U2282" s="48" t="str">
        <f>IF(Funcionários!C2283=0,"",Funcionários!C2283)</f>
        <v/>
      </c>
      <c r="V2282" s="50">
        <f>IF(U2282="",0,IF(COUNTIFS($E$7:$E$3006,U2282,$I$7:$I$3006,'RC'!$E$6)=0,0,COUNTIFS($M$7:$M$3006,"Concluída no prazo",$E$7:$E$3006,U2282,$I$7:$I$3006,'RC'!$E$6)/COUNTIFS($E$7:$E$3006,U2282,$I$7:$I$3006,'RC'!$E$6)))</f>
        <v>0</v>
      </c>
      <c r="W2282" s="49">
        <f>SUMIFS($J$7:$J$3006,$E$7:$E$3006,U2282,$I$7:$I$3006,'RC'!$E$6)+SUMIFS($L$7:$L$3006,$E$7:$E$3006,U2282,$I$7:$I$3006,'RC'!$E$6)</f>
        <v>0</v>
      </c>
      <c r="X2282" s="48">
        <f>COUNTIFS($E$7:$E$3006,U2282,$I$7:$I$3006,'RC'!$E$6)</f>
        <v>0</v>
      </c>
      <c r="Y2282" s="48"/>
      <c r="Z2282" s="51" t="str">
        <f>IF(AQ2282='RC'!$E$6,AC2282*1000+AD2282,"")</f>
        <v/>
      </c>
      <c r="AA2282" s="51" t="str">
        <f>IF(AB2282="","",IF(AQ2282='RC'!$E$6,AC2282*1000-AD2282,""))</f>
        <v/>
      </c>
      <c r="AB2282" s="48" t="str">
        <f>IFERROR(VLOOKUP(E2282,Funcionários!$C$8:$E$207,3,FALSE),"")</f>
        <v/>
      </c>
      <c r="AC2282" s="50" t="str">
        <f>IF(AB2282="","",IF(COUNTIFS($AB$7:$AB$3006,AB2282,$AQ$7:$AQ$3006,'RC'!$E$6)=0,"",COUNTIFS($M$7:$M$3006,"Concluída no prazo",$AB$7:$AB$3006,AB2282,$AQ$7:$AQ$3006,'RC'!$E$6)/COUNTIFS($AB$7:$AB$3006,AB2282,$AQ$7:$AQ$3006,'RC'!$E$6)))</f>
        <v/>
      </c>
      <c r="AD2282" s="48">
        <f>SUMIF($AQ$7:$AQ$3006,'RC'!$E$6,$J$7:$J$3006)+SUMIF($AQ$7:$AQ$3006,'RC'!$E$6,$L$7:$L$3006)</f>
        <v>21</v>
      </c>
      <c r="AF2282" s="48">
        <v>2.7249999999992999E-2</v>
      </c>
      <c r="AG2282" s="48">
        <f>IF(OR(AQ2282="",AQ2282&lt;&gt;'RC'!$E$6,AB2282&lt;&gt;'RC'!$D$21),0,1)</f>
        <v>0</v>
      </c>
      <c r="AH2282" s="48">
        <f t="shared" si="790"/>
        <v>2.7249999999992999E-2</v>
      </c>
      <c r="AI2282" s="48" t="str">
        <f t="shared" si="772"/>
        <v/>
      </c>
      <c r="AJ2282" s="48" t="str">
        <f t="shared" si="773"/>
        <v/>
      </c>
      <c r="AK2282" s="52" t="str">
        <f t="shared" si="774"/>
        <v/>
      </c>
      <c r="AL2282" s="52" t="str">
        <f t="shared" si="775"/>
        <v/>
      </c>
      <c r="AM2282" s="48" t="str">
        <f t="shared" si="776"/>
        <v/>
      </c>
      <c r="AN2282" s="48" t="str">
        <f t="shared" si="777"/>
        <v/>
      </c>
      <c r="AP2282" s="18" t="str">
        <f t="shared" si="778"/>
        <v/>
      </c>
      <c r="AQ2282" s="18" t="str">
        <f t="shared" si="779"/>
        <v/>
      </c>
      <c r="AR2282" s="18">
        <v>2.725E-2</v>
      </c>
      <c r="AS2282" s="18">
        <f>IF(AF!$D$27="Todos",1,IF(M2282=AF!$D$27,1,0))</f>
        <v>1</v>
      </c>
      <c r="AT2282" s="53">
        <f>IF(AND(E2282=AF!$D$6,OR(LT!M2282=AF!$D$27,AF!$D$27="Todos"),OR(AP2282=AF!$E$8,AQ2282=AF!$E$8)),AR2282+AS2282,0)</f>
        <v>0</v>
      </c>
      <c r="AU2282" s="18" t="str">
        <f t="shared" si="780"/>
        <v/>
      </c>
      <c r="AV2282" s="54" t="str">
        <f t="shared" si="781"/>
        <v/>
      </c>
      <c r="AW2282" s="54" t="str">
        <f t="shared" si="782"/>
        <v/>
      </c>
      <c r="AX2282" s="18" t="str">
        <f t="shared" si="783"/>
        <v/>
      </c>
      <c r="AY2282" s="18" t="str">
        <f t="shared" si="784"/>
        <v/>
      </c>
      <c r="BA2282" s="18">
        <f>IF($E2282=AF!$D$6,IF($M2282="Concluída no prazo",2,IF($M2282="Concluída com atraso",1,0)),0)</f>
        <v>0</v>
      </c>
      <c r="BB2282" s="18">
        <f>IF($E2282=AF!$D$6,IF($M2282="Atrasada",2,IF($M2282="Concluída com atraso",1,0)),0)</f>
        <v>0</v>
      </c>
      <c r="BC2282" s="18">
        <v>2.2759999999999999E-2</v>
      </c>
      <c r="BD2282" s="18">
        <f t="shared" si="791"/>
        <v>2.2759999999999999E-2</v>
      </c>
      <c r="BE2282" s="18">
        <f t="shared" si="791"/>
        <v>2.2759999999999999E-2</v>
      </c>
      <c r="BF2282" s="18" t="str">
        <f t="shared" si="785"/>
        <v/>
      </c>
      <c r="BN2282" s="18" t="str">
        <f t="shared" si="786"/>
        <v>s</v>
      </c>
    </row>
    <row r="2283" spans="3:66" ht="50.1" customHeight="1" thickTop="1" thickBot="1" x14ac:dyDescent="0.3">
      <c r="C2283" s="46"/>
      <c r="D2283" s="46"/>
      <c r="E2283" s="46"/>
      <c r="F2283" s="122"/>
      <c r="G2283" s="122"/>
      <c r="H2283" s="78" t="str">
        <f t="shared" si="787"/>
        <v/>
      </c>
      <c r="I2283" s="78" t="str">
        <f t="shared" si="788"/>
        <v/>
      </c>
      <c r="J2283" s="16"/>
      <c r="K2283" s="46" t="str">
        <f t="shared" si="789"/>
        <v/>
      </c>
      <c r="L2283" s="16"/>
      <c r="M2283" s="16"/>
      <c r="N2283" s="46"/>
      <c r="O2283" s="47" t="str">
        <f t="shared" si="792"/>
        <v/>
      </c>
      <c r="P2283" s="47"/>
      <c r="Q2283" s="48" t="str">
        <f>IFERROR(VLOOKUP(E2283,Funcionários!$C$8:$E$207,3,FALSE),"")</f>
        <v/>
      </c>
      <c r="R2283" s="47"/>
      <c r="S2283" s="49" t="str">
        <f t="shared" si="793"/>
        <v/>
      </c>
      <c r="T2283" s="49">
        <v>2.2769999999999999E-2</v>
      </c>
      <c r="U2283" s="48" t="str">
        <f>IF(Funcionários!C2284=0,"",Funcionários!C2284)</f>
        <v/>
      </c>
      <c r="V2283" s="50">
        <f>IF(U2283="",0,IF(COUNTIFS($E$7:$E$3006,U2283,$I$7:$I$3006,'RC'!$E$6)=0,0,COUNTIFS($M$7:$M$3006,"Concluída no prazo",$E$7:$E$3006,U2283,$I$7:$I$3006,'RC'!$E$6)/COUNTIFS($E$7:$E$3006,U2283,$I$7:$I$3006,'RC'!$E$6)))</f>
        <v>0</v>
      </c>
      <c r="W2283" s="49">
        <f>SUMIFS($J$7:$J$3006,$E$7:$E$3006,U2283,$I$7:$I$3006,'RC'!$E$6)+SUMIFS($L$7:$L$3006,$E$7:$E$3006,U2283,$I$7:$I$3006,'RC'!$E$6)</f>
        <v>0</v>
      </c>
      <c r="X2283" s="48">
        <f>COUNTIFS($E$7:$E$3006,U2283,$I$7:$I$3006,'RC'!$E$6)</f>
        <v>0</v>
      </c>
      <c r="Y2283" s="48"/>
      <c r="Z2283" s="51" t="str">
        <f>IF(AQ2283='RC'!$E$6,AC2283*1000+AD2283,"")</f>
        <v/>
      </c>
      <c r="AA2283" s="51" t="str">
        <f>IF(AB2283="","",IF(AQ2283='RC'!$E$6,AC2283*1000-AD2283,""))</f>
        <v/>
      </c>
      <c r="AB2283" s="48" t="str">
        <f>IFERROR(VLOOKUP(E2283,Funcionários!$C$8:$E$207,3,FALSE),"")</f>
        <v/>
      </c>
      <c r="AC2283" s="50" t="str">
        <f>IF(AB2283="","",IF(COUNTIFS($AB$7:$AB$3006,AB2283,$AQ$7:$AQ$3006,'RC'!$E$6)=0,"",COUNTIFS($M$7:$M$3006,"Concluída no prazo",$AB$7:$AB$3006,AB2283,$AQ$7:$AQ$3006,'RC'!$E$6)/COUNTIFS($AB$7:$AB$3006,AB2283,$AQ$7:$AQ$3006,'RC'!$E$6)))</f>
        <v/>
      </c>
      <c r="AD2283" s="48">
        <f>SUMIF($AQ$7:$AQ$3006,'RC'!$E$6,$J$7:$J$3006)+SUMIF($AQ$7:$AQ$3006,'RC'!$E$6,$L$7:$L$3006)</f>
        <v>21</v>
      </c>
      <c r="AF2283" s="48">
        <v>2.7239999999992999E-2</v>
      </c>
      <c r="AG2283" s="48">
        <f>IF(OR(AQ2283="",AQ2283&lt;&gt;'RC'!$E$6,AB2283&lt;&gt;'RC'!$D$21),0,1)</f>
        <v>0</v>
      </c>
      <c r="AH2283" s="48">
        <f t="shared" si="790"/>
        <v>2.7239999999992999E-2</v>
      </c>
      <c r="AI2283" s="48" t="str">
        <f t="shared" si="772"/>
        <v/>
      </c>
      <c r="AJ2283" s="48" t="str">
        <f t="shared" si="773"/>
        <v/>
      </c>
      <c r="AK2283" s="52" t="str">
        <f t="shared" si="774"/>
        <v/>
      </c>
      <c r="AL2283" s="52" t="str">
        <f t="shared" si="775"/>
        <v/>
      </c>
      <c r="AM2283" s="48" t="str">
        <f t="shared" si="776"/>
        <v/>
      </c>
      <c r="AN2283" s="48" t="str">
        <f t="shared" si="777"/>
        <v/>
      </c>
      <c r="AP2283" s="18" t="str">
        <f t="shared" si="778"/>
        <v/>
      </c>
      <c r="AQ2283" s="18" t="str">
        <f t="shared" si="779"/>
        <v/>
      </c>
      <c r="AR2283" s="18">
        <v>2.724E-2</v>
      </c>
      <c r="AS2283" s="18">
        <f>IF(AF!$D$27="Todos",1,IF(M2283=AF!$D$27,1,0))</f>
        <v>1</v>
      </c>
      <c r="AT2283" s="53">
        <f>IF(AND(E2283=AF!$D$6,OR(LT!M2283=AF!$D$27,AF!$D$27="Todos"),OR(AP2283=AF!$E$8,AQ2283=AF!$E$8)),AR2283+AS2283,0)</f>
        <v>0</v>
      </c>
      <c r="AU2283" s="18" t="str">
        <f t="shared" si="780"/>
        <v/>
      </c>
      <c r="AV2283" s="54" t="str">
        <f t="shared" si="781"/>
        <v/>
      </c>
      <c r="AW2283" s="54" t="str">
        <f t="shared" si="782"/>
        <v/>
      </c>
      <c r="AX2283" s="18" t="str">
        <f t="shared" si="783"/>
        <v/>
      </c>
      <c r="AY2283" s="18" t="str">
        <f t="shared" si="784"/>
        <v/>
      </c>
      <c r="BA2283" s="18">
        <f>IF($E2283=AF!$D$6,IF($M2283="Concluída no prazo",2,IF($M2283="Concluída com atraso",1,0)),0)</f>
        <v>0</v>
      </c>
      <c r="BB2283" s="18">
        <f>IF($E2283=AF!$D$6,IF($M2283="Atrasada",2,IF($M2283="Concluída com atraso",1,0)),0)</f>
        <v>0</v>
      </c>
      <c r="BC2283" s="18">
        <v>2.2769999999999999E-2</v>
      </c>
      <c r="BD2283" s="18">
        <f t="shared" si="791"/>
        <v>2.2769999999999999E-2</v>
      </c>
      <c r="BE2283" s="18">
        <f t="shared" si="791"/>
        <v>2.2769999999999999E-2</v>
      </c>
      <c r="BF2283" s="18" t="str">
        <f t="shared" si="785"/>
        <v/>
      </c>
      <c r="BN2283" s="18" t="str">
        <f t="shared" si="786"/>
        <v>s</v>
      </c>
    </row>
    <row r="2284" spans="3:66" ht="50.1" customHeight="1" thickTop="1" thickBot="1" x14ac:dyDescent="0.3">
      <c r="C2284" s="46"/>
      <c r="D2284" s="46"/>
      <c r="E2284" s="46"/>
      <c r="F2284" s="122"/>
      <c r="G2284" s="122"/>
      <c r="H2284" s="78" t="str">
        <f t="shared" si="787"/>
        <v/>
      </c>
      <c r="I2284" s="78" t="str">
        <f t="shared" si="788"/>
        <v/>
      </c>
      <c r="J2284" s="16"/>
      <c r="K2284" s="46" t="str">
        <f t="shared" si="789"/>
        <v/>
      </c>
      <c r="L2284" s="16"/>
      <c r="M2284" s="16"/>
      <c r="N2284" s="46"/>
      <c r="O2284" s="47" t="str">
        <f t="shared" si="792"/>
        <v/>
      </c>
      <c r="P2284" s="47"/>
      <c r="Q2284" s="48" t="str">
        <f>IFERROR(VLOOKUP(E2284,Funcionários!$C$8:$E$207,3,FALSE),"")</f>
        <v/>
      </c>
      <c r="R2284" s="47"/>
      <c r="S2284" s="49" t="str">
        <f t="shared" si="793"/>
        <v/>
      </c>
      <c r="T2284" s="49">
        <v>2.2780000000000002E-2</v>
      </c>
      <c r="U2284" s="48" t="str">
        <f>IF(Funcionários!C2285=0,"",Funcionários!C2285)</f>
        <v/>
      </c>
      <c r="V2284" s="50">
        <f>IF(U2284="",0,IF(COUNTIFS($E$7:$E$3006,U2284,$I$7:$I$3006,'RC'!$E$6)=0,0,COUNTIFS($M$7:$M$3006,"Concluída no prazo",$E$7:$E$3006,U2284,$I$7:$I$3006,'RC'!$E$6)/COUNTIFS($E$7:$E$3006,U2284,$I$7:$I$3006,'RC'!$E$6)))</f>
        <v>0</v>
      </c>
      <c r="W2284" s="49">
        <f>SUMIFS($J$7:$J$3006,$E$7:$E$3006,U2284,$I$7:$I$3006,'RC'!$E$6)+SUMIFS($L$7:$L$3006,$E$7:$E$3006,U2284,$I$7:$I$3006,'RC'!$E$6)</f>
        <v>0</v>
      </c>
      <c r="X2284" s="48">
        <f>COUNTIFS($E$7:$E$3006,U2284,$I$7:$I$3006,'RC'!$E$6)</f>
        <v>0</v>
      </c>
      <c r="Y2284" s="48"/>
      <c r="Z2284" s="51" t="str">
        <f>IF(AQ2284='RC'!$E$6,AC2284*1000+AD2284,"")</f>
        <v/>
      </c>
      <c r="AA2284" s="51" t="str">
        <f>IF(AB2284="","",IF(AQ2284='RC'!$E$6,AC2284*1000-AD2284,""))</f>
        <v/>
      </c>
      <c r="AB2284" s="48" t="str">
        <f>IFERROR(VLOOKUP(E2284,Funcionários!$C$8:$E$207,3,FALSE),"")</f>
        <v/>
      </c>
      <c r="AC2284" s="50" t="str">
        <f>IF(AB2284="","",IF(COUNTIFS($AB$7:$AB$3006,AB2284,$AQ$7:$AQ$3006,'RC'!$E$6)=0,"",COUNTIFS($M$7:$M$3006,"Concluída no prazo",$AB$7:$AB$3006,AB2284,$AQ$7:$AQ$3006,'RC'!$E$6)/COUNTIFS($AB$7:$AB$3006,AB2284,$AQ$7:$AQ$3006,'RC'!$E$6)))</f>
        <v/>
      </c>
      <c r="AD2284" s="48">
        <f>SUMIF($AQ$7:$AQ$3006,'RC'!$E$6,$J$7:$J$3006)+SUMIF($AQ$7:$AQ$3006,'RC'!$E$6,$L$7:$L$3006)</f>
        <v>21</v>
      </c>
      <c r="AF2284" s="48">
        <v>2.7229999999992999E-2</v>
      </c>
      <c r="AG2284" s="48">
        <f>IF(OR(AQ2284="",AQ2284&lt;&gt;'RC'!$E$6,AB2284&lt;&gt;'RC'!$D$21),0,1)</f>
        <v>0</v>
      </c>
      <c r="AH2284" s="48">
        <f t="shared" si="790"/>
        <v>2.7229999999992999E-2</v>
      </c>
      <c r="AI2284" s="48" t="str">
        <f t="shared" si="772"/>
        <v/>
      </c>
      <c r="AJ2284" s="48" t="str">
        <f t="shared" si="773"/>
        <v/>
      </c>
      <c r="AK2284" s="52" t="str">
        <f t="shared" si="774"/>
        <v/>
      </c>
      <c r="AL2284" s="52" t="str">
        <f t="shared" si="775"/>
        <v/>
      </c>
      <c r="AM2284" s="48" t="str">
        <f t="shared" si="776"/>
        <v/>
      </c>
      <c r="AN2284" s="48" t="str">
        <f t="shared" si="777"/>
        <v/>
      </c>
      <c r="AP2284" s="18" t="str">
        <f t="shared" si="778"/>
        <v/>
      </c>
      <c r="AQ2284" s="18" t="str">
        <f t="shared" si="779"/>
        <v/>
      </c>
      <c r="AR2284" s="18">
        <v>2.7230000000000001E-2</v>
      </c>
      <c r="AS2284" s="18">
        <f>IF(AF!$D$27="Todos",1,IF(M2284=AF!$D$27,1,0))</f>
        <v>1</v>
      </c>
      <c r="AT2284" s="53">
        <f>IF(AND(E2284=AF!$D$6,OR(LT!M2284=AF!$D$27,AF!$D$27="Todos"),OR(AP2284=AF!$E$8,AQ2284=AF!$E$8)),AR2284+AS2284,0)</f>
        <v>0</v>
      </c>
      <c r="AU2284" s="18" t="str">
        <f t="shared" si="780"/>
        <v/>
      </c>
      <c r="AV2284" s="54" t="str">
        <f t="shared" si="781"/>
        <v/>
      </c>
      <c r="AW2284" s="54" t="str">
        <f t="shared" si="782"/>
        <v/>
      </c>
      <c r="AX2284" s="18" t="str">
        <f t="shared" si="783"/>
        <v/>
      </c>
      <c r="AY2284" s="18" t="str">
        <f t="shared" si="784"/>
        <v/>
      </c>
      <c r="BA2284" s="18">
        <f>IF($E2284=AF!$D$6,IF($M2284="Concluída no prazo",2,IF($M2284="Concluída com atraso",1,0)),0)</f>
        <v>0</v>
      </c>
      <c r="BB2284" s="18">
        <f>IF($E2284=AF!$D$6,IF($M2284="Atrasada",2,IF($M2284="Concluída com atraso",1,0)),0)</f>
        <v>0</v>
      </c>
      <c r="BC2284" s="18">
        <v>2.2780000000000002E-2</v>
      </c>
      <c r="BD2284" s="18">
        <f t="shared" si="791"/>
        <v>2.2780000000000002E-2</v>
      </c>
      <c r="BE2284" s="18">
        <f t="shared" si="791"/>
        <v>2.2780000000000002E-2</v>
      </c>
      <c r="BF2284" s="18" t="str">
        <f t="shared" si="785"/>
        <v/>
      </c>
      <c r="BN2284" s="18" t="str">
        <f t="shared" si="786"/>
        <v>s</v>
      </c>
    </row>
    <row r="2285" spans="3:66" ht="50.1" customHeight="1" thickTop="1" thickBot="1" x14ac:dyDescent="0.3">
      <c r="C2285" s="46"/>
      <c r="D2285" s="46"/>
      <c r="E2285" s="46"/>
      <c r="F2285" s="122"/>
      <c r="G2285" s="122"/>
      <c r="H2285" s="78" t="str">
        <f t="shared" si="787"/>
        <v/>
      </c>
      <c r="I2285" s="78" t="str">
        <f t="shared" si="788"/>
        <v/>
      </c>
      <c r="J2285" s="16"/>
      <c r="K2285" s="46" t="str">
        <f t="shared" si="789"/>
        <v/>
      </c>
      <c r="L2285" s="16"/>
      <c r="M2285" s="16"/>
      <c r="N2285" s="46"/>
      <c r="O2285" s="47" t="str">
        <f t="shared" si="792"/>
        <v/>
      </c>
      <c r="P2285" s="47"/>
      <c r="Q2285" s="48" t="str">
        <f>IFERROR(VLOOKUP(E2285,Funcionários!$C$8:$E$207,3,FALSE),"")</f>
        <v/>
      </c>
      <c r="R2285" s="47"/>
      <c r="S2285" s="49" t="str">
        <f t="shared" si="793"/>
        <v/>
      </c>
      <c r="T2285" s="49">
        <v>2.2790000000000001E-2</v>
      </c>
      <c r="U2285" s="48" t="str">
        <f>IF(Funcionários!C2286=0,"",Funcionários!C2286)</f>
        <v/>
      </c>
      <c r="V2285" s="50">
        <f>IF(U2285="",0,IF(COUNTIFS($E$7:$E$3006,U2285,$I$7:$I$3006,'RC'!$E$6)=0,0,COUNTIFS($M$7:$M$3006,"Concluída no prazo",$E$7:$E$3006,U2285,$I$7:$I$3006,'RC'!$E$6)/COUNTIFS($E$7:$E$3006,U2285,$I$7:$I$3006,'RC'!$E$6)))</f>
        <v>0</v>
      </c>
      <c r="W2285" s="49">
        <f>SUMIFS($J$7:$J$3006,$E$7:$E$3006,U2285,$I$7:$I$3006,'RC'!$E$6)+SUMIFS($L$7:$L$3006,$E$7:$E$3006,U2285,$I$7:$I$3006,'RC'!$E$6)</f>
        <v>0</v>
      </c>
      <c r="X2285" s="48">
        <f>COUNTIFS($E$7:$E$3006,U2285,$I$7:$I$3006,'RC'!$E$6)</f>
        <v>0</v>
      </c>
      <c r="Y2285" s="48"/>
      <c r="Z2285" s="51" t="str">
        <f>IF(AQ2285='RC'!$E$6,AC2285*1000+AD2285,"")</f>
        <v/>
      </c>
      <c r="AA2285" s="51" t="str">
        <f>IF(AB2285="","",IF(AQ2285='RC'!$E$6,AC2285*1000-AD2285,""))</f>
        <v/>
      </c>
      <c r="AB2285" s="48" t="str">
        <f>IFERROR(VLOOKUP(E2285,Funcionários!$C$8:$E$207,3,FALSE),"")</f>
        <v/>
      </c>
      <c r="AC2285" s="50" t="str">
        <f>IF(AB2285="","",IF(COUNTIFS($AB$7:$AB$3006,AB2285,$AQ$7:$AQ$3006,'RC'!$E$6)=0,"",COUNTIFS($M$7:$M$3006,"Concluída no prazo",$AB$7:$AB$3006,AB2285,$AQ$7:$AQ$3006,'RC'!$E$6)/COUNTIFS($AB$7:$AB$3006,AB2285,$AQ$7:$AQ$3006,'RC'!$E$6)))</f>
        <v/>
      </c>
      <c r="AD2285" s="48">
        <f>SUMIF($AQ$7:$AQ$3006,'RC'!$E$6,$J$7:$J$3006)+SUMIF($AQ$7:$AQ$3006,'RC'!$E$6,$L$7:$L$3006)</f>
        <v>21</v>
      </c>
      <c r="AF2285" s="48">
        <v>2.7219999999993E-2</v>
      </c>
      <c r="AG2285" s="48">
        <f>IF(OR(AQ2285="",AQ2285&lt;&gt;'RC'!$E$6,AB2285&lt;&gt;'RC'!$D$21),0,1)</f>
        <v>0</v>
      </c>
      <c r="AH2285" s="48">
        <f t="shared" si="790"/>
        <v>2.7219999999993E-2</v>
      </c>
      <c r="AI2285" s="48" t="str">
        <f t="shared" si="772"/>
        <v/>
      </c>
      <c r="AJ2285" s="48" t="str">
        <f t="shared" si="773"/>
        <v/>
      </c>
      <c r="AK2285" s="52" t="str">
        <f t="shared" si="774"/>
        <v/>
      </c>
      <c r="AL2285" s="52" t="str">
        <f t="shared" si="775"/>
        <v/>
      </c>
      <c r="AM2285" s="48" t="str">
        <f t="shared" si="776"/>
        <v/>
      </c>
      <c r="AN2285" s="48" t="str">
        <f t="shared" si="777"/>
        <v/>
      </c>
      <c r="AP2285" s="18" t="str">
        <f t="shared" si="778"/>
        <v/>
      </c>
      <c r="AQ2285" s="18" t="str">
        <f t="shared" si="779"/>
        <v/>
      </c>
      <c r="AR2285" s="18">
        <v>2.7220000000000001E-2</v>
      </c>
      <c r="AS2285" s="18">
        <f>IF(AF!$D$27="Todos",1,IF(M2285=AF!$D$27,1,0))</f>
        <v>1</v>
      </c>
      <c r="AT2285" s="53">
        <f>IF(AND(E2285=AF!$D$6,OR(LT!M2285=AF!$D$27,AF!$D$27="Todos"),OR(AP2285=AF!$E$8,AQ2285=AF!$E$8)),AR2285+AS2285,0)</f>
        <v>0</v>
      </c>
      <c r="AU2285" s="18" t="str">
        <f t="shared" si="780"/>
        <v/>
      </c>
      <c r="AV2285" s="54" t="str">
        <f t="shared" si="781"/>
        <v/>
      </c>
      <c r="AW2285" s="54" t="str">
        <f t="shared" si="782"/>
        <v/>
      </c>
      <c r="AX2285" s="18" t="str">
        <f t="shared" si="783"/>
        <v/>
      </c>
      <c r="AY2285" s="18" t="str">
        <f t="shared" si="784"/>
        <v/>
      </c>
      <c r="BA2285" s="18">
        <f>IF($E2285=AF!$D$6,IF($M2285="Concluída no prazo",2,IF($M2285="Concluída com atraso",1,0)),0)</f>
        <v>0</v>
      </c>
      <c r="BB2285" s="18">
        <f>IF($E2285=AF!$D$6,IF($M2285="Atrasada",2,IF($M2285="Concluída com atraso",1,0)),0)</f>
        <v>0</v>
      </c>
      <c r="BC2285" s="18">
        <v>2.2790000000000001E-2</v>
      </c>
      <c r="BD2285" s="18">
        <f t="shared" si="791"/>
        <v>2.2790000000000001E-2</v>
      </c>
      <c r="BE2285" s="18">
        <f t="shared" si="791"/>
        <v>2.2790000000000001E-2</v>
      </c>
      <c r="BF2285" s="18" t="str">
        <f t="shared" si="785"/>
        <v/>
      </c>
      <c r="BN2285" s="18" t="str">
        <f t="shared" si="786"/>
        <v>s</v>
      </c>
    </row>
    <row r="2286" spans="3:66" ht="50.1" customHeight="1" thickTop="1" thickBot="1" x14ac:dyDescent="0.3">
      <c r="C2286" s="46"/>
      <c r="D2286" s="46"/>
      <c r="E2286" s="46"/>
      <c r="F2286" s="122"/>
      <c r="G2286" s="122"/>
      <c r="H2286" s="78" t="str">
        <f t="shared" si="787"/>
        <v/>
      </c>
      <c r="I2286" s="78" t="str">
        <f t="shared" si="788"/>
        <v/>
      </c>
      <c r="J2286" s="16"/>
      <c r="K2286" s="46" t="str">
        <f t="shared" si="789"/>
        <v/>
      </c>
      <c r="L2286" s="16"/>
      <c r="M2286" s="16"/>
      <c r="N2286" s="46"/>
      <c r="O2286" s="47" t="str">
        <f t="shared" si="792"/>
        <v/>
      </c>
      <c r="P2286" s="47"/>
      <c r="Q2286" s="48" t="str">
        <f>IFERROR(VLOOKUP(E2286,Funcionários!$C$8:$E$207,3,FALSE),"")</f>
        <v/>
      </c>
      <c r="R2286" s="47"/>
      <c r="S2286" s="49" t="str">
        <f t="shared" si="793"/>
        <v/>
      </c>
      <c r="T2286" s="49">
        <v>2.2800000000000001E-2</v>
      </c>
      <c r="U2286" s="48" t="str">
        <f>IF(Funcionários!C2287=0,"",Funcionários!C2287)</f>
        <v/>
      </c>
      <c r="V2286" s="50">
        <f>IF(U2286="",0,IF(COUNTIFS($E$7:$E$3006,U2286,$I$7:$I$3006,'RC'!$E$6)=0,0,COUNTIFS($M$7:$M$3006,"Concluída no prazo",$E$7:$E$3006,U2286,$I$7:$I$3006,'RC'!$E$6)/COUNTIFS($E$7:$E$3006,U2286,$I$7:$I$3006,'RC'!$E$6)))</f>
        <v>0</v>
      </c>
      <c r="W2286" s="49">
        <f>SUMIFS($J$7:$J$3006,$E$7:$E$3006,U2286,$I$7:$I$3006,'RC'!$E$6)+SUMIFS($L$7:$L$3006,$E$7:$E$3006,U2286,$I$7:$I$3006,'RC'!$E$6)</f>
        <v>0</v>
      </c>
      <c r="X2286" s="48">
        <f>COUNTIFS($E$7:$E$3006,U2286,$I$7:$I$3006,'RC'!$E$6)</f>
        <v>0</v>
      </c>
      <c r="Y2286" s="48"/>
      <c r="Z2286" s="51" t="str">
        <f>IF(AQ2286='RC'!$E$6,AC2286*1000+AD2286,"")</f>
        <v/>
      </c>
      <c r="AA2286" s="51" t="str">
        <f>IF(AB2286="","",IF(AQ2286='RC'!$E$6,AC2286*1000-AD2286,""))</f>
        <v/>
      </c>
      <c r="AB2286" s="48" t="str">
        <f>IFERROR(VLOOKUP(E2286,Funcionários!$C$8:$E$207,3,FALSE),"")</f>
        <v/>
      </c>
      <c r="AC2286" s="50" t="str">
        <f>IF(AB2286="","",IF(COUNTIFS($AB$7:$AB$3006,AB2286,$AQ$7:$AQ$3006,'RC'!$E$6)=0,"",COUNTIFS($M$7:$M$3006,"Concluída no prazo",$AB$7:$AB$3006,AB2286,$AQ$7:$AQ$3006,'RC'!$E$6)/COUNTIFS($AB$7:$AB$3006,AB2286,$AQ$7:$AQ$3006,'RC'!$E$6)))</f>
        <v/>
      </c>
      <c r="AD2286" s="48">
        <f>SUMIF($AQ$7:$AQ$3006,'RC'!$E$6,$J$7:$J$3006)+SUMIF($AQ$7:$AQ$3006,'RC'!$E$6,$L$7:$L$3006)</f>
        <v>21</v>
      </c>
      <c r="AF2286" s="48">
        <v>2.7209999999993E-2</v>
      </c>
      <c r="AG2286" s="48">
        <f>IF(OR(AQ2286="",AQ2286&lt;&gt;'RC'!$E$6,AB2286&lt;&gt;'RC'!$D$21),0,1)</f>
        <v>0</v>
      </c>
      <c r="AH2286" s="48">
        <f t="shared" si="790"/>
        <v>2.7209999999993E-2</v>
      </c>
      <c r="AI2286" s="48" t="str">
        <f t="shared" si="772"/>
        <v/>
      </c>
      <c r="AJ2286" s="48" t="str">
        <f t="shared" si="773"/>
        <v/>
      </c>
      <c r="AK2286" s="52" t="str">
        <f t="shared" si="774"/>
        <v/>
      </c>
      <c r="AL2286" s="52" t="str">
        <f t="shared" si="775"/>
        <v/>
      </c>
      <c r="AM2286" s="48" t="str">
        <f t="shared" si="776"/>
        <v/>
      </c>
      <c r="AN2286" s="48" t="str">
        <f t="shared" si="777"/>
        <v/>
      </c>
      <c r="AP2286" s="18" t="str">
        <f t="shared" si="778"/>
        <v/>
      </c>
      <c r="AQ2286" s="18" t="str">
        <f t="shared" si="779"/>
        <v/>
      </c>
      <c r="AR2286" s="18">
        <v>2.7210000000000002E-2</v>
      </c>
      <c r="AS2286" s="18">
        <f>IF(AF!$D$27="Todos",1,IF(M2286=AF!$D$27,1,0))</f>
        <v>1</v>
      </c>
      <c r="AT2286" s="53">
        <f>IF(AND(E2286=AF!$D$6,OR(LT!M2286=AF!$D$27,AF!$D$27="Todos"),OR(AP2286=AF!$E$8,AQ2286=AF!$E$8)),AR2286+AS2286,0)</f>
        <v>0</v>
      </c>
      <c r="AU2286" s="18" t="str">
        <f t="shared" si="780"/>
        <v/>
      </c>
      <c r="AV2286" s="54" t="str">
        <f t="shared" si="781"/>
        <v/>
      </c>
      <c r="AW2286" s="54" t="str">
        <f t="shared" si="782"/>
        <v/>
      </c>
      <c r="AX2286" s="18" t="str">
        <f t="shared" si="783"/>
        <v/>
      </c>
      <c r="AY2286" s="18" t="str">
        <f t="shared" si="784"/>
        <v/>
      </c>
      <c r="BA2286" s="18">
        <f>IF($E2286=AF!$D$6,IF($M2286="Concluída no prazo",2,IF($M2286="Concluída com atraso",1,0)),0)</f>
        <v>0</v>
      </c>
      <c r="BB2286" s="18">
        <f>IF($E2286=AF!$D$6,IF($M2286="Atrasada",2,IF($M2286="Concluída com atraso",1,0)),0)</f>
        <v>0</v>
      </c>
      <c r="BC2286" s="18">
        <v>2.2800000000000001E-2</v>
      </c>
      <c r="BD2286" s="18">
        <f t="shared" si="791"/>
        <v>2.2800000000000001E-2</v>
      </c>
      <c r="BE2286" s="18">
        <f t="shared" si="791"/>
        <v>2.2800000000000001E-2</v>
      </c>
      <c r="BF2286" s="18" t="str">
        <f t="shared" si="785"/>
        <v/>
      </c>
      <c r="BN2286" s="18" t="str">
        <f t="shared" si="786"/>
        <v>s</v>
      </c>
    </row>
    <row r="2287" spans="3:66" ht="50.1" customHeight="1" thickTop="1" thickBot="1" x14ac:dyDescent="0.3">
      <c r="C2287" s="46"/>
      <c r="D2287" s="46"/>
      <c r="E2287" s="46"/>
      <c r="F2287" s="122"/>
      <c r="G2287" s="122"/>
      <c r="H2287" s="78" t="str">
        <f t="shared" si="787"/>
        <v/>
      </c>
      <c r="I2287" s="78" t="str">
        <f t="shared" si="788"/>
        <v/>
      </c>
      <c r="J2287" s="16"/>
      <c r="K2287" s="46" t="str">
        <f t="shared" si="789"/>
        <v/>
      </c>
      <c r="L2287" s="16"/>
      <c r="M2287" s="16"/>
      <c r="N2287" s="46"/>
      <c r="O2287" s="47" t="str">
        <f t="shared" si="792"/>
        <v/>
      </c>
      <c r="P2287" s="47"/>
      <c r="Q2287" s="48" t="str">
        <f>IFERROR(VLOOKUP(E2287,Funcionários!$C$8:$E$207,3,FALSE),"")</f>
        <v/>
      </c>
      <c r="R2287" s="47"/>
      <c r="S2287" s="49" t="str">
        <f t="shared" si="793"/>
        <v/>
      </c>
      <c r="T2287" s="49">
        <v>2.281E-2</v>
      </c>
      <c r="U2287" s="48" t="str">
        <f>IF(Funcionários!C2288=0,"",Funcionários!C2288)</f>
        <v/>
      </c>
      <c r="V2287" s="50">
        <f>IF(U2287="",0,IF(COUNTIFS($E$7:$E$3006,U2287,$I$7:$I$3006,'RC'!$E$6)=0,0,COUNTIFS($M$7:$M$3006,"Concluída no prazo",$E$7:$E$3006,U2287,$I$7:$I$3006,'RC'!$E$6)/COUNTIFS($E$7:$E$3006,U2287,$I$7:$I$3006,'RC'!$E$6)))</f>
        <v>0</v>
      </c>
      <c r="W2287" s="49">
        <f>SUMIFS($J$7:$J$3006,$E$7:$E$3006,U2287,$I$7:$I$3006,'RC'!$E$6)+SUMIFS($L$7:$L$3006,$E$7:$E$3006,U2287,$I$7:$I$3006,'RC'!$E$6)</f>
        <v>0</v>
      </c>
      <c r="X2287" s="48">
        <f>COUNTIFS($E$7:$E$3006,U2287,$I$7:$I$3006,'RC'!$E$6)</f>
        <v>0</v>
      </c>
      <c r="Y2287" s="48"/>
      <c r="Z2287" s="51" t="str">
        <f>IF(AQ2287='RC'!$E$6,AC2287*1000+AD2287,"")</f>
        <v/>
      </c>
      <c r="AA2287" s="51" t="str">
        <f>IF(AB2287="","",IF(AQ2287='RC'!$E$6,AC2287*1000-AD2287,""))</f>
        <v/>
      </c>
      <c r="AB2287" s="48" t="str">
        <f>IFERROR(VLOOKUP(E2287,Funcionários!$C$8:$E$207,3,FALSE),"")</f>
        <v/>
      </c>
      <c r="AC2287" s="50" t="str">
        <f>IF(AB2287="","",IF(COUNTIFS($AB$7:$AB$3006,AB2287,$AQ$7:$AQ$3006,'RC'!$E$6)=0,"",COUNTIFS($M$7:$M$3006,"Concluída no prazo",$AB$7:$AB$3006,AB2287,$AQ$7:$AQ$3006,'RC'!$E$6)/COUNTIFS($AB$7:$AB$3006,AB2287,$AQ$7:$AQ$3006,'RC'!$E$6)))</f>
        <v/>
      </c>
      <c r="AD2287" s="48">
        <f>SUMIF($AQ$7:$AQ$3006,'RC'!$E$6,$J$7:$J$3006)+SUMIF($AQ$7:$AQ$3006,'RC'!$E$6,$L$7:$L$3006)</f>
        <v>21</v>
      </c>
      <c r="AF2287" s="48">
        <v>2.7199999999993001E-2</v>
      </c>
      <c r="AG2287" s="48">
        <f>IF(OR(AQ2287="",AQ2287&lt;&gt;'RC'!$E$6,AB2287&lt;&gt;'RC'!$D$21),0,1)</f>
        <v>0</v>
      </c>
      <c r="AH2287" s="48">
        <f t="shared" si="790"/>
        <v>2.7199999999993001E-2</v>
      </c>
      <c r="AI2287" s="48" t="str">
        <f t="shared" si="772"/>
        <v/>
      </c>
      <c r="AJ2287" s="48" t="str">
        <f t="shared" si="773"/>
        <v/>
      </c>
      <c r="AK2287" s="52" t="str">
        <f t="shared" si="774"/>
        <v/>
      </c>
      <c r="AL2287" s="52" t="str">
        <f t="shared" si="775"/>
        <v/>
      </c>
      <c r="AM2287" s="48" t="str">
        <f t="shared" si="776"/>
        <v/>
      </c>
      <c r="AN2287" s="48" t="str">
        <f t="shared" si="777"/>
        <v/>
      </c>
      <c r="AP2287" s="18" t="str">
        <f t="shared" si="778"/>
        <v/>
      </c>
      <c r="AQ2287" s="18" t="str">
        <f t="shared" si="779"/>
        <v/>
      </c>
      <c r="AR2287" s="18">
        <v>2.7199999999999998E-2</v>
      </c>
      <c r="AS2287" s="18">
        <f>IF(AF!$D$27="Todos",1,IF(M2287=AF!$D$27,1,0))</f>
        <v>1</v>
      </c>
      <c r="AT2287" s="53">
        <f>IF(AND(E2287=AF!$D$6,OR(LT!M2287=AF!$D$27,AF!$D$27="Todos"),OR(AP2287=AF!$E$8,AQ2287=AF!$E$8)),AR2287+AS2287,0)</f>
        <v>0</v>
      </c>
      <c r="AU2287" s="18" t="str">
        <f t="shared" si="780"/>
        <v/>
      </c>
      <c r="AV2287" s="54" t="str">
        <f t="shared" si="781"/>
        <v/>
      </c>
      <c r="AW2287" s="54" t="str">
        <f t="shared" si="782"/>
        <v/>
      </c>
      <c r="AX2287" s="18" t="str">
        <f t="shared" si="783"/>
        <v/>
      </c>
      <c r="AY2287" s="18" t="str">
        <f t="shared" si="784"/>
        <v/>
      </c>
      <c r="BA2287" s="18">
        <f>IF($E2287=AF!$D$6,IF($M2287="Concluída no prazo",2,IF($M2287="Concluída com atraso",1,0)),0)</f>
        <v>0</v>
      </c>
      <c r="BB2287" s="18">
        <f>IF($E2287=AF!$D$6,IF($M2287="Atrasada",2,IF($M2287="Concluída com atraso",1,0)),0)</f>
        <v>0</v>
      </c>
      <c r="BC2287" s="18">
        <v>2.281E-2</v>
      </c>
      <c r="BD2287" s="18">
        <f t="shared" si="791"/>
        <v>2.281E-2</v>
      </c>
      <c r="BE2287" s="18">
        <f t="shared" si="791"/>
        <v>2.281E-2</v>
      </c>
      <c r="BF2287" s="18" t="str">
        <f t="shared" si="785"/>
        <v/>
      </c>
      <c r="BN2287" s="18" t="str">
        <f t="shared" si="786"/>
        <v>s</v>
      </c>
    </row>
    <row r="2288" spans="3:66" ht="50.1" customHeight="1" thickTop="1" thickBot="1" x14ac:dyDescent="0.3">
      <c r="C2288" s="46"/>
      <c r="D2288" s="46"/>
      <c r="E2288" s="46"/>
      <c r="F2288" s="122"/>
      <c r="G2288" s="122"/>
      <c r="H2288" s="78" t="str">
        <f t="shared" si="787"/>
        <v/>
      </c>
      <c r="I2288" s="78" t="str">
        <f t="shared" si="788"/>
        <v/>
      </c>
      <c r="J2288" s="16"/>
      <c r="K2288" s="46" t="str">
        <f t="shared" si="789"/>
        <v/>
      </c>
      <c r="L2288" s="16"/>
      <c r="M2288" s="16"/>
      <c r="N2288" s="46"/>
      <c r="O2288" s="47" t="str">
        <f t="shared" si="792"/>
        <v/>
      </c>
      <c r="P2288" s="47"/>
      <c r="Q2288" s="48" t="str">
        <f>IFERROR(VLOOKUP(E2288,Funcionários!$C$8:$E$207,3,FALSE),"")</f>
        <v/>
      </c>
      <c r="R2288" s="47"/>
      <c r="S2288" s="49" t="str">
        <f t="shared" si="793"/>
        <v/>
      </c>
      <c r="T2288" s="49">
        <v>2.282E-2</v>
      </c>
      <c r="U2288" s="48" t="str">
        <f>IF(Funcionários!C2289=0,"",Funcionários!C2289)</f>
        <v/>
      </c>
      <c r="V2288" s="50">
        <f>IF(U2288="",0,IF(COUNTIFS($E$7:$E$3006,U2288,$I$7:$I$3006,'RC'!$E$6)=0,0,COUNTIFS($M$7:$M$3006,"Concluída no prazo",$E$7:$E$3006,U2288,$I$7:$I$3006,'RC'!$E$6)/COUNTIFS($E$7:$E$3006,U2288,$I$7:$I$3006,'RC'!$E$6)))</f>
        <v>0</v>
      </c>
      <c r="W2288" s="49">
        <f>SUMIFS($J$7:$J$3006,$E$7:$E$3006,U2288,$I$7:$I$3006,'RC'!$E$6)+SUMIFS($L$7:$L$3006,$E$7:$E$3006,U2288,$I$7:$I$3006,'RC'!$E$6)</f>
        <v>0</v>
      </c>
      <c r="X2288" s="48">
        <f>COUNTIFS($E$7:$E$3006,U2288,$I$7:$I$3006,'RC'!$E$6)</f>
        <v>0</v>
      </c>
      <c r="Y2288" s="48"/>
      <c r="Z2288" s="51" t="str">
        <f>IF(AQ2288='RC'!$E$6,AC2288*1000+AD2288,"")</f>
        <v/>
      </c>
      <c r="AA2288" s="51" t="str">
        <f>IF(AB2288="","",IF(AQ2288='RC'!$E$6,AC2288*1000-AD2288,""))</f>
        <v/>
      </c>
      <c r="AB2288" s="48" t="str">
        <f>IFERROR(VLOOKUP(E2288,Funcionários!$C$8:$E$207,3,FALSE),"")</f>
        <v/>
      </c>
      <c r="AC2288" s="50" t="str">
        <f>IF(AB2288="","",IF(COUNTIFS($AB$7:$AB$3006,AB2288,$AQ$7:$AQ$3006,'RC'!$E$6)=0,"",COUNTIFS($M$7:$M$3006,"Concluída no prazo",$AB$7:$AB$3006,AB2288,$AQ$7:$AQ$3006,'RC'!$E$6)/COUNTIFS($AB$7:$AB$3006,AB2288,$AQ$7:$AQ$3006,'RC'!$E$6)))</f>
        <v/>
      </c>
      <c r="AD2288" s="48">
        <f>SUMIF($AQ$7:$AQ$3006,'RC'!$E$6,$J$7:$J$3006)+SUMIF($AQ$7:$AQ$3006,'RC'!$E$6,$L$7:$L$3006)</f>
        <v>21</v>
      </c>
      <c r="AF2288" s="48">
        <v>2.7189999999993001E-2</v>
      </c>
      <c r="AG2288" s="48">
        <f>IF(OR(AQ2288="",AQ2288&lt;&gt;'RC'!$E$6,AB2288&lt;&gt;'RC'!$D$21),0,1)</f>
        <v>0</v>
      </c>
      <c r="AH2288" s="48">
        <f t="shared" si="790"/>
        <v>2.7189999999993001E-2</v>
      </c>
      <c r="AI2288" s="48" t="str">
        <f t="shared" si="772"/>
        <v/>
      </c>
      <c r="AJ2288" s="48" t="str">
        <f t="shared" si="773"/>
        <v/>
      </c>
      <c r="AK2288" s="52" t="str">
        <f t="shared" si="774"/>
        <v/>
      </c>
      <c r="AL2288" s="52" t="str">
        <f t="shared" si="775"/>
        <v/>
      </c>
      <c r="AM2288" s="48" t="str">
        <f t="shared" si="776"/>
        <v/>
      </c>
      <c r="AN2288" s="48" t="str">
        <f t="shared" si="777"/>
        <v/>
      </c>
      <c r="AP2288" s="18" t="str">
        <f t="shared" si="778"/>
        <v/>
      </c>
      <c r="AQ2288" s="18" t="str">
        <f t="shared" si="779"/>
        <v/>
      </c>
      <c r="AR2288" s="18">
        <v>2.7189999999999999E-2</v>
      </c>
      <c r="AS2288" s="18">
        <f>IF(AF!$D$27="Todos",1,IF(M2288=AF!$D$27,1,0))</f>
        <v>1</v>
      </c>
      <c r="AT2288" s="53">
        <f>IF(AND(E2288=AF!$D$6,OR(LT!M2288=AF!$D$27,AF!$D$27="Todos"),OR(AP2288=AF!$E$8,AQ2288=AF!$E$8)),AR2288+AS2288,0)</f>
        <v>0</v>
      </c>
      <c r="AU2288" s="18" t="str">
        <f t="shared" si="780"/>
        <v/>
      </c>
      <c r="AV2288" s="54" t="str">
        <f t="shared" si="781"/>
        <v/>
      </c>
      <c r="AW2288" s="54" t="str">
        <f t="shared" si="782"/>
        <v/>
      </c>
      <c r="AX2288" s="18" t="str">
        <f t="shared" si="783"/>
        <v/>
      </c>
      <c r="AY2288" s="18" t="str">
        <f t="shared" si="784"/>
        <v/>
      </c>
      <c r="BA2288" s="18">
        <f>IF($E2288=AF!$D$6,IF($M2288="Concluída no prazo",2,IF($M2288="Concluída com atraso",1,0)),0)</f>
        <v>0</v>
      </c>
      <c r="BB2288" s="18">
        <f>IF($E2288=AF!$D$6,IF($M2288="Atrasada",2,IF($M2288="Concluída com atraso",1,0)),0)</f>
        <v>0</v>
      </c>
      <c r="BC2288" s="18">
        <v>2.282E-2</v>
      </c>
      <c r="BD2288" s="18">
        <f t="shared" si="791"/>
        <v>2.282E-2</v>
      </c>
      <c r="BE2288" s="18">
        <f t="shared" si="791"/>
        <v>2.282E-2</v>
      </c>
      <c r="BF2288" s="18" t="str">
        <f t="shared" si="785"/>
        <v/>
      </c>
      <c r="BN2288" s="18" t="str">
        <f t="shared" si="786"/>
        <v>s</v>
      </c>
    </row>
    <row r="2289" spans="3:66" ht="50.1" customHeight="1" thickTop="1" thickBot="1" x14ac:dyDescent="0.3">
      <c r="C2289" s="46"/>
      <c r="D2289" s="46"/>
      <c r="E2289" s="46"/>
      <c r="F2289" s="122"/>
      <c r="G2289" s="122"/>
      <c r="H2289" s="78" t="str">
        <f t="shared" si="787"/>
        <v/>
      </c>
      <c r="I2289" s="78" t="str">
        <f t="shared" si="788"/>
        <v/>
      </c>
      <c r="J2289" s="16"/>
      <c r="K2289" s="46" t="str">
        <f t="shared" si="789"/>
        <v/>
      </c>
      <c r="L2289" s="16"/>
      <c r="M2289" s="16"/>
      <c r="N2289" s="46"/>
      <c r="O2289" s="47" t="str">
        <f t="shared" si="792"/>
        <v/>
      </c>
      <c r="P2289" s="47"/>
      <c r="Q2289" s="48" t="str">
        <f>IFERROR(VLOOKUP(E2289,Funcionários!$C$8:$E$207,3,FALSE),"")</f>
        <v/>
      </c>
      <c r="R2289" s="47"/>
      <c r="S2289" s="49" t="str">
        <f t="shared" si="793"/>
        <v/>
      </c>
      <c r="T2289" s="49">
        <v>2.283E-2</v>
      </c>
      <c r="U2289" s="48" t="str">
        <f>IF(Funcionários!C2290=0,"",Funcionários!C2290)</f>
        <v/>
      </c>
      <c r="V2289" s="50">
        <f>IF(U2289="",0,IF(COUNTIFS($E$7:$E$3006,U2289,$I$7:$I$3006,'RC'!$E$6)=0,0,COUNTIFS($M$7:$M$3006,"Concluída no prazo",$E$7:$E$3006,U2289,$I$7:$I$3006,'RC'!$E$6)/COUNTIFS($E$7:$E$3006,U2289,$I$7:$I$3006,'RC'!$E$6)))</f>
        <v>0</v>
      </c>
      <c r="W2289" s="49">
        <f>SUMIFS($J$7:$J$3006,$E$7:$E$3006,U2289,$I$7:$I$3006,'RC'!$E$6)+SUMIFS($L$7:$L$3006,$E$7:$E$3006,U2289,$I$7:$I$3006,'RC'!$E$6)</f>
        <v>0</v>
      </c>
      <c r="X2289" s="48">
        <f>COUNTIFS($E$7:$E$3006,U2289,$I$7:$I$3006,'RC'!$E$6)</f>
        <v>0</v>
      </c>
      <c r="Y2289" s="48"/>
      <c r="Z2289" s="51" t="str">
        <f>IF(AQ2289='RC'!$E$6,AC2289*1000+AD2289,"")</f>
        <v/>
      </c>
      <c r="AA2289" s="51" t="str">
        <f>IF(AB2289="","",IF(AQ2289='RC'!$E$6,AC2289*1000-AD2289,""))</f>
        <v/>
      </c>
      <c r="AB2289" s="48" t="str">
        <f>IFERROR(VLOOKUP(E2289,Funcionários!$C$8:$E$207,3,FALSE),"")</f>
        <v/>
      </c>
      <c r="AC2289" s="50" t="str">
        <f>IF(AB2289="","",IF(COUNTIFS($AB$7:$AB$3006,AB2289,$AQ$7:$AQ$3006,'RC'!$E$6)=0,"",COUNTIFS($M$7:$M$3006,"Concluída no prazo",$AB$7:$AB$3006,AB2289,$AQ$7:$AQ$3006,'RC'!$E$6)/COUNTIFS($AB$7:$AB$3006,AB2289,$AQ$7:$AQ$3006,'RC'!$E$6)))</f>
        <v/>
      </c>
      <c r="AD2289" s="48">
        <f>SUMIF($AQ$7:$AQ$3006,'RC'!$E$6,$J$7:$J$3006)+SUMIF($AQ$7:$AQ$3006,'RC'!$E$6,$L$7:$L$3006)</f>
        <v>21</v>
      </c>
      <c r="AF2289" s="48">
        <v>2.7179999999993001E-2</v>
      </c>
      <c r="AG2289" s="48">
        <f>IF(OR(AQ2289="",AQ2289&lt;&gt;'RC'!$E$6,AB2289&lt;&gt;'RC'!$D$21),0,1)</f>
        <v>0</v>
      </c>
      <c r="AH2289" s="48">
        <f t="shared" si="790"/>
        <v>2.7179999999993001E-2</v>
      </c>
      <c r="AI2289" s="48" t="str">
        <f t="shared" si="772"/>
        <v/>
      </c>
      <c r="AJ2289" s="48" t="str">
        <f t="shared" si="773"/>
        <v/>
      </c>
      <c r="AK2289" s="52" t="str">
        <f t="shared" si="774"/>
        <v/>
      </c>
      <c r="AL2289" s="52" t="str">
        <f t="shared" si="775"/>
        <v/>
      </c>
      <c r="AM2289" s="48" t="str">
        <f t="shared" si="776"/>
        <v/>
      </c>
      <c r="AN2289" s="48" t="str">
        <f t="shared" si="777"/>
        <v/>
      </c>
      <c r="AP2289" s="18" t="str">
        <f t="shared" si="778"/>
        <v/>
      </c>
      <c r="AQ2289" s="18" t="str">
        <f t="shared" si="779"/>
        <v/>
      </c>
      <c r="AR2289" s="18">
        <v>2.7179999999999999E-2</v>
      </c>
      <c r="AS2289" s="18">
        <f>IF(AF!$D$27="Todos",1,IF(M2289=AF!$D$27,1,0))</f>
        <v>1</v>
      </c>
      <c r="AT2289" s="53">
        <f>IF(AND(E2289=AF!$D$6,OR(LT!M2289=AF!$D$27,AF!$D$27="Todos"),OR(AP2289=AF!$E$8,AQ2289=AF!$E$8)),AR2289+AS2289,0)</f>
        <v>0</v>
      </c>
      <c r="AU2289" s="18" t="str">
        <f t="shared" si="780"/>
        <v/>
      </c>
      <c r="AV2289" s="54" t="str">
        <f t="shared" si="781"/>
        <v/>
      </c>
      <c r="AW2289" s="54" t="str">
        <f t="shared" si="782"/>
        <v/>
      </c>
      <c r="AX2289" s="18" t="str">
        <f t="shared" si="783"/>
        <v/>
      </c>
      <c r="AY2289" s="18" t="str">
        <f t="shared" si="784"/>
        <v/>
      </c>
      <c r="BA2289" s="18">
        <f>IF($E2289=AF!$D$6,IF($M2289="Concluída no prazo",2,IF($M2289="Concluída com atraso",1,0)),0)</f>
        <v>0</v>
      </c>
      <c r="BB2289" s="18">
        <f>IF($E2289=AF!$D$6,IF($M2289="Atrasada",2,IF($M2289="Concluída com atraso",1,0)),0)</f>
        <v>0</v>
      </c>
      <c r="BC2289" s="18">
        <v>2.283E-2</v>
      </c>
      <c r="BD2289" s="18">
        <f t="shared" si="791"/>
        <v>2.283E-2</v>
      </c>
      <c r="BE2289" s="18">
        <f t="shared" si="791"/>
        <v>2.283E-2</v>
      </c>
      <c r="BF2289" s="18" t="str">
        <f t="shared" si="785"/>
        <v/>
      </c>
      <c r="BN2289" s="18" t="str">
        <f t="shared" si="786"/>
        <v>s</v>
      </c>
    </row>
    <row r="2290" spans="3:66" ht="50.1" customHeight="1" thickTop="1" thickBot="1" x14ac:dyDescent="0.3">
      <c r="C2290" s="46"/>
      <c r="D2290" s="46"/>
      <c r="E2290" s="46"/>
      <c r="F2290" s="122"/>
      <c r="G2290" s="122"/>
      <c r="H2290" s="78" t="str">
        <f t="shared" si="787"/>
        <v/>
      </c>
      <c r="I2290" s="78" t="str">
        <f t="shared" si="788"/>
        <v/>
      </c>
      <c r="J2290" s="16"/>
      <c r="K2290" s="46" t="str">
        <f t="shared" si="789"/>
        <v/>
      </c>
      <c r="L2290" s="16"/>
      <c r="M2290" s="16"/>
      <c r="N2290" s="46"/>
      <c r="O2290" s="47" t="str">
        <f t="shared" si="792"/>
        <v/>
      </c>
      <c r="P2290" s="47"/>
      <c r="Q2290" s="48" t="str">
        <f>IFERROR(VLOOKUP(E2290,Funcionários!$C$8:$E$207,3,FALSE),"")</f>
        <v/>
      </c>
      <c r="R2290" s="47"/>
      <c r="S2290" s="49" t="str">
        <f t="shared" si="793"/>
        <v/>
      </c>
      <c r="T2290" s="49">
        <v>2.2839999999999999E-2</v>
      </c>
      <c r="U2290" s="48" t="str">
        <f>IF(Funcionários!C2291=0,"",Funcionários!C2291)</f>
        <v/>
      </c>
      <c r="V2290" s="50">
        <f>IF(U2290="",0,IF(COUNTIFS($E$7:$E$3006,U2290,$I$7:$I$3006,'RC'!$E$6)=0,0,COUNTIFS($M$7:$M$3006,"Concluída no prazo",$E$7:$E$3006,U2290,$I$7:$I$3006,'RC'!$E$6)/COUNTIFS($E$7:$E$3006,U2290,$I$7:$I$3006,'RC'!$E$6)))</f>
        <v>0</v>
      </c>
      <c r="W2290" s="49">
        <f>SUMIFS($J$7:$J$3006,$E$7:$E$3006,U2290,$I$7:$I$3006,'RC'!$E$6)+SUMIFS($L$7:$L$3006,$E$7:$E$3006,U2290,$I$7:$I$3006,'RC'!$E$6)</f>
        <v>0</v>
      </c>
      <c r="X2290" s="48">
        <f>COUNTIFS($E$7:$E$3006,U2290,$I$7:$I$3006,'RC'!$E$6)</f>
        <v>0</v>
      </c>
      <c r="Y2290" s="48"/>
      <c r="Z2290" s="51" t="str">
        <f>IF(AQ2290='RC'!$E$6,AC2290*1000+AD2290,"")</f>
        <v/>
      </c>
      <c r="AA2290" s="51" t="str">
        <f>IF(AB2290="","",IF(AQ2290='RC'!$E$6,AC2290*1000-AD2290,""))</f>
        <v/>
      </c>
      <c r="AB2290" s="48" t="str">
        <f>IFERROR(VLOOKUP(E2290,Funcionários!$C$8:$E$207,3,FALSE),"")</f>
        <v/>
      </c>
      <c r="AC2290" s="50" t="str">
        <f>IF(AB2290="","",IF(COUNTIFS($AB$7:$AB$3006,AB2290,$AQ$7:$AQ$3006,'RC'!$E$6)=0,"",COUNTIFS($M$7:$M$3006,"Concluída no prazo",$AB$7:$AB$3006,AB2290,$AQ$7:$AQ$3006,'RC'!$E$6)/COUNTIFS($AB$7:$AB$3006,AB2290,$AQ$7:$AQ$3006,'RC'!$E$6)))</f>
        <v/>
      </c>
      <c r="AD2290" s="48">
        <f>SUMIF($AQ$7:$AQ$3006,'RC'!$E$6,$J$7:$J$3006)+SUMIF($AQ$7:$AQ$3006,'RC'!$E$6,$L$7:$L$3006)</f>
        <v>21</v>
      </c>
      <c r="AF2290" s="48">
        <v>2.7169999999992998E-2</v>
      </c>
      <c r="AG2290" s="48">
        <f>IF(OR(AQ2290="",AQ2290&lt;&gt;'RC'!$E$6,AB2290&lt;&gt;'RC'!$D$21),0,1)</f>
        <v>0</v>
      </c>
      <c r="AH2290" s="48">
        <f t="shared" si="790"/>
        <v>2.7169999999992998E-2</v>
      </c>
      <c r="AI2290" s="48" t="str">
        <f t="shared" si="772"/>
        <v/>
      </c>
      <c r="AJ2290" s="48" t="str">
        <f t="shared" si="773"/>
        <v/>
      </c>
      <c r="AK2290" s="52" t="str">
        <f t="shared" si="774"/>
        <v/>
      </c>
      <c r="AL2290" s="52" t="str">
        <f t="shared" si="775"/>
        <v/>
      </c>
      <c r="AM2290" s="48" t="str">
        <f t="shared" si="776"/>
        <v/>
      </c>
      <c r="AN2290" s="48" t="str">
        <f t="shared" si="777"/>
        <v/>
      </c>
      <c r="AP2290" s="18" t="str">
        <f t="shared" si="778"/>
        <v/>
      </c>
      <c r="AQ2290" s="18" t="str">
        <f t="shared" si="779"/>
        <v/>
      </c>
      <c r="AR2290" s="18">
        <v>2.717E-2</v>
      </c>
      <c r="AS2290" s="18">
        <f>IF(AF!$D$27="Todos",1,IF(M2290=AF!$D$27,1,0))</f>
        <v>1</v>
      </c>
      <c r="AT2290" s="53">
        <f>IF(AND(E2290=AF!$D$6,OR(LT!M2290=AF!$D$27,AF!$D$27="Todos"),OR(AP2290=AF!$E$8,AQ2290=AF!$E$8)),AR2290+AS2290,0)</f>
        <v>0</v>
      </c>
      <c r="AU2290" s="18" t="str">
        <f t="shared" si="780"/>
        <v/>
      </c>
      <c r="AV2290" s="54" t="str">
        <f t="shared" si="781"/>
        <v/>
      </c>
      <c r="AW2290" s="54" t="str">
        <f t="shared" si="782"/>
        <v/>
      </c>
      <c r="AX2290" s="18" t="str">
        <f t="shared" si="783"/>
        <v/>
      </c>
      <c r="AY2290" s="18" t="str">
        <f t="shared" si="784"/>
        <v/>
      </c>
      <c r="BA2290" s="18">
        <f>IF($E2290=AF!$D$6,IF($M2290="Concluída no prazo",2,IF($M2290="Concluída com atraso",1,0)),0)</f>
        <v>0</v>
      </c>
      <c r="BB2290" s="18">
        <f>IF($E2290=AF!$D$6,IF($M2290="Atrasada",2,IF($M2290="Concluída com atraso",1,0)),0)</f>
        <v>0</v>
      </c>
      <c r="BC2290" s="18">
        <v>2.2839999999999999E-2</v>
      </c>
      <c r="BD2290" s="18">
        <f t="shared" si="791"/>
        <v>2.2839999999999999E-2</v>
      </c>
      <c r="BE2290" s="18">
        <f t="shared" si="791"/>
        <v>2.2839999999999999E-2</v>
      </c>
      <c r="BF2290" s="18" t="str">
        <f t="shared" si="785"/>
        <v/>
      </c>
      <c r="BN2290" s="18" t="str">
        <f t="shared" si="786"/>
        <v>s</v>
      </c>
    </row>
    <row r="2291" spans="3:66" ht="50.1" customHeight="1" thickTop="1" thickBot="1" x14ac:dyDescent="0.3">
      <c r="C2291" s="46"/>
      <c r="D2291" s="46"/>
      <c r="E2291" s="46"/>
      <c r="F2291" s="122"/>
      <c r="G2291" s="122"/>
      <c r="H2291" s="78" t="str">
        <f t="shared" si="787"/>
        <v/>
      </c>
      <c r="I2291" s="78" t="str">
        <f t="shared" si="788"/>
        <v/>
      </c>
      <c r="J2291" s="16"/>
      <c r="K2291" s="46" t="str">
        <f t="shared" si="789"/>
        <v/>
      </c>
      <c r="L2291" s="16"/>
      <c r="M2291" s="16"/>
      <c r="N2291" s="46"/>
      <c r="O2291" s="47" t="str">
        <f t="shared" si="792"/>
        <v/>
      </c>
      <c r="P2291" s="47"/>
      <c r="Q2291" s="48" t="str">
        <f>IFERROR(VLOOKUP(E2291,Funcionários!$C$8:$E$207,3,FALSE),"")</f>
        <v/>
      </c>
      <c r="R2291" s="47"/>
      <c r="S2291" s="49" t="str">
        <f t="shared" si="793"/>
        <v/>
      </c>
      <c r="T2291" s="49">
        <v>2.2849999999999999E-2</v>
      </c>
      <c r="U2291" s="48" t="str">
        <f>IF(Funcionários!C2292=0,"",Funcionários!C2292)</f>
        <v/>
      </c>
      <c r="V2291" s="50">
        <f>IF(U2291="",0,IF(COUNTIFS($E$7:$E$3006,U2291,$I$7:$I$3006,'RC'!$E$6)=0,0,COUNTIFS($M$7:$M$3006,"Concluída no prazo",$E$7:$E$3006,U2291,$I$7:$I$3006,'RC'!$E$6)/COUNTIFS($E$7:$E$3006,U2291,$I$7:$I$3006,'RC'!$E$6)))</f>
        <v>0</v>
      </c>
      <c r="W2291" s="49">
        <f>SUMIFS($J$7:$J$3006,$E$7:$E$3006,U2291,$I$7:$I$3006,'RC'!$E$6)+SUMIFS($L$7:$L$3006,$E$7:$E$3006,U2291,$I$7:$I$3006,'RC'!$E$6)</f>
        <v>0</v>
      </c>
      <c r="X2291" s="48">
        <f>COUNTIFS($E$7:$E$3006,U2291,$I$7:$I$3006,'RC'!$E$6)</f>
        <v>0</v>
      </c>
      <c r="Y2291" s="48"/>
      <c r="Z2291" s="51" t="str">
        <f>IF(AQ2291='RC'!$E$6,AC2291*1000+AD2291,"")</f>
        <v/>
      </c>
      <c r="AA2291" s="51" t="str">
        <f>IF(AB2291="","",IF(AQ2291='RC'!$E$6,AC2291*1000-AD2291,""))</f>
        <v/>
      </c>
      <c r="AB2291" s="48" t="str">
        <f>IFERROR(VLOOKUP(E2291,Funcionários!$C$8:$E$207,3,FALSE),"")</f>
        <v/>
      </c>
      <c r="AC2291" s="50" t="str">
        <f>IF(AB2291="","",IF(COUNTIFS($AB$7:$AB$3006,AB2291,$AQ$7:$AQ$3006,'RC'!$E$6)=0,"",COUNTIFS($M$7:$M$3006,"Concluída no prazo",$AB$7:$AB$3006,AB2291,$AQ$7:$AQ$3006,'RC'!$E$6)/COUNTIFS($AB$7:$AB$3006,AB2291,$AQ$7:$AQ$3006,'RC'!$E$6)))</f>
        <v/>
      </c>
      <c r="AD2291" s="48">
        <f>SUMIF($AQ$7:$AQ$3006,'RC'!$E$6,$J$7:$J$3006)+SUMIF($AQ$7:$AQ$3006,'RC'!$E$6,$L$7:$L$3006)</f>
        <v>21</v>
      </c>
      <c r="AF2291" s="48">
        <v>2.7159999999992999E-2</v>
      </c>
      <c r="AG2291" s="48">
        <f>IF(OR(AQ2291="",AQ2291&lt;&gt;'RC'!$E$6,AB2291&lt;&gt;'RC'!$D$21),0,1)</f>
        <v>0</v>
      </c>
      <c r="AH2291" s="48">
        <f t="shared" si="790"/>
        <v>2.7159999999992999E-2</v>
      </c>
      <c r="AI2291" s="48" t="str">
        <f t="shared" si="772"/>
        <v/>
      </c>
      <c r="AJ2291" s="48" t="str">
        <f t="shared" si="773"/>
        <v/>
      </c>
      <c r="AK2291" s="52" t="str">
        <f t="shared" si="774"/>
        <v/>
      </c>
      <c r="AL2291" s="52" t="str">
        <f t="shared" si="775"/>
        <v/>
      </c>
      <c r="AM2291" s="48" t="str">
        <f t="shared" si="776"/>
        <v/>
      </c>
      <c r="AN2291" s="48" t="str">
        <f t="shared" si="777"/>
        <v/>
      </c>
      <c r="AP2291" s="18" t="str">
        <f t="shared" si="778"/>
        <v/>
      </c>
      <c r="AQ2291" s="18" t="str">
        <f t="shared" si="779"/>
        <v/>
      </c>
      <c r="AR2291" s="18">
        <v>2.716E-2</v>
      </c>
      <c r="AS2291" s="18">
        <f>IF(AF!$D$27="Todos",1,IF(M2291=AF!$D$27,1,0))</f>
        <v>1</v>
      </c>
      <c r="AT2291" s="53">
        <f>IF(AND(E2291=AF!$D$6,OR(LT!M2291=AF!$D$27,AF!$D$27="Todos"),OR(AP2291=AF!$E$8,AQ2291=AF!$E$8)),AR2291+AS2291,0)</f>
        <v>0</v>
      </c>
      <c r="AU2291" s="18" t="str">
        <f t="shared" si="780"/>
        <v/>
      </c>
      <c r="AV2291" s="54" t="str">
        <f t="shared" si="781"/>
        <v/>
      </c>
      <c r="AW2291" s="54" t="str">
        <f t="shared" si="782"/>
        <v/>
      </c>
      <c r="AX2291" s="18" t="str">
        <f t="shared" si="783"/>
        <v/>
      </c>
      <c r="AY2291" s="18" t="str">
        <f t="shared" si="784"/>
        <v/>
      </c>
      <c r="BA2291" s="18">
        <f>IF($E2291=AF!$D$6,IF($M2291="Concluída no prazo",2,IF($M2291="Concluída com atraso",1,0)),0)</f>
        <v>0</v>
      </c>
      <c r="BB2291" s="18">
        <f>IF($E2291=AF!$D$6,IF($M2291="Atrasada",2,IF($M2291="Concluída com atraso",1,0)),0)</f>
        <v>0</v>
      </c>
      <c r="BC2291" s="18">
        <v>2.2849999999999999E-2</v>
      </c>
      <c r="BD2291" s="18">
        <f t="shared" si="791"/>
        <v>2.2849999999999999E-2</v>
      </c>
      <c r="BE2291" s="18">
        <f t="shared" si="791"/>
        <v>2.2849999999999999E-2</v>
      </c>
      <c r="BF2291" s="18" t="str">
        <f t="shared" si="785"/>
        <v/>
      </c>
      <c r="BN2291" s="18" t="str">
        <f t="shared" si="786"/>
        <v>s</v>
      </c>
    </row>
    <row r="2292" spans="3:66" ht="50.1" customHeight="1" thickTop="1" thickBot="1" x14ac:dyDescent="0.3">
      <c r="C2292" s="46"/>
      <c r="D2292" s="46"/>
      <c r="E2292" s="46"/>
      <c r="F2292" s="122"/>
      <c r="G2292" s="122"/>
      <c r="H2292" s="78" t="str">
        <f t="shared" si="787"/>
        <v/>
      </c>
      <c r="I2292" s="78" t="str">
        <f t="shared" si="788"/>
        <v/>
      </c>
      <c r="J2292" s="16"/>
      <c r="K2292" s="46" t="str">
        <f t="shared" si="789"/>
        <v/>
      </c>
      <c r="L2292" s="16"/>
      <c r="M2292" s="16"/>
      <c r="N2292" s="46"/>
      <c r="O2292" s="47" t="str">
        <f t="shared" si="792"/>
        <v/>
      </c>
      <c r="P2292" s="47"/>
      <c r="Q2292" s="48" t="str">
        <f>IFERROR(VLOOKUP(E2292,Funcionários!$C$8:$E$207,3,FALSE),"")</f>
        <v/>
      </c>
      <c r="R2292" s="47"/>
      <c r="S2292" s="49" t="str">
        <f t="shared" si="793"/>
        <v/>
      </c>
      <c r="T2292" s="49">
        <v>2.2859999999999998E-2</v>
      </c>
      <c r="U2292" s="48" t="str">
        <f>IF(Funcionários!C2293=0,"",Funcionários!C2293)</f>
        <v/>
      </c>
      <c r="V2292" s="50">
        <f>IF(U2292="",0,IF(COUNTIFS($E$7:$E$3006,U2292,$I$7:$I$3006,'RC'!$E$6)=0,0,COUNTIFS($M$7:$M$3006,"Concluída no prazo",$E$7:$E$3006,U2292,$I$7:$I$3006,'RC'!$E$6)/COUNTIFS($E$7:$E$3006,U2292,$I$7:$I$3006,'RC'!$E$6)))</f>
        <v>0</v>
      </c>
      <c r="W2292" s="49">
        <f>SUMIFS($J$7:$J$3006,$E$7:$E$3006,U2292,$I$7:$I$3006,'RC'!$E$6)+SUMIFS($L$7:$L$3006,$E$7:$E$3006,U2292,$I$7:$I$3006,'RC'!$E$6)</f>
        <v>0</v>
      </c>
      <c r="X2292" s="48">
        <f>COUNTIFS($E$7:$E$3006,U2292,$I$7:$I$3006,'RC'!$E$6)</f>
        <v>0</v>
      </c>
      <c r="Y2292" s="48"/>
      <c r="Z2292" s="51" t="str">
        <f>IF(AQ2292='RC'!$E$6,AC2292*1000+AD2292,"")</f>
        <v/>
      </c>
      <c r="AA2292" s="51" t="str">
        <f>IF(AB2292="","",IF(AQ2292='RC'!$E$6,AC2292*1000-AD2292,""))</f>
        <v/>
      </c>
      <c r="AB2292" s="48" t="str">
        <f>IFERROR(VLOOKUP(E2292,Funcionários!$C$8:$E$207,3,FALSE),"")</f>
        <v/>
      </c>
      <c r="AC2292" s="50" t="str">
        <f>IF(AB2292="","",IF(COUNTIFS($AB$7:$AB$3006,AB2292,$AQ$7:$AQ$3006,'RC'!$E$6)=0,"",COUNTIFS($M$7:$M$3006,"Concluída no prazo",$AB$7:$AB$3006,AB2292,$AQ$7:$AQ$3006,'RC'!$E$6)/COUNTIFS($AB$7:$AB$3006,AB2292,$AQ$7:$AQ$3006,'RC'!$E$6)))</f>
        <v/>
      </c>
      <c r="AD2292" s="48">
        <f>SUMIF($AQ$7:$AQ$3006,'RC'!$E$6,$J$7:$J$3006)+SUMIF($AQ$7:$AQ$3006,'RC'!$E$6,$L$7:$L$3006)</f>
        <v>21</v>
      </c>
      <c r="AF2292" s="48">
        <v>2.7149999999992999E-2</v>
      </c>
      <c r="AG2292" s="48">
        <f>IF(OR(AQ2292="",AQ2292&lt;&gt;'RC'!$E$6,AB2292&lt;&gt;'RC'!$D$21),0,1)</f>
        <v>0</v>
      </c>
      <c r="AH2292" s="48">
        <f t="shared" si="790"/>
        <v>2.7149999999992999E-2</v>
      </c>
      <c r="AI2292" s="48" t="str">
        <f t="shared" si="772"/>
        <v/>
      </c>
      <c r="AJ2292" s="48" t="str">
        <f t="shared" si="773"/>
        <v/>
      </c>
      <c r="AK2292" s="52" t="str">
        <f t="shared" si="774"/>
        <v/>
      </c>
      <c r="AL2292" s="52" t="str">
        <f t="shared" si="775"/>
        <v/>
      </c>
      <c r="AM2292" s="48" t="str">
        <f t="shared" si="776"/>
        <v/>
      </c>
      <c r="AN2292" s="48" t="str">
        <f t="shared" si="777"/>
        <v/>
      </c>
      <c r="AP2292" s="18" t="str">
        <f t="shared" si="778"/>
        <v/>
      </c>
      <c r="AQ2292" s="18" t="str">
        <f t="shared" si="779"/>
        <v/>
      </c>
      <c r="AR2292" s="18">
        <v>2.7150000000000001E-2</v>
      </c>
      <c r="AS2292" s="18">
        <f>IF(AF!$D$27="Todos",1,IF(M2292=AF!$D$27,1,0))</f>
        <v>1</v>
      </c>
      <c r="AT2292" s="53">
        <f>IF(AND(E2292=AF!$D$6,OR(LT!M2292=AF!$D$27,AF!$D$27="Todos"),OR(AP2292=AF!$E$8,AQ2292=AF!$E$8)),AR2292+AS2292,0)</f>
        <v>0</v>
      </c>
      <c r="AU2292" s="18" t="str">
        <f t="shared" si="780"/>
        <v/>
      </c>
      <c r="AV2292" s="54" t="str">
        <f t="shared" si="781"/>
        <v/>
      </c>
      <c r="AW2292" s="54" t="str">
        <f t="shared" si="782"/>
        <v/>
      </c>
      <c r="AX2292" s="18" t="str">
        <f t="shared" si="783"/>
        <v/>
      </c>
      <c r="AY2292" s="18" t="str">
        <f t="shared" si="784"/>
        <v/>
      </c>
      <c r="BA2292" s="18">
        <f>IF($E2292=AF!$D$6,IF($M2292="Concluída no prazo",2,IF($M2292="Concluída com atraso",1,0)),0)</f>
        <v>0</v>
      </c>
      <c r="BB2292" s="18">
        <f>IF($E2292=AF!$D$6,IF($M2292="Atrasada",2,IF($M2292="Concluída com atraso",1,0)),0)</f>
        <v>0</v>
      </c>
      <c r="BC2292" s="18">
        <v>2.2859999999999998E-2</v>
      </c>
      <c r="BD2292" s="18">
        <f t="shared" si="791"/>
        <v>2.2859999999999998E-2</v>
      </c>
      <c r="BE2292" s="18">
        <f t="shared" si="791"/>
        <v>2.2859999999999998E-2</v>
      </c>
      <c r="BF2292" s="18" t="str">
        <f t="shared" si="785"/>
        <v/>
      </c>
      <c r="BN2292" s="18" t="str">
        <f t="shared" si="786"/>
        <v>s</v>
      </c>
    </row>
    <row r="2293" spans="3:66" ht="50.1" customHeight="1" thickTop="1" thickBot="1" x14ac:dyDescent="0.3">
      <c r="C2293" s="46"/>
      <c r="D2293" s="46"/>
      <c r="E2293" s="46"/>
      <c r="F2293" s="122"/>
      <c r="G2293" s="122"/>
      <c r="H2293" s="78" t="str">
        <f t="shared" si="787"/>
        <v/>
      </c>
      <c r="I2293" s="78" t="str">
        <f t="shared" si="788"/>
        <v/>
      </c>
      <c r="J2293" s="16"/>
      <c r="K2293" s="46" t="str">
        <f t="shared" si="789"/>
        <v/>
      </c>
      <c r="L2293" s="16"/>
      <c r="M2293" s="16"/>
      <c r="N2293" s="46"/>
      <c r="O2293" s="47" t="str">
        <f t="shared" si="792"/>
        <v/>
      </c>
      <c r="P2293" s="47"/>
      <c r="Q2293" s="48" t="str">
        <f>IFERROR(VLOOKUP(E2293,Funcionários!$C$8:$E$207,3,FALSE),"")</f>
        <v/>
      </c>
      <c r="R2293" s="47"/>
      <c r="S2293" s="49" t="str">
        <f t="shared" si="793"/>
        <v/>
      </c>
      <c r="T2293" s="49">
        <v>2.2870000000000001E-2</v>
      </c>
      <c r="U2293" s="48" t="str">
        <f>IF(Funcionários!C2294=0,"",Funcionários!C2294)</f>
        <v/>
      </c>
      <c r="V2293" s="50">
        <f>IF(U2293="",0,IF(COUNTIFS($E$7:$E$3006,U2293,$I$7:$I$3006,'RC'!$E$6)=0,0,COUNTIFS($M$7:$M$3006,"Concluída no prazo",$E$7:$E$3006,U2293,$I$7:$I$3006,'RC'!$E$6)/COUNTIFS($E$7:$E$3006,U2293,$I$7:$I$3006,'RC'!$E$6)))</f>
        <v>0</v>
      </c>
      <c r="W2293" s="49">
        <f>SUMIFS($J$7:$J$3006,$E$7:$E$3006,U2293,$I$7:$I$3006,'RC'!$E$6)+SUMIFS($L$7:$L$3006,$E$7:$E$3006,U2293,$I$7:$I$3006,'RC'!$E$6)</f>
        <v>0</v>
      </c>
      <c r="X2293" s="48">
        <f>COUNTIFS($E$7:$E$3006,U2293,$I$7:$I$3006,'RC'!$E$6)</f>
        <v>0</v>
      </c>
      <c r="Y2293" s="48"/>
      <c r="Z2293" s="51" t="str">
        <f>IF(AQ2293='RC'!$E$6,AC2293*1000+AD2293,"")</f>
        <v/>
      </c>
      <c r="AA2293" s="51" t="str">
        <f>IF(AB2293="","",IF(AQ2293='RC'!$E$6,AC2293*1000-AD2293,""))</f>
        <v/>
      </c>
      <c r="AB2293" s="48" t="str">
        <f>IFERROR(VLOOKUP(E2293,Funcionários!$C$8:$E$207,3,FALSE),"")</f>
        <v/>
      </c>
      <c r="AC2293" s="50" t="str">
        <f>IF(AB2293="","",IF(COUNTIFS($AB$7:$AB$3006,AB2293,$AQ$7:$AQ$3006,'RC'!$E$6)=0,"",COUNTIFS($M$7:$M$3006,"Concluída no prazo",$AB$7:$AB$3006,AB2293,$AQ$7:$AQ$3006,'RC'!$E$6)/COUNTIFS($AB$7:$AB$3006,AB2293,$AQ$7:$AQ$3006,'RC'!$E$6)))</f>
        <v/>
      </c>
      <c r="AD2293" s="48">
        <f>SUMIF($AQ$7:$AQ$3006,'RC'!$E$6,$J$7:$J$3006)+SUMIF($AQ$7:$AQ$3006,'RC'!$E$6,$L$7:$L$3006)</f>
        <v>21</v>
      </c>
      <c r="AF2293" s="48">
        <v>2.7139999999993E-2</v>
      </c>
      <c r="AG2293" s="48">
        <f>IF(OR(AQ2293="",AQ2293&lt;&gt;'RC'!$E$6,AB2293&lt;&gt;'RC'!$D$21),0,1)</f>
        <v>0</v>
      </c>
      <c r="AH2293" s="48">
        <f t="shared" si="790"/>
        <v>2.7139999999993E-2</v>
      </c>
      <c r="AI2293" s="48" t="str">
        <f t="shared" si="772"/>
        <v/>
      </c>
      <c r="AJ2293" s="48" t="str">
        <f t="shared" si="773"/>
        <v/>
      </c>
      <c r="AK2293" s="52" t="str">
        <f t="shared" si="774"/>
        <v/>
      </c>
      <c r="AL2293" s="52" t="str">
        <f t="shared" si="775"/>
        <v/>
      </c>
      <c r="AM2293" s="48" t="str">
        <f t="shared" si="776"/>
        <v/>
      </c>
      <c r="AN2293" s="48" t="str">
        <f t="shared" si="777"/>
        <v/>
      </c>
      <c r="AP2293" s="18" t="str">
        <f t="shared" si="778"/>
        <v/>
      </c>
      <c r="AQ2293" s="18" t="str">
        <f t="shared" si="779"/>
        <v/>
      </c>
      <c r="AR2293" s="18">
        <v>2.7140000000000001E-2</v>
      </c>
      <c r="AS2293" s="18">
        <f>IF(AF!$D$27="Todos",1,IF(M2293=AF!$D$27,1,0))</f>
        <v>1</v>
      </c>
      <c r="AT2293" s="53">
        <f>IF(AND(E2293=AF!$D$6,OR(LT!M2293=AF!$D$27,AF!$D$27="Todos"),OR(AP2293=AF!$E$8,AQ2293=AF!$E$8)),AR2293+AS2293,0)</f>
        <v>0</v>
      </c>
      <c r="AU2293" s="18" t="str">
        <f t="shared" si="780"/>
        <v/>
      </c>
      <c r="AV2293" s="54" t="str">
        <f t="shared" si="781"/>
        <v/>
      </c>
      <c r="AW2293" s="54" t="str">
        <f t="shared" si="782"/>
        <v/>
      </c>
      <c r="AX2293" s="18" t="str">
        <f t="shared" si="783"/>
        <v/>
      </c>
      <c r="AY2293" s="18" t="str">
        <f t="shared" si="784"/>
        <v/>
      </c>
      <c r="BA2293" s="18">
        <f>IF($E2293=AF!$D$6,IF($M2293="Concluída no prazo",2,IF($M2293="Concluída com atraso",1,0)),0)</f>
        <v>0</v>
      </c>
      <c r="BB2293" s="18">
        <f>IF($E2293=AF!$D$6,IF($M2293="Atrasada",2,IF($M2293="Concluída com atraso",1,0)),0)</f>
        <v>0</v>
      </c>
      <c r="BC2293" s="18">
        <v>2.2870000000000001E-2</v>
      </c>
      <c r="BD2293" s="18">
        <f t="shared" si="791"/>
        <v>2.2870000000000001E-2</v>
      </c>
      <c r="BE2293" s="18">
        <f t="shared" si="791"/>
        <v>2.2870000000000001E-2</v>
      </c>
      <c r="BF2293" s="18" t="str">
        <f t="shared" si="785"/>
        <v/>
      </c>
      <c r="BN2293" s="18" t="str">
        <f t="shared" si="786"/>
        <v>s</v>
      </c>
    </row>
    <row r="2294" spans="3:66" ht="50.1" customHeight="1" thickTop="1" thickBot="1" x14ac:dyDescent="0.3">
      <c r="C2294" s="46"/>
      <c r="D2294" s="46"/>
      <c r="E2294" s="46"/>
      <c r="F2294" s="122"/>
      <c r="G2294" s="122"/>
      <c r="H2294" s="78" t="str">
        <f t="shared" si="787"/>
        <v/>
      </c>
      <c r="I2294" s="78" t="str">
        <f t="shared" si="788"/>
        <v/>
      </c>
      <c r="J2294" s="16"/>
      <c r="K2294" s="46" t="str">
        <f t="shared" si="789"/>
        <v/>
      </c>
      <c r="L2294" s="16"/>
      <c r="M2294" s="16"/>
      <c r="N2294" s="46"/>
      <c r="O2294" s="47" t="str">
        <f t="shared" si="792"/>
        <v/>
      </c>
      <c r="P2294" s="47"/>
      <c r="Q2294" s="48" t="str">
        <f>IFERROR(VLOOKUP(E2294,Funcionários!$C$8:$E$207,3,FALSE),"")</f>
        <v/>
      </c>
      <c r="R2294" s="47"/>
      <c r="S2294" s="49" t="str">
        <f t="shared" si="793"/>
        <v/>
      </c>
      <c r="T2294" s="49">
        <v>2.2880000000000001E-2</v>
      </c>
      <c r="U2294" s="48" t="str">
        <f>IF(Funcionários!C2295=0,"",Funcionários!C2295)</f>
        <v/>
      </c>
      <c r="V2294" s="50">
        <f>IF(U2294="",0,IF(COUNTIFS($E$7:$E$3006,U2294,$I$7:$I$3006,'RC'!$E$6)=0,0,COUNTIFS($M$7:$M$3006,"Concluída no prazo",$E$7:$E$3006,U2294,$I$7:$I$3006,'RC'!$E$6)/COUNTIFS($E$7:$E$3006,U2294,$I$7:$I$3006,'RC'!$E$6)))</f>
        <v>0</v>
      </c>
      <c r="W2294" s="49">
        <f>SUMIFS($J$7:$J$3006,$E$7:$E$3006,U2294,$I$7:$I$3006,'RC'!$E$6)+SUMIFS($L$7:$L$3006,$E$7:$E$3006,U2294,$I$7:$I$3006,'RC'!$E$6)</f>
        <v>0</v>
      </c>
      <c r="X2294" s="48">
        <f>COUNTIFS($E$7:$E$3006,U2294,$I$7:$I$3006,'RC'!$E$6)</f>
        <v>0</v>
      </c>
      <c r="Y2294" s="48"/>
      <c r="Z2294" s="51" t="str">
        <f>IF(AQ2294='RC'!$E$6,AC2294*1000+AD2294,"")</f>
        <v/>
      </c>
      <c r="AA2294" s="51" t="str">
        <f>IF(AB2294="","",IF(AQ2294='RC'!$E$6,AC2294*1000-AD2294,""))</f>
        <v/>
      </c>
      <c r="AB2294" s="48" t="str">
        <f>IFERROR(VLOOKUP(E2294,Funcionários!$C$8:$E$207,3,FALSE),"")</f>
        <v/>
      </c>
      <c r="AC2294" s="50" t="str">
        <f>IF(AB2294="","",IF(COUNTIFS($AB$7:$AB$3006,AB2294,$AQ$7:$AQ$3006,'RC'!$E$6)=0,"",COUNTIFS($M$7:$M$3006,"Concluída no prazo",$AB$7:$AB$3006,AB2294,$AQ$7:$AQ$3006,'RC'!$E$6)/COUNTIFS($AB$7:$AB$3006,AB2294,$AQ$7:$AQ$3006,'RC'!$E$6)))</f>
        <v/>
      </c>
      <c r="AD2294" s="48">
        <f>SUMIF($AQ$7:$AQ$3006,'RC'!$E$6,$J$7:$J$3006)+SUMIF($AQ$7:$AQ$3006,'RC'!$E$6,$L$7:$L$3006)</f>
        <v>21</v>
      </c>
      <c r="AF2294" s="48">
        <v>2.7129999999993E-2</v>
      </c>
      <c r="AG2294" s="48">
        <f>IF(OR(AQ2294="",AQ2294&lt;&gt;'RC'!$E$6,AB2294&lt;&gt;'RC'!$D$21),0,1)</f>
        <v>0</v>
      </c>
      <c r="AH2294" s="48">
        <f t="shared" si="790"/>
        <v>2.7129999999993E-2</v>
      </c>
      <c r="AI2294" s="48" t="str">
        <f t="shared" si="772"/>
        <v/>
      </c>
      <c r="AJ2294" s="48" t="str">
        <f t="shared" si="773"/>
        <v/>
      </c>
      <c r="AK2294" s="52" t="str">
        <f t="shared" si="774"/>
        <v/>
      </c>
      <c r="AL2294" s="52" t="str">
        <f t="shared" si="775"/>
        <v/>
      </c>
      <c r="AM2294" s="48" t="str">
        <f t="shared" si="776"/>
        <v/>
      </c>
      <c r="AN2294" s="48" t="str">
        <f t="shared" si="777"/>
        <v/>
      </c>
      <c r="AP2294" s="18" t="str">
        <f t="shared" si="778"/>
        <v/>
      </c>
      <c r="AQ2294" s="18" t="str">
        <f t="shared" si="779"/>
        <v/>
      </c>
      <c r="AR2294" s="18">
        <v>2.7130000000000001E-2</v>
      </c>
      <c r="AS2294" s="18">
        <f>IF(AF!$D$27="Todos",1,IF(M2294=AF!$D$27,1,0))</f>
        <v>1</v>
      </c>
      <c r="AT2294" s="53">
        <f>IF(AND(E2294=AF!$D$6,OR(LT!M2294=AF!$D$27,AF!$D$27="Todos"),OR(AP2294=AF!$E$8,AQ2294=AF!$E$8)),AR2294+AS2294,0)</f>
        <v>0</v>
      </c>
      <c r="AU2294" s="18" t="str">
        <f t="shared" si="780"/>
        <v/>
      </c>
      <c r="AV2294" s="54" t="str">
        <f t="shared" si="781"/>
        <v/>
      </c>
      <c r="AW2294" s="54" t="str">
        <f t="shared" si="782"/>
        <v/>
      </c>
      <c r="AX2294" s="18" t="str">
        <f t="shared" si="783"/>
        <v/>
      </c>
      <c r="AY2294" s="18" t="str">
        <f t="shared" si="784"/>
        <v/>
      </c>
      <c r="BA2294" s="18">
        <f>IF($E2294=AF!$D$6,IF($M2294="Concluída no prazo",2,IF($M2294="Concluída com atraso",1,0)),0)</f>
        <v>0</v>
      </c>
      <c r="BB2294" s="18">
        <f>IF($E2294=AF!$D$6,IF($M2294="Atrasada",2,IF($M2294="Concluída com atraso",1,0)),0)</f>
        <v>0</v>
      </c>
      <c r="BC2294" s="18">
        <v>2.2880000000000001E-2</v>
      </c>
      <c r="BD2294" s="18">
        <f t="shared" si="791"/>
        <v>2.2880000000000001E-2</v>
      </c>
      <c r="BE2294" s="18">
        <f t="shared" si="791"/>
        <v>2.2880000000000001E-2</v>
      </c>
      <c r="BF2294" s="18" t="str">
        <f t="shared" si="785"/>
        <v/>
      </c>
      <c r="BN2294" s="18" t="str">
        <f t="shared" si="786"/>
        <v>s</v>
      </c>
    </row>
    <row r="2295" spans="3:66" ht="50.1" customHeight="1" thickTop="1" thickBot="1" x14ac:dyDescent="0.3">
      <c r="C2295" s="46"/>
      <c r="D2295" s="46"/>
      <c r="E2295" s="46"/>
      <c r="F2295" s="122"/>
      <c r="G2295" s="122"/>
      <c r="H2295" s="78" t="str">
        <f t="shared" si="787"/>
        <v/>
      </c>
      <c r="I2295" s="78" t="str">
        <f t="shared" si="788"/>
        <v/>
      </c>
      <c r="J2295" s="16"/>
      <c r="K2295" s="46" t="str">
        <f t="shared" si="789"/>
        <v/>
      </c>
      <c r="L2295" s="16"/>
      <c r="M2295" s="16"/>
      <c r="N2295" s="46"/>
      <c r="O2295" s="47" t="str">
        <f t="shared" si="792"/>
        <v/>
      </c>
      <c r="P2295" s="47"/>
      <c r="Q2295" s="48" t="str">
        <f>IFERROR(VLOOKUP(E2295,Funcionários!$C$8:$E$207,3,FALSE),"")</f>
        <v/>
      </c>
      <c r="R2295" s="47"/>
      <c r="S2295" s="49" t="str">
        <f t="shared" si="793"/>
        <v/>
      </c>
      <c r="T2295" s="49">
        <v>2.2890000000000001E-2</v>
      </c>
      <c r="U2295" s="48" t="str">
        <f>IF(Funcionários!C2296=0,"",Funcionários!C2296)</f>
        <v/>
      </c>
      <c r="V2295" s="50">
        <f>IF(U2295="",0,IF(COUNTIFS($E$7:$E$3006,U2295,$I$7:$I$3006,'RC'!$E$6)=0,0,COUNTIFS($M$7:$M$3006,"Concluída no prazo",$E$7:$E$3006,U2295,$I$7:$I$3006,'RC'!$E$6)/COUNTIFS($E$7:$E$3006,U2295,$I$7:$I$3006,'RC'!$E$6)))</f>
        <v>0</v>
      </c>
      <c r="W2295" s="49">
        <f>SUMIFS($J$7:$J$3006,$E$7:$E$3006,U2295,$I$7:$I$3006,'RC'!$E$6)+SUMIFS($L$7:$L$3006,$E$7:$E$3006,U2295,$I$7:$I$3006,'RC'!$E$6)</f>
        <v>0</v>
      </c>
      <c r="X2295" s="48">
        <f>COUNTIFS($E$7:$E$3006,U2295,$I$7:$I$3006,'RC'!$E$6)</f>
        <v>0</v>
      </c>
      <c r="Y2295" s="48"/>
      <c r="Z2295" s="51" t="str">
        <f>IF(AQ2295='RC'!$E$6,AC2295*1000+AD2295,"")</f>
        <v/>
      </c>
      <c r="AA2295" s="51" t="str">
        <f>IF(AB2295="","",IF(AQ2295='RC'!$E$6,AC2295*1000-AD2295,""))</f>
        <v/>
      </c>
      <c r="AB2295" s="48" t="str">
        <f>IFERROR(VLOOKUP(E2295,Funcionários!$C$8:$E$207,3,FALSE),"")</f>
        <v/>
      </c>
      <c r="AC2295" s="50" t="str">
        <f>IF(AB2295="","",IF(COUNTIFS($AB$7:$AB$3006,AB2295,$AQ$7:$AQ$3006,'RC'!$E$6)=0,"",COUNTIFS($M$7:$M$3006,"Concluída no prazo",$AB$7:$AB$3006,AB2295,$AQ$7:$AQ$3006,'RC'!$E$6)/COUNTIFS($AB$7:$AB$3006,AB2295,$AQ$7:$AQ$3006,'RC'!$E$6)))</f>
        <v/>
      </c>
      <c r="AD2295" s="48">
        <f>SUMIF($AQ$7:$AQ$3006,'RC'!$E$6,$J$7:$J$3006)+SUMIF($AQ$7:$AQ$3006,'RC'!$E$6,$L$7:$L$3006)</f>
        <v>21</v>
      </c>
      <c r="AF2295" s="48">
        <v>2.7119999999993E-2</v>
      </c>
      <c r="AG2295" s="48">
        <f>IF(OR(AQ2295="",AQ2295&lt;&gt;'RC'!$E$6,AB2295&lt;&gt;'RC'!$D$21),0,1)</f>
        <v>0</v>
      </c>
      <c r="AH2295" s="48">
        <f t="shared" si="790"/>
        <v>2.7119999999993E-2</v>
      </c>
      <c r="AI2295" s="48" t="str">
        <f t="shared" si="772"/>
        <v/>
      </c>
      <c r="AJ2295" s="48" t="str">
        <f t="shared" si="773"/>
        <v/>
      </c>
      <c r="AK2295" s="52" t="str">
        <f t="shared" si="774"/>
        <v/>
      </c>
      <c r="AL2295" s="52" t="str">
        <f t="shared" si="775"/>
        <v/>
      </c>
      <c r="AM2295" s="48" t="str">
        <f t="shared" si="776"/>
        <v/>
      </c>
      <c r="AN2295" s="48" t="str">
        <f t="shared" si="777"/>
        <v/>
      </c>
      <c r="AP2295" s="18" t="str">
        <f t="shared" si="778"/>
        <v/>
      </c>
      <c r="AQ2295" s="18" t="str">
        <f t="shared" si="779"/>
        <v/>
      </c>
      <c r="AR2295" s="18">
        <v>2.7119999999999998E-2</v>
      </c>
      <c r="AS2295" s="18">
        <f>IF(AF!$D$27="Todos",1,IF(M2295=AF!$D$27,1,0))</f>
        <v>1</v>
      </c>
      <c r="AT2295" s="53">
        <f>IF(AND(E2295=AF!$D$6,OR(LT!M2295=AF!$D$27,AF!$D$27="Todos"),OR(AP2295=AF!$E$8,AQ2295=AF!$E$8)),AR2295+AS2295,0)</f>
        <v>0</v>
      </c>
      <c r="AU2295" s="18" t="str">
        <f t="shared" si="780"/>
        <v/>
      </c>
      <c r="AV2295" s="54" t="str">
        <f t="shared" si="781"/>
        <v/>
      </c>
      <c r="AW2295" s="54" t="str">
        <f t="shared" si="782"/>
        <v/>
      </c>
      <c r="AX2295" s="18" t="str">
        <f t="shared" si="783"/>
        <v/>
      </c>
      <c r="AY2295" s="18" t="str">
        <f t="shared" si="784"/>
        <v/>
      </c>
      <c r="BA2295" s="18">
        <f>IF($E2295=AF!$D$6,IF($M2295="Concluída no prazo",2,IF($M2295="Concluída com atraso",1,0)),0)</f>
        <v>0</v>
      </c>
      <c r="BB2295" s="18">
        <f>IF($E2295=AF!$D$6,IF($M2295="Atrasada",2,IF($M2295="Concluída com atraso",1,0)),0)</f>
        <v>0</v>
      </c>
      <c r="BC2295" s="18">
        <v>2.2890000000000001E-2</v>
      </c>
      <c r="BD2295" s="18">
        <f t="shared" si="791"/>
        <v>2.2890000000000001E-2</v>
      </c>
      <c r="BE2295" s="18">
        <f t="shared" si="791"/>
        <v>2.2890000000000001E-2</v>
      </c>
      <c r="BF2295" s="18" t="str">
        <f t="shared" si="785"/>
        <v/>
      </c>
      <c r="BN2295" s="18" t="str">
        <f t="shared" si="786"/>
        <v>s</v>
      </c>
    </row>
    <row r="2296" spans="3:66" ht="50.1" customHeight="1" thickTop="1" thickBot="1" x14ac:dyDescent="0.3">
      <c r="C2296" s="46"/>
      <c r="D2296" s="46"/>
      <c r="E2296" s="46"/>
      <c r="F2296" s="122"/>
      <c r="G2296" s="122"/>
      <c r="H2296" s="78" t="str">
        <f t="shared" si="787"/>
        <v/>
      </c>
      <c r="I2296" s="78" t="str">
        <f t="shared" si="788"/>
        <v/>
      </c>
      <c r="J2296" s="16"/>
      <c r="K2296" s="46" t="str">
        <f t="shared" si="789"/>
        <v/>
      </c>
      <c r="L2296" s="16"/>
      <c r="M2296" s="16"/>
      <c r="N2296" s="46"/>
      <c r="O2296" s="47" t="str">
        <f t="shared" si="792"/>
        <v/>
      </c>
      <c r="P2296" s="47"/>
      <c r="Q2296" s="48" t="str">
        <f>IFERROR(VLOOKUP(E2296,Funcionários!$C$8:$E$207,3,FALSE),"")</f>
        <v/>
      </c>
      <c r="R2296" s="47"/>
      <c r="S2296" s="49" t="str">
        <f t="shared" si="793"/>
        <v/>
      </c>
      <c r="T2296" s="49">
        <v>2.29E-2</v>
      </c>
      <c r="U2296" s="48" t="str">
        <f>IF(Funcionários!C2297=0,"",Funcionários!C2297)</f>
        <v/>
      </c>
      <c r="V2296" s="50">
        <f>IF(U2296="",0,IF(COUNTIFS($E$7:$E$3006,U2296,$I$7:$I$3006,'RC'!$E$6)=0,0,COUNTIFS($M$7:$M$3006,"Concluída no prazo",$E$7:$E$3006,U2296,$I$7:$I$3006,'RC'!$E$6)/COUNTIFS($E$7:$E$3006,U2296,$I$7:$I$3006,'RC'!$E$6)))</f>
        <v>0</v>
      </c>
      <c r="W2296" s="49">
        <f>SUMIFS($J$7:$J$3006,$E$7:$E$3006,U2296,$I$7:$I$3006,'RC'!$E$6)+SUMIFS($L$7:$L$3006,$E$7:$E$3006,U2296,$I$7:$I$3006,'RC'!$E$6)</f>
        <v>0</v>
      </c>
      <c r="X2296" s="48">
        <f>COUNTIFS($E$7:$E$3006,U2296,$I$7:$I$3006,'RC'!$E$6)</f>
        <v>0</v>
      </c>
      <c r="Y2296" s="48"/>
      <c r="Z2296" s="51" t="str">
        <f>IF(AQ2296='RC'!$E$6,AC2296*1000+AD2296,"")</f>
        <v/>
      </c>
      <c r="AA2296" s="51" t="str">
        <f>IF(AB2296="","",IF(AQ2296='RC'!$E$6,AC2296*1000-AD2296,""))</f>
        <v/>
      </c>
      <c r="AB2296" s="48" t="str">
        <f>IFERROR(VLOOKUP(E2296,Funcionários!$C$8:$E$207,3,FALSE),"")</f>
        <v/>
      </c>
      <c r="AC2296" s="50" t="str">
        <f>IF(AB2296="","",IF(COUNTIFS($AB$7:$AB$3006,AB2296,$AQ$7:$AQ$3006,'RC'!$E$6)=0,"",COUNTIFS($M$7:$M$3006,"Concluída no prazo",$AB$7:$AB$3006,AB2296,$AQ$7:$AQ$3006,'RC'!$E$6)/COUNTIFS($AB$7:$AB$3006,AB2296,$AQ$7:$AQ$3006,'RC'!$E$6)))</f>
        <v/>
      </c>
      <c r="AD2296" s="48">
        <f>SUMIF($AQ$7:$AQ$3006,'RC'!$E$6,$J$7:$J$3006)+SUMIF($AQ$7:$AQ$3006,'RC'!$E$6,$L$7:$L$3006)</f>
        <v>21</v>
      </c>
      <c r="AF2296" s="48">
        <v>2.7109999999993001E-2</v>
      </c>
      <c r="AG2296" s="48">
        <f>IF(OR(AQ2296="",AQ2296&lt;&gt;'RC'!$E$6,AB2296&lt;&gt;'RC'!$D$21),0,1)</f>
        <v>0</v>
      </c>
      <c r="AH2296" s="48">
        <f t="shared" si="790"/>
        <v>2.7109999999993001E-2</v>
      </c>
      <c r="AI2296" s="48" t="str">
        <f t="shared" si="772"/>
        <v/>
      </c>
      <c r="AJ2296" s="48" t="str">
        <f t="shared" si="773"/>
        <v/>
      </c>
      <c r="AK2296" s="52" t="str">
        <f t="shared" si="774"/>
        <v/>
      </c>
      <c r="AL2296" s="52" t="str">
        <f t="shared" si="775"/>
        <v/>
      </c>
      <c r="AM2296" s="48" t="str">
        <f t="shared" si="776"/>
        <v/>
      </c>
      <c r="AN2296" s="48" t="str">
        <f t="shared" si="777"/>
        <v/>
      </c>
      <c r="AP2296" s="18" t="str">
        <f t="shared" si="778"/>
        <v/>
      </c>
      <c r="AQ2296" s="18" t="str">
        <f t="shared" si="779"/>
        <v/>
      </c>
      <c r="AR2296" s="18">
        <v>2.7109999999999999E-2</v>
      </c>
      <c r="AS2296" s="18">
        <f>IF(AF!$D$27="Todos",1,IF(M2296=AF!$D$27,1,0))</f>
        <v>1</v>
      </c>
      <c r="AT2296" s="53">
        <f>IF(AND(E2296=AF!$D$6,OR(LT!M2296=AF!$D$27,AF!$D$27="Todos"),OR(AP2296=AF!$E$8,AQ2296=AF!$E$8)),AR2296+AS2296,0)</f>
        <v>0</v>
      </c>
      <c r="AU2296" s="18" t="str">
        <f t="shared" si="780"/>
        <v/>
      </c>
      <c r="AV2296" s="54" t="str">
        <f t="shared" si="781"/>
        <v/>
      </c>
      <c r="AW2296" s="54" t="str">
        <f t="shared" si="782"/>
        <v/>
      </c>
      <c r="AX2296" s="18" t="str">
        <f t="shared" si="783"/>
        <v/>
      </c>
      <c r="AY2296" s="18" t="str">
        <f t="shared" si="784"/>
        <v/>
      </c>
      <c r="BA2296" s="18">
        <f>IF($E2296=AF!$D$6,IF($M2296="Concluída no prazo",2,IF($M2296="Concluída com atraso",1,0)),0)</f>
        <v>0</v>
      </c>
      <c r="BB2296" s="18">
        <f>IF($E2296=AF!$D$6,IF($M2296="Atrasada",2,IF($M2296="Concluída com atraso",1,0)),0)</f>
        <v>0</v>
      </c>
      <c r="BC2296" s="18">
        <v>2.29E-2</v>
      </c>
      <c r="BD2296" s="18">
        <f t="shared" si="791"/>
        <v>2.29E-2</v>
      </c>
      <c r="BE2296" s="18">
        <f t="shared" si="791"/>
        <v>2.29E-2</v>
      </c>
      <c r="BF2296" s="18" t="str">
        <f t="shared" si="785"/>
        <v/>
      </c>
      <c r="BN2296" s="18" t="str">
        <f t="shared" si="786"/>
        <v>s</v>
      </c>
    </row>
    <row r="2297" spans="3:66" ht="50.1" customHeight="1" thickTop="1" thickBot="1" x14ac:dyDescent="0.3">
      <c r="C2297" s="46"/>
      <c r="D2297" s="46"/>
      <c r="E2297" s="46"/>
      <c r="F2297" s="122"/>
      <c r="G2297" s="122"/>
      <c r="H2297" s="78" t="str">
        <f t="shared" si="787"/>
        <v/>
      </c>
      <c r="I2297" s="78" t="str">
        <f t="shared" si="788"/>
        <v/>
      </c>
      <c r="J2297" s="16"/>
      <c r="K2297" s="46" t="str">
        <f t="shared" si="789"/>
        <v/>
      </c>
      <c r="L2297" s="16"/>
      <c r="M2297" s="16"/>
      <c r="N2297" s="46"/>
      <c r="O2297" s="47" t="str">
        <f t="shared" si="792"/>
        <v/>
      </c>
      <c r="P2297" s="47"/>
      <c r="Q2297" s="48" t="str">
        <f>IFERROR(VLOOKUP(E2297,Funcionários!$C$8:$E$207,3,FALSE),"")</f>
        <v/>
      </c>
      <c r="R2297" s="47"/>
      <c r="S2297" s="49" t="str">
        <f t="shared" si="793"/>
        <v/>
      </c>
      <c r="T2297" s="49">
        <v>2.291E-2</v>
      </c>
      <c r="U2297" s="48" t="str">
        <f>IF(Funcionários!C2298=0,"",Funcionários!C2298)</f>
        <v/>
      </c>
      <c r="V2297" s="50">
        <f>IF(U2297="",0,IF(COUNTIFS($E$7:$E$3006,U2297,$I$7:$I$3006,'RC'!$E$6)=0,0,COUNTIFS($M$7:$M$3006,"Concluída no prazo",$E$7:$E$3006,U2297,$I$7:$I$3006,'RC'!$E$6)/COUNTIFS($E$7:$E$3006,U2297,$I$7:$I$3006,'RC'!$E$6)))</f>
        <v>0</v>
      </c>
      <c r="W2297" s="49">
        <f>SUMIFS($J$7:$J$3006,$E$7:$E$3006,U2297,$I$7:$I$3006,'RC'!$E$6)+SUMIFS($L$7:$L$3006,$E$7:$E$3006,U2297,$I$7:$I$3006,'RC'!$E$6)</f>
        <v>0</v>
      </c>
      <c r="X2297" s="48">
        <f>COUNTIFS($E$7:$E$3006,U2297,$I$7:$I$3006,'RC'!$E$6)</f>
        <v>0</v>
      </c>
      <c r="Y2297" s="48"/>
      <c r="Z2297" s="51" t="str">
        <f>IF(AQ2297='RC'!$E$6,AC2297*1000+AD2297,"")</f>
        <v/>
      </c>
      <c r="AA2297" s="51" t="str">
        <f>IF(AB2297="","",IF(AQ2297='RC'!$E$6,AC2297*1000-AD2297,""))</f>
        <v/>
      </c>
      <c r="AB2297" s="48" t="str">
        <f>IFERROR(VLOOKUP(E2297,Funcionários!$C$8:$E$207,3,FALSE),"")</f>
        <v/>
      </c>
      <c r="AC2297" s="50" t="str">
        <f>IF(AB2297="","",IF(COUNTIFS($AB$7:$AB$3006,AB2297,$AQ$7:$AQ$3006,'RC'!$E$6)=0,"",COUNTIFS($M$7:$M$3006,"Concluída no prazo",$AB$7:$AB$3006,AB2297,$AQ$7:$AQ$3006,'RC'!$E$6)/COUNTIFS($AB$7:$AB$3006,AB2297,$AQ$7:$AQ$3006,'RC'!$E$6)))</f>
        <v/>
      </c>
      <c r="AD2297" s="48">
        <f>SUMIF($AQ$7:$AQ$3006,'RC'!$E$6,$J$7:$J$3006)+SUMIF($AQ$7:$AQ$3006,'RC'!$E$6,$L$7:$L$3006)</f>
        <v>21</v>
      </c>
      <c r="AF2297" s="48">
        <v>2.7099999999993001E-2</v>
      </c>
      <c r="AG2297" s="48">
        <f>IF(OR(AQ2297="",AQ2297&lt;&gt;'RC'!$E$6,AB2297&lt;&gt;'RC'!$D$21),0,1)</f>
        <v>0</v>
      </c>
      <c r="AH2297" s="48">
        <f t="shared" si="790"/>
        <v>2.7099999999993001E-2</v>
      </c>
      <c r="AI2297" s="48" t="str">
        <f t="shared" si="772"/>
        <v/>
      </c>
      <c r="AJ2297" s="48" t="str">
        <f t="shared" si="773"/>
        <v/>
      </c>
      <c r="AK2297" s="52" t="str">
        <f t="shared" si="774"/>
        <v/>
      </c>
      <c r="AL2297" s="52" t="str">
        <f t="shared" si="775"/>
        <v/>
      </c>
      <c r="AM2297" s="48" t="str">
        <f t="shared" si="776"/>
        <v/>
      </c>
      <c r="AN2297" s="48" t="str">
        <f t="shared" si="777"/>
        <v/>
      </c>
      <c r="AP2297" s="18" t="str">
        <f t="shared" si="778"/>
        <v/>
      </c>
      <c r="AQ2297" s="18" t="str">
        <f t="shared" si="779"/>
        <v/>
      </c>
      <c r="AR2297" s="18">
        <v>2.7099999999999999E-2</v>
      </c>
      <c r="AS2297" s="18">
        <f>IF(AF!$D$27="Todos",1,IF(M2297=AF!$D$27,1,0))</f>
        <v>1</v>
      </c>
      <c r="AT2297" s="53">
        <f>IF(AND(E2297=AF!$D$6,OR(LT!M2297=AF!$D$27,AF!$D$27="Todos"),OR(AP2297=AF!$E$8,AQ2297=AF!$E$8)),AR2297+AS2297,0)</f>
        <v>0</v>
      </c>
      <c r="AU2297" s="18" t="str">
        <f t="shared" si="780"/>
        <v/>
      </c>
      <c r="AV2297" s="54" t="str">
        <f t="shared" si="781"/>
        <v/>
      </c>
      <c r="AW2297" s="54" t="str">
        <f t="shared" si="782"/>
        <v/>
      </c>
      <c r="AX2297" s="18" t="str">
        <f t="shared" si="783"/>
        <v/>
      </c>
      <c r="AY2297" s="18" t="str">
        <f t="shared" si="784"/>
        <v/>
      </c>
      <c r="BA2297" s="18">
        <f>IF($E2297=AF!$D$6,IF($M2297="Concluída no prazo",2,IF($M2297="Concluída com atraso",1,0)),0)</f>
        <v>0</v>
      </c>
      <c r="BB2297" s="18">
        <f>IF($E2297=AF!$D$6,IF($M2297="Atrasada",2,IF($M2297="Concluída com atraso",1,0)),0)</f>
        <v>0</v>
      </c>
      <c r="BC2297" s="18">
        <v>2.291E-2</v>
      </c>
      <c r="BD2297" s="18">
        <f t="shared" si="791"/>
        <v>2.291E-2</v>
      </c>
      <c r="BE2297" s="18">
        <f t="shared" si="791"/>
        <v>2.291E-2</v>
      </c>
      <c r="BF2297" s="18" t="str">
        <f t="shared" si="785"/>
        <v/>
      </c>
      <c r="BN2297" s="18" t="str">
        <f t="shared" si="786"/>
        <v>s</v>
      </c>
    </row>
    <row r="2298" spans="3:66" ht="50.1" customHeight="1" thickTop="1" thickBot="1" x14ac:dyDescent="0.3">
      <c r="C2298" s="46"/>
      <c r="D2298" s="46"/>
      <c r="E2298" s="46"/>
      <c r="F2298" s="122"/>
      <c r="G2298" s="122"/>
      <c r="H2298" s="78" t="str">
        <f t="shared" si="787"/>
        <v/>
      </c>
      <c r="I2298" s="78" t="str">
        <f t="shared" si="788"/>
        <v/>
      </c>
      <c r="J2298" s="16"/>
      <c r="K2298" s="46" t="str">
        <f t="shared" si="789"/>
        <v/>
      </c>
      <c r="L2298" s="16"/>
      <c r="M2298" s="16"/>
      <c r="N2298" s="46"/>
      <c r="O2298" s="47" t="str">
        <f t="shared" si="792"/>
        <v/>
      </c>
      <c r="P2298" s="47"/>
      <c r="Q2298" s="48" t="str">
        <f>IFERROR(VLOOKUP(E2298,Funcionários!$C$8:$E$207,3,FALSE),"")</f>
        <v/>
      </c>
      <c r="R2298" s="47"/>
      <c r="S2298" s="49" t="str">
        <f t="shared" si="793"/>
        <v/>
      </c>
      <c r="T2298" s="49">
        <v>2.2919999999999999E-2</v>
      </c>
      <c r="U2298" s="48" t="str">
        <f>IF(Funcionários!C2299=0,"",Funcionários!C2299)</f>
        <v/>
      </c>
      <c r="V2298" s="50">
        <f>IF(U2298="",0,IF(COUNTIFS($E$7:$E$3006,U2298,$I$7:$I$3006,'RC'!$E$6)=0,0,COUNTIFS($M$7:$M$3006,"Concluída no prazo",$E$7:$E$3006,U2298,$I$7:$I$3006,'RC'!$E$6)/COUNTIFS($E$7:$E$3006,U2298,$I$7:$I$3006,'RC'!$E$6)))</f>
        <v>0</v>
      </c>
      <c r="W2298" s="49">
        <f>SUMIFS($J$7:$J$3006,$E$7:$E$3006,U2298,$I$7:$I$3006,'RC'!$E$6)+SUMIFS($L$7:$L$3006,$E$7:$E$3006,U2298,$I$7:$I$3006,'RC'!$E$6)</f>
        <v>0</v>
      </c>
      <c r="X2298" s="48">
        <f>COUNTIFS($E$7:$E$3006,U2298,$I$7:$I$3006,'RC'!$E$6)</f>
        <v>0</v>
      </c>
      <c r="Y2298" s="48"/>
      <c r="Z2298" s="51" t="str">
        <f>IF(AQ2298='RC'!$E$6,AC2298*1000+AD2298,"")</f>
        <v/>
      </c>
      <c r="AA2298" s="51" t="str">
        <f>IF(AB2298="","",IF(AQ2298='RC'!$E$6,AC2298*1000-AD2298,""))</f>
        <v/>
      </c>
      <c r="AB2298" s="48" t="str">
        <f>IFERROR(VLOOKUP(E2298,Funcionários!$C$8:$E$207,3,FALSE),"")</f>
        <v/>
      </c>
      <c r="AC2298" s="50" t="str">
        <f>IF(AB2298="","",IF(COUNTIFS($AB$7:$AB$3006,AB2298,$AQ$7:$AQ$3006,'RC'!$E$6)=0,"",COUNTIFS($M$7:$M$3006,"Concluída no prazo",$AB$7:$AB$3006,AB2298,$AQ$7:$AQ$3006,'RC'!$E$6)/COUNTIFS($AB$7:$AB$3006,AB2298,$AQ$7:$AQ$3006,'RC'!$E$6)))</f>
        <v/>
      </c>
      <c r="AD2298" s="48">
        <f>SUMIF($AQ$7:$AQ$3006,'RC'!$E$6,$J$7:$J$3006)+SUMIF($AQ$7:$AQ$3006,'RC'!$E$6,$L$7:$L$3006)</f>
        <v>21</v>
      </c>
      <c r="AF2298" s="48">
        <v>2.7089999999993002E-2</v>
      </c>
      <c r="AG2298" s="48">
        <f>IF(OR(AQ2298="",AQ2298&lt;&gt;'RC'!$E$6,AB2298&lt;&gt;'RC'!$D$21),0,1)</f>
        <v>0</v>
      </c>
      <c r="AH2298" s="48">
        <f t="shared" si="790"/>
        <v>2.7089999999993002E-2</v>
      </c>
      <c r="AI2298" s="48" t="str">
        <f t="shared" si="772"/>
        <v/>
      </c>
      <c r="AJ2298" s="48" t="str">
        <f t="shared" si="773"/>
        <v/>
      </c>
      <c r="AK2298" s="52" t="str">
        <f t="shared" si="774"/>
        <v/>
      </c>
      <c r="AL2298" s="52" t="str">
        <f t="shared" si="775"/>
        <v/>
      </c>
      <c r="AM2298" s="48" t="str">
        <f t="shared" si="776"/>
        <v/>
      </c>
      <c r="AN2298" s="48" t="str">
        <f t="shared" si="777"/>
        <v/>
      </c>
      <c r="AP2298" s="18" t="str">
        <f t="shared" si="778"/>
        <v/>
      </c>
      <c r="AQ2298" s="18" t="str">
        <f t="shared" si="779"/>
        <v/>
      </c>
      <c r="AR2298" s="18">
        <v>2.7089999999999999E-2</v>
      </c>
      <c r="AS2298" s="18">
        <f>IF(AF!$D$27="Todos",1,IF(M2298=AF!$D$27,1,0))</f>
        <v>1</v>
      </c>
      <c r="AT2298" s="53">
        <f>IF(AND(E2298=AF!$D$6,OR(LT!M2298=AF!$D$27,AF!$D$27="Todos"),OR(AP2298=AF!$E$8,AQ2298=AF!$E$8)),AR2298+AS2298,0)</f>
        <v>0</v>
      </c>
      <c r="AU2298" s="18" t="str">
        <f t="shared" si="780"/>
        <v/>
      </c>
      <c r="AV2298" s="54" t="str">
        <f t="shared" si="781"/>
        <v/>
      </c>
      <c r="AW2298" s="54" t="str">
        <f t="shared" si="782"/>
        <v/>
      </c>
      <c r="AX2298" s="18" t="str">
        <f t="shared" si="783"/>
        <v/>
      </c>
      <c r="AY2298" s="18" t="str">
        <f t="shared" si="784"/>
        <v/>
      </c>
      <c r="BA2298" s="18">
        <f>IF($E2298=AF!$D$6,IF($M2298="Concluída no prazo",2,IF($M2298="Concluída com atraso",1,0)),0)</f>
        <v>0</v>
      </c>
      <c r="BB2298" s="18">
        <f>IF($E2298=AF!$D$6,IF($M2298="Atrasada",2,IF($M2298="Concluída com atraso",1,0)),0)</f>
        <v>0</v>
      </c>
      <c r="BC2298" s="18">
        <v>2.2919999999999999E-2</v>
      </c>
      <c r="BD2298" s="18">
        <f t="shared" si="791"/>
        <v>2.2919999999999999E-2</v>
      </c>
      <c r="BE2298" s="18">
        <f t="shared" si="791"/>
        <v>2.2919999999999999E-2</v>
      </c>
      <c r="BF2298" s="18" t="str">
        <f t="shared" si="785"/>
        <v/>
      </c>
      <c r="BN2298" s="18" t="str">
        <f t="shared" si="786"/>
        <v>s</v>
      </c>
    </row>
    <row r="2299" spans="3:66" ht="50.1" customHeight="1" thickTop="1" thickBot="1" x14ac:dyDescent="0.3">
      <c r="C2299" s="46"/>
      <c r="D2299" s="46"/>
      <c r="E2299" s="46"/>
      <c r="F2299" s="122"/>
      <c r="G2299" s="122"/>
      <c r="H2299" s="78" t="str">
        <f t="shared" si="787"/>
        <v/>
      </c>
      <c r="I2299" s="78" t="str">
        <f t="shared" si="788"/>
        <v/>
      </c>
      <c r="J2299" s="16"/>
      <c r="K2299" s="46" t="str">
        <f t="shared" si="789"/>
        <v/>
      </c>
      <c r="L2299" s="16"/>
      <c r="M2299" s="16"/>
      <c r="N2299" s="46"/>
      <c r="O2299" s="47" t="str">
        <f t="shared" si="792"/>
        <v/>
      </c>
      <c r="P2299" s="47"/>
      <c r="Q2299" s="48" t="str">
        <f>IFERROR(VLOOKUP(E2299,Funcionários!$C$8:$E$207,3,FALSE),"")</f>
        <v/>
      </c>
      <c r="R2299" s="47"/>
      <c r="S2299" s="49" t="str">
        <f t="shared" si="793"/>
        <v/>
      </c>
      <c r="T2299" s="49">
        <v>2.2929999999999999E-2</v>
      </c>
      <c r="U2299" s="48" t="str">
        <f>IF(Funcionários!C2300=0,"",Funcionários!C2300)</f>
        <v/>
      </c>
      <c r="V2299" s="50">
        <f>IF(U2299="",0,IF(COUNTIFS($E$7:$E$3006,U2299,$I$7:$I$3006,'RC'!$E$6)=0,0,COUNTIFS($M$7:$M$3006,"Concluída no prazo",$E$7:$E$3006,U2299,$I$7:$I$3006,'RC'!$E$6)/COUNTIFS($E$7:$E$3006,U2299,$I$7:$I$3006,'RC'!$E$6)))</f>
        <v>0</v>
      </c>
      <c r="W2299" s="49">
        <f>SUMIFS($J$7:$J$3006,$E$7:$E$3006,U2299,$I$7:$I$3006,'RC'!$E$6)+SUMIFS($L$7:$L$3006,$E$7:$E$3006,U2299,$I$7:$I$3006,'RC'!$E$6)</f>
        <v>0</v>
      </c>
      <c r="X2299" s="48">
        <f>COUNTIFS($E$7:$E$3006,U2299,$I$7:$I$3006,'RC'!$E$6)</f>
        <v>0</v>
      </c>
      <c r="Y2299" s="48"/>
      <c r="Z2299" s="51" t="str">
        <f>IF(AQ2299='RC'!$E$6,AC2299*1000+AD2299,"")</f>
        <v/>
      </c>
      <c r="AA2299" s="51" t="str">
        <f>IF(AB2299="","",IF(AQ2299='RC'!$E$6,AC2299*1000-AD2299,""))</f>
        <v/>
      </c>
      <c r="AB2299" s="48" t="str">
        <f>IFERROR(VLOOKUP(E2299,Funcionários!$C$8:$E$207,3,FALSE),"")</f>
        <v/>
      </c>
      <c r="AC2299" s="50" t="str">
        <f>IF(AB2299="","",IF(COUNTIFS($AB$7:$AB$3006,AB2299,$AQ$7:$AQ$3006,'RC'!$E$6)=0,"",COUNTIFS($M$7:$M$3006,"Concluída no prazo",$AB$7:$AB$3006,AB2299,$AQ$7:$AQ$3006,'RC'!$E$6)/COUNTIFS($AB$7:$AB$3006,AB2299,$AQ$7:$AQ$3006,'RC'!$E$6)))</f>
        <v/>
      </c>
      <c r="AD2299" s="48">
        <f>SUMIF($AQ$7:$AQ$3006,'RC'!$E$6,$J$7:$J$3006)+SUMIF($AQ$7:$AQ$3006,'RC'!$E$6,$L$7:$L$3006)</f>
        <v>21</v>
      </c>
      <c r="AF2299" s="48">
        <v>2.7079999999992999E-2</v>
      </c>
      <c r="AG2299" s="48">
        <f>IF(OR(AQ2299="",AQ2299&lt;&gt;'RC'!$E$6,AB2299&lt;&gt;'RC'!$D$21),0,1)</f>
        <v>0</v>
      </c>
      <c r="AH2299" s="48">
        <f t="shared" si="790"/>
        <v>2.7079999999992999E-2</v>
      </c>
      <c r="AI2299" s="48" t="str">
        <f t="shared" si="772"/>
        <v/>
      </c>
      <c r="AJ2299" s="48" t="str">
        <f t="shared" si="773"/>
        <v/>
      </c>
      <c r="AK2299" s="52" t="str">
        <f t="shared" si="774"/>
        <v/>
      </c>
      <c r="AL2299" s="52" t="str">
        <f t="shared" si="775"/>
        <v/>
      </c>
      <c r="AM2299" s="48" t="str">
        <f t="shared" si="776"/>
        <v/>
      </c>
      <c r="AN2299" s="48" t="str">
        <f t="shared" si="777"/>
        <v/>
      </c>
      <c r="AP2299" s="18" t="str">
        <f t="shared" si="778"/>
        <v/>
      </c>
      <c r="AQ2299" s="18" t="str">
        <f t="shared" si="779"/>
        <v/>
      </c>
      <c r="AR2299" s="18">
        <v>2.708E-2</v>
      </c>
      <c r="AS2299" s="18">
        <f>IF(AF!$D$27="Todos",1,IF(M2299=AF!$D$27,1,0))</f>
        <v>1</v>
      </c>
      <c r="AT2299" s="53">
        <f>IF(AND(E2299=AF!$D$6,OR(LT!M2299=AF!$D$27,AF!$D$27="Todos"),OR(AP2299=AF!$E$8,AQ2299=AF!$E$8)),AR2299+AS2299,0)</f>
        <v>0</v>
      </c>
      <c r="AU2299" s="18" t="str">
        <f t="shared" si="780"/>
        <v/>
      </c>
      <c r="AV2299" s="54" t="str">
        <f t="shared" si="781"/>
        <v/>
      </c>
      <c r="AW2299" s="54" t="str">
        <f t="shared" si="782"/>
        <v/>
      </c>
      <c r="AX2299" s="18" t="str">
        <f t="shared" si="783"/>
        <v/>
      </c>
      <c r="AY2299" s="18" t="str">
        <f t="shared" si="784"/>
        <v/>
      </c>
      <c r="BA2299" s="18">
        <f>IF($E2299=AF!$D$6,IF($M2299="Concluída no prazo",2,IF($M2299="Concluída com atraso",1,0)),0)</f>
        <v>0</v>
      </c>
      <c r="BB2299" s="18">
        <f>IF($E2299=AF!$D$6,IF($M2299="Atrasada",2,IF($M2299="Concluída com atraso",1,0)),0)</f>
        <v>0</v>
      </c>
      <c r="BC2299" s="18">
        <v>2.2929999999999999E-2</v>
      </c>
      <c r="BD2299" s="18">
        <f t="shared" si="791"/>
        <v>2.2929999999999999E-2</v>
      </c>
      <c r="BE2299" s="18">
        <f t="shared" si="791"/>
        <v>2.2929999999999999E-2</v>
      </c>
      <c r="BF2299" s="18" t="str">
        <f t="shared" si="785"/>
        <v/>
      </c>
      <c r="BN2299" s="18" t="str">
        <f t="shared" si="786"/>
        <v>s</v>
      </c>
    </row>
    <row r="2300" spans="3:66" ht="50.1" customHeight="1" thickTop="1" thickBot="1" x14ac:dyDescent="0.3">
      <c r="C2300" s="46"/>
      <c r="D2300" s="46"/>
      <c r="E2300" s="46"/>
      <c r="F2300" s="122"/>
      <c r="G2300" s="122"/>
      <c r="H2300" s="78" t="str">
        <f t="shared" si="787"/>
        <v/>
      </c>
      <c r="I2300" s="78" t="str">
        <f t="shared" si="788"/>
        <v/>
      </c>
      <c r="J2300" s="16"/>
      <c r="K2300" s="46" t="str">
        <f t="shared" si="789"/>
        <v/>
      </c>
      <c r="L2300" s="16"/>
      <c r="M2300" s="16"/>
      <c r="N2300" s="46"/>
      <c r="O2300" s="47" t="str">
        <f t="shared" si="792"/>
        <v/>
      </c>
      <c r="P2300" s="47"/>
      <c r="Q2300" s="48" t="str">
        <f>IFERROR(VLOOKUP(E2300,Funcionários!$C$8:$E$207,3,FALSE),"")</f>
        <v/>
      </c>
      <c r="R2300" s="47"/>
      <c r="S2300" s="49" t="str">
        <f t="shared" si="793"/>
        <v/>
      </c>
      <c r="T2300" s="49">
        <v>2.2939999999999999E-2</v>
      </c>
      <c r="U2300" s="48" t="str">
        <f>IF(Funcionários!C2301=0,"",Funcionários!C2301)</f>
        <v/>
      </c>
      <c r="V2300" s="50">
        <f>IF(U2300="",0,IF(COUNTIFS($E$7:$E$3006,U2300,$I$7:$I$3006,'RC'!$E$6)=0,0,COUNTIFS($M$7:$M$3006,"Concluída no prazo",$E$7:$E$3006,U2300,$I$7:$I$3006,'RC'!$E$6)/COUNTIFS($E$7:$E$3006,U2300,$I$7:$I$3006,'RC'!$E$6)))</f>
        <v>0</v>
      </c>
      <c r="W2300" s="49">
        <f>SUMIFS($J$7:$J$3006,$E$7:$E$3006,U2300,$I$7:$I$3006,'RC'!$E$6)+SUMIFS($L$7:$L$3006,$E$7:$E$3006,U2300,$I$7:$I$3006,'RC'!$E$6)</f>
        <v>0</v>
      </c>
      <c r="X2300" s="48">
        <f>COUNTIFS($E$7:$E$3006,U2300,$I$7:$I$3006,'RC'!$E$6)</f>
        <v>0</v>
      </c>
      <c r="Y2300" s="48"/>
      <c r="Z2300" s="51" t="str">
        <f>IF(AQ2300='RC'!$E$6,AC2300*1000+AD2300,"")</f>
        <v/>
      </c>
      <c r="AA2300" s="51" t="str">
        <f>IF(AB2300="","",IF(AQ2300='RC'!$E$6,AC2300*1000-AD2300,""))</f>
        <v/>
      </c>
      <c r="AB2300" s="48" t="str">
        <f>IFERROR(VLOOKUP(E2300,Funcionários!$C$8:$E$207,3,FALSE),"")</f>
        <v/>
      </c>
      <c r="AC2300" s="50" t="str">
        <f>IF(AB2300="","",IF(COUNTIFS($AB$7:$AB$3006,AB2300,$AQ$7:$AQ$3006,'RC'!$E$6)=0,"",COUNTIFS($M$7:$M$3006,"Concluída no prazo",$AB$7:$AB$3006,AB2300,$AQ$7:$AQ$3006,'RC'!$E$6)/COUNTIFS($AB$7:$AB$3006,AB2300,$AQ$7:$AQ$3006,'RC'!$E$6)))</f>
        <v/>
      </c>
      <c r="AD2300" s="48">
        <f>SUMIF($AQ$7:$AQ$3006,'RC'!$E$6,$J$7:$J$3006)+SUMIF($AQ$7:$AQ$3006,'RC'!$E$6,$L$7:$L$3006)</f>
        <v>21</v>
      </c>
      <c r="AF2300" s="48">
        <v>2.7069999999992999E-2</v>
      </c>
      <c r="AG2300" s="48">
        <f>IF(OR(AQ2300="",AQ2300&lt;&gt;'RC'!$E$6,AB2300&lt;&gt;'RC'!$D$21),0,1)</f>
        <v>0</v>
      </c>
      <c r="AH2300" s="48">
        <f t="shared" si="790"/>
        <v>2.7069999999992999E-2</v>
      </c>
      <c r="AI2300" s="48" t="str">
        <f t="shared" si="772"/>
        <v/>
      </c>
      <c r="AJ2300" s="48" t="str">
        <f t="shared" si="773"/>
        <v/>
      </c>
      <c r="AK2300" s="52" t="str">
        <f t="shared" si="774"/>
        <v/>
      </c>
      <c r="AL2300" s="52" t="str">
        <f t="shared" si="775"/>
        <v/>
      </c>
      <c r="AM2300" s="48" t="str">
        <f t="shared" si="776"/>
        <v/>
      </c>
      <c r="AN2300" s="48" t="str">
        <f t="shared" si="777"/>
        <v/>
      </c>
      <c r="AP2300" s="18" t="str">
        <f t="shared" si="778"/>
        <v/>
      </c>
      <c r="AQ2300" s="18" t="str">
        <f t="shared" si="779"/>
        <v/>
      </c>
      <c r="AR2300" s="18">
        <v>2.707E-2</v>
      </c>
      <c r="AS2300" s="18">
        <f>IF(AF!$D$27="Todos",1,IF(M2300=AF!$D$27,1,0))</f>
        <v>1</v>
      </c>
      <c r="AT2300" s="53">
        <f>IF(AND(E2300=AF!$D$6,OR(LT!M2300=AF!$D$27,AF!$D$27="Todos"),OR(AP2300=AF!$E$8,AQ2300=AF!$E$8)),AR2300+AS2300,0)</f>
        <v>0</v>
      </c>
      <c r="AU2300" s="18" t="str">
        <f t="shared" si="780"/>
        <v/>
      </c>
      <c r="AV2300" s="54" t="str">
        <f t="shared" si="781"/>
        <v/>
      </c>
      <c r="AW2300" s="54" t="str">
        <f t="shared" si="782"/>
        <v/>
      </c>
      <c r="AX2300" s="18" t="str">
        <f t="shared" si="783"/>
        <v/>
      </c>
      <c r="AY2300" s="18" t="str">
        <f t="shared" si="784"/>
        <v/>
      </c>
      <c r="BA2300" s="18">
        <f>IF($E2300=AF!$D$6,IF($M2300="Concluída no prazo",2,IF($M2300="Concluída com atraso",1,0)),0)</f>
        <v>0</v>
      </c>
      <c r="BB2300" s="18">
        <f>IF($E2300=AF!$D$6,IF($M2300="Atrasada",2,IF($M2300="Concluída com atraso",1,0)),0)</f>
        <v>0</v>
      </c>
      <c r="BC2300" s="18">
        <v>2.2939999999999999E-2</v>
      </c>
      <c r="BD2300" s="18">
        <f t="shared" si="791"/>
        <v>2.2939999999999999E-2</v>
      </c>
      <c r="BE2300" s="18">
        <f t="shared" si="791"/>
        <v>2.2939999999999999E-2</v>
      </c>
      <c r="BF2300" s="18" t="str">
        <f t="shared" si="785"/>
        <v/>
      </c>
      <c r="BN2300" s="18" t="str">
        <f t="shared" si="786"/>
        <v>s</v>
      </c>
    </row>
    <row r="2301" spans="3:66" ht="50.1" customHeight="1" thickTop="1" thickBot="1" x14ac:dyDescent="0.3">
      <c r="C2301" s="46"/>
      <c r="D2301" s="46"/>
      <c r="E2301" s="46"/>
      <c r="F2301" s="122"/>
      <c r="G2301" s="122"/>
      <c r="H2301" s="78" t="str">
        <f t="shared" si="787"/>
        <v/>
      </c>
      <c r="I2301" s="78" t="str">
        <f t="shared" si="788"/>
        <v/>
      </c>
      <c r="J2301" s="16"/>
      <c r="K2301" s="46" t="str">
        <f t="shared" si="789"/>
        <v/>
      </c>
      <c r="L2301" s="16"/>
      <c r="M2301" s="16"/>
      <c r="N2301" s="46"/>
      <c r="O2301" s="47" t="str">
        <f t="shared" si="792"/>
        <v/>
      </c>
      <c r="P2301" s="47"/>
      <c r="Q2301" s="48" t="str">
        <f>IFERROR(VLOOKUP(E2301,Funcionários!$C$8:$E$207,3,FALSE),"")</f>
        <v/>
      </c>
      <c r="R2301" s="47"/>
      <c r="S2301" s="49" t="str">
        <f t="shared" si="793"/>
        <v/>
      </c>
      <c r="T2301" s="49">
        <v>2.2950000000000002E-2</v>
      </c>
      <c r="U2301" s="48" t="str">
        <f>IF(Funcionários!C2302=0,"",Funcionários!C2302)</f>
        <v/>
      </c>
      <c r="V2301" s="50">
        <f>IF(U2301="",0,IF(COUNTIFS($E$7:$E$3006,U2301,$I$7:$I$3006,'RC'!$E$6)=0,0,COUNTIFS($M$7:$M$3006,"Concluída no prazo",$E$7:$E$3006,U2301,$I$7:$I$3006,'RC'!$E$6)/COUNTIFS($E$7:$E$3006,U2301,$I$7:$I$3006,'RC'!$E$6)))</f>
        <v>0</v>
      </c>
      <c r="W2301" s="49">
        <f>SUMIFS($J$7:$J$3006,$E$7:$E$3006,U2301,$I$7:$I$3006,'RC'!$E$6)+SUMIFS($L$7:$L$3006,$E$7:$E$3006,U2301,$I$7:$I$3006,'RC'!$E$6)</f>
        <v>0</v>
      </c>
      <c r="X2301" s="48">
        <f>COUNTIFS($E$7:$E$3006,U2301,$I$7:$I$3006,'RC'!$E$6)</f>
        <v>0</v>
      </c>
      <c r="Y2301" s="48"/>
      <c r="Z2301" s="51" t="str">
        <f>IF(AQ2301='RC'!$E$6,AC2301*1000+AD2301,"")</f>
        <v/>
      </c>
      <c r="AA2301" s="51" t="str">
        <f>IF(AB2301="","",IF(AQ2301='RC'!$E$6,AC2301*1000-AD2301,""))</f>
        <v/>
      </c>
      <c r="AB2301" s="48" t="str">
        <f>IFERROR(VLOOKUP(E2301,Funcionários!$C$8:$E$207,3,FALSE),"")</f>
        <v/>
      </c>
      <c r="AC2301" s="50" t="str">
        <f>IF(AB2301="","",IF(COUNTIFS($AB$7:$AB$3006,AB2301,$AQ$7:$AQ$3006,'RC'!$E$6)=0,"",COUNTIFS($M$7:$M$3006,"Concluída no prazo",$AB$7:$AB$3006,AB2301,$AQ$7:$AQ$3006,'RC'!$E$6)/COUNTIFS($AB$7:$AB$3006,AB2301,$AQ$7:$AQ$3006,'RC'!$E$6)))</f>
        <v/>
      </c>
      <c r="AD2301" s="48">
        <f>SUMIF($AQ$7:$AQ$3006,'RC'!$E$6,$J$7:$J$3006)+SUMIF($AQ$7:$AQ$3006,'RC'!$E$6,$L$7:$L$3006)</f>
        <v>21</v>
      </c>
      <c r="AF2301" s="48">
        <v>2.7059999999992999E-2</v>
      </c>
      <c r="AG2301" s="48">
        <f>IF(OR(AQ2301="",AQ2301&lt;&gt;'RC'!$E$6,AB2301&lt;&gt;'RC'!$D$21),0,1)</f>
        <v>0</v>
      </c>
      <c r="AH2301" s="48">
        <f t="shared" si="790"/>
        <v>2.7059999999992999E-2</v>
      </c>
      <c r="AI2301" s="48" t="str">
        <f t="shared" si="772"/>
        <v/>
      </c>
      <c r="AJ2301" s="48" t="str">
        <f t="shared" si="773"/>
        <v/>
      </c>
      <c r="AK2301" s="52" t="str">
        <f t="shared" si="774"/>
        <v/>
      </c>
      <c r="AL2301" s="52" t="str">
        <f t="shared" si="775"/>
        <v/>
      </c>
      <c r="AM2301" s="48" t="str">
        <f t="shared" si="776"/>
        <v/>
      </c>
      <c r="AN2301" s="48" t="str">
        <f t="shared" si="777"/>
        <v/>
      </c>
      <c r="AP2301" s="18" t="str">
        <f t="shared" si="778"/>
        <v/>
      </c>
      <c r="AQ2301" s="18" t="str">
        <f t="shared" si="779"/>
        <v/>
      </c>
      <c r="AR2301" s="18">
        <v>2.7060000000000001E-2</v>
      </c>
      <c r="AS2301" s="18">
        <f>IF(AF!$D$27="Todos",1,IF(M2301=AF!$D$27,1,0))</f>
        <v>1</v>
      </c>
      <c r="AT2301" s="53">
        <f>IF(AND(E2301=AF!$D$6,OR(LT!M2301=AF!$D$27,AF!$D$27="Todos"),OR(AP2301=AF!$E$8,AQ2301=AF!$E$8)),AR2301+AS2301,0)</f>
        <v>0</v>
      </c>
      <c r="AU2301" s="18" t="str">
        <f t="shared" si="780"/>
        <v/>
      </c>
      <c r="AV2301" s="54" t="str">
        <f t="shared" si="781"/>
        <v/>
      </c>
      <c r="AW2301" s="54" t="str">
        <f t="shared" si="782"/>
        <v/>
      </c>
      <c r="AX2301" s="18" t="str">
        <f t="shared" si="783"/>
        <v/>
      </c>
      <c r="AY2301" s="18" t="str">
        <f t="shared" si="784"/>
        <v/>
      </c>
      <c r="BA2301" s="18">
        <f>IF($E2301=AF!$D$6,IF($M2301="Concluída no prazo",2,IF($M2301="Concluída com atraso",1,0)),0)</f>
        <v>0</v>
      </c>
      <c r="BB2301" s="18">
        <f>IF($E2301=AF!$D$6,IF($M2301="Atrasada",2,IF($M2301="Concluída com atraso",1,0)),0)</f>
        <v>0</v>
      </c>
      <c r="BC2301" s="18">
        <v>2.2950000000000002E-2</v>
      </c>
      <c r="BD2301" s="18">
        <f t="shared" si="791"/>
        <v>2.2950000000000002E-2</v>
      </c>
      <c r="BE2301" s="18">
        <f t="shared" si="791"/>
        <v>2.2950000000000002E-2</v>
      </c>
      <c r="BF2301" s="18" t="str">
        <f t="shared" si="785"/>
        <v/>
      </c>
      <c r="BN2301" s="18" t="str">
        <f t="shared" si="786"/>
        <v>s</v>
      </c>
    </row>
    <row r="2302" spans="3:66" ht="50.1" customHeight="1" thickTop="1" thickBot="1" x14ac:dyDescent="0.3">
      <c r="C2302" s="46"/>
      <c r="D2302" s="46"/>
      <c r="E2302" s="46"/>
      <c r="F2302" s="122"/>
      <c r="G2302" s="122"/>
      <c r="H2302" s="78" t="str">
        <f t="shared" si="787"/>
        <v/>
      </c>
      <c r="I2302" s="78" t="str">
        <f t="shared" si="788"/>
        <v/>
      </c>
      <c r="J2302" s="16"/>
      <c r="K2302" s="46" t="str">
        <f t="shared" si="789"/>
        <v/>
      </c>
      <c r="L2302" s="16"/>
      <c r="M2302" s="16"/>
      <c r="N2302" s="46"/>
      <c r="O2302" s="47" t="str">
        <f t="shared" si="792"/>
        <v/>
      </c>
      <c r="P2302" s="47"/>
      <c r="Q2302" s="48" t="str">
        <f>IFERROR(VLOOKUP(E2302,Funcionários!$C$8:$E$207,3,FALSE),"")</f>
        <v/>
      </c>
      <c r="R2302" s="47"/>
      <c r="S2302" s="49" t="str">
        <f t="shared" si="793"/>
        <v/>
      </c>
      <c r="T2302" s="49">
        <v>2.2960000000000001E-2</v>
      </c>
      <c r="U2302" s="48" t="str">
        <f>IF(Funcionários!C2303=0,"",Funcionários!C2303)</f>
        <v/>
      </c>
      <c r="V2302" s="50">
        <f>IF(U2302="",0,IF(COUNTIFS($E$7:$E$3006,U2302,$I$7:$I$3006,'RC'!$E$6)=0,0,COUNTIFS($M$7:$M$3006,"Concluída no prazo",$E$7:$E$3006,U2302,$I$7:$I$3006,'RC'!$E$6)/COUNTIFS($E$7:$E$3006,U2302,$I$7:$I$3006,'RC'!$E$6)))</f>
        <v>0</v>
      </c>
      <c r="W2302" s="49">
        <f>SUMIFS($J$7:$J$3006,$E$7:$E$3006,U2302,$I$7:$I$3006,'RC'!$E$6)+SUMIFS($L$7:$L$3006,$E$7:$E$3006,U2302,$I$7:$I$3006,'RC'!$E$6)</f>
        <v>0</v>
      </c>
      <c r="X2302" s="48">
        <f>COUNTIFS($E$7:$E$3006,U2302,$I$7:$I$3006,'RC'!$E$6)</f>
        <v>0</v>
      </c>
      <c r="Y2302" s="48"/>
      <c r="Z2302" s="51" t="str">
        <f>IF(AQ2302='RC'!$E$6,AC2302*1000+AD2302,"")</f>
        <v/>
      </c>
      <c r="AA2302" s="51" t="str">
        <f>IF(AB2302="","",IF(AQ2302='RC'!$E$6,AC2302*1000-AD2302,""))</f>
        <v/>
      </c>
      <c r="AB2302" s="48" t="str">
        <f>IFERROR(VLOOKUP(E2302,Funcionários!$C$8:$E$207,3,FALSE),"")</f>
        <v/>
      </c>
      <c r="AC2302" s="50" t="str">
        <f>IF(AB2302="","",IF(COUNTIFS($AB$7:$AB$3006,AB2302,$AQ$7:$AQ$3006,'RC'!$E$6)=0,"",COUNTIFS($M$7:$M$3006,"Concluída no prazo",$AB$7:$AB$3006,AB2302,$AQ$7:$AQ$3006,'RC'!$E$6)/COUNTIFS($AB$7:$AB$3006,AB2302,$AQ$7:$AQ$3006,'RC'!$E$6)))</f>
        <v/>
      </c>
      <c r="AD2302" s="48">
        <f>SUMIF($AQ$7:$AQ$3006,'RC'!$E$6,$J$7:$J$3006)+SUMIF($AQ$7:$AQ$3006,'RC'!$E$6,$L$7:$L$3006)</f>
        <v>21</v>
      </c>
      <c r="AF2302" s="48">
        <v>2.7049999999993E-2</v>
      </c>
      <c r="AG2302" s="48">
        <f>IF(OR(AQ2302="",AQ2302&lt;&gt;'RC'!$E$6,AB2302&lt;&gt;'RC'!$D$21),0,1)</f>
        <v>0</v>
      </c>
      <c r="AH2302" s="48">
        <f t="shared" si="790"/>
        <v>2.7049999999993E-2</v>
      </c>
      <c r="AI2302" s="48" t="str">
        <f t="shared" si="772"/>
        <v/>
      </c>
      <c r="AJ2302" s="48" t="str">
        <f t="shared" si="773"/>
        <v/>
      </c>
      <c r="AK2302" s="52" t="str">
        <f t="shared" si="774"/>
        <v/>
      </c>
      <c r="AL2302" s="52" t="str">
        <f t="shared" si="775"/>
        <v/>
      </c>
      <c r="AM2302" s="48" t="str">
        <f t="shared" si="776"/>
        <v/>
      </c>
      <c r="AN2302" s="48" t="str">
        <f t="shared" si="777"/>
        <v/>
      </c>
      <c r="AP2302" s="18" t="str">
        <f t="shared" si="778"/>
        <v/>
      </c>
      <c r="AQ2302" s="18" t="str">
        <f t="shared" si="779"/>
        <v/>
      </c>
      <c r="AR2302" s="18">
        <v>2.7050000000000001E-2</v>
      </c>
      <c r="AS2302" s="18">
        <f>IF(AF!$D$27="Todos",1,IF(M2302=AF!$D$27,1,0))</f>
        <v>1</v>
      </c>
      <c r="AT2302" s="53">
        <f>IF(AND(E2302=AF!$D$6,OR(LT!M2302=AF!$D$27,AF!$D$27="Todos"),OR(AP2302=AF!$E$8,AQ2302=AF!$E$8)),AR2302+AS2302,0)</f>
        <v>0</v>
      </c>
      <c r="AU2302" s="18" t="str">
        <f t="shared" si="780"/>
        <v/>
      </c>
      <c r="AV2302" s="54" t="str">
        <f t="shared" si="781"/>
        <v/>
      </c>
      <c r="AW2302" s="54" t="str">
        <f t="shared" si="782"/>
        <v/>
      </c>
      <c r="AX2302" s="18" t="str">
        <f t="shared" si="783"/>
        <v/>
      </c>
      <c r="AY2302" s="18" t="str">
        <f t="shared" si="784"/>
        <v/>
      </c>
      <c r="BA2302" s="18">
        <f>IF($E2302=AF!$D$6,IF($M2302="Concluída no prazo",2,IF($M2302="Concluída com atraso",1,0)),0)</f>
        <v>0</v>
      </c>
      <c r="BB2302" s="18">
        <f>IF($E2302=AF!$D$6,IF($M2302="Atrasada",2,IF($M2302="Concluída com atraso",1,0)),0)</f>
        <v>0</v>
      </c>
      <c r="BC2302" s="18">
        <v>2.2960000000000001E-2</v>
      </c>
      <c r="BD2302" s="18">
        <f t="shared" si="791"/>
        <v>2.2960000000000001E-2</v>
      </c>
      <c r="BE2302" s="18">
        <f t="shared" si="791"/>
        <v>2.2960000000000001E-2</v>
      </c>
      <c r="BF2302" s="18" t="str">
        <f t="shared" si="785"/>
        <v/>
      </c>
      <c r="BN2302" s="18" t="str">
        <f t="shared" si="786"/>
        <v>s</v>
      </c>
    </row>
    <row r="2303" spans="3:66" ht="50.1" customHeight="1" thickTop="1" thickBot="1" x14ac:dyDescent="0.3">
      <c r="C2303" s="46"/>
      <c r="D2303" s="46"/>
      <c r="E2303" s="46"/>
      <c r="F2303" s="122"/>
      <c r="G2303" s="122"/>
      <c r="H2303" s="78" t="str">
        <f t="shared" si="787"/>
        <v/>
      </c>
      <c r="I2303" s="78" t="str">
        <f t="shared" si="788"/>
        <v/>
      </c>
      <c r="J2303" s="16"/>
      <c r="K2303" s="46" t="str">
        <f t="shared" si="789"/>
        <v/>
      </c>
      <c r="L2303" s="16"/>
      <c r="M2303" s="16"/>
      <c r="N2303" s="46"/>
      <c r="O2303" s="47" t="str">
        <f t="shared" si="792"/>
        <v/>
      </c>
      <c r="P2303" s="47"/>
      <c r="Q2303" s="48" t="str">
        <f>IFERROR(VLOOKUP(E2303,Funcionários!$C$8:$E$207,3,FALSE),"")</f>
        <v/>
      </c>
      <c r="R2303" s="47"/>
      <c r="S2303" s="49" t="str">
        <f t="shared" si="793"/>
        <v/>
      </c>
      <c r="T2303" s="49">
        <v>2.2970000000000001E-2</v>
      </c>
      <c r="U2303" s="48" t="str">
        <f>IF(Funcionários!C2304=0,"",Funcionários!C2304)</f>
        <v/>
      </c>
      <c r="V2303" s="50">
        <f>IF(U2303="",0,IF(COUNTIFS($E$7:$E$3006,U2303,$I$7:$I$3006,'RC'!$E$6)=0,0,COUNTIFS($M$7:$M$3006,"Concluída no prazo",$E$7:$E$3006,U2303,$I$7:$I$3006,'RC'!$E$6)/COUNTIFS($E$7:$E$3006,U2303,$I$7:$I$3006,'RC'!$E$6)))</f>
        <v>0</v>
      </c>
      <c r="W2303" s="49">
        <f>SUMIFS($J$7:$J$3006,$E$7:$E$3006,U2303,$I$7:$I$3006,'RC'!$E$6)+SUMIFS($L$7:$L$3006,$E$7:$E$3006,U2303,$I$7:$I$3006,'RC'!$E$6)</f>
        <v>0</v>
      </c>
      <c r="X2303" s="48">
        <f>COUNTIFS($E$7:$E$3006,U2303,$I$7:$I$3006,'RC'!$E$6)</f>
        <v>0</v>
      </c>
      <c r="Y2303" s="48"/>
      <c r="Z2303" s="51" t="str">
        <f>IF(AQ2303='RC'!$E$6,AC2303*1000+AD2303,"")</f>
        <v/>
      </c>
      <c r="AA2303" s="51" t="str">
        <f>IF(AB2303="","",IF(AQ2303='RC'!$E$6,AC2303*1000-AD2303,""))</f>
        <v/>
      </c>
      <c r="AB2303" s="48" t="str">
        <f>IFERROR(VLOOKUP(E2303,Funcionários!$C$8:$E$207,3,FALSE),"")</f>
        <v/>
      </c>
      <c r="AC2303" s="50" t="str">
        <f>IF(AB2303="","",IF(COUNTIFS($AB$7:$AB$3006,AB2303,$AQ$7:$AQ$3006,'RC'!$E$6)=0,"",COUNTIFS($M$7:$M$3006,"Concluída no prazo",$AB$7:$AB$3006,AB2303,$AQ$7:$AQ$3006,'RC'!$E$6)/COUNTIFS($AB$7:$AB$3006,AB2303,$AQ$7:$AQ$3006,'RC'!$E$6)))</f>
        <v/>
      </c>
      <c r="AD2303" s="48">
        <f>SUMIF($AQ$7:$AQ$3006,'RC'!$E$6,$J$7:$J$3006)+SUMIF($AQ$7:$AQ$3006,'RC'!$E$6,$L$7:$L$3006)</f>
        <v>21</v>
      </c>
      <c r="AF2303" s="48">
        <v>2.7039999999993E-2</v>
      </c>
      <c r="AG2303" s="48">
        <f>IF(OR(AQ2303="",AQ2303&lt;&gt;'RC'!$E$6,AB2303&lt;&gt;'RC'!$D$21),0,1)</f>
        <v>0</v>
      </c>
      <c r="AH2303" s="48">
        <f t="shared" si="790"/>
        <v>2.7039999999993E-2</v>
      </c>
      <c r="AI2303" s="48" t="str">
        <f t="shared" si="772"/>
        <v/>
      </c>
      <c r="AJ2303" s="48" t="str">
        <f t="shared" si="773"/>
        <v/>
      </c>
      <c r="AK2303" s="52" t="str">
        <f t="shared" si="774"/>
        <v/>
      </c>
      <c r="AL2303" s="52" t="str">
        <f t="shared" si="775"/>
        <v/>
      </c>
      <c r="AM2303" s="48" t="str">
        <f t="shared" si="776"/>
        <v/>
      </c>
      <c r="AN2303" s="48" t="str">
        <f t="shared" si="777"/>
        <v/>
      </c>
      <c r="AP2303" s="18" t="str">
        <f t="shared" si="778"/>
        <v/>
      </c>
      <c r="AQ2303" s="18" t="str">
        <f t="shared" si="779"/>
        <v/>
      </c>
      <c r="AR2303" s="18">
        <v>2.7040000000000002E-2</v>
      </c>
      <c r="AS2303" s="18">
        <f>IF(AF!$D$27="Todos",1,IF(M2303=AF!$D$27,1,0))</f>
        <v>1</v>
      </c>
      <c r="AT2303" s="53">
        <f>IF(AND(E2303=AF!$D$6,OR(LT!M2303=AF!$D$27,AF!$D$27="Todos"),OR(AP2303=AF!$E$8,AQ2303=AF!$E$8)),AR2303+AS2303,0)</f>
        <v>0</v>
      </c>
      <c r="AU2303" s="18" t="str">
        <f t="shared" si="780"/>
        <v/>
      </c>
      <c r="AV2303" s="54" t="str">
        <f t="shared" si="781"/>
        <v/>
      </c>
      <c r="AW2303" s="54" t="str">
        <f t="shared" si="782"/>
        <v/>
      </c>
      <c r="AX2303" s="18" t="str">
        <f t="shared" si="783"/>
        <v/>
      </c>
      <c r="AY2303" s="18" t="str">
        <f t="shared" si="784"/>
        <v/>
      </c>
      <c r="BA2303" s="18">
        <f>IF($E2303=AF!$D$6,IF($M2303="Concluída no prazo",2,IF($M2303="Concluída com atraso",1,0)),0)</f>
        <v>0</v>
      </c>
      <c r="BB2303" s="18">
        <f>IF($E2303=AF!$D$6,IF($M2303="Atrasada",2,IF($M2303="Concluída com atraso",1,0)),0)</f>
        <v>0</v>
      </c>
      <c r="BC2303" s="18">
        <v>2.2970000000000001E-2</v>
      </c>
      <c r="BD2303" s="18">
        <f t="shared" si="791"/>
        <v>2.2970000000000001E-2</v>
      </c>
      <c r="BE2303" s="18">
        <f t="shared" si="791"/>
        <v>2.2970000000000001E-2</v>
      </c>
      <c r="BF2303" s="18" t="str">
        <f t="shared" si="785"/>
        <v/>
      </c>
      <c r="BN2303" s="18" t="str">
        <f t="shared" si="786"/>
        <v>s</v>
      </c>
    </row>
    <row r="2304" spans="3:66" ht="50.1" customHeight="1" thickTop="1" thickBot="1" x14ac:dyDescent="0.3">
      <c r="C2304" s="46"/>
      <c r="D2304" s="46"/>
      <c r="E2304" s="46"/>
      <c r="F2304" s="122"/>
      <c r="G2304" s="122"/>
      <c r="H2304" s="78" t="str">
        <f t="shared" si="787"/>
        <v/>
      </c>
      <c r="I2304" s="78" t="str">
        <f t="shared" si="788"/>
        <v/>
      </c>
      <c r="J2304" s="16"/>
      <c r="K2304" s="46" t="str">
        <f t="shared" si="789"/>
        <v/>
      </c>
      <c r="L2304" s="16"/>
      <c r="M2304" s="16"/>
      <c r="N2304" s="46"/>
      <c r="O2304" s="47" t="str">
        <f t="shared" si="792"/>
        <v/>
      </c>
      <c r="P2304" s="47"/>
      <c r="Q2304" s="48" t="str">
        <f>IFERROR(VLOOKUP(E2304,Funcionários!$C$8:$E$207,3,FALSE),"")</f>
        <v/>
      </c>
      <c r="R2304" s="47"/>
      <c r="S2304" s="49" t="str">
        <f t="shared" si="793"/>
        <v/>
      </c>
      <c r="T2304" s="49">
        <v>2.298E-2</v>
      </c>
      <c r="U2304" s="48" t="str">
        <f>IF(Funcionários!C2305=0,"",Funcionários!C2305)</f>
        <v/>
      </c>
      <c r="V2304" s="50">
        <f>IF(U2304="",0,IF(COUNTIFS($E$7:$E$3006,U2304,$I$7:$I$3006,'RC'!$E$6)=0,0,COUNTIFS($M$7:$M$3006,"Concluída no prazo",$E$7:$E$3006,U2304,$I$7:$I$3006,'RC'!$E$6)/COUNTIFS($E$7:$E$3006,U2304,$I$7:$I$3006,'RC'!$E$6)))</f>
        <v>0</v>
      </c>
      <c r="W2304" s="49">
        <f>SUMIFS($J$7:$J$3006,$E$7:$E$3006,U2304,$I$7:$I$3006,'RC'!$E$6)+SUMIFS($L$7:$L$3006,$E$7:$E$3006,U2304,$I$7:$I$3006,'RC'!$E$6)</f>
        <v>0</v>
      </c>
      <c r="X2304" s="48">
        <f>COUNTIFS($E$7:$E$3006,U2304,$I$7:$I$3006,'RC'!$E$6)</f>
        <v>0</v>
      </c>
      <c r="Y2304" s="48"/>
      <c r="Z2304" s="51" t="str">
        <f>IF(AQ2304='RC'!$E$6,AC2304*1000+AD2304,"")</f>
        <v/>
      </c>
      <c r="AA2304" s="51" t="str">
        <f>IF(AB2304="","",IF(AQ2304='RC'!$E$6,AC2304*1000-AD2304,""))</f>
        <v/>
      </c>
      <c r="AB2304" s="48" t="str">
        <f>IFERROR(VLOOKUP(E2304,Funcionários!$C$8:$E$207,3,FALSE),"")</f>
        <v/>
      </c>
      <c r="AC2304" s="50" t="str">
        <f>IF(AB2304="","",IF(COUNTIFS($AB$7:$AB$3006,AB2304,$AQ$7:$AQ$3006,'RC'!$E$6)=0,"",COUNTIFS($M$7:$M$3006,"Concluída no prazo",$AB$7:$AB$3006,AB2304,$AQ$7:$AQ$3006,'RC'!$E$6)/COUNTIFS($AB$7:$AB$3006,AB2304,$AQ$7:$AQ$3006,'RC'!$E$6)))</f>
        <v/>
      </c>
      <c r="AD2304" s="48">
        <f>SUMIF($AQ$7:$AQ$3006,'RC'!$E$6,$J$7:$J$3006)+SUMIF($AQ$7:$AQ$3006,'RC'!$E$6,$L$7:$L$3006)</f>
        <v>21</v>
      </c>
      <c r="AF2304" s="48">
        <v>2.7029999999993001E-2</v>
      </c>
      <c r="AG2304" s="48">
        <f>IF(OR(AQ2304="",AQ2304&lt;&gt;'RC'!$E$6,AB2304&lt;&gt;'RC'!$D$21),0,1)</f>
        <v>0</v>
      </c>
      <c r="AH2304" s="48">
        <f t="shared" si="790"/>
        <v>2.7029999999993001E-2</v>
      </c>
      <c r="AI2304" s="48" t="str">
        <f t="shared" si="772"/>
        <v/>
      </c>
      <c r="AJ2304" s="48" t="str">
        <f t="shared" si="773"/>
        <v/>
      </c>
      <c r="AK2304" s="52" t="str">
        <f t="shared" si="774"/>
        <v/>
      </c>
      <c r="AL2304" s="52" t="str">
        <f t="shared" si="775"/>
        <v/>
      </c>
      <c r="AM2304" s="48" t="str">
        <f t="shared" si="776"/>
        <v/>
      </c>
      <c r="AN2304" s="48" t="str">
        <f t="shared" si="777"/>
        <v/>
      </c>
      <c r="AP2304" s="18" t="str">
        <f t="shared" si="778"/>
        <v/>
      </c>
      <c r="AQ2304" s="18" t="str">
        <f t="shared" si="779"/>
        <v/>
      </c>
      <c r="AR2304" s="18">
        <v>2.7029999999999998E-2</v>
      </c>
      <c r="AS2304" s="18">
        <f>IF(AF!$D$27="Todos",1,IF(M2304=AF!$D$27,1,0))</f>
        <v>1</v>
      </c>
      <c r="AT2304" s="53">
        <f>IF(AND(E2304=AF!$D$6,OR(LT!M2304=AF!$D$27,AF!$D$27="Todos"),OR(AP2304=AF!$E$8,AQ2304=AF!$E$8)),AR2304+AS2304,0)</f>
        <v>0</v>
      </c>
      <c r="AU2304" s="18" t="str">
        <f t="shared" si="780"/>
        <v/>
      </c>
      <c r="AV2304" s="54" t="str">
        <f t="shared" si="781"/>
        <v/>
      </c>
      <c r="AW2304" s="54" t="str">
        <f t="shared" si="782"/>
        <v/>
      </c>
      <c r="AX2304" s="18" t="str">
        <f t="shared" si="783"/>
        <v/>
      </c>
      <c r="AY2304" s="18" t="str">
        <f t="shared" si="784"/>
        <v/>
      </c>
      <c r="BA2304" s="18">
        <f>IF($E2304=AF!$D$6,IF($M2304="Concluída no prazo",2,IF($M2304="Concluída com atraso",1,0)),0)</f>
        <v>0</v>
      </c>
      <c r="BB2304" s="18">
        <f>IF($E2304=AF!$D$6,IF($M2304="Atrasada",2,IF($M2304="Concluída com atraso",1,0)),0)</f>
        <v>0</v>
      </c>
      <c r="BC2304" s="18">
        <v>2.298E-2</v>
      </c>
      <c r="BD2304" s="18">
        <f t="shared" si="791"/>
        <v>2.298E-2</v>
      </c>
      <c r="BE2304" s="18">
        <f t="shared" si="791"/>
        <v>2.298E-2</v>
      </c>
      <c r="BF2304" s="18" t="str">
        <f t="shared" si="785"/>
        <v/>
      </c>
      <c r="BN2304" s="18" t="str">
        <f t="shared" si="786"/>
        <v>s</v>
      </c>
    </row>
    <row r="2305" spans="3:66" ht="50.1" customHeight="1" thickTop="1" thickBot="1" x14ac:dyDescent="0.3">
      <c r="C2305" s="46"/>
      <c r="D2305" s="46"/>
      <c r="E2305" s="46"/>
      <c r="F2305" s="122"/>
      <c r="G2305" s="122"/>
      <c r="H2305" s="78" t="str">
        <f t="shared" si="787"/>
        <v/>
      </c>
      <c r="I2305" s="78" t="str">
        <f t="shared" si="788"/>
        <v/>
      </c>
      <c r="J2305" s="16"/>
      <c r="K2305" s="46" t="str">
        <f t="shared" si="789"/>
        <v/>
      </c>
      <c r="L2305" s="16"/>
      <c r="M2305" s="16"/>
      <c r="N2305" s="46"/>
      <c r="O2305" s="47" t="str">
        <f t="shared" si="792"/>
        <v/>
      </c>
      <c r="P2305" s="47"/>
      <c r="Q2305" s="48" t="str">
        <f>IFERROR(VLOOKUP(E2305,Funcionários!$C$8:$E$207,3,FALSE),"")</f>
        <v/>
      </c>
      <c r="R2305" s="47"/>
      <c r="S2305" s="49" t="str">
        <f t="shared" si="793"/>
        <v/>
      </c>
      <c r="T2305" s="49">
        <v>2.299E-2</v>
      </c>
      <c r="U2305" s="48" t="str">
        <f>IF(Funcionários!C2306=0,"",Funcionários!C2306)</f>
        <v/>
      </c>
      <c r="V2305" s="50">
        <f>IF(U2305="",0,IF(COUNTIFS($E$7:$E$3006,U2305,$I$7:$I$3006,'RC'!$E$6)=0,0,COUNTIFS($M$7:$M$3006,"Concluída no prazo",$E$7:$E$3006,U2305,$I$7:$I$3006,'RC'!$E$6)/COUNTIFS($E$7:$E$3006,U2305,$I$7:$I$3006,'RC'!$E$6)))</f>
        <v>0</v>
      </c>
      <c r="W2305" s="49">
        <f>SUMIFS($J$7:$J$3006,$E$7:$E$3006,U2305,$I$7:$I$3006,'RC'!$E$6)+SUMIFS($L$7:$L$3006,$E$7:$E$3006,U2305,$I$7:$I$3006,'RC'!$E$6)</f>
        <v>0</v>
      </c>
      <c r="X2305" s="48">
        <f>COUNTIFS($E$7:$E$3006,U2305,$I$7:$I$3006,'RC'!$E$6)</f>
        <v>0</v>
      </c>
      <c r="Y2305" s="48"/>
      <c r="Z2305" s="51" t="str">
        <f>IF(AQ2305='RC'!$E$6,AC2305*1000+AD2305,"")</f>
        <v/>
      </c>
      <c r="AA2305" s="51" t="str">
        <f>IF(AB2305="","",IF(AQ2305='RC'!$E$6,AC2305*1000-AD2305,""))</f>
        <v/>
      </c>
      <c r="AB2305" s="48" t="str">
        <f>IFERROR(VLOOKUP(E2305,Funcionários!$C$8:$E$207,3,FALSE),"")</f>
        <v/>
      </c>
      <c r="AC2305" s="50" t="str">
        <f>IF(AB2305="","",IF(COUNTIFS($AB$7:$AB$3006,AB2305,$AQ$7:$AQ$3006,'RC'!$E$6)=0,"",COUNTIFS($M$7:$M$3006,"Concluída no prazo",$AB$7:$AB$3006,AB2305,$AQ$7:$AQ$3006,'RC'!$E$6)/COUNTIFS($AB$7:$AB$3006,AB2305,$AQ$7:$AQ$3006,'RC'!$E$6)))</f>
        <v/>
      </c>
      <c r="AD2305" s="48">
        <f>SUMIF($AQ$7:$AQ$3006,'RC'!$E$6,$J$7:$J$3006)+SUMIF($AQ$7:$AQ$3006,'RC'!$E$6,$L$7:$L$3006)</f>
        <v>21</v>
      </c>
      <c r="AF2305" s="48">
        <v>2.7019999999993001E-2</v>
      </c>
      <c r="AG2305" s="48">
        <f>IF(OR(AQ2305="",AQ2305&lt;&gt;'RC'!$E$6,AB2305&lt;&gt;'RC'!$D$21),0,1)</f>
        <v>0</v>
      </c>
      <c r="AH2305" s="48">
        <f t="shared" si="790"/>
        <v>2.7019999999993001E-2</v>
      </c>
      <c r="AI2305" s="48" t="str">
        <f t="shared" si="772"/>
        <v/>
      </c>
      <c r="AJ2305" s="48" t="str">
        <f t="shared" si="773"/>
        <v/>
      </c>
      <c r="AK2305" s="52" t="str">
        <f t="shared" si="774"/>
        <v/>
      </c>
      <c r="AL2305" s="52" t="str">
        <f t="shared" si="775"/>
        <v/>
      </c>
      <c r="AM2305" s="48" t="str">
        <f t="shared" si="776"/>
        <v/>
      </c>
      <c r="AN2305" s="48" t="str">
        <f t="shared" si="777"/>
        <v/>
      </c>
      <c r="AP2305" s="18" t="str">
        <f t="shared" si="778"/>
        <v/>
      </c>
      <c r="AQ2305" s="18" t="str">
        <f t="shared" si="779"/>
        <v/>
      </c>
      <c r="AR2305" s="18">
        <v>2.7019999999999999E-2</v>
      </c>
      <c r="AS2305" s="18">
        <f>IF(AF!$D$27="Todos",1,IF(M2305=AF!$D$27,1,0))</f>
        <v>1</v>
      </c>
      <c r="AT2305" s="53">
        <f>IF(AND(E2305=AF!$D$6,OR(LT!M2305=AF!$D$27,AF!$D$27="Todos"),OR(AP2305=AF!$E$8,AQ2305=AF!$E$8)),AR2305+AS2305,0)</f>
        <v>0</v>
      </c>
      <c r="AU2305" s="18" t="str">
        <f t="shared" si="780"/>
        <v/>
      </c>
      <c r="AV2305" s="54" t="str">
        <f t="shared" si="781"/>
        <v/>
      </c>
      <c r="AW2305" s="54" t="str">
        <f t="shared" si="782"/>
        <v/>
      </c>
      <c r="AX2305" s="18" t="str">
        <f t="shared" si="783"/>
        <v/>
      </c>
      <c r="AY2305" s="18" t="str">
        <f t="shared" si="784"/>
        <v/>
      </c>
      <c r="BA2305" s="18">
        <f>IF($E2305=AF!$D$6,IF($M2305="Concluída no prazo",2,IF($M2305="Concluída com atraso",1,0)),0)</f>
        <v>0</v>
      </c>
      <c r="BB2305" s="18">
        <f>IF($E2305=AF!$D$6,IF($M2305="Atrasada",2,IF($M2305="Concluída com atraso",1,0)),0)</f>
        <v>0</v>
      </c>
      <c r="BC2305" s="18">
        <v>2.299E-2</v>
      </c>
      <c r="BD2305" s="18">
        <f t="shared" si="791"/>
        <v>2.299E-2</v>
      </c>
      <c r="BE2305" s="18">
        <f t="shared" si="791"/>
        <v>2.299E-2</v>
      </c>
      <c r="BF2305" s="18" t="str">
        <f t="shared" si="785"/>
        <v/>
      </c>
      <c r="BN2305" s="18" t="str">
        <f t="shared" si="786"/>
        <v>s</v>
      </c>
    </row>
    <row r="2306" spans="3:66" ht="50.1" customHeight="1" thickTop="1" thickBot="1" x14ac:dyDescent="0.3">
      <c r="C2306" s="46"/>
      <c r="D2306" s="46"/>
      <c r="E2306" s="46"/>
      <c r="F2306" s="122"/>
      <c r="G2306" s="122"/>
      <c r="H2306" s="78" t="str">
        <f t="shared" si="787"/>
        <v/>
      </c>
      <c r="I2306" s="78" t="str">
        <f t="shared" si="788"/>
        <v/>
      </c>
      <c r="J2306" s="16"/>
      <c r="K2306" s="46" t="str">
        <f t="shared" si="789"/>
        <v/>
      </c>
      <c r="L2306" s="16"/>
      <c r="M2306" s="16"/>
      <c r="N2306" s="46"/>
      <c r="O2306" s="47" t="str">
        <f t="shared" si="792"/>
        <v/>
      </c>
      <c r="P2306" s="47"/>
      <c r="Q2306" s="48" t="str">
        <f>IFERROR(VLOOKUP(E2306,Funcionários!$C$8:$E$207,3,FALSE),"")</f>
        <v/>
      </c>
      <c r="R2306" s="47"/>
      <c r="S2306" s="49" t="str">
        <f t="shared" si="793"/>
        <v/>
      </c>
      <c r="T2306" s="49">
        <v>2.3E-2</v>
      </c>
      <c r="U2306" s="48" t="str">
        <f>IF(Funcionários!C2307=0,"",Funcionários!C2307)</f>
        <v/>
      </c>
      <c r="V2306" s="50">
        <f>IF(U2306="",0,IF(COUNTIFS($E$7:$E$3006,U2306,$I$7:$I$3006,'RC'!$E$6)=0,0,COUNTIFS($M$7:$M$3006,"Concluída no prazo",$E$7:$E$3006,U2306,$I$7:$I$3006,'RC'!$E$6)/COUNTIFS($E$7:$E$3006,U2306,$I$7:$I$3006,'RC'!$E$6)))</f>
        <v>0</v>
      </c>
      <c r="W2306" s="49">
        <f>SUMIFS($J$7:$J$3006,$E$7:$E$3006,U2306,$I$7:$I$3006,'RC'!$E$6)+SUMIFS($L$7:$L$3006,$E$7:$E$3006,U2306,$I$7:$I$3006,'RC'!$E$6)</f>
        <v>0</v>
      </c>
      <c r="X2306" s="48">
        <f>COUNTIFS($E$7:$E$3006,U2306,$I$7:$I$3006,'RC'!$E$6)</f>
        <v>0</v>
      </c>
      <c r="Y2306" s="48"/>
      <c r="Z2306" s="51" t="str">
        <f>IF(AQ2306='RC'!$E$6,AC2306*1000+AD2306,"")</f>
        <v/>
      </c>
      <c r="AA2306" s="51" t="str">
        <f>IF(AB2306="","",IF(AQ2306='RC'!$E$6,AC2306*1000-AD2306,""))</f>
        <v/>
      </c>
      <c r="AB2306" s="48" t="str">
        <f>IFERROR(VLOOKUP(E2306,Funcionários!$C$8:$E$207,3,FALSE),"")</f>
        <v/>
      </c>
      <c r="AC2306" s="50" t="str">
        <f>IF(AB2306="","",IF(COUNTIFS($AB$7:$AB$3006,AB2306,$AQ$7:$AQ$3006,'RC'!$E$6)=0,"",COUNTIFS($M$7:$M$3006,"Concluída no prazo",$AB$7:$AB$3006,AB2306,$AQ$7:$AQ$3006,'RC'!$E$6)/COUNTIFS($AB$7:$AB$3006,AB2306,$AQ$7:$AQ$3006,'RC'!$E$6)))</f>
        <v/>
      </c>
      <c r="AD2306" s="48">
        <f>SUMIF($AQ$7:$AQ$3006,'RC'!$E$6,$J$7:$J$3006)+SUMIF($AQ$7:$AQ$3006,'RC'!$E$6,$L$7:$L$3006)</f>
        <v>21</v>
      </c>
      <c r="AF2306" s="48">
        <v>2.7009999999993001E-2</v>
      </c>
      <c r="AG2306" s="48">
        <f>IF(OR(AQ2306="",AQ2306&lt;&gt;'RC'!$E$6,AB2306&lt;&gt;'RC'!$D$21),0,1)</f>
        <v>0</v>
      </c>
      <c r="AH2306" s="48">
        <f t="shared" si="790"/>
        <v>2.7009999999993001E-2</v>
      </c>
      <c r="AI2306" s="48" t="str">
        <f t="shared" si="772"/>
        <v/>
      </c>
      <c r="AJ2306" s="48" t="str">
        <f t="shared" si="773"/>
        <v/>
      </c>
      <c r="AK2306" s="52" t="str">
        <f t="shared" si="774"/>
        <v/>
      </c>
      <c r="AL2306" s="52" t="str">
        <f t="shared" si="775"/>
        <v/>
      </c>
      <c r="AM2306" s="48" t="str">
        <f t="shared" si="776"/>
        <v/>
      </c>
      <c r="AN2306" s="48" t="str">
        <f t="shared" si="777"/>
        <v/>
      </c>
      <c r="AP2306" s="18" t="str">
        <f t="shared" si="778"/>
        <v/>
      </c>
      <c r="AQ2306" s="18" t="str">
        <f t="shared" si="779"/>
        <v/>
      </c>
      <c r="AR2306" s="18">
        <v>2.7009999999999999E-2</v>
      </c>
      <c r="AS2306" s="18">
        <f>IF(AF!$D$27="Todos",1,IF(M2306=AF!$D$27,1,0))</f>
        <v>1</v>
      </c>
      <c r="AT2306" s="53">
        <f>IF(AND(E2306=AF!$D$6,OR(LT!M2306=AF!$D$27,AF!$D$27="Todos"),OR(AP2306=AF!$E$8,AQ2306=AF!$E$8)),AR2306+AS2306,0)</f>
        <v>0</v>
      </c>
      <c r="AU2306" s="18" t="str">
        <f t="shared" si="780"/>
        <v/>
      </c>
      <c r="AV2306" s="54" t="str">
        <f t="shared" si="781"/>
        <v/>
      </c>
      <c r="AW2306" s="54" t="str">
        <f t="shared" si="782"/>
        <v/>
      </c>
      <c r="AX2306" s="18" t="str">
        <f t="shared" si="783"/>
        <v/>
      </c>
      <c r="AY2306" s="18" t="str">
        <f t="shared" si="784"/>
        <v/>
      </c>
      <c r="BA2306" s="18">
        <f>IF($E2306=AF!$D$6,IF($M2306="Concluída no prazo",2,IF($M2306="Concluída com atraso",1,0)),0)</f>
        <v>0</v>
      </c>
      <c r="BB2306" s="18">
        <f>IF($E2306=AF!$D$6,IF($M2306="Atrasada",2,IF($M2306="Concluída com atraso",1,0)),0)</f>
        <v>0</v>
      </c>
      <c r="BC2306" s="18">
        <v>2.3E-2</v>
      </c>
      <c r="BD2306" s="18">
        <f t="shared" si="791"/>
        <v>2.3E-2</v>
      </c>
      <c r="BE2306" s="18">
        <f t="shared" si="791"/>
        <v>2.3E-2</v>
      </c>
      <c r="BF2306" s="18" t="str">
        <f t="shared" si="785"/>
        <v/>
      </c>
      <c r="BN2306" s="18" t="str">
        <f t="shared" si="786"/>
        <v>s</v>
      </c>
    </row>
    <row r="2307" spans="3:66" ht="50.1" customHeight="1" thickTop="1" thickBot="1" x14ac:dyDescent="0.3">
      <c r="C2307" s="46"/>
      <c r="D2307" s="46"/>
      <c r="E2307" s="46"/>
      <c r="F2307" s="122"/>
      <c r="G2307" s="122"/>
      <c r="H2307" s="78" t="str">
        <f t="shared" si="787"/>
        <v/>
      </c>
      <c r="I2307" s="78" t="str">
        <f t="shared" si="788"/>
        <v/>
      </c>
      <c r="J2307" s="16"/>
      <c r="K2307" s="46" t="str">
        <f t="shared" si="789"/>
        <v/>
      </c>
      <c r="L2307" s="16"/>
      <c r="M2307" s="16"/>
      <c r="N2307" s="46"/>
      <c r="O2307" s="47" t="str">
        <f t="shared" si="792"/>
        <v/>
      </c>
      <c r="P2307" s="47"/>
      <c r="Q2307" s="48" t="str">
        <f>IFERROR(VLOOKUP(E2307,Funcionários!$C$8:$E$207,3,FALSE),"")</f>
        <v/>
      </c>
      <c r="R2307" s="47"/>
      <c r="S2307" s="49" t="str">
        <f t="shared" si="793"/>
        <v/>
      </c>
      <c r="T2307" s="49">
        <v>2.3009999999999999E-2</v>
      </c>
      <c r="U2307" s="48" t="str">
        <f>IF(Funcionários!C2308=0,"",Funcionários!C2308)</f>
        <v/>
      </c>
      <c r="V2307" s="50">
        <f>IF(U2307="",0,IF(COUNTIFS($E$7:$E$3006,U2307,$I$7:$I$3006,'RC'!$E$6)=0,0,COUNTIFS($M$7:$M$3006,"Concluída no prazo",$E$7:$E$3006,U2307,$I$7:$I$3006,'RC'!$E$6)/COUNTIFS($E$7:$E$3006,U2307,$I$7:$I$3006,'RC'!$E$6)))</f>
        <v>0</v>
      </c>
      <c r="W2307" s="49">
        <f>SUMIFS($J$7:$J$3006,$E$7:$E$3006,U2307,$I$7:$I$3006,'RC'!$E$6)+SUMIFS($L$7:$L$3006,$E$7:$E$3006,U2307,$I$7:$I$3006,'RC'!$E$6)</f>
        <v>0</v>
      </c>
      <c r="X2307" s="48">
        <f>COUNTIFS($E$7:$E$3006,U2307,$I$7:$I$3006,'RC'!$E$6)</f>
        <v>0</v>
      </c>
      <c r="Y2307" s="48"/>
      <c r="Z2307" s="51" t="str">
        <f>IF(AQ2307='RC'!$E$6,AC2307*1000+AD2307,"")</f>
        <v/>
      </c>
      <c r="AA2307" s="51" t="str">
        <f>IF(AB2307="","",IF(AQ2307='RC'!$E$6,AC2307*1000-AD2307,""))</f>
        <v/>
      </c>
      <c r="AB2307" s="48" t="str">
        <f>IFERROR(VLOOKUP(E2307,Funcionários!$C$8:$E$207,3,FALSE),"")</f>
        <v/>
      </c>
      <c r="AC2307" s="50" t="str">
        <f>IF(AB2307="","",IF(COUNTIFS($AB$7:$AB$3006,AB2307,$AQ$7:$AQ$3006,'RC'!$E$6)=0,"",COUNTIFS($M$7:$M$3006,"Concluída no prazo",$AB$7:$AB$3006,AB2307,$AQ$7:$AQ$3006,'RC'!$E$6)/COUNTIFS($AB$7:$AB$3006,AB2307,$AQ$7:$AQ$3006,'RC'!$E$6)))</f>
        <v/>
      </c>
      <c r="AD2307" s="48">
        <f>SUMIF($AQ$7:$AQ$3006,'RC'!$E$6,$J$7:$J$3006)+SUMIF($AQ$7:$AQ$3006,'RC'!$E$6,$L$7:$L$3006)</f>
        <v>21</v>
      </c>
      <c r="AF2307" s="48">
        <v>2.6999999999992998E-2</v>
      </c>
      <c r="AG2307" s="48">
        <f>IF(OR(AQ2307="",AQ2307&lt;&gt;'RC'!$E$6,AB2307&lt;&gt;'RC'!$D$21),0,1)</f>
        <v>0</v>
      </c>
      <c r="AH2307" s="48">
        <f t="shared" si="790"/>
        <v>2.6999999999992998E-2</v>
      </c>
      <c r="AI2307" s="48" t="str">
        <f t="shared" si="772"/>
        <v/>
      </c>
      <c r="AJ2307" s="48" t="str">
        <f t="shared" si="773"/>
        <v/>
      </c>
      <c r="AK2307" s="52" t="str">
        <f t="shared" si="774"/>
        <v/>
      </c>
      <c r="AL2307" s="52" t="str">
        <f t="shared" si="775"/>
        <v/>
      </c>
      <c r="AM2307" s="48" t="str">
        <f t="shared" si="776"/>
        <v/>
      </c>
      <c r="AN2307" s="48" t="str">
        <f t="shared" si="777"/>
        <v/>
      </c>
      <c r="AP2307" s="18" t="str">
        <f t="shared" si="778"/>
        <v/>
      </c>
      <c r="AQ2307" s="18" t="str">
        <f t="shared" si="779"/>
        <v/>
      </c>
      <c r="AR2307" s="18">
        <v>2.7E-2</v>
      </c>
      <c r="AS2307" s="18">
        <f>IF(AF!$D$27="Todos",1,IF(M2307=AF!$D$27,1,0))</f>
        <v>1</v>
      </c>
      <c r="AT2307" s="53">
        <f>IF(AND(E2307=AF!$D$6,OR(LT!M2307=AF!$D$27,AF!$D$27="Todos"),OR(AP2307=AF!$E$8,AQ2307=AF!$E$8)),AR2307+AS2307,0)</f>
        <v>0</v>
      </c>
      <c r="AU2307" s="18" t="str">
        <f t="shared" si="780"/>
        <v/>
      </c>
      <c r="AV2307" s="54" t="str">
        <f t="shared" si="781"/>
        <v/>
      </c>
      <c r="AW2307" s="54" t="str">
        <f t="shared" si="782"/>
        <v/>
      </c>
      <c r="AX2307" s="18" t="str">
        <f t="shared" si="783"/>
        <v/>
      </c>
      <c r="AY2307" s="18" t="str">
        <f t="shared" si="784"/>
        <v/>
      </c>
      <c r="BA2307" s="18">
        <f>IF($E2307=AF!$D$6,IF($M2307="Concluída no prazo",2,IF($M2307="Concluída com atraso",1,0)),0)</f>
        <v>0</v>
      </c>
      <c r="BB2307" s="18">
        <f>IF($E2307=AF!$D$6,IF($M2307="Atrasada",2,IF($M2307="Concluída com atraso",1,0)),0)</f>
        <v>0</v>
      </c>
      <c r="BC2307" s="18">
        <v>2.3009999999999999E-2</v>
      </c>
      <c r="BD2307" s="18">
        <f t="shared" si="791"/>
        <v>2.3009999999999999E-2</v>
      </c>
      <c r="BE2307" s="18">
        <f t="shared" si="791"/>
        <v>2.3009999999999999E-2</v>
      </c>
      <c r="BF2307" s="18" t="str">
        <f t="shared" si="785"/>
        <v/>
      </c>
      <c r="BN2307" s="18" t="str">
        <f t="shared" si="786"/>
        <v>s</v>
      </c>
    </row>
    <row r="2308" spans="3:66" ht="50.1" customHeight="1" thickTop="1" thickBot="1" x14ac:dyDescent="0.3">
      <c r="C2308" s="46"/>
      <c r="D2308" s="46"/>
      <c r="E2308" s="46"/>
      <c r="F2308" s="122"/>
      <c r="G2308" s="122"/>
      <c r="H2308" s="78" t="str">
        <f t="shared" si="787"/>
        <v/>
      </c>
      <c r="I2308" s="78" t="str">
        <f t="shared" si="788"/>
        <v/>
      </c>
      <c r="J2308" s="16"/>
      <c r="K2308" s="46" t="str">
        <f t="shared" si="789"/>
        <v/>
      </c>
      <c r="L2308" s="16"/>
      <c r="M2308" s="16"/>
      <c r="N2308" s="46"/>
      <c r="O2308" s="47" t="str">
        <f t="shared" si="792"/>
        <v/>
      </c>
      <c r="P2308" s="47"/>
      <c r="Q2308" s="48" t="str">
        <f>IFERROR(VLOOKUP(E2308,Funcionários!$C$8:$E$207,3,FALSE),"")</f>
        <v/>
      </c>
      <c r="R2308" s="47"/>
      <c r="S2308" s="49" t="str">
        <f t="shared" si="793"/>
        <v/>
      </c>
      <c r="T2308" s="49">
        <v>2.3019999999999999E-2</v>
      </c>
      <c r="U2308" s="48" t="str">
        <f>IF(Funcionários!C2309=0,"",Funcionários!C2309)</f>
        <v/>
      </c>
      <c r="V2308" s="50">
        <f>IF(U2308="",0,IF(COUNTIFS($E$7:$E$3006,U2308,$I$7:$I$3006,'RC'!$E$6)=0,0,COUNTIFS($M$7:$M$3006,"Concluída no prazo",$E$7:$E$3006,U2308,$I$7:$I$3006,'RC'!$E$6)/COUNTIFS($E$7:$E$3006,U2308,$I$7:$I$3006,'RC'!$E$6)))</f>
        <v>0</v>
      </c>
      <c r="W2308" s="49">
        <f>SUMIFS($J$7:$J$3006,$E$7:$E$3006,U2308,$I$7:$I$3006,'RC'!$E$6)+SUMIFS($L$7:$L$3006,$E$7:$E$3006,U2308,$I$7:$I$3006,'RC'!$E$6)</f>
        <v>0</v>
      </c>
      <c r="X2308" s="48">
        <f>COUNTIFS($E$7:$E$3006,U2308,$I$7:$I$3006,'RC'!$E$6)</f>
        <v>0</v>
      </c>
      <c r="Y2308" s="48"/>
      <c r="Z2308" s="51" t="str">
        <f>IF(AQ2308='RC'!$E$6,AC2308*1000+AD2308,"")</f>
        <v/>
      </c>
      <c r="AA2308" s="51" t="str">
        <f>IF(AB2308="","",IF(AQ2308='RC'!$E$6,AC2308*1000-AD2308,""))</f>
        <v/>
      </c>
      <c r="AB2308" s="48" t="str">
        <f>IFERROR(VLOOKUP(E2308,Funcionários!$C$8:$E$207,3,FALSE),"")</f>
        <v/>
      </c>
      <c r="AC2308" s="50" t="str">
        <f>IF(AB2308="","",IF(COUNTIFS($AB$7:$AB$3006,AB2308,$AQ$7:$AQ$3006,'RC'!$E$6)=0,"",COUNTIFS($M$7:$M$3006,"Concluída no prazo",$AB$7:$AB$3006,AB2308,$AQ$7:$AQ$3006,'RC'!$E$6)/COUNTIFS($AB$7:$AB$3006,AB2308,$AQ$7:$AQ$3006,'RC'!$E$6)))</f>
        <v/>
      </c>
      <c r="AD2308" s="48">
        <f>SUMIF($AQ$7:$AQ$3006,'RC'!$E$6,$J$7:$J$3006)+SUMIF($AQ$7:$AQ$3006,'RC'!$E$6,$L$7:$L$3006)</f>
        <v>21</v>
      </c>
      <c r="AF2308" s="48">
        <v>2.6989999999992999E-2</v>
      </c>
      <c r="AG2308" s="48">
        <f>IF(OR(AQ2308="",AQ2308&lt;&gt;'RC'!$E$6,AB2308&lt;&gt;'RC'!$D$21),0,1)</f>
        <v>0</v>
      </c>
      <c r="AH2308" s="48">
        <f t="shared" si="790"/>
        <v>2.6989999999992999E-2</v>
      </c>
      <c r="AI2308" s="48" t="str">
        <f t="shared" si="772"/>
        <v/>
      </c>
      <c r="AJ2308" s="48" t="str">
        <f t="shared" si="773"/>
        <v/>
      </c>
      <c r="AK2308" s="52" t="str">
        <f t="shared" si="774"/>
        <v/>
      </c>
      <c r="AL2308" s="52" t="str">
        <f t="shared" si="775"/>
        <v/>
      </c>
      <c r="AM2308" s="48" t="str">
        <f t="shared" si="776"/>
        <v/>
      </c>
      <c r="AN2308" s="48" t="str">
        <f t="shared" si="777"/>
        <v/>
      </c>
      <c r="AP2308" s="18" t="str">
        <f t="shared" si="778"/>
        <v/>
      </c>
      <c r="AQ2308" s="18" t="str">
        <f t="shared" si="779"/>
        <v/>
      </c>
      <c r="AR2308" s="18">
        <v>2.699E-2</v>
      </c>
      <c r="AS2308" s="18">
        <f>IF(AF!$D$27="Todos",1,IF(M2308=AF!$D$27,1,0))</f>
        <v>1</v>
      </c>
      <c r="AT2308" s="53">
        <f>IF(AND(E2308=AF!$D$6,OR(LT!M2308=AF!$D$27,AF!$D$27="Todos"),OR(AP2308=AF!$E$8,AQ2308=AF!$E$8)),AR2308+AS2308,0)</f>
        <v>0</v>
      </c>
      <c r="AU2308" s="18" t="str">
        <f t="shared" si="780"/>
        <v/>
      </c>
      <c r="AV2308" s="54" t="str">
        <f t="shared" si="781"/>
        <v/>
      </c>
      <c r="AW2308" s="54" t="str">
        <f t="shared" si="782"/>
        <v/>
      </c>
      <c r="AX2308" s="18" t="str">
        <f t="shared" si="783"/>
        <v/>
      </c>
      <c r="AY2308" s="18" t="str">
        <f t="shared" si="784"/>
        <v/>
      </c>
      <c r="BA2308" s="18">
        <f>IF($E2308=AF!$D$6,IF($M2308="Concluída no prazo",2,IF($M2308="Concluída com atraso",1,0)),0)</f>
        <v>0</v>
      </c>
      <c r="BB2308" s="18">
        <f>IF($E2308=AF!$D$6,IF($M2308="Atrasada",2,IF($M2308="Concluída com atraso",1,0)),0)</f>
        <v>0</v>
      </c>
      <c r="BC2308" s="18">
        <v>2.3019999999999999E-2</v>
      </c>
      <c r="BD2308" s="18">
        <f t="shared" si="791"/>
        <v>2.3019999999999999E-2</v>
      </c>
      <c r="BE2308" s="18">
        <f t="shared" si="791"/>
        <v>2.3019999999999999E-2</v>
      </c>
      <c r="BF2308" s="18" t="str">
        <f t="shared" si="785"/>
        <v/>
      </c>
      <c r="BN2308" s="18" t="str">
        <f t="shared" si="786"/>
        <v>s</v>
      </c>
    </row>
    <row r="2309" spans="3:66" ht="50.1" customHeight="1" thickTop="1" thickBot="1" x14ac:dyDescent="0.3">
      <c r="C2309" s="46"/>
      <c r="D2309" s="46"/>
      <c r="E2309" s="46"/>
      <c r="F2309" s="122"/>
      <c r="G2309" s="122"/>
      <c r="H2309" s="78" t="str">
        <f t="shared" si="787"/>
        <v/>
      </c>
      <c r="I2309" s="78" t="str">
        <f t="shared" si="788"/>
        <v/>
      </c>
      <c r="J2309" s="16"/>
      <c r="K2309" s="46" t="str">
        <f t="shared" si="789"/>
        <v/>
      </c>
      <c r="L2309" s="16"/>
      <c r="M2309" s="16"/>
      <c r="N2309" s="46"/>
      <c r="O2309" s="47" t="str">
        <f t="shared" si="792"/>
        <v/>
      </c>
      <c r="P2309" s="47"/>
      <c r="Q2309" s="48" t="str">
        <f>IFERROR(VLOOKUP(E2309,Funcionários!$C$8:$E$207,3,FALSE),"")</f>
        <v/>
      </c>
      <c r="R2309" s="47"/>
      <c r="S2309" s="49" t="str">
        <f t="shared" si="793"/>
        <v/>
      </c>
      <c r="T2309" s="49">
        <v>2.3029999999999998E-2</v>
      </c>
      <c r="U2309" s="48" t="str">
        <f>IF(Funcionários!C2310=0,"",Funcionários!C2310)</f>
        <v/>
      </c>
      <c r="V2309" s="50">
        <f>IF(U2309="",0,IF(COUNTIFS($E$7:$E$3006,U2309,$I$7:$I$3006,'RC'!$E$6)=0,0,COUNTIFS($M$7:$M$3006,"Concluída no prazo",$E$7:$E$3006,U2309,$I$7:$I$3006,'RC'!$E$6)/COUNTIFS($E$7:$E$3006,U2309,$I$7:$I$3006,'RC'!$E$6)))</f>
        <v>0</v>
      </c>
      <c r="W2309" s="49">
        <f>SUMIFS($J$7:$J$3006,$E$7:$E$3006,U2309,$I$7:$I$3006,'RC'!$E$6)+SUMIFS($L$7:$L$3006,$E$7:$E$3006,U2309,$I$7:$I$3006,'RC'!$E$6)</f>
        <v>0</v>
      </c>
      <c r="X2309" s="48">
        <f>COUNTIFS($E$7:$E$3006,U2309,$I$7:$I$3006,'RC'!$E$6)</f>
        <v>0</v>
      </c>
      <c r="Y2309" s="48"/>
      <c r="Z2309" s="51" t="str">
        <f>IF(AQ2309='RC'!$E$6,AC2309*1000+AD2309,"")</f>
        <v/>
      </c>
      <c r="AA2309" s="51" t="str">
        <f>IF(AB2309="","",IF(AQ2309='RC'!$E$6,AC2309*1000-AD2309,""))</f>
        <v/>
      </c>
      <c r="AB2309" s="48" t="str">
        <f>IFERROR(VLOOKUP(E2309,Funcionários!$C$8:$E$207,3,FALSE),"")</f>
        <v/>
      </c>
      <c r="AC2309" s="50" t="str">
        <f>IF(AB2309="","",IF(COUNTIFS($AB$7:$AB$3006,AB2309,$AQ$7:$AQ$3006,'RC'!$E$6)=0,"",COUNTIFS($M$7:$M$3006,"Concluída no prazo",$AB$7:$AB$3006,AB2309,$AQ$7:$AQ$3006,'RC'!$E$6)/COUNTIFS($AB$7:$AB$3006,AB2309,$AQ$7:$AQ$3006,'RC'!$E$6)))</f>
        <v/>
      </c>
      <c r="AD2309" s="48">
        <f>SUMIF($AQ$7:$AQ$3006,'RC'!$E$6,$J$7:$J$3006)+SUMIF($AQ$7:$AQ$3006,'RC'!$E$6,$L$7:$L$3006)</f>
        <v>21</v>
      </c>
      <c r="AF2309" s="48">
        <v>2.6979999999992999E-2</v>
      </c>
      <c r="AG2309" s="48">
        <f>IF(OR(AQ2309="",AQ2309&lt;&gt;'RC'!$E$6,AB2309&lt;&gt;'RC'!$D$21),0,1)</f>
        <v>0</v>
      </c>
      <c r="AH2309" s="48">
        <f t="shared" si="790"/>
        <v>2.6979999999992999E-2</v>
      </c>
      <c r="AI2309" s="48" t="str">
        <f t="shared" si="772"/>
        <v/>
      </c>
      <c r="AJ2309" s="48" t="str">
        <f t="shared" si="773"/>
        <v/>
      </c>
      <c r="AK2309" s="52" t="str">
        <f t="shared" si="774"/>
        <v/>
      </c>
      <c r="AL2309" s="52" t="str">
        <f t="shared" si="775"/>
        <v/>
      </c>
      <c r="AM2309" s="48" t="str">
        <f t="shared" si="776"/>
        <v/>
      </c>
      <c r="AN2309" s="48" t="str">
        <f t="shared" si="777"/>
        <v/>
      </c>
      <c r="AP2309" s="18" t="str">
        <f t="shared" si="778"/>
        <v/>
      </c>
      <c r="AQ2309" s="18" t="str">
        <f t="shared" si="779"/>
        <v/>
      </c>
      <c r="AR2309" s="18">
        <v>2.6980000000000001E-2</v>
      </c>
      <c r="AS2309" s="18">
        <f>IF(AF!$D$27="Todos",1,IF(M2309=AF!$D$27,1,0))</f>
        <v>1</v>
      </c>
      <c r="AT2309" s="53">
        <f>IF(AND(E2309=AF!$D$6,OR(LT!M2309=AF!$D$27,AF!$D$27="Todos"),OR(AP2309=AF!$E$8,AQ2309=AF!$E$8)),AR2309+AS2309,0)</f>
        <v>0</v>
      </c>
      <c r="AU2309" s="18" t="str">
        <f t="shared" si="780"/>
        <v/>
      </c>
      <c r="AV2309" s="54" t="str">
        <f t="shared" si="781"/>
        <v/>
      </c>
      <c r="AW2309" s="54" t="str">
        <f t="shared" si="782"/>
        <v/>
      </c>
      <c r="AX2309" s="18" t="str">
        <f t="shared" si="783"/>
        <v/>
      </c>
      <c r="AY2309" s="18" t="str">
        <f t="shared" si="784"/>
        <v/>
      </c>
      <c r="BA2309" s="18">
        <f>IF($E2309=AF!$D$6,IF($M2309="Concluída no prazo",2,IF($M2309="Concluída com atraso",1,0)),0)</f>
        <v>0</v>
      </c>
      <c r="BB2309" s="18">
        <f>IF($E2309=AF!$D$6,IF($M2309="Atrasada",2,IF($M2309="Concluída com atraso",1,0)),0)</f>
        <v>0</v>
      </c>
      <c r="BC2309" s="18">
        <v>2.3029999999999998E-2</v>
      </c>
      <c r="BD2309" s="18">
        <f t="shared" si="791"/>
        <v>2.3029999999999998E-2</v>
      </c>
      <c r="BE2309" s="18">
        <f t="shared" si="791"/>
        <v>2.3029999999999998E-2</v>
      </c>
      <c r="BF2309" s="18" t="str">
        <f t="shared" si="785"/>
        <v/>
      </c>
      <c r="BN2309" s="18" t="str">
        <f t="shared" si="786"/>
        <v>s</v>
      </c>
    </row>
    <row r="2310" spans="3:66" ht="50.1" customHeight="1" thickTop="1" thickBot="1" x14ac:dyDescent="0.3">
      <c r="C2310" s="46"/>
      <c r="D2310" s="46"/>
      <c r="E2310" s="46"/>
      <c r="F2310" s="122"/>
      <c r="G2310" s="122"/>
      <c r="H2310" s="78" t="str">
        <f t="shared" si="787"/>
        <v/>
      </c>
      <c r="I2310" s="78" t="str">
        <f t="shared" si="788"/>
        <v/>
      </c>
      <c r="J2310" s="16"/>
      <c r="K2310" s="46" t="str">
        <f t="shared" si="789"/>
        <v/>
      </c>
      <c r="L2310" s="16"/>
      <c r="M2310" s="16"/>
      <c r="N2310" s="46"/>
      <c r="O2310" s="47" t="str">
        <f t="shared" si="792"/>
        <v/>
      </c>
      <c r="P2310" s="47"/>
      <c r="Q2310" s="48" t="str">
        <f>IFERROR(VLOOKUP(E2310,Funcionários!$C$8:$E$207,3,FALSE),"")</f>
        <v/>
      </c>
      <c r="R2310" s="47"/>
      <c r="S2310" s="49" t="str">
        <f t="shared" si="793"/>
        <v/>
      </c>
      <c r="T2310" s="49">
        <v>2.3040000000000001E-2</v>
      </c>
      <c r="U2310" s="48" t="str">
        <f>IF(Funcionários!C2311=0,"",Funcionários!C2311)</f>
        <v/>
      </c>
      <c r="V2310" s="50">
        <f>IF(U2310="",0,IF(COUNTIFS($E$7:$E$3006,U2310,$I$7:$I$3006,'RC'!$E$6)=0,0,COUNTIFS($M$7:$M$3006,"Concluída no prazo",$E$7:$E$3006,U2310,$I$7:$I$3006,'RC'!$E$6)/COUNTIFS($E$7:$E$3006,U2310,$I$7:$I$3006,'RC'!$E$6)))</f>
        <v>0</v>
      </c>
      <c r="W2310" s="49">
        <f>SUMIFS($J$7:$J$3006,$E$7:$E$3006,U2310,$I$7:$I$3006,'RC'!$E$6)+SUMIFS($L$7:$L$3006,$E$7:$E$3006,U2310,$I$7:$I$3006,'RC'!$E$6)</f>
        <v>0</v>
      </c>
      <c r="X2310" s="48">
        <f>COUNTIFS($E$7:$E$3006,U2310,$I$7:$I$3006,'RC'!$E$6)</f>
        <v>0</v>
      </c>
      <c r="Y2310" s="48"/>
      <c r="Z2310" s="51" t="str">
        <f>IF(AQ2310='RC'!$E$6,AC2310*1000+AD2310,"")</f>
        <v/>
      </c>
      <c r="AA2310" s="51" t="str">
        <f>IF(AB2310="","",IF(AQ2310='RC'!$E$6,AC2310*1000-AD2310,""))</f>
        <v/>
      </c>
      <c r="AB2310" s="48" t="str">
        <f>IFERROR(VLOOKUP(E2310,Funcionários!$C$8:$E$207,3,FALSE),"")</f>
        <v/>
      </c>
      <c r="AC2310" s="50" t="str">
        <f>IF(AB2310="","",IF(COUNTIFS($AB$7:$AB$3006,AB2310,$AQ$7:$AQ$3006,'RC'!$E$6)=0,"",COUNTIFS($M$7:$M$3006,"Concluída no prazo",$AB$7:$AB$3006,AB2310,$AQ$7:$AQ$3006,'RC'!$E$6)/COUNTIFS($AB$7:$AB$3006,AB2310,$AQ$7:$AQ$3006,'RC'!$E$6)))</f>
        <v/>
      </c>
      <c r="AD2310" s="48">
        <f>SUMIF($AQ$7:$AQ$3006,'RC'!$E$6,$J$7:$J$3006)+SUMIF($AQ$7:$AQ$3006,'RC'!$E$6,$L$7:$L$3006)</f>
        <v>21</v>
      </c>
      <c r="AF2310" s="48">
        <v>2.6969999999992899E-2</v>
      </c>
      <c r="AG2310" s="48">
        <f>IF(OR(AQ2310="",AQ2310&lt;&gt;'RC'!$E$6,AB2310&lt;&gt;'RC'!$D$21),0,1)</f>
        <v>0</v>
      </c>
      <c r="AH2310" s="48">
        <f t="shared" si="790"/>
        <v>2.6969999999992899E-2</v>
      </c>
      <c r="AI2310" s="48" t="str">
        <f t="shared" si="772"/>
        <v/>
      </c>
      <c r="AJ2310" s="48" t="str">
        <f t="shared" si="773"/>
        <v/>
      </c>
      <c r="AK2310" s="52" t="str">
        <f t="shared" si="774"/>
        <v/>
      </c>
      <c r="AL2310" s="52" t="str">
        <f t="shared" si="775"/>
        <v/>
      </c>
      <c r="AM2310" s="48" t="str">
        <f t="shared" si="776"/>
        <v/>
      </c>
      <c r="AN2310" s="48" t="str">
        <f t="shared" si="777"/>
        <v/>
      </c>
      <c r="AP2310" s="18" t="str">
        <f t="shared" si="778"/>
        <v/>
      </c>
      <c r="AQ2310" s="18" t="str">
        <f t="shared" si="779"/>
        <v/>
      </c>
      <c r="AR2310" s="18">
        <v>2.6970000000000001E-2</v>
      </c>
      <c r="AS2310" s="18">
        <f>IF(AF!$D$27="Todos",1,IF(M2310=AF!$D$27,1,0))</f>
        <v>1</v>
      </c>
      <c r="AT2310" s="53">
        <f>IF(AND(E2310=AF!$D$6,OR(LT!M2310=AF!$D$27,AF!$D$27="Todos"),OR(AP2310=AF!$E$8,AQ2310=AF!$E$8)),AR2310+AS2310,0)</f>
        <v>0</v>
      </c>
      <c r="AU2310" s="18" t="str">
        <f t="shared" si="780"/>
        <v/>
      </c>
      <c r="AV2310" s="54" t="str">
        <f t="shared" si="781"/>
        <v/>
      </c>
      <c r="AW2310" s="54" t="str">
        <f t="shared" si="782"/>
        <v/>
      </c>
      <c r="AX2310" s="18" t="str">
        <f t="shared" si="783"/>
        <v/>
      </c>
      <c r="AY2310" s="18" t="str">
        <f t="shared" si="784"/>
        <v/>
      </c>
      <c r="BA2310" s="18">
        <f>IF($E2310=AF!$D$6,IF($M2310="Concluída no prazo",2,IF($M2310="Concluída com atraso",1,0)),0)</f>
        <v>0</v>
      </c>
      <c r="BB2310" s="18">
        <f>IF($E2310=AF!$D$6,IF($M2310="Atrasada",2,IF($M2310="Concluída com atraso",1,0)),0)</f>
        <v>0</v>
      </c>
      <c r="BC2310" s="18">
        <v>2.3040000000000001E-2</v>
      </c>
      <c r="BD2310" s="18">
        <f t="shared" si="791"/>
        <v>2.3040000000000001E-2</v>
      </c>
      <c r="BE2310" s="18">
        <f t="shared" si="791"/>
        <v>2.3040000000000001E-2</v>
      </c>
      <c r="BF2310" s="18" t="str">
        <f t="shared" si="785"/>
        <v/>
      </c>
      <c r="BN2310" s="18" t="str">
        <f t="shared" si="786"/>
        <v>s</v>
      </c>
    </row>
    <row r="2311" spans="3:66" ht="50.1" customHeight="1" thickTop="1" thickBot="1" x14ac:dyDescent="0.3">
      <c r="C2311" s="46"/>
      <c r="D2311" s="46"/>
      <c r="E2311" s="46"/>
      <c r="F2311" s="122"/>
      <c r="G2311" s="122"/>
      <c r="H2311" s="78" t="str">
        <f t="shared" si="787"/>
        <v/>
      </c>
      <c r="I2311" s="78" t="str">
        <f t="shared" si="788"/>
        <v/>
      </c>
      <c r="J2311" s="16"/>
      <c r="K2311" s="46" t="str">
        <f t="shared" si="789"/>
        <v/>
      </c>
      <c r="L2311" s="16"/>
      <c r="M2311" s="16"/>
      <c r="N2311" s="46"/>
      <c r="O2311" s="47" t="str">
        <f t="shared" si="792"/>
        <v/>
      </c>
      <c r="P2311" s="47"/>
      <c r="Q2311" s="48" t="str">
        <f>IFERROR(VLOOKUP(E2311,Funcionários!$C$8:$E$207,3,FALSE),"")</f>
        <v/>
      </c>
      <c r="R2311" s="47"/>
      <c r="S2311" s="49" t="str">
        <f t="shared" si="793"/>
        <v/>
      </c>
      <c r="T2311" s="49">
        <v>2.3050000000000001E-2</v>
      </c>
      <c r="U2311" s="48" t="str">
        <f>IF(Funcionários!C2312=0,"",Funcionários!C2312)</f>
        <v/>
      </c>
      <c r="V2311" s="50">
        <f>IF(U2311="",0,IF(COUNTIFS($E$7:$E$3006,U2311,$I$7:$I$3006,'RC'!$E$6)=0,0,COUNTIFS($M$7:$M$3006,"Concluída no prazo",$E$7:$E$3006,U2311,$I$7:$I$3006,'RC'!$E$6)/COUNTIFS($E$7:$E$3006,U2311,$I$7:$I$3006,'RC'!$E$6)))</f>
        <v>0</v>
      </c>
      <c r="W2311" s="49">
        <f>SUMIFS($J$7:$J$3006,$E$7:$E$3006,U2311,$I$7:$I$3006,'RC'!$E$6)+SUMIFS($L$7:$L$3006,$E$7:$E$3006,U2311,$I$7:$I$3006,'RC'!$E$6)</f>
        <v>0</v>
      </c>
      <c r="X2311" s="48">
        <f>COUNTIFS($E$7:$E$3006,U2311,$I$7:$I$3006,'RC'!$E$6)</f>
        <v>0</v>
      </c>
      <c r="Y2311" s="48"/>
      <c r="Z2311" s="51" t="str">
        <f>IF(AQ2311='RC'!$E$6,AC2311*1000+AD2311,"")</f>
        <v/>
      </c>
      <c r="AA2311" s="51" t="str">
        <f>IF(AB2311="","",IF(AQ2311='RC'!$E$6,AC2311*1000-AD2311,""))</f>
        <v/>
      </c>
      <c r="AB2311" s="48" t="str">
        <f>IFERROR(VLOOKUP(E2311,Funcionários!$C$8:$E$207,3,FALSE),"")</f>
        <v/>
      </c>
      <c r="AC2311" s="50" t="str">
        <f>IF(AB2311="","",IF(COUNTIFS($AB$7:$AB$3006,AB2311,$AQ$7:$AQ$3006,'RC'!$E$6)=0,"",COUNTIFS($M$7:$M$3006,"Concluída no prazo",$AB$7:$AB$3006,AB2311,$AQ$7:$AQ$3006,'RC'!$E$6)/COUNTIFS($AB$7:$AB$3006,AB2311,$AQ$7:$AQ$3006,'RC'!$E$6)))</f>
        <v/>
      </c>
      <c r="AD2311" s="48">
        <f>SUMIF($AQ$7:$AQ$3006,'RC'!$E$6,$J$7:$J$3006)+SUMIF($AQ$7:$AQ$3006,'RC'!$E$6,$L$7:$L$3006)</f>
        <v>21</v>
      </c>
      <c r="AF2311" s="48">
        <v>2.6959999999992899E-2</v>
      </c>
      <c r="AG2311" s="48">
        <f>IF(OR(AQ2311="",AQ2311&lt;&gt;'RC'!$E$6,AB2311&lt;&gt;'RC'!$D$21),0,1)</f>
        <v>0</v>
      </c>
      <c r="AH2311" s="48">
        <f t="shared" si="790"/>
        <v>2.6959999999992899E-2</v>
      </c>
      <c r="AI2311" s="48" t="str">
        <f t="shared" ref="AI2311:AI2374" si="794">IF(AH2311&lt;1,"",E2311)</f>
        <v/>
      </c>
      <c r="AJ2311" s="48" t="str">
        <f t="shared" ref="AJ2311:AJ2374" si="795">IF($AI2311="","",C2311)</f>
        <v/>
      </c>
      <c r="AK2311" s="52" t="str">
        <f t="shared" ref="AK2311:AK2374" si="796">IF($AI2311="","",F2311)</f>
        <v/>
      </c>
      <c r="AL2311" s="52" t="str">
        <f t="shared" ref="AL2311:AL2374" si="797">IF($AI2311="","",G2311)</f>
        <v/>
      </c>
      <c r="AM2311" s="48" t="str">
        <f t="shared" ref="AM2311:AM2374" si="798">IF($AI2311="","",J2311+L2311)</f>
        <v/>
      </c>
      <c r="AN2311" s="48" t="str">
        <f t="shared" ref="AN2311:AN2374" si="799">IF($AI2311="","",M2311)</f>
        <v/>
      </c>
      <c r="AP2311" s="18" t="str">
        <f t="shared" ref="AP2311:AP2374" si="800">IF(F2311=0,"",MONTH(F2311))</f>
        <v/>
      </c>
      <c r="AQ2311" s="18" t="str">
        <f t="shared" ref="AQ2311:AQ2374" si="801">IF(G2311=0,"",MONTH(G2311))</f>
        <v/>
      </c>
      <c r="AR2311" s="18">
        <v>2.6960000000000001E-2</v>
      </c>
      <c r="AS2311" s="18">
        <f>IF(AF!$D$27="Todos",1,IF(M2311=AF!$D$27,1,0))</f>
        <v>1</v>
      </c>
      <c r="AT2311" s="53">
        <f>IF(AND(E2311=AF!$D$6,OR(LT!M2311=AF!$D$27,AF!$D$27="Todos"),OR(AP2311=AF!$E$8,AQ2311=AF!$E$8)),AR2311+AS2311,0)</f>
        <v>0</v>
      </c>
      <c r="AU2311" s="18" t="str">
        <f t="shared" ref="AU2311:AU2374" si="802">IF($AT2311=0,"",C2311)</f>
        <v/>
      </c>
      <c r="AV2311" s="54" t="str">
        <f t="shared" ref="AV2311:AV2374" si="803">IF($AT2311=0,"",F2311)</f>
        <v/>
      </c>
      <c r="AW2311" s="54" t="str">
        <f t="shared" ref="AW2311:AW2374" si="804">IF($AT2311=0,"",G2311)</f>
        <v/>
      </c>
      <c r="AX2311" s="18" t="str">
        <f t="shared" ref="AX2311:AX2374" si="805">IF($AT2311=0,"",J2311+L2311)</f>
        <v/>
      </c>
      <c r="AY2311" s="18" t="str">
        <f t="shared" ref="AY2311:AY2374" si="806">IF($AT2311=0,"",M2311)</f>
        <v/>
      </c>
      <c r="BA2311" s="18">
        <f>IF($E2311=AF!$D$6,IF($M2311="Concluída no prazo",2,IF($M2311="Concluída com atraso",1,0)),0)</f>
        <v>0</v>
      </c>
      <c r="BB2311" s="18">
        <f>IF($E2311=AF!$D$6,IF($M2311="Atrasada",2,IF($M2311="Concluída com atraso",1,0)),0)</f>
        <v>0</v>
      </c>
      <c r="BC2311" s="18">
        <v>2.3050000000000001E-2</v>
      </c>
      <c r="BD2311" s="18">
        <f t="shared" si="791"/>
        <v>2.3050000000000001E-2</v>
      </c>
      <c r="BE2311" s="18">
        <f t="shared" si="791"/>
        <v>2.3050000000000001E-2</v>
      </c>
      <c r="BF2311" s="18" t="str">
        <f t="shared" ref="BF2311:BF2374" si="807">IF(C2311=0,"",C2311)</f>
        <v/>
      </c>
      <c r="BN2311" s="18" t="str">
        <f t="shared" ref="BN2311:BN2374" si="808">IF(AP2311=AQ2311,"s","n")</f>
        <v>s</v>
      </c>
    </row>
    <row r="2312" spans="3:66" ht="50.1" customHeight="1" thickTop="1" thickBot="1" x14ac:dyDescent="0.3">
      <c r="C2312" s="46"/>
      <c r="D2312" s="46"/>
      <c r="E2312" s="46"/>
      <c r="F2312" s="122"/>
      <c r="G2312" s="122"/>
      <c r="H2312" s="78" t="str">
        <f t="shared" ref="H2312:H2375" si="809">IF(F2312=0,"",MONTH(F2312))</f>
        <v/>
      </c>
      <c r="I2312" s="78" t="str">
        <f t="shared" ref="I2312:I2375" si="810">IF(G2312=0,"",MONTH(G2312))</f>
        <v/>
      </c>
      <c r="J2312" s="16"/>
      <c r="K2312" s="46" t="str">
        <f t="shared" ref="K2312:K2375" si="811">IF(OR(F2312=0,G2312=0),"",IF(MONTH(G2312)-MONTH(F2312)&gt;1,"Esta tarefa está muito grande. Divida em tarefas menores.",IF(MONTH(F2312)=MONTH(G2312),"Sim! Inicia em "&amp;VLOOKUP(MONTH(F2312),$BK$6:$BL$17,2,FALSE)&amp;" e termina em "&amp;VLOOKUP(MONTH(G2312),$BK$6:$BL$17,2,FALSE)&amp;".","Não! Inicia em "&amp;VLOOKUP(MONTH(F2312),$BK$6:$BL$17,2,FALSE)&amp;" e termina em "&amp;VLOOKUP(MONTH(G2312),$BK$6:$BL$17,2,FALSE)&amp;".")))</f>
        <v/>
      </c>
      <c r="L2312" s="16"/>
      <c r="M2312" s="16"/>
      <c r="N2312" s="46"/>
      <c r="O2312" s="47" t="str">
        <f t="shared" si="792"/>
        <v/>
      </c>
      <c r="P2312" s="47"/>
      <c r="Q2312" s="48" t="str">
        <f>IFERROR(VLOOKUP(E2312,Funcionários!$C$8:$E$207,3,FALSE),"")</f>
        <v/>
      </c>
      <c r="R2312" s="47"/>
      <c r="S2312" s="49" t="str">
        <f t="shared" si="793"/>
        <v/>
      </c>
      <c r="T2312" s="49">
        <v>2.3060000000000001E-2</v>
      </c>
      <c r="U2312" s="48" t="str">
        <f>IF(Funcionários!C2313=0,"",Funcionários!C2313)</f>
        <v/>
      </c>
      <c r="V2312" s="50">
        <f>IF(U2312="",0,IF(COUNTIFS($E$7:$E$3006,U2312,$I$7:$I$3006,'RC'!$E$6)=0,0,COUNTIFS($M$7:$M$3006,"Concluída no prazo",$E$7:$E$3006,U2312,$I$7:$I$3006,'RC'!$E$6)/COUNTIFS($E$7:$E$3006,U2312,$I$7:$I$3006,'RC'!$E$6)))</f>
        <v>0</v>
      </c>
      <c r="W2312" s="49">
        <f>SUMIFS($J$7:$J$3006,$E$7:$E$3006,U2312,$I$7:$I$3006,'RC'!$E$6)+SUMIFS($L$7:$L$3006,$E$7:$E$3006,U2312,$I$7:$I$3006,'RC'!$E$6)</f>
        <v>0</v>
      </c>
      <c r="X2312" s="48">
        <f>COUNTIFS($E$7:$E$3006,U2312,$I$7:$I$3006,'RC'!$E$6)</f>
        <v>0</v>
      </c>
      <c r="Y2312" s="48"/>
      <c r="Z2312" s="51" t="str">
        <f>IF(AQ2312='RC'!$E$6,AC2312*1000+AD2312,"")</f>
        <v/>
      </c>
      <c r="AA2312" s="51" t="str">
        <f>IF(AB2312="","",IF(AQ2312='RC'!$E$6,AC2312*1000-AD2312,""))</f>
        <v/>
      </c>
      <c r="AB2312" s="48" t="str">
        <f>IFERROR(VLOOKUP(E2312,Funcionários!$C$8:$E$207,3,FALSE),"")</f>
        <v/>
      </c>
      <c r="AC2312" s="50" t="str">
        <f>IF(AB2312="","",IF(COUNTIFS($AB$7:$AB$3006,AB2312,$AQ$7:$AQ$3006,'RC'!$E$6)=0,"",COUNTIFS($M$7:$M$3006,"Concluída no prazo",$AB$7:$AB$3006,AB2312,$AQ$7:$AQ$3006,'RC'!$E$6)/COUNTIFS($AB$7:$AB$3006,AB2312,$AQ$7:$AQ$3006,'RC'!$E$6)))</f>
        <v/>
      </c>
      <c r="AD2312" s="48">
        <f>SUMIF($AQ$7:$AQ$3006,'RC'!$E$6,$J$7:$J$3006)+SUMIF($AQ$7:$AQ$3006,'RC'!$E$6,$L$7:$L$3006)</f>
        <v>21</v>
      </c>
      <c r="AF2312" s="48">
        <v>2.69499999999929E-2</v>
      </c>
      <c r="AG2312" s="48">
        <f>IF(OR(AQ2312="",AQ2312&lt;&gt;'RC'!$E$6,AB2312&lt;&gt;'RC'!$D$21),0,1)</f>
        <v>0</v>
      </c>
      <c r="AH2312" s="48">
        <f t="shared" ref="AH2312:AH2375" si="812">AF2312+AG2312</f>
        <v>2.69499999999929E-2</v>
      </c>
      <c r="AI2312" s="48" t="str">
        <f t="shared" si="794"/>
        <v/>
      </c>
      <c r="AJ2312" s="48" t="str">
        <f t="shared" si="795"/>
        <v/>
      </c>
      <c r="AK2312" s="52" t="str">
        <f t="shared" si="796"/>
        <v/>
      </c>
      <c r="AL2312" s="52" t="str">
        <f t="shared" si="797"/>
        <v/>
      </c>
      <c r="AM2312" s="48" t="str">
        <f t="shared" si="798"/>
        <v/>
      </c>
      <c r="AN2312" s="48" t="str">
        <f t="shared" si="799"/>
        <v/>
      </c>
      <c r="AP2312" s="18" t="str">
        <f t="shared" si="800"/>
        <v/>
      </c>
      <c r="AQ2312" s="18" t="str">
        <f t="shared" si="801"/>
        <v/>
      </c>
      <c r="AR2312" s="18">
        <v>2.6950000000000002E-2</v>
      </c>
      <c r="AS2312" s="18">
        <f>IF(AF!$D$27="Todos",1,IF(M2312=AF!$D$27,1,0))</f>
        <v>1</v>
      </c>
      <c r="AT2312" s="53">
        <f>IF(AND(E2312=AF!$D$6,OR(LT!M2312=AF!$D$27,AF!$D$27="Todos"),OR(AP2312=AF!$E$8,AQ2312=AF!$E$8)),AR2312+AS2312,0)</f>
        <v>0</v>
      </c>
      <c r="AU2312" s="18" t="str">
        <f t="shared" si="802"/>
        <v/>
      </c>
      <c r="AV2312" s="54" t="str">
        <f t="shared" si="803"/>
        <v/>
      </c>
      <c r="AW2312" s="54" t="str">
        <f t="shared" si="804"/>
        <v/>
      </c>
      <c r="AX2312" s="18" t="str">
        <f t="shared" si="805"/>
        <v/>
      </c>
      <c r="AY2312" s="18" t="str">
        <f t="shared" si="806"/>
        <v/>
      </c>
      <c r="BA2312" s="18">
        <f>IF($E2312=AF!$D$6,IF($M2312="Concluída no prazo",2,IF($M2312="Concluída com atraso",1,0)),0)</f>
        <v>0</v>
      </c>
      <c r="BB2312" s="18">
        <f>IF($E2312=AF!$D$6,IF($M2312="Atrasada",2,IF($M2312="Concluída com atraso",1,0)),0)</f>
        <v>0</v>
      </c>
      <c r="BC2312" s="18">
        <v>2.3060000000000001E-2</v>
      </c>
      <c r="BD2312" s="18">
        <f t="shared" ref="BD2312:BE2375" si="813">BA2312+$BC2312</f>
        <v>2.3060000000000001E-2</v>
      </c>
      <c r="BE2312" s="18">
        <f t="shared" si="813"/>
        <v>2.3060000000000001E-2</v>
      </c>
      <c r="BF2312" s="18" t="str">
        <f t="shared" si="807"/>
        <v/>
      </c>
      <c r="BN2312" s="18" t="str">
        <f t="shared" si="808"/>
        <v>s</v>
      </c>
    </row>
    <row r="2313" spans="3:66" ht="50.1" customHeight="1" thickTop="1" thickBot="1" x14ac:dyDescent="0.3">
      <c r="C2313" s="46"/>
      <c r="D2313" s="46"/>
      <c r="E2313" s="46"/>
      <c r="F2313" s="122"/>
      <c r="G2313" s="122"/>
      <c r="H2313" s="78" t="str">
        <f t="shared" si="809"/>
        <v/>
      </c>
      <c r="I2313" s="78" t="str">
        <f t="shared" si="810"/>
        <v/>
      </c>
      <c r="J2313" s="16"/>
      <c r="K2313" s="46" t="str">
        <f t="shared" si="811"/>
        <v/>
      </c>
      <c r="L2313" s="16"/>
      <c r="M2313" s="16"/>
      <c r="N2313" s="46"/>
      <c r="O2313" s="47" t="str">
        <f t="shared" si="792"/>
        <v/>
      </c>
      <c r="P2313" s="47"/>
      <c r="Q2313" s="48" t="str">
        <f>IFERROR(VLOOKUP(E2313,Funcionários!$C$8:$E$207,3,FALSE),"")</f>
        <v/>
      </c>
      <c r="R2313" s="47"/>
      <c r="S2313" s="49" t="str">
        <f t="shared" si="793"/>
        <v/>
      </c>
      <c r="T2313" s="49">
        <v>2.307E-2</v>
      </c>
      <c r="U2313" s="48" t="str">
        <f>IF(Funcionários!C2314=0,"",Funcionários!C2314)</f>
        <v/>
      </c>
      <c r="V2313" s="50">
        <f>IF(U2313="",0,IF(COUNTIFS($E$7:$E$3006,U2313,$I$7:$I$3006,'RC'!$E$6)=0,0,COUNTIFS($M$7:$M$3006,"Concluída no prazo",$E$7:$E$3006,U2313,$I$7:$I$3006,'RC'!$E$6)/COUNTIFS($E$7:$E$3006,U2313,$I$7:$I$3006,'RC'!$E$6)))</f>
        <v>0</v>
      </c>
      <c r="W2313" s="49">
        <f>SUMIFS($J$7:$J$3006,$E$7:$E$3006,U2313,$I$7:$I$3006,'RC'!$E$6)+SUMIFS($L$7:$L$3006,$E$7:$E$3006,U2313,$I$7:$I$3006,'RC'!$E$6)</f>
        <v>0</v>
      </c>
      <c r="X2313" s="48">
        <f>COUNTIFS($E$7:$E$3006,U2313,$I$7:$I$3006,'RC'!$E$6)</f>
        <v>0</v>
      </c>
      <c r="Y2313" s="48"/>
      <c r="Z2313" s="51" t="str">
        <f>IF(AQ2313='RC'!$E$6,AC2313*1000+AD2313,"")</f>
        <v/>
      </c>
      <c r="AA2313" s="51" t="str">
        <f>IF(AB2313="","",IF(AQ2313='RC'!$E$6,AC2313*1000-AD2313,""))</f>
        <v/>
      </c>
      <c r="AB2313" s="48" t="str">
        <f>IFERROR(VLOOKUP(E2313,Funcionários!$C$8:$E$207,3,FALSE),"")</f>
        <v/>
      </c>
      <c r="AC2313" s="50" t="str">
        <f>IF(AB2313="","",IF(COUNTIFS($AB$7:$AB$3006,AB2313,$AQ$7:$AQ$3006,'RC'!$E$6)=0,"",COUNTIFS($M$7:$M$3006,"Concluída no prazo",$AB$7:$AB$3006,AB2313,$AQ$7:$AQ$3006,'RC'!$E$6)/COUNTIFS($AB$7:$AB$3006,AB2313,$AQ$7:$AQ$3006,'RC'!$E$6)))</f>
        <v/>
      </c>
      <c r="AD2313" s="48">
        <f>SUMIF($AQ$7:$AQ$3006,'RC'!$E$6,$J$7:$J$3006)+SUMIF($AQ$7:$AQ$3006,'RC'!$E$6,$L$7:$L$3006)</f>
        <v>21</v>
      </c>
      <c r="AF2313" s="48">
        <v>2.69399999999929E-2</v>
      </c>
      <c r="AG2313" s="48">
        <f>IF(OR(AQ2313="",AQ2313&lt;&gt;'RC'!$E$6,AB2313&lt;&gt;'RC'!$D$21),0,1)</f>
        <v>0</v>
      </c>
      <c r="AH2313" s="48">
        <f t="shared" si="812"/>
        <v>2.69399999999929E-2</v>
      </c>
      <c r="AI2313" s="48" t="str">
        <f t="shared" si="794"/>
        <v/>
      </c>
      <c r="AJ2313" s="48" t="str">
        <f t="shared" si="795"/>
        <v/>
      </c>
      <c r="AK2313" s="52" t="str">
        <f t="shared" si="796"/>
        <v/>
      </c>
      <c r="AL2313" s="52" t="str">
        <f t="shared" si="797"/>
        <v/>
      </c>
      <c r="AM2313" s="48" t="str">
        <f t="shared" si="798"/>
        <v/>
      </c>
      <c r="AN2313" s="48" t="str">
        <f t="shared" si="799"/>
        <v/>
      </c>
      <c r="AP2313" s="18" t="str">
        <f t="shared" si="800"/>
        <v/>
      </c>
      <c r="AQ2313" s="18" t="str">
        <f t="shared" si="801"/>
        <v/>
      </c>
      <c r="AR2313" s="18">
        <v>2.6939999999999999E-2</v>
      </c>
      <c r="AS2313" s="18">
        <f>IF(AF!$D$27="Todos",1,IF(M2313=AF!$D$27,1,0))</f>
        <v>1</v>
      </c>
      <c r="AT2313" s="53">
        <f>IF(AND(E2313=AF!$D$6,OR(LT!M2313=AF!$D$27,AF!$D$27="Todos"),OR(AP2313=AF!$E$8,AQ2313=AF!$E$8)),AR2313+AS2313,0)</f>
        <v>0</v>
      </c>
      <c r="AU2313" s="18" t="str">
        <f t="shared" si="802"/>
        <v/>
      </c>
      <c r="AV2313" s="54" t="str">
        <f t="shared" si="803"/>
        <v/>
      </c>
      <c r="AW2313" s="54" t="str">
        <f t="shared" si="804"/>
        <v/>
      </c>
      <c r="AX2313" s="18" t="str">
        <f t="shared" si="805"/>
        <v/>
      </c>
      <c r="AY2313" s="18" t="str">
        <f t="shared" si="806"/>
        <v/>
      </c>
      <c r="BA2313" s="18">
        <f>IF($E2313=AF!$D$6,IF($M2313="Concluída no prazo",2,IF($M2313="Concluída com atraso",1,0)),0)</f>
        <v>0</v>
      </c>
      <c r="BB2313" s="18">
        <f>IF($E2313=AF!$D$6,IF($M2313="Atrasada",2,IF($M2313="Concluída com atraso",1,0)),0)</f>
        <v>0</v>
      </c>
      <c r="BC2313" s="18">
        <v>2.307E-2</v>
      </c>
      <c r="BD2313" s="18">
        <f t="shared" si="813"/>
        <v>2.307E-2</v>
      </c>
      <c r="BE2313" s="18">
        <f t="shared" si="813"/>
        <v>2.307E-2</v>
      </c>
      <c r="BF2313" s="18" t="str">
        <f t="shared" si="807"/>
        <v/>
      </c>
      <c r="BN2313" s="18" t="str">
        <f t="shared" si="808"/>
        <v>s</v>
      </c>
    </row>
    <row r="2314" spans="3:66" ht="50.1" customHeight="1" thickTop="1" thickBot="1" x14ac:dyDescent="0.3">
      <c r="C2314" s="46"/>
      <c r="D2314" s="46"/>
      <c r="E2314" s="46"/>
      <c r="F2314" s="122"/>
      <c r="G2314" s="122"/>
      <c r="H2314" s="78" t="str">
        <f t="shared" si="809"/>
        <v/>
      </c>
      <c r="I2314" s="78" t="str">
        <f t="shared" si="810"/>
        <v/>
      </c>
      <c r="J2314" s="16"/>
      <c r="K2314" s="46" t="str">
        <f t="shared" si="811"/>
        <v/>
      </c>
      <c r="L2314" s="16"/>
      <c r="M2314" s="16"/>
      <c r="N2314" s="46"/>
      <c r="O2314" s="47" t="str">
        <f t="shared" ref="O2314:O2377" si="814">IF(J2314=0,"",J2314/(J2314+L2314))</f>
        <v/>
      </c>
      <c r="P2314" s="47"/>
      <c r="Q2314" s="48" t="str">
        <f>IFERROR(VLOOKUP(E2314,Funcionários!$C$8:$E$207,3,FALSE),"")</f>
        <v/>
      </c>
      <c r="R2314" s="47"/>
      <c r="S2314" s="49" t="str">
        <f t="shared" ref="S2314:S2377" si="815">IF(U2314="","",V2314*100000+W2314*10+X2314+T2314)</f>
        <v/>
      </c>
      <c r="T2314" s="49">
        <v>2.308E-2</v>
      </c>
      <c r="U2314" s="48" t="str">
        <f>IF(Funcionários!C2315=0,"",Funcionários!C2315)</f>
        <v/>
      </c>
      <c r="V2314" s="50">
        <f>IF(U2314="",0,IF(COUNTIFS($E$7:$E$3006,U2314,$I$7:$I$3006,'RC'!$E$6)=0,0,COUNTIFS($M$7:$M$3006,"Concluída no prazo",$E$7:$E$3006,U2314,$I$7:$I$3006,'RC'!$E$6)/COUNTIFS($E$7:$E$3006,U2314,$I$7:$I$3006,'RC'!$E$6)))</f>
        <v>0</v>
      </c>
      <c r="W2314" s="49">
        <f>SUMIFS($J$7:$J$3006,$E$7:$E$3006,U2314,$I$7:$I$3006,'RC'!$E$6)+SUMIFS($L$7:$L$3006,$E$7:$E$3006,U2314,$I$7:$I$3006,'RC'!$E$6)</f>
        <v>0</v>
      </c>
      <c r="X2314" s="48">
        <f>COUNTIFS($E$7:$E$3006,U2314,$I$7:$I$3006,'RC'!$E$6)</f>
        <v>0</v>
      </c>
      <c r="Y2314" s="48"/>
      <c r="Z2314" s="51" t="str">
        <f>IF(AQ2314='RC'!$E$6,AC2314*1000+AD2314,"")</f>
        <v/>
      </c>
      <c r="AA2314" s="51" t="str">
        <f>IF(AB2314="","",IF(AQ2314='RC'!$E$6,AC2314*1000-AD2314,""))</f>
        <v/>
      </c>
      <c r="AB2314" s="48" t="str">
        <f>IFERROR(VLOOKUP(E2314,Funcionários!$C$8:$E$207,3,FALSE),"")</f>
        <v/>
      </c>
      <c r="AC2314" s="50" t="str">
        <f>IF(AB2314="","",IF(COUNTIFS($AB$7:$AB$3006,AB2314,$AQ$7:$AQ$3006,'RC'!$E$6)=0,"",COUNTIFS($M$7:$M$3006,"Concluída no prazo",$AB$7:$AB$3006,AB2314,$AQ$7:$AQ$3006,'RC'!$E$6)/COUNTIFS($AB$7:$AB$3006,AB2314,$AQ$7:$AQ$3006,'RC'!$E$6)))</f>
        <v/>
      </c>
      <c r="AD2314" s="48">
        <f>SUMIF($AQ$7:$AQ$3006,'RC'!$E$6,$J$7:$J$3006)+SUMIF($AQ$7:$AQ$3006,'RC'!$E$6,$L$7:$L$3006)</f>
        <v>21</v>
      </c>
      <c r="AF2314" s="48">
        <v>2.6929999999992901E-2</v>
      </c>
      <c r="AG2314" s="48">
        <f>IF(OR(AQ2314="",AQ2314&lt;&gt;'RC'!$E$6,AB2314&lt;&gt;'RC'!$D$21),0,1)</f>
        <v>0</v>
      </c>
      <c r="AH2314" s="48">
        <f t="shared" si="812"/>
        <v>2.6929999999992901E-2</v>
      </c>
      <c r="AI2314" s="48" t="str">
        <f t="shared" si="794"/>
        <v/>
      </c>
      <c r="AJ2314" s="48" t="str">
        <f t="shared" si="795"/>
        <v/>
      </c>
      <c r="AK2314" s="52" t="str">
        <f t="shared" si="796"/>
        <v/>
      </c>
      <c r="AL2314" s="52" t="str">
        <f t="shared" si="797"/>
        <v/>
      </c>
      <c r="AM2314" s="48" t="str">
        <f t="shared" si="798"/>
        <v/>
      </c>
      <c r="AN2314" s="48" t="str">
        <f t="shared" si="799"/>
        <v/>
      </c>
      <c r="AP2314" s="18" t="str">
        <f t="shared" si="800"/>
        <v/>
      </c>
      <c r="AQ2314" s="18" t="str">
        <f t="shared" si="801"/>
        <v/>
      </c>
      <c r="AR2314" s="18">
        <v>2.6929999999999999E-2</v>
      </c>
      <c r="AS2314" s="18">
        <f>IF(AF!$D$27="Todos",1,IF(M2314=AF!$D$27,1,0))</f>
        <v>1</v>
      </c>
      <c r="AT2314" s="53">
        <f>IF(AND(E2314=AF!$D$6,OR(LT!M2314=AF!$D$27,AF!$D$27="Todos"),OR(AP2314=AF!$E$8,AQ2314=AF!$E$8)),AR2314+AS2314,0)</f>
        <v>0</v>
      </c>
      <c r="AU2314" s="18" t="str">
        <f t="shared" si="802"/>
        <v/>
      </c>
      <c r="AV2314" s="54" t="str">
        <f t="shared" si="803"/>
        <v/>
      </c>
      <c r="AW2314" s="54" t="str">
        <f t="shared" si="804"/>
        <v/>
      </c>
      <c r="AX2314" s="18" t="str">
        <f t="shared" si="805"/>
        <v/>
      </c>
      <c r="AY2314" s="18" t="str">
        <f t="shared" si="806"/>
        <v/>
      </c>
      <c r="BA2314" s="18">
        <f>IF($E2314=AF!$D$6,IF($M2314="Concluída no prazo",2,IF($M2314="Concluída com atraso",1,0)),0)</f>
        <v>0</v>
      </c>
      <c r="BB2314" s="18">
        <f>IF($E2314=AF!$D$6,IF($M2314="Atrasada",2,IF($M2314="Concluída com atraso",1,0)),0)</f>
        <v>0</v>
      </c>
      <c r="BC2314" s="18">
        <v>2.308E-2</v>
      </c>
      <c r="BD2314" s="18">
        <f t="shared" si="813"/>
        <v>2.308E-2</v>
      </c>
      <c r="BE2314" s="18">
        <f t="shared" si="813"/>
        <v>2.308E-2</v>
      </c>
      <c r="BF2314" s="18" t="str">
        <f t="shared" si="807"/>
        <v/>
      </c>
      <c r="BN2314" s="18" t="str">
        <f t="shared" si="808"/>
        <v>s</v>
      </c>
    </row>
    <row r="2315" spans="3:66" ht="50.1" customHeight="1" thickTop="1" thickBot="1" x14ac:dyDescent="0.3">
      <c r="C2315" s="46"/>
      <c r="D2315" s="46"/>
      <c r="E2315" s="46"/>
      <c r="F2315" s="122"/>
      <c r="G2315" s="122"/>
      <c r="H2315" s="78" t="str">
        <f t="shared" si="809"/>
        <v/>
      </c>
      <c r="I2315" s="78" t="str">
        <f t="shared" si="810"/>
        <v/>
      </c>
      <c r="J2315" s="16"/>
      <c r="K2315" s="46" t="str">
        <f t="shared" si="811"/>
        <v/>
      </c>
      <c r="L2315" s="16"/>
      <c r="M2315" s="16"/>
      <c r="N2315" s="46"/>
      <c r="O2315" s="47" t="str">
        <f t="shared" si="814"/>
        <v/>
      </c>
      <c r="P2315" s="47"/>
      <c r="Q2315" s="48" t="str">
        <f>IFERROR(VLOOKUP(E2315,Funcionários!$C$8:$E$207,3,FALSE),"")</f>
        <v/>
      </c>
      <c r="R2315" s="47"/>
      <c r="S2315" s="49" t="str">
        <f t="shared" si="815"/>
        <v/>
      </c>
      <c r="T2315" s="49">
        <v>2.3089999999999999E-2</v>
      </c>
      <c r="U2315" s="48" t="str">
        <f>IF(Funcionários!C2316=0,"",Funcionários!C2316)</f>
        <v/>
      </c>
      <c r="V2315" s="50">
        <f>IF(U2315="",0,IF(COUNTIFS($E$7:$E$3006,U2315,$I$7:$I$3006,'RC'!$E$6)=0,0,COUNTIFS($M$7:$M$3006,"Concluída no prazo",$E$7:$E$3006,U2315,$I$7:$I$3006,'RC'!$E$6)/COUNTIFS($E$7:$E$3006,U2315,$I$7:$I$3006,'RC'!$E$6)))</f>
        <v>0</v>
      </c>
      <c r="W2315" s="49">
        <f>SUMIFS($J$7:$J$3006,$E$7:$E$3006,U2315,$I$7:$I$3006,'RC'!$E$6)+SUMIFS($L$7:$L$3006,$E$7:$E$3006,U2315,$I$7:$I$3006,'RC'!$E$6)</f>
        <v>0</v>
      </c>
      <c r="X2315" s="48">
        <f>COUNTIFS($E$7:$E$3006,U2315,$I$7:$I$3006,'RC'!$E$6)</f>
        <v>0</v>
      </c>
      <c r="Y2315" s="48"/>
      <c r="Z2315" s="51" t="str">
        <f>IF(AQ2315='RC'!$E$6,AC2315*1000+AD2315,"")</f>
        <v/>
      </c>
      <c r="AA2315" s="51" t="str">
        <f>IF(AB2315="","",IF(AQ2315='RC'!$E$6,AC2315*1000-AD2315,""))</f>
        <v/>
      </c>
      <c r="AB2315" s="48" t="str">
        <f>IFERROR(VLOOKUP(E2315,Funcionários!$C$8:$E$207,3,FALSE),"")</f>
        <v/>
      </c>
      <c r="AC2315" s="50" t="str">
        <f>IF(AB2315="","",IF(COUNTIFS($AB$7:$AB$3006,AB2315,$AQ$7:$AQ$3006,'RC'!$E$6)=0,"",COUNTIFS($M$7:$M$3006,"Concluída no prazo",$AB$7:$AB$3006,AB2315,$AQ$7:$AQ$3006,'RC'!$E$6)/COUNTIFS($AB$7:$AB$3006,AB2315,$AQ$7:$AQ$3006,'RC'!$E$6)))</f>
        <v/>
      </c>
      <c r="AD2315" s="48">
        <f>SUMIF($AQ$7:$AQ$3006,'RC'!$E$6,$J$7:$J$3006)+SUMIF($AQ$7:$AQ$3006,'RC'!$E$6,$L$7:$L$3006)</f>
        <v>21</v>
      </c>
      <c r="AF2315" s="48">
        <v>2.6919999999992901E-2</v>
      </c>
      <c r="AG2315" s="48">
        <f>IF(OR(AQ2315="",AQ2315&lt;&gt;'RC'!$E$6,AB2315&lt;&gt;'RC'!$D$21),0,1)</f>
        <v>0</v>
      </c>
      <c r="AH2315" s="48">
        <f t="shared" si="812"/>
        <v>2.6919999999992901E-2</v>
      </c>
      <c r="AI2315" s="48" t="str">
        <f t="shared" si="794"/>
        <v/>
      </c>
      <c r="AJ2315" s="48" t="str">
        <f t="shared" si="795"/>
        <v/>
      </c>
      <c r="AK2315" s="52" t="str">
        <f t="shared" si="796"/>
        <v/>
      </c>
      <c r="AL2315" s="52" t="str">
        <f t="shared" si="797"/>
        <v/>
      </c>
      <c r="AM2315" s="48" t="str">
        <f t="shared" si="798"/>
        <v/>
      </c>
      <c r="AN2315" s="48" t="str">
        <f t="shared" si="799"/>
        <v/>
      </c>
      <c r="AP2315" s="18" t="str">
        <f t="shared" si="800"/>
        <v/>
      </c>
      <c r="AQ2315" s="18" t="str">
        <f t="shared" si="801"/>
        <v/>
      </c>
      <c r="AR2315" s="18">
        <v>2.6919999999999999E-2</v>
      </c>
      <c r="AS2315" s="18">
        <f>IF(AF!$D$27="Todos",1,IF(M2315=AF!$D$27,1,0))</f>
        <v>1</v>
      </c>
      <c r="AT2315" s="53">
        <f>IF(AND(E2315=AF!$D$6,OR(LT!M2315=AF!$D$27,AF!$D$27="Todos"),OR(AP2315=AF!$E$8,AQ2315=AF!$E$8)),AR2315+AS2315,0)</f>
        <v>0</v>
      </c>
      <c r="AU2315" s="18" t="str">
        <f t="shared" si="802"/>
        <v/>
      </c>
      <c r="AV2315" s="54" t="str">
        <f t="shared" si="803"/>
        <v/>
      </c>
      <c r="AW2315" s="54" t="str">
        <f t="shared" si="804"/>
        <v/>
      </c>
      <c r="AX2315" s="18" t="str">
        <f t="shared" si="805"/>
        <v/>
      </c>
      <c r="AY2315" s="18" t="str">
        <f t="shared" si="806"/>
        <v/>
      </c>
      <c r="BA2315" s="18">
        <f>IF($E2315=AF!$D$6,IF($M2315="Concluída no prazo",2,IF($M2315="Concluída com atraso",1,0)),0)</f>
        <v>0</v>
      </c>
      <c r="BB2315" s="18">
        <f>IF($E2315=AF!$D$6,IF($M2315="Atrasada",2,IF($M2315="Concluída com atraso",1,0)),0)</f>
        <v>0</v>
      </c>
      <c r="BC2315" s="18">
        <v>2.3089999999999999E-2</v>
      </c>
      <c r="BD2315" s="18">
        <f t="shared" si="813"/>
        <v>2.3089999999999999E-2</v>
      </c>
      <c r="BE2315" s="18">
        <f t="shared" si="813"/>
        <v>2.3089999999999999E-2</v>
      </c>
      <c r="BF2315" s="18" t="str">
        <f t="shared" si="807"/>
        <v/>
      </c>
      <c r="BN2315" s="18" t="str">
        <f t="shared" si="808"/>
        <v>s</v>
      </c>
    </row>
    <row r="2316" spans="3:66" ht="50.1" customHeight="1" thickTop="1" thickBot="1" x14ac:dyDescent="0.3">
      <c r="C2316" s="46"/>
      <c r="D2316" s="46"/>
      <c r="E2316" s="46"/>
      <c r="F2316" s="122"/>
      <c r="G2316" s="122"/>
      <c r="H2316" s="78" t="str">
        <f t="shared" si="809"/>
        <v/>
      </c>
      <c r="I2316" s="78" t="str">
        <f t="shared" si="810"/>
        <v/>
      </c>
      <c r="J2316" s="16"/>
      <c r="K2316" s="46" t="str">
        <f t="shared" si="811"/>
        <v/>
      </c>
      <c r="L2316" s="16"/>
      <c r="M2316" s="16"/>
      <c r="N2316" s="46"/>
      <c r="O2316" s="47" t="str">
        <f t="shared" si="814"/>
        <v/>
      </c>
      <c r="P2316" s="47"/>
      <c r="Q2316" s="48" t="str">
        <f>IFERROR(VLOOKUP(E2316,Funcionários!$C$8:$E$207,3,FALSE),"")</f>
        <v/>
      </c>
      <c r="R2316" s="47"/>
      <c r="S2316" s="49" t="str">
        <f t="shared" si="815"/>
        <v/>
      </c>
      <c r="T2316" s="49">
        <v>2.3099999999999999E-2</v>
      </c>
      <c r="U2316" s="48" t="str">
        <f>IF(Funcionários!C2317=0,"",Funcionários!C2317)</f>
        <v/>
      </c>
      <c r="V2316" s="50">
        <f>IF(U2316="",0,IF(COUNTIFS($E$7:$E$3006,U2316,$I$7:$I$3006,'RC'!$E$6)=0,0,COUNTIFS($M$7:$M$3006,"Concluída no prazo",$E$7:$E$3006,U2316,$I$7:$I$3006,'RC'!$E$6)/COUNTIFS($E$7:$E$3006,U2316,$I$7:$I$3006,'RC'!$E$6)))</f>
        <v>0</v>
      </c>
      <c r="W2316" s="49">
        <f>SUMIFS($J$7:$J$3006,$E$7:$E$3006,U2316,$I$7:$I$3006,'RC'!$E$6)+SUMIFS($L$7:$L$3006,$E$7:$E$3006,U2316,$I$7:$I$3006,'RC'!$E$6)</f>
        <v>0</v>
      </c>
      <c r="X2316" s="48">
        <f>COUNTIFS($E$7:$E$3006,U2316,$I$7:$I$3006,'RC'!$E$6)</f>
        <v>0</v>
      </c>
      <c r="Y2316" s="48"/>
      <c r="Z2316" s="51" t="str">
        <f>IF(AQ2316='RC'!$E$6,AC2316*1000+AD2316,"")</f>
        <v/>
      </c>
      <c r="AA2316" s="51" t="str">
        <f>IF(AB2316="","",IF(AQ2316='RC'!$E$6,AC2316*1000-AD2316,""))</f>
        <v/>
      </c>
      <c r="AB2316" s="48" t="str">
        <f>IFERROR(VLOOKUP(E2316,Funcionários!$C$8:$E$207,3,FALSE),"")</f>
        <v/>
      </c>
      <c r="AC2316" s="50" t="str">
        <f>IF(AB2316="","",IF(COUNTIFS($AB$7:$AB$3006,AB2316,$AQ$7:$AQ$3006,'RC'!$E$6)=0,"",COUNTIFS($M$7:$M$3006,"Concluída no prazo",$AB$7:$AB$3006,AB2316,$AQ$7:$AQ$3006,'RC'!$E$6)/COUNTIFS($AB$7:$AB$3006,AB2316,$AQ$7:$AQ$3006,'RC'!$E$6)))</f>
        <v/>
      </c>
      <c r="AD2316" s="48">
        <f>SUMIF($AQ$7:$AQ$3006,'RC'!$E$6,$J$7:$J$3006)+SUMIF($AQ$7:$AQ$3006,'RC'!$E$6,$L$7:$L$3006)</f>
        <v>21</v>
      </c>
      <c r="AF2316" s="48">
        <v>2.6909999999992901E-2</v>
      </c>
      <c r="AG2316" s="48">
        <f>IF(OR(AQ2316="",AQ2316&lt;&gt;'RC'!$E$6,AB2316&lt;&gt;'RC'!$D$21),0,1)</f>
        <v>0</v>
      </c>
      <c r="AH2316" s="48">
        <f t="shared" si="812"/>
        <v>2.6909999999992901E-2</v>
      </c>
      <c r="AI2316" s="48" t="str">
        <f t="shared" si="794"/>
        <v/>
      </c>
      <c r="AJ2316" s="48" t="str">
        <f t="shared" si="795"/>
        <v/>
      </c>
      <c r="AK2316" s="52" t="str">
        <f t="shared" si="796"/>
        <v/>
      </c>
      <c r="AL2316" s="52" t="str">
        <f t="shared" si="797"/>
        <v/>
      </c>
      <c r="AM2316" s="48" t="str">
        <f t="shared" si="798"/>
        <v/>
      </c>
      <c r="AN2316" s="48" t="str">
        <f t="shared" si="799"/>
        <v/>
      </c>
      <c r="AP2316" s="18" t="str">
        <f t="shared" si="800"/>
        <v/>
      </c>
      <c r="AQ2316" s="18" t="str">
        <f t="shared" si="801"/>
        <v/>
      </c>
      <c r="AR2316" s="18">
        <v>2.691E-2</v>
      </c>
      <c r="AS2316" s="18">
        <f>IF(AF!$D$27="Todos",1,IF(M2316=AF!$D$27,1,0))</f>
        <v>1</v>
      </c>
      <c r="AT2316" s="53">
        <f>IF(AND(E2316=AF!$D$6,OR(LT!M2316=AF!$D$27,AF!$D$27="Todos"),OR(AP2316=AF!$E$8,AQ2316=AF!$E$8)),AR2316+AS2316,0)</f>
        <v>0</v>
      </c>
      <c r="AU2316" s="18" t="str">
        <f t="shared" si="802"/>
        <v/>
      </c>
      <c r="AV2316" s="54" t="str">
        <f t="shared" si="803"/>
        <v/>
      </c>
      <c r="AW2316" s="54" t="str">
        <f t="shared" si="804"/>
        <v/>
      </c>
      <c r="AX2316" s="18" t="str">
        <f t="shared" si="805"/>
        <v/>
      </c>
      <c r="AY2316" s="18" t="str">
        <f t="shared" si="806"/>
        <v/>
      </c>
      <c r="BA2316" s="18">
        <f>IF($E2316=AF!$D$6,IF($M2316="Concluída no prazo",2,IF($M2316="Concluída com atraso",1,0)),0)</f>
        <v>0</v>
      </c>
      <c r="BB2316" s="18">
        <f>IF($E2316=AF!$D$6,IF($M2316="Atrasada",2,IF($M2316="Concluída com atraso",1,0)),0)</f>
        <v>0</v>
      </c>
      <c r="BC2316" s="18">
        <v>2.3099999999999999E-2</v>
      </c>
      <c r="BD2316" s="18">
        <f t="shared" si="813"/>
        <v>2.3099999999999999E-2</v>
      </c>
      <c r="BE2316" s="18">
        <f t="shared" si="813"/>
        <v>2.3099999999999999E-2</v>
      </c>
      <c r="BF2316" s="18" t="str">
        <f t="shared" si="807"/>
        <v/>
      </c>
      <c r="BN2316" s="18" t="str">
        <f t="shared" si="808"/>
        <v>s</v>
      </c>
    </row>
    <row r="2317" spans="3:66" ht="50.1" customHeight="1" thickTop="1" thickBot="1" x14ac:dyDescent="0.3">
      <c r="C2317" s="46"/>
      <c r="D2317" s="46"/>
      <c r="E2317" s="46"/>
      <c r="F2317" s="122"/>
      <c r="G2317" s="122"/>
      <c r="H2317" s="78" t="str">
        <f t="shared" si="809"/>
        <v/>
      </c>
      <c r="I2317" s="78" t="str">
        <f t="shared" si="810"/>
        <v/>
      </c>
      <c r="J2317" s="16"/>
      <c r="K2317" s="46" t="str">
        <f t="shared" si="811"/>
        <v/>
      </c>
      <c r="L2317" s="16"/>
      <c r="M2317" s="16"/>
      <c r="N2317" s="46"/>
      <c r="O2317" s="47" t="str">
        <f t="shared" si="814"/>
        <v/>
      </c>
      <c r="P2317" s="47"/>
      <c r="Q2317" s="48" t="str">
        <f>IFERROR(VLOOKUP(E2317,Funcionários!$C$8:$E$207,3,FALSE),"")</f>
        <v/>
      </c>
      <c r="R2317" s="47"/>
      <c r="S2317" s="49" t="str">
        <f t="shared" si="815"/>
        <v/>
      </c>
      <c r="T2317" s="49">
        <v>2.3109999999999999E-2</v>
      </c>
      <c r="U2317" s="48" t="str">
        <f>IF(Funcionários!C2318=0,"",Funcionários!C2318)</f>
        <v/>
      </c>
      <c r="V2317" s="50">
        <f>IF(U2317="",0,IF(COUNTIFS($E$7:$E$3006,U2317,$I$7:$I$3006,'RC'!$E$6)=0,0,COUNTIFS($M$7:$M$3006,"Concluída no prazo",$E$7:$E$3006,U2317,$I$7:$I$3006,'RC'!$E$6)/COUNTIFS($E$7:$E$3006,U2317,$I$7:$I$3006,'RC'!$E$6)))</f>
        <v>0</v>
      </c>
      <c r="W2317" s="49">
        <f>SUMIFS($J$7:$J$3006,$E$7:$E$3006,U2317,$I$7:$I$3006,'RC'!$E$6)+SUMIFS($L$7:$L$3006,$E$7:$E$3006,U2317,$I$7:$I$3006,'RC'!$E$6)</f>
        <v>0</v>
      </c>
      <c r="X2317" s="48">
        <f>COUNTIFS($E$7:$E$3006,U2317,$I$7:$I$3006,'RC'!$E$6)</f>
        <v>0</v>
      </c>
      <c r="Y2317" s="48"/>
      <c r="Z2317" s="51" t="str">
        <f>IF(AQ2317='RC'!$E$6,AC2317*1000+AD2317,"")</f>
        <v/>
      </c>
      <c r="AA2317" s="51" t="str">
        <f>IF(AB2317="","",IF(AQ2317='RC'!$E$6,AC2317*1000-AD2317,""))</f>
        <v/>
      </c>
      <c r="AB2317" s="48" t="str">
        <f>IFERROR(VLOOKUP(E2317,Funcionários!$C$8:$E$207,3,FALSE),"")</f>
        <v/>
      </c>
      <c r="AC2317" s="50" t="str">
        <f>IF(AB2317="","",IF(COUNTIFS($AB$7:$AB$3006,AB2317,$AQ$7:$AQ$3006,'RC'!$E$6)=0,"",COUNTIFS($M$7:$M$3006,"Concluída no prazo",$AB$7:$AB$3006,AB2317,$AQ$7:$AQ$3006,'RC'!$E$6)/COUNTIFS($AB$7:$AB$3006,AB2317,$AQ$7:$AQ$3006,'RC'!$E$6)))</f>
        <v/>
      </c>
      <c r="AD2317" s="48">
        <f>SUMIF($AQ$7:$AQ$3006,'RC'!$E$6,$J$7:$J$3006)+SUMIF($AQ$7:$AQ$3006,'RC'!$E$6,$L$7:$L$3006)</f>
        <v>21</v>
      </c>
      <c r="AF2317" s="48">
        <v>2.6899999999992898E-2</v>
      </c>
      <c r="AG2317" s="48">
        <f>IF(OR(AQ2317="",AQ2317&lt;&gt;'RC'!$E$6,AB2317&lt;&gt;'RC'!$D$21),0,1)</f>
        <v>0</v>
      </c>
      <c r="AH2317" s="48">
        <f t="shared" si="812"/>
        <v>2.6899999999992898E-2</v>
      </c>
      <c r="AI2317" s="48" t="str">
        <f t="shared" si="794"/>
        <v/>
      </c>
      <c r="AJ2317" s="48" t="str">
        <f t="shared" si="795"/>
        <v/>
      </c>
      <c r="AK2317" s="52" t="str">
        <f t="shared" si="796"/>
        <v/>
      </c>
      <c r="AL2317" s="52" t="str">
        <f t="shared" si="797"/>
        <v/>
      </c>
      <c r="AM2317" s="48" t="str">
        <f t="shared" si="798"/>
        <v/>
      </c>
      <c r="AN2317" s="48" t="str">
        <f t="shared" si="799"/>
        <v/>
      </c>
      <c r="AP2317" s="18" t="str">
        <f t="shared" si="800"/>
        <v/>
      </c>
      <c r="AQ2317" s="18" t="str">
        <f t="shared" si="801"/>
        <v/>
      </c>
      <c r="AR2317" s="18">
        <v>2.69E-2</v>
      </c>
      <c r="AS2317" s="18">
        <f>IF(AF!$D$27="Todos",1,IF(M2317=AF!$D$27,1,0))</f>
        <v>1</v>
      </c>
      <c r="AT2317" s="53">
        <f>IF(AND(E2317=AF!$D$6,OR(LT!M2317=AF!$D$27,AF!$D$27="Todos"),OR(AP2317=AF!$E$8,AQ2317=AF!$E$8)),AR2317+AS2317,0)</f>
        <v>0</v>
      </c>
      <c r="AU2317" s="18" t="str">
        <f t="shared" si="802"/>
        <v/>
      </c>
      <c r="AV2317" s="54" t="str">
        <f t="shared" si="803"/>
        <v/>
      </c>
      <c r="AW2317" s="54" t="str">
        <f t="shared" si="804"/>
        <v/>
      </c>
      <c r="AX2317" s="18" t="str">
        <f t="shared" si="805"/>
        <v/>
      </c>
      <c r="AY2317" s="18" t="str">
        <f t="shared" si="806"/>
        <v/>
      </c>
      <c r="BA2317" s="18">
        <f>IF($E2317=AF!$D$6,IF($M2317="Concluída no prazo",2,IF($M2317="Concluída com atraso",1,0)),0)</f>
        <v>0</v>
      </c>
      <c r="BB2317" s="18">
        <f>IF($E2317=AF!$D$6,IF($M2317="Atrasada",2,IF($M2317="Concluída com atraso",1,0)),0)</f>
        <v>0</v>
      </c>
      <c r="BC2317" s="18">
        <v>2.3109999999999999E-2</v>
      </c>
      <c r="BD2317" s="18">
        <f t="shared" si="813"/>
        <v>2.3109999999999999E-2</v>
      </c>
      <c r="BE2317" s="18">
        <f t="shared" si="813"/>
        <v>2.3109999999999999E-2</v>
      </c>
      <c r="BF2317" s="18" t="str">
        <f t="shared" si="807"/>
        <v/>
      </c>
      <c r="BN2317" s="18" t="str">
        <f t="shared" si="808"/>
        <v>s</v>
      </c>
    </row>
    <row r="2318" spans="3:66" ht="50.1" customHeight="1" thickTop="1" thickBot="1" x14ac:dyDescent="0.3">
      <c r="C2318" s="46"/>
      <c r="D2318" s="46"/>
      <c r="E2318" s="46"/>
      <c r="F2318" s="122"/>
      <c r="G2318" s="122"/>
      <c r="H2318" s="78" t="str">
        <f t="shared" si="809"/>
        <v/>
      </c>
      <c r="I2318" s="78" t="str">
        <f t="shared" si="810"/>
        <v/>
      </c>
      <c r="J2318" s="16"/>
      <c r="K2318" s="46" t="str">
        <f t="shared" si="811"/>
        <v/>
      </c>
      <c r="L2318" s="16"/>
      <c r="M2318" s="16"/>
      <c r="N2318" s="46"/>
      <c r="O2318" s="47" t="str">
        <f t="shared" si="814"/>
        <v/>
      </c>
      <c r="P2318" s="47"/>
      <c r="Q2318" s="48" t="str">
        <f>IFERROR(VLOOKUP(E2318,Funcionários!$C$8:$E$207,3,FALSE),"")</f>
        <v/>
      </c>
      <c r="R2318" s="47"/>
      <c r="S2318" s="49" t="str">
        <f t="shared" si="815"/>
        <v/>
      </c>
      <c r="T2318" s="49">
        <v>2.3120000000000002E-2</v>
      </c>
      <c r="U2318" s="48" t="str">
        <f>IF(Funcionários!C2319=0,"",Funcionários!C2319)</f>
        <v/>
      </c>
      <c r="V2318" s="50">
        <f>IF(U2318="",0,IF(COUNTIFS($E$7:$E$3006,U2318,$I$7:$I$3006,'RC'!$E$6)=0,0,COUNTIFS($M$7:$M$3006,"Concluída no prazo",$E$7:$E$3006,U2318,$I$7:$I$3006,'RC'!$E$6)/COUNTIFS($E$7:$E$3006,U2318,$I$7:$I$3006,'RC'!$E$6)))</f>
        <v>0</v>
      </c>
      <c r="W2318" s="49">
        <f>SUMIFS($J$7:$J$3006,$E$7:$E$3006,U2318,$I$7:$I$3006,'RC'!$E$6)+SUMIFS($L$7:$L$3006,$E$7:$E$3006,U2318,$I$7:$I$3006,'RC'!$E$6)</f>
        <v>0</v>
      </c>
      <c r="X2318" s="48">
        <f>COUNTIFS($E$7:$E$3006,U2318,$I$7:$I$3006,'RC'!$E$6)</f>
        <v>0</v>
      </c>
      <c r="Y2318" s="48"/>
      <c r="Z2318" s="51" t="str">
        <f>IF(AQ2318='RC'!$E$6,AC2318*1000+AD2318,"")</f>
        <v/>
      </c>
      <c r="AA2318" s="51" t="str">
        <f>IF(AB2318="","",IF(AQ2318='RC'!$E$6,AC2318*1000-AD2318,""))</f>
        <v/>
      </c>
      <c r="AB2318" s="48" t="str">
        <f>IFERROR(VLOOKUP(E2318,Funcionários!$C$8:$E$207,3,FALSE),"")</f>
        <v/>
      </c>
      <c r="AC2318" s="50" t="str">
        <f>IF(AB2318="","",IF(COUNTIFS($AB$7:$AB$3006,AB2318,$AQ$7:$AQ$3006,'RC'!$E$6)=0,"",COUNTIFS($M$7:$M$3006,"Concluída no prazo",$AB$7:$AB$3006,AB2318,$AQ$7:$AQ$3006,'RC'!$E$6)/COUNTIFS($AB$7:$AB$3006,AB2318,$AQ$7:$AQ$3006,'RC'!$E$6)))</f>
        <v/>
      </c>
      <c r="AD2318" s="48">
        <f>SUMIF($AQ$7:$AQ$3006,'RC'!$E$6,$J$7:$J$3006)+SUMIF($AQ$7:$AQ$3006,'RC'!$E$6,$L$7:$L$3006)</f>
        <v>21</v>
      </c>
      <c r="AF2318" s="48">
        <v>2.6889999999992899E-2</v>
      </c>
      <c r="AG2318" s="48">
        <f>IF(OR(AQ2318="",AQ2318&lt;&gt;'RC'!$E$6,AB2318&lt;&gt;'RC'!$D$21),0,1)</f>
        <v>0</v>
      </c>
      <c r="AH2318" s="48">
        <f t="shared" si="812"/>
        <v>2.6889999999992899E-2</v>
      </c>
      <c r="AI2318" s="48" t="str">
        <f t="shared" si="794"/>
        <v/>
      </c>
      <c r="AJ2318" s="48" t="str">
        <f t="shared" si="795"/>
        <v/>
      </c>
      <c r="AK2318" s="52" t="str">
        <f t="shared" si="796"/>
        <v/>
      </c>
      <c r="AL2318" s="52" t="str">
        <f t="shared" si="797"/>
        <v/>
      </c>
      <c r="AM2318" s="48" t="str">
        <f t="shared" si="798"/>
        <v/>
      </c>
      <c r="AN2318" s="48" t="str">
        <f t="shared" si="799"/>
        <v/>
      </c>
      <c r="AP2318" s="18" t="str">
        <f t="shared" si="800"/>
        <v/>
      </c>
      <c r="AQ2318" s="18" t="str">
        <f t="shared" si="801"/>
        <v/>
      </c>
      <c r="AR2318" s="18">
        <v>2.6890000000000001E-2</v>
      </c>
      <c r="AS2318" s="18">
        <f>IF(AF!$D$27="Todos",1,IF(M2318=AF!$D$27,1,0))</f>
        <v>1</v>
      </c>
      <c r="AT2318" s="53">
        <f>IF(AND(E2318=AF!$D$6,OR(LT!M2318=AF!$D$27,AF!$D$27="Todos"),OR(AP2318=AF!$E$8,AQ2318=AF!$E$8)),AR2318+AS2318,0)</f>
        <v>0</v>
      </c>
      <c r="AU2318" s="18" t="str">
        <f t="shared" si="802"/>
        <v/>
      </c>
      <c r="AV2318" s="54" t="str">
        <f t="shared" si="803"/>
        <v/>
      </c>
      <c r="AW2318" s="54" t="str">
        <f t="shared" si="804"/>
        <v/>
      </c>
      <c r="AX2318" s="18" t="str">
        <f t="shared" si="805"/>
        <v/>
      </c>
      <c r="AY2318" s="18" t="str">
        <f t="shared" si="806"/>
        <v/>
      </c>
      <c r="BA2318" s="18">
        <f>IF($E2318=AF!$D$6,IF($M2318="Concluída no prazo",2,IF($M2318="Concluída com atraso",1,0)),0)</f>
        <v>0</v>
      </c>
      <c r="BB2318" s="18">
        <f>IF($E2318=AF!$D$6,IF($M2318="Atrasada",2,IF($M2318="Concluída com atraso",1,0)),0)</f>
        <v>0</v>
      </c>
      <c r="BC2318" s="18">
        <v>2.3120000000000002E-2</v>
      </c>
      <c r="BD2318" s="18">
        <f t="shared" si="813"/>
        <v>2.3120000000000002E-2</v>
      </c>
      <c r="BE2318" s="18">
        <f t="shared" si="813"/>
        <v>2.3120000000000002E-2</v>
      </c>
      <c r="BF2318" s="18" t="str">
        <f t="shared" si="807"/>
        <v/>
      </c>
      <c r="BN2318" s="18" t="str">
        <f t="shared" si="808"/>
        <v>s</v>
      </c>
    </row>
    <row r="2319" spans="3:66" ht="50.1" customHeight="1" thickTop="1" thickBot="1" x14ac:dyDescent="0.3">
      <c r="C2319" s="46"/>
      <c r="D2319" s="46"/>
      <c r="E2319" s="46"/>
      <c r="F2319" s="122"/>
      <c r="G2319" s="122"/>
      <c r="H2319" s="78" t="str">
        <f t="shared" si="809"/>
        <v/>
      </c>
      <c r="I2319" s="78" t="str">
        <f t="shared" si="810"/>
        <v/>
      </c>
      <c r="J2319" s="16"/>
      <c r="K2319" s="46" t="str">
        <f t="shared" si="811"/>
        <v/>
      </c>
      <c r="L2319" s="16"/>
      <c r="M2319" s="16"/>
      <c r="N2319" s="46"/>
      <c r="O2319" s="47" t="str">
        <f t="shared" si="814"/>
        <v/>
      </c>
      <c r="P2319" s="47"/>
      <c r="Q2319" s="48" t="str">
        <f>IFERROR(VLOOKUP(E2319,Funcionários!$C$8:$E$207,3,FALSE),"")</f>
        <v/>
      </c>
      <c r="R2319" s="47"/>
      <c r="S2319" s="49" t="str">
        <f t="shared" si="815"/>
        <v/>
      </c>
      <c r="T2319" s="49">
        <v>2.3130000000000001E-2</v>
      </c>
      <c r="U2319" s="48" t="str">
        <f>IF(Funcionários!C2320=0,"",Funcionários!C2320)</f>
        <v/>
      </c>
      <c r="V2319" s="50">
        <f>IF(U2319="",0,IF(COUNTIFS($E$7:$E$3006,U2319,$I$7:$I$3006,'RC'!$E$6)=0,0,COUNTIFS($M$7:$M$3006,"Concluída no prazo",$E$7:$E$3006,U2319,$I$7:$I$3006,'RC'!$E$6)/COUNTIFS($E$7:$E$3006,U2319,$I$7:$I$3006,'RC'!$E$6)))</f>
        <v>0</v>
      </c>
      <c r="W2319" s="49">
        <f>SUMIFS($J$7:$J$3006,$E$7:$E$3006,U2319,$I$7:$I$3006,'RC'!$E$6)+SUMIFS($L$7:$L$3006,$E$7:$E$3006,U2319,$I$7:$I$3006,'RC'!$E$6)</f>
        <v>0</v>
      </c>
      <c r="X2319" s="48">
        <f>COUNTIFS($E$7:$E$3006,U2319,$I$7:$I$3006,'RC'!$E$6)</f>
        <v>0</v>
      </c>
      <c r="Y2319" s="48"/>
      <c r="Z2319" s="51" t="str">
        <f>IF(AQ2319='RC'!$E$6,AC2319*1000+AD2319,"")</f>
        <v/>
      </c>
      <c r="AA2319" s="51" t="str">
        <f>IF(AB2319="","",IF(AQ2319='RC'!$E$6,AC2319*1000-AD2319,""))</f>
        <v/>
      </c>
      <c r="AB2319" s="48" t="str">
        <f>IFERROR(VLOOKUP(E2319,Funcionários!$C$8:$E$207,3,FALSE),"")</f>
        <v/>
      </c>
      <c r="AC2319" s="50" t="str">
        <f>IF(AB2319="","",IF(COUNTIFS($AB$7:$AB$3006,AB2319,$AQ$7:$AQ$3006,'RC'!$E$6)=0,"",COUNTIFS($M$7:$M$3006,"Concluída no prazo",$AB$7:$AB$3006,AB2319,$AQ$7:$AQ$3006,'RC'!$E$6)/COUNTIFS($AB$7:$AB$3006,AB2319,$AQ$7:$AQ$3006,'RC'!$E$6)))</f>
        <v/>
      </c>
      <c r="AD2319" s="48">
        <f>SUMIF($AQ$7:$AQ$3006,'RC'!$E$6,$J$7:$J$3006)+SUMIF($AQ$7:$AQ$3006,'RC'!$E$6,$L$7:$L$3006)</f>
        <v>21</v>
      </c>
      <c r="AF2319" s="48">
        <v>2.6879999999992899E-2</v>
      </c>
      <c r="AG2319" s="48">
        <f>IF(OR(AQ2319="",AQ2319&lt;&gt;'RC'!$E$6,AB2319&lt;&gt;'RC'!$D$21),0,1)</f>
        <v>0</v>
      </c>
      <c r="AH2319" s="48">
        <f t="shared" si="812"/>
        <v>2.6879999999992899E-2</v>
      </c>
      <c r="AI2319" s="48" t="str">
        <f t="shared" si="794"/>
        <v/>
      </c>
      <c r="AJ2319" s="48" t="str">
        <f t="shared" si="795"/>
        <v/>
      </c>
      <c r="AK2319" s="52" t="str">
        <f t="shared" si="796"/>
        <v/>
      </c>
      <c r="AL2319" s="52" t="str">
        <f t="shared" si="797"/>
        <v/>
      </c>
      <c r="AM2319" s="48" t="str">
        <f t="shared" si="798"/>
        <v/>
      </c>
      <c r="AN2319" s="48" t="str">
        <f t="shared" si="799"/>
        <v/>
      </c>
      <c r="AP2319" s="18" t="str">
        <f t="shared" si="800"/>
        <v/>
      </c>
      <c r="AQ2319" s="18" t="str">
        <f t="shared" si="801"/>
        <v/>
      </c>
      <c r="AR2319" s="18">
        <v>2.6880000000000001E-2</v>
      </c>
      <c r="AS2319" s="18">
        <f>IF(AF!$D$27="Todos",1,IF(M2319=AF!$D$27,1,0))</f>
        <v>1</v>
      </c>
      <c r="AT2319" s="53">
        <f>IF(AND(E2319=AF!$D$6,OR(LT!M2319=AF!$D$27,AF!$D$27="Todos"),OR(AP2319=AF!$E$8,AQ2319=AF!$E$8)),AR2319+AS2319,0)</f>
        <v>0</v>
      </c>
      <c r="AU2319" s="18" t="str">
        <f t="shared" si="802"/>
        <v/>
      </c>
      <c r="AV2319" s="54" t="str">
        <f t="shared" si="803"/>
        <v/>
      </c>
      <c r="AW2319" s="54" t="str">
        <f t="shared" si="804"/>
        <v/>
      </c>
      <c r="AX2319" s="18" t="str">
        <f t="shared" si="805"/>
        <v/>
      </c>
      <c r="AY2319" s="18" t="str">
        <f t="shared" si="806"/>
        <v/>
      </c>
      <c r="BA2319" s="18">
        <f>IF($E2319=AF!$D$6,IF($M2319="Concluída no prazo",2,IF($M2319="Concluída com atraso",1,0)),0)</f>
        <v>0</v>
      </c>
      <c r="BB2319" s="18">
        <f>IF($E2319=AF!$D$6,IF($M2319="Atrasada",2,IF($M2319="Concluída com atraso",1,0)),0)</f>
        <v>0</v>
      </c>
      <c r="BC2319" s="18">
        <v>2.3130000000000001E-2</v>
      </c>
      <c r="BD2319" s="18">
        <f t="shared" si="813"/>
        <v>2.3130000000000001E-2</v>
      </c>
      <c r="BE2319" s="18">
        <f t="shared" si="813"/>
        <v>2.3130000000000001E-2</v>
      </c>
      <c r="BF2319" s="18" t="str">
        <f t="shared" si="807"/>
        <v/>
      </c>
      <c r="BN2319" s="18" t="str">
        <f t="shared" si="808"/>
        <v>s</v>
      </c>
    </row>
    <row r="2320" spans="3:66" ht="50.1" customHeight="1" thickTop="1" thickBot="1" x14ac:dyDescent="0.3">
      <c r="C2320" s="46"/>
      <c r="D2320" s="46"/>
      <c r="E2320" s="46"/>
      <c r="F2320" s="122"/>
      <c r="G2320" s="122"/>
      <c r="H2320" s="78" t="str">
        <f t="shared" si="809"/>
        <v/>
      </c>
      <c r="I2320" s="78" t="str">
        <f t="shared" si="810"/>
        <v/>
      </c>
      <c r="J2320" s="16"/>
      <c r="K2320" s="46" t="str">
        <f t="shared" si="811"/>
        <v/>
      </c>
      <c r="L2320" s="16"/>
      <c r="M2320" s="16"/>
      <c r="N2320" s="46"/>
      <c r="O2320" s="47" t="str">
        <f t="shared" si="814"/>
        <v/>
      </c>
      <c r="P2320" s="47"/>
      <c r="Q2320" s="48" t="str">
        <f>IFERROR(VLOOKUP(E2320,Funcionários!$C$8:$E$207,3,FALSE),"")</f>
        <v/>
      </c>
      <c r="R2320" s="47"/>
      <c r="S2320" s="49" t="str">
        <f t="shared" si="815"/>
        <v/>
      </c>
      <c r="T2320" s="49">
        <v>2.3140000000000001E-2</v>
      </c>
      <c r="U2320" s="48" t="str">
        <f>IF(Funcionários!C2321=0,"",Funcionários!C2321)</f>
        <v/>
      </c>
      <c r="V2320" s="50">
        <f>IF(U2320="",0,IF(COUNTIFS($E$7:$E$3006,U2320,$I$7:$I$3006,'RC'!$E$6)=0,0,COUNTIFS($M$7:$M$3006,"Concluída no prazo",$E$7:$E$3006,U2320,$I$7:$I$3006,'RC'!$E$6)/COUNTIFS($E$7:$E$3006,U2320,$I$7:$I$3006,'RC'!$E$6)))</f>
        <v>0</v>
      </c>
      <c r="W2320" s="49">
        <f>SUMIFS($J$7:$J$3006,$E$7:$E$3006,U2320,$I$7:$I$3006,'RC'!$E$6)+SUMIFS($L$7:$L$3006,$E$7:$E$3006,U2320,$I$7:$I$3006,'RC'!$E$6)</f>
        <v>0</v>
      </c>
      <c r="X2320" s="48">
        <f>COUNTIFS($E$7:$E$3006,U2320,$I$7:$I$3006,'RC'!$E$6)</f>
        <v>0</v>
      </c>
      <c r="Y2320" s="48"/>
      <c r="Z2320" s="51" t="str">
        <f>IF(AQ2320='RC'!$E$6,AC2320*1000+AD2320,"")</f>
        <v/>
      </c>
      <c r="AA2320" s="51" t="str">
        <f>IF(AB2320="","",IF(AQ2320='RC'!$E$6,AC2320*1000-AD2320,""))</f>
        <v/>
      </c>
      <c r="AB2320" s="48" t="str">
        <f>IFERROR(VLOOKUP(E2320,Funcionários!$C$8:$E$207,3,FALSE),"")</f>
        <v/>
      </c>
      <c r="AC2320" s="50" t="str">
        <f>IF(AB2320="","",IF(COUNTIFS($AB$7:$AB$3006,AB2320,$AQ$7:$AQ$3006,'RC'!$E$6)=0,"",COUNTIFS($M$7:$M$3006,"Concluída no prazo",$AB$7:$AB$3006,AB2320,$AQ$7:$AQ$3006,'RC'!$E$6)/COUNTIFS($AB$7:$AB$3006,AB2320,$AQ$7:$AQ$3006,'RC'!$E$6)))</f>
        <v/>
      </c>
      <c r="AD2320" s="48">
        <f>SUMIF($AQ$7:$AQ$3006,'RC'!$E$6,$J$7:$J$3006)+SUMIF($AQ$7:$AQ$3006,'RC'!$E$6,$L$7:$L$3006)</f>
        <v>21</v>
      </c>
      <c r="AF2320" s="48">
        <v>2.68699999999929E-2</v>
      </c>
      <c r="AG2320" s="48">
        <f>IF(OR(AQ2320="",AQ2320&lt;&gt;'RC'!$E$6,AB2320&lt;&gt;'RC'!$D$21),0,1)</f>
        <v>0</v>
      </c>
      <c r="AH2320" s="48">
        <f t="shared" si="812"/>
        <v>2.68699999999929E-2</v>
      </c>
      <c r="AI2320" s="48" t="str">
        <f t="shared" si="794"/>
        <v/>
      </c>
      <c r="AJ2320" s="48" t="str">
        <f t="shared" si="795"/>
        <v/>
      </c>
      <c r="AK2320" s="52" t="str">
        <f t="shared" si="796"/>
        <v/>
      </c>
      <c r="AL2320" s="52" t="str">
        <f t="shared" si="797"/>
        <v/>
      </c>
      <c r="AM2320" s="48" t="str">
        <f t="shared" si="798"/>
        <v/>
      </c>
      <c r="AN2320" s="48" t="str">
        <f t="shared" si="799"/>
        <v/>
      </c>
      <c r="AP2320" s="18" t="str">
        <f t="shared" si="800"/>
        <v/>
      </c>
      <c r="AQ2320" s="18" t="str">
        <f t="shared" si="801"/>
        <v/>
      </c>
      <c r="AR2320" s="18">
        <v>2.6870000000000002E-2</v>
      </c>
      <c r="AS2320" s="18">
        <f>IF(AF!$D$27="Todos",1,IF(M2320=AF!$D$27,1,0))</f>
        <v>1</v>
      </c>
      <c r="AT2320" s="53">
        <f>IF(AND(E2320=AF!$D$6,OR(LT!M2320=AF!$D$27,AF!$D$27="Todos"),OR(AP2320=AF!$E$8,AQ2320=AF!$E$8)),AR2320+AS2320,0)</f>
        <v>0</v>
      </c>
      <c r="AU2320" s="18" t="str">
        <f t="shared" si="802"/>
        <v/>
      </c>
      <c r="AV2320" s="54" t="str">
        <f t="shared" si="803"/>
        <v/>
      </c>
      <c r="AW2320" s="54" t="str">
        <f t="shared" si="804"/>
        <v/>
      </c>
      <c r="AX2320" s="18" t="str">
        <f t="shared" si="805"/>
        <v/>
      </c>
      <c r="AY2320" s="18" t="str">
        <f t="shared" si="806"/>
        <v/>
      </c>
      <c r="BA2320" s="18">
        <f>IF($E2320=AF!$D$6,IF($M2320="Concluída no prazo",2,IF($M2320="Concluída com atraso",1,0)),0)</f>
        <v>0</v>
      </c>
      <c r="BB2320" s="18">
        <f>IF($E2320=AF!$D$6,IF($M2320="Atrasada",2,IF($M2320="Concluída com atraso",1,0)),0)</f>
        <v>0</v>
      </c>
      <c r="BC2320" s="18">
        <v>2.3140000000000001E-2</v>
      </c>
      <c r="BD2320" s="18">
        <f t="shared" si="813"/>
        <v>2.3140000000000001E-2</v>
      </c>
      <c r="BE2320" s="18">
        <f t="shared" si="813"/>
        <v>2.3140000000000001E-2</v>
      </c>
      <c r="BF2320" s="18" t="str">
        <f t="shared" si="807"/>
        <v/>
      </c>
      <c r="BN2320" s="18" t="str">
        <f t="shared" si="808"/>
        <v>s</v>
      </c>
    </row>
    <row r="2321" spans="3:66" ht="50.1" customHeight="1" thickTop="1" thickBot="1" x14ac:dyDescent="0.3">
      <c r="C2321" s="46"/>
      <c r="D2321" s="46"/>
      <c r="E2321" s="46"/>
      <c r="F2321" s="122"/>
      <c r="G2321" s="122"/>
      <c r="H2321" s="78" t="str">
        <f t="shared" si="809"/>
        <v/>
      </c>
      <c r="I2321" s="78" t="str">
        <f t="shared" si="810"/>
        <v/>
      </c>
      <c r="J2321" s="16"/>
      <c r="K2321" s="46" t="str">
        <f t="shared" si="811"/>
        <v/>
      </c>
      <c r="L2321" s="16"/>
      <c r="M2321" s="16"/>
      <c r="N2321" s="46"/>
      <c r="O2321" s="47" t="str">
        <f t="shared" si="814"/>
        <v/>
      </c>
      <c r="P2321" s="47"/>
      <c r="Q2321" s="48" t="str">
        <f>IFERROR(VLOOKUP(E2321,Funcionários!$C$8:$E$207,3,FALSE),"")</f>
        <v/>
      </c>
      <c r="R2321" s="47"/>
      <c r="S2321" s="49" t="str">
        <f t="shared" si="815"/>
        <v/>
      </c>
      <c r="T2321" s="49">
        <v>2.315E-2</v>
      </c>
      <c r="U2321" s="48" t="str">
        <f>IF(Funcionários!C2322=0,"",Funcionários!C2322)</f>
        <v/>
      </c>
      <c r="V2321" s="50">
        <f>IF(U2321="",0,IF(COUNTIFS($E$7:$E$3006,U2321,$I$7:$I$3006,'RC'!$E$6)=0,0,COUNTIFS($M$7:$M$3006,"Concluída no prazo",$E$7:$E$3006,U2321,$I$7:$I$3006,'RC'!$E$6)/COUNTIFS($E$7:$E$3006,U2321,$I$7:$I$3006,'RC'!$E$6)))</f>
        <v>0</v>
      </c>
      <c r="W2321" s="49">
        <f>SUMIFS($J$7:$J$3006,$E$7:$E$3006,U2321,$I$7:$I$3006,'RC'!$E$6)+SUMIFS($L$7:$L$3006,$E$7:$E$3006,U2321,$I$7:$I$3006,'RC'!$E$6)</f>
        <v>0</v>
      </c>
      <c r="X2321" s="48">
        <f>COUNTIFS($E$7:$E$3006,U2321,$I$7:$I$3006,'RC'!$E$6)</f>
        <v>0</v>
      </c>
      <c r="Y2321" s="48"/>
      <c r="Z2321" s="51" t="str">
        <f>IF(AQ2321='RC'!$E$6,AC2321*1000+AD2321,"")</f>
        <v/>
      </c>
      <c r="AA2321" s="51" t="str">
        <f>IF(AB2321="","",IF(AQ2321='RC'!$E$6,AC2321*1000-AD2321,""))</f>
        <v/>
      </c>
      <c r="AB2321" s="48" t="str">
        <f>IFERROR(VLOOKUP(E2321,Funcionários!$C$8:$E$207,3,FALSE),"")</f>
        <v/>
      </c>
      <c r="AC2321" s="50" t="str">
        <f>IF(AB2321="","",IF(COUNTIFS($AB$7:$AB$3006,AB2321,$AQ$7:$AQ$3006,'RC'!$E$6)=0,"",COUNTIFS($M$7:$M$3006,"Concluída no prazo",$AB$7:$AB$3006,AB2321,$AQ$7:$AQ$3006,'RC'!$E$6)/COUNTIFS($AB$7:$AB$3006,AB2321,$AQ$7:$AQ$3006,'RC'!$E$6)))</f>
        <v/>
      </c>
      <c r="AD2321" s="48">
        <f>SUMIF($AQ$7:$AQ$3006,'RC'!$E$6,$J$7:$J$3006)+SUMIF($AQ$7:$AQ$3006,'RC'!$E$6,$L$7:$L$3006)</f>
        <v>21</v>
      </c>
      <c r="AF2321" s="48">
        <v>2.68599999999929E-2</v>
      </c>
      <c r="AG2321" s="48">
        <f>IF(OR(AQ2321="",AQ2321&lt;&gt;'RC'!$E$6,AB2321&lt;&gt;'RC'!$D$21),0,1)</f>
        <v>0</v>
      </c>
      <c r="AH2321" s="48">
        <f t="shared" si="812"/>
        <v>2.68599999999929E-2</v>
      </c>
      <c r="AI2321" s="48" t="str">
        <f t="shared" si="794"/>
        <v/>
      </c>
      <c r="AJ2321" s="48" t="str">
        <f t="shared" si="795"/>
        <v/>
      </c>
      <c r="AK2321" s="52" t="str">
        <f t="shared" si="796"/>
        <v/>
      </c>
      <c r="AL2321" s="52" t="str">
        <f t="shared" si="797"/>
        <v/>
      </c>
      <c r="AM2321" s="48" t="str">
        <f t="shared" si="798"/>
        <v/>
      </c>
      <c r="AN2321" s="48" t="str">
        <f t="shared" si="799"/>
        <v/>
      </c>
      <c r="AP2321" s="18" t="str">
        <f t="shared" si="800"/>
        <v/>
      </c>
      <c r="AQ2321" s="18" t="str">
        <f t="shared" si="801"/>
        <v/>
      </c>
      <c r="AR2321" s="18">
        <v>2.6859999999999998E-2</v>
      </c>
      <c r="AS2321" s="18">
        <f>IF(AF!$D$27="Todos",1,IF(M2321=AF!$D$27,1,0))</f>
        <v>1</v>
      </c>
      <c r="AT2321" s="53">
        <f>IF(AND(E2321=AF!$D$6,OR(LT!M2321=AF!$D$27,AF!$D$27="Todos"),OR(AP2321=AF!$E$8,AQ2321=AF!$E$8)),AR2321+AS2321,0)</f>
        <v>0</v>
      </c>
      <c r="AU2321" s="18" t="str">
        <f t="shared" si="802"/>
        <v/>
      </c>
      <c r="AV2321" s="54" t="str">
        <f t="shared" si="803"/>
        <v/>
      </c>
      <c r="AW2321" s="54" t="str">
        <f t="shared" si="804"/>
        <v/>
      </c>
      <c r="AX2321" s="18" t="str">
        <f t="shared" si="805"/>
        <v/>
      </c>
      <c r="AY2321" s="18" t="str">
        <f t="shared" si="806"/>
        <v/>
      </c>
      <c r="BA2321" s="18">
        <f>IF($E2321=AF!$D$6,IF($M2321="Concluída no prazo",2,IF($M2321="Concluída com atraso",1,0)),0)</f>
        <v>0</v>
      </c>
      <c r="BB2321" s="18">
        <f>IF($E2321=AF!$D$6,IF($M2321="Atrasada",2,IF($M2321="Concluída com atraso",1,0)),0)</f>
        <v>0</v>
      </c>
      <c r="BC2321" s="18">
        <v>2.315E-2</v>
      </c>
      <c r="BD2321" s="18">
        <f t="shared" si="813"/>
        <v>2.315E-2</v>
      </c>
      <c r="BE2321" s="18">
        <f t="shared" si="813"/>
        <v>2.315E-2</v>
      </c>
      <c r="BF2321" s="18" t="str">
        <f t="shared" si="807"/>
        <v/>
      </c>
      <c r="BN2321" s="18" t="str">
        <f t="shared" si="808"/>
        <v>s</v>
      </c>
    </row>
    <row r="2322" spans="3:66" ht="50.1" customHeight="1" thickTop="1" thickBot="1" x14ac:dyDescent="0.3">
      <c r="C2322" s="46"/>
      <c r="D2322" s="46"/>
      <c r="E2322" s="46"/>
      <c r="F2322" s="122"/>
      <c r="G2322" s="122"/>
      <c r="H2322" s="78" t="str">
        <f t="shared" si="809"/>
        <v/>
      </c>
      <c r="I2322" s="78" t="str">
        <f t="shared" si="810"/>
        <v/>
      </c>
      <c r="J2322" s="16"/>
      <c r="K2322" s="46" t="str">
        <f t="shared" si="811"/>
        <v/>
      </c>
      <c r="L2322" s="16"/>
      <c r="M2322" s="16"/>
      <c r="N2322" s="46"/>
      <c r="O2322" s="47" t="str">
        <f t="shared" si="814"/>
        <v/>
      </c>
      <c r="P2322" s="47"/>
      <c r="Q2322" s="48" t="str">
        <f>IFERROR(VLOOKUP(E2322,Funcionários!$C$8:$E$207,3,FALSE),"")</f>
        <v/>
      </c>
      <c r="R2322" s="47"/>
      <c r="S2322" s="49" t="str">
        <f t="shared" si="815"/>
        <v/>
      </c>
      <c r="T2322" s="49">
        <v>2.316E-2</v>
      </c>
      <c r="U2322" s="48" t="str">
        <f>IF(Funcionários!C2323=0,"",Funcionários!C2323)</f>
        <v/>
      </c>
      <c r="V2322" s="50">
        <f>IF(U2322="",0,IF(COUNTIFS($E$7:$E$3006,U2322,$I$7:$I$3006,'RC'!$E$6)=0,0,COUNTIFS($M$7:$M$3006,"Concluída no prazo",$E$7:$E$3006,U2322,$I$7:$I$3006,'RC'!$E$6)/COUNTIFS($E$7:$E$3006,U2322,$I$7:$I$3006,'RC'!$E$6)))</f>
        <v>0</v>
      </c>
      <c r="W2322" s="49">
        <f>SUMIFS($J$7:$J$3006,$E$7:$E$3006,U2322,$I$7:$I$3006,'RC'!$E$6)+SUMIFS($L$7:$L$3006,$E$7:$E$3006,U2322,$I$7:$I$3006,'RC'!$E$6)</f>
        <v>0</v>
      </c>
      <c r="X2322" s="48">
        <f>COUNTIFS($E$7:$E$3006,U2322,$I$7:$I$3006,'RC'!$E$6)</f>
        <v>0</v>
      </c>
      <c r="Y2322" s="48"/>
      <c r="Z2322" s="51" t="str">
        <f>IF(AQ2322='RC'!$E$6,AC2322*1000+AD2322,"")</f>
        <v/>
      </c>
      <c r="AA2322" s="51" t="str">
        <f>IF(AB2322="","",IF(AQ2322='RC'!$E$6,AC2322*1000-AD2322,""))</f>
        <v/>
      </c>
      <c r="AB2322" s="48" t="str">
        <f>IFERROR(VLOOKUP(E2322,Funcionários!$C$8:$E$207,3,FALSE),"")</f>
        <v/>
      </c>
      <c r="AC2322" s="50" t="str">
        <f>IF(AB2322="","",IF(COUNTIFS($AB$7:$AB$3006,AB2322,$AQ$7:$AQ$3006,'RC'!$E$6)=0,"",COUNTIFS($M$7:$M$3006,"Concluída no prazo",$AB$7:$AB$3006,AB2322,$AQ$7:$AQ$3006,'RC'!$E$6)/COUNTIFS($AB$7:$AB$3006,AB2322,$AQ$7:$AQ$3006,'RC'!$E$6)))</f>
        <v/>
      </c>
      <c r="AD2322" s="48">
        <f>SUMIF($AQ$7:$AQ$3006,'RC'!$E$6,$J$7:$J$3006)+SUMIF($AQ$7:$AQ$3006,'RC'!$E$6,$L$7:$L$3006)</f>
        <v>21</v>
      </c>
      <c r="AF2322" s="48">
        <v>2.68499999999929E-2</v>
      </c>
      <c r="AG2322" s="48">
        <f>IF(OR(AQ2322="",AQ2322&lt;&gt;'RC'!$E$6,AB2322&lt;&gt;'RC'!$D$21),0,1)</f>
        <v>0</v>
      </c>
      <c r="AH2322" s="48">
        <f t="shared" si="812"/>
        <v>2.68499999999929E-2</v>
      </c>
      <c r="AI2322" s="48" t="str">
        <f t="shared" si="794"/>
        <v/>
      </c>
      <c r="AJ2322" s="48" t="str">
        <f t="shared" si="795"/>
        <v/>
      </c>
      <c r="AK2322" s="52" t="str">
        <f t="shared" si="796"/>
        <v/>
      </c>
      <c r="AL2322" s="52" t="str">
        <f t="shared" si="797"/>
        <v/>
      </c>
      <c r="AM2322" s="48" t="str">
        <f t="shared" si="798"/>
        <v/>
      </c>
      <c r="AN2322" s="48" t="str">
        <f t="shared" si="799"/>
        <v/>
      </c>
      <c r="AP2322" s="18" t="str">
        <f t="shared" si="800"/>
        <v/>
      </c>
      <c r="AQ2322" s="18" t="str">
        <f t="shared" si="801"/>
        <v/>
      </c>
      <c r="AR2322" s="18">
        <v>2.6849999999999999E-2</v>
      </c>
      <c r="AS2322" s="18">
        <f>IF(AF!$D$27="Todos",1,IF(M2322=AF!$D$27,1,0))</f>
        <v>1</v>
      </c>
      <c r="AT2322" s="53">
        <f>IF(AND(E2322=AF!$D$6,OR(LT!M2322=AF!$D$27,AF!$D$27="Todos"),OR(AP2322=AF!$E$8,AQ2322=AF!$E$8)),AR2322+AS2322,0)</f>
        <v>0</v>
      </c>
      <c r="AU2322" s="18" t="str">
        <f t="shared" si="802"/>
        <v/>
      </c>
      <c r="AV2322" s="54" t="str">
        <f t="shared" si="803"/>
        <v/>
      </c>
      <c r="AW2322" s="54" t="str">
        <f t="shared" si="804"/>
        <v/>
      </c>
      <c r="AX2322" s="18" t="str">
        <f t="shared" si="805"/>
        <v/>
      </c>
      <c r="AY2322" s="18" t="str">
        <f t="shared" si="806"/>
        <v/>
      </c>
      <c r="BA2322" s="18">
        <f>IF($E2322=AF!$D$6,IF($M2322="Concluída no prazo",2,IF($M2322="Concluída com atraso",1,0)),0)</f>
        <v>0</v>
      </c>
      <c r="BB2322" s="18">
        <f>IF($E2322=AF!$D$6,IF($M2322="Atrasada",2,IF($M2322="Concluída com atraso",1,0)),0)</f>
        <v>0</v>
      </c>
      <c r="BC2322" s="18">
        <v>2.316E-2</v>
      </c>
      <c r="BD2322" s="18">
        <f t="shared" si="813"/>
        <v>2.316E-2</v>
      </c>
      <c r="BE2322" s="18">
        <f t="shared" si="813"/>
        <v>2.316E-2</v>
      </c>
      <c r="BF2322" s="18" t="str">
        <f t="shared" si="807"/>
        <v/>
      </c>
      <c r="BN2322" s="18" t="str">
        <f t="shared" si="808"/>
        <v>s</v>
      </c>
    </row>
    <row r="2323" spans="3:66" ht="50.1" customHeight="1" thickTop="1" thickBot="1" x14ac:dyDescent="0.3">
      <c r="C2323" s="46"/>
      <c r="D2323" s="46"/>
      <c r="E2323" s="46"/>
      <c r="F2323" s="122"/>
      <c r="G2323" s="122"/>
      <c r="H2323" s="78" t="str">
        <f t="shared" si="809"/>
        <v/>
      </c>
      <c r="I2323" s="78" t="str">
        <f t="shared" si="810"/>
        <v/>
      </c>
      <c r="J2323" s="16"/>
      <c r="K2323" s="46" t="str">
        <f t="shared" si="811"/>
        <v/>
      </c>
      <c r="L2323" s="16"/>
      <c r="M2323" s="16"/>
      <c r="N2323" s="46"/>
      <c r="O2323" s="47" t="str">
        <f t="shared" si="814"/>
        <v/>
      </c>
      <c r="P2323" s="47"/>
      <c r="Q2323" s="48" t="str">
        <f>IFERROR(VLOOKUP(E2323,Funcionários!$C$8:$E$207,3,FALSE),"")</f>
        <v/>
      </c>
      <c r="R2323" s="47"/>
      <c r="S2323" s="49" t="str">
        <f t="shared" si="815"/>
        <v/>
      </c>
      <c r="T2323" s="49">
        <v>2.317E-2</v>
      </c>
      <c r="U2323" s="48" t="str">
        <f>IF(Funcionários!C2324=0,"",Funcionários!C2324)</f>
        <v/>
      </c>
      <c r="V2323" s="50">
        <f>IF(U2323="",0,IF(COUNTIFS($E$7:$E$3006,U2323,$I$7:$I$3006,'RC'!$E$6)=0,0,COUNTIFS($M$7:$M$3006,"Concluída no prazo",$E$7:$E$3006,U2323,$I$7:$I$3006,'RC'!$E$6)/COUNTIFS($E$7:$E$3006,U2323,$I$7:$I$3006,'RC'!$E$6)))</f>
        <v>0</v>
      </c>
      <c r="W2323" s="49">
        <f>SUMIFS($J$7:$J$3006,$E$7:$E$3006,U2323,$I$7:$I$3006,'RC'!$E$6)+SUMIFS($L$7:$L$3006,$E$7:$E$3006,U2323,$I$7:$I$3006,'RC'!$E$6)</f>
        <v>0</v>
      </c>
      <c r="X2323" s="48">
        <f>COUNTIFS($E$7:$E$3006,U2323,$I$7:$I$3006,'RC'!$E$6)</f>
        <v>0</v>
      </c>
      <c r="Y2323" s="48"/>
      <c r="Z2323" s="51" t="str">
        <f>IF(AQ2323='RC'!$E$6,AC2323*1000+AD2323,"")</f>
        <v/>
      </c>
      <c r="AA2323" s="51" t="str">
        <f>IF(AB2323="","",IF(AQ2323='RC'!$E$6,AC2323*1000-AD2323,""))</f>
        <v/>
      </c>
      <c r="AB2323" s="48" t="str">
        <f>IFERROR(VLOOKUP(E2323,Funcionários!$C$8:$E$207,3,FALSE),"")</f>
        <v/>
      </c>
      <c r="AC2323" s="50" t="str">
        <f>IF(AB2323="","",IF(COUNTIFS($AB$7:$AB$3006,AB2323,$AQ$7:$AQ$3006,'RC'!$E$6)=0,"",COUNTIFS($M$7:$M$3006,"Concluída no prazo",$AB$7:$AB$3006,AB2323,$AQ$7:$AQ$3006,'RC'!$E$6)/COUNTIFS($AB$7:$AB$3006,AB2323,$AQ$7:$AQ$3006,'RC'!$E$6)))</f>
        <v/>
      </c>
      <c r="AD2323" s="48">
        <f>SUMIF($AQ$7:$AQ$3006,'RC'!$E$6,$J$7:$J$3006)+SUMIF($AQ$7:$AQ$3006,'RC'!$E$6,$L$7:$L$3006)</f>
        <v>21</v>
      </c>
      <c r="AF2323" s="48">
        <v>2.6839999999992901E-2</v>
      </c>
      <c r="AG2323" s="48">
        <f>IF(OR(AQ2323="",AQ2323&lt;&gt;'RC'!$E$6,AB2323&lt;&gt;'RC'!$D$21),0,1)</f>
        <v>0</v>
      </c>
      <c r="AH2323" s="48">
        <f t="shared" si="812"/>
        <v>2.6839999999992901E-2</v>
      </c>
      <c r="AI2323" s="48" t="str">
        <f t="shared" si="794"/>
        <v/>
      </c>
      <c r="AJ2323" s="48" t="str">
        <f t="shared" si="795"/>
        <v/>
      </c>
      <c r="AK2323" s="52" t="str">
        <f t="shared" si="796"/>
        <v/>
      </c>
      <c r="AL2323" s="52" t="str">
        <f t="shared" si="797"/>
        <v/>
      </c>
      <c r="AM2323" s="48" t="str">
        <f t="shared" si="798"/>
        <v/>
      </c>
      <c r="AN2323" s="48" t="str">
        <f t="shared" si="799"/>
        <v/>
      </c>
      <c r="AP2323" s="18" t="str">
        <f t="shared" si="800"/>
        <v/>
      </c>
      <c r="AQ2323" s="18" t="str">
        <f t="shared" si="801"/>
        <v/>
      </c>
      <c r="AR2323" s="18">
        <v>2.6839999999999999E-2</v>
      </c>
      <c r="AS2323" s="18">
        <f>IF(AF!$D$27="Todos",1,IF(M2323=AF!$D$27,1,0))</f>
        <v>1</v>
      </c>
      <c r="AT2323" s="53">
        <f>IF(AND(E2323=AF!$D$6,OR(LT!M2323=AF!$D$27,AF!$D$27="Todos"),OR(AP2323=AF!$E$8,AQ2323=AF!$E$8)),AR2323+AS2323,0)</f>
        <v>0</v>
      </c>
      <c r="AU2323" s="18" t="str">
        <f t="shared" si="802"/>
        <v/>
      </c>
      <c r="AV2323" s="54" t="str">
        <f t="shared" si="803"/>
        <v/>
      </c>
      <c r="AW2323" s="54" t="str">
        <f t="shared" si="804"/>
        <v/>
      </c>
      <c r="AX2323" s="18" t="str">
        <f t="shared" si="805"/>
        <v/>
      </c>
      <c r="AY2323" s="18" t="str">
        <f t="shared" si="806"/>
        <v/>
      </c>
      <c r="BA2323" s="18">
        <f>IF($E2323=AF!$D$6,IF($M2323="Concluída no prazo",2,IF($M2323="Concluída com atraso",1,0)),0)</f>
        <v>0</v>
      </c>
      <c r="BB2323" s="18">
        <f>IF($E2323=AF!$D$6,IF($M2323="Atrasada",2,IF($M2323="Concluída com atraso",1,0)),0)</f>
        <v>0</v>
      </c>
      <c r="BC2323" s="18">
        <v>2.317E-2</v>
      </c>
      <c r="BD2323" s="18">
        <f t="shared" si="813"/>
        <v>2.317E-2</v>
      </c>
      <c r="BE2323" s="18">
        <f t="shared" si="813"/>
        <v>2.317E-2</v>
      </c>
      <c r="BF2323" s="18" t="str">
        <f t="shared" si="807"/>
        <v/>
      </c>
      <c r="BN2323" s="18" t="str">
        <f t="shared" si="808"/>
        <v>s</v>
      </c>
    </row>
    <row r="2324" spans="3:66" ht="50.1" customHeight="1" thickTop="1" thickBot="1" x14ac:dyDescent="0.3">
      <c r="C2324" s="46"/>
      <c r="D2324" s="46"/>
      <c r="E2324" s="46"/>
      <c r="F2324" s="122"/>
      <c r="G2324" s="122"/>
      <c r="H2324" s="78" t="str">
        <f t="shared" si="809"/>
        <v/>
      </c>
      <c r="I2324" s="78" t="str">
        <f t="shared" si="810"/>
        <v/>
      </c>
      <c r="J2324" s="16"/>
      <c r="K2324" s="46" t="str">
        <f t="shared" si="811"/>
        <v/>
      </c>
      <c r="L2324" s="16"/>
      <c r="M2324" s="16"/>
      <c r="N2324" s="46"/>
      <c r="O2324" s="47" t="str">
        <f t="shared" si="814"/>
        <v/>
      </c>
      <c r="P2324" s="47"/>
      <c r="Q2324" s="48" t="str">
        <f>IFERROR(VLOOKUP(E2324,Funcionários!$C$8:$E$207,3,FALSE),"")</f>
        <v/>
      </c>
      <c r="R2324" s="47"/>
      <c r="S2324" s="49" t="str">
        <f t="shared" si="815"/>
        <v/>
      </c>
      <c r="T2324" s="49">
        <v>2.3179999999999999E-2</v>
      </c>
      <c r="U2324" s="48" t="str">
        <f>IF(Funcionários!C2325=0,"",Funcionários!C2325)</f>
        <v/>
      </c>
      <c r="V2324" s="50">
        <f>IF(U2324="",0,IF(COUNTIFS($E$7:$E$3006,U2324,$I$7:$I$3006,'RC'!$E$6)=0,0,COUNTIFS($M$7:$M$3006,"Concluída no prazo",$E$7:$E$3006,U2324,$I$7:$I$3006,'RC'!$E$6)/COUNTIFS($E$7:$E$3006,U2324,$I$7:$I$3006,'RC'!$E$6)))</f>
        <v>0</v>
      </c>
      <c r="W2324" s="49">
        <f>SUMIFS($J$7:$J$3006,$E$7:$E$3006,U2324,$I$7:$I$3006,'RC'!$E$6)+SUMIFS($L$7:$L$3006,$E$7:$E$3006,U2324,$I$7:$I$3006,'RC'!$E$6)</f>
        <v>0</v>
      </c>
      <c r="X2324" s="48">
        <f>COUNTIFS($E$7:$E$3006,U2324,$I$7:$I$3006,'RC'!$E$6)</f>
        <v>0</v>
      </c>
      <c r="Y2324" s="48"/>
      <c r="Z2324" s="51" t="str">
        <f>IF(AQ2324='RC'!$E$6,AC2324*1000+AD2324,"")</f>
        <v/>
      </c>
      <c r="AA2324" s="51" t="str">
        <f>IF(AB2324="","",IF(AQ2324='RC'!$E$6,AC2324*1000-AD2324,""))</f>
        <v/>
      </c>
      <c r="AB2324" s="48" t="str">
        <f>IFERROR(VLOOKUP(E2324,Funcionários!$C$8:$E$207,3,FALSE),"")</f>
        <v/>
      </c>
      <c r="AC2324" s="50" t="str">
        <f>IF(AB2324="","",IF(COUNTIFS($AB$7:$AB$3006,AB2324,$AQ$7:$AQ$3006,'RC'!$E$6)=0,"",COUNTIFS($M$7:$M$3006,"Concluída no prazo",$AB$7:$AB$3006,AB2324,$AQ$7:$AQ$3006,'RC'!$E$6)/COUNTIFS($AB$7:$AB$3006,AB2324,$AQ$7:$AQ$3006,'RC'!$E$6)))</f>
        <v/>
      </c>
      <c r="AD2324" s="48">
        <f>SUMIF($AQ$7:$AQ$3006,'RC'!$E$6,$J$7:$J$3006)+SUMIF($AQ$7:$AQ$3006,'RC'!$E$6,$L$7:$L$3006)</f>
        <v>21</v>
      </c>
      <c r="AF2324" s="48">
        <v>2.6829999999992901E-2</v>
      </c>
      <c r="AG2324" s="48">
        <f>IF(OR(AQ2324="",AQ2324&lt;&gt;'RC'!$E$6,AB2324&lt;&gt;'RC'!$D$21),0,1)</f>
        <v>0</v>
      </c>
      <c r="AH2324" s="48">
        <f t="shared" si="812"/>
        <v>2.6829999999992901E-2</v>
      </c>
      <c r="AI2324" s="48" t="str">
        <f t="shared" si="794"/>
        <v/>
      </c>
      <c r="AJ2324" s="48" t="str">
        <f t="shared" si="795"/>
        <v/>
      </c>
      <c r="AK2324" s="52" t="str">
        <f t="shared" si="796"/>
        <v/>
      </c>
      <c r="AL2324" s="52" t="str">
        <f t="shared" si="797"/>
        <v/>
      </c>
      <c r="AM2324" s="48" t="str">
        <f t="shared" si="798"/>
        <v/>
      </c>
      <c r="AN2324" s="48" t="str">
        <f t="shared" si="799"/>
        <v/>
      </c>
      <c r="AP2324" s="18" t="str">
        <f t="shared" si="800"/>
        <v/>
      </c>
      <c r="AQ2324" s="18" t="str">
        <f t="shared" si="801"/>
        <v/>
      </c>
      <c r="AR2324" s="18">
        <v>2.683E-2</v>
      </c>
      <c r="AS2324" s="18">
        <f>IF(AF!$D$27="Todos",1,IF(M2324=AF!$D$27,1,0))</f>
        <v>1</v>
      </c>
      <c r="AT2324" s="53">
        <f>IF(AND(E2324=AF!$D$6,OR(LT!M2324=AF!$D$27,AF!$D$27="Todos"),OR(AP2324=AF!$E$8,AQ2324=AF!$E$8)),AR2324+AS2324,0)</f>
        <v>0</v>
      </c>
      <c r="AU2324" s="18" t="str">
        <f t="shared" si="802"/>
        <v/>
      </c>
      <c r="AV2324" s="54" t="str">
        <f t="shared" si="803"/>
        <v/>
      </c>
      <c r="AW2324" s="54" t="str">
        <f t="shared" si="804"/>
        <v/>
      </c>
      <c r="AX2324" s="18" t="str">
        <f t="shared" si="805"/>
        <v/>
      </c>
      <c r="AY2324" s="18" t="str">
        <f t="shared" si="806"/>
        <v/>
      </c>
      <c r="BA2324" s="18">
        <f>IF($E2324=AF!$D$6,IF($M2324="Concluída no prazo",2,IF($M2324="Concluída com atraso",1,0)),0)</f>
        <v>0</v>
      </c>
      <c r="BB2324" s="18">
        <f>IF($E2324=AF!$D$6,IF($M2324="Atrasada",2,IF($M2324="Concluída com atraso",1,0)),0)</f>
        <v>0</v>
      </c>
      <c r="BC2324" s="18">
        <v>2.3179999999999999E-2</v>
      </c>
      <c r="BD2324" s="18">
        <f t="shared" si="813"/>
        <v>2.3179999999999999E-2</v>
      </c>
      <c r="BE2324" s="18">
        <f t="shared" si="813"/>
        <v>2.3179999999999999E-2</v>
      </c>
      <c r="BF2324" s="18" t="str">
        <f t="shared" si="807"/>
        <v/>
      </c>
      <c r="BN2324" s="18" t="str">
        <f t="shared" si="808"/>
        <v>s</v>
      </c>
    </row>
    <row r="2325" spans="3:66" ht="50.1" customHeight="1" thickTop="1" thickBot="1" x14ac:dyDescent="0.3">
      <c r="C2325" s="46"/>
      <c r="D2325" s="46"/>
      <c r="E2325" s="46"/>
      <c r="F2325" s="122"/>
      <c r="G2325" s="122"/>
      <c r="H2325" s="78" t="str">
        <f t="shared" si="809"/>
        <v/>
      </c>
      <c r="I2325" s="78" t="str">
        <f t="shared" si="810"/>
        <v/>
      </c>
      <c r="J2325" s="16"/>
      <c r="K2325" s="46" t="str">
        <f t="shared" si="811"/>
        <v/>
      </c>
      <c r="L2325" s="16"/>
      <c r="M2325" s="16"/>
      <c r="N2325" s="46"/>
      <c r="O2325" s="47" t="str">
        <f t="shared" si="814"/>
        <v/>
      </c>
      <c r="P2325" s="47"/>
      <c r="Q2325" s="48" t="str">
        <f>IFERROR(VLOOKUP(E2325,Funcionários!$C$8:$E$207,3,FALSE),"")</f>
        <v/>
      </c>
      <c r="R2325" s="47"/>
      <c r="S2325" s="49" t="str">
        <f t="shared" si="815"/>
        <v/>
      </c>
      <c r="T2325" s="49">
        <v>2.3189999999999999E-2</v>
      </c>
      <c r="U2325" s="48" t="str">
        <f>IF(Funcionários!C2326=0,"",Funcionários!C2326)</f>
        <v/>
      </c>
      <c r="V2325" s="50">
        <f>IF(U2325="",0,IF(COUNTIFS($E$7:$E$3006,U2325,$I$7:$I$3006,'RC'!$E$6)=0,0,COUNTIFS($M$7:$M$3006,"Concluída no prazo",$E$7:$E$3006,U2325,$I$7:$I$3006,'RC'!$E$6)/COUNTIFS($E$7:$E$3006,U2325,$I$7:$I$3006,'RC'!$E$6)))</f>
        <v>0</v>
      </c>
      <c r="W2325" s="49">
        <f>SUMIFS($J$7:$J$3006,$E$7:$E$3006,U2325,$I$7:$I$3006,'RC'!$E$6)+SUMIFS($L$7:$L$3006,$E$7:$E$3006,U2325,$I$7:$I$3006,'RC'!$E$6)</f>
        <v>0</v>
      </c>
      <c r="X2325" s="48">
        <f>COUNTIFS($E$7:$E$3006,U2325,$I$7:$I$3006,'RC'!$E$6)</f>
        <v>0</v>
      </c>
      <c r="Y2325" s="48"/>
      <c r="Z2325" s="51" t="str">
        <f>IF(AQ2325='RC'!$E$6,AC2325*1000+AD2325,"")</f>
        <v/>
      </c>
      <c r="AA2325" s="51" t="str">
        <f>IF(AB2325="","",IF(AQ2325='RC'!$E$6,AC2325*1000-AD2325,""))</f>
        <v/>
      </c>
      <c r="AB2325" s="48" t="str">
        <f>IFERROR(VLOOKUP(E2325,Funcionários!$C$8:$E$207,3,FALSE),"")</f>
        <v/>
      </c>
      <c r="AC2325" s="50" t="str">
        <f>IF(AB2325="","",IF(COUNTIFS($AB$7:$AB$3006,AB2325,$AQ$7:$AQ$3006,'RC'!$E$6)=0,"",COUNTIFS($M$7:$M$3006,"Concluída no prazo",$AB$7:$AB$3006,AB2325,$AQ$7:$AQ$3006,'RC'!$E$6)/COUNTIFS($AB$7:$AB$3006,AB2325,$AQ$7:$AQ$3006,'RC'!$E$6)))</f>
        <v/>
      </c>
      <c r="AD2325" s="48">
        <f>SUMIF($AQ$7:$AQ$3006,'RC'!$E$6,$J$7:$J$3006)+SUMIF($AQ$7:$AQ$3006,'RC'!$E$6,$L$7:$L$3006)</f>
        <v>21</v>
      </c>
      <c r="AF2325" s="48">
        <v>2.6819999999992902E-2</v>
      </c>
      <c r="AG2325" s="48">
        <f>IF(OR(AQ2325="",AQ2325&lt;&gt;'RC'!$E$6,AB2325&lt;&gt;'RC'!$D$21),0,1)</f>
        <v>0</v>
      </c>
      <c r="AH2325" s="48">
        <f t="shared" si="812"/>
        <v>2.6819999999992902E-2</v>
      </c>
      <c r="AI2325" s="48" t="str">
        <f t="shared" si="794"/>
        <v/>
      </c>
      <c r="AJ2325" s="48" t="str">
        <f t="shared" si="795"/>
        <v/>
      </c>
      <c r="AK2325" s="52" t="str">
        <f t="shared" si="796"/>
        <v/>
      </c>
      <c r="AL2325" s="52" t="str">
        <f t="shared" si="797"/>
        <v/>
      </c>
      <c r="AM2325" s="48" t="str">
        <f t="shared" si="798"/>
        <v/>
      </c>
      <c r="AN2325" s="48" t="str">
        <f t="shared" si="799"/>
        <v/>
      </c>
      <c r="AP2325" s="18" t="str">
        <f t="shared" si="800"/>
        <v/>
      </c>
      <c r="AQ2325" s="18" t="str">
        <f t="shared" si="801"/>
        <v/>
      </c>
      <c r="AR2325" s="18">
        <v>2.682E-2</v>
      </c>
      <c r="AS2325" s="18">
        <f>IF(AF!$D$27="Todos",1,IF(M2325=AF!$D$27,1,0))</f>
        <v>1</v>
      </c>
      <c r="AT2325" s="53">
        <f>IF(AND(E2325=AF!$D$6,OR(LT!M2325=AF!$D$27,AF!$D$27="Todos"),OR(AP2325=AF!$E$8,AQ2325=AF!$E$8)),AR2325+AS2325,0)</f>
        <v>0</v>
      </c>
      <c r="AU2325" s="18" t="str">
        <f t="shared" si="802"/>
        <v/>
      </c>
      <c r="AV2325" s="54" t="str">
        <f t="shared" si="803"/>
        <v/>
      </c>
      <c r="AW2325" s="54" t="str">
        <f t="shared" si="804"/>
        <v/>
      </c>
      <c r="AX2325" s="18" t="str">
        <f t="shared" si="805"/>
        <v/>
      </c>
      <c r="AY2325" s="18" t="str">
        <f t="shared" si="806"/>
        <v/>
      </c>
      <c r="BA2325" s="18">
        <f>IF($E2325=AF!$D$6,IF($M2325="Concluída no prazo",2,IF($M2325="Concluída com atraso",1,0)),0)</f>
        <v>0</v>
      </c>
      <c r="BB2325" s="18">
        <f>IF($E2325=AF!$D$6,IF($M2325="Atrasada",2,IF($M2325="Concluída com atraso",1,0)),0)</f>
        <v>0</v>
      </c>
      <c r="BC2325" s="18">
        <v>2.3189999999999999E-2</v>
      </c>
      <c r="BD2325" s="18">
        <f t="shared" si="813"/>
        <v>2.3189999999999999E-2</v>
      </c>
      <c r="BE2325" s="18">
        <f t="shared" si="813"/>
        <v>2.3189999999999999E-2</v>
      </c>
      <c r="BF2325" s="18" t="str">
        <f t="shared" si="807"/>
        <v/>
      </c>
      <c r="BN2325" s="18" t="str">
        <f t="shared" si="808"/>
        <v>s</v>
      </c>
    </row>
    <row r="2326" spans="3:66" ht="50.1" customHeight="1" thickTop="1" thickBot="1" x14ac:dyDescent="0.3">
      <c r="C2326" s="46"/>
      <c r="D2326" s="46"/>
      <c r="E2326" s="46"/>
      <c r="F2326" s="122"/>
      <c r="G2326" s="122"/>
      <c r="H2326" s="78" t="str">
        <f t="shared" si="809"/>
        <v/>
      </c>
      <c r="I2326" s="78" t="str">
        <f t="shared" si="810"/>
        <v/>
      </c>
      <c r="J2326" s="16"/>
      <c r="K2326" s="46" t="str">
        <f t="shared" si="811"/>
        <v/>
      </c>
      <c r="L2326" s="16"/>
      <c r="M2326" s="16"/>
      <c r="N2326" s="46"/>
      <c r="O2326" s="47" t="str">
        <f t="shared" si="814"/>
        <v/>
      </c>
      <c r="P2326" s="47"/>
      <c r="Q2326" s="48" t="str">
        <f>IFERROR(VLOOKUP(E2326,Funcionários!$C$8:$E$207,3,FALSE),"")</f>
        <v/>
      </c>
      <c r="R2326" s="47"/>
      <c r="S2326" s="49" t="str">
        <f t="shared" si="815"/>
        <v/>
      </c>
      <c r="T2326" s="49">
        <v>2.3199999999999998E-2</v>
      </c>
      <c r="U2326" s="48" t="str">
        <f>IF(Funcionários!C2327=0,"",Funcionários!C2327)</f>
        <v/>
      </c>
      <c r="V2326" s="50">
        <f>IF(U2326="",0,IF(COUNTIFS($E$7:$E$3006,U2326,$I$7:$I$3006,'RC'!$E$6)=0,0,COUNTIFS($M$7:$M$3006,"Concluída no prazo",$E$7:$E$3006,U2326,$I$7:$I$3006,'RC'!$E$6)/COUNTIFS($E$7:$E$3006,U2326,$I$7:$I$3006,'RC'!$E$6)))</f>
        <v>0</v>
      </c>
      <c r="W2326" s="49">
        <f>SUMIFS($J$7:$J$3006,$E$7:$E$3006,U2326,$I$7:$I$3006,'RC'!$E$6)+SUMIFS($L$7:$L$3006,$E$7:$E$3006,U2326,$I$7:$I$3006,'RC'!$E$6)</f>
        <v>0</v>
      </c>
      <c r="X2326" s="48">
        <f>COUNTIFS($E$7:$E$3006,U2326,$I$7:$I$3006,'RC'!$E$6)</f>
        <v>0</v>
      </c>
      <c r="Y2326" s="48"/>
      <c r="Z2326" s="51" t="str">
        <f>IF(AQ2326='RC'!$E$6,AC2326*1000+AD2326,"")</f>
        <v/>
      </c>
      <c r="AA2326" s="51" t="str">
        <f>IF(AB2326="","",IF(AQ2326='RC'!$E$6,AC2326*1000-AD2326,""))</f>
        <v/>
      </c>
      <c r="AB2326" s="48" t="str">
        <f>IFERROR(VLOOKUP(E2326,Funcionários!$C$8:$E$207,3,FALSE),"")</f>
        <v/>
      </c>
      <c r="AC2326" s="50" t="str">
        <f>IF(AB2326="","",IF(COUNTIFS($AB$7:$AB$3006,AB2326,$AQ$7:$AQ$3006,'RC'!$E$6)=0,"",COUNTIFS($M$7:$M$3006,"Concluída no prazo",$AB$7:$AB$3006,AB2326,$AQ$7:$AQ$3006,'RC'!$E$6)/COUNTIFS($AB$7:$AB$3006,AB2326,$AQ$7:$AQ$3006,'RC'!$E$6)))</f>
        <v/>
      </c>
      <c r="AD2326" s="48">
        <f>SUMIF($AQ$7:$AQ$3006,'RC'!$E$6,$J$7:$J$3006)+SUMIF($AQ$7:$AQ$3006,'RC'!$E$6,$L$7:$L$3006)</f>
        <v>21</v>
      </c>
      <c r="AF2326" s="48">
        <v>2.6809999999992899E-2</v>
      </c>
      <c r="AG2326" s="48">
        <f>IF(OR(AQ2326="",AQ2326&lt;&gt;'RC'!$E$6,AB2326&lt;&gt;'RC'!$D$21),0,1)</f>
        <v>0</v>
      </c>
      <c r="AH2326" s="48">
        <f t="shared" si="812"/>
        <v>2.6809999999992899E-2</v>
      </c>
      <c r="AI2326" s="48" t="str">
        <f t="shared" si="794"/>
        <v/>
      </c>
      <c r="AJ2326" s="48" t="str">
        <f t="shared" si="795"/>
        <v/>
      </c>
      <c r="AK2326" s="52" t="str">
        <f t="shared" si="796"/>
        <v/>
      </c>
      <c r="AL2326" s="52" t="str">
        <f t="shared" si="797"/>
        <v/>
      </c>
      <c r="AM2326" s="48" t="str">
        <f t="shared" si="798"/>
        <v/>
      </c>
      <c r="AN2326" s="48" t="str">
        <f t="shared" si="799"/>
        <v/>
      </c>
      <c r="AP2326" s="18" t="str">
        <f t="shared" si="800"/>
        <v/>
      </c>
      <c r="AQ2326" s="18" t="str">
        <f t="shared" si="801"/>
        <v/>
      </c>
      <c r="AR2326" s="18">
        <v>2.681E-2</v>
      </c>
      <c r="AS2326" s="18">
        <f>IF(AF!$D$27="Todos",1,IF(M2326=AF!$D$27,1,0))</f>
        <v>1</v>
      </c>
      <c r="AT2326" s="53">
        <f>IF(AND(E2326=AF!$D$6,OR(LT!M2326=AF!$D$27,AF!$D$27="Todos"),OR(AP2326=AF!$E$8,AQ2326=AF!$E$8)),AR2326+AS2326,0)</f>
        <v>0</v>
      </c>
      <c r="AU2326" s="18" t="str">
        <f t="shared" si="802"/>
        <v/>
      </c>
      <c r="AV2326" s="54" t="str">
        <f t="shared" si="803"/>
        <v/>
      </c>
      <c r="AW2326" s="54" t="str">
        <f t="shared" si="804"/>
        <v/>
      </c>
      <c r="AX2326" s="18" t="str">
        <f t="shared" si="805"/>
        <v/>
      </c>
      <c r="AY2326" s="18" t="str">
        <f t="shared" si="806"/>
        <v/>
      </c>
      <c r="BA2326" s="18">
        <f>IF($E2326=AF!$D$6,IF($M2326="Concluída no prazo",2,IF($M2326="Concluída com atraso",1,0)),0)</f>
        <v>0</v>
      </c>
      <c r="BB2326" s="18">
        <f>IF($E2326=AF!$D$6,IF($M2326="Atrasada",2,IF($M2326="Concluída com atraso",1,0)),0)</f>
        <v>0</v>
      </c>
      <c r="BC2326" s="18">
        <v>2.3199999999999998E-2</v>
      </c>
      <c r="BD2326" s="18">
        <f t="shared" si="813"/>
        <v>2.3199999999999998E-2</v>
      </c>
      <c r="BE2326" s="18">
        <f t="shared" si="813"/>
        <v>2.3199999999999998E-2</v>
      </c>
      <c r="BF2326" s="18" t="str">
        <f t="shared" si="807"/>
        <v/>
      </c>
      <c r="BN2326" s="18" t="str">
        <f t="shared" si="808"/>
        <v>s</v>
      </c>
    </row>
    <row r="2327" spans="3:66" ht="50.1" customHeight="1" thickTop="1" thickBot="1" x14ac:dyDescent="0.3">
      <c r="C2327" s="46"/>
      <c r="D2327" s="46"/>
      <c r="E2327" s="46"/>
      <c r="F2327" s="122"/>
      <c r="G2327" s="122"/>
      <c r="H2327" s="78" t="str">
        <f t="shared" si="809"/>
        <v/>
      </c>
      <c r="I2327" s="78" t="str">
        <f t="shared" si="810"/>
        <v/>
      </c>
      <c r="J2327" s="16"/>
      <c r="K2327" s="46" t="str">
        <f t="shared" si="811"/>
        <v/>
      </c>
      <c r="L2327" s="16"/>
      <c r="M2327" s="16"/>
      <c r="N2327" s="46"/>
      <c r="O2327" s="47" t="str">
        <f t="shared" si="814"/>
        <v/>
      </c>
      <c r="P2327" s="47"/>
      <c r="Q2327" s="48" t="str">
        <f>IFERROR(VLOOKUP(E2327,Funcionários!$C$8:$E$207,3,FALSE),"")</f>
        <v/>
      </c>
      <c r="R2327" s="47"/>
      <c r="S2327" s="49" t="str">
        <f t="shared" si="815"/>
        <v/>
      </c>
      <c r="T2327" s="49">
        <v>2.3210000000000001E-2</v>
      </c>
      <c r="U2327" s="48" t="str">
        <f>IF(Funcionários!C2328=0,"",Funcionários!C2328)</f>
        <v/>
      </c>
      <c r="V2327" s="50">
        <f>IF(U2327="",0,IF(COUNTIFS($E$7:$E$3006,U2327,$I$7:$I$3006,'RC'!$E$6)=0,0,COUNTIFS($M$7:$M$3006,"Concluída no prazo",$E$7:$E$3006,U2327,$I$7:$I$3006,'RC'!$E$6)/COUNTIFS($E$7:$E$3006,U2327,$I$7:$I$3006,'RC'!$E$6)))</f>
        <v>0</v>
      </c>
      <c r="W2327" s="49">
        <f>SUMIFS($J$7:$J$3006,$E$7:$E$3006,U2327,$I$7:$I$3006,'RC'!$E$6)+SUMIFS($L$7:$L$3006,$E$7:$E$3006,U2327,$I$7:$I$3006,'RC'!$E$6)</f>
        <v>0</v>
      </c>
      <c r="X2327" s="48">
        <f>COUNTIFS($E$7:$E$3006,U2327,$I$7:$I$3006,'RC'!$E$6)</f>
        <v>0</v>
      </c>
      <c r="Y2327" s="48"/>
      <c r="Z2327" s="51" t="str">
        <f>IF(AQ2327='RC'!$E$6,AC2327*1000+AD2327,"")</f>
        <v/>
      </c>
      <c r="AA2327" s="51" t="str">
        <f>IF(AB2327="","",IF(AQ2327='RC'!$E$6,AC2327*1000-AD2327,""))</f>
        <v/>
      </c>
      <c r="AB2327" s="48" t="str">
        <f>IFERROR(VLOOKUP(E2327,Funcionários!$C$8:$E$207,3,FALSE),"")</f>
        <v/>
      </c>
      <c r="AC2327" s="50" t="str">
        <f>IF(AB2327="","",IF(COUNTIFS($AB$7:$AB$3006,AB2327,$AQ$7:$AQ$3006,'RC'!$E$6)=0,"",COUNTIFS($M$7:$M$3006,"Concluída no prazo",$AB$7:$AB$3006,AB2327,$AQ$7:$AQ$3006,'RC'!$E$6)/COUNTIFS($AB$7:$AB$3006,AB2327,$AQ$7:$AQ$3006,'RC'!$E$6)))</f>
        <v/>
      </c>
      <c r="AD2327" s="48">
        <f>SUMIF($AQ$7:$AQ$3006,'RC'!$E$6,$J$7:$J$3006)+SUMIF($AQ$7:$AQ$3006,'RC'!$E$6,$L$7:$L$3006)</f>
        <v>21</v>
      </c>
      <c r="AF2327" s="48">
        <v>2.6799999999992899E-2</v>
      </c>
      <c r="AG2327" s="48">
        <f>IF(OR(AQ2327="",AQ2327&lt;&gt;'RC'!$E$6,AB2327&lt;&gt;'RC'!$D$21),0,1)</f>
        <v>0</v>
      </c>
      <c r="AH2327" s="48">
        <f t="shared" si="812"/>
        <v>2.6799999999992899E-2</v>
      </c>
      <c r="AI2327" s="48" t="str">
        <f t="shared" si="794"/>
        <v/>
      </c>
      <c r="AJ2327" s="48" t="str">
        <f t="shared" si="795"/>
        <v/>
      </c>
      <c r="AK2327" s="52" t="str">
        <f t="shared" si="796"/>
        <v/>
      </c>
      <c r="AL2327" s="52" t="str">
        <f t="shared" si="797"/>
        <v/>
      </c>
      <c r="AM2327" s="48" t="str">
        <f t="shared" si="798"/>
        <v/>
      </c>
      <c r="AN2327" s="48" t="str">
        <f t="shared" si="799"/>
        <v/>
      </c>
      <c r="AP2327" s="18" t="str">
        <f t="shared" si="800"/>
        <v/>
      </c>
      <c r="AQ2327" s="18" t="str">
        <f t="shared" si="801"/>
        <v/>
      </c>
      <c r="AR2327" s="18">
        <v>2.6800000000000001E-2</v>
      </c>
      <c r="AS2327" s="18">
        <f>IF(AF!$D$27="Todos",1,IF(M2327=AF!$D$27,1,0))</f>
        <v>1</v>
      </c>
      <c r="AT2327" s="53">
        <f>IF(AND(E2327=AF!$D$6,OR(LT!M2327=AF!$D$27,AF!$D$27="Todos"),OR(AP2327=AF!$E$8,AQ2327=AF!$E$8)),AR2327+AS2327,0)</f>
        <v>0</v>
      </c>
      <c r="AU2327" s="18" t="str">
        <f t="shared" si="802"/>
        <v/>
      </c>
      <c r="AV2327" s="54" t="str">
        <f t="shared" si="803"/>
        <v/>
      </c>
      <c r="AW2327" s="54" t="str">
        <f t="shared" si="804"/>
        <v/>
      </c>
      <c r="AX2327" s="18" t="str">
        <f t="shared" si="805"/>
        <v/>
      </c>
      <c r="AY2327" s="18" t="str">
        <f t="shared" si="806"/>
        <v/>
      </c>
      <c r="BA2327" s="18">
        <f>IF($E2327=AF!$D$6,IF($M2327="Concluída no prazo",2,IF($M2327="Concluída com atraso",1,0)),0)</f>
        <v>0</v>
      </c>
      <c r="BB2327" s="18">
        <f>IF($E2327=AF!$D$6,IF($M2327="Atrasada",2,IF($M2327="Concluída com atraso",1,0)),0)</f>
        <v>0</v>
      </c>
      <c r="BC2327" s="18">
        <v>2.3210000000000001E-2</v>
      </c>
      <c r="BD2327" s="18">
        <f t="shared" si="813"/>
        <v>2.3210000000000001E-2</v>
      </c>
      <c r="BE2327" s="18">
        <f t="shared" si="813"/>
        <v>2.3210000000000001E-2</v>
      </c>
      <c r="BF2327" s="18" t="str">
        <f t="shared" si="807"/>
        <v/>
      </c>
      <c r="BN2327" s="18" t="str">
        <f t="shared" si="808"/>
        <v>s</v>
      </c>
    </row>
    <row r="2328" spans="3:66" ht="50.1" customHeight="1" thickTop="1" thickBot="1" x14ac:dyDescent="0.3">
      <c r="C2328" s="46"/>
      <c r="D2328" s="46"/>
      <c r="E2328" s="46"/>
      <c r="F2328" s="122"/>
      <c r="G2328" s="122"/>
      <c r="H2328" s="78" t="str">
        <f t="shared" si="809"/>
        <v/>
      </c>
      <c r="I2328" s="78" t="str">
        <f t="shared" si="810"/>
        <v/>
      </c>
      <c r="J2328" s="16"/>
      <c r="K2328" s="46" t="str">
        <f t="shared" si="811"/>
        <v/>
      </c>
      <c r="L2328" s="16"/>
      <c r="M2328" s="16"/>
      <c r="N2328" s="46"/>
      <c r="O2328" s="47" t="str">
        <f t="shared" si="814"/>
        <v/>
      </c>
      <c r="P2328" s="47"/>
      <c r="Q2328" s="48" t="str">
        <f>IFERROR(VLOOKUP(E2328,Funcionários!$C$8:$E$207,3,FALSE),"")</f>
        <v/>
      </c>
      <c r="R2328" s="47"/>
      <c r="S2328" s="49" t="str">
        <f t="shared" si="815"/>
        <v/>
      </c>
      <c r="T2328" s="49">
        <v>2.3220000000000001E-2</v>
      </c>
      <c r="U2328" s="48" t="str">
        <f>IF(Funcionários!C2329=0,"",Funcionários!C2329)</f>
        <v/>
      </c>
      <c r="V2328" s="50">
        <f>IF(U2328="",0,IF(COUNTIFS($E$7:$E$3006,U2328,$I$7:$I$3006,'RC'!$E$6)=0,0,COUNTIFS($M$7:$M$3006,"Concluída no prazo",$E$7:$E$3006,U2328,$I$7:$I$3006,'RC'!$E$6)/COUNTIFS($E$7:$E$3006,U2328,$I$7:$I$3006,'RC'!$E$6)))</f>
        <v>0</v>
      </c>
      <c r="W2328" s="49">
        <f>SUMIFS($J$7:$J$3006,$E$7:$E$3006,U2328,$I$7:$I$3006,'RC'!$E$6)+SUMIFS($L$7:$L$3006,$E$7:$E$3006,U2328,$I$7:$I$3006,'RC'!$E$6)</f>
        <v>0</v>
      </c>
      <c r="X2328" s="48">
        <f>COUNTIFS($E$7:$E$3006,U2328,$I$7:$I$3006,'RC'!$E$6)</f>
        <v>0</v>
      </c>
      <c r="Y2328" s="48"/>
      <c r="Z2328" s="51" t="str">
        <f>IF(AQ2328='RC'!$E$6,AC2328*1000+AD2328,"")</f>
        <v/>
      </c>
      <c r="AA2328" s="51" t="str">
        <f>IF(AB2328="","",IF(AQ2328='RC'!$E$6,AC2328*1000-AD2328,""))</f>
        <v/>
      </c>
      <c r="AB2328" s="48" t="str">
        <f>IFERROR(VLOOKUP(E2328,Funcionários!$C$8:$E$207,3,FALSE),"")</f>
        <v/>
      </c>
      <c r="AC2328" s="50" t="str">
        <f>IF(AB2328="","",IF(COUNTIFS($AB$7:$AB$3006,AB2328,$AQ$7:$AQ$3006,'RC'!$E$6)=0,"",COUNTIFS($M$7:$M$3006,"Concluída no prazo",$AB$7:$AB$3006,AB2328,$AQ$7:$AQ$3006,'RC'!$E$6)/COUNTIFS($AB$7:$AB$3006,AB2328,$AQ$7:$AQ$3006,'RC'!$E$6)))</f>
        <v/>
      </c>
      <c r="AD2328" s="48">
        <f>SUMIF($AQ$7:$AQ$3006,'RC'!$E$6,$J$7:$J$3006)+SUMIF($AQ$7:$AQ$3006,'RC'!$E$6,$L$7:$L$3006)</f>
        <v>21</v>
      </c>
      <c r="AF2328" s="48">
        <v>2.6789999999992899E-2</v>
      </c>
      <c r="AG2328" s="48">
        <f>IF(OR(AQ2328="",AQ2328&lt;&gt;'RC'!$E$6,AB2328&lt;&gt;'RC'!$D$21),0,1)</f>
        <v>0</v>
      </c>
      <c r="AH2328" s="48">
        <f t="shared" si="812"/>
        <v>2.6789999999992899E-2</v>
      </c>
      <c r="AI2328" s="48" t="str">
        <f t="shared" si="794"/>
        <v/>
      </c>
      <c r="AJ2328" s="48" t="str">
        <f t="shared" si="795"/>
        <v/>
      </c>
      <c r="AK2328" s="52" t="str">
        <f t="shared" si="796"/>
        <v/>
      </c>
      <c r="AL2328" s="52" t="str">
        <f t="shared" si="797"/>
        <v/>
      </c>
      <c r="AM2328" s="48" t="str">
        <f t="shared" si="798"/>
        <v/>
      </c>
      <c r="AN2328" s="48" t="str">
        <f t="shared" si="799"/>
        <v/>
      </c>
      <c r="AP2328" s="18" t="str">
        <f t="shared" si="800"/>
        <v/>
      </c>
      <c r="AQ2328" s="18" t="str">
        <f t="shared" si="801"/>
        <v/>
      </c>
      <c r="AR2328" s="18">
        <v>2.6790000000000001E-2</v>
      </c>
      <c r="AS2328" s="18">
        <f>IF(AF!$D$27="Todos",1,IF(M2328=AF!$D$27,1,0))</f>
        <v>1</v>
      </c>
      <c r="AT2328" s="53">
        <f>IF(AND(E2328=AF!$D$6,OR(LT!M2328=AF!$D$27,AF!$D$27="Todos"),OR(AP2328=AF!$E$8,AQ2328=AF!$E$8)),AR2328+AS2328,0)</f>
        <v>0</v>
      </c>
      <c r="AU2328" s="18" t="str">
        <f t="shared" si="802"/>
        <v/>
      </c>
      <c r="AV2328" s="54" t="str">
        <f t="shared" si="803"/>
        <v/>
      </c>
      <c r="AW2328" s="54" t="str">
        <f t="shared" si="804"/>
        <v/>
      </c>
      <c r="AX2328" s="18" t="str">
        <f t="shared" si="805"/>
        <v/>
      </c>
      <c r="AY2328" s="18" t="str">
        <f t="shared" si="806"/>
        <v/>
      </c>
      <c r="BA2328" s="18">
        <f>IF($E2328=AF!$D$6,IF($M2328="Concluída no prazo",2,IF($M2328="Concluída com atraso",1,0)),0)</f>
        <v>0</v>
      </c>
      <c r="BB2328" s="18">
        <f>IF($E2328=AF!$D$6,IF($M2328="Atrasada",2,IF($M2328="Concluída com atraso",1,0)),0)</f>
        <v>0</v>
      </c>
      <c r="BC2328" s="18">
        <v>2.3220000000000001E-2</v>
      </c>
      <c r="BD2328" s="18">
        <f t="shared" si="813"/>
        <v>2.3220000000000001E-2</v>
      </c>
      <c r="BE2328" s="18">
        <f t="shared" si="813"/>
        <v>2.3220000000000001E-2</v>
      </c>
      <c r="BF2328" s="18" t="str">
        <f t="shared" si="807"/>
        <v/>
      </c>
      <c r="BN2328" s="18" t="str">
        <f t="shared" si="808"/>
        <v>s</v>
      </c>
    </row>
    <row r="2329" spans="3:66" ht="50.1" customHeight="1" thickTop="1" thickBot="1" x14ac:dyDescent="0.3">
      <c r="C2329" s="46"/>
      <c r="D2329" s="46"/>
      <c r="E2329" s="46"/>
      <c r="F2329" s="122"/>
      <c r="G2329" s="122"/>
      <c r="H2329" s="78" t="str">
        <f t="shared" si="809"/>
        <v/>
      </c>
      <c r="I2329" s="78" t="str">
        <f t="shared" si="810"/>
        <v/>
      </c>
      <c r="J2329" s="16"/>
      <c r="K2329" s="46" t="str">
        <f t="shared" si="811"/>
        <v/>
      </c>
      <c r="L2329" s="16"/>
      <c r="M2329" s="16"/>
      <c r="N2329" s="46"/>
      <c r="O2329" s="47" t="str">
        <f t="shared" si="814"/>
        <v/>
      </c>
      <c r="P2329" s="47"/>
      <c r="Q2329" s="48" t="str">
        <f>IFERROR(VLOOKUP(E2329,Funcionários!$C$8:$E$207,3,FALSE),"")</f>
        <v/>
      </c>
      <c r="R2329" s="47"/>
      <c r="S2329" s="49" t="str">
        <f t="shared" si="815"/>
        <v/>
      </c>
      <c r="T2329" s="49">
        <v>2.3230000000000001E-2</v>
      </c>
      <c r="U2329" s="48" t="str">
        <f>IF(Funcionários!C2330=0,"",Funcionários!C2330)</f>
        <v/>
      </c>
      <c r="V2329" s="50">
        <f>IF(U2329="",0,IF(COUNTIFS($E$7:$E$3006,U2329,$I$7:$I$3006,'RC'!$E$6)=0,0,COUNTIFS($M$7:$M$3006,"Concluída no prazo",$E$7:$E$3006,U2329,$I$7:$I$3006,'RC'!$E$6)/COUNTIFS($E$7:$E$3006,U2329,$I$7:$I$3006,'RC'!$E$6)))</f>
        <v>0</v>
      </c>
      <c r="W2329" s="49">
        <f>SUMIFS($J$7:$J$3006,$E$7:$E$3006,U2329,$I$7:$I$3006,'RC'!$E$6)+SUMIFS($L$7:$L$3006,$E$7:$E$3006,U2329,$I$7:$I$3006,'RC'!$E$6)</f>
        <v>0</v>
      </c>
      <c r="X2329" s="48">
        <f>COUNTIFS($E$7:$E$3006,U2329,$I$7:$I$3006,'RC'!$E$6)</f>
        <v>0</v>
      </c>
      <c r="Y2329" s="48"/>
      <c r="Z2329" s="51" t="str">
        <f>IF(AQ2329='RC'!$E$6,AC2329*1000+AD2329,"")</f>
        <v/>
      </c>
      <c r="AA2329" s="51" t="str">
        <f>IF(AB2329="","",IF(AQ2329='RC'!$E$6,AC2329*1000-AD2329,""))</f>
        <v/>
      </c>
      <c r="AB2329" s="48" t="str">
        <f>IFERROR(VLOOKUP(E2329,Funcionários!$C$8:$E$207,3,FALSE),"")</f>
        <v/>
      </c>
      <c r="AC2329" s="50" t="str">
        <f>IF(AB2329="","",IF(COUNTIFS($AB$7:$AB$3006,AB2329,$AQ$7:$AQ$3006,'RC'!$E$6)=0,"",COUNTIFS($M$7:$M$3006,"Concluída no prazo",$AB$7:$AB$3006,AB2329,$AQ$7:$AQ$3006,'RC'!$E$6)/COUNTIFS($AB$7:$AB$3006,AB2329,$AQ$7:$AQ$3006,'RC'!$E$6)))</f>
        <v/>
      </c>
      <c r="AD2329" s="48">
        <f>SUMIF($AQ$7:$AQ$3006,'RC'!$E$6,$J$7:$J$3006)+SUMIF($AQ$7:$AQ$3006,'RC'!$E$6,$L$7:$L$3006)</f>
        <v>21</v>
      </c>
      <c r="AF2329" s="48">
        <v>2.67799999999929E-2</v>
      </c>
      <c r="AG2329" s="48">
        <f>IF(OR(AQ2329="",AQ2329&lt;&gt;'RC'!$E$6,AB2329&lt;&gt;'RC'!$D$21),0,1)</f>
        <v>0</v>
      </c>
      <c r="AH2329" s="48">
        <f t="shared" si="812"/>
        <v>2.67799999999929E-2</v>
      </c>
      <c r="AI2329" s="48" t="str">
        <f t="shared" si="794"/>
        <v/>
      </c>
      <c r="AJ2329" s="48" t="str">
        <f t="shared" si="795"/>
        <v/>
      </c>
      <c r="AK2329" s="52" t="str">
        <f t="shared" si="796"/>
        <v/>
      </c>
      <c r="AL2329" s="52" t="str">
        <f t="shared" si="797"/>
        <v/>
      </c>
      <c r="AM2329" s="48" t="str">
        <f t="shared" si="798"/>
        <v/>
      </c>
      <c r="AN2329" s="48" t="str">
        <f t="shared" si="799"/>
        <v/>
      </c>
      <c r="AP2329" s="18" t="str">
        <f t="shared" si="800"/>
        <v/>
      </c>
      <c r="AQ2329" s="18" t="str">
        <f t="shared" si="801"/>
        <v/>
      </c>
      <c r="AR2329" s="18">
        <v>2.6780000000000002E-2</v>
      </c>
      <c r="AS2329" s="18">
        <f>IF(AF!$D$27="Todos",1,IF(M2329=AF!$D$27,1,0))</f>
        <v>1</v>
      </c>
      <c r="AT2329" s="53">
        <f>IF(AND(E2329=AF!$D$6,OR(LT!M2329=AF!$D$27,AF!$D$27="Todos"),OR(AP2329=AF!$E$8,AQ2329=AF!$E$8)),AR2329+AS2329,0)</f>
        <v>0</v>
      </c>
      <c r="AU2329" s="18" t="str">
        <f t="shared" si="802"/>
        <v/>
      </c>
      <c r="AV2329" s="54" t="str">
        <f t="shared" si="803"/>
        <v/>
      </c>
      <c r="AW2329" s="54" t="str">
        <f t="shared" si="804"/>
        <v/>
      </c>
      <c r="AX2329" s="18" t="str">
        <f t="shared" si="805"/>
        <v/>
      </c>
      <c r="AY2329" s="18" t="str">
        <f t="shared" si="806"/>
        <v/>
      </c>
      <c r="BA2329" s="18">
        <f>IF($E2329=AF!$D$6,IF($M2329="Concluída no prazo",2,IF($M2329="Concluída com atraso",1,0)),0)</f>
        <v>0</v>
      </c>
      <c r="BB2329" s="18">
        <f>IF($E2329=AF!$D$6,IF($M2329="Atrasada",2,IF($M2329="Concluída com atraso",1,0)),0)</f>
        <v>0</v>
      </c>
      <c r="BC2329" s="18">
        <v>2.3230000000000001E-2</v>
      </c>
      <c r="BD2329" s="18">
        <f t="shared" si="813"/>
        <v>2.3230000000000001E-2</v>
      </c>
      <c r="BE2329" s="18">
        <f t="shared" si="813"/>
        <v>2.3230000000000001E-2</v>
      </c>
      <c r="BF2329" s="18" t="str">
        <f t="shared" si="807"/>
        <v/>
      </c>
      <c r="BN2329" s="18" t="str">
        <f t="shared" si="808"/>
        <v>s</v>
      </c>
    </row>
    <row r="2330" spans="3:66" ht="50.1" customHeight="1" thickTop="1" thickBot="1" x14ac:dyDescent="0.3">
      <c r="C2330" s="46"/>
      <c r="D2330" s="46"/>
      <c r="E2330" s="46"/>
      <c r="F2330" s="122"/>
      <c r="G2330" s="122"/>
      <c r="H2330" s="78" t="str">
        <f t="shared" si="809"/>
        <v/>
      </c>
      <c r="I2330" s="78" t="str">
        <f t="shared" si="810"/>
        <v/>
      </c>
      <c r="J2330" s="16"/>
      <c r="K2330" s="46" t="str">
        <f t="shared" si="811"/>
        <v/>
      </c>
      <c r="L2330" s="16"/>
      <c r="M2330" s="16"/>
      <c r="N2330" s="46"/>
      <c r="O2330" s="47" t="str">
        <f t="shared" si="814"/>
        <v/>
      </c>
      <c r="P2330" s="47"/>
      <c r="Q2330" s="48" t="str">
        <f>IFERROR(VLOOKUP(E2330,Funcionários!$C$8:$E$207,3,FALSE),"")</f>
        <v/>
      </c>
      <c r="R2330" s="47"/>
      <c r="S2330" s="49" t="str">
        <f t="shared" si="815"/>
        <v/>
      </c>
      <c r="T2330" s="49">
        <v>2.324E-2</v>
      </c>
      <c r="U2330" s="48" t="str">
        <f>IF(Funcionários!C2331=0,"",Funcionários!C2331)</f>
        <v/>
      </c>
      <c r="V2330" s="50">
        <f>IF(U2330="",0,IF(COUNTIFS($E$7:$E$3006,U2330,$I$7:$I$3006,'RC'!$E$6)=0,0,COUNTIFS($M$7:$M$3006,"Concluída no prazo",$E$7:$E$3006,U2330,$I$7:$I$3006,'RC'!$E$6)/COUNTIFS($E$7:$E$3006,U2330,$I$7:$I$3006,'RC'!$E$6)))</f>
        <v>0</v>
      </c>
      <c r="W2330" s="49">
        <f>SUMIFS($J$7:$J$3006,$E$7:$E$3006,U2330,$I$7:$I$3006,'RC'!$E$6)+SUMIFS($L$7:$L$3006,$E$7:$E$3006,U2330,$I$7:$I$3006,'RC'!$E$6)</f>
        <v>0</v>
      </c>
      <c r="X2330" s="48">
        <f>COUNTIFS($E$7:$E$3006,U2330,$I$7:$I$3006,'RC'!$E$6)</f>
        <v>0</v>
      </c>
      <c r="Y2330" s="48"/>
      <c r="Z2330" s="51" t="str">
        <f>IF(AQ2330='RC'!$E$6,AC2330*1000+AD2330,"")</f>
        <v/>
      </c>
      <c r="AA2330" s="51" t="str">
        <f>IF(AB2330="","",IF(AQ2330='RC'!$E$6,AC2330*1000-AD2330,""))</f>
        <v/>
      </c>
      <c r="AB2330" s="48" t="str">
        <f>IFERROR(VLOOKUP(E2330,Funcionários!$C$8:$E$207,3,FALSE),"")</f>
        <v/>
      </c>
      <c r="AC2330" s="50" t="str">
        <f>IF(AB2330="","",IF(COUNTIFS($AB$7:$AB$3006,AB2330,$AQ$7:$AQ$3006,'RC'!$E$6)=0,"",COUNTIFS($M$7:$M$3006,"Concluída no prazo",$AB$7:$AB$3006,AB2330,$AQ$7:$AQ$3006,'RC'!$E$6)/COUNTIFS($AB$7:$AB$3006,AB2330,$AQ$7:$AQ$3006,'RC'!$E$6)))</f>
        <v/>
      </c>
      <c r="AD2330" s="48">
        <f>SUMIF($AQ$7:$AQ$3006,'RC'!$E$6,$J$7:$J$3006)+SUMIF($AQ$7:$AQ$3006,'RC'!$E$6,$L$7:$L$3006)</f>
        <v>21</v>
      </c>
      <c r="AF2330" s="48">
        <v>2.67699999999929E-2</v>
      </c>
      <c r="AG2330" s="48">
        <f>IF(OR(AQ2330="",AQ2330&lt;&gt;'RC'!$E$6,AB2330&lt;&gt;'RC'!$D$21),0,1)</f>
        <v>0</v>
      </c>
      <c r="AH2330" s="48">
        <f t="shared" si="812"/>
        <v>2.67699999999929E-2</v>
      </c>
      <c r="AI2330" s="48" t="str">
        <f t="shared" si="794"/>
        <v/>
      </c>
      <c r="AJ2330" s="48" t="str">
        <f t="shared" si="795"/>
        <v/>
      </c>
      <c r="AK2330" s="52" t="str">
        <f t="shared" si="796"/>
        <v/>
      </c>
      <c r="AL2330" s="52" t="str">
        <f t="shared" si="797"/>
        <v/>
      </c>
      <c r="AM2330" s="48" t="str">
        <f t="shared" si="798"/>
        <v/>
      </c>
      <c r="AN2330" s="48" t="str">
        <f t="shared" si="799"/>
        <v/>
      </c>
      <c r="AP2330" s="18" t="str">
        <f t="shared" si="800"/>
        <v/>
      </c>
      <c r="AQ2330" s="18" t="str">
        <f t="shared" si="801"/>
        <v/>
      </c>
      <c r="AR2330" s="18">
        <v>2.6769999999999999E-2</v>
      </c>
      <c r="AS2330" s="18">
        <f>IF(AF!$D$27="Todos",1,IF(M2330=AF!$D$27,1,0))</f>
        <v>1</v>
      </c>
      <c r="AT2330" s="53">
        <f>IF(AND(E2330=AF!$D$6,OR(LT!M2330=AF!$D$27,AF!$D$27="Todos"),OR(AP2330=AF!$E$8,AQ2330=AF!$E$8)),AR2330+AS2330,0)</f>
        <v>0</v>
      </c>
      <c r="AU2330" s="18" t="str">
        <f t="shared" si="802"/>
        <v/>
      </c>
      <c r="AV2330" s="54" t="str">
        <f t="shared" si="803"/>
        <v/>
      </c>
      <c r="AW2330" s="54" t="str">
        <f t="shared" si="804"/>
        <v/>
      </c>
      <c r="AX2330" s="18" t="str">
        <f t="shared" si="805"/>
        <v/>
      </c>
      <c r="AY2330" s="18" t="str">
        <f t="shared" si="806"/>
        <v/>
      </c>
      <c r="BA2330" s="18">
        <f>IF($E2330=AF!$D$6,IF($M2330="Concluída no prazo",2,IF($M2330="Concluída com atraso",1,0)),0)</f>
        <v>0</v>
      </c>
      <c r="BB2330" s="18">
        <f>IF($E2330=AF!$D$6,IF($M2330="Atrasada",2,IF($M2330="Concluída com atraso",1,0)),0)</f>
        <v>0</v>
      </c>
      <c r="BC2330" s="18">
        <v>2.324E-2</v>
      </c>
      <c r="BD2330" s="18">
        <f t="shared" si="813"/>
        <v>2.324E-2</v>
      </c>
      <c r="BE2330" s="18">
        <f t="shared" si="813"/>
        <v>2.324E-2</v>
      </c>
      <c r="BF2330" s="18" t="str">
        <f t="shared" si="807"/>
        <v/>
      </c>
      <c r="BN2330" s="18" t="str">
        <f t="shared" si="808"/>
        <v>s</v>
      </c>
    </row>
    <row r="2331" spans="3:66" ht="50.1" customHeight="1" thickTop="1" thickBot="1" x14ac:dyDescent="0.3">
      <c r="C2331" s="46"/>
      <c r="D2331" s="46"/>
      <c r="E2331" s="46"/>
      <c r="F2331" s="122"/>
      <c r="G2331" s="122"/>
      <c r="H2331" s="78" t="str">
        <f t="shared" si="809"/>
        <v/>
      </c>
      <c r="I2331" s="78" t="str">
        <f t="shared" si="810"/>
        <v/>
      </c>
      <c r="J2331" s="16"/>
      <c r="K2331" s="46" t="str">
        <f t="shared" si="811"/>
        <v/>
      </c>
      <c r="L2331" s="16"/>
      <c r="M2331" s="16"/>
      <c r="N2331" s="46"/>
      <c r="O2331" s="47" t="str">
        <f t="shared" si="814"/>
        <v/>
      </c>
      <c r="P2331" s="47"/>
      <c r="Q2331" s="48" t="str">
        <f>IFERROR(VLOOKUP(E2331,Funcionários!$C$8:$E$207,3,FALSE),"")</f>
        <v/>
      </c>
      <c r="R2331" s="47"/>
      <c r="S2331" s="49" t="str">
        <f t="shared" si="815"/>
        <v/>
      </c>
      <c r="T2331" s="49">
        <v>2.325E-2</v>
      </c>
      <c r="U2331" s="48" t="str">
        <f>IF(Funcionários!C2332=0,"",Funcionários!C2332)</f>
        <v/>
      </c>
      <c r="V2331" s="50">
        <f>IF(U2331="",0,IF(COUNTIFS($E$7:$E$3006,U2331,$I$7:$I$3006,'RC'!$E$6)=0,0,COUNTIFS($M$7:$M$3006,"Concluída no prazo",$E$7:$E$3006,U2331,$I$7:$I$3006,'RC'!$E$6)/COUNTIFS($E$7:$E$3006,U2331,$I$7:$I$3006,'RC'!$E$6)))</f>
        <v>0</v>
      </c>
      <c r="W2331" s="49">
        <f>SUMIFS($J$7:$J$3006,$E$7:$E$3006,U2331,$I$7:$I$3006,'RC'!$E$6)+SUMIFS($L$7:$L$3006,$E$7:$E$3006,U2331,$I$7:$I$3006,'RC'!$E$6)</f>
        <v>0</v>
      </c>
      <c r="X2331" s="48">
        <f>COUNTIFS($E$7:$E$3006,U2331,$I$7:$I$3006,'RC'!$E$6)</f>
        <v>0</v>
      </c>
      <c r="Y2331" s="48"/>
      <c r="Z2331" s="51" t="str">
        <f>IF(AQ2331='RC'!$E$6,AC2331*1000+AD2331,"")</f>
        <v/>
      </c>
      <c r="AA2331" s="51" t="str">
        <f>IF(AB2331="","",IF(AQ2331='RC'!$E$6,AC2331*1000-AD2331,""))</f>
        <v/>
      </c>
      <c r="AB2331" s="48" t="str">
        <f>IFERROR(VLOOKUP(E2331,Funcionários!$C$8:$E$207,3,FALSE),"")</f>
        <v/>
      </c>
      <c r="AC2331" s="50" t="str">
        <f>IF(AB2331="","",IF(COUNTIFS($AB$7:$AB$3006,AB2331,$AQ$7:$AQ$3006,'RC'!$E$6)=0,"",COUNTIFS($M$7:$M$3006,"Concluída no prazo",$AB$7:$AB$3006,AB2331,$AQ$7:$AQ$3006,'RC'!$E$6)/COUNTIFS($AB$7:$AB$3006,AB2331,$AQ$7:$AQ$3006,'RC'!$E$6)))</f>
        <v/>
      </c>
      <c r="AD2331" s="48">
        <f>SUMIF($AQ$7:$AQ$3006,'RC'!$E$6,$J$7:$J$3006)+SUMIF($AQ$7:$AQ$3006,'RC'!$E$6,$L$7:$L$3006)</f>
        <v>21</v>
      </c>
      <c r="AF2331" s="48">
        <v>2.6759999999992901E-2</v>
      </c>
      <c r="AG2331" s="48">
        <f>IF(OR(AQ2331="",AQ2331&lt;&gt;'RC'!$E$6,AB2331&lt;&gt;'RC'!$D$21),0,1)</f>
        <v>0</v>
      </c>
      <c r="AH2331" s="48">
        <f t="shared" si="812"/>
        <v>2.6759999999992901E-2</v>
      </c>
      <c r="AI2331" s="48" t="str">
        <f t="shared" si="794"/>
        <v/>
      </c>
      <c r="AJ2331" s="48" t="str">
        <f t="shared" si="795"/>
        <v/>
      </c>
      <c r="AK2331" s="52" t="str">
        <f t="shared" si="796"/>
        <v/>
      </c>
      <c r="AL2331" s="52" t="str">
        <f t="shared" si="797"/>
        <v/>
      </c>
      <c r="AM2331" s="48" t="str">
        <f t="shared" si="798"/>
        <v/>
      </c>
      <c r="AN2331" s="48" t="str">
        <f t="shared" si="799"/>
        <v/>
      </c>
      <c r="AP2331" s="18" t="str">
        <f t="shared" si="800"/>
        <v/>
      </c>
      <c r="AQ2331" s="18" t="str">
        <f t="shared" si="801"/>
        <v/>
      </c>
      <c r="AR2331" s="18">
        <v>2.6759999999999999E-2</v>
      </c>
      <c r="AS2331" s="18">
        <f>IF(AF!$D$27="Todos",1,IF(M2331=AF!$D$27,1,0))</f>
        <v>1</v>
      </c>
      <c r="AT2331" s="53">
        <f>IF(AND(E2331=AF!$D$6,OR(LT!M2331=AF!$D$27,AF!$D$27="Todos"),OR(AP2331=AF!$E$8,AQ2331=AF!$E$8)),AR2331+AS2331,0)</f>
        <v>0</v>
      </c>
      <c r="AU2331" s="18" t="str">
        <f t="shared" si="802"/>
        <v/>
      </c>
      <c r="AV2331" s="54" t="str">
        <f t="shared" si="803"/>
        <v/>
      </c>
      <c r="AW2331" s="54" t="str">
        <f t="shared" si="804"/>
        <v/>
      </c>
      <c r="AX2331" s="18" t="str">
        <f t="shared" si="805"/>
        <v/>
      </c>
      <c r="AY2331" s="18" t="str">
        <f t="shared" si="806"/>
        <v/>
      </c>
      <c r="BA2331" s="18">
        <f>IF($E2331=AF!$D$6,IF($M2331="Concluída no prazo",2,IF($M2331="Concluída com atraso",1,0)),0)</f>
        <v>0</v>
      </c>
      <c r="BB2331" s="18">
        <f>IF($E2331=AF!$D$6,IF($M2331="Atrasada",2,IF($M2331="Concluída com atraso",1,0)),0)</f>
        <v>0</v>
      </c>
      <c r="BC2331" s="18">
        <v>2.325E-2</v>
      </c>
      <c r="BD2331" s="18">
        <f t="shared" si="813"/>
        <v>2.325E-2</v>
      </c>
      <c r="BE2331" s="18">
        <f t="shared" si="813"/>
        <v>2.325E-2</v>
      </c>
      <c r="BF2331" s="18" t="str">
        <f t="shared" si="807"/>
        <v/>
      </c>
      <c r="BN2331" s="18" t="str">
        <f t="shared" si="808"/>
        <v>s</v>
      </c>
    </row>
    <row r="2332" spans="3:66" ht="50.1" customHeight="1" thickTop="1" thickBot="1" x14ac:dyDescent="0.3">
      <c r="C2332" s="46"/>
      <c r="D2332" s="46"/>
      <c r="E2332" s="46"/>
      <c r="F2332" s="122"/>
      <c r="G2332" s="122"/>
      <c r="H2332" s="78" t="str">
        <f t="shared" si="809"/>
        <v/>
      </c>
      <c r="I2332" s="78" t="str">
        <f t="shared" si="810"/>
        <v/>
      </c>
      <c r="J2332" s="16"/>
      <c r="K2332" s="46" t="str">
        <f t="shared" si="811"/>
        <v/>
      </c>
      <c r="L2332" s="16"/>
      <c r="M2332" s="16"/>
      <c r="N2332" s="46"/>
      <c r="O2332" s="47" t="str">
        <f t="shared" si="814"/>
        <v/>
      </c>
      <c r="P2332" s="47"/>
      <c r="Q2332" s="48" t="str">
        <f>IFERROR(VLOOKUP(E2332,Funcionários!$C$8:$E$207,3,FALSE),"")</f>
        <v/>
      </c>
      <c r="R2332" s="47"/>
      <c r="S2332" s="49" t="str">
        <f t="shared" si="815"/>
        <v/>
      </c>
      <c r="T2332" s="49">
        <v>2.3259999999999999E-2</v>
      </c>
      <c r="U2332" s="48" t="str">
        <f>IF(Funcionários!C2333=0,"",Funcionários!C2333)</f>
        <v/>
      </c>
      <c r="V2332" s="50">
        <f>IF(U2332="",0,IF(COUNTIFS($E$7:$E$3006,U2332,$I$7:$I$3006,'RC'!$E$6)=0,0,COUNTIFS($M$7:$M$3006,"Concluída no prazo",$E$7:$E$3006,U2332,$I$7:$I$3006,'RC'!$E$6)/COUNTIFS($E$7:$E$3006,U2332,$I$7:$I$3006,'RC'!$E$6)))</f>
        <v>0</v>
      </c>
      <c r="W2332" s="49">
        <f>SUMIFS($J$7:$J$3006,$E$7:$E$3006,U2332,$I$7:$I$3006,'RC'!$E$6)+SUMIFS($L$7:$L$3006,$E$7:$E$3006,U2332,$I$7:$I$3006,'RC'!$E$6)</f>
        <v>0</v>
      </c>
      <c r="X2332" s="48">
        <f>COUNTIFS($E$7:$E$3006,U2332,$I$7:$I$3006,'RC'!$E$6)</f>
        <v>0</v>
      </c>
      <c r="Y2332" s="48"/>
      <c r="Z2332" s="51" t="str">
        <f>IF(AQ2332='RC'!$E$6,AC2332*1000+AD2332,"")</f>
        <v/>
      </c>
      <c r="AA2332" s="51" t="str">
        <f>IF(AB2332="","",IF(AQ2332='RC'!$E$6,AC2332*1000-AD2332,""))</f>
        <v/>
      </c>
      <c r="AB2332" s="48" t="str">
        <f>IFERROR(VLOOKUP(E2332,Funcionários!$C$8:$E$207,3,FALSE),"")</f>
        <v/>
      </c>
      <c r="AC2332" s="50" t="str">
        <f>IF(AB2332="","",IF(COUNTIFS($AB$7:$AB$3006,AB2332,$AQ$7:$AQ$3006,'RC'!$E$6)=0,"",COUNTIFS($M$7:$M$3006,"Concluída no prazo",$AB$7:$AB$3006,AB2332,$AQ$7:$AQ$3006,'RC'!$E$6)/COUNTIFS($AB$7:$AB$3006,AB2332,$AQ$7:$AQ$3006,'RC'!$E$6)))</f>
        <v/>
      </c>
      <c r="AD2332" s="48">
        <f>SUMIF($AQ$7:$AQ$3006,'RC'!$E$6,$J$7:$J$3006)+SUMIF($AQ$7:$AQ$3006,'RC'!$E$6,$L$7:$L$3006)</f>
        <v>21</v>
      </c>
      <c r="AF2332" s="48">
        <v>2.6749999999992901E-2</v>
      </c>
      <c r="AG2332" s="48">
        <f>IF(OR(AQ2332="",AQ2332&lt;&gt;'RC'!$E$6,AB2332&lt;&gt;'RC'!$D$21),0,1)</f>
        <v>0</v>
      </c>
      <c r="AH2332" s="48">
        <f t="shared" si="812"/>
        <v>2.6749999999992901E-2</v>
      </c>
      <c r="AI2332" s="48" t="str">
        <f t="shared" si="794"/>
        <v/>
      </c>
      <c r="AJ2332" s="48" t="str">
        <f t="shared" si="795"/>
        <v/>
      </c>
      <c r="AK2332" s="52" t="str">
        <f t="shared" si="796"/>
        <v/>
      </c>
      <c r="AL2332" s="52" t="str">
        <f t="shared" si="797"/>
        <v/>
      </c>
      <c r="AM2332" s="48" t="str">
        <f t="shared" si="798"/>
        <v/>
      </c>
      <c r="AN2332" s="48" t="str">
        <f t="shared" si="799"/>
        <v/>
      </c>
      <c r="AP2332" s="18" t="str">
        <f t="shared" si="800"/>
        <v/>
      </c>
      <c r="AQ2332" s="18" t="str">
        <f t="shared" si="801"/>
        <v/>
      </c>
      <c r="AR2332" s="18">
        <v>2.6749999999999999E-2</v>
      </c>
      <c r="AS2332" s="18">
        <f>IF(AF!$D$27="Todos",1,IF(M2332=AF!$D$27,1,0))</f>
        <v>1</v>
      </c>
      <c r="AT2332" s="53">
        <f>IF(AND(E2332=AF!$D$6,OR(LT!M2332=AF!$D$27,AF!$D$27="Todos"),OR(AP2332=AF!$E$8,AQ2332=AF!$E$8)),AR2332+AS2332,0)</f>
        <v>0</v>
      </c>
      <c r="AU2332" s="18" t="str">
        <f t="shared" si="802"/>
        <v/>
      </c>
      <c r="AV2332" s="54" t="str">
        <f t="shared" si="803"/>
        <v/>
      </c>
      <c r="AW2332" s="54" t="str">
        <f t="shared" si="804"/>
        <v/>
      </c>
      <c r="AX2332" s="18" t="str">
        <f t="shared" si="805"/>
        <v/>
      </c>
      <c r="AY2332" s="18" t="str">
        <f t="shared" si="806"/>
        <v/>
      </c>
      <c r="BA2332" s="18">
        <f>IF($E2332=AF!$D$6,IF($M2332="Concluída no prazo",2,IF($M2332="Concluída com atraso",1,0)),0)</f>
        <v>0</v>
      </c>
      <c r="BB2332" s="18">
        <f>IF($E2332=AF!$D$6,IF($M2332="Atrasada",2,IF($M2332="Concluída com atraso",1,0)),0)</f>
        <v>0</v>
      </c>
      <c r="BC2332" s="18">
        <v>2.3259999999999999E-2</v>
      </c>
      <c r="BD2332" s="18">
        <f t="shared" si="813"/>
        <v>2.3259999999999999E-2</v>
      </c>
      <c r="BE2332" s="18">
        <f t="shared" si="813"/>
        <v>2.3259999999999999E-2</v>
      </c>
      <c r="BF2332" s="18" t="str">
        <f t="shared" si="807"/>
        <v/>
      </c>
      <c r="BN2332" s="18" t="str">
        <f t="shared" si="808"/>
        <v>s</v>
      </c>
    </row>
    <row r="2333" spans="3:66" ht="50.1" customHeight="1" thickTop="1" thickBot="1" x14ac:dyDescent="0.3">
      <c r="C2333" s="46"/>
      <c r="D2333" s="46"/>
      <c r="E2333" s="46"/>
      <c r="F2333" s="122"/>
      <c r="G2333" s="122"/>
      <c r="H2333" s="78" t="str">
        <f t="shared" si="809"/>
        <v/>
      </c>
      <c r="I2333" s="78" t="str">
        <f t="shared" si="810"/>
        <v/>
      </c>
      <c r="J2333" s="16"/>
      <c r="K2333" s="46" t="str">
        <f t="shared" si="811"/>
        <v/>
      </c>
      <c r="L2333" s="16"/>
      <c r="M2333" s="16"/>
      <c r="N2333" s="46"/>
      <c r="O2333" s="47" t="str">
        <f t="shared" si="814"/>
        <v/>
      </c>
      <c r="P2333" s="47"/>
      <c r="Q2333" s="48" t="str">
        <f>IFERROR(VLOOKUP(E2333,Funcionários!$C$8:$E$207,3,FALSE),"")</f>
        <v/>
      </c>
      <c r="R2333" s="47"/>
      <c r="S2333" s="49" t="str">
        <f t="shared" si="815"/>
        <v/>
      </c>
      <c r="T2333" s="49">
        <v>2.3269999999999999E-2</v>
      </c>
      <c r="U2333" s="48" t="str">
        <f>IF(Funcionários!C2334=0,"",Funcionários!C2334)</f>
        <v/>
      </c>
      <c r="V2333" s="50">
        <f>IF(U2333="",0,IF(COUNTIFS($E$7:$E$3006,U2333,$I$7:$I$3006,'RC'!$E$6)=0,0,COUNTIFS($M$7:$M$3006,"Concluída no prazo",$E$7:$E$3006,U2333,$I$7:$I$3006,'RC'!$E$6)/COUNTIFS($E$7:$E$3006,U2333,$I$7:$I$3006,'RC'!$E$6)))</f>
        <v>0</v>
      </c>
      <c r="W2333" s="49">
        <f>SUMIFS($J$7:$J$3006,$E$7:$E$3006,U2333,$I$7:$I$3006,'RC'!$E$6)+SUMIFS($L$7:$L$3006,$E$7:$E$3006,U2333,$I$7:$I$3006,'RC'!$E$6)</f>
        <v>0</v>
      </c>
      <c r="X2333" s="48">
        <f>COUNTIFS($E$7:$E$3006,U2333,$I$7:$I$3006,'RC'!$E$6)</f>
        <v>0</v>
      </c>
      <c r="Y2333" s="48"/>
      <c r="Z2333" s="51" t="str">
        <f>IF(AQ2333='RC'!$E$6,AC2333*1000+AD2333,"")</f>
        <v/>
      </c>
      <c r="AA2333" s="51" t="str">
        <f>IF(AB2333="","",IF(AQ2333='RC'!$E$6,AC2333*1000-AD2333,""))</f>
        <v/>
      </c>
      <c r="AB2333" s="48" t="str">
        <f>IFERROR(VLOOKUP(E2333,Funcionários!$C$8:$E$207,3,FALSE),"")</f>
        <v/>
      </c>
      <c r="AC2333" s="50" t="str">
        <f>IF(AB2333="","",IF(COUNTIFS($AB$7:$AB$3006,AB2333,$AQ$7:$AQ$3006,'RC'!$E$6)=0,"",COUNTIFS($M$7:$M$3006,"Concluída no prazo",$AB$7:$AB$3006,AB2333,$AQ$7:$AQ$3006,'RC'!$E$6)/COUNTIFS($AB$7:$AB$3006,AB2333,$AQ$7:$AQ$3006,'RC'!$E$6)))</f>
        <v/>
      </c>
      <c r="AD2333" s="48">
        <f>SUMIF($AQ$7:$AQ$3006,'RC'!$E$6,$J$7:$J$3006)+SUMIF($AQ$7:$AQ$3006,'RC'!$E$6,$L$7:$L$3006)</f>
        <v>21</v>
      </c>
      <c r="AF2333" s="48">
        <v>2.6739999999992901E-2</v>
      </c>
      <c r="AG2333" s="48">
        <f>IF(OR(AQ2333="",AQ2333&lt;&gt;'RC'!$E$6,AB2333&lt;&gt;'RC'!$D$21),0,1)</f>
        <v>0</v>
      </c>
      <c r="AH2333" s="48">
        <f t="shared" si="812"/>
        <v>2.6739999999992901E-2</v>
      </c>
      <c r="AI2333" s="48" t="str">
        <f t="shared" si="794"/>
        <v/>
      </c>
      <c r="AJ2333" s="48" t="str">
        <f t="shared" si="795"/>
        <v/>
      </c>
      <c r="AK2333" s="52" t="str">
        <f t="shared" si="796"/>
        <v/>
      </c>
      <c r="AL2333" s="52" t="str">
        <f t="shared" si="797"/>
        <v/>
      </c>
      <c r="AM2333" s="48" t="str">
        <f t="shared" si="798"/>
        <v/>
      </c>
      <c r="AN2333" s="48" t="str">
        <f t="shared" si="799"/>
        <v/>
      </c>
      <c r="AP2333" s="18" t="str">
        <f t="shared" si="800"/>
        <v/>
      </c>
      <c r="AQ2333" s="18" t="str">
        <f t="shared" si="801"/>
        <v/>
      </c>
      <c r="AR2333" s="18">
        <v>2.674E-2</v>
      </c>
      <c r="AS2333" s="18">
        <f>IF(AF!$D$27="Todos",1,IF(M2333=AF!$D$27,1,0))</f>
        <v>1</v>
      </c>
      <c r="AT2333" s="53">
        <f>IF(AND(E2333=AF!$D$6,OR(LT!M2333=AF!$D$27,AF!$D$27="Todos"),OR(AP2333=AF!$E$8,AQ2333=AF!$E$8)),AR2333+AS2333,0)</f>
        <v>0</v>
      </c>
      <c r="AU2333" s="18" t="str">
        <f t="shared" si="802"/>
        <v/>
      </c>
      <c r="AV2333" s="54" t="str">
        <f t="shared" si="803"/>
        <v/>
      </c>
      <c r="AW2333" s="54" t="str">
        <f t="shared" si="804"/>
        <v/>
      </c>
      <c r="AX2333" s="18" t="str">
        <f t="shared" si="805"/>
        <v/>
      </c>
      <c r="AY2333" s="18" t="str">
        <f t="shared" si="806"/>
        <v/>
      </c>
      <c r="BA2333" s="18">
        <f>IF($E2333=AF!$D$6,IF($M2333="Concluída no prazo",2,IF($M2333="Concluída com atraso",1,0)),0)</f>
        <v>0</v>
      </c>
      <c r="BB2333" s="18">
        <f>IF($E2333=AF!$D$6,IF($M2333="Atrasada",2,IF($M2333="Concluída com atraso",1,0)),0)</f>
        <v>0</v>
      </c>
      <c r="BC2333" s="18">
        <v>2.3269999999999999E-2</v>
      </c>
      <c r="BD2333" s="18">
        <f t="shared" si="813"/>
        <v>2.3269999999999999E-2</v>
      </c>
      <c r="BE2333" s="18">
        <f t="shared" si="813"/>
        <v>2.3269999999999999E-2</v>
      </c>
      <c r="BF2333" s="18" t="str">
        <f t="shared" si="807"/>
        <v/>
      </c>
      <c r="BN2333" s="18" t="str">
        <f t="shared" si="808"/>
        <v>s</v>
      </c>
    </row>
    <row r="2334" spans="3:66" ht="50.1" customHeight="1" thickTop="1" thickBot="1" x14ac:dyDescent="0.3">
      <c r="C2334" s="46"/>
      <c r="D2334" s="46"/>
      <c r="E2334" s="46"/>
      <c r="F2334" s="122"/>
      <c r="G2334" s="122"/>
      <c r="H2334" s="78" t="str">
        <f t="shared" si="809"/>
        <v/>
      </c>
      <c r="I2334" s="78" t="str">
        <f t="shared" si="810"/>
        <v/>
      </c>
      <c r="J2334" s="16"/>
      <c r="K2334" s="46" t="str">
        <f t="shared" si="811"/>
        <v/>
      </c>
      <c r="L2334" s="16"/>
      <c r="M2334" s="16"/>
      <c r="N2334" s="46"/>
      <c r="O2334" s="47" t="str">
        <f t="shared" si="814"/>
        <v/>
      </c>
      <c r="P2334" s="47"/>
      <c r="Q2334" s="48" t="str">
        <f>IFERROR(VLOOKUP(E2334,Funcionários!$C$8:$E$207,3,FALSE),"")</f>
        <v/>
      </c>
      <c r="R2334" s="47"/>
      <c r="S2334" s="49" t="str">
        <f t="shared" si="815"/>
        <v/>
      </c>
      <c r="T2334" s="49">
        <v>2.3279999999999999E-2</v>
      </c>
      <c r="U2334" s="48" t="str">
        <f>IF(Funcionários!C2335=0,"",Funcionários!C2335)</f>
        <v/>
      </c>
      <c r="V2334" s="50">
        <f>IF(U2334="",0,IF(COUNTIFS($E$7:$E$3006,U2334,$I$7:$I$3006,'RC'!$E$6)=0,0,COUNTIFS($M$7:$M$3006,"Concluída no prazo",$E$7:$E$3006,U2334,$I$7:$I$3006,'RC'!$E$6)/COUNTIFS($E$7:$E$3006,U2334,$I$7:$I$3006,'RC'!$E$6)))</f>
        <v>0</v>
      </c>
      <c r="W2334" s="49">
        <f>SUMIFS($J$7:$J$3006,$E$7:$E$3006,U2334,$I$7:$I$3006,'RC'!$E$6)+SUMIFS($L$7:$L$3006,$E$7:$E$3006,U2334,$I$7:$I$3006,'RC'!$E$6)</f>
        <v>0</v>
      </c>
      <c r="X2334" s="48">
        <f>COUNTIFS($E$7:$E$3006,U2334,$I$7:$I$3006,'RC'!$E$6)</f>
        <v>0</v>
      </c>
      <c r="Y2334" s="48"/>
      <c r="Z2334" s="51" t="str">
        <f>IF(AQ2334='RC'!$E$6,AC2334*1000+AD2334,"")</f>
        <v/>
      </c>
      <c r="AA2334" s="51" t="str">
        <f>IF(AB2334="","",IF(AQ2334='RC'!$E$6,AC2334*1000-AD2334,""))</f>
        <v/>
      </c>
      <c r="AB2334" s="48" t="str">
        <f>IFERROR(VLOOKUP(E2334,Funcionários!$C$8:$E$207,3,FALSE),"")</f>
        <v/>
      </c>
      <c r="AC2334" s="50" t="str">
        <f>IF(AB2334="","",IF(COUNTIFS($AB$7:$AB$3006,AB2334,$AQ$7:$AQ$3006,'RC'!$E$6)=0,"",COUNTIFS($M$7:$M$3006,"Concluída no prazo",$AB$7:$AB$3006,AB2334,$AQ$7:$AQ$3006,'RC'!$E$6)/COUNTIFS($AB$7:$AB$3006,AB2334,$AQ$7:$AQ$3006,'RC'!$E$6)))</f>
        <v/>
      </c>
      <c r="AD2334" s="48">
        <f>SUMIF($AQ$7:$AQ$3006,'RC'!$E$6,$J$7:$J$3006)+SUMIF($AQ$7:$AQ$3006,'RC'!$E$6,$L$7:$L$3006)</f>
        <v>21</v>
      </c>
      <c r="AF2334" s="48">
        <v>2.6729999999992898E-2</v>
      </c>
      <c r="AG2334" s="48">
        <f>IF(OR(AQ2334="",AQ2334&lt;&gt;'RC'!$E$6,AB2334&lt;&gt;'RC'!$D$21),0,1)</f>
        <v>0</v>
      </c>
      <c r="AH2334" s="48">
        <f t="shared" si="812"/>
        <v>2.6729999999992898E-2</v>
      </c>
      <c r="AI2334" s="48" t="str">
        <f t="shared" si="794"/>
        <v/>
      </c>
      <c r="AJ2334" s="48" t="str">
        <f t="shared" si="795"/>
        <v/>
      </c>
      <c r="AK2334" s="52" t="str">
        <f t="shared" si="796"/>
        <v/>
      </c>
      <c r="AL2334" s="52" t="str">
        <f t="shared" si="797"/>
        <v/>
      </c>
      <c r="AM2334" s="48" t="str">
        <f t="shared" si="798"/>
        <v/>
      </c>
      <c r="AN2334" s="48" t="str">
        <f t="shared" si="799"/>
        <v/>
      </c>
      <c r="AP2334" s="18" t="str">
        <f t="shared" si="800"/>
        <v/>
      </c>
      <c r="AQ2334" s="18" t="str">
        <f t="shared" si="801"/>
        <v/>
      </c>
      <c r="AR2334" s="18">
        <v>2.673E-2</v>
      </c>
      <c r="AS2334" s="18">
        <f>IF(AF!$D$27="Todos",1,IF(M2334=AF!$D$27,1,0))</f>
        <v>1</v>
      </c>
      <c r="AT2334" s="53">
        <f>IF(AND(E2334=AF!$D$6,OR(LT!M2334=AF!$D$27,AF!$D$27="Todos"),OR(AP2334=AF!$E$8,AQ2334=AF!$E$8)),AR2334+AS2334,0)</f>
        <v>0</v>
      </c>
      <c r="AU2334" s="18" t="str">
        <f t="shared" si="802"/>
        <v/>
      </c>
      <c r="AV2334" s="54" t="str">
        <f t="shared" si="803"/>
        <v/>
      </c>
      <c r="AW2334" s="54" t="str">
        <f t="shared" si="804"/>
        <v/>
      </c>
      <c r="AX2334" s="18" t="str">
        <f t="shared" si="805"/>
        <v/>
      </c>
      <c r="AY2334" s="18" t="str">
        <f t="shared" si="806"/>
        <v/>
      </c>
      <c r="BA2334" s="18">
        <f>IF($E2334=AF!$D$6,IF($M2334="Concluída no prazo",2,IF($M2334="Concluída com atraso",1,0)),0)</f>
        <v>0</v>
      </c>
      <c r="BB2334" s="18">
        <f>IF($E2334=AF!$D$6,IF($M2334="Atrasada",2,IF($M2334="Concluída com atraso",1,0)),0)</f>
        <v>0</v>
      </c>
      <c r="BC2334" s="18">
        <v>2.3279999999999999E-2</v>
      </c>
      <c r="BD2334" s="18">
        <f t="shared" si="813"/>
        <v>2.3279999999999999E-2</v>
      </c>
      <c r="BE2334" s="18">
        <f t="shared" si="813"/>
        <v>2.3279999999999999E-2</v>
      </c>
      <c r="BF2334" s="18" t="str">
        <f t="shared" si="807"/>
        <v/>
      </c>
      <c r="BN2334" s="18" t="str">
        <f t="shared" si="808"/>
        <v>s</v>
      </c>
    </row>
    <row r="2335" spans="3:66" ht="50.1" customHeight="1" thickTop="1" thickBot="1" x14ac:dyDescent="0.3">
      <c r="C2335" s="46"/>
      <c r="D2335" s="46"/>
      <c r="E2335" s="46"/>
      <c r="F2335" s="122"/>
      <c r="G2335" s="122"/>
      <c r="H2335" s="78" t="str">
        <f t="shared" si="809"/>
        <v/>
      </c>
      <c r="I2335" s="78" t="str">
        <f t="shared" si="810"/>
        <v/>
      </c>
      <c r="J2335" s="16"/>
      <c r="K2335" s="46" t="str">
        <f t="shared" si="811"/>
        <v/>
      </c>
      <c r="L2335" s="16"/>
      <c r="M2335" s="16"/>
      <c r="N2335" s="46"/>
      <c r="O2335" s="47" t="str">
        <f t="shared" si="814"/>
        <v/>
      </c>
      <c r="P2335" s="47"/>
      <c r="Q2335" s="48" t="str">
        <f>IFERROR(VLOOKUP(E2335,Funcionários!$C$8:$E$207,3,FALSE),"")</f>
        <v/>
      </c>
      <c r="R2335" s="47"/>
      <c r="S2335" s="49" t="str">
        <f t="shared" si="815"/>
        <v/>
      </c>
      <c r="T2335" s="49">
        <v>2.3290000000000002E-2</v>
      </c>
      <c r="U2335" s="48" t="str">
        <f>IF(Funcionários!C2336=0,"",Funcionários!C2336)</f>
        <v/>
      </c>
      <c r="V2335" s="50">
        <f>IF(U2335="",0,IF(COUNTIFS($E$7:$E$3006,U2335,$I$7:$I$3006,'RC'!$E$6)=0,0,COUNTIFS($M$7:$M$3006,"Concluída no prazo",$E$7:$E$3006,U2335,$I$7:$I$3006,'RC'!$E$6)/COUNTIFS($E$7:$E$3006,U2335,$I$7:$I$3006,'RC'!$E$6)))</f>
        <v>0</v>
      </c>
      <c r="W2335" s="49">
        <f>SUMIFS($J$7:$J$3006,$E$7:$E$3006,U2335,$I$7:$I$3006,'RC'!$E$6)+SUMIFS($L$7:$L$3006,$E$7:$E$3006,U2335,$I$7:$I$3006,'RC'!$E$6)</f>
        <v>0</v>
      </c>
      <c r="X2335" s="48">
        <f>COUNTIFS($E$7:$E$3006,U2335,$I$7:$I$3006,'RC'!$E$6)</f>
        <v>0</v>
      </c>
      <c r="Y2335" s="48"/>
      <c r="Z2335" s="51" t="str">
        <f>IF(AQ2335='RC'!$E$6,AC2335*1000+AD2335,"")</f>
        <v/>
      </c>
      <c r="AA2335" s="51" t="str">
        <f>IF(AB2335="","",IF(AQ2335='RC'!$E$6,AC2335*1000-AD2335,""))</f>
        <v/>
      </c>
      <c r="AB2335" s="48" t="str">
        <f>IFERROR(VLOOKUP(E2335,Funcionários!$C$8:$E$207,3,FALSE),"")</f>
        <v/>
      </c>
      <c r="AC2335" s="50" t="str">
        <f>IF(AB2335="","",IF(COUNTIFS($AB$7:$AB$3006,AB2335,$AQ$7:$AQ$3006,'RC'!$E$6)=0,"",COUNTIFS($M$7:$M$3006,"Concluída no prazo",$AB$7:$AB$3006,AB2335,$AQ$7:$AQ$3006,'RC'!$E$6)/COUNTIFS($AB$7:$AB$3006,AB2335,$AQ$7:$AQ$3006,'RC'!$E$6)))</f>
        <v/>
      </c>
      <c r="AD2335" s="48">
        <f>SUMIF($AQ$7:$AQ$3006,'RC'!$E$6,$J$7:$J$3006)+SUMIF($AQ$7:$AQ$3006,'RC'!$E$6,$L$7:$L$3006)</f>
        <v>21</v>
      </c>
      <c r="AF2335" s="48">
        <v>2.6719999999992899E-2</v>
      </c>
      <c r="AG2335" s="48">
        <f>IF(OR(AQ2335="",AQ2335&lt;&gt;'RC'!$E$6,AB2335&lt;&gt;'RC'!$D$21),0,1)</f>
        <v>0</v>
      </c>
      <c r="AH2335" s="48">
        <f t="shared" si="812"/>
        <v>2.6719999999992899E-2</v>
      </c>
      <c r="AI2335" s="48" t="str">
        <f t="shared" si="794"/>
        <v/>
      </c>
      <c r="AJ2335" s="48" t="str">
        <f t="shared" si="795"/>
        <v/>
      </c>
      <c r="AK2335" s="52" t="str">
        <f t="shared" si="796"/>
        <v/>
      </c>
      <c r="AL2335" s="52" t="str">
        <f t="shared" si="797"/>
        <v/>
      </c>
      <c r="AM2335" s="48" t="str">
        <f t="shared" si="798"/>
        <v/>
      </c>
      <c r="AN2335" s="48" t="str">
        <f t="shared" si="799"/>
        <v/>
      </c>
      <c r="AP2335" s="18" t="str">
        <f t="shared" si="800"/>
        <v/>
      </c>
      <c r="AQ2335" s="18" t="str">
        <f t="shared" si="801"/>
        <v/>
      </c>
      <c r="AR2335" s="18">
        <v>2.6720000000000001E-2</v>
      </c>
      <c r="AS2335" s="18">
        <f>IF(AF!$D$27="Todos",1,IF(M2335=AF!$D$27,1,0))</f>
        <v>1</v>
      </c>
      <c r="AT2335" s="53">
        <f>IF(AND(E2335=AF!$D$6,OR(LT!M2335=AF!$D$27,AF!$D$27="Todos"),OR(AP2335=AF!$E$8,AQ2335=AF!$E$8)),AR2335+AS2335,0)</f>
        <v>0</v>
      </c>
      <c r="AU2335" s="18" t="str">
        <f t="shared" si="802"/>
        <v/>
      </c>
      <c r="AV2335" s="54" t="str">
        <f t="shared" si="803"/>
        <v/>
      </c>
      <c r="AW2335" s="54" t="str">
        <f t="shared" si="804"/>
        <v/>
      </c>
      <c r="AX2335" s="18" t="str">
        <f t="shared" si="805"/>
        <v/>
      </c>
      <c r="AY2335" s="18" t="str">
        <f t="shared" si="806"/>
        <v/>
      </c>
      <c r="BA2335" s="18">
        <f>IF($E2335=AF!$D$6,IF($M2335="Concluída no prazo",2,IF($M2335="Concluída com atraso",1,0)),0)</f>
        <v>0</v>
      </c>
      <c r="BB2335" s="18">
        <f>IF($E2335=AF!$D$6,IF($M2335="Atrasada",2,IF($M2335="Concluída com atraso",1,0)),0)</f>
        <v>0</v>
      </c>
      <c r="BC2335" s="18">
        <v>2.3290000000000002E-2</v>
      </c>
      <c r="BD2335" s="18">
        <f t="shared" si="813"/>
        <v>2.3290000000000002E-2</v>
      </c>
      <c r="BE2335" s="18">
        <f t="shared" si="813"/>
        <v>2.3290000000000002E-2</v>
      </c>
      <c r="BF2335" s="18" t="str">
        <f t="shared" si="807"/>
        <v/>
      </c>
      <c r="BN2335" s="18" t="str">
        <f t="shared" si="808"/>
        <v>s</v>
      </c>
    </row>
    <row r="2336" spans="3:66" ht="50.1" customHeight="1" thickTop="1" thickBot="1" x14ac:dyDescent="0.3">
      <c r="C2336" s="46"/>
      <c r="D2336" s="46"/>
      <c r="E2336" s="46"/>
      <c r="F2336" s="122"/>
      <c r="G2336" s="122"/>
      <c r="H2336" s="78" t="str">
        <f t="shared" si="809"/>
        <v/>
      </c>
      <c r="I2336" s="78" t="str">
        <f t="shared" si="810"/>
        <v/>
      </c>
      <c r="J2336" s="16"/>
      <c r="K2336" s="46" t="str">
        <f t="shared" si="811"/>
        <v/>
      </c>
      <c r="L2336" s="16"/>
      <c r="M2336" s="16"/>
      <c r="N2336" s="46"/>
      <c r="O2336" s="47" t="str">
        <f t="shared" si="814"/>
        <v/>
      </c>
      <c r="P2336" s="47"/>
      <c r="Q2336" s="48" t="str">
        <f>IFERROR(VLOOKUP(E2336,Funcionários!$C$8:$E$207,3,FALSE),"")</f>
        <v/>
      </c>
      <c r="R2336" s="47"/>
      <c r="S2336" s="49" t="str">
        <f t="shared" si="815"/>
        <v/>
      </c>
      <c r="T2336" s="49">
        <v>2.3300000000000001E-2</v>
      </c>
      <c r="U2336" s="48" t="str">
        <f>IF(Funcionários!C2337=0,"",Funcionários!C2337)</f>
        <v/>
      </c>
      <c r="V2336" s="50">
        <f>IF(U2336="",0,IF(COUNTIFS($E$7:$E$3006,U2336,$I$7:$I$3006,'RC'!$E$6)=0,0,COUNTIFS($M$7:$M$3006,"Concluída no prazo",$E$7:$E$3006,U2336,$I$7:$I$3006,'RC'!$E$6)/COUNTIFS($E$7:$E$3006,U2336,$I$7:$I$3006,'RC'!$E$6)))</f>
        <v>0</v>
      </c>
      <c r="W2336" s="49">
        <f>SUMIFS($J$7:$J$3006,$E$7:$E$3006,U2336,$I$7:$I$3006,'RC'!$E$6)+SUMIFS($L$7:$L$3006,$E$7:$E$3006,U2336,$I$7:$I$3006,'RC'!$E$6)</f>
        <v>0</v>
      </c>
      <c r="X2336" s="48">
        <f>COUNTIFS($E$7:$E$3006,U2336,$I$7:$I$3006,'RC'!$E$6)</f>
        <v>0</v>
      </c>
      <c r="Y2336" s="48"/>
      <c r="Z2336" s="51" t="str">
        <f>IF(AQ2336='RC'!$E$6,AC2336*1000+AD2336,"")</f>
        <v/>
      </c>
      <c r="AA2336" s="51" t="str">
        <f>IF(AB2336="","",IF(AQ2336='RC'!$E$6,AC2336*1000-AD2336,""))</f>
        <v/>
      </c>
      <c r="AB2336" s="48" t="str">
        <f>IFERROR(VLOOKUP(E2336,Funcionários!$C$8:$E$207,3,FALSE),"")</f>
        <v/>
      </c>
      <c r="AC2336" s="50" t="str">
        <f>IF(AB2336="","",IF(COUNTIFS($AB$7:$AB$3006,AB2336,$AQ$7:$AQ$3006,'RC'!$E$6)=0,"",COUNTIFS($M$7:$M$3006,"Concluída no prazo",$AB$7:$AB$3006,AB2336,$AQ$7:$AQ$3006,'RC'!$E$6)/COUNTIFS($AB$7:$AB$3006,AB2336,$AQ$7:$AQ$3006,'RC'!$E$6)))</f>
        <v/>
      </c>
      <c r="AD2336" s="48">
        <f>SUMIF($AQ$7:$AQ$3006,'RC'!$E$6,$J$7:$J$3006)+SUMIF($AQ$7:$AQ$3006,'RC'!$E$6,$L$7:$L$3006)</f>
        <v>21</v>
      </c>
      <c r="AF2336" s="48">
        <v>2.6709999999992899E-2</v>
      </c>
      <c r="AG2336" s="48">
        <f>IF(OR(AQ2336="",AQ2336&lt;&gt;'RC'!$E$6,AB2336&lt;&gt;'RC'!$D$21),0,1)</f>
        <v>0</v>
      </c>
      <c r="AH2336" s="48">
        <f t="shared" si="812"/>
        <v>2.6709999999992899E-2</v>
      </c>
      <c r="AI2336" s="48" t="str">
        <f t="shared" si="794"/>
        <v/>
      </c>
      <c r="AJ2336" s="48" t="str">
        <f t="shared" si="795"/>
        <v/>
      </c>
      <c r="AK2336" s="52" t="str">
        <f t="shared" si="796"/>
        <v/>
      </c>
      <c r="AL2336" s="52" t="str">
        <f t="shared" si="797"/>
        <v/>
      </c>
      <c r="AM2336" s="48" t="str">
        <f t="shared" si="798"/>
        <v/>
      </c>
      <c r="AN2336" s="48" t="str">
        <f t="shared" si="799"/>
        <v/>
      </c>
      <c r="AP2336" s="18" t="str">
        <f t="shared" si="800"/>
        <v/>
      </c>
      <c r="AQ2336" s="18" t="str">
        <f t="shared" si="801"/>
        <v/>
      </c>
      <c r="AR2336" s="18">
        <v>2.6710000000000001E-2</v>
      </c>
      <c r="AS2336" s="18">
        <f>IF(AF!$D$27="Todos",1,IF(M2336=AF!$D$27,1,0))</f>
        <v>1</v>
      </c>
      <c r="AT2336" s="53">
        <f>IF(AND(E2336=AF!$D$6,OR(LT!M2336=AF!$D$27,AF!$D$27="Todos"),OR(AP2336=AF!$E$8,AQ2336=AF!$E$8)),AR2336+AS2336,0)</f>
        <v>0</v>
      </c>
      <c r="AU2336" s="18" t="str">
        <f t="shared" si="802"/>
        <v/>
      </c>
      <c r="AV2336" s="54" t="str">
        <f t="shared" si="803"/>
        <v/>
      </c>
      <c r="AW2336" s="54" t="str">
        <f t="shared" si="804"/>
        <v/>
      </c>
      <c r="AX2336" s="18" t="str">
        <f t="shared" si="805"/>
        <v/>
      </c>
      <c r="AY2336" s="18" t="str">
        <f t="shared" si="806"/>
        <v/>
      </c>
      <c r="BA2336" s="18">
        <f>IF($E2336=AF!$D$6,IF($M2336="Concluída no prazo",2,IF($M2336="Concluída com atraso",1,0)),0)</f>
        <v>0</v>
      </c>
      <c r="BB2336" s="18">
        <f>IF($E2336=AF!$D$6,IF($M2336="Atrasada",2,IF($M2336="Concluída com atraso",1,0)),0)</f>
        <v>0</v>
      </c>
      <c r="BC2336" s="18">
        <v>2.3300000000000001E-2</v>
      </c>
      <c r="BD2336" s="18">
        <f t="shared" si="813"/>
        <v>2.3300000000000001E-2</v>
      </c>
      <c r="BE2336" s="18">
        <f t="shared" si="813"/>
        <v>2.3300000000000001E-2</v>
      </c>
      <c r="BF2336" s="18" t="str">
        <f t="shared" si="807"/>
        <v/>
      </c>
      <c r="BN2336" s="18" t="str">
        <f t="shared" si="808"/>
        <v>s</v>
      </c>
    </row>
    <row r="2337" spans="3:66" ht="50.1" customHeight="1" thickTop="1" thickBot="1" x14ac:dyDescent="0.3">
      <c r="C2337" s="46"/>
      <c r="D2337" s="46"/>
      <c r="E2337" s="46"/>
      <c r="F2337" s="122"/>
      <c r="G2337" s="122"/>
      <c r="H2337" s="78" t="str">
        <f t="shared" si="809"/>
        <v/>
      </c>
      <c r="I2337" s="78" t="str">
        <f t="shared" si="810"/>
        <v/>
      </c>
      <c r="J2337" s="16"/>
      <c r="K2337" s="46" t="str">
        <f t="shared" si="811"/>
        <v/>
      </c>
      <c r="L2337" s="16"/>
      <c r="M2337" s="16"/>
      <c r="N2337" s="46"/>
      <c r="O2337" s="47" t="str">
        <f t="shared" si="814"/>
        <v/>
      </c>
      <c r="P2337" s="47"/>
      <c r="Q2337" s="48" t="str">
        <f>IFERROR(VLOOKUP(E2337,Funcionários!$C$8:$E$207,3,FALSE),"")</f>
        <v/>
      </c>
      <c r="R2337" s="47"/>
      <c r="S2337" s="49" t="str">
        <f t="shared" si="815"/>
        <v/>
      </c>
      <c r="T2337" s="49">
        <v>2.3310000000000001E-2</v>
      </c>
      <c r="U2337" s="48" t="str">
        <f>IF(Funcionários!C2338=0,"",Funcionários!C2338)</f>
        <v/>
      </c>
      <c r="V2337" s="50">
        <f>IF(U2337="",0,IF(COUNTIFS($E$7:$E$3006,U2337,$I$7:$I$3006,'RC'!$E$6)=0,0,COUNTIFS($M$7:$M$3006,"Concluída no prazo",$E$7:$E$3006,U2337,$I$7:$I$3006,'RC'!$E$6)/COUNTIFS($E$7:$E$3006,U2337,$I$7:$I$3006,'RC'!$E$6)))</f>
        <v>0</v>
      </c>
      <c r="W2337" s="49">
        <f>SUMIFS($J$7:$J$3006,$E$7:$E$3006,U2337,$I$7:$I$3006,'RC'!$E$6)+SUMIFS($L$7:$L$3006,$E$7:$E$3006,U2337,$I$7:$I$3006,'RC'!$E$6)</f>
        <v>0</v>
      </c>
      <c r="X2337" s="48">
        <f>COUNTIFS($E$7:$E$3006,U2337,$I$7:$I$3006,'RC'!$E$6)</f>
        <v>0</v>
      </c>
      <c r="Y2337" s="48"/>
      <c r="Z2337" s="51" t="str">
        <f>IF(AQ2337='RC'!$E$6,AC2337*1000+AD2337,"")</f>
        <v/>
      </c>
      <c r="AA2337" s="51" t="str">
        <f>IF(AB2337="","",IF(AQ2337='RC'!$E$6,AC2337*1000-AD2337,""))</f>
        <v/>
      </c>
      <c r="AB2337" s="48" t="str">
        <f>IFERROR(VLOOKUP(E2337,Funcionários!$C$8:$E$207,3,FALSE),"")</f>
        <v/>
      </c>
      <c r="AC2337" s="50" t="str">
        <f>IF(AB2337="","",IF(COUNTIFS($AB$7:$AB$3006,AB2337,$AQ$7:$AQ$3006,'RC'!$E$6)=0,"",COUNTIFS($M$7:$M$3006,"Concluída no prazo",$AB$7:$AB$3006,AB2337,$AQ$7:$AQ$3006,'RC'!$E$6)/COUNTIFS($AB$7:$AB$3006,AB2337,$AQ$7:$AQ$3006,'RC'!$E$6)))</f>
        <v/>
      </c>
      <c r="AD2337" s="48">
        <f>SUMIF($AQ$7:$AQ$3006,'RC'!$E$6,$J$7:$J$3006)+SUMIF($AQ$7:$AQ$3006,'RC'!$E$6,$L$7:$L$3006)</f>
        <v>21</v>
      </c>
      <c r="AF2337" s="48">
        <v>2.66999999999929E-2</v>
      </c>
      <c r="AG2337" s="48">
        <f>IF(OR(AQ2337="",AQ2337&lt;&gt;'RC'!$E$6,AB2337&lt;&gt;'RC'!$D$21),0,1)</f>
        <v>0</v>
      </c>
      <c r="AH2337" s="48">
        <f t="shared" si="812"/>
        <v>2.66999999999929E-2</v>
      </c>
      <c r="AI2337" s="48" t="str">
        <f t="shared" si="794"/>
        <v/>
      </c>
      <c r="AJ2337" s="48" t="str">
        <f t="shared" si="795"/>
        <v/>
      </c>
      <c r="AK2337" s="52" t="str">
        <f t="shared" si="796"/>
        <v/>
      </c>
      <c r="AL2337" s="52" t="str">
        <f t="shared" si="797"/>
        <v/>
      </c>
      <c r="AM2337" s="48" t="str">
        <f t="shared" si="798"/>
        <v/>
      </c>
      <c r="AN2337" s="48" t="str">
        <f t="shared" si="799"/>
        <v/>
      </c>
      <c r="AP2337" s="18" t="str">
        <f t="shared" si="800"/>
        <v/>
      </c>
      <c r="AQ2337" s="18" t="str">
        <f t="shared" si="801"/>
        <v/>
      </c>
      <c r="AR2337" s="18">
        <v>2.6700000000000002E-2</v>
      </c>
      <c r="AS2337" s="18">
        <f>IF(AF!$D$27="Todos",1,IF(M2337=AF!$D$27,1,0))</f>
        <v>1</v>
      </c>
      <c r="AT2337" s="53">
        <f>IF(AND(E2337=AF!$D$6,OR(LT!M2337=AF!$D$27,AF!$D$27="Todos"),OR(AP2337=AF!$E$8,AQ2337=AF!$E$8)),AR2337+AS2337,0)</f>
        <v>0</v>
      </c>
      <c r="AU2337" s="18" t="str">
        <f t="shared" si="802"/>
        <v/>
      </c>
      <c r="AV2337" s="54" t="str">
        <f t="shared" si="803"/>
        <v/>
      </c>
      <c r="AW2337" s="54" t="str">
        <f t="shared" si="804"/>
        <v/>
      </c>
      <c r="AX2337" s="18" t="str">
        <f t="shared" si="805"/>
        <v/>
      </c>
      <c r="AY2337" s="18" t="str">
        <f t="shared" si="806"/>
        <v/>
      </c>
      <c r="BA2337" s="18">
        <f>IF($E2337=AF!$D$6,IF($M2337="Concluída no prazo",2,IF($M2337="Concluída com atraso",1,0)),0)</f>
        <v>0</v>
      </c>
      <c r="BB2337" s="18">
        <f>IF($E2337=AF!$D$6,IF($M2337="Atrasada",2,IF($M2337="Concluída com atraso",1,0)),0)</f>
        <v>0</v>
      </c>
      <c r="BC2337" s="18">
        <v>2.3310000000000001E-2</v>
      </c>
      <c r="BD2337" s="18">
        <f t="shared" si="813"/>
        <v>2.3310000000000001E-2</v>
      </c>
      <c r="BE2337" s="18">
        <f t="shared" si="813"/>
        <v>2.3310000000000001E-2</v>
      </c>
      <c r="BF2337" s="18" t="str">
        <f t="shared" si="807"/>
        <v/>
      </c>
      <c r="BN2337" s="18" t="str">
        <f t="shared" si="808"/>
        <v>s</v>
      </c>
    </row>
    <row r="2338" spans="3:66" ht="50.1" customHeight="1" thickTop="1" thickBot="1" x14ac:dyDescent="0.3">
      <c r="C2338" s="46"/>
      <c r="D2338" s="46"/>
      <c r="E2338" s="46"/>
      <c r="F2338" s="122"/>
      <c r="G2338" s="122"/>
      <c r="H2338" s="78" t="str">
        <f t="shared" si="809"/>
        <v/>
      </c>
      <c r="I2338" s="78" t="str">
        <f t="shared" si="810"/>
        <v/>
      </c>
      <c r="J2338" s="16"/>
      <c r="K2338" s="46" t="str">
        <f t="shared" si="811"/>
        <v/>
      </c>
      <c r="L2338" s="16"/>
      <c r="M2338" s="16"/>
      <c r="N2338" s="46"/>
      <c r="O2338" s="47" t="str">
        <f t="shared" si="814"/>
        <v/>
      </c>
      <c r="P2338" s="47"/>
      <c r="Q2338" s="48" t="str">
        <f>IFERROR(VLOOKUP(E2338,Funcionários!$C$8:$E$207,3,FALSE),"")</f>
        <v/>
      </c>
      <c r="R2338" s="47"/>
      <c r="S2338" s="49" t="str">
        <f t="shared" si="815"/>
        <v/>
      </c>
      <c r="T2338" s="49">
        <v>2.332E-2</v>
      </c>
      <c r="U2338" s="48" t="str">
        <f>IF(Funcionários!C2339=0,"",Funcionários!C2339)</f>
        <v/>
      </c>
      <c r="V2338" s="50">
        <f>IF(U2338="",0,IF(COUNTIFS($E$7:$E$3006,U2338,$I$7:$I$3006,'RC'!$E$6)=0,0,COUNTIFS($M$7:$M$3006,"Concluída no prazo",$E$7:$E$3006,U2338,$I$7:$I$3006,'RC'!$E$6)/COUNTIFS($E$7:$E$3006,U2338,$I$7:$I$3006,'RC'!$E$6)))</f>
        <v>0</v>
      </c>
      <c r="W2338" s="49">
        <f>SUMIFS($J$7:$J$3006,$E$7:$E$3006,U2338,$I$7:$I$3006,'RC'!$E$6)+SUMIFS($L$7:$L$3006,$E$7:$E$3006,U2338,$I$7:$I$3006,'RC'!$E$6)</f>
        <v>0</v>
      </c>
      <c r="X2338" s="48">
        <f>COUNTIFS($E$7:$E$3006,U2338,$I$7:$I$3006,'RC'!$E$6)</f>
        <v>0</v>
      </c>
      <c r="Y2338" s="48"/>
      <c r="Z2338" s="51" t="str">
        <f>IF(AQ2338='RC'!$E$6,AC2338*1000+AD2338,"")</f>
        <v/>
      </c>
      <c r="AA2338" s="51" t="str">
        <f>IF(AB2338="","",IF(AQ2338='RC'!$E$6,AC2338*1000-AD2338,""))</f>
        <v/>
      </c>
      <c r="AB2338" s="48" t="str">
        <f>IFERROR(VLOOKUP(E2338,Funcionários!$C$8:$E$207,3,FALSE),"")</f>
        <v/>
      </c>
      <c r="AC2338" s="50" t="str">
        <f>IF(AB2338="","",IF(COUNTIFS($AB$7:$AB$3006,AB2338,$AQ$7:$AQ$3006,'RC'!$E$6)=0,"",COUNTIFS($M$7:$M$3006,"Concluída no prazo",$AB$7:$AB$3006,AB2338,$AQ$7:$AQ$3006,'RC'!$E$6)/COUNTIFS($AB$7:$AB$3006,AB2338,$AQ$7:$AQ$3006,'RC'!$E$6)))</f>
        <v/>
      </c>
      <c r="AD2338" s="48">
        <f>SUMIF($AQ$7:$AQ$3006,'RC'!$E$6,$J$7:$J$3006)+SUMIF($AQ$7:$AQ$3006,'RC'!$E$6,$L$7:$L$3006)</f>
        <v>21</v>
      </c>
      <c r="AF2338" s="48">
        <v>2.66899999999929E-2</v>
      </c>
      <c r="AG2338" s="48">
        <f>IF(OR(AQ2338="",AQ2338&lt;&gt;'RC'!$E$6,AB2338&lt;&gt;'RC'!$D$21),0,1)</f>
        <v>0</v>
      </c>
      <c r="AH2338" s="48">
        <f t="shared" si="812"/>
        <v>2.66899999999929E-2</v>
      </c>
      <c r="AI2338" s="48" t="str">
        <f t="shared" si="794"/>
        <v/>
      </c>
      <c r="AJ2338" s="48" t="str">
        <f t="shared" si="795"/>
        <v/>
      </c>
      <c r="AK2338" s="52" t="str">
        <f t="shared" si="796"/>
        <v/>
      </c>
      <c r="AL2338" s="52" t="str">
        <f t="shared" si="797"/>
        <v/>
      </c>
      <c r="AM2338" s="48" t="str">
        <f t="shared" si="798"/>
        <v/>
      </c>
      <c r="AN2338" s="48" t="str">
        <f t="shared" si="799"/>
        <v/>
      </c>
      <c r="AP2338" s="18" t="str">
        <f t="shared" si="800"/>
        <v/>
      </c>
      <c r="AQ2338" s="18" t="str">
        <f t="shared" si="801"/>
        <v/>
      </c>
      <c r="AR2338" s="18">
        <v>2.6689999999999998E-2</v>
      </c>
      <c r="AS2338" s="18">
        <f>IF(AF!$D$27="Todos",1,IF(M2338=AF!$D$27,1,0))</f>
        <v>1</v>
      </c>
      <c r="AT2338" s="53">
        <f>IF(AND(E2338=AF!$D$6,OR(LT!M2338=AF!$D$27,AF!$D$27="Todos"),OR(AP2338=AF!$E$8,AQ2338=AF!$E$8)),AR2338+AS2338,0)</f>
        <v>0</v>
      </c>
      <c r="AU2338" s="18" t="str">
        <f t="shared" si="802"/>
        <v/>
      </c>
      <c r="AV2338" s="54" t="str">
        <f t="shared" si="803"/>
        <v/>
      </c>
      <c r="AW2338" s="54" t="str">
        <f t="shared" si="804"/>
        <v/>
      </c>
      <c r="AX2338" s="18" t="str">
        <f t="shared" si="805"/>
        <v/>
      </c>
      <c r="AY2338" s="18" t="str">
        <f t="shared" si="806"/>
        <v/>
      </c>
      <c r="BA2338" s="18">
        <f>IF($E2338=AF!$D$6,IF($M2338="Concluída no prazo",2,IF($M2338="Concluída com atraso",1,0)),0)</f>
        <v>0</v>
      </c>
      <c r="BB2338" s="18">
        <f>IF($E2338=AF!$D$6,IF($M2338="Atrasada",2,IF($M2338="Concluída com atraso",1,0)),0)</f>
        <v>0</v>
      </c>
      <c r="BC2338" s="18">
        <v>2.332E-2</v>
      </c>
      <c r="BD2338" s="18">
        <f t="shared" si="813"/>
        <v>2.332E-2</v>
      </c>
      <c r="BE2338" s="18">
        <f t="shared" si="813"/>
        <v>2.332E-2</v>
      </c>
      <c r="BF2338" s="18" t="str">
        <f t="shared" si="807"/>
        <v/>
      </c>
      <c r="BN2338" s="18" t="str">
        <f t="shared" si="808"/>
        <v>s</v>
      </c>
    </row>
    <row r="2339" spans="3:66" ht="50.1" customHeight="1" thickTop="1" thickBot="1" x14ac:dyDescent="0.3">
      <c r="C2339" s="46"/>
      <c r="D2339" s="46"/>
      <c r="E2339" s="46"/>
      <c r="F2339" s="122"/>
      <c r="G2339" s="122"/>
      <c r="H2339" s="78" t="str">
        <f t="shared" si="809"/>
        <v/>
      </c>
      <c r="I2339" s="78" t="str">
        <f t="shared" si="810"/>
        <v/>
      </c>
      <c r="J2339" s="16"/>
      <c r="K2339" s="46" t="str">
        <f t="shared" si="811"/>
        <v/>
      </c>
      <c r="L2339" s="16"/>
      <c r="M2339" s="16"/>
      <c r="N2339" s="46"/>
      <c r="O2339" s="47" t="str">
        <f t="shared" si="814"/>
        <v/>
      </c>
      <c r="P2339" s="47"/>
      <c r="Q2339" s="48" t="str">
        <f>IFERROR(VLOOKUP(E2339,Funcionários!$C$8:$E$207,3,FALSE),"")</f>
        <v/>
      </c>
      <c r="R2339" s="47"/>
      <c r="S2339" s="49" t="str">
        <f t="shared" si="815"/>
        <v/>
      </c>
      <c r="T2339" s="49">
        <v>2.333E-2</v>
      </c>
      <c r="U2339" s="48" t="str">
        <f>IF(Funcionários!C2340=0,"",Funcionários!C2340)</f>
        <v/>
      </c>
      <c r="V2339" s="50">
        <f>IF(U2339="",0,IF(COUNTIFS($E$7:$E$3006,U2339,$I$7:$I$3006,'RC'!$E$6)=0,0,COUNTIFS($M$7:$M$3006,"Concluída no prazo",$E$7:$E$3006,U2339,$I$7:$I$3006,'RC'!$E$6)/COUNTIFS($E$7:$E$3006,U2339,$I$7:$I$3006,'RC'!$E$6)))</f>
        <v>0</v>
      </c>
      <c r="W2339" s="49">
        <f>SUMIFS($J$7:$J$3006,$E$7:$E$3006,U2339,$I$7:$I$3006,'RC'!$E$6)+SUMIFS($L$7:$L$3006,$E$7:$E$3006,U2339,$I$7:$I$3006,'RC'!$E$6)</f>
        <v>0</v>
      </c>
      <c r="X2339" s="48">
        <f>COUNTIFS($E$7:$E$3006,U2339,$I$7:$I$3006,'RC'!$E$6)</f>
        <v>0</v>
      </c>
      <c r="Y2339" s="48"/>
      <c r="Z2339" s="51" t="str">
        <f>IF(AQ2339='RC'!$E$6,AC2339*1000+AD2339,"")</f>
        <v/>
      </c>
      <c r="AA2339" s="51" t="str">
        <f>IF(AB2339="","",IF(AQ2339='RC'!$E$6,AC2339*1000-AD2339,""))</f>
        <v/>
      </c>
      <c r="AB2339" s="48" t="str">
        <f>IFERROR(VLOOKUP(E2339,Funcionários!$C$8:$E$207,3,FALSE),"")</f>
        <v/>
      </c>
      <c r="AC2339" s="50" t="str">
        <f>IF(AB2339="","",IF(COUNTIFS($AB$7:$AB$3006,AB2339,$AQ$7:$AQ$3006,'RC'!$E$6)=0,"",COUNTIFS($M$7:$M$3006,"Concluída no prazo",$AB$7:$AB$3006,AB2339,$AQ$7:$AQ$3006,'RC'!$E$6)/COUNTIFS($AB$7:$AB$3006,AB2339,$AQ$7:$AQ$3006,'RC'!$E$6)))</f>
        <v/>
      </c>
      <c r="AD2339" s="48">
        <f>SUMIF($AQ$7:$AQ$3006,'RC'!$E$6,$J$7:$J$3006)+SUMIF($AQ$7:$AQ$3006,'RC'!$E$6,$L$7:$L$3006)</f>
        <v>21</v>
      </c>
      <c r="AF2339" s="48">
        <v>2.66799999999929E-2</v>
      </c>
      <c r="AG2339" s="48">
        <f>IF(OR(AQ2339="",AQ2339&lt;&gt;'RC'!$E$6,AB2339&lt;&gt;'RC'!$D$21),0,1)</f>
        <v>0</v>
      </c>
      <c r="AH2339" s="48">
        <f t="shared" si="812"/>
        <v>2.66799999999929E-2</v>
      </c>
      <c r="AI2339" s="48" t="str">
        <f t="shared" si="794"/>
        <v/>
      </c>
      <c r="AJ2339" s="48" t="str">
        <f t="shared" si="795"/>
        <v/>
      </c>
      <c r="AK2339" s="52" t="str">
        <f t="shared" si="796"/>
        <v/>
      </c>
      <c r="AL2339" s="52" t="str">
        <f t="shared" si="797"/>
        <v/>
      </c>
      <c r="AM2339" s="48" t="str">
        <f t="shared" si="798"/>
        <v/>
      </c>
      <c r="AN2339" s="48" t="str">
        <f t="shared" si="799"/>
        <v/>
      </c>
      <c r="AP2339" s="18" t="str">
        <f t="shared" si="800"/>
        <v/>
      </c>
      <c r="AQ2339" s="18" t="str">
        <f t="shared" si="801"/>
        <v/>
      </c>
      <c r="AR2339" s="18">
        <v>2.6679999999999999E-2</v>
      </c>
      <c r="AS2339" s="18">
        <f>IF(AF!$D$27="Todos",1,IF(M2339=AF!$D$27,1,0))</f>
        <v>1</v>
      </c>
      <c r="AT2339" s="53">
        <f>IF(AND(E2339=AF!$D$6,OR(LT!M2339=AF!$D$27,AF!$D$27="Todos"),OR(AP2339=AF!$E$8,AQ2339=AF!$E$8)),AR2339+AS2339,0)</f>
        <v>0</v>
      </c>
      <c r="AU2339" s="18" t="str">
        <f t="shared" si="802"/>
        <v/>
      </c>
      <c r="AV2339" s="54" t="str">
        <f t="shared" si="803"/>
        <v/>
      </c>
      <c r="AW2339" s="54" t="str">
        <f t="shared" si="804"/>
        <v/>
      </c>
      <c r="AX2339" s="18" t="str">
        <f t="shared" si="805"/>
        <v/>
      </c>
      <c r="AY2339" s="18" t="str">
        <f t="shared" si="806"/>
        <v/>
      </c>
      <c r="BA2339" s="18">
        <f>IF($E2339=AF!$D$6,IF($M2339="Concluída no prazo",2,IF($M2339="Concluída com atraso",1,0)),0)</f>
        <v>0</v>
      </c>
      <c r="BB2339" s="18">
        <f>IF($E2339=AF!$D$6,IF($M2339="Atrasada",2,IF($M2339="Concluída com atraso",1,0)),0)</f>
        <v>0</v>
      </c>
      <c r="BC2339" s="18">
        <v>2.333E-2</v>
      </c>
      <c r="BD2339" s="18">
        <f t="shared" si="813"/>
        <v>2.333E-2</v>
      </c>
      <c r="BE2339" s="18">
        <f t="shared" si="813"/>
        <v>2.333E-2</v>
      </c>
      <c r="BF2339" s="18" t="str">
        <f t="shared" si="807"/>
        <v/>
      </c>
      <c r="BN2339" s="18" t="str">
        <f t="shared" si="808"/>
        <v>s</v>
      </c>
    </row>
    <row r="2340" spans="3:66" ht="50.1" customHeight="1" thickTop="1" thickBot="1" x14ac:dyDescent="0.3">
      <c r="C2340" s="46"/>
      <c r="D2340" s="46"/>
      <c r="E2340" s="46"/>
      <c r="F2340" s="122"/>
      <c r="G2340" s="122"/>
      <c r="H2340" s="78" t="str">
        <f t="shared" si="809"/>
        <v/>
      </c>
      <c r="I2340" s="78" t="str">
        <f t="shared" si="810"/>
        <v/>
      </c>
      <c r="J2340" s="16"/>
      <c r="K2340" s="46" t="str">
        <f t="shared" si="811"/>
        <v/>
      </c>
      <c r="L2340" s="16"/>
      <c r="M2340" s="16"/>
      <c r="N2340" s="46"/>
      <c r="O2340" s="47" t="str">
        <f t="shared" si="814"/>
        <v/>
      </c>
      <c r="P2340" s="47"/>
      <c r="Q2340" s="48" t="str">
        <f>IFERROR(VLOOKUP(E2340,Funcionários!$C$8:$E$207,3,FALSE),"")</f>
        <v/>
      </c>
      <c r="R2340" s="47"/>
      <c r="S2340" s="49" t="str">
        <f t="shared" si="815"/>
        <v/>
      </c>
      <c r="T2340" s="49">
        <v>2.334E-2</v>
      </c>
      <c r="U2340" s="48" t="str">
        <f>IF(Funcionários!C2341=0,"",Funcionários!C2341)</f>
        <v/>
      </c>
      <c r="V2340" s="50">
        <f>IF(U2340="",0,IF(COUNTIFS($E$7:$E$3006,U2340,$I$7:$I$3006,'RC'!$E$6)=0,0,COUNTIFS($M$7:$M$3006,"Concluída no prazo",$E$7:$E$3006,U2340,$I$7:$I$3006,'RC'!$E$6)/COUNTIFS($E$7:$E$3006,U2340,$I$7:$I$3006,'RC'!$E$6)))</f>
        <v>0</v>
      </c>
      <c r="W2340" s="49">
        <f>SUMIFS($J$7:$J$3006,$E$7:$E$3006,U2340,$I$7:$I$3006,'RC'!$E$6)+SUMIFS($L$7:$L$3006,$E$7:$E$3006,U2340,$I$7:$I$3006,'RC'!$E$6)</f>
        <v>0</v>
      </c>
      <c r="X2340" s="48">
        <f>COUNTIFS($E$7:$E$3006,U2340,$I$7:$I$3006,'RC'!$E$6)</f>
        <v>0</v>
      </c>
      <c r="Y2340" s="48"/>
      <c r="Z2340" s="51" t="str">
        <f>IF(AQ2340='RC'!$E$6,AC2340*1000+AD2340,"")</f>
        <v/>
      </c>
      <c r="AA2340" s="51" t="str">
        <f>IF(AB2340="","",IF(AQ2340='RC'!$E$6,AC2340*1000-AD2340,""))</f>
        <v/>
      </c>
      <c r="AB2340" s="48" t="str">
        <f>IFERROR(VLOOKUP(E2340,Funcionários!$C$8:$E$207,3,FALSE),"")</f>
        <v/>
      </c>
      <c r="AC2340" s="50" t="str">
        <f>IF(AB2340="","",IF(COUNTIFS($AB$7:$AB$3006,AB2340,$AQ$7:$AQ$3006,'RC'!$E$6)=0,"",COUNTIFS($M$7:$M$3006,"Concluída no prazo",$AB$7:$AB$3006,AB2340,$AQ$7:$AQ$3006,'RC'!$E$6)/COUNTIFS($AB$7:$AB$3006,AB2340,$AQ$7:$AQ$3006,'RC'!$E$6)))</f>
        <v/>
      </c>
      <c r="AD2340" s="48">
        <f>SUMIF($AQ$7:$AQ$3006,'RC'!$E$6,$J$7:$J$3006)+SUMIF($AQ$7:$AQ$3006,'RC'!$E$6,$L$7:$L$3006)</f>
        <v>21</v>
      </c>
      <c r="AF2340" s="48">
        <v>2.6669999999992901E-2</v>
      </c>
      <c r="AG2340" s="48">
        <f>IF(OR(AQ2340="",AQ2340&lt;&gt;'RC'!$E$6,AB2340&lt;&gt;'RC'!$D$21),0,1)</f>
        <v>0</v>
      </c>
      <c r="AH2340" s="48">
        <f t="shared" si="812"/>
        <v>2.6669999999992901E-2</v>
      </c>
      <c r="AI2340" s="48" t="str">
        <f t="shared" si="794"/>
        <v/>
      </c>
      <c r="AJ2340" s="48" t="str">
        <f t="shared" si="795"/>
        <v/>
      </c>
      <c r="AK2340" s="52" t="str">
        <f t="shared" si="796"/>
        <v/>
      </c>
      <c r="AL2340" s="52" t="str">
        <f t="shared" si="797"/>
        <v/>
      </c>
      <c r="AM2340" s="48" t="str">
        <f t="shared" si="798"/>
        <v/>
      </c>
      <c r="AN2340" s="48" t="str">
        <f t="shared" si="799"/>
        <v/>
      </c>
      <c r="AP2340" s="18" t="str">
        <f t="shared" si="800"/>
        <v/>
      </c>
      <c r="AQ2340" s="18" t="str">
        <f t="shared" si="801"/>
        <v/>
      </c>
      <c r="AR2340" s="18">
        <v>2.6669999999999999E-2</v>
      </c>
      <c r="AS2340" s="18">
        <f>IF(AF!$D$27="Todos",1,IF(M2340=AF!$D$27,1,0))</f>
        <v>1</v>
      </c>
      <c r="AT2340" s="53">
        <f>IF(AND(E2340=AF!$D$6,OR(LT!M2340=AF!$D$27,AF!$D$27="Todos"),OR(AP2340=AF!$E$8,AQ2340=AF!$E$8)),AR2340+AS2340,0)</f>
        <v>0</v>
      </c>
      <c r="AU2340" s="18" t="str">
        <f t="shared" si="802"/>
        <v/>
      </c>
      <c r="AV2340" s="54" t="str">
        <f t="shared" si="803"/>
        <v/>
      </c>
      <c r="AW2340" s="54" t="str">
        <f t="shared" si="804"/>
        <v/>
      </c>
      <c r="AX2340" s="18" t="str">
        <f t="shared" si="805"/>
        <v/>
      </c>
      <c r="AY2340" s="18" t="str">
        <f t="shared" si="806"/>
        <v/>
      </c>
      <c r="BA2340" s="18">
        <f>IF($E2340=AF!$D$6,IF($M2340="Concluída no prazo",2,IF($M2340="Concluída com atraso",1,0)),0)</f>
        <v>0</v>
      </c>
      <c r="BB2340" s="18">
        <f>IF($E2340=AF!$D$6,IF($M2340="Atrasada",2,IF($M2340="Concluída com atraso",1,0)),0)</f>
        <v>0</v>
      </c>
      <c r="BC2340" s="18">
        <v>2.334E-2</v>
      </c>
      <c r="BD2340" s="18">
        <f t="shared" si="813"/>
        <v>2.334E-2</v>
      </c>
      <c r="BE2340" s="18">
        <f t="shared" si="813"/>
        <v>2.334E-2</v>
      </c>
      <c r="BF2340" s="18" t="str">
        <f t="shared" si="807"/>
        <v/>
      </c>
      <c r="BN2340" s="18" t="str">
        <f t="shared" si="808"/>
        <v>s</v>
      </c>
    </row>
    <row r="2341" spans="3:66" ht="50.1" customHeight="1" thickTop="1" thickBot="1" x14ac:dyDescent="0.3">
      <c r="C2341" s="46"/>
      <c r="D2341" s="46"/>
      <c r="E2341" s="46"/>
      <c r="F2341" s="122"/>
      <c r="G2341" s="122"/>
      <c r="H2341" s="78" t="str">
        <f t="shared" si="809"/>
        <v/>
      </c>
      <c r="I2341" s="78" t="str">
        <f t="shared" si="810"/>
        <v/>
      </c>
      <c r="J2341" s="16"/>
      <c r="K2341" s="46" t="str">
        <f t="shared" si="811"/>
        <v/>
      </c>
      <c r="L2341" s="16"/>
      <c r="M2341" s="16"/>
      <c r="N2341" s="46"/>
      <c r="O2341" s="47" t="str">
        <f t="shared" si="814"/>
        <v/>
      </c>
      <c r="P2341" s="47"/>
      <c r="Q2341" s="48" t="str">
        <f>IFERROR(VLOOKUP(E2341,Funcionários!$C$8:$E$207,3,FALSE),"")</f>
        <v/>
      </c>
      <c r="R2341" s="47"/>
      <c r="S2341" s="49" t="str">
        <f t="shared" si="815"/>
        <v/>
      </c>
      <c r="T2341" s="49">
        <v>2.3349999999999999E-2</v>
      </c>
      <c r="U2341" s="48" t="str">
        <f>IF(Funcionários!C2342=0,"",Funcionários!C2342)</f>
        <v/>
      </c>
      <c r="V2341" s="50">
        <f>IF(U2341="",0,IF(COUNTIFS($E$7:$E$3006,U2341,$I$7:$I$3006,'RC'!$E$6)=0,0,COUNTIFS($M$7:$M$3006,"Concluída no prazo",$E$7:$E$3006,U2341,$I$7:$I$3006,'RC'!$E$6)/COUNTIFS($E$7:$E$3006,U2341,$I$7:$I$3006,'RC'!$E$6)))</f>
        <v>0</v>
      </c>
      <c r="W2341" s="49">
        <f>SUMIFS($J$7:$J$3006,$E$7:$E$3006,U2341,$I$7:$I$3006,'RC'!$E$6)+SUMIFS($L$7:$L$3006,$E$7:$E$3006,U2341,$I$7:$I$3006,'RC'!$E$6)</f>
        <v>0</v>
      </c>
      <c r="X2341" s="48">
        <f>COUNTIFS($E$7:$E$3006,U2341,$I$7:$I$3006,'RC'!$E$6)</f>
        <v>0</v>
      </c>
      <c r="Y2341" s="48"/>
      <c r="Z2341" s="51" t="str">
        <f>IF(AQ2341='RC'!$E$6,AC2341*1000+AD2341,"")</f>
        <v/>
      </c>
      <c r="AA2341" s="51" t="str">
        <f>IF(AB2341="","",IF(AQ2341='RC'!$E$6,AC2341*1000-AD2341,""))</f>
        <v/>
      </c>
      <c r="AB2341" s="48" t="str">
        <f>IFERROR(VLOOKUP(E2341,Funcionários!$C$8:$E$207,3,FALSE),"")</f>
        <v/>
      </c>
      <c r="AC2341" s="50" t="str">
        <f>IF(AB2341="","",IF(COUNTIFS($AB$7:$AB$3006,AB2341,$AQ$7:$AQ$3006,'RC'!$E$6)=0,"",COUNTIFS($M$7:$M$3006,"Concluída no prazo",$AB$7:$AB$3006,AB2341,$AQ$7:$AQ$3006,'RC'!$E$6)/COUNTIFS($AB$7:$AB$3006,AB2341,$AQ$7:$AQ$3006,'RC'!$E$6)))</f>
        <v/>
      </c>
      <c r="AD2341" s="48">
        <f>SUMIF($AQ$7:$AQ$3006,'RC'!$E$6,$J$7:$J$3006)+SUMIF($AQ$7:$AQ$3006,'RC'!$E$6,$L$7:$L$3006)</f>
        <v>21</v>
      </c>
      <c r="AF2341" s="48">
        <v>2.6659999999992901E-2</v>
      </c>
      <c r="AG2341" s="48">
        <f>IF(OR(AQ2341="",AQ2341&lt;&gt;'RC'!$E$6,AB2341&lt;&gt;'RC'!$D$21),0,1)</f>
        <v>0</v>
      </c>
      <c r="AH2341" s="48">
        <f t="shared" si="812"/>
        <v>2.6659999999992901E-2</v>
      </c>
      <c r="AI2341" s="48" t="str">
        <f t="shared" si="794"/>
        <v/>
      </c>
      <c r="AJ2341" s="48" t="str">
        <f t="shared" si="795"/>
        <v/>
      </c>
      <c r="AK2341" s="52" t="str">
        <f t="shared" si="796"/>
        <v/>
      </c>
      <c r="AL2341" s="52" t="str">
        <f t="shared" si="797"/>
        <v/>
      </c>
      <c r="AM2341" s="48" t="str">
        <f t="shared" si="798"/>
        <v/>
      </c>
      <c r="AN2341" s="48" t="str">
        <f t="shared" si="799"/>
        <v/>
      </c>
      <c r="AP2341" s="18" t="str">
        <f t="shared" si="800"/>
        <v/>
      </c>
      <c r="AQ2341" s="18" t="str">
        <f t="shared" si="801"/>
        <v/>
      </c>
      <c r="AR2341" s="18">
        <v>2.666E-2</v>
      </c>
      <c r="AS2341" s="18">
        <f>IF(AF!$D$27="Todos",1,IF(M2341=AF!$D$27,1,0))</f>
        <v>1</v>
      </c>
      <c r="AT2341" s="53">
        <f>IF(AND(E2341=AF!$D$6,OR(LT!M2341=AF!$D$27,AF!$D$27="Todos"),OR(AP2341=AF!$E$8,AQ2341=AF!$E$8)),AR2341+AS2341,0)</f>
        <v>0</v>
      </c>
      <c r="AU2341" s="18" t="str">
        <f t="shared" si="802"/>
        <v/>
      </c>
      <c r="AV2341" s="54" t="str">
        <f t="shared" si="803"/>
        <v/>
      </c>
      <c r="AW2341" s="54" t="str">
        <f t="shared" si="804"/>
        <v/>
      </c>
      <c r="AX2341" s="18" t="str">
        <f t="shared" si="805"/>
        <v/>
      </c>
      <c r="AY2341" s="18" t="str">
        <f t="shared" si="806"/>
        <v/>
      </c>
      <c r="BA2341" s="18">
        <f>IF($E2341=AF!$D$6,IF($M2341="Concluída no prazo",2,IF($M2341="Concluída com atraso",1,0)),0)</f>
        <v>0</v>
      </c>
      <c r="BB2341" s="18">
        <f>IF($E2341=AF!$D$6,IF($M2341="Atrasada",2,IF($M2341="Concluída com atraso",1,0)),0)</f>
        <v>0</v>
      </c>
      <c r="BC2341" s="18">
        <v>2.3349999999999999E-2</v>
      </c>
      <c r="BD2341" s="18">
        <f t="shared" si="813"/>
        <v>2.3349999999999999E-2</v>
      </c>
      <c r="BE2341" s="18">
        <f t="shared" si="813"/>
        <v>2.3349999999999999E-2</v>
      </c>
      <c r="BF2341" s="18" t="str">
        <f t="shared" si="807"/>
        <v/>
      </c>
      <c r="BN2341" s="18" t="str">
        <f t="shared" si="808"/>
        <v>s</v>
      </c>
    </row>
    <row r="2342" spans="3:66" ht="50.1" customHeight="1" thickTop="1" thickBot="1" x14ac:dyDescent="0.3">
      <c r="C2342" s="46"/>
      <c r="D2342" s="46"/>
      <c r="E2342" s="46"/>
      <c r="F2342" s="122"/>
      <c r="G2342" s="122"/>
      <c r="H2342" s="78" t="str">
        <f t="shared" si="809"/>
        <v/>
      </c>
      <c r="I2342" s="78" t="str">
        <f t="shared" si="810"/>
        <v/>
      </c>
      <c r="J2342" s="16"/>
      <c r="K2342" s="46" t="str">
        <f t="shared" si="811"/>
        <v/>
      </c>
      <c r="L2342" s="16"/>
      <c r="M2342" s="16"/>
      <c r="N2342" s="46"/>
      <c r="O2342" s="47" t="str">
        <f t="shared" si="814"/>
        <v/>
      </c>
      <c r="P2342" s="47"/>
      <c r="Q2342" s="48" t="str">
        <f>IFERROR(VLOOKUP(E2342,Funcionários!$C$8:$E$207,3,FALSE),"")</f>
        <v/>
      </c>
      <c r="R2342" s="47"/>
      <c r="S2342" s="49" t="str">
        <f t="shared" si="815"/>
        <v/>
      </c>
      <c r="T2342" s="49">
        <v>2.3359999999999999E-2</v>
      </c>
      <c r="U2342" s="48" t="str">
        <f>IF(Funcionários!C2343=0,"",Funcionários!C2343)</f>
        <v/>
      </c>
      <c r="V2342" s="50">
        <f>IF(U2342="",0,IF(COUNTIFS($E$7:$E$3006,U2342,$I$7:$I$3006,'RC'!$E$6)=0,0,COUNTIFS($M$7:$M$3006,"Concluída no prazo",$E$7:$E$3006,U2342,$I$7:$I$3006,'RC'!$E$6)/COUNTIFS($E$7:$E$3006,U2342,$I$7:$I$3006,'RC'!$E$6)))</f>
        <v>0</v>
      </c>
      <c r="W2342" s="49">
        <f>SUMIFS($J$7:$J$3006,$E$7:$E$3006,U2342,$I$7:$I$3006,'RC'!$E$6)+SUMIFS($L$7:$L$3006,$E$7:$E$3006,U2342,$I$7:$I$3006,'RC'!$E$6)</f>
        <v>0</v>
      </c>
      <c r="X2342" s="48">
        <f>COUNTIFS($E$7:$E$3006,U2342,$I$7:$I$3006,'RC'!$E$6)</f>
        <v>0</v>
      </c>
      <c r="Y2342" s="48"/>
      <c r="Z2342" s="51" t="str">
        <f>IF(AQ2342='RC'!$E$6,AC2342*1000+AD2342,"")</f>
        <v/>
      </c>
      <c r="AA2342" s="51" t="str">
        <f>IF(AB2342="","",IF(AQ2342='RC'!$E$6,AC2342*1000-AD2342,""))</f>
        <v/>
      </c>
      <c r="AB2342" s="48" t="str">
        <f>IFERROR(VLOOKUP(E2342,Funcionários!$C$8:$E$207,3,FALSE),"")</f>
        <v/>
      </c>
      <c r="AC2342" s="50" t="str">
        <f>IF(AB2342="","",IF(COUNTIFS($AB$7:$AB$3006,AB2342,$AQ$7:$AQ$3006,'RC'!$E$6)=0,"",COUNTIFS($M$7:$M$3006,"Concluída no prazo",$AB$7:$AB$3006,AB2342,$AQ$7:$AQ$3006,'RC'!$E$6)/COUNTIFS($AB$7:$AB$3006,AB2342,$AQ$7:$AQ$3006,'RC'!$E$6)))</f>
        <v/>
      </c>
      <c r="AD2342" s="48">
        <f>SUMIF($AQ$7:$AQ$3006,'RC'!$E$6,$J$7:$J$3006)+SUMIF($AQ$7:$AQ$3006,'RC'!$E$6,$L$7:$L$3006)</f>
        <v>21</v>
      </c>
      <c r="AF2342" s="48">
        <v>2.6649999999992902E-2</v>
      </c>
      <c r="AG2342" s="48">
        <f>IF(OR(AQ2342="",AQ2342&lt;&gt;'RC'!$E$6,AB2342&lt;&gt;'RC'!$D$21),0,1)</f>
        <v>0</v>
      </c>
      <c r="AH2342" s="48">
        <f t="shared" si="812"/>
        <v>2.6649999999992902E-2</v>
      </c>
      <c r="AI2342" s="48" t="str">
        <f t="shared" si="794"/>
        <v/>
      </c>
      <c r="AJ2342" s="48" t="str">
        <f t="shared" si="795"/>
        <v/>
      </c>
      <c r="AK2342" s="52" t="str">
        <f t="shared" si="796"/>
        <v/>
      </c>
      <c r="AL2342" s="52" t="str">
        <f t="shared" si="797"/>
        <v/>
      </c>
      <c r="AM2342" s="48" t="str">
        <f t="shared" si="798"/>
        <v/>
      </c>
      <c r="AN2342" s="48" t="str">
        <f t="shared" si="799"/>
        <v/>
      </c>
      <c r="AP2342" s="18" t="str">
        <f t="shared" si="800"/>
        <v/>
      </c>
      <c r="AQ2342" s="18" t="str">
        <f t="shared" si="801"/>
        <v/>
      </c>
      <c r="AR2342" s="18">
        <v>2.665E-2</v>
      </c>
      <c r="AS2342" s="18">
        <f>IF(AF!$D$27="Todos",1,IF(M2342=AF!$D$27,1,0))</f>
        <v>1</v>
      </c>
      <c r="AT2342" s="53">
        <f>IF(AND(E2342=AF!$D$6,OR(LT!M2342=AF!$D$27,AF!$D$27="Todos"),OR(AP2342=AF!$E$8,AQ2342=AF!$E$8)),AR2342+AS2342,0)</f>
        <v>0</v>
      </c>
      <c r="AU2342" s="18" t="str">
        <f t="shared" si="802"/>
        <v/>
      </c>
      <c r="AV2342" s="54" t="str">
        <f t="shared" si="803"/>
        <v/>
      </c>
      <c r="AW2342" s="54" t="str">
        <f t="shared" si="804"/>
        <v/>
      </c>
      <c r="AX2342" s="18" t="str">
        <f t="shared" si="805"/>
        <v/>
      </c>
      <c r="AY2342" s="18" t="str">
        <f t="shared" si="806"/>
        <v/>
      </c>
      <c r="BA2342" s="18">
        <f>IF($E2342=AF!$D$6,IF($M2342="Concluída no prazo",2,IF($M2342="Concluída com atraso",1,0)),0)</f>
        <v>0</v>
      </c>
      <c r="BB2342" s="18">
        <f>IF($E2342=AF!$D$6,IF($M2342="Atrasada",2,IF($M2342="Concluída com atraso",1,0)),0)</f>
        <v>0</v>
      </c>
      <c r="BC2342" s="18">
        <v>2.3359999999999999E-2</v>
      </c>
      <c r="BD2342" s="18">
        <f t="shared" si="813"/>
        <v>2.3359999999999999E-2</v>
      </c>
      <c r="BE2342" s="18">
        <f t="shared" si="813"/>
        <v>2.3359999999999999E-2</v>
      </c>
      <c r="BF2342" s="18" t="str">
        <f t="shared" si="807"/>
        <v/>
      </c>
      <c r="BN2342" s="18" t="str">
        <f t="shared" si="808"/>
        <v>s</v>
      </c>
    </row>
    <row r="2343" spans="3:66" ht="50.1" customHeight="1" thickTop="1" thickBot="1" x14ac:dyDescent="0.3">
      <c r="C2343" s="46"/>
      <c r="D2343" s="46"/>
      <c r="E2343" s="46"/>
      <c r="F2343" s="122"/>
      <c r="G2343" s="122"/>
      <c r="H2343" s="78" t="str">
        <f t="shared" si="809"/>
        <v/>
      </c>
      <c r="I2343" s="78" t="str">
        <f t="shared" si="810"/>
        <v/>
      </c>
      <c r="J2343" s="16"/>
      <c r="K2343" s="46" t="str">
        <f t="shared" si="811"/>
        <v/>
      </c>
      <c r="L2343" s="16"/>
      <c r="M2343" s="16"/>
      <c r="N2343" s="46"/>
      <c r="O2343" s="47" t="str">
        <f t="shared" si="814"/>
        <v/>
      </c>
      <c r="P2343" s="47"/>
      <c r="Q2343" s="48" t="str">
        <f>IFERROR(VLOOKUP(E2343,Funcionários!$C$8:$E$207,3,FALSE),"")</f>
        <v/>
      </c>
      <c r="R2343" s="47"/>
      <c r="S2343" s="49" t="str">
        <f t="shared" si="815"/>
        <v/>
      </c>
      <c r="T2343" s="49">
        <v>2.3369999999999998E-2</v>
      </c>
      <c r="U2343" s="48" t="str">
        <f>IF(Funcionários!C2344=0,"",Funcionários!C2344)</f>
        <v/>
      </c>
      <c r="V2343" s="50">
        <f>IF(U2343="",0,IF(COUNTIFS($E$7:$E$3006,U2343,$I$7:$I$3006,'RC'!$E$6)=0,0,COUNTIFS($M$7:$M$3006,"Concluída no prazo",$E$7:$E$3006,U2343,$I$7:$I$3006,'RC'!$E$6)/COUNTIFS($E$7:$E$3006,U2343,$I$7:$I$3006,'RC'!$E$6)))</f>
        <v>0</v>
      </c>
      <c r="W2343" s="49">
        <f>SUMIFS($J$7:$J$3006,$E$7:$E$3006,U2343,$I$7:$I$3006,'RC'!$E$6)+SUMIFS($L$7:$L$3006,$E$7:$E$3006,U2343,$I$7:$I$3006,'RC'!$E$6)</f>
        <v>0</v>
      </c>
      <c r="X2343" s="48">
        <f>COUNTIFS($E$7:$E$3006,U2343,$I$7:$I$3006,'RC'!$E$6)</f>
        <v>0</v>
      </c>
      <c r="Y2343" s="48"/>
      <c r="Z2343" s="51" t="str">
        <f>IF(AQ2343='RC'!$E$6,AC2343*1000+AD2343,"")</f>
        <v/>
      </c>
      <c r="AA2343" s="51" t="str">
        <f>IF(AB2343="","",IF(AQ2343='RC'!$E$6,AC2343*1000-AD2343,""))</f>
        <v/>
      </c>
      <c r="AB2343" s="48" t="str">
        <f>IFERROR(VLOOKUP(E2343,Funcionários!$C$8:$E$207,3,FALSE),"")</f>
        <v/>
      </c>
      <c r="AC2343" s="50" t="str">
        <f>IF(AB2343="","",IF(COUNTIFS($AB$7:$AB$3006,AB2343,$AQ$7:$AQ$3006,'RC'!$E$6)=0,"",COUNTIFS($M$7:$M$3006,"Concluída no prazo",$AB$7:$AB$3006,AB2343,$AQ$7:$AQ$3006,'RC'!$E$6)/COUNTIFS($AB$7:$AB$3006,AB2343,$AQ$7:$AQ$3006,'RC'!$E$6)))</f>
        <v/>
      </c>
      <c r="AD2343" s="48">
        <f>SUMIF($AQ$7:$AQ$3006,'RC'!$E$6,$J$7:$J$3006)+SUMIF($AQ$7:$AQ$3006,'RC'!$E$6,$L$7:$L$3006)</f>
        <v>21</v>
      </c>
      <c r="AF2343" s="48">
        <v>2.6639999999992801E-2</v>
      </c>
      <c r="AG2343" s="48">
        <f>IF(OR(AQ2343="",AQ2343&lt;&gt;'RC'!$E$6,AB2343&lt;&gt;'RC'!$D$21),0,1)</f>
        <v>0</v>
      </c>
      <c r="AH2343" s="48">
        <f t="shared" si="812"/>
        <v>2.6639999999992801E-2</v>
      </c>
      <c r="AI2343" s="48" t="str">
        <f t="shared" si="794"/>
        <v/>
      </c>
      <c r="AJ2343" s="48" t="str">
        <f t="shared" si="795"/>
        <v/>
      </c>
      <c r="AK2343" s="52" t="str">
        <f t="shared" si="796"/>
        <v/>
      </c>
      <c r="AL2343" s="52" t="str">
        <f t="shared" si="797"/>
        <v/>
      </c>
      <c r="AM2343" s="48" t="str">
        <f t="shared" si="798"/>
        <v/>
      </c>
      <c r="AN2343" s="48" t="str">
        <f t="shared" si="799"/>
        <v/>
      </c>
      <c r="AP2343" s="18" t="str">
        <f t="shared" si="800"/>
        <v/>
      </c>
      <c r="AQ2343" s="18" t="str">
        <f t="shared" si="801"/>
        <v/>
      </c>
      <c r="AR2343" s="18">
        <v>2.664E-2</v>
      </c>
      <c r="AS2343" s="18">
        <f>IF(AF!$D$27="Todos",1,IF(M2343=AF!$D$27,1,0))</f>
        <v>1</v>
      </c>
      <c r="AT2343" s="53">
        <f>IF(AND(E2343=AF!$D$6,OR(LT!M2343=AF!$D$27,AF!$D$27="Todos"),OR(AP2343=AF!$E$8,AQ2343=AF!$E$8)),AR2343+AS2343,0)</f>
        <v>0</v>
      </c>
      <c r="AU2343" s="18" t="str">
        <f t="shared" si="802"/>
        <v/>
      </c>
      <c r="AV2343" s="54" t="str">
        <f t="shared" si="803"/>
        <v/>
      </c>
      <c r="AW2343" s="54" t="str">
        <f t="shared" si="804"/>
        <v/>
      </c>
      <c r="AX2343" s="18" t="str">
        <f t="shared" si="805"/>
        <v/>
      </c>
      <c r="AY2343" s="18" t="str">
        <f t="shared" si="806"/>
        <v/>
      </c>
      <c r="BA2343" s="18">
        <f>IF($E2343=AF!$D$6,IF($M2343="Concluída no prazo",2,IF($M2343="Concluída com atraso",1,0)),0)</f>
        <v>0</v>
      </c>
      <c r="BB2343" s="18">
        <f>IF($E2343=AF!$D$6,IF($M2343="Atrasada",2,IF($M2343="Concluída com atraso",1,0)),0)</f>
        <v>0</v>
      </c>
      <c r="BC2343" s="18">
        <v>2.3369999999999998E-2</v>
      </c>
      <c r="BD2343" s="18">
        <f t="shared" si="813"/>
        <v>2.3369999999999998E-2</v>
      </c>
      <c r="BE2343" s="18">
        <f t="shared" si="813"/>
        <v>2.3369999999999998E-2</v>
      </c>
      <c r="BF2343" s="18" t="str">
        <f t="shared" si="807"/>
        <v/>
      </c>
      <c r="BN2343" s="18" t="str">
        <f t="shared" si="808"/>
        <v>s</v>
      </c>
    </row>
    <row r="2344" spans="3:66" ht="50.1" customHeight="1" thickTop="1" thickBot="1" x14ac:dyDescent="0.3">
      <c r="C2344" s="46"/>
      <c r="D2344" s="46"/>
      <c r="E2344" s="46"/>
      <c r="F2344" s="122"/>
      <c r="G2344" s="122"/>
      <c r="H2344" s="78" t="str">
        <f t="shared" si="809"/>
        <v/>
      </c>
      <c r="I2344" s="78" t="str">
        <f t="shared" si="810"/>
        <v/>
      </c>
      <c r="J2344" s="16"/>
      <c r="K2344" s="46" t="str">
        <f t="shared" si="811"/>
        <v/>
      </c>
      <c r="L2344" s="16"/>
      <c r="M2344" s="16"/>
      <c r="N2344" s="46"/>
      <c r="O2344" s="47" t="str">
        <f t="shared" si="814"/>
        <v/>
      </c>
      <c r="P2344" s="47"/>
      <c r="Q2344" s="48" t="str">
        <f>IFERROR(VLOOKUP(E2344,Funcionários!$C$8:$E$207,3,FALSE),"")</f>
        <v/>
      </c>
      <c r="R2344" s="47"/>
      <c r="S2344" s="49" t="str">
        <f t="shared" si="815"/>
        <v/>
      </c>
      <c r="T2344" s="49">
        <v>2.3380000000000001E-2</v>
      </c>
      <c r="U2344" s="48" t="str">
        <f>IF(Funcionários!C2345=0,"",Funcionários!C2345)</f>
        <v/>
      </c>
      <c r="V2344" s="50">
        <f>IF(U2344="",0,IF(COUNTIFS($E$7:$E$3006,U2344,$I$7:$I$3006,'RC'!$E$6)=0,0,COUNTIFS($M$7:$M$3006,"Concluída no prazo",$E$7:$E$3006,U2344,$I$7:$I$3006,'RC'!$E$6)/COUNTIFS($E$7:$E$3006,U2344,$I$7:$I$3006,'RC'!$E$6)))</f>
        <v>0</v>
      </c>
      <c r="W2344" s="49">
        <f>SUMIFS($J$7:$J$3006,$E$7:$E$3006,U2344,$I$7:$I$3006,'RC'!$E$6)+SUMIFS($L$7:$L$3006,$E$7:$E$3006,U2344,$I$7:$I$3006,'RC'!$E$6)</f>
        <v>0</v>
      </c>
      <c r="X2344" s="48">
        <f>COUNTIFS($E$7:$E$3006,U2344,$I$7:$I$3006,'RC'!$E$6)</f>
        <v>0</v>
      </c>
      <c r="Y2344" s="48"/>
      <c r="Z2344" s="51" t="str">
        <f>IF(AQ2344='RC'!$E$6,AC2344*1000+AD2344,"")</f>
        <v/>
      </c>
      <c r="AA2344" s="51" t="str">
        <f>IF(AB2344="","",IF(AQ2344='RC'!$E$6,AC2344*1000-AD2344,""))</f>
        <v/>
      </c>
      <c r="AB2344" s="48" t="str">
        <f>IFERROR(VLOOKUP(E2344,Funcionários!$C$8:$E$207,3,FALSE),"")</f>
        <v/>
      </c>
      <c r="AC2344" s="50" t="str">
        <f>IF(AB2344="","",IF(COUNTIFS($AB$7:$AB$3006,AB2344,$AQ$7:$AQ$3006,'RC'!$E$6)=0,"",COUNTIFS($M$7:$M$3006,"Concluída no prazo",$AB$7:$AB$3006,AB2344,$AQ$7:$AQ$3006,'RC'!$E$6)/COUNTIFS($AB$7:$AB$3006,AB2344,$AQ$7:$AQ$3006,'RC'!$E$6)))</f>
        <v/>
      </c>
      <c r="AD2344" s="48">
        <f>SUMIF($AQ$7:$AQ$3006,'RC'!$E$6,$J$7:$J$3006)+SUMIF($AQ$7:$AQ$3006,'RC'!$E$6,$L$7:$L$3006)</f>
        <v>21</v>
      </c>
      <c r="AF2344" s="48">
        <v>2.6629999999992798E-2</v>
      </c>
      <c r="AG2344" s="48">
        <f>IF(OR(AQ2344="",AQ2344&lt;&gt;'RC'!$E$6,AB2344&lt;&gt;'RC'!$D$21),0,1)</f>
        <v>0</v>
      </c>
      <c r="AH2344" s="48">
        <f t="shared" si="812"/>
        <v>2.6629999999992798E-2</v>
      </c>
      <c r="AI2344" s="48" t="str">
        <f t="shared" si="794"/>
        <v/>
      </c>
      <c r="AJ2344" s="48" t="str">
        <f t="shared" si="795"/>
        <v/>
      </c>
      <c r="AK2344" s="52" t="str">
        <f t="shared" si="796"/>
        <v/>
      </c>
      <c r="AL2344" s="52" t="str">
        <f t="shared" si="797"/>
        <v/>
      </c>
      <c r="AM2344" s="48" t="str">
        <f t="shared" si="798"/>
        <v/>
      </c>
      <c r="AN2344" s="48" t="str">
        <f t="shared" si="799"/>
        <v/>
      </c>
      <c r="AP2344" s="18" t="str">
        <f t="shared" si="800"/>
        <v/>
      </c>
      <c r="AQ2344" s="18" t="str">
        <f t="shared" si="801"/>
        <v/>
      </c>
      <c r="AR2344" s="18">
        <v>2.6630000000000001E-2</v>
      </c>
      <c r="AS2344" s="18">
        <f>IF(AF!$D$27="Todos",1,IF(M2344=AF!$D$27,1,0))</f>
        <v>1</v>
      </c>
      <c r="AT2344" s="53">
        <f>IF(AND(E2344=AF!$D$6,OR(LT!M2344=AF!$D$27,AF!$D$27="Todos"),OR(AP2344=AF!$E$8,AQ2344=AF!$E$8)),AR2344+AS2344,0)</f>
        <v>0</v>
      </c>
      <c r="AU2344" s="18" t="str">
        <f t="shared" si="802"/>
        <v/>
      </c>
      <c r="AV2344" s="54" t="str">
        <f t="shared" si="803"/>
        <v/>
      </c>
      <c r="AW2344" s="54" t="str">
        <f t="shared" si="804"/>
        <v/>
      </c>
      <c r="AX2344" s="18" t="str">
        <f t="shared" si="805"/>
        <v/>
      </c>
      <c r="AY2344" s="18" t="str">
        <f t="shared" si="806"/>
        <v/>
      </c>
      <c r="BA2344" s="18">
        <f>IF($E2344=AF!$D$6,IF($M2344="Concluída no prazo",2,IF($M2344="Concluída com atraso",1,0)),0)</f>
        <v>0</v>
      </c>
      <c r="BB2344" s="18">
        <f>IF($E2344=AF!$D$6,IF($M2344="Atrasada",2,IF($M2344="Concluída com atraso",1,0)),0)</f>
        <v>0</v>
      </c>
      <c r="BC2344" s="18">
        <v>2.3380000000000001E-2</v>
      </c>
      <c r="BD2344" s="18">
        <f t="shared" si="813"/>
        <v>2.3380000000000001E-2</v>
      </c>
      <c r="BE2344" s="18">
        <f t="shared" si="813"/>
        <v>2.3380000000000001E-2</v>
      </c>
      <c r="BF2344" s="18" t="str">
        <f t="shared" si="807"/>
        <v/>
      </c>
      <c r="BN2344" s="18" t="str">
        <f t="shared" si="808"/>
        <v>s</v>
      </c>
    </row>
    <row r="2345" spans="3:66" ht="50.1" customHeight="1" thickTop="1" thickBot="1" x14ac:dyDescent="0.3">
      <c r="C2345" s="46"/>
      <c r="D2345" s="46"/>
      <c r="E2345" s="46"/>
      <c r="F2345" s="122"/>
      <c r="G2345" s="122"/>
      <c r="H2345" s="78" t="str">
        <f t="shared" si="809"/>
        <v/>
      </c>
      <c r="I2345" s="78" t="str">
        <f t="shared" si="810"/>
        <v/>
      </c>
      <c r="J2345" s="16"/>
      <c r="K2345" s="46" t="str">
        <f t="shared" si="811"/>
        <v/>
      </c>
      <c r="L2345" s="16"/>
      <c r="M2345" s="16"/>
      <c r="N2345" s="46"/>
      <c r="O2345" s="47" t="str">
        <f t="shared" si="814"/>
        <v/>
      </c>
      <c r="P2345" s="47"/>
      <c r="Q2345" s="48" t="str">
        <f>IFERROR(VLOOKUP(E2345,Funcionários!$C$8:$E$207,3,FALSE),"")</f>
        <v/>
      </c>
      <c r="R2345" s="47"/>
      <c r="S2345" s="49" t="str">
        <f t="shared" si="815"/>
        <v/>
      </c>
      <c r="T2345" s="49">
        <v>2.3390000000000001E-2</v>
      </c>
      <c r="U2345" s="48" t="str">
        <f>IF(Funcionários!C2346=0,"",Funcionários!C2346)</f>
        <v/>
      </c>
      <c r="V2345" s="50">
        <f>IF(U2345="",0,IF(COUNTIFS($E$7:$E$3006,U2345,$I$7:$I$3006,'RC'!$E$6)=0,0,COUNTIFS($M$7:$M$3006,"Concluída no prazo",$E$7:$E$3006,U2345,$I$7:$I$3006,'RC'!$E$6)/COUNTIFS($E$7:$E$3006,U2345,$I$7:$I$3006,'RC'!$E$6)))</f>
        <v>0</v>
      </c>
      <c r="W2345" s="49">
        <f>SUMIFS($J$7:$J$3006,$E$7:$E$3006,U2345,$I$7:$I$3006,'RC'!$E$6)+SUMIFS($L$7:$L$3006,$E$7:$E$3006,U2345,$I$7:$I$3006,'RC'!$E$6)</f>
        <v>0</v>
      </c>
      <c r="X2345" s="48">
        <f>COUNTIFS($E$7:$E$3006,U2345,$I$7:$I$3006,'RC'!$E$6)</f>
        <v>0</v>
      </c>
      <c r="Y2345" s="48"/>
      <c r="Z2345" s="51" t="str">
        <f>IF(AQ2345='RC'!$E$6,AC2345*1000+AD2345,"")</f>
        <v/>
      </c>
      <c r="AA2345" s="51" t="str">
        <f>IF(AB2345="","",IF(AQ2345='RC'!$E$6,AC2345*1000-AD2345,""))</f>
        <v/>
      </c>
      <c r="AB2345" s="48" t="str">
        <f>IFERROR(VLOOKUP(E2345,Funcionários!$C$8:$E$207,3,FALSE),"")</f>
        <v/>
      </c>
      <c r="AC2345" s="50" t="str">
        <f>IF(AB2345="","",IF(COUNTIFS($AB$7:$AB$3006,AB2345,$AQ$7:$AQ$3006,'RC'!$E$6)=0,"",COUNTIFS($M$7:$M$3006,"Concluída no prazo",$AB$7:$AB$3006,AB2345,$AQ$7:$AQ$3006,'RC'!$E$6)/COUNTIFS($AB$7:$AB$3006,AB2345,$AQ$7:$AQ$3006,'RC'!$E$6)))</f>
        <v/>
      </c>
      <c r="AD2345" s="48">
        <f>SUMIF($AQ$7:$AQ$3006,'RC'!$E$6,$J$7:$J$3006)+SUMIF($AQ$7:$AQ$3006,'RC'!$E$6,$L$7:$L$3006)</f>
        <v>21</v>
      </c>
      <c r="AF2345" s="48">
        <v>2.6619999999992799E-2</v>
      </c>
      <c r="AG2345" s="48">
        <f>IF(OR(AQ2345="",AQ2345&lt;&gt;'RC'!$E$6,AB2345&lt;&gt;'RC'!$D$21),0,1)</f>
        <v>0</v>
      </c>
      <c r="AH2345" s="48">
        <f t="shared" si="812"/>
        <v>2.6619999999992799E-2</v>
      </c>
      <c r="AI2345" s="48" t="str">
        <f t="shared" si="794"/>
        <v/>
      </c>
      <c r="AJ2345" s="48" t="str">
        <f t="shared" si="795"/>
        <v/>
      </c>
      <c r="AK2345" s="52" t="str">
        <f t="shared" si="796"/>
        <v/>
      </c>
      <c r="AL2345" s="52" t="str">
        <f t="shared" si="797"/>
        <v/>
      </c>
      <c r="AM2345" s="48" t="str">
        <f t="shared" si="798"/>
        <v/>
      </c>
      <c r="AN2345" s="48" t="str">
        <f t="shared" si="799"/>
        <v/>
      </c>
      <c r="AP2345" s="18" t="str">
        <f t="shared" si="800"/>
        <v/>
      </c>
      <c r="AQ2345" s="18" t="str">
        <f t="shared" si="801"/>
        <v/>
      </c>
      <c r="AR2345" s="18">
        <v>2.6620000000000001E-2</v>
      </c>
      <c r="AS2345" s="18">
        <f>IF(AF!$D$27="Todos",1,IF(M2345=AF!$D$27,1,0))</f>
        <v>1</v>
      </c>
      <c r="AT2345" s="53">
        <f>IF(AND(E2345=AF!$D$6,OR(LT!M2345=AF!$D$27,AF!$D$27="Todos"),OR(AP2345=AF!$E$8,AQ2345=AF!$E$8)),AR2345+AS2345,0)</f>
        <v>0</v>
      </c>
      <c r="AU2345" s="18" t="str">
        <f t="shared" si="802"/>
        <v/>
      </c>
      <c r="AV2345" s="54" t="str">
        <f t="shared" si="803"/>
        <v/>
      </c>
      <c r="AW2345" s="54" t="str">
        <f t="shared" si="804"/>
        <v/>
      </c>
      <c r="AX2345" s="18" t="str">
        <f t="shared" si="805"/>
        <v/>
      </c>
      <c r="AY2345" s="18" t="str">
        <f t="shared" si="806"/>
        <v/>
      </c>
      <c r="BA2345" s="18">
        <f>IF($E2345=AF!$D$6,IF($M2345="Concluída no prazo",2,IF($M2345="Concluída com atraso",1,0)),0)</f>
        <v>0</v>
      </c>
      <c r="BB2345" s="18">
        <f>IF($E2345=AF!$D$6,IF($M2345="Atrasada",2,IF($M2345="Concluída com atraso",1,0)),0)</f>
        <v>0</v>
      </c>
      <c r="BC2345" s="18">
        <v>2.3390000000000001E-2</v>
      </c>
      <c r="BD2345" s="18">
        <f t="shared" si="813"/>
        <v>2.3390000000000001E-2</v>
      </c>
      <c r="BE2345" s="18">
        <f t="shared" si="813"/>
        <v>2.3390000000000001E-2</v>
      </c>
      <c r="BF2345" s="18" t="str">
        <f t="shared" si="807"/>
        <v/>
      </c>
      <c r="BN2345" s="18" t="str">
        <f t="shared" si="808"/>
        <v>s</v>
      </c>
    </row>
    <row r="2346" spans="3:66" ht="50.1" customHeight="1" thickTop="1" thickBot="1" x14ac:dyDescent="0.3">
      <c r="C2346" s="46"/>
      <c r="D2346" s="46"/>
      <c r="E2346" s="46"/>
      <c r="F2346" s="122"/>
      <c r="G2346" s="122"/>
      <c r="H2346" s="78" t="str">
        <f t="shared" si="809"/>
        <v/>
      </c>
      <c r="I2346" s="78" t="str">
        <f t="shared" si="810"/>
        <v/>
      </c>
      <c r="J2346" s="16"/>
      <c r="K2346" s="46" t="str">
        <f t="shared" si="811"/>
        <v/>
      </c>
      <c r="L2346" s="16"/>
      <c r="M2346" s="16"/>
      <c r="N2346" s="46"/>
      <c r="O2346" s="47" t="str">
        <f t="shared" si="814"/>
        <v/>
      </c>
      <c r="P2346" s="47"/>
      <c r="Q2346" s="48" t="str">
        <f>IFERROR(VLOOKUP(E2346,Funcionários!$C$8:$E$207,3,FALSE),"")</f>
        <v/>
      </c>
      <c r="R2346" s="47"/>
      <c r="S2346" s="49" t="str">
        <f t="shared" si="815"/>
        <v/>
      </c>
      <c r="T2346" s="49">
        <v>2.3400000000000001E-2</v>
      </c>
      <c r="U2346" s="48" t="str">
        <f>IF(Funcionários!C2347=0,"",Funcionários!C2347)</f>
        <v/>
      </c>
      <c r="V2346" s="50">
        <f>IF(U2346="",0,IF(COUNTIFS($E$7:$E$3006,U2346,$I$7:$I$3006,'RC'!$E$6)=0,0,COUNTIFS($M$7:$M$3006,"Concluída no prazo",$E$7:$E$3006,U2346,$I$7:$I$3006,'RC'!$E$6)/COUNTIFS($E$7:$E$3006,U2346,$I$7:$I$3006,'RC'!$E$6)))</f>
        <v>0</v>
      </c>
      <c r="W2346" s="49">
        <f>SUMIFS($J$7:$J$3006,$E$7:$E$3006,U2346,$I$7:$I$3006,'RC'!$E$6)+SUMIFS($L$7:$L$3006,$E$7:$E$3006,U2346,$I$7:$I$3006,'RC'!$E$6)</f>
        <v>0</v>
      </c>
      <c r="X2346" s="48">
        <f>COUNTIFS($E$7:$E$3006,U2346,$I$7:$I$3006,'RC'!$E$6)</f>
        <v>0</v>
      </c>
      <c r="Y2346" s="48"/>
      <c r="Z2346" s="51" t="str">
        <f>IF(AQ2346='RC'!$E$6,AC2346*1000+AD2346,"")</f>
        <v/>
      </c>
      <c r="AA2346" s="51" t="str">
        <f>IF(AB2346="","",IF(AQ2346='RC'!$E$6,AC2346*1000-AD2346,""))</f>
        <v/>
      </c>
      <c r="AB2346" s="48" t="str">
        <f>IFERROR(VLOOKUP(E2346,Funcionários!$C$8:$E$207,3,FALSE),"")</f>
        <v/>
      </c>
      <c r="AC2346" s="50" t="str">
        <f>IF(AB2346="","",IF(COUNTIFS($AB$7:$AB$3006,AB2346,$AQ$7:$AQ$3006,'RC'!$E$6)=0,"",COUNTIFS($M$7:$M$3006,"Concluída no prazo",$AB$7:$AB$3006,AB2346,$AQ$7:$AQ$3006,'RC'!$E$6)/COUNTIFS($AB$7:$AB$3006,AB2346,$AQ$7:$AQ$3006,'RC'!$E$6)))</f>
        <v/>
      </c>
      <c r="AD2346" s="48">
        <f>SUMIF($AQ$7:$AQ$3006,'RC'!$E$6,$J$7:$J$3006)+SUMIF($AQ$7:$AQ$3006,'RC'!$E$6,$L$7:$L$3006)</f>
        <v>21</v>
      </c>
      <c r="AF2346" s="48">
        <v>2.6609999999992799E-2</v>
      </c>
      <c r="AG2346" s="48">
        <f>IF(OR(AQ2346="",AQ2346&lt;&gt;'RC'!$E$6,AB2346&lt;&gt;'RC'!$D$21),0,1)</f>
        <v>0</v>
      </c>
      <c r="AH2346" s="48">
        <f t="shared" si="812"/>
        <v>2.6609999999992799E-2</v>
      </c>
      <c r="AI2346" s="48" t="str">
        <f t="shared" si="794"/>
        <v/>
      </c>
      <c r="AJ2346" s="48" t="str">
        <f t="shared" si="795"/>
        <v/>
      </c>
      <c r="AK2346" s="52" t="str">
        <f t="shared" si="796"/>
        <v/>
      </c>
      <c r="AL2346" s="52" t="str">
        <f t="shared" si="797"/>
        <v/>
      </c>
      <c r="AM2346" s="48" t="str">
        <f t="shared" si="798"/>
        <v/>
      </c>
      <c r="AN2346" s="48" t="str">
        <f t="shared" si="799"/>
        <v/>
      </c>
      <c r="AP2346" s="18" t="str">
        <f t="shared" si="800"/>
        <v/>
      </c>
      <c r="AQ2346" s="18" t="str">
        <f t="shared" si="801"/>
        <v/>
      </c>
      <c r="AR2346" s="18">
        <v>2.6610000000000002E-2</v>
      </c>
      <c r="AS2346" s="18">
        <f>IF(AF!$D$27="Todos",1,IF(M2346=AF!$D$27,1,0))</f>
        <v>1</v>
      </c>
      <c r="AT2346" s="53">
        <f>IF(AND(E2346=AF!$D$6,OR(LT!M2346=AF!$D$27,AF!$D$27="Todos"),OR(AP2346=AF!$E$8,AQ2346=AF!$E$8)),AR2346+AS2346,0)</f>
        <v>0</v>
      </c>
      <c r="AU2346" s="18" t="str">
        <f t="shared" si="802"/>
        <v/>
      </c>
      <c r="AV2346" s="54" t="str">
        <f t="shared" si="803"/>
        <v/>
      </c>
      <c r="AW2346" s="54" t="str">
        <f t="shared" si="804"/>
        <v/>
      </c>
      <c r="AX2346" s="18" t="str">
        <f t="shared" si="805"/>
        <v/>
      </c>
      <c r="AY2346" s="18" t="str">
        <f t="shared" si="806"/>
        <v/>
      </c>
      <c r="BA2346" s="18">
        <f>IF($E2346=AF!$D$6,IF($M2346="Concluída no prazo",2,IF($M2346="Concluída com atraso",1,0)),0)</f>
        <v>0</v>
      </c>
      <c r="BB2346" s="18">
        <f>IF($E2346=AF!$D$6,IF($M2346="Atrasada",2,IF($M2346="Concluída com atraso",1,0)),0)</f>
        <v>0</v>
      </c>
      <c r="BC2346" s="18">
        <v>2.3400000000000001E-2</v>
      </c>
      <c r="BD2346" s="18">
        <f t="shared" si="813"/>
        <v>2.3400000000000001E-2</v>
      </c>
      <c r="BE2346" s="18">
        <f t="shared" si="813"/>
        <v>2.3400000000000001E-2</v>
      </c>
      <c r="BF2346" s="18" t="str">
        <f t="shared" si="807"/>
        <v/>
      </c>
      <c r="BN2346" s="18" t="str">
        <f t="shared" si="808"/>
        <v>s</v>
      </c>
    </row>
    <row r="2347" spans="3:66" ht="50.1" customHeight="1" thickTop="1" thickBot="1" x14ac:dyDescent="0.3">
      <c r="C2347" s="46"/>
      <c r="D2347" s="46"/>
      <c r="E2347" s="46"/>
      <c r="F2347" s="122"/>
      <c r="G2347" s="122"/>
      <c r="H2347" s="78" t="str">
        <f t="shared" si="809"/>
        <v/>
      </c>
      <c r="I2347" s="78" t="str">
        <f t="shared" si="810"/>
        <v/>
      </c>
      <c r="J2347" s="16"/>
      <c r="K2347" s="46" t="str">
        <f t="shared" si="811"/>
        <v/>
      </c>
      <c r="L2347" s="16"/>
      <c r="M2347" s="16"/>
      <c r="N2347" s="46"/>
      <c r="O2347" s="47" t="str">
        <f t="shared" si="814"/>
        <v/>
      </c>
      <c r="P2347" s="47"/>
      <c r="Q2347" s="48" t="str">
        <f>IFERROR(VLOOKUP(E2347,Funcionários!$C$8:$E$207,3,FALSE),"")</f>
        <v/>
      </c>
      <c r="R2347" s="47"/>
      <c r="S2347" s="49" t="str">
        <f t="shared" si="815"/>
        <v/>
      </c>
      <c r="T2347" s="49">
        <v>2.341E-2</v>
      </c>
      <c r="U2347" s="48" t="str">
        <f>IF(Funcionários!C2348=0,"",Funcionários!C2348)</f>
        <v/>
      </c>
      <c r="V2347" s="50">
        <f>IF(U2347="",0,IF(COUNTIFS($E$7:$E$3006,U2347,$I$7:$I$3006,'RC'!$E$6)=0,0,COUNTIFS($M$7:$M$3006,"Concluída no prazo",$E$7:$E$3006,U2347,$I$7:$I$3006,'RC'!$E$6)/COUNTIFS($E$7:$E$3006,U2347,$I$7:$I$3006,'RC'!$E$6)))</f>
        <v>0</v>
      </c>
      <c r="W2347" s="49">
        <f>SUMIFS($J$7:$J$3006,$E$7:$E$3006,U2347,$I$7:$I$3006,'RC'!$E$6)+SUMIFS($L$7:$L$3006,$E$7:$E$3006,U2347,$I$7:$I$3006,'RC'!$E$6)</f>
        <v>0</v>
      </c>
      <c r="X2347" s="48">
        <f>COUNTIFS($E$7:$E$3006,U2347,$I$7:$I$3006,'RC'!$E$6)</f>
        <v>0</v>
      </c>
      <c r="Y2347" s="48"/>
      <c r="Z2347" s="51" t="str">
        <f>IF(AQ2347='RC'!$E$6,AC2347*1000+AD2347,"")</f>
        <v/>
      </c>
      <c r="AA2347" s="51" t="str">
        <f>IF(AB2347="","",IF(AQ2347='RC'!$E$6,AC2347*1000-AD2347,""))</f>
        <v/>
      </c>
      <c r="AB2347" s="48" t="str">
        <f>IFERROR(VLOOKUP(E2347,Funcionários!$C$8:$E$207,3,FALSE),"")</f>
        <v/>
      </c>
      <c r="AC2347" s="50" t="str">
        <f>IF(AB2347="","",IF(COUNTIFS($AB$7:$AB$3006,AB2347,$AQ$7:$AQ$3006,'RC'!$E$6)=0,"",COUNTIFS($M$7:$M$3006,"Concluída no prazo",$AB$7:$AB$3006,AB2347,$AQ$7:$AQ$3006,'RC'!$E$6)/COUNTIFS($AB$7:$AB$3006,AB2347,$AQ$7:$AQ$3006,'RC'!$E$6)))</f>
        <v/>
      </c>
      <c r="AD2347" s="48">
        <f>SUMIF($AQ$7:$AQ$3006,'RC'!$E$6,$J$7:$J$3006)+SUMIF($AQ$7:$AQ$3006,'RC'!$E$6,$L$7:$L$3006)</f>
        <v>21</v>
      </c>
      <c r="AF2347" s="48">
        <v>2.65999999999928E-2</v>
      </c>
      <c r="AG2347" s="48">
        <f>IF(OR(AQ2347="",AQ2347&lt;&gt;'RC'!$E$6,AB2347&lt;&gt;'RC'!$D$21),0,1)</f>
        <v>0</v>
      </c>
      <c r="AH2347" s="48">
        <f t="shared" si="812"/>
        <v>2.65999999999928E-2</v>
      </c>
      <c r="AI2347" s="48" t="str">
        <f t="shared" si="794"/>
        <v/>
      </c>
      <c r="AJ2347" s="48" t="str">
        <f t="shared" si="795"/>
        <v/>
      </c>
      <c r="AK2347" s="52" t="str">
        <f t="shared" si="796"/>
        <v/>
      </c>
      <c r="AL2347" s="52" t="str">
        <f t="shared" si="797"/>
        <v/>
      </c>
      <c r="AM2347" s="48" t="str">
        <f t="shared" si="798"/>
        <v/>
      </c>
      <c r="AN2347" s="48" t="str">
        <f t="shared" si="799"/>
        <v/>
      </c>
      <c r="AP2347" s="18" t="str">
        <f t="shared" si="800"/>
        <v/>
      </c>
      <c r="AQ2347" s="18" t="str">
        <f t="shared" si="801"/>
        <v/>
      </c>
      <c r="AR2347" s="18">
        <v>2.6599999999999999E-2</v>
      </c>
      <c r="AS2347" s="18">
        <f>IF(AF!$D$27="Todos",1,IF(M2347=AF!$D$27,1,0))</f>
        <v>1</v>
      </c>
      <c r="AT2347" s="53">
        <f>IF(AND(E2347=AF!$D$6,OR(LT!M2347=AF!$D$27,AF!$D$27="Todos"),OR(AP2347=AF!$E$8,AQ2347=AF!$E$8)),AR2347+AS2347,0)</f>
        <v>0</v>
      </c>
      <c r="AU2347" s="18" t="str">
        <f t="shared" si="802"/>
        <v/>
      </c>
      <c r="AV2347" s="54" t="str">
        <f t="shared" si="803"/>
        <v/>
      </c>
      <c r="AW2347" s="54" t="str">
        <f t="shared" si="804"/>
        <v/>
      </c>
      <c r="AX2347" s="18" t="str">
        <f t="shared" si="805"/>
        <v/>
      </c>
      <c r="AY2347" s="18" t="str">
        <f t="shared" si="806"/>
        <v/>
      </c>
      <c r="BA2347" s="18">
        <f>IF($E2347=AF!$D$6,IF($M2347="Concluída no prazo",2,IF($M2347="Concluída com atraso",1,0)),0)</f>
        <v>0</v>
      </c>
      <c r="BB2347" s="18">
        <f>IF($E2347=AF!$D$6,IF($M2347="Atrasada",2,IF($M2347="Concluída com atraso",1,0)),0)</f>
        <v>0</v>
      </c>
      <c r="BC2347" s="18">
        <v>2.341E-2</v>
      </c>
      <c r="BD2347" s="18">
        <f t="shared" si="813"/>
        <v>2.341E-2</v>
      </c>
      <c r="BE2347" s="18">
        <f t="shared" si="813"/>
        <v>2.341E-2</v>
      </c>
      <c r="BF2347" s="18" t="str">
        <f t="shared" si="807"/>
        <v/>
      </c>
      <c r="BN2347" s="18" t="str">
        <f t="shared" si="808"/>
        <v>s</v>
      </c>
    </row>
    <row r="2348" spans="3:66" ht="50.1" customHeight="1" thickTop="1" thickBot="1" x14ac:dyDescent="0.3">
      <c r="C2348" s="46"/>
      <c r="D2348" s="46"/>
      <c r="E2348" s="46"/>
      <c r="F2348" s="122"/>
      <c r="G2348" s="122"/>
      <c r="H2348" s="78" t="str">
        <f t="shared" si="809"/>
        <v/>
      </c>
      <c r="I2348" s="78" t="str">
        <f t="shared" si="810"/>
        <v/>
      </c>
      <c r="J2348" s="16"/>
      <c r="K2348" s="46" t="str">
        <f t="shared" si="811"/>
        <v/>
      </c>
      <c r="L2348" s="16"/>
      <c r="M2348" s="16"/>
      <c r="N2348" s="46"/>
      <c r="O2348" s="47" t="str">
        <f t="shared" si="814"/>
        <v/>
      </c>
      <c r="P2348" s="47"/>
      <c r="Q2348" s="48" t="str">
        <f>IFERROR(VLOOKUP(E2348,Funcionários!$C$8:$E$207,3,FALSE),"")</f>
        <v/>
      </c>
      <c r="R2348" s="47"/>
      <c r="S2348" s="49" t="str">
        <f t="shared" si="815"/>
        <v/>
      </c>
      <c r="T2348" s="49">
        <v>2.342E-2</v>
      </c>
      <c r="U2348" s="48" t="str">
        <f>IF(Funcionários!C2349=0,"",Funcionários!C2349)</f>
        <v/>
      </c>
      <c r="V2348" s="50">
        <f>IF(U2348="",0,IF(COUNTIFS($E$7:$E$3006,U2348,$I$7:$I$3006,'RC'!$E$6)=0,0,COUNTIFS($M$7:$M$3006,"Concluída no prazo",$E$7:$E$3006,U2348,$I$7:$I$3006,'RC'!$E$6)/COUNTIFS($E$7:$E$3006,U2348,$I$7:$I$3006,'RC'!$E$6)))</f>
        <v>0</v>
      </c>
      <c r="W2348" s="49">
        <f>SUMIFS($J$7:$J$3006,$E$7:$E$3006,U2348,$I$7:$I$3006,'RC'!$E$6)+SUMIFS($L$7:$L$3006,$E$7:$E$3006,U2348,$I$7:$I$3006,'RC'!$E$6)</f>
        <v>0</v>
      </c>
      <c r="X2348" s="48">
        <f>COUNTIFS($E$7:$E$3006,U2348,$I$7:$I$3006,'RC'!$E$6)</f>
        <v>0</v>
      </c>
      <c r="Y2348" s="48"/>
      <c r="Z2348" s="51" t="str">
        <f>IF(AQ2348='RC'!$E$6,AC2348*1000+AD2348,"")</f>
        <v/>
      </c>
      <c r="AA2348" s="51" t="str">
        <f>IF(AB2348="","",IF(AQ2348='RC'!$E$6,AC2348*1000-AD2348,""))</f>
        <v/>
      </c>
      <c r="AB2348" s="48" t="str">
        <f>IFERROR(VLOOKUP(E2348,Funcionários!$C$8:$E$207,3,FALSE),"")</f>
        <v/>
      </c>
      <c r="AC2348" s="50" t="str">
        <f>IF(AB2348="","",IF(COUNTIFS($AB$7:$AB$3006,AB2348,$AQ$7:$AQ$3006,'RC'!$E$6)=0,"",COUNTIFS($M$7:$M$3006,"Concluída no prazo",$AB$7:$AB$3006,AB2348,$AQ$7:$AQ$3006,'RC'!$E$6)/COUNTIFS($AB$7:$AB$3006,AB2348,$AQ$7:$AQ$3006,'RC'!$E$6)))</f>
        <v/>
      </c>
      <c r="AD2348" s="48">
        <f>SUMIF($AQ$7:$AQ$3006,'RC'!$E$6,$J$7:$J$3006)+SUMIF($AQ$7:$AQ$3006,'RC'!$E$6,$L$7:$L$3006)</f>
        <v>21</v>
      </c>
      <c r="AF2348" s="48">
        <v>2.65899999999928E-2</v>
      </c>
      <c r="AG2348" s="48">
        <f>IF(OR(AQ2348="",AQ2348&lt;&gt;'RC'!$E$6,AB2348&lt;&gt;'RC'!$D$21),0,1)</f>
        <v>0</v>
      </c>
      <c r="AH2348" s="48">
        <f t="shared" si="812"/>
        <v>2.65899999999928E-2</v>
      </c>
      <c r="AI2348" s="48" t="str">
        <f t="shared" si="794"/>
        <v/>
      </c>
      <c r="AJ2348" s="48" t="str">
        <f t="shared" si="795"/>
        <v/>
      </c>
      <c r="AK2348" s="52" t="str">
        <f t="shared" si="796"/>
        <v/>
      </c>
      <c r="AL2348" s="52" t="str">
        <f t="shared" si="797"/>
        <v/>
      </c>
      <c r="AM2348" s="48" t="str">
        <f t="shared" si="798"/>
        <v/>
      </c>
      <c r="AN2348" s="48" t="str">
        <f t="shared" si="799"/>
        <v/>
      </c>
      <c r="AP2348" s="18" t="str">
        <f t="shared" si="800"/>
        <v/>
      </c>
      <c r="AQ2348" s="18" t="str">
        <f t="shared" si="801"/>
        <v/>
      </c>
      <c r="AR2348" s="18">
        <v>2.6589999999999999E-2</v>
      </c>
      <c r="AS2348" s="18">
        <f>IF(AF!$D$27="Todos",1,IF(M2348=AF!$D$27,1,0))</f>
        <v>1</v>
      </c>
      <c r="AT2348" s="53">
        <f>IF(AND(E2348=AF!$D$6,OR(LT!M2348=AF!$D$27,AF!$D$27="Todos"),OR(AP2348=AF!$E$8,AQ2348=AF!$E$8)),AR2348+AS2348,0)</f>
        <v>0</v>
      </c>
      <c r="AU2348" s="18" t="str">
        <f t="shared" si="802"/>
        <v/>
      </c>
      <c r="AV2348" s="54" t="str">
        <f t="shared" si="803"/>
        <v/>
      </c>
      <c r="AW2348" s="54" t="str">
        <f t="shared" si="804"/>
        <v/>
      </c>
      <c r="AX2348" s="18" t="str">
        <f t="shared" si="805"/>
        <v/>
      </c>
      <c r="AY2348" s="18" t="str">
        <f t="shared" si="806"/>
        <v/>
      </c>
      <c r="BA2348" s="18">
        <f>IF($E2348=AF!$D$6,IF($M2348="Concluída no prazo",2,IF($M2348="Concluída com atraso",1,0)),0)</f>
        <v>0</v>
      </c>
      <c r="BB2348" s="18">
        <f>IF($E2348=AF!$D$6,IF($M2348="Atrasada",2,IF($M2348="Concluída com atraso",1,0)),0)</f>
        <v>0</v>
      </c>
      <c r="BC2348" s="18">
        <v>2.342E-2</v>
      </c>
      <c r="BD2348" s="18">
        <f t="shared" si="813"/>
        <v>2.342E-2</v>
      </c>
      <c r="BE2348" s="18">
        <f t="shared" si="813"/>
        <v>2.342E-2</v>
      </c>
      <c r="BF2348" s="18" t="str">
        <f t="shared" si="807"/>
        <v/>
      </c>
      <c r="BN2348" s="18" t="str">
        <f t="shared" si="808"/>
        <v>s</v>
      </c>
    </row>
    <row r="2349" spans="3:66" ht="50.1" customHeight="1" thickTop="1" thickBot="1" x14ac:dyDescent="0.3">
      <c r="C2349" s="46"/>
      <c r="D2349" s="46"/>
      <c r="E2349" s="46"/>
      <c r="F2349" s="122"/>
      <c r="G2349" s="122"/>
      <c r="H2349" s="78" t="str">
        <f t="shared" si="809"/>
        <v/>
      </c>
      <c r="I2349" s="78" t="str">
        <f t="shared" si="810"/>
        <v/>
      </c>
      <c r="J2349" s="16"/>
      <c r="K2349" s="46" t="str">
        <f t="shared" si="811"/>
        <v/>
      </c>
      <c r="L2349" s="16"/>
      <c r="M2349" s="16"/>
      <c r="N2349" s="46"/>
      <c r="O2349" s="47" t="str">
        <f t="shared" si="814"/>
        <v/>
      </c>
      <c r="P2349" s="47"/>
      <c r="Q2349" s="48" t="str">
        <f>IFERROR(VLOOKUP(E2349,Funcionários!$C$8:$E$207,3,FALSE),"")</f>
        <v/>
      </c>
      <c r="R2349" s="47"/>
      <c r="S2349" s="49" t="str">
        <f t="shared" si="815"/>
        <v/>
      </c>
      <c r="T2349" s="49">
        <v>2.3429999999999999E-2</v>
      </c>
      <c r="U2349" s="48" t="str">
        <f>IF(Funcionários!C2350=0,"",Funcionários!C2350)</f>
        <v/>
      </c>
      <c r="V2349" s="50">
        <f>IF(U2349="",0,IF(COUNTIFS($E$7:$E$3006,U2349,$I$7:$I$3006,'RC'!$E$6)=0,0,COUNTIFS($M$7:$M$3006,"Concluída no prazo",$E$7:$E$3006,U2349,$I$7:$I$3006,'RC'!$E$6)/COUNTIFS($E$7:$E$3006,U2349,$I$7:$I$3006,'RC'!$E$6)))</f>
        <v>0</v>
      </c>
      <c r="W2349" s="49">
        <f>SUMIFS($J$7:$J$3006,$E$7:$E$3006,U2349,$I$7:$I$3006,'RC'!$E$6)+SUMIFS($L$7:$L$3006,$E$7:$E$3006,U2349,$I$7:$I$3006,'RC'!$E$6)</f>
        <v>0</v>
      </c>
      <c r="X2349" s="48">
        <f>COUNTIFS($E$7:$E$3006,U2349,$I$7:$I$3006,'RC'!$E$6)</f>
        <v>0</v>
      </c>
      <c r="Y2349" s="48"/>
      <c r="Z2349" s="51" t="str">
        <f>IF(AQ2349='RC'!$E$6,AC2349*1000+AD2349,"")</f>
        <v/>
      </c>
      <c r="AA2349" s="51" t="str">
        <f>IF(AB2349="","",IF(AQ2349='RC'!$E$6,AC2349*1000-AD2349,""))</f>
        <v/>
      </c>
      <c r="AB2349" s="48" t="str">
        <f>IFERROR(VLOOKUP(E2349,Funcionários!$C$8:$E$207,3,FALSE),"")</f>
        <v/>
      </c>
      <c r="AC2349" s="50" t="str">
        <f>IF(AB2349="","",IF(COUNTIFS($AB$7:$AB$3006,AB2349,$AQ$7:$AQ$3006,'RC'!$E$6)=0,"",COUNTIFS($M$7:$M$3006,"Concluída no prazo",$AB$7:$AB$3006,AB2349,$AQ$7:$AQ$3006,'RC'!$E$6)/COUNTIFS($AB$7:$AB$3006,AB2349,$AQ$7:$AQ$3006,'RC'!$E$6)))</f>
        <v/>
      </c>
      <c r="AD2349" s="48">
        <f>SUMIF($AQ$7:$AQ$3006,'RC'!$E$6,$J$7:$J$3006)+SUMIF($AQ$7:$AQ$3006,'RC'!$E$6,$L$7:$L$3006)</f>
        <v>21</v>
      </c>
      <c r="AF2349" s="48">
        <v>2.65799999999928E-2</v>
      </c>
      <c r="AG2349" s="48">
        <f>IF(OR(AQ2349="",AQ2349&lt;&gt;'RC'!$E$6,AB2349&lt;&gt;'RC'!$D$21),0,1)</f>
        <v>0</v>
      </c>
      <c r="AH2349" s="48">
        <f t="shared" si="812"/>
        <v>2.65799999999928E-2</v>
      </c>
      <c r="AI2349" s="48" t="str">
        <f t="shared" si="794"/>
        <v/>
      </c>
      <c r="AJ2349" s="48" t="str">
        <f t="shared" si="795"/>
        <v/>
      </c>
      <c r="AK2349" s="52" t="str">
        <f t="shared" si="796"/>
        <v/>
      </c>
      <c r="AL2349" s="52" t="str">
        <f t="shared" si="797"/>
        <v/>
      </c>
      <c r="AM2349" s="48" t="str">
        <f t="shared" si="798"/>
        <v/>
      </c>
      <c r="AN2349" s="48" t="str">
        <f t="shared" si="799"/>
        <v/>
      </c>
      <c r="AP2349" s="18" t="str">
        <f t="shared" si="800"/>
        <v/>
      </c>
      <c r="AQ2349" s="18" t="str">
        <f t="shared" si="801"/>
        <v/>
      </c>
      <c r="AR2349" s="18">
        <v>2.6579999999999999E-2</v>
      </c>
      <c r="AS2349" s="18">
        <f>IF(AF!$D$27="Todos",1,IF(M2349=AF!$D$27,1,0))</f>
        <v>1</v>
      </c>
      <c r="AT2349" s="53">
        <f>IF(AND(E2349=AF!$D$6,OR(LT!M2349=AF!$D$27,AF!$D$27="Todos"),OR(AP2349=AF!$E$8,AQ2349=AF!$E$8)),AR2349+AS2349,0)</f>
        <v>0</v>
      </c>
      <c r="AU2349" s="18" t="str">
        <f t="shared" si="802"/>
        <v/>
      </c>
      <c r="AV2349" s="54" t="str">
        <f t="shared" si="803"/>
        <v/>
      </c>
      <c r="AW2349" s="54" t="str">
        <f t="shared" si="804"/>
        <v/>
      </c>
      <c r="AX2349" s="18" t="str">
        <f t="shared" si="805"/>
        <v/>
      </c>
      <c r="AY2349" s="18" t="str">
        <f t="shared" si="806"/>
        <v/>
      </c>
      <c r="BA2349" s="18">
        <f>IF($E2349=AF!$D$6,IF($M2349="Concluída no prazo",2,IF($M2349="Concluída com atraso",1,0)),0)</f>
        <v>0</v>
      </c>
      <c r="BB2349" s="18">
        <f>IF($E2349=AF!$D$6,IF($M2349="Atrasada",2,IF($M2349="Concluída com atraso",1,0)),0)</f>
        <v>0</v>
      </c>
      <c r="BC2349" s="18">
        <v>2.3429999999999999E-2</v>
      </c>
      <c r="BD2349" s="18">
        <f t="shared" si="813"/>
        <v>2.3429999999999999E-2</v>
      </c>
      <c r="BE2349" s="18">
        <f t="shared" si="813"/>
        <v>2.3429999999999999E-2</v>
      </c>
      <c r="BF2349" s="18" t="str">
        <f t="shared" si="807"/>
        <v/>
      </c>
      <c r="BN2349" s="18" t="str">
        <f t="shared" si="808"/>
        <v>s</v>
      </c>
    </row>
    <row r="2350" spans="3:66" ht="50.1" customHeight="1" thickTop="1" thickBot="1" x14ac:dyDescent="0.3">
      <c r="C2350" s="46"/>
      <c r="D2350" s="46"/>
      <c r="E2350" s="46"/>
      <c r="F2350" s="122"/>
      <c r="G2350" s="122"/>
      <c r="H2350" s="78" t="str">
        <f t="shared" si="809"/>
        <v/>
      </c>
      <c r="I2350" s="78" t="str">
        <f t="shared" si="810"/>
        <v/>
      </c>
      <c r="J2350" s="16"/>
      <c r="K2350" s="46" t="str">
        <f t="shared" si="811"/>
        <v/>
      </c>
      <c r="L2350" s="16"/>
      <c r="M2350" s="16"/>
      <c r="N2350" s="46"/>
      <c r="O2350" s="47" t="str">
        <f t="shared" si="814"/>
        <v/>
      </c>
      <c r="P2350" s="47"/>
      <c r="Q2350" s="48" t="str">
        <f>IFERROR(VLOOKUP(E2350,Funcionários!$C$8:$E$207,3,FALSE),"")</f>
        <v/>
      </c>
      <c r="R2350" s="47"/>
      <c r="S2350" s="49" t="str">
        <f t="shared" si="815"/>
        <v/>
      </c>
      <c r="T2350" s="49">
        <v>2.3439999999999999E-2</v>
      </c>
      <c r="U2350" s="48" t="str">
        <f>IF(Funcionários!C2351=0,"",Funcionários!C2351)</f>
        <v/>
      </c>
      <c r="V2350" s="50">
        <f>IF(U2350="",0,IF(COUNTIFS($E$7:$E$3006,U2350,$I$7:$I$3006,'RC'!$E$6)=0,0,COUNTIFS($M$7:$M$3006,"Concluída no prazo",$E$7:$E$3006,U2350,$I$7:$I$3006,'RC'!$E$6)/COUNTIFS($E$7:$E$3006,U2350,$I$7:$I$3006,'RC'!$E$6)))</f>
        <v>0</v>
      </c>
      <c r="W2350" s="49">
        <f>SUMIFS($J$7:$J$3006,$E$7:$E$3006,U2350,$I$7:$I$3006,'RC'!$E$6)+SUMIFS($L$7:$L$3006,$E$7:$E$3006,U2350,$I$7:$I$3006,'RC'!$E$6)</f>
        <v>0</v>
      </c>
      <c r="X2350" s="48">
        <f>COUNTIFS($E$7:$E$3006,U2350,$I$7:$I$3006,'RC'!$E$6)</f>
        <v>0</v>
      </c>
      <c r="Y2350" s="48"/>
      <c r="Z2350" s="51" t="str">
        <f>IF(AQ2350='RC'!$E$6,AC2350*1000+AD2350,"")</f>
        <v/>
      </c>
      <c r="AA2350" s="51" t="str">
        <f>IF(AB2350="","",IF(AQ2350='RC'!$E$6,AC2350*1000-AD2350,""))</f>
        <v/>
      </c>
      <c r="AB2350" s="48" t="str">
        <f>IFERROR(VLOOKUP(E2350,Funcionários!$C$8:$E$207,3,FALSE),"")</f>
        <v/>
      </c>
      <c r="AC2350" s="50" t="str">
        <f>IF(AB2350="","",IF(COUNTIFS($AB$7:$AB$3006,AB2350,$AQ$7:$AQ$3006,'RC'!$E$6)=0,"",COUNTIFS($M$7:$M$3006,"Concluída no prazo",$AB$7:$AB$3006,AB2350,$AQ$7:$AQ$3006,'RC'!$E$6)/COUNTIFS($AB$7:$AB$3006,AB2350,$AQ$7:$AQ$3006,'RC'!$E$6)))</f>
        <v/>
      </c>
      <c r="AD2350" s="48">
        <f>SUMIF($AQ$7:$AQ$3006,'RC'!$E$6,$J$7:$J$3006)+SUMIF($AQ$7:$AQ$3006,'RC'!$E$6,$L$7:$L$3006)</f>
        <v>21</v>
      </c>
      <c r="AF2350" s="48">
        <v>2.6569999999992801E-2</v>
      </c>
      <c r="AG2350" s="48">
        <f>IF(OR(AQ2350="",AQ2350&lt;&gt;'RC'!$E$6,AB2350&lt;&gt;'RC'!$D$21),0,1)</f>
        <v>0</v>
      </c>
      <c r="AH2350" s="48">
        <f t="shared" si="812"/>
        <v>2.6569999999992801E-2</v>
      </c>
      <c r="AI2350" s="48" t="str">
        <f t="shared" si="794"/>
        <v/>
      </c>
      <c r="AJ2350" s="48" t="str">
        <f t="shared" si="795"/>
        <v/>
      </c>
      <c r="AK2350" s="52" t="str">
        <f t="shared" si="796"/>
        <v/>
      </c>
      <c r="AL2350" s="52" t="str">
        <f t="shared" si="797"/>
        <v/>
      </c>
      <c r="AM2350" s="48" t="str">
        <f t="shared" si="798"/>
        <v/>
      </c>
      <c r="AN2350" s="48" t="str">
        <f t="shared" si="799"/>
        <v/>
      </c>
      <c r="AP2350" s="18" t="str">
        <f t="shared" si="800"/>
        <v/>
      </c>
      <c r="AQ2350" s="18" t="str">
        <f t="shared" si="801"/>
        <v/>
      </c>
      <c r="AR2350" s="18">
        <v>2.657E-2</v>
      </c>
      <c r="AS2350" s="18">
        <f>IF(AF!$D$27="Todos",1,IF(M2350=AF!$D$27,1,0))</f>
        <v>1</v>
      </c>
      <c r="AT2350" s="53">
        <f>IF(AND(E2350=AF!$D$6,OR(LT!M2350=AF!$D$27,AF!$D$27="Todos"),OR(AP2350=AF!$E$8,AQ2350=AF!$E$8)),AR2350+AS2350,0)</f>
        <v>0</v>
      </c>
      <c r="AU2350" s="18" t="str">
        <f t="shared" si="802"/>
        <v/>
      </c>
      <c r="AV2350" s="54" t="str">
        <f t="shared" si="803"/>
        <v/>
      </c>
      <c r="AW2350" s="54" t="str">
        <f t="shared" si="804"/>
        <v/>
      </c>
      <c r="AX2350" s="18" t="str">
        <f t="shared" si="805"/>
        <v/>
      </c>
      <c r="AY2350" s="18" t="str">
        <f t="shared" si="806"/>
        <v/>
      </c>
      <c r="BA2350" s="18">
        <f>IF($E2350=AF!$D$6,IF($M2350="Concluída no prazo",2,IF($M2350="Concluída com atraso",1,0)),0)</f>
        <v>0</v>
      </c>
      <c r="BB2350" s="18">
        <f>IF($E2350=AF!$D$6,IF($M2350="Atrasada",2,IF($M2350="Concluída com atraso",1,0)),0)</f>
        <v>0</v>
      </c>
      <c r="BC2350" s="18">
        <v>2.3439999999999999E-2</v>
      </c>
      <c r="BD2350" s="18">
        <f t="shared" si="813"/>
        <v>2.3439999999999999E-2</v>
      </c>
      <c r="BE2350" s="18">
        <f t="shared" si="813"/>
        <v>2.3439999999999999E-2</v>
      </c>
      <c r="BF2350" s="18" t="str">
        <f t="shared" si="807"/>
        <v/>
      </c>
      <c r="BN2350" s="18" t="str">
        <f t="shared" si="808"/>
        <v>s</v>
      </c>
    </row>
    <row r="2351" spans="3:66" ht="50.1" customHeight="1" thickTop="1" thickBot="1" x14ac:dyDescent="0.3">
      <c r="C2351" s="46"/>
      <c r="D2351" s="46"/>
      <c r="E2351" s="46"/>
      <c r="F2351" s="122"/>
      <c r="G2351" s="122"/>
      <c r="H2351" s="78" t="str">
        <f t="shared" si="809"/>
        <v/>
      </c>
      <c r="I2351" s="78" t="str">
        <f t="shared" si="810"/>
        <v/>
      </c>
      <c r="J2351" s="16"/>
      <c r="K2351" s="46" t="str">
        <f t="shared" si="811"/>
        <v/>
      </c>
      <c r="L2351" s="16"/>
      <c r="M2351" s="16"/>
      <c r="N2351" s="46"/>
      <c r="O2351" s="47" t="str">
        <f t="shared" si="814"/>
        <v/>
      </c>
      <c r="P2351" s="47"/>
      <c r="Q2351" s="48" t="str">
        <f>IFERROR(VLOOKUP(E2351,Funcionários!$C$8:$E$207,3,FALSE),"")</f>
        <v/>
      </c>
      <c r="R2351" s="47"/>
      <c r="S2351" s="49" t="str">
        <f t="shared" si="815"/>
        <v/>
      </c>
      <c r="T2351" s="49">
        <v>2.3449999999999999E-2</v>
      </c>
      <c r="U2351" s="48" t="str">
        <f>IF(Funcionários!C2352=0,"",Funcionários!C2352)</f>
        <v/>
      </c>
      <c r="V2351" s="50">
        <f>IF(U2351="",0,IF(COUNTIFS($E$7:$E$3006,U2351,$I$7:$I$3006,'RC'!$E$6)=0,0,COUNTIFS($M$7:$M$3006,"Concluída no prazo",$E$7:$E$3006,U2351,$I$7:$I$3006,'RC'!$E$6)/COUNTIFS($E$7:$E$3006,U2351,$I$7:$I$3006,'RC'!$E$6)))</f>
        <v>0</v>
      </c>
      <c r="W2351" s="49">
        <f>SUMIFS($J$7:$J$3006,$E$7:$E$3006,U2351,$I$7:$I$3006,'RC'!$E$6)+SUMIFS($L$7:$L$3006,$E$7:$E$3006,U2351,$I$7:$I$3006,'RC'!$E$6)</f>
        <v>0</v>
      </c>
      <c r="X2351" s="48">
        <f>COUNTIFS($E$7:$E$3006,U2351,$I$7:$I$3006,'RC'!$E$6)</f>
        <v>0</v>
      </c>
      <c r="Y2351" s="48"/>
      <c r="Z2351" s="51" t="str">
        <f>IF(AQ2351='RC'!$E$6,AC2351*1000+AD2351,"")</f>
        <v/>
      </c>
      <c r="AA2351" s="51" t="str">
        <f>IF(AB2351="","",IF(AQ2351='RC'!$E$6,AC2351*1000-AD2351,""))</f>
        <v/>
      </c>
      <c r="AB2351" s="48" t="str">
        <f>IFERROR(VLOOKUP(E2351,Funcionários!$C$8:$E$207,3,FALSE),"")</f>
        <v/>
      </c>
      <c r="AC2351" s="50" t="str">
        <f>IF(AB2351="","",IF(COUNTIFS($AB$7:$AB$3006,AB2351,$AQ$7:$AQ$3006,'RC'!$E$6)=0,"",COUNTIFS($M$7:$M$3006,"Concluída no prazo",$AB$7:$AB$3006,AB2351,$AQ$7:$AQ$3006,'RC'!$E$6)/COUNTIFS($AB$7:$AB$3006,AB2351,$AQ$7:$AQ$3006,'RC'!$E$6)))</f>
        <v/>
      </c>
      <c r="AD2351" s="48">
        <f>SUMIF($AQ$7:$AQ$3006,'RC'!$E$6,$J$7:$J$3006)+SUMIF($AQ$7:$AQ$3006,'RC'!$E$6,$L$7:$L$3006)</f>
        <v>21</v>
      </c>
      <c r="AF2351" s="48">
        <v>2.6559999999992801E-2</v>
      </c>
      <c r="AG2351" s="48">
        <f>IF(OR(AQ2351="",AQ2351&lt;&gt;'RC'!$E$6,AB2351&lt;&gt;'RC'!$D$21),0,1)</f>
        <v>0</v>
      </c>
      <c r="AH2351" s="48">
        <f t="shared" si="812"/>
        <v>2.6559999999992801E-2</v>
      </c>
      <c r="AI2351" s="48" t="str">
        <f t="shared" si="794"/>
        <v/>
      </c>
      <c r="AJ2351" s="48" t="str">
        <f t="shared" si="795"/>
        <v/>
      </c>
      <c r="AK2351" s="52" t="str">
        <f t="shared" si="796"/>
        <v/>
      </c>
      <c r="AL2351" s="52" t="str">
        <f t="shared" si="797"/>
        <v/>
      </c>
      <c r="AM2351" s="48" t="str">
        <f t="shared" si="798"/>
        <v/>
      </c>
      <c r="AN2351" s="48" t="str">
        <f t="shared" si="799"/>
        <v/>
      </c>
      <c r="AP2351" s="18" t="str">
        <f t="shared" si="800"/>
        <v/>
      </c>
      <c r="AQ2351" s="18" t="str">
        <f t="shared" si="801"/>
        <v/>
      </c>
      <c r="AR2351" s="18">
        <v>2.656E-2</v>
      </c>
      <c r="AS2351" s="18">
        <f>IF(AF!$D$27="Todos",1,IF(M2351=AF!$D$27,1,0))</f>
        <v>1</v>
      </c>
      <c r="AT2351" s="53">
        <f>IF(AND(E2351=AF!$D$6,OR(LT!M2351=AF!$D$27,AF!$D$27="Todos"),OR(AP2351=AF!$E$8,AQ2351=AF!$E$8)),AR2351+AS2351,0)</f>
        <v>0</v>
      </c>
      <c r="AU2351" s="18" t="str">
        <f t="shared" si="802"/>
        <v/>
      </c>
      <c r="AV2351" s="54" t="str">
        <f t="shared" si="803"/>
        <v/>
      </c>
      <c r="AW2351" s="54" t="str">
        <f t="shared" si="804"/>
        <v/>
      </c>
      <c r="AX2351" s="18" t="str">
        <f t="shared" si="805"/>
        <v/>
      </c>
      <c r="AY2351" s="18" t="str">
        <f t="shared" si="806"/>
        <v/>
      </c>
      <c r="BA2351" s="18">
        <f>IF($E2351=AF!$D$6,IF($M2351="Concluída no prazo",2,IF($M2351="Concluída com atraso",1,0)),0)</f>
        <v>0</v>
      </c>
      <c r="BB2351" s="18">
        <f>IF($E2351=AF!$D$6,IF($M2351="Atrasada",2,IF($M2351="Concluída com atraso",1,0)),0)</f>
        <v>0</v>
      </c>
      <c r="BC2351" s="18">
        <v>2.3449999999999999E-2</v>
      </c>
      <c r="BD2351" s="18">
        <f t="shared" si="813"/>
        <v>2.3449999999999999E-2</v>
      </c>
      <c r="BE2351" s="18">
        <f t="shared" si="813"/>
        <v>2.3449999999999999E-2</v>
      </c>
      <c r="BF2351" s="18" t="str">
        <f t="shared" si="807"/>
        <v/>
      </c>
      <c r="BN2351" s="18" t="str">
        <f t="shared" si="808"/>
        <v>s</v>
      </c>
    </row>
    <row r="2352" spans="3:66" ht="50.1" customHeight="1" thickTop="1" thickBot="1" x14ac:dyDescent="0.3">
      <c r="C2352" s="46"/>
      <c r="D2352" s="46"/>
      <c r="E2352" s="46"/>
      <c r="F2352" s="122"/>
      <c r="G2352" s="122"/>
      <c r="H2352" s="78" t="str">
        <f t="shared" si="809"/>
        <v/>
      </c>
      <c r="I2352" s="78" t="str">
        <f t="shared" si="810"/>
        <v/>
      </c>
      <c r="J2352" s="16"/>
      <c r="K2352" s="46" t="str">
        <f t="shared" si="811"/>
        <v/>
      </c>
      <c r="L2352" s="16"/>
      <c r="M2352" s="16"/>
      <c r="N2352" s="46"/>
      <c r="O2352" s="47" t="str">
        <f t="shared" si="814"/>
        <v/>
      </c>
      <c r="P2352" s="47"/>
      <c r="Q2352" s="48" t="str">
        <f>IFERROR(VLOOKUP(E2352,Funcionários!$C$8:$E$207,3,FALSE),"")</f>
        <v/>
      </c>
      <c r="R2352" s="47"/>
      <c r="S2352" s="49" t="str">
        <f t="shared" si="815"/>
        <v/>
      </c>
      <c r="T2352" s="49">
        <v>2.3460000000000002E-2</v>
      </c>
      <c r="U2352" s="48" t="str">
        <f>IF(Funcionários!C2353=0,"",Funcionários!C2353)</f>
        <v/>
      </c>
      <c r="V2352" s="50">
        <f>IF(U2352="",0,IF(COUNTIFS($E$7:$E$3006,U2352,$I$7:$I$3006,'RC'!$E$6)=0,0,COUNTIFS($M$7:$M$3006,"Concluída no prazo",$E$7:$E$3006,U2352,$I$7:$I$3006,'RC'!$E$6)/COUNTIFS($E$7:$E$3006,U2352,$I$7:$I$3006,'RC'!$E$6)))</f>
        <v>0</v>
      </c>
      <c r="W2352" s="49">
        <f>SUMIFS($J$7:$J$3006,$E$7:$E$3006,U2352,$I$7:$I$3006,'RC'!$E$6)+SUMIFS($L$7:$L$3006,$E$7:$E$3006,U2352,$I$7:$I$3006,'RC'!$E$6)</f>
        <v>0</v>
      </c>
      <c r="X2352" s="48">
        <f>COUNTIFS($E$7:$E$3006,U2352,$I$7:$I$3006,'RC'!$E$6)</f>
        <v>0</v>
      </c>
      <c r="Y2352" s="48"/>
      <c r="Z2352" s="51" t="str">
        <f>IF(AQ2352='RC'!$E$6,AC2352*1000+AD2352,"")</f>
        <v/>
      </c>
      <c r="AA2352" s="51" t="str">
        <f>IF(AB2352="","",IF(AQ2352='RC'!$E$6,AC2352*1000-AD2352,""))</f>
        <v/>
      </c>
      <c r="AB2352" s="48" t="str">
        <f>IFERROR(VLOOKUP(E2352,Funcionários!$C$8:$E$207,3,FALSE),"")</f>
        <v/>
      </c>
      <c r="AC2352" s="50" t="str">
        <f>IF(AB2352="","",IF(COUNTIFS($AB$7:$AB$3006,AB2352,$AQ$7:$AQ$3006,'RC'!$E$6)=0,"",COUNTIFS($M$7:$M$3006,"Concluída no prazo",$AB$7:$AB$3006,AB2352,$AQ$7:$AQ$3006,'RC'!$E$6)/COUNTIFS($AB$7:$AB$3006,AB2352,$AQ$7:$AQ$3006,'RC'!$E$6)))</f>
        <v/>
      </c>
      <c r="AD2352" s="48">
        <f>SUMIF($AQ$7:$AQ$3006,'RC'!$E$6,$J$7:$J$3006)+SUMIF($AQ$7:$AQ$3006,'RC'!$E$6,$L$7:$L$3006)</f>
        <v>21</v>
      </c>
      <c r="AF2352" s="48">
        <v>2.6549999999992802E-2</v>
      </c>
      <c r="AG2352" s="48">
        <f>IF(OR(AQ2352="",AQ2352&lt;&gt;'RC'!$E$6,AB2352&lt;&gt;'RC'!$D$21),0,1)</f>
        <v>0</v>
      </c>
      <c r="AH2352" s="48">
        <f t="shared" si="812"/>
        <v>2.6549999999992802E-2</v>
      </c>
      <c r="AI2352" s="48" t="str">
        <f t="shared" si="794"/>
        <v/>
      </c>
      <c r="AJ2352" s="48" t="str">
        <f t="shared" si="795"/>
        <v/>
      </c>
      <c r="AK2352" s="52" t="str">
        <f t="shared" si="796"/>
        <v/>
      </c>
      <c r="AL2352" s="52" t="str">
        <f t="shared" si="797"/>
        <v/>
      </c>
      <c r="AM2352" s="48" t="str">
        <f t="shared" si="798"/>
        <v/>
      </c>
      <c r="AN2352" s="48" t="str">
        <f t="shared" si="799"/>
        <v/>
      </c>
      <c r="AP2352" s="18" t="str">
        <f t="shared" si="800"/>
        <v/>
      </c>
      <c r="AQ2352" s="18" t="str">
        <f t="shared" si="801"/>
        <v/>
      </c>
      <c r="AR2352" s="18">
        <v>2.6550000000000001E-2</v>
      </c>
      <c r="AS2352" s="18">
        <f>IF(AF!$D$27="Todos",1,IF(M2352=AF!$D$27,1,0))</f>
        <v>1</v>
      </c>
      <c r="AT2352" s="53">
        <f>IF(AND(E2352=AF!$D$6,OR(LT!M2352=AF!$D$27,AF!$D$27="Todos"),OR(AP2352=AF!$E$8,AQ2352=AF!$E$8)),AR2352+AS2352,0)</f>
        <v>0</v>
      </c>
      <c r="AU2352" s="18" t="str">
        <f t="shared" si="802"/>
        <v/>
      </c>
      <c r="AV2352" s="54" t="str">
        <f t="shared" si="803"/>
        <v/>
      </c>
      <c r="AW2352" s="54" t="str">
        <f t="shared" si="804"/>
        <v/>
      </c>
      <c r="AX2352" s="18" t="str">
        <f t="shared" si="805"/>
        <v/>
      </c>
      <c r="AY2352" s="18" t="str">
        <f t="shared" si="806"/>
        <v/>
      </c>
      <c r="BA2352" s="18">
        <f>IF($E2352=AF!$D$6,IF($M2352="Concluída no prazo",2,IF($M2352="Concluída com atraso",1,0)),0)</f>
        <v>0</v>
      </c>
      <c r="BB2352" s="18">
        <f>IF($E2352=AF!$D$6,IF($M2352="Atrasada",2,IF($M2352="Concluída com atraso",1,0)),0)</f>
        <v>0</v>
      </c>
      <c r="BC2352" s="18">
        <v>2.3460000000000002E-2</v>
      </c>
      <c r="BD2352" s="18">
        <f t="shared" si="813"/>
        <v>2.3460000000000002E-2</v>
      </c>
      <c r="BE2352" s="18">
        <f t="shared" si="813"/>
        <v>2.3460000000000002E-2</v>
      </c>
      <c r="BF2352" s="18" t="str">
        <f t="shared" si="807"/>
        <v/>
      </c>
      <c r="BN2352" s="18" t="str">
        <f t="shared" si="808"/>
        <v>s</v>
      </c>
    </row>
    <row r="2353" spans="3:66" ht="50.1" customHeight="1" thickTop="1" thickBot="1" x14ac:dyDescent="0.3">
      <c r="C2353" s="46"/>
      <c r="D2353" s="46"/>
      <c r="E2353" s="46"/>
      <c r="F2353" s="122"/>
      <c r="G2353" s="122"/>
      <c r="H2353" s="78" t="str">
        <f t="shared" si="809"/>
        <v/>
      </c>
      <c r="I2353" s="78" t="str">
        <f t="shared" si="810"/>
        <v/>
      </c>
      <c r="J2353" s="16"/>
      <c r="K2353" s="46" t="str">
        <f t="shared" si="811"/>
        <v/>
      </c>
      <c r="L2353" s="16"/>
      <c r="M2353" s="16"/>
      <c r="N2353" s="46"/>
      <c r="O2353" s="47" t="str">
        <f t="shared" si="814"/>
        <v/>
      </c>
      <c r="P2353" s="47"/>
      <c r="Q2353" s="48" t="str">
        <f>IFERROR(VLOOKUP(E2353,Funcionários!$C$8:$E$207,3,FALSE),"")</f>
        <v/>
      </c>
      <c r="R2353" s="47"/>
      <c r="S2353" s="49" t="str">
        <f t="shared" si="815"/>
        <v/>
      </c>
      <c r="T2353" s="49">
        <v>2.3470000000000001E-2</v>
      </c>
      <c r="U2353" s="48" t="str">
        <f>IF(Funcionários!C2354=0,"",Funcionários!C2354)</f>
        <v/>
      </c>
      <c r="V2353" s="50">
        <f>IF(U2353="",0,IF(COUNTIFS($E$7:$E$3006,U2353,$I$7:$I$3006,'RC'!$E$6)=0,0,COUNTIFS($M$7:$M$3006,"Concluída no prazo",$E$7:$E$3006,U2353,$I$7:$I$3006,'RC'!$E$6)/COUNTIFS($E$7:$E$3006,U2353,$I$7:$I$3006,'RC'!$E$6)))</f>
        <v>0</v>
      </c>
      <c r="W2353" s="49">
        <f>SUMIFS($J$7:$J$3006,$E$7:$E$3006,U2353,$I$7:$I$3006,'RC'!$E$6)+SUMIFS($L$7:$L$3006,$E$7:$E$3006,U2353,$I$7:$I$3006,'RC'!$E$6)</f>
        <v>0</v>
      </c>
      <c r="X2353" s="48">
        <f>COUNTIFS($E$7:$E$3006,U2353,$I$7:$I$3006,'RC'!$E$6)</f>
        <v>0</v>
      </c>
      <c r="Y2353" s="48"/>
      <c r="Z2353" s="51" t="str">
        <f>IF(AQ2353='RC'!$E$6,AC2353*1000+AD2353,"")</f>
        <v/>
      </c>
      <c r="AA2353" s="51" t="str">
        <f>IF(AB2353="","",IF(AQ2353='RC'!$E$6,AC2353*1000-AD2353,""))</f>
        <v/>
      </c>
      <c r="AB2353" s="48" t="str">
        <f>IFERROR(VLOOKUP(E2353,Funcionários!$C$8:$E$207,3,FALSE),"")</f>
        <v/>
      </c>
      <c r="AC2353" s="50" t="str">
        <f>IF(AB2353="","",IF(COUNTIFS($AB$7:$AB$3006,AB2353,$AQ$7:$AQ$3006,'RC'!$E$6)=0,"",COUNTIFS($M$7:$M$3006,"Concluída no prazo",$AB$7:$AB$3006,AB2353,$AQ$7:$AQ$3006,'RC'!$E$6)/COUNTIFS($AB$7:$AB$3006,AB2353,$AQ$7:$AQ$3006,'RC'!$E$6)))</f>
        <v/>
      </c>
      <c r="AD2353" s="48">
        <f>SUMIF($AQ$7:$AQ$3006,'RC'!$E$6,$J$7:$J$3006)+SUMIF($AQ$7:$AQ$3006,'RC'!$E$6,$L$7:$L$3006)</f>
        <v>21</v>
      </c>
      <c r="AF2353" s="48">
        <v>2.6539999999992799E-2</v>
      </c>
      <c r="AG2353" s="48">
        <f>IF(OR(AQ2353="",AQ2353&lt;&gt;'RC'!$E$6,AB2353&lt;&gt;'RC'!$D$21),0,1)</f>
        <v>0</v>
      </c>
      <c r="AH2353" s="48">
        <f t="shared" si="812"/>
        <v>2.6539999999992799E-2</v>
      </c>
      <c r="AI2353" s="48" t="str">
        <f t="shared" si="794"/>
        <v/>
      </c>
      <c r="AJ2353" s="48" t="str">
        <f t="shared" si="795"/>
        <v/>
      </c>
      <c r="AK2353" s="52" t="str">
        <f t="shared" si="796"/>
        <v/>
      </c>
      <c r="AL2353" s="52" t="str">
        <f t="shared" si="797"/>
        <v/>
      </c>
      <c r="AM2353" s="48" t="str">
        <f t="shared" si="798"/>
        <v/>
      </c>
      <c r="AN2353" s="48" t="str">
        <f t="shared" si="799"/>
        <v/>
      </c>
      <c r="AP2353" s="18" t="str">
        <f t="shared" si="800"/>
        <v/>
      </c>
      <c r="AQ2353" s="18" t="str">
        <f t="shared" si="801"/>
        <v/>
      </c>
      <c r="AR2353" s="18">
        <v>2.6540000000000001E-2</v>
      </c>
      <c r="AS2353" s="18">
        <f>IF(AF!$D$27="Todos",1,IF(M2353=AF!$D$27,1,0))</f>
        <v>1</v>
      </c>
      <c r="AT2353" s="53">
        <f>IF(AND(E2353=AF!$D$6,OR(LT!M2353=AF!$D$27,AF!$D$27="Todos"),OR(AP2353=AF!$E$8,AQ2353=AF!$E$8)),AR2353+AS2353,0)</f>
        <v>0</v>
      </c>
      <c r="AU2353" s="18" t="str">
        <f t="shared" si="802"/>
        <v/>
      </c>
      <c r="AV2353" s="54" t="str">
        <f t="shared" si="803"/>
        <v/>
      </c>
      <c r="AW2353" s="54" t="str">
        <f t="shared" si="804"/>
        <v/>
      </c>
      <c r="AX2353" s="18" t="str">
        <f t="shared" si="805"/>
        <v/>
      </c>
      <c r="AY2353" s="18" t="str">
        <f t="shared" si="806"/>
        <v/>
      </c>
      <c r="BA2353" s="18">
        <f>IF($E2353=AF!$D$6,IF($M2353="Concluída no prazo",2,IF($M2353="Concluída com atraso",1,0)),0)</f>
        <v>0</v>
      </c>
      <c r="BB2353" s="18">
        <f>IF($E2353=AF!$D$6,IF($M2353="Atrasada",2,IF($M2353="Concluída com atraso",1,0)),0)</f>
        <v>0</v>
      </c>
      <c r="BC2353" s="18">
        <v>2.3470000000000001E-2</v>
      </c>
      <c r="BD2353" s="18">
        <f t="shared" si="813"/>
        <v>2.3470000000000001E-2</v>
      </c>
      <c r="BE2353" s="18">
        <f t="shared" si="813"/>
        <v>2.3470000000000001E-2</v>
      </c>
      <c r="BF2353" s="18" t="str">
        <f t="shared" si="807"/>
        <v/>
      </c>
      <c r="BN2353" s="18" t="str">
        <f t="shared" si="808"/>
        <v>s</v>
      </c>
    </row>
    <row r="2354" spans="3:66" ht="50.1" customHeight="1" thickTop="1" thickBot="1" x14ac:dyDescent="0.3">
      <c r="C2354" s="46"/>
      <c r="D2354" s="46"/>
      <c r="E2354" s="46"/>
      <c r="F2354" s="122"/>
      <c r="G2354" s="122"/>
      <c r="H2354" s="78" t="str">
        <f t="shared" si="809"/>
        <v/>
      </c>
      <c r="I2354" s="78" t="str">
        <f t="shared" si="810"/>
        <v/>
      </c>
      <c r="J2354" s="16"/>
      <c r="K2354" s="46" t="str">
        <f t="shared" si="811"/>
        <v/>
      </c>
      <c r="L2354" s="16"/>
      <c r="M2354" s="16"/>
      <c r="N2354" s="46"/>
      <c r="O2354" s="47" t="str">
        <f t="shared" si="814"/>
        <v/>
      </c>
      <c r="P2354" s="47"/>
      <c r="Q2354" s="48" t="str">
        <f>IFERROR(VLOOKUP(E2354,Funcionários!$C$8:$E$207,3,FALSE),"")</f>
        <v/>
      </c>
      <c r="R2354" s="47"/>
      <c r="S2354" s="49" t="str">
        <f t="shared" si="815"/>
        <v/>
      </c>
      <c r="T2354" s="49">
        <v>2.3480000000000001E-2</v>
      </c>
      <c r="U2354" s="48" t="str">
        <f>IF(Funcionários!C2355=0,"",Funcionários!C2355)</f>
        <v/>
      </c>
      <c r="V2354" s="50">
        <f>IF(U2354="",0,IF(COUNTIFS($E$7:$E$3006,U2354,$I$7:$I$3006,'RC'!$E$6)=0,0,COUNTIFS($M$7:$M$3006,"Concluída no prazo",$E$7:$E$3006,U2354,$I$7:$I$3006,'RC'!$E$6)/COUNTIFS($E$7:$E$3006,U2354,$I$7:$I$3006,'RC'!$E$6)))</f>
        <v>0</v>
      </c>
      <c r="W2354" s="49">
        <f>SUMIFS($J$7:$J$3006,$E$7:$E$3006,U2354,$I$7:$I$3006,'RC'!$E$6)+SUMIFS($L$7:$L$3006,$E$7:$E$3006,U2354,$I$7:$I$3006,'RC'!$E$6)</f>
        <v>0</v>
      </c>
      <c r="X2354" s="48">
        <f>COUNTIFS($E$7:$E$3006,U2354,$I$7:$I$3006,'RC'!$E$6)</f>
        <v>0</v>
      </c>
      <c r="Y2354" s="48"/>
      <c r="Z2354" s="51" t="str">
        <f>IF(AQ2354='RC'!$E$6,AC2354*1000+AD2354,"")</f>
        <v/>
      </c>
      <c r="AA2354" s="51" t="str">
        <f>IF(AB2354="","",IF(AQ2354='RC'!$E$6,AC2354*1000-AD2354,""))</f>
        <v/>
      </c>
      <c r="AB2354" s="48" t="str">
        <f>IFERROR(VLOOKUP(E2354,Funcionários!$C$8:$E$207,3,FALSE),"")</f>
        <v/>
      </c>
      <c r="AC2354" s="50" t="str">
        <f>IF(AB2354="","",IF(COUNTIFS($AB$7:$AB$3006,AB2354,$AQ$7:$AQ$3006,'RC'!$E$6)=0,"",COUNTIFS($M$7:$M$3006,"Concluída no prazo",$AB$7:$AB$3006,AB2354,$AQ$7:$AQ$3006,'RC'!$E$6)/COUNTIFS($AB$7:$AB$3006,AB2354,$AQ$7:$AQ$3006,'RC'!$E$6)))</f>
        <v/>
      </c>
      <c r="AD2354" s="48">
        <f>SUMIF($AQ$7:$AQ$3006,'RC'!$E$6,$J$7:$J$3006)+SUMIF($AQ$7:$AQ$3006,'RC'!$E$6,$L$7:$L$3006)</f>
        <v>21</v>
      </c>
      <c r="AF2354" s="48">
        <v>2.6529999999992799E-2</v>
      </c>
      <c r="AG2354" s="48">
        <f>IF(OR(AQ2354="",AQ2354&lt;&gt;'RC'!$E$6,AB2354&lt;&gt;'RC'!$D$21),0,1)</f>
        <v>0</v>
      </c>
      <c r="AH2354" s="48">
        <f t="shared" si="812"/>
        <v>2.6529999999992799E-2</v>
      </c>
      <c r="AI2354" s="48" t="str">
        <f t="shared" si="794"/>
        <v/>
      </c>
      <c r="AJ2354" s="48" t="str">
        <f t="shared" si="795"/>
        <v/>
      </c>
      <c r="AK2354" s="52" t="str">
        <f t="shared" si="796"/>
        <v/>
      </c>
      <c r="AL2354" s="52" t="str">
        <f t="shared" si="797"/>
        <v/>
      </c>
      <c r="AM2354" s="48" t="str">
        <f t="shared" si="798"/>
        <v/>
      </c>
      <c r="AN2354" s="48" t="str">
        <f t="shared" si="799"/>
        <v/>
      </c>
      <c r="AP2354" s="18" t="str">
        <f t="shared" si="800"/>
        <v/>
      </c>
      <c r="AQ2354" s="18" t="str">
        <f t="shared" si="801"/>
        <v/>
      </c>
      <c r="AR2354" s="18">
        <v>2.6530000000000001E-2</v>
      </c>
      <c r="AS2354" s="18">
        <f>IF(AF!$D$27="Todos",1,IF(M2354=AF!$D$27,1,0))</f>
        <v>1</v>
      </c>
      <c r="AT2354" s="53">
        <f>IF(AND(E2354=AF!$D$6,OR(LT!M2354=AF!$D$27,AF!$D$27="Todos"),OR(AP2354=AF!$E$8,AQ2354=AF!$E$8)),AR2354+AS2354,0)</f>
        <v>0</v>
      </c>
      <c r="AU2354" s="18" t="str">
        <f t="shared" si="802"/>
        <v/>
      </c>
      <c r="AV2354" s="54" t="str">
        <f t="shared" si="803"/>
        <v/>
      </c>
      <c r="AW2354" s="54" t="str">
        <f t="shared" si="804"/>
        <v/>
      </c>
      <c r="AX2354" s="18" t="str">
        <f t="shared" si="805"/>
        <v/>
      </c>
      <c r="AY2354" s="18" t="str">
        <f t="shared" si="806"/>
        <v/>
      </c>
      <c r="BA2354" s="18">
        <f>IF($E2354=AF!$D$6,IF($M2354="Concluída no prazo",2,IF($M2354="Concluída com atraso",1,0)),0)</f>
        <v>0</v>
      </c>
      <c r="BB2354" s="18">
        <f>IF($E2354=AF!$D$6,IF($M2354="Atrasada",2,IF($M2354="Concluída com atraso",1,0)),0)</f>
        <v>0</v>
      </c>
      <c r="BC2354" s="18">
        <v>2.3480000000000001E-2</v>
      </c>
      <c r="BD2354" s="18">
        <f t="shared" si="813"/>
        <v>2.3480000000000001E-2</v>
      </c>
      <c r="BE2354" s="18">
        <f t="shared" si="813"/>
        <v>2.3480000000000001E-2</v>
      </c>
      <c r="BF2354" s="18" t="str">
        <f t="shared" si="807"/>
        <v/>
      </c>
      <c r="BN2354" s="18" t="str">
        <f t="shared" si="808"/>
        <v>s</v>
      </c>
    </row>
    <row r="2355" spans="3:66" ht="50.1" customHeight="1" thickTop="1" thickBot="1" x14ac:dyDescent="0.3">
      <c r="C2355" s="46"/>
      <c r="D2355" s="46"/>
      <c r="E2355" s="46"/>
      <c r="F2355" s="122"/>
      <c r="G2355" s="122"/>
      <c r="H2355" s="78" t="str">
        <f t="shared" si="809"/>
        <v/>
      </c>
      <c r="I2355" s="78" t="str">
        <f t="shared" si="810"/>
        <v/>
      </c>
      <c r="J2355" s="16"/>
      <c r="K2355" s="46" t="str">
        <f t="shared" si="811"/>
        <v/>
      </c>
      <c r="L2355" s="16"/>
      <c r="M2355" s="16"/>
      <c r="N2355" s="46"/>
      <c r="O2355" s="47" t="str">
        <f t="shared" si="814"/>
        <v/>
      </c>
      <c r="P2355" s="47"/>
      <c r="Q2355" s="48" t="str">
        <f>IFERROR(VLOOKUP(E2355,Funcionários!$C$8:$E$207,3,FALSE),"")</f>
        <v/>
      </c>
      <c r="R2355" s="47"/>
      <c r="S2355" s="49" t="str">
        <f t="shared" si="815"/>
        <v/>
      </c>
      <c r="T2355" s="49">
        <v>2.349E-2</v>
      </c>
      <c r="U2355" s="48" t="str">
        <f>IF(Funcionários!C2356=0,"",Funcionários!C2356)</f>
        <v/>
      </c>
      <c r="V2355" s="50">
        <f>IF(U2355="",0,IF(COUNTIFS($E$7:$E$3006,U2355,$I$7:$I$3006,'RC'!$E$6)=0,0,COUNTIFS($M$7:$M$3006,"Concluída no prazo",$E$7:$E$3006,U2355,$I$7:$I$3006,'RC'!$E$6)/COUNTIFS($E$7:$E$3006,U2355,$I$7:$I$3006,'RC'!$E$6)))</f>
        <v>0</v>
      </c>
      <c r="W2355" s="49">
        <f>SUMIFS($J$7:$J$3006,$E$7:$E$3006,U2355,$I$7:$I$3006,'RC'!$E$6)+SUMIFS($L$7:$L$3006,$E$7:$E$3006,U2355,$I$7:$I$3006,'RC'!$E$6)</f>
        <v>0</v>
      </c>
      <c r="X2355" s="48">
        <f>COUNTIFS($E$7:$E$3006,U2355,$I$7:$I$3006,'RC'!$E$6)</f>
        <v>0</v>
      </c>
      <c r="Y2355" s="48"/>
      <c r="Z2355" s="51" t="str">
        <f>IF(AQ2355='RC'!$E$6,AC2355*1000+AD2355,"")</f>
        <v/>
      </c>
      <c r="AA2355" s="51" t="str">
        <f>IF(AB2355="","",IF(AQ2355='RC'!$E$6,AC2355*1000-AD2355,""))</f>
        <v/>
      </c>
      <c r="AB2355" s="48" t="str">
        <f>IFERROR(VLOOKUP(E2355,Funcionários!$C$8:$E$207,3,FALSE),"")</f>
        <v/>
      </c>
      <c r="AC2355" s="50" t="str">
        <f>IF(AB2355="","",IF(COUNTIFS($AB$7:$AB$3006,AB2355,$AQ$7:$AQ$3006,'RC'!$E$6)=0,"",COUNTIFS($M$7:$M$3006,"Concluída no prazo",$AB$7:$AB$3006,AB2355,$AQ$7:$AQ$3006,'RC'!$E$6)/COUNTIFS($AB$7:$AB$3006,AB2355,$AQ$7:$AQ$3006,'RC'!$E$6)))</f>
        <v/>
      </c>
      <c r="AD2355" s="48">
        <f>SUMIF($AQ$7:$AQ$3006,'RC'!$E$6,$J$7:$J$3006)+SUMIF($AQ$7:$AQ$3006,'RC'!$E$6,$L$7:$L$3006)</f>
        <v>21</v>
      </c>
      <c r="AF2355" s="48">
        <v>2.6519999999992799E-2</v>
      </c>
      <c r="AG2355" s="48">
        <f>IF(OR(AQ2355="",AQ2355&lt;&gt;'RC'!$E$6,AB2355&lt;&gt;'RC'!$D$21),0,1)</f>
        <v>0</v>
      </c>
      <c r="AH2355" s="48">
        <f t="shared" si="812"/>
        <v>2.6519999999992799E-2</v>
      </c>
      <c r="AI2355" s="48" t="str">
        <f t="shared" si="794"/>
        <v/>
      </c>
      <c r="AJ2355" s="48" t="str">
        <f t="shared" si="795"/>
        <v/>
      </c>
      <c r="AK2355" s="52" t="str">
        <f t="shared" si="796"/>
        <v/>
      </c>
      <c r="AL2355" s="52" t="str">
        <f t="shared" si="797"/>
        <v/>
      </c>
      <c r="AM2355" s="48" t="str">
        <f t="shared" si="798"/>
        <v/>
      </c>
      <c r="AN2355" s="48" t="str">
        <f t="shared" si="799"/>
        <v/>
      </c>
      <c r="AP2355" s="18" t="str">
        <f t="shared" si="800"/>
        <v/>
      </c>
      <c r="AQ2355" s="18" t="str">
        <f t="shared" si="801"/>
        <v/>
      </c>
      <c r="AR2355" s="18">
        <v>2.6519999999999998E-2</v>
      </c>
      <c r="AS2355" s="18">
        <f>IF(AF!$D$27="Todos",1,IF(M2355=AF!$D$27,1,0))</f>
        <v>1</v>
      </c>
      <c r="AT2355" s="53">
        <f>IF(AND(E2355=AF!$D$6,OR(LT!M2355=AF!$D$27,AF!$D$27="Todos"),OR(AP2355=AF!$E$8,AQ2355=AF!$E$8)),AR2355+AS2355,0)</f>
        <v>0</v>
      </c>
      <c r="AU2355" s="18" t="str">
        <f t="shared" si="802"/>
        <v/>
      </c>
      <c r="AV2355" s="54" t="str">
        <f t="shared" si="803"/>
        <v/>
      </c>
      <c r="AW2355" s="54" t="str">
        <f t="shared" si="804"/>
        <v/>
      </c>
      <c r="AX2355" s="18" t="str">
        <f t="shared" si="805"/>
        <v/>
      </c>
      <c r="AY2355" s="18" t="str">
        <f t="shared" si="806"/>
        <v/>
      </c>
      <c r="BA2355" s="18">
        <f>IF($E2355=AF!$D$6,IF($M2355="Concluída no prazo",2,IF($M2355="Concluída com atraso",1,0)),0)</f>
        <v>0</v>
      </c>
      <c r="BB2355" s="18">
        <f>IF($E2355=AF!$D$6,IF($M2355="Atrasada",2,IF($M2355="Concluída com atraso",1,0)),0)</f>
        <v>0</v>
      </c>
      <c r="BC2355" s="18">
        <v>2.349E-2</v>
      </c>
      <c r="BD2355" s="18">
        <f t="shared" si="813"/>
        <v>2.349E-2</v>
      </c>
      <c r="BE2355" s="18">
        <f t="shared" si="813"/>
        <v>2.349E-2</v>
      </c>
      <c r="BF2355" s="18" t="str">
        <f t="shared" si="807"/>
        <v/>
      </c>
      <c r="BN2355" s="18" t="str">
        <f t="shared" si="808"/>
        <v>s</v>
      </c>
    </row>
    <row r="2356" spans="3:66" ht="50.1" customHeight="1" thickTop="1" thickBot="1" x14ac:dyDescent="0.3">
      <c r="C2356" s="46"/>
      <c r="D2356" s="46"/>
      <c r="E2356" s="46"/>
      <c r="F2356" s="122"/>
      <c r="G2356" s="122"/>
      <c r="H2356" s="78" t="str">
        <f t="shared" si="809"/>
        <v/>
      </c>
      <c r="I2356" s="78" t="str">
        <f t="shared" si="810"/>
        <v/>
      </c>
      <c r="J2356" s="16"/>
      <c r="K2356" s="46" t="str">
        <f t="shared" si="811"/>
        <v/>
      </c>
      <c r="L2356" s="16"/>
      <c r="M2356" s="16"/>
      <c r="N2356" s="46"/>
      <c r="O2356" s="47" t="str">
        <f t="shared" si="814"/>
        <v/>
      </c>
      <c r="P2356" s="47"/>
      <c r="Q2356" s="48" t="str">
        <f>IFERROR(VLOOKUP(E2356,Funcionários!$C$8:$E$207,3,FALSE),"")</f>
        <v/>
      </c>
      <c r="R2356" s="47"/>
      <c r="S2356" s="49" t="str">
        <f t="shared" si="815"/>
        <v/>
      </c>
      <c r="T2356" s="49">
        <v>2.35E-2</v>
      </c>
      <c r="U2356" s="48" t="str">
        <f>IF(Funcionários!C2357=0,"",Funcionários!C2357)</f>
        <v/>
      </c>
      <c r="V2356" s="50">
        <f>IF(U2356="",0,IF(COUNTIFS($E$7:$E$3006,U2356,$I$7:$I$3006,'RC'!$E$6)=0,0,COUNTIFS($M$7:$M$3006,"Concluída no prazo",$E$7:$E$3006,U2356,$I$7:$I$3006,'RC'!$E$6)/COUNTIFS($E$7:$E$3006,U2356,$I$7:$I$3006,'RC'!$E$6)))</f>
        <v>0</v>
      </c>
      <c r="W2356" s="49">
        <f>SUMIFS($J$7:$J$3006,$E$7:$E$3006,U2356,$I$7:$I$3006,'RC'!$E$6)+SUMIFS($L$7:$L$3006,$E$7:$E$3006,U2356,$I$7:$I$3006,'RC'!$E$6)</f>
        <v>0</v>
      </c>
      <c r="X2356" s="48">
        <f>COUNTIFS($E$7:$E$3006,U2356,$I$7:$I$3006,'RC'!$E$6)</f>
        <v>0</v>
      </c>
      <c r="Y2356" s="48"/>
      <c r="Z2356" s="51" t="str">
        <f>IF(AQ2356='RC'!$E$6,AC2356*1000+AD2356,"")</f>
        <v/>
      </c>
      <c r="AA2356" s="51" t="str">
        <f>IF(AB2356="","",IF(AQ2356='RC'!$E$6,AC2356*1000-AD2356,""))</f>
        <v/>
      </c>
      <c r="AB2356" s="48" t="str">
        <f>IFERROR(VLOOKUP(E2356,Funcionários!$C$8:$E$207,3,FALSE),"")</f>
        <v/>
      </c>
      <c r="AC2356" s="50" t="str">
        <f>IF(AB2356="","",IF(COUNTIFS($AB$7:$AB$3006,AB2356,$AQ$7:$AQ$3006,'RC'!$E$6)=0,"",COUNTIFS($M$7:$M$3006,"Concluída no prazo",$AB$7:$AB$3006,AB2356,$AQ$7:$AQ$3006,'RC'!$E$6)/COUNTIFS($AB$7:$AB$3006,AB2356,$AQ$7:$AQ$3006,'RC'!$E$6)))</f>
        <v/>
      </c>
      <c r="AD2356" s="48">
        <f>SUMIF($AQ$7:$AQ$3006,'RC'!$E$6,$J$7:$J$3006)+SUMIF($AQ$7:$AQ$3006,'RC'!$E$6,$L$7:$L$3006)</f>
        <v>21</v>
      </c>
      <c r="AF2356" s="48">
        <v>2.65099999999928E-2</v>
      </c>
      <c r="AG2356" s="48">
        <f>IF(OR(AQ2356="",AQ2356&lt;&gt;'RC'!$E$6,AB2356&lt;&gt;'RC'!$D$21),0,1)</f>
        <v>0</v>
      </c>
      <c r="AH2356" s="48">
        <f t="shared" si="812"/>
        <v>2.65099999999928E-2</v>
      </c>
      <c r="AI2356" s="48" t="str">
        <f t="shared" si="794"/>
        <v/>
      </c>
      <c r="AJ2356" s="48" t="str">
        <f t="shared" si="795"/>
        <v/>
      </c>
      <c r="AK2356" s="52" t="str">
        <f t="shared" si="796"/>
        <v/>
      </c>
      <c r="AL2356" s="52" t="str">
        <f t="shared" si="797"/>
        <v/>
      </c>
      <c r="AM2356" s="48" t="str">
        <f t="shared" si="798"/>
        <v/>
      </c>
      <c r="AN2356" s="48" t="str">
        <f t="shared" si="799"/>
        <v/>
      </c>
      <c r="AP2356" s="18" t="str">
        <f t="shared" si="800"/>
        <v/>
      </c>
      <c r="AQ2356" s="18" t="str">
        <f t="shared" si="801"/>
        <v/>
      </c>
      <c r="AR2356" s="18">
        <v>2.6509999999999999E-2</v>
      </c>
      <c r="AS2356" s="18">
        <f>IF(AF!$D$27="Todos",1,IF(M2356=AF!$D$27,1,0))</f>
        <v>1</v>
      </c>
      <c r="AT2356" s="53">
        <f>IF(AND(E2356=AF!$D$6,OR(LT!M2356=AF!$D$27,AF!$D$27="Todos"),OR(AP2356=AF!$E$8,AQ2356=AF!$E$8)),AR2356+AS2356,0)</f>
        <v>0</v>
      </c>
      <c r="AU2356" s="18" t="str">
        <f t="shared" si="802"/>
        <v/>
      </c>
      <c r="AV2356" s="54" t="str">
        <f t="shared" si="803"/>
        <v/>
      </c>
      <c r="AW2356" s="54" t="str">
        <f t="shared" si="804"/>
        <v/>
      </c>
      <c r="AX2356" s="18" t="str">
        <f t="shared" si="805"/>
        <v/>
      </c>
      <c r="AY2356" s="18" t="str">
        <f t="shared" si="806"/>
        <v/>
      </c>
      <c r="BA2356" s="18">
        <f>IF($E2356=AF!$D$6,IF($M2356="Concluída no prazo",2,IF($M2356="Concluída com atraso",1,0)),0)</f>
        <v>0</v>
      </c>
      <c r="BB2356" s="18">
        <f>IF($E2356=AF!$D$6,IF($M2356="Atrasada",2,IF($M2356="Concluída com atraso",1,0)),0)</f>
        <v>0</v>
      </c>
      <c r="BC2356" s="18">
        <v>2.35E-2</v>
      </c>
      <c r="BD2356" s="18">
        <f t="shared" si="813"/>
        <v>2.35E-2</v>
      </c>
      <c r="BE2356" s="18">
        <f t="shared" si="813"/>
        <v>2.35E-2</v>
      </c>
      <c r="BF2356" s="18" t="str">
        <f t="shared" si="807"/>
        <v/>
      </c>
      <c r="BN2356" s="18" t="str">
        <f t="shared" si="808"/>
        <v>s</v>
      </c>
    </row>
    <row r="2357" spans="3:66" ht="50.1" customHeight="1" thickTop="1" thickBot="1" x14ac:dyDescent="0.3">
      <c r="C2357" s="46"/>
      <c r="D2357" s="46"/>
      <c r="E2357" s="46"/>
      <c r="F2357" s="122"/>
      <c r="G2357" s="122"/>
      <c r="H2357" s="78" t="str">
        <f t="shared" si="809"/>
        <v/>
      </c>
      <c r="I2357" s="78" t="str">
        <f t="shared" si="810"/>
        <v/>
      </c>
      <c r="J2357" s="16"/>
      <c r="K2357" s="46" t="str">
        <f t="shared" si="811"/>
        <v/>
      </c>
      <c r="L2357" s="16"/>
      <c r="M2357" s="16"/>
      <c r="N2357" s="46"/>
      <c r="O2357" s="47" t="str">
        <f t="shared" si="814"/>
        <v/>
      </c>
      <c r="P2357" s="47"/>
      <c r="Q2357" s="48" t="str">
        <f>IFERROR(VLOOKUP(E2357,Funcionários!$C$8:$E$207,3,FALSE),"")</f>
        <v/>
      </c>
      <c r="R2357" s="47"/>
      <c r="S2357" s="49" t="str">
        <f t="shared" si="815"/>
        <v/>
      </c>
      <c r="T2357" s="49">
        <v>2.351E-2</v>
      </c>
      <c r="U2357" s="48" t="str">
        <f>IF(Funcionários!C2358=0,"",Funcionários!C2358)</f>
        <v/>
      </c>
      <c r="V2357" s="50">
        <f>IF(U2357="",0,IF(COUNTIFS($E$7:$E$3006,U2357,$I$7:$I$3006,'RC'!$E$6)=0,0,COUNTIFS($M$7:$M$3006,"Concluída no prazo",$E$7:$E$3006,U2357,$I$7:$I$3006,'RC'!$E$6)/COUNTIFS($E$7:$E$3006,U2357,$I$7:$I$3006,'RC'!$E$6)))</f>
        <v>0</v>
      </c>
      <c r="W2357" s="49">
        <f>SUMIFS($J$7:$J$3006,$E$7:$E$3006,U2357,$I$7:$I$3006,'RC'!$E$6)+SUMIFS($L$7:$L$3006,$E$7:$E$3006,U2357,$I$7:$I$3006,'RC'!$E$6)</f>
        <v>0</v>
      </c>
      <c r="X2357" s="48">
        <f>COUNTIFS($E$7:$E$3006,U2357,$I$7:$I$3006,'RC'!$E$6)</f>
        <v>0</v>
      </c>
      <c r="Y2357" s="48"/>
      <c r="Z2357" s="51" t="str">
        <f>IF(AQ2357='RC'!$E$6,AC2357*1000+AD2357,"")</f>
        <v/>
      </c>
      <c r="AA2357" s="51" t="str">
        <f>IF(AB2357="","",IF(AQ2357='RC'!$E$6,AC2357*1000-AD2357,""))</f>
        <v/>
      </c>
      <c r="AB2357" s="48" t="str">
        <f>IFERROR(VLOOKUP(E2357,Funcionários!$C$8:$E$207,3,FALSE),"")</f>
        <v/>
      </c>
      <c r="AC2357" s="50" t="str">
        <f>IF(AB2357="","",IF(COUNTIFS($AB$7:$AB$3006,AB2357,$AQ$7:$AQ$3006,'RC'!$E$6)=0,"",COUNTIFS($M$7:$M$3006,"Concluída no prazo",$AB$7:$AB$3006,AB2357,$AQ$7:$AQ$3006,'RC'!$E$6)/COUNTIFS($AB$7:$AB$3006,AB2357,$AQ$7:$AQ$3006,'RC'!$E$6)))</f>
        <v/>
      </c>
      <c r="AD2357" s="48">
        <f>SUMIF($AQ$7:$AQ$3006,'RC'!$E$6,$J$7:$J$3006)+SUMIF($AQ$7:$AQ$3006,'RC'!$E$6,$L$7:$L$3006)</f>
        <v>21</v>
      </c>
      <c r="AF2357" s="48">
        <v>2.64999999999928E-2</v>
      </c>
      <c r="AG2357" s="48">
        <f>IF(OR(AQ2357="",AQ2357&lt;&gt;'RC'!$E$6,AB2357&lt;&gt;'RC'!$D$21),0,1)</f>
        <v>0</v>
      </c>
      <c r="AH2357" s="48">
        <f t="shared" si="812"/>
        <v>2.64999999999928E-2</v>
      </c>
      <c r="AI2357" s="48" t="str">
        <f t="shared" si="794"/>
        <v/>
      </c>
      <c r="AJ2357" s="48" t="str">
        <f t="shared" si="795"/>
        <v/>
      </c>
      <c r="AK2357" s="52" t="str">
        <f t="shared" si="796"/>
        <v/>
      </c>
      <c r="AL2357" s="52" t="str">
        <f t="shared" si="797"/>
        <v/>
      </c>
      <c r="AM2357" s="48" t="str">
        <f t="shared" si="798"/>
        <v/>
      </c>
      <c r="AN2357" s="48" t="str">
        <f t="shared" si="799"/>
        <v/>
      </c>
      <c r="AP2357" s="18" t="str">
        <f t="shared" si="800"/>
        <v/>
      </c>
      <c r="AQ2357" s="18" t="str">
        <f t="shared" si="801"/>
        <v/>
      </c>
      <c r="AR2357" s="18">
        <v>2.6499999999999999E-2</v>
      </c>
      <c r="AS2357" s="18">
        <f>IF(AF!$D$27="Todos",1,IF(M2357=AF!$D$27,1,0))</f>
        <v>1</v>
      </c>
      <c r="AT2357" s="53">
        <f>IF(AND(E2357=AF!$D$6,OR(LT!M2357=AF!$D$27,AF!$D$27="Todos"),OR(AP2357=AF!$E$8,AQ2357=AF!$E$8)),AR2357+AS2357,0)</f>
        <v>0</v>
      </c>
      <c r="AU2357" s="18" t="str">
        <f t="shared" si="802"/>
        <v/>
      </c>
      <c r="AV2357" s="54" t="str">
        <f t="shared" si="803"/>
        <v/>
      </c>
      <c r="AW2357" s="54" t="str">
        <f t="shared" si="804"/>
        <v/>
      </c>
      <c r="AX2357" s="18" t="str">
        <f t="shared" si="805"/>
        <v/>
      </c>
      <c r="AY2357" s="18" t="str">
        <f t="shared" si="806"/>
        <v/>
      </c>
      <c r="BA2357" s="18">
        <f>IF($E2357=AF!$D$6,IF($M2357="Concluída no prazo",2,IF($M2357="Concluída com atraso",1,0)),0)</f>
        <v>0</v>
      </c>
      <c r="BB2357" s="18">
        <f>IF($E2357=AF!$D$6,IF($M2357="Atrasada",2,IF($M2357="Concluída com atraso",1,0)),0)</f>
        <v>0</v>
      </c>
      <c r="BC2357" s="18">
        <v>2.351E-2</v>
      </c>
      <c r="BD2357" s="18">
        <f t="shared" si="813"/>
        <v>2.351E-2</v>
      </c>
      <c r="BE2357" s="18">
        <f t="shared" si="813"/>
        <v>2.351E-2</v>
      </c>
      <c r="BF2357" s="18" t="str">
        <f t="shared" si="807"/>
        <v/>
      </c>
      <c r="BN2357" s="18" t="str">
        <f t="shared" si="808"/>
        <v>s</v>
      </c>
    </row>
    <row r="2358" spans="3:66" ht="50.1" customHeight="1" thickTop="1" thickBot="1" x14ac:dyDescent="0.3">
      <c r="C2358" s="46"/>
      <c r="D2358" s="46"/>
      <c r="E2358" s="46"/>
      <c r="F2358" s="122"/>
      <c r="G2358" s="122"/>
      <c r="H2358" s="78" t="str">
        <f t="shared" si="809"/>
        <v/>
      </c>
      <c r="I2358" s="78" t="str">
        <f t="shared" si="810"/>
        <v/>
      </c>
      <c r="J2358" s="16"/>
      <c r="K2358" s="46" t="str">
        <f t="shared" si="811"/>
        <v/>
      </c>
      <c r="L2358" s="16"/>
      <c r="M2358" s="16"/>
      <c r="N2358" s="46"/>
      <c r="O2358" s="47" t="str">
        <f t="shared" si="814"/>
        <v/>
      </c>
      <c r="P2358" s="47"/>
      <c r="Q2358" s="48" t="str">
        <f>IFERROR(VLOOKUP(E2358,Funcionários!$C$8:$E$207,3,FALSE),"")</f>
        <v/>
      </c>
      <c r="R2358" s="47"/>
      <c r="S2358" s="49" t="str">
        <f t="shared" si="815"/>
        <v/>
      </c>
      <c r="T2358" s="49">
        <v>2.3519999999999999E-2</v>
      </c>
      <c r="U2358" s="48" t="str">
        <f>IF(Funcionários!C2359=0,"",Funcionários!C2359)</f>
        <v/>
      </c>
      <c r="V2358" s="50">
        <f>IF(U2358="",0,IF(COUNTIFS($E$7:$E$3006,U2358,$I$7:$I$3006,'RC'!$E$6)=0,0,COUNTIFS($M$7:$M$3006,"Concluída no prazo",$E$7:$E$3006,U2358,$I$7:$I$3006,'RC'!$E$6)/COUNTIFS($E$7:$E$3006,U2358,$I$7:$I$3006,'RC'!$E$6)))</f>
        <v>0</v>
      </c>
      <c r="W2358" s="49">
        <f>SUMIFS($J$7:$J$3006,$E$7:$E$3006,U2358,$I$7:$I$3006,'RC'!$E$6)+SUMIFS($L$7:$L$3006,$E$7:$E$3006,U2358,$I$7:$I$3006,'RC'!$E$6)</f>
        <v>0</v>
      </c>
      <c r="X2358" s="48">
        <f>COUNTIFS($E$7:$E$3006,U2358,$I$7:$I$3006,'RC'!$E$6)</f>
        <v>0</v>
      </c>
      <c r="Y2358" s="48"/>
      <c r="Z2358" s="51" t="str">
        <f>IF(AQ2358='RC'!$E$6,AC2358*1000+AD2358,"")</f>
        <v/>
      </c>
      <c r="AA2358" s="51" t="str">
        <f>IF(AB2358="","",IF(AQ2358='RC'!$E$6,AC2358*1000-AD2358,""))</f>
        <v/>
      </c>
      <c r="AB2358" s="48" t="str">
        <f>IFERROR(VLOOKUP(E2358,Funcionários!$C$8:$E$207,3,FALSE),"")</f>
        <v/>
      </c>
      <c r="AC2358" s="50" t="str">
        <f>IF(AB2358="","",IF(COUNTIFS($AB$7:$AB$3006,AB2358,$AQ$7:$AQ$3006,'RC'!$E$6)=0,"",COUNTIFS($M$7:$M$3006,"Concluída no prazo",$AB$7:$AB$3006,AB2358,$AQ$7:$AQ$3006,'RC'!$E$6)/COUNTIFS($AB$7:$AB$3006,AB2358,$AQ$7:$AQ$3006,'RC'!$E$6)))</f>
        <v/>
      </c>
      <c r="AD2358" s="48">
        <f>SUMIF($AQ$7:$AQ$3006,'RC'!$E$6,$J$7:$J$3006)+SUMIF($AQ$7:$AQ$3006,'RC'!$E$6,$L$7:$L$3006)</f>
        <v>21</v>
      </c>
      <c r="AF2358" s="48">
        <v>2.6489999999992801E-2</v>
      </c>
      <c r="AG2358" s="48">
        <f>IF(OR(AQ2358="",AQ2358&lt;&gt;'RC'!$E$6,AB2358&lt;&gt;'RC'!$D$21),0,1)</f>
        <v>0</v>
      </c>
      <c r="AH2358" s="48">
        <f t="shared" si="812"/>
        <v>2.6489999999992801E-2</v>
      </c>
      <c r="AI2358" s="48" t="str">
        <f t="shared" si="794"/>
        <v/>
      </c>
      <c r="AJ2358" s="48" t="str">
        <f t="shared" si="795"/>
        <v/>
      </c>
      <c r="AK2358" s="52" t="str">
        <f t="shared" si="796"/>
        <v/>
      </c>
      <c r="AL2358" s="52" t="str">
        <f t="shared" si="797"/>
        <v/>
      </c>
      <c r="AM2358" s="48" t="str">
        <f t="shared" si="798"/>
        <v/>
      </c>
      <c r="AN2358" s="48" t="str">
        <f t="shared" si="799"/>
        <v/>
      </c>
      <c r="AP2358" s="18" t="str">
        <f t="shared" si="800"/>
        <v/>
      </c>
      <c r="AQ2358" s="18" t="str">
        <f t="shared" si="801"/>
        <v/>
      </c>
      <c r="AR2358" s="18">
        <v>2.649E-2</v>
      </c>
      <c r="AS2358" s="18">
        <f>IF(AF!$D$27="Todos",1,IF(M2358=AF!$D$27,1,0))</f>
        <v>1</v>
      </c>
      <c r="AT2358" s="53">
        <f>IF(AND(E2358=AF!$D$6,OR(LT!M2358=AF!$D$27,AF!$D$27="Todos"),OR(AP2358=AF!$E$8,AQ2358=AF!$E$8)),AR2358+AS2358,0)</f>
        <v>0</v>
      </c>
      <c r="AU2358" s="18" t="str">
        <f t="shared" si="802"/>
        <v/>
      </c>
      <c r="AV2358" s="54" t="str">
        <f t="shared" si="803"/>
        <v/>
      </c>
      <c r="AW2358" s="54" t="str">
        <f t="shared" si="804"/>
        <v/>
      </c>
      <c r="AX2358" s="18" t="str">
        <f t="shared" si="805"/>
        <v/>
      </c>
      <c r="AY2358" s="18" t="str">
        <f t="shared" si="806"/>
        <v/>
      </c>
      <c r="BA2358" s="18">
        <f>IF($E2358=AF!$D$6,IF($M2358="Concluída no prazo",2,IF($M2358="Concluída com atraso",1,0)),0)</f>
        <v>0</v>
      </c>
      <c r="BB2358" s="18">
        <f>IF($E2358=AF!$D$6,IF($M2358="Atrasada",2,IF($M2358="Concluída com atraso",1,0)),0)</f>
        <v>0</v>
      </c>
      <c r="BC2358" s="18">
        <v>2.3519999999999999E-2</v>
      </c>
      <c r="BD2358" s="18">
        <f t="shared" si="813"/>
        <v>2.3519999999999999E-2</v>
      </c>
      <c r="BE2358" s="18">
        <f t="shared" si="813"/>
        <v>2.3519999999999999E-2</v>
      </c>
      <c r="BF2358" s="18" t="str">
        <f t="shared" si="807"/>
        <v/>
      </c>
      <c r="BN2358" s="18" t="str">
        <f t="shared" si="808"/>
        <v>s</v>
      </c>
    </row>
    <row r="2359" spans="3:66" ht="50.1" customHeight="1" thickTop="1" thickBot="1" x14ac:dyDescent="0.3">
      <c r="C2359" s="46"/>
      <c r="D2359" s="46"/>
      <c r="E2359" s="46"/>
      <c r="F2359" s="122"/>
      <c r="G2359" s="122"/>
      <c r="H2359" s="78" t="str">
        <f t="shared" si="809"/>
        <v/>
      </c>
      <c r="I2359" s="78" t="str">
        <f t="shared" si="810"/>
        <v/>
      </c>
      <c r="J2359" s="16"/>
      <c r="K2359" s="46" t="str">
        <f t="shared" si="811"/>
        <v/>
      </c>
      <c r="L2359" s="16"/>
      <c r="M2359" s="16"/>
      <c r="N2359" s="46"/>
      <c r="O2359" s="47" t="str">
        <f t="shared" si="814"/>
        <v/>
      </c>
      <c r="P2359" s="47"/>
      <c r="Q2359" s="48" t="str">
        <f>IFERROR(VLOOKUP(E2359,Funcionários!$C$8:$E$207,3,FALSE),"")</f>
        <v/>
      </c>
      <c r="R2359" s="47"/>
      <c r="S2359" s="49" t="str">
        <f t="shared" si="815"/>
        <v/>
      </c>
      <c r="T2359" s="49">
        <v>2.3529999999999999E-2</v>
      </c>
      <c r="U2359" s="48" t="str">
        <f>IF(Funcionários!C2360=0,"",Funcionários!C2360)</f>
        <v/>
      </c>
      <c r="V2359" s="50">
        <f>IF(U2359="",0,IF(COUNTIFS($E$7:$E$3006,U2359,$I$7:$I$3006,'RC'!$E$6)=0,0,COUNTIFS($M$7:$M$3006,"Concluída no prazo",$E$7:$E$3006,U2359,$I$7:$I$3006,'RC'!$E$6)/COUNTIFS($E$7:$E$3006,U2359,$I$7:$I$3006,'RC'!$E$6)))</f>
        <v>0</v>
      </c>
      <c r="W2359" s="49">
        <f>SUMIFS($J$7:$J$3006,$E$7:$E$3006,U2359,$I$7:$I$3006,'RC'!$E$6)+SUMIFS($L$7:$L$3006,$E$7:$E$3006,U2359,$I$7:$I$3006,'RC'!$E$6)</f>
        <v>0</v>
      </c>
      <c r="X2359" s="48">
        <f>COUNTIFS($E$7:$E$3006,U2359,$I$7:$I$3006,'RC'!$E$6)</f>
        <v>0</v>
      </c>
      <c r="Y2359" s="48"/>
      <c r="Z2359" s="51" t="str">
        <f>IF(AQ2359='RC'!$E$6,AC2359*1000+AD2359,"")</f>
        <v/>
      </c>
      <c r="AA2359" s="51" t="str">
        <f>IF(AB2359="","",IF(AQ2359='RC'!$E$6,AC2359*1000-AD2359,""))</f>
        <v/>
      </c>
      <c r="AB2359" s="48" t="str">
        <f>IFERROR(VLOOKUP(E2359,Funcionários!$C$8:$E$207,3,FALSE),"")</f>
        <v/>
      </c>
      <c r="AC2359" s="50" t="str">
        <f>IF(AB2359="","",IF(COUNTIFS($AB$7:$AB$3006,AB2359,$AQ$7:$AQ$3006,'RC'!$E$6)=0,"",COUNTIFS($M$7:$M$3006,"Concluída no prazo",$AB$7:$AB$3006,AB2359,$AQ$7:$AQ$3006,'RC'!$E$6)/COUNTIFS($AB$7:$AB$3006,AB2359,$AQ$7:$AQ$3006,'RC'!$E$6)))</f>
        <v/>
      </c>
      <c r="AD2359" s="48">
        <f>SUMIF($AQ$7:$AQ$3006,'RC'!$E$6,$J$7:$J$3006)+SUMIF($AQ$7:$AQ$3006,'RC'!$E$6,$L$7:$L$3006)</f>
        <v>21</v>
      </c>
      <c r="AF2359" s="48">
        <v>2.6479999999992801E-2</v>
      </c>
      <c r="AG2359" s="48">
        <f>IF(OR(AQ2359="",AQ2359&lt;&gt;'RC'!$E$6,AB2359&lt;&gt;'RC'!$D$21),0,1)</f>
        <v>0</v>
      </c>
      <c r="AH2359" s="48">
        <f t="shared" si="812"/>
        <v>2.6479999999992801E-2</v>
      </c>
      <c r="AI2359" s="48" t="str">
        <f t="shared" si="794"/>
        <v/>
      </c>
      <c r="AJ2359" s="48" t="str">
        <f t="shared" si="795"/>
        <v/>
      </c>
      <c r="AK2359" s="52" t="str">
        <f t="shared" si="796"/>
        <v/>
      </c>
      <c r="AL2359" s="52" t="str">
        <f t="shared" si="797"/>
        <v/>
      </c>
      <c r="AM2359" s="48" t="str">
        <f t="shared" si="798"/>
        <v/>
      </c>
      <c r="AN2359" s="48" t="str">
        <f t="shared" si="799"/>
        <v/>
      </c>
      <c r="AP2359" s="18" t="str">
        <f t="shared" si="800"/>
        <v/>
      </c>
      <c r="AQ2359" s="18" t="str">
        <f t="shared" si="801"/>
        <v/>
      </c>
      <c r="AR2359" s="18">
        <v>2.648E-2</v>
      </c>
      <c r="AS2359" s="18">
        <f>IF(AF!$D$27="Todos",1,IF(M2359=AF!$D$27,1,0))</f>
        <v>1</v>
      </c>
      <c r="AT2359" s="53">
        <f>IF(AND(E2359=AF!$D$6,OR(LT!M2359=AF!$D$27,AF!$D$27="Todos"),OR(AP2359=AF!$E$8,AQ2359=AF!$E$8)),AR2359+AS2359,0)</f>
        <v>0</v>
      </c>
      <c r="AU2359" s="18" t="str">
        <f t="shared" si="802"/>
        <v/>
      </c>
      <c r="AV2359" s="54" t="str">
        <f t="shared" si="803"/>
        <v/>
      </c>
      <c r="AW2359" s="54" t="str">
        <f t="shared" si="804"/>
        <v/>
      </c>
      <c r="AX2359" s="18" t="str">
        <f t="shared" si="805"/>
        <v/>
      </c>
      <c r="AY2359" s="18" t="str">
        <f t="shared" si="806"/>
        <v/>
      </c>
      <c r="BA2359" s="18">
        <f>IF($E2359=AF!$D$6,IF($M2359="Concluída no prazo",2,IF($M2359="Concluída com atraso",1,0)),0)</f>
        <v>0</v>
      </c>
      <c r="BB2359" s="18">
        <f>IF($E2359=AF!$D$6,IF($M2359="Atrasada",2,IF($M2359="Concluída com atraso",1,0)),0)</f>
        <v>0</v>
      </c>
      <c r="BC2359" s="18">
        <v>2.3529999999999999E-2</v>
      </c>
      <c r="BD2359" s="18">
        <f t="shared" si="813"/>
        <v>2.3529999999999999E-2</v>
      </c>
      <c r="BE2359" s="18">
        <f t="shared" si="813"/>
        <v>2.3529999999999999E-2</v>
      </c>
      <c r="BF2359" s="18" t="str">
        <f t="shared" si="807"/>
        <v/>
      </c>
      <c r="BN2359" s="18" t="str">
        <f t="shared" si="808"/>
        <v>s</v>
      </c>
    </row>
    <row r="2360" spans="3:66" ht="50.1" customHeight="1" thickTop="1" thickBot="1" x14ac:dyDescent="0.3">
      <c r="C2360" s="46"/>
      <c r="D2360" s="46"/>
      <c r="E2360" s="46"/>
      <c r="F2360" s="122"/>
      <c r="G2360" s="122"/>
      <c r="H2360" s="78" t="str">
        <f t="shared" si="809"/>
        <v/>
      </c>
      <c r="I2360" s="78" t="str">
        <f t="shared" si="810"/>
        <v/>
      </c>
      <c r="J2360" s="16"/>
      <c r="K2360" s="46" t="str">
        <f t="shared" si="811"/>
        <v/>
      </c>
      <c r="L2360" s="16"/>
      <c r="M2360" s="16"/>
      <c r="N2360" s="46"/>
      <c r="O2360" s="47" t="str">
        <f t="shared" si="814"/>
        <v/>
      </c>
      <c r="P2360" s="47"/>
      <c r="Q2360" s="48" t="str">
        <f>IFERROR(VLOOKUP(E2360,Funcionários!$C$8:$E$207,3,FALSE),"")</f>
        <v/>
      </c>
      <c r="R2360" s="47"/>
      <c r="S2360" s="49" t="str">
        <f t="shared" si="815"/>
        <v/>
      </c>
      <c r="T2360" s="49">
        <v>2.3539999999999998E-2</v>
      </c>
      <c r="U2360" s="48" t="str">
        <f>IF(Funcionários!C2361=0,"",Funcionários!C2361)</f>
        <v/>
      </c>
      <c r="V2360" s="50">
        <f>IF(U2360="",0,IF(COUNTIFS($E$7:$E$3006,U2360,$I$7:$I$3006,'RC'!$E$6)=0,0,COUNTIFS($M$7:$M$3006,"Concluída no prazo",$E$7:$E$3006,U2360,$I$7:$I$3006,'RC'!$E$6)/COUNTIFS($E$7:$E$3006,U2360,$I$7:$I$3006,'RC'!$E$6)))</f>
        <v>0</v>
      </c>
      <c r="W2360" s="49">
        <f>SUMIFS($J$7:$J$3006,$E$7:$E$3006,U2360,$I$7:$I$3006,'RC'!$E$6)+SUMIFS($L$7:$L$3006,$E$7:$E$3006,U2360,$I$7:$I$3006,'RC'!$E$6)</f>
        <v>0</v>
      </c>
      <c r="X2360" s="48">
        <f>COUNTIFS($E$7:$E$3006,U2360,$I$7:$I$3006,'RC'!$E$6)</f>
        <v>0</v>
      </c>
      <c r="Y2360" s="48"/>
      <c r="Z2360" s="51" t="str">
        <f>IF(AQ2360='RC'!$E$6,AC2360*1000+AD2360,"")</f>
        <v/>
      </c>
      <c r="AA2360" s="51" t="str">
        <f>IF(AB2360="","",IF(AQ2360='RC'!$E$6,AC2360*1000-AD2360,""))</f>
        <v/>
      </c>
      <c r="AB2360" s="48" t="str">
        <f>IFERROR(VLOOKUP(E2360,Funcionários!$C$8:$E$207,3,FALSE),"")</f>
        <v/>
      </c>
      <c r="AC2360" s="50" t="str">
        <f>IF(AB2360="","",IF(COUNTIFS($AB$7:$AB$3006,AB2360,$AQ$7:$AQ$3006,'RC'!$E$6)=0,"",COUNTIFS($M$7:$M$3006,"Concluída no prazo",$AB$7:$AB$3006,AB2360,$AQ$7:$AQ$3006,'RC'!$E$6)/COUNTIFS($AB$7:$AB$3006,AB2360,$AQ$7:$AQ$3006,'RC'!$E$6)))</f>
        <v/>
      </c>
      <c r="AD2360" s="48">
        <f>SUMIF($AQ$7:$AQ$3006,'RC'!$E$6,$J$7:$J$3006)+SUMIF($AQ$7:$AQ$3006,'RC'!$E$6,$L$7:$L$3006)</f>
        <v>21</v>
      </c>
      <c r="AF2360" s="48">
        <v>2.6469999999992801E-2</v>
      </c>
      <c r="AG2360" s="48">
        <f>IF(OR(AQ2360="",AQ2360&lt;&gt;'RC'!$E$6,AB2360&lt;&gt;'RC'!$D$21),0,1)</f>
        <v>0</v>
      </c>
      <c r="AH2360" s="48">
        <f t="shared" si="812"/>
        <v>2.6469999999992801E-2</v>
      </c>
      <c r="AI2360" s="48" t="str">
        <f t="shared" si="794"/>
        <v/>
      </c>
      <c r="AJ2360" s="48" t="str">
        <f t="shared" si="795"/>
        <v/>
      </c>
      <c r="AK2360" s="52" t="str">
        <f t="shared" si="796"/>
        <v/>
      </c>
      <c r="AL2360" s="52" t="str">
        <f t="shared" si="797"/>
        <v/>
      </c>
      <c r="AM2360" s="48" t="str">
        <f t="shared" si="798"/>
        <v/>
      </c>
      <c r="AN2360" s="48" t="str">
        <f t="shared" si="799"/>
        <v/>
      </c>
      <c r="AP2360" s="18" t="str">
        <f t="shared" si="800"/>
        <v/>
      </c>
      <c r="AQ2360" s="18" t="str">
        <f t="shared" si="801"/>
        <v/>
      </c>
      <c r="AR2360" s="18">
        <v>2.647E-2</v>
      </c>
      <c r="AS2360" s="18">
        <f>IF(AF!$D$27="Todos",1,IF(M2360=AF!$D$27,1,0))</f>
        <v>1</v>
      </c>
      <c r="AT2360" s="53">
        <f>IF(AND(E2360=AF!$D$6,OR(LT!M2360=AF!$D$27,AF!$D$27="Todos"),OR(AP2360=AF!$E$8,AQ2360=AF!$E$8)),AR2360+AS2360,0)</f>
        <v>0</v>
      </c>
      <c r="AU2360" s="18" t="str">
        <f t="shared" si="802"/>
        <v/>
      </c>
      <c r="AV2360" s="54" t="str">
        <f t="shared" si="803"/>
        <v/>
      </c>
      <c r="AW2360" s="54" t="str">
        <f t="shared" si="804"/>
        <v/>
      </c>
      <c r="AX2360" s="18" t="str">
        <f t="shared" si="805"/>
        <v/>
      </c>
      <c r="AY2360" s="18" t="str">
        <f t="shared" si="806"/>
        <v/>
      </c>
      <c r="BA2360" s="18">
        <f>IF($E2360=AF!$D$6,IF($M2360="Concluída no prazo",2,IF($M2360="Concluída com atraso",1,0)),0)</f>
        <v>0</v>
      </c>
      <c r="BB2360" s="18">
        <f>IF($E2360=AF!$D$6,IF($M2360="Atrasada",2,IF($M2360="Concluída com atraso",1,0)),0)</f>
        <v>0</v>
      </c>
      <c r="BC2360" s="18">
        <v>2.3539999999999998E-2</v>
      </c>
      <c r="BD2360" s="18">
        <f t="shared" si="813"/>
        <v>2.3539999999999998E-2</v>
      </c>
      <c r="BE2360" s="18">
        <f t="shared" si="813"/>
        <v>2.3539999999999998E-2</v>
      </c>
      <c r="BF2360" s="18" t="str">
        <f t="shared" si="807"/>
        <v/>
      </c>
      <c r="BN2360" s="18" t="str">
        <f t="shared" si="808"/>
        <v>s</v>
      </c>
    </row>
    <row r="2361" spans="3:66" ht="50.1" customHeight="1" thickTop="1" thickBot="1" x14ac:dyDescent="0.3">
      <c r="C2361" s="46"/>
      <c r="D2361" s="46"/>
      <c r="E2361" s="46"/>
      <c r="F2361" s="122"/>
      <c r="G2361" s="122"/>
      <c r="H2361" s="78" t="str">
        <f t="shared" si="809"/>
        <v/>
      </c>
      <c r="I2361" s="78" t="str">
        <f t="shared" si="810"/>
        <v/>
      </c>
      <c r="J2361" s="16"/>
      <c r="K2361" s="46" t="str">
        <f t="shared" si="811"/>
        <v/>
      </c>
      <c r="L2361" s="16"/>
      <c r="M2361" s="16"/>
      <c r="N2361" s="46"/>
      <c r="O2361" s="47" t="str">
        <f t="shared" si="814"/>
        <v/>
      </c>
      <c r="P2361" s="47"/>
      <c r="Q2361" s="48" t="str">
        <f>IFERROR(VLOOKUP(E2361,Funcionários!$C$8:$E$207,3,FALSE),"")</f>
        <v/>
      </c>
      <c r="R2361" s="47"/>
      <c r="S2361" s="49" t="str">
        <f t="shared" si="815"/>
        <v/>
      </c>
      <c r="T2361" s="49">
        <v>2.3550000000000001E-2</v>
      </c>
      <c r="U2361" s="48" t="str">
        <f>IF(Funcionários!C2362=0,"",Funcionários!C2362)</f>
        <v/>
      </c>
      <c r="V2361" s="50">
        <f>IF(U2361="",0,IF(COUNTIFS($E$7:$E$3006,U2361,$I$7:$I$3006,'RC'!$E$6)=0,0,COUNTIFS($M$7:$M$3006,"Concluída no prazo",$E$7:$E$3006,U2361,$I$7:$I$3006,'RC'!$E$6)/COUNTIFS($E$7:$E$3006,U2361,$I$7:$I$3006,'RC'!$E$6)))</f>
        <v>0</v>
      </c>
      <c r="W2361" s="49">
        <f>SUMIFS($J$7:$J$3006,$E$7:$E$3006,U2361,$I$7:$I$3006,'RC'!$E$6)+SUMIFS($L$7:$L$3006,$E$7:$E$3006,U2361,$I$7:$I$3006,'RC'!$E$6)</f>
        <v>0</v>
      </c>
      <c r="X2361" s="48">
        <f>COUNTIFS($E$7:$E$3006,U2361,$I$7:$I$3006,'RC'!$E$6)</f>
        <v>0</v>
      </c>
      <c r="Y2361" s="48"/>
      <c r="Z2361" s="51" t="str">
        <f>IF(AQ2361='RC'!$E$6,AC2361*1000+AD2361,"")</f>
        <v/>
      </c>
      <c r="AA2361" s="51" t="str">
        <f>IF(AB2361="","",IF(AQ2361='RC'!$E$6,AC2361*1000-AD2361,""))</f>
        <v/>
      </c>
      <c r="AB2361" s="48" t="str">
        <f>IFERROR(VLOOKUP(E2361,Funcionários!$C$8:$E$207,3,FALSE),"")</f>
        <v/>
      </c>
      <c r="AC2361" s="50" t="str">
        <f>IF(AB2361="","",IF(COUNTIFS($AB$7:$AB$3006,AB2361,$AQ$7:$AQ$3006,'RC'!$E$6)=0,"",COUNTIFS($M$7:$M$3006,"Concluída no prazo",$AB$7:$AB$3006,AB2361,$AQ$7:$AQ$3006,'RC'!$E$6)/COUNTIFS($AB$7:$AB$3006,AB2361,$AQ$7:$AQ$3006,'RC'!$E$6)))</f>
        <v/>
      </c>
      <c r="AD2361" s="48">
        <f>SUMIF($AQ$7:$AQ$3006,'RC'!$E$6,$J$7:$J$3006)+SUMIF($AQ$7:$AQ$3006,'RC'!$E$6,$L$7:$L$3006)</f>
        <v>21</v>
      </c>
      <c r="AF2361" s="48">
        <v>2.6459999999992798E-2</v>
      </c>
      <c r="AG2361" s="48">
        <f>IF(OR(AQ2361="",AQ2361&lt;&gt;'RC'!$E$6,AB2361&lt;&gt;'RC'!$D$21),0,1)</f>
        <v>0</v>
      </c>
      <c r="AH2361" s="48">
        <f t="shared" si="812"/>
        <v>2.6459999999992798E-2</v>
      </c>
      <c r="AI2361" s="48" t="str">
        <f t="shared" si="794"/>
        <v/>
      </c>
      <c r="AJ2361" s="48" t="str">
        <f t="shared" si="795"/>
        <v/>
      </c>
      <c r="AK2361" s="52" t="str">
        <f t="shared" si="796"/>
        <v/>
      </c>
      <c r="AL2361" s="52" t="str">
        <f t="shared" si="797"/>
        <v/>
      </c>
      <c r="AM2361" s="48" t="str">
        <f t="shared" si="798"/>
        <v/>
      </c>
      <c r="AN2361" s="48" t="str">
        <f t="shared" si="799"/>
        <v/>
      </c>
      <c r="AP2361" s="18" t="str">
        <f t="shared" si="800"/>
        <v/>
      </c>
      <c r="AQ2361" s="18" t="str">
        <f t="shared" si="801"/>
        <v/>
      </c>
      <c r="AR2361" s="18">
        <v>2.6460000000000001E-2</v>
      </c>
      <c r="AS2361" s="18">
        <f>IF(AF!$D$27="Todos",1,IF(M2361=AF!$D$27,1,0))</f>
        <v>1</v>
      </c>
      <c r="AT2361" s="53">
        <f>IF(AND(E2361=AF!$D$6,OR(LT!M2361=AF!$D$27,AF!$D$27="Todos"),OR(AP2361=AF!$E$8,AQ2361=AF!$E$8)),AR2361+AS2361,0)</f>
        <v>0</v>
      </c>
      <c r="AU2361" s="18" t="str">
        <f t="shared" si="802"/>
        <v/>
      </c>
      <c r="AV2361" s="54" t="str">
        <f t="shared" si="803"/>
        <v/>
      </c>
      <c r="AW2361" s="54" t="str">
        <f t="shared" si="804"/>
        <v/>
      </c>
      <c r="AX2361" s="18" t="str">
        <f t="shared" si="805"/>
        <v/>
      </c>
      <c r="AY2361" s="18" t="str">
        <f t="shared" si="806"/>
        <v/>
      </c>
      <c r="BA2361" s="18">
        <f>IF($E2361=AF!$D$6,IF($M2361="Concluída no prazo",2,IF($M2361="Concluída com atraso",1,0)),0)</f>
        <v>0</v>
      </c>
      <c r="BB2361" s="18">
        <f>IF($E2361=AF!$D$6,IF($M2361="Atrasada",2,IF($M2361="Concluída com atraso",1,0)),0)</f>
        <v>0</v>
      </c>
      <c r="BC2361" s="18">
        <v>2.3550000000000001E-2</v>
      </c>
      <c r="BD2361" s="18">
        <f t="shared" si="813"/>
        <v>2.3550000000000001E-2</v>
      </c>
      <c r="BE2361" s="18">
        <f t="shared" si="813"/>
        <v>2.3550000000000001E-2</v>
      </c>
      <c r="BF2361" s="18" t="str">
        <f t="shared" si="807"/>
        <v/>
      </c>
      <c r="BN2361" s="18" t="str">
        <f t="shared" si="808"/>
        <v>s</v>
      </c>
    </row>
    <row r="2362" spans="3:66" ht="50.1" customHeight="1" thickTop="1" thickBot="1" x14ac:dyDescent="0.3">
      <c r="C2362" s="46"/>
      <c r="D2362" s="46"/>
      <c r="E2362" s="46"/>
      <c r="F2362" s="122"/>
      <c r="G2362" s="122"/>
      <c r="H2362" s="78" t="str">
        <f t="shared" si="809"/>
        <v/>
      </c>
      <c r="I2362" s="78" t="str">
        <f t="shared" si="810"/>
        <v/>
      </c>
      <c r="J2362" s="16"/>
      <c r="K2362" s="46" t="str">
        <f t="shared" si="811"/>
        <v/>
      </c>
      <c r="L2362" s="16"/>
      <c r="M2362" s="16"/>
      <c r="N2362" s="46"/>
      <c r="O2362" s="47" t="str">
        <f t="shared" si="814"/>
        <v/>
      </c>
      <c r="P2362" s="47"/>
      <c r="Q2362" s="48" t="str">
        <f>IFERROR(VLOOKUP(E2362,Funcionários!$C$8:$E$207,3,FALSE),"")</f>
        <v/>
      </c>
      <c r="R2362" s="47"/>
      <c r="S2362" s="49" t="str">
        <f t="shared" si="815"/>
        <v/>
      </c>
      <c r="T2362" s="49">
        <v>2.3560000000000001E-2</v>
      </c>
      <c r="U2362" s="48" t="str">
        <f>IF(Funcionários!C2363=0,"",Funcionários!C2363)</f>
        <v/>
      </c>
      <c r="V2362" s="50">
        <f>IF(U2362="",0,IF(COUNTIFS($E$7:$E$3006,U2362,$I$7:$I$3006,'RC'!$E$6)=0,0,COUNTIFS($M$7:$M$3006,"Concluída no prazo",$E$7:$E$3006,U2362,$I$7:$I$3006,'RC'!$E$6)/COUNTIFS($E$7:$E$3006,U2362,$I$7:$I$3006,'RC'!$E$6)))</f>
        <v>0</v>
      </c>
      <c r="W2362" s="49">
        <f>SUMIFS($J$7:$J$3006,$E$7:$E$3006,U2362,$I$7:$I$3006,'RC'!$E$6)+SUMIFS($L$7:$L$3006,$E$7:$E$3006,U2362,$I$7:$I$3006,'RC'!$E$6)</f>
        <v>0</v>
      </c>
      <c r="X2362" s="48">
        <f>COUNTIFS($E$7:$E$3006,U2362,$I$7:$I$3006,'RC'!$E$6)</f>
        <v>0</v>
      </c>
      <c r="Y2362" s="48"/>
      <c r="Z2362" s="51" t="str">
        <f>IF(AQ2362='RC'!$E$6,AC2362*1000+AD2362,"")</f>
        <v/>
      </c>
      <c r="AA2362" s="51" t="str">
        <f>IF(AB2362="","",IF(AQ2362='RC'!$E$6,AC2362*1000-AD2362,""))</f>
        <v/>
      </c>
      <c r="AB2362" s="48" t="str">
        <f>IFERROR(VLOOKUP(E2362,Funcionários!$C$8:$E$207,3,FALSE),"")</f>
        <v/>
      </c>
      <c r="AC2362" s="50" t="str">
        <f>IF(AB2362="","",IF(COUNTIFS($AB$7:$AB$3006,AB2362,$AQ$7:$AQ$3006,'RC'!$E$6)=0,"",COUNTIFS($M$7:$M$3006,"Concluída no prazo",$AB$7:$AB$3006,AB2362,$AQ$7:$AQ$3006,'RC'!$E$6)/COUNTIFS($AB$7:$AB$3006,AB2362,$AQ$7:$AQ$3006,'RC'!$E$6)))</f>
        <v/>
      </c>
      <c r="AD2362" s="48">
        <f>SUMIF($AQ$7:$AQ$3006,'RC'!$E$6,$J$7:$J$3006)+SUMIF($AQ$7:$AQ$3006,'RC'!$E$6,$L$7:$L$3006)</f>
        <v>21</v>
      </c>
      <c r="AF2362" s="48">
        <v>2.6449999999992799E-2</v>
      </c>
      <c r="AG2362" s="48">
        <f>IF(OR(AQ2362="",AQ2362&lt;&gt;'RC'!$E$6,AB2362&lt;&gt;'RC'!$D$21),0,1)</f>
        <v>0</v>
      </c>
      <c r="AH2362" s="48">
        <f t="shared" si="812"/>
        <v>2.6449999999992799E-2</v>
      </c>
      <c r="AI2362" s="48" t="str">
        <f t="shared" si="794"/>
        <v/>
      </c>
      <c r="AJ2362" s="48" t="str">
        <f t="shared" si="795"/>
        <v/>
      </c>
      <c r="AK2362" s="52" t="str">
        <f t="shared" si="796"/>
        <v/>
      </c>
      <c r="AL2362" s="52" t="str">
        <f t="shared" si="797"/>
        <v/>
      </c>
      <c r="AM2362" s="48" t="str">
        <f t="shared" si="798"/>
        <v/>
      </c>
      <c r="AN2362" s="48" t="str">
        <f t="shared" si="799"/>
        <v/>
      </c>
      <c r="AP2362" s="18" t="str">
        <f t="shared" si="800"/>
        <v/>
      </c>
      <c r="AQ2362" s="18" t="str">
        <f t="shared" si="801"/>
        <v/>
      </c>
      <c r="AR2362" s="18">
        <v>2.6450000000000001E-2</v>
      </c>
      <c r="AS2362" s="18">
        <f>IF(AF!$D$27="Todos",1,IF(M2362=AF!$D$27,1,0))</f>
        <v>1</v>
      </c>
      <c r="AT2362" s="53">
        <f>IF(AND(E2362=AF!$D$6,OR(LT!M2362=AF!$D$27,AF!$D$27="Todos"),OR(AP2362=AF!$E$8,AQ2362=AF!$E$8)),AR2362+AS2362,0)</f>
        <v>0</v>
      </c>
      <c r="AU2362" s="18" t="str">
        <f t="shared" si="802"/>
        <v/>
      </c>
      <c r="AV2362" s="54" t="str">
        <f t="shared" si="803"/>
        <v/>
      </c>
      <c r="AW2362" s="54" t="str">
        <f t="shared" si="804"/>
        <v/>
      </c>
      <c r="AX2362" s="18" t="str">
        <f t="shared" si="805"/>
        <v/>
      </c>
      <c r="AY2362" s="18" t="str">
        <f t="shared" si="806"/>
        <v/>
      </c>
      <c r="BA2362" s="18">
        <f>IF($E2362=AF!$D$6,IF($M2362="Concluída no prazo",2,IF($M2362="Concluída com atraso",1,0)),0)</f>
        <v>0</v>
      </c>
      <c r="BB2362" s="18">
        <f>IF($E2362=AF!$D$6,IF($M2362="Atrasada",2,IF($M2362="Concluída com atraso",1,0)),0)</f>
        <v>0</v>
      </c>
      <c r="BC2362" s="18">
        <v>2.3560000000000001E-2</v>
      </c>
      <c r="BD2362" s="18">
        <f t="shared" si="813"/>
        <v>2.3560000000000001E-2</v>
      </c>
      <c r="BE2362" s="18">
        <f t="shared" si="813"/>
        <v>2.3560000000000001E-2</v>
      </c>
      <c r="BF2362" s="18" t="str">
        <f t="shared" si="807"/>
        <v/>
      </c>
      <c r="BN2362" s="18" t="str">
        <f t="shared" si="808"/>
        <v>s</v>
      </c>
    </row>
    <row r="2363" spans="3:66" ht="50.1" customHeight="1" thickTop="1" thickBot="1" x14ac:dyDescent="0.3">
      <c r="C2363" s="46"/>
      <c r="D2363" s="46"/>
      <c r="E2363" s="46"/>
      <c r="F2363" s="122"/>
      <c r="G2363" s="122"/>
      <c r="H2363" s="78" t="str">
        <f t="shared" si="809"/>
        <v/>
      </c>
      <c r="I2363" s="78" t="str">
        <f t="shared" si="810"/>
        <v/>
      </c>
      <c r="J2363" s="16"/>
      <c r="K2363" s="46" t="str">
        <f t="shared" si="811"/>
        <v/>
      </c>
      <c r="L2363" s="16"/>
      <c r="M2363" s="16"/>
      <c r="N2363" s="46"/>
      <c r="O2363" s="47" t="str">
        <f t="shared" si="814"/>
        <v/>
      </c>
      <c r="P2363" s="47"/>
      <c r="Q2363" s="48" t="str">
        <f>IFERROR(VLOOKUP(E2363,Funcionários!$C$8:$E$207,3,FALSE),"")</f>
        <v/>
      </c>
      <c r="R2363" s="47"/>
      <c r="S2363" s="49" t="str">
        <f t="shared" si="815"/>
        <v/>
      </c>
      <c r="T2363" s="49">
        <v>2.3570000000000001E-2</v>
      </c>
      <c r="U2363" s="48" t="str">
        <f>IF(Funcionários!C2364=0,"",Funcionários!C2364)</f>
        <v/>
      </c>
      <c r="V2363" s="50">
        <f>IF(U2363="",0,IF(COUNTIFS($E$7:$E$3006,U2363,$I$7:$I$3006,'RC'!$E$6)=0,0,COUNTIFS($M$7:$M$3006,"Concluída no prazo",$E$7:$E$3006,U2363,$I$7:$I$3006,'RC'!$E$6)/COUNTIFS($E$7:$E$3006,U2363,$I$7:$I$3006,'RC'!$E$6)))</f>
        <v>0</v>
      </c>
      <c r="W2363" s="49">
        <f>SUMIFS($J$7:$J$3006,$E$7:$E$3006,U2363,$I$7:$I$3006,'RC'!$E$6)+SUMIFS($L$7:$L$3006,$E$7:$E$3006,U2363,$I$7:$I$3006,'RC'!$E$6)</f>
        <v>0</v>
      </c>
      <c r="X2363" s="48">
        <f>COUNTIFS($E$7:$E$3006,U2363,$I$7:$I$3006,'RC'!$E$6)</f>
        <v>0</v>
      </c>
      <c r="Y2363" s="48"/>
      <c r="Z2363" s="51" t="str">
        <f>IF(AQ2363='RC'!$E$6,AC2363*1000+AD2363,"")</f>
        <v/>
      </c>
      <c r="AA2363" s="51" t="str">
        <f>IF(AB2363="","",IF(AQ2363='RC'!$E$6,AC2363*1000-AD2363,""))</f>
        <v/>
      </c>
      <c r="AB2363" s="48" t="str">
        <f>IFERROR(VLOOKUP(E2363,Funcionários!$C$8:$E$207,3,FALSE),"")</f>
        <v/>
      </c>
      <c r="AC2363" s="50" t="str">
        <f>IF(AB2363="","",IF(COUNTIFS($AB$7:$AB$3006,AB2363,$AQ$7:$AQ$3006,'RC'!$E$6)=0,"",COUNTIFS($M$7:$M$3006,"Concluída no prazo",$AB$7:$AB$3006,AB2363,$AQ$7:$AQ$3006,'RC'!$E$6)/COUNTIFS($AB$7:$AB$3006,AB2363,$AQ$7:$AQ$3006,'RC'!$E$6)))</f>
        <v/>
      </c>
      <c r="AD2363" s="48">
        <f>SUMIF($AQ$7:$AQ$3006,'RC'!$E$6,$J$7:$J$3006)+SUMIF($AQ$7:$AQ$3006,'RC'!$E$6,$L$7:$L$3006)</f>
        <v>21</v>
      </c>
      <c r="AF2363" s="48">
        <v>2.6439999999992799E-2</v>
      </c>
      <c r="AG2363" s="48">
        <f>IF(OR(AQ2363="",AQ2363&lt;&gt;'RC'!$E$6,AB2363&lt;&gt;'RC'!$D$21),0,1)</f>
        <v>0</v>
      </c>
      <c r="AH2363" s="48">
        <f t="shared" si="812"/>
        <v>2.6439999999992799E-2</v>
      </c>
      <c r="AI2363" s="48" t="str">
        <f t="shared" si="794"/>
        <v/>
      </c>
      <c r="AJ2363" s="48" t="str">
        <f t="shared" si="795"/>
        <v/>
      </c>
      <c r="AK2363" s="52" t="str">
        <f t="shared" si="796"/>
        <v/>
      </c>
      <c r="AL2363" s="52" t="str">
        <f t="shared" si="797"/>
        <v/>
      </c>
      <c r="AM2363" s="48" t="str">
        <f t="shared" si="798"/>
        <v/>
      </c>
      <c r="AN2363" s="48" t="str">
        <f t="shared" si="799"/>
        <v/>
      </c>
      <c r="AP2363" s="18" t="str">
        <f t="shared" si="800"/>
        <v/>
      </c>
      <c r="AQ2363" s="18" t="str">
        <f t="shared" si="801"/>
        <v/>
      </c>
      <c r="AR2363" s="18">
        <v>2.6440000000000002E-2</v>
      </c>
      <c r="AS2363" s="18">
        <f>IF(AF!$D$27="Todos",1,IF(M2363=AF!$D$27,1,0))</f>
        <v>1</v>
      </c>
      <c r="AT2363" s="53">
        <f>IF(AND(E2363=AF!$D$6,OR(LT!M2363=AF!$D$27,AF!$D$27="Todos"),OR(AP2363=AF!$E$8,AQ2363=AF!$E$8)),AR2363+AS2363,0)</f>
        <v>0</v>
      </c>
      <c r="AU2363" s="18" t="str">
        <f t="shared" si="802"/>
        <v/>
      </c>
      <c r="AV2363" s="54" t="str">
        <f t="shared" si="803"/>
        <v/>
      </c>
      <c r="AW2363" s="54" t="str">
        <f t="shared" si="804"/>
        <v/>
      </c>
      <c r="AX2363" s="18" t="str">
        <f t="shared" si="805"/>
        <v/>
      </c>
      <c r="AY2363" s="18" t="str">
        <f t="shared" si="806"/>
        <v/>
      </c>
      <c r="BA2363" s="18">
        <f>IF($E2363=AF!$D$6,IF($M2363="Concluída no prazo",2,IF($M2363="Concluída com atraso",1,0)),0)</f>
        <v>0</v>
      </c>
      <c r="BB2363" s="18">
        <f>IF($E2363=AF!$D$6,IF($M2363="Atrasada",2,IF($M2363="Concluída com atraso",1,0)),0)</f>
        <v>0</v>
      </c>
      <c r="BC2363" s="18">
        <v>2.3570000000000001E-2</v>
      </c>
      <c r="BD2363" s="18">
        <f t="shared" si="813"/>
        <v>2.3570000000000001E-2</v>
      </c>
      <c r="BE2363" s="18">
        <f t="shared" si="813"/>
        <v>2.3570000000000001E-2</v>
      </c>
      <c r="BF2363" s="18" t="str">
        <f t="shared" si="807"/>
        <v/>
      </c>
      <c r="BN2363" s="18" t="str">
        <f t="shared" si="808"/>
        <v>s</v>
      </c>
    </row>
    <row r="2364" spans="3:66" ht="50.1" customHeight="1" thickTop="1" thickBot="1" x14ac:dyDescent="0.3">
      <c r="C2364" s="46"/>
      <c r="D2364" s="46"/>
      <c r="E2364" s="46"/>
      <c r="F2364" s="122"/>
      <c r="G2364" s="122"/>
      <c r="H2364" s="78" t="str">
        <f t="shared" si="809"/>
        <v/>
      </c>
      <c r="I2364" s="78" t="str">
        <f t="shared" si="810"/>
        <v/>
      </c>
      <c r="J2364" s="16"/>
      <c r="K2364" s="46" t="str">
        <f t="shared" si="811"/>
        <v/>
      </c>
      <c r="L2364" s="16"/>
      <c r="M2364" s="16"/>
      <c r="N2364" s="46"/>
      <c r="O2364" s="47" t="str">
        <f t="shared" si="814"/>
        <v/>
      </c>
      <c r="P2364" s="47"/>
      <c r="Q2364" s="48" t="str">
        <f>IFERROR(VLOOKUP(E2364,Funcionários!$C$8:$E$207,3,FALSE),"")</f>
        <v/>
      </c>
      <c r="R2364" s="47"/>
      <c r="S2364" s="49" t="str">
        <f t="shared" si="815"/>
        <v/>
      </c>
      <c r="T2364" s="49">
        <v>2.358E-2</v>
      </c>
      <c r="U2364" s="48" t="str">
        <f>IF(Funcionários!C2365=0,"",Funcionários!C2365)</f>
        <v/>
      </c>
      <c r="V2364" s="50">
        <f>IF(U2364="",0,IF(COUNTIFS($E$7:$E$3006,U2364,$I$7:$I$3006,'RC'!$E$6)=0,0,COUNTIFS($M$7:$M$3006,"Concluída no prazo",$E$7:$E$3006,U2364,$I$7:$I$3006,'RC'!$E$6)/COUNTIFS($E$7:$E$3006,U2364,$I$7:$I$3006,'RC'!$E$6)))</f>
        <v>0</v>
      </c>
      <c r="W2364" s="49">
        <f>SUMIFS($J$7:$J$3006,$E$7:$E$3006,U2364,$I$7:$I$3006,'RC'!$E$6)+SUMIFS($L$7:$L$3006,$E$7:$E$3006,U2364,$I$7:$I$3006,'RC'!$E$6)</f>
        <v>0</v>
      </c>
      <c r="X2364" s="48">
        <f>COUNTIFS($E$7:$E$3006,U2364,$I$7:$I$3006,'RC'!$E$6)</f>
        <v>0</v>
      </c>
      <c r="Y2364" s="48"/>
      <c r="Z2364" s="51" t="str">
        <f>IF(AQ2364='RC'!$E$6,AC2364*1000+AD2364,"")</f>
        <v/>
      </c>
      <c r="AA2364" s="51" t="str">
        <f>IF(AB2364="","",IF(AQ2364='RC'!$E$6,AC2364*1000-AD2364,""))</f>
        <v/>
      </c>
      <c r="AB2364" s="48" t="str">
        <f>IFERROR(VLOOKUP(E2364,Funcionários!$C$8:$E$207,3,FALSE),"")</f>
        <v/>
      </c>
      <c r="AC2364" s="50" t="str">
        <f>IF(AB2364="","",IF(COUNTIFS($AB$7:$AB$3006,AB2364,$AQ$7:$AQ$3006,'RC'!$E$6)=0,"",COUNTIFS($M$7:$M$3006,"Concluída no prazo",$AB$7:$AB$3006,AB2364,$AQ$7:$AQ$3006,'RC'!$E$6)/COUNTIFS($AB$7:$AB$3006,AB2364,$AQ$7:$AQ$3006,'RC'!$E$6)))</f>
        <v/>
      </c>
      <c r="AD2364" s="48">
        <f>SUMIF($AQ$7:$AQ$3006,'RC'!$E$6,$J$7:$J$3006)+SUMIF($AQ$7:$AQ$3006,'RC'!$E$6,$L$7:$L$3006)</f>
        <v>21</v>
      </c>
      <c r="AF2364" s="48">
        <v>2.64299999999928E-2</v>
      </c>
      <c r="AG2364" s="48">
        <f>IF(OR(AQ2364="",AQ2364&lt;&gt;'RC'!$E$6,AB2364&lt;&gt;'RC'!$D$21),0,1)</f>
        <v>0</v>
      </c>
      <c r="AH2364" s="48">
        <f t="shared" si="812"/>
        <v>2.64299999999928E-2</v>
      </c>
      <c r="AI2364" s="48" t="str">
        <f t="shared" si="794"/>
        <v/>
      </c>
      <c r="AJ2364" s="48" t="str">
        <f t="shared" si="795"/>
        <v/>
      </c>
      <c r="AK2364" s="52" t="str">
        <f t="shared" si="796"/>
        <v/>
      </c>
      <c r="AL2364" s="52" t="str">
        <f t="shared" si="797"/>
        <v/>
      </c>
      <c r="AM2364" s="48" t="str">
        <f t="shared" si="798"/>
        <v/>
      </c>
      <c r="AN2364" s="48" t="str">
        <f t="shared" si="799"/>
        <v/>
      </c>
      <c r="AP2364" s="18" t="str">
        <f t="shared" si="800"/>
        <v/>
      </c>
      <c r="AQ2364" s="18" t="str">
        <f t="shared" si="801"/>
        <v/>
      </c>
      <c r="AR2364" s="18">
        <v>2.6429999999999999E-2</v>
      </c>
      <c r="AS2364" s="18">
        <f>IF(AF!$D$27="Todos",1,IF(M2364=AF!$D$27,1,0))</f>
        <v>1</v>
      </c>
      <c r="AT2364" s="53">
        <f>IF(AND(E2364=AF!$D$6,OR(LT!M2364=AF!$D$27,AF!$D$27="Todos"),OR(AP2364=AF!$E$8,AQ2364=AF!$E$8)),AR2364+AS2364,0)</f>
        <v>0</v>
      </c>
      <c r="AU2364" s="18" t="str">
        <f t="shared" si="802"/>
        <v/>
      </c>
      <c r="AV2364" s="54" t="str">
        <f t="shared" si="803"/>
        <v/>
      </c>
      <c r="AW2364" s="54" t="str">
        <f t="shared" si="804"/>
        <v/>
      </c>
      <c r="AX2364" s="18" t="str">
        <f t="shared" si="805"/>
        <v/>
      </c>
      <c r="AY2364" s="18" t="str">
        <f t="shared" si="806"/>
        <v/>
      </c>
      <c r="BA2364" s="18">
        <f>IF($E2364=AF!$D$6,IF($M2364="Concluída no prazo",2,IF($M2364="Concluída com atraso",1,0)),0)</f>
        <v>0</v>
      </c>
      <c r="BB2364" s="18">
        <f>IF($E2364=AF!$D$6,IF($M2364="Atrasada",2,IF($M2364="Concluída com atraso",1,0)),0)</f>
        <v>0</v>
      </c>
      <c r="BC2364" s="18">
        <v>2.358E-2</v>
      </c>
      <c r="BD2364" s="18">
        <f t="shared" si="813"/>
        <v>2.358E-2</v>
      </c>
      <c r="BE2364" s="18">
        <f t="shared" si="813"/>
        <v>2.358E-2</v>
      </c>
      <c r="BF2364" s="18" t="str">
        <f t="shared" si="807"/>
        <v/>
      </c>
      <c r="BN2364" s="18" t="str">
        <f t="shared" si="808"/>
        <v>s</v>
      </c>
    </row>
    <row r="2365" spans="3:66" ht="50.1" customHeight="1" thickTop="1" thickBot="1" x14ac:dyDescent="0.3">
      <c r="C2365" s="46"/>
      <c r="D2365" s="46"/>
      <c r="E2365" s="46"/>
      <c r="F2365" s="122"/>
      <c r="G2365" s="122"/>
      <c r="H2365" s="78" t="str">
        <f t="shared" si="809"/>
        <v/>
      </c>
      <c r="I2365" s="78" t="str">
        <f t="shared" si="810"/>
        <v/>
      </c>
      <c r="J2365" s="16"/>
      <c r="K2365" s="46" t="str">
        <f t="shared" si="811"/>
        <v/>
      </c>
      <c r="L2365" s="16"/>
      <c r="M2365" s="16"/>
      <c r="N2365" s="46"/>
      <c r="O2365" s="47" t="str">
        <f t="shared" si="814"/>
        <v/>
      </c>
      <c r="P2365" s="47"/>
      <c r="Q2365" s="48" t="str">
        <f>IFERROR(VLOOKUP(E2365,Funcionários!$C$8:$E$207,3,FALSE),"")</f>
        <v/>
      </c>
      <c r="R2365" s="47"/>
      <c r="S2365" s="49" t="str">
        <f t="shared" si="815"/>
        <v/>
      </c>
      <c r="T2365" s="49">
        <v>2.359E-2</v>
      </c>
      <c r="U2365" s="48" t="str">
        <f>IF(Funcionários!C2366=0,"",Funcionários!C2366)</f>
        <v/>
      </c>
      <c r="V2365" s="50">
        <f>IF(U2365="",0,IF(COUNTIFS($E$7:$E$3006,U2365,$I$7:$I$3006,'RC'!$E$6)=0,0,COUNTIFS($M$7:$M$3006,"Concluída no prazo",$E$7:$E$3006,U2365,$I$7:$I$3006,'RC'!$E$6)/COUNTIFS($E$7:$E$3006,U2365,$I$7:$I$3006,'RC'!$E$6)))</f>
        <v>0</v>
      </c>
      <c r="W2365" s="49">
        <f>SUMIFS($J$7:$J$3006,$E$7:$E$3006,U2365,$I$7:$I$3006,'RC'!$E$6)+SUMIFS($L$7:$L$3006,$E$7:$E$3006,U2365,$I$7:$I$3006,'RC'!$E$6)</f>
        <v>0</v>
      </c>
      <c r="X2365" s="48">
        <f>COUNTIFS($E$7:$E$3006,U2365,$I$7:$I$3006,'RC'!$E$6)</f>
        <v>0</v>
      </c>
      <c r="Y2365" s="48"/>
      <c r="Z2365" s="51" t="str">
        <f>IF(AQ2365='RC'!$E$6,AC2365*1000+AD2365,"")</f>
        <v/>
      </c>
      <c r="AA2365" s="51" t="str">
        <f>IF(AB2365="","",IF(AQ2365='RC'!$E$6,AC2365*1000-AD2365,""))</f>
        <v/>
      </c>
      <c r="AB2365" s="48" t="str">
        <f>IFERROR(VLOOKUP(E2365,Funcionários!$C$8:$E$207,3,FALSE),"")</f>
        <v/>
      </c>
      <c r="AC2365" s="50" t="str">
        <f>IF(AB2365="","",IF(COUNTIFS($AB$7:$AB$3006,AB2365,$AQ$7:$AQ$3006,'RC'!$E$6)=0,"",COUNTIFS($M$7:$M$3006,"Concluída no prazo",$AB$7:$AB$3006,AB2365,$AQ$7:$AQ$3006,'RC'!$E$6)/COUNTIFS($AB$7:$AB$3006,AB2365,$AQ$7:$AQ$3006,'RC'!$E$6)))</f>
        <v/>
      </c>
      <c r="AD2365" s="48">
        <f>SUMIF($AQ$7:$AQ$3006,'RC'!$E$6,$J$7:$J$3006)+SUMIF($AQ$7:$AQ$3006,'RC'!$E$6,$L$7:$L$3006)</f>
        <v>21</v>
      </c>
      <c r="AF2365" s="48">
        <v>2.64199999999928E-2</v>
      </c>
      <c r="AG2365" s="48">
        <f>IF(OR(AQ2365="",AQ2365&lt;&gt;'RC'!$E$6,AB2365&lt;&gt;'RC'!$D$21),0,1)</f>
        <v>0</v>
      </c>
      <c r="AH2365" s="48">
        <f t="shared" si="812"/>
        <v>2.64199999999928E-2</v>
      </c>
      <c r="AI2365" s="48" t="str">
        <f t="shared" si="794"/>
        <v/>
      </c>
      <c r="AJ2365" s="48" t="str">
        <f t="shared" si="795"/>
        <v/>
      </c>
      <c r="AK2365" s="52" t="str">
        <f t="shared" si="796"/>
        <v/>
      </c>
      <c r="AL2365" s="52" t="str">
        <f t="shared" si="797"/>
        <v/>
      </c>
      <c r="AM2365" s="48" t="str">
        <f t="shared" si="798"/>
        <v/>
      </c>
      <c r="AN2365" s="48" t="str">
        <f t="shared" si="799"/>
        <v/>
      </c>
      <c r="AP2365" s="18" t="str">
        <f t="shared" si="800"/>
        <v/>
      </c>
      <c r="AQ2365" s="18" t="str">
        <f t="shared" si="801"/>
        <v/>
      </c>
      <c r="AR2365" s="18">
        <v>2.6419999999999999E-2</v>
      </c>
      <c r="AS2365" s="18">
        <f>IF(AF!$D$27="Todos",1,IF(M2365=AF!$D$27,1,0))</f>
        <v>1</v>
      </c>
      <c r="AT2365" s="53">
        <f>IF(AND(E2365=AF!$D$6,OR(LT!M2365=AF!$D$27,AF!$D$27="Todos"),OR(AP2365=AF!$E$8,AQ2365=AF!$E$8)),AR2365+AS2365,0)</f>
        <v>0</v>
      </c>
      <c r="AU2365" s="18" t="str">
        <f t="shared" si="802"/>
        <v/>
      </c>
      <c r="AV2365" s="54" t="str">
        <f t="shared" si="803"/>
        <v/>
      </c>
      <c r="AW2365" s="54" t="str">
        <f t="shared" si="804"/>
        <v/>
      </c>
      <c r="AX2365" s="18" t="str">
        <f t="shared" si="805"/>
        <v/>
      </c>
      <c r="AY2365" s="18" t="str">
        <f t="shared" si="806"/>
        <v/>
      </c>
      <c r="BA2365" s="18">
        <f>IF($E2365=AF!$D$6,IF($M2365="Concluída no prazo",2,IF($M2365="Concluída com atraso",1,0)),0)</f>
        <v>0</v>
      </c>
      <c r="BB2365" s="18">
        <f>IF($E2365=AF!$D$6,IF($M2365="Atrasada",2,IF($M2365="Concluída com atraso",1,0)),0)</f>
        <v>0</v>
      </c>
      <c r="BC2365" s="18">
        <v>2.359E-2</v>
      </c>
      <c r="BD2365" s="18">
        <f t="shared" si="813"/>
        <v>2.359E-2</v>
      </c>
      <c r="BE2365" s="18">
        <f t="shared" si="813"/>
        <v>2.359E-2</v>
      </c>
      <c r="BF2365" s="18" t="str">
        <f t="shared" si="807"/>
        <v/>
      </c>
      <c r="BN2365" s="18" t="str">
        <f t="shared" si="808"/>
        <v>s</v>
      </c>
    </row>
    <row r="2366" spans="3:66" ht="50.1" customHeight="1" thickTop="1" thickBot="1" x14ac:dyDescent="0.3">
      <c r="C2366" s="46"/>
      <c r="D2366" s="46"/>
      <c r="E2366" s="46"/>
      <c r="F2366" s="122"/>
      <c r="G2366" s="122"/>
      <c r="H2366" s="78" t="str">
        <f t="shared" si="809"/>
        <v/>
      </c>
      <c r="I2366" s="78" t="str">
        <f t="shared" si="810"/>
        <v/>
      </c>
      <c r="J2366" s="16"/>
      <c r="K2366" s="46" t="str">
        <f t="shared" si="811"/>
        <v/>
      </c>
      <c r="L2366" s="16"/>
      <c r="M2366" s="16"/>
      <c r="N2366" s="46"/>
      <c r="O2366" s="47" t="str">
        <f t="shared" si="814"/>
        <v/>
      </c>
      <c r="P2366" s="47"/>
      <c r="Q2366" s="48" t="str">
        <f>IFERROR(VLOOKUP(E2366,Funcionários!$C$8:$E$207,3,FALSE),"")</f>
        <v/>
      </c>
      <c r="R2366" s="47"/>
      <c r="S2366" s="49" t="str">
        <f t="shared" si="815"/>
        <v/>
      </c>
      <c r="T2366" s="49">
        <v>2.3599999999999999E-2</v>
      </c>
      <c r="U2366" s="48" t="str">
        <f>IF(Funcionários!C2367=0,"",Funcionários!C2367)</f>
        <v/>
      </c>
      <c r="V2366" s="50">
        <f>IF(U2366="",0,IF(COUNTIFS($E$7:$E$3006,U2366,$I$7:$I$3006,'RC'!$E$6)=0,0,COUNTIFS($M$7:$M$3006,"Concluída no prazo",$E$7:$E$3006,U2366,$I$7:$I$3006,'RC'!$E$6)/COUNTIFS($E$7:$E$3006,U2366,$I$7:$I$3006,'RC'!$E$6)))</f>
        <v>0</v>
      </c>
      <c r="W2366" s="49">
        <f>SUMIFS($J$7:$J$3006,$E$7:$E$3006,U2366,$I$7:$I$3006,'RC'!$E$6)+SUMIFS($L$7:$L$3006,$E$7:$E$3006,U2366,$I$7:$I$3006,'RC'!$E$6)</f>
        <v>0</v>
      </c>
      <c r="X2366" s="48">
        <f>COUNTIFS($E$7:$E$3006,U2366,$I$7:$I$3006,'RC'!$E$6)</f>
        <v>0</v>
      </c>
      <c r="Y2366" s="48"/>
      <c r="Z2366" s="51" t="str">
        <f>IF(AQ2366='RC'!$E$6,AC2366*1000+AD2366,"")</f>
        <v/>
      </c>
      <c r="AA2366" s="51" t="str">
        <f>IF(AB2366="","",IF(AQ2366='RC'!$E$6,AC2366*1000-AD2366,""))</f>
        <v/>
      </c>
      <c r="AB2366" s="48" t="str">
        <f>IFERROR(VLOOKUP(E2366,Funcionários!$C$8:$E$207,3,FALSE),"")</f>
        <v/>
      </c>
      <c r="AC2366" s="50" t="str">
        <f>IF(AB2366="","",IF(COUNTIFS($AB$7:$AB$3006,AB2366,$AQ$7:$AQ$3006,'RC'!$E$6)=0,"",COUNTIFS($M$7:$M$3006,"Concluída no prazo",$AB$7:$AB$3006,AB2366,$AQ$7:$AQ$3006,'RC'!$E$6)/COUNTIFS($AB$7:$AB$3006,AB2366,$AQ$7:$AQ$3006,'RC'!$E$6)))</f>
        <v/>
      </c>
      <c r="AD2366" s="48">
        <f>SUMIF($AQ$7:$AQ$3006,'RC'!$E$6,$J$7:$J$3006)+SUMIF($AQ$7:$AQ$3006,'RC'!$E$6,$L$7:$L$3006)</f>
        <v>21</v>
      </c>
      <c r="AF2366" s="48">
        <v>2.64099999999928E-2</v>
      </c>
      <c r="AG2366" s="48">
        <f>IF(OR(AQ2366="",AQ2366&lt;&gt;'RC'!$E$6,AB2366&lt;&gt;'RC'!$D$21),0,1)</f>
        <v>0</v>
      </c>
      <c r="AH2366" s="48">
        <f t="shared" si="812"/>
        <v>2.64099999999928E-2</v>
      </c>
      <c r="AI2366" s="48" t="str">
        <f t="shared" si="794"/>
        <v/>
      </c>
      <c r="AJ2366" s="48" t="str">
        <f t="shared" si="795"/>
        <v/>
      </c>
      <c r="AK2366" s="52" t="str">
        <f t="shared" si="796"/>
        <v/>
      </c>
      <c r="AL2366" s="52" t="str">
        <f t="shared" si="797"/>
        <v/>
      </c>
      <c r="AM2366" s="48" t="str">
        <f t="shared" si="798"/>
        <v/>
      </c>
      <c r="AN2366" s="48" t="str">
        <f t="shared" si="799"/>
        <v/>
      </c>
      <c r="AP2366" s="18" t="str">
        <f t="shared" si="800"/>
        <v/>
      </c>
      <c r="AQ2366" s="18" t="str">
        <f t="shared" si="801"/>
        <v/>
      </c>
      <c r="AR2366" s="18">
        <v>2.6409999999999999E-2</v>
      </c>
      <c r="AS2366" s="18">
        <f>IF(AF!$D$27="Todos",1,IF(M2366=AF!$D$27,1,0))</f>
        <v>1</v>
      </c>
      <c r="AT2366" s="53">
        <f>IF(AND(E2366=AF!$D$6,OR(LT!M2366=AF!$D$27,AF!$D$27="Todos"),OR(AP2366=AF!$E$8,AQ2366=AF!$E$8)),AR2366+AS2366,0)</f>
        <v>0</v>
      </c>
      <c r="AU2366" s="18" t="str">
        <f t="shared" si="802"/>
        <v/>
      </c>
      <c r="AV2366" s="54" t="str">
        <f t="shared" si="803"/>
        <v/>
      </c>
      <c r="AW2366" s="54" t="str">
        <f t="shared" si="804"/>
        <v/>
      </c>
      <c r="AX2366" s="18" t="str">
        <f t="shared" si="805"/>
        <v/>
      </c>
      <c r="AY2366" s="18" t="str">
        <f t="shared" si="806"/>
        <v/>
      </c>
      <c r="BA2366" s="18">
        <f>IF($E2366=AF!$D$6,IF($M2366="Concluída no prazo",2,IF($M2366="Concluída com atraso",1,0)),0)</f>
        <v>0</v>
      </c>
      <c r="BB2366" s="18">
        <f>IF($E2366=AF!$D$6,IF($M2366="Atrasada",2,IF($M2366="Concluída com atraso",1,0)),0)</f>
        <v>0</v>
      </c>
      <c r="BC2366" s="18">
        <v>2.3599999999999999E-2</v>
      </c>
      <c r="BD2366" s="18">
        <f t="shared" si="813"/>
        <v>2.3599999999999999E-2</v>
      </c>
      <c r="BE2366" s="18">
        <f t="shared" si="813"/>
        <v>2.3599999999999999E-2</v>
      </c>
      <c r="BF2366" s="18" t="str">
        <f t="shared" si="807"/>
        <v/>
      </c>
      <c r="BN2366" s="18" t="str">
        <f t="shared" si="808"/>
        <v>s</v>
      </c>
    </row>
    <row r="2367" spans="3:66" ht="50.1" customHeight="1" thickTop="1" thickBot="1" x14ac:dyDescent="0.3">
      <c r="C2367" s="46"/>
      <c r="D2367" s="46"/>
      <c r="E2367" s="46"/>
      <c r="F2367" s="122"/>
      <c r="G2367" s="122"/>
      <c r="H2367" s="78" t="str">
        <f t="shared" si="809"/>
        <v/>
      </c>
      <c r="I2367" s="78" t="str">
        <f t="shared" si="810"/>
        <v/>
      </c>
      <c r="J2367" s="16"/>
      <c r="K2367" s="46" t="str">
        <f t="shared" si="811"/>
        <v/>
      </c>
      <c r="L2367" s="16"/>
      <c r="M2367" s="16"/>
      <c r="N2367" s="46"/>
      <c r="O2367" s="47" t="str">
        <f t="shared" si="814"/>
        <v/>
      </c>
      <c r="P2367" s="47"/>
      <c r="Q2367" s="48" t="str">
        <f>IFERROR(VLOOKUP(E2367,Funcionários!$C$8:$E$207,3,FALSE),"")</f>
        <v/>
      </c>
      <c r="R2367" s="47"/>
      <c r="S2367" s="49" t="str">
        <f t="shared" si="815"/>
        <v/>
      </c>
      <c r="T2367" s="49">
        <v>2.3609999999999999E-2</v>
      </c>
      <c r="U2367" s="48" t="str">
        <f>IF(Funcionários!C2368=0,"",Funcionários!C2368)</f>
        <v/>
      </c>
      <c r="V2367" s="50">
        <f>IF(U2367="",0,IF(COUNTIFS($E$7:$E$3006,U2367,$I$7:$I$3006,'RC'!$E$6)=0,0,COUNTIFS($M$7:$M$3006,"Concluída no prazo",$E$7:$E$3006,U2367,$I$7:$I$3006,'RC'!$E$6)/COUNTIFS($E$7:$E$3006,U2367,$I$7:$I$3006,'RC'!$E$6)))</f>
        <v>0</v>
      </c>
      <c r="W2367" s="49">
        <f>SUMIFS($J$7:$J$3006,$E$7:$E$3006,U2367,$I$7:$I$3006,'RC'!$E$6)+SUMIFS($L$7:$L$3006,$E$7:$E$3006,U2367,$I$7:$I$3006,'RC'!$E$6)</f>
        <v>0</v>
      </c>
      <c r="X2367" s="48">
        <f>COUNTIFS($E$7:$E$3006,U2367,$I$7:$I$3006,'RC'!$E$6)</f>
        <v>0</v>
      </c>
      <c r="Y2367" s="48"/>
      <c r="Z2367" s="51" t="str">
        <f>IF(AQ2367='RC'!$E$6,AC2367*1000+AD2367,"")</f>
        <v/>
      </c>
      <c r="AA2367" s="51" t="str">
        <f>IF(AB2367="","",IF(AQ2367='RC'!$E$6,AC2367*1000-AD2367,""))</f>
        <v/>
      </c>
      <c r="AB2367" s="48" t="str">
        <f>IFERROR(VLOOKUP(E2367,Funcionários!$C$8:$E$207,3,FALSE),"")</f>
        <v/>
      </c>
      <c r="AC2367" s="50" t="str">
        <f>IF(AB2367="","",IF(COUNTIFS($AB$7:$AB$3006,AB2367,$AQ$7:$AQ$3006,'RC'!$E$6)=0,"",COUNTIFS($M$7:$M$3006,"Concluída no prazo",$AB$7:$AB$3006,AB2367,$AQ$7:$AQ$3006,'RC'!$E$6)/COUNTIFS($AB$7:$AB$3006,AB2367,$AQ$7:$AQ$3006,'RC'!$E$6)))</f>
        <v/>
      </c>
      <c r="AD2367" s="48">
        <f>SUMIF($AQ$7:$AQ$3006,'RC'!$E$6,$J$7:$J$3006)+SUMIF($AQ$7:$AQ$3006,'RC'!$E$6,$L$7:$L$3006)</f>
        <v>21</v>
      </c>
      <c r="AF2367" s="48">
        <v>2.6399999999992801E-2</v>
      </c>
      <c r="AG2367" s="48">
        <f>IF(OR(AQ2367="",AQ2367&lt;&gt;'RC'!$E$6,AB2367&lt;&gt;'RC'!$D$21),0,1)</f>
        <v>0</v>
      </c>
      <c r="AH2367" s="48">
        <f t="shared" si="812"/>
        <v>2.6399999999992801E-2</v>
      </c>
      <c r="AI2367" s="48" t="str">
        <f t="shared" si="794"/>
        <v/>
      </c>
      <c r="AJ2367" s="48" t="str">
        <f t="shared" si="795"/>
        <v/>
      </c>
      <c r="AK2367" s="52" t="str">
        <f t="shared" si="796"/>
        <v/>
      </c>
      <c r="AL2367" s="52" t="str">
        <f t="shared" si="797"/>
        <v/>
      </c>
      <c r="AM2367" s="48" t="str">
        <f t="shared" si="798"/>
        <v/>
      </c>
      <c r="AN2367" s="48" t="str">
        <f t="shared" si="799"/>
        <v/>
      </c>
      <c r="AP2367" s="18" t="str">
        <f t="shared" si="800"/>
        <v/>
      </c>
      <c r="AQ2367" s="18" t="str">
        <f t="shared" si="801"/>
        <v/>
      </c>
      <c r="AR2367" s="18">
        <v>2.64E-2</v>
      </c>
      <c r="AS2367" s="18">
        <f>IF(AF!$D$27="Todos",1,IF(M2367=AF!$D$27,1,0))</f>
        <v>1</v>
      </c>
      <c r="AT2367" s="53">
        <f>IF(AND(E2367=AF!$D$6,OR(LT!M2367=AF!$D$27,AF!$D$27="Todos"),OR(AP2367=AF!$E$8,AQ2367=AF!$E$8)),AR2367+AS2367,0)</f>
        <v>0</v>
      </c>
      <c r="AU2367" s="18" t="str">
        <f t="shared" si="802"/>
        <v/>
      </c>
      <c r="AV2367" s="54" t="str">
        <f t="shared" si="803"/>
        <v/>
      </c>
      <c r="AW2367" s="54" t="str">
        <f t="shared" si="804"/>
        <v/>
      </c>
      <c r="AX2367" s="18" t="str">
        <f t="shared" si="805"/>
        <v/>
      </c>
      <c r="AY2367" s="18" t="str">
        <f t="shared" si="806"/>
        <v/>
      </c>
      <c r="BA2367" s="18">
        <f>IF($E2367=AF!$D$6,IF($M2367="Concluída no prazo",2,IF($M2367="Concluída com atraso",1,0)),0)</f>
        <v>0</v>
      </c>
      <c r="BB2367" s="18">
        <f>IF($E2367=AF!$D$6,IF($M2367="Atrasada",2,IF($M2367="Concluída com atraso",1,0)),0)</f>
        <v>0</v>
      </c>
      <c r="BC2367" s="18">
        <v>2.3609999999999999E-2</v>
      </c>
      <c r="BD2367" s="18">
        <f t="shared" si="813"/>
        <v>2.3609999999999999E-2</v>
      </c>
      <c r="BE2367" s="18">
        <f t="shared" si="813"/>
        <v>2.3609999999999999E-2</v>
      </c>
      <c r="BF2367" s="18" t="str">
        <f t="shared" si="807"/>
        <v/>
      </c>
      <c r="BN2367" s="18" t="str">
        <f t="shared" si="808"/>
        <v>s</v>
      </c>
    </row>
    <row r="2368" spans="3:66" ht="50.1" customHeight="1" thickTop="1" thickBot="1" x14ac:dyDescent="0.3">
      <c r="C2368" s="46"/>
      <c r="D2368" s="46"/>
      <c r="E2368" s="46"/>
      <c r="F2368" s="122"/>
      <c r="G2368" s="122"/>
      <c r="H2368" s="78" t="str">
        <f t="shared" si="809"/>
        <v/>
      </c>
      <c r="I2368" s="78" t="str">
        <f t="shared" si="810"/>
        <v/>
      </c>
      <c r="J2368" s="16"/>
      <c r="K2368" s="46" t="str">
        <f t="shared" si="811"/>
        <v/>
      </c>
      <c r="L2368" s="16"/>
      <c r="M2368" s="16"/>
      <c r="N2368" s="46"/>
      <c r="O2368" s="47" t="str">
        <f t="shared" si="814"/>
        <v/>
      </c>
      <c r="P2368" s="47"/>
      <c r="Q2368" s="48" t="str">
        <f>IFERROR(VLOOKUP(E2368,Funcionários!$C$8:$E$207,3,FALSE),"")</f>
        <v/>
      </c>
      <c r="R2368" s="47"/>
      <c r="S2368" s="49" t="str">
        <f t="shared" si="815"/>
        <v/>
      </c>
      <c r="T2368" s="49">
        <v>2.3619999999999999E-2</v>
      </c>
      <c r="U2368" s="48" t="str">
        <f>IF(Funcionários!C2369=0,"",Funcionários!C2369)</f>
        <v/>
      </c>
      <c r="V2368" s="50">
        <f>IF(U2368="",0,IF(COUNTIFS($E$7:$E$3006,U2368,$I$7:$I$3006,'RC'!$E$6)=0,0,COUNTIFS($M$7:$M$3006,"Concluída no prazo",$E$7:$E$3006,U2368,$I$7:$I$3006,'RC'!$E$6)/COUNTIFS($E$7:$E$3006,U2368,$I$7:$I$3006,'RC'!$E$6)))</f>
        <v>0</v>
      </c>
      <c r="W2368" s="49">
        <f>SUMIFS($J$7:$J$3006,$E$7:$E$3006,U2368,$I$7:$I$3006,'RC'!$E$6)+SUMIFS($L$7:$L$3006,$E$7:$E$3006,U2368,$I$7:$I$3006,'RC'!$E$6)</f>
        <v>0</v>
      </c>
      <c r="X2368" s="48">
        <f>COUNTIFS($E$7:$E$3006,U2368,$I$7:$I$3006,'RC'!$E$6)</f>
        <v>0</v>
      </c>
      <c r="Y2368" s="48"/>
      <c r="Z2368" s="51" t="str">
        <f>IF(AQ2368='RC'!$E$6,AC2368*1000+AD2368,"")</f>
        <v/>
      </c>
      <c r="AA2368" s="51" t="str">
        <f>IF(AB2368="","",IF(AQ2368='RC'!$E$6,AC2368*1000-AD2368,""))</f>
        <v/>
      </c>
      <c r="AB2368" s="48" t="str">
        <f>IFERROR(VLOOKUP(E2368,Funcionários!$C$8:$E$207,3,FALSE),"")</f>
        <v/>
      </c>
      <c r="AC2368" s="50" t="str">
        <f>IF(AB2368="","",IF(COUNTIFS($AB$7:$AB$3006,AB2368,$AQ$7:$AQ$3006,'RC'!$E$6)=0,"",COUNTIFS($M$7:$M$3006,"Concluída no prazo",$AB$7:$AB$3006,AB2368,$AQ$7:$AQ$3006,'RC'!$E$6)/COUNTIFS($AB$7:$AB$3006,AB2368,$AQ$7:$AQ$3006,'RC'!$E$6)))</f>
        <v/>
      </c>
      <c r="AD2368" s="48">
        <f>SUMIF($AQ$7:$AQ$3006,'RC'!$E$6,$J$7:$J$3006)+SUMIF($AQ$7:$AQ$3006,'RC'!$E$6,$L$7:$L$3006)</f>
        <v>21</v>
      </c>
      <c r="AF2368" s="48">
        <v>2.6389999999992801E-2</v>
      </c>
      <c r="AG2368" s="48">
        <f>IF(OR(AQ2368="",AQ2368&lt;&gt;'RC'!$E$6,AB2368&lt;&gt;'RC'!$D$21),0,1)</f>
        <v>0</v>
      </c>
      <c r="AH2368" s="48">
        <f t="shared" si="812"/>
        <v>2.6389999999992801E-2</v>
      </c>
      <c r="AI2368" s="48" t="str">
        <f t="shared" si="794"/>
        <v/>
      </c>
      <c r="AJ2368" s="48" t="str">
        <f t="shared" si="795"/>
        <v/>
      </c>
      <c r="AK2368" s="52" t="str">
        <f t="shared" si="796"/>
        <v/>
      </c>
      <c r="AL2368" s="52" t="str">
        <f t="shared" si="797"/>
        <v/>
      </c>
      <c r="AM2368" s="48" t="str">
        <f t="shared" si="798"/>
        <v/>
      </c>
      <c r="AN2368" s="48" t="str">
        <f t="shared" si="799"/>
        <v/>
      </c>
      <c r="AP2368" s="18" t="str">
        <f t="shared" si="800"/>
        <v/>
      </c>
      <c r="AQ2368" s="18" t="str">
        <f t="shared" si="801"/>
        <v/>
      </c>
      <c r="AR2368" s="18">
        <v>2.639E-2</v>
      </c>
      <c r="AS2368" s="18">
        <f>IF(AF!$D$27="Todos",1,IF(M2368=AF!$D$27,1,0))</f>
        <v>1</v>
      </c>
      <c r="AT2368" s="53">
        <f>IF(AND(E2368=AF!$D$6,OR(LT!M2368=AF!$D$27,AF!$D$27="Todos"),OR(AP2368=AF!$E$8,AQ2368=AF!$E$8)),AR2368+AS2368,0)</f>
        <v>0</v>
      </c>
      <c r="AU2368" s="18" t="str">
        <f t="shared" si="802"/>
        <v/>
      </c>
      <c r="AV2368" s="54" t="str">
        <f t="shared" si="803"/>
        <v/>
      </c>
      <c r="AW2368" s="54" t="str">
        <f t="shared" si="804"/>
        <v/>
      </c>
      <c r="AX2368" s="18" t="str">
        <f t="shared" si="805"/>
        <v/>
      </c>
      <c r="AY2368" s="18" t="str">
        <f t="shared" si="806"/>
        <v/>
      </c>
      <c r="BA2368" s="18">
        <f>IF($E2368=AF!$D$6,IF($M2368="Concluída no prazo",2,IF($M2368="Concluída com atraso",1,0)),0)</f>
        <v>0</v>
      </c>
      <c r="BB2368" s="18">
        <f>IF($E2368=AF!$D$6,IF($M2368="Atrasada",2,IF($M2368="Concluída com atraso",1,0)),0)</f>
        <v>0</v>
      </c>
      <c r="BC2368" s="18">
        <v>2.3619999999999999E-2</v>
      </c>
      <c r="BD2368" s="18">
        <f t="shared" si="813"/>
        <v>2.3619999999999999E-2</v>
      </c>
      <c r="BE2368" s="18">
        <f t="shared" si="813"/>
        <v>2.3619999999999999E-2</v>
      </c>
      <c r="BF2368" s="18" t="str">
        <f t="shared" si="807"/>
        <v/>
      </c>
      <c r="BN2368" s="18" t="str">
        <f t="shared" si="808"/>
        <v>s</v>
      </c>
    </row>
    <row r="2369" spans="3:66" ht="50.1" customHeight="1" thickTop="1" thickBot="1" x14ac:dyDescent="0.3">
      <c r="C2369" s="46"/>
      <c r="D2369" s="46"/>
      <c r="E2369" s="46"/>
      <c r="F2369" s="122"/>
      <c r="G2369" s="122"/>
      <c r="H2369" s="78" t="str">
        <f t="shared" si="809"/>
        <v/>
      </c>
      <c r="I2369" s="78" t="str">
        <f t="shared" si="810"/>
        <v/>
      </c>
      <c r="J2369" s="16"/>
      <c r="K2369" s="46" t="str">
        <f t="shared" si="811"/>
        <v/>
      </c>
      <c r="L2369" s="16"/>
      <c r="M2369" s="16"/>
      <c r="N2369" s="46"/>
      <c r="O2369" s="47" t="str">
        <f t="shared" si="814"/>
        <v/>
      </c>
      <c r="P2369" s="47"/>
      <c r="Q2369" s="48" t="str">
        <f>IFERROR(VLOOKUP(E2369,Funcionários!$C$8:$E$207,3,FALSE),"")</f>
        <v/>
      </c>
      <c r="R2369" s="47"/>
      <c r="S2369" s="49" t="str">
        <f t="shared" si="815"/>
        <v/>
      </c>
      <c r="T2369" s="49">
        <v>2.3630000000000002E-2</v>
      </c>
      <c r="U2369" s="48" t="str">
        <f>IF(Funcionários!C2370=0,"",Funcionários!C2370)</f>
        <v/>
      </c>
      <c r="V2369" s="50">
        <f>IF(U2369="",0,IF(COUNTIFS($E$7:$E$3006,U2369,$I$7:$I$3006,'RC'!$E$6)=0,0,COUNTIFS($M$7:$M$3006,"Concluída no prazo",$E$7:$E$3006,U2369,$I$7:$I$3006,'RC'!$E$6)/COUNTIFS($E$7:$E$3006,U2369,$I$7:$I$3006,'RC'!$E$6)))</f>
        <v>0</v>
      </c>
      <c r="W2369" s="49">
        <f>SUMIFS($J$7:$J$3006,$E$7:$E$3006,U2369,$I$7:$I$3006,'RC'!$E$6)+SUMIFS($L$7:$L$3006,$E$7:$E$3006,U2369,$I$7:$I$3006,'RC'!$E$6)</f>
        <v>0</v>
      </c>
      <c r="X2369" s="48">
        <f>COUNTIFS($E$7:$E$3006,U2369,$I$7:$I$3006,'RC'!$E$6)</f>
        <v>0</v>
      </c>
      <c r="Y2369" s="48"/>
      <c r="Z2369" s="51" t="str">
        <f>IF(AQ2369='RC'!$E$6,AC2369*1000+AD2369,"")</f>
        <v/>
      </c>
      <c r="AA2369" s="51" t="str">
        <f>IF(AB2369="","",IF(AQ2369='RC'!$E$6,AC2369*1000-AD2369,""))</f>
        <v/>
      </c>
      <c r="AB2369" s="48" t="str">
        <f>IFERROR(VLOOKUP(E2369,Funcionários!$C$8:$E$207,3,FALSE),"")</f>
        <v/>
      </c>
      <c r="AC2369" s="50" t="str">
        <f>IF(AB2369="","",IF(COUNTIFS($AB$7:$AB$3006,AB2369,$AQ$7:$AQ$3006,'RC'!$E$6)=0,"",COUNTIFS($M$7:$M$3006,"Concluída no prazo",$AB$7:$AB$3006,AB2369,$AQ$7:$AQ$3006,'RC'!$E$6)/COUNTIFS($AB$7:$AB$3006,AB2369,$AQ$7:$AQ$3006,'RC'!$E$6)))</f>
        <v/>
      </c>
      <c r="AD2369" s="48">
        <f>SUMIF($AQ$7:$AQ$3006,'RC'!$E$6,$J$7:$J$3006)+SUMIF($AQ$7:$AQ$3006,'RC'!$E$6,$L$7:$L$3006)</f>
        <v>21</v>
      </c>
      <c r="AF2369" s="48">
        <v>2.6379999999992802E-2</v>
      </c>
      <c r="AG2369" s="48">
        <f>IF(OR(AQ2369="",AQ2369&lt;&gt;'RC'!$E$6,AB2369&lt;&gt;'RC'!$D$21),0,1)</f>
        <v>0</v>
      </c>
      <c r="AH2369" s="48">
        <f t="shared" si="812"/>
        <v>2.6379999999992802E-2</v>
      </c>
      <c r="AI2369" s="48" t="str">
        <f t="shared" si="794"/>
        <v/>
      </c>
      <c r="AJ2369" s="48" t="str">
        <f t="shared" si="795"/>
        <v/>
      </c>
      <c r="AK2369" s="52" t="str">
        <f t="shared" si="796"/>
        <v/>
      </c>
      <c r="AL2369" s="52" t="str">
        <f t="shared" si="797"/>
        <v/>
      </c>
      <c r="AM2369" s="48" t="str">
        <f t="shared" si="798"/>
        <v/>
      </c>
      <c r="AN2369" s="48" t="str">
        <f t="shared" si="799"/>
        <v/>
      </c>
      <c r="AP2369" s="18" t="str">
        <f t="shared" si="800"/>
        <v/>
      </c>
      <c r="AQ2369" s="18" t="str">
        <f t="shared" si="801"/>
        <v/>
      </c>
      <c r="AR2369" s="18">
        <v>2.6380000000000001E-2</v>
      </c>
      <c r="AS2369" s="18">
        <f>IF(AF!$D$27="Todos",1,IF(M2369=AF!$D$27,1,0))</f>
        <v>1</v>
      </c>
      <c r="AT2369" s="53">
        <f>IF(AND(E2369=AF!$D$6,OR(LT!M2369=AF!$D$27,AF!$D$27="Todos"),OR(AP2369=AF!$E$8,AQ2369=AF!$E$8)),AR2369+AS2369,0)</f>
        <v>0</v>
      </c>
      <c r="AU2369" s="18" t="str">
        <f t="shared" si="802"/>
        <v/>
      </c>
      <c r="AV2369" s="54" t="str">
        <f t="shared" si="803"/>
        <v/>
      </c>
      <c r="AW2369" s="54" t="str">
        <f t="shared" si="804"/>
        <v/>
      </c>
      <c r="AX2369" s="18" t="str">
        <f t="shared" si="805"/>
        <v/>
      </c>
      <c r="AY2369" s="18" t="str">
        <f t="shared" si="806"/>
        <v/>
      </c>
      <c r="BA2369" s="18">
        <f>IF($E2369=AF!$D$6,IF($M2369="Concluída no prazo",2,IF($M2369="Concluída com atraso",1,0)),0)</f>
        <v>0</v>
      </c>
      <c r="BB2369" s="18">
        <f>IF($E2369=AF!$D$6,IF($M2369="Atrasada",2,IF($M2369="Concluída com atraso",1,0)),0)</f>
        <v>0</v>
      </c>
      <c r="BC2369" s="18">
        <v>2.3630000000000002E-2</v>
      </c>
      <c r="BD2369" s="18">
        <f t="shared" si="813"/>
        <v>2.3630000000000002E-2</v>
      </c>
      <c r="BE2369" s="18">
        <f t="shared" si="813"/>
        <v>2.3630000000000002E-2</v>
      </c>
      <c r="BF2369" s="18" t="str">
        <f t="shared" si="807"/>
        <v/>
      </c>
      <c r="BN2369" s="18" t="str">
        <f t="shared" si="808"/>
        <v>s</v>
      </c>
    </row>
    <row r="2370" spans="3:66" ht="50.1" customHeight="1" thickTop="1" thickBot="1" x14ac:dyDescent="0.3">
      <c r="C2370" s="46"/>
      <c r="D2370" s="46"/>
      <c r="E2370" s="46"/>
      <c r="F2370" s="122"/>
      <c r="G2370" s="122"/>
      <c r="H2370" s="78" t="str">
        <f t="shared" si="809"/>
        <v/>
      </c>
      <c r="I2370" s="78" t="str">
        <f t="shared" si="810"/>
        <v/>
      </c>
      <c r="J2370" s="16"/>
      <c r="K2370" s="46" t="str">
        <f t="shared" si="811"/>
        <v/>
      </c>
      <c r="L2370" s="16"/>
      <c r="M2370" s="16"/>
      <c r="N2370" s="46"/>
      <c r="O2370" s="47" t="str">
        <f t="shared" si="814"/>
        <v/>
      </c>
      <c r="P2370" s="47"/>
      <c r="Q2370" s="48" t="str">
        <f>IFERROR(VLOOKUP(E2370,Funcionários!$C$8:$E$207,3,FALSE),"")</f>
        <v/>
      </c>
      <c r="R2370" s="47"/>
      <c r="S2370" s="49" t="str">
        <f t="shared" si="815"/>
        <v/>
      </c>
      <c r="T2370" s="49">
        <v>2.3640000000000001E-2</v>
      </c>
      <c r="U2370" s="48" t="str">
        <f>IF(Funcionários!C2371=0,"",Funcionários!C2371)</f>
        <v/>
      </c>
      <c r="V2370" s="50">
        <f>IF(U2370="",0,IF(COUNTIFS($E$7:$E$3006,U2370,$I$7:$I$3006,'RC'!$E$6)=0,0,COUNTIFS($M$7:$M$3006,"Concluída no prazo",$E$7:$E$3006,U2370,$I$7:$I$3006,'RC'!$E$6)/COUNTIFS($E$7:$E$3006,U2370,$I$7:$I$3006,'RC'!$E$6)))</f>
        <v>0</v>
      </c>
      <c r="W2370" s="49">
        <f>SUMIFS($J$7:$J$3006,$E$7:$E$3006,U2370,$I$7:$I$3006,'RC'!$E$6)+SUMIFS($L$7:$L$3006,$E$7:$E$3006,U2370,$I$7:$I$3006,'RC'!$E$6)</f>
        <v>0</v>
      </c>
      <c r="X2370" s="48">
        <f>COUNTIFS($E$7:$E$3006,U2370,$I$7:$I$3006,'RC'!$E$6)</f>
        <v>0</v>
      </c>
      <c r="Y2370" s="48"/>
      <c r="Z2370" s="51" t="str">
        <f>IF(AQ2370='RC'!$E$6,AC2370*1000+AD2370,"")</f>
        <v/>
      </c>
      <c r="AA2370" s="51" t="str">
        <f>IF(AB2370="","",IF(AQ2370='RC'!$E$6,AC2370*1000-AD2370,""))</f>
        <v/>
      </c>
      <c r="AB2370" s="48" t="str">
        <f>IFERROR(VLOOKUP(E2370,Funcionários!$C$8:$E$207,3,FALSE),"")</f>
        <v/>
      </c>
      <c r="AC2370" s="50" t="str">
        <f>IF(AB2370="","",IF(COUNTIFS($AB$7:$AB$3006,AB2370,$AQ$7:$AQ$3006,'RC'!$E$6)=0,"",COUNTIFS($M$7:$M$3006,"Concluída no prazo",$AB$7:$AB$3006,AB2370,$AQ$7:$AQ$3006,'RC'!$E$6)/COUNTIFS($AB$7:$AB$3006,AB2370,$AQ$7:$AQ$3006,'RC'!$E$6)))</f>
        <v/>
      </c>
      <c r="AD2370" s="48">
        <f>SUMIF($AQ$7:$AQ$3006,'RC'!$E$6,$J$7:$J$3006)+SUMIF($AQ$7:$AQ$3006,'RC'!$E$6,$L$7:$L$3006)</f>
        <v>21</v>
      </c>
      <c r="AF2370" s="48">
        <v>2.6369999999992799E-2</v>
      </c>
      <c r="AG2370" s="48">
        <f>IF(OR(AQ2370="",AQ2370&lt;&gt;'RC'!$E$6,AB2370&lt;&gt;'RC'!$D$21),0,1)</f>
        <v>0</v>
      </c>
      <c r="AH2370" s="48">
        <f t="shared" si="812"/>
        <v>2.6369999999992799E-2</v>
      </c>
      <c r="AI2370" s="48" t="str">
        <f t="shared" si="794"/>
        <v/>
      </c>
      <c r="AJ2370" s="48" t="str">
        <f t="shared" si="795"/>
        <v/>
      </c>
      <c r="AK2370" s="52" t="str">
        <f t="shared" si="796"/>
        <v/>
      </c>
      <c r="AL2370" s="52" t="str">
        <f t="shared" si="797"/>
        <v/>
      </c>
      <c r="AM2370" s="48" t="str">
        <f t="shared" si="798"/>
        <v/>
      </c>
      <c r="AN2370" s="48" t="str">
        <f t="shared" si="799"/>
        <v/>
      </c>
      <c r="AP2370" s="18" t="str">
        <f t="shared" si="800"/>
        <v/>
      </c>
      <c r="AQ2370" s="18" t="str">
        <f t="shared" si="801"/>
        <v/>
      </c>
      <c r="AR2370" s="18">
        <v>2.6370000000000001E-2</v>
      </c>
      <c r="AS2370" s="18">
        <f>IF(AF!$D$27="Todos",1,IF(M2370=AF!$D$27,1,0))</f>
        <v>1</v>
      </c>
      <c r="AT2370" s="53">
        <f>IF(AND(E2370=AF!$D$6,OR(LT!M2370=AF!$D$27,AF!$D$27="Todos"),OR(AP2370=AF!$E$8,AQ2370=AF!$E$8)),AR2370+AS2370,0)</f>
        <v>0</v>
      </c>
      <c r="AU2370" s="18" t="str">
        <f t="shared" si="802"/>
        <v/>
      </c>
      <c r="AV2370" s="54" t="str">
        <f t="shared" si="803"/>
        <v/>
      </c>
      <c r="AW2370" s="54" t="str">
        <f t="shared" si="804"/>
        <v/>
      </c>
      <c r="AX2370" s="18" t="str">
        <f t="shared" si="805"/>
        <v/>
      </c>
      <c r="AY2370" s="18" t="str">
        <f t="shared" si="806"/>
        <v/>
      </c>
      <c r="BA2370" s="18">
        <f>IF($E2370=AF!$D$6,IF($M2370="Concluída no prazo",2,IF($M2370="Concluída com atraso",1,0)),0)</f>
        <v>0</v>
      </c>
      <c r="BB2370" s="18">
        <f>IF($E2370=AF!$D$6,IF($M2370="Atrasada",2,IF($M2370="Concluída com atraso",1,0)),0)</f>
        <v>0</v>
      </c>
      <c r="BC2370" s="18">
        <v>2.3640000000000001E-2</v>
      </c>
      <c r="BD2370" s="18">
        <f t="shared" si="813"/>
        <v>2.3640000000000001E-2</v>
      </c>
      <c r="BE2370" s="18">
        <f t="shared" si="813"/>
        <v>2.3640000000000001E-2</v>
      </c>
      <c r="BF2370" s="18" t="str">
        <f t="shared" si="807"/>
        <v/>
      </c>
      <c r="BN2370" s="18" t="str">
        <f t="shared" si="808"/>
        <v>s</v>
      </c>
    </row>
    <row r="2371" spans="3:66" ht="50.1" customHeight="1" thickTop="1" thickBot="1" x14ac:dyDescent="0.3">
      <c r="C2371" s="46"/>
      <c r="D2371" s="46"/>
      <c r="E2371" s="46"/>
      <c r="F2371" s="122"/>
      <c r="G2371" s="122"/>
      <c r="H2371" s="78" t="str">
        <f t="shared" si="809"/>
        <v/>
      </c>
      <c r="I2371" s="78" t="str">
        <f t="shared" si="810"/>
        <v/>
      </c>
      <c r="J2371" s="16"/>
      <c r="K2371" s="46" t="str">
        <f t="shared" si="811"/>
        <v/>
      </c>
      <c r="L2371" s="16"/>
      <c r="M2371" s="16"/>
      <c r="N2371" s="46"/>
      <c r="O2371" s="47" t="str">
        <f t="shared" si="814"/>
        <v/>
      </c>
      <c r="P2371" s="47"/>
      <c r="Q2371" s="48" t="str">
        <f>IFERROR(VLOOKUP(E2371,Funcionários!$C$8:$E$207,3,FALSE),"")</f>
        <v/>
      </c>
      <c r="R2371" s="47"/>
      <c r="S2371" s="49" t="str">
        <f t="shared" si="815"/>
        <v/>
      </c>
      <c r="T2371" s="49">
        <v>2.3650000000000001E-2</v>
      </c>
      <c r="U2371" s="48" t="str">
        <f>IF(Funcionários!C2372=0,"",Funcionários!C2372)</f>
        <v/>
      </c>
      <c r="V2371" s="50">
        <f>IF(U2371="",0,IF(COUNTIFS($E$7:$E$3006,U2371,$I$7:$I$3006,'RC'!$E$6)=0,0,COUNTIFS($M$7:$M$3006,"Concluída no prazo",$E$7:$E$3006,U2371,$I$7:$I$3006,'RC'!$E$6)/COUNTIFS($E$7:$E$3006,U2371,$I$7:$I$3006,'RC'!$E$6)))</f>
        <v>0</v>
      </c>
      <c r="W2371" s="49">
        <f>SUMIFS($J$7:$J$3006,$E$7:$E$3006,U2371,$I$7:$I$3006,'RC'!$E$6)+SUMIFS($L$7:$L$3006,$E$7:$E$3006,U2371,$I$7:$I$3006,'RC'!$E$6)</f>
        <v>0</v>
      </c>
      <c r="X2371" s="48">
        <f>COUNTIFS($E$7:$E$3006,U2371,$I$7:$I$3006,'RC'!$E$6)</f>
        <v>0</v>
      </c>
      <c r="Y2371" s="48"/>
      <c r="Z2371" s="51" t="str">
        <f>IF(AQ2371='RC'!$E$6,AC2371*1000+AD2371,"")</f>
        <v/>
      </c>
      <c r="AA2371" s="51" t="str">
        <f>IF(AB2371="","",IF(AQ2371='RC'!$E$6,AC2371*1000-AD2371,""))</f>
        <v/>
      </c>
      <c r="AB2371" s="48" t="str">
        <f>IFERROR(VLOOKUP(E2371,Funcionários!$C$8:$E$207,3,FALSE),"")</f>
        <v/>
      </c>
      <c r="AC2371" s="50" t="str">
        <f>IF(AB2371="","",IF(COUNTIFS($AB$7:$AB$3006,AB2371,$AQ$7:$AQ$3006,'RC'!$E$6)=0,"",COUNTIFS($M$7:$M$3006,"Concluída no prazo",$AB$7:$AB$3006,AB2371,$AQ$7:$AQ$3006,'RC'!$E$6)/COUNTIFS($AB$7:$AB$3006,AB2371,$AQ$7:$AQ$3006,'RC'!$E$6)))</f>
        <v/>
      </c>
      <c r="AD2371" s="48">
        <f>SUMIF($AQ$7:$AQ$3006,'RC'!$E$6,$J$7:$J$3006)+SUMIF($AQ$7:$AQ$3006,'RC'!$E$6,$L$7:$L$3006)</f>
        <v>21</v>
      </c>
      <c r="AF2371" s="48">
        <v>2.6359999999992799E-2</v>
      </c>
      <c r="AG2371" s="48">
        <f>IF(OR(AQ2371="",AQ2371&lt;&gt;'RC'!$E$6,AB2371&lt;&gt;'RC'!$D$21),0,1)</f>
        <v>0</v>
      </c>
      <c r="AH2371" s="48">
        <f t="shared" si="812"/>
        <v>2.6359999999992799E-2</v>
      </c>
      <c r="AI2371" s="48" t="str">
        <f t="shared" si="794"/>
        <v/>
      </c>
      <c r="AJ2371" s="48" t="str">
        <f t="shared" si="795"/>
        <v/>
      </c>
      <c r="AK2371" s="52" t="str">
        <f t="shared" si="796"/>
        <v/>
      </c>
      <c r="AL2371" s="52" t="str">
        <f t="shared" si="797"/>
        <v/>
      </c>
      <c r="AM2371" s="48" t="str">
        <f t="shared" si="798"/>
        <v/>
      </c>
      <c r="AN2371" s="48" t="str">
        <f t="shared" si="799"/>
        <v/>
      </c>
      <c r="AP2371" s="18" t="str">
        <f t="shared" si="800"/>
        <v/>
      </c>
      <c r="AQ2371" s="18" t="str">
        <f t="shared" si="801"/>
        <v/>
      </c>
      <c r="AR2371" s="18">
        <v>2.6360000000000001E-2</v>
      </c>
      <c r="AS2371" s="18">
        <f>IF(AF!$D$27="Todos",1,IF(M2371=AF!$D$27,1,0))</f>
        <v>1</v>
      </c>
      <c r="AT2371" s="53">
        <f>IF(AND(E2371=AF!$D$6,OR(LT!M2371=AF!$D$27,AF!$D$27="Todos"),OR(AP2371=AF!$E$8,AQ2371=AF!$E$8)),AR2371+AS2371,0)</f>
        <v>0</v>
      </c>
      <c r="AU2371" s="18" t="str">
        <f t="shared" si="802"/>
        <v/>
      </c>
      <c r="AV2371" s="54" t="str">
        <f t="shared" si="803"/>
        <v/>
      </c>
      <c r="AW2371" s="54" t="str">
        <f t="shared" si="804"/>
        <v/>
      </c>
      <c r="AX2371" s="18" t="str">
        <f t="shared" si="805"/>
        <v/>
      </c>
      <c r="AY2371" s="18" t="str">
        <f t="shared" si="806"/>
        <v/>
      </c>
      <c r="BA2371" s="18">
        <f>IF($E2371=AF!$D$6,IF($M2371="Concluída no prazo",2,IF($M2371="Concluída com atraso",1,0)),0)</f>
        <v>0</v>
      </c>
      <c r="BB2371" s="18">
        <f>IF($E2371=AF!$D$6,IF($M2371="Atrasada",2,IF($M2371="Concluída com atraso",1,0)),0)</f>
        <v>0</v>
      </c>
      <c r="BC2371" s="18">
        <v>2.3650000000000001E-2</v>
      </c>
      <c r="BD2371" s="18">
        <f t="shared" si="813"/>
        <v>2.3650000000000001E-2</v>
      </c>
      <c r="BE2371" s="18">
        <f t="shared" si="813"/>
        <v>2.3650000000000001E-2</v>
      </c>
      <c r="BF2371" s="18" t="str">
        <f t="shared" si="807"/>
        <v/>
      </c>
      <c r="BN2371" s="18" t="str">
        <f t="shared" si="808"/>
        <v>s</v>
      </c>
    </row>
    <row r="2372" spans="3:66" ht="50.1" customHeight="1" thickTop="1" thickBot="1" x14ac:dyDescent="0.3">
      <c r="C2372" s="46"/>
      <c r="D2372" s="46"/>
      <c r="E2372" s="46"/>
      <c r="F2372" s="122"/>
      <c r="G2372" s="122"/>
      <c r="H2372" s="78" t="str">
        <f t="shared" si="809"/>
        <v/>
      </c>
      <c r="I2372" s="78" t="str">
        <f t="shared" si="810"/>
        <v/>
      </c>
      <c r="J2372" s="16"/>
      <c r="K2372" s="46" t="str">
        <f t="shared" si="811"/>
        <v/>
      </c>
      <c r="L2372" s="16"/>
      <c r="M2372" s="16"/>
      <c r="N2372" s="46"/>
      <c r="O2372" s="47" t="str">
        <f t="shared" si="814"/>
        <v/>
      </c>
      <c r="P2372" s="47"/>
      <c r="Q2372" s="48" t="str">
        <f>IFERROR(VLOOKUP(E2372,Funcionários!$C$8:$E$207,3,FALSE),"")</f>
        <v/>
      </c>
      <c r="R2372" s="47"/>
      <c r="S2372" s="49" t="str">
        <f t="shared" si="815"/>
        <v/>
      </c>
      <c r="T2372" s="49">
        <v>2.366E-2</v>
      </c>
      <c r="U2372" s="48" t="str">
        <f>IF(Funcionários!C2373=0,"",Funcionários!C2373)</f>
        <v/>
      </c>
      <c r="V2372" s="50">
        <f>IF(U2372="",0,IF(COUNTIFS($E$7:$E$3006,U2372,$I$7:$I$3006,'RC'!$E$6)=0,0,COUNTIFS($M$7:$M$3006,"Concluída no prazo",$E$7:$E$3006,U2372,$I$7:$I$3006,'RC'!$E$6)/COUNTIFS($E$7:$E$3006,U2372,$I$7:$I$3006,'RC'!$E$6)))</f>
        <v>0</v>
      </c>
      <c r="W2372" s="49">
        <f>SUMIFS($J$7:$J$3006,$E$7:$E$3006,U2372,$I$7:$I$3006,'RC'!$E$6)+SUMIFS($L$7:$L$3006,$E$7:$E$3006,U2372,$I$7:$I$3006,'RC'!$E$6)</f>
        <v>0</v>
      </c>
      <c r="X2372" s="48">
        <f>COUNTIFS($E$7:$E$3006,U2372,$I$7:$I$3006,'RC'!$E$6)</f>
        <v>0</v>
      </c>
      <c r="Y2372" s="48"/>
      <c r="Z2372" s="51" t="str">
        <f>IF(AQ2372='RC'!$E$6,AC2372*1000+AD2372,"")</f>
        <v/>
      </c>
      <c r="AA2372" s="51" t="str">
        <f>IF(AB2372="","",IF(AQ2372='RC'!$E$6,AC2372*1000-AD2372,""))</f>
        <v/>
      </c>
      <c r="AB2372" s="48" t="str">
        <f>IFERROR(VLOOKUP(E2372,Funcionários!$C$8:$E$207,3,FALSE),"")</f>
        <v/>
      </c>
      <c r="AC2372" s="50" t="str">
        <f>IF(AB2372="","",IF(COUNTIFS($AB$7:$AB$3006,AB2372,$AQ$7:$AQ$3006,'RC'!$E$6)=0,"",COUNTIFS($M$7:$M$3006,"Concluída no prazo",$AB$7:$AB$3006,AB2372,$AQ$7:$AQ$3006,'RC'!$E$6)/COUNTIFS($AB$7:$AB$3006,AB2372,$AQ$7:$AQ$3006,'RC'!$E$6)))</f>
        <v/>
      </c>
      <c r="AD2372" s="48">
        <f>SUMIF($AQ$7:$AQ$3006,'RC'!$E$6,$J$7:$J$3006)+SUMIF($AQ$7:$AQ$3006,'RC'!$E$6,$L$7:$L$3006)</f>
        <v>21</v>
      </c>
      <c r="AF2372" s="48">
        <v>2.6349999999992799E-2</v>
      </c>
      <c r="AG2372" s="48">
        <f>IF(OR(AQ2372="",AQ2372&lt;&gt;'RC'!$E$6,AB2372&lt;&gt;'RC'!$D$21),0,1)</f>
        <v>0</v>
      </c>
      <c r="AH2372" s="48">
        <f t="shared" si="812"/>
        <v>2.6349999999992799E-2</v>
      </c>
      <c r="AI2372" s="48" t="str">
        <f t="shared" si="794"/>
        <v/>
      </c>
      <c r="AJ2372" s="48" t="str">
        <f t="shared" si="795"/>
        <v/>
      </c>
      <c r="AK2372" s="52" t="str">
        <f t="shared" si="796"/>
        <v/>
      </c>
      <c r="AL2372" s="52" t="str">
        <f t="shared" si="797"/>
        <v/>
      </c>
      <c r="AM2372" s="48" t="str">
        <f t="shared" si="798"/>
        <v/>
      </c>
      <c r="AN2372" s="48" t="str">
        <f t="shared" si="799"/>
        <v/>
      </c>
      <c r="AP2372" s="18" t="str">
        <f t="shared" si="800"/>
        <v/>
      </c>
      <c r="AQ2372" s="18" t="str">
        <f t="shared" si="801"/>
        <v/>
      </c>
      <c r="AR2372" s="18">
        <v>2.6349999999999998E-2</v>
      </c>
      <c r="AS2372" s="18">
        <f>IF(AF!$D$27="Todos",1,IF(M2372=AF!$D$27,1,0))</f>
        <v>1</v>
      </c>
      <c r="AT2372" s="53">
        <f>IF(AND(E2372=AF!$D$6,OR(LT!M2372=AF!$D$27,AF!$D$27="Todos"),OR(AP2372=AF!$E$8,AQ2372=AF!$E$8)),AR2372+AS2372,0)</f>
        <v>0</v>
      </c>
      <c r="AU2372" s="18" t="str">
        <f t="shared" si="802"/>
        <v/>
      </c>
      <c r="AV2372" s="54" t="str">
        <f t="shared" si="803"/>
        <v/>
      </c>
      <c r="AW2372" s="54" t="str">
        <f t="shared" si="804"/>
        <v/>
      </c>
      <c r="AX2372" s="18" t="str">
        <f t="shared" si="805"/>
        <v/>
      </c>
      <c r="AY2372" s="18" t="str">
        <f t="shared" si="806"/>
        <v/>
      </c>
      <c r="BA2372" s="18">
        <f>IF($E2372=AF!$D$6,IF($M2372="Concluída no prazo",2,IF($M2372="Concluída com atraso",1,0)),0)</f>
        <v>0</v>
      </c>
      <c r="BB2372" s="18">
        <f>IF($E2372=AF!$D$6,IF($M2372="Atrasada",2,IF($M2372="Concluída com atraso",1,0)),0)</f>
        <v>0</v>
      </c>
      <c r="BC2372" s="18">
        <v>2.366E-2</v>
      </c>
      <c r="BD2372" s="18">
        <f t="shared" si="813"/>
        <v>2.366E-2</v>
      </c>
      <c r="BE2372" s="18">
        <f t="shared" si="813"/>
        <v>2.366E-2</v>
      </c>
      <c r="BF2372" s="18" t="str">
        <f t="shared" si="807"/>
        <v/>
      </c>
      <c r="BN2372" s="18" t="str">
        <f t="shared" si="808"/>
        <v>s</v>
      </c>
    </row>
    <row r="2373" spans="3:66" ht="50.1" customHeight="1" thickTop="1" thickBot="1" x14ac:dyDescent="0.3">
      <c r="C2373" s="46"/>
      <c r="D2373" s="46"/>
      <c r="E2373" s="46"/>
      <c r="F2373" s="122"/>
      <c r="G2373" s="122"/>
      <c r="H2373" s="78" t="str">
        <f t="shared" si="809"/>
        <v/>
      </c>
      <c r="I2373" s="78" t="str">
        <f t="shared" si="810"/>
        <v/>
      </c>
      <c r="J2373" s="16"/>
      <c r="K2373" s="46" t="str">
        <f t="shared" si="811"/>
        <v/>
      </c>
      <c r="L2373" s="16"/>
      <c r="M2373" s="16"/>
      <c r="N2373" s="46"/>
      <c r="O2373" s="47" t="str">
        <f t="shared" si="814"/>
        <v/>
      </c>
      <c r="P2373" s="47"/>
      <c r="Q2373" s="48" t="str">
        <f>IFERROR(VLOOKUP(E2373,Funcionários!$C$8:$E$207,3,FALSE),"")</f>
        <v/>
      </c>
      <c r="R2373" s="47"/>
      <c r="S2373" s="49" t="str">
        <f t="shared" si="815"/>
        <v/>
      </c>
      <c r="T2373" s="49">
        <v>2.367E-2</v>
      </c>
      <c r="U2373" s="48" t="str">
        <f>IF(Funcionários!C2374=0,"",Funcionários!C2374)</f>
        <v/>
      </c>
      <c r="V2373" s="50">
        <f>IF(U2373="",0,IF(COUNTIFS($E$7:$E$3006,U2373,$I$7:$I$3006,'RC'!$E$6)=0,0,COUNTIFS($M$7:$M$3006,"Concluída no prazo",$E$7:$E$3006,U2373,$I$7:$I$3006,'RC'!$E$6)/COUNTIFS($E$7:$E$3006,U2373,$I$7:$I$3006,'RC'!$E$6)))</f>
        <v>0</v>
      </c>
      <c r="W2373" s="49">
        <f>SUMIFS($J$7:$J$3006,$E$7:$E$3006,U2373,$I$7:$I$3006,'RC'!$E$6)+SUMIFS($L$7:$L$3006,$E$7:$E$3006,U2373,$I$7:$I$3006,'RC'!$E$6)</f>
        <v>0</v>
      </c>
      <c r="X2373" s="48">
        <f>COUNTIFS($E$7:$E$3006,U2373,$I$7:$I$3006,'RC'!$E$6)</f>
        <v>0</v>
      </c>
      <c r="Y2373" s="48"/>
      <c r="Z2373" s="51" t="str">
        <f>IF(AQ2373='RC'!$E$6,AC2373*1000+AD2373,"")</f>
        <v/>
      </c>
      <c r="AA2373" s="51" t="str">
        <f>IF(AB2373="","",IF(AQ2373='RC'!$E$6,AC2373*1000-AD2373,""))</f>
        <v/>
      </c>
      <c r="AB2373" s="48" t="str">
        <f>IFERROR(VLOOKUP(E2373,Funcionários!$C$8:$E$207,3,FALSE),"")</f>
        <v/>
      </c>
      <c r="AC2373" s="50" t="str">
        <f>IF(AB2373="","",IF(COUNTIFS($AB$7:$AB$3006,AB2373,$AQ$7:$AQ$3006,'RC'!$E$6)=0,"",COUNTIFS($M$7:$M$3006,"Concluída no prazo",$AB$7:$AB$3006,AB2373,$AQ$7:$AQ$3006,'RC'!$E$6)/COUNTIFS($AB$7:$AB$3006,AB2373,$AQ$7:$AQ$3006,'RC'!$E$6)))</f>
        <v/>
      </c>
      <c r="AD2373" s="48">
        <f>SUMIF($AQ$7:$AQ$3006,'RC'!$E$6,$J$7:$J$3006)+SUMIF($AQ$7:$AQ$3006,'RC'!$E$6,$L$7:$L$3006)</f>
        <v>21</v>
      </c>
      <c r="AF2373" s="48">
        <v>2.63399999999928E-2</v>
      </c>
      <c r="AG2373" s="48">
        <f>IF(OR(AQ2373="",AQ2373&lt;&gt;'RC'!$E$6,AB2373&lt;&gt;'RC'!$D$21),0,1)</f>
        <v>0</v>
      </c>
      <c r="AH2373" s="48">
        <f t="shared" si="812"/>
        <v>2.63399999999928E-2</v>
      </c>
      <c r="AI2373" s="48" t="str">
        <f t="shared" si="794"/>
        <v/>
      </c>
      <c r="AJ2373" s="48" t="str">
        <f t="shared" si="795"/>
        <v/>
      </c>
      <c r="AK2373" s="52" t="str">
        <f t="shared" si="796"/>
        <v/>
      </c>
      <c r="AL2373" s="52" t="str">
        <f t="shared" si="797"/>
        <v/>
      </c>
      <c r="AM2373" s="48" t="str">
        <f t="shared" si="798"/>
        <v/>
      </c>
      <c r="AN2373" s="48" t="str">
        <f t="shared" si="799"/>
        <v/>
      </c>
      <c r="AP2373" s="18" t="str">
        <f t="shared" si="800"/>
        <v/>
      </c>
      <c r="AQ2373" s="18" t="str">
        <f t="shared" si="801"/>
        <v/>
      </c>
      <c r="AR2373" s="18">
        <v>2.6339999999999999E-2</v>
      </c>
      <c r="AS2373" s="18">
        <f>IF(AF!$D$27="Todos",1,IF(M2373=AF!$D$27,1,0))</f>
        <v>1</v>
      </c>
      <c r="AT2373" s="53">
        <f>IF(AND(E2373=AF!$D$6,OR(LT!M2373=AF!$D$27,AF!$D$27="Todos"),OR(AP2373=AF!$E$8,AQ2373=AF!$E$8)),AR2373+AS2373,0)</f>
        <v>0</v>
      </c>
      <c r="AU2373" s="18" t="str">
        <f t="shared" si="802"/>
        <v/>
      </c>
      <c r="AV2373" s="54" t="str">
        <f t="shared" si="803"/>
        <v/>
      </c>
      <c r="AW2373" s="54" t="str">
        <f t="shared" si="804"/>
        <v/>
      </c>
      <c r="AX2373" s="18" t="str">
        <f t="shared" si="805"/>
        <v/>
      </c>
      <c r="AY2373" s="18" t="str">
        <f t="shared" si="806"/>
        <v/>
      </c>
      <c r="BA2373" s="18">
        <f>IF($E2373=AF!$D$6,IF($M2373="Concluída no prazo",2,IF($M2373="Concluída com atraso",1,0)),0)</f>
        <v>0</v>
      </c>
      <c r="BB2373" s="18">
        <f>IF($E2373=AF!$D$6,IF($M2373="Atrasada",2,IF($M2373="Concluída com atraso",1,0)),0)</f>
        <v>0</v>
      </c>
      <c r="BC2373" s="18">
        <v>2.367E-2</v>
      </c>
      <c r="BD2373" s="18">
        <f t="shared" si="813"/>
        <v>2.367E-2</v>
      </c>
      <c r="BE2373" s="18">
        <f t="shared" si="813"/>
        <v>2.367E-2</v>
      </c>
      <c r="BF2373" s="18" t="str">
        <f t="shared" si="807"/>
        <v/>
      </c>
      <c r="BN2373" s="18" t="str">
        <f t="shared" si="808"/>
        <v>s</v>
      </c>
    </row>
    <row r="2374" spans="3:66" ht="50.1" customHeight="1" thickTop="1" thickBot="1" x14ac:dyDescent="0.3">
      <c r="C2374" s="46"/>
      <c r="D2374" s="46"/>
      <c r="E2374" s="46"/>
      <c r="F2374" s="122"/>
      <c r="G2374" s="122"/>
      <c r="H2374" s="78" t="str">
        <f t="shared" si="809"/>
        <v/>
      </c>
      <c r="I2374" s="78" t="str">
        <f t="shared" si="810"/>
        <v/>
      </c>
      <c r="J2374" s="16"/>
      <c r="K2374" s="46" t="str">
        <f t="shared" si="811"/>
        <v/>
      </c>
      <c r="L2374" s="16"/>
      <c r="M2374" s="16"/>
      <c r="N2374" s="46"/>
      <c r="O2374" s="47" t="str">
        <f t="shared" si="814"/>
        <v/>
      </c>
      <c r="P2374" s="47"/>
      <c r="Q2374" s="48" t="str">
        <f>IFERROR(VLOOKUP(E2374,Funcionários!$C$8:$E$207,3,FALSE),"")</f>
        <v/>
      </c>
      <c r="R2374" s="47"/>
      <c r="S2374" s="49" t="str">
        <f t="shared" si="815"/>
        <v/>
      </c>
      <c r="T2374" s="49">
        <v>2.368E-2</v>
      </c>
      <c r="U2374" s="48" t="str">
        <f>IF(Funcionários!C2375=0,"",Funcionários!C2375)</f>
        <v/>
      </c>
      <c r="V2374" s="50">
        <f>IF(U2374="",0,IF(COUNTIFS($E$7:$E$3006,U2374,$I$7:$I$3006,'RC'!$E$6)=0,0,COUNTIFS($M$7:$M$3006,"Concluída no prazo",$E$7:$E$3006,U2374,$I$7:$I$3006,'RC'!$E$6)/COUNTIFS($E$7:$E$3006,U2374,$I$7:$I$3006,'RC'!$E$6)))</f>
        <v>0</v>
      </c>
      <c r="W2374" s="49">
        <f>SUMIFS($J$7:$J$3006,$E$7:$E$3006,U2374,$I$7:$I$3006,'RC'!$E$6)+SUMIFS($L$7:$L$3006,$E$7:$E$3006,U2374,$I$7:$I$3006,'RC'!$E$6)</f>
        <v>0</v>
      </c>
      <c r="X2374" s="48">
        <f>COUNTIFS($E$7:$E$3006,U2374,$I$7:$I$3006,'RC'!$E$6)</f>
        <v>0</v>
      </c>
      <c r="Y2374" s="48"/>
      <c r="Z2374" s="51" t="str">
        <f>IF(AQ2374='RC'!$E$6,AC2374*1000+AD2374,"")</f>
        <v/>
      </c>
      <c r="AA2374" s="51" t="str">
        <f>IF(AB2374="","",IF(AQ2374='RC'!$E$6,AC2374*1000-AD2374,""))</f>
        <v/>
      </c>
      <c r="AB2374" s="48" t="str">
        <f>IFERROR(VLOOKUP(E2374,Funcionários!$C$8:$E$207,3,FALSE),"")</f>
        <v/>
      </c>
      <c r="AC2374" s="50" t="str">
        <f>IF(AB2374="","",IF(COUNTIFS($AB$7:$AB$3006,AB2374,$AQ$7:$AQ$3006,'RC'!$E$6)=0,"",COUNTIFS($M$7:$M$3006,"Concluída no prazo",$AB$7:$AB$3006,AB2374,$AQ$7:$AQ$3006,'RC'!$E$6)/COUNTIFS($AB$7:$AB$3006,AB2374,$AQ$7:$AQ$3006,'RC'!$E$6)))</f>
        <v/>
      </c>
      <c r="AD2374" s="48">
        <f>SUMIF($AQ$7:$AQ$3006,'RC'!$E$6,$J$7:$J$3006)+SUMIF($AQ$7:$AQ$3006,'RC'!$E$6,$L$7:$L$3006)</f>
        <v>21</v>
      </c>
      <c r="AF2374" s="48">
        <v>2.63299999999928E-2</v>
      </c>
      <c r="AG2374" s="48">
        <f>IF(OR(AQ2374="",AQ2374&lt;&gt;'RC'!$E$6,AB2374&lt;&gt;'RC'!$D$21),0,1)</f>
        <v>0</v>
      </c>
      <c r="AH2374" s="48">
        <f t="shared" si="812"/>
        <v>2.63299999999928E-2</v>
      </c>
      <c r="AI2374" s="48" t="str">
        <f t="shared" si="794"/>
        <v/>
      </c>
      <c r="AJ2374" s="48" t="str">
        <f t="shared" si="795"/>
        <v/>
      </c>
      <c r="AK2374" s="52" t="str">
        <f t="shared" si="796"/>
        <v/>
      </c>
      <c r="AL2374" s="52" t="str">
        <f t="shared" si="797"/>
        <v/>
      </c>
      <c r="AM2374" s="48" t="str">
        <f t="shared" si="798"/>
        <v/>
      </c>
      <c r="AN2374" s="48" t="str">
        <f t="shared" si="799"/>
        <v/>
      </c>
      <c r="AP2374" s="18" t="str">
        <f t="shared" si="800"/>
        <v/>
      </c>
      <c r="AQ2374" s="18" t="str">
        <f t="shared" si="801"/>
        <v/>
      </c>
      <c r="AR2374" s="18">
        <v>2.6329999999999999E-2</v>
      </c>
      <c r="AS2374" s="18">
        <f>IF(AF!$D$27="Todos",1,IF(M2374=AF!$D$27,1,0))</f>
        <v>1</v>
      </c>
      <c r="AT2374" s="53">
        <f>IF(AND(E2374=AF!$D$6,OR(LT!M2374=AF!$D$27,AF!$D$27="Todos"),OR(AP2374=AF!$E$8,AQ2374=AF!$E$8)),AR2374+AS2374,0)</f>
        <v>0</v>
      </c>
      <c r="AU2374" s="18" t="str">
        <f t="shared" si="802"/>
        <v/>
      </c>
      <c r="AV2374" s="54" t="str">
        <f t="shared" si="803"/>
        <v/>
      </c>
      <c r="AW2374" s="54" t="str">
        <f t="shared" si="804"/>
        <v/>
      </c>
      <c r="AX2374" s="18" t="str">
        <f t="shared" si="805"/>
        <v/>
      </c>
      <c r="AY2374" s="18" t="str">
        <f t="shared" si="806"/>
        <v/>
      </c>
      <c r="BA2374" s="18">
        <f>IF($E2374=AF!$D$6,IF($M2374="Concluída no prazo",2,IF($M2374="Concluída com atraso",1,0)),0)</f>
        <v>0</v>
      </c>
      <c r="BB2374" s="18">
        <f>IF($E2374=AF!$D$6,IF($M2374="Atrasada",2,IF($M2374="Concluída com atraso",1,0)),0)</f>
        <v>0</v>
      </c>
      <c r="BC2374" s="18">
        <v>2.368E-2</v>
      </c>
      <c r="BD2374" s="18">
        <f t="shared" si="813"/>
        <v>2.368E-2</v>
      </c>
      <c r="BE2374" s="18">
        <f t="shared" si="813"/>
        <v>2.368E-2</v>
      </c>
      <c r="BF2374" s="18" t="str">
        <f t="shared" si="807"/>
        <v/>
      </c>
      <c r="BN2374" s="18" t="str">
        <f t="shared" si="808"/>
        <v>s</v>
      </c>
    </row>
    <row r="2375" spans="3:66" ht="50.1" customHeight="1" thickTop="1" thickBot="1" x14ac:dyDescent="0.3">
      <c r="C2375" s="46"/>
      <c r="D2375" s="46"/>
      <c r="E2375" s="46"/>
      <c r="F2375" s="122"/>
      <c r="G2375" s="122"/>
      <c r="H2375" s="78" t="str">
        <f t="shared" si="809"/>
        <v/>
      </c>
      <c r="I2375" s="78" t="str">
        <f t="shared" si="810"/>
        <v/>
      </c>
      <c r="J2375" s="16"/>
      <c r="K2375" s="46" t="str">
        <f t="shared" si="811"/>
        <v/>
      </c>
      <c r="L2375" s="16"/>
      <c r="M2375" s="16"/>
      <c r="N2375" s="46"/>
      <c r="O2375" s="47" t="str">
        <f t="shared" si="814"/>
        <v/>
      </c>
      <c r="P2375" s="47"/>
      <c r="Q2375" s="48" t="str">
        <f>IFERROR(VLOOKUP(E2375,Funcionários!$C$8:$E$207,3,FALSE),"")</f>
        <v/>
      </c>
      <c r="R2375" s="47"/>
      <c r="S2375" s="49" t="str">
        <f t="shared" si="815"/>
        <v/>
      </c>
      <c r="T2375" s="49">
        <v>2.3689999999999999E-2</v>
      </c>
      <c r="U2375" s="48" t="str">
        <f>IF(Funcionários!C2376=0,"",Funcionários!C2376)</f>
        <v/>
      </c>
      <c r="V2375" s="50">
        <f>IF(U2375="",0,IF(COUNTIFS($E$7:$E$3006,U2375,$I$7:$I$3006,'RC'!$E$6)=0,0,COUNTIFS($M$7:$M$3006,"Concluída no prazo",$E$7:$E$3006,U2375,$I$7:$I$3006,'RC'!$E$6)/COUNTIFS($E$7:$E$3006,U2375,$I$7:$I$3006,'RC'!$E$6)))</f>
        <v>0</v>
      </c>
      <c r="W2375" s="49">
        <f>SUMIFS($J$7:$J$3006,$E$7:$E$3006,U2375,$I$7:$I$3006,'RC'!$E$6)+SUMIFS($L$7:$L$3006,$E$7:$E$3006,U2375,$I$7:$I$3006,'RC'!$E$6)</f>
        <v>0</v>
      </c>
      <c r="X2375" s="48">
        <f>COUNTIFS($E$7:$E$3006,U2375,$I$7:$I$3006,'RC'!$E$6)</f>
        <v>0</v>
      </c>
      <c r="Y2375" s="48"/>
      <c r="Z2375" s="51" t="str">
        <f>IF(AQ2375='RC'!$E$6,AC2375*1000+AD2375,"")</f>
        <v/>
      </c>
      <c r="AA2375" s="51" t="str">
        <f>IF(AB2375="","",IF(AQ2375='RC'!$E$6,AC2375*1000-AD2375,""))</f>
        <v/>
      </c>
      <c r="AB2375" s="48" t="str">
        <f>IFERROR(VLOOKUP(E2375,Funcionários!$C$8:$E$207,3,FALSE),"")</f>
        <v/>
      </c>
      <c r="AC2375" s="50" t="str">
        <f>IF(AB2375="","",IF(COUNTIFS($AB$7:$AB$3006,AB2375,$AQ$7:$AQ$3006,'RC'!$E$6)=0,"",COUNTIFS($M$7:$M$3006,"Concluída no prazo",$AB$7:$AB$3006,AB2375,$AQ$7:$AQ$3006,'RC'!$E$6)/COUNTIFS($AB$7:$AB$3006,AB2375,$AQ$7:$AQ$3006,'RC'!$E$6)))</f>
        <v/>
      </c>
      <c r="AD2375" s="48">
        <f>SUMIF($AQ$7:$AQ$3006,'RC'!$E$6,$J$7:$J$3006)+SUMIF($AQ$7:$AQ$3006,'RC'!$E$6,$L$7:$L$3006)</f>
        <v>21</v>
      </c>
      <c r="AF2375" s="48">
        <v>2.63199999999927E-2</v>
      </c>
      <c r="AG2375" s="48">
        <f>IF(OR(AQ2375="",AQ2375&lt;&gt;'RC'!$E$6,AB2375&lt;&gt;'RC'!$D$21),0,1)</f>
        <v>0</v>
      </c>
      <c r="AH2375" s="48">
        <f t="shared" si="812"/>
        <v>2.63199999999927E-2</v>
      </c>
      <c r="AI2375" s="48" t="str">
        <f t="shared" ref="AI2375:AI2438" si="816">IF(AH2375&lt;1,"",E2375)</f>
        <v/>
      </c>
      <c r="AJ2375" s="48" t="str">
        <f t="shared" ref="AJ2375:AJ2438" si="817">IF($AI2375="","",C2375)</f>
        <v/>
      </c>
      <c r="AK2375" s="52" t="str">
        <f t="shared" ref="AK2375:AK2438" si="818">IF($AI2375="","",F2375)</f>
        <v/>
      </c>
      <c r="AL2375" s="52" t="str">
        <f t="shared" ref="AL2375:AL2438" si="819">IF($AI2375="","",G2375)</f>
        <v/>
      </c>
      <c r="AM2375" s="48" t="str">
        <f t="shared" ref="AM2375:AM2438" si="820">IF($AI2375="","",J2375+L2375)</f>
        <v/>
      </c>
      <c r="AN2375" s="48" t="str">
        <f t="shared" ref="AN2375:AN2438" si="821">IF($AI2375="","",M2375)</f>
        <v/>
      </c>
      <c r="AP2375" s="18" t="str">
        <f t="shared" ref="AP2375:AP2438" si="822">IF(F2375=0,"",MONTH(F2375))</f>
        <v/>
      </c>
      <c r="AQ2375" s="18" t="str">
        <f t="shared" ref="AQ2375:AQ2438" si="823">IF(G2375=0,"",MONTH(G2375))</f>
        <v/>
      </c>
      <c r="AR2375" s="18">
        <v>2.632E-2</v>
      </c>
      <c r="AS2375" s="18">
        <f>IF(AF!$D$27="Todos",1,IF(M2375=AF!$D$27,1,0))</f>
        <v>1</v>
      </c>
      <c r="AT2375" s="53">
        <f>IF(AND(E2375=AF!$D$6,OR(LT!M2375=AF!$D$27,AF!$D$27="Todos"),OR(AP2375=AF!$E$8,AQ2375=AF!$E$8)),AR2375+AS2375,0)</f>
        <v>0</v>
      </c>
      <c r="AU2375" s="18" t="str">
        <f t="shared" ref="AU2375:AU2438" si="824">IF($AT2375=0,"",C2375)</f>
        <v/>
      </c>
      <c r="AV2375" s="54" t="str">
        <f t="shared" ref="AV2375:AV2438" si="825">IF($AT2375=0,"",F2375)</f>
        <v/>
      </c>
      <c r="AW2375" s="54" t="str">
        <f t="shared" ref="AW2375:AW2438" si="826">IF($AT2375=0,"",G2375)</f>
        <v/>
      </c>
      <c r="AX2375" s="18" t="str">
        <f t="shared" ref="AX2375:AX2438" si="827">IF($AT2375=0,"",J2375+L2375)</f>
        <v/>
      </c>
      <c r="AY2375" s="18" t="str">
        <f t="shared" ref="AY2375:AY2438" si="828">IF($AT2375=0,"",M2375)</f>
        <v/>
      </c>
      <c r="BA2375" s="18">
        <f>IF($E2375=AF!$D$6,IF($M2375="Concluída no prazo",2,IF($M2375="Concluída com atraso",1,0)),0)</f>
        <v>0</v>
      </c>
      <c r="BB2375" s="18">
        <f>IF($E2375=AF!$D$6,IF($M2375="Atrasada",2,IF($M2375="Concluída com atraso",1,0)),0)</f>
        <v>0</v>
      </c>
      <c r="BC2375" s="18">
        <v>2.3689999999999999E-2</v>
      </c>
      <c r="BD2375" s="18">
        <f t="shared" si="813"/>
        <v>2.3689999999999999E-2</v>
      </c>
      <c r="BE2375" s="18">
        <f t="shared" si="813"/>
        <v>2.3689999999999999E-2</v>
      </c>
      <c r="BF2375" s="18" t="str">
        <f t="shared" ref="BF2375:BF2438" si="829">IF(C2375=0,"",C2375)</f>
        <v/>
      </c>
      <c r="BN2375" s="18" t="str">
        <f t="shared" ref="BN2375:BN2438" si="830">IF(AP2375=AQ2375,"s","n")</f>
        <v>s</v>
      </c>
    </row>
    <row r="2376" spans="3:66" ht="50.1" customHeight="1" thickTop="1" thickBot="1" x14ac:dyDescent="0.3">
      <c r="C2376" s="46"/>
      <c r="D2376" s="46"/>
      <c r="E2376" s="46"/>
      <c r="F2376" s="122"/>
      <c r="G2376" s="122"/>
      <c r="H2376" s="78" t="str">
        <f t="shared" ref="H2376:H2439" si="831">IF(F2376=0,"",MONTH(F2376))</f>
        <v/>
      </c>
      <c r="I2376" s="78" t="str">
        <f t="shared" ref="I2376:I2439" si="832">IF(G2376=0,"",MONTH(G2376))</f>
        <v/>
      </c>
      <c r="J2376" s="16"/>
      <c r="K2376" s="46" t="str">
        <f t="shared" ref="K2376:K2439" si="833">IF(OR(F2376=0,G2376=0),"",IF(MONTH(G2376)-MONTH(F2376)&gt;1,"Esta tarefa está muito grande. Divida em tarefas menores.",IF(MONTH(F2376)=MONTH(G2376),"Sim! Inicia em "&amp;VLOOKUP(MONTH(F2376),$BK$6:$BL$17,2,FALSE)&amp;" e termina em "&amp;VLOOKUP(MONTH(G2376),$BK$6:$BL$17,2,FALSE)&amp;".","Não! Inicia em "&amp;VLOOKUP(MONTH(F2376),$BK$6:$BL$17,2,FALSE)&amp;" e termina em "&amp;VLOOKUP(MONTH(G2376),$BK$6:$BL$17,2,FALSE)&amp;".")))</f>
        <v/>
      </c>
      <c r="L2376" s="16"/>
      <c r="M2376" s="16"/>
      <c r="N2376" s="46"/>
      <c r="O2376" s="47" t="str">
        <f t="shared" si="814"/>
        <v/>
      </c>
      <c r="P2376" s="47"/>
      <c r="Q2376" s="48" t="str">
        <f>IFERROR(VLOOKUP(E2376,Funcionários!$C$8:$E$207,3,FALSE),"")</f>
        <v/>
      </c>
      <c r="R2376" s="47"/>
      <c r="S2376" s="49" t="str">
        <f t="shared" si="815"/>
        <v/>
      </c>
      <c r="T2376" s="49">
        <v>2.3699999999999999E-2</v>
      </c>
      <c r="U2376" s="48" t="str">
        <f>IF(Funcionários!C2377=0,"",Funcionários!C2377)</f>
        <v/>
      </c>
      <c r="V2376" s="50">
        <f>IF(U2376="",0,IF(COUNTIFS($E$7:$E$3006,U2376,$I$7:$I$3006,'RC'!$E$6)=0,0,COUNTIFS($M$7:$M$3006,"Concluída no prazo",$E$7:$E$3006,U2376,$I$7:$I$3006,'RC'!$E$6)/COUNTIFS($E$7:$E$3006,U2376,$I$7:$I$3006,'RC'!$E$6)))</f>
        <v>0</v>
      </c>
      <c r="W2376" s="49">
        <f>SUMIFS($J$7:$J$3006,$E$7:$E$3006,U2376,$I$7:$I$3006,'RC'!$E$6)+SUMIFS($L$7:$L$3006,$E$7:$E$3006,U2376,$I$7:$I$3006,'RC'!$E$6)</f>
        <v>0</v>
      </c>
      <c r="X2376" s="48">
        <f>COUNTIFS($E$7:$E$3006,U2376,$I$7:$I$3006,'RC'!$E$6)</f>
        <v>0</v>
      </c>
      <c r="Y2376" s="48"/>
      <c r="Z2376" s="51" t="str">
        <f>IF(AQ2376='RC'!$E$6,AC2376*1000+AD2376,"")</f>
        <v/>
      </c>
      <c r="AA2376" s="51" t="str">
        <f>IF(AB2376="","",IF(AQ2376='RC'!$E$6,AC2376*1000-AD2376,""))</f>
        <v/>
      </c>
      <c r="AB2376" s="48" t="str">
        <f>IFERROR(VLOOKUP(E2376,Funcionários!$C$8:$E$207,3,FALSE),"")</f>
        <v/>
      </c>
      <c r="AC2376" s="50" t="str">
        <f>IF(AB2376="","",IF(COUNTIFS($AB$7:$AB$3006,AB2376,$AQ$7:$AQ$3006,'RC'!$E$6)=0,"",COUNTIFS($M$7:$M$3006,"Concluída no prazo",$AB$7:$AB$3006,AB2376,$AQ$7:$AQ$3006,'RC'!$E$6)/COUNTIFS($AB$7:$AB$3006,AB2376,$AQ$7:$AQ$3006,'RC'!$E$6)))</f>
        <v/>
      </c>
      <c r="AD2376" s="48">
        <f>SUMIF($AQ$7:$AQ$3006,'RC'!$E$6,$J$7:$J$3006)+SUMIF($AQ$7:$AQ$3006,'RC'!$E$6,$L$7:$L$3006)</f>
        <v>21</v>
      </c>
      <c r="AF2376" s="48">
        <v>2.63099999999927E-2</v>
      </c>
      <c r="AG2376" s="48">
        <f>IF(OR(AQ2376="",AQ2376&lt;&gt;'RC'!$E$6,AB2376&lt;&gt;'RC'!$D$21),0,1)</f>
        <v>0</v>
      </c>
      <c r="AH2376" s="48">
        <f t="shared" ref="AH2376:AH2439" si="834">AF2376+AG2376</f>
        <v>2.63099999999927E-2</v>
      </c>
      <c r="AI2376" s="48" t="str">
        <f t="shared" si="816"/>
        <v/>
      </c>
      <c r="AJ2376" s="48" t="str">
        <f t="shared" si="817"/>
        <v/>
      </c>
      <c r="AK2376" s="52" t="str">
        <f t="shared" si="818"/>
        <v/>
      </c>
      <c r="AL2376" s="52" t="str">
        <f t="shared" si="819"/>
        <v/>
      </c>
      <c r="AM2376" s="48" t="str">
        <f t="shared" si="820"/>
        <v/>
      </c>
      <c r="AN2376" s="48" t="str">
        <f t="shared" si="821"/>
        <v/>
      </c>
      <c r="AP2376" s="18" t="str">
        <f t="shared" si="822"/>
        <v/>
      </c>
      <c r="AQ2376" s="18" t="str">
        <f t="shared" si="823"/>
        <v/>
      </c>
      <c r="AR2376" s="18">
        <v>2.631E-2</v>
      </c>
      <c r="AS2376" s="18">
        <f>IF(AF!$D$27="Todos",1,IF(M2376=AF!$D$27,1,0))</f>
        <v>1</v>
      </c>
      <c r="AT2376" s="53">
        <f>IF(AND(E2376=AF!$D$6,OR(LT!M2376=AF!$D$27,AF!$D$27="Todos"),OR(AP2376=AF!$E$8,AQ2376=AF!$E$8)),AR2376+AS2376,0)</f>
        <v>0</v>
      </c>
      <c r="AU2376" s="18" t="str">
        <f t="shared" si="824"/>
        <v/>
      </c>
      <c r="AV2376" s="54" t="str">
        <f t="shared" si="825"/>
        <v/>
      </c>
      <c r="AW2376" s="54" t="str">
        <f t="shared" si="826"/>
        <v/>
      </c>
      <c r="AX2376" s="18" t="str">
        <f t="shared" si="827"/>
        <v/>
      </c>
      <c r="AY2376" s="18" t="str">
        <f t="shared" si="828"/>
        <v/>
      </c>
      <c r="BA2376" s="18">
        <f>IF($E2376=AF!$D$6,IF($M2376="Concluída no prazo",2,IF($M2376="Concluída com atraso",1,0)),0)</f>
        <v>0</v>
      </c>
      <c r="BB2376" s="18">
        <f>IF($E2376=AF!$D$6,IF($M2376="Atrasada",2,IF($M2376="Concluída com atraso",1,0)),0)</f>
        <v>0</v>
      </c>
      <c r="BC2376" s="18">
        <v>2.3699999999999999E-2</v>
      </c>
      <c r="BD2376" s="18">
        <f t="shared" ref="BD2376:BE2439" si="835">BA2376+$BC2376</f>
        <v>2.3699999999999999E-2</v>
      </c>
      <c r="BE2376" s="18">
        <f t="shared" si="835"/>
        <v>2.3699999999999999E-2</v>
      </c>
      <c r="BF2376" s="18" t="str">
        <f t="shared" si="829"/>
        <v/>
      </c>
      <c r="BN2376" s="18" t="str">
        <f t="shared" si="830"/>
        <v>s</v>
      </c>
    </row>
    <row r="2377" spans="3:66" ht="50.1" customHeight="1" thickTop="1" thickBot="1" x14ac:dyDescent="0.3">
      <c r="C2377" s="46"/>
      <c r="D2377" s="46"/>
      <c r="E2377" s="46"/>
      <c r="F2377" s="122"/>
      <c r="G2377" s="122"/>
      <c r="H2377" s="78" t="str">
        <f t="shared" si="831"/>
        <v/>
      </c>
      <c r="I2377" s="78" t="str">
        <f t="shared" si="832"/>
        <v/>
      </c>
      <c r="J2377" s="16"/>
      <c r="K2377" s="46" t="str">
        <f t="shared" si="833"/>
        <v/>
      </c>
      <c r="L2377" s="16"/>
      <c r="M2377" s="16"/>
      <c r="N2377" s="46"/>
      <c r="O2377" s="47" t="str">
        <f t="shared" si="814"/>
        <v/>
      </c>
      <c r="P2377" s="47"/>
      <c r="Q2377" s="48" t="str">
        <f>IFERROR(VLOOKUP(E2377,Funcionários!$C$8:$E$207,3,FALSE),"")</f>
        <v/>
      </c>
      <c r="R2377" s="47"/>
      <c r="S2377" s="49" t="str">
        <f t="shared" si="815"/>
        <v/>
      </c>
      <c r="T2377" s="49">
        <v>2.3709999999999998E-2</v>
      </c>
      <c r="U2377" s="48" t="str">
        <f>IF(Funcionários!C2378=0,"",Funcionários!C2378)</f>
        <v/>
      </c>
      <c r="V2377" s="50">
        <f>IF(U2377="",0,IF(COUNTIFS($E$7:$E$3006,U2377,$I$7:$I$3006,'RC'!$E$6)=0,0,COUNTIFS($M$7:$M$3006,"Concluída no prazo",$E$7:$E$3006,U2377,$I$7:$I$3006,'RC'!$E$6)/COUNTIFS($E$7:$E$3006,U2377,$I$7:$I$3006,'RC'!$E$6)))</f>
        <v>0</v>
      </c>
      <c r="W2377" s="49">
        <f>SUMIFS($J$7:$J$3006,$E$7:$E$3006,U2377,$I$7:$I$3006,'RC'!$E$6)+SUMIFS($L$7:$L$3006,$E$7:$E$3006,U2377,$I$7:$I$3006,'RC'!$E$6)</f>
        <v>0</v>
      </c>
      <c r="X2377" s="48">
        <f>COUNTIFS($E$7:$E$3006,U2377,$I$7:$I$3006,'RC'!$E$6)</f>
        <v>0</v>
      </c>
      <c r="Y2377" s="48"/>
      <c r="Z2377" s="51" t="str">
        <f>IF(AQ2377='RC'!$E$6,AC2377*1000+AD2377,"")</f>
        <v/>
      </c>
      <c r="AA2377" s="51" t="str">
        <f>IF(AB2377="","",IF(AQ2377='RC'!$E$6,AC2377*1000-AD2377,""))</f>
        <v/>
      </c>
      <c r="AB2377" s="48" t="str">
        <f>IFERROR(VLOOKUP(E2377,Funcionários!$C$8:$E$207,3,FALSE),"")</f>
        <v/>
      </c>
      <c r="AC2377" s="50" t="str">
        <f>IF(AB2377="","",IF(COUNTIFS($AB$7:$AB$3006,AB2377,$AQ$7:$AQ$3006,'RC'!$E$6)=0,"",COUNTIFS($M$7:$M$3006,"Concluída no prazo",$AB$7:$AB$3006,AB2377,$AQ$7:$AQ$3006,'RC'!$E$6)/COUNTIFS($AB$7:$AB$3006,AB2377,$AQ$7:$AQ$3006,'RC'!$E$6)))</f>
        <v/>
      </c>
      <c r="AD2377" s="48">
        <f>SUMIF($AQ$7:$AQ$3006,'RC'!$E$6,$J$7:$J$3006)+SUMIF($AQ$7:$AQ$3006,'RC'!$E$6,$L$7:$L$3006)</f>
        <v>21</v>
      </c>
      <c r="AF2377" s="48">
        <v>2.6299999999992701E-2</v>
      </c>
      <c r="AG2377" s="48">
        <f>IF(OR(AQ2377="",AQ2377&lt;&gt;'RC'!$E$6,AB2377&lt;&gt;'RC'!$D$21),0,1)</f>
        <v>0</v>
      </c>
      <c r="AH2377" s="48">
        <f t="shared" si="834"/>
        <v>2.6299999999992701E-2</v>
      </c>
      <c r="AI2377" s="48" t="str">
        <f t="shared" si="816"/>
        <v/>
      </c>
      <c r="AJ2377" s="48" t="str">
        <f t="shared" si="817"/>
        <v/>
      </c>
      <c r="AK2377" s="52" t="str">
        <f t="shared" si="818"/>
        <v/>
      </c>
      <c r="AL2377" s="52" t="str">
        <f t="shared" si="819"/>
        <v/>
      </c>
      <c r="AM2377" s="48" t="str">
        <f t="shared" si="820"/>
        <v/>
      </c>
      <c r="AN2377" s="48" t="str">
        <f t="shared" si="821"/>
        <v/>
      </c>
      <c r="AP2377" s="18" t="str">
        <f t="shared" si="822"/>
        <v/>
      </c>
      <c r="AQ2377" s="18" t="str">
        <f t="shared" si="823"/>
        <v/>
      </c>
      <c r="AR2377" s="18">
        <v>2.63E-2</v>
      </c>
      <c r="AS2377" s="18">
        <f>IF(AF!$D$27="Todos",1,IF(M2377=AF!$D$27,1,0))</f>
        <v>1</v>
      </c>
      <c r="AT2377" s="53">
        <f>IF(AND(E2377=AF!$D$6,OR(LT!M2377=AF!$D$27,AF!$D$27="Todos"),OR(AP2377=AF!$E$8,AQ2377=AF!$E$8)),AR2377+AS2377,0)</f>
        <v>0</v>
      </c>
      <c r="AU2377" s="18" t="str">
        <f t="shared" si="824"/>
        <v/>
      </c>
      <c r="AV2377" s="54" t="str">
        <f t="shared" si="825"/>
        <v/>
      </c>
      <c r="AW2377" s="54" t="str">
        <f t="shared" si="826"/>
        <v/>
      </c>
      <c r="AX2377" s="18" t="str">
        <f t="shared" si="827"/>
        <v/>
      </c>
      <c r="AY2377" s="18" t="str">
        <f t="shared" si="828"/>
        <v/>
      </c>
      <c r="BA2377" s="18">
        <f>IF($E2377=AF!$D$6,IF($M2377="Concluída no prazo",2,IF($M2377="Concluída com atraso",1,0)),0)</f>
        <v>0</v>
      </c>
      <c r="BB2377" s="18">
        <f>IF($E2377=AF!$D$6,IF($M2377="Atrasada",2,IF($M2377="Concluída com atraso",1,0)),0)</f>
        <v>0</v>
      </c>
      <c r="BC2377" s="18">
        <v>2.3709999999999998E-2</v>
      </c>
      <c r="BD2377" s="18">
        <f t="shared" si="835"/>
        <v>2.3709999999999998E-2</v>
      </c>
      <c r="BE2377" s="18">
        <f t="shared" si="835"/>
        <v>2.3709999999999998E-2</v>
      </c>
      <c r="BF2377" s="18" t="str">
        <f t="shared" si="829"/>
        <v/>
      </c>
      <c r="BN2377" s="18" t="str">
        <f t="shared" si="830"/>
        <v>s</v>
      </c>
    </row>
    <row r="2378" spans="3:66" ht="50.1" customHeight="1" thickTop="1" thickBot="1" x14ac:dyDescent="0.3">
      <c r="C2378" s="46"/>
      <c r="D2378" s="46"/>
      <c r="E2378" s="46"/>
      <c r="F2378" s="122"/>
      <c r="G2378" s="122"/>
      <c r="H2378" s="78" t="str">
        <f t="shared" si="831"/>
        <v/>
      </c>
      <c r="I2378" s="78" t="str">
        <f t="shared" si="832"/>
        <v/>
      </c>
      <c r="J2378" s="16"/>
      <c r="K2378" s="46" t="str">
        <f t="shared" si="833"/>
        <v/>
      </c>
      <c r="L2378" s="16"/>
      <c r="M2378" s="16"/>
      <c r="N2378" s="46"/>
      <c r="O2378" s="47" t="str">
        <f t="shared" ref="O2378:O2441" si="836">IF(J2378=0,"",J2378/(J2378+L2378))</f>
        <v/>
      </c>
      <c r="P2378" s="47"/>
      <c r="Q2378" s="48" t="str">
        <f>IFERROR(VLOOKUP(E2378,Funcionários!$C$8:$E$207,3,FALSE),"")</f>
        <v/>
      </c>
      <c r="R2378" s="47"/>
      <c r="S2378" s="49" t="str">
        <f t="shared" ref="S2378:S2441" si="837">IF(U2378="","",V2378*100000+W2378*10+X2378+T2378)</f>
        <v/>
      </c>
      <c r="T2378" s="49">
        <v>2.3720000000000001E-2</v>
      </c>
      <c r="U2378" s="48" t="str">
        <f>IF(Funcionários!C2379=0,"",Funcionários!C2379)</f>
        <v/>
      </c>
      <c r="V2378" s="50">
        <f>IF(U2378="",0,IF(COUNTIFS($E$7:$E$3006,U2378,$I$7:$I$3006,'RC'!$E$6)=0,0,COUNTIFS($M$7:$M$3006,"Concluída no prazo",$E$7:$E$3006,U2378,$I$7:$I$3006,'RC'!$E$6)/COUNTIFS($E$7:$E$3006,U2378,$I$7:$I$3006,'RC'!$E$6)))</f>
        <v>0</v>
      </c>
      <c r="W2378" s="49">
        <f>SUMIFS($J$7:$J$3006,$E$7:$E$3006,U2378,$I$7:$I$3006,'RC'!$E$6)+SUMIFS($L$7:$L$3006,$E$7:$E$3006,U2378,$I$7:$I$3006,'RC'!$E$6)</f>
        <v>0</v>
      </c>
      <c r="X2378" s="48">
        <f>COUNTIFS($E$7:$E$3006,U2378,$I$7:$I$3006,'RC'!$E$6)</f>
        <v>0</v>
      </c>
      <c r="Y2378" s="48"/>
      <c r="Z2378" s="51" t="str">
        <f>IF(AQ2378='RC'!$E$6,AC2378*1000+AD2378,"")</f>
        <v/>
      </c>
      <c r="AA2378" s="51" t="str">
        <f>IF(AB2378="","",IF(AQ2378='RC'!$E$6,AC2378*1000-AD2378,""))</f>
        <v/>
      </c>
      <c r="AB2378" s="48" t="str">
        <f>IFERROR(VLOOKUP(E2378,Funcionários!$C$8:$E$207,3,FALSE),"")</f>
        <v/>
      </c>
      <c r="AC2378" s="50" t="str">
        <f>IF(AB2378="","",IF(COUNTIFS($AB$7:$AB$3006,AB2378,$AQ$7:$AQ$3006,'RC'!$E$6)=0,"",COUNTIFS($M$7:$M$3006,"Concluída no prazo",$AB$7:$AB$3006,AB2378,$AQ$7:$AQ$3006,'RC'!$E$6)/COUNTIFS($AB$7:$AB$3006,AB2378,$AQ$7:$AQ$3006,'RC'!$E$6)))</f>
        <v/>
      </c>
      <c r="AD2378" s="48">
        <f>SUMIF($AQ$7:$AQ$3006,'RC'!$E$6,$J$7:$J$3006)+SUMIF($AQ$7:$AQ$3006,'RC'!$E$6,$L$7:$L$3006)</f>
        <v>21</v>
      </c>
      <c r="AF2378" s="48">
        <v>2.6289999999992701E-2</v>
      </c>
      <c r="AG2378" s="48">
        <f>IF(OR(AQ2378="",AQ2378&lt;&gt;'RC'!$E$6,AB2378&lt;&gt;'RC'!$D$21),0,1)</f>
        <v>0</v>
      </c>
      <c r="AH2378" s="48">
        <f t="shared" si="834"/>
        <v>2.6289999999992701E-2</v>
      </c>
      <c r="AI2378" s="48" t="str">
        <f t="shared" si="816"/>
        <v/>
      </c>
      <c r="AJ2378" s="48" t="str">
        <f t="shared" si="817"/>
        <v/>
      </c>
      <c r="AK2378" s="52" t="str">
        <f t="shared" si="818"/>
        <v/>
      </c>
      <c r="AL2378" s="52" t="str">
        <f t="shared" si="819"/>
        <v/>
      </c>
      <c r="AM2378" s="48" t="str">
        <f t="shared" si="820"/>
        <v/>
      </c>
      <c r="AN2378" s="48" t="str">
        <f t="shared" si="821"/>
        <v/>
      </c>
      <c r="AP2378" s="18" t="str">
        <f t="shared" si="822"/>
        <v/>
      </c>
      <c r="AQ2378" s="18" t="str">
        <f t="shared" si="823"/>
        <v/>
      </c>
      <c r="AR2378" s="18">
        <v>2.6290000000000001E-2</v>
      </c>
      <c r="AS2378" s="18">
        <f>IF(AF!$D$27="Todos",1,IF(M2378=AF!$D$27,1,0))</f>
        <v>1</v>
      </c>
      <c r="AT2378" s="53">
        <f>IF(AND(E2378=AF!$D$6,OR(LT!M2378=AF!$D$27,AF!$D$27="Todos"),OR(AP2378=AF!$E$8,AQ2378=AF!$E$8)),AR2378+AS2378,0)</f>
        <v>0</v>
      </c>
      <c r="AU2378" s="18" t="str">
        <f t="shared" si="824"/>
        <v/>
      </c>
      <c r="AV2378" s="54" t="str">
        <f t="shared" si="825"/>
        <v/>
      </c>
      <c r="AW2378" s="54" t="str">
        <f t="shared" si="826"/>
        <v/>
      </c>
      <c r="AX2378" s="18" t="str">
        <f t="shared" si="827"/>
        <v/>
      </c>
      <c r="AY2378" s="18" t="str">
        <f t="shared" si="828"/>
        <v/>
      </c>
      <c r="BA2378" s="18">
        <f>IF($E2378=AF!$D$6,IF($M2378="Concluída no prazo",2,IF($M2378="Concluída com atraso",1,0)),0)</f>
        <v>0</v>
      </c>
      <c r="BB2378" s="18">
        <f>IF($E2378=AF!$D$6,IF($M2378="Atrasada",2,IF($M2378="Concluída com atraso",1,0)),0)</f>
        <v>0</v>
      </c>
      <c r="BC2378" s="18">
        <v>2.3720000000000001E-2</v>
      </c>
      <c r="BD2378" s="18">
        <f t="shared" si="835"/>
        <v>2.3720000000000001E-2</v>
      </c>
      <c r="BE2378" s="18">
        <f t="shared" si="835"/>
        <v>2.3720000000000001E-2</v>
      </c>
      <c r="BF2378" s="18" t="str">
        <f t="shared" si="829"/>
        <v/>
      </c>
      <c r="BN2378" s="18" t="str">
        <f t="shared" si="830"/>
        <v>s</v>
      </c>
    </row>
    <row r="2379" spans="3:66" ht="50.1" customHeight="1" thickTop="1" thickBot="1" x14ac:dyDescent="0.3">
      <c r="C2379" s="46"/>
      <c r="D2379" s="46"/>
      <c r="E2379" s="46"/>
      <c r="F2379" s="122"/>
      <c r="G2379" s="122"/>
      <c r="H2379" s="78" t="str">
        <f t="shared" si="831"/>
        <v/>
      </c>
      <c r="I2379" s="78" t="str">
        <f t="shared" si="832"/>
        <v/>
      </c>
      <c r="J2379" s="16"/>
      <c r="K2379" s="46" t="str">
        <f t="shared" si="833"/>
        <v/>
      </c>
      <c r="L2379" s="16"/>
      <c r="M2379" s="16"/>
      <c r="N2379" s="46"/>
      <c r="O2379" s="47" t="str">
        <f t="shared" si="836"/>
        <v/>
      </c>
      <c r="P2379" s="47"/>
      <c r="Q2379" s="48" t="str">
        <f>IFERROR(VLOOKUP(E2379,Funcionários!$C$8:$E$207,3,FALSE),"")</f>
        <v/>
      </c>
      <c r="R2379" s="47"/>
      <c r="S2379" s="49" t="str">
        <f t="shared" si="837"/>
        <v/>
      </c>
      <c r="T2379" s="49">
        <v>2.3730000000000001E-2</v>
      </c>
      <c r="U2379" s="48" t="str">
        <f>IF(Funcionários!C2380=0,"",Funcionários!C2380)</f>
        <v/>
      </c>
      <c r="V2379" s="50">
        <f>IF(U2379="",0,IF(COUNTIFS($E$7:$E$3006,U2379,$I$7:$I$3006,'RC'!$E$6)=0,0,COUNTIFS($M$7:$M$3006,"Concluída no prazo",$E$7:$E$3006,U2379,$I$7:$I$3006,'RC'!$E$6)/COUNTIFS($E$7:$E$3006,U2379,$I$7:$I$3006,'RC'!$E$6)))</f>
        <v>0</v>
      </c>
      <c r="W2379" s="49">
        <f>SUMIFS($J$7:$J$3006,$E$7:$E$3006,U2379,$I$7:$I$3006,'RC'!$E$6)+SUMIFS($L$7:$L$3006,$E$7:$E$3006,U2379,$I$7:$I$3006,'RC'!$E$6)</f>
        <v>0</v>
      </c>
      <c r="X2379" s="48">
        <f>COUNTIFS($E$7:$E$3006,U2379,$I$7:$I$3006,'RC'!$E$6)</f>
        <v>0</v>
      </c>
      <c r="Y2379" s="48"/>
      <c r="Z2379" s="51" t="str">
        <f>IF(AQ2379='RC'!$E$6,AC2379*1000+AD2379,"")</f>
        <v/>
      </c>
      <c r="AA2379" s="51" t="str">
        <f>IF(AB2379="","",IF(AQ2379='RC'!$E$6,AC2379*1000-AD2379,""))</f>
        <v/>
      </c>
      <c r="AB2379" s="48" t="str">
        <f>IFERROR(VLOOKUP(E2379,Funcionários!$C$8:$E$207,3,FALSE),"")</f>
        <v/>
      </c>
      <c r="AC2379" s="50" t="str">
        <f>IF(AB2379="","",IF(COUNTIFS($AB$7:$AB$3006,AB2379,$AQ$7:$AQ$3006,'RC'!$E$6)=0,"",COUNTIFS($M$7:$M$3006,"Concluída no prazo",$AB$7:$AB$3006,AB2379,$AQ$7:$AQ$3006,'RC'!$E$6)/COUNTIFS($AB$7:$AB$3006,AB2379,$AQ$7:$AQ$3006,'RC'!$E$6)))</f>
        <v/>
      </c>
      <c r="AD2379" s="48">
        <f>SUMIF($AQ$7:$AQ$3006,'RC'!$E$6,$J$7:$J$3006)+SUMIF($AQ$7:$AQ$3006,'RC'!$E$6,$L$7:$L$3006)</f>
        <v>21</v>
      </c>
      <c r="AF2379" s="48">
        <v>2.6279999999992702E-2</v>
      </c>
      <c r="AG2379" s="48">
        <f>IF(OR(AQ2379="",AQ2379&lt;&gt;'RC'!$E$6,AB2379&lt;&gt;'RC'!$D$21),0,1)</f>
        <v>0</v>
      </c>
      <c r="AH2379" s="48">
        <f t="shared" si="834"/>
        <v>2.6279999999992702E-2</v>
      </c>
      <c r="AI2379" s="48" t="str">
        <f t="shared" si="816"/>
        <v/>
      </c>
      <c r="AJ2379" s="48" t="str">
        <f t="shared" si="817"/>
        <v/>
      </c>
      <c r="AK2379" s="52" t="str">
        <f t="shared" si="818"/>
        <v/>
      </c>
      <c r="AL2379" s="52" t="str">
        <f t="shared" si="819"/>
        <v/>
      </c>
      <c r="AM2379" s="48" t="str">
        <f t="shared" si="820"/>
        <v/>
      </c>
      <c r="AN2379" s="48" t="str">
        <f t="shared" si="821"/>
        <v/>
      </c>
      <c r="AP2379" s="18" t="str">
        <f t="shared" si="822"/>
        <v/>
      </c>
      <c r="AQ2379" s="18" t="str">
        <f t="shared" si="823"/>
        <v/>
      </c>
      <c r="AR2379" s="18">
        <v>2.6280000000000001E-2</v>
      </c>
      <c r="AS2379" s="18">
        <f>IF(AF!$D$27="Todos",1,IF(M2379=AF!$D$27,1,0))</f>
        <v>1</v>
      </c>
      <c r="AT2379" s="53">
        <f>IF(AND(E2379=AF!$D$6,OR(LT!M2379=AF!$D$27,AF!$D$27="Todos"),OR(AP2379=AF!$E$8,AQ2379=AF!$E$8)),AR2379+AS2379,0)</f>
        <v>0</v>
      </c>
      <c r="AU2379" s="18" t="str">
        <f t="shared" si="824"/>
        <v/>
      </c>
      <c r="AV2379" s="54" t="str">
        <f t="shared" si="825"/>
        <v/>
      </c>
      <c r="AW2379" s="54" t="str">
        <f t="shared" si="826"/>
        <v/>
      </c>
      <c r="AX2379" s="18" t="str">
        <f t="shared" si="827"/>
        <v/>
      </c>
      <c r="AY2379" s="18" t="str">
        <f t="shared" si="828"/>
        <v/>
      </c>
      <c r="BA2379" s="18">
        <f>IF($E2379=AF!$D$6,IF($M2379="Concluída no prazo",2,IF($M2379="Concluída com atraso",1,0)),0)</f>
        <v>0</v>
      </c>
      <c r="BB2379" s="18">
        <f>IF($E2379=AF!$D$6,IF($M2379="Atrasada",2,IF($M2379="Concluída com atraso",1,0)),0)</f>
        <v>0</v>
      </c>
      <c r="BC2379" s="18">
        <v>2.3730000000000001E-2</v>
      </c>
      <c r="BD2379" s="18">
        <f t="shared" si="835"/>
        <v>2.3730000000000001E-2</v>
      </c>
      <c r="BE2379" s="18">
        <f t="shared" si="835"/>
        <v>2.3730000000000001E-2</v>
      </c>
      <c r="BF2379" s="18" t="str">
        <f t="shared" si="829"/>
        <v/>
      </c>
      <c r="BN2379" s="18" t="str">
        <f t="shared" si="830"/>
        <v>s</v>
      </c>
    </row>
    <row r="2380" spans="3:66" ht="50.1" customHeight="1" thickTop="1" thickBot="1" x14ac:dyDescent="0.3">
      <c r="C2380" s="46"/>
      <c r="D2380" s="46"/>
      <c r="E2380" s="46"/>
      <c r="F2380" s="122"/>
      <c r="G2380" s="122"/>
      <c r="H2380" s="78" t="str">
        <f t="shared" si="831"/>
        <v/>
      </c>
      <c r="I2380" s="78" t="str">
        <f t="shared" si="832"/>
        <v/>
      </c>
      <c r="J2380" s="16"/>
      <c r="K2380" s="46" t="str">
        <f t="shared" si="833"/>
        <v/>
      </c>
      <c r="L2380" s="16"/>
      <c r="M2380" s="16"/>
      <c r="N2380" s="46"/>
      <c r="O2380" s="47" t="str">
        <f t="shared" si="836"/>
        <v/>
      </c>
      <c r="P2380" s="47"/>
      <c r="Q2380" s="48" t="str">
        <f>IFERROR(VLOOKUP(E2380,Funcionários!$C$8:$E$207,3,FALSE),"")</f>
        <v/>
      </c>
      <c r="R2380" s="47"/>
      <c r="S2380" s="49" t="str">
        <f t="shared" si="837"/>
        <v/>
      </c>
      <c r="T2380" s="49">
        <v>2.3740000000000001E-2</v>
      </c>
      <c r="U2380" s="48" t="str">
        <f>IF(Funcionários!C2381=0,"",Funcionários!C2381)</f>
        <v/>
      </c>
      <c r="V2380" s="50">
        <f>IF(U2380="",0,IF(COUNTIFS($E$7:$E$3006,U2380,$I$7:$I$3006,'RC'!$E$6)=0,0,COUNTIFS($M$7:$M$3006,"Concluída no prazo",$E$7:$E$3006,U2380,$I$7:$I$3006,'RC'!$E$6)/COUNTIFS($E$7:$E$3006,U2380,$I$7:$I$3006,'RC'!$E$6)))</f>
        <v>0</v>
      </c>
      <c r="W2380" s="49">
        <f>SUMIFS($J$7:$J$3006,$E$7:$E$3006,U2380,$I$7:$I$3006,'RC'!$E$6)+SUMIFS($L$7:$L$3006,$E$7:$E$3006,U2380,$I$7:$I$3006,'RC'!$E$6)</f>
        <v>0</v>
      </c>
      <c r="X2380" s="48">
        <f>COUNTIFS($E$7:$E$3006,U2380,$I$7:$I$3006,'RC'!$E$6)</f>
        <v>0</v>
      </c>
      <c r="Y2380" s="48"/>
      <c r="Z2380" s="51" t="str">
        <f>IF(AQ2380='RC'!$E$6,AC2380*1000+AD2380,"")</f>
        <v/>
      </c>
      <c r="AA2380" s="51" t="str">
        <f>IF(AB2380="","",IF(AQ2380='RC'!$E$6,AC2380*1000-AD2380,""))</f>
        <v/>
      </c>
      <c r="AB2380" s="48" t="str">
        <f>IFERROR(VLOOKUP(E2380,Funcionários!$C$8:$E$207,3,FALSE),"")</f>
        <v/>
      </c>
      <c r="AC2380" s="50" t="str">
        <f>IF(AB2380="","",IF(COUNTIFS($AB$7:$AB$3006,AB2380,$AQ$7:$AQ$3006,'RC'!$E$6)=0,"",COUNTIFS($M$7:$M$3006,"Concluída no prazo",$AB$7:$AB$3006,AB2380,$AQ$7:$AQ$3006,'RC'!$E$6)/COUNTIFS($AB$7:$AB$3006,AB2380,$AQ$7:$AQ$3006,'RC'!$E$6)))</f>
        <v/>
      </c>
      <c r="AD2380" s="48">
        <f>SUMIF($AQ$7:$AQ$3006,'RC'!$E$6,$J$7:$J$3006)+SUMIF($AQ$7:$AQ$3006,'RC'!$E$6,$L$7:$L$3006)</f>
        <v>21</v>
      </c>
      <c r="AF2380" s="48">
        <v>2.6269999999992698E-2</v>
      </c>
      <c r="AG2380" s="48">
        <f>IF(OR(AQ2380="",AQ2380&lt;&gt;'RC'!$E$6,AB2380&lt;&gt;'RC'!$D$21),0,1)</f>
        <v>0</v>
      </c>
      <c r="AH2380" s="48">
        <f t="shared" si="834"/>
        <v>2.6269999999992698E-2</v>
      </c>
      <c r="AI2380" s="48" t="str">
        <f t="shared" si="816"/>
        <v/>
      </c>
      <c r="AJ2380" s="48" t="str">
        <f t="shared" si="817"/>
        <v/>
      </c>
      <c r="AK2380" s="52" t="str">
        <f t="shared" si="818"/>
        <v/>
      </c>
      <c r="AL2380" s="52" t="str">
        <f t="shared" si="819"/>
        <v/>
      </c>
      <c r="AM2380" s="48" t="str">
        <f t="shared" si="820"/>
        <v/>
      </c>
      <c r="AN2380" s="48" t="str">
        <f t="shared" si="821"/>
        <v/>
      </c>
      <c r="AP2380" s="18" t="str">
        <f t="shared" si="822"/>
        <v/>
      </c>
      <c r="AQ2380" s="18" t="str">
        <f t="shared" si="823"/>
        <v/>
      </c>
      <c r="AR2380" s="18">
        <v>2.6270000000000002E-2</v>
      </c>
      <c r="AS2380" s="18">
        <f>IF(AF!$D$27="Todos",1,IF(M2380=AF!$D$27,1,0))</f>
        <v>1</v>
      </c>
      <c r="AT2380" s="53">
        <f>IF(AND(E2380=AF!$D$6,OR(LT!M2380=AF!$D$27,AF!$D$27="Todos"),OR(AP2380=AF!$E$8,AQ2380=AF!$E$8)),AR2380+AS2380,0)</f>
        <v>0</v>
      </c>
      <c r="AU2380" s="18" t="str">
        <f t="shared" si="824"/>
        <v/>
      </c>
      <c r="AV2380" s="54" t="str">
        <f t="shared" si="825"/>
        <v/>
      </c>
      <c r="AW2380" s="54" t="str">
        <f t="shared" si="826"/>
        <v/>
      </c>
      <c r="AX2380" s="18" t="str">
        <f t="shared" si="827"/>
        <v/>
      </c>
      <c r="AY2380" s="18" t="str">
        <f t="shared" si="828"/>
        <v/>
      </c>
      <c r="BA2380" s="18">
        <f>IF($E2380=AF!$D$6,IF($M2380="Concluída no prazo",2,IF($M2380="Concluída com atraso",1,0)),0)</f>
        <v>0</v>
      </c>
      <c r="BB2380" s="18">
        <f>IF($E2380=AF!$D$6,IF($M2380="Atrasada",2,IF($M2380="Concluída com atraso",1,0)),0)</f>
        <v>0</v>
      </c>
      <c r="BC2380" s="18">
        <v>2.3740000000000001E-2</v>
      </c>
      <c r="BD2380" s="18">
        <f t="shared" si="835"/>
        <v>2.3740000000000001E-2</v>
      </c>
      <c r="BE2380" s="18">
        <f t="shared" si="835"/>
        <v>2.3740000000000001E-2</v>
      </c>
      <c r="BF2380" s="18" t="str">
        <f t="shared" si="829"/>
        <v/>
      </c>
      <c r="BN2380" s="18" t="str">
        <f t="shared" si="830"/>
        <v>s</v>
      </c>
    </row>
    <row r="2381" spans="3:66" ht="50.1" customHeight="1" thickTop="1" thickBot="1" x14ac:dyDescent="0.3">
      <c r="C2381" s="46"/>
      <c r="D2381" s="46"/>
      <c r="E2381" s="46"/>
      <c r="F2381" s="122"/>
      <c r="G2381" s="122"/>
      <c r="H2381" s="78" t="str">
        <f t="shared" si="831"/>
        <v/>
      </c>
      <c r="I2381" s="78" t="str">
        <f t="shared" si="832"/>
        <v/>
      </c>
      <c r="J2381" s="16"/>
      <c r="K2381" s="46" t="str">
        <f t="shared" si="833"/>
        <v/>
      </c>
      <c r="L2381" s="16"/>
      <c r="M2381" s="16"/>
      <c r="N2381" s="46"/>
      <c r="O2381" s="47" t="str">
        <f t="shared" si="836"/>
        <v/>
      </c>
      <c r="P2381" s="47"/>
      <c r="Q2381" s="48" t="str">
        <f>IFERROR(VLOOKUP(E2381,Funcionários!$C$8:$E$207,3,FALSE),"")</f>
        <v/>
      </c>
      <c r="R2381" s="47"/>
      <c r="S2381" s="49" t="str">
        <f t="shared" si="837"/>
        <v/>
      </c>
      <c r="T2381" s="49">
        <v>2.375E-2</v>
      </c>
      <c r="U2381" s="48" t="str">
        <f>IF(Funcionários!C2382=0,"",Funcionários!C2382)</f>
        <v/>
      </c>
      <c r="V2381" s="50">
        <f>IF(U2381="",0,IF(COUNTIFS($E$7:$E$3006,U2381,$I$7:$I$3006,'RC'!$E$6)=0,0,COUNTIFS($M$7:$M$3006,"Concluída no prazo",$E$7:$E$3006,U2381,$I$7:$I$3006,'RC'!$E$6)/COUNTIFS($E$7:$E$3006,U2381,$I$7:$I$3006,'RC'!$E$6)))</f>
        <v>0</v>
      </c>
      <c r="W2381" s="49">
        <f>SUMIFS($J$7:$J$3006,$E$7:$E$3006,U2381,$I$7:$I$3006,'RC'!$E$6)+SUMIFS($L$7:$L$3006,$E$7:$E$3006,U2381,$I$7:$I$3006,'RC'!$E$6)</f>
        <v>0</v>
      </c>
      <c r="X2381" s="48">
        <f>COUNTIFS($E$7:$E$3006,U2381,$I$7:$I$3006,'RC'!$E$6)</f>
        <v>0</v>
      </c>
      <c r="Y2381" s="48"/>
      <c r="Z2381" s="51" t="str">
        <f>IF(AQ2381='RC'!$E$6,AC2381*1000+AD2381,"")</f>
        <v/>
      </c>
      <c r="AA2381" s="51" t="str">
        <f>IF(AB2381="","",IF(AQ2381='RC'!$E$6,AC2381*1000-AD2381,""))</f>
        <v/>
      </c>
      <c r="AB2381" s="48" t="str">
        <f>IFERROR(VLOOKUP(E2381,Funcionários!$C$8:$E$207,3,FALSE),"")</f>
        <v/>
      </c>
      <c r="AC2381" s="50" t="str">
        <f>IF(AB2381="","",IF(COUNTIFS($AB$7:$AB$3006,AB2381,$AQ$7:$AQ$3006,'RC'!$E$6)=0,"",COUNTIFS($M$7:$M$3006,"Concluída no prazo",$AB$7:$AB$3006,AB2381,$AQ$7:$AQ$3006,'RC'!$E$6)/COUNTIFS($AB$7:$AB$3006,AB2381,$AQ$7:$AQ$3006,'RC'!$E$6)))</f>
        <v/>
      </c>
      <c r="AD2381" s="48">
        <f>SUMIF($AQ$7:$AQ$3006,'RC'!$E$6,$J$7:$J$3006)+SUMIF($AQ$7:$AQ$3006,'RC'!$E$6,$L$7:$L$3006)</f>
        <v>21</v>
      </c>
      <c r="AF2381" s="48">
        <v>2.6259999999992699E-2</v>
      </c>
      <c r="AG2381" s="48">
        <f>IF(OR(AQ2381="",AQ2381&lt;&gt;'RC'!$E$6,AB2381&lt;&gt;'RC'!$D$21),0,1)</f>
        <v>0</v>
      </c>
      <c r="AH2381" s="48">
        <f t="shared" si="834"/>
        <v>2.6259999999992699E-2</v>
      </c>
      <c r="AI2381" s="48" t="str">
        <f t="shared" si="816"/>
        <v/>
      </c>
      <c r="AJ2381" s="48" t="str">
        <f t="shared" si="817"/>
        <v/>
      </c>
      <c r="AK2381" s="52" t="str">
        <f t="shared" si="818"/>
        <v/>
      </c>
      <c r="AL2381" s="52" t="str">
        <f t="shared" si="819"/>
        <v/>
      </c>
      <c r="AM2381" s="48" t="str">
        <f t="shared" si="820"/>
        <v/>
      </c>
      <c r="AN2381" s="48" t="str">
        <f t="shared" si="821"/>
        <v/>
      </c>
      <c r="AP2381" s="18" t="str">
        <f t="shared" si="822"/>
        <v/>
      </c>
      <c r="AQ2381" s="18" t="str">
        <f t="shared" si="823"/>
        <v/>
      </c>
      <c r="AR2381" s="18">
        <v>2.6259999999999999E-2</v>
      </c>
      <c r="AS2381" s="18">
        <f>IF(AF!$D$27="Todos",1,IF(M2381=AF!$D$27,1,0))</f>
        <v>1</v>
      </c>
      <c r="AT2381" s="53">
        <f>IF(AND(E2381=AF!$D$6,OR(LT!M2381=AF!$D$27,AF!$D$27="Todos"),OR(AP2381=AF!$E$8,AQ2381=AF!$E$8)),AR2381+AS2381,0)</f>
        <v>0</v>
      </c>
      <c r="AU2381" s="18" t="str">
        <f t="shared" si="824"/>
        <v/>
      </c>
      <c r="AV2381" s="54" t="str">
        <f t="shared" si="825"/>
        <v/>
      </c>
      <c r="AW2381" s="54" t="str">
        <f t="shared" si="826"/>
        <v/>
      </c>
      <c r="AX2381" s="18" t="str">
        <f t="shared" si="827"/>
        <v/>
      </c>
      <c r="AY2381" s="18" t="str">
        <f t="shared" si="828"/>
        <v/>
      </c>
      <c r="BA2381" s="18">
        <f>IF($E2381=AF!$D$6,IF($M2381="Concluída no prazo",2,IF($M2381="Concluída com atraso",1,0)),0)</f>
        <v>0</v>
      </c>
      <c r="BB2381" s="18">
        <f>IF($E2381=AF!$D$6,IF($M2381="Atrasada",2,IF($M2381="Concluída com atraso",1,0)),0)</f>
        <v>0</v>
      </c>
      <c r="BC2381" s="18">
        <v>2.375E-2</v>
      </c>
      <c r="BD2381" s="18">
        <f t="shared" si="835"/>
        <v>2.375E-2</v>
      </c>
      <c r="BE2381" s="18">
        <f t="shared" si="835"/>
        <v>2.375E-2</v>
      </c>
      <c r="BF2381" s="18" t="str">
        <f t="shared" si="829"/>
        <v/>
      </c>
      <c r="BN2381" s="18" t="str">
        <f t="shared" si="830"/>
        <v>s</v>
      </c>
    </row>
    <row r="2382" spans="3:66" ht="50.1" customHeight="1" thickTop="1" thickBot="1" x14ac:dyDescent="0.3">
      <c r="C2382" s="46"/>
      <c r="D2382" s="46"/>
      <c r="E2382" s="46"/>
      <c r="F2382" s="122"/>
      <c r="G2382" s="122"/>
      <c r="H2382" s="78" t="str">
        <f t="shared" si="831"/>
        <v/>
      </c>
      <c r="I2382" s="78" t="str">
        <f t="shared" si="832"/>
        <v/>
      </c>
      <c r="J2382" s="16"/>
      <c r="K2382" s="46" t="str">
        <f t="shared" si="833"/>
        <v/>
      </c>
      <c r="L2382" s="16"/>
      <c r="M2382" s="16"/>
      <c r="N2382" s="46"/>
      <c r="O2382" s="47" t="str">
        <f t="shared" si="836"/>
        <v/>
      </c>
      <c r="P2382" s="47"/>
      <c r="Q2382" s="48" t="str">
        <f>IFERROR(VLOOKUP(E2382,Funcionários!$C$8:$E$207,3,FALSE),"")</f>
        <v/>
      </c>
      <c r="R2382" s="47"/>
      <c r="S2382" s="49" t="str">
        <f t="shared" si="837"/>
        <v/>
      </c>
      <c r="T2382" s="49">
        <v>2.376E-2</v>
      </c>
      <c r="U2382" s="48" t="str">
        <f>IF(Funcionários!C2383=0,"",Funcionários!C2383)</f>
        <v/>
      </c>
      <c r="V2382" s="50">
        <f>IF(U2382="",0,IF(COUNTIFS($E$7:$E$3006,U2382,$I$7:$I$3006,'RC'!$E$6)=0,0,COUNTIFS($M$7:$M$3006,"Concluída no prazo",$E$7:$E$3006,U2382,$I$7:$I$3006,'RC'!$E$6)/COUNTIFS($E$7:$E$3006,U2382,$I$7:$I$3006,'RC'!$E$6)))</f>
        <v>0</v>
      </c>
      <c r="W2382" s="49">
        <f>SUMIFS($J$7:$J$3006,$E$7:$E$3006,U2382,$I$7:$I$3006,'RC'!$E$6)+SUMIFS($L$7:$L$3006,$E$7:$E$3006,U2382,$I$7:$I$3006,'RC'!$E$6)</f>
        <v>0</v>
      </c>
      <c r="X2382" s="48">
        <f>COUNTIFS($E$7:$E$3006,U2382,$I$7:$I$3006,'RC'!$E$6)</f>
        <v>0</v>
      </c>
      <c r="Y2382" s="48"/>
      <c r="Z2382" s="51" t="str">
        <f>IF(AQ2382='RC'!$E$6,AC2382*1000+AD2382,"")</f>
        <v/>
      </c>
      <c r="AA2382" s="51" t="str">
        <f>IF(AB2382="","",IF(AQ2382='RC'!$E$6,AC2382*1000-AD2382,""))</f>
        <v/>
      </c>
      <c r="AB2382" s="48" t="str">
        <f>IFERROR(VLOOKUP(E2382,Funcionários!$C$8:$E$207,3,FALSE),"")</f>
        <v/>
      </c>
      <c r="AC2382" s="50" t="str">
        <f>IF(AB2382="","",IF(COUNTIFS($AB$7:$AB$3006,AB2382,$AQ$7:$AQ$3006,'RC'!$E$6)=0,"",COUNTIFS($M$7:$M$3006,"Concluída no prazo",$AB$7:$AB$3006,AB2382,$AQ$7:$AQ$3006,'RC'!$E$6)/COUNTIFS($AB$7:$AB$3006,AB2382,$AQ$7:$AQ$3006,'RC'!$E$6)))</f>
        <v/>
      </c>
      <c r="AD2382" s="48">
        <f>SUMIF($AQ$7:$AQ$3006,'RC'!$E$6,$J$7:$J$3006)+SUMIF($AQ$7:$AQ$3006,'RC'!$E$6,$L$7:$L$3006)</f>
        <v>21</v>
      </c>
      <c r="AF2382" s="48">
        <v>2.6249999999992699E-2</v>
      </c>
      <c r="AG2382" s="48">
        <f>IF(OR(AQ2382="",AQ2382&lt;&gt;'RC'!$E$6,AB2382&lt;&gt;'RC'!$D$21),0,1)</f>
        <v>0</v>
      </c>
      <c r="AH2382" s="48">
        <f t="shared" si="834"/>
        <v>2.6249999999992699E-2</v>
      </c>
      <c r="AI2382" s="48" t="str">
        <f t="shared" si="816"/>
        <v/>
      </c>
      <c r="AJ2382" s="48" t="str">
        <f t="shared" si="817"/>
        <v/>
      </c>
      <c r="AK2382" s="52" t="str">
        <f t="shared" si="818"/>
        <v/>
      </c>
      <c r="AL2382" s="52" t="str">
        <f t="shared" si="819"/>
        <v/>
      </c>
      <c r="AM2382" s="48" t="str">
        <f t="shared" si="820"/>
        <v/>
      </c>
      <c r="AN2382" s="48" t="str">
        <f t="shared" si="821"/>
        <v/>
      </c>
      <c r="AP2382" s="18" t="str">
        <f t="shared" si="822"/>
        <v/>
      </c>
      <c r="AQ2382" s="18" t="str">
        <f t="shared" si="823"/>
        <v/>
      </c>
      <c r="AR2382" s="18">
        <v>2.6249999999999999E-2</v>
      </c>
      <c r="AS2382" s="18">
        <f>IF(AF!$D$27="Todos",1,IF(M2382=AF!$D$27,1,0))</f>
        <v>1</v>
      </c>
      <c r="AT2382" s="53">
        <f>IF(AND(E2382=AF!$D$6,OR(LT!M2382=AF!$D$27,AF!$D$27="Todos"),OR(AP2382=AF!$E$8,AQ2382=AF!$E$8)),AR2382+AS2382,0)</f>
        <v>0</v>
      </c>
      <c r="AU2382" s="18" t="str">
        <f t="shared" si="824"/>
        <v/>
      </c>
      <c r="AV2382" s="54" t="str">
        <f t="shared" si="825"/>
        <v/>
      </c>
      <c r="AW2382" s="54" t="str">
        <f t="shared" si="826"/>
        <v/>
      </c>
      <c r="AX2382" s="18" t="str">
        <f t="shared" si="827"/>
        <v/>
      </c>
      <c r="AY2382" s="18" t="str">
        <f t="shared" si="828"/>
        <v/>
      </c>
      <c r="BA2382" s="18">
        <f>IF($E2382=AF!$D$6,IF($M2382="Concluída no prazo",2,IF($M2382="Concluída com atraso",1,0)),0)</f>
        <v>0</v>
      </c>
      <c r="BB2382" s="18">
        <f>IF($E2382=AF!$D$6,IF($M2382="Atrasada",2,IF($M2382="Concluída com atraso",1,0)),0)</f>
        <v>0</v>
      </c>
      <c r="BC2382" s="18">
        <v>2.376E-2</v>
      </c>
      <c r="BD2382" s="18">
        <f t="shared" si="835"/>
        <v>2.376E-2</v>
      </c>
      <c r="BE2382" s="18">
        <f t="shared" si="835"/>
        <v>2.376E-2</v>
      </c>
      <c r="BF2382" s="18" t="str">
        <f t="shared" si="829"/>
        <v/>
      </c>
      <c r="BN2382" s="18" t="str">
        <f t="shared" si="830"/>
        <v>s</v>
      </c>
    </row>
    <row r="2383" spans="3:66" ht="50.1" customHeight="1" thickTop="1" thickBot="1" x14ac:dyDescent="0.3">
      <c r="C2383" s="46"/>
      <c r="D2383" s="46"/>
      <c r="E2383" s="46"/>
      <c r="F2383" s="122"/>
      <c r="G2383" s="122"/>
      <c r="H2383" s="78" t="str">
        <f t="shared" si="831"/>
        <v/>
      </c>
      <c r="I2383" s="78" t="str">
        <f t="shared" si="832"/>
        <v/>
      </c>
      <c r="J2383" s="16"/>
      <c r="K2383" s="46" t="str">
        <f t="shared" si="833"/>
        <v/>
      </c>
      <c r="L2383" s="16"/>
      <c r="M2383" s="16"/>
      <c r="N2383" s="46"/>
      <c r="O2383" s="47" t="str">
        <f t="shared" si="836"/>
        <v/>
      </c>
      <c r="P2383" s="47"/>
      <c r="Q2383" s="48" t="str">
        <f>IFERROR(VLOOKUP(E2383,Funcionários!$C$8:$E$207,3,FALSE),"")</f>
        <v/>
      </c>
      <c r="R2383" s="47"/>
      <c r="S2383" s="49" t="str">
        <f t="shared" si="837"/>
        <v/>
      </c>
      <c r="T2383" s="49">
        <v>2.3769999999999999E-2</v>
      </c>
      <c r="U2383" s="48" t="str">
        <f>IF(Funcionários!C2384=0,"",Funcionários!C2384)</f>
        <v/>
      </c>
      <c r="V2383" s="50">
        <f>IF(U2383="",0,IF(COUNTIFS($E$7:$E$3006,U2383,$I$7:$I$3006,'RC'!$E$6)=0,0,COUNTIFS($M$7:$M$3006,"Concluída no prazo",$E$7:$E$3006,U2383,$I$7:$I$3006,'RC'!$E$6)/COUNTIFS($E$7:$E$3006,U2383,$I$7:$I$3006,'RC'!$E$6)))</f>
        <v>0</v>
      </c>
      <c r="W2383" s="49">
        <f>SUMIFS($J$7:$J$3006,$E$7:$E$3006,U2383,$I$7:$I$3006,'RC'!$E$6)+SUMIFS($L$7:$L$3006,$E$7:$E$3006,U2383,$I$7:$I$3006,'RC'!$E$6)</f>
        <v>0</v>
      </c>
      <c r="X2383" s="48">
        <f>COUNTIFS($E$7:$E$3006,U2383,$I$7:$I$3006,'RC'!$E$6)</f>
        <v>0</v>
      </c>
      <c r="Y2383" s="48"/>
      <c r="Z2383" s="51" t="str">
        <f>IF(AQ2383='RC'!$E$6,AC2383*1000+AD2383,"")</f>
        <v/>
      </c>
      <c r="AA2383" s="51" t="str">
        <f>IF(AB2383="","",IF(AQ2383='RC'!$E$6,AC2383*1000-AD2383,""))</f>
        <v/>
      </c>
      <c r="AB2383" s="48" t="str">
        <f>IFERROR(VLOOKUP(E2383,Funcionários!$C$8:$E$207,3,FALSE),"")</f>
        <v/>
      </c>
      <c r="AC2383" s="50" t="str">
        <f>IF(AB2383="","",IF(COUNTIFS($AB$7:$AB$3006,AB2383,$AQ$7:$AQ$3006,'RC'!$E$6)=0,"",COUNTIFS($M$7:$M$3006,"Concluída no prazo",$AB$7:$AB$3006,AB2383,$AQ$7:$AQ$3006,'RC'!$E$6)/COUNTIFS($AB$7:$AB$3006,AB2383,$AQ$7:$AQ$3006,'RC'!$E$6)))</f>
        <v/>
      </c>
      <c r="AD2383" s="48">
        <f>SUMIF($AQ$7:$AQ$3006,'RC'!$E$6,$J$7:$J$3006)+SUMIF($AQ$7:$AQ$3006,'RC'!$E$6,$L$7:$L$3006)</f>
        <v>21</v>
      </c>
      <c r="AF2383" s="48">
        <v>2.62399999999927E-2</v>
      </c>
      <c r="AG2383" s="48">
        <f>IF(OR(AQ2383="",AQ2383&lt;&gt;'RC'!$E$6,AB2383&lt;&gt;'RC'!$D$21),0,1)</f>
        <v>0</v>
      </c>
      <c r="AH2383" s="48">
        <f t="shared" si="834"/>
        <v>2.62399999999927E-2</v>
      </c>
      <c r="AI2383" s="48" t="str">
        <f t="shared" si="816"/>
        <v/>
      </c>
      <c r="AJ2383" s="48" t="str">
        <f t="shared" si="817"/>
        <v/>
      </c>
      <c r="AK2383" s="52" t="str">
        <f t="shared" si="818"/>
        <v/>
      </c>
      <c r="AL2383" s="52" t="str">
        <f t="shared" si="819"/>
        <v/>
      </c>
      <c r="AM2383" s="48" t="str">
        <f t="shared" si="820"/>
        <v/>
      </c>
      <c r="AN2383" s="48" t="str">
        <f t="shared" si="821"/>
        <v/>
      </c>
      <c r="AP2383" s="18" t="str">
        <f t="shared" si="822"/>
        <v/>
      </c>
      <c r="AQ2383" s="18" t="str">
        <f t="shared" si="823"/>
        <v/>
      </c>
      <c r="AR2383" s="18">
        <v>2.6239999999999999E-2</v>
      </c>
      <c r="AS2383" s="18">
        <f>IF(AF!$D$27="Todos",1,IF(M2383=AF!$D$27,1,0))</f>
        <v>1</v>
      </c>
      <c r="AT2383" s="53">
        <f>IF(AND(E2383=AF!$D$6,OR(LT!M2383=AF!$D$27,AF!$D$27="Todos"),OR(AP2383=AF!$E$8,AQ2383=AF!$E$8)),AR2383+AS2383,0)</f>
        <v>0</v>
      </c>
      <c r="AU2383" s="18" t="str">
        <f t="shared" si="824"/>
        <v/>
      </c>
      <c r="AV2383" s="54" t="str">
        <f t="shared" si="825"/>
        <v/>
      </c>
      <c r="AW2383" s="54" t="str">
        <f t="shared" si="826"/>
        <v/>
      </c>
      <c r="AX2383" s="18" t="str">
        <f t="shared" si="827"/>
        <v/>
      </c>
      <c r="AY2383" s="18" t="str">
        <f t="shared" si="828"/>
        <v/>
      </c>
      <c r="BA2383" s="18">
        <f>IF($E2383=AF!$D$6,IF($M2383="Concluída no prazo",2,IF($M2383="Concluída com atraso",1,0)),0)</f>
        <v>0</v>
      </c>
      <c r="BB2383" s="18">
        <f>IF($E2383=AF!$D$6,IF($M2383="Atrasada",2,IF($M2383="Concluída com atraso",1,0)),0)</f>
        <v>0</v>
      </c>
      <c r="BC2383" s="18">
        <v>2.3769999999999999E-2</v>
      </c>
      <c r="BD2383" s="18">
        <f t="shared" si="835"/>
        <v>2.3769999999999999E-2</v>
      </c>
      <c r="BE2383" s="18">
        <f t="shared" si="835"/>
        <v>2.3769999999999999E-2</v>
      </c>
      <c r="BF2383" s="18" t="str">
        <f t="shared" si="829"/>
        <v/>
      </c>
      <c r="BN2383" s="18" t="str">
        <f t="shared" si="830"/>
        <v>s</v>
      </c>
    </row>
    <row r="2384" spans="3:66" ht="50.1" customHeight="1" thickTop="1" thickBot="1" x14ac:dyDescent="0.3">
      <c r="C2384" s="46"/>
      <c r="D2384" s="46"/>
      <c r="E2384" s="46"/>
      <c r="F2384" s="122"/>
      <c r="G2384" s="122"/>
      <c r="H2384" s="78" t="str">
        <f t="shared" si="831"/>
        <v/>
      </c>
      <c r="I2384" s="78" t="str">
        <f t="shared" si="832"/>
        <v/>
      </c>
      <c r="J2384" s="16"/>
      <c r="K2384" s="46" t="str">
        <f t="shared" si="833"/>
        <v/>
      </c>
      <c r="L2384" s="16"/>
      <c r="M2384" s="16"/>
      <c r="N2384" s="46"/>
      <c r="O2384" s="47" t="str">
        <f t="shared" si="836"/>
        <v/>
      </c>
      <c r="P2384" s="47"/>
      <c r="Q2384" s="48" t="str">
        <f>IFERROR(VLOOKUP(E2384,Funcionários!$C$8:$E$207,3,FALSE),"")</f>
        <v/>
      </c>
      <c r="R2384" s="47"/>
      <c r="S2384" s="49" t="str">
        <f t="shared" si="837"/>
        <v/>
      </c>
      <c r="T2384" s="49">
        <v>2.3779999999999999E-2</v>
      </c>
      <c r="U2384" s="48" t="str">
        <f>IF(Funcionários!C2385=0,"",Funcionários!C2385)</f>
        <v/>
      </c>
      <c r="V2384" s="50">
        <f>IF(U2384="",0,IF(COUNTIFS($E$7:$E$3006,U2384,$I$7:$I$3006,'RC'!$E$6)=0,0,COUNTIFS($M$7:$M$3006,"Concluída no prazo",$E$7:$E$3006,U2384,$I$7:$I$3006,'RC'!$E$6)/COUNTIFS($E$7:$E$3006,U2384,$I$7:$I$3006,'RC'!$E$6)))</f>
        <v>0</v>
      </c>
      <c r="W2384" s="49">
        <f>SUMIFS($J$7:$J$3006,$E$7:$E$3006,U2384,$I$7:$I$3006,'RC'!$E$6)+SUMIFS($L$7:$L$3006,$E$7:$E$3006,U2384,$I$7:$I$3006,'RC'!$E$6)</f>
        <v>0</v>
      </c>
      <c r="X2384" s="48">
        <f>COUNTIFS($E$7:$E$3006,U2384,$I$7:$I$3006,'RC'!$E$6)</f>
        <v>0</v>
      </c>
      <c r="Y2384" s="48"/>
      <c r="Z2384" s="51" t="str">
        <f>IF(AQ2384='RC'!$E$6,AC2384*1000+AD2384,"")</f>
        <v/>
      </c>
      <c r="AA2384" s="51" t="str">
        <f>IF(AB2384="","",IF(AQ2384='RC'!$E$6,AC2384*1000-AD2384,""))</f>
        <v/>
      </c>
      <c r="AB2384" s="48" t="str">
        <f>IFERROR(VLOOKUP(E2384,Funcionários!$C$8:$E$207,3,FALSE),"")</f>
        <v/>
      </c>
      <c r="AC2384" s="50" t="str">
        <f>IF(AB2384="","",IF(COUNTIFS($AB$7:$AB$3006,AB2384,$AQ$7:$AQ$3006,'RC'!$E$6)=0,"",COUNTIFS($M$7:$M$3006,"Concluída no prazo",$AB$7:$AB$3006,AB2384,$AQ$7:$AQ$3006,'RC'!$E$6)/COUNTIFS($AB$7:$AB$3006,AB2384,$AQ$7:$AQ$3006,'RC'!$E$6)))</f>
        <v/>
      </c>
      <c r="AD2384" s="48">
        <f>SUMIF($AQ$7:$AQ$3006,'RC'!$E$6,$J$7:$J$3006)+SUMIF($AQ$7:$AQ$3006,'RC'!$E$6,$L$7:$L$3006)</f>
        <v>21</v>
      </c>
      <c r="AF2384" s="48">
        <v>2.62299999999927E-2</v>
      </c>
      <c r="AG2384" s="48">
        <f>IF(OR(AQ2384="",AQ2384&lt;&gt;'RC'!$E$6,AB2384&lt;&gt;'RC'!$D$21),0,1)</f>
        <v>0</v>
      </c>
      <c r="AH2384" s="48">
        <f t="shared" si="834"/>
        <v>2.62299999999927E-2</v>
      </c>
      <c r="AI2384" s="48" t="str">
        <f t="shared" si="816"/>
        <v/>
      </c>
      <c r="AJ2384" s="48" t="str">
        <f t="shared" si="817"/>
        <v/>
      </c>
      <c r="AK2384" s="52" t="str">
        <f t="shared" si="818"/>
        <v/>
      </c>
      <c r="AL2384" s="52" t="str">
        <f t="shared" si="819"/>
        <v/>
      </c>
      <c r="AM2384" s="48" t="str">
        <f t="shared" si="820"/>
        <v/>
      </c>
      <c r="AN2384" s="48" t="str">
        <f t="shared" si="821"/>
        <v/>
      </c>
      <c r="AP2384" s="18" t="str">
        <f t="shared" si="822"/>
        <v/>
      </c>
      <c r="AQ2384" s="18" t="str">
        <f t="shared" si="823"/>
        <v/>
      </c>
      <c r="AR2384" s="18">
        <v>2.623E-2</v>
      </c>
      <c r="AS2384" s="18">
        <f>IF(AF!$D$27="Todos",1,IF(M2384=AF!$D$27,1,0))</f>
        <v>1</v>
      </c>
      <c r="AT2384" s="53">
        <f>IF(AND(E2384=AF!$D$6,OR(LT!M2384=AF!$D$27,AF!$D$27="Todos"),OR(AP2384=AF!$E$8,AQ2384=AF!$E$8)),AR2384+AS2384,0)</f>
        <v>0</v>
      </c>
      <c r="AU2384" s="18" t="str">
        <f t="shared" si="824"/>
        <v/>
      </c>
      <c r="AV2384" s="54" t="str">
        <f t="shared" si="825"/>
        <v/>
      </c>
      <c r="AW2384" s="54" t="str">
        <f t="shared" si="826"/>
        <v/>
      </c>
      <c r="AX2384" s="18" t="str">
        <f t="shared" si="827"/>
        <v/>
      </c>
      <c r="AY2384" s="18" t="str">
        <f t="shared" si="828"/>
        <v/>
      </c>
      <c r="BA2384" s="18">
        <f>IF($E2384=AF!$D$6,IF($M2384="Concluída no prazo",2,IF($M2384="Concluída com atraso",1,0)),0)</f>
        <v>0</v>
      </c>
      <c r="BB2384" s="18">
        <f>IF($E2384=AF!$D$6,IF($M2384="Atrasada",2,IF($M2384="Concluída com atraso",1,0)),0)</f>
        <v>0</v>
      </c>
      <c r="BC2384" s="18">
        <v>2.3779999999999999E-2</v>
      </c>
      <c r="BD2384" s="18">
        <f t="shared" si="835"/>
        <v>2.3779999999999999E-2</v>
      </c>
      <c r="BE2384" s="18">
        <f t="shared" si="835"/>
        <v>2.3779999999999999E-2</v>
      </c>
      <c r="BF2384" s="18" t="str">
        <f t="shared" si="829"/>
        <v/>
      </c>
      <c r="BN2384" s="18" t="str">
        <f t="shared" si="830"/>
        <v>s</v>
      </c>
    </row>
    <row r="2385" spans="3:66" ht="50.1" customHeight="1" thickTop="1" thickBot="1" x14ac:dyDescent="0.3">
      <c r="C2385" s="46"/>
      <c r="D2385" s="46"/>
      <c r="E2385" s="46"/>
      <c r="F2385" s="122"/>
      <c r="G2385" s="122"/>
      <c r="H2385" s="78" t="str">
        <f t="shared" si="831"/>
        <v/>
      </c>
      <c r="I2385" s="78" t="str">
        <f t="shared" si="832"/>
        <v/>
      </c>
      <c r="J2385" s="16"/>
      <c r="K2385" s="46" t="str">
        <f t="shared" si="833"/>
        <v/>
      </c>
      <c r="L2385" s="16"/>
      <c r="M2385" s="16"/>
      <c r="N2385" s="46"/>
      <c r="O2385" s="47" t="str">
        <f t="shared" si="836"/>
        <v/>
      </c>
      <c r="P2385" s="47"/>
      <c r="Q2385" s="48" t="str">
        <f>IFERROR(VLOOKUP(E2385,Funcionários!$C$8:$E$207,3,FALSE),"")</f>
        <v/>
      </c>
      <c r="R2385" s="47"/>
      <c r="S2385" s="49" t="str">
        <f t="shared" si="837"/>
        <v/>
      </c>
      <c r="T2385" s="49">
        <v>2.3789999999999999E-2</v>
      </c>
      <c r="U2385" s="48" t="str">
        <f>IF(Funcionários!C2386=0,"",Funcionários!C2386)</f>
        <v/>
      </c>
      <c r="V2385" s="50">
        <f>IF(U2385="",0,IF(COUNTIFS($E$7:$E$3006,U2385,$I$7:$I$3006,'RC'!$E$6)=0,0,COUNTIFS($M$7:$M$3006,"Concluída no prazo",$E$7:$E$3006,U2385,$I$7:$I$3006,'RC'!$E$6)/COUNTIFS($E$7:$E$3006,U2385,$I$7:$I$3006,'RC'!$E$6)))</f>
        <v>0</v>
      </c>
      <c r="W2385" s="49">
        <f>SUMIFS($J$7:$J$3006,$E$7:$E$3006,U2385,$I$7:$I$3006,'RC'!$E$6)+SUMIFS($L$7:$L$3006,$E$7:$E$3006,U2385,$I$7:$I$3006,'RC'!$E$6)</f>
        <v>0</v>
      </c>
      <c r="X2385" s="48">
        <f>COUNTIFS($E$7:$E$3006,U2385,$I$7:$I$3006,'RC'!$E$6)</f>
        <v>0</v>
      </c>
      <c r="Y2385" s="48"/>
      <c r="Z2385" s="51" t="str">
        <f>IF(AQ2385='RC'!$E$6,AC2385*1000+AD2385,"")</f>
        <v/>
      </c>
      <c r="AA2385" s="51" t="str">
        <f>IF(AB2385="","",IF(AQ2385='RC'!$E$6,AC2385*1000-AD2385,""))</f>
        <v/>
      </c>
      <c r="AB2385" s="48" t="str">
        <f>IFERROR(VLOOKUP(E2385,Funcionários!$C$8:$E$207,3,FALSE),"")</f>
        <v/>
      </c>
      <c r="AC2385" s="50" t="str">
        <f>IF(AB2385="","",IF(COUNTIFS($AB$7:$AB$3006,AB2385,$AQ$7:$AQ$3006,'RC'!$E$6)=0,"",COUNTIFS($M$7:$M$3006,"Concluída no prazo",$AB$7:$AB$3006,AB2385,$AQ$7:$AQ$3006,'RC'!$E$6)/COUNTIFS($AB$7:$AB$3006,AB2385,$AQ$7:$AQ$3006,'RC'!$E$6)))</f>
        <v/>
      </c>
      <c r="AD2385" s="48">
        <f>SUMIF($AQ$7:$AQ$3006,'RC'!$E$6,$J$7:$J$3006)+SUMIF($AQ$7:$AQ$3006,'RC'!$E$6,$L$7:$L$3006)</f>
        <v>21</v>
      </c>
      <c r="AF2385" s="48">
        <v>2.6219999999992701E-2</v>
      </c>
      <c r="AG2385" s="48">
        <f>IF(OR(AQ2385="",AQ2385&lt;&gt;'RC'!$E$6,AB2385&lt;&gt;'RC'!$D$21),0,1)</f>
        <v>0</v>
      </c>
      <c r="AH2385" s="48">
        <f t="shared" si="834"/>
        <v>2.6219999999992701E-2</v>
      </c>
      <c r="AI2385" s="48" t="str">
        <f t="shared" si="816"/>
        <v/>
      </c>
      <c r="AJ2385" s="48" t="str">
        <f t="shared" si="817"/>
        <v/>
      </c>
      <c r="AK2385" s="52" t="str">
        <f t="shared" si="818"/>
        <v/>
      </c>
      <c r="AL2385" s="52" t="str">
        <f t="shared" si="819"/>
        <v/>
      </c>
      <c r="AM2385" s="48" t="str">
        <f t="shared" si="820"/>
        <v/>
      </c>
      <c r="AN2385" s="48" t="str">
        <f t="shared" si="821"/>
        <v/>
      </c>
      <c r="AP2385" s="18" t="str">
        <f t="shared" si="822"/>
        <v/>
      </c>
      <c r="AQ2385" s="18" t="str">
        <f t="shared" si="823"/>
        <v/>
      </c>
      <c r="AR2385" s="18">
        <v>2.622E-2</v>
      </c>
      <c r="AS2385" s="18">
        <f>IF(AF!$D$27="Todos",1,IF(M2385=AF!$D$27,1,0))</f>
        <v>1</v>
      </c>
      <c r="AT2385" s="53">
        <f>IF(AND(E2385=AF!$D$6,OR(LT!M2385=AF!$D$27,AF!$D$27="Todos"),OR(AP2385=AF!$E$8,AQ2385=AF!$E$8)),AR2385+AS2385,0)</f>
        <v>0</v>
      </c>
      <c r="AU2385" s="18" t="str">
        <f t="shared" si="824"/>
        <v/>
      </c>
      <c r="AV2385" s="54" t="str">
        <f t="shared" si="825"/>
        <v/>
      </c>
      <c r="AW2385" s="54" t="str">
        <f t="shared" si="826"/>
        <v/>
      </c>
      <c r="AX2385" s="18" t="str">
        <f t="shared" si="827"/>
        <v/>
      </c>
      <c r="AY2385" s="18" t="str">
        <f t="shared" si="828"/>
        <v/>
      </c>
      <c r="BA2385" s="18">
        <f>IF($E2385=AF!$D$6,IF($M2385="Concluída no prazo",2,IF($M2385="Concluída com atraso",1,0)),0)</f>
        <v>0</v>
      </c>
      <c r="BB2385" s="18">
        <f>IF($E2385=AF!$D$6,IF($M2385="Atrasada",2,IF($M2385="Concluída com atraso",1,0)),0)</f>
        <v>0</v>
      </c>
      <c r="BC2385" s="18">
        <v>2.3789999999999999E-2</v>
      </c>
      <c r="BD2385" s="18">
        <f t="shared" si="835"/>
        <v>2.3789999999999999E-2</v>
      </c>
      <c r="BE2385" s="18">
        <f t="shared" si="835"/>
        <v>2.3789999999999999E-2</v>
      </c>
      <c r="BF2385" s="18" t="str">
        <f t="shared" si="829"/>
        <v/>
      </c>
      <c r="BN2385" s="18" t="str">
        <f t="shared" si="830"/>
        <v>s</v>
      </c>
    </row>
    <row r="2386" spans="3:66" ht="50.1" customHeight="1" thickTop="1" thickBot="1" x14ac:dyDescent="0.3">
      <c r="C2386" s="46"/>
      <c r="D2386" s="46"/>
      <c r="E2386" s="46"/>
      <c r="F2386" s="122"/>
      <c r="G2386" s="122"/>
      <c r="H2386" s="78" t="str">
        <f t="shared" si="831"/>
        <v/>
      </c>
      <c r="I2386" s="78" t="str">
        <f t="shared" si="832"/>
        <v/>
      </c>
      <c r="J2386" s="16"/>
      <c r="K2386" s="46" t="str">
        <f t="shared" si="833"/>
        <v/>
      </c>
      <c r="L2386" s="16"/>
      <c r="M2386" s="16"/>
      <c r="N2386" s="46"/>
      <c r="O2386" s="47" t="str">
        <f t="shared" si="836"/>
        <v/>
      </c>
      <c r="P2386" s="47"/>
      <c r="Q2386" s="48" t="str">
        <f>IFERROR(VLOOKUP(E2386,Funcionários!$C$8:$E$207,3,FALSE),"")</f>
        <v/>
      </c>
      <c r="R2386" s="47"/>
      <c r="S2386" s="49" t="str">
        <f t="shared" si="837"/>
        <v/>
      </c>
      <c r="T2386" s="49">
        <v>2.3800000000000002E-2</v>
      </c>
      <c r="U2386" s="48" t="str">
        <f>IF(Funcionários!C2387=0,"",Funcionários!C2387)</f>
        <v/>
      </c>
      <c r="V2386" s="50">
        <f>IF(U2386="",0,IF(COUNTIFS($E$7:$E$3006,U2386,$I$7:$I$3006,'RC'!$E$6)=0,0,COUNTIFS($M$7:$M$3006,"Concluída no prazo",$E$7:$E$3006,U2386,$I$7:$I$3006,'RC'!$E$6)/COUNTIFS($E$7:$E$3006,U2386,$I$7:$I$3006,'RC'!$E$6)))</f>
        <v>0</v>
      </c>
      <c r="W2386" s="49">
        <f>SUMIFS($J$7:$J$3006,$E$7:$E$3006,U2386,$I$7:$I$3006,'RC'!$E$6)+SUMIFS($L$7:$L$3006,$E$7:$E$3006,U2386,$I$7:$I$3006,'RC'!$E$6)</f>
        <v>0</v>
      </c>
      <c r="X2386" s="48">
        <f>COUNTIFS($E$7:$E$3006,U2386,$I$7:$I$3006,'RC'!$E$6)</f>
        <v>0</v>
      </c>
      <c r="Y2386" s="48"/>
      <c r="Z2386" s="51" t="str">
        <f>IF(AQ2386='RC'!$E$6,AC2386*1000+AD2386,"")</f>
        <v/>
      </c>
      <c r="AA2386" s="51" t="str">
        <f>IF(AB2386="","",IF(AQ2386='RC'!$E$6,AC2386*1000-AD2386,""))</f>
        <v/>
      </c>
      <c r="AB2386" s="48" t="str">
        <f>IFERROR(VLOOKUP(E2386,Funcionários!$C$8:$E$207,3,FALSE),"")</f>
        <v/>
      </c>
      <c r="AC2386" s="50" t="str">
        <f>IF(AB2386="","",IF(COUNTIFS($AB$7:$AB$3006,AB2386,$AQ$7:$AQ$3006,'RC'!$E$6)=0,"",COUNTIFS($M$7:$M$3006,"Concluída no prazo",$AB$7:$AB$3006,AB2386,$AQ$7:$AQ$3006,'RC'!$E$6)/COUNTIFS($AB$7:$AB$3006,AB2386,$AQ$7:$AQ$3006,'RC'!$E$6)))</f>
        <v/>
      </c>
      <c r="AD2386" s="48">
        <f>SUMIF($AQ$7:$AQ$3006,'RC'!$E$6,$J$7:$J$3006)+SUMIF($AQ$7:$AQ$3006,'RC'!$E$6,$L$7:$L$3006)</f>
        <v>21</v>
      </c>
      <c r="AF2386" s="48">
        <v>2.6209999999992701E-2</v>
      </c>
      <c r="AG2386" s="48">
        <f>IF(OR(AQ2386="",AQ2386&lt;&gt;'RC'!$E$6,AB2386&lt;&gt;'RC'!$D$21),0,1)</f>
        <v>0</v>
      </c>
      <c r="AH2386" s="48">
        <f t="shared" si="834"/>
        <v>2.6209999999992701E-2</v>
      </c>
      <c r="AI2386" s="48" t="str">
        <f t="shared" si="816"/>
        <v/>
      </c>
      <c r="AJ2386" s="48" t="str">
        <f t="shared" si="817"/>
        <v/>
      </c>
      <c r="AK2386" s="52" t="str">
        <f t="shared" si="818"/>
        <v/>
      </c>
      <c r="AL2386" s="52" t="str">
        <f t="shared" si="819"/>
        <v/>
      </c>
      <c r="AM2386" s="48" t="str">
        <f t="shared" si="820"/>
        <v/>
      </c>
      <c r="AN2386" s="48" t="str">
        <f t="shared" si="821"/>
        <v/>
      </c>
      <c r="AP2386" s="18" t="str">
        <f t="shared" si="822"/>
        <v/>
      </c>
      <c r="AQ2386" s="18" t="str">
        <f t="shared" si="823"/>
        <v/>
      </c>
      <c r="AR2386" s="18">
        <v>2.6210000000000001E-2</v>
      </c>
      <c r="AS2386" s="18">
        <f>IF(AF!$D$27="Todos",1,IF(M2386=AF!$D$27,1,0))</f>
        <v>1</v>
      </c>
      <c r="AT2386" s="53">
        <f>IF(AND(E2386=AF!$D$6,OR(LT!M2386=AF!$D$27,AF!$D$27="Todos"),OR(AP2386=AF!$E$8,AQ2386=AF!$E$8)),AR2386+AS2386,0)</f>
        <v>0</v>
      </c>
      <c r="AU2386" s="18" t="str">
        <f t="shared" si="824"/>
        <v/>
      </c>
      <c r="AV2386" s="54" t="str">
        <f t="shared" si="825"/>
        <v/>
      </c>
      <c r="AW2386" s="54" t="str">
        <f t="shared" si="826"/>
        <v/>
      </c>
      <c r="AX2386" s="18" t="str">
        <f t="shared" si="827"/>
        <v/>
      </c>
      <c r="AY2386" s="18" t="str">
        <f t="shared" si="828"/>
        <v/>
      </c>
      <c r="BA2386" s="18">
        <f>IF($E2386=AF!$D$6,IF($M2386="Concluída no prazo",2,IF($M2386="Concluída com atraso",1,0)),0)</f>
        <v>0</v>
      </c>
      <c r="BB2386" s="18">
        <f>IF($E2386=AF!$D$6,IF($M2386="Atrasada",2,IF($M2386="Concluída com atraso",1,0)),0)</f>
        <v>0</v>
      </c>
      <c r="BC2386" s="18">
        <v>2.3800000000000002E-2</v>
      </c>
      <c r="BD2386" s="18">
        <f t="shared" si="835"/>
        <v>2.3800000000000002E-2</v>
      </c>
      <c r="BE2386" s="18">
        <f t="shared" si="835"/>
        <v>2.3800000000000002E-2</v>
      </c>
      <c r="BF2386" s="18" t="str">
        <f t="shared" si="829"/>
        <v/>
      </c>
      <c r="BN2386" s="18" t="str">
        <f t="shared" si="830"/>
        <v>s</v>
      </c>
    </row>
    <row r="2387" spans="3:66" ht="50.1" customHeight="1" thickTop="1" thickBot="1" x14ac:dyDescent="0.3">
      <c r="C2387" s="46"/>
      <c r="D2387" s="46"/>
      <c r="E2387" s="46"/>
      <c r="F2387" s="122"/>
      <c r="G2387" s="122"/>
      <c r="H2387" s="78" t="str">
        <f t="shared" si="831"/>
        <v/>
      </c>
      <c r="I2387" s="78" t="str">
        <f t="shared" si="832"/>
        <v/>
      </c>
      <c r="J2387" s="16"/>
      <c r="K2387" s="46" t="str">
        <f t="shared" si="833"/>
        <v/>
      </c>
      <c r="L2387" s="16"/>
      <c r="M2387" s="16"/>
      <c r="N2387" s="46"/>
      <c r="O2387" s="47" t="str">
        <f t="shared" si="836"/>
        <v/>
      </c>
      <c r="P2387" s="47"/>
      <c r="Q2387" s="48" t="str">
        <f>IFERROR(VLOOKUP(E2387,Funcionários!$C$8:$E$207,3,FALSE),"")</f>
        <v/>
      </c>
      <c r="R2387" s="47"/>
      <c r="S2387" s="49" t="str">
        <f t="shared" si="837"/>
        <v/>
      </c>
      <c r="T2387" s="49">
        <v>2.3810000000000001E-2</v>
      </c>
      <c r="U2387" s="48" t="str">
        <f>IF(Funcionários!C2388=0,"",Funcionários!C2388)</f>
        <v/>
      </c>
      <c r="V2387" s="50">
        <f>IF(U2387="",0,IF(COUNTIFS($E$7:$E$3006,U2387,$I$7:$I$3006,'RC'!$E$6)=0,0,COUNTIFS($M$7:$M$3006,"Concluída no prazo",$E$7:$E$3006,U2387,$I$7:$I$3006,'RC'!$E$6)/COUNTIFS($E$7:$E$3006,U2387,$I$7:$I$3006,'RC'!$E$6)))</f>
        <v>0</v>
      </c>
      <c r="W2387" s="49">
        <f>SUMIFS($J$7:$J$3006,$E$7:$E$3006,U2387,$I$7:$I$3006,'RC'!$E$6)+SUMIFS($L$7:$L$3006,$E$7:$E$3006,U2387,$I$7:$I$3006,'RC'!$E$6)</f>
        <v>0</v>
      </c>
      <c r="X2387" s="48">
        <f>COUNTIFS($E$7:$E$3006,U2387,$I$7:$I$3006,'RC'!$E$6)</f>
        <v>0</v>
      </c>
      <c r="Y2387" s="48"/>
      <c r="Z2387" s="51" t="str">
        <f>IF(AQ2387='RC'!$E$6,AC2387*1000+AD2387,"")</f>
        <v/>
      </c>
      <c r="AA2387" s="51" t="str">
        <f>IF(AB2387="","",IF(AQ2387='RC'!$E$6,AC2387*1000-AD2387,""))</f>
        <v/>
      </c>
      <c r="AB2387" s="48" t="str">
        <f>IFERROR(VLOOKUP(E2387,Funcionários!$C$8:$E$207,3,FALSE),"")</f>
        <v/>
      </c>
      <c r="AC2387" s="50" t="str">
        <f>IF(AB2387="","",IF(COUNTIFS($AB$7:$AB$3006,AB2387,$AQ$7:$AQ$3006,'RC'!$E$6)=0,"",COUNTIFS($M$7:$M$3006,"Concluída no prazo",$AB$7:$AB$3006,AB2387,$AQ$7:$AQ$3006,'RC'!$E$6)/COUNTIFS($AB$7:$AB$3006,AB2387,$AQ$7:$AQ$3006,'RC'!$E$6)))</f>
        <v/>
      </c>
      <c r="AD2387" s="48">
        <f>SUMIF($AQ$7:$AQ$3006,'RC'!$E$6,$J$7:$J$3006)+SUMIF($AQ$7:$AQ$3006,'RC'!$E$6,$L$7:$L$3006)</f>
        <v>21</v>
      </c>
      <c r="AF2387" s="48">
        <v>2.6199999999992701E-2</v>
      </c>
      <c r="AG2387" s="48">
        <f>IF(OR(AQ2387="",AQ2387&lt;&gt;'RC'!$E$6,AB2387&lt;&gt;'RC'!$D$21),0,1)</f>
        <v>0</v>
      </c>
      <c r="AH2387" s="48">
        <f t="shared" si="834"/>
        <v>2.6199999999992701E-2</v>
      </c>
      <c r="AI2387" s="48" t="str">
        <f t="shared" si="816"/>
        <v/>
      </c>
      <c r="AJ2387" s="48" t="str">
        <f t="shared" si="817"/>
        <v/>
      </c>
      <c r="AK2387" s="52" t="str">
        <f t="shared" si="818"/>
        <v/>
      </c>
      <c r="AL2387" s="52" t="str">
        <f t="shared" si="819"/>
        <v/>
      </c>
      <c r="AM2387" s="48" t="str">
        <f t="shared" si="820"/>
        <v/>
      </c>
      <c r="AN2387" s="48" t="str">
        <f t="shared" si="821"/>
        <v/>
      </c>
      <c r="AP2387" s="18" t="str">
        <f t="shared" si="822"/>
        <v/>
      </c>
      <c r="AQ2387" s="18" t="str">
        <f t="shared" si="823"/>
        <v/>
      </c>
      <c r="AR2387" s="18">
        <v>2.6200000000000001E-2</v>
      </c>
      <c r="AS2387" s="18">
        <f>IF(AF!$D$27="Todos",1,IF(M2387=AF!$D$27,1,0))</f>
        <v>1</v>
      </c>
      <c r="AT2387" s="53">
        <f>IF(AND(E2387=AF!$D$6,OR(LT!M2387=AF!$D$27,AF!$D$27="Todos"),OR(AP2387=AF!$E$8,AQ2387=AF!$E$8)),AR2387+AS2387,0)</f>
        <v>0</v>
      </c>
      <c r="AU2387" s="18" t="str">
        <f t="shared" si="824"/>
        <v/>
      </c>
      <c r="AV2387" s="54" t="str">
        <f t="shared" si="825"/>
        <v/>
      </c>
      <c r="AW2387" s="54" t="str">
        <f t="shared" si="826"/>
        <v/>
      </c>
      <c r="AX2387" s="18" t="str">
        <f t="shared" si="827"/>
        <v/>
      </c>
      <c r="AY2387" s="18" t="str">
        <f t="shared" si="828"/>
        <v/>
      </c>
      <c r="BA2387" s="18">
        <f>IF($E2387=AF!$D$6,IF($M2387="Concluída no prazo",2,IF($M2387="Concluída com atraso",1,0)),0)</f>
        <v>0</v>
      </c>
      <c r="BB2387" s="18">
        <f>IF($E2387=AF!$D$6,IF($M2387="Atrasada",2,IF($M2387="Concluída com atraso",1,0)),0)</f>
        <v>0</v>
      </c>
      <c r="BC2387" s="18">
        <v>2.3810000000000001E-2</v>
      </c>
      <c r="BD2387" s="18">
        <f t="shared" si="835"/>
        <v>2.3810000000000001E-2</v>
      </c>
      <c r="BE2387" s="18">
        <f t="shared" si="835"/>
        <v>2.3810000000000001E-2</v>
      </c>
      <c r="BF2387" s="18" t="str">
        <f t="shared" si="829"/>
        <v/>
      </c>
      <c r="BN2387" s="18" t="str">
        <f t="shared" si="830"/>
        <v>s</v>
      </c>
    </row>
    <row r="2388" spans="3:66" ht="50.1" customHeight="1" thickTop="1" thickBot="1" x14ac:dyDescent="0.3">
      <c r="C2388" s="46"/>
      <c r="D2388" s="46"/>
      <c r="E2388" s="46"/>
      <c r="F2388" s="122"/>
      <c r="G2388" s="122"/>
      <c r="H2388" s="78" t="str">
        <f t="shared" si="831"/>
        <v/>
      </c>
      <c r="I2388" s="78" t="str">
        <f t="shared" si="832"/>
        <v/>
      </c>
      <c r="J2388" s="16"/>
      <c r="K2388" s="46" t="str">
        <f t="shared" si="833"/>
        <v/>
      </c>
      <c r="L2388" s="16"/>
      <c r="M2388" s="16"/>
      <c r="N2388" s="46"/>
      <c r="O2388" s="47" t="str">
        <f t="shared" si="836"/>
        <v/>
      </c>
      <c r="P2388" s="47"/>
      <c r="Q2388" s="48" t="str">
        <f>IFERROR(VLOOKUP(E2388,Funcionários!$C$8:$E$207,3,FALSE),"")</f>
        <v/>
      </c>
      <c r="R2388" s="47"/>
      <c r="S2388" s="49" t="str">
        <f t="shared" si="837"/>
        <v/>
      </c>
      <c r="T2388" s="49">
        <v>2.3820000000000001E-2</v>
      </c>
      <c r="U2388" s="48" t="str">
        <f>IF(Funcionários!C2389=0,"",Funcionários!C2389)</f>
        <v/>
      </c>
      <c r="V2388" s="50">
        <f>IF(U2388="",0,IF(COUNTIFS($E$7:$E$3006,U2388,$I$7:$I$3006,'RC'!$E$6)=0,0,COUNTIFS($M$7:$M$3006,"Concluída no prazo",$E$7:$E$3006,U2388,$I$7:$I$3006,'RC'!$E$6)/COUNTIFS($E$7:$E$3006,U2388,$I$7:$I$3006,'RC'!$E$6)))</f>
        <v>0</v>
      </c>
      <c r="W2388" s="49">
        <f>SUMIFS($J$7:$J$3006,$E$7:$E$3006,U2388,$I$7:$I$3006,'RC'!$E$6)+SUMIFS($L$7:$L$3006,$E$7:$E$3006,U2388,$I$7:$I$3006,'RC'!$E$6)</f>
        <v>0</v>
      </c>
      <c r="X2388" s="48">
        <f>COUNTIFS($E$7:$E$3006,U2388,$I$7:$I$3006,'RC'!$E$6)</f>
        <v>0</v>
      </c>
      <c r="Y2388" s="48"/>
      <c r="Z2388" s="51" t="str">
        <f>IF(AQ2388='RC'!$E$6,AC2388*1000+AD2388,"")</f>
        <v/>
      </c>
      <c r="AA2388" s="51" t="str">
        <f>IF(AB2388="","",IF(AQ2388='RC'!$E$6,AC2388*1000-AD2388,""))</f>
        <v/>
      </c>
      <c r="AB2388" s="48" t="str">
        <f>IFERROR(VLOOKUP(E2388,Funcionários!$C$8:$E$207,3,FALSE),"")</f>
        <v/>
      </c>
      <c r="AC2388" s="50" t="str">
        <f>IF(AB2388="","",IF(COUNTIFS($AB$7:$AB$3006,AB2388,$AQ$7:$AQ$3006,'RC'!$E$6)=0,"",COUNTIFS($M$7:$M$3006,"Concluída no prazo",$AB$7:$AB$3006,AB2388,$AQ$7:$AQ$3006,'RC'!$E$6)/COUNTIFS($AB$7:$AB$3006,AB2388,$AQ$7:$AQ$3006,'RC'!$E$6)))</f>
        <v/>
      </c>
      <c r="AD2388" s="48">
        <f>SUMIF($AQ$7:$AQ$3006,'RC'!$E$6,$J$7:$J$3006)+SUMIF($AQ$7:$AQ$3006,'RC'!$E$6,$L$7:$L$3006)</f>
        <v>21</v>
      </c>
      <c r="AF2388" s="48">
        <v>2.6189999999992698E-2</v>
      </c>
      <c r="AG2388" s="48">
        <f>IF(OR(AQ2388="",AQ2388&lt;&gt;'RC'!$E$6,AB2388&lt;&gt;'RC'!$D$21),0,1)</f>
        <v>0</v>
      </c>
      <c r="AH2388" s="48">
        <f t="shared" si="834"/>
        <v>2.6189999999992698E-2</v>
      </c>
      <c r="AI2388" s="48" t="str">
        <f t="shared" si="816"/>
        <v/>
      </c>
      <c r="AJ2388" s="48" t="str">
        <f t="shared" si="817"/>
        <v/>
      </c>
      <c r="AK2388" s="52" t="str">
        <f t="shared" si="818"/>
        <v/>
      </c>
      <c r="AL2388" s="52" t="str">
        <f t="shared" si="819"/>
        <v/>
      </c>
      <c r="AM2388" s="48" t="str">
        <f t="shared" si="820"/>
        <v/>
      </c>
      <c r="AN2388" s="48" t="str">
        <f t="shared" si="821"/>
        <v/>
      </c>
      <c r="AP2388" s="18" t="str">
        <f t="shared" si="822"/>
        <v/>
      </c>
      <c r="AQ2388" s="18" t="str">
        <f t="shared" si="823"/>
        <v/>
      </c>
      <c r="AR2388" s="18">
        <v>2.6190000000000001E-2</v>
      </c>
      <c r="AS2388" s="18">
        <f>IF(AF!$D$27="Todos",1,IF(M2388=AF!$D$27,1,0))</f>
        <v>1</v>
      </c>
      <c r="AT2388" s="53">
        <f>IF(AND(E2388=AF!$D$6,OR(LT!M2388=AF!$D$27,AF!$D$27="Todos"),OR(AP2388=AF!$E$8,AQ2388=AF!$E$8)),AR2388+AS2388,0)</f>
        <v>0</v>
      </c>
      <c r="AU2388" s="18" t="str">
        <f t="shared" si="824"/>
        <v/>
      </c>
      <c r="AV2388" s="54" t="str">
        <f t="shared" si="825"/>
        <v/>
      </c>
      <c r="AW2388" s="54" t="str">
        <f t="shared" si="826"/>
        <v/>
      </c>
      <c r="AX2388" s="18" t="str">
        <f t="shared" si="827"/>
        <v/>
      </c>
      <c r="AY2388" s="18" t="str">
        <f t="shared" si="828"/>
        <v/>
      </c>
      <c r="BA2388" s="18">
        <f>IF($E2388=AF!$D$6,IF($M2388="Concluída no prazo",2,IF($M2388="Concluída com atraso",1,0)),0)</f>
        <v>0</v>
      </c>
      <c r="BB2388" s="18">
        <f>IF($E2388=AF!$D$6,IF($M2388="Atrasada",2,IF($M2388="Concluída com atraso",1,0)),0)</f>
        <v>0</v>
      </c>
      <c r="BC2388" s="18">
        <v>2.3820000000000001E-2</v>
      </c>
      <c r="BD2388" s="18">
        <f t="shared" si="835"/>
        <v>2.3820000000000001E-2</v>
      </c>
      <c r="BE2388" s="18">
        <f t="shared" si="835"/>
        <v>2.3820000000000001E-2</v>
      </c>
      <c r="BF2388" s="18" t="str">
        <f t="shared" si="829"/>
        <v/>
      </c>
      <c r="BN2388" s="18" t="str">
        <f t="shared" si="830"/>
        <v>s</v>
      </c>
    </row>
    <row r="2389" spans="3:66" ht="50.1" customHeight="1" thickTop="1" thickBot="1" x14ac:dyDescent="0.3">
      <c r="C2389" s="46"/>
      <c r="D2389" s="46"/>
      <c r="E2389" s="46"/>
      <c r="F2389" s="122"/>
      <c r="G2389" s="122"/>
      <c r="H2389" s="78" t="str">
        <f t="shared" si="831"/>
        <v/>
      </c>
      <c r="I2389" s="78" t="str">
        <f t="shared" si="832"/>
        <v/>
      </c>
      <c r="J2389" s="16"/>
      <c r="K2389" s="46" t="str">
        <f t="shared" si="833"/>
        <v/>
      </c>
      <c r="L2389" s="16"/>
      <c r="M2389" s="16"/>
      <c r="N2389" s="46"/>
      <c r="O2389" s="47" t="str">
        <f t="shared" si="836"/>
        <v/>
      </c>
      <c r="P2389" s="47"/>
      <c r="Q2389" s="48" t="str">
        <f>IFERROR(VLOOKUP(E2389,Funcionários!$C$8:$E$207,3,FALSE),"")</f>
        <v/>
      </c>
      <c r="R2389" s="47"/>
      <c r="S2389" s="49" t="str">
        <f t="shared" si="837"/>
        <v/>
      </c>
      <c r="T2389" s="49">
        <v>2.383E-2</v>
      </c>
      <c r="U2389" s="48" t="str">
        <f>IF(Funcionários!C2390=0,"",Funcionários!C2390)</f>
        <v/>
      </c>
      <c r="V2389" s="50">
        <f>IF(U2389="",0,IF(COUNTIFS($E$7:$E$3006,U2389,$I$7:$I$3006,'RC'!$E$6)=0,0,COUNTIFS($M$7:$M$3006,"Concluída no prazo",$E$7:$E$3006,U2389,$I$7:$I$3006,'RC'!$E$6)/COUNTIFS($E$7:$E$3006,U2389,$I$7:$I$3006,'RC'!$E$6)))</f>
        <v>0</v>
      </c>
      <c r="W2389" s="49">
        <f>SUMIFS($J$7:$J$3006,$E$7:$E$3006,U2389,$I$7:$I$3006,'RC'!$E$6)+SUMIFS($L$7:$L$3006,$E$7:$E$3006,U2389,$I$7:$I$3006,'RC'!$E$6)</f>
        <v>0</v>
      </c>
      <c r="X2389" s="48">
        <f>COUNTIFS($E$7:$E$3006,U2389,$I$7:$I$3006,'RC'!$E$6)</f>
        <v>0</v>
      </c>
      <c r="Y2389" s="48"/>
      <c r="Z2389" s="51" t="str">
        <f>IF(AQ2389='RC'!$E$6,AC2389*1000+AD2389,"")</f>
        <v/>
      </c>
      <c r="AA2389" s="51" t="str">
        <f>IF(AB2389="","",IF(AQ2389='RC'!$E$6,AC2389*1000-AD2389,""))</f>
        <v/>
      </c>
      <c r="AB2389" s="48" t="str">
        <f>IFERROR(VLOOKUP(E2389,Funcionários!$C$8:$E$207,3,FALSE),"")</f>
        <v/>
      </c>
      <c r="AC2389" s="50" t="str">
        <f>IF(AB2389="","",IF(COUNTIFS($AB$7:$AB$3006,AB2389,$AQ$7:$AQ$3006,'RC'!$E$6)=0,"",COUNTIFS($M$7:$M$3006,"Concluída no prazo",$AB$7:$AB$3006,AB2389,$AQ$7:$AQ$3006,'RC'!$E$6)/COUNTIFS($AB$7:$AB$3006,AB2389,$AQ$7:$AQ$3006,'RC'!$E$6)))</f>
        <v/>
      </c>
      <c r="AD2389" s="48">
        <f>SUMIF($AQ$7:$AQ$3006,'RC'!$E$6,$J$7:$J$3006)+SUMIF($AQ$7:$AQ$3006,'RC'!$E$6,$L$7:$L$3006)</f>
        <v>21</v>
      </c>
      <c r="AF2389" s="48">
        <v>2.6179999999992699E-2</v>
      </c>
      <c r="AG2389" s="48">
        <f>IF(OR(AQ2389="",AQ2389&lt;&gt;'RC'!$E$6,AB2389&lt;&gt;'RC'!$D$21),0,1)</f>
        <v>0</v>
      </c>
      <c r="AH2389" s="48">
        <f t="shared" si="834"/>
        <v>2.6179999999992699E-2</v>
      </c>
      <c r="AI2389" s="48" t="str">
        <f t="shared" si="816"/>
        <v/>
      </c>
      <c r="AJ2389" s="48" t="str">
        <f t="shared" si="817"/>
        <v/>
      </c>
      <c r="AK2389" s="52" t="str">
        <f t="shared" si="818"/>
        <v/>
      </c>
      <c r="AL2389" s="52" t="str">
        <f t="shared" si="819"/>
        <v/>
      </c>
      <c r="AM2389" s="48" t="str">
        <f t="shared" si="820"/>
        <v/>
      </c>
      <c r="AN2389" s="48" t="str">
        <f t="shared" si="821"/>
        <v/>
      </c>
      <c r="AP2389" s="18" t="str">
        <f t="shared" si="822"/>
        <v/>
      </c>
      <c r="AQ2389" s="18" t="str">
        <f t="shared" si="823"/>
        <v/>
      </c>
      <c r="AR2389" s="18">
        <v>2.6179999999999998E-2</v>
      </c>
      <c r="AS2389" s="18">
        <f>IF(AF!$D$27="Todos",1,IF(M2389=AF!$D$27,1,0))</f>
        <v>1</v>
      </c>
      <c r="AT2389" s="53">
        <f>IF(AND(E2389=AF!$D$6,OR(LT!M2389=AF!$D$27,AF!$D$27="Todos"),OR(AP2389=AF!$E$8,AQ2389=AF!$E$8)),AR2389+AS2389,0)</f>
        <v>0</v>
      </c>
      <c r="AU2389" s="18" t="str">
        <f t="shared" si="824"/>
        <v/>
      </c>
      <c r="AV2389" s="54" t="str">
        <f t="shared" si="825"/>
        <v/>
      </c>
      <c r="AW2389" s="54" t="str">
        <f t="shared" si="826"/>
        <v/>
      </c>
      <c r="AX2389" s="18" t="str">
        <f t="shared" si="827"/>
        <v/>
      </c>
      <c r="AY2389" s="18" t="str">
        <f t="shared" si="828"/>
        <v/>
      </c>
      <c r="BA2389" s="18">
        <f>IF($E2389=AF!$D$6,IF($M2389="Concluída no prazo",2,IF($M2389="Concluída com atraso",1,0)),0)</f>
        <v>0</v>
      </c>
      <c r="BB2389" s="18">
        <f>IF($E2389=AF!$D$6,IF($M2389="Atrasada",2,IF($M2389="Concluída com atraso",1,0)),0)</f>
        <v>0</v>
      </c>
      <c r="BC2389" s="18">
        <v>2.383E-2</v>
      </c>
      <c r="BD2389" s="18">
        <f t="shared" si="835"/>
        <v>2.383E-2</v>
      </c>
      <c r="BE2389" s="18">
        <f t="shared" si="835"/>
        <v>2.383E-2</v>
      </c>
      <c r="BF2389" s="18" t="str">
        <f t="shared" si="829"/>
        <v/>
      </c>
      <c r="BN2389" s="18" t="str">
        <f t="shared" si="830"/>
        <v>s</v>
      </c>
    </row>
    <row r="2390" spans="3:66" ht="50.1" customHeight="1" thickTop="1" thickBot="1" x14ac:dyDescent="0.3">
      <c r="C2390" s="46"/>
      <c r="D2390" s="46"/>
      <c r="E2390" s="46"/>
      <c r="F2390" s="122"/>
      <c r="G2390" s="122"/>
      <c r="H2390" s="78" t="str">
        <f t="shared" si="831"/>
        <v/>
      </c>
      <c r="I2390" s="78" t="str">
        <f t="shared" si="832"/>
        <v/>
      </c>
      <c r="J2390" s="16"/>
      <c r="K2390" s="46" t="str">
        <f t="shared" si="833"/>
        <v/>
      </c>
      <c r="L2390" s="16"/>
      <c r="M2390" s="16"/>
      <c r="N2390" s="46"/>
      <c r="O2390" s="47" t="str">
        <f t="shared" si="836"/>
        <v/>
      </c>
      <c r="P2390" s="47"/>
      <c r="Q2390" s="48" t="str">
        <f>IFERROR(VLOOKUP(E2390,Funcionários!$C$8:$E$207,3,FALSE),"")</f>
        <v/>
      </c>
      <c r="R2390" s="47"/>
      <c r="S2390" s="49" t="str">
        <f t="shared" si="837"/>
        <v/>
      </c>
      <c r="T2390" s="49">
        <v>2.384E-2</v>
      </c>
      <c r="U2390" s="48" t="str">
        <f>IF(Funcionários!C2391=0,"",Funcionários!C2391)</f>
        <v/>
      </c>
      <c r="V2390" s="50">
        <f>IF(U2390="",0,IF(COUNTIFS($E$7:$E$3006,U2390,$I$7:$I$3006,'RC'!$E$6)=0,0,COUNTIFS($M$7:$M$3006,"Concluída no prazo",$E$7:$E$3006,U2390,$I$7:$I$3006,'RC'!$E$6)/COUNTIFS($E$7:$E$3006,U2390,$I$7:$I$3006,'RC'!$E$6)))</f>
        <v>0</v>
      </c>
      <c r="W2390" s="49">
        <f>SUMIFS($J$7:$J$3006,$E$7:$E$3006,U2390,$I$7:$I$3006,'RC'!$E$6)+SUMIFS($L$7:$L$3006,$E$7:$E$3006,U2390,$I$7:$I$3006,'RC'!$E$6)</f>
        <v>0</v>
      </c>
      <c r="X2390" s="48">
        <f>COUNTIFS($E$7:$E$3006,U2390,$I$7:$I$3006,'RC'!$E$6)</f>
        <v>0</v>
      </c>
      <c r="Y2390" s="48"/>
      <c r="Z2390" s="51" t="str">
        <f>IF(AQ2390='RC'!$E$6,AC2390*1000+AD2390,"")</f>
        <v/>
      </c>
      <c r="AA2390" s="51" t="str">
        <f>IF(AB2390="","",IF(AQ2390='RC'!$E$6,AC2390*1000-AD2390,""))</f>
        <v/>
      </c>
      <c r="AB2390" s="48" t="str">
        <f>IFERROR(VLOOKUP(E2390,Funcionários!$C$8:$E$207,3,FALSE),"")</f>
        <v/>
      </c>
      <c r="AC2390" s="50" t="str">
        <f>IF(AB2390="","",IF(COUNTIFS($AB$7:$AB$3006,AB2390,$AQ$7:$AQ$3006,'RC'!$E$6)=0,"",COUNTIFS($M$7:$M$3006,"Concluída no prazo",$AB$7:$AB$3006,AB2390,$AQ$7:$AQ$3006,'RC'!$E$6)/COUNTIFS($AB$7:$AB$3006,AB2390,$AQ$7:$AQ$3006,'RC'!$E$6)))</f>
        <v/>
      </c>
      <c r="AD2390" s="48">
        <f>SUMIF($AQ$7:$AQ$3006,'RC'!$E$6,$J$7:$J$3006)+SUMIF($AQ$7:$AQ$3006,'RC'!$E$6,$L$7:$L$3006)</f>
        <v>21</v>
      </c>
      <c r="AF2390" s="48">
        <v>2.6169999999992699E-2</v>
      </c>
      <c r="AG2390" s="48">
        <f>IF(OR(AQ2390="",AQ2390&lt;&gt;'RC'!$E$6,AB2390&lt;&gt;'RC'!$D$21),0,1)</f>
        <v>0</v>
      </c>
      <c r="AH2390" s="48">
        <f t="shared" si="834"/>
        <v>2.6169999999992699E-2</v>
      </c>
      <c r="AI2390" s="48" t="str">
        <f t="shared" si="816"/>
        <v/>
      </c>
      <c r="AJ2390" s="48" t="str">
        <f t="shared" si="817"/>
        <v/>
      </c>
      <c r="AK2390" s="52" t="str">
        <f t="shared" si="818"/>
        <v/>
      </c>
      <c r="AL2390" s="52" t="str">
        <f t="shared" si="819"/>
        <v/>
      </c>
      <c r="AM2390" s="48" t="str">
        <f t="shared" si="820"/>
        <v/>
      </c>
      <c r="AN2390" s="48" t="str">
        <f t="shared" si="821"/>
        <v/>
      </c>
      <c r="AP2390" s="18" t="str">
        <f t="shared" si="822"/>
        <v/>
      </c>
      <c r="AQ2390" s="18" t="str">
        <f t="shared" si="823"/>
        <v/>
      </c>
      <c r="AR2390" s="18">
        <v>2.6169999999999999E-2</v>
      </c>
      <c r="AS2390" s="18">
        <f>IF(AF!$D$27="Todos",1,IF(M2390=AF!$D$27,1,0))</f>
        <v>1</v>
      </c>
      <c r="AT2390" s="53">
        <f>IF(AND(E2390=AF!$D$6,OR(LT!M2390=AF!$D$27,AF!$D$27="Todos"),OR(AP2390=AF!$E$8,AQ2390=AF!$E$8)),AR2390+AS2390,0)</f>
        <v>0</v>
      </c>
      <c r="AU2390" s="18" t="str">
        <f t="shared" si="824"/>
        <v/>
      </c>
      <c r="AV2390" s="54" t="str">
        <f t="shared" si="825"/>
        <v/>
      </c>
      <c r="AW2390" s="54" t="str">
        <f t="shared" si="826"/>
        <v/>
      </c>
      <c r="AX2390" s="18" t="str">
        <f t="shared" si="827"/>
        <v/>
      </c>
      <c r="AY2390" s="18" t="str">
        <f t="shared" si="828"/>
        <v/>
      </c>
      <c r="BA2390" s="18">
        <f>IF($E2390=AF!$D$6,IF($M2390="Concluída no prazo",2,IF($M2390="Concluída com atraso",1,0)),0)</f>
        <v>0</v>
      </c>
      <c r="BB2390" s="18">
        <f>IF($E2390=AF!$D$6,IF($M2390="Atrasada",2,IF($M2390="Concluída com atraso",1,0)),0)</f>
        <v>0</v>
      </c>
      <c r="BC2390" s="18">
        <v>2.384E-2</v>
      </c>
      <c r="BD2390" s="18">
        <f t="shared" si="835"/>
        <v>2.384E-2</v>
      </c>
      <c r="BE2390" s="18">
        <f t="shared" si="835"/>
        <v>2.384E-2</v>
      </c>
      <c r="BF2390" s="18" t="str">
        <f t="shared" si="829"/>
        <v/>
      </c>
      <c r="BN2390" s="18" t="str">
        <f t="shared" si="830"/>
        <v>s</v>
      </c>
    </row>
    <row r="2391" spans="3:66" ht="50.1" customHeight="1" thickTop="1" thickBot="1" x14ac:dyDescent="0.3">
      <c r="C2391" s="46"/>
      <c r="D2391" s="46"/>
      <c r="E2391" s="46"/>
      <c r="F2391" s="122"/>
      <c r="G2391" s="122"/>
      <c r="H2391" s="78" t="str">
        <f t="shared" si="831"/>
        <v/>
      </c>
      <c r="I2391" s="78" t="str">
        <f t="shared" si="832"/>
        <v/>
      </c>
      <c r="J2391" s="16"/>
      <c r="K2391" s="46" t="str">
        <f t="shared" si="833"/>
        <v/>
      </c>
      <c r="L2391" s="16"/>
      <c r="M2391" s="16"/>
      <c r="N2391" s="46"/>
      <c r="O2391" s="47" t="str">
        <f t="shared" si="836"/>
        <v/>
      </c>
      <c r="P2391" s="47"/>
      <c r="Q2391" s="48" t="str">
        <f>IFERROR(VLOOKUP(E2391,Funcionários!$C$8:$E$207,3,FALSE),"")</f>
        <v/>
      </c>
      <c r="R2391" s="47"/>
      <c r="S2391" s="49" t="str">
        <f t="shared" si="837"/>
        <v/>
      </c>
      <c r="T2391" s="49">
        <v>2.385E-2</v>
      </c>
      <c r="U2391" s="48" t="str">
        <f>IF(Funcionários!C2392=0,"",Funcionários!C2392)</f>
        <v/>
      </c>
      <c r="V2391" s="50">
        <f>IF(U2391="",0,IF(COUNTIFS($E$7:$E$3006,U2391,$I$7:$I$3006,'RC'!$E$6)=0,0,COUNTIFS($M$7:$M$3006,"Concluída no prazo",$E$7:$E$3006,U2391,$I$7:$I$3006,'RC'!$E$6)/COUNTIFS($E$7:$E$3006,U2391,$I$7:$I$3006,'RC'!$E$6)))</f>
        <v>0</v>
      </c>
      <c r="W2391" s="49">
        <f>SUMIFS($J$7:$J$3006,$E$7:$E$3006,U2391,$I$7:$I$3006,'RC'!$E$6)+SUMIFS($L$7:$L$3006,$E$7:$E$3006,U2391,$I$7:$I$3006,'RC'!$E$6)</f>
        <v>0</v>
      </c>
      <c r="X2391" s="48">
        <f>COUNTIFS($E$7:$E$3006,U2391,$I$7:$I$3006,'RC'!$E$6)</f>
        <v>0</v>
      </c>
      <c r="Y2391" s="48"/>
      <c r="Z2391" s="51" t="str">
        <f>IF(AQ2391='RC'!$E$6,AC2391*1000+AD2391,"")</f>
        <v/>
      </c>
      <c r="AA2391" s="51" t="str">
        <f>IF(AB2391="","",IF(AQ2391='RC'!$E$6,AC2391*1000-AD2391,""))</f>
        <v/>
      </c>
      <c r="AB2391" s="48" t="str">
        <f>IFERROR(VLOOKUP(E2391,Funcionários!$C$8:$E$207,3,FALSE),"")</f>
        <v/>
      </c>
      <c r="AC2391" s="50" t="str">
        <f>IF(AB2391="","",IF(COUNTIFS($AB$7:$AB$3006,AB2391,$AQ$7:$AQ$3006,'RC'!$E$6)=0,"",COUNTIFS($M$7:$M$3006,"Concluída no prazo",$AB$7:$AB$3006,AB2391,$AQ$7:$AQ$3006,'RC'!$E$6)/COUNTIFS($AB$7:$AB$3006,AB2391,$AQ$7:$AQ$3006,'RC'!$E$6)))</f>
        <v/>
      </c>
      <c r="AD2391" s="48">
        <f>SUMIF($AQ$7:$AQ$3006,'RC'!$E$6,$J$7:$J$3006)+SUMIF($AQ$7:$AQ$3006,'RC'!$E$6,$L$7:$L$3006)</f>
        <v>21</v>
      </c>
      <c r="AF2391" s="48">
        <v>2.61599999999927E-2</v>
      </c>
      <c r="AG2391" s="48">
        <f>IF(OR(AQ2391="",AQ2391&lt;&gt;'RC'!$E$6,AB2391&lt;&gt;'RC'!$D$21),0,1)</f>
        <v>0</v>
      </c>
      <c r="AH2391" s="48">
        <f t="shared" si="834"/>
        <v>2.61599999999927E-2</v>
      </c>
      <c r="AI2391" s="48" t="str">
        <f t="shared" si="816"/>
        <v/>
      </c>
      <c r="AJ2391" s="48" t="str">
        <f t="shared" si="817"/>
        <v/>
      </c>
      <c r="AK2391" s="52" t="str">
        <f t="shared" si="818"/>
        <v/>
      </c>
      <c r="AL2391" s="52" t="str">
        <f t="shared" si="819"/>
        <v/>
      </c>
      <c r="AM2391" s="48" t="str">
        <f t="shared" si="820"/>
        <v/>
      </c>
      <c r="AN2391" s="48" t="str">
        <f t="shared" si="821"/>
        <v/>
      </c>
      <c r="AP2391" s="18" t="str">
        <f t="shared" si="822"/>
        <v/>
      </c>
      <c r="AQ2391" s="18" t="str">
        <f t="shared" si="823"/>
        <v/>
      </c>
      <c r="AR2391" s="18">
        <v>2.6159999999999999E-2</v>
      </c>
      <c r="AS2391" s="18">
        <f>IF(AF!$D$27="Todos",1,IF(M2391=AF!$D$27,1,0))</f>
        <v>1</v>
      </c>
      <c r="AT2391" s="53">
        <f>IF(AND(E2391=AF!$D$6,OR(LT!M2391=AF!$D$27,AF!$D$27="Todos"),OR(AP2391=AF!$E$8,AQ2391=AF!$E$8)),AR2391+AS2391,0)</f>
        <v>0</v>
      </c>
      <c r="AU2391" s="18" t="str">
        <f t="shared" si="824"/>
        <v/>
      </c>
      <c r="AV2391" s="54" t="str">
        <f t="shared" si="825"/>
        <v/>
      </c>
      <c r="AW2391" s="54" t="str">
        <f t="shared" si="826"/>
        <v/>
      </c>
      <c r="AX2391" s="18" t="str">
        <f t="shared" si="827"/>
        <v/>
      </c>
      <c r="AY2391" s="18" t="str">
        <f t="shared" si="828"/>
        <v/>
      </c>
      <c r="BA2391" s="18">
        <f>IF($E2391=AF!$D$6,IF($M2391="Concluída no prazo",2,IF($M2391="Concluída com atraso",1,0)),0)</f>
        <v>0</v>
      </c>
      <c r="BB2391" s="18">
        <f>IF($E2391=AF!$D$6,IF($M2391="Atrasada",2,IF($M2391="Concluída com atraso",1,0)),0)</f>
        <v>0</v>
      </c>
      <c r="BC2391" s="18">
        <v>2.385E-2</v>
      </c>
      <c r="BD2391" s="18">
        <f t="shared" si="835"/>
        <v>2.385E-2</v>
      </c>
      <c r="BE2391" s="18">
        <f t="shared" si="835"/>
        <v>2.385E-2</v>
      </c>
      <c r="BF2391" s="18" t="str">
        <f t="shared" si="829"/>
        <v/>
      </c>
      <c r="BN2391" s="18" t="str">
        <f t="shared" si="830"/>
        <v>s</v>
      </c>
    </row>
    <row r="2392" spans="3:66" ht="50.1" customHeight="1" thickTop="1" thickBot="1" x14ac:dyDescent="0.3">
      <c r="C2392" s="46"/>
      <c r="D2392" s="46"/>
      <c r="E2392" s="46"/>
      <c r="F2392" s="122"/>
      <c r="G2392" s="122"/>
      <c r="H2392" s="78" t="str">
        <f t="shared" si="831"/>
        <v/>
      </c>
      <c r="I2392" s="78" t="str">
        <f t="shared" si="832"/>
        <v/>
      </c>
      <c r="J2392" s="16"/>
      <c r="K2392" s="46" t="str">
        <f t="shared" si="833"/>
        <v/>
      </c>
      <c r="L2392" s="16"/>
      <c r="M2392" s="16"/>
      <c r="N2392" s="46"/>
      <c r="O2392" s="47" t="str">
        <f t="shared" si="836"/>
        <v/>
      </c>
      <c r="P2392" s="47"/>
      <c r="Q2392" s="48" t="str">
        <f>IFERROR(VLOOKUP(E2392,Funcionários!$C$8:$E$207,3,FALSE),"")</f>
        <v/>
      </c>
      <c r="R2392" s="47"/>
      <c r="S2392" s="49" t="str">
        <f t="shared" si="837"/>
        <v/>
      </c>
      <c r="T2392" s="49">
        <v>2.3859999999999999E-2</v>
      </c>
      <c r="U2392" s="48" t="str">
        <f>IF(Funcionários!C2393=0,"",Funcionários!C2393)</f>
        <v/>
      </c>
      <c r="V2392" s="50">
        <f>IF(U2392="",0,IF(COUNTIFS($E$7:$E$3006,U2392,$I$7:$I$3006,'RC'!$E$6)=0,0,COUNTIFS($M$7:$M$3006,"Concluída no prazo",$E$7:$E$3006,U2392,$I$7:$I$3006,'RC'!$E$6)/COUNTIFS($E$7:$E$3006,U2392,$I$7:$I$3006,'RC'!$E$6)))</f>
        <v>0</v>
      </c>
      <c r="W2392" s="49">
        <f>SUMIFS($J$7:$J$3006,$E$7:$E$3006,U2392,$I$7:$I$3006,'RC'!$E$6)+SUMIFS($L$7:$L$3006,$E$7:$E$3006,U2392,$I$7:$I$3006,'RC'!$E$6)</f>
        <v>0</v>
      </c>
      <c r="X2392" s="48">
        <f>COUNTIFS($E$7:$E$3006,U2392,$I$7:$I$3006,'RC'!$E$6)</f>
        <v>0</v>
      </c>
      <c r="Y2392" s="48"/>
      <c r="Z2392" s="51" t="str">
        <f>IF(AQ2392='RC'!$E$6,AC2392*1000+AD2392,"")</f>
        <v/>
      </c>
      <c r="AA2392" s="51" t="str">
        <f>IF(AB2392="","",IF(AQ2392='RC'!$E$6,AC2392*1000-AD2392,""))</f>
        <v/>
      </c>
      <c r="AB2392" s="48" t="str">
        <f>IFERROR(VLOOKUP(E2392,Funcionários!$C$8:$E$207,3,FALSE),"")</f>
        <v/>
      </c>
      <c r="AC2392" s="50" t="str">
        <f>IF(AB2392="","",IF(COUNTIFS($AB$7:$AB$3006,AB2392,$AQ$7:$AQ$3006,'RC'!$E$6)=0,"",COUNTIFS($M$7:$M$3006,"Concluída no prazo",$AB$7:$AB$3006,AB2392,$AQ$7:$AQ$3006,'RC'!$E$6)/COUNTIFS($AB$7:$AB$3006,AB2392,$AQ$7:$AQ$3006,'RC'!$E$6)))</f>
        <v/>
      </c>
      <c r="AD2392" s="48">
        <f>SUMIF($AQ$7:$AQ$3006,'RC'!$E$6,$J$7:$J$3006)+SUMIF($AQ$7:$AQ$3006,'RC'!$E$6,$L$7:$L$3006)</f>
        <v>21</v>
      </c>
      <c r="AF2392" s="48">
        <v>2.61499999999927E-2</v>
      </c>
      <c r="AG2392" s="48">
        <f>IF(OR(AQ2392="",AQ2392&lt;&gt;'RC'!$E$6,AB2392&lt;&gt;'RC'!$D$21),0,1)</f>
        <v>0</v>
      </c>
      <c r="AH2392" s="48">
        <f t="shared" si="834"/>
        <v>2.61499999999927E-2</v>
      </c>
      <c r="AI2392" s="48" t="str">
        <f t="shared" si="816"/>
        <v/>
      </c>
      <c r="AJ2392" s="48" t="str">
        <f t="shared" si="817"/>
        <v/>
      </c>
      <c r="AK2392" s="52" t="str">
        <f t="shared" si="818"/>
        <v/>
      </c>
      <c r="AL2392" s="52" t="str">
        <f t="shared" si="819"/>
        <v/>
      </c>
      <c r="AM2392" s="48" t="str">
        <f t="shared" si="820"/>
        <v/>
      </c>
      <c r="AN2392" s="48" t="str">
        <f t="shared" si="821"/>
        <v/>
      </c>
      <c r="AP2392" s="18" t="str">
        <f t="shared" si="822"/>
        <v/>
      </c>
      <c r="AQ2392" s="18" t="str">
        <f t="shared" si="823"/>
        <v/>
      </c>
      <c r="AR2392" s="18">
        <v>2.615E-2</v>
      </c>
      <c r="AS2392" s="18">
        <f>IF(AF!$D$27="Todos",1,IF(M2392=AF!$D$27,1,0))</f>
        <v>1</v>
      </c>
      <c r="AT2392" s="53">
        <f>IF(AND(E2392=AF!$D$6,OR(LT!M2392=AF!$D$27,AF!$D$27="Todos"),OR(AP2392=AF!$E$8,AQ2392=AF!$E$8)),AR2392+AS2392,0)</f>
        <v>0</v>
      </c>
      <c r="AU2392" s="18" t="str">
        <f t="shared" si="824"/>
        <v/>
      </c>
      <c r="AV2392" s="54" t="str">
        <f t="shared" si="825"/>
        <v/>
      </c>
      <c r="AW2392" s="54" t="str">
        <f t="shared" si="826"/>
        <v/>
      </c>
      <c r="AX2392" s="18" t="str">
        <f t="shared" si="827"/>
        <v/>
      </c>
      <c r="AY2392" s="18" t="str">
        <f t="shared" si="828"/>
        <v/>
      </c>
      <c r="BA2392" s="18">
        <f>IF($E2392=AF!$D$6,IF($M2392="Concluída no prazo",2,IF($M2392="Concluída com atraso",1,0)),0)</f>
        <v>0</v>
      </c>
      <c r="BB2392" s="18">
        <f>IF($E2392=AF!$D$6,IF($M2392="Atrasada",2,IF($M2392="Concluída com atraso",1,0)),0)</f>
        <v>0</v>
      </c>
      <c r="BC2392" s="18">
        <v>2.3859999999999999E-2</v>
      </c>
      <c r="BD2392" s="18">
        <f t="shared" si="835"/>
        <v>2.3859999999999999E-2</v>
      </c>
      <c r="BE2392" s="18">
        <f t="shared" si="835"/>
        <v>2.3859999999999999E-2</v>
      </c>
      <c r="BF2392" s="18" t="str">
        <f t="shared" si="829"/>
        <v/>
      </c>
      <c r="BN2392" s="18" t="str">
        <f t="shared" si="830"/>
        <v>s</v>
      </c>
    </row>
    <row r="2393" spans="3:66" ht="50.1" customHeight="1" thickTop="1" thickBot="1" x14ac:dyDescent="0.3">
      <c r="C2393" s="46"/>
      <c r="D2393" s="46"/>
      <c r="E2393" s="46"/>
      <c r="F2393" s="122"/>
      <c r="G2393" s="122"/>
      <c r="H2393" s="78" t="str">
        <f t="shared" si="831"/>
        <v/>
      </c>
      <c r="I2393" s="78" t="str">
        <f t="shared" si="832"/>
        <v/>
      </c>
      <c r="J2393" s="16"/>
      <c r="K2393" s="46" t="str">
        <f t="shared" si="833"/>
        <v/>
      </c>
      <c r="L2393" s="16"/>
      <c r="M2393" s="16"/>
      <c r="N2393" s="46"/>
      <c r="O2393" s="47" t="str">
        <f t="shared" si="836"/>
        <v/>
      </c>
      <c r="P2393" s="47"/>
      <c r="Q2393" s="48" t="str">
        <f>IFERROR(VLOOKUP(E2393,Funcionários!$C$8:$E$207,3,FALSE),"")</f>
        <v/>
      </c>
      <c r="R2393" s="47"/>
      <c r="S2393" s="49" t="str">
        <f t="shared" si="837"/>
        <v/>
      </c>
      <c r="T2393" s="49">
        <v>2.3869999999999999E-2</v>
      </c>
      <c r="U2393" s="48" t="str">
        <f>IF(Funcionários!C2394=0,"",Funcionários!C2394)</f>
        <v/>
      </c>
      <c r="V2393" s="50">
        <f>IF(U2393="",0,IF(COUNTIFS($E$7:$E$3006,U2393,$I$7:$I$3006,'RC'!$E$6)=0,0,COUNTIFS($M$7:$M$3006,"Concluída no prazo",$E$7:$E$3006,U2393,$I$7:$I$3006,'RC'!$E$6)/COUNTIFS($E$7:$E$3006,U2393,$I$7:$I$3006,'RC'!$E$6)))</f>
        <v>0</v>
      </c>
      <c r="W2393" s="49">
        <f>SUMIFS($J$7:$J$3006,$E$7:$E$3006,U2393,$I$7:$I$3006,'RC'!$E$6)+SUMIFS($L$7:$L$3006,$E$7:$E$3006,U2393,$I$7:$I$3006,'RC'!$E$6)</f>
        <v>0</v>
      </c>
      <c r="X2393" s="48">
        <f>COUNTIFS($E$7:$E$3006,U2393,$I$7:$I$3006,'RC'!$E$6)</f>
        <v>0</v>
      </c>
      <c r="Y2393" s="48"/>
      <c r="Z2393" s="51" t="str">
        <f>IF(AQ2393='RC'!$E$6,AC2393*1000+AD2393,"")</f>
        <v/>
      </c>
      <c r="AA2393" s="51" t="str">
        <f>IF(AB2393="","",IF(AQ2393='RC'!$E$6,AC2393*1000-AD2393,""))</f>
        <v/>
      </c>
      <c r="AB2393" s="48" t="str">
        <f>IFERROR(VLOOKUP(E2393,Funcionários!$C$8:$E$207,3,FALSE),"")</f>
        <v/>
      </c>
      <c r="AC2393" s="50" t="str">
        <f>IF(AB2393="","",IF(COUNTIFS($AB$7:$AB$3006,AB2393,$AQ$7:$AQ$3006,'RC'!$E$6)=0,"",COUNTIFS($M$7:$M$3006,"Concluída no prazo",$AB$7:$AB$3006,AB2393,$AQ$7:$AQ$3006,'RC'!$E$6)/COUNTIFS($AB$7:$AB$3006,AB2393,$AQ$7:$AQ$3006,'RC'!$E$6)))</f>
        <v/>
      </c>
      <c r="AD2393" s="48">
        <f>SUMIF($AQ$7:$AQ$3006,'RC'!$E$6,$J$7:$J$3006)+SUMIF($AQ$7:$AQ$3006,'RC'!$E$6,$L$7:$L$3006)</f>
        <v>21</v>
      </c>
      <c r="AF2393" s="48">
        <v>2.61399999999927E-2</v>
      </c>
      <c r="AG2393" s="48">
        <f>IF(OR(AQ2393="",AQ2393&lt;&gt;'RC'!$E$6,AB2393&lt;&gt;'RC'!$D$21),0,1)</f>
        <v>0</v>
      </c>
      <c r="AH2393" s="48">
        <f t="shared" si="834"/>
        <v>2.61399999999927E-2</v>
      </c>
      <c r="AI2393" s="48" t="str">
        <f t="shared" si="816"/>
        <v/>
      </c>
      <c r="AJ2393" s="48" t="str">
        <f t="shared" si="817"/>
        <v/>
      </c>
      <c r="AK2393" s="52" t="str">
        <f t="shared" si="818"/>
        <v/>
      </c>
      <c r="AL2393" s="52" t="str">
        <f t="shared" si="819"/>
        <v/>
      </c>
      <c r="AM2393" s="48" t="str">
        <f t="shared" si="820"/>
        <v/>
      </c>
      <c r="AN2393" s="48" t="str">
        <f t="shared" si="821"/>
        <v/>
      </c>
      <c r="AP2393" s="18" t="str">
        <f t="shared" si="822"/>
        <v/>
      </c>
      <c r="AQ2393" s="18" t="str">
        <f t="shared" si="823"/>
        <v/>
      </c>
      <c r="AR2393" s="18">
        <v>2.614E-2</v>
      </c>
      <c r="AS2393" s="18">
        <f>IF(AF!$D$27="Todos",1,IF(M2393=AF!$D$27,1,0))</f>
        <v>1</v>
      </c>
      <c r="AT2393" s="53">
        <f>IF(AND(E2393=AF!$D$6,OR(LT!M2393=AF!$D$27,AF!$D$27="Todos"),OR(AP2393=AF!$E$8,AQ2393=AF!$E$8)),AR2393+AS2393,0)</f>
        <v>0</v>
      </c>
      <c r="AU2393" s="18" t="str">
        <f t="shared" si="824"/>
        <v/>
      </c>
      <c r="AV2393" s="54" t="str">
        <f t="shared" si="825"/>
        <v/>
      </c>
      <c r="AW2393" s="54" t="str">
        <f t="shared" si="826"/>
        <v/>
      </c>
      <c r="AX2393" s="18" t="str">
        <f t="shared" si="827"/>
        <v/>
      </c>
      <c r="AY2393" s="18" t="str">
        <f t="shared" si="828"/>
        <v/>
      </c>
      <c r="BA2393" s="18">
        <f>IF($E2393=AF!$D$6,IF($M2393="Concluída no prazo",2,IF($M2393="Concluída com atraso",1,0)),0)</f>
        <v>0</v>
      </c>
      <c r="BB2393" s="18">
        <f>IF($E2393=AF!$D$6,IF($M2393="Atrasada",2,IF($M2393="Concluída com atraso",1,0)),0)</f>
        <v>0</v>
      </c>
      <c r="BC2393" s="18">
        <v>2.3869999999999999E-2</v>
      </c>
      <c r="BD2393" s="18">
        <f t="shared" si="835"/>
        <v>2.3869999999999999E-2</v>
      </c>
      <c r="BE2393" s="18">
        <f t="shared" si="835"/>
        <v>2.3869999999999999E-2</v>
      </c>
      <c r="BF2393" s="18" t="str">
        <f t="shared" si="829"/>
        <v/>
      </c>
      <c r="BN2393" s="18" t="str">
        <f t="shared" si="830"/>
        <v>s</v>
      </c>
    </row>
    <row r="2394" spans="3:66" ht="50.1" customHeight="1" thickTop="1" thickBot="1" x14ac:dyDescent="0.3">
      <c r="C2394" s="46"/>
      <c r="D2394" s="46"/>
      <c r="E2394" s="46"/>
      <c r="F2394" s="122"/>
      <c r="G2394" s="122"/>
      <c r="H2394" s="78" t="str">
        <f t="shared" si="831"/>
        <v/>
      </c>
      <c r="I2394" s="78" t="str">
        <f t="shared" si="832"/>
        <v/>
      </c>
      <c r="J2394" s="16"/>
      <c r="K2394" s="46" t="str">
        <f t="shared" si="833"/>
        <v/>
      </c>
      <c r="L2394" s="16"/>
      <c r="M2394" s="16"/>
      <c r="N2394" s="46"/>
      <c r="O2394" s="47" t="str">
        <f t="shared" si="836"/>
        <v/>
      </c>
      <c r="P2394" s="47"/>
      <c r="Q2394" s="48" t="str">
        <f>IFERROR(VLOOKUP(E2394,Funcionários!$C$8:$E$207,3,FALSE),"")</f>
        <v/>
      </c>
      <c r="R2394" s="47"/>
      <c r="S2394" s="49" t="str">
        <f t="shared" si="837"/>
        <v/>
      </c>
      <c r="T2394" s="49">
        <v>2.3879999999999998E-2</v>
      </c>
      <c r="U2394" s="48" t="str">
        <f>IF(Funcionários!C2395=0,"",Funcionários!C2395)</f>
        <v/>
      </c>
      <c r="V2394" s="50">
        <f>IF(U2394="",0,IF(COUNTIFS($E$7:$E$3006,U2394,$I$7:$I$3006,'RC'!$E$6)=0,0,COUNTIFS($M$7:$M$3006,"Concluída no prazo",$E$7:$E$3006,U2394,$I$7:$I$3006,'RC'!$E$6)/COUNTIFS($E$7:$E$3006,U2394,$I$7:$I$3006,'RC'!$E$6)))</f>
        <v>0</v>
      </c>
      <c r="W2394" s="49">
        <f>SUMIFS($J$7:$J$3006,$E$7:$E$3006,U2394,$I$7:$I$3006,'RC'!$E$6)+SUMIFS($L$7:$L$3006,$E$7:$E$3006,U2394,$I$7:$I$3006,'RC'!$E$6)</f>
        <v>0</v>
      </c>
      <c r="X2394" s="48">
        <f>COUNTIFS($E$7:$E$3006,U2394,$I$7:$I$3006,'RC'!$E$6)</f>
        <v>0</v>
      </c>
      <c r="Y2394" s="48"/>
      <c r="Z2394" s="51" t="str">
        <f>IF(AQ2394='RC'!$E$6,AC2394*1000+AD2394,"")</f>
        <v/>
      </c>
      <c r="AA2394" s="51" t="str">
        <f>IF(AB2394="","",IF(AQ2394='RC'!$E$6,AC2394*1000-AD2394,""))</f>
        <v/>
      </c>
      <c r="AB2394" s="48" t="str">
        <f>IFERROR(VLOOKUP(E2394,Funcionários!$C$8:$E$207,3,FALSE),"")</f>
        <v/>
      </c>
      <c r="AC2394" s="50" t="str">
        <f>IF(AB2394="","",IF(COUNTIFS($AB$7:$AB$3006,AB2394,$AQ$7:$AQ$3006,'RC'!$E$6)=0,"",COUNTIFS($M$7:$M$3006,"Concluída no prazo",$AB$7:$AB$3006,AB2394,$AQ$7:$AQ$3006,'RC'!$E$6)/COUNTIFS($AB$7:$AB$3006,AB2394,$AQ$7:$AQ$3006,'RC'!$E$6)))</f>
        <v/>
      </c>
      <c r="AD2394" s="48">
        <f>SUMIF($AQ$7:$AQ$3006,'RC'!$E$6,$J$7:$J$3006)+SUMIF($AQ$7:$AQ$3006,'RC'!$E$6,$L$7:$L$3006)</f>
        <v>21</v>
      </c>
      <c r="AF2394" s="48">
        <v>2.6129999999992701E-2</v>
      </c>
      <c r="AG2394" s="48">
        <f>IF(OR(AQ2394="",AQ2394&lt;&gt;'RC'!$E$6,AB2394&lt;&gt;'RC'!$D$21),0,1)</f>
        <v>0</v>
      </c>
      <c r="AH2394" s="48">
        <f t="shared" si="834"/>
        <v>2.6129999999992701E-2</v>
      </c>
      <c r="AI2394" s="48" t="str">
        <f t="shared" si="816"/>
        <v/>
      </c>
      <c r="AJ2394" s="48" t="str">
        <f t="shared" si="817"/>
        <v/>
      </c>
      <c r="AK2394" s="52" t="str">
        <f t="shared" si="818"/>
        <v/>
      </c>
      <c r="AL2394" s="52" t="str">
        <f t="shared" si="819"/>
        <v/>
      </c>
      <c r="AM2394" s="48" t="str">
        <f t="shared" si="820"/>
        <v/>
      </c>
      <c r="AN2394" s="48" t="str">
        <f t="shared" si="821"/>
        <v/>
      </c>
      <c r="AP2394" s="18" t="str">
        <f t="shared" si="822"/>
        <v/>
      </c>
      <c r="AQ2394" s="18" t="str">
        <f t="shared" si="823"/>
        <v/>
      </c>
      <c r="AR2394" s="18">
        <v>2.613E-2</v>
      </c>
      <c r="AS2394" s="18">
        <f>IF(AF!$D$27="Todos",1,IF(M2394=AF!$D$27,1,0))</f>
        <v>1</v>
      </c>
      <c r="AT2394" s="53">
        <f>IF(AND(E2394=AF!$D$6,OR(LT!M2394=AF!$D$27,AF!$D$27="Todos"),OR(AP2394=AF!$E$8,AQ2394=AF!$E$8)),AR2394+AS2394,0)</f>
        <v>0</v>
      </c>
      <c r="AU2394" s="18" t="str">
        <f t="shared" si="824"/>
        <v/>
      </c>
      <c r="AV2394" s="54" t="str">
        <f t="shared" si="825"/>
        <v/>
      </c>
      <c r="AW2394" s="54" t="str">
        <f t="shared" si="826"/>
        <v/>
      </c>
      <c r="AX2394" s="18" t="str">
        <f t="shared" si="827"/>
        <v/>
      </c>
      <c r="AY2394" s="18" t="str">
        <f t="shared" si="828"/>
        <v/>
      </c>
      <c r="BA2394" s="18">
        <f>IF($E2394=AF!$D$6,IF($M2394="Concluída no prazo",2,IF($M2394="Concluída com atraso",1,0)),0)</f>
        <v>0</v>
      </c>
      <c r="BB2394" s="18">
        <f>IF($E2394=AF!$D$6,IF($M2394="Atrasada",2,IF($M2394="Concluída com atraso",1,0)),0)</f>
        <v>0</v>
      </c>
      <c r="BC2394" s="18">
        <v>2.3879999999999998E-2</v>
      </c>
      <c r="BD2394" s="18">
        <f t="shared" si="835"/>
        <v>2.3879999999999998E-2</v>
      </c>
      <c r="BE2394" s="18">
        <f t="shared" si="835"/>
        <v>2.3879999999999998E-2</v>
      </c>
      <c r="BF2394" s="18" t="str">
        <f t="shared" si="829"/>
        <v/>
      </c>
      <c r="BN2394" s="18" t="str">
        <f t="shared" si="830"/>
        <v>s</v>
      </c>
    </row>
    <row r="2395" spans="3:66" ht="50.1" customHeight="1" thickTop="1" thickBot="1" x14ac:dyDescent="0.3">
      <c r="C2395" s="46"/>
      <c r="D2395" s="46"/>
      <c r="E2395" s="46"/>
      <c r="F2395" s="122"/>
      <c r="G2395" s="122"/>
      <c r="H2395" s="78" t="str">
        <f t="shared" si="831"/>
        <v/>
      </c>
      <c r="I2395" s="78" t="str">
        <f t="shared" si="832"/>
        <v/>
      </c>
      <c r="J2395" s="16"/>
      <c r="K2395" s="46" t="str">
        <f t="shared" si="833"/>
        <v/>
      </c>
      <c r="L2395" s="16"/>
      <c r="M2395" s="16"/>
      <c r="N2395" s="46"/>
      <c r="O2395" s="47" t="str">
        <f t="shared" si="836"/>
        <v/>
      </c>
      <c r="P2395" s="47"/>
      <c r="Q2395" s="48" t="str">
        <f>IFERROR(VLOOKUP(E2395,Funcionários!$C$8:$E$207,3,FALSE),"")</f>
        <v/>
      </c>
      <c r="R2395" s="47"/>
      <c r="S2395" s="49" t="str">
        <f t="shared" si="837"/>
        <v/>
      </c>
      <c r="T2395" s="49">
        <v>2.3890000000000002E-2</v>
      </c>
      <c r="U2395" s="48" t="str">
        <f>IF(Funcionários!C2396=0,"",Funcionários!C2396)</f>
        <v/>
      </c>
      <c r="V2395" s="50">
        <f>IF(U2395="",0,IF(COUNTIFS($E$7:$E$3006,U2395,$I$7:$I$3006,'RC'!$E$6)=0,0,COUNTIFS($M$7:$M$3006,"Concluída no prazo",$E$7:$E$3006,U2395,$I$7:$I$3006,'RC'!$E$6)/COUNTIFS($E$7:$E$3006,U2395,$I$7:$I$3006,'RC'!$E$6)))</f>
        <v>0</v>
      </c>
      <c r="W2395" s="49">
        <f>SUMIFS($J$7:$J$3006,$E$7:$E$3006,U2395,$I$7:$I$3006,'RC'!$E$6)+SUMIFS($L$7:$L$3006,$E$7:$E$3006,U2395,$I$7:$I$3006,'RC'!$E$6)</f>
        <v>0</v>
      </c>
      <c r="X2395" s="48">
        <f>COUNTIFS($E$7:$E$3006,U2395,$I$7:$I$3006,'RC'!$E$6)</f>
        <v>0</v>
      </c>
      <c r="Y2395" s="48"/>
      <c r="Z2395" s="51" t="str">
        <f>IF(AQ2395='RC'!$E$6,AC2395*1000+AD2395,"")</f>
        <v/>
      </c>
      <c r="AA2395" s="51" t="str">
        <f>IF(AB2395="","",IF(AQ2395='RC'!$E$6,AC2395*1000-AD2395,""))</f>
        <v/>
      </c>
      <c r="AB2395" s="48" t="str">
        <f>IFERROR(VLOOKUP(E2395,Funcionários!$C$8:$E$207,3,FALSE),"")</f>
        <v/>
      </c>
      <c r="AC2395" s="50" t="str">
        <f>IF(AB2395="","",IF(COUNTIFS($AB$7:$AB$3006,AB2395,$AQ$7:$AQ$3006,'RC'!$E$6)=0,"",COUNTIFS($M$7:$M$3006,"Concluída no prazo",$AB$7:$AB$3006,AB2395,$AQ$7:$AQ$3006,'RC'!$E$6)/COUNTIFS($AB$7:$AB$3006,AB2395,$AQ$7:$AQ$3006,'RC'!$E$6)))</f>
        <v/>
      </c>
      <c r="AD2395" s="48">
        <f>SUMIF($AQ$7:$AQ$3006,'RC'!$E$6,$J$7:$J$3006)+SUMIF($AQ$7:$AQ$3006,'RC'!$E$6,$L$7:$L$3006)</f>
        <v>21</v>
      </c>
      <c r="AF2395" s="48">
        <v>2.6119999999992701E-2</v>
      </c>
      <c r="AG2395" s="48">
        <f>IF(OR(AQ2395="",AQ2395&lt;&gt;'RC'!$E$6,AB2395&lt;&gt;'RC'!$D$21),0,1)</f>
        <v>0</v>
      </c>
      <c r="AH2395" s="48">
        <f t="shared" si="834"/>
        <v>2.6119999999992701E-2</v>
      </c>
      <c r="AI2395" s="48" t="str">
        <f t="shared" si="816"/>
        <v/>
      </c>
      <c r="AJ2395" s="48" t="str">
        <f t="shared" si="817"/>
        <v/>
      </c>
      <c r="AK2395" s="52" t="str">
        <f t="shared" si="818"/>
        <v/>
      </c>
      <c r="AL2395" s="52" t="str">
        <f t="shared" si="819"/>
        <v/>
      </c>
      <c r="AM2395" s="48" t="str">
        <f t="shared" si="820"/>
        <v/>
      </c>
      <c r="AN2395" s="48" t="str">
        <f t="shared" si="821"/>
        <v/>
      </c>
      <c r="AP2395" s="18" t="str">
        <f t="shared" si="822"/>
        <v/>
      </c>
      <c r="AQ2395" s="18" t="str">
        <f t="shared" si="823"/>
        <v/>
      </c>
      <c r="AR2395" s="18">
        <v>2.6120000000000001E-2</v>
      </c>
      <c r="AS2395" s="18">
        <f>IF(AF!$D$27="Todos",1,IF(M2395=AF!$D$27,1,0))</f>
        <v>1</v>
      </c>
      <c r="AT2395" s="53">
        <f>IF(AND(E2395=AF!$D$6,OR(LT!M2395=AF!$D$27,AF!$D$27="Todos"),OR(AP2395=AF!$E$8,AQ2395=AF!$E$8)),AR2395+AS2395,0)</f>
        <v>0</v>
      </c>
      <c r="AU2395" s="18" t="str">
        <f t="shared" si="824"/>
        <v/>
      </c>
      <c r="AV2395" s="54" t="str">
        <f t="shared" si="825"/>
        <v/>
      </c>
      <c r="AW2395" s="54" t="str">
        <f t="shared" si="826"/>
        <v/>
      </c>
      <c r="AX2395" s="18" t="str">
        <f t="shared" si="827"/>
        <v/>
      </c>
      <c r="AY2395" s="18" t="str">
        <f t="shared" si="828"/>
        <v/>
      </c>
      <c r="BA2395" s="18">
        <f>IF($E2395=AF!$D$6,IF($M2395="Concluída no prazo",2,IF($M2395="Concluída com atraso",1,0)),0)</f>
        <v>0</v>
      </c>
      <c r="BB2395" s="18">
        <f>IF($E2395=AF!$D$6,IF($M2395="Atrasada",2,IF($M2395="Concluída com atraso",1,0)),0)</f>
        <v>0</v>
      </c>
      <c r="BC2395" s="18">
        <v>2.3890000000000002E-2</v>
      </c>
      <c r="BD2395" s="18">
        <f t="shared" si="835"/>
        <v>2.3890000000000002E-2</v>
      </c>
      <c r="BE2395" s="18">
        <f t="shared" si="835"/>
        <v>2.3890000000000002E-2</v>
      </c>
      <c r="BF2395" s="18" t="str">
        <f t="shared" si="829"/>
        <v/>
      </c>
      <c r="BN2395" s="18" t="str">
        <f t="shared" si="830"/>
        <v>s</v>
      </c>
    </row>
    <row r="2396" spans="3:66" ht="50.1" customHeight="1" thickTop="1" thickBot="1" x14ac:dyDescent="0.3">
      <c r="C2396" s="46"/>
      <c r="D2396" s="46"/>
      <c r="E2396" s="46"/>
      <c r="F2396" s="122"/>
      <c r="G2396" s="122"/>
      <c r="H2396" s="78" t="str">
        <f t="shared" si="831"/>
        <v/>
      </c>
      <c r="I2396" s="78" t="str">
        <f t="shared" si="832"/>
        <v/>
      </c>
      <c r="J2396" s="16"/>
      <c r="K2396" s="46" t="str">
        <f t="shared" si="833"/>
        <v/>
      </c>
      <c r="L2396" s="16"/>
      <c r="M2396" s="16"/>
      <c r="N2396" s="46"/>
      <c r="O2396" s="47" t="str">
        <f t="shared" si="836"/>
        <v/>
      </c>
      <c r="P2396" s="47"/>
      <c r="Q2396" s="48" t="str">
        <f>IFERROR(VLOOKUP(E2396,Funcionários!$C$8:$E$207,3,FALSE),"")</f>
        <v/>
      </c>
      <c r="R2396" s="47"/>
      <c r="S2396" s="49" t="str">
        <f t="shared" si="837"/>
        <v/>
      </c>
      <c r="T2396" s="49">
        <v>2.3900000000000001E-2</v>
      </c>
      <c r="U2396" s="48" t="str">
        <f>IF(Funcionários!C2397=0,"",Funcionários!C2397)</f>
        <v/>
      </c>
      <c r="V2396" s="50">
        <f>IF(U2396="",0,IF(COUNTIFS($E$7:$E$3006,U2396,$I$7:$I$3006,'RC'!$E$6)=0,0,COUNTIFS($M$7:$M$3006,"Concluída no prazo",$E$7:$E$3006,U2396,$I$7:$I$3006,'RC'!$E$6)/COUNTIFS($E$7:$E$3006,U2396,$I$7:$I$3006,'RC'!$E$6)))</f>
        <v>0</v>
      </c>
      <c r="W2396" s="49">
        <f>SUMIFS($J$7:$J$3006,$E$7:$E$3006,U2396,$I$7:$I$3006,'RC'!$E$6)+SUMIFS($L$7:$L$3006,$E$7:$E$3006,U2396,$I$7:$I$3006,'RC'!$E$6)</f>
        <v>0</v>
      </c>
      <c r="X2396" s="48">
        <f>COUNTIFS($E$7:$E$3006,U2396,$I$7:$I$3006,'RC'!$E$6)</f>
        <v>0</v>
      </c>
      <c r="Y2396" s="48"/>
      <c r="Z2396" s="51" t="str">
        <f>IF(AQ2396='RC'!$E$6,AC2396*1000+AD2396,"")</f>
        <v/>
      </c>
      <c r="AA2396" s="51" t="str">
        <f>IF(AB2396="","",IF(AQ2396='RC'!$E$6,AC2396*1000-AD2396,""))</f>
        <v/>
      </c>
      <c r="AB2396" s="48" t="str">
        <f>IFERROR(VLOOKUP(E2396,Funcionários!$C$8:$E$207,3,FALSE),"")</f>
        <v/>
      </c>
      <c r="AC2396" s="50" t="str">
        <f>IF(AB2396="","",IF(COUNTIFS($AB$7:$AB$3006,AB2396,$AQ$7:$AQ$3006,'RC'!$E$6)=0,"",COUNTIFS($M$7:$M$3006,"Concluída no prazo",$AB$7:$AB$3006,AB2396,$AQ$7:$AQ$3006,'RC'!$E$6)/COUNTIFS($AB$7:$AB$3006,AB2396,$AQ$7:$AQ$3006,'RC'!$E$6)))</f>
        <v/>
      </c>
      <c r="AD2396" s="48">
        <f>SUMIF($AQ$7:$AQ$3006,'RC'!$E$6,$J$7:$J$3006)+SUMIF($AQ$7:$AQ$3006,'RC'!$E$6,$L$7:$L$3006)</f>
        <v>21</v>
      </c>
      <c r="AF2396" s="48">
        <v>2.6109999999992702E-2</v>
      </c>
      <c r="AG2396" s="48">
        <f>IF(OR(AQ2396="",AQ2396&lt;&gt;'RC'!$E$6,AB2396&lt;&gt;'RC'!$D$21),0,1)</f>
        <v>0</v>
      </c>
      <c r="AH2396" s="48">
        <f t="shared" si="834"/>
        <v>2.6109999999992702E-2</v>
      </c>
      <c r="AI2396" s="48" t="str">
        <f t="shared" si="816"/>
        <v/>
      </c>
      <c r="AJ2396" s="48" t="str">
        <f t="shared" si="817"/>
        <v/>
      </c>
      <c r="AK2396" s="52" t="str">
        <f t="shared" si="818"/>
        <v/>
      </c>
      <c r="AL2396" s="52" t="str">
        <f t="shared" si="819"/>
        <v/>
      </c>
      <c r="AM2396" s="48" t="str">
        <f t="shared" si="820"/>
        <v/>
      </c>
      <c r="AN2396" s="48" t="str">
        <f t="shared" si="821"/>
        <v/>
      </c>
      <c r="AP2396" s="18" t="str">
        <f t="shared" si="822"/>
        <v/>
      </c>
      <c r="AQ2396" s="18" t="str">
        <f t="shared" si="823"/>
        <v/>
      </c>
      <c r="AR2396" s="18">
        <v>2.6110000000000001E-2</v>
      </c>
      <c r="AS2396" s="18">
        <f>IF(AF!$D$27="Todos",1,IF(M2396=AF!$D$27,1,0))</f>
        <v>1</v>
      </c>
      <c r="AT2396" s="53">
        <f>IF(AND(E2396=AF!$D$6,OR(LT!M2396=AF!$D$27,AF!$D$27="Todos"),OR(AP2396=AF!$E$8,AQ2396=AF!$E$8)),AR2396+AS2396,0)</f>
        <v>0</v>
      </c>
      <c r="AU2396" s="18" t="str">
        <f t="shared" si="824"/>
        <v/>
      </c>
      <c r="AV2396" s="54" t="str">
        <f t="shared" si="825"/>
        <v/>
      </c>
      <c r="AW2396" s="54" t="str">
        <f t="shared" si="826"/>
        <v/>
      </c>
      <c r="AX2396" s="18" t="str">
        <f t="shared" si="827"/>
        <v/>
      </c>
      <c r="AY2396" s="18" t="str">
        <f t="shared" si="828"/>
        <v/>
      </c>
      <c r="BA2396" s="18">
        <f>IF($E2396=AF!$D$6,IF($M2396="Concluída no prazo",2,IF($M2396="Concluída com atraso",1,0)),0)</f>
        <v>0</v>
      </c>
      <c r="BB2396" s="18">
        <f>IF($E2396=AF!$D$6,IF($M2396="Atrasada",2,IF($M2396="Concluída com atraso",1,0)),0)</f>
        <v>0</v>
      </c>
      <c r="BC2396" s="18">
        <v>2.3900000000000001E-2</v>
      </c>
      <c r="BD2396" s="18">
        <f t="shared" si="835"/>
        <v>2.3900000000000001E-2</v>
      </c>
      <c r="BE2396" s="18">
        <f t="shared" si="835"/>
        <v>2.3900000000000001E-2</v>
      </c>
      <c r="BF2396" s="18" t="str">
        <f t="shared" si="829"/>
        <v/>
      </c>
      <c r="BN2396" s="18" t="str">
        <f t="shared" si="830"/>
        <v>s</v>
      </c>
    </row>
    <row r="2397" spans="3:66" ht="50.1" customHeight="1" thickTop="1" thickBot="1" x14ac:dyDescent="0.3">
      <c r="C2397" s="46"/>
      <c r="D2397" s="46"/>
      <c r="E2397" s="46"/>
      <c r="F2397" s="122"/>
      <c r="G2397" s="122"/>
      <c r="H2397" s="78" t="str">
        <f t="shared" si="831"/>
        <v/>
      </c>
      <c r="I2397" s="78" t="str">
        <f t="shared" si="832"/>
        <v/>
      </c>
      <c r="J2397" s="16"/>
      <c r="K2397" s="46" t="str">
        <f t="shared" si="833"/>
        <v/>
      </c>
      <c r="L2397" s="16"/>
      <c r="M2397" s="16"/>
      <c r="N2397" s="46"/>
      <c r="O2397" s="47" t="str">
        <f t="shared" si="836"/>
        <v/>
      </c>
      <c r="P2397" s="47"/>
      <c r="Q2397" s="48" t="str">
        <f>IFERROR(VLOOKUP(E2397,Funcionários!$C$8:$E$207,3,FALSE),"")</f>
        <v/>
      </c>
      <c r="R2397" s="47"/>
      <c r="S2397" s="49" t="str">
        <f t="shared" si="837"/>
        <v/>
      </c>
      <c r="T2397" s="49">
        <v>2.3910000000000001E-2</v>
      </c>
      <c r="U2397" s="48" t="str">
        <f>IF(Funcionários!C2398=0,"",Funcionários!C2398)</f>
        <v/>
      </c>
      <c r="V2397" s="50">
        <f>IF(U2397="",0,IF(COUNTIFS($E$7:$E$3006,U2397,$I$7:$I$3006,'RC'!$E$6)=0,0,COUNTIFS($M$7:$M$3006,"Concluída no prazo",$E$7:$E$3006,U2397,$I$7:$I$3006,'RC'!$E$6)/COUNTIFS($E$7:$E$3006,U2397,$I$7:$I$3006,'RC'!$E$6)))</f>
        <v>0</v>
      </c>
      <c r="W2397" s="49">
        <f>SUMIFS($J$7:$J$3006,$E$7:$E$3006,U2397,$I$7:$I$3006,'RC'!$E$6)+SUMIFS($L$7:$L$3006,$E$7:$E$3006,U2397,$I$7:$I$3006,'RC'!$E$6)</f>
        <v>0</v>
      </c>
      <c r="X2397" s="48">
        <f>COUNTIFS($E$7:$E$3006,U2397,$I$7:$I$3006,'RC'!$E$6)</f>
        <v>0</v>
      </c>
      <c r="Y2397" s="48"/>
      <c r="Z2397" s="51" t="str">
        <f>IF(AQ2397='RC'!$E$6,AC2397*1000+AD2397,"")</f>
        <v/>
      </c>
      <c r="AA2397" s="51" t="str">
        <f>IF(AB2397="","",IF(AQ2397='RC'!$E$6,AC2397*1000-AD2397,""))</f>
        <v/>
      </c>
      <c r="AB2397" s="48" t="str">
        <f>IFERROR(VLOOKUP(E2397,Funcionários!$C$8:$E$207,3,FALSE),"")</f>
        <v/>
      </c>
      <c r="AC2397" s="50" t="str">
        <f>IF(AB2397="","",IF(COUNTIFS($AB$7:$AB$3006,AB2397,$AQ$7:$AQ$3006,'RC'!$E$6)=0,"",COUNTIFS($M$7:$M$3006,"Concluída no prazo",$AB$7:$AB$3006,AB2397,$AQ$7:$AQ$3006,'RC'!$E$6)/COUNTIFS($AB$7:$AB$3006,AB2397,$AQ$7:$AQ$3006,'RC'!$E$6)))</f>
        <v/>
      </c>
      <c r="AD2397" s="48">
        <f>SUMIF($AQ$7:$AQ$3006,'RC'!$E$6,$J$7:$J$3006)+SUMIF($AQ$7:$AQ$3006,'RC'!$E$6,$L$7:$L$3006)</f>
        <v>21</v>
      </c>
      <c r="AF2397" s="48">
        <v>2.6099999999992698E-2</v>
      </c>
      <c r="AG2397" s="48">
        <f>IF(OR(AQ2397="",AQ2397&lt;&gt;'RC'!$E$6,AB2397&lt;&gt;'RC'!$D$21),0,1)</f>
        <v>0</v>
      </c>
      <c r="AH2397" s="48">
        <f t="shared" si="834"/>
        <v>2.6099999999992698E-2</v>
      </c>
      <c r="AI2397" s="48" t="str">
        <f t="shared" si="816"/>
        <v/>
      </c>
      <c r="AJ2397" s="48" t="str">
        <f t="shared" si="817"/>
        <v/>
      </c>
      <c r="AK2397" s="52" t="str">
        <f t="shared" si="818"/>
        <v/>
      </c>
      <c r="AL2397" s="52" t="str">
        <f t="shared" si="819"/>
        <v/>
      </c>
      <c r="AM2397" s="48" t="str">
        <f t="shared" si="820"/>
        <v/>
      </c>
      <c r="AN2397" s="48" t="str">
        <f t="shared" si="821"/>
        <v/>
      </c>
      <c r="AP2397" s="18" t="str">
        <f t="shared" si="822"/>
        <v/>
      </c>
      <c r="AQ2397" s="18" t="str">
        <f t="shared" si="823"/>
        <v/>
      </c>
      <c r="AR2397" s="18">
        <v>2.6100000000000002E-2</v>
      </c>
      <c r="AS2397" s="18">
        <f>IF(AF!$D$27="Todos",1,IF(M2397=AF!$D$27,1,0))</f>
        <v>1</v>
      </c>
      <c r="AT2397" s="53">
        <f>IF(AND(E2397=AF!$D$6,OR(LT!M2397=AF!$D$27,AF!$D$27="Todos"),OR(AP2397=AF!$E$8,AQ2397=AF!$E$8)),AR2397+AS2397,0)</f>
        <v>0</v>
      </c>
      <c r="AU2397" s="18" t="str">
        <f t="shared" si="824"/>
        <v/>
      </c>
      <c r="AV2397" s="54" t="str">
        <f t="shared" si="825"/>
        <v/>
      </c>
      <c r="AW2397" s="54" t="str">
        <f t="shared" si="826"/>
        <v/>
      </c>
      <c r="AX2397" s="18" t="str">
        <f t="shared" si="827"/>
        <v/>
      </c>
      <c r="AY2397" s="18" t="str">
        <f t="shared" si="828"/>
        <v/>
      </c>
      <c r="BA2397" s="18">
        <f>IF($E2397=AF!$D$6,IF($M2397="Concluída no prazo",2,IF($M2397="Concluída com atraso",1,0)),0)</f>
        <v>0</v>
      </c>
      <c r="BB2397" s="18">
        <f>IF($E2397=AF!$D$6,IF($M2397="Atrasada",2,IF($M2397="Concluída com atraso",1,0)),0)</f>
        <v>0</v>
      </c>
      <c r="BC2397" s="18">
        <v>2.3910000000000001E-2</v>
      </c>
      <c r="BD2397" s="18">
        <f t="shared" si="835"/>
        <v>2.3910000000000001E-2</v>
      </c>
      <c r="BE2397" s="18">
        <f t="shared" si="835"/>
        <v>2.3910000000000001E-2</v>
      </c>
      <c r="BF2397" s="18" t="str">
        <f t="shared" si="829"/>
        <v/>
      </c>
      <c r="BN2397" s="18" t="str">
        <f t="shared" si="830"/>
        <v>s</v>
      </c>
    </row>
    <row r="2398" spans="3:66" ht="50.1" customHeight="1" thickTop="1" thickBot="1" x14ac:dyDescent="0.3">
      <c r="C2398" s="46"/>
      <c r="D2398" s="46"/>
      <c r="E2398" s="46"/>
      <c r="F2398" s="122"/>
      <c r="G2398" s="122"/>
      <c r="H2398" s="78" t="str">
        <f t="shared" si="831"/>
        <v/>
      </c>
      <c r="I2398" s="78" t="str">
        <f t="shared" si="832"/>
        <v/>
      </c>
      <c r="J2398" s="16"/>
      <c r="K2398" s="46" t="str">
        <f t="shared" si="833"/>
        <v/>
      </c>
      <c r="L2398" s="16"/>
      <c r="M2398" s="16"/>
      <c r="N2398" s="46"/>
      <c r="O2398" s="47" t="str">
        <f t="shared" si="836"/>
        <v/>
      </c>
      <c r="P2398" s="47"/>
      <c r="Q2398" s="48" t="str">
        <f>IFERROR(VLOOKUP(E2398,Funcionários!$C$8:$E$207,3,FALSE),"")</f>
        <v/>
      </c>
      <c r="R2398" s="47"/>
      <c r="S2398" s="49" t="str">
        <f t="shared" si="837"/>
        <v/>
      </c>
      <c r="T2398" s="49">
        <v>2.392E-2</v>
      </c>
      <c r="U2398" s="48" t="str">
        <f>IF(Funcionários!C2399=0,"",Funcionários!C2399)</f>
        <v/>
      </c>
      <c r="V2398" s="50">
        <f>IF(U2398="",0,IF(COUNTIFS($E$7:$E$3006,U2398,$I$7:$I$3006,'RC'!$E$6)=0,0,COUNTIFS($M$7:$M$3006,"Concluída no prazo",$E$7:$E$3006,U2398,$I$7:$I$3006,'RC'!$E$6)/COUNTIFS($E$7:$E$3006,U2398,$I$7:$I$3006,'RC'!$E$6)))</f>
        <v>0</v>
      </c>
      <c r="W2398" s="49">
        <f>SUMIFS($J$7:$J$3006,$E$7:$E$3006,U2398,$I$7:$I$3006,'RC'!$E$6)+SUMIFS($L$7:$L$3006,$E$7:$E$3006,U2398,$I$7:$I$3006,'RC'!$E$6)</f>
        <v>0</v>
      </c>
      <c r="X2398" s="48">
        <f>COUNTIFS($E$7:$E$3006,U2398,$I$7:$I$3006,'RC'!$E$6)</f>
        <v>0</v>
      </c>
      <c r="Y2398" s="48"/>
      <c r="Z2398" s="51" t="str">
        <f>IF(AQ2398='RC'!$E$6,AC2398*1000+AD2398,"")</f>
        <v/>
      </c>
      <c r="AA2398" s="51" t="str">
        <f>IF(AB2398="","",IF(AQ2398='RC'!$E$6,AC2398*1000-AD2398,""))</f>
        <v/>
      </c>
      <c r="AB2398" s="48" t="str">
        <f>IFERROR(VLOOKUP(E2398,Funcionários!$C$8:$E$207,3,FALSE),"")</f>
        <v/>
      </c>
      <c r="AC2398" s="50" t="str">
        <f>IF(AB2398="","",IF(COUNTIFS($AB$7:$AB$3006,AB2398,$AQ$7:$AQ$3006,'RC'!$E$6)=0,"",COUNTIFS($M$7:$M$3006,"Concluída no prazo",$AB$7:$AB$3006,AB2398,$AQ$7:$AQ$3006,'RC'!$E$6)/COUNTIFS($AB$7:$AB$3006,AB2398,$AQ$7:$AQ$3006,'RC'!$E$6)))</f>
        <v/>
      </c>
      <c r="AD2398" s="48">
        <f>SUMIF($AQ$7:$AQ$3006,'RC'!$E$6,$J$7:$J$3006)+SUMIF($AQ$7:$AQ$3006,'RC'!$E$6,$L$7:$L$3006)</f>
        <v>21</v>
      </c>
      <c r="AF2398" s="48">
        <v>2.6089999999992699E-2</v>
      </c>
      <c r="AG2398" s="48">
        <f>IF(OR(AQ2398="",AQ2398&lt;&gt;'RC'!$E$6,AB2398&lt;&gt;'RC'!$D$21),0,1)</f>
        <v>0</v>
      </c>
      <c r="AH2398" s="48">
        <f t="shared" si="834"/>
        <v>2.6089999999992699E-2</v>
      </c>
      <c r="AI2398" s="48" t="str">
        <f t="shared" si="816"/>
        <v/>
      </c>
      <c r="AJ2398" s="48" t="str">
        <f t="shared" si="817"/>
        <v/>
      </c>
      <c r="AK2398" s="52" t="str">
        <f t="shared" si="818"/>
        <v/>
      </c>
      <c r="AL2398" s="52" t="str">
        <f t="shared" si="819"/>
        <v/>
      </c>
      <c r="AM2398" s="48" t="str">
        <f t="shared" si="820"/>
        <v/>
      </c>
      <c r="AN2398" s="48" t="str">
        <f t="shared" si="821"/>
        <v/>
      </c>
      <c r="AP2398" s="18" t="str">
        <f t="shared" si="822"/>
        <v/>
      </c>
      <c r="AQ2398" s="18" t="str">
        <f t="shared" si="823"/>
        <v/>
      </c>
      <c r="AR2398" s="18">
        <v>2.6089999999999999E-2</v>
      </c>
      <c r="AS2398" s="18">
        <f>IF(AF!$D$27="Todos",1,IF(M2398=AF!$D$27,1,0))</f>
        <v>1</v>
      </c>
      <c r="AT2398" s="53">
        <f>IF(AND(E2398=AF!$D$6,OR(LT!M2398=AF!$D$27,AF!$D$27="Todos"),OR(AP2398=AF!$E$8,AQ2398=AF!$E$8)),AR2398+AS2398,0)</f>
        <v>0</v>
      </c>
      <c r="AU2398" s="18" t="str">
        <f t="shared" si="824"/>
        <v/>
      </c>
      <c r="AV2398" s="54" t="str">
        <f t="shared" si="825"/>
        <v/>
      </c>
      <c r="AW2398" s="54" t="str">
        <f t="shared" si="826"/>
        <v/>
      </c>
      <c r="AX2398" s="18" t="str">
        <f t="shared" si="827"/>
        <v/>
      </c>
      <c r="AY2398" s="18" t="str">
        <f t="shared" si="828"/>
        <v/>
      </c>
      <c r="BA2398" s="18">
        <f>IF($E2398=AF!$D$6,IF($M2398="Concluída no prazo",2,IF($M2398="Concluída com atraso",1,0)),0)</f>
        <v>0</v>
      </c>
      <c r="BB2398" s="18">
        <f>IF($E2398=AF!$D$6,IF($M2398="Atrasada",2,IF($M2398="Concluída com atraso",1,0)),0)</f>
        <v>0</v>
      </c>
      <c r="BC2398" s="18">
        <v>2.392E-2</v>
      </c>
      <c r="BD2398" s="18">
        <f t="shared" si="835"/>
        <v>2.392E-2</v>
      </c>
      <c r="BE2398" s="18">
        <f t="shared" si="835"/>
        <v>2.392E-2</v>
      </c>
      <c r="BF2398" s="18" t="str">
        <f t="shared" si="829"/>
        <v/>
      </c>
      <c r="BN2398" s="18" t="str">
        <f t="shared" si="830"/>
        <v>s</v>
      </c>
    </row>
    <row r="2399" spans="3:66" ht="50.1" customHeight="1" thickTop="1" thickBot="1" x14ac:dyDescent="0.3">
      <c r="C2399" s="46"/>
      <c r="D2399" s="46"/>
      <c r="E2399" s="46"/>
      <c r="F2399" s="122"/>
      <c r="G2399" s="122"/>
      <c r="H2399" s="78" t="str">
        <f t="shared" si="831"/>
        <v/>
      </c>
      <c r="I2399" s="78" t="str">
        <f t="shared" si="832"/>
        <v/>
      </c>
      <c r="J2399" s="16"/>
      <c r="K2399" s="46" t="str">
        <f t="shared" si="833"/>
        <v/>
      </c>
      <c r="L2399" s="16"/>
      <c r="M2399" s="16"/>
      <c r="N2399" s="46"/>
      <c r="O2399" s="47" t="str">
        <f t="shared" si="836"/>
        <v/>
      </c>
      <c r="P2399" s="47"/>
      <c r="Q2399" s="48" t="str">
        <f>IFERROR(VLOOKUP(E2399,Funcionários!$C$8:$E$207,3,FALSE),"")</f>
        <v/>
      </c>
      <c r="R2399" s="47"/>
      <c r="S2399" s="49" t="str">
        <f t="shared" si="837"/>
        <v/>
      </c>
      <c r="T2399" s="49">
        <v>2.393E-2</v>
      </c>
      <c r="U2399" s="48" t="str">
        <f>IF(Funcionários!C2400=0,"",Funcionários!C2400)</f>
        <v/>
      </c>
      <c r="V2399" s="50">
        <f>IF(U2399="",0,IF(COUNTIFS($E$7:$E$3006,U2399,$I$7:$I$3006,'RC'!$E$6)=0,0,COUNTIFS($M$7:$M$3006,"Concluída no prazo",$E$7:$E$3006,U2399,$I$7:$I$3006,'RC'!$E$6)/COUNTIFS($E$7:$E$3006,U2399,$I$7:$I$3006,'RC'!$E$6)))</f>
        <v>0</v>
      </c>
      <c r="W2399" s="49">
        <f>SUMIFS($J$7:$J$3006,$E$7:$E$3006,U2399,$I$7:$I$3006,'RC'!$E$6)+SUMIFS($L$7:$L$3006,$E$7:$E$3006,U2399,$I$7:$I$3006,'RC'!$E$6)</f>
        <v>0</v>
      </c>
      <c r="X2399" s="48">
        <f>COUNTIFS($E$7:$E$3006,U2399,$I$7:$I$3006,'RC'!$E$6)</f>
        <v>0</v>
      </c>
      <c r="Y2399" s="48"/>
      <c r="Z2399" s="51" t="str">
        <f>IF(AQ2399='RC'!$E$6,AC2399*1000+AD2399,"")</f>
        <v/>
      </c>
      <c r="AA2399" s="51" t="str">
        <f>IF(AB2399="","",IF(AQ2399='RC'!$E$6,AC2399*1000-AD2399,""))</f>
        <v/>
      </c>
      <c r="AB2399" s="48" t="str">
        <f>IFERROR(VLOOKUP(E2399,Funcionários!$C$8:$E$207,3,FALSE),"")</f>
        <v/>
      </c>
      <c r="AC2399" s="50" t="str">
        <f>IF(AB2399="","",IF(COUNTIFS($AB$7:$AB$3006,AB2399,$AQ$7:$AQ$3006,'RC'!$E$6)=0,"",COUNTIFS($M$7:$M$3006,"Concluída no prazo",$AB$7:$AB$3006,AB2399,$AQ$7:$AQ$3006,'RC'!$E$6)/COUNTIFS($AB$7:$AB$3006,AB2399,$AQ$7:$AQ$3006,'RC'!$E$6)))</f>
        <v/>
      </c>
      <c r="AD2399" s="48">
        <f>SUMIF($AQ$7:$AQ$3006,'RC'!$E$6,$J$7:$J$3006)+SUMIF($AQ$7:$AQ$3006,'RC'!$E$6,$L$7:$L$3006)</f>
        <v>21</v>
      </c>
      <c r="AF2399" s="48">
        <v>2.6079999999992699E-2</v>
      </c>
      <c r="AG2399" s="48">
        <f>IF(OR(AQ2399="",AQ2399&lt;&gt;'RC'!$E$6,AB2399&lt;&gt;'RC'!$D$21),0,1)</f>
        <v>0</v>
      </c>
      <c r="AH2399" s="48">
        <f t="shared" si="834"/>
        <v>2.6079999999992699E-2</v>
      </c>
      <c r="AI2399" s="48" t="str">
        <f t="shared" si="816"/>
        <v/>
      </c>
      <c r="AJ2399" s="48" t="str">
        <f t="shared" si="817"/>
        <v/>
      </c>
      <c r="AK2399" s="52" t="str">
        <f t="shared" si="818"/>
        <v/>
      </c>
      <c r="AL2399" s="52" t="str">
        <f t="shared" si="819"/>
        <v/>
      </c>
      <c r="AM2399" s="48" t="str">
        <f t="shared" si="820"/>
        <v/>
      </c>
      <c r="AN2399" s="48" t="str">
        <f t="shared" si="821"/>
        <v/>
      </c>
      <c r="AP2399" s="18" t="str">
        <f t="shared" si="822"/>
        <v/>
      </c>
      <c r="AQ2399" s="18" t="str">
        <f t="shared" si="823"/>
        <v/>
      </c>
      <c r="AR2399" s="18">
        <v>2.6079999999999999E-2</v>
      </c>
      <c r="AS2399" s="18">
        <f>IF(AF!$D$27="Todos",1,IF(M2399=AF!$D$27,1,0))</f>
        <v>1</v>
      </c>
      <c r="AT2399" s="53">
        <f>IF(AND(E2399=AF!$D$6,OR(LT!M2399=AF!$D$27,AF!$D$27="Todos"),OR(AP2399=AF!$E$8,AQ2399=AF!$E$8)),AR2399+AS2399,0)</f>
        <v>0</v>
      </c>
      <c r="AU2399" s="18" t="str">
        <f t="shared" si="824"/>
        <v/>
      </c>
      <c r="AV2399" s="54" t="str">
        <f t="shared" si="825"/>
        <v/>
      </c>
      <c r="AW2399" s="54" t="str">
        <f t="shared" si="826"/>
        <v/>
      </c>
      <c r="AX2399" s="18" t="str">
        <f t="shared" si="827"/>
        <v/>
      </c>
      <c r="AY2399" s="18" t="str">
        <f t="shared" si="828"/>
        <v/>
      </c>
      <c r="BA2399" s="18">
        <f>IF($E2399=AF!$D$6,IF($M2399="Concluída no prazo",2,IF($M2399="Concluída com atraso",1,0)),0)</f>
        <v>0</v>
      </c>
      <c r="BB2399" s="18">
        <f>IF($E2399=AF!$D$6,IF($M2399="Atrasada",2,IF($M2399="Concluída com atraso",1,0)),0)</f>
        <v>0</v>
      </c>
      <c r="BC2399" s="18">
        <v>2.393E-2</v>
      </c>
      <c r="BD2399" s="18">
        <f t="shared" si="835"/>
        <v>2.393E-2</v>
      </c>
      <c r="BE2399" s="18">
        <f t="shared" si="835"/>
        <v>2.393E-2</v>
      </c>
      <c r="BF2399" s="18" t="str">
        <f t="shared" si="829"/>
        <v/>
      </c>
      <c r="BN2399" s="18" t="str">
        <f t="shared" si="830"/>
        <v>s</v>
      </c>
    </row>
    <row r="2400" spans="3:66" ht="50.1" customHeight="1" thickTop="1" thickBot="1" x14ac:dyDescent="0.3">
      <c r="C2400" s="46"/>
      <c r="D2400" s="46"/>
      <c r="E2400" s="46"/>
      <c r="F2400" s="122"/>
      <c r="G2400" s="122"/>
      <c r="H2400" s="78" t="str">
        <f t="shared" si="831"/>
        <v/>
      </c>
      <c r="I2400" s="78" t="str">
        <f t="shared" si="832"/>
        <v/>
      </c>
      <c r="J2400" s="16"/>
      <c r="K2400" s="46" t="str">
        <f t="shared" si="833"/>
        <v/>
      </c>
      <c r="L2400" s="16"/>
      <c r="M2400" s="16"/>
      <c r="N2400" s="46"/>
      <c r="O2400" s="47" t="str">
        <f t="shared" si="836"/>
        <v/>
      </c>
      <c r="P2400" s="47"/>
      <c r="Q2400" s="48" t="str">
        <f>IFERROR(VLOOKUP(E2400,Funcionários!$C$8:$E$207,3,FALSE),"")</f>
        <v/>
      </c>
      <c r="R2400" s="47"/>
      <c r="S2400" s="49" t="str">
        <f t="shared" si="837"/>
        <v/>
      </c>
      <c r="T2400" s="49">
        <v>2.3939999999999999E-2</v>
      </c>
      <c r="U2400" s="48" t="str">
        <f>IF(Funcionários!C2401=0,"",Funcionários!C2401)</f>
        <v/>
      </c>
      <c r="V2400" s="50">
        <f>IF(U2400="",0,IF(COUNTIFS($E$7:$E$3006,U2400,$I$7:$I$3006,'RC'!$E$6)=0,0,COUNTIFS($M$7:$M$3006,"Concluída no prazo",$E$7:$E$3006,U2400,$I$7:$I$3006,'RC'!$E$6)/COUNTIFS($E$7:$E$3006,U2400,$I$7:$I$3006,'RC'!$E$6)))</f>
        <v>0</v>
      </c>
      <c r="W2400" s="49">
        <f>SUMIFS($J$7:$J$3006,$E$7:$E$3006,U2400,$I$7:$I$3006,'RC'!$E$6)+SUMIFS($L$7:$L$3006,$E$7:$E$3006,U2400,$I$7:$I$3006,'RC'!$E$6)</f>
        <v>0</v>
      </c>
      <c r="X2400" s="48">
        <f>COUNTIFS($E$7:$E$3006,U2400,$I$7:$I$3006,'RC'!$E$6)</f>
        <v>0</v>
      </c>
      <c r="Y2400" s="48"/>
      <c r="Z2400" s="51" t="str">
        <f>IF(AQ2400='RC'!$E$6,AC2400*1000+AD2400,"")</f>
        <v/>
      </c>
      <c r="AA2400" s="51" t="str">
        <f>IF(AB2400="","",IF(AQ2400='RC'!$E$6,AC2400*1000-AD2400,""))</f>
        <v/>
      </c>
      <c r="AB2400" s="48" t="str">
        <f>IFERROR(VLOOKUP(E2400,Funcionários!$C$8:$E$207,3,FALSE),"")</f>
        <v/>
      </c>
      <c r="AC2400" s="50" t="str">
        <f>IF(AB2400="","",IF(COUNTIFS($AB$7:$AB$3006,AB2400,$AQ$7:$AQ$3006,'RC'!$E$6)=0,"",COUNTIFS($M$7:$M$3006,"Concluída no prazo",$AB$7:$AB$3006,AB2400,$AQ$7:$AQ$3006,'RC'!$E$6)/COUNTIFS($AB$7:$AB$3006,AB2400,$AQ$7:$AQ$3006,'RC'!$E$6)))</f>
        <v/>
      </c>
      <c r="AD2400" s="48">
        <f>SUMIF($AQ$7:$AQ$3006,'RC'!$E$6,$J$7:$J$3006)+SUMIF($AQ$7:$AQ$3006,'RC'!$E$6,$L$7:$L$3006)</f>
        <v>21</v>
      </c>
      <c r="AF2400" s="48">
        <v>2.60699999999927E-2</v>
      </c>
      <c r="AG2400" s="48">
        <f>IF(OR(AQ2400="",AQ2400&lt;&gt;'RC'!$E$6,AB2400&lt;&gt;'RC'!$D$21),0,1)</f>
        <v>0</v>
      </c>
      <c r="AH2400" s="48">
        <f t="shared" si="834"/>
        <v>2.60699999999927E-2</v>
      </c>
      <c r="AI2400" s="48" t="str">
        <f t="shared" si="816"/>
        <v/>
      </c>
      <c r="AJ2400" s="48" t="str">
        <f t="shared" si="817"/>
        <v/>
      </c>
      <c r="AK2400" s="52" t="str">
        <f t="shared" si="818"/>
        <v/>
      </c>
      <c r="AL2400" s="52" t="str">
        <f t="shared" si="819"/>
        <v/>
      </c>
      <c r="AM2400" s="48" t="str">
        <f t="shared" si="820"/>
        <v/>
      </c>
      <c r="AN2400" s="48" t="str">
        <f t="shared" si="821"/>
        <v/>
      </c>
      <c r="AP2400" s="18" t="str">
        <f t="shared" si="822"/>
        <v/>
      </c>
      <c r="AQ2400" s="18" t="str">
        <f t="shared" si="823"/>
        <v/>
      </c>
      <c r="AR2400" s="18">
        <v>2.6069999999999999E-2</v>
      </c>
      <c r="AS2400" s="18">
        <f>IF(AF!$D$27="Todos",1,IF(M2400=AF!$D$27,1,0))</f>
        <v>1</v>
      </c>
      <c r="AT2400" s="53">
        <f>IF(AND(E2400=AF!$D$6,OR(LT!M2400=AF!$D$27,AF!$D$27="Todos"),OR(AP2400=AF!$E$8,AQ2400=AF!$E$8)),AR2400+AS2400,0)</f>
        <v>0</v>
      </c>
      <c r="AU2400" s="18" t="str">
        <f t="shared" si="824"/>
        <v/>
      </c>
      <c r="AV2400" s="54" t="str">
        <f t="shared" si="825"/>
        <v/>
      </c>
      <c r="AW2400" s="54" t="str">
        <f t="shared" si="826"/>
        <v/>
      </c>
      <c r="AX2400" s="18" t="str">
        <f t="shared" si="827"/>
        <v/>
      </c>
      <c r="AY2400" s="18" t="str">
        <f t="shared" si="828"/>
        <v/>
      </c>
      <c r="BA2400" s="18">
        <f>IF($E2400=AF!$D$6,IF($M2400="Concluída no prazo",2,IF($M2400="Concluída com atraso",1,0)),0)</f>
        <v>0</v>
      </c>
      <c r="BB2400" s="18">
        <f>IF($E2400=AF!$D$6,IF($M2400="Atrasada",2,IF($M2400="Concluída com atraso",1,0)),0)</f>
        <v>0</v>
      </c>
      <c r="BC2400" s="18">
        <v>2.3939999999999999E-2</v>
      </c>
      <c r="BD2400" s="18">
        <f t="shared" si="835"/>
        <v>2.3939999999999999E-2</v>
      </c>
      <c r="BE2400" s="18">
        <f t="shared" si="835"/>
        <v>2.3939999999999999E-2</v>
      </c>
      <c r="BF2400" s="18" t="str">
        <f t="shared" si="829"/>
        <v/>
      </c>
      <c r="BN2400" s="18" t="str">
        <f t="shared" si="830"/>
        <v>s</v>
      </c>
    </row>
    <row r="2401" spans="3:66" ht="50.1" customHeight="1" thickTop="1" thickBot="1" x14ac:dyDescent="0.3">
      <c r="C2401" s="46"/>
      <c r="D2401" s="46"/>
      <c r="E2401" s="46"/>
      <c r="F2401" s="122"/>
      <c r="G2401" s="122"/>
      <c r="H2401" s="78" t="str">
        <f t="shared" si="831"/>
        <v/>
      </c>
      <c r="I2401" s="78" t="str">
        <f t="shared" si="832"/>
        <v/>
      </c>
      <c r="J2401" s="16"/>
      <c r="K2401" s="46" t="str">
        <f t="shared" si="833"/>
        <v/>
      </c>
      <c r="L2401" s="16"/>
      <c r="M2401" s="16"/>
      <c r="N2401" s="46"/>
      <c r="O2401" s="47" t="str">
        <f t="shared" si="836"/>
        <v/>
      </c>
      <c r="P2401" s="47"/>
      <c r="Q2401" s="48" t="str">
        <f>IFERROR(VLOOKUP(E2401,Funcionários!$C$8:$E$207,3,FALSE),"")</f>
        <v/>
      </c>
      <c r="R2401" s="47"/>
      <c r="S2401" s="49" t="str">
        <f t="shared" si="837"/>
        <v/>
      </c>
      <c r="T2401" s="49">
        <v>2.3949999999999999E-2</v>
      </c>
      <c r="U2401" s="48" t="str">
        <f>IF(Funcionários!C2402=0,"",Funcionários!C2402)</f>
        <v/>
      </c>
      <c r="V2401" s="50">
        <f>IF(U2401="",0,IF(COUNTIFS($E$7:$E$3006,U2401,$I$7:$I$3006,'RC'!$E$6)=0,0,COUNTIFS($M$7:$M$3006,"Concluída no prazo",$E$7:$E$3006,U2401,$I$7:$I$3006,'RC'!$E$6)/COUNTIFS($E$7:$E$3006,U2401,$I$7:$I$3006,'RC'!$E$6)))</f>
        <v>0</v>
      </c>
      <c r="W2401" s="49">
        <f>SUMIFS($J$7:$J$3006,$E$7:$E$3006,U2401,$I$7:$I$3006,'RC'!$E$6)+SUMIFS($L$7:$L$3006,$E$7:$E$3006,U2401,$I$7:$I$3006,'RC'!$E$6)</f>
        <v>0</v>
      </c>
      <c r="X2401" s="48">
        <f>COUNTIFS($E$7:$E$3006,U2401,$I$7:$I$3006,'RC'!$E$6)</f>
        <v>0</v>
      </c>
      <c r="Y2401" s="48"/>
      <c r="Z2401" s="51" t="str">
        <f>IF(AQ2401='RC'!$E$6,AC2401*1000+AD2401,"")</f>
        <v/>
      </c>
      <c r="AA2401" s="51" t="str">
        <f>IF(AB2401="","",IF(AQ2401='RC'!$E$6,AC2401*1000-AD2401,""))</f>
        <v/>
      </c>
      <c r="AB2401" s="48" t="str">
        <f>IFERROR(VLOOKUP(E2401,Funcionários!$C$8:$E$207,3,FALSE),"")</f>
        <v/>
      </c>
      <c r="AC2401" s="50" t="str">
        <f>IF(AB2401="","",IF(COUNTIFS($AB$7:$AB$3006,AB2401,$AQ$7:$AQ$3006,'RC'!$E$6)=0,"",COUNTIFS($M$7:$M$3006,"Concluída no prazo",$AB$7:$AB$3006,AB2401,$AQ$7:$AQ$3006,'RC'!$E$6)/COUNTIFS($AB$7:$AB$3006,AB2401,$AQ$7:$AQ$3006,'RC'!$E$6)))</f>
        <v/>
      </c>
      <c r="AD2401" s="48">
        <f>SUMIF($AQ$7:$AQ$3006,'RC'!$E$6,$J$7:$J$3006)+SUMIF($AQ$7:$AQ$3006,'RC'!$E$6,$L$7:$L$3006)</f>
        <v>21</v>
      </c>
      <c r="AF2401" s="48">
        <v>2.60599999999927E-2</v>
      </c>
      <c r="AG2401" s="48">
        <f>IF(OR(AQ2401="",AQ2401&lt;&gt;'RC'!$E$6,AB2401&lt;&gt;'RC'!$D$21),0,1)</f>
        <v>0</v>
      </c>
      <c r="AH2401" s="48">
        <f t="shared" si="834"/>
        <v>2.60599999999927E-2</v>
      </c>
      <c r="AI2401" s="48" t="str">
        <f t="shared" si="816"/>
        <v/>
      </c>
      <c r="AJ2401" s="48" t="str">
        <f t="shared" si="817"/>
        <v/>
      </c>
      <c r="AK2401" s="52" t="str">
        <f t="shared" si="818"/>
        <v/>
      </c>
      <c r="AL2401" s="52" t="str">
        <f t="shared" si="819"/>
        <v/>
      </c>
      <c r="AM2401" s="48" t="str">
        <f t="shared" si="820"/>
        <v/>
      </c>
      <c r="AN2401" s="48" t="str">
        <f t="shared" si="821"/>
        <v/>
      </c>
      <c r="AP2401" s="18" t="str">
        <f t="shared" si="822"/>
        <v/>
      </c>
      <c r="AQ2401" s="18" t="str">
        <f t="shared" si="823"/>
        <v/>
      </c>
      <c r="AR2401" s="18">
        <v>2.606E-2</v>
      </c>
      <c r="AS2401" s="18">
        <f>IF(AF!$D$27="Todos",1,IF(M2401=AF!$D$27,1,0))</f>
        <v>1</v>
      </c>
      <c r="AT2401" s="53">
        <f>IF(AND(E2401=AF!$D$6,OR(LT!M2401=AF!$D$27,AF!$D$27="Todos"),OR(AP2401=AF!$E$8,AQ2401=AF!$E$8)),AR2401+AS2401,0)</f>
        <v>0</v>
      </c>
      <c r="AU2401" s="18" t="str">
        <f t="shared" si="824"/>
        <v/>
      </c>
      <c r="AV2401" s="54" t="str">
        <f t="shared" si="825"/>
        <v/>
      </c>
      <c r="AW2401" s="54" t="str">
        <f t="shared" si="826"/>
        <v/>
      </c>
      <c r="AX2401" s="18" t="str">
        <f t="shared" si="827"/>
        <v/>
      </c>
      <c r="AY2401" s="18" t="str">
        <f t="shared" si="828"/>
        <v/>
      </c>
      <c r="BA2401" s="18">
        <f>IF($E2401=AF!$D$6,IF($M2401="Concluída no prazo",2,IF($M2401="Concluída com atraso",1,0)),0)</f>
        <v>0</v>
      </c>
      <c r="BB2401" s="18">
        <f>IF($E2401=AF!$D$6,IF($M2401="Atrasada",2,IF($M2401="Concluída com atraso",1,0)),0)</f>
        <v>0</v>
      </c>
      <c r="BC2401" s="18">
        <v>2.3949999999999999E-2</v>
      </c>
      <c r="BD2401" s="18">
        <f t="shared" si="835"/>
        <v>2.3949999999999999E-2</v>
      </c>
      <c r="BE2401" s="18">
        <f t="shared" si="835"/>
        <v>2.3949999999999999E-2</v>
      </c>
      <c r="BF2401" s="18" t="str">
        <f t="shared" si="829"/>
        <v/>
      </c>
      <c r="BN2401" s="18" t="str">
        <f t="shared" si="830"/>
        <v>s</v>
      </c>
    </row>
    <row r="2402" spans="3:66" ht="50.1" customHeight="1" thickTop="1" thickBot="1" x14ac:dyDescent="0.3">
      <c r="C2402" s="46"/>
      <c r="D2402" s="46"/>
      <c r="E2402" s="46"/>
      <c r="F2402" s="122"/>
      <c r="G2402" s="122"/>
      <c r="H2402" s="78" t="str">
        <f t="shared" si="831"/>
        <v/>
      </c>
      <c r="I2402" s="78" t="str">
        <f t="shared" si="832"/>
        <v/>
      </c>
      <c r="J2402" s="16"/>
      <c r="K2402" s="46" t="str">
        <f t="shared" si="833"/>
        <v/>
      </c>
      <c r="L2402" s="16"/>
      <c r="M2402" s="16"/>
      <c r="N2402" s="46"/>
      <c r="O2402" s="47" t="str">
        <f t="shared" si="836"/>
        <v/>
      </c>
      <c r="P2402" s="47"/>
      <c r="Q2402" s="48" t="str">
        <f>IFERROR(VLOOKUP(E2402,Funcionários!$C$8:$E$207,3,FALSE),"")</f>
        <v/>
      </c>
      <c r="R2402" s="47"/>
      <c r="S2402" s="49" t="str">
        <f t="shared" si="837"/>
        <v/>
      </c>
      <c r="T2402" s="49">
        <v>2.3959999999999999E-2</v>
      </c>
      <c r="U2402" s="48" t="str">
        <f>IF(Funcionários!C2403=0,"",Funcionários!C2403)</f>
        <v/>
      </c>
      <c r="V2402" s="50">
        <f>IF(U2402="",0,IF(COUNTIFS($E$7:$E$3006,U2402,$I$7:$I$3006,'RC'!$E$6)=0,0,COUNTIFS($M$7:$M$3006,"Concluída no prazo",$E$7:$E$3006,U2402,$I$7:$I$3006,'RC'!$E$6)/COUNTIFS($E$7:$E$3006,U2402,$I$7:$I$3006,'RC'!$E$6)))</f>
        <v>0</v>
      </c>
      <c r="W2402" s="49">
        <f>SUMIFS($J$7:$J$3006,$E$7:$E$3006,U2402,$I$7:$I$3006,'RC'!$E$6)+SUMIFS($L$7:$L$3006,$E$7:$E$3006,U2402,$I$7:$I$3006,'RC'!$E$6)</f>
        <v>0</v>
      </c>
      <c r="X2402" s="48">
        <f>COUNTIFS($E$7:$E$3006,U2402,$I$7:$I$3006,'RC'!$E$6)</f>
        <v>0</v>
      </c>
      <c r="Y2402" s="48"/>
      <c r="Z2402" s="51" t="str">
        <f>IF(AQ2402='RC'!$E$6,AC2402*1000+AD2402,"")</f>
        <v/>
      </c>
      <c r="AA2402" s="51" t="str">
        <f>IF(AB2402="","",IF(AQ2402='RC'!$E$6,AC2402*1000-AD2402,""))</f>
        <v/>
      </c>
      <c r="AB2402" s="48" t="str">
        <f>IFERROR(VLOOKUP(E2402,Funcionários!$C$8:$E$207,3,FALSE),"")</f>
        <v/>
      </c>
      <c r="AC2402" s="50" t="str">
        <f>IF(AB2402="","",IF(COUNTIFS($AB$7:$AB$3006,AB2402,$AQ$7:$AQ$3006,'RC'!$E$6)=0,"",COUNTIFS($M$7:$M$3006,"Concluída no prazo",$AB$7:$AB$3006,AB2402,$AQ$7:$AQ$3006,'RC'!$E$6)/COUNTIFS($AB$7:$AB$3006,AB2402,$AQ$7:$AQ$3006,'RC'!$E$6)))</f>
        <v/>
      </c>
      <c r="AD2402" s="48">
        <f>SUMIF($AQ$7:$AQ$3006,'RC'!$E$6,$J$7:$J$3006)+SUMIF($AQ$7:$AQ$3006,'RC'!$E$6,$L$7:$L$3006)</f>
        <v>21</v>
      </c>
      <c r="AF2402" s="48">
        <v>2.6049999999992701E-2</v>
      </c>
      <c r="AG2402" s="48">
        <f>IF(OR(AQ2402="",AQ2402&lt;&gt;'RC'!$E$6,AB2402&lt;&gt;'RC'!$D$21),0,1)</f>
        <v>0</v>
      </c>
      <c r="AH2402" s="48">
        <f t="shared" si="834"/>
        <v>2.6049999999992701E-2</v>
      </c>
      <c r="AI2402" s="48" t="str">
        <f t="shared" si="816"/>
        <v/>
      </c>
      <c r="AJ2402" s="48" t="str">
        <f t="shared" si="817"/>
        <v/>
      </c>
      <c r="AK2402" s="52" t="str">
        <f t="shared" si="818"/>
        <v/>
      </c>
      <c r="AL2402" s="52" t="str">
        <f t="shared" si="819"/>
        <v/>
      </c>
      <c r="AM2402" s="48" t="str">
        <f t="shared" si="820"/>
        <v/>
      </c>
      <c r="AN2402" s="48" t="str">
        <f t="shared" si="821"/>
        <v/>
      </c>
      <c r="AP2402" s="18" t="str">
        <f t="shared" si="822"/>
        <v/>
      </c>
      <c r="AQ2402" s="18" t="str">
        <f t="shared" si="823"/>
        <v/>
      </c>
      <c r="AR2402" s="18">
        <v>2.605E-2</v>
      </c>
      <c r="AS2402" s="18">
        <f>IF(AF!$D$27="Todos",1,IF(M2402=AF!$D$27,1,0))</f>
        <v>1</v>
      </c>
      <c r="AT2402" s="53">
        <f>IF(AND(E2402=AF!$D$6,OR(LT!M2402=AF!$D$27,AF!$D$27="Todos"),OR(AP2402=AF!$E$8,AQ2402=AF!$E$8)),AR2402+AS2402,0)</f>
        <v>0</v>
      </c>
      <c r="AU2402" s="18" t="str">
        <f t="shared" si="824"/>
        <v/>
      </c>
      <c r="AV2402" s="54" t="str">
        <f t="shared" si="825"/>
        <v/>
      </c>
      <c r="AW2402" s="54" t="str">
        <f t="shared" si="826"/>
        <v/>
      </c>
      <c r="AX2402" s="18" t="str">
        <f t="shared" si="827"/>
        <v/>
      </c>
      <c r="AY2402" s="18" t="str">
        <f t="shared" si="828"/>
        <v/>
      </c>
      <c r="BA2402" s="18">
        <f>IF($E2402=AF!$D$6,IF($M2402="Concluída no prazo",2,IF($M2402="Concluída com atraso",1,0)),0)</f>
        <v>0</v>
      </c>
      <c r="BB2402" s="18">
        <f>IF($E2402=AF!$D$6,IF($M2402="Atrasada",2,IF($M2402="Concluída com atraso",1,0)),0)</f>
        <v>0</v>
      </c>
      <c r="BC2402" s="18">
        <v>2.3959999999999999E-2</v>
      </c>
      <c r="BD2402" s="18">
        <f t="shared" si="835"/>
        <v>2.3959999999999999E-2</v>
      </c>
      <c r="BE2402" s="18">
        <f t="shared" si="835"/>
        <v>2.3959999999999999E-2</v>
      </c>
      <c r="BF2402" s="18" t="str">
        <f t="shared" si="829"/>
        <v/>
      </c>
      <c r="BN2402" s="18" t="str">
        <f t="shared" si="830"/>
        <v>s</v>
      </c>
    </row>
    <row r="2403" spans="3:66" ht="50.1" customHeight="1" thickTop="1" thickBot="1" x14ac:dyDescent="0.3">
      <c r="C2403" s="46"/>
      <c r="D2403" s="46"/>
      <c r="E2403" s="46"/>
      <c r="F2403" s="122"/>
      <c r="G2403" s="122"/>
      <c r="H2403" s="78" t="str">
        <f t="shared" si="831"/>
        <v/>
      </c>
      <c r="I2403" s="78" t="str">
        <f t="shared" si="832"/>
        <v/>
      </c>
      <c r="J2403" s="16"/>
      <c r="K2403" s="46" t="str">
        <f t="shared" si="833"/>
        <v/>
      </c>
      <c r="L2403" s="16"/>
      <c r="M2403" s="16"/>
      <c r="N2403" s="46"/>
      <c r="O2403" s="47" t="str">
        <f t="shared" si="836"/>
        <v/>
      </c>
      <c r="P2403" s="47"/>
      <c r="Q2403" s="48" t="str">
        <f>IFERROR(VLOOKUP(E2403,Funcionários!$C$8:$E$207,3,FALSE),"")</f>
        <v/>
      </c>
      <c r="R2403" s="47"/>
      <c r="S2403" s="49" t="str">
        <f t="shared" si="837"/>
        <v/>
      </c>
      <c r="T2403" s="49">
        <v>2.3970000000000002E-2</v>
      </c>
      <c r="U2403" s="48" t="str">
        <f>IF(Funcionários!C2404=0,"",Funcionários!C2404)</f>
        <v/>
      </c>
      <c r="V2403" s="50">
        <f>IF(U2403="",0,IF(COUNTIFS($E$7:$E$3006,U2403,$I$7:$I$3006,'RC'!$E$6)=0,0,COUNTIFS($M$7:$M$3006,"Concluída no prazo",$E$7:$E$3006,U2403,$I$7:$I$3006,'RC'!$E$6)/COUNTIFS($E$7:$E$3006,U2403,$I$7:$I$3006,'RC'!$E$6)))</f>
        <v>0</v>
      </c>
      <c r="W2403" s="49">
        <f>SUMIFS($J$7:$J$3006,$E$7:$E$3006,U2403,$I$7:$I$3006,'RC'!$E$6)+SUMIFS($L$7:$L$3006,$E$7:$E$3006,U2403,$I$7:$I$3006,'RC'!$E$6)</f>
        <v>0</v>
      </c>
      <c r="X2403" s="48">
        <f>COUNTIFS($E$7:$E$3006,U2403,$I$7:$I$3006,'RC'!$E$6)</f>
        <v>0</v>
      </c>
      <c r="Y2403" s="48"/>
      <c r="Z2403" s="51" t="str">
        <f>IF(AQ2403='RC'!$E$6,AC2403*1000+AD2403,"")</f>
        <v/>
      </c>
      <c r="AA2403" s="51" t="str">
        <f>IF(AB2403="","",IF(AQ2403='RC'!$E$6,AC2403*1000-AD2403,""))</f>
        <v/>
      </c>
      <c r="AB2403" s="48" t="str">
        <f>IFERROR(VLOOKUP(E2403,Funcionários!$C$8:$E$207,3,FALSE),"")</f>
        <v/>
      </c>
      <c r="AC2403" s="50" t="str">
        <f>IF(AB2403="","",IF(COUNTIFS($AB$7:$AB$3006,AB2403,$AQ$7:$AQ$3006,'RC'!$E$6)=0,"",COUNTIFS($M$7:$M$3006,"Concluída no prazo",$AB$7:$AB$3006,AB2403,$AQ$7:$AQ$3006,'RC'!$E$6)/COUNTIFS($AB$7:$AB$3006,AB2403,$AQ$7:$AQ$3006,'RC'!$E$6)))</f>
        <v/>
      </c>
      <c r="AD2403" s="48">
        <f>SUMIF($AQ$7:$AQ$3006,'RC'!$E$6,$J$7:$J$3006)+SUMIF($AQ$7:$AQ$3006,'RC'!$E$6,$L$7:$L$3006)</f>
        <v>21</v>
      </c>
      <c r="AF2403" s="48">
        <v>2.6039999999992701E-2</v>
      </c>
      <c r="AG2403" s="48">
        <f>IF(OR(AQ2403="",AQ2403&lt;&gt;'RC'!$E$6,AB2403&lt;&gt;'RC'!$D$21),0,1)</f>
        <v>0</v>
      </c>
      <c r="AH2403" s="48">
        <f t="shared" si="834"/>
        <v>2.6039999999992701E-2</v>
      </c>
      <c r="AI2403" s="48" t="str">
        <f t="shared" si="816"/>
        <v/>
      </c>
      <c r="AJ2403" s="48" t="str">
        <f t="shared" si="817"/>
        <v/>
      </c>
      <c r="AK2403" s="52" t="str">
        <f t="shared" si="818"/>
        <v/>
      </c>
      <c r="AL2403" s="52" t="str">
        <f t="shared" si="819"/>
        <v/>
      </c>
      <c r="AM2403" s="48" t="str">
        <f t="shared" si="820"/>
        <v/>
      </c>
      <c r="AN2403" s="48" t="str">
        <f t="shared" si="821"/>
        <v/>
      </c>
      <c r="AP2403" s="18" t="str">
        <f t="shared" si="822"/>
        <v/>
      </c>
      <c r="AQ2403" s="18" t="str">
        <f t="shared" si="823"/>
        <v/>
      </c>
      <c r="AR2403" s="18">
        <v>2.6040000000000001E-2</v>
      </c>
      <c r="AS2403" s="18">
        <f>IF(AF!$D$27="Todos",1,IF(M2403=AF!$D$27,1,0))</f>
        <v>1</v>
      </c>
      <c r="AT2403" s="53">
        <f>IF(AND(E2403=AF!$D$6,OR(LT!M2403=AF!$D$27,AF!$D$27="Todos"),OR(AP2403=AF!$E$8,AQ2403=AF!$E$8)),AR2403+AS2403,0)</f>
        <v>0</v>
      </c>
      <c r="AU2403" s="18" t="str">
        <f t="shared" si="824"/>
        <v/>
      </c>
      <c r="AV2403" s="54" t="str">
        <f t="shared" si="825"/>
        <v/>
      </c>
      <c r="AW2403" s="54" t="str">
        <f t="shared" si="826"/>
        <v/>
      </c>
      <c r="AX2403" s="18" t="str">
        <f t="shared" si="827"/>
        <v/>
      </c>
      <c r="AY2403" s="18" t="str">
        <f t="shared" si="828"/>
        <v/>
      </c>
      <c r="BA2403" s="18">
        <f>IF($E2403=AF!$D$6,IF($M2403="Concluída no prazo",2,IF($M2403="Concluída com atraso",1,0)),0)</f>
        <v>0</v>
      </c>
      <c r="BB2403" s="18">
        <f>IF($E2403=AF!$D$6,IF($M2403="Atrasada",2,IF($M2403="Concluída com atraso",1,0)),0)</f>
        <v>0</v>
      </c>
      <c r="BC2403" s="18">
        <v>2.3970000000000002E-2</v>
      </c>
      <c r="BD2403" s="18">
        <f t="shared" si="835"/>
        <v>2.3970000000000002E-2</v>
      </c>
      <c r="BE2403" s="18">
        <f t="shared" si="835"/>
        <v>2.3970000000000002E-2</v>
      </c>
      <c r="BF2403" s="18" t="str">
        <f t="shared" si="829"/>
        <v/>
      </c>
      <c r="BN2403" s="18" t="str">
        <f t="shared" si="830"/>
        <v>s</v>
      </c>
    </row>
    <row r="2404" spans="3:66" ht="50.1" customHeight="1" thickTop="1" thickBot="1" x14ac:dyDescent="0.3">
      <c r="C2404" s="46"/>
      <c r="D2404" s="46"/>
      <c r="E2404" s="46"/>
      <c r="F2404" s="122"/>
      <c r="G2404" s="122"/>
      <c r="H2404" s="78" t="str">
        <f t="shared" si="831"/>
        <v/>
      </c>
      <c r="I2404" s="78" t="str">
        <f t="shared" si="832"/>
        <v/>
      </c>
      <c r="J2404" s="16"/>
      <c r="K2404" s="46" t="str">
        <f t="shared" si="833"/>
        <v/>
      </c>
      <c r="L2404" s="16"/>
      <c r="M2404" s="16"/>
      <c r="N2404" s="46"/>
      <c r="O2404" s="47" t="str">
        <f t="shared" si="836"/>
        <v/>
      </c>
      <c r="P2404" s="47"/>
      <c r="Q2404" s="48" t="str">
        <f>IFERROR(VLOOKUP(E2404,Funcionários!$C$8:$E$207,3,FALSE),"")</f>
        <v/>
      </c>
      <c r="R2404" s="47"/>
      <c r="S2404" s="49" t="str">
        <f t="shared" si="837"/>
        <v/>
      </c>
      <c r="T2404" s="49">
        <v>2.3980000000000001E-2</v>
      </c>
      <c r="U2404" s="48" t="str">
        <f>IF(Funcionários!C2405=0,"",Funcionários!C2405)</f>
        <v/>
      </c>
      <c r="V2404" s="50">
        <f>IF(U2404="",0,IF(COUNTIFS($E$7:$E$3006,U2404,$I$7:$I$3006,'RC'!$E$6)=0,0,COUNTIFS($M$7:$M$3006,"Concluída no prazo",$E$7:$E$3006,U2404,$I$7:$I$3006,'RC'!$E$6)/COUNTIFS($E$7:$E$3006,U2404,$I$7:$I$3006,'RC'!$E$6)))</f>
        <v>0</v>
      </c>
      <c r="W2404" s="49">
        <f>SUMIFS($J$7:$J$3006,$E$7:$E$3006,U2404,$I$7:$I$3006,'RC'!$E$6)+SUMIFS($L$7:$L$3006,$E$7:$E$3006,U2404,$I$7:$I$3006,'RC'!$E$6)</f>
        <v>0</v>
      </c>
      <c r="X2404" s="48">
        <f>COUNTIFS($E$7:$E$3006,U2404,$I$7:$I$3006,'RC'!$E$6)</f>
        <v>0</v>
      </c>
      <c r="Y2404" s="48"/>
      <c r="Z2404" s="51" t="str">
        <f>IF(AQ2404='RC'!$E$6,AC2404*1000+AD2404,"")</f>
        <v/>
      </c>
      <c r="AA2404" s="51" t="str">
        <f>IF(AB2404="","",IF(AQ2404='RC'!$E$6,AC2404*1000-AD2404,""))</f>
        <v/>
      </c>
      <c r="AB2404" s="48" t="str">
        <f>IFERROR(VLOOKUP(E2404,Funcionários!$C$8:$E$207,3,FALSE),"")</f>
        <v/>
      </c>
      <c r="AC2404" s="50" t="str">
        <f>IF(AB2404="","",IF(COUNTIFS($AB$7:$AB$3006,AB2404,$AQ$7:$AQ$3006,'RC'!$E$6)=0,"",COUNTIFS($M$7:$M$3006,"Concluída no prazo",$AB$7:$AB$3006,AB2404,$AQ$7:$AQ$3006,'RC'!$E$6)/COUNTIFS($AB$7:$AB$3006,AB2404,$AQ$7:$AQ$3006,'RC'!$E$6)))</f>
        <v/>
      </c>
      <c r="AD2404" s="48">
        <f>SUMIF($AQ$7:$AQ$3006,'RC'!$E$6,$J$7:$J$3006)+SUMIF($AQ$7:$AQ$3006,'RC'!$E$6,$L$7:$L$3006)</f>
        <v>21</v>
      </c>
      <c r="AF2404" s="48">
        <v>2.6029999999992701E-2</v>
      </c>
      <c r="AG2404" s="48">
        <f>IF(OR(AQ2404="",AQ2404&lt;&gt;'RC'!$E$6,AB2404&lt;&gt;'RC'!$D$21),0,1)</f>
        <v>0</v>
      </c>
      <c r="AH2404" s="48">
        <f t="shared" si="834"/>
        <v>2.6029999999992701E-2</v>
      </c>
      <c r="AI2404" s="48" t="str">
        <f t="shared" si="816"/>
        <v/>
      </c>
      <c r="AJ2404" s="48" t="str">
        <f t="shared" si="817"/>
        <v/>
      </c>
      <c r="AK2404" s="52" t="str">
        <f t="shared" si="818"/>
        <v/>
      </c>
      <c r="AL2404" s="52" t="str">
        <f t="shared" si="819"/>
        <v/>
      </c>
      <c r="AM2404" s="48" t="str">
        <f t="shared" si="820"/>
        <v/>
      </c>
      <c r="AN2404" s="48" t="str">
        <f t="shared" si="821"/>
        <v/>
      </c>
      <c r="AP2404" s="18" t="str">
        <f t="shared" si="822"/>
        <v/>
      </c>
      <c r="AQ2404" s="18" t="str">
        <f t="shared" si="823"/>
        <v/>
      </c>
      <c r="AR2404" s="18">
        <v>2.6030000000000001E-2</v>
      </c>
      <c r="AS2404" s="18">
        <f>IF(AF!$D$27="Todos",1,IF(M2404=AF!$D$27,1,0))</f>
        <v>1</v>
      </c>
      <c r="AT2404" s="53">
        <f>IF(AND(E2404=AF!$D$6,OR(LT!M2404=AF!$D$27,AF!$D$27="Todos"),OR(AP2404=AF!$E$8,AQ2404=AF!$E$8)),AR2404+AS2404,0)</f>
        <v>0</v>
      </c>
      <c r="AU2404" s="18" t="str">
        <f t="shared" si="824"/>
        <v/>
      </c>
      <c r="AV2404" s="54" t="str">
        <f t="shared" si="825"/>
        <v/>
      </c>
      <c r="AW2404" s="54" t="str">
        <f t="shared" si="826"/>
        <v/>
      </c>
      <c r="AX2404" s="18" t="str">
        <f t="shared" si="827"/>
        <v/>
      </c>
      <c r="AY2404" s="18" t="str">
        <f t="shared" si="828"/>
        <v/>
      </c>
      <c r="BA2404" s="18">
        <f>IF($E2404=AF!$D$6,IF($M2404="Concluída no prazo",2,IF($M2404="Concluída com atraso",1,0)),0)</f>
        <v>0</v>
      </c>
      <c r="BB2404" s="18">
        <f>IF($E2404=AF!$D$6,IF($M2404="Atrasada",2,IF($M2404="Concluída com atraso",1,0)),0)</f>
        <v>0</v>
      </c>
      <c r="BC2404" s="18">
        <v>2.3980000000000001E-2</v>
      </c>
      <c r="BD2404" s="18">
        <f t="shared" si="835"/>
        <v>2.3980000000000001E-2</v>
      </c>
      <c r="BE2404" s="18">
        <f t="shared" si="835"/>
        <v>2.3980000000000001E-2</v>
      </c>
      <c r="BF2404" s="18" t="str">
        <f t="shared" si="829"/>
        <v/>
      </c>
      <c r="BN2404" s="18" t="str">
        <f t="shared" si="830"/>
        <v>s</v>
      </c>
    </row>
    <row r="2405" spans="3:66" ht="50.1" customHeight="1" thickTop="1" thickBot="1" x14ac:dyDescent="0.3">
      <c r="C2405" s="46"/>
      <c r="D2405" s="46"/>
      <c r="E2405" s="46"/>
      <c r="F2405" s="122"/>
      <c r="G2405" s="122"/>
      <c r="H2405" s="78" t="str">
        <f t="shared" si="831"/>
        <v/>
      </c>
      <c r="I2405" s="78" t="str">
        <f t="shared" si="832"/>
        <v/>
      </c>
      <c r="J2405" s="16"/>
      <c r="K2405" s="46" t="str">
        <f t="shared" si="833"/>
        <v/>
      </c>
      <c r="L2405" s="16"/>
      <c r="M2405" s="16"/>
      <c r="N2405" s="46"/>
      <c r="O2405" s="47" t="str">
        <f t="shared" si="836"/>
        <v/>
      </c>
      <c r="P2405" s="47"/>
      <c r="Q2405" s="48" t="str">
        <f>IFERROR(VLOOKUP(E2405,Funcionários!$C$8:$E$207,3,FALSE),"")</f>
        <v/>
      </c>
      <c r="R2405" s="47"/>
      <c r="S2405" s="49" t="str">
        <f t="shared" si="837"/>
        <v/>
      </c>
      <c r="T2405" s="49">
        <v>2.3990000000000001E-2</v>
      </c>
      <c r="U2405" s="48" t="str">
        <f>IF(Funcionários!C2406=0,"",Funcionários!C2406)</f>
        <v/>
      </c>
      <c r="V2405" s="50">
        <f>IF(U2405="",0,IF(COUNTIFS($E$7:$E$3006,U2405,$I$7:$I$3006,'RC'!$E$6)=0,0,COUNTIFS($M$7:$M$3006,"Concluída no prazo",$E$7:$E$3006,U2405,$I$7:$I$3006,'RC'!$E$6)/COUNTIFS($E$7:$E$3006,U2405,$I$7:$I$3006,'RC'!$E$6)))</f>
        <v>0</v>
      </c>
      <c r="W2405" s="49">
        <f>SUMIFS($J$7:$J$3006,$E$7:$E$3006,U2405,$I$7:$I$3006,'RC'!$E$6)+SUMIFS($L$7:$L$3006,$E$7:$E$3006,U2405,$I$7:$I$3006,'RC'!$E$6)</f>
        <v>0</v>
      </c>
      <c r="X2405" s="48">
        <f>COUNTIFS($E$7:$E$3006,U2405,$I$7:$I$3006,'RC'!$E$6)</f>
        <v>0</v>
      </c>
      <c r="Y2405" s="48"/>
      <c r="Z2405" s="51" t="str">
        <f>IF(AQ2405='RC'!$E$6,AC2405*1000+AD2405,"")</f>
        <v/>
      </c>
      <c r="AA2405" s="51" t="str">
        <f>IF(AB2405="","",IF(AQ2405='RC'!$E$6,AC2405*1000-AD2405,""))</f>
        <v/>
      </c>
      <c r="AB2405" s="48" t="str">
        <f>IFERROR(VLOOKUP(E2405,Funcionários!$C$8:$E$207,3,FALSE),"")</f>
        <v/>
      </c>
      <c r="AC2405" s="50" t="str">
        <f>IF(AB2405="","",IF(COUNTIFS($AB$7:$AB$3006,AB2405,$AQ$7:$AQ$3006,'RC'!$E$6)=0,"",COUNTIFS($M$7:$M$3006,"Concluída no prazo",$AB$7:$AB$3006,AB2405,$AQ$7:$AQ$3006,'RC'!$E$6)/COUNTIFS($AB$7:$AB$3006,AB2405,$AQ$7:$AQ$3006,'RC'!$E$6)))</f>
        <v/>
      </c>
      <c r="AD2405" s="48">
        <f>SUMIF($AQ$7:$AQ$3006,'RC'!$E$6,$J$7:$J$3006)+SUMIF($AQ$7:$AQ$3006,'RC'!$E$6,$L$7:$L$3006)</f>
        <v>21</v>
      </c>
      <c r="AF2405" s="48">
        <v>2.6019999999992698E-2</v>
      </c>
      <c r="AG2405" s="48">
        <f>IF(OR(AQ2405="",AQ2405&lt;&gt;'RC'!$E$6,AB2405&lt;&gt;'RC'!$D$21),0,1)</f>
        <v>0</v>
      </c>
      <c r="AH2405" s="48">
        <f t="shared" si="834"/>
        <v>2.6019999999992698E-2</v>
      </c>
      <c r="AI2405" s="48" t="str">
        <f t="shared" si="816"/>
        <v/>
      </c>
      <c r="AJ2405" s="48" t="str">
        <f t="shared" si="817"/>
        <v/>
      </c>
      <c r="AK2405" s="52" t="str">
        <f t="shared" si="818"/>
        <v/>
      </c>
      <c r="AL2405" s="52" t="str">
        <f t="shared" si="819"/>
        <v/>
      </c>
      <c r="AM2405" s="48" t="str">
        <f t="shared" si="820"/>
        <v/>
      </c>
      <c r="AN2405" s="48" t="str">
        <f t="shared" si="821"/>
        <v/>
      </c>
      <c r="AP2405" s="18" t="str">
        <f t="shared" si="822"/>
        <v/>
      </c>
      <c r="AQ2405" s="18" t="str">
        <f t="shared" si="823"/>
        <v/>
      </c>
      <c r="AR2405" s="18">
        <v>2.6020000000000001E-2</v>
      </c>
      <c r="AS2405" s="18">
        <f>IF(AF!$D$27="Todos",1,IF(M2405=AF!$D$27,1,0))</f>
        <v>1</v>
      </c>
      <c r="AT2405" s="53">
        <f>IF(AND(E2405=AF!$D$6,OR(LT!M2405=AF!$D$27,AF!$D$27="Todos"),OR(AP2405=AF!$E$8,AQ2405=AF!$E$8)),AR2405+AS2405,0)</f>
        <v>0</v>
      </c>
      <c r="AU2405" s="18" t="str">
        <f t="shared" si="824"/>
        <v/>
      </c>
      <c r="AV2405" s="54" t="str">
        <f t="shared" si="825"/>
        <v/>
      </c>
      <c r="AW2405" s="54" t="str">
        <f t="shared" si="826"/>
        <v/>
      </c>
      <c r="AX2405" s="18" t="str">
        <f t="shared" si="827"/>
        <v/>
      </c>
      <c r="AY2405" s="18" t="str">
        <f t="shared" si="828"/>
        <v/>
      </c>
      <c r="BA2405" s="18">
        <f>IF($E2405=AF!$D$6,IF($M2405="Concluída no prazo",2,IF($M2405="Concluída com atraso",1,0)),0)</f>
        <v>0</v>
      </c>
      <c r="BB2405" s="18">
        <f>IF($E2405=AF!$D$6,IF($M2405="Atrasada",2,IF($M2405="Concluída com atraso",1,0)),0)</f>
        <v>0</v>
      </c>
      <c r="BC2405" s="18">
        <v>2.3990000000000001E-2</v>
      </c>
      <c r="BD2405" s="18">
        <f t="shared" si="835"/>
        <v>2.3990000000000001E-2</v>
      </c>
      <c r="BE2405" s="18">
        <f t="shared" si="835"/>
        <v>2.3990000000000001E-2</v>
      </c>
      <c r="BF2405" s="18" t="str">
        <f t="shared" si="829"/>
        <v/>
      </c>
      <c r="BN2405" s="18" t="str">
        <f t="shared" si="830"/>
        <v>s</v>
      </c>
    </row>
    <row r="2406" spans="3:66" ht="50.1" customHeight="1" thickTop="1" thickBot="1" x14ac:dyDescent="0.3">
      <c r="C2406" s="46"/>
      <c r="D2406" s="46"/>
      <c r="E2406" s="46"/>
      <c r="F2406" s="122"/>
      <c r="G2406" s="122"/>
      <c r="H2406" s="78" t="str">
        <f t="shared" si="831"/>
        <v/>
      </c>
      <c r="I2406" s="78" t="str">
        <f t="shared" si="832"/>
        <v/>
      </c>
      <c r="J2406" s="16"/>
      <c r="K2406" s="46" t="str">
        <f t="shared" si="833"/>
        <v/>
      </c>
      <c r="L2406" s="16"/>
      <c r="M2406" s="16"/>
      <c r="N2406" s="46"/>
      <c r="O2406" s="47" t="str">
        <f t="shared" si="836"/>
        <v/>
      </c>
      <c r="P2406" s="47"/>
      <c r="Q2406" s="48" t="str">
        <f>IFERROR(VLOOKUP(E2406,Funcionários!$C$8:$E$207,3,FALSE),"")</f>
        <v/>
      </c>
      <c r="R2406" s="47"/>
      <c r="S2406" s="49" t="str">
        <f t="shared" si="837"/>
        <v/>
      </c>
      <c r="T2406" s="49">
        <v>2.4E-2</v>
      </c>
      <c r="U2406" s="48" t="str">
        <f>IF(Funcionários!C2407=0,"",Funcionários!C2407)</f>
        <v/>
      </c>
      <c r="V2406" s="50">
        <f>IF(U2406="",0,IF(COUNTIFS($E$7:$E$3006,U2406,$I$7:$I$3006,'RC'!$E$6)=0,0,COUNTIFS($M$7:$M$3006,"Concluída no prazo",$E$7:$E$3006,U2406,$I$7:$I$3006,'RC'!$E$6)/COUNTIFS($E$7:$E$3006,U2406,$I$7:$I$3006,'RC'!$E$6)))</f>
        <v>0</v>
      </c>
      <c r="W2406" s="49">
        <f>SUMIFS($J$7:$J$3006,$E$7:$E$3006,U2406,$I$7:$I$3006,'RC'!$E$6)+SUMIFS($L$7:$L$3006,$E$7:$E$3006,U2406,$I$7:$I$3006,'RC'!$E$6)</f>
        <v>0</v>
      </c>
      <c r="X2406" s="48">
        <f>COUNTIFS($E$7:$E$3006,U2406,$I$7:$I$3006,'RC'!$E$6)</f>
        <v>0</v>
      </c>
      <c r="Y2406" s="48"/>
      <c r="Z2406" s="51" t="str">
        <f>IF(AQ2406='RC'!$E$6,AC2406*1000+AD2406,"")</f>
        <v/>
      </c>
      <c r="AA2406" s="51" t="str">
        <f>IF(AB2406="","",IF(AQ2406='RC'!$E$6,AC2406*1000-AD2406,""))</f>
        <v/>
      </c>
      <c r="AB2406" s="48" t="str">
        <f>IFERROR(VLOOKUP(E2406,Funcionários!$C$8:$E$207,3,FALSE),"")</f>
        <v/>
      </c>
      <c r="AC2406" s="50" t="str">
        <f>IF(AB2406="","",IF(COUNTIFS($AB$7:$AB$3006,AB2406,$AQ$7:$AQ$3006,'RC'!$E$6)=0,"",COUNTIFS($M$7:$M$3006,"Concluída no prazo",$AB$7:$AB$3006,AB2406,$AQ$7:$AQ$3006,'RC'!$E$6)/COUNTIFS($AB$7:$AB$3006,AB2406,$AQ$7:$AQ$3006,'RC'!$E$6)))</f>
        <v/>
      </c>
      <c r="AD2406" s="48">
        <f>SUMIF($AQ$7:$AQ$3006,'RC'!$E$6,$J$7:$J$3006)+SUMIF($AQ$7:$AQ$3006,'RC'!$E$6,$L$7:$L$3006)</f>
        <v>21</v>
      </c>
      <c r="AF2406" s="48">
        <v>2.6009999999992699E-2</v>
      </c>
      <c r="AG2406" s="48">
        <f>IF(OR(AQ2406="",AQ2406&lt;&gt;'RC'!$E$6,AB2406&lt;&gt;'RC'!$D$21),0,1)</f>
        <v>0</v>
      </c>
      <c r="AH2406" s="48">
        <f t="shared" si="834"/>
        <v>2.6009999999992699E-2</v>
      </c>
      <c r="AI2406" s="48" t="str">
        <f t="shared" si="816"/>
        <v/>
      </c>
      <c r="AJ2406" s="48" t="str">
        <f t="shared" si="817"/>
        <v/>
      </c>
      <c r="AK2406" s="52" t="str">
        <f t="shared" si="818"/>
        <v/>
      </c>
      <c r="AL2406" s="52" t="str">
        <f t="shared" si="819"/>
        <v/>
      </c>
      <c r="AM2406" s="48" t="str">
        <f t="shared" si="820"/>
        <v/>
      </c>
      <c r="AN2406" s="48" t="str">
        <f t="shared" si="821"/>
        <v/>
      </c>
      <c r="AP2406" s="18" t="str">
        <f t="shared" si="822"/>
        <v/>
      </c>
      <c r="AQ2406" s="18" t="str">
        <f t="shared" si="823"/>
        <v/>
      </c>
      <c r="AR2406" s="18">
        <v>2.6009999999999998E-2</v>
      </c>
      <c r="AS2406" s="18">
        <f>IF(AF!$D$27="Todos",1,IF(M2406=AF!$D$27,1,0))</f>
        <v>1</v>
      </c>
      <c r="AT2406" s="53">
        <f>IF(AND(E2406=AF!$D$6,OR(LT!M2406=AF!$D$27,AF!$D$27="Todos"),OR(AP2406=AF!$E$8,AQ2406=AF!$E$8)),AR2406+AS2406,0)</f>
        <v>0</v>
      </c>
      <c r="AU2406" s="18" t="str">
        <f t="shared" si="824"/>
        <v/>
      </c>
      <c r="AV2406" s="54" t="str">
        <f t="shared" si="825"/>
        <v/>
      </c>
      <c r="AW2406" s="54" t="str">
        <f t="shared" si="826"/>
        <v/>
      </c>
      <c r="AX2406" s="18" t="str">
        <f t="shared" si="827"/>
        <v/>
      </c>
      <c r="AY2406" s="18" t="str">
        <f t="shared" si="828"/>
        <v/>
      </c>
      <c r="BA2406" s="18">
        <f>IF($E2406=AF!$D$6,IF($M2406="Concluída no prazo",2,IF($M2406="Concluída com atraso",1,0)),0)</f>
        <v>0</v>
      </c>
      <c r="BB2406" s="18">
        <f>IF($E2406=AF!$D$6,IF($M2406="Atrasada",2,IF($M2406="Concluída com atraso",1,0)),0)</f>
        <v>0</v>
      </c>
      <c r="BC2406" s="18">
        <v>2.4E-2</v>
      </c>
      <c r="BD2406" s="18">
        <f t="shared" si="835"/>
        <v>2.4E-2</v>
      </c>
      <c r="BE2406" s="18">
        <f t="shared" si="835"/>
        <v>2.4E-2</v>
      </c>
      <c r="BF2406" s="18" t="str">
        <f t="shared" si="829"/>
        <v/>
      </c>
      <c r="BN2406" s="18" t="str">
        <f t="shared" si="830"/>
        <v>s</v>
      </c>
    </row>
    <row r="2407" spans="3:66" ht="50.1" customHeight="1" thickTop="1" thickBot="1" x14ac:dyDescent="0.3">
      <c r="C2407" s="46"/>
      <c r="D2407" s="46"/>
      <c r="E2407" s="46"/>
      <c r="F2407" s="122"/>
      <c r="G2407" s="122"/>
      <c r="H2407" s="78" t="str">
        <f t="shared" si="831"/>
        <v/>
      </c>
      <c r="I2407" s="78" t="str">
        <f t="shared" si="832"/>
        <v/>
      </c>
      <c r="J2407" s="16"/>
      <c r="K2407" s="46" t="str">
        <f t="shared" si="833"/>
        <v/>
      </c>
      <c r="L2407" s="16"/>
      <c r="M2407" s="16"/>
      <c r="N2407" s="46"/>
      <c r="O2407" s="47" t="str">
        <f t="shared" si="836"/>
        <v/>
      </c>
      <c r="P2407" s="47"/>
      <c r="Q2407" s="48" t="str">
        <f>IFERROR(VLOOKUP(E2407,Funcionários!$C$8:$E$207,3,FALSE),"")</f>
        <v/>
      </c>
      <c r="R2407" s="47"/>
      <c r="S2407" s="49" t="str">
        <f t="shared" si="837"/>
        <v/>
      </c>
      <c r="T2407" s="49">
        <v>2.401E-2</v>
      </c>
      <c r="U2407" s="48" t="str">
        <f>IF(Funcionários!C2408=0,"",Funcionários!C2408)</f>
        <v/>
      </c>
      <c r="V2407" s="50">
        <f>IF(U2407="",0,IF(COUNTIFS($E$7:$E$3006,U2407,$I$7:$I$3006,'RC'!$E$6)=0,0,COUNTIFS($M$7:$M$3006,"Concluída no prazo",$E$7:$E$3006,U2407,$I$7:$I$3006,'RC'!$E$6)/COUNTIFS($E$7:$E$3006,U2407,$I$7:$I$3006,'RC'!$E$6)))</f>
        <v>0</v>
      </c>
      <c r="W2407" s="49">
        <f>SUMIFS($J$7:$J$3006,$E$7:$E$3006,U2407,$I$7:$I$3006,'RC'!$E$6)+SUMIFS($L$7:$L$3006,$E$7:$E$3006,U2407,$I$7:$I$3006,'RC'!$E$6)</f>
        <v>0</v>
      </c>
      <c r="X2407" s="48">
        <f>COUNTIFS($E$7:$E$3006,U2407,$I$7:$I$3006,'RC'!$E$6)</f>
        <v>0</v>
      </c>
      <c r="Y2407" s="48"/>
      <c r="Z2407" s="51" t="str">
        <f>IF(AQ2407='RC'!$E$6,AC2407*1000+AD2407,"")</f>
        <v/>
      </c>
      <c r="AA2407" s="51" t="str">
        <f>IF(AB2407="","",IF(AQ2407='RC'!$E$6,AC2407*1000-AD2407,""))</f>
        <v/>
      </c>
      <c r="AB2407" s="48" t="str">
        <f>IFERROR(VLOOKUP(E2407,Funcionários!$C$8:$E$207,3,FALSE),"")</f>
        <v/>
      </c>
      <c r="AC2407" s="50" t="str">
        <f>IF(AB2407="","",IF(COUNTIFS($AB$7:$AB$3006,AB2407,$AQ$7:$AQ$3006,'RC'!$E$6)=0,"",COUNTIFS($M$7:$M$3006,"Concluída no prazo",$AB$7:$AB$3006,AB2407,$AQ$7:$AQ$3006,'RC'!$E$6)/COUNTIFS($AB$7:$AB$3006,AB2407,$AQ$7:$AQ$3006,'RC'!$E$6)))</f>
        <v/>
      </c>
      <c r="AD2407" s="48">
        <f>SUMIF($AQ$7:$AQ$3006,'RC'!$E$6,$J$7:$J$3006)+SUMIF($AQ$7:$AQ$3006,'RC'!$E$6,$L$7:$L$3006)</f>
        <v>21</v>
      </c>
      <c r="AF2407" s="48">
        <v>2.5999999999992699E-2</v>
      </c>
      <c r="AG2407" s="48">
        <f>IF(OR(AQ2407="",AQ2407&lt;&gt;'RC'!$E$6,AB2407&lt;&gt;'RC'!$D$21),0,1)</f>
        <v>0</v>
      </c>
      <c r="AH2407" s="48">
        <f t="shared" si="834"/>
        <v>2.5999999999992699E-2</v>
      </c>
      <c r="AI2407" s="48" t="str">
        <f t="shared" si="816"/>
        <v/>
      </c>
      <c r="AJ2407" s="48" t="str">
        <f t="shared" si="817"/>
        <v/>
      </c>
      <c r="AK2407" s="52" t="str">
        <f t="shared" si="818"/>
        <v/>
      </c>
      <c r="AL2407" s="52" t="str">
        <f t="shared" si="819"/>
        <v/>
      </c>
      <c r="AM2407" s="48" t="str">
        <f t="shared" si="820"/>
        <v/>
      </c>
      <c r="AN2407" s="48" t="str">
        <f t="shared" si="821"/>
        <v/>
      </c>
      <c r="AP2407" s="18" t="str">
        <f t="shared" si="822"/>
        <v/>
      </c>
      <c r="AQ2407" s="18" t="str">
        <f t="shared" si="823"/>
        <v/>
      </c>
      <c r="AR2407" s="18">
        <v>2.5999999999999999E-2</v>
      </c>
      <c r="AS2407" s="18">
        <f>IF(AF!$D$27="Todos",1,IF(M2407=AF!$D$27,1,0))</f>
        <v>1</v>
      </c>
      <c r="AT2407" s="53">
        <f>IF(AND(E2407=AF!$D$6,OR(LT!M2407=AF!$D$27,AF!$D$27="Todos"),OR(AP2407=AF!$E$8,AQ2407=AF!$E$8)),AR2407+AS2407,0)</f>
        <v>0</v>
      </c>
      <c r="AU2407" s="18" t="str">
        <f t="shared" si="824"/>
        <v/>
      </c>
      <c r="AV2407" s="54" t="str">
        <f t="shared" si="825"/>
        <v/>
      </c>
      <c r="AW2407" s="54" t="str">
        <f t="shared" si="826"/>
        <v/>
      </c>
      <c r="AX2407" s="18" t="str">
        <f t="shared" si="827"/>
        <v/>
      </c>
      <c r="AY2407" s="18" t="str">
        <f t="shared" si="828"/>
        <v/>
      </c>
      <c r="BA2407" s="18">
        <f>IF($E2407=AF!$D$6,IF($M2407="Concluída no prazo",2,IF($M2407="Concluída com atraso",1,0)),0)</f>
        <v>0</v>
      </c>
      <c r="BB2407" s="18">
        <f>IF($E2407=AF!$D$6,IF($M2407="Atrasada",2,IF($M2407="Concluída com atraso",1,0)),0)</f>
        <v>0</v>
      </c>
      <c r="BC2407" s="18">
        <v>2.401E-2</v>
      </c>
      <c r="BD2407" s="18">
        <f t="shared" si="835"/>
        <v>2.401E-2</v>
      </c>
      <c r="BE2407" s="18">
        <f t="shared" si="835"/>
        <v>2.401E-2</v>
      </c>
      <c r="BF2407" s="18" t="str">
        <f t="shared" si="829"/>
        <v/>
      </c>
      <c r="BN2407" s="18" t="str">
        <f t="shared" si="830"/>
        <v>s</v>
      </c>
    </row>
    <row r="2408" spans="3:66" ht="50.1" customHeight="1" thickTop="1" thickBot="1" x14ac:dyDescent="0.3">
      <c r="C2408" s="46"/>
      <c r="D2408" s="46"/>
      <c r="E2408" s="46"/>
      <c r="F2408" s="122"/>
      <c r="G2408" s="122"/>
      <c r="H2408" s="78" t="str">
        <f t="shared" si="831"/>
        <v/>
      </c>
      <c r="I2408" s="78" t="str">
        <f t="shared" si="832"/>
        <v/>
      </c>
      <c r="J2408" s="16"/>
      <c r="K2408" s="46" t="str">
        <f t="shared" si="833"/>
        <v/>
      </c>
      <c r="L2408" s="16"/>
      <c r="M2408" s="16"/>
      <c r="N2408" s="46"/>
      <c r="O2408" s="47" t="str">
        <f t="shared" si="836"/>
        <v/>
      </c>
      <c r="P2408" s="47"/>
      <c r="Q2408" s="48" t="str">
        <f>IFERROR(VLOOKUP(E2408,Funcionários!$C$8:$E$207,3,FALSE),"")</f>
        <v/>
      </c>
      <c r="R2408" s="47"/>
      <c r="S2408" s="49" t="str">
        <f t="shared" si="837"/>
        <v/>
      </c>
      <c r="T2408" s="49">
        <v>2.402E-2</v>
      </c>
      <c r="U2408" s="48" t="str">
        <f>IF(Funcionários!C2409=0,"",Funcionários!C2409)</f>
        <v/>
      </c>
      <c r="V2408" s="50">
        <f>IF(U2408="",0,IF(COUNTIFS($E$7:$E$3006,U2408,$I$7:$I$3006,'RC'!$E$6)=0,0,COUNTIFS($M$7:$M$3006,"Concluída no prazo",$E$7:$E$3006,U2408,$I$7:$I$3006,'RC'!$E$6)/COUNTIFS($E$7:$E$3006,U2408,$I$7:$I$3006,'RC'!$E$6)))</f>
        <v>0</v>
      </c>
      <c r="W2408" s="49">
        <f>SUMIFS($J$7:$J$3006,$E$7:$E$3006,U2408,$I$7:$I$3006,'RC'!$E$6)+SUMIFS($L$7:$L$3006,$E$7:$E$3006,U2408,$I$7:$I$3006,'RC'!$E$6)</f>
        <v>0</v>
      </c>
      <c r="X2408" s="48">
        <f>COUNTIFS($E$7:$E$3006,U2408,$I$7:$I$3006,'RC'!$E$6)</f>
        <v>0</v>
      </c>
      <c r="Y2408" s="48"/>
      <c r="Z2408" s="51" t="str">
        <f>IF(AQ2408='RC'!$E$6,AC2408*1000+AD2408,"")</f>
        <v/>
      </c>
      <c r="AA2408" s="51" t="str">
        <f>IF(AB2408="","",IF(AQ2408='RC'!$E$6,AC2408*1000-AD2408,""))</f>
        <v/>
      </c>
      <c r="AB2408" s="48" t="str">
        <f>IFERROR(VLOOKUP(E2408,Funcionários!$C$8:$E$207,3,FALSE),"")</f>
        <v/>
      </c>
      <c r="AC2408" s="50" t="str">
        <f>IF(AB2408="","",IF(COUNTIFS($AB$7:$AB$3006,AB2408,$AQ$7:$AQ$3006,'RC'!$E$6)=0,"",COUNTIFS($M$7:$M$3006,"Concluída no prazo",$AB$7:$AB$3006,AB2408,$AQ$7:$AQ$3006,'RC'!$E$6)/COUNTIFS($AB$7:$AB$3006,AB2408,$AQ$7:$AQ$3006,'RC'!$E$6)))</f>
        <v/>
      </c>
      <c r="AD2408" s="48">
        <f>SUMIF($AQ$7:$AQ$3006,'RC'!$E$6,$J$7:$J$3006)+SUMIF($AQ$7:$AQ$3006,'RC'!$E$6,$L$7:$L$3006)</f>
        <v>21</v>
      </c>
      <c r="AF2408" s="48">
        <v>2.5989999999992599E-2</v>
      </c>
      <c r="AG2408" s="48">
        <f>IF(OR(AQ2408="",AQ2408&lt;&gt;'RC'!$E$6,AB2408&lt;&gt;'RC'!$D$21),0,1)</f>
        <v>0</v>
      </c>
      <c r="AH2408" s="48">
        <f t="shared" si="834"/>
        <v>2.5989999999992599E-2</v>
      </c>
      <c r="AI2408" s="48" t="str">
        <f t="shared" si="816"/>
        <v/>
      </c>
      <c r="AJ2408" s="48" t="str">
        <f t="shared" si="817"/>
        <v/>
      </c>
      <c r="AK2408" s="52" t="str">
        <f t="shared" si="818"/>
        <v/>
      </c>
      <c r="AL2408" s="52" t="str">
        <f t="shared" si="819"/>
        <v/>
      </c>
      <c r="AM2408" s="48" t="str">
        <f t="shared" si="820"/>
        <v/>
      </c>
      <c r="AN2408" s="48" t="str">
        <f t="shared" si="821"/>
        <v/>
      </c>
      <c r="AP2408" s="18" t="str">
        <f t="shared" si="822"/>
        <v/>
      </c>
      <c r="AQ2408" s="18" t="str">
        <f t="shared" si="823"/>
        <v/>
      </c>
      <c r="AR2408" s="18">
        <v>2.5989999999999999E-2</v>
      </c>
      <c r="AS2408" s="18">
        <f>IF(AF!$D$27="Todos",1,IF(M2408=AF!$D$27,1,0))</f>
        <v>1</v>
      </c>
      <c r="AT2408" s="53">
        <f>IF(AND(E2408=AF!$D$6,OR(LT!M2408=AF!$D$27,AF!$D$27="Todos"),OR(AP2408=AF!$E$8,AQ2408=AF!$E$8)),AR2408+AS2408,0)</f>
        <v>0</v>
      </c>
      <c r="AU2408" s="18" t="str">
        <f t="shared" si="824"/>
        <v/>
      </c>
      <c r="AV2408" s="54" t="str">
        <f t="shared" si="825"/>
        <v/>
      </c>
      <c r="AW2408" s="54" t="str">
        <f t="shared" si="826"/>
        <v/>
      </c>
      <c r="AX2408" s="18" t="str">
        <f t="shared" si="827"/>
        <v/>
      </c>
      <c r="AY2408" s="18" t="str">
        <f t="shared" si="828"/>
        <v/>
      </c>
      <c r="BA2408" s="18">
        <f>IF($E2408=AF!$D$6,IF($M2408="Concluída no prazo",2,IF($M2408="Concluída com atraso",1,0)),0)</f>
        <v>0</v>
      </c>
      <c r="BB2408" s="18">
        <f>IF($E2408=AF!$D$6,IF($M2408="Atrasada",2,IF($M2408="Concluída com atraso",1,0)),0)</f>
        <v>0</v>
      </c>
      <c r="BC2408" s="18">
        <v>2.402E-2</v>
      </c>
      <c r="BD2408" s="18">
        <f t="shared" si="835"/>
        <v>2.402E-2</v>
      </c>
      <c r="BE2408" s="18">
        <f t="shared" si="835"/>
        <v>2.402E-2</v>
      </c>
      <c r="BF2408" s="18" t="str">
        <f t="shared" si="829"/>
        <v/>
      </c>
      <c r="BN2408" s="18" t="str">
        <f t="shared" si="830"/>
        <v>s</v>
      </c>
    </row>
    <row r="2409" spans="3:66" ht="50.1" customHeight="1" thickTop="1" thickBot="1" x14ac:dyDescent="0.3">
      <c r="C2409" s="46"/>
      <c r="D2409" s="46"/>
      <c r="E2409" s="46"/>
      <c r="F2409" s="122"/>
      <c r="G2409" s="122"/>
      <c r="H2409" s="78" t="str">
        <f t="shared" si="831"/>
        <v/>
      </c>
      <c r="I2409" s="78" t="str">
        <f t="shared" si="832"/>
        <v/>
      </c>
      <c r="J2409" s="16"/>
      <c r="K2409" s="46" t="str">
        <f t="shared" si="833"/>
        <v/>
      </c>
      <c r="L2409" s="16"/>
      <c r="M2409" s="16"/>
      <c r="N2409" s="46"/>
      <c r="O2409" s="47" t="str">
        <f t="shared" si="836"/>
        <v/>
      </c>
      <c r="P2409" s="47"/>
      <c r="Q2409" s="48" t="str">
        <f>IFERROR(VLOOKUP(E2409,Funcionários!$C$8:$E$207,3,FALSE),"")</f>
        <v/>
      </c>
      <c r="R2409" s="47"/>
      <c r="S2409" s="49" t="str">
        <f t="shared" si="837"/>
        <v/>
      </c>
      <c r="T2409" s="49">
        <v>2.4029999999999999E-2</v>
      </c>
      <c r="U2409" s="48" t="str">
        <f>IF(Funcionários!C2410=0,"",Funcionários!C2410)</f>
        <v/>
      </c>
      <c r="V2409" s="50">
        <f>IF(U2409="",0,IF(COUNTIFS($E$7:$E$3006,U2409,$I$7:$I$3006,'RC'!$E$6)=0,0,COUNTIFS($M$7:$M$3006,"Concluída no prazo",$E$7:$E$3006,U2409,$I$7:$I$3006,'RC'!$E$6)/COUNTIFS($E$7:$E$3006,U2409,$I$7:$I$3006,'RC'!$E$6)))</f>
        <v>0</v>
      </c>
      <c r="W2409" s="49">
        <f>SUMIFS($J$7:$J$3006,$E$7:$E$3006,U2409,$I$7:$I$3006,'RC'!$E$6)+SUMIFS($L$7:$L$3006,$E$7:$E$3006,U2409,$I$7:$I$3006,'RC'!$E$6)</f>
        <v>0</v>
      </c>
      <c r="X2409" s="48">
        <f>COUNTIFS($E$7:$E$3006,U2409,$I$7:$I$3006,'RC'!$E$6)</f>
        <v>0</v>
      </c>
      <c r="Y2409" s="48"/>
      <c r="Z2409" s="51" t="str">
        <f>IF(AQ2409='RC'!$E$6,AC2409*1000+AD2409,"")</f>
        <v/>
      </c>
      <c r="AA2409" s="51" t="str">
        <f>IF(AB2409="","",IF(AQ2409='RC'!$E$6,AC2409*1000-AD2409,""))</f>
        <v/>
      </c>
      <c r="AB2409" s="48" t="str">
        <f>IFERROR(VLOOKUP(E2409,Funcionários!$C$8:$E$207,3,FALSE),"")</f>
        <v/>
      </c>
      <c r="AC2409" s="50" t="str">
        <f>IF(AB2409="","",IF(COUNTIFS($AB$7:$AB$3006,AB2409,$AQ$7:$AQ$3006,'RC'!$E$6)=0,"",COUNTIFS($M$7:$M$3006,"Concluída no prazo",$AB$7:$AB$3006,AB2409,$AQ$7:$AQ$3006,'RC'!$E$6)/COUNTIFS($AB$7:$AB$3006,AB2409,$AQ$7:$AQ$3006,'RC'!$E$6)))</f>
        <v/>
      </c>
      <c r="AD2409" s="48">
        <f>SUMIF($AQ$7:$AQ$3006,'RC'!$E$6,$J$7:$J$3006)+SUMIF($AQ$7:$AQ$3006,'RC'!$E$6,$L$7:$L$3006)</f>
        <v>21</v>
      </c>
      <c r="AF2409" s="48">
        <v>2.5979999999992599E-2</v>
      </c>
      <c r="AG2409" s="48">
        <f>IF(OR(AQ2409="",AQ2409&lt;&gt;'RC'!$E$6,AB2409&lt;&gt;'RC'!$D$21),0,1)</f>
        <v>0</v>
      </c>
      <c r="AH2409" s="48">
        <f t="shared" si="834"/>
        <v>2.5979999999992599E-2</v>
      </c>
      <c r="AI2409" s="48" t="str">
        <f t="shared" si="816"/>
        <v/>
      </c>
      <c r="AJ2409" s="48" t="str">
        <f t="shared" si="817"/>
        <v/>
      </c>
      <c r="AK2409" s="52" t="str">
        <f t="shared" si="818"/>
        <v/>
      </c>
      <c r="AL2409" s="52" t="str">
        <f t="shared" si="819"/>
        <v/>
      </c>
      <c r="AM2409" s="48" t="str">
        <f t="shared" si="820"/>
        <v/>
      </c>
      <c r="AN2409" s="48" t="str">
        <f t="shared" si="821"/>
        <v/>
      </c>
      <c r="AP2409" s="18" t="str">
        <f t="shared" si="822"/>
        <v/>
      </c>
      <c r="AQ2409" s="18" t="str">
        <f t="shared" si="823"/>
        <v/>
      </c>
      <c r="AR2409" s="18">
        <v>2.598E-2</v>
      </c>
      <c r="AS2409" s="18">
        <f>IF(AF!$D$27="Todos",1,IF(M2409=AF!$D$27,1,0))</f>
        <v>1</v>
      </c>
      <c r="AT2409" s="53">
        <f>IF(AND(E2409=AF!$D$6,OR(LT!M2409=AF!$D$27,AF!$D$27="Todos"),OR(AP2409=AF!$E$8,AQ2409=AF!$E$8)),AR2409+AS2409,0)</f>
        <v>0</v>
      </c>
      <c r="AU2409" s="18" t="str">
        <f t="shared" si="824"/>
        <v/>
      </c>
      <c r="AV2409" s="54" t="str">
        <f t="shared" si="825"/>
        <v/>
      </c>
      <c r="AW2409" s="54" t="str">
        <f t="shared" si="826"/>
        <v/>
      </c>
      <c r="AX2409" s="18" t="str">
        <f t="shared" si="827"/>
        <v/>
      </c>
      <c r="AY2409" s="18" t="str">
        <f t="shared" si="828"/>
        <v/>
      </c>
      <c r="BA2409" s="18">
        <f>IF($E2409=AF!$D$6,IF($M2409="Concluída no prazo",2,IF($M2409="Concluída com atraso",1,0)),0)</f>
        <v>0</v>
      </c>
      <c r="BB2409" s="18">
        <f>IF($E2409=AF!$D$6,IF($M2409="Atrasada",2,IF($M2409="Concluída com atraso",1,0)),0)</f>
        <v>0</v>
      </c>
      <c r="BC2409" s="18">
        <v>2.4029999999999999E-2</v>
      </c>
      <c r="BD2409" s="18">
        <f t="shared" si="835"/>
        <v>2.4029999999999999E-2</v>
      </c>
      <c r="BE2409" s="18">
        <f t="shared" si="835"/>
        <v>2.4029999999999999E-2</v>
      </c>
      <c r="BF2409" s="18" t="str">
        <f t="shared" si="829"/>
        <v/>
      </c>
      <c r="BN2409" s="18" t="str">
        <f t="shared" si="830"/>
        <v>s</v>
      </c>
    </row>
    <row r="2410" spans="3:66" ht="50.1" customHeight="1" thickTop="1" thickBot="1" x14ac:dyDescent="0.3">
      <c r="C2410" s="46"/>
      <c r="D2410" s="46"/>
      <c r="E2410" s="46"/>
      <c r="F2410" s="122"/>
      <c r="G2410" s="122"/>
      <c r="H2410" s="78" t="str">
        <f t="shared" si="831"/>
        <v/>
      </c>
      <c r="I2410" s="78" t="str">
        <f t="shared" si="832"/>
        <v/>
      </c>
      <c r="J2410" s="16"/>
      <c r="K2410" s="46" t="str">
        <f t="shared" si="833"/>
        <v/>
      </c>
      <c r="L2410" s="16"/>
      <c r="M2410" s="16"/>
      <c r="N2410" s="46"/>
      <c r="O2410" s="47" t="str">
        <f t="shared" si="836"/>
        <v/>
      </c>
      <c r="P2410" s="47"/>
      <c r="Q2410" s="48" t="str">
        <f>IFERROR(VLOOKUP(E2410,Funcionários!$C$8:$E$207,3,FALSE),"")</f>
        <v/>
      </c>
      <c r="R2410" s="47"/>
      <c r="S2410" s="49" t="str">
        <f t="shared" si="837"/>
        <v/>
      </c>
      <c r="T2410" s="49">
        <v>2.4039999999999999E-2</v>
      </c>
      <c r="U2410" s="48" t="str">
        <f>IF(Funcionários!C2411=0,"",Funcionários!C2411)</f>
        <v/>
      </c>
      <c r="V2410" s="50">
        <f>IF(U2410="",0,IF(COUNTIFS($E$7:$E$3006,U2410,$I$7:$I$3006,'RC'!$E$6)=0,0,COUNTIFS($M$7:$M$3006,"Concluída no prazo",$E$7:$E$3006,U2410,$I$7:$I$3006,'RC'!$E$6)/COUNTIFS($E$7:$E$3006,U2410,$I$7:$I$3006,'RC'!$E$6)))</f>
        <v>0</v>
      </c>
      <c r="W2410" s="49">
        <f>SUMIFS($J$7:$J$3006,$E$7:$E$3006,U2410,$I$7:$I$3006,'RC'!$E$6)+SUMIFS($L$7:$L$3006,$E$7:$E$3006,U2410,$I$7:$I$3006,'RC'!$E$6)</f>
        <v>0</v>
      </c>
      <c r="X2410" s="48">
        <f>COUNTIFS($E$7:$E$3006,U2410,$I$7:$I$3006,'RC'!$E$6)</f>
        <v>0</v>
      </c>
      <c r="Y2410" s="48"/>
      <c r="Z2410" s="51" t="str">
        <f>IF(AQ2410='RC'!$E$6,AC2410*1000+AD2410,"")</f>
        <v/>
      </c>
      <c r="AA2410" s="51" t="str">
        <f>IF(AB2410="","",IF(AQ2410='RC'!$E$6,AC2410*1000-AD2410,""))</f>
        <v/>
      </c>
      <c r="AB2410" s="48" t="str">
        <f>IFERROR(VLOOKUP(E2410,Funcionários!$C$8:$E$207,3,FALSE),"")</f>
        <v/>
      </c>
      <c r="AC2410" s="50" t="str">
        <f>IF(AB2410="","",IF(COUNTIFS($AB$7:$AB$3006,AB2410,$AQ$7:$AQ$3006,'RC'!$E$6)=0,"",COUNTIFS($M$7:$M$3006,"Concluída no prazo",$AB$7:$AB$3006,AB2410,$AQ$7:$AQ$3006,'RC'!$E$6)/COUNTIFS($AB$7:$AB$3006,AB2410,$AQ$7:$AQ$3006,'RC'!$E$6)))</f>
        <v/>
      </c>
      <c r="AD2410" s="48">
        <f>SUMIF($AQ$7:$AQ$3006,'RC'!$E$6,$J$7:$J$3006)+SUMIF($AQ$7:$AQ$3006,'RC'!$E$6,$L$7:$L$3006)</f>
        <v>21</v>
      </c>
      <c r="AF2410" s="48">
        <v>2.59699999999926E-2</v>
      </c>
      <c r="AG2410" s="48">
        <f>IF(OR(AQ2410="",AQ2410&lt;&gt;'RC'!$E$6,AB2410&lt;&gt;'RC'!$D$21),0,1)</f>
        <v>0</v>
      </c>
      <c r="AH2410" s="48">
        <f t="shared" si="834"/>
        <v>2.59699999999926E-2</v>
      </c>
      <c r="AI2410" s="48" t="str">
        <f t="shared" si="816"/>
        <v/>
      </c>
      <c r="AJ2410" s="48" t="str">
        <f t="shared" si="817"/>
        <v/>
      </c>
      <c r="AK2410" s="52" t="str">
        <f t="shared" si="818"/>
        <v/>
      </c>
      <c r="AL2410" s="52" t="str">
        <f t="shared" si="819"/>
        <v/>
      </c>
      <c r="AM2410" s="48" t="str">
        <f t="shared" si="820"/>
        <v/>
      </c>
      <c r="AN2410" s="48" t="str">
        <f t="shared" si="821"/>
        <v/>
      </c>
      <c r="AP2410" s="18" t="str">
        <f t="shared" si="822"/>
        <v/>
      </c>
      <c r="AQ2410" s="18" t="str">
        <f t="shared" si="823"/>
        <v/>
      </c>
      <c r="AR2410" s="18">
        <v>2.597E-2</v>
      </c>
      <c r="AS2410" s="18">
        <f>IF(AF!$D$27="Todos",1,IF(M2410=AF!$D$27,1,0))</f>
        <v>1</v>
      </c>
      <c r="AT2410" s="53">
        <f>IF(AND(E2410=AF!$D$6,OR(LT!M2410=AF!$D$27,AF!$D$27="Todos"),OR(AP2410=AF!$E$8,AQ2410=AF!$E$8)),AR2410+AS2410,0)</f>
        <v>0</v>
      </c>
      <c r="AU2410" s="18" t="str">
        <f t="shared" si="824"/>
        <v/>
      </c>
      <c r="AV2410" s="54" t="str">
        <f t="shared" si="825"/>
        <v/>
      </c>
      <c r="AW2410" s="54" t="str">
        <f t="shared" si="826"/>
        <v/>
      </c>
      <c r="AX2410" s="18" t="str">
        <f t="shared" si="827"/>
        <v/>
      </c>
      <c r="AY2410" s="18" t="str">
        <f t="shared" si="828"/>
        <v/>
      </c>
      <c r="BA2410" s="18">
        <f>IF($E2410=AF!$D$6,IF($M2410="Concluída no prazo",2,IF($M2410="Concluída com atraso",1,0)),0)</f>
        <v>0</v>
      </c>
      <c r="BB2410" s="18">
        <f>IF($E2410=AF!$D$6,IF($M2410="Atrasada",2,IF($M2410="Concluída com atraso",1,0)),0)</f>
        <v>0</v>
      </c>
      <c r="BC2410" s="18">
        <v>2.4039999999999999E-2</v>
      </c>
      <c r="BD2410" s="18">
        <f t="shared" si="835"/>
        <v>2.4039999999999999E-2</v>
      </c>
      <c r="BE2410" s="18">
        <f t="shared" si="835"/>
        <v>2.4039999999999999E-2</v>
      </c>
      <c r="BF2410" s="18" t="str">
        <f t="shared" si="829"/>
        <v/>
      </c>
      <c r="BN2410" s="18" t="str">
        <f t="shared" si="830"/>
        <v>s</v>
      </c>
    </row>
    <row r="2411" spans="3:66" ht="50.1" customHeight="1" thickTop="1" thickBot="1" x14ac:dyDescent="0.3">
      <c r="C2411" s="46"/>
      <c r="D2411" s="46"/>
      <c r="E2411" s="46"/>
      <c r="F2411" s="122"/>
      <c r="G2411" s="122"/>
      <c r="H2411" s="78" t="str">
        <f t="shared" si="831"/>
        <v/>
      </c>
      <c r="I2411" s="78" t="str">
        <f t="shared" si="832"/>
        <v/>
      </c>
      <c r="J2411" s="16"/>
      <c r="K2411" s="46" t="str">
        <f t="shared" si="833"/>
        <v/>
      </c>
      <c r="L2411" s="16"/>
      <c r="M2411" s="16"/>
      <c r="N2411" s="46"/>
      <c r="O2411" s="47" t="str">
        <f t="shared" si="836"/>
        <v/>
      </c>
      <c r="P2411" s="47"/>
      <c r="Q2411" s="48" t="str">
        <f>IFERROR(VLOOKUP(E2411,Funcionários!$C$8:$E$207,3,FALSE),"")</f>
        <v/>
      </c>
      <c r="R2411" s="47"/>
      <c r="S2411" s="49" t="str">
        <f t="shared" si="837"/>
        <v/>
      </c>
      <c r="T2411" s="49">
        <v>2.4049999999999998E-2</v>
      </c>
      <c r="U2411" s="48" t="str">
        <f>IF(Funcionários!C2412=0,"",Funcionários!C2412)</f>
        <v/>
      </c>
      <c r="V2411" s="50">
        <f>IF(U2411="",0,IF(COUNTIFS($E$7:$E$3006,U2411,$I$7:$I$3006,'RC'!$E$6)=0,0,COUNTIFS($M$7:$M$3006,"Concluída no prazo",$E$7:$E$3006,U2411,$I$7:$I$3006,'RC'!$E$6)/COUNTIFS($E$7:$E$3006,U2411,$I$7:$I$3006,'RC'!$E$6)))</f>
        <v>0</v>
      </c>
      <c r="W2411" s="49">
        <f>SUMIFS($J$7:$J$3006,$E$7:$E$3006,U2411,$I$7:$I$3006,'RC'!$E$6)+SUMIFS($L$7:$L$3006,$E$7:$E$3006,U2411,$I$7:$I$3006,'RC'!$E$6)</f>
        <v>0</v>
      </c>
      <c r="X2411" s="48">
        <f>COUNTIFS($E$7:$E$3006,U2411,$I$7:$I$3006,'RC'!$E$6)</f>
        <v>0</v>
      </c>
      <c r="Y2411" s="48"/>
      <c r="Z2411" s="51" t="str">
        <f>IF(AQ2411='RC'!$E$6,AC2411*1000+AD2411,"")</f>
        <v/>
      </c>
      <c r="AA2411" s="51" t="str">
        <f>IF(AB2411="","",IF(AQ2411='RC'!$E$6,AC2411*1000-AD2411,""))</f>
        <v/>
      </c>
      <c r="AB2411" s="48" t="str">
        <f>IFERROR(VLOOKUP(E2411,Funcionários!$C$8:$E$207,3,FALSE),"")</f>
        <v/>
      </c>
      <c r="AC2411" s="50" t="str">
        <f>IF(AB2411="","",IF(COUNTIFS($AB$7:$AB$3006,AB2411,$AQ$7:$AQ$3006,'RC'!$E$6)=0,"",COUNTIFS($M$7:$M$3006,"Concluída no prazo",$AB$7:$AB$3006,AB2411,$AQ$7:$AQ$3006,'RC'!$E$6)/COUNTIFS($AB$7:$AB$3006,AB2411,$AQ$7:$AQ$3006,'RC'!$E$6)))</f>
        <v/>
      </c>
      <c r="AD2411" s="48">
        <f>SUMIF($AQ$7:$AQ$3006,'RC'!$E$6,$J$7:$J$3006)+SUMIF($AQ$7:$AQ$3006,'RC'!$E$6,$L$7:$L$3006)</f>
        <v>21</v>
      </c>
      <c r="AF2411" s="48">
        <v>2.59599999999926E-2</v>
      </c>
      <c r="AG2411" s="48">
        <f>IF(OR(AQ2411="",AQ2411&lt;&gt;'RC'!$E$6,AB2411&lt;&gt;'RC'!$D$21),0,1)</f>
        <v>0</v>
      </c>
      <c r="AH2411" s="48">
        <f t="shared" si="834"/>
        <v>2.59599999999926E-2</v>
      </c>
      <c r="AI2411" s="48" t="str">
        <f t="shared" si="816"/>
        <v/>
      </c>
      <c r="AJ2411" s="48" t="str">
        <f t="shared" si="817"/>
        <v/>
      </c>
      <c r="AK2411" s="52" t="str">
        <f t="shared" si="818"/>
        <v/>
      </c>
      <c r="AL2411" s="52" t="str">
        <f t="shared" si="819"/>
        <v/>
      </c>
      <c r="AM2411" s="48" t="str">
        <f t="shared" si="820"/>
        <v/>
      </c>
      <c r="AN2411" s="48" t="str">
        <f t="shared" si="821"/>
        <v/>
      </c>
      <c r="AP2411" s="18" t="str">
        <f t="shared" si="822"/>
        <v/>
      </c>
      <c r="AQ2411" s="18" t="str">
        <f t="shared" si="823"/>
        <v/>
      </c>
      <c r="AR2411" s="18">
        <v>2.596E-2</v>
      </c>
      <c r="AS2411" s="18">
        <f>IF(AF!$D$27="Todos",1,IF(M2411=AF!$D$27,1,0))</f>
        <v>1</v>
      </c>
      <c r="AT2411" s="53">
        <f>IF(AND(E2411=AF!$D$6,OR(LT!M2411=AF!$D$27,AF!$D$27="Todos"),OR(AP2411=AF!$E$8,AQ2411=AF!$E$8)),AR2411+AS2411,0)</f>
        <v>0</v>
      </c>
      <c r="AU2411" s="18" t="str">
        <f t="shared" si="824"/>
        <v/>
      </c>
      <c r="AV2411" s="54" t="str">
        <f t="shared" si="825"/>
        <v/>
      </c>
      <c r="AW2411" s="54" t="str">
        <f t="shared" si="826"/>
        <v/>
      </c>
      <c r="AX2411" s="18" t="str">
        <f t="shared" si="827"/>
        <v/>
      </c>
      <c r="AY2411" s="18" t="str">
        <f t="shared" si="828"/>
        <v/>
      </c>
      <c r="BA2411" s="18">
        <f>IF($E2411=AF!$D$6,IF($M2411="Concluída no prazo",2,IF($M2411="Concluída com atraso",1,0)),0)</f>
        <v>0</v>
      </c>
      <c r="BB2411" s="18">
        <f>IF($E2411=AF!$D$6,IF($M2411="Atrasada",2,IF($M2411="Concluída com atraso",1,0)),0)</f>
        <v>0</v>
      </c>
      <c r="BC2411" s="18">
        <v>2.4049999999999998E-2</v>
      </c>
      <c r="BD2411" s="18">
        <f t="shared" si="835"/>
        <v>2.4049999999999998E-2</v>
      </c>
      <c r="BE2411" s="18">
        <f t="shared" si="835"/>
        <v>2.4049999999999998E-2</v>
      </c>
      <c r="BF2411" s="18" t="str">
        <f t="shared" si="829"/>
        <v/>
      </c>
      <c r="BN2411" s="18" t="str">
        <f t="shared" si="830"/>
        <v>s</v>
      </c>
    </row>
    <row r="2412" spans="3:66" ht="50.1" customHeight="1" thickTop="1" thickBot="1" x14ac:dyDescent="0.3">
      <c r="C2412" s="46"/>
      <c r="D2412" s="46"/>
      <c r="E2412" s="46"/>
      <c r="F2412" s="122"/>
      <c r="G2412" s="122"/>
      <c r="H2412" s="78" t="str">
        <f t="shared" si="831"/>
        <v/>
      </c>
      <c r="I2412" s="78" t="str">
        <f t="shared" si="832"/>
        <v/>
      </c>
      <c r="J2412" s="16"/>
      <c r="K2412" s="46" t="str">
        <f t="shared" si="833"/>
        <v/>
      </c>
      <c r="L2412" s="16"/>
      <c r="M2412" s="16"/>
      <c r="N2412" s="46"/>
      <c r="O2412" s="47" t="str">
        <f t="shared" si="836"/>
        <v/>
      </c>
      <c r="P2412" s="47"/>
      <c r="Q2412" s="48" t="str">
        <f>IFERROR(VLOOKUP(E2412,Funcionários!$C$8:$E$207,3,FALSE),"")</f>
        <v/>
      </c>
      <c r="R2412" s="47"/>
      <c r="S2412" s="49" t="str">
        <f t="shared" si="837"/>
        <v/>
      </c>
      <c r="T2412" s="49">
        <v>2.4060000000000002E-2</v>
      </c>
      <c r="U2412" s="48" t="str">
        <f>IF(Funcionários!C2413=0,"",Funcionários!C2413)</f>
        <v/>
      </c>
      <c r="V2412" s="50">
        <f>IF(U2412="",0,IF(COUNTIFS($E$7:$E$3006,U2412,$I$7:$I$3006,'RC'!$E$6)=0,0,COUNTIFS($M$7:$M$3006,"Concluída no prazo",$E$7:$E$3006,U2412,$I$7:$I$3006,'RC'!$E$6)/COUNTIFS($E$7:$E$3006,U2412,$I$7:$I$3006,'RC'!$E$6)))</f>
        <v>0</v>
      </c>
      <c r="W2412" s="49">
        <f>SUMIFS($J$7:$J$3006,$E$7:$E$3006,U2412,$I$7:$I$3006,'RC'!$E$6)+SUMIFS($L$7:$L$3006,$E$7:$E$3006,U2412,$I$7:$I$3006,'RC'!$E$6)</f>
        <v>0</v>
      </c>
      <c r="X2412" s="48">
        <f>COUNTIFS($E$7:$E$3006,U2412,$I$7:$I$3006,'RC'!$E$6)</f>
        <v>0</v>
      </c>
      <c r="Y2412" s="48"/>
      <c r="Z2412" s="51" t="str">
        <f>IF(AQ2412='RC'!$E$6,AC2412*1000+AD2412,"")</f>
        <v/>
      </c>
      <c r="AA2412" s="51" t="str">
        <f>IF(AB2412="","",IF(AQ2412='RC'!$E$6,AC2412*1000-AD2412,""))</f>
        <v/>
      </c>
      <c r="AB2412" s="48" t="str">
        <f>IFERROR(VLOOKUP(E2412,Funcionários!$C$8:$E$207,3,FALSE),"")</f>
        <v/>
      </c>
      <c r="AC2412" s="50" t="str">
        <f>IF(AB2412="","",IF(COUNTIFS($AB$7:$AB$3006,AB2412,$AQ$7:$AQ$3006,'RC'!$E$6)=0,"",COUNTIFS($M$7:$M$3006,"Concluída no prazo",$AB$7:$AB$3006,AB2412,$AQ$7:$AQ$3006,'RC'!$E$6)/COUNTIFS($AB$7:$AB$3006,AB2412,$AQ$7:$AQ$3006,'RC'!$E$6)))</f>
        <v/>
      </c>
      <c r="AD2412" s="48">
        <f>SUMIF($AQ$7:$AQ$3006,'RC'!$E$6,$J$7:$J$3006)+SUMIF($AQ$7:$AQ$3006,'RC'!$E$6,$L$7:$L$3006)</f>
        <v>21</v>
      </c>
      <c r="AF2412" s="48">
        <v>2.5949999999992601E-2</v>
      </c>
      <c r="AG2412" s="48">
        <f>IF(OR(AQ2412="",AQ2412&lt;&gt;'RC'!$E$6,AB2412&lt;&gt;'RC'!$D$21),0,1)</f>
        <v>0</v>
      </c>
      <c r="AH2412" s="48">
        <f t="shared" si="834"/>
        <v>2.5949999999992601E-2</v>
      </c>
      <c r="AI2412" s="48" t="str">
        <f t="shared" si="816"/>
        <v/>
      </c>
      <c r="AJ2412" s="48" t="str">
        <f t="shared" si="817"/>
        <v/>
      </c>
      <c r="AK2412" s="52" t="str">
        <f t="shared" si="818"/>
        <v/>
      </c>
      <c r="AL2412" s="52" t="str">
        <f t="shared" si="819"/>
        <v/>
      </c>
      <c r="AM2412" s="48" t="str">
        <f t="shared" si="820"/>
        <v/>
      </c>
      <c r="AN2412" s="48" t="str">
        <f t="shared" si="821"/>
        <v/>
      </c>
      <c r="AP2412" s="18" t="str">
        <f t="shared" si="822"/>
        <v/>
      </c>
      <c r="AQ2412" s="18" t="str">
        <f t="shared" si="823"/>
        <v/>
      </c>
      <c r="AR2412" s="18">
        <v>2.5950000000000001E-2</v>
      </c>
      <c r="AS2412" s="18">
        <f>IF(AF!$D$27="Todos",1,IF(M2412=AF!$D$27,1,0))</f>
        <v>1</v>
      </c>
      <c r="AT2412" s="53">
        <f>IF(AND(E2412=AF!$D$6,OR(LT!M2412=AF!$D$27,AF!$D$27="Todos"),OR(AP2412=AF!$E$8,AQ2412=AF!$E$8)),AR2412+AS2412,0)</f>
        <v>0</v>
      </c>
      <c r="AU2412" s="18" t="str">
        <f t="shared" si="824"/>
        <v/>
      </c>
      <c r="AV2412" s="54" t="str">
        <f t="shared" si="825"/>
        <v/>
      </c>
      <c r="AW2412" s="54" t="str">
        <f t="shared" si="826"/>
        <v/>
      </c>
      <c r="AX2412" s="18" t="str">
        <f t="shared" si="827"/>
        <v/>
      </c>
      <c r="AY2412" s="18" t="str">
        <f t="shared" si="828"/>
        <v/>
      </c>
      <c r="BA2412" s="18">
        <f>IF($E2412=AF!$D$6,IF($M2412="Concluída no prazo",2,IF($M2412="Concluída com atraso",1,0)),0)</f>
        <v>0</v>
      </c>
      <c r="BB2412" s="18">
        <f>IF($E2412=AF!$D$6,IF($M2412="Atrasada",2,IF($M2412="Concluída com atraso",1,0)),0)</f>
        <v>0</v>
      </c>
      <c r="BC2412" s="18">
        <v>2.4060000000000002E-2</v>
      </c>
      <c r="BD2412" s="18">
        <f t="shared" si="835"/>
        <v>2.4060000000000002E-2</v>
      </c>
      <c r="BE2412" s="18">
        <f t="shared" si="835"/>
        <v>2.4060000000000002E-2</v>
      </c>
      <c r="BF2412" s="18" t="str">
        <f t="shared" si="829"/>
        <v/>
      </c>
      <c r="BN2412" s="18" t="str">
        <f t="shared" si="830"/>
        <v>s</v>
      </c>
    </row>
    <row r="2413" spans="3:66" ht="50.1" customHeight="1" thickTop="1" thickBot="1" x14ac:dyDescent="0.3">
      <c r="C2413" s="46"/>
      <c r="D2413" s="46"/>
      <c r="E2413" s="46"/>
      <c r="F2413" s="122"/>
      <c r="G2413" s="122"/>
      <c r="H2413" s="78" t="str">
        <f t="shared" si="831"/>
        <v/>
      </c>
      <c r="I2413" s="78" t="str">
        <f t="shared" si="832"/>
        <v/>
      </c>
      <c r="J2413" s="16"/>
      <c r="K2413" s="46" t="str">
        <f t="shared" si="833"/>
        <v/>
      </c>
      <c r="L2413" s="16"/>
      <c r="M2413" s="16"/>
      <c r="N2413" s="46"/>
      <c r="O2413" s="47" t="str">
        <f t="shared" si="836"/>
        <v/>
      </c>
      <c r="P2413" s="47"/>
      <c r="Q2413" s="48" t="str">
        <f>IFERROR(VLOOKUP(E2413,Funcionários!$C$8:$E$207,3,FALSE),"")</f>
        <v/>
      </c>
      <c r="R2413" s="47"/>
      <c r="S2413" s="49" t="str">
        <f t="shared" si="837"/>
        <v/>
      </c>
      <c r="T2413" s="49">
        <v>2.4070000000000001E-2</v>
      </c>
      <c r="U2413" s="48" t="str">
        <f>IF(Funcionários!C2414=0,"",Funcionários!C2414)</f>
        <v/>
      </c>
      <c r="V2413" s="50">
        <f>IF(U2413="",0,IF(COUNTIFS($E$7:$E$3006,U2413,$I$7:$I$3006,'RC'!$E$6)=0,0,COUNTIFS($M$7:$M$3006,"Concluída no prazo",$E$7:$E$3006,U2413,$I$7:$I$3006,'RC'!$E$6)/COUNTIFS($E$7:$E$3006,U2413,$I$7:$I$3006,'RC'!$E$6)))</f>
        <v>0</v>
      </c>
      <c r="W2413" s="49">
        <f>SUMIFS($J$7:$J$3006,$E$7:$E$3006,U2413,$I$7:$I$3006,'RC'!$E$6)+SUMIFS($L$7:$L$3006,$E$7:$E$3006,U2413,$I$7:$I$3006,'RC'!$E$6)</f>
        <v>0</v>
      </c>
      <c r="X2413" s="48">
        <f>COUNTIFS($E$7:$E$3006,U2413,$I$7:$I$3006,'RC'!$E$6)</f>
        <v>0</v>
      </c>
      <c r="Y2413" s="48"/>
      <c r="Z2413" s="51" t="str">
        <f>IF(AQ2413='RC'!$E$6,AC2413*1000+AD2413,"")</f>
        <v/>
      </c>
      <c r="AA2413" s="51" t="str">
        <f>IF(AB2413="","",IF(AQ2413='RC'!$E$6,AC2413*1000-AD2413,""))</f>
        <v/>
      </c>
      <c r="AB2413" s="48" t="str">
        <f>IFERROR(VLOOKUP(E2413,Funcionários!$C$8:$E$207,3,FALSE),"")</f>
        <v/>
      </c>
      <c r="AC2413" s="50" t="str">
        <f>IF(AB2413="","",IF(COUNTIFS($AB$7:$AB$3006,AB2413,$AQ$7:$AQ$3006,'RC'!$E$6)=0,"",COUNTIFS($M$7:$M$3006,"Concluída no prazo",$AB$7:$AB$3006,AB2413,$AQ$7:$AQ$3006,'RC'!$E$6)/COUNTIFS($AB$7:$AB$3006,AB2413,$AQ$7:$AQ$3006,'RC'!$E$6)))</f>
        <v/>
      </c>
      <c r="AD2413" s="48">
        <f>SUMIF($AQ$7:$AQ$3006,'RC'!$E$6,$J$7:$J$3006)+SUMIF($AQ$7:$AQ$3006,'RC'!$E$6,$L$7:$L$3006)</f>
        <v>21</v>
      </c>
      <c r="AF2413" s="48">
        <v>2.5939999999992601E-2</v>
      </c>
      <c r="AG2413" s="48">
        <f>IF(OR(AQ2413="",AQ2413&lt;&gt;'RC'!$E$6,AB2413&lt;&gt;'RC'!$D$21),0,1)</f>
        <v>0</v>
      </c>
      <c r="AH2413" s="48">
        <f t="shared" si="834"/>
        <v>2.5939999999992601E-2</v>
      </c>
      <c r="AI2413" s="48" t="str">
        <f t="shared" si="816"/>
        <v/>
      </c>
      <c r="AJ2413" s="48" t="str">
        <f t="shared" si="817"/>
        <v/>
      </c>
      <c r="AK2413" s="52" t="str">
        <f t="shared" si="818"/>
        <v/>
      </c>
      <c r="AL2413" s="52" t="str">
        <f t="shared" si="819"/>
        <v/>
      </c>
      <c r="AM2413" s="48" t="str">
        <f t="shared" si="820"/>
        <v/>
      </c>
      <c r="AN2413" s="48" t="str">
        <f t="shared" si="821"/>
        <v/>
      </c>
      <c r="AP2413" s="18" t="str">
        <f t="shared" si="822"/>
        <v/>
      </c>
      <c r="AQ2413" s="18" t="str">
        <f t="shared" si="823"/>
        <v/>
      </c>
      <c r="AR2413" s="18">
        <v>2.5940000000000001E-2</v>
      </c>
      <c r="AS2413" s="18">
        <f>IF(AF!$D$27="Todos",1,IF(M2413=AF!$D$27,1,0))</f>
        <v>1</v>
      </c>
      <c r="AT2413" s="53">
        <f>IF(AND(E2413=AF!$D$6,OR(LT!M2413=AF!$D$27,AF!$D$27="Todos"),OR(AP2413=AF!$E$8,AQ2413=AF!$E$8)),AR2413+AS2413,0)</f>
        <v>0</v>
      </c>
      <c r="AU2413" s="18" t="str">
        <f t="shared" si="824"/>
        <v/>
      </c>
      <c r="AV2413" s="54" t="str">
        <f t="shared" si="825"/>
        <v/>
      </c>
      <c r="AW2413" s="54" t="str">
        <f t="shared" si="826"/>
        <v/>
      </c>
      <c r="AX2413" s="18" t="str">
        <f t="shared" si="827"/>
        <v/>
      </c>
      <c r="AY2413" s="18" t="str">
        <f t="shared" si="828"/>
        <v/>
      </c>
      <c r="BA2413" s="18">
        <f>IF($E2413=AF!$D$6,IF($M2413="Concluída no prazo",2,IF($M2413="Concluída com atraso",1,0)),0)</f>
        <v>0</v>
      </c>
      <c r="BB2413" s="18">
        <f>IF($E2413=AF!$D$6,IF($M2413="Atrasada",2,IF($M2413="Concluída com atraso",1,0)),0)</f>
        <v>0</v>
      </c>
      <c r="BC2413" s="18">
        <v>2.4070000000000001E-2</v>
      </c>
      <c r="BD2413" s="18">
        <f t="shared" si="835"/>
        <v>2.4070000000000001E-2</v>
      </c>
      <c r="BE2413" s="18">
        <f t="shared" si="835"/>
        <v>2.4070000000000001E-2</v>
      </c>
      <c r="BF2413" s="18" t="str">
        <f t="shared" si="829"/>
        <v/>
      </c>
      <c r="BN2413" s="18" t="str">
        <f t="shared" si="830"/>
        <v>s</v>
      </c>
    </row>
    <row r="2414" spans="3:66" ht="50.1" customHeight="1" thickTop="1" thickBot="1" x14ac:dyDescent="0.3">
      <c r="C2414" s="46"/>
      <c r="D2414" s="46"/>
      <c r="E2414" s="46"/>
      <c r="F2414" s="122"/>
      <c r="G2414" s="122"/>
      <c r="H2414" s="78" t="str">
        <f t="shared" si="831"/>
        <v/>
      </c>
      <c r="I2414" s="78" t="str">
        <f t="shared" si="832"/>
        <v/>
      </c>
      <c r="J2414" s="16"/>
      <c r="K2414" s="46" t="str">
        <f t="shared" si="833"/>
        <v/>
      </c>
      <c r="L2414" s="16"/>
      <c r="M2414" s="16"/>
      <c r="N2414" s="46"/>
      <c r="O2414" s="47" t="str">
        <f t="shared" si="836"/>
        <v/>
      </c>
      <c r="P2414" s="47"/>
      <c r="Q2414" s="48" t="str">
        <f>IFERROR(VLOOKUP(E2414,Funcionários!$C$8:$E$207,3,FALSE),"")</f>
        <v/>
      </c>
      <c r="R2414" s="47"/>
      <c r="S2414" s="49" t="str">
        <f t="shared" si="837"/>
        <v/>
      </c>
      <c r="T2414" s="49">
        <v>2.4080000000000001E-2</v>
      </c>
      <c r="U2414" s="48" t="str">
        <f>IF(Funcionários!C2415=0,"",Funcionários!C2415)</f>
        <v/>
      </c>
      <c r="V2414" s="50">
        <f>IF(U2414="",0,IF(COUNTIFS($E$7:$E$3006,U2414,$I$7:$I$3006,'RC'!$E$6)=0,0,COUNTIFS($M$7:$M$3006,"Concluída no prazo",$E$7:$E$3006,U2414,$I$7:$I$3006,'RC'!$E$6)/COUNTIFS($E$7:$E$3006,U2414,$I$7:$I$3006,'RC'!$E$6)))</f>
        <v>0</v>
      </c>
      <c r="W2414" s="49">
        <f>SUMIFS($J$7:$J$3006,$E$7:$E$3006,U2414,$I$7:$I$3006,'RC'!$E$6)+SUMIFS($L$7:$L$3006,$E$7:$E$3006,U2414,$I$7:$I$3006,'RC'!$E$6)</f>
        <v>0</v>
      </c>
      <c r="X2414" s="48">
        <f>COUNTIFS($E$7:$E$3006,U2414,$I$7:$I$3006,'RC'!$E$6)</f>
        <v>0</v>
      </c>
      <c r="Y2414" s="48"/>
      <c r="Z2414" s="51" t="str">
        <f>IF(AQ2414='RC'!$E$6,AC2414*1000+AD2414,"")</f>
        <v/>
      </c>
      <c r="AA2414" s="51" t="str">
        <f>IF(AB2414="","",IF(AQ2414='RC'!$E$6,AC2414*1000-AD2414,""))</f>
        <v/>
      </c>
      <c r="AB2414" s="48" t="str">
        <f>IFERROR(VLOOKUP(E2414,Funcionários!$C$8:$E$207,3,FALSE),"")</f>
        <v/>
      </c>
      <c r="AC2414" s="50" t="str">
        <f>IF(AB2414="","",IF(COUNTIFS($AB$7:$AB$3006,AB2414,$AQ$7:$AQ$3006,'RC'!$E$6)=0,"",COUNTIFS($M$7:$M$3006,"Concluída no prazo",$AB$7:$AB$3006,AB2414,$AQ$7:$AQ$3006,'RC'!$E$6)/COUNTIFS($AB$7:$AB$3006,AB2414,$AQ$7:$AQ$3006,'RC'!$E$6)))</f>
        <v/>
      </c>
      <c r="AD2414" s="48">
        <f>SUMIF($AQ$7:$AQ$3006,'RC'!$E$6,$J$7:$J$3006)+SUMIF($AQ$7:$AQ$3006,'RC'!$E$6,$L$7:$L$3006)</f>
        <v>21</v>
      </c>
      <c r="AF2414" s="48">
        <v>2.5929999999992601E-2</v>
      </c>
      <c r="AG2414" s="48">
        <f>IF(OR(AQ2414="",AQ2414&lt;&gt;'RC'!$E$6,AB2414&lt;&gt;'RC'!$D$21),0,1)</f>
        <v>0</v>
      </c>
      <c r="AH2414" s="48">
        <f t="shared" si="834"/>
        <v>2.5929999999992601E-2</v>
      </c>
      <c r="AI2414" s="48" t="str">
        <f t="shared" si="816"/>
        <v/>
      </c>
      <c r="AJ2414" s="48" t="str">
        <f t="shared" si="817"/>
        <v/>
      </c>
      <c r="AK2414" s="52" t="str">
        <f t="shared" si="818"/>
        <v/>
      </c>
      <c r="AL2414" s="52" t="str">
        <f t="shared" si="819"/>
        <v/>
      </c>
      <c r="AM2414" s="48" t="str">
        <f t="shared" si="820"/>
        <v/>
      </c>
      <c r="AN2414" s="48" t="str">
        <f t="shared" si="821"/>
        <v/>
      </c>
      <c r="AP2414" s="18" t="str">
        <f t="shared" si="822"/>
        <v/>
      </c>
      <c r="AQ2414" s="18" t="str">
        <f t="shared" si="823"/>
        <v/>
      </c>
      <c r="AR2414" s="18">
        <v>2.5930000000000002E-2</v>
      </c>
      <c r="AS2414" s="18">
        <f>IF(AF!$D$27="Todos",1,IF(M2414=AF!$D$27,1,0))</f>
        <v>1</v>
      </c>
      <c r="AT2414" s="53">
        <f>IF(AND(E2414=AF!$D$6,OR(LT!M2414=AF!$D$27,AF!$D$27="Todos"),OR(AP2414=AF!$E$8,AQ2414=AF!$E$8)),AR2414+AS2414,0)</f>
        <v>0</v>
      </c>
      <c r="AU2414" s="18" t="str">
        <f t="shared" si="824"/>
        <v/>
      </c>
      <c r="AV2414" s="54" t="str">
        <f t="shared" si="825"/>
        <v/>
      </c>
      <c r="AW2414" s="54" t="str">
        <f t="shared" si="826"/>
        <v/>
      </c>
      <c r="AX2414" s="18" t="str">
        <f t="shared" si="827"/>
        <v/>
      </c>
      <c r="AY2414" s="18" t="str">
        <f t="shared" si="828"/>
        <v/>
      </c>
      <c r="BA2414" s="18">
        <f>IF($E2414=AF!$D$6,IF($M2414="Concluída no prazo",2,IF($M2414="Concluída com atraso",1,0)),0)</f>
        <v>0</v>
      </c>
      <c r="BB2414" s="18">
        <f>IF($E2414=AF!$D$6,IF($M2414="Atrasada",2,IF($M2414="Concluída com atraso",1,0)),0)</f>
        <v>0</v>
      </c>
      <c r="BC2414" s="18">
        <v>2.4080000000000001E-2</v>
      </c>
      <c r="BD2414" s="18">
        <f t="shared" si="835"/>
        <v>2.4080000000000001E-2</v>
      </c>
      <c r="BE2414" s="18">
        <f t="shared" si="835"/>
        <v>2.4080000000000001E-2</v>
      </c>
      <c r="BF2414" s="18" t="str">
        <f t="shared" si="829"/>
        <v/>
      </c>
      <c r="BN2414" s="18" t="str">
        <f t="shared" si="830"/>
        <v>s</v>
      </c>
    </row>
    <row r="2415" spans="3:66" ht="50.1" customHeight="1" thickTop="1" thickBot="1" x14ac:dyDescent="0.3">
      <c r="C2415" s="46"/>
      <c r="D2415" s="46"/>
      <c r="E2415" s="46"/>
      <c r="F2415" s="122"/>
      <c r="G2415" s="122"/>
      <c r="H2415" s="78" t="str">
        <f t="shared" si="831"/>
        <v/>
      </c>
      <c r="I2415" s="78" t="str">
        <f t="shared" si="832"/>
        <v/>
      </c>
      <c r="J2415" s="16"/>
      <c r="K2415" s="46" t="str">
        <f t="shared" si="833"/>
        <v/>
      </c>
      <c r="L2415" s="16"/>
      <c r="M2415" s="16"/>
      <c r="N2415" s="46"/>
      <c r="O2415" s="47" t="str">
        <f t="shared" si="836"/>
        <v/>
      </c>
      <c r="P2415" s="47"/>
      <c r="Q2415" s="48" t="str">
        <f>IFERROR(VLOOKUP(E2415,Funcionários!$C$8:$E$207,3,FALSE),"")</f>
        <v/>
      </c>
      <c r="R2415" s="47"/>
      <c r="S2415" s="49" t="str">
        <f t="shared" si="837"/>
        <v/>
      </c>
      <c r="T2415" s="49">
        <v>2.409E-2</v>
      </c>
      <c r="U2415" s="48" t="str">
        <f>IF(Funcionários!C2416=0,"",Funcionários!C2416)</f>
        <v/>
      </c>
      <c r="V2415" s="50">
        <f>IF(U2415="",0,IF(COUNTIFS($E$7:$E$3006,U2415,$I$7:$I$3006,'RC'!$E$6)=0,0,COUNTIFS($M$7:$M$3006,"Concluída no prazo",$E$7:$E$3006,U2415,$I$7:$I$3006,'RC'!$E$6)/COUNTIFS($E$7:$E$3006,U2415,$I$7:$I$3006,'RC'!$E$6)))</f>
        <v>0</v>
      </c>
      <c r="W2415" s="49">
        <f>SUMIFS($J$7:$J$3006,$E$7:$E$3006,U2415,$I$7:$I$3006,'RC'!$E$6)+SUMIFS($L$7:$L$3006,$E$7:$E$3006,U2415,$I$7:$I$3006,'RC'!$E$6)</f>
        <v>0</v>
      </c>
      <c r="X2415" s="48">
        <f>COUNTIFS($E$7:$E$3006,U2415,$I$7:$I$3006,'RC'!$E$6)</f>
        <v>0</v>
      </c>
      <c r="Y2415" s="48"/>
      <c r="Z2415" s="51" t="str">
        <f>IF(AQ2415='RC'!$E$6,AC2415*1000+AD2415,"")</f>
        <v/>
      </c>
      <c r="AA2415" s="51" t="str">
        <f>IF(AB2415="","",IF(AQ2415='RC'!$E$6,AC2415*1000-AD2415,""))</f>
        <v/>
      </c>
      <c r="AB2415" s="48" t="str">
        <f>IFERROR(VLOOKUP(E2415,Funcionários!$C$8:$E$207,3,FALSE),"")</f>
        <v/>
      </c>
      <c r="AC2415" s="50" t="str">
        <f>IF(AB2415="","",IF(COUNTIFS($AB$7:$AB$3006,AB2415,$AQ$7:$AQ$3006,'RC'!$E$6)=0,"",COUNTIFS($M$7:$M$3006,"Concluída no prazo",$AB$7:$AB$3006,AB2415,$AQ$7:$AQ$3006,'RC'!$E$6)/COUNTIFS($AB$7:$AB$3006,AB2415,$AQ$7:$AQ$3006,'RC'!$E$6)))</f>
        <v/>
      </c>
      <c r="AD2415" s="48">
        <f>SUMIF($AQ$7:$AQ$3006,'RC'!$E$6,$J$7:$J$3006)+SUMIF($AQ$7:$AQ$3006,'RC'!$E$6,$L$7:$L$3006)</f>
        <v>21</v>
      </c>
      <c r="AF2415" s="48">
        <v>2.5919999999992598E-2</v>
      </c>
      <c r="AG2415" s="48">
        <f>IF(OR(AQ2415="",AQ2415&lt;&gt;'RC'!$E$6,AB2415&lt;&gt;'RC'!$D$21),0,1)</f>
        <v>0</v>
      </c>
      <c r="AH2415" s="48">
        <f t="shared" si="834"/>
        <v>2.5919999999992598E-2</v>
      </c>
      <c r="AI2415" s="48" t="str">
        <f t="shared" si="816"/>
        <v/>
      </c>
      <c r="AJ2415" s="48" t="str">
        <f t="shared" si="817"/>
        <v/>
      </c>
      <c r="AK2415" s="52" t="str">
        <f t="shared" si="818"/>
        <v/>
      </c>
      <c r="AL2415" s="52" t="str">
        <f t="shared" si="819"/>
        <v/>
      </c>
      <c r="AM2415" s="48" t="str">
        <f t="shared" si="820"/>
        <v/>
      </c>
      <c r="AN2415" s="48" t="str">
        <f t="shared" si="821"/>
        <v/>
      </c>
      <c r="AP2415" s="18" t="str">
        <f t="shared" si="822"/>
        <v/>
      </c>
      <c r="AQ2415" s="18" t="str">
        <f t="shared" si="823"/>
        <v/>
      </c>
      <c r="AR2415" s="18">
        <v>2.5919999999999999E-2</v>
      </c>
      <c r="AS2415" s="18">
        <f>IF(AF!$D$27="Todos",1,IF(M2415=AF!$D$27,1,0))</f>
        <v>1</v>
      </c>
      <c r="AT2415" s="53">
        <f>IF(AND(E2415=AF!$D$6,OR(LT!M2415=AF!$D$27,AF!$D$27="Todos"),OR(AP2415=AF!$E$8,AQ2415=AF!$E$8)),AR2415+AS2415,0)</f>
        <v>0</v>
      </c>
      <c r="AU2415" s="18" t="str">
        <f t="shared" si="824"/>
        <v/>
      </c>
      <c r="AV2415" s="54" t="str">
        <f t="shared" si="825"/>
        <v/>
      </c>
      <c r="AW2415" s="54" t="str">
        <f t="shared" si="826"/>
        <v/>
      </c>
      <c r="AX2415" s="18" t="str">
        <f t="shared" si="827"/>
        <v/>
      </c>
      <c r="AY2415" s="18" t="str">
        <f t="shared" si="828"/>
        <v/>
      </c>
      <c r="BA2415" s="18">
        <f>IF($E2415=AF!$D$6,IF($M2415="Concluída no prazo",2,IF($M2415="Concluída com atraso",1,0)),0)</f>
        <v>0</v>
      </c>
      <c r="BB2415" s="18">
        <f>IF($E2415=AF!$D$6,IF($M2415="Atrasada",2,IF($M2415="Concluída com atraso",1,0)),0)</f>
        <v>0</v>
      </c>
      <c r="BC2415" s="18">
        <v>2.409E-2</v>
      </c>
      <c r="BD2415" s="18">
        <f t="shared" si="835"/>
        <v>2.409E-2</v>
      </c>
      <c r="BE2415" s="18">
        <f t="shared" si="835"/>
        <v>2.409E-2</v>
      </c>
      <c r="BF2415" s="18" t="str">
        <f t="shared" si="829"/>
        <v/>
      </c>
      <c r="BN2415" s="18" t="str">
        <f t="shared" si="830"/>
        <v>s</v>
      </c>
    </row>
    <row r="2416" spans="3:66" ht="50.1" customHeight="1" thickTop="1" thickBot="1" x14ac:dyDescent="0.3">
      <c r="C2416" s="46"/>
      <c r="D2416" s="46"/>
      <c r="E2416" s="46"/>
      <c r="F2416" s="122"/>
      <c r="G2416" s="122"/>
      <c r="H2416" s="78" t="str">
        <f t="shared" si="831"/>
        <v/>
      </c>
      <c r="I2416" s="78" t="str">
        <f t="shared" si="832"/>
        <v/>
      </c>
      <c r="J2416" s="16"/>
      <c r="K2416" s="46" t="str">
        <f t="shared" si="833"/>
        <v/>
      </c>
      <c r="L2416" s="16"/>
      <c r="M2416" s="16"/>
      <c r="N2416" s="46"/>
      <c r="O2416" s="47" t="str">
        <f t="shared" si="836"/>
        <v/>
      </c>
      <c r="P2416" s="47"/>
      <c r="Q2416" s="48" t="str">
        <f>IFERROR(VLOOKUP(E2416,Funcionários!$C$8:$E$207,3,FALSE),"")</f>
        <v/>
      </c>
      <c r="R2416" s="47"/>
      <c r="S2416" s="49" t="str">
        <f t="shared" si="837"/>
        <v/>
      </c>
      <c r="T2416" s="49">
        <v>2.41E-2</v>
      </c>
      <c r="U2416" s="48" t="str">
        <f>IF(Funcionários!C2417=0,"",Funcionários!C2417)</f>
        <v/>
      </c>
      <c r="V2416" s="50">
        <f>IF(U2416="",0,IF(COUNTIFS($E$7:$E$3006,U2416,$I$7:$I$3006,'RC'!$E$6)=0,0,COUNTIFS($M$7:$M$3006,"Concluída no prazo",$E$7:$E$3006,U2416,$I$7:$I$3006,'RC'!$E$6)/COUNTIFS($E$7:$E$3006,U2416,$I$7:$I$3006,'RC'!$E$6)))</f>
        <v>0</v>
      </c>
      <c r="W2416" s="49">
        <f>SUMIFS($J$7:$J$3006,$E$7:$E$3006,U2416,$I$7:$I$3006,'RC'!$E$6)+SUMIFS($L$7:$L$3006,$E$7:$E$3006,U2416,$I$7:$I$3006,'RC'!$E$6)</f>
        <v>0</v>
      </c>
      <c r="X2416" s="48">
        <f>COUNTIFS($E$7:$E$3006,U2416,$I$7:$I$3006,'RC'!$E$6)</f>
        <v>0</v>
      </c>
      <c r="Y2416" s="48"/>
      <c r="Z2416" s="51" t="str">
        <f>IF(AQ2416='RC'!$E$6,AC2416*1000+AD2416,"")</f>
        <v/>
      </c>
      <c r="AA2416" s="51" t="str">
        <f>IF(AB2416="","",IF(AQ2416='RC'!$E$6,AC2416*1000-AD2416,""))</f>
        <v/>
      </c>
      <c r="AB2416" s="48" t="str">
        <f>IFERROR(VLOOKUP(E2416,Funcionários!$C$8:$E$207,3,FALSE),"")</f>
        <v/>
      </c>
      <c r="AC2416" s="50" t="str">
        <f>IF(AB2416="","",IF(COUNTIFS($AB$7:$AB$3006,AB2416,$AQ$7:$AQ$3006,'RC'!$E$6)=0,"",COUNTIFS($M$7:$M$3006,"Concluída no prazo",$AB$7:$AB$3006,AB2416,$AQ$7:$AQ$3006,'RC'!$E$6)/COUNTIFS($AB$7:$AB$3006,AB2416,$AQ$7:$AQ$3006,'RC'!$E$6)))</f>
        <v/>
      </c>
      <c r="AD2416" s="48">
        <f>SUMIF($AQ$7:$AQ$3006,'RC'!$E$6,$J$7:$J$3006)+SUMIF($AQ$7:$AQ$3006,'RC'!$E$6,$L$7:$L$3006)</f>
        <v>21</v>
      </c>
      <c r="AF2416" s="48">
        <v>2.5909999999992599E-2</v>
      </c>
      <c r="AG2416" s="48">
        <f>IF(OR(AQ2416="",AQ2416&lt;&gt;'RC'!$E$6,AB2416&lt;&gt;'RC'!$D$21),0,1)</f>
        <v>0</v>
      </c>
      <c r="AH2416" s="48">
        <f t="shared" si="834"/>
        <v>2.5909999999992599E-2</v>
      </c>
      <c r="AI2416" s="48" t="str">
        <f t="shared" si="816"/>
        <v/>
      </c>
      <c r="AJ2416" s="48" t="str">
        <f t="shared" si="817"/>
        <v/>
      </c>
      <c r="AK2416" s="52" t="str">
        <f t="shared" si="818"/>
        <v/>
      </c>
      <c r="AL2416" s="52" t="str">
        <f t="shared" si="819"/>
        <v/>
      </c>
      <c r="AM2416" s="48" t="str">
        <f t="shared" si="820"/>
        <v/>
      </c>
      <c r="AN2416" s="48" t="str">
        <f t="shared" si="821"/>
        <v/>
      </c>
      <c r="AP2416" s="18" t="str">
        <f t="shared" si="822"/>
        <v/>
      </c>
      <c r="AQ2416" s="18" t="str">
        <f t="shared" si="823"/>
        <v/>
      </c>
      <c r="AR2416" s="18">
        <v>2.5909999999999999E-2</v>
      </c>
      <c r="AS2416" s="18">
        <f>IF(AF!$D$27="Todos",1,IF(M2416=AF!$D$27,1,0))</f>
        <v>1</v>
      </c>
      <c r="AT2416" s="53">
        <f>IF(AND(E2416=AF!$D$6,OR(LT!M2416=AF!$D$27,AF!$D$27="Todos"),OR(AP2416=AF!$E$8,AQ2416=AF!$E$8)),AR2416+AS2416,0)</f>
        <v>0</v>
      </c>
      <c r="AU2416" s="18" t="str">
        <f t="shared" si="824"/>
        <v/>
      </c>
      <c r="AV2416" s="54" t="str">
        <f t="shared" si="825"/>
        <v/>
      </c>
      <c r="AW2416" s="54" t="str">
        <f t="shared" si="826"/>
        <v/>
      </c>
      <c r="AX2416" s="18" t="str">
        <f t="shared" si="827"/>
        <v/>
      </c>
      <c r="AY2416" s="18" t="str">
        <f t="shared" si="828"/>
        <v/>
      </c>
      <c r="BA2416" s="18">
        <f>IF($E2416=AF!$D$6,IF($M2416="Concluída no prazo",2,IF($M2416="Concluída com atraso",1,0)),0)</f>
        <v>0</v>
      </c>
      <c r="BB2416" s="18">
        <f>IF($E2416=AF!$D$6,IF($M2416="Atrasada",2,IF($M2416="Concluída com atraso",1,0)),0)</f>
        <v>0</v>
      </c>
      <c r="BC2416" s="18">
        <v>2.41E-2</v>
      </c>
      <c r="BD2416" s="18">
        <f t="shared" si="835"/>
        <v>2.41E-2</v>
      </c>
      <c r="BE2416" s="18">
        <f t="shared" si="835"/>
        <v>2.41E-2</v>
      </c>
      <c r="BF2416" s="18" t="str">
        <f t="shared" si="829"/>
        <v/>
      </c>
      <c r="BN2416" s="18" t="str">
        <f t="shared" si="830"/>
        <v>s</v>
      </c>
    </row>
    <row r="2417" spans="3:66" ht="50.1" customHeight="1" thickTop="1" thickBot="1" x14ac:dyDescent="0.3">
      <c r="C2417" s="46"/>
      <c r="D2417" s="46"/>
      <c r="E2417" s="46"/>
      <c r="F2417" s="122"/>
      <c r="G2417" s="122"/>
      <c r="H2417" s="78" t="str">
        <f t="shared" si="831"/>
        <v/>
      </c>
      <c r="I2417" s="78" t="str">
        <f t="shared" si="832"/>
        <v/>
      </c>
      <c r="J2417" s="16"/>
      <c r="K2417" s="46" t="str">
        <f t="shared" si="833"/>
        <v/>
      </c>
      <c r="L2417" s="16"/>
      <c r="M2417" s="16"/>
      <c r="N2417" s="46"/>
      <c r="O2417" s="47" t="str">
        <f t="shared" si="836"/>
        <v/>
      </c>
      <c r="P2417" s="47"/>
      <c r="Q2417" s="48" t="str">
        <f>IFERROR(VLOOKUP(E2417,Funcionários!$C$8:$E$207,3,FALSE),"")</f>
        <v/>
      </c>
      <c r="R2417" s="47"/>
      <c r="S2417" s="49" t="str">
        <f t="shared" si="837"/>
        <v/>
      </c>
      <c r="T2417" s="49">
        <v>2.4109999999999999E-2</v>
      </c>
      <c r="U2417" s="48" t="str">
        <f>IF(Funcionários!C2418=0,"",Funcionários!C2418)</f>
        <v/>
      </c>
      <c r="V2417" s="50">
        <f>IF(U2417="",0,IF(COUNTIFS($E$7:$E$3006,U2417,$I$7:$I$3006,'RC'!$E$6)=0,0,COUNTIFS($M$7:$M$3006,"Concluída no prazo",$E$7:$E$3006,U2417,$I$7:$I$3006,'RC'!$E$6)/COUNTIFS($E$7:$E$3006,U2417,$I$7:$I$3006,'RC'!$E$6)))</f>
        <v>0</v>
      </c>
      <c r="W2417" s="49">
        <f>SUMIFS($J$7:$J$3006,$E$7:$E$3006,U2417,$I$7:$I$3006,'RC'!$E$6)+SUMIFS($L$7:$L$3006,$E$7:$E$3006,U2417,$I$7:$I$3006,'RC'!$E$6)</f>
        <v>0</v>
      </c>
      <c r="X2417" s="48">
        <f>COUNTIFS($E$7:$E$3006,U2417,$I$7:$I$3006,'RC'!$E$6)</f>
        <v>0</v>
      </c>
      <c r="Y2417" s="48"/>
      <c r="Z2417" s="51" t="str">
        <f>IF(AQ2417='RC'!$E$6,AC2417*1000+AD2417,"")</f>
        <v/>
      </c>
      <c r="AA2417" s="51" t="str">
        <f>IF(AB2417="","",IF(AQ2417='RC'!$E$6,AC2417*1000-AD2417,""))</f>
        <v/>
      </c>
      <c r="AB2417" s="48" t="str">
        <f>IFERROR(VLOOKUP(E2417,Funcionários!$C$8:$E$207,3,FALSE),"")</f>
        <v/>
      </c>
      <c r="AC2417" s="50" t="str">
        <f>IF(AB2417="","",IF(COUNTIFS($AB$7:$AB$3006,AB2417,$AQ$7:$AQ$3006,'RC'!$E$6)=0,"",COUNTIFS($M$7:$M$3006,"Concluída no prazo",$AB$7:$AB$3006,AB2417,$AQ$7:$AQ$3006,'RC'!$E$6)/COUNTIFS($AB$7:$AB$3006,AB2417,$AQ$7:$AQ$3006,'RC'!$E$6)))</f>
        <v/>
      </c>
      <c r="AD2417" s="48">
        <f>SUMIF($AQ$7:$AQ$3006,'RC'!$E$6,$J$7:$J$3006)+SUMIF($AQ$7:$AQ$3006,'RC'!$E$6,$L$7:$L$3006)</f>
        <v>21</v>
      </c>
      <c r="AF2417" s="48">
        <v>2.5899999999992599E-2</v>
      </c>
      <c r="AG2417" s="48">
        <f>IF(OR(AQ2417="",AQ2417&lt;&gt;'RC'!$E$6,AB2417&lt;&gt;'RC'!$D$21),0,1)</f>
        <v>0</v>
      </c>
      <c r="AH2417" s="48">
        <f t="shared" si="834"/>
        <v>2.5899999999992599E-2</v>
      </c>
      <c r="AI2417" s="48" t="str">
        <f t="shared" si="816"/>
        <v/>
      </c>
      <c r="AJ2417" s="48" t="str">
        <f t="shared" si="817"/>
        <v/>
      </c>
      <c r="AK2417" s="52" t="str">
        <f t="shared" si="818"/>
        <v/>
      </c>
      <c r="AL2417" s="52" t="str">
        <f t="shared" si="819"/>
        <v/>
      </c>
      <c r="AM2417" s="48" t="str">
        <f t="shared" si="820"/>
        <v/>
      </c>
      <c r="AN2417" s="48" t="str">
        <f t="shared" si="821"/>
        <v/>
      </c>
      <c r="AP2417" s="18" t="str">
        <f t="shared" si="822"/>
        <v/>
      </c>
      <c r="AQ2417" s="18" t="str">
        <f t="shared" si="823"/>
        <v/>
      </c>
      <c r="AR2417" s="18">
        <v>2.5899999999999999E-2</v>
      </c>
      <c r="AS2417" s="18">
        <f>IF(AF!$D$27="Todos",1,IF(M2417=AF!$D$27,1,0))</f>
        <v>1</v>
      </c>
      <c r="AT2417" s="53">
        <f>IF(AND(E2417=AF!$D$6,OR(LT!M2417=AF!$D$27,AF!$D$27="Todos"),OR(AP2417=AF!$E$8,AQ2417=AF!$E$8)),AR2417+AS2417,0)</f>
        <v>0</v>
      </c>
      <c r="AU2417" s="18" t="str">
        <f t="shared" si="824"/>
        <v/>
      </c>
      <c r="AV2417" s="54" t="str">
        <f t="shared" si="825"/>
        <v/>
      </c>
      <c r="AW2417" s="54" t="str">
        <f t="shared" si="826"/>
        <v/>
      </c>
      <c r="AX2417" s="18" t="str">
        <f t="shared" si="827"/>
        <v/>
      </c>
      <c r="AY2417" s="18" t="str">
        <f t="shared" si="828"/>
        <v/>
      </c>
      <c r="BA2417" s="18">
        <f>IF($E2417=AF!$D$6,IF($M2417="Concluída no prazo",2,IF($M2417="Concluída com atraso",1,0)),0)</f>
        <v>0</v>
      </c>
      <c r="BB2417" s="18">
        <f>IF($E2417=AF!$D$6,IF($M2417="Atrasada",2,IF($M2417="Concluída com atraso",1,0)),0)</f>
        <v>0</v>
      </c>
      <c r="BC2417" s="18">
        <v>2.4109999999999999E-2</v>
      </c>
      <c r="BD2417" s="18">
        <f t="shared" si="835"/>
        <v>2.4109999999999999E-2</v>
      </c>
      <c r="BE2417" s="18">
        <f t="shared" si="835"/>
        <v>2.4109999999999999E-2</v>
      </c>
      <c r="BF2417" s="18" t="str">
        <f t="shared" si="829"/>
        <v/>
      </c>
      <c r="BN2417" s="18" t="str">
        <f t="shared" si="830"/>
        <v>s</v>
      </c>
    </row>
    <row r="2418" spans="3:66" ht="50.1" customHeight="1" thickTop="1" thickBot="1" x14ac:dyDescent="0.3">
      <c r="C2418" s="46"/>
      <c r="D2418" s="46"/>
      <c r="E2418" s="46"/>
      <c r="F2418" s="122"/>
      <c r="G2418" s="122"/>
      <c r="H2418" s="78" t="str">
        <f t="shared" si="831"/>
        <v/>
      </c>
      <c r="I2418" s="78" t="str">
        <f t="shared" si="832"/>
        <v/>
      </c>
      <c r="J2418" s="16"/>
      <c r="K2418" s="46" t="str">
        <f t="shared" si="833"/>
        <v/>
      </c>
      <c r="L2418" s="16"/>
      <c r="M2418" s="16"/>
      <c r="N2418" s="46"/>
      <c r="O2418" s="47" t="str">
        <f t="shared" si="836"/>
        <v/>
      </c>
      <c r="P2418" s="47"/>
      <c r="Q2418" s="48" t="str">
        <f>IFERROR(VLOOKUP(E2418,Funcionários!$C$8:$E$207,3,FALSE),"")</f>
        <v/>
      </c>
      <c r="R2418" s="47"/>
      <c r="S2418" s="49" t="str">
        <f t="shared" si="837"/>
        <v/>
      </c>
      <c r="T2418" s="49">
        <v>2.4119999999999999E-2</v>
      </c>
      <c r="U2418" s="48" t="str">
        <f>IF(Funcionários!C2419=0,"",Funcionários!C2419)</f>
        <v/>
      </c>
      <c r="V2418" s="50">
        <f>IF(U2418="",0,IF(COUNTIFS($E$7:$E$3006,U2418,$I$7:$I$3006,'RC'!$E$6)=0,0,COUNTIFS($M$7:$M$3006,"Concluída no prazo",$E$7:$E$3006,U2418,$I$7:$I$3006,'RC'!$E$6)/COUNTIFS($E$7:$E$3006,U2418,$I$7:$I$3006,'RC'!$E$6)))</f>
        <v>0</v>
      </c>
      <c r="W2418" s="49">
        <f>SUMIFS($J$7:$J$3006,$E$7:$E$3006,U2418,$I$7:$I$3006,'RC'!$E$6)+SUMIFS($L$7:$L$3006,$E$7:$E$3006,U2418,$I$7:$I$3006,'RC'!$E$6)</f>
        <v>0</v>
      </c>
      <c r="X2418" s="48">
        <f>COUNTIFS($E$7:$E$3006,U2418,$I$7:$I$3006,'RC'!$E$6)</f>
        <v>0</v>
      </c>
      <c r="Y2418" s="48"/>
      <c r="Z2418" s="51" t="str">
        <f>IF(AQ2418='RC'!$E$6,AC2418*1000+AD2418,"")</f>
        <v/>
      </c>
      <c r="AA2418" s="51" t="str">
        <f>IF(AB2418="","",IF(AQ2418='RC'!$E$6,AC2418*1000-AD2418,""))</f>
        <v/>
      </c>
      <c r="AB2418" s="48" t="str">
        <f>IFERROR(VLOOKUP(E2418,Funcionários!$C$8:$E$207,3,FALSE),"")</f>
        <v/>
      </c>
      <c r="AC2418" s="50" t="str">
        <f>IF(AB2418="","",IF(COUNTIFS($AB$7:$AB$3006,AB2418,$AQ$7:$AQ$3006,'RC'!$E$6)=0,"",COUNTIFS($M$7:$M$3006,"Concluída no prazo",$AB$7:$AB$3006,AB2418,$AQ$7:$AQ$3006,'RC'!$E$6)/COUNTIFS($AB$7:$AB$3006,AB2418,$AQ$7:$AQ$3006,'RC'!$E$6)))</f>
        <v/>
      </c>
      <c r="AD2418" s="48">
        <f>SUMIF($AQ$7:$AQ$3006,'RC'!$E$6,$J$7:$J$3006)+SUMIF($AQ$7:$AQ$3006,'RC'!$E$6,$L$7:$L$3006)</f>
        <v>21</v>
      </c>
      <c r="AF2418" s="48">
        <v>2.5889999999992599E-2</v>
      </c>
      <c r="AG2418" s="48">
        <f>IF(OR(AQ2418="",AQ2418&lt;&gt;'RC'!$E$6,AB2418&lt;&gt;'RC'!$D$21),0,1)</f>
        <v>0</v>
      </c>
      <c r="AH2418" s="48">
        <f t="shared" si="834"/>
        <v>2.5889999999992599E-2</v>
      </c>
      <c r="AI2418" s="48" t="str">
        <f t="shared" si="816"/>
        <v/>
      </c>
      <c r="AJ2418" s="48" t="str">
        <f t="shared" si="817"/>
        <v/>
      </c>
      <c r="AK2418" s="52" t="str">
        <f t="shared" si="818"/>
        <v/>
      </c>
      <c r="AL2418" s="52" t="str">
        <f t="shared" si="819"/>
        <v/>
      </c>
      <c r="AM2418" s="48" t="str">
        <f t="shared" si="820"/>
        <v/>
      </c>
      <c r="AN2418" s="48" t="str">
        <f t="shared" si="821"/>
        <v/>
      </c>
      <c r="AP2418" s="18" t="str">
        <f t="shared" si="822"/>
        <v/>
      </c>
      <c r="AQ2418" s="18" t="str">
        <f t="shared" si="823"/>
        <v/>
      </c>
      <c r="AR2418" s="18">
        <v>2.589E-2</v>
      </c>
      <c r="AS2418" s="18">
        <f>IF(AF!$D$27="Todos",1,IF(M2418=AF!$D$27,1,0))</f>
        <v>1</v>
      </c>
      <c r="AT2418" s="53">
        <f>IF(AND(E2418=AF!$D$6,OR(LT!M2418=AF!$D$27,AF!$D$27="Todos"),OR(AP2418=AF!$E$8,AQ2418=AF!$E$8)),AR2418+AS2418,0)</f>
        <v>0</v>
      </c>
      <c r="AU2418" s="18" t="str">
        <f t="shared" si="824"/>
        <v/>
      </c>
      <c r="AV2418" s="54" t="str">
        <f t="shared" si="825"/>
        <v/>
      </c>
      <c r="AW2418" s="54" t="str">
        <f t="shared" si="826"/>
        <v/>
      </c>
      <c r="AX2418" s="18" t="str">
        <f t="shared" si="827"/>
        <v/>
      </c>
      <c r="AY2418" s="18" t="str">
        <f t="shared" si="828"/>
        <v/>
      </c>
      <c r="BA2418" s="18">
        <f>IF($E2418=AF!$D$6,IF($M2418="Concluída no prazo",2,IF($M2418="Concluída com atraso",1,0)),0)</f>
        <v>0</v>
      </c>
      <c r="BB2418" s="18">
        <f>IF($E2418=AF!$D$6,IF($M2418="Atrasada",2,IF($M2418="Concluída com atraso",1,0)),0)</f>
        <v>0</v>
      </c>
      <c r="BC2418" s="18">
        <v>2.4119999999999999E-2</v>
      </c>
      <c r="BD2418" s="18">
        <f t="shared" si="835"/>
        <v>2.4119999999999999E-2</v>
      </c>
      <c r="BE2418" s="18">
        <f t="shared" si="835"/>
        <v>2.4119999999999999E-2</v>
      </c>
      <c r="BF2418" s="18" t="str">
        <f t="shared" si="829"/>
        <v/>
      </c>
      <c r="BN2418" s="18" t="str">
        <f t="shared" si="830"/>
        <v>s</v>
      </c>
    </row>
    <row r="2419" spans="3:66" ht="50.1" customHeight="1" thickTop="1" thickBot="1" x14ac:dyDescent="0.3">
      <c r="C2419" s="46"/>
      <c r="D2419" s="46"/>
      <c r="E2419" s="46"/>
      <c r="F2419" s="122"/>
      <c r="G2419" s="122"/>
      <c r="H2419" s="78" t="str">
        <f t="shared" si="831"/>
        <v/>
      </c>
      <c r="I2419" s="78" t="str">
        <f t="shared" si="832"/>
        <v/>
      </c>
      <c r="J2419" s="16"/>
      <c r="K2419" s="46" t="str">
        <f t="shared" si="833"/>
        <v/>
      </c>
      <c r="L2419" s="16"/>
      <c r="M2419" s="16"/>
      <c r="N2419" s="46"/>
      <c r="O2419" s="47" t="str">
        <f t="shared" si="836"/>
        <v/>
      </c>
      <c r="P2419" s="47"/>
      <c r="Q2419" s="48" t="str">
        <f>IFERROR(VLOOKUP(E2419,Funcionários!$C$8:$E$207,3,FALSE),"")</f>
        <v/>
      </c>
      <c r="R2419" s="47"/>
      <c r="S2419" s="49" t="str">
        <f t="shared" si="837"/>
        <v/>
      </c>
      <c r="T2419" s="49">
        <v>2.4129999999999999E-2</v>
      </c>
      <c r="U2419" s="48" t="str">
        <f>IF(Funcionários!C2420=0,"",Funcionários!C2420)</f>
        <v/>
      </c>
      <c r="V2419" s="50">
        <f>IF(U2419="",0,IF(COUNTIFS($E$7:$E$3006,U2419,$I$7:$I$3006,'RC'!$E$6)=0,0,COUNTIFS($M$7:$M$3006,"Concluída no prazo",$E$7:$E$3006,U2419,$I$7:$I$3006,'RC'!$E$6)/COUNTIFS($E$7:$E$3006,U2419,$I$7:$I$3006,'RC'!$E$6)))</f>
        <v>0</v>
      </c>
      <c r="W2419" s="49">
        <f>SUMIFS($J$7:$J$3006,$E$7:$E$3006,U2419,$I$7:$I$3006,'RC'!$E$6)+SUMIFS($L$7:$L$3006,$E$7:$E$3006,U2419,$I$7:$I$3006,'RC'!$E$6)</f>
        <v>0</v>
      </c>
      <c r="X2419" s="48">
        <f>COUNTIFS($E$7:$E$3006,U2419,$I$7:$I$3006,'RC'!$E$6)</f>
        <v>0</v>
      </c>
      <c r="Y2419" s="48"/>
      <c r="Z2419" s="51" t="str">
        <f>IF(AQ2419='RC'!$E$6,AC2419*1000+AD2419,"")</f>
        <v/>
      </c>
      <c r="AA2419" s="51" t="str">
        <f>IF(AB2419="","",IF(AQ2419='RC'!$E$6,AC2419*1000-AD2419,""))</f>
        <v/>
      </c>
      <c r="AB2419" s="48" t="str">
        <f>IFERROR(VLOOKUP(E2419,Funcionários!$C$8:$E$207,3,FALSE),"")</f>
        <v/>
      </c>
      <c r="AC2419" s="50" t="str">
        <f>IF(AB2419="","",IF(COUNTIFS($AB$7:$AB$3006,AB2419,$AQ$7:$AQ$3006,'RC'!$E$6)=0,"",COUNTIFS($M$7:$M$3006,"Concluída no prazo",$AB$7:$AB$3006,AB2419,$AQ$7:$AQ$3006,'RC'!$E$6)/COUNTIFS($AB$7:$AB$3006,AB2419,$AQ$7:$AQ$3006,'RC'!$E$6)))</f>
        <v/>
      </c>
      <c r="AD2419" s="48">
        <f>SUMIF($AQ$7:$AQ$3006,'RC'!$E$6,$J$7:$J$3006)+SUMIF($AQ$7:$AQ$3006,'RC'!$E$6,$L$7:$L$3006)</f>
        <v>21</v>
      </c>
      <c r="AF2419" s="48">
        <v>2.58799999999926E-2</v>
      </c>
      <c r="AG2419" s="48">
        <f>IF(OR(AQ2419="",AQ2419&lt;&gt;'RC'!$E$6,AB2419&lt;&gt;'RC'!$D$21),0,1)</f>
        <v>0</v>
      </c>
      <c r="AH2419" s="48">
        <f t="shared" si="834"/>
        <v>2.58799999999926E-2</v>
      </c>
      <c r="AI2419" s="48" t="str">
        <f t="shared" si="816"/>
        <v/>
      </c>
      <c r="AJ2419" s="48" t="str">
        <f t="shared" si="817"/>
        <v/>
      </c>
      <c r="AK2419" s="52" t="str">
        <f t="shared" si="818"/>
        <v/>
      </c>
      <c r="AL2419" s="52" t="str">
        <f t="shared" si="819"/>
        <v/>
      </c>
      <c r="AM2419" s="48" t="str">
        <f t="shared" si="820"/>
        <v/>
      </c>
      <c r="AN2419" s="48" t="str">
        <f t="shared" si="821"/>
        <v/>
      </c>
      <c r="AP2419" s="18" t="str">
        <f t="shared" si="822"/>
        <v/>
      </c>
      <c r="AQ2419" s="18" t="str">
        <f t="shared" si="823"/>
        <v/>
      </c>
      <c r="AR2419" s="18">
        <v>2.588E-2</v>
      </c>
      <c r="AS2419" s="18">
        <f>IF(AF!$D$27="Todos",1,IF(M2419=AF!$D$27,1,0))</f>
        <v>1</v>
      </c>
      <c r="AT2419" s="53">
        <f>IF(AND(E2419=AF!$D$6,OR(LT!M2419=AF!$D$27,AF!$D$27="Todos"),OR(AP2419=AF!$E$8,AQ2419=AF!$E$8)),AR2419+AS2419,0)</f>
        <v>0</v>
      </c>
      <c r="AU2419" s="18" t="str">
        <f t="shared" si="824"/>
        <v/>
      </c>
      <c r="AV2419" s="54" t="str">
        <f t="shared" si="825"/>
        <v/>
      </c>
      <c r="AW2419" s="54" t="str">
        <f t="shared" si="826"/>
        <v/>
      </c>
      <c r="AX2419" s="18" t="str">
        <f t="shared" si="827"/>
        <v/>
      </c>
      <c r="AY2419" s="18" t="str">
        <f t="shared" si="828"/>
        <v/>
      </c>
      <c r="BA2419" s="18">
        <f>IF($E2419=AF!$D$6,IF($M2419="Concluída no prazo",2,IF($M2419="Concluída com atraso",1,0)),0)</f>
        <v>0</v>
      </c>
      <c r="BB2419" s="18">
        <f>IF($E2419=AF!$D$6,IF($M2419="Atrasada",2,IF($M2419="Concluída com atraso",1,0)),0)</f>
        <v>0</v>
      </c>
      <c r="BC2419" s="18">
        <v>2.4129999999999999E-2</v>
      </c>
      <c r="BD2419" s="18">
        <f t="shared" si="835"/>
        <v>2.4129999999999999E-2</v>
      </c>
      <c r="BE2419" s="18">
        <f t="shared" si="835"/>
        <v>2.4129999999999999E-2</v>
      </c>
      <c r="BF2419" s="18" t="str">
        <f t="shared" si="829"/>
        <v/>
      </c>
      <c r="BN2419" s="18" t="str">
        <f t="shared" si="830"/>
        <v>s</v>
      </c>
    </row>
    <row r="2420" spans="3:66" ht="50.1" customHeight="1" thickTop="1" thickBot="1" x14ac:dyDescent="0.3">
      <c r="C2420" s="46"/>
      <c r="D2420" s="46"/>
      <c r="E2420" s="46"/>
      <c r="F2420" s="122"/>
      <c r="G2420" s="122"/>
      <c r="H2420" s="78" t="str">
        <f t="shared" si="831"/>
        <v/>
      </c>
      <c r="I2420" s="78" t="str">
        <f t="shared" si="832"/>
        <v/>
      </c>
      <c r="J2420" s="16"/>
      <c r="K2420" s="46" t="str">
        <f t="shared" si="833"/>
        <v/>
      </c>
      <c r="L2420" s="16"/>
      <c r="M2420" s="16"/>
      <c r="N2420" s="46"/>
      <c r="O2420" s="47" t="str">
        <f t="shared" si="836"/>
        <v/>
      </c>
      <c r="P2420" s="47"/>
      <c r="Q2420" s="48" t="str">
        <f>IFERROR(VLOOKUP(E2420,Funcionários!$C$8:$E$207,3,FALSE),"")</f>
        <v/>
      </c>
      <c r="R2420" s="47"/>
      <c r="S2420" s="49" t="str">
        <f t="shared" si="837"/>
        <v/>
      </c>
      <c r="T2420" s="49">
        <v>2.4140000000000002E-2</v>
      </c>
      <c r="U2420" s="48" t="str">
        <f>IF(Funcionários!C2421=0,"",Funcionários!C2421)</f>
        <v/>
      </c>
      <c r="V2420" s="50">
        <f>IF(U2420="",0,IF(COUNTIFS($E$7:$E$3006,U2420,$I$7:$I$3006,'RC'!$E$6)=0,0,COUNTIFS($M$7:$M$3006,"Concluída no prazo",$E$7:$E$3006,U2420,$I$7:$I$3006,'RC'!$E$6)/COUNTIFS($E$7:$E$3006,U2420,$I$7:$I$3006,'RC'!$E$6)))</f>
        <v>0</v>
      </c>
      <c r="W2420" s="49">
        <f>SUMIFS($J$7:$J$3006,$E$7:$E$3006,U2420,$I$7:$I$3006,'RC'!$E$6)+SUMIFS($L$7:$L$3006,$E$7:$E$3006,U2420,$I$7:$I$3006,'RC'!$E$6)</f>
        <v>0</v>
      </c>
      <c r="X2420" s="48">
        <f>COUNTIFS($E$7:$E$3006,U2420,$I$7:$I$3006,'RC'!$E$6)</f>
        <v>0</v>
      </c>
      <c r="Y2420" s="48"/>
      <c r="Z2420" s="51" t="str">
        <f>IF(AQ2420='RC'!$E$6,AC2420*1000+AD2420,"")</f>
        <v/>
      </c>
      <c r="AA2420" s="51" t="str">
        <f>IF(AB2420="","",IF(AQ2420='RC'!$E$6,AC2420*1000-AD2420,""))</f>
        <v/>
      </c>
      <c r="AB2420" s="48" t="str">
        <f>IFERROR(VLOOKUP(E2420,Funcionários!$C$8:$E$207,3,FALSE),"")</f>
        <v/>
      </c>
      <c r="AC2420" s="50" t="str">
        <f>IF(AB2420="","",IF(COUNTIFS($AB$7:$AB$3006,AB2420,$AQ$7:$AQ$3006,'RC'!$E$6)=0,"",COUNTIFS($M$7:$M$3006,"Concluída no prazo",$AB$7:$AB$3006,AB2420,$AQ$7:$AQ$3006,'RC'!$E$6)/COUNTIFS($AB$7:$AB$3006,AB2420,$AQ$7:$AQ$3006,'RC'!$E$6)))</f>
        <v/>
      </c>
      <c r="AD2420" s="48">
        <f>SUMIF($AQ$7:$AQ$3006,'RC'!$E$6,$J$7:$J$3006)+SUMIF($AQ$7:$AQ$3006,'RC'!$E$6,$L$7:$L$3006)</f>
        <v>21</v>
      </c>
      <c r="AF2420" s="48">
        <v>2.58699999999926E-2</v>
      </c>
      <c r="AG2420" s="48">
        <f>IF(OR(AQ2420="",AQ2420&lt;&gt;'RC'!$E$6,AB2420&lt;&gt;'RC'!$D$21),0,1)</f>
        <v>0</v>
      </c>
      <c r="AH2420" s="48">
        <f t="shared" si="834"/>
        <v>2.58699999999926E-2</v>
      </c>
      <c r="AI2420" s="48" t="str">
        <f t="shared" si="816"/>
        <v/>
      </c>
      <c r="AJ2420" s="48" t="str">
        <f t="shared" si="817"/>
        <v/>
      </c>
      <c r="AK2420" s="52" t="str">
        <f t="shared" si="818"/>
        <v/>
      </c>
      <c r="AL2420" s="52" t="str">
        <f t="shared" si="819"/>
        <v/>
      </c>
      <c r="AM2420" s="48" t="str">
        <f t="shared" si="820"/>
        <v/>
      </c>
      <c r="AN2420" s="48" t="str">
        <f t="shared" si="821"/>
        <v/>
      </c>
      <c r="AP2420" s="18" t="str">
        <f t="shared" si="822"/>
        <v/>
      </c>
      <c r="AQ2420" s="18" t="str">
        <f t="shared" si="823"/>
        <v/>
      </c>
      <c r="AR2420" s="18">
        <v>2.5870000000000001E-2</v>
      </c>
      <c r="AS2420" s="18">
        <f>IF(AF!$D$27="Todos",1,IF(M2420=AF!$D$27,1,0))</f>
        <v>1</v>
      </c>
      <c r="AT2420" s="53">
        <f>IF(AND(E2420=AF!$D$6,OR(LT!M2420=AF!$D$27,AF!$D$27="Todos"),OR(AP2420=AF!$E$8,AQ2420=AF!$E$8)),AR2420+AS2420,0)</f>
        <v>0</v>
      </c>
      <c r="AU2420" s="18" t="str">
        <f t="shared" si="824"/>
        <v/>
      </c>
      <c r="AV2420" s="54" t="str">
        <f t="shared" si="825"/>
        <v/>
      </c>
      <c r="AW2420" s="54" t="str">
        <f t="shared" si="826"/>
        <v/>
      </c>
      <c r="AX2420" s="18" t="str">
        <f t="shared" si="827"/>
        <v/>
      </c>
      <c r="AY2420" s="18" t="str">
        <f t="shared" si="828"/>
        <v/>
      </c>
      <c r="BA2420" s="18">
        <f>IF($E2420=AF!$D$6,IF($M2420="Concluída no prazo",2,IF($M2420="Concluída com atraso",1,0)),0)</f>
        <v>0</v>
      </c>
      <c r="BB2420" s="18">
        <f>IF($E2420=AF!$D$6,IF($M2420="Atrasada",2,IF($M2420="Concluída com atraso",1,0)),0)</f>
        <v>0</v>
      </c>
      <c r="BC2420" s="18">
        <v>2.4140000000000002E-2</v>
      </c>
      <c r="BD2420" s="18">
        <f t="shared" si="835"/>
        <v>2.4140000000000002E-2</v>
      </c>
      <c r="BE2420" s="18">
        <f t="shared" si="835"/>
        <v>2.4140000000000002E-2</v>
      </c>
      <c r="BF2420" s="18" t="str">
        <f t="shared" si="829"/>
        <v/>
      </c>
      <c r="BN2420" s="18" t="str">
        <f t="shared" si="830"/>
        <v>s</v>
      </c>
    </row>
    <row r="2421" spans="3:66" ht="50.1" customHeight="1" thickTop="1" thickBot="1" x14ac:dyDescent="0.3">
      <c r="C2421" s="46"/>
      <c r="D2421" s="46"/>
      <c r="E2421" s="46"/>
      <c r="F2421" s="122"/>
      <c r="G2421" s="122"/>
      <c r="H2421" s="78" t="str">
        <f t="shared" si="831"/>
        <v/>
      </c>
      <c r="I2421" s="78" t="str">
        <f t="shared" si="832"/>
        <v/>
      </c>
      <c r="J2421" s="16"/>
      <c r="K2421" s="46" t="str">
        <f t="shared" si="833"/>
        <v/>
      </c>
      <c r="L2421" s="16"/>
      <c r="M2421" s="16"/>
      <c r="N2421" s="46"/>
      <c r="O2421" s="47" t="str">
        <f t="shared" si="836"/>
        <v/>
      </c>
      <c r="P2421" s="47"/>
      <c r="Q2421" s="48" t="str">
        <f>IFERROR(VLOOKUP(E2421,Funcionários!$C$8:$E$207,3,FALSE),"")</f>
        <v/>
      </c>
      <c r="R2421" s="47"/>
      <c r="S2421" s="49" t="str">
        <f t="shared" si="837"/>
        <v/>
      </c>
      <c r="T2421" s="49">
        <v>2.4150000000000001E-2</v>
      </c>
      <c r="U2421" s="48" t="str">
        <f>IF(Funcionários!C2422=0,"",Funcionários!C2422)</f>
        <v/>
      </c>
      <c r="V2421" s="50">
        <f>IF(U2421="",0,IF(COUNTIFS($E$7:$E$3006,U2421,$I$7:$I$3006,'RC'!$E$6)=0,0,COUNTIFS($M$7:$M$3006,"Concluída no prazo",$E$7:$E$3006,U2421,$I$7:$I$3006,'RC'!$E$6)/COUNTIFS($E$7:$E$3006,U2421,$I$7:$I$3006,'RC'!$E$6)))</f>
        <v>0</v>
      </c>
      <c r="W2421" s="49">
        <f>SUMIFS($J$7:$J$3006,$E$7:$E$3006,U2421,$I$7:$I$3006,'RC'!$E$6)+SUMIFS($L$7:$L$3006,$E$7:$E$3006,U2421,$I$7:$I$3006,'RC'!$E$6)</f>
        <v>0</v>
      </c>
      <c r="X2421" s="48">
        <f>COUNTIFS($E$7:$E$3006,U2421,$I$7:$I$3006,'RC'!$E$6)</f>
        <v>0</v>
      </c>
      <c r="Y2421" s="48"/>
      <c r="Z2421" s="51" t="str">
        <f>IF(AQ2421='RC'!$E$6,AC2421*1000+AD2421,"")</f>
        <v/>
      </c>
      <c r="AA2421" s="51" t="str">
        <f>IF(AB2421="","",IF(AQ2421='RC'!$E$6,AC2421*1000-AD2421,""))</f>
        <v/>
      </c>
      <c r="AB2421" s="48" t="str">
        <f>IFERROR(VLOOKUP(E2421,Funcionários!$C$8:$E$207,3,FALSE),"")</f>
        <v/>
      </c>
      <c r="AC2421" s="50" t="str">
        <f>IF(AB2421="","",IF(COUNTIFS($AB$7:$AB$3006,AB2421,$AQ$7:$AQ$3006,'RC'!$E$6)=0,"",COUNTIFS($M$7:$M$3006,"Concluída no prazo",$AB$7:$AB$3006,AB2421,$AQ$7:$AQ$3006,'RC'!$E$6)/COUNTIFS($AB$7:$AB$3006,AB2421,$AQ$7:$AQ$3006,'RC'!$E$6)))</f>
        <v/>
      </c>
      <c r="AD2421" s="48">
        <f>SUMIF($AQ$7:$AQ$3006,'RC'!$E$6,$J$7:$J$3006)+SUMIF($AQ$7:$AQ$3006,'RC'!$E$6,$L$7:$L$3006)</f>
        <v>21</v>
      </c>
      <c r="AF2421" s="48">
        <v>2.5859999999992601E-2</v>
      </c>
      <c r="AG2421" s="48">
        <f>IF(OR(AQ2421="",AQ2421&lt;&gt;'RC'!$E$6,AB2421&lt;&gt;'RC'!$D$21),0,1)</f>
        <v>0</v>
      </c>
      <c r="AH2421" s="48">
        <f t="shared" si="834"/>
        <v>2.5859999999992601E-2</v>
      </c>
      <c r="AI2421" s="48" t="str">
        <f t="shared" si="816"/>
        <v/>
      </c>
      <c r="AJ2421" s="48" t="str">
        <f t="shared" si="817"/>
        <v/>
      </c>
      <c r="AK2421" s="52" t="str">
        <f t="shared" si="818"/>
        <v/>
      </c>
      <c r="AL2421" s="52" t="str">
        <f t="shared" si="819"/>
        <v/>
      </c>
      <c r="AM2421" s="48" t="str">
        <f t="shared" si="820"/>
        <v/>
      </c>
      <c r="AN2421" s="48" t="str">
        <f t="shared" si="821"/>
        <v/>
      </c>
      <c r="AP2421" s="18" t="str">
        <f t="shared" si="822"/>
        <v/>
      </c>
      <c r="AQ2421" s="18" t="str">
        <f t="shared" si="823"/>
        <v/>
      </c>
      <c r="AR2421" s="18">
        <v>2.5860000000000001E-2</v>
      </c>
      <c r="AS2421" s="18">
        <f>IF(AF!$D$27="Todos",1,IF(M2421=AF!$D$27,1,0))</f>
        <v>1</v>
      </c>
      <c r="AT2421" s="53">
        <f>IF(AND(E2421=AF!$D$6,OR(LT!M2421=AF!$D$27,AF!$D$27="Todos"),OR(AP2421=AF!$E$8,AQ2421=AF!$E$8)),AR2421+AS2421,0)</f>
        <v>0</v>
      </c>
      <c r="AU2421" s="18" t="str">
        <f t="shared" si="824"/>
        <v/>
      </c>
      <c r="AV2421" s="54" t="str">
        <f t="shared" si="825"/>
        <v/>
      </c>
      <c r="AW2421" s="54" t="str">
        <f t="shared" si="826"/>
        <v/>
      </c>
      <c r="AX2421" s="18" t="str">
        <f t="shared" si="827"/>
        <v/>
      </c>
      <c r="AY2421" s="18" t="str">
        <f t="shared" si="828"/>
        <v/>
      </c>
      <c r="BA2421" s="18">
        <f>IF($E2421=AF!$D$6,IF($M2421="Concluída no prazo",2,IF($M2421="Concluída com atraso",1,0)),0)</f>
        <v>0</v>
      </c>
      <c r="BB2421" s="18">
        <f>IF($E2421=AF!$D$6,IF($M2421="Atrasada",2,IF($M2421="Concluída com atraso",1,0)),0)</f>
        <v>0</v>
      </c>
      <c r="BC2421" s="18">
        <v>2.4150000000000001E-2</v>
      </c>
      <c r="BD2421" s="18">
        <f t="shared" si="835"/>
        <v>2.4150000000000001E-2</v>
      </c>
      <c r="BE2421" s="18">
        <f t="shared" si="835"/>
        <v>2.4150000000000001E-2</v>
      </c>
      <c r="BF2421" s="18" t="str">
        <f t="shared" si="829"/>
        <v/>
      </c>
      <c r="BN2421" s="18" t="str">
        <f t="shared" si="830"/>
        <v>s</v>
      </c>
    </row>
    <row r="2422" spans="3:66" ht="50.1" customHeight="1" thickTop="1" thickBot="1" x14ac:dyDescent="0.3">
      <c r="C2422" s="46"/>
      <c r="D2422" s="46"/>
      <c r="E2422" s="46"/>
      <c r="F2422" s="122"/>
      <c r="G2422" s="122"/>
      <c r="H2422" s="78" t="str">
        <f t="shared" si="831"/>
        <v/>
      </c>
      <c r="I2422" s="78" t="str">
        <f t="shared" si="832"/>
        <v/>
      </c>
      <c r="J2422" s="16"/>
      <c r="K2422" s="46" t="str">
        <f t="shared" si="833"/>
        <v/>
      </c>
      <c r="L2422" s="16"/>
      <c r="M2422" s="16"/>
      <c r="N2422" s="46"/>
      <c r="O2422" s="47" t="str">
        <f t="shared" si="836"/>
        <v/>
      </c>
      <c r="P2422" s="47"/>
      <c r="Q2422" s="48" t="str">
        <f>IFERROR(VLOOKUP(E2422,Funcionários!$C$8:$E$207,3,FALSE),"")</f>
        <v/>
      </c>
      <c r="R2422" s="47"/>
      <c r="S2422" s="49" t="str">
        <f t="shared" si="837"/>
        <v/>
      </c>
      <c r="T2422" s="49">
        <v>2.4160000000000001E-2</v>
      </c>
      <c r="U2422" s="48" t="str">
        <f>IF(Funcionários!C2423=0,"",Funcionários!C2423)</f>
        <v/>
      </c>
      <c r="V2422" s="50">
        <f>IF(U2422="",0,IF(COUNTIFS($E$7:$E$3006,U2422,$I$7:$I$3006,'RC'!$E$6)=0,0,COUNTIFS($M$7:$M$3006,"Concluída no prazo",$E$7:$E$3006,U2422,$I$7:$I$3006,'RC'!$E$6)/COUNTIFS($E$7:$E$3006,U2422,$I$7:$I$3006,'RC'!$E$6)))</f>
        <v>0</v>
      </c>
      <c r="W2422" s="49">
        <f>SUMIFS($J$7:$J$3006,$E$7:$E$3006,U2422,$I$7:$I$3006,'RC'!$E$6)+SUMIFS($L$7:$L$3006,$E$7:$E$3006,U2422,$I$7:$I$3006,'RC'!$E$6)</f>
        <v>0</v>
      </c>
      <c r="X2422" s="48">
        <f>COUNTIFS($E$7:$E$3006,U2422,$I$7:$I$3006,'RC'!$E$6)</f>
        <v>0</v>
      </c>
      <c r="Y2422" s="48"/>
      <c r="Z2422" s="51" t="str">
        <f>IF(AQ2422='RC'!$E$6,AC2422*1000+AD2422,"")</f>
        <v/>
      </c>
      <c r="AA2422" s="51" t="str">
        <f>IF(AB2422="","",IF(AQ2422='RC'!$E$6,AC2422*1000-AD2422,""))</f>
        <v/>
      </c>
      <c r="AB2422" s="48" t="str">
        <f>IFERROR(VLOOKUP(E2422,Funcionários!$C$8:$E$207,3,FALSE),"")</f>
        <v/>
      </c>
      <c r="AC2422" s="50" t="str">
        <f>IF(AB2422="","",IF(COUNTIFS($AB$7:$AB$3006,AB2422,$AQ$7:$AQ$3006,'RC'!$E$6)=0,"",COUNTIFS($M$7:$M$3006,"Concluída no prazo",$AB$7:$AB$3006,AB2422,$AQ$7:$AQ$3006,'RC'!$E$6)/COUNTIFS($AB$7:$AB$3006,AB2422,$AQ$7:$AQ$3006,'RC'!$E$6)))</f>
        <v/>
      </c>
      <c r="AD2422" s="48">
        <f>SUMIF($AQ$7:$AQ$3006,'RC'!$E$6,$J$7:$J$3006)+SUMIF($AQ$7:$AQ$3006,'RC'!$E$6,$L$7:$L$3006)</f>
        <v>21</v>
      </c>
      <c r="AF2422" s="48">
        <v>2.5849999999992601E-2</v>
      </c>
      <c r="AG2422" s="48">
        <f>IF(OR(AQ2422="",AQ2422&lt;&gt;'RC'!$E$6,AB2422&lt;&gt;'RC'!$D$21),0,1)</f>
        <v>0</v>
      </c>
      <c r="AH2422" s="48">
        <f t="shared" si="834"/>
        <v>2.5849999999992601E-2</v>
      </c>
      <c r="AI2422" s="48" t="str">
        <f t="shared" si="816"/>
        <v/>
      </c>
      <c r="AJ2422" s="48" t="str">
        <f t="shared" si="817"/>
        <v/>
      </c>
      <c r="AK2422" s="52" t="str">
        <f t="shared" si="818"/>
        <v/>
      </c>
      <c r="AL2422" s="52" t="str">
        <f t="shared" si="819"/>
        <v/>
      </c>
      <c r="AM2422" s="48" t="str">
        <f t="shared" si="820"/>
        <v/>
      </c>
      <c r="AN2422" s="48" t="str">
        <f t="shared" si="821"/>
        <v/>
      </c>
      <c r="AP2422" s="18" t="str">
        <f t="shared" si="822"/>
        <v/>
      </c>
      <c r="AQ2422" s="18" t="str">
        <f t="shared" si="823"/>
        <v/>
      </c>
      <c r="AR2422" s="18">
        <v>2.5850000000000001E-2</v>
      </c>
      <c r="AS2422" s="18">
        <f>IF(AF!$D$27="Todos",1,IF(M2422=AF!$D$27,1,0))</f>
        <v>1</v>
      </c>
      <c r="AT2422" s="53">
        <f>IF(AND(E2422=AF!$D$6,OR(LT!M2422=AF!$D$27,AF!$D$27="Todos"),OR(AP2422=AF!$E$8,AQ2422=AF!$E$8)),AR2422+AS2422,0)</f>
        <v>0</v>
      </c>
      <c r="AU2422" s="18" t="str">
        <f t="shared" si="824"/>
        <v/>
      </c>
      <c r="AV2422" s="54" t="str">
        <f t="shared" si="825"/>
        <v/>
      </c>
      <c r="AW2422" s="54" t="str">
        <f t="shared" si="826"/>
        <v/>
      </c>
      <c r="AX2422" s="18" t="str">
        <f t="shared" si="827"/>
        <v/>
      </c>
      <c r="AY2422" s="18" t="str">
        <f t="shared" si="828"/>
        <v/>
      </c>
      <c r="BA2422" s="18">
        <f>IF($E2422=AF!$D$6,IF($M2422="Concluída no prazo",2,IF($M2422="Concluída com atraso",1,0)),0)</f>
        <v>0</v>
      </c>
      <c r="BB2422" s="18">
        <f>IF($E2422=AF!$D$6,IF($M2422="Atrasada",2,IF($M2422="Concluída com atraso",1,0)),0)</f>
        <v>0</v>
      </c>
      <c r="BC2422" s="18">
        <v>2.4160000000000001E-2</v>
      </c>
      <c r="BD2422" s="18">
        <f t="shared" si="835"/>
        <v>2.4160000000000001E-2</v>
      </c>
      <c r="BE2422" s="18">
        <f t="shared" si="835"/>
        <v>2.4160000000000001E-2</v>
      </c>
      <c r="BF2422" s="18" t="str">
        <f t="shared" si="829"/>
        <v/>
      </c>
      <c r="BN2422" s="18" t="str">
        <f t="shared" si="830"/>
        <v>s</v>
      </c>
    </row>
    <row r="2423" spans="3:66" ht="50.1" customHeight="1" thickTop="1" thickBot="1" x14ac:dyDescent="0.3">
      <c r="C2423" s="46"/>
      <c r="D2423" s="46"/>
      <c r="E2423" s="46"/>
      <c r="F2423" s="122"/>
      <c r="G2423" s="122"/>
      <c r="H2423" s="78" t="str">
        <f t="shared" si="831"/>
        <v/>
      </c>
      <c r="I2423" s="78" t="str">
        <f t="shared" si="832"/>
        <v/>
      </c>
      <c r="J2423" s="16"/>
      <c r="K2423" s="46" t="str">
        <f t="shared" si="833"/>
        <v/>
      </c>
      <c r="L2423" s="16"/>
      <c r="M2423" s="16"/>
      <c r="N2423" s="46"/>
      <c r="O2423" s="47" t="str">
        <f t="shared" si="836"/>
        <v/>
      </c>
      <c r="P2423" s="47"/>
      <c r="Q2423" s="48" t="str">
        <f>IFERROR(VLOOKUP(E2423,Funcionários!$C$8:$E$207,3,FALSE),"")</f>
        <v/>
      </c>
      <c r="R2423" s="47"/>
      <c r="S2423" s="49" t="str">
        <f t="shared" si="837"/>
        <v/>
      </c>
      <c r="T2423" s="49">
        <v>2.4170000000000001E-2</v>
      </c>
      <c r="U2423" s="48" t="str">
        <f>IF(Funcionários!C2424=0,"",Funcionários!C2424)</f>
        <v/>
      </c>
      <c r="V2423" s="50">
        <f>IF(U2423="",0,IF(COUNTIFS($E$7:$E$3006,U2423,$I$7:$I$3006,'RC'!$E$6)=0,0,COUNTIFS($M$7:$M$3006,"Concluída no prazo",$E$7:$E$3006,U2423,$I$7:$I$3006,'RC'!$E$6)/COUNTIFS($E$7:$E$3006,U2423,$I$7:$I$3006,'RC'!$E$6)))</f>
        <v>0</v>
      </c>
      <c r="W2423" s="49">
        <f>SUMIFS($J$7:$J$3006,$E$7:$E$3006,U2423,$I$7:$I$3006,'RC'!$E$6)+SUMIFS($L$7:$L$3006,$E$7:$E$3006,U2423,$I$7:$I$3006,'RC'!$E$6)</f>
        <v>0</v>
      </c>
      <c r="X2423" s="48">
        <f>COUNTIFS($E$7:$E$3006,U2423,$I$7:$I$3006,'RC'!$E$6)</f>
        <v>0</v>
      </c>
      <c r="Y2423" s="48"/>
      <c r="Z2423" s="51" t="str">
        <f>IF(AQ2423='RC'!$E$6,AC2423*1000+AD2423,"")</f>
        <v/>
      </c>
      <c r="AA2423" s="51" t="str">
        <f>IF(AB2423="","",IF(AQ2423='RC'!$E$6,AC2423*1000-AD2423,""))</f>
        <v/>
      </c>
      <c r="AB2423" s="48" t="str">
        <f>IFERROR(VLOOKUP(E2423,Funcionários!$C$8:$E$207,3,FALSE),"")</f>
        <v/>
      </c>
      <c r="AC2423" s="50" t="str">
        <f>IF(AB2423="","",IF(COUNTIFS($AB$7:$AB$3006,AB2423,$AQ$7:$AQ$3006,'RC'!$E$6)=0,"",COUNTIFS($M$7:$M$3006,"Concluída no prazo",$AB$7:$AB$3006,AB2423,$AQ$7:$AQ$3006,'RC'!$E$6)/COUNTIFS($AB$7:$AB$3006,AB2423,$AQ$7:$AQ$3006,'RC'!$E$6)))</f>
        <v/>
      </c>
      <c r="AD2423" s="48">
        <f>SUMIF($AQ$7:$AQ$3006,'RC'!$E$6,$J$7:$J$3006)+SUMIF($AQ$7:$AQ$3006,'RC'!$E$6,$L$7:$L$3006)</f>
        <v>21</v>
      </c>
      <c r="AF2423" s="48">
        <v>2.5839999999992602E-2</v>
      </c>
      <c r="AG2423" s="48">
        <f>IF(OR(AQ2423="",AQ2423&lt;&gt;'RC'!$E$6,AB2423&lt;&gt;'RC'!$D$21),0,1)</f>
        <v>0</v>
      </c>
      <c r="AH2423" s="48">
        <f t="shared" si="834"/>
        <v>2.5839999999992602E-2</v>
      </c>
      <c r="AI2423" s="48" t="str">
        <f t="shared" si="816"/>
        <v/>
      </c>
      <c r="AJ2423" s="48" t="str">
        <f t="shared" si="817"/>
        <v/>
      </c>
      <c r="AK2423" s="52" t="str">
        <f t="shared" si="818"/>
        <v/>
      </c>
      <c r="AL2423" s="52" t="str">
        <f t="shared" si="819"/>
        <v/>
      </c>
      <c r="AM2423" s="48" t="str">
        <f t="shared" si="820"/>
        <v/>
      </c>
      <c r="AN2423" s="48" t="str">
        <f t="shared" si="821"/>
        <v/>
      </c>
      <c r="AP2423" s="18" t="str">
        <f t="shared" si="822"/>
        <v/>
      </c>
      <c r="AQ2423" s="18" t="str">
        <f t="shared" si="823"/>
        <v/>
      </c>
      <c r="AR2423" s="18">
        <v>2.5839999999999998E-2</v>
      </c>
      <c r="AS2423" s="18">
        <f>IF(AF!$D$27="Todos",1,IF(M2423=AF!$D$27,1,0))</f>
        <v>1</v>
      </c>
      <c r="AT2423" s="53">
        <f>IF(AND(E2423=AF!$D$6,OR(LT!M2423=AF!$D$27,AF!$D$27="Todos"),OR(AP2423=AF!$E$8,AQ2423=AF!$E$8)),AR2423+AS2423,0)</f>
        <v>0</v>
      </c>
      <c r="AU2423" s="18" t="str">
        <f t="shared" si="824"/>
        <v/>
      </c>
      <c r="AV2423" s="54" t="str">
        <f t="shared" si="825"/>
        <v/>
      </c>
      <c r="AW2423" s="54" t="str">
        <f t="shared" si="826"/>
        <v/>
      </c>
      <c r="AX2423" s="18" t="str">
        <f t="shared" si="827"/>
        <v/>
      </c>
      <c r="AY2423" s="18" t="str">
        <f t="shared" si="828"/>
        <v/>
      </c>
      <c r="BA2423" s="18">
        <f>IF($E2423=AF!$D$6,IF($M2423="Concluída no prazo",2,IF($M2423="Concluída com atraso",1,0)),0)</f>
        <v>0</v>
      </c>
      <c r="BB2423" s="18">
        <f>IF($E2423=AF!$D$6,IF($M2423="Atrasada",2,IF($M2423="Concluída com atraso",1,0)),0)</f>
        <v>0</v>
      </c>
      <c r="BC2423" s="18">
        <v>2.4170000000000001E-2</v>
      </c>
      <c r="BD2423" s="18">
        <f t="shared" si="835"/>
        <v>2.4170000000000001E-2</v>
      </c>
      <c r="BE2423" s="18">
        <f t="shared" si="835"/>
        <v>2.4170000000000001E-2</v>
      </c>
      <c r="BF2423" s="18" t="str">
        <f t="shared" si="829"/>
        <v/>
      </c>
      <c r="BN2423" s="18" t="str">
        <f t="shared" si="830"/>
        <v>s</v>
      </c>
    </row>
    <row r="2424" spans="3:66" ht="50.1" customHeight="1" thickTop="1" thickBot="1" x14ac:dyDescent="0.3">
      <c r="C2424" s="46"/>
      <c r="D2424" s="46"/>
      <c r="E2424" s="46"/>
      <c r="F2424" s="122"/>
      <c r="G2424" s="122"/>
      <c r="H2424" s="78" t="str">
        <f t="shared" si="831"/>
        <v/>
      </c>
      <c r="I2424" s="78" t="str">
        <f t="shared" si="832"/>
        <v/>
      </c>
      <c r="J2424" s="16"/>
      <c r="K2424" s="46" t="str">
        <f t="shared" si="833"/>
        <v/>
      </c>
      <c r="L2424" s="16"/>
      <c r="M2424" s="16"/>
      <c r="N2424" s="46"/>
      <c r="O2424" s="47" t="str">
        <f t="shared" si="836"/>
        <v/>
      </c>
      <c r="P2424" s="47"/>
      <c r="Q2424" s="48" t="str">
        <f>IFERROR(VLOOKUP(E2424,Funcionários!$C$8:$E$207,3,FALSE),"")</f>
        <v/>
      </c>
      <c r="R2424" s="47"/>
      <c r="S2424" s="49" t="str">
        <f t="shared" si="837"/>
        <v/>
      </c>
      <c r="T2424" s="49">
        <v>2.418E-2</v>
      </c>
      <c r="U2424" s="48" t="str">
        <f>IF(Funcionários!C2425=0,"",Funcionários!C2425)</f>
        <v/>
      </c>
      <c r="V2424" s="50">
        <f>IF(U2424="",0,IF(COUNTIFS($E$7:$E$3006,U2424,$I$7:$I$3006,'RC'!$E$6)=0,0,COUNTIFS($M$7:$M$3006,"Concluída no prazo",$E$7:$E$3006,U2424,$I$7:$I$3006,'RC'!$E$6)/COUNTIFS($E$7:$E$3006,U2424,$I$7:$I$3006,'RC'!$E$6)))</f>
        <v>0</v>
      </c>
      <c r="W2424" s="49">
        <f>SUMIFS($J$7:$J$3006,$E$7:$E$3006,U2424,$I$7:$I$3006,'RC'!$E$6)+SUMIFS($L$7:$L$3006,$E$7:$E$3006,U2424,$I$7:$I$3006,'RC'!$E$6)</f>
        <v>0</v>
      </c>
      <c r="X2424" s="48">
        <f>COUNTIFS($E$7:$E$3006,U2424,$I$7:$I$3006,'RC'!$E$6)</f>
        <v>0</v>
      </c>
      <c r="Y2424" s="48"/>
      <c r="Z2424" s="51" t="str">
        <f>IF(AQ2424='RC'!$E$6,AC2424*1000+AD2424,"")</f>
        <v/>
      </c>
      <c r="AA2424" s="51" t="str">
        <f>IF(AB2424="","",IF(AQ2424='RC'!$E$6,AC2424*1000-AD2424,""))</f>
        <v/>
      </c>
      <c r="AB2424" s="48" t="str">
        <f>IFERROR(VLOOKUP(E2424,Funcionários!$C$8:$E$207,3,FALSE),"")</f>
        <v/>
      </c>
      <c r="AC2424" s="50" t="str">
        <f>IF(AB2424="","",IF(COUNTIFS($AB$7:$AB$3006,AB2424,$AQ$7:$AQ$3006,'RC'!$E$6)=0,"",COUNTIFS($M$7:$M$3006,"Concluída no prazo",$AB$7:$AB$3006,AB2424,$AQ$7:$AQ$3006,'RC'!$E$6)/COUNTIFS($AB$7:$AB$3006,AB2424,$AQ$7:$AQ$3006,'RC'!$E$6)))</f>
        <v/>
      </c>
      <c r="AD2424" s="48">
        <f>SUMIF($AQ$7:$AQ$3006,'RC'!$E$6,$J$7:$J$3006)+SUMIF($AQ$7:$AQ$3006,'RC'!$E$6,$L$7:$L$3006)</f>
        <v>21</v>
      </c>
      <c r="AF2424" s="48">
        <v>2.5829999999992598E-2</v>
      </c>
      <c r="AG2424" s="48">
        <f>IF(OR(AQ2424="",AQ2424&lt;&gt;'RC'!$E$6,AB2424&lt;&gt;'RC'!$D$21),0,1)</f>
        <v>0</v>
      </c>
      <c r="AH2424" s="48">
        <f t="shared" si="834"/>
        <v>2.5829999999992598E-2</v>
      </c>
      <c r="AI2424" s="48" t="str">
        <f t="shared" si="816"/>
        <v/>
      </c>
      <c r="AJ2424" s="48" t="str">
        <f t="shared" si="817"/>
        <v/>
      </c>
      <c r="AK2424" s="52" t="str">
        <f t="shared" si="818"/>
        <v/>
      </c>
      <c r="AL2424" s="52" t="str">
        <f t="shared" si="819"/>
        <v/>
      </c>
      <c r="AM2424" s="48" t="str">
        <f t="shared" si="820"/>
        <v/>
      </c>
      <c r="AN2424" s="48" t="str">
        <f t="shared" si="821"/>
        <v/>
      </c>
      <c r="AP2424" s="18" t="str">
        <f t="shared" si="822"/>
        <v/>
      </c>
      <c r="AQ2424" s="18" t="str">
        <f t="shared" si="823"/>
        <v/>
      </c>
      <c r="AR2424" s="18">
        <v>2.5829999999999999E-2</v>
      </c>
      <c r="AS2424" s="18">
        <f>IF(AF!$D$27="Todos",1,IF(M2424=AF!$D$27,1,0))</f>
        <v>1</v>
      </c>
      <c r="AT2424" s="53">
        <f>IF(AND(E2424=AF!$D$6,OR(LT!M2424=AF!$D$27,AF!$D$27="Todos"),OR(AP2424=AF!$E$8,AQ2424=AF!$E$8)),AR2424+AS2424,0)</f>
        <v>0</v>
      </c>
      <c r="AU2424" s="18" t="str">
        <f t="shared" si="824"/>
        <v/>
      </c>
      <c r="AV2424" s="54" t="str">
        <f t="shared" si="825"/>
        <v/>
      </c>
      <c r="AW2424" s="54" t="str">
        <f t="shared" si="826"/>
        <v/>
      </c>
      <c r="AX2424" s="18" t="str">
        <f t="shared" si="827"/>
        <v/>
      </c>
      <c r="AY2424" s="18" t="str">
        <f t="shared" si="828"/>
        <v/>
      </c>
      <c r="BA2424" s="18">
        <f>IF($E2424=AF!$D$6,IF($M2424="Concluída no prazo",2,IF($M2424="Concluída com atraso",1,0)),0)</f>
        <v>0</v>
      </c>
      <c r="BB2424" s="18">
        <f>IF($E2424=AF!$D$6,IF($M2424="Atrasada",2,IF($M2424="Concluída com atraso",1,0)),0)</f>
        <v>0</v>
      </c>
      <c r="BC2424" s="18">
        <v>2.418E-2</v>
      </c>
      <c r="BD2424" s="18">
        <f t="shared" si="835"/>
        <v>2.418E-2</v>
      </c>
      <c r="BE2424" s="18">
        <f t="shared" si="835"/>
        <v>2.418E-2</v>
      </c>
      <c r="BF2424" s="18" t="str">
        <f t="shared" si="829"/>
        <v/>
      </c>
      <c r="BN2424" s="18" t="str">
        <f t="shared" si="830"/>
        <v>s</v>
      </c>
    </row>
    <row r="2425" spans="3:66" ht="50.1" customHeight="1" thickTop="1" thickBot="1" x14ac:dyDescent="0.3">
      <c r="C2425" s="46"/>
      <c r="D2425" s="46"/>
      <c r="E2425" s="46"/>
      <c r="F2425" s="122"/>
      <c r="G2425" s="122"/>
      <c r="H2425" s="78" t="str">
        <f t="shared" si="831"/>
        <v/>
      </c>
      <c r="I2425" s="78" t="str">
        <f t="shared" si="832"/>
        <v/>
      </c>
      <c r="J2425" s="16"/>
      <c r="K2425" s="46" t="str">
        <f t="shared" si="833"/>
        <v/>
      </c>
      <c r="L2425" s="16"/>
      <c r="M2425" s="16"/>
      <c r="N2425" s="46"/>
      <c r="O2425" s="47" t="str">
        <f t="shared" si="836"/>
        <v/>
      </c>
      <c r="P2425" s="47"/>
      <c r="Q2425" s="48" t="str">
        <f>IFERROR(VLOOKUP(E2425,Funcionários!$C$8:$E$207,3,FALSE),"")</f>
        <v/>
      </c>
      <c r="R2425" s="47"/>
      <c r="S2425" s="49" t="str">
        <f t="shared" si="837"/>
        <v/>
      </c>
      <c r="T2425" s="49">
        <v>2.419E-2</v>
      </c>
      <c r="U2425" s="48" t="str">
        <f>IF(Funcionários!C2426=0,"",Funcionários!C2426)</f>
        <v/>
      </c>
      <c r="V2425" s="50">
        <f>IF(U2425="",0,IF(COUNTIFS($E$7:$E$3006,U2425,$I$7:$I$3006,'RC'!$E$6)=0,0,COUNTIFS($M$7:$M$3006,"Concluída no prazo",$E$7:$E$3006,U2425,$I$7:$I$3006,'RC'!$E$6)/COUNTIFS($E$7:$E$3006,U2425,$I$7:$I$3006,'RC'!$E$6)))</f>
        <v>0</v>
      </c>
      <c r="W2425" s="49">
        <f>SUMIFS($J$7:$J$3006,$E$7:$E$3006,U2425,$I$7:$I$3006,'RC'!$E$6)+SUMIFS($L$7:$L$3006,$E$7:$E$3006,U2425,$I$7:$I$3006,'RC'!$E$6)</f>
        <v>0</v>
      </c>
      <c r="X2425" s="48">
        <f>COUNTIFS($E$7:$E$3006,U2425,$I$7:$I$3006,'RC'!$E$6)</f>
        <v>0</v>
      </c>
      <c r="Y2425" s="48"/>
      <c r="Z2425" s="51" t="str">
        <f>IF(AQ2425='RC'!$E$6,AC2425*1000+AD2425,"")</f>
        <v/>
      </c>
      <c r="AA2425" s="51" t="str">
        <f>IF(AB2425="","",IF(AQ2425='RC'!$E$6,AC2425*1000-AD2425,""))</f>
        <v/>
      </c>
      <c r="AB2425" s="48" t="str">
        <f>IFERROR(VLOOKUP(E2425,Funcionários!$C$8:$E$207,3,FALSE),"")</f>
        <v/>
      </c>
      <c r="AC2425" s="50" t="str">
        <f>IF(AB2425="","",IF(COUNTIFS($AB$7:$AB$3006,AB2425,$AQ$7:$AQ$3006,'RC'!$E$6)=0,"",COUNTIFS($M$7:$M$3006,"Concluída no prazo",$AB$7:$AB$3006,AB2425,$AQ$7:$AQ$3006,'RC'!$E$6)/COUNTIFS($AB$7:$AB$3006,AB2425,$AQ$7:$AQ$3006,'RC'!$E$6)))</f>
        <v/>
      </c>
      <c r="AD2425" s="48">
        <f>SUMIF($AQ$7:$AQ$3006,'RC'!$E$6,$J$7:$J$3006)+SUMIF($AQ$7:$AQ$3006,'RC'!$E$6,$L$7:$L$3006)</f>
        <v>21</v>
      </c>
      <c r="AF2425" s="48">
        <v>2.5819999999992599E-2</v>
      </c>
      <c r="AG2425" s="48">
        <f>IF(OR(AQ2425="",AQ2425&lt;&gt;'RC'!$E$6,AB2425&lt;&gt;'RC'!$D$21),0,1)</f>
        <v>0</v>
      </c>
      <c r="AH2425" s="48">
        <f t="shared" si="834"/>
        <v>2.5819999999992599E-2</v>
      </c>
      <c r="AI2425" s="48" t="str">
        <f t="shared" si="816"/>
        <v/>
      </c>
      <c r="AJ2425" s="48" t="str">
        <f t="shared" si="817"/>
        <v/>
      </c>
      <c r="AK2425" s="52" t="str">
        <f t="shared" si="818"/>
        <v/>
      </c>
      <c r="AL2425" s="52" t="str">
        <f t="shared" si="819"/>
        <v/>
      </c>
      <c r="AM2425" s="48" t="str">
        <f t="shared" si="820"/>
        <v/>
      </c>
      <c r="AN2425" s="48" t="str">
        <f t="shared" si="821"/>
        <v/>
      </c>
      <c r="AP2425" s="18" t="str">
        <f t="shared" si="822"/>
        <v/>
      </c>
      <c r="AQ2425" s="18" t="str">
        <f t="shared" si="823"/>
        <v/>
      </c>
      <c r="AR2425" s="18">
        <v>2.5819999999999999E-2</v>
      </c>
      <c r="AS2425" s="18">
        <f>IF(AF!$D$27="Todos",1,IF(M2425=AF!$D$27,1,0))</f>
        <v>1</v>
      </c>
      <c r="AT2425" s="53">
        <f>IF(AND(E2425=AF!$D$6,OR(LT!M2425=AF!$D$27,AF!$D$27="Todos"),OR(AP2425=AF!$E$8,AQ2425=AF!$E$8)),AR2425+AS2425,0)</f>
        <v>0</v>
      </c>
      <c r="AU2425" s="18" t="str">
        <f t="shared" si="824"/>
        <v/>
      </c>
      <c r="AV2425" s="54" t="str">
        <f t="shared" si="825"/>
        <v/>
      </c>
      <c r="AW2425" s="54" t="str">
        <f t="shared" si="826"/>
        <v/>
      </c>
      <c r="AX2425" s="18" t="str">
        <f t="shared" si="827"/>
        <v/>
      </c>
      <c r="AY2425" s="18" t="str">
        <f t="shared" si="828"/>
        <v/>
      </c>
      <c r="BA2425" s="18">
        <f>IF($E2425=AF!$D$6,IF($M2425="Concluída no prazo",2,IF($M2425="Concluída com atraso",1,0)),0)</f>
        <v>0</v>
      </c>
      <c r="BB2425" s="18">
        <f>IF($E2425=AF!$D$6,IF($M2425="Atrasada",2,IF($M2425="Concluída com atraso",1,0)),0)</f>
        <v>0</v>
      </c>
      <c r="BC2425" s="18">
        <v>2.419E-2</v>
      </c>
      <c r="BD2425" s="18">
        <f t="shared" si="835"/>
        <v>2.419E-2</v>
      </c>
      <c r="BE2425" s="18">
        <f t="shared" si="835"/>
        <v>2.419E-2</v>
      </c>
      <c r="BF2425" s="18" t="str">
        <f t="shared" si="829"/>
        <v/>
      </c>
      <c r="BN2425" s="18" t="str">
        <f t="shared" si="830"/>
        <v>s</v>
      </c>
    </row>
    <row r="2426" spans="3:66" ht="50.1" customHeight="1" thickTop="1" thickBot="1" x14ac:dyDescent="0.3">
      <c r="C2426" s="46"/>
      <c r="D2426" s="46"/>
      <c r="E2426" s="46"/>
      <c r="F2426" s="122"/>
      <c r="G2426" s="122"/>
      <c r="H2426" s="78" t="str">
        <f t="shared" si="831"/>
        <v/>
      </c>
      <c r="I2426" s="78" t="str">
        <f t="shared" si="832"/>
        <v/>
      </c>
      <c r="J2426" s="16"/>
      <c r="K2426" s="46" t="str">
        <f t="shared" si="833"/>
        <v/>
      </c>
      <c r="L2426" s="16"/>
      <c r="M2426" s="16"/>
      <c r="N2426" s="46"/>
      <c r="O2426" s="47" t="str">
        <f t="shared" si="836"/>
        <v/>
      </c>
      <c r="P2426" s="47"/>
      <c r="Q2426" s="48" t="str">
        <f>IFERROR(VLOOKUP(E2426,Funcionários!$C$8:$E$207,3,FALSE),"")</f>
        <v/>
      </c>
      <c r="R2426" s="47"/>
      <c r="S2426" s="49" t="str">
        <f t="shared" si="837"/>
        <v/>
      </c>
      <c r="T2426" s="49">
        <v>2.4199999999999999E-2</v>
      </c>
      <c r="U2426" s="48" t="str">
        <f>IF(Funcionários!C2427=0,"",Funcionários!C2427)</f>
        <v/>
      </c>
      <c r="V2426" s="50">
        <f>IF(U2426="",0,IF(COUNTIFS($E$7:$E$3006,U2426,$I$7:$I$3006,'RC'!$E$6)=0,0,COUNTIFS($M$7:$M$3006,"Concluída no prazo",$E$7:$E$3006,U2426,$I$7:$I$3006,'RC'!$E$6)/COUNTIFS($E$7:$E$3006,U2426,$I$7:$I$3006,'RC'!$E$6)))</f>
        <v>0</v>
      </c>
      <c r="W2426" s="49">
        <f>SUMIFS($J$7:$J$3006,$E$7:$E$3006,U2426,$I$7:$I$3006,'RC'!$E$6)+SUMIFS($L$7:$L$3006,$E$7:$E$3006,U2426,$I$7:$I$3006,'RC'!$E$6)</f>
        <v>0</v>
      </c>
      <c r="X2426" s="48">
        <f>COUNTIFS($E$7:$E$3006,U2426,$I$7:$I$3006,'RC'!$E$6)</f>
        <v>0</v>
      </c>
      <c r="Y2426" s="48"/>
      <c r="Z2426" s="51" t="str">
        <f>IF(AQ2426='RC'!$E$6,AC2426*1000+AD2426,"")</f>
        <v/>
      </c>
      <c r="AA2426" s="51" t="str">
        <f>IF(AB2426="","",IF(AQ2426='RC'!$E$6,AC2426*1000-AD2426,""))</f>
        <v/>
      </c>
      <c r="AB2426" s="48" t="str">
        <f>IFERROR(VLOOKUP(E2426,Funcionários!$C$8:$E$207,3,FALSE),"")</f>
        <v/>
      </c>
      <c r="AC2426" s="50" t="str">
        <f>IF(AB2426="","",IF(COUNTIFS($AB$7:$AB$3006,AB2426,$AQ$7:$AQ$3006,'RC'!$E$6)=0,"",COUNTIFS($M$7:$M$3006,"Concluída no prazo",$AB$7:$AB$3006,AB2426,$AQ$7:$AQ$3006,'RC'!$E$6)/COUNTIFS($AB$7:$AB$3006,AB2426,$AQ$7:$AQ$3006,'RC'!$E$6)))</f>
        <v/>
      </c>
      <c r="AD2426" s="48">
        <f>SUMIF($AQ$7:$AQ$3006,'RC'!$E$6,$J$7:$J$3006)+SUMIF($AQ$7:$AQ$3006,'RC'!$E$6,$L$7:$L$3006)</f>
        <v>21</v>
      </c>
      <c r="AF2426" s="48">
        <v>2.5809999999992599E-2</v>
      </c>
      <c r="AG2426" s="48">
        <f>IF(OR(AQ2426="",AQ2426&lt;&gt;'RC'!$E$6,AB2426&lt;&gt;'RC'!$D$21),0,1)</f>
        <v>0</v>
      </c>
      <c r="AH2426" s="48">
        <f t="shared" si="834"/>
        <v>2.5809999999992599E-2</v>
      </c>
      <c r="AI2426" s="48" t="str">
        <f t="shared" si="816"/>
        <v/>
      </c>
      <c r="AJ2426" s="48" t="str">
        <f t="shared" si="817"/>
        <v/>
      </c>
      <c r="AK2426" s="52" t="str">
        <f t="shared" si="818"/>
        <v/>
      </c>
      <c r="AL2426" s="52" t="str">
        <f t="shared" si="819"/>
        <v/>
      </c>
      <c r="AM2426" s="48" t="str">
        <f t="shared" si="820"/>
        <v/>
      </c>
      <c r="AN2426" s="48" t="str">
        <f t="shared" si="821"/>
        <v/>
      </c>
      <c r="AP2426" s="18" t="str">
        <f t="shared" si="822"/>
        <v/>
      </c>
      <c r="AQ2426" s="18" t="str">
        <f t="shared" si="823"/>
        <v/>
      </c>
      <c r="AR2426" s="18">
        <v>2.581E-2</v>
      </c>
      <c r="AS2426" s="18">
        <f>IF(AF!$D$27="Todos",1,IF(M2426=AF!$D$27,1,0))</f>
        <v>1</v>
      </c>
      <c r="AT2426" s="53">
        <f>IF(AND(E2426=AF!$D$6,OR(LT!M2426=AF!$D$27,AF!$D$27="Todos"),OR(AP2426=AF!$E$8,AQ2426=AF!$E$8)),AR2426+AS2426,0)</f>
        <v>0</v>
      </c>
      <c r="AU2426" s="18" t="str">
        <f t="shared" si="824"/>
        <v/>
      </c>
      <c r="AV2426" s="54" t="str">
        <f t="shared" si="825"/>
        <v/>
      </c>
      <c r="AW2426" s="54" t="str">
        <f t="shared" si="826"/>
        <v/>
      </c>
      <c r="AX2426" s="18" t="str">
        <f t="shared" si="827"/>
        <v/>
      </c>
      <c r="AY2426" s="18" t="str">
        <f t="shared" si="828"/>
        <v/>
      </c>
      <c r="BA2426" s="18">
        <f>IF($E2426=AF!$D$6,IF($M2426="Concluída no prazo",2,IF($M2426="Concluída com atraso",1,0)),0)</f>
        <v>0</v>
      </c>
      <c r="BB2426" s="18">
        <f>IF($E2426=AF!$D$6,IF($M2426="Atrasada",2,IF($M2426="Concluída com atraso",1,0)),0)</f>
        <v>0</v>
      </c>
      <c r="BC2426" s="18">
        <v>2.4199999999999999E-2</v>
      </c>
      <c r="BD2426" s="18">
        <f t="shared" si="835"/>
        <v>2.4199999999999999E-2</v>
      </c>
      <c r="BE2426" s="18">
        <f t="shared" si="835"/>
        <v>2.4199999999999999E-2</v>
      </c>
      <c r="BF2426" s="18" t="str">
        <f t="shared" si="829"/>
        <v/>
      </c>
      <c r="BN2426" s="18" t="str">
        <f t="shared" si="830"/>
        <v>s</v>
      </c>
    </row>
    <row r="2427" spans="3:66" ht="50.1" customHeight="1" thickTop="1" thickBot="1" x14ac:dyDescent="0.3">
      <c r="C2427" s="46"/>
      <c r="D2427" s="46"/>
      <c r="E2427" s="46"/>
      <c r="F2427" s="122"/>
      <c r="G2427" s="122"/>
      <c r="H2427" s="78" t="str">
        <f t="shared" si="831"/>
        <v/>
      </c>
      <c r="I2427" s="78" t="str">
        <f t="shared" si="832"/>
        <v/>
      </c>
      <c r="J2427" s="16"/>
      <c r="K2427" s="46" t="str">
        <f t="shared" si="833"/>
        <v/>
      </c>
      <c r="L2427" s="16"/>
      <c r="M2427" s="16"/>
      <c r="N2427" s="46"/>
      <c r="O2427" s="47" t="str">
        <f t="shared" si="836"/>
        <v/>
      </c>
      <c r="P2427" s="47"/>
      <c r="Q2427" s="48" t="str">
        <f>IFERROR(VLOOKUP(E2427,Funcionários!$C$8:$E$207,3,FALSE),"")</f>
        <v/>
      </c>
      <c r="R2427" s="47"/>
      <c r="S2427" s="49" t="str">
        <f t="shared" si="837"/>
        <v/>
      </c>
      <c r="T2427" s="49">
        <v>2.4209999999999999E-2</v>
      </c>
      <c r="U2427" s="48" t="str">
        <f>IF(Funcionários!C2428=0,"",Funcionários!C2428)</f>
        <v/>
      </c>
      <c r="V2427" s="50">
        <f>IF(U2427="",0,IF(COUNTIFS($E$7:$E$3006,U2427,$I$7:$I$3006,'RC'!$E$6)=0,0,COUNTIFS($M$7:$M$3006,"Concluída no prazo",$E$7:$E$3006,U2427,$I$7:$I$3006,'RC'!$E$6)/COUNTIFS($E$7:$E$3006,U2427,$I$7:$I$3006,'RC'!$E$6)))</f>
        <v>0</v>
      </c>
      <c r="W2427" s="49">
        <f>SUMIFS($J$7:$J$3006,$E$7:$E$3006,U2427,$I$7:$I$3006,'RC'!$E$6)+SUMIFS($L$7:$L$3006,$E$7:$E$3006,U2427,$I$7:$I$3006,'RC'!$E$6)</f>
        <v>0</v>
      </c>
      <c r="X2427" s="48">
        <f>COUNTIFS($E$7:$E$3006,U2427,$I$7:$I$3006,'RC'!$E$6)</f>
        <v>0</v>
      </c>
      <c r="Y2427" s="48"/>
      <c r="Z2427" s="51" t="str">
        <f>IF(AQ2427='RC'!$E$6,AC2427*1000+AD2427,"")</f>
        <v/>
      </c>
      <c r="AA2427" s="51" t="str">
        <f>IF(AB2427="","",IF(AQ2427='RC'!$E$6,AC2427*1000-AD2427,""))</f>
        <v/>
      </c>
      <c r="AB2427" s="48" t="str">
        <f>IFERROR(VLOOKUP(E2427,Funcionários!$C$8:$E$207,3,FALSE),"")</f>
        <v/>
      </c>
      <c r="AC2427" s="50" t="str">
        <f>IF(AB2427="","",IF(COUNTIFS($AB$7:$AB$3006,AB2427,$AQ$7:$AQ$3006,'RC'!$E$6)=0,"",COUNTIFS($M$7:$M$3006,"Concluída no prazo",$AB$7:$AB$3006,AB2427,$AQ$7:$AQ$3006,'RC'!$E$6)/COUNTIFS($AB$7:$AB$3006,AB2427,$AQ$7:$AQ$3006,'RC'!$E$6)))</f>
        <v/>
      </c>
      <c r="AD2427" s="48">
        <f>SUMIF($AQ$7:$AQ$3006,'RC'!$E$6,$J$7:$J$3006)+SUMIF($AQ$7:$AQ$3006,'RC'!$E$6,$L$7:$L$3006)</f>
        <v>21</v>
      </c>
      <c r="AF2427" s="48">
        <v>2.57999999999926E-2</v>
      </c>
      <c r="AG2427" s="48">
        <f>IF(OR(AQ2427="",AQ2427&lt;&gt;'RC'!$E$6,AB2427&lt;&gt;'RC'!$D$21),0,1)</f>
        <v>0</v>
      </c>
      <c r="AH2427" s="48">
        <f t="shared" si="834"/>
        <v>2.57999999999926E-2</v>
      </c>
      <c r="AI2427" s="48" t="str">
        <f t="shared" si="816"/>
        <v/>
      </c>
      <c r="AJ2427" s="48" t="str">
        <f t="shared" si="817"/>
        <v/>
      </c>
      <c r="AK2427" s="52" t="str">
        <f t="shared" si="818"/>
        <v/>
      </c>
      <c r="AL2427" s="52" t="str">
        <f t="shared" si="819"/>
        <v/>
      </c>
      <c r="AM2427" s="48" t="str">
        <f t="shared" si="820"/>
        <v/>
      </c>
      <c r="AN2427" s="48" t="str">
        <f t="shared" si="821"/>
        <v/>
      </c>
      <c r="AP2427" s="18" t="str">
        <f t="shared" si="822"/>
        <v/>
      </c>
      <c r="AQ2427" s="18" t="str">
        <f t="shared" si="823"/>
        <v/>
      </c>
      <c r="AR2427" s="18">
        <v>2.58E-2</v>
      </c>
      <c r="AS2427" s="18">
        <f>IF(AF!$D$27="Todos",1,IF(M2427=AF!$D$27,1,0))</f>
        <v>1</v>
      </c>
      <c r="AT2427" s="53">
        <f>IF(AND(E2427=AF!$D$6,OR(LT!M2427=AF!$D$27,AF!$D$27="Todos"),OR(AP2427=AF!$E$8,AQ2427=AF!$E$8)),AR2427+AS2427,0)</f>
        <v>0</v>
      </c>
      <c r="AU2427" s="18" t="str">
        <f t="shared" si="824"/>
        <v/>
      </c>
      <c r="AV2427" s="54" t="str">
        <f t="shared" si="825"/>
        <v/>
      </c>
      <c r="AW2427" s="54" t="str">
        <f t="shared" si="826"/>
        <v/>
      </c>
      <c r="AX2427" s="18" t="str">
        <f t="shared" si="827"/>
        <v/>
      </c>
      <c r="AY2427" s="18" t="str">
        <f t="shared" si="828"/>
        <v/>
      </c>
      <c r="BA2427" s="18">
        <f>IF($E2427=AF!$D$6,IF($M2427="Concluída no prazo",2,IF($M2427="Concluída com atraso",1,0)),0)</f>
        <v>0</v>
      </c>
      <c r="BB2427" s="18">
        <f>IF($E2427=AF!$D$6,IF($M2427="Atrasada",2,IF($M2427="Concluída com atraso",1,0)),0)</f>
        <v>0</v>
      </c>
      <c r="BC2427" s="18">
        <v>2.4209999999999999E-2</v>
      </c>
      <c r="BD2427" s="18">
        <f t="shared" si="835"/>
        <v>2.4209999999999999E-2</v>
      </c>
      <c r="BE2427" s="18">
        <f t="shared" si="835"/>
        <v>2.4209999999999999E-2</v>
      </c>
      <c r="BF2427" s="18" t="str">
        <f t="shared" si="829"/>
        <v/>
      </c>
      <c r="BN2427" s="18" t="str">
        <f t="shared" si="830"/>
        <v>s</v>
      </c>
    </row>
    <row r="2428" spans="3:66" ht="50.1" customHeight="1" thickTop="1" thickBot="1" x14ac:dyDescent="0.3">
      <c r="C2428" s="46"/>
      <c r="D2428" s="46"/>
      <c r="E2428" s="46"/>
      <c r="F2428" s="122"/>
      <c r="G2428" s="122"/>
      <c r="H2428" s="78" t="str">
        <f t="shared" si="831"/>
        <v/>
      </c>
      <c r="I2428" s="78" t="str">
        <f t="shared" si="832"/>
        <v/>
      </c>
      <c r="J2428" s="16"/>
      <c r="K2428" s="46" t="str">
        <f t="shared" si="833"/>
        <v/>
      </c>
      <c r="L2428" s="16"/>
      <c r="M2428" s="16"/>
      <c r="N2428" s="46"/>
      <c r="O2428" s="47" t="str">
        <f t="shared" si="836"/>
        <v/>
      </c>
      <c r="P2428" s="47"/>
      <c r="Q2428" s="48" t="str">
        <f>IFERROR(VLOOKUP(E2428,Funcionários!$C$8:$E$207,3,FALSE),"")</f>
        <v/>
      </c>
      <c r="R2428" s="47"/>
      <c r="S2428" s="49" t="str">
        <f t="shared" si="837"/>
        <v/>
      </c>
      <c r="T2428" s="49">
        <v>2.4219999999999998E-2</v>
      </c>
      <c r="U2428" s="48" t="str">
        <f>IF(Funcionários!C2429=0,"",Funcionários!C2429)</f>
        <v/>
      </c>
      <c r="V2428" s="50">
        <f>IF(U2428="",0,IF(COUNTIFS($E$7:$E$3006,U2428,$I$7:$I$3006,'RC'!$E$6)=0,0,COUNTIFS($M$7:$M$3006,"Concluída no prazo",$E$7:$E$3006,U2428,$I$7:$I$3006,'RC'!$E$6)/COUNTIFS($E$7:$E$3006,U2428,$I$7:$I$3006,'RC'!$E$6)))</f>
        <v>0</v>
      </c>
      <c r="W2428" s="49">
        <f>SUMIFS($J$7:$J$3006,$E$7:$E$3006,U2428,$I$7:$I$3006,'RC'!$E$6)+SUMIFS($L$7:$L$3006,$E$7:$E$3006,U2428,$I$7:$I$3006,'RC'!$E$6)</f>
        <v>0</v>
      </c>
      <c r="X2428" s="48">
        <f>COUNTIFS($E$7:$E$3006,U2428,$I$7:$I$3006,'RC'!$E$6)</f>
        <v>0</v>
      </c>
      <c r="Y2428" s="48"/>
      <c r="Z2428" s="51" t="str">
        <f>IF(AQ2428='RC'!$E$6,AC2428*1000+AD2428,"")</f>
        <v/>
      </c>
      <c r="AA2428" s="51" t="str">
        <f>IF(AB2428="","",IF(AQ2428='RC'!$E$6,AC2428*1000-AD2428,""))</f>
        <v/>
      </c>
      <c r="AB2428" s="48" t="str">
        <f>IFERROR(VLOOKUP(E2428,Funcionários!$C$8:$E$207,3,FALSE),"")</f>
        <v/>
      </c>
      <c r="AC2428" s="50" t="str">
        <f>IF(AB2428="","",IF(COUNTIFS($AB$7:$AB$3006,AB2428,$AQ$7:$AQ$3006,'RC'!$E$6)=0,"",COUNTIFS($M$7:$M$3006,"Concluída no prazo",$AB$7:$AB$3006,AB2428,$AQ$7:$AQ$3006,'RC'!$E$6)/COUNTIFS($AB$7:$AB$3006,AB2428,$AQ$7:$AQ$3006,'RC'!$E$6)))</f>
        <v/>
      </c>
      <c r="AD2428" s="48">
        <f>SUMIF($AQ$7:$AQ$3006,'RC'!$E$6,$J$7:$J$3006)+SUMIF($AQ$7:$AQ$3006,'RC'!$E$6,$L$7:$L$3006)</f>
        <v>21</v>
      </c>
      <c r="AF2428" s="48">
        <v>2.57899999999926E-2</v>
      </c>
      <c r="AG2428" s="48">
        <f>IF(OR(AQ2428="",AQ2428&lt;&gt;'RC'!$E$6,AB2428&lt;&gt;'RC'!$D$21),0,1)</f>
        <v>0</v>
      </c>
      <c r="AH2428" s="48">
        <f t="shared" si="834"/>
        <v>2.57899999999926E-2</v>
      </c>
      <c r="AI2428" s="48" t="str">
        <f t="shared" si="816"/>
        <v/>
      </c>
      <c r="AJ2428" s="48" t="str">
        <f t="shared" si="817"/>
        <v/>
      </c>
      <c r="AK2428" s="52" t="str">
        <f t="shared" si="818"/>
        <v/>
      </c>
      <c r="AL2428" s="52" t="str">
        <f t="shared" si="819"/>
        <v/>
      </c>
      <c r="AM2428" s="48" t="str">
        <f t="shared" si="820"/>
        <v/>
      </c>
      <c r="AN2428" s="48" t="str">
        <f t="shared" si="821"/>
        <v/>
      </c>
      <c r="AP2428" s="18" t="str">
        <f t="shared" si="822"/>
        <v/>
      </c>
      <c r="AQ2428" s="18" t="str">
        <f t="shared" si="823"/>
        <v/>
      </c>
      <c r="AR2428" s="18">
        <v>2.579E-2</v>
      </c>
      <c r="AS2428" s="18">
        <f>IF(AF!$D$27="Todos",1,IF(M2428=AF!$D$27,1,0))</f>
        <v>1</v>
      </c>
      <c r="AT2428" s="53">
        <f>IF(AND(E2428=AF!$D$6,OR(LT!M2428=AF!$D$27,AF!$D$27="Todos"),OR(AP2428=AF!$E$8,AQ2428=AF!$E$8)),AR2428+AS2428,0)</f>
        <v>0</v>
      </c>
      <c r="AU2428" s="18" t="str">
        <f t="shared" si="824"/>
        <v/>
      </c>
      <c r="AV2428" s="54" t="str">
        <f t="shared" si="825"/>
        <v/>
      </c>
      <c r="AW2428" s="54" t="str">
        <f t="shared" si="826"/>
        <v/>
      </c>
      <c r="AX2428" s="18" t="str">
        <f t="shared" si="827"/>
        <v/>
      </c>
      <c r="AY2428" s="18" t="str">
        <f t="shared" si="828"/>
        <v/>
      </c>
      <c r="BA2428" s="18">
        <f>IF($E2428=AF!$D$6,IF($M2428="Concluída no prazo",2,IF($M2428="Concluída com atraso",1,0)),0)</f>
        <v>0</v>
      </c>
      <c r="BB2428" s="18">
        <f>IF($E2428=AF!$D$6,IF($M2428="Atrasada",2,IF($M2428="Concluída com atraso",1,0)),0)</f>
        <v>0</v>
      </c>
      <c r="BC2428" s="18">
        <v>2.4219999999999998E-2</v>
      </c>
      <c r="BD2428" s="18">
        <f t="shared" si="835"/>
        <v>2.4219999999999998E-2</v>
      </c>
      <c r="BE2428" s="18">
        <f t="shared" si="835"/>
        <v>2.4219999999999998E-2</v>
      </c>
      <c r="BF2428" s="18" t="str">
        <f t="shared" si="829"/>
        <v/>
      </c>
      <c r="BN2428" s="18" t="str">
        <f t="shared" si="830"/>
        <v>s</v>
      </c>
    </row>
    <row r="2429" spans="3:66" ht="50.1" customHeight="1" thickTop="1" thickBot="1" x14ac:dyDescent="0.3">
      <c r="C2429" s="46"/>
      <c r="D2429" s="46"/>
      <c r="E2429" s="46"/>
      <c r="F2429" s="122"/>
      <c r="G2429" s="122"/>
      <c r="H2429" s="78" t="str">
        <f t="shared" si="831"/>
        <v/>
      </c>
      <c r="I2429" s="78" t="str">
        <f t="shared" si="832"/>
        <v/>
      </c>
      <c r="J2429" s="16"/>
      <c r="K2429" s="46" t="str">
        <f t="shared" si="833"/>
        <v/>
      </c>
      <c r="L2429" s="16"/>
      <c r="M2429" s="16"/>
      <c r="N2429" s="46"/>
      <c r="O2429" s="47" t="str">
        <f t="shared" si="836"/>
        <v/>
      </c>
      <c r="P2429" s="47"/>
      <c r="Q2429" s="48" t="str">
        <f>IFERROR(VLOOKUP(E2429,Funcionários!$C$8:$E$207,3,FALSE),"")</f>
        <v/>
      </c>
      <c r="R2429" s="47"/>
      <c r="S2429" s="49" t="str">
        <f t="shared" si="837"/>
        <v/>
      </c>
      <c r="T2429" s="49">
        <v>2.4230000000000002E-2</v>
      </c>
      <c r="U2429" s="48" t="str">
        <f>IF(Funcionários!C2430=0,"",Funcionários!C2430)</f>
        <v/>
      </c>
      <c r="V2429" s="50">
        <f>IF(U2429="",0,IF(COUNTIFS($E$7:$E$3006,U2429,$I$7:$I$3006,'RC'!$E$6)=0,0,COUNTIFS($M$7:$M$3006,"Concluída no prazo",$E$7:$E$3006,U2429,$I$7:$I$3006,'RC'!$E$6)/COUNTIFS($E$7:$E$3006,U2429,$I$7:$I$3006,'RC'!$E$6)))</f>
        <v>0</v>
      </c>
      <c r="W2429" s="49">
        <f>SUMIFS($J$7:$J$3006,$E$7:$E$3006,U2429,$I$7:$I$3006,'RC'!$E$6)+SUMIFS($L$7:$L$3006,$E$7:$E$3006,U2429,$I$7:$I$3006,'RC'!$E$6)</f>
        <v>0</v>
      </c>
      <c r="X2429" s="48">
        <f>COUNTIFS($E$7:$E$3006,U2429,$I$7:$I$3006,'RC'!$E$6)</f>
        <v>0</v>
      </c>
      <c r="Y2429" s="48"/>
      <c r="Z2429" s="51" t="str">
        <f>IF(AQ2429='RC'!$E$6,AC2429*1000+AD2429,"")</f>
        <v/>
      </c>
      <c r="AA2429" s="51" t="str">
        <f>IF(AB2429="","",IF(AQ2429='RC'!$E$6,AC2429*1000-AD2429,""))</f>
        <v/>
      </c>
      <c r="AB2429" s="48" t="str">
        <f>IFERROR(VLOOKUP(E2429,Funcionários!$C$8:$E$207,3,FALSE),"")</f>
        <v/>
      </c>
      <c r="AC2429" s="50" t="str">
        <f>IF(AB2429="","",IF(COUNTIFS($AB$7:$AB$3006,AB2429,$AQ$7:$AQ$3006,'RC'!$E$6)=0,"",COUNTIFS($M$7:$M$3006,"Concluída no prazo",$AB$7:$AB$3006,AB2429,$AQ$7:$AQ$3006,'RC'!$E$6)/COUNTIFS($AB$7:$AB$3006,AB2429,$AQ$7:$AQ$3006,'RC'!$E$6)))</f>
        <v/>
      </c>
      <c r="AD2429" s="48">
        <f>SUMIF($AQ$7:$AQ$3006,'RC'!$E$6,$J$7:$J$3006)+SUMIF($AQ$7:$AQ$3006,'RC'!$E$6,$L$7:$L$3006)</f>
        <v>21</v>
      </c>
      <c r="AF2429" s="48">
        <v>2.5779999999992601E-2</v>
      </c>
      <c r="AG2429" s="48">
        <f>IF(OR(AQ2429="",AQ2429&lt;&gt;'RC'!$E$6,AB2429&lt;&gt;'RC'!$D$21),0,1)</f>
        <v>0</v>
      </c>
      <c r="AH2429" s="48">
        <f t="shared" si="834"/>
        <v>2.5779999999992601E-2</v>
      </c>
      <c r="AI2429" s="48" t="str">
        <f t="shared" si="816"/>
        <v/>
      </c>
      <c r="AJ2429" s="48" t="str">
        <f t="shared" si="817"/>
        <v/>
      </c>
      <c r="AK2429" s="52" t="str">
        <f t="shared" si="818"/>
        <v/>
      </c>
      <c r="AL2429" s="52" t="str">
        <f t="shared" si="819"/>
        <v/>
      </c>
      <c r="AM2429" s="48" t="str">
        <f t="shared" si="820"/>
        <v/>
      </c>
      <c r="AN2429" s="48" t="str">
        <f t="shared" si="821"/>
        <v/>
      </c>
      <c r="AP2429" s="18" t="str">
        <f t="shared" si="822"/>
        <v/>
      </c>
      <c r="AQ2429" s="18" t="str">
        <f t="shared" si="823"/>
        <v/>
      </c>
      <c r="AR2429" s="18">
        <v>2.5780000000000001E-2</v>
      </c>
      <c r="AS2429" s="18">
        <f>IF(AF!$D$27="Todos",1,IF(M2429=AF!$D$27,1,0))</f>
        <v>1</v>
      </c>
      <c r="AT2429" s="53">
        <f>IF(AND(E2429=AF!$D$6,OR(LT!M2429=AF!$D$27,AF!$D$27="Todos"),OR(AP2429=AF!$E$8,AQ2429=AF!$E$8)),AR2429+AS2429,0)</f>
        <v>0</v>
      </c>
      <c r="AU2429" s="18" t="str">
        <f t="shared" si="824"/>
        <v/>
      </c>
      <c r="AV2429" s="54" t="str">
        <f t="shared" si="825"/>
        <v/>
      </c>
      <c r="AW2429" s="54" t="str">
        <f t="shared" si="826"/>
        <v/>
      </c>
      <c r="AX2429" s="18" t="str">
        <f t="shared" si="827"/>
        <v/>
      </c>
      <c r="AY2429" s="18" t="str">
        <f t="shared" si="828"/>
        <v/>
      </c>
      <c r="BA2429" s="18">
        <f>IF($E2429=AF!$D$6,IF($M2429="Concluída no prazo",2,IF($M2429="Concluída com atraso",1,0)),0)</f>
        <v>0</v>
      </c>
      <c r="BB2429" s="18">
        <f>IF($E2429=AF!$D$6,IF($M2429="Atrasada",2,IF($M2429="Concluída com atraso",1,0)),0)</f>
        <v>0</v>
      </c>
      <c r="BC2429" s="18">
        <v>2.4230000000000002E-2</v>
      </c>
      <c r="BD2429" s="18">
        <f t="shared" si="835"/>
        <v>2.4230000000000002E-2</v>
      </c>
      <c r="BE2429" s="18">
        <f t="shared" si="835"/>
        <v>2.4230000000000002E-2</v>
      </c>
      <c r="BF2429" s="18" t="str">
        <f t="shared" si="829"/>
        <v/>
      </c>
      <c r="BN2429" s="18" t="str">
        <f t="shared" si="830"/>
        <v>s</v>
      </c>
    </row>
    <row r="2430" spans="3:66" ht="50.1" customHeight="1" thickTop="1" thickBot="1" x14ac:dyDescent="0.3">
      <c r="C2430" s="46"/>
      <c r="D2430" s="46"/>
      <c r="E2430" s="46"/>
      <c r="F2430" s="122"/>
      <c r="G2430" s="122"/>
      <c r="H2430" s="78" t="str">
        <f t="shared" si="831"/>
        <v/>
      </c>
      <c r="I2430" s="78" t="str">
        <f t="shared" si="832"/>
        <v/>
      </c>
      <c r="J2430" s="16"/>
      <c r="K2430" s="46" t="str">
        <f t="shared" si="833"/>
        <v/>
      </c>
      <c r="L2430" s="16"/>
      <c r="M2430" s="16"/>
      <c r="N2430" s="46"/>
      <c r="O2430" s="47" t="str">
        <f t="shared" si="836"/>
        <v/>
      </c>
      <c r="P2430" s="47"/>
      <c r="Q2430" s="48" t="str">
        <f>IFERROR(VLOOKUP(E2430,Funcionários!$C$8:$E$207,3,FALSE),"")</f>
        <v/>
      </c>
      <c r="R2430" s="47"/>
      <c r="S2430" s="49" t="str">
        <f t="shared" si="837"/>
        <v/>
      </c>
      <c r="T2430" s="49">
        <v>2.4240000000000001E-2</v>
      </c>
      <c r="U2430" s="48" t="str">
        <f>IF(Funcionários!C2431=0,"",Funcionários!C2431)</f>
        <v/>
      </c>
      <c r="V2430" s="50">
        <f>IF(U2430="",0,IF(COUNTIFS($E$7:$E$3006,U2430,$I$7:$I$3006,'RC'!$E$6)=0,0,COUNTIFS($M$7:$M$3006,"Concluída no prazo",$E$7:$E$3006,U2430,$I$7:$I$3006,'RC'!$E$6)/COUNTIFS($E$7:$E$3006,U2430,$I$7:$I$3006,'RC'!$E$6)))</f>
        <v>0</v>
      </c>
      <c r="W2430" s="49">
        <f>SUMIFS($J$7:$J$3006,$E$7:$E$3006,U2430,$I$7:$I$3006,'RC'!$E$6)+SUMIFS($L$7:$L$3006,$E$7:$E$3006,U2430,$I$7:$I$3006,'RC'!$E$6)</f>
        <v>0</v>
      </c>
      <c r="X2430" s="48">
        <f>COUNTIFS($E$7:$E$3006,U2430,$I$7:$I$3006,'RC'!$E$6)</f>
        <v>0</v>
      </c>
      <c r="Y2430" s="48"/>
      <c r="Z2430" s="51" t="str">
        <f>IF(AQ2430='RC'!$E$6,AC2430*1000+AD2430,"")</f>
        <v/>
      </c>
      <c r="AA2430" s="51" t="str">
        <f>IF(AB2430="","",IF(AQ2430='RC'!$E$6,AC2430*1000-AD2430,""))</f>
        <v/>
      </c>
      <c r="AB2430" s="48" t="str">
        <f>IFERROR(VLOOKUP(E2430,Funcionários!$C$8:$E$207,3,FALSE),"")</f>
        <v/>
      </c>
      <c r="AC2430" s="50" t="str">
        <f>IF(AB2430="","",IF(COUNTIFS($AB$7:$AB$3006,AB2430,$AQ$7:$AQ$3006,'RC'!$E$6)=0,"",COUNTIFS($M$7:$M$3006,"Concluída no prazo",$AB$7:$AB$3006,AB2430,$AQ$7:$AQ$3006,'RC'!$E$6)/COUNTIFS($AB$7:$AB$3006,AB2430,$AQ$7:$AQ$3006,'RC'!$E$6)))</f>
        <v/>
      </c>
      <c r="AD2430" s="48">
        <f>SUMIF($AQ$7:$AQ$3006,'RC'!$E$6,$J$7:$J$3006)+SUMIF($AQ$7:$AQ$3006,'RC'!$E$6,$L$7:$L$3006)</f>
        <v>21</v>
      </c>
      <c r="AF2430" s="48">
        <v>2.5769999999992601E-2</v>
      </c>
      <c r="AG2430" s="48">
        <f>IF(OR(AQ2430="",AQ2430&lt;&gt;'RC'!$E$6,AB2430&lt;&gt;'RC'!$D$21),0,1)</f>
        <v>0</v>
      </c>
      <c r="AH2430" s="48">
        <f t="shared" si="834"/>
        <v>2.5769999999992601E-2</v>
      </c>
      <c r="AI2430" s="48" t="str">
        <f t="shared" si="816"/>
        <v/>
      </c>
      <c r="AJ2430" s="48" t="str">
        <f t="shared" si="817"/>
        <v/>
      </c>
      <c r="AK2430" s="52" t="str">
        <f t="shared" si="818"/>
        <v/>
      </c>
      <c r="AL2430" s="52" t="str">
        <f t="shared" si="819"/>
        <v/>
      </c>
      <c r="AM2430" s="48" t="str">
        <f t="shared" si="820"/>
        <v/>
      </c>
      <c r="AN2430" s="48" t="str">
        <f t="shared" si="821"/>
        <v/>
      </c>
      <c r="AP2430" s="18" t="str">
        <f t="shared" si="822"/>
        <v/>
      </c>
      <c r="AQ2430" s="18" t="str">
        <f t="shared" si="823"/>
        <v/>
      </c>
      <c r="AR2430" s="18">
        <v>2.5770000000000001E-2</v>
      </c>
      <c r="AS2430" s="18">
        <f>IF(AF!$D$27="Todos",1,IF(M2430=AF!$D$27,1,0))</f>
        <v>1</v>
      </c>
      <c r="AT2430" s="53">
        <f>IF(AND(E2430=AF!$D$6,OR(LT!M2430=AF!$D$27,AF!$D$27="Todos"),OR(AP2430=AF!$E$8,AQ2430=AF!$E$8)),AR2430+AS2430,0)</f>
        <v>0</v>
      </c>
      <c r="AU2430" s="18" t="str">
        <f t="shared" si="824"/>
        <v/>
      </c>
      <c r="AV2430" s="54" t="str">
        <f t="shared" si="825"/>
        <v/>
      </c>
      <c r="AW2430" s="54" t="str">
        <f t="shared" si="826"/>
        <v/>
      </c>
      <c r="AX2430" s="18" t="str">
        <f t="shared" si="827"/>
        <v/>
      </c>
      <c r="AY2430" s="18" t="str">
        <f t="shared" si="828"/>
        <v/>
      </c>
      <c r="BA2430" s="18">
        <f>IF($E2430=AF!$D$6,IF($M2430="Concluída no prazo",2,IF($M2430="Concluída com atraso",1,0)),0)</f>
        <v>0</v>
      </c>
      <c r="BB2430" s="18">
        <f>IF($E2430=AF!$D$6,IF($M2430="Atrasada",2,IF($M2430="Concluída com atraso",1,0)),0)</f>
        <v>0</v>
      </c>
      <c r="BC2430" s="18">
        <v>2.4240000000000001E-2</v>
      </c>
      <c r="BD2430" s="18">
        <f t="shared" si="835"/>
        <v>2.4240000000000001E-2</v>
      </c>
      <c r="BE2430" s="18">
        <f t="shared" si="835"/>
        <v>2.4240000000000001E-2</v>
      </c>
      <c r="BF2430" s="18" t="str">
        <f t="shared" si="829"/>
        <v/>
      </c>
      <c r="BN2430" s="18" t="str">
        <f t="shared" si="830"/>
        <v>s</v>
      </c>
    </row>
    <row r="2431" spans="3:66" ht="50.1" customHeight="1" thickTop="1" thickBot="1" x14ac:dyDescent="0.3">
      <c r="C2431" s="46"/>
      <c r="D2431" s="46"/>
      <c r="E2431" s="46"/>
      <c r="F2431" s="122"/>
      <c r="G2431" s="122"/>
      <c r="H2431" s="78" t="str">
        <f t="shared" si="831"/>
        <v/>
      </c>
      <c r="I2431" s="78" t="str">
        <f t="shared" si="832"/>
        <v/>
      </c>
      <c r="J2431" s="16"/>
      <c r="K2431" s="46" t="str">
        <f t="shared" si="833"/>
        <v/>
      </c>
      <c r="L2431" s="16"/>
      <c r="M2431" s="16"/>
      <c r="N2431" s="46"/>
      <c r="O2431" s="47" t="str">
        <f t="shared" si="836"/>
        <v/>
      </c>
      <c r="P2431" s="47"/>
      <c r="Q2431" s="48" t="str">
        <f>IFERROR(VLOOKUP(E2431,Funcionários!$C$8:$E$207,3,FALSE),"")</f>
        <v/>
      </c>
      <c r="R2431" s="47"/>
      <c r="S2431" s="49" t="str">
        <f t="shared" si="837"/>
        <v/>
      </c>
      <c r="T2431" s="49">
        <v>2.4250000000000001E-2</v>
      </c>
      <c r="U2431" s="48" t="str">
        <f>IF(Funcionários!C2432=0,"",Funcionários!C2432)</f>
        <v/>
      </c>
      <c r="V2431" s="50">
        <f>IF(U2431="",0,IF(COUNTIFS($E$7:$E$3006,U2431,$I$7:$I$3006,'RC'!$E$6)=0,0,COUNTIFS($M$7:$M$3006,"Concluída no prazo",$E$7:$E$3006,U2431,$I$7:$I$3006,'RC'!$E$6)/COUNTIFS($E$7:$E$3006,U2431,$I$7:$I$3006,'RC'!$E$6)))</f>
        <v>0</v>
      </c>
      <c r="W2431" s="49">
        <f>SUMIFS($J$7:$J$3006,$E$7:$E$3006,U2431,$I$7:$I$3006,'RC'!$E$6)+SUMIFS($L$7:$L$3006,$E$7:$E$3006,U2431,$I$7:$I$3006,'RC'!$E$6)</f>
        <v>0</v>
      </c>
      <c r="X2431" s="48">
        <f>COUNTIFS($E$7:$E$3006,U2431,$I$7:$I$3006,'RC'!$E$6)</f>
        <v>0</v>
      </c>
      <c r="Y2431" s="48"/>
      <c r="Z2431" s="51" t="str">
        <f>IF(AQ2431='RC'!$E$6,AC2431*1000+AD2431,"")</f>
        <v/>
      </c>
      <c r="AA2431" s="51" t="str">
        <f>IF(AB2431="","",IF(AQ2431='RC'!$E$6,AC2431*1000-AD2431,""))</f>
        <v/>
      </c>
      <c r="AB2431" s="48" t="str">
        <f>IFERROR(VLOOKUP(E2431,Funcionários!$C$8:$E$207,3,FALSE),"")</f>
        <v/>
      </c>
      <c r="AC2431" s="50" t="str">
        <f>IF(AB2431="","",IF(COUNTIFS($AB$7:$AB$3006,AB2431,$AQ$7:$AQ$3006,'RC'!$E$6)=0,"",COUNTIFS($M$7:$M$3006,"Concluída no prazo",$AB$7:$AB$3006,AB2431,$AQ$7:$AQ$3006,'RC'!$E$6)/COUNTIFS($AB$7:$AB$3006,AB2431,$AQ$7:$AQ$3006,'RC'!$E$6)))</f>
        <v/>
      </c>
      <c r="AD2431" s="48">
        <f>SUMIF($AQ$7:$AQ$3006,'RC'!$E$6,$J$7:$J$3006)+SUMIF($AQ$7:$AQ$3006,'RC'!$E$6,$L$7:$L$3006)</f>
        <v>21</v>
      </c>
      <c r="AF2431" s="48">
        <v>2.5759999999992601E-2</v>
      </c>
      <c r="AG2431" s="48">
        <f>IF(OR(AQ2431="",AQ2431&lt;&gt;'RC'!$E$6,AB2431&lt;&gt;'RC'!$D$21),0,1)</f>
        <v>0</v>
      </c>
      <c r="AH2431" s="48">
        <f t="shared" si="834"/>
        <v>2.5759999999992601E-2</v>
      </c>
      <c r="AI2431" s="48" t="str">
        <f t="shared" si="816"/>
        <v/>
      </c>
      <c r="AJ2431" s="48" t="str">
        <f t="shared" si="817"/>
        <v/>
      </c>
      <c r="AK2431" s="52" t="str">
        <f t="shared" si="818"/>
        <v/>
      </c>
      <c r="AL2431" s="52" t="str">
        <f t="shared" si="819"/>
        <v/>
      </c>
      <c r="AM2431" s="48" t="str">
        <f t="shared" si="820"/>
        <v/>
      </c>
      <c r="AN2431" s="48" t="str">
        <f t="shared" si="821"/>
        <v/>
      </c>
      <c r="AP2431" s="18" t="str">
        <f t="shared" si="822"/>
        <v/>
      </c>
      <c r="AQ2431" s="18" t="str">
        <f t="shared" si="823"/>
        <v/>
      </c>
      <c r="AR2431" s="18">
        <v>2.5760000000000002E-2</v>
      </c>
      <c r="AS2431" s="18">
        <f>IF(AF!$D$27="Todos",1,IF(M2431=AF!$D$27,1,0))</f>
        <v>1</v>
      </c>
      <c r="AT2431" s="53">
        <f>IF(AND(E2431=AF!$D$6,OR(LT!M2431=AF!$D$27,AF!$D$27="Todos"),OR(AP2431=AF!$E$8,AQ2431=AF!$E$8)),AR2431+AS2431,0)</f>
        <v>0</v>
      </c>
      <c r="AU2431" s="18" t="str">
        <f t="shared" si="824"/>
        <v/>
      </c>
      <c r="AV2431" s="54" t="str">
        <f t="shared" si="825"/>
        <v/>
      </c>
      <c r="AW2431" s="54" t="str">
        <f t="shared" si="826"/>
        <v/>
      </c>
      <c r="AX2431" s="18" t="str">
        <f t="shared" si="827"/>
        <v/>
      </c>
      <c r="AY2431" s="18" t="str">
        <f t="shared" si="828"/>
        <v/>
      </c>
      <c r="BA2431" s="18">
        <f>IF($E2431=AF!$D$6,IF($M2431="Concluída no prazo",2,IF($M2431="Concluída com atraso",1,0)),0)</f>
        <v>0</v>
      </c>
      <c r="BB2431" s="18">
        <f>IF($E2431=AF!$D$6,IF($M2431="Atrasada",2,IF($M2431="Concluída com atraso",1,0)),0)</f>
        <v>0</v>
      </c>
      <c r="BC2431" s="18">
        <v>2.4250000000000001E-2</v>
      </c>
      <c r="BD2431" s="18">
        <f t="shared" si="835"/>
        <v>2.4250000000000001E-2</v>
      </c>
      <c r="BE2431" s="18">
        <f t="shared" si="835"/>
        <v>2.4250000000000001E-2</v>
      </c>
      <c r="BF2431" s="18" t="str">
        <f t="shared" si="829"/>
        <v/>
      </c>
      <c r="BN2431" s="18" t="str">
        <f t="shared" si="830"/>
        <v>s</v>
      </c>
    </row>
    <row r="2432" spans="3:66" ht="50.1" customHeight="1" thickTop="1" thickBot="1" x14ac:dyDescent="0.3">
      <c r="C2432" s="46"/>
      <c r="D2432" s="46"/>
      <c r="E2432" s="46"/>
      <c r="F2432" s="122"/>
      <c r="G2432" s="122"/>
      <c r="H2432" s="78" t="str">
        <f t="shared" si="831"/>
        <v/>
      </c>
      <c r="I2432" s="78" t="str">
        <f t="shared" si="832"/>
        <v/>
      </c>
      <c r="J2432" s="16"/>
      <c r="K2432" s="46" t="str">
        <f t="shared" si="833"/>
        <v/>
      </c>
      <c r="L2432" s="16"/>
      <c r="M2432" s="16"/>
      <c r="N2432" s="46"/>
      <c r="O2432" s="47" t="str">
        <f t="shared" si="836"/>
        <v/>
      </c>
      <c r="P2432" s="47"/>
      <c r="Q2432" s="48" t="str">
        <f>IFERROR(VLOOKUP(E2432,Funcionários!$C$8:$E$207,3,FALSE),"")</f>
        <v/>
      </c>
      <c r="R2432" s="47"/>
      <c r="S2432" s="49" t="str">
        <f t="shared" si="837"/>
        <v/>
      </c>
      <c r="T2432" s="49">
        <v>2.426E-2</v>
      </c>
      <c r="U2432" s="48" t="str">
        <f>IF(Funcionários!C2433=0,"",Funcionários!C2433)</f>
        <v/>
      </c>
      <c r="V2432" s="50">
        <f>IF(U2432="",0,IF(COUNTIFS($E$7:$E$3006,U2432,$I$7:$I$3006,'RC'!$E$6)=0,0,COUNTIFS($M$7:$M$3006,"Concluída no prazo",$E$7:$E$3006,U2432,$I$7:$I$3006,'RC'!$E$6)/COUNTIFS($E$7:$E$3006,U2432,$I$7:$I$3006,'RC'!$E$6)))</f>
        <v>0</v>
      </c>
      <c r="W2432" s="49">
        <f>SUMIFS($J$7:$J$3006,$E$7:$E$3006,U2432,$I$7:$I$3006,'RC'!$E$6)+SUMIFS($L$7:$L$3006,$E$7:$E$3006,U2432,$I$7:$I$3006,'RC'!$E$6)</f>
        <v>0</v>
      </c>
      <c r="X2432" s="48">
        <f>COUNTIFS($E$7:$E$3006,U2432,$I$7:$I$3006,'RC'!$E$6)</f>
        <v>0</v>
      </c>
      <c r="Y2432" s="48"/>
      <c r="Z2432" s="51" t="str">
        <f>IF(AQ2432='RC'!$E$6,AC2432*1000+AD2432,"")</f>
        <v/>
      </c>
      <c r="AA2432" s="51" t="str">
        <f>IF(AB2432="","",IF(AQ2432='RC'!$E$6,AC2432*1000-AD2432,""))</f>
        <v/>
      </c>
      <c r="AB2432" s="48" t="str">
        <f>IFERROR(VLOOKUP(E2432,Funcionários!$C$8:$E$207,3,FALSE),"")</f>
        <v/>
      </c>
      <c r="AC2432" s="50" t="str">
        <f>IF(AB2432="","",IF(COUNTIFS($AB$7:$AB$3006,AB2432,$AQ$7:$AQ$3006,'RC'!$E$6)=0,"",COUNTIFS($M$7:$M$3006,"Concluída no prazo",$AB$7:$AB$3006,AB2432,$AQ$7:$AQ$3006,'RC'!$E$6)/COUNTIFS($AB$7:$AB$3006,AB2432,$AQ$7:$AQ$3006,'RC'!$E$6)))</f>
        <v/>
      </c>
      <c r="AD2432" s="48">
        <f>SUMIF($AQ$7:$AQ$3006,'RC'!$E$6,$J$7:$J$3006)+SUMIF($AQ$7:$AQ$3006,'RC'!$E$6,$L$7:$L$3006)</f>
        <v>21</v>
      </c>
      <c r="AF2432" s="48">
        <v>2.5749999999992602E-2</v>
      </c>
      <c r="AG2432" s="48">
        <f>IF(OR(AQ2432="",AQ2432&lt;&gt;'RC'!$E$6,AB2432&lt;&gt;'RC'!$D$21),0,1)</f>
        <v>0</v>
      </c>
      <c r="AH2432" s="48">
        <f t="shared" si="834"/>
        <v>2.5749999999992602E-2</v>
      </c>
      <c r="AI2432" s="48" t="str">
        <f t="shared" si="816"/>
        <v/>
      </c>
      <c r="AJ2432" s="48" t="str">
        <f t="shared" si="817"/>
        <v/>
      </c>
      <c r="AK2432" s="52" t="str">
        <f t="shared" si="818"/>
        <v/>
      </c>
      <c r="AL2432" s="52" t="str">
        <f t="shared" si="819"/>
        <v/>
      </c>
      <c r="AM2432" s="48" t="str">
        <f t="shared" si="820"/>
        <v/>
      </c>
      <c r="AN2432" s="48" t="str">
        <f t="shared" si="821"/>
        <v/>
      </c>
      <c r="AP2432" s="18" t="str">
        <f t="shared" si="822"/>
        <v/>
      </c>
      <c r="AQ2432" s="18" t="str">
        <f t="shared" si="823"/>
        <v/>
      </c>
      <c r="AR2432" s="18">
        <v>2.5749999999999999E-2</v>
      </c>
      <c r="AS2432" s="18">
        <f>IF(AF!$D$27="Todos",1,IF(M2432=AF!$D$27,1,0))</f>
        <v>1</v>
      </c>
      <c r="AT2432" s="53">
        <f>IF(AND(E2432=AF!$D$6,OR(LT!M2432=AF!$D$27,AF!$D$27="Todos"),OR(AP2432=AF!$E$8,AQ2432=AF!$E$8)),AR2432+AS2432,0)</f>
        <v>0</v>
      </c>
      <c r="AU2432" s="18" t="str">
        <f t="shared" si="824"/>
        <v/>
      </c>
      <c r="AV2432" s="54" t="str">
        <f t="shared" si="825"/>
        <v/>
      </c>
      <c r="AW2432" s="54" t="str">
        <f t="shared" si="826"/>
        <v/>
      </c>
      <c r="AX2432" s="18" t="str">
        <f t="shared" si="827"/>
        <v/>
      </c>
      <c r="AY2432" s="18" t="str">
        <f t="shared" si="828"/>
        <v/>
      </c>
      <c r="BA2432" s="18">
        <f>IF($E2432=AF!$D$6,IF($M2432="Concluída no prazo",2,IF($M2432="Concluída com atraso",1,0)),0)</f>
        <v>0</v>
      </c>
      <c r="BB2432" s="18">
        <f>IF($E2432=AF!$D$6,IF($M2432="Atrasada",2,IF($M2432="Concluída com atraso",1,0)),0)</f>
        <v>0</v>
      </c>
      <c r="BC2432" s="18">
        <v>2.426E-2</v>
      </c>
      <c r="BD2432" s="18">
        <f t="shared" si="835"/>
        <v>2.426E-2</v>
      </c>
      <c r="BE2432" s="18">
        <f t="shared" si="835"/>
        <v>2.426E-2</v>
      </c>
      <c r="BF2432" s="18" t="str">
        <f t="shared" si="829"/>
        <v/>
      </c>
      <c r="BN2432" s="18" t="str">
        <f t="shared" si="830"/>
        <v>s</v>
      </c>
    </row>
    <row r="2433" spans="3:66" ht="50.1" customHeight="1" thickTop="1" thickBot="1" x14ac:dyDescent="0.3">
      <c r="C2433" s="46"/>
      <c r="D2433" s="46"/>
      <c r="E2433" s="46"/>
      <c r="F2433" s="122"/>
      <c r="G2433" s="122"/>
      <c r="H2433" s="78" t="str">
        <f t="shared" si="831"/>
        <v/>
      </c>
      <c r="I2433" s="78" t="str">
        <f t="shared" si="832"/>
        <v/>
      </c>
      <c r="J2433" s="16"/>
      <c r="K2433" s="46" t="str">
        <f t="shared" si="833"/>
        <v/>
      </c>
      <c r="L2433" s="16"/>
      <c r="M2433" s="16"/>
      <c r="N2433" s="46"/>
      <c r="O2433" s="47" t="str">
        <f t="shared" si="836"/>
        <v/>
      </c>
      <c r="P2433" s="47"/>
      <c r="Q2433" s="48" t="str">
        <f>IFERROR(VLOOKUP(E2433,Funcionários!$C$8:$E$207,3,FALSE),"")</f>
        <v/>
      </c>
      <c r="R2433" s="47"/>
      <c r="S2433" s="49" t="str">
        <f t="shared" si="837"/>
        <v/>
      </c>
      <c r="T2433" s="49">
        <v>2.427E-2</v>
      </c>
      <c r="U2433" s="48" t="str">
        <f>IF(Funcionários!C2434=0,"",Funcionários!C2434)</f>
        <v/>
      </c>
      <c r="V2433" s="50">
        <f>IF(U2433="",0,IF(COUNTIFS($E$7:$E$3006,U2433,$I$7:$I$3006,'RC'!$E$6)=0,0,COUNTIFS($M$7:$M$3006,"Concluída no prazo",$E$7:$E$3006,U2433,$I$7:$I$3006,'RC'!$E$6)/COUNTIFS($E$7:$E$3006,U2433,$I$7:$I$3006,'RC'!$E$6)))</f>
        <v>0</v>
      </c>
      <c r="W2433" s="49">
        <f>SUMIFS($J$7:$J$3006,$E$7:$E$3006,U2433,$I$7:$I$3006,'RC'!$E$6)+SUMIFS($L$7:$L$3006,$E$7:$E$3006,U2433,$I$7:$I$3006,'RC'!$E$6)</f>
        <v>0</v>
      </c>
      <c r="X2433" s="48">
        <f>COUNTIFS($E$7:$E$3006,U2433,$I$7:$I$3006,'RC'!$E$6)</f>
        <v>0</v>
      </c>
      <c r="Y2433" s="48"/>
      <c r="Z2433" s="51" t="str">
        <f>IF(AQ2433='RC'!$E$6,AC2433*1000+AD2433,"")</f>
        <v/>
      </c>
      <c r="AA2433" s="51" t="str">
        <f>IF(AB2433="","",IF(AQ2433='RC'!$E$6,AC2433*1000-AD2433,""))</f>
        <v/>
      </c>
      <c r="AB2433" s="48" t="str">
        <f>IFERROR(VLOOKUP(E2433,Funcionários!$C$8:$E$207,3,FALSE),"")</f>
        <v/>
      </c>
      <c r="AC2433" s="50" t="str">
        <f>IF(AB2433="","",IF(COUNTIFS($AB$7:$AB$3006,AB2433,$AQ$7:$AQ$3006,'RC'!$E$6)=0,"",COUNTIFS($M$7:$M$3006,"Concluída no prazo",$AB$7:$AB$3006,AB2433,$AQ$7:$AQ$3006,'RC'!$E$6)/COUNTIFS($AB$7:$AB$3006,AB2433,$AQ$7:$AQ$3006,'RC'!$E$6)))</f>
        <v/>
      </c>
      <c r="AD2433" s="48">
        <f>SUMIF($AQ$7:$AQ$3006,'RC'!$E$6,$J$7:$J$3006)+SUMIF($AQ$7:$AQ$3006,'RC'!$E$6,$L$7:$L$3006)</f>
        <v>21</v>
      </c>
      <c r="AF2433" s="48">
        <v>2.5739999999992599E-2</v>
      </c>
      <c r="AG2433" s="48">
        <f>IF(OR(AQ2433="",AQ2433&lt;&gt;'RC'!$E$6,AB2433&lt;&gt;'RC'!$D$21),0,1)</f>
        <v>0</v>
      </c>
      <c r="AH2433" s="48">
        <f t="shared" si="834"/>
        <v>2.5739999999992599E-2</v>
      </c>
      <c r="AI2433" s="48" t="str">
        <f t="shared" si="816"/>
        <v/>
      </c>
      <c r="AJ2433" s="48" t="str">
        <f t="shared" si="817"/>
        <v/>
      </c>
      <c r="AK2433" s="52" t="str">
        <f t="shared" si="818"/>
        <v/>
      </c>
      <c r="AL2433" s="52" t="str">
        <f t="shared" si="819"/>
        <v/>
      </c>
      <c r="AM2433" s="48" t="str">
        <f t="shared" si="820"/>
        <v/>
      </c>
      <c r="AN2433" s="48" t="str">
        <f t="shared" si="821"/>
        <v/>
      </c>
      <c r="AP2433" s="18" t="str">
        <f t="shared" si="822"/>
        <v/>
      </c>
      <c r="AQ2433" s="18" t="str">
        <f t="shared" si="823"/>
        <v/>
      </c>
      <c r="AR2433" s="18">
        <v>2.5739999999999999E-2</v>
      </c>
      <c r="AS2433" s="18">
        <f>IF(AF!$D$27="Todos",1,IF(M2433=AF!$D$27,1,0))</f>
        <v>1</v>
      </c>
      <c r="AT2433" s="53">
        <f>IF(AND(E2433=AF!$D$6,OR(LT!M2433=AF!$D$27,AF!$D$27="Todos"),OR(AP2433=AF!$E$8,AQ2433=AF!$E$8)),AR2433+AS2433,0)</f>
        <v>0</v>
      </c>
      <c r="AU2433" s="18" t="str">
        <f t="shared" si="824"/>
        <v/>
      </c>
      <c r="AV2433" s="54" t="str">
        <f t="shared" si="825"/>
        <v/>
      </c>
      <c r="AW2433" s="54" t="str">
        <f t="shared" si="826"/>
        <v/>
      </c>
      <c r="AX2433" s="18" t="str">
        <f t="shared" si="827"/>
        <v/>
      </c>
      <c r="AY2433" s="18" t="str">
        <f t="shared" si="828"/>
        <v/>
      </c>
      <c r="BA2433" s="18">
        <f>IF($E2433=AF!$D$6,IF($M2433="Concluída no prazo",2,IF($M2433="Concluída com atraso",1,0)),0)</f>
        <v>0</v>
      </c>
      <c r="BB2433" s="18">
        <f>IF($E2433=AF!$D$6,IF($M2433="Atrasada",2,IF($M2433="Concluída com atraso",1,0)),0)</f>
        <v>0</v>
      </c>
      <c r="BC2433" s="18">
        <v>2.427E-2</v>
      </c>
      <c r="BD2433" s="18">
        <f t="shared" si="835"/>
        <v>2.427E-2</v>
      </c>
      <c r="BE2433" s="18">
        <f t="shared" si="835"/>
        <v>2.427E-2</v>
      </c>
      <c r="BF2433" s="18" t="str">
        <f t="shared" si="829"/>
        <v/>
      </c>
      <c r="BN2433" s="18" t="str">
        <f t="shared" si="830"/>
        <v>s</v>
      </c>
    </row>
    <row r="2434" spans="3:66" ht="50.1" customHeight="1" thickTop="1" thickBot="1" x14ac:dyDescent="0.3">
      <c r="C2434" s="46"/>
      <c r="D2434" s="46"/>
      <c r="E2434" s="46"/>
      <c r="F2434" s="122"/>
      <c r="G2434" s="122"/>
      <c r="H2434" s="78" t="str">
        <f t="shared" si="831"/>
        <v/>
      </c>
      <c r="I2434" s="78" t="str">
        <f t="shared" si="832"/>
        <v/>
      </c>
      <c r="J2434" s="16"/>
      <c r="K2434" s="46" t="str">
        <f t="shared" si="833"/>
        <v/>
      </c>
      <c r="L2434" s="16"/>
      <c r="M2434" s="16"/>
      <c r="N2434" s="46"/>
      <c r="O2434" s="47" t="str">
        <f t="shared" si="836"/>
        <v/>
      </c>
      <c r="P2434" s="47"/>
      <c r="Q2434" s="48" t="str">
        <f>IFERROR(VLOOKUP(E2434,Funcionários!$C$8:$E$207,3,FALSE),"")</f>
        <v/>
      </c>
      <c r="R2434" s="47"/>
      <c r="S2434" s="49" t="str">
        <f t="shared" si="837"/>
        <v/>
      </c>
      <c r="T2434" s="49">
        <v>2.4279999999999999E-2</v>
      </c>
      <c r="U2434" s="48" t="str">
        <f>IF(Funcionários!C2435=0,"",Funcionários!C2435)</f>
        <v/>
      </c>
      <c r="V2434" s="50">
        <f>IF(U2434="",0,IF(COUNTIFS($E$7:$E$3006,U2434,$I$7:$I$3006,'RC'!$E$6)=0,0,COUNTIFS($M$7:$M$3006,"Concluída no prazo",$E$7:$E$3006,U2434,$I$7:$I$3006,'RC'!$E$6)/COUNTIFS($E$7:$E$3006,U2434,$I$7:$I$3006,'RC'!$E$6)))</f>
        <v>0</v>
      </c>
      <c r="W2434" s="49">
        <f>SUMIFS($J$7:$J$3006,$E$7:$E$3006,U2434,$I$7:$I$3006,'RC'!$E$6)+SUMIFS($L$7:$L$3006,$E$7:$E$3006,U2434,$I$7:$I$3006,'RC'!$E$6)</f>
        <v>0</v>
      </c>
      <c r="X2434" s="48">
        <f>COUNTIFS($E$7:$E$3006,U2434,$I$7:$I$3006,'RC'!$E$6)</f>
        <v>0</v>
      </c>
      <c r="Y2434" s="48"/>
      <c r="Z2434" s="51" t="str">
        <f>IF(AQ2434='RC'!$E$6,AC2434*1000+AD2434,"")</f>
        <v/>
      </c>
      <c r="AA2434" s="51" t="str">
        <f>IF(AB2434="","",IF(AQ2434='RC'!$E$6,AC2434*1000-AD2434,""))</f>
        <v/>
      </c>
      <c r="AB2434" s="48" t="str">
        <f>IFERROR(VLOOKUP(E2434,Funcionários!$C$8:$E$207,3,FALSE),"")</f>
        <v/>
      </c>
      <c r="AC2434" s="50" t="str">
        <f>IF(AB2434="","",IF(COUNTIFS($AB$7:$AB$3006,AB2434,$AQ$7:$AQ$3006,'RC'!$E$6)=0,"",COUNTIFS($M$7:$M$3006,"Concluída no prazo",$AB$7:$AB$3006,AB2434,$AQ$7:$AQ$3006,'RC'!$E$6)/COUNTIFS($AB$7:$AB$3006,AB2434,$AQ$7:$AQ$3006,'RC'!$E$6)))</f>
        <v/>
      </c>
      <c r="AD2434" s="48">
        <f>SUMIF($AQ$7:$AQ$3006,'RC'!$E$6,$J$7:$J$3006)+SUMIF($AQ$7:$AQ$3006,'RC'!$E$6,$L$7:$L$3006)</f>
        <v>21</v>
      </c>
      <c r="AF2434" s="48">
        <v>2.5729999999992599E-2</v>
      </c>
      <c r="AG2434" s="48">
        <f>IF(OR(AQ2434="",AQ2434&lt;&gt;'RC'!$E$6,AB2434&lt;&gt;'RC'!$D$21),0,1)</f>
        <v>0</v>
      </c>
      <c r="AH2434" s="48">
        <f t="shared" si="834"/>
        <v>2.5729999999992599E-2</v>
      </c>
      <c r="AI2434" s="48" t="str">
        <f t="shared" si="816"/>
        <v/>
      </c>
      <c r="AJ2434" s="48" t="str">
        <f t="shared" si="817"/>
        <v/>
      </c>
      <c r="AK2434" s="52" t="str">
        <f t="shared" si="818"/>
        <v/>
      </c>
      <c r="AL2434" s="52" t="str">
        <f t="shared" si="819"/>
        <v/>
      </c>
      <c r="AM2434" s="48" t="str">
        <f t="shared" si="820"/>
        <v/>
      </c>
      <c r="AN2434" s="48" t="str">
        <f t="shared" si="821"/>
        <v/>
      </c>
      <c r="AP2434" s="18" t="str">
        <f t="shared" si="822"/>
        <v/>
      </c>
      <c r="AQ2434" s="18" t="str">
        <f t="shared" si="823"/>
        <v/>
      </c>
      <c r="AR2434" s="18">
        <v>2.5729999999999999E-2</v>
      </c>
      <c r="AS2434" s="18">
        <f>IF(AF!$D$27="Todos",1,IF(M2434=AF!$D$27,1,0))</f>
        <v>1</v>
      </c>
      <c r="AT2434" s="53">
        <f>IF(AND(E2434=AF!$D$6,OR(LT!M2434=AF!$D$27,AF!$D$27="Todos"),OR(AP2434=AF!$E$8,AQ2434=AF!$E$8)),AR2434+AS2434,0)</f>
        <v>0</v>
      </c>
      <c r="AU2434" s="18" t="str">
        <f t="shared" si="824"/>
        <v/>
      </c>
      <c r="AV2434" s="54" t="str">
        <f t="shared" si="825"/>
        <v/>
      </c>
      <c r="AW2434" s="54" t="str">
        <f t="shared" si="826"/>
        <v/>
      </c>
      <c r="AX2434" s="18" t="str">
        <f t="shared" si="827"/>
        <v/>
      </c>
      <c r="AY2434" s="18" t="str">
        <f t="shared" si="828"/>
        <v/>
      </c>
      <c r="BA2434" s="18">
        <f>IF($E2434=AF!$D$6,IF($M2434="Concluída no prazo",2,IF($M2434="Concluída com atraso",1,0)),0)</f>
        <v>0</v>
      </c>
      <c r="BB2434" s="18">
        <f>IF($E2434=AF!$D$6,IF($M2434="Atrasada",2,IF($M2434="Concluída com atraso",1,0)),0)</f>
        <v>0</v>
      </c>
      <c r="BC2434" s="18">
        <v>2.4279999999999999E-2</v>
      </c>
      <c r="BD2434" s="18">
        <f t="shared" si="835"/>
        <v>2.4279999999999999E-2</v>
      </c>
      <c r="BE2434" s="18">
        <f t="shared" si="835"/>
        <v>2.4279999999999999E-2</v>
      </c>
      <c r="BF2434" s="18" t="str">
        <f t="shared" si="829"/>
        <v/>
      </c>
      <c r="BN2434" s="18" t="str">
        <f t="shared" si="830"/>
        <v>s</v>
      </c>
    </row>
    <row r="2435" spans="3:66" ht="50.1" customHeight="1" thickTop="1" thickBot="1" x14ac:dyDescent="0.3">
      <c r="C2435" s="46"/>
      <c r="D2435" s="46"/>
      <c r="E2435" s="46"/>
      <c r="F2435" s="122"/>
      <c r="G2435" s="122"/>
      <c r="H2435" s="78" t="str">
        <f t="shared" si="831"/>
        <v/>
      </c>
      <c r="I2435" s="78" t="str">
        <f t="shared" si="832"/>
        <v/>
      </c>
      <c r="J2435" s="16"/>
      <c r="K2435" s="46" t="str">
        <f t="shared" si="833"/>
        <v/>
      </c>
      <c r="L2435" s="16"/>
      <c r="M2435" s="16"/>
      <c r="N2435" s="46"/>
      <c r="O2435" s="47" t="str">
        <f t="shared" si="836"/>
        <v/>
      </c>
      <c r="P2435" s="47"/>
      <c r="Q2435" s="48" t="str">
        <f>IFERROR(VLOOKUP(E2435,Funcionários!$C$8:$E$207,3,FALSE),"")</f>
        <v/>
      </c>
      <c r="R2435" s="47"/>
      <c r="S2435" s="49" t="str">
        <f t="shared" si="837"/>
        <v/>
      </c>
      <c r="T2435" s="49">
        <v>2.4289999999999999E-2</v>
      </c>
      <c r="U2435" s="48" t="str">
        <f>IF(Funcionários!C2436=0,"",Funcionários!C2436)</f>
        <v/>
      </c>
      <c r="V2435" s="50">
        <f>IF(U2435="",0,IF(COUNTIFS($E$7:$E$3006,U2435,$I$7:$I$3006,'RC'!$E$6)=0,0,COUNTIFS($M$7:$M$3006,"Concluída no prazo",$E$7:$E$3006,U2435,$I$7:$I$3006,'RC'!$E$6)/COUNTIFS($E$7:$E$3006,U2435,$I$7:$I$3006,'RC'!$E$6)))</f>
        <v>0</v>
      </c>
      <c r="W2435" s="49">
        <f>SUMIFS($J$7:$J$3006,$E$7:$E$3006,U2435,$I$7:$I$3006,'RC'!$E$6)+SUMIFS($L$7:$L$3006,$E$7:$E$3006,U2435,$I$7:$I$3006,'RC'!$E$6)</f>
        <v>0</v>
      </c>
      <c r="X2435" s="48">
        <f>COUNTIFS($E$7:$E$3006,U2435,$I$7:$I$3006,'RC'!$E$6)</f>
        <v>0</v>
      </c>
      <c r="Y2435" s="48"/>
      <c r="Z2435" s="51" t="str">
        <f>IF(AQ2435='RC'!$E$6,AC2435*1000+AD2435,"")</f>
        <v/>
      </c>
      <c r="AA2435" s="51" t="str">
        <f>IF(AB2435="","",IF(AQ2435='RC'!$E$6,AC2435*1000-AD2435,""))</f>
        <v/>
      </c>
      <c r="AB2435" s="48" t="str">
        <f>IFERROR(VLOOKUP(E2435,Funcionários!$C$8:$E$207,3,FALSE),"")</f>
        <v/>
      </c>
      <c r="AC2435" s="50" t="str">
        <f>IF(AB2435="","",IF(COUNTIFS($AB$7:$AB$3006,AB2435,$AQ$7:$AQ$3006,'RC'!$E$6)=0,"",COUNTIFS($M$7:$M$3006,"Concluída no prazo",$AB$7:$AB$3006,AB2435,$AQ$7:$AQ$3006,'RC'!$E$6)/COUNTIFS($AB$7:$AB$3006,AB2435,$AQ$7:$AQ$3006,'RC'!$E$6)))</f>
        <v/>
      </c>
      <c r="AD2435" s="48">
        <f>SUMIF($AQ$7:$AQ$3006,'RC'!$E$6,$J$7:$J$3006)+SUMIF($AQ$7:$AQ$3006,'RC'!$E$6,$L$7:$L$3006)</f>
        <v>21</v>
      </c>
      <c r="AF2435" s="48">
        <v>2.5719999999992599E-2</v>
      </c>
      <c r="AG2435" s="48">
        <f>IF(OR(AQ2435="",AQ2435&lt;&gt;'RC'!$E$6,AB2435&lt;&gt;'RC'!$D$21),0,1)</f>
        <v>0</v>
      </c>
      <c r="AH2435" s="48">
        <f t="shared" si="834"/>
        <v>2.5719999999992599E-2</v>
      </c>
      <c r="AI2435" s="48" t="str">
        <f t="shared" si="816"/>
        <v/>
      </c>
      <c r="AJ2435" s="48" t="str">
        <f t="shared" si="817"/>
        <v/>
      </c>
      <c r="AK2435" s="52" t="str">
        <f t="shared" si="818"/>
        <v/>
      </c>
      <c r="AL2435" s="52" t="str">
        <f t="shared" si="819"/>
        <v/>
      </c>
      <c r="AM2435" s="48" t="str">
        <f t="shared" si="820"/>
        <v/>
      </c>
      <c r="AN2435" s="48" t="str">
        <f t="shared" si="821"/>
        <v/>
      </c>
      <c r="AP2435" s="18" t="str">
        <f t="shared" si="822"/>
        <v/>
      </c>
      <c r="AQ2435" s="18" t="str">
        <f t="shared" si="823"/>
        <v/>
      </c>
      <c r="AR2435" s="18">
        <v>2.572E-2</v>
      </c>
      <c r="AS2435" s="18">
        <f>IF(AF!$D$27="Todos",1,IF(M2435=AF!$D$27,1,0))</f>
        <v>1</v>
      </c>
      <c r="AT2435" s="53">
        <f>IF(AND(E2435=AF!$D$6,OR(LT!M2435=AF!$D$27,AF!$D$27="Todos"),OR(AP2435=AF!$E$8,AQ2435=AF!$E$8)),AR2435+AS2435,0)</f>
        <v>0</v>
      </c>
      <c r="AU2435" s="18" t="str">
        <f t="shared" si="824"/>
        <v/>
      </c>
      <c r="AV2435" s="54" t="str">
        <f t="shared" si="825"/>
        <v/>
      </c>
      <c r="AW2435" s="54" t="str">
        <f t="shared" si="826"/>
        <v/>
      </c>
      <c r="AX2435" s="18" t="str">
        <f t="shared" si="827"/>
        <v/>
      </c>
      <c r="AY2435" s="18" t="str">
        <f t="shared" si="828"/>
        <v/>
      </c>
      <c r="BA2435" s="18">
        <f>IF($E2435=AF!$D$6,IF($M2435="Concluída no prazo",2,IF($M2435="Concluída com atraso",1,0)),0)</f>
        <v>0</v>
      </c>
      <c r="BB2435" s="18">
        <f>IF($E2435=AF!$D$6,IF($M2435="Atrasada",2,IF($M2435="Concluída com atraso",1,0)),0)</f>
        <v>0</v>
      </c>
      <c r="BC2435" s="18">
        <v>2.4289999999999999E-2</v>
      </c>
      <c r="BD2435" s="18">
        <f t="shared" si="835"/>
        <v>2.4289999999999999E-2</v>
      </c>
      <c r="BE2435" s="18">
        <f t="shared" si="835"/>
        <v>2.4289999999999999E-2</v>
      </c>
      <c r="BF2435" s="18" t="str">
        <f t="shared" si="829"/>
        <v/>
      </c>
      <c r="BN2435" s="18" t="str">
        <f t="shared" si="830"/>
        <v>s</v>
      </c>
    </row>
    <row r="2436" spans="3:66" ht="50.1" customHeight="1" thickTop="1" thickBot="1" x14ac:dyDescent="0.3">
      <c r="C2436" s="46"/>
      <c r="D2436" s="46"/>
      <c r="E2436" s="46"/>
      <c r="F2436" s="122"/>
      <c r="G2436" s="122"/>
      <c r="H2436" s="78" t="str">
        <f t="shared" si="831"/>
        <v/>
      </c>
      <c r="I2436" s="78" t="str">
        <f t="shared" si="832"/>
        <v/>
      </c>
      <c r="J2436" s="16"/>
      <c r="K2436" s="46" t="str">
        <f t="shared" si="833"/>
        <v/>
      </c>
      <c r="L2436" s="16"/>
      <c r="M2436" s="16"/>
      <c r="N2436" s="46"/>
      <c r="O2436" s="47" t="str">
        <f t="shared" si="836"/>
        <v/>
      </c>
      <c r="P2436" s="47"/>
      <c r="Q2436" s="48" t="str">
        <f>IFERROR(VLOOKUP(E2436,Funcionários!$C$8:$E$207,3,FALSE),"")</f>
        <v/>
      </c>
      <c r="R2436" s="47"/>
      <c r="S2436" s="49" t="str">
        <f t="shared" si="837"/>
        <v/>
      </c>
      <c r="T2436" s="49">
        <v>2.4299999999999999E-2</v>
      </c>
      <c r="U2436" s="48" t="str">
        <f>IF(Funcionários!C2437=0,"",Funcionários!C2437)</f>
        <v/>
      </c>
      <c r="V2436" s="50">
        <f>IF(U2436="",0,IF(COUNTIFS($E$7:$E$3006,U2436,$I$7:$I$3006,'RC'!$E$6)=0,0,COUNTIFS($M$7:$M$3006,"Concluída no prazo",$E$7:$E$3006,U2436,$I$7:$I$3006,'RC'!$E$6)/COUNTIFS($E$7:$E$3006,U2436,$I$7:$I$3006,'RC'!$E$6)))</f>
        <v>0</v>
      </c>
      <c r="W2436" s="49">
        <f>SUMIFS($J$7:$J$3006,$E$7:$E$3006,U2436,$I$7:$I$3006,'RC'!$E$6)+SUMIFS($L$7:$L$3006,$E$7:$E$3006,U2436,$I$7:$I$3006,'RC'!$E$6)</f>
        <v>0</v>
      </c>
      <c r="X2436" s="48">
        <f>COUNTIFS($E$7:$E$3006,U2436,$I$7:$I$3006,'RC'!$E$6)</f>
        <v>0</v>
      </c>
      <c r="Y2436" s="48"/>
      <c r="Z2436" s="51" t="str">
        <f>IF(AQ2436='RC'!$E$6,AC2436*1000+AD2436,"")</f>
        <v/>
      </c>
      <c r="AA2436" s="51" t="str">
        <f>IF(AB2436="","",IF(AQ2436='RC'!$E$6,AC2436*1000-AD2436,""))</f>
        <v/>
      </c>
      <c r="AB2436" s="48" t="str">
        <f>IFERROR(VLOOKUP(E2436,Funcionários!$C$8:$E$207,3,FALSE),"")</f>
        <v/>
      </c>
      <c r="AC2436" s="50" t="str">
        <f>IF(AB2436="","",IF(COUNTIFS($AB$7:$AB$3006,AB2436,$AQ$7:$AQ$3006,'RC'!$E$6)=0,"",COUNTIFS($M$7:$M$3006,"Concluída no prazo",$AB$7:$AB$3006,AB2436,$AQ$7:$AQ$3006,'RC'!$E$6)/COUNTIFS($AB$7:$AB$3006,AB2436,$AQ$7:$AQ$3006,'RC'!$E$6)))</f>
        <v/>
      </c>
      <c r="AD2436" s="48">
        <f>SUMIF($AQ$7:$AQ$3006,'RC'!$E$6,$J$7:$J$3006)+SUMIF($AQ$7:$AQ$3006,'RC'!$E$6,$L$7:$L$3006)</f>
        <v>21</v>
      </c>
      <c r="AF2436" s="48">
        <v>2.57099999999926E-2</v>
      </c>
      <c r="AG2436" s="48">
        <f>IF(OR(AQ2436="",AQ2436&lt;&gt;'RC'!$E$6,AB2436&lt;&gt;'RC'!$D$21),0,1)</f>
        <v>0</v>
      </c>
      <c r="AH2436" s="48">
        <f t="shared" si="834"/>
        <v>2.57099999999926E-2</v>
      </c>
      <c r="AI2436" s="48" t="str">
        <f t="shared" si="816"/>
        <v/>
      </c>
      <c r="AJ2436" s="48" t="str">
        <f t="shared" si="817"/>
        <v/>
      </c>
      <c r="AK2436" s="52" t="str">
        <f t="shared" si="818"/>
        <v/>
      </c>
      <c r="AL2436" s="52" t="str">
        <f t="shared" si="819"/>
        <v/>
      </c>
      <c r="AM2436" s="48" t="str">
        <f t="shared" si="820"/>
        <v/>
      </c>
      <c r="AN2436" s="48" t="str">
        <f t="shared" si="821"/>
        <v/>
      </c>
      <c r="AP2436" s="18" t="str">
        <f t="shared" si="822"/>
        <v/>
      </c>
      <c r="AQ2436" s="18" t="str">
        <f t="shared" si="823"/>
        <v/>
      </c>
      <c r="AR2436" s="18">
        <v>2.571E-2</v>
      </c>
      <c r="AS2436" s="18">
        <f>IF(AF!$D$27="Todos",1,IF(M2436=AF!$D$27,1,0))</f>
        <v>1</v>
      </c>
      <c r="AT2436" s="53">
        <f>IF(AND(E2436=AF!$D$6,OR(LT!M2436=AF!$D$27,AF!$D$27="Todos"),OR(AP2436=AF!$E$8,AQ2436=AF!$E$8)),AR2436+AS2436,0)</f>
        <v>0</v>
      </c>
      <c r="AU2436" s="18" t="str">
        <f t="shared" si="824"/>
        <v/>
      </c>
      <c r="AV2436" s="54" t="str">
        <f t="shared" si="825"/>
        <v/>
      </c>
      <c r="AW2436" s="54" t="str">
        <f t="shared" si="826"/>
        <v/>
      </c>
      <c r="AX2436" s="18" t="str">
        <f t="shared" si="827"/>
        <v/>
      </c>
      <c r="AY2436" s="18" t="str">
        <f t="shared" si="828"/>
        <v/>
      </c>
      <c r="BA2436" s="18">
        <f>IF($E2436=AF!$D$6,IF($M2436="Concluída no prazo",2,IF($M2436="Concluída com atraso",1,0)),0)</f>
        <v>0</v>
      </c>
      <c r="BB2436" s="18">
        <f>IF($E2436=AF!$D$6,IF($M2436="Atrasada",2,IF($M2436="Concluída com atraso",1,0)),0)</f>
        <v>0</v>
      </c>
      <c r="BC2436" s="18">
        <v>2.4299999999999999E-2</v>
      </c>
      <c r="BD2436" s="18">
        <f t="shared" si="835"/>
        <v>2.4299999999999999E-2</v>
      </c>
      <c r="BE2436" s="18">
        <f t="shared" si="835"/>
        <v>2.4299999999999999E-2</v>
      </c>
      <c r="BF2436" s="18" t="str">
        <f t="shared" si="829"/>
        <v/>
      </c>
      <c r="BN2436" s="18" t="str">
        <f t="shared" si="830"/>
        <v>s</v>
      </c>
    </row>
    <row r="2437" spans="3:66" ht="50.1" customHeight="1" thickTop="1" thickBot="1" x14ac:dyDescent="0.3">
      <c r="C2437" s="46"/>
      <c r="D2437" s="46"/>
      <c r="E2437" s="46"/>
      <c r="F2437" s="122"/>
      <c r="G2437" s="122"/>
      <c r="H2437" s="78" t="str">
        <f t="shared" si="831"/>
        <v/>
      </c>
      <c r="I2437" s="78" t="str">
        <f t="shared" si="832"/>
        <v/>
      </c>
      <c r="J2437" s="16"/>
      <c r="K2437" s="46" t="str">
        <f t="shared" si="833"/>
        <v/>
      </c>
      <c r="L2437" s="16"/>
      <c r="M2437" s="16"/>
      <c r="N2437" s="46"/>
      <c r="O2437" s="47" t="str">
        <f t="shared" si="836"/>
        <v/>
      </c>
      <c r="P2437" s="47"/>
      <c r="Q2437" s="48" t="str">
        <f>IFERROR(VLOOKUP(E2437,Funcionários!$C$8:$E$207,3,FALSE),"")</f>
        <v/>
      </c>
      <c r="R2437" s="47"/>
      <c r="S2437" s="49" t="str">
        <f t="shared" si="837"/>
        <v/>
      </c>
      <c r="T2437" s="49">
        <v>2.4309999999999998E-2</v>
      </c>
      <c r="U2437" s="48" t="str">
        <f>IF(Funcionários!C2438=0,"",Funcionários!C2438)</f>
        <v/>
      </c>
      <c r="V2437" s="50">
        <f>IF(U2437="",0,IF(COUNTIFS($E$7:$E$3006,U2437,$I$7:$I$3006,'RC'!$E$6)=0,0,COUNTIFS($M$7:$M$3006,"Concluída no prazo",$E$7:$E$3006,U2437,$I$7:$I$3006,'RC'!$E$6)/COUNTIFS($E$7:$E$3006,U2437,$I$7:$I$3006,'RC'!$E$6)))</f>
        <v>0</v>
      </c>
      <c r="W2437" s="49">
        <f>SUMIFS($J$7:$J$3006,$E$7:$E$3006,U2437,$I$7:$I$3006,'RC'!$E$6)+SUMIFS($L$7:$L$3006,$E$7:$E$3006,U2437,$I$7:$I$3006,'RC'!$E$6)</f>
        <v>0</v>
      </c>
      <c r="X2437" s="48">
        <f>COUNTIFS($E$7:$E$3006,U2437,$I$7:$I$3006,'RC'!$E$6)</f>
        <v>0</v>
      </c>
      <c r="Y2437" s="48"/>
      <c r="Z2437" s="51" t="str">
        <f>IF(AQ2437='RC'!$E$6,AC2437*1000+AD2437,"")</f>
        <v/>
      </c>
      <c r="AA2437" s="51" t="str">
        <f>IF(AB2437="","",IF(AQ2437='RC'!$E$6,AC2437*1000-AD2437,""))</f>
        <v/>
      </c>
      <c r="AB2437" s="48" t="str">
        <f>IFERROR(VLOOKUP(E2437,Funcionários!$C$8:$E$207,3,FALSE),"")</f>
        <v/>
      </c>
      <c r="AC2437" s="50" t="str">
        <f>IF(AB2437="","",IF(COUNTIFS($AB$7:$AB$3006,AB2437,$AQ$7:$AQ$3006,'RC'!$E$6)=0,"",COUNTIFS($M$7:$M$3006,"Concluída no prazo",$AB$7:$AB$3006,AB2437,$AQ$7:$AQ$3006,'RC'!$E$6)/COUNTIFS($AB$7:$AB$3006,AB2437,$AQ$7:$AQ$3006,'RC'!$E$6)))</f>
        <v/>
      </c>
      <c r="AD2437" s="48">
        <f>SUMIF($AQ$7:$AQ$3006,'RC'!$E$6,$J$7:$J$3006)+SUMIF($AQ$7:$AQ$3006,'RC'!$E$6,$L$7:$L$3006)</f>
        <v>21</v>
      </c>
      <c r="AF2437" s="48">
        <v>2.56999999999926E-2</v>
      </c>
      <c r="AG2437" s="48">
        <f>IF(OR(AQ2437="",AQ2437&lt;&gt;'RC'!$E$6,AB2437&lt;&gt;'RC'!$D$21),0,1)</f>
        <v>0</v>
      </c>
      <c r="AH2437" s="48">
        <f t="shared" si="834"/>
        <v>2.56999999999926E-2</v>
      </c>
      <c r="AI2437" s="48" t="str">
        <f t="shared" si="816"/>
        <v/>
      </c>
      <c r="AJ2437" s="48" t="str">
        <f t="shared" si="817"/>
        <v/>
      </c>
      <c r="AK2437" s="52" t="str">
        <f t="shared" si="818"/>
        <v/>
      </c>
      <c r="AL2437" s="52" t="str">
        <f t="shared" si="819"/>
        <v/>
      </c>
      <c r="AM2437" s="48" t="str">
        <f t="shared" si="820"/>
        <v/>
      </c>
      <c r="AN2437" s="48" t="str">
        <f t="shared" si="821"/>
        <v/>
      </c>
      <c r="AP2437" s="18" t="str">
        <f t="shared" si="822"/>
        <v/>
      </c>
      <c r="AQ2437" s="18" t="str">
        <f t="shared" si="823"/>
        <v/>
      </c>
      <c r="AR2437" s="18">
        <v>2.5700000000000001E-2</v>
      </c>
      <c r="AS2437" s="18">
        <f>IF(AF!$D$27="Todos",1,IF(M2437=AF!$D$27,1,0))</f>
        <v>1</v>
      </c>
      <c r="AT2437" s="53">
        <f>IF(AND(E2437=AF!$D$6,OR(LT!M2437=AF!$D$27,AF!$D$27="Todos"),OR(AP2437=AF!$E$8,AQ2437=AF!$E$8)),AR2437+AS2437,0)</f>
        <v>0</v>
      </c>
      <c r="AU2437" s="18" t="str">
        <f t="shared" si="824"/>
        <v/>
      </c>
      <c r="AV2437" s="54" t="str">
        <f t="shared" si="825"/>
        <v/>
      </c>
      <c r="AW2437" s="54" t="str">
        <f t="shared" si="826"/>
        <v/>
      </c>
      <c r="AX2437" s="18" t="str">
        <f t="shared" si="827"/>
        <v/>
      </c>
      <c r="AY2437" s="18" t="str">
        <f t="shared" si="828"/>
        <v/>
      </c>
      <c r="BA2437" s="18">
        <f>IF($E2437=AF!$D$6,IF($M2437="Concluída no prazo",2,IF($M2437="Concluída com atraso",1,0)),0)</f>
        <v>0</v>
      </c>
      <c r="BB2437" s="18">
        <f>IF($E2437=AF!$D$6,IF($M2437="Atrasada",2,IF($M2437="Concluída com atraso",1,0)),0)</f>
        <v>0</v>
      </c>
      <c r="BC2437" s="18">
        <v>2.4309999999999998E-2</v>
      </c>
      <c r="BD2437" s="18">
        <f t="shared" si="835"/>
        <v>2.4309999999999998E-2</v>
      </c>
      <c r="BE2437" s="18">
        <f t="shared" si="835"/>
        <v>2.4309999999999998E-2</v>
      </c>
      <c r="BF2437" s="18" t="str">
        <f t="shared" si="829"/>
        <v/>
      </c>
      <c r="BN2437" s="18" t="str">
        <f t="shared" si="830"/>
        <v>s</v>
      </c>
    </row>
    <row r="2438" spans="3:66" ht="50.1" customHeight="1" thickTop="1" thickBot="1" x14ac:dyDescent="0.3">
      <c r="C2438" s="46"/>
      <c r="D2438" s="46"/>
      <c r="E2438" s="46"/>
      <c r="F2438" s="122"/>
      <c r="G2438" s="122"/>
      <c r="H2438" s="78" t="str">
        <f t="shared" si="831"/>
        <v/>
      </c>
      <c r="I2438" s="78" t="str">
        <f t="shared" si="832"/>
        <v/>
      </c>
      <c r="J2438" s="16"/>
      <c r="K2438" s="46" t="str">
        <f t="shared" si="833"/>
        <v/>
      </c>
      <c r="L2438" s="16"/>
      <c r="M2438" s="16"/>
      <c r="N2438" s="46"/>
      <c r="O2438" s="47" t="str">
        <f t="shared" si="836"/>
        <v/>
      </c>
      <c r="P2438" s="47"/>
      <c r="Q2438" s="48" t="str">
        <f>IFERROR(VLOOKUP(E2438,Funcionários!$C$8:$E$207,3,FALSE),"")</f>
        <v/>
      </c>
      <c r="R2438" s="47"/>
      <c r="S2438" s="49" t="str">
        <f t="shared" si="837"/>
        <v/>
      </c>
      <c r="T2438" s="49">
        <v>2.4320000000000001E-2</v>
      </c>
      <c r="U2438" s="48" t="str">
        <f>IF(Funcionários!C2439=0,"",Funcionários!C2439)</f>
        <v/>
      </c>
      <c r="V2438" s="50">
        <f>IF(U2438="",0,IF(COUNTIFS($E$7:$E$3006,U2438,$I$7:$I$3006,'RC'!$E$6)=0,0,COUNTIFS($M$7:$M$3006,"Concluída no prazo",$E$7:$E$3006,U2438,$I$7:$I$3006,'RC'!$E$6)/COUNTIFS($E$7:$E$3006,U2438,$I$7:$I$3006,'RC'!$E$6)))</f>
        <v>0</v>
      </c>
      <c r="W2438" s="49">
        <f>SUMIFS($J$7:$J$3006,$E$7:$E$3006,U2438,$I$7:$I$3006,'RC'!$E$6)+SUMIFS($L$7:$L$3006,$E$7:$E$3006,U2438,$I$7:$I$3006,'RC'!$E$6)</f>
        <v>0</v>
      </c>
      <c r="X2438" s="48">
        <f>COUNTIFS($E$7:$E$3006,U2438,$I$7:$I$3006,'RC'!$E$6)</f>
        <v>0</v>
      </c>
      <c r="Y2438" s="48"/>
      <c r="Z2438" s="51" t="str">
        <f>IF(AQ2438='RC'!$E$6,AC2438*1000+AD2438,"")</f>
        <v/>
      </c>
      <c r="AA2438" s="51" t="str">
        <f>IF(AB2438="","",IF(AQ2438='RC'!$E$6,AC2438*1000-AD2438,""))</f>
        <v/>
      </c>
      <c r="AB2438" s="48" t="str">
        <f>IFERROR(VLOOKUP(E2438,Funcionários!$C$8:$E$207,3,FALSE),"")</f>
        <v/>
      </c>
      <c r="AC2438" s="50" t="str">
        <f>IF(AB2438="","",IF(COUNTIFS($AB$7:$AB$3006,AB2438,$AQ$7:$AQ$3006,'RC'!$E$6)=0,"",COUNTIFS($M$7:$M$3006,"Concluída no prazo",$AB$7:$AB$3006,AB2438,$AQ$7:$AQ$3006,'RC'!$E$6)/COUNTIFS($AB$7:$AB$3006,AB2438,$AQ$7:$AQ$3006,'RC'!$E$6)))</f>
        <v/>
      </c>
      <c r="AD2438" s="48">
        <f>SUMIF($AQ$7:$AQ$3006,'RC'!$E$6,$J$7:$J$3006)+SUMIF($AQ$7:$AQ$3006,'RC'!$E$6,$L$7:$L$3006)</f>
        <v>21</v>
      </c>
      <c r="AF2438" s="48">
        <v>2.5689999999992601E-2</v>
      </c>
      <c r="AG2438" s="48">
        <f>IF(OR(AQ2438="",AQ2438&lt;&gt;'RC'!$E$6,AB2438&lt;&gt;'RC'!$D$21),0,1)</f>
        <v>0</v>
      </c>
      <c r="AH2438" s="48">
        <f t="shared" si="834"/>
        <v>2.5689999999992601E-2</v>
      </c>
      <c r="AI2438" s="48" t="str">
        <f t="shared" si="816"/>
        <v/>
      </c>
      <c r="AJ2438" s="48" t="str">
        <f t="shared" si="817"/>
        <v/>
      </c>
      <c r="AK2438" s="52" t="str">
        <f t="shared" si="818"/>
        <v/>
      </c>
      <c r="AL2438" s="52" t="str">
        <f t="shared" si="819"/>
        <v/>
      </c>
      <c r="AM2438" s="48" t="str">
        <f t="shared" si="820"/>
        <v/>
      </c>
      <c r="AN2438" s="48" t="str">
        <f t="shared" si="821"/>
        <v/>
      </c>
      <c r="AP2438" s="18" t="str">
        <f t="shared" si="822"/>
        <v/>
      </c>
      <c r="AQ2438" s="18" t="str">
        <f t="shared" si="823"/>
        <v/>
      </c>
      <c r="AR2438" s="18">
        <v>2.5690000000000001E-2</v>
      </c>
      <c r="AS2438" s="18">
        <f>IF(AF!$D$27="Todos",1,IF(M2438=AF!$D$27,1,0))</f>
        <v>1</v>
      </c>
      <c r="AT2438" s="53">
        <f>IF(AND(E2438=AF!$D$6,OR(LT!M2438=AF!$D$27,AF!$D$27="Todos"),OR(AP2438=AF!$E$8,AQ2438=AF!$E$8)),AR2438+AS2438,0)</f>
        <v>0</v>
      </c>
      <c r="AU2438" s="18" t="str">
        <f t="shared" si="824"/>
        <v/>
      </c>
      <c r="AV2438" s="54" t="str">
        <f t="shared" si="825"/>
        <v/>
      </c>
      <c r="AW2438" s="54" t="str">
        <f t="shared" si="826"/>
        <v/>
      </c>
      <c r="AX2438" s="18" t="str">
        <f t="shared" si="827"/>
        <v/>
      </c>
      <c r="AY2438" s="18" t="str">
        <f t="shared" si="828"/>
        <v/>
      </c>
      <c r="BA2438" s="18">
        <f>IF($E2438=AF!$D$6,IF($M2438="Concluída no prazo",2,IF($M2438="Concluída com atraso",1,0)),0)</f>
        <v>0</v>
      </c>
      <c r="BB2438" s="18">
        <f>IF($E2438=AF!$D$6,IF($M2438="Atrasada",2,IF($M2438="Concluída com atraso",1,0)),0)</f>
        <v>0</v>
      </c>
      <c r="BC2438" s="18">
        <v>2.4320000000000001E-2</v>
      </c>
      <c r="BD2438" s="18">
        <f t="shared" si="835"/>
        <v>2.4320000000000001E-2</v>
      </c>
      <c r="BE2438" s="18">
        <f t="shared" si="835"/>
        <v>2.4320000000000001E-2</v>
      </c>
      <c r="BF2438" s="18" t="str">
        <f t="shared" si="829"/>
        <v/>
      </c>
      <c r="BN2438" s="18" t="str">
        <f t="shared" si="830"/>
        <v>s</v>
      </c>
    </row>
    <row r="2439" spans="3:66" ht="50.1" customHeight="1" thickTop="1" thickBot="1" x14ac:dyDescent="0.3">
      <c r="C2439" s="46"/>
      <c r="D2439" s="46"/>
      <c r="E2439" s="46"/>
      <c r="F2439" s="122"/>
      <c r="G2439" s="122"/>
      <c r="H2439" s="78" t="str">
        <f t="shared" si="831"/>
        <v/>
      </c>
      <c r="I2439" s="78" t="str">
        <f t="shared" si="832"/>
        <v/>
      </c>
      <c r="J2439" s="16"/>
      <c r="K2439" s="46" t="str">
        <f t="shared" si="833"/>
        <v/>
      </c>
      <c r="L2439" s="16"/>
      <c r="M2439" s="16"/>
      <c r="N2439" s="46"/>
      <c r="O2439" s="47" t="str">
        <f t="shared" si="836"/>
        <v/>
      </c>
      <c r="P2439" s="47"/>
      <c r="Q2439" s="48" t="str">
        <f>IFERROR(VLOOKUP(E2439,Funcionários!$C$8:$E$207,3,FALSE),"")</f>
        <v/>
      </c>
      <c r="R2439" s="47"/>
      <c r="S2439" s="49" t="str">
        <f t="shared" si="837"/>
        <v/>
      </c>
      <c r="T2439" s="49">
        <v>2.4330000000000001E-2</v>
      </c>
      <c r="U2439" s="48" t="str">
        <f>IF(Funcionários!C2440=0,"",Funcionários!C2440)</f>
        <v/>
      </c>
      <c r="V2439" s="50">
        <f>IF(U2439="",0,IF(COUNTIFS($E$7:$E$3006,U2439,$I$7:$I$3006,'RC'!$E$6)=0,0,COUNTIFS($M$7:$M$3006,"Concluída no prazo",$E$7:$E$3006,U2439,$I$7:$I$3006,'RC'!$E$6)/COUNTIFS($E$7:$E$3006,U2439,$I$7:$I$3006,'RC'!$E$6)))</f>
        <v>0</v>
      </c>
      <c r="W2439" s="49">
        <f>SUMIFS($J$7:$J$3006,$E$7:$E$3006,U2439,$I$7:$I$3006,'RC'!$E$6)+SUMIFS($L$7:$L$3006,$E$7:$E$3006,U2439,$I$7:$I$3006,'RC'!$E$6)</f>
        <v>0</v>
      </c>
      <c r="X2439" s="48">
        <f>COUNTIFS($E$7:$E$3006,U2439,$I$7:$I$3006,'RC'!$E$6)</f>
        <v>0</v>
      </c>
      <c r="Y2439" s="48"/>
      <c r="Z2439" s="51" t="str">
        <f>IF(AQ2439='RC'!$E$6,AC2439*1000+AD2439,"")</f>
        <v/>
      </c>
      <c r="AA2439" s="51" t="str">
        <f>IF(AB2439="","",IF(AQ2439='RC'!$E$6,AC2439*1000-AD2439,""))</f>
        <v/>
      </c>
      <c r="AB2439" s="48" t="str">
        <f>IFERROR(VLOOKUP(E2439,Funcionários!$C$8:$E$207,3,FALSE),"")</f>
        <v/>
      </c>
      <c r="AC2439" s="50" t="str">
        <f>IF(AB2439="","",IF(COUNTIFS($AB$7:$AB$3006,AB2439,$AQ$7:$AQ$3006,'RC'!$E$6)=0,"",COUNTIFS($M$7:$M$3006,"Concluída no prazo",$AB$7:$AB$3006,AB2439,$AQ$7:$AQ$3006,'RC'!$E$6)/COUNTIFS($AB$7:$AB$3006,AB2439,$AQ$7:$AQ$3006,'RC'!$E$6)))</f>
        <v/>
      </c>
      <c r="AD2439" s="48">
        <f>SUMIF($AQ$7:$AQ$3006,'RC'!$E$6,$J$7:$J$3006)+SUMIF($AQ$7:$AQ$3006,'RC'!$E$6,$L$7:$L$3006)</f>
        <v>21</v>
      </c>
      <c r="AF2439" s="48">
        <v>2.5679999999992601E-2</v>
      </c>
      <c r="AG2439" s="48">
        <f>IF(OR(AQ2439="",AQ2439&lt;&gt;'RC'!$E$6,AB2439&lt;&gt;'RC'!$D$21),0,1)</f>
        <v>0</v>
      </c>
      <c r="AH2439" s="48">
        <f t="shared" si="834"/>
        <v>2.5679999999992601E-2</v>
      </c>
      <c r="AI2439" s="48" t="str">
        <f t="shared" ref="AI2439:AI2502" si="838">IF(AH2439&lt;1,"",E2439)</f>
        <v/>
      </c>
      <c r="AJ2439" s="48" t="str">
        <f t="shared" ref="AJ2439:AJ2502" si="839">IF($AI2439="","",C2439)</f>
        <v/>
      </c>
      <c r="AK2439" s="52" t="str">
        <f t="shared" ref="AK2439:AK2502" si="840">IF($AI2439="","",F2439)</f>
        <v/>
      </c>
      <c r="AL2439" s="52" t="str">
        <f t="shared" ref="AL2439:AL2502" si="841">IF($AI2439="","",G2439)</f>
        <v/>
      </c>
      <c r="AM2439" s="48" t="str">
        <f t="shared" ref="AM2439:AM2502" si="842">IF($AI2439="","",J2439+L2439)</f>
        <v/>
      </c>
      <c r="AN2439" s="48" t="str">
        <f t="shared" ref="AN2439:AN2502" si="843">IF($AI2439="","",M2439)</f>
        <v/>
      </c>
      <c r="AP2439" s="18" t="str">
        <f t="shared" ref="AP2439:AP2502" si="844">IF(F2439=0,"",MONTH(F2439))</f>
        <v/>
      </c>
      <c r="AQ2439" s="18" t="str">
        <f t="shared" ref="AQ2439:AQ2502" si="845">IF(G2439=0,"",MONTH(G2439))</f>
        <v/>
      </c>
      <c r="AR2439" s="18">
        <v>2.5680000000000001E-2</v>
      </c>
      <c r="AS2439" s="18">
        <f>IF(AF!$D$27="Todos",1,IF(M2439=AF!$D$27,1,0))</f>
        <v>1</v>
      </c>
      <c r="AT2439" s="53">
        <f>IF(AND(E2439=AF!$D$6,OR(LT!M2439=AF!$D$27,AF!$D$27="Todos"),OR(AP2439=AF!$E$8,AQ2439=AF!$E$8)),AR2439+AS2439,0)</f>
        <v>0</v>
      </c>
      <c r="AU2439" s="18" t="str">
        <f t="shared" ref="AU2439:AU2502" si="846">IF($AT2439=0,"",C2439)</f>
        <v/>
      </c>
      <c r="AV2439" s="54" t="str">
        <f t="shared" ref="AV2439:AV2502" si="847">IF($AT2439=0,"",F2439)</f>
        <v/>
      </c>
      <c r="AW2439" s="54" t="str">
        <f t="shared" ref="AW2439:AW2502" si="848">IF($AT2439=0,"",G2439)</f>
        <v/>
      </c>
      <c r="AX2439" s="18" t="str">
        <f t="shared" ref="AX2439:AX2502" si="849">IF($AT2439=0,"",J2439+L2439)</f>
        <v/>
      </c>
      <c r="AY2439" s="18" t="str">
        <f t="shared" ref="AY2439:AY2502" si="850">IF($AT2439=0,"",M2439)</f>
        <v/>
      </c>
      <c r="BA2439" s="18">
        <f>IF($E2439=AF!$D$6,IF($M2439="Concluída no prazo",2,IF($M2439="Concluída com atraso",1,0)),0)</f>
        <v>0</v>
      </c>
      <c r="BB2439" s="18">
        <f>IF($E2439=AF!$D$6,IF($M2439="Atrasada",2,IF($M2439="Concluída com atraso",1,0)),0)</f>
        <v>0</v>
      </c>
      <c r="BC2439" s="18">
        <v>2.4330000000000001E-2</v>
      </c>
      <c r="BD2439" s="18">
        <f t="shared" si="835"/>
        <v>2.4330000000000001E-2</v>
      </c>
      <c r="BE2439" s="18">
        <f t="shared" si="835"/>
        <v>2.4330000000000001E-2</v>
      </c>
      <c r="BF2439" s="18" t="str">
        <f t="shared" ref="BF2439:BF2502" si="851">IF(C2439=0,"",C2439)</f>
        <v/>
      </c>
      <c r="BN2439" s="18" t="str">
        <f t="shared" ref="BN2439:BN2502" si="852">IF(AP2439=AQ2439,"s","n")</f>
        <v>s</v>
      </c>
    </row>
    <row r="2440" spans="3:66" ht="50.1" customHeight="1" thickTop="1" thickBot="1" x14ac:dyDescent="0.3">
      <c r="C2440" s="46"/>
      <c r="D2440" s="46"/>
      <c r="E2440" s="46"/>
      <c r="F2440" s="122"/>
      <c r="G2440" s="122"/>
      <c r="H2440" s="78" t="str">
        <f t="shared" ref="H2440:H2503" si="853">IF(F2440=0,"",MONTH(F2440))</f>
        <v/>
      </c>
      <c r="I2440" s="78" t="str">
        <f t="shared" ref="I2440:I2503" si="854">IF(G2440=0,"",MONTH(G2440))</f>
        <v/>
      </c>
      <c r="J2440" s="16"/>
      <c r="K2440" s="46" t="str">
        <f t="shared" ref="K2440:K2503" si="855">IF(OR(F2440=0,G2440=0),"",IF(MONTH(G2440)-MONTH(F2440)&gt;1,"Esta tarefa está muito grande. Divida em tarefas menores.",IF(MONTH(F2440)=MONTH(G2440),"Sim! Inicia em "&amp;VLOOKUP(MONTH(F2440),$BK$6:$BL$17,2,FALSE)&amp;" e termina em "&amp;VLOOKUP(MONTH(G2440),$BK$6:$BL$17,2,FALSE)&amp;".","Não! Inicia em "&amp;VLOOKUP(MONTH(F2440),$BK$6:$BL$17,2,FALSE)&amp;" e termina em "&amp;VLOOKUP(MONTH(G2440),$BK$6:$BL$17,2,FALSE)&amp;".")))</f>
        <v/>
      </c>
      <c r="L2440" s="16"/>
      <c r="M2440" s="16"/>
      <c r="N2440" s="46"/>
      <c r="O2440" s="47" t="str">
        <f t="shared" si="836"/>
        <v/>
      </c>
      <c r="P2440" s="47"/>
      <c r="Q2440" s="48" t="str">
        <f>IFERROR(VLOOKUP(E2440,Funcionários!$C$8:$E$207,3,FALSE),"")</f>
        <v/>
      </c>
      <c r="R2440" s="47"/>
      <c r="S2440" s="49" t="str">
        <f t="shared" si="837"/>
        <v/>
      </c>
      <c r="T2440" s="49">
        <v>2.4340000000000001E-2</v>
      </c>
      <c r="U2440" s="48" t="str">
        <f>IF(Funcionários!C2441=0,"",Funcionários!C2441)</f>
        <v/>
      </c>
      <c r="V2440" s="50">
        <f>IF(U2440="",0,IF(COUNTIFS($E$7:$E$3006,U2440,$I$7:$I$3006,'RC'!$E$6)=0,0,COUNTIFS($M$7:$M$3006,"Concluída no prazo",$E$7:$E$3006,U2440,$I$7:$I$3006,'RC'!$E$6)/COUNTIFS($E$7:$E$3006,U2440,$I$7:$I$3006,'RC'!$E$6)))</f>
        <v>0</v>
      </c>
      <c r="W2440" s="49">
        <f>SUMIFS($J$7:$J$3006,$E$7:$E$3006,U2440,$I$7:$I$3006,'RC'!$E$6)+SUMIFS($L$7:$L$3006,$E$7:$E$3006,U2440,$I$7:$I$3006,'RC'!$E$6)</f>
        <v>0</v>
      </c>
      <c r="X2440" s="48">
        <f>COUNTIFS($E$7:$E$3006,U2440,$I$7:$I$3006,'RC'!$E$6)</f>
        <v>0</v>
      </c>
      <c r="Y2440" s="48"/>
      <c r="Z2440" s="51" t="str">
        <f>IF(AQ2440='RC'!$E$6,AC2440*1000+AD2440,"")</f>
        <v/>
      </c>
      <c r="AA2440" s="51" t="str">
        <f>IF(AB2440="","",IF(AQ2440='RC'!$E$6,AC2440*1000-AD2440,""))</f>
        <v/>
      </c>
      <c r="AB2440" s="48" t="str">
        <f>IFERROR(VLOOKUP(E2440,Funcionários!$C$8:$E$207,3,FALSE),"")</f>
        <v/>
      </c>
      <c r="AC2440" s="50" t="str">
        <f>IF(AB2440="","",IF(COUNTIFS($AB$7:$AB$3006,AB2440,$AQ$7:$AQ$3006,'RC'!$E$6)=0,"",COUNTIFS($M$7:$M$3006,"Concluída no prazo",$AB$7:$AB$3006,AB2440,$AQ$7:$AQ$3006,'RC'!$E$6)/COUNTIFS($AB$7:$AB$3006,AB2440,$AQ$7:$AQ$3006,'RC'!$E$6)))</f>
        <v/>
      </c>
      <c r="AD2440" s="48">
        <f>SUMIF($AQ$7:$AQ$3006,'RC'!$E$6,$J$7:$J$3006)+SUMIF($AQ$7:$AQ$3006,'RC'!$E$6,$L$7:$L$3006)</f>
        <v>21</v>
      </c>
      <c r="AF2440" s="48">
        <v>2.5669999999992602E-2</v>
      </c>
      <c r="AG2440" s="48">
        <f>IF(OR(AQ2440="",AQ2440&lt;&gt;'RC'!$E$6,AB2440&lt;&gt;'RC'!$D$21),0,1)</f>
        <v>0</v>
      </c>
      <c r="AH2440" s="48">
        <f t="shared" ref="AH2440:AH2503" si="856">AF2440+AG2440</f>
        <v>2.5669999999992602E-2</v>
      </c>
      <c r="AI2440" s="48" t="str">
        <f t="shared" si="838"/>
        <v/>
      </c>
      <c r="AJ2440" s="48" t="str">
        <f t="shared" si="839"/>
        <v/>
      </c>
      <c r="AK2440" s="52" t="str">
        <f t="shared" si="840"/>
        <v/>
      </c>
      <c r="AL2440" s="52" t="str">
        <f t="shared" si="841"/>
        <v/>
      </c>
      <c r="AM2440" s="48" t="str">
        <f t="shared" si="842"/>
        <v/>
      </c>
      <c r="AN2440" s="48" t="str">
        <f t="shared" si="843"/>
        <v/>
      </c>
      <c r="AP2440" s="18" t="str">
        <f t="shared" si="844"/>
        <v/>
      </c>
      <c r="AQ2440" s="18" t="str">
        <f t="shared" si="845"/>
        <v/>
      </c>
      <c r="AR2440" s="18">
        <v>2.5669999999999998E-2</v>
      </c>
      <c r="AS2440" s="18">
        <f>IF(AF!$D$27="Todos",1,IF(M2440=AF!$D$27,1,0))</f>
        <v>1</v>
      </c>
      <c r="AT2440" s="53">
        <f>IF(AND(E2440=AF!$D$6,OR(LT!M2440=AF!$D$27,AF!$D$27="Todos"),OR(AP2440=AF!$E$8,AQ2440=AF!$E$8)),AR2440+AS2440,0)</f>
        <v>0</v>
      </c>
      <c r="AU2440" s="18" t="str">
        <f t="shared" si="846"/>
        <v/>
      </c>
      <c r="AV2440" s="54" t="str">
        <f t="shared" si="847"/>
        <v/>
      </c>
      <c r="AW2440" s="54" t="str">
        <f t="shared" si="848"/>
        <v/>
      </c>
      <c r="AX2440" s="18" t="str">
        <f t="shared" si="849"/>
        <v/>
      </c>
      <c r="AY2440" s="18" t="str">
        <f t="shared" si="850"/>
        <v/>
      </c>
      <c r="BA2440" s="18">
        <f>IF($E2440=AF!$D$6,IF($M2440="Concluída no prazo",2,IF($M2440="Concluída com atraso",1,0)),0)</f>
        <v>0</v>
      </c>
      <c r="BB2440" s="18">
        <f>IF($E2440=AF!$D$6,IF($M2440="Atrasada",2,IF($M2440="Concluída com atraso",1,0)),0)</f>
        <v>0</v>
      </c>
      <c r="BC2440" s="18">
        <v>2.4340000000000001E-2</v>
      </c>
      <c r="BD2440" s="18">
        <f t="shared" ref="BD2440:BE2503" si="857">BA2440+$BC2440</f>
        <v>2.4340000000000001E-2</v>
      </c>
      <c r="BE2440" s="18">
        <f t="shared" si="857"/>
        <v>2.4340000000000001E-2</v>
      </c>
      <c r="BF2440" s="18" t="str">
        <f t="shared" si="851"/>
        <v/>
      </c>
      <c r="BN2440" s="18" t="str">
        <f t="shared" si="852"/>
        <v>s</v>
      </c>
    </row>
    <row r="2441" spans="3:66" ht="50.1" customHeight="1" thickTop="1" thickBot="1" x14ac:dyDescent="0.3">
      <c r="C2441" s="46"/>
      <c r="D2441" s="46"/>
      <c r="E2441" s="46"/>
      <c r="F2441" s="122"/>
      <c r="G2441" s="122"/>
      <c r="H2441" s="78" t="str">
        <f t="shared" si="853"/>
        <v/>
      </c>
      <c r="I2441" s="78" t="str">
        <f t="shared" si="854"/>
        <v/>
      </c>
      <c r="J2441" s="16"/>
      <c r="K2441" s="46" t="str">
        <f t="shared" si="855"/>
        <v/>
      </c>
      <c r="L2441" s="16"/>
      <c r="M2441" s="16"/>
      <c r="N2441" s="46"/>
      <c r="O2441" s="47" t="str">
        <f t="shared" si="836"/>
        <v/>
      </c>
      <c r="P2441" s="47"/>
      <c r="Q2441" s="48" t="str">
        <f>IFERROR(VLOOKUP(E2441,Funcionários!$C$8:$E$207,3,FALSE),"")</f>
        <v/>
      </c>
      <c r="R2441" s="47"/>
      <c r="S2441" s="49" t="str">
        <f t="shared" si="837"/>
        <v/>
      </c>
      <c r="T2441" s="49">
        <v>2.435E-2</v>
      </c>
      <c r="U2441" s="48" t="str">
        <f>IF(Funcionários!C2442=0,"",Funcionários!C2442)</f>
        <v/>
      </c>
      <c r="V2441" s="50">
        <f>IF(U2441="",0,IF(COUNTIFS($E$7:$E$3006,U2441,$I$7:$I$3006,'RC'!$E$6)=0,0,COUNTIFS($M$7:$M$3006,"Concluída no prazo",$E$7:$E$3006,U2441,$I$7:$I$3006,'RC'!$E$6)/COUNTIFS($E$7:$E$3006,U2441,$I$7:$I$3006,'RC'!$E$6)))</f>
        <v>0</v>
      </c>
      <c r="W2441" s="49">
        <f>SUMIFS($J$7:$J$3006,$E$7:$E$3006,U2441,$I$7:$I$3006,'RC'!$E$6)+SUMIFS($L$7:$L$3006,$E$7:$E$3006,U2441,$I$7:$I$3006,'RC'!$E$6)</f>
        <v>0</v>
      </c>
      <c r="X2441" s="48">
        <f>COUNTIFS($E$7:$E$3006,U2441,$I$7:$I$3006,'RC'!$E$6)</f>
        <v>0</v>
      </c>
      <c r="Y2441" s="48"/>
      <c r="Z2441" s="51" t="str">
        <f>IF(AQ2441='RC'!$E$6,AC2441*1000+AD2441,"")</f>
        <v/>
      </c>
      <c r="AA2441" s="51" t="str">
        <f>IF(AB2441="","",IF(AQ2441='RC'!$E$6,AC2441*1000-AD2441,""))</f>
        <v/>
      </c>
      <c r="AB2441" s="48" t="str">
        <f>IFERROR(VLOOKUP(E2441,Funcionários!$C$8:$E$207,3,FALSE),"")</f>
        <v/>
      </c>
      <c r="AC2441" s="50" t="str">
        <f>IF(AB2441="","",IF(COUNTIFS($AB$7:$AB$3006,AB2441,$AQ$7:$AQ$3006,'RC'!$E$6)=0,"",COUNTIFS($M$7:$M$3006,"Concluída no prazo",$AB$7:$AB$3006,AB2441,$AQ$7:$AQ$3006,'RC'!$E$6)/COUNTIFS($AB$7:$AB$3006,AB2441,$AQ$7:$AQ$3006,'RC'!$E$6)))</f>
        <v/>
      </c>
      <c r="AD2441" s="48">
        <f>SUMIF($AQ$7:$AQ$3006,'RC'!$E$6,$J$7:$J$3006)+SUMIF($AQ$7:$AQ$3006,'RC'!$E$6,$L$7:$L$3006)</f>
        <v>21</v>
      </c>
      <c r="AF2441" s="48">
        <v>2.5659999999992501E-2</v>
      </c>
      <c r="AG2441" s="48">
        <f>IF(OR(AQ2441="",AQ2441&lt;&gt;'RC'!$E$6,AB2441&lt;&gt;'RC'!$D$21),0,1)</f>
        <v>0</v>
      </c>
      <c r="AH2441" s="48">
        <f t="shared" si="856"/>
        <v>2.5659999999992501E-2</v>
      </c>
      <c r="AI2441" s="48" t="str">
        <f t="shared" si="838"/>
        <v/>
      </c>
      <c r="AJ2441" s="48" t="str">
        <f t="shared" si="839"/>
        <v/>
      </c>
      <c r="AK2441" s="52" t="str">
        <f t="shared" si="840"/>
        <v/>
      </c>
      <c r="AL2441" s="52" t="str">
        <f t="shared" si="841"/>
        <v/>
      </c>
      <c r="AM2441" s="48" t="str">
        <f t="shared" si="842"/>
        <v/>
      </c>
      <c r="AN2441" s="48" t="str">
        <f t="shared" si="843"/>
        <v/>
      </c>
      <c r="AP2441" s="18" t="str">
        <f t="shared" si="844"/>
        <v/>
      </c>
      <c r="AQ2441" s="18" t="str">
        <f t="shared" si="845"/>
        <v/>
      </c>
      <c r="AR2441" s="18">
        <v>2.5659999999999999E-2</v>
      </c>
      <c r="AS2441" s="18">
        <f>IF(AF!$D$27="Todos",1,IF(M2441=AF!$D$27,1,0))</f>
        <v>1</v>
      </c>
      <c r="AT2441" s="53">
        <f>IF(AND(E2441=AF!$D$6,OR(LT!M2441=AF!$D$27,AF!$D$27="Todos"),OR(AP2441=AF!$E$8,AQ2441=AF!$E$8)),AR2441+AS2441,0)</f>
        <v>0</v>
      </c>
      <c r="AU2441" s="18" t="str">
        <f t="shared" si="846"/>
        <v/>
      </c>
      <c r="AV2441" s="54" t="str">
        <f t="shared" si="847"/>
        <v/>
      </c>
      <c r="AW2441" s="54" t="str">
        <f t="shared" si="848"/>
        <v/>
      </c>
      <c r="AX2441" s="18" t="str">
        <f t="shared" si="849"/>
        <v/>
      </c>
      <c r="AY2441" s="18" t="str">
        <f t="shared" si="850"/>
        <v/>
      </c>
      <c r="BA2441" s="18">
        <f>IF($E2441=AF!$D$6,IF($M2441="Concluída no prazo",2,IF($M2441="Concluída com atraso",1,0)),0)</f>
        <v>0</v>
      </c>
      <c r="BB2441" s="18">
        <f>IF($E2441=AF!$D$6,IF($M2441="Atrasada",2,IF($M2441="Concluída com atraso",1,0)),0)</f>
        <v>0</v>
      </c>
      <c r="BC2441" s="18">
        <v>2.435E-2</v>
      </c>
      <c r="BD2441" s="18">
        <f t="shared" si="857"/>
        <v>2.435E-2</v>
      </c>
      <c r="BE2441" s="18">
        <f t="shared" si="857"/>
        <v>2.435E-2</v>
      </c>
      <c r="BF2441" s="18" t="str">
        <f t="shared" si="851"/>
        <v/>
      </c>
      <c r="BN2441" s="18" t="str">
        <f t="shared" si="852"/>
        <v>s</v>
      </c>
    </row>
    <row r="2442" spans="3:66" ht="50.1" customHeight="1" thickTop="1" thickBot="1" x14ac:dyDescent="0.3">
      <c r="C2442" s="46"/>
      <c r="D2442" s="46"/>
      <c r="E2442" s="46"/>
      <c r="F2442" s="122"/>
      <c r="G2442" s="122"/>
      <c r="H2442" s="78" t="str">
        <f t="shared" si="853"/>
        <v/>
      </c>
      <c r="I2442" s="78" t="str">
        <f t="shared" si="854"/>
        <v/>
      </c>
      <c r="J2442" s="16"/>
      <c r="K2442" s="46" t="str">
        <f t="shared" si="855"/>
        <v/>
      </c>
      <c r="L2442" s="16"/>
      <c r="M2442" s="16"/>
      <c r="N2442" s="46"/>
      <c r="O2442" s="47" t="str">
        <f t="shared" ref="O2442:O2505" si="858">IF(J2442=0,"",J2442/(J2442+L2442))</f>
        <v/>
      </c>
      <c r="P2442" s="47"/>
      <c r="Q2442" s="48" t="str">
        <f>IFERROR(VLOOKUP(E2442,Funcionários!$C$8:$E$207,3,FALSE),"")</f>
        <v/>
      </c>
      <c r="R2442" s="47"/>
      <c r="S2442" s="49" t="str">
        <f t="shared" ref="S2442:S2505" si="859">IF(U2442="","",V2442*100000+W2442*10+X2442+T2442)</f>
        <v/>
      </c>
      <c r="T2442" s="49">
        <v>2.436E-2</v>
      </c>
      <c r="U2442" s="48" t="str">
        <f>IF(Funcionários!C2443=0,"",Funcionários!C2443)</f>
        <v/>
      </c>
      <c r="V2442" s="50">
        <f>IF(U2442="",0,IF(COUNTIFS($E$7:$E$3006,U2442,$I$7:$I$3006,'RC'!$E$6)=0,0,COUNTIFS($M$7:$M$3006,"Concluída no prazo",$E$7:$E$3006,U2442,$I$7:$I$3006,'RC'!$E$6)/COUNTIFS($E$7:$E$3006,U2442,$I$7:$I$3006,'RC'!$E$6)))</f>
        <v>0</v>
      </c>
      <c r="W2442" s="49">
        <f>SUMIFS($J$7:$J$3006,$E$7:$E$3006,U2442,$I$7:$I$3006,'RC'!$E$6)+SUMIFS($L$7:$L$3006,$E$7:$E$3006,U2442,$I$7:$I$3006,'RC'!$E$6)</f>
        <v>0</v>
      </c>
      <c r="X2442" s="48">
        <f>COUNTIFS($E$7:$E$3006,U2442,$I$7:$I$3006,'RC'!$E$6)</f>
        <v>0</v>
      </c>
      <c r="Y2442" s="48"/>
      <c r="Z2442" s="51" t="str">
        <f>IF(AQ2442='RC'!$E$6,AC2442*1000+AD2442,"")</f>
        <v/>
      </c>
      <c r="AA2442" s="51" t="str">
        <f>IF(AB2442="","",IF(AQ2442='RC'!$E$6,AC2442*1000-AD2442,""))</f>
        <v/>
      </c>
      <c r="AB2442" s="48" t="str">
        <f>IFERROR(VLOOKUP(E2442,Funcionários!$C$8:$E$207,3,FALSE),"")</f>
        <v/>
      </c>
      <c r="AC2442" s="50" t="str">
        <f>IF(AB2442="","",IF(COUNTIFS($AB$7:$AB$3006,AB2442,$AQ$7:$AQ$3006,'RC'!$E$6)=0,"",COUNTIFS($M$7:$M$3006,"Concluída no prazo",$AB$7:$AB$3006,AB2442,$AQ$7:$AQ$3006,'RC'!$E$6)/COUNTIFS($AB$7:$AB$3006,AB2442,$AQ$7:$AQ$3006,'RC'!$E$6)))</f>
        <v/>
      </c>
      <c r="AD2442" s="48">
        <f>SUMIF($AQ$7:$AQ$3006,'RC'!$E$6,$J$7:$J$3006)+SUMIF($AQ$7:$AQ$3006,'RC'!$E$6,$L$7:$L$3006)</f>
        <v>21</v>
      </c>
      <c r="AF2442" s="48">
        <v>2.5649999999992502E-2</v>
      </c>
      <c r="AG2442" s="48">
        <f>IF(OR(AQ2442="",AQ2442&lt;&gt;'RC'!$E$6,AB2442&lt;&gt;'RC'!$D$21),0,1)</f>
        <v>0</v>
      </c>
      <c r="AH2442" s="48">
        <f t="shared" si="856"/>
        <v>2.5649999999992502E-2</v>
      </c>
      <c r="AI2442" s="48" t="str">
        <f t="shared" si="838"/>
        <v/>
      </c>
      <c r="AJ2442" s="48" t="str">
        <f t="shared" si="839"/>
        <v/>
      </c>
      <c r="AK2442" s="52" t="str">
        <f t="shared" si="840"/>
        <v/>
      </c>
      <c r="AL2442" s="52" t="str">
        <f t="shared" si="841"/>
        <v/>
      </c>
      <c r="AM2442" s="48" t="str">
        <f t="shared" si="842"/>
        <v/>
      </c>
      <c r="AN2442" s="48" t="str">
        <f t="shared" si="843"/>
        <v/>
      </c>
      <c r="AP2442" s="18" t="str">
        <f t="shared" si="844"/>
        <v/>
      </c>
      <c r="AQ2442" s="18" t="str">
        <f t="shared" si="845"/>
        <v/>
      </c>
      <c r="AR2442" s="18">
        <v>2.5649999999999999E-2</v>
      </c>
      <c r="AS2442" s="18">
        <f>IF(AF!$D$27="Todos",1,IF(M2442=AF!$D$27,1,0))</f>
        <v>1</v>
      </c>
      <c r="AT2442" s="53">
        <f>IF(AND(E2442=AF!$D$6,OR(LT!M2442=AF!$D$27,AF!$D$27="Todos"),OR(AP2442=AF!$E$8,AQ2442=AF!$E$8)),AR2442+AS2442,0)</f>
        <v>0</v>
      </c>
      <c r="AU2442" s="18" t="str">
        <f t="shared" si="846"/>
        <v/>
      </c>
      <c r="AV2442" s="54" t="str">
        <f t="shared" si="847"/>
        <v/>
      </c>
      <c r="AW2442" s="54" t="str">
        <f t="shared" si="848"/>
        <v/>
      </c>
      <c r="AX2442" s="18" t="str">
        <f t="shared" si="849"/>
        <v/>
      </c>
      <c r="AY2442" s="18" t="str">
        <f t="shared" si="850"/>
        <v/>
      </c>
      <c r="BA2442" s="18">
        <f>IF($E2442=AF!$D$6,IF($M2442="Concluída no prazo",2,IF($M2442="Concluída com atraso",1,0)),0)</f>
        <v>0</v>
      </c>
      <c r="BB2442" s="18">
        <f>IF($E2442=AF!$D$6,IF($M2442="Atrasada",2,IF($M2442="Concluída com atraso",1,0)),0)</f>
        <v>0</v>
      </c>
      <c r="BC2442" s="18">
        <v>2.436E-2</v>
      </c>
      <c r="BD2442" s="18">
        <f t="shared" si="857"/>
        <v>2.436E-2</v>
      </c>
      <c r="BE2442" s="18">
        <f t="shared" si="857"/>
        <v>2.436E-2</v>
      </c>
      <c r="BF2442" s="18" t="str">
        <f t="shared" si="851"/>
        <v/>
      </c>
      <c r="BN2442" s="18" t="str">
        <f t="shared" si="852"/>
        <v>s</v>
      </c>
    </row>
    <row r="2443" spans="3:66" ht="50.1" customHeight="1" thickTop="1" thickBot="1" x14ac:dyDescent="0.3">
      <c r="C2443" s="46"/>
      <c r="D2443" s="46"/>
      <c r="E2443" s="46"/>
      <c r="F2443" s="122"/>
      <c r="G2443" s="122"/>
      <c r="H2443" s="78" t="str">
        <f t="shared" si="853"/>
        <v/>
      </c>
      <c r="I2443" s="78" t="str">
        <f t="shared" si="854"/>
        <v/>
      </c>
      <c r="J2443" s="16"/>
      <c r="K2443" s="46" t="str">
        <f t="shared" si="855"/>
        <v/>
      </c>
      <c r="L2443" s="16"/>
      <c r="M2443" s="16"/>
      <c r="N2443" s="46"/>
      <c r="O2443" s="47" t="str">
        <f t="shared" si="858"/>
        <v/>
      </c>
      <c r="P2443" s="47"/>
      <c r="Q2443" s="48" t="str">
        <f>IFERROR(VLOOKUP(E2443,Funcionários!$C$8:$E$207,3,FALSE),"")</f>
        <v/>
      </c>
      <c r="R2443" s="47"/>
      <c r="S2443" s="49" t="str">
        <f t="shared" si="859"/>
        <v/>
      </c>
      <c r="T2443" s="49">
        <v>2.4369999999999999E-2</v>
      </c>
      <c r="U2443" s="48" t="str">
        <f>IF(Funcionários!C2444=0,"",Funcionários!C2444)</f>
        <v/>
      </c>
      <c r="V2443" s="50">
        <f>IF(U2443="",0,IF(COUNTIFS($E$7:$E$3006,U2443,$I$7:$I$3006,'RC'!$E$6)=0,0,COUNTIFS($M$7:$M$3006,"Concluída no prazo",$E$7:$E$3006,U2443,$I$7:$I$3006,'RC'!$E$6)/COUNTIFS($E$7:$E$3006,U2443,$I$7:$I$3006,'RC'!$E$6)))</f>
        <v>0</v>
      </c>
      <c r="W2443" s="49">
        <f>SUMIFS($J$7:$J$3006,$E$7:$E$3006,U2443,$I$7:$I$3006,'RC'!$E$6)+SUMIFS($L$7:$L$3006,$E$7:$E$3006,U2443,$I$7:$I$3006,'RC'!$E$6)</f>
        <v>0</v>
      </c>
      <c r="X2443" s="48">
        <f>COUNTIFS($E$7:$E$3006,U2443,$I$7:$I$3006,'RC'!$E$6)</f>
        <v>0</v>
      </c>
      <c r="Y2443" s="48"/>
      <c r="Z2443" s="51" t="str">
        <f>IF(AQ2443='RC'!$E$6,AC2443*1000+AD2443,"")</f>
        <v/>
      </c>
      <c r="AA2443" s="51" t="str">
        <f>IF(AB2443="","",IF(AQ2443='RC'!$E$6,AC2443*1000-AD2443,""))</f>
        <v/>
      </c>
      <c r="AB2443" s="48" t="str">
        <f>IFERROR(VLOOKUP(E2443,Funcionários!$C$8:$E$207,3,FALSE),"")</f>
        <v/>
      </c>
      <c r="AC2443" s="50" t="str">
        <f>IF(AB2443="","",IF(COUNTIFS($AB$7:$AB$3006,AB2443,$AQ$7:$AQ$3006,'RC'!$E$6)=0,"",COUNTIFS($M$7:$M$3006,"Concluída no prazo",$AB$7:$AB$3006,AB2443,$AQ$7:$AQ$3006,'RC'!$E$6)/COUNTIFS($AB$7:$AB$3006,AB2443,$AQ$7:$AQ$3006,'RC'!$E$6)))</f>
        <v/>
      </c>
      <c r="AD2443" s="48">
        <f>SUMIF($AQ$7:$AQ$3006,'RC'!$E$6,$J$7:$J$3006)+SUMIF($AQ$7:$AQ$3006,'RC'!$E$6,$L$7:$L$3006)</f>
        <v>21</v>
      </c>
      <c r="AF2443" s="48">
        <v>2.5639999999992499E-2</v>
      </c>
      <c r="AG2443" s="48">
        <f>IF(OR(AQ2443="",AQ2443&lt;&gt;'RC'!$E$6,AB2443&lt;&gt;'RC'!$D$21),0,1)</f>
        <v>0</v>
      </c>
      <c r="AH2443" s="48">
        <f t="shared" si="856"/>
        <v>2.5639999999992499E-2</v>
      </c>
      <c r="AI2443" s="48" t="str">
        <f t="shared" si="838"/>
        <v/>
      </c>
      <c r="AJ2443" s="48" t="str">
        <f t="shared" si="839"/>
        <v/>
      </c>
      <c r="AK2443" s="52" t="str">
        <f t="shared" si="840"/>
        <v/>
      </c>
      <c r="AL2443" s="52" t="str">
        <f t="shared" si="841"/>
        <v/>
      </c>
      <c r="AM2443" s="48" t="str">
        <f t="shared" si="842"/>
        <v/>
      </c>
      <c r="AN2443" s="48" t="str">
        <f t="shared" si="843"/>
        <v/>
      </c>
      <c r="AP2443" s="18" t="str">
        <f t="shared" si="844"/>
        <v/>
      </c>
      <c r="AQ2443" s="18" t="str">
        <f t="shared" si="845"/>
        <v/>
      </c>
      <c r="AR2443" s="18">
        <v>2.564E-2</v>
      </c>
      <c r="AS2443" s="18">
        <f>IF(AF!$D$27="Todos",1,IF(M2443=AF!$D$27,1,0))</f>
        <v>1</v>
      </c>
      <c r="AT2443" s="53">
        <f>IF(AND(E2443=AF!$D$6,OR(LT!M2443=AF!$D$27,AF!$D$27="Todos"),OR(AP2443=AF!$E$8,AQ2443=AF!$E$8)),AR2443+AS2443,0)</f>
        <v>0</v>
      </c>
      <c r="AU2443" s="18" t="str">
        <f t="shared" si="846"/>
        <v/>
      </c>
      <c r="AV2443" s="54" t="str">
        <f t="shared" si="847"/>
        <v/>
      </c>
      <c r="AW2443" s="54" t="str">
        <f t="shared" si="848"/>
        <v/>
      </c>
      <c r="AX2443" s="18" t="str">
        <f t="shared" si="849"/>
        <v/>
      </c>
      <c r="AY2443" s="18" t="str">
        <f t="shared" si="850"/>
        <v/>
      </c>
      <c r="BA2443" s="18">
        <f>IF($E2443=AF!$D$6,IF($M2443="Concluída no prazo",2,IF($M2443="Concluída com atraso",1,0)),0)</f>
        <v>0</v>
      </c>
      <c r="BB2443" s="18">
        <f>IF($E2443=AF!$D$6,IF($M2443="Atrasada",2,IF($M2443="Concluída com atraso",1,0)),0)</f>
        <v>0</v>
      </c>
      <c r="BC2443" s="18">
        <v>2.4369999999999999E-2</v>
      </c>
      <c r="BD2443" s="18">
        <f t="shared" si="857"/>
        <v>2.4369999999999999E-2</v>
      </c>
      <c r="BE2443" s="18">
        <f t="shared" si="857"/>
        <v>2.4369999999999999E-2</v>
      </c>
      <c r="BF2443" s="18" t="str">
        <f t="shared" si="851"/>
        <v/>
      </c>
      <c r="BN2443" s="18" t="str">
        <f t="shared" si="852"/>
        <v>s</v>
      </c>
    </row>
    <row r="2444" spans="3:66" ht="50.1" customHeight="1" thickTop="1" thickBot="1" x14ac:dyDescent="0.3">
      <c r="C2444" s="46"/>
      <c r="D2444" s="46"/>
      <c r="E2444" s="46"/>
      <c r="F2444" s="122"/>
      <c r="G2444" s="122"/>
      <c r="H2444" s="78" t="str">
        <f t="shared" si="853"/>
        <v/>
      </c>
      <c r="I2444" s="78" t="str">
        <f t="shared" si="854"/>
        <v/>
      </c>
      <c r="J2444" s="16"/>
      <c r="K2444" s="46" t="str">
        <f t="shared" si="855"/>
        <v/>
      </c>
      <c r="L2444" s="16"/>
      <c r="M2444" s="16"/>
      <c r="N2444" s="46"/>
      <c r="O2444" s="47" t="str">
        <f t="shared" si="858"/>
        <v/>
      </c>
      <c r="P2444" s="47"/>
      <c r="Q2444" s="48" t="str">
        <f>IFERROR(VLOOKUP(E2444,Funcionários!$C$8:$E$207,3,FALSE),"")</f>
        <v/>
      </c>
      <c r="R2444" s="47"/>
      <c r="S2444" s="49" t="str">
        <f t="shared" si="859"/>
        <v/>
      </c>
      <c r="T2444" s="49">
        <v>2.4379999999999999E-2</v>
      </c>
      <c r="U2444" s="48" t="str">
        <f>IF(Funcionários!C2445=0,"",Funcionários!C2445)</f>
        <v/>
      </c>
      <c r="V2444" s="50">
        <f>IF(U2444="",0,IF(COUNTIFS($E$7:$E$3006,U2444,$I$7:$I$3006,'RC'!$E$6)=0,0,COUNTIFS($M$7:$M$3006,"Concluída no prazo",$E$7:$E$3006,U2444,$I$7:$I$3006,'RC'!$E$6)/COUNTIFS($E$7:$E$3006,U2444,$I$7:$I$3006,'RC'!$E$6)))</f>
        <v>0</v>
      </c>
      <c r="W2444" s="49">
        <f>SUMIFS($J$7:$J$3006,$E$7:$E$3006,U2444,$I$7:$I$3006,'RC'!$E$6)+SUMIFS($L$7:$L$3006,$E$7:$E$3006,U2444,$I$7:$I$3006,'RC'!$E$6)</f>
        <v>0</v>
      </c>
      <c r="X2444" s="48">
        <f>COUNTIFS($E$7:$E$3006,U2444,$I$7:$I$3006,'RC'!$E$6)</f>
        <v>0</v>
      </c>
      <c r="Y2444" s="48"/>
      <c r="Z2444" s="51" t="str">
        <f>IF(AQ2444='RC'!$E$6,AC2444*1000+AD2444,"")</f>
        <v/>
      </c>
      <c r="AA2444" s="51" t="str">
        <f>IF(AB2444="","",IF(AQ2444='RC'!$E$6,AC2444*1000-AD2444,""))</f>
        <v/>
      </c>
      <c r="AB2444" s="48" t="str">
        <f>IFERROR(VLOOKUP(E2444,Funcionários!$C$8:$E$207,3,FALSE),"")</f>
        <v/>
      </c>
      <c r="AC2444" s="50" t="str">
        <f>IF(AB2444="","",IF(COUNTIFS($AB$7:$AB$3006,AB2444,$AQ$7:$AQ$3006,'RC'!$E$6)=0,"",COUNTIFS($M$7:$M$3006,"Concluída no prazo",$AB$7:$AB$3006,AB2444,$AQ$7:$AQ$3006,'RC'!$E$6)/COUNTIFS($AB$7:$AB$3006,AB2444,$AQ$7:$AQ$3006,'RC'!$E$6)))</f>
        <v/>
      </c>
      <c r="AD2444" s="48">
        <f>SUMIF($AQ$7:$AQ$3006,'RC'!$E$6,$J$7:$J$3006)+SUMIF($AQ$7:$AQ$3006,'RC'!$E$6,$L$7:$L$3006)</f>
        <v>21</v>
      </c>
      <c r="AF2444" s="48">
        <v>2.5629999999992499E-2</v>
      </c>
      <c r="AG2444" s="48">
        <f>IF(OR(AQ2444="",AQ2444&lt;&gt;'RC'!$E$6,AB2444&lt;&gt;'RC'!$D$21),0,1)</f>
        <v>0</v>
      </c>
      <c r="AH2444" s="48">
        <f t="shared" si="856"/>
        <v>2.5629999999992499E-2</v>
      </c>
      <c r="AI2444" s="48" t="str">
        <f t="shared" si="838"/>
        <v/>
      </c>
      <c r="AJ2444" s="48" t="str">
        <f t="shared" si="839"/>
        <v/>
      </c>
      <c r="AK2444" s="52" t="str">
        <f t="shared" si="840"/>
        <v/>
      </c>
      <c r="AL2444" s="52" t="str">
        <f t="shared" si="841"/>
        <v/>
      </c>
      <c r="AM2444" s="48" t="str">
        <f t="shared" si="842"/>
        <v/>
      </c>
      <c r="AN2444" s="48" t="str">
        <f t="shared" si="843"/>
        <v/>
      </c>
      <c r="AP2444" s="18" t="str">
        <f t="shared" si="844"/>
        <v/>
      </c>
      <c r="AQ2444" s="18" t="str">
        <f t="shared" si="845"/>
        <v/>
      </c>
      <c r="AR2444" s="18">
        <v>2.563E-2</v>
      </c>
      <c r="AS2444" s="18">
        <f>IF(AF!$D$27="Todos",1,IF(M2444=AF!$D$27,1,0))</f>
        <v>1</v>
      </c>
      <c r="AT2444" s="53">
        <f>IF(AND(E2444=AF!$D$6,OR(LT!M2444=AF!$D$27,AF!$D$27="Todos"),OR(AP2444=AF!$E$8,AQ2444=AF!$E$8)),AR2444+AS2444,0)</f>
        <v>0</v>
      </c>
      <c r="AU2444" s="18" t="str">
        <f t="shared" si="846"/>
        <v/>
      </c>
      <c r="AV2444" s="54" t="str">
        <f t="shared" si="847"/>
        <v/>
      </c>
      <c r="AW2444" s="54" t="str">
        <f t="shared" si="848"/>
        <v/>
      </c>
      <c r="AX2444" s="18" t="str">
        <f t="shared" si="849"/>
        <v/>
      </c>
      <c r="AY2444" s="18" t="str">
        <f t="shared" si="850"/>
        <v/>
      </c>
      <c r="BA2444" s="18">
        <f>IF($E2444=AF!$D$6,IF($M2444="Concluída no prazo",2,IF($M2444="Concluída com atraso",1,0)),0)</f>
        <v>0</v>
      </c>
      <c r="BB2444" s="18">
        <f>IF($E2444=AF!$D$6,IF($M2444="Atrasada",2,IF($M2444="Concluída com atraso",1,0)),0)</f>
        <v>0</v>
      </c>
      <c r="BC2444" s="18">
        <v>2.4379999999999999E-2</v>
      </c>
      <c r="BD2444" s="18">
        <f t="shared" si="857"/>
        <v>2.4379999999999999E-2</v>
      </c>
      <c r="BE2444" s="18">
        <f t="shared" si="857"/>
        <v>2.4379999999999999E-2</v>
      </c>
      <c r="BF2444" s="18" t="str">
        <f t="shared" si="851"/>
        <v/>
      </c>
      <c r="BN2444" s="18" t="str">
        <f t="shared" si="852"/>
        <v>s</v>
      </c>
    </row>
    <row r="2445" spans="3:66" ht="50.1" customHeight="1" thickTop="1" thickBot="1" x14ac:dyDescent="0.3">
      <c r="C2445" s="46"/>
      <c r="D2445" s="46"/>
      <c r="E2445" s="46"/>
      <c r="F2445" s="122"/>
      <c r="G2445" s="122"/>
      <c r="H2445" s="78" t="str">
        <f t="shared" si="853"/>
        <v/>
      </c>
      <c r="I2445" s="78" t="str">
        <f t="shared" si="854"/>
        <v/>
      </c>
      <c r="J2445" s="16"/>
      <c r="K2445" s="46" t="str">
        <f t="shared" si="855"/>
        <v/>
      </c>
      <c r="L2445" s="16"/>
      <c r="M2445" s="16"/>
      <c r="N2445" s="46"/>
      <c r="O2445" s="47" t="str">
        <f t="shared" si="858"/>
        <v/>
      </c>
      <c r="P2445" s="47"/>
      <c r="Q2445" s="48" t="str">
        <f>IFERROR(VLOOKUP(E2445,Funcionários!$C$8:$E$207,3,FALSE),"")</f>
        <v/>
      </c>
      <c r="R2445" s="47"/>
      <c r="S2445" s="49" t="str">
        <f t="shared" si="859"/>
        <v/>
      </c>
      <c r="T2445" s="49">
        <v>2.4389999999999998E-2</v>
      </c>
      <c r="U2445" s="48" t="str">
        <f>IF(Funcionários!C2446=0,"",Funcionários!C2446)</f>
        <v/>
      </c>
      <c r="V2445" s="50">
        <f>IF(U2445="",0,IF(COUNTIFS($E$7:$E$3006,U2445,$I$7:$I$3006,'RC'!$E$6)=0,0,COUNTIFS($M$7:$M$3006,"Concluída no prazo",$E$7:$E$3006,U2445,$I$7:$I$3006,'RC'!$E$6)/COUNTIFS($E$7:$E$3006,U2445,$I$7:$I$3006,'RC'!$E$6)))</f>
        <v>0</v>
      </c>
      <c r="W2445" s="49">
        <f>SUMIFS($J$7:$J$3006,$E$7:$E$3006,U2445,$I$7:$I$3006,'RC'!$E$6)+SUMIFS($L$7:$L$3006,$E$7:$E$3006,U2445,$I$7:$I$3006,'RC'!$E$6)</f>
        <v>0</v>
      </c>
      <c r="X2445" s="48">
        <f>COUNTIFS($E$7:$E$3006,U2445,$I$7:$I$3006,'RC'!$E$6)</f>
        <v>0</v>
      </c>
      <c r="Y2445" s="48"/>
      <c r="Z2445" s="51" t="str">
        <f>IF(AQ2445='RC'!$E$6,AC2445*1000+AD2445,"")</f>
        <v/>
      </c>
      <c r="AA2445" s="51" t="str">
        <f>IF(AB2445="","",IF(AQ2445='RC'!$E$6,AC2445*1000-AD2445,""))</f>
        <v/>
      </c>
      <c r="AB2445" s="48" t="str">
        <f>IFERROR(VLOOKUP(E2445,Funcionários!$C$8:$E$207,3,FALSE),"")</f>
        <v/>
      </c>
      <c r="AC2445" s="50" t="str">
        <f>IF(AB2445="","",IF(COUNTIFS($AB$7:$AB$3006,AB2445,$AQ$7:$AQ$3006,'RC'!$E$6)=0,"",COUNTIFS($M$7:$M$3006,"Concluída no prazo",$AB$7:$AB$3006,AB2445,$AQ$7:$AQ$3006,'RC'!$E$6)/COUNTIFS($AB$7:$AB$3006,AB2445,$AQ$7:$AQ$3006,'RC'!$E$6)))</f>
        <v/>
      </c>
      <c r="AD2445" s="48">
        <f>SUMIF($AQ$7:$AQ$3006,'RC'!$E$6,$J$7:$J$3006)+SUMIF($AQ$7:$AQ$3006,'RC'!$E$6,$L$7:$L$3006)</f>
        <v>21</v>
      </c>
      <c r="AF2445" s="48">
        <v>2.5619999999992499E-2</v>
      </c>
      <c r="AG2445" s="48">
        <f>IF(OR(AQ2445="",AQ2445&lt;&gt;'RC'!$E$6,AB2445&lt;&gt;'RC'!$D$21),0,1)</f>
        <v>0</v>
      </c>
      <c r="AH2445" s="48">
        <f t="shared" si="856"/>
        <v>2.5619999999992499E-2</v>
      </c>
      <c r="AI2445" s="48" t="str">
        <f t="shared" si="838"/>
        <v/>
      </c>
      <c r="AJ2445" s="48" t="str">
        <f t="shared" si="839"/>
        <v/>
      </c>
      <c r="AK2445" s="52" t="str">
        <f t="shared" si="840"/>
        <v/>
      </c>
      <c r="AL2445" s="52" t="str">
        <f t="shared" si="841"/>
        <v/>
      </c>
      <c r="AM2445" s="48" t="str">
        <f t="shared" si="842"/>
        <v/>
      </c>
      <c r="AN2445" s="48" t="str">
        <f t="shared" si="843"/>
        <v/>
      </c>
      <c r="AP2445" s="18" t="str">
        <f t="shared" si="844"/>
        <v/>
      </c>
      <c r="AQ2445" s="18" t="str">
        <f t="shared" si="845"/>
        <v/>
      </c>
      <c r="AR2445" s="18">
        <v>2.562E-2</v>
      </c>
      <c r="AS2445" s="18">
        <f>IF(AF!$D$27="Todos",1,IF(M2445=AF!$D$27,1,0))</f>
        <v>1</v>
      </c>
      <c r="AT2445" s="53">
        <f>IF(AND(E2445=AF!$D$6,OR(LT!M2445=AF!$D$27,AF!$D$27="Todos"),OR(AP2445=AF!$E$8,AQ2445=AF!$E$8)),AR2445+AS2445,0)</f>
        <v>0</v>
      </c>
      <c r="AU2445" s="18" t="str">
        <f t="shared" si="846"/>
        <v/>
      </c>
      <c r="AV2445" s="54" t="str">
        <f t="shared" si="847"/>
        <v/>
      </c>
      <c r="AW2445" s="54" t="str">
        <f t="shared" si="848"/>
        <v/>
      </c>
      <c r="AX2445" s="18" t="str">
        <f t="shared" si="849"/>
        <v/>
      </c>
      <c r="AY2445" s="18" t="str">
        <f t="shared" si="850"/>
        <v/>
      </c>
      <c r="BA2445" s="18">
        <f>IF($E2445=AF!$D$6,IF($M2445="Concluída no prazo",2,IF($M2445="Concluída com atraso",1,0)),0)</f>
        <v>0</v>
      </c>
      <c r="BB2445" s="18">
        <f>IF($E2445=AF!$D$6,IF($M2445="Atrasada",2,IF($M2445="Concluída com atraso",1,0)),0)</f>
        <v>0</v>
      </c>
      <c r="BC2445" s="18">
        <v>2.4389999999999998E-2</v>
      </c>
      <c r="BD2445" s="18">
        <f t="shared" si="857"/>
        <v>2.4389999999999998E-2</v>
      </c>
      <c r="BE2445" s="18">
        <f t="shared" si="857"/>
        <v>2.4389999999999998E-2</v>
      </c>
      <c r="BF2445" s="18" t="str">
        <f t="shared" si="851"/>
        <v/>
      </c>
      <c r="BN2445" s="18" t="str">
        <f t="shared" si="852"/>
        <v>s</v>
      </c>
    </row>
    <row r="2446" spans="3:66" ht="50.1" customHeight="1" thickTop="1" thickBot="1" x14ac:dyDescent="0.3">
      <c r="C2446" s="46"/>
      <c r="D2446" s="46"/>
      <c r="E2446" s="46"/>
      <c r="F2446" s="122"/>
      <c r="G2446" s="122"/>
      <c r="H2446" s="78" t="str">
        <f t="shared" si="853"/>
        <v/>
      </c>
      <c r="I2446" s="78" t="str">
        <f t="shared" si="854"/>
        <v/>
      </c>
      <c r="J2446" s="16"/>
      <c r="K2446" s="46" t="str">
        <f t="shared" si="855"/>
        <v/>
      </c>
      <c r="L2446" s="16"/>
      <c r="M2446" s="16"/>
      <c r="N2446" s="46"/>
      <c r="O2446" s="47" t="str">
        <f t="shared" si="858"/>
        <v/>
      </c>
      <c r="P2446" s="47"/>
      <c r="Q2446" s="48" t="str">
        <f>IFERROR(VLOOKUP(E2446,Funcionários!$C$8:$E$207,3,FALSE),"")</f>
        <v/>
      </c>
      <c r="R2446" s="47"/>
      <c r="S2446" s="49" t="str">
        <f t="shared" si="859"/>
        <v/>
      </c>
      <c r="T2446" s="49">
        <v>2.4400000000000002E-2</v>
      </c>
      <c r="U2446" s="48" t="str">
        <f>IF(Funcionários!C2447=0,"",Funcionários!C2447)</f>
        <v/>
      </c>
      <c r="V2446" s="50">
        <f>IF(U2446="",0,IF(COUNTIFS($E$7:$E$3006,U2446,$I$7:$I$3006,'RC'!$E$6)=0,0,COUNTIFS($M$7:$M$3006,"Concluída no prazo",$E$7:$E$3006,U2446,$I$7:$I$3006,'RC'!$E$6)/COUNTIFS($E$7:$E$3006,U2446,$I$7:$I$3006,'RC'!$E$6)))</f>
        <v>0</v>
      </c>
      <c r="W2446" s="49">
        <f>SUMIFS($J$7:$J$3006,$E$7:$E$3006,U2446,$I$7:$I$3006,'RC'!$E$6)+SUMIFS($L$7:$L$3006,$E$7:$E$3006,U2446,$I$7:$I$3006,'RC'!$E$6)</f>
        <v>0</v>
      </c>
      <c r="X2446" s="48">
        <f>COUNTIFS($E$7:$E$3006,U2446,$I$7:$I$3006,'RC'!$E$6)</f>
        <v>0</v>
      </c>
      <c r="Y2446" s="48"/>
      <c r="Z2446" s="51" t="str">
        <f>IF(AQ2446='RC'!$E$6,AC2446*1000+AD2446,"")</f>
        <v/>
      </c>
      <c r="AA2446" s="51" t="str">
        <f>IF(AB2446="","",IF(AQ2446='RC'!$E$6,AC2446*1000-AD2446,""))</f>
        <v/>
      </c>
      <c r="AB2446" s="48" t="str">
        <f>IFERROR(VLOOKUP(E2446,Funcionários!$C$8:$E$207,3,FALSE),"")</f>
        <v/>
      </c>
      <c r="AC2446" s="50" t="str">
        <f>IF(AB2446="","",IF(COUNTIFS($AB$7:$AB$3006,AB2446,$AQ$7:$AQ$3006,'RC'!$E$6)=0,"",COUNTIFS($M$7:$M$3006,"Concluída no prazo",$AB$7:$AB$3006,AB2446,$AQ$7:$AQ$3006,'RC'!$E$6)/COUNTIFS($AB$7:$AB$3006,AB2446,$AQ$7:$AQ$3006,'RC'!$E$6)))</f>
        <v/>
      </c>
      <c r="AD2446" s="48">
        <f>SUMIF($AQ$7:$AQ$3006,'RC'!$E$6,$J$7:$J$3006)+SUMIF($AQ$7:$AQ$3006,'RC'!$E$6,$L$7:$L$3006)</f>
        <v>21</v>
      </c>
      <c r="AF2446" s="48">
        <v>2.56099999999925E-2</v>
      </c>
      <c r="AG2446" s="48">
        <f>IF(OR(AQ2446="",AQ2446&lt;&gt;'RC'!$E$6,AB2446&lt;&gt;'RC'!$D$21),0,1)</f>
        <v>0</v>
      </c>
      <c r="AH2446" s="48">
        <f t="shared" si="856"/>
        <v>2.56099999999925E-2</v>
      </c>
      <c r="AI2446" s="48" t="str">
        <f t="shared" si="838"/>
        <v/>
      </c>
      <c r="AJ2446" s="48" t="str">
        <f t="shared" si="839"/>
        <v/>
      </c>
      <c r="AK2446" s="52" t="str">
        <f t="shared" si="840"/>
        <v/>
      </c>
      <c r="AL2446" s="52" t="str">
        <f t="shared" si="841"/>
        <v/>
      </c>
      <c r="AM2446" s="48" t="str">
        <f t="shared" si="842"/>
        <v/>
      </c>
      <c r="AN2446" s="48" t="str">
        <f t="shared" si="843"/>
        <v/>
      </c>
      <c r="AP2446" s="18" t="str">
        <f t="shared" si="844"/>
        <v/>
      </c>
      <c r="AQ2446" s="18" t="str">
        <f t="shared" si="845"/>
        <v/>
      </c>
      <c r="AR2446" s="18">
        <v>2.5610000000000001E-2</v>
      </c>
      <c r="AS2446" s="18">
        <f>IF(AF!$D$27="Todos",1,IF(M2446=AF!$D$27,1,0))</f>
        <v>1</v>
      </c>
      <c r="AT2446" s="53">
        <f>IF(AND(E2446=AF!$D$6,OR(LT!M2446=AF!$D$27,AF!$D$27="Todos"),OR(AP2446=AF!$E$8,AQ2446=AF!$E$8)),AR2446+AS2446,0)</f>
        <v>0</v>
      </c>
      <c r="AU2446" s="18" t="str">
        <f t="shared" si="846"/>
        <v/>
      </c>
      <c r="AV2446" s="54" t="str">
        <f t="shared" si="847"/>
        <v/>
      </c>
      <c r="AW2446" s="54" t="str">
        <f t="shared" si="848"/>
        <v/>
      </c>
      <c r="AX2446" s="18" t="str">
        <f t="shared" si="849"/>
        <v/>
      </c>
      <c r="AY2446" s="18" t="str">
        <f t="shared" si="850"/>
        <v/>
      </c>
      <c r="BA2446" s="18">
        <f>IF($E2446=AF!$D$6,IF($M2446="Concluída no prazo",2,IF($M2446="Concluída com atraso",1,0)),0)</f>
        <v>0</v>
      </c>
      <c r="BB2446" s="18">
        <f>IF($E2446=AF!$D$6,IF($M2446="Atrasada",2,IF($M2446="Concluída com atraso",1,0)),0)</f>
        <v>0</v>
      </c>
      <c r="BC2446" s="18">
        <v>2.4400000000000002E-2</v>
      </c>
      <c r="BD2446" s="18">
        <f t="shared" si="857"/>
        <v>2.4400000000000002E-2</v>
      </c>
      <c r="BE2446" s="18">
        <f t="shared" si="857"/>
        <v>2.4400000000000002E-2</v>
      </c>
      <c r="BF2446" s="18" t="str">
        <f t="shared" si="851"/>
        <v/>
      </c>
      <c r="BN2446" s="18" t="str">
        <f t="shared" si="852"/>
        <v>s</v>
      </c>
    </row>
    <row r="2447" spans="3:66" ht="50.1" customHeight="1" thickTop="1" thickBot="1" x14ac:dyDescent="0.3">
      <c r="C2447" s="46"/>
      <c r="D2447" s="46"/>
      <c r="E2447" s="46"/>
      <c r="F2447" s="122"/>
      <c r="G2447" s="122"/>
      <c r="H2447" s="78" t="str">
        <f t="shared" si="853"/>
        <v/>
      </c>
      <c r="I2447" s="78" t="str">
        <f t="shared" si="854"/>
        <v/>
      </c>
      <c r="J2447" s="16"/>
      <c r="K2447" s="46" t="str">
        <f t="shared" si="855"/>
        <v/>
      </c>
      <c r="L2447" s="16"/>
      <c r="M2447" s="16"/>
      <c r="N2447" s="46"/>
      <c r="O2447" s="47" t="str">
        <f t="shared" si="858"/>
        <v/>
      </c>
      <c r="P2447" s="47"/>
      <c r="Q2447" s="48" t="str">
        <f>IFERROR(VLOOKUP(E2447,Funcionários!$C$8:$E$207,3,FALSE),"")</f>
        <v/>
      </c>
      <c r="R2447" s="47"/>
      <c r="S2447" s="49" t="str">
        <f t="shared" si="859"/>
        <v/>
      </c>
      <c r="T2447" s="49">
        <v>2.4410000000000001E-2</v>
      </c>
      <c r="U2447" s="48" t="str">
        <f>IF(Funcionários!C2448=0,"",Funcionários!C2448)</f>
        <v/>
      </c>
      <c r="V2447" s="50">
        <f>IF(U2447="",0,IF(COUNTIFS($E$7:$E$3006,U2447,$I$7:$I$3006,'RC'!$E$6)=0,0,COUNTIFS($M$7:$M$3006,"Concluída no prazo",$E$7:$E$3006,U2447,$I$7:$I$3006,'RC'!$E$6)/COUNTIFS($E$7:$E$3006,U2447,$I$7:$I$3006,'RC'!$E$6)))</f>
        <v>0</v>
      </c>
      <c r="W2447" s="49">
        <f>SUMIFS($J$7:$J$3006,$E$7:$E$3006,U2447,$I$7:$I$3006,'RC'!$E$6)+SUMIFS($L$7:$L$3006,$E$7:$E$3006,U2447,$I$7:$I$3006,'RC'!$E$6)</f>
        <v>0</v>
      </c>
      <c r="X2447" s="48">
        <f>COUNTIFS($E$7:$E$3006,U2447,$I$7:$I$3006,'RC'!$E$6)</f>
        <v>0</v>
      </c>
      <c r="Y2447" s="48"/>
      <c r="Z2447" s="51" t="str">
        <f>IF(AQ2447='RC'!$E$6,AC2447*1000+AD2447,"")</f>
        <v/>
      </c>
      <c r="AA2447" s="51" t="str">
        <f>IF(AB2447="","",IF(AQ2447='RC'!$E$6,AC2447*1000-AD2447,""))</f>
        <v/>
      </c>
      <c r="AB2447" s="48" t="str">
        <f>IFERROR(VLOOKUP(E2447,Funcionários!$C$8:$E$207,3,FALSE),"")</f>
        <v/>
      </c>
      <c r="AC2447" s="50" t="str">
        <f>IF(AB2447="","",IF(COUNTIFS($AB$7:$AB$3006,AB2447,$AQ$7:$AQ$3006,'RC'!$E$6)=0,"",COUNTIFS($M$7:$M$3006,"Concluída no prazo",$AB$7:$AB$3006,AB2447,$AQ$7:$AQ$3006,'RC'!$E$6)/COUNTIFS($AB$7:$AB$3006,AB2447,$AQ$7:$AQ$3006,'RC'!$E$6)))</f>
        <v/>
      </c>
      <c r="AD2447" s="48">
        <f>SUMIF($AQ$7:$AQ$3006,'RC'!$E$6,$J$7:$J$3006)+SUMIF($AQ$7:$AQ$3006,'RC'!$E$6,$L$7:$L$3006)</f>
        <v>21</v>
      </c>
      <c r="AF2447" s="48">
        <v>2.55999999999925E-2</v>
      </c>
      <c r="AG2447" s="48">
        <f>IF(OR(AQ2447="",AQ2447&lt;&gt;'RC'!$E$6,AB2447&lt;&gt;'RC'!$D$21),0,1)</f>
        <v>0</v>
      </c>
      <c r="AH2447" s="48">
        <f t="shared" si="856"/>
        <v>2.55999999999925E-2</v>
      </c>
      <c r="AI2447" s="48" t="str">
        <f t="shared" si="838"/>
        <v/>
      </c>
      <c r="AJ2447" s="48" t="str">
        <f t="shared" si="839"/>
        <v/>
      </c>
      <c r="AK2447" s="52" t="str">
        <f t="shared" si="840"/>
        <v/>
      </c>
      <c r="AL2447" s="52" t="str">
        <f t="shared" si="841"/>
        <v/>
      </c>
      <c r="AM2447" s="48" t="str">
        <f t="shared" si="842"/>
        <v/>
      </c>
      <c r="AN2447" s="48" t="str">
        <f t="shared" si="843"/>
        <v/>
      </c>
      <c r="AP2447" s="18" t="str">
        <f t="shared" si="844"/>
        <v/>
      </c>
      <c r="AQ2447" s="18" t="str">
        <f t="shared" si="845"/>
        <v/>
      </c>
      <c r="AR2447" s="18">
        <v>2.5600000000000001E-2</v>
      </c>
      <c r="AS2447" s="18">
        <f>IF(AF!$D$27="Todos",1,IF(M2447=AF!$D$27,1,0))</f>
        <v>1</v>
      </c>
      <c r="AT2447" s="53">
        <f>IF(AND(E2447=AF!$D$6,OR(LT!M2447=AF!$D$27,AF!$D$27="Todos"),OR(AP2447=AF!$E$8,AQ2447=AF!$E$8)),AR2447+AS2447,0)</f>
        <v>0</v>
      </c>
      <c r="AU2447" s="18" t="str">
        <f t="shared" si="846"/>
        <v/>
      </c>
      <c r="AV2447" s="54" t="str">
        <f t="shared" si="847"/>
        <v/>
      </c>
      <c r="AW2447" s="54" t="str">
        <f t="shared" si="848"/>
        <v/>
      </c>
      <c r="AX2447" s="18" t="str">
        <f t="shared" si="849"/>
        <v/>
      </c>
      <c r="AY2447" s="18" t="str">
        <f t="shared" si="850"/>
        <v/>
      </c>
      <c r="BA2447" s="18">
        <f>IF($E2447=AF!$D$6,IF($M2447="Concluída no prazo",2,IF($M2447="Concluída com atraso",1,0)),0)</f>
        <v>0</v>
      </c>
      <c r="BB2447" s="18">
        <f>IF($E2447=AF!$D$6,IF($M2447="Atrasada",2,IF($M2447="Concluída com atraso",1,0)),0)</f>
        <v>0</v>
      </c>
      <c r="BC2447" s="18">
        <v>2.4410000000000001E-2</v>
      </c>
      <c r="BD2447" s="18">
        <f t="shared" si="857"/>
        <v>2.4410000000000001E-2</v>
      </c>
      <c r="BE2447" s="18">
        <f t="shared" si="857"/>
        <v>2.4410000000000001E-2</v>
      </c>
      <c r="BF2447" s="18" t="str">
        <f t="shared" si="851"/>
        <v/>
      </c>
      <c r="BN2447" s="18" t="str">
        <f t="shared" si="852"/>
        <v>s</v>
      </c>
    </row>
    <row r="2448" spans="3:66" ht="50.1" customHeight="1" thickTop="1" thickBot="1" x14ac:dyDescent="0.3">
      <c r="C2448" s="46"/>
      <c r="D2448" s="46"/>
      <c r="E2448" s="46"/>
      <c r="F2448" s="122"/>
      <c r="G2448" s="122"/>
      <c r="H2448" s="78" t="str">
        <f t="shared" si="853"/>
        <v/>
      </c>
      <c r="I2448" s="78" t="str">
        <f t="shared" si="854"/>
        <v/>
      </c>
      <c r="J2448" s="16"/>
      <c r="K2448" s="46" t="str">
        <f t="shared" si="855"/>
        <v/>
      </c>
      <c r="L2448" s="16"/>
      <c r="M2448" s="16"/>
      <c r="N2448" s="46"/>
      <c r="O2448" s="47" t="str">
        <f t="shared" si="858"/>
        <v/>
      </c>
      <c r="P2448" s="47"/>
      <c r="Q2448" s="48" t="str">
        <f>IFERROR(VLOOKUP(E2448,Funcionários!$C$8:$E$207,3,FALSE),"")</f>
        <v/>
      </c>
      <c r="R2448" s="47"/>
      <c r="S2448" s="49" t="str">
        <f t="shared" si="859"/>
        <v/>
      </c>
      <c r="T2448" s="49">
        <v>2.4420000000000001E-2</v>
      </c>
      <c r="U2448" s="48" t="str">
        <f>IF(Funcionários!C2449=0,"",Funcionários!C2449)</f>
        <v/>
      </c>
      <c r="V2448" s="50">
        <f>IF(U2448="",0,IF(COUNTIFS($E$7:$E$3006,U2448,$I$7:$I$3006,'RC'!$E$6)=0,0,COUNTIFS($M$7:$M$3006,"Concluída no prazo",$E$7:$E$3006,U2448,$I$7:$I$3006,'RC'!$E$6)/COUNTIFS($E$7:$E$3006,U2448,$I$7:$I$3006,'RC'!$E$6)))</f>
        <v>0</v>
      </c>
      <c r="W2448" s="49">
        <f>SUMIFS($J$7:$J$3006,$E$7:$E$3006,U2448,$I$7:$I$3006,'RC'!$E$6)+SUMIFS($L$7:$L$3006,$E$7:$E$3006,U2448,$I$7:$I$3006,'RC'!$E$6)</f>
        <v>0</v>
      </c>
      <c r="X2448" s="48">
        <f>COUNTIFS($E$7:$E$3006,U2448,$I$7:$I$3006,'RC'!$E$6)</f>
        <v>0</v>
      </c>
      <c r="Y2448" s="48"/>
      <c r="Z2448" s="51" t="str">
        <f>IF(AQ2448='RC'!$E$6,AC2448*1000+AD2448,"")</f>
        <v/>
      </c>
      <c r="AA2448" s="51" t="str">
        <f>IF(AB2448="","",IF(AQ2448='RC'!$E$6,AC2448*1000-AD2448,""))</f>
        <v/>
      </c>
      <c r="AB2448" s="48" t="str">
        <f>IFERROR(VLOOKUP(E2448,Funcionários!$C$8:$E$207,3,FALSE),"")</f>
        <v/>
      </c>
      <c r="AC2448" s="50" t="str">
        <f>IF(AB2448="","",IF(COUNTIFS($AB$7:$AB$3006,AB2448,$AQ$7:$AQ$3006,'RC'!$E$6)=0,"",COUNTIFS($M$7:$M$3006,"Concluída no prazo",$AB$7:$AB$3006,AB2448,$AQ$7:$AQ$3006,'RC'!$E$6)/COUNTIFS($AB$7:$AB$3006,AB2448,$AQ$7:$AQ$3006,'RC'!$E$6)))</f>
        <v/>
      </c>
      <c r="AD2448" s="48">
        <f>SUMIF($AQ$7:$AQ$3006,'RC'!$E$6,$J$7:$J$3006)+SUMIF($AQ$7:$AQ$3006,'RC'!$E$6,$L$7:$L$3006)</f>
        <v>21</v>
      </c>
      <c r="AF2448" s="48">
        <v>2.5589999999992501E-2</v>
      </c>
      <c r="AG2448" s="48">
        <f>IF(OR(AQ2448="",AQ2448&lt;&gt;'RC'!$E$6,AB2448&lt;&gt;'RC'!$D$21),0,1)</f>
        <v>0</v>
      </c>
      <c r="AH2448" s="48">
        <f t="shared" si="856"/>
        <v>2.5589999999992501E-2</v>
      </c>
      <c r="AI2448" s="48" t="str">
        <f t="shared" si="838"/>
        <v/>
      </c>
      <c r="AJ2448" s="48" t="str">
        <f t="shared" si="839"/>
        <v/>
      </c>
      <c r="AK2448" s="52" t="str">
        <f t="shared" si="840"/>
        <v/>
      </c>
      <c r="AL2448" s="52" t="str">
        <f t="shared" si="841"/>
        <v/>
      </c>
      <c r="AM2448" s="48" t="str">
        <f t="shared" si="842"/>
        <v/>
      </c>
      <c r="AN2448" s="48" t="str">
        <f t="shared" si="843"/>
        <v/>
      </c>
      <c r="AP2448" s="18" t="str">
        <f t="shared" si="844"/>
        <v/>
      </c>
      <c r="AQ2448" s="18" t="str">
        <f t="shared" si="845"/>
        <v/>
      </c>
      <c r="AR2448" s="18">
        <v>2.5590000000000002E-2</v>
      </c>
      <c r="AS2448" s="18">
        <f>IF(AF!$D$27="Todos",1,IF(M2448=AF!$D$27,1,0))</f>
        <v>1</v>
      </c>
      <c r="AT2448" s="53">
        <f>IF(AND(E2448=AF!$D$6,OR(LT!M2448=AF!$D$27,AF!$D$27="Todos"),OR(AP2448=AF!$E$8,AQ2448=AF!$E$8)),AR2448+AS2448,0)</f>
        <v>0</v>
      </c>
      <c r="AU2448" s="18" t="str">
        <f t="shared" si="846"/>
        <v/>
      </c>
      <c r="AV2448" s="54" t="str">
        <f t="shared" si="847"/>
        <v/>
      </c>
      <c r="AW2448" s="54" t="str">
        <f t="shared" si="848"/>
        <v/>
      </c>
      <c r="AX2448" s="18" t="str">
        <f t="shared" si="849"/>
        <v/>
      </c>
      <c r="AY2448" s="18" t="str">
        <f t="shared" si="850"/>
        <v/>
      </c>
      <c r="BA2448" s="18">
        <f>IF($E2448=AF!$D$6,IF($M2448="Concluída no prazo",2,IF($M2448="Concluída com atraso",1,0)),0)</f>
        <v>0</v>
      </c>
      <c r="BB2448" s="18">
        <f>IF($E2448=AF!$D$6,IF($M2448="Atrasada",2,IF($M2448="Concluída com atraso",1,0)),0)</f>
        <v>0</v>
      </c>
      <c r="BC2448" s="18">
        <v>2.4420000000000001E-2</v>
      </c>
      <c r="BD2448" s="18">
        <f t="shared" si="857"/>
        <v>2.4420000000000001E-2</v>
      </c>
      <c r="BE2448" s="18">
        <f t="shared" si="857"/>
        <v>2.4420000000000001E-2</v>
      </c>
      <c r="BF2448" s="18" t="str">
        <f t="shared" si="851"/>
        <v/>
      </c>
      <c r="BN2448" s="18" t="str">
        <f t="shared" si="852"/>
        <v>s</v>
      </c>
    </row>
    <row r="2449" spans="3:66" ht="50.1" customHeight="1" thickTop="1" thickBot="1" x14ac:dyDescent="0.3">
      <c r="C2449" s="46"/>
      <c r="D2449" s="46"/>
      <c r="E2449" s="46"/>
      <c r="F2449" s="122"/>
      <c r="G2449" s="122"/>
      <c r="H2449" s="78" t="str">
        <f t="shared" si="853"/>
        <v/>
      </c>
      <c r="I2449" s="78" t="str">
        <f t="shared" si="854"/>
        <v/>
      </c>
      <c r="J2449" s="16"/>
      <c r="K2449" s="46" t="str">
        <f t="shared" si="855"/>
        <v/>
      </c>
      <c r="L2449" s="16"/>
      <c r="M2449" s="16"/>
      <c r="N2449" s="46"/>
      <c r="O2449" s="47" t="str">
        <f t="shared" si="858"/>
        <v/>
      </c>
      <c r="P2449" s="47"/>
      <c r="Q2449" s="48" t="str">
        <f>IFERROR(VLOOKUP(E2449,Funcionários!$C$8:$E$207,3,FALSE),"")</f>
        <v/>
      </c>
      <c r="R2449" s="47"/>
      <c r="S2449" s="49" t="str">
        <f t="shared" si="859"/>
        <v/>
      </c>
      <c r="T2449" s="49">
        <v>2.443E-2</v>
      </c>
      <c r="U2449" s="48" t="str">
        <f>IF(Funcionários!C2450=0,"",Funcionários!C2450)</f>
        <v/>
      </c>
      <c r="V2449" s="50">
        <f>IF(U2449="",0,IF(COUNTIFS($E$7:$E$3006,U2449,$I$7:$I$3006,'RC'!$E$6)=0,0,COUNTIFS($M$7:$M$3006,"Concluída no prazo",$E$7:$E$3006,U2449,$I$7:$I$3006,'RC'!$E$6)/COUNTIFS($E$7:$E$3006,U2449,$I$7:$I$3006,'RC'!$E$6)))</f>
        <v>0</v>
      </c>
      <c r="W2449" s="49">
        <f>SUMIFS($J$7:$J$3006,$E$7:$E$3006,U2449,$I$7:$I$3006,'RC'!$E$6)+SUMIFS($L$7:$L$3006,$E$7:$E$3006,U2449,$I$7:$I$3006,'RC'!$E$6)</f>
        <v>0</v>
      </c>
      <c r="X2449" s="48">
        <f>COUNTIFS($E$7:$E$3006,U2449,$I$7:$I$3006,'RC'!$E$6)</f>
        <v>0</v>
      </c>
      <c r="Y2449" s="48"/>
      <c r="Z2449" s="51" t="str">
        <f>IF(AQ2449='RC'!$E$6,AC2449*1000+AD2449,"")</f>
        <v/>
      </c>
      <c r="AA2449" s="51" t="str">
        <f>IF(AB2449="","",IF(AQ2449='RC'!$E$6,AC2449*1000-AD2449,""))</f>
        <v/>
      </c>
      <c r="AB2449" s="48" t="str">
        <f>IFERROR(VLOOKUP(E2449,Funcionários!$C$8:$E$207,3,FALSE),"")</f>
        <v/>
      </c>
      <c r="AC2449" s="50" t="str">
        <f>IF(AB2449="","",IF(COUNTIFS($AB$7:$AB$3006,AB2449,$AQ$7:$AQ$3006,'RC'!$E$6)=0,"",COUNTIFS($M$7:$M$3006,"Concluída no prazo",$AB$7:$AB$3006,AB2449,$AQ$7:$AQ$3006,'RC'!$E$6)/COUNTIFS($AB$7:$AB$3006,AB2449,$AQ$7:$AQ$3006,'RC'!$E$6)))</f>
        <v/>
      </c>
      <c r="AD2449" s="48">
        <f>SUMIF($AQ$7:$AQ$3006,'RC'!$E$6,$J$7:$J$3006)+SUMIF($AQ$7:$AQ$3006,'RC'!$E$6,$L$7:$L$3006)</f>
        <v>21</v>
      </c>
      <c r="AF2449" s="48">
        <v>2.5579999999992501E-2</v>
      </c>
      <c r="AG2449" s="48">
        <f>IF(OR(AQ2449="",AQ2449&lt;&gt;'RC'!$E$6,AB2449&lt;&gt;'RC'!$D$21),0,1)</f>
        <v>0</v>
      </c>
      <c r="AH2449" s="48">
        <f t="shared" si="856"/>
        <v>2.5579999999992501E-2</v>
      </c>
      <c r="AI2449" s="48" t="str">
        <f t="shared" si="838"/>
        <v/>
      </c>
      <c r="AJ2449" s="48" t="str">
        <f t="shared" si="839"/>
        <v/>
      </c>
      <c r="AK2449" s="52" t="str">
        <f t="shared" si="840"/>
        <v/>
      </c>
      <c r="AL2449" s="52" t="str">
        <f t="shared" si="841"/>
        <v/>
      </c>
      <c r="AM2449" s="48" t="str">
        <f t="shared" si="842"/>
        <v/>
      </c>
      <c r="AN2449" s="48" t="str">
        <f t="shared" si="843"/>
        <v/>
      </c>
      <c r="AP2449" s="18" t="str">
        <f t="shared" si="844"/>
        <v/>
      </c>
      <c r="AQ2449" s="18" t="str">
        <f t="shared" si="845"/>
        <v/>
      </c>
      <c r="AR2449" s="18">
        <v>2.5579999999999999E-2</v>
      </c>
      <c r="AS2449" s="18">
        <f>IF(AF!$D$27="Todos",1,IF(M2449=AF!$D$27,1,0))</f>
        <v>1</v>
      </c>
      <c r="AT2449" s="53">
        <f>IF(AND(E2449=AF!$D$6,OR(LT!M2449=AF!$D$27,AF!$D$27="Todos"),OR(AP2449=AF!$E$8,AQ2449=AF!$E$8)),AR2449+AS2449,0)</f>
        <v>0</v>
      </c>
      <c r="AU2449" s="18" t="str">
        <f t="shared" si="846"/>
        <v/>
      </c>
      <c r="AV2449" s="54" t="str">
        <f t="shared" si="847"/>
        <v/>
      </c>
      <c r="AW2449" s="54" t="str">
        <f t="shared" si="848"/>
        <v/>
      </c>
      <c r="AX2449" s="18" t="str">
        <f t="shared" si="849"/>
        <v/>
      </c>
      <c r="AY2449" s="18" t="str">
        <f t="shared" si="850"/>
        <v/>
      </c>
      <c r="BA2449" s="18">
        <f>IF($E2449=AF!$D$6,IF($M2449="Concluída no prazo",2,IF($M2449="Concluída com atraso",1,0)),0)</f>
        <v>0</v>
      </c>
      <c r="BB2449" s="18">
        <f>IF($E2449=AF!$D$6,IF($M2449="Atrasada",2,IF($M2449="Concluída com atraso",1,0)),0)</f>
        <v>0</v>
      </c>
      <c r="BC2449" s="18">
        <v>2.443E-2</v>
      </c>
      <c r="BD2449" s="18">
        <f t="shared" si="857"/>
        <v>2.443E-2</v>
      </c>
      <c r="BE2449" s="18">
        <f t="shared" si="857"/>
        <v>2.443E-2</v>
      </c>
      <c r="BF2449" s="18" t="str">
        <f t="shared" si="851"/>
        <v/>
      </c>
      <c r="BN2449" s="18" t="str">
        <f t="shared" si="852"/>
        <v>s</v>
      </c>
    </row>
    <row r="2450" spans="3:66" ht="50.1" customHeight="1" thickTop="1" thickBot="1" x14ac:dyDescent="0.3">
      <c r="C2450" s="46"/>
      <c r="D2450" s="46"/>
      <c r="E2450" s="46"/>
      <c r="F2450" s="122"/>
      <c r="G2450" s="122"/>
      <c r="H2450" s="78" t="str">
        <f t="shared" si="853"/>
        <v/>
      </c>
      <c r="I2450" s="78" t="str">
        <f t="shared" si="854"/>
        <v/>
      </c>
      <c r="J2450" s="16"/>
      <c r="K2450" s="46" t="str">
        <f t="shared" si="855"/>
        <v/>
      </c>
      <c r="L2450" s="16"/>
      <c r="M2450" s="16"/>
      <c r="N2450" s="46"/>
      <c r="O2450" s="47" t="str">
        <f t="shared" si="858"/>
        <v/>
      </c>
      <c r="P2450" s="47"/>
      <c r="Q2450" s="48" t="str">
        <f>IFERROR(VLOOKUP(E2450,Funcionários!$C$8:$E$207,3,FALSE),"")</f>
        <v/>
      </c>
      <c r="R2450" s="47"/>
      <c r="S2450" s="49" t="str">
        <f t="shared" si="859"/>
        <v/>
      </c>
      <c r="T2450" s="49">
        <v>2.444E-2</v>
      </c>
      <c r="U2450" s="48" t="str">
        <f>IF(Funcionários!C2451=0,"",Funcionários!C2451)</f>
        <v/>
      </c>
      <c r="V2450" s="50">
        <f>IF(U2450="",0,IF(COUNTIFS($E$7:$E$3006,U2450,$I$7:$I$3006,'RC'!$E$6)=0,0,COUNTIFS($M$7:$M$3006,"Concluída no prazo",$E$7:$E$3006,U2450,$I$7:$I$3006,'RC'!$E$6)/COUNTIFS($E$7:$E$3006,U2450,$I$7:$I$3006,'RC'!$E$6)))</f>
        <v>0</v>
      </c>
      <c r="W2450" s="49">
        <f>SUMIFS($J$7:$J$3006,$E$7:$E$3006,U2450,$I$7:$I$3006,'RC'!$E$6)+SUMIFS($L$7:$L$3006,$E$7:$E$3006,U2450,$I$7:$I$3006,'RC'!$E$6)</f>
        <v>0</v>
      </c>
      <c r="X2450" s="48">
        <f>COUNTIFS($E$7:$E$3006,U2450,$I$7:$I$3006,'RC'!$E$6)</f>
        <v>0</v>
      </c>
      <c r="Y2450" s="48"/>
      <c r="Z2450" s="51" t="str">
        <f>IF(AQ2450='RC'!$E$6,AC2450*1000+AD2450,"")</f>
        <v/>
      </c>
      <c r="AA2450" s="51" t="str">
        <f>IF(AB2450="","",IF(AQ2450='RC'!$E$6,AC2450*1000-AD2450,""))</f>
        <v/>
      </c>
      <c r="AB2450" s="48" t="str">
        <f>IFERROR(VLOOKUP(E2450,Funcionários!$C$8:$E$207,3,FALSE),"")</f>
        <v/>
      </c>
      <c r="AC2450" s="50" t="str">
        <f>IF(AB2450="","",IF(COUNTIFS($AB$7:$AB$3006,AB2450,$AQ$7:$AQ$3006,'RC'!$E$6)=0,"",COUNTIFS($M$7:$M$3006,"Concluída no prazo",$AB$7:$AB$3006,AB2450,$AQ$7:$AQ$3006,'RC'!$E$6)/COUNTIFS($AB$7:$AB$3006,AB2450,$AQ$7:$AQ$3006,'RC'!$E$6)))</f>
        <v/>
      </c>
      <c r="AD2450" s="48">
        <f>SUMIF($AQ$7:$AQ$3006,'RC'!$E$6,$J$7:$J$3006)+SUMIF($AQ$7:$AQ$3006,'RC'!$E$6,$L$7:$L$3006)</f>
        <v>21</v>
      </c>
      <c r="AF2450" s="48">
        <v>2.5569999999992502E-2</v>
      </c>
      <c r="AG2450" s="48">
        <f>IF(OR(AQ2450="",AQ2450&lt;&gt;'RC'!$E$6,AB2450&lt;&gt;'RC'!$D$21),0,1)</f>
        <v>0</v>
      </c>
      <c r="AH2450" s="48">
        <f t="shared" si="856"/>
        <v>2.5569999999992502E-2</v>
      </c>
      <c r="AI2450" s="48" t="str">
        <f t="shared" si="838"/>
        <v/>
      </c>
      <c r="AJ2450" s="48" t="str">
        <f t="shared" si="839"/>
        <v/>
      </c>
      <c r="AK2450" s="52" t="str">
        <f t="shared" si="840"/>
        <v/>
      </c>
      <c r="AL2450" s="52" t="str">
        <f t="shared" si="841"/>
        <v/>
      </c>
      <c r="AM2450" s="48" t="str">
        <f t="shared" si="842"/>
        <v/>
      </c>
      <c r="AN2450" s="48" t="str">
        <f t="shared" si="843"/>
        <v/>
      </c>
      <c r="AP2450" s="18" t="str">
        <f t="shared" si="844"/>
        <v/>
      </c>
      <c r="AQ2450" s="18" t="str">
        <f t="shared" si="845"/>
        <v/>
      </c>
      <c r="AR2450" s="18">
        <v>2.5569999999999999E-2</v>
      </c>
      <c r="AS2450" s="18">
        <f>IF(AF!$D$27="Todos",1,IF(M2450=AF!$D$27,1,0))</f>
        <v>1</v>
      </c>
      <c r="AT2450" s="53">
        <f>IF(AND(E2450=AF!$D$6,OR(LT!M2450=AF!$D$27,AF!$D$27="Todos"),OR(AP2450=AF!$E$8,AQ2450=AF!$E$8)),AR2450+AS2450,0)</f>
        <v>0</v>
      </c>
      <c r="AU2450" s="18" t="str">
        <f t="shared" si="846"/>
        <v/>
      </c>
      <c r="AV2450" s="54" t="str">
        <f t="shared" si="847"/>
        <v/>
      </c>
      <c r="AW2450" s="54" t="str">
        <f t="shared" si="848"/>
        <v/>
      </c>
      <c r="AX2450" s="18" t="str">
        <f t="shared" si="849"/>
        <v/>
      </c>
      <c r="AY2450" s="18" t="str">
        <f t="shared" si="850"/>
        <v/>
      </c>
      <c r="BA2450" s="18">
        <f>IF($E2450=AF!$D$6,IF($M2450="Concluída no prazo",2,IF($M2450="Concluída com atraso",1,0)),0)</f>
        <v>0</v>
      </c>
      <c r="BB2450" s="18">
        <f>IF($E2450=AF!$D$6,IF($M2450="Atrasada",2,IF($M2450="Concluída com atraso",1,0)),0)</f>
        <v>0</v>
      </c>
      <c r="BC2450" s="18">
        <v>2.444E-2</v>
      </c>
      <c r="BD2450" s="18">
        <f t="shared" si="857"/>
        <v>2.444E-2</v>
      </c>
      <c r="BE2450" s="18">
        <f t="shared" si="857"/>
        <v>2.444E-2</v>
      </c>
      <c r="BF2450" s="18" t="str">
        <f t="shared" si="851"/>
        <v/>
      </c>
      <c r="BN2450" s="18" t="str">
        <f t="shared" si="852"/>
        <v>s</v>
      </c>
    </row>
    <row r="2451" spans="3:66" ht="50.1" customHeight="1" thickTop="1" thickBot="1" x14ac:dyDescent="0.3">
      <c r="C2451" s="46"/>
      <c r="D2451" s="46"/>
      <c r="E2451" s="46"/>
      <c r="F2451" s="122"/>
      <c r="G2451" s="122"/>
      <c r="H2451" s="78" t="str">
        <f t="shared" si="853"/>
        <v/>
      </c>
      <c r="I2451" s="78" t="str">
        <f t="shared" si="854"/>
        <v/>
      </c>
      <c r="J2451" s="16"/>
      <c r="K2451" s="46" t="str">
        <f t="shared" si="855"/>
        <v/>
      </c>
      <c r="L2451" s="16"/>
      <c r="M2451" s="16"/>
      <c r="N2451" s="46"/>
      <c r="O2451" s="47" t="str">
        <f t="shared" si="858"/>
        <v/>
      </c>
      <c r="P2451" s="47"/>
      <c r="Q2451" s="48" t="str">
        <f>IFERROR(VLOOKUP(E2451,Funcionários!$C$8:$E$207,3,FALSE),"")</f>
        <v/>
      </c>
      <c r="R2451" s="47"/>
      <c r="S2451" s="49" t="str">
        <f t="shared" si="859"/>
        <v/>
      </c>
      <c r="T2451" s="49">
        <v>2.445E-2</v>
      </c>
      <c r="U2451" s="48" t="str">
        <f>IF(Funcionários!C2452=0,"",Funcionários!C2452)</f>
        <v/>
      </c>
      <c r="V2451" s="50">
        <f>IF(U2451="",0,IF(COUNTIFS($E$7:$E$3006,U2451,$I$7:$I$3006,'RC'!$E$6)=0,0,COUNTIFS($M$7:$M$3006,"Concluída no prazo",$E$7:$E$3006,U2451,$I$7:$I$3006,'RC'!$E$6)/COUNTIFS($E$7:$E$3006,U2451,$I$7:$I$3006,'RC'!$E$6)))</f>
        <v>0</v>
      </c>
      <c r="W2451" s="49">
        <f>SUMIFS($J$7:$J$3006,$E$7:$E$3006,U2451,$I$7:$I$3006,'RC'!$E$6)+SUMIFS($L$7:$L$3006,$E$7:$E$3006,U2451,$I$7:$I$3006,'RC'!$E$6)</f>
        <v>0</v>
      </c>
      <c r="X2451" s="48">
        <f>COUNTIFS($E$7:$E$3006,U2451,$I$7:$I$3006,'RC'!$E$6)</f>
        <v>0</v>
      </c>
      <c r="Y2451" s="48"/>
      <c r="Z2451" s="51" t="str">
        <f>IF(AQ2451='RC'!$E$6,AC2451*1000+AD2451,"")</f>
        <v/>
      </c>
      <c r="AA2451" s="51" t="str">
        <f>IF(AB2451="","",IF(AQ2451='RC'!$E$6,AC2451*1000-AD2451,""))</f>
        <v/>
      </c>
      <c r="AB2451" s="48" t="str">
        <f>IFERROR(VLOOKUP(E2451,Funcionários!$C$8:$E$207,3,FALSE),"")</f>
        <v/>
      </c>
      <c r="AC2451" s="50" t="str">
        <f>IF(AB2451="","",IF(COUNTIFS($AB$7:$AB$3006,AB2451,$AQ$7:$AQ$3006,'RC'!$E$6)=0,"",COUNTIFS($M$7:$M$3006,"Concluída no prazo",$AB$7:$AB$3006,AB2451,$AQ$7:$AQ$3006,'RC'!$E$6)/COUNTIFS($AB$7:$AB$3006,AB2451,$AQ$7:$AQ$3006,'RC'!$E$6)))</f>
        <v/>
      </c>
      <c r="AD2451" s="48">
        <f>SUMIF($AQ$7:$AQ$3006,'RC'!$E$6,$J$7:$J$3006)+SUMIF($AQ$7:$AQ$3006,'RC'!$E$6,$L$7:$L$3006)</f>
        <v>21</v>
      </c>
      <c r="AF2451" s="48">
        <v>2.5559999999992498E-2</v>
      </c>
      <c r="AG2451" s="48">
        <f>IF(OR(AQ2451="",AQ2451&lt;&gt;'RC'!$E$6,AB2451&lt;&gt;'RC'!$D$21),0,1)</f>
        <v>0</v>
      </c>
      <c r="AH2451" s="48">
        <f t="shared" si="856"/>
        <v>2.5559999999992498E-2</v>
      </c>
      <c r="AI2451" s="48" t="str">
        <f t="shared" si="838"/>
        <v/>
      </c>
      <c r="AJ2451" s="48" t="str">
        <f t="shared" si="839"/>
        <v/>
      </c>
      <c r="AK2451" s="52" t="str">
        <f t="shared" si="840"/>
        <v/>
      </c>
      <c r="AL2451" s="52" t="str">
        <f t="shared" si="841"/>
        <v/>
      </c>
      <c r="AM2451" s="48" t="str">
        <f t="shared" si="842"/>
        <v/>
      </c>
      <c r="AN2451" s="48" t="str">
        <f t="shared" si="843"/>
        <v/>
      </c>
      <c r="AP2451" s="18" t="str">
        <f t="shared" si="844"/>
        <v/>
      </c>
      <c r="AQ2451" s="18" t="str">
        <f t="shared" si="845"/>
        <v/>
      </c>
      <c r="AR2451" s="18">
        <v>2.5559999999999999E-2</v>
      </c>
      <c r="AS2451" s="18">
        <f>IF(AF!$D$27="Todos",1,IF(M2451=AF!$D$27,1,0))</f>
        <v>1</v>
      </c>
      <c r="AT2451" s="53">
        <f>IF(AND(E2451=AF!$D$6,OR(LT!M2451=AF!$D$27,AF!$D$27="Todos"),OR(AP2451=AF!$E$8,AQ2451=AF!$E$8)),AR2451+AS2451,0)</f>
        <v>0</v>
      </c>
      <c r="AU2451" s="18" t="str">
        <f t="shared" si="846"/>
        <v/>
      </c>
      <c r="AV2451" s="54" t="str">
        <f t="shared" si="847"/>
        <v/>
      </c>
      <c r="AW2451" s="54" t="str">
        <f t="shared" si="848"/>
        <v/>
      </c>
      <c r="AX2451" s="18" t="str">
        <f t="shared" si="849"/>
        <v/>
      </c>
      <c r="AY2451" s="18" t="str">
        <f t="shared" si="850"/>
        <v/>
      </c>
      <c r="BA2451" s="18">
        <f>IF($E2451=AF!$D$6,IF($M2451="Concluída no prazo",2,IF($M2451="Concluída com atraso",1,0)),0)</f>
        <v>0</v>
      </c>
      <c r="BB2451" s="18">
        <f>IF($E2451=AF!$D$6,IF($M2451="Atrasada",2,IF($M2451="Concluída com atraso",1,0)),0)</f>
        <v>0</v>
      </c>
      <c r="BC2451" s="18">
        <v>2.445E-2</v>
      </c>
      <c r="BD2451" s="18">
        <f t="shared" si="857"/>
        <v>2.445E-2</v>
      </c>
      <c r="BE2451" s="18">
        <f t="shared" si="857"/>
        <v>2.445E-2</v>
      </c>
      <c r="BF2451" s="18" t="str">
        <f t="shared" si="851"/>
        <v/>
      </c>
      <c r="BN2451" s="18" t="str">
        <f t="shared" si="852"/>
        <v>s</v>
      </c>
    </row>
    <row r="2452" spans="3:66" ht="50.1" customHeight="1" thickTop="1" thickBot="1" x14ac:dyDescent="0.3">
      <c r="C2452" s="46"/>
      <c r="D2452" s="46"/>
      <c r="E2452" s="46"/>
      <c r="F2452" s="122"/>
      <c r="G2452" s="122"/>
      <c r="H2452" s="78" t="str">
        <f t="shared" si="853"/>
        <v/>
      </c>
      <c r="I2452" s="78" t="str">
        <f t="shared" si="854"/>
        <v/>
      </c>
      <c r="J2452" s="16"/>
      <c r="K2452" s="46" t="str">
        <f t="shared" si="855"/>
        <v/>
      </c>
      <c r="L2452" s="16"/>
      <c r="M2452" s="16"/>
      <c r="N2452" s="46"/>
      <c r="O2452" s="47" t="str">
        <f t="shared" si="858"/>
        <v/>
      </c>
      <c r="P2452" s="47"/>
      <c r="Q2452" s="48" t="str">
        <f>IFERROR(VLOOKUP(E2452,Funcionários!$C$8:$E$207,3,FALSE),"")</f>
        <v/>
      </c>
      <c r="R2452" s="47"/>
      <c r="S2452" s="49" t="str">
        <f t="shared" si="859"/>
        <v/>
      </c>
      <c r="T2452" s="49">
        <v>2.4459999999999999E-2</v>
      </c>
      <c r="U2452" s="48" t="str">
        <f>IF(Funcionários!C2453=0,"",Funcionários!C2453)</f>
        <v/>
      </c>
      <c r="V2452" s="50">
        <f>IF(U2452="",0,IF(COUNTIFS($E$7:$E$3006,U2452,$I$7:$I$3006,'RC'!$E$6)=0,0,COUNTIFS($M$7:$M$3006,"Concluída no prazo",$E$7:$E$3006,U2452,$I$7:$I$3006,'RC'!$E$6)/COUNTIFS($E$7:$E$3006,U2452,$I$7:$I$3006,'RC'!$E$6)))</f>
        <v>0</v>
      </c>
      <c r="W2452" s="49">
        <f>SUMIFS($J$7:$J$3006,$E$7:$E$3006,U2452,$I$7:$I$3006,'RC'!$E$6)+SUMIFS($L$7:$L$3006,$E$7:$E$3006,U2452,$I$7:$I$3006,'RC'!$E$6)</f>
        <v>0</v>
      </c>
      <c r="X2452" s="48">
        <f>COUNTIFS($E$7:$E$3006,U2452,$I$7:$I$3006,'RC'!$E$6)</f>
        <v>0</v>
      </c>
      <c r="Y2452" s="48"/>
      <c r="Z2452" s="51" t="str">
        <f>IF(AQ2452='RC'!$E$6,AC2452*1000+AD2452,"")</f>
        <v/>
      </c>
      <c r="AA2452" s="51" t="str">
        <f>IF(AB2452="","",IF(AQ2452='RC'!$E$6,AC2452*1000-AD2452,""))</f>
        <v/>
      </c>
      <c r="AB2452" s="48" t="str">
        <f>IFERROR(VLOOKUP(E2452,Funcionários!$C$8:$E$207,3,FALSE),"")</f>
        <v/>
      </c>
      <c r="AC2452" s="50" t="str">
        <f>IF(AB2452="","",IF(COUNTIFS($AB$7:$AB$3006,AB2452,$AQ$7:$AQ$3006,'RC'!$E$6)=0,"",COUNTIFS($M$7:$M$3006,"Concluída no prazo",$AB$7:$AB$3006,AB2452,$AQ$7:$AQ$3006,'RC'!$E$6)/COUNTIFS($AB$7:$AB$3006,AB2452,$AQ$7:$AQ$3006,'RC'!$E$6)))</f>
        <v/>
      </c>
      <c r="AD2452" s="48">
        <f>SUMIF($AQ$7:$AQ$3006,'RC'!$E$6,$J$7:$J$3006)+SUMIF($AQ$7:$AQ$3006,'RC'!$E$6,$L$7:$L$3006)</f>
        <v>21</v>
      </c>
      <c r="AF2452" s="48">
        <v>2.5549999999992499E-2</v>
      </c>
      <c r="AG2452" s="48">
        <f>IF(OR(AQ2452="",AQ2452&lt;&gt;'RC'!$E$6,AB2452&lt;&gt;'RC'!$D$21),0,1)</f>
        <v>0</v>
      </c>
      <c r="AH2452" s="48">
        <f t="shared" si="856"/>
        <v>2.5549999999992499E-2</v>
      </c>
      <c r="AI2452" s="48" t="str">
        <f t="shared" si="838"/>
        <v/>
      </c>
      <c r="AJ2452" s="48" t="str">
        <f t="shared" si="839"/>
        <v/>
      </c>
      <c r="AK2452" s="52" t="str">
        <f t="shared" si="840"/>
        <v/>
      </c>
      <c r="AL2452" s="52" t="str">
        <f t="shared" si="841"/>
        <v/>
      </c>
      <c r="AM2452" s="48" t="str">
        <f t="shared" si="842"/>
        <v/>
      </c>
      <c r="AN2452" s="48" t="str">
        <f t="shared" si="843"/>
        <v/>
      </c>
      <c r="AP2452" s="18" t="str">
        <f t="shared" si="844"/>
        <v/>
      </c>
      <c r="AQ2452" s="18" t="str">
        <f t="shared" si="845"/>
        <v/>
      </c>
      <c r="AR2452" s="18">
        <v>2.555E-2</v>
      </c>
      <c r="AS2452" s="18">
        <f>IF(AF!$D$27="Todos",1,IF(M2452=AF!$D$27,1,0))</f>
        <v>1</v>
      </c>
      <c r="AT2452" s="53">
        <f>IF(AND(E2452=AF!$D$6,OR(LT!M2452=AF!$D$27,AF!$D$27="Todos"),OR(AP2452=AF!$E$8,AQ2452=AF!$E$8)),AR2452+AS2452,0)</f>
        <v>0</v>
      </c>
      <c r="AU2452" s="18" t="str">
        <f t="shared" si="846"/>
        <v/>
      </c>
      <c r="AV2452" s="54" t="str">
        <f t="shared" si="847"/>
        <v/>
      </c>
      <c r="AW2452" s="54" t="str">
        <f t="shared" si="848"/>
        <v/>
      </c>
      <c r="AX2452" s="18" t="str">
        <f t="shared" si="849"/>
        <v/>
      </c>
      <c r="AY2452" s="18" t="str">
        <f t="shared" si="850"/>
        <v/>
      </c>
      <c r="BA2452" s="18">
        <f>IF($E2452=AF!$D$6,IF($M2452="Concluída no prazo",2,IF($M2452="Concluída com atraso",1,0)),0)</f>
        <v>0</v>
      </c>
      <c r="BB2452" s="18">
        <f>IF($E2452=AF!$D$6,IF($M2452="Atrasada",2,IF($M2452="Concluída com atraso",1,0)),0)</f>
        <v>0</v>
      </c>
      <c r="BC2452" s="18">
        <v>2.4459999999999999E-2</v>
      </c>
      <c r="BD2452" s="18">
        <f t="shared" si="857"/>
        <v>2.4459999999999999E-2</v>
      </c>
      <c r="BE2452" s="18">
        <f t="shared" si="857"/>
        <v>2.4459999999999999E-2</v>
      </c>
      <c r="BF2452" s="18" t="str">
        <f t="shared" si="851"/>
        <v/>
      </c>
      <c r="BN2452" s="18" t="str">
        <f t="shared" si="852"/>
        <v>s</v>
      </c>
    </row>
    <row r="2453" spans="3:66" ht="50.1" customHeight="1" thickTop="1" thickBot="1" x14ac:dyDescent="0.3">
      <c r="C2453" s="46"/>
      <c r="D2453" s="46"/>
      <c r="E2453" s="46"/>
      <c r="F2453" s="122"/>
      <c r="G2453" s="122"/>
      <c r="H2453" s="78" t="str">
        <f t="shared" si="853"/>
        <v/>
      </c>
      <c r="I2453" s="78" t="str">
        <f t="shared" si="854"/>
        <v/>
      </c>
      <c r="J2453" s="16"/>
      <c r="K2453" s="46" t="str">
        <f t="shared" si="855"/>
        <v/>
      </c>
      <c r="L2453" s="16"/>
      <c r="M2453" s="16"/>
      <c r="N2453" s="46"/>
      <c r="O2453" s="47" t="str">
        <f t="shared" si="858"/>
        <v/>
      </c>
      <c r="P2453" s="47"/>
      <c r="Q2453" s="48" t="str">
        <f>IFERROR(VLOOKUP(E2453,Funcionários!$C$8:$E$207,3,FALSE),"")</f>
        <v/>
      </c>
      <c r="R2453" s="47"/>
      <c r="S2453" s="49" t="str">
        <f t="shared" si="859"/>
        <v/>
      </c>
      <c r="T2453" s="49">
        <v>2.4469999999999999E-2</v>
      </c>
      <c r="U2453" s="48" t="str">
        <f>IF(Funcionários!C2454=0,"",Funcionários!C2454)</f>
        <v/>
      </c>
      <c r="V2453" s="50">
        <f>IF(U2453="",0,IF(COUNTIFS($E$7:$E$3006,U2453,$I$7:$I$3006,'RC'!$E$6)=0,0,COUNTIFS($M$7:$M$3006,"Concluída no prazo",$E$7:$E$3006,U2453,$I$7:$I$3006,'RC'!$E$6)/COUNTIFS($E$7:$E$3006,U2453,$I$7:$I$3006,'RC'!$E$6)))</f>
        <v>0</v>
      </c>
      <c r="W2453" s="49">
        <f>SUMIFS($J$7:$J$3006,$E$7:$E$3006,U2453,$I$7:$I$3006,'RC'!$E$6)+SUMIFS($L$7:$L$3006,$E$7:$E$3006,U2453,$I$7:$I$3006,'RC'!$E$6)</f>
        <v>0</v>
      </c>
      <c r="X2453" s="48">
        <f>COUNTIFS($E$7:$E$3006,U2453,$I$7:$I$3006,'RC'!$E$6)</f>
        <v>0</v>
      </c>
      <c r="Y2453" s="48"/>
      <c r="Z2453" s="51" t="str">
        <f>IF(AQ2453='RC'!$E$6,AC2453*1000+AD2453,"")</f>
        <v/>
      </c>
      <c r="AA2453" s="51" t="str">
        <f>IF(AB2453="","",IF(AQ2453='RC'!$E$6,AC2453*1000-AD2453,""))</f>
        <v/>
      </c>
      <c r="AB2453" s="48" t="str">
        <f>IFERROR(VLOOKUP(E2453,Funcionários!$C$8:$E$207,3,FALSE),"")</f>
        <v/>
      </c>
      <c r="AC2453" s="50" t="str">
        <f>IF(AB2453="","",IF(COUNTIFS($AB$7:$AB$3006,AB2453,$AQ$7:$AQ$3006,'RC'!$E$6)=0,"",COUNTIFS($M$7:$M$3006,"Concluída no prazo",$AB$7:$AB$3006,AB2453,$AQ$7:$AQ$3006,'RC'!$E$6)/COUNTIFS($AB$7:$AB$3006,AB2453,$AQ$7:$AQ$3006,'RC'!$E$6)))</f>
        <v/>
      </c>
      <c r="AD2453" s="48">
        <f>SUMIF($AQ$7:$AQ$3006,'RC'!$E$6,$J$7:$J$3006)+SUMIF($AQ$7:$AQ$3006,'RC'!$E$6,$L$7:$L$3006)</f>
        <v>21</v>
      </c>
      <c r="AF2453" s="48">
        <v>2.5539999999992499E-2</v>
      </c>
      <c r="AG2453" s="48">
        <f>IF(OR(AQ2453="",AQ2453&lt;&gt;'RC'!$E$6,AB2453&lt;&gt;'RC'!$D$21),0,1)</f>
        <v>0</v>
      </c>
      <c r="AH2453" s="48">
        <f t="shared" si="856"/>
        <v>2.5539999999992499E-2</v>
      </c>
      <c r="AI2453" s="48" t="str">
        <f t="shared" si="838"/>
        <v/>
      </c>
      <c r="AJ2453" s="48" t="str">
        <f t="shared" si="839"/>
        <v/>
      </c>
      <c r="AK2453" s="52" t="str">
        <f t="shared" si="840"/>
        <v/>
      </c>
      <c r="AL2453" s="52" t="str">
        <f t="shared" si="841"/>
        <v/>
      </c>
      <c r="AM2453" s="48" t="str">
        <f t="shared" si="842"/>
        <v/>
      </c>
      <c r="AN2453" s="48" t="str">
        <f t="shared" si="843"/>
        <v/>
      </c>
      <c r="AP2453" s="18" t="str">
        <f t="shared" si="844"/>
        <v/>
      </c>
      <c r="AQ2453" s="18" t="str">
        <f t="shared" si="845"/>
        <v/>
      </c>
      <c r="AR2453" s="18">
        <v>2.554E-2</v>
      </c>
      <c r="AS2453" s="18">
        <f>IF(AF!$D$27="Todos",1,IF(M2453=AF!$D$27,1,0))</f>
        <v>1</v>
      </c>
      <c r="AT2453" s="53">
        <f>IF(AND(E2453=AF!$D$6,OR(LT!M2453=AF!$D$27,AF!$D$27="Todos"),OR(AP2453=AF!$E$8,AQ2453=AF!$E$8)),AR2453+AS2453,0)</f>
        <v>0</v>
      </c>
      <c r="AU2453" s="18" t="str">
        <f t="shared" si="846"/>
        <v/>
      </c>
      <c r="AV2453" s="54" t="str">
        <f t="shared" si="847"/>
        <v/>
      </c>
      <c r="AW2453" s="54" t="str">
        <f t="shared" si="848"/>
        <v/>
      </c>
      <c r="AX2453" s="18" t="str">
        <f t="shared" si="849"/>
        <v/>
      </c>
      <c r="AY2453" s="18" t="str">
        <f t="shared" si="850"/>
        <v/>
      </c>
      <c r="BA2453" s="18">
        <f>IF($E2453=AF!$D$6,IF($M2453="Concluída no prazo",2,IF($M2453="Concluída com atraso",1,0)),0)</f>
        <v>0</v>
      </c>
      <c r="BB2453" s="18">
        <f>IF($E2453=AF!$D$6,IF($M2453="Atrasada",2,IF($M2453="Concluída com atraso",1,0)),0)</f>
        <v>0</v>
      </c>
      <c r="BC2453" s="18">
        <v>2.4469999999999999E-2</v>
      </c>
      <c r="BD2453" s="18">
        <f t="shared" si="857"/>
        <v>2.4469999999999999E-2</v>
      </c>
      <c r="BE2453" s="18">
        <f t="shared" si="857"/>
        <v>2.4469999999999999E-2</v>
      </c>
      <c r="BF2453" s="18" t="str">
        <f t="shared" si="851"/>
        <v/>
      </c>
      <c r="BN2453" s="18" t="str">
        <f t="shared" si="852"/>
        <v>s</v>
      </c>
    </row>
    <row r="2454" spans="3:66" ht="50.1" customHeight="1" thickTop="1" thickBot="1" x14ac:dyDescent="0.3">
      <c r="C2454" s="46"/>
      <c r="D2454" s="46"/>
      <c r="E2454" s="46"/>
      <c r="F2454" s="122"/>
      <c r="G2454" s="122"/>
      <c r="H2454" s="78" t="str">
        <f t="shared" si="853"/>
        <v/>
      </c>
      <c r="I2454" s="78" t="str">
        <f t="shared" si="854"/>
        <v/>
      </c>
      <c r="J2454" s="16"/>
      <c r="K2454" s="46" t="str">
        <f t="shared" si="855"/>
        <v/>
      </c>
      <c r="L2454" s="16"/>
      <c r="M2454" s="16"/>
      <c r="N2454" s="46"/>
      <c r="O2454" s="47" t="str">
        <f t="shared" si="858"/>
        <v/>
      </c>
      <c r="P2454" s="47"/>
      <c r="Q2454" s="48" t="str">
        <f>IFERROR(VLOOKUP(E2454,Funcionários!$C$8:$E$207,3,FALSE),"")</f>
        <v/>
      </c>
      <c r="R2454" s="47"/>
      <c r="S2454" s="49" t="str">
        <f t="shared" si="859"/>
        <v/>
      </c>
      <c r="T2454" s="49">
        <v>2.4479999999999998E-2</v>
      </c>
      <c r="U2454" s="48" t="str">
        <f>IF(Funcionários!C2455=0,"",Funcionários!C2455)</f>
        <v/>
      </c>
      <c r="V2454" s="50">
        <f>IF(U2454="",0,IF(COUNTIFS($E$7:$E$3006,U2454,$I$7:$I$3006,'RC'!$E$6)=0,0,COUNTIFS($M$7:$M$3006,"Concluída no prazo",$E$7:$E$3006,U2454,$I$7:$I$3006,'RC'!$E$6)/COUNTIFS($E$7:$E$3006,U2454,$I$7:$I$3006,'RC'!$E$6)))</f>
        <v>0</v>
      </c>
      <c r="W2454" s="49">
        <f>SUMIFS($J$7:$J$3006,$E$7:$E$3006,U2454,$I$7:$I$3006,'RC'!$E$6)+SUMIFS($L$7:$L$3006,$E$7:$E$3006,U2454,$I$7:$I$3006,'RC'!$E$6)</f>
        <v>0</v>
      </c>
      <c r="X2454" s="48">
        <f>COUNTIFS($E$7:$E$3006,U2454,$I$7:$I$3006,'RC'!$E$6)</f>
        <v>0</v>
      </c>
      <c r="Y2454" s="48"/>
      <c r="Z2454" s="51" t="str">
        <f>IF(AQ2454='RC'!$E$6,AC2454*1000+AD2454,"")</f>
        <v/>
      </c>
      <c r="AA2454" s="51" t="str">
        <f>IF(AB2454="","",IF(AQ2454='RC'!$E$6,AC2454*1000-AD2454,""))</f>
        <v/>
      </c>
      <c r="AB2454" s="48" t="str">
        <f>IFERROR(VLOOKUP(E2454,Funcionários!$C$8:$E$207,3,FALSE),"")</f>
        <v/>
      </c>
      <c r="AC2454" s="50" t="str">
        <f>IF(AB2454="","",IF(COUNTIFS($AB$7:$AB$3006,AB2454,$AQ$7:$AQ$3006,'RC'!$E$6)=0,"",COUNTIFS($M$7:$M$3006,"Concluída no prazo",$AB$7:$AB$3006,AB2454,$AQ$7:$AQ$3006,'RC'!$E$6)/COUNTIFS($AB$7:$AB$3006,AB2454,$AQ$7:$AQ$3006,'RC'!$E$6)))</f>
        <v/>
      </c>
      <c r="AD2454" s="48">
        <f>SUMIF($AQ$7:$AQ$3006,'RC'!$E$6,$J$7:$J$3006)+SUMIF($AQ$7:$AQ$3006,'RC'!$E$6,$L$7:$L$3006)</f>
        <v>21</v>
      </c>
      <c r="AF2454" s="48">
        <v>2.55299999999925E-2</v>
      </c>
      <c r="AG2454" s="48">
        <f>IF(OR(AQ2454="",AQ2454&lt;&gt;'RC'!$E$6,AB2454&lt;&gt;'RC'!$D$21),0,1)</f>
        <v>0</v>
      </c>
      <c r="AH2454" s="48">
        <f t="shared" si="856"/>
        <v>2.55299999999925E-2</v>
      </c>
      <c r="AI2454" s="48" t="str">
        <f t="shared" si="838"/>
        <v/>
      </c>
      <c r="AJ2454" s="48" t="str">
        <f t="shared" si="839"/>
        <v/>
      </c>
      <c r="AK2454" s="52" t="str">
        <f t="shared" si="840"/>
        <v/>
      </c>
      <c r="AL2454" s="52" t="str">
        <f t="shared" si="841"/>
        <v/>
      </c>
      <c r="AM2454" s="48" t="str">
        <f t="shared" si="842"/>
        <v/>
      </c>
      <c r="AN2454" s="48" t="str">
        <f t="shared" si="843"/>
        <v/>
      </c>
      <c r="AP2454" s="18" t="str">
        <f t="shared" si="844"/>
        <v/>
      </c>
      <c r="AQ2454" s="18" t="str">
        <f t="shared" si="845"/>
        <v/>
      </c>
      <c r="AR2454" s="18">
        <v>2.5530000000000001E-2</v>
      </c>
      <c r="AS2454" s="18">
        <f>IF(AF!$D$27="Todos",1,IF(M2454=AF!$D$27,1,0))</f>
        <v>1</v>
      </c>
      <c r="AT2454" s="53">
        <f>IF(AND(E2454=AF!$D$6,OR(LT!M2454=AF!$D$27,AF!$D$27="Todos"),OR(AP2454=AF!$E$8,AQ2454=AF!$E$8)),AR2454+AS2454,0)</f>
        <v>0</v>
      </c>
      <c r="AU2454" s="18" t="str">
        <f t="shared" si="846"/>
        <v/>
      </c>
      <c r="AV2454" s="54" t="str">
        <f t="shared" si="847"/>
        <v/>
      </c>
      <c r="AW2454" s="54" t="str">
        <f t="shared" si="848"/>
        <v/>
      </c>
      <c r="AX2454" s="18" t="str">
        <f t="shared" si="849"/>
        <v/>
      </c>
      <c r="AY2454" s="18" t="str">
        <f t="shared" si="850"/>
        <v/>
      </c>
      <c r="BA2454" s="18">
        <f>IF($E2454=AF!$D$6,IF($M2454="Concluída no prazo",2,IF($M2454="Concluída com atraso",1,0)),0)</f>
        <v>0</v>
      </c>
      <c r="BB2454" s="18">
        <f>IF($E2454=AF!$D$6,IF($M2454="Atrasada",2,IF($M2454="Concluída com atraso",1,0)),0)</f>
        <v>0</v>
      </c>
      <c r="BC2454" s="18">
        <v>2.4479999999999998E-2</v>
      </c>
      <c r="BD2454" s="18">
        <f t="shared" si="857"/>
        <v>2.4479999999999998E-2</v>
      </c>
      <c r="BE2454" s="18">
        <f t="shared" si="857"/>
        <v>2.4479999999999998E-2</v>
      </c>
      <c r="BF2454" s="18" t="str">
        <f t="shared" si="851"/>
        <v/>
      </c>
      <c r="BN2454" s="18" t="str">
        <f t="shared" si="852"/>
        <v>s</v>
      </c>
    </row>
    <row r="2455" spans="3:66" ht="50.1" customHeight="1" thickTop="1" thickBot="1" x14ac:dyDescent="0.3">
      <c r="C2455" s="46"/>
      <c r="D2455" s="46"/>
      <c r="E2455" s="46"/>
      <c r="F2455" s="122"/>
      <c r="G2455" s="122"/>
      <c r="H2455" s="78" t="str">
        <f t="shared" si="853"/>
        <v/>
      </c>
      <c r="I2455" s="78" t="str">
        <f t="shared" si="854"/>
        <v/>
      </c>
      <c r="J2455" s="16"/>
      <c r="K2455" s="46" t="str">
        <f t="shared" si="855"/>
        <v/>
      </c>
      <c r="L2455" s="16"/>
      <c r="M2455" s="16"/>
      <c r="N2455" s="46"/>
      <c r="O2455" s="47" t="str">
        <f t="shared" si="858"/>
        <v/>
      </c>
      <c r="P2455" s="47"/>
      <c r="Q2455" s="48" t="str">
        <f>IFERROR(VLOOKUP(E2455,Funcionários!$C$8:$E$207,3,FALSE),"")</f>
        <v/>
      </c>
      <c r="R2455" s="47"/>
      <c r="S2455" s="49" t="str">
        <f t="shared" si="859"/>
        <v/>
      </c>
      <c r="T2455" s="49">
        <v>2.4490000000000001E-2</v>
      </c>
      <c r="U2455" s="48" t="str">
        <f>IF(Funcionários!C2456=0,"",Funcionários!C2456)</f>
        <v/>
      </c>
      <c r="V2455" s="50">
        <f>IF(U2455="",0,IF(COUNTIFS($E$7:$E$3006,U2455,$I$7:$I$3006,'RC'!$E$6)=0,0,COUNTIFS($M$7:$M$3006,"Concluída no prazo",$E$7:$E$3006,U2455,$I$7:$I$3006,'RC'!$E$6)/COUNTIFS($E$7:$E$3006,U2455,$I$7:$I$3006,'RC'!$E$6)))</f>
        <v>0</v>
      </c>
      <c r="W2455" s="49">
        <f>SUMIFS($J$7:$J$3006,$E$7:$E$3006,U2455,$I$7:$I$3006,'RC'!$E$6)+SUMIFS($L$7:$L$3006,$E$7:$E$3006,U2455,$I$7:$I$3006,'RC'!$E$6)</f>
        <v>0</v>
      </c>
      <c r="X2455" s="48">
        <f>COUNTIFS($E$7:$E$3006,U2455,$I$7:$I$3006,'RC'!$E$6)</f>
        <v>0</v>
      </c>
      <c r="Y2455" s="48"/>
      <c r="Z2455" s="51" t="str">
        <f>IF(AQ2455='RC'!$E$6,AC2455*1000+AD2455,"")</f>
        <v/>
      </c>
      <c r="AA2455" s="51" t="str">
        <f>IF(AB2455="","",IF(AQ2455='RC'!$E$6,AC2455*1000-AD2455,""))</f>
        <v/>
      </c>
      <c r="AB2455" s="48" t="str">
        <f>IFERROR(VLOOKUP(E2455,Funcionários!$C$8:$E$207,3,FALSE),"")</f>
        <v/>
      </c>
      <c r="AC2455" s="50" t="str">
        <f>IF(AB2455="","",IF(COUNTIFS($AB$7:$AB$3006,AB2455,$AQ$7:$AQ$3006,'RC'!$E$6)=0,"",COUNTIFS($M$7:$M$3006,"Concluída no prazo",$AB$7:$AB$3006,AB2455,$AQ$7:$AQ$3006,'RC'!$E$6)/COUNTIFS($AB$7:$AB$3006,AB2455,$AQ$7:$AQ$3006,'RC'!$E$6)))</f>
        <v/>
      </c>
      <c r="AD2455" s="48">
        <f>SUMIF($AQ$7:$AQ$3006,'RC'!$E$6,$J$7:$J$3006)+SUMIF($AQ$7:$AQ$3006,'RC'!$E$6,$L$7:$L$3006)</f>
        <v>21</v>
      </c>
      <c r="AF2455" s="48">
        <v>2.55199999999925E-2</v>
      </c>
      <c r="AG2455" s="48">
        <f>IF(OR(AQ2455="",AQ2455&lt;&gt;'RC'!$E$6,AB2455&lt;&gt;'RC'!$D$21),0,1)</f>
        <v>0</v>
      </c>
      <c r="AH2455" s="48">
        <f t="shared" si="856"/>
        <v>2.55199999999925E-2</v>
      </c>
      <c r="AI2455" s="48" t="str">
        <f t="shared" si="838"/>
        <v/>
      </c>
      <c r="AJ2455" s="48" t="str">
        <f t="shared" si="839"/>
        <v/>
      </c>
      <c r="AK2455" s="52" t="str">
        <f t="shared" si="840"/>
        <v/>
      </c>
      <c r="AL2455" s="52" t="str">
        <f t="shared" si="841"/>
        <v/>
      </c>
      <c r="AM2455" s="48" t="str">
        <f t="shared" si="842"/>
        <v/>
      </c>
      <c r="AN2455" s="48" t="str">
        <f t="shared" si="843"/>
        <v/>
      </c>
      <c r="AP2455" s="18" t="str">
        <f t="shared" si="844"/>
        <v/>
      </c>
      <c r="AQ2455" s="18" t="str">
        <f t="shared" si="845"/>
        <v/>
      </c>
      <c r="AR2455" s="18">
        <v>2.5520000000000001E-2</v>
      </c>
      <c r="AS2455" s="18">
        <f>IF(AF!$D$27="Todos",1,IF(M2455=AF!$D$27,1,0))</f>
        <v>1</v>
      </c>
      <c r="AT2455" s="53">
        <f>IF(AND(E2455=AF!$D$6,OR(LT!M2455=AF!$D$27,AF!$D$27="Todos"),OR(AP2455=AF!$E$8,AQ2455=AF!$E$8)),AR2455+AS2455,0)</f>
        <v>0</v>
      </c>
      <c r="AU2455" s="18" t="str">
        <f t="shared" si="846"/>
        <v/>
      </c>
      <c r="AV2455" s="54" t="str">
        <f t="shared" si="847"/>
        <v/>
      </c>
      <c r="AW2455" s="54" t="str">
        <f t="shared" si="848"/>
        <v/>
      </c>
      <c r="AX2455" s="18" t="str">
        <f t="shared" si="849"/>
        <v/>
      </c>
      <c r="AY2455" s="18" t="str">
        <f t="shared" si="850"/>
        <v/>
      </c>
      <c r="BA2455" s="18">
        <f>IF($E2455=AF!$D$6,IF($M2455="Concluída no prazo",2,IF($M2455="Concluída com atraso",1,0)),0)</f>
        <v>0</v>
      </c>
      <c r="BB2455" s="18">
        <f>IF($E2455=AF!$D$6,IF($M2455="Atrasada",2,IF($M2455="Concluída com atraso",1,0)),0)</f>
        <v>0</v>
      </c>
      <c r="BC2455" s="18">
        <v>2.4490000000000001E-2</v>
      </c>
      <c r="BD2455" s="18">
        <f t="shared" si="857"/>
        <v>2.4490000000000001E-2</v>
      </c>
      <c r="BE2455" s="18">
        <f t="shared" si="857"/>
        <v>2.4490000000000001E-2</v>
      </c>
      <c r="BF2455" s="18" t="str">
        <f t="shared" si="851"/>
        <v/>
      </c>
      <c r="BN2455" s="18" t="str">
        <f t="shared" si="852"/>
        <v>s</v>
      </c>
    </row>
    <row r="2456" spans="3:66" ht="50.1" customHeight="1" thickTop="1" thickBot="1" x14ac:dyDescent="0.3">
      <c r="C2456" s="46"/>
      <c r="D2456" s="46"/>
      <c r="E2456" s="46"/>
      <c r="F2456" s="122"/>
      <c r="G2456" s="122"/>
      <c r="H2456" s="78" t="str">
        <f t="shared" si="853"/>
        <v/>
      </c>
      <c r="I2456" s="78" t="str">
        <f t="shared" si="854"/>
        <v/>
      </c>
      <c r="J2456" s="16"/>
      <c r="K2456" s="46" t="str">
        <f t="shared" si="855"/>
        <v/>
      </c>
      <c r="L2456" s="16"/>
      <c r="M2456" s="16"/>
      <c r="N2456" s="46"/>
      <c r="O2456" s="47" t="str">
        <f t="shared" si="858"/>
        <v/>
      </c>
      <c r="P2456" s="47"/>
      <c r="Q2456" s="48" t="str">
        <f>IFERROR(VLOOKUP(E2456,Funcionários!$C$8:$E$207,3,FALSE),"")</f>
        <v/>
      </c>
      <c r="R2456" s="47"/>
      <c r="S2456" s="49" t="str">
        <f t="shared" si="859"/>
        <v/>
      </c>
      <c r="T2456" s="49">
        <v>2.4500000000000001E-2</v>
      </c>
      <c r="U2456" s="48" t="str">
        <f>IF(Funcionários!C2457=0,"",Funcionários!C2457)</f>
        <v/>
      </c>
      <c r="V2456" s="50">
        <f>IF(U2456="",0,IF(COUNTIFS($E$7:$E$3006,U2456,$I$7:$I$3006,'RC'!$E$6)=0,0,COUNTIFS($M$7:$M$3006,"Concluída no prazo",$E$7:$E$3006,U2456,$I$7:$I$3006,'RC'!$E$6)/COUNTIFS($E$7:$E$3006,U2456,$I$7:$I$3006,'RC'!$E$6)))</f>
        <v>0</v>
      </c>
      <c r="W2456" s="49">
        <f>SUMIFS($J$7:$J$3006,$E$7:$E$3006,U2456,$I$7:$I$3006,'RC'!$E$6)+SUMIFS($L$7:$L$3006,$E$7:$E$3006,U2456,$I$7:$I$3006,'RC'!$E$6)</f>
        <v>0</v>
      </c>
      <c r="X2456" s="48">
        <f>COUNTIFS($E$7:$E$3006,U2456,$I$7:$I$3006,'RC'!$E$6)</f>
        <v>0</v>
      </c>
      <c r="Y2456" s="48"/>
      <c r="Z2456" s="51" t="str">
        <f>IF(AQ2456='RC'!$E$6,AC2456*1000+AD2456,"")</f>
        <v/>
      </c>
      <c r="AA2456" s="51" t="str">
        <f>IF(AB2456="","",IF(AQ2456='RC'!$E$6,AC2456*1000-AD2456,""))</f>
        <v/>
      </c>
      <c r="AB2456" s="48" t="str">
        <f>IFERROR(VLOOKUP(E2456,Funcionários!$C$8:$E$207,3,FALSE),"")</f>
        <v/>
      </c>
      <c r="AC2456" s="50" t="str">
        <f>IF(AB2456="","",IF(COUNTIFS($AB$7:$AB$3006,AB2456,$AQ$7:$AQ$3006,'RC'!$E$6)=0,"",COUNTIFS($M$7:$M$3006,"Concluída no prazo",$AB$7:$AB$3006,AB2456,$AQ$7:$AQ$3006,'RC'!$E$6)/COUNTIFS($AB$7:$AB$3006,AB2456,$AQ$7:$AQ$3006,'RC'!$E$6)))</f>
        <v/>
      </c>
      <c r="AD2456" s="48">
        <f>SUMIF($AQ$7:$AQ$3006,'RC'!$E$6,$J$7:$J$3006)+SUMIF($AQ$7:$AQ$3006,'RC'!$E$6,$L$7:$L$3006)</f>
        <v>21</v>
      </c>
      <c r="AF2456" s="48">
        <v>2.55099999999925E-2</v>
      </c>
      <c r="AG2456" s="48">
        <f>IF(OR(AQ2456="",AQ2456&lt;&gt;'RC'!$E$6,AB2456&lt;&gt;'RC'!$D$21),0,1)</f>
        <v>0</v>
      </c>
      <c r="AH2456" s="48">
        <f t="shared" si="856"/>
        <v>2.55099999999925E-2</v>
      </c>
      <c r="AI2456" s="48" t="str">
        <f t="shared" si="838"/>
        <v/>
      </c>
      <c r="AJ2456" s="48" t="str">
        <f t="shared" si="839"/>
        <v/>
      </c>
      <c r="AK2456" s="52" t="str">
        <f t="shared" si="840"/>
        <v/>
      </c>
      <c r="AL2456" s="52" t="str">
        <f t="shared" si="841"/>
        <v/>
      </c>
      <c r="AM2456" s="48" t="str">
        <f t="shared" si="842"/>
        <v/>
      </c>
      <c r="AN2456" s="48" t="str">
        <f t="shared" si="843"/>
        <v/>
      </c>
      <c r="AP2456" s="18" t="str">
        <f t="shared" si="844"/>
        <v/>
      </c>
      <c r="AQ2456" s="18" t="str">
        <f t="shared" si="845"/>
        <v/>
      </c>
      <c r="AR2456" s="18">
        <v>2.5510000000000001E-2</v>
      </c>
      <c r="AS2456" s="18">
        <f>IF(AF!$D$27="Todos",1,IF(M2456=AF!$D$27,1,0))</f>
        <v>1</v>
      </c>
      <c r="AT2456" s="53">
        <f>IF(AND(E2456=AF!$D$6,OR(LT!M2456=AF!$D$27,AF!$D$27="Todos"),OR(AP2456=AF!$E$8,AQ2456=AF!$E$8)),AR2456+AS2456,0)</f>
        <v>0</v>
      </c>
      <c r="AU2456" s="18" t="str">
        <f t="shared" si="846"/>
        <v/>
      </c>
      <c r="AV2456" s="54" t="str">
        <f t="shared" si="847"/>
        <v/>
      </c>
      <c r="AW2456" s="54" t="str">
        <f t="shared" si="848"/>
        <v/>
      </c>
      <c r="AX2456" s="18" t="str">
        <f t="shared" si="849"/>
        <v/>
      </c>
      <c r="AY2456" s="18" t="str">
        <f t="shared" si="850"/>
        <v/>
      </c>
      <c r="BA2456" s="18">
        <f>IF($E2456=AF!$D$6,IF($M2456="Concluída no prazo",2,IF($M2456="Concluída com atraso",1,0)),0)</f>
        <v>0</v>
      </c>
      <c r="BB2456" s="18">
        <f>IF($E2456=AF!$D$6,IF($M2456="Atrasada",2,IF($M2456="Concluída com atraso",1,0)),0)</f>
        <v>0</v>
      </c>
      <c r="BC2456" s="18">
        <v>2.4500000000000001E-2</v>
      </c>
      <c r="BD2456" s="18">
        <f t="shared" si="857"/>
        <v>2.4500000000000001E-2</v>
      </c>
      <c r="BE2456" s="18">
        <f t="shared" si="857"/>
        <v>2.4500000000000001E-2</v>
      </c>
      <c r="BF2456" s="18" t="str">
        <f t="shared" si="851"/>
        <v/>
      </c>
      <c r="BN2456" s="18" t="str">
        <f t="shared" si="852"/>
        <v>s</v>
      </c>
    </row>
    <row r="2457" spans="3:66" ht="50.1" customHeight="1" thickTop="1" thickBot="1" x14ac:dyDescent="0.3">
      <c r="C2457" s="46"/>
      <c r="D2457" s="46"/>
      <c r="E2457" s="46"/>
      <c r="F2457" s="122"/>
      <c r="G2457" s="122"/>
      <c r="H2457" s="78" t="str">
        <f t="shared" si="853"/>
        <v/>
      </c>
      <c r="I2457" s="78" t="str">
        <f t="shared" si="854"/>
        <v/>
      </c>
      <c r="J2457" s="16"/>
      <c r="K2457" s="46" t="str">
        <f t="shared" si="855"/>
        <v/>
      </c>
      <c r="L2457" s="16"/>
      <c r="M2457" s="16"/>
      <c r="N2457" s="46"/>
      <c r="O2457" s="47" t="str">
        <f t="shared" si="858"/>
        <v/>
      </c>
      <c r="P2457" s="47"/>
      <c r="Q2457" s="48" t="str">
        <f>IFERROR(VLOOKUP(E2457,Funcionários!$C$8:$E$207,3,FALSE),"")</f>
        <v/>
      </c>
      <c r="R2457" s="47"/>
      <c r="S2457" s="49" t="str">
        <f t="shared" si="859"/>
        <v/>
      </c>
      <c r="T2457" s="49">
        <v>2.4510000000000001E-2</v>
      </c>
      <c r="U2457" s="48" t="str">
        <f>IF(Funcionários!C2458=0,"",Funcionários!C2458)</f>
        <v/>
      </c>
      <c r="V2457" s="50">
        <f>IF(U2457="",0,IF(COUNTIFS($E$7:$E$3006,U2457,$I$7:$I$3006,'RC'!$E$6)=0,0,COUNTIFS($M$7:$M$3006,"Concluída no prazo",$E$7:$E$3006,U2457,$I$7:$I$3006,'RC'!$E$6)/COUNTIFS($E$7:$E$3006,U2457,$I$7:$I$3006,'RC'!$E$6)))</f>
        <v>0</v>
      </c>
      <c r="W2457" s="49">
        <f>SUMIFS($J$7:$J$3006,$E$7:$E$3006,U2457,$I$7:$I$3006,'RC'!$E$6)+SUMIFS($L$7:$L$3006,$E$7:$E$3006,U2457,$I$7:$I$3006,'RC'!$E$6)</f>
        <v>0</v>
      </c>
      <c r="X2457" s="48">
        <f>COUNTIFS($E$7:$E$3006,U2457,$I$7:$I$3006,'RC'!$E$6)</f>
        <v>0</v>
      </c>
      <c r="Y2457" s="48"/>
      <c r="Z2457" s="51" t="str">
        <f>IF(AQ2457='RC'!$E$6,AC2457*1000+AD2457,"")</f>
        <v/>
      </c>
      <c r="AA2457" s="51" t="str">
        <f>IF(AB2457="","",IF(AQ2457='RC'!$E$6,AC2457*1000-AD2457,""))</f>
        <v/>
      </c>
      <c r="AB2457" s="48" t="str">
        <f>IFERROR(VLOOKUP(E2457,Funcionários!$C$8:$E$207,3,FALSE),"")</f>
        <v/>
      </c>
      <c r="AC2457" s="50" t="str">
        <f>IF(AB2457="","",IF(COUNTIFS($AB$7:$AB$3006,AB2457,$AQ$7:$AQ$3006,'RC'!$E$6)=0,"",COUNTIFS($M$7:$M$3006,"Concluída no prazo",$AB$7:$AB$3006,AB2457,$AQ$7:$AQ$3006,'RC'!$E$6)/COUNTIFS($AB$7:$AB$3006,AB2457,$AQ$7:$AQ$3006,'RC'!$E$6)))</f>
        <v/>
      </c>
      <c r="AD2457" s="48">
        <f>SUMIF($AQ$7:$AQ$3006,'RC'!$E$6,$J$7:$J$3006)+SUMIF($AQ$7:$AQ$3006,'RC'!$E$6,$L$7:$L$3006)</f>
        <v>21</v>
      </c>
      <c r="AF2457" s="48">
        <v>2.5499999999992501E-2</v>
      </c>
      <c r="AG2457" s="48">
        <f>IF(OR(AQ2457="",AQ2457&lt;&gt;'RC'!$E$6,AB2457&lt;&gt;'RC'!$D$21),0,1)</f>
        <v>0</v>
      </c>
      <c r="AH2457" s="48">
        <f t="shared" si="856"/>
        <v>2.5499999999992501E-2</v>
      </c>
      <c r="AI2457" s="48" t="str">
        <f t="shared" si="838"/>
        <v/>
      </c>
      <c r="AJ2457" s="48" t="str">
        <f t="shared" si="839"/>
        <v/>
      </c>
      <c r="AK2457" s="52" t="str">
        <f t="shared" si="840"/>
        <v/>
      </c>
      <c r="AL2457" s="52" t="str">
        <f t="shared" si="841"/>
        <v/>
      </c>
      <c r="AM2457" s="48" t="str">
        <f t="shared" si="842"/>
        <v/>
      </c>
      <c r="AN2457" s="48" t="str">
        <f t="shared" si="843"/>
        <v/>
      </c>
      <c r="AP2457" s="18" t="str">
        <f t="shared" si="844"/>
        <v/>
      </c>
      <c r="AQ2457" s="18" t="str">
        <f t="shared" si="845"/>
        <v/>
      </c>
      <c r="AR2457" s="18">
        <v>2.5499999999999998E-2</v>
      </c>
      <c r="AS2457" s="18">
        <f>IF(AF!$D$27="Todos",1,IF(M2457=AF!$D$27,1,0))</f>
        <v>1</v>
      </c>
      <c r="AT2457" s="53">
        <f>IF(AND(E2457=AF!$D$6,OR(LT!M2457=AF!$D$27,AF!$D$27="Todos"),OR(AP2457=AF!$E$8,AQ2457=AF!$E$8)),AR2457+AS2457,0)</f>
        <v>0</v>
      </c>
      <c r="AU2457" s="18" t="str">
        <f t="shared" si="846"/>
        <v/>
      </c>
      <c r="AV2457" s="54" t="str">
        <f t="shared" si="847"/>
        <v/>
      </c>
      <c r="AW2457" s="54" t="str">
        <f t="shared" si="848"/>
        <v/>
      </c>
      <c r="AX2457" s="18" t="str">
        <f t="shared" si="849"/>
        <v/>
      </c>
      <c r="AY2457" s="18" t="str">
        <f t="shared" si="850"/>
        <v/>
      </c>
      <c r="BA2457" s="18">
        <f>IF($E2457=AF!$D$6,IF($M2457="Concluída no prazo",2,IF($M2457="Concluída com atraso",1,0)),0)</f>
        <v>0</v>
      </c>
      <c r="BB2457" s="18">
        <f>IF($E2457=AF!$D$6,IF($M2457="Atrasada",2,IF($M2457="Concluída com atraso",1,0)),0)</f>
        <v>0</v>
      </c>
      <c r="BC2457" s="18">
        <v>2.4510000000000001E-2</v>
      </c>
      <c r="BD2457" s="18">
        <f t="shared" si="857"/>
        <v>2.4510000000000001E-2</v>
      </c>
      <c r="BE2457" s="18">
        <f t="shared" si="857"/>
        <v>2.4510000000000001E-2</v>
      </c>
      <c r="BF2457" s="18" t="str">
        <f t="shared" si="851"/>
        <v/>
      </c>
      <c r="BN2457" s="18" t="str">
        <f t="shared" si="852"/>
        <v>s</v>
      </c>
    </row>
    <row r="2458" spans="3:66" ht="50.1" customHeight="1" thickTop="1" thickBot="1" x14ac:dyDescent="0.3">
      <c r="C2458" s="46"/>
      <c r="D2458" s="46"/>
      <c r="E2458" s="46"/>
      <c r="F2458" s="122"/>
      <c r="G2458" s="122"/>
      <c r="H2458" s="78" t="str">
        <f t="shared" si="853"/>
        <v/>
      </c>
      <c r="I2458" s="78" t="str">
        <f t="shared" si="854"/>
        <v/>
      </c>
      <c r="J2458" s="16"/>
      <c r="K2458" s="46" t="str">
        <f t="shared" si="855"/>
        <v/>
      </c>
      <c r="L2458" s="16"/>
      <c r="M2458" s="16"/>
      <c r="N2458" s="46"/>
      <c r="O2458" s="47" t="str">
        <f t="shared" si="858"/>
        <v/>
      </c>
      <c r="P2458" s="47"/>
      <c r="Q2458" s="48" t="str">
        <f>IFERROR(VLOOKUP(E2458,Funcionários!$C$8:$E$207,3,FALSE),"")</f>
        <v/>
      </c>
      <c r="R2458" s="47"/>
      <c r="S2458" s="49" t="str">
        <f t="shared" si="859"/>
        <v/>
      </c>
      <c r="T2458" s="49">
        <v>2.452E-2</v>
      </c>
      <c r="U2458" s="48" t="str">
        <f>IF(Funcionários!C2459=0,"",Funcionários!C2459)</f>
        <v/>
      </c>
      <c r="V2458" s="50">
        <f>IF(U2458="",0,IF(COUNTIFS($E$7:$E$3006,U2458,$I$7:$I$3006,'RC'!$E$6)=0,0,COUNTIFS($M$7:$M$3006,"Concluída no prazo",$E$7:$E$3006,U2458,$I$7:$I$3006,'RC'!$E$6)/COUNTIFS($E$7:$E$3006,U2458,$I$7:$I$3006,'RC'!$E$6)))</f>
        <v>0</v>
      </c>
      <c r="W2458" s="49">
        <f>SUMIFS($J$7:$J$3006,$E$7:$E$3006,U2458,$I$7:$I$3006,'RC'!$E$6)+SUMIFS($L$7:$L$3006,$E$7:$E$3006,U2458,$I$7:$I$3006,'RC'!$E$6)</f>
        <v>0</v>
      </c>
      <c r="X2458" s="48">
        <f>COUNTIFS($E$7:$E$3006,U2458,$I$7:$I$3006,'RC'!$E$6)</f>
        <v>0</v>
      </c>
      <c r="Y2458" s="48"/>
      <c r="Z2458" s="51" t="str">
        <f>IF(AQ2458='RC'!$E$6,AC2458*1000+AD2458,"")</f>
        <v/>
      </c>
      <c r="AA2458" s="51" t="str">
        <f>IF(AB2458="","",IF(AQ2458='RC'!$E$6,AC2458*1000-AD2458,""))</f>
        <v/>
      </c>
      <c r="AB2458" s="48" t="str">
        <f>IFERROR(VLOOKUP(E2458,Funcionários!$C$8:$E$207,3,FALSE),"")</f>
        <v/>
      </c>
      <c r="AC2458" s="50" t="str">
        <f>IF(AB2458="","",IF(COUNTIFS($AB$7:$AB$3006,AB2458,$AQ$7:$AQ$3006,'RC'!$E$6)=0,"",COUNTIFS($M$7:$M$3006,"Concluída no prazo",$AB$7:$AB$3006,AB2458,$AQ$7:$AQ$3006,'RC'!$E$6)/COUNTIFS($AB$7:$AB$3006,AB2458,$AQ$7:$AQ$3006,'RC'!$E$6)))</f>
        <v/>
      </c>
      <c r="AD2458" s="48">
        <f>SUMIF($AQ$7:$AQ$3006,'RC'!$E$6,$J$7:$J$3006)+SUMIF($AQ$7:$AQ$3006,'RC'!$E$6,$L$7:$L$3006)</f>
        <v>21</v>
      </c>
      <c r="AF2458" s="48">
        <v>2.5489999999992501E-2</v>
      </c>
      <c r="AG2458" s="48">
        <f>IF(OR(AQ2458="",AQ2458&lt;&gt;'RC'!$E$6,AB2458&lt;&gt;'RC'!$D$21),0,1)</f>
        <v>0</v>
      </c>
      <c r="AH2458" s="48">
        <f t="shared" si="856"/>
        <v>2.5489999999992501E-2</v>
      </c>
      <c r="AI2458" s="48" t="str">
        <f t="shared" si="838"/>
        <v/>
      </c>
      <c r="AJ2458" s="48" t="str">
        <f t="shared" si="839"/>
        <v/>
      </c>
      <c r="AK2458" s="52" t="str">
        <f t="shared" si="840"/>
        <v/>
      </c>
      <c r="AL2458" s="52" t="str">
        <f t="shared" si="841"/>
        <v/>
      </c>
      <c r="AM2458" s="48" t="str">
        <f t="shared" si="842"/>
        <v/>
      </c>
      <c r="AN2458" s="48" t="str">
        <f t="shared" si="843"/>
        <v/>
      </c>
      <c r="AP2458" s="18" t="str">
        <f t="shared" si="844"/>
        <v/>
      </c>
      <c r="AQ2458" s="18" t="str">
        <f t="shared" si="845"/>
        <v/>
      </c>
      <c r="AR2458" s="18">
        <v>2.5489999999999999E-2</v>
      </c>
      <c r="AS2458" s="18">
        <f>IF(AF!$D$27="Todos",1,IF(M2458=AF!$D$27,1,0))</f>
        <v>1</v>
      </c>
      <c r="AT2458" s="53">
        <f>IF(AND(E2458=AF!$D$6,OR(LT!M2458=AF!$D$27,AF!$D$27="Todos"),OR(AP2458=AF!$E$8,AQ2458=AF!$E$8)),AR2458+AS2458,0)</f>
        <v>0</v>
      </c>
      <c r="AU2458" s="18" t="str">
        <f t="shared" si="846"/>
        <v/>
      </c>
      <c r="AV2458" s="54" t="str">
        <f t="shared" si="847"/>
        <v/>
      </c>
      <c r="AW2458" s="54" t="str">
        <f t="shared" si="848"/>
        <v/>
      </c>
      <c r="AX2458" s="18" t="str">
        <f t="shared" si="849"/>
        <v/>
      </c>
      <c r="AY2458" s="18" t="str">
        <f t="shared" si="850"/>
        <v/>
      </c>
      <c r="BA2458" s="18">
        <f>IF($E2458=AF!$D$6,IF($M2458="Concluída no prazo",2,IF($M2458="Concluída com atraso",1,0)),0)</f>
        <v>0</v>
      </c>
      <c r="BB2458" s="18">
        <f>IF($E2458=AF!$D$6,IF($M2458="Atrasada",2,IF($M2458="Concluída com atraso",1,0)),0)</f>
        <v>0</v>
      </c>
      <c r="BC2458" s="18">
        <v>2.452E-2</v>
      </c>
      <c r="BD2458" s="18">
        <f t="shared" si="857"/>
        <v>2.452E-2</v>
      </c>
      <c r="BE2458" s="18">
        <f t="shared" si="857"/>
        <v>2.452E-2</v>
      </c>
      <c r="BF2458" s="18" t="str">
        <f t="shared" si="851"/>
        <v/>
      </c>
      <c r="BN2458" s="18" t="str">
        <f t="shared" si="852"/>
        <v>s</v>
      </c>
    </row>
    <row r="2459" spans="3:66" ht="50.1" customHeight="1" thickTop="1" thickBot="1" x14ac:dyDescent="0.3">
      <c r="C2459" s="46"/>
      <c r="D2459" s="46"/>
      <c r="E2459" s="46"/>
      <c r="F2459" s="122"/>
      <c r="G2459" s="122"/>
      <c r="H2459" s="78" t="str">
        <f t="shared" si="853"/>
        <v/>
      </c>
      <c r="I2459" s="78" t="str">
        <f t="shared" si="854"/>
        <v/>
      </c>
      <c r="J2459" s="16"/>
      <c r="K2459" s="46" t="str">
        <f t="shared" si="855"/>
        <v/>
      </c>
      <c r="L2459" s="16"/>
      <c r="M2459" s="16"/>
      <c r="N2459" s="46"/>
      <c r="O2459" s="47" t="str">
        <f t="shared" si="858"/>
        <v/>
      </c>
      <c r="P2459" s="47"/>
      <c r="Q2459" s="48" t="str">
        <f>IFERROR(VLOOKUP(E2459,Funcionários!$C$8:$E$207,3,FALSE),"")</f>
        <v/>
      </c>
      <c r="R2459" s="47"/>
      <c r="S2459" s="49" t="str">
        <f t="shared" si="859"/>
        <v/>
      </c>
      <c r="T2459" s="49">
        <v>2.453E-2</v>
      </c>
      <c r="U2459" s="48" t="str">
        <f>IF(Funcionários!C2460=0,"",Funcionários!C2460)</f>
        <v/>
      </c>
      <c r="V2459" s="50">
        <f>IF(U2459="",0,IF(COUNTIFS($E$7:$E$3006,U2459,$I$7:$I$3006,'RC'!$E$6)=0,0,COUNTIFS($M$7:$M$3006,"Concluída no prazo",$E$7:$E$3006,U2459,$I$7:$I$3006,'RC'!$E$6)/COUNTIFS($E$7:$E$3006,U2459,$I$7:$I$3006,'RC'!$E$6)))</f>
        <v>0</v>
      </c>
      <c r="W2459" s="49">
        <f>SUMIFS($J$7:$J$3006,$E$7:$E$3006,U2459,$I$7:$I$3006,'RC'!$E$6)+SUMIFS($L$7:$L$3006,$E$7:$E$3006,U2459,$I$7:$I$3006,'RC'!$E$6)</f>
        <v>0</v>
      </c>
      <c r="X2459" s="48">
        <f>COUNTIFS($E$7:$E$3006,U2459,$I$7:$I$3006,'RC'!$E$6)</f>
        <v>0</v>
      </c>
      <c r="Y2459" s="48"/>
      <c r="Z2459" s="51" t="str">
        <f>IF(AQ2459='RC'!$E$6,AC2459*1000+AD2459,"")</f>
        <v/>
      </c>
      <c r="AA2459" s="51" t="str">
        <f>IF(AB2459="","",IF(AQ2459='RC'!$E$6,AC2459*1000-AD2459,""))</f>
        <v/>
      </c>
      <c r="AB2459" s="48" t="str">
        <f>IFERROR(VLOOKUP(E2459,Funcionários!$C$8:$E$207,3,FALSE),"")</f>
        <v/>
      </c>
      <c r="AC2459" s="50" t="str">
        <f>IF(AB2459="","",IF(COUNTIFS($AB$7:$AB$3006,AB2459,$AQ$7:$AQ$3006,'RC'!$E$6)=0,"",COUNTIFS($M$7:$M$3006,"Concluída no prazo",$AB$7:$AB$3006,AB2459,$AQ$7:$AQ$3006,'RC'!$E$6)/COUNTIFS($AB$7:$AB$3006,AB2459,$AQ$7:$AQ$3006,'RC'!$E$6)))</f>
        <v/>
      </c>
      <c r="AD2459" s="48">
        <f>SUMIF($AQ$7:$AQ$3006,'RC'!$E$6,$J$7:$J$3006)+SUMIF($AQ$7:$AQ$3006,'RC'!$E$6,$L$7:$L$3006)</f>
        <v>21</v>
      </c>
      <c r="AF2459" s="48">
        <v>2.5479999999992502E-2</v>
      </c>
      <c r="AG2459" s="48">
        <f>IF(OR(AQ2459="",AQ2459&lt;&gt;'RC'!$E$6,AB2459&lt;&gt;'RC'!$D$21),0,1)</f>
        <v>0</v>
      </c>
      <c r="AH2459" s="48">
        <f t="shared" si="856"/>
        <v>2.5479999999992502E-2</v>
      </c>
      <c r="AI2459" s="48" t="str">
        <f t="shared" si="838"/>
        <v/>
      </c>
      <c r="AJ2459" s="48" t="str">
        <f t="shared" si="839"/>
        <v/>
      </c>
      <c r="AK2459" s="52" t="str">
        <f t="shared" si="840"/>
        <v/>
      </c>
      <c r="AL2459" s="52" t="str">
        <f t="shared" si="841"/>
        <v/>
      </c>
      <c r="AM2459" s="48" t="str">
        <f t="shared" si="842"/>
        <v/>
      </c>
      <c r="AN2459" s="48" t="str">
        <f t="shared" si="843"/>
        <v/>
      </c>
      <c r="AP2459" s="18" t="str">
        <f t="shared" si="844"/>
        <v/>
      </c>
      <c r="AQ2459" s="18" t="str">
        <f t="shared" si="845"/>
        <v/>
      </c>
      <c r="AR2459" s="18">
        <v>2.5479999999999999E-2</v>
      </c>
      <c r="AS2459" s="18">
        <f>IF(AF!$D$27="Todos",1,IF(M2459=AF!$D$27,1,0))</f>
        <v>1</v>
      </c>
      <c r="AT2459" s="53">
        <f>IF(AND(E2459=AF!$D$6,OR(LT!M2459=AF!$D$27,AF!$D$27="Todos"),OR(AP2459=AF!$E$8,AQ2459=AF!$E$8)),AR2459+AS2459,0)</f>
        <v>0</v>
      </c>
      <c r="AU2459" s="18" t="str">
        <f t="shared" si="846"/>
        <v/>
      </c>
      <c r="AV2459" s="54" t="str">
        <f t="shared" si="847"/>
        <v/>
      </c>
      <c r="AW2459" s="54" t="str">
        <f t="shared" si="848"/>
        <v/>
      </c>
      <c r="AX2459" s="18" t="str">
        <f t="shared" si="849"/>
        <v/>
      </c>
      <c r="AY2459" s="18" t="str">
        <f t="shared" si="850"/>
        <v/>
      </c>
      <c r="BA2459" s="18">
        <f>IF($E2459=AF!$D$6,IF($M2459="Concluída no prazo",2,IF($M2459="Concluída com atraso",1,0)),0)</f>
        <v>0</v>
      </c>
      <c r="BB2459" s="18">
        <f>IF($E2459=AF!$D$6,IF($M2459="Atrasada",2,IF($M2459="Concluída com atraso",1,0)),0)</f>
        <v>0</v>
      </c>
      <c r="BC2459" s="18">
        <v>2.453E-2</v>
      </c>
      <c r="BD2459" s="18">
        <f t="shared" si="857"/>
        <v>2.453E-2</v>
      </c>
      <c r="BE2459" s="18">
        <f t="shared" si="857"/>
        <v>2.453E-2</v>
      </c>
      <c r="BF2459" s="18" t="str">
        <f t="shared" si="851"/>
        <v/>
      </c>
      <c r="BN2459" s="18" t="str">
        <f t="shared" si="852"/>
        <v>s</v>
      </c>
    </row>
    <row r="2460" spans="3:66" ht="50.1" customHeight="1" thickTop="1" thickBot="1" x14ac:dyDescent="0.3">
      <c r="C2460" s="46"/>
      <c r="D2460" s="46"/>
      <c r="E2460" s="46"/>
      <c r="F2460" s="122"/>
      <c r="G2460" s="122"/>
      <c r="H2460" s="78" t="str">
        <f t="shared" si="853"/>
        <v/>
      </c>
      <c r="I2460" s="78" t="str">
        <f t="shared" si="854"/>
        <v/>
      </c>
      <c r="J2460" s="16"/>
      <c r="K2460" s="46" t="str">
        <f t="shared" si="855"/>
        <v/>
      </c>
      <c r="L2460" s="16"/>
      <c r="M2460" s="16"/>
      <c r="N2460" s="46"/>
      <c r="O2460" s="47" t="str">
        <f t="shared" si="858"/>
        <v/>
      </c>
      <c r="P2460" s="47"/>
      <c r="Q2460" s="48" t="str">
        <f>IFERROR(VLOOKUP(E2460,Funcionários!$C$8:$E$207,3,FALSE),"")</f>
        <v/>
      </c>
      <c r="R2460" s="47"/>
      <c r="S2460" s="49" t="str">
        <f t="shared" si="859"/>
        <v/>
      </c>
      <c r="T2460" s="49">
        <v>2.4539999999999999E-2</v>
      </c>
      <c r="U2460" s="48" t="str">
        <f>IF(Funcionários!C2461=0,"",Funcionários!C2461)</f>
        <v/>
      </c>
      <c r="V2460" s="50">
        <f>IF(U2460="",0,IF(COUNTIFS($E$7:$E$3006,U2460,$I$7:$I$3006,'RC'!$E$6)=0,0,COUNTIFS($M$7:$M$3006,"Concluída no prazo",$E$7:$E$3006,U2460,$I$7:$I$3006,'RC'!$E$6)/COUNTIFS($E$7:$E$3006,U2460,$I$7:$I$3006,'RC'!$E$6)))</f>
        <v>0</v>
      </c>
      <c r="W2460" s="49">
        <f>SUMIFS($J$7:$J$3006,$E$7:$E$3006,U2460,$I$7:$I$3006,'RC'!$E$6)+SUMIFS($L$7:$L$3006,$E$7:$E$3006,U2460,$I$7:$I$3006,'RC'!$E$6)</f>
        <v>0</v>
      </c>
      <c r="X2460" s="48">
        <f>COUNTIFS($E$7:$E$3006,U2460,$I$7:$I$3006,'RC'!$E$6)</f>
        <v>0</v>
      </c>
      <c r="Y2460" s="48"/>
      <c r="Z2460" s="51" t="str">
        <f>IF(AQ2460='RC'!$E$6,AC2460*1000+AD2460,"")</f>
        <v/>
      </c>
      <c r="AA2460" s="51" t="str">
        <f>IF(AB2460="","",IF(AQ2460='RC'!$E$6,AC2460*1000-AD2460,""))</f>
        <v/>
      </c>
      <c r="AB2460" s="48" t="str">
        <f>IFERROR(VLOOKUP(E2460,Funcionários!$C$8:$E$207,3,FALSE),"")</f>
        <v/>
      </c>
      <c r="AC2460" s="50" t="str">
        <f>IF(AB2460="","",IF(COUNTIFS($AB$7:$AB$3006,AB2460,$AQ$7:$AQ$3006,'RC'!$E$6)=0,"",COUNTIFS($M$7:$M$3006,"Concluída no prazo",$AB$7:$AB$3006,AB2460,$AQ$7:$AQ$3006,'RC'!$E$6)/COUNTIFS($AB$7:$AB$3006,AB2460,$AQ$7:$AQ$3006,'RC'!$E$6)))</f>
        <v/>
      </c>
      <c r="AD2460" s="48">
        <f>SUMIF($AQ$7:$AQ$3006,'RC'!$E$6,$J$7:$J$3006)+SUMIF($AQ$7:$AQ$3006,'RC'!$E$6,$L$7:$L$3006)</f>
        <v>21</v>
      </c>
      <c r="AF2460" s="48">
        <v>2.5469999999992499E-2</v>
      </c>
      <c r="AG2460" s="48">
        <f>IF(OR(AQ2460="",AQ2460&lt;&gt;'RC'!$E$6,AB2460&lt;&gt;'RC'!$D$21),0,1)</f>
        <v>0</v>
      </c>
      <c r="AH2460" s="48">
        <f t="shared" si="856"/>
        <v>2.5469999999992499E-2</v>
      </c>
      <c r="AI2460" s="48" t="str">
        <f t="shared" si="838"/>
        <v/>
      </c>
      <c r="AJ2460" s="48" t="str">
        <f t="shared" si="839"/>
        <v/>
      </c>
      <c r="AK2460" s="52" t="str">
        <f t="shared" si="840"/>
        <v/>
      </c>
      <c r="AL2460" s="52" t="str">
        <f t="shared" si="841"/>
        <v/>
      </c>
      <c r="AM2460" s="48" t="str">
        <f t="shared" si="842"/>
        <v/>
      </c>
      <c r="AN2460" s="48" t="str">
        <f t="shared" si="843"/>
        <v/>
      </c>
      <c r="AP2460" s="18" t="str">
        <f t="shared" si="844"/>
        <v/>
      </c>
      <c r="AQ2460" s="18" t="str">
        <f t="shared" si="845"/>
        <v/>
      </c>
      <c r="AR2460" s="18">
        <v>2.547E-2</v>
      </c>
      <c r="AS2460" s="18">
        <f>IF(AF!$D$27="Todos",1,IF(M2460=AF!$D$27,1,0))</f>
        <v>1</v>
      </c>
      <c r="AT2460" s="53">
        <f>IF(AND(E2460=AF!$D$6,OR(LT!M2460=AF!$D$27,AF!$D$27="Todos"),OR(AP2460=AF!$E$8,AQ2460=AF!$E$8)),AR2460+AS2460,0)</f>
        <v>0</v>
      </c>
      <c r="AU2460" s="18" t="str">
        <f t="shared" si="846"/>
        <v/>
      </c>
      <c r="AV2460" s="54" t="str">
        <f t="shared" si="847"/>
        <v/>
      </c>
      <c r="AW2460" s="54" t="str">
        <f t="shared" si="848"/>
        <v/>
      </c>
      <c r="AX2460" s="18" t="str">
        <f t="shared" si="849"/>
        <v/>
      </c>
      <c r="AY2460" s="18" t="str">
        <f t="shared" si="850"/>
        <v/>
      </c>
      <c r="BA2460" s="18">
        <f>IF($E2460=AF!$D$6,IF($M2460="Concluída no prazo",2,IF($M2460="Concluída com atraso",1,0)),0)</f>
        <v>0</v>
      </c>
      <c r="BB2460" s="18">
        <f>IF($E2460=AF!$D$6,IF($M2460="Atrasada",2,IF($M2460="Concluída com atraso",1,0)),0)</f>
        <v>0</v>
      </c>
      <c r="BC2460" s="18">
        <v>2.4539999999999999E-2</v>
      </c>
      <c r="BD2460" s="18">
        <f t="shared" si="857"/>
        <v>2.4539999999999999E-2</v>
      </c>
      <c r="BE2460" s="18">
        <f t="shared" si="857"/>
        <v>2.4539999999999999E-2</v>
      </c>
      <c r="BF2460" s="18" t="str">
        <f t="shared" si="851"/>
        <v/>
      </c>
      <c r="BN2460" s="18" t="str">
        <f t="shared" si="852"/>
        <v>s</v>
      </c>
    </row>
    <row r="2461" spans="3:66" ht="50.1" customHeight="1" thickTop="1" thickBot="1" x14ac:dyDescent="0.3">
      <c r="C2461" s="46"/>
      <c r="D2461" s="46"/>
      <c r="E2461" s="46"/>
      <c r="F2461" s="122"/>
      <c r="G2461" s="122"/>
      <c r="H2461" s="78" t="str">
        <f t="shared" si="853"/>
        <v/>
      </c>
      <c r="I2461" s="78" t="str">
        <f t="shared" si="854"/>
        <v/>
      </c>
      <c r="J2461" s="16"/>
      <c r="K2461" s="46" t="str">
        <f t="shared" si="855"/>
        <v/>
      </c>
      <c r="L2461" s="16"/>
      <c r="M2461" s="16"/>
      <c r="N2461" s="46"/>
      <c r="O2461" s="47" t="str">
        <f t="shared" si="858"/>
        <v/>
      </c>
      <c r="P2461" s="47"/>
      <c r="Q2461" s="48" t="str">
        <f>IFERROR(VLOOKUP(E2461,Funcionários!$C$8:$E$207,3,FALSE),"")</f>
        <v/>
      </c>
      <c r="R2461" s="47"/>
      <c r="S2461" s="49" t="str">
        <f t="shared" si="859"/>
        <v/>
      </c>
      <c r="T2461" s="49">
        <v>2.4549999999999999E-2</v>
      </c>
      <c r="U2461" s="48" t="str">
        <f>IF(Funcionários!C2462=0,"",Funcionários!C2462)</f>
        <v/>
      </c>
      <c r="V2461" s="50">
        <f>IF(U2461="",0,IF(COUNTIFS($E$7:$E$3006,U2461,$I$7:$I$3006,'RC'!$E$6)=0,0,COUNTIFS($M$7:$M$3006,"Concluída no prazo",$E$7:$E$3006,U2461,$I$7:$I$3006,'RC'!$E$6)/COUNTIFS($E$7:$E$3006,U2461,$I$7:$I$3006,'RC'!$E$6)))</f>
        <v>0</v>
      </c>
      <c r="W2461" s="49">
        <f>SUMIFS($J$7:$J$3006,$E$7:$E$3006,U2461,$I$7:$I$3006,'RC'!$E$6)+SUMIFS($L$7:$L$3006,$E$7:$E$3006,U2461,$I$7:$I$3006,'RC'!$E$6)</f>
        <v>0</v>
      </c>
      <c r="X2461" s="48">
        <f>COUNTIFS($E$7:$E$3006,U2461,$I$7:$I$3006,'RC'!$E$6)</f>
        <v>0</v>
      </c>
      <c r="Y2461" s="48"/>
      <c r="Z2461" s="51" t="str">
        <f>IF(AQ2461='RC'!$E$6,AC2461*1000+AD2461,"")</f>
        <v/>
      </c>
      <c r="AA2461" s="51" t="str">
        <f>IF(AB2461="","",IF(AQ2461='RC'!$E$6,AC2461*1000-AD2461,""))</f>
        <v/>
      </c>
      <c r="AB2461" s="48" t="str">
        <f>IFERROR(VLOOKUP(E2461,Funcionários!$C$8:$E$207,3,FALSE),"")</f>
        <v/>
      </c>
      <c r="AC2461" s="50" t="str">
        <f>IF(AB2461="","",IF(COUNTIFS($AB$7:$AB$3006,AB2461,$AQ$7:$AQ$3006,'RC'!$E$6)=0,"",COUNTIFS($M$7:$M$3006,"Concluída no prazo",$AB$7:$AB$3006,AB2461,$AQ$7:$AQ$3006,'RC'!$E$6)/COUNTIFS($AB$7:$AB$3006,AB2461,$AQ$7:$AQ$3006,'RC'!$E$6)))</f>
        <v/>
      </c>
      <c r="AD2461" s="48">
        <f>SUMIF($AQ$7:$AQ$3006,'RC'!$E$6,$J$7:$J$3006)+SUMIF($AQ$7:$AQ$3006,'RC'!$E$6,$L$7:$L$3006)</f>
        <v>21</v>
      </c>
      <c r="AF2461" s="48">
        <v>2.5459999999992499E-2</v>
      </c>
      <c r="AG2461" s="48">
        <f>IF(OR(AQ2461="",AQ2461&lt;&gt;'RC'!$E$6,AB2461&lt;&gt;'RC'!$D$21),0,1)</f>
        <v>0</v>
      </c>
      <c r="AH2461" s="48">
        <f t="shared" si="856"/>
        <v>2.5459999999992499E-2</v>
      </c>
      <c r="AI2461" s="48" t="str">
        <f t="shared" si="838"/>
        <v/>
      </c>
      <c r="AJ2461" s="48" t="str">
        <f t="shared" si="839"/>
        <v/>
      </c>
      <c r="AK2461" s="52" t="str">
        <f t="shared" si="840"/>
        <v/>
      </c>
      <c r="AL2461" s="52" t="str">
        <f t="shared" si="841"/>
        <v/>
      </c>
      <c r="AM2461" s="48" t="str">
        <f t="shared" si="842"/>
        <v/>
      </c>
      <c r="AN2461" s="48" t="str">
        <f t="shared" si="843"/>
        <v/>
      </c>
      <c r="AP2461" s="18" t="str">
        <f t="shared" si="844"/>
        <v/>
      </c>
      <c r="AQ2461" s="18" t="str">
        <f t="shared" si="845"/>
        <v/>
      </c>
      <c r="AR2461" s="18">
        <v>2.546E-2</v>
      </c>
      <c r="AS2461" s="18">
        <f>IF(AF!$D$27="Todos",1,IF(M2461=AF!$D$27,1,0))</f>
        <v>1</v>
      </c>
      <c r="AT2461" s="53">
        <f>IF(AND(E2461=AF!$D$6,OR(LT!M2461=AF!$D$27,AF!$D$27="Todos"),OR(AP2461=AF!$E$8,AQ2461=AF!$E$8)),AR2461+AS2461,0)</f>
        <v>0</v>
      </c>
      <c r="AU2461" s="18" t="str">
        <f t="shared" si="846"/>
        <v/>
      </c>
      <c r="AV2461" s="54" t="str">
        <f t="shared" si="847"/>
        <v/>
      </c>
      <c r="AW2461" s="54" t="str">
        <f t="shared" si="848"/>
        <v/>
      </c>
      <c r="AX2461" s="18" t="str">
        <f t="shared" si="849"/>
        <v/>
      </c>
      <c r="AY2461" s="18" t="str">
        <f t="shared" si="850"/>
        <v/>
      </c>
      <c r="BA2461" s="18">
        <f>IF($E2461=AF!$D$6,IF($M2461="Concluída no prazo",2,IF($M2461="Concluída com atraso",1,0)),0)</f>
        <v>0</v>
      </c>
      <c r="BB2461" s="18">
        <f>IF($E2461=AF!$D$6,IF($M2461="Atrasada",2,IF($M2461="Concluída com atraso",1,0)),0)</f>
        <v>0</v>
      </c>
      <c r="BC2461" s="18">
        <v>2.4549999999999999E-2</v>
      </c>
      <c r="BD2461" s="18">
        <f t="shared" si="857"/>
        <v>2.4549999999999999E-2</v>
      </c>
      <c r="BE2461" s="18">
        <f t="shared" si="857"/>
        <v>2.4549999999999999E-2</v>
      </c>
      <c r="BF2461" s="18" t="str">
        <f t="shared" si="851"/>
        <v/>
      </c>
      <c r="BN2461" s="18" t="str">
        <f t="shared" si="852"/>
        <v>s</v>
      </c>
    </row>
    <row r="2462" spans="3:66" ht="50.1" customHeight="1" thickTop="1" thickBot="1" x14ac:dyDescent="0.3">
      <c r="C2462" s="46"/>
      <c r="D2462" s="46"/>
      <c r="E2462" s="46"/>
      <c r="F2462" s="122"/>
      <c r="G2462" s="122"/>
      <c r="H2462" s="78" t="str">
        <f t="shared" si="853"/>
        <v/>
      </c>
      <c r="I2462" s="78" t="str">
        <f t="shared" si="854"/>
        <v/>
      </c>
      <c r="J2462" s="16"/>
      <c r="K2462" s="46" t="str">
        <f t="shared" si="855"/>
        <v/>
      </c>
      <c r="L2462" s="16"/>
      <c r="M2462" s="16"/>
      <c r="N2462" s="46"/>
      <c r="O2462" s="47" t="str">
        <f t="shared" si="858"/>
        <v/>
      </c>
      <c r="P2462" s="47"/>
      <c r="Q2462" s="48" t="str">
        <f>IFERROR(VLOOKUP(E2462,Funcionários!$C$8:$E$207,3,FALSE),"")</f>
        <v/>
      </c>
      <c r="R2462" s="47"/>
      <c r="S2462" s="49" t="str">
        <f t="shared" si="859"/>
        <v/>
      </c>
      <c r="T2462" s="49">
        <v>2.4559999999999998E-2</v>
      </c>
      <c r="U2462" s="48" t="str">
        <f>IF(Funcionários!C2463=0,"",Funcionários!C2463)</f>
        <v/>
      </c>
      <c r="V2462" s="50">
        <f>IF(U2462="",0,IF(COUNTIFS($E$7:$E$3006,U2462,$I$7:$I$3006,'RC'!$E$6)=0,0,COUNTIFS($M$7:$M$3006,"Concluída no prazo",$E$7:$E$3006,U2462,$I$7:$I$3006,'RC'!$E$6)/COUNTIFS($E$7:$E$3006,U2462,$I$7:$I$3006,'RC'!$E$6)))</f>
        <v>0</v>
      </c>
      <c r="W2462" s="49">
        <f>SUMIFS($J$7:$J$3006,$E$7:$E$3006,U2462,$I$7:$I$3006,'RC'!$E$6)+SUMIFS($L$7:$L$3006,$E$7:$E$3006,U2462,$I$7:$I$3006,'RC'!$E$6)</f>
        <v>0</v>
      </c>
      <c r="X2462" s="48">
        <f>COUNTIFS($E$7:$E$3006,U2462,$I$7:$I$3006,'RC'!$E$6)</f>
        <v>0</v>
      </c>
      <c r="Y2462" s="48"/>
      <c r="Z2462" s="51" t="str">
        <f>IF(AQ2462='RC'!$E$6,AC2462*1000+AD2462,"")</f>
        <v/>
      </c>
      <c r="AA2462" s="51" t="str">
        <f>IF(AB2462="","",IF(AQ2462='RC'!$E$6,AC2462*1000-AD2462,""))</f>
        <v/>
      </c>
      <c r="AB2462" s="48" t="str">
        <f>IFERROR(VLOOKUP(E2462,Funcionários!$C$8:$E$207,3,FALSE),"")</f>
        <v/>
      </c>
      <c r="AC2462" s="50" t="str">
        <f>IF(AB2462="","",IF(COUNTIFS($AB$7:$AB$3006,AB2462,$AQ$7:$AQ$3006,'RC'!$E$6)=0,"",COUNTIFS($M$7:$M$3006,"Concluída no prazo",$AB$7:$AB$3006,AB2462,$AQ$7:$AQ$3006,'RC'!$E$6)/COUNTIFS($AB$7:$AB$3006,AB2462,$AQ$7:$AQ$3006,'RC'!$E$6)))</f>
        <v/>
      </c>
      <c r="AD2462" s="48">
        <f>SUMIF($AQ$7:$AQ$3006,'RC'!$E$6,$J$7:$J$3006)+SUMIF($AQ$7:$AQ$3006,'RC'!$E$6,$L$7:$L$3006)</f>
        <v>21</v>
      </c>
      <c r="AF2462" s="48">
        <v>2.5449999999992499E-2</v>
      </c>
      <c r="AG2462" s="48">
        <f>IF(OR(AQ2462="",AQ2462&lt;&gt;'RC'!$E$6,AB2462&lt;&gt;'RC'!$D$21),0,1)</f>
        <v>0</v>
      </c>
      <c r="AH2462" s="48">
        <f t="shared" si="856"/>
        <v>2.5449999999992499E-2</v>
      </c>
      <c r="AI2462" s="48" t="str">
        <f t="shared" si="838"/>
        <v/>
      </c>
      <c r="AJ2462" s="48" t="str">
        <f t="shared" si="839"/>
        <v/>
      </c>
      <c r="AK2462" s="52" t="str">
        <f t="shared" si="840"/>
        <v/>
      </c>
      <c r="AL2462" s="52" t="str">
        <f t="shared" si="841"/>
        <v/>
      </c>
      <c r="AM2462" s="48" t="str">
        <f t="shared" si="842"/>
        <v/>
      </c>
      <c r="AN2462" s="48" t="str">
        <f t="shared" si="843"/>
        <v/>
      </c>
      <c r="AP2462" s="18" t="str">
        <f t="shared" si="844"/>
        <v/>
      </c>
      <c r="AQ2462" s="18" t="str">
        <f t="shared" si="845"/>
        <v/>
      </c>
      <c r="AR2462" s="18">
        <v>2.545E-2</v>
      </c>
      <c r="AS2462" s="18">
        <f>IF(AF!$D$27="Todos",1,IF(M2462=AF!$D$27,1,0))</f>
        <v>1</v>
      </c>
      <c r="AT2462" s="53">
        <f>IF(AND(E2462=AF!$D$6,OR(LT!M2462=AF!$D$27,AF!$D$27="Todos"),OR(AP2462=AF!$E$8,AQ2462=AF!$E$8)),AR2462+AS2462,0)</f>
        <v>0</v>
      </c>
      <c r="AU2462" s="18" t="str">
        <f t="shared" si="846"/>
        <v/>
      </c>
      <c r="AV2462" s="54" t="str">
        <f t="shared" si="847"/>
        <v/>
      </c>
      <c r="AW2462" s="54" t="str">
        <f t="shared" si="848"/>
        <v/>
      </c>
      <c r="AX2462" s="18" t="str">
        <f t="shared" si="849"/>
        <v/>
      </c>
      <c r="AY2462" s="18" t="str">
        <f t="shared" si="850"/>
        <v/>
      </c>
      <c r="BA2462" s="18">
        <f>IF($E2462=AF!$D$6,IF($M2462="Concluída no prazo",2,IF($M2462="Concluída com atraso",1,0)),0)</f>
        <v>0</v>
      </c>
      <c r="BB2462" s="18">
        <f>IF($E2462=AF!$D$6,IF($M2462="Atrasada",2,IF($M2462="Concluída com atraso",1,0)),0)</f>
        <v>0</v>
      </c>
      <c r="BC2462" s="18">
        <v>2.4559999999999998E-2</v>
      </c>
      <c r="BD2462" s="18">
        <f t="shared" si="857"/>
        <v>2.4559999999999998E-2</v>
      </c>
      <c r="BE2462" s="18">
        <f t="shared" si="857"/>
        <v>2.4559999999999998E-2</v>
      </c>
      <c r="BF2462" s="18" t="str">
        <f t="shared" si="851"/>
        <v/>
      </c>
      <c r="BN2462" s="18" t="str">
        <f t="shared" si="852"/>
        <v>s</v>
      </c>
    </row>
    <row r="2463" spans="3:66" ht="50.1" customHeight="1" thickTop="1" thickBot="1" x14ac:dyDescent="0.3">
      <c r="C2463" s="46"/>
      <c r="D2463" s="46"/>
      <c r="E2463" s="46"/>
      <c r="F2463" s="122"/>
      <c r="G2463" s="122"/>
      <c r="H2463" s="78" t="str">
        <f t="shared" si="853"/>
        <v/>
      </c>
      <c r="I2463" s="78" t="str">
        <f t="shared" si="854"/>
        <v/>
      </c>
      <c r="J2463" s="16"/>
      <c r="K2463" s="46" t="str">
        <f t="shared" si="855"/>
        <v/>
      </c>
      <c r="L2463" s="16"/>
      <c r="M2463" s="16"/>
      <c r="N2463" s="46"/>
      <c r="O2463" s="47" t="str">
        <f t="shared" si="858"/>
        <v/>
      </c>
      <c r="P2463" s="47"/>
      <c r="Q2463" s="48" t="str">
        <f>IFERROR(VLOOKUP(E2463,Funcionários!$C$8:$E$207,3,FALSE),"")</f>
        <v/>
      </c>
      <c r="R2463" s="47"/>
      <c r="S2463" s="49" t="str">
        <f t="shared" si="859"/>
        <v/>
      </c>
      <c r="T2463" s="49">
        <v>2.4570000000000002E-2</v>
      </c>
      <c r="U2463" s="48" t="str">
        <f>IF(Funcionários!C2464=0,"",Funcionários!C2464)</f>
        <v/>
      </c>
      <c r="V2463" s="50">
        <f>IF(U2463="",0,IF(COUNTIFS($E$7:$E$3006,U2463,$I$7:$I$3006,'RC'!$E$6)=0,0,COUNTIFS($M$7:$M$3006,"Concluída no prazo",$E$7:$E$3006,U2463,$I$7:$I$3006,'RC'!$E$6)/COUNTIFS($E$7:$E$3006,U2463,$I$7:$I$3006,'RC'!$E$6)))</f>
        <v>0</v>
      </c>
      <c r="W2463" s="49">
        <f>SUMIFS($J$7:$J$3006,$E$7:$E$3006,U2463,$I$7:$I$3006,'RC'!$E$6)+SUMIFS($L$7:$L$3006,$E$7:$E$3006,U2463,$I$7:$I$3006,'RC'!$E$6)</f>
        <v>0</v>
      </c>
      <c r="X2463" s="48">
        <f>COUNTIFS($E$7:$E$3006,U2463,$I$7:$I$3006,'RC'!$E$6)</f>
        <v>0</v>
      </c>
      <c r="Y2463" s="48"/>
      <c r="Z2463" s="51" t="str">
        <f>IF(AQ2463='RC'!$E$6,AC2463*1000+AD2463,"")</f>
        <v/>
      </c>
      <c r="AA2463" s="51" t="str">
        <f>IF(AB2463="","",IF(AQ2463='RC'!$E$6,AC2463*1000-AD2463,""))</f>
        <v/>
      </c>
      <c r="AB2463" s="48" t="str">
        <f>IFERROR(VLOOKUP(E2463,Funcionários!$C$8:$E$207,3,FALSE),"")</f>
        <v/>
      </c>
      <c r="AC2463" s="50" t="str">
        <f>IF(AB2463="","",IF(COUNTIFS($AB$7:$AB$3006,AB2463,$AQ$7:$AQ$3006,'RC'!$E$6)=0,"",COUNTIFS($M$7:$M$3006,"Concluída no prazo",$AB$7:$AB$3006,AB2463,$AQ$7:$AQ$3006,'RC'!$E$6)/COUNTIFS($AB$7:$AB$3006,AB2463,$AQ$7:$AQ$3006,'RC'!$E$6)))</f>
        <v/>
      </c>
      <c r="AD2463" s="48">
        <f>SUMIF($AQ$7:$AQ$3006,'RC'!$E$6,$J$7:$J$3006)+SUMIF($AQ$7:$AQ$3006,'RC'!$E$6,$L$7:$L$3006)</f>
        <v>21</v>
      </c>
      <c r="AF2463" s="48">
        <v>2.54399999999925E-2</v>
      </c>
      <c r="AG2463" s="48">
        <f>IF(OR(AQ2463="",AQ2463&lt;&gt;'RC'!$E$6,AB2463&lt;&gt;'RC'!$D$21),0,1)</f>
        <v>0</v>
      </c>
      <c r="AH2463" s="48">
        <f t="shared" si="856"/>
        <v>2.54399999999925E-2</v>
      </c>
      <c r="AI2463" s="48" t="str">
        <f t="shared" si="838"/>
        <v/>
      </c>
      <c r="AJ2463" s="48" t="str">
        <f t="shared" si="839"/>
        <v/>
      </c>
      <c r="AK2463" s="52" t="str">
        <f t="shared" si="840"/>
        <v/>
      </c>
      <c r="AL2463" s="52" t="str">
        <f t="shared" si="841"/>
        <v/>
      </c>
      <c r="AM2463" s="48" t="str">
        <f t="shared" si="842"/>
        <v/>
      </c>
      <c r="AN2463" s="48" t="str">
        <f t="shared" si="843"/>
        <v/>
      </c>
      <c r="AP2463" s="18" t="str">
        <f t="shared" si="844"/>
        <v/>
      </c>
      <c r="AQ2463" s="18" t="str">
        <f t="shared" si="845"/>
        <v/>
      </c>
      <c r="AR2463" s="18">
        <v>2.5440000000000001E-2</v>
      </c>
      <c r="AS2463" s="18">
        <f>IF(AF!$D$27="Todos",1,IF(M2463=AF!$D$27,1,0))</f>
        <v>1</v>
      </c>
      <c r="AT2463" s="53">
        <f>IF(AND(E2463=AF!$D$6,OR(LT!M2463=AF!$D$27,AF!$D$27="Todos"),OR(AP2463=AF!$E$8,AQ2463=AF!$E$8)),AR2463+AS2463,0)</f>
        <v>0</v>
      </c>
      <c r="AU2463" s="18" t="str">
        <f t="shared" si="846"/>
        <v/>
      </c>
      <c r="AV2463" s="54" t="str">
        <f t="shared" si="847"/>
        <v/>
      </c>
      <c r="AW2463" s="54" t="str">
        <f t="shared" si="848"/>
        <v/>
      </c>
      <c r="AX2463" s="18" t="str">
        <f t="shared" si="849"/>
        <v/>
      </c>
      <c r="AY2463" s="18" t="str">
        <f t="shared" si="850"/>
        <v/>
      </c>
      <c r="BA2463" s="18">
        <f>IF($E2463=AF!$D$6,IF($M2463="Concluída no prazo",2,IF($M2463="Concluída com atraso",1,0)),0)</f>
        <v>0</v>
      </c>
      <c r="BB2463" s="18">
        <f>IF($E2463=AF!$D$6,IF($M2463="Atrasada",2,IF($M2463="Concluída com atraso",1,0)),0)</f>
        <v>0</v>
      </c>
      <c r="BC2463" s="18">
        <v>2.4570000000000002E-2</v>
      </c>
      <c r="BD2463" s="18">
        <f t="shared" si="857"/>
        <v>2.4570000000000002E-2</v>
      </c>
      <c r="BE2463" s="18">
        <f t="shared" si="857"/>
        <v>2.4570000000000002E-2</v>
      </c>
      <c r="BF2463" s="18" t="str">
        <f t="shared" si="851"/>
        <v/>
      </c>
      <c r="BN2463" s="18" t="str">
        <f t="shared" si="852"/>
        <v>s</v>
      </c>
    </row>
    <row r="2464" spans="3:66" ht="50.1" customHeight="1" thickTop="1" thickBot="1" x14ac:dyDescent="0.3">
      <c r="C2464" s="46"/>
      <c r="D2464" s="46"/>
      <c r="E2464" s="46"/>
      <c r="F2464" s="122"/>
      <c r="G2464" s="122"/>
      <c r="H2464" s="78" t="str">
        <f t="shared" si="853"/>
        <v/>
      </c>
      <c r="I2464" s="78" t="str">
        <f t="shared" si="854"/>
        <v/>
      </c>
      <c r="J2464" s="16"/>
      <c r="K2464" s="46" t="str">
        <f t="shared" si="855"/>
        <v/>
      </c>
      <c r="L2464" s="16"/>
      <c r="M2464" s="16"/>
      <c r="N2464" s="46"/>
      <c r="O2464" s="47" t="str">
        <f t="shared" si="858"/>
        <v/>
      </c>
      <c r="P2464" s="47"/>
      <c r="Q2464" s="48" t="str">
        <f>IFERROR(VLOOKUP(E2464,Funcionários!$C$8:$E$207,3,FALSE),"")</f>
        <v/>
      </c>
      <c r="R2464" s="47"/>
      <c r="S2464" s="49" t="str">
        <f t="shared" si="859"/>
        <v/>
      </c>
      <c r="T2464" s="49">
        <v>2.4580000000000001E-2</v>
      </c>
      <c r="U2464" s="48" t="str">
        <f>IF(Funcionários!C2465=0,"",Funcionários!C2465)</f>
        <v/>
      </c>
      <c r="V2464" s="50">
        <f>IF(U2464="",0,IF(COUNTIFS($E$7:$E$3006,U2464,$I$7:$I$3006,'RC'!$E$6)=0,0,COUNTIFS($M$7:$M$3006,"Concluída no prazo",$E$7:$E$3006,U2464,$I$7:$I$3006,'RC'!$E$6)/COUNTIFS($E$7:$E$3006,U2464,$I$7:$I$3006,'RC'!$E$6)))</f>
        <v>0</v>
      </c>
      <c r="W2464" s="49">
        <f>SUMIFS($J$7:$J$3006,$E$7:$E$3006,U2464,$I$7:$I$3006,'RC'!$E$6)+SUMIFS($L$7:$L$3006,$E$7:$E$3006,U2464,$I$7:$I$3006,'RC'!$E$6)</f>
        <v>0</v>
      </c>
      <c r="X2464" s="48">
        <f>COUNTIFS($E$7:$E$3006,U2464,$I$7:$I$3006,'RC'!$E$6)</f>
        <v>0</v>
      </c>
      <c r="Y2464" s="48"/>
      <c r="Z2464" s="51" t="str">
        <f>IF(AQ2464='RC'!$E$6,AC2464*1000+AD2464,"")</f>
        <v/>
      </c>
      <c r="AA2464" s="51" t="str">
        <f>IF(AB2464="","",IF(AQ2464='RC'!$E$6,AC2464*1000-AD2464,""))</f>
        <v/>
      </c>
      <c r="AB2464" s="48" t="str">
        <f>IFERROR(VLOOKUP(E2464,Funcionários!$C$8:$E$207,3,FALSE),"")</f>
        <v/>
      </c>
      <c r="AC2464" s="50" t="str">
        <f>IF(AB2464="","",IF(COUNTIFS($AB$7:$AB$3006,AB2464,$AQ$7:$AQ$3006,'RC'!$E$6)=0,"",COUNTIFS($M$7:$M$3006,"Concluída no prazo",$AB$7:$AB$3006,AB2464,$AQ$7:$AQ$3006,'RC'!$E$6)/COUNTIFS($AB$7:$AB$3006,AB2464,$AQ$7:$AQ$3006,'RC'!$E$6)))</f>
        <v/>
      </c>
      <c r="AD2464" s="48">
        <f>SUMIF($AQ$7:$AQ$3006,'RC'!$E$6,$J$7:$J$3006)+SUMIF($AQ$7:$AQ$3006,'RC'!$E$6,$L$7:$L$3006)</f>
        <v>21</v>
      </c>
      <c r="AF2464" s="48">
        <v>2.54299999999925E-2</v>
      </c>
      <c r="AG2464" s="48">
        <f>IF(OR(AQ2464="",AQ2464&lt;&gt;'RC'!$E$6,AB2464&lt;&gt;'RC'!$D$21),0,1)</f>
        <v>0</v>
      </c>
      <c r="AH2464" s="48">
        <f t="shared" si="856"/>
        <v>2.54299999999925E-2</v>
      </c>
      <c r="AI2464" s="48" t="str">
        <f t="shared" si="838"/>
        <v/>
      </c>
      <c r="AJ2464" s="48" t="str">
        <f t="shared" si="839"/>
        <v/>
      </c>
      <c r="AK2464" s="52" t="str">
        <f t="shared" si="840"/>
        <v/>
      </c>
      <c r="AL2464" s="52" t="str">
        <f t="shared" si="841"/>
        <v/>
      </c>
      <c r="AM2464" s="48" t="str">
        <f t="shared" si="842"/>
        <v/>
      </c>
      <c r="AN2464" s="48" t="str">
        <f t="shared" si="843"/>
        <v/>
      </c>
      <c r="AP2464" s="18" t="str">
        <f t="shared" si="844"/>
        <v/>
      </c>
      <c r="AQ2464" s="18" t="str">
        <f t="shared" si="845"/>
        <v/>
      </c>
      <c r="AR2464" s="18">
        <v>2.5430000000000001E-2</v>
      </c>
      <c r="AS2464" s="18">
        <f>IF(AF!$D$27="Todos",1,IF(M2464=AF!$D$27,1,0))</f>
        <v>1</v>
      </c>
      <c r="AT2464" s="53">
        <f>IF(AND(E2464=AF!$D$6,OR(LT!M2464=AF!$D$27,AF!$D$27="Todos"),OR(AP2464=AF!$E$8,AQ2464=AF!$E$8)),AR2464+AS2464,0)</f>
        <v>0</v>
      </c>
      <c r="AU2464" s="18" t="str">
        <f t="shared" si="846"/>
        <v/>
      </c>
      <c r="AV2464" s="54" t="str">
        <f t="shared" si="847"/>
        <v/>
      </c>
      <c r="AW2464" s="54" t="str">
        <f t="shared" si="848"/>
        <v/>
      </c>
      <c r="AX2464" s="18" t="str">
        <f t="shared" si="849"/>
        <v/>
      </c>
      <c r="AY2464" s="18" t="str">
        <f t="shared" si="850"/>
        <v/>
      </c>
      <c r="BA2464" s="18">
        <f>IF($E2464=AF!$D$6,IF($M2464="Concluída no prazo",2,IF($M2464="Concluída com atraso",1,0)),0)</f>
        <v>0</v>
      </c>
      <c r="BB2464" s="18">
        <f>IF($E2464=AF!$D$6,IF($M2464="Atrasada",2,IF($M2464="Concluída com atraso",1,0)),0)</f>
        <v>0</v>
      </c>
      <c r="BC2464" s="18">
        <v>2.4580000000000001E-2</v>
      </c>
      <c r="BD2464" s="18">
        <f t="shared" si="857"/>
        <v>2.4580000000000001E-2</v>
      </c>
      <c r="BE2464" s="18">
        <f t="shared" si="857"/>
        <v>2.4580000000000001E-2</v>
      </c>
      <c r="BF2464" s="18" t="str">
        <f t="shared" si="851"/>
        <v/>
      </c>
      <c r="BN2464" s="18" t="str">
        <f t="shared" si="852"/>
        <v>s</v>
      </c>
    </row>
    <row r="2465" spans="3:66" ht="50.1" customHeight="1" thickTop="1" thickBot="1" x14ac:dyDescent="0.3">
      <c r="C2465" s="46"/>
      <c r="D2465" s="46"/>
      <c r="E2465" s="46"/>
      <c r="F2465" s="122"/>
      <c r="G2465" s="122"/>
      <c r="H2465" s="78" t="str">
        <f t="shared" si="853"/>
        <v/>
      </c>
      <c r="I2465" s="78" t="str">
        <f t="shared" si="854"/>
        <v/>
      </c>
      <c r="J2465" s="16"/>
      <c r="K2465" s="46" t="str">
        <f t="shared" si="855"/>
        <v/>
      </c>
      <c r="L2465" s="16"/>
      <c r="M2465" s="16"/>
      <c r="N2465" s="46"/>
      <c r="O2465" s="47" t="str">
        <f t="shared" si="858"/>
        <v/>
      </c>
      <c r="P2465" s="47"/>
      <c r="Q2465" s="48" t="str">
        <f>IFERROR(VLOOKUP(E2465,Funcionários!$C$8:$E$207,3,FALSE),"")</f>
        <v/>
      </c>
      <c r="R2465" s="47"/>
      <c r="S2465" s="49" t="str">
        <f t="shared" si="859"/>
        <v/>
      </c>
      <c r="T2465" s="49">
        <v>2.4590000000000001E-2</v>
      </c>
      <c r="U2465" s="48" t="str">
        <f>IF(Funcionários!C2466=0,"",Funcionários!C2466)</f>
        <v/>
      </c>
      <c r="V2465" s="50">
        <f>IF(U2465="",0,IF(COUNTIFS($E$7:$E$3006,U2465,$I$7:$I$3006,'RC'!$E$6)=0,0,COUNTIFS($M$7:$M$3006,"Concluída no prazo",$E$7:$E$3006,U2465,$I$7:$I$3006,'RC'!$E$6)/COUNTIFS($E$7:$E$3006,U2465,$I$7:$I$3006,'RC'!$E$6)))</f>
        <v>0</v>
      </c>
      <c r="W2465" s="49">
        <f>SUMIFS($J$7:$J$3006,$E$7:$E$3006,U2465,$I$7:$I$3006,'RC'!$E$6)+SUMIFS($L$7:$L$3006,$E$7:$E$3006,U2465,$I$7:$I$3006,'RC'!$E$6)</f>
        <v>0</v>
      </c>
      <c r="X2465" s="48">
        <f>COUNTIFS($E$7:$E$3006,U2465,$I$7:$I$3006,'RC'!$E$6)</f>
        <v>0</v>
      </c>
      <c r="Y2465" s="48"/>
      <c r="Z2465" s="51" t="str">
        <f>IF(AQ2465='RC'!$E$6,AC2465*1000+AD2465,"")</f>
        <v/>
      </c>
      <c r="AA2465" s="51" t="str">
        <f>IF(AB2465="","",IF(AQ2465='RC'!$E$6,AC2465*1000-AD2465,""))</f>
        <v/>
      </c>
      <c r="AB2465" s="48" t="str">
        <f>IFERROR(VLOOKUP(E2465,Funcionários!$C$8:$E$207,3,FALSE),"")</f>
        <v/>
      </c>
      <c r="AC2465" s="50" t="str">
        <f>IF(AB2465="","",IF(COUNTIFS($AB$7:$AB$3006,AB2465,$AQ$7:$AQ$3006,'RC'!$E$6)=0,"",COUNTIFS($M$7:$M$3006,"Concluída no prazo",$AB$7:$AB$3006,AB2465,$AQ$7:$AQ$3006,'RC'!$E$6)/COUNTIFS($AB$7:$AB$3006,AB2465,$AQ$7:$AQ$3006,'RC'!$E$6)))</f>
        <v/>
      </c>
      <c r="AD2465" s="48">
        <f>SUMIF($AQ$7:$AQ$3006,'RC'!$E$6,$J$7:$J$3006)+SUMIF($AQ$7:$AQ$3006,'RC'!$E$6,$L$7:$L$3006)</f>
        <v>21</v>
      </c>
      <c r="AF2465" s="48">
        <v>2.5419999999992501E-2</v>
      </c>
      <c r="AG2465" s="48">
        <f>IF(OR(AQ2465="",AQ2465&lt;&gt;'RC'!$E$6,AB2465&lt;&gt;'RC'!$D$21),0,1)</f>
        <v>0</v>
      </c>
      <c r="AH2465" s="48">
        <f t="shared" si="856"/>
        <v>2.5419999999992501E-2</v>
      </c>
      <c r="AI2465" s="48" t="str">
        <f t="shared" si="838"/>
        <v/>
      </c>
      <c r="AJ2465" s="48" t="str">
        <f t="shared" si="839"/>
        <v/>
      </c>
      <c r="AK2465" s="52" t="str">
        <f t="shared" si="840"/>
        <v/>
      </c>
      <c r="AL2465" s="52" t="str">
        <f t="shared" si="841"/>
        <v/>
      </c>
      <c r="AM2465" s="48" t="str">
        <f t="shared" si="842"/>
        <v/>
      </c>
      <c r="AN2465" s="48" t="str">
        <f t="shared" si="843"/>
        <v/>
      </c>
      <c r="AP2465" s="18" t="str">
        <f t="shared" si="844"/>
        <v/>
      </c>
      <c r="AQ2465" s="18" t="str">
        <f t="shared" si="845"/>
        <v/>
      </c>
      <c r="AR2465" s="18">
        <v>2.5420000000000002E-2</v>
      </c>
      <c r="AS2465" s="18">
        <f>IF(AF!$D$27="Todos",1,IF(M2465=AF!$D$27,1,0))</f>
        <v>1</v>
      </c>
      <c r="AT2465" s="53">
        <f>IF(AND(E2465=AF!$D$6,OR(LT!M2465=AF!$D$27,AF!$D$27="Todos"),OR(AP2465=AF!$E$8,AQ2465=AF!$E$8)),AR2465+AS2465,0)</f>
        <v>0</v>
      </c>
      <c r="AU2465" s="18" t="str">
        <f t="shared" si="846"/>
        <v/>
      </c>
      <c r="AV2465" s="54" t="str">
        <f t="shared" si="847"/>
        <v/>
      </c>
      <c r="AW2465" s="54" t="str">
        <f t="shared" si="848"/>
        <v/>
      </c>
      <c r="AX2465" s="18" t="str">
        <f t="shared" si="849"/>
        <v/>
      </c>
      <c r="AY2465" s="18" t="str">
        <f t="shared" si="850"/>
        <v/>
      </c>
      <c r="BA2465" s="18">
        <f>IF($E2465=AF!$D$6,IF($M2465="Concluída no prazo",2,IF($M2465="Concluída com atraso",1,0)),0)</f>
        <v>0</v>
      </c>
      <c r="BB2465" s="18">
        <f>IF($E2465=AF!$D$6,IF($M2465="Atrasada",2,IF($M2465="Concluída com atraso",1,0)),0)</f>
        <v>0</v>
      </c>
      <c r="BC2465" s="18">
        <v>2.4590000000000001E-2</v>
      </c>
      <c r="BD2465" s="18">
        <f t="shared" si="857"/>
        <v>2.4590000000000001E-2</v>
      </c>
      <c r="BE2465" s="18">
        <f t="shared" si="857"/>
        <v>2.4590000000000001E-2</v>
      </c>
      <c r="BF2465" s="18" t="str">
        <f t="shared" si="851"/>
        <v/>
      </c>
      <c r="BN2465" s="18" t="str">
        <f t="shared" si="852"/>
        <v>s</v>
      </c>
    </row>
    <row r="2466" spans="3:66" ht="50.1" customHeight="1" thickTop="1" thickBot="1" x14ac:dyDescent="0.3">
      <c r="C2466" s="46"/>
      <c r="D2466" s="46"/>
      <c r="E2466" s="46"/>
      <c r="F2466" s="122"/>
      <c r="G2466" s="122"/>
      <c r="H2466" s="78" t="str">
        <f t="shared" si="853"/>
        <v/>
      </c>
      <c r="I2466" s="78" t="str">
        <f t="shared" si="854"/>
        <v/>
      </c>
      <c r="J2466" s="16"/>
      <c r="K2466" s="46" t="str">
        <f t="shared" si="855"/>
        <v/>
      </c>
      <c r="L2466" s="16"/>
      <c r="M2466" s="16"/>
      <c r="N2466" s="46"/>
      <c r="O2466" s="47" t="str">
        <f t="shared" si="858"/>
        <v/>
      </c>
      <c r="P2466" s="47"/>
      <c r="Q2466" s="48" t="str">
        <f>IFERROR(VLOOKUP(E2466,Funcionários!$C$8:$E$207,3,FALSE),"")</f>
        <v/>
      </c>
      <c r="R2466" s="47"/>
      <c r="S2466" s="49" t="str">
        <f t="shared" si="859"/>
        <v/>
      </c>
      <c r="T2466" s="49">
        <v>2.46E-2</v>
      </c>
      <c r="U2466" s="48" t="str">
        <f>IF(Funcionários!C2467=0,"",Funcionários!C2467)</f>
        <v/>
      </c>
      <c r="V2466" s="50">
        <f>IF(U2466="",0,IF(COUNTIFS($E$7:$E$3006,U2466,$I$7:$I$3006,'RC'!$E$6)=0,0,COUNTIFS($M$7:$M$3006,"Concluída no prazo",$E$7:$E$3006,U2466,$I$7:$I$3006,'RC'!$E$6)/COUNTIFS($E$7:$E$3006,U2466,$I$7:$I$3006,'RC'!$E$6)))</f>
        <v>0</v>
      </c>
      <c r="W2466" s="49">
        <f>SUMIFS($J$7:$J$3006,$E$7:$E$3006,U2466,$I$7:$I$3006,'RC'!$E$6)+SUMIFS($L$7:$L$3006,$E$7:$E$3006,U2466,$I$7:$I$3006,'RC'!$E$6)</f>
        <v>0</v>
      </c>
      <c r="X2466" s="48">
        <f>COUNTIFS($E$7:$E$3006,U2466,$I$7:$I$3006,'RC'!$E$6)</f>
        <v>0</v>
      </c>
      <c r="Y2466" s="48"/>
      <c r="Z2466" s="51" t="str">
        <f>IF(AQ2466='RC'!$E$6,AC2466*1000+AD2466,"")</f>
        <v/>
      </c>
      <c r="AA2466" s="51" t="str">
        <f>IF(AB2466="","",IF(AQ2466='RC'!$E$6,AC2466*1000-AD2466,""))</f>
        <v/>
      </c>
      <c r="AB2466" s="48" t="str">
        <f>IFERROR(VLOOKUP(E2466,Funcionários!$C$8:$E$207,3,FALSE),"")</f>
        <v/>
      </c>
      <c r="AC2466" s="50" t="str">
        <f>IF(AB2466="","",IF(COUNTIFS($AB$7:$AB$3006,AB2466,$AQ$7:$AQ$3006,'RC'!$E$6)=0,"",COUNTIFS($M$7:$M$3006,"Concluída no prazo",$AB$7:$AB$3006,AB2466,$AQ$7:$AQ$3006,'RC'!$E$6)/COUNTIFS($AB$7:$AB$3006,AB2466,$AQ$7:$AQ$3006,'RC'!$E$6)))</f>
        <v/>
      </c>
      <c r="AD2466" s="48">
        <f>SUMIF($AQ$7:$AQ$3006,'RC'!$E$6,$J$7:$J$3006)+SUMIF($AQ$7:$AQ$3006,'RC'!$E$6,$L$7:$L$3006)</f>
        <v>21</v>
      </c>
      <c r="AF2466" s="48">
        <v>2.5409999999992501E-2</v>
      </c>
      <c r="AG2466" s="48">
        <f>IF(OR(AQ2466="",AQ2466&lt;&gt;'RC'!$E$6,AB2466&lt;&gt;'RC'!$D$21),0,1)</f>
        <v>0</v>
      </c>
      <c r="AH2466" s="48">
        <f t="shared" si="856"/>
        <v>2.5409999999992501E-2</v>
      </c>
      <c r="AI2466" s="48" t="str">
        <f t="shared" si="838"/>
        <v/>
      </c>
      <c r="AJ2466" s="48" t="str">
        <f t="shared" si="839"/>
        <v/>
      </c>
      <c r="AK2466" s="52" t="str">
        <f t="shared" si="840"/>
        <v/>
      </c>
      <c r="AL2466" s="52" t="str">
        <f t="shared" si="841"/>
        <v/>
      </c>
      <c r="AM2466" s="48" t="str">
        <f t="shared" si="842"/>
        <v/>
      </c>
      <c r="AN2466" s="48" t="str">
        <f t="shared" si="843"/>
        <v/>
      </c>
      <c r="AP2466" s="18" t="str">
        <f t="shared" si="844"/>
        <v/>
      </c>
      <c r="AQ2466" s="18" t="str">
        <f t="shared" si="845"/>
        <v/>
      </c>
      <c r="AR2466" s="18">
        <v>2.5409999999999999E-2</v>
      </c>
      <c r="AS2466" s="18">
        <f>IF(AF!$D$27="Todos",1,IF(M2466=AF!$D$27,1,0))</f>
        <v>1</v>
      </c>
      <c r="AT2466" s="53">
        <f>IF(AND(E2466=AF!$D$6,OR(LT!M2466=AF!$D$27,AF!$D$27="Todos"),OR(AP2466=AF!$E$8,AQ2466=AF!$E$8)),AR2466+AS2466,0)</f>
        <v>0</v>
      </c>
      <c r="AU2466" s="18" t="str">
        <f t="shared" si="846"/>
        <v/>
      </c>
      <c r="AV2466" s="54" t="str">
        <f t="shared" si="847"/>
        <v/>
      </c>
      <c r="AW2466" s="54" t="str">
        <f t="shared" si="848"/>
        <v/>
      </c>
      <c r="AX2466" s="18" t="str">
        <f t="shared" si="849"/>
        <v/>
      </c>
      <c r="AY2466" s="18" t="str">
        <f t="shared" si="850"/>
        <v/>
      </c>
      <c r="BA2466" s="18">
        <f>IF($E2466=AF!$D$6,IF($M2466="Concluída no prazo",2,IF($M2466="Concluída com atraso",1,0)),0)</f>
        <v>0</v>
      </c>
      <c r="BB2466" s="18">
        <f>IF($E2466=AF!$D$6,IF($M2466="Atrasada",2,IF($M2466="Concluída com atraso",1,0)),0)</f>
        <v>0</v>
      </c>
      <c r="BC2466" s="18">
        <v>2.46E-2</v>
      </c>
      <c r="BD2466" s="18">
        <f t="shared" si="857"/>
        <v>2.46E-2</v>
      </c>
      <c r="BE2466" s="18">
        <f t="shared" si="857"/>
        <v>2.46E-2</v>
      </c>
      <c r="BF2466" s="18" t="str">
        <f t="shared" si="851"/>
        <v/>
      </c>
      <c r="BN2466" s="18" t="str">
        <f t="shared" si="852"/>
        <v>s</v>
      </c>
    </row>
    <row r="2467" spans="3:66" ht="50.1" customHeight="1" thickTop="1" thickBot="1" x14ac:dyDescent="0.3">
      <c r="C2467" s="46"/>
      <c r="D2467" s="46"/>
      <c r="E2467" s="46"/>
      <c r="F2467" s="122"/>
      <c r="G2467" s="122"/>
      <c r="H2467" s="78" t="str">
        <f t="shared" si="853"/>
        <v/>
      </c>
      <c r="I2467" s="78" t="str">
        <f t="shared" si="854"/>
        <v/>
      </c>
      <c r="J2467" s="16"/>
      <c r="K2467" s="46" t="str">
        <f t="shared" si="855"/>
        <v/>
      </c>
      <c r="L2467" s="16"/>
      <c r="M2467" s="16"/>
      <c r="N2467" s="46"/>
      <c r="O2467" s="47" t="str">
        <f t="shared" si="858"/>
        <v/>
      </c>
      <c r="P2467" s="47"/>
      <c r="Q2467" s="48" t="str">
        <f>IFERROR(VLOOKUP(E2467,Funcionários!$C$8:$E$207,3,FALSE),"")</f>
        <v/>
      </c>
      <c r="R2467" s="47"/>
      <c r="S2467" s="49" t="str">
        <f t="shared" si="859"/>
        <v/>
      </c>
      <c r="T2467" s="49">
        <v>2.461E-2</v>
      </c>
      <c r="U2467" s="48" t="str">
        <f>IF(Funcionários!C2468=0,"",Funcionários!C2468)</f>
        <v/>
      </c>
      <c r="V2467" s="50">
        <f>IF(U2467="",0,IF(COUNTIFS($E$7:$E$3006,U2467,$I$7:$I$3006,'RC'!$E$6)=0,0,COUNTIFS($M$7:$M$3006,"Concluída no prazo",$E$7:$E$3006,U2467,$I$7:$I$3006,'RC'!$E$6)/COUNTIFS($E$7:$E$3006,U2467,$I$7:$I$3006,'RC'!$E$6)))</f>
        <v>0</v>
      </c>
      <c r="W2467" s="49">
        <f>SUMIFS($J$7:$J$3006,$E$7:$E$3006,U2467,$I$7:$I$3006,'RC'!$E$6)+SUMIFS($L$7:$L$3006,$E$7:$E$3006,U2467,$I$7:$I$3006,'RC'!$E$6)</f>
        <v>0</v>
      </c>
      <c r="X2467" s="48">
        <f>COUNTIFS($E$7:$E$3006,U2467,$I$7:$I$3006,'RC'!$E$6)</f>
        <v>0</v>
      </c>
      <c r="Y2467" s="48"/>
      <c r="Z2467" s="51" t="str">
        <f>IF(AQ2467='RC'!$E$6,AC2467*1000+AD2467,"")</f>
        <v/>
      </c>
      <c r="AA2467" s="51" t="str">
        <f>IF(AB2467="","",IF(AQ2467='RC'!$E$6,AC2467*1000-AD2467,""))</f>
        <v/>
      </c>
      <c r="AB2467" s="48" t="str">
        <f>IFERROR(VLOOKUP(E2467,Funcionários!$C$8:$E$207,3,FALSE),"")</f>
        <v/>
      </c>
      <c r="AC2467" s="50" t="str">
        <f>IF(AB2467="","",IF(COUNTIFS($AB$7:$AB$3006,AB2467,$AQ$7:$AQ$3006,'RC'!$E$6)=0,"",COUNTIFS($M$7:$M$3006,"Concluída no prazo",$AB$7:$AB$3006,AB2467,$AQ$7:$AQ$3006,'RC'!$E$6)/COUNTIFS($AB$7:$AB$3006,AB2467,$AQ$7:$AQ$3006,'RC'!$E$6)))</f>
        <v/>
      </c>
      <c r="AD2467" s="48">
        <f>SUMIF($AQ$7:$AQ$3006,'RC'!$E$6,$J$7:$J$3006)+SUMIF($AQ$7:$AQ$3006,'RC'!$E$6,$L$7:$L$3006)</f>
        <v>21</v>
      </c>
      <c r="AF2467" s="48">
        <v>2.5399999999992501E-2</v>
      </c>
      <c r="AG2467" s="48">
        <f>IF(OR(AQ2467="",AQ2467&lt;&gt;'RC'!$E$6,AB2467&lt;&gt;'RC'!$D$21),0,1)</f>
        <v>0</v>
      </c>
      <c r="AH2467" s="48">
        <f t="shared" si="856"/>
        <v>2.5399999999992501E-2</v>
      </c>
      <c r="AI2467" s="48" t="str">
        <f t="shared" si="838"/>
        <v/>
      </c>
      <c r="AJ2467" s="48" t="str">
        <f t="shared" si="839"/>
        <v/>
      </c>
      <c r="AK2467" s="52" t="str">
        <f t="shared" si="840"/>
        <v/>
      </c>
      <c r="AL2467" s="52" t="str">
        <f t="shared" si="841"/>
        <v/>
      </c>
      <c r="AM2467" s="48" t="str">
        <f t="shared" si="842"/>
        <v/>
      </c>
      <c r="AN2467" s="48" t="str">
        <f t="shared" si="843"/>
        <v/>
      </c>
      <c r="AP2467" s="18" t="str">
        <f t="shared" si="844"/>
        <v/>
      </c>
      <c r="AQ2467" s="18" t="str">
        <f t="shared" si="845"/>
        <v/>
      </c>
      <c r="AR2467" s="18">
        <v>2.5399999999999999E-2</v>
      </c>
      <c r="AS2467" s="18">
        <f>IF(AF!$D$27="Todos",1,IF(M2467=AF!$D$27,1,0))</f>
        <v>1</v>
      </c>
      <c r="AT2467" s="53">
        <f>IF(AND(E2467=AF!$D$6,OR(LT!M2467=AF!$D$27,AF!$D$27="Todos"),OR(AP2467=AF!$E$8,AQ2467=AF!$E$8)),AR2467+AS2467,0)</f>
        <v>0</v>
      </c>
      <c r="AU2467" s="18" t="str">
        <f t="shared" si="846"/>
        <v/>
      </c>
      <c r="AV2467" s="54" t="str">
        <f t="shared" si="847"/>
        <v/>
      </c>
      <c r="AW2467" s="54" t="str">
        <f t="shared" si="848"/>
        <v/>
      </c>
      <c r="AX2467" s="18" t="str">
        <f t="shared" si="849"/>
        <v/>
      </c>
      <c r="AY2467" s="18" t="str">
        <f t="shared" si="850"/>
        <v/>
      </c>
      <c r="BA2467" s="18">
        <f>IF($E2467=AF!$D$6,IF($M2467="Concluída no prazo",2,IF($M2467="Concluída com atraso",1,0)),0)</f>
        <v>0</v>
      </c>
      <c r="BB2467" s="18">
        <f>IF($E2467=AF!$D$6,IF($M2467="Atrasada",2,IF($M2467="Concluída com atraso",1,0)),0)</f>
        <v>0</v>
      </c>
      <c r="BC2467" s="18">
        <v>2.461E-2</v>
      </c>
      <c r="BD2467" s="18">
        <f t="shared" si="857"/>
        <v>2.461E-2</v>
      </c>
      <c r="BE2467" s="18">
        <f t="shared" si="857"/>
        <v>2.461E-2</v>
      </c>
      <c r="BF2467" s="18" t="str">
        <f t="shared" si="851"/>
        <v/>
      </c>
      <c r="BN2467" s="18" t="str">
        <f t="shared" si="852"/>
        <v>s</v>
      </c>
    </row>
    <row r="2468" spans="3:66" ht="50.1" customHeight="1" thickTop="1" thickBot="1" x14ac:dyDescent="0.3">
      <c r="C2468" s="46"/>
      <c r="D2468" s="46"/>
      <c r="E2468" s="46"/>
      <c r="F2468" s="122"/>
      <c r="G2468" s="122"/>
      <c r="H2468" s="78" t="str">
        <f t="shared" si="853"/>
        <v/>
      </c>
      <c r="I2468" s="78" t="str">
        <f t="shared" si="854"/>
        <v/>
      </c>
      <c r="J2468" s="16"/>
      <c r="K2468" s="46" t="str">
        <f t="shared" si="855"/>
        <v/>
      </c>
      <c r="L2468" s="16"/>
      <c r="M2468" s="16"/>
      <c r="N2468" s="46"/>
      <c r="O2468" s="47" t="str">
        <f t="shared" si="858"/>
        <v/>
      </c>
      <c r="P2468" s="47"/>
      <c r="Q2468" s="48" t="str">
        <f>IFERROR(VLOOKUP(E2468,Funcionários!$C$8:$E$207,3,FALSE),"")</f>
        <v/>
      </c>
      <c r="R2468" s="47"/>
      <c r="S2468" s="49" t="str">
        <f t="shared" si="859"/>
        <v/>
      </c>
      <c r="T2468" s="49">
        <v>2.462E-2</v>
      </c>
      <c r="U2468" s="48" t="str">
        <f>IF(Funcionários!C2469=0,"",Funcionários!C2469)</f>
        <v/>
      </c>
      <c r="V2468" s="50">
        <f>IF(U2468="",0,IF(COUNTIFS($E$7:$E$3006,U2468,$I$7:$I$3006,'RC'!$E$6)=0,0,COUNTIFS($M$7:$M$3006,"Concluída no prazo",$E$7:$E$3006,U2468,$I$7:$I$3006,'RC'!$E$6)/COUNTIFS($E$7:$E$3006,U2468,$I$7:$I$3006,'RC'!$E$6)))</f>
        <v>0</v>
      </c>
      <c r="W2468" s="49">
        <f>SUMIFS($J$7:$J$3006,$E$7:$E$3006,U2468,$I$7:$I$3006,'RC'!$E$6)+SUMIFS($L$7:$L$3006,$E$7:$E$3006,U2468,$I$7:$I$3006,'RC'!$E$6)</f>
        <v>0</v>
      </c>
      <c r="X2468" s="48">
        <f>COUNTIFS($E$7:$E$3006,U2468,$I$7:$I$3006,'RC'!$E$6)</f>
        <v>0</v>
      </c>
      <c r="Y2468" s="48"/>
      <c r="Z2468" s="51" t="str">
        <f>IF(AQ2468='RC'!$E$6,AC2468*1000+AD2468,"")</f>
        <v/>
      </c>
      <c r="AA2468" s="51" t="str">
        <f>IF(AB2468="","",IF(AQ2468='RC'!$E$6,AC2468*1000-AD2468,""))</f>
        <v/>
      </c>
      <c r="AB2468" s="48" t="str">
        <f>IFERROR(VLOOKUP(E2468,Funcionários!$C$8:$E$207,3,FALSE),"")</f>
        <v/>
      </c>
      <c r="AC2468" s="50" t="str">
        <f>IF(AB2468="","",IF(COUNTIFS($AB$7:$AB$3006,AB2468,$AQ$7:$AQ$3006,'RC'!$E$6)=0,"",COUNTIFS($M$7:$M$3006,"Concluída no prazo",$AB$7:$AB$3006,AB2468,$AQ$7:$AQ$3006,'RC'!$E$6)/COUNTIFS($AB$7:$AB$3006,AB2468,$AQ$7:$AQ$3006,'RC'!$E$6)))</f>
        <v/>
      </c>
      <c r="AD2468" s="48">
        <f>SUMIF($AQ$7:$AQ$3006,'RC'!$E$6,$J$7:$J$3006)+SUMIF($AQ$7:$AQ$3006,'RC'!$E$6,$L$7:$L$3006)</f>
        <v>21</v>
      </c>
      <c r="AF2468" s="48">
        <v>2.5389999999992498E-2</v>
      </c>
      <c r="AG2468" s="48">
        <f>IF(OR(AQ2468="",AQ2468&lt;&gt;'RC'!$E$6,AB2468&lt;&gt;'RC'!$D$21),0,1)</f>
        <v>0</v>
      </c>
      <c r="AH2468" s="48">
        <f t="shared" si="856"/>
        <v>2.5389999999992498E-2</v>
      </c>
      <c r="AI2468" s="48" t="str">
        <f t="shared" si="838"/>
        <v/>
      </c>
      <c r="AJ2468" s="48" t="str">
        <f t="shared" si="839"/>
        <v/>
      </c>
      <c r="AK2468" s="52" t="str">
        <f t="shared" si="840"/>
        <v/>
      </c>
      <c r="AL2468" s="52" t="str">
        <f t="shared" si="841"/>
        <v/>
      </c>
      <c r="AM2468" s="48" t="str">
        <f t="shared" si="842"/>
        <v/>
      </c>
      <c r="AN2468" s="48" t="str">
        <f t="shared" si="843"/>
        <v/>
      </c>
      <c r="AP2468" s="18" t="str">
        <f t="shared" si="844"/>
        <v/>
      </c>
      <c r="AQ2468" s="18" t="str">
        <f t="shared" si="845"/>
        <v/>
      </c>
      <c r="AR2468" s="18">
        <v>2.5389999999999999E-2</v>
      </c>
      <c r="AS2468" s="18">
        <f>IF(AF!$D$27="Todos",1,IF(M2468=AF!$D$27,1,0))</f>
        <v>1</v>
      </c>
      <c r="AT2468" s="53">
        <f>IF(AND(E2468=AF!$D$6,OR(LT!M2468=AF!$D$27,AF!$D$27="Todos"),OR(AP2468=AF!$E$8,AQ2468=AF!$E$8)),AR2468+AS2468,0)</f>
        <v>0</v>
      </c>
      <c r="AU2468" s="18" t="str">
        <f t="shared" si="846"/>
        <v/>
      </c>
      <c r="AV2468" s="54" t="str">
        <f t="shared" si="847"/>
        <v/>
      </c>
      <c r="AW2468" s="54" t="str">
        <f t="shared" si="848"/>
        <v/>
      </c>
      <c r="AX2468" s="18" t="str">
        <f t="shared" si="849"/>
        <v/>
      </c>
      <c r="AY2468" s="18" t="str">
        <f t="shared" si="850"/>
        <v/>
      </c>
      <c r="BA2468" s="18">
        <f>IF($E2468=AF!$D$6,IF($M2468="Concluída no prazo",2,IF($M2468="Concluída com atraso",1,0)),0)</f>
        <v>0</v>
      </c>
      <c r="BB2468" s="18">
        <f>IF($E2468=AF!$D$6,IF($M2468="Atrasada",2,IF($M2468="Concluída com atraso",1,0)),0)</f>
        <v>0</v>
      </c>
      <c r="BC2468" s="18">
        <v>2.462E-2</v>
      </c>
      <c r="BD2468" s="18">
        <f t="shared" si="857"/>
        <v>2.462E-2</v>
      </c>
      <c r="BE2468" s="18">
        <f t="shared" si="857"/>
        <v>2.462E-2</v>
      </c>
      <c r="BF2468" s="18" t="str">
        <f t="shared" si="851"/>
        <v/>
      </c>
      <c r="BN2468" s="18" t="str">
        <f t="shared" si="852"/>
        <v>s</v>
      </c>
    </row>
    <row r="2469" spans="3:66" ht="50.1" customHeight="1" thickTop="1" thickBot="1" x14ac:dyDescent="0.3">
      <c r="C2469" s="46"/>
      <c r="D2469" s="46"/>
      <c r="E2469" s="46"/>
      <c r="F2469" s="122"/>
      <c r="G2469" s="122"/>
      <c r="H2469" s="78" t="str">
        <f t="shared" si="853"/>
        <v/>
      </c>
      <c r="I2469" s="78" t="str">
        <f t="shared" si="854"/>
        <v/>
      </c>
      <c r="J2469" s="16"/>
      <c r="K2469" s="46" t="str">
        <f t="shared" si="855"/>
        <v/>
      </c>
      <c r="L2469" s="16"/>
      <c r="M2469" s="16"/>
      <c r="N2469" s="46"/>
      <c r="O2469" s="47" t="str">
        <f t="shared" si="858"/>
        <v/>
      </c>
      <c r="P2469" s="47"/>
      <c r="Q2469" s="48" t="str">
        <f>IFERROR(VLOOKUP(E2469,Funcionários!$C$8:$E$207,3,FALSE),"")</f>
        <v/>
      </c>
      <c r="R2469" s="47"/>
      <c r="S2469" s="49" t="str">
        <f t="shared" si="859"/>
        <v/>
      </c>
      <c r="T2469" s="49">
        <v>2.4629999999999999E-2</v>
      </c>
      <c r="U2469" s="48" t="str">
        <f>IF(Funcionários!C2470=0,"",Funcionários!C2470)</f>
        <v/>
      </c>
      <c r="V2469" s="50">
        <f>IF(U2469="",0,IF(COUNTIFS($E$7:$E$3006,U2469,$I$7:$I$3006,'RC'!$E$6)=0,0,COUNTIFS($M$7:$M$3006,"Concluída no prazo",$E$7:$E$3006,U2469,$I$7:$I$3006,'RC'!$E$6)/COUNTIFS($E$7:$E$3006,U2469,$I$7:$I$3006,'RC'!$E$6)))</f>
        <v>0</v>
      </c>
      <c r="W2469" s="49">
        <f>SUMIFS($J$7:$J$3006,$E$7:$E$3006,U2469,$I$7:$I$3006,'RC'!$E$6)+SUMIFS($L$7:$L$3006,$E$7:$E$3006,U2469,$I$7:$I$3006,'RC'!$E$6)</f>
        <v>0</v>
      </c>
      <c r="X2469" s="48">
        <f>COUNTIFS($E$7:$E$3006,U2469,$I$7:$I$3006,'RC'!$E$6)</f>
        <v>0</v>
      </c>
      <c r="Y2469" s="48"/>
      <c r="Z2469" s="51" t="str">
        <f>IF(AQ2469='RC'!$E$6,AC2469*1000+AD2469,"")</f>
        <v/>
      </c>
      <c r="AA2469" s="51" t="str">
        <f>IF(AB2469="","",IF(AQ2469='RC'!$E$6,AC2469*1000-AD2469,""))</f>
        <v/>
      </c>
      <c r="AB2469" s="48" t="str">
        <f>IFERROR(VLOOKUP(E2469,Funcionários!$C$8:$E$207,3,FALSE),"")</f>
        <v/>
      </c>
      <c r="AC2469" s="50" t="str">
        <f>IF(AB2469="","",IF(COUNTIFS($AB$7:$AB$3006,AB2469,$AQ$7:$AQ$3006,'RC'!$E$6)=0,"",COUNTIFS($M$7:$M$3006,"Concluída no prazo",$AB$7:$AB$3006,AB2469,$AQ$7:$AQ$3006,'RC'!$E$6)/COUNTIFS($AB$7:$AB$3006,AB2469,$AQ$7:$AQ$3006,'RC'!$E$6)))</f>
        <v/>
      </c>
      <c r="AD2469" s="48">
        <f>SUMIF($AQ$7:$AQ$3006,'RC'!$E$6,$J$7:$J$3006)+SUMIF($AQ$7:$AQ$3006,'RC'!$E$6,$L$7:$L$3006)</f>
        <v>21</v>
      </c>
      <c r="AF2469" s="48">
        <v>2.5379999999992499E-2</v>
      </c>
      <c r="AG2469" s="48">
        <f>IF(OR(AQ2469="",AQ2469&lt;&gt;'RC'!$E$6,AB2469&lt;&gt;'RC'!$D$21),0,1)</f>
        <v>0</v>
      </c>
      <c r="AH2469" s="48">
        <f t="shared" si="856"/>
        <v>2.5379999999992499E-2</v>
      </c>
      <c r="AI2469" s="48" t="str">
        <f t="shared" si="838"/>
        <v/>
      </c>
      <c r="AJ2469" s="48" t="str">
        <f t="shared" si="839"/>
        <v/>
      </c>
      <c r="AK2469" s="52" t="str">
        <f t="shared" si="840"/>
        <v/>
      </c>
      <c r="AL2469" s="52" t="str">
        <f t="shared" si="841"/>
        <v/>
      </c>
      <c r="AM2469" s="48" t="str">
        <f t="shared" si="842"/>
        <v/>
      </c>
      <c r="AN2469" s="48" t="str">
        <f t="shared" si="843"/>
        <v/>
      </c>
      <c r="AP2469" s="18" t="str">
        <f t="shared" si="844"/>
        <v/>
      </c>
      <c r="AQ2469" s="18" t="str">
        <f t="shared" si="845"/>
        <v/>
      </c>
      <c r="AR2469" s="18">
        <v>2.538E-2</v>
      </c>
      <c r="AS2469" s="18">
        <f>IF(AF!$D$27="Todos",1,IF(M2469=AF!$D$27,1,0))</f>
        <v>1</v>
      </c>
      <c r="AT2469" s="53">
        <f>IF(AND(E2469=AF!$D$6,OR(LT!M2469=AF!$D$27,AF!$D$27="Todos"),OR(AP2469=AF!$E$8,AQ2469=AF!$E$8)),AR2469+AS2469,0)</f>
        <v>0</v>
      </c>
      <c r="AU2469" s="18" t="str">
        <f t="shared" si="846"/>
        <v/>
      </c>
      <c r="AV2469" s="54" t="str">
        <f t="shared" si="847"/>
        <v/>
      </c>
      <c r="AW2469" s="54" t="str">
        <f t="shared" si="848"/>
        <v/>
      </c>
      <c r="AX2469" s="18" t="str">
        <f t="shared" si="849"/>
        <v/>
      </c>
      <c r="AY2469" s="18" t="str">
        <f t="shared" si="850"/>
        <v/>
      </c>
      <c r="BA2469" s="18">
        <f>IF($E2469=AF!$D$6,IF($M2469="Concluída no prazo",2,IF($M2469="Concluída com atraso",1,0)),0)</f>
        <v>0</v>
      </c>
      <c r="BB2469" s="18">
        <f>IF($E2469=AF!$D$6,IF($M2469="Atrasada",2,IF($M2469="Concluída com atraso",1,0)),0)</f>
        <v>0</v>
      </c>
      <c r="BC2469" s="18">
        <v>2.4629999999999999E-2</v>
      </c>
      <c r="BD2469" s="18">
        <f t="shared" si="857"/>
        <v>2.4629999999999999E-2</v>
      </c>
      <c r="BE2469" s="18">
        <f t="shared" si="857"/>
        <v>2.4629999999999999E-2</v>
      </c>
      <c r="BF2469" s="18" t="str">
        <f t="shared" si="851"/>
        <v/>
      </c>
      <c r="BN2469" s="18" t="str">
        <f t="shared" si="852"/>
        <v>s</v>
      </c>
    </row>
    <row r="2470" spans="3:66" ht="50.1" customHeight="1" thickTop="1" thickBot="1" x14ac:dyDescent="0.3">
      <c r="C2470" s="46"/>
      <c r="D2470" s="46"/>
      <c r="E2470" s="46"/>
      <c r="F2470" s="122"/>
      <c r="G2470" s="122"/>
      <c r="H2470" s="78" t="str">
        <f t="shared" si="853"/>
        <v/>
      </c>
      <c r="I2470" s="78" t="str">
        <f t="shared" si="854"/>
        <v/>
      </c>
      <c r="J2470" s="16"/>
      <c r="K2470" s="46" t="str">
        <f t="shared" si="855"/>
        <v/>
      </c>
      <c r="L2470" s="16"/>
      <c r="M2470" s="16"/>
      <c r="N2470" s="46"/>
      <c r="O2470" s="47" t="str">
        <f t="shared" si="858"/>
        <v/>
      </c>
      <c r="P2470" s="47"/>
      <c r="Q2470" s="48" t="str">
        <f>IFERROR(VLOOKUP(E2470,Funcionários!$C$8:$E$207,3,FALSE),"")</f>
        <v/>
      </c>
      <c r="R2470" s="47"/>
      <c r="S2470" s="49" t="str">
        <f t="shared" si="859"/>
        <v/>
      </c>
      <c r="T2470" s="49">
        <v>2.4639999999999999E-2</v>
      </c>
      <c r="U2470" s="48" t="str">
        <f>IF(Funcionários!C2471=0,"",Funcionários!C2471)</f>
        <v/>
      </c>
      <c r="V2470" s="50">
        <f>IF(U2470="",0,IF(COUNTIFS($E$7:$E$3006,U2470,$I$7:$I$3006,'RC'!$E$6)=0,0,COUNTIFS($M$7:$M$3006,"Concluída no prazo",$E$7:$E$3006,U2470,$I$7:$I$3006,'RC'!$E$6)/COUNTIFS($E$7:$E$3006,U2470,$I$7:$I$3006,'RC'!$E$6)))</f>
        <v>0</v>
      </c>
      <c r="W2470" s="49">
        <f>SUMIFS($J$7:$J$3006,$E$7:$E$3006,U2470,$I$7:$I$3006,'RC'!$E$6)+SUMIFS($L$7:$L$3006,$E$7:$E$3006,U2470,$I$7:$I$3006,'RC'!$E$6)</f>
        <v>0</v>
      </c>
      <c r="X2470" s="48">
        <f>COUNTIFS($E$7:$E$3006,U2470,$I$7:$I$3006,'RC'!$E$6)</f>
        <v>0</v>
      </c>
      <c r="Y2470" s="48"/>
      <c r="Z2470" s="51" t="str">
        <f>IF(AQ2470='RC'!$E$6,AC2470*1000+AD2470,"")</f>
        <v/>
      </c>
      <c r="AA2470" s="51" t="str">
        <f>IF(AB2470="","",IF(AQ2470='RC'!$E$6,AC2470*1000-AD2470,""))</f>
        <v/>
      </c>
      <c r="AB2470" s="48" t="str">
        <f>IFERROR(VLOOKUP(E2470,Funcionários!$C$8:$E$207,3,FALSE),"")</f>
        <v/>
      </c>
      <c r="AC2470" s="50" t="str">
        <f>IF(AB2470="","",IF(COUNTIFS($AB$7:$AB$3006,AB2470,$AQ$7:$AQ$3006,'RC'!$E$6)=0,"",COUNTIFS($M$7:$M$3006,"Concluída no prazo",$AB$7:$AB$3006,AB2470,$AQ$7:$AQ$3006,'RC'!$E$6)/COUNTIFS($AB$7:$AB$3006,AB2470,$AQ$7:$AQ$3006,'RC'!$E$6)))</f>
        <v/>
      </c>
      <c r="AD2470" s="48">
        <f>SUMIF($AQ$7:$AQ$3006,'RC'!$E$6,$J$7:$J$3006)+SUMIF($AQ$7:$AQ$3006,'RC'!$E$6,$L$7:$L$3006)</f>
        <v>21</v>
      </c>
      <c r="AF2470" s="48">
        <v>2.5369999999992499E-2</v>
      </c>
      <c r="AG2470" s="48">
        <f>IF(OR(AQ2470="",AQ2470&lt;&gt;'RC'!$E$6,AB2470&lt;&gt;'RC'!$D$21),0,1)</f>
        <v>0</v>
      </c>
      <c r="AH2470" s="48">
        <f t="shared" si="856"/>
        <v>2.5369999999992499E-2</v>
      </c>
      <c r="AI2470" s="48" t="str">
        <f t="shared" si="838"/>
        <v/>
      </c>
      <c r="AJ2470" s="48" t="str">
        <f t="shared" si="839"/>
        <v/>
      </c>
      <c r="AK2470" s="52" t="str">
        <f t="shared" si="840"/>
        <v/>
      </c>
      <c r="AL2470" s="52" t="str">
        <f t="shared" si="841"/>
        <v/>
      </c>
      <c r="AM2470" s="48" t="str">
        <f t="shared" si="842"/>
        <v/>
      </c>
      <c r="AN2470" s="48" t="str">
        <f t="shared" si="843"/>
        <v/>
      </c>
      <c r="AP2470" s="18" t="str">
        <f t="shared" si="844"/>
        <v/>
      </c>
      <c r="AQ2470" s="18" t="str">
        <f t="shared" si="845"/>
        <v/>
      </c>
      <c r="AR2470" s="18">
        <v>2.537E-2</v>
      </c>
      <c r="AS2470" s="18">
        <f>IF(AF!$D$27="Todos",1,IF(M2470=AF!$D$27,1,0))</f>
        <v>1</v>
      </c>
      <c r="AT2470" s="53">
        <f>IF(AND(E2470=AF!$D$6,OR(LT!M2470=AF!$D$27,AF!$D$27="Todos"),OR(AP2470=AF!$E$8,AQ2470=AF!$E$8)),AR2470+AS2470,0)</f>
        <v>0</v>
      </c>
      <c r="AU2470" s="18" t="str">
        <f t="shared" si="846"/>
        <v/>
      </c>
      <c r="AV2470" s="54" t="str">
        <f t="shared" si="847"/>
        <v/>
      </c>
      <c r="AW2470" s="54" t="str">
        <f t="shared" si="848"/>
        <v/>
      </c>
      <c r="AX2470" s="18" t="str">
        <f t="shared" si="849"/>
        <v/>
      </c>
      <c r="AY2470" s="18" t="str">
        <f t="shared" si="850"/>
        <v/>
      </c>
      <c r="BA2470" s="18">
        <f>IF($E2470=AF!$D$6,IF($M2470="Concluída no prazo",2,IF($M2470="Concluída com atraso",1,0)),0)</f>
        <v>0</v>
      </c>
      <c r="BB2470" s="18">
        <f>IF($E2470=AF!$D$6,IF($M2470="Atrasada",2,IF($M2470="Concluída com atraso",1,0)),0)</f>
        <v>0</v>
      </c>
      <c r="BC2470" s="18">
        <v>2.4639999999999999E-2</v>
      </c>
      <c r="BD2470" s="18">
        <f t="shared" si="857"/>
        <v>2.4639999999999999E-2</v>
      </c>
      <c r="BE2470" s="18">
        <f t="shared" si="857"/>
        <v>2.4639999999999999E-2</v>
      </c>
      <c r="BF2470" s="18" t="str">
        <f t="shared" si="851"/>
        <v/>
      </c>
      <c r="BN2470" s="18" t="str">
        <f t="shared" si="852"/>
        <v>s</v>
      </c>
    </row>
    <row r="2471" spans="3:66" ht="50.1" customHeight="1" thickTop="1" thickBot="1" x14ac:dyDescent="0.3">
      <c r="C2471" s="46"/>
      <c r="D2471" s="46"/>
      <c r="E2471" s="46"/>
      <c r="F2471" s="122"/>
      <c r="G2471" s="122"/>
      <c r="H2471" s="78" t="str">
        <f t="shared" si="853"/>
        <v/>
      </c>
      <c r="I2471" s="78" t="str">
        <f t="shared" si="854"/>
        <v/>
      </c>
      <c r="J2471" s="16"/>
      <c r="K2471" s="46" t="str">
        <f t="shared" si="855"/>
        <v/>
      </c>
      <c r="L2471" s="16"/>
      <c r="M2471" s="16"/>
      <c r="N2471" s="46"/>
      <c r="O2471" s="47" t="str">
        <f t="shared" si="858"/>
        <v/>
      </c>
      <c r="P2471" s="47"/>
      <c r="Q2471" s="48" t="str">
        <f>IFERROR(VLOOKUP(E2471,Funcionários!$C$8:$E$207,3,FALSE),"")</f>
        <v/>
      </c>
      <c r="R2471" s="47"/>
      <c r="S2471" s="49" t="str">
        <f t="shared" si="859"/>
        <v/>
      </c>
      <c r="T2471" s="49">
        <v>2.4649999999999998E-2</v>
      </c>
      <c r="U2471" s="48" t="str">
        <f>IF(Funcionários!C2472=0,"",Funcionários!C2472)</f>
        <v/>
      </c>
      <c r="V2471" s="50">
        <f>IF(U2471="",0,IF(COUNTIFS($E$7:$E$3006,U2471,$I$7:$I$3006,'RC'!$E$6)=0,0,COUNTIFS($M$7:$M$3006,"Concluída no prazo",$E$7:$E$3006,U2471,$I$7:$I$3006,'RC'!$E$6)/COUNTIFS($E$7:$E$3006,U2471,$I$7:$I$3006,'RC'!$E$6)))</f>
        <v>0</v>
      </c>
      <c r="W2471" s="49">
        <f>SUMIFS($J$7:$J$3006,$E$7:$E$3006,U2471,$I$7:$I$3006,'RC'!$E$6)+SUMIFS($L$7:$L$3006,$E$7:$E$3006,U2471,$I$7:$I$3006,'RC'!$E$6)</f>
        <v>0</v>
      </c>
      <c r="X2471" s="48">
        <f>COUNTIFS($E$7:$E$3006,U2471,$I$7:$I$3006,'RC'!$E$6)</f>
        <v>0</v>
      </c>
      <c r="Y2471" s="48"/>
      <c r="Z2471" s="51" t="str">
        <f>IF(AQ2471='RC'!$E$6,AC2471*1000+AD2471,"")</f>
        <v/>
      </c>
      <c r="AA2471" s="51" t="str">
        <f>IF(AB2471="","",IF(AQ2471='RC'!$E$6,AC2471*1000-AD2471,""))</f>
        <v/>
      </c>
      <c r="AB2471" s="48" t="str">
        <f>IFERROR(VLOOKUP(E2471,Funcionários!$C$8:$E$207,3,FALSE),"")</f>
        <v/>
      </c>
      <c r="AC2471" s="50" t="str">
        <f>IF(AB2471="","",IF(COUNTIFS($AB$7:$AB$3006,AB2471,$AQ$7:$AQ$3006,'RC'!$E$6)=0,"",COUNTIFS($M$7:$M$3006,"Concluída no prazo",$AB$7:$AB$3006,AB2471,$AQ$7:$AQ$3006,'RC'!$E$6)/COUNTIFS($AB$7:$AB$3006,AB2471,$AQ$7:$AQ$3006,'RC'!$E$6)))</f>
        <v/>
      </c>
      <c r="AD2471" s="48">
        <f>SUMIF($AQ$7:$AQ$3006,'RC'!$E$6,$J$7:$J$3006)+SUMIF($AQ$7:$AQ$3006,'RC'!$E$6,$L$7:$L$3006)</f>
        <v>21</v>
      </c>
      <c r="AF2471" s="48">
        <v>2.53599999999925E-2</v>
      </c>
      <c r="AG2471" s="48">
        <f>IF(OR(AQ2471="",AQ2471&lt;&gt;'RC'!$E$6,AB2471&lt;&gt;'RC'!$D$21),0,1)</f>
        <v>0</v>
      </c>
      <c r="AH2471" s="48">
        <f t="shared" si="856"/>
        <v>2.53599999999925E-2</v>
      </c>
      <c r="AI2471" s="48" t="str">
        <f t="shared" si="838"/>
        <v/>
      </c>
      <c r="AJ2471" s="48" t="str">
        <f t="shared" si="839"/>
        <v/>
      </c>
      <c r="AK2471" s="52" t="str">
        <f t="shared" si="840"/>
        <v/>
      </c>
      <c r="AL2471" s="52" t="str">
        <f t="shared" si="841"/>
        <v/>
      </c>
      <c r="AM2471" s="48" t="str">
        <f t="shared" si="842"/>
        <v/>
      </c>
      <c r="AN2471" s="48" t="str">
        <f t="shared" si="843"/>
        <v/>
      </c>
      <c r="AP2471" s="18" t="str">
        <f t="shared" si="844"/>
        <v/>
      </c>
      <c r="AQ2471" s="18" t="str">
        <f t="shared" si="845"/>
        <v/>
      </c>
      <c r="AR2471" s="18">
        <v>2.5360000000000001E-2</v>
      </c>
      <c r="AS2471" s="18">
        <f>IF(AF!$D$27="Todos",1,IF(M2471=AF!$D$27,1,0))</f>
        <v>1</v>
      </c>
      <c r="AT2471" s="53">
        <f>IF(AND(E2471=AF!$D$6,OR(LT!M2471=AF!$D$27,AF!$D$27="Todos"),OR(AP2471=AF!$E$8,AQ2471=AF!$E$8)),AR2471+AS2471,0)</f>
        <v>0</v>
      </c>
      <c r="AU2471" s="18" t="str">
        <f t="shared" si="846"/>
        <v/>
      </c>
      <c r="AV2471" s="54" t="str">
        <f t="shared" si="847"/>
        <v/>
      </c>
      <c r="AW2471" s="54" t="str">
        <f t="shared" si="848"/>
        <v/>
      </c>
      <c r="AX2471" s="18" t="str">
        <f t="shared" si="849"/>
        <v/>
      </c>
      <c r="AY2471" s="18" t="str">
        <f t="shared" si="850"/>
        <v/>
      </c>
      <c r="BA2471" s="18">
        <f>IF($E2471=AF!$D$6,IF($M2471="Concluída no prazo",2,IF($M2471="Concluída com atraso",1,0)),0)</f>
        <v>0</v>
      </c>
      <c r="BB2471" s="18">
        <f>IF($E2471=AF!$D$6,IF($M2471="Atrasada",2,IF($M2471="Concluída com atraso",1,0)),0)</f>
        <v>0</v>
      </c>
      <c r="BC2471" s="18">
        <v>2.4649999999999998E-2</v>
      </c>
      <c r="BD2471" s="18">
        <f t="shared" si="857"/>
        <v>2.4649999999999998E-2</v>
      </c>
      <c r="BE2471" s="18">
        <f t="shared" si="857"/>
        <v>2.4649999999999998E-2</v>
      </c>
      <c r="BF2471" s="18" t="str">
        <f t="shared" si="851"/>
        <v/>
      </c>
      <c r="BN2471" s="18" t="str">
        <f t="shared" si="852"/>
        <v>s</v>
      </c>
    </row>
    <row r="2472" spans="3:66" ht="50.1" customHeight="1" thickTop="1" thickBot="1" x14ac:dyDescent="0.3">
      <c r="C2472" s="46"/>
      <c r="D2472" s="46"/>
      <c r="E2472" s="46"/>
      <c r="F2472" s="122"/>
      <c r="G2472" s="122"/>
      <c r="H2472" s="78" t="str">
        <f t="shared" si="853"/>
        <v/>
      </c>
      <c r="I2472" s="78" t="str">
        <f t="shared" si="854"/>
        <v/>
      </c>
      <c r="J2472" s="16"/>
      <c r="K2472" s="46" t="str">
        <f t="shared" si="855"/>
        <v/>
      </c>
      <c r="L2472" s="16"/>
      <c r="M2472" s="16"/>
      <c r="N2472" s="46"/>
      <c r="O2472" s="47" t="str">
        <f t="shared" si="858"/>
        <v/>
      </c>
      <c r="P2472" s="47"/>
      <c r="Q2472" s="48" t="str">
        <f>IFERROR(VLOOKUP(E2472,Funcionários!$C$8:$E$207,3,FALSE),"")</f>
        <v/>
      </c>
      <c r="R2472" s="47"/>
      <c r="S2472" s="49" t="str">
        <f t="shared" si="859"/>
        <v/>
      </c>
      <c r="T2472" s="49">
        <v>2.4660000000000001E-2</v>
      </c>
      <c r="U2472" s="48" t="str">
        <f>IF(Funcionários!C2473=0,"",Funcionários!C2473)</f>
        <v/>
      </c>
      <c r="V2472" s="50">
        <f>IF(U2472="",0,IF(COUNTIFS($E$7:$E$3006,U2472,$I$7:$I$3006,'RC'!$E$6)=0,0,COUNTIFS($M$7:$M$3006,"Concluída no prazo",$E$7:$E$3006,U2472,$I$7:$I$3006,'RC'!$E$6)/COUNTIFS($E$7:$E$3006,U2472,$I$7:$I$3006,'RC'!$E$6)))</f>
        <v>0</v>
      </c>
      <c r="W2472" s="49">
        <f>SUMIFS($J$7:$J$3006,$E$7:$E$3006,U2472,$I$7:$I$3006,'RC'!$E$6)+SUMIFS($L$7:$L$3006,$E$7:$E$3006,U2472,$I$7:$I$3006,'RC'!$E$6)</f>
        <v>0</v>
      </c>
      <c r="X2472" s="48">
        <f>COUNTIFS($E$7:$E$3006,U2472,$I$7:$I$3006,'RC'!$E$6)</f>
        <v>0</v>
      </c>
      <c r="Y2472" s="48"/>
      <c r="Z2472" s="51" t="str">
        <f>IF(AQ2472='RC'!$E$6,AC2472*1000+AD2472,"")</f>
        <v/>
      </c>
      <c r="AA2472" s="51" t="str">
        <f>IF(AB2472="","",IF(AQ2472='RC'!$E$6,AC2472*1000-AD2472,""))</f>
        <v/>
      </c>
      <c r="AB2472" s="48" t="str">
        <f>IFERROR(VLOOKUP(E2472,Funcionários!$C$8:$E$207,3,FALSE),"")</f>
        <v/>
      </c>
      <c r="AC2472" s="50" t="str">
        <f>IF(AB2472="","",IF(COUNTIFS($AB$7:$AB$3006,AB2472,$AQ$7:$AQ$3006,'RC'!$E$6)=0,"",COUNTIFS($M$7:$M$3006,"Concluída no prazo",$AB$7:$AB$3006,AB2472,$AQ$7:$AQ$3006,'RC'!$E$6)/COUNTIFS($AB$7:$AB$3006,AB2472,$AQ$7:$AQ$3006,'RC'!$E$6)))</f>
        <v/>
      </c>
      <c r="AD2472" s="48">
        <f>SUMIF($AQ$7:$AQ$3006,'RC'!$E$6,$J$7:$J$3006)+SUMIF($AQ$7:$AQ$3006,'RC'!$E$6,$L$7:$L$3006)</f>
        <v>21</v>
      </c>
      <c r="AF2472" s="48">
        <v>2.53499999999925E-2</v>
      </c>
      <c r="AG2472" s="48">
        <f>IF(OR(AQ2472="",AQ2472&lt;&gt;'RC'!$E$6,AB2472&lt;&gt;'RC'!$D$21),0,1)</f>
        <v>0</v>
      </c>
      <c r="AH2472" s="48">
        <f t="shared" si="856"/>
        <v>2.53499999999925E-2</v>
      </c>
      <c r="AI2472" s="48" t="str">
        <f t="shared" si="838"/>
        <v/>
      </c>
      <c r="AJ2472" s="48" t="str">
        <f t="shared" si="839"/>
        <v/>
      </c>
      <c r="AK2472" s="52" t="str">
        <f t="shared" si="840"/>
        <v/>
      </c>
      <c r="AL2472" s="52" t="str">
        <f t="shared" si="841"/>
        <v/>
      </c>
      <c r="AM2472" s="48" t="str">
        <f t="shared" si="842"/>
        <v/>
      </c>
      <c r="AN2472" s="48" t="str">
        <f t="shared" si="843"/>
        <v/>
      </c>
      <c r="AP2472" s="18" t="str">
        <f t="shared" si="844"/>
        <v/>
      </c>
      <c r="AQ2472" s="18" t="str">
        <f t="shared" si="845"/>
        <v/>
      </c>
      <c r="AR2472" s="18">
        <v>2.5350000000000001E-2</v>
      </c>
      <c r="AS2472" s="18">
        <f>IF(AF!$D$27="Todos",1,IF(M2472=AF!$D$27,1,0))</f>
        <v>1</v>
      </c>
      <c r="AT2472" s="53">
        <f>IF(AND(E2472=AF!$D$6,OR(LT!M2472=AF!$D$27,AF!$D$27="Todos"),OR(AP2472=AF!$E$8,AQ2472=AF!$E$8)),AR2472+AS2472,0)</f>
        <v>0</v>
      </c>
      <c r="AU2472" s="18" t="str">
        <f t="shared" si="846"/>
        <v/>
      </c>
      <c r="AV2472" s="54" t="str">
        <f t="shared" si="847"/>
        <v/>
      </c>
      <c r="AW2472" s="54" t="str">
        <f t="shared" si="848"/>
        <v/>
      </c>
      <c r="AX2472" s="18" t="str">
        <f t="shared" si="849"/>
        <v/>
      </c>
      <c r="AY2472" s="18" t="str">
        <f t="shared" si="850"/>
        <v/>
      </c>
      <c r="BA2472" s="18">
        <f>IF($E2472=AF!$D$6,IF($M2472="Concluída no prazo",2,IF($M2472="Concluída com atraso",1,0)),0)</f>
        <v>0</v>
      </c>
      <c r="BB2472" s="18">
        <f>IF($E2472=AF!$D$6,IF($M2472="Atrasada",2,IF($M2472="Concluída com atraso",1,0)),0)</f>
        <v>0</v>
      </c>
      <c r="BC2472" s="18">
        <v>2.4660000000000001E-2</v>
      </c>
      <c r="BD2472" s="18">
        <f t="shared" si="857"/>
        <v>2.4660000000000001E-2</v>
      </c>
      <c r="BE2472" s="18">
        <f t="shared" si="857"/>
        <v>2.4660000000000001E-2</v>
      </c>
      <c r="BF2472" s="18" t="str">
        <f t="shared" si="851"/>
        <v/>
      </c>
      <c r="BN2472" s="18" t="str">
        <f t="shared" si="852"/>
        <v>s</v>
      </c>
    </row>
    <row r="2473" spans="3:66" ht="50.1" customHeight="1" thickTop="1" thickBot="1" x14ac:dyDescent="0.3">
      <c r="C2473" s="46"/>
      <c r="D2473" s="46"/>
      <c r="E2473" s="46"/>
      <c r="F2473" s="122"/>
      <c r="G2473" s="122"/>
      <c r="H2473" s="78" t="str">
        <f t="shared" si="853"/>
        <v/>
      </c>
      <c r="I2473" s="78" t="str">
        <f t="shared" si="854"/>
        <v/>
      </c>
      <c r="J2473" s="16"/>
      <c r="K2473" s="46" t="str">
        <f t="shared" si="855"/>
        <v/>
      </c>
      <c r="L2473" s="16"/>
      <c r="M2473" s="16"/>
      <c r="N2473" s="46"/>
      <c r="O2473" s="47" t="str">
        <f t="shared" si="858"/>
        <v/>
      </c>
      <c r="P2473" s="47"/>
      <c r="Q2473" s="48" t="str">
        <f>IFERROR(VLOOKUP(E2473,Funcionários!$C$8:$E$207,3,FALSE),"")</f>
        <v/>
      </c>
      <c r="R2473" s="47"/>
      <c r="S2473" s="49" t="str">
        <f t="shared" si="859"/>
        <v/>
      </c>
      <c r="T2473" s="49">
        <v>2.4670000000000001E-2</v>
      </c>
      <c r="U2473" s="48" t="str">
        <f>IF(Funcionários!C2474=0,"",Funcionários!C2474)</f>
        <v/>
      </c>
      <c r="V2473" s="50">
        <f>IF(U2473="",0,IF(COUNTIFS($E$7:$E$3006,U2473,$I$7:$I$3006,'RC'!$E$6)=0,0,COUNTIFS($M$7:$M$3006,"Concluída no prazo",$E$7:$E$3006,U2473,$I$7:$I$3006,'RC'!$E$6)/COUNTIFS($E$7:$E$3006,U2473,$I$7:$I$3006,'RC'!$E$6)))</f>
        <v>0</v>
      </c>
      <c r="W2473" s="49">
        <f>SUMIFS($J$7:$J$3006,$E$7:$E$3006,U2473,$I$7:$I$3006,'RC'!$E$6)+SUMIFS($L$7:$L$3006,$E$7:$E$3006,U2473,$I$7:$I$3006,'RC'!$E$6)</f>
        <v>0</v>
      </c>
      <c r="X2473" s="48">
        <f>COUNTIFS($E$7:$E$3006,U2473,$I$7:$I$3006,'RC'!$E$6)</f>
        <v>0</v>
      </c>
      <c r="Y2473" s="48"/>
      <c r="Z2473" s="51" t="str">
        <f>IF(AQ2473='RC'!$E$6,AC2473*1000+AD2473,"")</f>
        <v/>
      </c>
      <c r="AA2473" s="51" t="str">
        <f>IF(AB2473="","",IF(AQ2473='RC'!$E$6,AC2473*1000-AD2473,""))</f>
        <v/>
      </c>
      <c r="AB2473" s="48" t="str">
        <f>IFERROR(VLOOKUP(E2473,Funcionários!$C$8:$E$207,3,FALSE),"")</f>
        <v/>
      </c>
      <c r="AC2473" s="50" t="str">
        <f>IF(AB2473="","",IF(COUNTIFS($AB$7:$AB$3006,AB2473,$AQ$7:$AQ$3006,'RC'!$E$6)=0,"",COUNTIFS($M$7:$M$3006,"Concluída no prazo",$AB$7:$AB$3006,AB2473,$AQ$7:$AQ$3006,'RC'!$E$6)/COUNTIFS($AB$7:$AB$3006,AB2473,$AQ$7:$AQ$3006,'RC'!$E$6)))</f>
        <v/>
      </c>
      <c r="AD2473" s="48">
        <f>SUMIF($AQ$7:$AQ$3006,'RC'!$E$6,$J$7:$J$3006)+SUMIF($AQ$7:$AQ$3006,'RC'!$E$6,$L$7:$L$3006)</f>
        <v>21</v>
      </c>
      <c r="AF2473" s="48">
        <v>2.53399999999924E-2</v>
      </c>
      <c r="AG2473" s="48">
        <f>IF(OR(AQ2473="",AQ2473&lt;&gt;'RC'!$E$6,AB2473&lt;&gt;'RC'!$D$21),0,1)</f>
        <v>0</v>
      </c>
      <c r="AH2473" s="48">
        <f t="shared" si="856"/>
        <v>2.53399999999924E-2</v>
      </c>
      <c r="AI2473" s="48" t="str">
        <f t="shared" si="838"/>
        <v/>
      </c>
      <c r="AJ2473" s="48" t="str">
        <f t="shared" si="839"/>
        <v/>
      </c>
      <c r="AK2473" s="52" t="str">
        <f t="shared" si="840"/>
        <v/>
      </c>
      <c r="AL2473" s="52" t="str">
        <f t="shared" si="841"/>
        <v/>
      </c>
      <c r="AM2473" s="48" t="str">
        <f t="shared" si="842"/>
        <v/>
      </c>
      <c r="AN2473" s="48" t="str">
        <f t="shared" si="843"/>
        <v/>
      </c>
      <c r="AP2473" s="18" t="str">
        <f t="shared" si="844"/>
        <v/>
      </c>
      <c r="AQ2473" s="18" t="str">
        <f t="shared" si="845"/>
        <v/>
      </c>
      <c r="AR2473" s="18">
        <v>2.5340000000000001E-2</v>
      </c>
      <c r="AS2473" s="18">
        <f>IF(AF!$D$27="Todos",1,IF(M2473=AF!$D$27,1,0))</f>
        <v>1</v>
      </c>
      <c r="AT2473" s="53">
        <f>IF(AND(E2473=AF!$D$6,OR(LT!M2473=AF!$D$27,AF!$D$27="Todos"),OR(AP2473=AF!$E$8,AQ2473=AF!$E$8)),AR2473+AS2473,0)</f>
        <v>0</v>
      </c>
      <c r="AU2473" s="18" t="str">
        <f t="shared" si="846"/>
        <v/>
      </c>
      <c r="AV2473" s="54" t="str">
        <f t="shared" si="847"/>
        <v/>
      </c>
      <c r="AW2473" s="54" t="str">
        <f t="shared" si="848"/>
        <v/>
      </c>
      <c r="AX2473" s="18" t="str">
        <f t="shared" si="849"/>
        <v/>
      </c>
      <c r="AY2473" s="18" t="str">
        <f t="shared" si="850"/>
        <v/>
      </c>
      <c r="BA2473" s="18">
        <f>IF($E2473=AF!$D$6,IF($M2473="Concluída no prazo",2,IF($M2473="Concluída com atraso",1,0)),0)</f>
        <v>0</v>
      </c>
      <c r="BB2473" s="18">
        <f>IF($E2473=AF!$D$6,IF($M2473="Atrasada",2,IF($M2473="Concluída com atraso",1,0)),0)</f>
        <v>0</v>
      </c>
      <c r="BC2473" s="18">
        <v>2.4670000000000001E-2</v>
      </c>
      <c r="BD2473" s="18">
        <f t="shared" si="857"/>
        <v>2.4670000000000001E-2</v>
      </c>
      <c r="BE2473" s="18">
        <f t="shared" si="857"/>
        <v>2.4670000000000001E-2</v>
      </c>
      <c r="BF2473" s="18" t="str">
        <f t="shared" si="851"/>
        <v/>
      </c>
      <c r="BN2473" s="18" t="str">
        <f t="shared" si="852"/>
        <v>s</v>
      </c>
    </row>
    <row r="2474" spans="3:66" ht="50.1" customHeight="1" thickTop="1" thickBot="1" x14ac:dyDescent="0.3">
      <c r="C2474" s="46"/>
      <c r="D2474" s="46"/>
      <c r="E2474" s="46"/>
      <c r="F2474" s="122"/>
      <c r="G2474" s="122"/>
      <c r="H2474" s="78" t="str">
        <f t="shared" si="853"/>
        <v/>
      </c>
      <c r="I2474" s="78" t="str">
        <f t="shared" si="854"/>
        <v/>
      </c>
      <c r="J2474" s="16"/>
      <c r="K2474" s="46" t="str">
        <f t="shared" si="855"/>
        <v/>
      </c>
      <c r="L2474" s="16"/>
      <c r="M2474" s="16"/>
      <c r="N2474" s="46"/>
      <c r="O2474" s="47" t="str">
        <f t="shared" si="858"/>
        <v/>
      </c>
      <c r="P2474" s="47"/>
      <c r="Q2474" s="48" t="str">
        <f>IFERROR(VLOOKUP(E2474,Funcionários!$C$8:$E$207,3,FALSE),"")</f>
        <v/>
      </c>
      <c r="R2474" s="47"/>
      <c r="S2474" s="49" t="str">
        <f t="shared" si="859"/>
        <v/>
      </c>
      <c r="T2474" s="49">
        <v>2.4680000000000001E-2</v>
      </c>
      <c r="U2474" s="48" t="str">
        <f>IF(Funcionários!C2475=0,"",Funcionários!C2475)</f>
        <v/>
      </c>
      <c r="V2474" s="50">
        <f>IF(U2474="",0,IF(COUNTIFS($E$7:$E$3006,U2474,$I$7:$I$3006,'RC'!$E$6)=0,0,COUNTIFS($M$7:$M$3006,"Concluída no prazo",$E$7:$E$3006,U2474,$I$7:$I$3006,'RC'!$E$6)/COUNTIFS($E$7:$E$3006,U2474,$I$7:$I$3006,'RC'!$E$6)))</f>
        <v>0</v>
      </c>
      <c r="W2474" s="49">
        <f>SUMIFS($J$7:$J$3006,$E$7:$E$3006,U2474,$I$7:$I$3006,'RC'!$E$6)+SUMIFS($L$7:$L$3006,$E$7:$E$3006,U2474,$I$7:$I$3006,'RC'!$E$6)</f>
        <v>0</v>
      </c>
      <c r="X2474" s="48">
        <f>COUNTIFS($E$7:$E$3006,U2474,$I$7:$I$3006,'RC'!$E$6)</f>
        <v>0</v>
      </c>
      <c r="Y2474" s="48"/>
      <c r="Z2474" s="51" t="str">
        <f>IF(AQ2474='RC'!$E$6,AC2474*1000+AD2474,"")</f>
        <v/>
      </c>
      <c r="AA2474" s="51" t="str">
        <f>IF(AB2474="","",IF(AQ2474='RC'!$E$6,AC2474*1000-AD2474,""))</f>
        <v/>
      </c>
      <c r="AB2474" s="48" t="str">
        <f>IFERROR(VLOOKUP(E2474,Funcionários!$C$8:$E$207,3,FALSE),"")</f>
        <v/>
      </c>
      <c r="AC2474" s="50" t="str">
        <f>IF(AB2474="","",IF(COUNTIFS($AB$7:$AB$3006,AB2474,$AQ$7:$AQ$3006,'RC'!$E$6)=0,"",COUNTIFS($M$7:$M$3006,"Concluída no prazo",$AB$7:$AB$3006,AB2474,$AQ$7:$AQ$3006,'RC'!$E$6)/COUNTIFS($AB$7:$AB$3006,AB2474,$AQ$7:$AQ$3006,'RC'!$E$6)))</f>
        <v/>
      </c>
      <c r="AD2474" s="48">
        <f>SUMIF($AQ$7:$AQ$3006,'RC'!$E$6,$J$7:$J$3006)+SUMIF($AQ$7:$AQ$3006,'RC'!$E$6,$L$7:$L$3006)</f>
        <v>21</v>
      </c>
      <c r="AF2474" s="48">
        <v>2.53299999999924E-2</v>
      </c>
      <c r="AG2474" s="48">
        <f>IF(OR(AQ2474="",AQ2474&lt;&gt;'RC'!$E$6,AB2474&lt;&gt;'RC'!$D$21),0,1)</f>
        <v>0</v>
      </c>
      <c r="AH2474" s="48">
        <f t="shared" si="856"/>
        <v>2.53299999999924E-2</v>
      </c>
      <c r="AI2474" s="48" t="str">
        <f t="shared" si="838"/>
        <v/>
      </c>
      <c r="AJ2474" s="48" t="str">
        <f t="shared" si="839"/>
        <v/>
      </c>
      <c r="AK2474" s="52" t="str">
        <f t="shared" si="840"/>
        <v/>
      </c>
      <c r="AL2474" s="52" t="str">
        <f t="shared" si="841"/>
        <v/>
      </c>
      <c r="AM2474" s="48" t="str">
        <f t="shared" si="842"/>
        <v/>
      </c>
      <c r="AN2474" s="48" t="str">
        <f t="shared" si="843"/>
        <v/>
      </c>
      <c r="AP2474" s="18" t="str">
        <f t="shared" si="844"/>
        <v/>
      </c>
      <c r="AQ2474" s="18" t="str">
        <f t="shared" si="845"/>
        <v/>
      </c>
      <c r="AR2474" s="18">
        <v>2.5329999999999998E-2</v>
      </c>
      <c r="AS2474" s="18">
        <f>IF(AF!$D$27="Todos",1,IF(M2474=AF!$D$27,1,0))</f>
        <v>1</v>
      </c>
      <c r="AT2474" s="53">
        <f>IF(AND(E2474=AF!$D$6,OR(LT!M2474=AF!$D$27,AF!$D$27="Todos"),OR(AP2474=AF!$E$8,AQ2474=AF!$E$8)),AR2474+AS2474,0)</f>
        <v>0</v>
      </c>
      <c r="AU2474" s="18" t="str">
        <f t="shared" si="846"/>
        <v/>
      </c>
      <c r="AV2474" s="54" t="str">
        <f t="shared" si="847"/>
        <v/>
      </c>
      <c r="AW2474" s="54" t="str">
        <f t="shared" si="848"/>
        <v/>
      </c>
      <c r="AX2474" s="18" t="str">
        <f t="shared" si="849"/>
        <v/>
      </c>
      <c r="AY2474" s="18" t="str">
        <f t="shared" si="850"/>
        <v/>
      </c>
      <c r="BA2474" s="18">
        <f>IF($E2474=AF!$D$6,IF($M2474="Concluída no prazo",2,IF($M2474="Concluída com atraso",1,0)),0)</f>
        <v>0</v>
      </c>
      <c r="BB2474" s="18">
        <f>IF($E2474=AF!$D$6,IF($M2474="Atrasada",2,IF($M2474="Concluída com atraso",1,0)),0)</f>
        <v>0</v>
      </c>
      <c r="BC2474" s="18">
        <v>2.4680000000000001E-2</v>
      </c>
      <c r="BD2474" s="18">
        <f t="shared" si="857"/>
        <v>2.4680000000000001E-2</v>
      </c>
      <c r="BE2474" s="18">
        <f t="shared" si="857"/>
        <v>2.4680000000000001E-2</v>
      </c>
      <c r="BF2474" s="18" t="str">
        <f t="shared" si="851"/>
        <v/>
      </c>
      <c r="BN2474" s="18" t="str">
        <f t="shared" si="852"/>
        <v>s</v>
      </c>
    </row>
    <row r="2475" spans="3:66" ht="50.1" customHeight="1" thickTop="1" thickBot="1" x14ac:dyDescent="0.3">
      <c r="C2475" s="46"/>
      <c r="D2475" s="46"/>
      <c r="E2475" s="46"/>
      <c r="F2475" s="122"/>
      <c r="G2475" s="122"/>
      <c r="H2475" s="78" t="str">
        <f t="shared" si="853"/>
        <v/>
      </c>
      <c r="I2475" s="78" t="str">
        <f t="shared" si="854"/>
        <v/>
      </c>
      <c r="J2475" s="16"/>
      <c r="K2475" s="46" t="str">
        <f t="shared" si="855"/>
        <v/>
      </c>
      <c r="L2475" s="16"/>
      <c r="M2475" s="16"/>
      <c r="N2475" s="46"/>
      <c r="O2475" s="47" t="str">
        <f t="shared" si="858"/>
        <v/>
      </c>
      <c r="P2475" s="47"/>
      <c r="Q2475" s="48" t="str">
        <f>IFERROR(VLOOKUP(E2475,Funcionários!$C$8:$E$207,3,FALSE),"")</f>
        <v/>
      </c>
      <c r="R2475" s="47"/>
      <c r="S2475" s="49" t="str">
        <f t="shared" si="859"/>
        <v/>
      </c>
      <c r="T2475" s="49">
        <v>2.469E-2</v>
      </c>
      <c r="U2475" s="48" t="str">
        <f>IF(Funcionários!C2476=0,"",Funcionários!C2476)</f>
        <v/>
      </c>
      <c r="V2475" s="50">
        <f>IF(U2475="",0,IF(COUNTIFS($E$7:$E$3006,U2475,$I$7:$I$3006,'RC'!$E$6)=0,0,COUNTIFS($M$7:$M$3006,"Concluída no prazo",$E$7:$E$3006,U2475,$I$7:$I$3006,'RC'!$E$6)/COUNTIFS($E$7:$E$3006,U2475,$I$7:$I$3006,'RC'!$E$6)))</f>
        <v>0</v>
      </c>
      <c r="W2475" s="49">
        <f>SUMIFS($J$7:$J$3006,$E$7:$E$3006,U2475,$I$7:$I$3006,'RC'!$E$6)+SUMIFS($L$7:$L$3006,$E$7:$E$3006,U2475,$I$7:$I$3006,'RC'!$E$6)</f>
        <v>0</v>
      </c>
      <c r="X2475" s="48">
        <f>COUNTIFS($E$7:$E$3006,U2475,$I$7:$I$3006,'RC'!$E$6)</f>
        <v>0</v>
      </c>
      <c r="Y2475" s="48"/>
      <c r="Z2475" s="51" t="str">
        <f>IF(AQ2475='RC'!$E$6,AC2475*1000+AD2475,"")</f>
        <v/>
      </c>
      <c r="AA2475" s="51" t="str">
        <f>IF(AB2475="","",IF(AQ2475='RC'!$E$6,AC2475*1000-AD2475,""))</f>
        <v/>
      </c>
      <c r="AB2475" s="48" t="str">
        <f>IFERROR(VLOOKUP(E2475,Funcionários!$C$8:$E$207,3,FALSE),"")</f>
        <v/>
      </c>
      <c r="AC2475" s="50" t="str">
        <f>IF(AB2475="","",IF(COUNTIFS($AB$7:$AB$3006,AB2475,$AQ$7:$AQ$3006,'RC'!$E$6)=0,"",COUNTIFS($M$7:$M$3006,"Concluída no prazo",$AB$7:$AB$3006,AB2475,$AQ$7:$AQ$3006,'RC'!$E$6)/COUNTIFS($AB$7:$AB$3006,AB2475,$AQ$7:$AQ$3006,'RC'!$E$6)))</f>
        <v/>
      </c>
      <c r="AD2475" s="48">
        <f>SUMIF($AQ$7:$AQ$3006,'RC'!$E$6,$J$7:$J$3006)+SUMIF($AQ$7:$AQ$3006,'RC'!$E$6,$L$7:$L$3006)</f>
        <v>21</v>
      </c>
      <c r="AF2475" s="48">
        <v>2.5319999999992401E-2</v>
      </c>
      <c r="AG2475" s="48">
        <f>IF(OR(AQ2475="",AQ2475&lt;&gt;'RC'!$E$6,AB2475&lt;&gt;'RC'!$D$21),0,1)</f>
        <v>0</v>
      </c>
      <c r="AH2475" s="48">
        <f t="shared" si="856"/>
        <v>2.5319999999992401E-2</v>
      </c>
      <c r="AI2475" s="48" t="str">
        <f t="shared" si="838"/>
        <v/>
      </c>
      <c r="AJ2475" s="48" t="str">
        <f t="shared" si="839"/>
        <v/>
      </c>
      <c r="AK2475" s="52" t="str">
        <f t="shared" si="840"/>
        <v/>
      </c>
      <c r="AL2475" s="52" t="str">
        <f t="shared" si="841"/>
        <v/>
      </c>
      <c r="AM2475" s="48" t="str">
        <f t="shared" si="842"/>
        <v/>
      </c>
      <c r="AN2475" s="48" t="str">
        <f t="shared" si="843"/>
        <v/>
      </c>
      <c r="AP2475" s="18" t="str">
        <f t="shared" si="844"/>
        <v/>
      </c>
      <c r="AQ2475" s="18" t="str">
        <f t="shared" si="845"/>
        <v/>
      </c>
      <c r="AR2475" s="18">
        <v>2.5319999999999999E-2</v>
      </c>
      <c r="AS2475" s="18">
        <f>IF(AF!$D$27="Todos",1,IF(M2475=AF!$D$27,1,0))</f>
        <v>1</v>
      </c>
      <c r="AT2475" s="53">
        <f>IF(AND(E2475=AF!$D$6,OR(LT!M2475=AF!$D$27,AF!$D$27="Todos"),OR(AP2475=AF!$E$8,AQ2475=AF!$E$8)),AR2475+AS2475,0)</f>
        <v>0</v>
      </c>
      <c r="AU2475" s="18" t="str">
        <f t="shared" si="846"/>
        <v/>
      </c>
      <c r="AV2475" s="54" t="str">
        <f t="shared" si="847"/>
        <v/>
      </c>
      <c r="AW2475" s="54" t="str">
        <f t="shared" si="848"/>
        <v/>
      </c>
      <c r="AX2475" s="18" t="str">
        <f t="shared" si="849"/>
        <v/>
      </c>
      <c r="AY2475" s="18" t="str">
        <f t="shared" si="850"/>
        <v/>
      </c>
      <c r="BA2475" s="18">
        <f>IF($E2475=AF!$D$6,IF($M2475="Concluída no prazo",2,IF($M2475="Concluída com atraso",1,0)),0)</f>
        <v>0</v>
      </c>
      <c r="BB2475" s="18">
        <f>IF($E2475=AF!$D$6,IF($M2475="Atrasada",2,IF($M2475="Concluída com atraso",1,0)),0)</f>
        <v>0</v>
      </c>
      <c r="BC2475" s="18">
        <v>2.469E-2</v>
      </c>
      <c r="BD2475" s="18">
        <f t="shared" si="857"/>
        <v>2.469E-2</v>
      </c>
      <c r="BE2475" s="18">
        <f t="shared" si="857"/>
        <v>2.469E-2</v>
      </c>
      <c r="BF2475" s="18" t="str">
        <f t="shared" si="851"/>
        <v/>
      </c>
      <c r="BN2475" s="18" t="str">
        <f t="shared" si="852"/>
        <v>s</v>
      </c>
    </row>
    <row r="2476" spans="3:66" ht="50.1" customHeight="1" thickTop="1" thickBot="1" x14ac:dyDescent="0.3">
      <c r="C2476" s="46"/>
      <c r="D2476" s="46"/>
      <c r="E2476" s="46"/>
      <c r="F2476" s="122"/>
      <c r="G2476" s="122"/>
      <c r="H2476" s="78" t="str">
        <f t="shared" si="853"/>
        <v/>
      </c>
      <c r="I2476" s="78" t="str">
        <f t="shared" si="854"/>
        <v/>
      </c>
      <c r="J2476" s="16"/>
      <c r="K2476" s="46" t="str">
        <f t="shared" si="855"/>
        <v/>
      </c>
      <c r="L2476" s="16"/>
      <c r="M2476" s="16"/>
      <c r="N2476" s="46"/>
      <c r="O2476" s="47" t="str">
        <f t="shared" si="858"/>
        <v/>
      </c>
      <c r="P2476" s="47"/>
      <c r="Q2476" s="48" t="str">
        <f>IFERROR(VLOOKUP(E2476,Funcionários!$C$8:$E$207,3,FALSE),"")</f>
        <v/>
      </c>
      <c r="R2476" s="47"/>
      <c r="S2476" s="49" t="str">
        <f t="shared" si="859"/>
        <v/>
      </c>
      <c r="T2476" s="49">
        <v>2.47E-2</v>
      </c>
      <c r="U2476" s="48" t="str">
        <f>IF(Funcionários!C2477=0,"",Funcionários!C2477)</f>
        <v/>
      </c>
      <c r="V2476" s="50">
        <f>IF(U2476="",0,IF(COUNTIFS($E$7:$E$3006,U2476,$I$7:$I$3006,'RC'!$E$6)=0,0,COUNTIFS($M$7:$M$3006,"Concluída no prazo",$E$7:$E$3006,U2476,$I$7:$I$3006,'RC'!$E$6)/COUNTIFS($E$7:$E$3006,U2476,$I$7:$I$3006,'RC'!$E$6)))</f>
        <v>0</v>
      </c>
      <c r="W2476" s="49">
        <f>SUMIFS($J$7:$J$3006,$E$7:$E$3006,U2476,$I$7:$I$3006,'RC'!$E$6)+SUMIFS($L$7:$L$3006,$E$7:$E$3006,U2476,$I$7:$I$3006,'RC'!$E$6)</f>
        <v>0</v>
      </c>
      <c r="X2476" s="48">
        <f>COUNTIFS($E$7:$E$3006,U2476,$I$7:$I$3006,'RC'!$E$6)</f>
        <v>0</v>
      </c>
      <c r="Y2476" s="48"/>
      <c r="Z2476" s="51" t="str">
        <f>IF(AQ2476='RC'!$E$6,AC2476*1000+AD2476,"")</f>
        <v/>
      </c>
      <c r="AA2476" s="51" t="str">
        <f>IF(AB2476="","",IF(AQ2476='RC'!$E$6,AC2476*1000-AD2476,""))</f>
        <v/>
      </c>
      <c r="AB2476" s="48" t="str">
        <f>IFERROR(VLOOKUP(E2476,Funcionários!$C$8:$E$207,3,FALSE),"")</f>
        <v/>
      </c>
      <c r="AC2476" s="50" t="str">
        <f>IF(AB2476="","",IF(COUNTIFS($AB$7:$AB$3006,AB2476,$AQ$7:$AQ$3006,'RC'!$E$6)=0,"",COUNTIFS($M$7:$M$3006,"Concluída no prazo",$AB$7:$AB$3006,AB2476,$AQ$7:$AQ$3006,'RC'!$E$6)/COUNTIFS($AB$7:$AB$3006,AB2476,$AQ$7:$AQ$3006,'RC'!$E$6)))</f>
        <v/>
      </c>
      <c r="AD2476" s="48">
        <f>SUMIF($AQ$7:$AQ$3006,'RC'!$E$6,$J$7:$J$3006)+SUMIF($AQ$7:$AQ$3006,'RC'!$E$6,$L$7:$L$3006)</f>
        <v>21</v>
      </c>
      <c r="AF2476" s="48">
        <v>2.5309999999992401E-2</v>
      </c>
      <c r="AG2476" s="48">
        <f>IF(OR(AQ2476="",AQ2476&lt;&gt;'RC'!$E$6,AB2476&lt;&gt;'RC'!$D$21),0,1)</f>
        <v>0</v>
      </c>
      <c r="AH2476" s="48">
        <f t="shared" si="856"/>
        <v>2.5309999999992401E-2</v>
      </c>
      <c r="AI2476" s="48" t="str">
        <f t="shared" si="838"/>
        <v/>
      </c>
      <c r="AJ2476" s="48" t="str">
        <f t="shared" si="839"/>
        <v/>
      </c>
      <c r="AK2476" s="52" t="str">
        <f t="shared" si="840"/>
        <v/>
      </c>
      <c r="AL2476" s="52" t="str">
        <f t="shared" si="841"/>
        <v/>
      </c>
      <c r="AM2476" s="48" t="str">
        <f t="shared" si="842"/>
        <v/>
      </c>
      <c r="AN2476" s="48" t="str">
        <f t="shared" si="843"/>
        <v/>
      </c>
      <c r="AP2476" s="18" t="str">
        <f t="shared" si="844"/>
        <v/>
      </c>
      <c r="AQ2476" s="18" t="str">
        <f t="shared" si="845"/>
        <v/>
      </c>
      <c r="AR2476" s="18">
        <v>2.5309999999999999E-2</v>
      </c>
      <c r="AS2476" s="18">
        <f>IF(AF!$D$27="Todos",1,IF(M2476=AF!$D$27,1,0))</f>
        <v>1</v>
      </c>
      <c r="AT2476" s="53">
        <f>IF(AND(E2476=AF!$D$6,OR(LT!M2476=AF!$D$27,AF!$D$27="Todos"),OR(AP2476=AF!$E$8,AQ2476=AF!$E$8)),AR2476+AS2476,0)</f>
        <v>0</v>
      </c>
      <c r="AU2476" s="18" t="str">
        <f t="shared" si="846"/>
        <v/>
      </c>
      <c r="AV2476" s="54" t="str">
        <f t="shared" si="847"/>
        <v/>
      </c>
      <c r="AW2476" s="54" t="str">
        <f t="shared" si="848"/>
        <v/>
      </c>
      <c r="AX2476" s="18" t="str">
        <f t="shared" si="849"/>
        <v/>
      </c>
      <c r="AY2476" s="18" t="str">
        <f t="shared" si="850"/>
        <v/>
      </c>
      <c r="BA2476" s="18">
        <f>IF($E2476=AF!$D$6,IF($M2476="Concluída no prazo",2,IF($M2476="Concluída com atraso",1,0)),0)</f>
        <v>0</v>
      </c>
      <c r="BB2476" s="18">
        <f>IF($E2476=AF!$D$6,IF($M2476="Atrasada",2,IF($M2476="Concluída com atraso",1,0)),0)</f>
        <v>0</v>
      </c>
      <c r="BC2476" s="18">
        <v>2.47E-2</v>
      </c>
      <c r="BD2476" s="18">
        <f t="shared" si="857"/>
        <v>2.47E-2</v>
      </c>
      <c r="BE2476" s="18">
        <f t="shared" si="857"/>
        <v>2.47E-2</v>
      </c>
      <c r="BF2476" s="18" t="str">
        <f t="shared" si="851"/>
        <v/>
      </c>
      <c r="BN2476" s="18" t="str">
        <f t="shared" si="852"/>
        <v>s</v>
      </c>
    </row>
    <row r="2477" spans="3:66" ht="50.1" customHeight="1" thickTop="1" thickBot="1" x14ac:dyDescent="0.3">
      <c r="C2477" s="46"/>
      <c r="D2477" s="46"/>
      <c r="E2477" s="46"/>
      <c r="F2477" s="122"/>
      <c r="G2477" s="122"/>
      <c r="H2477" s="78" t="str">
        <f t="shared" si="853"/>
        <v/>
      </c>
      <c r="I2477" s="78" t="str">
        <f t="shared" si="854"/>
        <v/>
      </c>
      <c r="J2477" s="16"/>
      <c r="K2477" s="46" t="str">
        <f t="shared" si="855"/>
        <v/>
      </c>
      <c r="L2477" s="16"/>
      <c r="M2477" s="16"/>
      <c r="N2477" s="46"/>
      <c r="O2477" s="47" t="str">
        <f t="shared" si="858"/>
        <v/>
      </c>
      <c r="P2477" s="47"/>
      <c r="Q2477" s="48" t="str">
        <f>IFERROR(VLOOKUP(E2477,Funcionários!$C$8:$E$207,3,FALSE),"")</f>
        <v/>
      </c>
      <c r="R2477" s="47"/>
      <c r="S2477" s="49" t="str">
        <f t="shared" si="859"/>
        <v/>
      </c>
      <c r="T2477" s="49">
        <v>2.4709999999999999E-2</v>
      </c>
      <c r="U2477" s="48" t="str">
        <f>IF(Funcionários!C2478=0,"",Funcionários!C2478)</f>
        <v/>
      </c>
      <c r="V2477" s="50">
        <f>IF(U2477="",0,IF(COUNTIFS($E$7:$E$3006,U2477,$I$7:$I$3006,'RC'!$E$6)=0,0,COUNTIFS($M$7:$M$3006,"Concluída no prazo",$E$7:$E$3006,U2477,$I$7:$I$3006,'RC'!$E$6)/COUNTIFS($E$7:$E$3006,U2477,$I$7:$I$3006,'RC'!$E$6)))</f>
        <v>0</v>
      </c>
      <c r="W2477" s="49">
        <f>SUMIFS($J$7:$J$3006,$E$7:$E$3006,U2477,$I$7:$I$3006,'RC'!$E$6)+SUMIFS($L$7:$L$3006,$E$7:$E$3006,U2477,$I$7:$I$3006,'RC'!$E$6)</f>
        <v>0</v>
      </c>
      <c r="X2477" s="48">
        <f>COUNTIFS($E$7:$E$3006,U2477,$I$7:$I$3006,'RC'!$E$6)</f>
        <v>0</v>
      </c>
      <c r="Y2477" s="48"/>
      <c r="Z2477" s="51" t="str">
        <f>IF(AQ2477='RC'!$E$6,AC2477*1000+AD2477,"")</f>
        <v/>
      </c>
      <c r="AA2477" s="51" t="str">
        <f>IF(AB2477="","",IF(AQ2477='RC'!$E$6,AC2477*1000-AD2477,""))</f>
        <v/>
      </c>
      <c r="AB2477" s="48" t="str">
        <f>IFERROR(VLOOKUP(E2477,Funcionários!$C$8:$E$207,3,FALSE),"")</f>
        <v/>
      </c>
      <c r="AC2477" s="50" t="str">
        <f>IF(AB2477="","",IF(COUNTIFS($AB$7:$AB$3006,AB2477,$AQ$7:$AQ$3006,'RC'!$E$6)=0,"",COUNTIFS($M$7:$M$3006,"Concluída no prazo",$AB$7:$AB$3006,AB2477,$AQ$7:$AQ$3006,'RC'!$E$6)/COUNTIFS($AB$7:$AB$3006,AB2477,$AQ$7:$AQ$3006,'RC'!$E$6)))</f>
        <v/>
      </c>
      <c r="AD2477" s="48">
        <f>SUMIF($AQ$7:$AQ$3006,'RC'!$E$6,$J$7:$J$3006)+SUMIF($AQ$7:$AQ$3006,'RC'!$E$6,$L$7:$L$3006)</f>
        <v>21</v>
      </c>
      <c r="AF2477" s="48">
        <v>2.5299999999992401E-2</v>
      </c>
      <c r="AG2477" s="48">
        <f>IF(OR(AQ2477="",AQ2477&lt;&gt;'RC'!$E$6,AB2477&lt;&gt;'RC'!$D$21),0,1)</f>
        <v>0</v>
      </c>
      <c r="AH2477" s="48">
        <f t="shared" si="856"/>
        <v>2.5299999999992401E-2</v>
      </c>
      <c r="AI2477" s="48" t="str">
        <f t="shared" si="838"/>
        <v/>
      </c>
      <c r="AJ2477" s="48" t="str">
        <f t="shared" si="839"/>
        <v/>
      </c>
      <c r="AK2477" s="52" t="str">
        <f t="shared" si="840"/>
        <v/>
      </c>
      <c r="AL2477" s="52" t="str">
        <f t="shared" si="841"/>
        <v/>
      </c>
      <c r="AM2477" s="48" t="str">
        <f t="shared" si="842"/>
        <v/>
      </c>
      <c r="AN2477" s="48" t="str">
        <f t="shared" si="843"/>
        <v/>
      </c>
      <c r="AP2477" s="18" t="str">
        <f t="shared" si="844"/>
        <v/>
      </c>
      <c r="AQ2477" s="18" t="str">
        <f t="shared" si="845"/>
        <v/>
      </c>
      <c r="AR2477" s="18">
        <v>2.53E-2</v>
      </c>
      <c r="AS2477" s="18">
        <f>IF(AF!$D$27="Todos",1,IF(M2477=AF!$D$27,1,0))</f>
        <v>1</v>
      </c>
      <c r="AT2477" s="53">
        <f>IF(AND(E2477=AF!$D$6,OR(LT!M2477=AF!$D$27,AF!$D$27="Todos"),OR(AP2477=AF!$E$8,AQ2477=AF!$E$8)),AR2477+AS2477,0)</f>
        <v>0</v>
      </c>
      <c r="AU2477" s="18" t="str">
        <f t="shared" si="846"/>
        <v/>
      </c>
      <c r="AV2477" s="54" t="str">
        <f t="shared" si="847"/>
        <v/>
      </c>
      <c r="AW2477" s="54" t="str">
        <f t="shared" si="848"/>
        <v/>
      </c>
      <c r="AX2477" s="18" t="str">
        <f t="shared" si="849"/>
        <v/>
      </c>
      <c r="AY2477" s="18" t="str">
        <f t="shared" si="850"/>
        <v/>
      </c>
      <c r="BA2477" s="18">
        <f>IF($E2477=AF!$D$6,IF($M2477="Concluída no prazo",2,IF($M2477="Concluída com atraso",1,0)),0)</f>
        <v>0</v>
      </c>
      <c r="BB2477" s="18">
        <f>IF($E2477=AF!$D$6,IF($M2477="Atrasada",2,IF($M2477="Concluída com atraso",1,0)),0)</f>
        <v>0</v>
      </c>
      <c r="BC2477" s="18">
        <v>2.4709999999999999E-2</v>
      </c>
      <c r="BD2477" s="18">
        <f t="shared" si="857"/>
        <v>2.4709999999999999E-2</v>
      </c>
      <c r="BE2477" s="18">
        <f t="shared" si="857"/>
        <v>2.4709999999999999E-2</v>
      </c>
      <c r="BF2477" s="18" t="str">
        <f t="shared" si="851"/>
        <v/>
      </c>
      <c r="BN2477" s="18" t="str">
        <f t="shared" si="852"/>
        <v>s</v>
      </c>
    </row>
    <row r="2478" spans="3:66" ht="50.1" customHeight="1" thickTop="1" thickBot="1" x14ac:dyDescent="0.3">
      <c r="C2478" s="46"/>
      <c r="D2478" s="46"/>
      <c r="E2478" s="46"/>
      <c r="F2478" s="122"/>
      <c r="G2478" s="122"/>
      <c r="H2478" s="78" t="str">
        <f t="shared" si="853"/>
        <v/>
      </c>
      <c r="I2478" s="78" t="str">
        <f t="shared" si="854"/>
        <v/>
      </c>
      <c r="J2478" s="16"/>
      <c r="K2478" s="46" t="str">
        <f t="shared" si="855"/>
        <v/>
      </c>
      <c r="L2478" s="16"/>
      <c r="M2478" s="16"/>
      <c r="N2478" s="46"/>
      <c r="O2478" s="47" t="str">
        <f t="shared" si="858"/>
        <v/>
      </c>
      <c r="P2478" s="47"/>
      <c r="Q2478" s="48" t="str">
        <f>IFERROR(VLOOKUP(E2478,Funcionários!$C$8:$E$207,3,FALSE),"")</f>
        <v/>
      </c>
      <c r="R2478" s="47"/>
      <c r="S2478" s="49" t="str">
        <f t="shared" si="859"/>
        <v/>
      </c>
      <c r="T2478" s="49">
        <v>2.4719999999999999E-2</v>
      </c>
      <c r="U2478" s="48" t="str">
        <f>IF(Funcionários!C2479=0,"",Funcionários!C2479)</f>
        <v/>
      </c>
      <c r="V2478" s="50">
        <f>IF(U2478="",0,IF(COUNTIFS($E$7:$E$3006,U2478,$I$7:$I$3006,'RC'!$E$6)=0,0,COUNTIFS($M$7:$M$3006,"Concluída no prazo",$E$7:$E$3006,U2478,$I$7:$I$3006,'RC'!$E$6)/COUNTIFS($E$7:$E$3006,U2478,$I$7:$I$3006,'RC'!$E$6)))</f>
        <v>0</v>
      </c>
      <c r="W2478" s="49">
        <f>SUMIFS($J$7:$J$3006,$E$7:$E$3006,U2478,$I$7:$I$3006,'RC'!$E$6)+SUMIFS($L$7:$L$3006,$E$7:$E$3006,U2478,$I$7:$I$3006,'RC'!$E$6)</f>
        <v>0</v>
      </c>
      <c r="X2478" s="48">
        <f>COUNTIFS($E$7:$E$3006,U2478,$I$7:$I$3006,'RC'!$E$6)</f>
        <v>0</v>
      </c>
      <c r="Y2478" s="48"/>
      <c r="Z2478" s="51" t="str">
        <f>IF(AQ2478='RC'!$E$6,AC2478*1000+AD2478,"")</f>
        <v/>
      </c>
      <c r="AA2478" s="51" t="str">
        <f>IF(AB2478="","",IF(AQ2478='RC'!$E$6,AC2478*1000-AD2478,""))</f>
        <v/>
      </c>
      <c r="AB2478" s="48" t="str">
        <f>IFERROR(VLOOKUP(E2478,Funcionários!$C$8:$E$207,3,FALSE),"")</f>
        <v/>
      </c>
      <c r="AC2478" s="50" t="str">
        <f>IF(AB2478="","",IF(COUNTIFS($AB$7:$AB$3006,AB2478,$AQ$7:$AQ$3006,'RC'!$E$6)=0,"",COUNTIFS($M$7:$M$3006,"Concluída no prazo",$AB$7:$AB$3006,AB2478,$AQ$7:$AQ$3006,'RC'!$E$6)/COUNTIFS($AB$7:$AB$3006,AB2478,$AQ$7:$AQ$3006,'RC'!$E$6)))</f>
        <v/>
      </c>
      <c r="AD2478" s="48">
        <f>SUMIF($AQ$7:$AQ$3006,'RC'!$E$6,$J$7:$J$3006)+SUMIF($AQ$7:$AQ$3006,'RC'!$E$6,$L$7:$L$3006)</f>
        <v>21</v>
      </c>
      <c r="AF2478" s="48">
        <v>2.5289999999992398E-2</v>
      </c>
      <c r="AG2478" s="48">
        <f>IF(OR(AQ2478="",AQ2478&lt;&gt;'RC'!$E$6,AB2478&lt;&gt;'RC'!$D$21),0,1)</f>
        <v>0</v>
      </c>
      <c r="AH2478" s="48">
        <f t="shared" si="856"/>
        <v>2.5289999999992398E-2</v>
      </c>
      <c r="AI2478" s="48" t="str">
        <f t="shared" si="838"/>
        <v/>
      </c>
      <c r="AJ2478" s="48" t="str">
        <f t="shared" si="839"/>
        <v/>
      </c>
      <c r="AK2478" s="52" t="str">
        <f t="shared" si="840"/>
        <v/>
      </c>
      <c r="AL2478" s="52" t="str">
        <f t="shared" si="841"/>
        <v/>
      </c>
      <c r="AM2478" s="48" t="str">
        <f t="shared" si="842"/>
        <v/>
      </c>
      <c r="AN2478" s="48" t="str">
        <f t="shared" si="843"/>
        <v/>
      </c>
      <c r="AP2478" s="18" t="str">
        <f t="shared" si="844"/>
        <v/>
      </c>
      <c r="AQ2478" s="18" t="str">
        <f t="shared" si="845"/>
        <v/>
      </c>
      <c r="AR2478" s="18">
        <v>2.529E-2</v>
      </c>
      <c r="AS2478" s="18">
        <f>IF(AF!$D$27="Todos",1,IF(M2478=AF!$D$27,1,0))</f>
        <v>1</v>
      </c>
      <c r="AT2478" s="53">
        <f>IF(AND(E2478=AF!$D$6,OR(LT!M2478=AF!$D$27,AF!$D$27="Todos"),OR(AP2478=AF!$E$8,AQ2478=AF!$E$8)),AR2478+AS2478,0)</f>
        <v>0</v>
      </c>
      <c r="AU2478" s="18" t="str">
        <f t="shared" si="846"/>
        <v/>
      </c>
      <c r="AV2478" s="54" t="str">
        <f t="shared" si="847"/>
        <v/>
      </c>
      <c r="AW2478" s="54" t="str">
        <f t="shared" si="848"/>
        <v/>
      </c>
      <c r="AX2478" s="18" t="str">
        <f t="shared" si="849"/>
        <v/>
      </c>
      <c r="AY2478" s="18" t="str">
        <f t="shared" si="850"/>
        <v/>
      </c>
      <c r="BA2478" s="18">
        <f>IF($E2478=AF!$D$6,IF($M2478="Concluída no prazo",2,IF($M2478="Concluída com atraso",1,0)),0)</f>
        <v>0</v>
      </c>
      <c r="BB2478" s="18">
        <f>IF($E2478=AF!$D$6,IF($M2478="Atrasada",2,IF($M2478="Concluída com atraso",1,0)),0)</f>
        <v>0</v>
      </c>
      <c r="BC2478" s="18">
        <v>2.4719999999999999E-2</v>
      </c>
      <c r="BD2478" s="18">
        <f t="shared" si="857"/>
        <v>2.4719999999999999E-2</v>
      </c>
      <c r="BE2478" s="18">
        <f t="shared" si="857"/>
        <v>2.4719999999999999E-2</v>
      </c>
      <c r="BF2478" s="18" t="str">
        <f t="shared" si="851"/>
        <v/>
      </c>
      <c r="BN2478" s="18" t="str">
        <f t="shared" si="852"/>
        <v>s</v>
      </c>
    </row>
    <row r="2479" spans="3:66" ht="50.1" customHeight="1" thickTop="1" thickBot="1" x14ac:dyDescent="0.3">
      <c r="C2479" s="46"/>
      <c r="D2479" s="46"/>
      <c r="E2479" s="46"/>
      <c r="F2479" s="122"/>
      <c r="G2479" s="122"/>
      <c r="H2479" s="78" t="str">
        <f t="shared" si="853"/>
        <v/>
      </c>
      <c r="I2479" s="78" t="str">
        <f t="shared" si="854"/>
        <v/>
      </c>
      <c r="J2479" s="16"/>
      <c r="K2479" s="46" t="str">
        <f t="shared" si="855"/>
        <v/>
      </c>
      <c r="L2479" s="16"/>
      <c r="M2479" s="16"/>
      <c r="N2479" s="46"/>
      <c r="O2479" s="47" t="str">
        <f t="shared" si="858"/>
        <v/>
      </c>
      <c r="P2479" s="47"/>
      <c r="Q2479" s="48" t="str">
        <f>IFERROR(VLOOKUP(E2479,Funcionários!$C$8:$E$207,3,FALSE),"")</f>
        <v/>
      </c>
      <c r="R2479" s="47"/>
      <c r="S2479" s="49" t="str">
        <f t="shared" si="859"/>
        <v/>
      </c>
      <c r="T2479" s="49">
        <v>2.4729999999999999E-2</v>
      </c>
      <c r="U2479" s="48" t="str">
        <f>IF(Funcionários!C2480=0,"",Funcionários!C2480)</f>
        <v/>
      </c>
      <c r="V2479" s="50">
        <f>IF(U2479="",0,IF(COUNTIFS($E$7:$E$3006,U2479,$I$7:$I$3006,'RC'!$E$6)=0,0,COUNTIFS($M$7:$M$3006,"Concluída no prazo",$E$7:$E$3006,U2479,$I$7:$I$3006,'RC'!$E$6)/COUNTIFS($E$7:$E$3006,U2479,$I$7:$I$3006,'RC'!$E$6)))</f>
        <v>0</v>
      </c>
      <c r="W2479" s="49">
        <f>SUMIFS($J$7:$J$3006,$E$7:$E$3006,U2479,$I$7:$I$3006,'RC'!$E$6)+SUMIFS($L$7:$L$3006,$E$7:$E$3006,U2479,$I$7:$I$3006,'RC'!$E$6)</f>
        <v>0</v>
      </c>
      <c r="X2479" s="48">
        <f>COUNTIFS($E$7:$E$3006,U2479,$I$7:$I$3006,'RC'!$E$6)</f>
        <v>0</v>
      </c>
      <c r="Y2479" s="48"/>
      <c r="Z2479" s="51" t="str">
        <f>IF(AQ2479='RC'!$E$6,AC2479*1000+AD2479,"")</f>
        <v/>
      </c>
      <c r="AA2479" s="51" t="str">
        <f>IF(AB2479="","",IF(AQ2479='RC'!$E$6,AC2479*1000-AD2479,""))</f>
        <v/>
      </c>
      <c r="AB2479" s="48" t="str">
        <f>IFERROR(VLOOKUP(E2479,Funcionários!$C$8:$E$207,3,FALSE),"")</f>
        <v/>
      </c>
      <c r="AC2479" s="50" t="str">
        <f>IF(AB2479="","",IF(COUNTIFS($AB$7:$AB$3006,AB2479,$AQ$7:$AQ$3006,'RC'!$E$6)=0,"",COUNTIFS($M$7:$M$3006,"Concluída no prazo",$AB$7:$AB$3006,AB2479,$AQ$7:$AQ$3006,'RC'!$E$6)/COUNTIFS($AB$7:$AB$3006,AB2479,$AQ$7:$AQ$3006,'RC'!$E$6)))</f>
        <v/>
      </c>
      <c r="AD2479" s="48">
        <f>SUMIF($AQ$7:$AQ$3006,'RC'!$E$6,$J$7:$J$3006)+SUMIF($AQ$7:$AQ$3006,'RC'!$E$6,$L$7:$L$3006)</f>
        <v>21</v>
      </c>
      <c r="AF2479" s="48">
        <v>2.5279999999992399E-2</v>
      </c>
      <c r="AG2479" s="48">
        <f>IF(OR(AQ2479="",AQ2479&lt;&gt;'RC'!$E$6,AB2479&lt;&gt;'RC'!$D$21),0,1)</f>
        <v>0</v>
      </c>
      <c r="AH2479" s="48">
        <f t="shared" si="856"/>
        <v>2.5279999999992399E-2</v>
      </c>
      <c r="AI2479" s="48" t="str">
        <f t="shared" si="838"/>
        <v/>
      </c>
      <c r="AJ2479" s="48" t="str">
        <f t="shared" si="839"/>
        <v/>
      </c>
      <c r="AK2479" s="52" t="str">
        <f t="shared" si="840"/>
        <v/>
      </c>
      <c r="AL2479" s="52" t="str">
        <f t="shared" si="841"/>
        <v/>
      </c>
      <c r="AM2479" s="48" t="str">
        <f t="shared" si="842"/>
        <v/>
      </c>
      <c r="AN2479" s="48" t="str">
        <f t="shared" si="843"/>
        <v/>
      </c>
      <c r="AP2479" s="18" t="str">
        <f t="shared" si="844"/>
        <v/>
      </c>
      <c r="AQ2479" s="18" t="str">
        <f t="shared" si="845"/>
        <v/>
      </c>
      <c r="AR2479" s="18">
        <v>2.528E-2</v>
      </c>
      <c r="AS2479" s="18">
        <f>IF(AF!$D$27="Todos",1,IF(M2479=AF!$D$27,1,0))</f>
        <v>1</v>
      </c>
      <c r="AT2479" s="53">
        <f>IF(AND(E2479=AF!$D$6,OR(LT!M2479=AF!$D$27,AF!$D$27="Todos"),OR(AP2479=AF!$E$8,AQ2479=AF!$E$8)),AR2479+AS2479,0)</f>
        <v>0</v>
      </c>
      <c r="AU2479" s="18" t="str">
        <f t="shared" si="846"/>
        <v/>
      </c>
      <c r="AV2479" s="54" t="str">
        <f t="shared" si="847"/>
        <v/>
      </c>
      <c r="AW2479" s="54" t="str">
        <f t="shared" si="848"/>
        <v/>
      </c>
      <c r="AX2479" s="18" t="str">
        <f t="shared" si="849"/>
        <v/>
      </c>
      <c r="AY2479" s="18" t="str">
        <f t="shared" si="850"/>
        <v/>
      </c>
      <c r="BA2479" s="18">
        <f>IF($E2479=AF!$D$6,IF($M2479="Concluída no prazo",2,IF($M2479="Concluída com atraso",1,0)),0)</f>
        <v>0</v>
      </c>
      <c r="BB2479" s="18">
        <f>IF($E2479=AF!$D$6,IF($M2479="Atrasada",2,IF($M2479="Concluída com atraso",1,0)),0)</f>
        <v>0</v>
      </c>
      <c r="BC2479" s="18">
        <v>2.4729999999999999E-2</v>
      </c>
      <c r="BD2479" s="18">
        <f t="shared" si="857"/>
        <v>2.4729999999999999E-2</v>
      </c>
      <c r="BE2479" s="18">
        <f t="shared" si="857"/>
        <v>2.4729999999999999E-2</v>
      </c>
      <c r="BF2479" s="18" t="str">
        <f t="shared" si="851"/>
        <v/>
      </c>
      <c r="BN2479" s="18" t="str">
        <f t="shared" si="852"/>
        <v>s</v>
      </c>
    </row>
    <row r="2480" spans="3:66" ht="50.1" customHeight="1" thickTop="1" thickBot="1" x14ac:dyDescent="0.3">
      <c r="C2480" s="46"/>
      <c r="D2480" s="46"/>
      <c r="E2480" s="46"/>
      <c r="F2480" s="122"/>
      <c r="G2480" s="122"/>
      <c r="H2480" s="78" t="str">
        <f t="shared" si="853"/>
        <v/>
      </c>
      <c r="I2480" s="78" t="str">
        <f t="shared" si="854"/>
        <v/>
      </c>
      <c r="J2480" s="16"/>
      <c r="K2480" s="46" t="str">
        <f t="shared" si="855"/>
        <v/>
      </c>
      <c r="L2480" s="16"/>
      <c r="M2480" s="16"/>
      <c r="N2480" s="46"/>
      <c r="O2480" s="47" t="str">
        <f t="shared" si="858"/>
        <v/>
      </c>
      <c r="P2480" s="47"/>
      <c r="Q2480" s="48" t="str">
        <f>IFERROR(VLOOKUP(E2480,Funcionários!$C$8:$E$207,3,FALSE),"")</f>
        <v/>
      </c>
      <c r="R2480" s="47"/>
      <c r="S2480" s="49" t="str">
        <f t="shared" si="859"/>
        <v/>
      </c>
      <c r="T2480" s="49">
        <v>2.4740000000000002E-2</v>
      </c>
      <c r="U2480" s="48" t="str">
        <f>IF(Funcionários!C2481=0,"",Funcionários!C2481)</f>
        <v/>
      </c>
      <c r="V2480" s="50">
        <f>IF(U2480="",0,IF(COUNTIFS($E$7:$E$3006,U2480,$I$7:$I$3006,'RC'!$E$6)=0,0,COUNTIFS($M$7:$M$3006,"Concluída no prazo",$E$7:$E$3006,U2480,$I$7:$I$3006,'RC'!$E$6)/COUNTIFS($E$7:$E$3006,U2480,$I$7:$I$3006,'RC'!$E$6)))</f>
        <v>0</v>
      </c>
      <c r="W2480" s="49">
        <f>SUMIFS($J$7:$J$3006,$E$7:$E$3006,U2480,$I$7:$I$3006,'RC'!$E$6)+SUMIFS($L$7:$L$3006,$E$7:$E$3006,U2480,$I$7:$I$3006,'RC'!$E$6)</f>
        <v>0</v>
      </c>
      <c r="X2480" s="48">
        <f>COUNTIFS($E$7:$E$3006,U2480,$I$7:$I$3006,'RC'!$E$6)</f>
        <v>0</v>
      </c>
      <c r="Y2480" s="48"/>
      <c r="Z2480" s="51" t="str">
        <f>IF(AQ2480='RC'!$E$6,AC2480*1000+AD2480,"")</f>
        <v/>
      </c>
      <c r="AA2480" s="51" t="str">
        <f>IF(AB2480="","",IF(AQ2480='RC'!$E$6,AC2480*1000-AD2480,""))</f>
        <v/>
      </c>
      <c r="AB2480" s="48" t="str">
        <f>IFERROR(VLOOKUP(E2480,Funcionários!$C$8:$E$207,3,FALSE),"")</f>
        <v/>
      </c>
      <c r="AC2480" s="50" t="str">
        <f>IF(AB2480="","",IF(COUNTIFS($AB$7:$AB$3006,AB2480,$AQ$7:$AQ$3006,'RC'!$E$6)=0,"",COUNTIFS($M$7:$M$3006,"Concluída no prazo",$AB$7:$AB$3006,AB2480,$AQ$7:$AQ$3006,'RC'!$E$6)/COUNTIFS($AB$7:$AB$3006,AB2480,$AQ$7:$AQ$3006,'RC'!$E$6)))</f>
        <v/>
      </c>
      <c r="AD2480" s="48">
        <f>SUMIF($AQ$7:$AQ$3006,'RC'!$E$6,$J$7:$J$3006)+SUMIF($AQ$7:$AQ$3006,'RC'!$E$6,$L$7:$L$3006)</f>
        <v>21</v>
      </c>
      <c r="AF2480" s="48">
        <v>2.5269999999992399E-2</v>
      </c>
      <c r="AG2480" s="48">
        <f>IF(OR(AQ2480="",AQ2480&lt;&gt;'RC'!$E$6,AB2480&lt;&gt;'RC'!$D$21),0,1)</f>
        <v>0</v>
      </c>
      <c r="AH2480" s="48">
        <f t="shared" si="856"/>
        <v>2.5269999999992399E-2</v>
      </c>
      <c r="AI2480" s="48" t="str">
        <f t="shared" si="838"/>
        <v/>
      </c>
      <c r="AJ2480" s="48" t="str">
        <f t="shared" si="839"/>
        <v/>
      </c>
      <c r="AK2480" s="52" t="str">
        <f t="shared" si="840"/>
        <v/>
      </c>
      <c r="AL2480" s="52" t="str">
        <f t="shared" si="841"/>
        <v/>
      </c>
      <c r="AM2480" s="48" t="str">
        <f t="shared" si="842"/>
        <v/>
      </c>
      <c r="AN2480" s="48" t="str">
        <f t="shared" si="843"/>
        <v/>
      </c>
      <c r="AP2480" s="18" t="str">
        <f t="shared" si="844"/>
        <v/>
      </c>
      <c r="AQ2480" s="18" t="str">
        <f t="shared" si="845"/>
        <v/>
      </c>
      <c r="AR2480" s="18">
        <v>2.5270000000000001E-2</v>
      </c>
      <c r="AS2480" s="18">
        <f>IF(AF!$D$27="Todos",1,IF(M2480=AF!$D$27,1,0))</f>
        <v>1</v>
      </c>
      <c r="AT2480" s="53">
        <f>IF(AND(E2480=AF!$D$6,OR(LT!M2480=AF!$D$27,AF!$D$27="Todos"),OR(AP2480=AF!$E$8,AQ2480=AF!$E$8)),AR2480+AS2480,0)</f>
        <v>0</v>
      </c>
      <c r="AU2480" s="18" t="str">
        <f t="shared" si="846"/>
        <v/>
      </c>
      <c r="AV2480" s="54" t="str">
        <f t="shared" si="847"/>
        <v/>
      </c>
      <c r="AW2480" s="54" t="str">
        <f t="shared" si="848"/>
        <v/>
      </c>
      <c r="AX2480" s="18" t="str">
        <f t="shared" si="849"/>
        <v/>
      </c>
      <c r="AY2480" s="18" t="str">
        <f t="shared" si="850"/>
        <v/>
      </c>
      <c r="BA2480" s="18">
        <f>IF($E2480=AF!$D$6,IF($M2480="Concluída no prazo",2,IF($M2480="Concluída com atraso",1,0)),0)</f>
        <v>0</v>
      </c>
      <c r="BB2480" s="18">
        <f>IF($E2480=AF!$D$6,IF($M2480="Atrasada",2,IF($M2480="Concluída com atraso",1,0)),0)</f>
        <v>0</v>
      </c>
      <c r="BC2480" s="18">
        <v>2.4740000000000002E-2</v>
      </c>
      <c r="BD2480" s="18">
        <f t="shared" si="857"/>
        <v>2.4740000000000002E-2</v>
      </c>
      <c r="BE2480" s="18">
        <f t="shared" si="857"/>
        <v>2.4740000000000002E-2</v>
      </c>
      <c r="BF2480" s="18" t="str">
        <f t="shared" si="851"/>
        <v/>
      </c>
      <c r="BN2480" s="18" t="str">
        <f t="shared" si="852"/>
        <v>s</v>
      </c>
    </row>
    <row r="2481" spans="3:66" ht="50.1" customHeight="1" thickTop="1" thickBot="1" x14ac:dyDescent="0.3">
      <c r="C2481" s="46"/>
      <c r="D2481" s="46"/>
      <c r="E2481" s="46"/>
      <c r="F2481" s="122"/>
      <c r="G2481" s="122"/>
      <c r="H2481" s="78" t="str">
        <f t="shared" si="853"/>
        <v/>
      </c>
      <c r="I2481" s="78" t="str">
        <f t="shared" si="854"/>
        <v/>
      </c>
      <c r="J2481" s="16"/>
      <c r="K2481" s="46" t="str">
        <f t="shared" si="855"/>
        <v/>
      </c>
      <c r="L2481" s="16"/>
      <c r="M2481" s="16"/>
      <c r="N2481" s="46"/>
      <c r="O2481" s="47" t="str">
        <f t="shared" si="858"/>
        <v/>
      </c>
      <c r="P2481" s="47"/>
      <c r="Q2481" s="48" t="str">
        <f>IFERROR(VLOOKUP(E2481,Funcionários!$C$8:$E$207,3,FALSE),"")</f>
        <v/>
      </c>
      <c r="R2481" s="47"/>
      <c r="S2481" s="49" t="str">
        <f t="shared" si="859"/>
        <v/>
      </c>
      <c r="T2481" s="49">
        <v>2.4750000000000001E-2</v>
      </c>
      <c r="U2481" s="48" t="str">
        <f>IF(Funcionários!C2482=0,"",Funcionários!C2482)</f>
        <v/>
      </c>
      <c r="V2481" s="50">
        <f>IF(U2481="",0,IF(COUNTIFS($E$7:$E$3006,U2481,$I$7:$I$3006,'RC'!$E$6)=0,0,COUNTIFS($M$7:$M$3006,"Concluída no prazo",$E$7:$E$3006,U2481,$I$7:$I$3006,'RC'!$E$6)/COUNTIFS($E$7:$E$3006,U2481,$I$7:$I$3006,'RC'!$E$6)))</f>
        <v>0</v>
      </c>
      <c r="W2481" s="49">
        <f>SUMIFS($J$7:$J$3006,$E$7:$E$3006,U2481,$I$7:$I$3006,'RC'!$E$6)+SUMIFS($L$7:$L$3006,$E$7:$E$3006,U2481,$I$7:$I$3006,'RC'!$E$6)</f>
        <v>0</v>
      </c>
      <c r="X2481" s="48">
        <f>COUNTIFS($E$7:$E$3006,U2481,$I$7:$I$3006,'RC'!$E$6)</f>
        <v>0</v>
      </c>
      <c r="Y2481" s="48"/>
      <c r="Z2481" s="51" t="str">
        <f>IF(AQ2481='RC'!$E$6,AC2481*1000+AD2481,"")</f>
        <v/>
      </c>
      <c r="AA2481" s="51" t="str">
        <f>IF(AB2481="","",IF(AQ2481='RC'!$E$6,AC2481*1000-AD2481,""))</f>
        <v/>
      </c>
      <c r="AB2481" s="48" t="str">
        <f>IFERROR(VLOOKUP(E2481,Funcionários!$C$8:$E$207,3,FALSE),"")</f>
        <v/>
      </c>
      <c r="AC2481" s="50" t="str">
        <f>IF(AB2481="","",IF(COUNTIFS($AB$7:$AB$3006,AB2481,$AQ$7:$AQ$3006,'RC'!$E$6)=0,"",COUNTIFS($M$7:$M$3006,"Concluída no prazo",$AB$7:$AB$3006,AB2481,$AQ$7:$AQ$3006,'RC'!$E$6)/COUNTIFS($AB$7:$AB$3006,AB2481,$AQ$7:$AQ$3006,'RC'!$E$6)))</f>
        <v/>
      </c>
      <c r="AD2481" s="48">
        <f>SUMIF($AQ$7:$AQ$3006,'RC'!$E$6,$J$7:$J$3006)+SUMIF($AQ$7:$AQ$3006,'RC'!$E$6,$L$7:$L$3006)</f>
        <v>21</v>
      </c>
      <c r="AF2481" s="48">
        <v>2.52599999999924E-2</v>
      </c>
      <c r="AG2481" s="48">
        <f>IF(OR(AQ2481="",AQ2481&lt;&gt;'RC'!$E$6,AB2481&lt;&gt;'RC'!$D$21),0,1)</f>
        <v>0</v>
      </c>
      <c r="AH2481" s="48">
        <f t="shared" si="856"/>
        <v>2.52599999999924E-2</v>
      </c>
      <c r="AI2481" s="48" t="str">
        <f t="shared" si="838"/>
        <v/>
      </c>
      <c r="AJ2481" s="48" t="str">
        <f t="shared" si="839"/>
        <v/>
      </c>
      <c r="AK2481" s="52" t="str">
        <f t="shared" si="840"/>
        <v/>
      </c>
      <c r="AL2481" s="52" t="str">
        <f t="shared" si="841"/>
        <v/>
      </c>
      <c r="AM2481" s="48" t="str">
        <f t="shared" si="842"/>
        <v/>
      </c>
      <c r="AN2481" s="48" t="str">
        <f t="shared" si="843"/>
        <v/>
      </c>
      <c r="AP2481" s="18" t="str">
        <f t="shared" si="844"/>
        <v/>
      </c>
      <c r="AQ2481" s="18" t="str">
        <f t="shared" si="845"/>
        <v/>
      </c>
      <c r="AR2481" s="18">
        <v>2.5260000000000001E-2</v>
      </c>
      <c r="AS2481" s="18">
        <f>IF(AF!$D$27="Todos",1,IF(M2481=AF!$D$27,1,0))</f>
        <v>1</v>
      </c>
      <c r="AT2481" s="53">
        <f>IF(AND(E2481=AF!$D$6,OR(LT!M2481=AF!$D$27,AF!$D$27="Todos"),OR(AP2481=AF!$E$8,AQ2481=AF!$E$8)),AR2481+AS2481,0)</f>
        <v>0</v>
      </c>
      <c r="AU2481" s="18" t="str">
        <f t="shared" si="846"/>
        <v/>
      </c>
      <c r="AV2481" s="54" t="str">
        <f t="shared" si="847"/>
        <v/>
      </c>
      <c r="AW2481" s="54" t="str">
        <f t="shared" si="848"/>
        <v/>
      </c>
      <c r="AX2481" s="18" t="str">
        <f t="shared" si="849"/>
        <v/>
      </c>
      <c r="AY2481" s="18" t="str">
        <f t="shared" si="850"/>
        <v/>
      </c>
      <c r="BA2481" s="18">
        <f>IF($E2481=AF!$D$6,IF($M2481="Concluída no prazo",2,IF($M2481="Concluída com atraso",1,0)),0)</f>
        <v>0</v>
      </c>
      <c r="BB2481" s="18">
        <f>IF($E2481=AF!$D$6,IF($M2481="Atrasada",2,IF($M2481="Concluída com atraso",1,0)),0)</f>
        <v>0</v>
      </c>
      <c r="BC2481" s="18">
        <v>2.4750000000000001E-2</v>
      </c>
      <c r="BD2481" s="18">
        <f t="shared" si="857"/>
        <v>2.4750000000000001E-2</v>
      </c>
      <c r="BE2481" s="18">
        <f t="shared" si="857"/>
        <v>2.4750000000000001E-2</v>
      </c>
      <c r="BF2481" s="18" t="str">
        <f t="shared" si="851"/>
        <v/>
      </c>
      <c r="BN2481" s="18" t="str">
        <f t="shared" si="852"/>
        <v>s</v>
      </c>
    </row>
    <row r="2482" spans="3:66" ht="50.1" customHeight="1" thickTop="1" thickBot="1" x14ac:dyDescent="0.3">
      <c r="C2482" s="46"/>
      <c r="D2482" s="46"/>
      <c r="E2482" s="46"/>
      <c r="F2482" s="122"/>
      <c r="G2482" s="122"/>
      <c r="H2482" s="78" t="str">
        <f t="shared" si="853"/>
        <v/>
      </c>
      <c r="I2482" s="78" t="str">
        <f t="shared" si="854"/>
        <v/>
      </c>
      <c r="J2482" s="16"/>
      <c r="K2482" s="46" t="str">
        <f t="shared" si="855"/>
        <v/>
      </c>
      <c r="L2482" s="16"/>
      <c r="M2482" s="16"/>
      <c r="N2482" s="46"/>
      <c r="O2482" s="47" t="str">
        <f t="shared" si="858"/>
        <v/>
      </c>
      <c r="P2482" s="47"/>
      <c r="Q2482" s="48" t="str">
        <f>IFERROR(VLOOKUP(E2482,Funcionários!$C$8:$E$207,3,FALSE),"")</f>
        <v/>
      </c>
      <c r="R2482" s="47"/>
      <c r="S2482" s="49" t="str">
        <f t="shared" si="859"/>
        <v/>
      </c>
      <c r="T2482" s="49">
        <v>2.4760000000000001E-2</v>
      </c>
      <c r="U2482" s="48" t="str">
        <f>IF(Funcionários!C2483=0,"",Funcionários!C2483)</f>
        <v/>
      </c>
      <c r="V2482" s="50">
        <f>IF(U2482="",0,IF(COUNTIFS($E$7:$E$3006,U2482,$I$7:$I$3006,'RC'!$E$6)=0,0,COUNTIFS($M$7:$M$3006,"Concluída no prazo",$E$7:$E$3006,U2482,$I$7:$I$3006,'RC'!$E$6)/COUNTIFS($E$7:$E$3006,U2482,$I$7:$I$3006,'RC'!$E$6)))</f>
        <v>0</v>
      </c>
      <c r="W2482" s="49">
        <f>SUMIFS($J$7:$J$3006,$E$7:$E$3006,U2482,$I$7:$I$3006,'RC'!$E$6)+SUMIFS($L$7:$L$3006,$E$7:$E$3006,U2482,$I$7:$I$3006,'RC'!$E$6)</f>
        <v>0</v>
      </c>
      <c r="X2482" s="48">
        <f>COUNTIFS($E$7:$E$3006,U2482,$I$7:$I$3006,'RC'!$E$6)</f>
        <v>0</v>
      </c>
      <c r="Y2482" s="48"/>
      <c r="Z2482" s="51" t="str">
        <f>IF(AQ2482='RC'!$E$6,AC2482*1000+AD2482,"")</f>
        <v/>
      </c>
      <c r="AA2482" s="51" t="str">
        <f>IF(AB2482="","",IF(AQ2482='RC'!$E$6,AC2482*1000-AD2482,""))</f>
        <v/>
      </c>
      <c r="AB2482" s="48" t="str">
        <f>IFERROR(VLOOKUP(E2482,Funcionários!$C$8:$E$207,3,FALSE),"")</f>
        <v/>
      </c>
      <c r="AC2482" s="50" t="str">
        <f>IF(AB2482="","",IF(COUNTIFS($AB$7:$AB$3006,AB2482,$AQ$7:$AQ$3006,'RC'!$E$6)=0,"",COUNTIFS($M$7:$M$3006,"Concluída no prazo",$AB$7:$AB$3006,AB2482,$AQ$7:$AQ$3006,'RC'!$E$6)/COUNTIFS($AB$7:$AB$3006,AB2482,$AQ$7:$AQ$3006,'RC'!$E$6)))</f>
        <v/>
      </c>
      <c r="AD2482" s="48">
        <f>SUMIF($AQ$7:$AQ$3006,'RC'!$E$6,$J$7:$J$3006)+SUMIF($AQ$7:$AQ$3006,'RC'!$E$6,$L$7:$L$3006)</f>
        <v>21</v>
      </c>
      <c r="AF2482" s="48">
        <v>2.52499999999924E-2</v>
      </c>
      <c r="AG2482" s="48">
        <f>IF(OR(AQ2482="",AQ2482&lt;&gt;'RC'!$E$6,AB2482&lt;&gt;'RC'!$D$21),0,1)</f>
        <v>0</v>
      </c>
      <c r="AH2482" s="48">
        <f t="shared" si="856"/>
        <v>2.52499999999924E-2</v>
      </c>
      <c r="AI2482" s="48" t="str">
        <f t="shared" si="838"/>
        <v/>
      </c>
      <c r="AJ2482" s="48" t="str">
        <f t="shared" si="839"/>
        <v/>
      </c>
      <c r="AK2482" s="52" t="str">
        <f t="shared" si="840"/>
        <v/>
      </c>
      <c r="AL2482" s="52" t="str">
        <f t="shared" si="841"/>
        <v/>
      </c>
      <c r="AM2482" s="48" t="str">
        <f t="shared" si="842"/>
        <v/>
      </c>
      <c r="AN2482" s="48" t="str">
        <f t="shared" si="843"/>
        <v/>
      </c>
      <c r="AP2482" s="18" t="str">
        <f t="shared" si="844"/>
        <v/>
      </c>
      <c r="AQ2482" s="18" t="str">
        <f t="shared" si="845"/>
        <v/>
      </c>
      <c r="AR2482" s="18">
        <v>2.5250000000000002E-2</v>
      </c>
      <c r="AS2482" s="18">
        <f>IF(AF!$D$27="Todos",1,IF(M2482=AF!$D$27,1,0))</f>
        <v>1</v>
      </c>
      <c r="AT2482" s="53">
        <f>IF(AND(E2482=AF!$D$6,OR(LT!M2482=AF!$D$27,AF!$D$27="Todos"),OR(AP2482=AF!$E$8,AQ2482=AF!$E$8)),AR2482+AS2482,0)</f>
        <v>0</v>
      </c>
      <c r="AU2482" s="18" t="str">
        <f t="shared" si="846"/>
        <v/>
      </c>
      <c r="AV2482" s="54" t="str">
        <f t="shared" si="847"/>
        <v/>
      </c>
      <c r="AW2482" s="54" t="str">
        <f t="shared" si="848"/>
        <v/>
      </c>
      <c r="AX2482" s="18" t="str">
        <f t="shared" si="849"/>
        <v/>
      </c>
      <c r="AY2482" s="18" t="str">
        <f t="shared" si="850"/>
        <v/>
      </c>
      <c r="BA2482" s="18">
        <f>IF($E2482=AF!$D$6,IF($M2482="Concluída no prazo",2,IF($M2482="Concluída com atraso",1,0)),0)</f>
        <v>0</v>
      </c>
      <c r="BB2482" s="18">
        <f>IF($E2482=AF!$D$6,IF($M2482="Atrasada",2,IF($M2482="Concluída com atraso",1,0)),0)</f>
        <v>0</v>
      </c>
      <c r="BC2482" s="18">
        <v>2.4760000000000001E-2</v>
      </c>
      <c r="BD2482" s="18">
        <f t="shared" si="857"/>
        <v>2.4760000000000001E-2</v>
      </c>
      <c r="BE2482" s="18">
        <f t="shared" si="857"/>
        <v>2.4760000000000001E-2</v>
      </c>
      <c r="BF2482" s="18" t="str">
        <f t="shared" si="851"/>
        <v/>
      </c>
      <c r="BN2482" s="18" t="str">
        <f t="shared" si="852"/>
        <v>s</v>
      </c>
    </row>
    <row r="2483" spans="3:66" ht="50.1" customHeight="1" thickTop="1" thickBot="1" x14ac:dyDescent="0.3">
      <c r="C2483" s="46"/>
      <c r="D2483" s="46"/>
      <c r="E2483" s="46"/>
      <c r="F2483" s="122"/>
      <c r="G2483" s="122"/>
      <c r="H2483" s="78" t="str">
        <f t="shared" si="853"/>
        <v/>
      </c>
      <c r="I2483" s="78" t="str">
        <f t="shared" si="854"/>
        <v/>
      </c>
      <c r="J2483" s="16"/>
      <c r="K2483" s="46" t="str">
        <f t="shared" si="855"/>
        <v/>
      </c>
      <c r="L2483" s="16"/>
      <c r="M2483" s="16"/>
      <c r="N2483" s="46"/>
      <c r="O2483" s="47" t="str">
        <f t="shared" si="858"/>
        <v/>
      </c>
      <c r="P2483" s="47"/>
      <c r="Q2483" s="48" t="str">
        <f>IFERROR(VLOOKUP(E2483,Funcionários!$C$8:$E$207,3,FALSE),"")</f>
        <v/>
      </c>
      <c r="R2483" s="47"/>
      <c r="S2483" s="49" t="str">
        <f t="shared" si="859"/>
        <v/>
      </c>
      <c r="T2483" s="49">
        <v>2.477E-2</v>
      </c>
      <c r="U2483" s="48" t="str">
        <f>IF(Funcionários!C2484=0,"",Funcionários!C2484)</f>
        <v/>
      </c>
      <c r="V2483" s="50">
        <f>IF(U2483="",0,IF(COUNTIFS($E$7:$E$3006,U2483,$I$7:$I$3006,'RC'!$E$6)=0,0,COUNTIFS($M$7:$M$3006,"Concluída no prazo",$E$7:$E$3006,U2483,$I$7:$I$3006,'RC'!$E$6)/COUNTIFS($E$7:$E$3006,U2483,$I$7:$I$3006,'RC'!$E$6)))</f>
        <v>0</v>
      </c>
      <c r="W2483" s="49">
        <f>SUMIFS($J$7:$J$3006,$E$7:$E$3006,U2483,$I$7:$I$3006,'RC'!$E$6)+SUMIFS($L$7:$L$3006,$E$7:$E$3006,U2483,$I$7:$I$3006,'RC'!$E$6)</f>
        <v>0</v>
      </c>
      <c r="X2483" s="48">
        <f>COUNTIFS($E$7:$E$3006,U2483,$I$7:$I$3006,'RC'!$E$6)</f>
        <v>0</v>
      </c>
      <c r="Y2483" s="48"/>
      <c r="Z2483" s="51" t="str">
        <f>IF(AQ2483='RC'!$E$6,AC2483*1000+AD2483,"")</f>
        <v/>
      </c>
      <c r="AA2483" s="51" t="str">
        <f>IF(AB2483="","",IF(AQ2483='RC'!$E$6,AC2483*1000-AD2483,""))</f>
        <v/>
      </c>
      <c r="AB2483" s="48" t="str">
        <f>IFERROR(VLOOKUP(E2483,Funcionários!$C$8:$E$207,3,FALSE),"")</f>
        <v/>
      </c>
      <c r="AC2483" s="50" t="str">
        <f>IF(AB2483="","",IF(COUNTIFS($AB$7:$AB$3006,AB2483,$AQ$7:$AQ$3006,'RC'!$E$6)=0,"",COUNTIFS($M$7:$M$3006,"Concluída no prazo",$AB$7:$AB$3006,AB2483,$AQ$7:$AQ$3006,'RC'!$E$6)/COUNTIFS($AB$7:$AB$3006,AB2483,$AQ$7:$AQ$3006,'RC'!$E$6)))</f>
        <v/>
      </c>
      <c r="AD2483" s="48">
        <f>SUMIF($AQ$7:$AQ$3006,'RC'!$E$6,$J$7:$J$3006)+SUMIF($AQ$7:$AQ$3006,'RC'!$E$6,$L$7:$L$3006)</f>
        <v>21</v>
      </c>
      <c r="AF2483" s="48">
        <v>2.52399999999924E-2</v>
      </c>
      <c r="AG2483" s="48">
        <f>IF(OR(AQ2483="",AQ2483&lt;&gt;'RC'!$E$6,AB2483&lt;&gt;'RC'!$D$21),0,1)</f>
        <v>0</v>
      </c>
      <c r="AH2483" s="48">
        <f t="shared" si="856"/>
        <v>2.52399999999924E-2</v>
      </c>
      <c r="AI2483" s="48" t="str">
        <f t="shared" si="838"/>
        <v/>
      </c>
      <c r="AJ2483" s="48" t="str">
        <f t="shared" si="839"/>
        <v/>
      </c>
      <c r="AK2483" s="52" t="str">
        <f t="shared" si="840"/>
        <v/>
      </c>
      <c r="AL2483" s="52" t="str">
        <f t="shared" si="841"/>
        <v/>
      </c>
      <c r="AM2483" s="48" t="str">
        <f t="shared" si="842"/>
        <v/>
      </c>
      <c r="AN2483" s="48" t="str">
        <f t="shared" si="843"/>
        <v/>
      </c>
      <c r="AP2483" s="18" t="str">
        <f t="shared" si="844"/>
        <v/>
      </c>
      <c r="AQ2483" s="18" t="str">
        <f t="shared" si="845"/>
        <v/>
      </c>
      <c r="AR2483" s="18">
        <v>2.5239999999999999E-2</v>
      </c>
      <c r="AS2483" s="18">
        <f>IF(AF!$D$27="Todos",1,IF(M2483=AF!$D$27,1,0))</f>
        <v>1</v>
      </c>
      <c r="AT2483" s="53">
        <f>IF(AND(E2483=AF!$D$6,OR(LT!M2483=AF!$D$27,AF!$D$27="Todos"),OR(AP2483=AF!$E$8,AQ2483=AF!$E$8)),AR2483+AS2483,0)</f>
        <v>0</v>
      </c>
      <c r="AU2483" s="18" t="str">
        <f t="shared" si="846"/>
        <v/>
      </c>
      <c r="AV2483" s="54" t="str">
        <f t="shared" si="847"/>
        <v/>
      </c>
      <c r="AW2483" s="54" t="str">
        <f t="shared" si="848"/>
        <v/>
      </c>
      <c r="AX2483" s="18" t="str">
        <f t="shared" si="849"/>
        <v/>
      </c>
      <c r="AY2483" s="18" t="str">
        <f t="shared" si="850"/>
        <v/>
      </c>
      <c r="BA2483" s="18">
        <f>IF($E2483=AF!$D$6,IF($M2483="Concluída no prazo",2,IF($M2483="Concluída com atraso",1,0)),0)</f>
        <v>0</v>
      </c>
      <c r="BB2483" s="18">
        <f>IF($E2483=AF!$D$6,IF($M2483="Atrasada",2,IF($M2483="Concluída com atraso",1,0)),0)</f>
        <v>0</v>
      </c>
      <c r="BC2483" s="18">
        <v>2.477E-2</v>
      </c>
      <c r="BD2483" s="18">
        <f t="shared" si="857"/>
        <v>2.477E-2</v>
      </c>
      <c r="BE2483" s="18">
        <f t="shared" si="857"/>
        <v>2.477E-2</v>
      </c>
      <c r="BF2483" s="18" t="str">
        <f t="shared" si="851"/>
        <v/>
      </c>
      <c r="BN2483" s="18" t="str">
        <f t="shared" si="852"/>
        <v>s</v>
      </c>
    </row>
    <row r="2484" spans="3:66" ht="50.1" customHeight="1" thickTop="1" thickBot="1" x14ac:dyDescent="0.3">
      <c r="C2484" s="46"/>
      <c r="D2484" s="46"/>
      <c r="E2484" s="46"/>
      <c r="F2484" s="122"/>
      <c r="G2484" s="122"/>
      <c r="H2484" s="78" t="str">
        <f t="shared" si="853"/>
        <v/>
      </c>
      <c r="I2484" s="78" t="str">
        <f t="shared" si="854"/>
        <v/>
      </c>
      <c r="J2484" s="16"/>
      <c r="K2484" s="46" t="str">
        <f t="shared" si="855"/>
        <v/>
      </c>
      <c r="L2484" s="16"/>
      <c r="M2484" s="16"/>
      <c r="N2484" s="46"/>
      <c r="O2484" s="47" t="str">
        <f t="shared" si="858"/>
        <v/>
      </c>
      <c r="P2484" s="47"/>
      <c r="Q2484" s="48" t="str">
        <f>IFERROR(VLOOKUP(E2484,Funcionários!$C$8:$E$207,3,FALSE),"")</f>
        <v/>
      </c>
      <c r="R2484" s="47"/>
      <c r="S2484" s="49" t="str">
        <f t="shared" si="859"/>
        <v/>
      </c>
      <c r="T2484" s="49">
        <v>2.478E-2</v>
      </c>
      <c r="U2484" s="48" t="str">
        <f>IF(Funcionários!C2485=0,"",Funcionários!C2485)</f>
        <v/>
      </c>
      <c r="V2484" s="50">
        <f>IF(U2484="",0,IF(COUNTIFS($E$7:$E$3006,U2484,$I$7:$I$3006,'RC'!$E$6)=0,0,COUNTIFS($M$7:$M$3006,"Concluída no prazo",$E$7:$E$3006,U2484,$I$7:$I$3006,'RC'!$E$6)/COUNTIFS($E$7:$E$3006,U2484,$I$7:$I$3006,'RC'!$E$6)))</f>
        <v>0</v>
      </c>
      <c r="W2484" s="49">
        <f>SUMIFS($J$7:$J$3006,$E$7:$E$3006,U2484,$I$7:$I$3006,'RC'!$E$6)+SUMIFS($L$7:$L$3006,$E$7:$E$3006,U2484,$I$7:$I$3006,'RC'!$E$6)</f>
        <v>0</v>
      </c>
      <c r="X2484" s="48">
        <f>COUNTIFS($E$7:$E$3006,U2484,$I$7:$I$3006,'RC'!$E$6)</f>
        <v>0</v>
      </c>
      <c r="Y2484" s="48"/>
      <c r="Z2484" s="51" t="str">
        <f>IF(AQ2484='RC'!$E$6,AC2484*1000+AD2484,"")</f>
        <v/>
      </c>
      <c r="AA2484" s="51" t="str">
        <f>IF(AB2484="","",IF(AQ2484='RC'!$E$6,AC2484*1000-AD2484,""))</f>
        <v/>
      </c>
      <c r="AB2484" s="48" t="str">
        <f>IFERROR(VLOOKUP(E2484,Funcionários!$C$8:$E$207,3,FALSE),"")</f>
        <v/>
      </c>
      <c r="AC2484" s="50" t="str">
        <f>IF(AB2484="","",IF(COUNTIFS($AB$7:$AB$3006,AB2484,$AQ$7:$AQ$3006,'RC'!$E$6)=0,"",COUNTIFS($M$7:$M$3006,"Concluída no prazo",$AB$7:$AB$3006,AB2484,$AQ$7:$AQ$3006,'RC'!$E$6)/COUNTIFS($AB$7:$AB$3006,AB2484,$AQ$7:$AQ$3006,'RC'!$E$6)))</f>
        <v/>
      </c>
      <c r="AD2484" s="48">
        <f>SUMIF($AQ$7:$AQ$3006,'RC'!$E$6,$J$7:$J$3006)+SUMIF($AQ$7:$AQ$3006,'RC'!$E$6,$L$7:$L$3006)</f>
        <v>21</v>
      </c>
      <c r="AF2484" s="48">
        <v>2.5229999999992401E-2</v>
      </c>
      <c r="AG2484" s="48">
        <f>IF(OR(AQ2484="",AQ2484&lt;&gt;'RC'!$E$6,AB2484&lt;&gt;'RC'!$D$21),0,1)</f>
        <v>0</v>
      </c>
      <c r="AH2484" s="48">
        <f t="shared" si="856"/>
        <v>2.5229999999992401E-2</v>
      </c>
      <c r="AI2484" s="48" t="str">
        <f t="shared" si="838"/>
        <v/>
      </c>
      <c r="AJ2484" s="48" t="str">
        <f t="shared" si="839"/>
        <v/>
      </c>
      <c r="AK2484" s="52" t="str">
        <f t="shared" si="840"/>
        <v/>
      </c>
      <c r="AL2484" s="52" t="str">
        <f t="shared" si="841"/>
        <v/>
      </c>
      <c r="AM2484" s="48" t="str">
        <f t="shared" si="842"/>
        <v/>
      </c>
      <c r="AN2484" s="48" t="str">
        <f t="shared" si="843"/>
        <v/>
      </c>
      <c r="AP2484" s="18" t="str">
        <f t="shared" si="844"/>
        <v/>
      </c>
      <c r="AQ2484" s="18" t="str">
        <f t="shared" si="845"/>
        <v/>
      </c>
      <c r="AR2484" s="18">
        <v>2.5229999999999999E-2</v>
      </c>
      <c r="AS2484" s="18">
        <f>IF(AF!$D$27="Todos",1,IF(M2484=AF!$D$27,1,0))</f>
        <v>1</v>
      </c>
      <c r="AT2484" s="53">
        <f>IF(AND(E2484=AF!$D$6,OR(LT!M2484=AF!$D$27,AF!$D$27="Todos"),OR(AP2484=AF!$E$8,AQ2484=AF!$E$8)),AR2484+AS2484,0)</f>
        <v>0</v>
      </c>
      <c r="AU2484" s="18" t="str">
        <f t="shared" si="846"/>
        <v/>
      </c>
      <c r="AV2484" s="54" t="str">
        <f t="shared" si="847"/>
        <v/>
      </c>
      <c r="AW2484" s="54" t="str">
        <f t="shared" si="848"/>
        <v/>
      </c>
      <c r="AX2484" s="18" t="str">
        <f t="shared" si="849"/>
        <v/>
      </c>
      <c r="AY2484" s="18" t="str">
        <f t="shared" si="850"/>
        <v/>
      </c>
      <c r="BA2484" s="18">
        <f>IF($E2484=AF!$D$6,IF($M2484="Concluída no prazo",2,IF($M2484="Concluída com atraso",1,0)),0)</f>
        <v>0</v>
      </c>
      <c r="BB2484" s="18">
        <f>IF($E2484=AF!$D$6,IF($M2484="Atrasada",2,IF($M2484="Concluída com atraso",1,0)),0)</f>
        <v>0</v>
      </c>
      <c r="BC2484" s="18">
        <v>2.478E-2</v>
      </c>
      <c r="BD2484" s="18">
        <f t="shared" si="857"/>
        <v>2.478E-2</v>
      </c>
      <c r="BE2484" s="18">
        <f t="shared" si="857"/>
        <v>2.478E-2</v>
      </c>
      <c r="BF2484" s="18" t="str">
        <f t="shared" si="851"/>
        <v/>
      </c>
      <c r="BN2484" s="18" t="str">
        <f t="shared" si="852"/>
        <v>s</v>
      </c>
    </row>
    <row r="2485" spans="3:66" ht="50.1" customHeight="1" thickTop="1" thickBot="1" x14ac:dyDescent="0.3">
      <c r="C2485" s="46"/>
      <c r="D2485" s="46"/>
      <c r="E2485" s="46"/>
      <c r="F2485" s="122"/>
      <c r="G2485" s="122"/>
      <c r="H2485" s="78" t="str">
        <f t="shared" si="853"/>
        <v/>
      </c>
      <c r="I2485" s="78" t="str">
        <f t="shared" si="854"/>
        <v/>
      </c>
      <c r="J2485" s="16"/>
      <c r="K2485" s="46" t="str">
        <f t="shared" si="855"/>
        <v/>
      </c>
      <c r="L2485" s="16"/>
      <c r="M2485" s="16"/>
      <c r="N2485" s="46"/>
      <c r="O2485" s="47" t="str">
        <f t="shared" si="858"/>
        <v/>
      </c>
      <c r="P2485" s="47"/>
      <c r="Q2485" s="48" t="str">
        <f>IFERROR(VLOOKUP(E2485,Funcionários!$C$8:$E$207,3,FALSE),"")</f>
        <v/>
      </c>
      <c r="R2485" s="47"/>
      <c r="S2485" s="49" t="str">
        <f t="shared" si="859"/>
        <v/>
      </c>
      <c r="T2485" s="49">
        <v>2.479E-2</v>
      </c>
      <c r="U2485" s="48" t="str">
        <f>IF(Funcionários!C2486=0,"",Funcionários!C2486)</f>
        <v/>
      </c>
      <c r="V2485" s="50">
        <f>IF(U2485="",0,IF(COUNTIFS($E$7:$E$3006,U2485,$I$7:$I$3006,'RC'!$E$6)=0,0,COUNTIFS($M$7:$M$3006,"Concluída no prazo",$E$7:$E$3006,U2485,$I$7:$I$3006,'RC'!$E$6)/COUNTIFS($E$7:$E$3006,U2485,$I$7:$I$3006,'RC'!$E$6)))</f>
        <v>0</v>
      </c>
      <c r="W2485" s="49">
        <f>SUMIFS($J$7:$J$3006,$E$7:$E$3006,U2485,$I$7:$I$3006,'RC'!$E$6)+SUMIFS($L$7:$L$3006,$E$7:$E$3006,U2485,$I$7:$I$3006,'RC'!$E$6)</f>
        <v>0</v>
      </c>
      <c r="X2485" s="48">
        <f>COUNTIFS($E$7:$E$3006,U2485,$I$7:$I$3006,'RC'!$E$6)</f>
        <v>0</v>
      </c>
      <c r="Y2485" s="48"/>
      <c r="Z2485" s="51" t="str">
        <f>IF(AQ2485='RC'!$E$6,AC2485*1000+AD2485,"")</f>
        <v/>
      </c>
      <c r="AA2485" s="51" t="str">
        <f>IF(AB2485="","",IF(AQ2485='RC'!$E$6,AC2485*1000-AD2485,""))</f>
        <v/>
      </c>
      <c r="AB2485" s="48" t="str">
        <f>IFERROR(VLOOKUP(E2485,Funcionários!$C$8:$E$207,3,FALSE),"")</f>
        <v/>
      </c>
      <c r="AC2485" s="50" t="str">
        <f>IF(AB2485="","",IF(COUNTIFS($AB$7:$AB$3006,AB2485,$AQ$7:$AQ$3006,'RC'!$E$6)=0,"",COUNTIFS($M$7:$M$3006,"Concluída no prazo",$AB$7:$AB$3006,AB2485,$AQ$7:$AQ$3006,'RC'!$E$6)/COUNTIFS($AB$7:$AB$3006,AB2485,$AQ$7:$AQ$3006,'RC'!$E$6)))</f>
        <v/>
      </c>
      <c r="AD2485" s="48">
        <f>SUMIF($AQ$7:$AQ$3006,'RC'!$E$6,$J$7:$J$3006)+SUMIF($AQ$7:$AQ$3006,'RC'!$E$6,$L$7:$L$3006)</f>
        <v>21</v>
      </c>
      <c r="AF2485" s="48">
        <v>2.5219999999992401E-2</v>
      </c>
      <c r="AG2485" s="48">
        <f>IF(OR(AQ2485="",AQ2485&lt;&gt;'RC'!$E$6,AB2485&lt;&gt;'RC'!$D$21),0,1)</f>
        <v>0</v>
      </c>
      <c r="AH2485" s="48">
        <f t="shared" si="856"/>
        <v>2.5219999999992401E-2</v>
      </c>
      <c r="AI2485" s="48" t="str">
        <f t="shared" si="838"/>
        <v/>
      </c>
      <c r="AJ2485" s="48" t="str">
        <f t="shared" si="839"/>
        <v/>
      </c>
      <c r="AK2485" s="52" t="str">
        <f t="shared" si="840"/>
        <v/>
      </c>
      <c r="AL2485" s="52" t="str">
        <f t="shared" si="841"/>
        <v/>
      </c>
      <c r="AM2485" s="48" t="str">
        <f t="shared" si="842"/>
        <v/>
      </c>
      <c r="AN2485" s="48" t="str">
        <f t="shared" si="843"/>
        <v/>
      </c>
      <c r="AP2485" s="18" t="str">
        <f t="shared" si="844"/>
        <v/>
      </c>
      <c r="AQ2485" s="18" t="str">
        <f t="shared" si="845"/>
        <v/>
      </c>
      <c r="AR2485" s="18">
        <v>2.5219999999999999E-2</v>
      </c>
      <c r="AS2485" s="18">
        <f>IF(AF!$D$27="Todos",1,IF(M2485=AF!$D$27,1,0))</f>
        <v>1</v>
      </c>
      <c r="AT2485" s="53">
        <f>IF(AND(E2485=AF!$D$6,OR(LT!M2485=AF!$D$27,AF!$D$27="Todos"),OR(AP2485=AF!$E$8,AQ2485=AF!$E$8)),AR2485+AS2485,0)</f>
        <v>0</v>
      </c>
      <c r="AU2485" s="18" t="str">
        <f t="shared" si="846"/>
        <v/>
      </c>
      <c r="AV2485" s="54" t="str">
        <f t="shared" si="847"/>
        <v/>
      </c>
      <c r="AW2485" s="54" t="str">
        <f t="shared" si="848"/>
        <v/>
      </c>
      <c r="AX2485" s="18" t="str">
        <f t="shared" si="849"/>
        <v/>
      </c>
      <c r="AY2485" s="18" t="str">
        <f t="shared" si="850"/>
        <v/>
      </c>
      <c r="BA2485" s="18">
        <f>IF($E2485=AF!$D$6,IF($M2485="Concluída no prazo",2,IF($M2485="Concluída com atraso",1,0)),0)</f>
        <v>0</v>
      </c>
      <c r="BB2485" s="18">
        <f>IF($E2485=AF!$D$6,IF($M2485="Atrasada",2,IF($M2485="Concluída com atraso",1,0)),0)</f>
        <v>0</v>
      </c>
      <c r="BC2485" s="18">
        <v>2.479E-2</v>
      </c>
      <c r="BD2485" s="18">
        <f t="shared" si="857"/>
        <v>2.479E-2</v>
      </c>
      <c r="BE2485" s="18">
        <f t="shared" si="857"/>
        <v>2.479E-2</v>
      </c>
      <c r="BF2485" s="18" t="str">
        <f t="shared" si="851"/>
        <v/>
      </c>
      <c r="BN2485" s="18" t="str">
        <f t="shared" si="852"/>
        <v>s</v>
      </c>
    </row>
    <row r="2486" spans="3:66" ht="50.1" customHeight="1" thickTop="1" thickBot="1" x14ac:dyDescent="0.3">
      <c r="C2486" s="46"/>
      <c r="D2486" s="46"/>
      <c r="E2486" s="46"/>
      <c r="F2486" s="122"/>
      <c r="G2486" s="122"/>
      <c r="H2486" s="78" t="str">
        <f t="shared" si="853"/>
        <v/>
      </c>
      <c r="I2486" s="78" t="str">
        <f t="shared" si="854"/>
        <v/>
      </c>
      <c r="J2486" s="16"/>
      <c r="K2486" s="46" t="str">
        <f t="shared" si="855"/>
        <v/>
      </c>
      <c r="L2486" s="16"/>
      <c r="M2486" s="16"/>
      <c r="N2486" s="46"/>
      <c r="O2486" s="47" t="str">
        <f t="shared" si="858"/>
        <v/>
      </c>
      <c r="P2486" s="47"/>
      <c r="Q2486" s="48" t="str">
        <f>IFERROR(VLOOKUP(E2486,Funcionários!$C$8:$E$207,3,FALSE),"")</f>
        <v/>
      </c>
      <c r="R2486" s="47"/>
      <c r="S2486" s="49" t="str">
        <f t="shared" si="859"/>
        <v/>
      </c>
      <c r="T2486" s="49">
        <v>2.4799999999999999E-2</v>
      </c>
      <c r="U2486" s="48" t="str">
        <f>IF(Funcionários!C2487=0,"",Funcionários!C2487)</f>
        <v/>
      </c>
      <c r="V2486" s="50">
        <f>IF(U2486="",0,IF(COUNTIFS($E$7:$E$3006,U2486,$I$7:$I$3006,'RC'!$E$6)=0,0,COUNTIFS($M$7:$M$3006,"Concluída no prazo",$E$7:$E$3006,U2486,$I$7:$I$3006,'RC'!$E$6)/COUNTIFS($E$7:$E$3006,U2486,$I$7:$I$3006,'RC'!$E$6)))</f>
        <v>0</v>
      </c>
      <c r="W2486" s="49">
        <f>SUMIFS($J$7:$J$3006,$E$7:$E$3006,U2486,$I$7:$I$3006,'RC'!$E$6)+SUMIFS($L$7:$L$3006,$E$7:$E$3006,U2486,$I$7:$I$3006,'RC'!$E$6)</f>
        <v>0</v>
      </c>
      <c r="X2486" s="48">
        <f>COUNTIFS($E$7:$E$3006,U2486,$I$7:$I$3006,'RC'!$E$6)</f>
        <v>0</v>
      </c>
      <c r="Y2486" s="48"/>
      <c r="Z2486" s="51" t="str">
        <f>IF(AQ2486='RC'!$E$6,AC2486*1000+AD2486,"")</f>
        <v/>
      </c>
      <c r="AA2486" s="51" t="str">
        <f>IF(AB2486="","",IF(AQ2486='RC'!$E$6,AC2486*1000-AD2486,""))</f>
        <v/>
      </c>
      <c r="AB2486" s="48" t="str">
        <f>IFERROR(VLOOKUP(E2486,Funcionários!$C$8:$E$207,3,FALSE),"")</f>
        <v/>
      </c>
      <c r="AC2486" s="50" t="str">
        <f>IF(AB2486="","",IF(COUNTIFS($AB$7:$AB$3006,AB2486,$AQ$7:$AQ$3006,'RC'!$E$6)=0,"",COUNTIFS($M$7:$M$3006,"Concluída no prazo",$AB$7:$AB$3006,AB2486,$AQ$7:$AQ$3006,'RC'!$E$6)/COUNTIFS($AB$7:$AB$3006,AB2486,$AQ$7:$AQ$3006,'RC'!$E$6)))</f>
        <v/>
      </c>
      <c r="AD2486" s="48">
        <f>SUMIF($AQ$7:$AQ$3006,'RC'!$E$6,$J$7:$J$3006)+SUMIF($AQ$7:$AQ$3006,'RC'!$E$6,$L$7:$L$3006)</f>
        <v>21</v>
      </c>
      <c r="AF2486" s="48">
        <v>2.5209999999992402E-2</v>
      </c>
      <c r="AG2486" s="48">
        <f>IF(OR(AQ2486="",AQ2486&lt;&gt;'RC'!$E$6,AB2486&lt;&gt;'RC'!$D$21),0,1)</f>
        <v>0</v>
      </c>
      <c r="AH2486" s="48">
        <f t="shared" si="856"/>
        <v>2.5209999999992402E-2</v>
      </c>
      <c r="AI2486" s="48" t="str">
        <f t="shared" si="838"/>
        <v/>
      </c>
      <c r="AJ2486" s="48" t="str">
        <f t="shared" si="839"/>
        <v/>
      </c>
      <c r="AK2486" s="52" t="str">
        <f t="shared" si="840"/>
        <v/>
      </c>
      <c r="AL2486" s="52" t="str">
        <f t="shared" si="841"/>
        <v/>
      </c>
      <c r="AM2486" s="48" t="str">
        <f t="shared" si="842"/>
        <v/>
      </c>
      <c r="AN2486" s="48" t="str">
        <f t="shared" si="843"/>
        <v/>
      </c>
      <c r="AP2486" s="18" t="str">
        <f t="shared" si="844"/>
        <v/>
      </c>
      <c r="AQ2486" s="18" t="str">
        <f t="shared" si="845"/>
        <v/>
      </c>
      <c r="AR2486" s="18">
        <v>2.521E-2</v>
      </c>
      <c r="AS2486" s="18">
        <f>IF(AF!$D$27="Todos",1,IF(M2486=AF!$D$27,1,0))</f>
        <v>1</v>
      </c>
      <c r="AT2486" s="53">
        <f>IF(AND(E2486=AF!$D$6,OR(LT!M2486=AF!$D$27,AF!$D$27="Todos"),OR(AP2486=AF!$E$8,AQ2486=AF!$E$8)),AR2486+AS2486,0)</f>
        <v>0</v>
      </c>
      <c r="AU2486" s="18" t="str">
        <f t="shared" si="846"/>
        <v/>
      </c>
      <c r="AV2486" s="54" t="str">
        <f t="shared" si="847"/>
        <v/>
      </c>
      <c r="AW2486" s="54" t="str">
        <f t="shared" si="848"/>
        <v/>
      </c>
      <c r="AX2486" s="18" t="str">
        <f t="shared" si="849"/>
        <v/>
      </c>
      <c r="AY2486" s="18" t="str">
        <f t="shared" si="850"/>
        <v/>
      </c>
      <c r="BA2486" s="18">
        <f>IF($E2486=AF!$D$6,IF($M2486="Concluída no prazo",2,IF($M2486="Concluída com atraso",1,0)),0)</f>
        <v>0</v>
      </c>
      <c r="BB2486" s="18">
        <f>IF($E2486=AF!$D$6,IF($M2486="Atrasada",2,IF($M2486="Concluída com atraso",1,0)),0)</f>
        <v>0</v>
      </c>
      <c r="BC2486" s="18">
        <v>2.4799999999999999E-2</v>
      </c>
      <c r="BD2486" s="18">
        <f t="shared" si="857"/>
        <v>2.4799999999999999E-2</v>
      </c>
      <c r="BE2486" s="18">
        <f t="shared" si="857"/>
        <v>2.4799999999999999E-2</v>
      </c>
      <c r="BF2486" s="18" t="str">
        <f t="shared" si="851"/>
        <v/>
      </c>
      <c r="BN2486" s="18" t="str">
        <f t="shared" si="852"/>
        <v>s</v>
      </c>
    </row>
    <row r="2487" spans="3:66" ht="50.1" customHeight="1" thickTop="1" thickBot="1" x14ac:dyDescent="0.3">
      <c r="C2487" s="46"/>
      <c r="D2487" s="46"/>
      <c r="E2487" s="46"/>
      <c r="F2487" s="122"/>
      <c r="G2487" s="122"/>
      <c r="H2487" s="78" t="str">
        <f t="shared" si="853"/>
        <v/>
      </c>
      <c r="I2487" s="78" t="str">
        <f t="shared" si="854"/>
        <v/>
      </c>
      <c r="J2487" s="16"/>
      <c r="K2487" s="46" t="str">
        <f t="shared" si="855"/>
        <v/>
      </c>
      <c r="L2487" s="16"/>
      <c r="M2487" s="16"/>
      <c r="N2487" s="46"/>
      <c r="O2487" s="47" t="str">
        <f t="shared" si="858"/>
        <v/>
      </c>
      <c r="P2487" s="47"/>
      <c r="Q2487" s="48" t="str">
        <f>IFERROR(VLOOKUP(E2487,Funcionários!$C$8:$E$207,3,FALSE),"")</f>
        <v/>
      </c>
      <c r="R2487" s="47"/>
      <c r="S2487" s="49" t="str">
        <f t="shared" si="859"/>
        <v/>
      </c>
      <c r="T2487" s="49">
        <v>2.4809999999999999E-2</v>
      </c>
      <c r="U2487" s="48" t="str">
        <f>IF(Funcionários!C2488=0,"",Funcionários!C2488)</f>
        <v/>
      </c>
      <c r="V2487" s="50">
        <f>IF(U2487="",0,IF(COUNTIFS($E$7:$E$3006,U2487,$I$7:$I$3006,'RC'!$E$6)=0,0,COUNTIFS($M$7:$M$3006,"Concluída no prazo",$E$7:$E$3006,U2487,$I$7:$I$3006,'RC'!$E$6)/COUNTIFS($E$7:$E$3006,U2487,$I$7:$I$3006,'RC'!$E$6)))</f>
        <v>0</v>
      </c>
      <c r="W2487" s="49">
        <f>SUMIFS($J$7:$J$3006,$E$7:$E$3006,U2487,$I$7:$I$3006,'RC'!$E$6)+SUMIFS($L$7:$L$3006,$E$7:$E$3006,U2487,$I$7:$I$3006,'RC'!$E$6)</f>
        <v>0</v>
      </c>
      <c r="X2487" s="48">
        <f>COUNTIFS($E$7:$E$3006,U2487,$I$7:$I$3006,'RC'!$E$6)</f>
        <v>0</v>
      </c>
      <c r="Y2487" s="48"/>
      <c r="Z2487" s="51" t="str">
        <f>IF(AQ2487='RC'!$E$6,AC2487*1000+AD2487,"")</f>
        <v/>
      </c>
      <c r="AA2487" s="51" t="str">
        <f>IF(AB2487="","",IF(AQ2487='RC'!$E$6,AC2487*1000-AD2487,""))</f>
        <v/>
      </c>
      <c r="AB2487" s="48" t="str">
        <f>IFERROR(VLOOKUP(E2487,Funcionários!$C$8:$E$207,3,FALSE),"")</f>
        <v/>
      </c>
      <c r="AC2487" s="50" t="str">
        <f>IF(AB2487="","",IF(COUNTIFS($AB$7:$AB$3006,AB2487,$AQ$7:$AQ$3006,'RC'!$E$6)=0,"",COUNTIFS($M$7:$M$3006,"Concluída no prazo",$AB$7:$AB$3006,AB2487,$AQ$7:$AQ$3006,'RC'!$E$6)/COUNTIFS($AB$7:$AB$3006,AB2487,$AQ$7:$AQ$3006,'RC'!$E$6)))</f>
        <v/>
      </c>
      <c r="AD2487" s="48">
        <f>SUMIF($AQ$7:$AQ$3006,'RC'!$E$6,$J$7:$J$3006)+SUMIF($AQ$7:$AQ$3006,'RC'!$E$6,$L$7:$L$3006)</f>
        <v>21</v>
      </c>
      <c r="AF2487" s="48">
        <v>2.5199999999992399E-2</v>
      </c>
      <c r="AG2487" s="48">
        <f>IF(OR(AQ2487="",AQ2487&lt;&gt;'RC'!$E$6,AB2487&lt;&gt;'RC'!$D$21),0,1)</f>
        <v>0</v>
      </c>
      <c r="AH2487" s="48">
        <f t="shared" si="856"/>
        <v>2.5199999999992399E-2</v>
      </c>
      <c r="AI2487" s="48" t="str">
        <f t="shared" si="838"/>
        <v/>
      </c>
      <c r="AJ2487" s="48" t="str">
        <f t="shared" si="839"/>
        <v/>
      </c>
      <c r="AK2487" s="52" t="str">
        <f t="shared" si="840"/>
        <v/>
      </c>
      <c r="AL2487" s="52" t="str">
        <f t="shared" si="841"/>
        <v/>
      </c>
      <c r="AM2487" s="48" t="str">
        <f t="shared" si="842"/>
        <v/>
      </c>
      <c r="AN2487" s="48" t="str">
        <f t="shared" si="843"/>
        <v/>
      </c>
      <c r="AP2487" s="18" t="str">
        <f t="shared" si="844"/>
        <v/>
      </c>
      <c r="AQ2487" s="18" t="str">
        <f t="shared" si="845"/>
        <v/>
      </c>
      <c r="AR2487" s="18">
        <v>2.52E-2</v>
      </c>
      <c r="AS2487" s="18">
        <f>IF(AF!$D$27="Todos",1,IF(M2487=AF!$D$27,1,0))</f>
        <v>1</v>
      </c>
      <c r="AT2487" s="53">
        <f>IF(AND(E2487=AF!$D$6,OR(LT!M2487=AF!$D$27,AF!$D$27="Todos"),OR(AP2487=AF!$E$8,AQ2487=AF!$E$8)),AR2487+AS2487,0)</f>
        <v>0</v>
      </c>
      <c r="AU2487" s="18" t="str">
        <f t="shared" si="846"/>
        <v/>
      </c>
      <c r="AV2487" s="54" t="str">
        <f t="shared" si="847"/>
        <v/>
      </c>
      <c r="AW2487" s="54" t="str">
        <f t="shared" si="848"/>
        <v/>
      </c>
      <c r="AX2487" s="18" t="str">
        <f t="shared" si="849"/>
        <v/>
      </c>
      <c r="AY2487" s="18" t="str">
        <f t="shared" si="850"/>
        <v/>
      </c>
      <c r="BA2487" s="18">
        <f>IF($E2487=AF!$D$6,IF($M2487="Concluída no prazo",2,IF($M2487="Concluída com atraso",1,0)),0)</f>
        <v>0</v>
      </c>
      <c r="BB2487" s="18">
        <f>IF($E2487=AF!$D$6,IF($M2487="Atrasada",2,IF($M2487="Concluída com atraso",1,0)),0)</f>
        <v>0</v>
      </c>
      <c r="BC2487" s="18">
        <v>2.4809999999999999E-2</v>
      </c>
      <c r="BD2487" s="18">
        <f t="shared" si="857"/>
        <v>2.4809999999999999E-2</v>
      </c>
      <c r="BE2487" s="18">
        <f t="shared" si="857"/>
        <v>2.4809999999999999E-2</v>
      </c>
      <c r="BF2487" s="18" t="str">
        <f t="shared" si="851"/>
        <v/>
      </c>
      <c r="BN2487" s="18" t="str">
        <f t="shared" si="852"/>
        <v>s</v>
      </c>
    </row>
    <row r="2488" spans="3:66" ht="50.1" customHeight="1" thickTop="1" thickBot="1" x14ac:dyDescent="0.3">
      <c r="C2488" s="46"/>
      <c r="D2488" s="46"/>
      <c r="E2488" s="46"/>
      <c r="F2488" s="122"/>
      <c r="G2488" s="122"/>
      <c r="H2488" s="78" t="str">
        <f t="shared" si="853"/>
        <v/>
      </c>
      <c r="I2488" s="78" t="str">
        <f t="shared" si="854"/>
        <v/>
      </c>
      <c r="J2488" s="16"/>
      <c r="K2488" s="46" t="str">
        <f t="shared" si="855"/>
        <v/>
      </c>
      <c r="L2488" s="16"/>
      <c r="M2488" s="16"/>
      <c r="N2488" s="46"/>
      <c r="O2488" s="47" t="str">
        <f t="shared" si="858"/>
        <v/>
      </c>
      <c r="P2488" s="47"/>
      <c r="Q2488" s="48" t="str">
        <f>IFERROR(VLOOKUP(E2488,Funcionários!$C$8:$E$207,3,FALSE),"")</f>
        <v/>
      </c>
      <c r="R2488" s="47"/>
      <c r="S2488" s="49" t="str">
        <f t="shared" si="859"/>
        <v/>
      </c>
      <c r="T2488" s="49">
        <v>2.4819999999999998E-2</v>
      </c>
      <c r="U2488" s="48" t="str">
        <f>IF(Funcionários!C2489=0,"",Funcionários!C2489)</f>
        <v/>
      </c>
      <c r="V2488" s="50">
        <f>IF(U2488="",0,IF(COUNTIFS($E$7:$E$3006,U2488,$I$7:$I$3006,'RC'!$E$6)=0,0,COUNTIFS($M$7:$M$3006,"Concluída no prazo",$E$7:$E$3006,U2488,$I$7:$I$3006,'RC'!$E$6)/COUNTIFS($E$7:$E$3006,U2488,$I$7:$I$3006,'RC'!$E$6)))</f>
        <v>0</v>
      </c>
      <c r="W2488" s="49">
        <f>SUMIFS($J$7:$J$3006,$E$7:$E$3006,U2488,$I$7:$I$3006,'RC'!$E$6)+SUMIFS($L$7:$L$3006,$E$7:$E$3006,U2488,$I$7:$I$3006,'RC'!$E$6)</f>
        <v>0</v>
      </c>
      <c r="X2488" s="48">
        <f>COUNTIFS($E$7:$E$3006,U2488,$I$7:$I$3006,'RC'!$E$6)</f>
        <v>0</v>
      </c>
      <c r="Y2488" s="48"/>
      <c r="Z2488" s="51" t="str">
        <f>IF(AQ2488='RC'!$E$6,AC2488*1000+AD2488,"")</f>
        <v/>
      </c>
      <c r="AA2488" s="51" t="str">
        <f>IF(AB2488="","",IF(AQ2488='RC'!$E$6,AC2488*1000-AD2488,""))</f>
        <v/>
      </c>
      <c r="AB2488" s="48" t="str">
        <f>IFERROR(VLOOKUP(E2488,Funcionários!$C$8:$E$207,3,FALSE),"")</f>
        <v/>
      </c>
      <c r="AC2488" s="50" t="str">
        <f>IF(AB2488="","",IF(COUNTIFS($AB$7:$AB$3006,AB2488,$AQ$7:$AQ$3006,'RC'!$E$6)=0,"",COUNTIFS($M$7:$M$3006,"Concluída no prazo",$AB$7:$AB$3006,AB2488,$AQ$7:$AQ$3006,'RC'!$E$6)/COUNTIFS($AB$7:$AB$3006,AB2488,$AQ$7:$AQ$3006,'RC'!$E$6)))</f>
        <v/>
      </c>
      <c r="AD2488" s="48">
        <f>SUMIF($AQ$7:$AQ$3006,'RC'!$E$6,$J$7:$J$3006)+SUMIF($AQ$7:$AQ$3006,'RC'!$E$6,$L$7:$L$3006)</f>
        <v>21</v>
      </c>
      <c r="AF2488" s="48">
        <v>2.5189999999992399E-2</v>
      </c>
      <c r="AG2488" s="48">
        <f>IF(OR(AQ2488="",AQ2488&lt;&gt;'RC'!$E$6,AB2488&lt;&gt;'RC'!$D$21),0,1)</f>
        <v>0</v>
      </c>
      <c r="AH2488" s="48">
        <f t="shared" si="856"/>
        <v>2.5189999999992399E-2</v>
      </c>
      <c r="AI2488" s="48" t="str">
        <f t="shared" si="838"/>
        <v/>
      </c>
      <c r="AJ2488" s="48" t="str">
        <f t="shared" si="839"/>
        <v/>
      </c>
      <c r="AK2488" s="52" t="str">
        <f t="shared" si="840"/>
        <v/>
      </c>
      <c r="AL2488" s="52" t="str">
        <f t="shared" si="841"/>
        <v/>
      </c>
      <c r="AM2488" s="48" t="str">
        <f t="shared" si="842"/>
        <v/>
      </c>
      <c r="AN2488" s="48" t="str">
        <f t="shared" si="843"/>
        <v/>
      </c>
      <c r="AP2488" s="18" t="str">
        <f t="shared" si="844"/>
        <v/>
      </c>
      <c r="AQ2488" s="18" t="str">
        <f t="shared" si="845"/>
        <v/>
      </c>
      <c r="AR2488" s="18">
        <v>2.5190000000000001E-2</v>
      </c>
      <c r="AS2488" s="18">
        <f>IF(AF!$D$27="Todos",1,IF(M2488=AF!$D$27,1,0))</f>
        <v>1</v>
      </c>
      <c r="AT2488" s="53">
        <f>IF(AND(E2488=AF!$D$6,OR(LT!M2488=AF!$D$27,AF!$D$27="Todos"),OR(AP2488=AF!$E$8,AQ2488=AF!$E$8)),AR2488+AS2488,0)</f>
        <v>0</v>
      </c>
      <c r="AU2488" s="18" t="str">
        <f t="shared" si="846"/>
        <v/>
      </c>
      <c r="AV2488" s="54" t="str">
        <f t="shared" si="847"/>
        <v/>
      </c>
      <c r="AW2488" s="54" t="str">
        <f t="shared" si="848"/>
        <v/>
      </c>
      <c r="AX2488" s="18" t="str">
        <f t="shared" si="849"/>
        <v/>
      </c>
      <c r="AY2488" s="18" t="str">
        <f t="shared" si="850"/>
        <v/>
      </c>
      <c r="BA2488" s="18">
        <f>IF($E2488=AF!$D$6,IF($M2488="Concluída no prazo",2,IF($M2488="Concluída com atraso",1,0)),0)</f>
        <v>0</v>
      </c>
      <c r="BB2488" s="18">
        <f>IF($E2488=AF!$D$6,IF($M2488="Atrasada",2,IF($M2488="Concluída com atraso",1,0)),0)</f>
        <v>0</v>
      </c>
      <c r="BC2488" s="18">
        <v>2.4819999999999998E-2</v>
      </c>
      <c r="BD2488" s="18">
        <f t="shared" si="857"/>
        <v>2.4819999999999998E-2</v>
      </c>
      <c r="BE2488" s="18">
        <f t="shared" si="857"/>
        <v>2.4819999999999998E-2</v>
      </c>
      <c r="BF2488" s="18" t="str">
        <f t="shared" si="851"/>
        <v/>
      </c>
      <c r="BN2488" s="18" t="str">
        <f t="shared" si="852"/>
        <v>s</v>
      </c>
    </row>
    <row r="2489" spans="3:66" ht="50.1" customHeight="1" thickTop="1" thickBot="1" x14ac:dyDescent="0.3">
      <c r="C2489" s="46"/>
      <c r="D2489" s="46"/>
      <c r="E2489" s="46"/>
      <c r="F2489" s="122"/>
      <c r="G2489" s="122"/>
      <c r="H2489" s="78" t="str">
        <f t="shared" si="853"/>
        <v/>
      </c>
      <c r="I2489" s="78" t="str">
        <f t="shared" si="854"/>
        <v/>
      </c>
      <c r="J2489" s="16"/>
      <c r="K2489" s="46" t="str">
        <f t="shared" si="855"/>
        <v/>
      </c>
      <c r="L2489" s="16"/>
      <c r="M2489" s="16"/>
      <c r="N2489" s="46"/>
      <c r="O2489" s="47" t="str">
        <f t="shared" si="858"/>
        <v/>
      </c>
      <c r="P2489" s="47"/>
      <c r="Q2489" s="48" t="str">
        <f>IFERROR(VLOOKUP(E2489,Funcionários!$C$8:$E$207,3,FALSE),"")</f>
        <v/>
      </c>
      <c r="R2489" s="47"/>
      <c r="S2489" s="49" t="str">
        <f t="shared" si="859"/>
        <v/>
      </c>
      <c r="T2489" s="49">
        <v>2.4830000000000001E-2</v>
      </c>
      <c r="U2489" s="48" t="str">
        <f>IF(Funcionários!C2490=0,"",Funcionários!C2490)</f>
        <v/>
      </c>
      <c r="V2489" s="50">
        <f>IF(U2489="",0,IF(COUNTIFS($E$7:$E$3006,U2489,$I$7:$I$3006,'RC'!$E$6)=0,0,COUNTIFS($M$7:$M$3006,"Concluída no prazo",$E$7:$E$3006,U2489,$I$7:$I$3006,'RC'!$E$6)/COUNTIFS($E$7:$E$3006,U2489,$I$7:$I$3006,'RC'!$E$6)))</f>
        <v>0</v>
      </c>
      <c r="W2489" s="49">
        <f>SUMIFS($J$7:$J$3006,$E$7:$E$3006,U2489,$I$7:$I$3006,'RC'!$E$6)+SUMIFS($L$7:$L$3006,$E$7:$E$3006,U2489,$I$7:$I$3006,'RC'!$E$6)</f>
        <v>0</v>
      </c>
      <c r="X2489" s="48">
        <f>COUNTIFS($E$7:$E$3006,U2489,$I$7:$I$3006,'RC'!$E$6)</f>
        <v>0</v>
      </c>
      <c r="Y2489" s="48"/>
      <c r="Z2489" s="51" t="str">
        <f>IF(AQ2489='RC'!$E$6,AC2489*1000+AD2489,"")</f>
        <v/>
      </c>
      <c r="AA2489" s="51" t="str">
        <f>IF(AB2489="","",IF(AQ2489='RC'!$E$6,AC2489*1000-AD2489,""))</f>
        <v/>
      </c>
      <c r="AB2489" s="48" t="str">
        <f>IFERROR(VLOOKUP(E2489,Funcionários!$C$8:$E$207,3,FALSE),"")</f>
        <v/>
      </c>
      <c r="AC2489" s="50" t="str">
        <f>IF(AB2489="","",IF(COUNTIFS($AB$7:$AB$3006,AB2489,$AQ$7:$AQ$3006,'RC'!$E$6)=0,"",COUNTIFS($M$7:$M$3006,"Concluída no prazo",$AB$7:$AB$3006,AB2489,$AQ$7:$AQ$3006,'RC'!$E$6)/COUNTIFS($AB$7:$AB$3006,AB2489,$AQ$7:$AQ$3006,'RC'!$E$6)))</f>
        <v/>
      </c>
      <c r="AD2489" s="48">
        <f>SUMIF($AQ$7:$AQ$3006,'RC'!$E$6,$J$7:$J$3006)+SUMIF($AQ$7:$AQ$3006,'RC'!$E$6,$L$7:$L$3006)</f>
        <v>21</v>
      </c>
      <c r="AF2489" s="48">
        <v>2.5179999999992399E-2</v>
      </c>
      <c r="AG2489" s="48">
        <f>IF(OR(AQ2489="",AQ2489&lt;&gt;'RC'!$E$6,AB2489&lt;&gt;'RC'!$D$21),0,1)</f>
        <v>0</v>
      </c>
      <c r="AH2489" s="48">
        <f t="shared" si="856"/>
        <v>2.5179999999992399E-2</v>
      </c>
      <c r="AI2489" s="48" t="str">
        <f t="shared" si="838"/>
        <v/>
      </c>
      <c r="AJ2489" s="48" t="str">
        <f t="shared" si="839"/>
        <v/>
      </c>
      <c r="AK2489" s="52" t="str">
        <f t="shared" si="840"/>
        <v/>
      </c>
      <c r="AL2489" s="52" t="str">
        <f t="shared" si="841"/>
        <v/>
      </c>
      <c r="AM2489" s="48" t="str">
        <f t="shared" si="842"/>
        <v/>
      </c>
      <c r="AN2489" s="48" t="str">
        <f t="shared" si="843"/>
        <v/>
      </c>
      <c r="AP2489" s="18" t="str">
        <f t="shared" si="844"/>
        <v/>
      </c>
      <c r="AQ2489" s="18" t="str">
        <f t="shared" si="845"/>
        <v/>
      </c>
      <c r="AR2489" s="18">
        <v>2.5180000000000001E-2</v>
      </c>
      <c r="AS2489" s="18">
        <f>IF(AF!$D$27="Todos",1,IF(M2489=AF!$D$27,1,0))</f>
        <v>1</v>
      </c>
      <c r="AT2489" s="53">
        <f>IF(AND(E2489=AF!$D$6,OR(LT!M2489=AF!$D$27,AF!$D$27="Todos"),OR(AP2489=AF!$E$8,AQ2489=AF!$E$8)),AR2489+AS2489,0)</f>
        <v>0</v>
      </c>
      <c r="AU2489" s="18" t="str">
        <f t="shared" si="846"/>
        <v/>
      </c>
      <c r="AV2489" s="54" t="str">
        <f t="shared" si="847"/>
        <v/>
      </c>
      <c r="AW2489" s="54" t="str">
        <f t="shared" si="848"/>
        <v/>
      </c>
      <c r="AX2489" s="18" t="str">
        <f t="shared" si="849"/>
        <v/>
      </c>
      <c r="AY2489" s="18" t="str">
        <f t="shared" si="850"/>
        <v/>
      </c>
      <c r="BA2489" s="18">
        <f>IF($E2489=AF!$D$6,IF($M2489="Concluída no prazo",2,IF($M2489="Concluída com atraso",1,0)),0)</f>
        <v>0</v>
      </c>
      <c r="BB2489" s="18">
        <f>IF($E2489=AF!$D$6,IF($M2489="Atrasada",2,IF($M2489="Concluída com atraso",1,0)),0)</f>
        <v>0</v>
      </c>
      <c r="BC2489" s="18">
        <v>2.4830000000000001E-2</v>
      </c>
      <c r="BD2489" s="18">
        <f t="shared" si="857"/>
        <v>2.4830000000000001E-2</v>
      </c>
      <c r="BE2489" s="18">
        <f t="shared" si="857"/>
        <v>2.4830000000000001E-2</v>
      </c>
      <c r="BF2489" s="18" t="str">
        <f t="shared" si="851"/>
        <v/>
      </c>
      <c r="BN2489" s="18" t="str">
        <f t="shared" si="852"/>
        <v>s</v>
      </c>
    </row>
    <row r="2490" spans="3:66" ht="50.1" customHeight="1" thickTop="1" thickBot="1" x14ac:dyDescent="0.3">
      <c r="C2490" s="46"/>
      <c r="D2490" s="46"/>
      <c r="E2490" s="46"/>
      <c r="F2490" s="122"/>
      <c r="G2490" s="122"/>
      <c r="H2490" s="78" t="str">
        <f t="shared" si="853"/>
        <v/>
      </c>
      <c r="I2490" s="78" t="str">
        <f t="shared" si="854"/>
        <v/>
      </c>
      <c r="J2490" s="16"/>
      <c r="K2490" s="46" t="str">
        <f t="shared" si="855"/>
        <v/>
      </c>
      <c r="L2490" s="16"/>
      <c r="M2490" s="16"/>
      <c r="N2490" s="46"/>
      <c r="O2490" s="47" t="str">
        <f t="shared" si="858"/>
        <v/>
      </c>
      <c r="P2490" s="47"/>
      <c r="Q2490" s="48" t="str">
        <f>IFERROR(VLOOKUP(E2490,Funcionários!$C$8:$E$207,3,FALSE),"")</f>
        <v/>
      </c>
      <c r="R2490" s="47"/>
      <c r="S2490" s="49" t="str">
        <f t="shared" si="859"/>
        <v/>
      </c>
      <c r="T2490" s="49">
        <v>2.4840000000000001E-2</v>
      </c>
      <c r="U2490" s="48" t="str">
        <f>IF(Funcionários!C2491=0,"",Funcionários!C2491)</f>
        <v/>
      </c>
      <c r="V2490" s="50">
        <f>IF(U2490="",0,IF(COUNTIFS($E$7:$E$3006,U2490,$I$7:$I$3006,'RC'!$E$6)=0,0,COUNTIFS($M$7:$M$3006,"Concluída no prazo",$E$7:$E$3006,U2490,$I$7:$I$3006,'RC'!$E$6)/COUNTIFS($E$7:$E$3006,U2490,$I$7:$I$3006,'RC'!$E$6)))</f>
        <v>0</v>
      </c>
      <c r="W2490" s="49">
        <f>SUMIFS($J$7:$J$3006,$E$7:$E$3006,U2490,$I$7:$I$3006,'RC'!$E$6)+SUMIFS($L$7:$L$3006,$E$7:$E$3006,U2490,$I$7:$I$3006,'RC'!$E$6)</f>
        <v>0</v>
      </c>
      <c r="X2490" s="48">
        <f>COUNTIFS($E$7:$E$3006,U2490,$I$7:$I$3006,'RC'!$E$6)</f>
        <v>0</v>
      </c>
      <c r="Y2490" s="48"/>
      <c r="Z2490" s="51" t="str">
        <f>IF(AQ2490='RC'!$E$6,AC2490*1000+AD2490,"")</f>
        <v/>
      </c>
      <c r="AA2490" s="51" t="str">
        <f>IF(AB2490="","",IF(AQ2490='RC'!$E$6,AC2490*1000-AD2490,""))</f>
        <v/>
      </c>
      <c r="AB2490" s="48" t="str">
        <f>IFERROR(VLOOKUP(E2490,Funcionários!$C$8:$E$207,3,FALSE),"")</f>
        <v/>
      </c>
      <c r="AC2490" s="50" t="str">
        <f>IF(AB2490="","",IF(COUNTIFS($AB$7:$AB$3006,AB2490,$AQ$7:$AQ$3006,'RC'!$E$6)=0,"",COUNTIFS($M$7:$M$3006,"Concluída no prazo",$AB$7:$AB$3006,AB2490,$AQ$7:$AQ$3006,'RC'!$E$6)/COUNTIFS($AB$7:$AB$3006,AB2490,$AQ$7:$AQ$3006,'RC'!$E$6)))</f>
        <v/>
      </c>
      <c r="AD2490" s="48">
        <f>SUMIF($AQ$7:$AQ$3006,'RC'!$E$6,$J$7:$J$3006)+SUMIF($AQ$7:$AQ$3006,'RC'!$E$6,$L$7:$L$3006)</f>
        <v>21</v>
      </c>
      <c r="AF2490" s="48">
        <v>2.51699999999924E-2</v>
      </c>
      <c r="AG2490" s="48">
        <f>IF(OR(AQ2490="",AQ2490&lt;&gt;'RC'!$E$6,AB2490&lt;&gt;'RC'!$D$21),0,1)</f>
        <v>0</v>
      </c>
      <c r="AH2490" s="48">
        <f t="shared" si="856"/>
        <v>2.51699999999924E-2</v>
      </c>
      <c r="AI2490" s="48" t="str">
        <f t="shared" si="838"/>
        <v/>
      </c>
      <c r="AJ2490" s="48" t="str">
        <f t="shared" si="839"/>
        <v/>
      </c>
      <c r="AK2490" s="52" t="str">
        <f t="shared" si="840"/>
        <v/>
      </c>
      <c r="AL2490" s="52" t="str">
        <f t="shared" si="841"/>
        <v/>
      </c>
      <c r="AM2490" s="48" t="str">
        <f t="shared" si="842"/>
        <v/>
      </c>
      <c r="AN2490" s="48" t="str">
        <f t="shared" si="843"/>
        <v/>
      </c>
      <c r="AP2490" s="18" t="str">
        <f t="shared" si="844"/>
        <v/>
      </c>
      <c r="AQ2490" s="18" t="str">
        <f t="shared" si="845"/>
        <v/>
      </c>
      <c r="AR2490" s="18">
        <v>2.5170000000000001E-2</v>
      </c>
      <c r="AS2490" s="18">
        <f>IF(AF!$D$27="Todos",1,IF(M2490=AF!$D$27,1,0))</f>
        <v>1</v>
      </c>
      <c r="AT2490" s="53">
        <f>IF(AND(E2490=AF!$D$6,OR(LT!M2490=AF!$D$27,AF!$D$27="Todos"),OR(AP2490=AF!$E$8,AQ2490=AF!$E$8)),AR2490+AS2490,0)</f>
        <v>0</v>
      </c>
      <c r="AU2490" s="18" t="str">
        <f t="shared" si="846"/>
        <v/>
      </c>
      <c r="AV2490" s="54" t="str">
        <f t="shared" si="847"/>
        <v/>
      </c>
      <c r="AW2490" s="54" t="str">
        <f t="shared" si="848"/>
        <v/>
      </c>
      <c r="AX2490" s="18" t="str">
        <f t="shared" si="849"/>
        <v/>
      </c>
      <c r="AY2490" s="18" t="str">
        <f t="shared" si="850"/>
        <v/>
      </c>
      <c r="BA2490" s="18">
        <f>IF($E2490=AF!$D$6,IF($M2490="Concluída no prazo",2,IF($M2490="Concluída com atraso",1,0)),0)</f>
        <v>0</v>
      </c>
      <c r="BB2490" s="18">
        <f>IF($E2490=AF!$D$6,IF($M2490="Atrasada",2,IF($M2490="Concluída com atraso",1,0)),0)</f>
        <v>0</v>
      </c>
      <c r="BC2490" s="18">
        <v>2.4840000000000001E-2</v>
      </c>
      <c r="BD2490" s="18">
        <f t="shared" si="857"/>
        <v>2.4840000000000001E-2</v>
      </c>
      <c r="BE2490" s="18">
        <f t="shared" si="857"/>
        <v>2.4840000000000001E-2</v>
      </c>
      <c r="BF2490" s="18" t="str">
        <f t="shared" si="851"/>
        <v/>
      </c>
      <c r="BN2490" s="18" t="str">
        <f t="shared" si="852"/>
        <v>s</v>
      </c>
    </row>
    <row r="2491" spans="3:66" ht="50.1" customHeight="1" thickTop="1" thickBot="1" x14ac:dyDescent="0.3">
      <c r="C2491" s="46"/>
      <c r="D2491" s="46"/>
      <c r="E2491" s="46"/>
      <c r="F2491" s="122"/>
      <c r="G2491" s="122"/>
      <c r="H2491" s="78" t="str">
        <f t="shared" si="853"/>
        <v/>
      </c>
      <c r="I2491" s="78" t="str">
        <f t="shared" si="854"/>
        <v/>
      </c>
      <c r="J2491" s="16"/>
      <c r="K2491" s="46" t="str">
        <f t="shared" si="855"/>
        <v/>
      </c>
      <c r="L2491" s="16"/>
      <c r="M2491" s="16"/>
      <c r="N2491" s="46"/>
      <c r="O2491" s="47" t="str">
        <f t="shared" si="858"/>
        <v/>
      </c>
      <c r="P2491" s="47"/>
      <c r="Q2491" s="48" t="str">
        <f>IFERROR(VLOOKUP(E2491,Funcionários!$C$8:$E$207,3,FALSE),"")</f>
        <v/>
      </c>
      <c r="R2491" s="47"/>
      <c r="S2491" s="49" t="str">
        <f t="shared" si="859"/>
        <v/>
      </c>
      <c r="T2491" s="49">
        <v>2.4850000000000001E-2</v>
      </c>
      <c r="U2491" s="48" t="str">
        <f>IF(Funcionários!C2492=0,"",Funcionários!C2492)</f>
        <v/>
      </c>
      <c r="V2491" s="50">
        <f>IF(U2491="",0,IF(COUNTIFS($E$7:$E$3006,U2491,$I$7:$I$3006,'RC'!$E$6)=0,0,COUNTIFS($M$7:$M$3006,"Concluída no prazo",$E$7:$E$3006,U2491,$I$7:$I$3006,'RC'!$E$6)/COUNTIFS($E$7:$E$3006,U2491,$I$7:$I$3006,'RC'!$E$6)))</f>
        <v>0</v>
      </c>
      <c r="W2491" s="49">
        <f>SUMIFS($J$7:$J$3006,$E$7:$E$3006,U2491,$I$7:$I$3006,'RC'!$E$6)+SUMIFS($L$7:$L$3006,$E$7:$E$3006,U2491,$I$7:$I$3006,'RC'!$E$6)</f>
        <v>0</v>
      </c>
      <c r="X2491" s="48">
        <f>COUNTIFS($E$7:$E$3006,U2491,$I$7:$I$3006,'RC'!$E$6)</f>
        <v>0</v>
      </c>
      <c r="Y2491" s="48"/>
      <c r="Z2491" s="51" t="str">
        <f>IF(AQ2491='RC'!$E$6,AC2491*1000+AD2491,"")</f>
        <v/>
      </c>
      <c r="AA2491" s="51" t="str">
        <f>IF(AB2491="","",IF(AQ2491='RC'!$E$6,AC2491*1000-AD2491,""))</f>
        <v/>
      </c>
      <c r="AB2491" s="48" t="str">
        <f>IFERROR(VLOOKUP(E2491,Funcionários!$C$8:$E$207,3,FALSE),"")</f>
        <v/>
      </c>
      <c r="AC2491" s="50" t="str">
        <f>IF(AB2491="","",IF(COUNTIFS($AB$7:$AB$3006,AB2491,$AQ$7:$AQ$3006,'RC'!$E$6)=0,"",COUNTIFS($M$7:$M$3006,"Concluída no prazo",$AB$7:$AB$3006,AB2491,$AQ$7:$AQ$3006,'RC'!$E$6)/COUNTIFS($AB$7:$AB$3006,AB2491,$AQ$7:$AQ$3006,'RC'!$E$6)))</f>
        <v/>
      </c>
      <c r="AD2491" s="48">
        <f>SUMIF($AQ$7:$AQ$3006,'RC'!$E$6,$J$7:$J$3006)+SUMIF($AQ$7:$AQ$3006,'RC'!$E$6,$L$7:$L$3006)</f>
        <v>21</v>
      </c>
      <c r="AF2491" s="48">
        <v>2.51599999999924E-2</v>
      </c>
      <c r="AG2491" s="48">
        <f>IF(OR(AQ2491="",AQ2491&lt;&gt;'RC'!$E$6,AB2491&lt;&gt;'RC'!$D$21),0,1)</f>
        <v>0</v>
      </c>
      <c r="AH2491" s="48">
        <f t="shared" si="856"/>
        <v>2.51599999999924E-2</v>
      </c>
      <c r="AI2491" s="48" t="str">
        <f t="shared" si="838"/>
        <v/>
      </c>
      <c r="AJ2491" s="48" t="str">
        <f t="shared" si="839"/>
        <v/>
      </c>
      <c r="AK2491" s="52" t="str">
        <f t="shared" si="840"/>
        <v/>
      </c>
      <c r="AL2491" s="52" t="str">
        <f t="shared" si="841"/>
        <v/>
      </c>
      <c r="AM2491" s="48" t="str">
        <f t="shared" si="842"/>
        <v/>
      </c>
      <c r="AN2491" s="48" t="str">
        <f t="shared" si="843"/>
        <v/>
      </c>
      <c r="AP2491" s="18" t="str">
        <f t="shared" si="844"/>
        <v/>
      </c>
      <c r="AQ2491" s="18" t="str">
        <f t="shared" si="845"/>
        <v/>
      </c>
      <c r="AR2491" s="18">
        <v>2.5159999999999998E-2</v>
      </c>
      <c r="AS2491" s="18">
        <f>IF(AF!$D$27="Todos",1,IF(M2491=AF!$D$27,1,0))</f>
        <v>1</v>
      </c>
      <c r="AT2491" s="53">
        <f>IF(AND(E2491=AF!$D$6,OR(LT!M2491=AF!$D$27,AF!$D$27="Todos"),OR(AP2491=AF!$E$8,AQ2491=AF!$E$8)),AR2491+AS2491,0)</f>
        <v>0</v>
      </c>
      <c r="AU2491" s="18" t="str">
        <f t="shared" si="846"/>
        <v/>
      </c>
      <c r="AV2491" s="54" t="str">
        <f t="shared" si="847"/>
        <v/>
      </c>
      <c r="AW2491" s="54" t="str">
        <f t="shared" si="848"/>
        <v/>
      </c>
      <c r="AX2491" s="18" t="str">
        <f t="shared" si="849"/>
        <v/>
      </c>
      <c r="AY2491" s="18" t="str">
        <f t="shared" si="850"/>
        <v/>
      </c>
      <c r="BA2491" s="18">
        <f>IF($E2491=AF!$D$6,IF($M2491="Concluída no prazo",2,IF($M2491="Concluída com atraso",1,0)),0)</f>
        <v>0</v>
      </c>
      <c r="BB2491" s="18">
        <f>IF($E2491=AF!$D$6,IF($M2491="Atrasada",2,IF($M2491="Concluída com atraso",1,0)),0)</f>
        <v>0</v>
      </c>
      <c r="BC2491" s="18">
        <v>2.4850000000000001E-2</v>
      </c>
      <c r="BD2491" s="18">
        <f t="shared" si="857"/>
        <v>2.4850000000000001E-2</v>
      </c>
      <c r="BE2491" s="18">
        <f t="shared" si="857"/>
        <v>2.4850000000000001E-2</v>
      </c>
      <c r="BF2491" s="18" t="str">
        <f t="shared" si="851"/>
        <v/>
      </c>
      <c r="BN2491" s="18" t="str">
        <f t="shared" si="852"/>
        <v>s</v>
      </c>
    </row>
    <row r="2492" spans="3:66" ht="50.1" customHeight="1" thickTop="1" thickBot="1" x14ac:dyDescent="0.3">
      <c r="C2492" s="46"/>
      <c r="D2492" s="46"/>
      <c r="E2492" s="46"/>
      <c r="F2492" s="122"/>
      <c r="G2492" s="122"/>
      <c r="H2492" s="78" t="str">
        <f t="shared" si="853"/>
        <v/>
      </c>
      <c r="I2492" s="78" t="str">
        <f t="shared" si="854"/>
        <v/>
      </c>
      <c r="J2492" s="16"/>
      <c r="K2492" s="46" t="str">
        <f t="shared" si="855"/>
        <v/>
      </c>
      <c r="L2492" s="16"/>
      <c r="M2492" s="16"/>
      <c r="N2492" s="46"/>
      <c r="O2492" s="47" t="str">
        <f t="shared" si="858"/>
        <v/>
      </c>
      <c r="P2492" s="47"/>
      <c r="Q2492" s="48" t="str">
        <f>IFERROR(VLOOKUP(E2492,Funcionários!$C$8:$E$207,3,FALSE),"")</f>
        <v/>
      </c>
      <c r="R2492" s="47"/>
      <c r="S2492" s="49" t="str">
        <f t="shared" si="859"/>
        <v/>
      </c>
      <c r="T2492" s="49">
        <v>2.486E-2</v>
      </c>
      <c r="U2492" s="48" t="str">
        <f>IF(Funcionários!C2493=0,"",Funcionários!C2493)</f>
        <v/>
      </c>
      <c r="V2492" s="50">
        <f>IF(U2492="",0,IF(COUNTIFS($E$7:$E$3006,U2492,$I$7:$I$3006,'RC'!$E$6)=0,0,COUNTIFS($M$7:$M$3006,"Concluída no prazo",$E$7:$E$3006,U2492,$I$7:$I$3006,'RC'!$E$6)/COUNTIFS($E$7:$E$3006,U2492,$I$7:$I$3006,'RC'!$E$6)))</f>
        <v>0</v>
      </c>
      <c r="W2492" s="49">
        <f>SUMIFS($J$7:$J$3006,$E$7:$E$3006,U2492,$I$7:$I$3006,'RC'!$E$6)+SUMIFS($L$7:$L$3006,$E$7:$E$3006,U2492,$I$7:$I$3006,'RC'!$E$6)</f>
        <v>0</v>
      </c>
      <c r="X2492" s="48">
        <f>COUNTIFS($E$7:$E$3006,U2492,$I$7:$I$3006,'RC'!$E$6)</f>
        <v>0</v>
      </c>
      <c r="Y2492" s="48"/>
      <c r="Z2492" s="51" t="str">
        <f>IF(AQ2492='RC'!$E$6,AC2492*1000+AD2492,"")</f>
        <v/>
      </c>
      <c r="AA2492" s="51" t="str">
        <f>IF(AB2492="","",IF(AQ2492='RC'!$E$6,AC2492*1000-AD2492,""))</f>
        <v/>
      </c>
      <c r="AB2492" s="48" t="str">
        <f>IFERROR(VLOOKUP(E2492,Funcionários!$C$8:$E$207,3,FALSE),"")</f>
        <v/>
      </c>
      <c r="AC2492" s="50" t="str">
        <f>IF(AB2492="","",IF(COUNTIFS($AB$7:$AB$3006,AB2492,$AQ$7:$AQ$3006,'RC'!$E$6)=0,"",COUNTIFS($M$7:$M$3006,"Concluída no prazo",$AB$7:$AB$3006,AB2492,$AQ$7:$AQ$3006,'RC'!$E$6)/COUNTIFS($AB$7:$AB$3006,AB2492,$AQ$7:$AQ$3006,'RC'!$E$6)))</f>
        <v/>
      </c>
      <c r="AD2492" s="48">
        <f>SUMIF($AQ$7:$AQ$3006,'RC'!$E$6,$J$7:$J$3006)+SUMIF($AQ$7:$AQ$3006,'RC'!$E$6,$L$7:$L$3006)</f>
        <v>21</v>
      </c>
      <c r="AF2492" s="48">
        <v>2.5149999999992401E-2</v>
      </c>
      <c r="AG2492" s="48">
        <f>IF(OR(AQ2492="",AQ2492&lt;&gt;'RC'!$E$6,AB2492&lt;&gt;'RC'!$D$21),0,1)</f>
        <v>0</v>
      </c>
      <c r="AH2492" s="48">
        <f t="shared" si="856"/>
        <v>2.5149999999992401E-2</v>
      </c>
      <c r="AI2492" s="48" t="str">
        <f t="shared" si="838"/>
        <v/>
      </c>
      <c r="AJ2492" s="48" t="str">
        <f t="shared" si="839"/>
        <v/>
      </c>
      <c r="AK2492" s="52" t="str">
        <f t="shared" si="840"/>
        <v/>
      </c>
      <c r="AL2492" s="52" t="str">
        <f t="shared" si="841"/>
        <v/>
      </c>
      <c r="AM2492" s="48" t="str">
        <f t="shared" si="842"/>
        <v/>
      </c>
      <c r="AN2492" s="48" t="str">
        <f t="shared" si="843"/>
        <v/>
      </c>
      <c r="AP2492" s="18" t="str">
        <f t="shared" si="844"/>
        <v/>
      </c>
      <c r="AQ2492" s="18" t="str">
        <f t="shared" si="845"/>
        <v/>
      </c>
      <c r="AR2492" s="18">
        <v>2.5149999999999999E-2</v>
      </c>
      <c r="AS2492" s="18">
        <f>IF(AF!$D$27="Todos",1,IF(M2492=AF!$D$27,1,0))</f>
        <v>1</v>
      </c>
      <c r="AT2492" s="53">
        <f>IF(AND(E2492=AF!$D$6,OR(LT!M2492=AF!$D$27,AF!$D$27="Todos"),OR(AP2492=AF!$E$8,AQ2492=AF!$E$8)),AR2492+AS2492,0)</f>
        <v>0</v>
      </c>
      <c r="AU2492" s="18" t="str">
        <f t="shared" si="846"/>
        <v/>
      </c>
      <c r="AV2492" s="54" t="str">
        <f t="shared" si="847"/>
        <v/>
      </c>
      <c r="AW2492" s="54" t="str">
        <f t="shared" si="848"/>
        <v/>
      </c>
      <c r="AX2492" s="18" t="str">
        <f t="shared" si="849"/>
        <v/>
      </c>
      <c r="AY2492" s="18" t="str">
        <f t="shared" si="850"/>
        <v/>
      </c>
      <c r="BA2492" s="18">
        <f>IF($E2492=AF!$D$6,IF($M2492="Concluída no prazo",2,IF($M2492="Concluída com atraso",1,0)),0)</f>
        <v>0</v>
      </c>
      <c r="BB2492" s="18">
        <f>IF($E2492=AF!$D$6,IF($M2492="Atrasada",2,IF($M2492="Concluída com atraso",1,0)),0)</f>
        <v>0</v>
      </c>
      <c r="BC2492" s="18">
        <v>2.486E-2</v>
      </c>
      <c r="BD2492" s="18">
        <f t="shared" si="857"/>
        <v>2.486E-2</v>
      </c>
      <c r="BE2492" s="18">
        <f t="shared" si="857"/>
        <v>2.486E-2</v>
      </c>
      <c r="BF2492" s="18" t="str">
        <f t="shared" si="851"/>
        <v/>
      </c>
      <c r="BN2492" s="18" t="str">
        <f t="shared" si="852"/>
        <v>s</v>
      </c>
    </row>
    <row r="2493" spans="3:66" ht="50.1" customHeight="1" thickTop="1" thickBot="1" x14ac:dyDescent="0.3">
      <c r="C2493" s="46"/>
      <c r="D2493" s="46"/>
      <c r="E2493" s="46"/>
      <c r="F2493" s="122"/>
      <c r="G2493" s="122"/>
      <c r="H2493" s="78" t="str">
        <f t="shared" si="853"/>
        <v/>
      </c>
      <c r="I2493" s="78" t="str">
        <f t="shared" si="854"/>
        <v/>
      </c>
      <c r="J2493" s="16"/>
      <c r="K2493" s="46" t="str">
        <f t="shared" si="855"/>
        <v/>
      </c>
      <c r="L2493" s="16"/>
      <c r="M2493" s="16"/>
      <c r="N2493" s="46"/>
      <c r="O2493" s="47" t="str">
        <f t="shared" si="858"/>
        <v/>
      </c>
      <c r="P2493" s="47"/>
      <c r="Q2493" s="48" t="str">
        <f>IFERROR(VLOOKUP(E2493,Funcionários!$C$8:$E$207,3,FALSE),"")</f>
        <v/>
      </c>
      <c r="R2493" s="47"/>
      <c r="S2493" s="49" t="str">
        <f t="shared" si="859"/>
        <v/>
      </c>
      <c r="T2493" s="49">
        <v>2.487E-2</v>
      </c>
      <c r="U2493" s="48" t="str">
        <f>IF(Funcionários!C2494=0,"",Funcionários!C2494)</f>
        <v/>
      </c>
      <c r="V2493" s="50">
        <f>IF(U2493="",0,IF(COUNTIFS($E$7:$E$3006,U2493,$I$7:$I$3006,'RC'!$E$6)=0,0,COUNTIFS($M$7:$M$3006,"Concluída no prazo",$E$7:$E$3006,U2493,$I$7:$I$3006,'RC'!$E$6)/COUNTIFS($E$7:$E$3006,U2493,$I$7:$I$3006,'RC'!$E$6)))</f>
        <v>0</v>
      </c>
      <c r="W2493" s="49">
        <f>SUMIFS($J$7:$J$3006,$E$7:$E$3006,U2493,$I$7:$I$3006,'RC'!$E$6)+SUMIFS($L$7:$L$3006,$E$7:$E$3006,U2493,$I$7:$I$3006,'RC'!$E$6)</f>
        <v>0</v>
      </c>
      <c r="X2493" s="48">
        <f>COUNTIFS($E$7:$E$3006,U2493,$I$7:$I$3006,'RC'!$E$6)</f>
        <v>0</v>
      </c>
      <c r="Y2493" s="48"/>
      <c r="Z2493" s="51" t="str">
        <f>IF(AQ2493='RC'!$E$6,AC2493*1000+AD2493,"")</f>
        <v/>
      </c>
      <c r="AA2493" s="51" t="str">
        <f>IF(AB2493="","",IF(AQ2493='RC'!$E$6,AC2493*1000-AD2493,""))</f>
        <v/>
      </c>
      <c r="AB2493" s="48" t="str">
        <f>IFERROR(VLOOKUP(E2493,Funcionários!$C$8:$E$207,3,FALSE),"")</f>
        <v/>
      </c>
      <c r="AC2493" s="50" t="str">
        <f>IF(AB2493="","",IF(COUNTIFS($AB$7:$AB$3006,AB2493,$AQ$7:$AQ$3006,'RC'!$E$6)=0,"",COUNTIFS($M$7:$M$3006,"Concluída no prazo",$AB$7:$AB$3006,AB2493,$AQ$7:$AQ$3006,'RC'!$E$6)/COUNTIFS($AB$7:$AB$3006,AB2493,$AQ$7:$AQ$3006,'RC'!$E$6)))</f>
        <v/>
      </c>
      <c r="AD2493" s="48">
        <f>SUMIF($AQ$7:$AQ$3006,'RC'!$E$6,$J$7:$J$3006)+SUMIF($AQ$7:$AQ$3006,'RC'!$E$6,$L$7:$L$3006)</f>
        <v>21</v>
      </c>
      <c r="AF2493" s="48">
        <v>2.5139999999992401E-2</v>
      </c>
      <c r="AG2493" s="48">
        <f>IF(OR(AQ2493="",AQ2493&lt;&gt;'RC'!$E$6,AB2493&lt;&gt;'RC'!$D$21),0,1)</f>
        <v>0</v>
      </c>
      <c r="AH2493" s="48">
        <f t="shared" si="856"/>
        <v>2.5139999999992401E-2</v>
      </c>
      <c r="AI2493" s="48" t="str">
        <f t="shared" si="838"/>
        <v/>
      </c>
      <c r="AJ2493" s="48" t="str">
        <f t="shared" si="839"/>
        <v/>
      </c>
      <c r="AK2493" s="52" t="str">
        <f t="shared" si="840"/>
        <v/>
      </c>
      <c r="AL2493" s="52" t="str">
        <f t="shared" si="841"/>
        <v/>
      </c>
      <c r="AM2493" s="48" t="str">
        <f t="shared" si="842"/>
        <v/>
      </c>
      <c r="AN2493" s="48" t="str">
        <f t="shared" si="843"/>
        <v/>
      </c>
      <c r="AP2493" s="18" t="str">
        <f t="shared" si="844"/>
        <v/>
      </c>
      <c r="AQ2493" s="18" t="str">
        <f t="shared" si="845"/>
        <v/>
      </c>
      <c r="AR2493" s="18">
        <v>2.5139999999999999E-2</v>
      </c>
      <c r="AS2493" s="18">
        <f>IF(AF!$D$27="Todos",1,IF(M2493=AF!$D$27,1,0))</f>
        <v>1</v>
      </c>
      <c r="AT2493" s="53">
        <f>IF(AND(E2493=AF!$D$6,OR(LT!M2493=AF!$D$27,AF!$D$27="Todos"),OR(AP2493=AF!$E$8,AQ2493=AF!$E$8)),AR2493+AS2493,0)</f>
        <v>0</v>
      </c>
      <c r="AU2493" s="18" t="str">
        <f t="shared" si="846"/>
        <v/>
      </c>
      <c r="AV2493" s="54" t="str">
        <f t="shared" si="847"/>
        <v/>
      </c>
      <c r="AW2493" s="54" t="str">
        <f t="shared" si="848"/>
        <v/>
      </c>
      <c r="AX2493" s="18" t="str">
        <f t="shared" si="849"/>
        <v/>
      </c>
      <c r="AY2493" s="18" t="str">
        <f t="shared" si="850"/>
        <v/>
      </c>
      <c r="BA2493" s="18">
        <f>IF($E2493=AF!$D$6,IF($M2493="Concluída no prazo",2,IF($M2493="Concluída com atraso",1,0)),0)</f>
        <v>0</v>
      </c>
      <c r="BB2493" s="18">
        <f>IF($E2493=AF!$D$6,IF($M2493="Atrasada",2,IF($M2493="Concluída com atraso",1,0)),0)</f>
        <v>0</v>
      </c>
      <c r="BC2493" s="18">
        <v>2.487E-2</v>
      </c>
      <c r="BD2493" s="18">
        <f t="shared" si="857"/>
        <v>2.487E-2</v>
      </c>
      <c r="BE2493" s="18">
        <f t="shared" si="857"/>
        <v>2.487E-2</v>
      </c>
      <c r="BF2493" s="18" t="str">
        <f t="shared" si="851"/>
        <v/>
      </c>
      <c r="BN2493" s="18" t="str">
        <f t="shared" si="852"/>
        <v>s</v>
      </c>
    </row>
    <row r="2494" spans="3:66" ht="50.1" customHeight="1" thickTop="1" thickBot="1" x14ac:dyDescent="0.3">
      <c r="C2494" s="46"/>
      <c r="D2494" s="46"/>
      <c r="E2494" s="46"/>
      <c r="F2494" s="122"/>
      <c r="G2494" s="122"/>
      <c r="H2494" s="78" t="str">
        <f t="shared" si="853"/>
        <v/>
      </c>
      <c r="I2494" s="78" t="str">
        <f t="shared" si="854"/>
        <v/>
      </c>
      <c r="J2494" s="16"/>
      <c r="K2494" s="46" t="str">
        <f t="shared" si="855"/>
        <v/>
      </c>
      <c r="L2494" s="16"/>
      <c r="M2494" s="16"/>
      <c r="N2494" s="46"/>
      <c r="O2494" s="47" t="str">
        <f t="shared" si="858"/>
        <v/>
      </c>
      <c r="P2494" s="47"/>
      <c r="Q2494" s="48" t="str">
        <f>IFERROR(VLOOKUP(E2494,Funcionários!$C$8:$E$207,3,FALSE),"")</f>
        <v/>
      </c>
      <c r="R2494" s="47"/>
      <c r="S2494" s="49" t="str">
        <f t="shared" si="859"/>
        <v/>
      </c>
      <c r="T2494" s="49">
        <v>2.4879999999999999E-2</v>
      </c>
      <c r="U2494" s="48" t="str">
        <f>IF(Funcionários!C2495=0,"",Funcionários!C2495)</f>
        <v/>
      </c>
      <c r="V2494" s="50">
        <f>IF(U2494="",0,IF(COUNTIFS($E$7:$E$3006,U2494,$I$7:$I$3006,'RC'!$E$6)=0,0,COUNTIFS($M$7:$M$3006,"Concluída no prazo",$E$7:$E$3006,U2494,$I$7:$I$3006,'RC'!$E$6)/COUNTIFS($E$7:$E$3006,U2494,$I$7:$I$3006,'RC'!$E$6)))</f>
        <v>0</v>
      </c>
      <c r="W2494" s="49">
        <f>SUMIFS($J$7:$J$3006,$E$7:$E$3006,U2494,$I$7:$I$3006,'RC'!$E$6)+SUMIFS($L$7:$L$3006,$E$7:$E$3006,U2494,$I$7:$I$3006,'RC'!$E$6)</f>
        <v>0</v>
      </c>
      <c r="X2494" s="48">
        <f>COUNTIFS($E$7:$E$3006,U2494,$I$7:$I$3006,'RC'!$E$6)</f>
        <v>0</v>
      </c>
      <c r="Y2494" s="48"/>
      <c r="Z2494" s="51" t="str">
        <f>IF(AQ2494='RC'!$E$6,AC2494*1000+AD2494,"")</f>
        <v/>
      </c>
      <c r="AA2494" s="51" t="str">
        <f>IF(AB2494="","",IF(AQ2494='RC'!$E$6,AC2494*1000-AD2494,""))</f>
        <v/>
      </c>
      <c r="AB2494" s="48" t="str">
        <f>IFERROR(VLOOKUP(E2494,Funcionários!$C$8:$E$207,3,FALSE),"")</f>
        <v/>
      </c>
      <c r="AC2494" s="50" t="str">
        <f>IF(AB2494="","",IF(COUNTIFS($AB$7:$AB$3006,AB2494,$AQ$7:$AQ$3006,'RC'!$E$6)=0,"",COUNTIFS($M$7:$M$3006,"Concluída no prazo",$AB$7:$AB$3006,AB2494,$AQ$7:$AQ$3006,'RC'!$E$6)/COUNTIFS($AB$7:$AB$3006,AB2494,$AQ$7:$AQ$3006,'RC'!$E$6)))</f>
        <v/>
      </c>
      <c r="AD2494" s="48">
        <f>SUMIF($AQ$7:$AQ$3006,'RC'!$E$6,$J$7:$J$3006)+SUMIF($AQ$7:$AQ$3006,'RC'!$E$6,$L$7:$L$3006)</f>
        <v>21</v>
      </c>
      <c r="AF2494" s="48">
        <v>2.5129999999992401E-2</v>
      </c>
      <c r="AG2494" s="48">
        <f>IF(OR(AQ2494="",AQ2494&lt;&gt;'RC'!$E$6,AB2494&lt;&gt;'RC'!$D$21),0,1)</f>
        <v>0</v>
      </c>
      <c r="AH2494" s="48">
        <f t="shared" si="856"/>
        <v>2.5129999999992401E-2</v>
      </c>
      <c r="AI2494" s="48" t="str">
        <f t="shared" si="838"/>
        <v/>
      </c>
      <c r="AJ2494" s="48" t="str">
        <f t="shared" si="839"/>
        <v/>
      </c>
      <c r="AK2494" s="52" t="str">
        <f t="shared" si="840"/>
        <v/>
      </c>
      <c r="AL2494" s="52" t="str">
        <f t="shared" si="841"/>
        <v/>
      </c>
      <c r="AM2494" s="48" t="str">
        <f t="shared" si="842"/>
        <v/>
      </c>
      <c r="AN2494" s="48" t="str">
        <f t="shared" si="843"/>
        <v/>
      </c>
      <c r="AP2494" s="18" t="str">
        <f t="shared" si="844"/>
        <v/>
      </c>
      <c r="AQ2494" s="18" t="str">
        <f t="shared" si="845"/>
        <v/>
      </c>
      <c r="AR2494" s="18">
        <v>2.513E-2</v>
      </c>
      <c r="AS2494" s="18">
        <f>IF(AF!$D$27="Todos",1,IF(M2494=AF!$D$27,1,0))</f>
        <v>1</v>
      </c>
      <c r="AT2494" s="53">
        <f>IF(AND(E2494=AF!$D$6,OR(LT!M2494=AF!$D$27,AF!$D$27="Todos"),OR(AP2494=AF!$E$8,AQ2494=AF!$E$8)),AR2494+AS2494,0)</f>
        <v>0</v>
      </c>
      <c r="AU2494" s="18" t="str">
        <f t="shared" si="846"/>
        <v/>
      </c>
      <c r="AV2494" s="54" t="str">
        <f t="shared" si="847"/>
        <v/>
      </c>
      <c r="AW2494" s="54" t="str">
        <f t="shared" si="848"/>
        <v/>
      </c>
      <c r="AX2494" s="18" t="str">
        <f t="shared" si="849"/>
        <v/>
      </c>
      <c r="AY2494" s="18" t="str">
        <f t="shared" si="850"/>
        <v/>
      </c>
      <c r="BA2494" s="18">
        <f>IF($E2494=AF!$D$6,IF($M2494="Concluída no prazo",2,IF($M2494="Concluída com atraso",1,0)),0)</f>
        <v>0</v>
      </c>
      <c r="BB2494" s="18">
        <f>IF($E2494=AF!$D$6,IF($M2494="Atrasada",2,IF($M2494="Concluída com atraso",1,0)),0)</f>
        <v>0</v>
      </c>
      <c r="BC2494" s="18">
        <v>2.4879999999999999E-2</v>
      </c>
      <c r="BD2494" s="18">
        <f t="shared" si="857"/>
        <v>2.4879999999999999E-2</v>
      </c>
      <c r="BE2494" s="18">
        <f t="shared" si="857"/>
        <v>2.4879999999999999E-2</v>
      </c>
      <c r="BF2494" s="18" t="str">
        <f t="shared" si="851"/>
        <v/>
      </c>
      <c r="BN2494" s="18" t="str">
        <f t="shared" si="852"/>
        <v>s</v>
      </c>
    </row>
    <row r="2495" spans="3:66" ht="50.1" customHeight="1" thickTop="1" thickBot="1" x14ac:dyDescent="0.3">
      <c r="C2495" s="46"/>
      <c r="D2495" s="46"/>
      <c r="E2495" s="46"/>
      <c r="F2495" s="122"/>
      <c r="G2495" s="122"/>
      <c r="H2495" s="78" t="str">
        <f t="shared" si="853"/>
        <v/>
      </c>
      <c r="I2495" s="78" t="str">
        <f t="shared" si="854"/>
        <v/>
      </c>
      <c r="J2495" s="16"/>
      <c r="K2495" s="46" t="str">
        <f t="shared" si="855"/>
        <v/>
      </c>
      <c r="L2495" s="16"/>
      <c r="M2495" s="16"/>
      <c r="N2495" s="46"/>
      <c r="O2495" s="47" t="str">
        <f t="shared" si="858"/>
        <v/>
      </c>
      <c r="P2495" s="47"/>
      <c r="Q2495" s="48" t="str">
        <f>IFERROR(VLOOKUP(E2495,Funcionários!$C$8:$E$207,3,FALSE),"")</f>
        <v/>
      </c>
      <c r="R2495" s="47"/>
      <c r="S2495" s="49" t="str">
        <f t="shared" si="859"/>
        <v/>
      </c>
      <c r="T2495" s="49">
        <v>2.4889999999999999E-2</v>
      </c>
      <c r="U2495" s="48" t="str">
        <f>IF(Funcionários!C2496=0,"",Funcionários!C2496)</f>
        <v/>
      </c>
      <c r="V2495" s="50">
        <f>IF(U2495="",0,IF(COUNTIFS($E$7:$E$3006,U2495,$I$7:$I$3006,'RC'!$E$6)=0,0,COUNTIFS($M$7:$M$3006,"Concluída no prazo",$E$7:$E$3006,U2495,$I$7:$I$3006,'RC'!$E$6)/COUNTIFS($E$7:$E$3006,U2495,$I$7:$I$3006,'RC'!$E$6)))</f>
        <v>0</v>
      </c>
      <c r="W2495" s="49">
        <f>SUMIFS($J$7:$J$3006,$E$7:$E$3006,U2495,$I$7:$I$3006,'RC'!$E$6)+SUMIFS($L$7:$L$3006,$E$7:$E$3006,U2495,$I$7:$I$3006,'RC'!$E$6)</f>
        <v>0</v>
      </c>
      <c r="X2495" s="48">
        <f>COUNTIFS($E$7:$E$3006,U2495,$I$7:$I$3006,'RC'!$E$6)</f>
        <v>0</v>
      </c>
      <c r="Y2495" s="48"/>
      <c r="Z2495" s="51" t="str">
        <f>IF(AQ2495='RC'!$E$6,AC2495*1000+AD2495,"")</f>
        <v/>
      </c>
      <c r="AA2495" s="51" t="str">
        <f>IF(AB2495="","",IF(AQ2495='RC'!$E$6,AC2495*1000-AD2495,""))</f>
        <v/>
      </c>
      <c r="AB2495" s="48" t="str">
        <f>IFERROR(VLOOKUP(E2495,Funcionários!$C$8:$E$207,3,FALSE),"")</f>
        <v/>
      </c>
      <c r="AC2495" s="50" t="str">
        <f>IF(AB2495="","",IF(COUNTIFS($AB$7:$AB$3006,AB2495,$AQ$7:$AQ$3006,'RC'!$E$6)=0,"",COUNTIFS($M$7:$M$3006,"Concluída no prazo",$AB$7:$AB$3006,AB2495,$AQ$7:$AQ$3006,'RC'!$E$6)/COUNTIFS($AB$7:$AB$3006,AB2495,$AQ$7:$AQ$3006,'RC'!$E$6)))</f>
        <v/>
      </c>
      <c r="AD2495" s="48">
        <f>SUMIF($AQ$7:$AQ$3006,'RC'!$E$6,$J$7:$J$3006)+SUMIF($AQ$7:$AQ$3006,'RC'!$E$6,$L$7:$L$3006)</f>
        <v>21</v>
      </c>
      <c r="AF2495" s="48">
        <v>2.5119999999992398E-2</v>
      </c>
      <c r="AG2495" s="48">
        <f>IF(OR(AQ2495="",AQ2495&lt;&gt;'RC'!$E$6,AB2495&lt;&gt;'RC'!$D$21),0,1)</f>
        <v>0</v>
      </c>
      <c r="AH2495" s="48">
        <f t="shared" si="856"/>
        <v>2.5119999999992398E-2</v>
      </c>
      <c r="AI2495" s="48" t="str">
        <f t="shared" si="838"/>
        <v/>
      </c>
      <c r="AJ2495" s="48" t="str">
        <f t="shared" si="839"/>
        <v/>
      </c>
      <c r="AK2495" s="52" t="str">
        <f t="shared" si="840"/>
        <v/>
      </c>
      <c r="AL2495" s="52" t="str">
        <f t="shared" si="841"/>
        <v/>
      </c>
      <c r="AM2495" s="48" t="str">
        <f t="shared" si="842"/>
        <v/>
      </c>
      <c r="AN2495" s="48" t="str">
        <f t="shared" si="843"/>
        <v/>
      </c>
      <c r="AP2495" s="18" t="str">
        <f t="shared" si="844"/>
        <v/>
      </c>
      <c r="AQ2495" s="18" t="str">
        <f t="shared" si="845"/>
        <v/>
      </c>
      <c r="AR2495" s="18">
        <v>2.512E-2</v>
      </c>
      <c r="AS2495" s="18">
        <f>IF(AF!$D$27="Todos",1,IF(M2495=AF!$D$27,1,0))</f>
        <v>1</v>
      </c>
      <c r="AT2495" s="53">
        <f>IF(AND(E2495=AF!$D$6,OR(LT!M2495=AF!$D$27,AF!$D$27="Todos"),OR(AP2495=AF!$E$8,AQ2495=AF!$E$8)),AR2495+AS2495,0)</f>
        <v>0</v>
      </c>
      <c r="AU2495" s="18" t="str">
        <f t="shared" si="846"/>
        <v/>
      </c>
      <c r="AV2495" s="54" t="str">
        <f t="shared" si="847"/>
        <v/>
      </c>
      <c r="AW2495" s="54" t="str">
        <f t="shared" si="848"/>
        <v/>
      </c>
      <c r="AX2495" s="18" t="str">
        <f t="shared" si="849"/>
        <v/>
      </c>
      <c r="AY2495" s="18" t="str">
        <f t="shared" si="850"/>
        <v/>
      </c>
      <c r="BA2495" s="18">
        <f>IF($E2495=AF!$D$6,IF($M2495="Concluída no prazo",2,IF($M2495="Concluída com atraso",1,0)),0)</f>
        <v>0</v>
      </c>
      <c r="BB2495" s="18">
        <f>IF($E2495=AF!$D$6,IF($M2495="Atrasada",2,IF($M2495="Concluída com atraso",1,0)),0)</f>
        <v>0</v>
      </c>
      <c r="BC2495" s="18">
        <v>2.4889999999999999E-2</v>
      </c>
      <c r="BD2495" s="18">
        <f t="shared" si="857"/>
        <v>2.4889999999999999E-2</v>
      </c>
      <c r="BE2495" s="18">
        <f t="shared" si="857"/>
        <v>2.4889999999999999E-2</v>
      </c>
      <c r="BF2495" s="18" t="str">
        <f t="shared" si="851"/>
        <v/>
      </c>
      <c r="BN2495" s="18" t="str">
        <f t="shared" si="852"/>
        <v>s</v>
      </c>
    </row>
    <row r="2496" spans="3:66" ht="50.1" customHeight="1" thickTop="1" thickBot="1" x14ac:dyDescent="0.3">
      <c r="C2496" s="46"/>
      <c r="D2496" s="46"/>
      <c r="E2496" s="46"/>
      <c r="F2496" s="122"/>
      <c r="G2496" s="122"/>
      <c r="H2496" s="78" t="str">
        <f t="shared" si="853"/>
        <v/>
      </c>
      <c r="I2496" s="78" t="str">
        <f t="shared" si="854"/>
        <v/>
      </c>
      <c r="J2496" s="16"/>
      <c r="K2496" s="46" t="str">
        <f t="shared" si="855"/>
        <v/>
      </c>
      <c r="L2496" s="16"/>
      <c r="M2496" s="16"/>
      <c r="N2496" s="46"/>
      <c r="O2496" s="47" t="str">
        <f t="shared" si="858"/>
        <v/>
      </c>
      <c r="P2496" s="47"/>
      <c r="Q2496" s="48" t="str">
        <f>IFERROR(VLOOKUP(E2496,Funcionários!$C$8:$E$207,3,FALSE),"")</f>
        <v/>
      </c>
      <c r="R2496" s="47"/>
      <c r="S2496" s="49" t="str">
        <f t="shared" si="859"/>
        <v/>
      </c>
      <c r="T2496" s="49">
        <v>2.4899999999999999E-2</v>
      </c>
      <c r="U2496" s="48" t="str">
        <f>IF(Funcionários!C2497=0,"",Funcionários!C2497)</f>
        <v/>
      </c>
      <c r="V2496" s="50">
        <f>IF(U2496="",0,IF(COUNTIFS($E$7:$E$3006,U2496,$I$7:$I$3006,'RC'!$E$6)=0,0,COUNTIFS($M$7:$M$3006,"Concluída no prazo",$E$7:$E$3006,U2496,$I$7:$I$3006,'RC'!$E$6)/COUNTIFS($E$7:$E$3006,U2496,$I$7:$I$3006,'RC'!$E$6)))</f>
        <v>0</v>
      </c>
      <c r="W2496" s="49">
        <f>SUMIFS($J$7:$J$3006,$E$7:$E$3006,U2496,$I$7:$I$3006,'RC'!$E$6)+SUMIFS($L$7:$L$3006,$E$7:$E$3006,U2496,$I$7:$I$3006,'RC'!$E$6)</f>
        <v>0</v>
      </c>
      <c r="X2496" s="48">
        <f>COUNTIFS($E$7:$E$3006,U2496,$I$7:$I$3006,'RC'!$E$6)</f>
        <v>0</v>
      </c>
      <c r="Y2496" s="48"/>
      <c r="Z2496" s="51" t="str">
        <f>IF(AQ2496='RC'!$E$6,AC2496*1000+AD2496,"")</f>
        <v/>
      </c>
      <c r="AA2496" s="51" t="str">
        <f>IF(AB2496="","",IF(AQ2496='RC'!$E$6,AC2496*1000-AD2496,""))</f>
        <v/>
      </c>
      <c r="AB2496" s="48" t="str">
        <f>IFERROR(VLOOKUP(E2496,Funcionários!$C$8:$E$207,3,FALSE),"")</f>
        <v/>
      </c>
      <c r="AC2496" s="50" t="str">
        <f>IF(AB2496="","",IF(COUNTIFS($AB$7:$AB$3006,AB2496,$AQ$7:$AQ$3006,'RC'!$E$6)=0,"",COUNTIFS($M$7:$M$3006,"Concluída no prazo",$AB$7:$AB$3006,AB2496,$AQ$7:$AQ$3006,'RC'!$E$6)/COUNTIFS($AB$7:$AB$3006,AB2496,$AQ$7:$AQ$3006,'RC'!$E$6)))</f>
        <v/>
      </c>
      <c r="AD2496" s="48">
        <f>SUMIF($AQ$7:$AQ$3006,'RC'!$E$6,$J$7:$J$3006)+SUMIF($AQ$7:$AQ$3006,'RC'!$E$6,$L$7:$L$3006)</f>
        <v>21</v>
      </c>
      <c r="AF2496" s="48">
        <v>2.5109999999992399E-2</v>
      </c>
      <c r="AG2496" s="48">
        <f>IF(OR(AQ2496="",AQ2496&lt;&gt;'RC'!$E$6,AB2496&lt;&gt;'RC'!$D$21),0,1)</f>
        <v>0</v>
      </c>
      <c r="AH2496" s="48">
        <f t="shared" si="856"/>
        <v>2.5109999999992399E-2</v>
      </c>
      <c r="AI2496" s="48" t="str">
        <f t="shared" si="838"/>
        <v/>
      </c>
      <c r="AJ2496" s="48" t="str">
        <f t="shared" si="839"/>
        <v/>
      </c>
      <c r="AK2496" s="52" t="str">
        <f t="shared" si="840"/>
        <v/>
      </c>
      <c r="AL2496" s="52" t="str">
        <f t="shared" si="841"/>
        <v/>
      </c>
      <c r="AM2496" s="48" t="str">
        <f t="shared" si="842"/>
        <v/>
      </c>
      <c r="AN2496" s="48" t="str">
        <f t="shared" si="843"/>
        <v/>
      </c>
      <c r="AP2496" s="18" t="str">
        <f t="shared" si="844"/>
        <v/>
      </c>
      <c r="AQ2496" s="18" t="str">
        <f t="shared" si="845"/>
        <v/>
      </c>
      <c r="AR2496" s="18">
        <v>2.511E-2</v>
      </c>
      <c r="AS2496" s="18">
        <f>IF(AF!$D$27="Todos",1,IF(M2496=AF!$D$27,1,0))</f>
        <v>1</v>
      </c>
      <c r="AT2496" s="53">
        <f>IF(AND(E2496=AF!$D$6,OR(LT!M2496=AF!$D$27,AF!$D$27="Todos"),OR(AP2496=AF!$E$8,AQ2496=AF!$E$8)),AR2496+AS2496,0)</f>
        <v>0</v>
      </c>
      <c r="AU2496" s="18" t="str">
        <f t="shared" si="846"/>
        <v/>
      </c>
      <c r="AV2496" s="54" t="str">
        <f t="shared" si="847"/>
        <v/>
      </c>
      <c r="AW2496" s="54" t="str">
        <f t="shared" si="848"/>
        <v/>
      </c>
      <c r="AX2496" s="18" t="str">
        <f t="shared" si="849"/>
        <v/>
      </c>
      <c r="AY2496" s="18" t="str">
        <f t="shared" si="850"/>
        <v/>
      </c>
      <c r="BA2496" s="18">
        <f>IF($E2496=AF!$D$6,IF($M2496="Concluída no prazo",2,IF($M2496="Concluída com atraso",1,0)),0)</f>
        <v>0</v>
      </c>
      <c r="BB2496" s="18">
        <f>IF($E2496=AF!$D$6,IF($M2496="Atrasada",2,IF($M2496="Concluída com atraso",1,0)),0)</f>
        <v>0</v>
      </c>
      <c r="BC2496" s="18">
        <v>2.4899999999999999E-2</v>
      </c>
      <c r="BD2496" s="18">
        <f t="shared" si="857"/>
        <v>2.4899999999999999E-2</v>
      </c>
      <c r="BE2496" s="18">
        <f t="shared" si="857"/>
        <v>2.4899999999999999E-2</v>
      </c>
      <c r="BF2496" s="18" t="str">
        <f t="shared" si="851"/>
        <v/>
      </c>
      <c r="BN2496" s="18" t="str">
        <f t="shared" si="852"/>
        <v>s</v>
      </c>
    </row>
    <row r="2497" spans="3:66" ht="50.1" customHeight="1" thickTop="1" thickBot="1" x14ac:dyDescent="0.3">
      <c r="C2497" s="46"/>
      <c r="D2497" s="46"/>
      <c r="E2497" s="46"/>
      <c r="F2497" s="122"/>
      <c r="G2497" s="122"/>
      <c r="H2497" s="78" t="str">
        <f t="shared" si="853"/>
        <v/>
      </c>
      <c r="I2497" s="78" t="str">
        <f t="shared" si="854"/>
        <v/>
      </c>
      <c r="J2497" s="16"/>
      <c r="K2497" s="46" t="str">
        <f t="shared" si="855"/>
        <v/>
      </c>
      <c r="L2497" s="16"/>
      <c r="M2497" s="16"/>
      <c r="N2497" s="46"/>
      <c r="O2497" s="47" t="str">
        <f t="shared" si="858"/>
        <v/>
      </c>
      <c r="P2497" s="47"/>
      <c r="Q2497" s="48" t="str">
        <f>IFERROR(VLOOKUP(E2497,Funcionários!$C$8:$E$207,3,FALSE),"")</f>
        <v/>
      </c>
      <c r="R2497" s="47"/>
      <c r="S2497" s="49" t="str">
        <f t="shared" si="859"/>
        <v/>
      </c>
      <c r="T2497" s="49">
        <v>2.4910000000000002E-2</v>
      </c>
      <c r="U2497" s="48" t="str">
        <f>IF(Funcionários!C2498=0,"",Funcionários!C2498)</f>
        <v/>
      </c>
      <c r="V2497" s="50">
        <f>IF(U2497="",0,IF(COUNTIFS($E$7:$E$3006,U2497,$I$7:$I$3006,'RC'!$E$6)=0,0,COUNTIFS($M$7:$M$3006,"Concluída no prazo",$E$7:$E$3006,U2497,$I$7:$I$3006,'RC'!$E$6)/COUNTIFS($E$7:$E$3006,U2497,$I$7:$I$3006,'RC'!$E$6)))</f>
        <v>0</v>
      </c>
      <c r="W2497" s="49">
        <f>SUMIFS($J$7:$J$3006,$E$7:$E$3006,U2497,$I$7:$I$3006,'RC'!$E$6)+SUMIFS($L$7:$L$3006,$E$7:$E$3006,U2497,$I$7:$I$3006,'RC'!$E$6)</f>
        <v>0</v>
      </c>
      <c r="X2497" s="48">
        <f>COUNTIFS($E$7:$E$3006,U2497,$I$7:$I$3006,'RC'!$E$6)</f>
        <v>0</v>
      </c>
      <c r="Y2497" s="48"/>
      <c r="Z2497" s="51" t="str">
        <f>IF(AQ2497='RC'!$E$6,AC2497*1000+AD2497,"")</f>
        <v/>
      </c>
      <c r="AA2497" s="51" t="str">
        <f>IF(AB2497="","",IF(AQ2497='RC'!$E$6,AC2497*1000-AD2497,""))</f>
        <v/>
      </c>
      <c r="AB2497" s="48" t="str">
        <f>IFERROR(VLOOKUP(E2497,Funcionários!$C$8:$E$207,3,FALSE),"")</f>
        <v/>
      </c>
      <c r="AC2497" s="50" t="str">
        <f>IF(AB2497="","",IF(COUNTIFS($AB$7:$AB$3006,AB2497,$AQ$7:$AQ$3006,'RC'!$E$6)=0,"",COUNTIFS($M$7:$M$3006,"Concluída no prazo",$AB$7:$AB$3006,AB2497,$AQ$7:$AQ$3006,'RC'!$E$6)/COUNTIFS($AB$7:$AB$3006,AB2497,$AQ$7:$AQ$3006,'RC'!$E$6)))</f>
        <v/>
      </c>
      <c r="AD2497" s="48">
        <f>SUMIF($AQ$7:$AQ$3006,'RC'!$E$6,$J$7:$J$3006)+SUMIF($AQ$7:$AQ$3006,'RC'!$E$6,$L$7:$L$3006)</f>
        <v>21</v>
      </c>
      <c r="AF2497" s="48">
        <v>2.5099999999992399E-2</v>
      </c>
      <c r="AG2497" s="48">
        <f>IF(OR(AQ2497="",AQ2497&lt;&gt;'RC'!$E$6,AB2497&lt;&gt;'RC'!$D$21),0,1)</f>
        <v>0</v>
      </c>
      <c r="AH2497" s="48">
        <f t="shared" si="856"/>
        <v>2.5099999999992399E-2</v>
      </c>
      <c r="AI2497" s="48" t="str">
        <f t="shared" si="838"/>
        <v/>
      </c>
      <c r="AJ2497" s="48" t="str">
        <f t="shared" si="839"/>
        <v/>
      </c>
      <c r="AK2497" s="52" t="str">
        <f t="shared" si="840"/>
        <v/>
      </c>
      <c r="AL2497" s="52" t="str">
        <f t="shared" si="841"/>
        <v/>
      </c>
      <c r="AM2497" s="48" t="str">
        <f t="shared" si="842"/>
        <v/>
      </c>
      <c r="AN2497" s="48" t="str">
        <f t="shared" si="843"/>
        <v/>
      </c>
      <c r="AP2497" s="18" t="str">
        <f t="shared" si="844"/>
        <v/>
      </c>
      <c r="AQ2497" s="18" t="str">
        <f t="shared" si="845"/>
        <v/>
      </c>
      <c r="AR2497" s="18">
        <v>2.5100000000000001E-2</v>
      </c>
      <c r="AS2497" s="18">
        <f>IF(AF!$D$27="Todos",1,IF(M2497=AF!$D$27,1,0))</f>
        <v>1</v>
      </c>
      <c r="AT2497" s="53">
        <f>IF(AND(E2497=AF!$D$6,OR(LT!M2497=AF!$D$27,AF!$D$27="Todos"),OR(AP2497=AF!$E$8,AQ2497=AF!$E$8)),AR2497+AS2497,0)</f>
        <v>0</v>
      </c>
      <c r="AU2497" s="18" t="str">
        <f t="shared" si="846"/>
        <v/>
      </c>
      <c r="AV2497" s="54" t="str">
        <f t="shared" si="847"/>
        <v/>
      </c>
      <c r="AW2497" s="54" t="str">
        <f t="shared" si="848"/>
        <v/>
      </c>
      <c r="AX2497" s="18" t="str">
        <f t="shared" si="849"/>
        <v/>
      </c>
      <c r="AY2497" s="18" t="str">
        <f t="shared" si="850"/>
        <v/>
      </c>
      <c r="BA2497" s="18">
        <f>IF($E2497=AF!$D$6,IF($M2497="Concluída no prazo",2,IF($M2497="Concluída com atraso",1,0)),0)</f>
        <v>0</v>
      </c>
      <c r="BB2497" s="18">
        <f>IF($E2497=AF!$D$6,IF($M2497="Atrasada",2,IF($M2497="Concluída com atraso",1,0)),0)</f>
        <v>0</v>
      </c>
      <c r="BC2497" s="18">
        <v>2.4910000000000002E-2</v>
      </c>
      <c r="BD2497" s="18">
        <f t="shared" si="857"/>
        <v>2.4910000000000002E-2</v>
      </c>
      <c r="BE2497" s="18">
        <f t="shared" si="857"/>
        <v>2.4910000000000002E-2</v>
      </c>
      <c r="BF2497" s="18" t="str">
        <f t="shared" si="851"/>
        <v/>
      </c>
      <c r="BN2497" s="18" t="str">
        <f t="shared" si="852"/>
        <v>s</v>
      </c>
    </row>
    <row r="2498" spans="3:66" ht="50.1" customHeight="1" thickTop="1" thickBot="1" x14ac:dyDescent="0.3">
      <c r="C2498" s="46"/>
      <c r="D2498" s="46"/>
      <c r="E2498" s="46"/>
      <c r="F2498" s="122"/>
      <c r="G2498" s="122"/>
      <c r="H2498" s="78" t="str">
        <f t="shared" si="853"/>
        <v/>
      </c>
      <c r="I2498" s="78" t="str">
        <f t="shared" si="854"/>
        <v/>
      </c>
      <c r="J2498" s="16"/>
      <c r="K2498" s="46" t="str">
        <f t="shared" si="855"/>
        <v/>
      </c>
      <c r="L2498" s="16"/>
      <c r="M2498" s="16"/>
      <c r="N2498" s="46"/>
      <c r="O2498" s="47" t="str">
        <f t="shared" si="858"/>
        <v/>
      </c>
      <c r="P2498" s="47"/>
      <c r="Q2498" s="48" t="str">
        <f>IFERROR(VLOOKUP(E2498,Funcionários!$C$8:$E$207,3,FALSE),"")</f>
        <v/>
      </c>
      <c r="R2498" s="47"/>
      <c r="S2498" s="49" t="str">
        <f t="shared" si="859"/>
        <v/>
      </c>
      <c r="T2498" s="49">
        <v>2.4920000000000001E-2</v>
      </c>
      <c r="U2498" s="48" t="str">
        <f>IF(Funcionários!C2499=0,"",Funcionários!C2499)</f>
        <v/>
      </c>
      <c r="V2498" s="50">
        <f>IF(U2498="",0,IF(COUNTIFS($E$7:$E$3006,U2498,$I$7:$I$3006,'RC'!$E$6)=0,0,COUNTIFS($M$7:$M$3006,"Concluída no prazo",$E$7:$E$3006,U2498,$I$7:$I$3006,'RC'!$E$6)/COUNTIFS($E$7:$E$3006,U2498,$I$7:$I$3006,'RC'!$E$6)))</f>
        <v>0</v>
      </c>
      <c r="W2498" s="49">
        <f>SUMIFS($J$7:$J$3006,$E$7:$E$3006,U2498,$I$7:$I$3006,'RC'!$E$6)+SUMIFS($L$7:$L$3006,$E$7:$E$3006,U2498,$I$7:$I$3006,'RC'!$E$6)</f>
        <v>0</v>
      </c>
      <c r="X2498" s="48">
        <f>COUNTIFS($E$7:$E$3006,U2498,$I$7:$I$3006,'RC'!$E$6)</f>
        <v>0</v>
      </c>
      <c r="Y2498" s="48"/>
      <c r="Z2498" s="51" t="str">
        <f>IF(AQ2498='RC'!$E$6,AC2498*1000+AD2498,"")</f>
        <v/>
      </c>
      <c r="AA2498" s="51" t="str">
        <f>IF(AB2498="","",IF(AQ2498='RC'!$E$6,AC2498*1000-AD2498,""))</f>
        <v/>
      </c>
      <c r="AB2498" s="48" t="str">
        <f>IFERROR(VLOOKUP(E2498,Funcionários!$C$8:$E$207,3,FALSE),"")</f>
        <v/>
      </c>
      <c r="AC2498" s="50" t="str">
        <f>IF(AB2498="","",IF(COUNTIFS($AB$7:$AB$3006,AB2498,$AQ$7:$AQ$3006,'RC'!$E$6)=0,"",COUNTIFS($M$7:$M$3006,"Concluída no prazo",$AB$7:$AB$3006,AB2498,$AQ$7:$AQ$3006,'RC'!$E$6)/COUNTIFS($AB$7:$AB$3006,AB2498,$AQ$7:$AQ$3006,'RC'!$E$6)))</f>
        <v/>
      </c>
      <c r="AD2498" s="48">
        <f>SUMIF($AQ$7:$AQ$3006,'RC'!$E$6,$J$7:$J$3006)+SUMIF($AQ$7:$AQ$3006,'RC'!$E$6,$L$7:$L$3006)</f>
        <v>21</v>
      </c>
      <c r="AF2498" s="48">
        <v>2.50899999999924E-2</v>
      </c>
      <c r="AG2498" s="48">
        <f>IF(OR(AQ2498="",AQ2498&lt;&gt;'RC'!$E$6,AB2498&lt;&gt;'RC'!$D$21),0,1)</f>
        <v>0</v>
      </c>
      <c r="AH2498" s="48">
        <f t="shared" si="856"/>
        <v>2.50899999999924E-2</v>
      </c>
      <c r="AI2498" s="48" t="str">
        <f t="shared" si="838"/>
        <v/>
      </c>
      <c r="AJ2498" s="48" t="str">
        <f t="shared" si="839"/>
        <v/>
      </c>
      <c r="AK2498" s="52" t="str">
        <f t="shared" si="840"/>
        <v/>
      </c>
      <c r="AL2498" s="52" t="str">
        <f t="shared" si="841"/>
        <v/>
      </c>
      <c r="AM2498" s="48" t="str">
        <f t="shared" si="842"/>
        <v/>
      </c>
      <c r="AN2498" s="48" t="str">
        <f t="shared" si="843"/>
        <v/>
      </c>
      <c r="AP2498" s="18" t="str">
        <f t="shared" si="844"/>
        <v/>
      </c>
      <c r="AQ2498" s="18" t="str">
        <f t="shared" si="845"/>
        <v/>
      </c>
      <c r="AR2498" s="18">
        <v>2.5090000000000001E-2</v>
      </c>
      <c r="AS2498" s="18">
        <f>IF(AF!$D$27="Todos",1,IF(M2498=AF!$D$27,1,0))</f>
        <v>1</v>
      </c>
      <c r="AT2498" s="53">
        <f>IF(AND(E2498=AF!$D$6,OR(LT!M2498=AF!$D$27,AF!$D$27="Todos"),OR(AP2498=AF!$E$8,AQ2498=AF!$E$8)),AR2498+AS2498,0)</f>
        <v>0</v>
      </c>
      <c r="AU2498" s="18" t="str">
        <f t="shared" si="846"/>
        <v/>
      </c>
      <c r="AV2498" s="54" t="str">
        <f t="shared" si="847"/>
        <v/>
      </c>
      <c r="AW2498" s="54" t="str">
        <f t="shared" si="848"/>
        <v/>
      </c>
      <c r="AX2498" s="18" t="str">
        <f t="shared" si="849"/>
        <v/>
      </c>
      <c r="AY2498" s="18" t="str">
        <f t="shared" si="850"/>
        <v/>
      </c>
      <c r="BA2498" s="18">
        <f>IF($E2498=AF!$D$6,IF($M2498="Concluída no prazo",2,IF($M2498="Concluída com atraso",1,0)),0)</f>
        <v>0</v>
      </c>
      <c r="BB2498" s="18">
        <f>IF($E2498=AF!$D$6,IF($M2498="Atrasada",2,IF($M2498="Concluída com atraso",1,0)),0)</f>
        <v>0</v>
      </c>
      <c r="BC2498" s="18">
        <v>2.4920000000000001E-2</v>
      </c>
      <c r="BD2498" s="18">
        <f t="shared" si="857"/>
        <v>2.4920000000000001E-2</v>
      </c>
      <c r="BE2498" s="18">
        <f t="shared" si="857"/>
        <v>2.4920000000000001E-2</v>
      </c>
      <c r="BF2498" s="18" t="str">
        <f t="shared" si="851"/>
        <v/>
      </c>
      <c r="BN2498" s="18" t="str">
        <f t="shared" si="852"/>
        <v>s</v>
      </c>
    </row>
    <row r="2499" spans="3:66" ht="50.1" customHeight="1" thickTop="1" thickBot="1" x14ac:dyDescent="0.3">
      <c r="C2499" s="46"/>
      <c r="D2499" s="46"/>
      <c r="E2499" s="46"/>
      <c r="F2499" s="122"/>
      <c r="G2499" s="122"/>
      <c r="H2499" s="78" t="str">
        <f t="shared" si="853"/>
        <v/>
      </c>
      <c r="I2499" s="78" t="str">
        <f t="shared" si="854"/>
        <v/>
      </c>
      <c r="J2499" s="16"/>
      <c r="K2499" s="46" t="str">
        <f t="shared" si="855"/>
        <v/>
      </c>
      <c r="L2499" s="16"/>
      <c r="M2499" s="16"/>
      <c r="N2499" s="46"/>
      <c r="O2499" s="47" t="str">
        <f t="shared" si="858"/>
        <v/>
      </c>
      <c r="P2499" s="47"/>
      <c r="Q2499" s="48" t="str">
        <f>IFERROR(VLOOKUP(E2499,Funcionários!$C$8:$E$207,3,FALSE),"")</f>
        <v/>
      </c>
      <c r="R2499" s="47"/>
      <c r="S2499" s="49" t="str">
        <f t="shared" si="859"/>
        <v/>
      </c>
      <c r="T2499" s="49">
        <v>2.4930000000000001E-2</v>
      </c>
      <c r="U2499" s="48" t="str">
        <f>IF(Funcionários!C2500=0,"",Funcionários!C2500)</f>
        <v/>
      </c>
      <c r="V2499" s="50">
        <f>IF(U2499="",0,IF(COUNTIFS($E$7:$E$3006,U2499,$I$7:$I$3006,'RC'!$E$6)=0,0,COUNTIFS($M$7:$M$3006,"Concluída no prazo",$E$7:$E$3006,U2499,$I$7:$I$3006,'RC'!$E$6)/COUNTIFS($E$7:$E$3006,U2499,$I$7:$I$3006,'RC'!$E$6)))</f>
        <v>0</v>
      </c>
      <c r="W2499" s="49">
        <f>SUMIFS($J$7:$J$3006,$E$7:$E$3006,U2499,$I$7:$I$3006,'RC'!$E$6)+SUMIFS($L$7:$L$3006,$E$7:$E$3006,U2499,$I$7:$I$3006,'RC'!$E$6)</f>
        <v>0</v>
      </c>
      <c r="X2499" s="48">
        <f>COUNTIFS($E$7:$E$3006,U2499,$I$7:$I$3006,'RC'!$E$6)</f>
        <v>0</v>
      </c>
      <c r="Y2499" s="48"/>
      <c r="Z2499" s="51" t="str">
        <f>IF(AQ2499='RC'!$E$6,AC2499*1000+AD2499,"")</f>
        <v/>
      </c>
      <c r="AA2499" s="51" t="str">
        <f>IF(AB2499="","",IF(AQ2499='RC'!$E$6,AC2499*1000-AD2499,""))</f>
        <v/>
      </c>
      <c r="AB2499" s="48" t="str">
        <f>IFERROR(VLOOKUP(E2499,Funcionários!$C$8:$E$207,3,FALSE),"")</f>
        <v/>
      </c>
      <c r="AC2499" s="50" t="str">
        <f>IF(AB2499="","",IF(COUNTIFS($AB$7:$AB$3006,AB2499,$AQ$7:$AQ$3006,'RC'!$E$6)=0,"",COUNTIFS($M$7:$M$3006,"Concluída no prazo",$AB$7:$AB$3006,AB2499,$AQ$7:$AQ$3006,'RC'!$E$6)/COUNTIFS($AB$7:$AB$3006,AB2499,$AQ$7:$AQ$3006,'RC'!$E$6)))</f>
        <v/>
      </c>
      <c r="AD2499" s="48">
        <f>SUMIF($AQ$7:$AQ$3006,'RC'!$E$6,$J$7:$J$3006)+SUMIF($AQ$7:$AQ$3006,'RC'!$E$6,$L$7:$L$3006)</f>
        <v>21</v>
      </c>
      <c r="AF2499" s="48">
        <v>2.50799999999924E-2</v>
      </c>
      <c r="AG2499" s="48">
        <f>IF(OR(AQ2499="",AQ2499&lt;&gt;'RC'!$E$6,AB2499&lt;&gt;'RC'!$D$21),0,1)</f>
        <v>0</v>
      </c>
      <c r="AH2499" s="48">
        <f t="shared" si="856"/>
        <v>2.50799999999924E-2</v>
      </c>
      <c r="AI2499" s="48" t="str">
        <f t="shared" si="838"/>
        <v/>
      </c>
      <c r="AJ2499" s="48" t="str">
        <f t="shared" si="839"/>
        <v/>
      </c>
      <c r="AK2499" s="52" t="str">
        <f t="shared" si="840"/>
        <v/>
      </c>
      <c r="AL2499" s="52" t="str">
        <f t="shared" si="841"/>
        <v/>
      </c>
      <c r="AM2499" s="48" t="str">
        <f t="shared" si="842"/>
        <v/>
      </c>
      <c r="AN2499" s="48" t="str">
        <f t="shared" si="843"/>
        <v/>
      </c>
      <c r="AP2499" s="18" t="str">
        <f t="shared" si="844"/>
        <v/>
      </c>
      <c r="AQ2499" s="18" t="str">
        <f t="shared" si="845"/>
        <v/>
      </c>
      <c r="AR2499" s="18">
        <v>2.5080000000000002E-2</v>
      </c>
      <c r="AS2499" s="18">
        <f>IF(AF!$D$27="Todos",1,IF(M2499=AF!$D$27,1,0))</f>
        <v>1</v>
      </c>
      <c r="AT2499" s="53">
        <f>IF(AND(E2499=AF!$D$6,OR(LT!M2499=AF!$D$27,AF!$D$27="Todos"),OR(AP2499=AF!$E$8,AQ2499=AF!$E$8)),AR2499+AS2499,0)</f>
        <v>0</v>
      </c>
      <c r="AU2499" s="18" t="str">
        <f t="shared" si="846"/>
        <v/>
      </c>
      <c r="AV2499" s="54" t="str">
        <f t="shared" si="847"/>
        <v/>
      </c>
      <c r="AW2499" s="54" t="str">
        <f t="shared" si="848"/>
        <v/>
      </c>
      <c r="AX2499" s="18" t="str">
        <f t="shared" si="849"/>
        <v/>
      </c>
      <c r="AY2499" s="18" t="str">
        <f t="shared" si="850"/>
        <v/>
      </c>
      <c r="BA2499" s="18">
        <f>IF($E2499=AF!$D$6,IF($M2499="Concluída no prazo",2,IF($M2499="Concluída com atraso",1,0)),0)</f>
        <v>0</v>
      </c>
      <c r="BB2499" s="18">
        <f>IF($E2499=AF!$D$6,IF($M2499="Atrasada",2,IF($M2499="Concluída com atraso",1,0)),0)</f>
        <v>0</v>
      </c>
      <c r="BC2499" s="18">
        <v>2.4930000000000001E-2</v>
      </c>
      <c r="BD2499" s="18">
        <f t="shared" si="857"/>
        <v>2.4930000000000001E-2</v>
      </c>
      <c r="BE2499" s="18">
        <f t="shared" si="857"/>
        <v>2.4930000000000001E-2</v>
      </c>
      <c r="BF2499" s="18" t="str">
        <f t="shared" si="851"/>
        <v/>
      </c>
      <c r="BN2499" s="18" t="str">
        <f t="shared" si="852"/>
        <v>s</v>
      </c>
    </row>
    <row r="2500" spans="3:66" ht="50.1" customHeight="1" thickTop="1" thickBot="1" x14ac:dyDescent="0.3">
      <c r="C2500" s="46"/>
      <c r="D2500" s="46"/>
      <c r="E2500" s="46"/>
      <c r="F2500" s="122"/>
      <c r="G2500" s="122"/>
      <c r="H2500" s="78" t="str">
        <f t="shared" si="853"/>
        <v/>
      </c>
      <c r="I2500" s="78" t="str">
        <f t="shared" si="854"/>
        <v/>
      </c>
      <c r="J2500" s="16"/>
      <c r="K2500" s="46" t="str">
        <f t="shared" si="855"/>
        <v/>
      </c>
      <c r="L2500" s="16"/>
      <c r="M2500" s="16"/>
      <c r="N2500" s="46"/>
      <c r="O2500" s="47" t="str">
        <f t="shared" si="858"/>
        <v/>
      </c>
      <c r="P2500" s="47"/>
      <c r="Q2500" s="48" t="str">
        <f>IFERROR(VLOOKUP(E2500,Funcionários!$C$8:$E$207,3,FALSE),"")</f>
        <v/>
      </c>
      <c r="R2500" s="47"/>
      <c r="S2500" s="49" t="str">
        <f t="shared" si="859"/>
        <v/>
      </c>
      <c r="T2500" s="49">
        <v>2.494E-2</v>
      </c>
      <c r="U2500" s="48" t="str">
        <f>IF(Funcionários!C2501=0,"",Funcionários!C2501)</f>
        <v/>
      </c>
      <c r="V2500" s="50">
        <f>IF(U2500="",0,IF(COUNTIFS($E$7:$E$3006,U2500,$I$7:$I$3006,'RC'!$E$6)=0,0,COUNTIFS($M$7:$M$3006,"Concluída no prazo",$E$7:$E$3006,U2500,$I$7:$I$3006,'RC'!$E$6)/COUNTIFS($E$7:$E$3006,U2500,$I$7:$I$3006,'RC'!$E$6)))</f>
        <v>0</v>
      </c>
      <c r="W2500" s="49">
        <f>SUMIFS($J$7:$J$3006,$E$7:$E$3006,U2500,$I$7:$I$3006,'RC'!$E$6)+SUMIFS($L$7:$L$3006,$E$7:$E$3006,U2500,$I$7:$I$3006,'RC'!$E$6)</f>
        <v>0</v>
      </c>
      <c r="X2500" s="48">
        <f>COUNTIFS($E$7:$E$3006,U2500,$I$7:$I$3006,'RC'!$E$6)</f>
        <v>0</v>
      </c>
      <c r="Y2500" s="48"/>
      <c r="Z2500" s="51" t="str">
        <f>IF(AQ2500='RC'!$E$6,AC2500*1000+AD2500,"")</f>
        <v/>
      </c>
      <c r="AA2500" s="51" t="str">
        <f>IF(AB2500="","",IF(AQ2500='RC'!$E$6,AC2500*1000-AD2500,""))</f>
        <v/>
      </c>
      <c r="AB2500" s="48" t="str">
        <f>IFERROR(VLOOKUP(E2500,Funcionários!$C$8:$E$207,3,FALSE),"")</f>
        <v/>
      </c>
      <c r="AC2500" s="50" t="str">
        <f>IF(AB2500="","",IF(COUNTIFS($AB$7:$AB$3006,AB2500,$AQ$7:$AQ$3006,'RC'!$E$6)=0,"",COUNTIFS($M$7:$M$3006,"Concluída no prazo",$AB$7:$AB$3006,AB2500,$AQ$7:$AQ$3006,'RC'!$E$6)/COUNTIFS($AB$7:$AB$3006,AB2500,$AQ$7:$AQ$3006,'RC'!$E$6)))</f>
        <v/>
      </c>
      <c r="AD2500" s="48">
        <f>SUMIF($AQ$7:$AQ$3006,'RC'!$E$6,$J$7:$J$3006)+SUMIF($AQ$7:$AQ$3006,'RC'!$E$6,$L$7:$L$3006)</f>
        <v>21</v>
      </c>
      <c r="AF2500" s="48">
        <v>2.50699999999924E-2</v>
      </c>
      <c r="AG2500" s="48">
        <f>IF(OR(AQ2500="",AQ2500&lt;&gt;'RC'!$E$6,AB2500&lt;&gt;'RC'!$D$21),0,1)</f>
        <v>0</v>
      </c>
      <c r="AH2500" s="48">
        <f t="shared" si="856"/>
        <v>2.50699999999924E-2</v>
      </c>
      <c r="AI2500" s="48" t="str">
        <f t="shared" si="838"/>
        <v/>
      </c>
      <c r="AJ2500" s="48" t="str">
        <f t="shared" si="839"/>
        <v/>
      </c>
      <c r="AK2500" s="52" t="str">
        <f t="shared" si="840"/>
        <v/>
      </c>
      <c r="AL2500" s="52" t="str">
        <f t="shared" si="841"/>
        <v/>
      </c>
      <c r="AM2500" s="48" t="str">
        <f t="shared" si="842"/>
        <v/>
      </c>
      <c r="AN2500" s="48" t="str">
        <f t="shared" si="843"/>
        <v/>
      </c>
      <c r="AP2500" s="18" t="str">
        <f t="shared" si="844"/>
        <v/>
      </c>
      <c r="AQ2500" s="18" t="str">
        <f t="shared" si="845"/>
        <v/>
      </c>
      <c r="AR2500" s="18">
        <v>2.5069999999999999E-2</v>
      </c>
      <c r="AS2500" s="18">
        <f>IF(AF!$D$27="Todos",1,IF(M2500=AF!$D$27,1,0))</f>
        <v>1</v>
      </c>
      <c r="AT2500" s="53">
        <f>IF(AND(E2500=AF!$D$6,OR(LT!M2500=AF!$D$27,AF!$D$27="Todos"),OR(AP2500=AF!$E$8,AQ2500=AF!$E$8)),AR2500+AS2500,0)</f>
        <v>0</v>
      </c>
      <c r="AU2500" s="18" t="str">
        <f t="shared" si="846"/>
        <v/>
      </c>
      <c r="AV2500" s="54" t="str">
        <f t="shared" si="847"/>
        <v/>
      </c>
      <c r="AW2500" s="54" t="str">
        <f t="shared" si="848"/>
        <v/>
      </c>
      <c r="AX2500" s="18" t="str">
        <f t="shared" si="849"/>
        <v/>
      </c>
      <c r="AY2500" s="18" t="str">
        <f t="shared" si="850"/>
        <v/>
      </c>
      <c r="BA2500" s="18">
        <f>IF($E2500=AF!$D$6,IF($M2500="Concluída no prazo",2,IF($M2500="Concluída com atraso",1,0)),0)</f>
        <v>0</v>
      </c>
      <c r="BB2500" s="18">
        <f>IF($E2500=AF!$D$6,IF($M2500="Atrasada",2,IF($M2500="Concluída com atraso",1,0)),0)</f>
        <v>0</v>
      </c>
      <c r="BC2500" s="18">
        <v>2.494E-2</v>
      </c>
      <c r="BD2500" s="18">
        <f t="shared" si="857"/>
        <v>2.494E-2</v>
      </c>
      <c r="BE2500" s="18">
        <f t="shared" si="857"/>
        <v>2.494E-2</v>
      </c>
      <c r="BF2500" s="18" t="str">
        <f t="shared" si="851"/>
        <v/>
      </c>
      <c r="BN2500" s="18" t="str">
        <f t="shared" si="852"/>
        <v>s</v>
      </c>
    </row>
    <row r="2501" spans="3:66" ht="50.1" customHeight="1" thickTop="1" thickBot="1" x14ac:dyDescent="0.3">
      <c r="C2501" s="46"/>
      <c r="D2501" s="46"/>
      <c r="E2501" s="46"/>
      <c r="F2501" s="122"/>
      <c r="G2501" s="122"/>
      <c r="H2501" s="78" t="str">
        <f t="shared" si="853"/>
        <v/>
      </c>
      <c r="I2501" s="78" t="str">
        <f t="shared" si="854"/>
        <v/>
      </c>
      <c r="J2501" s="16"/>
      <c r="K2501" s="46" t="str">
        <f t="shared" si="855"/>
        <v/>
      </c>
      <c r="L2501" s="16"/>
      <c r="M2501" s="16"/>
      <c r="N2501" s="46"/>
      <c r="O2501" s="47" t="str">
        <f t="shared" si="858"/>
        <v/>
      </c>
      <c r="P2501" s="47"/>
      <c r="Q2501" s="48" t="str">
        <f>IFERROR(VLOOKUP(E2501,Funcionários!$C$8:$E$207,3,FALSE),"")</f>
        <v/>
      </c>
      <c r="R2501" s="47"/>
      <c r="S2501" s="49" t="str">
        <f t="shared" si="859"/>
        <v/>
      </c>
      <c r="T2501" s="49">
        <v>2.495E-2</v>
      </c>
      <c r="U2501" s="48" t="str">
        <f>IF(Funcionários!C2502=0,"",Funcionários!C2502)</f>
        <v/>
      </c>
      <c r="V2501" s="50">
        <f>IF(U2501="",0,IF(COUNTIFS($E$7:$E$3006,U2501,$I$7:$I$3006,'RC'!$E$6)=0,0,COUNTIFS($M$7:$M$3006,"Concluída no prazo",$E$7:$E$3006,U2501,$I$7:$I$3006,'RC'!$E$6)/COUNTIFS($E$7:$E$3006,U2501,$I$7:$I$3006,'RC'!$E$6)))</f>
        <v>0</v>
      </c>
      <c r="W2501" s="49">
        <f>SUMIFS($J$7:$J$3006,$E$7:$E$3006,U2501,$I$7:$I$3006,'RC'!$E$6)+SUMIFS($L$7:$L$3006,$E$7:$E$3006,U2501,$I$7:$I$3006,'RC'!$E$6)</f>
        <v>0</v>
      </c>
      <c r="X2501" s="48">
        <f>COUNTIFS($E$7:$E$3006,U2501,$I$7:$I$3006,'RC'!$E$6)</f>
        <v>0</v>
      </c>
      <c r="Y2501" s="48"/>
      <c r="Z2501" s="51" t="str">
        <f>IF(AQ2501='RC'!$E$6,AC2501*1000+AD2501,"")</f>
        <v/>
      </c>
      <c r="AA2501" s="51" t="str">
        <f>IF(AB2501="","",IF(AQ2501='RC'!$E$6,AC2501*1000-AD2501,""))</f>
        <v/>
      </c>
      <c r="AB2501" s="48" t="str">
        <f>IFERROR(VLOOKUP(E2501,Funcionários!$C$8:$E$207,3,FALSE),"")</f>
        <v/>
      </c>
      <c r="AC2501" s="50" t="str">
        <f>IF(AB2501="","",IF(COUNTIFS($AB$7:$AB$3006,AB2501,$AQ$7:$AQ$3006,'RC'!$E$6)=0,"",COUNTIFS($M$7:$M$3006,"Concluída no prazo",$AB$7:$AB$3006,AB2501,$AQ$7:$AQ$3006,'RC'!$E$6)/COUNTIFS($AB$7:$AB$3006,AB2501,$AQ$7:$AQ$3006,'RC'!$E$6)))</f>
        <v/>
      </c>
      <c r="AD2501" s="48">
        <f>SUMIF($AQ$7:$AQ$3006,'RC'!$E$6,$J$7:$J$3006)+SUMIF($AQ$7:$AQ$3006,'RC'!$E$6,$L$7:$L$3006)</f>
        <v>21</v>
      </c>
      <c r="AF2501" s="48">
        <v>2.5059999999992401E-2</v>
      </c>
      <c r="AG2501" s="48">
        <f>IF(OR(AQ2501="",AQ2501&lt;&gt;'RC'!$E$6,AB2501&lt;&gt;'RC'!$D$21),0,1)</f>
        <v>0</v>
      </c>
      <c r="AH2501" s="48">
        <f t="shared" si="856"/>
        <v>2.5059999999992401E-2</v>
      </c>
      <c r="AI2501" s="48" t="str">
        <f t="shared" si="838"/>
        <v/>
      </c>
      <c r="AJ2501" s="48" t="str">
        <f t="shared" si="839"/>
        <v/>
      </c>
      <c r="AK2501" s="52" t="str">
        <f t="shared" si="840"/>
        <v/>
      </c>
      <c r="AL2501" s="52" t="str">
        <f t="shared" si="841"/>
        <v/>
      </c>
      <c r="AM2501" s="48" t="str">
        <f t="shared" si="842"/>
        <v/>
      </c>
      <c r="AN2501" s="48" t="str">
        <f t="shared" si="843"/>
        <v/>
      </c>
      <c r="AP2501" s="18" t="str">
        <f t="shared" si="844"/>
        <v/>
      </c>
      <c r="AQ2501" s="18" t="str">
        <f t="shared" si="845"/>
        <v/>
      </c>
      <c r="AR2501" s="18">
        <v>2.5059999999999999E-2</v>
      </c>
      <c r="AS2501" s="18">
        <f>IF(AF!$D$27="Todos",1,IF(M2501=AF!$D$27,1,0))</f>
        <v>1</v>
      </c>
      <c r="AT2501" s="53">
        <f>IF(AND(E2501=AF!$D$6,OR(LT!M2501=AF!$D$27,AF!$D$27="Todos"),OR(AP2501=AF!$E$8,AQ2501=AF!$E$8)),AR2501+AS2501,0)</f>
        <v>0</v>
      </c>
      <c r="AU2501" s="18" t="str">
        <f t="shared" si="846"/>
        <v/>
      </c>
      <c r="AV2501" s="54" t="str">
        <f t="shared" si="847"/>
        <v/>
      </c>
      <c r="AW2501" s="54" t="str">
        <f t="shared" si="848"/>
        <v/>
      </c>
      <c r="AX2501" s="18" t="str">
        <f t="shared" si="849"/>
        <v/>
      </c>
      <c r="AY2501" s="18" t="str">
        <f t="shared" si="850"/>
        <v/>
      </c>
      <c r="BA2501" s="18">
        <f>IF($E2501=AF!$D$6,IF($M2501="Concluída no prazo",2,IF($M2501="Concluída com atraso",1,0)),0)</f>
        <v>0</v>
      </c>
      <c r="BB2501" s="18">
        <f>IF($E2501=AF!$D$6,IF($M2501="Atrasada",2,IF($M2501="Concluída com atraso",1,0)),0)</f>
        <v>0</v>
      </c>
      <c r="BC2501" s="18">
        <v>2.495E-2</v>
      </c>
      <c r="BD2501" s="18">
        <f t="shared" si="857"/>
        <v>2.495E-2</v>
      </c>
      <c r="BE2501" s="18">
        <f t="shared" si="857"/>
        <v>2.495E-2</v>
      </c>
      <c r="BF2501" s="18" t="str">
        <f t="shared" si="851"/>
        <v/>
      </c>
      <c r="BN2501" s="18" t="str">
        <f t="shared" si="852"/>
        <v>s</v>
      </c>
    </row>
    <row r="2502" spans="3:66" ht="50.1" customHeight="1" thickTop="1" thickBot="1" x14ac:dyDescent="0.3">
      <c r="C2502" s="46"/>
      <c r="D2502" s="46"/>
      <c r="E2502" s="46"/>
      <c r="F2502" s="122"/>
      <c r="G2502" s="122"/>
      <c r="H2502" s="78" t="str">
        <f t="shared" si="853"/>
        <v/>
      </c>
      <c r="I2502" s="78" t="str">
        <f t="shared" si="854"/>
        <v/>
      </c>
      <c r="J2502" s="16"/>
      <c r="K2502" s="46" t="str">
        <f t="shared" si="855"/>
        <v/>
      </c>
      <c r="L2502" s="16"/>
      <c r="M2502" s="16"/>
      <c r="N2502" s="46"/>
      <c r="O2502" s="47" t="str">
        <f t="shared" si="858"/>
        <v/>
      </c>
      <c r="P2502" s="47"/>
      <c r="Q2502" s="48" t="str">
        <f>IFERROR(VLOOKUP(E2502,Funcionários!$C$8:$E$207,3,FALSE),"")</f>
        <v/>
      </c>
      <c r="R2502" s="47"/>
      <c r="S2502" s="49" t="str">
        <f t="shared" si="859"/>
        <v/>
      </c>
      <c r="T2502" s="49">
        <v>2.496E-2</v>
      </c>
      <c r="U2502" s="48" t="str">
        <f>IF(Funcionários!C2503=0,"",Funcionários!C2503)</f>
        <v/>
      </c>
      <c r="V2502" s="50">
        <f>IF(U2502="",0,IF(COUNTIFS($E$7:$E$3006,U2502,$I$7:$I$3006,'RC'!$E$6)=0,0,COUNTIFS($M$7:$M$3006,"Concluída no prazo",$E$7:$E$3006,U2502,$I$7:$I$3006,'RC'!$E$6)/COUNTIFS($E$7:$E$3006,U2502,$I$7:$I$3006,'RC'!$E$6)))</f>
        <v>0</v>
      </c>
      <c r="W2502" s="49">
        <f>SUMIFS($J$7:$J$3006,$E$7:$E$3006,U2502,$I$7:$I$3006,'RC'!$E$6)+SUMIFS($L$7:$L$3006,$E$7:$E$3006,U2502,$I$7:$I$3006,'RC'!$E$6)</f>
        <v>0</v>
      </c>
      <c r="X2502" s="48">
        <f>COUNTIFS($E$7:$E$3006,U2502,$I$7:$I$3006,'RC'!$E$6)</f>
        <v>0</v>
      </c>
      <c r="Y2502" s="48"/>
      <c r="Z2502" s="51" t="str">
        <f>IF(AQ2502='RC'!$E$6,AC2502*1000+AD2502,"")</f>
        <v/>
      </c>
      <c r="AA2502" s="51" t="str">
        <f>IF(AB2502="","",IF(AQ2502='RC'!$E$6,AC2502*1000-AD2502,""))</f>
        <v/>
      </c>
      <c r="AB2502" s="48" t="str">
        <f>IFERROR(VLOOKUP(E2502,Funcionários!$C$8:$E$207,3,FALSE),"")</f>
        <v/>
      </c>
      <c r="AC2502" s="50" t="str">
        <f>IF(AB2502="","",IF(COUNTIFS($AB$7:$AB$3006,AB2502,$AQ$7:$AQ$3006,'RC'!$E$6)=0,"",COUNTIFS($M$7:$M$3006,"Concluída no prazo",$AB$7:$AB$3006,AB2502,$AQ$7:$AQ$3006,'RC'!$E$6)/COUNTIFS($AB$7:$AB$3006,AB2502,$AQ$7:$AQ$3006,'RC'!$E$6)))</f>
        <v/>
      </c>
      <c r="AD2502" s="48">
        <f>SUMIF($AQ$7:$AQ$3006,'RC'!$E$6,$J$7:$J$3006)+SUMIF($AQ$7:$AQ$3006,'RC'!$E$6,$L$7:$L$3006)</f>
        <v>21</v>
      </c>
      <c r="AF2502" s="48">
        <v>2.5049999999992401E-2</v>
      </c>
      <c r="AG2502" s="48">
        <f>IF(OR(AQ2502="",AQ2502&lt;&gt;'RC'!$E$6,AB2502&lt;&gt;'RC'!$D$21),0,1)</f>
        <v>0</v>
      </c>
      <c r="AH2502" s="48">
        <f t="shared" si="856"/>
        <v>2.5049999999992401E-2</v>
      </c>
      <c r="AI2502" s="48" t="str">
        <f t="shared" si="838"/>
        <v/>
      </c>
      <c r="AJ2502" s="48" t="str">
        <f t="shared" si="839"/>
        <v/>
      </c>
      <c r="AK2502" s="52" t="str">
        <f t="shared" si="840"/>
        <v/>
      </c>
      <c r="AL2502" s="52" t="str">
        <f t="shared" si="841"/>
        <v/>
      </c>
      <c r="AM2502" s="48" t="str">
        <f t="shared" si="842"/>
        <v/>
      </c>
      <c r="AN2502" s="48" t="str">
        <f t="shared" si="843"/>
        <v/>
      </c>
      <c r="AP2502" s="18" t="str">
        <f t="shared" si="844"/>
        <v/>
      </c>
      <c r="AQ2502" s="18" t="str">
        <f t="shared" si="845"/>
        <v/>
      </c>
      <c r="AR2502" s="18">
        <v>2.5049999999999999E-2</v>
      </c>
      <c r="AS2502" s="18">
        <f>IF(AF!$D$27="Todos",1,IF(M2502=AF!$D$27,1,0))</f>
        <v>1</v>
      </c>
      <c r="AT2502" s="53">
        <f>IF(AND(E2502=AF!$D$6,OR(LT!M2502=AF!$D$27,AF!$D$27="Todos"),OR(AP2502=AF!$E$8,AQ2502=AF!$E$8)),AR2502+AS2502,0)</f>
        <v>0</v>
      </c>
      <c r="AU2502" s="18" t="str">
        <f t="shared" si="846"/>
        <v/>
      </c>
      <c r="AV2502" s="54" t="str">
        <f t="shared" si="847"/>
        <v/>
      </c>
      <c r="AW2502" s="54" t="str">
        <f t="shared" si="848"/>
        <v/>
      </c>
      <c r="AX2502" s="18" t="str">
        <f t="shared" si="849"/>
        <v/>
      </c>
      <c r="AY2502" s="18" t="str">
        <f t="shared" si="850"/>
        <v/>
      </c>
      <c r="BA2502" s="18">
        <f>IF($E2502=AF!$D$6,IF($M2502="Concluída no prazo",2,IF($M2502="Concluída com atraso",1,0)),0)</f>
        <v>0</v>
      </c>
      <c r="BB2502" s="18">
        <f>IF($E2502=AF!$D$6,IF($M2502="Atrasada",2,IF($M2502="Concluída com atraso",1,0)),0)</f>
        <v>0</v>
      </c>
      <c r="BC2502" s="18">
        <v>2.496E-2</v>
      </c>
      <c r="BD2502" s="18">
        <f t="shared" si="857"/>
        <v>2.496E-2</v>
      </c>
      <c r="BE2502" s="18">
        <f t="shared" si="857"/>
        <v>2.496E-2</v>
      </c>
      <c r="BF2502" s="18" t="str">
        <f t="shared" si="851"/>
        <v/>
      </c>
      <c r="BN2502" s="18" t="str">
        <f t="shared" si="852"/>
        <v>s</v>
      </c>
    </row>
    <row r="2503" spans="3:66" ht="50.1" customHeight="1" thickTop="1" thickBot="1" x14ac:dyDescent="0.3">
      <c r="C2503" s="46"/>
      <c r="D2503" s="46"/>
      <c r="E2503" s="46"/>
      <c r="F2503" s="122"/>
      <c r="G2503" s="122"/>
      <c r="H2503" s="78" t="str">
        <f t="shared" si="853"/>
        <v/>
      </c>
      <c r="I2503" s="78" t="str">
        <f t="shared" si="854"/>
        <v/>
      </c>
      <c r="J2503" s="16"/>
      <c r="K2503" s="46" t="str">
        <f t="shared" si="855"/>
        <v/>
      </c>
      <c r="L2503" s="16"/>
      <c r="M2503" s="16"/>
      <c r="N2503" s="46"/>
      <c r="O2503" s="47" t="str">
        <f t="shared" si="858"/>
        <v/>
      </c>
      <c r="P2503" s="47"/>
      <c r="Q2503" s="48" t="str">
        <f>IFERROR(VLOOKUP(E2503,Funcionários!$C$8:$E$207,3,FALSE),"")</f>
        <v/>
      </c>
      <c r="R2503" s="47"/>
      <c r="S2503" s="49" t="str">
        <f t="shared" si="859"/>
        <v/>
      </c>
      <c r="T2503" s="49">
        <v>2.4969999999999999E-2</v>
      </c>
      <c r="U2503" s="48" t="str">
        <f>IF(Funcionários!C2504=0,"",Funcionários!C2504)</f>
        <v/>
      </c>
      <c r="V2503" s="50">
        <f>IF(U2503="",0,IF(COUNTIFS($E$7:$E$3006,U2503,$I$7:$I$3006,'RC'!$E$6)=0,0,COUNTIFS($M$7:$M$3006,"Concluída no prazo",$E$7:$E$3006,U2503,$I$7:$I$3006,'RC'!$E$6)/COUNTIFS($E$7:$E$3006,U2503,$I$7:$I$3006,'RC'!$E$6)))</f>
        <v>0</v>
      </c>
      <c r="W2503" s="49">
        <f>SUMIFS($J$7:$J$3006,$E$7:$E$3006,U2503,$I$7:$I$3006,'RC'!$E$6)+SUMIFS($L$7:$L$3006,$E$7:$E$3006,U2503,$I$7:$I$3006,'RC'!$E$6)</f>
        <v>0</v>
      </c>
      <c r="X2503" s="48">
        <f>COUNTIFS($E$7:$E$3006,U2503,$I$7:$I$3006,'RC'!$E$6)</f>
        <v>0</v>
      </c>
      <c r="Y2503" s="48"/>
      <c r="Z2503" s="51" t="str">
        <f>IF(AQ2503='RC'!$E$6,AC2503*1000+AD2503,"")</f>
        <v/>
      </c>
      <c r="AA2503" s="51" t="str">
        <f>IF(AB2503="","",IF(AQ2503='RC'!$E$6,AC2503*1000-AD2503,""))</f>
        <v/>
      </c>
      <c r="AB2503" s="48" t="str">
        <f>IFERROR(VLOOKUP(E2503,Funcionários!$C$8:$E$207,3,FALSE),"")</f>
        <v/>
      </c>
      <c r="AC2503" s="50" t="str">
        <f>IF(AB2503="","",IF(COUNTIFS($AB$7:$AB$3006,AB2503,$AQ$7:$AQ$3006,'RC'!$E$6)=0,"",COUNTIFS($M$7:$M$3006,"Concluída no prazo",$AB$7:$AB$3006,AB2503,$AQ$7:$AQ$3006,'RC'!$E$6)/COUNTIFS($AB$7:$AB$3006,AB2503,$AQ$7:$AQ$3006,'RC'!$E$6)))</f>
        <v/>
      </c>
      <c r="AD2503" s="48">
        <f>SUMIF($AQ$7:$AQ$3006,'RC'!$E$6,$J$7:$J$3006)+SUMIF($AQ$7:$AQ$3006,'RC'!$E$6,$L$7:$L$3006)</f>
        <v>21</v>
      </c>
      <c r="AF2503" s="48">
        <v>2.5039999999992402E-2</v>
      </c>
      <c r="AG2503" s="48">
        <f>IF(OR(AQ2503="",AQ2503&lt;&gt;'RC'!$E$6,AB2503&lt;&gt;'RC'!$D$21),0,1)</f>
        <v>0</v>
      </c>
      <c r="AH2503" s="48">
        <f t="shared" si="856"/>
        <v>2.5039999999992402E-2</v>
      </c>
      <c r="AI2503" s="48" t="str">
        <f t="shared" ref="AI2503:AI2566" si="860">IF(AH2503&lt;1,"",E2503)</f>
        <v/>
      </c>
      <c r="AJ2503" s="48" t="str">
        <f t="shared" ref="AJ2503:AJ2566" si="861">IF($AI2503="","",C2503)</f>
        <v/>
      </c>
      <c r="AK2503" s="52" t="str">
        <f t="shared" ref="AK2503:AK2566" si="862">IF($AI2503="","",F2503)</f>
        <v/>
      </c>
      <c r="AL2503" s="52" t="str">
        <f t="shared" ref="AL2503:AL2566" si="863">IF($AI2503="","",G2503)</f>
        <v/>
      </c>
      <c r="AM2503" s="48" t="str">
        <f t="shared" ref="AM2503:AM2566" si="864">IF($AI2503="","",J2503+L2503)</f>
        <v/>
      </c>
      <c r="AN2503" s="48" t="str">
        <f t="shared" ref="AN2503:AN2566" si="865">IF($AI2503="","",M2503)</f>
        <v/>
      </c>
      <c r="AP2503" s="18" t="str">
        <f t="shared" ref="AP2503:AP2566" si="866">IF(F2503=0,"",MONTH(F2503))</f>
        <v/>
      </c>
      <c r="AQ2503" s="18" t="str">
        <f t="shared" ref="AQ2503:AQ2566" si="867">IF(G2503=0,"",MONTH(G2503))</f>
        <v/>
      </c>
      <c r="AR2503" s="18">
        <v>2.504E-2</v>
      </c>
      <c r="AS2503" s="18">
        <f>IF(AF!$D$27="Todos",1,IF(M2503=AF!$D$27,1,0))</f>
        <v>1</v>
      </c>
      <c r="AT2503" s="53">
        <f>IF(AND(E2503=AF!$D$6,OR(LT!M2503=AF!$D$27,AF!$D$27="Todos"),OR(AP2503=AF!$E$8,AQ2503=AF!$E$8)),AR2503+AS2503,0)</f>
        <v>0</v>
      </c>
      <c r="AU2503" s="18" t="str">
        <f t="shared" ref="AU2503:AU2566" si="868">IF($AT2503=0,"",C2503)</f>
        <v/>
      </c>
      <c r="AV2503" s="54" t="str">
        <f t="shared" ref="AV2503:AV2566" si="869">IF($AT2503=0,"",F2503)</f>
        <v/>
      </c>
      <c r="AW2503" s="54" t="str">
        <f t="shared" ref="AW2503:AW2566" si="870">IF($AT2503=0,"",G2503)</f>
        <v/>
      </c>
      <c r="AX2503" s="18" t="str">
        <f t="shared" ref="AX2503:AX2566" si="871">IF($AT2503=0,"",J2503+L2503)</f>
        <v/>
      </c>
      <c r="AY2503" s="18" t="str">
        <f t="shared" ref="AY2503:AY2566" si="872">IF($AT2503=0,"",M2503)</f>
        <v/>
      </c>
      <c r="BA2503" s="18">
        <f>IF($E2503=AF!$D$6,IF($M2503="Concluída no prazo",2,IF($M2503="Concluída com atraso",1,0)),0)</f>
        <v>0</v>
      </c>
      <c r="BB2503" s="18">
        <f>IF($E2503=AF!$D$6,IF($M2503="Atrasada",2,IF($M2503="Concluída com atraso",1,0)),0)</f>
        <v>0</v>
      </c>
      <c r="BC2503" s="18">
        <v>2.4969999999999999E-2</v>
      </c>
      <c r="BD2503" s="18">
        <f t="shared" si="857"/>
        <v>2.4969999999999999E-2</v>
      </c>
      <c r="BE2503" s="18">
        <f t="shared" si="857"/>
        <v>2.4969999999999999E-2</v>
      </c>
      <c r="BF2503" s="18" t="str">
        <f t="shared" ref="BF2503:BF2566" si="873">IF(C2503=0,"",C2503)</f>
        <v/>
      </c>
      <c r="BN2503" s="18" t="str">
        <f t="shared" ref="BN2503:BN2566" si="874">IF(AP2503=AQ2503,"s","n")</f>
        <v>s</v>
      </c>
    </row>
    <row r="2504" spans="3:66" ht="50.1" customHeight="1" thickTop="1" thickBot="1" x14ac:dyDescent="0.3">
      <c r="C2504" s="46"/>
      <c r="D2504" s="46"/>
      <c r="E2504" s="46"/>
      <c r="F2504" s="122"/>
      <c r="G2504" s="122"/>
      <c r="H2504" s="78" t="str">
        <f t="shared" ref="H2504:H2567" si="875">IF(F2504=0,"",MONTH(F2504))</f>
        <v/>
      </c>
      <c r="I2504" s="78" t="str">
        <f t="shared" ref="I2504:I2567" si="876">IF(G2504=0,"",MONTH(G2504))</f>
        <v/>
      </c>
      <c r="J2504" s="16"/>
      <c r="K2504" s="46" t="str">
        <f t="shared" ref="K2504:K2567" si="877">IF(OR(F2504=0,G2504=0),"",IF(MONTH(G2504)-MONTH(F2504)&gt;1,"Esta tarefa está muito grande. Divida em tarefas menores.",IF(MONTH(F2504)=MONTH(G2504),"Sim! Inicia em "&amp;VLOOKUP(MONTH(F2504),$BK$6:$BL$17,2,FALSE)&amp;" e termina em "&amp;VLOOKUP(MONTH(G2504),$BK$6:$BL$17,2,FALSE)&amp;".","Não! Inicia em "&amp;VLOOKUP(MONTH(F2504),$BK$6:$BL$17,2,FALSE)&amp;" e termina em "&amp;VLOOKUP(MONTH(G2504),$BK$6:$BL$17,2,FALSE)&amp;".")))</f>
        <v/>
      </c>
      <c r="L2504" s="16"/>
      <c r="M2504" s="16"/>
      <c r="N2504" s="46"/>
      <c r="O2504" s="47" t="str">
        <f t="shared" si="858"/>
        <v/>
      </c>
      <c r="P2504" s="47"/>
      <c r="Q2504" s="48" t="str">
        <f>IFERROR(VLOOKUP(E2504,Funcionários!$C$8:$E$207,3,FALSE),"")</f>
        <v/>
      </c>
      <c r="R2504" s="47"/>
      <c r="S2504" s="49" t="str">
        <f t="shared" si="859"/>
        <v/>
      </c>
      <c r="T2504" s="49">
        <v>2.4979999999999999E-2</v>
      </c>
      <c r="U2504" s="48" t="str">
        <f>IF(Funcionários!C2505=0,"",Funcionários!C2505)</f>
        <v/>
      </c>
      <c r="V2504" s="50">
        <f>IF(U2504="",0,IF(COUNTIFS($E$7:$E$3006,U2504,$I$7:$I$3006,'RC'!$E$6)=0,0,COUNTIFS($M$7:$M$3006,"Concluída no prazo",$E$7:$E$3006,U2504,$I$7:$I$3006,'RC'!$E$6)/COUNTIFS($E$7:$E$3006,U2504,$I$7:$I$3006,'RC'!$E$6)))</f>
        <v>0</v>
      </c>
      <c r="W2504" s="49">
        <f>SUMIFS($J$7:$J$3006,$E$7:$E$3006,U2504,$I$7:$I$3006,'RC'!$E$6)+SUMIFS($L$7:$L$3006,$E$7:$E$3006,U2504,$I$7:$I$3006,'RC'!$E$6)</f>
        <v>0</v>
      </c>
      <c r="X2504" s="48">
        <f>COUNTIFS($E$7:$E$3006,U2504,$I$7:$I$3006,'RC'!$E$6)</f>
        <v>0</v>
      </c>
      <c r="Y2504" s="48"/>
      <c r="Z2504" s="51" t="str">
        <f>IF(AQ2504='RC'!$E$6,AC2504*1000+AD2504,"")</f>
        <v/>
      </c>
      <c r="AA2504" s="51" t="str">
        <f>IF(AB2504="","",IF(AQ2504='RC'!$E$6,AC2504*1000-AD2504,""))</f>
        <v/>
      </c>
      <c r="AB2504" s="48" t="str">
        <f>IFERROR(VLOOKUP(E2504,Funcionários!$C$8:$E$207,3,FALSE),"")</f>
        <v/>
      </c>
      <c r="AC2504" s="50" t="str">
        <f>IF(AB2504="","",IF(COUNTIFS($AB$7:$AB$3006,AB2504,$AQ$7:$AQ$3006,'RC'!$E$6)=0,"",COUNTIFS($M$7:$M$3006,"Concluída no prazo",$AB$7:$AB$3006,AB2504,$AQ$7:$AQ$3006,'RC'!$E$6)/COUNTIFS($AB$7:$AB$3006,AB2504,$AQ$7:$AQ$3006,'RC'!$E$6)))</f>
        <v/>
      </c>
      <c r="AD2504" s="48">
        <f>SUMIF($AQ$7:$AQ$3006,'RC'!$E$6,$J$7:$J$3006)+SUMIF($AQ$7:$AQ$3006,'RC'!$E$6,$L$7:$L$3006)</f>
        <v>21</v>
      </c>
      <c r="AF2504" s="48">
        <v>2.5029999999992399E-2</v>
      </c>
      <c r="AG2504" s="48">
        <f>IF(OR(AQ2504="",AQ2504&lt;&gt;'RC'!$E$6,AB2504&lt;&gt;'RC'!$D$21),0,1)</f>
        <v>0</v>
      </c>
      <c r="AH2504" s="48">
        <f t="shared" ref="AH2504:AH2567" si="878">AF2504+AG2504</f>
        <v>2.5029999999992399E-2</v>
      </c>
      <c r="AI2504" s="48" t="str">
        <f t="shared" si="860"/>
        <v/>
      </c>
      <c r="AJ2504" s="48" t="str">
        <f t="shared" si="861"/>
        <v/>
      </c>
      <c r="AK2504" s="52" t="str">
        <f t="shared" si="862"/>
        <v/>
      </c>
      <c r="AL2504" s="52" t="str">
        <f t="shared" si="863"/>
        <v/>
      </c>
      <c r="AM2504" s="48" t="str">
        <f t="shared" si="864"/>
        <v/>
      </c>
      <c r="AN2504" s="48" t="str">
        <f t="shared" si="865"/>
        <v/>
      </c>
      <c r="AP2504" s="18" t="str">
        <f t="shared" si="866"/>
        <v/>
      </c>
      <c r="AQ2504" s="18" t="str">
        <f t="shared" si="867"/>
        <v/>
      </c>
      <c r="AR2504" s="18">
        <v>2.503E-2</v>
      </c>
      <c r="AS2504" s="18">
        <f>IF(AF!$D$27="Todos",1,IF(M2504=AF!$D$27,1,0))</f>
        <v>1</v>
      </c>
      <c r="AT2504" s="53">
        <f>IF(AND(E2504=AF!$D$6,OR(LT!M2504=AF!$D$27,AF!$D$27="Todos"),OR(AP2504=AF!$E$8,AQ2504=AF!$E$8)),AR2504+AS2504,0)</f>
        <v>0</v>
      </c>
      <c r="AU2504" s="18" t="str">
        <f t="shared" si="868"/>
        <v/>
      </c>
      <c r="AV2504" s="54" t="str">
        <f t="shared" si="869"/>
        <v/>
      </c>
      <c r="AW2504" s="54" t="str">
        <f t="shared" si="870"/>
        <v/>
      </c>
      <c r="AX2504" s="18" t="str">
        <f t="shared" si="871"/>
        <v/>
      </c>
      <c r="AY2504" s="18" t="str">
        <f t="shared" si="872"/>
        <v/>
      </c>
      <c r="BA2504" s="18">
        <f>IF($E2504=AF!$D$6,IF($M2504="Concluída no prazo",2,IF($M2504="Concluída com atraso",1,0)),0)</f>
        <v>0</v>
      </c>
      <c r="BB2504" s="18">
        <f>IF($E2504=AF!$D$6,IF($M2504="Atrasada",2,IF($M2504="Concluída com atraso",1,0)),0)</f>
        <v>0</v>
      </c>
      <c r="BC2504" s="18">
        <v>2.4979999999999999E-2</v>
      </c>
      <c r="BD2504" s="18">
        <f t="shared" ref="BD2504:BE2567" si="879">BA2504+$BC2504</f>
        <v>2.4979999999999999E-2</v>
      </c>
      <c r="BE2504" s="18">
        <f t="shared" si="879"/>
        <v>2.4979999999999999E-2</v>
      </c>
      <c r="BF2504" s="18" t="str">
        <f t="shared" si="873"/>
        <v/>
      </c>
      <c r="BN2504" s="18" t="str">
        <f t="shared" si="874"/>
        <v>s</v>
      </c>
    </row>
    <row r="2505" spans="3:66" ht="50.1" customHeight="1" thickTop="1" thickBot="1" x14ac:dyDescent="0.3">
      <c r="C2505" s="46"/>
      <c r="D2505" s="46"/>
      <c r="E2505" s="46"/>
      <c r="F2505" s="122"/>
      <c r="G2505" s="122"/>
      <c r="H2505" s="78" t="str">
        <f t="shared" si="875"/>
        <v/>
      </c>
      <c r="I2505" s="78" t="str">
        <f t="shared" si="876"/>
        <v/>
      </c>
      <c r="J2505" s="16"/>
      <c r="K2505" s="46" t="str">
        <f t="shared" si="877"/>
        <v/>
      </c>
      <c r="L2505" s="16"/>
      <c r="M2505" s="16"/>
      <c r="N2505" s="46"/>
      <c r="O2505" s="47" t="str">
        <f t="shared" si="858"/>
        <v/>
      </c>
      <c r="P2505" s="47"/>
      <c r="Q2505" s="48" t="str">
        <f>IFERROR(VLOOKUP(E2505,Funcionários!$C$8:$E$207,3,FALSE),"")</f>
        <v/>
      </c>
      <c r="R2505" s="47"/>
      <c r="S2505" s="49" t="str">
        <f t="shared" si="859"/>
        <v/>
      </c>
      <c r="T2505" s="49">
        <v>2.4989999999999998E-2</v>
      </c>
      <c r="U2505" s="48" t="str">
        <f>IF(Funcionários!C2506=0,"",Funcionários!C2506)</f>
        <v/>
      </c>
      <c r="V2505" s="50">
        <f>IF(U2505="",0,IF(COUNTIFS($E$7:$E$3006,U2505,$I$7:$I$3006,'RC'!$E$6)=0,0,COUNTIFS($M$7:$M$3006,"Concluída no prazo",$E$7:$E$3006,U2505,$I$7:$I$3006,'RC'!$E$6)/COUNTIFS($E$7:$E$3006,U2505,$I$7:$I$3006,'RC'!$E$6)))</f>
        <v>0</v>
      </c>
      <c r="W2505" s="49">
        <f>SUMIFS($J$7:$J$3006,$E$7:$E$3006,U2505,$I$7:$I$3006,'RC'!$E$6)+SUMIFS($L$7:$L$3006,$E$7:$E$3006,U2505,$I$7:$I$3006,'RC'!$E$6)</f>
        <v>0</v>
      </c>
      <c r="X2505" s="48">
        <f>COUNTIFS($E$7:$E$3006,U2505,$I$7:$I$3006,'RC'!$E$6)</f>
        <v>0</v>
      </c>
      <c r="Y2505" s="48"/>
      <c r="Z2505" s="51" t="str">
        <f>IF(AQ2505='RC'!$E$6,AC2505*1000+AD2505,"")</f>
        <v/>
      </c>
      <c r="AA2505" s="51" t="str">
        <f>IF(AB2505="","",IF(AQ2505='RC'!$E$6,AC2505*1000-AD2505,""))</f>
        <v/>
      </c>
      <c r="AB2505" s="48" t="str">
        <f>IFERROR(VLOOKUP(E2505,Funcionários!$C$8:$E$207,3,FALSE),"")</f>
        <v/>
      </c>
      <c r="AC2505" s="50" t="str">
        <f>IF(AB2505="","",IF(COUNTIFS($AB$7:$AB$3006,AB2505,$AQ$7:$AQ$3006,'RC'!$E$6)=0,"",COUNTIFS($M$7:$M$3006,"Concluída no prazo",$AB$7:$AB$3006,AB2505,$AQ$7:$AQ$3006,'RC'!$E$6)/COUNTIFS($AB$7:$AB$3006,AB2505,$AQ$7:$AQ$3006,'RC'!$E$6)))</f>
        <v/>
      </c>
      <c r="AD2505" s="48">
        <f>SUMIF($AQ$7:$AQ$3006,'RC'!$E$6,$J$7:$J$3006)+SUMIF($AQ$7:$AQ$3006,'RC'!$E$6,$L$7:$L$3006)</f>
        <v>21</v>
      </c>
      <c r="AF2505" s="48">
        <v>2.5019999999992399E-2</v>
      </c>
      <c r="AG2505" s="48">
        <f>IF(OR(AQ2505="",AQ2505&lt;&gt;'RC'!$E$6,AB2505&lt;&gt;'RC'!$D$21),0,1)</f>
        <v>0</v>
      </c>
      <c r="AH2505" s="48">
        <f t="shared" si="878"/>
        <v>2.5019999999992399E-2</v>
      </c>
      <c r="AI2505" s="48" t="str">
        <f t="shared" si="860"/>
        <v/>
      </c>
      <c r="AJ2505" s="48" t="str">
        <f t="shared" si="861"/>
        <v/>
      </c>
      <c r="AK2505" s="52" t="str">
        <f t="shared" si="862"/>
        <v/>
      </c>
      <c r="AL2505" s="52" t="str">
        <f t="shared" si="863"/>
        <v/>
      </c>
      <c r="AM2505" s="48" t="str">
        <f t="shared" si="864"/>
        <v/>
      </c>
      <c r="AN2505" s="48" t="str">
        <f t="shared" si="865"/>
        <v/>
      </c>
      <c r="AP2505" s="18" t="str">
        <f t="shared" si="866"/>
        <v/>
      </c>
      <c r="AQ2505" s="18" t="str">
        <f t="shared" si="867"/>
        <v/>
      </c>
      <c r="AR2505" s="18">
        <v>2.5020000000000001E-2</v>
      </c>
      <c r="AS2505" s="18">
        <f>IF(AF!$D$27="Todos",1,IF(M2505=AF!$D$27,1,0))</f>
        <v>1</v>
      </c>
      <c r="AT2505" s="53">
        <f>IF(AND(E2505=AF!$D$6,OR(LT!M2505=AF!$D$27,AF!$D$27="Todos"),OR(AP2505=AF!$E$8,AQ2505=AF!$E$8)),AR2505+AS2505,0)</f>
        <v>0</v>
      </c>
      <c r="AU2505" s="18" t="str">
        <f t="shared" si="868"/>
        <v/>
      </c>
      <c r="AV2505" s="54" t="str">
        <f t="shared" si="869"/>
        <v/>
      </c>
      <c r="AW2505" s="54" t="str">
        <f t="shared" si="870"/>
        <v/>
      </c>
      <c r="AX2505" s="18" t="str">
        <f t="shared" si="871"/>
        <v/>
      </c>
      <c r="AY2505" s="18" t="str">
        <f t="shared" si="872"/>
        <v/>
      </c>
      <c r="BA2505" s="18">
        <f>IF($E2505=AF!$D$6,IF($M2505="Concluída no prazo",2,IF($M2505="Concluída com atraso",1,0)),0)</f>
        <v>0</v>
      </c>
      <c r="BB2505" s="18">
        <f>IF($E2505=AF!$D$6,IF($M2505="Atrasada",2,IF($M2505="Concluída com atraso",1,0)),0)</f>
        <v>0</v>
      </c>
      <c r="BC2505" s="18">
        <v>2.4989999999999998E-2</v>
      </c>
      <c r="BD2505" s="18">
        <f t="shared" si="879"/>
        <v>2.4989999999999998E-2</v>
      </c>
      <c r="BE2505" s="18">
        <f t="shared" si="879"/>
        <v>2.4989999999999998E-2</v>
      </c>
      <c r="BF2505" s="18" t="str">
        <f t="shared" si="873"/>
        <v/>
      </c>
      <c r="BN2505" s="18" t="str">
        <f t="shared" si="874"/>
        <v>s</v>
      </c>
    </row>
    <row r="2506" spans="3:66" ht="50.1" customHeight="1" thickTop="1" thickBot="1" x14ac:dyDescent="0.3">
      <c r="C2506" s="46"/>
      <c r="D2506" s="46"/>
      <c r="E2506" s="46"/>
      <c r="F2506" s="122"/>
      <c r="G2506" s="122"/>
      <c r="H2506" s="78" t="str">
        <f t="shared" si="875"/>
        <v/>
      </c>
      <c r="I2506" s="78" t="str">
        <f t="shared" si="876"/>
        <v/>
      </c>
      <c r="J2506" s="16"/>
      <c r="K2506" s="46" t="str">
        <f t="shared" si="877"/>
        <v/>
      </c>
      <c r="L2506" s="16"/>
      <c r="M2506" s="16"/>
      <c r="N2506" s="46"/>
      <c r="O2506" s="47" t="str">
        <f t="shared" ref="O2506:O2569" si="880">IF(J2506=0,"",J2506/(J2506+L2506))</f>
        <v/>
      </c>
      <c r="P2506" s="47"/>
      <c r="Q2506" s="48" t="str">
        <f>IFERROR(VLOOKUP(E2506,Funcionários!$C$8:$E$207,3,FALSE),"")</f>
        <v/>
      </c>
      <c r="R2506" s="47"/>
      <c r="S2506" s="49" t="str">
        <f t="shared" ref="S2506:S2569" si="881">IF(U2506="","",V2506*100000+W2506*10+X2506+T2506)</f>
        <v/>
      </c>
      <c r="T2506" s="49">
        <v>2.5000000000000001E-2</v>
      </c>
      <c r="U2506" s="48" t="str">
        <f>IF(Funcionários!C2507=0,"",Funcionários!C2507)</f>
        <v/>
      </c>
      <c r="V2506" s="50">
        <f>IF(U2506="",0,IF(COUNTIFS($E$7:$E$3006,U2506,$I$7:$I$3006,'RC'!$E$6)=0,0,COUNTIFS($M$7:$M$3006,"Concluída no prazo",$E$7:$E$3006,U2506,$I$7:$I$3006,'RC'!$E$6)/COUNTIFS($E$7:$E$3006,U2506,$I$7:$I$3006,'RC'!$E$6)))</f>
        <v>0</v>
      </c>
      <c r="W2506" s="49">
        <f>SUMIFS($J$7:$J$3006,$E$7:$E$3006,U2506,$I$7:$I$3006,'RC'!$E$6)+SUMIFS($L$7:$L$3006,$E$7:$E$3006,U2506,$I$7:$I$3006,'RC'!$E$6)</f>
        <v>0</v>
      </c>
      <c r="X2506" s="48">
        <f>COUNTIFS($E$7:$E$3006,U2506,$I$7:$I$3006,'RC'!$E$6)</f>
        <v>0</v>
      </c>
      <c r="Y2506" s="48"/>
      <c r="Z2506" s="51" t="str">
        <f>IF(AQ2506='RC'!$E$6,AC2506*1000+AD2506,"")</f>
        <v/>
      </c>
      <c r="AA2506" s="51" t="str">
        <f>IF(AB2506="","",IF(AQ2506='RC'!$E$6,AC2506*1000-AD2506,""))</f>
        <v/>
      </c>
      <c r="AB2506" s="48" t="str">
        <f>IFERROR(VLOOKUP(E2506,Funcionários!$C$8:$E$207,3,FALSE),"")</f>
        <v/>
      </c>
      <c r="AC2506" s="50" t="str">
        <f>IF(AB2506="","",IF(COUNTIFS($AB$7:$AB$3006,AB2506,$AQ$7:$AQ$3006,'RC'!$E$6)=0,"",COUNTIFS($M$7:$M$3006,"Concluída no prazo",$AB$7:$AB$3006,AB2506,$AQ$7:$AQ$3006,'RC'!$E$6)/COUNTIFS($AB$7:$AB$3006,AB2506,$AQ$7:$AQ$3006,'RC'!$E$6)))</f>
        <v/>
      </c>
      <c r="AD2506" s="48">
        <f>SUMIF($AQ$7:$AQ$3006,'RC'!$E$6,$J$7:$J$3006)+SUMIF($AQ$7:$AQ$3006,'RC'!$E$6,$L$7:$L$3006)</f>
        <v>21</v>
      </c>
      <c r="AF2506" s="48">
        <v>2.5009999999992299E-2</v>
      </c>
      <c r="AG2506" s="48">
        <f>IF(OR(AQ2506="",AQ2506&lt;&gt;'RC'!$E$6,AB2506&lt;&gt;'RC'!$D$21),0,1)</f>
        <v>0</v>
      </c>
      <c r="AH2506" s="48">
        <f t="shared" si="878"/>
        <v>2.5009999999992299E-2</v>
      </c>
      <c r="AI2506" s="48" t="str">
        <f t="shared" si="860"/>
        <v/>
      </c>
      <c r="AJ2506" s="48" t="str">
        <f t="shared" si="861"/>
        <v/>
      </c>
      <c r="AK2506" s="52" t="str">
        <f t="shared" si="862"/>
        <v/>
      </c>
      <c r="AL2506" s="52" t="str">
        <f t="shared" si="863"/>
        <v/>
      </c>
      <c r="AM2506" s="48" t="str">
        <f t="shared" si="864"/>
        <v/>
      </c>
      <c r="AN2506" s="48" t="str">
        <f t="shared" si="865"/>
        <v/>
      </c>
      <c r="AP2506" s="18" t="str">
        <f t="shared" si="866"/>
        <v/>
      </c>
      <c r="AQ2506" s="18" t="str">
        <f t="shared" si="867"/>
        <v/>
      </c>
      <c r="AR2506" s="18">
        <v>2.5010000000000001E-2</v>
      </c>
      <c r="AS2506" s="18">
        <f>IF(AF!$D$27="Todos",1,IF(M2506=AF!$D$27,1,0))</f>
        <v>1</v>
      </c>
      <c r="AT2506" s="53">
        <f>IF(AND(E2506=AF!$D$6,OR(LT!M2506=AF!$D$27,AF!$D$27="Todos"),OR(AP2506=AF!$E$8,AQ2506=AF!$E$8)),AR2506+AS2506,0)</f>
        <v>0</v>
      </c>
      <c r="AU2506" s="18" t="str">
        <f t="shared" si="868"/>
        <v/>
      </c>
      <c r="AV2506" s="54" t="str">
        <f t="shared" si="869"/>
        <v/>
      </c>
      <c r="AW2506" s="54" t="str">
        <f t="shared" si="870"/>
        <v/>
      </c>
      <c r="AX2506" s="18" t="str">
        <f t="shared" si="871"/>
        <v/>
      </c>
      <c r="AY2506" s="18" t="str">
        <f t="shared" si="872"/>
        <v/>
      </c>
      <c r="BA2506" s="18">
        <f>IF($E2506=AF!$D$6,IF($M2506="Concluída no prazo",2,IF($M2506="Concluída com atraso",1,0)),0)</f>
        <v>0</v>
      </c>
      <c r="BB2506" s="18">
        <f>IF($E2506=AF!$D$6,IF($M2506="Atrasada",2,IF($M2506="Concluída com atraso",1,0)),0)</f>
        <v>0</v>
      </c>
      <c r="BC2506" s="18">
        <v>2.5000000000000001E-2</v>
      </c>
      <c r="BD2506" s="18">
        <f t="shared" si="879"/>
        <v>2.5000000000000001E-2</v>
      </c>
      <c r="BE2506" s="18">
        <f t="shared" si="879"/>
        <v>2.5000000000000001E-2</v>
      </c>
      <c r="BF2506" s="18" t="str">
        <f t="shared" si="873"/>
        <v/>
      </c>
      <c r="BN2506" s="18" t="str">
        <f t="shared" si="874"/>
        <v>s</v>
      </c>
    </row>
    <row r="2507" spans="3:66" ht="50.1" customHeight="1" thickTop="1" thickBot="1" x14ac:dyDescent="0.3">
      <c r="C2507" s="46"/>
      <c r="D2507" s="46"/>
      <c r="E2507" s="46"/>
      <c r="F2507" s="122"/>
      <c r="G2507" s="122"/>
      <c r="H2507" s="78" t="str">
        <f t="shared" si="875"/>
        <v/>
      </c>
      <c r="I2507" s="78" t="str">
        <f t="shared" si="876"/>
        <v/>
      </c>
      <c r="J2507" s="16"/>
      <c r="K2507" s="46" t="str">
        <f t="shared" si="877"/>
        <v/>
      </c>
      <c r="L2507" s="16"/>
      <c r="M2507" s="16"/>
      <c r="N2507" s="46"/>
      <c r="O2507" s="47" t="str">
        <f t="shared" si="880"/>
        <v/>
      </c>
      <c r="P2507" s="47"/>
      <c r="Q2507" s="48" t="str">
        <f>IFERROR(VLOOKUP(E2507,Funcionários!$C$8:$E$207,3,FALSE),"")</f>
        <v/>
      </c>
      <c r="R2507" s="47"/>
      <c r="S2507" s="49" t="str">
        <f t="shared" si="881"/>
        <v/>
      </c>
      <c r="T2507" s="49">
        <v>2.5010000000000001E-2</v>
      </c>
      <c r="U2507" s="48" t="str">
        <f>IF(Funcionários!C2508=0,"",Funcionários!C2508)</f>
        <v/>
      </c>
      <c r="V2507" s="50">
        <f>IF(U2507="",0,IF(COUNTIFS($E$7:$E$3006,U2507,$I$7:$I$3006,'RC'!$E$6)=0,0,COUNTIFS($M$7:$M$3006,"Concluída no prazo",$E$7:$E$3006,U2507,$I$7:$I$3006,'RC'!$E$6)/COUNTIFS($E$7:$E$3006,U2507,$I$7:$I$3006,'RC'!$E$6)))</f>
        <v>0</v>
      </c>
      <c r="W2507" s="49">
        <f>SUMIFS($J$7:$J$3006,$E$7:$E$3006,U2507,$I$7:$I$3006,'RC'!$E$6)+SUMIFS($L$7:$L$3006,$E$7:$E$3006,U2507,$I$7:$I$3006,'RC'!$E$6)</f>
        <v>0</v>
      </c>
      <c r="X2507" s="48">
        <f>COUNTIFS($E$7:$E$3006,U2507,$I$7:$I$3006,'RC'!$E$6)</f>
        <v>0</v>
      </c>
      <c r="Y2507" s="48"/>
      <c r="Z2507" s="51" t="str">
        <f>IF(AQ2507='RC'!$E$6,AC2507*1000+AD2507,"")</f>
        <v/>
      </c>
      <c r="AA2507" s="51" t="str">
        <f>IF(AB2507="","",IF(AQ2507='RC'!$E$6,AC2507*1000-AD2507,""))</f>
        <v/>
      </c>
      <c r="AB2507" s="48" t="str">
        <f>IFERROR(VLOOKUP(E2507,Funcionários!$C$8:$E$207,3,FALSE),"")</f>
        <v/>
      </c>
      <c r="AC2507" s="50" t="str">
        <f>IF(AB2507="","",IF(COUNTIFS($AB$7:$AB$3006,AB2507,$AQ$7:$AQ$3006,'RC'!$E$6)=0,"",COUNTIFS($M$7:$M$3006,"Concluída no prazo",$AB$7:$AB$3006,AB2507,$AQ$7:$AQ$3006,'RC'!$E$6)/COUNTIFS($AB$7:$AB$3006,AB2507,$AQ$7:$AQ$3006,'RC'!$E$6)))</f>
        <v/>
      </c>
      <c r="AD2507" s="48">
        <f>SUMIF($AQ$7:$AQ$3006,'RC'!$E$6,$J$7:$J$3006)+SUMIF($AQ$7:$AQ$3006,'RC'!$E$6,$L$7:$L$3006)</f>
        <v>21</v>
      </c>
      <c r="AF2507" s="48">
        <v>2.4999999999992299E-2</v>
      </c>
      <c r="AG2507" s="48">
        <f>IF(OR(AQ2507="",AQ2507&lt;&gt;'RC'!$E$6,AB2507&lt;&gt;'RC'!$D$21),0,1)</f>
        <v>0</v>
      </c>
      <c r="AH2507" s="48">
        <f t="shared" si="878"/>
        <v>2.4999999999992299E-2</v>
      </c>
      <c r="AI2507" s="48" t="str">
        <f t="shared" si="860"/>
        <v/>
      </c>
      <c r="AJ2507" s="48" t="str">
        <f t="shared" si="861"/>
        <v/>
      </c>
      <c r="AK2507" s="52" t="str">
        <f t="shared" si="862"/>
        <v/>
      </c>
      <c r="AL2507" s="52" t="str">
        <f t="shared" si="863"/>
        <v/>
      </c>
      <c r="AM2507" s="48" t="str">
        <f t="shared" si="864"/>
        <v/>
      </c>
      <c r="AN2507" s="48" t="str">
        <f t="shared" si="865"/>
        <v/>
      </c>
      <c r="AP2507" s="18" t="str">
        <f t="shared" si="866"/>
        <v/>
      </c>
      <c r="AQ2507" s="18" t="str">
        <f t="shared" si="867"/>
        <v/>
      </c>
      <c r="AR2507" s="18">
        <v>2.5000000000000001E-2</v>
      </c>
      <c r="AS2507" s="18">
        <f>IF(AF!$D$27="Todos",1,IF(M2507=AF!$D$27,1,0))</f>
        <v>1</v>
      </c>
      <c r="AT2507" s="53">
        <f>IF(AND(E2507=AF!$D$6,OR(LT!M2507=AF!$D$27,AF!$D$27="Todos"),OR(AP2507=AF!$E$8,AQ2507=AF!$E$8)),AR2507+AS2507,0)</f>
        <v>0</v>
      </c>
      <c r="AU2507" s="18" t="str">
        <f t="shared" si="868"/>
        <v/>
      </c>
      <c r="AV2507" s="54" t="str">
        <f t="shared" si="869"/>
        <v/>
      </c>
      <c r="AW2507" s="54" t="str">
        <f t="shared" si="870"/>
        <v/>
      </c>
      <c r="AX2507" s="18" t="str">
        <f t="shared" si="871"/>
        <v/>
      </c>
      <c r="AY2507" s="18" t="str">
        <f t="shared" si="872"/>
        <v/>
      </c>
      <c r="BA2507" s="18">
        <f>IF($E2507=AF!$D$6,IF($M2507="Concluída no prazo",2,IF($M2507="Concluída com atraso",1,0)),0)</f>
        <v>0</v>
      </c>
      <c r="BB2507" s="18">
        <f>IF($E2507=AF!$D$6,IF($M2507="Atrasada",2,IF($M2507="Concluída com atraso",1,0)),0)</f>
        <v>0</v>
      </c>
      <c r="BC2507" s="18">
        <v>2.5010000000000001E-2</v>
      </c>
      <c r="BD2507" s="18">
        <f t="shared" si="879"/>
        <v>2.5010000000000001E-2</v>
      </c>
      <c r="BE2507" s="18">
        <f t="shared" si="879"/>
        <v>2.5010000000000001E-2</v>
      </c>
      <c r="BF2507" s="18" t="str">
        <f t="shared" si="873"/>
        <v/>
      </c>
      <c r="BN2507" s="18" t="str">
        <f t="shared" si="874"/>
        <v>s</v>
      </c>
    </row>
    <row r="2508" spans="3:66" ht="50.1" customHeight="1" thickTop="1" thickBot="1" x14ac:dyDescent="0.3">
      <c r="C2508" s="46"/>
      <c r="D2508" s="46"/>
      <c r="E2508" s="46"/>
      <c r="F2508" s="122"/>
      <c r="G2508" s="122"/>
      <c r="H2508" s="78" t="str">
        <f t="shared" si="875"/>
        <v/>
      </c>
      <c r="I2508" s="78" t="str">
        <f t="shared" si="876"/>
        <v/>
      </c>
      <c r="J2508" s="16"/>
      <c r="K2508" s="46" t="str">
        <f t="shared" si="877"/>
        <v/>
      </c>
      <c r="L2508" s="16"/>
      <c r="M2508" s="16"/>
      <c r="N2508" s="46"/>
      <c r="O2508" s="47" t="str">
        <f t="shared" si="880"/>
        <v/>
      </c>
      <c r="P2508" s="47"/>
      <c r="Q2508" s="48" t="str">
        <f>IFERROR(VLOOKUP(E2508,Funcionários!$C$8:$E$207,3,FALSE),"")</f>
        <v/>
      </c>
      <c r="R2508" s="47"/>
      <c r="S2508" s="49" t="str">
        <f t="shared" si="881"/>
        <v/>
      </c>
      <c r="T2508" s="49">
        <v>2.5020000000000001E-2</v>
      </c>
      <c r="U2508" s="48" t="str">
        <f>IF(Funcionários!C2509=0,"",Funcionários!C2509)</f>
        <v/>
      </c>
      <c r="V2508" s="50">
        <f>IF(U2508="",0,IF(COUNTIFS($E$7:$E$3006,U2508,$I$7:$I$3006,'RC'!$E$6)=0,0,COUNTIFS($M$7:$M$3006,"Concluída no prazo",$E$7:$E$3006,U2508,$I$7:$I$3006,'RC'!$E$6)/COUNTIFS($E$7:$E$3006,U2508,$I$7:$I$3006,'RC'!$E$6)))</f>
        <v>0</v>
      </c>
      <c r="W2508" s="49">
        <f>SUMIFS($J$7:$J$3006,$E$7:$E$3006,U2508,$I$7:$I$3006,'RC'!$E$6)+SUMIFS($L$7:$L$3006,$E$7:$E$3006,U2508,$I$7:$I$3006,'RC'!$E$6)</f>
        <v>0</v>
      </c>
      <c r="X2508" s="48">
        <f>COUNTIFS($E$7:$E$3006,U2508,$I$7:$I$3006,'RC'!$E$6)</f>
        <v>0</v>
      </c>
      <c r="Y2508" s="48"/>
      <c r="Z2508" s="51" t="str">
        <f>IF(AQ2508='RC'!$E$6,AC2508*1000+AD2508,"")</f>
        <v/>
      </c>
      <c r="AA2508" s="51" t="str">
        <f>IF(AB2508="","",IF(AQ2508='RC'!$E$6,AC2508*1000-AD2508,""))</f>
        <v/>
      </c>
      <c r="AB2508" s="48" t="str">
        <f>IFERROR(VLOOKUP(E2508,Funcionários!$C$8:$E$207,3,FALSE),"")</f>
        <v/>
      </c>
      <c r="AC2508" s="50" t="str">
        <f>IF(AB2508="","",IF(COUNTIFS($AB$7:$AB$3006,AB2508,$AQ$7:$AQ$3006,'RC'!$E$6)=0,"",COUNTIFS($M$7:$M$3006,"Concluída no prazo",$AB$7:$AB$3006,AB2508,$AQ$7:$AQ$3006,'RC'!$E$6)/COUNTIFS($AB$7:$AB$3006,AB2508,$AQ$7:$AQ$3006,'RC'!$E$6)))</f>
        <v/>
      </c>
      <c r="AD2508" s="48">
        <f>SUMIF($AQ$7:$AQ$3006,'RC'!$E$6,$J$7:$J$3006)+SUMIF($AQ$7:$AQ$3006,'RC'!$E$6,$L$7:$L$3006)</f>
        <v>21</v>
      </c>
      <c r="AF2508" s="48">
        <v>2.49899999999923E-2</v>
      </c>
      <c r="AG2508" s="48">
        <f>IF(OR(AQ2508="",AQ2508&lt;&gt;'RC'!$E$6,AB2508&lt;&gt;'RC'!$D$21),0,1)</f>
        <v>0</v>
      </c>
      <c r="AH2508" s="48">
        <f t="shared" si="878"/>
        <v>2.49899999999923E-2</v>
      </c>
      <c r="AI2508" s="48" t="str">
        <f t="shared" si="860"/>
        <v/>
      </c>
      <c r="AJ2508" s="48" t="str">
        <f t="shared" si="861"/>
        <v/>
      </c>
      <c r="AK2508" s="52" t="str">
        <f t="shared" si="862"/>
        <v/>
      </c>
      <c r="AL2508" s="52" t="str">
        <f t="shared" si="863"/>
        <v/>
      </c>
      <c r="AM2508" s="48" t="str">
        <f t="shared" si="864"/>
        <v/>
      </c>
      <c r="AN2508" s="48" t="str">
        <f t="shared" si="865"/>
        <v/>
      </c>
      <c r="AP2508" s="18" t="str">
        <f t="shared" si="866"/>
        <v/>
      </c>
      <c r="AQ2508" s="18" t="str">
        <f t="shared" si="867"/>
        <v/>
      </c>
      <c r="AR2508" s="18">
        <v>2.4989999999999998E-2</v>
      </c>
      <c r="AS2508" s="18">
        <f>IF(AF!$D$27="Todos",1,IF(M2508=AF!$D$27,1,0))</f>
        <v>1</v>
      </c>
      <c r="AT2508" s="53">
        <f>IF(AND(E2508=AF!$D$6,OR(LT!M2508=AF!$D$27,AF!$D$27="Todos"),OR(AP2508=AF!$E$8,AQ2508=AF!$E$8)),AR2508+AS2508,0)</f>
        <v>0</v>
      </c>
      <c r="AU2508" s="18" t="str">
        <f t="shared" si="868"/>
        <v/>
      </c>
      <c r="AV2508" s="54" t="str">
        <f t="shared" si="869"/>
        <v/>
      </c>
      <c r="AW2508" s="54" t="str">
        <f t="shared" si="870"/>
        <v/>
      </c>
      <c r="AX2508" s="18" t="str">
        <f t="shared" si="871"/>
        <v/>
      </c>
      <c r="AY2508" s="18" t="str">
        <f t="shared" si="872"/>
        <v/>
      </c>
      <c r="BA2508" s="18">
        <f>IF($E2508=AF!$D$6,IF($M2508="Concluída no prazo",2,IF($M2508="Concluída com atraso",1,0)),0)</f>
        <v>0</v>
      </c>
      <c r="BB2508" s="18">
        <f>IF($E2508=AF!$D$6,IF($M2508="Atrasada",2,IF($M2508="Concluída com atraso",1,0)),0)</f>
        <v>0</v>
      </c>
      <c r="BC2508" s="18">
        <v>2.5020000000000001E-2</v>
      </c>
      <c r="BD2508" s="18">
        <f t="shared" si="879"/>
        <v>2.5020000000000001E-2</v>
      </c>
      <c r="BE2508" s="18">
        <f t="shared" si="879"/>
        <v>2.5020000000000001E-2</v>
      </c>
      <c r="BF2508" s="18" t="str">
        <f t="shared" si="873"/>
        <v/>
      </c>
      <c r="BN2508" s="18" t="str">
        <f t="shared" si="874"/>
        <v>s</v>
      </c>
    </row>
    <row r="2509" spans="3:66" ht="50.1" customHeight="1" thickTop="1" thickBot="1" x14ac:dyDescent="0.3">
      <c r="C2509" s="46"/>
      <c r="D2509" s="46"/>
      <c r="E2509" s="46"/>
      <c r="F2509" s="122"/>
      <c r="G2509" s="122"/>
      <c r="H2509" s="78" t="str">
        <f t="shared" si="875"/>
        <v/>
      </c>
      <c r="I2509" s="78" t="str">
        <f t="shared" si="876"/>
        <v/>
      </c>
      <c r="J2509" s="16"/>
      <c r="K2509" s="46" t="str">
        <f t="shared" si="877"/>
        <v/>
      </c>
      <c r="L2509" s="16"/>
      <c r="M2509" s="16"/>
      <c r="N2509" s="46"/>
      <c r="O2509" s="47" t="str">
        <f t="shared" si="880"/>
        <v/>
      </c>
      <c r="P2509" s="47"/>
      <c r="Q2509" s="48" t="str">
        <f>IFERROR(VLOOKUP(E2509,Funcionários!$C$8:$E$207,3,FALSE),"")</f>
        <v/>
      </c>
      <c r="R2509" s="47"/>
      <c r="S2509" s="49" t="str">
        <f t="shared" si="881"/>
        <v/>
      </c>
      <c r="T2509" s="49">
        <v>2.503E-2</v>
      </c>
      <c r="U2509" s="48" t="str">
        <f>IF(Funcionários!C2510=0,"",Funcionários!C2510)</f>
        <v/>
      </c>
      <c r="V2509" s="50">
        <f>IF(U2509="",0,IF(COUNTIFS($E$7:$E$3006,U2509,$I$7:$I$3006,'RC'!$E$6)=0,0,COUNTIFS($M$7:$M$3006,"Concluída no prazo",$E$7:$E$3006,U2509,$I$7:$I$3006,'RC'!$E$6)/COUNTIFS($E$7:$E$3006,U2509,$I$7:$I$3006,'RC'!$E$6)))</f>
        <v>0</v>
      </c>
      <c r="W2509" s="49">
        <f>SUMIFS($J$7:$J$3006,$E$7:$E$3006,U2509,$I$7:$I$3006,'RC'!$E$6)+SUMIFS($L$7:$L$3006,$E$7:$E$3006,U2509,$I$7:$I$3006,'RC'!$E$6)</f>
        <v>0</v>
      </c>
      <c r="X2509" s="48">
        <f>COUNTIFS($E$7:$E$3006,U2509,$I$7:$I$3006,'RC'!$E$6)</f>
        <v>0</v>
      </c>
      <c r="Y2509" s="48"/>
      <c r="Z2509" s="51" t="str">
        <f>IF(AQ2509='RC'!$E$6,AC2509*1000+AD2509,"")</f>
        <v/>
      </c>
      <c r="AA2509" s="51" t="str">
        <f>IF(AB2509="","",IF(AQ2509='RC'!$E$6,AC2509*1000-AD2509,""))</f>
        <v/>
      </c>
      <c r="AB2509" s="48" t="str">
        <f>IFERROR(VLOOKUP(E2509,Funcionários!$C$8:$E$207,3,FALSE),"")</f>
        <v/>
      </c>
      <c r="AC2509" s="50" t="str">
        <f>IF(AB2509="","",IF(COUNTIFS($AB$7:$AB$3006,AB2509,$AQ$7:$AQ$3006,'RC'!$E$6)=0,"",COUNTIFS($M$7:$M$3006,"Concluída no prazo",$AB$7:$AB$3006,AB2509,$AQ$7:$AQ$3006,'RC'!$E$6)/COUNTIFS($AB$7:$AB$3006,AB2509,$AQ$7:$AQ$3006,'RC'!$E$6)))</f>
        <v/>
      </c>
      <c r="AD2509" s="48">
        <f>SUMIF($AQ$7:$AQ$3006,'RC'!$E$6,$J$7:$J$3006)+SUMIF($AQ$7:$AQ$3006,'RC'!$E$6,$L$7:$L$3006)</f>
        <v>21</v>
      </c>
      <c r="AF2509" s="48">
        <v>2.49799999999923E-2</v>
      </c>
      <c r="AG2509" s="48">
        <f>IF(OR(AQ2509="",AQ2509&lt;&gt;'RC'!$E$6,AB2509&lt;&gt;'RC'!$D$21),0,1)</f>
        <v>0</v>
      </c>
      <c r="AH2509" s="48">
        <f t="shared" si="878"/>
        <v>2.49799999999923E-2</v>
      </c>
      <c r="AI2509" s="48" t="str">
        <f t="shared" si="860"/>
        <v/>
      </c>
      <c r="AJ2509" s="48" t="str">
        <f t="shared" si="861"/>
        <v/>
      </c>
      <c r="AK2509" s="52" t="str">
        <f t="shared" si="862"/>
        <v/>
      </c>
      <c r="AL2509" s="52" t="str">
        <f t="shared" si="863"/>
        <v/>
      </c>
      <c r="AM2509" s="48" t="str">
        <f t="shared" si="864"/>
        <v/>
      </c>
      <c r="AN2509" s="48" t="str">
        <f t="shared" si="865"/>
        <v/>
      </c>
      <c r="AP2509" s="18" t="str">
        <f t="shared" si="866"/>
        <v/>
      </c>
      <c r="AQ2509" s="18" t="str">
        <f t="shared" si="867"/>
        <v/>
      </c>
      <c r="AR2509" s="18">
        <v>2.4979999999999999E-2</v>
      </c>
      <c r="AS2509" s="18">
        <f>IF(AF!$D$27="Todos",1,IF(M2509=AF!$D$27,1,0))</f>
        <v>1</v>
      </c>
      <c r="AT2509" s="53">
        <f>IF(AND(E2509=AF!$D$6,OR(LT!M2509=AF!$D$27,AF!$D$27="Todos"),OR(AP2509=AF!$E$8,AQ2509=AF!$E$8)),AR2509+AS2509,0)</f>
        <v>0</v>
      </c>
      <c r="AU2509" s="18" t="str">
        <f t="shared" si="868"/>
        <v/>
      </c>
      <c r="AV2509" s="54" t="str">
        <f t="shared" si="869"/>
        <v/>
      </c>
      <c r="AW2509" s="54" t="str">
        <f t="shared" si="870"/>
        <v/>
      </c>
      <c r="AX2509" s="18" t="str">
        <f t="shared" si="871"/>
        <v/>
      </c>
      <c r="AY2509" s="18" t="str">
        <f t="shared" si="872"/>
        <v/>
      </c>
      <c r="BA2509" s="18">
        <f>IF($E2509=AF!$D$6,IF($M2509="Concluída no prazo",2,IF($M2509="Concluída com atraso",1,0)),0)</f>
        <v>0</v>
      </c>
      <c r="BB2509" s="18">
        <f>IF($E2509=AF!$D$6,IF($M2509="Atrasada",2,IF($M2509="Concluída com atraso",1,0)),0)</f>
        <v>0</v>
      </c>
      <c r="BC2509" s="18">
        <v>2.503E-2</v>
      </c>
      <c r="BD2509" s="18">
        <f t="shared" si="879"/>
        <v>2.503E-2</v>
      </c>
      <c r="BE2509" s="18">
        <f t="shared" si="879"/>
        <v>2.503E-2</v>
      </c>
      <c r="BF2509" s="18" t="str">
        <f t="shared" si="873"/>
        <v/>
      </c>
      <c r="BN2509" s="18" t="str">
        <f t="shared" si="874"/>
        <v>s</v>
      </c>
    </row>
    <row r="2510" spans="3:66" ht="50.1" customHeight="1" thickTop="1" thickBot="1" x14ac:dyDescent="0.3">
      <c r="C2510" s="46"/>
      <c r="D2510" s="46"/>
      <c r="E2510" s="46"/>
      <c r="F2510" s="122"/>
      <c r="G2510" s="122"/>
      <c r="H2510" s="78" t="str">
        <f t="shared" si="875"/>
        <v/>
      </c>
      <c r="I2510" s="78" t="str">
        <f t="shared" si="876"/>
        <v/>
      </c>
      <c r="J2510" s="16"/>
      <c r="K2510" s="46" t="str">
        <f t="shared" si="877"/>
        <v/>
      </c>
      <c r="L2510" s="16"/>
      <c r="M2510" s="16"/>
      <c r="N2510" s="46"/>
      <c r="O2510" s="47" t="str">
        <f t="shared" si="880"/>
        <v/>
      </c>
      <c r="P2510" s="47"/>
      <c r="Q2510" s="48" t="str">
        <f>IFERROR(VLOOKUP(E2510,Funcionários!$C$8:$E$207,3,FALSE),"")</f>
        <v/>
      </c>
      <c r="R2510" s="47"/>
      <c r="S2510" s="49" t="str">
        <f t="shared" si="881"/>
        <v/>
      </c>
      <c r="T2510" s="49">
        <v>2.504E-2</v>
      </c>
      <c r="U2510" s="48" t="str">
        <f>IF(Funcionários!C2511=0,"",Funcionários!C2511)</f>
        <v/>
      </c>
      <c r="V2510" s="50">
        <f>IF(U2510="",0,IF(COUNTIFS($E$7:$E$3006,U2510,$I$7:$I$3006,'RC'!$E$6)=0,0,COUNTIFS($M$7:$M$3006,"Concluída no prazo",$E$7:$E$3006,U2510,$I$7:$I$3006,'RC'!$E$6)/COUNTIFS($E$7:$E$3006,U2510,$I$7:$I$3006,'RC'!$E$6)))</f>
        <v>0</v>
      </c>
      <c r="W2510" s="49">
        <f>SUMIFS($J$7:$J$3006,$E$7:$E$3006,U2510,$I$7:$I$3006,'RC'!$E$6)+SUMIFS($L$7:$L$3006,$E$7:$E$3006,U2510,$I$7:$I$3006,'RC'!$E$6)</f>
        <v>0</v>
      </c>
      <c r="X2510" s="48">
        <f>COUNTIFS($E$7:$E$3006,U2510,$I$7:$I$3006,'RC'!$E$6)</f>
        <v>0</v>
      </c>
      <c r="Y2510" s="48"/>
      <c r="Z2510" s="51" t="str">
        <f>IF(AQ2510='RC'!$E$6,AC2510*1000+AD2510,"")</f>
        <v/>
      </c>
      <c r="AA2510" s="51" t="str">
        <f>IF(AB2510="","",IF(AQ2510='RC'!$E$6,AC2510*1000-AD2510,""))</f>
        <v/>
      </c>
      <c r="AB2510" s="48" t="str">
        <f>IFERROR(VLOOKUP(E2510,Funcionários!$C$8:$E$207,3,FALSE),"")</f>
        <v/>
      </c>
      <c r="AC2510" s="50" t="str">
        <f>IF(AB2510="","",IF(COUNTIFS($AB$7:$AB$3006,AB2510,$AQ$7:$AQ$3006,'RC'!$E$6)=0,"",COUNTIFS($M$7:$M$3006,"Concluída no prazo",$AB$7:$AB$3006,AB2510,$AQ$7:$AQ$3006,'RC'!$E$6)/COUNTIFS($AB$7:$AB$3006,AB2510,$AQ$7:$AQ$3006,'RC'!$E$6)))</f>
        <v/>
      </c>
      <c r="AD2510" s="48">
        <f>SUMIF($AQ$7:$AQ$3006,'RC'!$E$6,$J$7:$J$3006)+SUMIF($AQ$7:$AQ$3006,'RC'!$E$6,$L$7:$L$3006)</f>
        <v>21</v>
      </c>
      <c r="AF2510" s="48">
        <v>2.49699999999923E-2</v>
      </c>
      <c r="AG2510" s="48">
        <f>IF(OR(AQ2510="",AQ2510&lt;&gt;'RC'!$E$6,AB2510&lt;&gt;'RC'!$D$21),0,1)</f>
        <v>0</v>
      </c>
      <c r="AH2510" s="48">
        <f t="shared" si="878"/>
        <v>2.49699999999923E-2</v>
      </c>
      <c r="AI2510" s="48" t="str">
        <f t="shared" si="860"/>
        <v/>
      </c>
      <c r="AJ2510" s="48" t="str">
        <f t="shared" si="861"/>
        <v/>
      </c>
      <c r="AK2510" s="52" t="str">
        <f t="shared" si="862"/>
        <v/>
      </c>
      <c r="AL2510" s="52" t="str">
        <f t="shared" si="863"/>
        <v/>
      </c>
      <c r="AM2510" s="48" t="str">
        <f t="shared" si="864"/>
        <v/>
      </c>
      <c r="AN2510" s="48" t="str">
        <f t="shared" si="865"/>
        <v/>
      </c>
      <c r="AP2510" s="18" t="str">
        <f t="shared" si="866"/>
        <v/>
      </c>
      <c r="AQ2510" s="18" t="str">
        <f t="shared" si="867"/>
        <v/>
      </c>
      <c r="AR2510" s="18">
        <v>2.4969999999999999E-2</v>
      </c>
      <c r="AS2510" s="18">
        <f>IF(AF!$D$27="Todos",1,IF(M2510=AF!$D$27,1,0))</f>
        <v>1</v>
      </c>
      <c r="AT2510" s="53">
        <f>IF(AND(E2510=AF!$D$6,OR(LT!M2510=AF!$D$27,AF!$D$27="Todos"),OR(AP2510=AF!$E$8,AQ2510=AF!$E$8)),AR2510+AS2510,0)</f>
        <v>0</v>
      </c>
      <c r="AU2510" s="18" t="str">
        <f t="shared" si="868"/>
        <v/>
      </c>
      <c r="AV2510" s="54" t="str">
        <f t="shared" si="869"/>
        <v/>
      </c>
      <c r="AW2510" s="54" t="str">
        <f t="shared" si="870"/>
        <v/>
      </c>
      <c r="AX2510" s="18" t="str">
        <f t="shared" si="871"/>
        <v/>
      </c>
      <c r="AY2510" s="18" t="str">
        <f t="shared" si="872"/>
        <v/>
      </c>
      <c r="BA2510" s="18">
        <f>IF($E2510=AF!$D$6,IF($M2510="Concluída no prazo",2,IF($M2510="Concluída com atraso",1,0)),0)</f>
        <v>0</v>
      </c>
      <c r="BB2510" s="18">
        <f>IF($E2510=AF!$D$6,IF($M2510="Atrasada",2,IF($M2510="Concluída com atraso",1,0)),0)</f>
        <v>0</v>
      </c>
      <c r="BC2510" s="18">
        <v>2.504E-2</v>
      </c>
      <c r="BD2510" s="18">
        <f t="shared" si="879"/>
        <v>2.504E-2</v>
      </c>
      <c r="BE2510" s="18">
        <f t="shared" si="879"/>
        <v>2.504E-2</v>
      </c>
      <c r="BF2510" s="18" t="str">
        <f t="shared" si="873"/>
        <v/>
      </c>
      <c r="BN2510" s="18" t="str">
        <f t="shared" si="874"/>
        <v>s</v>
      </c>
    </row>
    <row r="2511" spans="3:66" ht="50.1" customHeight="1" thickTop="1" thickBot="1" x14ac:dyDescent="0.3">
      <c r="C2511" s="46"/>
      <c r="D2511" s="46"/>
      <c r="E2511" s="46"/>
      <c r="F2511" s="122"/>
      <c r="G2511" s="122"/>
      <c r="H2511" s="78" t="str">
        <f t="shared" si="875"/>
        <v/>
      </c>
      <c r="I2511" s="78" t="str">
        <f t="shared" si="876"/>
        <v/>
      </c>
      <c r="J2511" s="16"/>
      <c r="K2511" s="46" t="str">
        <f t="shared" si="877"/>
        <v/>
      </c>
      <c r="L2511" s="16"/>
      <c r="M2511" s="16"/>
      <c r="N2511" s="46"/>
      <c r="O2511" s="47" t="str">
        <f t="shared" si="880"/>
        <v/>
      </c>
      <c r="P2511" s="47"/>
      <c r="Q2511" s="48" t="str">
        <f>IFERROR(VLOOKUP(E2511,Funcionários!$C$8:$E$207,3,FALSE),"")</f>
        <v/>
      </c>
      <c r="R2511" s="47"/>
      <c r="S2511" s="49" t="str">
        <f t="shared" si="881"/>
        <v/>
      </c>
      <c r="T2511" s="49">
        <v>2.5049999999999999E-2</v>
      </c>
      <c r="U2511" s="48" t="str">
        <f>IF(Funcionários!C2512=0,"",Funcionários!C2512)</f>
        <v/>
      </c>
      <c r="V2511" s="50">
        <f>IF(U2511="",0,IF(COUNTIFS($E$7:$E$3006,U2511,$I$7:$I$3006,'RC'!$E$6)=0,0,COUNTIFS($M$7:$M$3006,"Concluída no prazo",$E$7:$E$3006,U2511,$I$7:$I$3006,'RC'!$E$6)/COUNTIFS($E$7:$E$3006,U2511,$I$7:$I$3006,'RC'!$E$6)))</f>
        <v>0</v>
      </c>
      <c r="W2511" s="49">
        <f>SUMIFS($J$7:$J$3006,$E$7:$E$3006,U2511,$I$7:$I$3006,'RC'!$E$6)+SUMIFS($L$7:$L$3006,$E$7:$E$3006,U2511,$I$7:$I$3006,'RC'!$E$6)</f>
        <v>0</v>
      </c>
      <c r="X2511" s="48">
        <f>COUNTIFS($E$7:$E$3006,U2511,$I$7:$I$3006,'RC'!$E$6)</f>
        <v>0</v>
      </c>
      <c r="Y2511" s="48"/>
      <c r="Z2511" s="51" t="str">
        <f>IF(AQ2511='RC'!$E$6,AC2511*1000+AD2511,"")</f>
        <v/>
      </c>
      <c r="AA2511" s="51" t="str">
        <f>IF(AB2511="","",IF(AQ2511='RC'!$E$6,AC2511*1000-AD2511,""))</f>
        <v/>
      </c>
      <c r="AB2511" s="48" t="str">
        <f>IFERROR(VLOOKUP(E2511,Funcionários!$C$8:$E$207,3,FALSE),"")</f>
        <v/>
      </c>
      <c r="AC2511" s="50" t="str">
        <f>IF(AB2511="","",IF(COUNTIFS($AB$7:$AB$3006,AB2511,$AQ$7:$AQ$3006,'RC'!$E$6)=0,"",COUNTIFS($M$7:$M$3006,"Concluída no prazo",$AB$7:$AB$3006,AB2511,$AQ$7:$AQ$3006,'RC'!$E$6)/COUNTIFS($AB$7:$AB$3006,AB2511,$AQ$7:$AQ$3006,'RC'!$E$6)))</f>
        <v/>
      </c>
      <c r="AD2511" s="48">
        <f>SUMIF($AQ$7:$AQ$3006,'RC'!$E$6,$J$7:$J$3006)+SUMIF($AQ$7:$AQ$3006,'RC'!$E$6,$L$7:$L$3006)</f>
        <v>21</v>
      </c>
      <c r="AF2511" s="48">
        <v>2.4959999999992301E-2</v>
      </c>
      <c r="AG2511" s="48">
        <f>IF(OR(AQ2511="",AQ2511&lt;&gt;'RC'!$E$6,AB2511&lt;&gt;'RC'!$D$21),0,1)</f>
        <v>0</v>
      </c>
      <c r="AH2511" s="48">
        <f t="shared" si="878"/>
        <v>2.4959999999992301E-2</v>
      </c>
      <c r="AI2511" s="48" t="str">
        <f t="shared" si="860"/>
        <v/>
      </c>
      <c r="AJ2511" s="48" t="str">
        <f t="shared" si="861"/>
        <v/>
      </c>
      <c r="AK2511" s="52" t="str">
        <f t="shared" si="862"/>
        <v/>
      </c>
      <c r="AL2511" s="52" t="str">
        <f t="shared" si="863"/>
        <v/>
      </c>
      <c r="AM2511" s="48" t="str">
        <f t="shared" si="864"/>
        <v/>
      </c>
      <c r="AN2511" s="48" t="str">
        <f t="shared" si="865"/>
        <v/>
      </c>
      <c r="AP2511" s="18" t="str">
        <f t="shared" si="866"/>
        <v/>
      </c>
      <c r="AQ2511" s="18" t="str">
        <f t="shared" si="867"/>
        <v/>
      </c>
      <c r="AR2511" s="18">
        <v>2.496E-2</v>
      </c>
      <c r="AS2511" s="18">
        <f>IF(AF!$D$27="Todos",1,IF(M2511=AF!$D$27,1,0))</f>
        <v>1</v>
      </c>
      <c r="AT2511" s="53">
        <f>IF(AND(E2511=AF!$D$6,OR(LT!M2511=AF!$D$27,AF!$D$27="Todos"),OR(AP2511=AF!$E$8,AQ2511=AF!$E$8)),AR2511+AS2511,0)</f>
        <v>0</v>
      </c>
      <c r="AU2511" s="18" t="str">
        <f t="shared" si="868"/>
        <v/>
      </c>
      <c r="AV2511" s="54" t="str">
        <f t="shared" si="869"/>
        <v/>
      </c>
      <c r="AW2511" s="54" t="str">
        <f t="shared" si="870"/>
        <v/>
      </c>
      <c r="AX2511" s="18" t="str">
        <f t="shared" si="871"/>
        <v/>
      </c>
      <c r="AY2511" s="18" t="str">
        <f t="shared" si="872"/>
        <v/>
      </c>
      <c r="BA2511" s="18">
        <f>IF($E2511=AF!$D$6,IF($M2511="Concluída no prazo",2,IF($M2511="Concluída com atraso",1,0)),0)</f>
        <v>0</v>
      </c>
      <c r="BB2511" s="18">
        <f>IF($E2511=AF!$D$6,IF($M2511="Atrasada",2,IF($M2511="Concluída com atraso",1,0)),0)</f>
        <v>0</v>
      </c>
      <c r="BC2511" s="18">
        <v>2.5049999999999999E-2</v>
      </c>
      <c r="BD2511" s="18">
        <f t="shared" si="879"/>
        <v>2.5049999999999999E-2</v>
      </c>
      <c r="BE2511" s="18">
        <f t="shared" si="879"/>
        <v>2.5049999999999999E-2</v>
      </c>
      <c r="BF2511" s="18" t="str">
        <f t="shared" si="873"/>
        <v/>
      </c>
      <c r="BN2511" s="18" t="str">
        <f t="shared" si="874"/>
        <v>s</v>
      </c>
    </row>
    <row r="2512" spans="3:66" ht="50.1" customHeight="1" thickTop="1" thickBot="1" x14ac:dyDescent="0.3">
      <c r="C2512" s="46"/>
      <c r="D2512" s="46"/>
      <c r="E2512" s="46"/>
      <c r="F2512" s="122"/>
      <c r="G2512" s="122"/>
      <c r="H2512" s="78" t="str">
        <f t="shared" si="875"/>
        <v/>
      </c>
      <c r="I2512" s="78" t="str">
        <f t="shared" si="876"/>
        <v/>
      </c>
      <c r="J2512" s="16"/>
      <c r="K2512" s="46" t="str">
        <f t="shared" si="877"/>
        <v/>
      </c>
      <c r="L2512" s="16"/>
      <c r="M2512" s="16"/>
      <c r="N2512" s="46"/>
      <c r="O2512" s="47" t="str">
        <f t="shared" si="880"/>
        <v/>
      </c>
      <c r="P2512" s="47"/>
      <c r="Q2512" s="48" t="str">
        <f>IFERROR(VLOOKUP(E2512,Funcionários!$C$8:$E$207,3,FALSE),"")</f>
        <v/>
      </c>
      <c r="R2512" s="47"/>
      <c r="S2512" s="49" t="str">
        <f t="shared" si="881"/>
        <v/>
      </c>
      <c r="T2512" s="49">
        <v>2.5059999999999999E-2</v>
      </c>
      <c r="U2512" s="48" t="str">
        <f>IF(Funcionários!C2513=0,"",Funcionários!C2513)</f>
        <v/>
      </c>
      <c r="V2512" s="50">
        <f>IF(U2512="",0,IF(COUNTIFS($E$7:$E$3006,U2512,$I$7:$I$3006,'RC'!$E$6)=0,0,COUNTIFS($M$7:$M$3006,"Concluída no prazo",$E$7:$E$3006,U2512,$I$7:$I$3006,'RC'!$E$6)/COUNTIFS($E$7:$E$3006,U2512,$I$7:$I$3006,'RC'!$E$6)))</f>
        <v>0</v>
      </c>
      <c r="W2512" s="49">
        <f>SUMIFS($J$7:$J$3006,$E$7:$E$3006,U2512,$I$7:$I$3006,'RC'!$E$6)+SUMIFS($L$7:$L$3006,$E$7:$E$3006,U2512,$I$7:$I$3006,'RC'!$E$6)</f>
        <v>0</v>
      </c>
      <c r="X2512" s="48">
        <f>COUNTIFS($E$7:$E$3006,U2512,$I$7:$I$3006,'RC'!$E$6)</f>
        <v>0</v>
      </c>
      <c r="Y2512" s="48"/>
      <c r="Z2512" s="51" t="str">
        <f>IF(AQ2512='RC'!$E$6,AC2512*1000+AD2512,"")</f>
        <v/>
      </c>
      <c r="AA2512" s="51" t="str">
        <f>IF(AB2512="","",IF(AQ2512='RC'!$E$6,AC2512*1000-AD2512,""))</f>
        <v/>
      </c>
      <c r="AB2512" s="48" t="str">
        <f>IFERROR(VLOOKUP(E2512,Funcionários!$C$8:$E$207,3,FALSE),"")</f>
        <v/>
      </c>
      <c r="AC2512" s="50" t="str">
        <f>IF(AB2512="","",IF(COUNTIFS($AB$7:$AB$3006,AB2512,$AQ$7:$AQ$3006,'RC'!$E$6)=0,"",COUNTIFS($M$7:$M$3006,"Concluída no prazo",$AB$7:$AB$3006,AB2512,$AQ$7:$AQ$3006,'RC'!$E$6)/COUNTIFS($AB$7:$AB$3006,AB2512,$AQ$7:$AQ$3006,'RC'!$E$6)))</f>
        <v/>
      </c>
      <c r="AD2512" s="48">
        <f>SUMIF($AQ$7:$AQ$3006,'RC'!$E$6,$J$7:$J$3006)+SUMIF($AQ$7:$AQ$3006,'RC'!$E$6,$L$7:$L$3006)</f>
        <v>21</v>
      </c>
      <c r="AF2512" s="48">
        <v>2.4949999999992301E-2</v>
      </c>
      <c r="AG2512" s="48">
        <f>IF(OR(AQ2512="",AQ2512&lt;&gt;'RC'!$E$6,AB2512&lt;&gt;'RC'!$D$21),0,1)</f>
        <v>0</v>
      </c>
      <c r="AH2512" s="48">
        <f t="shared" si="878"/>
        <v>2.4949999999992301E-2</v>
      </c>
      <c r="AI2512" s="48" t="str">
        <f t="shared" si="860"/>
        <v/>
      </c>
      <c r="AJ2512" s="48" t="str">
        <f t="shared" si="861"/>
        <v/>
      </c>
      <c r="AK2512" s="52" t="str">
        <f t="shared" si="862"/>
        <v/>
      </c>
      <c r="AL2512" s="52" t="str">
        <f t="shared" si="863"/>
        <v/>
      </c>
      <c r="AM2512" s="48" t="str">
        <f t="shared" si="864"/>
        <v/>
      </c>
      <c r="AN2512" s="48" t="str">
        <f t="shared" si="865"/>
        <v/>
      </c>
      <c r="AP2512" s="18" t="str">
        <f t="shared" si="866"/>
        <v/>
      </c>
      <c r="AQ2512" s="18" t="str">
        <f t="shared" si="867"/>
        <v/>
      </c>
      <c r="AR2512" s="18">
        <v>2.495E-2</v>
      </c>
      <c r="AS2512" s="18">
        <f>IF(AF!$D$27="Todos",1,IF(M2512=AF!$D$27,1,0))</f>
        <v>1</v>
      </c>
      <c r="AT2512" s="53">
        <f>IF(AND(E2512=AF!$D$6,OR(LT!M2512=AF!$D$27,AF!$D$27="Todos"),OR(AP2512=AF!$E$8,AQ2512=AF!$E$8)),AR2512+AS2512,0)</f>
        <v>0</v>
      </c>
      <c r="AU2512" s="18" t="str">
        <f t="shared" si="868"/>
        <v/>
      </c>
      <c r="AV2512" s="54" t="str">
        <f t="shared" si="869"/>
        <v/>
      </c>
      <c r="AW2512" s="54" t="str">
        <f t="shared" si="870"/>
        <v/>
      </c>
      <c r="AX2512" s="18" t="str">
        <f t="shared" si="871"/>
        <v/>
      </c>
      <c r="AY2512" s="18" t="str">
        <f t="shared" si="872"/>
        <v/>
      </c>
      <c r="BA2512" s="18">
        <f>IF($E2512=AF!$D$6,IF($M2512="Concluída no prazo",2,IF($M2512="Concluída com atraso",1,0)),0)</f>
        <v>0</v>
      </c>
      <c r="BB2512" s="18">
        <f>IF($E2512=AF!$D$6,IF($M2512="Atrasada",2,IF($M2512="Concluída com atraso",1,0)),0)</f>
        <v>0</v>
      </c>
      <c r="BC2512" s="18">
        <v>2.5059999999999999E-2</v>
      </c>
      <c r="BD2512" s="18">
        <f t="shared" si="879"/>
        <v>2.5059999999999999E-2</v>
      </c>
      <c r="BE2512" s="18">
        <f t="shared" si="879"/>
        <v>2.5059999999999999E-2</v>
      </c>
      <c r="BF2512" s="18" t="str">
        <f t="shared" si="873"/>
        <v/>
      </c>
      <c r="BN2512" s="18" t="str">
        <f t="shared" si="874"/>
        <v>s</v>
      </c>
    </row>
    <row r="2513" spans="3:66" ht="50.1" customHeight="1" thickTop="1" thickBot="1" x14ac:dyDescent="0.3">
      <c r="C2513" s="46"/>
      <c r="D2513" s="46"/>
      <c r="E2513" s="46"/>
      <c r="F2513" s="122"/>
      <c r="G2513" s="122"/>
      <c r="H2513" s="78" t="str">
        <f t="shared" si="875"/>
        <v/>
      </c>
      <c r="I2513" s="78" t="str">
        <f t="shared" si="876"/>
        <v/>
      </c>
      <c r="J2513" s="16"/>
      <c r="K2513" s="46" t="str">
        <f t="shared" si="877"/>
        <v/>
      </c>
      <c r="L2513" s="16"/>
      <c r="M2513" s="16"/>
      <c r="N2513" s="46"/>
      <c r="O2513" s="47" t="str">
        <f t="shared" si="880"/>
        <v/>
      </c>
      <c r="P2513" s="47"/>
      <c r="Q2513" s="48" t="str">
        <f>IFERROR(VLOOKUP(E2513,Funcionários!$C$8:$E$207,3,FALSE),"")</f>
        <v/>
      </c>
      <c r="R2513" s="47"/>
      <c r="S2513" s="49" t="str">
        <f t="shared" si="881"/>
        <v/>
      </c>
      <c r="T2513" s="49">
        <v>2.5069999999999999E-2</v>
      </c>
      <c r="U2513" s="48" t="str">
        <f>IF(Funcionários!C2514=0,"",Funcionários!C2514)</f>
        <v/>
      </c>
      <c r="V2513" s="50">
        <f>IF(U2513="",0,IF(COUNTIFS($E$7:$E$3006,U2513,$I$7:$I$3006,'RC'!$E$6)=0,0,COUNTIFS($M$7:$M$3006,"Concluída no prazo",$E$7:$E$3006,U2513,$I$7:$I$3006,'RC'!$E$6)/COUNTIFS($E$7:$E$3006,U2513,$I$7:$I$3006,'RC'!$E$6)))</f>
        <v>0</v>
      </c>
      <c r="W2513" s="49">
        <f>SUMIFS($J$7:$J$3006,$E$7:$E$3006,U2513,$I$7:$I$3006,'RC'!$E$6)+SUMIFS($L$7:$L$3006,$E$7:$E$3006,U2513,$I$7:$I$3006,'RC'!$E$6)</f>
        <v>0</v>
      </c>
      <c r="X2513" s="48">
        <f>COUNTIFS($E$7:$E$3006,U2513,$I$7:$I$3006,'RC'!$E$6)</f>
        <v>0</v>
      </c>
      <c r="Y2513" s="48"/>
      <c r="Z2513" s="51" t="str">
        <f>IF(AQ2513='RC'!$E$6,AC2513*1000+AD2513,"")</f>
        <v/>
      </c>
      <c r="AA2513" s="51" t="str">
        <f>IF(AB2513="","",IF(AQ2513='RC'!$E$6,AC2513*1000-AD2513,""))</f>
        <v/>
      </c>
      <c r="AB2513" s="48" t="str">
        <f>IFERROR(VLOOKUP(E2513,Funcionários!$C$8:$E$207,3,FALSE),"")</f>
        <v/>
      </c>
      <c r="AC2513" s="50" t="str">
        <f>IF(AB2513="","",IF(COUNTIFS($AB$7:$AB$3006,AB2513,$AQ$7:$AQ$3006,'RC'!$E$6)=0,"",COUNTIFS($M$7:$M$3006,"Concluída no prazo",$AB$7:$AB$3006,AB2513,$AQ$7:$AQ$3006,'RC'!$E$6)/COUNTIFS($AB$7:$AB$3006,AB2513,$AQ$7:$AQ$3006,'RC'!$E$6)))</f>
        <v/>
      </c>
      <c r="AD2513" s="48">
        <f>SUMIF($AQ$7:$AQ$3006,'RC'!$E$6,$J$7:$J$3006)+SUMIF($AQ$7:$AQ$3006,'RC'!$E$6,$L$7:$L$3006)</f>
        <v>21</v>
      </c>
      <c r="AF2513" s="48">
        <v>2.4939999999992302E-2</v>
      </c>
      <c r="AG2513" s="48">
        <f>IF(OR(AQ2513="",AQ2513&lt;&gt;'RC'!$E$6,AB2513&lt;&gt;'RC'!$D$21),0,1)</f>
        <v>0</v>
      </c>
      <c r="AH2513" s="48">
        <f t="shared" si="878"/>
        <v>2.4939999999992302E-2</v>
      </c>
      <c r="AI2513" s="48" t="str">
        <f t="shared" si="860"/>
        <v/>
      </c>
      <c r="AJ2513" s="48" t="str">
        <f t="shared" si="861"/>
        <v/>
      </c>
      <c r="AK2513" s="52" t="str">
        <f t="shared" si="862"/>
        <v/>
      </c>
      <c r="AL2513" s="52" t="str">
        <f t="shared" si="863"/>
        <v/>
      </c>
      <c r="AM2513" s="48" t="str">
        <f t="shared" si="864"/>
        <v/>
      </c>
      <c r="AN2513" s="48" t="str">
        <f t="shared" si="865"/>
        <v/>
      </c>
      <c r="AP2513" s="18" t="str">
        <f t="shared" si="866"/>
        <v/>
      </c>
      <c r="AQ2513" s="18" t="str">
        <f t="shared" si="867"/>
        <v/>
      </c>
      <c r="AR2513" s="18">
        <v>2.494E-2</v>
      </c>
      <c r="AS2513" s="18">
        <f>IF(AF!$D$27="Todos",1,IF(M2513=AF!$D$27,1,0))</f>
        <v>1</v>
      </c>
      <c r="AT2513" s="53">
        <f>IF(AND(E2513=AF!$D$6,OR(LT!M2513=AF!$D$27,AF!$D$27="Todos"),OR(AP2513=AF!$E$8,AQ2513=AF!$E$8)),AR2513+AS2513,0)</f>
        <v>0</v>
      </c>
      <c r="AU2513" s="18" t="str">
        <f t="shared" si="868"/>
        <v/>
      </c>
      <c r="AV2513" s="54" t="str">
        <f t="shared" si="869"/>
        <v/>
      </c>
      <c r="AW2513" s="54" t="str">
        <f t="shared" si="870"/>
        <v/>
      </c>
      <c r="AX2513" s="18" t="str">
        <f t="shared" si="871"/>
        <v/>
      </c>
      <c r="AY2513" s="18" t="str">
        <f t="shared" si="872"/>
        <v/>
      </c>
      <c r="BA2513" s="18">
        <f>IF($E2513=AF!$D$6,IF($M2513="Concluída no prazo",2,IF($M2513="Concluída com atraso",1,0)),0)</f>
        <v>0</v>
      </c>
      <c r="BB2513" s="18">
        <f>IF($E2513=AF!$D$6,IF($M2513="Atrasada",2,IF($M2513="Concluída com atraso",1,0)),0)</f>
        <v>0</v>
      </c>
      <c r="BC2513" s="18">
        <v>2.5069999999999999E-2</v>
      </c>
      <c r="BD2513" s="18">
        <f t="shared" si="879"/>
        <v>2.5069999999999999E-2</v>
      </c>
      <c r="BE2513" s="18">
        <f t="shared" si="879"/>
        <v>2.5069999999999999E-2</v>
      </c>
      <c r="BF2513" s="18" t="str">
        <f t="shared" si="873"/>
        <v/>
      </c>
      <c r="BN2513" s="18" t="str">
        <f t="shared" si="874"/>
        <v>s</v>
      </c>
    </row>
    <row r="2514" spans="3:66" ht="50.1" customHeight="1" thickTop="1" thickBot="1" x14ac:dyDescent="0.3">
      <c r="C2514" s="46"/>
      <c r="D2514" s="46"/>
      <c r="E2514" s="46"/>
      <c r="F2514" s="122"/>
      <c r="G2514" s="122"/>
      <c r="H2514" s="78" t="str">
        <f t="shared" si="875"/>
        <v/>
      </c>
      <c r="I2514" s="78" t="str">
        <f t="shared" si="876"/>
        <v/>
      </c>
      <c r="J2514" s="16"/>
      <c r="K2514" s="46" t="str">
        <f t="shared" si="877"/>
        <v/>
      </c>
      <c r="L2514" s="16"/>
      <c r="M2514" s="16"/>
      <c r="N2514" s="46"/>
      <c r="O2514" s="47" t="str">
        <f t="shared" si="880"/>
        <v/>
      </c>
      <c r="P2514" s="47"/>
      <c r="Q2514" s="48" t="str">
        <f>IFERROR(VLOOKUP(E2514,Funcionários!$C$8:$E$207,3,FALSE),"")</f>
        <v/>
      </c>
      <c r="R2514" s="47"/>
      <c r="S2514" s="49" t="str">
        <f t="shared" si="881"/>
        <v/>
      </c>
      <c r="T2514" s="49">
        <v>2.5080000000000002E-2</v>
      </c>
      <c r="U2514" s="48" t="str">
        <f>IF(Funcionários!C2515=0,"",Funcionários!C2515)</f>
        <v/>
      </c>
      <c r="V2514" s="50">
        <f>IF(U2514="",0,IF(COUNTIFS($E$7:$E$3006,U2514,$I$7:$I$3006,'RC'!$E$6)=0,0,COUNTIFS($M$7:$M$3006,"Concluída no prazo",$E$7:$E$3006,U2514,$I$7:$I$3006,'RC'!$E$6)/COUNTIFS($E$7:$E$3006,U2514,$I$7:$I$3006,'RC'!$E$6)))</f>
        <v>0</v>
      </c>
      <c r="W2514" s="49">
        <f>SUMIFS($J$7:$J$3006,$E$7:$E$3006,U2514,$I$7:$I$3006,'RC'!$E$6)+SUMIFS($L$7:$L$3006,$E$7:$E$3006,U2514,$I$7:$I$3006,'RC'!$E$6)</f>
        <v>0</v>
      </c>
      <c r="X2514" s="48">
        <f>COUNTIFS($E$7:$E$3006,U2514,$I$7:$I$3006,'RC'!$E$6)</f>
        <v>0</v>
      </c>
      <c r="Y2514" s="48"/>
      <c r="Z2514" s="51" t="str">
        <f>IF(AQ2514='RC'!$E$6,AC2514*1000+AD2514,"")</f>
        <v/>
      </c>
      <c r="AA2514" s="51" t="str">
        <f>IF(AB2514="","",IF(AQ2514='RC'!$E$6,AC2514*1000-AD2514,""))</f>
        <v/>
      </c>
      <c r="AB2514" s="48" t="str">
        <f>IFERROR(VLOOKUP(E2514,Funcionários!$C$8:$E$207,3,FALSE),"")</f>
        <v/>
      </c>
      <c r="AC2514" s="50" t="str">
        <f>IF(AB2514="","",IF(COUNTIFS($AB$7:$AB$3006,AB2514,$AQ$7:$AQ$3006,'RC'!$E$6)=0,"",COUNTIFS($M$7:$M$3006,"Concluída no prazo",$AB$7:$AB$3006,AB2514,$AQ$7:$AQ$3006,'RC'!$E$6)/COUNTIFS($AB$7:$AB$3006,AB2514,$AQ$7:$AQ$3006,'RC'!$E$6)))</f>
        <v/>
      </c>
      <c r="AD2514" s="48">
        <f>SUMIF($AQ$7:$AQ$3006,'RC'!$E$6,$J$7:$J$3006)+SUMIF($AQ$7:$AQ$3006,'RC'!$E$6,$L$7:$L$3006)</f>
        <v>21</v>
      </c>
      <c r="AF2514" s="48">
        <v>2.4929999999992299E-2</v>
      </c>
      <c r="AG2514" s="48">
        <f>IF(OR(AQ2514="",AQ2514&lt;&gt;'RC'!$E$6,AB2514&lt;&gt;'RC'!$D$21),0,1)</f>
        <v>0</v>
      </c>
      <c r="AH2514" s="48">
        <f t="shared" si="878"/>
        <v>2.4929999999992299E-2</v>
      </c>
      <c r="AI2514" s="48" t="str">
        <f t="shared" si="860"/>
        <v/>
      </c>
      <c r="AJ2514" s="48" t="str">
        <f t="shared" si="861"/>
        <v/>
      </c>
      <c r="AK2514" s="52" t="str">
        <f t="shared" si="862"/>
        <v/>
      </c>
      <c r="AL2514" s="52" t="str">
        <f t="shared" si="863"/>
        <v/>
      </c>
      <c r="AM2514" s="48" t="str">
        <f t="shared" si="864"/>
        <v/>
      </c>
      <c r="AN2514" s="48" t="str">
        <f t="shared" si="865"/>
        <v/>
      </c>
      <c r="AP2514" s="18" t="str">
        <f t="shared" si="866"/>
        <v/>
      </c>
      <c r="AQ2514" s="18" t="str">
        <f t="shared" si="867"/>
        <v/>
      </c>
      <c r="AR2514" s="18">
        <v>2.4930000000000001E-2</v>
      </c>
      <c r="AS2514" s="18">
        <f>IF(AF!$D$27="Todos",1,IF(M2514=AF!$D$27,1,0))</f>
        <v>1</v>
      </c>
      <c r="AT2514" s="53">
        <f>IF(AND(E2514=AF!$D$6,OR(LT!M2514=AF!$D$27,AF!$D$27="Todos"),OR(AP2514=AF!$E$8,AQ2514=AF!$E$8)),AR2514+AS2514,0)</f>
        <v>0</v>
      </c>
      <c r="AU2514" s="18" t="str">
        <f t="shared" si="868"/>
        <v/>
      </c>
      <c r="AV2514" s="54" t="str">
        <f t="shared" si="869"/>
        <v/>
      </c>
      <c r="AW2514" s="54" t="str">
        <f t="shared" si="870"/>
        <v/>
      </c>
      <c r="AX2514" s="18" t="str">
        <f t="shared" si="871"/>
        <v/>
      </c>
      <c r="AY2514" s="18" t="str">
        <f t="shared" si="872"/>
        <v/>
      </c>
      <c r="BA2514" s="18">
        <f>IF($E2514=AF!$D$6,IF($M2514="Concluída no prazo",2,IF($M2514="Concluída com atraso",1,0)),0)</f>
        <v>0</v>
      </c>
      <c r="BB2514" s="18">
        <f>IF($E2514=AF!$D$6,IF($M2514="Atrasada",2,IF($M2514="Concluída com atraso",1,0)),0)</f>
        <v>0</v>
      </c>
      <c r="BC2514" s="18">
        <v>2.5080000000000002E-2</v>
      </c>
      <c r="BD2514" s="18">
        <f t="shared" si="879"/>
        <v>2.5080000000000002E-2</v>
      </c>
      <c r="BE2514" s="18">
        <f t="shared" si="879"/>
        <v>2.5080000000000002E-2</v>
      </c>
      <c r="BF2514" s="18" t="str">
        <f t="shared" si="873"/>
        <v/>
      </c>
      <c r="BN2514" s="18" t="str">
        <f t="shared" si="874"/>
        <v>s</v>
      </c>
    </row>
    <row r="2515" spans="3:66" ht="50.1" customHeight="1" thickTop="1" thickBot="1" x14ac:dyDescent="0.3">
      <c r="C2515" s="46"/>
      <c r="D2515" s="46"/>
      <c r="E2515" s="46"/>
      <c r="F2515" s="122"/>
      <c r="G2515" s="122"/>
      <c r="H2515" s="78" t="str">
        <f t="shared" si="875"/>
        <v/>
      </c>
      <c r="I2515" s="78" t="str">
        <f t="shared" si="876"/>
        <v/>
      </c>
      <c r="J2515" s="16"/>
      <c r="K2515" s="46" t="str">
        <f t="shared" si="877"/>
        <v/>
      </c>
      <c r="L2515" s="16"/>
      <c r="M2515" s="16"/>
      <c r="N2515" s="46"/>
      <c r="O2515" s="47" t="str">
        <f t="shared" si="880"/>
        <v/>
      </c>
      <c r="P2515" s="47"/>
      <c r="Q2515" s="48" t="str">
        <f>IFERROR(VLOOKUP(E2515,Funcionários!$C$8:$E$207,3,FALSE),"")</f>
        <v/>
      </c>
      <c r="R2515" s="47"/>
      <c r="S2515" s="49" t="str">
        <f t="shared" si="881"/>
        <v/>
      </c>
      <c r="T2515" s="49">
        <v>2.5090000000000001E-2</v>
      </c>
      <c r="U2515" s="48" t="str">
        <f>IF(Funcionários!C2516=0,"",Funcionários!C2516)</f>
        <v/>
      </c>
      <c r="V2515" s="50">
        <f>IF(U2515="",0,IF(COUNTIFS($E$7:$E$3006,U2515,$I$7:$I$3006,'RC'!$E$6)=0,0,COUNTIFS($M$7:$M$3006,"Concluída no prazo",$E$7:$E$3006,U2515,$I$7:$I$3006,'RC'!$E$6)/COUNTIFS($E$7:$E$3006,U2515,$I$7:$I$3006,'RC'!$E$6)))</f>
        <v>0</v>
      </c>
      <c r="W2515" s="49">
        <f>SUMIFS($J$7:$J$3006,$E$7:$E$3006,U2515,$I$7:$I$3006,'RC'!$E$6)+SUMIFS($L$7:$L$3006,$E$7:$E$3006,U2515,$I$7:$I$3006,'RC'!$E$6)</f>
        <v>0</v>
      </c>
      <c r="X2515" s="48">
        <f>COUNTIFS($E$7:$E$3006,U2515,$I$7:$I$3006,'RC'!$E$6)</f>
        <v>0</v>
      </c>
      <c r="Y2515" s="48"/>
      <c r="Z2515" s="51" t="str">
        <f>IF(AQ2515='RC'!$E$6,AC2515*1000+AD2515,"")</f>
        <v/>
      </c>
      <c r="AA2515" s="51" t="str">
        <f>IF(AB2515="","",IF(AQ2515='RC'!$E$6,AC2515*1000-AD2515,""))</f>
        <v/>
      </c>
      <c r="AB2515" s="48" t="str">
        <f>IFERROR(VLOOKUP(E2515,Funcionários!$C$8:$E$207,3,FALSE),"")</f>
        <v/>
      </c>
      <c r="AC2515" s="50" t="str">
        <f>IF(AB2515="","",IF(COUNTIFS($AB$7:$AB$3006,AB2515,$AQ$7:$AQ$3006,'RC'!$E$6)=0,"",COUNTIFS($M$7:$M$3006,"Concluída no prazo",$AB$7:$AB$3006,AB2515,$AQ$7:$AQ$3006,'RC'!$E$6)/COUNTIFS($AB$7:$AB$3006,AB2515,$AQ$7:$AQ$3006,'RC'!$E$6)))</f>
        <v/>
      </c>
      <c r="AD2515" s="48">
        <f>SUMIF($AQ$7:$AQ$3006,'RC'!$E$6,$J$7:$J$3006)+SUMIF($AQ$7:$AQ$3006,'RC'!$E$6,$L$7:$L$3006)</f>
        <v>21</v>
      </c>
      <c r="AF2515" s="48">
        <v>2.4919999999992299E-2</v>
      </c>
      <c r="AG2515" s="48">
        <f>IF(OR(AQ2515="",AQ2515&lt;&gt;'RC'!$E$6,AB2515&lt;&gt;'RC'!$D$21),0,1)</f>
        <v>0</v>
      </c>
      <c r="AH2515" s="48">
        <f t="shared" si="878"/>
        <v>2.4919999999992299E-2</v>
      </c>
      <c r="AI2515" s="48" t="str">
        <f t="shared" si="860"/>
        <v/>
      </c>
      <c r="AJ2515" s="48" t="str">
        <f t="shared" si="861"/>
        <v/>
      </c>
      <c r="AK2515" s="52" t="str">
        <f t="shared" si="862"/>
        <v/>
      </c>
      <c r="AL2515" s="52" t="str">
        <f t="shared" si="863"/>
        <v/>
      </c>
      <c r="AM2515" s="48" t="str">
        <f t="shared" si="864"/>
        <v/>
      </c>
      <c r="AN2515" s="48" t="str">
        <f t="shared" si="865"/>
        <v/>
      </c>
      <c r="AP2515" s="18" t="str">
        <f t="shared" si="866"/>
        <v/>
      </c>
      <c r="AQ2515" s="18" t="str">
        <f t="shared" si="867"/>
        <v/>
      </c>
      <c r="AR2515" s="18">
        <v>2.4920000000000001E-2</v>
      </c>
      <c r="AS2515" s="18">
        <f>IF(AF!$D$27="Todos",1,IF(M2515=AF!$D$27,1,0))</f>
        <v>1</v>
      </c>
      <c r="AT2515" s="53">
        <f>IF(AND(E2515=AF!$D$6,OR(LT!M2515=AF!$D$27,AF!$D$27="Todos"),OR(AP2515=AF!$E$8,AQ2515=AF!$E$8)),AR2515+AS2515,0)</f>
        <v>0</v>
      </c>
      <c r="AU2515" s="18" t="str">
        <f t="shared" si="868"/>
        <v/>
      </c>
      <c r="AV2515" s="54" t="str">
        <f t="shared" si="869"/>
        <v/>
      </c>
      <c r="AW2515" s="54" t="str">
        <f t="shared" si="870"/>
        <v/>
      </c>
      <c r="AX2515" s="18" t="str">
        <f t="shared" si="871"/>
        <v/>
      </c>
      <c r="AY2515" s="18" t="str">
        <f t="shared" si="872"/>
        <v/>
      </c>
      <c r="BA2515" s="18">
        <f>IF($E2515=AF!$D$6,IF($M2515="Concluída no prazo",2,IF($M2515="Concluída com atraso",1,0)),0)</f>
        <v>0</v>
      </c>
      <c r="BB2515" s="18">
        <f>IF($E2515=AF!$D$6,IF($M2515="Atrasada",2,IF($M2515="Concluída com atraso",1,0)),0)</f>
        <v>0</v>
      </c>
      <c r="BC2515" s="18">
        <v>2.5090000000000001E-2</v>
      </c>
      <c r="BD2515" s="18">
        <f t="shared" si="879"/>
        <v>2.5090000000000001E-2</v>
      </c>
      <c r="BE2515" s="18">
        <f t="shared" si="879"/>
        <v>2.5090000000000001E-2</v>
      </c>
      <c r="BF2515" s="18" t="str">
        <f t="shared" si="873"/>
        <v/>
      </c>
      <c r="BN2515" s="18" t="str">
        <f t="shared" si="874"/>
        <v>s</v>
      </c>
    </row>
    <row r="2516" spans="3:66" ht="50.1" customHeight="1" thickTop="1" thickBot="1" x14ac:dyDescent="0.3">
      <c r="C2516" s="46"/>
      <c r="D2516" s="46"/>
      <c r="E2516" s="46"/>
      <c r="F2516" s="122"/>
      <c r="G2516" s="122"/>
      <c r="H2516" s="78" t="str">
        <f t="shared" si="875"/>
        <v/>
      </c>
      <c r="I2516" s="78" t="str">
        <f t="shared" si="876"/>
        <v/>
      </c>
      <c r="J2516" s="16"/>
      <c r="K2516" s="46" t="str">
        <f t="shared" si="877"/>
        <v/>
      </c>
      <c r="L2516" s="16"/>
      <c r="M2516" s="16"/>
      <c r="N2516" s="46"/>
      <c r="O2516" s="47" t="str">
        <f t="shared" si="880"/>
        <v/>
      </c>
      <c r="P2516" s="47"/>
      <c r="Q2516" s="48" t="str">
        <f>IFERROR(VLOOKUP(E2516,Funcionários!$C$8:$E$207,3,FALSE),"")</f>
        <v/>
      </c>
      <c r="R2516" s="47"/>
      <c r="S2516" s="49" t="str">
        <f t="shared" si="881"/>
        <v/>
      </c>
      <c r="T2516" s="49">
        <v>2.5100000000000001E-2</v>
      </c>
      <c r="U2516" s="48" t="str">
        <f>IF(Funcionários!C2517=0,"",Funcionários!C2517)</f>
        <v/>
      </c>
      <c r="V2516" s="50">
        <f>IF(U2516="",0,IF(COUNTIFS($E$7:$E$3006,U2516,$I$7:$I$3006,'RC'!$E$6)=0,0,COUNTIFS($M$7:$M$3006,"Concluída no prazo",$E$7:$E$3006,U2516,$I$7:$I$3006,'RC'!$E$6)/COUNTIFS($E$7:$E$3006,U2516,$I$7:$I$3006,'RC'!$E$6)))</f>
        <v>0</v>
      </c>
      <c r="W2516" s="49">
        <f>SUMIFS($J$7:$J$3006,$E$7:$E$3006,U2516,$I$7:$I$3006,'RC'!$E$6)+SUMIFS($L$7:$L$3006,$E$7:$E$3006,U2516,$I$7:$I$3006,'RC'!$E$6)</f>
        <v>0</v>
      </c>
      <c r="X2516" s="48">
        <f>COUNTIFS($E$7:$E$3006,U2516,$I$7:$I$3006,'RC'!$E$6)</f>
        <v>0</v>
      </c>
      <c r="Y2516" s="48"/>
      <c r="Z2516" s="51" t="str">
        <f>IF(AQ2516='RC'!$E$6,AC2516*1000+AD2516,"")</f>
        <v/>
      </c>
      <c r="AA2516" s="51" t="str">
        <f>IF(AB2516="","",IF(AQ2516='RC'!$E$6,AC2516*1000-AD2516,""))</f>
        <v/>
      </c>
      <c r="AB2516" s="48" t="str">
        <f>IFERROR(VLOOKUP(E2516,Funcionários!$C$8:$E$207,3,FALSE),"")</f>
        <v/>
      </c>
      <c r="AC2516" s="50" t="str">
        <f>IF(AB2516="","",IF(COUNTIFS($AB$7:$AB$3006,AB2516,$AQ$7:$AQ$3006,'RC'!$E$6)=0,"",COUNTIFS($M$7:$M$3006,"Concluída no prazo",$AB$7:$AB$3006,AB2516,$AQ$7:$AQ$3006,'RC'!$E$6)/COUNTIFS($AB$7:$AB$3006,AB2516,$AQ$7:$AQ$3006,'RC'!$E$6)))</f>
        <v/>
      </c>
      <c r="AD2516" s="48">
        <f>SUMIF($AQ$7:$AQ$3006,'RC'!$E$6,$J$7:$J$3006)+SUMIF($AQ$7:$AQ$3006,'RC'!$E$6,$L$7:$L$3006)</f>
        <v>21</v>
      </c>
      <c r="AF2516" s="48">
        <v>2.4909999999992299E-2</v>
      </c>
      <c r="AG2516" s="48">
        <f>IF(OR(AQ2516="",AQ2516&lt;&gt;'RC'!$E$6,AB2516&lt;&gt;'RC'!$D$21),0,1)</f>
        <v>0</v>
      </c>
      <c r="AH2516" s="48">
        <f t="shared" si="878"/>
        <v>2.4909999999992299E-2</v>
      </c>
      <c r="AI2516" s="48" t="str">
        <f t="shared" si="860"/>
        <v/>
      </c>
      <c r="AJ2516" s="48" t="str">
        <f t="shared" si="861"/>
        <v/>
      </c>
      <c r="AK2516" s="52" t="str">
        <f t="shared" si="862"/>
        <v/>
      </c>
      <c r="AL2516" s="52" t="str">
        <f t="shared" si="863"/>
        <v/>
      </c>
      <c r="AM2516" s="48" t="str">
        <f t="shared" si="864"/>
        <v/>
      </c>
      <c r="AN2516" s="48" t="str">
        <f t="shared" si="865"/>
        <v/>
      </c>
      <c r="AP2516" s="18" t="str">
        <f t="shared" si="866"/>
        <v/>
      </c>
      <c r="AQ2516" s="18" t="str">
        <f t="shared" si="867"/>
        <v/>
      </c>
      <c r="AR2516" s="18">
        <v>2.4910000000000002E-2</v>
      </c>
      <c r="AS2516" s="18">
        <f>IF(AF!$D$27="Todos",1,IF(M2516=AF!$D$27,1,0))</f>
        <v>1</v>
      </c>
      <c r="AT2516" s="53">
        <f>IF(AND(E2516=AF!$D$6,OR(LT!M2516=AF!$D$27,AF!$D$27="Todos"),OR(AP2516=AF!$E$8,AQ2516=AF!$E$8)),AR2516+AS2516,0)</f>
        <v>0</v>
      </c>
      <c r="AU2516" s="18" t="str">
        <f t="shared" si="868"/>
        <v/>
      </c>
      <c r="AV2516" s="54" t="str">
        <f t="shared" si="869"/>
        <v/>
      </c>
      <c r="AW2516" s="54" t="str">
        <f t="shared" si="870"/>
        <v/>
      </c>
      <c r="AX2516" s="18" t="str">
        <f t="shared" si="871"/>
        <v/>
      </c>
      <c r="AY2516" s="18" t="str">
        <f t="shared" si="872"/>
        <v/>
      </c>
      <c r="BA2516" s="18">
        <f>IF($E2516=AF!$D$6,IF($M2516="Concluída no prazo",2,IF($M2516="Concluída com atraso",1,0)),0)</f>
        <v>0</v>
      </c>
      <c r="BB2516" s="18">
        <f>IF($E2516=AF!$D$6,IF($M2516="Atrasada",2,IF($M2516="Concluída com atraso",1,0)),0)</f>
        <v>0</v>
      </c>
      <c r="BC2516" s="18">
        <v>2.5100000000000001E-2</v>
      </c>
      <c r="BD2516" s="18">
        <f t="shared" si="879"/>
        <v>2.5100000000000001E-2</v>
      </c>
      <c r="BE2516" s="18">
        <f t="shared" si="879"/>
        <v>2.5100000000000001E-2</v>
      </c>
      <c r="BF2516" s="18" t="str">
        <f t="shared" si="873"/>
        <v/>
      </c>
      <c r="BN2516" s="18" t="str">
        <f t="shared" si="874"/>
        <v>s</v>
      </c>
    </row>
    <row r="2517" spans="3:66" ht="50.1" customHeight="1" thickTop="1" thickBot="1" x14ac:dyDescent="0.3">
      <c r="C2517" s="46"/>
      <c r="D2517" s="46"/>
      <c r="E2517" s="46"/>
      <c r="F2517" s="122"/>
      <c r="G2517" s="122"/>
      <c r="H2517" s="78" t="str">
        <f t="shared" si="875"/>
        <v/>
      </c>
      <c r="I2517" s="78" t="str">
        <f t="shared" si="876"/>
        <v/>
      </c>
      <c r="J2517" s="16"/>
      <c r="K2517" s="46" t="str">
        <f t="shared" si="877"/>
        <v/>
      </c>
      <c r="L2517" s="16"/>
      <c r="M2517" s="16"/>
      <c r="N2517" s="46"/>
      <c r="O2517" s="47" t="str">
        <f t="shared" si="880"/>
        <v/>
      </c>
      <c r="P2517" s="47"/>
      <c r="Q2517" s="48" t="str">
        <f>IFERROR(VLOOKUP(E2517,Funcionários!$C$8:$E$207,3,FALSE),"")</f>
        <v/>
      </c>
      <c r="R2517" s="47"/>
      <c r="S2517" s="49" t="str">
        <f t="shared" si="881"/>
        <v/>
      </c>
      <c r="T2517" s="49">
        <v>2.511E-2</v>
      </c>
      <c r="U2517" s="48" t="str">
        <f>IF(Funcionários!C2518=0,"",Funcionários!C2518)</f>
        <v/>
      </c>
      <c r="V2517" s="50">
        <f>IF(U2517="",0,IF(COUNTIFS($E$7:$E$3006,U2517,$I$7:$I$3006,'RC'!$E$6)=0,0,COUNTIFS($M$7:$M$3006,"Concluída no prazo",$E$7:$E$3006,U2517,$I$7:$I$3006,'RC'!$E$6)/COUNTIFS($E$7:$E$3006,U2517,$I$7:$I$3006,'RC'!$E$6)))</f>
        <v>0</v>
      </c>
      <c r="W2517" s="49">
        <f>SUMIFS($J$7:$J$3006,$E$7:$E$3006,U2517,$I$7:$I$3006,'RC'!$E$6)+SUMIFS($L$7:$L$3006,$E$7:$E$3006,U2517,$I$7:$I$3006,'RC'!$E$6)</f>
        <v>0</v>
      </c>
      <c r="X2517" s="48">
        <f>COUNTIFS($E$7:$E$3006,U2517,$I$7:$I$3006,'RC'!$E$6)</f>
        <v>0</v>
      </c>
      <c r="Y2517" s="48"/>
      <c r="Z2517" s="51" t="str">
        <f>IF(AQ2517='RC'!$E$6,AC2517*1000+AD2517,"")</f>
        <v/>
      </c>
      <c r="AA2517" s="51" t="str">
        <f>IF(AB2517="","",IF(AQ2517='RC'!$E$6,AC2517*1000-AD2517,""))</f>
        <v/>
      </c>
      <c r="AB2517" s="48" t="str">
        <f>IFERROR(VLOOKUP(E2517,Funcionários!$C$8:$E$207,3,FALSE),"")</f>
        <v/>
      </c>
      <c r="AC2517" s="50" t="str">
        <f>IF(AB2517="","",IF(COUNTIFS($AB$7:$AB$3006,AB2517,$AQ$7:$AQ$3006,'RC'!$E$6)=0,"",COUNTIFS($M$7:$M$3006,"Concluída no prazo",$AB$7:$AB$3006,AB2517,$AQ$7:$AQ$3006,'RC'!$E$6)/COUNTIFS($AB$7:$AB$3006,AB2517,$AQ$7:$AQ$3006,'RC'!$E$6)))</f>
        <v/>
      </c>
      <c r="AD2517" s="48">
        <f>SUMIF($AQ$7:$AQ$3006,'RC'!$E$6,$J$7:$J$3006)+SUMIF($AQ$7:$AQ$3006,'RC'!$E$6,$L$7:$L$3006)</f>
        <v>21</v>
      </c>
      <c r="AF2517" s="48">
        <v>2.48999999999923E-2</v>
      </c>
      <c r="AG2517" s="48">
        <f>IF(OR(AQ2517="",AQ2517&lt;&gt;'RC'!$E$6,AB2517&lt;&gt;'RC'!$D$21),0,1)</f>
        <v>0</v>
      </c>
      <c r="AH2517" s="48">
        <f t="shared" si="878"/>
        <v>2.48999999999923E-2</v>
      </c>
      <c r="AI2517" s="48" t="str">
        <f t="shared" si="860"/>
        <v/>
      </c>
      <c r="AJ2517" s="48" t="str">
        <f t="shared" si="861"/>
        <v/>
      </c>
      <c r="AK2517" s="52" t="str">
        <f t="shared" si="862"/>
        <v/>
      </c>
      <c r="AL2517" s="52" t="str">
        <f t="shared" si="863"/>
        <v/>
      </c>
      <c r="AM2517" s="48" t="str">
        <f t="shared" si="864"/>
        <v/>
      </c>
      <c r="AN2517" s="48" t="str">
        <f t="shared" si="865"/>
        <v/>
      </c>
      <c r="AP2517" s="18" t="str">
        <f t="shared" si="866"/>
        <v/>
      </c>
      <c r="AQ2517" s="18" t="str">
        <f t="shared" si="867"/>
        <v/>
      </c>
      <c r="AR2517" s="18">
        <v>2.4899999999999999E-2</v>
      </c>
      <c r="AS2517" s="18">
        <f>IF(AF!$D$27="Todos",1,IF(M2517=AF!$D$27,1,0))</f>
        <v>1</v>
      </c>
      <c r="AT2517" s="53">
        <f>IF(AND(E2517=AF!$D$6,OR(LT!M2517=AF!$D$27,AF!$D$27="Todos"),OR(AP2517=AF!$E$8,AQ2517=AF!$E$8)),AR2517+AS2517,0)</f>
        <v>0</v>
      </c>
      <c r="AU2517" s="18" t="str">
        <f t="shared" si="868"/>
        <v/>
      </c>
      <c r="AV2517" s="54" t="str">
        <f t="shared" si="869"/>
        <v/>
      </c>
      <c r="AW2517" s="54" t="str">
        <f t="shared" si="870"/>
        <v/>
      </c>
      <c r="AX2517" s="18" t="str">
        <f t="shared" si="871"/>
        <v/>
      </c>
      <c r="AY2517" s="18" t="str">
        <f t="shared" si="872"/>
        <v/>
      </c>
      <c r="BA2517" s="18">
        <f>IF($E2517=AF!$D$6,IF($M2517="Concluída no prazo",2,IF($M2517="Concluída com atraso",1,0)),0)</f>
        <v>0</v>
      </c>
      <c r="BB2517" s="18">
        <f>IF($E2517=AF!$D$6,IF($M2517="Atrasada",2,IF($M2517="Concluída com atraso",1,0)),0)</f>
        <v>0</v>
      </c>
      <c r="BC2517" s="18">
        <v>2.511E-2</v>
      </c>
      <c r="BD2517" s="18">
        <f t="shared" si="879"/>
        <v>2.511E-2</v>
      </c>
      <c r="BE2517" s="18">
        <f t="shared" si="879"/>
        <v>2.511E-2</v>
      </c>
      <c r="BF2517" s="18" t="str">
        <f t="shared" si="873"/>
        <v/>
      </c>
      <c r="BN2517" s="18" t="str">
        <f t="shared" si="874"/>
        <v>s</v>
      </c>
    </row>
    <row r="2518" spans="3:66" ht="50.1" customHeight="1" thickTop="1" thickBot="1" x14ac:dyDescent="0.3">
      <c r="C2518" s="46"/>
      <c r="D2518" s="46"/>
      <c r="E2518" s="46"/>
      <c r="F2518" s="122"/>
      <c r="G2518" s="122"/>
      <c r="H2518" s="78" t="str">
        <f t="shared" si="875"/>
        <v/>
      </c>
      <c r="I2518" s="78" t="str">
        <f t="shared" si="876"/>
        <v/>
      </c>
      <c r="J2518" s="16"/>
      <c r="K2518" s="46" t="str">
        <f t="shared" si="877"/>
        <v/>
      </c>
      <c r="L2518" s="16"/>
      <c r="M2518" s="16"/>
      <c r="N2518" s="46"/>
      <c r="O2518" s="47" t="str">
        <f t="shared" si="880"/>
        <v/>
      </c>
      <c r="P2518" s="47"/>
      <c r="Q2518" s="48" t="str">
        <f>IFERROR(VLOOKUP(E2518,Funcionários!$C$8:$E$207,3,FALSE),"")</f>
        <v/>
      </c>
      <c r="R2518" s="47"/>
      <c r="S2518" s="49" t="str">
        <f t="shared" si="881"/>
        <v/>
      </c>
      <c r="T2518" s="49">
        <v>2.512E-2</v>
      </c>
      <c r="U2518" s="48" t="str">
        <f>IF(Funcionários!C2519=0,"",Funcionários!C2519)</f>
        <v/>
      </c>
      <c r="V2518" s="50">
        <f>IF(U2518="",0,IF(COUNTIFS($E$7:$E$3006,U2518,$I$7:$I$3006,'RC'!$E$6)=0,0,COUNTIFS($M$7:$M$3006,"Concluída no prazo",$E$7:$E$3006,U2518,$I$7:$I$3006,'RC'!$E$6)/COUNTIFS($E$7:$E$3006,U2518,$I$7:$I$3006,'RC'!$E$6)))</f>
        <v>0</v>
      </c>
      <c r="W2518" s="49">
        <f>SUMIFS($J$7:$J$3006,$E$7:$E$3006,U2518,$I$7:$I$3006,'RC'!$E$6)+SUMIFS($L$7:$L$3006,$E$7:$E$3006,U2518,$I$7:$I$3006,'RC'!$E$6)</f>
        <v>0</v>
      </c>
      <c r="X2518" s="48">
        <f>COUNTIFS($E$7:$E$3006,U2518,$I$7:$I$3006,'RC'!$E$6)</f>
        <v>0</v>
      </c>
      <c r="Y2518" s="48"/>
      <c r="Z2518" s="51" t="str">
        <f>IF(AQ2518='RC'!$E$6,AC2518*1000+AD2518,"")</f>
        <v/>
      </c>
      <c r="AA2518" s="51" t="str">
        <f>IF(AB2518="","",IF(AQ2518='RC'!$E$6,AC2518*1000-AD2518,""))</f>
        <v/>
      </c>
      <c r="AB2518" s="48" t="str">
        <f>IFERROR(VLOOKUP(E2518,Funcionários!$C$8:$E$207,3,FALSE),"")</f>
        <v/>
      </c>
      <c r="AC2518" s="50" t="str">
        <f>IF(AB2518="","",IF(COUNTIFS($AB$7:$AB$3006,AB2518,$AQ$7:$AQ$3006,'RC'!$E$6)=0,"",COUNTIFS($M$7:$M$3006,"Concluída no prazo",$AB$7:$AB$3006,AB2518,$AQ$7:$AQ$3006,'RC'!$E$6)/COUNTIFS($AB$7:$AB$3006,AB2518,$AQ$7:$AQ$3006,'RC'!$E$6)))</f>
        <v/>
      </c>
      <c r="AD2518" s="48">
        <f>SUMIF($AQ$7:$AQ$3006,'RC'!$E$6,$J$7:$J$3006)+SUMIF($AQ$7:$AQ$3006,'RC'!$E$6,$L$7:$L$3006)</f>
        <v>21</v>
      </c>
      <c r="AF2518" s="48">
        <v>2.48899999999923E-2</v>
      </c>
      <c r="AG2518" s="48">
        <f>IF(OR(AQ2518="",AQ2518&lt;&gt;'RC'!$E$6,AB2518&lt;&gt;'RC'!$D$21),0,1)</f>
        <v>0</v>
      </c>
      <c r="AH2518" s="48">
        <f t="shared" si="878"/>
        <v>2.48899999999923E-2</v>
      </c>
      <c r="AI2518" s="48" t="str">
        <f t="shared" si="860"/>
        <v/>
      </c>
      <c r="AJ2518" s="48" t="str">
        <f t="shared" si="861"/>
        <v/>
      </c>
      <c r="AK2518" s="52" t="str">
        <f t="shared" si="862"/>
        <v/>
      </c>
      <c r="AL2518" s="52" t="str">
        <f t="shared" si="863"/>
        <v/>
      </c>
      <c r="AM2518" s="48" t="str">
        <f t="shared" si="864"/>
        <v/>
      </c>
      <c r="AN2518" s="48" t="str">
        <f t="shared" si="865"/>
        <v/>
      </c>
      <c r="AP2518" s="18" t="str">
        <f t="shared" si="866"/>
        <v/>
      </c>
      <c r="AQ2518" s="18" t="str">
        <f t="shared" si="867"/>
        <v/>
      </c>
      <c r="AR2518" s="18">
        <v>2.4889999999999999E-2</v>
      </c>
      <c r="AS2518" s="18">
        <f>IF(AF!$D$27="Todos",1,IF(M2518=AF!$D$27,1,0))</f>
        <v>1</v>
      </c>
      <c r="AT2518" s="53">
        <f>IF(AND(E2518=AF!$D$6,OR(LT!M2518=AF!$D$27,AF!$D$27="Todos"),OR(AP2518=AF!$E$8,AQ2518=AF!$E$8)),AR2518+AS2518,0)</f>
        <v>0</v>
      </c>
      <c r="AU2518" s="18" t="str">
        <f t="shared" si="868"/>
        <v/>
      </c>
      <c r="AV2518" s="54" t="str">
        <f t="shared" si="869"/>
        <v/>
      </c>
      <c r="AW2518" s="54" t="str">
        <f t="shared" si="870"/>
        <v/>
      </c>
      <c r="AX2518" s="18" t="str">
        <f t="shared" si="871"/>
        <v/>
      </c>
      <c r="AY2518" s="18" t="str">
        <f t="shared" si="872"/>
        <v/>
      </c>
      <c r="BA2518" s="18">
        <f>IF($E2518=AF!$D$6,IF($M2518="Concluída no prazo",2,IF($M2518="Concluída com atraso",1,0)),0)</f>
        <v>0</v>
      </c>
      <c r="BB2518" s="18">
        <f>IF($E2518=AF!$D$6,IF($M2518="Atrasada",2,IF($M2518="Concluída com atraso",1,0)),0)</f>
        <v>0</v>
      </c>
      <c r="BC2518" s="18">
        <v>2.512E-2</v>
      </c>
      <c r="BD2518" s="18">
        <f t="shared" si="879"/>
        <v>2.512E-2</v>
      </c>
      <c r="BE2518" s="18">
        <f t="shared" si="879"/>
        <v>2.512E-2</v>
      </c>
      <c r="BF2518" s="18" t="str">
        <f t="shared" si="873"/>
        <v/>
      </c>
      <c r="BN2518" s="18" t="str">
        <f t="shared" si="874"/>
        <v>s</v>
      </c>
    </row>
    <row r="2519" spans="3:66" ht="50.1" customHeight="1" thickTop="1" thickBot="1" x14ac:dyDescent="0.3">
      <c r="C2519" s="46"/>
      <c r="D2519" s="46"/>
      <c r="E2519" s="46"/>
      <c r="F2519" s="122"/>
      <c r="G2519" s="122"/>
      <c r="H2519" s="78" t="str">
        <f t="shared" si="875"/>
        <v/>
      </c>
      <c r="I2519" s="78" t="str">
        <f t="shared" si="876"/>
        <v/>
      </c>
      <c r="J2519" s="16"/>
      <c r="K2519" s="46" t="str">
        <f t="shared" si="877"/>
        <v/>
      </c>
      <c r="L2519" s="16"/>
      <c r="M2519" s="16"/>
      <c r="N2519" s="46"/>
      <c r="O2519" s="47" t="str">
        <f t="shared" si="880"/>
        <v/>
      </c>
      <c r="P2519" s="47"/>
      <c r="Q2519" s="48" t="str">
        <f>IFERROR(VLOOKUP(E2519,Funcionários!$C$8:$E$207,3,FALSE),"")</f>
        <v/>
      </c>
      <c r="R2519" s="47"/>
      <c r="S2519" s="49" t="str">
        <f t="shared" si="881"/>
        <v/>
      </c>
      <c r="T2519" s="49">
        <v>2.513E-2</v>
      </c>
      <c r="U2519" s="48" t="str">
        <f>IF(Funcionários!C2520=0,"",Funcionários!C2520)</f>
        <v/>
      </c>
      <c r="V2519" s="50">
        <f>IF(U2519="",0,IF(COUNTIFS($E$7:$E$3006,U2519,$I$7:$I$3006,'RC'!$E$6)=0,0,COUNTIFS($M$7:$M$3006,"Concluída no prazo",$E$7:$E$3006,U2519,$I$7:$I$3006,'RC'!$E$6)/COUNTIFS($E$7:$E$3006,U2519,$I$7:$I$3006,'RC'!$E$6)))</f>
        <v>0</v>
      </c>
      <c r="W2519" s="49">
        <f>SUMIFS($J$7:$J$3006,$E$7:$E$3006,U2519,$I$7:$I$3006,'RC'!$E$6)+SUMIFS($L$7:$L$3006,$E$7:$E$3006,U2519,$I$7:$I$3006,'RC'!$E$6)</f>
        <v>0</v>
      </c>
      <c r="X2519" s="48">
        <f>COUNTIFS($E$7:$E$3006,U2519,$I$7:$I$3006,'RC'!$E$6)</f>
        <v>0</v>
      </c>
      <c r="Y2519" s="48"/>
      <c r="Z2519" s="51" t="str">
        <f>IF(AQ2519='RC'!$E$6,AC2519*1000+AD2519,"")</f>
        <v/>
      </c>
      <c r="AA2519" s="51" t="str">
        <f>IF(AB2519="","",IF(AQ2519='RC'!$E$6,AC2519*1000-AD2519,""))</f>
        <v/>
      </c>
      <c r="AB2519" s="48" t="str">
        <f>IFERROR(VLOOKUP(E2519,Funcionários!$C$8:$E$207,3,FALSE),"")</f>
        <v/>
      </c>
      <c r="AC2519" s="50" t="str">
        <f>IF(AB2519="","",IF(COUNTIFS($AB$7:$AB$3006,AB2519,$AQ$7:$AQ$3006,'RC'!$E$6)=0,"",COUNTIFS($M$7:$M$3006,"Concluída no prazo",$AB$7:$AB$3006,AB2519,$AQ$7:$AQ$3006,'RC'!$E$6)/COUNTIFS($AB$7:$AB$3006,AB2519,$AQ$7:$AQ$3006,'RC'!$E$6)))</f>
        <v/>
      </c>
      <c r="AD2519" s="48">
        <f>SUMIF($AQ$7:$AQ$3006,'RC'!$E$6,$J$7:$J$3006)+SUMIF($AQ$7:$AQ$3006,'RC'!$E$6,$L$7:$L$3006)</f>
        <v>21</v>
      </c>
      <c r="AF2519" s="48">
        <v>2.4879999999992301E-2</v>
      </c>
      <c r="AG2519" s="48">
        <f>IF(OR(AQ2519="",AQ2519&lt;&gt;'RC'!$E$6,AB2519&lt;&gt;'RC'!$D$21),0,1)</f>
        <v>0</v>
      </c>
      <c r="AH2519" s="48">
        <f t="shared" si="878"/>
        <v>2.4879999999992301E-2</v>
      </c>
      <c r="AI2519" s="48" t="str">
        <f t="shared" si="860"/>
        <v/>
      </c>
      <c r="AJ2519" s="48" t="str">
        <f t="shared" si="861"/>
        <v/>
      </c>
      <c r="AK2519" s="52" t="str">
        <f t="shared" si="862"/>
        <v/>
      </c>
      <c r="AL2519" s="52" t="str">
        <f t="shared" si="863"/>
        <v/>
      </c>
      <c r="AM2519" s="48" t="str">
        <f t="shared" si="864"/>
        <v/>
      </c>
      <c r="AN2519" s="48" t="str">
        <f t="shared" si="865"/>
        <v/>
      </c>
      <c r="AP2519" s="18" t="str">
        <f t="shared" si="866"/>
        <v/>
      </c>
      <c r="AQ2519" s="18" t="str">
        <f t="shared" si="867"/>
        <v/>
      </c>
      <c r="AR2519" s="18">
        <v>2.4879999999999999E-2</v>
      </c>
      <c r="AS2519" s="18">
        <f>IF(AF!$D$27="Todos",1,IF(M2519=AF!$D$27,1,0))</f>
        <v>1</v>
      </c>
      <c r="AT2519" s="53">
        <f>IF(AND(E2519=AF!$D$6,OR(LT!M2519=AF!$D$27,AF!$D$27="Todos"),OR(AP2519=AF!$E$8,AQ2519=AF!$E$8)),AR2519+AS2519,0)</f>
        <v>0</v>
      </c>
      <c r="AU2519" s="18" t="str">
        <f t="shared" si="868"/>
        <v/>
      </c>
      <c r="AV2519" s="54" t="str">
        <f t="shared" si="869"/>
        <v/>
      </c>
      <c r="AW2519" s="54" t="str">
        <f t="shared" si="870"/>
        <v/>
      </c>
      <c r="AX2519" s="18" t="str">
        <f t="shared" si="871"/>
        <v/>
      </c>
      <c r="AY2519" s="18" t="str">
        <f t="shared" si="872"/>
        <v/>
      </c>
      <c r="BA2519" s="18">
        <f>IF($E2519=AF!$D$6,IF($M2519="Concluída no prazo",2,IF($M2519="Concluída com atraso",1,0)),0)</f>
        <v>0</v>
      </c>
      <c r="BB2519" s="18">
        <f>IF($E2519=AF!$D$6,IF($M2519="Atrasada",2,IF($M2519="Concluída com atraso",1,0)),0)</f>
        <v>0</v>
      </c>
      <c r="BC2519" s="18">
        <v>2.513E-2</v>
      </c>
      <c r="BD2519" s="18">
        <f t="shared" si="879"/>
        <v>2.513E-2</v>
      </c>
      <c r="BE2519" s="18">
        <f t="shared" si="879"/>
        <v>2.513E-2</v>
      </c>
      <c r="BF2519" s="18" t="str">
        <f t="shared" si="873"/>
        <v/>
      </c>
      <c r="BN2519" s="18" t="str">
        <f t="shared" si="874"/>
        <v>s</v>
      </c>
    </row>
    <row r="2520" spans="3:66" ht="50.1" customHeight="1" thickTop="1" thickBot="1" x14ac:dyDescent="0.3">
      <c r="C2520" s="46"/>
      <c r="D2520" s="46"/>
      <c r="E2520" s="46"/>
      <c r="F2520" s="122"/>
      <c r="G2520" s="122"/>
      <c r="H2520" s="78" t="str">
        <f t="shared" si="875"/>
        <v/>
      </c>
      <c r="I2520" s="78" t="str">
        <f t="shared" si="876"/>
        <v/>
      </c>
      <c r="J2520" s="16"/>
      <c r="K2520" s="46" t="str">
        <f t="shared" si="877"/>
        <v/>
      </c>
      <c r="L2520" s="16"/>
      <c r="M2520" s="16"/>
      <c r="N2520" s="46"/>
      <c r="O2520" s="47" t="str">
        <f t="shared" si="880"/>
        <v/>
      </c>
      <c r="P2520" s="47"/>
      <c r="Q2520" s="48" t="str">
        <f>IFERROR(VLOOKUP(E2520,Funcionários!$C$8:$E$207,3,FALSE),"")</f>
        <v/>
      </c>
      <c r="R2520" s="47"/>
      <c r="S2520" s="49" t="str">
        <f t="shared" si="881"/>
        <v/>
      </c>
      <c r="T2520" s="49">
        <v>2.5139999999999999E-2</v>
      </c>
      <c r="U2520" s="48" t="str">
        <f>IF(Funcionários!C2521=0,"",Funcionários!C2521)</f>
        <v/>
      </c>
      <c r="V2520" s="50">
        <f>IF(U2520="",0,IF(COUNTIFS($E$7:$E$3006,U2520,$I$7:$I$3006,'RC'!$E$6)=0,0,COUNTIFS($M$7:$M$3006,"Concluída no prazo",$E$7:$E$3006,U2520,$I$7:$I$3006,'RC'!$E$6)/COUNTIFS($E$7:$E$3006,U2520,$I$7:$I$3006,'RC'!$E$6)))</f>
        <v>0</v>
      </c>
      <c r="W2520" s="49">
        <f>SUMIFS($J$7:$J$3006,$E$7:$E$3006,U2520,$I$7:$I$3006,'RC'!$E$6)+SUMIFS($L$7:$L$3006,$E$7:$E$3006,U2520,$I$7:$I$3006,'RC'!$E$6)</f>
        <v>0</v>
      </c>
      <c r="X2520" s="48">
        <f>COUNTIFS($E$7:$E$3006,U2520,$I$7:$I$3006,'RC'!$E$6)</f>
        <v>0</v>
      </c>
      <c r="Y2520" s="48"/>
      <c r="Z2520" s="51" t="str">
        <f>IF(AQ2520='RC'!$E$6,AC2520*1000+AD2520,"")</f>
        <v/>
      </c>
      <c r="AA2520" s="51" t="str">
        <f>IF(AB2520="","",IF(AQ2520='RC'!$E$6,AC2520*1000-AD2520,""))</f>
        <v/>
      </c>
      <c r="AB2520" s="48" t="str">
        <f>IFERROR(VLOOKUP(E2520,Funcionários!$C$8:$E$207,3,FALSE),"")</f>
        <v/>
      </c>
      <c r="AC2520" s="50" t="str">
        <f>IF(AB2520="","",IF(COUNTIFS($AB$7:$AB$3006,AB2520,$AQ$7:$AQ$3006,'RC'!$E$6)=0,"",COUNTIFS($M$7:$M$3006,"Concluída no prazo",$AB$7:$AB$3006,AB2520,$AQ$7:$AQ$3006,'RC'!$E$6)/COUNTIFS($AB$7:$AB$3006,AB2520,$AQ$7:$AQ$3006,'RC'!$E$6)))</f>
        <v/>
      </c>
      <c r="AD2520" s="48">
        <f>SUMIF($AQ$7:$AQ$3006,'RC'!$E$6,$J$7:$J$3006)+SUMIF($AQ$7:$AQ$3006,'RC'!$E$6,$L$7:$L$3006)</f>
        <v>21</v>
      </c>
      <c r="AF2520" s="48">
        <v>2.4869999999992301E-2</v>
      </c>
      <c r="AG2520" s="48">
        <f>IF(OR(AQ2520="",AQ2520&lt;&gt;'RC'!$E$6,AB2520&lt;&gt;'RC'!$D$21),0,1)</f>
        <v>0</v>
      </c>
      <c r="AH2520" s="48">
        <f t="shared" si="878"/>
        <v>2.4869999999992301E-2</v>
      </c>
      <c r="AI2520" s="48" t="str">
        <f t="shared" si="860"/>
        <v/>
      </c>
      <c r="AJ2520" s="48" t="str">
        <f t="shared" si="861"/>
        <v/>
      </c>
      <c r="AK2520" s="52" t="str">
        <f t="shared" si="862"/>
        <v/>
      </c>
      <c r="AL2520" s="52" t="str">
        <f t="shared" si="863"/>
        <v/>
      </c>
      <c r="AM2520" s="48" t="str">
        <f t="shared" si="864"/>
        <v/>
      </c>
      <c r="AN2520" s="48" t="str">
        <f t="shared" si="865"/>
        <v/>
      </c>
      <c r="AP2520" s="18" t="str">
        <f t="shared" si="866"/>
        <v/>
      </c>
      <c r="AQ2520" s="18" t="str">
        <f t="shared" si="867"/>
        <v/>
      </c>
      <c r="AR2520" s="18">
        <v>2.487E-2</v>
      </c>
      <c r="AS2520" s="18">
        <f>IF(AF!$D$27="Todos",1,IF(M2520=AF!$D$27,1,0))</f>
        <v>1</v>
      </c>
      <c r="AT2520" s="53">
        <f>IF(AND(E2520=AF!$D$6,OR(LT!M2520=AF!$D$27,AF!$D$27="Todos"),OR(AP2520=AF!$E$8,AQ2520=AF!$E$8)),AR2520+AS2520,0)</f>
        <v>0</v>
      </c>
      <c r="AU2520" s="18" t="str">
        <f t="shared" si="868"/>
        <v/>
      </c>
      <c r="AV2520" s="54" t="str">
        <f t="shared" si="869"/>
        <v/>
      </c>
      <c r="AW2520" s="54" t="str">
        <f t="shared" si="870"/>
        <v/>
      </c>
      <c r="AX2520" s="18" t="str">
        <f t="shared" si="871"/>
        <v/>
      </c>
      <c r="AY2520" s="18" t="str">
        <f t="shared" si="872"/>
        <v/>
      </c>
      <c r="BA2520" s="18">
        <f>IF($E2520=AF!$D$6,IF($M2520="Concluída no prazo",2,IF($M2520="Concluída com atraso",1,0)),0)</f>
        <v>0</v>
      </c>
      <c r="BB2520" s="18">
        <f>IF($E2520=AF!$D$6,IF($M2520="Atrasada",2,IF($M2520="Concluída com atraso",1,0)),0)</f>
        <v>0</v>
      </c>
      <c r="BC2520" s="18">
        <v>2.5139999999999999E-2</v>
      </c>
      <c r="BD2520" s="18">
        <f t="shared" si="879"/>
        <v>2.5139999999999999E-2</v>
      </c>
      <c r="BE2520" s="18">
        <f t="shared" si="879"/>
        <v>2.5139999999999999E-2</v>
      </c>
      <c r="BF2520" s="18" t="str">
        <f t="shared" si="873"/>
        <v/>
      </c>
      <c r="BN2520" s="18" t="str">
        <f t="shared" si="874"/>
        <v>s</v>
      </c>
    </row>
    <row r="2521" spans="3:66" ht="50.1" customHeight="1" thickTop="1" thickBot="1" x14ac:dyDescent="0.3">
      <c r="C2521" s="46"/>
      <c r="D2521" s="46"/>
      <c r="E2521" s="46"/>
      <c r="F2521" s="122"/>
      <c r="G2521" s="122"/>
      <c r="H2521" s="78" t="str">
        <f t="shared" si="875"/>
        <v/>
      </c>
      <c r="I2521" s="78" t="str">
        <f t="shared" si="876"/>
        <v/>
      </c>
      <c r="J2521" s="16"/>
      <c r="K2521" s="46" t="str">
        <f t="shared" si="877"/>
        <v/>
      </c>
      <c r="L2521" s="16"/>
      <c r="M2521" s="16"/>
      <c r="N2521" s="46"/>
      <c r="O2521" s="47" t="str">
        <f t="shared" si="880"/>
        <v/>
      </c>
      <c r="P2521" s="47"/>
      <c r="Q2521" s="48" t="str">
        <f>IFERROR(VLOOKUP(E2521,Funcionários!$C$8:$E$207,3,FALSE),"")</f>
        <v/>
      </c>
      <c r="R2521" s="47"/>
      <c r="S2521" s="49" t="str">
        <f t="shared" si="881"/>
        <v/>
      </c>
      <c r="T2521" s="49">
        <v>2.5149999999999999E-2</v>
      </c>
      <c r="U2521" s="48" t="str">
        <f>IF(Funcionários!C2522=0,"",Funcionários!C2522)</f>
        <v/>
      </c>
      <c r="V2521" s="50">
        <f>IF(U2521="",0,IF(COUNTIFS($E$7:$E$3006,U2521,$I$7:$I$3006,'RC'!$E$6)=0,0,COUNTIFS($M$7:$M$3006,"Concluída no prazo",$E$7:$E$3006,U2521,$I$7:$I$3006,'RC'!$E$6)/COUNTIFS($E$7:$E$3006,U2521,$I$7:$I$3006,'RC'!$E$6)))</f>
        <v>0</v>
      </c>
      <c r="W2521" s="49">
        <f>SUMIFS($J$7:$J$3006,$E$7:$E$3006,U2521,$I$7:$I$3006,'RC'!$E$6)+SUMIFS($L$7:$L$3006,$E$7:$E$3006,U2521,$I$7:$I$3006,'RC'!$E$6)</f>
        <v>0</v>
      </c>
      <c r="X2521" s="48">
        <f>COUNTIFS($E$7:$E$3006,U2521,$I$7:$I$3006,'RC'!$E$6)</f>
        <v>0</v>
      </c>
      <c r="Y2521" s="48"/>
      <c r="Z2521" s="51" t="str">
        <f>IF(AQ2521='RC'!$E$6,AC2521*1000+AD2521,"")</f>
        <v/>
      </c>
      <c r="AA2521" s="51" t="str">
        <f>IF(AB2521="","",IF(AQ2521='RC'!$E$6,AC2521*1000-AD2521,""))</f>
        <v/>
      </c>
      <c r="AB2521" s="48" t="str">
        <f>IFERROR(VLOOKUP(E2521,Funcionários!$C$8:$E$207,3,FALSE),"")</f>
        <v/>
      </c>
      <c r="AC2521" s="50" t="str">
        <f>IF(AB2521="","",IF(COUNTIFS($AB$7:$AB$3006,AB2521,$AQ$7:$AQ$3006,'RC'!$E$6)=0,"",COUNTIFS($M$7:$M$3006,"Concluída no prazo",$AB$7:$AB$3006,AB2521,$AQ$7:$AQ$3006,'RC'!$E$6)/COUNTIFS($AB$7:$AB$3006,AB2521,$AQ$7:$AQ$3006,'RC'!$E$6)))</f>
        <v/>
      </c>
      <c r="AD2521" s="48">
        <f>SUMIF($AQ$7:$AQ$3006,'RC'!$E$6,$J$7:$J$3006)+SUMIF($AQ$7:$AQ$3006,'RC'!$E$6,$L$7:$L$3006)</f>
        <v>21</v>
      </c>
      <c r="AF2521" s="48">
        <v>2.4859999999992301E-2</v>
      </c>
      <c r="AG2521" s="48">
        <f>IF(OR(AQ2521="",AQ2521&lt;&gt;'RC'!$E$6,AB2521&lt;&gt;'RC'!$D$21),0,1)</f>
        <v>0</v>
      </c>
      <c r="AH2521" s="48">
        <f t="shared" si="878"/>
        <v>2.4859999999992301E-2</v>
      </c>
      <c r="AI2521" s="48" t="str">
        <f t="shared" si="860"/>
        <v/>
      </c>
      <c r="AJ2521" s="48" t="str">
        <f t="shared" si="861"/>
        <v/>
      </c>
      <c r="AK2521" s="52" t="str">
        <f t="shared" si="862"/>
        <v/>
      </c>
      <c r="AL2521" s="52" t="str">
        <f t="shared" si="863"/>
        <v/>
      </c>
      <c r="AM2521" s="48" t="str">
        <f t="shared" si="864"/>
        <v/>
      </c>
      <c r="AN2521" s="48" t="str">
        <f t="shared" si="865"/>
        <v/>
      </c>
      <c r="AP2521" s="18" t="str">
        <f t="shared" si="866"/>
        <v/>
      </c>
      <c r="AQ2521" s="18" t="str">
        <f t="shared" si="867"/>
        <v/>
      </c>
      <c r="AR2521" s="18">
        <v>2.486E-2</v>
      </c>
      <c r="AS2521" s="18">
        <f>IF(AF!$D$27="Todos",1,IF(M2521=AF!$D$27,1,0))</f>
        <v>1</v>
      </c>
      <c r="AT2521" s="53">
        <f>IF(AND(E2521=AF!$D$6,OR(LT!M2521=AF!$D$27,AF!$D$27="Todos"),OR(AP2521=AF!$E$8,AQ2521=AF!$E$8)),AR2521+AS2521,0)</f>
        <v>0</v>
      </c>
      <c r="AU2521" s="18" t="str">
        <f t="shared" si="868"/>
        <v/>
      </c>
      <c r="AV2521" s="54" t="str">
        <f t="shared" si="869"/>
        <v/>
      </c>
      <c r="AW2521" s="54" t="str">
        <f t="shared" si="870"/>
        <v/>
      </c>
      <c r="AX2521" s="18" t="str">
        <f t="shared" si="871"/>
        <v/>
      </c>
      <c r="AY2521" s="18" t="str">
        <f t="shared" si="872"/>
        <v/>
      </c>
      <c r="BA2521" s="18">
        <f>IF($E2521=AF!$D$6,IF($M2521="Concluída no prazo",2,IF($M2521="Concluída com atraso",1,0)),0)</f>
        <v>0</v>
      </c>
      <c r="BB2521" s="18">
        <f>IF($E2521=AF!$D$6,IF($M2521="Atrasada",2,IF($M2521="Concluída com atraso",1,0)),0)</f>
        <v>0</v>
      </c>
      <c r="BC2521" s="18">
        <v>2.5149999999999999E-2</v>
      </c>
      <c r="BD2521" s="18">
        <f t="shared" si="879"/>
        <v>2.5149999999999999E-2</v>
      </c>
      <c r="BE2521" s="18">
        <f t="shared" si="879"/>
        <v>2.5149999999999999E-2</v>
      </c>
      <c r="BF2521" s="18" t="str">
        <f t="shared" si="873"/>
        <v/>
      </c>
      <c r="BN2521" s="18" t="str">
        <f t="shared" si="874"/>
        <v>s</v>
      </c>
    </row>
    <row r="2522" spans="3:66" ht="50.1" customHeight="1" thickTop="1" thickBot="1" x14ac:dyDescent="0.3">
      <c r="C2522" s="46"/>
      <c r="D2522" s="46"/>
      <c r="E2522" s="46"/>
      <c r="F2522" s="122"/>
      <c r="G2522" s="122"/>
      <c r="H2522" s="78" t="str">
        <f t="shared" si="875"/>
        <v/>
      </c>
      <c r="I2522" s="78" t="str">
        <f t="shared" si="876"/>
        <v/>
      </c>
      <c r="J2522" s="16"/>
      <c r="K2522" s="46" t="str">
        <f t="shared" si="877"/>
        <v/>
      </c>
      <c r="L2522" s="16"/>
      <c r="M2522" s="16"/>
      <c r="N2522" s="46"/>
      <c r="O2522" s="47" t="str">
        <f t="shared" si="880"/>
        <v/>
      </c>
      <c r="P2522" s="47"/>
      <c r="Q2522" s="48" t="str">
        <f>IFERROR(VLOOKUP(E2522,Funcionários!$C$8:$E$207,3,FALSE),"")</f>
        <v/>
      </c>
      <c r="R2522" s="47"/>
      <c r="S2522" s="49" t="str">
        <f t="shared" si="881"/>
        <v/>
      </c>
      <c r="T2522" s="49">
        <v>2.5159999999999998E-2</v>
      </c>
      <c r="U2522" s="48" t="str">
        <f>IF(Funcionários!C2523=0,"",Funcionários!C2523)</f>
        <v/>
      </c>
      <c r="V2522" s="50">
        <f>IF(U2522="",0,IF(COUNTIFS($E$7:$E$3006,U2522,$I$7:$I$3006,'RC'!$E$6)=0,0,COUNTIFS($M$7:$M$3006,"Concluída no prazo",$E$7:$E$3006,U2522,$I$7:$I$3006,'RC'!$E$6)/COUNTIFS($E$7:$E$3006,U2522,$I$7:$I$3006,'RC'!$E$6)))</f>
        <v>0</v>
      </c>
      <c r="W2522" s="49">
        <f>SUMIFS($J$7:$J$3006,$E$7:$E$3006,U2522,$I$7:$I$3006,'RC'!$E$6)+SUMIFS($L$7:$L$3006,$E$7:$E$3006,U2522,$I$7:$I$3006,'RC'!$E$6)</f>
        <v>0</v>
      </c>
      <c r="X2522" s="48">
        <f>COUNTIFS($E$7:$E$3006,U2522,$I$7:$I$3006,'RC'!$E$6)</f>
        <v>0</v>
      </c>
      <c r="Y2522" s="48"/>
      <c r="Z2522" s="51" t="str">
        <f>IF(AQ2522='RC'!$E$6,AC2522*1000+AD2522,"")</f>
        <v/>
      </c>
      <c r="AA2522" s="51" t="str">
        <f>IF(AB2522="","",IF(AQ2522='RC'!$E$6,AC2522*1000-AD2522,""))</f>
        <v/>
      </c>
      <c r="AB2522" s="48" t="str">
        <f>IFERROR(VLOOKUP(E2522,Funcionários!$C$8:$E$207,3,FALSE),"")</f>
        <v/>
      </c>
      <c r="AC2522" s="50" t="str">
        <f>IF(AB2522="","",IF(COUNTIFS($AB$7:$AB$3006,AB2522,$AQ$7:$AQ$3006,'RC'!$E$6)=0,"",COUNTIFS($M$7:$M$3006,"Concluída no prazo",$AB$7:$AB$3006,AB2522,$AQ$7:$AQ$3006,'RC'!$E$6)/COUNTIFS($AB$7:$AB$3006,AB2522,$AQ$7:$AQ$3006,'RC'!$E$6)))</f>
        <v/>
      </c>
      <c r="AD2522" s="48">
        <f>SUMIF($AQ$7:$AQ$3006,'RC'!$E$6,$J$7:$J$3006)+SUMIF($AQ$7:$AQ$3006,'RC'!$E$6,$L$7:$L$3006)</f>
        <v>21</v>
      </c>
      <c r="AF2522" s="48">
        <v>2.4849999999992298E-2</v>
      </c>
      <c r="AG2522" s="48">
        <f>IF(OR(AQ2522="",AQ2522&lt;&gt;'RC'!$E$6,AB2522&lt;&gt;'RC'!$D$21),0,1)</f>
        <v>0</v>
      </c>
      <c r="AH2522" s="48">
        <f t="shared" si="878"/>
        <v>2.4849999999992298E-2</v>
      </c>
      <c r="AI2522" s="48" t="str">
        <f t="shared" si="860"/>
        <v/>
      </c>
      <c r="AJ2522" s="48" t="str">
        <f t="shared" si="861"/>
        <v/>
      </c>
      <c r="AK2522" s="52" t="str">
        <f t="shared" si="862"/>
        <v/>
      </c>
      <c r="AL2522" s="52" t="str">
        <f t="shared" si="863"/>
        <v/>
      </c>
      <c r="AM2522" s="48" t="str">
        <f t="shared" si="864"/>
        <v/>
      </c>
      <c r="AN2522" s="48" t="str">
        <f t="shared" si="865"/>
        <v/>
      </c>
      <c r="AP2522" s="18" t="str">
        <f t="shared" si="866"/>
        <v/>
      </c>
      <c r="AQ2522" s="18" t="str">
        <f t="shared" si="867"/>
        <v/>
      </c>
      <c r="AR2522" s="18">
        <v>2.4850000000000001E-2</v>
      </c>
      <c r="AS2522" s="18">
        <f>IF(AF!$D$27="Todos",1,IF(M2522=AF!$D$27,1,0))</f>
        <v>1</v>
      </c>
      <c r="AT2522" s="53">
        <f>IF(AND(E2522=AF!$D$6,OR(LT!M2522=AF!$D$27,AF!$D$27="Todos"),OR(AP2522=AF!$E$8,AQ2522=AF!$E$8)),AR2522+AS2522,0)</f>
        <v>0</v>
      </c>
      <c r="AU2522" s="18" t="str">
        <f t="shared" si="868"/>
        <v/>
      </c>
      <c r="AV2522" s="54" t="str">
        <f t="shared" si="869"/>
        <v/>
      </c>
      <c r="AW2522" s="54" t="str">
        <f t="shared" si="870"/>
        <v/>
      </c>
      <c r="AX2522" s="18" t="str">
        <f t="shared" si="871"/>
        <v/>
      </c>
      <c r="AY2522" s="18" t="str">
        <f t="shared" si="872"/>
        <v/>
      </c>
      <c r="BA2522" s="18">
        <f>IF($E2522=AF!$D$6,IF($M2522="Concluída no prazo",2,IF($M2522="Concluída com atraso",1,0)),0)</f>
        <v>0</v>
      </c>
      <c r="BB2522" s="18">
        <f>IF($E2522=AF!$D$6,IF($M2522="Atrasada",2,IF($M2522="Concluída com atraso",1,0)),0)</f>
        <v>0</v>
      </c>
      <c r="BC2522" s="18">
        <v>2.5159999999999998E-2</v>
      </c>
      <c r="BD2522" s="18">
        <f t="shared" si="879"/>
        <v>2.5159999999999998E-2</v>
      </c>
      <c r="BE2522" s="18">
        <f t="shared" si="879"/>
        <v>2.5159999999999998E-2</v>
      </c>
      <c r="BF2522" s="18" t="str">
        <f t="shared" si="873"/>
        <v/>
      </c>
      <c r="BN2522" s="18" t="str">
        <f t="shared" si="874"/>
        <v>s</v>
      </c>
    </row>
    <row r="2523" spans="3:66" ht="50.1" customHeight="1" thickTop="1" thickBot="1" x14ac:dyDescent="0.3">
      <c r="C2523" s="46"/>
      <c r="D2523" s="46"/>
      <c r="E2523" s="46"/>
      <c r="F2523" s="122"/>
      <c r="G2523" s="122"/>
      <c r="H2523" s="78" t="str">
        <f t="shared" si="875"/>
        <v/>
      </c>
      <c r="I2523" s="78" t="str">
        <f t="shared" si="876"/>
        <v/>
      </c>
      <c r="J2523" s="16"/>
      <c r="K2523" s="46" t="str">
        <f t="shared" si="877"/>
        <v/>
      </c>
      <c r="L2523" s="16"/>
      <c r="M2523" s="16"/>
      <c r="N2523" s="46"/>
      <c r="O2523" s="47" t="str">
        <f t="shared" si="880"/>
        <v/>
      </c>
      <c r="P2523" s="47"/>
      <c r="Q2523" s="48" t="str">
        <f>IFERROR(VLOOKUP(E2523,Funcionários!$C$8:$E$207,3,FALSE),"")</f>
        <v/>
      </c>
      <c r="R2523" s="47"/>
      <c r="S2523" s="49" t="str">
        <f t="shared" si="881"/>
        <v/>
      </c>
      <c r="T2523" s="49">
        <v>2.5170000000000001E-2</v>
      </c>
      <c r="U2523" s="48" t="str">
        <f>IF(Funcionários!C2524=0,"",Funcionários!C2524)</f>
        <v/>
      </c>
      <c r="V2523" s="50">
        <f>IF(U2523="",0,IF(COUNTIFS($E$7:$E$3006,U2523,$I$7:$I$3006,'RC'!$E$6)=0,0,COUNTIFS($M$7:$M$3006,"Concluída no prazo",$E$7:$E$3006,U2523,$I$7:$I$3006,'RC'!$E$6)/COUNTIFS($E$7:$E$3006,U2523,$I$7:$I$3006,'RC'!$E$6)))</f>
        <v>0</v>
      </c>
      <c r="W2523" s="49">
        <f>SUMIFS($J$7:$J$3006,$E$7:$E$3006,U2523,$I$7:$I$3006,'RC'!$E$6)+SUMIFS($L$7:$L$3006,$E$7:$E$3006,U2523,$I$7:$I$3006,'RC'!$E$6)</f>
        <v>0</v>
      </c>
      <c r="X2523" s="48">
        <f>COUNTIFS($E$7:$E$3006,U2523,$I$7:$I$3006,'RC'!$E$6)</f>
        <v>0</v>
      </c>
      <c r="Y2523" s="48"/>
      <c r="Z2523" s="51" t="str">
        <f>IF(AQ2523='RC'!$E$6,AC2523*1000+AD2523,"")</f>
        <v/>
      </c>
      <c r="AA2523" s="51" t="str">
        <f>IF(AB2523="","",IF(AQ2523='RC'!$E$6,AC2523*1000-AD2523,""))</f>
        <v/>
      </c>
      <c r="AB2523" s="48" t="str">
        <f>IFERROR(VLOOKUP(E2523,Funcionários!$C$8:$E$207,3,FALSE),"")</f>
        <v/>
      </c>
      <c r="AC2523" s="50" t="str">
        <f>IF(AB2523="","",IF(COUNTIFS($AB$7:$AB$3006,AB2523,$AQ$7:$AQ$3006,'RC'!$E$6)=0,"",COUNTIFS($M$7:$M$3006,"Concluída no prazo",$AB$7:$AB$3006,AB2523,$AQ$7:$AQ$3006,'RC'!$E$6)/COUNTIFS($AB$7:$AB$3006,AB2523,$AQ$7:$AQ$3006,'RC'!$E$6)))</f>
        <v/>
      </c>
      <c r="AD2523" s="48">
        <f>SUMIF($AQ$7:$AQ$3006,'RC'!$E$6,$J$7:$J$3006)+SUMIF($AQ$7:$AQ$3006,'RC'!$E$6,$L$7:$L$3006)</f>
        <v>21</v>
      </c>
      <c r="AF2523" s="48">
        <v>2.4839999999992299E-2</v>
      </c>
      <c r="AG2523" s="48">
        <f>IF(OR(AQ2523="",AQ2523&lt;&gt;'RC'!$E$6,AB2523&lt;&gt;'RC'!$D$21),0,1)</f>
        <v>0</v>
      </c>
      <c r="AH2523" s="48">
        <f t="shared" si="878"/>
        <v>2.4839999999992299E-2</v>
      </c>
      <c r="AI2523" s="48" t="str">
        <f t="shared" si="860"/>
        <v/>
      </c>
      <c r="AJ2523" s="48" t="str">
        <f t="shared" si="861"/>
        <v/>
      </c>
      <c r="AK2523" s="52" t="str">
        <f t="shared" si="862"/>
        <v/>
      </c>
      <c r="AL2523" s="52" t="str">
        <f t="shared" si="863"/>
        <v/>
      </c>
      <c r="AM2523" s="48" t="str">
        <f t="shared" si="864"/>
        <v/>
      </c>
      <c r="AN2523" s="48" t="str">
        <f t="shared" si="865"/>
        <v/>
      </c>
      <c r="AP2523" s="18" t="str">
        <f t="shared" si="866"/>
        <v/>
      </c>
      <c r="AQ2523" s="18" t="str">
        <f t="shared" si="867"/>
        <v/>
      </c>
      <c r="AR2523" s="18">
        <v>2.4840000000000001E-2</v>
      </c>
      <c r="AS2523" s="18">
        <f>IF(AF!$D$27="Todos",1,IF(M2523=AF!$D$27,1,0))</f>
        <v>1</v>
      </c>
      <c r="AT2523" s="53">
        <f>IF(AND(E2523=AF!$D$6,OR(LT!M2523=AF!$D$27,AF!$D$27="Todos"),OR(AP2523=AF!$E$8,AQ2523=AF!$E$8)),AR2523+AS2523,0)</f>
        <v>0</v>
      </c>
      <c r="AU2523" s="18" t="str">
        <f t="shared" si="868"/>
        <v/>
      </c>
      <c r="AV2523" s="54" t="str">
        <f t="shared" si="869"/>
        <v/>
      </c>
      <c r="AW2523" s="54" t="str">
        <f t="shared" si="870"/>
        <v/>
      </c>
      <c r="AX2523" s="18" t="str">
        <f t="shared" si="871"/>
        <v/>
      </c>
      <c r="AY2523" s="18" t="str">
        <f t="shared" si="872"/>
        <v/>
      </c>
      <c r="BA2523" s="18">
        <f>IF($E2523=AF!$D$6,IF($M2523="Concluída no prazo",2,IF($M2523="Concluída com atraso",1,0)),0)</f>
        <v>0</v>
      </c>
      <c r="BB2523" s="18">
        <f>IF($E2523=AF!$D$6,IF($M2523="Atrasada",2,IF($M2523="Concluída com atraso",1,0)),0)</f>
        <v>0</v>
      </c>
      <c r="BC2523" s="18">
        <v>2.5170000000000001E-2</v>
      </c>
      <c r="BD2523" s="18">
        <f t="shared" si="879"/>
        <v>2.5170000000000001E-2</v>
      </c>
      <c r="BE2523" s="18">
        <f t="shared" si="879"/>
        <v>2.5170000000000001E-2</v>
      </c>
      <c r="BF2523" s="18" t="str">
        <f t="shared" si="873"/>
        <v/>
      </c>
      <c r="BN2523" s="18" t="str">
        <f t="shared" si="874"/>
        <v>s</v>
      </c>
    </row>
    <row r="2524" spans="3:66" ht="50.1" customHeight="1" thickTop="1" thickBot="1" x14ac:dyDescent="0.3">
      <c r="C2524" s="46"/>
      <c r="D2524" s="46"/>
      <c r="E2524" s="46"/>
      <c r="F2524" s="122"/>
      <c r="G2524" s="122"/>
      <c r="H2524" s="78" t="str">
        <f t="shared" si="875"/>
        <v/>
      </c>
      <c r="I2524" s="78" t="str">
        <f t="shared" si="876"/>
        <v/>
      </c>
      <c r="J2524" s="16"/>
      <c r="K2524" s="46" t="str">
        <f t="shared" si="877"/>
        <v/>
      </c>
      <c r="L2524" s="16"/>
      <c r="M2524" s="16"/>
      <c r="N2524" s="46"/>
      <c r="O2524" s="47" t="str">
        <f t="shared" si="880"/>
        <v/>
      </c>
      <c r="P2524" s="47"/>
      <c r="Q2524" s="48" t="str">
        <f>IFERROR(VLOOKUP(E2524,Funcionários!$C$8:$E$207,3,FALSE),"")</f>
        <v/>
      </c>
      <c r="R2524" s="47"/>
      <c r="S2524" s="49" t="str">
        <f t="shared" si="881"/>
        <v/>
      </c>
      <c r="T2524" s="49">
        <v>2.5180000000000001E-2</v>
      </c>
      <c r="U2524" s="48" t="str">
        <f>IF(Funcionários!C2525=0,"",Funcionários!C2525)</f>
        <v/>
      </c>
      <c r="V2524" s="50">
        <f>IF(U2524="",0,IF(COUNTIFS($E$7:$E$3006,U2524,$I$7:$I$3006,'RC'!$E$6)=0,0,COUNTIFS($M$7:$M$3006,"Concluída no prazo",$E$7:$E$3006,U2524,$I$7:$I$3006,'RC'!$E$6)/COUNTIFS($E$7:$E$3006,U2524,$I$7:$I$3006,'RC'!$E$6)))</f>
        <v>0</v>
      </c>
      <c r="W2524" s="49">
        <f>SUMIFS($J$7:$J$3006,$E$7:$E$3006,U2524,$I$7:$I$3006,'RC'!$E$6)+SUMIFS($L$7:$L$3006,$E$7:$E$3006,U2524,$I$7:$I$3006,'RC'!$E$6)</f>
        <v>0</v>
      </c>
      <c r="X2524" s="48">
        <f>COUNTIFS($E$7:$E$3006,U2524,$I$7:$I$3006,'RC'!$E$6)</f>
        <v>0</v>
      </c>
      <c r="Y2524" s="48"/>
      <c r="Z2524" s="51" t="str">
        <f>IF(AQ2524='RC'!$E$6,AC2524*1000+AD2524,"")</f>
        <v/>
      </c>
      <c r="AA2524" s="51" t="str">
        <f>IF(AB2524="","",IF(AQ2524='RC'!$E$6,AC2524*1000-AD2524,""))</f>
        <v/>
      </c>
      <c r="AB2524" s="48" t="str">
        <f>IFERROR(VLOOKUP(E2524,Funcionários!$C$8:$E$207,3,FALSE),"")</f>
        <v/>
      </c>
      <c r="AC2524" s="50" t="str">
        <f>IF(AB2524="","",IF(COUNTIFS($AB$7:$AB$3006,AB2524,$AQ$7:$AQ$3006,'RC'!$E$6)=0,"",COUNTIFS($M$7:$M$3006,"Concluída no prazo",$AB$7:$AB$3006,AB2524,$AQ$7:$AQ$3006,'RC'!$E$6)/COUNTIFS($AB$7:$AB$3006,AB2524,$AQ$7:$AQ$3006,'RC'!$E$6)))</f>
        <v/>
      </c>
      <c r="AD2524" s="48">
        <f>SUMIF($AQ$7:$AQ$3006,'RC'!$E$6,$J$7:$J$3006)+SUMIF($AQ$7:$AQ$3006,'RC'!$E$6,$L$7:$L$3006)</f>
        <v>21</v>
      </c>
      <c r="AF2524" s="48">
        <v>2.4829999999992299E-2</v>
      </c>
      <c r="AG2524" s="48">
        <f>IF(OR(AQ2524="",AQ2524&lt;&gt;'RC'!$E$6,AB2524&lt;&gt;'RC'!$D$21),0,1)</f>
        <v>0</v>
      </c>
      <c r="AH2524" s="48">
        <f t="shared" si="878"/>
        <v>2.4829999999992299E-2</v>
      </c>
      <c r="AI2524" s="48" t="str">
        <f t="shared" si="860"/>
        <v/>
      </c>
      <c r="AJ2524" s="48" t="str">
        <f t="shared" si="861"/>
        <v/>
      </c>
      <c r="AK2524" s="52" t="str">
        <f t="shared" si="862"/>
        <v/>
      </c>
      <c r="AL2524" s="52" t="str">
        <f t="shared" si="863"/>
        <v/>
      </c>
      <c r="AM2524" s="48" t="str">
        <f t="shared" si="864"/>
        <v/>
      </c>
      <c r="AN2524" s="48" t="str">
        <f t="shared" si="865"/>
        <v/>
      </c>
      <c r="AP2524" s="18" t="str">
        <f t="shared" si="866"/>
        <v/>
      </c>
      <c r="AQ2524" s="18" t="str">
        <f t="shared" si="867"/>
        <v/>
      </c>
      <c r="AR2524" s="18">
        <v>2.4830000000000001E-2</v>
      </c>
      <c r="AS2524" s="18">
        <f>IF(AF!$D$27="Todos",1,IF(M2524=AF!$D$27,1,0))</f>
        <v>1</v>
      </c>
      <c r="AT2524" s="53">
        <f>IF(AND(E2524=AF!$D$6,OR(LT!M2524=AF!$D$27,AF!$D$27="Todos"),OR(AP2524=AF!$E$8,AQ2524=AF!$E$8)),AR2524+AS2524,0)</f>
        <v>0</v>
      </c>
      <c r="AU2524" s="18" t="str">
        <f t="shared" si="868"/>
        <v/>
      </c>
      <c r="AV2524" s="54" t="str">
        <f t="shared" si="869"/>
        <v/>
      </c>
      <c r="AW2524" s="54" t="str">
        <f t="shared" si="870"/>
        <v/>
      </c>
      <c r="AX2524" s="18" t="str">
        <f t="shared" si="871"/>
        <v/>
      </c>
      <c r="AY2524" s="18" t="str">
        <f t="shared" si="872"/>
        <v/>
      </c>
      <c r="BA2524" s="18">
        <f>IF($E2524=AF!$D$6,IF($M2524="Concluída no prazo",2,IF($M2524="Concluída com atraso",1,0)),0)</f>
        <v>0</v>
      </c>
      <c r="BB2524" s="18">
        <f>IF($E2524=AF!$D$6,IF($M2524="Atrasada",2,IF($M2524="Concluída com atraso",1,0)),0)</f>
        <v>0</v>
      </c>
      <c r="BC2524" s="18">
        <v>2.5180000000000001E-2</v>
      </c>
      <c r="BD2524" s="18">
        <f t="shared" si="879"/>
        <v>2.5180000000000001E-2</v>
      </c>
      <c r="BE2524" s="18">
        <f t="shared" si="879"/>
        <v>2.5180000000000001E-2</v>
      </c>
      <c r="BF2524" s="18" t="str">
        <f t="shared" si="873"/>
        <v/>
      </c>
      <c r="BN2524" s="18" t="str">
        <f t="shared" si="874"/>
        <v>s</v>
      </c>
    </row>
    <row r="2525" spans="3:66" ht="50.1" customHeight="1" thickTop="1" thickBot="1" x14ac:dyDescent="0.3">
      <c r="C2525" s="46"/>
      <c r="D2525" s="46"/>
      <c r="E2525" s="46"/>
      <c r="F2525" s="122"/>
      <c r="G2525" s="122"/>
      <c r="H2525" s="78" t="str">
        <f t="shared" si="875"/>
        <v/>
      </c>
      <c r="I2525" s="78" t="str">
        <f t="shared" si="876"/>
        <v/>
      </c>
      <c r="J2525" s="16"/>
      <c r="K2525" s="46" t="str">
        <f t="shared" si="877"/>
        <v/>
      </c>
      <c r="L2525" s="16"/>
      <c r="M2525" s="16"/>
      <c r="N2525" s="46"/>
      <c r="O2525" s="47" t="str">
        <f t="shared" si="880"/>
        <v/>
      </c>
      <c r="P2525" s="47"/>
      <c r="Q2525" s="48" t="str">
        <f>IFERROR(VLOOKUP(E2525,Funcionários!$C$8:$E$207,3,FALSE),"")</f>
        <v/>
      </c>
      <c r="R2525" s="47"/>
      <c r="S2525" s="49" t="str">
        <f t="shared" si="881"/>
        <v/>
      </c>
      <c r="T2525" s="49">
        <v>2.5190000000000001E-2</v>
      </c>
      <c r="U2525" s="48" t="str">
        <f>IF(Funcionários!C2526=0,"",Funcionários!C2526)</f>
        <v/>
      </c>
      <c r="V2525" s="50">
        <f>IF(U2525="",0,IF(COUNTIFS($E$7:$E$3006,U2525,$I$7:$I$3006,'RC'!$E$6)=0,0,COUNTIFS($M$7:$M$3006,"Concluída no prazo",$E$7:$E$3006,U2525,$I$7:$I$3006,'RC'!$E$6)/COUNTIFS($E$7:$E$3006,U2525,$I$7:$I$3006,'RC'!$E$6)))</f>
        <v>0</v>
      </c>
      <c r="W2525" s="49">
        <f>SUMIFS($J$7:$J$3006,$E$7:$E$3006,U2525,$I$7:$I$3006,'RC'!$E$6)+SUMIFS($L$7:$L$3006,$E$7:$E$3006,U2525,$I$7:$I$3006,'RC'!$E$6)</f>
        <v>0</v>
      </c>
      <c r="X2525" s="48">
        <f>COUNTIFS($E$7:$E$3006,U2525,$I$7:$I$3006,'RC'!$E$6)</f>
        <v>0</v>
      </c>
      <c r="Y2525" s="48"/>
      <c r="Z2525" s="51" t="str">
        <f>IF(AQ2525='RC'!$E$6,AC2525*1000+AD2525,"")</f>
        <v/>
      </c>
      <c r="AA2525" s="51" t="str">
        <f>IF(AB2525="","",IF(AQ2525='RC'!$E$6,AC2525*1000-AD2525,""))</f>
        <v/>
      </c>
      <c r="AB2525" s="48" t="str">
        <f>IFERROR(VLOOKUP(E2525,Funcionários!$C$8:$E$207,3,FALSE),"")</f>
        <v/>
      </c>
      <c r="AC2525" s="50" t="str">
        <f>IF(AB2525="","",IF(COUNTIFS($AB$7:$AB$3006,AB2525,$AQ$7:$AQ$3006,'RC'!$E$6)=0,"",COUNTIFS($M$7:$M$3006,"Concluída no prazo",$AB$7:$AB$3006,AB2525,$AQ$7:$AQ$3006,'RC'!$E$6)/COUNTIFS($AB$7:$AB$3006,AB2525,$AQ$7:$AQ$3006,'RC'!$E$6)))</f>
        <v/>
      </c>
      <c r="AD2525" s="48">
        <f>SUMIF($AQ$7:$AQ$3006,'RC'!$E$6,$J$7:$J$3006)+SUMIF($AQ$7:$AQ$3006,'RC'!$E$6,$L$7:$L$3006)</f>
        <v>21</v>
      </c>
      <c r="AF2525" s="48">
        <v>2.48199999999923E-2</v>
      </c>
      <c r="AG2525" s="48">
        <f>IF(OR(AQ2525="",AQ2525&lt;&gt;'RC'!$E$6,AB2525&lt;&gt;'RC'!$D$21),0,1)</f>
        <v>0</v>
      </c>
      <c r="AH2525" s="48">
        <f t="shared" si="878"/>
        <v>2.48199999999923E-2</v>
      </c>
      <c r="AI2525" s="48" t="str">
        <f t="shared" si="860"/>
        <v/>
      </c>
      <c r="AJ2525" s="48" t="str">
        <f t="shared" si="861"/>
        <v/>
      </c>
      <c r="AK2525" s="52" t="str">
        <f t="shared" si="862"/>
        <v/>
      </c>
      <c r="AL2525" s="52" t="str">
        <f t="shared" si="863"/>
        <v/>
      </c>
      <c r="AM2525" s="48" t="str">
        <f t="shared" si="864"/>
        <v/>
      </c>
      <c r="AN2525" s="48" t="str">
        <f t="shared" si="865"/>
        <v/>
      </c>
      <c r="AP2525" s="18" t="str">
        <f t="shared" si="866"/>
        <v/>
      </c>
      <c r="AQ2525" s="18" t="str">
        <f t="shared" si="867"/>
        <v/>
      </c>
      <c r="AR2525" s="18">
        <v>2.4819999999999998E-2</v>
      </c>
      <c r="AS2525" s="18">
        <f>IF(AF!$D$27="Todos",1,IF(M2525=AF!$D$27,1,0))</f>
        <v>1</v>
      </c>
      <c r="AT2525" s="53">
        <f>IF(AND(E2525=AF!$D$6,OR(LT!M2525=AF!$D$27,AF!$D$27="Todos"),OR(AP2525=AF!$E$8,AQ2525=AF!$E$8)),AR2525+AS2525,0)</f>
        <v>0</v>
      </c>
      <c r="AU2525" s="18" t="str">
        <f t="shared" si="868"/>
        <v/>
      </c>
      <c r="AV2525" s="54" t="str">
        <f t="shared" si="869"/>
        <v/>
      </c>
      <c r="AW2525" s="54" t="str">
        <f t="shared" si="870"/>
        <v/>
      </c>
      <c r="AX2525" s="18" t="str">
        <f t="shared" si="871"/>
        <v/>
      </c>
      <c r="AY2525" s="18" t="str">
        <f t="shared" si="872"/>
        <v/>
      </c>
      <c r="BA2525" s="18">
        <f>IF($E2525=AF!$D$6,IF($M2525="Concluída no prazo",2,IF($M2525="Concluída com atraso",1,0)),0)</f>
        <v>0</v>
      </c>
      <c r="BB2525" s="18">
        <f>IF($E2525=AF!$D$6,IF($M2525="Atrasada",2,IF($M2525="Concluída com atraso",1,0)),0)</f>
        <v>0</v>
      </c>
      <c r="BC2525" s="18">
        <v>2.5190000000000001E-2</v>
      </c>
      <c r="BD2525" s="18">
        <f t="shared" si="879"/>
        <v>2.5190000000000001E-2</v>
      </c>
      <c r="BE2525" s="18">
        <f t="shared" si="879"/>
        <v>2.5190000000000001E-2</v>
      </c>
      <c r="BF2525" s="18" t="str">
        <f t="shared" si="873"/>
        <v/>
      </c>
      <c r="BN2525" s="18" t="str">
        <f t="shared" si="874"/>
        <v>s</v>
      </c>
    </row>
    <row r="2526" spans="3:66" ht="50.1" customHeight="1" thickTop="1" thickBot="1" x14ac:dyDescent="0.3">
      <c r="C2526" s="46"/>
      <c r="D2526" s="46"/>
      <c r="E2526" s="46"/>
      <c r="F2526" s="122"/>
      <c r="G2526" s="122"/>
      <c r="H2526" s="78" t="str">
        <f t="shared" si="875"/>
        <v/>
      </c>
      <c r="I2526" s="78" t="str">
        <f t="shared" si="876"/>
        <v/>
      </c>
      <c r="J2526" s="16"/>
      <c r="K2526" s="46" t="str">
        <f t="shared" si="877"/>
        <v/>
      </c>
      <c r="L2526" s="16"/>
      <c r="M2526" s="16"/>
      <c r="N2526" s="46"/>
      <c r="O2526" s="47" t="str">
        <f t="shared" si="880"/>
        <v/>
      </c>
      <c r="P2526" s="47"/>
      <c r="Q2526" s="48" t="str">
        <f>IFERROR(VLOOKUP(E2526,Funcionários!$C$8:$E$207,3,FALSE),"")</f>
        <v/>
      </c>
      <c r="R2526" s="47"/>
      <c r="S2526" s="49" t="str">
        <f t="shared" si="881"/>
        <v/>
      </c>
      <c r="T2526" s="49">
        <v>2.52E-2</v>
      </c>
      <c r="U2526" s="48" t="str">
        <f>IF(Funcionários!C2527=0,"",Funcionários!C2527)</f>
        <v/>
      </c>
      <c r="V2526" s="50">
        <f>IF(U2526="",0,IF(COUNTIFS($E$7:$E$3006,U2526,$I$7:$I$3006,'RC'!$E$6)=0,0,COUNTIFS($M$7:$M$3006,"Concluída no prazo",$E$7:$E$3006,U2526,$I$7:$I$3006,'RC'!$E$6)/COUNTIFS($E$7:$E$3006,U2526,$I$7:$I$3006,'RC'!$E$6)))</f>
        <v>0</v>
      </c>
      <c r="W2526" s="49">
        <f>SUMIFS($J$7:$J$3006,$E$7:$E$3006,U2526,$I$7:$I$3006,'RC'!$E$6)+SUMIFS($L$7:$L$3006,$E$7:$E$3006,U2526,$I$7:$I$3006,'RC'!$E$6)</f>
        <v>0</v>
      </c>
      <c r="X2526" s="48">
        <f>COUNTIFS($E$7:$E$3006,U2526,$I$7:$I$3006,'RC'!$E$6)</f>
        <v>0</v>
      </c>
      <c r="Y2526" s="48"/>
      <c r="Z2526" s="51" t="str">
        <f>IF(AQ2526='RC'!$E$6,AC2526*1000+AD2526,"")</f>
        <v/>
      </c>
      <c r="AA2526" s="51" t="str">
        <f>IF(AB2526="","",IF(AQ2526='RC'!$E$6,AC2526*1000-AD2526,""))</f>
        <v/>
      </c>
      <c r="AB2526" s="48" t="str">
        <f>IFERROR(VLOOKUP(E2526,Funcionários!$C$8:$E$207,3,FALSE),"")</f>
        <v/>
      </c>
      <c r="AC2526" s="50" t="str">
        <f>IF(AB2526="","",IF(COUNTIFS($AB$7:$AB$3006,AB2526,$AQ$7:$AQ$3006,'RC'!$E$6)=0,"",COUNTIFS($M$7:$M$3006,"Concluída no prazo",$AB$7:$AB$3006,AB2526,$AQ$7:$AQ$3006,'RC'!$E$6)/COUNTIFS($AB$7:$AB$3006,AB2526,$AQ$7:$AQ$3006,'RC'!$E$6)))</f>
        <v/>
      </c>
      <c r="AD2526" s="48">
        <f>SUMIF($AQ$7:$AQ$3006,'RC'!$E$6,$J$7:$J$3006)+SUMIF($AQ$7:$AQ$3006,'RC'!$E$6,$L$7:$L$3006)</f>
        <v>21</v>
      </c>
      <c r="AF2526" s="48">
        <v>2.48099999999923E-2</v>
      </c>
      <c r="AG2526" s="48">
        <f>IF(OR(AQ2526="",AQ2526&lt;&gt;'RC'!$E$6,AB2526&lt;&gt;'RC'!$D$21),0,1)</f>
        <v>0</v>
      </c>
      <c r="AH2526" s="48">
        <f t="shared" si="878"/>
        <v>2.48099999999923E-2</v>
      </c>
      <c r="AI2526" s="48" t="str">
        <f t="shared" si="860"/>
        <v/>
      </c>
      <c r="AJ2526" s="48" t="str">
        <f t="shared" si="861"/>
        <v/>
      </c>
      <c r="AK2526" s="52" t="str">
        <f t="shared" si="862"/>
        <v/>
      </c>
      <c r="AL2526" s="52" t="str">
        <f t="shared" si="863"/>
        <v/>
      </c>
      <c r="AM2526" s="48" t="str">
        <f t="shared" si="864"/>
        <v/>
      </c>
      <c r="AN2526" s="48" t="str">
        <f t="shared" si="865"/>
        <v/>
      </c>
      <c r="AP2526" s="18" t="str">
        <f t="shared" si="866"/>
        <v/>
      </c>
      <c r="AQ2526" s="18" t="str">
        <f t="shared" si="867"/>
        <v/>
      </c>
      <c r="AR2526" s="18">
        <v>2.4809999999999999E-2</v>
      </c>
      <c r="AS2526" s="18">
        <f>IF(AF!$D$27="Todos",1,IF(M2526=AF!$D$27,1,0))</f>
        <v>1</v>
      </c>
      <c r="AT2526" s="53">
        <f>IF(AND(E2526=AF!$D$6,OR(LT!M2526=AF!$D$27,AF!$D$27="Todos"),OR(AP2526=AF!$E$8,AQ2526=AF!$E$8)),AR2526+AS2526,0)</f>
        <v>0</v>
      </c>
      <c r="AU2526" s="18" t="str">
        <f t="shared" si="868"/>
        <v/>
      </c>
      <c r="AV2526" s="54" t="str">
        <f t="shared" si="869"/>
        <v/>
      </c>
      <c r="AW2526" s="54" t="str">
        <f t="shared" si="870"/>
        <v/>
      </c>
      <c r="AX2526" s="18" t="str">
        <f t="shared" si="871"/>
        <v/>
      </c>
      <c r="AY2526" s="18" t="str">
        <f t="shared" si="872"/>
        <v/>
      </c>
      <c r="BA2526" s="18">
        <f>IF($E2526=AF!$D$6,IF($M2526="Concluída no prazo",2,IF($M2526="Concluída com atraso",1,0)),0)</f>
        <v>0</v>
      </c>
      <c r="BB2526" s="18">
        <f>IF($E2526=AF!$D$6,IF($M2526="Atrasada",2,IF($M2526="Concluída com atraso",1,0)),0)</f>
        <v>0</v>
      </c>
      <c r="BC2526" s="18">
        <v>2.52E-2</v>
      </c>
      <c r="BD2526" s="18">
        <f t="shared" si="879"/>
        <v>2.52E-2</v>
      </c>
      <c r="BE2526" s="18">
        <f t="shared" si="879"/>
        <v>2.52E-2</v>
      </c>
      <c r="BF2526" s="18" t="str">
        <f t="shared" si="873"/>
        <v/>
      </c>
      <c r="BN2526" s="18" t="str">
        <f t="shared" si="874"/>
        <v>s</v>
      </c>
    </row>
    <row r="2527" spans="3:66" ht="50.1" customHeight="1" thickTop="1" thickBot="1" x14ac:dyDescent="0.3">
      <c r="C2527" s="46"/>
      <c r="D2527" s="46"/>
      <c r="E2527" s="46"/>
      <c r="F2527" s="122"/>
      <c r="G2527" s="122"/>
      <c r="H2527" s="78" t="str">
        <f t="shared" si="875"/>
        <v/>
      </c>
      <c r="I2527" s="78" t="str">
        <f t="shared" si="876"/>
        <v/>
      </c>
      <c r="J2527" s="16"/>
      <c r="K2527" s="46" t="str">
        <f t="shared" si="877"/>
        <v/>
      </c>
      <c r="L2527" s="16"/>
      <c r="M2527" s="16"/>
      <c r="N2527" s="46"/>
      <c r="O2527" s="47" t="str">
        <f t="shared" si="880"/>
        <v/>
      </c>
      <c r="P2527" s="47"/>
      <c r="Q2527" s="48" t="str">
        <f>IFERROR(VLOOKUP(E2527,Funcionários!$C$8:$E$207,3,FALSE),"")</f>
        <v/>
      </c>
      <c r="R2527" s="47"/>
      <c r="S2527" s="49" t="str">
        <f t="shared" si="881"/>
        <v/>
      </c>
      <c r="T2527" s="49">
        <v>2.521E-2</v>
      </c>
      <c r="U2527" s="48" t="str">
        <f>IF(Funcionários!C2528=0,"",Funcionários!C2528)</f>
        <v/>
      </c>
      <c r="V2527" s="50">
        <f>IF(U2527="",0,IF(COUNTIFS($E$7:$E$3006,U2527,$I$7:$I$3006,'RC'!$E$6)=0,0,COUNTIFS($M$7:$M$3006,"Concluída no prazo",$E$7:$E$3006,U2527,$I$7:$I$3006,'RC'!$E$6)/COUNTIFS($E$7:$E$3006,U2527,$I$7:$I$3006,'RC'!$E$6)))</f>
        <v>0</v>
      </c>
      <c r="W2527" s="49">
        <f>SUMIFS($J$7:$J$3006,$E$7:$E$3006,U2527,$I$7:$I$3006,'RC'!$E$6)+SUMIFS($L$7:$L$3006,$E$7:$E$3006,U2527,$I$7:$I$3006,'RC'!$E$6)</f>
        <v>0</v>
      </c>
      <c r="X2527" s="48">
        <f>COUNTIFS($E$7:$E$3006,U2527,$I$7:$I$3006,'RC'!$E$6)</f>
        <v>0</v>
      </c>
      <c r="Y2527" s="48"/>
      <c r="Z2527" s="51" t="str">
        <f>IF(AQ2527='RC'!$E$6,AC2527*1000+AD2527,"")</f>
        <v/>
      </c>
      <c r="AA2527" s="51" t="str">
        <f>IF(AB2527="","",IF(AQ2527='RC'!$E$6,AC2527*1000-AD2527,""))</f>
        <v/>
      </c>
      <c r="AB2527" s="48" t="str">
        <f>IFERROR(VLOOKUP(E2527,Funcionários!$C$8:$E$207,3,FALSE),"")</f>
        <v/>
      </c>
      <c r="AC2527" s="50" t="str">
        <f>IF(AB2527="","",IF(COUNTIFS($AB$7:$AB$3006,AB2527,$AQ$7:$AQ$3006,'RC'!$E$6)=0,"",COUNTIFS($M$7:$M$3006,"Concluída no prazo",$AB$7:$AB$3006,AB2527,$AQ$7:$AQ$3006,'RC'!$E$6)/COUNTIFS($AB$7:$AB$3006,AB2527,$AQ$7:$AQ$3006,'RC'!$E$6)))</f>
        <v/>
      </c>
      <c r="AD2527" s="48">
        <f>SUMIF($AQ$7:$AQ$3006,'RC'!$E$6,$J$7:$J$3006)+SUMIF($AQ$7:$AQ$3006,'RC'!$E$6,$L$7:$L$3006)</f>
        <v>21</v>
      </c>
      <c r="AF2527" s="48">
        <v>2.47999999999923E-2</v>
      </c>
      <c r="AG2527" s="48">
        <f>IF(OR(AQ2527="",AQ2527&lt;&gt;'RC'!$E$6,AB2527&lt;&gt;'RC'!$D$21),0,1)</f>
        <v>0</v>
      </c>
      <c r="AH2527" s="48">
        <f t="shared" si="878"/>
        <v>2.47999999999923E-2</v>
      </c>
      <c r="AI2527" s="48" t="str">
        <f t="shared" si="860"/>
        <v/>
      </c>
      <c r="AJ2527" s="48" t="str">
        <f t="shared" si="861"/>
        <v/>
      </c>
      <c r="AK2527" s="52" t="str">
        <f t="shared" si="862"/>
        <v/>
      </c>
      <c r="AL2527" s="52" t="str">
        <f t="shared" si="863"/>
        <v/>
      </c>
      <c r="AM2527" s="48" t="str">
        <f t="shared" si="864"/>
        <v/>
      </c>
      <c r="AN2527" s="48" t="str">
        <f t="shared" si="865"/>
        <v/>
      </c>
      <c r="AP2527" s="18" t="str">
        <f t="shared" si="866"/>
        <v/>
      </c>
      <c r="AQ2527" s="18" t="str">
        <f t="shared" si="867"/>
        <v/>
      </c>
      <c r="AR2527" s="18">
        <v>2.4799999999999999E-2</v>
      </c>
      <c r="AS2527" s="18">
        <f>IF(AF!$D$27="Todos",1,IF(M2527=AF!$D$27,1,0))</f>
        <v>1</v>
      </c>
      <c r="AT2527" s="53">
        <f>IF(AND(E2527=AF!$D$6,OR(LT!M2527=AF!$D$27,AF!$D$27="Todos"),OR(AP2527=AF!$E$8,AQ2527=AF!$E$8)),AR2527+AS2527,0)</f>
        <v>0</v>
      </c>
      <c r="AU2527" s="18" t="str">
        <f t="shared" si="868"/>
        <v/>
      </c>
      <c r="AV2527" s="54" t="str">
        <f t="shared" si="869"/>
        <v/>
      </c>
      <c r="AW2527" s="54" t="str">
        <f t="shared" si="870"/>
        <v/>
      </c>
      <c r="AX2527" s="18" t="str">
        <f t="shared" si="871"/>
        <v/>
      </c>
      <c r="AY2527" s="18" t="str">
        <f t="shared" si="872"/>
        <v/>
      </c>
      <c r="BA2527" s="18">
        <f>IF($E2527=AF!$D$6,IF($M2527="Concluída no prazo",2,IF($M2527="Concluída com atraso",1,0)),0)</f>
        <v>0</v>
      </c>
      <c r="BB2527" s="18">
        <f>IF($E2527=AF!$D$6,IF($M2527="Atrasada",2,IF($M2527="Concluída com atraso",1,0)),0)</f>
        <v>0</v>
      </c>
      <c r="BC2527" s="18">
        <v>2.521E-2</v>
      </c>
      <c r="BD2527" s="18">
        <f t="shared" si="879"/>
        <v>2.521E-2</v>
      </c>
      <c r="BE2527" s="18">
        <f t="shared" si="879"/>
        <v>2.521E-2</v>
      </c>
      <c r="BF2527" s="18" t="str">
        <f t="shared" si="873"/>
        <v/>
      </c>
      <c r="BN2527" s="18" t="str">
        <f t="shared" si="874"/>
        <v>s</v>
      </c>
    </row>
    <row r="2528" spans="3:66" ht="50.1" customHeight="1" thickTop="1" thickBot="1" x14ac:dyDescent="0.3">
      <c r="C2528" s="46"/>
      <c r="D2528" s="46"/>
      <c r="E2528" s="46"/>
      <c r="F2528" s="122"/>
      <c r="G2528" s="122"/>
      <c r="H2528" s="78" t="str">
        <f t="shared" si="875"/>
        <v/>
      </c>
      <c r="I2528" s="78" t="str">
        <f t="shared" si="876"/>
        <v/>
      </c>
      <c r="J2528" s="16"/>
      <c r="K2528" s="46" t="str">
        <f t="shared" si="877"/>
        <v/>
      </c>
      <c r="L2528" s="16"/>
      <c r="M2528" s="16"/>
      <c r="N2528" s="46"/>
      <c r="O2528" s="47" t="str">
        <f t="shared" si="880"/>
        <v/>
      </c>
      <c r="P2528" s="47"/>
      <c r="Q2528" s="48" t="str">
        <f>IFERROR(VLOOKUP(E2528,Funcionários!$C$8:$E$207,3,FALSE),"")</f>
        <v/>
      </c>
      <c r="R2528" s="47"/>
      <c r="S2528" s="49" t="str">
        <f t="shared" si="881"/>
        <v/>
      </c>
      <c r="T2528" s="49">
        <v>2.5219999999999999E-2</v>
      </c>
      <c r="U2528" s="48" t="str">
        <f>IF(Funcionários!C2529=0,"",Funcionários!C2529)</f>
        <v/>
      </c>
      <c r="V2528" s="50">
        <f>IF(U2528="",0,IF(COUNTIFS($E$7:$E$3006,U2528,$I$7:$I$3006,'RC'!$E$6)=0,0,COUNTIFS($M$7:$M$3006,"Concluída no prazo",$E$7:$E$3006,U2528,$I$7:$I$3006,'RC'!$E$6)/COUNTIFS($E$7:$E$3006,U2528,$I$7:$I$3006,'RC'!$E$6)))</f>
        <v>0</v>
      </c>
      <c r="W2528" s="49">
        <f>SUMIFS($J$7:$J$3006,$E$7:$E$3006,U2528,$I$7:$I$3006,'RC'!$E$6)+SUMIFS($L$7:$L$3006,$E$7:$E$3006,U2528,$I$7:$I$3006,'RC'!$E$6)</f>
        <v>0</v>
      </c>
      <c r="X2528" s="48">
        <f>COUNTIFS($E$7:$E$3006,U2528,$I$7:$I$3006,'RC'!$E$6)</f>
        <v>0</v>
      </c>
      <c r="Y2528" s="48"/>
      <c r="Z2528" s="51" t="str">
        <f>IF(AQ2528='RC'!$E$6,AC2528*1000+AD2528,"")</f>
        <v/>
      </c>
      <c r="AA2528" s="51" t="str">
        <f>IF(AB2528="","",IF(AQ2528='RC'!$E$6,AC2528*1000-AD2528,""))</f>
        <v/>
      </c>
      <c r="AB2528" s="48" t="str">
        <f>IFERROR(VLOOKUP(E2528,Funcionários!$C$8:$E$207,3,FALSE),"")</f>
        <v/>
      </c>
      <c r="AC2528" s="50" t="str">
        <f>IF(AB2528="","",IF(COUNTIFS($AB$7:$AB$3006,AB2528,$AQ$7:$AQ$3006,'RC'!$E$6)=0,"",COUNTIFS($M$7:$M$3006,"Concluída no prazo",$AB$7:$AB$3006,AB2528,$AQ$7:$AQ$3006,'RC'!$E$6)/COUNTIFS($AB$7:$AB$3006,AB2528,$AQ$7:$AQ$3006,'RC'!$E$6)))</f>
        <v/>
      </c>
      <c r="AD2528" s="48">
        <f>SUMIF($AQ$7:$AQ$3006,'RC'!$E$6,$J$7:$J$3006)+SUMIF($AQ$7:$AQ$3006,'RC'!$E$6,$L$7:$L$3006)</f>
        <v>21</v>
      </c>
      <c r="AF2528" s="48">
        <v>2.4789999999992301E-2</v>
      </c>
      <c r="AG2528" s="48">
        <f>IF(OR(AQ2528="",AQ2528&lt;&gt;'RC'!$E$6,AB2528&lt;&gt;'RC'!$D$21),0,1)</f>
        <v>0</v>
      </c>
      <c r="AH2528" s="48">
        <f t="shared" si="878"/>
        <v>2.4789999999992301E-2</v>
      </c>
      <c r="AI2528" s="48" t="str">
        <f t="shared" si="860"/>
        <v/>
      </c>
      <c r="AJ2528" s="48" t="str">
        <f t="shared" si="861"/>
        <v/>
      </c>
      <c r="AK2528" s="52" t="str">
        <f t="shared" si="862"/>
        <v/>
      </c>
      <c r="AL2528" s="52" t="str">
        <f t="shared" si="863"/>
        <v/>
      </c>
      <c r="AM2528" s="48" t="str">
        <f t="shared" si="864"/>
        <v/>
      </c>
      <c r="AN2528" s="48" t="str">
        <f t="shared" si="865"/>
        <v/>
      </c>
      <c r="AP2528" s="18" t="str">
        <f t="shared" si="866"/>
        <v/>
      </c>
      <c r="AQ2528" s="18" t="str">
        <f t="shared" si="867"/>
        <v/>
      </c>
      <c r="AR2528" s="18">
        <v>2.479E-2</v>
      </c>
      <c r="AS2528" s="18">
        <f>IF(AF!$D$27="Todos",1,IF(M2528=AF!$D$27,1,0))</f>
        <v>1</v>
      </c>
      <c r="AT2528" s="53">
        <f>IF(AND(E2528=AF!$D$6,OR(LT!M2528=AF!$D$27,AF!$D$27="Todos"),OR(AP2528=AF!$E$8,AQ2528=AF!$E$8)),AR2528+AS2528,0)</f>
        <v>0</v>
      </c>
      <c r="AU2528" s="18" t="str">
        <f t="shared" si="868"/>
        <v/>
      </c>
      <c r="AV2528" s="54" t="str">
        <f t="shared" si="869"/>
        <v/>
      </c>
      <c r="AW2528" s="54" t="str">
        <f t="shared" si="870"/>
        <v/>
      </c>
      <c r="AX2528" s="18" t="str">
        <f t="shared" si="871"/>
        <v/>
      </c>
      <c r="AY2528" s="18" t="str">
        <f t="shared" si="872"/>
        <v/>
      </c>
      <c r="BA2528" s="18">
        <f>IF($E2528=AF!$D$6,IF($M2528="Concluída no prazo",2,IF($M2528="Concluída com atraso",1,0)),0)</f>
        <v>0</v>
      </c>
      <c r="BB2528" s="18">
        <f>IF($E2528=AF!$D$6,IF($M2528="Atrasada",2,IF($M2528="Concluída com atraso",1,0)),0)</f>
        <v>0</v>
      </c>
      <c r="BC2528" s="18">
        <v>2.5219999999999999E-2</v>
      </c>
      <c r="BD2528" s="18">
        <f t="shared" si="879"/>
        <v>2.5219999999999999E-2</v>
      </c>
      <c r="BE2528" s="18">
        <f t="shared" si="879"/>
        <v>2.5219999999999999E-2</v>
      </c>
      <c r="BF2528" s="18" t="str">
        <f t="shared" si="873"/>
        <v/>
      </c>
      <c r="BN2528" s="18" t="str">
        <f t="shared" si="874"/>
        <v>s</v>
      </c>
    </row>
    <row r="2529" spans="3:66" ht="50.1" customHeight="1" thickTop="1" thickBot="1" x14ac:dyDescent="0.3">
      <c r="C2529" s="46"/>
      <c r="D2529" s="46"/>
      <c r="E2529" s="46"/>
      <c r="F2529" s="122"/>
      <c r="G2529" s="122"/>
      <c r="H2529" s="78" t="str">
        <f t="shared" si="875"/>
        <v/>
      </c>
      <c r="I2529" s="78" t="str">
        <f t="shared" si="876"/>
        <v/>
      </c>
      <c r="J2529" s="16"/>
      <c r="K2529" s="46" t="str">
        <f t="shared" si="877"/>
        <v/>
      </c>
      <c r="L2529" s="16"/>
      <c r="M2529" s="16"/>
      <c r="N2529" s="46"/>
      <c r="O2529" s="47" t="str">
        <f t="shared" si="880"/>
        <v/>
      </c>
      <c r="P2529" s="47"/>
      <c r="Q2529" s="48" t="str">
        <f>IFERROR(VLOOKUP(E2529,Funcionários!$C$8:$E$207,3,FALSE),"")</f>
        <v/>
      </c>
      <c r="R2529" s="47"/>
      <c r="S2529" s="49" t="str">
        <f t="shared" si="881"/>
        <v/>
      </c>
      <c r="T2529" s="49">
        <v>2.5229999999999999E-2</v>
      </c>
      <c r="U2529" s="48" t="str">
        <f>IF(Funcionários!C2530=0,"",Funcionários!C2530)</f>
        <v/>
      </c>
      <c r="V2529" s="50">
        <f>IF(U2529="",0,IF(COUNTIFS($E$7:$E$3006,U2529,$I$7:$I$3006,'RC'!$E$6)=0,0,COUNTIFS($M$7:$M$3006,"Concluída no prazo",$E$7:$E$3006,U2529,$I$7:$I$3006,'RC'!$E$6)/COUNTIFS($E$7:$E$3006,U2529,$I$7:$I$3006,'RC'!$E$6)))</f>
        <v>0</v>
      </c>
      <c r="W2529" s="49">
        <f>SUMIFS($J$7:$J$3006,$E$7:$E$3006,U2529,$I$7:$I$3006,'RC'!$E$6)+SUMIFS($L$7:$L$3006,$E$7:$E$3006,U2529,$I$7:$I$3006,'RC'!$E$6)</f>
        <v>0</v>
      </c>
      <c r="X2529" s="48">
        <f>COUNTIFS($E$7:$E$3006,U2529,$I$7:$I$3006,'RC'!$E$6)</f>
        <v>0</v>
      </c>
      <c r="Y2529" s="48"/>
      <c r="Z2529" s="51" t="str">
        <f>IF(AQ2529='RC'!$E$6,AC2529*1000+AD2529,"")</f>
        <v/>
      </c>
      <c r="AA2529" s="51" t="str">
        <f>IF(AB2529="","",IF(AQ2529='RC'!$E$6,AC2529*1000-AD2529,""))</f>
        <v/>
      </c>
      <c r="AB2529" s="48" t="str">
        <f>IFERROR(VLOOKUP(E2529,Funcionários!$C$8:$E$207,3,FALSE),"")</f>
        <v/>
      </c>
      <c r="AC2529" s="50" t="str">
        <f>IF(AB2529="","",IF(COUNTIFS($AB$7:$AB$3006,AB2529,$AQ$7:$AQ$3006,'RC'!$E$6)=0,"",COUNTIFS($M$7:$M$3006,"Concluída no prazo",$AB$7:$AB$3006,AB2529,$AQ$7:$AQ$3006,'RC'!$E$6)/COUNTIFS($AB$7:$AB$3006,AB2529,$AQ$7:$AQ$3006,'RC'!$E$6)))</f>
        <v/>
      </c>
      <c r="AD2529" s="48">
        <f>SUMIF($AQ$7:$AQ$3006,'RC'!$E$6,$J$7:$J$3006)+SUMIF($AQ$7:$AQ$3006,'RC'!$E$6,$L$7:$L$3006)</f>
        <v>21</v>
      </c>
      <c r="AF2529" s="48">
        <v>2.4779999999992301E-2</v>
      </c>
      <c r="AG2529" s="48">
        <f>IF(OR(AQ2529="",AQ2529&lt;&gt;'RC'!$E$6,AB2529&lt;&gt;'RC'!$D$21),0,1)</f>
        <v>0</v>
      </c>
      <c r="AH2529" s="48">
        <f t="shared" si="878"/>
        <v>2.4779999999992301E-2</v>
      </c>
      <c r="AI2529" s="48" t="str">
        <f t="shared" si="860"/>
        <v/>
      </c>
      <c r="AJ2529" s="48" t="str">
        <f t="shared" si="861"/>
        <v/>
      </c>
      <c r="AK2529" s="52" t="str">
        <f t="shared" si="862"/>
        <v/>
      </c>
      <c r="AL2529" s="52" t="str">
        <f t="shared" si="863"/>
        <v/>
      </c>
      <c r="AM2529" s="48" t="str">
        <f t="shared" si="864"/>
        <v/>
      </c>
      <c r="AN2529" s="48" t="str">
        <f t="shared" si="865"/>
        <v/>
      </c>
      <c r="AP2529" s="18" t="str">
        <f t="shared" si="866"/>
        <v/>
      </c>
      <c r="AQ2529" s="18" t="str">
        <f t="shared" si="867"/>
        <v/>
      </c>
      <c r="AR2529" s="18">
        <v>2.478E-2</v>
      </c>
      <c r="AS2529" s="18">
        <f>IF(AF!$D$27="Todos",1,IF(M2529=AF!$D$27,1,0))</f>
        <v>1</v>
      </c>
      <c r="AT2529" s="53">
        <f>IF(AND(E2529=AF!$D$6,OR(LT!M2529=AF!$D$27,AF!$D$27="Todos"),OR(AP2529=AF!$E$8,AQ2529=AF!$E$8)),AR2529+AS2529,0)</f>
        <v>0</v>
      </c>
      <c r="AU2529" s="18" t="str">
        <f t="shared" si="868"/>
        <v/>
      </c>
      <c r="AV2529" s="54" t="str">
        <f t="shared" si="869"/>
        <v/>
      </c>
      <c r="AW2529" s="54" t="str">
        <f t="shared" si="870"/>
        <v/>
      </c>
      <c r="AX2529" s="18" t="str">
        <f t="shared" si="871"/>
        <v/>
      </c>
      <c r="AY2529" s="18" t="str">
        <f t="shared" si="872"/>
        <v/>
      </c>
      <c r="BA2529" s="18">
        <f>IF($E2529=AF!$D$6,IF($M2529="Concluída no prazo",2,IF($M2529="Concluída com atraso",1,0)),0)</f>
        <v>0</v>
      </c>
      <c r="BB2529" s="18">
        <f>IF($E2529=AF!$D$6,IF($M2529="Atrasada",2,IF($M2529="Concluída com atraso",1,0)),0)</f>
        <v>0</v>
      </c>
      <c r="BC2529" s="18">
        <v>2.5229999999999999E-2</v>
      </c>
      <c r="BD2529" s="18">
        <f t="shared" si="879"/>
        <v>2.5229999999999999E-2</v>
      </c>
      <c r="BE2529" s="18">
        <f t="shared" si="879"/>
        <v>2.5229999999999999E-2</v>
      </c>
      <c r="BF2529" s="18" t="str">
        <f t="shared" si="873"/>
        <v/>
      </c>
      <c r="BN2529" s="18" t="str">
        <f t="shared" si="874"/>
        <v>s</v>
      </c>
    </row>
    <row r="2530" spans="3:66" ht="50.1" customHeight="1" thickTop="1" thickBot="1" x14ac:dyDescent="0.3">
      <c r="C2530" s="46"/>
      <c r="D2530" s="46"/>
      <c r="E2530" s="46"/>
      <c r="F2530" s="122"/>
      <c r="G2530" s="122"/>
      <c r="H2530" s="78" t="str">
        <f t="shared" si="875"/>
        <v/>
      </c>
      <c r="I2530" s="78" t="str">
        <f t="shared" si="876"/>
        <v/>
      </c>
      <c r="J2530" s="16"/>
      <c r="K2530" s="46" t="str">
        <f t="shared" si="877"/>
        <v/>
      </c>
      <c r="L2530" s="16"/>
      <c r="M2530" s="16"/>
      <c r="N2530" s="46"/>
      <c r="O2530" s="47" t="str">
        <f t="shared" si="880"/>
        <v/>
      </c>
      <c r="P2530" s="47"/>
      <c r="Q2530" s="48" t="str">
        <f>IFERROR(VLOOKUP(E2530,Funcionários!$C$8:$E$207,3,FALSE),"")</f>
        <v/>
      </c>
      <c r="R2530" s="47"/>
      <c r="S2530" s="49" t="str">
        <f t="shared" si="881"/>
        <v/>
      </c>
      <c r="T2530" s="49">
        <v>2.5239999999999999E-2</v>
      </c>
      <c r="U2530" s="48" t="str">
        <f>IF(Funcionários!C2531=0,"",Funcionários!C2531)</f>
        <v/>
      </c>
      <c r="V2530" s="50">
        <f>IF(U2530="",0,IF(COUNTIFS($E$7:$E$3006,U2530,$I$7:$I$3006,'RC'!$E$6)=0,0,COUNTIFS($M$7:$M$3006,"Concluída no prazo",$E$7:$E$3006,U2530,$I$7:$I$3006,'RC'!$E$6)/COUNTIFS($E$7:$E$3006,U2530,$I$7:$I$3006,'RC'!$E$6)))</f>
        <v>0</v>
      </c>
      <c r="W2530" s="49">
        <f>SUMIFS($J$7:$J$3006,$E$7:$E$3006,U2530,$I$7:$I$3006,'RC'!$E$6)+SUMIFS($L$7:$L$3006,$E$7:$E$3006,U2530,$I$7:$I$3006,'RC'!$E$6)</f>
        <v>0</v>
      </c>
      <c r="X2530" s="48">
        <f>COUNTIFS($E$7:$E$3006,U2530,$I$7:$I$3006,'RC'!$E$6)</f>
        <v>0</v>
      </c>
      <c r="Y2530" s="48"/>
      <c r="Z2530" s="51" t="str">
        <f>IF(AQ2530='RC'!$E$6,AC2530*1000+AD2530,"")</f>
        <v/>
      </c>
      <c r="AA2530" s="51" t="str">
        <f>IF(AB2530="","",IF(AQ2530='RC'!$E$6,AC2530*1000-AD2530,""))</f>
        <v/>
      </c>
      <c r="AB2530" s="48" t="str">
        <f>IFERROR(VLOOKUP(E2530,Funcionários!$C$8:$E$207,3,FALSE),"")</f>
        <v/>
      </c>
      <c r="AC2530" s="50" t="str">
        <f>IF(AB2530="","",IF(COUNTIFS($AB$7:$AB$3006,AB2530,$AQ$7:$AQ$3006,'RC'!$E$6)=0,"",COUNTIFS($M$7:$M$3006,"Concluída no prazo",$AB$7:$AB$3006,AB2530,$AQ$7:$AQ$3006,'RC'!$E$6)/COUNTIFS($AB$7:$AB$3006,AB2530,$AQ$7:$AQ$3006,'RC'!$E$6)))</f>
        <v/>
      </c>
      <c r="AD2530" s="48">
        <f>SUMIF($AQ$7:$AQ$3006,'RC'!$E$6,$J$7:$J$3006)+SUMIF($AQ$7:$AQ$3006,'RC'!$E$6,$L$7:$L$3006)</f>
        <v>21</v>
      </c>
      <c r="AF2530" s="48">
        <v>2.4769999999992302E-2</v>
      </c>
      <c r="AG2530" s="48">
        <f>IF(OR(AQ2530="",AQ2530&lt;&gt;'RC'!$E$6,AB2530&lt;&gt;'RC'!$D$21),0,1)</f>
        <v>0</v>
      </c>
      <c r="AH2530" s="48">
        <f t="shared" si="878"/>
        <v>2.4769999999992302E-2</v>
      </c>
      <c r="AI2530" s="48" t="str">
        <f t="shared" si="860"/>
        <v/>
      </c>
      <c r="AJ2530" s="48" t="str">
        <f t="shared" si="861"/>
        <v/>
      </c>
      <c r="AK2530" s="52" t="str">
        <f t="shared" si="862"/>
        <v/>
      </c>
      <c r="AL2530" s="52" t="str">
        <f t="shared" si="863"/>
        <v/>
      </c>
      <c r="AM2530" s="48" t="str">
        <f t="shared" si="864"/>
        <v/>
      </c>
      <c r="AN2530" s="48" t="str">
        <f t="shared" si="865"/>
        <v/>
      </c>
      <c r="AP2530" s="18" t="str">
        <f t="shared" si="866"/>
        <v/>
      </c>
      <c r="AQ2530" s="18" t="str">
        <f t="shared" si="867"/>
        <v/>
      </c>
      <c r="AR2530" s="18">
        <v>2.477E-2</v>
      </c>
      <c r="AS2530" s="18">
        <f>IF(AF!$D$27="Todos",1,IF(M2530=AF!$D$27,1,0))</f>
        <v>1</v>
      </c>
      <c r="AT2530" s="53">
        <f>IF(AND(E2530=AF!$D$6,OR(LT!M2530=AF!$D$27,AF!$D$27="Todos"),OR(AP2530=AF!$E$8,AQ2530=AF!$E$8)),AR2530+AS2530,0)</f>
        <v>0</v>
      </c>
      <c r="AU2530" s="18" t="str">
        <f t="shared" si="868"/>
        <v/>
      </c>
      <c r="AV2530" s="54" t="str">
        <f t="shared" si="869"/>
        <v/>
      </c>
      <c r="AW2530" s="54" t="str">
        <f t="shared" si="870"/>
        <v/>
      </c>
      <c r="AX2530" s="18" t="str">
        <f t="shared" si="871"/>
        <v/>
      </c>
      <c r="AY2530" s="18" t="str">
        <f t="shared" si="872"/>
        <v/>
      </c>
      <c r="BA2530" s="18">
        <f>IF($E2530=AF!$D$6,IF($M2530="Concluída no prazo",2,IF($M2530="Concluída com atraso",1,0)),0)</f>
        <v>0</v>
      </c>
      <c r="BB2530" s="18">
        <f>IF($E2530=AF!$D$6,IF($M2530="Atrasada",2,IF($M2530="Concluída com atraso",1,0)),0)</f>
        <v>0</v>
      </c>
      <c r="BC2530" s="18">
        <v>2.5239999999999999E-2</v>
      </c>
      <c r="BD2530" s="18">
        <f t="shared" si="879"/>
        <v>2.5239999999999999E-2</v>
      </c>
      <c r="BE2530" s="18">
        <f t="shared" si="879"/>
        <v>2.5239999999999999E-2</v>
      </c>
      <c r="BF2530" s="18" t="str">
        <f t="shared" si="873"/>
        <v/>
      </c>
      <c r="BN2530" s="18" t="str">
        <f t="shared" si="874"/>
        <v>s</v>
      </c>
    </row>
    <row r="2531" spans="3:66" ht="50.1" customHeight="1" thickTop="1" thickBot="1" x14ac:dyDescent="0.3">
      <c r="C2531" s="46"/>
      <c r="D2531" s="46"/>
      <c r="E2531" s="46"/>
      <c r="F2531" s="122"/>
      <c r="G2531" s="122"/>
      <c r="H2531" s="78" t="str">
        <f t="shared" si="875"/>
        <v/>
      </c>
      <c r="I2531" s="78" t="str">
        <f t="shared" si="876"/>
        <v/>
      </c>
      <c r="J2531" s="16"/>
      <c r="K2531" s="46" t="str">
        <f t="shared" si="877"/>
        <v/>
      </c>
      <c r="L2531" s="16"/>
      <c r="M2531" s="16"/>
      <c r="N2531" s="46"/>
      <c r="O2531" s="47" t="str">
        <f t="shared" si="880"/>
        <v/>
      </c>
      <c r="P2531" s="47"/>
      <c r="Q2531" s="48" t="str">
        <f>IFERROR(VLOOKUP(E2531,Funcionários!$C$8:$E$207,3,FALSE),"")</f>
        <v/>
      </c>
      <c r="R2531" s="47"/>
      <c r="S2531" s="49" t="str">
        <f t="shared" si="881"/>
        <v/>
      </c>
      <c r="T2531" s="49">
        <v>2.5250000000000002E-2</v>
      </c>
      <c r="U2531" s="48" t="str">
        <f>IF(Funcionários!C2532=0,"",Funcionários!C2532)</f>
        <v/>
      </c>
      <c r="V2531" s="50">
        <f>IF(U2531="",0,IF(COUNTIFS($E$7:$E$3006,U2531,$I$7:$I$3006,'RC'!$E$6)=0,0,COUNTIFS($M$7:$M$3006,"Concluída no prazo",$E$7:$E$3006,U2531,$I$7:$I$3006,'RC'!$E$6)/COUNTIFS($E$7:$E$3006,U2531,$I$7:$I$3006,'RC'!$E$6)))</f>
        <v>0</v>
      </c>
      <c r="W2531" s="49">
        <f>SUMIFS($J$7:$J$3006,$E$7:$E$3006,U2531,$I$7:$I$3006,'RC'!$E$6)+SUMIFS($L$7:$L$3006,$E$7:$E$3006,U2531,$I$7:$I$3006,'RC'!$E$6)</f>
        <v>0</v>
      </c>
      <c r="X2531" s="48">
        <f>COUNTIFS($E$7:$E$3006,U2531,$I$7:$I$3006,'RC'!$E$6)</f>
        <v>0</v>
      </c>
      <c r="Y2531" s="48"/>
      <c r="Z2531" s="51" t="str">
        <f>IF(AQ2531='RC'!$E$6,AC2531*1000+AD2531,"")</f>
        <v/>
      </c>
      <c r="AA2531" s="51" t="str">
        <f>IF(AB2531="","",IF(AQ2531='RC'!$E$6,AC2531*1000-AD2531,""))</f>
        <v/>
      </c>
      <c r="AB2531" s="48" t="str">
        <f>IFERROR(VLOOKUP(E2531,Funcionários!$C$8:$E$207,3,FALSE),"")</f>
        <v/>
      </c>
      <c r="AC2531" s="50" t="str">
        <f>IF(AB2531="","",IF(COUNTIFS($AB$7:$AB$3006,AB2531,$AQ$7:$AQ$3006,'RC'!$E$6)=0,"",COUNTIFS($M$7:$M$3006,"Concluída no prazo",$AB$7:$AB$3006,AB2531,$AQ$7:$AQ$3006,'RC'!$E$6)/COUNTIFS($AB$7:$AB$3006,AB2531,$AQ$7:$AQ$3006,'RC'!$E$6)))</f>
        <v/>
      </c>
      <c r="AD2531" s="48">
        <f>SUMIF($AQ$7:$AQ$3006,'RC'!$E$6,$J$7:$J$3006)+SUMIF($AQ$7:$AQ$3006,'RC'!$E$6,$L$7:$L$3006)</f>
        <v>21</v>
      </c>
      <c r="AF2531" s="48">
        <v>2.4759999999992299E-2</v>
      </c>
      <c r="AG2531" s="48">
        <f>IF(OR(AQ2531="",AQ2531&lt;&gt;'RC'!$E$6,AB2531&lt;&gt;'RC'!$D$21),0,1)</f>
        <v>0</v>
      </c>
      <c r="AH2531" s="48">
        <f t="shared" si="878"/>
        <v>2.4759999999992299E-2</v>
      </c>
      <c r="AI2531" s="48" t="str">
        <f t="shared" si="860"/>
        <v/>
      </c>
      <c r="AJ2531" s="48" t="str">
        <f t="shared" si="861"/>
        <v/>
      </c>
      <c r="AK2531" s="52" t="str">
        <f t="shared" si="862"/>
        <v/>
      </c>
      <c r="AL2531" s="52" t="str">
        <f t="shared" si="863"/>
        <v/>
      </c>
      <c r="AM2531" s="48" t="str">
        <f t="shared" si="864"/>
        <v/>
      </c>
      <c r="AN2531" s="48" t="str">
        <f t="shared" si="865"/>
        <v/>
      </c>
      <c r="AP2531" s="18" t="str">
        <f t="shared" si="866"/>
        <v/>
      </c>
      <c r="AQ2531" s="18" t="str">
        <f t="shared" si="867"/>
        <v/>
      </c>
      <c r="AR2531" s="18">
        <v>2.4760000000000001E-2</v>
      </c>
      <c r="AS2531" s="18">
        <f>IF(AF!$D$27="Todos",1,IF(M2531=AF!$D$27,1,0))</f>
        <v>1</v>
      </c>
      <c r="AT2531" s="53">
        <f>IF(AND(E2531=AF!$D$6,OR(LT!M2531=AF!$D$27,AF!$D$27="Todos"),OR(AP2531=AF!$E$8,AQ2531=AF!$E$8)),AR2531+AS2531,0)</f>
        <v>0</v>
      </c>
      <c r="AU2531" s="18" t="str">
        <f t="shared" si="868"/>
        <v/>
      </c>
      <c r="AV2531" s="54" t="str">
        <f t="shared" si="869"/>
        <v/>
      </c>
      <c r="AW2531" s="54" t="str">
        <f t="shared" si="870"/>
        <v/>
      </c>
      <c r="AX2531" s="18" t="str">
        <f t="shared" si="871"/>
        <v/>
      </c>
      <c r="AY2531" s="18" t="str">
        <f t="shared" si="872"/>
        <v/>
      </c>
      <c r="BA2531" s="18">
        <f>IF($E2531=AF!$D$6,IF($M2531="Concluída no prazo",2,IF($M2531="Concluída com atraso",1,0)),0)</f>
        <v>0</v>
      </c>
      <c r="BB2531" s="18">
        <f>IF($E2531=AF!$D$6,IF($M2531="Atrasada",2,IF($M2531="Concluída com atraso",1,0)),0)</f>
        <v>0</v>
      </c>
      <c r="BC2531" s="18">
        <v>2.5250000000000002E-2</v>
      </c>
      <c r="BD2531" s="18">
        <f t="shared" si="879"/>
        <v>2.5250000000000002E-2</v>
      </c>
      <c r="BE2531" s="18">
        <f t="shared" si="879"/>
        <v>2.5250000000000002E-2</v>
      </c>
      <c r="BF2531" s="18" t="str">
        <f t="shared" si="873"/>
        <v/>
      </c>
      <c r="BN2531" s="18" t="str">
        <f t="shared" si="874"/>
        <v>s</v>
      </c>
    </row>
    <row r="2532" spans="3:66" ht="50.1" customHeight="1" thickTop="1" thickBot="1" x14ac:dyDescent="0.3">
      <c r="C2532" s="46"/>
      <c r="D2532" s="46"/>
      <c r="E2532" s="46"/>
      <c r="F2532" s="122"/>
      <c r="G2532" s="122"/>
      <c r="H2532" s="78" t="str">
        <f t="shared" si="875"/>
        <v/>
      </c>
      <c r="I2532" s="78" t="str">
        <f t="shared" si="876"/>
        <v/>
      </c>
      <c r="J2532" s="16"/>
      <c r="K2532" s="46" t="str">
        <f t="shared" si="877"/>
        <v/>
      </c>
      <c r="L2532" s="16"/>
      <c r="M2532" s="16"/>
      <c r="N2532" s="46"/>
      <c r="O2532" s="47" t="str">
        <f t="shared" si="880"/>
        <v/>
      </c>
      <c r="P2532" s="47"/>
      <c r="Q2532" s="48" t="str">
        <f>IFERROR(VLOOKUP(E2532,Funcionários!$C$8:$E$207,3,FALSE),"")</f>
        <v/>
      </c>
      <c r="R2532" s="47"/>
      <c r="S2532" s="49" t="str">
        <f t="shared" si="881"/>
        <v/>
      </c>
      <c r="T2532" s="49">
        <v>2.5260000000000001E-2</v>
      </c>
      <c r="U2532" s="48" t="str">
        <f>IF(Funcionários!C2533=0,"",Funcionários!C2533)</f>
        <v/>
      </c>
      <c r="V2532" s="50">
        <f>IF(U2532="",0,IF(COUNTIFS($E$7:$E$3006,U2532,$I$7:$I$3006,'RC'!$E$6)=0,0,COUNTIFS($M$7:$M$3006,"Concluída no prazo",$E$7:$E$3006,U2532,$I$7:$I$3006,'RC'!$E$6)/COUNTIFS($E$7:$E$3006,U2532,$I$7:$I$3006,'RC'!$E$6)))</f>
        <v>0</v>
      </c>
      <c r="W2532" s="49">
        <f>SUMIFS($J$7:$J$3006,$E$7:$E$3006,U2532,$I$7:$I$3006,'RC'!$E$6)+SUMIFS($L$7:$L$3006,$E$7:$E$3006,U2532,$I$7:$I$3006,'RC'!$E$6)</f>
        <v>0</v>
      </c>
      <c r="X2532" s="48">
        <f>COUNTIFS($E$7:$E$3006,U2532,$I$7:$I$3006,'RC'!$E$6)</f>
        <v>0</v>
      </c>
      <c r="Y2532" s="48"/>
      <c r="Z2532" s="51" t="str">
        <f>IF(AQ2532='RC'!$E$6,AC2532*1000+AD2532,"")</f>
        <v/>
      </c>
      <c r="AA2532" s="51" t="str">
        <f>IF(AB2532="","",IF(AQ2532='RC'!$E$6,AC2532*1000-AD2532,""))</f>
        <v/>
      </c>
      <c r="AB2532" s="48" t="str">
        <f>IFERROR(VLOOKUP(E2532,Funcionários!$C$8:$E$207,3,FALSE),"")</f>
        <v/>
      </c>
      <c r="AC2532" s="50" t="str">
        <f>IF(AB2532="","",IF(COUNTIFS($AB$7:$AB$3006,AB2532,$AQ$7:$AQ$3006,'RC'!$E$6)=0,"",COUNTIFS($M$7:$M$3006,"Concluída no prazo",$AB$7:$AB$3006,AB2532,$AQ$7:$AQ$3006,'RC'!$E$6)/COUNTIFS($AB$7:$AB$3006,AB2532,$AQ$7:$AQ$3006,'RC'!$E$6)))</f>
        <v/>
      </c>
      <c r="AD2532" s="48">
        <f>SUMIF($AQ$7:$AQ$3006,'RC'!$E$6,$J$7:$J$3006)+SUMIF($AQ$7:$AQ$3006,'RC'!$E$6,$L$7:$L$3006)</f>
        <v>21</v>
      </c>
      <c r="AF2532" s="48">
        <v>2.4749999999992299E-2</v>
      </c>
      <c r="AG2532" s="48">
        <f>IF(OR(AQ2532="",AQ2532&lt;&gt;'RC'!$E$6,AB2532&lt;&gt;'RC'!$D$21),0,1)</f>
        <v>0</v>
      </c>
      <c r="AH2532" s="48">
        <f t="shared" si="878"/>
        <v>2.4749999999992299E-2</v>
      </c>
      <c r="AI2532" s="48" t="str">
        <f t="shared" si="860"/>
        <v/>
      </c>
      <c r="AJ2532" s="48" t="str">
        <f t="shared" si="861"/>
        <v/>
      </c>
      <c r="AK2532" s="52" t="str">
        <f t="shared" si="862"/>
        <v/>
      </c>
      <c r="AL2532" s="52" t="str">
        <f t="shared" si="863"/>
        <v/>
      </c>
      <c r="AM2532" s="48" t="str">
        <f t="shared" si="864"/>
        <v/>
      </c>
      <c r="AN2532" s="48" t="str">
        <f t="shared" si="865"/>
        <v/>
      </c>
      <c r="AP2532" s="18" t="str">
        <f t="shared" si="866"/>
        <v/>
      </c>
      <c r="AQ2532" s="18" t="str">
        <f t="shared" si="867"/>
        <v/>
      </c>
      <c r="AR2532" s="18">
        <v>2.4750000000000001E-2</v>
      </c>
      <c r="AS2532" s="18">
        <f>IF(AF!$D$27="Todos",1,IF(M2532=AF!$D$27,1,0))</f>
        <v>1</v>
      </c>
      <c r="AT2532" s="53">
        <f>IF(AND(E2532=AF!$D$6,OR(LT!M2532=AF!$D$27,AF!$D$27="Todos"),OR(AP2532=AF!$E$8,AQ2532=AF!$E$8)),AR2532+AS2532,0)</f>
        <v>0</v>
      </c>
      <c r="AU2532" s="18" t="str">
        <f t="shared" si="868"/>
        <v/>
      </c>
      <c r="AV2532" s="54" t="str">
        <f t="shared" si="869"/>
        <v/>
      </c>
      <c r="AW2532" s="54" t="str">
        <f t="shared" si="870"/>
        <v/>
      </c>
      <c r="AX2532" s="18" t="str">
        <f t="shared" si="871"/>
        <v/>
      </c>
      <c r="AY2532" s="18" t="str">
        <f t="shared" si="872"/>
        <v/>
      </c>
      <c r="BA2532" s="18">
        <f>IF($E2532=AF!$D$6,IF($M2532="Concluída no prazo",2,IF($M2532="Concluída com atraso",1,0)),0)</f>
        <v>0</v>
      </c>
      <c r="BB2532" s="18">
        <f>IF($E2532=AF!$D$6,IF($M2532="Atrasada",2,IF($M2532="Concluída com atraso",1,0)),0)</f>
        <v>0</v>
      </c>
      <c r="BC2532" s="18">
        <v>2.5260000000000001E-2</v>
      </c>
      <c r="BD2532" s="18">
        <f t="shared" si="879"/>
        <v>2.5260000000000001E-2</v>
      </c>
      <c r="BE2532" s="18">
        <f t="shared" si="879"/>
        <v>2.5260000000000001E-2</v>
      </c>
      <c r="BF2532" s="18" t="str">
        <f t="shared" si="873"/>
        <v/>
      </c>
      <c r="BN2532" s="18" t="str">
        <f t="shared" si="874"/>
        <v>s</v>
      </c>
    </row>
    <row r="2533" spans="3:66" ht="50.1" customHeight="1" thickTop="1" thickBot="1" x14ac:dyDescent="0.3">
      <c r="C2533" s="46"/>
      <c r="D2533" s="46"/>
      <c r="E2533" s="46"/>
      <c r="F2533" s="122"/>
      <c r="G2533" s="122"/>
      <c r="H2533" s="78" t="str">
        <f t="shared" si="875"/>
        <v/>
      </c>
      <c r="I2533" s="78" t="str">
        <f t="shared" si="876"/>
        <v/>
      </c>
      <c r="J2533" s="16"/>
      <c r="K2533" s="46" t="str">
        <f t="shared" si="877"/>
        <v/>
      </c>
      <c r="L2533" s="16"/>
      <c r="M2533" s="16"/>
      <c r="N2533" s="46"/>
      <c r="O2533" s="47" t="str">
        <f t="shared" si="880"/>
        <v/>
      </c>
      <c r="P2533" s="47"/>
      <c r="Q2533" s="48" t="str">
        <f>IFERROR(VLOOKUP(E2533,Funcionários!$C$8:$E$207,3,FALSE),"")</f>
        <v/>
      </c>
      <c r="R2533" s="47"/>
      <c r="S2533" s="49" t="str">
        <f t="shared" si="881"/>
        <v/>
      </c>
      <c r="T2533" s="49">
        <v>2.5270000000000001E-2</v>
      </c>
      <c r="U2533" s="48" t="str">
        <f>IF(Funcionários!C2534=0,"",Funcionários!C2534)</f>
        <v/>
      </c>
      <c r="V2533" s="50">
        <f>IF(U2533="",0,IF(COUNTIFS($E$7:$E$3006,U2533,$I$7:$I$3006,'RC'!$E$6)=0,0,COUNTIFS($M$7:$M$3006,"Concluída no prazo",$E$7:$E$3006,U2533,$I$7:$I$3006,'RC'!$E$6)/COUNTIFS($E$7:$E$3006,U2533,$I$7:$I$3006,'RC'!$E$6)))</f>
        <v>0</v>
      </c>
      <c r="W2533" s="49">
        <f>SUMIFS($J$7:$J$3006,$E$7:$E$3006,U2533,$I$7:$I$3006,'RC'!$E$6)+SUMIFS($L$7:$L$3006,$E$7:$E$3006,U2533,$I$7:$I$3006,'RC'!$E$6)</f>
        <v>0</v>
      </c>
      <c r="X2533" s="48">
        <f>COUNTIFS($E$7:$E$3006,U2533,$I$7:$I$3006,'RC'!$E$6)</f>
        <v>0</v>
      </c>
      <c r="Y2533" s="48"/>
      <c r="Z2533" s="51" t="str">
        <f>IF(AQ2533='RC'!$E$6,AC2533*1000+AD2533,"")</f>
        <v/>
      </c>
      <c r="AA2533" s="51" t="str">
        <f>IF(AB2533="","",IF(AQ2533='RC'!$E$6,AC2533*1000-AD2533,""))</f>
        <v/>
      </c>
      <c r="AB2533" s="48" t="str">
        <f>IFERROR(VLOOKUP(E2533,Funcionários!$C$8:$E$207,3,FALSE),"")</f>
        <v/>
      </c>
      <c r="AC2533" s="50" t="str">
        <f>IF(AB2533="","",IF(COUNTIFS($AB$7:$AB$3006,AB2533,$AQ$7:$AQ$3006,'RC'!$E$6)=0,"",COUNTIFS($M$7:$M$3006,"Concluída no prazo",$AB$7:$AB$3006,AB2533,$AQ$7:$AQ$3006,'RC'!$E$6)/COUNTIFS($AB$7:$AB$3006,AB2533,$AQ$7:$AQ$3006,'RC'!$E$6)))</f>
        <v/>
      </c>
      <c r="AD2533" s="48">
        <f>SUMIF($AQ$7:$AQ$3006,'RC'!$E$6,$J$7:$J$3006)+SUMIF($AQ$7:$AQ$3006,'RC'!$E$6,$L$7:$L$3006)</f>
        <v>21</v>
      </c>
      <c r="AF2533" s="48">
        <v>2.4739999999992299E-2</v>
      </c>
      <c r="AG2533" s="48">
        <f>IF(OR(AQ2533="",AQ2533&lt;&gt;'RC'!$E$6,AB2533&lt;&gt;'RC'!$D$21),0,1)</f>
        <v>0</v>
      </c>
      <c r="AH2533" s="48">
        <f t="shared" si="878"/>
        <v>2.4739999999992299E-2</v>
      </c>
      <c r="AI2533" s="48" t="str">
        <f t="shared" si="860"/>
        <v/>
      </c>
      <c r="AJ2533" s="48" t="str">
        <f t="shared" si="861"/>
        <v/>
      </c>
      <c r="AK2533" s="52" t="str">
        <f t="shared" si="862"/>
        <v/>
      </c>
      <c r="AL2533" s="52" t="str">
        <f t="shared" si="863"/>
        <v/>
      </c>
      <c r="AM2533" s="48" t="str">
        <f t="shared" si="864"/>
        <v/>
      </c>
      <c r="AN2533" s="48" t="str">
        <f t="shared" si="865"/>
        <v/>
      </c>
      <c r="AP2533" s="18" t="str">
        <f t="shared" si="866"/>
        <v/>
      </c>
      <c r="AQ2533" s="18" t="str">
        <f t="shared" si="867"/>
        <v/>
      </c>
      <c r="AR2533" s="18">
        <v>2.4740000000000002E-2</v>
      </c>
      <c r="AS2533" s="18">
        <f>IF(AF!$D$27="Todos",1,IF(M2533=AF!$D$27,1,0))</f>
        <v>1</v>
      </c>
      <c r="AT2533" s="53">
        <f>IF(AND(E2533=AF!$D$6,OR(LT!M2533=AF!$D$27,AF!$D$27="Todos"),OR(AP2533=AF!$E$8,AQ2533=AF!$E$8)),AR2533+AS2533,0)</f>
        <v>0</v>
      </c>
      <c r="AU2533" s="18" t="str">
        <f t="shared" si="868"/>
        <v/>
      </c>
      <c r="AV2533" s="54" t="str">
        <f t="shared" si="869"/>
        <v/>
      </c>
      <c r="AW2533" s="54" t="str">
        <f t="shared" si="870"/>
        <v/>
      </c>
      <c r="AX2533" s="18" t="str">
        <f t="shared" si="871"/>
        <v/>
      </c>
      <c r="AY2533" s="18" t="str">
        <f t="shared" si="872"/>
        <v/>
      </c>
      <c r="BA2533" s="18">
        <f>IF($E2533=AF!$D$6,IF($M2533="Concluída no prazo",2,IF($M2533="Concluída com atraso",1,0)),0)</f>
        <v>0</v>
      </c>
      <c r="BB2533" s="18">
        <f>IF($E2533=AF!$D$6,IF($M2533="Atrasada",2,IF($M2533="Concluída com atraso",1,0)),0)</f>
        <v>0</v>
      </c>
      <c r="BC2533" s="18">
        <v>2.5270000000000001E-2</v>
      </c>
      <c r="BD2533" s="18">
        <f t="shared" si="879"/>
        <v>2.5270000000000001E-2</v>
      </c>
      <c r="BE2533" s="18">
        <f t="shared" si="879"/>
        <v>2.5270000000000001E-2</v>
      </c>
      <c r="BF2533" s="18" t="str">
        <f t="shared" si="873"/>
        <v/>
      </c>
      <c r="BN2533" s="18" t="str">
        <f t="shared" si="874"/>
        <v>s</v>
      </c>
    </row>
    <row r="2534" spans="3:66" ht="50.1" customHeight="1" thickTop="1" thickBot="1" x14ac:dyDescent="0.3">
      <c r="C2534" s="46"/>
      <c r="D2534" s="46"/>
      <c r="E2534" s="46"/>
      <c r="F2534" s="122"/>
      <c r="G2534" s="122"/>
      <c r="H2534" s="78" t="str">
        <f t="shared" si="875"/>
        <v/>
      </c>
      <c r="I2534" s="78" t="str">
        <f t="shared" si="876"/>
        <v/>
      </c>
      <c r="J2534" s="16"/>
      <c r="K2534" s="46" t="str">
        <f t="shared" si="877"/>
        <v/>
      </c>
      <c r="L2534" s="16"/>
      <c r="M2534" s="16"/>
      <c r="N2534" s="46"/>
      <c r="O2534" s="47" t="str">
        <f t="shared" si="880"/>
        <v/>
      </c>
      <c r="P2534" s="47"/>
      <c r="Q2534" s="48" t="str">
        <f>IFERROR(VLOOKUP(E2534,Funcionários!$C$8:$E$207,3,FALSE),"")</f>
        <v/>
      </c>
      <c r="R2534" s="47"/>
      <c r="S2534" s="49" t="str">
        <f t="shared" si="881"/>
        <v/>
      </c>
      <c r="T2534" s="49">
        <v>2.528E-2</v>
      </c>
      <c r="U2534" s="48" t="str">
        <f>IF(Funcionários!C2535=0,"",Funcionários!C2535)</f>
        <v/>
      </c>
      <c r="V2534" s="50">
        <f>IF(U2534="",0,IF(COUNTIFS($E$7:$E$3006,U2534,$I$7:$I$3006,'RC'!$E$6)=0,0,COUNTIFS($M$7:$M$3006,"Concluída no prazo",$E$7:$E$3006,U2534,$I$7:$I$3006,'RC'!$E$6)/COUNTIFS($E$7:$E$3006,U2534,$I$7:$I$3006,'RC'!$E$6)))</f>
        <v>0</v>
      </c>
      <c r="W2534" s="49">
        <f>SUMIFS($J$7:$J$3006,$E$7:$E$3006,U2534,$I$7:$I$3006,'RC'!$E$6)+SUMIFS($L$7:$L$3006,$E$7:$E$3006,U2534,$I$7:$I$3006,'RC'!$E$6)</f>
        <v>0</v>
      </c>
      <c r="X2534" s="48">
        <f>COUNTIFS($E$7:$E$3006,U2534,$I$7:$I$3006,'RC'!$E$6)</f>
        <v>0</v>
      </c>
      <c r="Y2534" s="48"/>
      <c r="Z2534" s="51" t="str">
        <f>IF(AQ2534='RC'!$E$6,AC2534*1000+AD2534,"")</f>
        <v/>
      </c>
      <c r="AA2534" s="51" t="str">
        <f>IF(AB2534="","",IF(AQ2534='RC'!$E$6,AC2534*1000-AD2534,""))</f>
        <v/>
      </c>
      <c r="AB2534" s="48" t="str">
        <f>IFERROR(VLOOKUP(E2534,Funcionários!$C$8:$E$207,3,FALSE),"")</f>
        <v/>
      </c>
      <c r="AC2534" s="50" t="str">
        <f>IF(AB2534="","",IF(COUNTIFS($AB$7:$AB$3006,AB2534,$AQ$7:$AQ$3006,'RC'!$E$6)=0,"",COUNTIFS($M$7:$M$3006,"Concluída no prazo",$AB$7:$AB$3006,AB2534,$AQ$7:$AQ$3006,'RC'!$E$6)/COUNTIFS($AB$7:$AB$3006,AB2534,$AQ$7:$AQ$3006,'RC'!$E$6)))</f>
        <v/>
      </c>
      <c r="AD2534" s="48">
        <f>SUMIF($AQ$7:$AQ$3006,'RC'!$E$6,$J$7:$J$3006)+SUMIF($AQ$7:$AQ$3006,'RC'!$E$6,$L$7:$L$3006)</f>
        <v>21</v>
      </c>
      <c r="AF2534" s="48">
        <v>2.47299999999923E-2</v>
      </c>
      <c r="AG2534" s="48">
        <f>IF(OR(AQ2534="",AQ2534&lt;&gt;'RC'!$E$6,AB2534&lt;&gt;'RC'!$D$21),0,1)</f>
        <v>0</v>
      </c>
      <c r="AH2534" s="48">
        <f t="shared" si="878"/>
        <v>2.47299999999923E-2</v>
      </c>
      <c r="AI2534" s="48" t="str">
        <f t="shared" si="860"/>
        <v/>
      </c>
      <c r="AJ2534" s="48" t="str">
        <f t="shared" si="861"/>
        <v/>
      </c>
      <c r="AK2534" s="52" t="str">
        <f t="shared" si="862"/>
        <v/>
      </c>
      <c r="AL2534" s="52" t="str">
        <f t="shared" si="863"/>
        <v/>
      </c>
      <c r="AM2534" s="48" t="str">
        <f t="shared" si="864"/>
        <v/>
      </c>
      <c r="AN2534" s="48" t="str">
        <f t="shared" si="865"/>
        <v/>
      </c>
      <c r="AP2534" s="18" t="str">
        <f t="shared" si="866"/>
        <v/>
      </c>
      <c r="AQ2534" s="18" t="str">
        <f t="shared" si="867"/>
        <v/>
      </c>
      <c r="AR2534" s="18">
        <v>2.4729999999999999E-2</v>
      </c>
      <c r="AS2534" s="18">
        <f>IF(AF!$D$27="Todos",1,IF(M2534=AF!$D$27,1,0))</f>
        <v>1</v>
      </c>
      <c r="AT2534" s="53">
        <f>IF(AND(E2534=AF!$D$6,OR(LT!M2534=AF!$D$27,AF!$D$27="Todos"),OR(AP2534=AF!$E$8,AQ2534=AF!$E$8)),AR2534+AS2534,0)</f>
        <v>0</v>
      </c>
      <c r="AU2534" s="18" t="str">
        <f t="shared" si="868"/>
        <v/>
      </c>
      <c r="AV2534" s="54" t="str">
        <f t="shared" si="869"/>
        <v/>
      </c>
      <c r="AW2534" s="54" t="str">
        <f t="shared" si="870"/>
        <v/>
      </c>
      <c r="AX2534" s="18" t="str">
        <f t="shared" si="871"/>
        <v/>
      </c>
      <c r="AY2534" s="18" t="str">
        <f t="shared" si="872"/>
        <v/>
      </c>
      <c r="BA2534" s="18">
        <f>IF($E2534=AF!$D$6,IF($M2534="Concluída no prazo",2,IF($M2534="Concluída com atraso",1,0)),0)</f>
        <v>0</v>
      </c>
      <c r="BB2534" s="18">
        <f>IF($E2534=AF!$D$6,IF($M2534="Atrasada",2,IF($M2534="Concluída com atraso",1,0)),0)</f>
        <v>0</v>
      </c>
      <c r="BC2534" s="18">
        <v>2.528E-2</v>
      </c>
      <c r="BD2534" s="18">
        <f t="shared" si="879"/>
        <v>2.528E-2</v>
      </c>
      <c r="BE2534" s="18">
        <f t="shared" si="879"/>
        <v>2.528E-2</v>
      </c>
      <c r="BF2534" s="18" t="str">
        <f t="shared" si="873"/>
        <v/>
      </c>
      <c r="BN2534" s="18" t="str">
        <f t="shared" si="874"/>
        <v>s</v>
      </c>
    </row>
    <row r="2535" spans="3:66" ht="50.1" customHeight="1" thickTop="1" thickBot="1" x14ac:dyDescent="0.3">
      <c r="C2535" s="46"/>
      <c r="D2535" s="46"/>
      <c r="E2535" s="46"/>
      <c r="F2535" s="122"/>
      <c r="G2535" s="122"/>
      <c r="H2535" s="78" t="str">
        <f t="shared" si="875"/>
        <v/>
      </c>
      <c r="I2535" s="78" t="str">
        <f t="shared" si="876"/>
        <v/>
      </c>
      <c r="J2535" s="16"/>
      <c r="K2535" s="46" t="str">
        <f t="shared" si="877"/>
        <v/>
      </c>
      <c r="L2535" s="16"/>
      <c r="M2535" s="16"/>
      <c r="N2535" s="46"/>
      <c r="O2535" s="47" t="str">
        <f t="shared" si="880"/>
        <v/>
      </c>
      <c r="P2535" s="47"/>
      <c r="Q2535" s="48" t="str">
        <f>IFERROR(VLOOKUP(E2535,Funcionários!$C$8:$E$207,3,FALSE),"")</f>
        <v/>
      </c>
      <c r="R2535" s="47"/>
      <c r="S2535" s="49" t="str">
        <f t="shared" si="881"/>
        <v/>
      </c>
      <c r="T2535" s="49">
        <v>2.529E-2</v>
      </c>
      <c r="U2535" s="48" t="str">
        <f>IF(Funcionários!C2536=0,"",Funcionários!C2536)</f>
        <v/>
      </c>
      <c r="V2535" s="50">
        <f>IF(U2535="",0,IF(COUNTIFS($E$7:$E$3006,U2535,$I$7:$I$3006,'RC'!$E$6)=0,0,COUNTIFS($M$7:$M$3006,"Concluída no prazo",$E$7:$E$3006,U2535,$I$7:$I$3006,'RC'!$E$6)/COUNTIFS($E$7:$E$3006,U2535,$I$7:$I$3006,'RC'!$E$6)))</f>
        <v>0</v>
      </c>
      <c r="W2535" s="49">
        <f>SUMIFS($J$7:$J$3006,$E$7:$E$3006,U2535,$I$7:$I$3006,'RC'!$E$6)+SUMIFS($L$7:$L$3006,$E$7:$E$3006,U2535,$I$7:$I$3006,'RC'!$E$6)</f>
        <v>0</v>
      </c>
      <c r="X2535" s="48">
        <f>COUNTIFS($E$7:$E$3006,U2535,$I$7:$I$3006,'RC'!$E$6)</f>
        <v>0</v>
      </c>
      <c r="Y2535" s="48"/>
      <c r="Z2535" s="51" t="str">
        <f>IF(AQ2535='RC'!$E$6,AC2535*1000+AD2535,"")</f>
        <v/>
      </c>
      <c r="AA2535" s="51" t="str">
        <f>IF(AB2535="","",IF(AQ2535='RC'!$E$6,AC2535*1000-AD2535,""))</f>
        <v/>
      </c>
      <c r="AB2535" s="48" t="str">
        <f>IFERROR(VLOOKUP(E2535,Funcionários!$C$8:$E$207,3,FALSE),"")</f>
        <v/>
      </c>
      <c r="AC2535" s="50" t="str">
        <f>IF(AB2535="","",IF(COUNTIFS($AB$7:$AB$3006,AB2535,$AQ$7:$AQ$3006,'RC'!$E$6)=0,"",COUNTIFS($M$7:$M$3006,"Concluída no prazo",$AB$7:$AB$3006,AB2535,$AQ$7:$AQ$3006,'RC'!$E$6)/COUNTIFS($AB$7:$AB$3006,AB2535,$AQ$7:$AQ$3006,'RC'!$E$6)))</f>
        <v/>
      </c>
      <c r="AD2535" s="48">
        <f>SUMIF($AQ$7:$AQ$3006,'RC'!$E$6,$J$7:$J$3006)+SUMIF($AQ$7:$AQ$3006,'RC'!$E$6,$L$7:$L$3006)</f>
        <v>21</v>
      </c>
      <c r="AF2535" s="48">
        <v>2.47199999999923E-2</v>
      </c>
      <c r="AG2535" s="48">
        <f>IF(OR(AQ2535="",AQ2535&lt;&gt;'RC'!$E$6,AB2535&lt;&gt;'RC'!$D$21),0,1)</f>
        <v>0</v>
      </c>
      <c r="AH2535" s="48">
        <f t="shared" si="878"/>
        <v>2.47199999999923E-2</v>
      </c>
      <c r="AI2535" s="48" t="str">
        <f t="shared" si="860"/>
        <v/>
      </c>
      <c r="AJ2535" s="48" t="str">
        <f t="shared" si="861"/>
        <v/>
      </c>
      <c r="AK2535" s="52" t="str">
        <f t="shared" si="862"/>
        <v/>
      </c>
      <c r="AL2535" s="52" t="str">
        <f t="shared" si="863"/>
        <v/>
      </c>
      <c r="AM2535" s="48" t="str">
        <f t="shared" si="864"/>
        <v/>
      </c>
      <c r="AN2535" s="48" t="str">
        <f t="shared" si="865"/>
        <v/>
      </c>
      <c r="AP2535" s="18" t="str">
        <f t="shared" si="866"/>
        <v/>
      </c>
      <c r="AQ2535" s="18" t="str">
        <f t="shared" si="867"/>
        <v/>
      </c>
      <c r="AR2535" s="18">
        <v>2.4719999999999999E-2</v>
      </c>
      <c r="AS2535" s="18">
        <f>IF(AF!$D$27="Todos",1,IF(M2535=AF!$D$27,1,0))</f>
        <v>1</v>
      </c>
      <c r="AT2535" s="53">
        <f>IF(AND(E2535=AF!$D$6,OR(LT!M2535=AF!$D$27,AF!$D$27="Todos"),OR(AP2535=AF!$E$8,AQ2535=AF!$E$8)),AR2535+AS2535,0)</f>
        <v>0</v>
      </c>
      <c r="AU2535" s="18" t="str">
        <f t="shared" si="868"/>
        <v/>
      </c>
      <c r="AV2535" s="54" t="str">
        <f t="shared" si="869"/>
        <v/>
      </c>
      <c r="AW2535" s="54" t="str">
        <f t="shared" si="870"/>
        <v/>
      </c>
      <c r="AX2535" s="18" t="str">
        <f t="shared" si="871"/>
        <v/>
      </c>
      <c r="AY2535" s="18" t="str">
        <f t="shared" si="872"/>
        <v/>
      </c>
      <c r="BA2535" s="18">
        <f>IF($E2535=AF!$D$6,IF($M2535="Concluída no prazo",2,IF($M2535="Concluída com atraso",1,0)),0)</f>
        <v>0</v>
      </c>
      <c r="BB2535" s="18">
        <f>IF($E2535=AF!$D$6,IF($M2535="Atrasada",2,IF($M2535="Concluída com atraso",1,0)),0)</f>
        <v>0</v>
      </c>
      <c r="BC2535" s="18">
        <v>2.529E-2</v>
      </c>
      <c r="BD2535" s="18">
        <f t="shared" si="879"/>
        <v>2.529E-2</v>
      </c>
      <c r="BE2535" s="18">
        <f t="shared" si="879"/>
        <v>2.529E-2</v>
      </c>
      <c r="BF2535" s="18" t="str">
        <f t="shared" si="873"/>
        <v/>
      </c>
      <c r="BN2535" s="18" t="str">
        <f t="shared" si="874"/>
        <v>s</v>
      </c>
    </row>
    <row r="2536" spans="3:66" ht="50.1" customHeight="1" thickTop="1" thickBot="1" x14ac:dyDescent="0.3">
      <c r="C2536" s="46"/>
      <c r="D2536" s="46"/>
      <c r="E2536" s="46"/>
      <c r="F2536" s="122"/>
      <c r="G2536" s="122"/>
      <c r="H2536" s="78" t="str">
        <f t="shared" si="875"/>
        <v/>
      </c>
      <c r="I2536" s="78" t="str">
        <f t="shared" si="876"/>
        <v/>
      </c>
      <c r="J2536" s="16"/>
      <c r="K2536" s="46" t="str">
        <f t="shared" si="877"/>
        <v/>
      </c>
      <c r="L2536" s="16"/>
      <c r="M2536" s="16"/>
      <c r="N2536" s="46"/>
      <c r="O2536" s="47" t="str">
        <f t="shared" si="880"/>
        <v/>
      </c>
      <c r="P2536" s="47"/>
      <c r="Q2536" s="48" t="str">
        <f>IFERROR(VLOOKUP(E2536,Funcionários!$C$8:$E$207,3,FALSE),"")</f>
        <v/>
      </c>
      <c r="R2536" s="47"/>
      <c r="S2536" s="49" t="str">
        <f t="shared" si="881"/>
        <v/>
      </c>
      <c r="T2536" s="49">
        <v>2.53E-2</v>
      </c>
      <c r="U2536" s="48" t="str">
        <f>IF(Funcionários!C2537=0,"",Funcionários!C2537)</f>
        <v/>
      </c>
      <c r="V2536" s="50">
        <f>IF(U2536="",0,IF(COUNTIFS($E$7:$E$3006,U2536,$I$7:$I$3006,'RC'!$E$6)=0,0,COUNTIFS($M$7:$M$3006,"Concluída no prazo",$E$7:$E$3006,U2536,$I$7:$I$3006,'RC'!$E$6)/COUNTIFS($E$7:$E$3006,U2536,$I$7:$I$3006,'RC'!$E$6)))</f>
        <v>0</v>
      </c>
      <c r="W2536" s="49">
        <f>SUMIFS($J$7:$J$3006,$E$7:$E$3006,U2536,$I$7:$I$3006,'RC'!$E$6)+SUMIFS($L$7:$L$3006,$E$7:$E$3006,U2536,$I$7:$I$3006,'RC'!$E$6)</f>
        <v>0</v>
      </c>
      <c r="X2536" s="48">
        <f>COUNTIFS($E$7:$E$3006,U2536,$I$7:$I$3006,'RC'!$E$6)</f>
        <v>0</v>
      </c>
      <c r="Y2536" s="48"/>
      <c r="Z2536" s="51" t="str">
        <f>IF(AQ2536='RC'!$E$6,AC2536*1000+AD2536,"")</f>
        <v/>
      </c>
      <c r="AA2536" s="51" t="str">
        <f>IF(AB2536="","",IF(AQ2536='RC'!$E$6,AC2536*1000-AD2536,""))</f>
        <v/>
      </c>
      <c r="AB2536" s="48" t="str">
        <f>IFERROR(VLOOKUP(E2536,Funcionários!$C$8:$E$207,3,FALSE),"")</f>
        <v/>
      </c>
      <c r="AC2536" s="50" t="str">
        <f>IF(AB2536="","",IF(COUNTIFS($AB$7:$AB$3006,AB2536,$AQ$7:$AQ$3006,'RC'!$E$6)=0,"",COUNTIFS($M$7:$M$3006,"Concluída no prazo",$AB$7:$AB$3006,AB2536,$AQ$7:$AQ$3006,'RC'!$E$6)/COUNTIFS($AB$7:$AB$3006,AB2536,$AQ$7:$AQ$3006,'RC'!$E$6)))</f>
        <v/>
      </c>
      <c r="AD2536" s="48">
        <f>SUMIF($AQ$7:$AQ$3006,'RC'!$E$6,$J$7:$J$3006)+SUMIF($AQ$7:$AQ$3006,'RC'!$E$6,$L$7:$L$3006)</f>
        <v>21</v>
      </c>
      <c r="AF2536" s="48">
        <v>2.4709999999992301E-2</v>
      </c>
      <c r="AG2536" s="48">
        <f>IF(OR(AQ2536="",AQ2536&lt;&gt;'RC'!$E$6,AB2536&lt;&gt;'RC'!$D$21),0,1)</f>
        <v>0</v>
      </c>
      <c r="AH2536" s="48">
        <f t="shared" si="878"/>
        <v>2.4709999999992301E-2</v>
      </c>
      <c r="AI2536" s="48" t="str">
        <f t="shared" si="860"/>
        <v/>
      </c>
      <c r="AJ2536" s="48" t="str">
        <f t="shared" si="861"/>
        <v/>
      </c>
      <c r="AK2536" s="52" t="str">
        <f t="shared" si="862"/>
        <v/>
      </c>
      <c r="AL2536" s="52" t="str">
        <f t="shared" si="863"/>
        <v/>
      </c>
      <c r="AM2536" s="48" t="str">
        <f t="shared" si="864"/>
        <v/>
      </c>
      <c r="AN2536" s="48" t="str">
        <f t="shared" si="865"/>
        <v/>
      </c>
      <c r="AP2536" s="18" t="str">
        <f t="shared" si="866"/>
        <v/>
      </c>
      <c r="AQ2536" s="18" t="str">
        <f t="shared" si="867"/>
        <v/>
      </c>
      <c r="AR2536" s="18">
        <v>2.4709999999999999E-2</v>
      </c>
      <c r="AS2536" s="18">
        <f>IF(AF!$D$27="Todos",1,IF(M2536=AF!$D$27,1,0))</f>
        <v>1</v>
      </c>
      <c r="AT2536" s="53">
        <f>IF(AND(E2536=AF!$D$6,OR(LT!M2536=AF!$D$27,AF!$D$27="Todos"),OR(AP2536=AF!$E$8,AQ2536=AF!$E$8)),AR2536+AS2536,0)</f>
        <v>0</v>
      </c>
      <c r="AU2536" s="18" t="str">
        <f t="shared" si="868"/>
        <v/>
      </c>
      <c r="AV2536" s="54" t="str">
        <f t="shared" si="869"/>
        <v/>
      </c>
      <c r="AW2536" s="54" t="str">
        <f t="shared" si="870"/>
        <v/>
      </c>
      <c r="AX2536" s="18" t="str">
        <f t="shared" si="871"/>
        <v/>
      </c>
      <c r="AY2536" s="18" t="str">
        <f t="shared" si="872"/>
        <v/>
      </c>
      <c r="BA2536" s="18">
        <f>IF($E2536=AF!$D$6,IF($M2536="Concluída no prazo",2,IF($M2536="Concluída com atraso",1,0)),0)</f>
        <v>0</v>
      </c>
      <c r="BB2536" s="18">
        <f>IF($E2536=AF!$D$6,IF($M2536="Atrasada",2,IF($M2536="Concluída com atraso",1,0)),0)</f>
        <v>0</v>
      </c>
      <c r="BC2536" s="18">
        <v>2.53E-2</v>
      </c>
      <c r="BD2536" s="18">
        <f t="shared" si="879"/>
        <v>2.53E-2</v>
      </c>
      <c r="BE2536" s="18">
        <f t="shared" si="879"/>
        <v>2.53E-2</v>
      </c>
      <c r="BF2536" s="18" t="str">
        <f t="shared" si="873"/>
        <v/>
      </c>
      <c r="BN2536" s="18" t="str">
        <f t="shared" si="874"/>
        <v>s</v>
      </c>
    </row>
    <row r="2537" spans="3:66" ht="50.1" customHeight="1" thickTop="1" thickBot="1" x14ac:dyDescent="0.3">
      <c r="C2537" s="46"/>
      <c r="D2537" s="46"/>
      <c r="E2537" s="46"/>
      <c r="F2537" s="122"/>
      <c r="G2537" s="122"/>
      <c r="H2537" s="78" t="str">
        <f t="shared" si="875"/>
        <v/>
      </c>
      <c r="I2537" s="78" t="str">
        <f t="shared" si="876"/>
        <v/>
      </c>
      <c r="J2537" s="16"/>
      <c r="K2537" s="46" t="str">
        <f t="shared" si="877"/>
        <v/>
      </c>
      <c r="L2537" s="16"/>
      <c r="M2537" s="16"/>
      <c r="N2537" s="46"/>
      <c r="O2537" s="47" t="str">
        <f t="shared" si="880"/>
        <v/>
      </c>
      <c r="P2537" s="47"/>
      <c r="Q2537" s="48" t="str">
        <f>IFERROR(VLOOKUP(E2537,Funcionários!$C$8:$E$207,3,FALSE),"")</f>
        <v/>
      </c>
      <c r="R2537" s="47"/>
      <c r="S2537" s="49" t="str">
        <f t="shared" si="881"/>
        <v/>
      </c>
      <c r="T2537" s="49">
        <v>2.5309999999999999E-2</v>
      </c>
      <c r="U2537" s="48" t="str">
        <f>IF(Funcionários!C2538=0,"",Funcionários!C2538)</f>
        <v/>
      </c>
      <c r="V2537" s="50">
        <f>IF(U2537="",0,IF(COUNTIFS($E$7:$E$3006,U2537,$I$7:$I$3006,'RC'!$E$6)=0,0,COUNTIFS($M$7:$M$3006,"Concluída no prazo",$E$7:$E$3006,U2537,$I$7:$I$3006,'RC'!$E$6)/COUNTIFS($E$7:$E$3006,U2537,$I$7:$I$3006,'RC'!$E$6)))</f>
        <v>0</v>
      </c>
      <c r="W2537" s="49">
        <f>SUMIFS($J$7:$J$3006,$E$7:$E$3006,U2537,$I$7:$I$3006,'RC'!$E$6)+SUMIFS($L$7:$L$3006,$E$7:$E$3006,U2537,$I$7:$I$3006,'RC'!$E$6)</f>
        <v>0</v>
      </c>
      <c r="X2537" s="48">
        <f>COUNTIFS($E$7:$E$3006,U2537,$I$7:$I$3006,'RC'!$E$6)</f>
        <v>0</v>
      </c>
      <c r="Y2537" s="48"/>
      <c r="Z2537" s="51" t="str">
        <f>IF(AQ2537='RC'!$E$6,AC2537*1000+AD2537,"")</f>
        <v/>
      </c>
      <c r="AA2537" s="51" t="str">
        <f>IF(AB2537="","",IF(AQ2537='RC'!$E$6,AC2537*1000-AD2537,""))</f>
        <v/>
      </c>
      <c r="AB2537" s="48" t="str">
        <f>IFERROR(VLOOKUP(E2537,Funcionários!$C$8:$E$207,3,FALSE),"")</f>
        <v/>
      </c>
      <c r="AC2537" s="50" t="str">
        <f>IF(AB2537="","",IF(COUNTIFS($AB$7:$AB$3006,AB2537,$AQ$7:$AQ$3006,'RC'!$E$6)=0,"",COUNTIFS($M$7:$M$3006,"Concluída no prazo",$AB$7:$AB$3006,AB2537,$AQ$7:$AQ$3006,'RC'!$E$6)/COUNTIFS($AB$7:$AB$3006,AB2537,$AQ$7:$AQ$3006,'RC'!$E$6)))</f>
        <v/>
      </c>
      <c r="AD2537" s="48">
        <f>SUMIF($AQ$7:$AQ$3006,'RC'!$E$6,$J$7:$J$3006)+SUMIF($AQ$7:$AQ$3006,'RC'!$E$6,$L$7:$L$3006)</f>
        <v>21</v>
      </c>
      <c r="AF2537" s="48">
        <v>2.4699999999992301E-2</v>
      </c>
      <c r="AG2537" s="48">
        <f>IF(OR(AQ2537="",AQ2537&lt;&gt;'RC'!$E$6,AB2537&lt;&gt;'RC'!$D$21),0,1)</f>
        <v>0</v>
      </c>
      <c r="AH2537" s="48">
        <f t="shared" si="878"/>
        <v>2.4699999999992301E-2</v>
      </c>
      <c r="AI2537" s="48" t="str">
        <f t="shared" si="860"/>
        <v/>
      </c>
      <c r="AJ2537" s="48" t="str">
        <f t="shared" si="861"/>
        <v/>
      </c>
      <c r="AK2537" s="52" t="str">
        <f t="shared" si="862"/>
        <v/>
      </c>
      <c r="AL2537" s="52" t="str">
        <f t="shared" si="863"/>
        <v/>
      </c>
      <c r="AM2537" s="48" t="str">
        <f t="shared" si="864"/>
        <v/>
      </c>
      <c r="AN2537" s="48" t="str">
        <f t="shared" si="865"/>
        <v/>
      </c>
      <c r="AP2537" s="18" t="str">
        <f t="shared" si="866"/>
        <v/>
      </c>
      <c r="AQ2537" s="18" t="str">
        <f t="shared" si="867"/>
        <v/>
      </c>
      <c r="AR2537" s="18">
        <v>2.47E-2</v>
      </c>
      <c r="AS2537" s="18">
        <f>IF(AF!$D$27="Todos",1,IF(M2537=AF!$D$27,1,0))</f>
        <v>1</v>
      </c>
      <c r="AT2537" s="53">
        <f>IF(AND(E2537=AF!$D$6,OR(LT!M2537=AF!$D$27,AF!$D$27="Todos"),OR(AP2537=AF!$E$8,AQ2537=AF!$E$8)),AR2537+AS2537,0)</f>
        <v>0</v>
      </c>
      <c r="AU2537" s="18" t="str">
        <f t="shared" si="868"/>
        <v/>
      </c>
      <c r="AV2537" s="54" t="str">
        <f t="shared" si="869"/>
        <v/>
      </c>
      <c r="AW2537" s="54" t="str">
        <f t="shared" si="870"/>
        <v/>
      </c>
      <c r="AX2537" s="18" t="str">
        <f t="shared" si="871"/>
        <v/>
      </c>
      <c r="AY2537" s="18" t="str">
        <f t="shared" si="872"/>
        <v/>
      </c>
      <c r="BA2537" s="18">
        <f>IF($E2537=AF!$D$6,IF($M2537="Concluída no prazo",2,IF($M2537="Concluída com atraso",1,0)),0)</f>
        <v>0</v>
      </c>
      <c r="BB2537" s="18">
        <f>IF($E2537=AF!$D$6,IF($M2537="Atrasada",2,IF($M2537="Concluída com atraso",1,0)),0)</f>
        <v>0</v>
      </c>
      <c r="BC2537" s="18">
        <v>2.5309999999999999E-2</v>
      </c>
      <c r="BD2537" s="18">
        <f t="shared" si="879"/>
        <v>2.5309999999999999E-2</v>
      </c>
      <c r="BE2537" s="18">
        <f t="shared" si="879"/>
        <v>2.5309999999999999E-2</v>
      </c>
      <c r="BF2537" s="18" t="str">
        <f t="shared" si="873"/>
        <v/>
      </c>
      <c r="BN2537" s="18" t="str">
        <f t="shared" si="874"/>
        <v>s</v>
      </c>
    </row>
    <row r="2538" spans="3:66" ht="50.1" customHeight="1" thickTop="1" thickBot="1" x14ac:dyDescent="0.3">
      <c r="C2538" s="46"/>
      <c r="D2538" s="46"/>
      <c r="E2538" s="46"/>
      <c r="F2538" s="122"/>
      <c r="G2538" s="122"/>
      <c r="H2538" s="78" t="str">
        <f t="shared" si="875"/>
        <v/>
      </c>
      <c r="I2538" s="78" t="str">
        <f t="shared" si="876"/>
        <v/>
      </c>
      <c r="J2538" s="16"/>
      <c r="K2538" s="46" t="str">
        <f t="shared" si="877"/>
        <v/>
      </c>
      <c r="L2538" s="16"/>
      <c r="M2538" s="16"/>
      <c r="N2538" s="46"/>
      <c r="O2538" s="47" t="str">
        <f t="shared" si="880"/>
        <v/>
      </c>
      <c r="P2538" s="47"/>
      <c r="Q2538" s="48" t="str">
        <f>IFERROR(VLOOKUP(E2538,Funcionários!$C$8:$E$207,3,FALSE),"")</f>
        <v/>
      </c>
      <c r="R2538" s="47"/>
      <c r="S2538" s="49" t="str">
        <f t="shared" si="881"/>
        <v/>
      </c>
      <c r="T2538" s="49">
        <v>2.5319999999999999E-2</v>
      </c>
      <c r="U2538" s="48" t="str">
        <f>IF(Funcionários!C2539=0,"",Funcionários!C2539)</f>
        <v/>
      </c>
      <c r="V2538" s="50">
        <f>IF(U2538="",0,IF(COUNTIFS($E$7:$E$3006,U2538,$I$7:$I$3006,'RC'!$E$6)=0,0,COUNTIFS($M$7:$M$3006,"Concluída no prazo",$E$7:$E$3006,U2538,$I$7:$I$3006,'RC'!$E$6)/COUNTIFS($E$7:$E$3006,U2538,$I$7:$I$3006,'RC'!$E$6)))</f>
        <v>0</v>
      </c>
      <c r="W2538" s="49">
        <f>SUMIFS($J$7:$J$3006,$E$7:$E$3006,U2538,$I$7:$I$3006,'RC'!$E$6)+SUMIFS($L$7:$L$3006,$E$7:$E$3006,U2538,$I$7:$I$3006,'RC'!$E$6)</f>
        <v>0</v>
      </c>
      <c r="X2538" s="48">
        <f>COUNTIFS($E$7:$E$3006,U2538,$I$7:$I$3006,'RC'!$E$6)</f>
        <v>0</v>
      </c>
      <c r="Y2538" s="48"/>
      <c r="Z2538" s="51" t="str">
        <f>IF(AQ2538='RC'!$E$6,AC2538*1000+AD2538,"")</f>
        <v/>
      </c>
      <c r="AA2538" s="51" t="str">
        <f>IF(AB2538="","",IF(AQ2538='RC'!$E$6,AC2538*1000-AD2538,""))</f>
        <v/>
      </c>
      <c r="AB2538" s="48" t="str">
        <f>IFERROR(VLOOKUP(E2538,Funcionários!$C$8:$E$207,3,FALSE),"")</f>
        <v/>
      </c>
      <c r="AC2538" s="50" t="str">
        <f>IF(AB2538="","",IF(COUNTIFS($AB$7:$AB$3006,AB2538,$AQ$7:$AQ$3006,'RC'!$E$6)=0,"",COUNTIFS($M$7:$M$3006,"Concluída no prazo",$AB$7:$AB$3006,AB2538,$AQ$7:$AQ$3006,'RC'!$E$6)/COUNTIFS($AB$7:$AB$3006,AB2538,$AQ$7:$AQ$3006,'RC'!$E$6)))</f>
        <v/>
      </c>
      <c r="AD2538" s="48">
        <f>SUMIF($AQ$7:$AQ$3006,'RC'!$E$6,$J$7:$J$3006)+SUMIF($AQ$7:$AQ$3006,'RC'!$E$6,$L$7:$L$3006)</f>
        <v>21</v>
      </c>
      <c r="AF2538" s="48">
        <v>2.4689999999992301E-2</v>
      </c>
      <c r="AG2538" s="48">
        <f>IF(OR(AQ2538="",AQ2538&lt;&gt;'RC'!$E$6,AB2538&lt;&gt;'RC'!$D$21),0,1)</f>
        <v>0</v>
      </c>
      <c r="AH2538" s="48">
        <f t="shared" si="878"/>
        <v>2.4689999999992301E-2</v>
      </c>
      <c r="AI2538" s="48" t="str">
        <f t="shared" si="860"/>
        <v/>
      </c>
      <c r="AJ2538" s="48" t="str">
        <f t="shared" si="861"/>
        <v/>
      </c>
      <c r="AK2538" s="52" t="str">
        <f t="shared" si="862"/>
        <v/>
      </c>
      <c r="AL2538" s="52" t="str">
        <f t="shared" si="863"/>
        <v/>
      </c>
      <c r="AM2538" s="48" t="str">
        <f t="shared" si="864"/>
        <v/>
      </c>
      <c r="AN2538" s="48" t="str">
        <f t="shared" si="865"/>
        <v/>
      </c>
      <c r="AP2538" s="18" t="str">
        <f t="shared" si="866"/>
        <v/>
      </c>
      <c r="AQ2538" s="18" t="str">
        <f t="shared" si="867"/>
        <v/>
      </c>
      <c r="AR2538" s="18">
        <v>2.469E-2</v>
      </c>
      <c r="AS2538" s="18">
        <f>IF(AF!$D$27="Todos",1,IF(M2538=AF!$D$27,1,0))</f>
        <v>1</v>
      </c>
      <c r="AT2538" s="53">
        <f>IF(AND(E2538=AF!$D$6,OR(LT!M2538=AF!$D$27,AF!$D$27="Todos"),OR(AP2538=AF!$E$8,AQ2538=AF!$E$8)),AR2538+AS2538,0)</f>
        <v>0</v>
      </c>
      <c r="AU2538" s="18" t="str">
        <f t="shared" si="868"/>
        <v/>
      </c>
      <c r="AV2538" s="54" t="str">
        <f t="shared" si="869"/>
        <v/>
      </c>
      <c r="AW2538" s="54" t="str">
        <f t="shared" si="870"/>
        <v/>
      </c>
      <c r="AX2538" s="18" t="str">
        <f t="shared" si="871"/>
        <v/>
      </c>
      <c r="AY2538" s="18" t="str">
        <f t="shared" si="872"/>
        <v/>
      </c>
      <c r="BA2538" s="18">
        <f>IF($E2538=AF!$D$6,IF($M2538="Concluída no prazo",2,IF($M2538="Concluída com atraso",1,0)),0)</f>
        <v>0</v>
      </c>
      <c r="BB2538" s="18">
        <f>IF($E2538=AF!$D$6,IF($M2538="Atrasada",2,IF($M2538="Concluída com atraso",1,0)),0)</f>
        <v>0</v>
      </c>
      <c r="BC2538" s="18">
        <v>2.5319999999999999E-2</v>
      </c>
      <c r="BD2538" s="18">
        <f t="shared" si="879"/>
        <v>2.5319999999999999E-2</v>
      </c>
      <c r="BE2538" s="18">
        <f t="shared" si="879"/>
        <v>2.5319999999999999E-2</v>
      </c>
      <c r="BF2538" s="18" t="str">
        <f t="shared" si="873"/>
        <v/>
      </c>
      <c r="BN2538" s="18" t="str">
        <f t="shared" si="874"/>
        <v>s</v>
      </c>
    </row>
    <row r="2539" spans="3:66" ht="50.1" customHeight="1" thickTop="1" thickBot="1" x14ac:dyDescent="0.3">
      <c r="C2539" s="46"/>
      <c r="D2539" s="46"/>
      <c r="E2539" s="46"/>
      <c r="F2539" s="122"/>
      <c r="G2539" s="122"/>
      <c r="H2539" s="78" t="str">
        <f t="shared" si="875"/>
        <v/>
      </c>
      <c r="I2539" s="78" t="str">
        <f t="shared" si="876"/>
        <v/>
      </c>
      <c r="J2539" s="16"/>
      <c r="K2539" s="46" t="str">
        <f t="shared" si="877"/>
        <v/>
      </c>
      <c r="L2539" s="16"/>
      <c r="M2539" s="16"/>
      <c r="N2539" s="46"/>
      <c r="O2539" s="47" t="str">
        <f t="shared" si="880"/>
        <v/>
      </c>
      <c r="P2539" s="47"/>
      <c r="Q2539" s="48" t="str">
        <f>IFERROR(VLOOKUP(E2539,Funcionários!$C$8:$E$207,3,FALSE),"")</f>
        <v/>
      </c>
      <c r="R2539" s="47"/>
      <c r="S2539" s="49" t="str">
        <f t="shared" si="881"/>
        <v/>
      </c>
      <c r="T2539" s="49">
        <v>2.5329999999999998E-2</v>
      </c>
      <c r="U2539" s="48" t="str">
        <f>IF(Funcionários!C2540=0,"",Funcionários!C2540)</f>
        <v/>
      </c>
      <c r="V2539" s="50">
        <f>IF(U2539="",0,IF(COUNTIFS($E$7:$E$3006,U2539,$I$7:$I$3006,'RC'!$E$6)=0,0,COUNTIFS($M$7:$M$3006,"Concluída no prazo",$E$7:$E$3006,U2539,$I$7:$I$3006,'RC'!$E$6)/COUNTIFS($E$7:$E$3006,U2539,$I$7:$I$3006,'RC'!$E$6)))</f>
        <v>0</v>
      </c>
      <c r="W2539" s="49">
        <f>SUMIFS($J$7:$J$3006,$E$7:$E$3006,U2539,$I$7:$I$3006,'RC'!$E$6)+SUMIFS($L$7:$L$3006,$E$7:$E$3006,U2539,$I$7:$I$3006,'RC'!$E$6)</f>
        <v>0</v>
      </c>
      <c r="X2539" s="48">
        <f>COUNTIFS($E$7:$E$3006,U2539,$I$7:$I$3006,'RC'!$E$6)</f>
        <v>0</v>
      </c>
      <c r="Y2539" s="48"/>
      <c r="Z2539" s="51" t="str">
        <f>IF(AQ2539='RC'!$E$6,AC2539*1000+AD2539,"")</f>
        <v/>
      </c>
      <c r="AA2539" s="51" t="str">
        <f>IF(AB2539="","",IF(AQ2539='RC'!$E$6,AC2539*1000-AD2539,""))</f>
        <v/>
      </c>
      <c r="AB2539" s="48" t="str">
        <f>IFERROR(VLOOKUP(E2539,Funcionários!$C$8:$E$207,3,FALSE),"")</f>
        <v/>
      </c>
      <c r="AC2539" s="50" t="str">
        <f>IF(AB2539="","",IF(COUNTIFS($AB$7:$AB$3006,AB2539,$AQ$7:$AQ$3006,'RC'!$E$6)=0,"",COUNTIFS($M$7:$M$3006,"Concluída no prazo",$AB$7:$AB$3006,AB2539,$AQ$7:$AQ$3006,'RC'!$E$6)/COUNTIFS($AB$7:$AB$3006,AB2539,$AQ$7:$AQ$3006,'RC'!$E$6)))</f>
        <v/>
      </c>
      <c r="AD2539" s="48">
        <f>SUMIF($AQ$7:$AQ$3006,'RC'!$E$6,$J$7:$J$3006)+SUMIF($AQ$7:$AQ$3006,'RC'!$E$6,$L$7:$L$3006)</f>
        <v>21</v>
      </c>
      <c r="AF2539" s="48">
        <v>2.4679999999992201E-2</v>
      </c>
      <c r="AG2539" s="48">
        <f>IF(OR(AQ2539="",AQ2539&lt;&gt;'RC'!$E$6,AB2539&lt;&gt;'RC'!$D$21),0,1)</f>
        <v>0</v>
      </c>
      <c r="AH2539" s="48">
        <f t="shared" si="878"/>
        <v>2.4679999999992201E-2</v>
      </c>
      <c r="AI2539" s="48" t="str">
        <f t="shared" si="860"/>
        <v/>
      </c>
      <c r="AJ2539" s="48" t="str">
        <f t="shared" si="861"/>
        <v/>
      </c>
      <c r="AK2539" s="52" t="str">
        <f t="shared" si="862"/>
        <v/>
      </c>
      <c r="AL2539" s="52" t="str">
        <f t="shared" si="863"/>
        <v/>
      </c>
      <c r="AM2539" s="48" t="str">
        <f t="shared" si="864"/>
        <v/>
      </c>
      <c r="AN2539" s="48" t="str">
        <f t="shared" si="865"/>
        <v/>
      </c>
      <c r="AP2539" s="18" t="str">
        <f t="shared" si="866"/>
        <v/>
      </c>
      <c r="AQ2539" s="18" t="str">
        <f t="shared" si="867"/>
        <v/>
      </c>
      <c r="AR2539" s="18">
        <v>2.4680000000000001E-2</v>
      </c>
      <c r="AS2539" s="18">
        <f>IF(AF!$D$27="Todos",1,IF(M2539=AF!$D$27,1,0))</f>
        <v>1</v>
      </c>
      <c r="AT2539" s="53">
        <f>IF(AND(E2539=AF!$D$6,OR(LT!M2539=AF!$D$27,AF!$D$27="Todos"),OR(AP2539=AF!$E$8,AQ2539=AF!$E$8)),AR2539+AS2539,0)</f>
        <v>0</v>
      </c>
      <c r="AU2539" s="18" t="str">
        <f t="shared" si="868"/>
        <v/>
      </c>
      <c r="AV2539" s="54" t="str">
        <f t="shared" si="869"/>
        <v/>
      </c>
      <c r="AW2539" s="54" t="str">
        <f t="shared" si="870"/>
        <v/>
      </c>
      <c r="AX2539" s="18" t="str">
        <f t="shared" si="871"/>
        <v/>
      </c>
      <c r="AY2539" s="18" t="str">
        <f t="shared" si="872"/>
        <v/>
      </c>
      <c r="BA2539" s="18">
        <f>IF($E2539=AF!$D$6,IF($M2539="Concluída no prazo",2,IF($M2539="Concluída com atraso",1,0)),0)</f>
        <v>0</v>
      </c>
      <c r="BB2539" s="18">
        <f>IF($E2539=AF!$D$6,IF($M2539="Atrasada",2,IF($M2539="Concluída com atraso",1,0)),0)</f>
        <v>0</v>
      </c>
      <c r="BC2539" s="18">
        <v>2.5329999999999998E-2</v>
      </c>
      <c r="BD2539" s="18">
        <f t="shared" si="879"/>
        <v>2.5329999999999998E-2</v>
      </c>
      <c r="BE2539" s="18">
        <f t="shared" si="879"/>
        <v>2.5329999999999998E-2</v>
      </c>
      <c r="BF2539" s="18" t="str">
        <f t="shared" si="873"/>
        <v/>
      </c>
      <c r="BN2539" s="18" t="str">
        <f t="shared" si="874"/>
        <v>s</v>
      </c>
    </row>
    <row r="2540" spans="3:66" ht="50.1" customHeight="1" thickTop="1" thickBot="1" x14ac:dyDescent="0.3">
      <c r="C2540" s="46"/>
      <c r="D2540" s="46"/>
      <c r="E2540" s="46"/>
      <c r="F2540" s="122"/>
      <c r="G2540" s="122"/>
      <c r="H2540" s="78" t="str">
        <f t="shared" si="875"/>
        <v/>
      </c>
      <c r="I2540" s="78" t="str">
        <f t="shared" si="876"/>
        <v/>
      </c>
      <c r="J2540" s="16"/>
      <c r="K2540" s="46" t="str">
        <f t="shared" si="877"/>
        <v/>
      </c>
      <c r="L2540" s="16"/>
      <c r="M2540" s="16"/>
      <c r="N2540" s="46"/>
      <c r="O2540" s="47" t="str">
        <f t="shared" si="880"/>
        <v/>
      </c>
      <c r="P2540" s="47"/>
      <c r="Q2540" s="48" t="str">
        <f>IFERROR(VLOOKUP(E2540,Funcionários!$C$8:$E$207,3,FALSE),"")</f>
        <v/>
      </c>
      <c r="R2540" s="47"/>
      <c r="S2540" s="49" t="str">
        <f t="shared" si="881"/>
        <v/>
      </c>
      <c r="T2540" s="49">
        <v>2.5340000000000001E-2</v>
      </c>
      <c r="U2540" s="48" t="str">
        <f>IF(Funcionários!C2541=0,"",Funcionários!C2541)</f>
        <v/>
      </c>
      <c r="V2540" s="50">
        <f>IF(U2540="",0,IF(COUNTIFS($E$7:$E$3006,U2540,$I$7:$I$3006,'RC'!$E$6)=0,0,COUNTIFS($M$7:$M$3006,"Concluída no prazo",$E$7:$E$3006,U2540,$I$7:$I$3006,'RC'!$E$6)/COUNTIFS($E$7:$E$3006,U2540,$I$7:$I$3006,'RC'!$E$6)))</f>
        <v>0</v>
      </c>
      <c r="W2540" s="49">
        <f>SUMIFS($J$7:$J$3006,$E$7:$E$3006,U2540,$I$7:$I$3006,'RC'!$E$6)+SUMIFS($L$7:$L$3006,$E$7:$E$3006,U2540,$I$7:$I$3006,'RC'!$E$6)</f>
        <v>0</v>
      </c>
      <c r="X2540" s="48">
        <f>COUNTIFS($E$7:$E$3006,U2540,$I$7:$I$3006,'RC'!$E$6)</f>
        <v>0</v>
      </c>
      <c r="Y2540" s="48"/>
      <c r="Z2540" s="51" t="str">
        <f>IF(AQ2540='RC'!$E$6,AC2540*1000+AD2540,"")</f>
        <v/>
      </c>
      <c r="AA2540" s="51" t="str">
        <f>IF(AB2540="","",IF(AQ2540='RC'!$E$6,AC2540*1000-AD2540,""))</f>
        <v/>
      </c>
      <c r="AB2540" s="48" t="str">
        <f>IFERROR(VLOOKUP(E2540,Funcionários!$C$8:$E$207,3,FALSE),"")</f>
        <v/>
      </c>
      <c r="AC2540" s="50" t="str">
        <f>IF(AB2540="","",IF(COUNTIFS($AB$7:$AB$3006,AB2540,$AQ$7:$AQ$3006,'RC'!$E$6)=0,"",COUNTIFS($M$7:$M$3006,"Concluída no prazo",$AB$7:$AB$3006,AB2540,$AQ$7:$AQ$3006,'RC'!$E$6)/COUNTIFS($AB$7:$AB$3006,AB2540,$AQ$7:$AQ$3006,'RC'!$E$6)))</f>
        <v/>
      </c>
      <c r="AD2540" s="48">
        <f>SUMIF($AQ$7:$AQ$3006,'RC'!$E$6,$J$7:$J$3006)+SUMIF($AQ$7:$AQ$3006,'RC'!$E$6,$L$7:$L$3006)</f>
        <v>21</v>
      </c>
      <c r="AF2540" s="48">
        <v>2.4669999999992202E-2</v>
      </c>
      <c r="AG2540" s="48">
        <f>IF(OR(AQ2540="",AQ2540&lt;&gt;'RC'!$E$6,AB2540&lt;&gt;'RC'!$D$21),0,1)</f>
        <v>0</v>
      </c>
      <c r="AH2540" s="48">
        <f t="shared" si="878"/>
        <v>2.4669999999992202E-2</v>
      </c>
      <c r="AI2540" s="48" t="str">
        <f t="shared" si="860"/>
        <v/>
      </c>
      <c r="AJ2540" s="48" t="str">
        <f t="shared" si="861"/>
        <v/>
      </c>
      <c r="AK2540" s="52" t="str">
        <f t="shared" si="862"/>
        <v/>
      </c>
      <c r="AL2540" s="52" t="str">
        <f t="shared" si="863"/>
        <v/>
      </c>
      <c r="AM2540" s="48" t="str">
        <f t="shared" si="864"/>
        <v/>
      </c>
      <c r="AN2540" s="48" t="str">
        <f t="shared" si="865"/>
        <v/>
      </c>
      <c r="AP2540" s="18" t="str">
        <f t="shared" si="866"/>
        <v/>
      </c>
      <c r="AQ2540" s="18" t="str">
        <f t="shared" si="867"/>
        <v/>
      </c>
      <c r="AR2540" s="18">
        <v>2.4670000000000001E-2</v>
      </c>
      <c r="AS2540" s="18">
        <f>IF(AF!$D$27="Todos",1,IF(M2540=AF!$D$27,1,0))</f>
        <v>1</v>
      </c>
      <c r="AT2540" s="53">
        <f>IF(AND(E2540=AF!$D$6,OR(LT!M2540=AF!$D$27,AF!$D$27="Todos"),OR(AP2540=AF!$E$8,AQ2540=AF!$E$8)),AR2540+AS2540,0)</f>
        <v>0</v>
      </c>
      <c r="AU2540" s="18" t="str">
        <f t="shared" si="868"/>
        <v/>
      </c>
      <c r="AV2540" s="54" t="str">
        <f t="shared" si="869"/>
        <v/>
      </c>
      <c r="AW2540" s="54" t="str">
        <f t="shared" si="870"/>
        <v/>
      </c>
      <c r="AX2540" s="18" t="str">
        <f t="shared" si="871"/>
        <v/>
      </c>
      <c r="AY2540" s="18" t="str">
        <f t="shared" si="872"/>
        <v/>
      </c>
      <c r="BA2540" s="18">
        <f>IF($E2540=AF!$D$6,IF($M2540="Concluída no prazo",2,IF($M2540="Concluída com atraso",1,0)),0)</f>
        <v>0</v>
      </c>
      <c r="BB2540" s="18">
        <f>IF($E2540=AF!$D$6,IF($M2540="Atrasada",2,IF($M2540="Concluída com atraso",1,0)),0)</f>
        <v>0</v>
      </c>
      <c r="BC2540" s="18">
        <v>2.5340000000000001E-2</v>
      </c>
      <c r="BD2540" s="18">
        <f t="shared" si="879"/>
        <v>2.5340000000000001E-2</v>
      </c>
      <c r="BE2540" s="18">
        <f t="shared" si="879"/>
        <v>2.5340000000000001E-2</v>
      </c>
      <c r="BF2540" s="18" t="str">
        <f t="shared" si="873"/>
        <v/>
      </c>
      <c r="BN2540" s="18" t="str">
        <f t="shared" si="874"/>
        <v>s</v>
      </c>
    </row>
    <row r="2541" spans="3:66" ht="50.1" customHeight="1" thickTop="1" thickBot="1" x14ac:dyDescent="0.3">
      <c r="C2541" s="46"/>
      <c r="D2541" s="46"/>
      <c r="E2541" s="46"/>
      <c r="F2541" s="122"/>
      <c r="G2541" s="122"/>
      <c r="H2541" s="78" t="str">
        <f t="shared" si="875"/>
        <v/>
      </c>
      <c r="I2541" s="78" t="str">
        <f t="shared" si="876"/>
        <v/>
      </c>
      <c r="J2541" s="16"/>
      <c r="K2541" s="46" t="str">
        <f t="shared" si="877"/>
        <v/>
      </c>
      <c r="L2541" s="16"/>
      <c r="M2541" s="16"/>
      <c r="N2541" s="46"/>
      <c r="O2541" s="47" t="str">
        <f t="shared" si="880"/>
        <v/>
      </c>
      <c r="P2541" s="47"/>
      <c r="Q2541" s="48" t="str">
        <f>IFERROR(VLOOKUP(E2541,Funcionários!$C$8:$E$207,3,FALSE),"")</f>
        <v/>
      </c>
      <c r="R2541" s="47"/>
      <c r="S2541" s="49" t="str">
        <f t="shared" si="881"/>
        <v/>
      </c>
      <c r="T2541" s="49">
        <v>2.5350000000000001E-2</v>
      </c>
      <c r="U2541" s="48" t="str">
        <f>IF(Funcionários!C2542=0,"",Funcionários!C2542)</f>
        <v/>
      </c>
      <c r="V2541" s="50">
        <f>IF(U2541="",0,IF(COUNTIFS($E$7:$E$3006,U2541,$I$7:$I$3006,'RC'!$E$6)=0,0,COUNTIFS($M$7:$M$3006,"Concluída no prazo",$E$7:$E$3006,U2541,$I$7:$I$3006,'RC'!$E$6)/COUNTIFS($E$7:$E$3006,U2541,$I$7:$I$3006,'RC'!$E$6)))</f>
        <v>0</v>
      </c>
      <c r="W2541" s="49">
        <f>SUMIFS($J$7:$J$3006,$E$7:$E$3006,U2541,$I$7:$I$3006,'RC'!$E$6)+SUMIFS($L$7:$L$3006,$E$7:$E$3006,U2541,$I$7:$I$3006,'RC'!$E$6)</f>
        <v>0</v>
      </c>
      <c r="X2541" s="48">
        <f>COUNTIFS($E$7:$E$3006,U2541,$I$7:$I$3006,'RC'!$E$6)</f>
        <v>0</v>
      </c>
      <c r="Y2541" s="48"/>
      <c r="Z2541" s="51" t="str">
        <f>IF(AQ2541='RC'!$E$6,AC2541*1000+AD2541,"")</f>
        <v/>
      </c>
      <c r="AA2541" s="51" t="str">
        <f>IF(AB2541="","",IF(AQ2541='RC'!$E$6,AC2541*1000-AD2541,""))</f>
        <v/>
      </c>
      <c r="AB2541" s="48" t="str">
        <f>IFERROR(VLOOKUP(E2541,Funcionários!$C$8:$E$207,3,FALSE),"")</f>
        <v/>
      </c>
      <c r="AC2541" s="50" t="str">
        <f>IF(AB2541="","",IF(COUNTIFS($AB$7:$AB$3006,AB2541,$AQ$7:$AQ$3006,'RC'!$E$6)=0,"",COUNTIFS($M$7:$M$3006,"Concluída no prazo",$AB$7:$AB$3006,AB2541,$AQ$7:$AQ$3006,'RC'!$E$6)/COUNTIFS($AB$7:$AB$3006,AB2541,$AQ$7:$AQ$3006,'RC'!$E$6)))</f>
        <v/>
      </c>
      <c r="AD2541" s="48">
        <f>SUMIF($AQ$7:$AQ$3006,'RC'!$E$6,$J$7:$J$3006)+SUMIF($AQ$7:$AQ$3006,'RC'!$E$6,$L$7:$L$3006)</f>
        <v>21</v>
      </c>
      <c r="AF2541" s="48">
        <v>2.4659999999992199E-2</v>
      </c>
      <c r="AG2541" s="48">
        <f>IF(OR(AQ2541="",AQ2541&lt;&gt;'RC'!$E$6,AB2541&lt;&gt;'RC'!$D$21),0,1)</f>
        <v>0</v>
      </c>
      <c r="AH2541" s="48">
        <f t="shared" si="878"/>
        <v>2.4659999999992199E-2</v>
      </c>
      <c r="AI2541" s="48" t="str">
        <f t="shared" si="860"/>
        <v/>
      </c>
      <c r="AJ2541" s="48" t="str">
        <f t="shared" si="861"/>
        <v/>
      </c>
      <c r="AK2541" s="52" t="str">
        <f t="shared" si="862"/>
        <v/>
      </c>
      <c r="AL2541" s="52" t="str">
        <f t="shared" si="863"/>
        <v/>
      </c>
      <c r="AM2541" s="48" t="str">
        <f t="shared" si="864"/>
        <v/>
      </c>
      <c r="AN2541" s="48" t="str">
        <f t="shared" si="865"/>
        <v/>
      </c>
      <c r="AP2541" s="18" t="str">
        <f t="shared" si="866"/>
        <v/>
      </c>
      <c r="AQ2541" s="18" t="str">
        <f t="shared" si="867"/>
        <v/>
      </c>
      <c r="AR2541" s="18">
        <v>2.4660000000000001E-2</v>
      </c>
      <c r="AS2541" s="18">
        <f>IF(AF!$D$27="Todos",1,IF(M2541=AF!$D$27,1,0))</f>
        <v>1</v>
      </c>
      <c r="AT2541" s="53">
        <f>IF(AND(E2541=AF!$D$6,OR(LT!M2541=AF!$D$27,AF!$D$27="Todos"),OR(AP2541=AF!$E$8,AQ2541=AF!$E$8)),AR2541+AS2541,0)</f>
        <v>0</v>
      </c>
      <c r="AU2541" s="18" t="str">
        <f t="shared" si="868"/>
        <v/>
      </c>
      <c r="AV2541" s="54" t="str">
        <f t="shared" si="869"/>
        <v/>
      </c>
      <c r="AW2541" s="54" t="str">
        <f t="shared" si="870"/>
        <v/>
      </c>
      <c r="AX2541" s="18" t="str">
        <f t="shared" si="871"/>
        <v/>
      </c>
      <c r="AY2541" s="18" t="str">
        <f t="shared" si="872"/>
        <v/>
      </c>
      <c r="BA2541" s="18">
        <f>IF($E2541=AF!$D$6,IF($M2541="Concluída no prazo",2,IF($M2541="Concluída com atraso",1,0)),0)</f>
        <v>0</v>
      </c>
      <c r="BB2541" s="18">
        <f>IF($E2541=AF!$D$6,IF($M2541="Atrasada",2,IF($M2541="Concluída com atraso",1,0)),0)</f>
        <v>0</v>
      </c>
      <c r="BC2541" s="18">
        <v>2.5350000000000001E-2</v>
      </c>
      <c r="BD2541" s="18">
        <f t="shared" si="879"/>
        <v>2.5350000000000001E-2</v>
      </c>
      <c r="BE2541" s="18">
        <f t="shared" si="879"/>
        <v>2.5350000000000001E-2</v>
      </c>
      <c r="BF2541" s="18" t="str">
        <f t="shared" si="873"/>
        <v/>
      </c>
      <c r="BN2541" s="18" t="str">
        <f t="shared" si="874"/>
        <v>s</v>
      </c>
    </row>
    <row r="2542" spans="3:66" ht="50.1" customHeight="1" thickTop="1" thickBot="1" x14ac:dyDescent="0.3">
      <c r="C2542" s="46"/>
      <c r="D2542" s="46"/>
      <c r="E2542" s="46"/>
      <c r="F2542" s="122"/>
      <c r="G2542" s="122"/>
      <c r="H2542" s="78" t="str">
        <f t="shared" si="875"/>
        <v/>
      </c>
      <c r="I2542" s="78" t="str">
        <f t="shared" si="876"/>
        <v/>
      </c>
      <c r="J2542" s="16"/>
      <c r="K2542" s="46" t="str">
        <f t="shared" si="877"/>
        <v/>
      </c>
      <c r="L2542" s="16"/>
      <c r="M2542" s="16"/>
      <c r="N2542" s="46"/>
      <c r="O2542" s="47" t="str">
        <f t="shared" si="880"/>
        <v/>
      </c>
      <c r="P2542" s="47"/>
      <c r="Q2542" s="48" t="str">
        <f>IFERROR(VLOOKUP(E2542,Funcionários!$C$8:$E$207,3,FALSE),"")</f>
        <v/>
      </c>
      <c r="R2542" s="47"/>
      <c r="S2542" s="49" t="str">
        <f t="shared" si="881"/>
        <v/>
      </c>
      <c r="T2542" s="49">
        <v>2.5360000000000001E-2</v>
      </c>
      <c r="U2542" s="48" t="str">
        <f>IF(Funcionários!C2543=0,"",Funcionários!C2543)</f>
        <v/>
      </c>
      <c r="V2542" s="50">
        <f>IF(U2542="",0,IF(COUNTIFS($E$7:$E$3006,U2542,$I$7:$I$3006,'RC'!$E$6)=0,0,COUNTIFS($M$7:$M$3006,"Concluída no prazo",$E$7:$E$3006,U2542,$I$7:$I$3006,'RC'!$E$6)/COUNTIFS($E$7:$E$3006,U2542,$I$7:$I$3006,'RC'!$E$6)))</f>
        <v>0</v>
      </c>
      <c r="W2542" s="49">
        <f>SUMIFS($J$7:$J$3006,$E$7:$E$3006,U2542,$I$7:$I$3006,'RC'!$E$6)+SUMIFS($L$7:$L$3006,$E$7:$E$3006,U2542,$I$7:$I$3006,'RC'!$E$6)</f>
        <v>0</v>
      </c>
      <c r="X2542" s="48">
        <f>COUNTIFS($E$7:$E$3006,U2542,$I$7:$I$3006,'RC'!$E$6)</f>
        <v>0</v>
      </c>
      <c r="Y2542" s="48"/>
      <c r="Z2542" s="51" t="str">
        <f>IF(AQ2542='RC'!$E$6,AC2542*1000+AD2542,"")</f>
        <v/>
      </c>
      <c r="AA2542" s="51" t="str">
        <f>IF(AB2542="","",IF(AQ2542='RC'!$E$6,AC2542*1000-AD2542,""))</f>
        <v/>
      </c>
      <c r="AB2542" s="48" t="str">
        <f>IFERROR(VLOOKUP(E2542,Funcionários!$C$8:$E$207,3,FALSE),"")</f>
        <v/>
      </c>
      <c r="AC2542" s="50" t="str">
        <f>IF(AB2542="","",IF(COUNTIFS($AB$7:$AB$3006,AB2542,$AQ$7:$AQ$3006,'RC'!$E$6)=0,"",COUNTIFS($M$7:$M$3006,"Concluída no prazo",$AB$7:$AB$3006,AB2542,$AQ$7:$AQ$3006,'RC'!$E$6)/COUNTIFS($AB$7:$AB$3006,AB2542,$AQ$7:$AQ$3006,'RC'!$E$6)))</f>
        <v/>
      </c>
      <c r="AD2542" s="48">
        <f>SUMIF($AQ$7:$AQ$3006,'RC'!$E$6,$J$7:$J$3006)+SUMIF($AQ$7:$AQ$3006,'RC'!$E$6,$L$7:$L$3006)</f>
        <v>21</v>
      </c>
      <c r="AF2542" s="48">
        <v>2.4649999999992199E-2</v>
      </c>
      <c r="AG2542" s="48">
        <f>IF(OR(AQ2542="",AQ2542&lt;&gt;'RC'!$E$6,AB2542&lt;&gt;'RC'!$D$21),0,1)</f>
        <v>0</v>
      </c>
      <c r="AH2542" s="48">
        <f t="shared" si="878"/>
        <v>2.4649999999992199E-2</v>
      </c>
      <c r="AI2542" s="48" t="str">
        <f t="shared" si="860"/>
        <v/>
      </c>
      <c r="AJ2542" s="48" t="str">
        <f t="shared" si="861"/>
        <v/>
      </c>
      <c r="AK2542" s="52" t="str">
        <f t="shared" si="862"/>
        <v/>
      </c>
      <c r="AL2542" s="52" t="str">
        <f t="shared" si="863"/>
        <v/>
      </c>
      <c r="AM2542" s="48" t="str">
        <f t="shared" si="864"/>
        <v/>
      </c>
      <c r="AN2542" s="48" t="str">
        <f t="shared" si="865"/>
        <v/>
      </c>
      <c r="AP2542" s="18" t="str">
        <f t="shared" si="866"/>
        <v/>
      </c>
      <c r="AQ2542" s="18" t="str">
        <f t="shared" si="867"/>
        <v/>
      </c>
      <c r="AR2542" s="18">
        <v>2.4649999999999998E-2</v>
      </c>
      <c r="AS2542" s="18">
        <f>IF(AF!$D$27="Todos",1,IF(M2542=AF!$D$27,1,0))</f>
        <v>1</v>
      </c>
      <c r="AT2542" s="53">
        <f>IF(AND(E2542=AF!$D$6,OR(LT!M2542=AF!$D$27,AF!$D$27="Todos"),OR(AP2542=AF!$E$8,AQ2542=AF!$E$8)),AR2542+AS2542,0)</f>
        <v>0</v>
      </c>
      <c r="AU2542" s="18" t="str">
        <f t="shared" si="868"/>
        <v/>
      </c>
      <c r="AV2542" s="54" t="str">
        <f t="shared" si="869"/>
        <v/>
      </c>
      <c r="AW2542" s="54" t="str">
        <f t="shared" si="870"/>
        <v/>
      </c>
      <c r="AX2542" s="18" t="str">
        <f t="shared" si="871"/>
        <v/>
      </c>
      <c r="AY2542" s="18" t="str">
        <f t="shared" si="872"/>
        <v/>
      </c>
      <c r="BA2542" s="18">
        <f>IF($E2542=AF!$D$6,IF($M2542="Concluída no prazo",2,IF($M2542="Concluída com atraso",1,0)),0)</f>
        <v>0</v>
      </c>
      <c r="BB2542" s="18">
        <f>IF($E2542=AF!$D$6,IF($M2542="Atrasada",2,IF($M2542="Concluída com atraso",1,0)),0)</f>
        <v>0</v>
      </c>
      <c r="BC2542" s="18">
        <v>2.5360000000000001E-2</v>
      </c>
      <c r="BD2542" s="18">
        <f t="shared" si="879"/>
        <v>2.5360000000000001E-2</v>
      </c>
      <c r="BE2542" s="18">
        <f t="shared" si="879"/>
        <v>2.5360000000000001E-2</v>
      </c>
      <c r="BF2542" s="18" t="str">
        <f t="shared" si="873"/>
        <v/>
      </c>
      <c r="BN2542" s="18" t="str">
        <f t="shared" si="874"/>
        <v>s</v>
      </c>
    </row>
    <row r="2543" spans="3:66" ht="50.1" customHeight="1" thickTop="1" thickBot="1" x14ac:dyDescent="0.3">
      <c r="C2543" s="46"/>
      <c r="D2543" s="46"/>
      <c r="E2543" s="46"/>
      <c r="F2543" s="122"/>
      <c r="G2543" s="122"/>
      <c r="H2543" s="78" t="str">
        <f t="shared" si="875"/>
        <v/>
      </c>
      <c r="I2543" s="78" t="str">
        <f t="shared" si="876"/>
        <v/>
      </c>
      <c r="J2543" s="16"/>
      <c r="K2543" s="46" t="str">
        <f t="shared" si="877"/>
        <v/>
      </c>
      <c r="L2543" s="16"/>
      <c r="M2543" s="16"/>
      <c r="N2543" s="46"/>
      <c r="O2543" s="47" t="str">
        <f t="shared" si="880"/>
        <v/>
      </c>
      <c r="P2543" s="47"/>
      <c r="Q2543" s="48" t="str">
        <f>IFERROR(VLOOKUP(E2543,Funcionários!$C$8:$E$207,3,FALSE),"")</f>
        <v/>
      </c>
      <c r="R2543" s="47"/>
      <c r="S2543" s="49" t="str">
        <f t="shared" si="881"/>
        <v/>
      </c>
      <c r="T2543" s="49">
        <v>2.537E-2</v>
      </c>
      <c r="U2543" s="48" t="str">
        <f>IF(Funcionários!C2544=0,"",Funcionários!C2544)</f>
        <v/>
      </c>
      <c r="V2543" s="50">
        <f>IF(U2543="",0,IF(COUNTIFS($E$7:$E$3006,U2543,$I$7:$I$3006,'RC'!$E$6)=0,0,COUNTIFS($M$7:$M$3006,"Concluída no prazo",$E$7:$E$3006,U2543,$I$7:$I$3006,'RC'!$E$6)/COUNTIFS($E$7:$E$3006,U2543,$I$7:$I$3006,'RC'!$E$6)))</f>
        <v>0</v>
      </c>
      <c r="W2543" s="49">
        <f>SUMIFS($J$7:$J$3006,$E$7:$E$3006,U2543,$I$7:$I$3006,'RC'!$E$6)+SUMIFS($L$7:$L$3006,$E$7:$E$3006,U2543,$I$7:$I$3006,'RC'!$E$6)</f>
        <v>0</v>
      </c>
      <c r="X2543" s="48">
        <f>COUNTIFS($E$7:$E$3006,U2543,$I$7:$I$3006,'RC'!$E$6)</f>
        <v>0</v>
      </c>
      <c r="Y2543" s="48"/>
      <c r="Z2543" s="51" t="str">
        <f>IF(AQ2543='RC'!$E$6,AC2543*1000+AD2543,"")</f>
        <v/>
      </c>
      <c r="AA2543" s="51" t="str">
        <f>IF(AB2543="","",IF(AQ2543='RC'!$E$6,AC2543*1000-AD2543,""))</f>
        <v/>
      </c>
      <c r="AB2543" s="48" t="str">
        <f>IFERROR(VLOOKUP(E2543,Funcionários!$C$8:$E$207,3,FALSE),"")</f>
        <v/>
      </c>
      <c r="AC2543" s="50" t="str">
        <f>IF(AB2543="","",IF(COUNTIFS($AB$7:$AB$3006,AB2543,$AQ$7:$AQ$3006,'RC'!$E$6)=0,"",COUNTIFS($M$7:$M$3006,"Concluída no prazo",$AB$7:$AB$3006,AB2543,$AQ$7:$AQ$3006,'RC'!$E$6)/COUNTIFS($AB$7:$AB$3006,AB2543,$AQ$7:$AQ$3006,'RC'!$E$6)))</f>
        <v/>
      </c>
      <c r="AD2543" s="48">
        <f>SUMIF($AQ$7:$AQ$3006,'RC'!$E$6,$J$7:$J$3006)+SUMIF($AQ$7:$AQ$3006,'RC'!$E$6,$L$7:$L$3006)</f>
        <v>21</v>
      </c>
      <c r="AF2543" s="48">
        <v>2.4639999999992199E-2</v>
      </c>
      <c r="AG2543" s="48">
        <f>IF(OR(AQ2543="",AQ2543&lt;&gt;'RC'!$E$6,AB2543&lt;&gt;'RC'!$D$21),0,1)</f>
        <v>0</v>
      </c>
      <c r="AH2543" s="48">
        <f t="shared" si="878"/>
        <v>2.4639999999992199E-2</v>
      </c>
      <c r="AI2543" s="48" t="str">
        <f t="shared" si="860"/>
        <v/>
      </c>
      <c r="AJ2543" s="48" t="str">
        <f t="shared" si="861"/>
        <v/>
      </c>
      <c r="AK2543" s="52" t="str">
        <f t="shared" si="862"/>
        <v/>
      </c>
      <c r="AL2543" s="52" t="str">
        <f t="shared" si="863"/>
        <v/>
      </c>
      <c r="AM2543" s="48" t="str">
        <f t="shared" si="864"/>
        <v/>
      </c>
      <c r="AN2543" s="48" t="str">
        <f t="shared" si="865"/>
        <v/>
      </c>
      <c r="AP2543" s="18" t="str">
        <f t="shared" si="866"/>
        <v/>
      </c>
      <c r="AQ2543" s="18" t="str">
        <f t="shared" si="867"/>
        <v/>
      </c>
      <c r="AR2543" s="18">
        <v>2.4639999999999999E-2</v>
      </c>
      <c r="AS2543" s="18">
        <f>IF(AF!$D$27="Todos",1,IF(M2543=AF!$D$27,1,0))</f>
        <v>1</v>
      </c>
      <c r="AT2543" s="53">
        <f>IF(AND(E2543=AF!$D$6,OR(LT!M2543=AF!$D$27,AF!$D$27="Todos"),OR(AP2543=AF!$E$8,AQ2543=AF!$E$8)),AR2543+AS2543,0)</f>
        <v>0</v>
      </c>
      <c r="AU2543" s="18" t="str">
        <f t="shared" si="868"/>
        <v/>
      </c>
      <c r="AV2543" s="54" t="str">
        <f t="shared" si="869"/>
        <v/>
      </c>
      <c r="AW2543" s="54" t="str">
        <f t="shared" si="870"/>
        <v/>
      </c>
      <c r="AX2543" s="18" t="str">
        <f t="shared" si="871"/>
        <v/>
      </c>
      <c r="AY2543" s="18" t="str">
        <f t="shared" si="872"/>
        <v/>
      </c>
      <c r="BA2543" s="18">
        <f>IF($E2543=AF!$D$6,IF($M2543="Concluída no prazo",2,IF($M2543="Concluída com atraso",1,0)),0)</f>
        <v>0</v>
      </c>
      <c r="BB2543" s="18">
        <f>IF($E2543=AF!$D$6,IF($M2543="Atrasada",2,IF($M2543="Concluída com atraso",1,0)),0)</f>
        <v>0</v>
      </c>
      <c r="BC2543" s="18">
        <v>2.537E-2</v>
      </c>
      <c r="BD2543" s="18">
        <f t="shared" si="879"/>
        <v>2.537E-2</v>
      </c>
      <c r="BE2543" s="18">
        <f t="shared" si="879"/>
        <v>2.537E-2</v>
      </c>
      <c r="BF2543" s="18" t="str">
        <f t="shared" si="873"/>
        <v/>
      </c>
      <c r="BN2543" s="18" t="str">
        <f t="shared" si="874"/>
        <v>s</v>
      </c>
    </row>
    <row r="2544" spans="3:66" ht="50.1" customHeight="1" thickTop="1" thickBot="1" x14ac:dyDescent="0.3">
      <c r="C2544" s="46"/>
      <c r="D2544" s="46"/>
      <c r="E2544" s="46"/>
      <c r="F2544" s="122"/>
      <c r="G2544" s="122"/>
      <c r="H2544" s="78" t="str">
        <f t="shared" si="875"/>
        <v/>
      </c>
      <c r="I2544" s="78" t="str">
        <f t="shared" si="876"/>
        <v/>
      </c>
      <c r="J2544" s="16"/>
      <c r="K2544" s="46" t="str">
        <f t="shared" si="877"/>
        <v/>
      </c>
      <c r="L2544" s="16"/>
      <c r="M2544" s="16"/>
      <c r="N2544" s="46"/>
      <c r="O2544" s="47" t="str">
        <f t="shared" si="880"/>
        <v/>
      </c>
      <c r="P2544" s="47"/>
      <c r="Q2544" s="48" t="str">
        <f>IFERROR(VLOOKUP(E2544,Funcionários!$C$8:$E$207,3,FALSE),"")</f>
        <v/>
      </c>
      <c r="R2544" s="47"/>
      <c r="S2544" s="49" t="str">
        <f t="shared" si="881"/>
        <v/>
      </c>
      <c r="T2544" s="49">
        <v>2.538E-2</v>
      </c>
      <c r="U2544" s="48" t="str">
        <f>IF(Funcionários!C2545=0,"",Funcionários!C2545)</f>
        <v/>
      </c>
      <c r="V2544" s="50">
        <f>IF(U2544="",0,IF(COUNTIFS($E$7:$E$3006,U2544,$I$7:$I$3006,'RC'!$E$6)=0,0,COUNTIFS($M$7:$M$3006,"Concluída no prazo",$E$7:$E$3006,U2544,$I$7:$I$3006,'RC'!$E$6)/COUNTIFS($E$7:$E$3006,U2544,$I$7:$I$3006,'RC'!$E$6)))</f>
        <v>0</v>
      </c>
      <c r="W2544" s="49">
        <f>SUMIFS($J$7:$J$3006,$E$7:$E$3006,U2544,$I$7:$I$3006,'RC'!$E$6)+SUMIFS($L$7:$L$3006,$E$7:$E$3006,U2544,$I$7:$I$3006,'RC'!$E$6)</f>
        <v>0</v>
      </c>
      <c r="X2544" s="48">
        <f>COUNTIFS($E$7:$E$3006,U2544,$I$7:$I$3006,'RC'!$E$6)</f>
        <v>0</v>
      </c>
      <c r="Y2544" s="48"/>
      <c r="Z2544" s="51" t="str">
        <f>IF(AQ2544='RC'!$E$6,AC2544*1000+AD2544,"")</f>
        <v/>
      </c>
      <c r="AA2544" s="51" t="str">
        <f>IF(AB2544="","",IF(AQ2544='RC'!$E$6,AC2544*1000-AD2544,""))</f>
        <v/>
      </c>
      <c r="AB2544" s="48" t="str">
        <f>IFERROR(VLOOKUP(E2544,Funcionários!$C$8:$E$207,3,FALSE),"")</f>
        <v/>
      </c>
      <c r="AC2544" s="50" t="str">
        <f>IF(AB2544="","",IF(COUNTIFS($AB$7:$AB$3006,AB2544,$AQ$7:$AQ$3006,'RC'!$E$6)=0,"",COUNTIFS($M$7:$M$3006,"Concluída no prazo",$AB$7:$AB$3006,AB2544,$AQ$7:$AQ$3006,'RC'!$E$6)/COUNTIFS($AB$7:$AB$3006,AB2544,$AQ$7:$AQ$3006,'RC'!$E$6)))</f>
        <v/>
      </c>
      <c r="AD2544" s="48">
        <f>SUMIF($AQ$7:$AQ$3006,'RC'!$E$6,$J$7:$J$3006)+SUMIF($AQ$7:$AQ$3006,'RC'!$E$6,$L$7:$L$3006)</f>
        <v>21</v>
      </c>
      <c r="AF2544" s="48">
        <v>2.46299999999922E-2</v>
      </c>
      <c r="AG2544" s="48">
        <f>IF(OR(AQ2544="",AQ2544&lt;&gt;'RC'!$E$6,AB2544&lt;&gt;'RC'!$D$21),0,1)</f>
        <v>0</v>
      </c>
      <c r="AH2544" s="48">
        <f t="shared" si="878"/>
        <v>2.46299999999922E-2</v>
      </c>
      <c r="AI2544" s="48" t="str">
        <f t="shared" si="860"/>
        <v/>
      </c>
      <c r="AJ2544" s="48" t="str">
        <f t="shared" si="861"/>
        <v/>
      </c>
      <c r="AK2544" s="52" t="str">
        <f t="shared" si="862"/>
        <v/>
      </c>
      <c r="AL2544" s="52" t="str">
        <f t="shared" si="863"/>
        <v/>
      </c>
      <c r="AM2544" s="48" t="str">
        <f t="shared" si="864"/>
        <v/>
      </c>
      <c r="AN2544" s="48" t="str">
        <f t="shared" si="865"/>
        <v/>
      </c>
      <c r="AP2544" s="18" t="str">
        <f t="shared" si="866"/>
        <v/>
      </c>
      <c r="AQ2544" s="18" t="str">
        <f t="shared" si="867"/>
        <v/>
      </c>
      <c r="AR2544" s="18">
        <v>2.4629999999999999E-2</v>
      </c>
      <c r="AS2544" s="18">
        <f>IF(AF!$D$27="Todos",1,IF(M2544=AF!$D$27,1,0))</f>
        <v>1</v>
      </c>
      <c r="AT2544" s="53">
        <f>IF(AND(E2544=AF!$D$6,OR(LT!M2544=AF!$D$27,AF!$D$27="Todos"),OR(AP2544=AF!$E$8,AQ2544=AF!$E$8)),AR2544+AS2544,0)</f>
        <v>0</v>
      </c>
      <c r="AU2544" s="18" t="str">
        <f t="shared" si="868"/>
        <v/>
      </c>
      <c r="AV2544" s="54" t="str">
        <f t="shared" si="869"/>
        <v/>
      </c>
      <c r="AW2544" s="54" t="str">
        <f t="shared" si="870"/>
        <v/>
      </c>
      <c r="AX2544" s="18" t="str">
        <f t="shared" si="871"/>
        <v/>
      </c>
      <c r="AY2544" s="18" t="str">
        <f t="shared" si="872"/>
        <v/>
      </c>
      <c r="BA2544" s="18">
        <f>IF($E2544=AF!$D$6,IF($M2544="Concluída no prazo",2,IF($M2544="Concluída com atraso",1,0)),0)</f>
        <v>0</v>
      </c>
      <c r="BB2544" s="18">
        <f>IF($E2544=AF!$D$6,IF($M2544="Atrasada",2,IF($M2544="Concluída com atraso",1,0)),0)</f>
        <v>0</v>
      </c>
      <c r="BC2544" s="18">
        <v>2.538E-2</v>
      </c>
      <c r="BD2544" s="18">
        <f t="shared" si="879"/>
        <v>2.538E-2</v>
      </c>
      <c r="BE2544" s="18">
        <f t="shared" si="879"/>
        <v>2.538E-2</v>
      </c>
      <c r="BF2544" s="18" t="str">
        <f t="shared" si="873"/>
        <v/>
      </c>
      <c r="BN2544" s="18" t="str">
        <f t="shared" si="874"/>
        <v>s</v>
      </c>
    </row>
    <row r="2545" spans="3:66" ht="50.1" customHeight="1" thickTop="1" thickBot="1" x14ac:dyDescent="0.3">
      <c r="C2545" s="46"/>
      <c r="D2545" s="46"/>
      <c r="E2545" s="46"/>
      <c r="F2545" s="122"/>
      <c r="G2545" s="122"/>
      <c r="H2545" s="78" t="str">
        <f t="shared" si="875"/>
        <v/>
      </c>
      <c r="I2545" s="78" t="str">
        <f t="shared" si="876"/>
        <v/>
      </c>
      <c r="J2545" s="16"/>
      <c r="K2545" s="46" t="str">
        <f t="shared" si="877"/>
        <v/>
      </c>
      <c r="L2545" s="16"/>
      <c r="M2545" s="16"/>
      <c r="N2545" s="46"/>
      <c r="O2545" s="47" t="str">
        <f t="shared" si="880"/>
        <v/>
      </c>
      <c r="P2545" s="47"/>
      <c r="Q2545" s="48" t="str">
        <f>IFERROR(VLOOKUP(E2545,Funcionários!$C$8:$E$207,3,FALSE),"")</f>
        <v/>
      </c>
      <c r="R2545" s="47"/>
      <c r="S2545" s="49" t="str">
        <f t="shared" si="881"/>
        <v/>
      </c>
      <c r="T2545" s="49">
        <v>2.5389999999999999E-2</v>
      </c>
      <c r="U2545" s="48" t="str">
        <f>IF(Funcionários!C2546=0,"",Funcionários!C2546)</f>
        <v/>
      </c>
      <c r="V2545" s="50">
        <f>IF(U2545="",0,IF(COUNTIFS($E$7:$E$3006,U2545,$I$7:$I$3006,'RC'!$E$6)=0,0,COUNTIFS($M$7:$M$3006,"Concluída no prazo",$E$7:$E$3006,U2545,$I$7:$I$3006,'RC'!$E$6)/COUNTIFS($E$7:$E$3006,U2545,$I$7:$I$3006,'RC'!$E$6)))</f>
        <v>0</v>
      </c>
      <c r="W2545" s="49">
        <f>SUMIFS($J$7:$J$3006,$E$7:$E$3006,U2545,$I$7:$I$3006,'RC'!$E$6)+SUMIFS($L$7:$L$3006,$E$7:$E$3006,U2545,$I$7:$I$3006,'RC'!$E$6)</f>
        <v>0</v>
      </c>
      <c r="X2545" s="48">
        <f>COUNTIFS($E$7:$E$3006,U2545,$I$7:$I$3006,'RC'!$E$6)</f>
        <v>0</v>
      </c>
      <c r="Y2545" s="48"/>
      <c r="Z2545" s="51" t="str">
        <f>IF(AQ2545='RC'!$E$6,AC2545*1000+AD2545,"")</f>
        <v/>
      </c>
      <c r="AA2545" s="51" t="str">
        <f>IF(AB2545="","",IF(AQ2545='RC'!$E$6,AC2545*1000-AD2545,""))</f>
        <v/>
      </c>
      <c r="AB2545" s="48" t="str">
        <f>IFERROR(VLOOKUP(E2545,Funcionários!$C$8:$E$207,3,FALSE),"")</f>
        <v/>
      </c>
      <c r="AC2545" s="50" t="str">
        <f>IF(AB2545="","",IF(COUNTIFS($AB$7:$AB$3006,AB2545,$AQ$7:$AQ$3006,'RC'!$E$6)=0,"",COUNTIFS($M$7:$M$3006,"Concluída no prazo",$AB$7:$AB$3006,AB2545,$AQ$7:$AQ$3006,'RC'!$E$6)/COUNTIFS($AB$7:$AB$3006,AB2545,$AQ$7:$AQ$3006,'RC'!$E$6)))</f>
        <v/>
      </c>
      <c r="AD2545" s="48">
        <f>SUMIF($AQ$7:$AQ$3006,'RC'!$E$6,$J$7:$J$3006)+SUMIF($AQ$7:$AQ$3006,'RC'!$E$6,$L$7:$L$3006)</f>
        <v>21</v>
      </c>
      <c r="AF2545" s="48">
        <v>2.46199999999922E-2</v>
      </c>
      <c r="AG2545" s="48">
        <f>IF(OR(AQ2545="",AQ2545&lt;&gt;'RC'!$E$6,AB2545&lt;&gt;'RC'!$D$21),0,1)</f>
        <v>0</v>
      </c>
      <c r="AH2545" s="48">
        <f t="shared" si="878"/>
        <v>2.46199999999922E-2</v>
      </c>
      <c r="AI2545" s="48" t="str">
        <f t="shared" si="860"/>
        <v/>
      </c>
      <c r="AJ2545" s="48" t="str">
        <f t="shared" si="861"/>
        <v/>
      </c>
      <c r="AK2545" s="52" t="str">
        <f t="shared" si="862"/>
        <v/>
      </c>
      <c r="AL2545" s="52" t="str">
        <f t="shared" si="863"/>
        <v/>
      </c>
      <c r="AM2545" s="48" t="str">
        <f t="shared" si="864"/>
        <v/>
      </c>
      <c r="AN2545" s="48" t="str">
        <f t="shared" si="865"/>
        <v/>
      </c>
      <c r="AP2545" s="18" t="str">
        <f t="shared" si="866"/>
        <v/>
      </c>
      <c r="AQ2545" s="18" t="str">
        <f t="shared" si="867"/>
        <v/>
      </c>
      <c r="AR2545" s="18">
        <v>2.462E-2</v>
      </c>
      <c r="AS2545" s="18">
        <f>IF(AF!$D$27="Todos",1,IF(M2545=AF!$D$27,1,0))</f>
        <v>1</v>
      </c>
      <c r="AT2545" s="53">
        <f>IF(AND(E2545=AF!$D$6,OR(LT!M2545=AF!$D$27,AF!$D$27="Todos"),OR(AP2545=AF!$E$8,AQ2545=AF!$E$8)),AR2545+AS2545,0)</f>
        <v>0</v>
      </c>
      <c r="AU2545" s="18" t="str">
        <f t="shared" si="868"/>
        <v/>
      </c>
      <c r="AV2545" s="54" t="str">
        <f t="shared" si="869"/>
        <v/>
      </c>
      <c r="AW2545" s="54" t="str">
        <f t="shared" si="870"/>
        <v/>
      </c>
      <c r="AX2545" s="18" t="str">
        <f t="shared" si="871"/>
        <v/>
      </c>
      <c r="AY2545" s="18" t="str">
        <f t="shared" si="872"/>
        <v/>
      </c>
      <c r="BA2545" s="18">
        <f>IF($E2545=AF!$D$6,IF($M2545="Concluída no prazo",2,IF($M2545="Concluída com atraso",1,0)),0)</f>
        <v>0</v>
      </c>
      <c r="BB2545" s="18">
        <f>IF($E2545=AF!$D$6,IF($M2545="Atrasada",2,IF($M2545="Concluída com atraso",1,0)),0)</f>
        <v>0</v>
      </c>
      <c r="BC2545" s="18">
        <v>2.5389999999999999E-2</v>
      </c>
      <c r="BD2545" s="18">
        <f t="shared" si="879"/>
        <v>2.5389999999999999E-2</v>
      </c>
      <c r="BE2545" s="18">
        <f t="shared" si="879"/>
        <v>2.5389999999999999E-2</v>
      </c>
      <c r="BF2545" s="18" t="str">
        <f t="shared" si="873"/>
        <v/>
      </c>
      <c r="BN2545" s="18" t="str">
        <f t="shared" si="874"/>
        <v>s</v>
      </c>
    </row>
    <row r="2546" spans="3:66" ht="50.1" customHeight="1" thickTop="1" thickBot="1" x14ac:dyDescent="0.3">
      <c r="C2546" s="46"/>
      <c r="D2546" s="46"/>
      <c r="E2546" s="46"/>
      <c r="F2546" s="122"/>
      <c r="G2546" s="122"/>
      <c r="H2546" s="78" t="str">
        <f t="shared" si="875"/>
        <v/>
      </c>
      <c r="I2546" s="78" t="str">
        <f t="shared" si="876"/>
        <v/>
      </c>
      <c r="J2546" s="16"/>
      <c r="K2546" s="46" t="str">
        <f t="shared" si="877"/>
        <v/>
      </c>
      <c r="L2546" s="16"/>
      <c r="M2546" s="16"/>
      <c r="N2546" s="46"/>
      <c r="O2546" s="47" t="str">
        <f t="shared" si="880"/>
        <v/>
      </c>
      <c r="P2546" s="47"/>
      <c r="Q2546" s="48" t="str">
        <f>IFERROR(VLOOKUP(E2546,Funcionários!$C$8:$E$207,3,FALSE),"")</f>
        <v/>
      </c>
      <c r="R2546" s="47"/>
      <c r="S2546" s="49" t="str">
        <f t="shared" si="881"/>
        <v/>
      </c>
      <c r="T2546" s="49">
        <v>2.5399999999999999E-2</v>
      </c>
      <c r="U2546" s="48" t="str">
        <f>IF(Funcionários!C2547=0,"",Funcionários!C2547)</f>
        <v/>
      </c>
      <c r="V2546" s="50">
        <f>IF(U2546="",0,IF(COUNTIFS($E$7:$E$3006,U2546,$I$7:$I$3006,'RC'!$E$6)=0,0,COUNTIFS($M$7:$M$3006,"Concluída no prazo",$E$7:$E$3006,U2546,$I$7:$I$3006,'RC'!$E$6)/COUNTIFS($E$7:$E$3006,U2546,$I$7:$I$3006,'RC'!$E$6)))</f>
        <v>0</v>
      </c>
      <c r="W2546" s="49">
        <f>SUMIFS($J$7:$J$3006,$E$7:$E$3006,U2546,$I$7:$I$3006,'RC'!$E$6)+SUMIFS($L$7:$L$3006,$E$7:$E$3006,U2546,$I$7:$I$3006,'RC'!$E$6)</f>
        <v>0</v>
      </c>
      <c r="X2546" s="48">
        <f>COUNTIFS($E$7:$E$3006,U2546,$I$7:$I$3006,'RC'!$E$6)</f>
        <v>0</v>
      </c>
      <c r="Y2546" s="48"/>
      <c r="Z2546" s="51" t="str">
        <f>IF(AQ2546='RC'!$E$6,AC2546*1000+AD2546,"")</f>
        <v/>
      </c>
      <c r="AA2546" s="51" t="str">
        <f>IF(AB2546="","",IF(AQ2546='RC'!$E$6,AC2546*1000-AD2546,""))</f>
        <v/>
      </c>
      <c r="AB2546" s="48" t="str">
        <f>IFERROR(VLOOKUP(E2546,Funcionários!$C$8:$E$207,3,FALSE),"")</f>
        <v/>
      </c>
      <c r="AC2546" s="50" t="str">
        <f>IF(AB2546="","",IF(COUNTIFS($AB$7:$AB$3006,AB2546,$AQ$7:$AQ$3006,'RC'!$E$6)=0,"",COUNTIFS($M$7:$M$3006,"Concluída no prazo",$AB$7:$AB$3006,AB2546,$AQ$7:$AQ$3006,'RC'!$E$6)/COUNTIFS($AB$7:$AB$3006,AB2546,$AQ$7:$AQ$3006,'RC'!$E$6)))</f>
        <v/>
      </c>
      <c r="AD2546" s="48">
        <f>SUMIF($AQ$7:$AQ$3006,'RC'!$E$6,$J$7:$J$3006)+SUMIF($AQ$7:$AQ$3006,'RC'!$E$6,$L$7:$L$3006)</f>
        <v>21</v>
      </c>
      <c r="AF2546" s="48">
        <v>2.4609999999992201E-2</v>
      </c>
      <c r="AG2546" s="48">
        <f>IF(OR(AQ2546="",AQ2546&lt;&gt;'RC'!$E$6,AB2546&lt;&gt;'RC'!$D$21),0,1)</f>
        <v>0</v>
      </c>
      <c r="AH2546" s="48">
        <f t="shared" si="878"/>
        <v>2.4609999999992201E-2</v>
      </c>
      <c r="AI2546" s="48" t="str">
        <f t="shared" si="860"/>
        <v/>
      </c>
      <c r="AJ2546" s="48" t="str">
        <f t="shared" si="861"/>
        <v/>
      </c>
      <c r="AK2546" s="52" t="str">
        <f t="shared" si="862"/>
        <v/>
      </c>
      <c r="AL2546" s="52" t="str">
        <f t="shared" si="863"/>
        <v/>
      </c>
      <c r="AM2546" s="48" t="str">
        <f t="shared" si="864"/>
        <v/>
      </c>
      <c r="AN2546" s="48" t="str">
        <f t="shared" si="865"/>
        <v/>
      </c>
      <c r="AP2546" s="18" t="str">
        <f t="shared" si="866"/>
        <v/>
      </c>
      <c r="AQ2546" s="18" t="str">
        <f t="shared" si="867"/>
        <v/>
      </c>
      <c r="AR2546" s="18">
        <v>2.461E-2</v>
      </c>
      <c r="AS2546" s="18">
        <f>IF(AF!$D$27="Todos",1,IF(M2546=AF!$D$27,1,0))</f>
        <v>1</v>
      </c>
      <c r="AT2546" s="53">
        <f>IF(AND(E2546=AF!$D$6,OR(LT!M2546=AF!$D$27,AF!$D$27="Todos"),OR(AP2546=AF!$E$8,AQ2546=AF!$E$8)),AR2546+AS2546,0)</f>
        <v>0</v>
      </c>
      <c r="AU2546" s="18" t="str">
        <f t="shared" si="868"/>
        <v/>
      </c>
      <c r="AV2546" s="54" t="str">
        <f t="shared" si="869"/>
        <v/>
      </c>
      <c r="AW2546" s="54" t="str">
        <f t="shared" si="870"/>
        <v/>
      </c>
      <c r="AX2546" s="18" t="str">
        <f t="shared" si="871"/>
        <v/>
      </c>
      <c r="AY2546" s="18" t="str">
        <f t="shared" si="872"/>
        <v/>
      </c>
      <c r="BA2546" s="18">
        <f>IF($E2546=AF!$D$6,IF($M2546="Concluída no prazo",2,IF($M2546="Concluída com atraso",1,0)),0)</f>
        <v>0</v>
      </c>
      <c r="BB2546" s="18">
        <f>IF($E2546=AF!$D$6,IF($M2546="Atrasada",2,IF($M2546="Concluída com atraso",1,0)),0)</f>
        <v>0</v>
      </c>
      <c r="BC2546" s="18">
        <v>2.5399999999999999E-2</v>
      </c>
      <c r="BD2546" s="18">
        <f t="shared" si="879"/>
        <v>2.5399999999999999E-2</v>
      </c>
      <c r="BE2546" s="18">
        <f t="shared" si="879"/>
        <v>2.5399999999999999E-2</v>
      </c>
      <c r="BF2546" s="18" t="str">
        <f t="shared" si="873"/>
        <v/>
      </c>
      <c r="BN2546" s="18" t="str">
        <f t="shared" si="874"/>
        <v>s</v>
      </c>
    </row>
    <row r="2547" spans="3:66" ht="50.1" customHeight="1" thickTop="1" thickBot="1" x14ac:dyDescent="0.3">
      <c r="C2547" s="46"/>
      <c r="D2547" s="46"/>
      <c r="E2547" s="46"/>
      <c r="F2547" s="122"/>
      <c r="G2547" s="122"/>
      <c r="H2547" s="78" t="str">
        <f t="shared" si="875"/>
        <v/>
      </c>
      <c r="I2547" s="78" t="str">
        <f t="shared" si="876"/>
        <v/>
      </c>
      <c r="J2547" s="16"/>
      <c r="K2547" s="46" t="str">
        <f t="shared" si="877"/>
        <v/>
      </c>
      <c r="L2547" s="16"/>
      <c r="M2547" s="16"/>
      <c r="N2547" s="46"/>
      <c r="O2547" s="47" t="str">
        <f t="shared" si="880"/>
        <v/>
      </c>
      <c r="P2547" s="47"/>
      <c r="Q2547" s="48" t="str">
        <f>IFERROR(VLOOKUP(E2547,Funcionários!$C$8:$E$207,3,FALSE),"")</f>
        <v/>
      </c>
      <c r="R2547" s="47"/>
      <c r="S2547" s="49" t="str">
        <f t="shared" si="881"/>
        <v/>
      </c>
      <c r="T2547" s="49">
        <v>2.5409999999999999E-2</v>
      </c>
      <c r="U2547" s="48" t="str">
        <f>IF(Funcionários!C2548=0,"",Funcionários!C2548)</f>
        <v/>
      </c>
      <c r="V2547" s="50">
        <f>IF(U2547="",0,IF(COUNTIFS($E$7:$E$3006,U2547,$I$7:$I$3006,'RC'!$E$6)=0,0,COUNTIFS($M$7:$M$3006,"Concluída no prazo",$E$7:$E$3006,U2547,$I$7:$I$3006,'RC'!$E$6)/COUNTIFS($E$7:$E$3006,U2547,$I$7:$I$3006,'RC'!$E$6)))</f>
        <v>0</v>
      </c>
      <c r="W2547" s="49">
        <f>SUMIFS($J$7:$J$3006,$E$7:$E$3006,U2547,$I$7:$I$3006,'RC'!$E$6)+SUMIFS($L$7:$L$3006,$E$7:$E$3006,U2547,$I$7:$I$3006,'RC'!$E$6)</f>
        <v>0</v>
      </c>
      <c r="X2547" s="48">
        <f>COUNTIFS($E$7:$E$3006,U2547,$I$7:$I$3006,'RC'!$E$6)</f>
        <v>0</v>
      </c>
      <c r="Y2547" s="48"/>
      <c r="Z2547" s="51" t="str">
        <f>IF(AQ2547='RC'!$E$6,AC2547*1000+AD2547,"")</f>
        <v/>
      </c>
      <c r="AA2547" s="51" t="str">
        <f>IF(AB2547="","",IF(AQ2547='RC'!$E$6,AC2547*1000-AD2547,""))</f>
        <v/>
      </c>
      <c r="AB2547" s="48" t="str">
        <f>IFERROR(VLOOKUP(E2547,Funcionários!$C$8:$E$207,3,FALSE),"")</f>
        <v/>
      </c>
      <c r="AC2547" s="50" t="str">
        <f>IF(AB2547="","",IF(COUNTIFS($AB$7:$AB$3006,AB2547,$AQ$7:$AQ$3006,'RC'!$E$6)=0,"",COUNTIFS($M$7:$M$3006,"Concluída no prazo",$AB$7:$AB$3006,AB2547,$AQ$7:$AQ$3006,'RC'!$E$6)/COUNTIFS($AB$7:$AB$3006,AB2547,$AQ$7:$AQ$3006,'RC'!$E$6)))</f>
        <v/>
      </c>
      <c r="AD2547" s="48">
        <f>SUMIF($AQ$7:$AQ$3006,'RC'!$E$6,$J$7:$J$3006)+SUMIF($AQ$7:$AQ$3006,'RC'!$E$6,$L$7:$L$3006)</f>
        <v>21</v>
      </c>
      <c r="AF2547" s="48">
        <v>2.4599999999992201E-2</v>
      </c>
      <c r="AG2547" s="48">
        <f>IF(OR(AQ2547="",AQ2547&lt;&gt;'RC'!$E$6,AB2547&lt;&gt;'RC'!$D$21),0,1)</f>
        <v>0</v>
      </c>
      <c r="AH2547" s="48">
        <f t="shared" si="878"/>
        <v>2.4599999999992201E-2</v>
      </c>
      <c r="AI2547" s="48" t="str">
        <f t="shared" si="860"/>
        <v/>
      </c>
      <c r="AJ2547" s="48" t="str">
        <f t="shared" si="861"/>
        <v/>
      </c>
      <c r="AK2547" s="52" t="str">
        <f t="shared" si="862"/>
        <v/>
      </c>
      <c r="AL2547" s="52" t="str">
        <f t="shared" si="863"/>
        <v/>
      </c>
      <c r="AM2547" s="48" t="str">
        <f t="shared" si="864"/>
        <v/>
      </c>
      <c r="AN2547" s="48" t="str">
        <f t="shared" si="865"/>
        <v/>
      </c>
      <c r="AP2547" s="18" t="str">
        <f t="shared" si="866"/>
        <v/>
      </c>
      <c r="AQ2547" s="18" t="str">
        <f t="shared" si="867"/>
        <v/>
      </c>
      <c r="AR2547" s="18">
        <v>2.46E-2</v>
      </c>
      <c r="AS2547" s="18">
        <f>IF(AF!$D$27="Todos",1,IF(M2547=AF!$D$27,1,0))</f>
        <v>1</v>
      </c>
      <c r="AT2547" s="53">
        <f>IF(AND(E2547=AF!$D$6,OR(LT!M2547=AF!$D$27,AF!$D$27="Todos"),OR(AP2547=AF!$E$8,AQ2547=AF!$E$8)),AR2547+AS2547,0)</f>
        <v>0</v>
      </c>
      <c r="AU2547" s="18" t="str">
        <f t="shared" si="868"/>
        <v/>
      </c>
      <c r="AV2547" s="54" t="str">
        <f t="shared" si="869"/>
        <v/>
      </c>
      <c r="AW2547" s="54" t="str">
        <f t="shared" si="870"/>
        <v/>
      </c>
      <c r="AX2547" s="18" t="str">
        <f t="shared" si="871"/>
        <v/>
      </c>
      <c r="AY2547" s="18" t="str">
        <f t="shared" si="872"/>
        <v/>
      </c>
      <c r="BA2547" s="18">
        <f>IF($E2547=AF!$D$6,IF($M2547="Concluída no prazo",2,IF($M2547="Concluída com atraso",1,0)),0)</f>
        <v>0</v>
      </c>
      <c r="BB2547" s="18">
        <f>IF($E2547=AF!$D$6,IF($M2547="Atrasada",2,IF($M2547="Concluída com atraso",1,0)),0)</f>
        <v>0</v>
      </c>
      <c r="BC2547" s="18">
        <v>2.5409999999999999E-2</v>
      </c>
      <c r="BD2547" s="18">
        <f t="shared" si="879"/>
        <v>2.5409999999999999E-2</v>
      </c>
      <c r="BE2547" s="18">
        <f t="shared" si="879"/>
        <v>2.5409999999999999E-2</v>
      </c>
      <c r="BF2547" s="18" t="str">
        <f t="shared" si="873"/>
        <v/>
      </c>
      <c r="BN2547" s="18" t="str">
        <f t="shared" si="874"/>
        <v>s</v>
      </c>
    </row>
    <row r="2548" spans="3:66" ht="50.1" customHeight="1" thickTop="1" thickBot="1" x14ac:dyDescent="0.3">
      <c r="C2548" s="46"/>
      <c r="D2548" s="46"/>
      <c r="E2548" s="46"/>
      <c r="F2548" s="122"/>
      <c r="G2548" s="122"/>
      <c r="H2548" s="78" t="str">
        <f t="shared" si="875"/>
        <v/>
      </c>
      <c r="I2548" s="78" t="str">
        <f t="shared" si="876"/>
        <v/>
      </c>
      <c r="J2548" s="16"/>
      <c r="K2548" s="46" t="str">
        <f t="shared" si="877"/>
        <v/>
      </c>
      <c r="L2548" s="16"/>
      <c r="M2548" s="16"/>
      <c r="N2548" s="46"/>
      <c r="O2548" s="47" t="str">
        <f t="shared" si="880"/>
        <v/>
      </c>
      <c r="P2548" s="47"/>
      <c r="Q2548" s="48" t="str">
        <f>IFERROR(VLOOKUP(E2548,Funcionários!$C$8:$E$207,3,FALSE),"")</f>
        <v/>
      </c>
      <c r="R2548" s="47"/>
      <c r="S2548" s="49" t="str">
        <f t="shared" si="881"/>
        <v/>
      </c>
      <c r="T2548" s="49">
        <v>2.5420000000000002E-2</v>
      </c>
      <c r="U2548" s="48" t="str">
        <f>IF(Funcionários!C2549=0,"",Funcionários!C2549)</f>
        <v/>
      </c>
      <c r="V2548" s="50">
        <f>IF(U2548="",0,IF(COUNTIFS($E$7:$E$3006,U2548,$I$7:$I$3006,'RC'!$E$6)=0,0,COUNTIFS($M$7:$M$3006,"Concluída no prazo",$E$7:$E$3006,U2548,$I$7:$I$3006,'RC'!$E$6)/COUNTIFS($E$7:$E$3006,U2548,$I$7:$I$3006,'RC'!$E$6)))</f>
        <v>0</v>
      </c>
      <c r="W2548" s="49">
        <f>SUMIFS($J$7:$J$3006,$E$7:$E$3006,U2548,$I$7:$I$3006,'RC'!$E$6)+SUMIFS($L$7:$L$3006,$E$7:$E$3006,U2548,$I$7:$I$3006,'RC'!$E$6)</f>
        <v>0</v>
      </c>
      <c r="X2548" s="48">
        <f>COUNTIFS($E$7:$E$3006,U2548,$I$7:$I$3006,'RC'!$E$6)</f>
        <v>0</v>
      </c>
      <c r="Y2548" s="48"/>
      <c r="Z2548" s="51" t="str">
        <f>IF(AQ2548='RC'!$E$6,AC2548*1000+AD2548,"")</f>
        <v/>
      </c>
      <c r="AA2548" s="51" t="str">
        <f>IF(AB2548="","",IF(AQ2548='RC'!$E$6,AC2548*1000-AD2548,""))</f>
        <v/>
      </c>
      <c r="AB2548" s="48" t="str">
        <f>IFERROR(VLOOKUP(E2548,Funcionários!$C$8:$E$207,3,FALSE),"")</f>
        <v/>
      </c>
      <c r="AC2548" s="50" t="str">
        <f>IF(AB2548="","",IF(COUNTIFS($AB$7:$AB$3006,AB2548,$AQ$7:$AQ$3006,'RC'!$E$6)=0,"",COUNTIFS($M$7:$M$3006,"Concluída no prazo",$AB$7:$AB$3006,AB2548,$AQ$7:$AQ$3006,'RC'!$E$6)/COUNTIFS($AB$7:$AB$3006,AB2548,$AQ$7:$AQ$3006,'RC'!$E$6)))</f>
        <v/>
      </c>
      <c r="AD2548" s="48">
        <f>SUMIF($AQ$7:$AQ$3006,'RC'!$E$6,$J$7:$J$3006)+SUMIF($AQ$7:$AQ$3006,'RC'!$E$6,$L$7:$L$3006)</f>
        <v>21</v>
      </c>
      <c r="AF2548" s="48">
        <v>2.4589999999992201E-2</v>
      </c>
      <c r="AG2548" s="48">
        <f>IF(OR(AQ2548="",AQ2548&lt;&gt;'RC'!$E$6,AB2548&lt;&gt;'RC'!$D$21),0,1)</f>
        <v>0</v>
      </c>
      <c r="AH2548" s="48">
        <f t="shared" si="878"/>
        <v>2.4589999999992201E-2</v>
      </c>
      <c r="AI2548" s="48" t="str">
        <f t="shared" si="860"/>
        <v/>
      </c>
      <c r="AJ2548" s="48" t="str">
        <f t="shared" si="861"/>
        <v/>
      </c>
      <c r="AK2548" s="52" t="str">
        <f t="shared" si="862"/>
        <v/>
      </c>
      <c r="AL2548" s="52" t="str">
        <f t="shared" si="863"/>
        <v/>
      </c>
      <c r="AM2548" s="48" t="str">
        <f t="shared" si="864"/>
        <v/>
      </c>
      <c r="AN2548" s="48" t="str">
        <f t="shared" si="865"/>
        <v/>
      </c>
      <c r="AP2548" s="18" t="str">
        <f t="shared" si="866"/>
        <v/>
      </c>
      <c r="AQ2548" s="18" t="str">
        <f t="shared" si="867"/>
        <v/>
      </c>
      <c r="AR2548" s="18">
        <v>2.4590000000000001E-2</v>
      </c>
      <c r="AS2548" s="18">
        <f>IF(AF!$D$27="Todos",1,IF(M2548=AF!$D$27,1,0))</f>
        <v>1</v>
      </c>
      <c r="AT2548" s="53">
        <f>IF(AND(E2548=AF!$D$6,OR(LT!M2548=AF!$D$27,AF!$D$27="Todos"),OR(AP2548=AF!$E$8,AQ2548=AF!$E$8)),AR2548+AS2548,0)</f>
        <v>0</v>
      </c>
      <c r="AU2548" s="18" t="str">
        <f t="shared" si="868"/>
        <v/>
      </c>
      <c r="AV2548" s="54" t="str">
        <f t="shared" si="869"/>
        <v/>
      </c>
      <c r="AW2548" s="54" t="str">
        <f t="shared" si="870"/>
        <v/>
      </c>
      <c r="AX2548" s="18" t="str">
        <f t="shared" si="871"/>
        <v/>
      </c>
      <c r="AY2548" s="18" t="str">
        <f t="shared" si="872"/>
        <v/>
      </c>
      <c r="BA2548" s="18">
        <f>IF($E2548=AF!$D$6,IF($M2548="Concluída no prazo",2,IF($M2548="Concluída com atraso",1,0)),0)</f>
        <v>0</v>
      </c>
      <c r="BB2548" s="18">
        <f>IF($E2548=AF!$D$6,IF($M2548="Atrasada",2,IF($M2548="Concluída com atraso",1,0)),0)</f>
        <v>0</v>
      </c>
      <c r="BC2548" s="18">
        <v>2.5420000000000002E-2</v>
      </c>
      <c r="BD2548" s="18">
        <f t="shared" si="879"/>
        <v>2.5420000000000002E-2</v>
      </c>
      <c r="BE2548" s="18">
        <f t="shared" si="879"/>
        <v>2.5420000000000002E-2</v>
      </c>
      <c r="BF2548" s="18" t="str">
        <f t="shared" si="873"/>
        <v/>
      </c>
      <c r="BN2548" s="18" t="str">
        <f t="shared" si="874"/>
        <v>s</v>
      </c>
    </row>
    <row r="2549" spans="3:66" ht="50.1" customHeight="1" thickTop="1" thickBot="1" x14ac:dyDescent="0.3">
      <c r="C2549" s="46"/>
      <c r="D2549" s="46"/>
      <c r="E2549" s="46"/>
      <c r="F2549" s="122"/>
      <c r="G2549" s="122"/>
      <c r="H2549" s="78" t="str">
        <f t="shared" si="875"/>
        <v/>
      </c>
      <c r="I2549" s="78" t="str">
        <f t="shared" si="876"/>
        <v/>
      </c>
      <c r="J2549" s="16"/>
      <c r="K2549" s="46" t="str">
        <f t="shared" si="877"/>
        <v/>
      </c>
      <c r="L2549" s="16"/>
      <c r="M2549" s="16"/>
      <c r="N2549" s="46"/>
      <c r="O2549" s="47" t="str">
        <f t="shared" si="880"/>
        <v/>
      </c>
      <c r="P2549" s="47"/>
      <c r="Q2549" s="48" t="str">
        <f>IFERROR(VLOOKUP(E2549,Funcionários!$C$8:$E$207,3,FALSE),"")</f>
        <v/>
      </c>
      <c r="R2549" s="47"/>
      <c r="S2549" s="49" t="str">
        <f t="shared" si="881"/>
        <v/>
      </c>
      <c r="T2549" s="49">
        <v>2.5430000000000001E-2</v>
      </c>
      <c r="U2549" s="48" t="str">
        <f>IF(Funcionários!C2550=0,"",Funcionários!C2550)</f>
        <v/>
      </c>
      <c r="V2549" s="50">
        <f>IF(U2549="",0,IF(COUNTIFS($E$7:$E$3006,U2549,$I$7:$I$3006,'RC'!$E$6)=0,0,COUNTIFS($M$7:$M$3006,"Concluída no prazo",$E$7:$E$3006,U2549,$I$7:$I$3006,'RC'!$E$6)/COUNTIFS($E$7:$E$3006,U2549,$I$7:$I$3006,'RC'!$E$6)))</f>
        <v>0</v>
      </c>
      <c r="W2549" s="49">
        <f>SUMIFS($J$7:$J$3006,$E$7:$E$3006,U2549,$I$7:$I$3006,'RC'!$E$6)+SUMIFS($L$7:$L$3006,$E$7:$E$3006,U2549,$I$7:$I$3006,'RC'!$E$6)</f>
        <v>0</v>
      </c>
      <c r="X2549" s="48">
        <f>COUNTIFS($E$7:$E$3006,U2549,$I$7:$I$3006,'RC'!$E$6)</f>
        <v>0</v>
      </c>
      <c r="Y2549" s="48"/>
      <c r="Z2549" s="51" t="str">
        <f>IF(AQ2549='RC'!$E$6,AC2549*1000+AD2549,"")</f>
        <v/>
      </c>
      <c r="AA2549" s="51" t="str">
        <f>IF(AB2549="","",IF(AQ2549='RC'!$E$6,AC2549*1000-AD2549,""))</f>
        <v/>
      </c>
      <c r="AB2549" s="48" t="str">
        <f>IFERROR(VLOOKUP(E2549,Funcionários!$C$8:$E$207,3,FALSE),"")</f>
        <v/>
      </c>
      <c r="AC2549" s="50" t="str">
        <f>IF(AB2549="","",IF(COUNTIFS($AB$7:$AB$3006,AB2549,$AQ$7:$AQ$3006,'RC'!$E$6)=0,"",COUNTIFS($M$7:$M$3006,"Concluída no prazo",$AB$7:$AB$3006,AB2549,$AQ$7:$AQ$3006,'RC'!$E$6)/COUNTIFS($AB$7:$AB$3006,AB2549,$AQ$7:$AQ$3006,'RC'!$E$6)))</f>
        <v/>
      </c>
      <c r="AD2549" s="48">
        <f>SUMIF($AQ$7:$AQ$3006,'RC'!$E$6,$J$7:$J$3006)+SUMIF($AQ$7:$AQ$3006,'RC'!$E$6,$L$7:$L$3006)</f>
        <v>21</v>
      </c>
      <c r="AF2549" s="48">
        <v>2.4579999999992198E-2</v>
      </c>
      <c r="AG2549" s="48">
        <f>IF(OR(AQ2549="",AQ2549&lt;&gt;'RC'!$E$6,AB2549&lt;&gt;'RC'!$D$21),0,1)</f>
        <v>0</v>
      </c>
      <c r="AH2549" s="48">
        <f t="shared" si="878"/>
        <v>2.4579999999992198E-2</v>
      </c>
      <c r="AI2549" s="48" t="str">
        <f t="shared" si="860"/>
        <v/>
      </c>
      <c r="AJ2549" s="48" t="str">
        <f t="shared" si="861"/>
        <v/>
      </c>
      <c r="AK2549" s="52" t="str">
        <f t="shared" si="862"/>
        <v/>
      </c>
      <c r="AL2549" s="52" t="str">
        <f t="shared" si="863"/>
        <v/>
      </c>
      <c r="AM2549" s="48" t="str">
        <f t="shared" si="864"/>
        <v/>
      </c>
      <c r="AN2549" s="48" t="str">
        <f t="shared" si="865"/>
        <v/>
      </c>
      <c r="AP2549" s="18" t="str">
        <f t="shared" si="866"/>
        <v/>
      </c>
      <c r="AQ2549" s="18" t="str">
        <f t="shared" si="867"/>
        <v/>
      </c>
      <c r="AR2549" s="18">
        <v>2.4580000000000001E-2</v>
      </c>
      <c r="AS2549" s="18">
        <f>IF(AF!$D$27="Todos",1,IF(M2549=AF!$D$27,1,0))</f>
        <v>1</v>
      </c>
      <c r="AT2549" s="53">
        <f>IF(AND(E2549=AF!$D$6,OR(LT!M2549=AF!$D$27,AF!$D$27="Todos"),OR(AP2549=AF!$E$8,AQ2549=AF!$E$8)),AR2549+AS2549,0)</f>
        <v>0</v>
      </c>
      <c r="AU2549" s="18" t="str">
        <f t="shared" si="868"/>
        <v/>
      </c>
      <c r="AV2549" s="54" t="str">
        <f t="shared" si="869"/>
        <v/>
      </c>
      <c r="AW2549" s="54" t="str">
        <f t="shared" si="870"/>
        <v/>
      </c>
      <c r="AX2549" s="18" t="str">
        <f t="shared" si="871"/>
        <v/>
      </c>
      <c r="AY2549" s="18" t="str">
        <f t="shared" si="872"/>
        <v/>
      </c>
      <c r="BA2549" s="18">
        <f>IF($E2549=AF!$D$6,IF($M2549="Concluída no prazo",2,IF($M2549="Concluída com atraso",1,0)),0)</f>
        <v>0</v>
      </c>
      <c r="BB2549" s="18">
        <f>IF($E2549=AF!$D$6,IF($M2549="Atrasada",2,IF($M2549="Concluída com atraso",1,0)),0)</f>
        <v>0</v>
      </c>
      <c r="BC2549" s="18">
        <v>2.5430000000000001E-2</v>
      </c>
      <c r="BD2549" s="18">
        <f t="shared" si="879"/>
        <v>2.5430000000000001E-2</v>
      </c>
      <c r="BE2549" s="18">
        <f t="shared" si="879"/>
        <v>2.5430000000000001E-2</v>
      </c>
      <c r="BF2549" s="18" t="str">
        <f t="shared" si="873"/>
        <v/>
      </c>
      <c r="BN2549" s="18" t="str">
        <f t="shared" si="874"/>
        <v>s</v>
      </c>
    </row>
    <row r="2550" spans="3:66" ht="50.1" customHeight="1" thickTop="1" thickBot="1" x14ac:dyDescent="0.3">
      <c r="C2550" s="46"/>
      <c r="D2550" s="46"/>
      <c r="E2550" s="46"/>
      <c r="F2550" s="122"/>
      <c r="G2550" s="122"/>
      <c r="H2550" s="78" t="str">
        <f t="shared" si="875"/>
        <v/>
      </c>
      <c r="I2550" s="78" t="str">
        <f t="shared" si="876"/>
        <v/>
      </c>
      <c r="J2550" s="16"/>
      <c r="K2550" s="46" t="str">
        <f t="shared" si="877"/>
        <v/>
      </c>
      <c r="L2550" s="16"/>
      <c r="M2550" s="16"/>
      <c r="N2550" s="46"/>
      <c r="O2550" s="47" t="str">
        <f t="shared" si="880"/>
        <v/>
      </c>
      <c r="P2550" s="47"/>
      <c r="Q2550" s="48" t="str">
        <f>IFERROR(VLOOKUP(E2550,Funcionários!$C$8:$E$207,3,FALSE),"")</f>
        <v/>
      </c>
      <c r="R2550" s="47"/>
      <c r="S2550" s="49" t="str">
        <f t="shared" si="881"/>
        <v/>
      </c>
      <c r="T2550" s="49">
        <v>2.5440000000000001E-2</v>
      </c>
      <c r="U2550" s="48" t="str">
        <f>IF(Funcionários!C2551=0,"",Funcionários!C2551)</f>
        <v/>
      </c>
      <c r="V2550" s="50">
        <f>IF(U2550="",0,IF(COUNTIFS($E$7:$E$3006,U2550,$I$7:$I$3006,'RC'!$E$6)=0,0,COUNTIFS($M$7:$M$3006,"Concluída no prazo",$E$7:$E$3006,U2550,$I$7:$I$3006,'RC'!$E$6)/COUNTIFS($E$7:$E$3006,U2550,$I$7:$I$3006,'RC'!$E$6)))</f>
        <v>0</v>
      </c>
      <c r="W2550" s="49">
        <f>SUMIFS($J$7:$J$3006,$E$7:$E$3006,U2550,$I$7:$I$3006,'RC'!$E$6)+SUMIFS($L$7:$L$3006,$E$7:$E$3006,U2550,$I$7:$I$3006,'RC'!$E$6)</f>
        <v>0</v>
      </c>
      <c r="X2550" s="48">
        <f>COUNTIFS($E$7:$E$3006,U2550,$I$7:$I$3006,'RC'!$E$6)</f>
        <v>0</v>
      </c>
      <c r="Y2550" s="48"/>
      <c r="Z2550" s="51" t="str">
        <f>IF(AQ2550='RC'!$E$6,AC2550*1000+AD2550,"")</f>
        <v/>
      </c>
      <c r="AA2550" s="51" t="str">
        <f>IF(AB2550="","",IF(AQ2550='RC'!$E$6,AC2550*1000-AD2550,""))</f>
        <v/>
      </c>
      <c r="AB2550" s="48" t="str">
        <f>IFERROR(VLOOKUP(E2550,Funcionários!$C$8:$E$207,3,FALSE),"")</f>
        <v/>
      </c>
      <c r="AC2550" s="50" t="str">
        <f>IF(AB2550="","",IF(COUNTIFS($AB$7:$AB$3006,AB2550,$AQ$7:$AQ$3006,'RC'!$E$6)=0,"",COUNTIFS($M$7:$M$3006,"Concluída no prazo",$AB$7:$AB$3006,AB2550,$AQ$7:$AQ$3006,'RC'!$E$6)/COUNTIFS($AB$7:$AB$3006,AB2550,$AQ$7:$AQ$3006,'RC'!$E$6)))</f>
        <v/>
      </c>
      <c r="AD2550" s="48">
        <f>SUMIF($AQ$7:$AQ$3006,'RC'!$E$6,$J$7:$J$3006)+SUMIF($AQ$7:$AQ$3006,'RC'!$E$6,$L$7:$L$3006)</f>
        <v>21</v>
      </c>
      <c r="AF2550" s="48">
        <v>2.4569999999992199E-2</v>
      </c>
      <c r="AG2550" s="48">
        <f>IF(OR(AQ2550="",AQ2550&lt;&gt;'RC'!$E$6,AB2550&lt;&gt;'RC'!$D$21),0,1)</f>
        <v>0</v>
      </c>
      <c r="AH2550" s="48">
        <f t="shared" si="878"/>
        <v>2.4569999999992199E-2</v>
      </c>
      <c r="AI2550" s="48" t="str">
        <f t="shared" si="860"/>
        <v/>
      </c>
      <c r="AJ2550" s="48" t="str">
        <f t="shared" si="861"/>
        <v/>
      </c>
      <c r="AK2550" s="52" t="str">
        <f t="shared" si="862"/>
        <v/>
      </c>
      <c r="AL2550" s="52" t="str">
        <f t="shared" si="863"/>
        <v/>
      </c>
      <c r="AM2550" s="48" t="str">
        <f t="shared" si="864"/>
        <v/>
      </c>
      <c r="AN2550" s="48" t="str">
        <f t="shared" si="865"/>
        <v/>
      </c>
      <c r="AP2550" s="18" t="str">
        <f t="shared" si="866"/>
        <v/>
      </c>
      <c r="AQ2550" s="18" t="str">
        <f t="shared" si="867"/>
        <v/>
      </c>
      <c r="AR2550" s="18">
        <v>2.4570000000000002E-2</v>
      </c>
      <c r="AS2550" s="18">
        <f>IF(AF!$D$27="Todos",1,IF(M2550=AF!$D$27,1,0))</f>
        <v>1</v>
      </c>
      <c r="AT2550" s="53">
        <f>IF(AND(E2550=AF!$D$6,OR(LT!M2550=AF!$D$27,AF!$D$27="Todos"),OR(AP2550=AF!$E$8,AQ2550=AF!$E$8)),AR2550+AS2550,0)</f>
        <v>0</v>
      </c>
      <c r="AU2550" s="18" t="str">
        <f t="shared" si="868"/>
        <v/>
      </c>
      <c r="AV2550" s="54" t="str">
        <f t="shared" si="869"/>
        <v/>
      </c>
      <c r="AW2550" s="54" t="str">
        <f t="shared" si="870"/>
        <v/>
      </c>
      <c r="AX2550" s="18" t="str">
        <f t="shared" si="871"/>
        <v/>
      </c>
      <c r="AY2550" s="18" t="str">
        <f t="shared" si="872"/>
        <v/>
      </c>
      <c r="BA2550" s="18">
        <f>IF($E2550=AF!$D$6,IF($M2550="Concluída no prazo",2,IF($M2550="Concluída com atraso",1,0)),0)</f>
        <v>0</v>
      </c>
      <c r="BB2550" s="18">
        <f>IF($E2550=AF!$D$6,IF($M2550="Atrasada",2,IF($M2550="Concluída com atraso",1,0)),0)</f>
        <v>0</v>
      </c>
      <c r="BC2550" s="18">
        <v>2.5440000000000001E-2</v>
      </c>
      <c r="BD2550" s="18">
        <f t="shared" si="879"/>
        <v>2.5440000000000001E-2</v>
      </c>
      <c r="BE2550" s="18">
        <f t="shared" si="879"/>
        <v>2.5440000000000001E-2</v>
      </c>
      <c r="BF2550" s="18" t="str">
        <f t="shared" si="873"/>
        <v/>
      </c>
      <c r="BN2550" s="18" t="str">
        <f t="shared" si="874"/>
        <v>s</v>
      </c>
    </row>
    <row r="2551" spans="3:66" ht="50.1" customHeight="1" thickTop="1" thickBot="1" x14ac:dyDescent="0.3">
      <c r="C2551" s="46"/>
      <c r="D2551" s="46"/>
      <c r="E2551" s="46"/>
      <c r="F2551" s="122"/>
      <c r="G2551" s="122"/>
      <c r="H2551" s="78" t="str">
        <f t="shared" si="875"/>
        <v/>
      </c>
      <c r="I2551" s="78" t="str">
        <f t="shared" si="876"/>
        <v/>
      </c>
      <c r="J2551" s="16"/>
      <c r="K2551" s="46" t="str">
        <f t="shared" si="877"/>
        <v/>
      </c>
      <c r="L2551" s="16"/>
      <c r="M2551" s="16"/>
      <c r="N2551" s="46"/>
      <c r="O2551" s="47" t="str">
        <f t="shared" si="880"/>
        <v/>
      </c>
      <c r="P2551" s="47"/>
      <c r="Q2551" s="48" t="str">
        <f>IFERROR(VLOOKUP(E2551,Funcionários!$C$8:$E$207,3,FALSE),"")</f>
        <v/>
      </c>
      <c r="R2551" s="47"/>
      <c r="S2551" s="49" t="str">
        <f t="shared" si="881"/>
        <v/>
      </c>
      <c r="T2551" s="49">
        <v>2.545E-2</v>
      </c>
      <c r="U2551" s="48" t="str">
        <f>IF(Funcionários!C2552=0,"",Funcionários!C2552)</f>
        <v/>
      </c>
      <c r="V2551" s="50">
        <f>IF(U2551="",0,IF(COUNTIFS($E$7:$E$3006,U2551,$I$7:$I$3006,'RC'!$E$6)=0,0,COUNTIFS($M$7:$M$3006,"Concluída no prazo",$E$7:$E$3006,U2551,$I$7:$I$3006,'RC'!$E$6)/COUNTIFS($E$7:$E$3006,U2551,$I$7:$I$3006,'RC'!$E$6)))</f>
        <v>0</v>
      </c>
      <c r="W2551" s="49">
        <f>SUMIFS($J$7:$J$3006,$E$7:$E$3006,U2551,$I$7:$I$3006,'RC'!$E$6)+SUMIFS($L$7:$L$3006,$E$7:$E$3006,U2551,$I$7:$I$3006,'RC'!$E$6)</f>
        <v>0</v>
      </c>
      <c r="X2551" s="48">
        <f>COUNTIFS($E$7:$E$3006,U2551,$I$7:$I$3006,'RC'!$E$6)</f>
        <v>0</v>
      </c>
      <c r="Y2551" s="48"/>
      <c r="Z2551" s="51" t="str">
        <f>IF(AQ2551='RC'!$E$6,AC2551*1000+AD2551,"")</f>
        <v/>
      </c>
      <c r="AA2551" s="51" t="str">
        <f>IF(AB2551="","",IF(AQ2551='RC'!$E$6,AC2551*1000-AD2551,""))</f>
        <v/>
      </c>
      <c r="AB2551" s="48" t="str">
        <f>IFERROR(VLOOKUP(E2551,Funcionários!$C$8:$E$207,3,FALSE),"")</f>
        <v/>
      </c>
      <c r="AC2551" s="50" t="str">
        <f>IF(AB2551="","",IF(COUNTIFS($AB$7:$AB$3006,AB2551,$AQ$7:$AQ$3006,'RC'!$E$6)=0,"",COUNTIFS($M$7:$M$3006,"Concluída no prazo",$AB$7:$AB$3006,AB2551,$AQ$7:$AQ$3006,'RC'!$E$6)/COUNTIFS($AB$7:$AB$3006,AB2551,$AQ$7:$AQ$3006,'RC'!$E$6)))</f>
        <v/>
      </c>
      <c r="AD2551" s="48">
        <f>SUMIF($AQ$7:$AQ$3006,'RC'!$E$6,$J$7:$J$3006)+SUMIF($AQ$7:$AQ$3006,'RC'!$E$6,$L$7:$L$3006)</f>
        <v>21</v>
      </c>
      <c r="AF2551" s="48">
        <v>2.4559999999992199E-2</v>
      </c>
      <c r="AG2551" s="48">
        <f>IF(OR(AQ2551="",AQ2551&lt;&gt;'RC'!$E$6,AB2551&lt;&gt;'RC'!$D$21),0,1)</f>
        <v>0</v>
      </c>
      <c r="AH2551" s="48">
        <f t="shared" si="878"/>
        <v>2.4559999999992199E-2</v>
      </c>
      <c r="AI2551" s="48" t="str">
        <f t="shared" si="860"/>
        <v/>
      </c>
      <c r="AJ2551" s="48" t="str">
        <f t="shared" si="861"/>
        <v/>
      </c>
      <c r="AK2551" s="52" t="str">
        <f t="shared" si="862"/>
        <v/>
      </c>
      <c r="AL2551" s="52" t="str">
        <f t="shared" si="863"/>
        <v/>
      </c>
      <c r="AM2551" s="48" t="str">
        <f t="shared" si="864"/>
        <v/>
      </c>
      <c r="AN2551" s="48" t="str">
        <f t="shared" si="865"/>
        <v/>
      </c>
      <c r="AP2551" s="18" t="str">
        <f t="shared" si="866"/>
        <v/>
      </c>
      <c r="AQ2551" s="18" t="str">
        <f t="shared" si="867"/>
        <v/>
      </c>
      <c r="AR2551" s="18">
        <v>2.4559999999999998E-2</v>
      </c>
      <c r="AS2551" s="18">
        <f>IF(AF!$D$27="Todos",1,IF(M2551=AF!$D$27,1,0))</f>
        <v>1</v>
      </c>
      <c r="AT2551" s="53">
        <f>IF(AND(E2551=AF!$D$6,OR(LT!M2551=AF!$D$27,AF!$D$27="Todos"),OR(AP2551=AF!$E$8,AQ2551=AF!$E$8)),AR2551+AS2551,0)</f>
        <v>0</v>
      </c>
      <c r="AU2551" s="18" t="str">
        <f t="shared" si="868"/>
        <v/>
      </c>
      <c r="AV2551" s="54" t="str">
        <f t="shared" si="869"/>
        <v/>
      </c>
      <c r="AW2551" s="54" t="str">
        <f t="shared" si="870"/>
        <v/>
      </c>
      <c r="AX2551" s="18" t="str">
        <f t="shared" si="871"/>
        <v/>
      </c>
      <c r="AY2551" s="18" t="str">
        <f t="shared" si="872"/>
        <v/>
      </c>
      <c r="BA2551" s="18">
        <f>IF($E2551=AF!$D$6,IF($M2551="Concluída no prazo",2,IF($M2551="Concluída com atraso",1,0)),0)</f>
        <v>0</v>
      </c>
      <c r="BB2551" s="18">
        <f>IF($E2551=AF!$D$6,IF($M2551="Atrasada",2,IF($M2551="Concluída com atraso",1,0)),0)</f>
        <v>0</v>
      </c>
      <c r="BC2551" s="18">
        <v>2.545E-2</v>
      </c>
      <c r="BD2551" s="18">
        <f t="shared" si="879"/>
        <v>2.545E-2</v>
      </c>
      <c r="BE2551" s="18">
        <f t="shared" si="879"/>
        <v>2.545E-2</v>
      </c>
      <c r="BF2551" s="18" t="str">
        <f t="shared" si="873"/>
        <v/>
      </c>
      <c r="BN2551" s="18" t="str">
        <f t="shared" si="874"/>
        <v>s</v>
      </c>
    </row>
    <row r="2552" spans="3:66" ht="50.1" customHeight="1" thickTop="1" thickBot="1" x14ac:dyDescent="0.3">
      <c r="C2552" s="46"/>
      <c r="D2552" s="46"/>
      <c r="E2552" s="46"/>
      <c r="F2552" s="122"/>
      <c r="G2552" s="122"/>
      <c r="H2552" s="78" t="str">
        <f t="shared" si="875"/>
        <v/>
      </c>
      <c r="I2552" s="78" t="str">
        <f t="shared" si="876"/>
        <v/>
      </c>
      <c r="J2552" s="16"/>
      <c r="K2552" s="46" t="str">
        <f t="shared" si="877"/>
        <v/>
      </c>
      <c r="L2552" s="16"/>
      <c r="M2552" s="16"/>
      <c r="N2552" s="46"/>
      <c r="O2552" s="47" t="str">
        <f t="shared" si="880"/>
        <v/>
      </c>
      <c r="P2552" s="47"/>
      <c r="Q2552" s="48" t="str">
        <f>IFERROR(VLOOKUP(E2552,Funcionários!$C$8:$E$207,3,FALSE),"")</f>
        <v/>
      </c>
      <c r="R2552" s="47"/>
      <c r="S2552" s="49" t="str">
        <f t="shared" si="881"/>
        <v/>
      </c>
      <c r="T2552" s="49">
        <v>2.546E-2</v>
      </c>
      <c r="U2552" s="48" t="str">
        <f>IF(Funcionários!C2553=0,"",Funcionários!C2553)</f>
        <v/>
      </c>
      <c r="V2552" s="50">
        <f>IF(U2552="",0,IF(COUNTIFS($E$7:$E$3006,U2552,$I$7:$I$3006,'RC'!$E$6)=0,0,COUNTIFS($M$7:$M$3006,"Concluída no prazo",$E$7:$E$3006,U2552,$I$7:$I$3006,'RC'!$E$6)/COUNTIFS($E$7:$E$3006,U2552,$I$7:$I$3006,'RC'!$E$6)))</f>
        <v>0</v>
      </c>
      <c r="W2552" s="49">
        <f>SUMIFS($J$7:$J$3006,$E$7:$E$3006,U2552,$I$7:$I$3006,'RC'!$E$6)+SUMIFS($L$7:$L$3006,$E$7:$E$3006,U2552,$I$7:$I$3006,'RC'!$E$6)</f>
        <v>0</v>
      </c>
      <c r="X2552" s="48">
        <f>COUNTIFS($E$7:$E$3006,U2552,$I$7:$I$3006,'RC'!$E$6)</f>
        <v>0</v>
      </c>
      <c r="Y2552" s="48"/>
      <c r="Z2552" s="51" t="str">
        <f>IF(AQ2552='RC'!$E$6,AC2552*1000+AD2552,"")</f>
        <v/>
      </c>
      <c r="AA2552" s="51" t="str">
        <f>IF(AB2552="","",IF(AQ2552='RC'!$E$6,AC2552*1000-AD2552,""))</f>
        <v/>
      </c>
      <c r="AB2552" s="48" t="str">
        <f>IFERROR(VLOOKUP(E2552,Funcionários!$C$8:$E$207,3,FALSE),"")</f>
        <v/>
      </c>
      <c r="AC2552" s="50" t="str">
        <f>IF(AB2552="","",IF(COUNTIFS($AB$7:$AB$3006,AB2552,$AQ$7:$AQ$3006,'RC'!$E$6)=0,"",COUNTIFS($M$7:$M$3006,"Concluída no prazo",$AB$7:$AB$3006,AB2552,$AQ$7:$AQ$3006,'RC'!$E$6)/COUNTIFS($AB$7:$AB$3006,AB2552,$AQ$7:$AQ$3006,'RC'!$E$6)))</f>
        <v/>
      </c>
      <c r="AD2552" s="48">
        <f>SUMIF($AQ$7:$AQ$3006,'RC'!$E$6,$J$7:$J$3006)+SUMIF($AQ$7:$AQ$3006,'RC'!$E$6,$L$7:$L$3006)</f>
        <v>21</v>
      </c>
      <c r="AF2552" s="48">
        <v>2.45499999999922E-2</v>
      </c>
      <c r="AG2552" s="48">
        <f>IF(OR(AQ2552="",AQ2552&lt;&gt;'RC'!$E$6,AB2552&lt;&gt;'RC'!$D$21),0,1)</f>
        <v>0</v>
      </c>
      <c r="AH2552" s="48">
        <f t="shared" si="878"/>
        <v>2.45499999999922E-2</v>
      </c>
      <c r="AI2552" s="48" t="str">
        <f t="shared" si="860"/>
        <v/>
      </c>
      <c r="AJ2552" s="48" t="str">
        <f t="shared" si="861"/>
        <v/>
      </c>
      <c r="AK2552" s="52" t="str">
        <f t="shared" si="862"/>
        <v/>
      </c>
      <c r="AL2552" s="52" t="str">
        <f t="shared" si="863"/>
        <v/>
      </c>
      <c r="AM2552" s="48" t="str">
        <f t="shared" si="864"/>
        <v/>
      </c>
      <c r="AN2552" s="48" t="str">
        <f t="shared" si="865"/>
        <v/>
      </c>
      <c r="AP2552" s="18" t="str">
        <f t="shared" si="866"/>
        <v/>
      </c>
      <c r="AQ2552" s="18" t="str">
        <f t="shared" si="867"/>
        <v/>
      </c>
      <c r="AR2552" s="18">
        <v>2.4549999999999999E-2</v>
      </c>
      <c r="AS2552" s="18">
        <f>IF(AF!$D$27="Todos",1,IF(M2552=AF!$D$27,1,0))</f>
        <v>1</v>
      </c>
      <c r="AT2552" s="53">
        <f>IF(AND(E2552=AF!$D$6,OR(LT!M2552=AF!$D$27,AF!$D$27="Todos"),OR(AP2552=AF!$E$8,AQ2552=AF!$E$8)),AR2552+AS2552,0)</f>
        <v>0</v>
      </c>
      <c r="AU2552" s="18" t="str">
        <f t="shared" si="868"/>
        <v/>
      </c>
      <c r="AV2552" s="54" t="str">
        <f t="shared" si="869"/>
        <v/>
      </c>
      <c r="AW2552" s="54" t="str">
        <f t="shared" si="870"/>
        <v/>
      </c>
      <c r="AX2552" s="18" t="str">
        <f t="shared" si="871"/>
        <v/>
      </c>
      <c r="AY2552" s="18" t="str">
        <f t="shared" si="872"/>
        <v/>
      </c>
      <c r="BA2552" s="18">
        <f>IF($E2552=AF!$D$6,IF($M2552="Concluída no prazo",2,IF($M2552="Concluída com atraso",1,0)),0)</f>
        <v>0</v>
      </c>
      <c r="BB2552" s="18">
        <f>IF($E2552=AF!$D$6,IF($M2552="Atrasada",2,IF($M2552="Concluída com atraso",1,0)),0)</f>
        <v>0</v>
      </c>
      <c r="BC2552" s="18">
        <v>2.546E-2</v>
      </c>
      <c r="BD2552" s="18">
        <f t="shared" si="879"/>
        <v>2.546E-2</v>
      </c>
      <c r="BE2552" s="18">
        <f t="shared" si="879"/>
        <v>2.546E-2</v>
      </c>
      <c r="BF2552" s="18" t="str">
        <f t="shared" si="873"/>
        <v/>
      </c>
      <c r="BN2552" s="18" t="str">
        <f t="shared" si="874"/>
        <v>s</v>
      </c>
    </row>
    <row r="2553" spans="3:66" ht="50.1" customHeight="1" thickTop="1" thickBot="1" x14ac:dyDescent="0.3">
      <c r="C2553" s="46"/>
      <c r="D2553" s="46"/>
      <c r="E2553" s="46"/>
      <c r="F2553" s="122"/>
      <c r="G2553" s="122"/>
      <c r="H2553" s="78" t="str">
        <f t="shared" si="875"/>
        <v/>
      </c>
      <c r="I2553" s="78" t="str">
        <f t="shared" si="876"/>
        <v/>
      </c>
      <c r="J2553" s="16"/>
      <c r="K2553" s="46" t="str">
        <f t="shared" si="877"/>
        <v/>
      </c>
      <c r="L2553" s="16"/>
      <c r="M2553" s="16"/>
      <c r="N2553" s="46"/>
      <c r="O2553" s="47" t="str">
        <f t="shared" si="880"/>
        <v/>
      </c>
      <c r="P2553" s="47"/>
      <c r="Q2553" s="48" t="str">
        <f>IFERROR(VLOOKUP(E2553,Funcionários!$C$8:$E$207,3,FALSE),"")</f>
        <v/>
      </c>
      <c r="R2553" s="47"/>
      <c r="S2553" s="49" t="str">
        <f t="shared" si="881"/>
        <v/>
      </c>
      <c r="T2553" s="49">
        <v>2.547E-2</v>
      </c>
      <c r="U2553" s="48" t="str">
        <f>IF(Funcionários!C2554=0,"",Funcionários!C2554)</f>
        <v/>
      </c>
      <c r="V2553" s="50">
        <f>IF(U2553="",0,IF(COUNTIFS($E$7:$E$3006,U2553,$I$7:$I$3006,'RC'!$E$6)=0,0,COUNTIFS($M$7:$M$3006,"Concluída no prazo",$E$7:$E$3006,U2553,$I$7:$I$3006,'RC'!$E$6)/COUNTIFS($E$7:$E$3006,U2553,$I$7:$I$3006,'RC'!$E$6)))</f>
        <v>0</v>
      </c>
      <c r="W2553" s="49">
        <f>SUMIFS($J$7:$J$3006,$E$7:$E$3006,U2553,$I$7:$I$3006,'RC'!$E$6)+SUMIFS($L$7:$L$3006,$E$7:$E$3006,U2553,$I$7:$I$3006,'RC'!$E$6)</f>
        <v>0</v>
      </c>
      <c r="X2553" s="48">
        <f>COUNTIFS($E$7:$E$3006,U2553,$I$7:$I$3006,'RC'!$E$6)</f>
        <v>0</v>
      </c>
      <c r="Y2553" s="48"/>
      <c r="Z2553" s="51" t="str">
        <f>IF(AQ2553='RC'!$E$6,AC2553*1000+AD2553,"")</f>
        <v/>
      </c>
      <c r="AA2553" s="51" t="str">
        <f>IF(AB2553="","",IF(AQ2553='RC'!$E$6,AC2553*1000-AD2553,""))</f>
        <v/>
      </c>
      <c r="AB2553" s="48" t="str">
        <f>IFERROR(VLOOKUP(E2553,Funcionários!$C$8:$E$207,3,FALSE),"")</f>
        <v/>
      </c>
      <c r="AC2553" s="50" t="str">
        <f>IF(AB2553="","",IF(COUNTIFS($AB$7:$AB$3006,AB2553,$AQ$7:$AQ$3006,'RC'!$E$6)=0,"",COUNTIFS($M$7:$M$3006,"Concluída no prazo",$AB$7:$AB$3006,AB2553,$AQ$7:$AQ$3006,'RC'!$E$6)/COUNTIFS($AB$7:$AB$3006,AB2553,$AQ$7:$AQ$3006,'RC'!$E$6)))</f>
        <v/>
      </c>
      <c r="AD2553" s="48">
        <f>SUMIF($AQ$7:$AQ$3006,'RC'!$E$6,$J$7:$J$3006)+SUMIF($AQ$7:$AQ$3006,'RC'!$E$6,$L$7:$L$3006)</f>
        <v>21</v>
      </c>
      <c r="AF2553" s="48">
        <v>2.45399999999922E-2</v>
      </c>
      <c r="AG2553" s="48">
        <f>IF(OR(AQ2553="",AQ2553&lt;&gt;'RC'!$E$6,AB2553&lt;&gt;'RC'!$D$21),0,1)</f>
        <v>0</v>
      </c>
      <c r="AH2553" s="48">
        <f t="shared" si="878"/>
        <v>2.45399999999922E-2</v>
      </c>
      <c r="AI2553" s="48" t="str">
        <f t="shared" si="860"/>
        <v/>
      </c>
      <c r="AJ2553" s="48" t="str">
        <f t="shared" si="861"/>
        <v/>
      </c>
      <c r="AK2553" s="52" t="str">
        <f t="shared" si="862"/>
        <v/>
      </c>
      <c r="AL2553" s="52" t="str">
        <f t="shared" si="863"/>
        <v/>
      </c>
      <c r="AM2553" s="48" t="str">
        <f t="shared" si="864"/>
        <v/>
      </c>
      <c r="AN2553" s="48" t="str">
        <f t="shared" si="865"/>
        <v/>
      </c>
      <c r="AP2553" s="18" t="str">
        <f t="shared" si="866"/>
        <v/>
      </c>
      <c r="AQ2553" s="18" t="str">
        <f t="shared" si="867"/>
        <v/>
      </c>
      <c r="AR2553" s="18">
        <v>2.4539999999999999E-2</v>
      </c>
      <c r="AS2553" s="18">
        <f>IF(AF!$D$27="Todos",1,IF(M2553=AF!$D$27,1,0))</f>
        <v>1</v>
      </c>
      <c r="AT2553" s="53">
        <f>IF(AND(E2553=AF!$D$6,OR(LT!M2553=AF!$D$27,AF!$D$27="Todos"),OR(AP2553=AF!$E$8,AQ2553=AF!$E$8)),AR2553+AS2553,0)</f>
        <v>0</v>
      </c>
      <c r="AU2553" s="18" t="str">
        <f t="shared" si="868"/>
        <v/>
      </c>
      <c r="AV2553" s="54" t="str">
        <f t="shared" si="869"/>
        <v/>
      </c>
      <c r="AW2553" s="54" t="str">
        <f t="shared" si="870"/>
        <v/>
      </c>
      <c r="AX2553" s="18" t="str">
        <f t="shared" si="871"/>
        <v/>
      </c>
      <c r="AY2553" s="18" t="str">
        <f t="shared" si="872"/>
        <v/>
      </c>
      <c r="BA2553" s="18">
        <f>IF($E2553=AF!$D$6,IF($M2553="Concluída no prazo",2,IF($M2553="Concluída com atraso",1,0)),0)</f>
        <v>0</v>
      </c>
      <c r="BB2553" s="18">
        <f>IF($E2553=AF!$D$6,IF($M2553="Atrasada",2,IF($M2553="Concluída com atraso",1,0)),0)</f>
        <v>0</v>
      </c>
      <c r="BC2553" s="18">
        <v>2.547E-2</v>
      </c>
      <c r="BD2553" s="18">
        <f t="shared" si="879"/>
        <v>2.547E-2</v>
      </c>
      <c r="BE2553" s="18">
        <f t="shared" si="879"/>
        <v>2.547E-2</v>
      </c>
      <c r="BF2553" s="18" t="str">
        <f t="shared" si="873"/>
        <v/>
      </c>
      <c r="BN2553" s="18" t="str">
        <f t="shared" si="874"/>
        <v>s</v>
      </c>
    </row>
    <row r="2554" spans="3:66" ht="50.1" customHeight="1" thickTop="1" thickBot="1" x14ac:dyDescent="0.3">
      <c r="C2554" s="46"/>
      <c r="D2554" s="46"/>
      <c r="E2554" s="46"/>
      <c r="F2554" s="122"/>
      <c r="G2554" s="122"/>
      <c r="H2554" s="78" t="str">
        <f t="shared" si="875"/>
        <v/>
      </c>
      <c r="I2554" s="78" t="str">
        <f t="shared" si="876"/>
        <v/>
      </c>
      <c r="J2554" s="16"/>
      <c r="K2554" s="46" t="str">
        <f t="shared" si="877"/>
        <v/>
      </c>
      <c r="L2554" s="16"/>
      <c r="M2554" s="16"/>
      <c r="N2554" s="46"/>
      <c r="O2554" s="47" t="str">
        <f t="shared" si="880"/>
        <v/>
      </c>
      <c r="P2554" s="47"/>
      <c r="Q2554" s="48" t="str">
        <f>IFERROR(VLOOKUP(E2554,Funcionários!$C$8:$E$207,3,FALSE),"")</f>
        <v/>
      </c>
      <c r="R2554" s="47"/>
      <c r="S2554" s="49" t="str">
        <f t="shared" si="881"/>
        <v/>
      </c>
      <c r="T2554" s="49">
        <v>2.5479999999999999E-2</v>
      </c>
      <c r="U2554" s="48" t="str">
        <f>IF(Funcionários!C2555=0,"",Funcionários!C2555)</f>
        <v/>
      </c>
      <c r="V2554" s="50">
        <f>IF(U2554="",0,IF(COUNTIFS($E$7:$E$3006,U2554,$I$7:$I$3006,'RC'!$E$6)=0,0,COUNTIFS($M$7:$M$3006,"Concluída no prazo",$E$7:$E$3006,U2554,$I$7:$I$3006,'RC'!$E$6)/COUNTIFS($E$7:$E$3006,U2554,$I$7:$I$3006,'RC'!$E$6)))</f>
        <v>0</v>
      </c>
      <c r="W2554" s="49">
        <f>SUMIFS($J$7:$J$3006,$E$7:$E$3006,U2554,$I$7:$I$3006,'RC'!$E$6)+SUMIFS($L$7:$L$3006,$E$7:$E$3006,U2554,$I$7:$I$3006,'RC'!$E$6)</f>
        <v>0</v>
      </c>
      <c r="X2554" s="48">
        <f>COUNTIFS($E$7:$E$3006,U2554,$I$7:$I$3006,'RC'!$E$6)</f>
        <v>0</v>
      </c>
      <c r="Y2554" s="48"/>
      <c r="Z2554" s="51" t="str">
        <f>IF(AQ2554='RC'!$E$6,AC2554*1000+AD2554,"")</f>
        <v/>
      </c>
      <c r="AA2554" s="51" t="str">
        <f>IF(AB2554="","",IF(AQ2554='RC'!$E$6,AC2554*1000-AD2554,""))</f>
        <v/>
      </c>
      <c r="AB2554" s="48" t="str">
        <f>IFERROR(VLOOKUP(E2554,Funcionários!$C$8:$E$207,3,FALSE),"")</f>
        <v/>
      </c>
      <c r="AC2554" s="50" t="str">
        <f>IF(AB2554="","",IF(COUNTIFS($AB$7:$AB$3006,AB2554,$AQ$7:$AQ$3006,'RC'!$E$6)=0,"",COUNTIFS($M$7:$M$3006,"Concluída no prazo",$AB$7:$AB$3006,AB2554,$AQ$7:$AQ$3006,'RC'!$E$6)/COUNTIFS($AB$7:$AB$3006,AB2554,$AQ$7:$AQ$3006,'RC'!$E$6)))</f>
        <v/>
      </c>
      <c r="AD2554" s="48">
        <f>SUMIF($AQ$7:$AQ$3006,'RC'!$E$6,$J$7:$J$3006)+SUMIF($AQ$7:$AQ$3006,'RC'!$E$6,$L$7:$L$3006)</f>
        <v>21</v>
      </c>
      <c r="AF2554" s="48">
        <v>2.45299999999922E-2</v>
      </c>
      <c r="AG2554" s="48">
        <f>IF(OR(AQ2554="",AQ2554&lt;&gt;'RC'!$E$6,AB2554&lt;&gt;'RC'!$D$21),0,1)</f>
        <v>0</v>
      </c>
      <c r="AH2554" s="48">
        <f t="shared" si="878"/>
        <v>2.45299999999922E-2</v>
      </c>
      <c r="AI2554" s="48" t="str">
        <f t="shared" si="860"/>
        <v/>
      </c>
      <c r="AJ2554" s="48" t="str">
        <f t="shared" si="861"/>
        <v/>
      </c>
      <c r="AK2554" s="52" t="str">
        <f t="shared" si="862"/>
        <v/>
      </c>
      <c r="AL2554" s="52" t="str">
        <f t="shared" si="863"/>
        <v/>
      </c>
      <c r="AM2554" s="48" t="str">
        <f t="shared" si="864"/>
        <v/>
      </c>
      <c r="AN2554" s="48" t="str">
        <f t="shared" si="865"/>
        <v/>
      </c>
      <c r="AP2554" s="18" t="str">
        <f t="shared" si="866"/>
        <v/>
      </c>
      <c r="AQ2554" s="18" t="str">
        <f t="shared" si="867"/>
        <v/>
      </c>
      <c r="AR2554" s="18">
        <v>2.453E-2</v>
      </c>
      <c r="AS2554" s="18">
        <f>IF(AF!$D$27="Todos",1,IF(M2554=AF!$D$27,1,0))</f>
        <v>1</v>
      </c>
      <c r="AT2554" s="53">
        <f>IF(AND(E2554=AF!$D$6,OR(LT!M2554=AF!$D$27,AF!$D$27="Todos"),OR(AP2554=AF!$E$8,AQ2554=AF!$E$8)),AR2554+AS2554,0)</f>
        <v>0</v>
      </c>
      <c r="AU2554" s="18" t="str">
        <f t="shared" si="868"/>
        <v/>
      </c>
      <c r="AV2554" s="54" t="str">
        <f t="shared" si="869"/>
        <v/>
      </c>
      <c r="AW2554" s="54" t="str">
        <f t="shared" si="870"/>
        <v/>
      </c>
      <c r="AX2554" s="18" t="str">
        <f t="shared" si="871"/>
        <v/>
      </c>
      <c r="AY2554" s="18" t="str">
        <f t="shared" si="872"/>
        <v/>
      </c>
      <c r="BA2554" s="18">
        <f>IF($E2554=AF!$D$6,IF($M2554="Concluída no prazo",2,IF($M2554="Concluída com atraso",1,0)),0)</f>
        <v>0</v>
      </c>
      <c r="BB2554" s="18">
        <f>IF($E2554=AF!$D$6,IF($M2554="Atrasada",2,IF($M2554="Concluída com atraso",1,0)),0)</f>
        <v>0</v>
      </c>
      <c r="BC2554" s="18">
        <v>2.5479999999999999E-2</v>
      </c>
      <c r="BD2554" s="18">
        <f t="shared" si="879"/>
        <v>2.5479999999999999E-2</v>
      </c>
      <c r="BE2554" s="18">
        <f t="shared" si="879"/>
        <v>2.5479999999999999E-2</v>
      </c>
      <c r="BF2554" s="18" t="str">
        <f t="shared" si="873"/>
        <v/>
      </c>
      <c r="BN2554" s="18" t="str">
        <f t="shared" si="874"/>
        <v>s</v>
      </c>
    </row>
    <row r="2555" spans="3:66" ht="50.1" customHeight="1" thickTop="1" thickBot="1" x14ac:dyDescent="0.3">
      <c r="C2555" s="46"/>
      <c r="D2555" s="46"/>
      <c r="E2555" s="46"/>
      <c r="F2555" s="122"/>
      <c r="G2555" s="122"/>
      <c r="H2555" s="78" t="str">
        <f t="shared" si="875"/>
        <v/>
      </c>
      <c r="I2555" s="78" t="str">
        <f t="shared" si="876"/>
        <v/>
      </c>
      <c r="J2555" s="16"/>
      <c r="K2555" s="46" t="str">
        <f t="shared" si="877"/>
        <v/>
      </c>
      <c r="L2555" s="16"/>
      <c r="M2555" s="16"/>
      <c r="N2555" s="46"/>
      <c r="O2555" s="47" t="str">
        <f t="shared" si="880"/>
        <v/>
      </c>
      <c r="P2555" s="47"/>
      <c r="Q2555" s="48" t="str">
        <f>IFERROR(VLOOKUP(E2555,Funcionários!$C$8:$E$207,3,FALSE),"")</f>
        <v/>
      </c>
      <c r="R2555" s="47"/>
      <c r="S2555" s="49" t="str">
        <f t="shared" si="881"/>
        <v/>
      </c>
      <c r="T2555" s="49">
        <v>2.5489999999999999E-2</v>
      </c>
      <c r="U2555" s="48" t="str">
        <f>IF(Funcionários!C2556=0,"",Funcionários!C2556)</f>
        <v/>
      </c>
      <c r="V2555" s="50">
        <f>IF(U2555="",0,IF(COUNTIFS($E$7:$E$3006,U2555,$I$7:$I$3006,'RC'!$E$6)=0,0,COUNTIFS($M$7:$M$3006,"Concluída no prazo",$E$7:$E$3006,U2555,$I$7:$I$3006,'RC'!$E$6)/COUNTIFS($E$7:$E$3006,U2555,$I$7:$I$3006,'RC'!$E$6)))</f>
        <v>0</v>
      </c>
      <c r="W2555" s="49">
        <f>SUMIFS($J$7:$J$3006,$E$7:$E$3006,U2555,$I$7:$I$3006,'RC'!$E$6)+SUMIFS($L$7:$L$3006,$E$7:$E$3006,U2555,$I$7:$I$3006,'RC'!$E$6)</f>
        <v>0</v>
      </c>
      <c r="X2555" s="48">
        <f>COUNTIFS($E$7:$E$3006,U2555,$I$7:$I$3006,'RC'!$E$6)</f>
        <v>0</v>
      </c>
      <c r="Y2555" s="48"/>
      <c r="Z2555" s="51" t="str">
        <f>IF(AQ2555='RC'!$E$6,AC2555*1000+AD2555,"")</f>
        <v/>
      </c>
      <c r="AA2555" s="51" t="str">
        <f>IF(AB2555="","",IF(AQ2555='RC'!$E$6,AC2555*1000-AD2555,""))</f>
        <v/>
      </c>
      <c r="AB2555" s="48" t="str">
        <f>IFERROR(VLOOKUP(E2555,Funcionários!$C$8:$E$207,3,FALSE),"")</f>
        <v/>
      </c>
      <c r="AC2555" s="50" t="str">
        <f>IF(AB2555="","",IF(COUNTIFS($AB$7:$AB$3006,AB2555,$AQ$7:$AQ$3006,'RC'!$E$6)=0,"",COUNTIFS($M$7:$M$3006,"Concluída no prazo",$AB$7:$AB$3006,AB2555,$AQ$7:$AQ$3006,'RC'!$E$6)/COUNTIFS($AB$7:$AB$3006,AB2555,$AQ$7:$AQ$3006,'RC'!$E$6)))</f>
        <v/>
      </c>
      <c r="AD2555" s="48">
        <f>SUMIF($AQ$7:$AQ$3006,'RC'!$E$6,$J$7:$J$3006)+SUMIF($AQ$7:$AQ$3006,'RC'!$E$6,$L$7:$L$3006)</f>
        <v>21</v>
      </c>
      <c r="AF2555" s="48">
        <v>2.4519999999992201E-2</v>
      </c>
      <c r="AG2555" s="48">
        <f>IF(OR(AQ2555="",AQ2555&lt;&gt;'RC'!$E$6,AB2555&lt;&gt;'RC'!$D$21),0,1)</f>
        <v>0</v>
      </c>
      <c r="AH2555" s="48">
        <f t="shared" si="878"/>
        <v>2.4519999999992201E-2</v>
      </c>
      <c r="AI2555" s="48" t="str">
        <f t="shared" si="860"/>
        <v/>
      </c>
      <c r="AJ2555" s="48" t="str">
        <f t="shared" si="861"/>
        <v/>
      </c>
      <c r="AK2555" s="52" t="str">
        <f t="shared" si="862"/>
        <v/>
      </c>
      <c r="AL2555" s="52" t="str">
        <f t="shared" si="863"/>
        <v/>
      </c>
      <c r="AM2555" s="48" t="str">
        <f t="shared" si="864"/>
        <v/>
      </c>
      <c r="AN2555" s="48" t="str">
        <f t="shared" si="865"/>
        <v/>
      </c>
      <c r="AP2555" s="18" t="str">
        <f t="shared" si="866"/>
        <v/>
      </c>
      <c r="AQ2555" s="18" t="str">
        <f t="shared" si="867"/>
        <v/>
      </c>
      <c r="AR2555" s="18">
        <v>2.452E-2</v>
      </c>
      <c r="AS2555" s="18">
        <f>IF(AF!$D$27="Todos",1,IF(M2555=AF!$D$27,1,0))</f>
        <v>1</v>
      </c>
      <c r="AT2555" s="53">
        <f>IF(AND(E2555=AF!$D$6,OR(LT!M2555=AF!$D$27,AF!$D$27="Todos"),OR(AP2555=AF!$E$8,AQ2555=AF!$E$8)),AR2555+AS2555,0)</f>
        <v>0</v>
      </c>
      <c r="AU2555" s="18" t="str">
        <f t="shared" si="868"/>
        <v/>
      </c>
      <c r="AV2555" s="54" t="str">
        <f t="shared" si="869"/>
        <v/>
      </c>
      <c r="AW2555" s="54" t="str">
        <f t="shared" si="870"/>
        <v/>
      </c>
      <c r="AX2555" s="18" t="str">
        <f t="shared" si="871"/>
        <v/>
      </c>
      <c r="AY2555" s="18" t="str">
        <f t="shared" si="872"/>
        <v/>
      </c>
      <c r="BA2555" s="18">
        <f>IF($E2555=AF!$D$6,IF($M2555="Concluída no prazo",2,IF($M2555="Concluída com atraso",1,0)),0)</f>
        <v>0</v>
      </c>
      <c r="BB2555" s="18">
        <f>IF($E2555=AF!$D$6,IF($M2555="Atrasada",2,IF($M2555="Concluída com atraso",1,0)),0)</f>
        <v>0</v>
      </c>
      <c r="BC2555" s="18">
        <v>2.5489999999999999E-2</v>
      </c>
      <c r="BD2555" s="18">
        <f t="shared" si="879"/>
        <v>2.5489999999999999E-2</v>
      </c>
      <c r="BE2555" s="18">
        <f t="shared" si="879"/>
        <v>2.5489999999999999E-2</v>
      </c>
      <c r="BF2555" s="18" t="str">
        <f t="shared" si="873"/>
        <v/>
      </c>
      <c r="BN2555" s="18" t="str">
        <f t="shared" si="874"/>
        <v>s</v>
      </c>
    </row>
    <row r="2556" spans="3:66" ht="50.1" customHeight="1" thickTop="1" thickBot="1" x14ac:dyDescent="0.3">
      <c r="C2556" s="46"/>
      <c r="D2556" s="46"/>
      <c r="E2556" s="46"/>
      <c r="F2556" s="122"/>
      <c r="G2556" s="122"/>
      <c r="H2556" s="78" t="str">
        <f t="shared" si="875"/>
        <v/>
      </c>
      <c r="I2556" s="78" t="str">
        <f t="shared" si="876"/>
        <v/>
      </c>
      <c r="J2556" s="16"/>
      <c r="K2556" s="46" t="str">
        <f t="shared" si="877"/>
        <v/>
      </c>
      <c r="L2556" s="16"/>
      <c r="M2556" s="16"/>
      <c r="N2556" s="46"/>
      <c r="O2556" s="47" t="str">
        <f t="shared" si="880"/>
        <v/>
      </c>
      <c r="P2556" s="47"/>
      <c r="Q2556" s="48" t="str">
        <f>IFERROR(VLOOKUP(E2556,Funcionários!$C$8:$E$207,3,FALSE),"")</f>
        <v/>
      </c>
      <c r="R2556" s="47"/>
      <c r="S2556" s="49" t="str">
        <f t="shared" si="881"/>
        <v/>
      </c>
      <c r="T2556" s="49">
        <v>2.5499999999999998E-2</v>
      </c>
      <c r="U2556" s="48" t="str">
        <f>IF(Funcionários!C2557=0,"",Funcionários!C2557)</f>
        <v/>
      </c>
      <c r="V2556" s="50">
        <f>IF(U2556="",0,IF(COUNTIFS($E$7:$E$3006,U2556,$I$7:$I$3006,'RC'!$E$6)=0,0,COUNTIFS($M$7:$M$3006,"Concluída no prazo",$E$7:$E$3006,U2556,$I$7:$I$3006,'RC'!$E$6)/COUNTIFS($E$7:$E$3006,U2556,$I$7:$I$3006,'RC'!$E$6)))</f>
        <v>0</v>
      </c>
      <c r="W2556" s="49">
        <f>SUMIFS($J$7:$J$3006,$E$7:$E$3006,U2556,$I$7:$I$3006,'RC'!$E$6)+SUMIFS($L$7:$L$3006,$E$7:$E$3006,U2556,$I$7:$I$3006,'RC'!$E$6)</f>
        <v>0</v>
      </c>
      <c r="X2556" s="48">
        <f>COUNTIFS($E$7:$E$3006,U2556,$I$7:$I$3006,'RC'!$E$6)</f>
        <v>0</v>
      </c>
      <c r="Y2556" s="48"/>
      <c r="Z2556" s="51" t="str">
        <f>IF(AQ2556='RC'!$E$6,AC2556*1000+AD2556,"")</f>
        <v/>
      </c>
      <c r="AA2556" s="51" t="str">
        <f>IF(AB2556="","",IF(AQ2556='RC'!$E$6,AC2556*1000-AD2556,""))</f>
        <v/>
      </c>
      <c r="AB2556" s="48" t="str">
        <f>IFERROR(VLOOKUP(E2556,Funcionários!$C$8:$E$207,3,FALSE),"")</f>
        <v/>
      </c>
      <c r="AC2556" s="50" t="str">
        <f>IF(AB2556="","",IF(COUNTIFS($AB$7:$AB$3006,AB2556,$AQ$7:$AQ$3006,'RC'!$E$6)=0,"",COUNTIFS($M$7:$M$3006,"Concluída no prazo",$AB$7:$AB$3006,AB2556,$AQ$7:$AQ$3006,'RC'!$E$6)/COUNTIFS($AB$7:$AB$3006,AB2556,$AQ$7:$AQ$3006,'RC'!$E$6)))</f>
        <v/>
      </c>
      <c r="AD2556" s="48">
        <f>SUMIF($AQ$7:$AQ$3006,'RC'!$E$6,$J$7:$J$3006)+SUMIF($AQ$7:$AQ$3006,'RC'!$E$6,$L$7:$L$3006)</f>
        <v>21</v>
      </c>
      <c r="AF2556" s="48">
        <v>2.4509999999992201E-2</v>
      </c>
      <c r="AG2556" s="48">
        <f>IF(OR(AQ2556="",AQ2556&lt;&gt;'RC'!$E$6,AB2556&lt;&gt;'RC'!$D$21),0,1)</f>
        <v>0</v>
      </c>
      <c r="AH2556" s="48">
        <f t="shared" si="878"/>
        <v>2.4509999999992201E-2</v>
      </c>
      <c r="AI2556" s="48" t="str">
        <f t="shared" si="860"/>
        <v/>
      </c>
      <c r="AJ2556" s="48" t="str">
        <f t="shared" si="861"/>
        <v/>
      </c>
      <c r="AK2556" s="52" t="str">
        <f t="shared" si="862"/>
        <v/>
      </c>
      <c r="AL2556" s="52" t="str">
        <f t="shared" si="863"/>
        <v/>
      </c>
      <c r="AM2556" s="48" t="str">
        <f t="shared" si="864"/>
        <v/>
      </c>
      <c r="AN2556" s="48" t="str">
        <f t="shared" si="865"/>
        <v/>
      </c>
      <c r="AP2556" s="18" t="str">
        <f t="shared" si="866"/>
        <v/>
      </c>
      <c r="AQ2556" s="18" t="str">
        <f t="shared" si="867"/>
        <v/>
      </c>
      <c r="AR2556" s="18">
        <v>2.4510000000000001E-2</v>
      </c>
      <c r="AS2556" s="18">
        <f>IF(AF!$D$27="Todos",1,IF(M2556=AF!$D$27,1,0))</f>
        <v>1</v>
      </c>
      <c r="AT2556" s="53">
        <f>IF(AND(E2556=AF!$D$6,OR(LT!M2556=AF!$D$27,AF!$D$27="Todos"),OR(AP2556=AF!$E$8,AQ2556=AF!$E$8)),AR2556+AS2556,0)</f>
        <v>0</v>
      </c>
      <c r="AU2556" s="18" t="str">
        <f t="shared" si="868"/>
        <v/>
      </c>
      <c r="AV2556" s="54" t="str">
        <f t="shared" si="869"/>
        <v/>
      </c>
      <c r="AW2556" s="54" t="str">
        <f t="shared" si="870"/>
        <v/>
      </c>
      <c r="AX2556" s="18" t="str">
        <f t="shared" si="871"/>
        <v/>
      </c>
      <c r="AY2556" s="18" t="str">
        <f t="shared" si="872"/>
        <v/>
      </c>
      <c r="BA2556" s="18">
        <f>IF($E2556=AF!$D$6,IF($M2556="Concluída no prazo",2,IF($M2556="Concluída com atraso",1,0)),0)</f>
        <v>0</v>
      </c>
      <c r="BB2556" s="18">
        <f>IF($E2556=AF!$D$6,IF($M2556="Atrasada",2,IF($M2556="Concluída com atraso",1,0)),0)</f>
        <v>0</v>
      </c>
      <c r="BC2556" s="18">
        <v>2.5499999999999998E-2</v>
      </c>
      <c r="BD2556" s="18">
        <f t="shared" si="879"/>
        <v>2.5499999999999998E-2</v>
      </c>
      <c r="BE2556" s="18">
        <f t="shared" si="879"/>
        <v>2.5499999999999998E-2</v>
      </c>
      <c r="BF2556" s="18" t="str">
        <f t="shared" si="873"/>
        <v/>
      </c>
      <c r="BN2556" s="18" t="str">
        <f t="shared" si="874"/>
        <v>s</v>
      </c>
    </row>
    <row r="2557" spans="3:66" ht="50.1" customHeight="1" thickTop="1" thickBot="1" x14ac:dyDescent="0.3">
      <c r="C2557" s="46"/>
      <c r="D2557" s="46"/>
      <c r="E2557" s="46"/>
      <c r="F2557" s="122"/>
      <c r="G2557" s="122"/>
      <c r="H2557" s="78" t="str">
        <f t="shared" si="875"/>
        <v/>
      </c>
      <c r="I2557" s="78" t="str">
        <f t="shared" si="876"/>
        <v/>
      </c>
      <c r="J2557" s="16"/>
      <c r="K2557" s="46" t="str">
        <f t="shared" si="877"/>
        <v/>
      </c>
      <c r="L2557" s="16"/>
      <c r="M2557" s="16"/>
      <c r="N2557" s="46"/>
      <c r="O2557" s="47" t="str">
        <f t="shared" si="880"/>
        <v/>
      </c>
      <c r="P2557" s="47"/>
      <c r="Q2557" s="48" t="str">
        <f>IFERROR(VLOOKUP(E2557,Funcionários!$C$8:$E$207,3,FALSE),"")</f>
        <v/>
      </c>
      <c r="R2557" s="47"/>
      <c r="S2557" s="49" t="str">
        <f t="shared" si="881"/>
        <v/>
      </c>
      <c r="T2557" s="49">
        <v>2.5510000000000001E-2</v>
      </c>
      <c r="U2557" s="48" t="str">
        <f>IF(Funcionários!C2558=0,"",Funcionários!C2558)</f>
        <v/>
      </c>
      <c r="V2557" s="50">
        <f>IF(U2557="",0,IF(COUNTIFS($E$7:$E$3006,U2557,$I$7:$I$3006,'RC'!$E$6)=0,0,COUNTIFS($M$7:$M$3006,"Concluída no prazo",$E$7:$E$3006,U2557,$I$7:$I$3006,'RC'!$E$6)/COUNTIFS($E$7:$E$3006,U2557,$I$7:$I$3006,'RC'!$E$6)))</f>
        <v>0</v>
      </c>
      <c r="W2557" s="49">
        <f>SUMIFS($J$7:$J$3006,$E$7:$E$3006,U2557,$I$7:$I$3006,'RC'!$E$6)+SUMIFS($L$7:$L$3006,$E$7:$E$3006,U2557,$I$7:$I$3006,'RC'!$E$6)</f>
        <v>0</v>
      </c>
      <c r="X2557" s="48">
        <f>COUNTIFS($E$7:$E$3006,U2557,$I$7:$I$3006,'RC'!$E$6)</f>
        <v>0</v>
      </c>
      <c r="Y2557" s="48"/>
      <c r="Z2557" s="51" t="str">
        <f>IF(AQ2557='RC'!$E$6,AC2557*1000+AD2557,"")</f>
        <v/>
      </c>
      <c r="AA2557" s="51" t="str">
        <f>IF(AB2557="","",IF(AQ2557='RC'!$E$6,AC2557*1000-AD2557,""))</f>
        <v/>
      </c>
      <c r="AB2557" s="48" t="str">
        <f>IFERROR(VLOOKUP(E2557,Funcionários!$C$8:$E$207,3,FALSE),"")</f>
        <v/>
      </c>
      <c r="AC2557" s="50" t="str">
        <f>IF(AB2557="","",IF(COUNTIFS($AB$7:$AB$3006,AB2557,$AQ$7:$AQ$3006,'RC'!$E$6)=0,"",COUNTIFS($M$7:$M$3006,"Concluída no prazo",$AB$7:$AB$3006,AB2557,$AQ$7:$AQ$3006,'RC'!$E$6)/COUNTIFS($AB$7:$AB$3006,AB2557,$AQ$7:$AQ$3006,'RC'!$E$6)))</f>
        <v/>
      </c>
      <c r="AD2557" s="48">
        <f>SUMIF($AQ$7:$AQ$3006,'RC'!$E$6,$J$7:$J$3006)+SUMIF($AQ$7:$AQ$3006,'RC'!$E$6,$L$7:$L$3006)</f>
        <v>21</v>
      </c>
      <c r="AF2557" s="48">
        <v>2.4499999999992202E-2</v>
      </c>
      <c r="AG2557" s="48">
        <f>IF(OR(AQ2557="",AQ2557&lt;&gt;'RC'!$E$6,AB2557&lt;&gt;'RC'!$D$21),0,1)</f>
        <v>0</v>
      </c>
      <c r="AH2557" s="48">
        <f t="shared" si="878"/>
        <v>2.4499999999992202E-2</v>
      </c>
      <c r="AI2557" s="48" t="str">
        <f t="shared" si="860"/>
        <v/>
      </c>
      <c r="AJ2557" s="48" t="str">
        <f t="shared" si="861"/>
        <v/>
      </c>
      <c r="AK2557" s="52" t="str">
        <f t="shared" si="862"/>
        <v/>
      </c>
      <c r="AL2557" s="52" t="str">
        <f t="shared" si="863"/>
        <v/>
      </c>
      <c r="AM2557" s="48" t="str">
        <f t="shared" si="864"/>
        <v/>
      </c>
      <c r="AN2557" s="48" t="str">
        <f t="shared" si="865"/>
        <v/>
      </c>
      <c r="AP2557" s="18" t="str">
        <f t="shared" si="866"/>
        <v/>
      </c>
      <c r="AQ2557" s="18" t="str">
        <f t="shared" si="867"/>
        <v/>
      </c>
      <c r="AR2557" s="18">
        <v>2.4500000000000001E-2</v>
      </c>
      <c r="AS2557" s="18">
        <f>IF(AF!$D$27="Todos",1,IF(M2557=AF!$D$27,1,0))</f>
        <v>1</v>
      </c>
      <c r="AT2557" s="53">
        <f>IF(AND(E2557=AF!$D$6,OR(LT!M2557=AF!$D$27,AF!$D$27="Todos"),OR(AP2557=AF!$E$8,AQ2557=AF!$E$8)),AR2557+AS2557,0)</f>
        <v>0</v>
      </c>
      <c r="AU2557" s="18" t="str">
        <f t="shared" si="868"/>
        <v/>
      </c>
      <c r="AV2557" s="54" t="str">
        <f t="shared" si="869"/>
        <v/>
      </c>
      <c r="AW2557" s="54" t="str">
        <f t="shared" si="870"/>
        <v/>
      </c>
      <c r="AX2557" s="18" t="str">
        <f t="shared" si="871"/>
        <v/>
      </c>
      <c r="AY2557" s="18" t="str">
        <f t="shared" si="872"/>
        <v/>
      </c>
      <c r="BA2557" s="18">
        <f>IF($E2557=AF!$D$6,IF($M2557="Concluída no prazo",2,IF($M2557="Concluída com atraso",1,0)),0)</f>
        <v>0</v>
      </c>
      <c r="BB2557" s="18">
        <f>IF($E2557=AF!$D$6,IF($M2557="Atrasada",2,IF($M2557="Concluída com atraso",1,0)),0)</f>
        <v>0</v>
      </c>
      <c r="BC2557" s="18">
        <v>2.5510000000000001E-2</v>
      </c>
      <c r="BD2557" s="18">
        <f t="shared" si="879"/>
        <v>2.5510000000000001E-2</v>
      </c>
      <c r="BE2557" s="18">
        <f t="shared" si="879"/>
        <v>2.5510000000000001E-2</v>
      </c>
      <c r="BF2557" s="18" t="str">
        <f t="shared" si="873"/>
        <v/>
      </c>
      <c r="BN2557" s="18" t="str">
        <f t="shared" si="874"/>
        <v>s</v>
      </c>
    </row>
    <row r="2558" spans="3:66" ht="50.1" customHeight="1" thickTop="1" thickBot="1" x14ac:dyDescent="0.3">
      <c r="C2558" s="46"/>
      <c r="D2558" s="46"/>
      <c r="E2558" s="46"/>
      <c r="F2558" s="122"/>
      <c r="G2558" s="122"/>
      <c r="H2558" s="78" t="str">
        <f t="shared" si="875"/>
        <v/>
      </c>
      <c r="I2558" s="78" t="str">
        <f t="shared" si="876"/>
        <v/>
      </c>
      <c r="J2558" s="16"/>
      <c r="K2558" s="46" t="str">
        <f t="shared" si="877"/>
        <v/>
      </c>
      <c r="L2558" s="16"/>
      <c r="M2558" s="16"/>
      <c r="N2558" s="46"/>
      <c r="O2558" s="47" t="str">
        <f t="shared" si="880"/>
        <v/>
      </c>
      <c r="P2558" s="47"/>
      <c r="Q2558" s="48" t="str">
        <f>IFERROR(VLOOKUP(E2558,Funcionários!$C$8:$E$207,3,FALSE),"")</f>
        <v/>
      </c>
      <c r="R2558" s="47"/>
      <c r="S2558" s="49" t="str">
        <f t="shared" si="881"/>
        <v/>
      </c>
      <c r="T2558" s="49">
        <v>2.5520000000000001E-2</v>
      </c>
      <c r="U2558" s="48" t="str">
        <f>IF(Funcionários!C2559=0,"",Funcionários!C2559)</f>
        <v/>
      </c>
      <c r="V2558" s="50">
        <f>IF(U2558="",0,IF(COUNTIFS($E$7:$E$3006,U2558,$I$7:$I$3006,'RC'!$E$6)=0,0,COUNTIFS($M$7:$M$3006,"Concluída no prazo",$E$7:$E$3006,U2558,$I$7:$I$3006,'RC'!$E$6)/COUNTIFS($E$7:$E$3006,U2558,$I$7:$I$3006,'RC'!$E$6)))</f>
        <v>0</v>
      </c>
      <c r="W2558" s="49">
        <f>SUMIFS($J$7:$J$3006,$E$7:$E$3006,U2558,$I$7:$I$3006,'RC'!$E$6)+SUMIFS($L$7:$L$3006,$E$7:$E$3006,U2558,$I$7:$I$3006,'RC'!$E$6)</f>
        <v>0</v>
      </c>
      <c r="X2558" s="48">
        <f>COUNTIFS($E$7:$E$3006,U2558,$I$7:$I$3006,'RC'!$E$6)</f>
        <v>0</v>
      </c>
      <c r="Y2558" s="48"/>
      <c r="Z2558" s="51" t="str">
        <f>IF(AQ2558='RC'!$E$6,AC2558*1000+AD2558,"")</f>
        <v/>
      </c>
      <c r="AA2558" s="51" t="str">
        <f>IF(AB2558="","",IF(AQ2558='RC'!$E$6,AC2558*1000-AD2558,""))</f>
        <v/>
      </c>
      <c r="AB2558" s="48" t="str">
        <f>IFERROR(VLOOKUP(E2558,Funcionários!$C$8:$E$207,3,FALSE),"")</f>
        <v/>
      </c>
      <c r="AC2558" s="50" t="str">
        <f>IF(AB2558="","",IF(COUNTIFS($AB$7:$AB$3006,AB2558,$AQ$7:$AQ$3006,'RC'!$E$6)=0,"",COUNTIFS($M$7:$M$3006,"Concluída no prazo",$AB$7:$AB$3006,AB2558,$AQ$7:$AQ$3006,'RC'!$E$6)/COUNTIFS($AB$7:$AB$3006,AB2558,$AQ$7:$AQ$3006,'RC'!$E$6)))</f>
        <v/>
      </c>
      <c r="AD2558" s="48">
        <f>SUMIF($AQ$7:$AQ$3006,'RC'!$E$6,$J$7:$J$3006)+SUMIF($AQ$7:$AQ$3006,'RC'!$E$6,$L$7:$L$3006)</f>
        <v>21</v>
      </c>
      <c r="AF2558" s="48">
        <v>2.4489999999992199E-2</v>
      </c>
      <c r="AG2558" s="48">
        <f>IF(OR(AQ2558="",AQ2558&lt;&gt;'RC'!$E$6,AB2558&lt;&gt;'RC'!$D$21),0,1)</f>
        <v>0</v>
      </c>
      <c r="AH2558" s="48">
        <f t="shared" si="878"/>
        <v>2.4489999999992199E-2</v>
      </c>
      <c r="AI2558" s="48" t="str">
        <f t="shared" si="860"/>
        <v/>
      </c>
      <c r="AJ2558" s="48" t="str">
        <f t="shared" si="861"/>
        <v/>
      </c>
      <c r="AK2558" s="52" t="str">
        <f t="shared" si="862"/>
        <v/>
      </c>
      <c r="AL2558" s="52" t="str">
        <f t="shared" si="863"/>
        <v/>
      </c>
      <c r="AM2558" s="48" t="str">
        <f t="shared" si="864"/>
        <v/>
      </c>
      <c r="AN2558" s="48" t="str">
        <f t="shared" si="865"/>
        <v/>
      </c>
      <c r="AP2558" s="18" t="str">
        <f t="shared" si="866"/>
        <v/>
      </c>
      <c r="AQ2558" s="18" t="str">
        <f t="shared" si="867"/>
        <v/>
      </c>
      <c r="AR2558" s="18">
        <v>2.4490000000000001E-2</v>
      </c>
      <c r="AS2558" s="18">
        <f>IF(AF!$D$27="Todos",1,IF(M2558=AF!$D$27,1,0))</f>
        <v>1</v>
      </c>
      <c r="AT2558" s="53">
        <f>IF(AND(E2558=AF!$D$6,OR(LT!M2558=AF!$D$27,AF!$D$27="Todos"),OR(AP2558=AF!$E$8,AQ2558=AF!$E$8)),AR2558+AS2558,0)</f>
        <v>0</v>
      </c>
      <c r="AU2558" s="18" t="str">
        <f t="shared" si="868"/>
        <v/>
      </c>
      <c r="AV2558" s="54" t="str">
        <f t="shared" si="869"/>
        <v/>
      </c>
      <c r="AW2558" s="54" t="str">
        <f t="shared" si="870"/>
        <v/>
      </c>
      <c r="AX2558" s="18" t="str">
        <f t="shared" si="871"/>
        <v/>
      </c>
      <c r="AY2558" s="18" t="str">
        <f t="shared" si="872"/>
        <v/>
      </c>
      <c r="BA2558" s="18">
        <f>IF($E2558=AF!$D$6,IF($M2558="Concluída no prazo",2,IF($M2558="Concluída com atraso",1,0)),0)</f>
        <v>0</v>
      </c>
      <c r="BB2558" s="18">
        <f>IF($E2558=AF!$D$6,IF($M2558="Atrasada",2,IF($M2558="Concluída com atraso",1,0)),0)</f>
        <v>0</v>
      </c>
      <c r="BC2558" s="18">
        <v>2.5520000000000001E-2</v>
      </c>
      <c r="BD2558" s="18">
        <f t="shared" si="879"/>
        <v>2.5520000000000001E-2</v>
      </c>
      <c r="BE2558" s="18">
        <f t="shared" si="879"/>
        <v>2.5520000000000001E-2</v>
      </c>
      <c r="BF2558" s="18" t="str">
        <f t="shared" si="873"/>
        <v/>
      </c>
      <c r="BN2558" s="18" t="str">
        <f t="shared" si="874"/>
        <v>s</v>
      </c>
    </row>
    <row r="2559" spans="3:66" ht="50.1" customHeight="1" thickTop="1" thickBot="1" x14ac:dyDescent="0.3">
      <c r="C2559" s="46"/>
      <c r="D2559" s="46"/>
      <c r="E2559" s="46"/>
      <c r="F2559" s="122"/>
      <c r="G2559" s="122"/>
      <c r="H2559" s="78" t="str">
        <f t="shared" si="875"/>
        <v/>
      </c>
      <c r="I2559" s="78" t="str">
        <f t="shared" si="876"/>
        <v/>
      </c>
      <c r="J2559" s="16"/>
      <c r="K2559" s="46" t="str">
        <f t="shared" si="877"/>
        <v/>
      </c>
      <c r="L2559" s="16"/>
      <c r="M2559" s="16"/>
      <c r="N2559" s="46"/>
      <c r="O2559" s="47" t="str">
        <f t="shared" si="880"/>
        <v/>
      </c>
      <c r="P2559" s="47"/>
      <c r="Q2559" s="48" t="str">
        <f>IFERROR(VLOOKUP(E2559,Funcionários!$C$8:$E$207,3,FALSE),"")</f>
        <v/>
      </c>
      <c r="R2559" s="47"/>
      <c r="S2559" s="49" t="str">
        <f t="shared" si="881"/>
        <v/>
      </c>
      <c r="T2559" s="49">
        <v>2.5530000000000001E-2</v>
      </c>
      <c r="U2559" s="48" t="str">
        <f>IF(Funcionários!C2560=0,"",Funcionários!C2560)</f>
        <v/>
      </c>
      <c r="V2559" s="50">
        <f>IF(U2559="",0,IF(COUNTIFS($E$7:$E$3006,U2559,$I$7:$I$3006,'RC'!$E$6)=0,0,COUNTIFS($M$7:$M$3006,"Concluída no prazo",$E$7:$E$3006,U2559,$I$7:$I$3006,'RC'!$E$6)/COUNTIFS($E$7:$E$3006,U2559,$I$7:$I$3006,'RC'!$E$6)))</f>
        <v>0</v>
      </c>
      <c r="W2559" s="49">
        <f>SUMIFS($J$7:$J$3006,$E$7:$E$3006,U2559,$I$7:$I$3006,'RC'!$E$6)+SUMIFS($L$7:$L$3006,$E$7:$E$3006,U2559,$I$7:$I$3006,'RC'!$E$6)</f>
        <v>0</v>
      </c>
      <c r="X2559" s="48">
        <f>COUNTIFS($E$7:$E$3006,U2559,$I$7:$I$3006,'RC'!$E$6)</f>
        <v>0</v>
      </c>
      <c r="Y2559" s="48"/>
      <c r="Z2559" s="51" t="str">
        <f>IF(AQ2559='RC'!$E$6,AC2559*1000+AD2559,"")</f>
        <v/>
      </c>
      <c r="AA2559" s="51" t="str">
        <f>IF(AB2559="","",IF(AQ2559='RC'!$E$6,AC2559*1000-AD2559,""))</f>
        <v/>
      </c>
      <c r="AB2559" s="48" t="str">
        <f>IFERROR(VLOOKUP(E2559,Funcionários!$C$8:$E$207,3,FALSE),"")</f>
        <v/>
      </c>
      <c r="AC2559" s="50" t="str">
        <f>IF(AB2559="","",IF(COUNTIFS($AB$7:$AB$3006,AB2559,$AQ$7:$AQ$3006,'RC'!$E$6)=0,"",COUNTIFS($M$7:$M$3006,"Concluída no prazo",$AB$7:$AB$3006,AB2559,$AQ$7:$AQ$3006,'RC'!$E$6)/COUNTIFS($AB$7:$AB$3006,AB2559,$AQ$7:$AQ$3006,'RC'!$E$6)))</f>
        <v/>
      </c>
      <c r="AD2559" s="48">
        <f>SUMIF($AQ$7:$AQ$3006,'RC'!$E$6,$J$7:$J$3006)+SUMIF($AQ$7:$AQ$3006,'RC'!$E$6,$L$7:$L$3006)</f>
        <v>21</v>
      </c>
      <c r="AF2559" s="48">
        <v>2.4479999999992199E-2</v>
      </c>
      <c r="AG2559" s="48">
        <f>IF(OR(AQ2559="",AQ2559&lt;&gt;'RC'!$E$6,AB2559&lt;&gt;'RC'!$D$21),0,1)</f>
        <v>0</v>
      </c>
      <c r="AH2559" s="48">
        <f t="shared" si="878"/>
        <v>2.4479999999992199E-2</v>
      </c>
      <c r="AI2559" s="48" t="str">
        <f t="shared" si="860"/>
        <v/>
      </c>
      <c r="AJ2559" s="48" t="str">
        <f t="shared" si="861"/>
        <v/>
      </c>
      <c r="AK2559" s="52" t="str">
        <f t="shared" si="862"/>
        <v/>
      </c>
      <c r="AL2559" s="52" t="str">
        <f t="shared" si="863"/>
        <v/>
      </c>
      <c r="AM2559" s="48" t="str">
        <f t="shared" si="864"/>
        <v/>
      </c>
      <c r="AN2559" s="48" t="str">
        <f t="shared" si="865"/>
        <v/>
      </c>
      <c r="AP2559" s="18" t="str">
        <f t="shared" si="866"/>
        <v/>
      </c>
      <c r="AQ2559" s="18" t="str">
        <f t="shared" si="867"/>
        <v/>
      </c>
      <c r="AR2559" s="18">
        <v>2.4479999999999998E-2</v>
      </c>
      <c r="AS2559" s="18">
        <f>IF(AF!$D$27="Todos",1,IF(M2559=AF!$D$27,1,0))</f>
        <v>1</v>
      </c>
      <c r="AT2559" s="53">
        <f>IF(AND(E2559=AF!$D$6,OR(LT!M2559=AF!$D$27,AF!$D$27="Todos"),OR(AP2559=AF!$E$8,AQ2559=AF!$E$8)),AR2559+AS2559,0)</f>
        <v>0</v>
      </c>
      <c r="AU2559" s="18" t="str">
        <f t="shared" si="868"/>
        <v/>
      </c>
      <c r="AV2559" s="54" t="str">
        <f t="shared" si="869"/>
        <v/>
      </c>
      <c r="AW2559" s="54" t="str">
        <f t="shared" si="870"/>
        <v/>
      </c>
      <c r="AX2559" s="18" t="str">
        <f t="shared" si="871"/>
        <v/>
      </c>
      <c r="AY2559" s="18" t="str">
        <f t="shared" si="872"/>
        <v/>
      </c>
      <c r="BA2559" s="18">
        <f>IF($E2559=AF!$D$6,IF($M2559="Concluída no prazo",2,IF($M2559="Concluída com atraso",1,0)),0)</f>
        <v>0</v>
      </c>
      <c r="BB2559" s="18">
        <f>IF($E2559=AF!$D$6,IF($M2559="Atrasada",2,IF($M2559="Concluída com atraso",1,0)),0)</f>
        <v>0</v>
      </c>
      <c r="BC2559" s="18">
        <v>2.5530000000000001E-2</v>
      </c>
      <c r="BD2559" s="18">
        <f t="shared" si="879"/>
        <v>2.5530000000000001E-2</v>
      </c>
      <c r="BE2559" s="18">
        <f t="shared" si="879"/>
        <v>2.5530000000000001E-2</v>
      </c>
      <c r="BF2559" s="18" t="str">
        <f t="shared" si="873"/>
        <v/>
      </c>
      <c r="BN2559" s="18" t="str">
        <f t="shared" si="874"/>
        <v>s</v>
      </c>
    </row>
    <row r="2560" spans="3:66" ht="50.1" customHeight="1" thickTop="1" thickBot="1" x14ac:dyDescent="0.3">
      <c r="C2560" s="46"/>
      <c r="D2560" s="46"/>
      <c r="E2560" s="46"/>
      <c r="F2560" s="122"/>
      <c r="G2560" s="122"/>
      <c r="H2560" s="78" t="str">
        <f t="shared" si="875"/>
        <v/>
      </c>
      <c r="I2560" s="78" t="str">
        <f t="shared" si="876"/>
        <v/>
      </c>
      <c r="J2560" s="16"/>
      <c r="K2560" s="46" t="str">
        <f t="shared" si="877"/>
        <v/>
      </c>
      <c r="L2560" s="16"/>
      <c r="M2560" s="16"/>
      <c r="N2560" s="46"/>
      <c r="O2560" s="47" t="str">
        <f t="shared" si="880"/>
        <v/>
      </c>
      <c r="P2560" s="47"/>
      <c r="Q2560" s="48" t="str">
        <f>IFERROR(VLOOKUP(E2560,Funcionários!$C$8:$E$207,3,FALSE),"")</f>
        <v/>
      </c>
      <c r="R2560" s="47"/>
      <c r="S2560" s="49" t="str">
        <f t="shared" si="881"/>
        <v/>
      </c>
      <c r="T2560" s="49">
        <v>2.554E-2</v>
      </c>
      <c r="U2560" s="48" t="str">
        <f>IF(Funcionários!C2561=0,"",Funcionários!C2561)</f>
        <v/>
      </c>
      <c r="V2560" s="50">
        <f>IF(U2560="",0,IF(COUNTIFS($E$7:$E$3006,U2560,$I$7:$I$3006,'RC'!$E$6)=0,0,COUNTIFS($M$7:$M$3006,"Concluída no prazo",$E$7:$E$3006,U2560,$I$7:$I$3006,'RC'!$E$6)/COUNTIFS($E$7:$E$3006,U2560,$I$7:$I$3006,'RC'!$E$6)))</f>
        <v>0</v>
      </c>
      <c r="W2560" s="49">
        <f>SUMIFS($J$7:$J$3006,$E$7:$E$3006,U2560,$I$7:$I$3006,'RC'!$E$6)+SUMIFS($L$7:$L$3006,$E$7:$E$3006,U2560,$I$7:$I$3006,'RC'!$E$6)</f>
        <v>0</v>
      </c>
      <c r="X2560" s="48">
        <f>COUNTIFS($E$7:$E$3006,U2560,$I$7:$I$3006,'RC'!$E$6)</f>
        <v>0</v>
      </c>
      <c r="Y2560" s="48"/>
      <c r="Z2560" s="51" t="str">
        <f>IF(AQ2560='RC'!$E$6,AC2560*1000+AD2560,"")</f>
        <v/>
      </c>
      <c r="AA2560" s="51" t="str">
        <f>IF(AB2560="","",IF(AQ2560='RC'!$E$6,AC2560*1000-AD2560,""))</f>
        <v/>
      </c>
      <c r="AB2560" s="48" t="str">
        <f>IFERROR(VLOOKUP(E2560,Funcionários!$C$8:$E$207,3,FALSE),"")</f>
        <v/>
      </c>
      <c r="AC2560" s="50" t="str">
        <f>IF(AB2560="","",IF(COUNTIFS($AB$7:$AB$3006,AB2560,$AQ$7:$AQ$3006,'RC'!$E$6)=0,"",COUNTIFS($M$7:$M$3006,"Concluída no prazo",$AB$7:$AB$3006,AB2560,$AQ$7:$AQ$3006,'RC'!$E$6)/COUNTIFS($AB$7:$AB$3006,AB2560,$AQ$7:$AQ$3006,'RC'!$E$6)))</f>
        <v/>
      </c>
      <c r="AD2560" s="48">
        <f>SUMIF($AQ$7:$AQ$3006,'RC'!$E$6,$J$7:$J$3006)+SUMIF($AQ$7:$AQ$3006,'RC'!$E$6,$L$7:$L$3006)</f>
        <v>21</v>
      </c>
      <c r="AF2560" s="48">
        <v>2.4469999999992199E-2</v>
      </c>
      <c r="AG2560" s="48">
        <f>IF(OR(AQ2560="",AQ2560&lt;&gt;'RC'!$E$6,AB2560&lt;&gt;'RC'!$D$21),0,1)</f>
        <v>0</v>
      </c>
      <c r="AH2560" s="48">
        <f t="shared" si="878"/>
        <v>2.4469999999992199E-2</v>
      </c>
      <c r="AI2560" s="48" t="str">
        <f t="shared" si="860"/>
        <v/>
      </c>
      <c r="AJ2560" s="48" t="str">
        <f t="shared" si="861"/>
        <v/>
      </c>
      <c r="AK2560" s="52" t="str">
        <f t="shared" si="862"/>
        <v/>
      </c>
      <c r="AL2560" s="52" t="str">
        <f t="shared" si="863"/>
        <v/>
      </c>
      <c r="AM2560" s="48" t="str">
        <f t="shared" si="864"/>
        <v/>
      </c>
      <c r="AN2560" s="48" t="str">
        <f t="shared" si="865"/>
        <v/>
      </c>
      <c r="AP2560" s="18" t="str">
        <f t="shared" si="866"/>
        <v/>
      </c>
      <c r="AQ2560" s="18" t="str">
        <f t="shared" si="867"/>
        <v/>
      </c>
      <c r="AR2560" s="18">
        <v>2.4469999999999999E-2</v>
      </c>
      <c r="AS2560" s="18">
        <f>IF(AF!$D$27="Todos",1,IF(M2560=AF!$D$27,1,0))</f>
        <v>1</v>
      </c>
      <c r="AT2560" s="53">
        <f>IF(AND(E2560=AF!$D$6,OR(LT!M2560=AF!$D$27,AF!$D$27="Todos"),OR(AP2560=AF!$E$8,AQ2560=AF!$E$8)),AR2560+AS2560,0)</f>
        <v>0</v>
      </c>
      <c r="AU2560" s="18" t="str">
        <f t="shared" si="868"/>
        <v/>
      </c>
      <c r="AV2560" s="54" t="str">
        <f t="shared" si="869"/>
        <v/>
      </c>
      <c r="AW2560" s="54" t="str">
        <f t="shared" si="870"/>
        <v/>
      </c>
      <c r="AX2560" s="18" t="str">
        <f t="shared" si="871"/>
        <v/>
      </c>
      <c r="AY2560" s="18" t="str">
        <f t="shared" si="872"/>
        <v/>
      </c>
      <c r="BA2560" s="18">
        <f>IF($E2560=AF!$D$6,IF($M2560="Concluída no prazo",2,IF($M2560="Concluída com atraso",1,0)),0)</f>
        <v>0</v>
      </c>
      <c r="BB2560" s="18">
        <f>IF($E2560=AF!$D$6,IF($M2560="Atrasada",2,IF($M2560="Concluída com atraso",1,0)),0)</f>
        <v>0</v>
      </c>
      <c r="BC2560" s="18">
        <v>2.554E-2</v>
      </c>
      <c r="BD2560" s="18">
        <f t="shared" si="879"/>
        <v>2.554E-2</v>
      </c>
      <c r="BE2560" s="18">
        <f t="shared" si="879"/>
        <v>2.554E-2</v>
      </c>
      <c r="BF2560" s="18" t="str">
        <f t="shared" si="873"/>
        <v/>
      </c>
      <c r="BN2560" s="18" t="str">
        <f t="shared" si="874"/>
        <v>s</v>
      </c>
    </row>
    <row r="2561" spans="3:66" ht="50.1" customHeight="1" thickTop="1" thickBot="1" x14ac:dyDescent="0.3">
      <c r="C2561" s="46"/>
      <c r="D2561" s="46"/>
      <c r="E2561" s="46"/>
      <c r="F2561" s="122"/>
      <c r="G2561" s="122"/>
      <c r="H2561" s="78" t="str">
        <f t="shared" si="875"/>
        <v/>
      </c>
      <c r="I2561" s="78" t="str">
        <f t="shared" si="876"/>
        <v/>
      </c>
      <c r="J2561" s="16"/>
      <c r="K2561" s="46" t="str">
        <f t="shared" si="877"/>
        <v/>
      </c>
      <c r="L2561" s="16"/>
      <c r="M2561" s="16"/>
      <c r="N2561" s="46"/>
      <c r="O2561" s="47" t="str">
        <f t="shared" si="880"/>
        <v/>
      </c>
      <c r="P2561" s="47"/>
      <c r="Q2561" s="48" t="str">
        <f>IFERROR(VLOOKUP(E2561,Funcionários!$C$8:$E$207,3,FALSE),"")</f>
        <v/>
      </c>
      <c r="R2561" s="47"/>
      <c r="S2561" s="49" t="str">
        <f t="shared" si="881"/>
        <v/>
      </c>
      <c r="T2561" s="49">
        <v>2.555E-2</v>
      </c>
      <c r="U2561" s="48" t="str">
        <f>IF(Funcionários!C2562=0,"",Funcionários!C2562)</f>
        <v/>
      </c>
      <c r="V2561" s="50">
        <f>IF(U2561="",0,IF(COUNTIFS($E$7:$E$3006,U2561,$I$7:$I$3006,'RC'!$E$6)=0,0,COUNTIFS($M$7:$M$3006,"Concluída no prazo",$E$7:$E$3006,U2561,$I$7:$I$3006,'RC'!$E$6)/COUNTIFS($E$7:$E$3006,U2561,$I$7:$I$3006,'RC'!$E$6)))</f>
        <v>0</v>
      </c>
      <c r="W2561" s="49">
        <f>SUMIFS($J$7:$J$3006,$E$7:$E$3006,U2561,$I$7:$I$3006,'RC'!$E$6)+SUMIFS($L$7:$L$3006,$E$7:$E$3006,U2561,$I$7:$I$3006,'RC'!$E$6)</f>
        <v>0</v>
      </c>
      <c r="X2561" s="48">
        <f>COUNTIFS($E$7:$E$3006,U2561,$I$7:$I$3006,'RC'!$E$6)</f>
        <v>0</v>
      </c>
      <c r="Y2561" s="48"/>
      <c r="Z2561" s="51" t="str">
        <f>IF(AQ2561='RC'!$E$6,AC2561*1000+AD2561,"")</f>
        <v/>
      </c>
      <c r="AA2561" s="51" t="str">
        <f>IF(AB2561="","",IF(AQ2561='RC'!$E$6,AC2561*1000-AD2561,""))</f>
        <v/>
      </c>
      <c r="AB2561" s="48" t="str">
        <f>IFERROR(VLOOKUP(E2561,Funcionários!$C$8:$E$207,3,FALSE),"")</f>
        <v/>
      </c>
      <c r="AC2561" s="50" t="str">
        <f>IF(AB2561="","",IF(COUNTIFS($AB$7:$AB$3006,AB2561,$AQ$7:$AQ$3006,'RC'!$E$6)=0,"",COUNTIFS($M$7:$M$3006,"Concluída no prazo",$AB$7:$AB$3006,AB2561,$AQ$7:$AQ$3006,'RC'!$E$6)/COUNTIFS($AB$7:$AB$3006,AB2561,$AQ$7:$AQ$3006,'RC'!$E$6)))</f>
        <v/>
      </c>
      <c r="AD2561" s="48">
        <f>SUMIF($AQ$7:$AQ$3006,'RC'!$E$6,$J$7:$J$3006)+SUMIF($AQ$7:$AQ$3006,'RC'!$E$6,$L$7:$L$3006)</f>
        <v>21</v>
      </c>
      <c r="AF2561" s="48">
        <v>2.44599999999922E-2</v>
      </c>
      <c r="AG2561" s="48">
        <f>IF(OR(AQ2561="",AQ2561&lt;&gt;'RC'!$E$6,AB2561&lt;&gt;'RC'!$D$21),0,1)</f>
        <v>0</v>
      </c>
      <c r="AH2561" s="48">
        <f t="shared" si="878"/>
        <v>2.44599999999922E-2</v>
      </c>
      <c r="AI2561" s="48" t="str">
        <f t="shared" si="860"/>
        <v/>
      </c>
      <c r="AJ2561" s="48" t="str">
        <f t="shared" si="861"/>
        <v/>
      </c>
      <c r="AK2561" s="52" t="str">
        <f t="shared" si="862"/>
        <v/>
      </c>
      <c r="AL2561" s="52" t="str">
        <f t="shared" si="863"/>
        <v/>
      </c>
      <c r="AM2561" s="48" t="str">
        <f t="shared" si="864"/>
        <v/>
      </c>
      <c r="AN2561" s="48" t="str">
        <f t="shared" si="865"/>
        <v/>
      </c>
      <c r="AP2561" s="18" t="str">
        <f t="shared" si="866"/>
        <v/>
      </c>
      <c r="AQ2561" s="18" t="str">
        <f t="shared" si="867"/>
        <v/>
      </c>
      <c r="AR2561" s="18">
        <v>2.4459999999999999E-2</v>
      </c>
      <c r="AS2561" s="18">
        <f>IF(AF!$D$27="Todos",1,IF(M2561=AF!$D$27,1,0))</f>
        <v>1</v>
      </c>
      <c r="AT2561" s="53">
        <f>IF(AND(E2561=AF!$D$6,OR(LT!M2561=AF!$D$27,AF!$D$27="Todos"),OR(AP2561=AF!$E$8,AQ2561=AF!$E$8)),AR2561+AS2561,0)</f>
        <v>0</v>
      </c>
      <c r="AU2561" s="18" t="str">
        <f t="shared" si="868"/>
        <v/>
      </c>
      <c r="AV2561" s="54" t="str">
        <f t="shared" si="869"/>
        <v/>
      </c>
      <c r="AW2561" s="54" t="str">
        <f t="shared" si="870"/>
        <v/>
      </c>
      <c r="AX2561" s="18" t="str">
        <f t="shared" si="871"/>
        <v/>
      </c>
      <c r="AY2561" s="18" t="str">
        <f t="shared" si="872"/>
        <v/>
      </c>
      <c r="BA2561" s="18">
        <f>IF($E2561=AF!$D$6,IF($M2561="Concluída no prazo",2,IF($M2561="Concluída com atraso",1,0)),0)</f>
        <v>0</v>
      </c>
      <c r="BB2561" s="18">
        <f>IF($E2561=AF!$D$6,IF($M2561="Atrasada",2,IF($M2561="Concluída com atraso",1,0)),0)</f>
        <v>0</v>
      </c>
      <c r="BC2561" s="18">
        <v>2.555E-2</v>
      </c>
      <c r="BD2561" s="18">
        <f t="shared" si="879"/>
        <v>2.555E-2</v>
      </c>
      <c r="BE2561" s="18">
        <f t="shared" si="879"/>
        <v>2.555E-2</v>
      </c>
      <c r="BF2561" s="18" t="str">
        <f t="shared" si="873"/>
        <v/>
      </c>
      <c r="BN2561" s="18" t="str">
        <f t="shared" si="874"/>
        <v>s</v>
      </c>
    </row>
    <row r="2562" spans="3:66" ht="50.1" customHeight="1" thickTop="1" thickBot="1" x14ac:dyDescent="0.3">
      <c r="C2562" s="46"/>
      <c r="D2562" s="46"/>
      <c r="E2562" s="46"/>
      <c r="F2562" s="122"/>
      <c r="G2562" s="122"/>
      <c r="H2562" s="78" t="str">
        <f t="shared" si="875"/>
        <v/>
      </c>
      <c r="I2562" s="78" t="str">
        <f t="shared" si="876"/>
        <v/>
      </c>
      <c r="J2562" s="16"/>
      <c r="K2562" s="46" t="str">
        <f t="shared" si="877"/>
        <v/>
      </c>
      <c r="L2562" s="16"/>
      <c r="M2562" s="16"/>
      <c r="N2562" s="46"/>
      <c r="O2562" s="47" t="str">
        <f t="shared" si="880"/>
        <v/>
      </c>
      <c r="P2562" s="47"/>
      <c r="Q2562" s="48" t="str">
        <f>IFERROR(VLOOKUP(E2562,Funcionários!$C$8:$E$207,3,FALSE),"")</f>
        <v/>
      </c>
      <c r="R2562" s="47"/>
      <c r="S2562" s="49" t="str">
        <f t="shared" si="881"/>
        <v/>
      </c>
      <c r="T2562" s="49">
        <v>2.5559999999999999E-2</v>
      </c>
      <c r="U2562" s="48" t="str">
        <f>IF(Funcionários!C2563=0,"",Funcionários!C2563)</f>
        <v/>
      </c>
      <c r="V2562" s="50">
        <f>IF(U2562="",0,IF(COUNTIFS($E$7:$E$3006,U2562,$I$7:$I$3006,'RC'!$E$6)=0,0,COUNTIFS($M$7:$M$3006,"Concluída no prazo",$E$7:$E$3006,U2562,$I$7:$I$3006,'RC'!$E$6)/COUNTIFS($E$7:$E$3006,U2562,$I$7:$I$3006,'RC'!$E$6)))</f>
        <v>0</v>
      </c>
      <c r="W2562" s="49">
        <f>SUMIFS($J$7:$J$3006,$E$7:$E$3006,U2562,$I$7:$I$3006,'RC'!$E$6)+SUMIFS($L$7:$L$3006,$E$7:$E$3006,U2562,$I$7:$I$3006,'RC'!$E$6)</f>
        <v>0</v>
      </c>
      <c r="X2562" s="48">
        <f>COUNTIFS($E$7:$E$3006,U2562,$I$7:$I$3006,'RC'!$E$6)</f>
        <v>0</v>
      </c>
      <c r="Y2562" s="48"/>
      <c r="Z2562" s="51" t="str">
        <f>IF(AQ2562='RC'!$E$6,AC2562*1000+AD2562,"")</f>
        <v/>
      </c>
      <c r="AA2562" s="51" t="str">
        <f>IF(AB2562="","",IF(AQ2562='RC'!$E$6,AC2562*1000-AD2562,""))</f>
        <v/>
      </c>
      <c r="AB2562" s="48" t="str">
        <f>IFERROR(VLOOKUP(E2562,Funcionários!$C$8:$E$207,3,FALSE),"")</f>
        <v/>
      </c>
      <c r="AC2562" s="50" t="str">
        <f>IF(AB2562="","",IF(COUNTIFS($AB$7:$AB$3006,AB2562,$AQ$7:$AQ$3006,'RC'!$E$6)=0,"",COUNTIFS($M$7:$M$3006,"Concluída no prazo",$AB$7:$AB$3006,AB2562,$AQ$7:$AQ$3006,'RC'!$E$6)/COUNTIFS($AB$7:$AB$3006,AB2562,$AQ$7:$AQ$3006,'RC'!$E$6)))</f>
        <v/>
      </c>
      <c r="AD2562" s="48">
        <f>SUMIF($AQ$7:$AQ$3006,'RC'!$E$6,$J$7:$J$3006)+SUMIF($AQ$7:$AQ$3006,'RC'!$E$6,$L$7:$L$3006)</f>
        <v>21</v>
      </c>
      <c r="AF2562" s="48">
        <v>2.44499999999922E-2</v>
      </c>
      <c r="AG2562" s="48">
        <f>IF(OR(AQ2562="",AQ2562&lt;&gt;'RC'!$E$6,AB2562&lt;&gt;'RC'!$D$21),0,1)</f>
        <v>0</v>
      </c>
      <c r="AH2562" s="48">
        <f t="shared" si="878"/>
        <v>2.44499999999922E-2</v>
      </c>
      <c r="AI2562" s="48" t="str">
        <f t="shared" si="860"/>
        <v/>
      </c>
      <c r="AJ2562" s="48" t="str">
        <f t="shared" si="861"/>
        <v/>
      </c>
      <c r="AK2562" s="52" t="str">
        <f t="shared" si="862"/>
        <v/>
      </c>
      <c r="AL2562" s="52" t="str">
        <f t="shared" si="863"/>
        <v/>
      </c>
      <c r="AM2562" s="48" t="str">
        <f t="shared" si="864"/>
        <v/>
      </c>
      <c r="AN2562" s="48" t="str">
        <f t="shared" si="865"/>
        <v/>
      </c>
      <c r="AP2562" s="18" t="str">
        <f t="shared" si="866"/>
        <v/>
      </c>
      <c r="AQ2562" s="18" t="str">
        <f t="shared" si="867"/>
        <v/>
      </c>
      <c r="AR2562" s="18">
        <v>2.445E-2</v>
      </c>
      <c r="AS2562" s="18">
        <f>IF(AF!$D$27="Todos",1,IF(M2562=AF!$D$27,1,0))</f>
        <v>1</v>
      </c>
      <c r="AT2562" s="53">
        <f>IF(AND(E2562=AF!$D$6,OR(LT!M2562=AF!$D$27,AF!$D$27="Todos"),OR(AP2562=AF!$E$8,AQ2562=AF!$E$8)),AR2562+AS2562,0)</f>
        <v>0</v>
      </c>
      <c r="AU2562" s="18" t="str">
        <f t="shared" si="868"/>
        <v/>
      </c>
      <c r="AV2562" s="54" t="str">
        <f t="shared" si="869"/>
        <v/>
      </c>
      <c r="AW2562" s="54" t="str">
        <f t="shared" si="870"/>
        <v/>
      </c>
      <c r="AX2562" s="18" t="str">
        <f t="shared" si="871"/>
        <v/>
      </c>
      <c r="AY2562" s="18" t="str">
        <f t="shared" si="872"/>
        <v/>
      </c>
      <c r="BA2562" s="18">
        <f>IF($E2562=AF!$D$6,IF($M2562="Concluída no prazo",2,IF($M2562="Concluída com atraso",1,0)),0)</f>
        <v>0</v>
      </c>
      <c r="BB2562" s="18">
        <f>IF($E2562=AF!$D$6,IF($M2562="Atrasada",2,IF($M2562="Concluída com atraso",1,0)),0)</f>
        <v>0</v>
      </c>
      <c r="BC2562" s="18">
        <v>2.5559999999999999E-2</v>
      </c>
      <c r="BD2562" s="18">
        <f t="shared" si="879"/>
        <v>2.5559999999999999E-2</v>
      </c>
      <c r="BE2562" s="18">
        <f t="shared" si="879"/>
        <v>2.5559999999999999E-2</v>
      </c>
      <c r="BF2562" s="18" t="str">
        <f t="shared" si="873"/>
        <v/>
      </c>
      <c r="BN2562" s="18" t="str">
        <f t="shared" si="874"/>
        <v>s</v>
      </c>
    </row>
    <row r="2563" spans="3:66" ht="50.1" customHeight="1" thickTop="1" thickBot="1" x14ac:dyDescent="0.3">
      <c r="C2563" s="46"/>
      <c r="D2563" s="46"/>
      <c r="E2563" s="46"/>
      <c r="F2563" s="122"/>
      <c r="G2563" s="122"/>
      <c r="H2563" s="78" t="str">
        <f t="shared" si="875"/>
        <v/>
      </c>
      <c r="I2563" s="78" t="str">
        <f t="shared" si="876"/>
        <v/>
      </c>
      <c r="J2563" s="16"/>
      <c r="K2563" s="46" t="str">
        <f t="shared" si="877"/>
        <v/>
      </c>
      <c r="L2563" s="16"/>
      <c r="M2563" s="16"/>
      <c r="N2563" s="46"/>
      <c r="O2563" s="47" t="str">
        <f t="shared" si="880"/>
        <v/>
      </c>
      <c r="P2563" s="47"/>
      <c r="Q2563" s="48" t="str">
        <f>IFERROR(VLOOKUP(E2563,Funcionários!$C$8:$E$207,3,FALSE),"")</f>
        <v/>
      </c>
      <c r="R2563" s="47"/>
      <c r="S2563" s="49" t="str">
        <f t="shared" si="881"/>
        <v/>
      </c>
      <c r="T2563" s="49">
        <v>2.5569999999999999E-2</v>
      </c>
      <c r="U2563" s="48" t="str">
        <f>IF(Funcionários!C2564=0,"",Funcionários!C2564)</f>
        <v/>
      </c>
      <c r="V2563" s="50">
        <f>IF(U2563="",0,IF(COUNTIFS($E$7:$E$3006,U2563,$I$7:$I$3006,'RC'!$E$6)=0,0,COUNTIFS($M$7:$M$3006,"Concluída no prazo",$E$7:$E$3006,U2563,$I$7:$I$3006,'RC'!$E$6)/COUNTIFS($E$7:$E$3006,U2563,$I$7:$I$3006,'RC'!$E$6)))</f>
        <v>0</v>
      </c>
      <c r="W2563" s="49">
        <f>SUMIFS($J$7:$J$3006,$E$7:$E$3006,U2563,$I$7:$I$3006,'RC'!$E$6)+SUMIFS($L$7:$L$3006,$E$7:$E$3006,U2563,$I$7:$I$3006,'RC'!$E$6)</f>
        <v>0</v>
      </c>
      <c r="X2563" s="48">
        <f>COUNTIFS($E$7:$E$3006,U2563,$I$7:$I$3006,'RC'!$E$6)</f>
        <v>0</v>
      </c>
      <c r="Y2563" s="48"/>
      <c r="Z2563" s="51" t="str">
        <f>IF(AQ2563='RC'!$E$6,AC2563*1000+AD2563,"")</f>
        <v/>
      </c>
      <c r="AA2563" s="51" t="str">
        <f>IF(AB2563="","",IF(AQ2563='RC'!$E$6,AC2563*1000-AD2563,""))</f>
        <v/>
      </c>
      <c r="AB2563" s="48" t="str">
        <f>IFERROR(VLOOKUP(E2563,Funcionários!$C$8:$E$207,3,FALSE),"")</f>
        <v/>
      </c>
      <c r="AC2563" s="50" t="str">
        <f>IF(AB2563="","",IF(COUNTIFS($AB$7:$AB$3006,AB2563,$AQ$7:$AQ$3006,'RC'!$E$6)=0,"",COUNTIFS($M$7:$M$3006,"Concluída no prazo",$AB$7:$AB$3006,AB2563,$AQ$7:$AQ$3006,'RC'!$E$6)/COUNTIFS($AB$7:$AB$3006,AB2563,$AQ$7:$AQ$3006,'RC'!$E$6)))</f>
        <v/>
      </c>
      <c r="AD2563" s="48">
        <f>SUMIF($AQ$7:$AQ$3006,'RC'!$E$6,$J$7:$J$3006)+SUMIF($AQ$7:$AQ$3006,'RC'!$E$6,$L$7:$L$3006)</f>
        <v>21</v>
      </c>
      <c r="AF2563" s="48">
        <v>2.4439999999992201E-2</v>
      </c>
      <c r="AG2563" s="48">
        <f>IF(OR(AQ2563="",AQ2563&lt;&gt;'RC'!$E$6,AB2563&lt;&gt;'RC'!$D$21),0,1)</f>
        <v>0</v>
      </c>
      <c r="AH2563" s="48">
        <f t="shared" si="878"/>
        <v>2.4439999999992201E-2</v>
      </c>
      <c r="AI2563" s="48" t="str">
        <f t="shared" si="860"/>
        <v/>
      </c>
      <c r="AJ2563" s="48" t="str">
        <f t="shared" si="861"/>
        <v/>
      </c>
      <c r="AK2563" s="52" t="str">
        <f t="shared" si="862"/>
        <v/>
      </c>
      <c r="AL2563" s="52" t="str">
        <f t="shared" si="863"/>
        <v/>
      </c>
      <c r="AM2563" s="48" t="str">
        <f t="shared" si="864"/>
        <v/>
      </c>
      <c r="AN2563" s="48" t="str">
        <f t="shared" si="865"/>
        <v/>
      </c>
      <c r="AP2563" s="18" t="str">
        <f t="shared" si="866"/>
        <v/>
      </c>
      <c r="AQ2563" s="18" t="str">
        <f t="shared" si="867"/>
        <v/>
      </c>
      <c r="AR2563" s="18">
        <v>2.444E-2</v>
      </c>
      <c r="AS2563" s="18">
        <f>IF(AF!$D$27="Todos",1,IF(M2563=AF!$D$27,1,0))</f>
        <v>1</v>
      </c>
      <c r="AT2563" s="53">
        <f>IF(AND(E2563=AF!$D$6,OR(LT!M2563=AF!$D$27,AF!$D$27="Todos"),OR(AP2563=AF!$E$8,AQ2563=AF!$E$8)),AR2563+AS2563,0)</f>
        <v>0</v>
      </c>
      <c r="AU2563" s="18" t="str">
        <f t="shared" si="868"/>
        <v/>
      </c>
      <c r="AV2563" s="54" t="str">
        <f t="shared" si="869"/>
        <v/>
      </c>
      <c r="AW2563" s="54" t="str">
        <f t="shared" si="870"/>
        <v/>
      </c>
      <c r="AX2563" s="18" t="str">
        <f t="shared" si="871"/>
        <v/>
      </c>
      <c r="AY2563" s="18" t="str">
        <f t="shared" si="872"/>
        <v/>
      </c>
      <c r="BA2563" s="18">
        <f>IF($E2563=AF!$D$6,IF($M2563="Concluída no prazo",2,IF($M2563="Concluída com atraso",1,0)),0)</f>
        <v>0</v>
      </c>
      <c r="BB2563" s="18">
        <f>IF($E2563=AF!$D$6,IF($M2563="Atrasada",2,IF($M2563="Concluída com atraso",1,0)),0)</f>
        <v>0</v>
      </c>
      <c r="BC2563" s="18">
        <v>2.5569999999999999E-2</v>
      </c>
      <c r="BD2563" s="18">
        <f t="shared" si="879"/>
        <v>2.5569999999999999E-2</v>
      </c>
      <c r="BE2563" s="18">
        <f t="shared" si="879"/>
        <v>2.5569999999999999E-2</v>
      </c>
      <c r="BF2563" s="18" t="str">
        <f t="shared" si="873"/>
        <v/>
      </c>
      <c r="BN2563" s="18" t="str">
        <f t="shared" si="874"/>
        <v>s</v>
      </c>
    </row>
    <row r="2564" spans="3:66" ht="50.1" customHeight="1" thickTop="1" thickBot="1" x14ac:dyDescent="0.3">
      <c r="C2564" s="46"/>
      <c r="D2564" s="46"/>
      <c r="E2564" s="46"/>
      <c r="F2564" s="122"/>
      <c r="G2564" s="122"/>
      <c r="H2564" s="78" t="str">
        <f t="shared" si="875"/>
        <v/>
      </c>
      <c r="I2564" s="78" t="str">
        <f t="shared" si="876"/>
        <v/>
      </c>
      <c r="J2564" s="16"/>
      <c r="K2564" s="46" t="str">
        <f t="shared" si="877"/>
        <v/>
      </c>
      <c r="L2564" s="16"/>
      <c r="M2564" s="16"/>
      <c r="N2564" s="46"/>
      <c r="O2564" s="47" t="str">
        <f t="shared" si="880"/>
        <v/>
      </c>
      <c r="P2564" s="47"/>
      <c r="Q2564" s="48" t="str">
        <f>IFERROR(VLOOKUP(E2564,Funcionários!$C$8:$E$207,3,FALSE),"")</f>
        <v/>
      </c>
      <c r="R2564" s="47"/>
      <c r="S2564" s="49" t="str">
        <f t="shared" si="881"/>
        <v/>
      </c>
      <c r="T2564" s="49">
        <v>2.5579999999999999E-2</v>
      </c>
      <c r="U2564" s="48" t="str">
        <f>IF(Funcionários!C2565=0,"",Funcionários!C2565)</f>
        <v/>
      </c>
      <c r="V2564" s="50">
        <f>IF(U2564="",0,IF(COUNTIFS($E$7:$E$3006,U2564,$I$7:$I$3006,'RC'!$E$6)=0,0,COUNTIFS($M$7:$M$3006,"Concluída no prazo",$E$7:$E$3006,U2564,$I$7:$I$3006,'RC'!$E$6)/COUNTIFS($E$7:$E$3006,U2564,$I$7:$I$3006,'RC'!$E$6)))</f>
        <v>0</v>
      </c>
      <c r="W2564" s="49">
        <f>SUMIFS($J$7:$J$3006,$E$7:$E$3006,U2564,$I$7:$I$3006,'RC'!$E$6)+SUMIFS($L$7:$L$3006,$E$7:$E$3006,U2564,$I$7:$I$3006,'RC'!$E$6)</f>
        <v>0</v>
      </c>
      <c r="X2564" s="48">
        <f>COUNTIFS($E$7:$E$3006,U2564,$I$7:$I$3006,'RC'!$E$6)</f>
        <v>0</v>
      </c>
      <c r="Y2564" s="48"/>
      <c r="Z2564" s="51" t="str">
        <f>IF(AQ2564='RC'!$E$6,AC2564*1000+AD2564,"")</f>
        <v/>
      </c>
      <c r="AA2564" s="51" t="str">
        <f>IF(AB2564="","",IF(AQ2564='RC'!$E$6,AC2564*1000-AD2564,""))</f>
        <v/>
      </c>
      <c r="AB2564" s="48" t="str">
        <f>IFERROR(VLOOKUP(E2564,Funcionários!$C$8:$E$207,3,FALSE),"")</f>
        <v/>
      </c>
      <c r="AC2564" s="50" t="str">
        <f>IF(AB2564="","",IF(COUNTIFS($AB$7:$AB$3006,AB2564,$AQ$7:$AQ$3006,'RC'!$E$6)=0,"",COUNTIFS($M$7:$M$3006,"Concluída no prazo",$AB$7:$AB$3006,AB2564,$AQ$7:$AQ$3006,'RC'!$E$6)/COUNTIFS($AB$7:$AB$3006,AB2564,$AQ$7:$AQ$3006,'RC'!$E$6)))</f>
        <v/>
      </c>
      <c r="AD2564" s="48">
        <f>SUMIF($AQ$7:$AQ$3006,'RC'!$E$6,$J$7:$J$3006)+SUMIF($AQ$7:$AQ$3006,'RC'!$E$6,$L$7:$L$3006)</f>
        <v>21</v>
      </c>
      <c r="AF2564" s="48">
        <v>2.4429999999992201E-2</v>
      </c>
      <c r="AG2564" s="48">
        <f>IF(OR(AQ2564="",AQ2564&lt;&gt;'RC'!$E$6,AB2564&lt;&gt;'RC'!$D$21),0,1)</f>
        <v>0</v>
      </c>
      <c r="AH2564" s="48">
        <f t="shared" si="878"/>
        <v>2.4429999999992201E-2</v>
      </c>
      <c r="AI2564" s="48" t="str">
        <f t="shared" si="860"/>
        <v/>
      </c>
      <c r="AJ2564" s="48" t="str">
        <f t="shared" si="861"/>
        <v/>
      </c>
      <c r="AK2564" s="52" t="str">
        <f t="shared" si="862"/>
        <v/>
      </c>
      <c r="AL2564" s="52" t="str">
        <f t="shared" si="863"/>
        <v/>
      </c>
      <c r="AM2564" s="48" t="str">
        <f t="shared" si="864"/>
        <v/>
      </c>
      <c r="AN2564" s="48" t="str">
        <f t="shared" si="865"/>
        <v/>
      </c>
      <c r="AP2564" s="18" t="str">
        <f t="shared" si="866"/>
        <v/>
      </c>
      <c r="AQ2564" s="18" t="str">
        <f t="shared" si="867"/>
        <v/>
      </c>
      <c r="AR2564" s="18">
        <v>2.443E-2</v>
      </c>
      <c r="AS2564" s="18">
        <f>IF(AF!$D$27="Todos",1,IF(M2564=AF!$D$27,1,0))</f>
        <v>1</v>
      </c>
      <c r="AT2564" s="53">
        <f>IF(AND(E2564=AF!$D$6,OR(LT!M2564=AF!$D$27,AF!$D$27="Todos"),OR(AP2564=AF!$E$8,AQ2564=AF!$E$8)),AR2564+AS2564,0)</f>
        <v>0</v>
      </c>
      <c r="AU2564" s="18" t="str">
        <f t="shared" si="868"/>
        <v/>
      </c>
      <c r="AV2564" s="54" t="str">
        <f t="shared" si="869"/>
        <v/>
      </c>
      <c r="AW2564" s="54" t="str">
        <f t="shared" si="870"/>
        <v/>
      </c>
      <c r="AX2564" s="18" t="str">
        <f t="shared" si="871"/>
        <v/>
      </c>
      <c r="AY2564" s="18" t="str">
        <f t="shared" si="872"/>
        <v/>
      </c>
      <c r="BA2564" s="18">
        <f>IF($E2564=AF!$D$6,IF($M2564="Concluída no prazo",2,IF($M2564="Concluída com atraso",1,0)),0)</f>
        <v>0</v>
      </c>
      <c r="BB2564" s="18">
        <f>IF($E2564=AF!$D$6,IF($M2564="Atrasada",2,IF($M2564="Concluída com atraso",1,0)),0)</f>
        <v>0</v>
      </c>
      <c r="BC2564" s="18">
        <v>2.5579999999999999E-2</v>
      </c>
      <c r="BD2564" s="18">
        <f t="shared" si="879"/>
        <v>2.5579999999999999E-2</v>
      </c>
      <c r="BE2564" s="18">
        <f t="shared" si="879"/>
        <v>2.5579999999999999E-2</v>
      </c>
      <c r="BF2564" s="18" t="str">
        <f t="shared" si="873"/>
        <v/>
      </c>
      <c r="BN2564" s="18" t="str">
        <f t="shared" si="874"/>
        <v>s</v>
      </c>
    </row>
    <row r="2565" spans="3:66" ht="50.1" customHeight="1" thickTop="1" thickBot="1" x14ac:dyDescent="0.3">
      <c r="C2565" s="46"/>
      <c r="D2565" s="46"/>
      <c r="E2565" s="46"/>
      <c r="F2565" s="122"/>
      <c r="G2565" s="122"/>
      <c r="H2565" s="78" t="str">
        <f t="shared" si="875"/>
        <v/>
      </c>
      <c r="I2565" s="78" t="str">
        <f t="shared" si="876"/>
        <v/>
      </c>
      <c r="J2565" s="16"/>
      <c r="K2565" s="46" t="str">
        <f t="shared" si="877"/>
        <v/>
      </c>
      <c r="L2565" s="16"/>
      <c r="M2565" s="16"/>
      <c r="N2565" s="46"/>
      <c r="O2565" s="47" t="str">
        <f t="shared" si="880"/>
        <v/>
      </c>
      <c r="P2565" s="47"/>
      <c r="Q2565" s="48" t="str">
        <f>IFERROR(VLOOKUP(E2565,Funcionários!$C$8:$E$207,3,FALSE),"")</f>
        <v/>
      </c>
      <c r="R2565" s="47"/>
      <c r="S2565" s="49" t="str">
        <f t="shared" si="881"/>
        <v/>
      </c>
      <c r="T2565" s="49">
        <v>2.5590000000000002E-2</v>
      </c>
      <c r="U2565" s="48" t="str">
        <f>IF(Funcionários!C2566=0,"",Funcionários!C2566)</f>
        <v/>
      </c>
      <c r="V2565" s="50">
        <f>IF(U2565="",0,IF(COUNTIFS($E$7:$E$3006,U2565,$I$7:$I$3006,'RC'!$E$6)=0,0,COUNTIFS($M$7:$M$3006,"Concluída no prazo",$E$7:$E$3006,U2565,$I$7:$I$3006,'RC'!$E$6)/COUNTIFS($E$7:$E$3006,U2565,$I$7:$I$3006,'RC'!$E$6)))</f>
        <v>0</v>
      </c>
      <c r="W2565" s="49">
        <f>SUMIFS($J$7:$J$3006,$E$7:$E$3006,U2565,$I$7:$I$3006,'RC'!$E$6)+SUMIFS($L$7:$L$3006,$E$7:$E$3006,U2565,$I$7:$I$3006,'RC'!$E$6)</f>
        <v>0</v>
      </c>
      <c r="X2565" s="48">
        <f>COUNTIFS($E$7:$E$3006,U2565,$I$7:$I$3006,'RC'!$E$6)</f>
        <v>0</v>
      </c>
      <c r="Y2565" s="48"/>
      <c r="Z2565" s="51" t="str">
        <f>IF(AQ2565='RC'!$E$6,AC2565*1000+AD2565,"")</f>
        <v/>
      </c>
      <c r="AA2565" s="51" t="str">
        <f>IF(AB2565="","",IF(AQ2565='RC'!$E$6,AC2565*1000-AD2565,""))</f>
        <v/>
      </c>
      <c r="AB2565" s="48" t="str">
        <f>IFERROR(VLOOKUP(E2565,Funcionários!$C$8:$E$207,3,FALSE),"")</f>
        <v/>
      </c>
      <c r="AC2565" s="50" t="str">
        <f>IF(AB2565="","",IF(COUNTIFS($AB$7:$AB$3006,AB2565,$AQ$7:$AQ$3006,'RC'!$E$6)=0,"",COUNTIFS($M$7:$M$3006,"Concluída no prazo",$AB$7:$AB$3006,AB2565,$AQ$7:$AQ$3006,'RC'!$E$6)/COUNTIFS($AB$7:$AB$3006,AB2565,$AQ$7:$AQ$3006,'RC'!$E$6)))</f>
        <v/>
      </c>
      <c r="AD2565" s="48">
        <f>SUMIF($AQ$7:$AQ$3006,'RC'!$E$6,$J$7:$J$3006)+SUMIF($AQ$7:$AQ$3006,'RC'!$E$6,$L$7:$L$3006)</f>
        <v>21</v>
      </c>
      <c r="AF2565" s="48">
        <v>2.4419999999992201E-2</v>
      </c>
      <c r="AG2565" s="48">
        <f>IF(OR(AQ2565="",AQ2565&lt;&gt;'RC'!$E$6,AB2565&lt;&gt;'RC'!$D$21),0,1)</f>
        <v>0</v>
      </c>
      <c r="AH2565" s="48">
        <f t="shared" si="878"/>
        <v>2.4419999999992201E-2</v>
      </c>
      <c r="AI2565" s="48" t="str">
        <f t="shared" si="860"/>
        <v/>
      </c>
      <c r="AJ2565" s="48" t="str">
        <f t="shared" si="861"/>
        <v/>
      </c>
      <c r="AK2565" s="52" t="str">
        <f t="shared" si="862"/>
        <v/>
      </c>
      <c r="AL2565" s="52" t="str">
        <f t="shared" si="863"/>
        <v/>
      </c>
      <c r="AM2565" s="48" t="str">
        <f t="shared" si="864"/>
        <v/>
      </c>
      <c r="AN2565" s="48" t="str">
        <f t="shared" si="865"/>
        <v/>
      </c>
      <c r="AP2565" s="18" t="str">
        <f t="shared" si="866"/>
        <v/>
      </c>
      <c r="AQ2565" s="18" t="str">
        <f t="shared" si="867"/>
        <v/>
      </c>
      <c r="AR2565" s="18">
        <v>2.4420000000000001E-2</v>
      </c>
      <c r="AS2565" s="18">
        <f>IF(AF!$D$27="Todos",1,IF(M2565=AF!$D$27,1,0))</f>
        <v>1</v>
      </c>
      <c r="AT2565" s="53">
        <f>IF(AND(E2565=AF!$D$6,OR(LT!M2565=AF!$D$27,AF!$D$27="Todos"),OR(AP2565=AF!$E$8,AQ2565=AF!$E$8)),AR2565+AS2565,0)</f>
        <v>0</v>
      </c>
      <c r="AU2565" s="18" t="str">
        <f t="shared" si="868"/>
        <v/>
      </c>
      <c r="AV2565" s="54" t="str">
        <f t="shared" si="869"/>
        <v/>
      </c>
      <c r="AW2565" s="54" t="str">
        <f t="shared" si="870"/>
        <v/>
      </c>
      <c r="AX2565" s="18" t="str">
        <f t="shared" si="871"/>
        <v/>
      </c>
      <c r="AY2565" s="18" t="str">
        <f t="shared" si="872"/>
        <v/>
      </c>
      <c r="BA2565" s="18">
        <f>IF($E2565=AF!$D$6,IF($M2565="Concluída no prazo",2,IF($M2565="Concluída com atraso",1,0)),0)</f>
        <v>0</v>
      </c>
      <c r="BB2565" s="18">
        <f>IF($E2565=AF!$D$6,IF($M2565="Atrasada",2,IF($M2565="Concluída com atraso",1,0)),0)</f>
        <v>0</v>
      </c>
      <c r="BC2565" s="18">
        <v>2.5590000000000002E-2</v>
      </c>
      <c r="BD2565" s="18">
        <f t="shared" si="879"/>
        <v>2.5590000000000002E-2</v>
      </c>
      <c r="BE2565" s="18">
        <f t="shared" si="879"/>
        <v>2.5590000000000002E-2</v>
      </c>
      <c r="BF2565" s="18" t="str">
        <f t="shared" si="873"/>
        <v/>
      </c>
      <c r="BN2565" s="18" t="str">
        <f t="shared" si="874"/>
        <v>s</v>
      </c>
    </row>
    <row r="2566" spans="3:66" ht="50.1" customHeight="1" thickTop="1" thickBot="1" x14ac:dyDescent="0.3">
      <c r="C2566" s="46"/>
      <c r="D2566" s="46"/>
      <c r="E2566" s="46"/>
      <c r="F2566" s="122"/>
      <c r="G2566" s="122"/>
      <c r="H2566" s="78" t="str">
        <f t="shared" si="875"/>
        <v/>
      </c>
      <c r="I2566" s="78" t="str">
        <f t="shared" si="876"/>
        <v/>
      </c>
      <c r="J2566" s="16"/>
      <c r="K2566" s="46" t="str">
        <f t="shared" si="877"/>
        <v/>
      </c>
      <c r="L2566" s="16"/>
      <c r="M2566" s="16"/>
      <c r="N2566" s="46"/>
      <c r="O2566" s="47" t="str">
        <f t="shared" si="880"/>
        <v/>
      </c>
      <c r="P2566" s="47"/>
      <c r="Q2566" s="48" t="str">
        <f>IFERROR(VLOOKUP(E2566,Funcionários!$C$8:$E$207,3,FALSE),"")</f>
        <v/>
      </c>
      <c r="R2566" s="47"/>
      <c r="S2566" s="49" t="str">
        <f t="shared" si="881"/>
        <v/>
      </c>
      <c r="T2566" s="49">
        <v>2.5600000000000001E-2</v>
      </c>
      <c r="U2566" s="48" t="str">
        <f>IF(Funcionários!C2567=0,"",Funcionários!C2567)</f>
        <v/>
      </c>
      <c r="V2566" s="50">
        <f>IF(U2566="",0,IF(COUNTIFS($E$7:$E$3006,U2566,$I$7:$I$3006,'RC'!$E$6)=0,0,COUNTIFS($M$7:$M$3006,"Concluída no prazo",$E$7:$E$3006,U2566,$I$7:$I$3006,'RC'!$E$6)/COUNTIFS($E$7:$E$3006,U2566,$I$7:$I$3006,'RC'!$E$6)))</f>
        <v>0</v>
      </c>
      <c r="W2566" s="49">
        <f>SUMIFS($J$7:$J$3006,$E$7:$E$3006,U2566,$I$7:$I$3006,'RC'!$E$6)+SUMIFS($L$7:$L$3006,$E$7:$E$3006,U2566,$I$7:$I$3006,'RC'!$E$6)</f>
        <v>0</v>
      </c>
      <c r="X2566" s="48">
        <f>COUNTIFS($E$7:$E$3006,U2566,$I$7:$I$3006,'RC'!$E$6)</f>
        <v>0</v>
      </c>
      <c r="Y2566" s="48"/>
      <c r="Z2566" s="51" t="str">
        <f>IF(AQ2566='RC'!$E$6,AC2566*1000+AD2566,"")</f>
        <v/>
      </c>
      <c r="AA2566" s="51" t="str">
        <f>IF(AB2566="","",IF(AQ2566='RC'!$E$6,AC2566*1000-AD2566,""))</f>
        <v/>
      </c>
      <c r="AB2566" s="48" t="str">
        <f>IFERROR(VLOOKUP(E2566,Funcionários!$C$8:$E$207,3,FALSE),"")</f>
        <v/>
      </c>
      <c r="AC2566" s="50" t="str">
        <f>IF(AB2566="","",IF(COUNTIFS($AB$7:$AB$3006,AB2566,$AQ$7:$AQ$3006,'RC'!$E$6)=0,"",COUNTIFS($M$7:$M$3006,"Concluída no prazo",$AB$7:$AB$3006,AB2566,$AQ$7:$AQ$3006,'RC'!$E$6)/COUNTIFS($AB$7:$AB$3006,AB2566,$AQ$7:$AQ$3006,'RC'!$E$6)))</f>
        <v/>
      </c>
      <c r="AD2566" s="48">
        <f>SUMIF($AQ$7:$AQ$3006,'RC'!$E$6,$J$7:$J$3006)+SUMIF($AQ$7:$AQ$3006,'RC'!$E$6,$L$7:$L$3006)</f>
        <v>21</v>
      </c>
      <c r="AF2566" s="48">
        <v>2.4409999999992198E-2</v>
      </c>
      <c r="AG2566" s="48">
        <f>IF(OR(AQ2566="",AQ2566&lt;&gt;'RC'!$E$6,AB2566&lt;&gt;'RC'!$D$21),0,1)</f>
        <v>0</v>
      </c>
      <c r="AH2566" s="48">
        <f t="shared" si="878"/>
        <v>2.4409999999992198E-2</v>
      </c>
      <c r="AI2566" s="48" t="str">
        <f t="shared" si="860"/>
        <v/>
      </c>
      <c r="AJ2566" s="48" t="str">
        <f t="shared" si="861"/>
        <v/>
      </c>
      <c r="AK2566" s="52" t="str">
        <f t="shared" si="862"/>
        <v/>
      </c>
      <c r="AL2566" s="52" t="str">
        <f t="shared" si="863"/>
        <v/>
      </c>
      <c r="AM2566" s="48" t="str">
        <f t="shared" si="864"/>
        <v/>
      </c>
      <c r="AN2566" s="48" t="str">
        <f t="shared" si="865"/>
        <v/>
      </c>
      <c r="AP2566" s="18" t="str">
        <f t="shared" si="866"/>
        <v/>
      </c>
      <c r="AQ2566" s="18" t="str">
        <f t="shared" si="867"/>
        <v/>
      </c>
      <c r="AR2566" s="18">
        <v>2.4410000000000001E-2</v>
      </c>
      <c r="AS2566" s="18">
        <f>IF(AF!$D$27="Todos",1,IF(M2566=AF!$D$27,1,0))</f>
        <v>1</v>
      </c>
      <c r="AT2566" s="53">
        <f>IF(AND(E2566=AF!$D$6,OR(LT!M2566=AF!$D$27,AF!$D$27="Todos"),OR(AP2566=AF!$E$8,AQ2566=AF!$E$8)),AR2566+AS2566,0)</f>
        <v>0</v>
      </c>
      <c r="AU2566" s="18" t="str">
        <f t="shared" si="868"/>
        <v/>
      </c>
      <c r="AV2566" s="54" t="str">
        <f t="shared" si="869"/>
        <v/>
      </c>
      <c r="AW2566" s="54" t="str">
        <f t="shared" si="870"/>
        <v/>
      </c>
      <c r="AX2566" s="18" t="str">
        <f t="shared" si="871"/>
        <v/>
      </c>
      <c r="AY2566" s="18" t="str">
        <f t="shared" si="872"/>
        <v/>
      </c>
      <c r="BA2566" s="18">
        <f>IF($E2566=AF!$D$6,IF($M2566="Concluída no prazo",2,IF($M2566="Concluída com atraso",1,0)),0)</f>
        <v>0</v>
      </c>
      <c r="BB2566" s="18">
        <f>IF($E2566=AF!$D$6,IF($M2566="Atrasada",2,IF($M2566="Concluída com atraso",1,0)),0)</f>
        <v>0</v>
      </c>
      <c r="BC2566" s="18">
        <v>2.5600000000000001E-2</v>
      </c>
      <c r="BD2566" s="18">
        <f t="shared" si="879"/>
        <v>2.5600000000000001E-2</v>
      </c>
      <c r="BE2566" s="18">
        <f t="shared" si="879"/>
        <v>2.5600000000000001E-2</v>
      </c>
      <c r="BF2566" s="18" t="str">
        <f t="shared" si="873"/>
        <v/>
      </c>
      <c r="BN2566" s="18" t="str">
        <f t="shared" si="874"/>
        <v>s</v>
      </c>
    </row>
    <row r="2567" spans="3:66" ht="50.1" customHeight="1" thickTop="1" thickBot="1" x14ac:dyDescent="0.3">
      <c r="C2567" s="46"/>
      <c r="D2567" s="46"/>
      <c r="E2567" s="46"/>
      <c r="F2567" s="122"/>
      <c r="G2567" s="122"/>
      <c r="H2567" s="78" t="str">
        <f t="shared" si="875"/>
        <v/>
      </c>
      <c r="I2567" s="78" t="str">
        <f t="shared" si="876"/>
        <v/>
      </c>
      <c r="J2567" s="16"/>
      <c r="K2567" s="46" t="str">
        <f t="shared" si="877"/>
        <v/>
      </c>
      <c r="L2567" s="16"/>
      <c r="M2567" s="16"/>
      <c r="N2567" s="46"/>
      <c r="O2567" s="47" t="str">
        <f t="shared" si="880"/>
        <v/>
      </c>
      <c r="P2567" s="47"/>
      <c r="Q2567" s="48" t="str">
        <f>IFERROR(VLOOKUP(E2567,Funcionários!$C$8:$E$207,3,FALSE),"")</f>
        <v/>
      </c>
      <c r="R2567" s="47"/>
      <c r="S2567" s="49" t="str">
        <f t="shared" si="881"/>
        <v/>
      </c>
      <c r="T2567" s="49">
        <v>2.5610000000000001E-2</v>
      </c>
      <c r="U2567" s="48" t="str">
        <f>IF(Funcionários!C2568=0,"",Funcionários!C2568)</f>
        <v/>
      </c>
      <c r="V2567" s="50">
        <f>IF(U2567="",0,IF(COUNTIFS($E$7:$E$3006,U2567,$I$7:$I$3006,'RC'!$E$6)=0,0,COUNTIFS($M$7:$M$3006,"Concluída no prazo",$E$7:$E$3006,U2567,$I$7:$I$3006,'RC'!$E$6)/COUNTIFS($E$7:$E$3006,U2567,$I$7:$I$3006,'RC'!$E$6)))</f>
        <v>0</v>
      </c>
      <c r="W2567" s="49">
        <f>SUMIFS($J$7:$J$3006,$E$7:$E$3006,U2567,$I$7:$I$3006,'RC'!$E$6)+SUMIFS($L$7:$L$3006,$E$7:$E$3006,U2567,$I$7:$I$3006,'RC'!$E$6)</f>
        <v>0</v>
      </c>
      <c r="X2567" s="48">
        <f>COUNTIFS($E$7:$E$3006,U2567,$I$7:$I$3006,'RC'!$E$6)</f>
        <v>0</v>
      </c>
      <c r="Y2567" s="48"/>
      <c r="Z2567" s="51" t="str">
        <f>IF(AQ2567='RC'!$E$6,AC2567*1000+AD2567,"")</f>
        <v/>
      </c>
      <c r="AA2567" s="51" t="str">
        <f>IF(AB2567="","",IF(AQ2567='RC'!$E$6,AC2567*1000-AD2567,""))</f>
        <v/>
      </c>
      <c r="AB2567" s="48" t="str">
        <f>IFERROR(VLOOKUP(E2567,Funcionários!$C$8:$E$207,3,FALSE),"")</f>
        <v/>
      </c>
      <c r="AC2567" s="50" t="str">
        <f>IF(AB2567="","",IF(COUNTIFS($AB$7:$AB$3006,AB2567,$AQ$7:$AQ$3006,'RC'!$E$6)=0,"",COUNTIFS($M$7:$M$3006,"Concluída no prazo",$AB$7:$AB$3006,AB2567,$AQ$7:$AQ$3006,'RC'!$E$6)/COUNTIFS($AB$7:$AB$3006,AB2567,$AQ$7:$AQ$3006,'RC'!$E$6)))</f>
        <v/>
      </c>
      <c r="AD2567" s="48">
        <f>SUMIF($AQ$7:$AQ$3006,'RC'!$E$6,$J$7:$J$3006)+SUMIF($AQ$7:$AQ$3006,'RC'!$E$6,$L$7:$L$3006)</f>
        <v>21</v>
      </c>
      <c r="AF2567" s="48">
        <v>2.4399999999992199E-2</v>
      </c>
      <c r="AG2567" s="48">
        <f>IF(OR(AQ2567="",AQ2567&lt;&gt;'RC'!$E$6,AB2567&lt;&gt;'RC'!$D$21),0,1)</f>
        <v>0</v>
      </c>
      <c r="AH2567" s="48">
        <f t="shared" si="878"/>
        <v>2.4399999999992199E-2</v>
      </c>
      <c r="AI2567" s="48" t="str">
        <f t="shared" ref="AI2567:AI2630" si="882">IF(AH2567&lt;1,"",E2567)</f>
        <v/>
      </c>
      <c r="AJ2567" s="48" t="str">
        <f t="shared" ref="AJ2567:AJ2630" si="883">IF($AI2567="","",C2567)</f>
        <v/>
      </c>
      <c r="AK2567" s="52" t="str">
        <f t="shared" ref="AK2567:AK2630" si="884">IF($AI2567="","",F2567)</f>
        <v/>
      </c>
      <c r="AL2567" s="52" t="str">
        <f t="shared" ref="AL2567:AL2630" si="885">IF($AI2567="","",G2567)</f>
        <v/>
      </c>
      <c r="AM2567" s="48" t="str">
        <f t="shared" ref="AM2567:AM2630" si="886">IF($AI2567="","",J2567+L2567)</f>
        <v/>
      </c>
      <c r="AN2567" s="48" t="str">
        <f t="shared" ref="AN2567:AN2630" si="887">IF($AI2567="","",M2567)</f>
        <v/>
      </c>
      <c r="AP2567" s="18" t="str">
        <f t="shared" ref="AP2567:AP2630" si="888">IF(F2567=0,"",MONTH(F2567))</f>
        <v/>
      </c>
      <c r="AQ2567" s="18" t="str">
        <f t="shared" ref="AQ2567:AQ2630" si="889">IF(G2567=0,"",MONTH(G2567))</f>
        <v/>
      </c>
      <c r="AR2567" s="18">
        <v>2.4400000000000002E-2</v>
      </c>
      <c r="AS2567" s="18">
        <f>IF(AF!$D$27="Todos",1,IF(M2567=AF!$D$27,1,0))</f>
        <v>1</v>
      </c>
      <c r="AT2567" s="53">
        <f>IF(AND(E2567=AF!$D$6,OR(LT!M2567=AF!$D$27,AF!$D$27="Todos"),OR(AP2567=AF!$E$8,AQ2567=AF!$E$8)),AR2567+AS2567,0)</f>
        <v>0</v>
      </c>
      <c r="AU2567" s="18" t="str">
        <f t="shared" ref="AU2567:AU2630" si="890">IF($AT2567=0,"",C2567)</f>
        <v/>
      </c>
      <c r="AV2567" s="54" t="str">
        <f t="shared" ref="AV2567:AV2630" si="891">IF($AT2567=0,"",F2567)</f>
        <v/>
      </c>
      <c r="AW2567" s="54" t="str">
        <f t="shared" ref="AW2567:AW2630" si="892">IF($AT2567=0,"",G2567)</f>
        <v/>
      </c>
      <c r="AX2567" s="18" t="str">
        <f t="shared" ref="AX2567:AX2630" si="893">IF($AT2567=0,"",J2567+L2567)</f>
        <v/>
      </c>
      <c r="AY2567" s="18" t="str">
        <f t="shared" ref="AY2567:AY2630" si="894">IF($AT2567=0,"",M2567)</f>
        <v/>
      </c>
      <c r="BA2567" s="18">
        <f>IF($E2567=AF!$D$6,IF($M2567="Concluída no prazo",2,IF($M2567="Concluída com atraso",1,0)),0)</f>
        <v>0</v>
      </c>
      <c r="BB2567" s="18">
        <f>IF($E2567=AF!$D$6,IF($M2567="Atrasada",2,IF($M2567="Concluída com atraso",1,0)),0)</f>
        <v>0</v>
      </c>
      <c r="BC2567" s="18">
        <v>2.5610000000000001E-2</v>
      </c>
      <c r="BD2567" s="18">
        <f t="shared" si="879"/>
        <v>2.5610000000000001E-2</v>
      </c>
      <c r="BE2567" s="18">
        <f t="shared" si="879"/>
        <v>2.5610000000000001E-2</v>
      </c>
      <c r="BF2567" s="18" t="str">
        <f t="shared" ref="BF2567:BF2630" si="895">IF(C2567=0,"",C2567)</f>
        <v/>
      </c>
      <c r="BN2567" s="18" t="str">
        <f t="shared" ref="BN2567:BN2630" si="896">IF(AP2567=AQ2567,"s","n")</f>
        <v>s</v>
      </c>
    </row>
    <row r="2568" spans="3:66" ht="50.1" customHeight="1" thickTop="1" thickBot="1" x14ac:dyDescent="0.3">
      <c r="C2568" s="46"/>
      <c r="D2568" s="46"/>
      <c r="E2568" s="46"/>
      <c r="F2568" s="122"/>
      <c r="G2568" s="122"/>
      <c r="H2568" s="78" t="str">
        <f t="shared" ref="H2568:H2631" si="897">IF(F2568=0,"",MONTH(F2568))</f>
        <v/>
      </c>
      <c r="I2568" s="78" t="str">
        <f t="shared" ref="I2568:I2631" si="898">IF(G2568=0,"",MONTH(G2568))</f>
        <v/>
      </c>
      <c r="J2568" s="16"/>
      <c r="K2568" s="46" t="str">
        <f t="shared" ref="K2568:K2631" si="899">IF(OR(F2568=0,G2568=0),"",IF(MONTH(G2568)-MONTH(F2568)&gt;1,"Esta tarefa está muito grande. Divida em tarefas menores.",IF(MONTH(F2568)=MONTH(G2568),"Sim! Inicia em "&amp;VLOOKUP(MONTH(F2568),$BK$6:$BL$17,2,FALSE)&amp;" e termina em "&amp;VLOOKUP(MONTH(G2568),$BK$6:$BL$17,2,FALSE)&amp;".","Não! Inicia em "&amp;VLOOKUP(MONTH(F2568),$BK$6:$BL$17,2,FALSE)&amp;" e termina em "&amp;VLOOKUP(MONTH(G2568),$BK$6:$BL$17,2,FALSE)&amp;".")))</f>
        <v/>
      </c>
      <c r="L2568" s="16"/>
      <c r="M2568" s="16"/>
      <c r="N2568" s="46"/>
      <c r="O2568" s="47" t="str">
        <f t="shared" si="880"/>
        <v/>
      </c>
      <c r="P2568" s="47"/>
      <c r="Q2568" s="48" t="str">
        <f>IFERROR(VLOOKUP(E2568,Funcionários!$C$8:$E$207,3,FALSE),"")</f>
        <v/>
      </c>
      <c r="R2568" s="47"/>
      <c r="S2568" s="49" t="str">
        <f t="shared" si="881"/>
        <v/>
      </c>
      <c r="T2568" s="49">
        <v>2.562E-2</v>
      </c>
      <c r="U2568" s="48" t="str">
        <f>IF(Funcionários!C2569=0,"",Funcionários!C2569)</f>
        <v/>
      </c>
      <c r="V2568" s="50">
        <f>IF(U2568="",0,IF(COUNTIFS($E$7:$E$3006,U2568,$I$7:$I$3006,'RC'!$E$6)=0,0,COUNTIFS($M$7:$M$3006,"Concluída no prazo",$E$7:$E$3006,U2568,$I$7:$I$3006,'RC'!$E$6)/COUNTIFS($E$7:$E$3006,U2568,$I$7:$I$3006,'RC'!$E$6)))</f>
        <v>0</v>
      </c>
      <c r="W2568" s="49">
        <f>SUMIFS($J$7:$J$3006,$E$7:$E$3006,U2568,$I$7:$I$3006,'RC'!$E$6)+SUMIFS($L$7:$L$3006,$E$7:$E$3006,U2568,$I$7:$I$3006,'RC'!$E$6)</f>
        <v>0</v>
      </c>
      <c r="X2568" s="48">
        <f>COUNTIFS($E$7:$E$3006,U2568,$I$7:$I$3006,'RC'!$E$6)</f>
        <v>0</v>
      </c>
      <c r="Y2568" s="48"/>
      <c r="Z2568" s="51" t="str">
        <f>IF(AQ2568='RC'!$E$6,AC2568*1000+AD2568,"")</f>
        <v/>
      </c>
      <c r="AA2568" s="51" t="str">
        <f>IF(AB2568="","",IF(AQ2568='RC'!$E$6,AC2568*1000-AD2568,""))</f>
        <v/>
      </c>
      <c r="AB2568" s="48" t="str">
        <f>IFERROR(VLOOKUP(E2568,Funcionários!$C$8:$E$207,3,FALSE),"")</f>
        <v/>
      </c>
      <c r="AC2568" s="50" t="str">
        <f>IF(AB2568="","",IF(COUNTIFS($AB$7:$AB$3006,AB2568,$AQ$7:$AQ$3006,'RC'!$E$6)=0,"",COUNTIFS($M$7:$M$3006,"Concluída no prazo",$AB$7:$AB$3006,AB2568,$AQ$7:$AQ$3006,'RC'!$E$6)/COUNTIFS($AB$7:$AB$3006,AB2568,$AQ$7:$AQ$3006,'RC'!$E$6)))</f>
        <v/>
      </c>
      <c r="AD2568" s="48">
        <f>SUMIF($AQ$7:$AQ$3006,'RC'!$E$6,$J$7:$J$3006)+SUMIF($AQ$7:$AQ$3006,'RC'!$E$6,$L$7:$L$3006)</f>
        <v>21</v>
      </c>
      <c r="AF2568" s="48">
        <v>2.4389999999992199E-2</v>
      </c>
      <c r="AG2568" s="48">
        <f>IF(OR(AQ2568="",AQ2568&lt;&gt;'RC'!$E$6,AB2568&lt;&gt;'RC'!$D$21),0,1)</f>
        <v>0</v>
      </c>
      <c r="AH2568" s="48">
        <f t="shared" ref="AH2568:AH2631" si="900">AF2568+AG2568</f>
        <v>2.4389999999992199E-2</v>
      </c>
      <c r="AI2568" s="48" t="str">
        <f t="shared" si="882"/>
        <v/>
      </c>
      <c r="AJ2568" s="48" t="str">
        <f t="shared" si="883"/>
        <v/>
      </c>
      <c r="AK2568" s="52" t="str">
        <f t="shared" si="884"/>
        <v/>
      </c>
      <c r="AL2568" s="52" t="str">
        <f t="shared" si="885"/>
        <v/>
      </c>
      <c r="AM2568" s="48" t="str">
        <f t="shared" si="886"/>
        <v/>
      </c>
      <c r="AN2568" s="48" t="str">
        <f t="shared" si="887"/>
        <v/>
      </c>
      <c r="AP2568" s="18" t="str">
        <f t="shared" si="888"/>
        <v/>
      </c>
      <c r="AQ2568" s="18" t="str">
        <f t="shared" si="889"/>
        <v/>
      </c>
      <c r="AR2568" s="18">
        <v>2.4389999999999998E-2</v>
      </c>
      <c r="AS2568" s="18">
        <f>IF(AF!$D$27="Todos",1,IF(M2568=AF!$D$27,1,0))</f>
        <v>1</v>
      </c>
      <c r="AT2568" s="53">
        <f>IF(AND(E2568=AF!$D$6,OR(LT!M2568=AF!$D$27,AF!$D$27="Todos"),OR(AP2568=AF!$E$8,AQ2568=AF!$E$8)),AR2568+AS2568,0)</f>
        <v>0</v>
      </c>
      <c r="AU2568" s="18" t="str">
        <f t="shared" si="890"/>
        <v/>
      </c>
      <c r="AV2568" s="54" t="str">
        <f t="shared" si="891"/>
        <v/>
      </c>
      <c r="AW2568" s="54" t="str">
        <f t="shared" si="892"/>
        <v/>
      </c>
      <c r="AX2568" s="18" t="str">
        <f t="shared" si="893"/>
        <v/>
      </c>
      <c r="AY2568" s="18" t="str">
        <f t="shared" si="894"/>
        <v/>
      </c>
      <c r="BA2568" s="18">
        <f>IF($E2568=AF!$D$6,IF($M2568="Concluída no prazo",2,IF($M2568="Concluída com atraso",1,0)),0)</f>
        <v>0</v>
      </c>
      <c r="BB2568" s="18">
        <f>IF($E2568=AF!$D$6,IF($M2568="Atrasada",2,IF($M2568="Concluída com atraso",1,0)),0)</f>
        <v>0</v>
      </c>
      <c r="BC2568" s="18">
        <v>2.562E-2</v>
      </c>
      <c r="BD2568" s="18">
        <f t="shared" ref="BD2568:BE2631" si="901">BA2568+$BC2568</f>
        <v>2.562E-2</v>
      </c>
      <c r="BE2568" s="18">
        <f t="shared" si="901"/>
        <v>2.562E-2</v>
      </c>
      <c r="BF2568" s="18" t="str">
        <f t="shared" si="895"/>
        <v/>
      </c>
      <c r="BN2568" s="18" t="str">
        <f t="shared" si="896"/>
        <v>s</v>
      </c>
    </row>
    <row r="2569" spans="3:66" ht="50.1" customHeight="1" thickTop="1" thickBot="1" x14ac:dyDescent="0.3">
      <c r="C2569" s="46"/>
      <c r="D2569" s="46"/>
      <c r="E2569" s="46"/>
      <c r="F2569" s="122"/>
      <c r="G2569" s="122"/>
      <c r="H2569" s="78" t="str">
        <f t="shared" si="897"/>
        <v/>
      </c>
      <c r="I2569" s="78" t="str">
        <f t="shared" si="898"/>
        <v/>
      </c>
      <c r="J2569" s="16"/>
      <c r="K2569" s="46" t="str">
        <f t="shared" si="899"/>
        <v/>
      </c>
      <c r="L2569" s="16"/>
      <c r="M2569" s="16"/>
      <c r="N2569" s="46"/>
      <c r="O2569" s="47" t="str">
        <f t="shared" si="880"/>
        <v/>
      </c>
      <c r="P2569" s="47"/>
      <c r="Q2569" s="48" t="str">
        <f>IFERROR(VLOOKUP(E2569,Funcionários!$C$8:$E$207,3,FALSE),"")</f>
        <v/>
      </c>
      <c r="R2569" s="47"/>
      <c r="S2569" s="49" t="str">
        <f t="shared" si="881"/>
        <v/>
      </c>
      <c r="T2569" s="49">
        <v>2.563E-2</v>
      </c>
      <c r="U2569" s="48" t="str">
        <f>IF(Funcionários!C2570=0,"",Funcionários!C2570)</f>
        <v/>
      </c>
      <c r="V2569" s="50">
        <f>IF(U2569="",0,IF(COUNTIFS($E$7:$E$3006,U2569,$I$7:$I$3006,'RC'!$E$6)=0,0,COUNTIFS($M$7:$M$3006,"Concluída no prazo",$E$7:$E$3006,U2569,$I$7:$I$3006,'RC'!$E$6)/COUNTIFS($E$7:$E$3006,U2569,$I$7:$I$3006,'RC'!$E$6)))</f>
        <v>0</v>
      </c>
      <c r="W2569" s="49">
        <f>SUMIFS($J$7:$J$3006,$E$7:$E$3006,U2569,$I$7:$I$3006,'RC'!$E$6)+SUMIFS($L$7:$L$3006,$E$7:$E$3006,U2569,$I$7:$I$3006,'RC'!$E$6)</f>
        <v>0</v>
      </c>
      <c r="X2569" s="48">
        <f>COUNTIFS($E$7:$E$3006,U2569,$I$7:$I$3006,'RC'!$E$6)</f>
        <v>0</v>
      </c>
      <c r="Y2569" s="48"/>
      <c r="Z2569" s="51" t="str">
        <f>IF(AQ2569='RC'!$E$6,AC2569*1000+AD2569,"")</f>
        <v/>
      </c>
      <c r="AA2569" s="51" t="str">
        <f>IF(AB2569="","",IF(AQ2569='RC'!$E$6,AC2569*1000-AD2569,""))</f>
        <v/>
      </c>
      <c r="AB2569" s="48" t="str">
        <f>IFERROR(VLOOKUP(E2569,Funcionários!$C$8:$E$207,3,FALSE),"")</f>
        <v/>
      </c>
      <c r="AC2569" s="50" t="str">
        <f>IF(AB2569="","",IF(COUNTIFS($AB$7:$AB$3006,AB2569,$AQ$7:$AQ$3006,'RC'!$E$6)=0,"",COUNTIFS($M$7:$M$3006,"Concluída no prazo",$AB$7:$AB$3006,AB2569,$AQ$7:$AQ$3006,'RC'!$E$6)/COUNTIFS($AB$7:$AB$3006,AB2569,$AQ$7:$AQ$3006,'RC'!$E$6)))</f>
        <v/>
      </c>
      <c r="AD2569" s="48">
        <f>SUMIF($AQ$7:$AQ$3006,'RC'!$E$6,$J$7:$J$3006)+SUMIF($AQ$7:$AQ$3006,'RC'!$E$6,$L$7:$L$3006)</f>
        <v>21</v>
      </c>
      <c r="AF2569" s="48">
        <v>2.43799999999922E-2</v>
      </c>
      <c r="AG2569" s="48">
        <f>IF(OR(AQ2569="",AQ2569&lt;&gt;'RC'!$E$6,AB2569&lt;&gt;'RC'!$D$21),0,1)</f>
        <v>0</v>
      </c>
      <c r="AH2569" s="48">
        <f t="shared" si="900"/>
        <v>2.43799999999922E-2</v>
      </c>
      <c r="AI2569" s="48" t="str">
        <f t="shared" si="882"/>
        <v/>
      </c>
      <c r="AJ2569" s="48" t="str">
        <f t="shared" si="883"/>
        <v/>
      </c>
      <c r="AK2569" s="52" t="str">
        <f t="shared" si="884"/>
        <v/>
      </c>
      <c r="AL2569" s="52" t="str">
        <f t="shared" si="885"/>
        <v/>
      </c>
      <c r="AM2569" s="48" t="str">
        <f t="shared" si="886"/>
        <v/>
      </c>
      <c r="AN2569" s="48" t="str">
        <f t="shared" si="887"/>
        <v/>
      </c>
      <c r="AP2569" s="18" t="str">
        <f t="shared" si="888"/>
        <v/>
      </c>
      <c r="AQ2569" s="18" t="str">
        <f t="shared" si="889"/>
        <v/>
      </c>
      <c r="AR2569" s="18">
        <v>2.4379999999999999E-2</v>
      </c>
      <c r="AS2569" s="18">
        <f>IF(AF!$D$27="Todos",1,IF(M2569=AF!$D$27,1,0))</f>
        <v>1</v>
      </c>
      <c r="AT2569" s="53">
        <f>IF(AND(E2569=AF!$D$6,OR(LT!M2569=AF!$D$27,AF!$D$27="Todos"),OR(AP2569=AF!$E$8,AQ2569=AF!$E$8)),AR2569+AS2569,0)</f>
        <v>0</v>
      </c>
      <c r="AU2569" s="18" t="str">
        <f t="shared" si="890"/>
        <v/>
      </c>
      <c r="AV2569" s="54" t="str">
        <f t="shared" si="891"/>
        <v/>
      </c>
      <c r="AW2569" s="54" t="str">
        <f t="shared" si="892"/>
        <v/>
      </c>
      <c r="AX2569" s="18" t="str">
        <f t="shared" si="893"/>
        <v/>
      </c>
      <c r="AY2569" s="18" t="str">
        <f t="shared" si="894"/>
        <v/>
      </c>
      <c r="BA2569" s="18">
        <f>IF($E2569=AF!$D$6,IF($M2569="Concluída no prazo",2,IF($M2569="Concluída com atraso",1,0)),0)</f>
        <v>0</v>
      </c>
      <c r="BB2569" s="18">
        <f>IF($E2569=AF!$D$6,IF($M2569="Atrasada",2,IF($M2569="Concluída com atraso",1,0)),0)</f>
        <v>0</v>
      </c>
      <c r="BC2569" s="18">
        <v>2.563E-2</v>
      </c>
      <c r="BD2569" s="18">
        <f t="shared" si="901"/>
        <v>2.563E-2</v>
      </c>
      <c r="BE2569" s="18">
        <f t="shared" si="901"/>
        <v>2.563E-2</v>
      </c>
      <c r="BF2569" s="18" t="str">
        <f t="shared" si="895"/>
        <v/>
      </c>
      <c r="BN2569" s="18" t="str">
        <f t="shared" si="896"/>
        <v>s</v>
      </c>
    </row>
    <row r="2570" spans="3:66" ht="50.1" customHeight="1" thickTop="1" thickBot="1" x14ac:dyDescent="0.3">
      <c r="C2570" s="46"/>
      <c r="D2570" s="46"/>
      <c r="E2570" s="46"/>
      <c r="F2570" s="122"/>
      <c r="G2570" s="122"/>
      <c r="H2570" s="78" t="str">
        <f t="shared" si="897"/>
        <v/>
      </c>
      <c r="I2570" s="78" t="str">
        <f t="shared" si="898"/>
        <v/>
      </c>
      <c r="J2570" s="16"/>
      <c r="K2570" s="46" t="str">
        <f t="shared" si="899"/>
        <v/>
      </c>
      <c r="L2570" s="16"/>
      <c r="M2570" s="16"/>
      <c r="N2570" s="46"/>
      <c r="O2570" s="47" t="str">
        <f t="shared" ref="O2570:O2633" si="902">IF(J2570=0,"",J2570/(J2570+L2570))</f>
        <v/>
      </c>
      <c r="P2570" s="47"/>
      <c r="Q2570" s="48" t="str">
        <f>IFERROR(VLOOKUP(E2570,Funcionários!$C$8:$E$207,3,FALSE),"")</f>
        <v/>
      </c>
      <c r="R2570" s="47"/>
      <c r="S2570" s="49" t="str">
        <f t="shared" ref="S2570:S2633" si="903">IF(U2570="","",V2570*100000+W2570*10+X2570+T2570)</f>
        <v/>
      </c>
      <c r="T2570" s="49">
        <v>2.564E-2</v>
      </c>
      <c r="U2570" s="48" t="str">
        <f>IF(Funcionários!C2571=0,"",Funcionários!C2571)</f>
        <v/>
      </c>
      <c r="V2570" s="50">
        <f>IF(U2570="",0,IF(COUNTIFS($E$7:$E$3006,U2570,$I$7:$I$3006,'RC'!$E$6)=0,0,COUNTIFS($M$7:$M$3006,"Concluída no prazo",$E$7:$E$3006,U2570,$I$7:$I$3006,'RC'!$E$6)/COUNTIFS($E$7:$E$3006,U2570,$I$7:$I$3006,'RC'!$E$6)))</f>
        <v>0</v>
      </c>
      <c r="W2570" s="49">
        <f>SUMIFS($J$7:$J$3006,$E$7:$E$3006,U2570,$I$7:$I$3006,'RC'!$E$6)+SUMIFS($L$7:$L$3006,$E$7:$E$3006,U2570,$I$7:$I$3006,'RC'!$E$6)</f>
        <v>0</v>
      </c>
      <c r="X2570" s="48">
        <f>COUNTIFS($E$7:$E$3006,U2570,$I$7:$I$3006,'RC'!$E$6)</f>
        <v>0</v>
      </c>
      <c r="Y2570" s="48"/>
      <c r="Z2570" s="51" t="str">
        <f>IF(AQ2570='RC'!$E$6,AC2570*1000+AD2570,"")</f>
        <v/>
      </c>
      <c r="AA2570" s="51" t="str">
        <f>IF(AB2570="","",IF(AQ2570='RC'!$E$6,AC2570*1000-AD2570,""))</f>
        <v/>
      </c>
      <c r="AB2570" s="48" t="str">
        <f>IFERROR(VLOOKUP(E2570,Funcionários!$C$8:$E$207,3,FALSE),"")</f>
        <v/>
      </c>
      <c r="AC2570" s="50" t="str">
        <f>IF(AB2570="","",IF(COUNTIFS($AB$7:$AB$3006,AB2570,$AQ$7:$AQ$3006,'RC'!$E$6)=0,"",COUNTIFS($M$7:$M$3006,"Concluída no prazo",$AB$7:$AB$3006,AB2570,$AQ$7:$AQ$3006,'RC'!$E$6)/COUNTIFS($AB$7:$AB$3006,AB2570,$AQ$7:$AQ$3006,'RC'!$E$6)))</f>
        <v/>
      </c>
      <c r="AD2570" s="48">
        <f>SUMIF($AQ$7:$AQ$3006,'RC'!$E$6,$J$7:$J$3006)+SUMIF($AQ$7:$AQ$3006,'RC'!$E$6,$L$7:$L$3006)</f>
        <v>21</v>
      </c>
      <c r="AF2570" s="48">
        <v>2.43699999999922E-2</v>
      </c>
      <c r="AG2570" s="48">
        <f>IF(OR(AQ2570="",AQ2570&lt;&gt;'RC'!$E$6,AB2570&lt;&gt;'RC'!$D$21),0,1)</f>
        <v>0</v>
      </c>
      <c r="AH2570" s="48">
        <f t="shared" si="900"/>
        <v>2.43699999999922E-2</v>
      </c>
      <c r="AI2570" s="48" t="str">
        <f t="shared" si="882"/>
        <v/>
      </c>
      <c r="AJ2570" s="48" t="str">
        <f t="shared" si="883"/>
        <v/>
      </c>
      <c r="AK2570" s="52" t="str">
        <f t="shared" si="884"/>
        <v/>
      </c>
      <c r="AL2570" s="52" t="str">
        <f t="shared" si="885"/>
        <v/>
      </c>
      <c r="AM2570" s="48" t="str">
        <f t="shared" si="886"/>
        <v/>
      </c>
      <c r="AN2570" s="48" t="str">
        <f t="shared" si="887"/>
        <v/>
      </c>
      <c r="AP2570" s="18" t="str">
        <f t="shared" si="888"/>
        <v/>
      </c>
      <c r="AQ2570" s="18" t="str">
        <f t="shared" si="889"/>
        <v/>
      </c>
      <c r="AR2570" s="18">
        <v>2.4369999999999999E-2</v>
      </c>
      <c r="AS2570" s="18">
        <f>IF(AF!$D$27="Todos",1,IF(M2570=AF!$D$27,1,0))</f>
        <v>1</v>
      </c>
      <c r="AT2570" s="53">
        <f>IF(AND(E2570=AF!$D$6,OR(LT!M2570=AF!$D$27,AF!$D$27="Todos"),OR(AP2570=AF!$E$8,AQ2570=AF!$E$8)),AR2570+AS2570,0)</f>
        <v>0</v>
      </c>
      <c r="AU2570" s="18" t="str">
        <f t="shared" si="890"/>
        <v/>
      </c>
      <c r="AV2570" s="54" t="str">
        <f t="shared" si="891"/>
        <v/>
      </c>
      <c r="AW2570" s="54" t="str">
        <f t="shared" si="892"/>
        <v/>
      </c>
      <c r="AX2570" s="18" t="str">
        <f t="shared" si="893"/>
        <v/>
      </c>
      <c r="AY2570" s="18" t="str">
        <f t="shared" si="894"/>
        <v/>
      </c>
      <c r="BA2570" s="18">
        <f>IF($E2570=AF!$D$6,IF($M2570="Concluída no prazo",2,IF($M2570="Concluída com atraso",1,0)),0)</f>
        <v>0</v>
      </c>
      <c r="BB2570" s="18">
        <f>IF($E2570=AF!$D$6,IF($M2570="Atrasada",2,IF($M2570="Concluída com atraso",1,0)),0)</f>
        <v>0</v>
      </c>
      <c r="BC2570" s="18">
        <v>2.564E-2</v>
      </c>
      <c r="BD2570" s="18">
        <f t="shared" si="901"/>
        <v>2.564E-2</v>
      </c>
      <c r="BE2570" s="18">
        <f t="shared" si="901"/>
        <v>2.564E-2</v>
      </c>
      <c r="BF2570" s="18" t="str">
        <f t="shared" si="895"/>
        <v/>
      </c>
      <c r="BN2570" s="18" t="str">
        <f t="shared" si="896"/>
        <v>s</v>
      </c>
    </row>
    <row r="2571" spans="3:66" ht="50.1" customHeight="1" thickTop="1" thickBot="1" x14ac:dyDescent="0.3">
      <c r="C2571" s="46"/>
      <c r="D2571" s="46"/>
      <c r="E2571" s="46"/>
      <c r="F2571" s="122"/>
      <c r="G2571" s="122"/>
      <c r="H2571" s="78" t="str">
        <f t="shared" si="897"/>
        <v/>
      </c>
      <c r="I2571" s="78" t="str">
        <f t="shared" si="898"/>
        <v/>
      </c>
      <c r="J2571" s="16"/>
      <c r="K2571" s="46" t="str">
        <f t="shared" si="899"/>
        <v/>
      </c>
      <c r="L2571" s="16"/>
      <c r="M2571" s="16"/>
      <c r="N2571" s="46"/>
      <c r="O2571" s="47" t="str">
        <f t="shared" si="902"/>
        <v/>
      </c>
      <c r="P2571" s="47"/>
      <c r="Q2571" s="48" t="str">
        <f>IFERROR(VLOOKUP(E2571,Funcionários!$C$8:$E$207,3,FALSE),"")</f>
        <v/>
      </c>
      <c r="R2571" s="47"/>
      <c r="S2571" s="49" t="str">
        <f t="shared" si="903"/>
        <v/>
      </c>
      <c r="T2571" s="49">
        <v>2.5649999999999999E-2</v>
      </c>
      <c r="U2571" s="48" t="str">
        <f>IF(Funcionários!C2572=0,"",Funcionários!C2572)</f>
        <v/>
      </c>
      <c r="V2571" s="50">
        <f>IF(U2571="",0,IF(COUNTIFS($E$7:$E$3006,U2571,$I$7:$I$3006,'RC'!$E$6)=0,0,COUNTIFS($M$7:$M$3006,"Concluída no prazo",$E$7:$E$3006,U2571,$I$7:$I$3006,'RC'!$E$6)/COUNTIFS($E$7:$E$3006,U2571,$I$7:$I$3006,'RC'!$E$6)))</f>
        <v>0</v>
      </c>
      <c r="W2571" s="49">
        <f>SUMIFS($J$7:$J$3006,$E$7:$E$3006,U2571,$I$7:$I$3006,'RC'!$E$6)+SUMIFS($L$7:$L$3006,$E$7:$E$3006,U2571,$I$7:$I$3006,'RC'!$E$6)</f>
        <v>0</v>
      </c>
      <c r="X2571" s="48">
        <f>COUNTIFS($E$7:$E$3006,U2571,$I$7:$I$3006,'RC'!$E$6)</f>
        <v>0</v>
      </c>
      <c r="Y2571" s="48"/>
      <c r="Z2571" s="51" t="str">
        <f>IF(AQ2571='RC'!$E$6,AC2571*1000+AD2571,"")</f>
        <v/>
      </c>
      <c r="AA2571" s="51" t="str">
        <f>IF(AB2571="","",IF(AQ2571='RC'!$E$6,AC2571*1000-AD2571,""))</f>
        <v/>
      </c>
      <c r="AB2571" s="48" t="str">
        <f>IFERROR(VLOOKUP(E2571,Funcionários!$C$8:$E$207,3,FALSE),"")</f>
        <v/>
      </c>
      <c r="AC2571" s="50" t="str">
        <f>IF(AB2571="","",IF(COUNTIFS($AB$7:$AB$3006,AB2571,$AQ$7:$AQ$3006,'RC'!$E$6)=0,"",COUNTIFS($M$7:$M$3006,"Concluída no prazo",$AB$7:$AB$3006,AB2571,$AQ$7:$AQ$3006,'RC'!$E$6)/COUNTIFS($AB$7:$AB$3006,AB2571,$AQ$7:$AQ$3006,'RC'!$E$6)))</f>
        <v/>
      </c>
      <c r="AD2571" s="48">
        <f>SUMIF($AQ$7:$AQ$3006,'RC'!$E$6,$J$7:$J$3006)+SUMIF($AQ$7:$AQ$3006,'RC'!$E$6,$L$7:$L$3006)</f>
        <v>21</v>
      </c>
      <c r="AF2571" s="48">
        <v>2.43599999999921E-2</v>
      </c>
      <c r="AG2571" s="48">
        <f>IF(OR(AQ2571="",AQ2571&lt;&gt;'RC'!$E$6,AB2571&lt;&gt;'RC'!$D$21),0,1)</f>
        <v>0</v>
      </c>
      <c r="AH2571" s="48">
        <f t="shared" si="900"/>
        <v>2.43599999999921E-2</v>
      </c>
      <c r="AI2571" s="48" t="str">
        <f t="shared" si="882"/>
        <v/>
      </c>
      <c r="AJ2571" s="48" t="str">
        <f t="shared" si="883"/>
        <v/>
      </c>
      <c r="AK2571" s="52" t="str">
        <f t="shared" si="884"/>
        <v/>
      </c>
      <c r="AL2571" s="52" t="str">
        <f t="shared" si="885"/>
        <v/>
      </c>
      <c r="AM2571" s="48" t="str">
        <f t="shared" si="886"/>
        <v/>
      </c>
      <c r="AN2571" s="48" t="str">
        <f t="shared" si="887"/>
        <v/>
      </c>
      <c r="AP2571" s="18" t="str">
        <f t="shared" si="888"/>
        <v/>
      </c>
      <c r="AQ2571" s="18" t="str">
        <f t="shared" si="889"/>
        <v/>
      </c>
      <c r="AR2571" s="18">
        <v>2.436E-2</v>
      </c>
      <c r="AS2571" s="18">
        <f>IF(AF!$D$27="Todos",1,IF(M2571=AF!$D$27,1,0))</f>
        <v>1</v>
      </c>
      <c r="AT2571" s="53">
        <f>IF(AND(E2571=AF!$D$6,OR(LT!M2571=AF!$D$27,AF!$D$27="Todos"),OR(AP2571=AF!$E$8,AQ2571=AF!$E$8)),AR2571+AS2571,0)</f>
        <v>0</v>
      </c>
      <c r="AU2571" s="18" t="str">
        <f t="shared" si="890"/>
        <v/>
      </c>
      <c r="AV2571" s="54" t="str">
        <f t="shared" si="891"/>
        <v/>
      </c>
      <c r="AW2571" s="54" t="str">
        <f t="shared" si="892"/>
        <v/>
      </c>
      <c r="AX2571" s="18" t="str">
        <f t="shared" si="893"/>
        <v/>
      </c>
      <c r="AY2571" s="18" t="str">
        <f t="shared" si="894"/>
        <v/>
      </c>
      <c r="BA2571" s="18">
        <f>IF($E2571=AF!$D$6,IF($M2571="Concluída no prazo",2,IF($M2571="Concluída com atraso",1,0)),0)</f>
        <v>0</v>
      </c>
      <c r="BB2571" s="18">
        <f>IF($E2571=AF!$D$6,IF($M2571="Atrasada",2,IF($M2571="Concluída com atraso",1,0)),0)</f>
        <v>0</v>
      </c>
      <c r="BC2571" s="18">
        <v>2.5649999999999999E-2</v>
      </c>
      <c r="BD2571" s="18">
        <f t="shared" si="901"/>
        <v>2.5649999999999999E-2</v>
      </c>
      <c r="BE2571" s="18">
        <f t="shared" si="901"/>
        <v>2.5649999999999999E-2</v>
      </c>
      <c r="BF2571" s="18" t="str">
        <f t="shared" si="895"/>
        <v/>
      </c>
      <c r="BN2571" s="18" t="str">
        <f t="shared" si="896"/>
        <v>s</v>
      </c>
    </row>
    <row r="2572" spans="3:66" ht="50.1" customHeight="1" thickTop="1" thickBot="1" x14ac:dyDescent="0.3">
      <c r="C2572" s="46"/>
      <c r="D2572" s="46"/>
      <c r="E2572" s="46"/>
      <c r="F2572" s="122"/>
      <c r="G2572" s="122"/>
      <c r="H2572" s="78" t="str">
        <f t="shared" si="897"/>
        <v/>
      </c>
      <c r="I2572" s="78" t="str">
        <f t="shared" si="898"/>
        <v/>
      </c>
      <c r="J2572" s="16"/>
      <c r="K2572" s="46" t="str">
        <f t="shared" si="899"/>
        <v/>
      </c>
      <c r="L2572" s="16"/>
      <c r="M2572" s="16"/>
      <c r="N2572" s="46"/>
      <c r="O2572" s="47" t="str">
        <f t="shared" si="902"/>
        <v/>
      </c>
      <c r="P2572" s="47"/>
      <c r="Q2572" s="48" t="str">
        <f>IFERROR(VLOOKUP(E2572,Funcionários!$C$8:$E$207,3,FALSE),"")</f>
        <v/>
      </c>
      <c r="R2572" s="47"/>
      <c r="S2572" s="49" t="str">
        <f t="shared" si="903"/>
        <v/>
      </c>
      <c r="T2572" s="49">
        <v>2.5659999999999999E-2</v>
      </c>
      <c r="U2572" s="48" t="str">
        <f>IF(Funcionários!C2573=0,"",Funcionários!C2573)</f>
        <v/>
      </c>
      <c r="V2572" s="50">
        <f>IF(U2572="",0,IF(COUNTIFS($E$7:$E$3006,U2572,$I$7:$I$3006,'RC'!$E$6)=0,0,COUNTIFS($M$7:$M$3006,"Concluída no prazo",$E$7:$E$3006,U2572,$I$7:$I$3006,'RC'!$E$6)/COUNTIFS($E$7:$E$3006,U2572,$I$7:$I$3006,'RC'!$E$6)))</f>
        <v>0</v>
      </c>
      <c r="W2572" s="49">
        <f>SUMIFS($J$7:$J$3006,$E$7:$E$3006,U2572,$I$7:$I$3006,'RC'!$E$6)+SUMIFS($L$7:$L$3006,$E$7:$E$3006,U2572,$I$7:$I$3006,'RC'!$E$6)</f>
        <v>0</v>
      </c>
      <c r="X2572" s="48">
        <f>COUNTIFS($E$7:$E$3006,U2572,$I$7:$I$3006,'RC'!$E$6)</f>
        <v>0</v>
      </c>
      <c r="Y2572" s="48"/>
      <c r="Z2572" s="51" t="str">
        <f>IF(AQ2572='RC'!$E$6,AC2572*1000+AD2572,"")</f>
        <v/>
      </c>
      <c r="AA2572" s="51" t="str">
        <f>IF(AB2572="","",IF(AQ2572='RC'!$E$6,AC2572*1000-AD2572,""))</f>
        <v/>
      </c>
      <c r="AB2572" s="48" t="str">
        <f>IFERROR(VLOOKUP(E2572,Funcionários!$C$8:$E$207,3,FALSE),"")</f>
        <v/>
      </c>
      <c r="AC2572" s="50" t="str">
        <f>IF(AB2572="","",IF(COUNTIFS($AB$7:$AB$3006,AB2572,$AQ$7:$AQ$3006,'RC'!$E$6)=0,"",COUNTIFS($M$7:$M$3006,"Concluída no prazo",$AB$7:$AB$3006,AB2572,$AQ$7:$AQ$3006,'RC'!$E$6)/COUNTIFS($AB$7:$AB$3006,AB2572,$AQ$7:$AQ$3006,'RC'!$E$6)))</f>
        <v/>
      </c>
      <c r="AD2572" s="48">
        <f>SUMIF($AQ$7:$AQ$3006,'RC'!$E$6,$J$7:$J$3006)+SUMIF($AQ$7:$AQ$3006,'RC'!$E$6,$L$7:$L$3006)</f>
        <v>21</v>
      </c>
      <c r="AF2572" s="48">
        <v>2.43499999999921E-2</v>
      </c>
      <c r="AG2572" s="48">
        <f>IF(OR(AQ2572="",AQ2572&lt;&gt;'RC'!$E$6,AB2572&lt;&gt;'RC'!$D$21),0,1)</f>
        <v>0</v>
      </c>
      <c r="AH2572" s="48">
        <f t="shared" si="900"/>
        <v>2.43499999999921E-2</v>
      </c>
      <c r="AI2572" s="48" t="str">
        <f t="shared" si="882"/>
        <v/>
      </c>
      <c r="AJ2572" s="48" t="str">
        <f t="shared" si="883"/>
        <v/>
      </c>
      <c r="AK2572" s="52" t="str">
        <f t="shared" si="884"/>
        <v/>
      </c>
      <c r="AL2572" s="52" t="str">
        <f t="shared" si="885"/>
        <v/>
      </c>
      <c r="AM2572" s="48" t="str">
        <f t="shared" si="886"/>
        <v/>
      </c>
      <c r="AN2572" s="48" t="str">
        <f t="shared" si="887"/>
        <v/>
      </c>
      <c r="AP2572" s="18" t="str">
        <f t="shared" si="888"/>
        <v/>
      </c>
      <c r="AQ2572" s="18" t="str">
        <f t="shared" si="889"/>
        <v/>
      </c>
      <c r="AR2572" s="18">
        <v>2.435E-2</v>
      </c>
      <c r="AS2572" s="18">
        <f>IF(AF!$D$27="Todos",1,IF(M2572=AF!$D$27,1,0))</f>
        <v>1</v>
      </c>
      <c r="AT2572" s="53">
        <f>IF(AND(E2572=AF!$D$6,OR(LT!M2572=AF!$D$27,AF!$D$27="Todos"),OR(AP2572=AF!$E$8,AQ2572=AF!$E$8)),AR2572+AS2572,0)</f>
        <v>0</v>
      </c>
      <c r="AU2572" s="18" t="str">
        <f t="shared" si="890"/>
        <v/>
      </c>
      <c r="AV2572" s="54" t="str">
        <f t="shared" si="891"/>
        <v/>
      </c>
      <c r="AW2572" s="54" t="str">
        <f t="shared" si="892"/>
        <v/>
      </c>
      <c r="AX2572" s="18" t="str">
        <f t="shared" si="893"/>
        <v/>
      </c>
      <c r="AY2572" s="18" t="str">
        <f t="shared" si="894"/>
        <v/>
      </c>
      <c r="BA2572" s="18">
        <f>IF($E2572=AF!$D$6,IF($M2572="Concluída no prazo",2,IF($M2572="Concluída com atraso",1,0)),0)</f>
        <v>0</v>
      </c>
      <c r="BB2572" s="18">
        <f>IF($E2572=AF!$D$6,IF($M2572="Atrasada",2,IF($M2572="Concluída com atraso",1,0)),0)</f>
        <v>0</v>
      </c>
      <c r="BC2572" s="18">
        <v>2.5659999999999999E-2</v>
      </c>
      <c r="BD2572" s="18">
        <f t="shared" si="901"/>
        <v>2.5659999999999999E-2</v>
      </c>
      <c r="BE2572" s="18">
        <f t="shared" si="901"/>
        <v>2.5659999999999999E-2</v>
      </c>
      <c r="BF2572" s="18" t="str">
        <f t="shared" si="895"/>
        <v/>
      </c>
      <c r="BN2572" s="18" t="str">
        <f t="shared" si="896"/>
        <v>s</v>
      </c>
    </row>
    <row r="2573" spans="3:66" ht="50.1" customHeight="1" thickTop="1" thickBot="1" x14ac:dyDescent="0.3">
      <c r="C2573" s="46"/>
      <c r="D2573" s="46"/>
      <c r="E2573" s="46"/>
      <c r="F2573" s="122"/>
      <c r="G2573" s="122"/>
      <c r="H2573" s="78" t="str">
        <f t="shared" si="897"/>
        <v/>
      </c>
      <c r="I2573" s="78" t="str">
        <f t="shared" si="898"/>
        <v/>
      </c>
      <c r="J2573" s="16"/>
      <c r="K2573" s="46" t="str">
        <f t="shared" si="899"/>
        <v/>
      </c>
      <c r="L2573" s="16"/>
      <c r="M2573" s="16"/>
      <c r="N2573" s="46"/>
      <c r="O2573" s="47" t="str">
        <f t="shared" si="902"/>
        <v/>
      </c>
      <c r="P2573" s="47"/>
      <c r="Q2573" s="48" t="str">
        <f>IFERROR(VLOOKUP(E2573,Funcionários!$C$8:$E$207,3,FALSE),"")</f>
        <v/>
      </c>
      <c r="R2573" s="47"/>
      <c r="S2573" s="49" t="str">
        <f t="shared" si="903"/>
        <v/>
      </c>
      <c r="T2573" s="49">
        <v>2.5669999999999998E-2</v>
      </c>
      <c r="U2573" s="48" t="str">
        <f>IF(Funcionários!C2574=0,"",Funcionários!C2574)</f>
        <v/>
      </c>
      <c r="V2573" s="50">
        <f>IF(U2573="",0,IF(COUNTIFS($E$7:$E$3006,U2573,$I$7:$I$3006,'RC'!$E$6)=0,0,COUNTIFS($M$7:$M$3006,"Concluída no prazo",$E$7:$E$3006,U2573,$I$7:$I$3006,'RC'!$E$6)/COUNTIFS($E$7:$E$3006,U2573,$I$7:$I$3006,'RC'!$E$6)))</f>
        <v>0</v>
      </c>
      <c r="W2573" s="49">
        <f>SUMIFS($J$7:$J$3006,$E$7:$E$3006,U2573,$I$7:$I$3006,'RC'!$E$6)+SUMIFS($L$7:$L$3006,$E$7:$E$3006,U2573,$I$7:$I$3006,'RC'!$E$6)</f>
        <v>0</v>
      </c>
      <c r="X2573" s="48">
        <f>COUNTIFS($E$7:$E$3006,U2573,$I$7:$I$3006,'RC'!$E$6)</f>
        <v>0</v>
      </c>
      <c r="Y2573" s="48"/>
      <c r="Z2573" s="51" t="str">
        <f>IF(AQ2573='RC'!$E$6,AC2573*1000+AD2573,"")</f>
        <v/>
      </c>
      <c r="AA2573" s="51" t="str">
        <f>IF(AB2573="","",IF(AQ2573='RC'!$E$6,AC2573*1000-AD2573,""))</f>
        <v/>
      </c>
      <c r="AB2573" s="48" t="str">
        <f>IFERROR(VLOOKUP(E2573,Funcionários!$C$8:$E$207,3,FALSE),"")</f>
        <v/>
      </c>
      <c r="AC2573" s="50" t="str">
        <f>IF(AB2573="","",IF(COUNTIFS($AB$7:$AB$3006,AB2573,$AQ$7:$AQ$3006,'RC'!$E$6)=0,"",COUNTIFS($M$7:$M$3006,"Concluída no prazo",$AB$7:$AB$3006,AB2573,$AQ$7:$AQ$3006,'RC'!$E$6)/COUNTIFS($AB$7:$AB$3006,AB2573,$AQ$7:$AQ$3006,'RC'!$E$6)))</f>
        <v/>
      </c>
      <c r="AD2573" s="48">
        <f>SUMIF($AQ$7:$AQ$3006,'RC'!$E$6,$J$7:$J$3006)+SUMIF($AQ$7:$AQ$3006,'RC'!$E$6,$L$7:$L$3006)</f>
        <v>21</v>
      </c>
      <c r="AF2573" s="48">
        <v>2.4339999999992101E-2</v>
      </c>
      <c r="AG2573" s="48">
        <f>IF(OR(AQ2573="",AQ2573&lt;&gt;'RC'!$E$6,AB2573&lt;&gt;'RC'!$D$21),0,1)</f>
        <v>0</v>
      </c>
      <c r="AH2573" s="48">
        <f t="shared" si="900"/>
        <v>2.4339999999992101E-2</v>
      </c>
      <c r="AI2573" s="48" t="str">
        <f t="shared" si="882"/>
        <v/>
      </c>
      <c r="AJ2573" s="48" t="str">
        <f t="shared" si="883"/>
        <v/>
      </c>
      <c r="AK2573" s="52" t="str">
        <f t="shared" si="884"/>
        <v/>
      </c>
      <c r="AL2573" s="52" t="str">
        <f t="shared" si="885"/>
        <v/>
      </c>
      <c r="AM2573" s="48" t="str">
        <f t="shared" si="886"/>
        <v/>
      </c>
      <c r="AN2573" s="48" t="str">
        <f t="shared" si="887"/>
        <v/>
      </c>
      <c r="AP2573" s="18" t="str">
        <f t="shared" si="888"/>
        <v/>
      </c>
      <c r="AQ2573" s="18" t="str">
        <f t="shared" si="889"/>
        <v/>
      </c>
      <c r="AR2573" s="18">
        <v>2.4340000000000001E-2</v>
      </c>
      <c r="AS2573" s="18">
        <f>IF(AF!$D$27="Todos",1,IF(M2573=AF!$D$27,1,0))</f>
        <v>1</v>
      </c>
      <c r="AT2573" s="53">
        <f>IF(AND(E2573=AF!$D$6,OR(LT!M2573=AF!$D$27,AF!$D$27="Todos"),OR(AP2573=AF!$E$8,AQ2573=AF!$E$8)),AR2573+AS2573,0)</f>
        <v>0</v>
      </c>
      <c r="AU2573" s="18" t="str">
        <f t="shared" si="890"/>
        <v/>
      </c>
      <c r="AV2573" s="54" t="str">
        <f t="shared" si="891"/>
        <v/>
      </c>
      <c r="AW2573" s="54" t="str">
        <f t="shared" si="892"/>
        <v/>
      </c>
      <c r="AX2573" s="18" t="str">
        <f t="shared" si="893"/>
        <v/>
      </c>
      <c r="AY2573" s="18" t="str">
        <f t="shared" si="894"/>
        <v/>
      </c>
      <c r="BA2573" s="18">
        <f>IF($E2573=AF!$D$6,IF($M2573="Concluída no prazo",2,IF($M2573="Concluída com atraso",1,0)),0)</f>
        <v>0</v>
      </c>
      <c r="BB2573" s="18">
        <f>IF($E2573=AF!$D$6,IF($M2573="Atrasada",2,IF($M2573="Concluída com atraso",1,0)),0)</f>
        <v>0</v>
      </c>
      <c r="BC2573" s="18">
        <v>2.5669999999999998E-2</v>
      </c>
      <c r="BD2573" s="18">
        <f t="shared" si="901"/>
        <v>2.5669999999999998E-2</v>
      </c>
      <c r="BE2573" s="18">
        <f t="shared" si="901"/>
        <v>2.5669999999999998E-2</v>
      </c>
      <c r="BF2573" s="18" t="str">
        <f t="shared" si="895"/>
        <v/>
      </c>
      <c r="BN2573" s="18" t="str">
        <f t="shared" si="896"/>
        <v>s</v>
      </c>
    </row>
    <row r="2574" spans="3:66" ht="50.1" customHeight="1" thickTop="1" thickBot="1" x14ac:dyDescent="0.3">
      <c r="C2574" s="46"/>
      <c r="D2574" s="46"/>
      <c r="E2574" s="46"/>
      <c r="F2574" s="122"/>
      <c r="G2574" s="122"/>
      <c r="H2574" s="78" t="str">
        <f t="shared" si="897"/>
        <v/>
      </c>
      <c r="I2574" s="78" t="str">
        <f t="shared" si="898"/>
        <v/>
      </c>
      <c r="J2574" s="16"/>
      <c r="K2574" s="46" t="str">
        <f t="shared" si="899"/>
        <v/>
      </c>
      <c r="L2574" s="16"/>
      <c r="M2574" s="16"/>
      <c r="N2574" s="46"/>
      <c r="O2574" s="47" t="str">
        <f t="shared" si="902"/>
        <v/>
      </c>
      <c r="P2574" s="47"/>
      <c r="Q2574" s="48" t="str">
        <f>IFERROR(VLOOKUP(E2574,Funcionários!$C$8:$E$207,3,FALSE),"")</f>
        <v/>
      </c>
      <c r="R2574" s="47"/>
      <c r="S2574" s="49" t="str">
        <f t="shared" si="903"/>
        <v/>
      </c>
      <c r="T2574" s="49">
        <v>2.5680000000000001E-2</v>
      </c>
      <c r="U2574" s="48" t="str">
        <f>IF(Funcionários!C2575=0,"",Funcionários!C2575)</f>
        <v/>
      </c>
      <c r="V2574" s="50">
        <f>IF(U2574="",0,IF(COUNTIFS($E$7:$E$3006,U2574,$I$7:$I$3006,'RC'!$E$6)=0,0,COUNTIFS($M$7:$M$3006,"Concluída no prazo",$E$7:$E$3006,U2574,$I$7:$I$3006,'RC'!$E$6)/COUNTIFS($E$7:$E$3006,U2574,$I$7:$I$3006,'RC'!$E$6)))</f>
        <v>0</v>
      </c>
      <c r="W2574" s="49">
        <f>SUMIFS($J$7:$J$3006,$E$7:$E$3006,U2574,$I$7:$I$3006,'RC'!$E$6)+SUMIFS($L$7:$L$3006,$E$7:$E$3006,U2574,$I$7:$I$3006,'RC'!$E$6)</f>
        <v>0</v>
      </c>
      <c r="X2574" s="48">
        <f>COUNTIFS($E$7:$E$3006,U2574,$I$7:$I$3006,'RC'!$E$6)</f>
        <v>0</v>
      </c>
      <c r="Y2574" s="48"/>
      <c r="Z2574" s="51" t="str">
        <f>IF(AQ2574='RC'!$E$6,AC2574*1000+AD2574,"")</f>
        <v/>
      </c>
      <c r="AA2574" s="51" t="str">
        <f>IF(AB2574="","",IF(AQ2574='RC'!$E$6,AC2574*1000-AD2574,""))</f>
        <v/>
      </c>
      <c r="AB2574" s="48" t="str">
        <f>IFERROR(VLOOKUP(E2574,Funcionários!$C$8:$E$207,3,FALSE),"")</f>
        <v/>
      </c>
      <c r="AC2574" s="50" t="str">
        <f>IF(AB2574="","",IF(COUNTIFS($AB$7:$AB$3006,AB2574,$AQ$7:$AQ$3006,'RC'!$E$6)=0,"",COUNTIFS($M$7:$M$3006,"Concluída no prazo",$AB$7:$AB$3006,AB2574,$AQ$7:$AQ$3006,'RC'!$E$6)/COUNTIFS($AB$7:$AB$3006,AB2574,$AQ$7:$AQ$3006,'RC'!$E$6)))</f>
        <v/>
      </c>
      <c r="AD2574" s="48">
        <f>SUMIF($AQ$7:$AQ$3006,'RC'!$E$6,$J$7:$J$3006)+SUMIF($AQ$7:$AQ$3006,'RC'!$E$6,$L$7:$L$3006)</f>
        <v>21</v>
      </c>
      <c r="AF2574" s="48">
        <v>2.4329999999992101E-2</v>
      </c>
      <c r="AG2574" s="48">
        <f>IF(OR(AQ2574="",AQ2574&lt;&gt;'RC'!$E$6,AB2574&lt;&gt;'RC'!$D$21),0,1)</f>
        <v>0</v>
      </c>
      <c r="AH2574" s="48">
        <f t="shared" si="900"/>
        <v>2.4329999999992101E-2</v>
      </c>
      <c r="AI2574" s="48" t="str">
        <f t="shared" si="882"/>
        <v/>
      </c>
      <c r="AJ2574" s="48" t="str">
        <f t="shared" si="883"/>
        <v/>
      </c>
      <c r="AK2574" s="52" t="str">
        <f t="shared" si="884"/>
        <v/>
      </c>
      <c r="AL2574" s="52" t="str">
        <f t="shared" si="885"/>
        <v/>
      </c>
      <c r="AM2574" s="48" t="str">
        <f t="shared" si="886"/>
        <v/>
      </c>
      <c r="AN2574" s="48" t="str">
        <f t="shared" si="887"/>
        <v/>
      </c>
      <c r="AP2574" s="18" t="str">
        <f t="shared" si="888"/>
        <v/>
      </c>
      <c r="AQ2574" s="18" t="str">
        <f t="shared" si="889"/>
        <v/>
      </c>
      <c r="AR2574" s="18">
        <v>2.4330000000000001E-2</v>
      </c>
      <c r="AS2574" s="18">
        <f>IF(AF!$D$27="Todos",1,IF(M2574=AF!$D$27,1,0))</f>
        <v>1</v>
      </c>
      <c r="AT2574" s="53">
        <f>IF(AND(E2574=AF!$D$6,OR(LT!M2574=AF!$D$27,AF!$D$27="Todos"),OR(AP2574=AF!$E$8,AQ2574=AF!$E$8)),AR2574+AS2574,0)</f>
        <v>0</v>
      </c>
      <c r="AU2574" s="18" t="str">
        <f t="shared" si="890"/>
        <v/>
      </c>
      <c r="AV2574" s="54" t="str">
        <f t="shared" si="891"/>
        <v/>
      </c>
      <c r="AW2574" s="54" t="str">
        <f t="shared" si="892"/>
        <v/>
      </c>
      <c r="AX2574" s="18" t="str">
        <f t="shared" si="893"/>
        <v/>
      </c>
      <c r="AY2574" s="18" t="str">
        <f t="shared" si="894"/>
        <v/>
      </c>
      <c r="BA2574" s="18">
        <f>IF($E2574=AF!$D$6,IF($M2574="Concluída no prazo",2,IF($M2574="Concluída com atraso",1,0)),0)</f>
        <v>0</v>
      </c>
      <c r="BB2574" s="18">
        <f>IF($E2574=AF!$D$6,IF($M2574="Atrasada",2,IF($M2574="Concluída com atraso",1,0)),0)</f>
        <v>0</v>
      </c>
      <c r="BC2574" s="18">
        <v>2.5680000000000001E-2</v>
      </c>
      <c r="BD2574" s="18">
        <f t="shared" si="901"/>
        <v>2.5680000000000001E-2</v>
      </c>
      <c r="BE2574" s="18">
        <f t="shared" si="901"/>
        <v>2.5680000000000001E-2</v>
      </c>
      <c r="BF2574" s="18" t="str">
        <f t="shared" si="895"/>
        <v/>
      </c>
      <c r="BN2574" s="18" t="str">
        <f t="shared" si="896"/>
        <v>s</v>
      </c>
    </row>
    <row r="2575" spans="3:66" ht="50.1" customHeight="1" thickTop="1" thickBot="1" x14ac:dyDescent="0.3">
      <c r="C2575" s="46"/>
      <c r="D2575" s="46"/>
      <c r="E2575" s="46"/>
      <c r="F2575" s="122"/>
      <c r="G2575" s="122"/>
      <c r="H2575" s="78" t="str">
        <f t="shared" si="897"/>
        <v/>
      </c>
      <c r="I2575" s="78" t="str">
        <f t="shared" si="898"/>
        <v/>
      </c>
      <c r="J2575" s="16"/>
      <c r="K2575" s="46" t="str">
        <f t="shared" si="899"/>
        <v/>
      </c>
      <c r="L2575" s="16"/>
      <c r="M2575" s="16"/>
      <c r="N2575" s="46"/>
      <c r="O2575" s="47" t="str">
        <f t="shared" si="902"/>
        <v/>
      </c>
      <c r="P2575" s="47"/>
      <c r="Q2575" s="48" t="str">
        <f>IFERROR(VLOOKUP(E2575,Funcionários!$C$8:$E$207,3,FALSE),"")</f>
        <v/>
      </c>
      <c r="R2575" s="47"/>
      <c r="S2575" s="49" t="str">
        <f t="shared" si="903"/>
        <v/>
      </c>
      <c r="T2575" s="49">
        <v>2.5690000000000001E-2</v>
      </c>
      <c r="U2575" s="48" t="str">
        <f>IF(Funcionários!C2576=0,"",Funcionários!C2576)</f>
        <v/>
      </c>
      <c r="V2575" s="50">
        <f>IF(U2575="",0,IF(COUNTIFS($E$7:$E$3006,U2575,$I$7:$I$3006,'RC'!$E$6)=0,0,COUNTIFS($M$7:$M$3006,"Concluída no prazo",$E$7:$E$3006,U2575,$I$7:$I$3006,'RC'!$E$6)/COUNTIFS($E$7:$E$3006,U2575,$I$7:$I$3006,'RC'!$E$6)))</f>
        <v>0</v>
      </c>
      <c r="W2575" s="49">
        <f>SUMIFS($J$7:$J$3006,$E$7:$E$3006,U2575,$I$7:$I$3006,'RC'!$E$6)+SUMIFS($L$7:$L$3006,$E$7:$E$3006,U2575,$I$7:$I$3006,'RC'!$E$6)</f>
        <v>0</v>
      </c>
      <c r="X2575" s="48">
        <f>COUNTIFS($E$7:$E$3006,U2575,$I$7:$I$3006,'RC'!$E$6)</f>
        <v>0</v>
      </c>
      <c r="Y2575" s="48"/>
      <c r="Z2575" s="51" t="str">
        <f>IF(AQ2575='RC'!$E$6,AC2575*1000+AD2575,"")</f>
        <v/>
      </c>
      <c r="AA2575" s="51" t="str">
        <f>IF(AB2575="","",IF(AQ2575='RC'!$E$6,AC2575*1000-AD2575,""))</f>
        <v/>
      </c>
      <c r="AB2575" s="48" t="str">
        <f>IFERROR(VLOOKUP(E2575,Funcionários!$C$8:$E$207,3,FALSE),"")</f>
        <v/>
      </c>
      <c r="AC2575" s="50" t="str">
        <f>IF(AB2575="","",IF(COUNTIFS($AB$7:$AB$3006,AB2575,$AQ$7:$AQ$3006,'RC'!$E$6)=0,"",COUNTIFS($M$7:$M$3006,"Concluída no prazo",$AB$7:$AB$3006,AB2575,$AQ$7:$AQ$3006,'RC'!$E$6)/COUNTIFS($AB$7:$AB$3006,AB2575,$AQ$7:$AQ$3006,'RC'!$E$6)))</f>
        <v/>
      </c>
      <c r="AD2575" s="48">
        <f>SUMIF($AQ$7:$AQ$3006,'RC'!$E$6,$J$7:$J$3006)+SUMIF($AQ$7:$AQ$3006,'RC'!$E$6,$L$7:$L$3006)</f>
        <v>21</v>
      </c>
      <c r="AF2575" s="48">
        <v>2.4319999999992101E-2</v>
      </c>
      <c r="AG2575" s="48">
        <f>IF(OR(AQ2575="",AQ2575&lt;&gt;'RC'!$E$6,AB2575&lt;&gt;'RC'!$D$21),0,1)</f>
        <v>0</v>
      </c>
      <c r="AH2575" s="48">
        <f t="shared" si="900"/>
        <v>2.4319999999992101E-2</v>
      </c>
      <c r="AI2575" s="48" t="str">
        <f t="shared" si="882"/>
        <v/>
      </c>
      <c r="AJ2575" s="48" t="str">
        <f t="shared" si="883"/>
        <v/>
      </c>
      <c r="AK2575" s="52" t="str">
        <f t="shared" si="884"/>
        <v/>
      </c>
      <c r="AL2575" s="52" t="str">
        <f t="shared" si="885"/>
        <v/>
      </c>
      <c r="AM2575" s="48" t="str">
        <f t="shared" si="886"/>
        <v/>
      </c>
      <c r="AN2575" s="48" t="str">
        <f t="shared" si="887"/>
        <v/>
      </c>
      <c r="AP2575" s="18" t="str">
        <f t="shared" si="888"/>
        <v/>
      </c>
      <c r="AQ2575" s="18" t="str">
        <f t="shared" si="889"/>
        <v/>
      </c>
      <c r="AR2575" s="18">
        <v>2.4320000000000001E-2</v>
      </c>
      <c r="AS2575" s="18">
        <f>IF(AF!$D$27="Todos",1,IF(M2575=AF!$D$27,1,0))</f>
        <v>1</v>
      </c>
      <c r="AT2575" s="53">
        <f>IF(AND(E2575=AF!$D$6,OR(LT!M2575=AF!$D$27,AF!$D$27="Todos"),OR(AP2575=AF!$E$8,AQ2575=AF!$E$8)),AR2575+AS2575,0)</f>
        <v>0</v>
      </c>
      <c r="AU2575" s="18" t="str">
        <f t="shared" si="890"/>
        <v/>
      </c>
      <c r="AV2575" s="54" t="str">
        <f t="shared" si="891"/>
        <v/>
      </c>
      <c r="AW2575" s="54" t="str">
        <f t="shared" si="892"/>
        <v/>
      </c>
      <c r="AX2575" s="18" t="str">
        <f t="shared" si="893"/>
        <v/>
      </c>
      <c r="AY2575" s="18" t="str">
        <f t="shared" si="894"/>
        <v/>
      </c>
      <c r="BA2575" s="18">
        <f>IF($E2575=AF!$D$6,IF($M2575="Concluída no prazo",2,IF($M2575="Concluída com atraso",1,0)),0)</f>
        <v>0</v>
      </c>
      <c r="BB2575" s="18">
        <f>IF($E2575=AF!$D$6,IF($M2575="Atrasada",2,IF($M2575="Concluída com atraso",1,0)),0)</f>
        <v>0</v>
      </c>
      <c r="BC2575" s="18">
        <v>2.5690000000000001E-2</v>
      </c>
      <c r="BD2575" s="18">
        <f t="shared" si="901"/>
        <v>2.5690000000000001E-2</v>
      </c>
      <c r="BE2575" s="18">
        <f t="shared" si="901"/>
        <v>2.5690000000000001E-2</v>
      </c>
      <c r="BF2575" s="18" t="str">
        <f t="shared" si="895"/>
        <v/>
      </c>
      <c r="BN2575" s="18" t="str">
        <f t="shared" si="896"/>
        <v>s</v>
      </c>
    </row>
    <row r="2576" spans="3:66" ht="50.1" customHeight="1" thickTop="1" thickBot="1" x14ac:dyDescent="0.3">
      <c r="C2576" s="46"/>
      <c r="D2576" s="46"/>
      <c r="E2576" s="46"/>
      <c r="F2576" s="122"/>
      <c r="G2576" s="122"/>
      <c r="H2576" s="78" t="str">
        <f t="shared" si="897"/>
        <v/>
      </c>
      <c r="I2576" s="78" t="str">
        <f t="shared" si="898"/>
        <v/>
      </c>
      <c r="J2576" s="16"/>
      <c r="K2576" s="46" t="str">
        <f t="shared" si="899"/>
        <v/>
      </c>
      <c r="L2576" s="16"/>
      <c r="M2576" s="16"/>
      <c r="N2576" s="46"/>
      <c r="O2576" s="47" t="str">
        <f t="shared" si="902"/>
        <v/>
      </c>
      <c r="P2576" s="47"/>
      <c r="Q2576" s="48" t="str">
        <f>IFERROR(VLOOKUP(E2576,Funcionários!$C$8:$E$207,3,FALSE),"")</f>
        <v/>
      </c>
      <c r="R2576" s="47"/>
      <c r="S2576" s="49" t="str">
        <f t="shared" si="903"/>
        <v/>
      </c>
      <c r="T2576" s="49">
        <v>2.5700000000000001E-2</v>
      </c>
      <c r="U2576" s="48" t="str">
        <f>IF(Funcionários!C2577=0,"",Funcionários!C2577)</f>
        <v/>
      </c>
      <c r="V2576" s="50">
        <f>IF(U2576="",0,IF(COUNTIFS($E$7:$E$3006,U2576,$I$7:$I$3006,'RC'!$E$6)=0,0,COUNTIFS($M$7:$M$3006,"Concluída no prazo",$E$7:$E$3006,U2576,$I$7:$I$3006,'RC'!$E$6)/COUNTIFS($E$7:$E$3006,U2576,$I$7:$I$3006,'RC'!$E$6)))</f>
        <v>0</v>
      </c>
      <c r="W2576" s="49">
        <f>SUMIFS($J$7:$J$3006,$E$7:$E$3006,U2576,$I$7:$I$3006,'RC'!$E$6)+SUMIFS($L$7:$L$3006,$E$7:$E$3006,U2576,$I$7:$I$3006,'RC'!$E$6)</f>
        <v>0</v>
      </c>
      <c r="X2576" s="48">
        <f>COUNTIFS($E$7:$E$3006,U2576,$I$7:$I$3006,'RC'!$E$6)</f>
        <v>0</v>
      </c>
      <c r="Y2576" s="48"/>
      <c r="Z2576" s="51" t="str">
        <f>IF(AQ2576='RC'!$E$6,AC2576*1000+AD2576,"")</f>
        <v/>
      </c>
      <c r="AA2576" s="51" t="str">
        <f>IF(AB2576="","",IF(AQ2576='RC'!$E$6,AC2576*1000-AD2576,""))</f>
        <v/>
      </c>
      <c r="AB2576" s="48" t="str">
        <f>IFERROR(VLOOKUP(E2576,Funcionários!$C$8:$E$207,3,FALSE),"")</f>
        <v/>
      </c>
      <c r="AC2576" s="50" t="str">
        <f>IF(AB2576="","",IF(COUNTIFS($AB$7:$AB$3006,AB2576,$AQ$7:$AQ$3006,'RC'!$E$6)=0,"",COUNTIFS($M$7:$M$3006,"Concluída no prazo",$AB$7:$AB$3006,AB2576,$AQ$7:$AQ$3006,'RC'!$E$6)/COUNTIFS($AB$7:$AB$3006,AB2576,$AQ$7:$AQ$3006,'RC'!$E$6)))</f>
        <v/>
      </c>
      <c r="AD2576" s="48">
        <f>SUMIF($AQ$7:$AQ$3006,'RC'!$E$6,$J$7:$J$3006)+SUMIF($AQ$7:$AQ$3006,'RC'!$E$6,$L$7:$L$3006)</f>
        <v>21</v>
      </c>
      <c r="AF2576" s="48">
        <v>2.4309999999992098E-2</v>
      </c>
      <c r="AG2576" s="48">
        <f>IF(OR(AQ2576="",AQ2576&lt;&gt;'RC'!$E$6,AB2576&lt;&gt;'RC'!$D$21),0,1)</f>
        <v>0</v>
      </c>
      <c r="AH2576" s="48">
        <f t="shared" si="900"/>
        <v>2.4309999999992098E-2</v>
      </c>
      <c r="AI2576" s="48" t="str">
        <f t="shared" si="882"/>
        <v/>
      </c>
      <c r="AJ2576" s="48" t="str">
        <f t="shared" si="883"/>
        <v/>
      </c>
      <c r="AK2576" s="52" t="str">
        <f t="shared" si="884"/>
        <v/>
      </c>
      <c r="AL2576" s="52" t="str">
        <f t="shared" si="885"/>
        <v/>
      </c>
      <c r="AM2576" s="48" t="str">
        <f t="shared" si="886"/>
        <v/>
      </c>
      <c r="AN2576" s="48" t="str">
        <f t="shared" si="887"/>
        <v/>
      </c>
      <c r="AP2576" s="18" t="str">
        <f t="shared" si="888"/>
        <v/>
      </c>
      <c r="AQ2576" s="18" t="str">
        <f t="shared" si="889"/>
        <v/>
      </c>
      <c r="AR2576" s="18">
        <v>2.4309999999999998E-2</v>
      </c>
      <c r="AS2576" s="18">
        <f>IF(AF!$D$27="Todos",1,IF(M2576=AF!$D$27,1,0))</f>
        <v>1</v>
      </c>
      <c r="AT2576" s="53">
        <f>IF(AND(E2576=AF!$D$6,OR(LT!M2576=AF!$D$27,AF!$D$27="Todos"),OR(AP2576=AF!$E$8,AQ2576=AF!$E$8)),AR2576+AS2576,0)</f>
        <v>0</v>
      </c>
      <c r="AU2576" s="18" t="str">
        <f t="shared" si="890"/>
        <v/>
      </c>
      <c r="AV2576" s="54" t="str">
        <f t="shared" si="891"/>
        <v/>
      </c>
      <c r="AW2576" s="54" t="str">
        <f t="shared" si="892"/>
        <v/>
      </c>
      <c r="AX2576" s="18" t="str">
        <f t="shared" si="893"/>
        <v/>
      </c>
      <c r="AY2576" s="18" t="str">
        <f t="shared" si="894"/>
        <v/>
      </c>
      <c r="BA2576" s="18">
        <f>IF($E2576=AF!$D$6,IF($M2576="Concluída no prazo",2,IF($M2576="Concluída com atraso",1,0)),0)</f>
        <v>0</v>
      </c>
      <c r="BB2576" s="18">
        <f>IF($E2576=AF!$D$6,IF($M2576="Atrasada",2,IF($M2576="Concluída com atraso",1,0)),0)</f>
        <v>0</v>
      </c>
      <c r="BC2576" s="18">
        <v>2.5700000000000001E-2</v>
      </c>
      <c r="BD2576" s="18">
        <f t="shared" si="901"/>
        <v>2.5700000000000001E-2</v>
      </c>
      <c r="BE2576" s="18">
        <f t="shared" si="901"/>
        <v>2.5700000000000001E-2</v>
      </c>
      <c r="BF2576" s="18" t="str">
        <f t="shared" si="895"/>
        <v/>
      </c>
      <c r="BN2576" s="18" t="str">
        <f t="shared" si="896"/>
        <v>s</v>
      </c>
    </row>
    <row r="2577" spans="3:66" ht="50.1" customHeight="1" thickTop="1" thickBot="1" x14ac:dyDescent="0.3">
      <c r="C2577" s="46"/>
      <c r="D2577" s="46"/>
      <c r="E2577" s="46"/>
      <c r="F2577" s="122"/>
      <c r="G2577" s="122"/>
      <c r="H2577" s="78" t="str">
        <f t="shared" si="897"/>
        <v/>
      </c>
      <c r="I2577" s="78" t="str">
        <f t="shared" si="898"/>
        <v/>
      </c>
      <c r="J2577" s="16"/>
      <c r="K2577" s="46" t="str">
        <f t="shared" si="899"/>
        <v/>
      </c>
      <c r="L2577" s="16"/>
      <c r="M2577" s="16"/>
      <c r="N2577" s="46"/>
      <c r="O2577" s="47" t="str">
        <f t="shared" si="902"/>
        <v/>
      </c>
      <c r="P2577" s="47"/>
      <c r="Q2577" s="48" t="str">
        <f>IFERROR(VLOOKUP(E2577,Funcionários!$C$8:$E$207,3,FALSE),"")</f>
        <v/>
      </c>
      <c r="R2577" s="47"/>
      <c r="S2577" s="49" t="str">
        <f t="shared" si="903"/>
        <v/>
      </c>
      <c r="T2577" s="49">
        <v>2.571E-2</v>
      </c>
      <c r="U2577" s="48" t="str">
        <f>IF(Funcionários!C2578=0,"",Funcionários!C2578)</f>
        <v/>
      </c>
      <c r="V2577" s="50">
        <f>IF(U2577="",0,IF(COUNTIFS($E$7:$E$3006,U2577,$I$7:$I$3006,'RC'!$E$6)=0,0,COUNTIFS($M$7:$M$3006,"Concluída no prazo",$E$7:$E$3006,U2577,$I$7:$I$3006,'RC'!$E$6)/COUNTIFS($E$7:$E$3006,U2577,$I$7:$I$3006,'RC'!$E$6)))</f>
        <v>0</v>
      </c>
      <c r="W2577" s="49">
        <f>SUMIFS($J$7:$J$3006,$E$7:$E$3006,U2577,$I$7:$I$3006,'RC'!$E$6)+SUMIFS($L$7:$L$3006,$E$7:$E$3006,U2577,$I$7:$I$3006,'RC'!$E$6)</f>
        <v>0</v>
      </c>
      <c r="X2577" s="48">
        <f>COUNTIFS($E$7:$E$3006,U2577,$I$7:$I$3006,'RC'!$E$6)</f>
        <v>0</v>
      </c>
      <c r="Y2577" s="48"/>
      <c r="Z2577" s="51" t="str">
        <f>IF(AQ2577='RC'!$E$6,AC2577*1000+AD2577,"")</f>
        <v/>
      </c>
      <c r="AA2577" s="51" t="str">
        <f>IF(AB2577="","",IF(AQ2577='RC'!$E$6,AC2577*1000-AD2577,""))</f>
        <v/>
      </c>
      <c r="AB2577" s="48" t="str">
        <f>IFERROR(VLOOKUP(E2577,Funcionários!$C$8:$E$207,3,FALSE),"")</f>
        <v/>
      </c>
      <c r="AC2577" s="50" t="str">
        <f>IF(AB2577="","",IF(COUNTIFS($AB$7:$AB$3006,AB2577,$AQ$7:$AQ$3006,'RC'!$E$6)=0,"",COUNTIFS($M$7:$M$3006,"Concluída no prazo",$AB$7:$AB$3006,AB2577,$AQ$7:$AQ$3006,'RC'!$E$6)/COUNTIFS($AB$7:$AB$3006,AB2577,$AQ$7:$AQ$3006,'RC'!$E$6)))</f>
        <v/>
      </c>
      <c r="AD2577" s="48">
        <f>SUMIF($AQ$7:$AQ$3006,'RC'!$E$6,$J$7:$J$3006)+SUMIF($AQ$7:$AQ$3006,'RC'!$E$6,$L$7:$L$3006)</f>
        <v>21</v>
      </c>
      <c r="AF2577" s="48">
        <v>2.4299999999992099E-2</v>
      </c>
      <c r="AG2577" s="48">
        <f>IF(OR(AQ2577="",AQ2577&lt;&gt;'RC'!$E$6,AB2577&lt;&gt;'RC'!$D$21),0,1)</f>
        <v>0</v>
      </c>
      <c r="AH2577" s="48">
        <f t="shared" si="900"/>
        <v>2.4299999999992099E-2</v>
      </c>
      <c r="AI2577" s="48" t="str">
        <f t="shared" si="882"/>
        <v/>
      </c>
      <c r="AJ2577" s="48" t="str">
        <f t="shared" si="883"/>
        <v/>
      </c>
      <c r="AK2577" s="52" t="str">
        <f t="shared" si="884"/>
        <v/>
      </c>
      <c r="AL2577" s="52" t="str">
        <f t="shared" si="885"/>
        <v/>
      </c>
      <c r="AM2577" s="48" t="str">
        <f t="shared" si="886"/>
        <v/>
      </c>
      <c r="AN2577" s="48" t="str">
        <f t="shared" si="887"/>
        <v/>
      </c>
      <c r="AP2577" s="18" t="str">
        <f t="shared" si="888"/>
        <v/>
      </c>
      <c r="AQ2577" s="18" t="str">
        <f t="shared" si="889"/>
        <v/>
      </c>
      <c r="AR2577" s="18">
        <v>2.4299999999999999E-2</v>
      </c>
      <c r="AS2577" s="18">
        <f>IF(AF!$D$27="Todos",1,IF(M2577=AF!$D$27,1,0))</f>
        <v>1</v>
      </c>
      <c r="AT2577" s="53">
        <f>IF(AND(E2577=AF!$D$6,OR(LT!M2577=AF!$D$27,AF!$D$27="Todos"),OR(AP2577=AF!$E$8,AQ2577=AF!$E$8)),AR2577+AS2577,0)</f>
        <v>0</v>
      </c>
      <c r="AU2577" s="18" t="str">
        <f t="shared" si="890"/>
        <v/>
      </c>
      <c r="AV2577" s="54" t="str">
        <f t="shared" si="891"/>
        <v/>
      </c>
      <c r="AW2577" s="54" t="str">
        <f t="shared" si="892"/>
        <v/>
      </c>
      <c r="AX2577" s="18" t="str">
        <f t="shared" si="893"/>
        <v/>
      </c>
      <c r="AY2577" s="18" t="str">
        <f t="shared" si="894"/>
        <v/>
      </c>
      <c r="BA2577" s="18">
        <f>IF($E2577=AF!$D$6,IF($M2577="Concluída no prazo",2,IF($M2577="Concluída com atraso",1,0)),0)</f>
        <v>0</v>
      </c>
      <c r="BB2577" s="18">
        <f>IF($E2577=AF!$D$6,IF($M2577="Atrasada",2,IF($M2577="Concluída com atraso",1,0)),0)</f>
        <v>0</v>
      </c>
      <c r="BC2577" s="18">
        <v>2.571E-2</v>
      </c>
      <c r="BD2577" s="18">
        <f t="shared" si="901"/>
        <v>2.571E-2</v>
      </c>
      <c r="BE2577" s="18">
        <f t="shared" si="901"/>
        <v>2.571E-2</v>
      </c>
      <c r="BF2577" s="18" t="str">
        <f t="shared" si="895"/>
        <v/>
      </c>
      <c r="BN2577" s="18" t="str">
        <f t="shared" si="896"/>
        <v>s</v>
      </c>
    </row>
    <row r="2578" spans="3:66" ht="50.1" customHeight="1" thickTop="1" thickBot="1" x14ac:dyDescent="0.3">
      <c r="C2578" s="46"/>
      <c r="D2578" s="46"/>
      <c r="E2578" s="46"/>
      <c r="F2578" s="122"/>
      <c r="G2578" s="122"/>
      <c r="H2578" s="78" t="str">
        <f t="shared" si="897"/>
        <v/>
      </c>
      <c r="I2578" s="78" t="str">
        <f t="shared" si="898"/>
        <v/>
      </c>
      <c r="J2578" s="16"/>
      <c r="K2578" s="46" t="str">
        <f t="shared" si="899"/>
        <v/>
      </c>
      <c r="L2578" s="16"/>
      <c r="M2578" s="16"/>
      <c r="N2578" s="46"/>
      <c r="O2578" s="47" t="str">
        <f t="shared" si="902"/>
        <v/>
      </c>
      <c r="P2578" s="47"/>
      <c r="Q2578" s="48" t="str">
        <f>IFERROR(VLOOKUP(E2578,Funcionários!$C$8:$E$207,3,FALSE),"")</f>
        <v/>
      </c>
      <c r="R2578" s="47"/>
      <c r="S2578" s="49" t="str">
        <f t="shared" si="903"/>
        <v/>
      </c>
      <c r="T2578" s="49">
        <v>2.572E-2</v>
      </c>
      <c r="U2578" s="48" t="str">
        <f>IF(Funcionários!C2579=0,"",Funcionários!C2579)</f>
        <v/>
      </c>
      <c r="V2578" s="50">
        <f>IF(U2578="",0,IF(COUNTIFS($E$7:$E$3006,U2578,$I$7:$I$3006,'RC'!$E$6)=0,0,COUNTIFS($M$7:$M$3006,"Concluída no prazo",$E$7:$E$3006,U2578,$I$7:$I$3006,'RC'!$E$6)/COUNTIFS($E$7:$E$3006,U2578,$I$7:$I$3006,'RC'!$E$6)))</f>
        <v>0</v>
      </c>
      <c r="W2578" s="49">
        <f>SUMIFS($J$7:$J$3006,$E$7:$E$3006,U2578,$I$7:$I$3006,'RC'!$E$6)+SUMIFS($L$7:$L$3006,$E$7:$E$3006,U2578,$I$7:$I$3006,'RC'!$E$6)</f>
        <v>0</v>
      </c>
      <c r="X2578" s="48">
        <f>COUNTIFS($E$7:$E$3006,U2578,$I$7:$I$3006,'RC'!$E$6)</f>
        <v>0</v>
      </c>
      <c r="Y2578" s="48"/>
      <c r="Z2578" s="51" t="str">
        <f>IF(AQ2578='RC'!$E$6,AC2578*1000+AD2578,"")</f>
        <v/>
      </c>
      <c r="AA2578" s="51" t="str">
        <f>IF(AB2578="","",IF(AQ2578='RC'!$E$6,AC2578*1000-AD2578,""))</f>
        <v/>
      </c>
      <c r="AB2578" s="48" t="str">
        <f>IFERROR(VLOOKUP(E2578,Funcionários!$C$8:$E$207,3,FALSE),"")</f>
        <v/>
      </c>
      <c r="AC2578" s="50" t="str">
        <f>IF(AB2578="","",IF(COUNTIFS($AB$7:$AB$3006,AB2578,$AQ$7:$AQ$3006,'RC'!$E$6)=0,"",COUNTIFS($M$7:$M$3006,"Concluída no prazo",$AB$7:$AB$3006,AB2578,$AQ$7:$AQ$3006,'RC'!$E$6)/COUNTIFS($AB$7:$AB$3006,AB2578,$AQ$7:$AQ$3006,'RC'!$E$6)))</f>
        <v/>
      </c>
      <c r="AD2578" s="48">
        <f>SUMIF($AQ$7:$AQ$3006,'RC'!$E$6,$J$7:$J$3006)+SUMIF($AQ$7:$AQ$3006,'RC'!$E$6,$L$7:$L$3006)</f>
        <v>21</v>
      </c>
      <c r="AF2578" s="48">
        <v>2.4289999999992099E-2</v>
      </c>
      <c r="AG2578" s="48">
        <f>IF(OR(AQ2578="",AQ2578&lt;&gt;'RC'!$E$6,AB2578&lt;&gt;'RC'!$D$21),0,1)</f>
        <v>0</v>
      </c>
      <c r="AH2578" s="48">
        <f t="shared" si="900"/>
        <v>2.4289999999992099E-2</v>
      </c>
      <c r="AI2578" s="48" t="str">
        <f t="shared" si="882"/>
        <v/>
      </c>
      <c r="AJ2578" s="48" t="str">
        <f t="shared" si="883"/>
        <v/>
      </c>
      <c r="AK2578" s="52" t="str">
        <f t="shared" si="884"/>
        <v/>
      </c>
      <c r="AL2578" s="52" t="str">
        <f t="shared" si="885"/>
        <v/>
      </c>
      <c r="AM2578" s="48" t="str">
        <f t="shared" si="886"/>
        <v/>
      </c>
      <c r="AN2578" s="48" t="str">
        <f t="shared" si="887"/>
        <v/>
      </c>
      <c r="AP2578" s="18" t="str">
        <f t="shared" si="888"/>
        <v/>
      </c>
      <c r="AQ2578" s="18" t="str">
        <f t="shared" si="889"/>
        <v/>
      </c>
      <c r="AR2578" s="18">
        <v>2.4289999999999999E-2</v>
      </c>
      <c r="AS2578" s="18">
        <f>IF(AF!$D$27="Todos",1,IF(M2578=AF!$D$27,1,0))</f>
        <v>1</v>
      </c>
      <c r="AT2578" s="53">
        <f>IF(AND(E2578=AF!$D$6,OR(LT!M2578=AF!$D$27,AF!$D$27="Todos"),OR(AP2578=AF!$E$8,AQ2578=AF!$E$8)),AR2578+AS2578,0)</f>
        <v>0</v>
      </c>
      <c r="AU2578" s="18" t="str">
        <f t="shared" si="890"/>
        <v/>
      </c>
      <c r="AV2578" s="54" t="str">
        <f t="shared" si="891"/>
        <v/>
      </c>
      <c r="AW2578" s="54" t="str">
        <f t="shared" si="892"/>
        <v/>
      </c>
      <c r="AX2578" s="18" t="str">
        <f t="shared" si="893"/>
        <v/>
      </c>
      <c r="AY2578" s="18" t="str">
        <f t="shared" si="894"/>
        <v/>
      </c>
      <c r="BA2578" s="18">
        <f>IF($E2578=AF!$D$6,IF($M2578="Concluída no prazo",2,IF($M2578="Concluída com atraso",1,0)),0)</f>
        <v>0</v>
      </c>
      <c r="BB2578" s="18">
        <f>IF($E2578=AF!$D$6,IF($M2578="Atrasada",2,IF($M2578="Concluída com atraso",1,0)),0)</f>
        <v>0</v>
      </c>
      <c r="BC2578" s="18">
        <v>2.572E-2</v>
      </c>
      <c r="BD2578" s="18">
        <f t="shared" si="901"/>
        <v>2.572E-2</v>
      </c>
      <c r="BE2578" s="18">
        <f t="shared" si="901"/>
        <v>2.572E-2</v>
      </c>
      <c r="BF2578" s="18" t="str">
        <f t="shared" si="895"/>
        <v/>
      </c>
      <c r="BN2578" s="18" t="str">
        <f t="shared" si="896"/>
        <v>s</v>
      </c>
    </row>
    <row r="2579" spans="3:66" ht="50.1" customHeight="1" thickTop="1" thickBot="1" x14ac:dyDescent="0.3">
      <c r="C2579" s="46"/>
      <c r="D2579" s="46"/>
      <c r="E2579" s="46"/>
      <c r="F2579" s="122"/>
      <c r="G2579" s="122"/>
      <c r="H2579" s="78" t="str">
        <f t="shared" si="897"/>
        <v/>
      </c>
      <c r="I2579" s="78" t="str">
        <f t="shared" si="898"/>
        <v/>
      </c>
      <c r="J2579" s="16"/>
      <c r="K2579" s="46" t="str">
        <f t="shared" si="899"/>
        <v/>
      </c>
      <c r="L2579" s="16"/>
      <c r="M2579" s="16"/>
      <c r="N2579" s="46"/>
      <c r="O2579" s="47" t="str">
        <f t="shared" si="902"/>
        <v/>
      </c>
      <c r="P2579" s="47"/>
      <c r="Q2579" s="48" t="str">
        <f>IFERROR(VLOOKUP(E2579,Funcionários!$C$8:$E$207,3,FALSE),"")</f>
        <v/>
      </c>
      <c r="R2579" s="47"/>
      <c r="S2579" s="49" t="str">
        <f t="shared" si="903"/>
        <v/>
      </c>
      <c r="T2579" s="49">
        <v>2.5729999999999999E-2</v>
      </c>
      <c r="U2579" s="48" t="str">
        <f>IF(Funcionários!C2580=0,"",Funcionários!C2580)</f>
        <v/>
      </c>
      <c r="V2579" s="50">
        <f>IF(U2579="",0,IF(COUNTIFS($E$7:$E$3006,U2579,$I$7:$I$3006,'RC'!$E$6)=0,0,COUNTIFS($M$7:$M$3006,"Concluída no prazo",$E$7:$E$3006,U2579,$I$7:$I$3006,'RC'!$E$6)/COUNTIFS($E$7:$E$3006,U2579,$I$7:$I$3006,'RC'!$E$6)))</f>
        <v>0</v>
      </c>
      <c r="W2579" s="49">
        <f>SUMIFS($J$7:$J$3006,$E$7:$E$3006,U2579,$I$7:$I$3006,'RC'!$E$6)+SUMIFS($L$7:$L$3006,$E$7:$E$3006,U2579,$I$7:$I$3006,'RC'!$E$6)</f>
        <v>0</v>
      </c>
      <c r="X2579" s="48">
        <f>COUNTIFS($E$7:$E$3006,U2579,$I$7:$I$3006,'RC'!$E$6)</f>
        <v>0</v>
      </c>
      <c r="Y2579" s="48"/>
      <c r="Z2579" s="51" t="str">
        <f>IF(AQ2579='RC'!$E$6,AC2579*1000+AD2579,"")</f>
        <v/>
      </c>
      <c r="AA2579" s="51" t="str">
        <f>IF(AB2579="","",IF(AQ2579='RC'!$E$6,AC2579*1000-AD2579,""))</f>
        <v/>
      </c>
      <c r="AB2579" s="48" t="str">
        <f>IFERROR(VLOOKUP(E2579,Funcionários!$C$8:$E$207,3,FALSE),"")</f>
        <v/>
      </c>
      <c r="AC2579" s="50" t="str">
        <f>IF(AB2579="","",IF(COUNTIFS($AB$7:$AB$3006,AB2579,$AQ$7:$AQ$3006,'RC'!$E$6)=0,"",COUNTIFS($M$7:$M$3006,"Concluída no prazo",$AB$7:$AB$3006,AB2579,$AQ$7:$AQ$3006,'RC'!$E$6)/COUNTIFS($AB$7:$AB$3006,AB2579,$AQ$7:$AQ$3006,'RC'!$E$6)))</f>
        <v/>
      </c>
      <c r="AD2579" s="48">
        <f>SUMIF($AQ$7:$AQ$3006,'RC'!$E$6,$J$7:$J$3006)+SUMIF($AQ$7:$AQ$3006,'RC'!$E$6,$L$7:$L$3006)</f>
        <v>21</v>
      </c>
      <c r="AF2579" s="48">
        <v>2.42799999999921E-2</v>
      </c>
      <c r="AG2579" s="48">
        <f>IF(OR(AQ2579="",AQ2579&lt;&gt;'RC'!$E$6,AB2579&lt;&gt;'RC'!$D$21),0,1)</f>
        <v>0</v>
      </c>
      <c r="AH2579" s="48">
        <f t="shared" si="900"/>
        <v>2.42799999999921E-2</v>
      </c>
      <c r="AI2579" s="48" t="str">
        <f t="shared" si="882"/>
        <v/>
      </c>
      <c r="AJ2579" s="48" t="str">
        <f t="shared" si="883"/>
        <v/>
      </c>
      <c r="AK2579" s="52" t="str">
        <f t="shared" si="884"/>
        <v/>
      </c>
      <c r="AL2579" s="52" t="str">
        <f t="shared" si="885"/>
        <v/>
      </c>
      <c r="AM2579" s="48" t="str">
        <f t="shared" si="886"/>
        <v/>
      </c>
      <c r="AN2579" s="48" t="str">
        <f t="shared" si="887"/>
        <v/>
      </c>
      <c r="AP2579" s="18" t="str">
        <f t="shared" si="888"/>
        <v/>
      </c>
      <c r="AQ2579" s="18" t="str">
        <f t="shared" si="889"/>
        <v/>
      </c>
      <c r="AR2579" s="18">
        <v>2.4279999999999999E-2</v>
      </c>
      <c r="AS2579" s="18">
        <f>IF(AF!$D$27="Todos",1,IF(M2579=AF!$D$27,1,0))</f>
        <v>1</v>
      </c>
      <c r="AT2579" s="53">
        <f>IF(AND(E2579=AF!$D$6,OR(LT!M2579=AF!$D$27,AF!$D$27="Todos"),OR(AP2579=AF!$E$8,AQ2579=AF!$E$8)),AR2579+AS2579,0)</f>
        <v>0</v>
      </c>
      <c r="AU2579" s="18" t="str">
        <f t="shared" si="890"/>
        <v/>
      </c>
      <c r="AV2579" s="54" t="str">
        <f t="shared" si="891"/>
        <v/>
      </c>
      <c r="AW2579" s="54" t="str">
        <f t="shared" si="892"/>
        <v/>
      </c>
      <c r="AX2579" s="18" t="str">
        <f t="shared" si="893"/>
        <v/>
      </c>
      <c r="AY2579" s="18" t="str">
        <f t="shared" si="894"/>
        <v/>
      </c>
      <c r="BA2579" s="18">
        <f>IF($E2579=AF!$D$6,IF($M2579="Concluída no prazo",2,IF($M2579="Concluída com atraso",1,0)),0)</f>
        <v>0</v>
      </c>
      <c r="BB2579" s="18">
        <f>IF($E2579=AF!$D$6,IF($M2579="Atrasada",2,IF($M2579="Concluída com atraso",1,0)),0)</f>
        <v>0</v>
      </c>
      <c r="BC2579" s="18">
        <v>2.5729999999999999E-2</v>
      </c>
      <c r="BD2579" s="18">
        <f t="shared" si="901"/>
        <v>2.5729999999999999E-2</v>
      </c>
      <c r="BE2579" s="18">
        <f t="shared" si="901"/>
        <v>2.5729999999999999E-2</v>
      </c>
      <c r="BF2579" s="18" t="str">
        <f t="shared" si="895"/>
        <v/>
      </c>
      <c r="BN2579" s="18" t="str">
        <f t="shared" si="896"/>
        <v>s</v>
      </c>
    </row>
    <row r="2580" spans="3:66" ht="50.1" customHeight="1" thickTop="1" thickBot="1" x14ac:dyDescent="0.3">
      <c r="C2580" s="46"/>
      <c r="D2580" s="46"/>
      <c r="E2580" s="46"/>
      <c r="F2580" s="122"/>
      <c r="G2580" s="122"/>
      <c r="H2580" s="78" t="str">
        <f t="shared" si="897"/>
        <v/>
      </c>
      <c r="I2580" s="78" t="str">
        <f t="shared" si="898"/>
        <v/>
      </c>
      <c r="J2580" s="16"/>
      <c r="K2580" s="46" t="str">
        <f t="shared" si="899"/>
        <v/>
      </c>
      <c r="L2580" s="16"/>
      <c r="M2580" s="16"/>
      <c r="N2580" s="46"/>
      <c r="O2580" s="47" t="str">
        <f t="shared" si="902"/>
        <v/>
      </c>
      <c r="P2580" s="47"/>
      <c r="Q2580" s="48" t="str">
        <f>IFERROR(VLOOKUP(E2580,Funcionários!$C$8:$E$207,3,FALSE),"")</f>
        <v/>
      </c>
      <c r="R2580" s="47"/>
      <c r="S2580" s="49" t="str">
        <f t="shared" si="903"/>
        <v/>
      </c>
      <c r="T2580" s="49">
        <v>2.5739999999999999E-2</v>
      </c>
      <c r="U2580" s="48" t="str">
        <f>IF(Funcionários!C2581=0,"",Funcionários!C2581)</f>
        <v/>
      </c>
      <c r="V2580" s="50">
        <f>IF(U2580="",0,IF(COUNTIFS($E$7:$E$3006,U2580,$I$7:$I$3006,'RC'!$E$6)=0,0,COUNTIFS($M$7:$M$3006,"Concluída no prazo",$E$7:$E$3006,U2580,$I$7:$I$3006,'RC'!$E$6)/COUNTIFS($E$7:$E$3006,U2580,$I$7:$I$3006,'RC'!$E$6)))</f>
        <v>0</v>
      </c>
      <c r="W2580" s="49">
        <f>SUMIFS($J$7:$J$3006,$E$7:$E$3006,U2580,$I$7:$I$3006,'RC'!$E$6)+SUMIFS($L$7:$L$3006,$E$7:$E$3006,U2580,$I$7:$I$3006,'RC'!$E$6)</f>
        <v>0</v>
      </c>
      <c r="X2580" s="48">
        <f>COUNTIFS($E$7:$E$3006,U2580,$I$7:$I$3006,'RC'!$E$6)</f>
        <v>0</v>
      </c>
      <c r="Y2580" s="48"/>
      <c r="Z2580" s="51" t="str">
        <f>IF(AQ2580='RC'!$E$6,AC2580*1000+AD2580,"")</f>
        <v/>
      </c>
      <c r="AA2580" s="51" t="str">
        <f>IF(AB2580="","",IF(AQ2580='RC'!$E$6,AC2580*1000-AD2580,""))</f>
        <v/>
      </c>
      <c r="AB2580" s="48" t="str">
        <f>IFERROR(VLOOKUP(E2580,Funcionários!$C$8:$E$207,3,FALSE),"")</f>
        <v/>
      </c>
      <c r="AC2580" s="50" t="str">
        <f>IF(AB2580="","",IF(COUNTIFS($AB$7:$AB$3006,AB2580,$AQ$7:$AQ$3006,'RC'!$E$6)=0,"",COUNTIFS($M$7:$M$3006,"Concluída no prazo",$AB$7:$AB$3006,AB2580,$AQ$7:$AQ$3006,'RC'!$E$6)/COUNTIFS($AB$7:$AB$3006,AB2580,$AQ$7:$AQ$3006,'RC'!$E$6)))</f>
        <v/>
      </c>
      <c r="AD2580" s="48">
        <f>SUMIF($AQ$7:$AQ$3006,'RC'!$E$6,$J$7:$J$3006)+SUMIF($AQ$7:$AQ$3006,'RC'!$E$6,$L$7:$L$3006)</f>
        <v>21</v>
      </c>
      <c r="AF2580" s="48">
        <v>2.42699999999921E-2</v>
      </c>
      <c r="AG2580" s="48">
        <f>IF(OR(AQ2580="",AQ2580&lt;&gt;'RC'!$E$6,AB2580&lt;&gt;'RC'!$D$21),0,1)</f>
        <v>0</v>
      </c>
      <c r="AH2580" s="48">
        <f t="shared" si="900"/>
        <v>2.42699999999921E-2</v>
      </c>
      <c r="AI2580" s="48" t="str">
        <f t="shared" si="882"/>
        <v/>
      </c>
      <c r="AJ2580" s="48" t="str">
        <f t="shared" si="883"/>
        <v/>
      </c>
      <c r="AK2580" s="52" t="str">
        <f t="shared" si="884"/>
        <v/>
      </c>
      <c r="AL2580" s="52" t="str">
        <f t="shared" si="885"/>
        <v/>
      </c>
      <c r="AM2580" s="48" t="str">
        <f t="shared" si="886"/>
        <v/>
      </c>
      <c r="AN2580" s="48" t="str">
        <f t="shared" si="887"/>
        <v/>
      </c>
      <c r="AP2580" s="18" t="str">
        <f t="shared" si="888"/>
        <v/>
      </c>
      <c r="AQ2580" s="18" t="str">
        <f t="shared" si="889"/>
        <v/>
      </c>
      <c r="AR2580" s="18">
        <v>2.427E-2</v>
      </c>
      <c r="AS2580" s="18">
        <f>IF(AF!$D$27="Todos",1,IF(M2580=AF!$D$27,1,0))</f>
        <v>1</v>
      </c>
      <c r="AT2580" s="53">
        <f>IF(AND(E2580=AF!$D$6,OR(LT!M2580=AF!$D$27,AF!$D$27="Todos"),OR(AP2580=AF!$E$8,AQ2580=AF!$E$8)),AR2580+AS2580,0)</f>
        <v>0</v>
      </c>
      <c r="AU2580" s="18" t="str">
        <f t="shared" si="890"/>
        <v/>
      </c>
      <c r="AV2580" s="54" t="str">
        <f t="shared" si="891"/>
        <v/>
      </c>
      <c r="AW2580" s="54" t="str">
        <f t="shared" si="892"/>
        <v/>
      </c>
      <c r="AX2580" s="18" t="str">
        <f t="shared" si="893"/>
        <v/>
      </c>
      <c r="AY2580" s="18" t="str">
        <f t="shared" si="894"/>
        <v/>
      </c>
      <c r="BA2580" s="18">
        <f>IF($E2580=AF!$D$6,IF($M2580="Concluída no prazo",2,IF($M2580="Concluída com atraso",1,0)),0)</f>
        <v>0</v>
      </c>
      <c r="BB2580" s="18">
        <f>IF($E2580=AF!$D$6,IF($M2580="Atrasada",2,IF($M2580="Concluída com atraso",1,0)),0)</f>
        <v>0</v>
      </c>
      <c r="BC2580" s="18">
        <v>2.5739999999999999E-2</v>
      </c>
      <c r="BD2580" s="18">
        <f t="shared" si="901"/>
        <v>2.5739999999999999E-2</v>
      </c>
      <c r="BE2580" s="18">
        <f t="shared" si="901"/>
        <v>2.5739999999999999E-2</v>
      </c>
      <c r="BF2580" s="18" t="str">
        <f t="shared" si="895"/>
        <v/>
      </c>
      <c r="BN2580" s="18" t="str">
        <f t="shared" si="896"/>
        <v>s</v>
      </c>
    </row>
    <row r="2581" spans="3:66" ht="50.1" customHeight="1" thickTop="1" thickBot="1" x14ac:dyDescent="0.3">
      <c r="C2581" s="46"/>
      <c r="D2581" s="46"/>
      <c r="E2581" s="46"/>
      <c r="F2581" s="122"/>
      <c r="G2581" s="122"/>
      <c r="H2581" s="78" t="str">
        <f t="shared" si="897"/>
        <v/>
      </c>
      <c r="I2581" s="78" t="str">
        <f t="shared" si="898"/>
        <v/>
      </c>
      <c r="J2581" s="16"/>
      <c r="K2581" s="46" t="str">
        <f t="shared" si="899"/>
        <v/>
      </c>
      <c r="L2581" s="16"/>
      <c r="M2581" s="16"/>
      <c r="N2581" s="46"/>
      <c r="O2581" s="47" t="str">
        <f t="shared" si="902"/>
        <v/>
      </c>
      <c r="P2581" s="47"/>
      <c r="Q2581" s="48" t="str">
        <f>IFERROR(VLOOKUP(E2581,Funcionários!$C$8:$E$207,3,FALSE),"")</f>
        <v/>
      </c>
      <c r="R2581" s="47"/>
      <c r="S2581" s="49" t="str">
        <f t="shared" si="903"/>
        <v/>
      </c>
      <c r="T2581" s="49">
        <v>2.5749999999999999E-2</v>
      </c>
      <c r="U2581" s="48" t="str">
        <f>IF(Funcionários!C2582=0,"",Funcionários!C2582)</f>
        <v/>
      </c>
      <c r="V2581" s="50">
        <f>IF(U2581="",0,IF(COUNTIFS($E$7:$E$3006,U2581,$I$7:$I$3006,'RC'!$E$6)=0,0,COUNTIFS($M$7:$M$3006,"Concluída no prazo",$E$7:$E$3006,U2581,$I$7:$I$3006,'RC'!$E$6)/COUNTIFS($E$7:$E$3006,U2581,$I$7:$I$3006,'RC'!$E$6)))</f>
        <v>0</v>
      </c>
      <c r="W2581" s="49">
        <f>SUMIFS($J$7:$J$3006,$E$7:$E$3006,U2581,$I$7:$I$3006,'RC'!$E$6)+SUMIFS($L$7:$L$3006,$E$7:$E$3006,U2581,$I$7:$I$3006,'RC'!$E$6)</f>
        <v>0</v>
      </c>
      <c r="X2581" s="48">
        <f>COUNTIFS($E$7:$E$3006,U2581,$I$7:$I$3006,'RC'!$E$6)</f>
        <v>0</v>
      </c>
      <c r="Y2581" s="48"/>
      <c r="Z2581" s="51" t="str">
        <f>IF(AQ2581='RC'!$E$6,AC2581*1000+AD2581,"")</f>
        <v/>
      </c>
      <c r="AA2581" s="51" t="str">
        <f>IF(AB2581="","",IF(AQ2581='RC'!$E$6,AC2581*1000-AD2581,""))</f>
        <v/>
      </c>
      <c r="AB2581" s="48" t="str">
        <f>IFERROR(VLOOKUP(E2581,Funcionários!$C$8:$E$207,3,FALSE),"")</f>
        <v/>
      </c>
      <c r="AC2581" s="50" t="str">
        <f>IF(AB2581="","",IF(COUNTIFS($AB$7:$AB$3006,AB2581,$AQ$7:$AQ$3006,'RC'!$E$6)=0,"",COUNTIFS($M$7:$M$3006,"Concluída no prazo",$AB$7:$AB$3006,AB2581,$AQ$7:$AQ$3006,'RC'!$E$6)/COUNTIFS($AB$7:$AB$3006,AB2581,$AQ$7:$AQ$3006,'RC'!$E$6)))</f>
        <v/>
      </c>
      <c r="AD2581" s="48">
        <f>SUMIF($AQ$7:$AQ$3006,'RC'!$E$6,$J$7:$J$3006)+SUMIF($AQ$7:$AQ$3006,'RC'!$E$6,$L$7:$L$3006)</f>
        <v>21</v>
      </c>
      <c r="AF2581" s="48">
        <v>2.42599999999921E-2</v>
      </c>
      <c r="AG2581" s="48">
        <f>IF(OR(AQ2581="",AQ2581&lt;&gt;'RC'!$E$6,AB2581&lt;&gt;'RC'!$D$21),0,1)</f>
        <v>0</v>
      </c>
      <c r="AH2581" s="48">
        <f t="shared" si="900"/>
        <v>2.42599999999921E-2</v>
      </c>
      <c r="AI2581" s="48" t="str">
        <f t="shared" si="882"/>
        <v/>
      </c>
      <c r="AJ2581" s="48" t="str">
        <f t="shared" si="883"/>
        <v/>
      </c>
      <c r="AK2581" s="52" t="str">
        <f t="shared" si="884"/>
        <v/>
      </c>
      <c r="AL2581" s="52" t="str">
        <f t="shared" si="885"/>
        <v/>
      </c>
      <c r="AM2581" s="48" t="str">
        <f t="shared" si="886"/>
        <v/>
      </c>
      <c r="AN2581" s="48" t="str">
        <f t="shared" si="887"/>
        <v/>
      </c>
      <c r="AP2581" s="18" t="str">
        <f t="shared" si="888"/>
        <v/>
      </c>
      <c r="AQ2581" s="18" t="str">
        <f t="shared" si="889"/>
        <v/>
      </c>
      <c r="AR2581" s="18">
        <v>2.426E-2</v>
      </c>
      <c r="AS2581" s="18">
        <f>IF(AF!$D$27="Todos",1,IF(M2581=AF!$D$27,1,0))</f>
        <v>1</v>
      </c>
      <c r="AT2581" s="53">
        <f>IF(AND(E2581=AF!$D$6,OR(LT!M2581=AF!$D$27,AF!$D$27="Todos"),OR(AP2581=AF!$E$8,AQ2581=AF!$E$8)),AR2581+AS2581,0)</f>
        <v>0</v>
      </c>
      <c r="AU2581" s="18" t="str">
        <f t="shared" si="890"/>
        <v/>
      </c>
      <c r="AV2581" s="54" t="str">
        <f t="shared" si="891"/>
        <v/>
      </c>
      <c r="AW2581" s="54" t="str">
        <f t="shared" si="892"/>
        <v/>
      </c>
      <c r="AX2581" s="18" t="str">
        <f t="shared" si="893"/>
        <v/>
      </c>
      <c r="AY2581" s="18" t="str">
        <f t="shared" si="894"/>
        <v/>
      </c>
      <c r="BA2581" s="18">
        <f>IF($E2581=AF!$D$6,IF($M2581="Concluída no prazo",2,IF($M2581="Concluída com atraso",1,0)),0)</f>
        <v>0</v>
      </c>
      <c r="BB2581" s="18">
        <f>IF($E2581=AF!$D$6,IF($M2581="Atrasada",2,IF($M2581="Concluída com atraso",1,0)),0)</f>
        <v>0</v>
      </c>
      <c r="BC2581" s="18">
        <v>2.5749999999999999E-2</v>
      </c>
      <c r="BD2581" s="18">
        <f t="shared" si="901"/>
        <v>2.5749999999999999E-2</v>
      </c>
      <c r="BE2581" s="18">
        <f t="shared" si="901"/>
        <v>2.5749999999999999E-2</v>
      </c>
      <c r="BF2581" s="18" t="str">
        <f t="shared" si="895"/>
        <v/>
      </c>
      <c r="BN2581" s="18" t="str">
        <f t="shared" si="896"/>
        <v>s</v>
      </c>
    </row>
    <row r="2582" spans="3:66" ht="50.1" customHeight="1" thickTop="1" thickBot="1" x14ac:dyDescent="0.3">
      <c r="C2582" s="46"/>
      <c r="D2582" s="46"/>
      <c r="E2582" s="46"/>
      <c r="F2582" s="122"/>
      <c r="G2582" s="122"/>
      <c r="H2582" s="78" t="str">
        <f t="shared" si="897"/>
        <v/>
      </c>
      <c r="I2582" s="78" t="str">
        <f t="shared" si="898"/>
        <v/>
      </c>
      <c r="J2582" s="16"/>
      <c r="K2582" s="46" t="str">
        <f t="shared" si="899"/>
        <v/>
      </c>
      <c r="L2582" s="16"/>
      <c r="M2582" s="16"/>
      <c r="N2582" s="46"/>
      <c r="O2582" s="47" t="str">
        <f t="shared" si="902"/>
        <v/>
      </c>
      <c r="P2582" s="47"/>
      <c r="Q2582" s="48" t="str">
        <f>IFERROR(VLOOKUP(E2582,Funcionários!$C$8:$E$207,3,FALSE),"")</f>
        <v/>
      </c>
      <c r="R2582" s="47"/>
      <c r="S2582" s="49" t="str">
        <f t="shared" si="903"/>
        <v/>
      </c>
      <c r="T2582" s="49">
        <v>2.5760000000000002E-2</v>
      </c>
      <c r="U2582" s="48" t="str">
        <f>IF(Funcionários!C2583=0,"",Funcionários!C2583)</f>
        <v/>
      </c>
      <c r="V2582" s="50">
        <f>IF(U2582="",0,IF(COUNTIFS($E$7:$E$3006,U2582,$I$7:$I$3006,'RC'!$E$6)=0,0,COUNTIFS($M$7:$M$3006,"Concluída no prazo",$E$7:$E$3006,U2582,$I$7:$I$3006,'RC'!$E$6)/COUNTIFS($E$7:$E$3006,U2582,$I$7:$I$3006,'RC'!$E$6)))</f>
        <v>0</v>
      </c>
      <c r="W2582" s="49">
        <f>SUMIFS($J$7:$J$3006,$E$7:$E$3006,U2582,$I$7:$I$3006,'RC'!$E$6)+SUMIFS($L$7:$L$3006,$E$7:$E$3006,U2582,$I$7:$I$3006,'RC'!$E$6)</f>
        <v>0</v>
      </c>
      <c r="X2582" s="48">
        <f>COUNTIFS($E$7:$E$3006,U2582,$I$7:$I$3006,'RC'!$E$6)</f>
        <v>0</v>
      </c>
      <c r="Y2582" s="48"/>
      <c r="Z2582" s="51" t="str">
        <f>IF(AQ2582='RC'!$E$6,AC2582*1000+AD2582,"")</f>
        <v/>
      </c>
      <c r="AA2582" s="51" t="str">
        <f>IF(AB2582="","",IF(AQ2582='RC'!$E$6,AC2582*1000-AD2582,""))</f>
        <v/>
      </c>
      <c r="AB2582" s="48" t="str">
        <f>IFERROR(VLOOKUP(E2582,Funcionários!$C$8:$E$207,3,FALSE),"")</f>
        <v/>
      </c>
      <c r="AC2582" s="50" t="str">
        <f>IF(AB2582="","",IF(COUNTIFS($AB$7:$AB$3006,AB2582,$AQ$7:$AQ$3006,'RC'!$E$6)=0,"",COUNTIFS($M$7:$M$3006,"Concluída no prazo",$AB$7:$AB$3006,AB2582,$AQ$7:$AQ$3006,'RC'!$E$6)/COUNTIFS($AB$7:$AB$3006,AB2582,$AQ$7:$AQ$3006,'RC'!$E$6)))</f>
        <v/>
      </c>
      <c r="AD2582" s="48">
        <f>SUMIF($AQ$7:$AQ$3006,'RC'!$E$6,$J$7:$J$3006)+SUMIF($AQ$7:$AQ$3006,'RC'!$E$6,$L$7:$L$3006)</f>
        <v>21</v>
      </c>
      <c r="AF2582" s="48">
        <v>2.4249999999992101E-2</v>
      </c>
      <c r="AG2582" s="48">
        <f>IF(OR(AQ2582="",AQ2582&lt;&gt;'RC'!$E$6,AB2582&lt;&gt;'RC'!$D$21),0,1)</f>
        <v>0</v>
      </c>
      <c r="AH2582" s="48">
        <f t="shared" si="900"/>
        <v>2.4249999999992101E-2</v>
      </c>
      <c r="AI2582" s="48" t="str">
        <f t="shared" si="882"/>
        <v/>
      </c>
      <c r="AJ2582" s="48" t="str">
        <f t="shared" si="883"/>
        <v/>
      </c>
      <c r="AK2582" s="52" t="str">
        <f t="shared" si="884"/>
        <v/>
      </c>
      <c r="AL2582" s="52" t="str">
        <f t="shared" si="885"/>
        <v/>
      </c>
      <c r="AM2582" s="48" t="str">
        <f t="shared" si="886"/>
        <v/>
      </c>
      <c r="AN2582" s="48" t="str">
        <f t="shared" si="887"/>
        <v/>
      </c>
      <c r="AP2582" s="18" t="str">
        <f t="shared" si="888"/>
        <v/>
      </c>
      <c r="AQ2582" s="18" t="str">
        <f t="shared" si="889"/>
        <v/>
      </c>
      <c r="AR2582" s="18">
        <v>2.4250000000000001E-2</v>
      </c>
      <c r="AS2582" s="18">
        <f>IF(AF!$D$27="Todos",1,IF(M2582=AF!$D$27,1,0))</f>
        <v>1</v>
      </c>
      <c r="AT2582" s="53">
        <f>IF(AND(E2582=AF!$D$6,OR(LT!M2582=AF!$D$27,AF!$D$27="Todos"),OR(AP2582=AF!$E$8,AQ2582=AF!$E$8)),AR2582+AS2582,0)</f>
        <v>0</v>
      </c>
      <c r="AU2582" s="18" t="str">
        <f t="shared" si="890"/>
        <v/>
      </c>
      <c r="AV2582" s="54" t="str">
        <f t="shared" si="891"/>
        <v/>
      </c>
      <c r="AW2582" s="54" t="str">
        <f t="shared" si="892"/>
        <v/>
      </c>
      <c r="AX2582" s="18" t="str">
        <f t="shared" si="893"/>
        <v/>
      </c>
      <c r="AY2582" s="18" t="str">
        <f t="shared" si="894"/>
        <v/>
      </c>
      <c r="BA2582" s="18">
        <f>IF($E2582=AF!$D$6,IF($M2582="Concluída no prazo",2,IF($M2582="Concluída com atraso",1,0)),0)</f>
        <v>0</v>
      </c>
      <c r="BB2582" s="18">
        <f>IF($E2582=AF!$D$6,IF($M2582="Atrasada",2,IF($M2582="Concluída com atraso",1,0)),0)</f>
        <v>0</v>
      </c>
      <c r="BC2582" s="18">
        <v>2.5760000000000002E-2</v>
      </c>
      <c r="BD2582" s="18">
        <f t="shared" si="901"/>
        <v>2.5760000000000002E-2</v>
      </c>
      <c r="BE2582" s="18">
        <f t="shared" si="901"/>
        <v>2.5760000000000002E-2</v>
      </c>
      <c r="BF2582" s="18" t="str">
        <f t="shared" si="895"/>
        <v/>
      </c>
      <c r="BN2582" s="18" t="str">
        <f t="shared" si="896"/>
        <v>s</v>
      </c>
    </row>
    <row r="2583" spans="3:66" ht="50.1" customHeight="1" thickTop="1" thickBot="1" x14ac:dyDescent="0.3">
      <c r="C2583" s="46"/>
      <c r="D2583" s="46"/>
      <c r="E2583" s="46"/>
      <c r="F2583" s="122"/>
      <c r="G2583" s="122"/>
      <c r="H2583" s="78" t="str">
        <f t="shared" si="897"/>
        <v/>
      </c>
      <c r="I2583" s="78" t="str">
        <f t="shared" si="898"/>
        <v/>
      </c>
      <c r="J2583" s="16"/>
      <c r="K2583" s="46" t="str">
        <f t="shared" si="899"/>
        <v/>
      </c>
      <c r="L2583" s="16"/>
      <c r="M2583" s="16"/>
      <c r="N2583" s="46"/>
      <c r="O2583" s="47" t="str">
        <f t="shared" si="902"/>
        <v/>
      </c>
      <c r="P2583" s="47"/>
      <c r="Q2583" s="48" t="str">
        <f>IFERROR(VLOOKUP(E2583,Funcionários!$C$8:$E$207,3,FALSE),"")</f>
        <v/>
      </c>
      <c r="R2583" s="47"/>
      <c r="S2583" s="49" t="str">
        <f t="shared" si="903"/>
        <v/>
      </c>
      <c r="T2583" s="49">
        <v>2.5770000000000001E-2</v>
      </c>
      <c r="U2583" s="48" t="str">
        <f>IF(Funcionários!C2584=0,"",Funcionários!C2584)</f>
        <v/>
      </c>
      <c r="V2583" s="50">
        <f>IF(U2583="",0,IF(COUNTIFS($E$7:$E$3006,U2583,$I$7:$I$3006,'RC'!$E$6)=0,0,COUNTIFS($M$7:$M$3006,"Concluída no prazo",$E$7:$E$3006,U2583,$I$7:$I$3006,'RC'!$E$6)/COUNTIFS($E$7:$E$3006,U2583,$I$7:$I$3006,'RC'!$E$6)))</f>
        <v>0</v>
      </c>
      <c r="W2583" s="49">
        <f>SUMIFS($J$7:$J$3006,$E$7:$E$3006,U2583,$I$7:$I$3006,'RC'!$E$6)+SUMIFS($L$7:$L$3006,$E$7:$E$3006,U2583,$I$7:$I$3006,'RC'!$E$6)</f>
        <v>0</v>
      </c>
      <c r="X2583" s="48">
        <f>COUNTIFS($E$7:$E$3006,U2583,$I$7:$I$3006,'RC'!$E$6)</f>
        <v>0</v>
      </c>
      <c r="Y2583" s="48"/>
      <c r="Z2583" s="51" t="str">
        <f>IF(AQ2583='RC'!$E$6,AC2583*1000+AD2583,"")</f>
        <v/>
      </c>
      <c r="AA2583" s="51" t="str">
        <f>IF(AB2583="","",IF(AQ2583='RC'!$E$6,AC2583*1000-AD2583,""))</f>
        <v/>
      </c>
      <c r="AB2583" s="48" t="str">
        <f>IFERROR(VLOOKUP(E2583,Funcionários!$C$8:$E$207,3,FALSE),"")</f>
        <v/>
      </c>
      <c r="AC2583" s="50" t="str">
        <f>IF(AB2583="","",IF(COUNTIFS($AB$7:$AB$3006,AB2583,$AQ$7:$AQ$3006,'RC'!$E$6)=0,"",COUNTIFS($M$7:$M$3006,"Concluída no prazo",$AB$7:$AB$3006,AB2583,$AQ$7:$AQ$3006,'RC'!$E$6)/COUNTIFS($AB$7:$AB$3006,AB2583,$AQ$7:$AQ$3006,'RC'!$E$6)))</f>
        <v/>
      </c>
      <c r="AD2583" s="48">
        <f>SUMIF($AQ$7:$AQ$3006,'RC'!$E$6,$J$7:$J$3006)+SUMIF($AQ$7:$AQ$3006,'RC'!$E$6,$L$7:$L$3006)</f>
        <v>21</v>
      </c>
      <c r="AF2583" s="48">
        <v>2.4239999999992101E-2</v>
      </c>
      <c r="AG2583" s="48">
        <f>IF(OR(AQ2583="",AQ2583&lt;&gt;'RC'!$E$6,AB2583&lt;&gt;'RC'!$D$21),0,1)</f>
        <v>0</v>
      </c>
      <c r="AH2583" s="48">
        <f t="shared" si="900"/>
        <v>2.4239999999992101E-2</v>
      </c>
      <c r="AI2583" s="48" t="str">
        <f t="shared" si="882"/>
        <v/>
      </c>
      <c r="AJ2583" s="48" t="str">
        <f t="shared" si="883"/>
        <v/>
      </c>
      <c r="AK2583" s="52" t="str">
        <f t="shared" si="884"/>
        <v/>
      </c>
      <c r="AL2583" s="52" t="str">
        <f t="shared" si="885"/>
        <v/>
      </c>
      <c r="AM2583" s="48" t="str">
        <f t="shared" si="886"/>
        <v/>
      </c>
      <c r="AN2583" s="48" t="str">
        <f t="shared" si="887"/>
        <v/>
      </c>
      <c r="AP2583" s="18" t="str">
        <f t="shared" si="888"/>
        <v/>
      </c>
      <c r="AQ2583" s="18" t="str">
        <f t="shared" si="889"/>
        <v/>
      </c>
      <c r="AR2583" s="18">
        <v>2.4240000000000001E-2</v>
      </c>
      <c r="AS2583" s="18">
        <f>IF(AF!$D$27="Todos",1,IF(M2583=AF!$D$27,1,0))</f>
        <v>1</v>
      </c>
      <c r="AT2583" s="53">
        <f>IF(AND(E2583=AF!$D$6,OR(LT!M2583=AF!$D$27,AF!$D$27="Todos"),OR(AP2583=AF!$E$8,AQ2583=AF!$E$8)),AR2583+AS2583,0)</f>
        <v>0</v>
      </c>
      <c r="AU2583" s="18" t="str">
        <f t="shared" si="890"/>
        <v/>
      </c>
      <c r="AV2583" s="54" t="str">
        <f t="shared" si="891"/>
        <v/>
      </c>
      <c r="AW2583" s="54" t="str">
        <f t="shared" si="892"/>
        <v/>
      </c>
      <c r="AX2583" s="18" t="str">
        <f t="shared" si="893"/>
        <v/>
      </c>
      <c r="AY2583" s="18" t="str">
        <f t="shared" si="894"/>
        <v/>
      </c>
      <c r="BA2583" s="18">
        <f>IF($E2583=AF!$D$6,IF($M2583="Concluída no prazo",2,IF($M2583="Concluída com atraso",1,0)),0)</f>
        <v>0</v>
      </c>
      <c r="BB2583" s="18">
        <f>IF($E2583=AF!$D$6,IF($M2583="Atrasada",2,IF($M2583="Concluída com atraso",1,0)),0)</f>
        <v>0</v>
      </c>
      <c r="BC2583" s="18">
        <v>2.5770000000000001E-2</v>
      </c>
      <c r="BD2583" s="18">
        <f t="shared" si="901"/>
        <v>2.5770000000000001E-2</v>
      </c>
      <c r="BE2583" s="18">
        <f t="shared" si="901"/>
        <v>2.5770000000000001E-2</v>
      </c>
      <c r="BF2583" s="18" t="str">
        <f t="shared" si="895"/>
        <v/>
      </c>
      <c r="BN2583" s="18" t="str">
        <f t="shared" si="896"/>
        <v>s</v>
      </c>
    </row>
    <row r="2584" spans="3:66" ht="50.1" customHeight="1" thickTop="1" thickBot="1" x14ac:dyDescent="0.3">
      <c r="C2584" s="46"/>
      <c r="D2584" s="46"/>
      <c r="E2584" s="46"/>
      <c r="F2584" s="122"/>
      <c r="G2584" s="122"/>
      <c r="H2584" s="78" t="str">
        <f t="shared" si="897"/>
        <v/>
      </c>
      <c r="I2584" s="78" t="str">
        <f t="shared" si="898"/>
        <v/>
      </c>
      <c r="J2584" s="16"/>
      <c r="K2584" s="46" t="str">
        <f t="shared" si="899"/>
        <v/>
      </c>
      <c r="L2584" s="16"/>
      <c r="M2584" s="16"/>
      <c r="N2584" s="46"/>
      <c r="O2584" s="47" t="str">
        <f t="shared" si="902"/>
        <v/>
      </c>
      <c r="P2584" s="47"/>
      <c r="Q2584" s="48" t="str">
        <f>IFERROR(VLOOKUP(E2584,Funcionários!$C$8:$E$207,3,FALSE),"")</f>
        <v/>
      </c>
      <c r="R2584" s="47"/>
      <c r="S2584" s="49" t="str">
        <f t="shared" si="903"/>
        <v/>
      </c>
      <c r="T2584" s="49">
        <v>2.5780000000000001E-2</v>
      </c>
      <c r="U2584" s="48" t="str">
        <f>IF(Funcionários!C2585=0,"",Funcionários!C2585)</f>
        <v/>
      </c>
      <c r="V2584" s="50">
        <f>IF(U2584="",0,IF(COUNTIFS($E$7:$E$3006,U2584,$I$7:$I$3006,'RC'!$E$6)=0,0,COUNTIFS($M$7:$M$3006,"Concluída no prazo",$E$7:$E$3006,U2584,$I$7:$I$3006,'RC'!$E$6)/COUNTIFS($E$7:$E$3006,U2584,$I$7:$I$3006,'RC'!$E$6)))</f>
        <v>0</v>
      </c>
      <c r="W2584" s="49">
        <f>SUMIFS($J$7:$J$3006,$E$7:$E$3006,U2584,$I$7:$I$3006,'RC'!$E$6)+SUMIFS($L$7:$L$3006,$E$7:$E$3006,U2584,$I$7:$I$3006,'RC'!$E$6)</f>
        <v>0</v>
      </c>
      <c r="X2584" s="48">
        <f>COUNTIFS($E$7:$E$3006,U2584,$I$7:$I$3006,'RC'!$E$6)</f>
        <v>0</v>
      </c>
      <c r="Y2584" s="48"/>
      <c r="Z2584" s="51" t="str">
        <f>IF(AQ2584='RC'!$E$6,AC2584*1000+AD2584,"")</f>
        <v/>
      </c>
      <c r="AA2584" s="51" t="str">
        <f>IF(AB2584="","",IF(AQ2584='RC'!$E$6,AC2584*1000-AD2584,""))</f>
        <v/>
      </c>
      <c r="AB2584" s="48" t="str">
        <f>IFERROR(VLOOKUP(E2584,Funcionários!$C$8:$E$207,3,FALSE),"")</f>
        <v/>
      </c>
      <c r="AC2584" s="50" t="str">
        <f>IF(AB2584="","",IF(COUNTIFS($AB$7:$AB$3006,AB2584,$AQ$7:$AQ$3006,'RC'!$E$6)=0,"",COUNTIFS($M$7:$M$3006,"Concluída no prazo",$AB$7:$AB$3006,AB2584,$AQ$7:$AQ$3006,'RC'!$E$6)/COUNTIFS($AB$7:$AB$3006,AB2584,$AQ$7:$AQ$3006,'RC'!$E$6)))</f>
        <v/>
      </c>
      <c r="AD2584" s="48">
        <f>SUMIF($AQ$7:$AQ$3006,'RC'!$E$6,$J$7:$J$3006)+SUMIF($AQ$7:$AQ$3006,'RC'!$E$6,$L$7:$L$3006)</f>
        <v>21</v>
      </c>
      <c r="AF2584" s="48">
        <v>2.4229999999992102E-2</v>
      </c>
      <c r="AG2584" s="48">
        <f>IF(OR(AQ2584="",AQ2584&lt;&gt;'RC'!$E$6,AB2584&lt;&gt;'RC'!$D$21),0,1)</f>
        <v>0</v>
      </c>
      <c r="AH2584" s="48">
        <f t="shared" si="900"/>
        <v>2.4229999999992102E-2</v>
      </c>
      <c r="AI2584" s="48" t="str">
        <f t="shared" si="882"/>
        <v/>
      </c>
      <c r="AJ2584" s="48" t="str">
        <f t="shared" si="883"/>
        <v/>
      </c>
      <c r="AK2584" s="52" t="str">
        <f t="shared" si="884"/>
        <v/>
      </c>
      <c r="AL2584" s="52" t="str">
        <f t="shared" si="885"/>
        <v/>
      </c>
      <c r="AM2584" s="48" t="str">
        <f t="shared" si="886"/>
        <v/>
      </c>
      <c r="AN2584" s="48" t="str">
        <f t="shared" si="887"/>
        <v/>
      </c>
      <c r="AP2584" s="18" t="str">
        <f t="shared" si="888"/>
        <v/>
      </c>
      <c r="AQ2584" s="18" t="str">
        <f t="shared" si="889"/>
        <v/>
      </c>
      <c r="AR2584" s="18">
        <v>2.4230000000000002E-2</v>
      </c>
      <c r="AS2584" s="18">
        <f>IF(AF!$D$27="Todos",1,IF(M2584=AF!$D$27,1,0))</f>
        <v>1</v>
      </c>
      <c r="AT2584" s="53">
        <f>IF(AND(E2584=AF!$D$6,OR(LT!M2584=AF!$D$27,AF!$D$27="Todos"),OR(AP2584=AF!$E$8,AQ2584=AF!$E$8)),AR2584+AS2584,0)</f>
        <v>0</v>
      </c>
      <c r="AU2584" s="18" t="str">
        <f t="shared" si="890"/>
        <v/>
      </c>
      <c r="AV2584" s="54" t="str">
        <f t="shared" si="891"/>
        <v/>
      </c>
      <c r="AW2584" s="54" t="str">
        <f t="shared" si="892"/>
        <v/>
      </c>
      <c r="AX2584" s="18" t="str">
        <f t="shared" si="893"/>
        <v/>
      </c>
      <c r="AY2584" s="18" t="str">
        <f t="shared" si="894"/>
        <v/>
      </c>
      <c r="BA2584" s="18">
        <f>IF($E2584=AF!$D$6,IF($M2584="Concluída no prazo",2,IF($M2584="Concluída com atraso",1,0)),0)</f>
        <v>0</v>
      </c>
      <c r="BB2584" s="18">
        <f>IF($E2584=AF!$D$6,IF($M2584="Atrasada",2,IF($M2584="Concluída com atraso",1,0)),0)</f>
        <v>0</v>
      </c>
      <c r="BC2584" s="18">
        <v>2.5780000000000001E-2</v>
      </c>
      <c r="BD2584" s="18">
        <f t="shared" si="901"/>
        <v>2.5780000000000001E-2</v>
      </c>
      <c r="BE2584" s="18">
        <f t="shared" si="901"/>
        <v>2.5780000000000001E-2</v>
      </c>
      <c r="BF2584" s="18" t="str">
        <f t="shared" si="895"/>
        <v/>
      </c>
      <c r="BN2584" s="18" t="str">
        <f t="shared" si="896"/>
        <v>s</v>
      </c>
    </row>
    <row r="2585" spans="3:66" ht="50.1" customHeight="1" thickTop="1" thickBot="1" x14ac:dyDescent="0.3">
      <c r="C2585" s="46"/>
      <c r="D2585" s="46"/>
      <c r="E2585" s="46"/>
      <c r="F2585" s="122"/>
      <c r="G2585" s="122"/>
      <c r="H2585" s="78" t="str">
        <f t="shared" si="897"/>
        <v/>
      </c>
      <c r="I2585" s="78" t="str">
        <f t="shared" si="898"/>
        <v/>
      </c>
      <c r="J2585" s="16"/>
      <c r="K2585" s="46" t="str">
        <f t="shared" si="899"/>
        <v/>
      </c>
      <c r="L2585" s="16"/>
      <c r="M2585" s="16"/>
      <c r="N2585" s="46"/>
      <c r="O2585" s="47" t="str">
        <f t="shared" si="902"/>
        <v/>
      </c>
      <c r="P2585" s="47"/>
      <c r="Q2585" s="48" t="str">
        <f>IFERROR(VLOOKUP(E2585,Funcionários!$C$8:$E$207,3,FALSE),"")</f>
        <v/>
      </c>
      <c r="R2585" s="47"/>
      <c r="S2585" s="49" t="str">
        <f t="shared" si="903"/>
        <v/>
      </c>
      <c r="T2585" s="49">
        <v>2.579E-2</v>
      </c>
      <c r="U2585" s="48" t="str">
        <f>IF(Funcionários!C2586=0,"",Funcionários!C2586)</f>
        <v/>
      </c>
      <c r="V2585" s="50">
        <f>IF(U2585="",0,IF(COUNTIFS($E$7:$E$3006,U2585,$I$7:$I$3006,'RC'!$E$6)=0,0,COUNTIFS($M$7:$M$3006,"Concluída no prazo",$E$7:$E$3006,U2585,$I$7:$I$3006,'RC'!$E$6)/COUNTIFS($E$7:$E$3006,U2585,$I$7:$I$3006,'RC'!$E$6)))</f>
        <v>0</v>
      </c>
      <c r="W2585" s="49">
        <f>SUMIFS($J$7:$J$3006,$E$7:$E$3006,U2585,$I$7:$I$3006,'RC'!$E$6)+SUMIFS($L$7:$L$3006,$E$7:$E$3006,U2585,$I$7:$I$3006,'RC'!$E$6)</f>
        <v>0</v>
      </c>
      <c r="X2585" s="48">
        <f>COUNTIFS($E$7:$E$3006,U2585,$I$7:$I$3006,'RC'!$E$6)</f>
        <v>0</v>
      </c>
      <c r="Y2585" s="48"/>
      <c r="Z2585" s="51" t="str">
        <f>IF(AQ2585='RC'!$E$6,AC2585*1000+AD2585,"")</f>
        <v/>
      </c>
      <c r="AA2585" s="51" t="str">
        <f>IF(AB2585="","",IF(AQ2585='RC'!$E$6,AC2585*1000-AD2585,""))</f>
        <v/>
      </c>
      <c r="AB2585" s="48" t="str">
        <f>IFERROR(VLOOKUP(E2585,Funcionários!$C$8:$E$207,3,FALSE),"")</f>
        <v/>
      </c>
      <c r="AC2585" s="50" t="str">
        <f>IF(AB2585="","",IF(COUNTIFS($AB$7:$AB$3006,AB2585,$AQ$7:$AQ$3006,'RC'!$E$6)=0,"",COUNTIFS($M$7:$M$3006,"Concluída no prazo",$AB$7:$AB$3006,AB2585,$AQ$7:$AQ$3006,'RC'!$E$6)/COUNTIFS($AB$7:$AB$3006,AB2585,$AQ$7:$AQ$3006,'RC'!$E$6)))</f>
        <v/>
      </c>
      <c r="AD2585" s="48">
        <f>SUMIF($AQ$7:$AQ$3006,'RC'!$E$6,$J$7:$J$3006)+SUMIF($AQ$7:$AQ$3006,'RC'!$E$6,$L$7:$L$3006)</f>
        <v>21</v>
      </c>
      <c r="AF2585" s="48">
        <v>2.4219999999992099E-2</v>
      </c>
      <c r="AG2585" s="48">
        <f>IF(OR(AQ2585="",AQ2585&lt;&gt;'RC'!$E$6,AB2585&lt;&gt;'RC'!$D$21),0,1)</f>
        <v>0</v>
      </c>
      <c r="AH2585" s="48">
        <f t="shared" si="900"/>
        <v>2.4219999999992099E-2</v>
      </c>
      <c r="AI2585" s="48" t="str">
        <f t="shared" si="882"/>
        <v/>
      </c>
      <c r="AJ2585" s="48" t="str">
        <f t="shared" si="883"/>
        <v/>
      </c>
      <c r="AK2585" s="52" t="str">
        <f t="shared" si="884"/>
        <v/>
      </c>
      <c r="AL2585" s="52" t="str">
        <f t="shared" si="885"/>
        <v/>
      </c>
      <c r="AM2585" s="48" t="str">
        <f t="shared" si="886"/>
        <v/>
      </c>
      <c r="AN2585" s="48" t="str">
        <f t="shared" si="887"/>
        <v/>
      </c>
      <c r="AP2585" s="18" t="str">
        <f t="shared" si="888"/>
        <v/>
      </c>
      <c r="AQ2585" s="18" t="str">
        <f t="shared" si="889"/>
        <v/>
      </c>
      <c r="AR2585" s="18">
        <v>2.4219999999999998E-2</v>
      </c>
      <c r="AS2585" s="18">
        <f>IF(AF!$D$27="Todos",1,IF(M2585=AF!$D$27,1,0))</f>
        <v>1</v>
      </c>
      <c r="AT2585" s="53">
        <f>IF(AND(E2585=AF!$D$6,OR(LT!M2585=AF!$D$27,AF!$D$27="Todos"),OR(AP2585=AF!$E$8,AQ2585=AF!$E$8)),AR2585+AS2585,0)</f>
        <v>0</v>
      </c>
      <c r="AU2585" s="18" t="str">
        <f t="shared" si="890"/>
        <v/>
      </c>
      <c r="AV2585" s="54" t="str">
        <f t="shared" si="891"/>
        <v/>
      </c>
      <c r="AW2585" s="54" t="str">
        <f t="shared" si="892"/>
        <v/>
      </c>
      <c r="AX2585" s="18" t="str">
        <f t="shared" si="893"/>
        <v/>
      </c>
      <c r="AY2585" s="18" t="str">
        <f t="shared" si="894"/>
        <v/>
      </c>
      <c r="BA2585" s="18">
        <f>IF($E2585=AF!$D$6,IF($M2585="Concluída no prazo",2,IF($M2585="Concluída com atraso",1,0)),0)</f>
        <v>0</v>
      </c>
      <c r="BB2585" s="18">
        <f>IF($E2585=AF!$D$6,IF($M2585="Atrasada",2,IF($M2585="Concluída com atraso",1,0)),0)</f>
        <v>0</v>
      </c>
      <c r="BC2585" s="18">
        <v>2.579E-2</v>
      </c>
      <c r="BD2585" s="18">
        <f t="shared" si="901"/>
        <v>2.579E-2</v>
      </c>
      <c r="BE2585" s="18">
        <f t="shared" si="901"/>
        <v>2.579E-2</v>
      </c>
      <c r="BF2585" s="18" t="str">
        <f t="shared" si="895"/>
        <v/>
      </c>
      <c r="BN2585" s="18" t="str">
        <f t="shared" si="896"/>
        <v>s</v>
      </c>
    </row>
    <row r="2586" spans="3:66" ht="50.1" customHeight="1" thickTop="1" thickBot="1" x14ac:dyDescent="0.3">
      <c r="C2586" s="46"/>
      <c r="D2586" s="46"/>
      <c r="E2586" s="46"/>
      <c r="F2586" s="122"/>
      <c r="G2586" s="122"/>
      <c r="H2586" s="78" t="str">
        <f t="shared" si="897"/>
        <v/>
      </c>
      <c r="I2586" s="78" t="str">
        <f t="shared" si="898"/>
        <v/>
      </c>
      <c r="J2586" s="16"/>
      <c r="K2586" s="46" t="str">
        <f t="shared" si="899"/>
        <v/>
      </c>
      <c r="L2586" s="16"/>
      <c r="M2586" s="16"/>
      <c r="N2586" s="46"/>
      <c r="O2586" s="47" t="str">
        <f t="shared" si="902"/>
        <v/>
      </c>
      <c r="P2586" s="47"/>
      <c r="Q2586" s="48" t="str">
        <f>IFERROR(VLOOKUP(E2586,Funcionários!$C$8:$E$207,3,FALSE),"")</f>
        <v/>
      </c>
      <c r="R2586" s="47"/>
      <c r="S2586" s="49" t="str">
        <f t="shared" si="903"/>
        <v/>
      </c>
      <c r="T2586" s="49">
        <v>2.58E-2</v>
      </c>
      <c r="U2586" s="48" t="str">
        <f>IF(Funcionários!C2587=0,"",Funcionários!C2587)</f>
        <v/>
      </c>
      <c r="V2586" s="50">
        <f>IF(U2586="",0,IF(COUNTIFS($E$7:$E$3006,U2586,$I$7:$I$3006,'RC'!$E$6)=0,0,COUNTIFS($M$7:$M$3006,"Concluída no prazo",$E$7:$E$3006,U2586,$I$7:$I$3006,'RC'!$E$6)/COUNTIFS($E$7:$E$3006,U2586,$I$7:$I$3006,'RC'!$E$6)))</f>
        <v>0</v>
      </c>
      <c r="W2586" s="49">
        <f>SUMIFS($J$7:$J$3006,$E$7:$E$3006,U2586,$I$7:$I$3006,'RC'!$E$6)+SUMIFS($L$7:$L$3006,$E$7:$E$3006,U2586,$I$7:$I$3006,'RC'!$E$6)</f>
        <v>0</v>
      </c>
      <c r="X2586" s="48">
        <f>COUNTIFS($E$7:$E$3006,U2586,$I$7:$I$3006,'RC'!$E$6)</f>
        <v>0</v>
      </c>
      <c r="Y2586" s="48"/>
      <c r="Z2586" s="51" t="str">
        <f>IF(AQ2586='RC'!$E$6,AC2586*1000+AD2586,"")</f>
        <v/>
      </c>
      <c r="AA2586" s="51" t="str">
        <f>IF(AB2586="","",IF(AQ2586='RC'!$E$6,AC2586*1000-AD2586,""))</f>
        <v/>
      </c>
      <c r="AB2586" s="48" t="str">
        <f>IFERROR(VLOOKUP(E2586,Funcionários!$C$8:$E$207,3,FALSE),"")</f>
        <v/>
      </c>
      <c r="AC2586" s="50" t="str">
        <f>IF(AB2586="","",IF(COUNTIFS($AB$7:$AB$3006,AB2586,$AQ$7:$AQ$3006,'RC'!$E$6)=0,"",COUNTIFS($M$7:$M$3006,"Concluída no prazo",$AB$7:$AB$3006,AB2586,$AQ$7:$AQ$3006,'RC'!$E$6)/COUNTIFS($AB$7:$AB$3006,AB2586,$AQ$7:$AQ$3006,'RC'!$E$6)))</f>
        <v/>
      </c>
      <c r="AD2586" s="48">
        <f>SUMIF($AQ$7:$AQ$3006,'RC'!$E$6,$J$7:$J$3006)+SUMIF($AQ$7:$AQ$3006,'RC'!$E$6,$L$7:$L$3006)</f>
        <v>21</v>
      </c>
      <c r="AF2586" s="48">
        <v>2.4209999999992099E-2</v>
      </c>
      <c r="AG2586" s="48">
        <f>IF(OR(AQ2586="",AQ2586&lt;&gt;'RC'!$E$6,AB2586&lt;&gt;'RC'!$D$21),0,1)</f>
        <v>0</v>
      </c>
      <c r="AH2586" s="48">
        <f t="shared" si="900"/>
        <v>2.4209999999992099E-2</v>
      </c>
      <c r="AI2586" s="48" t="str">
        <f t="shared" si="882"/>
        <v/>
      </c>
      <c r="AJ2586" s="48" t="str">
        <f t="shared" si="883"/>
        <v/>
      </c>
      <c r="AK2586" s="52" t="str">
        <f t="shared" si="884"/>
        <v/>
      </c>
      <c r="AL2586" s="52" t="str">
        <f t="shared" si="885"/>
        <v/>
      </c>
      <c r="AM2586" s="48" t="str">
        <f t="shared" si="886"/>
        <v/>
      </c>
      <c r="AN2586" s="48" t="str">
        <f t="shared" si="887"/>
        <v/>
      </c>
      <c r="AP2586" s="18" t="str">
        <f t="shared" si="888"/>
        <v/>
      </c>
      <c r="AQ2586" s="18" t="str">
        <f t="shared" si="889"/>
        <v/>
      </c>
      <c r="AR2586" s="18">
        <v>2.4209999999999999E-2</v>
      </c>
      <c r="AS2586" s="18">
        <f>IF(AF!$D$27="Todos",1,IF(M2586=AF!$D$27,1,0))</f>
        <v>1</v>
      </c>
      <c r="AT2586" s="53">
        <f>IF(AND(E2586=AF!$D$6,OR(LT!M2586=AF!$D$27,AF!$D$27="Todos"),OR(AP2586=AF!$E$8,AQ2586=AF!$E$8)),AR2586+AS2586,0)</f>
        <v>0</v>
      </c>
      <c r="AU2586" s="18" t="str">
        <f t="shared" si="890"/>
        <v/>
      </c>
      <c r="AV2586" s="54" t="str">
        <f t="shared" si="891"/>
        <v/>
      </c>
      <c r="AW2586" s="54" t="str">
        <f t="shared" si="892"/>
        <v/>
      </c>
      <c r="AX2586" s="18" t="str">
        <f t="shared" si="893"/>
        <v/>
      </c>
      <c r="AY2586" s="18" t="str">
        <f t="shared" si="894"/>
        <v/>
      </c>
      <c r="BA2586" s="18">
        <f>IF($E2586=AF!$D$6,IF($M2586="Concluída no prazo",2,IF($M2586="Concluída com atraso",1,0)),0)</f>
        <v>0</v>
      </c>
      <c r="BB2586" s="18">
        <f>IF($E2586=AF!$D$6,IF($M2586="Atrasada",2,IF($M2586="Concluída com atraso",1,0)),0)</f>
        <v>0</v>
      </c>
      <c r="BC2586" s="18">
        <v>2.58E-2</v>
      </c>
      <c r="BD2586" s="18">
        <f t="shared" si="901"/>
        <v>2.58E-2</v>
      </c>
      <c r="BE2586" s="18">
        <f t="shared" si="901"/>
        <v>2.58E-2</v>
      </c>
      <c r="BF2586" s="18" t="str">
        <f t="shared" si="895"/>
        <v/>
      </c>
      <c r="BN2586" s="18" t="str">
        <f t="shared" si="896"/>
        <v>s</v>
      </c>
    </row>
    <row r="2587" spans="3:66" ht="50.1" customHeight="1" thickTop="1" thickBot="1" x14ac:dyDescent="0.3">
      <c r="C2587" s="46"/>
      <c r="D2587" s="46"/>
      <c r="E2587" s="46"/>
      <c r="F2587" s="122"/>
      <c r="G2587" s="122"/>
      <c r="H2587" s="78" t="str">
        <f t="shared" si="897"/>
        <v/>
      </c>
      <c r="I2587" s="78" t="str">
        <f t="shared" si="898"/>
        <v/>
      </c>
      <c r="J2587" s="16"/>
      <c r="K2587" s="46" t="str">
        <f t="shared" si="899"/>
        <v/>
      </c>
      <c r="L2587" s="16"/>
      <c r="M2587" s="16"/>
      <c r="N2587" s="46"/>
      <c r="O2587" s="47" t="str">
        <f t="shared" si="902"/>
        <v/>
      </c>
      <c r="P2587" s="47"/>
      <c r="Q2587" s="48" t="str">
        <f>IFERROR(VLOOKUP(E2587,Funcionários!$C$8:$E$207,3,FALSE),"")</f>
        <v/>
      </c>
      <c r="R2587" s="47"/>
      <c r="S2587" s="49" t="str">
        <f t="shared" si="903"/>
        <v/>
      </c>
      <c r="T2587" s="49">
        <v>2.581E-2</v>
      </c>
      <c r="U2587" s="48" t="str">
        <f>IF(Funcionários!C2588=0,"",Funcionários!C2588)</f>
        <v/>
      </c>
      <c r="V2587" s="50">
        <f>IF(U2587="",0,IF(COUNTIFS($E$7:$E$3006,U2587,$I$7:$I$3006,'RC'!$E$6)=0,0,COUNTIFS($M$7:$M$3006,"Concluída no prazo",$E$7:$E$3006,U2587,$I$7:$I$3006,'RC'!$E$6)/COUNTIFS($E$7:$E$3006,U2587,$I$7:$I$3006,'RC'!$E$6)))</f>
        <v>0</v>
      </c>
      <c r="W2587" s="49">
        <f>SUMIFS($J$7:$J$3006,$E$7:$E$3006,U2587,$I$7:$I$3006,'RC'!$E$6)+SUMIFS($L$7:$L$3006,$E$7:$E$3006,U2587,$I$7:$I$3006,'RC'!$E$6)</f>
        <v>0</v>
      </c>
      <c r="X2587" s="48">
        <f>COUNTIFS($E$7:$E$3006,U2587,$I$7:$I$3006,'RC'!$E$6)</f>
        <v>0</v>
      </c>
      <c r="Y2587" s="48"/>
      <c r="Z2587" s="51" t="str">
        <f>IF(AQ2587='RC'!$E$6,AC2587*1000+AD2587,"")</f>
        <v/>
      </c>
      <c r="AA2587" s="51" t="str">
        <f>IF(AB2587="","",IF(AQ2587='RC'!$E$6,AC2587*1000-AD2587,""))</f>
        <v/>
      </c>
      <c r="AB2587" s="48" t="str">
        <f>IFERROR(VLOOKUP(E2587,Funcionários!$C$8:$E$207,3,FALSE),"")</f>
        <v/>
      </c>
      <c r="AC2587" s="50" t="str">
        <f>IF(AB2587="","",IF(COUNTIFS($AB$7:$AB$3006,AB2587,$AQ$7:$AQ$3006,'RC'!$E$6)=0,"",COUNTIFS($M$7:$M$3006,"Concluída no prazo",$AB$7:$AB$3006,AB2587,$AQ$7:$AQ$3006,'RC'!$E$6)/COUNTIFS($AB$7:$AB$3006,AB2587,$AQ$7:$AQ$3006,'RC'!$E$6)))</f>
        <v/>
      </c>
      <c r="AD2587" s="48">
        <f>SUMIF($AQ$7:$AQ$3006,'RC'!$E$6,$J$7:$J$3006)+SUMIF($AQ$7:$AQ$3006,'RC'!$E$6,$L$7:$L$3006)</f>
        <v>21</v>
      </c>
      <c r="AF2587" s="48">
        <v>2.4199999999992099E-2</v>
      </c>
      <c r="AG2587" s="48">
        <f>IF(OR(AQ2587="",AQ2587&lt;&gt;'RC'!$E$6,AB2587&lt;&gt;'RC'!$D$21),0,1)</f>
        <v>0</v>
      </c>
      <c r="AH2587" s="48">
        <f t="shared" si="900"/>
        <v>2.4199999999992099E-2</v>
      </c>
      <c r="AI2587" s="48" t="str">
        <f t="shared" si="882"/>
        <v/>
      </c>
      <c r="AJ2587" s="48" t="str">
        <f t="shared" si="883"/>
        <v/>
      </c>
      <c r="AK2587" s="52" t="str">
        <f t="shared" si="884"/>
        <v/>
      </c>
      <c r="AL2587" s="52" t="str">
        <f t="shared" si="885"/>
        <v/>
      </c>
      <c r="AM2587" s="48" t="str">
        <f t="shared" si="886"/>
        <v/>
      </c>
      <c r="AN2587" s="48" t="str">
        <f t="shared" si="887"/>
        <v/>
      </c>
      <c r="AP2587" s="18" t="str">
        <f t="shared" si="888"/>
        <v/>
      </c>
      <c r="AQ2587" s="18" t="str">
        <f t="shared" si="889"/>
        <v/>
      </c>
      <c r="AR2587" s="18">
        <v>2.4199999999999999E-2</v>
      </c>
      <c r="AS2587" s="18">
        <f>IF(AF!$D$27="Todos",1,IF(M2587=AF!$D$27,1,0))</f>
        <v>1</v>
      </c>
      <c r="AT2587" s="53">
        <f>IF(AND(E2587=AF!$D$6,OR(LT!M2587=AF!$D$27,AF!$D$27="Todos"),OR(AP2587=AF!$E$8,AQ2587=AF!$E$8)),AR2587+AS2587,0)</f>
        <v>0</v>
      </c>
      <c r="AU2587" s="18" t="str">
        <f t="shared" si="890"/>
        <v/>
      </c>
      <c r="AV2587" s="54" t="str">
        <f t="shared" si="891"/>
        <v/>
      </c>
      <c r="AW2587" s="54" t="str">
        <f t="shared" si="892"/>
        <v/>
      </c>
      <c r="AX2587" s="18" t="str">
        <f t="shared" si="893"/>
        <v/>
      </c>
      <c r="AY2587" s="18" t="str">
        <f t="shared" si="894"/>
        <v/>
      </c>
      <c r="BA2587" s="18">
        <f>IF($E2587=AF!$D$6,IF($M2587="Concluída no prazo",2,IF($M2587="Concluída com atraso",1,0)),0)</f>
        <v>0</v>
      </c>
      <c r="BB2587" s="18">
        <f>IF($E2587=AF!$D$6,IF($M2587="Atrasada",2,IF($M2587="Concluída com atraso",1,0)),0)</f>
        <v>0</v>
      </c>
      <c r="BC2587" s="18">
        <v>2.581E-2</v>
      </c>
      <c r="BD2587" s="18">
        <f t="shared" si="901"/>
        <v>2.581E-2</v>
      </c>
      <c r="BE2587" s="18">
        <f t="shared" si="901"/>
        <v>2.581E-2</v>
      </c>
      <c r="BF2587" s="18" t="str">
        <f t="shared" si="895"/>
        <v/>
      </c>
      <c r="BN2587" s="18" t="str">
        <f t="shared" si="896"/>
        <v>s</v>
      </c>
    </row>
    <row r="2588" spans="3:66" ht="50.1" customHeight="1" thickTop="1" thickBot="1" x14ac:dyDescent="0.3">
      <c r="C2588" s="46"/>
      <c r="D2588" s="46"/>
      <c r="E2588" s="46"/>
      <c r="F2588" s="122"/>
      <c r="G2588" s="122"/>
      <c r="H2588" s="78" t="str">
        <f t="shared" si="897"/>
        <v/>
      </c>
      <c r="I2588" s="78" t="str">
        <f t="shared" si="898"/>
        <v/>
      </c>
      <c r="J2588" s="16"/>
      <c r="K2588" s="46" t="str">
        <f t="shared" si="899"/>
        <v/>
      </c>
      <c r="L2588" s="16"/>
      <c r="M2588" s="16"/>
      <c r="N2588" s="46"/>
      <c r="O2588" s="47" t="str">
        <f t="shared" si="902"/>
        <v/>
      </c>
      <c r="P2588" s="47"/>
      <c r="Q2588" s="48" t="str">
        <f>IFERROR(VLOOKUP(E2588,Funcionários!$C$8:$E$207,3,FALSE),"")</f>
        <v/>
      </c>
      <c r="R2588" s="47"/>
      <c r="S2588" s="49" t="str">
        <f t="shared" si="903"/>
        <v/>
      </c>
      <c r="T2588" s="49">
        <v>2.5819999999999999E-2</v>
      </c>
      <c r="U2588" s="48" t="str">
        <f>IF(Funcionários!C2589=0,"",Funcionários!C2589)</f>
        <v/>
      </c>
      <c r="V2588" s="50">
        <f>IF(U2588="",0,IF(COUNTIFS($E$7:$E$3006,U2588,$I$7:$I$3006,'RC'!$E$6)=0,0,COUNTIFS($M$7:$M$3006,"Concluída no prazo",$E$7:$E$3006,U2588,$I$7:$I$3006,'RC'!$E$6)/COUNTIFS($E$7:$E$3006,U2588,$I$7:$I$3006,'RC'!$E$6)))</f>
        <v>0</v>
      </c>
      <c r="W2588" s="49">
        <f>SUMIFS($J$7:$J$3006,$E$7:$E$3006,U2588,$I$7:$I$3006,'RC'!$E$6)+SUMIFS($L$7:$L$3006,$E$7:$E$3006,U2588,$I$7:$I$3006,'RC'!$E$6)</f>
        <v>0</v>
      </c>
      <c r="X2588" s="48">
        <f>COUNTIFS($E$7:$E$3006,U2588,$I$7:$I$3006,'RC'!$E$6)</f>
        <v>0</v>
      </c>
      <c r="Y2588" s="48"/>
      <c r="Z2588" s="51" t="str">
        <f>IF(AQ2588='RC'!$E$6,AC2588*1000+AD2588,"")</f>
        <v/>
      </c>
      <c r="AA2588" s="51" t="str">
        <f>IF(AB2588="","",IF(AQ2588='RC'!$E$6,AC2588*1000-AD2588,""))</f>
        <v/>
      </c>
      <c r="AB2588" s="48" t="str">
        <f>IFERROR(VLOOKUP(E2588,Funcionários!$C$8:$E$207,3,FALSE),"")</f>
        <v/>
      </c>
      <c r="AC2588" s="50" t="str">
        <f>IF(AB2588="","",IF(COUNTIFS($AB$7:$AB$3006,AB2588,$AQ$7:$AQ$3006,'RC'!$E$6)=0,"",COUNTIFS($M$7:$M$3006,"Concluída no prazo",$AB$7:$AB$3006,AB2588,$AQ$7:$AQ$3006,'RC'!$E$6)/COUNTIFS($AB$7:$AB$3006,AB2588,$AQ$7:$AQ$3006,'RC'!$E$6)))</f>
        <v/>
      </c>
      <c r="AD2588" s="48">
        <f>SUMIF($AQ$7:$AQ$3006,'RC'!$E$6,$J$7:$J$3006)+SUMIF($AQ$7:$AQ$3006,'RC'!$E$6,$L$7:$L$3006)</f>
        <v>21</v>
      </c>
      <c r="AF2588" s="48">
        <v>2.41899999999921E-2</v>
      </c>
      <c r="AG2588" s="48">
        <f>IF(OR(AQ2588="",AQ2588&lt;&gt;'RC'!$E$6,AB2588&lt;&gt;'RC'!$D$21),0,1)</f>
        <v>0</v>
      </c>
      <c r="AH2588" s="48">
        <f t="shared" si="900"/>
        <v>2.41899999999921E-2</v>
      </c>
      <c r="AI2588" s="48" t="str">
        <f t="shared" si="882"/>
        <v/>
      </c>
      <c r="AJ2588" s="48" t="str">
        <f t="shared" si="883"/>
        <v/>
      </c>
      <c r="AK2588" s="52" t="str">
        <f t="shared" si="884"/>
        <v/>
      </c>
      <c r="AL2588" s="52" t="str">
        <f t="shared" si="885"/>
        <v/>
      </c>
      <c r="AM2588" s="48" t="str">
        <f t="shared" si="886"/>
        <v/>
      </c>
      <c r="AN2588" s="48" t="str">
        <f t="shared" si="887"/>
        <v/>
      </c>
      <c r="AP2588" s="18" t="str">
        <f t="shared" si="888"/>
        <v/>
      </c>
      <c r="AQ2588" s="18" t="str">
        <f t="shared" si="889"/>
        <v/>
      </c>
      <c r="AR2588" s="18">
        <v>2.419E-2</v>
      </c>
      <c r="AS2588" s="18">
        <f>IF(AF!$D$27="Todos",1,IF(M2588=AF!$D$27,1,0))</f>
        <v>1</v>
      </c>
      <c r="AT2588" s="53">
        <f>IF(AND(E2588=AF!$D$6,OR(LT!M2588=AF!$D$27,AF!$D$27="Todos"),OR(AP2588=AF!$E$8,AQ2588=AF!$E$8)),AR2588+AS2588,0)</f>
        <v>0</v>
      </c>
      <c r="AU2588" s="18" t="str">
        <f t="shared" si="890"/>
        <v/>
      </c>
      <c r="AV2588" s="54" t="str">
        <f t="shared" si="891"/>
        <v/>
      </c>
      <c r="AW2588" s="54" t="str">
        <f t="shared" si="892"/>
        <v/>
      </c>
      <c r="AX2588" s="18" t="str">
        <f t="shared" si="893"/>
        <v/>
      </c>
      <c r="AY2588" s="18" t="str">
        <f t="shared" si="894"/>
        <v/>
      </c>
      <c r="BA2588" s="18">
        <f>IF($E2588=AF!$D$6,IF($M2588="Concluída no prazo",2,IF($M2588="Concluída com atraso",1,0)),0)</f>
        <v>0</v>
      </c>
      <c r="BB2588" s="18">
        <f>IF($E2588=AF!$D$6,IF($M2588="Atrasada",2,IF($M2588="Concluída com atraso",1,0)),0)</f>
        <v>0</v>
      </c>
      <c r="BC2588" s="18">
        <v>2.5819999999999999E-2</v>
      </c>
      <c r="BD2588" s="18">
        <f t="shared" si="901"/>
        <v>2.5819999999999999E-2</v>
      </c>
      <c r="BE2588" s="18">
        <f t="shared" si="901"/>
        <v>2.5819999999999999E-2</v>
      </c>
      <c r="BF2588" s="18" t="str">
        <f t="shared" si="895"/>
        <v/>
      </c>
      <c r="BN2588" s="18" t="str">
        <f t="shared" si="896"/>
        <v>s</v>
      </c>
    </row>
    <row r="2589" spans="3:66" ht="50.1" customHeight="1" thickTop="1" thickBot="1" x14ac:dyDescent="0.3">
      <c r="C2589" s="46"/>
      <c r="D2589" s="46"/>
      <c r="E2589" s="46"/>
      <c r="F2589" s="122"/>
      <c r="G2589" s="122"/>
      <c r="H2589" s="78" t="str">
        <f t="shared" si="897"/>
        <v/>
      </c>
      <c r="I2589" s="78" t="str">
        <f t="shared" si="898"/>
        <v/>
      </c>
      <c r="J2589" s="16"/>
      <c r="K2589" s="46" t="str">
        <f t="shared" si="899"/>
        <v/>
      </c>
      <c r="L2589" s="16"/>
      <c r="M2589" s="16"/>
      <c r="N2589" s="46"/>
      <c r="O2589" s="47" t="str">
        <f t="shared" si="902"/>
        <v/>
      </c>
      <c r="P2589" s="47"/>
      <c r="Q2589" s="48" t="str">
        <f>IFERROR(VLOOKUP(E2589,Funcionários!$C$8:$E$207,3,FALSE),"")</f>
        <v/>
      </c>
      <c r="R2589" s="47"/>
      <c r="S2589" s="49" t="str">
        <f t="shared" si="903"/>
        <v/>
      </c>
      <c r="T2589" s="49">
        <v>2.5829999999999999E-2</v>
      </c>
      <c r="U2589" s="48" t="str">
        <f>IF(Funcionários!C2590=0,"",Funcionários!C2590)</f>
        <v/>
      </c>
      <c r="V2589" s="50">
        <f>IF(U2589="",0,IF(COUNTIFS($E$7:$E$3006,U2589,$I$7:$I$3006,'RC'!$E$6)=0,0,COUNTIFS($M$7:$M$3006,"Concluída no prazo",$E$7:$E$3006,U2589,$I$7:$I$3006,'RC'!$E$6)/COUNTIFS($E$7:$E$3006,U2589,$I$7:$I$3006,'RC'!$E$6)))</f>
        <v>0</v>
      </c>
      <c r="W2589" s="49">
        <f>SUMIFS($J$7:$J$3006,$E$7:$E$3006,U2589,$I$7:$I$3006,'RC'!$E$6)+SUMIFS($L$7:$L$3006,$E$7:$E$3006,U2589,$I$7:$I$3006,'RC'!$E$6)</f>
        <v>0</v>
      </c>
      <c r="X2589" s="48">
        <f>COUNTIFS($E$7:$E$3006,U2589,$I$7:$I$3006,'RC'!$E$6)</f>
        <v>0</v>
      </c>
      <c r="Y2589" s="48"/>
      <c r="Z2589" s="51" t="str">
        <f>IF(AQ2589='RC'!$E$6,AC2589*1000+AD2589,"")</f>
        <v/>
      </c>
      <c r="AA2589" s="51" t="str">
        <f>IF(AB2589="","",IF(AQ2589='RC'!$E$6,AC2589*1000-AD2589,""))</f>
        <v/>
      </c>
      <c r="AB2589" s="48" t="str">
        <f>IFERROR(VLOOKUP(E2589,Funcionários!$C$8:$E$207,3,FALSE),"")</f>
        <v/>
      </c>
      <c r="AC2589" s="50" t="str">
        <f>IF(AB2589="","",IF(COUNTIFS($AB$7:$AB$3006,AB2589,$AQ$7:$AQ$3006,'RC'!$E$6)=0,"",COUNTIFS($M$7:$M$3006,"Concluída no prazo",$AB$7:$AB$3006,AB2589,$AQ$7:$AQ$3006,'RC'!$E$6)/COUNTIFS($AB$7:$AB$3006,AB2589,$AQ$7:$AQ$3006,'RC'!$E$6)))</f>
        <v/>
      </c>
      <c r="AD2589" s="48">
        <f>SUMIF($AQ$7:$AQ$3006,'RC'!$E$6,$J$7:$J$3006)+SUMIF($AQ$7:$AQ$3006,'RC'!$E$6,$L$7:$L$3006)</f>
        <v>21</v>
      </c>
      <c r="AF2589" s="48">
        <v>2.41799999999921E-2</v>
      </c>
      <c r="AG2589" s="48">
        <f>IF(OR(AQ2589="",AQ2589&lt;&gt;'RC'!$E$6,AB2589&lt;&gt;'RC'!$D$21),0,1)</f>
        <v>0</v>
      </c>
      <c r="AH2589" s="48">
        <f t="shared" si="900"/>
        <v>2.41799999999921E-2</v>
      </c>
      <c r="AI2589" s="48" t="str">
        <f t="shared" si="882"/>
        <v/>
      </c>
      <c r="AJ2589" s="48" t="str">
        <f t="shared" si="883"/>
        <v/>
      </c>
      <c r="AK2589" s="52" t="str">
        <f t="shared" si="884"/>
        <v/>
      </c>
      <c r="AL2589" s="52" t="str">
        <f t="shared" si="885"/>
        <v/>
      </c>
      <c r="AM2589" s="48" t="str">
        <f t="shared" si="886"/>
        <v/>
      </c>
      <c r="AN2589" s="48" t="str">
        <f t="shared" si="887"/>
        <v/>
      </c>
      <c r="AP2589" s="18" t="str">
        <f t="shared" si="888"/>
        <v/>
      </c>
      <c r="AQ2589" s="18" t="str">
        <f t="shared" si="889"/>
        <v/>
      </c>
      <c r="AR2589" s="18">
        <v>2.418E-2</v>
      </c>
      <c r="AS2589" s="18">
        <f>IF(AF!$D$27="Todos",1,IF(M2589=AF!$D$27,1,0))</f>
        <v>1</v>
      </c>
      <c r="AT2589" s="53">
        <f>IF(AND(E2589=AF!$D$6,OR(LT!M2589=AF!$D$27,AF!$D$27="Todos"),OR(AP2589=AF!$E$8,AQ2589=AF!$E$8)),AR2589+AS2589,0)</f>
        <v>0</v>
      </c>
      <c r="AU2589" s="18" t="str">
        <f t="shared" si="890"/>
        <v/>
      </c>
      <c r="AV2589" s="54" t="str">
        <f t="shared" si="891"/>
        <v/>
      </c>
      <c r="AW2589" s="54" t="str">
        <f t="shared" si="892"/>
        <v/>
      </c>
      <c r="AX2589" s="18" t="str">
        <f t="shared" si="893"/>
        <v/>
      </c>
      <c r="AY2589" s="18" t="str">
        <f t="shared" si="894"/>
        <v/>
      </c>
      <c r="BA2589" s="18">
        <f>IF($E2589=AF!$D$6,IF($M2589="Concluída no prazo",2,IF($M2589="Concluída com atraso",1,0)),0)</f>
        <v>0</v>
      </c>
      <c r="BB2589" s="18">
        <f>IF($E2589=AF!$D$6,IF($M2589="Atrasada",2,IF($M2589="Concluída com atraso",1,0)),0)</f>
        <v>0</v>
      </c>
      <c r="BC2589" s="18">
        <v>2.5829999999999999E-2</v>
      </c>
      <c r="BD2589" s="18">
        <f t="shared" si="901"/>
        <v>2.5829999999999999E-2</v>
      </c>
      <c r="BE2589" s="18">
        <f t="shared" si="901"/>
        <v>2.5829999999999999E-2</v>
      </c>
      <c r="BF2589" s="18" t="str">
        <f t="shared" si="895"/>
        <v/>
      </c>
      <c r="BN2589" s="18" t="str">
        <f t="shared" si="896"/>
        <v>s</v>
      </c>
    </row>
    <row r="2590" spans="3:66" ht="50.1" customHeight="1" thickTop="1" thickBot="1" x14ac:dyDescent="0.3">
      <c r="C2590" s="46"/>
      <c r="D2590" s="46"/>
      <c r="E2590" s="46"/>
      <c r="F2590" s="122"/>
      <c r="G2590" s="122"/>
      <c r="H2590" s="78" t="str">
        <f t="shared" si="897"/>
        <v/>
      </c>
      <c r="I2590" s="78" t="str">
        <f t="shared" si="898"/>
        <v/>
      </c>
      <c r="J2590" s="16"/>
      <c r="K2590" s="46" t="str">
        <f t="shared" si="899"/>
        <v/>
      </c>
      <c r="L2590" s="16"/>
      <c r="M2590" s="16"/>
      <c r="N2590" s="46"/>
      <c r="O2590" s="47" t="str">
        <f t="shared" si="902"/>
        <v/>
      </c>
      <c r="P2590" s="47"/>
      <c r="Q2590" s="48" t="str">
        <f>IFERROR(VLOOKUP(E2590,Funcionários!$C$8:$E$207,3,FALSE),"")</f>
        <v/>
      </c>
      <c r="R2590" s="47"/>
      <c r="S2590" s="49" t="str">
        <f t="shared" si="903"/>
        <v/>
      </c>
      <c r="T2590" s="49">
        <v>2.5839999999999998E-2</v>
      </c>
      <c r="U2590" s="48" t="str">
        <f>IF(Funcionários!C2591=0,"",Funcionários!C2591)</f>
        <v/>
      </c>
      <c r="V2590" s="50">
        <f>IF(U2590="",0,IF(COUNTIFS($E$7:$E$3006,U2590,$I$7:$I$3006,'RC'!$E$6)=0,0,COUNTIFS($M$7:$M$3006,"Concluída no prazo",$E$7:$E$3006,U2590,$I$7:$I$3006,'RC'!$E$6)/COUNTIFS($E$7:$E$3006,U2590,$I$7:$I$3006,'RC'!$E$6)))</f>
        <v>0</v>
      </c>
      <c r="W2590" s="49">
        <f>SUMIFS($J$7:$J$3006,$E$7:$E$3006,U2590,$I$7:$I$3006,'RC'!$E$6)+SUMIFS($L$7:$L$3006,$E$7:$E$3006,U2590,$I$7:$I$3006,'RC'!$E$6)</f>
        <v>0</v>
      </c>
      <c r="X2590" s="48">
        <f>COUNTIFS($E$7:$E$3006,U2590,$I$7:$I$3006,'RC'!$E$6)</f>
        <v>0</v>
      </c>
      <c r="Y2590" s="48"/>
      <c r="Z2590" s="51" t="str">
        <f>IF(AQ2590='RC'!$E$6,AC2590*1000+AD2590,"")</f>
        <v/>
      </c>
      <c r="AA2590" s="51" t="str">
        <f>IF(AB2590="","",IF(AQ2590='RC'!$E$6,AC2590*1000-AD2590,""))</f>
        <v/>
      </c>
      <c r="AB2590" s="48" t="str">
        <f>IFERROR(VLOOKUP(E2590,Funcionários!$C$8:$E$207,3,FALSE),"")</f>
        <v/>
      </c>
      <c r="AC2590" s="50" t="str">
        <f>IF(AB2590="","",IF(COUNTIFS($AB$7:$AB$3006,AB2590,$AQ$7:$AQ$3006,'RC'!$E$6)=0,"",COUNTIFS($M$7:$M$3006,"Concluída no prazo",$AB$7:$AB$3006,AB2590,$AQ$7:$AQ$3006,'RC'!$E$6)/COUNTIFS($AB$7:$AB$3006,AB2590,$AQ$7:$AQ$3006,'RC'!$E$6)))</f>
        <v/>
      </c>
      <c r="AD2590" s="48">
        <f>SUMIF($AQ$7:$AQ$3006,'RC'!$E$6,$J$7:$J$3006)+SUMIF($AQ$7:$AQ$3006,'RC'!$E$6,$L$7:$L$3006)</f>
        <v>21</v>
      </c>
      <c r="AF2590" s="48">
        <v>2.4169999999992101E-2</v>
      </c>
      <c r="AG2590" s="48">
        <f>IF(OR(AQ2590="",AQ2590&lt;&gt;'RC'!$E$6,AB2590&lt;&gt;'RC'!$D$21),0,1)</f>
        <v>0</v>
      </c>
      <c r="AH2590" s="48">
        <f t="shared" si="900"/>
        <v>2.4169999999992101E-2</v>
      </c>
      <c r="AI2590" s="48" t="str">
        <f t="shared" si="882"/>
        <v/>
      </c>
      <c r="AJ2590" s="48" t="str">
        <f t="shared" si="883"/>
        <v/>
      </c>
      <c r="AK2590" s="52" t="str">
        <f t="shared" si="884"/>
        <v/>
      </c>
      <c r="AL2590" s="52" t="str">
        <f t="shared" si="885"/>
        <v/>
      </c>
      <c r="AM2590" s="48" t="str">
        <f t="shared" si="886"/>
        <v/>
      </c>
      <c r="AN2590" s="48" t="str">
        <f t="shared" si="887"/>
        <v/>
      </c>
      <c r="AP2590" s="18" t="str">
        <f t="shared" si="888"/>
        <v/>
      </c>
      <c r="AQ2590" s="18" t="str">
        <f t="shared" si="889"/>
        <v/>
      </c>
      <c r="AR2590" s="18">
        <v>2.4170000000000001E-2</v>
      </c>
      <c r="AS2590" s="18">
        <f>IF(AF!$D$27="Todos",1,IF(M2590=AF!$D$27,1,0))</f>
        <v>1</v>
      </c>
      <c r="AT2590" s="53">
        <f>IF(AND(E2590=AF!$D$6,OR(LT!M2590=AF!$D$27,AF!$D$27="Todos"),OR(AP2590=AF!$E$8,AQ2590=AF!$E$8)),AR2590+AS2590,0)</f>
        <v>0</v>
      </c>
      <c r="AU2590" s="18" t="str">
        <f t="shared" si="890"/>
        <v/>
      </c>
      <c r="AV2590" s="54" t="str">
        <f t="shared" si="891"/>
        <v/>
      </c>
      <c r="AW2590" s="54" t="str">
        <f t="shared" si="892"/>
        <v/>
      </c>
      <c r="AX2590" s="18" t="str">
        <f t="shared" si="893"/>
        <v/>
      </c>
      <c r="AY2590" s="18" t="str">
        <f t="shared" si="894"/>
        <v/>
      </c>
      <c r="BA2590" s="18">
        <f>IF($E2590=AF!$D$6,IF($M2590="Concluída no prazo",2,IF($M2590="Concluída com atraso",1,0)),0)</f>
        <v>0</v>
      </c>
      <c r="BB2590" s="18">
        <f>IF($E2590=AF!$D$6,IF($M2590="Atrasada",2,IF($M2590="Concluída com atraso",1,0)),0)</f>
        <v>0</v>
      </c>
      <c r="BC2590" s="18">
        <v>2.5839999999999998E-2</v>
      </c>
      <c r="BD2590" s="18">
        <f t="shared" si="901"/>
        <v>2.5839999999999998E-2</v>
      </c>
      <c r="BE2590" s="18">
        <f t="shared" si="901"/>
        <v>2.5839999999999998E-2</v>
      </c>
      <c r="BF2590" s="18" t="str">
        <f t="shared" si="895"/>
        <v/>
      </c>
      <c r="BN2590" s="18" t="str">
        <f t="shared" si="896"/>
        <v>s</v>
      </c>
    </row>
    <row r="2591" spans="3:66" ht="50.1" customHeight="1" thickTop="1" thickBot="1" x14ac:dyDescent="0.3">
      <c r="C2591" s="46"/>
      <c r="D2591" s="46"/>
      <c r="E2591" s="46"/>
      <c r="F2591" s="122"/>
      <c r="G2591" s="122"/>
      <c r="H2591" s="78" t="str">
        <f t="shared" si="897"/>
        <v/>
      </c>
      <c r="I2591" s="78" t="str">
        <f t="shared" si="898"/>
        <v/>
      </c>
      <c r="J2591" s="16"/>
      <c r="K2591" s="46" t="str">
        <f t="shared" si="899"/>
        <v/>
      </c>
      <c r="L2591" s="16"/>
      <c r="M2591" s="16"/>
      <c r="N2591" s="46"/>
      <c r="O2591" s="47" t="str">
        <f t="shared" si="902"/>
        <v/>
      </c>
      <c r="P2591" s="47"/>
      <c r="Q2591" s="48" t="str">
        <f>IFERROR(VLOOKUP(E2591,Funcionários!$C$8:$E$207,3,FALSE),"")</f>
        <v/>
      </c>
      <c r="R2591" s="47"/>
      <c r="S2591" s="49" t="str">
        <f t="shared" si="903"/>
        <v/>
      </c>
      <c r="T2591" s="49">
        <v>2.5850000000000001E-2</v>
      </c>
      <c r="U2591" s="48" t="str">
        <f>IF(Funcionários!C2592=0,"",Funcionários!C2592)</f>
        <v/>
      </c>
      <c r="V2591" s="50">
        <f>IF(U2591="",0,IF(COUNTIFS($E$7:$E$3006,U2591,$I$7:$I$3006,'RC'!$E$6)=0,0,COUNTIFS($M$7:$M$3006,"Concluída no prazo",$E$7:$E$3006,U2591,$I$7:$I$3006,'RC'!$E$6)/COUNTIFS($E$7:$E$3006,U2591,$I$7:$I$3006,'RC'!$E$6)))</f>
        <v>0</v>
      </c>
      <c r="W2591" s="49">
        <f>SUMIFS($J$7:$J$3006,$E$7:$E$3006,U2591,$I$7:$I$3006,'RC'!$E$6)+SUMIFS($L$7:$L$3006,$E$7:$E$3006,U2591,$I$7:$I$3006,'RC'!$E$6)</f>
        <v>0</v>
      </c>
      <c r="X2591" s="48">
        <f>COUNTIFS($E$7:$E$3006,U2591,$I$7:$I$3006,'RC'!$E$6)</f>
        <v>0</v>
      </c>
      <c r="Y2591" s="48"/>
      <c r="Z2591" s="51" t="str">
        <f>IF(AQ2591='RC'!$E$6,AC2591*1000+AD2591,"")</f>
        <v/>
      </c>
      <c r="AA2591" s="51" t="str">
        <f>IF(AB2591="","",IF(AQ2591='RC'!$E$6,AC2591*1000-AD2591,""))</f>
        <v/>
      </c>
      <c r="AB2591" s="48" t="str">
        <f>IFERROR(VLOOKUP(E2591,Funcionários!$C$8:$E$207,3,FALSE),"")</f>
        <v/>
      </c>
      <c r="AC2591" s="50" t="str">
        <f>IF(AB2591="","",IF(COUNTIFS($AB$7:$AB$3006,AB2591,$AQ$7:$AQ$3006,'RC'!$E$6)=0,"",COUNTIFS($M$7:$M$3006,"Concluída no prazo",$AB$7:$AB$3006,AB2591,$AQ$7:$AQ$3006,'RC'!$E$6)/COUNTIFS($AB$7:$AB$3006,AB2591,$AQ$7:$AQ$3006,'RC'!$E$6)))</f>
        <v/>
      </c>
      <c r="AD2591" s="48">
        <f>SUMIF($AQ$7:$AQ$3006,'RC'!$E$6,$J$7:$J$3006)+SUMIF($AQ$7:$AQ$3006,'RC'!$E$6,$L$7:$L$3006)</f>
        <v>21</v>
      </c>
      <c r="AF2591" s="48">
        <v>2.4159999999992101E-2</v>
      </c>
      <c r="AG2591" s="48">
        <f>IF(OR(AQ2591="",AQ2591&lt;&gt;'RC'!$E$6,AB2591&lt;&gt;'RC'!$D$21),0,1)</f>
        <v>0</v>
      </c>
      <c r="AH2591" s="48">
        <f t="shared" si="900"/>
        <v>2.4159999999992101E-2</v>
      </c>
      <c r="AI2591" s="48" t="str">
        <f t="shared" si="882"/>
        <v/>
      </c>
      <c r="AJ2591" s="48" t="str">
        <f t="shared" si="883"/>
        <v/>
      </c>
      <c r="AK2591" s="52" t="str">
        <f t="shared" si="884"/>
        <v/>
      </c>
      <c r="AL2591" s="52" t="str">
        <f t="shared" si="885"/>
        <v/>
      </c>
      <c r="AM2591" s="48" t="str">
        <f t="shared" si="886"/>
        <v/>
      </c>
      <c r="AN2591" s="48" t="str">
        <f t="shared" si="887"/>
        <v/>
      </c>
      <c r="AP2591" s="18" t="str">
        <f t="shared" si="888"/>
        <v/>
      </c>
      <c r="AQ2591" s="18" t="str">
        <f t="shared" si="889"/>
        <v/>
      </c>
      <c r="AR2591" s="18">
        <v>2.4160000000000001E-2</v>
      </c>
      <c r="AS2591" s="18">
        <f>IF(AF!$D$27="Todos",1,IF(M2591=AF!$D$27,1,0))</f>
        <v>1</v>
      </c>
      <c r="AT2591" s="53">
        <f>IF(AND(E2591=AF!$D$6,OR(LT!M2591=AF!$D$27,AF!$D$27="Todos"),OR(AP2591=AF!$E$8,AQ2591=AF!$E$8)),AR2591+AS2591,0)</f>
        <v>0</v>
      </c>
      <c r="AU2591" s="18" t="str">
        <f t="shared" si="890"/>
        <v/>
      </c>
      <c r="AV2591" s="54" t="str">
        <f t="shared" si="891"/>
        <v/>
      </c>
      <c r="AW2591" s="54" t="str">
        <f t="shared" si="892"/>
        <v/>
      </c>
      <c r="AX2591" s="18" t="str">
        <f t="shared" si="893"/>
        <v/>
      </c>
      <c r="AY2591" s="18" t="str">
        <f t="shared" si="894"/>
        <v/>
      </c>
      <c r="BA2591" s="18">
        <f>IF($E2591=AF!$D$6,IF($M2591="Concluída no prazo",2,IF($M2591="Concluída com atraso",1,0)),0)</f>
        <v>0</v>
      </c>
      <c r="BB2591" s="18">
        <f>IF($E2591=AF!$D$6,IF($M2591="Atrasada",2,IF($M2591="Concluída com atraso",1,0)),0)</f>
        <v>0</v>
      </c>
      <c r="BC2591" s="18">
        <v>2.5850000000000001E-2</v>
      </c>
      <c r="BD2591" s="18">
        <f t="shared" si="901"/>
        <v>2.5850000000000001E-2</v>
      </c>
      <c r="BE2591" s="18">
        <f t="shared" si="901"/>
        <v>2.5850000000000001E-2</v>
      </c>
      <c r="BF2591" s="18" t="str">
        <f t="shared" si="895"/>
        <v/>
      </c>
      <c r="BN2591" s="18" t="str">
        <f t="shared" si="896"/>
        <v>s</v>
      </c>
    </row>
    <row r="2592" spans="3:66" ht="50.1" customHeight="1" thickTop="1" thickBot="1" x14ac:dyDescent="0.3">
      <c r="C2592" s="46"/>
      <c r="D2592" s="46"/>
      <c r="E2592" s="46"/>
      <c r="F2592" s="122"/>
      <c r="G2592" s="122"/>
      <c r="H2592" s="78" t="str">
        <f t="shared" si="897"/>
        <v/>
      </c>
      <c r="I2592" s="78" t="str">
        <f t="shared" si="898"/>
        <v/>
      </c>
      <c r="J2592" s="16"/>
      <c r="K2592" s="46" t="str">
        <f t="shared" si="899"/>
        <v/>
      </c>
      <c r="L2592" s="16"/>
      <c r="M2592" s="16"/>
      <c r="N2592" s="46"/>
      <c r="O2592" s="47" t="str">
        <f t="shared" si="902"/>
        <v/>
      </c>
      <c r="P2592" s="47"/>
      <c r="Q2592" s="48" t="str">
        <f>IFERROR(VLOOKUP(E2592,Funcionários!$C$8:$E$207,3,FALSE),"")</f>
        <v/>
      </c>
      <c r="R2592" s="47"/>
      <c r="S2592" s="49" t="str">
        <f t="shared" si="903"/>
        <v/>
      </c>
      <c r="T2592" s="49">
        <v>2.5860000000000001E-2</v>
      </c>
      <c r="U2592" s="48" t="str">
        <f>IF(Funcionários!C2593=0,"",Funcionários!C2593)</f>
        <v/>
      </c>
      <c r="V2592" s="50">
        <f>IF(U2592="",0,IF(COUNTIFS($E$7:$E$3006,U2592,$I$7:$I$3006,'RC'!$E$6)=0,0,COUNTIFS($M$7:$M$3006,"Concluída no prazo",$E$7:$E$3006,U2592,$I$7:$I$3006,'RC'!$E$6)/COUNTIFS($E$7:$E$3006,U2592,$I$7:$I$3006,'RC'!$E$6)))</f>
        <v>0</v>
      </c>
      <c r="W2592" s="49">
        <f>SUMIFS($J$7:$J$3006,$E$7:$E$3006,U2592,$I$7:$I$3006,'RC'!$E$6)+SUMIFS($L$7:$L$3006,$E$7:$E$3006,U2592,$I$7:$I$3006,'RC'!$E$6)</f>
        <v>0</v>
      </c>
      <c r="X2592" s="48">
        <f>COUNTIFS($E$7:$E$3006,U2592,$I$7:$I$3006,'RC'!$E$6)</f>
        <v>0</v>
      </c>
      <c r="Y2592" s="48"/>
      <c r="Z2592" s="51" t="str">
        <f>IF(AQ2592='RC'!$E$6,AC2592*1000+AD2592,"")</f>
        <v/>
      </c>
      <c r="AA2592" s="51" t="str">
        <f>IF(AB2592="","",IF(AQ2592='RC'!$E$6,AC2592*1000-AD2592,""))</f>
        <v/>
      </c>
      <c r="AB2592" s="48" t="str">
        <f>IFERROR(VLOOKUP(E2592,Funcionários!$C$8:$E$207,3,FALSE),"")</f>
        <v/>
      </c>
      <c r="AC2592" s="50" t="str">
        <f>IF(AB2592="","",IF(COUNTIFS($AB$7:$AB$3006,AB2592,$AQ$7:$AQ$3006,'RC'!$E$6)=0,"",COUNTIFS($M$7:$M$3006,"Concluída no prazo",$AB$7:$AB$3006,AB2592,$AQ$7:$AQ$3006,'RC'!$E$6)/COUNTIFS($AB$7:$AB$3006,AB2592,$AQ$7:$AQ$3006,'RC'!$E$6)))</f>
        <v/>
      </c>
      <c r="AD2592" s="48">
        <f>SUMIF($AQ$7:$AQ$3006,'RC'!$E$6,$J$7:$J$3006)+SUMIF($AQ$7:$AQ$3006,'RC'!$E$6,$L$7:$L$3006)</f>
        <v>21</v>
      </c>
      <c r="AF2592" s="48">
        <v>2.4149999999992101E-2</v>
      </c>
      <c r="AG2592" s="48">
        <f>IF(OR(AQ2592="",AQ2592&lt;&gt;'RC'!$E$6,AB2592&lt;&gt;'RC'!$D$21),0,1)</f>
        <v>0</v>
      </c>
      <c r="AH2592" s="48">
        <f t="shared" si="900"/>
        <v>2.4149999999992101E-2</v>
      </c>
      <c r="AI2592" s="48" t="str">
        <f t="shared" si="882"/>
        <v/>
      </c>
      <c r="AJ2592" s="48" t="str">
        <f t="shared" si="883"/>
        <v/>
      </c>
      <c r="AK2592" s="52" t="str">
        <f t="shared" si="884"/>
        <v/>
      </c>
      <c r="AL2592" s="52" t="str">
        <f t="shared" si="885"/>
        <v/>
      </c>
      <c r="AM2592" s="48" t="str">
        <f t="shared" si="886"/>
        <v/>
      </c>
      <c r="AN2592" s="48" t="str">
        <f t="shared" si="887"/>
        <v/>
      </c>
      <c r="AP2592" s="18" t="str">
        <f t="shared" si="888"/>
        <v/>
      </c>
      <c r="AQ2592" s="18" t="str">
        <f t="shared" si="889"/>
        <v/>
      </c>
      <c r="AR2592" s="18">
        <v>2.4150000000000001E-2</v>
      </c>
      <c r="AS2592" s="18">
        <f>IF(AF!$D$27="Todos",1,IF(M2592=AF!$D$27,1,0))</f>
        <v>1</v>
      </c>
      <c r="AT2592" s="53">
        <f>IF(AND(E2592=AF!$D$6,OR(LT!M2592=AF!$D$27,AF!$D$27="Todos"),OR(AP2592=AF!$E$8,AQ2592=AF!$E$8)),AR2592+AS2592,0)</f>
        <v>0</v>
      </c>
      <c r="AU2592" s="18" t="str">
        <f t="shared" si="890"/>
        <v/>
      </c>
      <c r="AV2592" s="54" t="str">
        <f t="shared" si="891"/>
        <v/>
      </c>
      <c r="AW2592" s="54" t="str">
        <f t="shared" si="892"/>
        <v/>
      </c>
      <c r="AX2592" s="18" t="str">
        <f t="shared" si="893"/>
        <v/>
      </c>
      <c r="AY2592" s="18" t="str">
        <f t="shared" si="894"/>
        <v/>
      </c>
      <c r="BA2592" s="18">
        <f>IF($E2592=AF!$D$6,IF($M2592="Concluída no prazo",2,IF($M2592="Concluída com atraso",1,0)),0)</f>
        <v>0</v>
      </c>
      <c r="BB2592" s="18">
        <f>IF($E2592=AF!$D$6,IF($M2592="Atrasada",2,IF($M2592="Concluída com atraso",1,0)),0)</f>
        <v>0</v>
      </c>
      <c r="BC2592" s="18">
        <v>2.5860000000000001E-2</v>
      </c>
      <c r="BD2592" s="18">
        <f t="shared" si="901"/>
        <v>2.5860000000000001E-2</v>
      </c>
      <c r="BE2592" s="18">
        <f t="shared" si="901"/>
        <v>2.5860000000000001E-2</v>
      </c>
      <c r="BF2592" s="18" t="str">
        <f t="shared" si="895"/>
        <v/>
      </c>
      <c r="BN2592" s="18" t="str">
        <f t="shared" si="896"/>
        <v>s</v>
      </c>
    </row>
    <row r="2593" spans="3:66" ht="50.1" customHeight="1" thickTop="1" thickBot="1" x14ac:dyDescent="0.3">
      <c r="C2593" s="46"/>
      <c r="D2593" s="46"/>
      <c r="E2593" s="46"/>
      <c r="F2593" s="122"/>
      <c r="G2593" s="122"/>
      <c r="H2593" s="78" t="str">
        <f t="shared" si="897"/>
        <v/>
      </c>
      <c r="I2593" s="78" t="str">
        <f t="shared" si="898"/>
        <v/>
      </c>
      <c r="J2593" s="16"/>
      <c r="K2593" s="46" t="str">
        <f t="shared" si="899"/>
        <v/>
      </c>
      <c r="L2593" s="16"/>
      <c r="M2593" s="16"/>
      <c r="N2593" s="46"/>
      <c r="O2593" s="47" t="str">
        <f t="shared" si="902"/>
        <v/>
      </c>
      <c r="P2593" s="47"/>
      <c r="Q2593" s="48" t="str">
        <f>IFERROR(VLOOKUP(E2593,Funcionários!$C$8:$E$207,3,FALSE),"")</f>
        <v/>
      </c>
      <c r="R2593" s="47"/>
      <c r="S2593" s="49" t="str">
        <f t="shared" si="903"/>
        <v/>
      </c>
      <c r="T2593" s="49">
        <v>2.5870000000000001E-2</v>
      </c>
      <c r="U2593" s="48" t="str">
        <f>IF(Funcionários!C2594=0,"",Funcionários!C2594)</f>
        <v/>
      </c>
      <c r="V2593" s="50">
        <f>IF(U2593="",0,IF(COUNTIFS($E$7:$E$3006,U2593,$I$7:$I$3006,'RC'!$E$6)=0,0,COUNTIFS($M$7:$M$3006,"Concluída no prazo",$E$7:$E$3006,U2593,$I$7:$I$3006,'RC'!$E$6)/COUNTIFS($E$7:$E$3006,U2593,$I$7:$I$3006,'RC'!$E$6)))</f>
        <v>0</v>
      </c>
      <c r="W2593" s="49">
        <f>SUMIFS($J$7:$J$3006,$E$7:$E$3006,U2593,$I$7:$I$3006,'RC'!$E$6)+SUMIFS($L$7:$L$3006,$E$7:$E$3006,U2593,$I$7:$I$3006,'RC'!$E$6)</f>
        <v>0</v>
      </c>
      <c r="X2593" s="48">
        <f>COUNTIFS($E$7:$E$3006,U2593,$I$7:$I$3006,'RC'!$E$6)</f>
        <v>0</v>
      </c>
      <c r="Y2593" s="48"/>
      <c r="Z2593" s="51" t="str">
        <f>IF(AQ2593='RC'!$E$6,AC2593*1000+AD2593,"")</f>
        <v/>
      </c>
      <c r="AA2593" s="51" t="str">
        <f>IF(AB2593="","",IF(AQ2593='RC'!$E$6,AC2593*1000-AD2593,""))</f>
        <v/>
      </c>
      <c r="AB2593" s="48" t="str">
        <f>IFERROR(VLOOKUP(E2593,Funcionários!$C$8:$E$207,3,FALSE),"")</f>
        <v/>
      </c>
      <c r="AC2593" s="50" t="str">
        <f>IF(AB2593="","",IF(COUNTIFS($AB$7:$AB$3006,AB2593,$AQ$7:$AQ$3006,'RC'!$E$6)=0,"",COUNTIFS($M$7:$M$3006,"Concluída no prazo",$AB$7:$AB$3006,AB2593,$AQ$7:$AQ$3006,'RC'!$E$6)/COUNTIFS($AB$7:$AB$3006,AB2593,$AQ$7:$AQ$3006,'RC'!$E$6)))</f>
        <v/>
      </c>
      <c r="AD2593" s="48">
        <f>SUMIF($AQ$7:$AQ$3006,'RC'!$E$6,$J$7:$J$3006)+SUMIF($AQ$7:$AQ$3006,'RC'!$E$6,$L$7:$L$3006)</f>
        <v>21</v>
      </c>
      <c r="AF2593" s="48">
        <v>2.4139999999992098E-2</v>
      </c>
      <c r="AG2593" s="48">
        <f>IF(OR(AQ2593="",AQ2593&lt;&gt;'RC'!$E$6,AB2593&lt;&gt;'RC'!$D$21),0,1)</f>
        <v>0</v>
      </c>
      <c r="AH2593" s="48">
        <f t="shared" si="900"/>
        <v>2.4139999999992098E-2</v>
      </c>
      <c r="AI2593" s="48" t="str">
        <f t="shared" si="882"/>
        <v/>
      </c>
      <c r="AJ2593" s="48" t="str">
        <f t="shared" si="883"/>
        <v/>
      </c>
      <c r="AK2593" s="52" t="str">
        <f t="shared" si="884"/>
        <v/>
      </c>
      <c r="AL2593" s="52" t="str">
        <f t="shared" si="885"/>
        <v/>
      </c>
      <c r="AM2593" s="48" t="str">
        <f t="shared" si="886"/>
        <v/>
      </c>
      <c r="AN2593" s="48" t="str">
        <f t="shared" si="887"/>
        <v/>
      </c>
      <c r="AP2593" s="18" t="str">
        <f t="shared" si="888"/>
        <v/>
      </c>
      <c r="AQ2593" s="18" t="str">
        <f t="shared" si="889"/>
        <v/>
      </c>
      <c r="AR2593" s="18">
        <v>2.4140000000000002E-2</v>
      </c>
      <c r="AS2593" s="18">
        <f>IF(AF!$D$27="Todos",1,IF(M2593=AF!$D$27,1,0))</f>
        <v>1</v>
      </c>
      <c r="AT2593" s="53">
        <f>IF(AND(E2593=AF!$D$6,OR(LT!M2593=AF!$D$27,AF!$D$27="Todos"),OR(AP2593=AF!$E$8,AQ2593=AF!$E$8)),AR2593+AS2593,0)</f>
        <v>0</v>
      </c>
      <c r="AU2593" s="18" t="str">
        <f t="shared" si="890"/>
        <v/>
      </c>
      <c r="AV2593" s="54" t="str">
        <f t="shared" si="891"/>
        <v/>
      </c>
      <c r="AW2593" s="54" t="str">
        <f t="shared" si="892"/>
        <v/>
      </c>
      <c r="AX2593" s="18" t="str">
        <f t="shared" si="893"/>
        <v/>
      </c>
      <c r="AY2593" s="18" t="str">
        <f t="shared" si="894"/>
        <v/>
      </c>
      <c r="BA2593" s="18">
        <f>IF($E2593=AF!$D$6,IF($M2593="Concluída no prazo",2,IF($M2593="Concluída com atraso",1,0)),0)</f>
        <v>0</v>
      </c>
      <c r="BB2593" s="18">
        <f>IF($E2593=AF!$D$6,IF($M2593="Atrasada",2,IF($M2593="Concluída com atraso",1,0)),0)</f>
        <v>0</v>
      </c>
      <c r="BC2593" s="18">
        <v>2.5870000000000001E-2</v>
      </c>
      <c r="BD2593" s="18">
        <f t="shared" si="901"/>
        <v>2.5870000000000001E-2</v>
      </c>
      <c r="BE2593" s="18">
        <f t="shared" si="901"/>
        <v>2.5870000000000001E-2</v>
      </c>
      <c r="BF2593" s="18" t="str">
        <f t="shared" si="895"/>
        <v/>
      </c>
      <c r="BN2593" s="18" t="str">
        <f t="shared" si="896"/>
        <v>s</v>
      </c>
    </row>
    <row r="2594" spans="3:66" ht="50.1" customHeight="1" thickTop="1" thickBot="1" x14ac:dyDescent="0.3">
      <c r="C2594" s="46"/>
      <c r="D2594" s="46"/>
      <c r="E2594" s="46"/>
      <c r="F2594" s="122"/>
      <c r="G2594" s="122"/>
      <c r="H2594" s="78" t="str">
        <f t="shared" si="897"/>
        <v/>
      </c>
      <c r="I2594" s="78" t="str">
        <f t="shared" si="898"/>
        <v/>
      </c>
      <c r="J2594" s="16"/>
      <c r="K2594" s="46" t="str">
        <f t="shared" si="899"/>
        <v/>
      </c>
      <c r="L2594" s="16"/>
      <c r="M2594" s="16"/>
      <c r="N2594" s="46"/>
      <c r="O2594" s="47" t="str">
        <f t="shared" si="902"/>
        <v/>
      </c>
      <c r="P2594" s="47"/>
      <c r="Q2594" s="48" t="str">
        <f>IFERROR(VLOOKUP(E2594,Funcionários!$C$8:$E$207,3,FALSE),"")</f>
        <v/>
      </c>
      <c r="R2594" s="47"/>
      <c r="S2594" s="49" t="str">
        <f t="shared" si="903"/>
        <v/>
      </c>
      <c r="T2594" s="49">
        <v>2.588E-2</v>
      </c>
      <c r="U2594" s="48" t="str">
        <f>IF(Funcionários!C2595=0,"",Funcionários!C2595)</f>
        <v/>
      </c>
      <c r="V2594" s="50">
        <f>IF(U2594="",0,IF(COUNTIFS($E$7:$E$3006,U2594,$I$7:$I$3006,'RC'!$E$6)=0,0,COUNTIFS($M$7:$M$3006,"Concluída no prazo",$E$7:$E$3006,U2594,$I$7:$I$3006,'RC'!$E$6)/COUNTIFS($E$7:$E$3006,U2594,$I$7:$I$3006,'RC'!$E$6)))</f>
        <v>0</v>
      </c>
      <c r="W2594" s="49">
        <f>SUMIFS($J$7:$J$3006,$E$7:$E$3006,U2594,$I$7:$I$3006,'RC'!$E$6)+SUMIFS($L$7:$L$3006,$E$7:$E$3006,U2594,$I$7:$I$3006,'RC'!$E$6)</f>
        <v>0</v>
      </c>
      <c r="X2594" s="48">
        <f>COUNTIFS($E$7:$E$3006,U2594,$I$7:$I$3006,'RC'!$E$6)</f>
        <v>0</v>
      </c>
      <c r="Y2594" s="48"/>
      <c r="Z2594" s="51" t="str">
        <f>IF(AQ2594='RC'!$E$6,AC2594*1000+AD2594,"")</f>
        <v/>
      </c>
      <c r="AA2594" s="51" t="str">
        <f>IF(AB2594="","",IF(AQ2594='RC'!$E$6,AC2594*1000-AD2594,""))</f>
        <v/>
      </c>
      <c r="AB2594" s="48" t="str">
        <f>IFERROR(VLOOKUP(E2594,Funcionários!$C$8:$E$207,3,FALSE),"")</f>
        <v/>
      </c>
      <c r="AC2594" s="50" t="str">
        <f>IF(AB2594="","",IF(COUNTIFS($AB$7:$AB$3006,AB2594,$AQ$7:$AQ$3006,'RC'!$E$6)=0,"",COUNTIFS($M$7:$M$3006,"Concluída no prazo",$AB$7:$AB$3006,AB2594,$AQ$7:$AQ$3006,'RC'!$E$6)/COUNTIFS($AB$7:$AB$3006,AB2594,$AQ$7:$AQ$3006,'RC'!$E$6)))</f>
        <v/>
      </c>
      <c r="AD2594" s="48">
        <f>SUMIF($AQ$7:$AQ$3006,'RC'!$E$6,$J$7:$J$3006)+SUMIF($AQ$7:$AQ$3006,'RC'!$E$6,$L$7:$L$3006)</f>
        <v>21</v>
      </c>
      <c r="AF2594" s="48">
        <v>2.4129999999992099E-2</v>
      </c>
      <c r="AG2594" s="48">
        <f>IF(OR(AQ2594="",AQ2594&lt;&gt;'RC'!$E$6,AB2594&lt;&gt;'RC'!$D$21),0,1)</f>
        <v>0</v>
      </c>
      <c r="AH2594" s="48">
        <f t="shared" si="900"/>
        <v>2.4129999999992099E-2</v>
      </c>
      <c r="AI2594" s="48" t="str">
        <f t="shared" si="882"/>
        <v/>
      </c>
      <c r="AJ2594" s="48" t="str">
        <f t="shared" si="883"/>
        <v/>
      </c>
      <c r="AK2594" s="52" t="str">
        <f t="shared" si="884"/>
        <v/>
      </c>
      <c r="AL2594" s="52" t="str">
        <f t="shared" si="885"/>
        <v/>
      </c>
      <c r="AM2594" s="48" t="str">
        <f t="shared" si="886"/>
        <v/>
      </c>
      <c r="AN2594" s="48" t="str">
        <f t="shared" si="887"/>
        <v/>
      </c>
      <c r="AP2594" s="18" t="str">
        <f t="shared" si="888"/>
        <v/>
      </c>
      <c r="AQ2594" s="18" t="str">
        <f t="shared" si="889"/>
        <v/>
      </c>
      <c r="AR2594" s="18">
        <v>2.4129999999999999E-2</v>
      </c>
      <c r="AS2594" s="18">
        <f>IF(AF!$D$27="Todos",1,IF(M2594=AF!$D$27,1,0))</f>
        <v>1</v>
      </c>
      <c r="AT2594" s="53">
        <f>IF(AND(E2594=AF!$D$6,OR(LT!M2594=AF!$D$27,AF!$D$27="Todos"),OR(AP2594=AF!$E$8,AQ2594=AF!$E$8)),AR2594+AS2594,0)</f>
        <v>0</v>
      </c>
      <c r="AU2594" s="18" t="str">
        <f t="shared" si="890"/>
        <v/>
      </c>
      <c r="AV2594" s="54" t="str">
        <f t="shared" si="891"/>
        <v/>
      </c>
      <c r="AW2594" s="54" t="str">
        <f t="shared" si="892"/>
        <v/>
      </c>
      <c r="AX2594" s="18" t="str">
        <f t="shared" si="893"/>
        <v/>
      </c>
      <c r="AY2594" s="18" t="str">
        <f t="shared" si="894"/>
        <v/>
      </c>
      <c r="BA2594" s="18">
        <f>IF($E2594=AF!$D$6,IF($M2594="Concluída no prazo",2,IF($M2594="Concluída com atraso",1,0)),0)</f>
        <v>0</v>
      </c>
      <c r="BB2594" s="18">
        <f>IF($E2594=AF!$D$6,IF($M2594="Atrasada",2,IF($M2594="Concluída com atraso",1,0)),0)</f>
        <v>0</v>
      </c>
      <c r="BC2594" s="18">
        <v>2.588E-2</v>
      </c>
      <c r="BD2594" s="18">
        <f t="shared" si="901"/>
        <v>2.588E-2</v>
      </c>
      <c r="BE2594" s="18">
        <f t="shared" si="901"/>
        <v>2.588E-2</v>
      </c>
      <c r="BF2594" s="18" t="str">
        <f t="shared" si="895"/>
        <v/>
      </c>
      <c r="BN2594" s="18" t="str">
        <f t="shared" si="896"/>
        <v>s</v>
      </c>
    </row>
    <row r="2595" spans="3:66" ht="50.1" customHeight="1" thickTop="1" thickBot="1" x14ac:dyDescent="0.3">
      <c r="C2595" s="46"/>
      <c r="D2595" s="46"/>
      <c r="E2595" s="46"/>
      <c r="F2595" s="122"/>
      <c r="G2595" s="122"/>
      <c r="H2595" s="78" t="str">
        <f t="shared" si="897"/>
        <v/>
      </c>
      <c r="I2595" s="78" t="str">
        <f t="shared" si="898"/>
        <v/>
      </c>
      <c r="J2595" s="16"/>
      <c r="K2595" s="46" t="str">
        <f t="shared" si="899"/>
        <v/>
      </c>
      <c r="L2595" s="16"/>
      <c r="M2595" s="16"/>
      <c r="N2595" s="46"/>
      <c r="O2595" s="47" t="str">
        <f t="shared" si="902"/>
        <v/>
      </c>
      <c r="P2595" s="47"/>
      <c r="Q2595" s="48" t="str">
        <f>IFERROR(VLOOKUP(E2595,Funcionários!$C$8:$E$207,3,FALSE),"")</f>
        <v/>
      </c>
      <c r="R2595" s="47"/>
      <c r="S2595" s="49" t="str">
        <f t="shared" si="903"/>
        <v/>
      </c>
      <c r="T2595" s="49">
        <v>2.589E-2</v>
      </c>
      <c r="U2595" s="48" t="str">
        <f>IF(Funcionários!C2596=0,"",Funcionários!C2596)</f>
        <v/>
      </c>
      <c r="V2595" s="50">
        <f>IF(U2595="",0,IF(COUNTIFS($E$7:$E$3006,U2595,$I$7:$I$3006,'RC'!$E$6)=0,0,COUNTIFS($M$7:$M$3006,"Concluída no prazo",$E$7:$E$3006,U2595,$I$7:$I$3006,'RC'!$E$6)/COUNTIFS($E$7:$E$3006,U2595,$I$7:$I$3006,'RC'!$E$6)))</f>
        <v>0</v>
      </c>
      <c r="W2595" s="49">
        <f>SUMIFS($J$7:$J$3006,$E$7:$E$3006,U2595,$I$7:$I$3006,'RC'!$E$6)+SUMIFS($L$7:$L$3006,$E$7:$E$3006,U2595,$I$7:$I$3006,'RC'!$E$6)</f>
        <v>0</v>
      </c>
      <c r="X2595" s="48">
        <f>COUNTIFS($E$7:$E$3006,U2595,$I$7:$I$3006,'RC'!$E$6)</f>
        <v>0</v>
      </c>
      <c r="Y2595" s="48"/>
      <c r="Z2595" s="51" t="str">
        <f>IF(AQ2595='RC'!$E$6,AC2595*1000+AD2595,"")</f>
        <v/>
      </c>
      <c r="AA2595" s="51" t="str">
        <f>IF(AB2595="","",IF(AQ2595='RC'!$E$6,AC2595*1000-AD2595,""))</f>
        <v/>
      </c>
      <c r="AB2595" s="48" t="str">
        <f>IFERROR(VLOOKUP(E2595,Funcionários!$C$8:$E$207,3,FALSE),"")</f>
        <v/>
      </c>
      <c r="AC2595" s="50" t="str">
        <f>IF(AB2595="","",IF(COUNTIFS($AB$7:$AB$3006,AB2595,$AQ$7:$AQ$3006,'RC'!$E$6)=0,"",COUNTIFS($M$7:$M$3006,"Concluída no prazo",$AB$7:$AB$3006,AB2595,$AQ$7:$AQ$3006,'RC'!$E$6)/COUNTIFS($AB$7:$AB$3006,AB2595,$AQ$7:$AQ$3006,'RC'!$E$6)))</f>
        <v/>
      </c>
      <c r="AD2595" s="48">
        <f>SUMIF($AQ$7:$AQ$3006,'RC'!$E$6,$J$7:$J$3006)+SUMIF($AQ$7:$AQ$3006,'RC'!$E$6,$L$7:$L$3006)</f>
        <v>21</v>
      </c>
      <c r="AF2595" s="48">
        <v>2.4119999999992099E-2</v>
      </c>
      <c r="AG2595" s="48">
        <f>IF(OR(AQ2595="",AQ2595&lt;&gt;'RC'!$E$6,AB2595&lt;&gt;'RC'!$D$21),0,1)</f>
        <v>0</v>
      </c>
      <c r="AH2595" s="48">
        <f t="shared" si="900"/>
        <v>2.4119999999992099E-2</v>
      </c>
      <c r="AI2595" s="48" t="str">
        <f t="shared" si="882"/>
        <v/>
      </c>
      <c r="AJ2595" s="48" t="str">
        <f t="shared" si="883"/>
        <v/>
      </c>
      <c r="AK2595" s="52" t="str">
        <f t="shared" si="884"/>
        <v/>
      </c>
      <c r="AL2595" s="52" t="str">
        <f t="shared" si="885"/>
        <v/>
      </c>
      <c r="AM2595" s="48" t="str">
        <f t="shared" si="886"/>
        <v/>
      </c>
      <c r="AN2595" s="48" t="str">
        <f t="shared" si="887"/>
        <v/>
      </c>
      <c r="AP2595" s="18" t="str">
        <f t="shared" si="888"/>
        <v/>
      </c>
      <c r="AQ2595" s="18" t="str">
        <f t="shared" si="889"/>
        <v/>
      </c>
      <c r="AR2595" s="18">
        <v>2.4119999999999999E-2</v>
      </c>
      <c r="AS2595" s="18">
        <f>IF(AF!$D$27="Todos",1,IF(M2595=AF!$D$27,1,0))</f>
        <v>1</v>
      </c>
      <c r="AT2595" s="53">
        <f>IF(AND(E2595=AF!$D$6,OR(LT!M2595=AF!$D$27,AF!$D$27="Todos"),OR(AP2595=AF!$E$8,AQ2595=AF!$E$8)),AR2595+AS2595,0)</f>
        <v>0</v>
      </c>
      <c r="AU2595" s="18" t="str">
        <f t="shared" si="890"/>
        <v/>
      </c>
      <c r="AV2595" s="54" t="str">
        <f t="shared" si="891"/>
        <v/>
      </c>
      <c r="AW2595" s="54" t="str">
        <f t="shared" si="892"/>
        <v/>
      </c>
      <c r="AX2595" s="18" t="str">
        <f t="shared" si="893"/>
        <v/>
      </c>
      <c r="AY2595" s="18" t="str">
        <f t="shared" si="894"/>
        <v/>
      </c>
      <c r="BA2595" s="18">
        <f>IF($E2595=AF!$D$6,IF($M2595="Concluída no prazo",2,IF($M2595="Concluída com atraso",1,0)),0)</f>
        <v>0</v>
      </c>
      <c r="BB2595" s="18">
        <f>IF($E2595=AF!$D$6,IF($M2595="Atrasada",2,IF($M2595="Concluída com atraso",1,0)),0)</f>
        <v>0</v>
      </c>
      <c r="BC2595" s="18">
        <v>2.589E-2</v>
      </c>
      <c r="BD2595" s="18">
        <f t="shared" si="901"/>
        <v>2.589E-2</v>
      </c>
      <c r="BE2595" s="18">
        <f t="shared" si="901"/>
        <v>2.589E-2</v>
      </c>
      <c r="BF2595" s="18" t="str">
        <f t="shared" si="895"/>
        <v/>
      </c>
      <c r="BN2595" s="18" t="str">
        <f t="shared" si="896"/>
        <v>s</v>
      </c>
    </row>
    <row r="2596" spans="3:66" ht="50.1" customHeight="1" thickTop="1" thickBot="1" x14ac:dyDescent="0.3">
      <c r="C2596" s="46"/>
      <c r="D2596" s="46"/>
      <c r="E2596" s="46"/>
      <c r="F2596" s="122"/>
      <c r="G2596" s="122"/>
      <c r="H2596" s="78" t="str">
        <f t="shared" si="897"/>
        <v/>
      </c>
      <c r="I2596" s="78" t="str">
        <f t="shared" si="898"/>
        <v/>
      </c>
      <c r="J2596" s="16"/>
      <c r="K2596" s="46" t="str">
        <f t="shared" si="899"/>
        <v/>
      </c>
      <c r="L2596" s="16"/>
      <c r="M2596" s="16"/>
      <c r="N2596" s="46"/>
      <c r="O2596" s="47" t="str">
        <f t="shared" si="902"/>
        <v/>
      </c>
      <c r="P2596" s="47"/>
      <c r="Q2596" s="48" t="str">
        <f>IFERROR(VLOOKUP(E2596,Funcionários!$C$8:$E$207,3,FALSE),"")</f>
        <v/>
      </c>
      <c r="R2596" s="47"/>
      <c r="S2596" s="49" t="str">
        <f t="shared" si="903"/>
        <v/>
      </c>
      <c r="T2596" s="49">
        <v>2.5899999999999999E-2</v>
      </c>
      <c r="U2596" s="48" t="str">
        <f>IF(Funcionários!C2597=0,"",Funcionários!C2597)</f>
        <v/>
      </c>
      <c r="V2596" s="50">
        <f>IF(U2596="",0,IF(COUNTIFS($E$7:$E$3006,U2596,$I$7:$I$3006,'RC'!$E$6)=0,0,COUNTIFS($M$7:$M$3006,"Concluída no prazo",$E$7:$E$3006,U2596,$I$7:$I$3006,'RC'!$E$6)/COUNTIFS($E$7:$E$3006,U2596,$I$7:$I$3006,'RC'!$E$6)))</f>
        <v>0</v>
      </c>
      <c r="W2596" s="49">
        <f>SUMIFS($J$7:$J$3006,$E$7:$E$3006,U2596,$I$7:$I$3006,'RC'!$E$6)+SUMIFS($L$7:$L$3006,$E$7:$E$3006,U2596,$I$7:$I$3006,'RC'!$E$6)</f>
        <v>0</v>
      </c>
      <c r="X2596" s="48">
        <f>COUNTIFS($E$7:$E$3006,U2596,$I$7:$I$3006,'RC'!$E$6)</f>
        <v>0</v>
      </c>
      <c r="Y2596" s="48"/>
      <c r="Z2596" s="51" t="str">
        <f>IF(AQ2596='RC'!$E$6,AC2596*1000+AD2596,"")</f>
        <v/>
      </c>
      <c r="AA2596" s="51" t="str">
        <f>IF(AB2596="","",IF(AQ2596='RC'!$E$6,AC2596*1000-AD2596,""))</f>
        <v/>
      </c>
      <c r="AB2596" s="48" t="str">
        <f>IFERROR(VLOOKUP(E2596,Funcionários!$C$8:$E$207,3,FALSE),"")</f>
        <v/>
      </c>
      <c r="AC2596" s="50" t="str">
        <f>IF(AB2596="","",IF(COUNTIFS($AB$7:$AB$3006,AB2596,$AQ$7:$AQ$3006,'RC'!$E$6)=0,"",COUNTIFS($M$7:$M$3006,"Concluída no prazo",$AB$7:$AB$3006,AB2596,$AQ$7:$AQ$3006,'RC'!$E$6)/COUNTIFS($AB$7:$AB$3006,AB2596,$AQ$7:$AQ$3006,'RC'!$E$6)))</f>
        <v/>
      </c>
      <c r="AD2596" s="48">
        <f>SUMIF($AQ$7:$AQ$3006,'RC'!$E$6,$J$7:$J$3006)+SUMIF($AQ$7:$AQ$3006,'RC'!$E$6,$L$7:$L$3006)</f>
        <v>21</v>
      </c>
      <c r="AF2596" s="48">
        <v>2.41099999999921E-2</v>
      </c>
      <c r="AG2596" s="48">
        <f>IF(OR(AQ2596="",AQ2596&lt;&gt;'RC'!$E$6,AB2596&lt;&gt;'RC'!$D$21),0,1)</f>
        <v>0</v>
      </c>
      <c r="AH2596" s="48">
        <f t="shared" si="900"/>
        <v>2.41099999999921E-2</v>
      </c>
      <c r="AI2596" s="48" t="str">
        <f t="shared" si="882"/>
        <v/>
      </c>
      <c r="AJ2596" s="48" t="str">
        <f t="shared" si="883"/>
        <v/>
      </c>
      <c r="AK2596" s="52" t="str">
        <f t="shared" si="884"/>
        <v/>
      </c>
      <c r="AL2596" s="52" t="str">
        <f t="shared" si="885"/>
        <v/>
      </c>
      <c r="AM2596" s="48" t="str">
        <f t="shared" si="886"/>
        <v/>
      </c>
      <c r="AN2596" s="48" t="str">
        <f t="shared" si="887"/>
        <v/>
      </c>
      <c r="AP2596" s="18" t="str">
        <f t="shared" si="888"/>
        <v/>
      </c>
      <c r="AQ2596" s="18" t="str">
        <f t="shared" si="889"/>
        <v/>
      </c>
      <c r="AR2596" s="18">
        <v>2.4109999999999999E-2</v>
      </c>
      <c r="AS2596" s="18">
        <f>IF(AF!$D$27="Todos",1,IF(M2596=AF!$D$27,1,0))</f>
        <v>1</v>
      </c>
      <c r="AT2596" s="53">
        <f>IF(AND(E2596=AF!$D$6,OR(LT!M2596=AF!$D$27,AF!$D$27="Todos"),OR(AP2596=AF!$E$8,AQ2596=AF!$E$8)),AR2596+AS2596,0)</f>
        <v>0</v>
      </c>
      <c r="AU2596" s="18" t="str">
        <f t="shared" si="890"/>
        <v/>
      </c>
      <c r="AV2596" s="54" t="str">
        <f t="shared" si="891"/>
        <v/>
      </c>
      <c r="AW2596" s="54" t="str">
        <f t="shared" si="892"/>
        <v/>
      </c>
      <c r="AX2596" s="18" t="str">
        <f t="shared" si="893"/>
        <v/>
      </c>
      <c r="AY2596" s="18" t="str">
        <f t="shared" si="894"/>
        <v/>
      </c>
      <c r="BA2596" s="18">
        <f>IF($E2596=AF!$D$6,IF($M2596="Concluída no prazo",2,IF($M2596="Concluída com atraso",1,0)),0)</f>
        <v>0</v>
      </c>
      <c r="BB2596" s="18">
        <f>IF($E2596=AF!$D$6,IF($M2596="Atrasada",2,IF($M2596="Concluída com atraso",1,0)),0)</f>
        <v>0</v>
      </c>
      <c r="BC2596" s="18">
        <v>2.5899999999999999E-2</v>
      </c>
      <c r="BD2596" s="18">
        <f t="shared" si="901"/>
        <v>2.5899999999999999E-2</v>
      </c>
      <c r="BE2596" s="18">
        <f t="shared" si="901"/>
        <v>2.5899999999999999E-2</v>
      </c>
      <c r="BF2596" s="18" t="str">
        <f t="shared" si="895"/>
        <v/>
      </c>
      <c r="BN2596" s="18" t="str">
        <f t="shared" si="896"/>
        <v>s</v>
      </c>
    </row>
    <row r="2597" spans="3:66" ht="50.1" customHeight="1" thickTop="1" thickBot="1" x14ac:dyDescent="0.3">
      <c r="C2597" s="46"/>
      <c r="D2597" s="46"/>
      <c r="E2597" s="46"/>
      <c r="F2597" s="122"/>
      <c r="G2597" s="122"/>
      <c r="H2597" s="78" t="str">
        <f t="shared" si="897"/>
        <v/>
      </c>
      <c r="I2597" s="78" t="str">
        <f t="shared" si="898"/>
        <v/>
      </c>
      <c r="J2597" s="16"/>
      <c r="K2597" s="46" t="str">
        <f t="shared" si="899"/>
        <v/>
      </c>
      <c r="L2597" s="16"/>
      <c r="M2597" s="16"/>
      <c r="N2597" s="46"/>
      <c r="O2597" s="47" t="str">
        <f t="shared" si="902"/>
        <v/>
      </c>
      <c r="P2597" s="47"/>
      <c r="Q2597" s="48" t="str">
        <f>IFERROR(VLOOKUP(E2597,Funcionários!$C$8:$E$207,3,FALSE),"")</f>
        <v/>
      </c>
      <c r="R2597" s="47"/>
      <c r="S2597" s="49" t="str">
        <f t="shared" si="903"/>
        <v/>
      </c>
      <c r="T2597" s="49">
        <v>2.5909999999999999E-2</v>
      </c>
      <c r="U2597" s="48" t="str">
        <f>IF(Funcionários!C2598=0,"",Funcionários!C2598)</f>
        <v/>
      </c>
      <c r="V2597" s="50">
        <f>IF(U2597="",0,IF(COUNTIFS($E$7:$E$3006,U2597,$I$7:$I$3006,'RC'!$E$6)=0,0,COUNTIFS($M$7:$M$3006,"Concluída no prazo",$E$7:$E$3006,U2597,$I$7:$I$3006,'RC'!$E$6)/COUNTIFS($E$7:$E$3006,U2597,$I$7:$I$3006,'RC'!$E$6)))</f>
        <v>0</v>
      </c>
      <c r="W2597" s="49">
        <f>SUMIFS($J$7:$J$3006,$E$7:$E$3006,U2597,$I$7:$I$3006,'RC'!$E$6)+SUMIFS($L$7:$L$3006,$E$7:$E$3006,U2597,$I$7:$I$3006,'RC'!$E$6)</f>
        <v>0</v>
      </c>
      <c r="X2597" s="48">
        <f>COUNTIFS($E$7:$E$3006,U2597,$I$7:$I$3006,'RC'!$E$6)</f>
        <v>0</v>
      </c>
      <c r="Y2597" s="48"/>
      <c r="Z2597" s="51" t="str">
        <f>IF(AQ2597='RC'!$E$6,AC2597*1000+AD2597,"")</f>
        <v/>
      </c>
      <c r="AA2597" s="51" t="str">
        <f>IF(AB2597="","",IF(AQ2597='RC'!$E$6,AC2597*1000-AD2597,""))</f>
        <v/>
      </c>
      <c r="AB2597" s="48" t="str">
        <f>IFERROR(VLOOKUP(E2597,Funcionários!$C$8:$E$207,3,FALSE),"")</f>
        <v/>
      </c>
      <c r="AC2597" s="50" t="str">
        <f>IF(AB2597="","",IF(COUNTIFS($AB$7:$AB$3006,AB2597,$AQ$7:$AQ$3006,'RC'!$E$6)=0,"",COUNTIFS($M$7:$M$3006,"Concluída no prazo",$AB$7:$AB$3006,AB2597,$AQ$7:$AQ$3006,'RC'!$E$6)/COUNTIFS($AB$7:$AB$3006,AB2597,$AQ$7:$AQ$3006,'RC'!$E$6)))</f>
        <v/>
      </c>
      <c r="AD2597" s="48">
        <f>SUMIF($AQ$7:$AQ$3006,'RC'!$E$6,$J$7:$J$3006)+SUMIF($AQ$7:$AQ$3006,'RC'!$E$6,$L$7:$L$3006)</f>
        <v>21</v>
      </c>
      <c r="AF2597" s="48">
        <v>2.40999999999921E-2</v>
      </c>
      <c r="AG2597" s="48">
        <f>IF(OR(AQ2597="",AQ2597&lt;&gt;'RC'!$E$6,AB2597&lt;&gt;'RC'!$D$21),0,1)</f>
        <v>0</v>
      </c>
      <c r="AH2597" s="48">
        <f t="shared" si="900"/>
        <v>2.40999999999921E-2</v>
      </c>
      <c r="AI2597" s="48" t="str">
        <f t="shared" si="882"/>
        <v/>
      </c>
      <c r="AJ2597" s="48" t="str">
        <f t="shared" si="883"/>
        <v/>
      </c>
      <c r="AK2597" s="52" t="str">
        <f t="shared" si="884"/>
        <v/>
      </c>
      <c r="AL2597" s="52" t="str">
        <f t="shared" si="885"/>
        <v/>
      </c>
      <c r="AM2597" s="48" t="str">
        <f t="shared" si="886"/>
        <v/>
      </c>
      <c r="AN2597" s="48" t="str">
        <f t="shared" si="887"/>
        <v/>
      </c>
      <c r="AP2597" s="18" t="str">
        <f t="shared" si="888"/>
        <v/>
      </c>
      <c r="AQ2597" s="18" t="str">
        <f t="shared" si="889"/>
        <v/>
      </c>
      <c r="AR2597" s="18">
        <v>2.41E-2</v>
      </c>
      <c r="AS2597" s="18">
        <f>IF(AF!$D$27="Todos",1,IF(M2597=AF!$D$27,1,0))</f>
        <v>1</v>
      </c>
      <c r="AT2597" s="53">
        <f>IF(AND(E2597=AF!$D$6,OR(LT!M2597=AF!$D$27,AF!$D$27="Todos"),OR(AP2597=AF!$E$8,AQ2597=AF!$E$8)),AR2597+AS2597,0)</f>
        <v>0</v>
      </c>
      <c r="AU2597" s="18" t="str">
        <f t="shared" si="890"/>
        <v/>
      </c>
      <c r="AV2597" s="54" t="str">
        <f t="shared" si="891"/>
        <v/>
      </c>
      <c r="AW2597" s="54" t="str">
        <f t="shared" si="892"/>
        <v/>
      </c>
      <c r="AX2597" s="18" t="str">
        <f t="shared" si="893"/>
        <v/>
      </c>
      <c r="AY2597" s="18" t="str">
        <f t="shared" si="894"/>
        <v/>
      </c>
      <c r="BA2597" s="18">
        <f>IF($E2597=AF!$D$6,IF($M2597="Concluída no prazo",2,IF($M2597="Concluída com atraso",1,0)),0)</f>
        <v>0</v>
      </c>
      <c r="BB2597" s="18">
        <f>IF($E2597=AF!$D$6,IF($M2597="Atrasada",2,IF($M2597="Concluída com atraso",1,0)),0)</f>
        <v>0</v>
      </c>
      <c r="BC2597" s="18">
        <v>2.5909999999999999E-2</v>
      </c>
      <c r="BD2597" s="18">
        <f t="shared" si="901"/>
        <v>2.5909999999999999E-2</v>
      </c>
      <c r="BE2597" s="18">
        <f t="shared" si="901"/>
        <v>2.5909999999999999E-2</v>
      </c>
      <c r="BF2597" s="18" t="str">
        <f t="shared" si="895"/>
        <v/>
      </c>
      <c r="BN2597" s="18" t="str">
        <f t="shared" si="896"/>
        <v>s</v>
      </c>
    </row>
    <row r="2598" spans="3:66" ht="50.1" customHeight="1" thickTop="1" thickBot="1" x14ac:dyDescent="0.3">
      <c r="C2598" s="46"/>
      <c r="D2598" s="46"/>
      <c r="E2598" s="46"/>
      <c r="F2598" s="122"/>
      <c r="G2598" s="122"/>
      <c r="H2598" s="78" t="str">
        <f t="shared" si="897"/>
        <v/>
      </c>
      <c r="I2598" s="78" t="str">
        <f t="shared" si="898"/>
        <v/>
      </c>
      <c r="J2598" s="16"/>
      <c r="K2598" s="46" t="str">
        <f t="shared" si="899"/>
        <v/>
      </c>
      <c r="L2598" s="16"/>
      <c r="M2598" s="16"/>
      <c r="N2598" s="46"/>
      <c r="O2598" s="47" t="str">
        <f t="shared" si="902"/>
        <v/>
      </c>
      <c r="P2598" s="47"/>
      <c r="Q2598" s="48" t="str">
        <f>IFERROR(VLOOKUP(E2598,Funcionários!$C$8:$E$207,3,FALSE),"")</f>
        <v/>
      </c>
      <c r="R2598" s="47"/>
      <c r="S2598" s="49" t="str">
        <f t="shared" si="903"/>
        <v/>
      </c>
      <c r="T2598" s="49">
        <v>2.5919999999999999E-2</v>
      </c>
      <c r="U2598" s="48" t="str">
        <f>IF(Funcionários!C2599=0,"",Funcionários!C2599)</f>
        <v/>
      </c>
      <c r="V2598" s="50">
        <f>IF(U2598="",0,IF(COUNTIFS($E$7:$E$3006,U2598,$I$7:$I$3006,'RC'!$E$6)=0,0,COUNTIFS($M$7:$M$3006,"Concluída no prazo",$E$7:$E$3006,U2598,$I$7:$I$3006,'RC'!$E$6)/COUNTIFS($E$7:$E$3006,U2598,$I$7:$I$3006,'RC'!$E$6)))</f>
        <v>0</v>
      </c>
      <c r="W2598" s="49">
        <f>SUMIFS($J$7:$J$3006,$E$7:$E$3006,U2598,$I$7:$I$3006,'RC'!$E$6)+SUMIFS($L$7:$L$3006,$E$7:$E$3006,U2598,$I$7:$I$3006,'RC'!$E$6)</f>
        <v>0</v>
      </c>
      <c r="X2598" s="48">
        <f>COUNTIFS($E$7:$E$3006,U2598,$I$7:$I$3006,'RC'!$E$6)</f>
        <v>0</v>
      </c>
      <c r="Y2598" s="48"/>
      <c r="Z2598" s="51" t="str">
        <f>IF(AQ2598='RC'!$E$6,AC2598*1000+AD2598,"")</f>
        <v/>
      </c>
      <c r="AA2598" s="51" t="str">
        <f>IF(AB2598="","",IF(AQ2598='RC'!$E$6,AC2598*1000-AD2598,""))</f>
        <v/>
      </c>
      <c r="AB2598" s="48" t="str">
        <f>IFERROR(VLOOKUP(E2598,Funcionários!$C$8:$E$207,3,FALSE),"")</f>
        <v/>
      </c>
      <c r="AC2598" s="50" t="str">
        <f>IF(AB2598="","",IF(COUNTIFS($AB$7:$AB$3006,AB2598,$AQ$7:$AQ$3006,'RC'!$E$6)=0,"",COUNTIFS($M$7:$M$3006,"Concluída no prazo",$AB$7:$AB$3006,AB2598,$AQ$7:$AQ$3006,'RC'!$E$6)/COUNTIFS($AB$7:$AB$3006,AB2598,$AQ$7:$AQ$3006,'RC'!$E$6)))</f>
        <v/>
      </c>
      <c r="AD2598" s="48">
        <f>SUMIF($AQ$7:$AQ$3006,'RC'!$E$6,$J$7:$J$3006)+SUMIF($AQ$7:$AQ$3006,'RC'!$E$6,$L$7:$L$3006)</f>
        <v>21</v>
      </c>
      <c r="AF2598" s="48">
        <v>2.40899999999921E-2</v>
      </c>
      <c r="AG2598" s="48">
        <f>IF(OR(AQ2598="",AQ2598&lt;&gt;'RC'!$E$6,AB2598&lt;&gt;'RC'!$D$21),0,1)</f>
        <v>0</v>
      </c>
      <c r="AH2598" s="48">
        <f t="shared" si="900"/>
        <v>2.40899999999921E-2</v>
      </c>
      <c r="AI2598" s="48" t="str">
        <f t="shared" si="882"/>
        <v/>
      </c>
      <c r="AJ2598" s="48" t="str">
        <f t="shared" si="883"/>
        <v/>
      </c>
      <c r="AK2598" s="52" t="str">
        <f t="shared" si="884"/>
        <v/>
      </c>
      <c r="AL2598" s="52" t="str">
        <f t="shared" si="885"/>
        <v/>
      </c>
      <c r="AM2598" s="48" t="str">
        <f t="shared" si="886"/>
        <v/>
      </c>
      <c r="AN2598" s="48" t="str">
        <f t="shared" si="887"/>
        <v/>
      </c>
      <c r="AP2598" s="18" t="str">
        <f t="shared" si="888"/>
        <v/>
      </c>
      <c r="AQ2598" s="18" t="str">
        <f t="shared" si="889"/>
        <v/>
      </c>
      <c r="AR2598" s="18">
        <v>2.409E-2</v>
      </c>
      <c r="AS2598" s="18">
        <f>IF(AF!$D$27="Todos",1,IF(M2598=AF!$D$27,1,0))</f>
        <v>1</v>
      </c>
      <c r="AT2598" s="53">
        <f>IF(AND(E2598=AF!$D$6,OR(LT!M2598=AF!$D$27,AF!$D$27="Todos"),OR(AP2598=AF!$E$8,AQ2598=AF!$E$8)),AR2598+AS2598,0)</f>
        <v>0</v>
      </c>
      <c r="AU2598" s="18" t="str">
        <f t="shared" si="890"/>
        <v/>
      </c>
      <c r="AV2598" s="54" t="str">
        <f t="shared" si="891"/>
        <v/>
      </c>
      <c r="AW2598" s="54" t="str">
        <f t="shared" si="892"/>
        <v/>
      </c>
      <c r="AX2598" s="18" t="str">
        <f t="shared" si="893"/>
        <v/>
      </c>
      <c r="AY2598" s="18" t="str">
        <f t="shared" si="894"/>
        <v/>
      </c>
      <c r="BA2598" s="18">
        <f>IF($E2598=AF!$D$6,IF($M2598="Concluída no prazo",2,IF($M2598="Concluída com atraso",1,0)),0)</f>
        <v>0</v>
      </c>
      <c r="BB2598" s="18">
        <f>IF($E2598=AF!$D$6,IF($M2598="Atrasada",2,IF($M2598="Concluída com atraso",1,0)),0)</f>
        <v>0</v>
      </c>
      <c r="BC2598" s="18">
        <v>2.5919999999999999E-2</v>
      </c>
      <c r="BD2598" s="18">
        <f t="shared" si="901"/>
        <v>2.5919999999999999E-2</v>
      </c>
      <c r="BE2598" s="18">
        <f t="shared" si="901"/>
        <v>2.5919999999999999E-2</v>
      </c>
      <c r="BF2598" s="18" t="str">
        <f t="shared" si="895"/>
        <v/>
      </c>
      <c r="BN2598" s="18" t="str">
        <f t="shared" si="896"/>
        <v>s</v>
      </c>
    </row>
    <row r="2599" spans="3:66" ht="50.1" customHeight="1" thickTop="1" thickBot="1" x14ac:dyDescent="0.3">
      <c r="C2599" s="46"/>
      <c r="D2599" s="46"/>
      <c r="E2599" s="46"/>
      <c r="F2599" s="122"/>
      <c r="G2599" s="122"/>
      <c r="H2599" s="78" t="str">
        <f t="shared" si="897"/>
        <v/>
      </c>
      <c r="I2599" s="78" t="str">
        <f t="shared" si="898"/>
        <v/>
      </c>
      <c r="J2599" s="16"/>
      <c r="K2599" s="46" t="str">
        <f t="shared" si="899"/>
        <v/>
      </c>
      <c r="L2599" s="16"/>
      <c r="M2599" s="16"/>
      <c r="N2599" s="46"/>
      <c r="O2599" s="47" t="str">
        <f t="shared" si="902"/>
        <v/>
      </c>
      <c r="P2599" s="47"/>
      <c r="Q2599" s="48" t="str">
        <f>IFERROR(VLOOKUP(E2599,Funcionários!$C$8:$E$207,3,FALSE),"")</f>
        <v/>
      </c>
      <c r="R2599" s="47"/>
      <c r="S2599" s="49" t="str">
        <f t="shared" si="903"/>
        <v/>
      </c>
      <c r="T2599" s="49">
        <v>2.5930000000000002E-2</v>
      </c>
      <c r="U2599" s="48" t="str">
        <f>IF(Funcionários!C2600=0,"",Funcionários!C2600)</f>
        <v/>
      </c>
      <c r="V2599" s="50">
        <f>IF(U2599="",0,IF(COUNTIFS($E$7:$E$3006,U2599,$I$7:$I$3006,'RC'!$E$6)=0,0,COUNTIFS($M$7:$M$3006,"Concluída no prazo",$E$7:$E$3006,U2599,$I$7:$I$3006,'RC'!$E$6)/COUNTIFS($E$7:$E$3006,U2599,$I$7:$I$3006,'RC'!$E$6)))</f>
        <v>0</v>
      </c>
      <c r="W2599" s="49">
        <f>SUMIFS($J$7:$J$3006,$E$7:$E$3006,U2599,$I$7:$I$3006,'RC'!$E$6)+SUMIFS($L$7:$L$3006,$E$7:$E$3006,U2599,$I$7:$I$3006,'RC'!$E$6)</f>
        <v>0</v>
      </c>
      <c r="X2599" s="48">
        <f>COUNTIFS($E$7:$E$3006,U2599,$I$7:$I$3006,'RC'!$E$6)</f>
        <v>0</v>
      </c>
      <c r="Y2599" s="48"/>
      <c r="Z2599" s="51" t="str">
        <f>IF(AQ2599='RC'!$E$6,AC2599*1000+AD2599,"")</f>
        <v/>
      </c>
      <c r="AA2599" s="51" t="str">
        <f>IF(AB2599="","",IF(AQ2599='RC'!$E$6,AC2599*1000-AD2599,""))</f>
        <v/>
      </c>
      <c r="AB2599" s="48" t="str">
        <f>IFERROR(VLOOKUP(E2599,Funcionários!$C$8:$E$207,3,FALSE),"")</f>
        <v/>
      </c>
      <c r="AC2599" s="50" t="str">
        <f>IF(AB2599="","",IF(COUNTIFS($AB$7:$AB$3006,AB2599,$AQ$7:$AQ$3006,'RC'!$E$6)=0,"",COUNTIFS($M$7:$M$3006,"Concluída no prazo",$AB$7:$AB$3006,AB2599,$AQ$7:$AQ$3006,'RC'!$E$6)/COUNTIFS($AB$7:$AB$3006,AB2599,$AQ$7:$AQ$3006,'RC'!$E$6)))</f>
        <v/>
      </c>
      <c r="AD2599" s="48">
        <f>SUMIF($AQ$7:$AQ$3006,'RC'!$E$6,$J$7:$J$3006)+SUMIF($AQ$7:$AQ$3006,'RC'!$E$6,$L$7:$L$3006)</f>
        <v>21</v>
      </c>
      <c r="AF2599" s="48">
        <v>2.4079999999992101E-2</v>
      </c>
      <c r="AG2599" s="48">
        <f>IF(OR(AQ2599="",AQ2599&lt;&gt;'RC'!$E$6,AB2599&lt;&gt;'RC'!$D$21),0,1)</f>
        <v>0</v>
      </c>
      <c r="AH2599" s="48">
        <f t="shared" si="900"/>
        <v>2.4079999999992101E-2</v>
      </c>
      <c r="AI2599" s="48" t="str">
        <f t="shared" si="882"/>
        <v/>
      </c>
      <c r="AJ2599" s="48" t="str">
        <f t="shared" si="883"/>
        <v/>
      </c>
      <c r="AK2599" s="52" t="str">
        <f t="shared" si="884"/>
        <v/>
      </c>
      <c r="AL2599" s="52" t="str">
        <f t="shared" si="885"/>
        <v/>
      </c>
      <c r="AM2599" s="48" t="str">
        <f t="shared" si="886"/>
        <v/>
      </c>
      <c r="AN2599" s="48" t="str">
        <f t="shared" si="887"/>
        <v/>
      </c>
      <c r="AP2599" s="18" t="str">
        <f t="shared" si="888"/>
        <v/>
      </c>
      <c r="AQ2599" s="18" t="str">
        <f t="shared" si="889"/>
        <v/>
      </c>
      <c r="AR2599" s="18">
        <v>2.4080000000000001E-2</v>
      </c>
      <c r="AS2599" s="18">
        <f>IF(AF!$D$27="Todos",1,IF(M2599=AF!$D$27,1,0))</f>
        <v>1</v>
      </c>
      <c r="AT2599" s="53">
        <f>IF(AND(E2599=AF!$D$6,OR(LT!M2599=AF!$D$27,AF!$D$27="Todos"),OR(AP2599=AF!$E$8,AQ2599=AF!$E$8)),AR2599+AS2599,0)</f>
        <v>0</v>
      </c>
      <c r="AU2599" s="18" t="str">
        <f t="shared" si="890"/>
        <v/>
      </c>
      <c r="AV2599" s="54" t="str">
        <f t="shared" si="891"/>
        <v/>
      </c>
      <c r="AW2599" s="54" t="str">
        <f t="shared" si="892"/>
        <v/>
      </c>
      <c r="AX2599" s="18" t="str">
        <f t="shared" si="893"/>
        <v/>
      </c>
      <c r="AY2599" s="18" t="str">
        <f t="shared" si="894"/>
        <v/>
      </c>
      <c r="BA2599" s="18">
        <f>IF($E2599=AF!$D$6,IF($M2599="Concluída no prazo",2,IF($M2599="Concluída com atraso",1,0)),0)</f>
        <v>0</v>
      </c>
      <c r="BB2599" s="18">
        <f>IF($E2599=AF!$D$6,IF($M2599="Atrasada",2,IF($M2599="Concluída com atraso",1,0)),0)</f>
        <v>0</v>
      </c>
      <c r="BC2599" s="18">
        <v>2.5930000000000002E-2</v>
      </c>
      <c r="BD2599" s="18">
        <f t="shared" si="901"/>
        <v>2.5930000000000002E-2</v>
      </c>
      <c r="BE2599" s="18">
        <f t="shared" si="901"/>
        <v>2.5930000000000002E-2</v>
      </c>
      <c r="BF2599" s="18" t="str">
        <f t="shared" si="895"/>
        <v/>
      </c>
      <c r="BN2599" s="18" t="str">
        <f t="shared" si="896"/>
        <v>s</v>
      </c>
    </row>
    <row r="2600" spans="3:66" ht="50.1" customHeight="1" thickTop="1" thickBot="1" x14ac:dyDescent="0.3">
      <c r="C2600" s="46"/>
      <c r="D2600" s="46"/>
      <c r="E2600" s="46"/>
      <c r="F2600" s="122"/>
      <c r="G2600" s="122"/>
      <c r="H2600" s="78" t="str">
        <f t="shared" si="897"/>
        <v/>
      </c>
      <c r="I2600" s="78" t="str">
        <f t="shared" si="898"/>
        <v/>
      </c>
      <c r="J2600" s="16"/>
      <c r="K2600" s="46" t="str">
        <f t="shared" si="899"/>
        <v/>
      </c>
      <c r="L2600" s="16"/>
      <c r="M2600" s="16"/>
      <c r="N2600" s="46"/>
      <c r="O2600" s="47" t="str">
        <f t="shared" si="902"/>
        <v/>
      </c>
      <c r="P2600" s="47"/>
      <c r="Q2600" s="48" t="str">
        <f>IFERROR(VLOOKUP(E2600,Funcionários!$C$8:$E$207,3,FALSE),"")</f>
        <v/>
      </c>
      <c r="R2600" s="47"/>
      <c r="S2600" s="49" t="str">
        <f t="shared" si="903"/>
        <v/>
      </c>
      <c r="T2600" s="49">
        <v>2.5940000000000001E-2</v>
      </c>
      <c r="U2600" s="48" t="str">
        <f>IF(Funcionários!C2601=0,"",Funcionários!C2601)</f>
        <v/>
      </c>
      <c r="V2600" s="50">
        <f>IF(U2600="",0,IF(COUNTIFS($E$7:$E$3006,U2600,$I$7:$I$3006,'RC'!$E$6)=0,0,COUNTIFS($M$7:$M$3006,"Concluída no prazo",$E$7:$E$3006,U2600,$I$7:$I$3006,'RC'!$E$6)/COUNTIFS($E$7:$E$3006,U2600,$I$7:$I$3006,'RC'!$E$6)))</f>
        <v>0</v>
      </c>
      <c r="W2600" s="49">
        <f>SUMIFS($J$7:$J$3006,$E$7:$E$3006,U2600,$I$7:$I$3006,'RC'!$E$6)+SUMIFS($L$7:$L$3006,$E$7:$E$3006,U2600,$I$7:$I$3006,'RC'!$E$6)</f>
        <v>0</v>
      </c>
      <c r="X2600" s="48">
        <f>COUNTIFS($E$7:$E$3006,U2600,$I$7:$I$3006,'RC'!$E$6)</f>
        <v>0</v>
      </c>
      <c r="Y2600" s="48"/>
      <c r="Z2600" s="51" t="str">
        <f>IF(AQ2600='RC'!$E$6,AC2600*1000+AD2600,"")</f>
        <v/>
      </c>
      <c r="AA2600" s="51" t="str">
        <f>IF(AB2600="","",IF(AQ2600='RC'!$E$6,AC2600*1000-AD2600,""))</f>
        <v/>
      </c>
      <c r="AB2600" s="48" t="str">
        <f>IFERROR(VLOOKUP(E2600,Funcionários!$C$8:$E$207,3,FALSE),"")</f>
        <v/>
      </c>
      <c r="AC2600" s="50" t="str">
        <f>IF(AB2600="","",IF(COUNTIFS($AB$7:$AB$3006,AB2600,$AQ$7:$AQ$3006,'RC'!$E$6)=0,"",COUNTIFS($M$7:$M$3006,"Concluída no prazo",$AB$7:$AB$3006,AB2600,$AQ$7:$AQ$3006,'RC'!$E$6)/COUNTIFS($AB$7:$AB$3006,AB2600,$AQ$7:$AQ$3006,'RC'!$E$6)))</f>
        <v/>
      </c>
      <c r="AD2600" s="48">
        <f>SUMIF($AQ$7:$AQ$3006,'RC'!$E$6,$J$7:$J$3006)+SUMIF($AQ$7:$AQ$3006,'RC'!$E$6,$L$7:$L$3006)</f>
        <v>21</v>
      </c>
      <c r="AF2600" s="48">
        <v>2.4069999999992101E-2</v>
      </c>
      <c r="AG2600" s="48">
        <f>IF(OR(AQ2600="",AQ2600&lt;&gt;'RC'!$E$6,AB2600&lt;&gt;'RC'!$D$21),0,1)</f>
        <v>0</v>
      </c>
      <c r="AH2600" s="48">
        <f t="shared" si="900"/>
        <v>2.4069999999992101E-2</v>
      </c>
      <c r="AI2600" s="48" t="str">
        <f t="shared" si="882"/>
        <v/>
      </c>
      <c r="AJ2600" s="48" t="str">
        <f t="shared" si="883"/>
        <v/>
      </c>
      <c r="AK2600" s="52" t="str">
        <f t="shared" si="884"/>
        <v/>
      </c>
      <c r="AL2600" s="52" t="str">
        <f t="shared" si="885"/>
        <v/>
      </c>
      <c r="AM2600" s="48" t="str">
        <f t="shared" si="886"/>
        <v/>
      </c>
      <c r="AN2600" s="48" t="str">
        <f t="shared" si="887"/>
        <v/>
      </c>
      <c r="AP2600" s="18" t="str">
        <f t="shared" si="888"/>
        <v/>
      </c>
      <c r="AQ2600" s="18" t="str">
        <f t="shared" si="889"/>
        <v/>
      </c>
      <c r="AR2600" s="18">
        <v>2.4070000000000001E-2</v>
      </c>
      <c r="AS2600" s="18">
        <f>IF(AF!$D$27="Todos",1,IF(M2600=AF!$D$27,1,0))</f>
        <v>1</v>
      </c>
      <c r="AT2600" s="53">
        <f>IF(AND(E2600=AF!$D$6,OR(LT!M2600=AF!$D$27,AF!$D$27="Todos"),OR(AP2600=AF!$E$8,AQ2600=AF!$E$8)),AR2600+AS2600,0)</f>
        <v>0</v>
      </c>
      <c r="AU2600" s="18" t="str">
        <f t="shared" si="890"/>
        <v/>
      </c>
      <c r="AV2600" s="54" t="str">
        <f t="shared" si="891"/>
        <v/>
      </c>
      <c r="AW2600" s="54" t="str">
        <f t="shared" si="892"/>
        <v/>
      </c>
      <c r="AX2600" s="18" t="str">
        <f t="shared" si="893"/>
        <v/>
      </c>
      <c r="AY2600" s="18" t="str">
        <f t="shared" si="894"/>
        <v/>
      </c>
      <c r="BA2600" s="18">
        <f>IF($E2600=AF!$D$6,IF($M2600="Concluída no prazo",2,IF($M2600="Concluída com atraso",1,0)),0)</f>
        <v>0</v>
      </c>
      <c r="BB2600" s="18">
        <f>IF($E2600=AF!$D$6,IF($M2600="Atrasada",2,IF($M2600="Concluída com atraso",1,0)),0)</f>
        <v>0</v>
      </c>
      <c r="BC2600" s="18">
        <v>2.5940000000000001E-2</v>
      </c>
      <c r="BD2600" s="18">
        <f t="shared" si="901"/>
        <v>2.5940000000000001E-2</v>
      </c>
      <c r="BE2600" s="18">
        <f t="shared" si="901"/>
        <v>2.5940000000000001E-2</v>
      </c>
      <c r="BF2600" s="18" t="str">
        <f t="shared" si="895"/>
        <v/>
      </c>
      <c r="BN2600" s="18" t="str">
        <f t="shared" si="896"/>
        <v>s</v>
      </c>
    </row>
    <row r="2601" spans="3:66" ht="50.1" customHeight="1" thickTop="1" thickBot="1" x14ac:dyDescent="0.3">
      <c r="C2601" s="46"/>
      <c r="D2601" s="46"/>
      <c r="E2601" s="46"/>
      <c r="F2601" s="122"/>
      <c r="G2601" s="122"/>
      <c r="H2601" s="78" t="str">
        <f t="shared" si="897"/>
        <v/>
      </c>
      <c r="I2601" s="78" t="str">
        <f t="shared" si="898"/>
        <v/>
      </c>
      <c r="J2601" s="16"/>
      <c r="K2601" s="46" t="str">
        <f t="shared" si="899"/>
        <v/>
      </c>
      <c r="L2601" s="16"/>
      <c r="M2601" s="16"/>
      <c r="N2601" s="46"/>
      <c r="O2601" s="47" t="str">
        <f t="shared" si="902"/>
        <v/>
      </c>
      <c r="P2601" s="47"/>
      <c r="Q2601" s="48" t="str">
        <f>IFERROR(VLOOKUP(E2601,Funcionários!$C$8:$E$207,3,FALSE),"")</f>
        <v/>
      </c>
      <c r="R2601" s="47"/>
      <c r="S2601" s="49" t="str">
        <f t="shared" si="903"/>
        <v/>
      </c>
      <c r="T2601" s="49">
        <v>2.5950000000000001E-2</v>
      </c>
      <c r="U2601" s="48" t="str">
        <f>IF(Funcionários!C2602=0,"",Funcionários!C2602)</f>
        <v/>
      </c>
      <c r="V2601" s="50">
        <f>IF(U2601="",0,IF(COUNTIFS($E$7:$E$3006,U2601,$I$7:$I$3006,'RC'!$E$6)=0,0,COUNTIFS($M$7:$M$3006,"Concluída no prazo",$E$7:$E$3006,U2601,$I$7:$I$3006,'RC'!$E$6)/COUNTIFS($E$7:$E$3006,U2601,$I$7:$I$3006,'RC'!$E$6)))</f>
        <v>0</v>
      </c>
      <c r="W2601" s="49">
        <f>SUMIFS($J$7:$J$3006,$E$7:$E$3006,U2601,$I$7:$I$3006,'RC'!$E$6)+SUMIFS($L$7:$L$3006,$E$7:$E$3006,U2601,$I$7:$I$3006,'RC'!$E$6)</f>
        <v>0</v>
      </c>
      <c r="X2601" s="48">
        <f>COUNTIFS($E$7:$E$3006,U2601,$I$7:$I$3006,'RC'!$E$6)</f>
        <v>0</v>
      </c>
      <c r="Y2601" s="48"/>
      <c r="Z2601" s="51" t="str">
        <f>IF(AQ2601='RC'!$E$6,AC2601*1000+AD2601,"")</f>
        <v/>
      </c>
      <c r="AA2601" s="51" t="str">
        <f>IF(AB2601="","",IF(AQ2601='RC'!$E$6,AC2601*1000-AD2601,""))</f>
        <v/>
      </c>
      <c r="AB2601" s="48" t="str">
        <f>IFERROR(VLOOKUP(E2601,Funcionários!$C$8:$E$207,3,FALSE),"")</f>
        <v/>
      </c>
      <c r="AC2601" s="50" t="str">
        <f>IF(AB2601="","",IF(COUNTIFS($AB$7:$AB$3006,AB2601,$AQ$7:$AQ$3006,'RC'!$E$6)=0,"",COUNTIFS($M$7:$M$3006,"Concluída no prazo",$AB$7:$AB$3006,AB2601,$AQ$7:$AQ$3006,'RC'!$E$6)/COUNTIFS($AB$7:$AB$3006,AB2601,$AQ$7:$AQ$3006,'RC'!$E$6)))</f>
        <v/>
      </c>
      <c r="AD2601" s="48">
        <f>SUMIF($AQ$7:$AQ$3006,'RC'!$E$6,$J$7:$J$3006)+SUMIF($AQ$7:$AQ$3006,'RC'!$E$6,$L$7:$L$3006)</f>
        <v>21</v>
      </c>
      <c r="AF2601" s="48">
        <v>2.4059999999992102E-2</v>
      </c>
      <c r="AG2601" s="48">
        <f>IF(OR(AQ2601="",AQ2601&lt;&gt;'RC'!$E$6,AB2601&lt;&gt;'RC'!$D$21),0,1)</f>
        <v>0</v>
      </c>
      <c r="AH2601" s="48">
        <f t="shared" si="900"/>
        <v>2.4059999999992102E-2</v>
      </c>
      <c r="AI2601" s="48" t="str">
        <f t="shared" si="882"/>
        <v/>
      </c>
      <c r="AJ2601" s="48" t="str">
        <f t="shared" si="883"/>
        <v/>
      </c>
      <c r="AK2601" s="52" t="str">
        <f t="shared" si="884"/>
        <v/>
      </c>
      <c r="AL2601" s="52" t="str">
        <f t="shared" si="885"/>
        <v/>
      </c>
      <c r="AM2601" s="48" t="str">
        <f t="shared" si="886"/>
        <v/>
      </c>
      <c r="AN2601" s="48" t="str">
        <f t="shared" si="887"/>
        <v/>
      </c>
      <c r="AP2601" s="18" t="str">
        <f t="shared" si="888"/>
        <v/>
      </c>
      <c r="AQ2601" s="18" t="str">
        <f t="shared" si="889"/>
        <v/>
      </c>
      <c r="AR2601" s="18">
        <v>2.4060000000000002E-2</v>
      </c>
      <c r="AS2601" s="18">
        <f>IF(AF!$D$27="Todos",1,IF(M2601=AF!$D$27,1,0))</f>
        <v>1</v>
      </c>
      <c r="AT2601" s="53">
        <f>IF(AND(E2601=AF!$D$6,OR(LT!M2601=AF!$D$27,AF!$D$27="Todos"),OR(AP2601=AF!$E$8,AQ2601=AF!$E$8)),AR2601+AS2601,0)</f>
        <v>0</v>
      </c>
      <c r="AU2601" s="18" t="str">
        <f t="shared" si="890"/>
        <v/>
      </c>
      <c r="AV2601" s="54" t="str">
        <f t="shared" si="891"/>
        <v/>
      </c>
      <c r="AW2601" s="54" t="str">
        <f t="shared" si="892"/>
        <v/>
      </c>
      <c r="AX2601" s="18" t="str">
        <f t="shared" si="893"/>
        <v/>
      </c>
      <c r="AY2601" s="18" t="str">
        <f t="shared" si="894"/>
        <v/>
      </c>
      <c r="BA2601" s="18">
        <f>IF($E2601=AF!$D$6,IF($M2601="Concluída no prazo",2,IF($M2601="Concluída com atraso",1,0)),0)</f>
        <v>0</v>
      </c>
      <c r="BB2601" s="18">
        <f>IF($E2601=AF!$D$6,IF($M2601="Atrasada",2,IF($M2601="Concluída com atraso",1,0)),0)</f>
        <v>0</v>
      </c>
      <c r="BC2601" s="18">
        <v>2.5950000000000001E-2</v>
      </c>
      <c r="BD2601" s="18">
        <f t="shared" si="901"/>
        <v>2.5950000000000001E-2</v>
      </c>
      <c r="BE2601" s="18">
        <f t="shared" si="901"/>
        <v>2.5950000000000001E-2</v>
      </c>
      <c r="BF2601" s="18" t="str">
        <f t="shared" si="895"/>
        <v/>
      </c>
      <c r="BN2601" s="18" t="str">
        <f t="shared" si="896"/>
        <v>s</v>
      </c>
    </row>
    <row r="2602" spans="3:66" ht="50.1" customHeight="1" thickTop="1" thickBot="1" x14ac:dyDescent="0.3">
      <c r="C2602" s="46"/>
      <c r="D2602" s="46"/>
      <c r="E2602" s="46"/>
      <c r="F2602" s="122"/>
      <c r="G2602" s="122"/>
      <c r="H2602" s="78" t="str">
        <f t="shared" si="897"/>
        <v/>
      </c>
      <c r="I2602" s="78" t="str">
        <f t="shared" si="898"/>
        <v/>
      </c>
      <c r="J2602" s="16"/>
      <c r="K2602" s="46" t="str">
        <f t="shared" si="899"/>
        <v/>
      </c>
      <c r="L2602" s="16"/>
      <c r="M2602" s="16"/>
      <c r="N2602" s="46"/>
      <c r="O2602" s="47" t="str">
        <f t="shared" si="902"/>
        <v/>
      </c>
      <c r="P2602" s="47"/>
      <c r="Q2602" s="48" t="str">
        <f>IFERROR(VLOOKUP(E2602,Funcionários!$C$8:$E$207,3,FALSE),"")</f>
        <v/>
      </c>
      <c r="R2602" s="47"/>
      <c r="S2602" s="49" t="str">
        <f t="shared" si="903"/>
        <v/>
      </c>
      <c r="T2602" s="49">
        <v>2.596E-2</v>
      </c>
      <c r="U2602" s="48" t="str">
        <f>IF(Funcionários!C2603=0,"",Funcionários!C2603)</f>
        <v/>
      </c>
      <c r="V2602" s="50">
        <f>IF(U2602="",0,IF(COUNTIFS($E$7:$E$3006,U2602,$I$7:$I$3006,'RC'!$E$6)=0,0,COUNTIFS($M$7:$M$3006,"Concluída no prazo",$E$7:$E$3006,U2602,$I$7:$I$3006,'RC'!$E$6)/COUNTIFS($E$7:$E$3006,U2602,$I$7:$I$3006,'RC'!$E$6)))</f>
        <v>0</v>
      </c>
      <c r="W2602" s="49">
        <f>SUMIFS($J$7:$J$3006,$E$7:$E$3006,U2602,$I$7:$I$3006,'RC'!$E$6)+SUMIFS($L$7:$L$3006,$E$7:$E$3006,U2602,$I$7:$I$3006,'RC'!$E$6)</f>
        <v>0</v>
      </c>
      <c r="X2602" s="48">
        <f>COUNTIFS($E$7:$E$3006,U2602,$I$7:$I$3006,'RC'!$E$6)</f>
        <v>0</v>
      </c>
      <c r="Y2602" s="48"/>
      <c r="Z2602" s="51" t="str">
        <f>IF(AQ2602='RC'!$E$6,AC2602*1000+AD2602,"")</f>
        <v/>
      </c>
      <c r="AA2602" s="51" t="str">
        <f>IF(AB2602="","",IF(AQ2602='RC'!$E$6,AC2602*1000-AD2602,""))</f>
        <v/>
      </c>
      <c r="AB2602" s="48" t="str">
        <f>IFERROR(VLOOKUP(E2602,Funcionários!$C$8:$E$207,3,FALSE),"")</f>
        <v/>
      </c>
      <c r="AC2602" s="50" t="str">
        <f>IF(AB2602="","",IF(COUNTIFS($AB$7:$AB$3006,AB2602,$AQ$7:$AQ$3006,'RC'!$E$6)=0,"",COUNTIFS($M$7:$M$3006,"Concluída no prazo",$AB$7:$AB$3006,AB2602,$AQ$7:$AQ$3006,'RC'!$E$6)/COUNTIFS($AB$7:$AB$3006,AB2602,$AQ$7:$AQ$3006,'RC'!$E$6)))</f>
        <v/>
      </c>
      <c r="AD2602" s="48">
        <f>SUMIF($AQ$7:$AQ$3006,'RC'!$E$6,$J$7:$J$3006)+SUMIF($AQ$7:$AQ$3006,'RC'!$E$6,$L$7:$L$3006)</f>
        <v>21</v>
      </c>
      <c r="AF2602" s="48">
        <v>2.4049999999992099E-2</v>
      </c>
      <c r="AG2602" s="48">
        <f>IF(OR(AQ2602="",AQ2602&lt;&gt;'RC'!$E$6,AB2602&lt;&gt;'RC'!$D$21),0,1)</f>
        <v>0</v>
      </c>
      <c r="AH2602" s="48">
        <f t="shared" si="900"/>
        <v>2.4049999999992099E-2</v>
      </c>
      <c r="AI2602" s="48" t="str">
        <f t="shared" si="882"/>
        <v/>
      </c>
      <c r="AJ2602" s="48" t="str">
        <f t="shared" si="883"/>
        <v/>
      </c>
      <c r="AK2602" s="52" t="str">
        <f t="shared" si="884"/>
        <v/>
      </c>
      <c r="AL2602" s="52" t="str">
        <f t="shared" si="885"/>
        <v/>
      </c>
      <c r="AM2602" s="48" t="str">
        <f t="shared" si="886"/>
        <v/>
      </c>
      <c r="AN2602" s="48" t="str">
        <f t="shared" si="887"/>
        <v/>
      </c>
      <c r="AP2602" s="18" t="str">
        <f t="shared" si="888"/>
        <v/>
      </c>
      <c r="AQ2602" s="18" t="str">
        <f t="shared" si="889"/>
        <v/>
      </c>
      <c r="AR2602" s="18">
        <v>2.4049999999999998E-2</v>
      </c>
      <c r="AS2602" s="18">
        <f>IF(AF!$D$27="Todos",1,IF(M2602=AF!$D$27,1,0))</f>
        <v>1</v>
      </c>
      <c r="AT2602" s="53">
        <f>IF(AND(E2602=AF!$D$6,OR(LT!M2602=AF!$D$27,AF!$D$27="Todos"),OR(AP2602=AF!$E$8,AQ2602=AF!$E$8)),AR2602+AS2602,0)</f>
        <v>0</v>
      </c>
      <c r="AU2602" s="18" t="str">
        <f t="shared" si="890"/>
        <v/>
      </c>
      <c r="AV2602" s="54" t="str">
        <f t="shared" si="891"/>
        <v/>
      </c>
      <c r="AW2602" s="54" t="str">
        <f t="shared" si="892"/>
        <v/>
      </c>
      <c r="AX2602" s="18" t="str">
        <f t="shared" si="893"/>
        <v/>
      </c>
      <c r="AY2602" s="18" t="str">
        <f t="shared" si="894"/>
        <v/>
      </c>
      <c r="BA2602" s="18">
        <f>IF($E2602=AF!$D$6,IF($M2602="Concluída no prazo",2,IF($M2602="Concluída com atraso",1,0)),0)</f>
        <v>0</v>
      </c>
      <c r="BB2602" s="18">
        <f>IF($E2602=AF!$D$6,IF($M2602="Atrasada",2,IF($M2602="Concluída com atraso",1,0)),0)</f>
        <v>0</v>
      </c>
      <c r="BC2602" s="18">
        <v>2.596E-2</v>
      </c>
      <c r="BD2602" s="18">
        <f t="shared" si="901"/>
        <v>2.596E-2</v>
      </c>
      <c r="BE2602" s="18">
        <f t="shared" si="901"/>
        <v>2.596E-2</v>
      </c>
      <c r="BF2602" s="18" t="str">
        <f t="shared" si="895"/>
        <v/>
      </c>
      <c r="BN2602" s="18" t="str">
        <f t="shared" si="896"/>
        <v>s</v>
      </c>
    </row>
    <row r="2603" spans="3:66" ht="50.1" customHeight="1" thickTop="1" thickBot="1" x14ac:dyDescent="0.3">
      <c r="C2603" s="46"/>
      <c r="D2603" s="46"/>
      <c r="E2603" s="46"/>
      <c r="F2603" s="122"/>
      <c r="G2603" s="122"/>
      <c r="H2603" s="78" t="str">
        <f t="shared" si="897"/>
        <v/>
      </c>
      <c r="I2603" s="78" t="str">
        <f t="shared" si="898"/>
        <v/>
      </c>
      <c r="J2603" s="16"/>
      <c r="K2603" s="46" t="str">
        <f t="shared" si="899"/>
        <v/>
      </c>
      <c r="L2603" s="16"/>
      <c r="M2603" s="16"/>
      <c r="N2603" s="46"/>
      <c r="O2603" s="47" t="str">
        <f t="shared" si="902"/>
        <v/>
      </c>
      <c r="P2603" s="47"/>
      <c r="Q2603" s="48" t="str">
        <f>IFERROR(VLOOKUP(E2603,Funcionários!$C$8:$E$207,3,FALSE),"")</f>
        <v/>
      </c>
      <c r="R2603" s="47"/>
      <c r="S2603" s="49" t="str">
        <f t="shared" si="903"/>
        <v/>
      </c>
      <c r="T2603" s="49">
        <v>2.597E-2</v>
      </c>
      <c r="U2603" s="48" t="str">
        <f>IF(Funcionários!C2604=0,"",Funcionários!C2604)</f>
        <v/>
      </c>
      <c r="V2603" s="50">
        <f>IF(U2603="",0,IF(COUNTIFS($E$7:$E$3006,U2603,$I$7:$I$3006,'RC'!$E$6)=0,0,COUNTIFS($M$7:$M$3006,"Concluída no prazo",$E$7:$E$3006,U2603,$I$7:$I$3006,'RC'!$E$6)/COUNTIFS($E$7:$E$3006,U2603,$I$7:$I$3006,'RC'!$E$6)))</f>
        <v>0</v>
      </c>
      <c r="W2603" s="49">
        <f>SUMIFS($J$7:$J$3006,$E$7:$E$3006,U2603,$I$7:$I$3006,'RC'!$E$6)+SUMIFS($L$7:$L$3006,$E$7:$E$3006,U2603,$I$7:$I$3006,'RC'!$E$6)</f>
        <v>0</v>
      </c>
      <c r="X2603" s="48">
        <f>COUNTIFS($E$7:$E$3006,U2603,$I$7:$I$3006,'RC'!$E$6)</f>
        <v>0</v>
      </c>
      <c r="Y2603" s="48"/>
      <c r="Z2603" s="51" t="str">
        <f>IF(AQ2603='RC'!$E$6,AC2603*1000+AD2603,"")</f>
        <v/>
      </c>
      <c r="AA2603" s="51" t="str">
        <f>IF(AB2603="","",IF(AQ2603='RC'!$E$6,AC2603*1000-AD2603,""))</f>
        <v/>
      </c>
      <c r="AB2603" s="48" t="str">
        <f>IFERROR(VLOOKUP(E2603,Funcionários!$C$8:$E$207,3,FALSE),"")</f>
        <v/>
      </c>
      <c r="AC2603" s="50" t="str">
        <f>IF(AB2603="","",IF(COUNTIFS($AB$7:$AB$3006,AB2603,$AQ$7:$AQ$3006,'RC'!$E$6)=0,"",COUNTIFS($M$7:$M$3006,"Concluída no prazo",$AB$7:$AB$3006,AB2603,$AQ$7:$AQ$3006,'RC'!$E$6)/COUNTIFS($AB$7:$AB$3006,AB2603,$AQ$7:$AQ$3006,'RC'!$E$6)))</f>
        <v/>
      </c>
      <c r="AD2603" s="48">
        <f>SUMIF($AQ$7:$AQ$3006,'RC'!$E$6,$J$7:$J$3006)+SUMIF($AQ$7:$AQ$3006,'RC'!$E$6,$L$7:$L$3006)</f>
        <v>21</v>
      </c>
      <c r="AF2603" s="48">
        <v>2.4039999999992099E-2</v>
      </c>
      <c r="AG2603" s="48">
        <f>IF(OR(AQ2603="",AQ2603&lt;&gt;'RC'!$E$6,AB2603&lt;&gt;'RC'!$D$21),0,1)</f>
        <v>0</v>
      </c>
      <c r="AH2603" s="48">
        <f t="shared" si="900"/>
        <v>2.4039999999992099E-2</v>
      </c>
      <c r="AI2603" s="48" t="str">
        <f t="shared" si="882"/>
        <v/>
      </c>
      <c r="AJ2603" s="48" t="str">
        <f t="shared" si="883"/>
        <v/>
      </c>
      <c r="AK2603" s="52" t="str">
        <f t="shared" si="884"/>
        <v/>
      </c>
      <c r="AL2603" s="52" t="str">
        <f t="shared" si="885"/>
        <v/>
      </c>
      <c r="AM2603" s="48" t="str">
        <f t="shared" si="886"/>
        <v/>
      </c>
      <c r="AN2603" s="48" t="str">
        <f t="shared" si="887"/>
        <v/>
      </c>
      <c r="AP2603" s="18" t="str">
        <f t="shared" si="888"/>
        <v/>
      </c>
      <c r="AQ2603" s="18" t="str">
        <f t="shared" si="889"/>
        <v/>
      </c>
      <c r="AR2603" s="18">
        <v>2.4039999999999999E-2</v>
      </c>
      <c r="AS2603" s="18">
        <f>IF(AF!$D$27="Todos",1,IF(M2603=AF!$D$27,1,0))</f>
        <v>1</v>
      </c>
      <c r="AT2603" s="53">
        <f>IF(AND(E2603=AF!$D$6,OR(LT!M2603=AF!$D$27,AF!$D$27="Todos"),OR(AP2603=AF!$E$8,AQ2603=AF!$E$8)),AR2603+AS2603,0)</f>
        <v>0</v>
      </c>
      <c r="AU2603" s="18" t="str">
        <f t="shared" si="890"/>
        <v/>
      </c>
      <c r="AV2603" s="54" t="str">
        <f t="shared" si="891"/>
        <v/>
      </c>
      <c r="AW2603" s="54" t="str">
        <f t="shared" si="892"/>
        <v/>
      </c>
      <c r="AX2603" s="18" t="str">
        <f t="shared" si="893"/>
        <v/>
      </c>
      <c r="AY2603" s="18" t="str">
        <f t="shared" si="894"/>
        <v/>
      </c>
      <c r="BA2603" s="18">
        <f>IF($E2603=AF!$D$6,IF($M2603="Concluída no prazo",2,IF($M2603="Concluída com atraso",1,0)),0)</f>
        <v>0</v>
      </c>
      <c r="BB2603" s="18">
        <f>IF($E2603=AF!$D$6,IF($M2603="Atrasada",2,IF($M2603="Concluída com atraso",1,0)),0)</f>
        <v>0</v>
      </c>
      <c r="BC2603" s="18">
        <v>2.597E-2</v>
      </c>
      <c r="BD2603" s="18">
        <f t="shared" si="901"/>
        <v>2.597E-2</v>
      </c>
      <c r="BE2603" s="18">
        <f t="shared" si="901"/>
        <v>2.597E-2</v>
      </c>
      <c r="BF2603" s="18" t="str">
        <f t="shared" si="895"/>
        <v/>
      </c>
      <c r="BN2603" s="18" t="str">
        <f t="shared" si="896"/>
        <v>s</v>
      </c>
    </row>
    <row r="2604" spans="3:66" ht="50.1" customHeight="1" thickTop="1" thickBot="1" x14ac:dyDescent="0.3">
      <c r="C2604" s="46"/>
      <c r="D2604" s="46"/>
      <c r="E2604" s="46"/>
      <c r="F2604" s="122"/>
      <c r="G2604" s="122"/>
      <c r="H2604" s="78" t="str">
        <f t="shared" si="897"/>
        <v/>
      </c>
      <c r="I2604" s="78" t="str">
        <f t="shared" si="898"/>
        <v/>
      </c>
      <c r="J2604" s="16"/>
      <c r="K2604" s="46" t="str">
        <f t="shared" si="899"/>
        <v/>
      </c>
      <c r="L2604" s="16"/>
      <c r="M2604" s="16"/>
      <c r="N2604" s="46"/>
      <c r="O2604" s="47" t="str">
        <f t="shared" si="902"/>
        <v/>
      </c>
      <c r="P2604" s="47"/>
      <c r="Q2604" s="48" t="str">
        <f>IFERROR(VLOOKUP(E2604,Funcionários!$C$8:$E$207,3,FALSE),"")</f>
        <v/>
      </c>
      <c r="R2604" s="47"/>
      <c r="S2604" s="49" t="str">
        <f t="shared" si="903"/>
        <v/>
      </c>
      <c r="T2604" s="49">
        <v>2.598E-2</v>
      </c>
      <c r="U2604" s="48" t="str">
        <f>IF(Funcionários!C2605=0,"",Funcionários!C2605)</f>
        <v/>
      </c>
      <c r="V2604" s="50">
        <f>IF(U2604="",0,IF(COUNTIFS($E$7:$E$3006,U2604,$I$7:$I$3006,'RC'!$E$6)=0,0,COUNTIFS($M$7:$M$3006,"Concluída no prazo",$E$7:$E$3006,U2604,$I$7:$I$3006,'RC'!$E$6)/COUNTIFS($E$7:$E$3006,U2604,$I$7:$I$3006,'RC'!$E$6)))</f>
        <v>0</v>
      </c>
      <c r="W2604" s="49">
        <f>SUMIFS($J$7:$J$3006,$E$7:$E$3006,U2604,$I$7:$I$3006,'RC'!$E$6)+SUMIFS($L$7:$L$3006,$E$7:$E$3006,U2604,$I$7:$I$3006,'RC'!$E$6)</f>
        <v>0</v>
      </c>
      <c r="X2604" s="48">
        <f>COUNTIFS($E$7:$E$3006,U2604,$I$7:$I$3006,'RC'!$E$6)</f>
        <v>0</v>
      </c>
      <c r="Y2604" s="48"/>
      <c r="Z2604" s="51" t="str">
        <f>IF(AQ2604='RC'!$E$6,AC2604*1000+AD2604,"")</f>
        <v/>
      </c>
      <c r="AA2604" s="51" t="str">
        <f>IF(AB2604="","",IF(AQ2604='RC'!$E$6,AC2604*1000-AD2604,""))</f>
        <v/>
      </c>
      <c r="AB2604" s="48" t="str">
        <f>IFERROR(VLOOKUP(E2604,Funcionários!$C$8:$E$207,3,FALSE),"")</f>
        <v/>
      </c>
      <c r="AC2604" s="50" t="str">
        <f>IF(AB2604="","",IF(COUNTIFS($AB$7:$AB$3006,AB2604,$AQ$7:$AQ$3006,'RC'!$E$6)=0,"",COUNTIFS($M$7:$M$3006,"Concluída no prazo",$AB$7:$AB$3006,AB2604,$AQ$7:$AQ$3006,'RC'!$E$6)/COUNTIFS($AB$7:$AB$3006,AB2604,$AQ$7:$AQ$3006,'RC'!$E$6)))</f>
        <v/>
      </c>
      <c r="AD2604" s="48">
        <f>SUMIF($AQ$7:$AQ$3006,'RC'!$E$6,$J$7:$J$3006)+SUMIF($AQ$7:$AQ$3006,'RC'!$E$6,$L$7:$L$3006)</f>
        <v>21</v>
      </c>
      <c r="AF2604" s="48">
        <v>2.4029999999991999E-2</v>
      </c>
      <c r="AG2604" s="48">
        <f>IF(OR(AQ2604="",AQ2604&lt;&gt;'RC'!$E$6,AB2604&lt;&gt;'RC'!$D$21),0,1)</f>
        <v>0</v>
      </c>
      <c r="AH2604" s="48">
        <f t="shared" si="900"/>
        <v>2.4029999999991999E-2</v>
      </c>
      <c r="AI2604" s="48" t="str">
        <f t="shared" si="882"/>
        <v/>
      </c>
      <c r="AJ2604" s="48" t="str">
        <f t="shared" si="883"/>
        <v/>
      </c>
      <c r="AK2604" s="52" t="str">
        <f t="shared" si="884"/>
        <v/>
      </c>
      <c r="AL2604" s="52" t="str">
        <f t="shared" si="885"/>
        <v/>
      </c>
      <c r="AM2604" s="48" t="str">
        <f t="shared" si="886"/>
        <v/>
      </c>
      <c r="AN2604" s="48" t="str">
        <f t="shared" si="887"/>
        <v/>
      </c>
      <c r="AP2604" s="18" t="str">
        <f t="shared" si="888"/>
        <v/>
      </c>
      <c r="AQ2604" s="18" t="str">
        <f t="shared" si="889"/>
        <v/>
      </c>
      <c r="AR2604" s="18">
        <v>2.4029999999999999E-2</v>
      </c>
      <c r="AS2604" s="18">
        <f>IF(AF!$D$27="Todos",1,IF(M2604=AF!$D$27,1,0))</f>
        <v>1</v>
      </c>
      <c r="AT2604" s="53">
        <f>IF(AND(E2604=AF!$D$6,OR(LT!M2604=AF!$D$27,AF!$D$27="Todos"),OR(AP2604=AF!$E$8,AQ2604=AF!$E$8)),AR2604+AS2604,0)</f>
        <v>0</v>
      </c>
      <c r="AU2604" s="18" t="str">
        <f t="shared" si="890"/>
        <v/>
      </c>
      <c r="AV2604" s="54" t="str">
        <f t="shared" si="891"/>
        <v/>
      </c>
      <c r="AW2604" s="54" t="str">
        <f t="shared" si="892"/>
        <v/>
      </c>
      <c r="AX2604" s="18" t="str">
        <f t="shared" si="893"/>
        <v/>
      </c>
      <c r="AY2604" s="18" t="str">
        <f t="shared" si="894"/>
        <v/>
      </c>
      <c r="BA2604" s="18">
        <f>IF($E2604=AF!$D$6,IF($M2604="Concluída no prazo",2,IF($M2604="Concluída com atraso",1,0)),0)</f>
        <v>0</v>
      </c>
      <c r="BB2604" s="18">
        <f>IF($E2604=AF!$D$6,IF($M2604="Atrasada",2,IF($M2604="Concluída com atraso",1,0)),0)</f>
        <v>0</v>
      </c>
      <c r="BC2604" s="18">
        <v>2.598E-2</v>
      </c>
      <c r="BD2604" s="18">
        <f t="shared" si="901"/>
        <v>2.598E-2</v>
      </c>
      <c r="BE2604" s="18">
        <f t="shared" si="901"/>
        <v>2.598E-2</v>
      </c>
      <c r="BF2604" s="18" t="str">
        <f t="shared" si="895"/>
        <v/>
      </c>
      <c r="BN2604" s="18" t="str">
        <f t="shared" si="896"/>
        <v>s</v>
      </c>
    </row>
    <row r="2605" spans="3:66" ht="50.1" customHeight="1" thickTop="1" thickBot="1" x14ac:dyDescent="0.3">
      <c r="C2605" s="46"/>
      <c r="D2605" s="46"/>
      <c r="E2605" s="46"/>
      <c r="F2605" s="122"/>
      <c r="G2605" s="122"/>
      <c r="H2605" s="78" t="str">
        <f t="shared" si="897"/>
        <v/>
      </c>
      <c r="I2605" s="78" t="str">
        <f t="shared" si="898"/>
        <v/>
      </c>
      <c r="J2605" s="16"/>
      <c r="K2605" s="46" t="str">
        <f t="shared" si="899"/>
        <v/>
      </c>
      <c r="L2605" s="16"/>
      <c r="M2605" s="16"/>
      <c r="N2605" s="46"/>
      <c r="O2605" s="47" t="str">
        <f t="shared" si="902"/>
        <v/>
      </c>
      <c r="P2605" s="47"/>
      <c r="Q2605" s="48" t="str">
        <f>IFERROR(VLOOKUP(E2605,Funcionários!$C$8:$E$207,3,FALSE),"")</f>
        <v/>
      </c>
      <c r="R2605" s="47"/>
      <c r="S2605" s="49" t="str">
        <f t="shared" si="903"/>
        <v/>
      </c>
      <c r="T2605" s="49">
        <v>2.5989999999999999E-2</v>
      </c>
      <c r="U2605" s="48" t="str">
        <f>IF(Funcionários!C2606=0,"",Funcionários!C2606)</f>
        <v/>
      </c>
      <c r="V2605" s="50">
        <f>IF(U2605="",0,IF(COUNTIFS($E$7:$E$3006,U2605,$I$7:$I$3006,'RC'!$E$6)=0,0,COUNTIFS($M$7:$M$3006,"Concluída no prazo",$E$7:$E$3006,U2605,$I$7:$I$3006,'RC'!$E$6)/COUNTIFS($E$7:$E$3006,U2605,$I$7:$I$3006,'RC'!$E$6)))</f>
        <v>0</v>
      </c>
      <c r="W2605" s="49">
        <f>SUMIFS($J$7:$J$3006,$E$7:$E$3006,U2605,$I$7:$I$3006,'RC'!$E$6)+SUMIFS($L$7:$L$3006,$E$7:$E$3006,U2605,$I$7:$I$3006,'RC'!$E$6)</f>
        <v>0</v>
      </c>
      <c r="X2605" s="48">
        <f>COUNTIFS($E$7:$E$3006,U2605,$I$7:$I$3006,'RC'!$E$6)</f>
        <v>0</v>
      </c>
      <c r="Y2605" s="48"/>
      <c r="Z2605" s="51" t="str">
        <f>IF(AQ2605='RC'!$E$6,AC2605*1000+AD2605,"")</f>
        <v/>
      </c>
      <c r="AA2605" s="51" t="str">
        <f>IF(AB2605="","",IF(AQ2605='RC'!$E$6,AC2605*1000-AD2605,""))</f>
        <v/>
      </c>
      <c r="AB2605" s="48" t="str">
        <f>IFERROR(VLOOKUP(E2605,Funcionários!$C$8:$E$207,3,FALSE),"")</f>
        <v/>
      </c>
      <c r="AC2605" s="50" t="str">
        <f>IF(AB2605="","",IF(COUNTIFS($AB$7:$AB$3006,AB2605,$AQ$7:$AQ$3006,'RC'!$E$6)=0,"",COUNTIFS($M$7:$M$3006,"Concluída no prazo",$AB$7:$AB$3006,AB2605,$AQ$7:$AQ$3006,'RC'!$E$6)/COUNTIFS($AB$7:$AB$3006,AB2605,$AQ$7:$AQ$3006,'RC'!$E$6)))</f>
        <v/>
      </c>
      <c r="AD2605" s="48">
        <f>SUMIF($AQ$7:$AQ$3006,'RC'!$E$6,$J$7:$J$3006)+SUMIF($AQ$7:$AQ$3006,'RC'!$E$6,$L$7:$L$3006)</f>
        <v>21</v>
      </c>
      <c r="AF2605" s="48">
        <v>2.4019999999991999E-2</v>
      </c>
      <c r="AG2605" s="48">
        <f>IF(OR(AQ2605="",AQ2605&lt;&gt;'RC'!$E$6,AB2605&lt;&gt;'RC'!$D$21),0,1)</f>
        <v>0</v>
      </c>
      <c r="AH2605" s="48">
        <f t="shared" si="900"/>
        <v>2.4019999999991999E-2</v>
      </c>
      <c r="AI2605" s="48" t="str">
        <f t="shared" si="882"/>
        <v/>
      </c>
      <c r="AJ2605" s="48" t="str">
        <f t="shared" si="883"/>
        <v/>
      </c>
      <c r="AK2605" s="52" t="str">
        <f t="shared" si="884"/>
        <v/>
      </c>
      <c r="AL2605" s="52" t="str">
        <f t="shared" si="885"/>
        <v/>
      </c>
      <c r="AM2605" s="48" t="str">
        <f t="shared" si="886"/>
        <v/>
      </c>
      <c r="AN2605" s="48" t="str">
        <f t="shared" si="887"/>
        <v/>
      </c>
      <c r="AP2605" s="18" t="str">
        <f t="shared" si="888"/>
        <v/>
      </c>
      <c r="AQ2605" s="18" t="str">
        <f t="shared" si="889"/>
        <v/>
      </c>
      <c r="AR2605" s="18">
        <v>2.402E-2</v>
      </c>
      <c r="AS2605" s="18">
        <f>IF(AF!$D$27="Todos",1,IF(M2605=AF!$D$27,1,0))</f>
        <v>1</v>
      </c>
      <c r="AT2605" s="53">
        <f>IF(AND(E2605=AF!$D$6,OR(LT!M2605=AF!$D$27,AF!$D$27="Todos"),OR(AP2605=AF!$E$8,AQ2605=AF!$E$8)),AR2605+AS2605,0)</f>
        <v>0</v>
      </c>
      <c r="AU2605" s="18" t="str">
        <f t="shared" si="890"/>
        <v/>
      </c>
      <c r="AV2605" s="54" t="str">
        <f t="shared" si="891"/>
        <v/>
      </c>
      <c r="AW2605" s="54" t="str">
        <f t="shared" si="892"/>
        <v/>
      </c>
      <c r="AX2605" s="18" t="str">
        <f t="shared" si="893"/>
        <v/>
      </c>
      <c r="AY2605" s="18" t="str">
        <f t="shared" si="894"/>
        <v/>
      </c>
      <c r="BA2605" s="18">
        <f>IF($E2605=AF!$D$6,IF($M2605="Concluída no prazo",2,IF($M2605="Concluída com atraso",1,0)),0)</f>
        <v>0</v>
      </c>
      <c r="BB2605" s="18">
        <f>IF($E2605=AF!$D$6,IF($M2605="Atrasada",2,IF($M2605="Concluída com atraso",1,0)),0)</f>
        <v>0</v>
      </c>
      <c r="BC2605" s="18">
        <v>2.5989999999999999E-2</v>
      </c>
      <c r="BD2605" s="18">
        <f t="shared" si="901"/>
        <v>2.5989999999999999E-2</v>
      </c>
      <c r="BE2605" s="18">
        <f t="shared" si="901"/>
        <v>2.5989999999999999E-2</v>
      </c>
      <c r="BF2605" s="18" t="str">
        <f t="shared" si="895"/>
        <v/>
      </c>
      <c r="BN2605" s="18" t="str">
        <f t="shared" si="896"/>
        <v>s</v>
      </c>
    </row>
    <row r="2606" spans="3:66" ht="50.1" customHeight="1" thickTop="1" thickBot="1" x14ac:dyDescent="0.3">
      <c r="C2606" s="46"/>
      <c r="D2606" s="46"/>
      <c r="E2606" s="46"/>
      <c r="F2606" s="122"/>
      <c r="G2606" s="122"/>
      <c r="H2606" s="78" t="str">
        <f t="shared" si="897"/>
        <v/>
      </c>
      <c r="I2606" s="78" t="str">
        <f t="shared" si="898"/>
        <v/>
      </c>
      <c r="J2606" s="16"/>
      <c r="K2606" s="46" t="str">
        <f t="shared" si="899"/>
        <v/>
      </c>
      <c r="L2606" s="16"/>
      <c r="M2606" s="16"/>
      <c r="N2606" s="46"/>
      <c r="O2606" s="47" t="str">
        <f t="shared" si="902"/>
        <v/>
      </c>
      <c r="P2606" s="47"/>
      <c r="Q2606" s="48" t="str">
        <f>IFERROR(VLOOKUP(E2606,Funcionários!$C$8:$E$207,3,FALSE),"")</f>
        <v/>
      </c>
      <c r="R2606" s="47"/>
      <c r="S2606" s="49" t="str">
        <f t="shared" si="903"/>
        <v/>
      </c>
      <c r="T2606" s="49">
        <v>2.5999999999999999E-2</v>
      </c>
      <c r="U2606" s="48" t="str">
        <f>IF(Funcionários!C2607=0,"",Funcionários!C2607)</f>
        <v/>
      </c>
      <c r="V2606" s="50">
        <f>IF(U2606="",0,IF(COUNTIFS($E$7:$E$3006,U2606,$I$7:$I$3006,'RC'!$E$6)=0,0,COUNTIFS($M$7:$M$3006,"Concluída no prazo",$E$7:$E$3006,U2606,$I$7:$I$3006,'RC'!$E$6)/COUNTIFS($E$7:$E$3006,U2606,$I$7:$I$3006,'RC'!$E$6)))</f>
        <v>0</v>
      </c>
      <c r="W2606" s="49">
        <f>SUMIFS($J$7:$J$3006,$E$7:$E$3006,U2606,$I$7:$I$3006,'RC'!$E$6)+SUMIFS($L$7:$L$3006,$E$7:$E$3006,U2606,$I$7:$I$3006,'RC'!$E$6)</f>
        <v>0</v>
      </c>
      <c r="X2606" s="48">
        <f>COUNTIFS($E$7:$E$3006,U2606,$I$7:$I$3006,'RC'!$E$6)</f>
        <v>0</v>
      </c>
      <c r="Y2606" s="48"/>
      <c r="Z2606" s="51" t="str">
        <f>IF(AQ2606='RC'!$E$6,AC2606*1000+AD2606,"")</f>
        <v/>
      </c>
      <c r="AA2606" s="51" t="str">
        <f>IF(AB2606="","",IF(AQ2606='RC'!$E$6,AC2606*1000-AD2606,""))</f>
        <v/>
      </c>
      <c r="AB2606" s="48" t="str">
        <f>IFERROR(VLOOKUP(E2606,Funcionários!$C$8:$E$207,3,FALSE),"")</f>
        <v/>
      </c>
      <c r="AC2606" s="50" t="str">
        <f>IF(AB2606="","",IF(COUNTIFS($AB$7:$AB$3006,AB2606,$AQ$7:$AQ$3006,'RC'!$E$6)=0,"",COUNTIFS($M$7:$M$3006,"Concluída no prazo",$AB$7:$AB$3006,AB2606,$AQ$7:$AQ$3006,'RC'!$E$6)/COUNTIFS($AB$7:$AB$3006,AB2606,$AQ$7:$AQ$3006,'RC'!$E$6)))</f>
        <v/>
      </c>
      <c r="AD2606" s="48">
        <f>SUMIF($AQ$7:$AQ$3006,'RC'!$E$6,$J$7:$J$3006)+SUMIF($AQ$7:$AQ$3006,'RC'!$E$6,$L$7:$L$3006)</f>
        <v>21</v>
      </c>
      <c r="AF2606" s="48">
        <v>2.4009999999992E-2</v>
      </c>
      <c r="AG2606" s="48">
        <f>IF(OR(AQ2606="",AQ2606&lt;&gt;'RC'!$E$6,AB2606&lt;&gt;'RC'!$D$21),0,1)</f>
        <v>0</v>
      </c>
      <c r="AH2606" s="48">
        <f t="shared" si="900"/>
        <v>2.4009999999992E-2</v>
      </c>
      <c r="AI2606" s="48" t="str">
        <f t="shared" si="882"/>
        <v/>
      </c>
      <c r="AJ2606" s="48" t="str">
        <f t="shared" si="883"/>
        <v/>
      </c>
      <c r="AK2606" s="52" t="str">
        <f t="shared" si="884"/>
        <v/>
      </c>
      <c r="AL2606" s="52" t="str">
        <f t="shared" si="885"/>
        <v/>
      </c>
      <c r="AM2606" s="48" t="str">
        <f t="shared" si="886"/>
        <v/>
      </c>
      <c r="AN2606" s="48" t="str">
        <f t="shared" si="887"/>
        <v/>
      </c>
      <c r="AP2606" s="18" t="str">
        <f t="shared" si="888"/>
        <v/>
      </c>
      <c r="AQ2606" s="18" t="str">
        <f t="shared" si="889"/>
        <v/>
      </c>
      <c r="AR2606" s="18">
        <v>2.401E-2</v>
      </c>
      <c r="AS2606" s="18">
        <f>IF(AF!$D$27="Todos",1,IF(M2606=AF!$D$27,1,0))</f>
        <v>1</v>
      </c>
      <c r="AT2606" s="53">
        <f>IF(AND(E2606=AF!$D$6,OR(LT!M2606=AF!$D$27,AF!$D$27="Todos"),OR(AP2606=AF!$E$8,AQ2606=AF!$E$8)),AR2606+AS2606,0)</f>
        <v>0</v>
      </c>
      <c r="AU2606" s="18" t="str">
        <f t="shared" si="890"/>
        <v/>
      </c>
      <c r="AV2606" s="54" t="str">
        <f t="shared" si="891"/>
        <v/>
      </c>
      <c r="AW2606" s="54" t="str">
        <f t="shared" si="892"/>
        <v/>
      </c>
      <c r="AX2606" s="18" t="str">
        <f t="shared" si="893"/>
        <v/>
      </c>
      <c r="AY2606" s="18" t="str">
        <f t="shared" si="894"/>
        <v/>
      </c>
      <c r="BA2606" s="18">
        <f>IF($E2606=AF!$D$6,IF($M2606="Concluída no prazo",2,IF($M2606="Concluída com atraso",1,0)),0)</f>
        <v>0</v>
      </c>
      <c r="BB2606" s="18">
        <f>IF($E2606=AF!$D$6,IF($M2606="Atrasada",2,IF($M2606="Concluída com atraso",1,0)),0)</f>
        <v>0</v>
      </c>
      <c r="BC2606" s="18">
        <v>2.5999999999999999E-2</v>
      </c>
      <c r="BD2606" s="18">
        <f t="shared" si="901"/>
        <v>2.5999999999999999E-2</v>
      </c>
      <c r="BE2606" s="18">
        <f t="shared" si="901"/>
        <v>2.5999999999999999E-2</v>
      </c>
      <c r="BF2606" s="18" t="str">
        <f t="shared" si="895"/>
        <v/>
      </c>
      <c r="BN2606" s="18" t="str">
        <f t="shared" si="896"/>
        <v>s</v>
      </c>
    </row>
    <row r="2607" spans="3:66" ht="50.1" customHeight="1" thickTop="1" thickBot="1" x14ac:dyDescent="0.3">
      <c r="C2607" s="46"/>
      <c r="D2607" s="46"/>
      <c r="E2607" s="46"/>
      <c r="F2607" s="122"/>
      <c r="G2607" s="122"/>
      <c r="H2607" s="78" t="str">
        <f t="shared" si="897"/>
        <v/>
      </c>
      <c r="I2607" s="78" t="str">
        <f t="shared" si="898"/>
        <v/>
      </c>
      <c r="J2607" s="16"/>
      <c r="K2607" s="46" t="str">
        <f t="shared" si="899"/>
        <v/>
      </c>
      <c r="L2607" s="16"/>
      <c r="M2607" s="16"/>
      <c r="N2607" s="46"/>
      <c r="O2607" s="47" t="str">
        <f t="shared" si="902"/>
        <v/>
      </c>
      <c r="P2607" s="47"/>
      <c r="Q2607" s="48" t="str">
        <f>IFERROR(VLOOKUP(E2607,Funcionários!$C$8:$E$207,3,FALSE),"")</f>
        <v/>
      </c>
      <c r="R2607" s="47"/>
      <c r="S2607" s="49" t="str">
        <f t="shared" si="903"/>
        <v/>
      </c>
      <c r="T2607" s="49">
        <v>2.6009999999999998E-2</v>
      </c>
      <c r="U2607" s="48" t="str">
        <f>IF(Funcionários!C2608=0,"",Funcionários!C2608)</f>
        <v/>
      </c>
      <c r="V2607" s="50">
        <f>IF(U2607="",0,IF(COUNTIFS($E$7:$E$3006,U2607,$I$7:$I$3006,'RC'!$E$6)=0,0,COUNTIFS($M$7:$M$3006,"Concluída no prazo",$E$7:$E$3006,U2607,$I$7:$I$3006,'RC'!$E$6)/COUNTIFS($E$7:$E$3006,U2607,$I$7:$I$3006,'RC'!$E$6)))</f>
        <v>0</v>
      </c>
      <c r="W2607" s="49">
        <f>SUMIFS($J$7:$J$3006,$E$7:$E$3006,U2607,$I$7:$I$3006,'RC'!$E$6)+SUMIFS($L$7:$L$3006,$E$7:$E$3006,U2607,$I$7:$I$3006,'RC'!$E$6)</f>
        <v>0</v>
      </c>
      <c r="X2607" s="48">
        <f>COUNTIFS($E$7:$E$3006,U2607,$I$7:$I$3006,'RC'!$E$6)</f>
        <v>0</v>
      </c>
      <c r="Y2607" s="48"/>
      <c r="Z2607" s="51" t="str">
        <f>IF(AQ2607='RC'!$E$6,AC2607*1000+AD2607,"")</f>
        <v/>
      </c>
      <c r="AA2607" s="51" t="str">
        <f>IF(AB2607="","",IF(AQ2607='RC'!$E$6,AC2607*1000-AD2607,""))</f>
        <v/>
      </c>
      <c r="AB2607" s="48" t="str">
        <f>IFERROR(VLOOKUP(E2607,Funcionários!$C$8:$E$207,3,FALSE),"")</f>
        <v/>
      </c>
      <c r="AC2607" s="50" t="str">
        <f>IF(AB2607="","",IF(COUNTIFS($AB$7:$AB$3006,AB2607,$AQ$7:$AQ$3006,'RC'!$E$6)=0,"",COUNTIFS($M$7:$M$3006,"Concluída no prazo",$AB$7:$AB$3006,AB2607,$AQ$7:$AQ$3006,'RC'!$E$6)/COUNTIFS($AB$7:$AB$3006,AB2607,$AQ$7:$AQ$3006,'RC'!$E$6)))</f>
        <v/>
      </c>
      <c r="AD2607" s="48">
        <f>SUMIF($AQ$7:$AQ$3006,'RC'!$E$6,$J$7:$J$3006)+SUMIF($AQ$7:$AQ$3006,'RC'!$E$6,$L$7:$L$3006)</f>
        <v>21</v>
      </c>
      <c r="AF2607" s="48">
        <v>2.3999999999992E-2</v>
      </c>
      <c r="AG2607" s="48">
        <f>IF(OR(AQ2607="",AQ2607&lt;&gt;'RC'!$E$6,AB2607&lt;&gt;'RC'!$D$21),0,1)</f>
        <v>0</v>
      </c>
      <c r="AH2607" s="48">
        <f t="shared" si="900"/>
        <v>2.3999999999992E-2</v>
      </c>
      <c r="AI2607" s="48" t="str">
        <f t="shared" si="882"/>
        <v/>
      </c>
      <c r="AJ2607" s="48" t="str">
        <f t="shared" si="883"/>
        <v/>
      </c>
      <c r="AK2607" s="52" t="str">
        <f t="shared" si="884"/>
        <v/>
      </c>
      <c r="AL2607" s="52" t="str">
        <f t="shared" si="885"/>
        <v/>
      </c>
      <c r="AM2607" s="48" t="str">
        <f t="shared" si="886"/>
        <v/>
      </c>
      <c r="AN2607" s="48" t="str">
        <f t="shared" si="887"/>
        <v/>
      </c>
      <c r="AP2607" s="18" t="str">
        <f t="shared" si="888"/>
        <v/>
      </c>
      <c r="AQ2607" s="18" t="str">
        <f t="shared" si="889"/>
        <v/>
      </c>
      <c r="AR2607" s="18">
        <v>2.4E-2</v>
      </c>
      <c r="AS2607" s="18">
        <f>IF(AF!$D$27="Todos",1,IF(M2607=AF!$D$27,1,0))</f>
        <v>1</v>
      </c>
      <c r="AT2607" s="53">
        <f>IF(AND(E2607=AF!$D$6,OR(LT!M2607=AF!$D$27,AF!$D$27="Todos"),OR(AP2607=AF!$E$8,AQ2607=AF!$E$8)),AR2607+AS2607,0)</f>
        <v>0</v>
      </c>
      <c r="AU2607" s="18" t="str">
        <f t="shared" si="890"/>
        <v/>
      </c>
      <c r="AV2607" s="54" t="str">
        <f t="shared" si="891"/>
        <v/>
      </c>
      <c r="AW2607" s="54" t="str">
        <f t="shared" si="892"/>
        <v/>
      </c>
      <c r="AX2607" s="18" t="str">
        <f t="shared" si="893"/>
        <v/>
      </c>
      <c r="AY2607" s="18" t="str">
        <f t="shared" si="894"/>
        <v/>
      </c>
      <c r="BA2607" s="18">
        <f>IF($E2607=AF!$D$6,IF($M2607="Concluída no prazo",2,IF($M2607="Concluída com atraso",1,0)),0)</f>
        <v>0</v>
      </c>
      <c r="BB2607" s="18">
        <f>IF($E2607=AF!$D$6,IF($M2607="Atrasada",2,IF($M2607="Concluída com atraso",1,0)),0)</f>
        <v>0</v>
      </c>
      <c r="BC2607" s="18">
        <v>2.6009999999999998E-2</v>
      </c>
      <c r="BD2607" s="18">
        <f t="shared" si="901"/>
        <v>2.6009999999999998E-2</v>
      </c>
      <c r="BE2607" s="18">
        <f t="shared" si="901"/>
        <v>2.6009999999999998E-2</v>
      </c>
      <c r="BF2607" s="18" t="str">
        <f t="shared" si="895"/>
        <v/>
      </c>
      <c r="BN2607" s="18" t="str">
        <f t="shared" si="896"/>
        <v>s</v>
      </c>
    </row>
    <row r="2608" spans="3:66" ht="50.1" customHeight="1" thickTop="1" thickBot="1" x14ac:dyDescent="0.3">
      <c r="C2608" s="46"/>
      <c r="D2608" s="46"/>
      <c r="E2608" s="46"/>
      <c r="F2608" s="122"/>
      <c r="G2608" s="122"/>
      <c r="H2608" s="78" t="str">
        <f t="shared" si="897"/>
        <v/>
      </c>
      <c r="I2608" s="78" t="str">
        <f t="shared" si="898"/>
        <v/>
      </c>
      <c r="J2608" s="16"/>
      <c r="K2608" s="46" t="str">
        <f t="shared" si="899"/>
        <v/>
      </c>
      <c r="L2608" s="16"/>
      <c r="M2608" s="16"/>
      <c r="N2608" s="46"/>
      <c r="O2608" s="47" t="str">
        <f t="shared" si="902"/>
        <v/>
      </c>
      <c r="P2608" s="47"/>
      <c r="Q2608" s="48" t="str">
        <f>IFERROR(VLOOKUP(E2608,Funcionários!$C$8:$E$207,3,FALSE),"")</f>
        <v/>
      </c>
      <c r="R2608" s="47"/>
      <c r="S2608" s="49" t="str">
        <f t="shared" si="903"/>
        <v/>
      </c>
      <c r="T2608" s="49">
        <v>2.6020000000000001E-2</v>
      </c>
      <c r="U2608" s="48" t="str">
        <f>IF(Funcionários!C2609=0,"",Funcionários!C2609)</f>
        <v/>
      </c>
      <c r="V2608" s="50">
        <f>IF(U2608="",0,IF(COUNTIFS($E$7:$E$3006,U2608,$I$7:$I$3006,'RC'!$E$6)=0,0,COUNTIFS($M$7:$M$3006,"Concluída no prazo",$E$7:$E$3006,U2608,$I$7:$I$3006,'RC'!$E$6)/COUNTIFS($E$7:$E$3006,U2608,$I$7:$I$3006,'RC'!$E$6)))</f>
        <v>0</v>
      </c>
      <c r="W2608" s="49">
        <f>SUMIFS($J$7:$J$3006,$E$7:$E$3006,U2608,$I$7:$I$3006,'RC'!$E$6)+SUMIFS($L$7:$L$3006,$E$7:$E$3006,U2608,$I$7:$I$3006,'RC'!$E$6)</f>
        <v>0</v>
      </c>
      <c r="X2608" s="48">
        <f>COUNTIFS($E$7:$E$3006,U2608,$I$7:$I$3006,'RC'!$E$6)</f>
        <v>0</v>
      </c>
      <c r="Y2608" s="48"/>
      <c r="Z2608" s="51" t="str">
        <f>IF(AQ2608='RC'!$E$6,AC2608*1000+AD2608,"")</f>
        <v/>
      </c>
      <c r="AA2608" s="51" t="str">
        <f>IF(AB2608="","",IF(AQ2608='RC'!$E$6,AC2608*1000-AD2608,""))</f>
        <v/>
      </c>
      <c r="AB2608" s="48" t="str">
        <f>IFERROR(VLOOKUP(E2608,Funcionários!$C$8:$E$207,3,FALSE),"")</f>
        <v/>
      </c>
      <c r="AC2608" s="50" t="str">
        <f>IF(AB2608="","",IF(COUNTIFS($AB$7:$AB$3006,AB2608,$AQ$7:$AQ$3006,'RC'!$E$6)=0,"",COUNTIFS($M$7:$M$3006,"Concluída no prazo",$AB$7:$AB$3006,AB2608,$AQ$7:$AQ$3006,'RC'!$E$6)/COUNTIFS($AB$7:$AB$3006,AB2608,$AQ$7:$AQ$3006,'RC'!$E$6)))</f>
        <v/>
      </c>
      <c r="AD2608" s="48">
        <f>SUMIF($AQ$7:$AQ$3006,'RC'!$E$6,$J$7:$J$3006)+SUMIF($AQ$7:$AQ$3006,'RC'!$E$6,$L$7:$L$3006)</f>
        <v>21</v>
      </c>
      <c r="AF2608" s="48">
        <v>2.3989999999992E-2</v>
      </c>
      <c r="AG2608" s="48">
        <f>IF(OR(AQ2608="",AQ2608&lt;&gt;'RC'!$E$6,AB2608&lt;&gt;'RC'!$D$21),0,1)</f>
        <v>0</v>
      </c>
      <c r="AH2608" s="48">
        <f t="shared" si="900"/>
        <v>2.3989999999992E-2</v>
      </c>
      <c r="AI2608" s="48" t="str">
        <f t="shared" si="882"/>
        <v/>
      </c>
      <c r="AJ2608" s="48" t="str">
        <f t="shared" si="883"/>
        <v/>
      </c>
      <c r="AK2608" s="52" t="str">
        <f t="shared" si="884"/>
        <v/>
      </c>
      <c r="AL2608" s="52" t="str">
        <f t="shared" si="885"/>
        <v/>
      </c>
      <c r="AM2608" s="48" t="str">
        <f t="shared" si="886"/>
        <v/>
      </c>
      <c r="AN2608" s="48" t="str">
        <f t="shared" si="887"/>
        <v/>
      </c>
      <c r="AP2608" s="18" t="str">
        <f t="shared" si="888"/>
        <v/>
      </c>
      <c r="AQ2608" s="18" t="str">
        <f t="shared" si="889"/>
        <v/>
      </c>
      <c r="AR2608" s="18">
        <v>2.3990000000000001E-2</v>
      </c>
      <c r="AS2608" s="18">
        <f>IF(AF!$D$27="Todos",1,IF(M2608=AF!$D$27,1,0))</f>
        <v>1</v>
      </c>
      <c r="AT2608" s="53">
        <f>IF(AND(E2608=AF!$D$6,OR(LT!M2608=AF!$D$27,AF!$D$27="Todos"),OR(AP2608=AF!$E$8,AQ2608=AF!$E$8)),AR2608+AS2608,0)</f>
        <v>0</v>
      </c>
      <c r="AU2608" s="18" t="str">
        <f t="shared" si="890"/>
        <v/>
      </c>
      <c r="AV2608" s="54" t="str">
        <f t="shared" si="891"/>
        <v/>
      </c>
      <c r="AW2608" s="54" t="str">
        <f t="shared" si="892"/>
        <v/>
      </c>
      <c r="AX2608" s="18" t="str">
        <f t="shared" si="893"/>
        <v/>
      </c>
      <c r="AY2608" s="18" t="str">
        <f t="shared" si="894"/>
        <v/>
      </c>
      <c r="BA2608" s="18">
        <f>IF($E2608=AF!$D$6,IF($M2608="Concluída no prazo",2,IF($M2608="Concluída com atraso",1,0)),0)</f>
        <v>0</v>
      </c>
      <c r="BB2608" s="18">
        <f>IF($E2608=AF!$D$6,IF($M2608="Atrasada",2,IF($M2608="Concluída com atraso",1,0)),0)</f>
        <v>0</v>
      </c>
      <c r="BC2608" s="18">
        <v>2.6020000000000001E-2</v>
      </c>
      <c r="BD2608" s="18">
        <f t="shared" si="901"/>
        <v>2.6020000000000001E-2</v>
      </c>
      <c r="BE2608" s="18">
        <f t="shared" si="901"/>
        <v>2.6020000000000001E-2</v>
      </c>
      <c r="BF2608" s="18" t="str">
        <f t="shared" si="895"/>
        <v/>
      </c>
      <c r="BN2608" s="18" t="str">
        <f t="shared" si="896"/>
        <v>s</v>
      </c>
    </row>
    <row r="2609" spans="3:66" ht="50.1" customHeight="1" thickTop="1" thickBot="1" x14ac:dyDescent="0.3">
      <c r="C2609" s="46"/>
      <c r="D2609" s="46"/>
      <c r="E2609" s="46"/>
      <c r="F2609" s="122"/>
      <c r="G2609" s="122"/>
      <c r="H2609" s="78" t="str">
        <f t="shared" si="897"/>
        <v/>
      </c>
      <c r="I2609" s="78" t="str">
        <f t="shared" si="898"/>
        <v/>
      </c>
      <c r="J2609" s="16"/>
      <c r="K2609" s="46" t="str">
        <f t="shared" si="899"/>
        <v/>
      </c>
      <c r="L2609" s="16"/>
      <c r="M2609" s="16"/>
      <c r="N2609" s="46"/>
      <c r="O2609" s="47" t="str">
        <f t="shared" si="902"/>
        <v/>
      </c>
      <c r="P2609" s="47"/>
      <c r="Q2609" s="48" t="str">
        <f>IFERROR(VLOOKUP(E2609,Funcionários!$C$8:$E$207,3,FALSE),"")</f>
        <v/>
      </c>
      <c r="R2609" s="47"/>
      <c r="S2609" s="49" t="str">
        <f t="shared" si="903"/>
        <v/>
      </c>
      <c r="T2609" s="49">
        <v>2.6030000000000001E-2</v>
      </c>
      <c r="U2609" s="48" t="str">
        <f>IF(Funcionários!C2610=0,"",Funcionários!C2610)</f>
        <v/>
      </c>
      <c r="V2609" s="50">
        <f>IF(U2609="",0,IF(COUNTIFS($E$7:$E$3006,U2609,$I$7:$I$3006,'RC'!$E$6)=0,0,COUNTIFS($M$7:$M$3006,"Concluída no prazo",$E$7:$E$3006,U2609,$I$7:$I$3006,'RC'!$E$6)/COUNTIFS($E$7:$E$3006,U2609,$I$7:$I$3006,'RC'!$E$6)))</f>
        <v>0</v>
      </c>
      <c r="W2609" s="49">
        <f>SUMIFS($J$7:$J$3006,$E$7:$E$3006,U2609,$I$7:$I$3006,'RC'!$E$6)+SUMIFS($L$7:$L$3006,$E$7:$E$3006,U2609,$I$7:$I$3006,'RC'!$E$6)</f>
        <v>0</v>
      </c>
      <c r="X2609" s="48">
        <f>COUNTIFS($E$7:$E$3006,U2609,$I$7:$I$3006,'RC'!$E$6)</f>
        <v>0</v>
      </c>
      <c r="Y2609" s="48"/>
      <c r="Z2609" s="51" t="str">
        <f>IF(AQ2609='RC'!$E$6,AC2609*1000+AD2609,"")</f>
        <v/>
      </c>
      <c r="AA2609" s="51" t="str">
        <f>IF(AB2609="","",IF(AQ2609='RC'!$E$6,AC2609*1000-AD2609,""))</f>
        <v/>
      </c>
      <c r="AB2609" s="48" t="str">
        <f>IFERROR(VLOOKUP(E2609,Funcionários!$C$8:$E$207,3,FALSE),"")</f>
        <v/>
      </c>
      <c r="AC2609" s="50" t="str">
        <f>IF(AB2609="","",IF(COUNTIFS($AB$7:$AB$3006,AB2609,$AQ$7:$AQ$3006,'RC'!$E$6)=0,"",COUNTIFS($M$7:$M$3006,"Concluída no prazo",$AB$7:$AB$3006,AB2609,$AQ$7:$AQ$3006,'RC'!$E$6)/COUNTIFS($AB$7:$AB$3006,AB2609,$AQ$7:$AQ$3006,'RC'!$E$6)))</f>
        <v/>
      </c>
      <c r="AD2609" s="48">
        <f>SUMIF($AQ$7:$AQ$3006,'RC'!$E$6,$J$7:$J$3006)+SUMIF($AQ$7:$AQ$3006,'RC'!$E$6,$L$7:$L$3006)</f>
        <v>21</v>
      </c>
      <c r="AF2609" s="48">
        <v>2.3979999999992001E-2</v>
      </c>
      <c r="AG2609" s="48">
        <f>IF(OR(AQ2609="",AQ2609&lt;&gt;'RC'!$E$6,AB2609&lt;&gt;'RC'!$D$21),0,1)</f>
        <v>0</v>
      </c>
      <c r="AH2609" s="48">
        <f t="shared" si="900"/>
        <v>2.3979999999992001E-2</v>
      </c>
      <c r="AI2609" s="48" t="str">
        <f t="shared" si="882"/>
        <v/>
      </c>
      <c r="AJ2609" s="48" t="str">
        <f t="shared" si="883"/>
        <v/>
      </c>
      <c r="AK2609" s="52" t="str">
        <f t="shared" si="884"/>
        <v/>
      </c>
      <c r="AL2609" s="52" t="str">
        <f t="shared" si="885"/>
        <v/>
      </c>
      <c r="AM2609" s="48" t="str">
        <f t="shared" si="886"/>
        <v/>
      </c>
      <c r="AN2609" s="48" t="str">
        <f t="shared" si="887"/>
        <v/>
      </c>
      <c r="AP2609" s="18" t="str">
        <f t="shared" si="888"/>
        <v/>
      </c>
      <c r="AQ2609" s="18" t="str">
        <f t="shared" si="889"/>
        <v/>
      </c>
      <c r="AR2609" s="18">
        <v>2.3980000000000001E-2</v>
      </c>
      <c r="AS2609" s="18">
        <f>IF(AF!$D$27="Todos",1,IF(M2609=AF!$D$27,1,0))</f>
        <v>1</v>
      </c>
      <c r="AT2609" s="53">
        <f>IF(AND(E2609=AF!$D$6,OR(LT!M2609=AF!$D$27,AF!$D$27="Todos"),OR(AP2609=AF!$E$8,AQ2609=AF!$E$8)),AR2609+AS2609,0)</f>
        <v>0</v>
      </c>
      <c r="AU2609" s="18" t="str">
        <f t="shared" si="890"/>
        <v/>
      </c>
      <c r="AV2609" s="54" t="str">
        <f t="shared" si="891"/>
        <v/>
      </c>
      <c r="AW2609" s="54" t="str">
        <f t="shared" si="892"/>
        <v/>
      </c>
      <c r="AX2609" s="18" t="str">
        <f t="shared" si="893"/>
        <v/>
      </c>
      <c r="AY2609" s="18" t="str">
        <f t="shared" si="894"/>
        <v/>
      </c>
      <c r="BA2609" s="18">
        <f>IF($E2609=AF!$D$6,IF($M2609="Concluída no prazo",2,IF($M2609="Concluída com atraso",1,0)),0)</f>
        <v>0</v>
      </c>
      <c r="BB2609" s="18">
        <f>IF($E2609=AF!$D$6,IF($M2609="Atrasada",2,IF($M2609="Concluída com atraso",1,0)),0)</f>
        <v>0</v>
      </c>
      <c r="BC2609" s="18">
        <v>2.6030000000000001E-2</v>
      </c>
      <c r="BD2609" s="18">
        <f t="shared" si="901"/>
        <v>2.6030000000000001E-2</v>
      </c>
      <c r="BE2609" s="18">
        <f t="shared" si="901"/>
        <v>2.6030000000000001E-2</v>
      </c>
      <c r="BF2609" s="18" t="str">
        <f t="shared" si="895"/>
        <v/>
      </c>
      <c r="BN2609" s="18" t="str">
        <f t="shared" si="896"/>
        <v>s</v>
      </c>
    </row>
    <row r="2610" spans="3:66" ht="50.1" customHeight="1" thickTop="1" thickBot="1" x14ac:dyDescent="0.3">
      <c r="C2610" s="46"/>
      <c r="D2610" s="46"/>
      <c r="E2610" s="46"/>
      <c r="F2610" s="122"/>
      <c r="G2610" s="122"/>
      <c r="H2610" s="78" t="str">
        <f t="shared" si="897"/>
        <v/>
      </c>
      <c r="I2610" s="78" t="str">
        <f t="shared" si="898"/>
        <v/>
      </c>
      <c r="J2610" s="16"/>
      <c r="K2610" s="46" t="str">
        <f t="shared" si="899"/>
        <v/>
      </c>
      <c r="L2610" s="16"/>
      <c r="M2610" s="16"/>
      <c r="N2610" s="46"/>
      <c r="O2610" s="47" t="str">
        <f t="shared" si="902"/>
        <v/>
      </c>
      <c r="P2610" s="47"/>
      <c r="Q2610" s="48" t="str">
        <f>IFERROR(VLOOKUP(E2610,Funcionários!$C$8:$E$207,3,FALSE),"")</f>
        <v/>
      </c>
      <c r="R2610" s="47"/>
      <c r="S2610" s="49" t="str">
        <f t="shared" si="903"/>
        <v/>
      </c>
      <c r="T2610" s="49">
        <v>2.6040000000000001E-2</v>
      </c>
      <c r="U2610" s="48" t="str">
        <f>IF(Funcionários!C2611=0,"",Funcionários!C2611)</f>
        <v/>
      </c>
      <c r="V2610" s="50">
        <f>IF(U2610="",0,IF(COUNTIFS($E$7:$E$3006,U2610,$I$7:$I$3006,'RC'!$E$6)=0,0,COUNTIFS($M$7:$M$3006,"Concluída no prazo",$E$7:$E$3006,U2610,$I$7:$I$3006,'RC'!$E$6)/COUNTIFS($E$7:$E$3006,U2610,$I$7:$I$3006,'RC'!$E$6)))</f>
        <v>0</v>
      </c>
      <c r="W2610" s="49">
        <f>SUMIFS($J$7:$J$3006,$E$7:$E$3006,U2610,$I$7:$I$3006,'RC'!$E$6)+SUMIFS($L$7:$L$3006,$E$7:$E$3006,U2610,$I$7:$I$3006,'RC'!$E$6)</f>
        <v>0</v>
      </c>
      <c r="X2610" s="48">
        <f>COUNTIFS($E$7:$E$3006,U2610,$I$7:$I$3006,'RC'!$E$6)</f>
        <v>0</v>
      </c>
      <c r="Y2610" s="48"/>
      <c r="Z2610" s="51" t="str">
        <f>IF(AQ2610='RC'!$E$6,AC2610*1000+AD2610,"")</f>
        <v/>
      </c>
      <c r="AA2610" s="51" t="str">
        <f>IF(AB2610="","",IF(AQ2610='RC'!$E$6,AC2610*1000-AD2610,""))</f>
        <v/>
      </c>
      <c r="AB2610" s="48" t="str">
        <f>IFERROR(VLOOKUP(E2610,Funcionários!$C$8:$E$207,3,FALSE),"")</f>
        <v/>
      </c>
      <c r="AC2610" s="50" t="str">
        <f>IF(AB2610="","",IF(COUNTIFS($AB$7:$AB$3006,AB2610,$AQ$7:$AQ$3006,'RC'!$E$6)=0,"",COUNTIFS($M$7:$M$3006,"Concluída no prazo",$AB$7:$AB$3006,AB2610,$AQ$7:$AQ$3006,'RC'!$E$6)/COUNTIFS($AB$7:$AB$3006,AB2610,$AQ$7:$AQ$3006,'RC'!$E$6)))</f>
        <v/>
      </c>
      <c r="AD2610" s="48">
        <f>SUMIF($AQ$7:$AQ$3006,'RC'!$E$6,$J$7:$J$3006)+SUMIF($AQ$7:$AQ$3006,'RC'!$E$6,$L$7:$L$3006)</f>
        <v>21</v>
      </c>
      <c r="AF2610" s="48">
        <v>2.3969999999992001E-2</v>
      </c>
      <c r="AG2610" s="48">
        <f>IF(OR(AQ2610="",AQ2610&lt;&gt;'RC'!$E$6,AB2610&lt;&gt;'RC'!$D$21),0,1)</f>
        <v>0</v>
      </c>
      <c r="AH2610" s="48">
        <f t="shared" si="900"/>
        <v>2.3969999999992001E-2</v>
      </c>
      <c r="AI2610" s="48" t="str">
        <f t="shared" si="882"/>
        <v/>
      </c>
      <c r="AJ2610" s="48" t="str">
        <f t="shared" si="883"/>
        <v/>
      </c>
      <c r="AK2610" s="52" t="str">
        <f t="shared" si="884"/>
        <v/>
      </c>
      <c r="AL2610" s="52" t="str">
        <f t="shared" si="885"/>
        <v/>
      </c>
      <c r="AM2610" s="48" t="str">
        <f t="shared" si="886"/>
        <v/>
      </c>
      <c r="AN2610" s="48" t="str">
        <f t="shared" si="887"/>
        <v/>
      </c>
      <c r="AP2610" s="18" t="str">
        <f t="shared" si="888"/>
        <v/>
      </c>
      <c r="AQ2610" s="18" t="str">
        <f t="shared" si="889"/>
        <v/>
      </c>
      <c r="AR2610" s="18">
        <v>2.3970000000000002E-2</v>
      </c>
      <c r="AS2610" s="18">
        <f>IF(AF!$D$27="Todos",1,IF(M2610=AF!$D$27,1,0))</f>
        <v>1</v>
      </c>
      <c r="AT2610" s="53">
        <f>IF(AND(E2610=AF!$D$6,OR(LT!M2610=AF!$D$27,AF!$D$27="Todos"),OR(AP2610=AF!$E$8,AQ2610=AF!$E$8)),AR2610+AS2610,0)</f>
        <v>0</v>
      </c>
      <c r="AU2610" s="18" t="str">
        <f t="shared" si="890"/>
        <v/>
      </c>
      <c r="AV2610" s="54" t="str">
        <f t="shared" si="891"/>
        <v/>
      </c>
      <c r="AW2610" s="54" t="str">
        <f t="shared" si="892"/>
        <v/>
      </c>
      <c r="AX2610" s="18" t="str">
        <f t="shared" si="893"/>
        <v/>
      </c>
      <c r="AY2610" s="18" t="str">
        <f t="shared" si="894"/>
        <v/>
      </c>
      <c r="BA2610" s="18">
        <f>IF($E2610=AF!$D$6,IF($M2610="Concluída no prazo",2,IF($M2610="Concluída com atraso",1,0)),0)</f>
        <v>0</v>
      </c>
      <c r="BB2610" s="18">
        <f>IF($E2610=AF!$D$6,IF($M2610="Atrasada",2,IF($M2610="Concluída com atraso",1,0)),0)</f>
        <v>0</v>
      </c>
      <c r="BC2610" s="18">
        <v>2.6040000000000001E-2</v>
      </c>
      <c r="BD2610" s="18">
        <f t="shared" si="901"/>
        <v>2.6040000000000001E-2</v>
      </c>
      <c r="BE2610" s="18">
        <f t="shared" si="901"/>
        <v>2.6040000000000001E-2</v>
      </c>
      <c r="BF2610" s="18" t="str">
        <f t="shared" si="895"/>
        <v/>
      </c>
      <c r="BN2610" s="18" t="str">
        <f t="shared" si="896"/>
        <v>s</v>
      </c>
    </row>
    <row r="2611" spans="3:66" ht="50.1" customHeight="1" thickTop="1" thickBot="1" x14ac:dyDescent="0.3">
      <c r="C2611" s="46"/>
      <c r="D2611" s="46"/>
      <c r="E2611" s="46"/>
      <c r="F2611" s="122"/>
      <c r="G2611" s="122"/>
      <c r="H2611" s="78" t="str">
        <f t="shared" si="897"/>
        <v/>
      </c>
      <c r="I2611" s="78" t="str">
        <f t="shared" si="898"/>
        <v/>
      </c>
      <c r="J2611" s="16"/>
      <c r="K2611" s="46" t="str">
        <f t="shared" si="899"/>
        <v/>
      </c>
      <c r="L2611" s="16"/>
      <c r="M2611" s="16"/>
      <c r="N2611" s="46"/>
      <c r="O2611" s="47" t="str">
        <f t="shared" si="902"/>
        <v/>
      </c>
      <c r="P2611" s="47"/>
      <c r="Q2611" s="48" t="str">
        <f>IFERROR(VLOOKUP(E2611,Funcionários!$C$8:$E$207,3,FALSE),"")</f>
        <v/>
      </c>
      <c r="R2611" s="47"/>
      <c r="S2611" s="49" t="str">
        <f t="shared" si="903"/>
        <v/>
      </c>
      <c r="T2611" s="49">
        <v>2.605E-2</v>
      </c>
      <c r="U2611" s="48" t="str">
        <f>IF(Funcionários!C2612=0,"",Funcionários!C2612)</f>
        <v/>
      </c>
      <c r="V2611" s="50">
        <f>IF(U2611="",0,IF(COUNTIFS($E$7:$E$3006,U2611,$I$7:$I$3006,'RC'!$E$6)=0,0,COUNTIFS($M$7:$M$3006,"Concluída no prazo",$E$7:$E$3006,U2611,$I$7:$I$3006,'RC'!$E$6)/COUNTIFS($E$7:$E$3006,U2611,$I$7:$I$3006,'RC'!$E$6)))</f>
        <v>0</v>
      </c>
      <c r="W2611" s="49">
        <f>SUMIFS($J$7:$J$3006,$E$7:$E$3006,U2611,$I$7:$I$3006,'RC'!$E$6)+SUMIFS($L$7:$L$3006,$E$7:$E$3006,U2611,$I$7:$I$3006,'RC'!$E$6)</f>
        <v>0</v>
      </c>
      <c r="X2611" s="48">
        <f>COUNTIFS($E$7:$E$3006,U2611,$I$7:$I$3006,'RC'!$E$6)</f>
        <v>0</v>
      </c>
      <c r="Y2611" s="48"/>
      <c r="Z2611" s="51" t="str">
        <f>IF(AQ2611='RC'!$E$6,AC2611*1000+AD2611,"")</f>
        <v/>
      </c>
      <c r="AA2611" s="51" t="str">
        <f>IF(AB2611="","",IF(AQ2611='RC'!$E$6,AC2611*1000-AD2611,""))</f>
        <v/>
      </c>
      <c r="AB2611" s="48" t="str">
        <f>IFERROR(VLOOKUP(E2611,Funcionários!$C$8:$E$207,3,FALSE),"")</f>
        <v/>
      </c>
      <c r="AC2611" s="50" t="str">
        <f>IF(AB2611="","",IF(COUNTIFS($AB$7:$AB$3006,AB2611,$AQ$7:$AQ$3006,'RC'!$E$6)=0,"",COUNTIFS($M$7:$M$3006,"Concluída no prazo",$AB$7:$AB$3006,AB2611,$AQ$7:$AQ$3006,'RC'!$E$6)/COUNTIFS($AB$7:$AB$3006,AB2611,$AQ$7:$AQ$3006,'RC'!$E$6)))</f>
        <v/>
      </c>
      <c r="AD2611" s="48">
        <f>SUMIF($AQ$7:$AQ$3006,'RC'!$E$6,$J$7:$J$3006)+SUMIF($AQ$7:$AQ$3006,'RC'!$E$6,$L$7:$L$3006)</f>
        <v>21</v>
      </c>
      <c r="AF2611" s="48">
        <v>2.3959999999992002E-2</v>
      </c>
      <c r="AG2611" s="48">
        <f>IF(OR(AQ2611="",AQ2611&lt;&gt;'RC'!$E$6,AB2611&lt;&gt;'RC'!$D$21),0,1)</f>
        <v>0</v>
      </c>
      <c r="AH2611" s="48">
        <f t="shared" si="900"/>
        <v>2.3959999999992002E-2</v>
      </c>
      <c r="AI2611" s="48" t="str">
        <f t="shared" si="882"/>
        <v/>
      </c>
      <c r="AJ2611" s="48" t="str">
        <f t="shared" si="883"/>
        <v/>
      </c>
      <c r="AK2611" s="52" t="str">
        <f t="shared" si="884"/>
        <v/>
      </c>
      <c r="AL2611" s="52" t="str">
        <f t="shared" si="885"/>
        <v/>
      </c>
      <c r="AM2611" s="48" t="str">
        <f t="shared" si="886"/>
        <v/>
      </c>
      <c r="AN2611" s="48" t="str">
        <f t="shared" si="887"/>
        <v/>
      </c>
      <c r="AP2611" s="18" t="str">
        <f t="shared" si="888"/>
        <v/>
      </c>
      <c r="AQ2611" s="18" t="str">
        <f t="shared" si="889"/>
        <v/>
      </c>
      <c r="AR2611" s="18">
        <v>2.3959999999999999E-2</v>
      </c>
      <c r="AS2611" s="18">
        <f>IF(AF!$D$27="Todos",1,IF(M2611=AF!$D$27,1,0))</f>
        <v>1</v>
      </c>
      <c r="AT2611" s="53">
        <f>IF(AND(E2611=AF!$D$6,OR(LT!M2611=AF!$D$27,AF!$D$27="Todos"),OR(AP2611=AF!$E$8,AQ2611=AF!$E$8)),AR2611+AS2611,0)</f>
        <v>0</v>
      </c>
      <c r="AU2611" s="18" t="str">
        <f t="shared" si="890"/>
        <v/>
      </c>
      <c r="AV2611" s="54" t="str">
        <f t="shared" si="891"/>
        <v/>
      </c>
      <c r="AW2611" s="54" t="str">
        <f t="shared" si="892"/>
        <v/>
      </c>
      <c r="AX2611" s="18" t="str">
        <f t="shared" si="893"/>
        <v/>
      </c>
      <c r="AY2611" s="18" t="str">
        <f t="shared" si="894"/>
        <v/>
      </c>
      <c r="BA2611" s="18">
        <f>IF($E2611=AF!$D$6,IF($M2611="Concluída no prazo",2,IF($M2611="Concluída com atraso",1,0)),0)</f>
        <v>0</v>
      </c>
      <c r="BB2611" s="18">
        <f>IF($E2611=AF!$D$6,IF($M2611="Atrasada",2,IF($M2611="Concluída com atraso",1,0)),0)</f>
        <v>0</v>
      </c>
      <c r="BC2611" s="18">
        <v>2.605E-2</v>
      </c>
      <c r="BD2611" s="18">
        <f t="shared" si="901"/>
        <v>2.605E-2</v>
      </c>
      <c r="BE2611" s="18">
        <f t="shared" si="901"/>
        <v>2.605E-2</v>
      </c>
      <c r="BF2611" s="18" t="str">
        <f t="shared" si="895"/>
        <v/>
      </c>
      <c r="BN2611" s="18" t="str">
        <f t="shared" si="896"/>
        <v>s</v>
      </c>
    </row>
    <row r="2612" spans="3:66" ht="50.1" customHeight="1" thickTop="1" thickBot="1" x14ac:dyDescent="0.3">
      <c r="C2612" s="46"/>
      <c r="D2612" s="46"/>
      <c r="E2612" s="46"/>
      <c r="F2612" s="122"/>
      <c r="G2612" s="122"/>
      <c r="H2612" s="78" t="str">
        <f t="shared" si="897"/>
        <v/>
      </c>
      <c r="I2612" s="78" t="str">
        <f t="shared" si="898"/>
        <v/>
      </c>
      <c r="J2612" s="16"/>
      <c r="K2612" s="46" t="str">
        <f t="shared" si="899"/>
        <v/>
      </c>
      <c r="L2612" s="16"/>
      <c r="M2612" s="16"/>
      <c r="N2612" s="46"/>
      <c r="O2612" s="47" t="str">
        <f t="shared" si="902"/>
        <v/>
      </c>
      <c r="P2612" s="47"/>
      <c r="Q2612" s="48" t="str">
        <f>IFERROR(VLOOKUP(E2612,Funcionários!$C$8:$E$207,3,FALSE),"")</f>
        <v/>
      </c>
      <c r="R2612" s="47"/>
      <c r="S2612" s="49" t="str">
        <f t="shared" si="903"/>
        <v/>
      </c>
      <c r="T2612" s="49">
        <v>2.606E-2</v>
      </c>
      <c r="U2612" s="48" t="str">
        <f>IF(Funcionários!C2613=0,"",Funcionários!C2613)</f>
        <v/>
      </c>
      <c r="V2612" s="50">
        <f>IF(U2612="",0,IF(COUNTIFS($E$7:$E$3006,U2612,$I$7:$I$3006,'RC'!$E$6)=0,0,COUNTIFS($M$7:$M$3006,"Concluída no prazo",$E$7:$E$3006,U2612,$I$7:$I$3006,'RC'!$E$6)/COUNTIFS($E$7:$E$3006,U2612,$I$7:$I$3006,'RC'!$E$6)))</f>
        <v>0</v>
      </c>
      <c r="W2612" s="49">
        <f>SUMIFS($J$7:$J$3006,$E$7:$E$3006,U2612,$I$7:$I$3006,'RC'!$E$6)+SUMIFS($L$7:$L$3006,$E$7:$E$3006,U2612,$I$7:$I$3006,'RC'!$E$6)</f>
        <v>0</v>
      </c>
      <c r="X2612" s="48">
        <f>COUNTIFS($E$7:$E$3006,U2612,$I$7:$I$3006,'RC'!$E$6)</f>
        <v>0</v>
      </c>
      <c r="Y2612" s="48"/>
      <c r="Z2612" s="51" t="str">
        <f>IF(AQ2612='RC'!$E$6,AC2612*1000+AD2612,"")</f>
        <v/>
      </c>
      <c r="AA2612" s="51" t="str">
        <f>IF(AB2612="","",IF(AQ2612='RC'!$E$6,AC2612*1000-AD2612,""))</f>
        <v/>
      </c>
      <c r="AB2612" s="48" t="str">
        <f>IFERROR(VLOOKUP(E2612,Funcionários!$C$8:$E$207,3,FALSE),"")</f>
        <v/>
      </c>
      <c r="AC2612" s="50" t="str">
        <f>IF(AB2612="","",IF(COUNTIFS($AB$7:$AB$3006,AB2612,$AQ$7:$AQ$3006,'RC'!$E$6)=0,"",COUNTIFS($M$7:$M$3006,"Concluída no prazo",$AB$7:$AB$3006,AB2612,$AQ$7:$AQ$3006,'RC'!$E$6)/COUNTIFS($AB$7:$AB$3006,AB2612,$AQ$7:$AQ$3006,'RC'!$E$6)))</f>
        <v/>
      </c>
      <c r="AD2612" s="48">
        <f>SUMIF($AQ$7:$AQ$3006,'RC'!$E$6,$J$7:$J$3006)+SUMIF($AQ$7:$AQ$3006,'RC'!$E$6,$L$7:$L$3006)</f>
        <v>21</v>
      </c>
      <c r="AF2612" s="48">
        <v>2.3949999999991999E-2</v>
      </c>
      <c r="AG2612" s="48">
        <f>IF(OR(AQ2612="",AQ2612&lt;&gt;'RC'!$E$6,AB2612&lt;&gt;'RC'!$D$21),0,1)</f>
        <v>0</v>
      </c>
      <c r="AH2612" s="48">
        <f t="shared" si="900"/>
        <v>2.3949999999991999E-2</v>
      </c>
      <c r="AI2612" s="48" t="str">
        <f t="shared" si="882"/>
        <v/>
      </c>
      <c r="AJ2612" s="48" t="str">
        <f t="shared" si="883"/>
        <v/>
      </c>
      <c r="AK2612" s="52" t="str">
        <f t="shared" si="884"/>
        <v/>
      </c>
      <c r="AL2612" s="52" t="str">
        <f t="shared" si="885"/>
        <v/>
      </c>
      <c r="AM2612" s="48" t="str">
        <f t="shared" si="886"/>
        <v/>
      </c>
      <c r="AN2612" s="48" t="str">
        <f t="shared" si="887"/>
        <v/>
      </c>
      <c r="AP2612" s="18" t="str">
        <f t="shared" si="888"/>
        <v/>
      </c>
      <c r="AQ2612" s="18" t="str">
        <f t="shared" si="889"/>
        <v/>
      </c>
      <c r="AR2612" s="18">
        <v>2.3949999999999999E-2</v>
      </c>
      <c r="AS2612" s="18">
        <f>IF(AF!$D$27="Todos",1,IF(M2612=AF!$D$27,1,0))</f>
        <v>1</v>
      </c>
      <c r="AT2612" s="53">
        <f>IF(AND(E2612=AF!$D$6,OR(LT!M2612=AF!$D$27,AF!$D$27="Todos"),OR(AP2612=AF!$E$8,AQ2612=AF!$E$8)),AR2612+AS2612,0)</f>
        <v>0</v>
      </c>
      <c r="AU2612" s="18" t="str">
        <f t="shared" si="890"/>
        <v/>
      </c>
      <c r="AV2612" s="54" t="str">
        <f t="shared" si="891"/>
        <v/>
      </c>
      <c r="AW2612" s="54" t="str">
        <f t="shared" si="892"/>
        <v/>
      </c>
      <c r="AX2612" s="18" t="str">
        <f t="shared" si="893"/>
        <v/>
      </c>
      <c r="AY2612" s="18" t="str">
        <f t="shared" si="894"/>
        <v/>
      </c>
      <c r="BA2612" s="18">
        <f>IF($E2612=AF!$D$6,IF($M2612="Concluída no prazo",2,IF($M2612="Concluída com atraso",1,0)),0)</f>
        <v>0</v>
      </c>
      <c r="BB2612" s="18">
        <f>IF($E2612=AF!$D$6,IF($M2612="Atrasada",2,IF($M2612="Concluída com atraso",1,0)),0)</f>
        <v>0</v>
      </c>
      <c r="BC2612" s="18">
        <v>2.606E-2</v>
      </c>
      <c r="BD2612" s="18">
        <f t="shared" si="901"/>
        <v>2.606E-2</v>
      </c>
      <c r="BE2612" s="18">
        <f t="shared" si="901"/>
        <v>2.606E-2</v>
      </c>
      <c r="BF2612" s="18" t="str">
        <f t="shared" si="895"/>
        <v/>
      </c>
      <c r="BN2612" s="18" t="str">
        <f t="shared" si="896"/>
        <v>s</v>
      </c>
    </row>
    <row r="2613" spans="3:66" ht="50.1" customHeight="1" thickTop="1" thickBot="1" x14ac:dyDescent="0.3">
      <c r="C2613" s="46"/>
      <c r="D2613" s="46"/>
      <c r="E2613" s="46"/>
      <c r="F2613" s="122"/>
      <c r="G2613" s="122"/>
      <c r="H2613" s="78" t="str">
        <f t="shared" si="897"/>
        <v/>
      </c>
      <c r="I2613" s="78" t="str">
        <f t="shared" si="898"/>
        <v/>
      </c>
      <c r="J2613" s="16"/>
      <c r="K2613" s="46" t="str">
        <f t="shared" si="899"/>
        <v/>
      </c>
      <c r="L2613" s="16"/>
      <c r="M2613" s="16"/>
      <c r="N2613" s="46"/>
      <c r="O2613" s="47" t="str">
        <f t="shared" si="902"/>
        <v/>
      </c>
      <c r="P2613" s="47"/>
      <c r="Q2613" s="48" t="str">
        <f>IFERROR(VLOOKUP(E2613,Funcionários!$C$8:$E$207,3,FALSE),"")</f>
        <v/>
      </c>
      <c r="R2613" s="47"/>
      <c r="S2613" s="49" t="str">
        <f t="shared" si="903"/>
        <v/>
      </c>
      <c r="T2613" s="49">
        <v>2.6069999999999999E-2</v>
      </c>
      <c r="U2613" s="48" t="str">
        <f>IF(Funcionários!C2614=0,"",Funcionários!C2614)</f>
        <v/>
      </c>
      <c r="V2613" s="50">
        <f>IF(U2613="",0,IF(COUNTIFS($E$7:$E$3006,U2613,$I$7:$I$3006,'RC'!$E$6)=0,0,COUNTIFS($M$7:$M$3006,"Concluída no prazo",$E$7:$E$3006,U2613,$I$7:$I$3006,'RC'!$E$6)/COUNTIFS($E$7:$E$3006,U2613,$I$7:$I$3006,'RC'!$E$6)))</f>
        <v>0</v>
      </c>
      <c r="W2613" s="49">
        <f>SUMIFS($J$7:$J$3006,$E$7:$E$3006,U2613,$I$7:$I$3006,'RC'!$E$6)+SUMIFS($L$7:$L$3006,$E$7:$E$3006,U2613,$I$7:$I$3006,'RC'!$E$6)</f>
        <v>0</v>
      </c>
      <c r="X2613" s="48">
        <f>COUNTIFS($E$7:$E$3006,U2613,$I$7:$I$3006,'RC'!$E$6)</f>
        <v>0</v>
      </c>
      <c r="Y2613" s="48"/>
      <c r="Z2613" s="51" t="str">
        <f>IF(AQ2613='RC'!$E$6,AC2613*1000+AD2613,"")</f>
        <v/>
      </c>
      <c r="AA2613" s="51" t="str">
        <f>IF(AB2613="","",IF(AQ2613='RC'!$E$6,AC2613*1000-AD2613,""))</f>
        <v/>
      </c>
      <c r="AB2613" s="48" t="str">
        <f>IFERROR(VLOOKUP(E2613,Funcionários!$C$8:$E$207,3,FALSE),"")</f>
        <v/>
      </c>
      <c r="AC2613" s="50" t="str">
        <f>IF(AB2613="","",IF(COUNTIFS($AB$7:$AB$3006,AB2613,$AQ$7:$AQ$3006,'RC'!$E$6)=0,"",COUNTIFS($M$7:$M$3006,"Concluída no prazo",$AB$7:$AB$3006,AB2613,$AQ$7:$AQ$3006,'RC'!$E$6)/COUNTIFS($AB$7:$AB$3006,AB2613,$AQ$7:$AQ$3006,'RC'!$E$6)))</f>
        <v/>
      </c>
      <c r="AD2613" s="48">
        <f>SUMIF($AQ$7:$AQ$3006,'RC'!$E$6,$J$7:$J$3006)+SUMIF($AQ$7:$AQ$3006,'RC'!$E$6,$L$7:$L$3006)</f>
        <v>21</v>
      </c>
      <c r="AF2613" s="48">
        <v>2.3939999999991999E-2</v>
      </c>
      <c r="AG2613" s="48">
        <f>IF(OR(AQ2613="",AQ2613&lt;&gt;'RC'!$E$6,AB2613&lt;&gt;'RC'!$D$21),0,1)</f>
        <v>0</v>
      </c>
      <c r="AH2613" s="48">
        <f t="shared" si="900"/>
        <v>2.3939999999991999E-2</v>
      </c>
      <c r="AI2613" s="48" t="str">
        <f t="shared" si="882"/>
        <v/>
      </c>
      <c r="AJ2613" s="48" t="str">
        <f t="shared" si="883"/>
        <v/>
      </c>
      <c r="AK2613" s="52" t="str">
        <f t="shared" si="884"/>
        <v/>
      </c>
      <c r="AL2613" s="52" t="str">
        <f t="shared" si="885"/>
        <v/>
      </c>
      <c r="AM2613" s="48" t="str">
        <f t="shared" si="886"/>
        <v/>
      </c>
      <c r="AN2613" s="48" t="str">
        <f t="shared" si="887"/>
        <v/>
      </c>
      <c r="AP2613" s="18" t="str">
        <f t="shared" si="888"/>
        <v/>
      </c>
      <c r="AQ2613" s="18" t="str">
        <f t="shared" si="889"/>
        <v/>
      </c>
      <c r="AR2613" s="18">
        <v>2.3939999999999999E-2</v>
      </c>
      <c r="AS2613" s="18">
        <f>IF(AF!$D$27="Todos",1,IF(M2613=AF!$D$27,1,0))</f>
        <v>1</v>
      </c>
      <c r="AT2613" s="53">
        <f>IF(AND(E2613=AF!$D$6,OR(LT!M2613=AF!$D$27,AF!$D$27="Todos"),OR(AP2613=AF!$E$8,AQ2613=AF!$E$8)),AR2613+AS2613,0)</f>
        <v>0</v>
      </c>
      <c r="AU2613" s="18" t="str">
        <f t="shared" si="890"/>
        <v/>
      </c>
      <c r="AV2613" s="54" t="str">
        <f t="shared" si="891"/>
        <v/>
      </c>
      <c r="AW2613" s="54" t="str">
        <f t="shared" si="892"/>
        <v/>
      </c>
      <c r="AX2613" s="18" t="str">
        <f t="shared" si="893"/>
        <v/>
      </c>
      <c r="AY2613" s="18" t="str">
        <f t="shared" si="894"/>
        <v/>
      </c>
      <c r="BA2613" s="18">
        <f>IF($E2613=AF!$D$6,IF($M2613="Concluída no prazo",2,IF($M2613="Concluída com atraso",1,0)),0)</f>
        <v>0</v>
      </c>
      <c r="BB2613" s="18">
        <f>IF($E2613=AF!$D$6,IF($M2613="Atrasada",2,IF($M2613="Concluída com atraso",1,0)),0)</f>
        <v>0</v>
      </c>
      <c r="BC2613" s="18">
        <v>2.6069999999999999E-2</v>
      </c>
      <c r="BD2613" s="18">
        <f t="shared" si="901"/>
        <v>2.6069999999999999E-2</v>
      </c>
      <c r="BE2613" s="18">
        <f t="shared" si="901"/>
        <v>2.6069999999999999E-2</v>
      </c>
      <c r="BF2613" s="18" t="str">
        <f t="shared" si="895"/>
        <v/>
      </c>
      <c r="BN2613" s="18" t="str">
        <f t="shared" si="896"/>
        <v>s</v>
      </c>
    </row>
    <row r="2614" spans="3:66" ht="50.1" customHeight="1" thickTop="1" thickBot="1" x14ac:dyDescent="0.3">
      <c r="C2614" s="46"/>
      <c r="D2614" s="46"/>
      <c r="E2614" s="46"/>
      <c r="F2614" s="122"/>
      <c r="G2614" s="122"/>
      <c r="H2614" s="78" t="str">
        <f t="shared" si="897"/>
        <v/>
      </c>
      <c r="I2614" s="78" t="str">
        <f t="shared" si="898"/>
        <v/>
      </c>
      <c r="J2614" s="16"/>
      <c r="K2614" s="46" t="str">
        <f t="shared" si="899"/>
        <v/>
      </c>
      <c r="L2614" s="16"/>
      <c r="M2614" s="16"/>
      <c r="N2614" s="46"/>
      <c r="O2614" s="47" t="str">
        <f t="shared" si="902"/>
        <v/>
      </c>
      <c r="P2614" s="47"/>
      <c r="Q2614" s="48" t="str">
        <f>IFERROR(VLOOKUP(E2614,Funcionários!$C$8:$E$207,3,FALSE),"")</f>
        <v/>
      </c>
      <c r="R2614" s="47"/>
      <c r="S2614" s="49" t="str">
        <f t="shared" si="903"/>
        <v/>
      </c>
      <c r="T2614" s="49">
        <v>2.6079999999999999E-2</v>
      </c>
      <c r="U2614" s="48" t="str">
        <f>IF(Funcionários!C2615=0,"",Funcionários!C2615)</f>
        <v/>
      </c>
      <c r="V2614" s="50">
        <f>IF(U2614="",0,IF(COUNTIFS($E$7:$E$3006,U2614,$I$7:$I$3006,'RC'!$E$6)=0,0,COUNTIFS($M$7:$M$3006,"Concluída no prazo",$E$7:$E$3006,U2614,$I$7:$I$3006,'RC'!$E$6)/COUNTIFS($E$7:$E$3006,U2614,$I$7:$I$3006,'RC'!$E$6)))</f>
        <v>0</v>
      </c>
      <c r="W2614" s="49">
        <f>SUMIFS($J$7:$J$3006,$E$7:$E$3006,U2614,$I$7:$I$3006,'RC'!$E$6)+SUMIFS($L$7:$L$3006,$E$7:$E$3006,U2614,$I$7:$I$3006,'RC'!$E$6)</f>
        <v>0</v>
      </c>
      <c r="X2614" s="48">
        <f>COUNTIFS($E$7:$E$3006,U2614,$I$7:$I$3006,'RC'!$E$6)</f>
        <v>0</v>
      </c>
      <c r="Y2614" s="48"/>
      <c r="Z2614" s="51" t="str">
        <f>IF(AQ2614='RC'!$E$6,AC2614*1000+AD2614,"")</f>
        <v/>
      </c>
      <c r="AA2614" s="51" t="str">
        <f>IF(AB2614="","",IF(AQ2614='RC'!$E$6,AC2614*1000-AD2614,""))</f>
        <v/>
      </c>
      <c r="AB2614" s="48" t="str">
        <f>IFERROR(VLOOKUP(E2614,Funcionários!$C$8:$E$207,3,FALSE),"")</f>
        <v/>
      </c>
      <c r="AC2614" s="50" t="str">
        <f>IF(AB2614="","",IF(COUNTIFS($AB$7:$AB$3006,AB2614,$AQ$7:$AQ$3006,'RC'!$E$6)=0,"",COUNTIFS($M$7:$M$3006,"Concluída no prazo",$AB$7:$AB$3006,AB2614,$AQ$7:$AQ$3006,'RC'!$E$6)/COUNTIFS($AB$7:$AB$3006,AB2614,$AQ$7:$AQ$3006,'RC'!$E$6)))</f>
        <v/>
      </c>
      <c r="AD2614" s="48">
        <f>SUMIF($AQ$7:$AQ$3006,'RC'!$E$6,$J$7:$J$3006)+SUMIF($AQ$7:$AQ$3006,'RC'!$E$6,$L$7:$L$3006)</f>
        <v>21</v>
      </c>
      <c r="AF2614" s="48">
        <v>2.3929999999991999E-2</v>
      </c>
      <c r="AG2614" s="48">
        <f>IF(OR(AQ2614="",AQ2614&lt;&gt;'RC'!$E$6,AB2614&lt;&gt;'RC'!$D$21),0,1)</f>
        <v>0</v>
      </c>
      <c r="AH2614" s="48">
        <f t="shared" si="900"/>
        <v>2.3929999999991999E-2</v>
      </c>
      <c r="AI2614" s="48" t="str">
        <f t="shared" si="882"/>
        <v/>
      </c>
      <c r="AJ2614" s="48" t="str">
        <f t="shared" si="883"/>
        <v/>
      </c>
      <c r="AK2614" s="52" t="str">
        <f t="shared" si="884"/>
        <v/>
      </c>
      <c r="AL2614" s="52" t="str">
        <f t="shared" si="885"/>
        <v/>
      </c>
      <c r="AM2614" s="48" t="str">
        <f t="shared" si="886"/>
        <v/>
      </c>
      <c r="AN2614" s="48" t="str">
        <f t="shared" si="887"/>
        <v/>
      </c>
      <c r="AP2614" s="18" t="str">
        <f t="shared" si="888"/>
        <v/>
      </c>
      <c r="AQ2614" s="18" t="str">
        <f t="shared" si="889"/>
        <v/>
      </c>
      <c r="AR2614" s="18">
        <v>2.393E-2</v>
      </c>
      <c r="AS2614" s="18">
        <f>IF(AF!$D$27="Todos",1,IF(M2614=AF!$D$27,1,0))</f>
        <v>1</v>
      </c>
      <c r="AT2614" s="53">
        <f>IF(AND(E2614=AF!$D$6,OR(LT!M2614=AF!$D$27,AF!$D$27="Todos"),OR(AP2614=AF!$E$8,AQ2614=AF!$E$8)),AR2614+AS2614,0)</f>
        <v>0</v>
      </c>
      <c r="AU2614" s="18" t="str">
        <f t="shared" si="890"/>
        <v/>
      </c>
      <c r="AV2614" s="54" t="str">
        <f t="shared" si="891"/>
        <v/>
      </c>
      <c r="AW2614" s="54" t="str">
        <f t="shared" si="892"/>
        <v/>
      </c>
      <c r="AX2614" s="18" t="str">
        <f t="shared" si="893"/>
        <v/>
      </c>
      <c r="AY2614" s="18" t="str">
        <f t="shared" si="894"/>
        <v/>
      </c>
      <c r="BA2614" s="18">
        <f>IF($E2614=AF!$D$6,IF($M2614="Concluída no prazo",2,IF($M2614="Concluída com atraso",1,0)),0)</f>
        <v>0</v>
      </c>
      <c r="BB2614" s="18">
        <f>IF($E2614=AF!$D$6,IF($M2614="Atrasada",2,IF($M2614="Concluída com atraso",1,0)),0)</f>
        <v>0</v>
      </c>
      <c r="BC2614" s="18">
        <v>2.6079999999999999E-2</v>
      </c>
      <c r="BD2614" s="18">
        <f t="shared" si="901"/>
        <v>2.6079999999999999E-2</v>
      </c>
      <c r="BE2614" s="18">
        <f t="shared" si="901"/>
        <v>2.6079999999999999E-2</v>
      </c>
      <c r="BF2614" s="18" t="str">
        <f t="shared" si="895"/>
        <v/>
      </c>
      <c r="BN2614" s="18" t="str">
        <f t="shared" si="896"/>
        <v>s</v>
      </c>
    </row>
    <row r="2615" spans="3:66" ht="50.1" customHeight="1" thickTop="1" thickBot="1" x14ac:dyDescent="0.3">
      <c r="C2615" s="46"/>
      <c r="D2615" s="46"/>
      <c r="E2615" s="46"/>
      <c r="F2615" s="122"/>
      <c r="G2615" s="122"/>
      <c r="H2615" s="78" t="str">
        <f t="shared" si="897"/>
        <v/>
      </c>
      <c r="I2615" s="78" t="str">
        <f t="shared" si="898"/>
        <v/>
      </c>
      <c r="J2615" s="16"/>
      <c r="K2615" s="46" t="str">
        <f t="shared" si="899"/>
        <v/>
      </c>
      <c r="L2615" s="16"/>
      <c r="M2615" s="16"/>
      <c r="N2615" s="46"/>
      <c r="O2615" s="47" t="str">
        <f t="shared" si="902"/>
        <v/>
      </c>
      <c r="P2615" s="47"/>
      <c r="Q2615" s="48" t="str">
        <f>IFERROR(VLOOKUP(E2615,Funcionários!$C$8:$E$207,3,FALSE),"")</f>
        <v/>
      </c>
      <c r="R2615" s="47"/>
      <c r="S2615" s="49" t="str">
        <f t="shared" si="903"/>
        <v/>
      </c>
      <c r="T2615" s="49">
        <v>2.6089999999999999E-2</v>
      </c>
      <c r="U2615" s="48" t="str">
        <f>IF(Funcionários!C2616=0,"",Funcionários!C2616)</f>
        <v/>
      </c>
      <c r="V2615" s="50">
        <f>IF(U2615="",0,IF(COUNTIFS($E$7:$E$3006,U2615,$I$7:$I$3006,'RC'!$E$6)=0,0,COUNTIFS($M$7:$M$3006,"Concluída no prazo",$E$7:$E$3006,U2615,$I$7:$I$3006,'RC'!$E$6)/COUNTIFS($E$7:$E$3006,U2615,$I$7:$I$3006,'RC'!$E$6)))</f>
        <v>0</v>
      </c>
      <c r="W2615" s="49">
        <f>SUMIFS($J$7:$J$3006,$E$7:$E$3006,U2615,$I$7:$I$3006,'RC'!$E$6)+SUMIFS($L$7:$L$3006,$E$7:$E$3006,U2615,$I$7:$I$3006,'RC'!$E$6)</f>
        <v>0</v>
      </c>
      <c r="X2615" s="48">
        <f>COUNTIFS($E$7:$E$3006,U2615,$I$7:$I$3006,'RC'!$E$6)</f>
        <v>0</v>
      </c>
      <c r="Y2615" s="48"/>
      <c r="Z2615" s="51" t="str">
        <f>IF(AQ2615='RC'!$E$6,AC2615*1000+AD2615,"")</f>
        <v/>
      </c>
      <c r="AA2615" s="51" t="str">
        <f>IF(AB2615="","",IF(AQ2615='RC'!$E$6,AC2615*1000-AD2615,""))</f>
        <v/>
      </c>
      <c r="AB2615" s="48" t="str">
        <f>IFERROR(VLOOKUP(E2615,Funcionários!$C$8:$E$207,3,FALSE),"")</f>
        <v/>
      </c>
      <c r="AC2615" s="50" t="str">
        <f>IF(AB2615="","",IF(COUNTIFS($AB$7:$AB$3006,AB2615,$AQ$7:$AQ$3006,'RC'!$E$6)=0,"",COUNTIFS($M$7:$M$3006,"Concluída no prazo",$AB$7:$AB$3006,AB2615,$AQ$7:$AQ$3006,'RC'!$E$6)/COUNTIFS($AB$7:$AB$3006,AB2615,$AQ$7:$AQ$3006,'RC'!$E$6)))</f>
        <v/>
      </c>
      <c r="AD2615" s="48">
        <f>SUMIF($AQ$7:$AQ$3006,'RC'!$E$6,$J$7:$J$3006)+SUMIF($AQ$7:$AQ$3006,'RC'!$E$6,$L$7:$L$3006)</f>
        <v>21</v>
      </c>
      <c r="AF2615" s="48">
        <v>2.3919999999992E-2</v>
      </c>
      <c r="AG2615" s="48">
        <f>IF(OR(AQ2615="",AQ2615&lt;&gt;'RC'!$E$6,AB2615&lt;&gt;'RC'!$D$21),0,1)</f>
        <v>0</v>
      </c>
      <c r="AH2615" s="48">
        <f t="shared" si="900"/>
        <v>2.3919999999992E-2</v>
      </c>
      <c r="AI2615" s="48" t="str">
        <f t="shared" si="882"/>
        <v/>
      </c>
      <c r="AJ2615" s="48" t="str">
        <f t="shared" si="883"/>
        <v/>
      </c>
      <c r="AK2615" s="52" t="str">
        <f t="shared" si="884"/>
        <v/>
      </c>
      <c r="AL2615" s="52" t="str">
        <f t="shared" si="885"/>
        <v/>
      </c>
      <c r="AM2615" s="48" t="str">
        <f t="shared" si="886"/>
        <v/>
      </c>
      <c r="AN2615" s="48" t="str">
        <f t="shared" si="887"/>
        <v/>
      </c>
      <c r="AP2615" s="18" t="str">
        <f t="shared" si="888"/>
        <v/>
      </c>
      <c r="AQ2615" s="18" t="str">
        <f t="shared" si="889"/>
        <v/>
      </c>
      <c r="AR2615" s="18">
        <v>2.392E-2</v>
      </c>
      <c r="AS2615" s="18">
        <f>IF(AF!$D$27="Todos",1,IF(M2615=AF!$D$27,1,0))</f>
        <v>1</v>
      </c>
      <c r="AT2615" s="53">
        <f>IF(AND(E2615=AF!$D$6,OR(LT!M2615=AF!$D$27,AF!$D$27="Todos"),OR(AP2615=AF!$E$8,AQ2615=AF!$E$8)),AR2615+AS2615,0)</f>
        <v>0</v>
      </c>
      <c r="AU2615" s="18" t="str">
        <f t="shared" si="890"/>
        <v/>
      </c>
      <c r="AV2615" s="54" t="str">
        <f t="shared" si="891"/>
        <v/>
      </c>
      <c r="AW2615" s="54" t="str">
        <f t="shared" si="892"/>
        <v/>
      </c>
      <c r="AX2615" s="18" t="str">
        <f t="shared" si="893"/>
        <v/>
      </c>
      <c r="AY2615" s="18" t="str">
        <f t="shared" si="894"/>
        <v/>
      </c>
      <c r="BA2615" s="18">
        <f>IF($E2615=AF!$D$6,IF($M2615="Concluída no prazo",2,IF($M2615="Concluída com atraso",1,0)),0)</f>
        <v>0</v>
      </c>
      <c r="BB2615" s="18">
        <f>IF($E2615=AF!$D$6,IF($M2615="Atrasada",2,IF($M2615="Concluída com atraso",1,0)),0)</f>
        <v>0</v>
      </c>
      <c r="BC2615" s="18">
        <v>2.6089999999999999E-2</v>
      </c>
      <c r="BD2615" s="18">
        <f t="shared" si="901"/>
        <v>2.6089999999999999E-2</v>
      </c>
      <c r="BE2615" s="18">
        <f t="shared" si="901"/>
        <v>2.6089999999999999E-2</v>
      </c>
      <c r="BF2615" s="18" t="str">
        <f t="shared" si="895"/>
        <v/>
      </c>
      <c r="BN2615" s="18" t="str">
        <f t="shared" si="896"/>
        <v>s</v>
      </c>
    </row>
    <row r="2616" spans="3:66" ht="50.1" customHeight="1" thickTop="1" thickBot="1" x14ac:dyDescent="0.3">
      <c r="C2616" s="46"/>
      <c r="D2616" s="46"/>
      <c r="E2616" s="46"/>
      <c r="F2616" s="122"/>
      <c r="G2616" s="122"/>
      <c r="H2616" s="78" t="str">
        <f t="shared" si="897"/>
        <v/>
      </c>
      <c r="I2616" s="78" t="str">
        <f t="shared" si="898"/>
        <v/>
      </c>
      <c r="J2616" s="16"/>
      <c r="K2616" s="46" t="str">
        <f t="shared" si="899"/>
        <v/>
      </c>
      <c r="L2616" s="16"/>
      <c r="M2616" s="16"/>
      <c r="N2616" s="46"/>
      <c r="O2616" s="47" t="str">
        <f t="shared" si="902"/>
        <v/>
      </c>
      <c r="P2616" s="47"/>
      <c r="Q2616" s="48" t="str">
        <f>IFERROR(VLOOKUP(E2616,Funcionários!$C$8:$E$207,3,FALSE),"")</f>
        <v/>
      </c>
      <c r="R2616" s="47"/>
      <c r="S2616" s="49" t="str">
        <f t="shared" si="903"/>
        <v/>
      </c>
      <c r="T2616" s="49">
        <v>2.6100000000000002E-2</v>
      </c>
      <c r="U2616" s="48" t="str">
        <f>IF(Funcionários!C2617=0,"",Funcionários!C2617)</f>
        <v/>
      </c>
      <c r="V2616" s="50">
        <f>IF(U2616="",0,IF(COUNTIFS($E$7:$E$3006,U2616,$I$7:$I$3006,'RC'!$E$6)=0,0,COUNTIFS($M$7:$M$3006,"Concluída no prazo",$E$7:$E$3006,U2616,$I$7:$I$3006,'RC'!$E$6)/COUNTIFS($E$7:$E$3006,U2616,$I$7:$I$3006,'RC'!$E$6)))</f>
        <v>0</v>
      </c>
      <c r="W2616" s="49">
        <f>SUMIFS($J$7:$J$3006,$E$7:$E$3006,U2616,$I$7:$I$3006,'RC'!$E$6)+SUMIFS($L$7:$L$3006,$E$7:$E$3006,U2616,$I$7:$I$3006,'RC'!$E$6)</f>
        <v>0</v>
      </c>
      <c r="X2616" s="48">
        <f>COUNTIFS($E$7:$E$3006,U2616,$I$7:$I$3006,'RC'!$E$6)</f>
        <v>0</v>
      </c>
      <c r="Y2616" s="48"/>
      <c r="Z2616" s="51" t="str">
        <f>IF(AQ2616='RC'!$E$6,AC2616*1000+AD2616,"")</f>
        <v/>
      </c>
      <c r="AA2616" s="51" t="str">
        <f>IF(AB2616="","",IF(AQ2616='RC'!$E$6,AC2616*1000-AD2616,""))</f>
        <v/>
      </c>
      <c r="AB2616" s="48" t="str">
        <f>IFERROR(VLOOKUP(E2616,Funcionários!$C$8:$E$207,3,FALSE),"")</f>
        <v/>
      </c>
      <c r="AC2616" s="50" t="str">
        <f>IF(AB2616="","",IF(COUNTIFS($AB$7:$AB$3006,AB2616,$AQ$7:$AQ$3006,'RC'!$E$6)=0,"",COUNTIFS($M$7:$M$3006,"Concluída no prazo",$AB$7:$AB$3006,AB2616,$AQ$7:$AQ$3006,'RC'!$E$6)/COUNTIFS($AB$7:$AB$3006,AB2616,$AQ$7:$AQ$3006,'RC'!$E$6)))</f>
        <v/>
      </c>
      <c r="AD2616" s="48">
        <f>SUMIF($AQ$7:$AQ$3006,'RC'!$E$6,$J$7:$J$3006)+SUMIF($AQ$7:$AQ$3006,'RC'!$E$6,$L$7:$L$3006)</f>
        <v>21</v>
      </c>
      <c r="AF2616" s="48">
        <v>2.3909999999992E-2</v>
      </c>
      <c r="AG2616" s="48">
        <f>IF(OR(AQ2616="",AQ2616&lt;&gt;'RC'!$E$6,AB2616&lt;&gt;'RC'!$D$21),0,1)</f>
        <v>0</v>
      </c>
      <c r="AH2616" s="48">
        <f t="shared" si="900"/>
        <v>2.3909999999992E-2</v>
      </c>
      <c r="AI2616" s="48" t="str">
        <f t="shared" si="882"/>
        <v/>
      </c>
      <c r="AJ2616" s="48" t="str">
        <f t="shared" si="883"/>
        <v/>
      </c>
      <c r="AK2616" s="52" t="str">
        <f t="shared" si="884"/>
        <v/>
      </c>
      <c r="AL2616" s="52" t="str">
        <f t="shared" si="885"/>
        <v/>
      </c>
      <c r="AM2616" s="48" t="str">
        <f t="shared" si="886"/>
        <v/>
      </c>
      <c r="AN2616" s="48" t="str">
        <f t="shared" si="887"/>
        <v/>
      </c>
      <c r="AP2616" s="18" t="str">
        <f t="shared" si="888"/>
        <v/>
      </c>
      <c r="AQ2616" s="18" t="str">
        <f t="shared" si="889"/>
        <v/>
      </c>
      <c r="AR2616" s="18">
        <v>2.3910000000000001E-2</v>
      </c>
      <c r="AS2616" s="18">
        <f>IF(AF!$D$27="Todos",1,IF(M2616=AF!$D$27,1,0))</f>
        <v>1</v>
      </c>
      <c r="AT2616" s="53">
        <f>IF(AND(E2616=AF!$D$6,OR(LT!M2616=AF!$D$27,AF!$D$27="Todos"),OR(AP2616=AF!$E$8,AQ2616=AF!$E$8)),AR2616+AS2616,0)</f>
        <v>0</v>
      </c>
      <c r="AU2616" s="18" t="str">
        <f t="shared" si="890"/>
        <v/>
      </c>
      <c r="AV2616" s="54" t="str">
        <f t="shared" si="891"/>
        <v/>
      </c>
      <c r="AW2616" s="54" t="str">
        <f t="shared" si="892"/>
        <v/>
      </c>
      <c r="AX2616" s="18" t="str">
        <f t="shared" si="893"/>
        <v/>
      </c>
      <c r="AY2616" s="18" t="str">
        <f t="shared" si="894"/>
        <v/>
      </c>
      <c r="BA2616" s="18">
        <f>IF($E2616=AF!$D$6,IF($M2616="Concluída no prazo",2,IF($M2616="Concluída com atraso",1,0)),0)</f>
        <v>0</v>
      </c>
      <c r="BB2616" s="18">
        <f>IF($E2616=AF!$D$6,IF($M2616="Atrasada",2,IF($M2616="Concluída com atraso",1,0)),0)</f>
        <v>0</v>
      </c>
      <c r="BC2616" s="18">
        <v>2.6100000000000002E-2</v>
      </c>
      <c r="BD2616" s="18">
        <f t="shared" si="901"/>
        <v>2.6100000000000002E-2</v>
      </c>
      <c r="BE2616" s="18">
        <f t="shared" si="901"/>
        <v>2.6100000000000002E-2</v>
      </c>
      <c r="BF2616" s="18" t="str">
        <f t="shared" si="895"/>
        <v/>
      </c>
      <c r="BN2616" s="18" t="str">
        <f t="shared" si="896"/>
        <v>s</v>
      </c>
    </row>
    <row r="2617" spans="3:66" ht="50.1" customHeight="1" thickTop="1" thickBot="1" x14ac:dyDescent="0.3">
      <c r="C2617" s="46"/>
      <c r="D2617" s="46"/>
      <c r="E2617" s="46"/>
      <c r="F2617" s="122"/>
      <c r="G2617" s="122"/>
      <c r="H2617" s="78" t="str">
        <f t="shared" si="897"/>
        <v/>
      </c>
      <c r="I2617" s="78" t="str">
        <f t="shared" si="898"/>
        <v/>
      </c>
      <c r="J2617" s="16"/>
      <c r="K2617" s="46" t="str">
        <f t="shared" si="899"/>
        <v/>
      </c>
      <c r="L2617" s="16"/>
      <c r="M2617" s="16"/>
      <c r="N2617" s="46"/>
      <c r="O2617" s="47" t="str">
        <f t="shared" si="902"/>
        <v/>
      </c>
      <c r="P2617" s="47"/>
      <c r="Q2617" s="48" t="str">
        <f>IFERROR(VLOOKUP(E2617,Funcionários!$C$8:$E$207,3,FALSE),"")</f>
        <v/>
      </c>
      <c r="R2617" s="47"/>
      <c r="S2617" s="49" t="str">
        <f t="shared" si="903"/>
        <v/>
      </c>
      <c r="T2617" s="49">
        <v>2.6110000000000001E-2</v>
      </c>
      <c r="U2617" s="48" t="str">
        <f>IF(Funcionários!C2618=0,"",Funcionários!C2618)</f>
        <v/>
      </c>
      <c r="V2617" s="50">
        <f>IF(U2617="",0,IF(COUNTIFS($E$7:$E$3006,U2617,$I$7:$I$3006,'RC'!$E$6)=0,0,COUNTIFS($M$7:$M$3006,"Concluída no prazo",$E$7:$E$3006,U2617,$I$7:$I$3006,'RC'!$E$6)/COUNTIFS($E$7:$E$3006,U2617,$I$7:$I$3006,'RC'!$E$6)))</f>
        <v>0</v>
      </c>
      <c r="W2617" s="49">
        <f>SUMIFS($J$7:$J$3006,$E$7:$E$3006,U2617,$I$7:$I$3006,'RC'!$E$6)+SUMIFS($L$7:$L$3006,$E$7:$E$3006,U2617,$I$7:$I$3006,'RC'!$E$6)</f>
        <v>0</v>
      </c>
      <c r="X2617" s="48">
        <f>COUNTIFS($E$7:$E$3006,U2617,$I$7:$I$3006,'RC'!$E$6)</f>
        <v>0</v>
      </c>
      <c r="Y2617" s="48"/>
      <c r="Z2617" s="51" t="str">
        <f>IF(AQ2617='RC'!$E$6,AC2617*1000+AD2617,"")</f>
        <v/>
      </c>
      <c r="AA2617" s="51" t="str">
        <f>IF(AB2617="","",IF(AQ2617='RC'!$E$6,AC2617*1000-AD2617,""))</f>
        <v/>
      </c>
      <c r="AB2617" s="48" t="str">
        <f>IFERROR(VLOOKUP(E2617,Funcionários!$C$8:$E$207,3,FALSE),"")</f>
        <v/>
      </c>
      <c r="AC2617" s="50" t="str">
        <f>IF(AB2617="","",IF(COUNTIFS($AB$7:$AB$3006,AB2617,$AQ$7:$AQ$3006,'RC'!$E$6)=0,"",COUNTIFS($M$7:$M$3006,"Concluída no prazo",$AB$7:$AB$3006,AB2617,$AQ$7:$AQ$3006,'RC'!$E$6)/COUNTIFS($AB$7:$AB$3006,AB2617,$AQ$7:$AQ$3006,'RC'!$E$6)))</f>
        <v/>
      </c>
      <c r="AD2617" s="48">
        <f>SUMIF($AQ$7:$AQ$3006,'RC'!$E$6,$J$7:$J$3006)+SUMIF($AQ$7:$AQ$3006,'RC'!$E$6,$L$7:$L$3006)</f>
        <v>21</v>
      </c>
      <c r="AF2617" s="48">
        <v>2.3899999999992001E-2</v>
      </c>
      <c r="AG2617" s="48">
        <f>IF(OR(AQ2617="",AQ2617&lt;&gt;'RC'!$E$6,AB2617&lt;&gt;'RC'!$D$21),0,1)</f>
        <v>0</v>
      </c>
      <c r="AH2617" s="48">
        <f t="shared" si="900"/>
        <v>2.3899999999992001E-2</v>
      </c>
      <c r="AI2617" s="48" t="str">
        <f t="shared" si="882"/>
        <v/>
      </c>
      <c r="AJ2617" s="48" t="str">
        <f t="shared" si="883"/>
        <v/>
      </c>
      <c r="AK2617" s="52" t="str">
        <f t="shared" si="884"/>
        <v/>
      </c>
      <c r="AL2617" s="52" t="str">
        <f t="shared" si="885"/>
        <v/>
      </c>
      <c r="AM2617" s="48" t="str">
        <f t="shared" si="886"/>
        <v/>
      </c>
      <c r="AN2617" s="48" t="str">
        <f t="shared" si="887"/>
        <v/>
      </c>
      <c r="AP2617" s="18" t="str">
        <f t="shared" si="888"/>
        <v/>
      </c>
      <c r="AQ2617" s="18" t="str">
        <f t="shared" si="889"/>
        <v/>
      </c>
      <c r="AR2617" s="18">
        <v>2.3900000000000001E-2</v>
      </c>
      <c r="AS2617" s="18">
        <f>IF(AF!$D$27="Todos",1,IF(M2617=AF!$D$27,1,0))</f>
        <v>1</v>
      </c>
      <c r="AT2617" s="53">
        <f>IF(AND(E2617=AF!$D$6,OR(LT!M2617=AF!$D$27,AF!$D$27="Todos"),OR(AP2617=AF!$E$8,AQ2617=AF!$E$8)),AR2617+AS2617,0)</f>
        <v>0</v>
      </c>
      <c r="AU2617" s="18" t="str">
        <f t="shared" si="890"/>
        <v/>
      </c>
      <c r="AV2617" s="54" t="str">
        <f t="shared" si="891"/>
        <v/>
      </c>
      <c r="AW2617" s="54" t="str">
        <f t="shared" si="892"/>
        <v/>
      </c>
      <c r="AX2617" s="18" t="str">
        <f t="shared" si="893"/>
        <v/>
      </c>
      <c r="AY2617" s="18" t="str">
        <f t="shared" si="894"/>
        <v/>
      </c>
      <c r="BA2617" s="18">
        <f>IF($E2617=AF!$D$6,IF($M2617="Concluída no prazo",2,IF($M2617="Concluída com atraso",1,0)),0)</f>
        <v>0</v>
      </c>
      <c r="BB2617" s="18">
        <f>IF($E2617=AF!$D$6,IF($M2617="Atrasada",2,IF($M2617="Concluída com atraso",1,0)),0)</f>
        <v>0</v>
      </c>
      <c r="BC2617" s="18">
        <v>2.6110000000000001E-2</v>
      </c>
      <c r="BD2617" s="18">
        <f t="shared" si="901"/>
        <v>2.6110000000000001E-2</v>
      </c>
      <c r="BE2617" s="18">
        <f t="shared" si="901"/>
        <v>2.6110000000000001E-2</v>
      </c>
      <c r="BF2617" s="18" t="str">
        <f t="shared" si="895"/>
        <v/>
      </c>
      <c r="BN2617" s="18" t="str">
        <f t="shared" si="896"/>
        <v>s</v>
      </c>
    </row>
    <row r="2618" spans="3:66" ht="50.1" customHeight="1" thickTop="1" thickBot="1" x14ac:dyDescent="0.3">
      <c r="C2618" s="46"/>
      <c r="D2618" s="46"/>
      <c r="E2618" s="46"/>
      <c r="F2618" s="122"/>
      <c r="G2618" s="122"/>
      <c r="H2618" s="78" t="str">
        <f t="shared" si="897"/>
        <v/>
      </c>
      <c r="I2618" s="78" t="str">
        <f t="shared" si="898"/>
        <v/>
      </c>
      <c r="J2618" s="16"/>
      <c r="K2618" s="46" t="str">
        <f t="shared" si="899"/>
        <v/>
      </c>
      <c r="L2618" s="16"/>
      <c r="M2618" s="16"/>
      <c r="N2618" s="46"/>
      <c r="O2618" s="47" t="str">
        <f t="shared" si="902"/>
        <v/>
      </c>
      <c r="P2618" s="47"/>
      <c r="Q2618" s="48" t="str">
        <f>IFERROR(VLOOKUP(E2618,Funcionários!$C$8:$E$207,3,FALSE),"")</f>
        <v/>
      </c>
      <c r="R2618" s="47"/>
      <c r="S2618" s="49" t="str">
        <f t="shared" si="903"/>
        <v/>
      </c>
      <c r="T2618" s="49">
        <v>2.6120000000000001E-2</v>
      </c>
      <c r="U2618" s="48" t="str">
        <f>IF(Funcionários!C2619=0,"",Funcionários!C2619)</f>
        <v/>
      </c>
      <c r="V2618" s="50">
        <f>IF(U2618="",0,IF(COUNTIFS($E$7:$E$3006,U2618,$I$7:$I$3006,'RC'!$E$6)=0,0,COUNTIFS($M$7:$M$3006,"Concluída no prazo",$E$7:$E$3006,U2618,$I$7:$I$3006,'RC'!$E$6)/COUNTIFS($E$7:$E$3006,U2618,$I$7:$I$3006,'RC'!$E$6)))</f>
        <v>0</v>
      </c>
      <c r="W2618" s="49">
        <f>SUMIFS($J$7:$J$3006,$E$7:$E$3006,U2618,$I$7:$I$3006,'RC'!$E$6)+SUMIFS($L$7:$L$3006,$E$7:$E$3006,U2618,$I$7:$I$3006,'RC'!$E$6)</f>
        <v>0</v>
      </c>
      <c r="X2618" s="48">
        <f>COUNTIFS($E$7:$E$3006,U2618,$I$7:$I$3006,'RC'!$E$6)</f>
        <v>0</v>
      </c>
      <c r="Y2618" s="48"/>
      <c r="Z2618" s="51" t="str">
        <f>IF(AQ2618='RC'!$E$6,AC2618*1000+AD2618,"")</f>
        <v/>
      </c>
      <c r="AA2618" s="51" t="str">
        <f>IF(AB2618="","",IF(AQ2618='RC'!$E$6,AC2618*1000-AD2618,""))</f>
        <v/>
      </c>
      <c r="AB2618" s="48" t="str">
        <f>IFERROR(VLOOKUP(E2618,Funcionários!$C$8:$E$207,3,FALSE),"")</f>
        <v/>
      </c>
      <c r="AC2618" s="50" t="str">
        <f>IF(AB2618="","",IF(COUNTIFS($AB$7:$AB$3006,AB2618,$AQ$7:$AQ$3006,'RC'!$E$6)=0,"",COUNTIFS($M$7:$M$3006,"Concluída no prazo",$AB$7:$AB$3006,AB2618,$AQ$7:$AQ$3006,'RC'!$E$6)/COUNTIFS($AB$7:$AB$3006,AB2618,$AQ$7:$AQ$3006,'RC'!$E$6)))</f>
        <v/>
      </c>
      <c r="AD2618" s="48">
        <f>SUMIF($AQ$7:$AQ$3006,'RC'!$E$6,$J$7:$J$3006)+SUMIF($AQ$7:$AQ$3006,'RC'!$E$6,$L$7:$L$3006)</f>
        <v>21</v>
      </c>
      <c r="AF2618" s="48">
        <v>2.3889999999992001E-2</v>
      </c>
      <c r="AG2618" s="48">
        <f>IF(OR(AQ2618="",AQ2618&lt;&gt;'RC'!$E$6,AB2618&lt;&gt;'RC'!$D$21),0,1)</f>
        <v>0</v>
      </c>
      <c r="AH2618" s="48">
        <f t="shared" si="900"/>
        <v>2.3889999999992001E-2</v>
      </c>
      <c r="AI2618" s="48" t="str">
        <f t="shared" si="882"/>
        <v/>
      </c>
      <c r="AJ2618" s="48" t="str">
        <f t="shared" si="883"/>
        <v/>
      </c>
      <c r="AK2618" s="52" t="str">
        <f t="shared" si="884"/>
        <v/>
      </c>
      <c r="AL2618" s="52" t="str">
        <f t="shared" si="885"/>
        <v/>
      </c>
      <c r="AM2618" s="48" t="str">
        <f t="shared" si="886"/>
        <v/>
      </c>
      <c r="AN2618" s="48" t="str">
        <f t="shared" si="887"/>
        <v/>
      </c>
      <c r="AP2618" s="18" t="str">
        <f t="shared" si="888"/>
        <v/>
      </c>
      <c r="AQ2618" s="18" t="str">
        <f t="shared" si="889"/>
        <v/>
      </c>
      <c r="AR2618" s="18">
        <v>2.3890000000000002E-2</v>
      </c>
      <c r="AS2618" s="18">
        <f>IF(AF!$D$27="Todos",1,IF(M2618=AF!$D$27,1,0))</f>
        <v>1</v>
      </c>
      <c r="AT2618" s="53">
        <f>IF(AND(E2618=AF!$D$6,OR(LT!M2618=AF!$D$27,AF!$D$27="Todos"),OR(AP2618=AF!$E$8,AQ2618=AF!$E$8)),AR2618+AS2618,0)</f>
        <v>0</v>
      </c>
      <c r="AU2618" s="18" t="str">
        <f t="shared" si="890"/>
        <v/>
      </c>
      <c r="AV2618" s="54" t="str">
        <f t="shared" si="891"/>
        <v/>
      </c>
      <c r="AW2618" s="54" t="str">
        <f t="shared" si="892"/>
        <v/>
      </c>
      <c r="AX2618" s="18" t="str">
        <f t="shared" si="893"/>
        <v/>
      </c>
      <c r="AY2618" s="18" t="str">
        <f t="shared" si="894"/>
        <v/>
      </c>
      <c r="BA2618" s="18">
        <f>IF($E2618=AF!$D$6,IF($M2618="Concluída no prazo",2,IF($M2618="Concluída com atraso",1,0)),0)</f>
        <v>0</v>
      </c>
      <c r="BB2618" s="18">
        <f>IF($E2618=AF!$D$6,IF($M2618="Atrasada",2,IF($M2618="Concluída com atraso",1,0)),0)</f>
        <v>0</v>
      </c>
      <c r="BC2618" s="18">
        <v>2.6120000000000001E-2</v>
      </c>
      <c r="BD2618" s="18">
        <f t="shared" si="901"/>
        <v>2.6120000000000001E-2</v>
      </c>
      <c r="BE2618" s="18">
        <f t="shared" si="901"/>
        <v>2.6120000000000001E-2</v>
      </c>
      <c r="BF2618" s="18" t="str">
        <f t="shared" si="895"/>
        <v/>
      </c>
      <c r="BN2618" s="18" t="str">
        <f t="shared" si="896"/>
        <v>s</v>
      </c>
    </row>
    <row r="2619" spans="3:66" ht="50.1" customHeight="1" thickTop="1" thickBot="1" x14ac:dyDescent="0.3">
      <c r="C2619" s="46"/>
      <c r="D2619" s="46"/>
      <c r="E2619" s="46"/>
      <c r="F2619" s="122"/>
      <c r="G2619" s="122"/>
      <c r="H2619" s="78" t="str">
        <f t="shared" si="897"/>
        <v/>
      </c>
      <c r="I2619" s="78" t="str">
        <f t="shared" si="898"/>
        <v/>
      </c>
      <c r="J2619" s="16"/>
      <c r="K2619" s="46" t="str">
        <f t="shared" si="899"/>
        <v/>
      </c>
      <c r="L2619" s="16"/>
      <c r="M2619" s="16"/>
      <c r="N2619" s="46"/>
      <c r="O2619" s="47" t="str">
        <f t="shared" si="902"/>
        <v/>
      </c>
      <c r="P2619" s="47"/>
      <c r="Q2619" s="48" t="str">
        <f>IFERROR(VLOOKUP(E2619,Funcionários!$C$8:$E$207,3,FALSE),"")</f>
        <v/>
      </c>
      <c r="R2619" s="47"/>
      <c r="S2619" s="49" t="str">
        <f t="shared" si="903"/>
        <v/>
      </c>
      <c r="T2619" s="49">
        <v>2.613E-2</v>
      </c>
      <c r="U2619" s="48" t="str">
        <f>IF(Funcionários!C2620=0,"",Funcionários!C2620)</f>
        <v/>
      </c>
      <c r="V2619" s="50">
        <f>IF(U2619="",0,IF(COUNTIFS($E$7:$E$3006,U2619,$I$7:$I$3006,'RC'!$E$6)=0,0,COUNTIFS($M$7:$M$3006,"Concluída no prazo",$E$7:$E$3006,U2619,$I$7:$I$3006,'RC'!$E$6)/COUNTIFS($E$7:$E$3006,U2619,$I$7:$I$3006,'RC'!$E$6)))</f>
        <v>0</v>
      </c>
      <c r="W2619" s="49">
        <f>SUMIFS($J$7:$J$3006,$E$7:$E$3006,U2619,$I$7:$I$3006,'RC'!$E$6)+SUMIFS($L$7:$L$3006,$E$7:$E$3006,U2619,$I$7:$I$3006,'RC'!$E$6)</f>
        <v>0</v>
      </c>
      <c r="X2619" s="48">
        <f>COUNTIFS($E$7:$E$3006,U2619,$I$7:$I$3006,'RC'!$E$6)</f>
        <v>0</v>
      </c>
      <c r="Y2619" s="48"/>
      <c r="Z2619" s="51" t="str">
        <f>IF(AQ2619='RC'!$E$6,AC2619*1000+AD2619,"")</f>
        <v/>
      </c>
      <c r="AA2619" s="51" t="str">
        <f>IF(AB2619="","",IF(AQ2619='RC'!$E$6,AC2619*1000-AD2619,""))</f>
        <v/>
      </c>
      <c r="AB2619" s="48" t="str">
        <f>IFERROR(VLOOKUP(E2619,Funcionários!$C$8:$E$207,3,FALSE),"")</f>
        <v/>
      </c>
      <c r="AC2619" s="50" t="str">
        <f>IF(AB2619="","",IF(COUNTIFS($AB$7:$AB$3006,AB2619,$AQ$7:$AQ$3006,'RC'!$E$6)=0,"",COUNTIFS($M$7:$M$3006,"Concluída no prazo",$AB$7:$AB$3006,AB2619,$AQ$7:$AQ$3006,'RC'!$E$6)/COUNTIFS($AB$7:$AB$3006,AB2619,$AQ$7:$AQ$3006,'RC'!$E$6)))</f>
        <v/>
      </c>
      <c r="AD2619" s="48">
        <f>SUMIF($AQ$7:$AQ$3006,'RC'!$E$6,$J$7:$J$3006)+SUMIF($AQ$7:$AQ$3006,'RC'!$E$6,$L$7:$L$3006)</f>
        <v>21</v>
      </c>
      <c r="AF2619" s="48">
        <v>2.3879999999992001E-2</v>
      </c>
      <c r="AG2619" s="48">
        <f>IF(OR(AQ2619="",AQ2619&lt;&gt;'RC'!$E$6,AB2619&lt;&gt;'RC'!$D$21),0,1)</f>
        <v>0</v>
      </c>
      <c r="AH2619" s="48">
        <f t="shared" si="900"/>
        <v>2.3879999999992001E-2</v>
      </c>
      <c r="AI2619" s="48" t="str">
        <f t="shared" si="882"/>
        <v/>
      </c>
      <c r="AJ2619" s="48" t="str">
        <f t="shared" si="883"/>
        <v/>
      </c>
      <c r="AK2619" s="52" t="str">
        <f t="shared" si="884"/>
        <v/>
      </c>
      <c r="AL2619" s="52" t="str">
        <f t="shared" si="885"/>
        <v/>
      </c>
      <c r="AM2619" s="48" t="str">
        <f t="shared" si="886"/>
        <v/>
      </c>
      <c r="AN2619" s="48" t="str">
        <f t="shared" si="887"/>
        <v/>
      </c>
      <c r="AP2619" s="18" t="str">
        <f t="shared" si="888"/>
        <v/>
      </c>
      <c r="AQ2619" s="18" t="str">
        <f t="shared" si="889"/>
        <v/>
      </c>
      <c r="AR2619" s="18">
        <v>2.3879999999999998E-2</v>
      </c>
      <c r="AS2619" s="18">
        <f>IF(AF!$D$27="Todos",1,IF(M2619=AF!$D$27,1,0))</f>
        <v>1</v>
      </c>
      <c r="AT2619" s="53">
        <f>IF(AND(E2619=AF!$D$6,OR(LT!M2619=AF!$D$27,AF!$D$27="Todos"),OR(AP2619=AF!$E$8,AQ2619=AF!$E$8)),AR2619+AS2619,0)</f>
        <v>0</v>
      </c>
      <c r="AU2619" s="18" t="str">
        <f t="shared" si="890"/>
        <v/>
      </c>
      <c r="AV2619" s="54" t="str">
        <f t="shared" si="891"/>
        <v/>
      </c>
      <c r="AW2619" s="54" t="str">
        <f t="shared" si="892"/>
        <v/>
      </c>
      <c r="AX2619" s="18" t="str">
        <f t="shared" si="893"/>
        <v/>
      </c>
      <c r="AY2619" s="18" t="str">
        <f t="shared" si="894"/>
        <v/>
      </c>
      <c r="BA2619" s="18">
        <f>IF($E2619=AF!$D$6,IF($M2619="Concluída no prazo",2,IF($M2619="Concluída com atraso",1,0)),0)</f>
        <v>0</v>
      </c>
      <c r="BB2619" s="18">
        <f>IF($E2619=AF!$D$6,IF($M2619="Atrasada",2,IF($M2619="Concluída com atraso",1,0)),0)</f>
        <v>0</v>
      </c>
      <c r="BC2619" s="18">
        <v>2.613E-2</v>
      </c>
      <c r="BD2619" s="18">
        <f t="shared" si="901"/>
        <v>2.613E-2</v>
      </c>
      <c r="BE2619" s="18">
        <f t="shared" si="901"/>
        <v>2.613E-2</v>
      </c>
      <c r="BF2619" s="18" t="str">
        <f t="shared" si="895"/>
        <v/>
      </c>
      <c r="BN2619" s="18" t="str">
        <f t="shared" si="896"/>
        <v>s</v>
      </c>
    </row>
    <row r="2620" spans="3:66" ht="50.1" customHeight="1" thickTop="1" thickBot="1" x14ac:dyDescent="0.3">
      <c r="C2620" s="46"/>
      <c r="D2620" s="46"/>
      <c r="E2620" s="46"/>
      <c r="F2620" s="122"/>
      <c r="G2620" s="122"/>
      <c r="H2620" s="78" t="str">
        <f t="shared" si="897"/>
        <v/>
      </c>
      <c r="I2620" s="78" t="str">
        <f t="shared" si="898"/>
        <v/>
      </c>
      <c r="J2620" s="16"/>
      <c r="K2620" s="46" t="str">
        <f t="shared" si="899"/>
        <v/>
      </c>
      <c r="L2620" s="16"/>
      <c r="M2620" s="16"/>
      <c r="N2620" s="46"/>
      <c r="O2620" s="47" t="str">
        <f t="shared" si="902"/>
        <v/>
      </c>
      <c r="P2620" s="47"/>
      <c r="Q2620" s="48" t="str">
        <f>IFERROR(VLOOKUP(E2620,Funcionários!$C$8:$E$207,3,FALSE),"")</f>
        <v/>
      </c>
      <c r="R2620" s="47"/>
      <c r="S2620" s="49" t="str">
        <f t="shared" si="903"/>
        <v/>
      </c>
      <c r="T2620" s="49">
        <v>2.614E-2</v>
      </c>
      <c r="U2620" s="48" t="str">
        <f>IF(Funcionários!C2621=0,"",Funcionários!C2621)</f>
        <v/>
      </c>
      <c r="V2620" s="50">
        <f>IF(U2620="",0,IF(COUNTIFS($E$7:$E$3006,U2620,$I$7:$I$3006,'RC'!$E$6)=0,0,COUNTIFS($M$7:$M$3006,"Concluída no prazo",$E$7:$E$3006,U2620,$I$7:$I$3006,'RC'!$E$6)/COUNTIFS($E$7:$E$3006,U2620,$I$7:$I$3006,'RC'!$E$6)))</f>
        <v>0</v>
      </c>
      <c r="W2620" s="49">
        <f>SUMIFS($J$7:$J$3006,$E$7:$E$3006,U2620,$I$7:$I$3006,'RC'!$E$6)+SUMIFS($L$7:$L$3006,$E$7:$E$3006,U2620,$I$7:$I$3006,'RC'!$E$6)</f>
        <v>0</v>
      </c>
      <c r="X2620" s="48">
        <f>COUNTIFS($E$7:$E$3006,U2620,$I$7:$I$3006,'RC'!$E$6)</f>
        <v>0</v>
      </c>
      <c r="Y2620" s="48"/>
      <c r="Z2620" s="51" t="str">
        <f>IF(AQ2620='RC'!$E$6,AC2620*1000+AD2620,"")</f>
        <v/>
      </c>
      <c r="AA2620" s="51" t="str">
        <f>IF(AB2620="","",IF(AQ2620='RC'!$E$6,AC2620*1000-AD2620,""))</f>
        <v/>
      </c>
      <c r="AB2620" s="48" t="str">
        <f>IFERROR(VLOOKUP(E2620,Funcionários!$C$8:$E$207,3,FALSE),"")</f>
        <v/>
      </c>
      <c r="AC2620" s="50" t="str">
        <f>IF(AB2620="","",IF(COUNTIFS($AB$7:$AB$3006,AB2620,$AQ$7:$AQ$3006,'RC'!$E$6)=0,"",COUNTIFS($M$7:$M$3006,"Concluída no prazo",$AB$7:$AB$3006,AB2620,$AQ$7:$AQ$3006,'RC'!$E$6)/COUNTIFS($AB$7:$AB$3006,AB2620,$AQ$7:$AQ$3006,'RC'!$E$6)))</f>
        <v/>
      </c>
      <c r="AD2620" s="48">
        <f>SUMIF($AQ$7:$AQ$3006,'RC'!$E$6,$J$7:$J$3006)+SUMIF($AQ$7:$AQ$3006,'RC'!$E$6,$L$7:$L$3006)</f>
        <v>21</v>
      </c>
      <c r="AF2620" s="48">
        <v>2.3869999999991998E-2</v>
      </c>
      <c r="AG2620" s="48">
        <f>IF(OR(AQ2620="",AQ2620&lt;&gt;'RC'!$E$6,AB2620&lt;&gt;'RC'!$D$21),0,1)</f>
        <v>0</v>
      </c>
      <c r="AH2620" s="48">
        <f t="shared" si="900"/>
        <v>2.3869999999991998E-2</v>
      </c>
      <c r="AI2620" s="48" t="str">
        <f t="shared" si="882"/>
        <v/>
      </c>
      <c r="AJ2620" s="48" t="str">
        <f t="shared" si="883"/>
        <v/>
      </c>
      <c r="AK2620" s="52" t="str">
        <f t="shared" si="884"/>
        <v/>
      </c>
      <c r="AL2620" s="52" t="str">
        <f t="shared" si="885"/>
        <v/>
      </c>
      <c r="AM2620" s="48" t="str">
        <f t="shared" si="886"/>
        <v/>
      </c>
      <c r="AN2620" s="48" t="str">
        <f t="shared" si="887"/>
        <v/>
      </c>
      <c r="AP2620" s="18" t="str">
        <f t="shared" si="888"/>
        <v/>
      </c>
      <c r="AQ2620" s="18" t="str">
        <f t="shared" si="889"/>
        <v/>
      </c>
      <c r="AR2620" s="18">
        <v>2.3869999999999999E-2</v>
      </c>
      <c r="AS2620" s="18">
        <f>IF(AF!$D$27="Todos",1,IF(M2620=AF!$D$27,1,0))</f>
        <v>1</v>
      </c>
      <c r="AT2620" s="53">
        <f>IF(AND(E2620=AF!$D$6,OR(LT!M2620=AF!$D$27,AF!$D$27="Todos"),OR(AP2620=AF!$E$8,AQ2620=AF!$E$8)),AR2620+AS2620,0)</f>
        <v>0</v>
      </c>
      <c r="AU2620" s="18" t="str">
        <f t="shared" si="890"/>
        <v/>
      </c>
      <c r="AV2620" s="54" t="str">
        <f t="shared" si="891"/>
        <v/>
      </c>
      <c r="AW2620" s="54" t="str">
        <f t="shared" si="892"/>
        <v/>
      </c>
      <c r="AX2620" s="18" t="str">
        <f t="shared" si="893"/>
        <v/>
      </c>
      <c r="AY2620" s="18" t="str">
        <f t="shared" si="894"/>
        <v/>
      </c>
      <c r="BA2620" s="18">
        <f>IF($E2620=AF!$D$6,IF($M2620="Concluída no prazo",2,IF($M2620="Concluída com atraso",1,0)),0)</f>
        <v>0</v>
      </c>
      <c r="BB2620" s="18">
        <f>IF($E2620=AF!$D$6,IF($M2620="Atrasada",2,IF($M2620="Concluída com atraso",1,0)),0)</f>
        <v>0</v>
      </c>
      <c r="BC2620" s="18">
        <v>2.614E-2</v>
      </c>
      <c r="BD2620" s="18">
        <f t="shared" si="901"/>
        <v>2.614E-2</v>
      </c>
      <c r="BE2620" s="18">
        <f t="shared" si="901"/>
        <v>2.614E-2</v>
      </c>
      <c r="BF2620" s="18" t="str">
        <f t="shared" si="895"/>
        <v/>
      </c>
      <c r="BN2620" s="18" t="str">
        <f t="shared" si="896"/>
        <v>s</v>
      </c>
    </row>
    <row r="2621" spans="3:66" ht="50.1" customHeight="1" thickTop="1" thickBot="1" x14ac:dyDescent="0.3">
      <c r="C2621" s="46"/>
      <c r="D2621" s="46"/>
      <c r="E2621" s="46"/>
      <c r="F2621" s="122"/>
      <c r="G2621" s="122"/>
      <c r="H2621" s="78" t="str">
        <f t="shared" si="897"/>
        <v/>
      </c>
      <c r="I2621" s="78" t="str">
        <f t="shared" si="898"/>
        <v/>
      </c>
      <c r="J2621" s="16"/>
      <c r="K2621" s="46" t="str">
        <f t="shared" si="899"/>
        <v/>
      </c>
      <c r="L2621" s="16"/>
      <c r="M2621" s="16"/>
      <c r="N2621" s="46"/>
      <c r="O2621" s="47" t="str">
        <f t="shared" si="902"/>
        <v/>
      </c>
      <c r="P2621" s="47"/>
      <c r="Q2621" s="48" t="str">
        <f>IFERROR(VLOOKUP(E2621,Funcionários!$C$8:$E$207,3,FALSE),"")</f>
        <v/>
      </c>
      <c r="R2621" s="47"/>
      <c r="S2621" s="49" t="str">
        <f t="shared" si="903"/>
        <v/>
      </c>
      <c r="T2621" s="49">
        <v>2.615E-2</v>
      </c>
      <c r="U2621" s="48" t="str">
        <f>IF(Funcionários!C2622=0,"",Funcionários!C2622)</f>
        <v/>
      </c>
      <c r="V2621" s="50">
        <f>IF(U2621="",0,IF(COUNTIFS($E$7:$E$3006,U2621,$I$7:$I$3006,'RC'!$E$6)=0,0,COUNTIFS($M$7:$M$3006,"Concluída no prazo",$E$7:$E$3006,U2621,$I$7:$I$3006,'RC'!$E$6)/COUNTIFS($E$7:$E$3006,U2621,$I$7:$I$3006,'RC'!$E$6)))</f>
        <v>0</v>
      </c>
      <c r="W2621" s="49">
        <f>SUMIFS($J$7:$J$3006,$E$7:$E$3006,U2621,$I$7:$I$3006,'RC'!$E$6)+SUMIFS($L$7:$L$3006,$E$7:$E$3006,U2621,$I$7:$I$3006,'RC'!$E$6)</f>
        <v>0</v>
      </c>
      <c r="X2621" s="48">
        <f>COUNTIFS($E$7:$E$3006,U2621,$I$7:$I$3006,'RC'!$E$6)</f>
        <v>0</v>
      </c>
      <c r="Y2621" s="48"/>
      <c r="Z2621" s="51" t="str">
        <f>IF(AQ2621='RC'!$E$6,AC2621*1000+AD2621,"")</f>
        <v/>
      </c>
      <c r="AA2621" s="51" t="str">
        <f>IF(AB2621="","",IF(AQ2621='RC'!$E$6,AC2621*1000-AD2621,""))</f>
        <v/>
      </c>
      <c r="AB2621" s="48" t="str">
        <f>IFERROR(VLOOKUP(E2621,Funcionários!$C$8:$E$207,3,FALSE),"")</f>
        <v/>
      </c>
      <c r="AC2621" s="50" t="str">
        <f>IF(AB2621="","",IF(COUNTIFS($AB$7:$AB$3006,AB2621,$AQ$7:$AQ$3006,'RC'!$E$6)=0,"",COUNTIFS($M$7:$M$3006,"Concluída no prazo",$AB$7:$AB$3006,AB2621,$AQ$7:$AQ$3006,'RC'!$E$6)/COUNTIFS($AB$7:$AB$3006,AB2621,$AQ$7:$AQ$3006,'RC'!$E$6)))</f>
        <v/>
      </c>
      <c r="AD2621" s="48">
        <f>SUMIF($AQ$7:$AQ$3006,'RC'!$E$6,$J$7:$J$3006)+SUMIF($AQ$7:$AQ$3006,'RC'!$E$6,$L$7:$L$3006)</f>
        <v>21</v>
      </c>
      <c r="AF2621" s="48">
        <v>2.3859999999991999E-2</v>
      </c>
      <c r="AG2621" s="48">
        <f>IF(OR(AQ2621="",AQ2621&lt;&gt;'RC'!$E$6,AB2621&lt;&gt;'RC'!$D$21),0,1)</f>
        <v>0</v>
      </c>
      <c r="AH2621" s="48">
        <f t="shared" si="900"/>
        <v>2.3859999999991999E-2</v>
      </c>
      <c r="AI2621" s="48" t="str">
        <f t="shared" si="882"/>
        <v/>
      </c>
      <c r="AJ2621" s="48" t="str">
        <f t="shared" si="883"/>
        <v/>
      </c>
      <c r="AK2621" s="52" t="str">
        <f t="shared" si="884"/>
        <v/>
      </c>
      <c r="AL2621" s="52" t="str">
        <f t="shared" si="885"/>
        <v/>
      </c>
      <c r="AM2621" s="48" t="str">
        <f t="shared" si="886"/>
        <v/>
      </c>
      <c r="AN2621" s="48" t="str">
        <f t="shared" si="887"/>
        <v/>
      </c>
      <c r="AP2621" s="18" t="str">
        <f t="shared" si="888"/>
        <v/>
      </c>
      <c r="AQ2621" s="18" t="str">
        <f t="shared" si="889"/>
        <v/>
      </c>
      <c r="AR2621" s="18">
        <v>2.3859999999999999E-2</v>
      </c>
      <c r="AS2621" s="18">
        <f>IF(AF!$D$27="Todos",1,IF(M2621=AF!$D$27,1,0))</f>
        <v>1</v>
      </c>
      <c r="AT2621" s="53">
        <f>IF(AND(E2621=AF!$D$6,OR(LT!M2621=AF!$D$27,AF!$D$27="Todos"),OR(AP2621=AF!$E$8,AQ2621=AF!$E$8)),AR2621+AS2621,0)</f>
        <v>0</v>
      </c>
      <c r="AU2621" s="18" t="str">
        <f t="shared" si="890"/>
        <v/>
      </c>
      <c r="AV2621" s="54" t="str">
        <f t="shared" si="891"/>
        <v/>
      </c>
      <c r="AW2621" s="54" t="str">
        <f t="shared" si="892"/>
        <v/>
      </c>
      <c r="AX2621" s="18" t="str">
        <f t="shared" si="893"/>
        <v/>
      </c>
      <c r="AY2621" s="18" t="str">
        <f t="shared" si="894"/>
        <v/>
      </c>
      <c r="BA2621" s="18">
        <f>IF($E2621=AF!$D$6,IF($M2621="Concluída no prazo",2,IF($M2621="Concluída com atraso",1,0)),0)</f>
        <v>0</v>
      </c>
      <c r="BB2621" s="18">
        <f>IF($E2621=AF!$D$6,IF($M2621="Atrasada",2,IF($M2621="Concluída com atraso",1,0)),0)</f>
        <v>0</v>
      </c>
      <c r="BC2621" s="18">
        <v>2.615E-2</v>
      </c>
      <c r="BD2621" s="18">
        <f t="shared" si="901"/>
        <v>2.615E-2</v>
      </c>
      <c r="BE2621" s="18">
        <f t="shared" si="901"/>
        <v>2.615E-2</v>
      </c>
      <c r="BF2621" s="18" t="str">
        <f t="shared" si="895"/>
        <v/>
      </c>
      <c r="BN2621" s="18" t="str">
        <f t="shared" si="896"/>
        <v>s</v>
      </c>
    </row>
    <row r="2622" spans="3:66" ht="50.1" customHeight="1" thickTop="1" thickBot="1" x14ac:dyDescent="0.3">
      <c r="C2622" s="46"/>
      <c r="D2622" s="46"/>
      <c r="E2622" s="46"/>
      <c r="F2622" s="122"/>
      <c r="G2622" s="122"/>
      <c r="H2622" s="78" t="str">
        <f t="shared" si="897"/>
        <v/>
      </c>
      <c r="I2622" s="78" t="str">
        <f t="shared" si="898"/>
        <v/>
      </c>
      <c r="J2622" s="16"/>
      <c r="K2622" s="46" t="str">
        <f t="shared" si="899"/>
        <v/>
      </c>
      <c r="L2622" s="16"/>
      <c r="M2622" s="16"/>
      <c r="N2622" s="46"/>
      <c r="O2622" s="47" t="str">
        <f t="shared" si="902"/>
        <v/>
      </c>
      <c r="P2622" s="47"/>
      <c r="Q2622" s="48" t="str">
        <f>IFERROR(VLOOKUP(E2622,Funcionários!$C$8:$E$207,3,FALSE),"")</f>
        <v/>
      </c>
      <c r="R2622" s="47"/>
      <c r="S2622" s="49" t="str">
        <f t="shared" si="903"/>
        <v/>
      </c>
      <c r="T2622" s="49">
        <v>2.6159999999999999E-2</v>
      </c>
      <c r="U2622" s="48" t="str">
        <f>IF(Funcionários!C2623=0,"",Funcionários!C2623)</f>
        <v/>
      </c>
      <c r="V2622" s="50">
        <f>IF(U2622="",0,IF(COUNTIFS($E$7:$E$3006,U2622,$I$7:$I$3006,'RC'!$E$6)=0,0,COUNTIFS($M$7:$M$3006,"Concluída no prazo",$E$7:$E$3006,U2622,$I$7:$I$3006,'RC'!$E$6)/COUNTIFS($E$7:$E$3006,U2622,$I$7:$I$3006,'RC'!$E$6)))</f>
        <v>0</v>
      </c>
      <c r="W2622" s="49">
        <f>SUMIFS($J$7:$J$3006,$E$7:$E$3006,U2622,$I$7:$I$3006,'RC'!$E$6)+SUMIFS($L$7:$L$3006,$E$7:$E$3006,U2622,$I$7:$I$3006,'RC'!$E$6)</f>
        <v>0</v>
      </c>
      <c r="X2622" s="48">
        <f>COUNTIFS($E$7:$E$3006,U2622,$I$7:$I$3006,'RC'!$E$6)</f>
        <v>0</v>
      </c>
      <c r="Y2622" s="48"/>
      <c r="Z2622" s="51" t="str">
        <f>IF(AQ2622='RC'!$E$6,AC2622*1000+AD2622,"")</f>
        <v/>
      </c>
      <c r="AA2622" s="51" t="str">
        <f>IF(AB2622="","",IF(AQ2622='RC'!$E$6,AC2622*1000-AD2622,""))</f>
        <v/>
      </c>
      <c r="AB2622" s="48" t="str">
        <f>IFERROR(VLOOKUP(E2622,Funcionários!$C$8:$E$207,3,FALSE),"")</f>
        <v/>
      </c>
      <c r="AC2622" s="50" t="str">
        <f>IF(AB2622="","",IF(COUNTIFS($AB$7:$AB$3006,AB2622,$AQ$7:$AQ$3006,'RC'!$E$6)=0,"",COUNTIFS($M$7:$M$3006,"Concluída no prazo",$AB$7:$AB$3006,AB2622,$AQ$7:$AQ$3006,'RC'!$E$6)/COUNTIFS($AB$7:$AB$3006,AB2622,$AQ$7:$AQ$3006,'RC'!$E$6)))</f>
        <v/>
      </c>
      <c r="AD2622" s="48">
        <f>SUMIF($AQ$7:$AQ$3006,'RC'!$E$6,$J$7:$J$3006)+SUMIF($AQ$7:$AQ$3006,'RC'!$E$6,$L$7:$L$3006)</f>
        <v>21</v>
      </c>
      <c r="AF2622" s="48">
        <v>2.3849999999991999E-2</v>
      </c>
      <c r="AG2622" s="48">
        <f>IF(OR(AQ2622="",AQ2622&lt;&gt;'RC'!$E$6,AB2622&lt;&gt;'RC'!$D$21),0,1)</f>
        <v>0</v>
      </c>
      <c r="AH2622" s="48">
        <f t="shared" si="900"/>
        <v>2.3849999999991999E-2</v>
      </c>
      <c r="AI2622" s="48" t="str">
        <f t="shared" si="882"/>
        <v/>
      </c>
      <c r="AJ2622" s="48" t="str">
        <f t="shared" si="883"/>
        <v/>
      </c>
      <c r="AK2622" s="52" t="str">
        <f t="shared" si="884"/>
        <v/>
      </c>
      <c r="AL2622" s="52" t="str">
        <f t="shared" si="885"/>
        <v/>
      </c>
      <c r="AM2622" s="48" t="str">
        <f t="shared" si="886"/>
        <v/>
      </c>
      <c r="AN2622" s="48" t="str">
        <f t="shared" si="887"/>
        <v/>
      </c>
      <c r="AP2622" s="18" t="str">
        <f t="shared" si="888"/>
        <v/>
      </c>
      <c r="AQ2622" s="18" t="str">
        <f t="shared" si="889"/>
        <v/>
      </c>
      <c r="AR2622" s="18">
        <v>2.385E-2</v>
      </c>
      <c r="AS2622" s="18">
        <f>IF(AF!$D$27="Todos",1,IF(M2622=AF!$D$27,1,0))</f>
        <v>1</v>
      </c>
      <c r="AT2622" s="53">
        <f>IF(AND(E2622=AF!$D$6,OR(LT!M2622=AF!$D$27,AF!$D$27="Todos"),OR(AP2622=AF!$E$8,AQ2622=AF!$E$8)),AR2622+AS2622,0)</f>
        <v>0</v>
      </c>
      <c r="AU2622" s="18" t="str">
        <f t="shared" si="890"/>
        <v/>
      </c>
      <c r="AV2622" s="54" t="str">
        <f t="shared" si="891"/>
        <v/>
      </c>
      <c r="AW2622" s="54" t="str">
        <f t="shared" si="892"/>
        <v/>
      </c>
      <c r="AX2622" s="18" t="str">
        <f t="shared" si="893"/>
        <v/>
      </c>
      <c r="AY2622" s="18" t="str">
        <f t="shared" si="894"/>
        <v/>
      </c>
      <c r="BA2622" s="18">
        <f>IF($E2622=AF!$D$6,IF($M2622="Concluída no prazo",2,IF($M2622="Concluída com atraso",1,0)),0)</f>
        <v>0</v>
      </c>
      <c r="BB2622" s="18">
        <f>IF($E2622=AF!$D$6,IF($M2622="Atrasada",2,IF($M2622="Concluída com atraso",1,0)),0)</f>
        <v>0</v>
      </c>
      <c r="BC2622" s="18">
        <v>2.6159999999999999E-2</v>
      </c>
      <c r="BD2622" s="18">
        <f t="shared" si="901"/>
        <v>2.6159999999999999E-2</v>
      </c>
      <c r="BE2622" s="18">
        <f t="shared" si="901"/>
        <v>2.6159999999999999E-2</v>
      </c>
      <c r="BF2622" s="18" t="str">
        <f t="shared" si="895"/>
        <v/>
      </c>
      <c r="BN2622" s="18" t="str">
        <f t="shared" si="896"/>
        <v>s</v>
      </c>
    </row>
    <row r="2623" spans="3:66" ht="50.1" customHeight="1" thickTop="1" thickBot="1" x14ac:dyDescent="0.3">
      <c r="C2623" s="46"/>
      <c r="D2623" s="46"/>
      <c r="E2623" s="46"/>
      <c r="F2623" s="122"/>
      <c r="G2623" s="122"/>
      <c r="H2623" s="78" t="str">
        <f t="shared" si="897"/>
        <v/>
      </c>
      <c r="I2623" s="78" t="str">
        <f t="shared" si="898"/>
        <v/>
      </c>
      <c r="J2623" s="16"/>
      <c r="K2623" s="46" t="str">
        <f t="shared" si="899"/>
        <v/>
      </c>
      <c r="L2623" s="16"/>
      <c r="M2623" s="16"/>
      <c r="N2623" s="46"/>
      <c r="O2623" s="47" t="str">
        <f t="shared" si="902"/>
        <v/>
      </c>
      <c r="P2623" s="47"/>
      <c r="Q2623" s="48" t="str">
        <f>IFERROR(VLOOKUP(E2623,Funcionários!$C$8:$E$207,3,FALSE),"")</f>
        <v/>
      </c>
      <c r="R2623" s="47"/>
      <c r="S2623" s="49" t="str">
        <f t="shared" si="903"/>
        <v/>
      </c>
      <c r="T2623" s="49">
        <v>2.6169999999999999E-2</v>
      </c>
      <c r="U2623" s="48" t="str">
        <f>IF(Funcionários!C2624=0,"",Funcionários!C2624)</f>
        <v/>
      </c>
      <c r="V2623" s="50">
        <f>IF(U2623="",0,IF(COUNTIFS($E$7:$E$3006,U2623,$I$7:$I$3006,'RC'!$E$6)=0,0,COUNTIFS($M$7:$M$3006,"Concluída no prazo",$E$7:$E$3006,U2623,$I$7:$I$3006,'RC'!$E$6)/COUNTIFS($E$7:$E$3006,U2623,$I$7:$I$3006,'RC'!$E$6)))</f>
        <v>0</v>
      </c>
      <c r="W2623" s="49">
        <f>SUMIFS($J$7:$J$3006,$E$7:$E$3006,U2623,$I$7:$I$3006,'RC'!$E$6)+SUMIFS($L$7:$L$3006,$E$7:$E$3006,U2623,$I$7:$I$3006,'RC'!$E$6)</f>
        <v>0</v>
      </c>
      <c r="X2623" s="48">
        <f>COUNTIFS($E$7:$E$3006,U2623,$I$7:$I$3006,'RC'!$E$6)</f>
        <v>0</v>
      </c>
      <c r="Y2623" s="48"/>
      <c r="Z2623" s="51" t="str">
        <f>IF(AQ2623='RC'!$E$6,AC2623*1000+AD2623,"")</f>
        <v/>
      </c>
      <c r="AA2623" s="51" t="str">
        <f>IF(AB2623="","",IF(AQ2623='RC'!$E$6,AC2623*1000-AD2623,""))</f>
        <v/>
      </c>
      <c r="AB2623" s="48" t="str">
        <f>IFERROR(VLOOKUP(E2623,Funcionários!$C$8:$E$207,3,FALSE),"")</f>
        <v/>
      </c>
      <c r="AC2623" s="50" t="str">
        <f>IF(AB2623="","",IF(COUNTIFS($AB$7:$AB$3006,AB2623,$AQ$7:$AQ$3006,'RC'!$E$6)=0,"",COUNTIFS($M$7:$M$3006,"Concluída no prazo",$AB$7:$AB$3006,AB2623,$AQ$7:$AQ$3006,'RC'!$E$6)/COUNTIFS($AB$7:$AB$3006,AB2623,$AQ$7:$AQ$3006,'RC'!$E$6)))</f>
        <v/>
      </c>
      <c r="AD2623" s="48">
        <f>SUMIF($AQ$7:$AQ$3006,'RC'!$E$6,$J$7:$J$3006)+SUMIF($AQ$7:$AQ$3006,'RC'!$E$6,$L$7:$L$3006)</f>
        <v>21</v>
      </c>
      <c r="AF2623" s="48">
        <v>2.3839999999992E-2</v>
      </c>
      <c r="AG2623" s="48">
        <f>IF(OR(AQ2623="",AQ2623&lt;&gt;'RC'!$E$6,AB2623&lt;&gt;'RC'!$D$21),0,1)</f>
        <v>0</v>
      </c>
      <c r="AH2623" s="48">
        <f t="shared" si="900"/>
        <v>2.3839999999992E-2</v>
      </c>
      <c r="AI2623" s="48" t="str">
        <f t="shared" si="882"/>
        <v/>
      </c>
      <c r="AJ2623" s="48" t="str">
        <f t="shared" si="883"/>
        <v/>
      </c>
      <c r="AK2623" s="52" t="str">
        <f t="shared" si="884"/>
        <v/>
      </c>
      <c r="AL2623" s="52" t="str">
        <f t="shared" si="885"/>
        <v/>
      </c>
      <c r="AM2623" s="48" t="str">
        <f t="shared" si="886"/>
        <v/>
      </c>
      <c r="AN2623" s="48" t="str">
        <f t="shared" si="887"/>
        <v/>
      </c>
      <c r="AP2623" s="18" t="str">
        <f t="shared" si="888"/>
        <v/>
      </c>
      <c r="AQ2623" s="18" t="str">
        <f t="shared" si="889"/>
        <v/>
      </c>
      <c r="AR2623" s="18">
        <v>2.384E-2</v>
      </c>
      <c r="AS2623" s="18">
        <f>IF(AF!$D$27="Todos",1,IF(M2623=AF!$D$27,1,0))</f>
        <v>1</v>
      </c>
      <c r="AT2623" s="53">
        <f>IF(AND(E2623=AF!$D$6,OR(LT!M2623=AF!$D$27,AF!$D$27="Todos"),OR(AP2623=AF!$E$8,AQ2623=AF!$E$8)),AR2623+AS2623,0)</f>
        <v>0</v>
      </c>
      <c r="AU2623" s="18" t="str">
        <f t="shared" si="890"/>
        <v/>
      </c>
      <c r="AV2623" s="54" t="str">
        <f t="shared" si="891"/>
        <v/>
      </c>
      <c r="AW2623" s="54" t="str">
        <f t="shared" si="892"/>
        <v/>
      </c>
      <c r="AX2623" s="18" t="str">
        <f t="shared" si="893"/>
        <v/>
      </c>
      <c r="AY2623" s="18" t="str">
        <f t="shared" si="894"/>
        <v/>
      </c>
      <c r="BA2623" s="18">
        <f>IF($E2623=AF!$D$6,IF($M2623="Concluída no prazo",2,IF($M2623="Concluída com atraso",1,0)),0)</f>
        <v>0</v>
      </c>
      <c r="BB2623" s="18">
        <f>IF($E2623=AF!$D$6,IF($M2623="Atrasada",2,IF($M2623="Concluída com atraso",1,0)),0)</f>
        <v>0</v>
      </c>
      <c r="BC2623" s="18">
        <v>2.6169999999999999E-2</v>
      </c>
      <c r="BD2623" s="18">
        <f t="shared" si="901"/>
        <v>2.6169999999999999E-2</v>
      </c>
      <c r="BE2623" s="18">
        <f t="shared" si="901"/>
        <v>2.6169999999999999E-2</v>
      </c>
      <c r="BF2623" s="18" t="str">
        <f t="shared" si="895"/>
        <v/>
      </c>
      <c r="BN2623" s="18" t="str">
        <f t="shared" si="896"/>
        <v>s</v>
      </c>
    </row>
    <row r="2624" spans="3:66" ht="50.1" customHeight="1" thickTop="1" thickBot="1" x14ac:dyDescent="0.3">
      <c r="C2624" s="46"/>
      <c r="D2624" s="46"/>
      <c r="E2624" s="46"/>
      <c r="F2624" s="122"/>
      <c r="G2624" s="122"/>
      <c r="H2624" s="78" t="str">
        <f t="shared" si="897"/>
        <v/>
      </c>
      <c r="I2624" s="78" t="str">
        <f t="shared" si="898"/>
        <v/>
      </c>
      <c r="J2624" s="16"/>
      <c r="K2624" s="46" t="str">
        <f t="shared" si="899"/>
        <v/>
      </c>
      <c r="L2624" s="16"/>
      <c r="M2624" s="16"/>
      <c r="N2624" s="46"/>
      <c r="O2624" s="47" t="str">
        <f t="shared" si="902"/>
        <v/>
      </c>
      <c r="P2624" s="47"/>
      <c r="Q2624" s="48" t="str">
        <f>IFERROR(VLOOKUP(E2624,Funcionários!$C$8:$E$207,3,FALSE),"")</f>
        <v/>
      </c>
      <c r="R2624" s="47"/>
      <c r="S2624" s="49" t="str">
        <f t="shared" si="903"/>
        <v/>
      </c>
      <c r="T2624" s="49">
        <v>2.6179999999999998E-2</v>
      </c>
      <c r="U2624" s="48" t="str">
        <f>IF(Funcionários!C2625=0,"",Funcionários!C2625)</f>
        <v/>
      </c>
      <c r="V2624" s="50">
        <f>IF(U2624="",0,IF(COUNTIFS($E$7:$E$3006,U2624,$I$7:$I$3006,'RC'!$E$6)=0,0,COUNTIFS($M$7:$M$3006,"Concluída no prazo",$E$7:$E$3006,U2624,$I$7:$I$3006,'RC'!$E$6)/COUNTIFS($E$7:$E$3006,U2624,$I$7:$I$3006,'RC'!$E$6)))</f>
        <v>0</v>
      </c>
      <c r="W2624" s="49">
        <f>SUMIFS($J$7:$J$3006,$E$7:$E$3006,U2624,$I$7:$I$3006,'RC'!$E$6)+SUMIFS($L$7:$L$3006,$E$7:$E$3006,U2624,$I$7:$I$3006,'RC'!$E$6)</f>
        <v>0</v>
      </c>
      <c r="X2624" s="48">
        <f>COUNTIFS($E$7:$E$3006,U2624,$I$7:$I$3006,'RC'!$E$6)</f>
        <v>0</v>
      </c>
      <c r="Y2624" s="48"/>
      <c r="Z2624" s="51" t="str">
        <f>IF(AQ2624='RC'!$E$6,AC2624*1000+AD2624,"")</f>
        <v/>
      </c>
      <c r="AA2624" s="51" t="str">
        <f>IF(AB2624="","",IF(AQ2624='RC'!$E$6,AC2624*1000-AD2624,""))</f>
        <v/>
      </c>
      <c r="AB2624" s="48" t="str">
        <f>IFERROR(VLOOKUP(E2624,Funcionários!$C$8:$E$207,3,FALSE),"")</f>
        <v/>
      </c>
      <c r="AC2624" s="50" t="str">
        <f>IF(AB2624="","",IF(COUNTIFS($AB$7:$AB$3006,AB2624,$AQ$7:$AQ$3006,'RC'!$E$6)=0,"",COUNTIFS($M$7:$M$3006,"Concluída no prazo",$AB$7:$AB$3006,AB2624,$AQ$7:$AQ$3006,'RC'!$E$6)/COUNTIFS($AB$7:$AB$3006,AB2624,$AQ$7:$AQ$3006,'RC'!$E$6)))</f>
        <v/>
      </c>
      <c r="AD2624" s="48">
        <f>SUMIF($AQ$7:$AQ$3006,'RC'!$E$6,$J$7:$J$3006)+SUMIF($AQ$7:$AQ$3006,'RC'!$E$6,$L$7:$L$3006)</f>
        <v>21</v>
      </c>
      <c r="AF2624" s="48">
        <v>2.3829999999992E-2</v>
      </c>
      <c r="AG2624" s="48">
        <f>IF(OR(AQ2624="",AQ2624&lt;&gt;'RC'!$E$6,AB2624&lt;&gt;'RC'!$D$21),0,1)</f>
        <v>0</v>
      </c>
      <c r="AH2624" s="48">
        <f t="shared" si="900"/>
        <v>2.3829999999992E-2</v>
      </c>
      <c r="AI2624" s="48" t="str">
        <f t="shared" si="882"/>
        <v/>
      </c>
      <c r="AJ2624" s="48" t="str">
        <f t="shared" si="883"/>
        <v/>
      </c>
      <c r="AK2624" s="52" t="str">
        <f t="shared" si="884"/>
        <v/>
      </c>
      <c r="AL2624" s="52" t="str">
        <f t="shared" si="885"/>
        <v/>
      </c>
      <c r="AM2624" s="48" t="str">
        <f t="shared" si="886"/>
        <v/>
      </c>
      <c r="AN2624" s="48" t="str">
        <f t="shared" si="887"/>
        <v/>
      </c>
      <c r="AP2624" s="18" t="str">
        <f t="shared" si="888"/>
        <v/>
      </c>
      <c r="AQ2624" s="18" t="str">
        <f t="shared" si="889"/>
        <v/>
      </c>
      <c r="AR2624" s="18">
        <v>2.383E-2</v>
      </c>
      <c r="AS2624" s="18">
        <f>IF(AF!$D$27="Todos",1,IF(M2624=AF!$D$27,1,0))</f>
        <v>1</v>
      </c>
      <c r="AT2624" s="53">
        <f>IF(AND(E2624=AF!$D$6,OR(LT!M2624=AF!$D$27,AF!$D$27="Todos"),OR(AP2624=AF!$E$8,AQ2624=AF!$E$8)),AR2624+AS2624,0)</f>
        <v>0</v>
      </c>
      <c r="AU2624" s="18" t="str">
        <f t="shared" si="890"/>
        <v/>
      </c>
      <c r="AV2624" s="54" t="str">
        <f t="shared" si="891"/>
        <v/>
      </c>
      <c r="AW2624" s="54" t="str">
        <f t="shared" si="892"/>
        <v/>
      </c>
      <c r="AX2624" s="18" t="str">
        <f t="shared" si="893"/>
        <v/>
      </c>
      <c r="AY2624" s="18" t="str">
        <f t="shared" si="894"/>
        <v/>
      </c>
      <c r="BA2624" s="18">
        <f>IF($E2624=AF!$D$6,IF($M2624="Concluída no prazo",2,IF($M2624="Concluída com atraso",1,0)),0)</f>
        <v>0</v>
      </c>
      <c r="BB2624" s="18">
        <f>IF($E2624=AF!$D$6,IF($M2624="Atrasada",2,IF($M2624="Concluída com atraso",1,0)),0)</f>
        <v>0</v>
      </c>
      <c r="BC2624" s="18">
        <v>2.6179999999999998E-2</v>
      </c>
      <c r="BD2624" s="18">
        <f t="shared" si="901"/>
        <v>2.6179999999999998E-2</v>
      </c>
      <c r="BE2624" s="18">
        <f t="shared" si="901"/>
        <v>2.6179999999999998E-2</v>
      </c>
      <c r="BF2624" s="18" t="str">
        <f t="shared" si="895"/>
        <v/>
      </c>
      <c r="BN2624" s="18" t="str">
        <f t="shared" si="896"/>
        <v>s</v>
      </c>
    </row>
    <row r="2625" spans="3:66" ht="50.1" customHeight="1" thickTop="1" thickBot="1" x14ac:dyDescent="0.3">
      <c r="C2625" s="46"/>
      <c r="D2625" s="46"/>
      <c r="E2625" s="46"/>
      <c r="F2625" s="122"/>
      <c r="G2625" s="122"/>
      <c r="H2625" s="78" t="str">
        <f t="shared" si="897"/>
        <v/>
      </c>
      <c r="I2625" s="78" t="str">
        <f t="shared" si="898"/>
        <v/>
      </c>
      <c r="J2625" s="16"/>
      <c r="K2625" s="46" t="str">
        <f t="shared" si="899"/>
        <v/>
      </c>
      <c r="L2625" s="16"/>
      <c r="M2625" s="16"/>
      <c r="N2625" s="46"/>
      <c r="O2625" s="47" t="str">
        <f t="shared" si="902"/>
        <v/>
      </c>
      <c r="P2625" s="47"/>
      <c r="Q2625" s="48" t="str">
        <f>IFERROR(VLOOKUP(E2625,Funcionários!$C$8:$E$207,3,FALSE),"")</f>
        <v/>
      </c>
      <c r="R2625" s="47"/>
      <c r="S2625" s="49" t="str">
        <f t="shared" si="903"/>
        <v/>
      </c>
      <c r="T2625" s="49">
        <v>2.6190000000000001E-2</v>
      </c>
      <c r="U2625" s="48" t="str">
        <f>IF(Funcionários!C2626=0,"",Funcionários!C2626)</f>
        <v/>
      </c>
      <c r="V2625" s="50">
        <f>IF(U2625="",0,IF(COUNTIFS($E$7:$E$3006,U2625,$I$7:$I$3006,'RC'!$E$6)=0,0,COUNTIFS($M$7:$M$3006,"Concluída no prazo",$E$7:$E$3006,U2625,$I$7:$I$3006,'RC'!$E$6)/COUNTIFS($E$7:$E$3006,U2625,$I$7:$I$3006,'RC'!$E$6)))</f>
        <v>0</v>
      </c>
      <c r="W2625" s="49">
        <f>SUMIFS($J$7:$J$3006,$E$7:$E$3006,U2625,$I$7:$I$3006,'RC'!$E$6)+SUMIFS($L$7:$L$3006,$E$7:$E$3006,U2625,$I$7:$I$3006,'RC'!$E$6)</f>
        <v>0</v>
      </c>
      <c r="X2625" s="48">
        <f>COUNTIFS($E$7:$E$3006,U2625,$I$7:$I$3006,'RC'!$E$6)</f>
        <v>0</v>
      </c>
      <c r="Y2625" s="48"/>
      <c r="Z2625" s="51" t="str">
        <f>IF(AQ2625='RC'!$E$6,AC2625*1000+AD2625,"")</f>
        <v/>
      </c>
      <c r="AA2625" s="51" t="str">
        <f>IF(AB2625="","",IF(AQ2625='RC'!$E$6,AC2625*1000-AD2625,""))</f>
        <v/>
      </c>
      <c r="AB2625" s="48" t="str">
        <f>IFERROR(VLOOKUP(E2625,Funcionários!$C$8:$E$207,3,FALSE),"")</f>
        <v/>
      </c>
      <c r="AC2625" s="50" t="str">
        <f>IF(AB2625="","",IF(COUNTIFS($AB$7:$AB$3006,AB2625,$AQ$7:$AQ$3006,'RC'!$E$6)=0,"",COUNTIFS($M$7:$M$3006,"Concluída no prazo",$AB$7:$AB$3006,AB2625,$AQ$7:$AQ$3006,'RC'!$E$6)/COUNTIFS($AB$7:$AB$3006,AB2625,$AQ$7:$AQ$3006,'RC'!$E$6)))</f>
        <v/>
      </c>
      <c r="AD2625" s="48">
        <f>SUMIF($AQ$7:$AQ$3006,'RC'!$E$6,$J$7:$J$3006)+SUMIF($AQ$7:$AQ$3006,'RC'!$E$6,$L$7:$L$3006)</f>
        <v>21</v>
      </c>
      <c r="AF2625" s="48">
        <v>2.3819999999992E-2</v>
      </c>
      <c r="AG2625" s="48">
        <f>IF(OR(AQ2625="",AQ2625&lt;&gt;'RC'!$E$6,AB2625&lt;&gt;'RC'!$D$21),0,1)</f>
        <v>0</v>
      </c>
      <c r="AH2625" s="48">
        <f t="shared" si="900"/>
        <v>2.3819999999992E-2</v>
      </c>
      <c r="AI2625" s="48" t="str">
        <f t="shared" si="882"/>
        <v/>
      </c>
      <c r="AJ2625" s="48" t="str">
        <f t="shared" si="883"/>
        <v/>
      </c>
      <c r="AK2625" s="52" t="str">
        <f t="shared" si="884"/>
        <v/>
      </c>
      <c r="AL2625" s="52" t="str">
        <f t="shared" si="885"/>
        <v/>
      </c>
      <c r="AM2625" s="48" t="str">
        <f t="shared" si="886"/>
        <v/>
      </c>
      <c r="AN2625" s="48" t="str">
        <f t="shared" si="887"/>
        <v/>
      </c>
      <c r="AP2625" s="18" t="str">
        <f t="shared" si="888"/>
        <v/>
      </c>
      <c r="AQ2625" s="18" t="str">
        <f t="shared" si="889"/>
        <v/>
      </c>
      <c r="AR2625" s="18">
        <v>2.3820000000000001E-2</v>
      </c>
      <c r="AS2625" s="18">
        <f>IF(AF!$D$27="Todos",1,IF(M2625=AF!$D$27,1,0))</f>
        <v>1</v>
      </c>
      <c r="AT2625" s="53">
        <f>IF(AND(E2625=AF!$D$6,OR(LT!M2625=AF!$D$27,AF!$D$27="Todos"),OR(AP2625=AF!$E$8,AQ2625=AF!$E$8)),AR2625+AS2625,0)</f>
        <v>0</v>
      </c>
      <c r="AU2625" s="18" t="str">
        <f t="shared" si="890"/>
        <v/>
      </c>
      <c r="AV2625" s="54" t="str">
        <f t="shared" si="891"/>
        <v/>
      </c>
      <c r="AW2625" s="54" t="str">
        <f t="shared" si="892"/>
        <v/>
      </c>
      <c r="AX2625" s="18" t="str">
        <f t="shared" si="893"/>
        <v/>
      </c>
      <c r="AY2625" s="18" t="str">
        <f t="shared" si="894"/>
        <v/>
      </c>
      <c r="BA2625" s="18">
        <f>IF($E2625=AF!$D$6,IF($M2625="Concluída no prazo",2,IF($M2625="Concluída com atraso",1,0)),0)</f>
        <v>0</v>
      </c>
      <c r="BB2625" s="18">
        <f>IF($E2625=AF!$D$6,IF($M2625="Atrasada",2,IF($M2625="Concluída com atraso",1,0)),0)</f>
        <v>0</v>
      </c>
      <c r="BC2625" s="18">
        <v>2.6190000000000001E-2</v>
      </c>
      <c r="BD2625" s="18">
        <f t="shared" si="901"/>
        <v>2.6190000000000001E-2</v>
      </c>
      <c r="BE2625" s="18">
        <f t="shared" si="901"/>
        <v>2.6190000000000001E-2</v>
      </c>
      <c r="BF2625" s="18" t="str">
        <f t="shared" si="895"/>
        <v/>
      </c>
      <c r="BN2625" s="18" t="str">
        <f t="shared" si="896"/>
        <v>s</v>
      </c>
    </row>
    <row r="2626" spans="3:66" ht="50.1" customHeight="1" thickTop="1" thickBot="1" x14ac:dyDescent="0.3">
      <c r="C2626" s="46"/>
      <c r="D2626" s="46"/>
      <c r="E2626" s="46"/>
      <c r="F2626" s="122"/>
      <c r="G2626" s="122"/>
      <c r="H2626" s="78" t="str">
        <f t="shared" si="897"/>
        <v/>
      </c>
      <c r="I2626" s="78" t="str">
        <f t="shared" si="898"/>
        <v/>
      </c>
      <c r="J2626" s="16"/>
      <c r="K2626" s="46" t="str">
        <f t="shared" si="899"/>
        <v/>
      </c>
      <c r="L2626" s="16"/>
      <c r="M2626" s="16"/>
      <c r="N2626" s="46"/>
      <c r="O2626" s="47" t="str">
        <f t="shared" si="902"/>
        <v/>
      </c>
      <c r="P2626" s="47"/>
      <c r="Q2626" s="48" t="str">
        <f>IFERROR(VLOOKUP(E2626,Funcionários!$C$8:$E$207,3,FALSE),"")</f>
        <v/>
      </c>
      <c r="R2626" s="47"/>
      <c r="S2626" s="49" t="str">
        <f t="shared" si="903"/>
        <v/>
      </c>
      <c r="T2626" s="49">
        <v>2.6200000000000001E-2</v>
      </c>
      <c r="U2626" s="48" t="str">
        <f>IF(Funcionários!C2627=0,"",Funcionários!C2627)</f>
        <v/>
      </c>
      <c r="V2626" s="50">
        <f>IF(U2626="",0,IF(COUNTIFS($E$7:$E$3006,U2626,$I$7:$I$3006,'RC'!$E$6)=0,0,COUNTIFS($M$7:$M$3006,"Concluída no prazo",$E$7:$E$3006,U2626,$I$7:$I$3006,'RC'!$E$6)/COUNTIFS($E$7:$E$3006,U2626,$I$7:$I$3006,'RC'!$E$6)))</f>
        <v>0</v>
      </c>
      <c r="W2626" s="49">
        <f>SUMIFS($J$7:$J$3006,$E$7:$E$3006,U2626,$I$7:$I$3006,'RC'!$E$6)+SUMIFS($L$7:$L$3006,$E$7:$E$3006,U2626,$I$7:$I$3006,'RC'!$E$6)</f>
        <v>0</v>
      </c>
      <c r="X2626" s="48">
        <f>COUNTIFS($E$7:$E$3006,U2626,$I$7:$I$3006,'RC'!$E$6)</f>
        <v>0</v>
      </c>
      <c r="Y2626" s="48"/>
      <c r="Z2626" s="51" t="str">
        <f>IF(AQ2626='RC'!$E$6,AC2626*1000+AD2626,"")</f>
        <v/>
      </c>
      <c r="AA2626" s="51" t="str">
        <f>IF(AB2626="","",IF(AQ2626='RC'!$E$6,AC2626*1000-AD2626,""))</f>
        <v/>
      </c>
      <c r="AB2626" s="48" t="str">
        <f>IFERROR(VLOOKUP(E2626,Funcionários!$C$8:$E$207,3,FALSE),"")</f>
        <v/>
      </c>
      <c r="AC2626" s="50" t="str">
        <f>IF(AB2626="","",IF(COUNTIFS($AB$7:$AB$3006,AB2626,$AQ$7:$AQ$3006,'RC'!$E$6)=0,"",COUNTIFS($M$7:$M$3006,"Concluída no prazo",$AB$7:$AB$3006,AB2626,$AQ$7:$AQ$3006,'RC'!$E$6)/COUNTIFS($AB$7:$AB$3006,AB2626,$AQ$7:$AQ$3006,'RC'!$E$6)))</f>
        <v/>
      </c>
      <c r="AD2626" s="48">
        <f>SUMIF($AQ$7:$AQ$3006,'RC'!$E$6,$J$7:$J$3006)+SUMIF($AQ$7:$AQ$3006,'RC'!$E$6,$L$7:$L$3006)</f>
        <v>21</v>
      </c>
      <c r="AF2626" s="48">
        <v>2.3809999999992001E-2</v>
      </c>
      <c r="AG2626" s="48">
        <f>IF(OR(AQ2626="",AQ2626&lt;&gt;'RC'!$E$6,AB2626&lt;&gt;'RC'!$D$21),0,1)</f>
        <v>0</v>
      </c>
      <c r="AH2626" s="48">
        <f t="shared" si="900"/>
        <v>2.3809999999992001E-2</v>
      </c>
      <c r="AI2626" s="48" t="str">
        <f t="shared" si="882"/>
        <v/>
      </c>
      <c r="AJ2626" s="48" t="str">
        <f t="shared" si="883"/>
        <v/>
      </c>
      <c r="AK2626" s="52" t="str">
        <f t="shared" si="884"/>
        <v/>
      </c>
      <c r="AL2626" s="52" t="str">
        <f t="shared" si="885"/>
        <v/>
      </c>
      <c r="AM2626" s="48" t="str">
        <f t="shared" si="886"/>
        <v/>
      </c>
      <c r="AN2626" s="48" t="str">
        <f t="shared" si="887"/>
        <v/>
      </c>
      <c r="AP2626" s="18" t="str">
        <f t="shared" si="888"/>
        <v/>
      </c>
      <c r="AQ2626" s="18" t="str">
        <f t="shared" si="889"/>
        <v/>
      </c>
      <c r="AR2626" s="18">
        <v>2.3810000000000001E-2</v>
      </c>
      <c r="AS2626" s="18">
        <f>IF(AF!$D$27="Todos",1,IF(M2626=AF!$D$27,1,0))</f>
        <v>1</v>
      </c>
      <c r="AT2626" s="53">
        <f>IF(AND(E2626=AF!$D$6,OR(LT!M2626=AF!$D$27,AF!$D$27="Todos"),OR(AP2626=AF!$E$8,AQ2626=AF!$E$8)),AR2626+AS2626,0)</f>
        <v>0</v>
      </c>
      <c r="AU2626" s="18" t="str">
        <f t="shared" si="890"/>
        <v/>
      </c>
      <c r="AV2626" s="54" t="str">
        <f t="shared" si="891"/>
        <v/>
      </c>
      <c r="AW2626" s="54" t="str">
        <f t="shared" si="892"/>
        <v/>
      </c>
      <c r="AX2626" s="18" t="str">
        <f t="shared" si="893"/>
        <v/>
      </c>
      <c r="AY2626" s="18" t="str">
        <f t="shared" si="894"/>
        <v/>
      </c>
      <c r="BA2626" s="18">
        <f>IF($E2626=AF!$D$6,IF($M2626="Concluída no prazo",2,IF($M2626="Concluída com atraso",1,0)),0)</f>
        <v>0</v>
      </c>
      <c r="BB2626" s="18">
        <f>IF($E2626=AF!$D$6,IF($M2626="Atrasada",2,IF($M2626="Concluída com atraso",1,0)),0)</f>
        <v>0</v>
      </c>
      <c r="BC2626" s="18">
        <v>2.6200000000000001E-2</v>
      </c>
      <c r="BD2626" s="18">
        <f t="shared" si="901"/>
        <v>2.6200000000000001E-2</v>
      </c>
      <c r="BE2626" s="18">
        <f t="shared" si="901"/>
        <v>2.6200000000000001E-2</v>
      </c>
      <c r="BF2626" s="18" t="str">
        <f t="shared" si="895"/>
        <v/>
      </c>
      <c r="BN2626" s="18" t="str">
        <f t="shared" si="896"/>
        <v>s</v>
      </c>
    </row>
    <row r="2627" spans="3:66" ht="50.1" customHeight="1" thickTop="1" thickBot="1" x14ac:dyDescent="0.3">
      <c r="C2627" s="46"/>
      <c r="D2627" s="46"/>
      <c r="E2627" s="46"/>
      <c r="F2627" s="122"/>
      <c r="G2627" s="122"/>
      <c r="H2627" s="78" t="str">
        <f t="shared" si="897"/>
        <v/>
      </c>
      <c r="I2627" s="78" t="str">
        <f t="shared" si="898"/>
        <v/>
      </c>
      <c r="J2627" s="16"/>
      <c r="K2627" s="46" t="str">
        <f t="shared" si="899"/>
        <v/>
      </c>
      <c r="L2627" s="16"/>
      <c r="M2627" s="16"/>
      <c r="N2627" s="46"/>
      <c r="O2627" s="47" t="str">
        <f t="shared" si="902"/>
        <v/>
      </c>
      <c r="P2627" s="47"/>
      <c r="Q2627" s="48" t="str">
        <f>IFERROR(VLOOKUP(E2627,Funcionários!$C$8:$E$207,3,FALSE),"")</f>
        <v/>
      </c>
      <c r="R2627" s="47"/>
      <c r="S2627" s="49" t="str">
        <f t="shared" si="903"/>
        <v/>
      </c>
      <c r="T2627" s="49">
        <v>2.6210000000000001E-2</v>
      </c>
      <c r="U2627" s="48" t="str">
        <f>IF(Funcionários!C2628=0,"",Funcionários!C2628)</f>
        <v/>
      </c>
      <c r="V2627" s="50">
        <f>IF(U2627="",0,IF(COUNTIFS($E$7:$E$3006,U2627,$I$7:$I$3006,'RC'!$E$6)=0,0,COUNTIFS($M$7:$M$3006,"Concluída no prazo",$E$7:$E$3006,U2627,$I$7:$I$3006,'RC'!$E$6)/COUNTIFS($E$7:$E$3006,U2627,$I$7:$I$3006,'RC'!$E$6)))</f>
        <v>0</v>
      </c>
      <c r="W2627" s="49">
        <f>SUMIFS($J$7:$J$3006,$E$7:$E$3006,U2627,$I$7:$I$3006,'RC'!$E$6)+SUMIFS($L$7:$L$3006,$E$7:$E$3006,U2627,$I$7:$I$3006,'RC'!$E$6)</f>
        <v>0</v>
      </c>
      <c r="X2627" s="48">
        <f>COUNTIFS($E$7:$E$3006,U2627,$I$7:$I$3006,'RC'!$E$6)</f>
        <v>0</v>
      </c>
      <c r="Y2627" s="48"/>
      <c r="Z2627" s="51" t="str">
        <f>IF(AQ2627='RC'!$E$6,AC2627*1000+AD2627,"")</f>
        <v/>
      </c>
      <c r="AA2627" s="51" t="str">
        <f>IF(AB2627="","",IF(AQ2627='RC'!$E$6,AC2627*1000-AD2627,""))</f>
        <v/>
      </c>
      <c r="AB2627" s="48" t="str">
        <f>IFERROR(VLOOKUP(E2627,Funcionários!$C$8:$E$207,3,FALSE),"")</f>
        <v/>
      </c>
      <c r="AC2627" s="50" t="str">
        <f>IF(AB2627="","",IF(COUNTIFS($AB$7:$AB$3006,AB2627,$AQ$7:$AQ$3006,'RC'!$E$6)=0,"",COUNTIFS($M$7:$M$3006,"Concluída no prazo",$AB$7:$AB$3006,AB2627,$AQ$7:$AQ$3006,'RC'!$E$6)/COUNTIFS($AB$7:$AB$3006,AB2627,$AQ$7:$AQ$3006,'RC'!$E$6)))</f>
        <v/>
      </c>
      <c r="AD2627" s="48">
        <f>SUMIF($AQ$7:$AQ$3006,'RC'!$E$6,$J$7:$J$3006)+SUMIF($AQ$7:$AQ$3006,'RC'!$E$6,$L$7:$L$3006)</f>
        <v>21</v>
      </c>
      <c r="AF2627" s="48">
        <v>2.3799999999992001E-2</v>
      </c>
      <c r="AG2627" s="48">
        <f>IF(OR(AQ2627="",AQ2627&lt;&gt;'RC'!$E$6,AB2627&lt;&gt;'RC'!$D$21),0,1)</f>
        <v>0</v>
      </c>
      <c r="AH2627" s="48">
        <f t="shared" si="900"/>
        <v>2.3799999999992001E-2</v>
      </c>
      <c r="AI2627" s="48" t="str">
        <f t="shared" si="882"/>
        <v/>
      </c>
      <c r="AJ2627" s="48" t="str">
        <f t="shared" si="883"/>
        <v/>
      </c>
      <c r="AK2627" s="52" t="str">
        <f t="shared" si="884"/>
        <v/>
      </c>
      <c r="AL2627" s="52" t="str">
        <f t="shared" si="885"/>
        <v/>
      </c>
      <c r="AM2627" s="48" t="str">
        <f t="shared" si="886"/>
        <v/>
      </c>
      <c r="AN2627" s="48" t="str">
        <f t="shared" si="887"/>
        <v/>
      </c>
      <c r="AP2627" s="18" t="str">
        <f t="shared" si="888"/>
        <v/>
      </c>
      <c r="AQ2627" s="18" t="str">
        <f t="shared" si="889"/>
        <v/>
      </c>
      <c r="AR2627" s="18">
        <v>2.3800000000000002E-2</v>
      </c>
      <c r="AS2627" s="18">
        <f>IF(AF!$D$27="Todos",1,IF(M2627=AF!$D$27,1,0))</f>
        <v>1</v>
      </c>
      <c r="AT2627" s="53">
        <f>IF(AND(E2627=AF!$D$6,OR(LT!M2627=AF!$D$27,AF!$D$27="Todos"),OR(AP2627=AF!$E$8,AQ2627=AF!$E$8)),AR2627+AS2627,0)</f>
        <v>0</v>
      </c>
      <c r="AU2627" s="18" t="str">
        <f t="shared" si="890"/>
        <v/>
      </c>
      <c r="AV2627" s="54" t="str">
        <f t="shared" si="891"/>
        <v/>
      </c>
      <c r="AW2627" s="54" t="str">
        <f t="shared" si="892"/>
        <v/>
      </c>
      <c r="AX2627" s="18" t="str">
        <f t="shared" si="893"/>
        <v/>
      </c>
      <c r="AY2627" s="18" t="str">
        <f t="shared" si="894"/>
        <v/>
      </c>
      <c r="BA2627" s="18">
        <f>IF($E2627=AF!$D$6,IF($M2627="Concluída no prazo",2,IF($M2627="Concluída com atraso",1,0)),0)</f>
        <v>0</v>
      </c>
      <c r="BB2627" s="18">
        <f>IF($E2627=AF!$D$6,IF($M2627="Atrasada",2,IF($M2627="Concluída com atraso",1,0)),0)</f>
        <v>0</v>
      </c>
      <c r="BC2627" s="18">
        <v>2.6210000000000001E-2</v>
      </c>
      <c r="BD2627" s="18">
        <f t="shared" si="901"/>
        <v>2.6210000000000001E-2</v>
      </c>
      <c r="BE2627" s="18">
        <f t="shared" si="901"/>
        <v>2.6210000000000001E-2</v>
      </c>
      <c r="BF2627" s="18" t="str">
        <f t="shared" si="895"/>
        <v/>
      </c>
      <c r="BN2627" s="18" t="str">
        <f t="shared" si="896"/>
        <v>s</v>
      </c>
    </row>
    <row r="2628" spans="3:66" ht="50.1" customHeight="1" thickTop="1" thickBot="1" x14ac:dyDescent="0.3">
      <c r="C2628" s="46"/>
      <c r="D2628" s="46"/>
      <c r="E2628" s="46"/>
      <c r="F2628" s="122"/>
      <c r="G2628" s="122"/>
      <c r="H2628" s="78" t="str">
        <f t="shared" si="897"/>
        <v/>
      </c>
      <c r="I2628" s="78" t="str">
        <f t="shared" si="898"/>
        <v/>
      </c>
      <c r="J2628" s="16"/>
      <c r="K2628" s="46" t="str">
        <f t="shared" si="899"/>
        <v/>
      </c>
      <c r="L2628" s="16"/>
      <c r="M2628" s="16"/>
      <c r="N2628" s="46"/>
      <c r="O2628" s="47" t="str">
        <f t="shared" si="902"/>
        <v/>
      </c>
      <c r="P2628" s="47"/>
      <c r="Q2628" s="48" t="str">
        <f>IFERROR(VLOOKUP(E2628,Funcionários!$C$8:$E$207,3,FALSE),"")</f>
        <v/>
      </c>
      <c r="R2628" s="47"/>
      <c r="S2628" s="49" t="str">
        <f t="shared" si="903"/>
        <v/>
      </c>
      <c r="T2628" s="49">
        <v>2.622E-2</v>
      </c>
      <c r="U2628" s="48" t="str">
        <f>IF(Funcionários!C2629=0,"",Funcionários!C2629)</f>
        <v/>
      </c>
      <c r="V2628" s="50">
        <f>IF(U2628="",0,IF(COUNTIFS($E$7:$E$3006,U2628,$I$7:$I$3006,'RC'!$E$6)=0,0,COUNTIFS($M$7:$M$3006,"Concluída no prazo",$E$7:$E$3006,U2628,$I$7:$I$3006,'RC'!$E$6)/COUNTIFS($E$7:$E$3006,U2628,$I$7:$I$3006,'RC'!$E$6)))</f>
        <v>0</v>
      </c>
      <c r="W2628" s="49">
        <f>SUMIFS($J$7:$J$3006,$E$7:$E$3006,U2628,$I$7:$I$3006,'RC'!$E$6)+SUMIFS($L$7:$L$3006,$E$7:$E$3006,U2628,$I$7:$I$3006,'RC'!$E$6)</f>
        <v>0</v>
      </c>
      <c r="X2628" s="48">
        <f>COUNTIFS($E$7:$E$3006,U2628,$I$7:$I$3006,'RC'!$E$6)</f>
        <v>0</v>
      </c>
      <c r="Y2628" s="48"/>
      <c r="Z2628" s="51" t="str">
        <f>IF(AQ2628='RC'!$E$6,AC2628*1000+AD2628,"")</f>
        <v/>
      </c>
      <c r="AA2628" s="51" t="str">
        <f>IF(AB2628="","",IF(AQ2628='RC'!$E$6,AC2628*1000-AD2628,""))</f>
        <v/>
      </c>
      <c r="AB2628" s="48" t="str">
        <f>IFERROR(VLOOKUP(E2628,Funcionários!$C$8:$E$207,3,FALSE),"")</f>
        <v/>
      </c>
      <c r="AC2628" s="50" t="str">
        <f>IF(AB2628="","",IF(COUNTIFS($AB$7:$AB$3006,AB2628,$AQ$7:$AQ$3006,'RC'!$E$6)=0,"",COUNTIFS($M$7:$M$3006,"Concluída no prazo",$AB$7:$AB$3006,AB2628,$AQ$7:$AQ$3006,'RC'!$E$6)/COUNTIFS($AB$7:$AB$3006,AB2628,$AQ$7:$AQ$3006,'RC'!$E$6)))</f>
        <v/>
      </c>
      <c r="AD2628" s="48">
        <f>SUMIF($AQ$7:$AQ$3006,'RC'!$E$6,$J$7:$J$3006)+SUMIF($AQ$7:$AQ$3006,'RC'!$E$6,$L$7:$L$3006)</f>
        <v>21</v>
      </c>
      <c r="AF2628" s="48">
        <v>2.3789999999992002E-2</v>
      </c>
      <c r="AG2628" s="48">
        <f>IF(OR(AQ2628="",AQ2628&lt;&gt;'RC'!$E$6,AB2628&lt;&gt;'RC'!$D$21),0,1)</f>
        <v>0</v>
      </c>
      <c r="AH2628" s="48">
        <f t="shared" si="900"/>
        <v>2.3789999999992002E-2</v>
      </c>
      <c r="AI2628" s="48" t="str">
        <f t="shared" si="882"/>
        <v/>
      </c>
      <c r="AJ2628" s="48" t="str">
        <f t="shared" si="883"/>
        <v/>
      </c>
      <c r="AK2628" s="52" t="str">
        <f t="shared" si="884"/>
        <v/>
      </c>
      <c r="AL2628" s="52" t="str">
        <f t="shared" si="885"/>
        <v/>
      </c>
      <c r="AM2628" s="48" t="str">
        <f t="shared" si="886"/>
        <v/>
      </c>
      <c r="AN2628" s="48" t="str">
        <f t="shared" si="887"/>
        <v/>
      </c>
      <c r="AP2628" s="18" t="str">
        <f t="shared" si="888"/>
        <v/>
      </c>
      <c r="AQ2628" s="18" t="str">
        <f t="shared" si="889"/>
        <v/>
      </c>
      <c r="AR2628" s="18">
        <v>2.3789999999999999E-2</v>
      </c>
      <c r="AS2628" s="18">
        <f>IF(AF!$D$27="Todos",1,IF(M2628=AF!$D$27,1,0))</f>
        <v>1</v>
      </c>
      <c r="AT2628" s="53">
        <f>IF(AND(E2628=AF!$D$6,OR(LT!M2628=AF!$D$27,AF!$D$27="Todos"),OR(AP2628=AF!$E$8,AQ2628=AF!$E$8)),AR2628+AS2628,0)</f>
        <v>0</v>
      </c>
      <c r="AU2628" s="18" t="str">
        <f t="shared" si="890"/>
        <v/>
      </c>
      <c r="AV2628" s="54" t="str">
        <f t="shared" si="891"/>
        <v/>
      </c>
      <c r="AW2628" s="54" t="str">
        <f t="shared" si="892"/>
        <v/>
      </c>
      <c r="AX2628" s="18" t="str">
        <f t="shared" si="893"/>
        <v/>
      </c>
      <c r="AY2628" s="18" t="str">
        <f t="shared" si="894"/>
        <v/>
      </c>
      <c r="BA2628" s="18">
        <f>IF($E2628=AF!$D$6,IF($M2628="Concluída no prazo",2,IF($M2628="Concluída com atraso",1,0)),0)</f>
        <v>0</v>
      </c>
      <c r="BB2628" s="18">
        <f>IF($E2628=AF!$D$6,IF($M2628="Atrasada",2,IF($M2628="Concluída com atraso",1,0)),0)</f>
        <v>0</v>
      </c>
      <c r="BC2628" s="18">
        <v>2.622E-2</v>
      </c>
      <c r="BD2628" s="18">
        <f t="shared" si="901"/>
        <v>2.622E-2</v>
      </c>
      <c r="BE2628" s="18">
        <f t="shared" si="901"/>
        <v>2.622E-2</v>
      </c>
      <c r="BF2628" s="18" t="str">
        <f t="shared" si="895"/>
        <v/>
      </c>
      <c r="BN2628" s="18" t="str">
        <f t="shared" si="896"/>
        <v>s</v>
      </c>
    </row>
    <row r="2629" spans="3:66" ht="50.1" customHeight="1" thickTop="1" thickBot="1" x14ac:dyDescent="0.3">
      <c r="C2629" s="46"/>
      <c r="D2629" s="46"/>
      <c r="E2629" s="46"/>
      <c r="F2629" s="122"/>
      <c r="G2629" s="122"/>
      <c r="H2629" s="78" t="str">
        <f t="shared" si="897"/>
        <v/>
      </c>
      <c r="I2629" s="78" t="str">
        <f t="shared" si="898"/>
        <v/>
      </c>
      <c r="J2629" s="16"/>
      <c r="K2629" s="46" t="str">
        <f t="shared" si="899"/>
        <v/>
      </c>
      <c r="L2629" s="16"/>
      <c r="M2629" s="16"/>
      <c r="N2629" s="46"/>
      <c r="O2629" s="47" t="str">
        <f t="shared" si="902"/>
        <v/>
      </c>
      <c r="P2629" s="47"/>
      <c r="Q2629" s="48" t="str">
        <f>IFERROR(VLOOKUP(E2629,Funcionários!$C$8:$E$207,3,FALSE),"")</f>
        <v/>
      </c>
      <c r="R2629" s="47"/>
      <c r="S2629" s="49" t="str">
        <f t="shared" si="903"/>
        <v/>
      </c>
      <c r="T2629" s="49">
        <v>2.623E-2</v>
      </c>
      <c r="U2629" s="48" t="str">
        <f>IF(Funcionários!C2630=0,"",Funcionários!C2630)</f>
        <v/>
      </c>
      <c r="V2629" s="50">
        <f>IF(U2629="",0,IF(COUNTIFS($E$7:$E$3006,U2629,$I$7:$I$3006,'RC'!$E$6)=0,0,COUNTIFS($M$7:$M$3006,"Concluída no prazo",$E$7:$E$3006,U2629,$I$7:$I$3006,'RC'!$E$6)/COUNTIFS($E$7:$E$3006,U2629,$I$7:$I$3006,'RC'!$E$6)))</f>
        <v>0</v>
      </c>
      <c r="W2629" s="49">
        <f>SUMIFS($J$7:$J$3006,$E$7:$E$3006,U2629,$I$7:$I$3006,'RC'!$E$6)+SUMIFS($L$7:$L$3006,$E$7:$E$3006,U2629,$I$7:$I$3006,'RC'!$E$6)</f>
        <v>0</v>
      </c>
      <c r="X2629" s="48">
        <f>COUNTIFS($E$7:$E$3006,U2629,$I$7:$I$3006,'RC'!$E$6)</f>
        <v>0</v>
      </c>
      <c r="Y2629" s="48"/>
      <c r="Z2629" s="51" t="str">
        <f>IF(AQ2629='RC'!$E$6,AC2629*1000+AD2629,"")</f>
        <v/>
      </c>
      <c r="AA2629" s="51" t="str">
        <f>IF(AB2629="","",IF(AQ2629='RC'!$E$6,AC2629*1000-AD2629,""))</f>
        <v/>
      </c>
      <c r="AB2629" s="48" t="str">
        <f>IFERROR(VLOOKUP(E2629,Funcionários!$C$8:$E$207,3,FALSE),"")</f>
        <v/>
      </c>
      <c r="AC2629" s="50" t="str">
        <f>IF(AB2629="","",IF(COUNTIFS($AB$7:$AB$3006,AB2629,$AQ$7:$AQ$3006,'RC'!$E$6)=0,"",COUNTIFS($M$7:$M$3006,"Concluída no prazo",$AB$7:$AB$3006,AB2629,$AQ$7:$AQ$3006,'RC'!$E$6)/COUNTIFS($AB$7:$AB$3006,AB2629,$AQ$7:$AQ$3006,'RC'!$E$6)))</f>
        <v/>
      </c>
      <c r="AD2629" s="48">
        <f>SUMIF($AQ$7:$AQ$3006,'RC'!$E$6,$J$7:$J$3006)+SUMIF($AQ$7:$AQ$3006,'RC'!$E$6,$L$7:$L$3006)</f>
        <v>21</v>
      </c>
      <c r="AF2629" s="48">
        <v>2.3779999999991999E-2</v>
      </c>
      <c r="AG2629" s="48">
        <f>IF(OR(AQ2629="",AQ2629&lt;&gt;'RC'!$E$6,AB2629&lt;&gt;'RC'!$D$21),0,1)</f>
        <v>0</v>
      </c>
      <c r="AH2629" s="48">
        <f t="shared" si="900"/>
        <v>2.3779999999991999E-2</v>
      </c>
      <c r="AI2629" s="48" t="str">
        <f t="shared" si="882"/>
        <v/>
      </c>
      <c r="AJ2629" s="48" t="str">
        <f t="shared" si="883"/>
        <v/>
      </c>
      <c r="AK2629" s="52" t="str">
        <f t="shared" si="884"/>
        <v/>
      </c>
      <c r="AL2629" s="52" t="str">
        <f t="shared" si="885"/>
        <v/>
      </c>
      <c r="AM2629" s="48" t="str">
        <f t="shared" si="886"/>
        <v/>
      </c>
      <c r="AN2629" s="48" t="str">
        <f t="shared" si="887"/>
        <v/>
      </c>
      <c r="AP2629" s="18" t="str">
        <f t="shared" si="888"/>
        <v/>
      </c>
      <c r="AQ2629" s="18" t="str">
        <f t="shared" si="889"/>
        <v/>
      </c>
      <c r="AR2629" s="18">
        <v>2.3779999999999999E-2</v>
      </c>
      <c r="AS2629" s="18">
        <f>IF(AF!$D$27="Todos",1,IF(M2629=AF!$D$27,1,0))</f>
        <v>1</v>
      </c>
      <c r="AT2629" s="53">
        <f>IF(AND(E2629=AF!$D$6,OR(LT!M2629=AF!$D$27,AF!$D$27="Todos"),OR(AP2629=AF!$E$8,AQ2629=AF!$E$8)),AR2629+AS2629,0)</f>
        <v>0</v>
      </c>
      <c r="AU2629" s="18" t="str">
        <f t="shared" si="890"/>
        <v/>
      </c>
      <c r="AV2629" s="54" t="str">
        <f t="shared" si="891"/>
        <v/>
      </c>
      <c r="AW2629" s="54" t="str">
        <f t="shared" si="892"/>
        <v/>
      </c>
      <c r="AX2629" s="18" t="str">
        <f t="shared" si="893"/>
        <v/>
      </c>
      <c r="AY2629" s="18" t="str">
        <f t="shared" si="894"/>
        <v/>
      </c>
      <c r="BA2629" s="18">
        <f>IF($E2629=AF!$D$6,IF($M2629="Concluída no prazo",2,IF($M2629="Concluída com atraso",1,0)),0)</f>
        <v>0</v>
      </c>
      <c r="BB2629" s="18">
        <f>IF($E2629=AF!$D$6,IF($M2629="Atrasada",2,IF($M2629="Concluída com atraso",1,0)),0)</f>
        <v>0</v>
      </c>
      <c r="BC2629" s="18">
        <v>2.623E-2</v>
      </c>
      <c r="BD2629" s="18">
        <f t="shared" si="901"/>
        <v>2.623E-2</v>
      </c>
      <c r="BE2629" s="18">
        <f t="shared" si="901"/>
        <v>2.623E-2</v>
      </c>
      <c r="BF2629" s="18" t="str">
        <f t="shared" si="895"/>
        <v/>
      </c>
      <c r="BN2629" s="18" t="str">
        <f t="shared" si="896"/>
        <v>s</v>
      </c>
    </row>
    <row r="2630" spans="3:66" ht="50.1" customHeight="1" thickTop="1" thickBot="1" x14ac:dyDescent="0.3">
      <c r="C2630" s="46"/>
      <c r="D2630" s="46"/>
      <c r="E2630" s="46"/>
      <c r="F2630" s="122"/>
      <c r="G2630" s="122"/>
      <c r="H2630" s="78" t="str">
        <f t="shared" si="897"/>
        <v/>
      </c>
      <c r="I2630" s="78" t="str">
        <f t="shared" si="898"/>
        <v/>
      </c>
      <c r="J2630" s="16"/>
      <c r="K2630" s="46" t="str">
        <f t="shared" si="899"/>
        <v/>
      </c>
      <c r="L2630" s="16"/>
      <c r="M2630" s="16"/>
      <c r="N2630" s="46"/>
      <c r="O2630" s="47" t="str">
        <f t="shared" si="902"/>
        <v/>
      </c>
      <c r="P2630" s="47"/>
      <c r="Q2630" s="48" t="str">
        <f>IFERROR(VLOOKUP(E2630,Funcionários!$C$8:$E$207,3,FALSE),"")</f>
        <v/>
      </c>
      <c r="R2630" s="47"/>
      <c r="S2630" s="49" t="str">
        <f t="shared" si="903"/>
        <v/>
      </c>
      <c r="T2630" s="49">
        <v>2.6239999999999999E-2</v>
      </c>
      <c r="U2630" s="48" t="str">
        <f>IF(Funcionários!C2631=0,"",Funcionários!C2631)</f>
        <v/>
      </c>
      <c r="V2630" s="50">
        <f>IF(U2630="",0,IF(COUNTIFS($E$7:$E$3006,U2630,$I$7:$I$3006,'RC'!$E$6)=0,0,COUNTIFS($M$7:$M$3006,"Concluída no prazo",$E$7:$E$3006,U2630,$I$7:$I$3006,'RC'!$E$6)/COUNTIFS($E$7:$E$3006,U2630,$I$7:$I$3006,'RC'!$E$6)))</f>
        <v>0</v>
      </c>
      <c r="W2630" s="49">
        <f>SUMIFS($J$7:$J$3006,$E$7:$E$3006,U2630,$I$7:$I$3006,'RC'!$E$6)+SUMIFS($L$7:$L$3006,$E$7:$E$3006,U2630,$I$7:$I$3006,'RC'!$E$6)</f>
        <v>0</v>
      </c>
      <c r="X2630" s="48">
        <f>COUNTIFS($E$7:$E$3006,U2630,$I$7:$I$3006,'RC'!$E$6)</f>
        <v>0</v>
      </c>
      <c r="Y2630" s="48"/>
      <c r="Z2630" s="51" t="str">
        <f>IF(AQ2630='RC'!$E$6,AC2630*1000+AD2630,"")</f>
        <v/>
      </c>
      <c r="AA2630" s="51" t="str">
        <f>IF(AB2630="","",IF(AQ2630='RC'!$E$6,AC2630*1000-AD2630,""))</f>
        <v/>
      </c>
      <c r="AB2630" s="48" t="str">
        <f>IFERROR(VLOOKUP(E2630,Funcionários!$C$8:$E$207,3,FALSE),"")</f>
        <v/>
      </c>
      <c r="AC2630" s="50" t="str">
        <f>IF(AB2630="","",IF(COUNTIFS($AB$7:$AB$3006,AB2630,$AQ$7:$AQ$3006,'RC'!$E$6)=0,"",COUNTIFS($M$7:$M$3006,"Concluída no prazo",$AB$7:$AB$3006,AB2630,$AQ$7:$AQ$3006,'RC'!$E$6)/COUNTIFS($AB$7:$AB$3006,AB2630,$AQ$7:$AQ$3006,'RC'!$E$6)))</f>
        <v/>
      </c>
      <c r="AD2630" s="48">
        <f>SUMIF($AQ$7:$AQ$3006,'RC'!$E$6,$J$7:$J$3006)+SUMIF($AQ$7:$AQ$3006,'RC'!$E$6,$L$7:$L$3006)</f>
        <v>21</v>
      </c>
      <c r="AF2630" s="48">
        <v>2.3769999999991999E-2</v>
      </c>
      <c r="AG2630" s="48">
        <f>IF(OR(AQ2630="",AQ2630&lt;&gt;'RC'!$E$6,AB2630&lt;&gt;'RC'!$D$21),0,1)</f>
        <v>0</v>
      </c>
      <c r="AH2630" s="48">
        <f t="shared" si="900"/>
        <v>2.3769999999991999E-2</v>
      </c>
      <c r="AI2630" s="48" t="str">
        <f t="shared" si="882"/>
        <v/>
      </c>
      <c r="AJ2630" s="48" t="str">
        <f t="shared" si="883"/>
        <v/>
      </c>
      <c r="AK2630" s="52" t="str">
        <f t="shared" si="884"/>
        <v/>
      </c>
      <c r="AL2630" s="52" t="str">
        <f t="shared" si="885"/>
        <v/>
      </c>
      <c r="AM2630" s="48" t="str">
        <f t="shared" si="886"/>
        <v/>
      </c>
      <c r="AN2630" s="48" t="str">
        <f t="shared" si="887"/>
        <v/>
      </c>
      <c r="AP2630" s="18" t="str">
        <f t="shared" si="888"/>
        <v/>
      </c>
      <c r="AQ2630" s="18" t="str">
        <f t="shared" si="889"/>
        <v/>
      </c>
      <c r="AR2630" s="18">
        <v>2.3769999999999999E-2</v>
      </c>
      <c r="AS2630" s="18">
        <f>IF(AF!$D$27="Todos",1,IF(M2630=AF!$D$27,1,0))</f>
        <v>1</v>
      </c>
      <c r="AT2630" s="53">
        <f>IF(AND(E2630=AF!$D$6,OR(LT!M2630=AF!$D$27,AF!$D$27="Todos"),OR(AP2630=AF!$E$8,AQ2630=AF!$E$8)),AR2630+AS2630,0)</f>
        <v>0</v>
      </c>
      <c r="AU2630" s="18" t="str">
        <f t="shared" si="890"/>
        <v/>
      </c>
      <c r="AV2630" s="54" t="str">
        <f t="shared" si="891"/>
        <v/>
      </c>
      <c r="AW2630" s="54" t="str">
        <f t="shared" si="892"/>
        <v/>
      </c>
      <c r="AX2630" s="18" t="str">
        <f t="shared" si="893"/>
        <v/>
      </c>
      <c r="AY2630" s="18" t="str">
        <f t="shared" si="894"/>
        <v/>
      </c>
      <c r="BA2630" s="18">
        <f>IF($E2630=AF!$D$6,IF($M2630="Concluída no prazo",2,IF($M2630="Concluída com atraso",1,0)),0)</f>
        <v>0</v>
      </c>
      <c r="BB2630" s="18">
        <f>IF($E2630=AF!$D$6,IF($M2630="Atrasada",2,IF($M2630="Concluída com atraso",1,0)),0)</f>
        <v>0</v>
      </c>
      <c r="BC2630" s="18">
        <v>2.6239999999999999E-2</v>
      </c>
      <c r="BD2630" s="18">
        <f t="shared" si="901"/>
        <v>2.6239999999999999E-2</v>
      </c>
      <c r="BE2630" s="18">
        <f t="shared" si="901"/>
        <v>2.6239999999999999E-2</v>
      </c>
      <c r="BF2630" s="18" t="str">
        <f t="shared" si="895"/>
        <v/>
      </c>
      <c r="BN2630" s="18" t="str">
        <f t="shared" si="896"/>
        <v>s</v>
      </c>
    </row>
    <row r="2631" spans="3:66" ht="50.1" customHeight="1" thickTop="1" thickBot="1" x14ac:dyDescent="0.3">
      <c r="C2631" s="46"/>
      <c r="D2631" s="46"/>
      <c r="E2631" s="46"/>
      <c r="F2631" s="122"/>
      <c r="G2631" s="122"/>
      <c r="H2631" s="78" t="str">
        <f t="shared" si="897"/>
        <v/>
      </c>
      <c r="I2631" s="78" t="str">
        <f t="shared" si="898"/>
        <v/>
      </c>
      <c r="J2631" s="16"/>
      <c r="K2631" s="46" t="str">
        <f t="shared" si="899"/>
        <v/>
      </c>
      <c r="L2631" s="16"/>
      <c r="M2631" s="16"/>
      <c r="N2631" s="46"/>
      <c r="O2631" s="47" t="str">
        <f t="shared" si="902"/>
        <v/>
      </c>
      <c r="P2631" s="47"/>
      <c r="Q2631" s="48" t="str">
        <f>IFERROR(VLOOKUP(E2631,Funcionários!$C$8:$E$207,3,FALSE),"")</f>
        <v/>
      </c>
      <c r="R2631" s="47"/>
      <c r="S2631" s="49" t="str">
        <f t="shared" si="903"/>
        <v/>
      </c>
      <c r="T2631" s="49">
        <v>2.6249999999999999E-2</v>
      </c>
      <c r="U2631" s="48" t="str">
        <f>IF(Funcionários!C2632=0,"",Funcionários!C2632)</f>
        <v/>
      </c>
      <c r="V2631" s="50">
        <f>IF(U2631="",0,IF(COUNTIFS($E$7:$E$3006,U2631,$I$7:$I$3006,'RC'!$E$6)=0,0,COUNTIFS($M$7:$M$3006,"Concluída no prazo",$E$7:$E$3006,U2631,$I$7:$I$3006,'RC'!$E$6)/COUNTIFS($E$7:$E$3006,U2631,$I$7:$I$3006,'RC'!$E$6)))</f>
        <v>0</v>
      </c>
      <c r="W2631" s="49">
        <f>SUMIFS($J$7:$J$3006,$E$7:$E$3006,U2631,$I$7:$I$3006,'RC'!$E$6)+SUMIFS($L$7:$L$3006,$E$7:$E$3006,U2631,$I$7:$I$3006,'RC'!$E$6)</f>
        <v>0</v>
      </c>
      <c r="X2631" s="48">
        <f>COUNTIFS($E$7:$E$3006,U2631,$I$7:$I$3006,'RC'!$E$6)</f>
        <v>0</v>
      </c>
      <c r="Y2631" s="48"/>
      <c r="Z2631" s="51" t="str">
        <f>IF(AQ2631='RC'!$E$6,AC2631*1000+AD2631,"")</f>
        <v/>
      </c>
      <c r="AA2631" s="51" t="str">
        <f>IF(AB2631="","",IF(AQ2631='RC'!$E$6,AC2631*1000-AD2631,""))</f>
        <v/>
      </c>
      <c r="AB2631" s="48" t="str">
        <f>IFERROR(VLOOKUP(E2631,Funcionários!$C$8:$E$207,3,FALSE),"")</f>
        <v/>
      </c>
      <c r="AC2631" s="50" t="str">
        <f>IF(AB2631="","",IF(COUNTIFS($AB$7:$AB$3006,AB2631,$AQ$7:$AQ$3006,'RC'!$E$6)=0,"",COUNTIFS($M$7:$M$3006,"Concluída no prazo",$AB$7:$AB$3006,AB2631,$AQ$7:$AQ$3006,'RC'!$E$6)/COUNTIFS($AB$7:$AB$3006,AB2631,$AQ$7:$AQ$3006,'RC'!$E$6)))</f>
        <v/>
      </c>
      <c r="AD2631" s="48">
        <f>SUMIF($AQ$7:$AQ$3006,'RC'!$E$6,$J$7:$J$3006)+SUMIF($AQ$7:$AQ$3006,'RC'!$E$6,$L$7:$L$3006)</f>
        <v>21</v>
      </c>
      <c r="AF2631" s="48">
        <v>2.3759999999991999E-2</v>
      </c>
      <c r="AG2631" s="48">
        <f>IF(OR(AQ2631="",AQ2631&lt;&gt;'RC'!$E$6,AB2631&lt;&gt;'RC'!$D$21),0,1)</f>
        <v>0</v>
      </c>
      <c r="AH2631" s="48">
        <f t="shared" si="900"/>
        <v>2.3759999999991999E-2</v>
      </c>
      <c r="AI2631" s="48" t="str">
        <f t="shared" ref="AI2631:AI2694" si="904">IF(AH2631&lt;1,"",E2631)</f>
        <v/>
      </c>
      <c r="AJ2631" s="48" t="str">
        <f t="shared" ref="AJ2631:AJ2694" si="905">IF($AI2631="","",C2631)</f>
        <v/>
      </c>
      <c r="AK2631" s="52" t="str">
        <f t="shared" ref="AK2631:AK2694" si="906">IF($AI2631="","",F2631)</f>
        <v/>
      </c>
      <c r="AL2631" s="52" t="str">
        <f t="shared" ref="AL2631:AL2694" si="907">IF($AI2631="","",G2631)</f>
        <v/>
      </c>
      <c r="AM2631" s="48" t="str">
        <f t="shared" ref="AM2631:AM2694" si="908">IF($AI2631="","",J2631+L2631)</f>
        <v/>
      </c>
      <c r="AN2631" s="48" t="str">
        <f t="shared" ref="AN2631:AN2694" si="909">IF($AI2631="","",M2631)</f>
        <v/>
      </c>
      <c r="AP2631" s="18" t="str">
        <f t="shared" ref="AP2631:AP2694" si="910">IF(F2631=0,"",MONTH(F2631))</f>
        <v/>
      </c>
      <c r="AQ2631" s="18" t="str">
        <f t="shared" ref="AQ2631:AQ2694" si="911">IF(G2631=0,"",MONTH(G2631))</f>
        <v/>
      </c>
      <c r="AR2631" s="18">
        <v>2.376E-2</v>
      </c>
      <c r="AS2631" s="18">
        <f>IF(AF!$D$27="Todos",1,IF(M2631=AF!$D$27,1,0))</f>
        <v>1</v>
      </c>
      <c r="AT2631" s="53">
        <f>IF(AND(E2631=AF!$D$6,OR(LT!M2631=AF!$D$27,AF!$D$27="Todos"),OR(AP2631=AF!$E$8,AQ2631=AF!$E$8)),AR2631+AS2631,0)</f>
        <v>0</v>
      </c>
      <c r="AU2631" s="18" t="str">
        <f t="shared" ref="AU2631:AU2694" si="912">IF($AT2631=0,"",C2631)</f>
        <v/>
      </c>
      <c r="AV2631" s="54" t="str">
        <f t="shared" ref="AV2631:AV2694" si="913">IF($AT2631=0,"",F2631)</f>
        <v/>
      </c>
      <c r="AW2631" s="54" t="str">
        <f t="shared" ref="AW2631:AW2694" si="914">IF($AT2631=0,"",G2631)</f>
        <v/>
      </c>
      <c r="AX2631" s="18" t="str">
        <f t="shared" ref="AX2631:AX2694" si="915">IF($AT2631=0,"",J2631+L2631)</f>
        <v/>
      </c>
      <c r="AY2631" s="18" t="str">
        <f t="shared" ref="AY2631:AY2694" si="916">IF($AT2631=0,"",M2631)</f>
        <v/>
      </c>
      <c r="BA2631" s="18">
        <f>IF($E2631=AF!$D$6,IF($M2631="Concluída no prazo",2,IF($M2631="Concluída com atraso",1,0)),0)</f>
        <v>0</v>
      </c>
      <c r="BB2631" s="18">
        <f>IF($E2631=AF!$D$6,IF($M2631="Atrasada",2,IF($M2631="Concluída com atraso",1,0)),0)</f>
        <v>0</v>
      </c>
      <c r="BC2631" s="18">
        <v>2.6249999999999999E-2</v>
      </c>
      <c r="BD2631" s="18">
        <f t="shared" si="901"/>
        <v>2.6249999999999999E-2</v>
      </c>
      <c r="BE2631" s="18">
        <f t="shared" si="901"/>
        <v>2.6249999999999999E-2</v>
      </c>
      <c r="BF2631" s="18" t="str">
        <f t="shared" ref="BF2631:BF2694" si="917">IF(C2631=0,"",C2631)</f>
        <v/>
      </c>
      <c r="BN2631" s="18" t="str">
        <f t="shared" ref="BN2631:BN2694" si="918">IF(AP2631=AQ2631,"s","n")</f>
        <v>s</v>
      </c>
    </row>
    <row r="2632" spans="3:66" ht="50.1" customHeight="1" thickTop="1" thickBot="1" x14ac:dyDescent="0.3">
      <c r="C2632" s="46"/>
      <c r="D2632" s="46"/>
      <c r="E2632" s="46"/>
      <c r="F2632" s="122"/>
      <c r="G2632" s="122"/>
      <c r="H2632" s="78" t="str">
        <f t="shared" ref="H2632:H2695" si="919">IF(F2632=0,"",MONTH(F2632))</f>
        <v/>
      </c>
      <c r="I2632" s="78" t="str">
        <f t="shared" ref="I2632:I2695" si="920">IF(G2632=0,"",MONTH(G2632))</f>
        <v/>
      </c>
      <c r="J2632" s="16"/>
      <c r="K2632" s="46" t="str">
        <f t="shared" ref="K2632:K2695" si="921">IF(OR(F2632=0,G2632=0),"",IF(MONTH(G2632)-MONTH(F2632)&gt;1,"Esta tarefa está muito grande. Divida em tarefas menores.",IF(MONTH(F2632)=MONTH(G2632),"Sim! Inicia em "&amp;VLOOKUP(MONTH(F2632),$BK$6:$BL$17,2,FALSE)&amp;" e termina em "&amp;VLOOKUP(MONTH(G2632),$BK$6:$BL$17,2,FALSE)&amp;".","Não! Inicia em "&amp;VLOOKUP(MONTH(F2632),$BK$6:$BL$17,2,FALSE)&amp;" e termina em "&amp;VLOOKUP(MONTH(G2632),$BK$6:$BL$17,2,FALSE)&amp;".")))</f>
        <v/>
      </c>
      <c r="L2632" s="16"/>
      <c r="M2632" s="16"/>
      <c r="N2632" s="46"/>
      <c r="O2632" s="47" t="str">
        <f t="shared" si="902"/>
        <v/>
      </c>
      <c r="P2632" s="47"/>
      <c r="Q2632" s="48" t="str">
        <f>IFERROR(VLOOKUP(E2632,Funcionários!$C$8:$E$207,3,FALSE),"")</f>
        <v/>
      </c>
      <c r="R2632" s="47"/>
      <c r="S2632" s="49" t="str">
        <f t="shared" si="903"/>
        <v/>
      </c>
      <c r="T2632" s="49">
        <v>2.6259999999999999E-2</v>
      </c>
      <c r="U2632" s="48" t="str">
        <f>IF(Funcionários!C2633=0,"",Funcionários!C2633)</f>
        <v/>
      </c>
      <c r="V2632" s="50">
        <f>IF(U2632="",0,IF(COUNTIFS($E$7:$E$3006,U2632,$I$7:$I$3006,'RC'!$E$6)=0,0,COUNTIFS($M$7:$M$3006,"Concluída no prazo",$E$7:$E$3006,U2632,$I$7:$I$3006,'RC'!$E$6)/COUNTIFS($E$7:$E$3006,U2632,$I$7:$I$3006,'RC'!$E$6)))</f>
        <v>0</v>
      </c>
      <c r="W2632" s="49">
        <f>SUMIFS($J$7:$J$3006,$E$7:$E$3006,U2632,$I$7:$I$3006,'RC'!$E$6)+SUMIFS($L$7:$L$3006,$E$7:$E$3006,U2632,$I$7:$I$3006,'RC'!$E$6)</f>
        <v>0</v>
      </c>
      <c r="X2632" s="48">
        <f>COUNTIFS($E$7:$E$3006,U2632,$I$7:$I$3006,'RC'!$E$6)</f>
        <v>0</v>
      </c>
      <c r="Y2632" s="48"/>
      <c r="Z2632" s="51" t="str">
        <f>IF(AQ2632='RC'!$E$6,AC2632*1000+AD2632,"")</f>
        <v/>
      </c>
      <c r="AA2632" s="51" t="str">
        <f>IF(AB2632="","",IF(AQ2632='RC'!$E$6,AC2632*1000-AD2632,""))</f>
        <v/>
      </c>
      <c r="AB2632" s="48" t="str">
        <f>IFERROR(VLOOKUP(E2632,Funcionários!$C$8:$E$207,3,FALSE),"")</f>
        <v/>
      </c>
      <c r="AC2632" s="50" t="str">
        <f>IF(AB2632="","",IF(COUNTIFS($AB$7:$AB$3006,AB2632,$AQ$7:$AQ$3006,'RC'!$E$6)=0,"",COUNTIFS($M$7:$M$3006,"Concluída no prazo",$AB$7:$AB$3006,AB2632,$AQ$7:$AQ$3006,'RC'!$E$6)/COUNTIFS($AB$7:$AB$3006,AB2632,$AQ$7:$AQ$3006,'RC'!$E$6)))</f>
        <v/>
      </c>
      <c r="AD2632" s="48">
        <f>SUMIF($AQ$7:$AQ$3006,'RC'!$E$6,$J$7:$J$3006)+SUMIF($AQ$7:$AQ$3006,'RC'!$E$6,$L$7:$L$3006)</f>
        <v>21</v>
      </c>
      <c r="AF2632" s="48">
        <v>2.3749999999992E-2</v>
      </c>
      <c r="AG2632" s="48">
        <f>IF(OR(AQ2632="",AQ2632&lt;&gt;'RC'!$E$6,AB2632&lt;&gt;'RC'!$D$21),0,1)</f>
        <v>0</v>
      </c>
      <c r="AH2632" s="48">
        <f t="shared" ref="AH2632:AH2695" si="922">AF2632+AG2632</f>
        <v>2.3749999999992E-2</v>
      </c>
      <c r="AI2632" s="48" t="str">
        <f t="shared" si="904"/>
        <v/>
      </c>
      <c r="AJ2632" s="48" t="str">
        <f t="shared" si="905"/>
        <v/>
      </c>
      <c r="AK2632" s="52" t="str">
        <f t="shared" si="906"/>
        <v/>
      </c>
      <c r="AL2632" s="52" t="str">
        <f t="shared" si="907"/>
        <v/>
      </c>
      <c r="AM2632" s="48" t="str">
        <f t="shared" si="908"/>
        <v/>
      </c>
      <c r="AN2632" s="48" t="str">
        <f t="shared" si="909"/>
        <v/>
      </c>
      <c r="AP2632" s="18" t="str">
        <f t="shared" si="910"/>
        <v/>
      </c>
      <c r="AQ2632" s="18" t="str">
        <f t="shared" si="911"/>
        <v/>
      </c>
      <c r="AR2632" s="18">
        <v>2.375E-2</v>
      </c>
      <c r="AS2632" s="18">
        <f>IF(AF!$D$27="Todos",1,IF(M2632=AF!$D$27,1,0))</f>
        <v>1</v>
      </c>
      <c r="AT2632" s="53">
        <f>IF(AND(E2632=AF!$D$6,OR(LT!M2632=AF!$D$27,AF!$D$27="Todos"),OR(AP2632=AF!$E$8,AQ2632=AF!$E$8)),AR2632+AS2632,0)</f>
        <v>0</v>
      </c>
      <c r="AU2632" s="18" t="str">
        <f t="shared" si="912"/>
        <v/>
      </c>
      <c r="AV2632" s="54" t="str">
        <f t="shared" si="913"/>
        <v/>
      </c>
      <c r="AW2632" s="54" t="str">
        <f t="shared" si="914"/>
        <v/>
      </c>
      <c r="AX2632" s="18" t="str">
        <f t="shared" si="915"/>
        <v/>
      </c>
      <c r="AY2632" s="18" t="str">
        <f t="shared" si="916"/>
        <v/>
      </c>
      <c r="BA2632" s="18">
        <f>IF($E2632=AF!$D$6,IF($M2632="Concluída no prazo",2,IF($M2632="Concluída com atraso",1,0)),0)</f>
        <v>0</v>
      </c>
      <c r="BB2632" s="18">
        <f>IF($E2632=AF!$D$6,IF($M2632="Atrasada",2,IF($M2632="Concluída com atraso",1,0)),0)</f>
        <v>0</v>
      </c>
      <c r="BC2632" s="18">
        <v>2.6259999999999999E-2</v>
      </c>
      <c r="BD2632" s="18">
        <f t="shared" ref="BD2632:BE2695" si="923">BA2632+$BC2632</f>
        <v>2.6259999999999999E-2</v>
      </c>
      <c r="BE2632" s="18">
        <f t="shared" si="923"/>
        <v>2.6259999999999999E-2</v>
      </c>
      <c r="BF2632" s="18" t="str">
        <f t="shared" si="917"/>
        <v/>
      </c>
      <c r="BN2632" s="18" t="str">
        <f t="shared" si="918"/>
        <v>s</v>
      </c>
    </row>
    <row r="2633" spans="3:66" ht="50.1" customHeight="1" thickTop="1" thickBot="1" x14ac:dyDescent="0.3">
      <c r="C2633" s="46"/>
      <c r="D2633" s="46"/>
      <c r="E2633" s="46"/>
      <c r="F2633" s="122"/>
      <c r="G2633" s="122"/>
      <c r="H2633" s="78" t="str">
        <f t="shared" si="919"/>
        <v/>
      </c>
      <c r="I2633" s="78" t="str">
        <f t="shared" si="920"/>
        <v/>
      </c>
      <c r="J2633" s="16"/>
      <c r="K2633" s="46" t="str">
        <f t="shared" si="921"/>
        <v/>
      </c>
      <c r="L2633" s="16"/>
      <c r="M2633" s="16"/>
      <c r="N2633" s="46"/>
      <c r="O2633" s="47" t="str">
        <f t="shared" si="902"/>
        <v/>
      </c>
      <c r="P2633" s="47"/>
      <c r="Q2633" s="48" t="str">
        <f>IFERROR(VLOOKUP(E2633,Funcionários!$C$8:$E$207,3,FALSE),"")</f>
        <v/>
      </c>
      <c r="R2633" s="47"/>
      <c r="S2633" s="49" t="str">
        <f t="shared" si="903"/>
        <v/>
      </c>
      <c r="T2633" s="49">
        <v>2.6270000000000002E-2</v>
      </c>
      <c r="U2633" s="48" t="str">
        <f>IF(Funcionários!C2634=0,"",Funcionários!C2634)</f>
        <v/>
      </c>
      <c r="V2633" s="50">
        <f>IF(U2633="",0,IF(COUNTIFS($E$7:$E$3006,U2633,$I$7:$I$3006,'RC'!$E$6)=0,0,COUNTIFS($M$7:$M$3006,"Concluída no prazo",$E$7:$E$3006,U2633,$I$7:$I$3006,'RC'!$E$6)/COUNTIFS($E$7:$E$3006,U2633,$I$7:$I$3006,'RC'!$E$6)))</f>
        <v>0</v>
      </c>
      <c r="W2633" s="49">
        <f>SUMIFS($J$7:$J$3006,$E$7:$E$3006,U2633,$I$7:$I$3006,'RC'!$E$6)+SUMIFS($L$7:$L$3006,$E$7:$E$3006,U2633,$I$7:$I$3006,'RC'!$E$6)</f>
        <v>0</v>
      </c>
      <c r="X2633" s="48">
        <f>COUNTIFS($E$7:$E$3006,U2633,$I$7:$I$3006,'RC'!$E$6)</f>
        <v>0</v>
      </c>
      <c r="Y2633" s="48"/>
      <c r="Z2633" s="51" t="str">
        <f>IF(AQ2633='RC'!$E$6,AC2633*1000+AD2633,"")</f>
        <v/>
      </c>
      <c r="AA2633" s="51" t="str">
        <f>IF(AB2633="","",IF(AQ2633='RC'!$E$6,AC2633*1000-AD2633,""))</f>
        <v/>
      </c>
      <c r="AB2633" s="48" t="str">
        <f>IFERROR(VLOOKUP(E2633,Funcionários!$C$8:$E$207,3,FALSE),"")</f>
        <v/>
      </c>
      <c r="AC2633" s="50" t="str">
        <f>IF(AB2633="","",IF(COUNTIFS($AB$7:$AB$3006,AB2633,$AQ$7:$AQ$3006,'RC'!$E$6)=0,"",COUNTIFS($M$7:$M$3006,"Concluída no prazo",$AB$7:$AB$3006,AB2633,$AQ$7:$AQ$3006,'RC'!$E$6)/COUNTIFS($AB$7:$AB$3006,AB2633,$AQ$7:$AQ$3006,'RC'!$E$6)))</f>
        <v/>
      </c>
      <c r="AD2633" s="48">
        <f>SUMIF($AQ$7:$AQ$3006,'RC'!$E$6,$J$7:$J$3006)+SUMIF($AQ$7:$AQ$3006,'RC'!$E$6,$L$7:$L$3006)</f>
        <v>21</v>
      </c>
      <c r="AF2633" s="48">
        <v>2.3739999999992E-2</v>
      </c>
      <c r="AG2633" s="48">
        <f>IF(OR(AQ2633="",AQ2633&lt;&gt;'RC'!$E$6,AB2633&lt;&gt;'RC'!$D$21),0,1)</f>
        <v>0</v>
      </c>
      <c r="AH2633" s="48">
        <f t="shared" si="922"/>
        <v>2.3739999999992E-2</v>
      </c>
      <c r="AI2633" s="48" t="str">
        <f t="shared" si="904"/>
        <v/>
      </c>
      <c r="AJ2633" s="48" t="str">
        <f t="shared" si="905"/>
        <v/>
      </c>
      <c r="AK2633" s="52" t="str">
        <f t="shared" si="906"/>
        <v/>
      </c>
      <c r="AL2633" s="52" t="str">
        <f t="shared" si="907"/>
        <v/>
      </c>
      <c r="AM2633" s="48" t="str">
        <f t="shared" si="908"/>
        <v/>
      </c>
      <c r="AN2633" s="48" t="str">
        <f t="shared" si="909"/>
        <v/>
      </c>
      <c r="AP2633" s="18" t="str">
        <f t="shared" si="910"/>
        <v/>
      </c>
      <c r="AQ2633" s="18" t="str">
        <f t="shared" si="911"/>
        <v/>
      </c>
      <c r="AR2633" s="18">
        <v>2.3740000000000001E-2</v>
      </c>
      <c r="AS2633" s="18">
        <f>IF(AF!$D$27="Todos",1,IF(M2633=AF!$D$27,1,0))</f>
        <v>1</v>
      </c>
      <c r="AT2633" s="53">
        <f>IF(AND(E2633=AF!$D$6,OR(LT!M2633=AF!$D$27,AF!$D$27="Todos"),OR(AP2633=AF!$E$8,AQ2633=AF!$E$8)),AR2633+AS2633,0)</f>
        <v>0</v>
      </c>
      <c r="AU2633" s="18" t="str">
        <f t="shared" si="912"/>
        <v/>
      </c>
      <c r="AV2633" s="54" t="str">
        <f t="shared" si="913"/>
        <v/>
      </c>
      <c r="AW2633" s="54" t="str">
        <f t="shared" si="914"/>
        <v/>
      </c>
      <c r="AX2633" s="18" t="str">
        <f t="shared" si="915"/>
        <v/>
      </c>
      <c r="AY2633" s="18" t="str">
        <f t="shared" si="916"/>
        <v/>
      </c>
      <c r="BA2633" s="18">
        <f>IF($E2633=AF!$D$6,IF($M2633="Concluída no prazo",2,IF($M2633="Concluída com atraso",1,0)),0)</f>
        <v>0</v>
      </c>
      <c r="BB2633" s="18">
        <f>IF($E2633=AF!$D$6,IF($M2633="Atrasada",2,IF($M2633="Concluída com atraso",1,0)),0)</f>
        <v>0</v>
      </c>
      <c r="BC2633" s="18">
        <v>2.6270000000000002E-2</v>
      </c>
      <c r="BD2633" s="18">
        <f t="shared" si="923"/>
        <v>2.6270000000000002E-2</v>
      </c>
      <c r="BE2633" s="18">
        <f t="shared" si="923"/>
        <v>2.6270000000000002E-2</v>
      </c>
      <c r="BF2633" s="18" t="str">
        <f t="shared" si="917"/>
        <v/>
      </c>
      <c r="BN2633" s="18" t="str">
        <f t="shared" si="918"/>
        <v>s</v>
      </c>
    </row>
    <row r="2634" spans="3:66" ht="50.1" customHeight="1" thickTop="1" thickBot="1" x14ac:dyDescent="0.3">
      <c r="C2634" s="46"/>
      <c r="D2634" s="46"/>
      <c r="E2634" s="46"/>
      <c r="F2634" s="122"/>
      <c r="G2634" s="122"/>
      <c r="H2634" s="78" t="str">
        <f t="shared" si="919"/>
        <v/>
      </c>
      <c r="I2634" s="78" t="str">
        <f t="shared" si="920"/>
        <v/>
      </c>
      <c r="J2634" s="16"/>
      <c r="K2634" s="46" t="str">
        <f t="shared" si="921"/>
        <v/>
      </c>
      <c r="L2634" s="16"/>
      <c r="M2634" s="16"/>
      <c r="N2634" s="46"/>
      <c r="O2634" s="47" t="str">
        <f t="shared" ref="O2634:O2697" si="924">IF(J2634=0,"",J2634/(J2634+L2634))</f>
        <v/>
      </c>
      <c r="P2634" s="47"/>
      <c r="Q2634" s="48" t="str">
        <f>IFERROR(VLOOKUP(E2634,Funcionários!$C$8:$E$207,3,FALSE),"")</f>
        <v/>
      </c>
      <c r="R2634" s="47"/>
      <c r="S2634" s="49" t="str">
        <f t="shared" ref="S2634:S2697" si="925">IF(U2634="","",V2634*100000+W2634*10+X2634+T2634)</f>
        <v/>
      </c>
      <c r="T2634" s="49">
        <v>2.6280000000000001E-2</v>
      </c>
      <c r="U2634" s="48" t="str">
        <f>IF(Funcionários!C2635=0,"",Funcionários!C2635)</f>
        <v/>
      </c>
      <c r="V2634" s="50">
        <f>IF(U2634="",0,IF(COUNTIFS($E$7:$E$3006,U2634,$I$7:$I$3006,'RC'!$E$6)=0,0,COUNTIFS($M$7:$M$3006,"Concluída no prazo",$E$7:$E$3006,U2634,$I$7:$I$3006,'RC'!$E$6)/COUNTIFS($E$7:$E$3006,U2634,$I$7:$I$3006,'RC'!$E$6)))</f>
        <v>0</v>
      </c>
      <c r="W2634" s="49">
        <f>SUMIFS($J$7:$J$3006,$E$7:$E$3006,U2634,$I$7:$I$3006,'RC'!$E$6)+SUMIFS($L$7:$L$3006,$E$7:$E$3006,U2634,$I$7:$I$3006,'RC'!$E$6)</f>
        <v>0</v>
      </c>
      <c r="X2634" s="48">
        <f>COUNTIFS($E$7:$E$3006,U2634,$I$7:$I$3006,'RC'!$E$6)</f>
        <v>0</v>
      </c>
      <c r="Y2634" s="48"/>
      <c r="Z2634" s="51" t="str">
        <f>IF(AQ2634='RC'!$E$6,AC2634*1000+AD2634,"")</f>
        <v/>
      </c>
      <c r="AA2634" s="51" t="str">
        <f>IF(AB2634="","",IF(AQ2634='RC'!$E$6,AC2634*1000-AD2634,""))</f>
        <v/>
      </c>
      <c r="AB2634" s="48" t="str">
        <f>IFERROR(VLOOKUP(E2634,Funcionários!$C$8:$E$207,3,FALSE),"")</f>
        <v/>
      </c>
      <c r="AC2634" s="50" t="str">
        <f>IF(AB2634="","",IF(COUNTIFS($AB$7:$AB$3006,AB2634,$AQ$7:$AQ$3006,'RC'!$E$6)=0,"",COUNTIFS($M$7:$M$3006,"Concluída no prazo",$AB$7:$AB$3006,AB2634,$AQ$7:$AQ$3006,'RC'!$E$6)/COUNTIFS($AB$7:$AB$3006,AB2634,$AQ$7:$AQ$3006,'RC'!$E$6)))</f>
        <v/>
      </c>
      <c r="AD2634" s="48">
        <f>SUMIF($AQ$7:$AQ$3006,'RC'!$E$6,$J$7:$J$3006)+SUMIF($AQ$7:$AQ$3006,'RC'!$E$6,$L$7:$L$3006)</f>
        <v>21</v>
      </c>
      <c r="AF2634" s="48">
        <v>2.3729999999992001E-2</v>
      </c>
      <c r="AG2634" s="48">
        <f>IF(OR(AQ2634="",AQ2634&lt;&gt;'RC'!$E$6,AB2634&lt;&gt;'RC'!$D$21),0,1)</f>
        <v>0</v>
      </c>
      <c r="AH2634" s="48">
        <f t="shared" si="922"/>
        <v>2.3729999999992001E-2</v>
      </c>
      <c r="AI2634" s="48" t="str">
        <f t="shared" si="904"/>
        <v/>
      </c>
      <c r="AJ2634" s="48" t="str">
        <f t="shared" si="905"/>
        <v/>
      </c>
      <c r="AK2634" s="52" t="str">
        <f t="shared" si="906"/>
        <v/>
      </c>
      <c r="AL2634" s="52" t="str">
        <f t="shared" si="907"/>
        <v/>
      </c>
      <c r="AM2634" s="48" t="str">
        <f t="shared" si="908"/>
        <v/>
      </c>
      <c r="AN2634" s="48" t="str">
        <f t="shared" si="909"/>
        <v/>
      </c>
      <c r="AP2634" s="18" t="str">
        <f t="shared" si="910"/>
        <v/>
      </c>
      <c r="AQ2634" s="18" t="str">
        <f t="shared" si="911"/>
        <v/>
      </c>
      <c r="AR2634" s="18">
        <v>2.3730000000000001E-2</v>
      </c>
      <c r="AS2634" s="18">
        <f>IF(AF!$D$27="Todos",1,IF(M2634=AF!$D$27,1,0))</f>
        <v>1</v>
      </c>
      <c r="AT2634" s="53">
        <f>IF(AND(E2634=AF!$D$6,OR(LT!M2634=AF!$D$27,AF!$D$27="Todos"),OR(AP2634=AF!$E$8,AQ2634=AF!$E$8)),AR2634+AS2634,0)</f>
        <v>0</v>
      </c>
      <c r="AU2634" s="18" t="str">
        <f t="shared" si="912"/>
        <v/>
      </c>
      <c r="AV2634" s="54" t="str">
        <f t="shared" si="913"/>
        <v/>
      </c>
      <c r="AW2634" s="54" t="str">
        <f t="shared" si="914"/>
        <v/>
      </c>
      <c r="AX2634" s="18" t="str">
        <f t="shared" si="915"/>
        <v/>
      </c>
      <c r="AY2634" s="18" t="str">
        <f t="shared" si="916"/>
        <v/>
      </c>
      <c r="BA2634" s="18">
        <f>IF($E2634=AF!$D$6,IF($M2634="Concluída no prazo",2,IF($M2634="Concluída com atraso",1,0)),0)</f>
        <v>0</v>
      </c>
      <c r="BB2634" s="18">
        <f>IF($E2634=AF!$D$6,IF($M2634="Atrasada",2,IF($M2634="Concluída com atraso",1,0)),0)</f>
        <v>0</v>
      </c>
      <c r="BC2634" s="18">
        <v>2.6280000000000001E-2</v>
      </c>
      <c r="BD2634" s="18">
        <f t="shared" si="923"/>
        <v>2.6280000000000001E-2</v>
      </c>
      <c r="BE2634" s="18">
        <f t="shared" si="923"/>
        <v>2.6280000000000001E-2</v>
      </c>
      <c r="BF2634" s="18" t="str">
        <f t="shared" si="917"/>
        <v/>
      </c>
      <c r="BN2634" s="18" t="str">
        <f t="shared" si="918"/>
        <v>s</v>
      </c>
    </row>
    <row r="2635" spans="3:66" ht="50.1" customHeight="1" thickTop="1" thickBot="1" x14ac:dyDescent="0.3">
      <c r="C2635" s="46"/>
      <c r="D2635" s="46"/>
      <c r="E2635" s="46"/>
      <c r="F2635" s="122"/>
      <c r="G2635" s="122"/>
      <c r="H2635" s="78" t="str">
        <f t="shared" si="919"/>
        <v/>
      </c>
      <c r="I2635" s="78" t="str">
        <f t="shared" si="920"/>
        <v/>
      </c>
      <c r="J2635" s="16"/>
      <c r="K2635" s="46" t="str">
        <f t="shared" si="921"/>
        <v/>
      </c>
      <c r="L2635" s="16"/>
      <c r="M2635" s="16"/>
      <c r="N2635" s="46"/>
      <c r="O2635" s="47" t="str">
        <f t="shared" si="924"/>
        <v/>
      </c>
      <c r="P2635" s="47"/>
      <c r="Q2635" s="48" t="str">
        <f>IFERROR(VLOOKUP(E2635,Funcionários!$C$8:$E$207,3,FALSE),"")</f>
        <v/>
      </c>
      <c r="R2635" s="47"/>
      <c r="S2635" s="49" t="str">
        <f t="shared" si="925"/>
        <v/>
      </c>
      <c r="T2635" s="49">
        <v>2.6290000000000001E-2</v>
      </c>
      <c r="U2635" s="48" t="str">
        <f>IF(Funcionários!C2636=0,"",Funcionários!C2636)</f>
        <v/>
      </c>
      <c r="V2635" s="50">
        <f>IF(U2635="",0,IF(COUNTIFS($E$7:$E$3006,U2635,$I$7:$I$3006,'RC'!$E$6)=0,0,COUNTIFS($M$7:$M$3006,"Concluída no prazo",$E$7:$E$3006,U2635,$I$7:$I$3006,'RC'!$E$6)/COUNTIFS($E$7:$E$3006,U2635,$I$7:$I$3006,'RC'!$E$6)))</f>
        <v>0</v>
      </c>
      <c r="W2635" s="49">
        <f>SUMIFS($J$7:$J$3006,$E$7:$E$3006,U2635,$I$7:$I$3006,'RC'!$E$6)+SUMIFS($L$7:$L$3006,$E$7:$E$3006,U2635,$I$7:$I$3006,'RC'!$E$6)</f>
        <v>0</v>
      </c>
      <c r="X2635" s="48">
        <f>COUNTIFS($E$7:$E$3006,U2635,$I$7:$I$3006,'RC'!$E$6)</f>
        <v>0</v>
      </c>
      <c r="Y2635" s="48"/>
      <c r="Z2635" s="51" t="str">
        <f>IF(AQ2635='RC'!$E$6,AC2635*1000+AD2635,"")</f>
        <v/>
      </c>
      <c r="AA2635" s="51" t="str">
        <f>IF(AB2635="","",IF(AQ2635='RC'!$E$6,AC2635*1000-AD2635,""))</f>
        <v/>
      </c>
      <c r="AB2635" s="48" t="str">
        <f>IFERROR(VLOOKUP(E2635,Funcionários!$C$8:$E$207,3,FALSE),"")</f>
        <v/>
      </c>
      <c r="AC2635" s="50" t="str">
        <f>IF(AB2635="","",IF(COUNTIFS($AB$7:$AB$3006,AB2635,$AQ$7:$AQ$3006,'RC'!$E$6)=0,"",COUNTIFS($M$7:$M$3006,"Concluída no prazo",$AB$7:$AB$3006,AB2635,$AQ$7:$AQ$3006,'RC'!$E$6)/COUNTIFS($AB$7:$AB$3006,AB2635,$AQ$7:$AQ$3006,'RC'!$E$6)))</f>
        <v/>
      </c>
      <c r="AD2635" s="48">
        <f>SUMIF($AQ$7:$AQ$3006,'RC'!$E$6,$J$7:$J$3006)+SUMIF($AQ$7:$AQ$3006,'RC'!$E$6,$L$7:$L$3006)</f>
        <v>21</v>
      </c>
      <c r="AF2635" s="48">
        <v>2.3719999999992001E-2</v>
      </c>
      <c r="AG2635" s="48">
        <f>IF(OR(AQ2635="",AQ2635&lt;&gt;'RC'!$E$6,AB2635&lt;&gt;'RC'!$D$21),0,1)</f>
        <v>0</v>
      </c>
      <c r="AH2635" s="48">
        <f t="shared" si="922"/>
        <v>2.3719999999992001E-2</v>
      </c>
      <c r="AI2635" s="48" t="str">
        <f t="shared" si="904"/>
        <v/>
      </c>
      <c r="AJ2635" s="48" t="str">
        <f t="shared" si="905"/>
        <v/>
      </c>
      <c r="AK2635" s="52" t="str">
        <f t="shared" si="906"/>
        <v/>
      </c>
      <c r="AL2635" s="52" t="str">
        <f t="shared" si="907"/>
        <v/>
      </c>
      <c r="AM2635" s="48" t="str">
        <f t="shared" si="908"/>
        <v/>
      </c>
      <c r="AN2635" s="48" t="str">
        <f t="shared" si="909"/>
        <v/>
      </c>
      <c r="AP2635" s="18" t="str">
        <f t="shared" si="910"/>
        <v/>
      </c>
      <c r="AQ2635" s="18" t="str">
        <f t="shared" si="911"/>
        <v/>
      </c>
      <c r="AR2635" s="18">
        <v>2.3720000000000001E-2</v>
      </c>
      <c r="AS2635" s="18">
        <f>IF(AF!$D$27="Todos",1,IF(M2635=AF!$D$27,1,0))</f>
        <v>1</v>
      </c>
      <c r="AT2635" s="53">
        <f>IF(AND(E2635=AF!$D$6,OR(LT!M2635=AF!$D$27,AF!$D$27="Todos"),OR(AP2635=AF!$E$8,AQ2635=AF!$E$8)),AR2635+AS2635,0)</f>
        <v>0</v>
      </c>
      <c r="AU2635" s="18" t="str">
        <f t="shared" si="912"/>
        <v/>
      </c>
      <c r="AV2635" s="54" t="str">
        <f t="shared" si="913"/>
        <v/>
      </c>
      <c r="AW2635" s="54" t="str">
        <f t="shared" si="914"/>
        <v/>
      </c>
      <c r="AX2635" s="18" t="str">
        <f t="shared" si="915"/>
        <v/>
      </c>
      <c r="AY2635" s="18" t="str">
        <f t="shared" si="916"/>
        <v/>
      </c>
      <c r="BA2635" s="18">
        <f>IF($E2635=AF!$D$6,IF($M2635="Concluída no prazo",2,IF($M2635="Concluída com atraso",1,0)),0)</f>
        <v>0</v>
      </c>
      <c r="BB2635" s="18">
        <f>IF($E2635=AF!$D$6,IF($M2635="Atrasada",2,IF($M2635="Concluída com atraso",1,0)),0)</f>
        <v>0</v>
      </c>
      <c r="BC2635" s="18">
        <v>2.6290000000000001E-2</v>
      </c>
      <c r="BD2635" s="18">
        <f t="shared" si="923"/>
        <v>2.6290000000000001E-2</v>
      </c>
      <c r="BE2635" s="18">
        <f t="shared" si="923"/>
        <v>2.6290000000000001E-2</v>
      </c>
      <c r="BF2635" s="18" t="str">
        <f t="shared" si="917"/>
        <v/>
      </c>
      <c r="BN2635" s="18" t="str">
        <f t="shared" si="918"/>
        <v>s</v>
      </c>
    </row>
    <row r="2636" spans="3:66" ht="50.1" customHeight="1" thickTop="1" thickBot="1" x14ac:dyDescent="0.3">
      <c r="C2636" s="46"/>
      <c r="D2636" s="46"/>
      <c r="E2636" s="46"/>
      <c r="F2636" s="122"/>
      <c r="G2636" s="122"/>
      <c r="H2636" s="78" t="str">
        <f t="shared" si="919"/>
        <v/>
      </c>
      <c r="I2636" s="78" t="str">
        <f t="shared" si="920"/>
        <v/>
      </c>
      <c r="J2636" s="16"/>
      <c r="K2636" s="46" t="str">
        <f t="shared" si="921"/>
        <v/>
      </c>
      <c r="L2636" s="16"/>
      <c r="M2636" s="16"/>
      <c r="N2636" s="46"/>
      <c r="O2636" s="47" t="str">
        <f t="shared" si="924"/>
        <v/>
      </c>
      <c r="P2636" s="47"/>
      <c r="Q2636" s="48" t="str">
        <f>IFERROR(VLOOKUP(E2636,Funcionários!$C$8:$E$207,3,FALSE),"")</f>
        <v/>
      </c>
      <c r="R2636" s="47"/>
      <c r="S2636" s="49" t="str">
        <f t="shared" si="925"/>
        <v/>
      </c>
      <c r="T2636" s="49">
        <v>2.63E-2</v>
      </c>
      <c r="U2636" s="48" t="str">
        <f>IF(Funcionários!C2637=0,"",Funcionários!C2637)</f>
        <v/>
      </c>
      <c r="V2636" s="50">
        <f>IF(U2636="",0,IF(COUNTIFS($E$7:$E$3006,U2636,$I$7:$I$3006,'RC'!$E$6)=0,0,COUNTIFS($M$7:$M$3006,"Concluída no prazo",$E$7:$E$3006,U2636,$I$7:$I$3006,'RC'!$E$6)/COUNTIFS($E$7:$E$3006,U2636,$I$7:$I$3006,'RC'!$E$6)))</f>
        <v>0</v>
      </c>
      <c r="W2636" s="49">
        <f>SUMIFS($J$7:$J$3006,$E$7:$E$3006,U2636,$I$7:$I$3006,'RC'!$E$6)+SUMIFS($L$7:$L$3006,$E$7:$E$3006,U2636,$I$7:$I$3006,'RC'!$E$6)</f>
        <v>0</v>
      </c>
      <c r="X2636" s="48">
        <f>COUNTIFS($E$7:$E$3006,U2636,$I$7:$I$3006,'RC'!$E$6)</f>
        <v>0</v>
      </c>
      <c r="Y2636" s="48"/>
      <c r="Z2636" s="51" t="str">
        <f>IF(AQ2636='RC'!$E$6,AC2636*1000+AD2636,"")</f>
        <v/>
      </c>
      <c r="AA2636" s="51" t="str">
        <f>IF(AB2636="","",IF(AQ2636='RC'!$E$6,AC2636*1000-AD2636,""))</f>
        <v/>
      </c>
      <c r="AB2636" s="48" t="str">
        <f>IFERROR(VLOOKUP(E2636,Funcionários!$C$8:$E$207,3,FALSE),"")</f>
        <v/>
      </c>
      <c r="AC2636" s="50" t="str">
        <f>IF(AB2636="","",IF(COUNTIFS($AB$7:$AB$3006,AB2636,$AQ$7:$AQ$3006,'RC'!$E$6)=0,"",COUNTIFS($M$7:$M$3006,"Concluída no prazo",$AB$7:$AB$3006,AB2636,$AQ$7:$AQ$3006,'RC'!$E$6)/COUNTIFS($AB$7:$AB$3006,AB2636,$AQ$7:$AQ$3006,'RC'!$E$6)))</f>
        <v/>
      </c>
      <c r="AD2636" s="48">
        <f>SUMIF($AQ$7:$AQ$3006,'RC'!$E$6,$J$7:$J$3006)+SUMIF($AQ$7:$AQ$3006,'RC'!$E$6,$L$7:$L$3006)</f>
        <v>21</v>
      </c>
      <c r="AF2636" s="48">
        <v>2.3709999999992001E-2</v>
      </c>
      <c r="AG2636" s="48">
        <f>IF(OR(AQ2636="",AQ2636&lt;&gt;'RC'!$E$6,AB2636&lt;&gt;'RC'!$D$21),0,1)</f>
        <v>0</v>
      </c>
      <c r="AH2636" s="48">
        <f t="shared" si="922"/>
        <v>2.3709999999992001E-2</v>
      </c>
      <c r="AI2636" s="48" t="str">
        <f t="shared" si="904"/>
        <v/>
      </c>
      <c r="AJ2636" s="48" t="str">
        <f t="shared" si="905"/>
        <v/>
      </c>
      <c r="AK2636" s="52" t="str">
        <f t="shared" si="906"/>
        <v/>
      </c>
      <c r="AL2636" s="52" t="str">
        <f t="shared" si="907"/>
        <v/>
      </c>
      <c r="AM2636" s="48" t="str">
        <f t="shared" si="908"/>
        <v/>
      </c>
      <c r="AN2636" s="48" t="str">
        <f t="shared" si="909"/>
        <v/>
      </c>
      <c r="AP2636" s="18" t="str">
        <f t="shared" si="910"/>
        <v/>
      </c>
      <c r="AQ2636" s="18" t="str">
        <f t="shared" si="911"/>
        <v/>
      </c>
      <c r="AR2636" s="18">
        <v>2.3709999999999998E-2</v>
      </c>
      <c r="AS2636" s="18">
        <f>IF(AF!$D$27="Todos",1,IF(M2636=AF!$D$27,1,0))</f>
        <v>1</v>
      </c>
      <c r="AT2636" s="53">
        <f>IF(AND(E2636=AF!$D$6,OR(LT!M2636=AF!$D$27,AF!$D$27="Todos"),OR(AP2636=AF!$E$8,AQ2636=AF!$E$8)),AR2636+AS2636,0)</f>
        <v>0</v>
      </c>
      <c r="AU2636" s="18" t="str">
        <f t="shared" si="912"/>
        <v/>
      </c>
      <c r="AV2636" s="54" t="str">
        <f t="shared" si="913"/>
        <v/>
      </c>
      <c r="AW2636" s="54" t="str">
        <f t="shared" si="914"/>
        <v/>
      </c>
      <c r="AX2636" s="18" t="str">
        <f t="shared" si="915"/>
        <v/>
      </c>
      <c r="AY2636" s="18" t="str">
        <f t="shared" si="916"/>
        <v/>
      </c>
      <c r="BA2636" s="18">
        <f>IF($E2636=AF!$D$6,IF($M2636="Concluída no prazo",2,IF($M2636="Concluída com atraso",1,0)),0)</f>
        <v>0</v>
      </c>
      <c r="BB2636" s="18">
        <f>IF($E2636=AF!$D$6,IF($M2636="Atrasada",2,IF($M2636="Concluída com atraso",1,0)),0)</f>
        <v>0</v>
      </c>
      <c r="BC2636" s="18">
        <v>2.63E-2</v>
      </c>
      <c r="BD2636" s="18">
        <f t="shared" si="923"/>
        <v>2.63E-2</v>
      </c>
      <c r="BE2636" s="18">
        <f t="shared" si="923"/>
        <v>2.63E-2</v>
      </c>
      <c r="BF2636" s="18" t="str">
        <f t="shared" si="917"/>
        <v/>
      </c>
      <c r="BN2636" s="18" t="str">
        <f t="shared" si="918"/>
        <v>s</v>
      </c>
    </row>
    <row r="2637" spans="3:66" ht="50.1" customHeight="1" thickTop="1" thickBot="1" x14ac:dyDescent="0.3">
      <c r="C2637" s="46"/>
      <c r="D2637" s="46"/>
      <c r="E2637" s="46"/>
      <c r="F2637" s="122"/>
      <c r="G2637" s="122"/>
      <c r="H2637" s="78" t="str">
        <f t="shared" si="919"/>
        <v/>
      </c>
      <c r="I2637" s="78" t="str">
        <f t="shared" si="920"/>
        <v/>
      </c>
      <c r="J2637" s="16"/>
      <c r="K2637" s="46" t="str">
        <f t="shared" si="921"/>
        <v/>
      </c>
      <c r="L2637" s="16"/>
      <c r="M2637" s="16"/>
      <c r="N2637" s="46"/>
      <c r="O2637" s="47" t="str">
        <f t="shared" si="924"/>
        <v/>
      </c>
      <c r="P2637" s="47"/>
      <c r="Q2637" s="48" t="str">
        <f>IFERROR(VLOOKUP(E2637,Funcionários!$C$8:$E$207,3,FALSE),"")</f>
        <v/>
      </c>
      <c r="R2637" s="47"/>
      <c r="S2637" s="49" t="str">
        <f t="shared" si="925"/>
        <v/>
      </c>
      <c r="T2637" s="49">
        <v>2.631E-2</v>
      </c>
      <c r="U2637" s="48" t="str">
        <f>IF(Funcionários!C2638=0,"",Funcionários!C2638)</f>
        <v/>
      </c>
      <c r="V2637" s="50">
        <f>IF(U2637="",0,IF(COUNTIFS($E$7:$E$3006,U2637,$I$7:$I$3006,'RC'!$E$6)=0,0,COUNTIFS($M$7:$M$3006,"Concluída no prazo",$E$7:$E$3006,U2637,$I$7:$I$3006,'RC'!$E$6)/COUNTIFS($E$7:$E$3006,U2637,$I$7:$I$3006,'RC'!$E$6)))</f>
        <v>0</v>
      </c>
      <c r="W2637" s="49">
        <f>SUMIFS($J$7:$J$3006,$E$7:$E$3006,U2637,$I$7:$I$3006,'RC'!$E$6)+SUMIFS($L$7:$L$3006,$E$7:$E$3006,U2637,$I$7:$I$3006,'RC'!$E$6)</f>
        <v>0</v>
      </c>
      <c r="X2637" s="48">
        <f>COUNTIFS($E$7:$E$3006,U2637,$I$7:$I$3006,'RC'!$E$6)</f>
        <v>0</v>
      </c>
      <c r="Y2637" s="48"/>
      <c r="Z2637" s="51" t="str">
        <f>IF(AQ2637='RC'!$E$6,AC2637*1000+AD2637,"")</f>
        <v/>
      </c>
      <c r="AA2637" s="51" t="str">
        <f>IF(AB2637="","",IF(AQ2637='RC'!$E$6,AC2637*1000-AD2637,""))</f>
        <v/>
      </c>
      <c r="AB2637" s="48" t="str">
        <f>IFERROR(VLOOKUP(E2637,Funcionários!$C$8:$E$207,3,FALSE),"")</f>
        <v/>
      </c>
      <c r="AC2637" s="50" t="str">
        <f>IF(AB2637="","",IF(COUNTIFS($AB$7:$AB$3006,AB2637,$AQ$7:$AQ$3006,'RC'!$E$6)=0,"",COUNTIFS($M$7:$M$3006,"Concluída no prazo",$AB$7:$AB$3006,AB2637,$AQ$7:$AQ$3006,'RC'!$E$6)/COUNTIFS($AB$7:$AB$3006,AB2637,$AQ$7:$AQ$3006,'RC'!$E$6)))</f>
        <v/>
      </c>
      <c r="AD2637" s="48">
        <f>SUMIF($AQ$7:$AQ$3006,'RC'!$E$6,$J$7:$J$3006)+SUMIF($AQ$7:$AQ$3006,'RC'!$E$6,$L$7:$L$3006)</f>
        <v>21</v>
      </c>
      <c r="AF2637" s="48">
        <v>2.3699999999991901E-2</v>
      </c>
      <c r="AG2637" s="48">
        <f>IF(OR(AQ2637="",AQ2637&lt;&gt;'RC'!$E$6,AB2637&lt;&gt;'RC'!$D$21),0,1)</f>
        <v>0</v>
      </c>
      <c r="AH2637" s="48">
        <f t="shared" si="922"/>
        <v>2.3699999999991901E-2</v>
      </c>
      <c r="AI2637" s="48" t="str">
        <f t="shared" si="904"/>
        <v/>
      </c>
      <c r="AJ2637" s="48" t="str">
        <f t="shared" si="905"/>
        <v/>
      </c>
      <c r="AK2637" s="52" t="str">
        <f t="shared" si="906"/>
        <v/>
      </c>
      <c r="AL2637" s="52" t="str">
        <f t="shared" si="907"/>
        <v/>
      </c>
      <c r="AM2637" s="48" t="str">
        <f t="shared" si="908"/>
        <v/>
      </c>
      <c r="AN2637" s="48" t="str">
        <f t="shared" si="909"/>
        <v/>
      </c>
      <c r="AP2637" s="18" t="str">
        <f t="shared" si="910"/>
        <v/>
      </c>
      <c r="AQ2637" s="18" t="str">
        <f t="shared" si="911"/>
        <v/>
      </c>
      <c r="AR2637" s="18">
        <v>2.3699999999999999E-2</v>
      </c>
      <c r="AS2637" s="18">
        <f>IF(AF!$D$27="Todos",1,IF(M2637=AF!$D$27,1,0))</f>
        <v>1</v>
      </c>
      <c r="AT2637" s="53">
        <f>IF(AND(E2637=AF!$D$6,OR(LT!M2637=AF!$D$27,AF!$D$27="Todos"),OR(AP2637=AF!$E$8,AQ2637=AF!$E$8)),AR2637+AS2637,0)</f>
        <v>0</v>
      </c>
      <c r="AU2637" s="18" t="str">
        <f t="shared" si="912"/>
        <v/>
      </c>
      <c r="AV2637" s="54" t="str">
        <f t="shared" si="913"/>
        <v/>
      </c>
      <c r="AW2637" s="54" t="str">
        <f t="shared" si="914"/>
        <v/>
      </c>
      <c r="AX2637" s="18" t="str">
        <f t="shared" si="915"/>
        <v/>
      </c>
      <c r="AY2637" s="18" t="str">
        <f t="shared" si="916"/>
        <v/>
      </c>
      <c r="BA2637" s="18">
        <f>IF($E2637=AF!$D$6,IF($M2637="Concluída no prazo",2,IF($M2637="Concluída com atraso",1,0)),0)</f>
        <v>0</v>
      </c>
      <c r="BB2637" s="18">
        <f>IF($E2637=AF!$D$6,IF($M2637="Atrasada",2,IF($M2637="Concluída com atraso",1,0)),0)</f>
        <v>0</v>
      </c>
      <c r="BC2637" s="18">
        <v>2.631E-2</v>
      </c>
      <c r="BD2637" s="18">
        <f t="shared" si="923"/>
        <v>2.631E-2</v>
      </c>
      <c r="BE2637" s="18">
        <f t="shared" si="923"/>
        <v>2.631E-2</v>
      </c>
      <c r="BF2637" s="18" t="str">
        <f t="shared" si="917"/>
        <v/>
      </c>
      <c r="BN2637" s="18" t="str">
        <f t="shared" si="918"/>
        <v>s</v>
      </c>
    </row>
    <row r="2638" spans="3:66" ht="50.1" customHeight="1" thickTop="1" thickBot="1" x14ac:dyDescent="0.3">
      <c r="C2638" s="46"/>
      <c r="D2638" s="46"/>
      <c r="E2638" s="46"/>
      <c r="F2638" s="122"/>
      <c r="G2638" s="122"/>
      <c r="H2638" s="78" t="str">
        <f t="shared" si="919"/>
        <v/>
      </c>
      <c r="I2638" s="78" t="str">
        <f t="shared" si="920"/>
        <v/>
      </c>
      <c r="J2638" s="16"/>
      <c r="K2638" s="46" t="str">
        <f t="shared" si="921"/>
        <v/>
      </c>
      <c r="L2638" s="16"/>
      <c r="M2638" s="16"/>
      <c r="N2638" s="46"/>
      <c r="O2638" s="47" t="str">
        <f t="shared" si="924"/>
        <v/>
      </c>
      <c r="P2638" s="47"/>
      <c r="Q2638" s="48" t="str">
        <f>IFERROR(VLOOKUP(E2638,Funcionários!$C$8:$E$207,3,FALSE),"")</f>
        <v/>
      </c>
      <c r="R2638" s="47"/>
      <c r="S2638" s="49" t="str">
        <f t="shared" si="925"/>
        <v/>
      </c>
      <c r="T2638" s="49">
        <v>2.632E-2</v>
      </c>
      <c r="U2638" s="48" t="str">
        <f>IF(Funcionários!C2639=0,"",Funcionários!C2639)</f>
        <v/>
      </c>
      <c r="V2638" s="50">
        <f>IF(U2638="",0,IF(COUNTIFS($E$7:$E$3006,U2638,$I$7:$I$3006,'RC'!$E$6)=0,0,COUNTIFS($M$7:$M$3006,"Concluída no prazo",$E$7:$E$3006,U2638,$I$7:$I$3006,'RC'!$E$6)/COUNTIFS($E$7:$E$3006,U2638,$I$7:$I$3006,'RC'!$E$6)))</f>
        <v>0</v>
      </c>
      <c r="W2638" s="49">
        <f>SUMIFS($J$7:$J$3006,$E$7:$E$3006,U2638,$I$7:$I$3006,'RC'!$E$6)+SUMIFS($L$7:$L$3006,$E$7:$E$3006,U2638,$I$7:$I$3006,'RC'!$E$6)</f>
        <v>0</v>
      </c>
      <c r="X2638" s="48">
        <f>COUNTIFS($E$7:$E$3006,U2638,$I$7:$I$3006,'RC'!$E$6)</f>
        <v>0</v>
      </c>
      <c r="Y2638" s="48"/>
      <c r="Z2638" s="51" t="str">
        <f>IF(AQ2638='RC'!$E$6,AC2638*1000+AD2638,"")</f>
        <v/>
      </c>
      <c r="AA2638" s="51" t="str">
        <f>IF(AB2638="","",IF(AQ2638='RC'!$E$6,AC2638*1000-AD2638,""))</f>
        <v/>
      </c>
      <c r="AB2638" s="48" t="str">
        <f>IFERROR(VLOOKUP(E2638,Funcionários!$C$8:$E$207,3,FALSE),"")</f>
        <v/>
      </c>
      <c r="AC2638" s="50" t="str">
        <f>IF(AB2638="","",IF(COUNTIFS($AB$7:$AB$3006,AB2638,$AQ$7:$AQ$3006,'RC'!$E$6)=0,"",COUNTIFS($M$7:$M$3006,"Concluída no prazo",$AB$7:$AB$3006,AB2638,$AQ$7:$AQ$3006,'RC'!$E$6)/COUNTIFS($AB$7:$AB$3006,AB2638,$AQ$7:$AQ$3006,'RC'!$E$6)))</f>
        <v/>
      </c>
      <c r="AD2638" s="48">
        <f>SUMIF($AQ$7:$AQ$3006,'RC'!$E$6,$J$7:$J$3006)+SUMIF($AQ$7:$AQ$3006,'RC'!$E$6,$L$7:$L$3006)</f>
        <v>21</v>
      </c>
      <c r="AF2638" s="48">
        <v>2.3689999999991902E-2</v>
      </c>
      <c r="AG2638" s="48">
        <f>IF(OR(AQ2638="",AQ2638&lt;&gt;'RC'!$E$6,AB2638&lt;&gt;'RC'!$D$21),0,1)</f>
        <v>0</v>
      </c>
      <c r="AH2638" s="48">
        <f t="shared" si="922"/>
        <v>2.3689999999991902E-2</v>
      </c>
      <c r="AI2638" s="48" t="str">
        <f t="shared" si="904"/>
        <v/>
      </c>
      <c r="AJ2638" s="48" t="str">
        <f t="shared" si="905"/>
        <v/>
      </c>
      <c r="AK2638" s="52" t="str">
        <f t="shared" si="906"/>
        <v/>
      </c>
      <c r="AL2638" s="52" t="str">
        <f t="shared" si="907"/>
        <v/>
      </c>
      <c r="AM2638" s="48" t="str">
        <f t="shared" si="908"/>
        <v/>
      </c>
      <c r="AN2638" s="48" t="str">
        <f t="shared" si="909"/>
        <v/>
      </c>
      <c r="AP2638" s="18" t="str">
        <f t="shared" si="910"/>
        <v/>
      </c>
      <c r="AQ2638" s="18" t="str">
        <f t="shared" si="911"/>
        <v/>
      </c>
      <c r="AR2638" s="18">
        <v>2.3689999999999999E-2</v>
      </c>
      <c r="AS2638" s="18">
        <f>IF(AF!$D$27="Todos",1,IF(M2638=AF!$D$27,1,0))</f>
        <v>1</v>
      </c>
      <c r="AT2638" s="53">
        <f>IF(AND(E2638=AF!$D$6,OR(LT!M2638=AF!$D$27,AF!$D$27="Todos"),OR(AP2638=AF!$E$8,AQ2638=AF!$E$8)),AR2638+AS2638,0)</f>
        <v>0</v>
      </c>
      <c r="AU2638" s="18" t="str">
        <f t="shared" si="912"/>
        <v/>
      </c>
      <c r="AV2638" s="54" t="str">
        <f t="shared" si="913"/>
        <v/>
      </c>
      <c r="AW2638" s="54" t="str">
        <f t="shared" si="914"/>
        <v/>
      </c>
      <c r="AX2638" s="18" t="str">
        <f t="shared" si="915"/>
        <v/>
      </c>
      <c r="AY2638" s="18" t="str">
        <f t="shared" si="916"/>
        <v/>
      </c>
      <c r="BA2638" s="18">
        <f>IF($E2638=AF!$D$6,IF($M2638="Concluída no prazo",2,IF($M2638="Concluída com atraso",1,0)),0)</f>
        <v>0</v>
      </c>
      <c r="BB2638" s="18">
        <f>IF($E2638=AF!$D$6,IF($M2638="Atrasada",2,IF($M2638="Concluída com atraso",1,0)),0)</f>
        <v>0</v>
      </c>
      <c r="BC2638" s="18">
        <v>2.632E-2</v>
      </c>
      <c r="BD2638" s="18">
        <f t="shared" si="923"/>
        <v>2.632E-2</v>
      </c>
      <c r="BE2638" s="18">
        <f t="shared" si="923"/>
        <v>2.632E-2</v>
      </c>
      <c r="BF2638" s="18" t="str">
        <f t="shared" si="917"/>
        <v/>
      </c>
      <c r="BN2638" s="18" t="str">
        <f t="shared" si="918"/>
        <v>s</v>
      </c>
    </row>
    <row r="2639" spans="3:66" ht="50.1" customHeight="1" thickTop="1" thickBot="1" x14ac:dyDescent="0.3">
      <c r="C2639" s="46"/>
      <c r="D2639" s="46"/>
      <c r="E2639" s="46"/>
      <c r="F2639" s="122"/>
      <c r="G2639" s="122"/>
      <c r="H2639" s="78" t="str">
        <f t="shared" si="919"/>
        <v/>
      </c>
      <c r="I2639" s="78" t="str">
        <f t="shared" si="920"/>
        <v/>
      </c>
      <c r="J2639" s="16"/>
      <c r="K2639" s="46" t="str">
        <f t="shared" si="921"/>
        <v/>
      </c>
      <c r="L2639" s="16"/>
      <c r="M2639" s="16"/>
      <c r="N2639" s="46"/>
      <c r="O2639" s="47" t="str">
        <f t="shared" si="924"/>
        <v/>
      </c>
      <c r="P2639" s="47"/>
      <c r="Q2639" s="48" t="str">
        <f>IFERROR(VLOOKUP(E2639,Funcionários!$C$8:$E$207,3,FALSE),"")</f>
        <v/>
      </c>
      <c r="R2639" s="47"/>
      <c r="S2639" s="49" t="str">
        <f t="shared" si="925"/>
        <v/>
      </c>
      <c r="T2639" s="49">
        <v>2.6329999999999999E-2</v>
      </c>
      <c r="U2639" s="48" t="str">
        <f>IF(Funcionários!C2640=0,"",Funcionários!C2640)</f>
        <v/>
      </c>
      <c r="V2639" s="50">
        <f>IF(U2639="",0,IF(COUNTIFS($E$7:$E$3006,U2639,$I$7:$I$3006,'RC'!$E$6)=0,0,COUNTIFS($M$7:$M$3006,"Concluída no prazo",$E$7:$E$3006,U2639,$I$7:$I$3006,'RC'!$E$6)/COUNTIFS($E$7:$E$3006,U2639,$I$7:$I$3006,'RC'!$E$6)))</f>
        <v>0</v>
      </c>
      <c r="W2639" s="49">
        <f>SUMIFS($J$7:$J$3006,$E$7:$E$3006,U2639,$I$7:$I$3006,'RC'!$E$6)+SUMIFS($L$7:$L$3006,$E$7:$E$3006,U2639,$I$7:$I$3006,'RC'!$E$6)</f>
        <v>0</v>
      </c>
      <c r="X2639" s="48">
        <f>COUNTIFS($E$7:$E$3006,U2639,$I$7:$I$3006,'RC'!$E$6)</f>
        <v>0</v>
      </c>
      <c r="Y2639" s="48"/>
      <c r="Z2639" s="51" t="str">
        <f>IF(AQ2639='RC'!$E$6,AC2639*1000+AD2639,"")</f>
        <v/>
      </c>
      <c r="AA2639" s="51" t="str">
        <f>IF(AB2639="","",IF(AQ2639='RC'!$E$6,AC2639*1000-AD2639,""))</f>
        <v/>
      </c>
      <c r="AB2639" s="48" t="str">
        <f>IFERROR(VLOOKUP(E2639,Funcionários!$C$8:$E$207,3,FALSE),"")</f>
        <v/>
      </c>
      <c r="AC2639" s="50" t="str">
        <f>IF(AB2639="","",IF(COUNTIFS($AB$7:$AB$3006,AB2639,$AQ$7:$AQ$3006,'RC'!$E$6)=0,"",COUNTIFS($M$7:$M$3006,"Concluída no prazo",$AB$7:$AB$3006,AB2639,$AQ$7:$AQ$3006,'RC'!$E$6)/COUNTIFS($AB$7:$AB$3006,AB2639,$AQ$7:$AQ$3006,'RC'!$E$6)))</f>
        <v/>
      </c>
      <c r="AD2639" s="48">
        <f>SUMIF($AQ$7:$AQ$3006,'RC'!$E$6,$J$7:$J$3006)+SUMIF($AQ$7:$AQ$3006,'RC'!$E$6,$L$7:$L$3006)</f>
        <v>21</v>
      </c>
      <c r="AF2639" s="48">
        <v>2.3679999999991899E-2</v>
      </c>
      <c r="AG2639" s="48">
        <f>IF(OR(AQ2639="",AQ2639&lt;&gt;'RC'!$E$6,AB2639&lt;&gt;'RC'!$D$21),0,1)</f>
        <v>0</v>
      </c>
      <c r="AH2639" s="48">
        <f t="shared" si="922"/>
        <v>2.3679999999991899E-2</v>
      </c>
      <c r="AI2639" s="48" t="str">
        <f t="shared" si="904"/>
        <v/>
      </c>
      <c r="AJ2639" s="48" t="str">
        <f t="shared" si="905"/>
        <v/>
      </c>
      <c r="AK2639" s="52" t="str">
        <f t="shared" si="906"/>
        <v/>
      </c>
      <c r="AL2639" s="52" t="str">
        <f t="shared" si="907"/>
        <v/>
      </c>
      <c r="AM2639" s="48" t="str">
        <f t="shared" si="908"/>
        <v/>
      </c>
      <c r="AN2639" s="48" t="str">
        <f t="shared" si="909"/>
        <v/>
      </c>
      <c r="AP2639" s="18" t="str">
        <f t="shared" si="910"/>
        <v/>
      </c>
      <c r="AQ2639" s="18" t="str">
        <f t="shared" si="911"/>
        <v/>
      </c>
      <c r="AR2639" s="18">
        <v>2.368E-2</v>
      </c>
      <c r="AS2639" s="18">
        <f>IF(AF!$D$27="Todos",1,IF(M2639=AF!$D$27,1,0))</f>
        <v>1</v>
      </c>
      <c r="AT2639" s="53">
        <f>IF(AND(E2639=AF!$D$6,OR(LT!M2639=AF!$D$27,AF!$D$27="Todos"),OR(AP2639=AF!$E$8,AQ2639=AF!$E$8)),AR2639+AS2639,0)</f>
        <v>0</v>
      </c>
      <c r="AU2639" s="18" t="str">
        <f t="shared" si="912"/>
        <v/>
      </c>
      <c r="AV2639" s="54" t="str">
        <f t="shared" si="913"/>
        <v/>
      </c>
      <c r="AW2639" s="54" t="str">
        <f t="shared" si="914"/>
        <v/>
      </c>
      <c r="AX2639" s="18" t="str">
        <f t="shared" si="915"/>
        <v/>
      </c>
      <c r="AY2639" s="18" t="str">
        <f t="shared" si="916"/>
        <v/>
      </c>
      <c r="BA2639" s="18">
        <f>IF($E2639=AF!$D$6,IF($M2639="Concluída no prazo",2,IF($M2639="Concluída com atraso",1,0)),0)</f>
        <v>0</v>
      </c>
      <c r="BB2639" s="18">
        <f>IF($E2639=AF!$D$6,IF($M2639="Atrasada",2,IF($M2639="Concluída com atraso",1,0)),0)</f>
        <v>0</v>
      </c>
      <c r="BC2639" s="18">
        <v>2.6329999999999999E-2</v>
      </c>
      <c r="BD2639" s="18">
        <f t="shared" si="923"/>
        <v>2.6329999999999999E-2</v>
      </c>
      <c r="BE2639" s="18">
        <f t="shared" si="923"/>
        <v>2.6329999999999999E-2</v>
      </c>
      <c r="BF2639" s="18" t="str">
        <f t="shared" si="917"/>
        <v/>
      </c>
      <c r="BN2639" s="18" t="str">
        <f t="shared" si="918"/>
        <v>s</v>
      </c>
    </row>
    <row r="2640" spans="3:66" ht="50.1" customHeight="1" thickTop="1" thickBot="1" x14ac:dyDescent="0.3">
      <c r="C2640" s="46"/>
      <c r="D2640" s="46"/>
      <c r="E2640" s="46"/>
      <c r="F2640" s="122"/>
      <c r="G2640" s="122"/>
      <c r="H2640" s="78" t="str">
        <f t="shared" si="919"/>
        <v/>
      </c>
      <c r="I2640" s="78" t="str">
        <f t="shared" si="920"/>
        <v/>
      </c>
      <c r="J2640" s="16"/>
      <c r="K2640" s="46" t="str">
        <f t="shared" si="921"/>
        <v/>
      </c>
      <c r="L2640" s="16"/>
      <c r="M2640" s="16"/>
      <c r="N2640" s="46"/>
      <c r="O2640" s="47" t="str">
        <f t="shared" si="924"/>
        <v/>
      </c>
      <c r="P2640" s="47"/>
      <c r="Q2640" s="48" t="str">
        <f>IFERROR(VLOOKUP(E2640,Funcionários!$C$8:$E$207,3,FALSE),"")</f>
        <v/>
      </c>
      <c r="R2640" s="47"/>
      <c r="S2640" s="49" t="str">
        <f t="shared" si="925"/>
        <v/>
      </c>
      <c r="T2640" s="49">
        <v>2.6339999999999999E-2</v>
      </c>
      <c r="U2640" s="48" t="str">
        <f>IF(Funcionários!C2641=0,"",Funcionários!C2641)</f>
        <v/>
      </c>
      <c r="V2640" s="50">
        <f>IF(U2640="",0,IF(COUNTIFS($E$7:$E$3006,U2640,$I$7:$I$3006,'RC'!$E$6)=0,0,COUNTIFS($M$7:$M$3006,"Concluída no prazo",$E$7:$E$3006,U2640,$I$7:$I$3006,'RC'!$E$6)/COUNTIFS($E$7:$E$3006,U2640,$I$7:$I$3006,'RC'!$E$6)))</f>
        <v>0</v>
      </c>
      <c r="W2640" s="49">
        <f>SUMIFS($J$7:$J$3006,$E$7:$E$3006,U2640,$I$7:$I$3006,'RC'!$E$6)+SUMIFS($L$7:$L$3006,$E$7:$E$3006,U2640,$I$7:$I$3006,'RC'!$E$6)</f>
        <v>0</v>
      </c>
      <c r="X2640" s="48">
        <f>COUNTIFS($E$7:$E$3006,U2640,$I$7:$I$3006,'RC'!$E$6)</f>
        <v>0</v>
      </c>
      <c r="Y2640" s="48"/>
      <c r="Z2640" s="51" t="str">
        <f>IF(AQ2640='RC'!$E$6,AC2640*1000+AD2640,"")</f>
        <v/>
      </c>
      <c r="AA2640" s="51" t="str">
        <f>IF(AB2640="","",IF(AQ2640='RC'!$E$6,AC2640*1000-AD2640,""))</f>
        <v/>
      </c>
      <c r="AB2640" s="48" t="str">
        <f>IFERROR(VLOOKUP(E2640,Funcionários!$C$8:$E$207,3,FALSE),"")</f>
        <v/>
      </c>
      <c r="AC2640" s="50" t="str">
        <f>IF(AB2640="","",IF(COUNTIFS($AB$7:$AB$3006,AB2640,$AQ$7:$AQ$3006,'RC'!$E$6)=0,"",COUNTIFS($M$7:$M$3006,"Concluída no prazo",$AB$7:$AB$3006,AB2640,$AQ$7:$AQ$3006,'RC'!$E$6)/COUNTIFS($AB$7:$AB$3006,AB2640,$AQ$7:$AQ$3006,'RC'!$E$6)))</f>
        <v/>
      </c>
      <c r="AD2640" s="48">
        <f>SUMIF($AQ$7:$AQ$3006,'RC'!$E$6,$J$7:$J$3006)+SUMIF($AQ$7:$AQ$3006,'RC'!$E$6,$L$7:$L$3006)</f>
        <v>21</v>
      </c>
      <c r="AF2640" s="48">
        <v>2.3669999999991899E-2</v>
      </c>
      <c r="AG2640" s="48">
        <f>IF(OR(AQ2640="",AQ2640&lt;&gt;'RC'!$E$6,AB2640&lt;&gt;'RC'!$D$21),0,1)</f>
        <v>0</v>
      </c>
      <c r="AH2640" s="48">
        <f t="shared" si="922"/>
        <v>2.3669999999991899E-2</v>
      </c>
      <c r="AI2640" s="48" t="str">
        <f t="shared" si="904"/>
        <v/>
      </c>
      <c r="AJ2640" s="48" t="str">
        <f t="shared" si="905"/>
        <v/>
      </c>
      <c r="AK2640" s="52" t="str">
        <f t="shared" si="906"/>
        <v/>
      </c>
      <c r="AL2640" s="52" t="str">
        <f t="shared" si="907"/>
        <v/>
      </c>
      <c r="AM2640" s="48" t="str">
        <f t="shared" si="908"/>
        <v/>
      </c>
      <c r="AN2640" s="48" t="str">
        <f t="shared" si="909"/>
        <v/>
      </c>
      <c r="AP2640" s="18" t="str">
        <f t="shared" si="910"/>
        <v/>
      </c>
      <c r="AQ2640" s="18" t="str">
        <f t="shared" si="911"/>
        <v/>
      </c>
      <c r="AR2640" s="18">
        <v>2.367E-2</v>
      </c>
      <c r="AS2640" s="18">
        <f>IF(AF!$D$27="Todos",1,IF(M2640=AF!$D$27,1,0))</f>
        <v>1</v>
      </c>
      <c r="AT2640" s="53">
        <f>IF(AND(E2640=AF!$D$6,OR(LT!M2640=AF!$D$27,AF!$D$27="Todos"),OR(AP2640=AF!$E$8,AQ2640=AF!$E$8)),AR2640+AS2640,0)</f>
        <v>0</v>
      </c>
      <c r="AU2640" s="18" t="str">
        <f t="shared" si="912"/>
        <v/>
      </c>
      <c r="AV2640" s="54" t="str">
        <f t="shared" si="913"/>
        <v/>
      </c>
      <c r="AW2640" s="54" t="str">
        <f t="shared" si="914"/>
        <v/>
      </c>
      <c r="AX2640" s="18" t="str">
        <f t="shared" si="915"/>
        <v/>
      </c>
      <c r="AY2640" s="18" t="str">
        <f t="shared" si="916"/>
        <v/>
      </c>
      <c r="BA2640" s="18">
        <f>IF($E2640=AF!$D$6,IF($M2640="Concluída no prazo",2,IF($M2640="Concluída com atraso",1,0)),0)</f>
        <v>0</v>
      </c>
      <c r="BB2640" s="18">
        <f>IF($E2640=AF!$D$6,IF($M2640="Atrasada",2,IF($M2640="Concluída com atraso",1,0)),0)</f>
        <v>0</v>
      </c>
      <c r="BC2640" s="18">
        <v>2.6339999999999999E-2</v>
      </c>
      <c r="BD2640" s="18">
        <f t="shared" si="923"/>
        <v>2.6339999999999999E-2</v>
      </c>
      <c r="BE2640" s="18">
        <f t="shared" si="923"/>
        <v>2.6339999999999999E-2</v>
      </c>
      <c r="BF2640" s="18" t="str">
        <f t="shared" si="917"/>
        <v/>
      </c>
      <c r="BN2640" s="18" t="str">
        <f t="shared" si="918"/>
        <v>s</v>
      </c>
    </row>
    <row r="2641" spans="3:66" ht="50.1" customHeight="1" thickTop="1" thickBot="1" x14ac:dyDescent="0.3">
      <c r="C2641" s="46"/>
      <c r="D2641" s="46"/>
      <c r="E2641" s="46"/>
      <c r="F2641" s="122"/>
      <c r="G2641" s="122"/>
      <c r="H2641" s="78" t="str">
        <f t="shared" si="919"/>
        <v/>
      </c>
      <c r="I2641" s="78" t="str">
        <f t="shared" si="920"/>
        <v/>
      </c>
      <c r="J2641" s="16"/>
      <c r="K2641" s="46" t="str">
        <f t="shared" si="921"/>
        <v/>
      </c>
      <c r="L2641" s="16"/>
      <c r="M2641" s="16"/>
      <c r="N2641" s="46"/>
      <c r="O2641" s="47" t="str">
        <f t="shared" si="924"/>
        <v/>
      </c>
      <c r="P2641" s="47"/>
      <c r="Q2641" s="48" t="str">
        <f>IFERROR(VLOOKUP(E2641,Funcionários!$C$8:$E$207,3,FALSE),"")</f>
        <v/>
      </c>
      <c r="R2641" s="47"/>
      <c r="S2641" s="49" t="str">
        <f t="shared" si="925"/>
        <v/>
      </c>
      <c r="T2641" s="49">
        <v>2.6349999999999998E-2</v>
      </c>
      <c r="U2641" s="48" t="str">
        <f>IF(Funcionários!C2642=0,"",Funcionários!C2642)</f>
        <v/>
      </c>
      <c r="V2641" s="50">
        <f>IF(U2641="",0,IF(COUNTIFS($E$7:$E$3006,U2641,$I$7:$I$3006,'RC'!$E$6)=0,0,COUNTIFS($M$7:$M$3006,"Concluída no prazo",$E$7:$E$3006,U2641,$I$7:$I$3006,'RC'!$E$6)/COUNTIFS($E$7:$E$3006,U2641,$I$7:$I$3006,'RC'!$E$6)))</f>
        <v>0</v>
      </c>
      <c r="W2641" s="49">
        <f>SUMIFS($J$7:$J$3006,$E$7:$E$3006,U2641,$I$7:$I$3006,'RC'!$E$6)+SUMIFS($L$7:$L$3006,$E$7:$E$3006,U2641,$I$7:$I$3006,'RC'!$E$6)</f>
        <v>0</v>
      </c>
      <c r="X2641" s="48">
        <f>COUNTIFS($E$7:$E$3006,U2641,$I$7:$I$3006,'RC'!$E$6)</f>
        <v>0</v>
      </c>
      <c r="Y2641" s="48"/>
      <c r="Z2641" s="51" t="str">
        <f>IF(AQ2641='RC'!$E$6,AC2641*1000+AD2641,"")</f>
        <v/>
      </c>
      <c r="AA2641" s="51" t="str">
        <f>IF(AB2641="","",IF(AQ2641='RC'!$E$6,AC2641*1000-AD2641,""))</f>
        <v/>
      </c>
      <c r="AB2641" s="48" t="str">
        <f>IFERROR(VLOOKUP(E2641,Funcionários!$C$8:$E$207,3,FALSE),"")</f>
        <v/>
      </c>
      <c r="AC2641" s="50" t="str">
        <f>IF(AB2641="","",IF(COUNTIFS($AB$7:$AB$3006,AB2641,$AQ$7:$AQ$3006,'RC'!$E$6)=0,"",COUNTIFS($M$7:$M$3006,"Concluída no prazo",$AB$7:$AB$3006,AB2641,$AQ$7:$AQ$3006,'RC'!$E$6)/COUNTIFS($AB$7:$AB$3006,AB2641,$AQ$7:$AQ$3006,'RC'!$E$6)))</f>
        <v/>
      </c>
      <c r="AD2641" s="48">
        <f>SUMIF($AQ$7:$AQ$3006,'RC'!$E$6,$J$7:$J$3006)+SUMIF($AQ$7:$AQ$3006,'RC'!$E$6,$L$7:$L$3006)</f>
        <v>21</v>
      </c>
      <c r="AF2641" s="48">
        <v>2.3659999999991899E-2</v>
      </c>
      <c r="AG2641" s="48">
        <f>IF(OR(AQ2641="",AQ2641&lt;&gt;'RC'!$E$6,AB2641&lt;&gt;'RC'!$D$21),0,1)</f>
        <v>0</v>
      </c>
      <c r="AH2641" s="48">
        <f t="shared" si="922"/>
        <v>2.3659999999991899E-2</v>
      </c>
      <c r="AI2641" s="48" t="str">
        <f t="shared" si="904"/>
        <v/>
      </c>
      <c r="AJ2641" s="48" t="str">
        <f t="shared" si="905"/>
        <v/>
      </c>
      <c r="AK2641" s="52" t="str">
        <f t="shared" si="906"/>
        <v/>
      </c>
      <c r="AL2641" s="52" t="str">
        <f t="shared" si="907"/>
        <v/>
      </c>
      <c r="AM2641" s="48" t="str">
        <f t="shared" si="908"/>
        <v/>
      </c>
      <c r="AN2641" s="48" t="str">
        <f t="shared" si="909"/>
        <v/>
      </c>
      <c r="AP2641" s="18" t="str">
        <f t="shared" si="910"/>
        <v/>
      </c>
      <c r="AQ2641" s="18" t="str">
        <f t="shared" si="911"/>
        <v/>
      </c>
      <c r="AR2641" s="18">
        <v>2.366E-2</v>
      </c>
      <c r="AS2641" s="18">
        <f>IF(AF!$D$27="Todos",1,IF(M2641=AF!$D$27,1,0))</f>
        <v>1</v>
      </c>
      <c r="AT2641" s="53">
        <f>IF(AND(E2641=AF!$D$6,OR(LT!M2641=AF!$D$27,AF!$D$27="Todos"),OR(AP2641=AF!$E$8,AQ2641=AF!$E$8)),AR2641+AS2641,0)</f>
        <v>0</v>
      </c>
      <c r="AU2641" s="18" t="str">
        <f t="shared" si="912"/>
        <v/>
      </c>
      <c r="AV2641" s="54" t="str">
        <f t="shared" si="913"/>
        <v/>
      </c>
      <c r="AW2641" s="54" t="str">
        <f t="shared" si="914"/>
        <v/>
      </c>
      <c r="AX2641" s="18" t="str">
        <f t="shared" si="915"/>
        <v/>
      </c>
      <c r="AY2641" s="18" t="str">
        <f t="shared" si="916"/>
        <v/>
      </c>
      <c r="BA2641" s="18">
        <f>IF($E2641=AF!$D$6,IF($M2641="Concluída no prazo",2,IF($M2641="Concluída com atraso",1,0)),0)</f>
        <v>0</v>
      </c>
      <c r="BB2641" s="18">
        <f>IF($E2641=AF!$D$6,IF($M2641="Atrasada",2,IF($M2641="Concluída com atraso",1,0)),0)</f>
        <v>0</v>
      </c>
      <c r="BC2641" s="18">
        <v>2.6349999999999998E-2</v>
      </c>
      <c r="BD2641" s="18">
        <f t="shared" si="923"/>
        <v>2.6349999999999998E-2</v>
      </c>
      <c r="BE2641" s="18">
        <f t="shared" si="923"/>
        <v>2.6349999999999998E-2</v>
      </c>
      <c r="BF2641" s="18" t="str">
        <f t="shared" si="917"/>
        <v/>
      </c>
      <c r="BN2641" s="18" t="str">
        <f t="shared" si="918"/>
        <v>s</v>
      </c>
    </row>
    <row r="2642" spans="3:66" ht="50.1" customHeight="1" thickTop="1" thickBot="1" x14ac:dyDescent="0.3">
      <c r="C2642" s="46"/>
      <c r="D2642" s="46"/>
      <c r="E2642" s="46"/>
      <c r="F2642" s="122"/>
      <c r="G2642" s="122"/>
      <c r="H2642" s="78" t="str">
        <f t="shared" si="919"/>
        <v/>
      </c>
      <c r="I2642" s="78" t="str">
        <f t="shared" si="920"/>
        <v/>
      </c>
      <c r="J2642" s="16"/>
      <c r="K2642" s="46" t="str">
        <f t="shared" si="921"/>
        <v/>
      </c>
      <c r="L2642" s="16"/>
      <c r="M2642" s="16"/>
      <c r="N2642" s="46"/>
      <c r="O2642" s="47" t="str">
        <f t="shared" si="924"/>
        <v/>
      </c>
      <c r="P2642" s="47"/>
      <c r="Q2642" s="48" t="str">
        <f>IFERROR(VLOOKUP(E2642,Funcionários!$C$8:$E$207,3,FALSE),"")</f>
        <v/>
      </c>
      <c r="R2642" s="47"/>
      <c r="S2642" s="49" t="str">
        <f t="shared" si="925"/>
        <v/>
      </c>
      <c r="T2642" s="49">
        <v>2.6360000000000001E-2</v>
      </c>
      <c r="U2642" s="48" t="str">
        <f>IF(Funcionários!C2643=0,"",Funcionários!C2643)</f>
        <v/>
      </c>
      <c r="V2642" s="50">
        <f>IF(U2642="",0,IF(COUNTIFS($E$7:$E$3006,U2642,$I$7:$I$3006,'RC'!$E$6)=0,0,COUNTIFS($M$7:$M$3006,"Concluída no prazo",$E$7:$E$3006,U2642,$I$7:$I$3006,'RC'!$E$6)/COUNTIFS($E$7:$E$3006,U2642,$I$7:$I$3006,'RC'!$E$6)))</f>
        <v>0</v>
      </c>
      <c r="W2642" s="49">
        <f>SUMIFS($J$7:$J$3006,$E$7:$E$3006,U2642,$I$7:$I$3006,'RC'!$E$6)+SUMIFS($L$7:$L$3006,$E$7:$E$3006,U2642,$I$7:$I$3006,'RC'!$E$6)</f>
        <v>0</v>
      </c>
      <c r="X2642" s="48">
        <f>COUNTIFS($E$7:$E$3006,U2642,$I$7:$I$3006,'RC'!$E$6)</f>
        <v>0</v>
      </c>
      <c r="Y2642" s="48"/>
      <c r="Z2642" s="51" t="str">
        <f>IF(AQ2642='RC'!$E$6,AC2642*1000+AD2642,"")</f>
        <v/>
      </c>
      <c r="AA2642" s="51" t="str">
        <f>IF(AB2642="","",IF(AQ2642='RC'!$E$6,AC2642*1000-AD2642,""))</f>
        <v/>
      </c>
      <c r="AB2642" s="48" t="str">
        <f>IFERROR(VLOOKUP(E2642,Funcionários!$C$8:$E$207,3,FALSE),"")</f>
        <v/>
      </c>
      <c r="AC2642" s="50" t="str">
        <f>IF(AB2642="","",IF(COUNTIFS($AB$7:$AB$3006,AB2642,$AQ$7:$AQ$3006,'RC'!$E$6)=0,"",COUNTIFS($M$7:$M$3006,"Concluída no prazo",$AB$7:$AB$3006,AB2642,$AQ$7:$AQ$3006,'RC'!$E$6)/COUNTIFS($AB$7:$AB$3006,AB2642,$AQ$7:$AQ$3006,'RC'!$E$6)))</f>
        <v/>
      </c>
      <c r="AD2642" s="48">
        <f>SUMIF($AQ$7:$AQ$3006,'RC'!$E$6,$J$7:$J$3006)+SUMIF($AQ$7:$AQ$3006,'RC'!$E$6,$L$7:$L$3006)</f>
        <v>21</v>
      </c>
      <c r="AF2642" s="48">
        <v>2.36499999999919E-2</v>
      </c>
      <c r="AG2642" s="48">
        <f>IF(OR(AQ2642="",AQ2642&lt;&gt;'RC'!$E$6,AB2642&lt;&gt;'RC'!$D$21),0,1)</f>
        <v>0</v>
      </c>
      <c r="AH2642" s="48">
        <f t="shared" si="922"/>
        <v>2.36499999999919E-2</v>
      </c>
      <c r="AI2642" s="48" t="str">
        <f t="shared" si="904"/>
        <v/>
      </c>
      <c r="AJ2642" s="48" t="str">
        <f t="shared" si="905"/>
        <v/>
      </c>
      <c r="AK2642" s="52" t="str">
        <f t="shared" si="906"/>
        <v/>
      </c>
      <c r="AL2642" s="52" t="str">
        <f t="shared" si="907"/>
        <v/>
      </c>
      <c r="AM2642" s="48" t="str">
        <f t="shared" si="908"/>
        <v/>
      </c>
      <c r="AN2642" s="48" t="str">
        <f t="shared" si="909"/>
        <v/>
      </c>
      <c r="AP2642" s="18" t="str">
        <f t="shared" si="910"/>
        <v/>
      </c>
      <c r="AQ2642" s="18" t="str">
        <f t="shared" si="911"/>
        <v/>
      </c>
      <c r="AR2642" s="18">
        <v>2.3650000000000001E-2</v>
      </c>
      <c r="AS2642" s="18">
        <f>IF(AF!$D$27="Todos",1,IF(M2642=AF!$D$27,1,0))</f>
        <v>1</v>
      </c>
      <c r="AT2642" s="53">
        <f>IF(AND(E2642=AF!$D$6,OR(LT!M2642=AF!$D$27,AF!$D$27="Todos"),OR(AP2642=AF!$E$8,AQ2642=AF!$E$8)),AR2642+AS2642,0)</f>
        <v>0</v>
      </c>
      <c r="AU2642" s="18" t="str">
        <f t="shared" si="912"/>
        <v/>
      </c>
      <c r="AV2642" s="54" t="str">
        <f t="shared" si="913"/>
        <v/>
      </c>
      <c r="AW2642" s="54" t="str">
        <f t="shared" si="914"/>
        <v/>
      </c>
      <c r="AX2642" s="18" t="str">
        <f t="shared" si="915"/>
        <v/>
      </c>
      <c r="AY2642" s="18" t="str">
        <f t="shared" si="916"/>
        <v/>
      </c>
      <c r="BA2642" s="18">
        <f>IF($E2642=AF!$D$6,IF($M2642="Concluída no prazo",2,IF($M2642="Concluída com atraso",1,0)),0)</f>
        <v>0</v>
      </c>
      <c r="BB2642" s="18">
        <f>IF($E2642=AF!$D$6,IF($M2642="Atrasada",2,IF($M2642="Concluída com atraso",1,0)),0)</f>
        <v>0</v>
      </c>
      <c r="BC2642" s="18">
        <v>2.6360000000000001E-2</v>
      </c>
      <c r="BD2642" s="18">
        <f t="shared" si="923"/>
        <v>2.6360000000000001E-2</v>
      </c>
      <c r="BE2642" s="18">
        <f t="shared" si="923"/>
        <v>2.6360000000000001E-2</v>
      </c>
      <c r="BF2642" s="18" t="str">
        <f t="shared" si="917"/>
        <v/>
      </c>
      <c r="BN2642" s="18" t="str">
        <f t="shared" si="918"/>
        <v>s</v>
      </c>
    </row>
    <row r="2643" spans="3:66" ht="50.1" customHeight="1" thickTop="1" thickBot="1" x14ac:dyDescent="0.3">
      <c r="C2643" s="46"/>
      <c r="D2643" s="46"/>
      <c r="E2643" s="46"/>
      <c r="F2643" s="122"/>
      <c r="G2643" s="122"/>
      <c r="H2643" s="78" t="str">
        <f t="shared" si="919"/>
        <v/>
      </c>
      <c r="I2643" s="78" t="str">
        <f t="shared" si="920"/>
        <v/>
      </c>
      <c r="J2643" s="16"/>
      <c r="K2643" s="46" t="str">
        <f t="shared" si="921"/>
        <v/>
      </c>
      <c r="L2643" s="16"/>
      <c r="M2643" s="16"/>
      <c r="N2643" s="46"/>
      <c r="O2643" s="47" t="str">
        <f t="shared" si="924"/>
        <v/>
      </c>
      <c r="P2643" s="47"/>
      <c r="Q2643" s="48" t="str">
        <f>IFERROR(VLOOKUP(E2643,Funcionários!$C$8:$E$207,3,FALSE),"")</f>
        <v/>
      </c>
      <c r="R2643" s="47"/>
      <c r="S2643" s="49" t="str">
        <f t="shared" si="925"/>
        <v/>
      </c>
      <c r="T2643" s="49">
        <v>2.6370000000000001E-2</v>
      </c>
      <c r="U2643" s="48" t="str">
        <f>IF(Funcionários!C2644=0,"",Funcionários!C2644)</f>
        <v/>
      </c>
      <c r="V2643" s="50">
        <f>IF(U2643="",0,IF(COUNTIFS($E$7:$E$3006,U2643,$I$7:$I$3006,'RC'!$E$6)=0,0,COUNTIFS($M$7:$M$3006,"Concluída no prazo",$E$7:$E$3006,U2643,$I$7:$I$3006,'RC'!$E$6)/COUNTIFS($E$7:$E$3006,U2643,$I$7:$I$3006,'RC'!$E$6)))</f>
        <v>0</v>
      </c>
      <c r="W2643" s="49">
        <f>SUMIFS($J$7:$J$3006,$E$7:$E$3006,U2643,$I$7:$I$3006,'RC'!$E$6)+SUMIFS($L$7:$L$3006,$E$7:$E$3006,U2643,$I$7:$I$3006,'RC'!$E$6)</f>
        <v>0</v>
      </c>
      <c r="X2643" s="48">
        <f>COUNTIFS($E$7:$E$3006,U2643,$I$7:$I$3006,'RC'!$E$6)</f>
        <v>0</v>
      </c>
      <c r="Y2643" s="48"/>
      <c r="Z2643" s="51" t="str">
        <f>IF(AQ2643='RC'!$E$6,AC2643*1000+AD2643,"")</f>
        <v/>
      </c>
      <c r="AA2643" s="51" t="str">
        <f>IF(AB2643="","",IF(AQ2643='RC'!$E$6,AC2643*1000-AD2643,""))</f>
        <v/>
      </c>
      <c r="AB2643" s="48" t="str">
        <f>IFERROR(VLOOKUP(E2643,Funcionários!$C$8:$E$207,3,FALSE),"")</f>
        <v/>
      </c>
      <c r="AC2643" s="50" t="str">
        <f>IF(AB2643="","",IF(COUNTIFS($AB$7:$AB$3006,AB2643,$AQ$7:$AQ$3006,'RC'!$E$6)=0,"",COUNTIFS($M$7:$M$3006,"Concluída no prazo",$AB$7:$AB$3006,AB2643,$AQ$7:$AQ$3006,'RC'!$E$6)/COUNTIFS($AB$7:$AB$3006,AB2643,$AQ$7:$AQ$3006,'RC'!$E$6)))</f>
        <v/>
      </c>
      <c r="AD2643" s="48">
        <f>SUMIF($AQ$7:$AQ$3006,'RC'!$E$6,$J$7:$J$3006)+SUMIF($AQ$7:$AQ$3006,'RC'!$E$6,$L$7:$L$3006)</f>
        <v>21</v>
      </c>
      <c r="AF2643" s="48">
        <v>2.36399999999919E-2</v>
      </c>
      <c r="AG2643" s="48">
        <f>IF(OR(AQ2643="",AQ2643&lt;&gt;'RC'!$E$6,AB2643&lt;&gt;'RC'!$D$21),0,1)</f>
        <v>0</v>
      </c>
      <c r="AH2643" s="48">
        <f t="shared" si="922"/>
        <v>2.36399999999919E-2</v>
      </c>
      <c r="AI2643" s="48" t="str">
        <f t="shared" si="904"/>
        <v/>
      </c>
      <c r="AJ2643" s="48" t="str">
        <f t="shared" si="905"/>
        <v/>
      </c>
      <c r="AK2643" s="52" t="str">
        <f t="shared" si="906"/>
        <v/>
      </c>
      <c r="AL2643" s="52" t="str">
        <f t="shared" si="907"/>
        <v/>
      </c>
      <c r="AM2643" s="48" t="str">
        <f t="shared" si="908"/>
        <v/>
      </c>
      <c r="AN2643" s="48" t="str">
        <f t="shared" si="909"/>
        <v/>
      </c>
      <c r="AP2643" s="18" t="str">
        <f t="shared" si="910"/>
        <v/>
      </c>
      <c r="AQ2643" s="18" t="str">
        <f t="shared" si="911"/>
        <v/>
      </c>
      <c r="AR2643" s="18">
        <v>2.3640000000000001E-2</v>
      </c>
      <c r="AS2643" s="18">
        <f>IF(AF!$D$27="Todos",1,IF(M2643=AF!$D$27,1,0))</f>
        <v>1</v>
      </c>
      <c r="AT2643" s="53">
        <f>IF(AND(E2643=AF!$D$6,OR(LT!M2643=AF!$D$27,AF!$D$27="Todos"),OR(AP2643=AF!$E$8,AQ2643=AF!$E$8)),AR2643+AS2643,0)</f>
        <v>0</v>
      </c>
      <c r="AU2643" s="18" t="str">
        <f t="shared" si="912"/>
        <v/>
      </c>
      <c r="AV2643" s="54" t="str">
        <f t="shared" si="913"/>
        <v/>
      </c>
      <c r="AW2643" s="54" t="str">
        <f t="shared" si="914"/>
        <v/>
      </c>
      <c r="AX2643" s="18" t="str">
        <f t="shared" si="915"/>
        <v/>
      </c>
      <c r="AY2643" s="18" t="str">
        <f t="shared" si="916"/>
        <v/>
      </c>
      <c r="BA2643" s="18">
        <f>IF($E2643=AF!$D$6,IF($M2643="Concluída no prazo",2,IF($M2643="Concluída com atraso",1,0)),0)</f>
        <v>0</v>
      </c>
      <c r="BB2643" s="18">
        <f>IF($E2643=AF!$D$6,IF($M2643="Atrasada",2,IF($M2643="Concluída com atraso",1,0)),0)</f>
        <v>0</v>
      </c>
      <c r="BC2643" s="18">
        <v>2.6370000000000001E-2</v>
      </c>
      <c r="BD2643" s="18">
        <f t="shared" si="923"/>
        <v>2.6370000000000001E-2</v>
      </c>
      <c r="BE2643" s="18">
        <f t="shared" si="923"/>
        <v>2.6370000000000001E-2</v>
      </c>
      <c r="BF2643" s="18" t="str">
        <f t="shared" si="917"/>
        <v/>
      </c>
      <c r="BN2643" s="18" t="str">
        <f t="shared" si="918"/>
        <v>s</v>
      </c>
    </row>
    <row r="2644" spans="3:66" ht="50.1" customHeight="1" thickTop="1" thickBot="1" x14ac:dyDescent="0.3">
      <c r="C2644" s="46"/>
      <c r="D2644" s="46"/>
      <c r="E2644" s="46"/>
      <c r="F2644" s="122"/>
      <c r="G2644" s="122"/>
      <c r="H2644" s="78" t="str">
        <f t="shared" si="919"/>
        <v/>
      </c>
      <c r="I2644" s="78" t="str">
        <f t="shared" si="920"/>
        <v/>
      </c>
      <c r="J2644" s="16"/>
      <c r="K2644" s="46" t="str">
        <f t="shared" si="921"/>
        <v/>
      </c>
      <c r="L2644" s="16"/>
      <c r="M2644" s="16"/>
      <c r="N2644" s="46"/>
      <c r="O2644" s="47" t="str">
        <f t="shared" si="924"/>
        <v/>
      </c>
      <c r="P2644" s="47"/>
      <c r="Q2644" s="48" t="str">
        <f>IFERROR(VLOOKUP(E2644,Funcionários!$C$8:$E$207,3,FALSE),"")</f>
        <v/>
      </c>
      <c r="R2644" s="47"/>
      <c r="S2644" s="49" t="str">
        <f t="shared" si="925"/>
        <v/>
      </c>
      <c r="T2644" s="49">
        <v>2.6380000000000001E-2</v>
      </c>
      <c r="U2644" s="48" t="str">
        <f>IF(Funcionários!C2645=0,"",Funcionários!C2645)</f>
        <v/>
      </c>
      <c r="V2644" s="50">
        <f>IF(U2644="",0,IF(COUNTIFS($E$7:$E$3006,U2644,$I$7:$I$3006,'RC'!$E$6)=0,0,COUNTIFS($M$7:$M$3006,"Concluída no prazo",$E$7:$E$3006,U2644,$I$7:$I$3006,'RC'!$E$6)/COUNTIFS($E$7:$E$3006,U2644,$I$7:$I$3006,'RC'!$E$6)))</f>
        <v>0</v>
      </c>
      <c r="W2644" s="49">
        <f>SUMIFS($J$7:$J$3006,$E$7:$E$3006,U2644,$I$7:$I$3006,'RC'!$E$6)+SUMIFS($L$7:$L$3006,$E$7:$E$3006,U2644,$I$7:$I$3006,'RC'!$E$6)</f>
        <v>0</v>
      </c>
      <c r="X2644" s="48">
        <f>COUNTIFS($E$7:$E$3006,U2644,$I$7:$I$3006,'RC'!$E$6)</f>
        <v>0</v>
      </c>
      <c r="Y2644" s="48"/>
      <c r="Z2644" s="51" t="str">
        <f>IF(AQ2644='RC'!$E$6,AC2644*1000+AD2644,"")</f>
        <v/>
      </c>
      <c r="AA2644" s="51" t="str">
        <f>IF(AB2644="","",IF(AQ2644='RC'!$E$6,AC2644*1000-AD2644,""))</f>
        <v/>
      </c>
      <c r="AB2644" s="48" t="str">
        <f>IFERROR(VLOOKUP(E2644,Funcionários!$C$8:$E$207,3,FALSE),"")</f>
        <v/>
      </c>
      <c r="AC2644" s="50" t="str">
        <f>IF(AB2644="","",IF(COUNTIFS($AB$7:$AB$3006,AB2644,$AQ$7:$AQ$3006,'RC'!$E$6)=0,"",COUNTIFS($M$7:$M$3006,"Concluída no prazo",$AB$7:$AB$3006,AB2644,$AQ$7:$AQ$3006,'RC'!$E$6)/COUNTIFS($AB$7:$AB$3006,AB2644,$AQ$7:$AQ$3006,'RC'!$E$6)))</f>
        <v/>
      </c>
      <c r="AD2644" s="48">
        <f>SUMIF($AQ$7:$AQ$3006,'RC'!$E$6,$J$7:$J$3006)+SUMIF($AQ$7:$AQ$3006,'RC'!$E$6,$L$7:$L$3006)</f>
        <v>21</v>
      </c>
      <c r="AF2644" s="48">
        <v>2.3629999999991901E-2</v>
      </c>
      <c r="AG2644" s="48">
        <f>IF(OR(AQ2644="",AQ2644&lt;&gt;'RC'!$E$6,AB2644&lt;&gt;'RC'!$D$21),0,1)</f>
        <v>0</v>
      </c>
      <c r="AH2644" s="48">
        <f t="shared" si="922"/>
        <v>2.3629999999991901E-2</v>
      </c>
      <c r="AI2644" s="48" t="str">
        <f t="shared" si="904"/>
        <v/>
      </c>
      <c r="AJ2644" s="48" t="str">
        <f t="shared" si="905"/>
        <v/>
      </c>
      <c r="AK2644" s="52" t="str">
        <f t="shared" si="906"/>
        <v/>
      </c>
      <c r="AL2644" s="52" t="str">
        <f t="shared" si="907"/>
        <v/>
      </c>
      <c r="AM2644" s="48" t="str">
        <f t="shared" si="908"/>
        <v/>
      </c>
      <c r="AN2644" s="48" t="str">
        <f t="shared" si="909"/>
        <v/>
      </c>
      <c r="AP2644" s="18" t="str">
        <f t="shared" si="910"/>
        <v/>
      </c>
      <c r="AQ2644" s="18" t="str">
        <f t="shared" si="911"/>
        <v/>
      </c>
      <c r="AR2644" s="18">
        <v>2.3630000000000002E-2</v>
      </c>
      <c r="AS2644" s="18">
        <f>IF(AF!$D$27="Todos",1,IF(M2644=AF!$D$27,1,0))</f>
        <v>1</v>
      </c>
      <c r="AT2644" s="53">
        <f>IF(AND(E2644=AF!$D$6,OR(LT!M2644=AF!$D$27,AF!$D$27="Todos"),OR(AP2644=AF!$E$8,AQ2644=AF!$E$8)),AR2644+AS2644,0)</f>
        <v>0</v>
      </c>
      <c r="AU2644" s="18" t="str">
        <f t="shared" si="912"/>
        <v/>
      </c>
      <c r="AV2644" s="54" t="str">
        <f t="shared" si="913"/>
        <v/>
      </c>
      <c r="AW2644" s="54" t="str">
        <f t="shared" si="914"/>
        <v/>
      </c>
      <c r="AX2644" s="18" t="str">
        <f t="shared" si="915"/>
        <v/>
      </c>
      <c r="AY2644" s="18" t="str">
        <f t="shared" si="916"/>
        <v/>
      </c>
      <c r="BA2644" s="18">
        <f>IF($E2644=AF!$D$6,IF($M2644="Concluída no prazo",2,IF($M2644="Concluída com atraso",1,0)),0)</f>
        <v>0</v>
      </c>
      <c r="BB2644" s="18">
        <f>IF($E2644=AF!$D$6,IF($M2644="Atrasada",2,IF($M2644="Concluída com atraso",1,0)),0)</f>
        <v>0</v>
      </c>
      <c r="BC2644" s="18">
        <v>2.6380000000000001E-2</v>
      </c>
      <c r="BD2644" s="18">
        <f t="shared" si="923"/>
        <v>2.6380000000000001E-2</v>
      </c>
      <c r="BE2644" s="18">
        <f t="shared" si="923"/>
        <v>2.6380000000000001E-2</v>
      </c>
      <c r="BF2644" s="18" t="str">
        <f t="shared" si="917"/>
        <v/>
      </c>
      <c r="BN2644" s="18" t="str">
        <f t="shared" si="918"/>
        <v>s</v>
      </c>
    </row>
    <row r="2645" spans="3:66" ht="50.1" customHeight="1" thickTop="1" thickBot="1" x14ac:dyDescent="0.3">
      <c r="C2645" s="46"/>
      <c r="D2645" s="46"/>
      <c r="E2645" s="46"/>
      <c r="F2645" s="122"/>
      <c r="G2645" s="122"/>
      <c r="H2645" s="78" t="str">
        <f t="shared" si="919"/>
        <v/>
      </c>
      <c r="I2645" s="78" t="str">
        <f t="shared" si="920"/>
        <v/>
      </c>
      <c r="J2645" s="16"/>
      <c r="K2645" s="46" t="str">
        <f t="shared" si="921"/>
        <v/>
      </c>
      <c r="L2645" s="16"/>
      <c r="M2645" s="16"/>
      <c r="N2645" s="46"/>
      <c r="O2645" s="47" t="str">
        <f t="shared" si="924"/>
        <v/>
      </c>
      <c r="P2645" s="47"/>
      <c r="Q2645" s="48" t="str">
        <f>IFERROR(VLOOKUP(E2645,Funcionários!$C$8:$E$207,3,FALSE),"")</f>
        <v/>
      </c>
      <c r="R2645" s="47"/>
      <c r="S2645" s="49" t="str">
        <f t="shared" si="925"/>
        <v/>
      </c>
      <c r="T2645" s="49">
        <v>2.639E-2</v>
      </c>
      <c r="U2645" s="48" t="str">
        <f>IF(Funcionários!C2646=0,"",Funcionários!C2646)</f>
        <v/>
      </c>
      <c r="V2645" s="50">
        <f>IF(U2645="",0,IF(COUNTIFS($E$7:$E$3006,U2645,$I$7:$I$3006,'RC'!$E$6)=0,0,COUNTIFS($M$7:$M$3006,"Concluída no prazo",$E$7:$E$3006,U2645,$I$7:$I$3006,'RC'!$E$6)/COUNTIFS($E$7:$E$3006,U2645,$I$7:$I$3006,'RC'!$E$6)))</f>
        <v>0</v>
      </c>
      <c r="W2645" s="49">
        <f>SUMIFS($J$7:$J$3006,$E$7:$E$3006,U2645,$I$7:$I$3006,'RC'!$E$6)+SUMIFS($L$7:$L$3006,$E$7:$E$3006,U2645,$I$7:$I$3006,'RC'!$E$6)</f>
        <v>0</v>
      </c>
      <c r="X2645" s="48">
        <f>COUNTIFS($E$7:$E$3006,U2645,$I$7:$I$3006,'RC'!$E$6)</f>
        <v>0</v>
      </c>
      <c r="Y2645" s="48"/>
      <c r="Z2645" s="51" t="str">
        <f>IF(AQ2645='RC'!$E$6,AC2645*1000+AD2645,"")</f>
        <v/>
      </c>
      <c r="AA2645" s="51" t="str">
        <f>IF(AB2645="","",IF(AQ2645='RC'!$E$6,AC2645*1000-AD2645,""))</f>
        <v/>
      </c>
      <c r="AB2645" s="48" t="str">
        <f>IFERROR(VLOOKUP(E2645,Funcionários!$C$8:$E$207,3,FALSE),"")</f>
        <v/>
      </c>
      <c r="AC2645" s="50" t="str">
        <f>IF(AB2645="","",IF(COUNTIFS($AB$7:$AB$3006,AB2645,$AQ$7:$AQ$3006,'RC'!$E$6)=0,"",COUNTIFS($M$7:$M$3006,"Concluída no prazo",$AB$7:$AB$3006,AB2645,$AQ$7:$AQ$3006,'RC'!$E$6)/COUNTIFS($AB$7:$AB$3006,AB2645,$AQ$7:$AQ$3006,'RC'!$E$6)))</f>
        <v/>
      </c>
      <c r="AD2645" s="48">
        <f>SUMIF($AQ$7:$AQ$3006,'RC'!$E$6,$J$7:$J$3006)+SUMIF($AQ$7:$AQ$3006,'RC'!$E$6,$L$7:$L$3006)</f>
        <v>21</v>
      </c>
      <c r="AF2645" s="48">
        <v>2.3619999999991901E-2</v>
      </c>
      <c r="AG2645" s="48">
        <f>IF(OR(AQ2645="",AQ2645&lt;&gt;'RC'!$E$6,AB2645&lt;&gt;'RC'!$D$21),0,1)</f>
        <v>0</v>
      </c>
      <c r="AH2645" s="48">
        <f t="shared" si="922"/>
        <v>2.3619999999991901E-2</v>
      </c>
      <c r="AI2645" s="48" t="str">
        <f t="shared" si="904"/>
        <v/>
      </c>
      <c r="AJ2645" s="48" t="str">
        <f t="shared" si="905"/>
        <v/>
      </c>
      <c r="AK2645" s="52" t="str">
        <f t="shared" si="906"/>
        <v/>
      </c>
      <c r="AL2645" s="52" t="str">
        <f t="shared" si="907"/>
        <v/>
      </c>
      <c r="AM2645" s="48" t="str">
        <f t="shared" si="908"/>
        <v/>
      </c>
      <c r="AN2645" s="48" t="str">
        <f t="shared" si="909"/>
        <v/>
      </c>
      <c r="AP2645" s="18" t="str">
        <f t="shared" si="910"/>
        <v/>
      </c>
      <c r="AQ2645" s="18" t="str">
        <f t="shared" si="911"/>
        <v/>
      </c>
      <c r="AR2645" s="18">
        <v>2.3619999999999999E-2</v>
      </c>
      <c r="AS2645" s="18">
        <f>IF(AF!$D$27="Todos",1,IF(M2645=AF!$D$27,1,0))</f>
        <v>1</v>
      </c>
      <c r="AT2645" s="53">
        <f>IF(AND(E2645=AF!$D$6,OR(LT!M2645=AF!$D$27,AF!$D$27="Todos"),OR(AP2645=AF!$E$8,AQ2645=AF!$E$8)),AR2645+AS2645,0)</f>
        <v>0</v>
      </c>
      <c r="AU2645" s="18" t="str">
        <f t="shared" si="912"/>
        <v/>
      </c>
      <c r="AV2645" s="54" t="str">
        <f t="shared" si="913"/>
        <v/>
      </c>
      <c r="AW2645" s="54" t="str">
        <f t="shared" si="914"/>
        <v/>
      </c>
      <c r="AX2645" s="18" t="str">
        <f t="shared" si="915"/>
        <v/>
      </c>
      <c r="AY2645" s="18" t="str">
        <f t="shared" si="916"/>
        <v/>
      </c>
      <c r="BA2645" s="18">
        <f>IF($E2645=AF!$D$6,IF($M2645="Concluída no prazo",2,IF($M2645="Concluída com atraso",1,0)),0)</f>
        <v>0</v>
      </c>
      <c r="BB2645" s="18">
        <f>IF($E2645=AF!$D$6,IF($M2645="Atrasada",2,IF($M2645="Concluída com atraso",1,0)),0)</f>
        <v>0</v>
      </c>
      <c r="BC2645" s="18">
        <v>2.639E-2</v>
      </c>
      <c r="BD2645" s="18">
        <f t="shared" si="923"/>
        <v>2.639E-2</v>
      </c>
      <c r="BE2645" s="18">
        <f t="shared" si="923"/>
        <v>2.639E-2</v>
      </c>
      <c r="BF2645" s="18" t="str">
        <f t="shared" si="917"/>
        <v/>
      </c>
      <c r="BN2645" s="18" t="str">
        <f t="shared" si="918"/>
        <v>s</v>
      </c>
    </row>
    <row r="2646" spans="3:66" ht="50.1" customHeight="1" thickTop="1" thickBot="1" x14ac:dyDescent="0.3">
      <c r="C2646" s="46"/>
      <c r="D2646" s="46"/>
      <c r="E2646" s="46"/>
      <c r="F2646" s="122"/>
      <c r="G2646" s="122"/>
      <c r="H2646" s="78" t="str">
        <f t="shared" si="919"/>
        <v/>
      </c>
      <c r="I2646" s="78" t="str">
        <f t="shared" si="920"/>
        <v/>
      </c>
      <c r="J2646" s="16"/>
      <c r="K2646" s="46" t="str">
        <f t="shared" si="921"/>
        <v/>
      </c>
      <c r="L2646" s="16"/>
      <c r="M2646" s="16"/>
      <c r="N2646" s="46"/>
      <c r="O2646" s="47" t="str">
        <f t="shared" si="924"/>
        <v/>
      </c>
      <c r="P2646" s="47"/>
      <c r="Q2646" s="48" t="str">
        <f>IFERROR(VLOOKUP(E2646,Funcionários!$C$8:$E$207,3,FALSE),"")</f>
        <v/>
      </c>
      <c r="R2646" s="47"/>
      <c r="S2646" s="49" t="str">
        <f t="shared" si="925"/>
        <v/>
      </c>
      <c r="T2646" s="49">
        <v>2.64E-2</v>
      </c>
      <c r="U2646" s="48" t="str">
        <f>IF(Funcionários!C2647=0,"",Funcionários!C2647)</f>
        <v/>
      </c>
      <c r="V2646" s="50">
        <f>IF(U2646="",0,IF(COUNTIFS($E$7:$E$3006,U2646,$I$7:$I$3006,'RC'!$E$6)=0,0,COUNTIFS($M$7:$M$3006,"Concluída no prazo",$E$7:$E$3006,U2646,$I$7:$I$3006,'RC'!$E$6)/COUNTIFS($E$7:$E$3006,U2646,$I$7:$I$3006,'RC'!$E$6)))</f>
        <v>0</v>
      </c>
      <c r="W2646" s="49">
        <f>SUMIFS($J$7:$J$3006,$E$7:$E$3006,U2646,$I$7:$I$3006,'RC'!$E$6)+SUMIFS($L$7:$L$3006,$E$7:$E$3006,U2646,$I$7:$I$3006,'RC'!$E$6)</f>
        <v>0</v>
      </c>
      <c r="X2646" s="48">
        <f>COUNTIFS($E$7:$E$3006,U2646,$I$7:$I$3006,'RC'!$E$6)</f>
        <v>0</v>
      </c>
      <c r="Y2646" s="48"/>
      <c r="Z2646" s="51" t="str">
        <f>IF(AQ2646='RC'!$E$6,AC2646*1000+AD2646,"")</f>
        <v/>
      </c>
      <c r="AA2646" s="51" t="str">
        <f>IF(AB2646="","",IF(AQ2646='RC'!$E$6,AC2646*1000-AD2646,""))</f>
        <v/>
      </c>
      <c r="AB2646" s="48" t="str">
        <f>IFERROR(VLOOKUP(E2646,Funcionários!$C$8:$E$207,3,FALSE),"")</f>
        <v/>
      </c>
      <c r="AC2646" s="50" t="str">
        <f>IF(AB2646="","",IF(COUNTIFS($AB$7:$AB$3006,AB2646,$AQ$7:$AQ$3006,'RC'!$E$6)=0,"",COUNTIFS($M$7:$M$3006,"Concluída no prazo",$AB$7:$AB$3006,AB2646,$AQ$7:$AQ$3006,'RC'!$E$6)/COUNTIFS($AB$7:$AB$3006,AB2646,$AQ$7:$AQ$3006,'RC'!$E$6)))</f>
        <v/>
      </c>
      <c r="AD2646" s="48">
        <f>SUMIF($AQ$7:$AQ$3006,'RC'!$E$6,$J$7:$J$3006)+SUMIF($AQ$7:$AQ$3006,'RC'!$E$6,$L$7:$L$3006)</f>
        <v>21</v>
      </c>
      <c r="AF2646" s="48">
        <v>2.3609999999991901E-2</v>
      </c>
      <c r="AG2646" s="48">
        <f>IF(OR(AQ2646="",AQ2646&lt;&gt;'RC'!$E$6,AB2646&lt;&gt;'RC'!$D$21),0,1)</f>
        <v>0</v>
      </c>
      <c r="AH2646" s="48">
        <f t="shared" si="922"/>
        <v>2.3609999999991901E-2</v>
      </c>
      <c r="AI2646" s="48" t="str">
        <f t="shared" si="904"/>
        <v/>
      </c>
      <c r="AJ2646" s="48" t="str">
        <f t="shared" si="905"/>
        <v/>
      </c>
      <c r="AK2646" s="52" t="str">
        <f t="shared" si="906"/>
        <v/>
      </c>
      <c r="AL2646" s="52" t="str">
        <f t="shared" si="907"/>
        <v/>
      </c>
      <c r="AM2646" s="48" t="str">
        <f t="shared" si="908"/>
        <v/>
      </c>
      <c r="AN2646" s="48" t="str">
        <f t="shared" si="909"/>
        <v/>
      </c>
      <c r="AP2646" s="18" t="str">
        <f t="shared" si="910"/>
        <v/>
      </c>
      <c r="AQ2646" s="18" t="str">
        <f t="shared" si="911"/>
        <v/>
      </c>
      <c r="AR2646" s="18">
        <v>2.3609999999999999E-2</v>
      </c>
      <c r="AS2646" s="18">
        <f>IF(AF!$D$27="Todos",1,IF(M2646=AF!$D$27,1,0))</f>
        <v>1</v>
      </c>
      <c r="AT2646" s="53">
        <f>IF(AND(E2646=AF!$D$6,OR(LT!M2646=AF!$D$27,AF!$D$27="Todos"),OR(AP2646=AF!$E$8,AQ2646=AF!$E$8)),AR2646+AS2646,0)</f>
        <v>0</v>
      </c>
      <c r="AU2646" s="18" t="str">
        <f t="shared" si="912"/>
        <v/>
      </c>
      <c r="AV2646" s="54" t="str">
        <f t="shared" si="913"/>
        <v/>
      </c>
      <c r="AW2646" s="54" t="str">
        <f t="shared" si="914"/>
        <v/>
      </c>
      <c r="AX2646" s="18" t="str">
        <f t="shared" si="915"/>
        <v/>
      </c>
      <c r="AY2646" s="18" t="str">
        <f t="shared" si="916"/>
        <v/>
      </c>
      <c r="BA2646" s="18">
        <f>IF($E2646=AF!$D$6,IF($M2646="Concluída no prazo",2,IF($M2646="Concluída com atraso",1,0)),0)</f>
        <v>0</v>
      </c>
      <c r="BB2646" s="18">
        <f>IF($E2646=AF!$D$6,IF($M2646="Atrasada",2,IF($M2646="Concluída com atraso",1,0)),0)</f>
        <v>0</v>
      </c>
      <c r="BC2646" s="18">
        <v>2.64E-2</v>
      </c>
      <c r="BD2646" s="18">
        <f t="shared" si="923"/>
        <v>2.64E-2</v>
      </c>
      <c r="BE2646" s="18">
        <f t="shared" si="923"/>
        <v>2.64E-2</v>
      </c>
      <c r="BF2646" s="18" t="str">
        <f t="shared" si="917"/>
        <v/>
      </c>
      <c r="BN2646" s="18" t="str">
        <f t="shared" si="918"/>
        <v>s</v>
      </c>
    </row>
    <row r="2647" spans="3:66" ht="50.1" customHeight="1" thickTop="1" thickBot="1" x14ac:dyDescent="0.3">
      <c r="C2647" s="46"/>
      <c r="D2647" s="46"/>
      <c r="E2647" s="46"/>
      <c r="F2647" s="122"/>
      <c r="G2647" s="122"/>
      <c r="H2647" s="78" t="str">
        <f t="shared" si="919"/>
        <v/>
      </c>
      <c r="I2647" s="78" t="str">
        <f t="shared" si="920"/>
        <v/>
      </c>
      <c r="J2647" s="16"/>
      <c r="K2647" s="46" t="str">
        <f t="shared" si="921"/>
        <v/>
      </c>
      <c r="L2647" s="16"/>
      <c r="M2647" s="16"/>
      <c r="N2647" s="46"/>
      <c r="O2647" s="47" t="str">
        <f t="shared" si="924"/>
        <v/>
      </c>
      <c r="P2647" s="47"/>
      <c r="Q2647" s="48" t="str">
        <f>IFERROR(VLOOKUP(E2647,Funcionários!$C$8:$E$207,3,FALSE),"")</f>
        <v/>
      </c>
      <c r="R2647" s="47"/>
      <c r="S2647" s="49" t="str">
        <f t="shared" si="925"/>
        <v/>
      </c>
      <c r="T2647" s="49">
        <v>2.6409999999999999E-2</v>
      </c>
      <c r="U2647" s="48" t="str">
        <f>IF(Funcionários!C2648=0,"",Funcionários!C2648)</f>
        <v/>
      </c>
      <c r="V2647" s="50">
        <f>IF(U2647="",0,IF(COUNTIFS($E$7:$E$3006,U2647,$I$7:$I$3006,'RC'!$E$6)=0,0,COUNTIFS($M$7:$M$3006,"Concluída no prazo",$E$7:$E$3006,U2647,$I$7:$I$3006,'RC'!$E$6)/COUNTIFS($E$7:$E$3006,U2647,$I$7:$I$3006,'RC'!$E$6)))</f>
        <v>0</v>
      </c>
      <c r="W2647" s="49">
        <f>SUMIFS($J$7:$J$3006,$E$7:$E$3006,U2647,$I$7:$I$3006,'RC'!$E$6)+SUMIFS($L$7:$L$3006,$E$7:$E$3006,U2647,$I$7:$I$3006,'RC'!$E$6)</f>
        <v>0</v>
      </c>
      <c r="X2647" s="48">
        <f>COUNTIFS($E$7:$E$3006,U2647,$I$7:$I$3006,'RC'!$E$6)</f>
        <v>0</v>
      </c>
      <c r="Y2647" s="48"/>
      <c r="Z2647" s="51" t="str">
        <f>IF(AQ2647='RC'!$E$6,AC2647*1000+AD2647,"")</f>
        <v/>
      </c>
      <c r="AA2647" s="51" t="str">
        <f>IF(AB2647="","",IF(AQ2647='RC'!$E$6,AC2647*1000-AD2647,""))</f>
        <v/>
      </c>
      <c r="AB2647" s="48" t="str">
        <f>IFERROR(VLOOKUP(E2647,Funcionários!$C$8:$E$207,3,FALSE),"")</f>
        <v/>
      </c>
      <c r="AC2647" s="50" t="str">
        <f>IF(AB2647="","",IF(COUNTIFS($AB$7:$AB$3006,AB2647,$AQ$7:$AQ$3006,'RC'!$E$6)=0,"",COUNTIFS($M$7:$M$3006,"Concluída no prazo",$AB$7:$AB$3006,AB2647,$AQ$7:$AQ$3006,'RC'!$E$6)/COUNTIFS($AB$7:$AB$3006,AB2647,$AQ$7:$AQ$3006,'RC'!$E$6)))</f>
        <v/>
      </c>
      <c r="AD2647" s="48">
        <f>SUMIF($AQ$7:$AQ$3006,'RC'!$E$6,$J$7:$J$3006)+SUMIF($AQ$7:$AQ$3006,'RC'!$E$6,$L$7:$L$3006)</f>
        <v>21</v>
      </c>
      <c r="AF2647" s="48">
        <v>2.3599999999991898E-2</v>
      </c>
      <c r="AG2647" s="48">
        <f>IF(OR(AQ2647="",AQ2647&lt;&gt;'RC'!$E$6,AB2647&lt;&gt;'RC'!$D$21),0,1)</f>
        <v>0</v>
      </c>
      <c r="AH2647" s="48">
        <f t="shared" si="922"/>
        <v>2.3599999999991898E-2</v>
      </c>
      <c r="AI2647" s="48" t="str">
        <f t="shared" si="904"/>
        <v/>
      </c>
      <c r="AJ2647" s="48" t="str">
        <f t="shared" si="905"/>
        <v/>
      </c>
      <c r="AK2647" s="52" t="str">
        <f t="shared" si="906"/>
        <v/>
      </c>
      <c r="AL2647" s="52" t="str">
        <f t="shared" si="907"/>
        <v/>
      </c>
      <c r="AM2647" s="48" t="str">
        <f t="shared" si="908"/>
        <v/>
      </c>
      <c r="AN2647" s="48" t="str">
        <f t="shared" si="909"/>
        <v/>
      </c>
      <c r="AP2647" s="18" t="str">
        <f t="shared" si="910"/>
        <v/>
      </c>
      <c r="AQ2647" s="18" t="str">
        <f t="shared" si="911"/>
        <v/>
      </c>
      <c r="AR2647" s="18">
        <v>2.3599999999999999E-2</v>
      </c>
      <c r="AS2647" s="18">
        <f>IF(AF!$D$27="Todos",1,IF(M2647=AF!$D$27,1,0))</f>
        <v>1</v>
      </c>
      <c r="AT2647" s="53">
        <f>IF(AND(E2647=AF!$D$6,OR(LT!M2647=AF!$D$27,AF!$D$27="Todos"),OR(AP2647=AF!$E$8,AQ2647=AF!$E$8)),AR2647+AS2647,0)</f>
        <v>0</v>
      </c>
      <c r="AU2647" s="18" t="str">
        <f t="shared" si="912"/>
        <v/>
      </c>
      <c r="AV2647" s="54" t="str">
        <f t="shared" si="913"/>
        <v/>
      </c>
      <c r="AW2647" s="54" t="str">
        <f t="shared" si="914"/>
        <v/>
      </c>
      <c r="AX2647" s="18" t="str">
        <f t="shared" si="915"/>
        <v/>
      </c>
      <c r="AY2647" s="18" t="str">
        <f t="shared" si="916"/>
        <v/>
      </c>
      <c r="BA2647" s="18">
        <f>IF($E2647=AF!$D$6,IF($M2647="Concluída no prazo",2,IF($M2647="Concluída com atraso",1,0)),0)</f>
        <v>0</v>
      </c>
      <c r="BB2647" s="18">
        <f>IF($E2647=AF!$D$6,IF($M2647="Atrasada",2,IF($M2647="Concluída com atraso",1,0)),0)</f>
        <v>0</v>
      </c>
      <c r="BC2647" s="18">
        <v>2.6409999999999999E-2</v>
      </c>
      <c r="BD2647" s="18">
        <f t="shared" si="923"/>
        <v>2.6409999999999999E-2</v>
      </c>
      <c r="BE2647" s="18">
        <f t="shared" si="923"/>
        <v>2.6409999999999999E-2</v>
      </c>
      <c r="BF2647" s="18" t="str">
        <f t="shared" si="917"/>
        <v/>
      </c>
      <c r="BN2647" s="18" t="str">
        <f t="shared" si="918"/>
        <v>s</v>
      </c>
    </row>
    <row r="2648" spans="3:66" ht="50.1" customHeight="1" thickTop="1" thickBot="1" x14ac:dyDescent="0.3">
      <c r="C2648" s="46"/>
      <c r="D2648" s="46"/>
      <c r="E2648" s="46"/>
      <c r="F2648" s="122"/>
      <c r="G2648" s="122"/>
      <c r="H2648" s="78" t="str">
        <f t="shared" si="919"/>
        <v/>
      </c>
      <c r="I2648" s="78" t="str">
        <f t="shared" si="920"/>
        <v/>
      </c>
      <c r="J2648" s="16"/>
      <c r="K2648" s="46" t="str">
        <f t="shared" si="921"/>
        <v/>
      </c>
      <c r="L2648" s="16"/>
      <c r="M2648" s="16"/>
      <c r="N2648" s="46"/>
      <c r="O2648" s="47" t="str">
        <f t="shared" si="924"/>
        <v/>
      </c>
      <c r="P2648" s="47"/>
      <c r="Q2648" s="48" t="str">
        <f>IFERROR(VLOOKUP(E2648,Funcionários!$C$8:$E$207,3,FALSE),"")</f>
        <v/>
      </c>
      <c r="R2648" s="47"/>
      <c r="S2648" s="49" t="str">
        <f t="shared" si="925"/>
        <v/>
      </c>
      <c r="T2648" s="49">
        <v>2.6419999999999999E-2</v>
      </c>
      <c r="U2648" s="48" t="str">
        <f>IF(Funcionários!C2649=0,"",Funcionários!C2649)</f>
        <v/>
      </c>
      <c r="V2648" s="50">
        <f>IF(U2648="",0,IF(COUNTIFS($E$7:$E$3006,U2648,$I$7:$I$3006,'RC'!$E$6)=0,0,COUNTIFS($M$7:$M$3006,"Concluída no prazo",$E$7:$E$3006,U2648,$I$7:$I$3006,'RC'!$E$6)/COUNTIFS($E$7:$E$3006,U2648,$I$7:$I$3006,'RC'!$E$6)))</f>
        <v>0</v>
      </c>
      <c r="W2648" s="49">
        <f>SUMIFS($J$7:$J$3006,$E$7:$E$3006,U2648,$I$7:$I$3006,'RC'!$E$6)+SUMIFS($L$7:$L$3006,$E$7:$E$3006,U2648,$I$7:$I$3006,'RC'!$E$6)</f>
        <v>0</v>
      </c>
      <c r="X2648" s="48">
        <f>COUNTIFS($E$7:$E$3006,U2648,$I$7:$I$3006,'RC'!$E$6)</f>
        <v>0</v>
      </c>
      <c r="Y2648" s="48"/>
      <c r="Z2648" s="51" t="str">
        <f>IF(AQ2648='RC'!$E$6,AC2648*1000+AD2648,"")</f>
        <v/>
      </c>
      <c r="AA2648" s="51" t="str">
        <f>IF(AB2648="","",IF(AQ2648='RC'!$E$6,AC2648*1000-AD2648,""))</f>
        <v/>
      </c>
      <c r="AB2648" s="48" t="str">
        <f>IFERROR(VLOOKUP(E2648,Funcionários!$C$8:$E$207,3,FALSE),"")</f>
        <v/>
      </c>
      <c r="AC2648" s="50" t="str">
        <f>IF(AB2648="","",IF(COUNTIFS($AB$7:$AB$3006,AB2648,$AQ$7:$AQ$3006,'RC'!$E$6)=0,"",COUNTIFS($M$7:$M$3006,"Concluída no prazo",$AB$7:$AB$3006,AB2648,$AQ$7:$AQ$3006,'RC'!$E$6)/COUNTIFS($AB$7:$AB$3006,AB2648,$AQ$7:$AQ$3006,'RC'!$E$6)))</f>
        <v/>
      </c>
      <c r="AD2648" s="48">
        <f>SUMIF($AQ$7:$AQ$3006,'RC'!$E$6,$J$7:$J$3006)+SUMIF($AQ$7:$AQ$3006,'RC'!$E$6,$L$7:$L$3006)</f>
        <v>21</v>
      </c>
      <c r="AF2648" s="48">
        <v>2.3589999999991899E-2</v>
      </c>
      <c r="AG2648" s="48">
        <f>IF(OR(AQ2648="",AQ2648&lt;&gt;'RC'!$E$6,AB2648&lt;&gt;'RC'!$D$21),0,1)</f>
        <v>0</v>
      </c>
      <c r="AH2648" s="48">
        <f t="shared" si="922"/>
        <v>2.3589999999991899E-2</v>
      </c>
      <c r="AI2648" s="48" t="str">
        <f t="shared" si="904"/>
        <v/>
      </c>
      <c r="AJ2648" s="48" t="str">
        <f t="shared" si="905"/>
        <v/>
      </c>
      <c r="AK2648" s="52" t="str">
        <f t="shared" si="906"/>
        <v/>
      </c>
      <c r="AL2648" s="52" t="str">
        <f t="shared" si="907"/>
        <v/>
      </c>
      <c r="AM2648" s="48" t="str">
        <f t="shared" si="908"/>
        <v/>
      </c>
      <c r="AN2648" s="48" t="str">
        <f t="shared" si="909"/>
        <v/>
      </c>
      <c r="AP2648" s="18" t="str">
        <f t="shared" si="910"/>
        <v/>
      </c>
      <c r="AQ2648" s="18" t="str">
        <f t="shared" si="911"/>
        <v/>
      </c>
      <c r="AR2648" s="18">
        <v>2.359E-2</v>
      </c>
      <c r="AS2648" s="18">
        <f>IF(AF!$D$27="Todos",1,IF(M2648=AF!$D$27,1,0))</f>
        <v>1</v>
      </c>
      <c r="AT2648" s="53">
        <f>IF(AND(E2648=AF!$D$6,OR(LT!M2648=AF!$D$27,AF!$D$27="Todos"),OR(AP2648=AF!$E$8,AQ2648=AF!$E$8)),AR2648+AS2648,0)</f>
        <v>0</v>
      </c>
      <c r="AU2648" s="18" t="str">
        <f t="shared" si="912"/>
        <v/>
      </c>
      <c r="AV2648" s="54" t="str">
        <f t="shared" si="913"/>
        <v/>
      </c>
      <c r="AW2648" s="54" t="str">
        <f t="shared" si="914"/>
        <v/>
      </c>
      <c r="AX2648" s="18" t="str">
        <f t="shared" si="915"/>
        <v/>
      </c>
      <c r="AY2648" s="18" t="str">
        <f t="shared" si="916"/>
        <v/>
      </c>
      <c r="BA2648" s="18">
        <f>IF($E2648=AF!$D$6,IF($M2648="Concluída no prazo",2,IF($M2648="Concluída com atraso",1,0)),0)</f>
        <v>0</v>
      </c>
      <c r="BB2648" s="18">
        <f>IF($E2648=AF!$D$6,IF($M2648="Atrasada",2,IF($M2648="Concluída com atraso",1,0)),0)</f>
        <v>0</v>
      </c>
      <c r="BC2648" s="18">
        <v>2.6419999999999999E-2</v>
      </c>
      <c r="BD2648" s="18">
        <f t="shared" si="923"/>
        <v>2.6419999999999999E-2</v>
      </c>
      <c r="BE2648" s="18">
        <f t="shared" si="923"/>
        <v>2.6419999999999999E-2</v>
      </c>
      <c r="BF2648" s="18" t="str">
        <f t="shared" si="917"/>
        <v/>
      </c>
      <c r="BN2648" s="18" t="str">
        <f t="shared" si="918"/>
        <v>s</v>
      </c>
    </row>
    <row r="2649" spans="3:66" ht="50.1" customHeight="1" thickTop="1" thickBot="1" x14ac:dyDescent="0.3">
      <c r="C2649" s="46"/>
      <c r="D2649" s="46"/>
      <c r="E2649" s="46"/>
      <c r="F2649" s="122"/>
      <c r="G2649" s="122"/>
      <c r="H2649" s="78" t="str">
        <f t="shared" si="919"/>
        <v/>
      </c>
      <c r="I2649" s="78" t="str">
        <f t="shared" si="920"/>
        <v/>
      </c>
      <c r="J2649" s="16"/>
      <c r="K2649" s="46" t="str">
        <f t="shared" si="921"/>
        <v/>
      </c>
      <c r="L2649" s="16"/>
      <c r="M2649" s="16"/>
      <c r="N2649" s="46"/>
      <c r="O2649" s="47" t="str">
        <f t="shared" si="924"/>
        <v/>
      </c>
      <c r="P2649" s="47"/>
      <c r="Q2649" s="48" t="str">
        <f>IFERROR(VLOOKUP(E2649,Funcionários!$C$8:$E$207,3,FALSE),"")</f>
        <v/>
      </c>
      <c r="R2649" s="47"/>
      <c r="S2649" s="49" t="str">
        <f t="shared" si="925"/>
        <v/>
      </c>
      <c r="T2649" s="49">
        <v>2.6429999999999999E-2</v>
      </c>
      <c r="U2649" s="48" t="str">
        <f>IF(Funcionários!C2650=0,"",Funcionários!C2650)</f>
        <v/>
      </c>
      <c r="V2649" s="50">
        <f>IF(U2649="",0,IF(COUNTIFS($E$7:$E$3006,U2649,$I$7:$I$3006,'RC'!$E$6)=0,0,COUNTIFS($M$7:$M$3006,"Concluída no prazo",$E$7:$E$3006,U2649,$I$7:$I$3006,'RC'!$E$6)/COUNTIFS($E$7:$E$3006,U2649,$I$7:$I$3006,'RC'!$E$6)))</f>
        <v>0</v>
      </c>
      <c r="W2649" s="49">
        <f>SUMIFS($J$7:$J$3006,$E$7:$E$3006,U2649,$I$7:$I$3006,'RC'!$E$6)+SUMIFS($L$7:$L$3006,$E$7:$E$3006,U2649,$I$7:$I$3006,'RC'!$E$6)</f>
        <v>0</v>
      </c>
      <c r="X2649" s="48">
        <f>COUNTIFS($E$7:$E$3006,U2649,$I$7:$I$3006,'RC'!$E$6)</f>
        <v>0</v>
      </c>
      <c r="Y2649" s="48"/>
      <c r="Z2649" s="51" t="str">
        <f>IF(AQ2649='RC'!$E$6,AC2649*1000+AD2649,"")</f>
        <v/>
      </c>
      <c r="AA2649" s="51" t="str">
        <f>IF(AB2649="","",IF(AQ2649='RC'!$E$6,AC2649*1000-AD2649,""))</f>
        <v/>
      </c>
      <c r="AB2649" s="48" t="str">
        <f>IFERROR(VLOOKUP(E2649,Funcionários!$C$8:$E$207,3,FALSE),"")</f>
        <v/>
      </c>
      <c r="AC2649" s="50" t="str">
        <f>IF(AB2649="","",IF(COUNTIFS($AB$7:$AB$3006,AB2649,$AQ$7:$AQ$3006,'RC'!$E$6)=0,"",COUNTIFS($M$7:$M$3006,"Concluída no prazo",$AB$7:$AB$3006,AB2649,$AQ$7:$AQ$3006,'RC'!$E$6)/COUNTIFS($AB$7:$AB$3006,AB2649,$AQ$7:$AQ$3006,'RC'!$E$6)))</f>
        <v/>
      </c>
      <c r="AD2649" s="48">
        <f>SUMIF($AQ$7:$AQ$3006,'RC'!$E$6,$J$7:$J$3006)+SUMIF($AQ$7:$AQ$3006,'RC'!$E$6,$L$7:$L$3006)</f>
        <v>21</v>
      </c>
      <c r="AF2649" s="48">
        <v>2.3579999999991899E-2</v>
      </c>
      <c r="AG2649" s="48">
        <f>IF(OR(AQ2649="",AQ2649&lt;&gt;'RC'!$E$6,AB2649&lt;&gt;'RC'!$D$21),0,1)</f>
        <v>0</v>
      </c>
      <c r="AH2649" s="48">
        <f t="shared" si="922"/>
        <v>2.3579999999991899E-2</v>
      </c>
      <c r="AI2649" s="48" t="str">
        <f t="shared" si="904"/>
        <v/>
      </c>
      <c r="AJ2649" s="48" t="str">
        <f t="shared" si="905"/>
        <v/>
      </c>
      <c r="AK2649" s="52" t="str">
        <f t="shared" si="906"/>
        <v/>
      </c>
      <c r="AL2649" s="52" t="str">
        <f t="shared" si="907"/>
        <v/>
      </c>
      <c r="AM2649" s="48" t="str">
        <f t="shared" si="908"/>
        <v/>
      </c>
      <c r="AN2649" s="48" t="str">
        <f t="shared" si="909"/>
        <v/>
      </c>
      <c r="AP2649" s="18" t="str">
        <f t="shared" si="910"/>
        <v/>
      </c>
      <c r="AQ2649" s="18" t="str">
        <f t="shared" si="911"/>
        <v/>
      </c>
      <c r="AR2649" s="18">
        <v>2.358E-2</v>
      </c>
      <c r="AS2649" s="18">
        <f>IF(AF!$D$27="Todos",1,IF(M2649=AF!$D$27,1,0))</f>
        <v>1</v>
      </c>
      <c r="AT2649" s="53">
        <f>IF(AND(E2649=AF!$D$6,OR(LT!M2649=AF!$D$27,AF!$D$27="Todos"),OR(AP2649=AF!$E$8,AQ2649=AF!$E$8)),AR2649+AS2649,0)</f>
        <v>0</v>
      </c>
      <c r="AU2649" s="18" t="str">
        <f t="shared" si="912"/>
        <v/>
      </c>
      <c r="AV2649" s="54" t="str">
        <f t="shared" si="913"/>
        <v/>
      </c>
      <c r="AW2649" s="54" t="str">
        <f t="shared" si="914"/>
        <v/>
      </c>
      <c r="AX2649" s="18" t="str">
        <f t="shared" si="915"/>
        <v/>
      </c>
      <c r="AY2649" s="18" t="str">
        <f t="shared" si="916"/>
        <v/>
      </c>
      <c r="BA2649" s="18">
        <f>IF($E2649=AF!$D$6,IF($M2649="Concluída no prazo",2,IF($M2649="Concluída com atraso",1,0)),0)</f>
        <v>0</v>
      </c>
      <c r="BB2649" s="18">
        <f>IF($E2649=AF!$D$6,IF($M2649="Atrasada",2,IF($M2649="Concluída com atraso",1,0)),0)</f>
        <v>0</v>
      </c>
      <c r="BC2649" s="18">
        <v>2.6429999999999999E-2</v>
      </c>
      <c r="BD2649" s="18">
        <f t="shared" si="923"/>
        <v>2.6429999999999999E-2</v>
      </c>
      <c r="BE2649" s="18">
        <f t="shared" si="923"/>
        <v>2.6429999999999999E-2</v>
      </c>
      <c r="BF2649" s="18" t="str">
        <f t="shared" si="917"/>
        <v/>
      </c>
      <c r="BN2649" s="18" t="str">
        <f t="shared" si="918"/>
        <v>s</v>
      </c>
    </row>
    <row r="2650" spans="3:66" ht="50.1" customHeight="1" thickTop="1" thickBot="1" x14ac:dyDescent="0.3">
      <c r="C2650" s="46"/>
      <c r="D2650" s="46"/>
      <c r="E2650" s="46"/>
      <c r="F2650" s="122"/>
      <c r="G2650" s="122"/>
      <c r="H2650" s="78" t="str">
        <f t="shared" si="919"/>
        <v/>
      </c>
      <c r="I2650" s="78" t="str">
        <f t="shared" si="920"/>
        <v/>
      </c>
      <c r="J2650" s="16"/>
      <c r="K2650" s="46" t="str">
        <f t="shared" si="921"/>
        <v/>
      </c>
      <c r="L2650" s="16"/>
      <c r="M2650" s="16"/>
      <c r="N2650" s="46"/>
      <c r="O2650" s="47" t="str">
        <f t="shared" si="924"/>
        <v/>
      </c>
      <c r="P2650" s="47"/>
      <c r="Q2650" s="48" t="str">
        <f>IFERROR(VLOOKUP(E2650,Funcionários!$C$8:$E$207,3,FALSE),"")</f>
        <v/>
      </c>
      <c r="R2650" s="47"/>
      <c r="S2650" s="49" t="str">
        <f t="shared" si="925"/>
        <v/>
      </c>
      <c r="T2650" s="49">
        <v>2.6440000000000002E-2</v>
      </c>
      <c r="U2650" s="48" t="str">
        <f>IF(Funcionários!C2651=0,"",Funcionários!C2651)</f>
        <v/>
      </c>
      <c r="V2650" s="50">
        <f>IF(U2650="",0,IF(COUNTIFS($E$7:$E$3006,U2650,$I$7:$I$3006,'RC'!$E$6)=0,0,COUNTIFS($M$7:$M$3006,"Concluída no prazo",$E$7:$E$3006,U2650,$I$7:$I$3006,'RC'!$E$6)/COUNTIFS($E$7:$E$3006,U2650,$I$7:$I$3006,'RC'!$E$6)))</f>
        <v>0</v>
      </c>
      <c r="W2650" s="49">
        <f>SUMIFS($J$7:$J$3006,$E$7:$E$3006,U2650,$I$7:$I$3006,'RC'!$E$6)+SUMIFS($L$7:$L$3006,$E$7:$E$3006,U2650,$I$7:$I$3006,'RC'!$E$6)</f>
        <v>0</v>
      </c>
      <c r="X2650" s="48">
        <f>COUNTIFS($E$7:$E$3006,U2650,$I$7:$I$3006,'RC'!$E$6)</f>
        <v>0</v>
      </c>
      <c r="Y2650" s="48"/>
      <c r="Z2650" s="51" t="str">
        <f>IF(AQ2650='RC'!$E$6,AC2650*1000+AD2650,"")</f>
        <v/>
      </c>
      <c r="AA2650" s="51" t="str">
        <f>IF(AB2650="","",IF(AQ2650='RC'!$E$6,AC2650*1000-AD2650,""))</f>
        <v/>
      </c>
      <c r="AB2650" s="48" t="str">
        <f>IFERROR(VLOOKUP(E2650,Funcionários!$C$8:$E$207,3,FALSE),"")</f>
        <v/>
      </c>
      <c r="AC2650" s="50" t="str">
        <f>IF(AB2650="","",IF(COUNTIFS($AB$7:$AB$3006,AB2650,$AQ$7:$AQ$3006,'RC'!$E$6)=0,"",COUNTIFS($M$7:$M$3006,"Concluída no prazo",$AB$7:$AB$3006,AB2650,$AQ$7:$AQ$3006,'RC'!$E$6)/COUNTIFS($AB$7:$AB$3006,AB2650,$AQ$7:$AQ$3006,'RC'!$E$6)))</f>
        <v/>
      </c>
      <c r="AD2650" s="48">
        <f>SUMIF($AQ$7:$AQ$3006,'RC'!$E$6,$J$7:$J$3006)+SUMIF($AQ$7:$AQ$3006,'RC'!$E$6,$L$7:$L$3006)</f>
        <v>21</v>
      </c>
      <c r="AF2650" s="48">
        <v>2.35699999999919E-2</v>
      </c>
      <c r="AG2650" s="48">
        <f>IF(OR(AQ2650="",AQ2650&lt;&gt;'RC'!$E$6,AB2650&lt;&gt;'RC'!$D$21),0,1)</f>
        <v>0</v>
      </c>
      <c r="AH2650" s="48">
        <f t="shared" si="922"/>
        <v>2.35699999999919E-2</v>
      </c>
      <c r="AI2650" s="48" t="str">
        <f t="shared" si="904"/>
        <v/>
      </c>
      <c r="AJ2650" s="48" t="str">
        <f t="shared" si="905"/>
        <v/>
      </c>
      <c r="AK2650" s="52" t="str">
        <f t="shared" si="906"/>
        <v/>
      </c>
      <c r="AL2650" s="52" t="str">
        <f t="shared" si="907"/>
        <v/>
      </c>
      <c r="AM2650" s="48" t="str">
        <f t="shared" si="908"/>
        <v/>
      </c>
      <c r="AN2650" s="48" t="str">
        <f t="shared" si="909"/>
        <v/>
      </c>
      <c r="AP2650" s="18" t="str">
        <f t="shared" si="910"/>
        <v/>
      </c>
      <c r="AQ2650" s="18" t="str">
        <f t="shared" si="911"/>
        <v/>
      </c>
      <c r="AR2650" s="18">
        <v>2.3570000000000001E-2</v>
      </c>
      <c r="AS2650" s="18">
        <f>IF(AF!$D$27="Todos",1,IF(M2650=AF!$D$27,1,0))</f>
        <v>1</v>
      </c>
      <c r="AT2650" s="53">
        <f>IF(AND(E2650=AF!$D$6,OR(LT!M2650=AF!$D$27,AF!$D$27="Todos"),OR(AP2650=AF!$E$8,AQ2650=AF!$E$8)),AR2650+AS2650,0)</f>
        <v>0</v>
      </c>
      <c r="AU2650" s="18" t="str">
        <f t="shared" si="912"/>
        <v/>
      </c>
      <c r="AV2650" s="54" t="str">
        <f t="shared" si="913"/>
        <v/>
      </c>
      <c r="AW2650" s="54" t="str">
        <f t="shared" si="914"/>
        <v/>
      </c>
      <c r="AX2650" s="18" t="str">
        <f t="shared" si="915"/>
        <v/>
      </c>
      <c r="AY2650" s="18" t="str">
        <f t="shared" si="916"/>
        <v/>
      </c>
      <c r="BA2650" s="18">
        <f>IF($E2650=AF!$D$6,IF($M2650="Concluída no prazo",2,IF($M2650="Concluída com atraso",1,0)),0)</f>
        <v>0</v>
      </c>
      <c r="BB2650" s="18">
        <f>IF($E2650=AF!$D$6,IF($M2650="Atrasada",2,IF($M2650="Concluída com atraso",1,0)),0)</f>
        <v>0</v>
      </c>
      <c r="BC2650" s="18">
        <v>2.6440000000000002E-2</v>
      </c>
      <c r="BD2650" s="18">
        <f t="shared" si="923"/>
        <v>2.6440000000000002E-2</v>
      </c>
      <c r="BE2650" s="18">
        <f t="shared" si="923"/>
        <v>2.6440000000000002E-2</v>
      </c>
      <c r="BF2650" s="18" t="str">
        <f t="shared" si="917"/>
        <v/>
      </c>
      <c r="BN2650" s="18" t="str">
        <f t="shared" si="918"/>
        <v>s</v>
      </c>
    </row>
    <row r="2651" spans="3:66" ht="50.1" customHeight="1" thickTop="1" thickBot="1" x14ac:dyDescent="0.3">
      <c r="C2651" s="46"/>
      <c r="D2651" s="46"/>
      <c r="E2651" s="46"/>
      <c r="F2651" s="122"/>
      <c r="G2651" s="122"/>
      <c r="H2651" s="78" t="str">
        <f t="shared" si="919"/>
        <v/>
      </c>
      <c r="I2651" s="78" t="str">
        <f t="shared" si="920"/>
        <v/>
      </c>
      <c r="J2651" s="16"/>
      <c r="K2651" s="46" t="str">
        <f t="shared" si="921"/>
        <v/>
      </c>
      <c r="L2651" s="16"/>
      <c r="M2651" s="16"/>
      <c r="N2651" s="46"/>
      <c r="O2651" s="47" t="str">
        <f t="shared" si="924"/>
        <v/>
      </c>
      <c r="P2651" s="47"/>
      <c r="Q2651" s="48" t="str">
        <f>IFERROR(VLOOKUP(E2651,Funcionários!$C$8:$E$207,3,FALSE),"")</f>
        <v/>
      </c>
      <c r="R2651" s="47"/>
      <c r="S2651" s="49" t="str">
        <f t="shared" si="925"/>
        <v/>
      </c>
      <c r="T2651" s="49">
        <v>2.6450000000000001E-2</v>
      </c>
      <c r="U2651" s="48" t="str">
        <f>IF(Funcionários!C2652=0,"",Funcionários!C2652)</f>
        <v/>
      </c>
      <c r="V2651" s="50">
        <f>IF(U2651="",0,IF(COUNTIFS($E$7:$E$3006,U2651,$I$7:$I$3006,'RC'!$E$6)=0,0,COUNTIFS($M$7:$M$3006,"Concluída no prazo",$E$7:$E$3006,U2651,$I$7:$I$3006,'RC'!$E$6)/COUNTIFS($E$7:$E$3006,U2651,$I$7:$I$3006,'RC'!$E$6)))</f>
        <v>0</v>
      </c>
      <c r="W2651" s="49">
        <f>SUMIFS($J$7:$J$3006,$E$7:$E$3006,U2651,$I$7:$I$3006,'RC'!$E$6)+SUMIFS($L$7:$L$3006,$E$7:$E$3006,U2651,$I$7:$I$3006,'RC'!$E$6)</f>
        <v>0</v>
      </c>
      <c r="X2651" s="48">
        <f>COUNTIFS($E$7:$E$3006,U2651,$I$7:$I$3006,'RC'!$E$6)</f>
        <v>0</v>
      </c>
      <c r="Y2651" s="48"/>
      <c r="Z2651" s="51" t="str">
        <f>IF(AQ2651='RC'!$E$6,AC2651*1000+AD2651,"")</f>
        <v/>
      </c>
      <c r="AA2651" s="51" t="str">
        <f>IF(AB2651="","",IF(AQ2651='RC'!$E$6,AC2651*1000-AD2651,""))</f>
        <v/>
      </c>
      <c r="AB2651" s="48" t="str">
        <f>IFERROR(VLOOKUP(E2651,Funcionários!$C$8:$E$207,3,FALSE),"")</f>
        <v/>
      </c>
      <c r="AC2651" s="50" t="str">
        <f>IF(AB2651="","",IF(COUNTIFS($AB$7:$AB$3006,AB2651,$AQ$7:$AQ$3006,'RC'!$E$6)=0,"",COUNTIFS($M$7:$M$3006,"Concluída no prazo",$AB$7:$AB$3006,AB2651,$AQ$7:$AQ$3006,'RC'!$E$6)/COUNTIFS($AB$7:$AB$3006,AB2651,$AQ$7:$AQ$3006,'RC'!$E$6)))</f>
        <v/>
      </c>
      <c r="AD2651" s="48">
        <f>SUMIF($AQ$7:$AQ$3006,'RC'!$E$6,$J$7:$J$3006)+SUMIF($AQ$7:$AQ$3006,'RC'!$E$6,$L$7:$L$3006)</f>
        <v>21</v>
      </c>
      <c r="AF2651" s="48">
        <v>2.35599999999919E-2</v>
      </c>
      <c r="AG2651" s="48">
        <f>IF(OR(AQ2651="",AQ2651&lt;&gt;'RC'!$E$6,AB2651&lt;&gt;'RC'!$D$21),0,1)</f>
        <v>0</v>
      </c>
      <c r="AH2651" s="48">
        <f t="shared" si="922"/>
        <v>2.35599999999919E-2</v>
      </c>
      <c r="AI2651" s="48" t="str">
        <f t="shared" si="904"/>
        <v/>
      </c>
      <c r="AJ2651" s="48" t="str">
        <f t="shared" si="905"/>
        <v/>
      </c>
      <c r="AK2651" s="52" t="str">
        <f t="shared" si="906"/>
        <v/>
      </c>
      <c r="AL2651" s="52" t="str">
        <f t="shared" si="907"/>
        <v/>
      </c>
      <c r="AM2651" s="48" t="str">
        <f t="shared" si="908"/>
        <v/>
      </c>
      <c r="AN2651" s="48" t="str">
        <f t="shared" si="909"/>
        <v/>
      </c>
      <c r="AP2651" s="18" t="str">
        <f t="shared" si="910"/>
        <v/>
      </c>
      <c r="AQ2651" s="18" t="str">
        <f t="shared" si="911"/>
        <v/>
      </c>
      <c r="AR2651" s="18">
        <v>2.3560000000000001E-2</v>
      </c>
      <c r="AS2651" s="18">
        <f>IF(AF!$D$27="Todos",1,IF(M2651=AF!$D$27,1,0))</f>
        <v>1</v>
      </c>
      <c r="AT2651" s="53">
        <f>IF(AND(E2651=AF!$D$6,OR(LT!M2651=AF!$D$27,AF!$D$27="Todos"),OR(AP2651=AF!$E$8,AQ2651=AF!$E$8)),AR2651+AS2651,0)</f>
        <v>0</v>
      </c>
      <c r="AU2651" s="18" t="str">
        <f t="shared" si="912"/>
        <v/>
      </c>
      <c r="AV2651" s="54" t="str">
        <f t="shared" si="913"/>
        <v/>
      </c>
      <c r="AW2651" s="54" t="str">
        <f t="shared" si="914"/>
        <v/>
      </c>
      <c r="AX2651" s="18" t="str">
        <f t="shared" si="915"/>
        <v/>
      </c>
      <c r="AY2651" s="18" t="str">
        <f t="shared" si="916"/>
        <v/>
      </c>
      <c r="BA2651" s="18">
        <f>IF($E2651=AF!$D$6,IF($M2651="Concluída no prazo",2,IF($M2651="Concluída com atraso",1,0)),0)</f>
        <v>0</v>
      </c>
      <c r="BB2651" s="18">
        <f>IF($E2651=AF!$D$6,IF($M2651="Atrasada",2,IF($M2651="Concluída com atraso",1,0)),0)</f>
        <v>0</v>
      </c>
      <c r="BC2651" s="18">
        <v>2.6450000000000001E-2</v>
      </c>
      <c r="BD2651" s="18">
        <f t="shared" si="923"/>
        <v>2.6450000000000001E-2</v>
      </c>
      <c r="BE2651" s="18">
        <f t="shared" si="923"/>
        <v>2.6450000000000001E-2</v>
      </c>
      <c r="BF2651" s="18" t="str">
        <f t="shared" si="917"/>
        <v/>
      </c>
      <c r="BN2651" s="18" t="str">
        <f t="shared" si="918"/>
        <v>s</v>
      </c>
    </row>
    <row r="2652" spans="3:66" ht="50.1" customHeight="1" thickTop="1" thickBot="1" x14ac:dyDescent="0.3">
      <c r="C2652" s="46"/>
      <c r="D2652" s="46"/>
      <c r="E2652" s="46"/>
      <c r="F2652" s="122"/>
      <c r="G2652" s="122"/>
      <c r="H2652" s="78" t="str">
        <f t="shared" si="919"/>
        <v/>
      </c>
      <c r="I2652" s="78" t="str">
        <f t="shared" si="920"/>
        <v/>
      </c>
      <c r="J2652" s="16"/>
      <c r="K2652" s="46" t="str">
        <f t="shared" si="921"/>
        <v/>
      </c>
      <c r="L2652" s="16"/>
      <c r="M2652" s="16"/>
      <c r="N2652" s="46"/>
      <c r="O2652" s="47" t="str">
        <f t="shared" si="924"/>
        <v/>
      </c>
      <c r="P2652" s="47"/>
      <c r="Q2652" s="48" t="str">
        <f>IFERROR(VLOOKUP(E2652,Funcionários!$C$8:$E$207,3,FALSE),"")</f>
        <v/>
      </c>
      <c r="R2652" s="47"/>
      <c r="S2652" s="49" t="str">
        <f t="shared" si="925"/>
        <v/>
      </c>
      <c r="T2652" s="49">
        <v>2.6460000000000001E-2</v>
      </c>
      <c r="U2652" s="48" t="str">
        <f>IF(Funcionários!C2653=0,"",Funcionários!C2653)</f>
        <v/>
      </c>
      <c r="V2652" s="50">
        <f>IF(U2652="",0,IF(COUNTIFS($E$7:$E$3006,U2652,$I$7:$I$3006,'RC'!$E$6)=0,0,COUNTIFS($M$7:$M$3006,"Concluída no prazo",$E$7:$E$3006,U2652,$I$7:$I$3006,'RC'!$E$6)/COUNTIFS($E$7:$E$3006,U2652,$I$7:$I$3006,'RC'!$E$6)))</f>
        <v>0</v>
      </c>
      <c r="W2652" s="49">
        <f>SUMIFS($J$7:$J$3006,$E$7:$E$3006,U2652,$I$7:$I$3006,'RC'!$E$6)+SUMIFS($L$7:$L$3006,$E$7:$E$3006,U2652,$I$7:$I$3006,'RC'!$E$6)</f>
        <v>0</v>
      </c>
      <c r="X2652" s="48">
        <f>COUNTIFS($E$7:$E$3006,U2652,$I$7:$I$3006,'RC'!$E$6)</f>
        <v>0</v>
      </c>
      <c r="Y2652" s="48"/>
      <c r="Z2652" s="51" t="str">
        <f>IF(AQ2652='RC'!$E$6,AC2652*1000+AD2652,"")</f>
        <v/>
      </c>
      <c r="AA2652" s="51" t="str">
        <f>IF(AB2652="","",IF(AQ2652='RC'!$E$6,AC2652*1000-AD2652,""))</f>
        <v/>
      </c>
      <c r="AB2652" s="48" t="str">
        <f>IFERROR(VLOOKUP(E2652,Funcionários!$C$8:$E$207,3,FALSE),"")</f>
        <v/>
      </c>
      <c r="AC2652" s="50" t="str">
        <f>IF(AB2652="","",IF(COUNTIFS($AB$7:$AB$3006,AB2652,$AQ$7:$AQ$3006,'RC'!$E$6)=0,"",COUNTIFS($M$7:$M$3006,"Concluída no prazo",$AB$7:$AB$3006,AB2652,$AQ$7:$AQ$3006,'RC'!$E$6)/COUNTIFS($AB$7:$AB$3006,AB2652,$AQ$7:$AQ$3006,'RC'!$E$6)))</f>
        <v/>
      </c>
      <c r="AD2652" s="48">
        <f>SUMIF($AQ$7:$AQ$3006,'RC'!$E$6,$J$7:$J$3006)+SUMIF($AQ$7:$AQ$3006,'RC'!$E$6,$L$7:$L$3006)</f>
        <v>21</v>
      </c>
      <c r="AF2652" s="48">
        <v>2.35499999999919E-2</v>
      </c>
      <c r="AG2652" s="48">
        <f>IF(OR(AQ2652="",AQ2652&lt;&gt;'RC'!$E$6,AB2652&lt;&gt;'RC'!$D$21),0,1)</f>
        <v>0</v>
      </c>
      <c r="AH2652" s="48">
        <f t="shared" si="922"/>
        <v>2.35499999999919E-2</v>
      </c>
      <c r="AI2652" s="48" t="str">
        <f t="shared" si="904"/>
        <v/>
      </c>
      <c r="AJ2652" s="48" t="str">
        <f t="shared" si="905"/>
        <v/>
      </c>
      <c r="AK2652" s="52" t="str">
        <f t="shared" si="906"/>
        <v/>
      </c>
      <c r="AL2652" s="52" t="str">
        <f t="shared" si="907"/>
        <v/>
      </c>
      <c r="AM2652" s="48" t="str">
        <f t="shared" si="908"/>
        <v/>
      </c>
      <c r="AN2652" s="48" t="str">
        <f t="shared" si="909"/>
        <v/>
      </c>
      <c r="AP2652" s="18" t="str">
        <f t="shared" si="910"/>
        <v/>
      </c>
      <c r="AQ2652" s="18" t="str">
        <f t="shared" si="911"/>
        <v/>
      </c>
      <c r="AR2652" s="18">
        <v>2.3550000000000001E-2</v>
      </c>
      <c r="AS2652" s="18">
        <f>IF(AF!$D$27="Todos",1,IF(M2652=AF!$D$27,1,0))</f>
        <v>1</v>
      </c>
      <c r="AT2652" s="53">
        <f>IF(AND(E2652=AF!$D$6,OR(LT!M2652=AF!$D$27,AF!$D$27="Todos"),OR(AP2652=AF!$E$8,AQ2652=AF!$E$8)),AR2652+AS2652,0)</f>
        <v>0</v>
      </c>
      <c r="AU2652" s="18" t="str">
        <f t="shared" si="912"/>
        <v/>
      </c>
      <c r="AV2652" s="54" t="str">
        <f t="shared" si="913"/>
        <v/>
      </c>
      <c r="AW2652" s="54" t="str">
        <f t="shared" si="914"/>
        <v/>
      </c>
      <c r="AX2652" s="18" t="str">
        <f t="shared" si="915"/>
        <v/>
      </c>
      <c r="AY2652" s="18" t="str">
        <f t="shared" si="916"/>
        <v/>
      </c>
      <c r="BA2652" s="18">
        <f>IF($E2652=AF!$D$6,IF($M2652="Concluída no prazo",2,IF($M2652="Concluída com atraso",1,0)),0)</f>
        <v>0</v>
      </c>
      <c r="BB2652" s="18">
        <f>IF($E2652=AF!$D$6,IF($M2652="Atrasada",2,IF($M2652="Concluída com atraso",1,0)),0)</f>
        <v>0</v>
      </c>
      <c r="BC2652" s="18">
        <v>2.6460000000000001E-2</v>
      </c>
      <c r="BD2652" s="18">
        <f t="shared" si="923"/>
        <v>2.6460000000000001E-2</v>
      </c>
      <c r="BE2652" s="18">
        <f t="shared" si="923"/>
        <v>2.6460000000000001E-2</v>
      </c>
      <c r="BF2652" s="18" t="str">
        <f t="shared" si="917"/>
        <v/>
      </c>
      <c r="BN2652" s="18" t="str">
        <f t="shared" si="918"/>
        <v>s</v>
      </c>
    </row>
    <row r="2653" spans="3:66" ht="50.1" customHeight="1" thickTop="1" thickBot="1" x14ac:dyDescent="0.3">
      <c r="C2653" s="46"/>
      <c r="D2653" s="46"/>
      <c r="E2653" s="46"/>
      <c r="F2653" s="122"/>
      <c r="G2653" s="122"/>
      <c r="H2653" s="78" t="str">
        <f t="shared" si="919"/>
        <v/>
      </c>
      <c r="I2653" s="78" t="str">
        <f t="shared" si="920"/>
        <v/>
      </c>
      <c r="J2653" s="16"/>
      <c r="K2653" s="46" t="str">
        <f t="shared" si="921"/>
        <v/>
      </c>
      <c r="L2653" s="16"/>
      <c r="M2653" s="16"/>
      <c r="N2653" s="46"/>
      <c r="O2653" s="47" t="str">
        <f t="shared" si="924"/>
        <v/>
      </c>
      <c r="P2653" s="47"/>
      <c r="Q2653" s="48" t="str">
        <f>IFERROR(VLOOKUP(E2653,Funcionários!$C$8:$E$207,3,FALSE),"")</f>
        <v/>
      </c>
      <c r="R2653" s="47"/>
      <c r="S2653" s="49" t="str">
        <f t="shared" si="925"/>
        <v/>
      </c>
      <c r="T2653" s="49">
        <v>2.647E-2</v>
      </c>
      <c r="U2653" s="48" t="str">
        <f>IF(Funcionários!C2654=0,"",Funcionários!C2654)</f>
        <v/>
      </c>
      <c r="V2653" s="50">
        <f>IF(U2653="",0,IF(COUNTIFS($E$7:$E$3006,U2653,$I$7:$I$3006,'RC'!$E$6)=0,0,COUNTIFS($M$7:$M$3006,"Concluída no prazo",$E$7:$E$3006,U2653,$I$7:$I$3006,'RC'!$E$6)/COUNTIFS($E$7:$E$3006,U2653,$I$7:$I$3006,'RC'!$E$6)))</f>
        <v>0</v>
      </c>
      <c r="W2653" s="49">
        <f>SUMIFS($J$7:$J$3006,$E$7:$E$3006,U2653,$I$7:$I$3006,'RC'!$E$6)+SUMIFS($L$7:$L$3006,$E$7:$E$3006,U2653,$I$7:$I$3006,'RC'!$E$6)</f>
        <v>0</v>
      </c>
      <c r="X2653" s="48">
        <f>COUNTIFS($E$7:$E$3006,U2653,$I$7:$I$3006,'RC'!$E$6)</f>
        <v>0</v>
      </c>
      <c r="Y2653" s="48"/>
      <c r="Z2653" s="51" t="str">
        <f>IF(AQ2653='RC'!$E$6,AC2653*1000+AD2653,"")</f>
        <v/>
      </c>
      <c r="AA2653" s="51" t="str">
        <f>IF(AB2653="","",IF(AQ2653='RC'!$E$6,AC2653*1000-AD2653,""))</f>
        <v/>
      </c>
      <c r="AB2653" s="48" t="str">
        <f>IFERROR(VLOOKUP(E2653,Funcionários!$C$8:$E$207,3,FALSE),"")</f>
        <v/>
      </c>
      <c r="AC2653" s="50" t="str">
        <f>IF(AB2653="","",IF(COUNTIFS($AB$7:$AB$3006,AB2653,$AQ$7:$AQ$3006,'RC'!$E$6)=0,"",COUNTIFS($M$7:$M$3006,"Concluída no prazo",$AB$7:$AB$3006,AB2653,$AQ$7:$AQ$3006,'RC'!$E$6)/COUNTIFS($AB$7:$AB$3006,AB2653,$AQ$7:$AQ$3006,'RC'!$E$6)))</f>
        <v/>
      </c>
      <c r="AD2653" s="48">
        <f>SUMIF($AQ$7:$AQ$3006,'RC'!$E$6,$J$7:$J$3006)+SUMIF($AQ$7:$AQ$3006,'RC'!$E$6,$L$7:$L$3006)</f>
        <v>21</v>
      </c>
      <c r="AF2653" s="48">
        <v>2.3539999999991901E-2</v>
      </c>
      <c r="AG2653" s="48">
        <f>IF(OR(AQ2653="",AQ2653&lt;&gt;'RC'!$E$6,AB2653&lt;&gt;'RC'!$D$21),0,1)</f>
        <v>0</v>
      </c>
      <c r="AH2653" s="48">
        <f t="shared" si="922"/>
        <v>2.3539999999991901E-2</v>
      </c>
      <c r="AI2653" s="48" t="str">
        <f t="shared" si="904"/>
        <v/>
      </c>
      <c r="AJ2653" s="48" t="str">
        <f t="shared" si="905"/>
        <v/>
      </c>
      <c r="AK2653" s="52" t="str">
        <f t="shared" si="906"/>
        <v/>
      </c>
      <c r="AL2653" s="52" t="str">
        <f t="shared" si="907"/>
        <v/>
      </c>
      <c r="AM2653" s="48" t="str">
        <f t="shared" si="908"/>
        <v/>
      </c>
      <c r="AN2653" s="48" t="str">
        <f t="shared" si="909"/>
        <v/>
      </c>
      <c r="AP2653" s="18" t="str">
        <f t="shared" si="910"/>
        <v/>
      </c>
      <c r="AQ2653" s="18" t="str">
        <f t="shared" si="911"/>
        <v/>
      </c>
      <c r="AR2653" s="18">
        <v>2.3539999999999998E-2</v>
      </c>
      <c r="AS2653" s="18">
        <f>IF(AF!$D$27="Todos",1,IF(M2653=AF!$D$27,1,0))</f>
        <v>1</v>
      </c>
      <c r="AT2653" s="53">
        <f>IF(AND(E2653=AF!$D$6,OR(LT!M2653=AF!$D$27,AF!$D$27="Todos"),OR(AP2653=AF!$E$8,AQ2653=AF!$E$8)),AR2653+AS2653,0)</f>
        <v>0</v>
      </c>
      <c r="AU2653" s="18" t="str">
        <f t="shared" si="912"/>
        <v/>
      </c>
      <c r="AV2653" s="54" t="str">
        <f t="shared" si="913"/>
        <v/>
      </c>
      <c r="AW2653" s="54" t="str">
        <f t="shared" si="914"/>
        <v/>
      </c>
      <c r="AX2653" s="18" t="str">
        <f t="shared" si="915"/>
        <v/>
      </c>
      <c r="AY2653" s="18" t="str">
        <f t="shared" si="916"/>
        <v/>
      </c>
      <c r="BA2653" s="18">
        <f>IF($E2653=AF!$D$6,IF($M2653="Concluída no prazo",2,IF($M2653="Concluída com atraso",1,0)),0)</f>
        <v>0</v>
      </c>
      <c r="BB2653" s="18">
        <f>IF($E2653=AF!$D$6,IF($M2653="Atrasada",2,IF($M2653="Concluída com atraso",1,0)),0)</f>
        <v>0</v>
      </c>
      <c r="BC2653" s="18">
        <v>2.647E-2</v>
      </c>
      <c r="BD2653" s="18">
        <f t="shared" si="923"/>
        <v>2.647E-2</v>
      </c>
      <c r="BE2653" s="18">
        <f t="shared" si="923"/>
        <v>2.647E-2</v>
      </c>
      <c r="BF2653" s="18" t="str">
        <f t="shared" si="917"/>
        <v/>
      </c>
      <c r="BN2653" s="18" t="str">
        <f t="shared" si="918"/>
        <v>s</v>
      </c>
    </row>
    <row r="2654" spans="3:66" ht="50.1" customHeight="1" thickTop="1" thickBot="1" x14ac:dyDescent="0.3">
      <c r="C2654" s="46"/>
      <c r="D2654" s="46"/>
      <c r="E2654" s="46"/>
      <c r="F2654" s="122"/>
      <c r="G2654" s="122"/>
      <c r="H2654" s="78" t="str">
        <f t="shared" si="919"/>
        <v/>
      </c>
      <c r="I2654" s="78" t="str">
        <f t="shared" si="920"/>
        <v/>
      </c>
      <c r="J2654" s="16"/>
      <c r="K2654" s="46" t="str">
        <f t="shared" si="921"/>
        <v/>
      </c>
      <c r="L2654" s="16"/>
      <c r="M2654" s="16"/>
      <c r="N2654" s="46"/>
      <c r="O2654" s="47" t="str">
        <f t="shared" si="924"/>
        <v/>
      </c>
      <c r="P2654" s="47"/>
      <c r="Q2654" s="48" t="str">
        <f>IFERROR(VLOOKUP(E2654,Funcionários!$C$8:$E$207,3,FALSE),"")</f>
        <v/>
      </c>
      <c r="R2654" s="47"/>
      <c r="S2654" s="49" t="str">
        <f t="shared" si="925"/>
        <v/>
      </c>
      <c r="T2654" s="49">
        <v>2.648E-2</v>
      </c>
      <c r="U2654" s="48" t="str">
        <f>IF(Funcionários!C2655=0,"",Funcionários!C2655)</f>
        <v/>
      </c>
      <c r="V2654" s="50">
        <f>IF(U2654="",0,IF(COUNTIFS($E$7:$E$3006,U2654,$I$7:$I$3006,'RC'!$E$6)=0,0,COUNTIFS($M$7:$M$3006,"Concluída no prazo",$E$7:$E$3006,U2654,$I$7:$I$3006,'RC'!$E$6)/COUNTIFS($E$7:$E$3006,U2654,$I$7:$I$3006,'RC'!$E$6)))</f>
        <v>0</v>
      </c>
      <c r="W2654" s="49">
        <f>SUMIFS($J$7:$J$3006,$E$7:$E$3006,U2654,$I$7:$I$3006,'RC'!$E$6)+SUMIFS($L$7:$L$3006,$E$7:$E$3006,U2654,$I$7:$I$3006,'RC'!$E$6)</f>
        <v>0</v>
      </c>
      <c r="X2654" s="48">
        <f>COUNTIFS($E$7:$E$3006,U2654,$I$7:$I$3006,'RC'!$E$6)</f>
        <v>0</v>
      </c>
      <c r="Y2654" s="48"/>
      <c r="Z2654" s="51" t="str">
        <f>IF(AQ2654='RC'!$E$6,AC2654*1000+AD2654,"")</f>
        <v/>
      </c>
      <c r="AA2654" s="51" t="str">
        <f>IF(AB2654="","",IF(AQ2654='RC'!$E$6,AC2654*1000-AD2654,""))</f>
        <v/>
      </c>
      <c r="AB2654" s="48" t="str">
        <f>IFERROR(VLOOKUP(E2654,Funcionários!$C$8:$E$207,3,FALSE),"")</f>
        <v/>
      </c>
      <c r="AC2654" s="50" t="str">
        <f>IF(AB2654="","",IF(COUNTIFS($AB$7:$AB$3006,AB2654,$AQ$7:$AQ$3006,'RC'!$E$6)=0,"",COUNTIFS($M$7:$M$3006,"Concluída no prazo",$AB$7:$AB$3006,AB2654,$AQ$7:$AQ$3006,'RC'!$E$6)/COUNTIFS($AB$7:$AB$3006,AB2654,$AQ$7:$AQ$3006,'RC'!$E$6)))</f>
        <v/>
      </c>
      <c r="AD2654" s="48">
        <f>SUMIF($AQ$7:$AQ$3006,'RC'!$E$6,$J$7:$J$3006)+SUMIF($AQ$7:$AQ$3006,'RC'!$E$6,$L$7:$L$3006)</f>
        <v>21</v>
      </c>
      <c r="AF2654" s="48">
        <v>2.3529999999991901E-2</v>
      </c>
      <c r="AG2654" s="48">
        <f>IF(OR(AQ2654="",AQ2654&lt;&gt;'RC'!$E$6,AB2654&lt;&gt;'RC'!$D$21),0,1)</f>
        <v>0</v>
      </c>
      <c r="AH2654" s="48">
        <f t="shared" si="922"/>
        <v>2.3529999999991901E-2</v>
      </c>
      <c r="AI2654" s="48" t="str">
        <f t="shared" si="904"/>
        <v/>
      </c>
      <c r="AJ2654" s="48" t="str">
        <f t="shared" si="905"/>
        <v/>
      </c>
      <c r="AK2654" s="52" t="str">
        <f t="shared" si="906"/>
        <v/>
      </c>
      <c r="AL2654" s="52" t="str">
        <f t="shared" si="907"/>
        <v/>
      </c>
      <c r="AM2654" s="48" t="str">
        <f t="shared" si="908"/>
        <v/>
      </c>
      <c r="AN2654" s="48" t="str">
        <f t="shared" si="909"/>
        <v/>
      </c>
      <c r="AP2654" s="18" t="str">
        <f t="shared" si="910"/>
        <v/>
      </c>
      <c r="AQ2654" s="18" t="str">
        <f t="shared" si="911"/>
        <v/>
      </c>
      <c r="AR2654" s="18">
        <v>2.3529999999999999E-2</v>
      </c>
      <c r="AS2654" s="18">
        <f>IF(AF!$D$27="Todos",1,IF(M2654=AF!$D$27,1,0))</f>
        <v>1</v>
      </c>
      <c r="AT2654" s="53">
        <f>IF(AND(E2654=AF!$D$6,OR(LT!M2654=AF!$D$27,AF!$D$27="Todos"),OR(AP2654=AF!$E$8,AQ2654=AF!$E$8)),AR2654+AS2654,0)</f>
        <v>0</v>
      </c>
      <c r="AU2654" s="18" t="str">
        <f t="shared" si="912"/>
        <v/>
      </c>
      <c r="AV2654" s="54" t="str">
        <f t="shared" si="913"/>
        <v/>
      </c>
      <c r="AW2654" s="54" t="str">
        <f t="shared" si="914"/>
        <v/>
      </c>
      <c r="AX2654" s="18" t="str">
        <f t="shared" si="915"/>
        <v/>
      </c>
      <c r="AY2654" s="18" t="str">
        <f t="shared" si="916"/>
        <v/>
      </c>
      <c r="BA2654" s="18">
        <f>IF($E2654=AF!$D$6,IF($M2654="Concluída no prazo",2,IF($M2654="Concluída com atraso",1,0)),0)</f>
        <v>0</v>
      </c>
      <c r="BB2654" s="18">
        <f>IF($E2654=AF!$D$6,IF($M2654="Atrasada",2,IF($M2654="Concluída com atraso",1,0)),0)</f>
        <v>0</v>
      </c>
      <c r="BC2654" s="18">
        <v>2.648E-2</v>
      </c>
      <c r="BD2654" s="18">
        <f t="shared" si="923"/>
        <v>2.648E-2</v>
      </c>
      <c r="BE2654" s="18">
        <f t="shared" si="923"/>
        <v>2.648E-2</v>
      </c>
      <c r="BF2654" s="18" t="str">
        <f t="shared" si="917"/>
        <v/>
      </c>
      <c r="BN2654" s="18" t="str">
        <f t="shared" si="918"/>
        <v>s</v>
      </c>
    </row>
    <row r="2655" spans="3:66" ht="50.1" customHeight="1" thickTop="1" thickBot="1" x14ac:dyDescent="0.3">
      <c r="C2655" s="46"/>
      <c r="D2655" s="46"/>
      <c r="E2655" s="46"/>
      <c r="F2655" s="122"/>
      <c r="G2655" s="122"/>
      <c r="H2655" s="78" t="str">
        <f t="shared" si="919"/>
        <v/>
      </c>
      <c r="I2655" s="78" t="str">
        <f t="shared" si="920"/>
        <v/>
      </c>
      <c r="J2655" s="16"/>
      <c r="K2655" s="46" t="str">
        <f t="shared" si="921"/>
        <v/>
      </c>
      <c r="L2655" s="16"/>
      <c r="M2655" s="16"/>
      <c r="N2655" s="46"/>
      <c r="O2655" s="47" t="str">
        <f t="shared" si="924"/>
        <v/>
      </c>
      <c r="P2655" s="47"/>
      <c r="Q2655" s="48" t="str">
        <f>IFERROR(VLOOKUP(E2655,Funcionários!$C$8:$E$207,3,FALSE),"")</f>
        <v/>
      </c>
      <c r="R2655" s="47"/>
      <c r="S2655" s="49" t="str">
        <f t="shared" si="925"/>
        <v/>
      </c>
      <c r="T2655" s="49">
        <v>2.649E-2</v>
      </c>
      <c r="U2655" s="48" t="str">
        <f>IF(Funcionários!C2656=0,"",Funcionários!C2656)</f>
        <v/>
      </c>
      <c r="V2655" s="50">
        <f>IF(U2655="",0,IF(COUNTIFS($E$7:$E$3006,U2655,$I$7:$I$3006,'RC'!$E$6)=0,0,COUNTIFS($M$7:$M$3006,"Concluída no prazo",$E$7:$E$3006,U2655,$I$7:$I$3006,'RC'!$E$6)/COUNTIFS($E$7:$E$3006,U2655,$I$7:$I$3006,'RC'!$E$6)))</f>
        <v>0</v>
      </c>
      <c r="W2655" s="49">
        <f>SUMIFS($J$7:$J$3006,$E$7:$E$3006,U2655,$I$7:$I$3006,'RC'!$E$6)+SUMIFS($L$7:$L$3006,$E$7:$E$3006,U2655,$I$7:$I$3006,'RC'!$E$6)</f>
        <v>0</v>
      </c>
      <c r="X2655" s="48">
        <f>COUNTIFS($E$7:$E$3006,U2655,$I$7:$I$3006,'RC'!$E$6)</f>
        <v>0</v>
      </c>
      <c r="Y2655" s="48"/>
      <c r="Z2655" s="51" t="str">
        <f>IF(AQ2655='RC'!$E$6,AC2655*1000+AD2655,"")</f>
        <v/>
      </c>
      <c r="AA2655" s="51" t="str">
        <f>IF(AB2655="","",IF(AQ2655='RC'!$E$6,AC2655*1000-AD2655,""))</f>
        <v/>
      </c>
      <c r="AB2655" s="48" t="str">
        <f>IFERROR(VLOOKUP(E2655,Funcionários!$C$8:$E$207,3,FALSE),"")</f>
        <v/>
      </c>
      <c r="AC2655" s="50" t="str">
        <f>IF(AB2655="","",IF(COUNTIFS($AB$7:$AB$3006,AB2655,$AQ$7:$AQ$3006,'RC'!$E$6)=0,"",COUNTIFS($M$7:$M$3006,"Concluída no prazo",$AB$7:$AB$3006,AB2655,$AQ$7:$AQ$3006,'RC'!$E$6)/COUNTIFS($AB$7:$AB$3006,AB2655,$AQ$7:$AQ$3006,'RC'!$E$6)))</f>
        <v/>
      </c>
      <c r="AD2655" s="48">
        <f>SUMIF($AQ$7:$AQ$3006,'RC'!$E$6,$J$7:$J$3006)+SUMIF($AQ$7:$AQ$3006,'RC'!$E$6,$L$7:$L$3006)</f>
        <v>21</v>
      </c>
      <c r="AF2655" s="48">
        <v>2.3519999999991902E-2</v>
      </c>
      <c r="AG2655" s="48">
        <f>IF(OR(AQ2655="",AQ2655&lt;&gt;'RC'!$E$6,AB2655&lt;&gt;'RC'!$D$21),0,1)</f>
        <v>0</v>
      </c>
      <c r="AH2655" s="48">
        <f t="shared" si="922"/>
        <v>2.3519999999991902E-2</v>
      </c>
      <c r="AI2655" s="48" t="str">
        <f t="shared" si="904"/>
        <v/>
      </c>
      <c r="AJ2655" s="48" t="str">
        <f t="shared" si="905"/>
        <v/>
      </c>
      <c r="AK2655" s="52" t="str">
        <f t="shared" si="906"/>
        <v/>
      </c>
      <c r="AL2655" s="52" t="str">
        <f t="shared" si="907"/>
        <v/>
      </c>
      <c r="AM2655" s="48" t="str">
        <f t="shared" si="908"/>
        <v/>
      </c>
      <c r="AN2655" s="48" t="str">
        <f t="shared" si="909"/>
        <v/>
      </c>
      <c r="AP2655" s="18" t="str">
        <f t="shared" si="910"/>
        <v/>
      </c>
      <c r="AQ2655" s="18" t="str">
        <f t="shared" si="911"/>
        <v/>
      </c>
      <c r="AR2655" s="18">
        <v>2.3519999999999999E-2</v>
      </c>
      <c r="AS2655" s="18">
        <f>IF(AF!$D$27="Todos",1,IF(M2655=AF!$D$27,1,0))</f>
        <v>1</v>
      </c>
      <c r="AT2655" s="53">
        <f>IF(AND(E2655=AF!$D$6,OR(LT!M2655=AF!$D$27,AF!$D$27="Todos"),OR(AP2655=AF!$E$8,AQ2655=AF!$E$8)),AR2655+AS2655,0)</f>
        <v>0</v>
      </c>
      <c r="AU2655" s="18" t="str">
        <f t="shared" si="912"/>
        <v/>
      </c>
      <c r="AV2655" s="54" t="str">
        <f t="shared" si="913"/>
        <v/>
      </c>
      <c r="AW2655" s="54" t="str">
        <f t="shared" si="914"/>
        <v/>
      </c>
      <c r="AX2655" s="18" t="str">
        <f t="shared" si="915"/>
        <v/>
      </c>
      <c r="AY2655" s="18" t="str">
        <f t="shared" si="916"/>
        <v/>
      </c>
      <c r="BA2655" s="18">
        <f>IF($E2655=AF!$D$6,IF($M2655="Concluída no prazo",2,IF($M2655="Concluída com atraso",1,0)),0)</f>
        <v>0</v>
      </c>
      <c r="BB2655" s="18">
        <f>IF($E2655=AF!$D$6,IF($M2655="Atrasada",2,IF($M2655="Concluída com atraso",1,0)),0)</f>
        <v>0</v>
      </c>
      <c r="BC2655" s="18">
        <v>2.649E-2</v>
      </c>
      <c r="BD2655" s="18">
        <f t="shared" si="923"/>
        <v>2.649E-2</v>
      </c>
      <c r="BE2655" s="18">
        <f t="shared" si="923"/>
        <v>2.649E-2</v>
      </c>
      <c r="BF2655" s="18" t="str">
        <f t="shared" si="917"/>
        <v/>
      </c>
      <c r="BN2655" s="18" t="str">
        <f t="shared" si="918"/>
        <v>s</v>
      </c>
    </row>
    <row r="2656" spans="3:66" ht="50.1" customHeight="1" thickTop="1" thickBot="1" x14ac:dyDescent="0.3">
      <c r="C2656" s="46"/>
      <c r="D2656" s="46"/>
      <c r="E2656" s="46"/>
      <c r="F2656" s="122"/>
      <c r="G2656" s="122"/>
      <c r="H2656" s="78" t="str">
        <f t="shared" si="919"/>
        <v/>
      </c>
      <c r="I2656" s="78" t="str">
        <f t="shared" si="920"/>
        <v/>
      </c>
      <c r="J2656" s="16"/>
      <c r="K2656" s="46" t="str">
        <f t="shared" si="921"/>
        <v/>
      </c>
      <c r="L2656" s="16"/>
      <c r="M2656" s="16"/>
      <c r="N2656" s="46"/>
      <c r="O2656" s="47" t="str">
        <f t="shared" si="924"/>
        <v/>
      </c>
      <c r="P2656" s="47"/>
      <c r="Q2656" s="48" t="str">
        <f>IFERROR(VLOOKUP(E2656,Funcionários!$C$8:$E$207,3,FALSE),"")</f>
        <v/>
      </c>
      <c r="R2656" s="47"/>
      <c r="S2656" s="49" t="str">
        <f t="shared" si="925"/>
        <v/>
      </c>
      <c r="T2656" s="49">
        <v>2.6499999999999999E-2</v>
      </c>
      <c r="U2656" s="48" t="str">
        <f>IF(Funcionários!C2657=0,"",Funcionários!C2657)</f>
        <v/>
      </c>
      <c r="V2656" s="50">
        <f>IF(U2656="",0,IF(COUNTIFS($E$7:$E$3006,U2656,$I$7:$I$3006,'RC'!$E$6)=0,0,COUNTIFS($M$7:$M$3006,"Concluída no prazo",$E$7:$E$3006,U2656,$I$7:$I$3006,'RC'!$E$6)/COUNTIFS($E$7:$E$3006,U2656,$I$7:$I$3006,'RC'!$E$6)))</f>
        <v>0</v>
      </c>
      <c r="W2656" s="49">
        <f>SUMIFS($J$7:$J$3006,$E$7:$E$3006,U2656,$I$7:$I$3006,'RC'!$E$6)+SUMIFS($L$7:$L$3006,$E$7:$E$3006,U2656,$I$7:$I$3006,'RC'!$E$6)</f>
        <v>0</v>
      </c>
      <c r="X2656" s="48">
        <f>COUNTIFS($E$7:$E$3006,U2656,$I$7:$I$3006,'RC'!$E$6)</f>
        <v>0</v>
      </c>
      <c r="Y2656" s="48"/>
      <c r="Z2656" s="51" t="str">
        <f>IF(AQ2656='RC'!$E$6,AC2656*1000+AD2656,"")</f>
        <v/>
      </c>
      <c r="AA2656" s="51" t="str">
        <f>IF(AB2656="","",IF(AQ2656='RC'!$E$6,AC2656*1000-AD2656,""))</f>
        <v/>
      </c>
      <c r="AB2656" s="48" t="str">
        <f>IFERROR(VLOOKUP(E2656,Funcionários!$C$8:$E$207,3,FALSE),"")</f>
        <v/>
      </c>
      <c r="AC2656" s="50" t="str">
        <f>IF(AB2656="","",IF(COUNTIFS($AB$7:$AB$3006,AB2656,$AQ$7:$AQ$3006,'RC'!$E$6)=0,"",COUNTIFS($M$7:$M$3006,"Concluída no prazo",$AB$7:$AB$3006,AB2656,$AQ$7:$AQ$3006,'RC'!$E$6)/COUNTIFS($AB$7:$AB$3006,AB2656,$AQ$7:$AQ$3006,'RC'!$E$6)))</f>
        <v/>
      </c>
      <c r="AD2656" s="48">
        <f>SUMIF($AQ$7:$AQ$3006,'RC'!$E$6,$J$7:$J$3006)+SUMIF($AQ$7:$AQ$3006,'RC'!$E$6,$L$7:$L$3006)</f>
        <v>21</v>
      </c>
      <c r="AF2656" s="48">
        <v>2.3509999999991898E-2</v>
      </c>
      <c r="AG2656" s="48">
        <f>IF(OR(AQ2656="",AQ2656&lt;&gt;'RC'!$E$6,AB2656&lt;&gt;'RC'!$D$21),0,1)</f>
        <v>0</v>
      </c>
      <c r="AH2656" s="48">
        <f t="shared" si="922"/>
        <v>2.3509999999991898E-2</v>
      </c>
      <c r="AI2656" s="48" t="str">
        <f t="shared" si="904"/>
        <v/>
      </c>
      <c r="AJ2656" s="48" t="str">
        <f t="shared" si="905"/>
        <v/>
      </c>
      <c r="AK2656" s="52" t="str">
        <f t="shared" si="906"/>
        <v/>
      </c>
      <c r="AL2656" s="52" t="str">
        <f t="shared" si="907"/>
        <v/>
      </c>
      <c r="AM2656" s="48" t="str">
        <f t="shared" si="908"/>
        <v/>
      </c>
      <c r="AN2656" s="48" t="str">
        <f t="shared" si="909"/>
        <v/>
      </c>
      <c r="AP2656" s="18" t="str">
        <f t="shared" si="910"/>
        <v/>
      </c>
      <c r="AQ2656" s="18" t="str">
        <f t="shared" si="911"/>
        <v/>
      </c>
      <c r="AR2656" s="18">
        <v>2.351E-2</v>
      </c>
      <c r="AS2656" s="18">
        <f>IF(AF!$D$27="Todos",1,IF(M2656=AF!$D$27,1,0))</f>
        <v>1</v>
      </c>
      <c r="AT2656" s="53">
        <f>IF(AND(E2656=AF!$D$6,OR(LT!M2656=AF!$D$27,AF!$D$27="Todos"),OR(AP2656=AF!$E$8,AQ2656=AF!$E$8)),AR2656+AS2656,0)</f>
        <v>0</v>
      </c>
      <c r="AU2656" s="18" t="str">
        <f t="shared" si="912"/>
        <v/>
      </c>
      <c r="AV2656" s="54" t="str">
        <f t="shared" si="913"/>
        <v/>
      </c>
      <c r="AW2656" s="54" t="str">
        <f t="shared" si="914"/>
        <v/>
      </c>
      <c r="AX2656" s="18" t="str">
        <f t="shared" si="915"/>
        <v/>
      </c>
      <c r="AY2656" s="18" t="str">
        <f t="shared" si="916"/>
        <v/>
      </c>
      <c r="BA2656" s="18">
        <f>IF($E2656=AF!$D$6,IF($M2656="Concluída no prazo",2,IF($M2656="Concluída com atraso",1,0)),0)</f>
        <v>0</v>
      </c>
      <c r="BB2656" s="18">
        <f>IF($E2656=AF!$D$6,IF($M2656="Atrasada",2,IF($M2656="Concluída com atraso",1,0)),0)</f>
        <v>0</v>
      </c>
      <c r="BC2656" s="18">
        <v>2.6499999999999999E-2</v>
      </c>
      <c r="BD2656" s="18">
        <f t="shared" si="923"/>
        <v>2.6499999999999999E-2</v>
      </c>
      <c r="BE2656" s="18">
        <f t="shared" si="923"/>
        <v>2.6499999999999999E-2</v>
      </c>
      <c r="BF2656" s="18" t="str">
        <f t="shared" si="917"/>
        <v/>
      </c>
      <c r="BN2656" s="18" t="str">
        <f t="shared" si="918"/>
        <v>s</v>
      </c>
    </row>
    <row r="2657" spans="3:66" ht="50.1" customHeight="1" thickTop="1" thickBot="1" x14ac:dyDescent="0.3">
      <c r="C2657" s="46"/>
      <c r="D2657" s="46"/>
      <c r="E2657" s="46"/>
      <c r="F2657" s="122"/>
      <c r="G2657" s="122"/>
      <c r="H2657" s="78" t="str">
        <f t="shared" si="919"/>
        <v/>
      </c>
      <c r="I2657" s="78" t="str">
        <f t="shared" si="920"/>
        <v/>
      </c>
      <c r="J2657" s="16"/>
      <c r="K2657" s="46" t="str">
        <f t="shared" si="921"/>
        <v/>
      </c>
      <c r="L2657" s="16"/>
      <c r="M2657" s="16"/>
      <c r="N2657" s="46"/>
      <c r="O2657" s="47" t="str">
        <f t="shared" si="924"/>
        <v/>
      </c>
      <c r="P2657" s="47"/>
      <c r="Q2657" s="48" t="str">
        <f>IFERROR(VLOOKUP(E2657,Funcionários!$C$8:$E$207,3,FALSE),"")</f>
        <v/>
      </c>
      <c r="R2657" s="47"/>
      <c r="S2657" s="49" t="str">
        <f t="shared" si="925"/>
        <v/>
      </c>
      <c r="T2657" s="49">
        <v>2.6509999999999999E-2</v>
      </c>
      <c r="U2657" s="48" t="str">
        <f>IF(Funcionários!C2658=0,"",Funcionários!C2658)</f>
        <v/>
      </c>
      <c r="V2657" s="50">
        <f>IF(U2657="",0,IF(COUNTIFS($E$7:$E$3006,U2657,$I$7:$I$3006,'RC'!$E$6)=0,0,COUNTIFS($M$7:$M$3006,"Concluída no prazo",$E$7:$E$3006,U2657,$I$7:$I$3006,'RC'!$E$6)/COUNTIFS($E$7:$E$3006,U2657,$I$7:$I$3006,'RC'!$E$6)))</f>
        <v>0</v>
      </c>
      <c r="W2657" s="49">
        <f>SUMIFS($J$7:$J$3006,$E$7:$E$3006,U2657,$I$7:$I$3006,'RC'!$E$6)+SUMIFS($L$7:$L$3006,$E$7:$E$3006,U2657,$I$7:$I$3006,'RC'!$E$6)</f>
        <v>0</v>
      </c>
      <c r="X2657" s="48">
        <f>COUNTIFS($E$7:$E$3006,U2657,$I$7:$I$3006,'RC'!$E$6)</f>
        <v>0</v>
      </c>
      <c r="Y2657" s="48"/>
      <c r="Z2657" s="51" t="str">
        <f>IF(AQ2657='RC'!$E$6,AC2657*1000+AD2657,"")</f>
        <v/>
      </c>
      <c r="AA2657" s="51" t="str">
        <f>IF(AB2657="","",IF(AQ2657='RC'!$E$6,AC2657*1000-AD2657,""))</f>
        <v/>
      </c>
      <c r="AB2657" s="48" t="str">
        <f>IFERROR(VLOOKUP(E2657,Funcionários!$C$8:$E$207,3,FALSE),"")</f>
        <v/>
      </c>
      <c r="AC2657" s="50" t="str">
        <f>IF(AB2657="","",IF(COUNTIFS($AB$7:$AB$3006,AB2657,$AQ$7:$AQ$3006,'RC'!$E$6)=0,"",COUNTIFS($M$7:$M$3006,"Concluída no prazo",$AB$7:$AB$3006,AB2657,$AQ$7:$AQ$3006,'RC'!$E$6)/COUNTIFS($AB$7:$AB$3006,AB2657,$AQ$7:$AQ$3006,'RC'!$E$6)))</f>
        <v/>
      </c>
      <c r="AD2657" s="48">
        <f>SUMIF($AQ$7:$AQ$3006,'RC'!$E$6,$J$7:$J$3006)+SUMIF($AQ$7:$AQ$3006,'RC'!$E$6,$L$7:$L$3006)</f>
        <v>21</v>
      </c>
      <c r="AF2657" s="48">
        <v>2.3499999999991899E-2</v>
      </c>
      <c r="AG2657" s="48">
        <f>IF(OR(AQ2657="",AQ2657&lt;&gt;'RC'!$E$6,AB2657&lt;&gt;'RC'!$D$21),0,1)</f>
        <v>0</v>
      </c>
      <c r="AH2657" s="48">
        <f t="shared" si="922"/>
        <v>2.3499999999991899E-2</v>
      </c>
      <c r="AI2657" s="48" t="str">
        <f t="shared" si="904"/>
        <v/>
      </c>
      <c r="AJ2657" s="48" t="str">
        <f t="shared" si="905"/>
        <v/>
      </c>
      <c r="AK2657" s="52" t="str">
        <f t="shared" si="906"/>
        <v/>
      </c>
      <c r="AL2657" s="52" t="str">
        <f t="shared" si="907"/>
        <v/>
      </c>
      <c r="AM2657" s="48" t="str">
        <f t="shared" si="908"/>
        <v/>
      </c>
      <c r="AN2657" s="48" t="str">
        <f t="shared" si="909"/>
        <v/>
      </c>
      <c r="AP2657" s="18" t="str">
        <f t="shared" si="910"/>
        <v/>
      </c>
      <c r="AQ2657" s="18" t="str">
        <f t="shared" si="911"/>
        <v/>
      </c>
      <c r="AR2657" s="18">
        <v>2.35E-2</v>
      </c>
      <c r="AS2657" s="18">
        <f>IF(AF!$D$27="Todos",1,IF(M2657=AF!$D$27,1,0))</f>
        <v>1</v>
      </c>
      <c r="AT2657" s="53">
        <f>IF(AND(E2657=AF!$D$6,OR(LT!M2657=AF!$D$27,AF!$D$27="Todos"),OR(AP2657=AF!$E$8,AQ2657=AF!$E$8)),AR2657+AS2657,0)</f>
        <v>0</v>
      </c>
      <c r="AU2657" s="18" t="str">
        <f t="shared" si="912"/>
        <v/>
      </c>
      <c r="AV2657" s="54" t="str">
        <f t="shared" si="913"/>
        <v/>
      </c>
      <c r="AW2657" s="54" t="str">
        <f t="shared" si="914"/>
        <v/>
      </c>
      <c r="AX2657" s="18" t="str">
        <f t="shared" si="915"/>
        <v/>
      </c>
      <c r="AY2657" s="18" t="str">
        <f t="shared" si="916"/>
        <v/>
      </c>
      <c r="BA2657" s="18">
        <f>IF($E2657=AF!$D$6,IF($M2657="Concluída no prazo",2,IF($M2657="Concluída com atraso",1,0)),0)</f>
        <v>0</v>
      </c>
      <c r="BB2657" s="18">
        <f>IF($E2657=AF!$D$6,IF($M2657="Atrasada",2,IF($M2657="Concluída com atraso",1,0)),0)</f>
        <v>0</v>
      </c>
      <c r="BC2657" s="18">
        <v>2.6509999999999999E-2</v>
      </c>
      <c r="BD2657" s="18">
        <f t="shared" si="923"/>
        <v>2.6509999999999999E-2</v>
      </c>
      <c r="BE2657" s="18">
        <f t="shared" si="923"/>
        <v>2.6509999999999999E-2</v>
      </c>
      <c r="BF2657" s="18" t="str">
        <f t="shared" si="917"/>
        <v/>
      </c>
      <c r="BN2657" s="18" t="str">
        <f t="shared" si="918"/>
        <v>s</v>
      </c>
    </row>
    <row r="2658" spans="3:66" ht="50.1" customHeight="1" thickTop="1" thickBot="1" x14ac:dyDescent="0.3">
      <c r="C2658" s="46"/>
      <c r="D2658" s="46"/>
      <c r="E2658" s="46"/>
      <c r="F2658" s="122"/>
      <c r="G2658" s="122"/>
      <c r="H2658" s="78" t="str">
        <f t="shared" si="919"/>
        <v/>
      </c>
      <c r="I2658" s="78" t="str">
        <f t="shared" si="920"/>
        <v/>
      </c>
      <c r="J2658" s="16"/>
      <c r="K2658" s="46" t="str">
        <f t="shared" si="921"/>
        <v/>
      </c>
      <c r="L2658" s="16"/>
      <c r="M2658" s="16"/>
      <c r="N2658" s="46"/>
      <c r="O2658" s="47" t="str">
        <f t="shared" si="924"/>
        <v/>
      </c>
      <c r="P2658" s="47"/>
      <c r="Q2658" s="48" t="str">
        <f>IFERROR(VLOOKUP(E2658,Funcionários!$C$8:$E$207,3,FALSE),"")</f>
        <v/>
      </c>
      <c r="R2658" s="47"/>
      <c r="S2658" s="49" t="str">
        <f t="shared" si="925"/>
        <v/>
      </c>
      <c r="T2658" s="49">
        <v>2.6519999999999998E-2</v>
      </c>
      <c r="U2658" s="48" t="str">
        <f>IF(Funcionários!C2659=0,"",Funcionários!C2659)</f>
        <v/>
      </c>
      <c r="V2658" s="50">
        <f>IF(U2658="",0,IF(COUNTIFS($E$7:$E$3006,U2658,$I$7:$I$3006,'RC'!$E$6)=0,0,COUNTIFS($M$7:$M$3006,"Concluída no prazo",$E$7:$E$3006,U2658,$I$7:$I$3006,'RC'!$E$6)/COUNTIFS($E$7:$E$3006,U2658,$I$7:$I$3006,'RC'!$E$6)))</f>
        <v>0</v>
      </c>
      <c r="W2658" s="49">
        <f>SUMIFS($J$7:$J$3006,$E$7:$E$3006,U2658,$I$7:$I$3006,'RC'!$E$6)+SUMIFS($L$7:$L$3006,$E$7:$E$3006,U2658,$I$7:$I$3006,'RC'!$E$6)</f>
        <v>0</v>
      </c>
      <c r="X2658" s="48">
        <f>COUNTIFS($E$7:$E$3006,U2658,$I$7:$I$3006,'RC'!$E$6)</f>
        <v>0</v>
      </c>
      <c r="Y2658" s="48"/>
      <c r="Z2658" s="51" t="str">
        <f>IF(AQ2658='RC'!$E$6,AC2658*1000+AD2658,"")</f>
        <v/>
      </c>
      <c r="AA2658" s="51" t="str">
        <f>IF(AB2658="","",IF(AQ2658='RC'!$E$6,AC2658*1000-AD2658,""))</f>
        <v/>
      </c>
      <c r="AB2658" s="48" t="str">
        <f>IFERROR(VLOOKUP(E2658,Funcionários!$C$8:$E$207,3,FALSE),"")</f>
        <v/>
      </c>
      <c r="AC2658" s="50" t="str">
        <f>IF(AB2658="","",IF(COUNTIFS($AB$7:$AB$3006,AB2658,$AQ$7:$AQ$3006,'RC'!$E$6)=0,"",COUNTIFS($M$7:$M$3006,"Concluída no prazo",$AB$7:$AB$3006,AB2658,$AQ$7:$AQ$3006,'RC'!$E$6)/COUNTIFS($AB$7:$AB$3006,AB2658,$AQ$7:$AQ$3006,'RC'!$E$6)))</f>
        <v/>
      </c>
      <c r="AD2658" s="48">
        <f>SUMIF($AQ$7:$AQ$3006,'RC'!$E$6,$J$7:$J$3006)+SUMIF($AQ$7:$AQ$3006,'RC'!$E$6,$L$7:$L$3006)</f>
        <v>21</v>
      </c>
      <c r="AF2658" s="48">
        <v>2.3489999999991899E-2</v>
      </c>
      <c r="AG2658" s="48">
        <f>IF(OR(AQ2658="",AQ2658&lt;&gt;'RC'!$E$6,AB2658&lt;&gt;'RC'!$D$21),0,1)</f>
        <v>0</v>
      </c>
      <c r="AH2658" s="48">
        <f t="shared" si="922"/>
        <v>2.3489999999991899E-2</v>
      </c>
      <c r="AI2658" s="48" t="str">
        <f t="shared" si="904"/>
        <v/>
      </c>
      <c r="AJ2658" s="48" t="str">
        <f t="shared" si="905"/>
        <v/>
      </c>
      <c r="AK2658" s="52" t="str">
        <f t="shared" si="906"/>
        <v/>
      </c>
      <c r="AL2658" s="52" t="str">
        <f t="shared" si="907"/>
        <v/>
      </c>
      <c r="AM2658" s="48" t="str">
        <f t="shared" si="908"/>
        <v/>
      </c>
      <c r="AN2658" s="48" t="str">
        <f t="shared" si="909"/>
        <v/>
      </c>
      <c r="AP2658" s="18" t="str">
        <f t="shared" si="910"/>
        <v/>
      </c>
      <c r="AQ2658" s="18" t="str">
        <f t="shared" si="911"/>
        <v/>
      </c>
      <c r="AR2658" s="18">
        <v>2.349E-2</v>
      </c>
      <c r="AS2658" s="18">
        <f>IF(AF!$D$27="Todos",1,IF(M2658=AF!$D$27,1,0))</f>
        <v>1</v>
      </c>
      <c r="AT2658" s="53">
        <f>IF(AND(E2658=AF!$D$6,OR(LT!M2658=AF!$D$27,AF!$D$27="Todos"),OR(AP2658=AF!$E$8,AQ2658=AF!$E$8)),AR2658+AS2658,0)</f>
        <v>0</v>
      </c>
      <c r="AU2658" s="18" t="str">
        <f t="shared" si="912"/>
        <v/>
      </c>
      <c r="AV2658" s="54" t="str">
        <f t="shared" si="913"/>
        <v/>
      </c>
      <c r="AW2658" s="54" t="str">
        <f t="shared" si="914"/>
        <v/>
      </c>
      <c r="AX2658" s="18" t="str">
        <f t="shared" si="915"/>
        <v/>
      </c>
      <c r="AY2658" s="18" t="str">
        <f t="shared" si="916"/>
        <v/>
      </c>
      <c r="BA2658" s="18">
        <f>IF($E2658=AF!$D$6,IF($M2658="Concluída no prazo",2,IF($M2658="Concluída com atraso",1,0)),0)</f>
        <v>0</v>
      </c>
      <c r="BB2658" s="18">
        <f>IF($E2658=AF!$D$6,IF($M2658="Atrasada",2,IF($M2658="Concluída com atraso",1,0)),0)</f>
        <v>0</v>
      </c>
      <c r="BC2658" s="18">
        <v>2.6519999999999998E-2</v>
      </c>
      <c r="BD2658" s="18">
        <f t="shared" si="923"/>
        <v>2.6519999999999998E-2</v>
      </c>
      <c r="BE2658" s="18">
        <f t="shared" si="923"/>
        <v>2.6519999999999998E-2</v>
      </c>
      <c r="BF2658" s="18" t="str">
        <f t="shared" si="917"/>
        <v/>
      </c>
      <c r="BN2658" s="18" t="str">
        <f t="shared" si="918"/>
        <v>s</v>
      </c>
    </row>
    <row r="2659" spans="3:66" ht="50.1" customHeight="1" thickTop="1" thickBot="1" x14ac:dyDescent="0.3">
      <c r="C2659" s="46"/>
      <c r="D2659" s="46"/>
      <c r="E2659" s="46"/>
      <c r="F2659" s="122"/>
      <c r="G2659" s="122"/>
      <c r="H2659" s="78" t="str">
        <f t="shared" si="919"/>
        <v/>
      </c>
      <c r="I2659" s="78" t="str">
        <f t="shared" si="920"/>
        <v/>
      </c>
      <c r="J2659" s="16"/>
      <c r="K2659" s="46" t="str">
        <f t="shared" si="921"/>
        <v/>
      </c>
      <c r="L2659" s="16"/>
      <c r="M2659" s="16"/>
      <c r="N2659" s="46"/>
      <c r="O2659" s="47" t="str">
        <f t="shared" si="924"/>
        <v/>
      </c>
      <c r="P2659" s="47"/>
      <c r="Q2659" s="48" t="str">
        <f>IFERROR(VLOOKUP(E2659,Funcionários!$C$8:$E$207,3,FALSE),"")</f>
        <v/>
      </c>
      <c r="R2659" s="47"/>
      <c r="S2659" s="49" t="str">
        <f t="shared" si="925"/>
        <v/>
      </c>
      <c r="T2659" s="49">
        <v>2.6530000000000001E-2</v>
      </c>
      <c r="U2659" s="48" t="str">
        <f>IF(Funcionários!C2660=0,"",Funcionários!C2660)</f>
        <v/>
      </c>
      <c r="V2659" s="50">
        <f>IF(U2659="",0,IF(COUNTIFS($E$7:$E$3006,U2659,$I$7:$I$3006,'RC'!$E$6)=0,0,COUNTIFS($M$7:$M$3006,"Concluída no prazo",$E$7:$E$3006,U2659,$I$7:$I$3006,'RC'!$E$6)/COUNTIFS($E$7:$E$3006,U2659,$I$7:$I$3006,'RC'!$E$6)))</f>
        <v>0</v>
      </c>
      <c r="W2659" s="49">
        <f>SUMIFS($J$7:$J$3006,$E$7:$E$3006,U2659,$I$7:$I$3006,'RC'!$E$6)+SUMIFS($L$7:$L$3006,$E$7:$E$3006,U2659,$I$7:$I$3006,'RC'!$E$6)</f>
        <v>0</v>
      </c>
      <c r="X2659" s="48">
        <f>COUNTIFS($E$7:$E$3006,U2659,$I$7:$I$3006,'RC'!$E$6)</f>
        <v>0</v>
      </c>
      <c r="Y2659" s="48"/>
      <c r="Z2659" s="51" t="str">
        <f>IF(AQ2659='RC'!$E$6,AC2659*1000+AD2659,"")</f>
        <v/>
      </c>
      <c r="AA2659" s="51" t="str">
        <f>IF(AB2659="","",IF(AQ2659='RC'!$E$6,AC2659*1000-AD2659,""))</f>
        <v/>
      </c>
      <c r="AB2659" s="48" t="str">
        <f>IFERROR(VLOOKUP(E2659,Funcionários!$C$8:$E$207,3,FALSE),"")</f>
        <v/>
      </c>
      <c r="AC2659" s="50" t="str">
        <f>IF(AB2659="","",IF(COUNTIFS($AB$7:$AB$3006,AB2659,$AQ$7:$AQ$3006,'RC'!$E$6)=0,"",COUNTIFS($M$7:$M$3006,"Concluída no prazo",$AB$7:$AB$3006,AB2659,$AQ$7:$AQ$3006,'RC'!$E$6)/COUNTIFS($AB$7:$AB$3006,AB2659,$AQ$7:$AQ$3006,'RC'!$E$6)))</f>
        <v/>
      </c>
      <c r="AD2659" s="48">
        <f>SUMIF($AQ$7:$AQ$3006,'RC'!$E$6,$J$7:$J$3006)+SUMIF($AQ$7:$AQ$3006,'RC'!$E$6,$L$7:$L$3006)</f>
        <v>21</v>
      </c>
      <c r="AF2659" s="48">
        <v>2.34799999999919E-2</v>
      </c>
      <c r="AG2659" s="48">
        <f>IF(OR(AQ2659="",AQ2659&lt;&gt;'RC'!$E$6,AB2659&lt;&gt;'RC'!$D$21),0,1)</f>
        <v>0</v>
      </c>
      <c r="AH2659" s="48">
        <f t="shared" si="922"/>
        <v>2.34799999999919E-2</v>
      </c>
      <c r="AI2659" s="48" t="str">
        <f t="shared" si="904"/>
        <v/>
      </c>
      <c r="AJ2659" s="48" t="str">
        <f t="shared" si="905"/>
        <v/>
      </c>
      <c r="AK2659" s="52" t="str">
        <f t="shared" si="906"/>
        <v/>
      </c>
      <c r="AL2659" s="52" t="str">
        <f t="shared" si="907"/>
        <v/>
      </c>
      <c r="AM2659" s="48" t="str">
        <f t="shared" si="908"/>
        <v/>
      </c>
      <c r="AN2659" s="48" t="str">
        <f t="shared" si="909"/>
        <v/>
      </c>
      <c r="AP2659" s="18" t="str">
        <f t="shared" si="910"/>
        <v/>
      </c>
      <c r="AQ2659" s="18" t="str">
        <f t="shared" si="911"/>
        <v/>
      </c>
      <c r="AR2659" s="18">
        <v>2.3480000000000001E-2</v>
      </c>
      <c r="AS2659" s="18">
        <f>IF(AF!$D$27="Todos",1,IF(M2659=AF!$D$27,1,0))</f>
        <v>1</v>
      </c>
      <c r="AT2659" s="53">
        <f>IF(AND(E2659=AF!$D$6,OR(LT!M2659=AF!$D$27,AF!$D$27="Todos"),OR(AP2659=AF!$E$8,AQ2659=AF!$E$8)),AR2659+AS2659,0)</f>
        <v>0</v>
      </c>
      <c r="AU2659" s="18" t="str">
        <f t="shared" si="912"/>
        <v/>
      </c>
      <c r="AV2659" s="54" t="str">
        <f t="shared" si="913"/>
        <v/>
      </c>
      <c r="AW2659" s="54" t="str">
        <f t="shared" si="914"/>
        <v/>
      </c>
      <c r="AX2659" s="18" t="str">
        <f t="shared" si="915"/>
        <v/>
      </c>
      <c r="AY2659" s="18" t="str">
        <f t="shared" si="916"/>
        <v/>
      </c>
      <c r="BA2659" s="18">
        <f>IF($E2659=AF!$D$6,IF($M2659="Concluída no prazo",2,IF($M2659="Concluída com atraso",1,0)),0)</f>
        <v>0</v>
      </c>
      <c r="BB2659" s="18">
        <f>IF($E2659=AF!$D$6,IF($M2659="Atrasada",2,IF($M2659="Concluída com atraso",1,0)),0)</f>
        <v>0</v>
      </c>
      <c r="BC2659" s="18">
        <v>2.6530000000000001E-2</v>
      </c>
      <c r="BD2659" s="18">
        <f t="shared" si="923"/>
        <v>2.6530000000000001E-2</v>
      </c>
      <c r="BE2659" s="18">
        <f t="shared" si="923"/>
        <v>2.6530000000000001E-2</v>
      </c>
      <c r="BF2659" s="18" t="str">
        <f t="shared" si="917"/>
        <v/>
      </c>
      <c r="BN2659" s="18" t="str">
        <f t="shared" si="918"/>
        <v>s</v>
      </c>
    </row>
    <row r="2660" spans="3:66" ht="50.1" customHeight="1" thickTop="1" thickBot="1" x14ac:dyDescent="0.3">
      <c r="C2660" s="46"/>
      <c r="D2660" s="46"/>
      <c r="E2660" s="46"/>
      <c r="F2660" s="122"/>
      <c r="G2660" s="122"/>
      <c r="H2660" s="78" t="str">
        <f t="shared" si="919"/>
        <v/>
      </c>
      <c r="I2660" s="78" t="str">
        <f t="shared" si="920"/>
        <v/>
      </c>
      <c r="J2660" s="16"/>
      <c r="K2660" s="46" t="str">
        <f t="shared" si="921"/>
        <v/>
      </c>
      <c r="L2660" s="16"/>
      <c r="M2660" s="16"/>
      <c r="N2660" s="46"/>
      <c r="O2660" s="47" t="str">
        <f t="shared" si="924"/>
        <v/>
      </c>
      <c r="P2660" s="47"/>
      <c r="Q2660" s="48" t="str">
        <f>IFERROR(VLOOKUP(E2660,Funcionários!$C$8:$E$207,3,FALSE),"")</f>
        <v/>
      </c>
      <c r="R2660" s="47"/>
      <c r="S2660" s="49" t="str">
        <f t="shared" si="925"/>
        <v/>
      </c>
      <c r="T2660" s="49">
        <v>2.6540000000000001E-2</v>
      </c>
      <c r="U2660" s="48" t="str">
        <f>IF(Funcionários!C2661=0,"",Funcionários!C2661)</f>
        <v/>
      </c>
      <c r="V2660" s="50">
        <f>IF(U2660="",0,IF(COUNTIFS($E$7:$E$3006,U2660,$I$7:$I$3006,'RC'!$E$6)=0,0,COUNTIFS($M$7:$M$3006,"Concluída no prazo",$E$7:$E$3006,U2660,$I$7:$I$3006,'RC'!$E$6)/COUNTIFS($E$7:$E$3006,U2660,$I$7:$I$3006,'RC'!$E$6)))</f>
        <v>0</v>
      </c>
      <c r="W2660" s="49">
        <f>SUMIFS($J$7:$J$3006,$E$7:$E$3006,U2660,$I$7:$I$3006,'RC'!$E$6)+SUMIFS($L$7:$L$3006,$E$7:$E$3006,U2660,$I$7:$I$3006,'RC'!$E$6)</f>
        <v>0</v>
      </c>
      <c r="X2660" s="48">
        <f>COUNTIFS($E$7:$E$3006,U2660,$I$7:$I$3006,'RC'!$E$6)</f>
        <v>0</v>
      </c>
      <c r="Y2660" s="48"/>
      <c r="Z2660" s="51" t="str">
        <f>IF(AQ2660='RC'!$E$6,AC2660*1000+AD2660,"")</f>
        <v/>
      </c>
      <c r="AA2660" s="51" t="str">
        <f>IF(AB2660="","",IF(AQ2660='RC'!$E$6,AC2660*1000-AD2660,""))</f>
        <v/>
      </c>
      <c r="AB2660" s="48" t="str">
        <f>IFERROR(VLOOKUP(E2660,Funcionários!$C$8:$E$207,3,FALSE),"")</f>
        <v/>
      </c>
      <c r="AC2660" s="50" t="str">
        <f>IF(AB2660="","",IF(COUNTIFS($AB$7:$AB$3006,AB2660,$AQ$7:$AQ$3006,'RC'!$E$6)=0,"",COUNTIFS($M$7:$M$3006,"Concluída no prazo",$AB$7:$AB$3006,AB2660,$AQ$7:$AQ$3006,'RC'!$E$6)/COUNTIFS($AB$7:$AB$3006,AB2660,$AQ$7:$AQ$3006,'RC'!$E$6)))</f>
        <v/>
      </c>
      <c r="AD2660" s="48">
        <f>SUMIF($AQ$7:$AQ$3006,'RC'!$E$6,$J$7:$J$3006)+SUMIF($AQ$7:$AQ$3006,'RC'!$E$6,$L$7:$L$3006)</f>
        <v>21</v>
      </c>
      <c r="AF2660" s="48">
        <v>2.34699999999919E-2</v>
      </c>
      <c r="AG2660" s="48">
        <f>IF(OR(AQ2660="",AQ2660&lt;&gt;'RC'!$E$6,AB2660&lt;&gt;'RC'!$D$21),0,1)</f>
        <v>0</v>
      </c>
      <c r="AH2660" s="48">
        <f t="shared" si="922"/>
        <v>2.34699999999919E-2</v>
      </c>
      <c r="AI2660" s="48" t="str">
        <f t="shared" si="904"/>
        <v/>
      </c>
      <c r="AJ2660" s="48" t="str">
        <f t="shared" si="905"/>
        <v/>
      </c>
      <c r="AK2660" s="52" t="str">
        <f t="shared" si="906"/>
        <v/>
      </c>
      <c r="AL2660" s="52" t="str">
        <f t="shared" si="907"/>
        <v/>
      </c>
      <c r="AM2660" s="48" t="str">
        <f t="shared" si="908"/>
        <v/>
      </c>
      <c r="AN2660" s="48" t="str">
        <f t="shared" si="909"/>
        <v/>
      </c>
      <c r="AP2660" s="18" t="str">
        <f t="shared" si="910"/>
        <v/>
      </c>
      <c r="AQ2660" s="18" t="str">
        <f t="shared" si="911"/>
        <v/>
      </c>
      <c r="AR2660" s="18">
        <v>2.3470000000000001E-2</v>
      </c>
      <c r="AS2660" s="18">
        <f>IF(AF!$D$27="Todos",1,IF(M2660=AF!$D$27,1,0))</f>
        <v>1</v>
      </c>
      <c r="AT2660" s="53">
        <f>IF(AND(E2660=AF!$D$6,OR(LT!M2660=AF!$D$27,AF!$D$27="Todos"),OR(AP2660=AF!$E$8,AQ2660=AF!$E$8)),AR2660+AS2660,0)</f>
        <v>0</v>
      </c>
      <c r="AU2660" s="18" t="str">
        <f t="shared" si="912"/>
        <v/>
      </c>
      <c r="AV2660" s="54" t="str">
        <f t="shared" si="913"/>
        <v/>
      </c>
      <c r="AW2660" s="54" t="str">
        <f t="shared" si="914"/>
        <v/>
      </c>
      <c r="AX2660" s="18" t="str">
        <f t="shared" si="915"/>
        <v/>
      </c>
      <c r="AY2660" s="18" t="str">
        <f t="shared" si="916"/>
        <v/>
      </c>
      <c r="BA2660" s="18">
        <f>IF($E2660=AF!$D$6,IF($M2660="Concluída no prazo",2,IF($M2660="Concluída com atraso",1,0)),0)</f>
        <v>0</v>
      </c>
      <c r="BB2660" s="18">
        <f>IF($E2660=AF!$D$6,IF($M2660="Atrasada",2,IF($M2660="Concluída com atraso",1,0)),0)</f>
        <v>0</v>
      </c>
      <c r="BC2660" s="18">
        <v>2.6540000000000001E-2</v>
      </c>
      <c r="BD2660" s="18">
        <f t="shared" si="923"/>
        <v>2.6540000000000001E-2</v>
      </c>
      <c r="BE2660" s="18">
        <f t="shared" si="923"/>
        <v>2.6540000000000001E-2</v>
      </c>
      <c r="BF2660" s="18" t="str">
        <f t="shared" si="917"/>
        <v/>
      </c>
      <c r="BN2660" s="18" t="str">
        <f t="shared" si="918"/>
        <v>s</v>
      </c>
    </row>
    <row r="2661" spans="3:66" ht="50.1" customHeight="1" thickTop="1" thickBot="1" x14ac:dyDescent="0.3">
      <c r="C2661" s="46"/>
      <c r="D2661" s="46"/>
      <c r="E2661" s="46"/>
      <c r="F2661" s="122"/>
      <c r="G2661" s="122"/>
      <c r="H2661" s="78" t="str">
        <f t="shared" si="919"/>
        <v/>
      </c>
      <c r="I2661" s="78" t="str">
        <f t="shared" si="920"/>
        <v/>
      </c>
      <c r="J2661" s="16"/>
      <c r="K2661" s="46" t="str">
        <f t="shared" si="921"/>
        <v/>
      </c>
      <c r="L2661" s="16"/>
      <c r="M2661" s="16"/>
      <c r="N2661" s="46"/>
      <c r="O2661" s="47" t="str">
        <f t="shared" si="924"/>
        <v/>
      </c>
      <c r="P2661" s="47"/>
      <c r="Q2661" s="48" t="str">
        <f>IFERROR(VLOOKUP(E2661,Funcionários!$C$8:$E$207,3,FALSE),"")</f>
        <v/>
      </c>
      <c r="R2661" s="47"/>
      <c r="S2661" s="49" t="str">
        <f t="shared" si="925"/>
        <v/>
      </c>
      <c r="T2661" s="49">
        <v>2.6550000000000001E-2</v>
      </c>
      <c r="U2661" s="48" t="str">
        <f>IF(Funcionários!C2662=0,"",Funcionários!C2662)</f>
        <v/>
      </c>
      <c r="V2661" s="50">
        <f>IF(U2661="",0,IF(COUNTIFS($E$7:$E$3006,U2661,$I$7:$I$3006,'RC'!$E$6)=0,0,COUNTIFS($M$7:$M$3006,"Concluída no prazo",$E$7:$E$3006,U2661,$I$7:$I$3006,'RC'!$E$6)/COUNTIFS($E$7:$E$3006,U2661,$I$7:$I$3006,'RC'!$E$6)))</f>
        <v>0</v>
      </c>
      <c r="W2661" s="49">
        <f>SUMIFS($J$7:$J$3006,$E$7:$E$3006,U2661,$I$7:$I$3006,'RC'!$E$6)+SUMIFS($L$7:$L$3006,$E$7:$E$3006,U2661,$I$7:$I$3006,'RC'!$E$6)</f>
        <v>0</v>
      </c>
      <c r="X2661" s="48">
        <f>COUNTIFS($E$7:$E$3006,U2661,$I$7:$I$3006,'RC'!$E$6)</f>
        <v>0</v>
      </c>
      <c r="Y2661" s="48"/>
      <c r="Z2661" s="51" t="str">
        <f>IF(AQ2661='RC'!$E$6,AC2661*1000+AD2661,"")</f>
        <v/>
      </c>
      <c r="AA2661" s="51" t="str">
        <f>IF(AB2661="","",IF(AQ2661='RC'!$E$6,AC2661*1000-AD2661,""))</f>
        <v/>
      </c>
      <c r="AB2661" s="48" t="str">
        <f>IFERROR(VLOOKUP(E2661,Funcionários!$C$8:$E$207,3,FALSE),"")</f>
        <v/>
      </c>
      <c r="AC2661" s="50" t="str">
        <f>IF(AB2661="","",IF(COUNTIFS($AB$7:$AB$3006,AB2661,$AQ$7:$AQ$3006,'RC'!$E$6)=0,"",COUNTIFS($M$7:$M$3006,"Concluída no prazo",$AB$7:$AB$3006,AB2661,$AQ$7:$AQ$3006,'RC'!$E$6)/COUNTIFS($AB$7:$AB$3006,AB2661,$AQ$7:$AQ$3006,'RC'!$E$6)))</f>
        <v/>
      </c>
      <c r="AD2661" s="48">
        <f>SUMIF($AQ$7:$AQ$3006,'RC'!$E$6,$J$7:$J$3006)+SUMIF($AQ$7:$AQ$3006,'RC'!$E$6,$L$7:$L$3006)</f>
        <v>21</v>
      </c>
      <c r="AF2661" s="48">
        <v>2.3459999999991901E-2</v>
      </c>
      <c r="AG2661" s="48">
        <f>IF(OR(AQ2661="",AQ2661&lt;&gt;'RC'!$E$6,AB2661&lt;&gt;'RC'!$D$21),0,1)</f>
        <v>0</v>
      </c>
      <c r="AH2661" s="48">
        <f t="shared" si="922"/>
        <v>2.3459999999991901E-2</v>
      </c>
      <c r="AI2661" s="48" t="str">
        <f t="shared" si="904"/>
        <v/>
      </c>
      <c r="AJ2661" s="48" t="str">
        <f t="shared" si="905"/>
        <v/>
      </c>
      <c r="AK2661" s="52" t="str">
        <f t="shared" si="906"/>
        <v/>
      </c>
      <c r="AL2661" s="52" t="str">
        <f t="shared" si="907"/>
        <v/>
      </c>
      <c r="AM2661" s="48" t="str">
        <f t="shared" si="908"/>
        <v/>
      </c>
      <c r="AN2661" s="48" t="str">
        <f t="shared" si="909"/>
        <v/>
      </c>
      <c r="AP2661" s="18" t="str">
        <f t="shared" si="910"/>
        <v/>
      </c>
      <c r="AQ2661" s="18" t="str">
        <f t="shared" si="911"/>
        <v/>
      </c>
      <c r="AR2661" s="18">
        <v>2.3460000000000002E-2</v>
      </c>
      <c r="AS2661" s="18">
        <f>IF(AF!$D$27="Todos",1,IF(M2661=AF!$D$27,1,0))</f>
        <v>1</v>
      </c>
      <c r="AT2661" s="53">
        <f>IF(AND(E2661=AF!$D$6,OR(LT!M2661=AF!$D$27,AF!$D$27="Todos"),OR(AP2661=AF!$E$8,AQ2661=AF!$E$8)),AR2661+AS2661,0)</f>
        <v>0</v>
      </c>
      <c r="AU2661" s="18" t="str">
        <f t="shared" si="912"/>
        <v/>
      </c>
      <c r="AV2661" s="54" t="str">
        <f t="shared" si="913"/>
        <v/>
      </c>
      <c r="AW2661" s="54" t="str">
        <f t="shared" si="914"/>
        <v/>
      </c>
      <c r="AX2661" s="18" t="str">
        <f t="shared" si="915"/>
        <v/>
      </c>
      <c r="AY2661" s="18" t="str">
        <f t="shared" si="916"/>
        <v/>
      </c>
      <c r="BA2661" s="18">
        <f>IF($E2661=AF!$D$6,IF($M2661="Concluída no prazo",2,IF($M2661="Concluída com atraso",1,0)),0)</f>
        <v>0</v>
      </c>
      <c r="BB2661" s="18">
        <f>IF($E2661=AF!$D$6,IF($M2661="Atrasada",2,IF($M2661="Concluída com atraso",1,0)),0)</f>
        <v>0</v>
      </c>
      <c r="BC2661" s="18">
        <v>2.6550000000000001E-2</v>
      </c>
      <c r="BD2661" s="18">
        <f t="shared" si="923"/>
        <v>2.6550000000000001E-2</v>
      </c>
      <c r="BE2661" s="18">
        <f t="shared" si="923"/>
        <v>2.6550000000000001E-2</v>
      </c>
      <c r="BF2661" s="18" t="str">
        <f t="shared" si="917"/>
        <v/>
      </c>
      <c r="BN2661" s="18" t="str">
        <f t="shared" si="918"/>
        <v>s</v>
      </c>
    </row>
    <row r="2662" spans="3:66" ht="50.1" customHeight="1" thickTop="1" thickBot="1" x14ac:dyDescent="0.3">
      <c r="C2662" s="46"/>
      <c r="D2662" s="46"/>
      <c r="E2662" s="46"/>
      <c r="F2662" s="122"/>
      <c r="G2662" s="122"/>
      <c r="H2662" s="78" t="str">
        <f t="shared" si="919"/>
        <v/>
      </c>
      <c r="I2662" s="78" t="str">
        <f t="shared" si="920"/>
        <v/>
      </c>
      <c r="J2662" s="16"/>
      <c r="K2662" s="46" t="str">
        <f t="shared" si="921"/>
        <v/>
      </c>
      <c r="L2662" s="16"/>
      <c r="M2662" s="16"/>
      <c r="N2662" s="46"/>
      <c r="O2662" s="47" t="str">
        <f t="shared" si="924"/>
        <v/>
      </c>
      <c r="P2662" s="47"/>
      <c r="Q2662" s="48" t="str">
        <f>IFERROR(VLOOKUP(E2662,Funcionários!$C$8:$E$207,3,FALSE),"")</f>
        <v/>
      </c>
      <c r="R2662" s="47"/>
      <c r="S2662" s="49" t="str">
        <f t="shared" si="925"/>
        <v/>
      </c>
      <c r="T2662" s="49">
        <v>2.656E-2</v>
      </c>
      <c r="U2662" s="48" t="str">
        <f>IF(Funcionários!C2663=0,"",Funcionários!C2663)</f>
        <v/>
      </c>
      <c r="V2662" s="50">
        <f>IF(U2662="",0,IF(COUNTIFS($E$7:$E$3006,U2662,$I$7:$I$3006,'RC'!$E$6)=0,0,COUNTIFS($M$7:$M$3006,"Concluída no prazo",$E$7:$E$3006,U2662,$I$7:$I$3006,'RC'!$E$6)/COUNTIFS($E$7:$E$3006,U2662,$I$7:$I$3006,'RC'!$E$6)))</f>
        <v>0</v>
      </c>
      <c r="W2662" s="49">
        <f>SUMIFS($J$7:$J$3006,$E$7:$E$3006,U2662,$I$7:$I$3006,'RC'!$E$6)+SUMIFS($L$7:$L$3006,$E$7:$E$3006,U2662,$I$7:$I$3006,'RC'!$E$6)</f>
        <v>0</v>
      </c>
      <c r="X2662" s="48">
        <f>COUNTIFS($E$7:$E$3006,U2662,$I$7:$I$3006,'RC'!$E$6)</f>
        <v>0</v>
      </c>
      <c r="Y2662" s="48"/>
      <c r="Z2662" s="51" t="str">
        <f>IF(AQ2662='RC'!$E$6,AC2662*1000+AD2662,"")</f>
        <v/>
      </c>
      <c r="AA2662" s="51" t="str">
        <f>IF(AB2662="","",IF(AQ2662='RC'!$E$6,AC2662*1000-AD2662,""))</f>
        <v/>
      </c>
      <c r="AB2662" s="48" t="str">
        <f>IFERROR(VLOOKUP(E2662,Funcionários!$C$8:$E$207,3,FALSE),"")</f>
        <v/>
      </c>
      <c r="AC2662" s="50" t="str">
        <f>IF(AB2662="","",IF(COUNTIFS($AB$7:$AB$3006,AB2662,$AQ$7:$AQ$3006,'RC'!$E$6)=0,"",COUNTIFS($M$7:$M$3006,"Concluída no prazo",$AB$7:$AB$3006,AB2662,$AQ$7:$AQ$3006,'RC'!$E$6)/COUNTIFS($AB$7:$AB$3006,AB2662,$AQ$7:$AQ$3006,'RC'!$E$6)))</f>
        <v/>
      </c>
      <c r="AD2662" s="48">
        <f>SUMIF($AQ$7:$AQ$3006,'RC'!$E$6,$J$7:$J$3006)+SUMIF($AQ$7:$AQ$3006,'RC'!$E$6,$L$7:$L$3006)</f>
        <v>21</v>
      </c>
      <c r="AF2662" s="48">
        <v>2.3449999999991901E-2</v>
      </c>
      <c r="AG2662" s="48">
        <f>IF(OR(AQ2662="",AQ2662&lt;&gt;'RC'!$E$6,AB2662&lt;&gt;'RC'!$D$21),0,1)</f>
        <v>0</v>
      </c>
      <c r="AH2662" s="48">
        <f t="shared" si="922"/>
        <v>2.3449999999991901E-2</v>
      </c>
      <c r="AI2662" s="48" t="str">
        <f t="shared" si="904"/>
        <v/>
      </c>
      <c r="AJ2662" s="48" t="str">
        <f t="shared" si="905"/>
        <v/>
      </c>
      <c r="AK2662" s="52" t="str">
        <f t="shared" si="906"/>
        <v/>
      </c>
      <c r="AL2662" s="52" t="str">
        <f t="shared" si="907"/>
        <v/>
      </c>
      <c r="AM2662" s="48" t="str">
        <f t="shared" si="908"/>
        <v/>
      </c>
      <c r="AN2662" s="48" t="str">
        <f t="shared" si="909"/>
        <v/>
      </c>
      <c r="AP2662" s="18" t="str">
        <f t="shared" si="910"/>
        <v/>
      </c>
      <c r="AQ2662" s="18" t="str">
        <f t="shared" si="911"/>
        <v/>
      </c>
      <c r="AR2662" s="18">
        <v>2.3449999999999999E-2</v>
      </c>
      <c r="AS2662" s="18">
        <f>IF(AF!$D$27="Todos",1,IF(M2662=AF!$D$27,1,0))</f>
        <v>1</v>
      </c>
      <c r="AT2662" s="53">
        <f>IF(AND(E2662=AF!$D$6,OR(LT!M2662=AF!$D$27,AF!$D$27="Todos"),OR(AP2662=AF!$E$8,AQ2662=AF!$E$8)),AR2662+AS2662,0)</f>
        <v>0</v>
      </c>
      <c r="AU2662" s="18" t="str">
        <f t="shared" si="912"/>
        <v/>
      </c>
      <c r="AV2662" s="54" t="str">
        <f t="shared" si="913"/>
        <v/>
      </c>
      <c r="AW2662" s="54" t="str">
        <f t="shared" si="914"/>
        <v/>
      </c>
      <c r="AX2662" s="18" t="str">
        <f t="shared" si="915"/>
        <v/>
      </c>
      <c r="AY2662" s="18" t="str">
        <f t="shared" si="916"/>
        <v/>
      </c>
      <c r="BA2662" s="18">
        <f>IF($E2662=AF!$D$6,IF($M2662="Concluída no prazo",2,IF($M2662="Concluída com atraso",1,0)),0)</f>
        <v>0</v>
      </c>
      <c r="BB2662" s="18">
        <f>IF($E2662=AF!$D$6,IF($M2662="Atrasada",2,IF($M2662="Concluída com atraso",1,0)),0)</f>
        <v>0</v>
      </c>
      <c r="BC2662" s="18">
        <v>2.656E-2</v>
      </c>
      <c r="BD2662" s="18">
        <f t="shared" si="923"/>
        <v>2.656E-2</v>
      </c>
      <c r="BE2662" s="18">
        <f t="shared" si="923"/>
        <v>2.656E-2</v>
      </c>
      <c r="BF2662" s="18" t="str">
        <f t="shared" si="917"/>
        <v/>
      </c>
      <c r="BN2662" s="18" t="str">
        <f t="shared" si="918"/>
        <v>s</v>
      </c>
    </row>
    <row r="2663" spans="3:66" ht="50.1" customHeight="1" thickTop="1" thickBot="1" x14ac:dyDescent="0.3">
      <c r="C2663" s="46"/>
      <c r="D2663" s="46"/>
      <c r="E2663" s="46"/>
      <c r="F2663" s="122"/>
      <c r="G2663" s="122"/>
      <c r="H2663" s="78" t="str">
        <f t="shared" si="919"/>
        <v/>
      </c>
      <c r="I2663" s="78" t="str">
        <f t="shared" si="920"/>
        <v/>
      </c>
      <c r="J2663" s="16"/>
      <c r="K2663" s="46" t="str">
        <f t="shared" si="921"/>
        <v/>
      </c>
      <c r="L2663" s="16"/>
      <c r="M2663" s="16"/>
      <c r="N2663" s="46"/>
      <c r="O2663" s="47" t="str">
        <f t="shared" si="924"/>
        <v/>
      </c>
      <c r="P2663" s="47"/>
      <c r="Q2663" s="48" t="str">
        <f>IFERROR(VLOOKUP(E2663,Funcionários!$C$8:$E$207,3,FALSE),"")</f>
        <v/>
      </c>
      <c r="R2663" s="47"/>
      <c r="S2663" s="49" t="str">
        <f t="shared" si="925"/>
        <v/>
      </c>
      <c r="T2663" s="49">
        <v>2.657E-2</v>
      </c>
      <c r="U2663" s="48" t="str">
        <f>IF(Funcionários!C2664=0,"",Funcionários!C2664)</f>
        <v/>
      </c>
      <c r="V2663" s="50">
        <f>IF(U2663="",0,IF(COUNTIFS($E$7:$E$3006,U2663,$I$7:$I$3006,'RC'!$E$6)=0,0,COUNTIFS($M$7:$M$3006,"Concluída no prazo",$E$7:$E$3006,U2663,$I$7:$I$3006,'RC'!$E$6)/COUNTIFS($E$7:$E$3006,U2663,$I$7:$I$3006,'RC'!$E$6)))</f>
        <v>0</v>
      </c>
      <c r="W2663" s="49">
        <f>SUMIFS($J$7:$J$3006,$E$7:$E$3006,U2663,$I$7:$I$3006,'RC'!$E$6)+SUMIFS($L$7:$L$3006,$E$7:$E$3006,U2663,$I$7:$I$3006,'RC'!$E$6)</f>
        <v>0</v>
      </c>
      <c r="X2663" s="48">
        <f>COUNTIFS($E$7:$E$3006,U2663,$I$7:$I$3006,'RC'!$E$6)</f>
        <v>0</v>
      </c>
      <c r="Y2663" s="48"/>
      <c r="Z2663" s="51" t="str">
        <f>IF(AQ2663='RC'!$E$6,AC2663*1000+AD2663,"")</f>
        <v/>
      </c>
      <c r="AA2663" s="51" t="str">
        <f>IF(AB2663="","",IF(AQ2663='RC'!$E$6,AC2663*1000-AD2663,""))</f>
        <v/>
      </c>
      <c r="AB2663" s="48" t="str">
        <f>IFERROR(VLOOKUP(E2663,Funcionários!$C$8:$E$207,3,FALSE),"")</f>
        <v/>
      </c>
      <c r="AC2663" s="50" t="str">
        <f>IF(AB2663="","",IF(COUNTIFS($AB$7:$AB$3006,AB2663,$AQ$7:$AQ$3006,'RC'!$E$6)=0,"",COUNTIFS($M$7:$M$3006,"Concluída no prazo",$AB$7:$AB$3006,AB2663,$AQ$7:$AQ$3006,'RC'!$E$6)/COUNTIFS($AB$7:$AB$3006,AB2663,$AQ$7:$AQ$3006,'RC'!$E$6)))</f>
        <v/>
      </c>
      <c r="AD2663" s="48">
        <f>SUMIF($AQ$7:$AQ$3006,'RC'!$E$6,$J$7:$J$3006)+SUMIF($AQ$7:$AQ$3006,'RC'!$E$6,$L$7:$L$3006)</f>
        <v>21</v>
      </c>
      <c r="AF2663" s="48">
        <v>2.3439999999991901E-2</v>
      </c>
      <c r="AG2663" s="48">
        <f>IF(OR(AQ2663="",AQ2663&lt;&gt;'RC'!$E$6,AB2663&lt;&gt;'RC'!$D$21),0,1)</f>
        <v>0</v>
      </c>
      <c r="AH2663" s="48">
        <f t="shared" si="922"/>
        <v>2.3439999999991901E-2</v>
      </c>
      <c r="AI2663" s="48" t="str">
        <f t="shared" si="904"/>
        <v/>
      </c>
      <c r="AJ2663" s="48" t="str">
        <f t="shared" si="905"/>
        <v/>
      </c>
      <c r="AK2663" s="52" t="str">
        <f t="shared" si="906"/>
        <v/>
      </c>
      <c r="AL2663" s="52" t="str">
        <f t="shared" si="907"/>
        <v/>
      </c>
      <c r="AM2663" s="48" t="str">
        <f t="shared" si="908"/>
        <v/>
      </c>
      <c r="AN2663" s="48" t="str">
        <f t="shared" si="909"/>
        <v/>
      </c>
      <c r="AP2663" s="18" t="str">
        <f t="shared" si="910"/>
        <v/>
      </c>
      <c r="AQ2663" s="18" t="str">
        <f t="shared" si="911"/>
        <v/>
      </c>
      <c r="AR2663" s="18">
        <v>2.3439999999999999E-2</v>
      </c>
      <c r="AS2663" s="18">
        <f>IF(AF!$D$27="Todos",1,IF(M2663=AF!$D$27,1,0))</f>
        <v>1</v>
      </c>
      <c r="AT2663" s="53">
        <f>IF(AND(E2663=AF!$D$6,OR(LT!M2663=AF!$D$27,AF!$D$27="Todos"),OR(AP2663=AF!$E$8,AQ2663=AF!$E$8)),AR2663+AS2663,0)</f>
        <v>0</v>
      </c>
      <c r="AU2663" s="18" t="str">
        <f t="shared" si="912"/>
        <v/>
      </c>
      <c r="AV2663" s="54" t="str">
        <f t="shared" si="913"/>
        <v/>
      </c>
      <c r="AW2663" s="54" t="str">
        <f t="shared" si="914"/>
        <v/>
      </c>
      <c r="AX2663" s="18" t="str">
        <f t="shared" si="915"/>
        <v/>
      </c>
      <c r="AY2663" s="18" t="str">
        <f t="shared" si="916"/>
        <v/>
      </c>
      <c r="BA2663" s="18">
        <f>IF($E2663=AF!$D$6,IF($M2663="Concluída no prazo",2,IF($M2663="Concluída com atraso",1,0)),0)</f>
        <v>0</v>
      </c>
      <c r="BB2663" s="18">
        <f>IF($E2663=AF!$D$6,IF($M2663="Atrasada",2,IF($M2663="Concluída com atraso",1,0)),0)</f>
        <v>0</v>
      </c>
      <c r="BC2663" s="18">
        <v>2.657E-2</v>
      </c>
      <c r="BD2663" s="18">
        <f t="shared" si="923"/>
        <v>2.657E-2</v>
      </c>
      <c r="BE2663" s="18">
        <f t="shared" si="923"/>
        <v>2.657E-2</v>
      </c>
      <c r="BF2663" s="18" t="str">
        <f t="shared" si="917"/>
        <v/>
      </c>
      <c r="BN2663" s="18" t="str">
        <f t="shared" si="918"/>
        <v>s</v>
      </c>
    </row>
    <row r="2664" spans="3:66" ht="50.1" customHeight="1" thickTop="1" thickBot="1" x14ac:dyDescent="0.3">
      <c r="C2664" s="46"/>
      <c r="D2664" s="46"/>
      <c r="E2664" s="46"/>
      <c r="F2664" s="122"/>
      <c r="G2664" s="122"/>
      <c r="H2664" s="78" t="str">
        <f t="shared" si="919"/>
        <v/>
      </c>
      <c r="I2664" s="78" t="str">
        <f t="shared" si="920"/>
        <v/>
      </c>
      <c r="J2664" s="16"/>
      <c r="K2664" s="46" t="str">
        <f t="shared" si="921"/>
        <v/>
      </c>
      <c r="L2664" s="16"/>
      <c r="M2664" s="16"/>
      <c r="N2664" s="46"/>
      <c r="O2664" s="47" t="str">
        <f t="shared" si="924"/>
        <v/>
      </c>
      <c r="P2664" s="47"/>
      <c r="Q2664" s="48" t="str">
        <f>IFERROR(VLOOKUP(E2664,Funcionários!$C$8:$E$207,3,FALSE),"")</f>
        <v/>
      </c>
      <c r="R2664" s="47"/>
      <c r="S2664" s="49" t="str">
        <f t="shared" si="925"/>
        <v/>
      </c>
      <c r="T2664" s="49">
        <v>2.6579999999999999E-2</v>
      </c>
      <c r="U2664" s="48" t="str">
        <f>IF(Funcionários!C2665=0,"",Funcionários!C2665)</f>
        <v/>
      </c>
      <c r="V2664" s="50">
        <f>IF(U2664="",0,IF(COUNTIFS($E$7:$E$3006,U2664,$I$7:$I$3006,'RC'!$E$6)=0,0,COUNTIFS($M$7:$M$3006,"Concluída no prazo",$E$7:$E$3006,U2664,$I$7:$I$3006,'RC'!$E$6)/COUNTIFS($E$7:$E$3006,U2664,$I$7:$I$3006,'RC'!$E$6)))</f>
        <v>0</v>
      </c>
      <c r="W2664" s="49">
        <f>SUMIFS($J$7:$J$3006,$E$7:$E$3006,U2664,$I$7:$I$3006,'RC'!$E$6)+SUMIFS($L$7:$L$3006,$E$7:$E$3006,U2664,$I$7:$I$3006,'RC'!$E$6)</f>
        <v>0</v>
      </c>
      <c r="X2664" s="48">
        <f>COUNTIFS($E$7:$E$3006,U2664,$I$7:$I$3006,'RC'!$E$6)</f>
        <v>0</v>
      </c>
      <c r="Y2664" s="48"/>
      <c r="Z2664" s="51" t="str">
        <f>IF(AQ2664='RC'!$E$6,AC2664*1000+AD2664,"")</f>
        <v/>
      </c>
      <c r="AA2664" s="51" t="str">
        <f>IF(AB2664="","",IF(AQ2664='RC'!$E$6,AC2664*1000-AD2664,""))</f>
        <v/>
      </c>
      <c r="AB2664" s="48" t="str">
        <f>IFERROR(VLOOKUP(E2664,Funcionários!$C$8:$E$207,3,FALSE),"")</f>
        <v/>
      </c>
      <c r="AC2664" s="50" t="str">
        <f>IF(AB2664="","",IF(COUNTIFS($AB$7:$AB$3006,AB2664,$AQ$7:$AQ$3006,'RC'!$E$6)=0,"",COUNTIFS($M$7:$M$3006,"Concluída no prazo",$AB$7:$AB$3006,AB2664,$AQ$7:$AQ$3006,'RC'!$E$6)/COUNTIFS($AB$7:$AB$3006,AB2664,$AQ$7:$AQ$3006,'RC'!$E$6)))</f>
        <v/>
      </c>
      <c r="AD2664" s="48">
        <f>SUMIF($AQ$7:$AQ$3006,'RC'!$E$6,$J$7:$J$3006)+SUMIF($AQ$7:$AQ$3006,'RC'!$E$6,$L$7:$L$3006)</f>
        <v>21</v>
      </c>
      <c r="AF2664" s="48">
        <v>2.3429999999991898E-2</v>
      </c>
      <c r="AG2664" s="48">
        <f>IF(OR(AQ2664="",AQ2664&lt;&gt;'RC'!$E$6,AB2664&lt;&gt;'RC'!$D$21),0,1)</f>
        <v>0</v>
      </c>
      <c r="AH2664" s="48">
        <f t="shared" si="922"/>
        <v>2.3429999999991898E-2</v>
      </c>
      <c r="AI2664" s="48" t="str">
        <f t="shared" si="904"/>
        <v/>
      </c>
      <c r="AJ2664" s="48" t="str">
        <f t="shared" si="905"/>
        <v/>
      </c>
      <c r="AK2664" s="52" t="str">
        <f t="shared" si="906"/>
        <v/>
      </c>
      <c r="AL2664" s="52" t="str">
        <f t="shared" si="907"/>
        <v/>
      </c>
      <c r="AM2664" s="48" t="str">
        <f t="shared" si="908"/>
        <v/>
      </c>
      <c r="AN2664" s="48" t="str">
        <f t="shared" si="909"/>
        <v/>
      </c>
      <c r="AP2664" s="18" t="str">
        <f t="shared" si="910"/>
        <v/>
      </c>
      <c r="AQ2664" s="18" t="str">
        <f t="shared" si="911"/>
        <v/>
      </c>
      <c r="AR2664" s="18">
        <v>2.3429999999999999E-2</v>
      </c>
      <c r="AS2664" s="18">
        <f>IF(AF!$D$27="Todos",1,IF(M2664=AF!$D$27,1,0))</f>
        <v>1</v>
      </c>
      <c r="AT2664" s="53">
        <f>IF(AND(E2664=AF!$D$6,OR(LT!M2664=AF!$D$27,AF!$D$27="Todos"),OR(AP2664=AF!$E$8,AQ2664=AF!$E$8)),AR2664+AS2664,0)</f>
        <v>0</v>
      </c>
      <c r="AU2664" s="18" t="str">
        <f t="shared" si="912"/>
        <v/>
      </c>
      <c r="AV2664" s="54" t="str">
        <f t="shared" si="913"/>
        <v/>
      </c>
      <c r="AW2664" s="54" t="str">
        <f t="shared" si="914"/>
        <v/>
      </c>
      <c r="AX2664" s="18" t="str">
        <f t="shared" si="915"/>
        <v/>
      </c>
      <c r="AY2664" s="18" t="str">
        <f t="shared" si="916"/>
        <v/>
      </c>
      <c r="BA2664" s="18">
        <f>IF($E2664=AF!$D$6,IF($M2664="Concluída no prazo",2,IF($M2664="Concluída com atraso",1,0)),0)</f>
        <v>0</v>
      </c>
      <c r="BB2664" s="18">
        <f>IF($E2664=AF!$D$6,IF($M2664="Atrasada",2,IF($M2664="Concluída com atraso",1,0)),0)</f>
        <v>0</v>
      </c>
      <c r="BC2664" s="18">
        <v>2.6579999999999999E-2</v>
      </c>
      <c r="BD2664" s="18">
        <f t="shared" si="923"/>
        <v>2.6579999999999999E-2</v>
      </c>
      <c r="BE2664" s="18">
        <f t="shared" si="923"/>
        <v>2.6579999999999999E-2</v>
      </c>
      <c r="BF2664" s="18" t="str">
        <f t="shared" si="917"/>
        <v/>
      </c>
      <c r="BN2664" s="18" t="str">
        <f t="shared" si="918"/>
        <v>s</v>
      </c>
    </row>
    <row r="2665" spans="3:66" ht="50.1" customHeight="1" thickTop="1" thickBot="1" x14ac:dyDescent="0.3">
      <c r="C2665" s="46"/>
      <c r="D2665" s="46"/>
      <c r="E2665" s="46"/>
      <c r="F2665" s="122"/>
      <c r="G2665" s="122"/>
      <c r="H2665" s="78" t="str">
        <f t="shared" si="919"/>
        <v/>
      </c>
      <c r="I2665" s="78" t="str">
        <f t="shared" si="920"/>
        <v/>
      </c>
      <c r="J2665" s="16"/>
      <c r="K2665" s="46" t="str">
        <f t="shared" si="921"/>
        <v/>
      </c>
      <c r="L2665" s="16"/>
      <c r="M2665" s="16"/>
      <c r="N2665" s="46"/>
      <c r="O2665" s="47" t="str">
        <f t="shared" si="924"/>
        <v/>
      </c>
      <c r="P2665" s="47"/>
      <c r="Q2665" s="48" t="str">
        <f>IFERROR(VLOOKUP(E2665,Funcionários!$C$8:$E$207,3,FALSE),"")</f>
        <v/>
      </c>
      <c r="R2665" s="47"/>
      <c r="S2665" s="49" t="str">
        <f t="shared" si="925"/>
        <v/>
      </c>
      <c r="T2665" s="49">
        <v>2.6589999999999999E-2</v>
      </c>
      <c r="U2665" s="48" t="str">
        <f>IF(Funcionários!C2666=0,"",Funcionários!C2666)</f>
        <v/>
      </c>
      <c r="V2665" s="50">
        <f>IF(U2665="",0,IF(COUNTIFS($E$7:$E$3006,U2665,$I$7:$I$3006,'RC'!$E$6)=0,0,COUNTIFS($M$7:$M$3006,"Concluída no prazo",$E$7:$E$3006,U2665,$I$7:$I$3006,'RC'!$E$6)/COUNTIFS($E$7:$E$3006,U2665,$I$7:$I$3006,'RC'!$E$6)))</f>
        <v>0</v>
      </c>
      <c r="W2665" s="49">
        <f>SUMIFS($J$7:$J$3006,$E$7:$E$3006,U2665,$I$7:$I$3006,'RC'!$E$6)+SUMIFS($L$7:$L$3006,$E$7:$E$3006,U2665,$I$7:$I$3006,'RC'!$E$6)</f>
        <v>0</v>
      </c>
      <c r="X2665" s="48">
        <f>COUNTIFS($E$7:$E$3006,U2665,$I$7:$I$3006,'RC'!$E$6)</f>
        <v>0</v>
      </c>
      <c r="Y2665" s="48"/>
      <c r="Z2665" s="51" t="str">
        <f>IF(AQ2665='RC'!$E$6,AC2665*1000+AD2665,"")</f>
        <v/>
      </c>
      <c r="AA2665" s="51" t="str">
        <f>IF(AB2665="","",IF(AQ2665='RC'!$E$6,AC2665*1000-AD2665,""))</f>
        <v/>
      </c>
      <c r="AB2665" s="48" t="str">
        <f>IFERROR(VLOOKUP(E2665,Funcionários!$C$8:$E$207,3,FALSE),"")</f>
        <v/>
      </c>
      <c r="AC2665" s="50" t="str">
        <f>IF(AB2665="","",IF(COUNTIFS($AB$7:$AB$3006,AB2665,$AQ$7:$AQ$3006,'RC'!$E$6)=0,"",COUNTIFS($M$7:$M$3006,"Concluída no prazo",$AB$7:$AB$3006,AB2665,$AQ$7:$AQ$3006,'RC'!$E$6)/COUNTIFS($AB$7:$AB$3006,AB2665,$AQ$7:$AQ$3006,'RC'!$E$6)))</f>
        <v/>
      </c>
      <c r="AD2665" s="48">
        <f>SUMIF($AQ$7:$AQ$3006,'RC'!$E$6,$J$7:$J$3006)+SUMIF($AQ$7:$AQ$3006,'RC'!$E$6,$L$7:$L$3006)</f>
        <v>21</v>
      </c>
      <c r="AF2665" s="48">
        <v>2.3419999999991899E-2</v>
      </c>
      <c r="AG2665" s="48">
        <f>IF(OR(AQ2665="",AQ2665&lt;&gt;'RC'!$E$6,AB2665&lt;&gt;'RC'!$D$21),0,1)</f>
        <v>0</v>
      </c>
      <c r="AH2665" s="48">
        <f t="shared" si="922"/>
        <v>2.3419999999991899E-2</v>
      </c>
      <c r="AI2665" s="48" t="str">
        <f t="shared" si="904"/>
        <v/>
      </c>
      <c r="AJ2665" s="48" t="str">
        <f t="shared" si="905"/>
        <v/>
      </c>
      <c r="AK2665" s="52" t="str">
        <f t="shared" si="906"/>
        <v/>
      </c>
      <c r="AL2665" s="52" t="str">
        <f t="shared" si="907"/>
        <v/>
      </c>
      <c r="AM2665" s="48" t="str">
        <f t="shared" si="908"/>
        <v/>
      </c>
      <c r="AN2665" s="48" t="str">
        <f t="shared" si="909"/>
        <v/>
      </c>
      <c r="AP2665" s="18" t="str">
        <f t="shared" si="910"/>
        <v/>
      </c>
      <c r="AQ2665" s="18" t="str">
        <f t="shared" si="911"/>
        <v/>
      </c>
      <c r="AR2665" s="18">
        <v>2.342E-2</v>
      </c>
      <c r="AS2665" s="18">
        <f>IF(AF!$D$27="Todos",1,IF(M2665=AF!$D$27,1,0))</f>
        <v>1</v>
      </c>
      <c r="AT2665" s="53">
        <f>IF(AND(E2665=AF!$D$6,OR(LT!M2665=AF!$D$27,AF!$D$27="Todos"),OR(AP2665=AF!$E$8,AQ2665=AF!$E$8)),AR2665+AS2665,0)</f>
        <v>0</v>
      </c>
      <c r="AU2665" s="18" t="str">
        <f t="shared" si="912"/>
        <v/>
      </c>
      <c r="AV2665" s="54" t="str">
        <f t="shared" si="913"/>
        <v/>
      </c>
      <c r="AW2665" s="54" t="str">
        <f t="shared" si="914"/>
        <v/>
      </c>
      <c r="AX2665" s="18" t="str">
        <f t="shared" si="915"/>
        <v/>
      </c>
      <c r="AY2665" s="18" t="str">
        <f t="shared" si="916"/>
        <v/>
      </c>
      <c r="BA2665" s="18">
        <f>IF($E2665=AF!$D$6,IF($M2665="Concluída no prazo",2,IF($M2665="Concluída com atraso",1,0)),0)</f>
        <v>0</v>
      </c>
      <c r="BB2665" s="18">
        <f>IF($E2665=AF!$D$6,IF($M2665="Atrasada",2,IF($M2665="Concluída com atraso",1,0)),0)</f>
        <v>0</v>
      </c>
      <c r="BC2665" s="18">
        <v>2.6589999999999999E-2</v>
      </c>
      <c r="BD2665" s="18">
        <f t="shared" si="923"/>
        <v>2.6589999999999999E-2</v>
      </c>
      <c r="BE2665" s="18">
        <f t="shared" si="923"/>
        <v>2.6589999999999999E-2</v>
      </c>
      <c r="BF2665" s="18" t="str">
        <f t="shared" si="917"/>
        <v/>
      </c>
      <c r="BN2665" s="18" t="str">
        <f t="shared" si="918"/>
        <v>s</v>
      </c>
    </row>
    <row r="2666" spans="3:66" ht="50.1" customHeight="1" thickTop="1" thickBot="1" x14ac:dyDescent="0.3">
      <c r="C2666" s="46"/>
      <c r="D2666" s="46"/>
      <c r="E2666" s="46"/>
      <c r="F2666" s="122"/>
      <c r="G2666" s="122"/>
      <c r="H2666" s="78" t="str">
        <f t="shared" si="919"/>
        <v/>
      </c>
      <c r="I2666" s="78" t="str">
        <f t="shared" si="920"/>
        <v/>
      </c>
      <c r="J2666" s="16"/>
      <c r="K2666" s="46" t="str">
        <f t="shared" si="921"/>
        <v/>
      </c>
      <c r="L2666" s="16"/>
      <c r="M2666" s="16"/>
      <c r="N2666" s="46"/>
      <c r="O2666" s="47" t="str">
        <f t="shared" si="924"/>
        <v/>
      </c>
      <c r="P2666" s="47"/>
      <c r="Q2666" s="48" t="str">
        <f>IFERROR(VLOOKUP(E2666,Funcionários!$C$8:$E$207,3,FALSE),"")</f>
        <v/>
      </c>
      <c r="R2666" s="47"/>
      <c r="S2666" s="49" t="str">
        <f t="shared" si="925"/>
        <v/>
      </c>
      <c r="T2666" s="49">
        <v>2.6599999999999999E-2</v>
      </c>
      <c r="U2666" s="48" t="str">
        <f>IF(Funcionários!C2667=0,"",Funcionários!C2667)</f>
        <v/>
      </c>
      <c r="V2666" s="50">
        <f>IF(U2666="",0,IF(COUNTIFS($E$7:$E$3006,U2666,$I$7:$I$3006,'RC'!$E$6)=0,0,COUNTIFS($M$7:$M$3006,"Concluída no prazo",$E$7:$E$3006,U2666,$I$7:$I$3006,'RC'!$E$6)/COUNTIFS($E$7:$E$3006,U2666,$I$7:$I$3006,'RC'!$E$6)))</f>
        <v>0</v>
      </c>
      <c r="W2666" s="49">
        <f>SUMIFS($J$7:$J$3006,$E$7:$E$3006,U2666,$I$7:$I$3006,'RC'!$E$6)+SUMIFS($L$7:$L$3006,$E$7:$E$3006,U2666,$I$7:$I$3006,'RC'!$E$6)</f>
        <v>0</v>
      </c>
      <c r="X2666" s="48">
        <f>COUNTIFS($E$7:$E$3006,U2666,$I$7:$I$3006,'RC'!$E$6)</f>
        <v>0</v>
      </c>
      <c r="Y2666" s="48"/>
      <c r="Z2666" s="51" t="str">
        <f>IF(AQ2666='RC'!$E$6,AC2666*1000+AD2666,"")</f>
        <v/>
      </c>
      <c r="AA2666" s="51" t="str">
        <f>IF(AB2666="","",IF(AQ2666='RC'!$E$6,AC2666*1000-AD2666,""))</f>
        <v/>
      </c>
      <c r="AB2666" s="48" t="str">
        <f>IFERROR(VLOOKUP(E2666,Funcionários!$C$8:$E$207,3,FALSE),"")</f>
        <v/>
      </c>
      <c r="AC2666" s="50" t="str">
        <f>IF(AB2666="","",IF(COUNTIFS($AB$7:$AB$3006,AB2666,$AQ$7:$AQ$3006,'RC'!$E$6)=0,"",COUNTIFS($M$7:$M$3006,"Concluída no prazo",$AB$7:$AB$3006,AB2666,$AQ$7:$AQ$3006,'RC'!$E$6)/COUNTIFS($AB$7:$AB$3006,AB2666,$AQ$7:$AQ$3006,'RC'!$E$6)))</f>
        <v/>
      </c>
      <c r="AD2666" s="48">
        <f>SUMIF($AQ$7:$AQ$3006,'RC'!$E$6,$J$7:$J$3006)+SUMIF($AQ$7:$AQ$3006,'RC'!$E$6,$L$7:$L$3006)</f>
        <v>21</v>
      </c>
      <c r="AF2666" s="48">
        <v>2.3409999999991899E-2</v>
      </c>
      <c r="AG2666" s="48">
        <f>IF(OR(AQ2666="",AQ2666&lt;&gt;'RC'!$E$6,AB2666&lt;&gt;'RC'!$D$21),0,1)</f>
        <v>0</v>
      </c>
      <c r="AH2666" s="48">
        <f t="shared" si="922"/>
        <v>2.3409999999991899E-2</v>
      </c>
      <c r="AI2666" s="48" t="str">
        <f t="shared" si="904"/>
        <v/>
      </c>
      <c r="AJ2666" s="48" t="str">
        <f t="shared" si="905"/>
        <v/>
      </c>
      <c r="AK2666" s="52" t="str">
        <f t="shared" si="906"/>
        <v/>
      </c>
      <c r="AL2666" s="52" t="str">
        <f t="shared" si="907"/>
        <v/>
      </c>
      <c r="AM2666" s="48" t="str">
        <f t="shared" si="908"/>
        <v/>
      </c>
      <c r="AN2666" s="48" t="str">
        <f t="shared" si="909"/>
        <v/>
      </c>
      <c r="AP2666" s="18" t="str">
        <f t="shared" si="910"/>
        <v/>
      </c>
      <c r="AQ2666" s="18" t="str">
        <f t="shared" si="911"/>
        <v/>
      </c>
      <c r="AR2666" s="18">
        <v>2.341E-2</v>
      </c>
      <c r="AS2666" s="18">
        <f>IF(AF!$D$27="Todos",1,IF(M2666=AF!$D$27,1,0))</f>
        <v>1</v>
      </c>
      <c r="AT2666" s="53">
        <f>IF(AND(E2666=AF!$D$6,OR(LT!M2666=AF!$D$27,AF!$D$27="Todos"),OR(AP2666=AF!$E$8,AQ2666=AF!$E$8)),AR2666+AS2666,0)</f>
        <v>0</v>
      </c>
      <c r="AU2666" s="18" t="str">
        <f t="shared" si="912"/>
        <v/>
      </c>
      <c r="AV2666" s="54" t="str">
        <f t="shared" si="913"/>
        <v/>
      </c>
      <c r="AW2666" s="54" t="str">
        <f t="shared" si="914"/>
        <v/>
      </c>
      <c r="AX2666" s="18" t="str">
        <f t="shared" si="915"/>
        <v/>
      </c>
      <c r="AY2666" s="18" t="str">
        <f t="shared" si="916"/>
        <v/>
      </c>
      <c r="BA2666" s="18">
        <f>IF($E2666=AF!$D$6,IF($M2666="Concluída no prazo",2,IF($M2666="Concluída com atraso",1,0)),0)</f>
        <v>0</v>
      </c>
      <c r="BB2666" s="18">
        <f>IF($E2666=AF!$D$6,IF($M2666="Atrasada",2,IF($M2666="Concluída com atraso",1,0)),0)</f>
        <v>0</v>
      </c>
      <c r="BC2666" s="18">
        <v>2.6599999999999999E-2</v>
      </c>
      <c r="BD2666" s="18">
        <f t="shared" si="923"/>
        <v>2.6599999999999999E-2</v>
      </c>
      <c r="BE2666" s="18">
        <f t="shared" si="923"/>
        <v>2.6599999999999999E-2</v>
      </c>
      <c r="BF2666" s="18" t="str">
        <f t="shared" si="917"/>
        <v/>
      </c>
      <c r="BN2666" s="18" t="str">
        <f t="shared" si="918"/>
        <v>s</v>
      </c>
    </row>
    <row r="2667" spans="3:66" ht="50.1" customHeight="1" thickTop="1" thickBot="1" x14ac:dyDescent="0.3">
      <c r="C2667" s="46"/>
      <c r="D2667" s="46"/>
      <c r="E2667" s="46"/>
      <c r="F2667" s="122"/>
      <c r="G2667" s="122"/>
      <c r="H2667" s="78" t="str">
        <f t="shared" si="919"/>
        <v/>
      </c>
      <c r="I2667" s="78" t="str">
        <f t="shared" si="920"/>
        <v/>
      </c>
      <c r="J2667" s="16"/>
      <c r="K2667" s="46" t="str">
        <f t="shared" si="921"/>
        <v/>
      </c>
      <c r="L2667" s="16"/>
      <c r="M2667" s="16"/>
      <c r="N2667" s="46"/>
      <c r="O2667" s="47" t="str">
        <f t="shared" si="924"/>
        <v/>
      </c>
      <c r="P2667" s="47"/>
      <c r="Q2667" s="48" t="str">
        <f>IFERROR(VLOOKUP(E2667,Funcionários!$C$8:$E$207,3,FALSE),"")</f>
        <v/>
      </c>
      <c r="R2667" s="47"/>
      <c r="S2667" s="49" t="str">
        <f t="shared" si="925"/>
        <v/>
      </c>
      <c r="T2667" s="49">
        <v>2.6610000000000002E-2</v>
      </c>
      <c r="U2667" s="48" t="str">
        <f>IF(Funcionários!C2668=0,"",Funcionários!C2668)</f>
        <v/>
      </c>
      <c r="V2667" s="50">
        <f>IF(U2667="",0,IF(COUNTIFS($E$7:$E$3006,U2667,$I$7:$I$3006,'RC'!$E$6)=0,0,COUNTIFS($M$7:$M$3006,"Concluída no prazo",$E$7:$E$3006,U2667,$I$7:$I$3006,'RC'!$E$6)/COUNTIFS($E$7:$E$3006,U2667,$I$7:$I$3006,'RC'!$E$6)))</f>
        <v>0</v>
      </c>
      <c r="W2667" s="49">
        <f>SUMIFS($J$7:$J$3006,$E$7:$E$3006,U2667,$I$7:$I$3006,'RC'!$E$6)+SUMIFS($L$7:$L$3006,$E$7:$E$3006,U2667,$I$7:$I$3006,'RC'!$E$6)</f>
        <v>0</v>
      </c>
      <c r="X2667" s="48">
        <f>COUNTIFS($E$7:$E$3006,U2667,$I$7:$I$3006,'RC'!$E$6)</f>
        <v>0</v>
      </c>
      <c r="Y2667" s="48"/>
      <c r="Z2667" s="51" t="str">
        <f>IF(AQ2667='RC'!$E$6,AC2667*1000+AD2667,"")</f>
        <v/>
      </c>
      <c r="AA2667" s="51" t="str">
        <f>IF(AB2667="","",IF(AQ2667='RC'!$E$6,AC2667*1000-AD2667,""))</f>
        <v/>
      </c>
      <c r="AB2667" s="48" t="str">
        <f>IFERROR(VLOOKUP(E2667,Funcionários!$C$8:$E$207,3,FALSE),"")</f>
        <v/>
      </c>
      <c r="AC2667" s="50" t="str">
        <f>IF(AB2667="","",IF(COUNTIFS($AB$7:$AB$3006,AB2667,$AQ$7:$AQ$3006,'RC'!$E$6)=0,"",COUNTIFS($M$7:$M$3006,"Concluída no prazo",$AB$7:$AB$3006,AB2667,$AQ$7:$AQ$3006,'RC'!$E$6)/COUNTIFS($AB$7:$AB$3006,AB2667,$AQ$7:$AQ$3006,'RC'!$E$6)))</f>
        <v/>
      </c>
      <c r="AD2667" s="48">
        <f>SUMIF($AQ$7:$AQ$3006,'RC'!$E$6,$J$7:$J$3006)+SUMIF($AQ$7:$AQ$3006,'RC'!$E$6,$L$7:$L$3006)</f>
        <v>21</v>
      </c>
      <c r="AF2667" s="48">
        <v>2.33999999999919E-2</v>
      </c>
      <c r="AG2667" s="48">
        <f>IF(OR(AQ2667="",AQ2667&lt;&gt;'RC'!$E$6,AB2667&lt;&gt;'RC'!$D$21),0,1)</f>
        <v>0</v>
      </c>
      <c r="AH2667" s="48">
        <f t="shared" si="922"/>
        <v>2.33999999999919E-2</v>
      </c>
      <c r="AI2667" s="48" t="str">
        <f t="shared" si="904"/>
        <v/>
      </c>
      <c r="AJ2667" s="48" t="str">
        <f t="shared" si="905"/>
        <v/>
      </c>
      <c r="AK2667" s="52" t="str">
        <f t="shared" si="906"/>
        <v/>
      </c>
      <c r="AL2667" s="52" t="str">
        <f t="shared" si="907"/>
        <v/>
      </c>
      <c r="AM2667" s="48" t="str">
        <f t="shared" si="908"/>
        <v/>
      </c>
      <c r="AN2667" s="48" t="str">
        <f t="shared" si="909"/>
        <v/>
      </c>
      <c r="AP2667" s="18" t="str">
        <f t="shared" si="910"/>
        <v/>
      </c>
      <c r="AQ2667" s="18" t="str">
        <f t="shared" si="911"/>
        <v/>
      </c>
      <c r="AR2667" s="18">
        <v>2.3400000000000001E-2</v>
      </c>
      <c r="AS2667" s="18">
        <f>IF(AF!$D$27="Todos",1,IF(M2667=AF!$D$27,1,0))</f>
        <v>1</v>
      </c>
      <c r="AT2667" s="53">
        <f>IF(AND(E2667=AF!$D$6,OR(LT!M2667=AF!$D$27,AF!$D$27="Todos"),OR(AP2667=AF!$E$8,AQ2667=AF!$E$8)),AR2667+AS2667,0)</f>
        <v>0</v>
      </c>
      <c r="AU2667" s="18" t="str">
        <f t="shared" si="912"/>
        <v/>
      </c>
      <c r="AV2667" s="54" t="str">
        <f t="shared" si="913"/>
        <v/>
      </c>
      <c r="AW2667" s="54" t="str">
        <f t="shared" si="914"/>
        <v/>
      </c>
      <c r="AX2667" s="18" t="str">
        <f t="shared" si="915"/>
        <v/>
      </c>
      <c r="AY2667" s="18" t="str">
        <f t="shared" si="916"/>
        <v/>
      </c>
      <c r="BA2667" s="18">
        <f>IF($E2667=AF!$D$6,IF($M2667="Concluída no prazo",2,IF($M2667="Concluída com atraso",1,0)),0)</f>
        <v>0</v>
      </c>
      <c r="BB2667" s="18">
        <f>IF($E2667=AF!$D$6,IF($M2667="Atrasada",2,IF($M2667="Concluída com atraso",1,0)),0)</f>
        <v>0</v>
      </c>
      <c r="BC2667" s="18">
        <v>2.6610000000000002E-2</v>
      </c>
      <c r="BD2667" s="18">
        <f t="shared" si="923"/>
        <v>2.6610000000000002E-2</v>
      </c>
      <c r="BE2667" s="18">
        <f t="shared" si="923"/>
        <v>2.6610000000000002E-2</v>
      </c>
      <c r="BF2667" s="18" t="str">
        <f t="shared" si="917"/>
        <v/>
      </c>
      <c r="BN2667" s="18" t="str">
        <f t="shared" si="918"/>
        <v>s</v>
      </c>
    </row>
    <row r="2668" spans="3:66" ht="50.1" customHeight="1" thickTop="1" thickBot="1" x14ac:dyDescent="0.3">
      <c r="C2668" s="46"/>
      <c r="D2668" s="46"/>
      <c r="E2668" s="46"/>
      <c r="F2668" s="122"/>
      <c r="G2668" s="122"/>
      <c r="H2668" s="78" t="str">
        <f t="shared" si="919"/>
        <v/>
      </c>
      <c r="I2668" s="78" t="str">
        <f t="shared" si="920"/>
        <v/>
      </c>
      <c r="J2668" s="16"/>
      <c r="K2668" s="46" t="str">
        <f t="shared" si="921"/>
        <v/>
      </c>
      <c r="L2668" s="16"/>
      <c r="M2668" s="16"/>
      <c r="N2668" s="46"/>
      <c r="O2668" s="47" t="str">
        <f t="shared" si="924"/>
        <v/>
      </c>
      <c r="P2668" s="47"/>
      <c r="Q2668" s="48" t="str">
        <f>IFERROR(VLOOKUP(E2668,Funcionários!$C$8:$E$207,3,FALSE),"")</f>
        <v/>
      </c>
      <c r="R2668" s="47"/>
      <c r="S2668" s="49" t="str">
        <f t="shared" si="925"/>
        <v/>
      </c>
      <c r="T2668" s="49">
        <v>2.6620000000000001E-2</v>
      </c>
      <c r="U2668" s="48" t="str">
        <f>IF(Funcionários!C2669=0,"",Funcionários!C2669)</f>
        <v/>
      </c>
      <c r="V2668" s="50">
        <f>IF(U2668="",0,IF(COUNTIFS($E$7:$E$3006,U2668,$I$7:$I$3006,'RC'!$E$6)=0,0,COUNTIFS($M$7:$M$3006,"Concluída no prazo",$E$7:$E$3006,U2668,$I$7:$I$3006,'RC'!$E$6)/COUNTIFS($E$7:$E$3006,U2668,$I$7:$I$3006,'RC'!$E$6)))</f>
        <v>0</v>
      </c>
      <c r="W2668" s="49">
        <f>SUMIFS($J$7:$J$3006,$E$7:$E$3006,U2668,$I$7:$I$3006,'RC'!$E$6)+SUMIFS($L$7:$L$3006,$E$7:$E$3006,U2668,$I$7:$I$3006,'RC'!$E$6)</f>
        <v>0</v>
      </c>
      <c r="X2668" s="48">
        <f>COUNTIFS($E$7:$E$3006,U2668,$I$7:$I$3006,'RC'!$E$6)</f>
        <v>0</v>
      </c>
      <c r="Y2668" s="48"/>
      <c r="Z2668" s="51" t="str">
        <f>IF(AQ2668='RC'!$E$6,AC2668*1000+AD2668,"")</f>
        <v/>
      </c>
      <c r="AA2668" s="51" t="str">
        <f>IF(AB2668="","",IF(AQ2668='RC'!$E$6,AC2668*1000-AD2668,""))</f>
        <v/>
      </c>
      <c r="AB2668" s="48" t="str">
        <f>IFERROR(VLOOKUP(E2668,Funcionários!$C$8:$E$207,3,FALSE),"")</f>
        <v/>
      </c>
      <c r="AC2668" s="50" t="str">
        <f>IF(AB2668="","",IF(COUNTIFS($AB$7:$AB$3006,AB2668,$AQ$7:$AQ$3006,'RC'!$E$6)=0,"",COUNTIFS($M$7:$M$3006,"Concluída no prazo",$AB$7:$AB$3006,AB2668,$AQ$7:$AQ$3006,'RC'!$E$6)/COUNTIFS($AB$7:$AB$3006,AB2668,$AQ$7:$AQ$3006,'RC'!$E$6)))</f>
        <v/>
      </c>
      <c r="AD2668" s="48">
        <f>SUMIF($AQ$7:$AQ$3006,'RC'!$E$6,$J$7:$J$3006)+SUMIF($AQ$7:$AQ$3006,'RC'!$E$6,$L$7:$L$3006)</f>
        <v>21</v>
      </c>
      <c r="AF2668" s="48">
        <v>2.33899999999919E-2</v>
      </c>
      <c r="AG2668" s="48">
        <f>IF(OR(AQ2668="",AQ2668&lt;&gt;'RC'!$E$6,AB2668&lt;&gt;'RC'!$D$21),0,1)</f>
        <v>0</v>
      </c>
      <c r="AH2668" s="48">
        <f t="shared" si="922"/>
        <v>2.33899999999919E-2</v>
      </c>
      <c r="AI2668" s="48" t="str">
        <f t="shared" si="904"/>
        <v/>
      </c>
      <c r="AJ2668" s="48" t="str">
        <f t="shared" si="905"/>
        <v/>
      </c>
      <c r="AK2668" s="52" t="str">
        <f t="shared" si="906"/>
        <v/>
      </c>
      <c r="AL2668" s="52" t="str">
        <f t="shared" si="907"/>
        <v/>
      </c>
      <c r="AM2668" s="48" t="str">
        <f t="shared" si="908"/>
        <v/>
      </c>
      <c r="AN2668" s="48" t="str">
        <f t="shared" si="909"/>
        <v/>
      </c>
      <c r="AP2668" s="18" t="str">
        <f t="shared" si="910"/>
        <v/>
      </c>
      <c r="AQ2668" s="18" t="str">
        <f t="shared" si="911"/>
        <v/>
      </c>
      <c r="AR2668" s="18">
        <v>2.3390000000000001E-2</v>
      </c>
      <c r="AS2668" s="18">
        <f>IF(AF!$D$27="Todos",1,IF(M2668=AF!$D$27,1,0))</f>
        <v>1</v>
      </c>
      <c r="AT2668" s="53">
        <f>IF(AND(E2668=AF!$D$6,OR(LT!M2668=AF!$D$27,AF!$D$27="Todos"),OR(AP2668=AF!$E$8,AQ2668=AF!$E$8)),AR2668+AS2668,0)</f>
        <v>0</v>
      </c>
      <c r="AU2668" s="18" t="str">
        <f t="shared" si="912"/>
        <v/>
      </c>
      <c r="AV2668" s="54" t="str">
        <f t="shared" si="913"/>
        <v/>
      </c>
      <c r="AW2668" s="54" t="str">
        <f t="shared" si="914"/>
        <v/>
      </c>
      <c r="AX2668" s="18" t="str">
        <f t="shared" si="915"/>
        <v/>
      </c>
      <c r="AY2668" s="18" t="str">
        <f t="shared" si="916"/>
        <v/>
      </c>
      <c r="BA2668" s="18">
        <f>IF($E2668=AF!$D$6,IF($M2668="Concluída no prazo",2,IF($M2668="Concluída com atraso",1,0)),0)</f>
        <v>0</v>
      </c>
      <c r="BB2668" s="18">
        <f>IF($E2668=AF!$D$6,IF($M2668="Atrasada",2,IF($M2668="Concluída com atraso",1,0)),0)</f>
        <v>0</v>
      </c>
      <c r="BC2668" s="18">
        <v>2.6620000000000001E-2</v>
      </c>
      <c r="BD2668" s="18">
        <f t="shared" si="923"/>
        <v>2.6620000000000001E-2</v>
      </c>
      <c r="BE2668" s="18">
        <f t="shared" si="923"/>
        <v>2.6620000000000001E-2</v>
      </c>
      <c r="BF2668" s="18" t="str">
        <f t="shared" si="917"/>
        <v/>
      </c>
      <c r="BN2668" s="18" t="str">
        <f t="shared" si="918"/>
        <v>s</v>
      </c>
    </row>
    <row r="2669" spans="3:66" ht="50.1" customHeight="1" thickTop="1" thickBot="1" x14ac:dyDescent="0.3">
      <c r="C2669" s="46"/>
      <c r="D2669" s="46"/>
      <c r="E2669" s="46"/>
      <c r="F2669" s="122"/>
      <c r="G2669" s="122"/>
      <c r="H2669" s="78" t="str">
        <f t="shared" si="919"/>
        <v/>
      </c>
      <c r="I2669" s="78" t="str">
        <f t="shared" si="920"/>
        <v/>
      </c>
      <c r="J2669" s="16"/>
      <c r="K2669" s="46" t="str">
        <f t="shared" si="921"/>
        <v/>
      </c>
      <c r="L2669" s="16"/>
      <c r="M2669" s="16"/>
      <c r="N2669" s="46"/>
      <c r="O2669" s="47" t="str">
        <f t="shared" si="924"/>
        <v/>
      </c>
      <c r="P2669" s="47"/>
      <c r="Q2669" s="48" t="str">
        <f>IFERROR(VLOOKUP(E2669,Funcionários!$C$8:$E$207,3,FALSE),"")</f>
        <v/>
      </c>
      <c r="R2669" s="47"/>
      <c r="S2669" s="49" t="str">
        <f t="shared" si="925"/>
        <v/>
      </c>
      <c r="T2669" s="49">
        <v>2.6630000000000001E-2</v>
      </c>
      <c r="U2669" s="48" t="str">
        <f>IF(Funcionários!C2670=0,"",Funcionários!C2670)</f>
        <v/>
      </c>
      <c r="V2669" s="50">
        <f>IF(U2669="",0,IF(COUNTIFS($E$7:$E$3006,U2669,$I$7:$I$3006,'RC'!$E$6)=0,0,COUNTIFS($M$7:$M$3006,"Concluída no prazo",$E$7:$E$3006,U2669,$I$7:$I$3006,'RC'!$E$6)/COUNTIFS($E$7:$E$3006,U2669,$I$7:$I$3006,'RC'!$E$6)))</f>
        <v>0</v>
      </c>
      <c r="W2669" s="49">
        <f>SUMIFS($J$7:$J$3006,$E$7:$E$3006,U2669,$I$7:$I$3006,'RC'!$E$6)+SUMIFS($L$7:$L$3006,$E$7:$E$3006,U2669,$I$7:$I$3006,'RC'!$E$6)</f>
        <v>0</v>
      </c>
      <c r="X2669" s="48">
        <f>COUNTIFS($E$7:$E$3006,U2669,$I$7:$I$3006,'RC'!$E$6)</f>
        <v>0</v>
      </c>
      <c r="Y2669" s="48"/>
      <c r="Z2669" s="51" t="str">
        <f>IF(AQ2669='RC'!$E$6,AC2669*1000+AD2669,"")</f>
        <v/>
      </c>
      <c r="AA2669" s="51" t="str">
        <f>IF(AB2669="","",IF(AQ2669='RC'!$E$6,AC2669*1000-AD2669,""))</f>
        <v/>
      </c>
      <c r="AB2669" s="48" t="str">
        <f>IFERROR(VLOOKUP(E2669,Funcionários!$C$8:$E$207,3,FALSE),"")</f>
        <v/>
      </c>
      <c r="AC2669" s="50" t="str">
        <f>IF(AB2669="","",IF(COUNTIFS($AB$7:$AB$3006,AB2669,$AQ$7:$AQ$3006,'RC'!$E$6)=0,"",COUNTIFS($M$7:$M$3006,"Concluída no prazo",$AB$7:$AB$3006,AB2669,$AQ$7:$AQ$3006,'RC'!$E$6)/COUNTIFS($AB$7:$AB$3006,AB2669,$AQ$7:$AQ$3006,'RC'!$E$6)))</f>
        <v/>
      </c>
      <c r="AD2669" s="48">
        <f>SUMIF($AQ$7:$AQ$3006,'RC'!$E$6,$J$7:$J$3006)+SUMIF($AQ$7:$AQ$3006,'RC'!$E$6,$L$7:$L$3006)</f>
        <v>21</v>
      </c>
      <c r="AF2669" s="48">
        <v>2.33799999999918E-2</v>
      </c>
      <c r="AG2669" s="48">
        <f>IF(OR(AQ2669="",AQ2669&lt;&gt;'RC'!$E$6,AB2669&lt;&gt;'RC'!$D$21),0,1)</f>
        <v>0</v>
      </c>
      <c r="AH2669" s="48">
        <f t="shared" si="922"/>
        <v>2.33799999999918E-2</v>
      </c>
      <c r="AI2669" s="48" t="str">
        <f t="shared" si="904"/>
        <v/>
      </c>
      <c r="AJ2669" s="48" t="str">
        <f t="shared" si="905"/>
        <v/>
      </c>
      <c r="AK2669" s="52" t="str">
        <f t="shared" si="906"/>
        <v/>
      </c>
      <c r="AL2669" s="52" t="str">
        <f t="shared" si="907"/>
        <v/>
      </c>
      <c r="AM2669" s="48" t="str">
        <f t="shared" si="908"/>
        <v/>
      </c>
      <c r="AN2669" s="48" t="str">
        <f t="shared" si="909"/>
        <v/>
      </c>
      <c r="AP2669" s="18" t="str">
        <f t="shared" si="910"/>
        <v/>
      </c>
      <c r="AQ2669" s="18" t="str">
        <f t="shared" si="911"/>
        <v/>
      </c>
      <c r="AR2669" s="18">
        <v>2.3380000000000001E-2</v>
      </c>
      <c r="AS2669" s="18">
        <f>IF(AF!$D$27="Todos",1,IF(M2669=AF!$D$27,1,0))</f>
        <v>1</v>
      </c>
      <c r="AT2669" s="53">
        <f>IF(AND(E2669=AF!$D$6,OR(LT!M2669=AF!$D$27,AF!$D$27="Todos"),OR(AP2669=AF!$E$8,AQ2669=AF!$E$8)),AR2669+AS2669,0)</f>
        <v>0</v>
      </c>
      <c r="AU2669" s="18" t="str">
        <f t="shared" si="912"/>
        <v/>
      </c>
      <c r="AV2669" s="54" t="str">
        <f t="shared" si="913"/>
        <v/>
      </c>
      <c r="AW2669" s="54" t="str">
        <f t="shared" si="914"/>
        <v/>
      </c>
      <c r="AX2669" s="18" t="str">
        <f t="shared" si="915"/>
        <v/>
      </c>
      <c r="AY2669" s="18" t="str">
        <f t="shared" si="916"/>
        <v/>
      </c>
      <c r="BA2669" s="18">
        <f>IF($E2669=AF!$D$6,IF($M2669="Concluída no prazo",2,IF($M2669="Concluída com atraso",1,0)),0)</f>
        <v>0</v>
      </c>
      <c r="BB2669" s="18">
        <f>IF($E2669=AF!$D$6,IF($M2669="Atrasada",2,IF($M2669="Concluída com atraso",1,0)),0)</f>
        <v>0</v>
      </c>
      <c r="BC2669" s="18">
        <v>2.6630000000000001E-2</v>
      </c>
      <c r="BD2669" s="18">
        <f t="shared" si="923"/>
        <v>2.6630000000000001E-2</v>
      </c>
      <c r="BE2669" s="18">
        <f t="shared" si="923"/>
        <v>2.6630000000000001E-2</v>
      </c>
      <c r="BF2669" s="18" t="str">
        <f t="shared" si="917"/>
        <v/>
      </c>
      <c r="BN2669" s="18" t="str">
        <f t="shared" si="918"/>
        <v>s</v>
      </c>
    </row>
    <row r="2670" spans="3:66" ht="50.1" customHeight="1" thickTop="1" thickBot="1" x14ac:dyDescent="0.3">
      <c r="C2670" s="46"/>
      <c r="D2670" s="46"/>
      <c r="E2670" s="46"/>
      <c r="F2670" s="122"/>
      <c r="G2670" s="122"/>
      <c r="H2670" s="78" t="str">
        <f t="shared" si="919"/>
        <v/>
      </c>
      <c r="I2670" s="78" t="str">
        <f t="shared" si="920"/>
        <v/>
      </c>
      <c r="J2670" s="16"/>
      <c r="K2670" s="46" t="str">
        <f t="shared" si="921"/>
        <v/>
      </c>
      <c r="L2670" s="16"/>
      <c r="M2670" s="16"/>
      <c r="N2670" s="46"/>
      <c r="O2670" s="47" t="str">
        <f t="shared" si="924"/>
        <v/>
      </c>
      <c r="P2670" s="47"/>
      <c r="Q2670" s="48" t="str">
        <f>IFERROR(VLOOKUP(E2670,Funcionários!$C$8:$E$207,3,FALSE),"")</f>
        <v/>
      </c>
      <c r="R2670" s="47"/>
      <c r="S2670" s="49" t="str">
        <f t="shared" si="925"/>
        <v/>
      </c>
      <c r="T2670" s="49">
        <v>2.664E-2</v>
      </c>
      <c r="U2670" s="48" t="str">
        <f>IF(Funcionários!C2671=0,"",Funcionários!C2671)</f>
        <v/>
      </c>
      <c r="V2670" s="50">
        <f>IF(U2670="",0,IF(COUNTIFS($E$7:$E$3006,U2670,$I$7:$I$3006,'RC'!$E$6)=0,0,COUNTIFS($M$7:$M$3006,"Concluída no prazo",$E$7:$E$3006,U2670,$I$7:$I$3006,'RC'!$E$6)/COUNTIFS($E$7:$E$3006,U2670,$I$7:$I$3006,'RC'!$E$6)))</f>
        <v>0</v>
      </c>
      <c r="W2670" s="49">
        <f>SUMIFS($J$7:$J$3006,$E$7:$E$3006,U2670,$I$7:$I$3006,'RC'!$E$6)+SUMIFS($L$7:$L$3006,$E$7:$E$3006,U2670,$I$7:$I$3006,'RC'!$E$6)</f>
        <v>0</v>
      </c>
      <c r="X2670" s="48">
        <f>COUNTIFS($E$7:$E$3006,U2670,$I$7:$I$3006,'RC'!$E$6)</f>
        <v>0</v>
      </c>
      <c r="Y2670" s="48"/>
      <c r="Z2670" s="51" t="str">
        <f>IF(AQ2670='RC'!$E$6,AC2670*1000+AD2670,"")</f>
        <v/>
      </c>
      <c r="AA2670" s="51" t="str">
        <f>IF(AB2670="","",IF(AQ2670='RC'!$E$6,AC2670*1000-AD2670,""))</f>
        <v/>
      </c>
      <c r="AB2670" s="48" t="str">
        <f>IFERROR(VLOOKUP(E2670,Funcionários!$C$8:$E$207,3,FALSE),"")</f>
        <v/>
      </c>
      <c r="AC2670" s="50" t="str">
        <f>IF(AB2670="","",IF(COUNTIFS($AB$7:$AB$3006,AB2670,$AQ$7:$AQ$3006,'RC'!$E$6)=0,"",COUNTIFS($M$7:$M$3006,"Concluída no prazo",$AB$7:$AB$3006,AB2670,$AQ$7:$AQ$3006,'RC'!$E$6)/COUNTIFS($AB$7:$AB$3006,AB2670,$AQ$7:$AQ$3006,'RC'!$E$6)))</f>
        <v/>
      </c>
      <c r="AD2670" s="48">
        <f>SUMIF($AQ$7:$AQ$3006,'RC'!$E$6,$J$7:$J$3006)+SUMIF($AQ$7:$AQ$3006,'RC'!$E$6,$L$7:$L$3006)</f>
        <v>21</v>
      </c>
      <c r="AF2670" s="48">
        <v>2.33699999999918E-2</v>
      </c>
      <c r="AG2670" s="48">
        <f>IF(OR(AQ2670="",AQ2670&lt;&gt;'RC'!$E$6,AB2670&lt;&gt;'RC'!$D$21),0,1)</f>
        <v>0</v>
      </c>
      <c r="AH2670" s="48">
        <f t="shared" si="922"/>
        <v>2.33699999999918E-2</v>
      </c>
      <c r="AI2670" s="48" t="str">
        <f t="shared" si="904"/>
        <v/>
      </c>
      <c r="AJ2670" s="48" t="str">
        <f t="shared" si="905"/>
        <v/>
      </c>
      <c r="AK2670" s="52" t="str">
        <f t="shared" si="906"/>
        <v/>
      </c>
      <c r="AL2670" s="52" t="str">
        <f t="shared" si="907"/>
        <v/>
      </c>
      <c r="AM2670" s="48" t="str">
        <f t="shared" si="908"/>
        <v/>
      </c>
      <c r="AN2670" s="48" t="str">
        <f t="shared" si="909"/>
        <v/>
      </c>
      <c r="AP2670" s="18" t="str">
        <f t="shared" si="910"/>
        <v/>
      </c>
      <c r="AQ2670" s="18" t="str">
        <f t="shared" si="911"/>
        <v/>
      </c>
      <c r="AR2670" s="18">
        <v>2.3369999999999998E-2</v>
      </c>
      <c r="AS2670" s="18">
        <f>IF(AF!$D$27="Todos",1,IF(M2670=AF!$D$27,1,0))</f>
        <v>1</v>
      </c>
      <c r="AT2670" s="53">
        <f>IF(AND(E2670=AF!$D$6,OR(LT!M2670=AF!$D$27,AF!$D$27="Todos"),OR(AP2670=AF!$E$8,AQ2670=AF!$E$8)),AR2670+AS2670,0)</f>
        <v>0</v>
      </c>
      <c r="AU2670" s="18" t="str">
        <f t="shared" si="912"/>
        <v/>
      </c>
      <c r="AV2670" s="54" t="str">
        <f t="shared" si="913"/>
        <v/>
      </c>
      <c r="AW2670" s="54" t="str">
        <f t="shared" si="914"/>
        <v/>
      </c>
      <c r="AX2670" s="18" t="str">
        <f t="shared" si="915"/>
        <v/>
      </c>
      <c r="AY2670" s="18" t="str">
        <f t="shared" si="916"/>
        <v/>
      </c>
      <c r="BA2670" s="18">
        <f>IF($E2670=AF!$D$6,IF($M2670="Concluída no prazo",2,IF($M2670="Concluída com atraso",1,0)),0)</f>
        <v>0</v>
      </c>
      <c r="BB2670" s="18">
        <f>IF($E2670=AF!$D$6,IF($M2670="Atrasada",2,IF($M2670="Concluída com atraso",1,0)),0)</f>
        <v>0</v>
      </c>
      <c r="BC2670" s="18">
        <v>2.664E-2</v>
      </c>
      <c r="BD2670" s="18">
        <f t="shared" si="923"/>
        <v>2.664E-2</v>
      </c>
      <c r="BE2670" s="18">
        <f t="shared" si="923"/>
        <v>2.664E-2</v>
      </c>
      <c r="BF2670" s="18" t="str">
        <f t="shared" si="917"/>
        <v/>
      </c>
      <c r="BN2670" s="18" t="str">
        <f t="shared" si="918"/>
        <v>s</v>
      </c>
    </row>
    <row r="2671" spans="3:66" ht="50.1" customHeight="1" thickTop="1" thickBot="1" x14ac:dyDescent="0.3">
      <c r="C2671" s="46"/>
      <c r="D2671" s="46"/>
      <c r="E2671" s="46"/>
      <c r="F2671" s="122"/>
      <c r="G2671" s="122"/>
      <c r="H2671" s="78" t="str">
        <f t="shared" si="919"/>
        <v/>
      </c>
      <c r="I2671" s="78" t="str">
        <f t="shared" si="920"/>
        <v/>
      </c>
      <c r="J2671" s="16"/>
      <c r="K2671" s="46" t="str">
        <f t="shared" si="921"/>
        <v/>
      </c>
      <c r="L2671" s="16"/>
      <c r="M2671" s="16"/>
      <c r="N2671" s="46"/>
      <c r="O2671" s="47" t="str">
        <f t="shared" si="924"/>
        <v/>
      </c>
      <c r="P2671" s="47"/>
      <c r="Q2671" s="48" t="str">
        <f>IFERROR(VLOOKUP(E2671,Funcionários!$C$8:$E$207,3,FALSE),"")</f>
        <v/>
      </c>
      <c r="R2671" s="47"/>
      <c r="S2671" s="49" t="str">
        <f t="shared" si="925"/>
        <v/>
      </c>
      <c r="T2671" s="49">
        <v>2.665E-2</v>
      </c>
      <c r="U2671" s="48" t="str">
        <f>IF(Funcionários!C2672=0,"",Funcionários!C2672)</f>
        <v/>
      </c>
      <c r="V2671" s="50">
        <f>IF(U2671="",0,IF(COUNTIFS($E$7:$E$3006,U2671,$I$7:$I$3006,'RC'!$E$6)=0,0,COUNTIFS($M$7:$M$3006,"Concluída no prazo",$E$7:$E$3006,U2671,$I$7:$I$3006,'RC'!$E$6)/COUNTIFS($E$7:$E$3006,U2671,$I$7:$I$3006,'RC'!$E$6)))</f>
        <v>0</v>
      </c>
      <c r="W2671" s="49">
        <f>SUMIFS($J$7:$J$3006,$E$7:$E$3006,U2671,$I$7:$I$3006,'RC'!$E$6)+SUMIFS($L$7:$L$3006,$E$7:$E$3006,U2671,$I$7:$I$3006,'RC'!$E$6)</f>
        <v>0</v>
      </c>
      <c r="X2671" s="48">
        <f>COUNTIFS($E$7:$E$3006,U2671,$I$7:$I$3006,'RC'!$E$6)</f>
        <v>0</v>
      </c>
      <c r="Y2671" s="48"/>
      <c r="Z2671" s="51" t="str">
        <f>IF(AQ2671='RC'!$E$6,AC2671*1000+AD2671,"")</f>
        <v/>
      </c>
      <c r="AA2671" s="51" t="str">
        <f>IF(AB2671="","",IF(AQ2671='RC'!$E$6,AC2671*1000-AD2671,""))</f>
        <v/>
      </c>
      <c r="AB2671" s="48" t="str">
        <f>IFERROR(VLOOKUP(E2671,Funcionários!$C$8:$E$207,3,FALSE),"")</f>
        <v/>
      </c>
      <c r="AC2671" s="50" t="str">
        <f>IF(AB2671="","",IF(COUNTIFS($AB$7:$AB$3006,AB2671,$AQ$7:$AQ$3006,'RC'!$E$6)=0,"",COUNTIFS($M$7:$M$3006,"Concluída no prazo",$AB$7:$AB$3006,AB2671,$AQ$7:$AQ$3006,'RC'!$E$6)/COUNTIFS($AB$7:$AB$3006,AB2671,$AQ$7:$AQ$3006,'RC'!$E$6)))</f>
        <v/>
      </c>
      <c r="AD2671" s="48">
        <f>SUMIF($AQ$7:$AQ$3006,'RC'!$E$6,$J$7:$J$3006)+SUMIF($AQ$7:$AQ$3006,'RC'!$E$6,$L$7:$L$3006)</f>
        <v>21</v>
      </c>
      <c r="AF2671" s="48">
        <v>2.3359999999991801E-2</v>
      </c>
      <c r="AG2671" s="48">
        <f>IF(OR(AQ2671="",AQ2671&lt;&gt;'RC'!$E$6,AB2671&lt;&gt;'RC'!$D$21),0,1)</f>
        <v>0</v>
      </c>
      <c r="AH2671" s="48">
        <f t="shared" si="922"/>
        <v>2.3359999999991801E-2</v>
      </c>
      <c r="AI2671" s="48" t="str">
        <f t="shared" si="904"/>
        <v/>
      </c>
      <c r="AJ2671" s="48" t="str">
        <f t="shared" si="905"/>
        <v/>
      </c>
      <c r="AK2671" s="52" t="str">
        <f t="shared" si="906"/>
        <v/>
      </c>
      <c r="AL2671" s="52" t="str">
        <f t="shared" si="907"/>
        <v/>
      </c>
      <c r="AM2671" s="48" t="str">
        <f t="shared" si="908"/>
        <v/>
      </c>
      <c r="AN2671" s="48" t="str">
        <f t="shared" si="909"/>
        <v/>
      </c>
      <c r="AP2671" s="18" t="str">
        <f t="shared" si="910"/>
        <v/>
      </c>
      <c r="AQ2671" s="18" t="str">
        <f t="shared" si="911"/>
        <v/>
      </c>
      <c r="AR2671" s="18">
        <v>2.3359999999999999E-2</v>
      </c>
      <c r="AS2671" s="18">
        <f>IF(AF!$D$27="Todos",1,IF(M2671=AF!$D$27,1,0))</f>
        <v>1</v>
      </c>
      <c r="AT2671" s="53">
        <f>IF(AND(E2671=AF!$D$6,OR(LT!M2671=AF!$D$27,AF!$D$27="Todos"),OR(AP2671=AF!$E$8,AQ2671=AF!$E$8)),AR2671+AS2671,0)</f>
        <v>0</v>
      </c>
      <c r="AU2671" s="18" t="str">
        <f t="shared" si="912"/>
        <v/>
      </c>
      <c r="AV2671" s="54" t="str">
        <f t="shared" si="913"/>
        <v/>
      </c>
      <c r="AW2671" s="54" t="str">
        <f t="shared" si="914"/>
        <v/>
      </c>
      <c r="AX2671" s="18" t="str">
        <f t="shared" si="915"/>
        <v/>
      </c>
      <c r="AY2671" s="18" t="str">
        <f t="shared" si="916"/>
        <v/>
      </c>
      <c r="BA2671" s="18">
        <f>IF($E2671=AF!$D$6,IF($M2671="Concluída no prazo",2,IF($M2671="Concluída com atraso",1,0)),0)</f>
        <v>0</v>
      </c>
      <c r="BB2671" s="18">
        <f>IF($E2671=AF!$D$6,IF($M2671="Atrasada",2,IF($M2671="Concluída com atraso",1,0)),0)</f>
        <v>0</v>
      </c>
      <c r="BC2671" s="18">
        <v>2.665E-2</v>
      </c>
      <c r="BD2671" s="18">
        <f t="shared" si="923"/>
        <v>2.665E-2</v>
      </c>
      <c r="BE2671" s="18">
        <f t="shared" si="923"/>
        <v>2.665E-2</v>
      </c>
      <c r="BF2671" s="18" t="str">
        <f t="shared" si="917"/>
        <v/>
      </c>
      <c r="BN2671" s="18" t="str">
        <f t="shared" si="918"/>
        <v>s</v>
      </c>
    </row>
    <row r="2672" spans="3:66" ht="50.1" customHeight="1" thickTop="1" thickBot="1" x14ac:dyDescent="0.3">
      <c r="C2672" s="46"/>
      <c r="D2672" s="46"/>
      <c r="E2672" s="46"/>
      <c r="F2672" s="122"/>
      <c r="G2672" s="122"/>
      <c r="H2672" s="78" t="str">
        <f t="shared" si="919"/>
        <v/>
      </c>
      <c r="I2672" s="78" t="str">
        <f t="shared" si="920"/>
        <v/>
      </c>
      <c r="J2672" s="16"/>
      <c r="K2672" s="46" t="str">
        <f t="shared" si="921"/>
        <v/>
      </c>
      <c r="L2672" s="16"/>
      <c r="M2672" s="16"/>
      <c r="N2672" s="46"/>
      <c r="O2672" s="47" t="str">
        <f t="shared" si="924"/>
        <v/>
      </c>
      <c r="P2672" s="47"/>
      <c r="Q2672" s="48" t="str">
        <f>IFERROR(VLOOKUP(E2672,Funcionários!$C$8:$E$207,3,FALSE),"")</f>
        <v/>
      </c>
      <c r="R2672" s="47"/>
      <c r="S2672" s="49" t="str">
        <f t="shared" si="925"/>
        <v/>
      </c>
      <c r="T2672" s="49">
        <v>2.666E-2</v>
      </c>
      <c r="U2672" s="48" t="str">
        <f>IF(Funcionários!C2673=0,"",Funcionários!C2673)</f>
        <v/>
      </c>
      <c r="V2672" s="50">
        <f>IF(U2672="",0,IF(COUNTIFS($E$7:$E$3006,U2672,$I$7:$I$3006,'RC'!$E$6)=0,0,COUNTIFS($M$7:$M$3006,"Concluída no prazo",$E$7:$E$3006,U2672,$I$7:$I$3006,'RC'!$E$6)/COUNTIFS($E$7:$E$3006,U2672,$I$7:$I$3006,'RC'!$E$6)))</f>
        <v>0</v>
      </c>
      <c r="W2672" s="49">
        <f>SUMIFS($J$7:$J$3006,$E$7:$E$3006,U2672,$I$7:$I$3006,'RC'!$E$6)+SUMIFS($L$7:$L$3006,$E$7:$E$3006,U2672,$I$7:$I$3006,'RC'!$E$6)</f>
        <v>0</v>
      </c>
      <c r="X2672" s="48">
        <f>COUNTIFS($E$7:$E$3006,U2672,$I$7:$I$3006,'RC'!$E$6)</f>
        <v>0</v>
      </c>
      <c r="Y2672" s="48"/>
      <c r="Z2672" s="51" t="str">
        <f>IF(AQ2672='RC'!$E$6,AC2672*1000+AD2672,"")</f>
        <v/>
      </c>
      <c r="AA2672" s="51" t="str">
        <f>IF(AB2672="","",IF(AQ2672='RC'!$E$6,AC2672*1000-AD2672,""))</f>
        <v/>
      </c>
      <c r="AB2672" s="48" t="str">
        <f>IFERROR(VLOOKUP(E2672,Funcionários!$C$8:$E$207,3,FALSE),"")</f>
        <v/>
      </c>
      <c r="AC2672" s="50" t="str">
        <f>IF(AB2672="","",IF(COUNTIFS($AB$7:$AB$3006,AB2672,$AQ$7:$AQ$3006,'RC'!$E$6)=0,"",COUNTIFS($M$7:$M$3006,"Concluída no prazo",$AB$7:$AB$3006,AB2672,$AQ$7:$AQ$3006,'RC'!$E$6)/COUNTIFS($AB$7:$AB$3006,AB2672,$AQ$7:$AQ$3006,'RC'!$E$6)))</f>
        <v/>
      </c>
      <c r="AD2672" s="48">
        <f>SUMIF($AQ$7:$AQ$3006,'RC'!$E$6,$J$7:$J$3006)+SUMIF($AQ$7:$AQ$3006,'RC'!$E$6,$L$7:$L$3006)</f>
        <v>21</v>
      </c>
      <c r="AF2672" s="48">
        <v>2.3349999999991801E-2</v>
      </c>
      <c r="AG2672" s="48">
        <f>IF(OR(AQ2672="",AQ2672&lt;&gt;'RC'!$E$6,AB2672&lt;&gt;'RC'!$D$21),0,1)</f>
        <v>0</v>
      </c>
      <c r="AH2672" s="48">
        <f t="shared" si="922"/>
        <v>2.3349999999991801E-2</v>
      </c>
      <c r="AI2672" s="48" t="str">
        <f t="shared" si="904"/>
        <v/>
      </c>
      <c r="AJ2672" s="48" t="str">
        <f t="shared" si="905"/>
        <v/>
      </c>
      <c r="AK2672" s="52" t="str">
        <f t="shared" si="906"/>
        <v/>
      </c>
      <c r="AL2672" s="52" t="str">
        <f t="shared" si="907"/>
        <v/>
      </c>
      <c r="AM2672" s="48" t="str">
        <f t="shared" si="908"/>
        <v/>
      </c>
      <c r="AN2672" s="48" t="str">
        <f t="shared" si="909"/>
        <v/>
      </c>
      <c r="AP2672" s="18" t="str">
        <f t="shared" si="910"/>
        <v/>
      </c>
      <c r="AQ2672" s="18" t="str">
        <f t="shared" si="911"/>
        <v/>
      </c>
      <c r="AR2672" s="18">
        <v>2.3349999999999999E-2</v>
      </c>
      <c r="AS2672" s="18">
        <f>IF(AF!$D$27="Todos",1,IF(M2672=AF!$D$27,1,0))</f>
        <v>1</v>
      </c>
      <c r="AT2672" s="53">
        <f>IF(AND(E2672=AF!$D$6,OR(LT!M2672=AF!$D$27,AF!$D$27="Todos"),OR(AP2672=AF!$E$8,AQ2672=AF!$E$8)),AR2672+AS2672,0)</f>
        <v>0</v>
      </c>
      <c r="AU2672" s="18" t="str">
        <f t="shared" si="912"/>
        <v/>
      </c>
      <c r="AV2672" s="54" t="str">
        <f t="shared" si="913"/>
        <v/>
      </c>
      <c r="AW2672" s="54" t="str">
        <f t="shared" si="914"/>
        <v/>
      </c>
      <c r="AX2672" s="18" t="str">
        <f t="shared" si="915"/>
        <v/>
      </c>
      <c r="AY2672" s="18" t="str">
        <f t="shared" si="916"/>
        <v/>
      </c>
      <c r="BA2672" s="18">
        <f>IF($E2672=AF!$D$6,IF($M2672="Concluída no prazo",2,IF($M2672="Concluída com atraso",1,0)),0)</f>
        <v>0</v>
      </c>
      <c r="BB2672" s="18">
        <f>IF($E2672=AF!$D$6,IF($M2672="Atrasada",2,IF($M2672="Concluída com atraso",1,0)),0)</f>
        <v>0</v>
      </c>
      <c r="BC2672" s="18">
        <v>2.666E-2</v>
      </c>
      <c r="BD2672" s="18">
        <f t="shared" si="923"/>
        <v>2.666E-2</v>
      </c>
      <c r="BE2672" s="18">
        <f t="shared" si="923"/>
        <v>2.666E-2</v>
      </c>
      <c r="BF2672" s="18" t="str">
        <f t="shared" si="917"/>
        <v/>
      </c>
      <c r="BN2672" s="18" t="str">
        <f t="shared" si="918"/>
        <v>s</v>
      </c>
    </row>
    <row r="2673" spans="3:66" ht="50.1" customHeight="1" thickTop="1" thickBot="1" x14ac:dyDescent="0.3">
      <c r="C2673" s="46"/>
      <c r="D2673" s="46"/>
      <c r="E2673" s="46"/>
      <c r="F2673" s="122"/>
      <c r="G2673" s="122"/>
      <c r="H2673" s="78" t="str">
        <f t="shared" si="919"/>
        <v/>
      </c>
      <c r="I2673" s="78" t="str">
        <f t="shared" si="920"/>
        <v/>
      </c>
      <c r="J2673" s="16"/>
      <c r="K2673" s="46" t="str">
        <f t="shared" si="921"/>
        <v/>
      </c>
      <c r="L2673" s="16"/>
      <c r="M2673" s="16"/>
      <c r="N2673" s="46"/>
      <c r="O2673" s="47" t="str">
        <f t="shared" si="924"/>
        <v/>
      </c>
      <c r="P2673" s="47"/>
      <c r="Q2673" s="48" t="str">
        <f>IFERROR(VLOOKUP(E2673,Funcionários!$C$8:$E$207,3,FALSE),"")</f>
        <v/>
      </c>
      <c r="R2673" s="47"/>
      <c r="S2673" s="49" t="str">
        <f t="shared" si="925"/>
        <v/>
      </c>
      <c r="T2673" s="49">
        <v>2.6669999999999999E-2</v>
      </c>
      <c r="U2673" s="48" t="str">
        <f>IF(Funcionários!C2674=0,"",Funcionários!C2674)</f>
        <v/>
      </c>
      <c r="V2673" s="50">
        <f>IF(U2673="",0,IF(COUNTIFS($E$7:$E$3006,U2673,$I$7:$I$3006,'RC'!$E$6)=0,0,COUNTIFS($M$7:$M$3006,"Concluída no prazo",$E$7:$E$3006,U2673,$I$7:$I$3006,'RC'!$E$6)/COUNTIFS($E$7:$E$3006,U2673,$I$7:$I$3006,'RC'!$E$6)))</f>
        <v>0</v>
      </c>
      <c r="W2673" s="49">
        <f>SUMIFS($J$7:$J$3006,$E$7:$E$3006,U2673,$I$7:$I$3006,'RC'!$E$6)+SUMIFS($L$7:$L$3006,$E$7:$E$3006,U2673,$I$7:$I$3006,'RC'!$E$6)</f>
        <v>0</v>
      </c>
      <c r="X2673" s="48">
        <f>COUNTIFS($E$7:$E$3006,U2673,$I$7:$I$3006,'RC'!$E$6)</f>
        <v>0</v>
      </c>
      <c r="Y2673" s="48"/>
      <c r="Z2673" s="51" t="str">
        <f>IF(AQ2673='RC'!$E$6,AC2673*1000+AD2673,"")</f>
        <v/>
      </c>
      <c r="AA2673" s="51" t="str">
        <f>IF(AB2673="","",IF(AQ2673='RC'!$E$6,AC2673*1000-AD2673,""))</f>
        <v/>
      </c>
      <c r="AB2673" s="48" t="str">
        <f>IFERROR(VLOOKUP(E2673,Funcionários!$C$8:$E$207,3,FALSE),"")</f>
        <v/>
      </c>
      <c r="AC2673" s="50" t="str">
        <f>IF(AB2673="","",IF(COUNTIFS($AB$7:$AB$3006,AB2673,$AQ$7:$AQ$3006,'RC'!$E$6)=0,"",COUNTIFS($M$7:$M$3006,"Concluída no prazo",$AB$7:$AB$3006,AB2673,$AQ$7:$AQ$3006,'RC'!$E$6)/COUNTIFS($AB$7:$AB$3006,AB2673,$AQ$7:$AQ$3006,'RC'!$E$6)))</f>
        <v/>
      </c>
      <c r="AD2673" s="48">
        <f>SUMIF($AQ$7:$AQ$3006,'RC'!$E$6,$J$7:$J$3006)+SUMIF($AQ$7:$AQ$3006,'RC'!$E$6,$L$7:$L$3006)</f>
        <v>21</v>
      </c>
      <c r="AF2673" s="48">
        <v>2.3339999999991801E-2</v>
      </c>
      <c r="AG2673" s="48">
        <f>IF(OR(AQ2673="",AQ2673&lt;&gt;'RC'!$E$6,AB2673&lt;&gt;'RC'!$D$21),0,1)</f>
        <v>0</v>
      </c>
      <c r="AH2673" s="48">
        <f t="shared" si="922"/>
        <v>2.3339999999991801E-2</v>
      </c>
      <c r="AI2673" s="48" t="str">
        <f t="shared" si="904"/>
        <v/>
      </c>
      <c r="AJ2673" s="48" t="str">
        <f t="shared" si="905"/>
        <v/>
      </c>
      <c r="AK2673" s="52" t="str">
        <f t="shared" si="906"/>
        <v/>
      </c>
      <c r="AL2673" s="52" t="str">
        <f t="shared" si="907"/>
        <v/>
      </c>
      <c r="AM2673" s="48" t="str">
        <f t="shared" si="908"/>
        <v/>
      </c>
      <c r="AN2673" s="48" t="str">
        <f t="shared" si="909"/>
        <v/>
      </c>
      <c r="AP2673" s="18" t="str">
        <f t="shared" si="910"/>
        <v/>
      </c>
      <c r="AQ2673" s="18" t="str">
        <f t="shared" si="911"/>
        <v/>
      </c>
      <c r="AR2673" s="18">
        <v>2.334E-2</v>
      </c>
      <c r="AS2673" s="18">
        <f>IF(AF!$D$27="Todos",1,IF(M2673=AF!$D$27,1,0))</f>
        <v>1</v>
      </c>
      <c r="AT2673" s="53">
        <f>IF(AND(E2673=AF!$D$6,OR(LT!M2673=AF!$D$27,AF!$D$27="Todos"),OR(AP2673=AF!$E$8,AQ2673=AF!$E$8)),AR2673+AS2673,0)</f>
        <v>0</v>
      </c>
      <c r="AU2673" s="18" t="str">
        <f t="shared" si="912"/>
        <v/>
      </c>
      <c r="AV2673" s="54" t="str">
        <f t="shared" si="913"/>
        <v/>
      </c>
      <c r="AW2673" s="54" t="str">
        <f t="shared" si="914"/>
        <v/>
      </c>
      <c r="AX2673" s="18" t="str">
        <f t="shared" si="915"/>
        <v/>
      </c>
      <c r="AY2673" s="18" t="str">
        <f t="shared" si="916"/>
        <v/>
      </c>
      <c r="BA2673" s="18">
        <f>IF($E2673=AF!$D$6,IF($M2673="Concluída no prazo",2,IF($M2673="Concluída com atraso",1,0)),0)</f>
        <v>0</v>
      </c>
      <c r="BB2673" s="18">
        <f>IF($E2673=AF!$D$6,IF($M2673="Atrasada",2,IF($M2673="Concluída com atraso",1,0)),0)</f>
        <v>0</v>
      </c>
      <c r="BC2673" s="18">
        <v>2.6669999999999999E-2</v>
      </c>
      <c r="BD2673" s="18">
        <f t="shared" si="923"/>
        <v>2.6669999999999999E-2</v>
      </c>
      <c r="BE2673" s="18">
        <f t="shared" si="923"/>
        <v>2.6669999999999999E-2</v>
      </c>
      <c r="BF2673" s="18" t="str">
        <f t="shared" si="917"/>
        <v/>
      </c>
      <c r="BN2673" s="18" t="str">
        <f t="shared" si="918"/>
        <v>s</v>
      </c>
    </row>
    <row r="2674" spans="3:66" ht="50.1" customHeight="1" thickTop="1" thickBot="1" x14ac:dyDescent="0.3">
      <c r="C2674" s="46"/>
      <c r="D2674" s="46"/>
      <c r="E2674" s="46"/>
      <c r="F2674" s="122"/>
      <c r="G2674" s="122"/>
      <c r="H2674" s="78" t="str">
        <f t="shared" si="919"/>
        <v/>
      </c>
      <c r="I2674" s="78" t="str">
        <f t="shared" si="920"/>
        <v/>
      </c>
      <c r="J2674" s="16"/>
      <c r="K2674" s="46" t="str">
        <f t="shared" si="921"/>
        <v/>
      </c>
      <c r="L2674" s="16"/>
      <c r="M2674" s="16"/>
      <c r="N2674" s="46"/>
      <c r="O2674" s="47" t="str">
        <f t="shared" si="924"/>
        <v/>
      </c>
      <c r="P2674" s="47"/>
      <c r="Q2674" s="48" t="str">
        <f>IFERROR(VLOOKUP(E2674,Funcionários!$C$8:$E$207,3,FALSE),"")</f>
        <v/>
      </c>
      <c r="R2674" s="47"/>
      <c r="S2674" s="49" t="str">
        <f t="shared" si="925"/>
        <v/>
      </c>
      <c r="T2674" s="49">
        <v>2.6679999999999999E-2</v>
      </c>
      <c r="U2674" s="48" t="str">
        <f>IF(Funcionários!C2675=0,"",Funcionários!C2675)</f>
        <v/>
      </c>
      <c r="V2674" s="50">
        <f>IF(U2674="",0,IF(COUNTIFS($E$7:$E$3006,U2674,$I$7:$I$3006,'RC'!$E$6)=0,0,COUNTIFS($M$7:$M$3006,"Concluída no prazo",$E$7:$E$3006,U2674,$I$7:$I$3006,'RC'!$E$6)/COUNTIFS($E$7:$E$3006,U2674,$I$7:$I$3006,'RC'!$E$6)))</f>
        <v>0</v>
      </c>
      <c r="W2674" s="49">
        <f>SUMIFS($J$7:$J$3006,$E$7:$E$3006,U2674,$I$7:$I$3006,'RC'!$E$6)+SUMIFS($L$7:$L$3006,$E$7:$E$3006,U2674,$I$7:$I$3006,'RC'!$E$6)</f>
        <v>0</v>
      </c>
      <c r="X2674" s="48">
        <f>COUNTIFS($E$7:$E$3006,U2674,$I$7:$I$3006,'RC'!$E$6)</f>
        <v>0</v>
      </c>
      <c r="Y2674" s="48"/>
      <c r="Z2674" s="51" t="str">
        <f>IF(AQ2674='RC'!$E$6,AC2674*1000+AD2674,"")</f>
        <v/>
      </c>
      <c r="AA2674" s="51" t="str">
        <f>IF(AB2674="","",IF(AQ2674='RC'!$E$6,AC2674*1000-AD2674,""))</f>
        <v/>
      </c>
      <c r="AB2674" s="48" t="str">
        <f>IFERROR(VLOOKUP(E2674,Funcionários!$C$8:$E$207,3,FALSE),"")</f>
        <v/>
      </c>
      <c r="AC2674" s="50" t="str">
        <f>IF(AB2674="","",IF(COUNTIFS($AB$7:$AB$3006,AB2674,$AQ$7:$AQ$3006,'RC'!$E$6)=0,"",COUNTIFS($M$7:$M$3006,"Concluída no prazo",$AB$7:$AB$3006,AB2674,$AQ$7:$AQ$3006,'RC'!$E$6)/COUNTIFS($AB$7:$AB$3006,AB2674,$AQ$7:$AQ$3006,'RC'!$E$6)))</f>
        <v/>
      </c>
      <c r="AD2674" s="48">
        <f>SUMIF($AQ$7:$AQ$3006,'RC'!$E$6,$J$7:$J$3006)+SUMIF($AQ$7:$AQ$3006,'RC'!$E$6,$L$7:$L$3006)</f>
        <v>21</v>
      </c>
      <c r="AF2674" s="48">
        <v>2.3329999999991798E-2</v>
      </c>
      <c r="AG2674" s="48">
        <f>IF(OR(AQ2674="",AQ2674&lt;&gt;'RC'!$E$6,AB2674&lt;&gt;'RC'!$D$21),0,1)</f>
        <v>0</v>
      </c>
      <c r="AH2674" s="48">
        <f t="shared" si="922"/>
        <v>2.3329999999991798E-2</v>
      </c>
      <c r="AI2674" s="48" t="str">
        <f t="shared" si="904"/>
        <v/>
      </c>
      <c r="AJ2674" s="48" t="str">
        <f t="shared" si="905"/>
        <v/>
      </c>
      <c r="AK2674" s="52" t="str">
        <f t="shared" si="906"/>
        <v/>
      </c>
      <c r="AL2674" s="52" t="str">
        <f t="shared" si="907"/>
        <v/>
      </c>
      <c r="AM2674" s="48" t="str">
        <f t="shared" si="908"/>
        <v/>
      </c>
      <c r="AN2674" s="48" t="str">
        <f t="shared" si="909"/>
        <v/>
      </c>
      <c r="AP2674" s="18" t="str">
        <f t="shared" si="910"/>
        <v/>
      </c>
      <c r="AQ2674" s="18" t="str">
        <f t="shared" si="911"/>
        <v/>
      </c>
      <c r="AR2674" s="18">
        <v>2.333E-2</v>
      </c>
      <c r="AS2674" s="18">
        <f>IF(AF!$D$27="Todos",1,IF(M2674=AF!$D$27,1,0))</f>
        <v>1</v>
      </c>
      <c r="AT2674" s="53">
        <f>IF(AND(E2674=AF!$D$6,OR(LT!M2674=AF!$D$27,AF!$D$27="Todos"),OR(AP2674=AF!$E$8,AQ2674=AF!$E$8)),AR2674+AS2674,0)</f>
        <v>0</v>
      </c>
      <c r="AU2674" s="18" t="str">
        <f t="shared" si="912"/>
        <v/>
      </c>
      <c r="AV2674" s="54" t="str">
        <f t="shared" si="913"/>
        <v/>
      </c>
      <c r="AW2674" s="54" t="str">
        <f t="shared" si="914"/>
        <v/>
      </c>
      <c r="AX2674" s="18" t="str">
        <f t="shared" si="915"/>
        <v/>
      </c>
      <c r="AY2674" s="18" t="str">
        <f t="shared" si="916"/>
        <v/>
      </c>
      <c r="BA2674" s="18">
        <f>IF($E2674=AF!$D$6,IF($M2674="Concluída no prazo",2,IF($M2674="Concluída com atraso",1,0)),0)</f>
        <v>0</v>
      </c>
      <c r="BB2674" s="18">
        <f>IF($E2674=AF!$D$6,IF($M2674="Atrasada",2,IF($M2674="Concluída com atraso",1,0)),0)</f>
        <v>0</v>
      </c>
      <c r="BC2674" s="18">
        <v>2.6679999999999999E-2</v>
      </c>
      <c r="BD2674" s="18">
        <f t="shared" si="923"/>
        <v>2.6679999999999999E-2</v>
      </c>
      <c r="BE2674" s="18">
        <f t="shared" si="923"/>
        <v>2.6679999999999999E-2</v>
      </c>
      <c r="BF2674" s="18" t="str">
        <f t="shared" si="917"/>
        <v/>
      </c>
      <c r="BN2674" s="18" t="str">
        <f t="shared" si="918"/>
        <v>s</v>
      </c>
    </row>
    <row r="2675" spans="3:66" ht="50.1" customHeight="1" thickTop="1" thickBot="1" x14ac:dyDescent="0.3">
      <c r="C2675" s="46"/>
      <c r="D2675" s="46"/>
      <c r="E2675" s="46"/>
      <c r="F2675" s="122"/>
      <c r="G2675" s="122"/>
      <c r="H2675" s="78" t="str">
        <f t="shared" si="919"/>
        <v/>
      </c>
      <c r="I2675" s="78" t="str">
        <f t="shared" si="920"/>
        <v/>
      </c>
      <c r="J2675" s="16"/>
      <c r="K2675" s="46" t="str">
        <f t="shared" si="921"/>
        <v/>
      </c>
      <c r="L2675" s="16"/>
      <c r="M2675" s="16"/>
      <c r="N2675" s="46"/>
      <c r="O2675" s="47" t="str">
        <f t="shared" si="924"/>
        <v/>
      </c>
      <c r="P2675" s="47"/>
      <c r="Q2675" s="48" t="str">
        <f>IFERROR(VLOOKUP(E2675,Funcionários!$C$8:$E$207,3,FALSE),"")</f>
        <v/>
      </c>
      <c r="R2675" s="47"/>
      <c r="S2675" s="49" t="str">
        <f t="shared" si="925"/>
        <v/>
      </c>
      <c r="T2675" s="49">
        <v>2.6689999999999998E-2</v>
      </c>
      <c r="U2675" s="48" t="str">
        <f>IF(Funcionários!C2676=0,"",Funcionários!C2676)</f>
        <v/>
      </c>
      <c r="V2675" s="50">
        <f>IF(U2675="",0,IF(COUNTIFS($E$7:$E$3006,U2675,$I$7:$I$3006,'RC'!$E$6)=0,0,COUNTIFS($M$7:$M$3006,"Concluída no prazo",$E$7:$E$3006,U2675,$I$7:$I$3006,'RC'!$E$6)/COUNTIFS($E$7:$E$3006,U2675,$I$7:$I$3006,'RC'!$E$6)))</f>
        <v>0</v>
      </c>
      <c r="W2675" s="49">
        <f>SUMIFS($J$7:$J$3006,$E$7:$E$3006,U2675,$I$7:$I$3006,'RC'!$E$6)+SUMIFS($L$7:$L$3006,$E$7:$E$3006,U2675,$I$7:$I$3006,'RC'!$E$6)</f>
        <v>0</v>
      </c>
      <c r="X2675" s="48">
        <f>COUNTIFS($E$7:$E$3006,U2675,$I$7:$I$3006,'RC'!$E$6)</f>
        <v>0</v>
      </c>
      <c r="Y2675" s="48"/>
      <c r="Z2675" s="51" t="str">
        <f>IF(AQ2675='RC'!$E$6,AC2675*1000+AD2675,"")</f>
        <v/>
      </c>
      <c r="AA2675" s="51" t="str">
        <f>IF(AB2675="","",IF(AQ2675='RC'!$E$6,AC2675*1000-AD2675,""))</f>
        <v/>
      </c>
      <c r="AB2675" s="48" t="str">
        <f>IFERROR(VLOOKUP(E2675,Funcionários!$C$8:$E$207,3,FALSE),"")</f>
        <v/>
      </c>
      <c r="AC2675" s="50" t="str">
        <f>IF(AB2675="","",IF(COUNTIFS($AB$7:$AB$3006,AB2675,$AQ$7:$AQ$3006,'RC'!$E$6)=0,"",COUNTIFS($M$7:$M$3006,"Concluída no prazo",$AB$7:$AB$3006,AB2675,$AQ$7:$AQ$3006,'RC'!$E$6)/COUNTIFS($AB$7:$AB$3006,AB2675,$AQ$7:$AQ$3006,'RC'!$E$6)))</f>
        <v/>
      </c>
      <c r="AD2675" s="48">
        <f>SUMIF($AQ$7:$AQ$3006,'RC'!$E$6,$J$7:$J$3006)+SUMIF($AQ$7:$AQ$3006,'RC'!$E$6,$L$7:$L$3006)</f>
        <v>21</v>
      </c>
      <c r="AF2675" s="48">
        <v>2.3319999999991799E-2</v>
      </c>
      <c r="AG2675" s="48">
        <f>IF(OR(AQ2675="",AQ2675&lt;&gt;'RC'!$E$6,AB2675&lt;&gt;'RC'!$D$21),0,1)</f>
        <v>0</v>
      </c>
      <c r="AH2675" s="48">
        <f t="shared" si="922"/>
        <v>2.3319999999991799E-2</v>
      </c>
      <c r="AI2675" s="48" t="str">
        <f t="shared" si="904"/>
        <v/>
      </c>
      <c r="AJ2675" s="48" t="str">
        <f t="shared" si="905"/>
        <v/>
      </c>
      <c r="AK2675" s="52" t="str">
        <f t="shared" si="906"/>
        <v/>
      </c>
      <c r="AL2675" s="52" t="str">
        <f t="shared" si="907"/>
        <v/>
      </c>
      <c r="AM2675" s="48" t="str">
        <f t="shared" si="908"/>
        <v/>
      </c>
      <c r="AN2675" s="48" t="str">
        <f t="shared" si="909"/>
        <v/>
      </c>
      <c r="AP2675" s="18" t="str">
        <f t="shared" si="910"/>
        <v/>
      </c>
      <c r="AQ2675" s="18" t="str">
        <f t="shared" si="911"/>
        <v/>
      </c>
      <c r="AR2675" s="18">
        <v>2.332E-2</v>
      </c>
      <c r="AS2675" s="18">
        <f>IF(AF!$D$27="Todos",1,IF(M2675=AF!$D$27,1,0))</f>
        <v>1</v>
      </c>
      <c r="AT2675" s="53">
        <f>IF(AND(E2675=AF!$D$6,OR(LT!M2675=AF!$D$27,AF!$D$27="Todos"),OR(AP2675=AF!$E$8,AQ2675=AF!$E$8)),AR2675+AS2675,0)</f>
        <v>0</v>
      </c>
      <c r="AU2675" s="18" t="str">
        <f t="shared" si="912"/>
        <v/>
      </c>
      <c r="AV2675" s="54" t="str">
        <f t="shared" si="913"/>
        <v/>
      </c>
      <c r="AW2675" s="54" t="str">
        <f t="shared" si="914"/>
        <v/>
      </c>
      <c r="AX2675" s="18" t="str">
        <f t="shared" si="915"/>
        <v/>
      </c>
      <c r="AY2675" s="18" t="str">
        <f t="shared" si="916"/>
        <v/>
      </c>
      <c r="BA2675" s="18">
        <f>IF($E2675=AF!$D$6,IF($M2675="Concluída no prazo",2,IF($M2675="Concluída com atraso",1,0)),0)</f>
        <v>0</v>
      </c>
      <c r="BB2675" s="18">
        <f>IF($E2675=AF!$D$6,IF($M2675="Atrasada",2,IF($M2675="Concluída com atraso",1,0)),0)</f>
        <v>0</v>
      </c>
      <c r="BC2675" s="18">
        <v>2.6689999999999998E-2</v>
      </c>
      <c r="BD2675" s="18">
        <f t="shared" si="923"/>
        <v>2.6689999999999998E-2</v>
      </c>
      <c r="BE2675" s="18">
        <f t="shared" si="923"/>
        <v>2.6689999999999998E-2</v>
      </c>
      <c r="BF2675" s="18" t="str">
        <f t="shared" si="917"/>
        <v/>
      </c>
      <c r="BN2675" s="18" t="str">
        <f t="shared" si="918"/>
        <v>s</v>
      </c>
    </row>
    <row r="2676" spans="3:66" ht="50.1" customHeight="1" thickTop="1" thickBot="1" x14ac:dyDescent="0.3">
      <c r="C2676" s="46"/>
      <c r="D2676" s="46"/>
      <c r="E2676" s="46"/>
      <c r="F2676" s="122"/>
      <c r="G2676" s="122"/>
      <c r="H2676" s="78" t="str">
        <f t="shared" si="919"/>
        <v/>
      </c>
      <c r="I2676" s="78" t="str">
        <f t="shared" si="920"/>
        <v/>
      </c>
      <c r="J2676" s="16"/>
      <c r="K2676" s="46" t="str">
        <f t="shared" si="921"/>
        <v/>
      </c>
      <c r="L2676" s="16"/>
      <c r="M2676" s="16"/>
      <c r="N2676" s="46"/>
      <c r="O2676" s="47" t="str">
        <f t="shared" si="924"/>
        <v/>
      </c>
      <c r="P2676" s="47"/>
      <c r="Q2676" s="48" t="str">
        <f>IFERROR(VLOOKUP(E2676,Funcionários!$C$8:$E$207,3,FALSE),"")</f>
        <v/>
      </c>
      <c r="R2676" s="47"/>
      <c r="S2676" s="49" t="str">
        <f t="shared" si="925"/>
        <v/>
      </c>
      <c r="T2676" s="49">
        <v>2.6700000000000002E-2</v>
      </c>
      <c r="U2676" s="48" t="str">
        <f>IF(Funcionários!C2677=0,"",Funcionários!C2677)</f>
        <v/>
      </c>
      <c r="V2676" s="50">
        <f>IF(U2676="",0,IF(COUNTIFS($E$7:$E$3006,U2676,$I$7:$I$3006,'RC'!$E$6)=0,0,COUNTIFS($M$7:$M$3006,"Concluída no prazo",$E$7:$E$3006,U2676,$I$7:$I$3006,'RC'!$E$6)/COUNTIFS($E$7:$E$3006,U2676,$I$7:$I$3006,'RC'!$E$6)))</f>
        <v>0</v>
      </c>
      <c r="W2676" s="49">
        <f>SUMIFS($J$7:$J$3006,$E$7:$E$3006,U2676,$I$7:$I$3006,'RC'!$E$6)+SUMIFS($L$7:$L$3006,$E$7:$E$3006,U2676,$I$7:$I$3006,'RC'!$E$6)</f>
        <v>0</v>
      </c>
      <c r="X2676" s="48">
        <f>COUNTIFS($E$7:$E$3006,U2676,$I$7:$I$3006,'RC'!$E$6)</f>
        <v>0</v>
      </c>
      <c r="Y2676" s="48"/>
      <c r="Z2676" s="51" t="str">
        <f>IF(AQ2676='RC'!$E$6,AC2676*1000+AD2676,"")</f>
        <v/>
      </c>
      <c r="AA2676" s="51" t="str">
        <f>IF(AB2676="","",IF(AQ2676='RC'!$E$6,AC2676*1000-AD2676,""))</f>
        <v/>
      </c>
      <c r="AB2676" s="48" t="str">
        <f>IFERROR(VLOOKUP(E2676,Funcionários!$C$8:$E$207,3,FALSE),"")</f>
        <v/>
      </c>
      <c r="AC2676" s="50" t="str">
        <f>IF(AB2676="","",IF(COUNTIFS($AB$7:$AB$3006,AB2676,$AQ$7:$AQ$3006,'RC'!$E$6)=0,"",COUNTIFS($M$7:$M$3006,"Concluída no prazo",$AB$7:$AB$3006,AB2676,$AQ$7:$AQ$3006,'RC'!$E$6)/COUNTIFS($AB$7:$AB$3006,AB2676,$AQ$7:$AQ$3006,'RC'!$E$6)))</f>
        <v/>
      </c>
      <c r="AD2676" s="48">
        <f>SUMIF($AQ$7:$AQ$3006,'RC'!$E$6,$J$7:$J$3006)+SUMIF($AQ$7:$AQ$3006,'RC'!$E$6,$L$7:$L$3006)</f>
        <v>21</v>
      </c>
      <c r="AF2676" s="48">
        <v>2.3309999999991799E-2</v>
      </c>
      <c r="AG2676" s="48">
        <f>IF(OR(AQ2676="",AQ2676&lt;&gt;'RC'!$E$6,AB2676&lt;&gt;'RC'!$D$21),0,1)</f>
        <v>0</v>
      </c>
      <c r="AH2676" s="48">
        <f t="shared" si="922"/>
        <v>2.3309999999991799E-2</v>
      </c>
      <c r="AI2676" s="48" t="str">
        <f t="shared" si="904"/>
        <v/>
      </c>
      <c r="AJ2676" s="48" t="str">
        <f t="shared" si="905"/>
        <v/>
      </c>
      <c r="AK2676" s="52" t="str">
        <f t="shared" si="906"/>
        <v/>
      </c>
      <c r="AL2676" s="52" t="str">
        <f t="shared" si="907"/>
        <v/>
      </c>
      <c r="AM2676" s="48" t="str">
        <f t="shared" si="908"/>
        <v/>
      </c>
      <c r="AN2676" s="48" t="str">
        <f t="shared" si="909"/>
        <v/>
      </c>
      <c r="AP2676" s="18" t="str">
        <f t="shared" si="910"/>
        <v/>
      </c>
      <c r="AQ2676" s="18" t="str">
        <f t="shared" si="911"/>
        <v/>
      </c>
      <c r="AR2676" s="18">
        <v>2.3310000000000001E-2</v>
      </c>
      <c r="AS2676" s="18">
        <f>IF(AF!$D$27="Todos",1,IF(M2676=AF!$D$27,1,0))</f>
        <v>1</v>
      </c>
      <c r="AT2676" s="53">
        <f>IF(AND(E2676=AF!$D$6,OR(LT!M2676=AF!$D$27,AF!$D$27="Todos"),OR(AP2676=AF!$E$8,AQ2676=AF!$E$8)),AR2676+AS2676,0)</f>
        <v>0</v>
      </c>
      <c r="AU2676" s="18" t="str">
        <f t="shared" si="912"/>
        <v/>
      </c>
      <c r="AV2676" s="54" t="str">
        <f t="shared" si="913"/>
        <v/>
      </c>
      <c r="AW2676" s="54" t="str">
        <f t="shared" si="914"/>
        <v/>
      </c>
      <c r="AX2676" s="18" t="str">
        <f t="shared" si="915"/>
        <v/>
      </c>
      <c r="AY2676" s="18" t="str">
        <f t="shared" si="916"/>
        <v/>
      </c>
      <c r="BA2676" s="18">
        <f>IF($E2676=AF!$D$6,IF($M2676="Concluída no prazo",2,IF($M2676="Concluída com atraso",1,0)),0)</f>
        <v>0</v>
      </c>
      <c r="BB2676" s="18">
        <f>IF($E2676=AF!$D$6,IF($M2676="Atrasada",2,IF($M2676="Concluída com atraso",1,0)),0)</f>
        <v>0</v>
      </c>
      <c r="BC2676" s="18">
        <v>2.6700000000000002E-2</v>
      </c>
      <c r="BD2676" s="18">
        <f t="shared" si="923"/>
        <v>2.6700000000000002E-2</v>
      </c>
      <c r="BE2676" s="18">
        <f t="shared" si="923"/>
        <v>2.6700000000000002E-2</v>
      </c>
      <c r="BF2676" s="18" t="str">
        <f t="shared" si="917"/>
        <v/>
      </c>
      <c r="BN2676" s="18" t="str">
        <f t="shared" si="918"/>
        <v>s</v>
      </c>
    </row>
    <row r="2677" spans="3:66" ht="50.1" customHeight="1" thickTop="1" thickBot="1" x14ac:dyDescent="0.3">
      <c r="C2677" s="46"/>
      <c r="D2677" s="46"/>
      <c r="E2677" s="46"/>
      <c r="F2677" s="122"/>
      <c r="G2677" s="122"/>
      <c r="H2677" s="78" t="str">
        <f t="shared" si="919"/>
        <v/>
      </c>
      <c r="I2677" s="78" t="str">
        <f t="shared" si="920"/>
        <v/>
      </c>
      <c r="J2677" s="16"/>
      <c r="K2677" s="46" t="str">
        <f t="shared" si="921"/>
        <v/>
      </c>
      <c r="L2677" s="16"/>
      <c r="M2677" s="16"/>
      <c r="N2677" s="46"/>
      <c r="O2677" s="47" t="str">
        <f t="shared" si="924"/>
        <v/>
      </c>
      <c r="P2677" s="47"/>
      <c r="Q2677" s="48" t="str">
        <f>IFERROR(VLOOKUP(E2677,Funcionários!$C$8:$E$207,3,FALSE),"")</f>
        <v/>
      </c>
      <c r="R2677" s="47"/>
      <c r="S2677" s="49" t="str">
        <f t="shared" si="925"/>
        <v/>
      </c>
      <c r="T2677" s="49">
        <v>2.6710000000000001E-2</v>
      </c>
      <c r="U2677" s="48" t="str">
        <f>IF(Funcionários!C2678=0,"",Funcionários!C2678)</f>
        <v/>
      </c>
      <c r="V2677" s="50">
        <f>IF(U2677="",0,IF(COUNTIFS($E$7:$E$3006,U2677,$I$7:$I$3006,'RC'!$E$6)=0,0,COUNTIFS($M$7:$M$3006,"Concluída no prazo",$E$7:$E$3006,U2677,$I$7:$I$3006,'RC'!$E$6)/COUNTIFS($E$7:$E$3006,U2677,$I$7:$I$3006,'RC'!$E$6)))</f>
        <v>0</v>
      </c>
      <c r="W2677" s="49">
        <f>SUMIFS($J$7:$J$3006,$E$7:$E$3006,U2677,$I$7:$I$3006,'RC'!$E$6)+SUMIFS($L$7:$L$3006,$E$7:$E$3006,U2677,$I$7:$I$3006,'RC'!$E$6)</f>
        <v>0</v>
      </c>
      <c r="X2677" s="48">
        <f>COUNTIFS($E$7:$E$3006,U2677,$I$7:$I$3006,'RC'!$E$6)</f>
        <v>0</v>
      </c>
      <c r="Y2677" s="48"/>
      <c r="Z2677" s="51" t="str">
        <f>IF(AQ2677='RC'!$E$6,AC2677*1000+AD2677,"")</f>
        <v/>
      </c>
      <c r="AA2677" s="51" t="str">
        <f>IF(AB2677="","",IF(AQ2677='RC'!$E$6,AC2677*1000-AD2677,""))</f>
        <v/>
      </c>
      <c r="AB2677" s="48" t="str">
        <f>IFERROR(VLOOKUP(E2677,Funcionários!$C$8:$E$207,3,FALSE),"")</f>
        <v/>
      </c>
      <c r="AC2677" s="50" t="str">
        <f>IF(AB2677="","",IF(COUNTIFS($AB$7:$AB$3006,AB2677,$AQ$7:$AQ$3006,'RC'!$E$6)=0,"",COUNTIFS($M$7:$M$3006,"Concluída no prazo",$AB$7:$AB$3006,AB2677,$AQ$7:$AQ$3006,'RC'!$E$6)/COUNTIFS($AB$7:$AB$3006,AB2677,$AQ$7:$AQ$3006,'RC'!$E$6)))</f>
        <v/>
      </c>
      <c r="AD2677" s="48">
        <f>SUMIF($AQ$7:$AQ$3006,'RC'!$E$6,$J$7:$J$3006)+SUMIF($AQ$7:$AQ$3006,'RC'!$E$6,$L$7:$L$3006)</f>
        <v>21</v>
      </c>
      <c r="AF2677" s="48">
        <v>2.3299999999991799E-2</v>
      </c>
      <c r="AG2677" s="48">
        <f>IF(OR(AQ2677="",AQ2677&lt;&gt;'RC'!$E$6,AB2677&lt;&gt;'RC'!$D$21),0,1)</f>
        <v>0</v>
      </c>
      <c r="AH2677" s="48">
        <f t="shared" si="922"/>
        <v>2.3299999999991799E-2</v>
      </c>
      <c r="AI2677" s="48" t="str">
        <f t="shared" si="904"/>
        <v/>
      </c>
      <c r="AJ2677" s="48" t="str">
        <f t="shared" si="905"/>
        <v/>
      </c>
      <c r="AK2677" s="52" t="str">
        <f t="shared" si="906"/>
        <v/>
      </c>
      <c r="AL2677" s="52" t="str">
        <f t="shared" si="907"/>
        <v/>
      </c>
      <c r="AM2677" s="48" t="str">
        <f t="shared" si="908"/>
        <v/>
      </c>
      <c r="AN2677" s="48" t="str">
        <f t="shared" si="909"/>
        <v/>
      </c>
      <c r="AP2677" s="18" t="str">
        <f t="shared" si="910"/>
        <v/>
      </c>
      <c r="AQ2677" s="18" t="str">
        <f t="shared" si="911"/>
        <v/>
      </c>
      <c r="AR2677" s="18">
        <v>2.3300000000000001E-2</v>
      </c>
      <c r="AS2677" s="18">
        <f>IF(AF!$D$27="Todos",1,IF(M2677=AF!$D$27,1,0))</f>
        <v>1</v>
      </c>
      <c r="AT2677" s="53">
        <f>IF(AND(E2677=AF!$D$6,OR(LT!M2677=AF!$D$27,AF!$D$27="Todos"),OR(AP2677=AF!$E$8,AQ2677=AF!$E$8)),AR2677+AS2677,0)</f>
        <v>0</v>
      </c>
      <c r="AU2677" s="18" t="str">
        <f t="shared" si="912"/>
        <v/>
      </c>
      <c r="AV2677" s="54" t="str">
        <f t="shared" si="913"/>
        <v/>
      </c>
      <c r="AW2677" s="54" t="str">
        <f t="shared" si="914"/>
        <v/>
      </c>
      <c r="AX2677" s="18" t="str">
        <f t="shared" si="915"/>
        <v/>
      </c>
      <c r="AY2677" s="18" t="str">
        <f t="shared" si="916"/>
        <v/>
      </c>
      <c r="BA2677" s="18">
        <f>IF($E2677=AF!$D$6,IF($M2677="Concluída no prazo",2,IF($M2677="Concluída com atraso",1,0)),0)</f>
        <v>0</v>
      </c>
      <c r="BB2677" s="18">
        <f>IF($E2677=AF!$D$6,IF($M2677="Atrasada",2,IF($M2677="Concluída com atraso",1,0)),0)</f>
        <v>0</v>
      </c>
      <c r="BC2677" s="18">
        <v>2.6710000000000001E-2</v>
      </c>
      <c r="BD2677" s="18">
        <f t="shared" si="923"/>
        <v>2.6710000000000001E-2</v>
      </c>
      <c r="BE2677" s="18">
        <f t="shared" si="923"/>
        <v>2.6710000000000001E-2</v>
      </c>
      <c r="BF2677" s="18" t="str">
        <f t="shared" si="917"/>
        <v/>
      </c>
      <c r="BN2677" s="18" t="str">
        <f t="shared" si="918"/>
        <v>s</v>
      </c>
    </row>
    <row r="2678" spans="3:66" ht="50.1" customHeight="1" thickTop="1" thickBot="1" x14ac:dyDescent="0.3">
      <c r="C2678" s="46"/>
      <c r="D2678" s="46"/>
      <c r="E2678" s="46"/>
      <c r="F2678" s="122"/>
      <c r="G2678" s="122"/>
      <c r="H2678" s="78" t="str">
        <f t="shared" si="919"/>
        <v/>
      </c>
      <c r="I2678" s="78" t="str">
        <f t="shared" si="920"/>
        <v/>
      </c>
      <c r="J2678" s="16"/>
      <c r="K2678" s="46" t="str">
        <f t="shared" si="921"/>
        <v/>
      </c>
      <c r="L2678" s="16"/>
      <c r="M2678" s="16"/>
      <c r="N2678" s="46"/>
      <c r="O2678" s="47" t="str">
        <f t="shared" si="924"/>
        <v/>
      </c>
      <c r="P2678" s="47"/>
      <c r="Q2678" s="48" t="str">
        <f>IFERROR(VLOOKUP(E2678,Funcionários!$C$8:$E$207,3,FALSE),"")</f>
        <v/>
      </c>
      <c r="R2678" s="47"/>
      <c r="S2678" s="49" t="str">
        <f t="shared" si="925"/>
        <v/>
      </c>
      <c r="T2678" s="49">
        <v>2.6720000000000001E-2</v>
      </c>
      <c r="U2678" s="48" t="str">
        <f>IF(Funcionários!C2679=0,"",Funcionários!C2679)</f>
        <v/>
      </c>
      <c r="V2678" s="50">
        <f>IF(U2678="",0,IF(COUNTIFS($E$7:$E$3006,U2678,$I$7:$I$3006,'RC'!$E$6)=0,0,COUNTIFS($M$7:$M$3006,"Concluída no prazo",$E$7:$E$3006,U2678,$I$7:$I$3006,'RC'!$E$6)/COUNTIFS($E$7:$E$3006,U2678,$I$7:$I$3006,'RC'!$E$6)))</f>
        <v>0</v>
      </c>
      <c r="W2678" s="49">
        <f>SUMIFS($J$7:$J$3006,$E$7:$E$3006,U2678,$I$7:$I$3006,'RC'!$E$6)+SUMIFS($L$7:$L$3006,$E$7:$E$3006,U2678,$I$7:$I$3006,'RC'!$E$6)</f>
        <v>0</v>
      </c>
      <c r="X2678" s="48">
        <f>COUNTIFS($E$7:$E$3006,U2678,$I$7:$I$3006,'RC'!$E$6)</f>
        <v>0</v>
      </c>
      <c r="Y2678" s="48"/>
      <c r="Z2678" s="51" t="str">
        <f>IF(AQ2678='RC'!$E$6,AC2678*1000+AD2678,"")</f>
        <v/>
      </c>
      <c r="AA2678" s="51" t="str">
        <f>IF(AB2678="","",IF(AQ2678='RC'!$E$6,AC2678*1000-AD2678,""))</f>
        <v/>
      </c>
      <c r="AB2678" s="48" t="str">
        <f>IFERROR(VLOOKUP(E2678,Funcionários!$C$8:$E$207,3,FALSE),"")</f>
        <v/>
      </c>
      <c r="AC2678" s="50" t="str">
        <f>IF(AB2678="","",IF(COUNTIFS($AB$7:$AB$3006,AB2678,$AQ$7:$AQ$3006,'RC'!$E$6)=0,"",COUNTIFS($M$7:$M$3006,"Concluída no prazo",$AB$7:$AB$3006,AB2678,$AQ$7:$AQ$3006,'RC'!$E$6)/COUNTIFS($AB$7:$AB$3006,AB2678,$AQ$7:$AQ$3006,'RC'!$E$6)))</f>
        <v/>
      </c>
      <c r="AD2678" s="48">
        <f>SUMIF($AQ$7:$AQ$3006,'RC'!$E$6,$J$7:$J$3006)+SUMIF($AQ$7:$AQ$3006,'RC'!$E$6,$L$7:$L$3006)</f>
        <v>21</v>
      </c>
      <c r="AF2678" s="48">
        <v>2.32899999999918E-2</v>
      </c>
      <c r="AG2678" s="48">
        <f>IF(OR(AQ2678="",AQ2678&lt;&gt;'RC'!$E$6,AB2678&lt;&gt;'RC'!$D$21),0,1)</f>
        <v>0</v>
      </c>
      <c r="AH2678" s="48">
        <f t="shared" si="922"/>
        <v>2.32899999999918E-2</v>
      </c>
      <c r="AI2678" s="48" t="str">
        <f t="shared" si="904"/>
        <v/>
      </c>
      <c r="AJ2678" s="48" t="str">
        <f t="shared" si="905"/>
        <v/>
      </c>
      <c r="AK2678" s="52" t="str">
        <f t="shared" si="906"/>
        <v/>
      </c>
      <c r="AL2678" s="52" t="str">
        <f t="shared" si="907"/>
        <v/>
      </c>
      <c r="AM2678" s="48" t="str">
        <f t="shared" si="908"/>
        <v/>
      </c>
      <c r="AN2678" s="48" t="str">
        <f t="shared" si="909"/>
        <v/>
      </c>
      <c r="AP2678" s="18" t="str">
        <f t="shared" si="910"/>
        <v/>
      </c>
      <c r="AQ2678" s="18" t="str">
        <f t="shared" si="911"/>
        <v/>
      </c>
      <c r="AR2678" s="18">
        <v>2.3290000000000002E-2</v>
      </c>
      <c r="AS2678" s="18">
        <f>IF(AF!$D$27="Todos",1,IF(M2678=AF!$D$27,1,0))</f>
        <v>1</v>
      </c>
      <c r="AT2678" s="53">
        <f>IF(AND(E2678=AF!$D$6,OR(LT!M2678=AF!$D$27,AF!$D$27="Todos"),OR(AP2678=AF!$E$8,AQ2678=AF!$E$8)),AR2678+AS2678,0)</f>
        <v>0</v>
      </c>
      <c r="AU2678" s="18" t="str">
        <f t="shared" si="912"/>
        <v/>
      </c>
      <c r="AV2678" s="54" t="str">
        <f t="shared" si="913"/>
        <v/>
      </c>
      <c r="AW2678" s="54" t="str">
        <f t="shared" si="914"/>
        <v/>
      </c>
      <c r="AX2678" s="18" t="str">
        <f t="shared" si="915"/>
        <v/>
      </c>
      <c r="AY2678" s="18" t="str">
        <f t="shared" si="916"/>
        <v/>
      </c>
      <c r="BA2678" s="18">
        <f>IF($E2678=AF!$D$6,IF($M2678="Concluída no prazo",2,IF($M2678="Concluída com atraso",1,0)),0)</f>
        <v>0</v>
      </c>
      <c r="BB2678" s="18">
        <f>IF($E2678=AF!$D$6,IF($M2678="Atrasada",2,IF($M2678="Concluída com atraso",1,0)),0)</f>
        <v>0</v>
      </c>
      <c r="BC2678" s="18">
        <v>2.6720000000000001E-2</v>
      </c>
      <c r="BD2678" s="18">
        <f t="shared" si="923"/>
        <v>2.6720000000000001E-2</v>
      </c>
      <c r="BE2678" s="18">
        <f t="shared" si="923"/>
        <v>2.6720000000000001E-2</v>
      </c>
      <c r="BF2678" s="18" t="str">
        <f t="shared" si="917"/>
        <v/>
      </c>
      <c r="BN2678" s="18" t="str">
        <f t="shared" si="918"/>
        <v>s</v>
      </c>
    </row>
    <row r="2679" spans="3:66" ht="50.1" customHeight="1" thickTop="1" thickBot="1" x14ac:dyDescent="0.3">
      <c r="C2679" s="46"/>
      <c r="D2679" s="46"/>
      <c r="E2679" s="46"/>
      <c r="F2679" s="122"/>
      <c r="G2679" s="122"/>
      <c r="H2679" s="78" t="str">
        <f t="shared" si="919"/>
        <v/>
      </c>
      <c r="I2679" s="78" t="str">
        <f t="shared" si="920"/>
        <v/>
      </c>
      <c r="J2679" s="16"/>
      <c r="K2679" s="46" t="str">
        <f t="shared" si="921"/>
        <v/>
      </c>
      <c r="L2679" s="16"/>
      <c r="M2679" s="16"/>
      <c r="N2679" s="46"/>
      <c r="O2679" s="47" t="str">
        <f t="shared" si="924"/>
        <v/>
      </c>
      <c r="P2679" s="47"/>
      <c r="Q2679" s="48" t="str">
        <f>IFERROR(VLOOKUP(E2679,Funcionários!$C$8:$E$207,3,FALSE),"")</f>
        <v/>
      </c>
      <c r="R2679" s="47"/>
      <c r="S2679" s="49" t="str">
        <f t="shared" si="925"/>
        <v/>
      </c>
      <c r="T2679" s="49">
        <v>2.673E-2</v>
      </c>
      <c r="U2679" s="48" t="str">
        <f>IF(Funcionários!C2680=0,"",Funcionários!C2680)</f>
        <v/>
      </c>
      <c r="V2679" s="50">
        <f>IF(U2679="",0,IF(COUNTIFS($E$7:$E$3006,U2679,$I$7:$I$3006,'RC'!$E$6)=0,0,COUNTIFS($M$7:$M$3006,"Concluída no prazo",$E$7:$E$3006,U2679,$I$7:$I$3006,'RC'!$E$6)/COUNTIFS($E$7:$E$3006,U2679,$I$7:$I$3006,'RC'!$E$6)))</f>
        <v>0</v>
      </c>
      <c r="W2679" s="49">
        <f>SUMIFS($J$7:$J$3006,$E$7:$E$3006,U2679,$I$7:$I$3006,'RC'!$E$6)+SUMIFS($L$7:$L$3006,$E$7:$E$3006,U2679,$I$7:$I$3006,'RC'!$E$6)</f>
        <v>0</v>
      </c>
      <c r="X2679" s="48">
        <f>COUNTIFS($E$7:$E$3006,U2679,$I$7:$I$3006,'RC'!$E$6)</f>
        <v>0</v>
      </c>
      <c r="Y2679" s="48"/>
      <c r="Z2679" s="51" t="str">
        <f>IF(AQ2679='RC'!$E$6,AC2679*1000+AD2679,"")</f>
        <v/>
      </c>
      <c r="AA2679" s="51" t="str">
        <f>IF(AB2679="","",IF(AQ2679='RC'!$E$6,AC2679*1000-AD2679,""))</f>
        <v/>
      </c>
      <c r="AB2679" s="48" t="str">
        <f>IFERROR(VLOOKUP(E2679,Funcionários!$C$8:$E$207,3,FALSE),"")</f>
        <v/>
      </c>
      <c r="AC2679" s="50" t="str">
        <f>IF(AB2679="","",IF(COUNTIFS($AB$7:$AB$3006,AB2679,$AQ$7:$AQ$3006,'RC'!$E$6)=0,"",COUNTIFS($M$7:$M$3006,"Concluída no prazo",$AB$7:$AB$3006,AB2679,$AQ$7:$AQ$3006,'RC'!$E$6)/COUNTIFS($AB$7:$AB$3006,AB2679,$AQ$7:$AQ$3006,'RC'!$E$6)))</f>
        <v/>
      </c>
      <c r="AD2679" s="48">
        <f>SUMIF($AQ$7:$AQ$3006,'RC'!$E$6,$J$7:$J$3006)+SUMIF($AQ$7:$AQ$3006,'RC'!$E$6,$L$7:$L$3006)</f>
        <v>21</v>
      </c>
      <c r="AF2679" s="48">
        <v>2.32799999999918E-2</v>
      </c>
      <c r="AG2679" s="48">
        <f>IF(OR(AQ2679="",AQ2679&lt;&gt;'RC'!$E$6,AB2679&lt;&gt;'RC'!$D$21),0,1)</f>
        <v>0</v>
      </c>
      <c r="AH2679" s="48">
        <f t="shared" si="922"/>
        <v>2.32799999999918E-2</v>
      </c>
      <c r="AI2679" s="48" t="str">
        <f t="shared" si="904"/>
        <v/>
      </c>
      <c r="AJ2679" s="48" t="str">
        <f t="shared" si="905"/>
        <v/>
      </c>
      <c r="AK2679" s="52" t="str">
        <f t="shared" si="906"/>
        <v/>
      </c>
      <c r="AL2679" s="52" t="str">
        <f t="shared" si="907"/>
        <v/>
      </c>
      <c r="AM2679" s="48" t="str">
        <f t="shared" si="908"/>
        <v/>
      </c>
      <c r="AN2679" s="48" t="str">
        <f t="shared" si="909"/>
        <v/>
      </c>
      <c r="AP2679" s="18" t="str">
        <f t="shared" si="910"/>
        <v/>
      </c>
      <c r="AQ2679" s="18" t="str">
        <f t="shared" si="911"/>
        <v/>
      </c>
      <c r="AR2679" s="18">
        <v>2.3279999999999999E-2</v>
      </c>
      <c r="AS2679" s="18">
        <f>IF(AF!$D$27="Todos",1,IF(M2679=AF!$D$27,1,0))</f>
        <v>1</v>
      </c>
      <c r="AT2679" s="53">
        <f>IF(AND(E2679=AF!$D$6,OR(LT!M2679=AF!$D$27,AF!$D$27="Todos"),OR(AP2679=AF!$E$8,AQ2679=AF!$E$8)),AR2679+AS2679,0)</f>
        <v>0</v>
      </c>
      <c r="AU2679" s="18" t="str">
        <f t="shared" si="912"/>
        <v/>
      </c>
      <c r="AV2679" s="54" t="str">
        <f t="shared" si="913"/>
        <v/>
      </c>
      <c r="AW2679" s="54" t="str">
        <f t="shared" si="914"/>
        <v/>
      </c>
      <c r="AX2679" s="18" t="str">
        <f t="shared" si="915"/>
        <v/>
      </c>
      <c r="AY2679" s="18" t="str">
        <f t="shared" si="916"/>
        <v/>
      </c>
      <c r="BA2679" s="18">
        <f>IF($E2679=AF!$D$6,IF($M2679="Concluída no prazo",2,IF($M2679="Concluída com atraso",1,0)),0)</f>
        <v>0</v>
      </c>
      <c r="BB2679" s="18">
        <f>IF($E2679=AF!$D$6,IF($M2679="Atrasada",2,IF($M2679="Concluída com atraso",1,0)),0)</f>
        <v>0</v>
      </c>
      <c r="BC2679" s="18">
        <v>2.673E-2</v>
      </c>
      <c r="BD2679" s="18">
        <f t="shared" si="923"/>
        <v>2.673E-2</v>
      </c>
      <c r="BE2679" s="18">
        <f t="shared" si="923"/>
        <v>2.673E-2</v>
      </c>
      <c r="BF2679" s="18" t="str">
        <f t="shared" si="917"/>
        <v/>
      </c>
      <c r="BN2679" s="18" t="str">
        <f t="shared" si="918"/>
        <v>s</v>
      </c>
    </row>
    <row r="2680" spans="3:66" ht="50.1" customHeight="1" thickTop="1" thickBot="1" x14ac:dyDescent="0.3">
      <c r="C2680" s="46"/>
      <c r="D2680" s="46"/>
      <c r="E2680" s="46"/>
      <c r="F2680" s="122"/>
      <c r="G2680" s="122"/>
      <c r="H2680" s="78" t="str">
        <f t="shared" si="919"/>
        <v/>
      </c>
      <c r="I2680" s="78" t="str">
        <f t="shared" si="920"/>
        <v/>
      </c>
      <c r="J2680" s="16"/>
      <c r="K2680" s="46" t="str">
        <f t="shared" si="921"/>
        <v/>
      </c>
      <c r="L2680" s="16"/>
      <c r="M2680" s="16"/>
      <c r="N2680" s="46"/>
      <c r="O2680" s="47" t="str">
        <f t="shared" si="924"/>
        <v/>
      </c>
      <c r="P2680" s="47"/>
      <c r="Q2680" s="48" t="str">
        <f>IFERROR(VLOOKUP(E2680,Funcionários!$C$8:$E$207,3,FALSE),"")</f>
        <v/>
      </c>
      <c r="R2680" s="47"/>
      <c r="S2680" s="49" t="str">
        <f t="shared" si="925"/>
        <v/>
      </c>
      <c r="T2680" s="49">
        <v>2.674E-2</v>
      </c>
      <c r="U2680" s="48" t="str">
        <f>IF(Funcionários!C2681=0,"",Funcionários!C2681)</f>
        <v/>
      </c>
      <c r="V2680" s="50">
        <f>IF(U2680="",0,IF(COUNTIFS($E$7:$E$3006,U2680,$I$7:$I$3006,'RC'!$E$6)=0,0,COUNTIFS($M$7:$M$3006,"Concluída no prazo",$E$7:$E$3006,U2680,$I$7:$I$3006,'RC'!$E$6)/COUNTIFS($E$7:$E$3006,U2680,$I$7:$I$3006,'RC'!$E$6)))</f>
        <v>0</v>
      </c>
      <c r="W2680" s="49">
        <f>SUMIFS($J$7:$J$3006,$E$7:$E$3006,U2680,$I$7:$I$3006,'RC'!$E$6)+SUMIFS($L$7:$L$3006,$E$7:$E$3006,U2680,$I$7:$I$3006,'RC'!$E$6)</f>
        <v>0</v>
      </c>
      <c r="X2680" s="48">
        <f>COUNTIFS($E$7:$E$3006,U2680,$I$7:$I$3006,'RC'!$E$6)</f>
        <v>0</v>
      </c>
      <c r="Y2680" s="48"/>
      <c r="Z2680" s="51" t="str">
        <f>IF(AQ2680='RC'!$E$6,AC2680*1000+AD2680,"")</f>
        <v/>
      </c>
      <c r="AA2680" s="51" t="str">
        <f>IF(AB2680="","",IF(AQ2680='RC'!$E$6,AC2680*1000-AD2680,""))</f>
        <v/>
      </c>
      <c r="AB2680" s="48" t="str">
        <f>IFERROR(VLOOKUP(E2680,Funcionários!$C$8:$E$207,3,FALSE),"")</f>
        <v/>
      </c>
      <c r="AC2680" s="50" t="str">
        <f>IF(AB2680="","",IF(COUNTIFS($AB$7:$AB$3006,AB2680,$AQ$7:$AQ$3006,'RC'!$E$6)=0,"",COUNTIFS($M$7:$M$3006,"Concluída no prazo",$AB$7:$AB$3006,AB2680,$AQ$7:$AQ$3006,'RC'!$E$6)/COUNTIFS($AB$7:$AB$3006,AB2680,$AQ$7:$AQ$3006,'RC'!$E$6)))</f>
        <v/>
      </c>
      <c r="AD2680" s="48">
        <f>SUMIF($AQ$7:$AQ$3006,'RC'!$E$6,$J$7:$J$3006)+SUMIF($AQ$7:$AQ$3006,'RC'!$E$6,$L$7:$L$3006)</f>
        <v>21</v>
      </c>
      <c r="AF2680" s="48">
        <v>2.3269999999991801E-2</v>
      </c>
      <c r="AG2680" s="48">
        <f>IF(OR(AQ2680="",AQ2680&lt;&gt;'RC'!$E$6,AB2680&lt;&gt;'RC'!$D$21),0,1)</f>
        <v>0</v>
      </c>
      <c r="AH2680" s="48">
        <f t="shared" si="922"/>
        <v>2.3269999999991801E-2</v>
      </c>
      <c r="AI2680" s="48" t="str">
        <f t="shared" si="904"/>
        <v/>
      </c>
      <c r="AJ2680" s="48" t="str">
        <f t="shared" si="905"/>
        <v/>
      </c>
      <c r="AK2680" s="52" t="str">
        <f t="shared" si="906"/>
        <v/>
      </c>
      <c r="AL2680" s="52" t="str">
        <f t="shared" si="907"/>
        <v/>
      </c>
      <c r="AM2680" s="48" t="str">
        <f t="shared" si="908"/>
        <v/>
      </c>
      <c r="AN2680" s="48" t="str">
        <f t="shared" si="909"/>
        <v/>
      </c>
      <c r="AP2680" s="18" t="str">
        <f t="shared" si="910"/>
        <v/>
      </c>
      <c r="AQ2680" s="18" t="str">
        <f t="shared" si="911"/>
        <v/>
      </c>
      <c r="AR2680" s="18">
        <v>2.3269999999999999E-2</v>
      </c>
      <c r="AS2680" s="18">
        <f>IF(AF!$D$27="Todos",1,IF(M2680=AF!$D$27,1,0))</f>
        <v>1</v>
      </c>
      <c r="AT2680" s="53">
        <f>IF(AND(E2680=AF!$D$6,OR(LT!M2680=AF!$D$27,AF!$D$27="Todos"),OR(AP2680=AF!$E$8,AQ2680=AF!$E$8)),AR2680+AS2680,0)</f>
        <v>0</v>
      </c>
      <c r="AU2680" s="18" t="str">
        <f t="shared" si="912"/>
        <v/>
      </c>
      <c r="AV2680" s="54" t="str">
        <f t="shared" si="913"/>
        <v/>
      </c>
      <c r="AW2680" s="54" t="str">
        <f t="shared" si="914"/>
        <v/>
      </c>
      <c r="AX2680" s="18" t="str">
        <f t="shared" si="915"/>
        <v/>
      </c>
      <c r="AY2680" s="18" t="str">
        <f t="shared" si="916"/>
        <v/>
      </c>
      <c r="BA2680" s="18">
        <f>IF($E2680=AF!$D$6,IF($M2680="Concluída no prazo",2,IF($M2680="Concluída com atraso",1,0)),0)</f>
        <v>0</v>
      </c>
      <c r="BB2680" s="18">
        <f>IF($E2680=AF!$D$6,IF($M2680="Atrasada",2,IF($M2680="Concluída com atraso",1,0)),0)</f>
        <v>0</v>
      </c>
      <c r="BC2680" s="18">
        <v>2.674E-2</v>
      </c>
      <c r="BD2680" s="18">
        <f t="shared" si="923"/>
        <v>2.674E-2</v>
      </c>
      <c r="BE2680" s="18">
        <f t="shared" si="923"/>
        <v>2.674E-2</v>
      </c>
      <c r="BF2680" s="18" t="str">
        <f t="shared" si="917"/>
        <v/>
      </c>
      <c r="BN2680" s="18" t="str">
        <f t="shared" si="918"/>
        <v>s</v>
      </c>
    </row>
    <row r="2681" spans="3:66" ht="50.1" customHeight="1" thickTop="1" thickBot="1" x14ac:dyDescent="0.3">
      <c r="C2681" s="46"/>
      <c r="D2681" s="46"/>
      <c r="E2681" s="46"/>
      <c r="F2681" s="122"/>
      <c r="G2681" s="122"/>
      <c r="H2681" s="78" t="str">
        <f t="shared" si="919"/>
        <v/>
      </c>
      <c r="I2681" s="78" t="str">
        <f t="shared" si="920"/>
        <v/>
      </c>
      <c r="J2681" s="16"/>
      <c r="K2681" s="46" t="str">
        <f t="shared" si="921"/>
        <v/>
      </c>
      <c r="L2681" s="16"/>
      <c r="M2681" s="16"/>
      <c r="N2681" s="46"/>
      <c r="O2681" s="47" t="str">
        <f t="shared" si="924"/>
        <v/>
      </c>
      <c r="P2681" s="47"/>
      <c r="Q2681" s="48" t="str">
        <f>IFERROR(VLOOKUP(E2681,Funcionários!$C$8:$E$207,3,FALSE),"")</f>
        <v/>
      </c>
      <c r="R2681" s="47"/>
      <c r="S2681" s="49" t="str">
        <f t="shared" si="925"/>
        <v/>
      </c>
      <c r="T2681" s="49">
        <v>2.6749999999999999E-2</v>
      </c>
      <c r="U2681" s="48" t="str">
        <f>IF(Funcionários!C2682=0,"",Funcionários!C2682)</f>
        <v/>
      </c>
      <c r="V2681" s="50">
        <f>IF(U2681="",0,IF(COUNTIFS($E$7:$E$3006,U2681,$I$7:$I$3006,'RC'!$E$6)=0,0,COUNTIFS($M$7:$M$3006,"Concluída no prazo",$E$7:$E$3006,U2681,$I$7:$I$3006,'RC'!$E$6)/COUNTIFS($E$7:$E$3006,U2681,$I$7:$I$3006,'RC'!$E$6)))</f>
        <v>0</v>
      </c>
      <c r="W2681" s="49">
        <f>SUMIFS($J$7:$J$3006,$E$7:$E$3006,U2681,$I$7:$I$3006,'RC'!$E$6)+SUMIFS($L$7:$L$3006,$E$7:$E$3006,U2681,$I$7:$I$3006,'RC'!$E$6)</f>
        <v>0</v>
      </c>
      <c r="X2681" s="48">
        <f>COUNTIFS($E$7:$E$3006,U2681,$I$7:$I$3006,'RC'!$E$6)</f>
        <v>0</v>
      </c>
      <c r="Y2681" s="48"/>
      <c r="Z2681" s="51" t="str">
        <f>IF(AQ2681='RC'!$E$6,AC2681*1000+AD2681,"")</f>
        <v/>
      </c>
      <c r="AA2681" s="51" t="str">
        <f>IF(AB2681="","",IF(AQ2681='RC'!$E$6,AC2681*1000-AD2681,""))</f>
        <v/>
      </c>
      <c r="AB2681" s="48" t="str">
        <f>IFERROR(VLOOKUP(E2681,Funcionários!$C$8:$E$207,3,FALSE),"")</f>
        <v/>
      </c>
      <c r="AC2681" s="50" t="str">
        <f>IF(AB2681="","",IF(COUNTIFS($AB$7:$AB$3006,AB2681,$AQ$7:$AQ$3006,'RC'!$E$6)=0,"",COUNTIFS($M$7:$M$3006,"Concluída no prazo",$AB$7:$AB$3006,AB2681,$AQ$7:$AQ$3006,'RC'!$E$6)/COUNTIFS($AB$7:$AB$3006,AB2681,$AQ$7:$AQ$3006,'RC'!$E$6)))</f>
        <v/>
      </c>
      <c r="AD2681" s="48">
        <f>SUMIF($AQ$7:$AQ$3006,'RC'!$E$6,$J$7:$J$3006)+SUMIF($AQ$7:$AQ$3006,'RC'!$E$6,$L$7:$L$3006)</f>
        <v>21</v>
      </c>
      <c r="AF2681" s="48">
        <v>2.3259999999991801E-2</v>
      </c>
      <c r="AG2681" s="48">
        <f>IF(OR(AQ2681="",AQ2681&lt;&gt;'RC'!$E$6,AB2681&lt;&gt;'RC'!$D$21),0,1)</f>
        <v>0</v>
      </c>
      <c r="AH2681" s="48">
        <f t="shared" si="922"/>
        <v>2.3259999999991801E-2</v>
      </c>
      <c r="AI2681" s="48" t="str">
        <f t="shared" si="904"/>
        <v/>
      </c>
      <c r="AJ2681" s="48" t="str">
        <f t="shared" si="905"/>
        <v/>
      </c>
      <c r="AK2681" s="52" t="str">
        <f t="shared" si="906"/>
        <v/>
      </c>
      <c r="AL2681" s="52" t="str">
        <f t="shared" si="907"/>
        <v/>
      </c>
      <c r="AM2681" s="48" t="str">
        <f t="shared" si="908"/>
        <v/>
      </c>
      <c r="AN2681" s="48" t="str">
        <f t="shared" si="909"/>
        <v/>
      </c>
      <c r="AP2681" s="18" t="str">
        <f t="shared" si="910"/>
        <v/>
      </c>
      <c r="AQ2681" s="18" t="str">
        <f t="shared" si="911"/>
        <v/>
      </c>
      <c r="AR2681" s="18">
        <v>2.3259999999999999E-2</v>
      </c>
      <c r="AS2681" s="18">
        <f>IF(AF!$D$27="Todos",1,IF(M2681=AF!$D$27,1,0))</f>
        <v>1</v>
      </c>
      <c r="AT2681" s="53">
        <f>IF(AND(E2681=AF!$D$6,OR(LT!M2681=AF!$D$27,AF!$D$27="Todos"),OR(AP2681=AF!$E$8,AQ2681=AF!$E$8)),AR2681+AS2681,0)</f>
        <v>0</v>
      </c>
      <c r="AU2681" s="18" t="str">
        <f t="shared" si="912"/>
        <v/>
      </c>
      <c r="AV2681" s="54" t="str">
        <f t="shared" si="913"/>
        <v/>
      </c>
      <c r="AW2681" s="54" t="str">
        <f t="shared" si="914"/>
        <v/>
      </c>
      <c r="AX2681" s="18" t="str">
        <f t="shared" si="915"/>
        <v/>
      </c>
      <c r="AY2681" s="18" t="str">
        <f t="shared" si="916"/>
        <v/>
      </c>
      <c r="BA2681" s="18">
        <f>IF($E2681=AF!$D$6,IF($M2681="Concluída no prazo",2,IF($M2681="Concluída com atraso",1,0)),0)</f>
        <v>0</v>
      </c>
      <c r="BB2681" s="18">
        <f>IF($E2681=AF!$D$6,IF($M2681="Atrasada",2,IF($M2681="Concluída com atraso",1,0)),0)</f>
        <v>0</v>
      </c>
      <c r="BC2681" s="18">
        <v>2.6749999999999999E-2</v>
      </c>
      <c r="BD2681" s="18">
        <f t="shared" si="923"/>
        <v>2.6749999999999999E-2</v>
      </c>
      <c r="BE2681" s="18">
        <f t="shared" si="923"/>
        <v>2.6749999999999999E-2</v>
      </c>
      <c r="BF2681" s="18" t="str">
        <f t="shared" si="917"/>
        <v/>
      </c>
      <c r="BN2681" s="18" t="str">
        <f t="shared" si="918"/>
        <v>s</v>
      </c>
    </row>
    <row r="2682" spans="3:66" ht="50.1" customHeight="1" thickTop="1" thickBot="1" x14ac:dyDescent="0.3">
      <c r="C2682" s="46"/>
      <c r="D2682" s="46"/>
      <c r="E2682" s="46"/>
      <c r="F2682" s="122"/>
      <c r="G2682" s="122"/>
      <c r="H2682" s="78" t="str">
        <f t="shared" si="919"/>
        <v/>
      </c>
      <c r="I2682" s="78" t="str">
        <f t="shared" si="920"/>
        <v/>
      </c>
      <c r="J2682" s="16"/>
      <c r="K2682" s="46" t="str">
        <f t="shared" si="921"/>
        <v/>
      </c>
      <c r="L2682" s="16"/>
      <c r="M2682" s="16"/>
      <c r="N2682" s="46"/>
      <c r="O2682" s="47" t="str">
        <f t="shared" si="924"/>
        <v/>
      </c>
      <c r="P2682" s="47"/>
      <c r="Q2682" s="48" t="str">
        <f>IFERROR(VLOOKUP(E2682,Funcionários!$C$8:$E$207,3,FALSE),"")</f>
        <v/>
      </c>
      <c r="R2682" s="47"/>
      <c r="S2682" s="49" t="str">
        <f t="shared" si="925"/>
        <v/>
      </c>
      <c r="T2682" s="49">
        <v>2.6759999999999999E-2</v>
      </c>
      <c r="U2682" s="48" t="str">
        <f>IF(Funcionários!C2683=0,"",Funcionários!C2683)</f>
        <v/>
      </c>
      <c r="V2682" s="50">
        <f>IF(U2682="",0,IF(COUNTIFS($E$7:$E$3006,U2682,$I$7:$I$3006,'RC'!$E$6)=0,0,COUNTIFS($M$7:$M$3006,"Concluída no prazo",$E$7:$E$3006,U2682,$I$7:$I$3006,'RC'!$E$6)/COUNTIFS($E$7:$E$3006,U2682,$I$7:$I$3006,'RC'!$E$6)))</f>
        <v>0</v>
      </c>
      <c r="W2682" s="49">
        <f>SUMIFS($J$7:$J$3006,$E$7:$E$3006,U2682,$I$7:$I$3006,'RC'!$E$6)+SUMIFS($L$7:$L$3006,$E$7:$E$3006,U2682,$I$7:$I$3006,'RC'!$E$6)</f>
        <v>0</v>
      </c>
      <c r="X2682" s="48">
        <f>COUNTIFS($E$7:$E$3006,U2682,$I$7:$I$3006,'RC'!$E$6)</f>
        <v>0</v>
      </c>
      <c r="Y2682" s="48"/>
      <c r="Z2682" s="51" t="str">
        <f>IF(AQ2682='RC'!$E$6,AC2682*1000+AD2682,"")</f>
        <v/>
      </c>
      <c r="AA2682" s="51" t="str">
        <f>IF(AB2682="","",IF(AQ2682='RC'!$E$6,AC2682*1000-AD2682,""))</f>
        <v/>
      </c>
      <c r="AB2682" s="48" t="str">
        <f>IFERROR(VLOOKUP(E2682,Funcionários!$C$8:$E$207,3,FALSE),"")</f>
        <v/>
      </c>
      <c r="AC2682" s="50" t="str">
        <f>IF(AB2682="","",IF(COUNTIFS($AB$7:$AB$3006,AB2682,$AQ$7:$AQ$3006,'RC'!$E$6)=0,"",COUNTIFS($M$7:$M$3006,"Concluída no prazo",$AB$7:$AB$3006,AB2682,$AQ$7:$AQ$3006,'RC'!$E$6)/COUNTIFS($AB$7:$AB$3006,AB2682,$AQ$7:$AQ$3006,'RC'!$E$6)))</f>
        <v/>
      </c>
      <c r="AD2682" s="48">
        <f>SUMIF($AQ$7:$AQ$3006,'RC'!$E$6,$J$7:$J$3006)+SUMIF($AQ$7:$AQ$3006,'RC'!$E$6,$L$7:$L$3006)</f>
        <v>21</v>
      </c>
      <c r="AF2682" s="48">
        <v>2.3249999999991802E-2</v>
      </c>
      <c r="AG2682" s="48">
        <f>IF(OR(AQ2682="",AQ2682&lt;&gt;'RC'!$E$6,AB2682&lt;&gt;'RC'!$D$21),0,1)</f>
        <v>0</v>
      </c>
      <c r="AH2682" s="48">
        <f t="shared" si="922"/>
        <v>2.3249999999991802E-2</v>
      </c>
      <c r="AI2682" s="48" t="str">
        <f t="shared" si="904"/>
        <v/>
      </c>
      <c r="AJ2682" s="48" t="str">
        <f t="shared" si="905"/>
        <v/>
      </c>
      <c r="AK2682" s="52" t="str">
        <f t="shared" si="906"/>
        <v/>
      </c>
      <c r="AL2682" s="52" t="str">
        <f t="shared" si="907"/>
        <v/>
      </c>
      <c r="AM2682" s="48" t="str">
        <f t="shared" si="908"/>
        <v/>
      </c>
      <c r="AN2682" s="48" t="str">
        <f t="shared" si="909"/>
        <v/>
      </c>
      <c r="AP2682" s="18" t="str">
        <f t="shared" si="910"/>
        <v/>
      </c>
      <c r="AQ2682" s="18" t="str">
        <f t="shared" si="911"/>
        <v/>
      </c>
      <c r="AR2682" s="18">
        <v>2.325E-2</v>
      </c>
      <c r="AS2682" s="18">
        <f>IF(AF!$D$27="Todos",1,IF(M2682=AF!$D$27,1,0))</f>
        <v>1</v>
      </c>
      <c r="AT2682" s="53">
        <f>IF(AND(E2682=AF!$D$6,OR(LT!M2682=AF!$D$27,AF!$D$27="Todos"),OR(AP2682=AF!$E$8,AQ2682=AF!$E$8)),AR2682+AS2682,0)</f>
        <v>0</v>
      </c>
      <c r="AU2682" s="18" t="str">
        <f t="shared" si="912"/>
        <v/>
      </c>
      <c r="AV2682" s="54" t="str">
        <f t="shared" si="913"/>
        <v/>
      </c>
      <c r="AW2682" s="54" t="str">
        <f t="shared" si="914"/>
        <v/>
      </c>
      <c r="AX2682" s="18" t="str">
        <f t="shared" si="915"/>
        <v/>
      </c>
      <c r="AY2682" s="18" t="str">
        <f t="shared" si="916"/>
        <v/>
      </c>
      <c r="BA2682" s="18">
        <f>IF($E2682=AF!$D$6,IF($M2682="Concluída no prazo",2,IF($M2682="Concluída com atraso",1,0)),0)</f>
        <v>0</v>
      </c>
      <c r="BB2682" s="18">
        <f>IF($E2682=AF!$D$6,IF($M2682="Atrasada",2,IF($M2682="Concluída com atraso",1,0)),0)</f>
        <v>0</v>
      </c>
      <c r="BC2682" s="18">
        <v>2.6759999999999999E-2</v>
      </c>
      <c r="BD2682" s="18">
        <f t="shared" si="923"/>
        <v>2.6759999999999999E-2</v>
      </c>
      <c r="BE2682" s="18">
        <f t="shared" si="923"/>
        <v>2.6759999999999999E-2</v>
      </c>
      <c r="BF2682" s="18" t="str">
        <f t="shared" si="917"/>
        <v/>
      </c>
      <c r="BN2682" s="18" t="str">
        <f t="shared" si="918"/>
        <v>s</v>
      </c>
    </row>
    <row r="2683" spans="3:66" ht="50.1" customHeight="1" thickTop="1" thickBot="1" x14ac:dyDescent="0.3">
      <c r="C2683" s="46"/>
      <c r="D2683" s="46"/>
      <c r="E2683" s="46"/>
      <c r="F2683" s="122"/>
      <c r="G2683" s="122"/>
      <c r="H2683" s="78" t="str">
        <f t="shared" si="919"/>
        <v/>
      </c>
      <c r="I2683" s="78" t="str">
        <f t="shared" si="920"/>
        <v/>
      </c>
      <c r="J2683" s="16"/>
      <c r="K2683" s="46" t="str">
        <f t="shared" si="921"/>
        <v/>
      </c>
      <c r="L2683" s="16"/>
      <c r="M2683" s="16"/>
      <c r="N2683" s="46"/>
      <c r="O2683" s="47" t="str">
        <f t="shared" si="924"/>
        <v/>
      </c>
      <c r="P2683" s="47"/>
      <c r="Q2683" s="48" t="str">
        <f>IFERROR(VLOOKUP(E2683,Funcionários!$C$8:$E$207,3,FALSE),"")</f>
        <v/>
      </c>
      <c r="R2683" s="47"/>
      <c r="S2683" s="49" t="str">
        <f t="shared" si="925"/>
        <v/>
      </c>
      <c r="T2683" s="49">
        <v>2.6769999999999999E-2</v>
      </c>
      <c r="U2683" s="48" t="str">
        <f>IF(Funcionários!C2684=0,"",Funcionários!C2684)</f>
        <v/>
      </c>
      <c r="V2683" s="50">
        <f>IF(U2683="",0,IF(COUNTIFS($E$7:$E$3006,U2683,$I$7:$I$3006,'RC'!$E$6)=0,0,COUNTIFS($M$7:$M$3006,"Concluída no prazo",$E$7:$E$3006,U2683,$I$7:$I$3006,'RC'!$E$6)/COUNTIFS($E$7:$E$3006,U2683,$I$7:$I$3006,'RC'!$E$6)))</f>
        <v>0</v>
      </c>
      <c r="W2683" s="49">
        <f>SUMIFS($J$7:$J$3006,$E$7:$E$3006,U2683,$I$7:$I$3006,'RC'!$E$6)+SUMIFS($L$7:$L$3006,$E$7:$E$3006,U2683,$I$7:$I$3006,'RC'!$E$6)</f>
        <v>0</v>
      </c>
      <c r="X2683" s="48">
        <f>COUNTIFS($E$7:$E$3006,U2683,$I$7:$I$3006,'RC'!$E$6)</f>
        <v>0</v>
      </c>
      <c r="Y2683" s="48"/>
      <c r="Z2683" s="51" t="str">
        <f>IF(AQ2683='RC'!$E$6,AC2683*1000+AD2683,"")</f>
        <v/>
      </c>
      <c r="AA2683" s="51" t="str">
        <f>IF(AB2683="","",IF(AQ2683='RC'!$E$6,AC2683*1000-AD2683,""))</f>
        <v/>
      </c>
      <c r="AB2683" s="48" t="str">
        <f>IFERROR(VLOOKUP(E2683,Funcionários!$C$8:$E$207,3,FALSE),"")</f>
        <v/>
      </c>
      <c r="AC2683" s="50" t="str">
        <f>IF(AB2683="","",IF(COUNTIFS($AB$7:$AB$3006,AB2683,$AQ$7:$AQ$3006,'RC'!$E$6)=0,"",COUNTIFS($M$7:$M$3006,"Concluída no prazo",$AB$7:$AB$3006,AB2683,$AQ$7:$AQ$3006,'RC'!$E$6)/COUNTIFS($AB$7:$AB$3006,AB2683,$AQ$7:$AQ$3006,'RC'!$E$6)))</f>
        <v/>
      </c>
      <c r="AD2683" s="48">
        <f>SUMIF($AQ$7:$AQ$3006,'RC'!$E$6,$J$7:$J$3006)+SUMIF($AQ$7:$AQ$3006,'RC'!$E$6,$L$7:$L$3006)</f>
        <v>21</v>
      </c>
      <c r="AF2683" s="48">
        <v>2.3239999999991798E-2</v>
      </c>
      <c r="AG2683" s="48">
        <f>IF(OR(AQ2683="",AQ2683&lt;&gt;'RC'!$E$6,AB2683&lt;&gt;'RC'!$D$21),0,1)</f>
        <v>0</v>
      </c>
      <c r="AH2683" s="48">
        <f t="shared" si="922"/>
        <v>2.3239999999991798E-2</v>
      </c>
      <c r="AI2683" s="48" t="str">
        <f t="shared" si="904"/>
        <v/>
      </c>
      <c r="AJ2683" s="48" t="str">
        <f t="shared" si="905"/>
        <v/>
      </c>
      <c r="AK2683" s="52" t="str">
        <f t="shared" si="906"/>
        <v/>
      </c>
      <c r="AL2683" s="52" t="str">
        <f t="shared" si="907"/>
        <v/>
      </c>
      <c r="AM2683" s="48" t="str">
        <f t="shared" si="908"/>
        <v/>
      </c>
      <c r="AN2683" s="48" t="str">
        <f t="shared" si="909"/>
        <v/>
      </c>
      <c r="AP2683" s="18" t="str">
        <f t="shared" si="910"/>
        <v/>
      </c>
      <c r="AQ2683" s="18" t="str">
        <f t="shared" si="911"/>
        <v/>
      </c>
      <c r="AR2683" s="18">
        <v>2.324E-2</v>
      </c>
      <c r="AS2683" s="18">
        <f>IF(AF!$D$27="Todos",1,IF(M2683=AF!$D$27,1,0))</f>
        <v>1</v>
      </c>
      <c r="AT2683" s="53">
        <f>IF(AND(E2683=AF!$D$6,OR(LT!M2683=AF!$D$27,AF!$D$27="Todos"),OR(AP2683=AF!$E$8,AQ2683=AF!$E$8)),AR2683+AS2683,0)</f>
        <v>0</v>
      </c>
      <c r="AU2683" s="18" t="str">
        <f t="shared" si="912"/>
        <v/>
      </c>
      <c r="AV2683" s="54" t="str">
        <f t="shared" si="913"/>
        <v/>
      </c>
      <c r="AW2683" s="54" t="str">
        <f t="shared" si="914"/>
        <v/>
      </c>
      <c r="AX2683" s="18" t="str">
        <f t="shared" si="915"/>
        <v/>
      </c>
      <c r="AY2683" s="18" t="str">
        <f t="shared" si="916"/>
        <v/>
      </c>
      <c r="BA2683" s="18">
        <f>IF($E2683=AF!$D$6,IF($M2683="Concluída no prazo",2,IF($M2683="Concluída com atraso",1,0)),0)</f>
        <v>0</v>
      </c>
      <c r="BB2683" s="18">
        <f>IF($E2683=AF!$D$6,IF($M2683="Atrasada",2,IF($M2683="Concluída com atraso",1,0)),0)</f>
        <v>0</v>
      </c>
      <c r="BC2683" s="18">
        <v>2.6769999999999999E-2</v>
      </c>
      <c r="BD2683" s="18">
        <f t="shared" si="923"/>
        <v>2.6769999999999999E-2</v>
      </c>
      <c r="BE2683" s="18">
        <f t="shared" si="923"/>
        <v>2.6769999999999999E-2</v>
      </c>
      <c r="BF2683" s="18" t="str">
        <f t="shared" si="917"/>
        <v/>
      </c>
      <c r="BN2683" s="18" t="str">
        <f t="shared" si="918"/>
        <v>s</v>
      </c>
    </row>
    <row r="2684" spans="3:66" ht="50.1" customHeight="1" thickTop="1" thickBot="1" x14ac:dyDescent="0.3">
      <c r="C2684" s="46"/>
      <c r="D2684" s="46"/>
      <c r="E2684" s="46"/>
      <c r="F2684" s="122"/>
      <c r="G2684" s="122"/>
      <c r="H2684" s="78" t="str">
        <f t="shared" si="919"/>
        <v/>
      </c>
      <c r="I2684" s="78" t="str">
        <f t="shared" si="920"/>
        <v/>
      </c>
      <c r="J2684" s="16"/>
      <c r="K2684" s="46" t="str">
        <f t="shared" si="921"/>
        <v/>
      </c>
      <c r="L2684" s="16"/>
      <c r="M2684" s="16"/>
      <c r="N2684" s="46"/>
      <c r="O2684" s="47" t="str">
        <f t="shared" si="924"/>
        <v/>
      </c>
      <c r="P2684" s="47"/>
      <c r="Q2684" s="48" t="str">
        <f>IFERROR(VLOOKUP(E2684,Funcionários!$C$8:$E$207,3,FALSE),"")</f>
        <v/>
      </c>
      <c r="R2684" s="47"/>
      <c r="S2684" s="49" t="str">
        <f t="shared" si="925"/>
        <v/>
      </c>
      <c r="T2684" s="49">
        <v>2.6780000000000002E-2</v>
      </c>
      <c r="U2684" s="48" t="str">
        <f>IF(Funcionários!C2685=0,"",Funcionários!C2685)</f>
        <v/>
      </c>
      <c r="V2684" s="50">
        <f>IF(U2684="",0,IF(COUNTIFS($E$7:$E$3006,U2684,$I$7:$I$3006,'RC'!$E$6)=0,0,COUNTIFS($M$7:$M$3006,"Concluída no prazo",$E$7:$E$3006,U2684,$I$7:$I$3006,'RC'!$E$6)/COUNTIFS($E$7:$E$3006,U2684,$I$7:$I$3006,'RC'!$E$6)))</f>
        <v>0</v>
      </c>
      <c r="W2684" s="49">
        <f>SUMIFS($J$7:$J$3006,$E$7:$E$3006,U2684,$I$7:$I$3006,'RC'!$E$6)+SUMIFS($L$7:$L$3006,$E$7:$E$3006,U2684,$I$7:$I$3006,'RC'!$E$6)</f>
        <v>0</v>
      </c>
      <c r="X2684" s="48">
        <f>COUNTIFS($E$7:$E$3006,U2684,$I$7:$I$3006,'RC'!$E$6)</f>
        <v>0</v>
      </c>
      <c r="Y2684" s="48"/>
      <c r="Z2684" s="51" t="str">
        <f>IF(AQ2684='RC'!$E$6,AC2684*1000+AD2684,"")</f>
        <v/>
      </c>
      <c r="AA2684" s="51" t="str">
        <f>IF(AB2684="","",IF(AQ2684='RC'!$E$6,AC2684*1000-AD2684,""))</f>
        <v/>
      </c>
      <c r="AB2684" s="48" t="str">
        <f>IFERROR(VLOOKUP(E2684,Funcionários!$C$8:$E$207,3,FALSE),"")</f>
        <v/>
      </c>
      <c r="AC2684" s="50" t="str">
        <f>IF(AB2684="","",IF(COUNTIFS($AB$7:$AB$3006,AB2684,$AQ$7:$AQ$3006,'RC'!$E$6)=0,"",COUNTIFS($M$7:$M$3006,"Concluída no prazo",$AB$7:$AB$3006,AB2684,$AQ$7:$AQ$3006,'RC'!$E$6)/COUNTIFS($AB$7:$AB$3006,AB2684,$AQ$7:$AQ$3006,'RC'!$E$6)))</f>
        <v/>
      </c>
      <c r="AD2684" s="48">
        <f>SUMIF($AQ$7:$AQ$3006,'RC'!$E$6,$J$7:$J$3006)+SUMIF($AQ$7:$AQ$3006,'RC'!$E$6,$L$7:$L$3006)</f>
        <v>21</v>
      </c>
      <c r="AF2684" s="48">
        <v>2.3229999999991799E-2</v>
      </c>
      <c r="AG2684" s="48">
        <f>IF(OR(AQ2684="",AQ2684&lt;&gt;'RC'!$E$6,AB2684&lt;&gt;'RC'!$D$21),0,1)</f>
        <v>0</v>
      </c>
      <c r="AH2684" s="48">
        <f t="shared" si="922"/>
        <v>2.3229999999991799E-2</v>
      </c>
      <c r="AI2684" s="48" t="str">
        <f t="shared" si="904"/>
        <v/>
      </c>
      <c r="AJ2684" s="48" t="str">
        <f t="shared" si="905"/>
        <v/>
      </c>
      <c r="AK2684" s="52" t="str">
        <f t="shared" si="906"/>
        <v/>
      </c>
      <c r="AL2684" s="52" t="str">
        <f t="shared" si="907"/>
        <v/>
      </c>
      <c r="AM2684" s="48" t="str">
        <f t="shared" si="908"/>
        <v/>
      </c>
      <c r="AN2684" s="48" t="str">
        <f t="shared" si="909"/>
        <v/>
      </c>
      <c r="AP2684" s="18" t="str">
        <f t="shared" si="910"/>
        <v/>
      </c>
      <c r="AQ2684" s="18" t="str">
        <f t="shared" si="911"/>
        <v/>
      </c>
      <c r="AR2684" s="18">
        <v>2.3230000000000001E-2</v>
      </c>
      <c r="AS2684" s="18">
        <f>IF(AF!$D$27="Todos",1,IF(M2684=AF!$D$27,1,0))</f>
        <v>1</v>
      </c>
      <c r="AT2684" s="53">
        <f>IF(AND(E2684=AF!$D$6,OR(LT!M2684=AF!$D$27,AF!$D$27="Todos"),OR(AP2684=AF!$E$8,AQ2684=AF!$E$8)),AR2684+AS2684,0)</f>
        <v>0</v>
      </c>
      <c r="AU2684" s="18" t="str">
        <f t="shared" si="912"/>
        <v/>
      </c>
      <c r="AV2684" s="54" t="str">
        <f t="shared" si="913"/>
        <v/>
      </c>
      <c r="AW2684" s="54" t="str">
        <f t="shared" si="914"/>
        <v/>
      </c>
      <c r="AX2684" s="18" t="str">
        <f t="shared" si="915"/>
        <v/>
      </c>
      <c r="AY2684" s="18" t="str">
        <f t="shared" si="916"/>
        <v/>
      </c>
      <c r="BA2684" s="18">
        <f>IF($E2684=AF!$D$6,IF($M2684="Concluída no prazo",2,IF($M2684="Concluída com atraso",1,0)),0)</f>
        <v>0</v>
      </c>
      <c r="BB2684" s="18">
        <f>IF($E2684=AF!$D$6,IF($M2684="Atrasada",2,IF($M2684="Concluída com atraso",1,0)),0)</f>
        <v>0</v>
      </c>
      <c r="BC2684" s="18">
        <v>2.6780000000000002E-2</v>
      </c>
      <c r="BD2684" s="18">
        <f t="shared" si="923"/>
        <v>2.6780000000000002E-2</v>
      </c>
      <c r="BE2684" s="18">
        <f t="shared" si="923"/>
        <v>2.6780000000000002E-2</v>
      </c>
      <c r="BF2684" s="18" t="str">
        <f t="shared" si="917"/>
        <v/>
      </c>
      <c r="BN2684" s="18" t="str">
        <f t="shared" si="918"/>
        <v>s</v>
      </c>
    </row>
    <row r="2685" spans="3:66" ht="50.1" customHeight="1" thickTop="1" thickBot="1" x14ac:dyDescent="0.3">
      <c r="C2685" s="46"/>
      <c r="D2685" s="46"/>
      <c r="E2685" s="46"/>
      <c r="F2685" s="122"/>
      <c r="G2685" s="122"/>
      <c r="H2685" s="78" t="str">
        <f t="shared" si="919"/>
        <v/>
      </c>
      <c r="I2685" s="78" t="str">
        <f t="shared" si="920"/>
        <v/>
      </c>
      <c r="J2685" s="16"/>
      <c r="K2685" s="46" t="str">
        <f t="shared" si="921"/>
        <v/>
      </c>
      <c r="L2685" s="16"/>
      <c r="M2685" s="16"/>
      <c r="N2685" s="46"/>
      <c r="O2685" s="47" t="str">
        <f t="shared" si="924"/>
        <v/>
      </c>
      <c r="P2685" s="47"/>
      <c r="Q2685" s="48" t="str">
        <f>IFERROR(VLOOKUP(E2685,Funcionários!$C$8:$E$207,3,FALSE),"")</f>
        <v/>
      </c>
      <c r="R2685" s="47"/>
      <c r="S2685" s="49" t="str">
        <f t="shared" si="925"/>
        <v/>
      </c>
      <c r="T2685" s="49">
        <v>2.6790000000000001E-2</v>
      </c>
      <c r="U2685" s="48" t="str">
        <f>IF(Funcionários!C2686=0,"",Funcionários!C2686)</f>
        <v/>
      </c>
      <c r="V2685" s="50">
        <f>IF(U2685="",0,IF(COUNTIFS($E$7:$E$3006,U2685,$I$7:$I$3006,'RC'!$E$6)=0,0,COUNTIFS($M$7:$M$3006,"Concluída no prazo",$E$7:$E$3006,U2685,$I$7:$I$3006,'RC'!$E$6)/COUNTIFS($E$7:$E$3006,U2685,$I$7:$I$3006,'RC'!$E$6)))</f>
        <v>0</v>
      </c>
      <c r="W2685" s="49">
        <f>SUMIFS($J$7:$J$3006,$E$7:$E$3006,U2685,$I$7:$I$3006,'RC'!$E$6)+SUMIFS($L$7:$L$3006,$E$7:$E$3006,U2685,$I$7:$I$3006,'RC'!$E$6)</f>
        <v>0</v>
      </c>
      <c r="X2685" s="48">
        <f>COUNTIFS($E$7:$E$3006,U2685,$I$7:$I$3006,'RC'!$E$6)</f>
        <v>0</v>
      </c>
      <c r="Y2685" s="48"/>
      <c r="Z2685" s="51" t="str">
        <f>IF(AQ2685='RC'!$E$6,AC2685*1000+AD2685,"")</f>
        <v/>
      </c>
      <c r="AA2685" s="51" t="str">
        <f>IF(AB2685="","",IF(AQ2685='RC'!$E$6,AC2685*1000-AD2685,""))</f>
        <v/>
      </c>
      <c r="AB2685" s="48" t="str">
        <f>IFERROR(VLOOKUP(E2685,Funcionários!$C$8:$E$207,3,FALSE),"")</f>
        <v/>
      </c>
      <c r="AC2685" s="50" t="str">
        <f>IF(AB2685="","",IF(COUNTIFS($AB$7:$AB$3006,AB2685,$AQ$7:$AQ$3006,'RC'!$E$6)=0,"",COUNTIFS($M$7:$M$3006,"Concluída no prazo",$AB$7:$AB$3006,AB2685,$AQ$7:$AQ$3006,'RC'!$E$6)/COUNTIFS($AB$7:$AB$3006,AB2685,$AQ$7:$AQ$3006,'RC'!$E$6)))</f>
        <v/>
      </c>
      <c r="AD2685" s="48">
        <f>SUMIF($AQ$7:$AQ$3006,'RC'!$E$6,$J$7:$J$3006)+SUMIF($AQ$7:$AQ$3006,'RC'!$E$6,$L$7:$L$3006)</f>
        <v>21</v>
      </c>
      <c r="AF2685" s="48">
        <v>2.3219999999991799E-2</v>
      </c>
      <c r="AG2685" s="48">
        <f>IF(OR(AQ2685="",AQ2685&lt;&gt;'RC'!$E$6,AB2685&lt;&gt;'RC'!$D$21),0,1)</f>
        <v>0</v>
      </c>
      <c r="AH2685" s="48">
        <f t="shared" si="922"/>
        <v>2.3219999999991799E-2</v>
      </c>
      <c r="AI2685" s="48" t="str">
        <f t="shared" si="904"/>
        <v/>
      </c>
      <c r="AJ2685" s="48" t="str">
        <f t="shared" si="905"/>
        <v/>
      </c>
      <c r="AK2685" s="52" t="str">
        <f t="shared" si="906"/>
        <v/>
      </c>
      <c r="AL2685" s="52" t="str">
        <f t="shared" si="907"/>
        <v/>
      </c>
      <c r="AM2685" s="48" t="str">
        <f t="shared" si="908"/>
        <v/>
      </c>
      <c r="AN2685" s="48" t="str">
        <f t="shared" si="909"/>
        <v/>
      </c>
      <c r="AP2685" s="18" t="str">
        <f t="shared" si="910"/>
        <v/>
      </c>
      <c r="AQ2685" s="18" t="str">
        <f t="shared" si="911"/>
        <v/>
      </c>
      <c r="AR2685" s="18">
        <v>2.3220000000000001E-2</v>
      </c>
      <c r="AS2685" s="18">
        <f>IF(AF!$D$27="Todos",1,IF(M2685=AF!$D$27,1,0))</f>
        <v>1</v>
      </c>
      <c r="AT2685" s="53">
        <f>IF(AND(E2685=AF!$D$6,OR(LT!M2685=AF!$D$27,AF!$D$27="Todos"),OR(AP2685=AF!$E$8,AQ2685=AF!$E$8)),AR2685+AS2685,0)</f>
        <v>0</v>
      </c>
      <c r="AU2685" s="18" t="str">
        <f t="shared" si="912"/>
        <v/>
      </c>
      <c r="AV2685" s="54" t="str">
        <f t="shared" si="913"/>
        <v/>
      </c>
      <c r="AW2685" s="54" t="str">
        <f t="shared" si="914"/>
        <v/>
      </c>
      <c r="AX2685" s="18" t="str">
        <f t="shared" si="915"/>
        <v/>
      </c>
      <c r="AY2685" s="18" t="str">
        <f t="shared" si="916"/>
        <v/>
      </c>
      <c r="BA2685" s="18">
        <f>IF($E2685=AF!$D$6,IF($M2685="Concluída no prazo",2,IF($M2685="Concluída com atraso",1,0)),0)</f>
        <v>0</v>
      </c>
      <c r="BB2685" s="18">
        <f>IF($E2685=AF!$D$6,IF($M2685="Atrasada",2,IF($M2685="Concluída com atraso",1,0)),0)</f>
        <v>0</v>
      </c>
      <c r="BC2685" s="18">
        <v>2.6790000000000001E-2</v>
      </c>
      <c r="BD2685" s="18">
        <f t="shared" si="923"/>
        <v>2.6790000000000001E-2</v>
      </c>
      <c r="BE2685" s="18">
        <f t="shared" si="923"/>
        <v>2.6790000000000001E-2</v>
      </c>
      <c r="BF2685" s="18" t="str">
        <f t="shared" si="917"/>
        <v/>
      </c>
      <c r="BN2685" s="18" t="str">
        <f t="shared" si="918"/>
        <v>s</v>
      </c>
    </row>
    <row r="2686" spans="3:66" ht="50.1" customHeight="1" thickTop="1" thickBot="1" x14ac:dyDescent="0.3">
      <c r="C2686" s="46"/>
      <c r="D2686" s="46"/>
      <c r="E2686" s="46"/>
      <c r="F2686" s="122"/>
      <c r="G2686" s="122"/>
      <c r="H2686" s="78" t="str">
        <f t="shared" si="919"/>
        <v/>
      </c>
      <c r="I2686" s="78" t="str">
        <f t="shared" si="920"/>
        <v/>
      </c>
      <c r="J2686" s="16"/>
      <c r="K2686" s="46" t="str">
        <f t="shared" si="921"/>
        <v/>
      </c>
      <c r="L2686" s="16"/>
      <c r="M2686" s="16"/>
      <c r="N2686" s="46"/>
      <c r="O2686" s="47" t="str">
        <f t="shared" si="924"/>
        <v/>
      </c>
      <c r="P2686" s="47"/>
      <c r="Q2686" s="48" t="str">
        <f>IFERROR(VLOOKUP(E2686,Funcionários!$C$8:$E$207,3,FALSE),"")</f>
        <v/>
      </c>
      <c r="R2686" s="47"/>
      <c r="S2686" s="49" t="str">
        <f t="shared" si="925"/>
        <v/>
      </c>
      <c r="T2686" s="49">
        <v>2.6800000000000001E-2</v>
      </c>
      <c r="U2686" s="48" t="str">
        <f>IF(Funcionários!C2687=0,"",Funcionários!C2687)</f>
        <v/>
      </c>
      <c r="V2686" s="50">
        <f>IF(U2686="",0,IF(COUNTIFS($E$7:$E$3006,U2686,$I$7:$I$3006,'RC'!$E$6)=0,0,COUNTIFS($M$7:$M$3006,"Concluída no prazo",$E$7:$E$3006,U2686,$I$7:$I$3006,'RC'!$E$6)/COUNTIFS($E$7:$E$3006,U2686,$I$7:$I$3006,'RC'!$E$6)))</f>
        <v>0</v>
      </c>
      <c r="W2686" s="49">
        <f>SUMIFS($J$7:$J$3006,$E$7:$E$3006,U2686,$I$7:$I$3006,'RC'!$E$6)+SUMIFS($L$7:$L$3006,$E$7:$E$3006,U2686,$I$7:$I$3006,'RC'!$E$6)</f>
        <v>0</v>
      </c>
      <c r="X2686" s="48">
        <f>COUNTIFS($E$7:$E$3006,U2686,$I$7:$I$3006,'RC'!$E$6)</f>
        <v>0</v>
      </c>
      <c r="Y2686" s="48"/>
      <c r="Z2686" s="51" t="str">
        <f>IF(AQ2686='RC'!$E$6,AC2686*1000+AD2686,"")</f>
        <v/>
      </c>
      <c r="AA2686" s="51" t="str">
        <f>IF(AB2686="","",IF(AQ2686='RC'!$E$6,AC2686*1000-AD2686,""))</f>
        <v/>
      </c>
      <c r="AB2686" s="48" t="str">
        <f>IFERROR(VLOOKUP(E2686,Funcionários!$C$8:$E$207,3,FALSE),"")</f>
        <v/>
      </c>
      <c r="AC2686" s="50" t="str">
        <f>IF(AB2686="","",IF(COUNTIFS($AB$7:$AB$3006,AB2686,$AQ$7:$AQ$3006,'RC'!$E$6)=0,"",COUNTIFS($M$7:$M$3006,"Concluída no prazo",$AB$7:$AB$3006,AB2686,$AQ$7:$AQ$3006,'RC'!$E$6)/COUNTIFS($AB$7:$AB$3006,AB2686,$AQ$7:$AQ$3006,'RC'!$E$6)))</f>
        <v/>
      </c>
      <c r="AD2686" s="48">
        <f>SUMIF($AQ$7:$AQ$3006,'RC'!$E$6,$J$7:$J$3006)+SUMIF($AQ$7:$AQ$3006,'RC'!$E$6,$L$7:$L$3006)</f>
        <v>21</v>
      </c>
      <c r="AF2686" s="48">
        <v>2.32099999999918E-2</v>
      </c>
      <c r="AG2686" s="48">
        <f>IF(OR(AQ2686="",AQ2686&lt;&gt;'RC'!$E$6,AB2686&lt;&gt;'RC'!$D$21),0,1)</f>
        <v>0</v>
      </c>
      <c r="AH2686" s="48">
        <f t="shared" si="922"/>
        <v>2.32099999999918E-2</v>
      </c>
      <c r="AI2686" s="48" t="str">
        <f t="shared" si="904"/>
        <v/>
      </c>
      <c r="AJ2686" s="48" t="str">
        <f t="shared" si="905"/>
        <v/>
      </c>
      <c r="AK2686" s="52" t="str">
        <f t="shared" si="906"/>
        <v/>
      </c>
      <c r="AL2686" s="52" t="str">
        <f t="shared" si="907"/>
        <v/>
      </c>
      <c r="AM2686" s="48" t="str">
        <f t="shared" si="908"/>
        <v/>
      </c>
      <c r="AN2686" s="48" t="str">
        <f t="shared" si="909"/>
        <v/>
      </c>
      <c r="AP2686" s="18" t="str">
        <f t="shared" si="910"/>
        <v/>
      </c>
      <c r="AQ2686" s="18" t="str">
        <f t="shared" si="911"/>
        <v/>
      </c>
      <c r="AR2686" s="18">
        <v>2.3210000000000001E-2</v>
      </c>
      <c r="AS2686" s="18">
        <f>IF(AF!$D$27="Todos",1,IF(M2686=AF!$D$27,1,0))</f>
        <v>1</v>
      </c>
      <c r="AT2686" s="53">
        <f>IF(AND(E2686=AF!$D$6,OR(LT!M2686=AF!$D$27,AF!$D$27="Todos"),OR(AP2686=AF!$E$8,AQ2686=AF!$E$8)),AR2686+AS2686,0)</f>
        <v>0</v>
      </c>
      <c r="AU2686" s="18" t="str">
        <f t="shared" si="912"/>
        <v/>
      </c>
      <c r="AV2686" s="54" t="str">
        <f t="shared" si="913"/>
        <v/>
      </c>
      <c r="AW2686" s="54" t="str">
        <f t="shared" si="914"/>
        <v/>
      </c>
      <c r="AX2686" s="18" t="str">
        <f t="shared" si="915"/>
        <v/>
      </c>
      <c r="AY2686" s="18" t="str">
        <f t="shared" si="916"/>
        <v/>
      </c>
      <c r="BA2686" s="18">
        <f>IF($E2686=AF!$D$6,IF($M2686="Concluída no prazo",2,IF($M2686="Concluída com atraso",1,0)),0)</f>
        <v>0</v>
      </c>
      <c r="BB2686" s="18">
        <f>IF($E2686=AF!$D$6,IF($M2686="Atrasada",2,IF($M2686="Concluída com atraso",1,0)),0)</f>
        <v>0</v>
      </c>
      <c r="BC2686" s="18">
        <v>2.6800000000000001E-2</v>
      </c>
      <c r="BD2686" s="18">
        <f t="shared" si="923"/>
        <v>2.6800000000000001E-2</v>
      </c>
      <c r="BE2686" s="18">
        <f t="shared" si="923"/>
        <v>2.6800000000000001E-2</v>
      </c>
      <c r="BF2686" s="18" t="str">
        <f t="shared" si="917"/>
        <v/>
      </c>
      <c r="BN2686" s="18" t="str">
        <f t="shared" si="918"/>
        <v>s</v>
      </c>
    </row>
    <row r="2687" spans="3:66" ht="50.1" customHeight="1" thickTop="1" thickBot="1" x14ac:dyDescent="0.3">
      <c r="C2687" s="46"/>
      <c r="D2687" s="46"/>
      <c r="E2687" s="46"/>
      <c r="F2687" s="122"/>
      <c r="G2687" s="122"/>
      <c r="H2687" s="78" t="str">
        <f t="shared" si="919"/>
        <v/>
      </c>
      <c r="I2687" s="78" t="str">
        <f t="shared" si="920"/>
        <v/>
      </c>
      <c r="J2687" s="16"/>
      <c r="K2687" s="46" t="str">
        <f t="shared" si="921"/>
        <v/>
      </c>
      <c r="L2687" s="16"/>
      <c r="M2687" s="16"/>
      <c r="N2687" s="46"/>
      <c r="O2687" s="47" t="str">
        <f t="shared" si="924"/>
        <v/>
      </c>
      <c r="P2687" s="47"/>
      <c r="Q2687" s="48" t="str">
        <f>IFERROR(VLOOKUP(E2687,Funcionários!$C$8:$E$207,3,FALSE),"")</f>
        <v/>
      </c>
      <c r="R2687" s="47"/>
      <c r="S2687" s="49" t="str">
        <f t="shared" si="925"/>
        <v/>
      </c>
      <c r="T2687" s="49">
        <v>2.681E-2</v>
      </c>
      <c r="U2687" s="48" t="str">
        <f>IF(Funcionários!C2688=0,"",Funcionários!C2688)</f>
        <v/>
      </c>
      <c r="V2687" s="50">
        <f>IF(U2687="",0,IF(COUNTIFS($E$7:$E$3006,U2687,$I$7:$I$3006,'RC'!$E$6)=0,0,COUNTIFS($M$7:$M$3006,"Concluída no prazo",$E$7:$E$3006,U2687,$I$7:$I$3006,'RC'!$E$6)/COUNTIFS($E$7:$E$3006,U2687,$I$7:$I$3006,'RC'!$E$6)))</f>
        <v>0</v>
      </c>
      <c r="W2687" s="49">
        <f>SUMIFS($J$7:$J$3006,$E$7:$E$3006,U2687,$I$7:$I$3006,'RC'!$E$6)+SUMIFS($L$7:$L$3006,$E$7:$E$3006,U2687,$I$7:$I$3006,'RC'!$E$6)</f>
        <v>0</v>
      </c>
      <c r="X2687" s="48">
        <f>COUNTIFS($E$7:$E$3006,U2687,$I$7:$I$3006,'RC'!$E$6)</f>
        <v>0</v>
      </c>
      <c r="Y2687" s="48"/>
      <c r="Z2687" s="51" t="str">
        <f>IF(AQ2687='RC'!$E$6,AC2687*1000+AD2687,"")</f>
        <v/>
      </c>
      <c r="AA2687" s="51" t="str">
        <f>IF(AB2687="","",IF(AQ2687='RC'!$E$6,AC2687*1000-AD2687,""))</f>
        <v/>
      </c>
      <c r="AB2687" s="48" t="str">
        <f>IFERROR(VLOOKUP(E2687,Funcionários!$C$8:$E$207,3,FALSE),"")</f>
        <v/>
      </c>
      <c r="AC2687" s="50" t="str">
        <f>IF(AB2687="","",IF(COUNTIFS($AB$7:$AB$3006,AB2687,$AQ$7:$AQ$3006,'RC'!$E$6)=0,"",COUNTIFS($M$7:$M$3006,"Concluída no prazo",$AB$7:$AB$3006,AB2687,$AQ$7:$AQ$3006,'RC'!$E$6)/COUNTIFS($AB$7:$AB$3006,AB2687,$AQ$7:$AQ$3006,'RC'!$E$6)))</f>
        <v/>
      </c>
      <c r="AD2687" s="48">
        <f>SUMIF($AQ$7:$AQ$3006,'RC'!$E$6,$J$7:$J$3006)+SUMIF($AQ$7:$AQ$3006,'RC'!$E$6,$L$7:$L$3006)</f>
        <v>21</v>
      </c>
      <c r="AF2687" s="48">
        <v>2.31999999999918E-2</v>
      </c>
      <c r="AG2687" s="48">
        <f>IF(OR(AQ2687="",AQ2687&lt;&gt;'RC'!$E$6,AB2687&lt;&gt;'RC'!$D$21),0,1)</f>
        <v>0</v>
      </c>
      <c r="AH2687" s="48">
        <f t="shared" si="922"/>
        <v>2.31999999999918E-2</v>
      </c>
      <c r="AI2687" s="48" t="str">
        <f t="shared" si="904"/>
        <v/>
      </c>
      <c r="AJ2687" s="48" t="str">
        <f t="shared" si="905"/>
        <v/>
      </c>
      <c r="AK2687" s="52" t="str">
        <f t="shared" si="906"/>
        <v/>
      </c>
      <c r="AL2687" s="52" t="str">
        <f t="shared" si="907"/>
        <v/>
      </c>
      <c r="AM2687" s="48" t="str">
        <f t="shared" si="908"/>
        <v/>
      </c>
      <c r="AN2687" s="48" t="str">
        <f t="shared" si="909"/>
        <v/>
      </c>
      <c r="AP2687" s="18" t="str">
        <f t="shared" si="910"/>
        <v/>
      </c>
      <c r="AQ2687" s="18" t="str">
        <f t="shared" si="911"/>
        <v/>
      </c>
      <c r="AR2687" s="18">
        <v>2.3199999999999998E-2</v>
      </c>
      <c r="AS2687" s="18">
        <f>IF(AF!$D$27="Todos",1,IF(M2687=AF!$D$27,1,0))</f>
        <v>1</v>
      </c>
      <c r="AT2687" s="53">
        <f>IF(AND(E2687=AF!$D$6,OR(LT!M2687=AF!$D$27,AF!$D$27="Todos"),OR(AP2687=AF!$E$8,AQ2687=AF!$E$8)),AR2687+AS2687,0)</f>
        <v>0</v>
      </c>
      <c r="AU2687" s="18" t="str">
        <f t="shared" si="912"/>
        <v/>
      </c>
      <c r="AV2687" s="54" t="str">
        <f t="shared" si="913"/>
        <v/>
      </c>
      <c r="AW2687" s="54" t="str">
        <f t="shared" si="914"/>
        <v/>
      </c>
      <c r="AX2687" s="18" t="str">
        <f t="shared" si="915"/>
        <v/>
      </c>
      <c r="AY2687" s="18" t="str">
        <f t="shared" si="916"/>
        <v/>
      </c>
      <c r="BA2687" s="18">
        <f>IF($E2687=AF!$D$6,IF($M2687="Concluída no prazo",2,IF($M2687="Concluída com atraso",1,0)),0)</f>
        <v>0</v>
      </c>
      <c r="BB2687" s="18">
        <f>IF($E2687=AF!$D$6,IF($M2687="Atrasada",2,IF($M2687="Concluída com atraso",1,0)),0)</f>
        <v>0</v>
      </c>
      <c r="BC2687" s="18">
        <v>2.681E-2</v>
      </c>
      <c r="BD2687" s="18">
        <f t="shared" si="923"/>
        <v>2.681E-2</v>
      </c>
      <c r="BE2687" s="18">
        <f t="shared" si="923"/>
        <v>2.681E-2</v>
      </c>
      <c r="BF2687" s="18" t="str">
        <f t="shared" si="917"/>
        <v/>
      </c>
      <c r="BN2687" s="18" t="str">
        <f t="shared" si="918"/>
        <v>s</v>
      </c>
    </row>
    <row r="2688" spans="3:66" ht="50.1" customHeight="1" thickTop="1" thickBot="1" x14ac:dyDescent="0.3">
      <c r="C2688" s="46"/>
      <c r="D2688" s="46"/>
      <c r="E2688" s="46"/>
      <c r="F2688" s="122"/>
      <c r="G2688" s="122"/>
      <c r="H2688" s="78" t="str">
        <f t="shared" si="919"/>
        <v/>
      </c>
      <c r="I2688" s="78" t="str">
        <f t="shared" si="920"/>
        <v/>
      </c>
      <c r="J2688" s="16"/>
      <c r="K2688" s="46" t="str">
        <f t="shared" si="921"/>
        <v/>
      </c>
      <c r="L2688" s="16"/>
      <c r="M2688" s="16"/>
      <c r="N2688" s="46"/>
      <c r="O2688" s="47" t="str">
        <f t="shared" si="924"/>
        <v/>
      </c>
      <c r="P2688" s="47"/>
      <c r="Q2688" s="48" t="str">
        <f>IFERROR(VLOOKUP(E2688,Funcionários!$C$8:$E$207,3,FALSE),"")</f>
        <v/>
      </c>
      <c r="R2688" s="47"/>
      <c r="S2688" s="49" t="str">
        <f t="shared" si="925"/>
        <v/>
      </c>
      <c r="T2688" s="49">
        <v>2.682E-2</v>
      </c>
      <c r="U2688" s="48" t="str">
        <f>IF(Funcionários!C2689=0,"",Funcionários!C2689)</f>
        <v/>
      </c>
      <c r="V2688" s="50">
        <f>IF(U2688="",0,IF(COUNTIFS($E$7:$E$3006,U2688,$I$7:$I$3006,'RC'!$E$6)=0,0,COUNTIFS($M$7:$M$3006,"Concluída no prazo",$E$7:$E$3006,U2688,$I$7:$I$3006,'RC'!$E$6)/COUNTIFS($E$7:$E$3006,U2688,$I$7:$I$3006,'RC'!$E$6)))</f>
        <v>0</v>
      </c>
      <c r="W2688" s="49">
        <f>SUMIFS($J$7:$J$3006,$E$7:$E$3006,U2688,$I$7:$I$3006,'RC'!$E$6)+SUMIFS($L$7:$L$3006,$E$7:$E$3006,U2688,$I$7:$I$3006,'RC'!$E$6)</f>
        <v>0</v>
      </c>
      <c r="X2688" s="48">
        <f>COUNTIFS($E$7:$E$3006,U2688,$I$7:$I$3006,'RC'!$E$6)</f>
        <v>0</v>
      </c>
      <c r="Y2688" s="48"/>
      <c r="Z2688" s="51" t="str">
        <f>IF(AQ2688='RC'!$E$6,AC2688*1000+AD2688,"")</f>
        <v/>
      </c>
      <c r="AA2688" s="51" t="str">
        <f>IF(AB2688="","",IF(AQ2688='RC'!$E$6,AC2688*1000-AD2688,""))</f>
        <v/>
      </c>
      <c r="AB2688" s="48" t="str">
        <f>IFERROR(VLOOKUP(E2688,Funcionários!$C$8:$E$207,3,FALSE),"")</f>
        <v/>
      </c>
      <c r="AC2688" s="50" t="str">
        <f>IF(AB2688="","",IF(COUNTIFS($AB$7:$AB$3006,AB2688,$AQ$7:$AQ$3006,'RC'!$E$6)=0,"",COUNTIFS($M$7:$M$3006,"Concluída no prazo",$AB$7:$AB$3006,AB2688,$AQ$7:$AQ$3006,'RC'!$E$6)/COUNTIFS($AB$7:$AB$3006,AB2688,$AQ$7:$AQ$3006,'RC'!$E$6)))</f>
        <v/>
      </c>
      <c r="AD2688" s="48">
        <f>SUMIF($AQ$7:$AQ$3006,'RC'!$E$6,$J$7:$J$3006)+SUMIF($AQ$7:$AQ$3006,'RC'!$E$6,$L$7:$L$3006)</f>
        <v>21</v>
      </c>
      <c r="AF2688" s="48">
        <v>2.3189999999991801E-2</v>
      </c>
      <c r="AG2688" s="48">
        <f>IF(OR(AQ2688="",AQ2688&lt;&gt;'RC'!$E$6,AB2688&lt;&gt;'RC'!$D$21),0,1)</f>
        <v>0</v>
      </c>
      <c r="AH2688" s="48">
        <f t="shared" si="922"/>
        <v>2.3189999999991801E-2</v>
      </c>
      <c r="AI2688" s="48" t="str">
        <f t="shared" si="904"/>
        <v/>
      </c>
      <c r="AJ2688" s="48" t="str">
        <f t="shared" si="905"/>
        <v/>
      </c>
      <c r="AK2688" s="52" t="str">
        <f t="shared" si="906"/>
        <v/>
      </c>
      <c r="AL2688" s="52" t="str">
        <f t="shared" si="907"/>
        <v/>
      </c>
      <c r="AM2688" s="48" t="str">
        <f t="shared" si="908"/>
        <v/>
      </c>
      <c r="AN2688" s="48" t="str">
        <f t="shared" si="909"/>
        <v/>
      </c>
      <c r="AP2688" s="18" t="str">
        <f t="shared" si="910"/>
        <v/>
      </c>
      <c r="AQ2688" s="18" t="str">
        <f t="shared" si="911"/>
        <v/>
      </c>
      <c r="AR2688" s="18">
        <v>2.3189999999999999E-2</v>
      </c>
      <c r="AS2688" s="18">
        <f>IF(AF!$D$27="Todos",1,IF(M2688=AF!$D$27,1,0))</f>
        <v>1</v>
      </c>
      <c r="AT2688" s="53">
        <f>IF(AND(E2688=AF!$D$6,OR(LT!M2688=AF!$D$27,AF!$D$27="Todos"),OR(AP2688=AF!$E$8,AQ2688=AF!$E$8)),AR2688+AS2688,0)</f>
        <v>0</v>
      </c>
      <c r="AU2688" s="18" t="str">
        <f t="shared" si="912"/>
        <v/>
      </c>
      <c r="AV2688" s="54" t="str">
        <f t="shared" si="913"/>
        <v/>
      </c>
      <c r="AW2688" s="54" t="str">
        <f t="shared" si="914"/>
        <v/>
      </c>
      <c r="AX2688" s="18" t="str">
        <f t="shared" si="915"/>
        <v/>
      </c>
      <c r="AY2688" s="18" t="str">
        <f t="shared" si="916"/>
        <v/>
      </c>
      <c r="BA2688" s="18">
        <f>IF($E2688=AF!$D$6,IF($M2688="Concluída no prazo",2,IF($M2688="Concluída com atraso",1,0)),0)</f>
        <v>0</v>
      </c>
      <c r="BB2688" s="18">
        <f>IF($E2688=AF!$D$6,IF($M2688="Atrasada",2,IF($M2688="Concluída com atraso",1,0)),0)</f>
        <v>0</v>
      </c>
      <c r="BC2688" s="18">
        <v>2.682E-2</v>
      </c>
      <c r="BD2688" s="18">
        <f t="shared" si="923"/>
        <v>2.682E-2</v>
      </c>
      <c r="BE2688" s="18">
        <f t="shared" si="923"/>
        <v>2.682E-2</v>
      </c>
      <c r="BF2688" s="18" t="str">
        <f t="shared" si="917"/>
        <v/>
      </c>
      <c r="BN2688" s="18" t="str">
        <f t="shared" si="918"/>
        <v>s</v>
      </c>
    </row>
    <row r="2689" spans="3:66" ht="50.1" customHeight="1" thickTop="1" thickBot="1" x14ac:dyDescent="0.3">
      <c r="C2689" s="46"/>
      <c r="D2689" s="46"/>
      <c r="E2689" s="46"/>
      <c r="F2689" s="122"/>
      <c r="G2689" s="122"/>
      <c r="H2689" s="78" t="str">
        <f t="shared" si="919"/>
        <v/>
      </c>
      <c r="I2689" s="78" t="str">
        <f t="shared" si="920"/>
        <v/>
      </c>
      <c r="J2689" s="16"/>
      <c r="K2689" s="46" t="str">
        <f t="shared" si="921"/>
        <v/>
      </c>
      <c r="L2689" s="16"/>
      <c r="M2689" s="16"/>
      <c r="N2689" s="46"/>
      <c r="O2689" s="47" t="str">
        <f t="shared" si="924"/>
        <v/>
      </c>
      <c r="P2689" s="47"/>
      <c r="Q2689" s="48" t="str">
        <f>IFERROR(VLOOKUP(E2689,Funcionários!$C$8:$E$207,3,FALSE),"")</f>
        <v/>
      </c>
      <c r="R2689" s="47"/>
      <c r="S2689" s="49" t="str">
        <f t="shared" si="925"/>
        <v/>
      </c>
      <c r="T2689" s="49">
        <v>2.683E-2</v>
      </c>
      <c r="U2689" s="48" t="str">
        <f>IF(Funcionários!C2690=0,"",Funcionários!C2690)</f>
        <v/>
      </c>
      <c r="V2689" s="50">
        <f>IF(U2689="",0,IF(COUNTIFS($E$7:$E$3006,U2689,$I$7:$I$3006,'RC'!$E$6)=0,0,COUNTIFS($M$7:$M$3006,"Concluída no prazo",$E$7:$E$3006,U2689,$I$7:$I$3006,'RC'!$E$6)/COUNTIFS($E$7:$E$3006,U2689,$I$7:$I$3006,'RC'!$E$6)))</f>
        <v>0</v>
      </c>
      <c r="W2689" s="49">
        <f>SUMIFS($J$7:$J$3006,$E$7:$E$3006,U2689,$I$7:$I$3006,'RC'!$E$6)+SUMIFS($L$7:$L$3006,$E$7:$E$3006,U2689,$I$7:$I$3006,'RC'!$E$6)</f>
        <v>0</v>
      </c>
      <c r="X2689" s="48">
        <f>COUNTIFS($E$7:$E$3006,U2689,$I$7:$I$3006,'RC'!$E$6)</f>
        <v>0</v>
      </c>
      <c r="Y2689" s="48"/>
      <c r="Z2689" s="51" t="str">
        <f>IF(AQ2689='RC'!$E$6,AC2689*1000+AD2689,"")</f>
        <v/>
      </c>
      <c r="AA2689" s="51" t="str">
        <f>IF(AB2689="","",IF(AQ2689='RC'!$E$6,AC2689*1000-AD2689,""))</f>
        <v/>
      </c>
      <c r="AB2689" s="48" t="str">
        <f>IFERROR(VLOOKUP(E2689,Funcionários!$C$8:$E$207,3,FALSE),"")</f>
        <v/>
      </c>
      <c r="AC2689" s="50" t="str">
        <f>IF(AB2689="","",IF(COUNTIFS($AB$7:$AB$3006,AB2689,$AQ$7:$AQ$3006,'RC'!$E$6)=0,"",COUNTIFS($M$7:$M$3006,"Concluída no prazo",$AB$7:$AB$3006,AB2689,$AQ$7:$AQ$3006,'RC'!$E$6)/COUNTIFS($AB$7:$AB$3006,AB2689,$AQ$7:$AQ$3006,'RC'!$E$6)))</f>
        <v/>
      </c>
      <c r="AD2689" s="48">
        <f>SUMIF($AQ$7:$AQ$3006,'RC'!$E$6,$J$7:$J$3006)+SUMIF($AQ$7:$AQ$3006,'RC'!$E$6,$L$7:$L$3006)</f>
        <v>21</v>
      </c>
      <c r="AF2689" s="48">
        <v>2.3179999999991801E-2</v>
      </c>
      <c r="AG2689" s="48">
        <f>IF(OR(AQ2689="",AQ2689&lt;&gt;'RC'!$E$6,AB2689&lt;&gt;'RC'!$D$21),0,1)</f>
        <v>0</v>
      </c>
      <c r="AH2689" s="48">
        <f t="shared" si="922"/>
        <v>2.3179999999991801E-2</v>
      </c>
      <c r="AI2689" s="48" t="str">
        <f t="shared" si="904"/>
        <v/>
      </c>
      <c r="AJ2689" s="48" t="str">
        <f t="shared" si="905"/>
        <v/>
      </c>
      <c r="AK2689" s="52" t="str">
        <f t="shared" si="906"/>
        <v/>
      </c>
      <c r="AL2689" s="52" t="str">
        <f t="shared" si="907"/>
        <v/>
      </c>
      <c r="AM2689" s="48" t="str">
        <f t="shared" si="908"/>
        <v/>
      </c>
      <c r="AN2689" s="48" t="str">
        <f t="shared" si="909"/>
        <v/>
      </c>
      <c r="AP2689" s="18" t="str">
        <f t="shared" si="910"/>
        <v/>
      </c>
      <c r="AQ2689" s="18" t="str">
        <f t="shared" si="911"/>
        <v/>
      </c>
      <c r="AR2689" s="18">
        <v>2.3179999999999999E-2</v>
      </c>
      <c r="AS2689" s="18">
        <f>IF(AF!$D$27="Todos",1,IF(M2689=AF!$D$27,1,0))</f>
        <v>1</v>
      </c>
      <c r="AT2689" s="53">
        <f>IF(AND(E2689=AF!$D$6,OR(LT!M2689=AF!$D$27,AF!$D$27="Todos"),OR(AP2689=AF!$E$8,AQ2689=AF!$E$8)),AR2689+AS2689,0)</f>
        <v>0</v>
      </c>
      <c r="AU2689" s="18" t="str">
        <f t="shared" si="912"/>
        <v/>
      </c>
      <c r="AV2689" s="54" t="str">
        <f t="shared" si="913"/>
        <v/>
      </c>
      <c r="AW2689" s="54" t="str">
        <f t="shared" si="914"/>
        <v/>
      </c>
      <c r="AX2689" s="18" t="str">
        <f t="shared" si="915"/>
        <v/>
      </c>
      <c r="AY2689" s="18" t="str">
        <f t="shared" si="916"/>
        <v/>
      </c>
      <c r="BA2689" s="18">
        <f>IF($E2689=AF!$D$6,IF($M2689="Concluída no prazo",2,IF($M2689="Concluída com atraso",1,0)),0)</f>
        <v>0</v>
      </c>
      <c r="BB2689" s="18">
        <f>IF($E2689=AF!$D$6,IF($M2689="Atrasada",2,IF($M2689="Concluída com atraso",1,0)),0)</f>
        <v>0</v>
      </c>
      <c r="BC2689" s="18">
        <v>2.683E-2</v>
      </c>
      <c r="BD2689" s="18">
        <f t="shared" si="923"/>
        <v>2.683E-2</v>
      </c>
      <c r="BE2689" s="18">
        <f t="shared" si="923"/>
        <v>2.683E-2</v>
      </c>
      <c r="BF2689" s="18" t="str">
        <f t="shared" si="917"/>
        <v/>
      </c>
      <c r="BN2689" s="18" t="str">
        <f t="shared" si="918"/>
        <v>s</v>
      </c>
    </row>
    <row r="2690" spans="3:66" ht="50.1" customHeight="1" thickTop="1" thickBot="1" x14ac:dyDescent="0.3">
      <c r="C2690" s="46"/>
      <c r="D2690" s="46"/>
      <c r="E2690" s="46"/>
      <c r="F2690" s="122"/>
      <c r="G2690" s="122"/>
      <c r="H2690" s="78" t="str">
        <f t="shared" si="919"/>
        <v/>
      </c>
      <c r="I2690" s="78" t="str">
        <f t="shared" si="920"/>
        <v/>
      </c>
      <c r="J2690" s="16"/>
      <c r="K2690" s="46" t="str">
        <f t="shared" si="921"/>
        <v/>
      </c>
      <c r="L2690" s="16"/>
      <c r="M2690" s="16"/>
      <c r="N2690" s="46"/>
      <c r="O2690" s="47" t="str">
        <f t="shared" si="924"/>
        <v/>
      </c>
      <c r="P2690" s="47"/>
      <c r="Q2690" s="48" t="str">
        <f>IFERROR(VLOOKUP(E2690,Funcionários!$C$8:$E$207,3,FALSE),"")</f>
        <v/>
      </c>
      <c r="R2690" s="47"/>
      <c r="S2690" s="49" t="str">
        <f t="shared" si="925"/>
        <v/>
      </c>
      <c r="T2690" s="49">
        <v>2.6839999999999999E-2</v>
      </c>
      <c r="U2690" s="48" t="str">
        <f>IF(Funcionários!C2691=0,"",Funcionários!C2691)</f>
        <v/>
      </c>
      <c r="V2690" s="50">
        <f>IF(U2690="",0,IF(COUNTIFS($E$7:$E$3006,U2690,$I$7:$I$3006,'RC'!$E$6)=0,0,COUNTIFS($M$7:$M$3006,"Concluída no prazo",$E$7:$E$3006,U2690,$I$7:$I$3006,'RC'!$E$6)/COUNTIFS($E$7:$E$3006,U2690,$I$7:$I$3006,'RC'!$E$6)))</f>
        <v>0</v>
      </c>
      <c r="W2690" s="49">
        <f>SUMIFS($J$7:$J$3006,$E$7:$E$3006,U2690,$I$7:$I$3006,'RC'!$E$6)+SUMIFS($L$7:$L$3006,$E$7:$E$3006,U2690,$I$7:$I$3006,'RC'!$E$6)</f>
        <v>0</v>
      </c>
      <c r="X2690" s="48">
        <f>COUNTIFS($E$7:$E$3006,U2690,$I$7:$I$3006,'RC'!$E$6)</f>
        <v>0</v>
      </c>
      <c r="Y2690" s="48"/>
      <c r="Z2690" s="51" t="str">
        <f>IF(AQ2690='RC'!$E$6,AC2690*1000+AD2690,"")</f>
        <v/>
      </c>
      <c r="AA2690" s="51" t="str">
        <f>IF(AB2690="","",IF(AQ2690='RC'!$E$6,AC2690*1000-AD2690,""))</f>
        <v/>
      </c>
      <c r="AB2690" s="48" t="str">
        <f>IFERROR(VLOOKUP(E2690,Funcionários!$C$8:$E$207,3,FALSE),"")</f>
        <v/>
      </c>
      <c r="AC2690" s="50" t="str">
        <f>IF(AB2690="","",IF(COUNTIFS($AB$7:$AB$3006,AB2690,$AQ$7:$AQ$3006,'RC'!$E$6)=0,"",COUNTIFS($M$7:$M$3006,"Concluída no prazo",$AB$7:$AB$3006,AB2690,$AQ$7:$AQ$3006,'RC'!$E$6)/COUNTIFS($AB$7:$AB$3006,AB2690,$AQ$7:$AQ$3006,'RC'!$E$6)))</f>
        <v/>
      </c>
      <c r="AD2690" s="48">
        <f>SUMIF($AQ$7:$AQ$3006,'RC'!$E$6,$J$7:$J$3006)+SUMIF($AQ$7:$AQ$3006,'RC'!$E$6,$L$7:$L$3006)</f>
        <v>21</v>
      </c>
      <c r="AF2690" s="48">
        <v>2.3169999999991801E-2</v>
      </c>
      <c r="AG2690" s="48">
        <f>IF(OR(AQ2690="",AQ2690&lt;&gt;'RC'!$E$6,AB2690&lt;&gt;'RC'!$D$21),0,1)</f>
        <v>0</v>
      </c>
      <c r="AH2690" s="48">
        <f t="shared" si="922"/>
        <v>2.3169999999991801E-2</v>
      </c>
      <c r="AI2690" s="48" t="str">
        <f t="shared" si="904"/>
        <v/>
      </c>
      <c r="AJ2690" s="48" t="str">
        <f t="shared" si="905"/>
        <v/>
      </c>
      <c r="AK2690" s="52" t="str">
        <f t="shared" si="906"/>
        <v/>
      </c>
      <c r="AL2690" s="52" t="str">
        <f t="shared" si="907"/>
        <v/>
      </c>
      <c r="AM2690" s="48" t="str">
        <f t="shared" si="908"/>
        <v/>
      </c>
      <c r="AN2690" s="48" t="str">
        <f t="shared" si="909"/>
        <v/>
      </c>
      <c r="AP2690" s="18" t="str">
        <f t="shared" si="910"/>
        <v/>
      </c>
      <c r="AQ2690" s="18" t="str">
        <f t="shared" si="911"/>
        <v/>
      </c>
      <c r="AR2690" s="18">
        <v>2.317E-2</v>
      </c>
      <c r="AS2690" s="18">
        <f>IF(AF!$D$27="Todos",1,IF(M2690=AF!$D$27,1,0))</f>
        <v>1</v>
      </c>
      <c r="AT2690" s="53">
        <f>IF(AND(E2690=AF!$D$6,OR(LT!M2690=AF!$D$27,AF!$D$27="Todos"),OR(AP2690=AF!$E$8,AQ2690=AF!$E$8)),AR2690+AS2690,0)</f>
        <v>0</v>
      </c>
      <c r="AU2690" s="18" t="str">
        <f t="shared" si="912"/>
        <v/>
      </c>
      <c r="AV2690" s="54" t="str">
        <f t="shared" si="913"/>
        <v/>
      </c>
      <c r="AW2690" s="54" t="str">
        <f t="shared" si="914"/>
        <v/>
      </c>
      <c r="AX2690" s="18" t="str">
        <f t="shared" si="915"/>
        <v/>
      </c>
      <c r="AY2690" s="18" t="str">
        <f t="shared" si="916"/>
        <v/>
      </c>
      <c r="BA2690" s="18">
        <f>IF($E2690=AF!$D$6,IF($M2690="Concluída no prazo",2,IF($M2690="Concluída com atraso",1,0)),0)</f>
        <v>0</v>
      </c>
      <c r="BB2690" s="18">
        <f>IF($E2690=AF!$D$6,IF($M2690="Atrasada",2,IF($M2690="Concluída com atraso",1,0)),0)</f>
        <v>0</v>
      </c>
      <c r="BC2690" s="18">
        <v>2.6839999999999999E-2</v>
      </c>
      <c r="BD2690" s="18">
        <f t="shared" si="923"/>
        <v>2.6839999999999999E-2</v>
      </c>
      <c r="BE2690" s="18">
        <f t="shared" si="923"/>
        <v>2.6839999999999999E-2</v>
      </c>
      <c r="BF2690" s="18" t="str">
        <f t="shared" si="917"/>
        <v/>
      </c>
      <c r="BN2690" s="18" t="str">
        <f t="shared" si="918"/>
        <v>s</v>
      </c>
    </row>
    <row r="2691" spans="3:66" ht="50.1" customHeight="1" thickTop="1" thickBot="1" x14ac:dyDescent="0.3">
      <c r="C2691" s="46"/>
      <c r="D2691" s="46"/>
      <c r="E2691" s="46"/>
      <c r="F2691" s="122"/>
      <c r="G2691" s="122"/>
      <c r="H2691" s="78" t="str">
        <f t="shared" si="919"/>
        <v/>
      </c>
      <c r="I2691" s="78" t="str">
        <f t="shared" si="920"/>
        <v/>
      </c>
      <c r="J2691" s="16"/>
      <c r="K2691" s="46" t="str">
        <f t="shared" si="921"/>
        <v/>
      </c>
      <c r="L2691" s="16"/>
      <c r="M2691" s="16"/>
      <c r="N2691" s="46"/>
      <c r="O2691" s="47" t="str">
        <f t="shared" si="924"/>
        <v/>
      </c>
      <c r="P2691" s="47"/>
      <c r="Q2691" s="48" t="str">
        <f>IFERROR(VLOOKUP(E2691,Funcionários!$C$8:$E$207,3,FALSE),"")</f>
        <v/>
      </c>
      <c r="R2691" s="47"/>
      <c r="S2691" s="49" t="str">
        <f t="shared" si="925"/>
        <v/>
      </c>
      <c r="T2691" s="49">
        <v>2.6849999999999999E-2</v>
      </c>
      <c r="U2691" s="48" t="str">
        <f>IF(Funcionários!C2692=0,"",Funcionários!C2692)</f>
        <v/>
      </c>
      <c r="V2691" s="50">
        <f>IF(U2691="",0,IF(COUNTIFS($E$7:$E$3006,U2691,$I$7:$I$3006,'RC'!$E$6)=0,0,COUNTIFS($M$7:$M$3006,"Concluída no prazo",$E$7:$E$3006,U2691,$I$7:$I$3006,'RC'!$E$6)/COUNTIFS($E$7:$E$3006,U2691,$I$7:$I$3006,'RC'!$E$6)))</f>
        <v>0</v>
      </c>
      <c r="W2691" s="49">
        <f>SUMIFS($J$7:$J$3006,$E$7:$E$3006,U2691,$I$7:$I$3006,'RC'!$E$6)+SUMIFS($L$7:$L$3006,$E$7:$E$3006,U2691,$I$7:$I$3006,'RC'!$E$6)</f>
        <v>0</v>
      </c>
      <c r="X2691" s="48">
        <f>COUNTIFS($E$7:$E$3006,U2691,$I$7:$I$3006,'RC'!$E$6)</f>
        <v>0</v>
      </c>
      <c r="Y2691" s="48"/>
      <c r="Z2691" s="51" t="str">
        <f>IF(AQ2691='RC'!$E$6,AC2691*1000+AD2691,"")</f>
        <v/>
      </c>
      <c r="AA2691" s="51" t="str">
        <f>IF(AB2691="","",IF(AQ2691='RC'!$E$6,AC2691*1000-AD2691,""))</f>
        <v/>
      </c>
      <c r="AB2691" s="48" t="str">
        <f>IFERROR(VLOOKUP(E2691,Funcionários!$C$8:$E$207,3,FALSE),"")</f>
        <v/>
      </c>
      <c r="AC2691" s="50" t="str">
        <f>IF(AB2691="","",IF(COUNTIFS($AB$7:$AB$3006,AB2691,$AQ$7:$AQ$3006,'RC'!$E$6)=0,"",COUNTIFS($M$7:$M$3006,"Concluída no prazo",$AB$7:$AB$3006,AB2691,$AQ$7:$AQ$3006,'RC'!$E$6)/COUNTIFS($AB$7:$AB$3006,AB2691,$AQ$7:$AQ$3006,'RC'!$E$6)))</f>
        <v/>
      </c>
      <c r="AD2691" s="48">
        <f>SUMIF($AQ$7:$AQ$3006,'RC'!$E$6,$J$7:$J$3006)+SUMIF($AQ$7:$AQ$3006,'RC'!$E$6,$L$7:$L$3006)</f>
        <v>21</v>
      </c>
      <c r="AF2691" s="48">
        <v>2.3159999999991802E-2</v>
      </c>
      <c r="AG2691" s="48">
        <f>IF(OR(AQ2691="",AQ2691&lt;&gt;'RC'!$E$6,AB2691&lt;&gt;'RC'!$D$21),0,1)</f>
        <v>0</v>
      </c>
      <c r="AH2691" s="48">
        <f t="shared" si="922"/>
        <v>2.3159999999991802E-2</v>
      </c>
      <c r="AI2691" s="48" t="str">
        <f t="shared" si="904"/>
        <v/>
      </c>
      <c r="AJ2691" s="48" t="str">
        <f t="shared" si="905"/>
        <v/>
      </c>
      <c r="AK2691" s="52" t="str">
        <f t="shared" si="906"/>
        <v/>
      </c>
      <c r="AL2691" s="52" t="str">
        <f t="shared" si="907"/>
        <v/>
      </c>
      <c r="AM2691" s="48" t="str">
        <f t="shared" si="908"/>
        <v/>
      </c>
      <c r="AN2691" s="48" t="str">
        <f t="shared" si="909"/>
        <v/>
      </c>
      <c r="AP2691" s="18" t="str">
        <f t="shared" si="910"/>
        <v/>
      </c>
      <c r="AQ2691" s="18" t="str">
        <f t="shared" si="911"/>
        <v/>
      </c>
      <c r="AR2691" s="18">
        <v>2.316E-2</v>
      </c>
      <c r="AS2691" s="18">
        <f>IF(AF!$D$27="Todos",1,IF(M2691=AF!$D$27,1,0))</f>
        <v>1</v>
      </c>
      <c r="AT2691" s="53">
        <f>IF(AND(E2691=AF!$D$6,OR(LT!M2691=AF!$D$27,AF!$D$27="Todos"),OR(AP2691=AF!$E$8,AQ2691=AF!$E$8)),AR2691+AS2691,0)</f>
        <v>0</v>
      </c>
      <c r="AU2691" s="18" t="str">
        <f t="shared" si="912"/>
        <v/>
      </c>
      <c r="AV2691" s="54" t="str">
        <f t="shared" si="913"/>
        <v/>
      </c>
      <c r="AW2691" s="54" t="str">
        <f t="shared" si="914"/>
        <v/>
      </c>
      <c r="AX2691" s="18" t="str">
        <f t="shared" si="915"/>
        <v/>
      </c>
      <c r="AY2691" s="18" t="str">
        <f t="shared" si="916"/>
        <v/>
      </c>
      <c r="BA2691" s="18">
        <f>IF($E2691=AF!$D$6,IF($M2691="Concluída no prazo",2,IF($M2691="Concluída com atraso",1,0)),0)</f>
        <v>0</v>
      </c>
      <c r="BB2691" s="18">
        <f>IF($E2691=AF!$D$6,IF($M2691="Atrasada",2,IF($M2691="Concluída com atraso",1,0)),0)</f>
        <v>0</v>
      </c>
      <c r="BC2691" s="18">
        <v>2.6849999999999999E-2</v>
      </c>
      <c r="BD2691" s="18">
        <f t="shared" si="923"/>
        <v>2.6849999999999999E-2</v>
      </c>
      <c r="BE2691" s="18">
        <f t="shared" si="923"/>
        <v>2.6849999999999999E-2</v>
      </c>
      <c r="BF2691" s="18" t="str">
        <f t="shared" si="917"/>
        <v/>
      </c>
      <c r="BN2691" s="18" t="str">
        <f t="shared" si="918"/>
        <v>s</v>
      </c>
    </row>
    <row r="2692" spans="3:66" ht="50.1" customHeight="1" thickTop="1" thickBot="1" x14ac:dyDescent="0.3">
      <c r="C2692" s="46"/>
      <c r="D2692" s="46"/>
      <c r="E2692" s="46"/>
      <c r="F2692" s="122"/>
      <c r="G2692" s="122"/>
      <c r="H2692" s="78" t="str">
        <f t="shared" si="919"/>
        <v/>
      </c>
      <c r="I2692" s="78" t="str">
        <f t="shared" si="920"/>
        <v/>
      </c>
      <c r="J2692" s="16"/>
      <c r="K2692" s="46" t="str">
        <f t="shared" si="921"/>
        <v/>
      </c>
      <c r="L2692" s="16"/>
      <c r="M2692" s="16"/>
      <c r="N2692" s="46"/>
      <c r="O2692" s="47" t="str">
        <f t="shared" si="924"/>
        <v/>
      </c>
      <c r="P2692" s="47"/>
      <c r="Q2692" s="48" t="str">
        <f>IFERROR(VLOOKUP(E2692,Funcionários!$C$8:$E$207,3,FALSE),"")</f>
        <v/>
      </c>
      <c r="R2692" s="47"/>
      <c r="S2692" s="49" t="str">
        <f t="shared" si="925"/>
        <v/>
      </c>
      <c r="T2692" s="49">
        <v>2.6859999999999998E-2</v>
      </c>
      <c r="U2692" s="48" t="str">
        <f>IF(Funcionários!C2693=0,"",Funcionários!C2693)</f>
        <v/>
      </c>
      <c r="V2692" s="50">
        <f>IF(U2692="",0,IF(COUNTIFS($E$7:$E$3006,U2692,$I$7:$I$3006,'RC'!$E$6)=0,0,COUNTIFS($M$7:$M$3006,"Concluída no prazo",$E$7:$E$3006,U2692,$I$7:$I$3006,'RC'!$E$6)/COUNTIFS($E$7:$E$3006,U2692,$I$7:$I$3006,'RC'!$E$6)))</f>
        <v>0</v>
      </c>
      <c r="W2692" s="49">
        <f>SUMIFS($J$7:$J$3006,$E$7:$E$3006,U2692,$I$7:$I$3006,'RC'!$E$6)+SUMIFS($L$7:$L$3006,$E$7:$E$3006,U2692,$I$7:$I$3006,'RC'!$E$6)</f>
        <v>0</v>
      </c>
      <c r="X2692" s="48">
        <f>COUNTIFS($E$7:$E$3006,U2692,$I$7:$I$3006,'RC'!$E$6)</f>
        <v>0</v>
      </c>
      <c r="Y2692" s="48"/>
      <c r="Z2692" s="51" t="str">
        <f>IF(AQ2692='RC'!$E$6,AC2692*1000+AD2692,"")</f>
        <v/>
      </c>
      <c r="AA2692" s="51" t="str">
        <f>IF(AB2692="","",IF(AQ2692='RC'!$E$6,AC2692*1000-AD2692,""))</f>
        <v/>
      </c>
      <c r="AB2692" s="48" t="str">
        <f>IFERROR(VLOOKUP(E2692,Funcionários!$C$8:$E$207,3,FALSE),"")</f>
        <v/>
      </c>
      <c r="AC2692" s="50" t="str">
        <f>IF(AB2692="","",IF(COUNTIFS($AB$7:$AB$3006,AB2692,$AQ$7:$AQ$3006,'RC'!$E$6)=0,"",COUNTIFS($M$7:$M$3006,"Concluída no prazo",$AB$7:$AB$3006,AB2692,$AQ$7:$AQ$3006,'RC'!$E$6)/COUNTIFS($AB$7:$AB$3006,AB2692,$AQ$7:$AQ$3006,'RC'!$E$6)))</f>
        <v/>
      </c>
      <c r="AD2692" s="48">
        <f>SUMIF($AQ$7:$AQ$3006,'RC'!$E$6,$J$7:$J$3006)+SUMIF($AQ$7:$AQ$3006,'RC'!$E$6,$L$7:$L$3006)</f>
        <v>21</v>
      </c>
      <c r="AF2692" s="48">
        <v>2.3149999999991799E-2</v>
      </c>
      <c r="AG2692" s="48">
        <f>IF(OR(AQ2692="",AQ2692&lt;&gt;'RC'!$E$6,AB2692&lt;&gt;'RC'!$D$21),0,1)</f>
        <v>0</v>
      </c>
      <c r="AH2692" s="48">
        <f t="shared" si="922"/>
        <v>2.3149999999991799E-2</v>
      </c>
      <c r="AI2692" s="48" t="str">
        <f t="shared" si="904"/>
        <v/>
      </c>
      <c r="AJ2692" s="48" t="str">
        <f t="shared" si="905"/>
        <v/>
      </c>
      <c r="AK2692" s="52" t="str">
        <f t="shared" si="906"/>
        <v/>
      </c>
      <c r="AL2692" s="52" t="str">
        <f t="shared" si="907"/>
        <v/>
      </c>
      <c r="AM2692" s="48" t="str">
        <f t="shared" si="908"/>
        <v/>
      </c>
      <c r="AN2692" s="48" t="str">
        <f t="shared" si="909"/>
        <v/>
      </c>
      <c r="AP2692" s="18" t="str">
        <f t="shared" si="910"/>
        <v/>
      </c>
      <c r="AQ2692" s="18" t="str">
        <f t="shared" si="911"/>
        <v/>
      </c>
      <c r="AR2692" s="18">
        <v>2.315E-2</v>
      </c>
      <c r="AS2692" s="18">
        <f>IF(AF!$D$27="Todos",1,IF(M2692=AF!$D$27,1,0))</f>
        <v>1</v>
      </c>
      <c r="AT2692" s="53">
        <f>IF(AND(E2692=AF!$D$6,OR(LT!M2692=AF!$D$27,AF!$D$27="Todos"),OR(AP2692=AF!$E$8,AQ2692=AF!$E$8)),AR2692+AS2692,0)</f>
        <v>0</v>
      </c>
      <c r="AU2692" s="18" t="str">
        <f t="shared" si="912"/>
        <v/>
      </c>
      <c r="AV2692" s="54" t="str">
        <f t="shared" si="913"/>
        <v/>
      </c>
      <c r="AW2692" s="54" t="str">
        <f t="shared" si="914"/>
        <v/>
      </c>
      <c r="AX2692" s="18" t="str">
        <f t="shared" si="915"/>
        <v/>
      </c>
      <c r="AY2692" s="18" t="str">
        <f t="shared" si="916"/>
        <v/>
      </c>
      <c r="BA2692" s="18">
        <f>IF($E2692=AF!$D$6,IF($M2692="Concluída no prazo",2,IF($M2692="Concluída com atraso",1,0)),0)</f>
        <v>0</v>
      </c>
      <c r="BB2692" s="18">
        <f>IF($E2692=AF!$D$6,IF($M2692="Atrasada",2,IF($M2692="Concluída com atraso",1,0)),0)</f>
        <v>0</v>
      </c>
      <c r="BC2692" s="18">
        <v>2.6859999999999998E-2</v>
      </c>
      <c r="BD2692" s="18">
        <f t="shared" si="923"/>
        <v>2.6859999999999998E-2</v>
      </c>
      <c r="BE2692" s="18">
        <f t="shared" si="923"/>
        <v>2.6859999999999998E-2</v>
      </c>
      <c r="BF2692" s="18" t="str">
        <f t="shared" si="917"/>
        <v/>
      </c>
      <c r="BN2692" s="18" t="str">
        <f t="shared" si="918"/>
        <v>s</v>
      </c>
    </row>
    <row r="2693" spans="3:66" ht="50.1" customHeight="1" thickTop="1" thickBot="1" x14ac:dyDescent="0.3">
      <c r="C2693" s="46"/>
      <c r="D2693" s="46"/>
      <c r="E2693" s="46"/>
      <c r="F2693" s="122"/>
      <c r="G2693" s="122"/>
      <c r="H2693" s="78" t="str">
        <f t="shared" si="919"/>
        <v/>
      </c>
      <c r="I2693" s="78" t="str">
        <f t="shared" si="920"/>
        <v/>
      </c>
      <c r="J2693" s="16"/>
      <c r="K2693" s="46" t="str">
        <f t="shared" si="921"/>
        <v/>
      </c>
      <c r="L2693" s="16"/>
      <c r="M2693" s="16"/>
      <c r="N2693" s="46"/>
      <c r="O2693" s="47" t="str">
        <f t="shared" si="924"/>
        <v/>
      </c>
      <c r="P2693" s="47"/>
      <c r="Q2693" s="48" t="str">
        <f>IFERROR(VLOOKUP(E2693,Funcionários!$C$8:$E$207,3,FALSE),"")</f>
        <v/>
      </c>
      <c r="R2693" s="47"/>
      <c r="S2693" s="49" t="str">
        <f t="shared" si="925"/>
        <v/>
      </c>
      <c r="T2693" s="49">
        <v>2.6870000000000002E-2</v>
      </c>
      <c r="U2693" s="48" t="str">
        <f>IF(Funcionários!C2694=0,"",Funcionários!C2694)</f>
        <v/>
      </c>
      <c r="V2693" s="50">
        <f>IF(U2693="",0,IF(COUNTIFS($E$7:$E$3006,U2693,$I$7:$I$3006,'RC'!$E$6)=0,0,COUNTIFS($M$7:$M$3006,"Concluída no prazo",$E$7:$E$3006,U2693,$I$7:$I$3006,'RC'!$E$6)/COUNTIFS($E$7:$E$3006,U2693,$I$7:$I$3006,'RC'!$E$6)))</f>
        <v>0</v>
      </c>
      <c r="W2693" s="49">
        <f>SUMIFS($J$7:$J$3006,$E$7:$E$3006,U2693,$I$7:$I$3006,'RC'!$E$6)+SUMIFS($L$7:$L$3006,$E$7:$E$3006,U2693,$I$7:$I$3006,'RC'!$E$6)</f>
        <v>0</v>
      </c>
      <c r="X2693" s="48">
        <f>COUNTIFS($E$7:$E$3006,U2693,$I$7:$I$3006,'RC'!$E$6)</f>
        <v>0</v>
      </c>
      <c r="Y2693" s="48"/>
      <c r="Z2693" s="51" t="str">
        <f>IF(AQ2693='RC'!$E$6,AC2693*1000+AD2693,"")</f>
        <v/>
      </c>
      <c r="AA2693" s="51" t="str">
        <f>IF(AB2693="","",IF(AQ2693='RC'!$E$6,AC2693*1000-AD2693,""))</f>
        <v/>
      </c>
      <c r="AB2693" s="48" t="str">
        <f>IFERROR(VLOOKUP(E2693,Funcionários!$C$8:$E$207,3,FALSE),"")</f>
        <v/>
      </c>
      <c r="AC2693" s="50" t="str">
        <f>IF(AB2693="","",IF(COUNTIFS($AB$7:$AB$3006,AB2693,$AQ$7:$AQ$3006,'RC'!$E$6)=0,"",COUNTIFS($M$7:$M$3006,"Concluída no prazo",$AB$7:$AB$3006,AB2693,$AQ$7:$AQ$3006,'RC'!$E$6)/COUNTIFS($AB$7:$AB$3006,AB2693,$AQ$7:$AQ$3006,'RC'!$E$6)))</f>
        <v/>
      </c>
      <c r="AD2693" s="48">
        <f>SUMIF($AQ$7:$AQ$3006,'RC'!$E$6,$J$7:$J$3006)+SUMIF($AQ$7:$AQ$3006,'RC'!$E$6,$L$7:$L$3006)</f>
        <v>21</v>
      </c>
      <c r="AF2693" s="48">
        <v>2.3139999999991799E-2</v>
      </c>
      <c r="AG2693" s="48">
        <f>IF(OR(AQ2693="",AQ2693&lt;&gt;'RC'!$E$6,AB2693&lt;&gt;'RC'!$D$21),0,1)</f>
        <v>0</v>
      </c>
      <c r="AH2693" s="48">
        <f t="shared" si="922"/>
        <v>2.3139999999991799E-2</v>
      </c>
      <c r="AI2693" s="48" t="str">
        <f t="shared" si="904"/>
        <v/>
      </c>
      <c r="AJ2693" s="48" t="str">
        <f t="shared" si="905"/>
        <v/>
      </c>
      <c r="AK2693" s="52" t="str">
        <f t="shared" si="906"/>
        <v/>
      </c>
      <c r="AL2693" s="52" t="str">
        <f t="shared" si="907"/>
        <v/>
      </c>
      <c r="AM2693" s="48" t="str">
        <f t="shared" si="908"/>
        <v/>
      </c>
      <c r="AN2693" s="48" t="str">
        <f t="shared" si="909"/>
        <v/>
      </c>
      <c r="AP2693" s="18" t="str">
        <f t="shared" si="910"/>
        <v/>
      </c>
      <c r="AQ2693" s="18" t="str">
        <f t="shared" si="911"/>
        <v/>
      </c>
      <c r="AR2693" s="18">
        <v>2.3140000000000001E-2</v>
      </c>
      <c r="AS2693" s="18">
        <f>IF(AF!$D$27="Todos",1,IF(M2693=AF!$D$27,1,0))</f>
        <v>1</v>
      </c>
      <c r="AT2693" s="53">
        <f>IF(AND(E2693=AF!$D$6,OR(LT!M2693=AF!$D$27,AF!$D$27="Todos"),OR(AP2693=AF!$E$8,AQ2693=AF!$E$8)),AR2693+AS2693,0)</f>
        <v>0</v>
      </c>
      <c r="AU2693" s="18" t="str">
        <f t="shared" si="912"/>
        <v/>
      </c>
      <c r="AV2693" s="54" t="str">
        <f t="shared" si="913"/>
        <v/>
      </c>
      <c r="AW2693" s="54" t="str">
        <f t="shared" si="914"/>
        <v/>
      </c>
      <c r="AX2693" s="18" t="str">
        <f t="shared" si="915"/>
        <v/>
      </c>
      <c r="AY2693" s="18" t="str">
        <f t="shared" si="916"/>
        <v/>
      </c>
      <c r="BA2693" s="18">
        <f>IF($E2693=AF!$D$6,IF($M2693="Concluída no prazo",2,IF($M2693="Concluída com atraso",1,0)),0)</f>
        <v>0</v>
      </c>
      <c r="BB2693" s="18">
        <f>IF($E2693=AF!$D$6,IF($M2693="Atrasada",2,IF($M2693="Concluída com atraso",1,0)),0)</f>
        <v>0</v>
      </c>
      <c r="BC2693" s="18">
        <v>2.6870000000000002E-2</v>
      </c>
      <c r="BD2693" s="18">
        <f t="shared" si="923"/>
        <v>2.6870000000000002E-2</v>
      </c>
      <c r="BE2693" s="18">
        <f t="shared" si="923"/>
        <v>2.6870000000000002E-2</v>
      </c>
      <c r="BF2693" s="18" t="str">
        <f t="shared" si="917"/>
        <v/>
      </c>
      <c r="BN2693" s="18" t="str">
        <f t="shared" si="918"/>
        <v>s</v>
      </c>
    </row>
    <row r="2694" spans="3:66" ht="50.1" customHeight="1" thickTop="1" thickBot="1" x14ac:dyDescent="0.3">
      <c r="C2694" s="46"/>
      <c r="D2694" s="46"/>
      <c r="E2694" s="46"/>
      <c r="F2694" s="122"/>
      <c r="G2694" s="122"/>
      <c r="H2694" s="78" t="str">
        <f t="shared" si="919"/>
        <v/>
      </c>
      <c r="I2694" s="78" t="str">
        <f t="shared" si="920"/>
        <v/>
      </c>
      <c r="J2694" s="16"/>
      <c r="K2694" s="46" t="str">
        <f t="shared" si="921"/>
        <v/>
      </c>
      <c r="L2694" s="16"/>
      <c r="M2694" s="16"/>
      <c r="N2694" s="46"/>
      <c r="O2694" s="47" t="str">
        <f t="shared" si="924"/>
        <v/>
      </c>
      <c r="P2694" s="47"/>
      <c r="Q2694" s="48" t="str">
        <f>IFERROR(VLOOKUP(E2694,Funcionários!$C$8:$E$207,3,FALSE),"")</f>
        <v/>
      </c>
      <c r="R2694" s="47"/>
      <c r="S2694" s="49" t="str">
        <f t="shared" si="925"/>
        <v/>
      </c>
      <c r="T2694" s="49">
        <v>2.6880000000000001E-2</v>
      </c>
      <c r="U2694" s="48" t="str">
        <f>IF(Funcionários!C2695=0,"",Funcionários!C2695)</f>
        <v/>
      </c>
      <c r="V2694" s="50">
        <f>IF(U2694="",0,IF(COUNTIFS($E$7:$E$3006,U2694,$I$7:$I$3006,'RC'!$E$6)=0,0,COUNTIFS($M$7:$M$3006,"Concluída no prazo",$E$7:$E$3006,U2694,$I$7:$I$3006,'RC'!$E$6)/COUNTIFS($E$7:$E$3006,U2694,$I$7:$I$3006,'RC'!$E$6)))</f>
        <v>0</v>
      </c>
      <c r="W2694" s="49">
        <f>SUMIFS($J$7:$J$3006,$E$7:$E$3006,U2694,$I$7:$I$3006,'RC'!$E$6)+SUMIFS($L$7:$L$3006,$E$7:$E$3006,U2694,$I$7:$I$3006,'RC'!$E$6)</f>
        <v>0</v>
      </c>
      <c r="X2694" s="48">
        <f>COUNTIFS($E$7:$E$3006,U2694,$I$7:$I$3006,'RC'!$E$6)</f>
        <v>0</v>
      </c>
      <c r="Y2694" s="48"/>
      <c r="Z2694" s="51" t="str">
        <f>IF(AQ2694='RC'!$E$6,AC2694*1000+AD2694,"")</f>
        <v/>
      </c>
      <c r="AA2694" s="51" t="str">
        <f>IF(AB2694="","",IF(AQ2694='RC'!$E$6,AC2694*1000-AD2694,""))</f>
        <v/>
      </c>
      <c r="AB2694" s="48" t="str">
        <f>IFERROR(VLOOKUP(E2694,Funcionários!$C$8:$E$207,3,FALSE),"")</f>
        <v/>
      </c>
      <c r="AC2694" s="50" t="str">
        <f>IF(AB2694="","",IF(COUNTIFS($AB$7:$AB$3006,AB2694,$AQ$7:$AQ$3006,'RC'!$E$6)=0,"",COUNTIFS($M$7:$M$3006,"Concluída no prazo",$AB$7:$AB$3006,AB2694,$AQ$7:$AQ$3006,'RC'!$E$6)/COUNTIFS($AB$7:$AB$3006,AB2694,$AQ$7:$AQ$3006,'RC'!$E$6)))</f>
        <v/>
      </c>
      <c r="AD2694" s="48">
        <f>SUMIF($AQ$7:$AQ$3006,'RC'!$E$6,$J$7:$J$3006)+SUMIF($AQ$7:$AQ$3006,'RC'!$E$6,$L$7:$L$3006)</f>
        <v>21</v>
      </c>
      <c r="AF2694" s="48">
        <v>2.3129999999991799E-2</v>
      </c>
      <c r="AG2694" s="48">
        <f>IF(OR(AQ2694="",AQ2694&lt;&gt;'RC'!$E$6,AB2694&lt;&gt;'RC'!$D$21),0,1)</f>
        <v>0</v>
      </c>
      <c r="AH2694" s="48">
        <f t="shared" si="922"/>
        <v>2.3129999999991799E-2</v>
      </c>
      <c r="AI2694" s="48" t="str">
        <f t="shared" si="904"/>
        <v/>
      </c>
      <c r="AJ2694" s="48" t="str">
        <f t="shared" si="905"/>
        <v/>
      </c>
      <c r="AK2694" s="52" t="str">
        <f t="shared" si="906"/>
        <v/>
      </c>
      <c r="AL2694" s="52" t="str">
        <f t="shared" si="907"/>
        <v/>
      </c>
      <c r="AM2694" s="48" t="str">
        <f t="shared" si="908"/>
        <v/>
      </c>
      <c r="AN2694" s="48" t="str">
        <f t="shared" si="909"/>
        <v/>
      </c>
      <c r="AP2694" s="18" t="str">
        <f t="shared" si="910"/>
        <v/>
      </c>
      <c r="AQ2694" s="18" t="str">
        <f t="shared" si="911"/>
        <v/>
      </c>
      <c r="AR2694" s="18">
        <v>2.3130000000000001E-2</v>
      </c>
      <c r="AS2694" s="18">
        <f>IF(AF!$D$27="Todos",1,IF(M2694=AF!$D$27,1,0))</f>
        <v>1</v>
      </c>
      <c r="AT2694" s="53">
        <f>IF(AND(E2694=AF!$D$6,OR(LT!M2694=AF!$D$27,AF!$D$27="Todos"),OR(AP2694=AF!$E$8,AQ2694=AF!$E$8)),AR2694+AS2694,0)</f>
        <v>0</v>
      </c>
      <c r="AU2694" s="18" t="str">
        <f t="shared" si="912"/>
        <v/>
      </c>
      <c r="AV2694" s="54" t="str">
        <f t="shared" si="913"/>
        <v/>
      </c>
      <c r="AW2694" s="54" t="str">
        <f t="shared" si="914"/>
        <v/>
      </c>
      <c r="AX2694" s="18" t="str">
        <f t="shared" si="915"/>
        <v/>
      </c>
      <c r="AY2694" s="18" t="str">
        <f t="shared" si="916"/>
        <v/>
      </c>
      <c r="BA2694" s="18">
        <f>IF($E2694=AF!$D$6,IF($M2694="Concluída no prazo",2,IF($M2694="Concluída com atraso",1,0)),0)</f>
        <v>0</v>
      </c>
      <c r="BB2694" s="18">
        <f>IF($E2694=AF!$D$6,IF($M2694="Atrasada",2,IF($M2694="Concluída com atraso",1,0)),0)</f>
        <v>0</v>
      </c>
      <c r="BC2694" s="18">
        <v>2.6880000000000001E-2</v>
      </c>
      <c r="BD2694" s="18">
        <f t="shared" si="923"/>
        <v>2.6880000000000001E-2</v>
      </c>
      <c r="BE2694" s="18">
        <f t="shared" si="923"/>
        <v>2.6880000000000001E-2</v>
      </c>
      <c r="BF2694" s="18" t="str">
        <f t="shared" si="917"/>
        <v/>
      </c>
      <c r="BN2694" s="18" t="str">
        <f t="shared" si="918"/>
        <v>s</v>
      </c>
    </row>
    <row r="2695" spans="3:66" ht="50.1" customHeight="1" thickTop="1" thickBot="1" x14ac:dyDescent="0.3">
      <c r="C2695" s="46"/>
      <c r="D2695" s="46"/>
      <c r="E2695" s="46"/>
      <c r="F2695" s="122"/>
      <c r="G2695" s="122"/>
      <c r="H2695" s="78" t="str">
        <f t="shared" si="919"/>
        <v/>
      </c>
      <c r="I2695" s="78" t="str">
        <f t="shared" si="920"/>
        <v/>
      </c>
      <c r="J2695" s="16"/>
      <c r="K2695" s="46" t="str">
        <f t="shared" si="921"/>
        <v/>
      </c>
      <c r="L2695" s="16"/>
      <c r="M2695" s="16"/>
      <c r="N2695" s="46"/>
      <c r="O2695" s="47" t="str">
        <f t="shared" si="924"/>
        <v/>
      </c>
      <c r="P2695" s="47"/>
      <c r="Q2695" s="48" t="str">
        <f>IFERROR(VLOOKUP(E2695,Funcionários!$C$8:$E$207,3,FALSE),"")</f>
        <v/>
      </c>
      <c r="R2695" s="47"/>
      <c r="S2695" s="49" t="str">
        <f t="shared" si="925"/>
        <v/>
      </c>
      <c r="T2695" s="49">
        <v>2.6890000000000001E-2</v>
      </c>
      <c r="U2695" s="48" t="str">
        <f>IF(Funcionários!C2696=0,"",Funcionários!C2696)</f>
        <v/>
      </c>
      <c r="V2695" s="50">
        <f>IF(U2695="",0,IF(COUNTIFS($E$7:$E$3006,U2695,$I$7:$I$3006,'RC'!$E$6)=0,0,COUNTIFS($M$7:$M$3006,"Concluída no prazo",$E$7:$E$3006,U2695,$I$7:$I$3006,'RC'!$E$6)/COUNTIFS($E$7:$E$3006,U2695,$I$7:$I$3006,'RC'!$E$6)))</f>
        <v>0</v>
      </c>
      <c r="W2695" s="49">
        <f>SUMIFS($J$7:$J$3006,$E$7:$E$3006,U2695,$I$7:$I$3006,'RC'!$E$6)+SUMIFS($L$7:$L$3006,$E$7:$E$3006,U2695,$I$7:$I$3006,'RC'!$E$6)</f>
        <v>0</v>
      </c>
      <c r="X2695" s="48">
        <f>COUNTIFS($E$7:$E$3006,U2695,$I$7:$I$3006,'RC'!$E$6)</f>
        <v>0</v>
      </c>
      <c r="Y2695" s="48"/>
      <c r="Z2695" s="51" t="str">
        <f>IF(AQ2695='RC'!$E$6,AC2695*1000+AD2695,"")</f>
        <v/>
      </c>
      <c r="AA2695" s="51" t="str">
        <f>IF(AB2695="","",IF(AQ2695='RC'!$E$6,AC2695*1000-AD2695,""))</f>
        <v/>
      </c>
      <c r="AB2695" s="48" t="str">
        <f>IFERROR(VLOOKUP(E2695,Funcionários!$C$8:$E$207,3,FALSE),"")</f>
        <v/>
      </c>
      <c r="AC2695" s="50" t="str">
        <f>IF(AB2695="","",IF(COUNTIFS($AB$7:$AB$3006,AB2695,$AQ$7:$AQ$3006,'RC'!$E$6)=0,"",COUNTIFS($M$7:$M$3006,"Concluída no prazo",$AB$7:$AB$3006,AB2695,$AQ$7:$AQ$3006,'RC'!$E$6)/COUNTIFS($AB$7:$AB$3006,AB2695,$AQ$7:$AQ$3006,'RC'!$E$6)))</f>
        <v/>
      </c>
      <c r="AD2695" s="48">
        <f>SUMIF($AQ$7:$AQ$3006,'RC'!$E$6,$J$7:$J$3006)+SUMIF($AQ$7:$AQ$3006,'RC'!$E$6,$L$7:$L$3006)</f>
        <v>21</v>
      </c>
      <c r="AF2695" s="48">
        <v>2.31199999999918E-2</v>
      </c>
      <c r="AG2695" s="48">
        <f>IF(OR(AQ2695="",AQ2695&lt;&gt;'RC'!$E$6,AB2695&lt;&gt;'RC'!$D$21),0,1)</f>
        <v>0</v>
      </c>
      <c r="AH2695" s="48">
        <f t="shared" si="922"/>
        <v>2.31199999999918E-2</v>
      </c>
      <c r="AI2695" s="48" t="str">
        <f t="shared" ref="AI2695:AI2758" si="926">IF(AH2695&lt;1,"",E2695)</f>
        <v/>
      </c>
      <c r="AJ2695" s="48" t="str">
        <f t="shared" ref="AJ2695:AJ2758" si="927">IF($AI2695="","",C2695)</f>
        <v/>
      </c>
      <c r="AK2695" s="52" t="str">
        <f t="shared" ref="AK2695:AK2758" si="928">IF($AI2695="","",F2695)</f>
        <v/>
      </c>
      <c r="AL2695" s="52" t="str">
        <f t="shared" ref="AL2695:AL2758" si="929">IF($AI2695="","",G2695)</f>
        <v/>
      </c>
      <c r="AM2695" s="48" t="str">
        <f t="shared" ref="AM2695:AM2758" si="930">IF($AI2695="","",J2695+L2695)</f>
        <v/>
      </c>
      <c r="AN2695" s="48" t="str">
        <f t="shared" ref="AN2695:AN2758" si="931">IF($AI2695="","",M2695)</f>
        <v/>
      </c>
      <c r="AP2695" s="18" t="str">
        <f t="shared" ref="AP2695:AP2758" si="932">IF(F2695=0,"",MONTH(F2695))</f>
        <v/>
      </c>
      <c r="AQ2695" s="18" t="str">
        <f t="shared" ref="AQ2695:AQ2758" si="933">IF(G2695=0,"",MONTH(G2695))</f>
        <v/>
      </c>
      <c r="AR2695" s="18">
        <v>2.3120000000000002E-2</v>
      </c>
      <c r="AS2695" s="18">
        <f>IF(AF!$D$27="Todos",1,IF(M2695=AF!$D$27,1,0))</f>
        <v>1</v>
      </c>
      <c r="AT2695" s="53">
        <f>IF(AND(E2695=AF!$D$6,OR(LT!M2695=AF!$D$27,AF!$D$27="Todos"),OR(AP2695=AF!$E$8,AQ2695=AF!$E$8)),AR2695+AS2695,0)</f>
        <v>0</v>
      </c>
      <c r="AU2695" s="18" t="str">
        <f t="shared" ref="AU2695:AU2758" si="934">IF($AT2695=0,"",C2695)</f>
        <v/>
      </c>
      <c r="AV2695" s="54" t="str">
        <f t="shared" ref="AV2695:AV2758" si="935">IF($AT2695=0,"",F2695)</f>
        <v/>
      </c>
      <c r="AW2695" s="54" t="str">
        <f t="shared" ref="AW2695:AW2758" si="936">IF($AT2695=0,"",G2695)</f>
        <v/>
      </c>
      <c r="AX2695" s="18" t="str">
        <f t="shared" ref="AX2695:AX2758" si="937">IF($AT2695=0,"",J2695+L2695)</f>
        <v/>
      </c>
      <c r="AY2695" s="18" t="str">
        <f t="shared" ref="AY2695:AY2758" si="938">IF($AT2695=0,"",M2695)</f>
        <v/>
      </c>
      <c r="BA2695" s="18">
        <f>IF($E2695=AF!$D$6,IF($M2695="Concluída no prazo",2,IF($M2695="Concluída com atraso",1,0)),0)</f>
        <v>0</v>
      </c>
      <c r="BB2695" s="18">
        <f>IF($E2695=AF!$D$6,IF($M2695="Atrasada",2,IF($M2695="Concluída com atraso",1,0)),0)</f>
        <v>0</v>
      </c>
      <c r="BC2695" s="18">
        <v>2.6890000000000001E-2</v>
      </c>
      <c r="BD2695" s="18">
        <f t="shared" si="923"/>
        <v>2.6890000000000001E-2</v>
      </c>
      <c r="BE2695" s="18">
        <f t="shared" si="923"/>
        <v>2.6890000000000001E-2</v>
      </c>
      <c r="BF2695" s="18" t="str">
        <f t="shared" ref="BF2695:BF2758" si="939">IF(C2695=0,"",C2695)</f>
        <v/>
      </c>
      <c r="BN2695" s="18" t="str">
        <f t="shared" ref="BN2695:BN2758" si="940">IF(AP2695=AQ2695,"s","n")</f>
        <v>s</v>
      </c>
    </row>
    <row r="2696" spans="3:66" ht="50.1" customHeight="1" thickTop="1" thickBot="1" x14ac:dyDescent="0.3">
      <c r="C2696" s="46"/>
      <c r="D2696" s="46"/>
      <c r="E2696" s="46"/>
      <c r="F2696" s="122"/>
      <c r="G2696" s="122"/>
      <c r="H2696" s="78" t="str">
        <f t="shared" ref="H2696:H2759" si="941">IF(F2696=0,"",MONTH(F2696))</f>
        <v/>
      </c>
      <c r="I2696" s="78" t="str">
        <f t="shared" ref="I2696:I2759" si="942">IF(G2696=0,"",MONTH(G2696))</f>
        <v/>
      </c>
      <c r="J2696" s="16"/>
      <c r="K2696" s="46" t="str">
        <f t="shared" ref="K2696:K2759" si="943">IF(OR(F2696=0,G2696=0),"",IF(MONTH(G2696)-MONTH(F2696)&gt;1,"Esta tarefa está muito grande. Divida em tarefas menores.",IF(MONTH(F2696)=MONTH(G2696),"Sim! Inicia em "&amp;VLOOKUP(MONTH(F2696),$BK$6:$BL$17,2,FALSE)&amp;" e termina em "&amp;VLOOKUP(MONTH(G2696),$BK$6:$BL$17,2,FALSE)&amp;".","Não! Inicia em "&amp;VLOOKUP(MONTH(F2696),$BK$6:$BL$17,2,FALSE)&amp;" e termina em "&amp;VLOOKUP(MONTH(G2696),$BK$6:$BL$17,2,FALSE)&amp;".")))</f>
        <v/>
      </c>
      <c r="L2696" s="16"/>
      <c r="M2696" s="16"/>
      <c r="N2696" s="46"/>
      <c r="O2696" s="47" t="str">
        <f t="shared" si="924"/>
        <v/>
      </c>
      <c r="P2696" s="47"/>
      <c r="Q2696" s="48" t="str">
        <f>IFERROR(VLOOKUP(E2696,Funcionários!$C$8:$E$207,3,FALSE),"")</f>
        <v/>
      </c>
      <c r="R2696" s="47"/>
      <c r="S2696" s="49" t="str">
        <f t="shared" si="925"/>
        <v/>
      </c>
      <c r="T2696" s="49">
        <v>2.69E-2</v>
      </c>
      <c r="U2696" s="48" t="str">
        <f>IF(Funcionários!C2697=0,"",Funcionários!C2697)</f>
        <v/>
      </c>
      <c r="V2696" s="50">
        <f>IF(U2696="",0,IF(COUNTIFS($E$7:$E$3006,U2696,$I$7:$I$3006,'RC'!$E$6)=0,0,COUNTIFS($M$7:$M$3006,"Concluída no prazo",$E$7:$E$3006,U2696,$I$7:$I$3006,'RC'!$E$6)/COUNTIFS($E$7:$E$3006,U2696,$I$7:$I$3006,'RC'!$E$6)))</f>
        <v>0</v>
      </c>
      <c r="W2696" s="49">
        <f>SUMIFS($J$7:$J$3006,$E$7:$E$3006,U2696,$I$7:$I$3006,'RC'!$E$6)+SUMIFS($L$7:$L$3006,$E$7:$E$3006,U2696,$I$7:$I$3006,'RC'!$E$6)</f>
        <v>0</v>
      </c>
      <c r="X2696" s="48">
        <f>COUNTIFS($E$7:$E$3006,U2696,$I$7:$I$3006,'RC'!$E$6)</f>
        <v>0</v>
      </c>
      <c r="Y2696" s="48"/>
      <c r="Z2696" s="51" t="str">
        <f>IF(AQ2696='RC'!$E$6,AC2696*1000+AD2696,"")</f>
        <v/>
      </c>
      <c r="AA2696" s="51" t="str">
        <f>IF(AB2696="","",IF(AQ2696='RC'!$E$6,AC2696*1000-AD2696,""))</f>
        <v/>
      </c>
      <c r="AB2696" s="48" t="str">
        <f>IFERROR(VLOOKUP(E2696,Funcionários!$C$8:$E$207,3,FALSE),"")</f>
        <v/>
      </c>
      <c r="AC2696" s="50" t="str">
        <f>IF(AB2696="","",IF(COUNTIFS($AB$7:$AB$3006,AB2696,$AQ$7:$AQ$3006,'RC'!$E$6)=0,"",COUNTIFS($M$7:$M$3006,"Concluída no prazo",$AB$7:$AB$3006,AB2696,$AQ$7:$AQ$3006,'RC'!$E$6)/COUNTIFS($AB$7:$AB$3006,AB2696,$AQ$7:$AQ$3006,'RC'!$E$6)))</f>
        <v/>
      </c>
      <c r="AD2696" s="48">
        <f>SUMIF($AQ$7:$AQ$3006,'RC'!$E$6,$J$7:$J$3006)+SUMIF($AQ$7:$AQ$3006,'RC'!$E$6,$L$7:$L$3006)</f>
        <v>21</v>
      </c>
      <c r="AF2696" s="48">
        <v>2.31099999999918E-2</v>
      </c>
      <c r="AG2696" s="48">
        <f>IF(OR(AQ2696="",AQ2696&lt;&gt;'RC'!$E$6,AB2696&lt;&gt;'RC'!$D$21),0,1)</f>
        <v>0</v>
      </c>
      <c r="AH2696" s="48">
        <f t="shared" ref="AH2696:AH2759" si="944">AF2696+AG2696</f>
        <v>2.31099999999918E-2</v>
      </c>
      <c r="AI2696" s="48" t="str">
        <f t="shared" si="926"/>
        <v/>
      </c>
      <c r="AJ2696" s="48" t="str">
        <f t="shared" si="927"/>
        <v/>
      </c>
      <c r="AK2696" s="52" t="str">
        <f t="shared" si="928"/>
        <v/>
      </c>
      <c r="AL2696" s="52" t="str">
        <f t="shared" si="929"/>
        <v/>
      </c>
      <c r="AM2696" s="48" t="str">
        <f t="shared" si="930"/>
        <v/>
      </c>
      <c r="AN2696" s="48" t="str">
        <f t="shared" si="931"/>
        <v/>
      </c>
      <c r="AP2696" s="18" t="str">
        <f t="shared" si="932"/>
        <v/>
      </c>
      <c r="AQ2696" s="18" t="str">
        <f t="shared" si="933"/>
        <v/>
      </c>
      <c r="AR2696" s="18">
        <v>2.3109999999999999E-2</v>
      </c>
      <c r="AS2696" s="18">
        <f>IF(AF!$D$27="Todos",1,IF(M2696=AF!$D$27,1,0))</f>
        <v>1</v>
      </c>
      <c r="AT2696" s="53">
        <f>IF(AND(E2696=AF!$D$6,OR(LT!M2696=AF!$D$27,AF!$D$27="Todos"),OR(AP2696=AF!$E$8,AQ2696=AF!$E$8)),AR2696+AS2696,0)</f>
        <v>0</v>
      </c>
      <c r="AU2696" s="18" t="str">
        <f t="shared" si="934"/>
        <v/>
      </c>
      <c r="AV2696" s="54" t="str">
        <f t="shared" si="935"/>
        <v/>
      </c>
      <c r="AW2696" s="54" t="str">
        <f t="shared" si="936"/>
        <v/>
      </c>
      <c r="AX2696" s="18" t="str">
        <f t="shared" si="937"/>
        <v/>
      </c>
      <c r="AY2696" s="18" t="str">
        <f t="shared" si="938"/>
        <v/>
      </c>
      <c r="BA2696" s="18">
        <f>IF($E2696=AF!$D$6,IF($M2696="Concluída no prazo",2,IF($M2696="Concluída com atraso",1,0)),0)</f>
        <v>0</v>
      </c>
      <c r="BB2696" s="18">
        <f>IF($E2696=AF!$D$6,IF($M2696="Atrasada",2,IF($M2696="Concluída com atraso",1,0)),0)</f>
        <v>0</v>
      </c>
      <c r="BC2696" s="18">
        <v>2.69E-2</v>
      </c>
      <c r="BD2696" s="18">
        <f t="shared" ref="BD2696:BE2759" si="945">BA2696+$BC2696</f>
        <v>2.69E-2</v>
      </c>
      <c r="BE2696" s="18">
        <f t="shared" si="945"/>
        <v>2.69E-2</v>
      </c>
      <c r="BF2696" s="18" t="str">
        <f t="shared" si="939"/>
        <v/>
      </c>
      <c r="BN2696" s="18" t="str">
        <f t="shared" si="940"/>
        <v>s</v>
      </c>
    </row>
    <row r="2697" spans="3:66" ht="50.1" customHeight="1" thickTop="1" thickBot="1" x14ac:dyDescent="0.3">
      <c r="C2697" s="46"/>
      <c r="D2697" s="46"/>
      <c r="E2697" s="46"/>
      <c r="F2697" s="122"/>
      <c r="G2697" s="122"/>
      <c r="H2697" s="78" t="str">
        <f t="shared" si="941"/>
        <v/>
      </c>
      <c r="I2697" s="78" t="str">
        <f t="shared" si="942"/>
        <v/>
      </c>
      <c r="J2697" s="16"/>
      <c r="K2697" s="46" t="str">
        <f t="shared" si="943"/>
        <v/>
      </c>
      <c r="L2697" s="16"/>
      <c r="M2697" s="16"/>
      <c r="N2697" s="46"/>
      <c r="O2697" s="47" t="str">
        <f t="shared" si="924"/>
        <v/>
      </c>
      <c r="P2697" s="47"/>
      <c r="Q2697" s="48" t="str">
        <f>IFERROR(VLOOKUP(E2697,Funcionários!$C$8:$E$207,3,FALSE),"")</f>
        <v/>
      </c>
      <c r="R2697" s="47"/>
      <c r="S2697" s="49" t="str">
        <f t="shared" si="925"/>
        <v/>
      </c>
      <c r="T2697" s="49">
        <v>2.691E-2</v>
      </c>
      <c r="U2697" s="48" t="str">
        <f>IF(Funcionários!C2698=0,"",Funcionários!C2698)</f>
        <v/>
      </c>
      <c r="V2697" s="50">
        <f>IF(U2697="",0,IF(COUNTIFS($E$7:$E$3006,U2697,$I$7:$I$3006,'RC'!$E$6)=0,0,COUNTIFS($M$7:$M$3006,"Concluída no prazo",$E$7:$E$3006,U2697,$I$7:$I$3006,'RC'!$E$6)/COUNTIFS($E$7:$E$3006,U2697,$I$7:$I$3006,'RC'!$E$6)))</f>
        <v>0</v>
      </c>
      <c r="W2697" s="49">
        <f>SUMIFS($J$7:$J$3006,$E$7:$E$3006,U2697,$I$7:$I$3006,'RC'!$E$6)+SUMIFS($L$7:$L$3006,$E$7:$E$3006,U2697,$I$7:$I$3006,'RC'!$E$6)</f>
        <v>0</v>
      </c>
      <c r="X2697" s="48">
        <f>COUNTIFS($E$7:$E$3006,U2697,$I$7:$I$3006,'RC'!$E$6)</f>
        <v>0</v>
      </c>
      <c r="Y2697" s="48"/>
      <c r="Z2697" s="51" t="str">
        <f>IF(AQ2697='RC'!$E$6,AC2697*1000+AD2697,"")</f>
        <v/>
      </c>
      <c r="AA2697" s="51" t="str">
        <f>IF(AB2697="","",IF(AQ2697='RC'!$E$6,AC2697*1000-AD2697,""))</f>
        <v/>
      </c>
      <c r="AB2697" s="48" t="str">
        <f>IFERROR(VLOOKUP(E2697,Funcionários!$C$8:$E$207,3,FALSE),"")</f>
        <v/>
      </c>
      <c r="AC2697" s="50" t="str">
        <f>IF(AB2697="","",IF(COUNTIFS($AB$7:$AB$3006,AB2697,$AQ$7:$AQ$3006,'RC'!$E$6)=0,"",COUNTIFS($M$7:$M$3006,"Concluída no prazo",$AB$7:$AB$3006,AB2697,$AQ$7:$AQ$3006,'RC'!$E$6)/COUNTIFS($AB$7:$AB$3006,AB2697,$AQ$7:$AQ$3006,'RC'!$E$6)))</f>
        <v/>
      </c>
      <c r="AD2697" s="48">
        <f>SUMIF($AQ$7:$AQ$3006,'RC'!$E$6,$J$7:$J$3006)+SUMIF($AQ$7:$AQ$3006,'RC'!$E$6,$L$7:$L$3006)</f>
        <v>21</v>
      </c>
      <c r="AF2697" s="48">
        <v>2.3099999999991801E-2</v>
      </c>
      <c r="AG2697" s="48">
        <f>IF(OR(AQ2697="",AQ2697&lt;&gt;'RC'!$E$6,AB2697&lt;&gt;'RC'!$D$21),0,1)</f>
        <v>0</v>
      </c>
      <c r="AH2697" s="48">
        <f t="shared" si="944"/>
        <v>2.3099999999991801E-2</v>
      </c>
      <c r="AI2697" s="48" t="str">
        <f t="shared" si="926"/>
        <v/>
      </c>
      <c r="AJ2697" s="48" t="str">
        <f t="shared" si="927"/>
        <v/>
      </c>
      <c r="AK2697" s="52" t="str">
        <f t="shared" si="928"/>
        <v/>
      </c>
      <c r="AL2697" s="52" t="str">
        <f t="shared" si="929"/>
        <v/>
      </c>
      <c r="AM2697" s="48" t="str">
        <f t="shared" si="930"/>
        <v/>
      </c>
      <c r="AN2697" s="48" t="str">
        <f t="shared" si="931"/>
        <v/>
      </c>
      <c r="AP2697" s="18" t="str">
        <f t="shared" si="932"/>
        <v/>
      </c>
      <c r="AQ2697" s="18" t="str">
        <f t="shared" si="933"/>
        <v/>
      </c>
      <c r="AR2697" s="18">
        <v>2.3099999999999999E-2</v>
      </c>
      <c r="AS2697" s="18">
        <f>IF(AF!$D$27="Todos",1,IF(M2697=AF!$D$27,1,0))</f>
        <v>1</v>
      </c>
      <c r="AT2697" s="53">
        <f>IF(AND(E2697=AF!$D$6,OR(LT!M2697=AF!$D$27,AF!$D$27="Todos"),OR(AP2697=AF!$E$8,AQ2697=AF!$E$8)),AR2697+AS2697,0)</f>
        <v>0</v>
      </c>
      <c r="AU2697" s="18" t="str">
        <f t="shared" si="934"/>
        <v/>
      </c>
      <c r="AV2697" s="54" t="str">
        <f t="shared" si="935"/>
        <v/>
      </c>
      <c r="AW2697" s="54" t="str">
        <f t="shared" si="936"/>
        <v/>
      </c>
      <c r="AX2697" s="18" t="str">
        <f t="shared" si="937"/>
        <v/>
      </c>
      <c r="AY2697" s="18" t="str">
        <f t="shared" si="938"/>
        <v/>
      </c>
      <c r="BA2697" s="18">
        <f>IF($E2697=AF!$D$6,IF($M2697="Concluída no prazo",2,IF($M2697="Concluída com atraso",1,0)),0)</f>
        <v>0</v>
      </c>
      <c r="BB2697" s="18">
        <f>IF($E2697=AF!$D$6,IF($M2697="Atrasada",2,IF($M2697="Concluída com atraso",1,0)),0)</f>
        <v>0</v>
      </c>
      <c r="BC2697" s="18">
        <v>2.691E-2</v>
      </c>
      <c r="BD2697" s="18">
        <f t="shared" si="945"/>
        <v>2.691E-2</v>
      </c>
      <c r="BE2697" s="18">
        <f t="shared" si="945"/>
        <v>2.691E-2</v>
      </c>
      <c r="BF2697" s="18" t="str">
        <f t="shared" si="939"/>
        <v/>
      </c>
      <c r="BN2697" s="18" t="str">
        <f t="shared" si="940"/>
        <v>s</v>
      </c>
    </row>
    <row r="2698" spans="3:66" ht="50.1" customHeight="1" thickTop="1" thickBot="1" x14ac:dyDescent="0.3">
      <c r="C2698" s="46"/>
      <c r="D2698" s="46"/>
      <c r="E2698" s="46"/>
      <c r="F2698" s="122"/>
      <c r="G2698" s="122"/>
      <c r="H2698" s="78" t="str">
        <f t="shared" si="941"/>
        <v/>
      </c>
      <c r="I2698" s="78" t="str">
        <f t="shared" si="942"/>
        <v/>
      </c>
      <c r="J2698" s="16"/>
      <c r="K2698" s="46" t="str">
        <f t="shared" si="943"/>
        <v/>
      </c>
      <c r="L2698" s="16"/>
      <c r="M2698" s="16"/>
      <c r="N2698" s="46"/>
      <c r="O2698" s="47" t="str">
        <f t="shared" ref="O2698:O2761" si="946">IF(J2698=0,"",J2698/(J2698+L2698))</f>
        <v/>
      </c>
      <c r="P2698" s="47"/>
      <c r="Q2698" s="48" t="str">
        <f>IFERROR(VLOOKUP(E2698,Funcionários!$C$8:$E$207,3,FALSE),"")</f>
        <v/>
      </c>
      <c r="R2698" s="47"/>
      <c r="S2698" s="49" t="str">
        <f t="shared" ref="S2698:S2761" si="947">IF(U2698="","",V2698*100000+W2698*10+X2698+T2698)</f>
        <v/>
      </c>
      <c r="T2698" s="49">
        <v>2.6919999999999999E-2</v>
      </c>
      <c r="U2698" s="48" t="str">
        <f>IF(Funcionários!C2699=0,"",Funcionários!C2699)</f>
        <v/>
      </c>
      <c r="V2698" s="50">
        <f>IF(U2698="",0,IF(COUNTIFS($E$7:$E$3006,U2698,$I$7:$I$3006,'RC'!$E$6)=0,0,COUNTIFS($M$7:$M$3006,"Concluída no prazo",$E$7:$E$3006,U2698,$I$7:$I$3006,'RC'!$E$6)/COUNTIFS($E$7:$E$3006,U2698,$I$7:$I$3006,'RC'!$E$6)))</f>
        <v>0</v>
      </c>
      <c r="W2698" s="49">
        <f>SUMIFS($J$7:$J$3006,$E$7:$E$3006,U2698,$I$7:$I$3006,'RC'!$E$6)+SUMIFS($L$7:$L$3006,$E$7:$E$3006,U2698,$I$7:$I$3006,'RC'!$E$6)</f>
        <v>0</v>
      </c>
      <c r="X2698" s="48">
        <f>COUNTIFS($E$7:$E$3006,U2698,$I$7:$I$3006,'RC'!$E$6)</f>
        <v>0</v>
      </c>
      <c r="Y2698" s="48"/>
      <c r="Z2698" s="51" t="str">
        <f>IF(AQ2698='RC'!$E$6,AC2698*1000+AD2698,"")</f>
        <v/>
      </c>
      <c r="AA2698" s="51" t="str">
        <f>IF(AB2698="","",IF(AQ2698='RC'!$E$6,AC2698*1000-AD2698,""))</f>
        <v/>
      </c>
      <c r="AB2698" s="48" t="str">
        <f>IFERROR(VLOOKUP(E2698,Funcionários!$C$8:$E$207,3,FALSE),"")</f>
        <v/>
      </c>
      <c r="AC2698" s="50" t="str">
        <f>IF(AB2698="","",IF(COUNTIFS($AB$7:$AB$3006,AB2698,$AQ$7:$AQ$3006,'RC'!$E$6)=0,"",COUNTIFS($M$7:$M$3006,"Concluída no prazo",$AB$7:$AB$3006,AB2698,$AQ$7:$AQ$3006,'RC'!$E$6)/COUNTIFS($AB$7:$AB$3006,AB2698,$AQ$7:$AQ$3006,'RC'!$E$6)))</f>
        <v/>
      </c>
      <c r="AD2698" s="48">
        <f>SUMIF($AQ$7:$AQ$3006,'RC'!$E$6,$J$7:$J$3006)+SUMIF($AQ$7:$AQ$3006,'RC'!$E$6,$L$7:$L$3006)</f>
        <v>21</v>
      </c>
      <c r="AF2698" s="48">
        <v>2.3089999999991801E-2</v>
      </c>
      <c r="AG2698" s="48">
        <f>IF(OR(AQ2698="",AQ2698&lt;&gt;'RC'!$E$6,AB2698&lt;&gt;'RC'!$D$21),0,1)</f>
        <v>0</v>
      </c>
      <c r="AH2698" s="48">
        <f t="shared" si="944"/>
        <v>2.3089999999991801E-2</v>
      </c>
      <c r="AI2698" s="48" t="str">
        <f t="shared" si="926"/>
        <v/>
      </c>
      <c r="AJ2698" s="48" t="str">
        <f t="shared" si="927"/>
        <v/>
      </c>
      <c r="AK2698" s="52" t="str">
        <f t="shared" si="928"/>
        <v/>
      </c>
      <c r="AL2698" s="52" t="str">
        <f t="shared" si="929"/>
        <v/>
      </c>
      <c r="AM2698" s="48" t="str">
        <f t="shared" si="930"/>
        <v/>
      </c>
      <c r="AN2698" s="48" t="str">
        <f t="shared" si="931"/>
        <v/>
      </c>
      <c r="AP2698" s="18" t="str">
        <f t="shared" si="932"/>
        <v/>
      </c>
      <c r="AQ2698" s="18" t="str">
        <f t="shared" si="933"/>
        <v/>
      </c>
      <c r="AR2698" s="18">
        <v>2.3089999999999999E-2</v>
      </c>
      <c r="AS2698" s="18">
        <f>IF(AF!$D$27="Todos",1,IF(M2698=AF!$D$27,1,0))</f>
        <v>1</v>
      </c>
      <c r="AT2698" s="53">
        <f>IF(AND(E2698=AF!$D$6,OR(LT!M2698=AF!$D$27,AF!$D$27="Todos"),OR(AP2698=AF!$E$8,AQ2698=AF!$E$8)),AR2698+AS2698,0)</f>
        <v>0</v>
      </c>
      <c r="AU2698" s="18" t="str">
        <f t="shared" si="934"/>
        <v/>
      </c>
      <c r="AV2698" s="54" t="str">
        <f t="shared" si="935"/>
        <v/>
      </c>
      <c r="AW2698" s="54" t="str">
        <f t="shared" si="936"/>
        <v/>
      </c>
      <c r="AX2698" s="18" t="str">
        <f t="shared" si="937"/>
        <v/>
      </c>
      <c r="AY2698" s="18" t="str">
        <f t="shared" si="938"/>
        <v/>
      </c>
      <c r="BA2698" s="18">
        <f>IF($E2698=AF!$D$6,IF($M2698="Concluída no prazo",2,IF($M2698="Concluída com atraso",1,0)),0)</f>
        <v>0</v>
      </c>
      <c r="BB2698" s="18">
        <f>IF($E2698=AF!$D$6,IF($M2698="Atrasada",2,IF($M2698="Concluída com atraso",1,0)),0)</f>
        <v>0</v>
      </c>
      <c r="BC2698" s="18">
        <v>2.6919999999999999E-2</v>
      </c>
      <c r="BD2698" s="18">
        <f t="shared" si="945"/>
        <v>2.6919999999999999E-2</v>
      </c>
      <c r="BE2698" s="18">
        <f t="shared" si="945"/>
        <v>2.6919999999999999E-2</v>
      </c>
      <c r="BF2698" s="18" t="str">
        <f t="shared" si="939"/>
        <v/>
      </c>
      <c r="BN2698" s="18" t="str">
        <f t="shared" si="940"/>
        <v>s</v>
      </c>
    </row>
    <row r="2699" spans="3:66" ht="50.1" customHeight="1" thickTop="1" thickBot="1" x14ac:dyDescent="0.3">
      <c r="C2699" s="46"/>
      <c r="D2699" s="46"/>
      <c r="E2699" s="46"/>
      <c r="F2699" s="122"/>
      <c r="G2699" s="122"/>
      <c r="H2699" s="78" t="str">
        <f t="shared" si="941"/>
        <v/>
      </c>
      <c r="I2699" s="78" t="str">
        <f t="shared" si="942"/>
        <v/>
      </c>
      <c r="J2699" s="16"/>
      <c r="K2699" s="46" t="str">
        <f t="shared" si="943"/>
        <v/>
      </c>
      <c r="L2699" s="16"/>
      <c r="M2699" s="16"/>
      <c r="N2699" s="46"/>
      <c r="O2699" s="47" t="str">
        <f t="shared" si="946"/>
        <v/>
      </c>
      <c r="P2699" s="47"/>
      <c r="Q2699" s="48" t="str">
        <f>IFERROR(VLOOKUP(E2699,Funcionários!$C$8:$E$207,3,FALSE),"")</f>
        <v/>
      </c>
      <c r="R2699" s="47"/>
      <c r="S2699" s="49" t="str">
        <f t="shared" si="947"/>
        <v/>
      </c>
      <c r="T2699" s="49">
        <v>2.6929999999999999E-2</v>
      </c>
      <c r="U2699" s="48" t="str">
        <f>IF(Funcionários!C2700=0,"",Funcionários!C2700)</f>
        <v/>
      </c>
      <c r="V2699" s="50">
        <f>IF(U2699="",0,IF(COUNTIFS($E$7:$E$3006,U2699,$I$7:$I$3006,'RC'!$E$6)=0,0,COUNTIFS($M$7:$M$3006,"Concluída no prazo",$E$7:$E$3006,U2699,$I$7:$I$3006,'RC'!$E$6)/COUNTIFS($E$7:$E$3006,U2699,$I$7:$I$3006,'RC'!$E$6)))</f>
        <v>0</v>
      </c>
      <c r="W2699" s="49">
        <f>SUMIFS($J$7:$J$3006,$E$7:$E$3006,U2699,$I$7:$I$3006,'RC'!$E$6)+SUMIFS($L$7:$L$3006,$E$7:$E$3006,U2699,$I$7:$I$3006,'RC'!$E$6)</f>
        <v>0</v>
      </c>
      <c r="X2699" s="48">
        <f>COUNTIFS($E$7:$E$3006,U2699,$I$7:$I$3006,'RC'!$E$6)</f>
        <v>0</v>
      </c>
      <c r="Y2699" s="48"/>
      <c r="Z2699" s="51" t="str">
        <f>IF(AQ2699='RC'!$E$6,AC2699*1000+AD2699,"")</f>
        <v/>
      </c>
      <c r="AA2699" s="51" t="str">
        <f>IF(AB2699="","",IF(AQ2699='RC'!$E$6,AC2699*1000-AD2699,""))</f>
        <v/>
      </c>
      <c r="AB2699" s="48" t="str">
        <f>IFERROR(VLOOKUP(E2699,Funcionários!$C$8:$E$207,3,FALSE),"")</f>
        <v/>
      </c>
      <c r="AC2699" s="50" t="str">
        <f>IF(AB2699="","",IF(COUNTIFS($AB$7:$AB$3006,AB2699,$AQ$7:$AQ$3006,'RC'!$E$6)=0,"",COUNTIFS($M$7:$M$3006,"Concluída no prazo",$AB$7:$AB$3006,AB2699,$AQ$7:$AQ$3006,'RC'!$E$6)/COUNTIFS($AB$7:$AB$3006,AB2699,$AQ$7:$AQ$3006,'RC'!$E$6)))</f>
        <v/>
      </c>
      <c r="AD2699" s="48">
        <f>SUMIF($AQ$7:$AQ$3006,'RC'!$E$6,$J$7:$J$3006)+SUMIF($AQ$7:$AQ$3006,'RC'!$E$6,$L$7:$L$3006)</f>
        <v>21</v>
      </c>
      <c r="AF2699" s="48">
        <v>2.3079999999991802E-2</v>
      </c>
      <c r="AG2699" s="48">
        <f>IF(OR(AQ2699="",AQ2699&lt;&gt;'RC'!$E$6,AB2699&lt;&gt;'RC'!$D$21),0,1)</f>
        <v>0</v>
      </c>
      <c r="AH2699" s="48">
        <f t="shared" si="944"/>
        <v>2.3079999999991802E-2</v>
      </c>
      <c r="AI2699" s="48" t="str">
        <f t="shared" si="926"/>
        <v/>
      </c>
      <c r="AJ2699" s="48" t="str">
        <f t="shared" si="927"/>
        <v/>
      </c>
      <c r="AK2699" s="52" t="str">
        <f t="shared" si="928"/>
        <v/>
      </c>
      <c r="AL2699" s="52" t="str">
        <f t="shared" si="929"/>
        <v/>
      </c>
      <c r="AM2699" s="48" t="str">
        <f t="shared" si="930"/>
        <v/>
      </c>
      <c r="AN2699" s="48" t="str">
        <f t="shared" si="931"/>
        <v/>
      </c>
      <c r="AP2699" s="18" t="str">
        <f t="shared" si="932"/>
        <v/>
      </c>
      <c r="AQ2699" s="18" t="str">
        <f t="shared" si="933"/>
        <v/>
      </c>
      <c r="AR2699" s="18">
        <v>2.308E-2</v>
      </c>
      <c r="AS2699" s="18">
        <f>IF(AF!$D$27="Todos",1,IF(M2699=AF!$D$27,1,0))</f>
        <v>1</v>
      </c>
      <c r="AT2699" s="53">
        <f>IF(AND(E2699=AF!$D$6,OR(LT!M2699=AF!$D$27,AF!$D$27="Todos"),OR(AP2699=AF!$E$8,AQ2699=AF!$E$8)),AR2699+AS2699,0)</f>
        <v>0</v>
      </c>
      <c r="AU2699" s="18" t="str">
        <f t="shared" si="934"/>
        <v/>
      </c>
      <c r="AV2699" s="54" t="str">
        <f t="shared" si="935"/>
        <v/>
      </c>
      <c r="AW2699" s="54" t="str">
        <f t="shared" si="936"/>
        <v/>
      </c>
      <c r="AX2699" s="18" t="str">
        <f t="shared" si="937"/>
        <v/>
      </c>
      <c r="AY2699" s="18" t="str">
        <f t="shared" si="938"/>
        <v/>
      </c>
      <c r="BA2699" s="18">
        <f>IF($E2699=AF!$D$6,IF($M2699="Concluída no prazo",2,IF($M2699="Concluída com atraso",1,0)),0)</f>
        <v>0</v>
      </c>
      <c r="BB2699" s="18">
        <f>IF($E2699=AF!$D$6,IF($M2699="Atrasada",2,IF($M2699="Concluída com atraso",1,0)),0)</f>
        <v>0</v>
      </c>
      <c r="BC2699" s="18">
        <v>2.6929999999999999E-2</v>
      </c>
      <c r="BD2699" s="18">
        <f t="shared" si="945"/>
        <v>2.6929999999999999E-2</v>
      </c>
      <c r="BE2699" s="18">
        <f t="shared" si="945"/>
        <v>2.6929999999999999E-2</v>
      </c>
      <c r="BF2699" s="18" t="str">
        <f t="shared" si="939"/>
        <v/>
      </c>
      <c r="BN2699" s="18" t="str">
        <f t="shared" si="940"/>
        <v>s</v>
      </c>
    </row>
    <row r="2700" spans="3:66" ht="50.1" customHeight="1" thickTop="1" thickBot="1" x14ac:dyDescent="0.3">
      <c r="C2700" s="46"/>
      <c r="D2700" s="46"/>
      <c r="E2700" s="46"/>
      <c r="F2700" s="122"/>
      <c r="G2700" s="122"/>
      <c r="H2700" s="78" t="str">
        <f t="shared" si="941"/>
        <v/>
      </c>
      <c r="I2700" s="78" t="str">
        <f t="shared" si="942"/>
        <v/>
      </c>
      <c r="J2700" s="16"/>
      <c r="K2700" s="46" t="str">
        <f t="shared" si="943"/>
        <v/>
      </c>
      <c r="L2700" s="16"/>
      <c r="M2700" s="16"/>
      <c r="N2700" s="46"/>
      <c r="O2700" s="47" t="str">
        <f t="shared" si="946"/>
        <v/>
      </c>
      <c r="P2700" s="47"/>
      <c r="Q2700" s="48" t="str">
        <f>IFERROR(VLOOKUP(E2700,Funcionários!$C$8:$E$207,3,FALSE),"")</f>
        <v/>
      </c>
      <c r="R2700" s="47"/>
      <c r="S2700" s="49" t="str">
        <f t="shared" si="947"/>
        <v/>
      </c>
      <c r="T2700" s="49">
        <v>2.6939999999999999E-2</v>
      </c>
      <c r="U2700" s="48" t="str">
        <f>IF(Funcionários!C2701=0,"",Funcionários!C2701)</f>
        <v/>
      </c>
      <c r="V2700" s="50">
        <f>IF(U2700="",0,IF(COUNTIFS($E$7:$E$3006,U2700,$I$7:$I$3006,'RC'!$E$6)=0,0,COUNTIFS($M$7:$M$3006,"Concluída no prazo",$E$7:$E$3006,U2700,$I$7:$I$3006,'RC'!$E$6)/COUNTIFS($E$7:$E$3006,U2700,$I$7:$I$3006,'RC'!$E$6)))</f>
        <v>0</v>
      </c>
      <c r="W2700" s="49">
        <f>SUMIFS($J$7:$J$3006,$E$7:$E$3006,U2700,$I$7:$I$3006,'RC'!$E$6)+SUMIFS($L$7:$L$3006,$E$7:$E$3006,U2700,$I$7:$I$3006,'RC'!$E$6)</f>
        <v>0</v>
      </c>
      <c r="X2700" s="48">
        <f>COUNTIFS($E$7:$E$3006,U2700,$I$7:$I$3006,'RC'!$E$6)</f>
        <v>0</v>
      </c>
      <c r="Y2700" s="48"/>
      <c r="Z2700" s="51" t="str">
        <f>IF(AQ2700='RC'!$E$6,AC2700*1000+AD2700,"")</f>
        <v/>
      </c>
      <c r="AA2700" s="51" t="str">
        <f>IF(AB2700="","",IF(AQ2700='RC'!$E$6,AC2700*1000-AD2700,""))</f>
        <v/>
      </c>
      <c r="AB2700" s="48" t="str">
        <f>IFERROR(VLOOKUP(E2700,Funcionários!$C$8:$E$207,3,FALSE),"")</f>
        <v/>
      </c>
      <c r="AC2700" s="50" t="str">
        <f>IF(AB2700="","",IF(COUNTIFS($AB$7:$AB$3006,AB2700,$AQ$7:$AQ$3006,'RC'!$E$6)=0,"",COUNTIFS($M$7:$M$3006,"Concluída no prazo",$AB$7:$AB$3006,AB2700,$AQ$7:$AQ$3006,'RC'!$E$6)/COUNTIFS($AB$7:$AB$3006,AB2700,$AQ$7:$AQ$3006,'RC'!$E$6)))</f>
        <v/>
      </c>
      <c r="AD2700" s="48">
        <f>SUMIF($AQ$7:$AQ$3006,'RC'!$E$6,$J$7:$J$3006)+SUMIF($AQ$7:$AQ$3006,'RC'!$E$6,$L$7:$L$3006)</f>
        <v>21</v>
      </c>
      <c r="AF2700" s="48">
        <v>2.3069999999991798E-2</v>
      </c>
      <c r="AG2700" s="48">
        <f>IF(OR(AQ2700="",AQ2700&lt;&gt;'RC'!$E$6,AB2700&lt;&gt;'RC'!$D$21),0,1)</f>
        <v>0</v>
      </c>
      <c r="AH2700" s="48">
        <f t="shared" si="944"/>
        <v>2.3069999999991798E-2</v>
      </c>
      <c r="AI2700" s="48" t="str">
        <f t="shared" si="926"/>
        <v/>
      </c>
      <c r="AJ2700" s="48" t="str">
        <f t="shared" si="927"/>
        <v/>
      </c>
      <c r="AK2700" s="52" t="str">
        <f t="shared" si="928"/>
        <v/>
      </c>
      <c r="AL2700" s="52" t="str">
        <f t="shared" si="929"/>
        <v/>
      </c>
      <c r="AM2700" s="48" t="str">
        <f t="shared" si="930"/>
        <v/>
      </c>
      <c r="AN2700" s="48" t="str">
        <f t="shared" si="931"/>
        <v/>
      </c>
      <c r="AP2700" s="18" t="str">
        <f t="shared" si="932"/>
        <v/>
      </c>
      <c r="AQ2700" s="18" t="str">
        <f t="shared" si="933"/>
        <v/>
      </c>
      <c r="AR2700" s="18">
        <v>2.307E-2</v>
      </c>
      <c r="AS2700" s="18">
        <f>IF(AF!$D$27="Todos",1,IF(M2700=AF!$D$27,1,0))</f>
        <v>1</v>
      </c>
      <c r="AT2700" s="53">
        <f>IF(AND(E2700=AF!$D$6,OR(LT!M2700=AF!$D$27,AF!$D$27="Todos"),OR(AP2700=AF!$E$8,AQ2700=AF!$E$8)),AR2700+AS2700,0)</f>
        <v>0</v>
      </c>
      <c r="AU2700" s="18" t="str">
        <f t="shared" si="934"/>
        <v/>
      </c>
      <c r="AV2700" s="54" t="str">
        <f t="shared" si="935"/>
        <v/>
      </c>
      <c r="AW2700" s="54" t="str">
        <f t="shared" si="936"/>
        <v/>
      </c>
      <c r="AX2700" s="18" t="str">
        <f t="shared" si="937"/>
        <v/>
      </c>
      <c r="AY2700" s="18" t="str">
        <f t="shared" si="938"/>
        <v/>
      </c>
      <c r="BA2700" s="18">
        <f>IF($E2700=AF!$D$6,IF($M2700="Concluída no prazo",2,IF($M2700="Concluída com atraso",1,0)),0)</f>
        <v>0</v>
      </c>
      <c r="BB2700" s="18">
        <f>IF($E2700=AF!$D$6,IF($M2700="Atrasada",2,IF($M2700="Concluída com atraso",1,0)),0)</f>
        <v>0</v>
      </c>
      <c r="BC2700" s="18">
        <v>2.6939999999999999E-2</v>
      </c>
      <c r="BD2700" s="18">
        <f t="shared" si="945"/>
        <v>2.6939999999999999E-2</v>
      </c>
      <c r="BE2700" s="18">
        <f t="shared" si="945"/>
        <v>2.6939999999999999E-2</v>
      </c>
      <c r="BF2700" s="18" t="str">
        <f t="shared" si="939"/>
        <v/>
      </c>
      <c r="BN2700" s="18" t="str">
        <f t="shared" si="940"/>
        <v>s</v>
      </c>
    </row>
    <row r="2701" spans="3:66" ht="50.1" customHeight="1" thickTop="1" thickBot="1" x14ac:dyDescent="0.3">
      <c r="C2701" s="46"/>
      <c r="D2701" s="46"/>
      <c r="E2701" s="46"/>
      <c r="F2701" s="122"/>
      <c r="G2701" s="122"/>
      <c r="H2701" s="78" t="str">
        <f t="shared" si="941"/>
        <v/>
      </c>
      <c r="I2701" s="78" t="str">
        <f t="shared" si="942"/>
        <v/>
      </c>
      <c r="J2701" s="16"/>
      <c r="K2701" s="46" t="str">
        <f t="shared" si="943"/>
        <v/>
      </c>
      <c r="L2701" s="16"/>
      <c r="M2701" s="16"/>
      <c r="N2701" s="46"/>
      <c r="O2701" s="47" t="str">
        <f t="shared" si="946"/>
        <v/>
      </c>
      <c r="P2701" s="47"/>
      <c r="Q2701" s="48" t="str">
        <f>IFERROR(VLOOKUP(E2701,Funcionários!$C$8:$E$207,3,FALSE),"")</f>
        <v/>
      </c>
      <c r="R2701" s="47"/>
      <c r="S2701" s="49" t="str">
        <f t="shared" si="947"/>
        <v/>
      </c>
      <c r="T2701" s="49">
        <v>2.6950000000000002E-2</v>
      </c>
      <c r="U2701" s="48" t="str">
        <f>IF(Funcionários!C2702=0,"",Funcionários!C2702)</f>
        <v/>
      </c>
      <c r="V2701" s="50">
        <f>IF(U2701="",0,IF(COUNTIFS($E$7:$E$3006,U2701,$I$7:$I$3006,'RC'!$E$6)=0,0,COUNTIFS($M$7:$M$3006,"Concluída no prazo",$E$7:$E$3006,U2701,$I$7:$I$3006,'RC'!$E$6)/COUNTIFS($E$7:$E$3006,U2701,$I$7:$I$3006,'RC'!$E$6)))</f>
        <v>0</v>
      </c>
      <c r="W2701" s="49">
        <f>SUMIFS($J$7:$J$3006,$E$7:$E$3006,U2701,$I$7:$I$3006,'RC'!$E$6)+SUMIFS($L$7:$L$3006,$E$7:$E$3006,U2701,$I$7:$I$3006,'RC'!$E$6)</f>
        <v>0</v>
      </c>
      <c r="X2701" s="48">
        <f>COUNTIFS($E$7:$E$3006,U2701,$I$7:$I$3006,'RC'!$E$6)</f>
        <v>0</v>
      </c>
      <c r="Y2701" s="48"/>
      <c r="Z2701" s="51" t="str">
        <f>IF(AQ2701='RC'!$E$6,AC2701*1000+AD2701,"")</f>
        <v/>
      </c>
      <c r="AA2701" s="51" t="str">
        <f>IF(AB2701="","",IF(AQ2701='RC'!$E$6,AC2701*1000-AD2701,""))</f>
        <v/>
      </c>
      <c r="AB2701" s="48" t="str">
        <f>IFERROR(VLOOKUP(E2701,Funcionários!$C$8:$E$207,3,FALSE),"")</f>
        <v/>
      </c>
      <c r="AC2701" s="50" t="str">
        <f>IF(AB2701="","",IF(COUNTIFS($AB$7:$AB$3006,AB2701,$AQ$7:$AQ$3006,'RC'!$E$6)=0,"",COUNTIFS($M$7:$M$3006,"Concluída no prazo",$AB$7:$AB$3006,AB2701,$AQ$7:$AQ$3006,'RC'!$E$6)/COUNTIFS($AB$7:$AB$3006,AB2701,$AQ$7:$AQ$3006,'RC'!$E$6)))</f>
        <v/>
      </c>
      <c r="AD2701" s="48">
        <f>SUMIF($AQ$7:$AQ$3006,'RC'!$E$6,$J$7:$J$3006)+SUMIF($AQ$7:$AQ$3006,'RC'!$E$6,$L$7:$L$3006)</f>
        <v>21</v>
      </c>
      <c r="AF2701" s="48">
        <v>2.3059999999991799E-2</v>
      </c>
      <c r="AG2701" s="48">
        <f>IF(OR(AQ2701="",AQ2701&lt;&gt;'RC'!$E$6,AB2701&lt;&gt;'RC'!$D$21),0,1)</f>
        <v>0</v>
      </c>
      <c r="AH2701" s="48">
        <f t="shared" si="944"/>
        <v>2.3059999999991799E-2</v>
      </c>
      <c r="AI2701" s="48" t="str">
        <f t="shared" si="926"/>
        <v/>
      </c>
      <c r="AJ2701" s="48" t="str">
        <f t="shared" si="927"/>
        <v/>
      </c>
      <c r="AK2701" s="52" t="str">
        <f t="shared" si="928"/>
        <v/>
      </c>
      <c r="AL2701" s="52" t="str">
        <f t="shared" si="929"/>
        <v/>
      </c>
      <c r="AM2701" s="48" t="str">
        <f t="shared" si="930"/>
        <v/>
      </c>
      <c r="AN2701" s="48" t="str">
        <f t="shared" si="931"/>
        <v/>
      </c>
      <c r="AP2701" s="18" t="str">
        <f t="shared" si="932"/>
        <v/>
      </c>
      <c r="AQ2701" s="18" t="str">
        <f t="shared" si="933"/>
        <v/>
      </c>
      <c r="AR2701" s="18">
        <v>2.3060000000000001E-2</v>
      </c>
      <c r="AS2701" s="18">
        <f>IF(AF!$D$27="Todos",1,IF(M2701=AF!$D$27,1,0))</f>
        <v>1</v>
      </c>
      <c r="AT2701" s="53">
        <f>IF(AND(E2701=AF!$D$6,OR(LT!M2701=AF!$D$27,AF!$D$27="Todos"),OR(AP2701=AF!$E$8,AQ2701=AF!$E$8)),AR2701+AS2701,0)</f>
        <v>0</v>
      </c>
      <c r="AU2701" s="18" t="str">
        <f t="shared" si="934"/>
        <v/>
      </c>
      <c r="AV2701" s="54" t="str">
        <f t="shared" si="935"/>
        <v/>
      </c>
      <c r="AW2701" s="54" t="str">
        <f t="shared" si="936"/>
        <v/>
      </c>
      <c r="AX2701" s="18" t="str">
        <f t="shared" si="937"/>
        <v/>
      </c>
      <c r="AY2701" s="18" t="str">
        <f t="shared" si="938"/>
        <v/>
      </c>
      <c r="BA2701" s="18">
        <f>IF($E2701=AF!$D$6,IF($M2701="Concluída no prazo",2,IF($M2701="Concluída com atraso",1,0)),0)</f>
        <v>0</v>
      </c>
      <c r="BB2701" s="18">
        <f>IF($E2701=AF!$D$6,IF($M2701="Atrasada",2,IF($M2701="Concluída com atraso",1,0)),0)</f>
        <v>0</v>
      </c>
      <c r="BC2701" s="18">
        <v>2.6950000000000002E-2</v>
      </c>
      <c r="BD2701" s="18">
        <f t="shared" si="945"/>
        <v>2.6950000000000002E-2</v>
      </c>
      <c r="BE2701" s="18">
        <f t="shared" si="945"/>
        <v>2.6950000000000002E-2</v>
      </c>
      <c r="BF2701" s="18" t="str">
        <f t="shared" si="939"/>
        <v/>
      </c>
      <c r="BN2701" s="18" t="str">
        <f t="shared" si="940"/>
        <v>s</v>
      </c>
    </row>
    <row r="2702" spans="3:66" ht="50.1" customHeight="1" thickTop="1" thickBot="1" x14ac:dyDescent="0.3">
      <c r="C2702" s="46"/>
      <c r="D2702" s="46"/>
      <c r="E2702" s="46"/>
      <c r="F2702" s="122"/>
      <c r="G2702" s="122"/>
      <c r="H2702" s="78" t="str">
        <f t="shared" si="941"/>
        <v/>
      </c>
      <c r="I2702" s="78" t="str">
        <f t="shared" si="942"/>
        <v/>
      </c>
      <c r="J2702" s="16"/>
      <c r="K2702" s="46" t="str">
        <f t="shared" si="943"/>
        <v/>
      </c>
      <c r="L2702" s="16"/>
      <c r="M2702" s="16"/>
      <c r="N2702" s="46"/>
      <c r="O2702" s="47" t="str">
        <f t="shared" si="946"/>
        <v/>
      </c>
      <c r="P2702" s="47"/>
      <c r="Q2702" s="48" t="str">
        <f>IFERROR(VLOOKUP(E2702,Funcionários!$C$8:$E$207,3,FALSE),"")</f>
        <v/>
      </c>
      <c r="R2702" s="47"/>
      <c r="S2702" s="49" t="str">
        <f t="shared" si="947"/>
        <v/>
      </c>
      <c r="T2702" s="49">
        <v>2.6960000000000001E-2</v>
      </c>
      <c r="U2702" s="48" t="str">
        <f>IF(Funcionários!C2703=0,"",Funcionários!C2703)</f>
        <v/>
      </c>
      <c r="V2702" s="50">
        <f>IF(U2702="",0,IF(COUNTIFS($E$7:$E$3006,U2702,$I$7:$I$3006,'RC'!$E$6)=0,0,COUNTIFS($M$7:$M$3006,"Concluída no prazo",$E$7:$E$3006,U2702,$I$7:$I$3006,'RC'!$E$6)/COUNTIFS($E$7:$E$3006,U2702,$I$7:$I$3006,'RC'!$E$6)))</f>
        <v>0</v>
      </c>
      <c r="W2702" s="49">
        <f>SUMIFS($J$7:$J$3006,$E$7:$E$3006,U2702,$I$7:$I$3006,'RC'!$E$6)+SUMIFS($L$7:$L$3006,$E$7:$E$3006,U2702,$I$7:$I$3006,'RC'!$E$6)</f>
        <v>0</v>
      </c>
      <c r="X2702" s="48">
        <f>COUNTIFS($E$7:$E$3006,U2702,$I$7:$I$3006,'RC'!$E$6)</f>
        <v>0</v>
      </c>
      <c r="Y2702" s="48"/>
      <c r="Z2702" s="51" t="str">
        <f>IF(AQ2702='RC'!$E$6,AC2702*1000+AD2702,"")</f>
        <v/>
      </c>
      <c r="AA2702" s="51" t="str">
        <f>IF(AB2702="","",IF(AQ2702='RC'!$E$6,AC2702*1000-AD2702,""))</f>
        <v/>
      </c>
      <c r="AB2702" s="48" t="str">
        <f>IFERROR(VLOOKUP(E2702,Funcionários!$C$8:$E$207,3,FALSE),"")</f>
        <v/>
      </c>
      <c r="AC2702" s="50" t="str">
        <f>IF(AB2702="","",IF(COUNTIFS($AB$7:$AB$3006,AB2702,$AQ$7:$AQ$3006,'RC'!$E$6)=0,"",COUNTIFS($M$7:$M$3006,"Concluída no prazo",$AB$7:$AB$3006,AB2702,$AQ$7:$AQ$3006,'RC'!$E$6)/COUNTIFS($AB$7:$AB$3006,AB2702,$AQ$7:$AQ$3006,'RC'!$E$6)))</f>
        <v/>
      </c>
      <c r="AD2702" s="48">
        <f>SUMIF($AQ$7:$AQ$3006,'RC'!$E$6,$J$7:$J$3006)+SUMIF($AQ$7:$AQ$3006,'RC'!$E$6,$L$7:$L$3006)</f>
        <v>21</v>
      </c>
      <c r="AF2702" s="48">
        <v>2.3049999999991699E-2</v>
      </c>
      <c r="AG2702" s="48">
        <f>IF(OR(AQ2702="",AQ2702&lt;&gt;'RC'!$E$6,AB2702&lt;&gt;'RC'!$D$21),0,1)</f>
        <v>0</v>
      </c>
      <c r="AH2702" s="48">
        <f t="shared" si="944"/>
        <v>2.3049999999991699E-2</v>
      </c>
      <c r="AI2702" s="48" t="str">
        <f t="shared" si="926"/>
        <v/>
      </c>
      <c r="AJ2702" s="48" t="str">
        <f t="shared" si="927"/>
        <v/>
      </c>
      <c r="AK2702" s="52" t="str">
        <f t="shared" si="928"/>
        <v/>
      </c>
      <c r="AL2702" s="52" t="str">
        <f t="shared" si="929"/>
        <v/>
      </c>
      <c r="AM2702" s="48" t="str">
        <f t="shared" si="930"/>
        <v/>
      </c>
      <c r="AN2702" s="48" t="str">
        <f t="shared" si="931"/>
        <v/>
      </c>
      <c r="AP2702" s="18" t="str">
        <f t="shared" si="932"/>
        <v/>
      </c>
      <c r="AQ2702" s="18" t="str">
        <f t="shared" si="933"/>
        <v/>
      </c>
      <c r="AR2702" s="18">
        <v>2.3050000000000001E-2</v>
      </c>
      <c r="AS2702" s="18">
        <f>IF(AF!$D$27="Todos",1,IF(M2702=AF!$D$27,1,0))</f>
        <v>1</v>
      </c>
      <c r="AT2702" s="53">
        <f>IF(AND(E2702=AF!$D$6,OR(LT!M2702=AF!$D$27,AF!$D$27="Todos"),OR(AP2702=AF!$E$8,AQ2702=AF!$E$8)),AR2702+AS2702,0)</f>
        <v>0</v>
      </c>
      <c r="AU2702" s="18" t="str">
        <f t="shared" si="934"/>
        <v/>
      </c>
      <c r="AV2702" s="54" t="str">
        <f t="shared" si="935"/>
        <v/>
      </c>
      <c r="AW2702" s="54" t="str">
        <f t="shared" si="936"/>
        <v/>
      </c>
      <c r="AX2702" s="18" t="str">
        <f t="shared" si="937"/>
        <v/>
      </c>
      <c r="AY2702" s="18" t="str">
        <f t="shared" si="938"/>
        <v/>
      </c>
      <c r="BA2702" s="18">
        <f>IF($E2702=AF!$D$6,IF($M2702="Concluída no prazo",2,IF($M2702="Concluída com atraso",1,0)),0)</f>
        <v>0</v>
      </c>
      <c r="BB2702" s="18">
        <f>IF($E2702=AF!$D$6,IF($M2702="Atrasada",2,IF($M2702="Concluída com atraso",1,0)),0)</f>
        <v>0</v>
      </c>
      <c r="BC2702" s="18">
        <v>2.6960000000000001E-2</v>
      </c>
      <c r="BD2702" s="18">
        <f t="shared" si="945"/>
        <v>2.6960000000000001E-2</v>
      </c>
      <c r="BE2702" s="18">
        <f t="shared" si="945"/>
        <v>2.6960000000000001E-2</v>
      </c>
      <c r="BF2702" s="18" t="str">
        <f t="shared" si="939"/>
        <v/>
      </c>
      <c r="BN2702" s="18" t="str">
        <f t="shared" si="940"/>
        <v>s</v>
      </c>
    </row>
    <row r="2703" spans="3:66" ht="50.1" customHeight="1" thickTop="1" thickBot="1" x14ac:dyDescent="0.3">
      <c r="C2703" s="46"/>
      <c r="D2703" s="46"/>
      <c r="E2703" s="46"/>
      <c r="F2703" s="122"/>
      <c r="G2703" s="122"/>
      <c r="H2703" s="78" t="str">
        <f t="shared" si="941"/>
        <v/>
      </c>
      <c r="I2703" s="78" t="str">
        <f t="shared" si="942"/>
        <v/>
      </c>
      <c r="J2703" s="16"/>
      <c r="K2703" s="46" t="str">
        <f t="shared" si="943"/>
        <v/>
      </c>
      <c r="L2703" s="16"/>
      <c r="M2703" s="16"/>
      <c r="N2703" s="46"/>
      <c r="O2703" s="47" t="str">
        <f t="shared" si="946"/>
        <v/>
      </c>
      <c r="P2703" s="47"/>
      <c r="Q2703" s="48" t="str">
        <f>IFERROR(VLOOKUP(E2703,Funcionários!$C$8:$E$207,3,FALSE),"")</f>
        <v/>
      </c>
      <c r="R2703" s="47"/>
      <c r="S2703" s="49" t="str">
        <f t="shared" si="947"/>
        <v/>
      </c>
      <c r="T2703" s="49">
        <v>2.6970000000000001E-2</v>
      </c>
      <c r="U2703" s="48" t="str">
        <f>IF(Funcionários!C2704=0,"",Funcionários!C2704)</f>
        <v/>
      </c>
      <c r="V2703" s="50">
        <f>IF(U2703="",0,IF(COUNTIFS($E$7:$E$3006,U2703,$I$7:$I$3006,'RC'!$E$6)=0,0,COUNTIFS($M$7:$M$3006,"Concluída no prazo",$E$7:$E$3006,U2703,$I$7:$I$3006,'RC'!$E$6)/COUNTIFS($E$7:$E$3006,U2703,$I$7:$I$3006,'RC'!$E$6)))</f>
        <v>0</v>
      </c>
      <c r="W2703" s="49">
        <f>SUMIFS($J$7:$J$3006,$E$7:$E$3006,U2703,$I$7:$I$3006,'RC'!$E$6)+SUMIFS($L$7:$L$3006,$E$7:$E$3006,U2703,$I$7:$I$3006,'RC'!$E$6)</f>
        <v>0</v>
      </c>
      <c r="X2703" s="48">
        <f>COUNTIFS($E$7:$E$3006,U2703,$I$7:$I$3006,'RC'!$E$6)</f>
        <v>0</v>
      </c>
      <c r="Y2703" s="48"/>
      <c r="Z2703" s="51" t="str">
        <f>IF(AQ2703='RC'!$E$6,AC2703*1000+AD2703,"")</f>
        <v/>
      </c>
      <c r="AA2703" s="51" t="str">
        <f>IF(AB2703="","",IF(AQ2703='RC'!$E$6,AC2703*1000-AD2703,""))</f>
        <v/>
      </c>
      <c r="AB2703" s="48" t="str">
        <f>IFERROR(VLOOKUP(E2703,Funcionários!$C$8:$E$207,3,FALSE),"")</f>
        <v/>
      </c>
      <c r="AC2703" s="50" t="str">
        <f>IF(AB2703="","",IF(COUNTIFS($AB$7:$AB$3006,AB2703,$AQ$7:$AQ$3006,'RC'!$E$6)=0,"",COUNTIFS($M$7:$M$3006,"Concluída no prazo",$AB$7:$AB$3006,AB2703,$AQ$7:$AQ$3006,'RC'!$E$6)/COUNTIFS($AB$7:$AB$3006,AB2703,$AQ$7:$AQ$3006,'RC'!$E$6)))</f>
        <v/>
      </c>
      <c r="AD2703" s="48">
        <f>SUMIF($AQ$7:$AQ$3006,'RC'!$E$6,$J$7:$J$3006)+SUMIF($AQ$7:$AQ$3006,'RC'!$E$6,$L$7:$L$3006)</f>
        <v>21</v>
      </c>
      <c r="AF2703" s="48">
        <v>2.3039999999991699E-2</v>
      </c>
      <c r="AG2703" s="48">
        <f>IF(OR(AQ2703="",AQ2703&lt;&gt;'RC'!$E$6,AB2703&lt;&gt;'RC'!$D$21),0,1)</f>
        <v>0</v>
      </c>
      <c r="AH2703" s="48">
        <f t="shared" si="944"/>
        <v>2.3039999999991699E-2</v>
      </c>
      <c r="AI2703" s="48" t="str">
        <f t="shared" si="926"/>
        <v/>
      </c>
      <c r="AJ2703" s="48" t="str">
        <f t="shared" si="927"/>
        <v/>
      </c>
      <c r="AK2703" s="52" t="str">
        <f t="shared" si="928"/>
        <v/>
      </c>
      <c r="AL2703" s="52" t="str">
        <f t="shared" si="929"/>
        <v/>
      </c>
      <c r="AM2703" s="48" t="str">
        <f t="shared" si="930"/>
        <v/>
      </c>
      <c r="AN2703" s="48" t="str">
        <f t="shared" si="931"/>
        <v/>
      </c>
      <c r="AP2703" s="18" t="str">
        <f t="shared" si="932"/>
        <v/>
      </c>
      <c r="AQ2703" s="18" t="str">
        <f t="shared" si="933"/>
        <v/>
      </c>
      <c r="AR2703" s="18">
        <v>2.3040000000000001E-2</v>
      </c>
      <c r="AS2703" s="18">
        <f>IF(AF!$D$27="Todos",1,IF(M2703=AF!$D$27,1,0))</f>
        <v>1</v>
      </c>
      <c r="AT2703" s="53">
        <f>IF(AND(E2703=AF!$D$6,OR(LT!M2703=AF!$D$27,AF!$D$27="Todos"),OR(AP2703=AF!$E$8,AQ2703=AF!$E$8)),AR2703+AS2703,0)</f>
        <v>0</v>
      </c>
      <c r="AU2703" s="18" t="str">
        <f t="shared" si="934"/>
        <v/>
      </c>
      <c r="AV2703" s="54" t="str">
        <f t="shared" si="935"/>
        <v/>
      </c>
      <c r="AW2703" s="54" t="str">
        <f t="shared" si="936"/>
        <v/>
      </c>
      <c r="AX2703" s="18" t="str">
        <f t="shared" si="937"/>
        <v/>
      </c>
      <c r="AY2703" s="18" t="str">
        <f t="shared" si="938"/>
        <v/>
      </c>
      <c r="BA2703" s="18">
        <f>IF($E2703=AF!$D$6,IF($M2703="Concluída no prazo",2,IF($M2703="Concluída com atraso",1,0)),0)</f>
        <v>0</v>
      </c>
      <c r="BB2703" s="18">
        <f>IF($E2703=AF!$D$6,IF($M2703="Atrasada",2,IF($M2703="Concluída com atraso",1,0)),0)</f>
        <v>0</v>
      </c>
      <c r="BC2703" s="18">
        <v>2.6970000000000001E-2</v>
      </c>
      <c r="BD2703" s="18">
        <f t="shared" si="945"/>
        <v>2.6970000000000001E-2</v>
      </c>
      <c r="BE2703" s="18">
        <f t="shared" si="945"/>
        <v>2.6970000000000001E-2</v>
      </c>
      <c r="BF2703" s="18" t="str">
        <f t="shared" si="939"/>
        <v/>
      </c>
      <c r="BN2703" s="18" t="str">
        <f t="shared" si="940"/>
        <v>s</v>
      </c>
    </row>
    <row r="2704" spans="3:66" ht="50.1" customHeight="1" thickTop="1" thickBot="1" x14ac:dyDescent="0.3">
      <c r="C2704" s="46"/>
      <c r="D2704" s="46"/>
      <c r="E2704" s="46"/>
      <c r="F2704" s="122"/>
      <c r="G2704" s="122"/>
      <c r="H2704" s="78" t="str">
        <f t="shared" si="941"/>
        <v/>
      </c>
      <c r="I2704" s="78" t="str">
        <f t="shared" si="942"/>
        <v/>
      </c>
      <c r="J2704" s="16"/>
      <c r="K2704" s="46" t="str">
        <f t="shared" si="943"/>
        <v/>
      </c>
      <c r="L2704" s="16"/>
      <c r="M2704" s="16"/>
      <c r="N2704" s="46"/>
      <c r="O2704" s="47" t="str">
        <f t="shared" si="946"/>
        <v/>
      </c>
      <c r="P2704" s="47"/>
      <c r="Q2704" s="48" t="str">
        <f>IFERROR(VLOOKUP(E2704,Funcionários!$C$8:$E$207,3,FALSE),"")</f>
        <v/>
      </c>
      <c r="R2704" s="47"/>
      <c r="S2704" s="49" t="str">
        <f t="shared" si="947"/>
        <v/>
      </c>
      <c r="T2704" s="49">
        <v>2.6980000000000001E-2</v>
      </c>
      <c r="U2704" s="48" t="str">
        <f>IF(Funcionários!C2705=0,"",Funcionários!C2705)</f>
        <v/>
      </c>
      <c r="V2704" s="50">
        <f>IF(U2704="",0,IF(COUNTIFS($E$7:$E$3006,U2704,$I$7:$I$3006,'RC'!$E$6)=0,0,COUNTIFS($M$7:$M$3006,"Concluída no prazo",$E$7:$E$3006,U2704,$I$7:$I$3006,'RC'!$E$6)/COUNTIFS($E$7:$E$3006,U2704,$I$7:$I$3006,'RC'!$E$6)))</f>
        <v>0</v>
      </c>
      <c r="W2704" s="49">
        <f>SUMIFS($J$7:$J$3006,$E$7:$E$3006,U2704,$I$7:$I$3006,'RC'!$E$6)+SUMIFS($L$7:$L$3006,$E$7:$E$3006,U2704,$I$7:$I$3006,'RC'!$E$6)</f>
        <v>0</v>
      </c>
      <c r="X2704" s="48">
        <f>COUNTIFS($E$7:$E$3006,U2704,$I$7:$I$3006,'RC'!$E$6)</f>
        <v>0</v>
      </c>
      <c r="Y2704" s="48"/>
      <c r="Z2704" s="51" t="str">
        <f>IF(AQ2704='RC'!$E$6,AC2704*1000+AD2704,"")</f>
        <v/>
      </c>
      <c r="AA2704" s="51" t="str">
        <f>IF(AB2704="","",IF(AQ2704='RC'!$E$6,AC2704*1000-AD2704,""))</f>
        <v/>
      </c>
      <c r="AB2704" s="48" t="str">
        <f>IFERROR(VLOOKUP(E2704,Funcionários!$C$8:$E$207,3,FALSE),"")</f>
        <v/>
      </c>
      <c r="AC2704" s="50" t="str">
        <f>IF(AB2704="","",IF(COUNTIFS($AB$7:$AB$3006,AB2704,$AQ$7:$AQ$3006,'RC'!$E$6)=0,"",COUNTIFS($M$7:$M$3006,"Concluída no prazo",$AB$7:$AB$3006,AB2704,$AQ$7:$AQ$3006,'RC'!$E$6)/COUNTIFS($AB$7:$AB$3006,AB2704,$AQ$7:$AQ$3006,'RC'!$E$6)))</f>
        <v/>
      </c>
      <c r="AD2704" s="48">
        <f>SUMIF($AQ$7:$AQ$3006,'RC'!$E$6,$J$7:$J$3006)+SUMIF($AQ$7:$AQ$3006,'RC'!$E$6,$L$7:$L$3006)</f>
        <v>21</v>
      </c>
      <c r="AF2704" s="48">
        <v>2.3029999999991699E-2</v>
      </c>
      <c r="AG2704" s="48">
        <f>IF(OR(AQ2704="",AQ2704&lt;&gt;'RC'!$E$6,AB2704&lt;&gt;'RC'!$D$21),0,1)</f>
        <v>0</v>
      </c>
      <c r="AH2704" s="48">
        <f t="shared" si="944"/>
        <v>2.3029999999991699E-2</v>
      </c>
      <c r="AI2704" s="48" t="str">
        <f t="shared" si="926"/>
        <v/>
      </c>
      <c r="AJ2704" s="48" t="str">
        <f t="shared" si="927"/>
        <v/>
      </c>
      <c r="AK2704" s="52" t="str">
        <f t="shared" si="928"/>
        <v/>
      </c>
      <c r="AL2704" s="52" t="str">
        <f t="shared" si="929"/>
        <v/>
      </c>
      <c r="AM2704" s="48" t="str">
        <f t="shared" si="930"/>
        <v/>
      </c>
      <c r="AN2704" s="48" t="str">
        <f t="shared" si="931"/>
        <v/>
      </c>
      <c r="AP2704" s="18" t="str">
        <f t="shared" si="932"/>
        <v/>
      </c>
      <c r="AQ2704" s="18" t="str">
        <f t="shared" si="933"/>
        <v/>
      </c>
      <c r="AR2704" s="18">
        <v>2.3029999999999998E-2</v>
      </c>
      <c r="AS2704" s="18">
        <f>IF(AF!$D$27="Todos",1,IF(M2704=AF!$D$27,1,0))</f>
        <v>1</v>
      </c>
      <c r="AT2704" s="53">
        <f>IF(AND(E2704=AF!$D$6,OR(LT!M2704=AF!$D$27,AF!$D$27="Todos"),OR(AP2704=AF!$E$8,AQ2704=AF!$E$8)),AR2704+AS2704,0)</f>
        <v>0</v>
      </c>
      <c r="AU2704" s="18" t="str">
        <f t="shared" si="934"/>
        <v/>
      </c>
      <c r="AV2704" s="54" t="str">
        <f t="shared" si="935"/>
        <v/>
      </c>
      <c r="AW2704" s="54" t="str">
        <f t="shared" si="936"/>
        <v/>
      </c>
      <c r="AX2704" s="18" t="str">
        <f t="shared" si="937"/>
        <v/>
      </c>
      <c r="AY2704" s="18" t="str">
        <f t="shared" si="938"/>
        <v/>
      </c>
      <c r="BA2704" s="18">
        <f>IF($E2704=AF!$D$6,IF($M2704="Concluída no prazo",2,IF($M2704="Concluída com atraso",1,0)),0)</f>
        <v>0</v>
      </c>
      <c r="BB2704" s="18">
        <f>IF($E2704=AF!$D$6,IF($M2704="Atrasada",2,IF($M2704="Concluída com atraso",1,0)),0)</f>
        <v>0</v>
      </c>
      <c r="BC2704" s="18">
        <v>2.6980000000000001E-2</v>
      </c>
      <c r="BD2704" s="18">
        <f t="shared" si="945"/>
        <v>2.6980000000000001E-2</v>
      </c>
      <c r="BE2704" s="18">
        <f t="shared" si="945"/>
        <v>2.6980000000000001E-2</v>
      </c>
      <c r="BF2704" s="18" t="str">
        <f t="shared" si="939"/>
        <v/>
      </c>
      <c r="BN2704" s="18" t="str">
        <f t="shared" si="940"/>
        <v>s</v>
      </c>
    </row>
    <row r="2705" spans="3:66" ht="50.1" customHeight="1" thickTop="1" thickBot="1" x14ac:dyDescent="0.3">
      <c r="C2705" s="46"/>
      <c r="D2705" s="46"/>
      <c r="E2705" s="46"/>
      <c r="F2705" s="122"/>
      <c r="G2705" s="122"/>
      <c r="H2705" s="78" t="str">
        <f t="shared" si="941"/>
        <v/>
      </c>
      <c r="I2705" s="78" t="str">
        <f t="shared" si="942"/>
        <v/>
      </c>
      <c r="J2705" s="16"/>
      <c r="K2705" s="46" t="str">
        <f t="shared" si="943"/>
        <v/>
      </c>
      <c r="L2705" s="16"/>
      <c r="M2705" s="16"/>
      <c r="N2705" s="46"/>
      <c r="O2705" s="47" t="str">
        <f t="shared" si="946"/>
        <v/>
      </c>
      <c r="P2705" s="47"/>
      <c r="Q2705" s="48" t="str">
        <f>IFERROR(VLOOKUP(E2705,Funcionários!$C$8:$E$207,3,FALSE),"")</f>
        <v/>
      </c>
      <c r="R2705" s="47"/>
      <c r="S2705" s="49" t="str">
        <f t="shared" si="947"/>
        <v/>
      </c>
      <c r="T2705" s="49">
        <v>2.699E-2</v>
      </c>
      <c r="U2705" s="48" t="str">
        <f>IF(Funcionários!C2706=0,"",Funcionários!C2706)</f>
        <v/>
      </c>
      <c r="V2705" s="50">
        <f>IF(U2705="",0,IF(COUNTIFS($E$7:$E$3006,U2705,$I$7:$I$3006,'RC'!$E$6)=0,0,COUNTIFS($M$7:$M$3006,"Concluída no prazo",$E$7:$E$3006,U2705,$I$7:$I$3006,'RC'!$E$6)/COUNTIFS($E$7:$E$3006,U2705,$I$7:$I$3006,'RC'!$E$6)))</f>
        <v>0</v>
      </c>
      <c r="W2705" s="49">
        <f>SUMIFS($J$7:$J$3006,$E$7:$E$3006,U2705,$I$7:$I$3006,'RC'!$E$6)+SUMIFS($L$7:$L$3006,$E$7:$E$3006,U2705,$I$7:$I$3006,'RC'!$E$6)</f>
        <v>0</v>
      </c>
      <c r="X2705" s="48">
        <f>COUNTIFS($E$7:$E$3006,U2705,$I$7:$I$3006,'RC'!$E$6)</f>
        <v>0</v>
      </c>
      <c r="Y2705" s="48"/>
      <c r="Z2705" s="51" t="str">
        <f>IF(AQ2705='RC'!$E$6,AC2705*1000+AD2705,"")</f>
        <v/>
      </c>
      <c r="AA2705" s="51" t="str">
        <f>IF(AB2705="","",IF(AQ2705='RC'!$E$6,AC2705*1000-AD2705,""))</f>
        <v/>
      </c>
      <c r="AB2705" s="48" t="str">
        <f>IFERROR(VLOOKUP(E2705,Funcionários!$C$8:$E$207,3,FALSE),"")</f>
        <v/>
      </c>
      <c r="AC2705" s="50" t="str">
        <f>IF(AB2705="","",IF(COUNTIFS($AB$7:$AB$3006,AB2705,$AQ$7:$AQ$3006,'RC'!$E$6)=0,"",COUNTIFS($M$7:$M$3006,"Concluída no prazo",$AB$7:$AB$3006,AB2705,$AQ$7:$AQ$3006,'RC'!$E$6)/COUNTIFS($AB$7:$AB$3006,AB2705,$AQ$7:$AQ$3006,'RC'!$E$6)))</f>
        <v/>
      </c>
      <c r="AD2705" s="48">
        <f>SUMIF($AQ$7:$AQ$3006,'RC'!$E$6,$J$7:$J$3006)+SUMIF($AQ$7:$AQ$3006,'RC'!$E$6,$L$7:$L$3006)</f>
        <v>21</v>
      </c>
      <c r="AF2705" s="48">
        <v>2.30199999999917E-2</v>
      </c>
      <c r="AG2705" s="48">
        <f>IF(OR(AQ2705="",AQ2705&lt;&gt;'RC'!$E$6,AB2705&lt;&gt;'RC'!$D$21),0,1)</f>
        <v>0</v>
      </c>
      <c r="AH2705" s="48">
        <f t="shared" si="944"/>
        <v>2.30199999999917E-2</v>
      </c>
      <c r="AI2705" s="48" t="str">
        <f t="shared" si="926"/>
        <v/>
      </c>
      <c r="AJ2705" s="48" t="str">
        <f t="shared" si="927"/>
        <v/>
      </c>
      <c r="AK2705" s="52" t="str">
        <f t="shared" si="928"/>
        <v/>
      </c>
      <c r="AL2705" s="52" t="str">
        <f t="shared" si="929"/>
        <v/>
      </c>
      <c r="AM2705" s="48" t="str">
        <f t="shared" si="930"/>
        <v/>
      </c>
      <c r="AN2705" s="48" t="str">
        <f t="shared" si="931"/>
        <v/>
      </c>
      <c r="AP2705" s="18" t="str">
        <f t="shared" si="932"/>
        <v/>
      </c>
      <c r="AQ2705" s="18" t="str">
        <f t="shared" si="933"/>
        <v/>
      </c>
      <c r="AR2705" s="18">
        <v>2.3019999999999999E-2</v>
      </c>
      <c r="AS2705" s="18">
        <f>IF(AF!$D$27="Todos",1,IF(M2705=AF!$D$27,1,0))</f>
        <v>1</v>
      </c>
      <c r="AT2705" s="53">
        <f>IF(AND(E2705=AF!$D$6,OR(LT!M2705=AF!$D$27,AF!$D$27="Todos"),OR(AP2705=AF!$E$8,AQ2705=AF!$E$8)),AR2705+AS2705,0)</f>
        <v>0</v>
      </c>
      <c r="AU2705" s="18" t="str">
        <f t="shared" si="934"/>
        <v/>
      </c>
      <c r="AV2705" s="54" t="str">
        <f t="shared" si="935"/>
        <v/>
      </c>
      <c r="AW2705" s="54" t="str">
        <f t="shared" si="936"/>
        <v/>
      </c>
      <c r="AX2705" s="18" t="str">
        <f t="shared" si="937"/>
        <v/>
      </c>
      <c r="AY2705" s="18" t="str">
        <f t="shared" si="938"/>
        <v/>
      </c>
      <c r="BA2705" s="18">
        <f>IF($E2705=AF!$D$6,IF($M2705="Concluída no prazo",2,IF($M2705="Concluída com atraso",1,0)),0)</f>
        <v>0</v>
      </c>
      <c r="BB2705" s="18">
        <f>IF($E2705=AF!$D$6,IF($M2705="Atrasada",2,IF($M2705="Concluída com atraso",1,0)),0)</f>
        <v>0</v>
      </c>
      <c r="BC2705" s="18">
        <v>2.699E-2</v>
      </c>
      <c r="BD2705" s="18">
        <f t="shared" si="945"/>
        <v>2.699E-2</v>
      </c>
      <c r="BE2705" s="18">
        <f t="shared" si="945"/>
        <v>2.699E-2</v>
      </c>
      <c r="BF2705" s="18" t="str">
        <f t="shared" si="939"/>
        <v/>
      </c>
      <c r="BN2705" s="18" t="str">
        <f t="shared" si="940"/>
        <v>s</v>
      </c>
    </row>
    <row r="2706" spans="3:66" ht="50.1" customHeight="1" thickTop="1" thickBot="1" x14ac:dyDescent="0.3">
      <c r="C2706" s="46"/>
      <c r="D2706" s="46"/>
      <c r="E2706" s="46"/>
      <c r="F2706" s="122"/>
      <c r="G2706" s="122"/>
      <c r="H2706" s="78" t="str">
        <f t="shared" si="941"/>
        <v/>
      </c>
      <c r="I2706" s="78" t="str">
        <f t="shared" si="942"/>
        <v/>
      </c>
      <c r="J2706" s="16"/>
      <c r="K2706" s="46" t="str">
        <f t="shared" si="943"/>
        <v/>
      </c>
      <c r="L2706" s="16"/>
      <c r="M2706" s="16"/>
      <c r="N2706" s="46"/>
      <c r="O2706" s="47" t="str">
        <f t="shared" si="946"/>
        <v/>
      </c>
      <c r="P2706" s="47"/>
      <c r="Q2706" s="48" t="str">
        <f>IFERROR(VLOOKUP(E2706,Funcionários!$C$8:$E$207,3,FALSE),"")</f>
        <v/>
      </c>
      <c r="R2706" s="47"/>
      <c r="S2706" s="49" t="str">
        <f t="shared" si="947"/>
        <v/>
      </c>
      <c r="T2706" s="49">
        <v>2.7E-2</v>
      </c>
      <c r="U2706" s="48" t="str">
        <f>IF(Funcionários!C2707=0,"",Funcionários!C2707)</f>
        <v/>
      </c>
      <c r="V2706" s="50">
        <f>IF(U2706="",0,IF(COUNTIFS($E$7:$E$3006,U2706,$I$7:$I$3006,'RC'!$E$6)=0,0,COUNTIFS($M$7:$M$3006,"Concluída no prazo",$E$7:$E$3006,U2706,$I$7:$I$3006,'RC'!$E$6)/COUNTIFS($E$7:$E$3006,U2706,$I$7:$I$3006,'RC'!$E$6)))</f>
        <v>0</v>
      </c>
      <c r="W2706" s="49">
        <f>SUMIFS($J$7:$J$3006,$E$7:$E$3006,U2706,$I$7:$I$3006,'RC'!$E$6)+SUMIFS($L$7:$L$3006,$E$7:$E$3006,U2706,$I$7:$I$3006,'RC'!$E$6)</f>
        <v>0</v>
      </c>
      <c r="X2706" s="48">
        <f>COUNTIFS($E$7:$E$3006,U2706,$I$7:$I$3006,'RC'!$E$6)</f>
        <v>0</v>
      </c>
      <c r="Y2706" s="48"/>
      <c r="Z2706" s="51" t="str">
        <f>IF(AQ2706='RC'!$E$6,AC2706*1000+AD2706,"")</f>
        <v/>
      </c>
      <c r="AA2706" s="51" t="str">
        <f>IF(AB2706="","",IF(AQ2706='RC'!$E$6,AC2706*1000-AD2706,""))</f>
        <v/>
      </c>
      <c r="AB2706" s="48" t="str">
        <f>IFERROR(VLOOKUP(E2706,Funcionários!$C$8:$E$207,3,FALSE),"")</f>
        <v/>
      </c>
      <c r="AC2706" s="50" t="str">
        <f>IF(AB2706="","",IF(COUNTIFS($AB$7:$AB$3006,AB2706,$AQ$7:$AQ$3006,'RC'!$E$6)=0,"",COUNTIFS($M$7:$M$3006,"Concluída no prazo",$AB$7:$AB$3006,AB2706,$AQ$7:$AQ$3006,'RC'!$E$6)/COUNTIFS($AB$7:$AB$3006,AB2706,$AQ$7:$AQ$3006,'RC'!$E$6)))</f>
        <v/>
      </c>
      <c r="AD2706" s="48">
        <f>SUMIF($AQ$7:$AQ$3006,'RC'!$E$6,$J$7:$J$3006)+SUMIF($AQ$7:$AQ$3006,'RC'!$E$6,$L$7:$L$3006)</f>
        <v>21</v>
      </c>
      <c r="AF2706" s="48">
        <v>2.30099999999917E-2</v>
      </c>
      <c r="AG2706" s="48">
        <f>IF(OR(AQ2706="",AQ2706&lt;&gt;'RC'!$E$6,AB2706&lt;&gt;'RC'!$D$21),0,1)</f>
        <v>0</v>
      </c>
      <c r="AH2706" s="48">
        <f t="shared" si="944"/>
        <v>2.30099999999917E-2</v>
      </c>
      <c r="AI2706" s="48" t="str">
        <f t="shared" si="926"/>
        <v/>
      </c>
      <c r="AJ2706" s="48" t="str">
        <f t="shared" si="927"/>
        <v/>
      </c>
      <c r="AK2706" s="52" t="str">
        <f t="shared" si="928"/>
        <v/>
      </c>
      <c r="AL2706" s="52" t="str">
        <f t="shared" si="929"/>
        <v/>
      </c>
      <c r="AM2706" s="48" t="str">
        <f t="shared" si="930"/>
        <v/>
      </c>
      <c r="AN2706" s="48" t="str">
        <f t="shared" si="931"/>
        <v/>
      </c>
      <c r="AP2706" s="18" t="str">
        <f t="shared" si="932"/>
        <v/>
      </c>
      <c r="AQ2706" s="18" t="str">
        <f t="shared" si="933"/>
        <v/>
      </c>
      <c r="AR2706" s="18">
        <v>2.3009999999999999E-2</v>
      </c>
      <c r="AS2706" s="18">
        <f>IF(AF!$D$27="Todos",1,IF(M2706=AF!$D$27,1,0))</f>
        <v>1</v>
      </c>
      <c r="AT2706" s="53">
        <f>IF(AND(E2706=AF!$D$6,OR(LT!M2706=AF!$D$27,AF!$D$27="Todos"),OR(AP2706=AF!$E$8,AQ2706=AF!$E$8)),AR2706+AS2706,0)</f>
        <v>0</v>
      </c>
      <c r="AU2706" s="18" t="str">
        <f t="shared" si="934"/>
        <v/>
      </c>
      <c r="AV2706" s="54" t="str">
        <f t="shared" si="935"/>
        <v/>
      </c>
      <c r="AW2706" s="54" t="str">
        <f t="shared" si="936"/>
        <v/>
      </c>
      <c r="AX2706" s="18" t="str">
        <f t="shared" si="937"/>
        <v/>
      </c>
      <c r="AY2706" s="18" t="str">
        <f t="shared" si="938"/>
        <v/>
      </c>
      <c r="BA2706" s="18">
        <f>IF($E2706=AF!$D$6,IF($M2706="Concluída no prazo",2,IF($M2706="Concluída com atraso",1,0)),0)</f>
        <v>0</v>
      </c>
      <c r="BB2706" s="18">
        <f>IF($E2706=AF!$D$6,IF($M2706="Atrasada",2,IF($M2706="Concluída com atraso",1,0)),0)</f>
        <v>0</v>
      </c>
      <c r="BC2706" s="18">
        <v>2.7E-2</v>
      </c>
      <c r="BD2706" s="18">
        <f t="shared" si="945"/>
        <v>2.7E-2</v>
      </c>
      <c r="BE2706" s="18">
        <f t="shared" si="945"/>
        <v>2.7E-2</v>
      </c>
      <c r="BF2706" s="18" t="str">
        <f t="shared" si="939"/>
        <v/>
      </c>
      <c r="BN2706" s="18" t="str">
        <f t="shared" si="940"/>
        <v>s</v>
      </c>
    </row>
    <row r="2707" spans="3:66" ht="50.1" customHeight="1" thickTop="1" thickBot="1" x14ac:dyDescent="0.3">
      <c r="C2707" s="46"/>
      <c r="D2707" s="46"/>
      <c r="E2707" s="46"/>
      <c r="F2707" s="122"/>
      <c r="G2707" s="122"/>
      <c r="H2707" s="78" t="str">
        <f t="shared" si="941"/>
        <v/>
      </c>
      <c r="I2707" s="78" t="str">
        <f t="shared" si="942"/>
        <v/>
      </c>
      <c r="J2707" s="16"/>
      <c r="K2707" s="46" t="str">
        <f t="shared" si="943"/>
        <v/>
      </c>
      <c r="L2707" s="16"/>
      <c r="M2707" s="16"/>
      <c r="N2707" s="46"/>
      <c r="O2707" s="47" t="str">
        <f t="shared" si="946"/>
        <v/>
      </c>
      <c r="P2707" s="47"/>
      <c r="Q2707" s="48" t="str">
        <f>IFERROR(VLOOKUP(E2707,Funcionários!$C$8:$E$207,3,FALSE),"")</f>
        <v/>
      </c>
      <c r="R2707" s="47"/>
      <c r="S2707" s="49" t="str">
        <f t="shared" si="947"/>
        <v/>
      </c>
      <c r="T2707" s="49">
        <v>2.7009999999999999E-2</v>
      </c>
      <c r="U2707" s="48" t="str">
        <f>IF(Funcionários!C2708=0,"",Funcionários!C2708)</f>
        <v/>
      </c>
      <c r="V2707" s="50">
        <f>IF(U2707="",0,IF(COUNTIFS($E$7:$E$3006,U2707,$I$7:$I$3006,'RC'!$E$6)=0,0,COUNTIFS($M$7:$M$3006,"Concluída no prazo",$E$7:$E$3006,U2707,$I$7:$I$3006,'RC'!$E$6)/COUNTIFS($E$7:$E$3006,U2707,$I$7:$I$3006,'RC'!$E$6)))</f>
        <v>0</v>
      </c>
      <c r="W2707" s="49">
        <f>SUMIFS($J$7:$J$3006,$E$7:$E$3006,U2707,$I$7:$I$3006,'RC'!$E$6)+SUMIFS($L$7:$L$3006,$E$7:$E$3006,U2707,$I$7:$I$3006,'RC'!$E$6)</f>
        <v>0</v>
      </c>
      <c r="X2707" s="48">
        <f>COUNTIFS($E$7:$E$3006,U2707,$I$7:$I$3006,'RC'!$E$6)</f>
        <v>0</v>
      </c>
      <c r="Y2707" s="48"/>
      <c r="Z2707" s="51" t="str">
        <f>IF(AQ2707='RC'!$E$6,AC2707*1000+AD2707,"")</f>
        <v/>
      </c>
      <c r="AA2707" s="51" t="str">
        <f>IF(AB2707="","",IF(AQ2707='RC'!$E$6,AC2707*1000-AD2707,""))</f>
        <v/>
      </c>
      <c r="AB2707" s="48" t="str">
        <f>IFERROR(VLOOKUP(E2707,Funcionários!$C$8:$E$207,3,FALSE),"")</f>
        <v/>
      </c>
      <c r="AC2707" s="50" t="str">
        <f>IF(AB2707="","",IF(COUNTIFS($AB$7:$AB$3006,AB2707,$AQ$7:$AQ$3006,'RC'!$E$6)=0,"",COUNTIFS($M$7:$M$3006,"Concluída no prazo",$AB$7:$AB$3006,AB2707,$AQ$7:$AQ$3006,'RC'!$E$6)/COUNTIFS($AB$7:$AB$3006,AB2707,$AQ$7:$AQ$3006,'RC'!$E$6)))</f>
        <v/>
      </c>
      <c r="AD2707" s="48">
        <f>SUMIF($AQ$7:$AQ$3006,'RC'!$E$6,$J$7:$J$3006)+SUMIF($AQ$7:$AQ$3006,'RC'!$E$6,$L$7:$L$3006)</f>
        <v>21</v>
      </c>
      <c r="AF2707" s="48">
        <v>2.2999999999991701E-2</v>
      </c>
      <c r="AG2707" s="48">
        <f>IF(OR(AQ2707="",AQ2707&lt;&gt;'RC'!$E$6,AB2707&lt;&gt;'RC'!$D$21),0,1)</f>
        <v>0</v>
      </c>
      <c r="AH2707" s="48">
        <f t="shared" si="944"/>
        <v>2.2999999999991701E-2</v>
      </c>
      <c r="AI2707" s="48" t="str">
        <f t="shared" si="926"/>
        <v/>
      </c>
      <c r="AJ2707" s="48" t="str">
        <f t="shared" si="927"/>
        <v/>
      </c>
      <c r="AK2707" s="52" t="str">
        <f t="shared" si="928"/>
        <v/>
      </c>
      <c r="AL2707" s="52" t="str">
        <f t="shared" si="929"/>
        <v/>
      </c>
      <c r="AM2707" s="48" t="str">
        <f t="shared" si="930"/>
        <v/>
      </c>
      <c r="AN2707" s="48" t="str">
        <f t="shared" si="931"/>
        <v/>
      </c>
      <c r="AP2707" s="18" t="str">
        <f t="shared" si="932"/>
        <v/>
      </c>
      <c r="AQ2707" s="18" t="str">
        <f t="shared" si="933"/>
        <v/>
      </c>
      <c r="AR2707" s="18">
        <v>2.3E-2</v>
      </c>
      <c r="AS2707" s="18">
        <f>IF(AF!$D$27="Todos",1,IF(M2707=AF!$D$27,1,0))</f>
        <v>1</v>
      </c>
      <c r="AT2707" s="53">
        <f>IF(AND(E2707=AF!$D$6,OR(LT!M2707=AF!$D$27,AF!$D$27="Todos"),OR(AP2707=AF!$E$8,AQ2707=AF!$E$8)),AR2707+AS2707,0)</f>
        <v>0</v>
      </c>
      <c r="AU2707" s="18" t="str">
        <f t="shared" si="934"/>
        <v/>
      </c>
      <c r="AV2707" s="54" t="str">
        <f t="shared" si="935"/>
        <v/>
      </c>
      <c r="AW2707" s="54" t="str">
        <f t="shared" si="936"/>
        <v/>
      </c>
      <c r="AX2707" s="18" t="str">
        <f t="shared" si="937"/>
        <v/>
      </c>
      <c r="AY2707" s="18" t="str">
        <f t="shared" si="938"/>
        <v/>
      </c>
      <c r="BA2707" s="18">
        <f>IF($E2707=AF!$D$6,IF($M2707="Concluída no prazo",2,IF($M2707="Concluída com atraso",1,0)),0)</f>
        <v>0</v>
      </c>
      <c r="BB2707" s="18">
        <f>IF($E2707=AF!$D$6,IF($M2707="Atrasada",2,IF($M2707="Concluída com atraso",1,0)),0)</f>
        <v>0</v>
      </c>
      <c r="BC2707" s="18">
        <v>2.7009999999999999E-2</v>
      </c>
      <c r="BD2707" s="18">
        <f t="shared" si="945"/>
        <v>2.7009999999999999E-2</v>
      </c>
      <c r="BE2707" s="18">
        <f t="shared" si="945"/>
        <v>2.7009999999999999E-2</v>
      </c>
      <c r="BF2707" s="18" t="str">
        <f t="shared" si="939"/>
        <v/>
      </c>
      <c r="BN2707" s="18" t="str">
        <f t="shared" si="940"/>
        <v>s</v>
      </c>
    </row>
    <row r="2708" spans="3:66" ht="50.1" customHeight="1" thickTop="1" thickBot="1" x14ac:dyDescent="0.3">
      <c r="C2708" s="46"/>
      <c r="D2708" s="46"/>
      <c r="E2708" s="46"/>
      <c r="F2708" s="122"/>
      <c r="G2708" s="122"/>
      <c r="H2708" s="78" t="str">
        <f t="shared" si="941"/>
        <v/>
      </c>
      <c r="I2708" s="78" t="str">
        <f t="shared" si="942"/>
        <v/>
      </c>
      <c r="J2708" s="16"/>
      <c r="K2708" s="46" t="str">
        <f t="shared" si="943"/>
        <v/>
      </c>
      <c r="L2708" s="16"/>
      <c r="M2708" s="16"/>
      <c r="N2708" s="46"/>
      <c r="O2708" s="47" t="str">
        <f t="shared" si="946"/>
        <v/>
      </c>
      <c r="P2708" s="47"/>
      <c r="Q2708" s="48" t="str">
        <f>IFERROR(VLOOKUP(E2708,Funcionários!$C$8:$E$207,3,FALSE),"")</f>
        <v/>
      </c>
      <c r="R2708" s="47"/>
      <c r="S2708" s="49" t="str">
        <f t="shared" si="947"/>
        <v/>
      </c>
      <c r="T2708" s="49">
        <v>2.7019999999999999E-2</v>
      </c>
      <c r="U2708" s="48" t="str">
        <f>IF(Funcionários!C2709=0,"",Funcionários!C2709)</f>
        <v/>
      </c>
      <c r="V2708" s="50">
        <f>IF(U2708="",0,IF(COUNTIFS($E$7:$E$3006,U2708,$I$7:$I$3006,'RC'!$E$6)=0,0,COUNTIFS($M$7:$M$3006,"Concluída no prazo",$E$7:$E$3006,U2708,$I$7:$I$3006,'RC'!$E$6)/COUNTIFS($E$7:$E$3006,U2708,$I$7:$I$3006,'RC'!$E$6)))</f>
        <v>0</v>
      </c>
      <c r="W2708" s="49">
        <f>SUMIFS($J$7:$J$3006,$E$7:$E$3006,U2708,$I$7:$I$3006,'RC'!$E$6)+SUMIFS($L$7:$L$3006,$E$7:$E$3006,U2708,$I$7:$I$3006,'RC'!$E$6)</f>
        <v>0</v>
      </c>
      <c r="X2708" s="48">
        <f>COUNTIFS($E$7:$E$3006,U2708,$I$7:$I$3006,'RC'!$E$6)</f>
        <v>0</v>
      </c>
      <c r="Y2708" s="48"/>
      <c r="Z2708" s="51" t="str">
        <f>IF(AQ2708='RC'!$E$6,AC2708*1000+AD2708,"")</f>
        <v/>
      </c>
      <c r="AA2708" s="51" t="str">
        <f>IF(AB2708="","",IF(AQ2708='RC'!$E$6,AC2708*1000-AD2708,""))</f>
        <v/>
      </c>
      <c r="AB2708" s="48" t="str">
        <f>IFERROR(VLOOKUP(E2708,Funcionários!$C$8:$E$207,3,FALSE),"")</f>
        <v/>
      </c>
      <c r="AC2708" s="50" t="str">
        <f>IF(AB2708="","",IF(COUNTIFS($AB$7:$AB$3006,AB2708,$AQ$7:$AQ$3006,'RC'!$E$6)=0,"",COUNTIFS($M$7:$M$3006,"Concluída no prazo",$AB$7:$AB$3006,AB2708,$AQ$7:$AQ$3006,'RC'!$E$6)/COUNTIFS($AB$7:$AB$3006,AB2708,$AQ$7:$AQ$3006,'RC'!$E$6)))</f>
        <v/>
      </c>
      <c r="AD2708" s="48">
        <f>SUMIF($AQ$7:$AQ$3006,'RC'!$E$6,$J$7:$J$3006)+SUMIF($AQ$7:$AQ$3006,'RC'!$E$6,$L$7:$L$3006)</f>
        <v>21</v>
      </c>
      <c r="AF2708" s="48">
        <v>2.2989999999991701E-2</v>
      </c>
      <c r="AG2708" s="48">
        <f>IF(OR(AQ2708="",AQ2708&lt;&gt;'RC'!$E$6,AB2708&lt;&gt;'RC'!$D$21),0,1)</f>
        <v>0</v>
      </c>
      <c r="AH2708" s="48">
        <f t="shared" si="944"/>
        <v>2.2989999999991701E-2</v>
      </c>
      <c r="AI2708" s="48" t="str">
        <f t="shared" si="926"/>
        <v/>
      </c>
      <c r="AJ2708" s="48" t="str">
        <f t="shared" si="927"/>
        <v/>
      </c>
      <c r="AK2708" s="52" t="str">
        <f t="shared" si="928"/>
        <v/>
      </c>
      <c r="AL2708" s="52" t="str">
        <f t="shared" si="929"/>
        <v/>
      </c>
      <c r="AM2708" s="48" t="str">
        <f t="shared" si="930"/>
        <v/>
      </c>
      <c r="AN2708" s="48" t="str">
        <f t="shared" si="931"/>
        <v/>
      </c>
      <c r="AP2708" s="18" t="str">
        <f t="shared" si="932"/>
        <v/>
      </c>
      <c r="AQ2708" s="18" t="str">
        <f t="shared" si="933"/>
        <v/>
      </c>
      <c r="AR2708" s="18">
        <v>2.299E-2</v>
      </c>
      <c r="AS2708" s="18">
        <f>IF(AF!$D$27="Todos",1,IF(M2708=AF!$D$27,1,0))</f>
        <v>1</v>
      </c>
      <c r="AT2708" s="53">
        <f>IF(AND(E2708=AF!$D$6,OR(LT!M2708=AF!$D$27,AF!$D$27="Todos"),OR(AP2708=AF!$E$8,AQ2708=AF!$E$8)),AR2708+AS2708,0)</f>
        <v>0</v>
      </c>
      <c r="AU2708" s="18" t="str">
        <f t="shared" si="934"/>
        <v/>
      </c>
      <c r="AV2708" s="54" t="str">
        <f t="shared" si="935"/>
        <v/>
      </c>
      <c r="AW2708" s="54" t="str">
        <f t="shared" si="936"/>
        <v/>
      </c>
      <c r="AX2708" s="18" t="str">
        <f t="shared" si="937"/>
        <v/>
      </c>
      <c r="AY2708" s="18" t="str">
        <f t="shared" si="938"/>
        <v/>
      </c>
      <c r="BA2708" s="18">
        <f>IF($E2708=AF!$D$6,IF($M2708="Concluída no prazo",2,IF($M2708="Concluída com atraso",1,0)),0)</f>
        <v>0</v>
      </c>
      <c r="BB2708" s="18">
        <f>IF($E2708=AF!$D$6,IF($M2708="Atrasada",2,IF($M2708="Concluída com atraso",1,0)),0)</f>
        <v>0</v>
      </c>
      <c r="BC2708" s="18">
        <v>2.7019999999999999E-2</v>
      </c>
      <c r="BD2708" s="18">
        <f t="shared" si="945"/>
        <v>2.7019999999999999E-2</v>
      </c>
      <c r="BE2708" s="18">
        <f t="shared" si="945"/>
        <v>2.7019999999999999E-2</v>
      </c>
      <c r="BF2708" s="18" t="str">
        <f t="shared" si="939"/>
        <v/>
      </c>
      <c r="BN2708" s="18" t="str">
        <f t="shared" si="940"/>
        <v>s</v>
      </c>
    </row>
    <row r="2709" spans="3:66" ht="50.1" customHeight="1" thickTop="1" thickBot="1" x14ac:dyDescent="0.3">
      <c r="C2709" s="46"/>
      <c r="D2709" s="46"/>
      <c r="E2709" s="46"/>
      <c r="F2709" s="122"/>
      <c r="G2709" s="122"/>
      <c r="H2709" s="78" t="str">
        <f t="shared" si="941"/>
        <v/>
      </c>
      <c r="I2709" s="78" t="str">
        <f t="shared" si="942"/>
        <v/>
      </c>
      <c r="J2709" s="16"/>
      <c r="K2709" s="46" t="str">
        <f t="shared" si="943"/>
        <v/>
      </c>
      <c r="L2709" s="16"/>
      <c r="M2709" s="16"/>
      <c r="N2709" s="46"/>
      <c r="O2709" s="47" t="str">
        <f t="shared" si="946"/>
        <v/>
      </c>
      <c r="P2709" s="47"/>
      <c r="Q2709" s="48" t="str">
        <f>IFERROR(VLOOKUP(E2709,Funcionários!$C$8:$E$207,3,FALSE),"")</f>
        <v/>
      </c>
      <c r="R2709" s="47"/>
      <c r="S2709" s="49" t="str">
        <f t="shared" si="947"/>
        <v/>
      </c>
      <c r="T2709" s="49">
        <v>2.7029999999999998E-2</v>
      </c>
      <c r="U2709" s="48" t="str">
        <f>IF(Funcionários!C2710=0,"",Funcionários!C2710)</f>
        <v/>
      </c>
      <c r="V2709" s="50">
        <f>IF(U2709="",0,IF(COUNTIFS($E$7:$E$3006,U2709,$I$7:$I$3006,'RC'!$E$6)=0,0,COUNTIFS($M$7:$M$3006,"Concluída no prazo",$E$7:$E$3006,U2709,$I$7:$I$3006,'RC'!$E$6)/COUNTIFS($E$7:$E$3006,U2709,$I$7:$I$3006,'RC'!$E$6)))</f>
        <v>0</v>
      </c>
      <c r="W2709" s="49">
        <f>SUMIFS($J$7:$J$3006,$E$7:$E$3006,U2709,$I$7:$I$3006,'RC'!$E$6)+SUMIFS($L$7:$L$3006,$E$7:$E$3006,U2709,$I$7:$I$3006,'RC'!$E$6)</f>
        <v>0</v>
      </c>
      <c r="X2709" s="48">
        <f>COUNTIFS($E$7:$E$3006,U2709,$I$7:$I$3006,'RC'!$E$6)</f>
        <v>0</v>
      </c>
      <c r="Y2709" s="48"/>
      <c r="Z2709" s="51" t="str">
        <f>IF(AQ2709='RC'!$E$6,AC2709*1000+AD2709,"")</f>
        <v/>
      </c>
      <c r="AA2709" s="51" t="str">
        <f>IF(AB2709="","",IF(AQ2709='RC'!$E$6,AC2709*1000-AD2709,""))</f>
        <v/>
      </c>
      <c r="AB2709" s="48" t="str">
        <f>IFERROR(VLOOKUP(E2709,Funcionários!$C$8:$E$207,3,FALSE),"")</f>
        <v/>
      </c>
      <c r="AC2709" s="50" t="str">
        <f>IF(AB2709="","",IF(COUNTIFS($AB$7:$AB$3006,AB2709,$AQ$7:$AQ$3006,'RC'!$E$6)=0,"",COUNTIFS($M$7:$M$3006,"Concluída no prazo",$AB$7:$AB$3006,AB2709,$AQ$7:$AQ$3006,'RC'!$E$6)/COUNTIFS($AB$7:$AB$3006,AB2709,$AQ$7:$AQ$3006,'RC'!$E$6)))</f>
        <v/>
      </c>
      <c r="AD2709" s="48">
        <f>SUMIF($AQ$7:$AQ$3006,'RC'!$E$6,$J$7:$J$3006)+SUMIF($AQ$7:$AQ$3006,'RC'!$E$6,$L$7:$L$3006)</f>
        <v>21</v>
      </c>
      <c r="AF2709" s="48">
        <v>2.2979999999991702E-2</v>
      </c>
      <c r="AG2709" s="48">
        <f>IF(OR(AQ2709="",AQ2709&lt;&gt;'RC'!$E$6,AB2709&lt;&gt;'RC'!$D$21),0,1)</f>
        <v>0</v>
      </c>
      <c r="AH2709" s="48">
        <f t="shared" si="944"/>
        <v>2.2979999999991702E-2</v>
      </c>
      <c r="AI2709" s="48" t="str">
        <f t="shared" si="926"/>
        <v/>
      </c>
      <c r="AJ2709" s="48" t="str">
        <f t="shared" si="927"/>
        <v/>
      </c>
      <c r="AK2709" s="52" t="str">
        <f t="shared" si="928"/>
        <v/>
      </c>
      <c r="AL2709" s="52" t="str">
        <f t="shared" si="929"/>
        <v/>
      </c>
      <c r="AM2709" s="48" t="str">
        <f t="shared" si="930"/>
        <v/>
      </c>
      <c r="AN2709" s="48" t="str">
        <f t="shared" si="931"/>
        <v/>
      </c>
      <c r="AP2709" s="18" t="str">
        <f t="shared" si="932"/>
        <v/>
      </c>
      <c r="AQ2709" s="18" t="str">
        <f t="shared" si="933"/>
        <v/>
      </c>
      <c r="AR2709" s="18">
        <v>2.298E-2</v>
      </c>
      <c r="AS2709" s="18">
        <f>IF(AF!$D$27="Todos",1,IF(M2709=AF!$D$27,1,0))</f>
        <v>1</v>
      </c>
      <c r="AT2709" s="53">
        <f>IF(AND(E2709=AF!$D$6,OR(LT!M2709=AF!$D$27,AF!$D$27="Todos"),OR(AP2709=AF!$E$8,AQ2709=AF!$E$8)),AR2709+AS2709,0)</f>
        <v>0</v>
      </c>
      <c r="AU2709" s="18" t="str">
        <f t="shared" si="934"/>
        <v/>
      </c>
      <c r="AV2709" s="54" t="str">
        <f t="shared" si="935"/>
        <v/>
      </c>
      <c r="AW2709" s="54" t="str">
        <f t="shared" si="936"/>
        <v/>
      </c>
      <c r="AX2709" s="18" t="str">
        <f t="shared" si="937"/>
        <v/>
      </c>
      <c r="AY2709" s="18" t="str">
        <f t="shared" si="938"/>
        <v/>
      </c>
      <c r="BA2709" s="18">
        <f>IF($E2709=AF!$D$6,IF($M2709="Concluída no prazo",2,IF($M2709="Concluída com atraso",1,0)),0)</f>
        <v>0</v>
      </c>
      <c r="BB2709" s="18">
        <f>IF($E2709=AF!$D$6,IF($M2709="Atrasada",2,IF($M2709="Concluída com atraso",1,0)),0)</f>
        <v>0</v>
      </c>
      <c r="BC2709" s="18">
        <v>2.7029999999999998E-2</v>
      </c>
      <c r="BD2709" s="18">
        <f t="shared" si="945"/>
        <v>2.7029999999999998E-2</v>
      </c>
      <c r="BE2709" s="18">
        <f t="shared" si="945"/>
        <v>2.7029999999999998E-2</v>
      </c>
      <c r="BF2709" s="18" t="str">
        <f t="shared" si="939"/>
        <v/>
      </c>
      <c r="BN2709" s="18" t="str">
        <f t="shared" si="940"/>
        <v>s</v>
      </c>
    </row>
    <row r="2710" spans="3:66" ht="50.1" customHeight="1" thickTop="1" thickBot="1" x14ac:dyDescent="0.3">
      <c r="C2710" s="46"/>
      <c r="D2710" s="46"/>
      <c r="E2710" s="46"/>
      <c r="F2710" s="122"/>
      <c r="G2710" s="122"/>
      <c r="H2710" s="78" t="str">
        <f t="shared" si="941"/>
        <v/>
      </c>
      <c r="I2710" s="78" t="str">
        <f t="shared" si="942"/>
        <v/>
      </c>
      <c r="J2710" s="16"/>
      <c r="K2710" s="46" t="str">
        <f t="shared" si="943"/>
        <v/>
      </c>
      <c r="L2710" s="16"/>
      <c r="M2710" s="16"/>
      <c r="N2710" s="46"/>
      <c r="O2710" s="47" t="str">
        <f t="shared" si="946"/>
        <v/>
      </c>
      <c r="P2710" s="47"/>
      <c r="Q2710" s="48" t="str">
        <f>IFERROR(VLOOKUP(E2710,Funcionários!$C$8:$E$207,3,FALSE),"")</f>
        <v/>
      </c>
      <c r="R2710" s="47"/>
      <c r="S2710" s="49" t="str">
        <f t="shared" si="947"/>
        <v/>
      </c>
      <c r="T2710" s="49">
        <v>2.7040000000000002E-2</v>
      </c>
      <c r="U2710" s="48" t="str">
        <f>IF(Funcionários!C2711=0,"",Funcionários!C2711)</f>
        <v/>
      </c>
      <c r="V2710" s="50">
        <f>IF(U2710="",0,IF(COUNTIFS($E$7:$E$3006,U2710,$I$7:$I$3006,'RC'!$E$6)=0,0,COUNTIFS($M$7:$M$3006,"Concluída no prazo",$E$7:$E$3006,U2710,$I$7:$I$3006,'RC'!$E$6)/COUNTIFS($E$7:$E$3006,U2710,$I$7:$I$3006,'RC'!$E$6)))</f>
        <v>0</v>
      </c>
      <c r="W2710" s="49">
        <f>SUMIFS($J$7:$J$3006,$E$7:$E$3006,U2710,$I$7:$I$3006,'RC'!$E$6)+SUMIFS($L$7:$L$3006,$E$7:$E$3006,U2710,$I$7:$I$3006,'RC'!$E$6)</f>
        <v>0</v>
      </c>
      <c r="X2710" s="48">
        <f>COUNTIFS($E$7:$E$3006,U2710,$I$7:$I$3006,'RC'!$E$6)</f>
        <v>0</v>
      </c>
      <c r="Y2710" s="48"/>
      <c r="Z2710" s="51" t="str">
        <f>IF(AQ2710='RC'!$E$6,AC2710*1000+AD2710,"")</f>
        <v/>
      </c>
      <c r="AA2710" s="51" t="str">
        <f>IF(AB2710="","",IF(AQ2710='RC'!$E$6,AC2710*1000-AD2710,""))</f>
        <v/>
      </c>
      <c r="AB2710" s="48" t="str">
        <f>IFERROR(VLOOKUP(E2710,Funcionários!$C$8:$E$207,3,FALSE),"")</f>
        <v/>
      </c>
      <c r="AC2710" s="50" t="str">
        <f>IF(AB2710="","",IF(COUNTIFS($AB$7:$AB$3006,AB2710,$AQ$7:$AQ$3006,'RC'!$E$6)=0,"",COUNTIFS($M$7:$M$3006,"Concluída no prazo",$AB$7:$AB$3006,AB2710,$AQ$7:$AQ$3006,'RC'!$E$6)/COUNTIFS($AB$7:$AB$3006,AB2710,$AQ$7:$AQ$3006,'RC'!$E$6)))</f>
        <v/>
      </c>
      <c r="AD2710" s="48">
        <f>SUMIF($AQ$7:$AQ$3006,'RC'!$E$6,$J$7:$J$3006)+SUMIF($AQ$7:$AQ$3006,'RC'!$E$6,$L$7:$L$3006)</f>
        <v>21</v>
      </c>
      <c r="AF2710" s="48">
        <v>2.2969999999991698E-2</v>
      </c>
      <c r="AG2710" s="48">
        <f>IF(OR(AQ2710="",AQ2710&lt;&gt;'RC'!$E$6,AB2710&lt;&gt;'RC'!$D$21),0,1)</f>
        <v>0</v>
      </c>
      <c r="AH2710" s="48">
        <f t="shared" si="944"/>
        <v>2.2969999999991698E-2</v>
      </c>
      <c r="AI2710" s="48" t="str">
        <f t="shared" si="926"/>
        <v/>
      </c>
      <c r="AJ2710" s="48" t="str">
        <f t="shared" si="927"/>
        <v/>
      </c>
      <c r="AK2710" s="52" t="str">
        <f t="shared" si="928"/>
        <v/>
      </c>
      <c r="AL2710" s="52" t="str">
        <f t="shared" si="929"/>
        <v/>
      </c>
      <c r="AM2710" s="48" t="str">
        <f t="shared" si="930"/>
        <v/>
      </c>
      <c r="AN2710" s="48" t="str">
        <f t="shared" si="931"/>
        <v/>
      </c>
      <c r="AP2710" s="18" t="str">
        <f t="shared" si="932"/>
        <v/>
      </c>
      <c r="AQ2710" s="18" t="str">
        <f t="shared" si="933"/>
        <v/>
      </c>
      <c r="AR2710" s="18">
        <v>2.2970000000000001E-2</v>
      </c>
      <c r="AS2710" s="18">
        <f>IF(AF!$D$27="Todos",1,IF(M2710=AF!$D$27,1,0))</f>
        <v>1</v>
      </c>
      <c r="AT2710" s="53">
        <f>IF(AND(E2710=AF!$D$6,OR(LT!M2710=AF!$D$27,AF!$D$27="Todos"),OR(AP2710=AF!$E$8,AQ2710=AF!$E$8)),AR2710+AS2710,0)</f>
        <v>0</v>
      </c>
      <c r="AU2710" s="18" t="str">
        <f t="shared" si="934"/>
        <v/>
      </c>
      <c r="AV2710" s="54" t="str">
        <f t="shared" si="935"/>
        <v/>
      </c>
      <c r="AW2710" s="54" t="str">
        <f t="shared" si="936"/>
        <v/>
      </c>
      <c r="AX2710" s="18" t="str">
        <f t="shared" si="937"/>
        <v/>
      </c>
      <c r="AY2710" s="18" t="str">
        <f t="shared" si="938"/>
        <v/>
      </c>
      <c r="BA2710" s="18">
        <f>IF($E2710=AF!$D$6,IF($M2710="Concluída no prazo",2,IF($M2710="Concluída com atraso",1,0)),0)</f>
        <v>0</v>
      </c>
      <c r="BB2710" s="18">
        <f>IF($E2710=AF!$D$6,IF($M2710="Atrasada",2,IF($M2710="Concluída com atraso",1,0)),0)</f>
        <v>0</v>
      </c>
      <c r="BC2710" s="18">
        <v>2.7040000000000002E-2</v>
      </c>
      <c r="BD2710" s="18">
        <f t="shared" si="945"/>
        <v>2.7040000000000002E-2</v>
      </c>
      <c r="BE2710" s="18">
        <f t="shared" si="945"/>
        <v>2.7040000000000002E-2</v>
      </c>
      <c r="BF2710" s="18" t="str">
        <f t="shared" si="939"/>
        <v/>
      </c>
      <c r="BN2710" s="18" t="str">
        <f t="shared" si="940"/>
        <v>s</v>
      </c>
    </row>
    <row r="2711" spans="3:66" ht="50.1" customHeight="1" thickTop="1" thickBot="1" x14ac:dyDescent="0.3">
      <c r="C2711" s="46"/>
      <c r="D2711" s="46"/>
      <c r="E2711" s="46"/>
      <c r="F2711" s="122"/>
      <c r="G2711" s="122"/>
      <c r="H2711" s="78" t="str">
        <f t="shared" si="941"/>
        <v/>
      </c>
      <c r="I2711" s="78" t="str">
        <f t="shared" si="942"/>
        <v/>
      </c>
      <c r="J2711" s="16"/>
      <c r="K2711" s="46" t="str">
        <f t="shared" si="943"/>
        <v/>
      </c>
      <c r="L2711" s="16"/>
      <c r="M2711" s="16"/>
      <c r="N2711" s="46"/>
      <c r="O2711" s="47" t="str">
        <f t="shared" si="946"/>
        <v/>
      </c>
      <c r="P2711" s="47"/>
      <c r="Q2711" s="48" t="str">
        <f>IFERROR(VLOOKUP(E2711,Funcionários!$C$8:$E$207,3,FALSE),"")</f>
        <v/>
      </c>
      <c r="R2711" s="47"/>
      <c r="S2711" s="49" t="str">
        <f t="shared" si="947"/>
        <v/>
      </c>
      <c r="T2711" s="49">
        <v>2.7050000000000001E-2</v>
      </c>
      <c r="U2711" s="48" t="str">
        <f>IF(Funcionários!C2712=0,"",Funcionários!C2712)</f>
        <v/>
      </c>
      <c r="V2711" s="50">
        <f>IF(U2711="",0,IF(COUNTIFS($E$7:$E$3006,U2711,$I$7:$I$3006,'RC'!$E$6)=0,0,COUNTIFS($M$7:$M$3006,"Concluída no prazo",$E$7:$E$3006,U2711,$I$7:$I$3006,'RC'!$E$6)/COUNTIFS($E$7:$E$3006,U2711,$I$7:$I$3006,'RC'!$E$6)))</f>
        <v>0</v>
      </c>
      <c r="W2711" s="49">
        <f>SUMIFS($J$7:$J$3006,$E$7:$E$3006,U2711,$I$7:$I$3006,'RC'!$E$6)+SUMIFS($L$7:$L$3006,$E$7:$E$3006,U2711,$I$7:$I$3006,'RC'!$E$6)</f>
        <v>0</v>
      </c>
      <c r="X2711" s="48">
        <f>COUNTIFS($E$7:$E$3006,U2711,$I$7:$I$3006,'RC'!$E$6)</f>
        <v>0</v>
      </c>
      <c r="Y2711" s="48"/>
      <c r="Z2711" s="51" t="str">
        <f>IF(AQ2711='RC'!$E$6,AC2711*1000+AD2711,"")</f>
        <v/>
      </c>
      <c r="AA2711" s="51" t="str">
        <f>IF(AB2711="","",IF(AQ2711='RC'!$E$6,AC2711*1000-AD2711,""))</f>
        <v/>
      </c>
      <c r="AB2711" s="48" t="str">
        <f>IFERROR(VLOOKUP(E2711,Funcionários!$C$8:$E$207,3,FALSE),"")</f>
        <v/>
      </c>
      <c r="AC2711" s="50" t="str">
        <f>IF(AB2711="","",IF(COUNTIFS($AB$7:$AB$3006,AB2711,$AQ$7:$AQ$3006,'RC'!$E$6)=0,"",COUNTIFS($M$7:$M$3006,"Concluída no prazo",$AB$7:$AB$3006,AB2711,$AQ$7:$AQ$3006,'RC'!$E$6)/COUNTIFS($AB$7:$AB$3006,AB2711,$AQ$7:$AQ$3006,'RC'!$E$6)))</f>
        <v/>
      </c>
      <c r="AD2711" s="48">
        <f>SUMIF($AQ$7:$AQ$3006,'RC'!$E$6,$J$7:$J$3006)+SUMIF($AQ$7:$AQ$3006,'RC'!$E$6,$L$7:$L$3006)</f>
        <v>21</v>
      </c>
      <c r="AF2711" s="48">
        <v>2.2959999999991699E-2</v>
      </c>
      <c r="AG2711" s="48">
        <f>IF(OR(AQ2711="",AQ2711&lt;&gt;'RC'!$E$6,AB2711&lt;&gt;'RC'!$D$21),0,1)</f>
        <v>0</v>
      </c>
      <c r="AH2711" s="48">
        <f t="shared" si="944"/>
        <v>2.2959999999991699E-2</v>
      </c>
      <c r="AI2711" s="48" t="str">
        <f t="shared" si="926"/>
        <v/>
      </c>
      <c r="AJ2711" s="48" t="str">
        <f t="shared" si="927"/>
        <v/>
      </c>
      <c r="AK2711" s="52" t="str">
        <f t="shared" si="928"/>
        <v/>
      </c>
      <c r="AL2711" s="52" t="str">
        <f t="shared" si="929"/>
        <v/>
      </c>
      <c r="AM2711" s="48" t="str">
        <f t="shared" si="930"/>
        <v/>
      </c>
      <c r="AN2711" s="48" t="str">
        <f t="shared" si="931"/>
        <v/>
      </c>
      <c r="AP2711" s="18" t="str">
        <f t="shared" si="932"/>
        <v/>
      </c>
      <c r="AQ2711" s="18" t="str">
        <f t="shared" si="933"/>
        <v/>
      </c>
      <c r="AR2711" s="18">
        <v>2.2960000000000001E-2</v>
      </c>
      <c r="AS2711" s="18">
        <f>IF(AF!$D$27="Todos",1,IF(M2711=AF!$D$27,1,0))</f>
        <v>1</v>
      </c>
      <c r="AT2711" s="53">
        <f>IF(AND(E2711=AF!$D$6,OR(LT!M2711=AF!$D$27,AF!$D$27="Todos"),OR(AP2711=AF!$E$8,AQ2711=AF!$E$8)),AR2711+AS2711,0)</f>
        <v>0</v>
      </c>
      <c r="AU2711" s="18" t="str">
        <f t="shared" si="934"/>
        <v/>
      </c>
      <c r="AV2711" s="54" t="str">
        <f t="shared" si="935"/>
        <v/>
      </c>
      <c r="AW2711" s="54" t="str">
        <f t="shared" si="936"/>
        <v/>
      </c>
      <c r="AX2711" s="18" t="str">
        <f t="shared" si="937"/>
        <v/>
      </c>
      <c r="AY2711" s="18" t="str">
        <f t="shared" si="938"/>
        <v/>
      </c>
      <c r="BA2711" s="18">
        <f>IF($E2711=AF!$D$6,IF($M2711="Concluída no prazo",2,IF($M2711="Concluída com atraso",1,0)),0)</f>
        <v>0</v>
      </c>
      <c r="BB2711" s="18">
        <f>IF($E2711=AF!$D$6,IF($M2711="Atrasada",2,IF($M2711="Concluída com atraso",1,0)),0)</f>
        <v>0</v>
      </c>
      <c r="BC2711" s="18">
        <v>2.7050000000000001E-2</v>
      </c>
      <c r="BD2711" s="18">
        <f t="shared" si="945"/>
        <v>2.7050000000000001E-2</v>
      </c>
      <c r="BE2711" s="18">
        <f t="shared" si="945"/>
        <v>2.7050000000000001E-2</v>
      </c>
      <c r="BF2711" s="18" t="str">
        <f t="shared" si="939"/>
        <v/>
      </c>
      <c r="BN2711" s="18" t="str">
        <f t="shared" si="940"/>
        <v>s</v>
      </c>
    </row>
    <row r="2712" spans="3:66" ht="50.1" customHeight="1" thickTop="1" thickBot="1" x14ac:dyDescent="0.3">
      <c r="C2712" s="46"/>
      <c r="D2712" s="46"/>
      <c r="E2712" s="46"/>
      <c r="F2712" s="122"/>
      <c r="G2712" s="122"/>
      <c r="H2712" s="78" t="str">
        <f t="shared" si="941"/>
        <v/>
      </c>
      <c r="I2712" s="78" t="str">
        <f t="shared" si="942"/>
        <v/>
      </c>
      <c r="J2712" s="16"/>
      <c r="K2712" s="46" t="str">
        <f t="shared" si="943"/>
        <v/>
      </c>
      <c r="L2712" s="16"/>
      <c r="M2712" s="16"/>
      <c r="N2712" s="46"/>
      <c r="O2712" s="47" t="str">
        <f t="shared" si="946"/>
        <v/>
      </c>
      <c r="P2712" s="47"/>
      <c r="Q2712" s="48" t="str">
        <f>IFERROR(VLOOKUP(E2712,Funcionários!$C$8:$E$207,3,FALSE),"")</f>
        <v/>
      </c>
      <c r="R2712" s="47"/>
      <c r="S2712" s="49" t="str">
        <f t="shared" si="947"/>
        <v/>
      </c>
      <c r="T2712" s="49">
        <v>2.7060000000000001E-2</v>
      </c>
      <c r="U2712" s="48" t="str">
        <f>IF(Funcionários!C2713=0,"",Funcionários!C2713)</f>
        <v/>
      </c>
      <c r="V2712" s="50">
        <f>IF(U2712="",0,IF(COUNTIFS($E$7:$E$3006,U2712,$I$7:$I$3006,'RC'!$E$6)=0,0,COUNTIFS($M$7:$M$3006,"Concluída no prazo",$E$7:$E$3006,U2712,$I$7:$I$3006,'RC'!$E$6)/COUNTIFS($E$7:$E$3006,U2712,$I$7:$I$3006,'RC'!$E$6)))</f>
        <v>0</v>
      </c>
      <c r="W2712" s="49">
        <f>SUMIFS($J$7:$J$3006,$E$7:$E$3006,U2712,$I$7:$I$3006,'RC'!$E$6)+SUMIFS($L$7:$L$3006,$E$7:$E$3006,U2712,$I$7:$I$3006,'RC'!$E$6)</f>
        <v>0</v>
      </c>
      <c r="X2712" s="48">
        <f>COUNTIFS($E$7:$E$3006,U2712,$I$7:$I$3006,'RC'!$E$6)</f>
        <v>0</v>
      </c>
      <c r="Y2712" s="48"/>
      <c r="Z2712" s="51" t="str">
        <f>IF(AQ2712='RC'!$E$6,AC2712*1000+AD2712,"")</f>
        <v/>
      </c>
      <c r="AA2712" s="51" t="str">
        <f>IF(AB2712="","",IF(AQ2712='RC'!$E$6,AC2712*1000-AD2712,""))</f>
        <v/>
      </c>
      <c r="AB2712" s="48" t="str">
        <f>IFERROR(VLOOKUP(E2712,Funcionários!$C$8:$E$207,3,FALSE),"")</f>
        <v/>
      </c>
      <c r="AC2712" s="50" t="str">
        <f>IF(AB2712="","",IF(COUNTIFS($AB$7:$AB$3006,AB2712,$AQ$7:$AQ$3006,'RC'!$E$6)=0,"",COUNTIFS($M$7:$M$3006,"Concluída no prazo",$AB$7:$AB$3006,AB2712,$AQ$7:$AQ$3006,'RC'!$E$6)/COUNTIFS($AB$7:$AB$3006,AB2712,$AQ$7:$AQ$3006,'RC'!$E$6)))</f>
        <v/>
      </c>
      <c r="AD2712" s="48">
        <f>SUMIF($AQ$7:$AQ$3006,'RC'!$E$6,$J$7:$J$3006)+SUMIF($AQ$7:$AQ$3006,'RC'!$E$6,$L$7:$L$3006)</f>
        <v>21</v>
      </c>
      <c r="AF2712" s="48">
        <v>2.2949999999991699E-2</v>
      </c>
      <c r="AG2712" s="48">
        <f>IF(OR(AQ2712="",AQ2712&lt;&gt;'RC'!$E$6,AB2712&lt;&gt;'RC'!$D$21),0,1)</f>
        <v>0</v>
      </c>
      <c r="AH2712" s="48">
        <f t="shared" si="944"/>
        <v>2.2949999999991699E-2</v>
      </c>
      <c r="AI2712" s="48" t="str">
        <f t="shared" si="926"/>
        <v/>
      </c>
      <c r="AJ2712" s="48" t="str">
        <f t="shared" si="927"/>
        <v/>
      </c>
      <c r="AK2712" s="52" t="str">
        <f t="shared" si="928"/>
        <v/>
      </c>
      <c r="AL2712" s="52" t="str">
        <f t="shared" si="929"/>
        <v/>
      </c>
      <c r="AM2712" s="48" t="str">
        <f t="shared" si="930"/>
        <v/>
      </c>
      <c r="AN2712" s="48" t="str">
        <f t="shared" si="931"/>
        <v/>
      </c>
      <c r="AP2712" s="18" t="str">
        <f t="shared" si="932"/>
        <v/>
      </c>
      <c r="AQ2712" s="18" t="str">
        <f t="shared" si="933"/>
        <v/>
      </c>
      <c r="AR2712" s="18">
        <v>2.2950000000000002E-2</v>
      </c>
      <c r="AS2712" s="18">
        <f>IF(AF!$D$27="Todos",1,IF(M2712=AF!$D$27,1,0))</f>
        <v>1</v>
      </c>
      <c r="AT2712" s="53">
        <f>IF(AND(E2712=AF!$D$6,OR(LT!M2712=AF!$D$27,AF!$D$27="Todos"),OR(AP2712=AF!$E$8,AQ2712=AF!$E$8)),AR2712+AS2712,0)</f>
        <v>0</v>
      </c>
      <c r="AU2712" s="18" t="str">
        <f t="shared" si="934"/>
        <v/>
      </c>
      <c r="AV2712" s="54" t="str">
        <f t="shared" si="935"/>
        <v/>
      </c>
      <c r="AW2712" s="54" t="str">
        <f t="shared" si="936"/>
        <v/>
      </c>
      <c r="AX2712" s="18" t="str">
        <f t="shared" si="937"/>
        <v/>
      </c>
      <c r="AY2712" s="18" t="str">
        <f t="shared" si="938"/>
        <v/>
      </c>
      <c r="BA2712" s="18">
        <f>IF($E2712=AF!$D$6,IF($M2712="Concluída no prazo",2,IF($M2712="Concluída com atraso",1,0)),0)</f>
        <v>0</v>
      </c>
      <c r="BB2712" s="18">
        <f>IF($E2712=AF!$D$6,IF($M2712="Atrasada",2,IF($M2712="Concluída com atraso",1,0)),0)</f>
        <v>0</v>
      </c>
      <c r="BC2712" s="18">
        <v>2.7060000000000001E-2</v>
      </c>
      <c r="BD2712" s="18">
        <f t="shared" si="945"/>
        <v>2.7060000000000001E-2</v>
      </c>
      <c r="BE2712" s="18">
        <f t="shared" si="945"/>
        <v>2.7060000000000001E-2</v>
      </c>
      <c r="BF2712" s="18" t="str">
        <f t="shared" si="939"/>
        <v/>
      </c>
      <c r="BN2712" s="18" t="str">
        <f t="shared" si="940"/>
        <v>s</v>
      </c>
    </row>
    <row r="2713" spans="3:66" ht="50.1" customHeight="1" thickTop="1" thickBot="1" x14ac:dyDescent="0.3">
      <c r="C2713" s="46"/>
      <c r="D2713" s="46"/>
      <c r="E2713" s="46"/>
      <c r="F2713" s="122"/>
      <c r="G2713" s="122"/>
      <c r="H2713" s="78" t="str">
        <f t="shared" si="941"/>
        <v/>
      </c>
      <c r="I2713" s="78" t="str">
        <f t="shared" si="942"/>
        <v/>
      </c>
      <c r="J2713" s="16"/>
      <c r="K2713" s="46" t="str">
        <f t="shared" si="943"/>
        <v/>
      </c>
      <c r="L2713" s="16"/>
      <c r="M2713" s="16"/>
      <c r="N2713" s="46"/>
      <c r="O2713" s="47" t="str">
        <f t="shared" si="946"/>
        <v/>
      </c>
      <c r="P2713" s="47"/>
      <c r="Q2713" s="48" t="str">
        <f>IFERROR(VLOOKUP(E2713,Funcionários!$C$8:$E$207,3,FALSE),"")</f>
        <v/>
      </c>
      <c r="R2713" s="47"/>
      <c r="S2713" s="49" t="str">
        <f t="shared" si="947"/>
        <v/>
      </c>
      <c r="T2713" s="49">
        <v>2.707E-2</v>
      </c>
      <c r="U2713" s="48" t="str">
        <f>IF(Funcionários!C2714=0,"",Funcionários!C2714)</f>
        <v/>
      </c>
      <c r="V2713" s="50">
        <f>IF(U2713="",0,IF(COUNTIFS($E$7:$E$3006,U2713,$I$7:$I$3006,'RC'!$E$6)=0,0,COUNTIFS($M$7:$M$3006,"Concluída no prazo",$E$7:$E$3006,U2713,$I$7:$I$3006,'RC'!$E$6)/COUNTIFS($E$7:$E$3006,U2713,$I$7:$I$3006,'RC'!$E$6)))</f>
        <v>0</v>
      </c>
      <c r="W2713" s="49">
        <f>SUMIFS($J$7:$J$3006,$E$7:$E$3006,U2713,$I$7:$I$3006,'RC'!$E$6)+SUMIFS($L$7:$L$3006,$E$7:$E$3006,U2713,$I$7:$I$3006,'RC'!$E$6)</f>
        <v>0</v>
      </c>
      <c r="X2713" s="48">
        <f>COUNTIFS($E$7:$E$3006,U2713,$I$7:$I$3006,'RC'!$E$6)</f>
        <v>0</v>
      </c>
      <c r="Y2713" s="48"/>
      <c r="Z2713" s="51" t="str">
        <f>IF(AQ2713='RC'!$E$6,AC2713*1000+AD2713,"")</f>
        <v/>
      </c>
      <c r="AA2713" s="51" t="str">
        <f>IF(AB2713="","",IF(AQ2713='RC'!$E$6,AC2713*1000-AD2713,""))</f>
        <v/>
      </c>
      <c r="AB2713" s="48" t="str">
        <f>IFERROR(VLOOKUP(E2713,Funcionários!$C$8:$E$207,3,FALSE),"")</f>
        <v/>
      </c>
      <c r="AC2713" s="50" t="str">
        <f>IF(AB2713="","",IF(COUNTIFS($AB$7:$AB$3006,AB2713,$AQ$7:$AQ$3006,'RC'!$E$6)=0,"",COUNTIFS($M$7:$M$3006,"Concluída no prazo",$AB$7:$AB$3006,AB2713,$AQ$7:$AQ$3006,'RC'!$E$6)/COUNTIFS($AB$7:$AB$3006,AB2713,$AQ$7:$AQ$3006,'RC'!$E$6)))</f>
        <v/>
      </c>
      <c r="AD2713" s="48">
        <f>SUMIF($AQ$7:$AQ$3006,'RC'!$E$6,$J$7:$J$3006)+SUMIF($AQ$7:$AQ$3006,'RC'!$E$6,$L$7:$L$3006)</f>
        <v>21</v>
      </c>
      <c r="AF2713" s="48">
        <v>2.29399999999917E-2</v>
      </c>
      <c r="AG2713" s="48">
        <f>IF(OR(AQ2713="",AQ2713&lt;&gt;'RC'!$E$6,AB2713&lt;&gt;'RC'!$D$21),0,1)</f>
        <v>0</v>
      </c>
      <c r="AH2713" s="48">
        <f t="shared" si="944"/>
        <v>2.29399999999917E-2</v>
      </c>
      <c r="AI2713" s="48" t="str">
        <f t="shared" si="926"/>
        <v/>
      </c>
      <c r="AJ2713" s="48" t="str">
        <f t="shared" si="927"/>
        <v/>
      </c>
      <c r="AK2713" s="52" t="str">
        <f t="shared" si="928"/>
        <v/>
      </c>
      <c r="AL2713" s="52" t="str">
        <f t="shared" si="929"/>
        <v/>
      </c>
      <c r="AM2713" s="48" t="str">
        <f t="shared" si="930"/>
        <v/>
      </c>
      <c r="AN2713" s="48" t="str">
        <f t="shared" si="931"/>
        <v/>
      </c>
      <c r="AP2713" s="18" t="str">
        <f t="shared" si="932"/>
        <v/>
      </c>
      <c r="AQ2713" s="18" t="str">
        <f t="shared" si="933"/>
        <v/>
      </c>
      <c r="AR2713" s="18">
        <v>2.2939999999999999E-2</v>
      </c>
      <c r="AS2713" s="18">
        <f>IF(AF!$D$27="Todos",1,IF(M2713=AF!$D$27,1,0))</f>
        <v>1</v>
      </c>
      <c r="AT2713" s="53">
        <f>IF(AND(E2713=AF!$D$6,OR(LT!M2713=AF!$D$27,AF!$D$27="Todos"),OR(AP2713=AF!$E$8,AQ2713=AF!$E$8)),AR2713+AS2713,0)</f>
        <v>0</v>
      </c>
      <c r="AU2713" s="18" t="str">
        <f t="shared" si="934"/>
        <v/>
      </c>
      <c r="AV2713" s="54" t="str">
        <f t="shared" si="935"/>
        <v/>
      </c>
      <c r="AW2713" s="54" t="str">
        <f t="shared" si="936"/>
        <v/>
      </c>
      <c r="AX2713" s="18" t="str">
        <f t="shared" si="937"/>
        <v/>
      </c>
      <c r="AY2713" s="18" t="str">
        <f t="shared" si="938"/>
        <v/>
      </c>
      <c r="BA2713" s="18">
        <f>IF($E2713=AF!$D$6,IF($M2713="Concluída no prazo",2,IF($M2713="Concluída com atraso",1,0)),0)</f>
        <v>0</v>
      </c>
      <c r="BB2713" s="18">
        <f>IF($E2713=AF!$D$6,IF($M2713="Atrasada",2,IF($M2713="Concluída com atraso",1,0)),0)</f>
        <v>0</v>
      </c>
      <c r="BC2713" s="18">
        <v>2.707E-2</v>
      </c>
      <c r="BD2713" s="18">
        <f t="shared" si="945"/>
        <v>2.707E-2</v>
      </c>
      <c r="BE2713" s="18">
        <f t="shared" si="945"/>
        <v>2.707E-2</v>
      </c>
      <c r="BF2713" s="18" t="str">
        <f t="shared" si="939"/>
        <v/>
      </c>
      <c r="BN2713" s="18" t="str">
        <f t="shared" si="940"/>
        <v>s</v>
      </c>
    </row>
    <row r="2714" spans="3:66" ht="50.1" customHeight="1" thickTop="1" thickBot="1" x14ac:dyDescent="0.3">
      <c r="C2714" s="46"/>
      <c r="D2714" s="46"/>
      <c r="E2714" s="46"/>
      <c r="F2714" s="122"/>
      <c r="G2714" s="122"/>
      <c r="H2714" s="78" t="str">
        <f t="shared" si="941"/>
        <v/>
      </c>
      <c r="I2714" s="78" t="str">
        <f t="shared" si="942"/>
        <v/>
      </c>
      <c r="J2714" s="16"/>
      <c r="K2714" s="46" t="str">
        <f t="shared" si="943"/>
        <v/>
      </c>
      <c r="L2714" s="16"/>
      <c r="M2714" s="16"/>
      <c r="N2714" s="46"/>
      <c r="O2714" s="47" t="str">
        <f t="shared" si="946"/>
        <v/>
      </c>
      <c r="P2714" s="47"/>
      <c r="Q2714" s="48" t="str">
        <f>IFERROR(VLOOKUP(E2714,Funcionários!$C$8:$E$207,3,FALSE),"")</f>
        <v/>
      </c>
      <c r="R2714" s="47"/>
      <c r="S2714" s="49" t="str">
        <f t="shared" si="947"/>
        <v/>
      </c>
      <c r="T2714" s="49">
        <v>2.708E-2</v>
      </c>
      <c r="U2714" s="48" t="str">
        <f>IF(Funcionários!C2715=0,"",Funcionários!C2715)</f>
        <v/>
      </c>
      <c r="V2714" s="50">
        <f>IF(U2714="",0,IF(COUNTIFS($E$7:$E$3006,U2714,$I$7:$I$3006,'RC'!$E$6)=0,0,COUNTIFS($M$7:$M$3006,"Concluída no prazo",$E$7:$E$3006,U2714,$I$7:$I$3006,'RC'!$E$6)/COUNTIFS($E$7:$E$3006,U2714,$I$7:$I$3006,'RC'!$E$6)))</f>
        <v>0</v>
      </c>
      <c r="W2714" s="49">
        <f>SUMIFS($J$7:$J$3006,$E$7:$E$3006,U2714,$I$7:$I$3006,'RC'!$E$6)+SUMIFS($L$7:$L$3006,$E$7:$E$3006,U2714,$I$7:$I$3006,'RC'!$E$6)</f>
        <v>0</v>
      </c>
      <c r="X2714" s="48">
        <f>COUNTIFS($E$7:$E$3006,U2714,$I$7:$I$3006,'RC'!$E$6)</f>
        <v>0</v>
      </c>
      <c r="Y2714" s="48"/>
      <c r="Z2714" s="51" t="str">
        <f>IF(AQ2714='RC'!$E$6,AC2714*1000+AD2714,"")</f>
        <v/>
      </c>
      <c r="AA2714" s="51" t="str">
        <f>IF(AB2714="","",IF(AQ2714='RC'!$E$6,AC2714*1000-AD2714,""))</f>
        <v/>
      </c>
      <c r="AB2714" s="48" t="str">
        <f>IFERROR(VLOOKUP(E2714,Funcionários!$C$8:$E$207,3,FALSE),"")</f>
        <v/>
      </c>
      <c r="AC2714" s="50" t="str">
        <f>IF(AB2714="","",IF(COUNTIFS($AB$7:$AB$3006,AB2714,$AQ$7:$AQ$3006,'RC'!$E$6)=0,"",COUNTIFS($M$7:$M$3006,"Concluída no prazo",$AB$7:$AB$3006,AB2714,$AQ$7:$AQ$3006,'RC'!$E$6)/COUNTIFS($AB$7:$AB$3006,AB2714,$AQ$7:$AQ$3006,'RC'!$E$6)))</f>
        <v/>
      </c>
      <c r="AD2714" s="48">
        <f>SUMIF($AQ$7:$AQ$3006,'RC'!$E$6,$J$7:$J$3006)+SUMIF($AQ$7:$AQ$3006,'RC'!$E$6,$L$7:$L$3006)</f>
        <v>21</v>
      </c>
      <c r="AF2714" s="48">
        <v>2.29299999999917E-2</v>
      </c>
      <c r="AG2714" s="48">
        <f>IF(OR(AQ2714="",AQ2714&lt;&gt;'RC'!$E$6,AB2714&lt;&gt;'RC'!$D$21),0,1)</f>
        <v>0</v>
      </c>
      <c r="AH2714" s="48">
        <f t="shared" si="944"/>
        <v>2.29299999999917E-2</v>
      </c>
      <c r="AI2714" s="48" t="str">
        <f t="shared" si="926"/>
        <v/>
      </c>
      <c r="AJ2714" s="48" t="str">
        <f t="shared" si="927"/>
        <v/>
      </c>
      <c r="AK2714" s="52" t="str">
        <f t="shared" si="928"/>
        <v/>
      </c>
      <c r="AL2714" s="52" t="str">
        <f t="shared" si="929"/>
        <v/>
      </c>
      <c r="AM2714" s="48" t="str">
        <f t="shared" si="930"/>
        <v/>
      </c>
      <c r="AN2714" s="48" t="str">
        <f t="shared" si="931"/>
        <v/>
      </c>
      <c r="AP2714" s="18" t="str">
        <f t="shared" si="932"/>
        <v/>
      </c>
      <c r="AQ2714" s="18" t="str">
        <f t="shared" si="933"/>
        <v/>
      </c>
      <c r="AR2714" s="18">
        <v>2.2929999999999999E-2</v>
      </c>
      <c r="AS2714" s="18">
        <f>IF(AF!$D$27="Todos",1,IF(M2714=AF!$D$27,1,0))</f>
        <v>1</v>
      </c>
      <c r="AT2714" s="53">
        <f>IF(AND(E2714=AF!$D$6,OR(LT!M2714=AF!$D$27,AF!$D$27="Todos"),OR(AP2714=AF!$E$8,AQ2714=AF!$E$8)),AR2714+AS2714,0)</f>
        <v>0</v>
      </c>
      <c r="AU2714" s="18" t="str">
        <f t="shared" si="934"/>
        <v/>
      </c>
      <c r="AV2714" s="54" t="str">
        <f t="shared" si="935"/>
        <v/>
      </c>
      <c r="AW2714" s="54" t="str">
        <f t="shared" si="936"/>
        <v/>
      </c>
      <c r="AX2714" s="18" t="str">
        <f t="shared" si="937"/>
        <v/>
      </c>
      <c r="AY2714" s="18" t="str">
        <f t="shared" si="938"/>
        <v/>
      </c>
      <c r="BA2714" s="18">
        <f>IF($E2714=AF!$D$6,IF($M2714="Concluída no prazo",2,IF($M2714="Concluída com atraso",1,0)),0)</f>
        <v>0</v>
      </c>
      <c r="BB2714" s="18">
        <f>IF($E2714=AF!$D$6,IF($M2714="Atrasada",2,IF($M2714="Concluída com atraso",1,0)),0)</f>
        <v>0</v>
      </c>
      <c r="BC2714" s="18">
        <v>2.708E-2</v>
      </c>
      <c r="BD2714" s="18">
        <f t="shared" si="945"/>
        <v>2.708E-2</v>
      </c>
      <c r="BE2714" s="18">
        <f t="shared" si="945"/>
        <v>2.708E-2</v>
      </c>
      <c r="BF2714" s="18" t="str">
        <f t="shared" si="939"/>
        <v/>
      </c>
      <c r="BN2714" s="18" t="str">
        <f t="shared" si="940"/>
        <v>s</v>
      </c>
    </row>
    <row r="2715" spans="3:66" ht="50.1" customHeight="1" thickTop="1" thickBot="1" x14ac:dyDescent="0.3">
      <c r="C2715" s="46"/>
      <c r="D2715" s="46"/>
      <c r="E2715" s="46"/>
      <c r="F2715" s="122"/>
      <c r="G2715" s="122"/>
      <c r="H2715" s="78" t="str">
        <f t="shared" si="941"/>
        <v/>
      </c>
      <c r="I2715" s="78" t="str">
        <f t="shared" si="942"/>
        <v/>
      </c>
      <c r="J2715" s="16"/>
      <c r="K2715" s="46" t="str">
        <f t="shared" si="943"/>
        <v/>
      </c>
      <c r="L2715" s="16"/>
      <c r="M2715" s="16"/>
      <c r="N2715" s="46"/>
      <c r="O2715" s="47" t="str">
        <f t="shared" si="946"/>
        <v/>
      </c>
      <c r="P2715" s="47"/>
      <c r="Q2715" s="48" t="str">
        <f>IFERROR(VLOOKUP(E2715,Funcionários!$C$8:$E$207,3,FALSE),"")</f>
        <v/>
      </c>
      <c r="R2715" s="47"/>
      <c r="S2715" s="49" t="str">
        <f t="shared" si="947"/>
        <v/>
      </c>
      <c r="T2715" s="49">
        <v>2.7089999999999999E-2</v>
      </c>
      <c r="U2715" s="48" t="str">
        <f>IF(Funcionários!C2716=0,"",Funcionários!C2716)</f>
        <v/>
      </c>
      <c r="V2715" s="50">
        <f>IF(U2715="",0,IF(COUNTIFS($E$7:$E$3006,U2715,$I$7:$I$3006,'RC'!$E$6)=0,0,COUNTIFS($M$7:$M$3006,"Concluída no prazo",$E$7:$E$3006,U2715,$I$7:$I$3006,'RC'!$E$6)/COUNTIFS($E$7:$E$3006,U2715,$I$7:$I$3006,'RC'!$E$6)))</f>
        <v>0</v>
      </c>
      <c r="W2715" s="49">
        <f>SUMIFS($J$7:$J$3006,$E$7:$E$3006,U2715,$I$7:$I$3006,'RC'!$E$6)+SUMIFS($L$7:$L$3006,$E$7:$E$3006,U2715,$I$7:$I$3006,'RC'!$E$6)</f>
        <v>0</v>
      </c>
      <c r="X2715" s="48">
        <f>COUNTIFS($E$7:$E$3006,U2715,$I$7:$I$3006,'RC'!$E$6)</f>
        <v>0</v>
      </c>
      <c r="Y2715" s="48"/>
      <c r="Z2715" s="51" t="str">
        <f>IF(AQ2715='RC'!$E$6,AC2715*1000+AD2715,"")</f>
        <v/>
      </c>
      <c r="AA2715" s="51" t="str">
        <f>IF(AB2715="","",IF(AQ2715='RC'!$E$6,AC2715*1000-AD2715,""))</f>
        <v/>
      </c>
      <c r="AB2715" s="48" t="str">
        <f>IFERROR(VLOOKUP(E2715,Funcionários!$C$8:$E$207,3,FALSE),"")</f>
        <v/>
      </c>
      <c r="AC2715" s="50" t="str">
        <f>IF(AB2715="","",IF(COUNTIFS($AB$7:$AB$3006,AB2715,$AQ$7:$AQ$3006,'RC'!$E$6)=0,"",COUNTIFS($M$7:$M$3006,"Concluída no prazo",$AB$7:$AB$3006,AB2715,$AQ$7:$AQ$3006,'RC'!$E$6)/COUNTIFS($AB$7:$AB$3006,AB2715,$AQ$7:$AQ$3006,'RC'!$E$6)))</f>
        <v/>
      </c>
      <c r="AD2715" s="48">
        <f>SUMIF($AQ$7:$AQ$3006,'RC'!$E$6,$J$7:$J$3006)+SUMIF($AQ$7:$AQ$3006,'RC'!$E$6,$L$7:$L$3006)</f>
        <v>21</v>
      </c>
      <c r="AF2715" s="48">
        <v>2.29199999999917E-2</v>
      </c>
      <c r="AG2715" s="48">
        <f>IF(OR(AQ2715="",AQ2715&lt;&gt;'RC'!$E$6,AB2715&lt;&gt;'RC'!$D$21),0,1)</f>
        <v>0</v>
      </c>
      <c r="AH2715" s="48">
        <f t="shared" si="944"/>
        <v>2.29199999999917E-2</v>
      </c>
      <c r="AI2715" s="48" t="str">
        <f t="shared" si="926"/>
        <v/>
      </c>
      <c r="AJ2715" s="48" t="str">
        <f t="shared" si="927"/>
        <v/>
      </c>
      <c r="AK2715" s="52" t="str">
        <f t="shared" si="928"/>
        <v/>
      </c>
      <c r="AL2715" s="52" t="str">
        <f t="shared" si="929"/>
        <v/>
      </c>
      <c r="AM2715" s="48" t="str">
        <f t="shared" si="930"/>
        <v/>
      </c>
      <c r="AN2715" s="48" t="str">
        <f t="shared" si="931"/>
        <v/>
      </c>
      <c r="AP2715" s="18" t="str">
        <f t="shared" si="932"/>
        <v/>
      </c>
      <c r="AQ2715" s="18" t="str">
        <f t="shared" si="933"/>
        <v/>
      </c>
      <c r="AR2715" s="18">
        <v>2.2919999999999999E-2</v>
      </c>
      <c r="AS2715" s="18">
        <f>IF(AF!$D$27="Todos",1,IF(M2715=AF!$D$27,1,0))</f>
        <v>1</v>
      </c>
      <c r="AT2715" s="53">
        <f>IF(AND(E2715=AF!$D$6,OR(LT!M2715=AF!$D$27,AF!$D$27="Todos"),OR(AP2715=AF!$E$8,AQ2715=AF!$E$8)),AR2715+AS2715,0)</f>
        <v>0</v>
      </c>
      <c r="AU2715" s="18" t="str">
        <f t="shared" si="934"/>
        <v/>
      </c>
      <c r="AV2715" s="54" t="str">
        <f t="shared" si="935"/>
        <v/>
      </c>
      <c r="AW2715" s="54" t="str">
        <f t="shared" si="936"/>
        <v/>
      </c>
      <c r="AX2715" s="18" t="str">
        <f t="shared" si="937"/>
        <v/>
      </c>
      <c r="AY2715" s="18" t="str">
        <f t="shared" si="938"/>
        <v/>
      </c>
      <c r="BA2715" s="18">
        <f>IF($E2715=AF!$D$6,IF($M2715="Concluída no prazo",2,IF($M2715="Concluída com atraso",1,0)),0)</f>
        <v>0</v>
      </c>
      <c r="BB2715" s="18">
        <f>IF($E2715=AF!$D$6,IF($M2715="Atrasada",2,IF($M2715="Concluída com atraso",1,0)),0)</f>
        <v>0</v>
      </c>
      <c r="BC2715" s="18">
        <v>2.7089999999999999E-2</v>
      </c>
      <c r="BD2715" s="18">
        <f t="shared" si="945"/>
        <v>2.7089999999999999E-2</v>
      </c>
      <c r="BE2715" s="18">
        <f t="shared" si="945"/>
        <v>2.7089999999999999E-2</v>
      </c>
      <c r="BF2715" s="18" t="str">
        <f t="shared" si="939"/>
        <v/>
      </c>
      <c r="BN2715" s="18" t="str">
        <f t="shared" si="940"/>
        <v>s</v>
      </c>
    </row>
    <row r="2716" spans="3:66" ht="50.1" customHeight="1" thickTop="1" thickBot="1" x14ac:dyDescent="0.3">
      <c r="C2716" s="46"/>
      <c r="D2716" s="46"/>
      <c r="E2716" s="46"/>
      <c r="F2716" s="122"/>
      <c r="G2716" s="122"/>
      <c r="H2716" s="78" t="str">
        <f t="shared" si="941"/>
        <v/>
      </c>
      <c r="I2716" s="78" t="str">
        <f t="shared" si="942"/>
        <v/>
      </c>
      <c r="J2716" s="16"/>
      <c r="K2716" s="46" t="str">
        <f t="shared" si="943"/>
        <v/>
      </c>
      <c r="L2716" s="16"/>
      <c r="M2716" s="16"/>
      <c r="N2716" s="46"/>
      <c r="O2716" s="47" t="str">
        <f t="shared" si="946"/>
        <v/>
      </c>
      <c r="P2716" s="47"/>
      <c r="Q2716" s="48" t="str">
        <f>IFERROR(VLOOKUP(E2716,Funcionários!$C$8:$E$207,3,FALSE),"")</f>
        <v/>
      </c>
      <c r="R2716" s="47"/>
      <c r="S2716" s="49" t="str">
        <f t="shared" si="947"/>
        <v/>
      </c>
      <c r="T2716" s="49">
        <v>2.7099999999999999E-2</v>
      </c>
      <c r="U2716" s="48" t="str">
        <f>IF(Funcionários!C2717=0,"",Funcionários!C2717)</f>
        <v/>
      </c>
      <c r="V2716" s="50">
        <f>IF(U2716="",0,IF(COUNTIFS($E$7:$E$3006,U2716,$I$7:$I$3006,'RC'!$E$6)=0,0,COUNTIFS($M$7:$M$3006,"Concluída no prazo",$E$7:$E$3006,U2716,$I$7:$I$3006,'RC'!$E$6)/COUNTIFS($E$7:$E$3006,U2716,$I$7:$I$3006,'RC'!$E$6)))</f>
        <v>0</v>
      </c>
      <c r="W2716" s="49">
        <f>SUMIFS($J$7:$J$3006,$E$7:$E$3006,U2716,$I$7:$I$3006,'RC'!$E$6)+SUMIFS($L$7:$L$3006,$E$7:$E$3006,U2716,$I$7:$I$3006,'RC'!$E$6)</f>
        <v>0</v>
      </c>
      <c r="X2716" s="48">
        <f>COUNTIFS($E$7:$E$3006,U2716,$I$7:$I$3006,'RC'!$E$6)</f>
        <v>0</v>
      </c>
      <c r="Y2716" s="48"/>
      <c r="Z2716" s="51" t="str">
        <f>IF(AQ2716='RC'!$E$6,AC2716*1000+AD2716,"")</f>
        <v/>
      </c>
      <c r="AA2716" s="51" t="str">
        <f>IF(AB2716="","",IF(AQ2716='RC'!$E$6,AC2716*1000-AD2716,""))</f>
        <v/>
      </c>
      <c r="AB2716" s="48" t="str">
        <f>IFERROR(VLOOKUP(E2716,Funcionários!$C$8:$E$207,3,FALSE),"")</f>
        <v/>
      </c>
      <c r="AC2716" s="50" t="str">
        <f>IF(AB2716="","",IF(COUNTIFS($AB$7:$AB$3006,AB2716,$AQ$7:$AQ$3006,'RC'!$E$6)=0,"",COUNTIFS($M$7:$M$3006,"Concluída no prazo",$AB$7:$AB$3006,AB2716,$AQ$7:$AQ$3006,'RC'!$E$6)/COUNTIFS($AB$7:$AB$3006,AB2716,$AQ$7:$AQ$3006,'RC'!$E$6)))</f>
        <v/>
      </c>
      <c r="AD2716" s="48">
        <f>SUMIF($AQ$7:$AQ$3006,'RC'!$E$6,$J$7:$J$3006)+SUMIF($AQ$7:$AQ$3006,'RC'!$E$6,$L$7:$L$3006)</f>
        <v>21</v>
      </c>
      <c r="AF2716" s="48">
        <v>2.2909999999991701E-2</v>
      </c>
      <c r="AG2716" s="48">
        <f>IF(OR(AQ2716="",AQ2716&lt;&gt;'RC'!$E$6,AB2716&lt;&gt;'RC'!$D$21),0,1)</f>
        <v>0</v>
      </c>
      <c r="AH2716" s="48">
        <f t="shared" si="944"/>
        <v>2.2909999999991701E-2</v>
      </c>
      <c r="AI2716" s="48" t="str">
        <f t="shared" si="926"/>
        <v/>
      </c>
      <c r="AJ2716" s="48" t="str">
        <f t="shared" si="927"/>
        <v/>
      </c>
      <c r="AK2716" s="52" t="str">
        <f t="shared" si="928"/>
        <v/>
      </c>
      <c r="AL2716" s="52" t="str">
        <f t="shared" si="929"/>
        <v/>
      </c>
      <c r="AM2716" s="48" t="str">
        <f t="shared" si="930"/>
        <v/>
      </c>
      <c r="AN2716" s="48" t="str">
        <f t="shared" si="931"/>
        <v/>
      </c>
      <c r="AP2716" s="18" t="str">
        <f t="shared" si="932"/>
        <v/>
      </c>
      <c r="AQ2716" s="18" t="str">
        <f t="shared" si="933"/>
        <v/>
      </c>
      <c r="AR2716" s="18">
        <v>2.291E-2</v>
      </c>
      <c r="AS2716" s="18">
        <f>IF(AF!$D$27="Todos",1,IF(M2716=AF!$D$27,1,0))</f>
        <v>1</v>
      </c>
      <c r="AT2716" s="53">
        <f>IF(AND(E2716=AF!$D$6,OR(LT!M2716=AF!$D$27,AF!$D$27="Todos"),OR(AP2716=AF!$E$8,AQ2716=AF!$E$8)),AR2716+AS2716,0)</f>
        <v>0</v>
      </c>
      <c r="AU2716" s="18" t="str">
        <f t="shared" si="934"/>
        <v/>
      </c>
      <c r="AV2716" s="54" t="str">
        <f t="shared" si="935"/>
        <v/>
      </c>
      <c r="AW2716" s="54" t="str">
        <f t="shared" si="936"/>
        <v/>
      </c>
      <c r="AX2716" s="18" t="str">
        <f t="shared" si="937"/>
        <v/>
      </c>
      <c r="AY2716" s="18" t="str">
        <f t="shared" si="938"/>
        <v/>
      </c>
      <c r="BA2716" s="18">
        <f>IF($E2716=AF!$D$6,IF($M2716="Concluída no prazo",2,IF($M2716="Concluída com atraso",1,0)),0)</f>
        <v>0</v>
      </c>
      <c r="BB2716" s="18">
        <f>IF($E2716=AF!$D$6,IF($M2716="Atrasada",2,IF($M2716="Concluída com atraso",1,0)),0)</f>
        <v>0</v>
      </c>
      <c r="BC2716" s="18">
        <v>2.7099999999999999E-2</v>
      </c>
      <c r="BD2716" s="18">
        <f t="shared" si="945"/>
        <v>2.7099999999999999E-2</v>
      </c>
      <c r="BE2716" s="18">
        <f t="shared" si="945"/>
        <v>2.7099999999999999E-2</v>
      </c>
      <c r="BF2716" s="18" t="str">
        <f t="shared" si="939"/>
        <v/>
      </c>
      <c r="BN2716" s="18" t="str">
        <f t="shared" si="940"/>
        <v>s</v>
      </c>
    </row>
    <row r="2717" spans="3:66" ht="50.1" customHeight="1" thickTop="1" thickBot="1" x14ac:dyDescent="0.3">
      <c r="C2717" s="46"/>
      <c r="D2717" s="46"/>
      <c r="E2717" s="46"/>
      <c r="F2717" s="122"/>
      <c r="G2717" s="122"/>
      <c r="H2717" s="78" t="str">
        <f t="shared" si="941"/>
        <v/>
      </c>
      <c r="I2717" s="78" t="str">
        <f t="shared" si="942"/>
        <v/>
      </c>
      <c r="J2717" s="16"/>
      <c r="K2717" s="46" t="str">
        <f t="shared" si="943"/>
        <v/>
      </c>
      <c r="L2717" s="16"/>
      <c r="M2717" s="16"/>
      <c r="N2717" s="46"/>
      <c r="O2717" s="47" t="str">
        <f t="shared" si="946"/>
        <v/>
      </c>
      <c r="P2717" s="47"/>
      <c r="Q2717" s="48" t="str">
        <f>IFERROR(VLOOKUP(E2717,Funcionários!$C$8:$E$207,3,FALSE),"")</f>
        <v/>
      </c>
      <c r="R2717" s="47"/>
      <c r="S2717" s="49" t="str">
        <f t="shared" si="947"/>
        <v/>
      </c>
      <c r="T2717" s="49">
        <v>2.7109999999999999E-2</v>
      </c>
      <c r="U2717" s="48" t="str">
        <f>IF(Funcionários!C2718=0,"",Funcionários!C2718)</f>
        <v/>
      </c>
      <c r="V2717" s="50">
        <f>IF(U2717="",0,IF(COUNTIFS($E$7:$E$3006,U2717,$I$7:$I$3006,'RC'!$E$6)=0,0,COUNTIFS($M$7:$M$3006,"Concluída no prazo",$E$7:$E$3006,U2717,$I$7:$I$3006,'RC'!$E$6)/COUNTIFS($E$7:$E$3006,U2717,$I$7:$I$3006,'RC'!$E$6)))</f>
        <v>0</v>
      </c>
      <c r="W2717" s="49">
        <f>SUMIFS($J$7:$J$3006,$E$7:$E$3006,U2717,$I$7:$I$3006,'RC'!$E$6)+SUMIFS($L$7:$L$3006,$E$7:$E$3006,U2717,$I$7:$I$3006,'RC'!$E$6)</f>
        <v>0</v>
      </c>
      <c r="X2717" s="48">
        <f>COUNTIFS($E$7:$E$3006,U2717,$I$7:$I$3006,'RC'!$E$6)</f>
        <v>0</v>
      </c>
      <c r="Y2717" s="48"/>
      <c r="Z2717" s="51" t="str">
        <f>IF(AQ2717='RC'!$E$6,AC2717*1000+AD2717,"")</f>
        <v/>
      </c>
      <c r="AA2717" s="51" t="str">
        <f>IF(AB2717="","",IF(AQ2717='RC'!$E$6,AC2717*1000-AD2717,""))</f>
        <v/>
      </c>
      <c r="AB2717" s="48" t="str">
        <f>IFERROR(VLOOKUP(E2717,Funcionários!$C$8:$E$207,3,FALSE),"")</f>
        <v/>
      </c>
      <c r="AC2717" s="50" t="str">
        <f>IF(AB2717="","",IF(COUNTIFS($AB$7:$AB$3006,AB2717,$AQ$7:$AQ$3006,'RC'!$E$6)=0,"",COUNTIFS($M$7:$M$3006,"Concluída no prazo",$AB$7:$AB$3006,AB2717,$AQ$7:$AQ$3006,'RC'!$E$6)/COUNTIFS($AB$7:$AB$3006,AB2717,$AQ$7:$AQ$3006,'RC'!$E$6)))</f>
        <v/>
      </c>
      <c r="AD2717" s="48">
        <f>SUMIF($AQ$7:$AQ$3006,'RC'!$E$6,$J$7:$J$3006)+SUMIF($AQ$7:$AQ$3006,'RC'!$E$6,$L$7:$L$3006)</f>
        <v>21</v>
      </c>
      <c r="AF2717" s="48">
        <v>2.2899999999991701E-2</v>
      </c>
      <c r="AG2717" s="48">
        <f>IF(OR(AQ2717="",AQ2717&lt;&gt;'RC'!$E$6,AB2717&lt;&gt;'RC'!$D$21),0,1)</f>
        <v>0</v>
      </c>
      <c r="AH2717" s="48">
        <f t="shared" si="944"/>
        <v>2.2899999999991701E-2</v>
      </c>
      <c r="AI2717" s="48" t="str">
        <f t="shared" si="926"/>
        <v/>
      </c>
      <c r="AJ2717" s="48" t="str">
        <f t="shared" si="927"/>
        <v/>
      </c>
      <c r="AK2717" s="52" t="str">
        <f t="shared" si="928"/>
        <v/>
      </c>
      <c r="AL2717" s="52" t="str">
        <f t="shared" si="929"/>
        <v/>
      </c>
      <c r="AM2717" s="48" t="str">
        <f t="shared" si="930"/>
        <v/>
      </c>
      <c r="AN2717" s="48" t="str">
        <f t="shared" si="931"/>
        <v/>
      </c>
      <c r="AP2717" s="18" t="str">
        <f t="shared" si="932"/>
        <v/>
      </c>
      <c r="AQ2717" s="18" t="str">
        <f t="shared" si="933"/>
        <v/>
      </c>
      <c r="AR2717" s="18">
        <v>2.29E-2</v>
      </c>
      <c r="AS2717" s="18">
        <f>IF(AF!$D$27="Todos",1,IF(M2717=AF!$D$27,1,0))</f>
        <v>1</v>
      </c>
      <c r="AT2717" s="53">
        <f>IF(AND(E2717=AF!$D$6,OR(LT!M2717=AF!$D$27,AF!$D$27="Todos"),OR(AP2717=AF!$E$8,AQ2717=AF!$E$8)),AR2717+AS2717,0)</f>
        <v>0</v>
      </c>
      <c r="AU2717" s="18" t="str">
        <f t="shared" si="934"/>
        <v/>
      </c>
      <c r="AV2717" s="54" t="str">
        <f t="shared" si="935"/>
        <v/>
      </c>
      <c r="AW2717" s="54" t="str">
        <f t="shared" si="936"/>
        <v/>
      </c>
      <c r="AX2717" s="18" t="str">
        <f t="shared" si="937"/>
        <v/>
      </c>
      <c r="AY2717" s="18" t="str">
        <f t="shared" si="938"/>
        <v/>
      </c>
      <c r="BA2717" s="18">
        <f>IF($E2717=AF!$D$6,IF($M2717="Concluída no prazo",2,IF($M2717="Concluída com atraso",1,0)),0)</f>
        <v>0</v>
      </c>
      <c r="BB2717" s="18">
        <f>IF($E2717=AF!$D$6,IF($M2717="Atrasada",2,IF($M2717="Concluída com atraso",1,0)),0)</f>
        <v>0</v>
      </c>
      <c r="BC2717" s="18">
        <v>2.7109999999999999E-2</v>
      </c>
      <c r="BD2717" s="18">
        <f t="shared" si="945"/>
        <v>2.7109999999999999E-2</v>
      </c>
      <c r="BE2717" s="18">
        <f t="shared" si="945"/>
        <v>2.7109999999999999E-2</v>
      </c>
      <c r="BF2717" s="18" t="str">
        <f t="shared" si="939"/>
        <v/>
      </c>
      <c r="BN2717" s="18" t="str">
        <f t="shared" si="940"/>
        <v>s</v>
      </c>
    </row>
    <row r="2718" spans="3:66" ht="50.1" customHeight="1" thickTop="1" thickBot="1" x14ac:dyDescent="0.3">
      <c r="C2718" s="46"/>
      <c r="D2718" s="46"/>
      <c r="E2718" s="46"/>
      <c r="F2718" s="122"/>
      <c r="G2718" s="122"/>
      <c r="H2718" s="78" t="str">
        <f t="shared" si="941"/>
        <v/>
      </c>
      <c r="I2718" s="78" t="str">
        <f t="shared" si="942"/>
        <v/>
      </c>
      <c r="J2718" s="16"/>
      <c r="K2718" s="46" t="str">
        <f t="shared" si="943"/>
        <v/>
      </c>
      <c r="L2718" s="16"/>
      <c r="M2718" s="16"/>
      <c r="N2718" s="46"/>
      <c r="O2718" s="47" t="str">
        <f t="shared" si="946"/>
        <v/>
      </c>
      <c r="P2718" s="47"/>
      <c r="Q2718" s="48" t="str">
        <f>IFERROR(VLOOKUP(E2718,Funcionários!$C$8:$E$207,3,FALSE),"")</f>
        <v/>
      </c>
      <c r="R2718" s="47"/>
      <c r="S2718" s="49" t="str">
        <f t="shared" si="947"/>
        <v/>
      </c>
      <c r="T2718" s="49">
        <v>2.7119999999999998E-2</v>
      </c>
      <c r="U2718" s="48" t="str">
        <f>IF(Funcionários!C2719=0,"",Funcionários!C2719)</f>
        <v/>
      </c>
      <c r="V2718" s="50">
        <f>IF(U2718="",0,IF(COUNTIFS($E$7:$E$3006,U2718,$I$7:$I$3006,'RC'!$E$6)=0,0,COUNTIFS($M$7:$M$3006,"Concluída no prazo",$E$7:$E$3006,U2718,$I$7:$I$3006,'RC'!$E$6)/COUNTIFS($E$7:$E$3006,U2718,$I$7:$I$3006,'RC'!$E$6)))</f>
        <v>0</v>
      </c>
      <c r="W2718" s="49">
        <f>SUMIFS($J$7:$J$3006,$E$7:$E$3006,U2718,$I$7:$I$3006,'RC'!$E$6)+SUMIFS($L$7:$L$3006,$E$7:$E$3006,U2718,$I$7:$I$3006,'RC'!$E$6)</f>
        <v>0</v>
      </c>
      <c r="X2718" s="48">
        <f>COUNTIFS($E$7:$E$3006,U2718,$I$7:$I$3006,'RC'!$E$6)</f>
        <v>0</v>
      </c>
      <c r="Y2718" s="48"/>
      <c r="Z2718" s="51" t="str">
        <f>IF(AQ2718='RC'!$E$6,AC2718*1000+AD2718,"")</f>
        <v/>
      </c>
      <c r="AA2718" s="51" t="str">
        <f>IF(AB2718="","",IF(AQ2718='RC'!$E$6,AC2718*1000-AD2718,""))</f>
        <v/>
      </c>
      <c r="AB2718" s="48" t="str">
        <f>IFERROR(VLOOKUP(E2718,Funcionários!$C$8:$E$207,3,FALSE),"")</f>
        <v/>
      </c>
      <c r="AC2718" s="50" t="str">
        <f>IF(AB2718="","",IF(COUNTIFS($AB$7:$AB$3006,AB2718,$AQ$7:$AQ$3006,'RC'!$E$6)=0,"",COUNTIFS($M$7:$M$3006,"Concluída no prazo",$AB$7:$AB$3006,AB2718,$AQ$7:$AQ$3006,'RC'!$E$6)/COUNTIFS($AB$7:$AB$3006,AB2718,$AQ$7:$AQ$3006,'RC'!$E$6)))</f>
        <v/>
      </c>
      <c r="AD2718" s="48">
        <f>SUMIF($AQ$7:$AQ$3006,'RC'!$E$6,$J$7:$J$3006)+SUMIF($AQ$7:$AQ$3006,'RC'!$E$6,$L$7:$L$3006)</f>
        <v>21</v>
      </c>
      <c r="AF2718" s="48">
        <v>2.2889999999991702E-2</v>
      </c>
      <c r="AG2718" s="48">
        <f>IF(OR(AQ2718="",AQ2718&lt;&gt;'RC'!$E$6,AB2718&lt;&gt;'RC'!$D$21),0,1)</f>
        <v>0</v>
      </c>
      <c r="AH2718" s="48">
        <f t="shared" si="944"/>
        <v>2.2889999999991702E-2</v>
      </c>
      <c r="AI2718" s="48" t="str">
        <f t="shared" si="926"/>
        <v/>
      </c>
      <c r="AJ2718" s="48" t="str">
        <f t="shared" si="927"/>
        <v/>
      </c>
      <c r="AK2718" s="52" t="str">
        <f t="shared" si="928"/>
        <v/>
      </c>
      <c r="AL2718" s="52" t="str">
        <f t="shared" si="929"/>
        <v/>
      </c>
      <c r="AM2718" s="48" t="str">
        <f t="shared" si="930"/>
        <v/>
      </c>
      <c r="AN2718" s="48" t="str">
        <f t="shared" si="931"/>
        <v/>
      </c>
      <c r="AP2718" s="18" t="str">
        <f t="shared" si="932"/>
        <v/>
      </c>
      <c r="AQ2718" s="18" t="str">
        <f t="shared" si="933"/>
        <v/>
      </c>
      <c r="AR2718" s="18">
        <v>2.2890000000000001E-2</v>
      </c>
      <c r="AS2718" s="18">
        <f>IF(AF!$D$27="Todos",1,IF(M2718=AF!$D$27,1,0))</f>
        <v>1</v>
      </c>
      <c r="AT2718" s="53">
        <f>IF(AND(E2718=AF!$D$6,OR(LT!M2718=AF!$D$27,AF!$D$27="Todos"),OR(AP2718=AF!$E$8,AQ2718=AF!$E$8)),AR2718+AS2718,0)</f>
        <v>0</v>
      </c>
      <c r="AU2718" s="18" t="str">
        <f t="shared" si="934"/>
        <v/>
      </c>
      <c r="AV2718" s="54" t="str">
        <f t="shared" si="935"/>
        <v/>
      </c>
      <c r="AW2718" s="54" t="str">
        <f t="shared" si="936"/>
        <v/>
      </c>
      <c r="AX2718" s="18" t="str">
        <f t="shared" si="937"/>
        <v/>
      </c>
      <c r="AY2718" s="18" t="str">
        <f t="shared" si="938"/>
        <v/>
      </c>
      <c r="BA2718" s="18">
        <f>IF($E2718=AF!$D$6,IF($M2718="Concluída no prazo",2,IF($M2718="Concluída com atraso",1,0)),0)</f>
        <v>0</v>
      </c>
      <c r="BB2718" s="18">
        <f>IF($E2718=AF!$D$6,IF($M2718="Atrasada",2,IF($M2718="Concluída com atraso",1,0)),0)</f>
        <v>0</v>
      </c>
      <c r="BC2718" s="18">
        <v>2.7119999999999998E-2</v>
      </c>
      <c r="BD2718" s="18">
        <f t="shared" si="945"/>
        <v>2.7119999999999998E-2</v>
      </c>
      <c r="BE2718" s="18">
        <f t="shared" si="945"/>
        <v>2.7119999999999998E-2</v>
      </c>
      <c r="BF2718" s="18" t="str">
        <f t="shared" si="939"/>
        <v/>
      </c>
      <c r="BN2718" s="18" t="str">
        <f t="shared" si="940"/>
        <v>s</v>
      </c>
    </row>
    <row r="2719" spans="3:66" ht="50.1" customHeight="1" thickTop="1" thickBot="1" x14ac:dyDescent="0.3">
      <c r="C2719" s="46"/>
      <c r="D2719" s="46"/>
      <c r="E2719" s="46"/>
      <c r="F2719" s="122"/>
      <c r="G2719" s="122"/>
      <c r="H2719" s="78" t="str">
        <f t="shared" si="941"/>
        <v/>
      </c>
      <c r="I2719" s="78" t="str">
        <f t="shared" si="942"/>
        <v/>
      </c>
      <c r="J2719" s="16"/>
      <c r="K2719" s="46" t="str">
        <f t="shared" si="943"/>
        <v/>
      </c>
      <c r="L2719" s="16"/>
      <c r="M2719" s="16"/>
      <c r="N2719" s="46"/>
      <c r="O2719" s="47" t="str">
        <f t="shared" si="946"/>
        <v/>
      </c>
      <c r="P2719" s="47"/>
      <c r="Q2719" s="48" t="str">
        <f>IFERROR(VLOOKUP(E2719,Funcionários!$C$8:$E$207,3,FALSE),"")</f>
        <v/>
      </c>
      <c r="R2719" s="47"/>
      <c r="S2719" s="49" t="str">
        <f t="shared" si="947"/>
        <v/>
      </c>
      <c r="T2719" s="49">
        <v>2.7130000000000001E-2</v>
      </c>
      <c r="U2719" s="48" t="str">
        <f>IF(Funcionários!C2720=0,"",Funcionários!C2720)</f>
        <v/>
      </c>
      <c r="V2719" s="50">
        <f>IF(U2719="",0,IF(COUNTIFS($E$7:$E$3006,U2719,$I$7:$I$3006,'RC'!$E$6)=0,0,COUNTIFS($M$7:$M$3006,"Concluída no prazo",$E$7:$E$3006,U2719,$I$7:$I$3006,'RC'!$E$6)/COUNTIFS($E$7:$E$3006,U2719,$I$7:$I$3006,'RC'!$E$6)))</f>
        <v>0</v>
      </c>
      <c r="W2719" s="49">
        <f>SUMIFS($J$7:$J$3006,$E$7:$E$3006,U2719,$I$7:$I$3006,'RC'!$E$6)+SUMIFS($L$7:$L$3006,$E$7:$E$3006,U2719,$I$7:$I$3006,'RC'!$E$6)</f>
        <v>0</v>
      </c>
      <c r="X2719" s="48">
        <f>COUNTIFS($E$7:$E$3006,U2719,$I$7:$I$3006,'RC'!$E$6)</f>
        <v>0</v>
      </c>
      <c r="Y2719" s="48"/>
      <c r="Z2719" s="51" t="str">
        <f>IF(AQ2719='RC'!$E$6,AC2719*1000+AD2719,"")</f>
        <v/>
      </c>
      <c r="AA2719" s="51" t="str">
        <f>IF(AB2719="","",IF(AQ2719='RC'!$E$6,AC2719*1000-AD2719,""))</f>
        <v/>
      </c>
      <c r="AB2719" s="48" t="str">
        <f>IFERROR(VLOOKUP(E2719,Funcionários!$C$8:$E$207,3,FALSE),"")</f>
        <v/>
      </c>
      <c r="AC2719" s="50" t="str">
        <f>IF(AB2719="","",IF(COUNTIFS($AB$7:$AB$3006,AB2719,$AQ$7:$AQ$3006,'RC'!$E$6)=0,"",COUNTIFS($M$7:$M$3006,"Concluída no prazo",$AB$7:$AB$3006,AB2719,$AQ$7:$AQ$3006,'RC'!$E$6)/COUNTIFS($AB$7:$AB$3006,AB2719,$AQ$7:$AQ$3006,'RC'!$E$6)))</f>
        <v/>
      </c>
      <c r="AD2719" s="48">
        <f>SUMIF($AQ$7:$AQ$3006,'RC'!$E$6,$J$7:$J$3006)+SUMIF($AQ$7:$AQ$3006,'RC'!$E$6,$L$7:$L$3006)</f>
        <v>21</v>
      </c>
      <c r="AF2719" s="48">
        <v>2.2879999999991699E-2</v>
      </c>
      <c r="AG2719" s="48">
        <f>IF(OR(AQ2719="",AQ2719&lt;&gt;'RC'!$E$6,AB2719&lt;&gt;'RC'!$D$21),0,1)</f>
        <v>0</v>
      </c>
      <c r="AH2719" s="48">
        <f t="shared" si="944"/>
        <v>2.2879999999991699E-2</v>
      </c>
      <c r="AI2719" s="48" t="str">
        <f t="shared" si="926"/>
        <v/>
      </c>
      <c r="AJ2719" s="48" t="str">
        <f t="shared" si="927"/>
        <v/>
      </c>
      <c r="AK2719" s="52" t="str">
        <f t="shared" si="928"/>
        <v/>
      </c>
      <c r="AL2719" s="52" t="str">
        <f t="shared" si="929"/>
        <v/>
      </c>
      <c r="AM2719" s="48" t="str">
        <f t="shared" si="930"/>
        <v/>
      </c>
      <c r="AN2719" s="48" t="str">
        <f t="shared" si="931"/>
        <v/>
      </c>
      <c r="AP2719" s="18" t="str">
        <f t="shared" si="932"/>
        <v/>
      </c>
      <c r="AQ2719" s="18" t="str">
        <f t="shared" si="933"/>
        <v/>
      </c>
      <c r="AR2719" s="18">
        <v>2.2880000000000001E-2</v>
      </c>
      <c r="AS2719" s="18">
        <f>IF(AF!$D$27="Todos",1,IF(M2719=AF!$D$27,1,0))</f>
        <v>1</v>
      </c>
      <c r="AT2719" s="53">
        <f>IF(AND(E2719=AF!$D$6,OR(LT!M2719=AF!$D$27,AF!$D$27="Todos"),OR(AP2719=AF!$E$8,AQ2719=AF!$E$8)),AR2719+AS2719,0)</f>
        <v>0</v>
      </c>
      <c r="AU2719" s="18" t="str">
        <f t="shared" si="934"/>
        <v/>
      </c>
      <c r="AV2719" s="54" t="str">
        <f t="shared" si="935"/>
        <v/>
      </c>
      <c r="AW2719" s="54" t="str">
        <f t="shared" si="936"/>
        <v/>
      </c>
      <c r="AX2719" s="18" t="str">
        <f t="shared" si="937"/>
        <v/>
      </c>
      <c r="AY2719" s="18" t="str">
        <f t="shared" si="938"/>
        <v/>
      </c>
      <c r="BA2719" s="18">
        <f>IF($E2719=AF!$D$6,IF($M2719="Concluída no prazo",2,IF($M2719="Concluída com atraso",1,0)),0)</f>
        <v>0</v>
      </c>
      <c r="BB2719" s="18">
        <f>IF($E2719=AF!$D$6,IF($M2719="Atrasada",2,IF($M2719="Concluída com atraso",1,0)),0)</f>
        <v>0</v>
      </c>
      <c r="BC2719" s="18">
        <v>2.7130000000000001E-2</v>
      </c>
      <c r="BD2719" s="18">
        <f t="shared" si="945"/>
        <v>2.7130000000000001E-2</v>
      </c>
      <c r="BE2719" s="18">
        <f t="shared" si="945"/>
        <v>2.7130000000000001E-2</v>
      </c>
      <c r="BF2719" s="18" t="str">
        <f t="shared" si="939"/>
        <v/>
      </c>
      <c r="BN2719" s="18" t="str">
        <f t="shared" si="940"/>
        <v>s</v>
      </c>
    </row>
    <row r="2720" spans="3:66" ht="50.1" customHeight="1" thickTop="1" thickBot="1" x14ac:dyDescent="0.3">
      <c r="C2720" s="46"/>
      <c r="D2720" s="46"/>
      <c r="E2720" s="46"/>
      <c r="F2720" s="122"/>
      <c r="G2720" s="122"/>
      <c r="H2720" s="78" t="str">
        <f t="shared" si="941"/>
        <v/>
      </c>
      <c r="I2720" s="78" t="str">
        <f t="shared" si="942"/>
        <v/>
      </c>
      <c r="J2720" s="16"/>
      <c r="K2720" s="46" t="str">
        <f t="shared" si="943"/>
        <v/>
      </c>
      <c r="L2720" s="16"/>
      <c r="M2720" s="16"/>
      <c r="N2720" s="46"/>
      <c r="O2720" s="47" t="str">
        <f t="shared" si="946"/>
        <v/>
      </c>
      <c r="P2720" s="47"/>
      <c r="Q2720" s="48" t="str">
        <f>IFERROR(VLOOKUP(E2720,Funcionários!$C$8:$E$207,3,FALSE),"")</f>
        <v/>
      </c>
      <c r="R2720" s="47"/>
      <c r="S2720" s="49" t="str">
        <f t="shared" si="947"/>
        <v/>
      </c>
      <c r="T2720" s="49">
        <v>2.7140000000000001E-2</v>
      </c>
      <c r="U2720" s="48" t="str">
        <f>IF(Funcionários!C2721=0,"",Funcionários!C2721)</f>
        <v/>
      </c>
      <c r="V2720" s="50">
        <f>IF(U2720="",0,IF(COUNTIFS($E$7:$E$3006,U2720,$I$7:$I$3006,'RC'!$E$6)=0,0,COUNTIFS($M$7:$M$3006,"Concluída no prazo",$E$7:$E$3006,U2720,$I$7:$I$3006,'RC'!$E$6)/COUNTIFS($E$7:$E$3006,U2720,$I$7:$I$3006,'RC'!$E$6)))</f>
        <v>0</v>
      </c>
      <c r="W2720" s="49">
        <f>SUMIFS($J$7:$J$3006,$E$7:$E$3006,U2720,$I$7:$I$3006,'RC'!$E$6)+SUMIFS($L$7:$L$3006,$E$7:$E$3006,U2720,$I$7:$I$3006,'RC'!$E$6)</f>
        <v>0</v>
      </c>
      <c r="X2720" s="48">
        <f>COUNTIFS($E$7:$E$3006,U2720,$I$7:$I$3006,'RC'!$E$6)</f>
        <v>0</v>
      </c>
      <c r="Y2720" s="48"/>
      <c r="Z2720" s="51" t="str">
        <f>IF(AQ2720='RC'!$E$6,AC2720*1000+AD2720,"")</f>
        <v/>
      </c>
      <c r="AA2720" s="51" t="str">
        <f>IF(AB2720="","",IF(AQ2720='RC'!$E$6,AC2720*1000-AD2720,""))</f>
        <v/>
      </c>
      <c r="AB2720" s="48" t="str">
        <f>IFERROR(VLOOKUP(E2720,Funcionários!$C$8:$E$207,3,FALSE),"")</f>
        <v/>
      </c>
      <c r="AC2720" s="50" t="str">
        <f>IF(AB2720="","",IF(COUNTIFS($AB$7:$AB$3006,AB2720,$AQ$7:$AQ$3006,'RC'!$E$6)=0,"",COUNTIFS($M$7:$M$3006,"Concluída no prazo",$AB$7:$AB$3006,AB2720,$AQ$7:$AQ$3006,'RC'!$E$6)/COUNTIFS($AB$7:$AB$3006,AB2720,$AQ$7:$AQ$3006,'RC'!$E$6)))</f>
        <v/>
      </c>
      <c r="AD2720" s="48">
        <f>SUMIF($AQ$7:$AQ$3006,'RC'!$E$6,$J$7:$J$3006)+SUMIF($AQ$7:$AQ$3006,'RC'!$E$6,$L$7:$L$3006)</f>
        <v>21</v>
      </c>
      <c r="AF2720" s="48">
        <v>2.2869999999991699E-2</v>
      </c>
      <c r="AG2720" s="48">
        <f>IF(OR(AQ2720="",AQ2720&lt;&gt;'RC'!$E$6,AB2720&lt;&gt;'RC'!$D$21),0,1)</f>
        <v>0</v>
      </c>
      <c r="AH2720" s="48">
        <f t="shared" si="944"/>
        <v>2.2869999999991699E-2</v>
      </c>
      <c r="AI2720" s="48" t="str">
        <f t="shared" si="926"/>
        <v/>
      </c>
      <c r="AJ2720" s="48" t="str">
        <f t="shared" si="927"/>
        <v/>
      </c>
      <c r="AK2720" s="52" t="str">
        <f t="shared" si="928"/>
        <v/>
      </c>
      <c r="AL2720" s="52" t="str">
        <f t="shared" si="929"/>
        <v/>
      </c>
      <c r="AM2720" s="48" t="str">
        <f t="shared" si="930"/>
        <v/>
      </c>
      <c r="AN2720" s="48" t="str">
        <f t="shared" si="931"/>
        <v/>
      </c>
      <c r="AP2720" s="18" t="str">
        <f t="shared" si="932"/>
        <v/>
      </c>
      <c r="AQ2720" s="18" t="str">
        <f t="shared" si="933"/>
        <v/>
      </c>
      <c r="AR2720" s="18">
        <v>2.2870000000000001E-2</v>
      </c>
      <c r="AS2720" s="18">
        <f>IF(AF!$D$27="Todos",1,IF(M2720=AF!$D$27,1,0))</f>
        <v>1</v>
      </c>
      <c r="AT2720" s="53">
        <f>IF(AND(E2720=AF!$D$6,OR(LT!M2720=AF!$D$27,AF!$D$27="Todos"),OR(AP2720=AF!$E$8,AQ2720=AF!$E$8)),AR2720+AS2720,0)</f>
        <v>0</v>
      </c>
      <c r="AU2720" s="18" t="str">
        <f t="shared" si="934"/>
        <v/>
      </c>
      <c r="AV2720" s="54" t="str">
        <f t="shared" si="935"/>
        <v/>
      </c>
      <c r="AW2720" s="54" t="str">
        <f t="shared" si="936"/>
        <v/>
      </c>
      <c r="AX2720" s="18" t="str">
        <f t="shared" si="937"/>
        <v/>
      </c>
      <c r="AY2720" s="18" t="str">
        <f t="shared" si="938"/>
        <v/>
      </c>
      <c r="BA2720" s="18">
        <f>IF($E2720=AF!$D$6,IF($M2720="Concluída no prazo",2,IF($M2720="Concluída com atraso",1,0)),0)</f>
        <v>0</v>
      </c>
      <c r="BB2720" s="18">
        <f>IF($E2720=AF!$D$6,IF($M2720="Atrasada",2,IF($M2720="Concluída com atraso",1,0)),0)</f>
        <v>0</v>
      </c>
      <c r="BC2720" s="18">
        <v>2.7140000000000001E-2</v>
      </c>
      <c r="BD2720" s="18">
        <f t="shared" si="945"/>
        <v>2.7140000000000001E-2</v>
      </c>
      <c r="BE2720" s="18">
        <f t="shared" si="945"/>
        <v>2.7140000000000001E-2</v>
      </c>
      <c r="BF2720" s="18" t="str">
        <f t="shared" si="939"/>
        <v/>
      </c>
      <c r="BN2720" s="18" t="str">
        <f t="shared" si="940"/>
        <v>s</v>
      </c>
    </row>
    <row r="2721" spans="3:66" ht="50.1" customHeight="1" thickTop="1" thickBot="1" x14ac:dyDescent="0.3">
      <c r="C2721" s="46"/>
      <c r="D2721" s="46"/>
      <c r="E2721" s="46"/>
      <c r="F2721" s="122"/>
      <c r="G2721" s="122"/>
      <c r="H2721" s="78" t="str">
        <f t="shared" si="941"/>
        <v/>
      </c>
      <c r="I2721" s="78" t="str">
        <f t="shared" si="942"/>
        <v/>
      </c>
      <c r="J2721" s="16"/>
      <c r="K2721" s="46" t="str">
        <f t="shared" si="943"/>
        <v/>
      </c>
      <c r="L2721" s="16"/>
      <c r="M2721" s="16"/>
      <c r="N2721" s="46"/>
      <c r="O2721" s="47" t="str">
        <f t="shared" si="946"/>
        <v/>
      </c>
      <c r="P2721" s="47"/>
      <c r="Q2721" s="48" t="str">
        <f>IFERROR(VLOOKUP(E2721,Funcionários!$C$8:$E$207,3,FALSE),"")</f>
        <v/>
      </c>
      <c r="R2721" s="47"/>
      <c r="S2721" s="49" t="str">
        <f t="shared" si="947"/>
        <v/>
      </c>
      <c r="T2721" s="49">
        <v>2.7150000000000001E-2</v>
      </c>
      <c r="U2721" s="48" t="str">
        <f>IF(Funcionários!C2722=0,"",Funcionários!C2722)</f>
        <v/>
      </c>
      <c r="V2721" s="50">
        <f>IF(U2721="",0,IF(COUNTIFS($E$7:$E$3006,U2721,$I$7:$I$3006,'RC'!$E$6)=0,0,COUNTIFS($M$7:$M$3006,"Concluída no prazo",$E$7:$E$3006,U2721,$I$7:$I$3006,'RC'!$E$6)/COUNTIFS($E$7:$E$3006,U2721,$I$7:$I$3006,'RC'!$E$6)))</f>
        <v>0</v>
      </c>
      <c r="W2721" s="49">
        <f>SUMIFS($J$7:$J$3006,$E$7:$E$3006,U2721,$I$7:$I$3006,'RC'!$E$6)+SUMIFS($L$7:$L$3006,$E$7:$E$3006,U2721,$I$7:$I$3006,'RC'!$E$6)</f>
        <v>0</v>
      </c>
      <c r="X2721" s="48">
        <f>COUNTIFS($E$7:$E$3006,U2721,$I$7:$I$3006,'RC'!$E$6)</f>
        <v>0</v>
      </c>
      <c r="Y2721" s="48"/>
      <c r="Z2721" s="51" t="str">
        <f>IF(AQ2721='RC'!$E$6,AC2721*1000+AD2721,"")</f>
        <v/>
      </c>
      <c r="AA2721" s="51" t="str">
        <f>IF(AB2721="","",IF(AQ2721='RC'!$E$6,AC2721*1000-AD2721,""))</f>
        <v/>
      </c>
      <c r="AB2721" s="48" t="str">
        <f>IFERROR(VLOOKUP(E2721,Funcionários!$C$8:$E$207,3,FALSE),"")</f>
        <v/>
      </c>
      <c r="AC2721" s="50" t="str">
        <f>IF(AB2721="","",IF(COUNTIFS($AB$7:$AB$3006,AB2721,$AQ$7:$AQ$3006,'RC'!$E$6)=0,"",COUNTIFS($M$7:$M$3006,"Concluída no prazo",$AB$7:$AB$3006,AB2721,$AQ$7:$AQ$3006,'RC'!$E$6)/COUNTIFS($AB$7:$AB$3006,AB2721,$AQ$7:$AQ$3006,'RC'!$E$6)))</f>
        <v/>
      </c>
      <c r="AD2721" s="48">
        <f>SUMIF($AQ$7:$AQ$3006,'RC'!$E$6,$J$7:$J$3006)+SUMIF($AQ$7:$AQ$3006,'RC'!$E$6,$L$7:$L$3006)</f>
        <v>21</v>
      </c>
      <c r="AF2721" s="48">
        <v>2.2859999999991699E-2</v>
      </c>
      <c r="AG2721" s="48">
        <f>IF(OR(AQ2721="",AQ2721&lt;&gt;'RC'!$E$6,AB2721&lt;&gt;'RC'!$D$21),0,1)</f>
        <v>0</v>
      </c>
      <c r="AH2721" s="48">
        <f t="shared" si="944"/>
        <v>2.2859999999991699E-2</v>
      </c>
      <c r="AI2721" s="48" t="str">
        <f t="shared" si="926"/>
        <v/>
      </c>
      <c r="AJ2721" s="48" t="str">
        <f t="shared" si="927"/>
        <v/>
      </c>
      <c r="AK2721" s="52" t="str">
        <f t="shared" si="928"/>
        <v/>
      </c>
      <c r="AL2721" s="52" t="str">
        <f t="shared" si="929"/>
        <v/>
      </c>
      <c r="AM2721" s="48" t="str">
        <f t="shared" si="930"/>
        <v/>
      </c>
      <c r="AN2721" s="48" t="str">
        <f t="shared" si="931"/>
        <v/>
      </c>
      <c r="AP2721" s="18" t="str">
        <f t="shared" si="932"/>
        <v/>
      </c>
      <c r="AQ2721" s="18" t="str">
        <f t="shared" si="933"/>
        <v/>
      </c>
      <c r="AR2721" s="18">
        <v>2.2859999999999998E-2</v>
      </c>
      <c r="AS2721" s="18">
        <f>IF(AF!$D$27="Todos",1,IF(M2721=AF!$D$27,1,0))</f>
        <v>1</v>
      </c>
      <c r="AT2721" s="53">
        <f>IF(AND(E2721=AF!$D$6,OR(LT!M2721=AF!$D$27,AF!$D$27="Todos"),OR(AP2721=AF!$E$8,AQ2721=AF!$E$8)),AR2721+AS2721,0)</f>
        <v>0</v>
      </c>
      <c r="AU2721" s="18" t="str">
        <f t="shared" si="934"/>
        <v/>
      </c>
      <c r="AV2721" s="54" t="str">
        <f t="shared" si="935"/>
        <v/>
      </c>
      <c r="AW2721" s="54" t="str">
        <f t="shared" si="936"/>
        <v/>
      </c>
      <c r="AX2721" s="18" t="str">
        <f t="shared" si="937"/>
        <v/>
      </c>
      <c r="AY2721" s="18" t="str">
        <f t="shared" si="938"/>
        <v/>
      </c>
      <c r="BA2721" s="18">
        <f>IF($E2721=AF!$D$6,IF($M2721="Concluída no prazo",2,IF($M2721="Concluída com atraso",1,0)),0)</f>
        <v>0</v>
      </c>
      <c r="BB2721" s="18">
        <f>IF($E2721=AF!$D$6,IF($M2721="Atrasada",2,IF($M2721="Concluída com atraso",1,0)),0)</f>
        <v>0</v>
      </c>
      <c r="BC2721" s="18">
        <v>2.7150000000000001E-2</v>
      </c>
      <c r="BD2721" s="18">
        <f t="shared" si="945"/>
        <v>2.7150000000000001E-2</v>
      </c>
      <c r="BE2721" s="18">
        <f t="shared" si="945"/>
        <v>2.7150000000000001E-2</v>
      </c>
      <c r="BF2721" s="18" t="str">
        <f t="shared" si="939"/>
        <v/>
      </c>
      <c r="BN2721" s="18" t="str">
        <f t="shared" si="940"/>
        <v>s</v>
      </c>
    </row>
    <row r="2722" spans="3:66" ht="50.1" customHeight="1" thickTop="1" thickBot="1" x14ac:dyDescent="0.3">
      <c r="C2722" s="46"/>
      <c r="D2722" s="46"/>
      <c r="E2722" s="46"/>
      <c r="F2722" s="122"/>
      <c r="G2722" s="122"/>
      <c r="H2722" s="78" t="str">
        <f t="shared" si="941"/>
        <v/>
      </c>
      <c r="I2722" s="78" t="str">
        <f t="shared" si="942"/>
        <v/>
      </c>
      <c r="J2722" s="16"/>
      <c r="K2722" s="46" t="str">
        <f t="shared" si="943"/>
        <v/>
      </c>
      <c r="L2722" s="16"/>
      <c r="M2722" s="16"/>
      <c r="N2722" s="46"/>
      <c r="O2722" s="47" t="str">
        <f t="shared" si="946"/>
        <v/>
      </c>
      <c r="P2722" s="47"/>
      <c r="Q2722" s="48" t="str">
        <f>IFERROR(VLOOKUP(E2722,Funcionários!$C$8:$E$207,3,FALSE),"")</f>
        <v/>
      </c>
      <c r="R2722" s="47"/>
      <c r="S2722" s="49" t="str">
        <f t="shared" si="947"/>
        <v/>
      </c>
      <c r="T2722" s="49">
        <v>2.716E-2</v>
      </c>
      <c r="U2722" s="48" t="str">
        <f>IF(Funcionários!C2723=0,"",Funcionários!C2723)</f>
        <v/>
      </c>
      <c r="V2722" s="50">
        <f>IF(U2722="",0,IF(COUNTIFS($E$7:$E$3006,U2722,$I$7:$I$3006,'RC'!$E$6)=0,0,COUNTIFS($M$7:$M$3006,"Concluída no prazo",$E$7:$E$3006,U2722,$I$7:$I$3006,'RC'!$E$6)/COUNTIFS($E$7:$E$3006,U2722,$I$7:$I$3006,'RC'!$E$6)))</f>
        <v>0</v>
      </c>
      <c r="W2722" s="49">
        <f>SUMIFS($J$7:$J$3006,$E$7:$E$3006,U2722,$I$7:$I$3006,'RC'!$E$6)+SUMIFS($L$7:$L$3006,$E$7:$E$3006,U2722,$I$7:$I$3006,'RC'!$E$6)</f>
        <v>0</v>
      </c>
      <c r="X2722" s="48">
        <f>COUNTIFS($E$7:$E$3006,U2722,$I$7:$I$3006,'RC'!$E$6)</f>
        <v>0</v>
      </c>
      <c r="Y2722" s="48"/>
      <c r="Z2722" s="51" t="str">
        <f>IF(AQ2722='RC'!$E$6,AC2722*1000+AD2722,"")</f>
        <v/>
      </c>
      <c r="AA2722" s="51" t="str">
        <f>IF(AB2722="","",IF(AQ2722='RC'!$E$6,AC2722*1000-AD2722,""))</f>
        <v/>
      </c>
      <c r="AB2722" s="48" t="str">
        <f>IFERROR(VLOOKUP(E2722,Funcionários!$C$8:$E$207,3,FALSE),"")</f>
        <v/>
      </c>
      <c r="AC2722" s="50" t="str">
        <f>IF(AB2722="","",IF(COUNTIFS($AB$7:$AB$3006,AB2722,$AQ$7:$AQ$3006,'RC'!$E$6)=0,"",COUNTIFS($M$7:$M$3006,"Concluída no prazo",$AB$7:$AB$3006,AB2722,$AQ$7:$AQ$3006,'RC'!$E$6)/COUNTIFS($AB$7:$AB$3006,AB2722,$AQ$7:$AQ$3006,'RC'!$E$6)))</f>
        <v/>
      </c>
      <c r="AD2722" s="48">
        <f>SUMIF($AQ$7:$AQ$3006,'RC'!$E$6,$J$7:$J$3006)+SUMIF($AQ$7:$AQ$3006,'RC'!$E$6,$L$7:$L$3006)</f>
        <v>21</v>
      </c>
      <c r="AF2722" s="48">
        <v>2.28499999999917E-2</v>
      </c>
      <c r="AG2722" s="48">
        <f>IF(OR(AQ2722="",AQ2722&lt;&gt;'RC'!$E$6,AB2722&lt;&gt;'RC'!$D$21),0,1)</f>
        <v>0</v>
      </c>
      <c r="AH2722" s="48">
        <f t="shared" si="944"/>
        <v>2.28499999999917E-2</v>
      </c>
      <c r="AI2722" s="48" t="str">
        <f t="shared" si="926"/>
        <v/>
      </c>
      <c r="AJ2722" s="48" t="str">
        <f t="shared" si="927"/>
        <v/>
      </c>
      <c r="AK2722" s="52" t="str">
        <f t="shared" si="928"/>
        <v/>
      </c>
      <c r="AL2722" s="52" t="str">
        <f t="shared" si="929"/>
        <v/>
      </c>
      <c r="AM2722" s="48" t="str">
        <f t="shared" si="930"/>
        <v/>
      </c>
      <c r="AN2722" s="48" t="str">
        <f t="shared" si="931"/>
        <v/>
      </c>
      <c r="AP2722" s="18" t="str">
        <f t="shared" si="932"/>
        <v/>
      </c>
      <c r="AQ2722" s="18" t="str">
        <f t="shared" si="933"/>
        <v/>
      </c>
      <c r="AR2722" s="18">
        <v>2.2849999999999999E-2</v>
      </c>
      <c r="AS2722" s="18">
        <f>IF(AF!$D$27="Todos",1,IF(M2722=AF!$D$27,1,0))</f>
        <v>1</v>
      </c>
      <c r="AT2722" s="53">
        <f>IF(AND(E2722=AF!$D$6,OR(LT!M2722=AF!$D$27,AF!$D$27="Todos"),OR(AP2722=AF!$E$8,AQ2722=AF!$E$8)),AR2722+AS2722,0)</f>
        <v>0</v>
      </c>
      <c r="AU2722" s="18" t="str">
        <f t="shared" si="934"/>
        <v/>
      </c>
      <c r="AV2722" s="54" t="str">
        <f t="shared" si="935"/>
        <v/>
      </c>
      <c r="AW2722" s="54" t="str">
        <f t="shared" si="936"/>
        <v/>
      </c>
      <c r="AX2722" s="18" t="str">
        <f t="shared" si="937"/>
        <v/>
      </c>
      <c r="AY2722" s="18" t="str">
        <f t="shared" si="938"/>
        <v/>
      </c>
      <c r="BA2722" s="18">
        <f>IF($E2722=AF!$D$6,IF($M2722="Concluída no prazo",2,IF($M2722="Concluída com atraso",1,0)),0)</f>
        <v>0</v>
      </c>
      <c r="BB2722" s="18">
        <f>IF($E2722=AF!$D$6,IF($M2722="Atrasada",2,IF($M2722="Concluída com atraso",1,0)),0)</f>
        <v>0</v>
      </c>
      <c r="BC2722" s="18">
        <v>2.716E-2</v>
      </c>
      <c r="BD2722" s="18">
        <f t="shared" si="945"/>
        <v>2.716E-2</v>
      </c>
      <c r="BE2722" s="18">
        <f t="shared" si="945"/>
        <v>2.716E-2</v>
      </c>
      <c r="BF2722" s="18" t="str">
        <f t="shared" si="939"/>
        <v/>
      </c>
      <c r="BN2722" s="18" t="str">
        <f t="shared" si="940"/>
        <v>s</v>
      </c>
    </row>
    <row r="2723" spans="3:66" ht="50.1" customHeight="1" thickTop="1" thickBot="1" x14ac:dyDescent="0.3">
      <c r="C2723" s="46"/>
      <c r="D2723" s="46"/>
      <c r="E2723" s="46"/>
      <c r="F2723" s="122"/>
      <c r="G2723" s="122"/>
      <c r="H2723" s="78" t="str">
        <f t="shared" si="941"/>
        <v/>
      </c>
      <c r="I2723" s="78" t="str">
        <f t="shared" si="942"/>
        <v/>
      </c>
      <c r="J2723" s="16"/>
      <c r="K2723" s="46" t="str">
        <f t="shared" si="943"/>
        <v/>
      </c>
      <c r="L2723" s="16"/>
      <c r="M2723" s="16"/>
      <c r="N2723" s="46"/>
      <c r="O2723" s="47" t="str">
        <f t="shared" si="946"/>
        <v/>
      </c>
      <c r="P2723" s="47"/>
      <c r="Q2723" s="48" t="str">
        <f>IFERROR(VLOOKUP(E2723,Funcionários!$C$8:$E$207,3,FALSE),"")</f>
        <v/>
      </c>
      <c r="R2723" s="47"/>
      <c r="S2723" s="49" t="str">
        <f t="shared" si="947"/>
        <v/>
      </c>
      <c r="T2723" s="49">
        <v>2.717E-2</v>
      </c>
      <c r="U2723" s="48" t="str">
        <f>IF(Funcionários!C2724=0,"",Funcionários!C2724)</f>
        <v/>
      </c>
      <c r="V2723" s="50">
        <f>IF(U2723="",0,IF(COUNTIFS($E$7:$E$3006,U2723,$I$7:$I$3006,'RC'!$E$6)=0,0,COUNTIFS($M$7:$M$3006,"Concluída no prazo",$E$7:$E$3006,U2723,$I$7:$I$3006,'RC'!$E$6)/COUNTIFS($E$7:$E$3006,U2723,$I$7:$I$3006,'RC'!$E$6)))</f>
        <v>0</v>
      </c>
      <c r="W2723" s="49">
        <f>SUMIFS($J$7:$J$3006,$E$7:$E$3006,U2723,$I$7:$I$3006,'RC'!$E$6)+SUMIFS($L$7:$L$3006,$E$7:$E$3006,U2723,$I$7:$I$3006,'RC'!$E$6)</f>
        <v>0</v>
      </c>
      <c r="X2723" s="48">
        <f>COUNTIFS($E$7:$E$3006,U2723,$I$7:$I$3006,'RC'!$E$6)</f>
        <v>0</v>
      </c>
      <c r="Y2723" s="48"/>
      <c r="Z2723" s="51" t="str">
        <f>IF(AQ2723='RC'!$E$6,AC2723*1000+AD2723,"")</f>
        <v/>
      </c>
      <c r="AA2723" s="51" t="str">
        <f>IF(AB2723="","",IF(AQ2723='RC'!$E$6,AC2723*1000-AD2723,""))</f>
        <v/>
      </c>
      <c r="AB2723" s="48" t="str">
        <f>IFERROR(VLOOKUP(E2723,Funcionários!$C$8:$E$207,3,FALSE),"")</f>
        <v/>
      </c>
      <c r="AC2723" s="50" t="str">
        <f>IF(AB2723="","",IF(COUNTIFS($AB$7:$AB$3006,AB2723,$AQ$7:$AQ$3006,'RC'!$E$6)=0,"",COUNTIFS($M$7:$M$3006,"Concluída no prazo",$AB$7:$AB$3006,AB2723,$AQ$7:$AQ$3006,'RC'!$E$6)/COUNTIFS($AB$7:$AB$3006,AB2723,$AQ$7:$AQ$3006,'RC'!$E$6)))</f>
        <v/>
      </c>
      <c r="AD2723" s="48">
        <f>SUMIF($AQ$7:$AQ$3006,'RC'!$E$6,$J$7:$J$3006)+SUMIF($AQ$7:$AQ$3006,'RC'!$E$6,$L$7:$L$3006)</f>
        <v>21</v>
      </c>
      <c r="AF2723" s="48">
        <v>2.28399999999917E-2</v>
      </c>
      <c r="AG2723" s="48">
        <f>IF(OR(AQ2723="",AQ2723&lt;&gt;'RC'!$E$6,AB2723&lt;&gt;'RC'!$D$21),0,1)</f>
        <v>0</v>
      </c>
      <c r="AH2723" s="48">
        <f t="shared" si="944"/>
        <v>2.28399999999917E-2</v>
      </c>
      <c r="AI2723" s="48" t="str">
        <f t="shared" si="926"/>
        <v/>
      </c>
      <c r="AJ2723" s="48" t="str">
        <f t="shared" si="927"/>
        <v/>
      </c>
      <c r="AK2723" s="52" t="str">
        <f t="shared" si="928"/>
        <v/>
      </c>
      <c r="AL2723" s="52" t="str">
        <f t="shared" si="929"/>
        <v/>
      </c>
      <c r="AM2723" s="48" t="str">
        <f t="shared" si="930"/>
        <v/>
      </c>
      <c r="AN2723" s="48" t="str">
        <f t="shared" si="931"/>
        <v/>
      </c>
      <c r="AP2723" s="18" t="str">
        <f t="shared" si="932"/>
        <v/>
      </c>
      <c r="AQ2723" s="18" t="str">
        <f t="shared" si="933"/>
        <v/>
      </c>
      <c r="AR2723" s="18">
        <v>2.2839999999999999E-2</v>
      </c>
      <c r="AS2723" s="18">
        <f>IF(AF!$D$27="Todos",1,IF(M2723=AF!$D$27,1,0))</f>
        <v>1</v>
      </c>
      <c r="AT2723" s="53">
        <f>IF(AND(E2723=AF!$D$6,OR(LT!M2723=AF!$D$27,AF!$D$27="Todos"),OR(AP2723=AF!$E$8,AQ2723=AF!$E$8)),AR2723+AS2723,0)</f>
        <v>0</v>
      </c>
      <c r="AU2723" s="18" t="str">
        <f t="shared" si="934"/>
        <v/>
      </c>
      <c r="AV2723" s="54" t="str">
        <f t="shared" si="935"/>
        <v/>
      </c>
      <c r="AW2723" s="54" t="str">
        <f t="shared" si="936"/>
        <v/>
      </c>
      <c r="AX2723" s="18" t="str">
        <f t="shared" si="937"/>
        <v/>
      </c>
      <c r="AY2723" s="18" t="str">
        <f t="shared" si="938"/>
        <v/>
      </c>
      <c r="BA2723" s="18">
        <f>IF($E2723=AF!$D$6,IF($M2723="Concluída no prazo",2,IF($M2723="Concluída com atraso",1,0)),0)</f>
        <v>0</v>
      </c>
      <c r="BB2723" s="18">
        <f>IF($E2723=AF!$D$6,IF($M2723="Atrasada",2,IF($M2723="Concluída com atraso",1,0)),0)</f>
        <v>0</v>
      </c>
      <c r="BC2723" s="18">
        <v>2.717E-2</v>
      </c>
      <c r="BD2723" s="18">
        <f t="shared" si="945"/>
        <v>2.717E-2</v>
      </c>
      <c r="BE2723" s="18">
        <f t="shared" si="945"/>
        <v>2.717E-2</v>
      </c>
      <c r="BF2723" s="18" t="str">
        <f t="shared" si="939"/>
        <v/>
      </c>
      <c r="BN2723" s="18" t="str">
        <f t="shared" si="940"/>
        <v>s</v>
      </c>
    </row>
    <row r="2724" spans="3:66" ht="50.1" customHeight="1" thickTop="1" thickBot="1" x14ac:dyDescent="0.3">
      <c r="C2724" s="46"/>
      <c r="D2724" s="46"/>
      <c r="E2724" s="46"/>
      <c r="F2724" s="122"/>
      <c r="G2724" s="122"/>
      <c r="H2724" s="78" t="str">
        <f t="shared" si="941"/>
        <v/>
      </c>
      <c r="I2724" s="78" t="str">
        <f t="shared" si="942"/>
        <v/>
      </c>
      <c r="J2724" s="16"/>
      <c r="K2724" s="46" t="str">
        <f t="shared" si="943"/>
        <v/>
      </c>
      <c r="L2724" s="16"/>
      <c r="M2724" s="16"/>
      <c r="N2724" s="46"/>
      <c r="O2724" s="47" t="str">
        <f t="shared" si="946"/>
        <v/>
      </c>
      <c r="P2724" s="47"/>
      <c r="Q2724" s="48" t="str">
        <f>IFERROR(VLOOKUP(E2724,Funcionários!$C$8:$E$207,3,FALSE),"")</f>
        <v/>
      </c>
      <c r="R2724" s="47"/>
      <c r="S2724" s="49" t="str">
        <f t="shared" si="947"/>
        <v/>
      </c>
      <c r="T2724" s="49">
        <v>2.7179999999999999E-2</v>
      </c>
      <c r="U2724" s="48" t="str">
        <f>IF(Funcionários!C2725=0,"",Funcionários!C2725)</f>
        <v/>
      </c>
      <c r="V2724" s="50">
        <f>IF(U2724="",0,IF(COUNTIFS($E$7:$E$3006,U2724,$I$7:$I$3006,'RC'!$E$6)=0,0,COUNTIFS($M$7:$M$3006,"Concluída no prazo",$E$7:$E$3006,U2724,$I$7:$I$3006,'RC'!$E$6)/COUNTIFS($E$7:$E$3006,U2724,$I$7:$I$3006,'RC'!$E$6)))</f>
        <v>0</v>
      </c>
      <c r="W2724" s="49">
        <f>SUMIFS($J$7:$J$3006,$E$7:$E$3006,U2724,$I$7:$I$3006,'RC'!$E$6)+SUMIFS($L$7:$L$3006,$E$7:$E$3006,U2724,$I$7:$I$3006,'RC'!$E$6)</f>
        <v>0</v>
      </c>
      <c r="X2724" s="48">
        <f>COUNTIFS($E$7:$E$3006,U2724,$I$7:$I$3006,'RC'!$E$6)</f>
        <v>0</v>
      </c>
      <c r="Y2724" s="48"/>
      <c r="Z2724" s="51" t="str">
        <f>IF(AQ2724='RC'!$E$6,AC2724*1000+AD2724,"")</f>
        <v/>
      </c>
      <c r="AA2724" s="51" t="str">
        <f>IF(AB2724="","",IF(AQ2724='RC'!$E$6,AC2724*1000-AD2724,""))</f>
        <v/>
      </c>
      <c r="AB2724" s="48" t="str">
        <f>IFERROR(VLOOKUP(E2724,Funcionários!$C$8:$E$207,3,FALSE),"")</f>
        <v/>
      </c>
      <c r="AC2724" s="50" t="str">
        <f>IF(AB2724="","",IF(COUNTIFS($AB$7:$AB$3006,AB2724,$AQ$7:$AQ$3006,'RC'!$E$6)=0,"",COUNTIFS($M$7:$M$3006,"Concluída no prazo",$AB$7:$AB$3006,AB2724,$AQ$7:$AQ$3006,'RC'!$E$6)/COUNTIFS($AB$7:$AB$3006,AB2724,$AQ$7:$AQ$3006,'RC'!$E$6)))</f>
        <v/>
      </c>
      <c r="AD2724" s="48">
        <f>SUMIF($AQ$7:$AQ$3006,'RC'!$E$6,$J$7:$J$3006)+SUMIF($AQ$7:$AQ$3006,'RC'!$E$6,$L$7:$L$3006)</f>
        <v>21</v>
      </c>
      <c r="AF2724" s="48">
        <v>2.2829999999991701E-2</v>
      </c>
      <c r="AG2724" s="48">
        <f>IF(OR(AQ2724="",AQ2724&lt;&gt;'RC'!$E$6,AB2724&lt;&gt;'RC'!$D$21),0,1)</f>
        <v>0</v>
      </c>
      <c r="AH2724" s="48">
        <f t="shared" si="944"/>
        <v>2.2829999999991701E-2</v>
      </c>
      <c r="AI2724" s="48" t="str">
        <f t="shared" si="926"/>
        <v/>
      </c>
      <c r="AJ2724" s="48" t="str">
        <f t="shared" si="927"/>
        <v/>
      </c>
      <c r="AK2724" s="52" t="str">
        <f t="shared" si="928"/>
        <v/>
      </c>
      <c r="AL2724" s="52" t="str">
        <f t="shared" si="929"/>
        <v/>
      </c>
      <c r="AM2724" s="48" t="str">
        <f t="shared" si="930"/>
        <v/>
      </c>
      <c r="AN2724" s="48" t="str">
        <f t="shared" si="931"/>
        <v/>
      </c>
      <c r="AP2724" s="18" t="str">
        <f t="shared" si="932"/>
        <v/>
      </c>
      <c r="AQ2724" s="18" t="str">
        <f t="shared" si="933"/>
        <v/>
      </c>
      <c r="AR2724" s="18">
        <v>2.283E-2</v>
      </c>
      <c r="AS2724" s="18">
        <f>IF(AF!$D$27="Todos",1,IF(M2724=AF!$D$27,1,0))</f>
        <v>1</v>
      </c>
      <c r="AT2724" s="53">
        <f>IF(AND(E2724=AF!$D$6,OR(LT!M2724=AF!$D$27,AF!$D$27="Todos"),OR(AP2724=AF!$E$8,AQ2724=AF!$E$8)),AR2724+AS2724,0)</f>
        <v>0</v>
      </c>
      <c r="AU2724" s="18" t="str">
        <f t="shared" si="934"/>
        <v/>
      </c>
      <c r="AV2724" s="54" t="str">
        <f t="shared" si="935"/>
        <v/>
      </c>
      <c r="AW2724" s="54" t="str">
        <f t="shared" si="936"/>
        <v/>
      </c>
      <c r="AX2724" s="18" t="str">
        <f t="shared" si="937"/>
        <v/>
      </c>
      <c r="AY2724" s="18" t="str">
        <f t="shared" si="938"/>
        <v/>
      </c>
      <c r="BA2724" s="18">
        <f>IF($E2724=AF!$D$6,IF($M2724="Concluída no prazo",2,IF($M2724="Concluída com atraso",1,0)),0)</f>
        <v>0</v>
      </c>
      <c r="BB2724" s="18">
        <f>IF($E2724=AF!$D$6,IF($M2724="Atrasada",2,IF($M2724="Concluída com atraso",1,0)),0)</f>
        <v>0</v>
      </c>
      <c r="BC2724" s="18">
        <v>2.7179999999999999E-2</v>
      </c>
      <c r="BD2724" s="18">
        <f t="shared" si="945"/>
        <v>2.7179999999999999E-2</v>
      </c>
      <c r="BE2724" s="18">
        <f t="shared" si="945"/>
        <v>2.7179999999999999E-2</v>
      </c>
      <c r="BF2724" s="18" t="str">
        <f t="shared" si="939"/>
        <v/>
      </c>
      <c r="BN2724" s="18" t="str">
        <f t="shared" si="940"/>
        <v>s</v>
      </c>
    </row>
    <row r="2725" spans="3:66" ht="50.1" customHeight="1" thickTop="1" thickBot="1" x14ac:dyDescent="0.3">
      <c r="C2725" s="46"/>
      <c r="D2725" s="46"/>
      <c r="E2725" s="46"/>
      <c r="F2725" s="122"/>
      <c r="G2725" s="122"/>
      <c r="H2725" s="78" t="str">
        <f t="shared" si="941"/>
        <v/>
      </c>
      <c r="I2725" s="78" t="str">
        <f t="shared" si="942"/>
        <v/>
      </c>
      <c r="J2725" s="16"/>
      <c r="K2725" s="46" t="str">
        <f t="shared" si="943"/>
        <v/>
      </c>
      <c r="L2725" s="16"/>
      <c r="M2725" s="16"/>
      <c r="N2725" s="46"/>
      <c r="O2725" s="47" t="str">
        <f t="shared" si="946"/>
        <v/>
      </c>
      <c r="P2725" s="47"/>
      <c r="Q2725" s="48" t="str">
        <f>IFERROR(VLOOKUP(E2725,Funcionários!$C$8:$E$207,3,FALSE),"")</f>
        <v/>
      </c>
      <c r="R2725" s="47"/>
      <c r="S2725" s="49" t="str">
        <f t="shared" si="947"/>
        <v/>
      </c>
      <c r="T2725" s="49">
        <v>2.7189999999999999E-2</v>
      </c>
      <c r="U2725" s="48" t="str">
        <f>IF(Funcionários!C2726=0,"",Funcionários!C2726)</f>
        <v/>
      </c>
      <c r="V2725" s="50">
        <f>IF(U2725="",0,IF(COUNTIFS($E$7:$E$3006,U2725,$I$7:$I$3006,'RC'!$E$6)=0,0,COUNTIFS($M$7:$M$3006,"Concluída no prazo",$E$7:$E$3006,U2725,$I$7:$I$3006,'RC'!$E$6)/COUNTIFS($E$7:$E$3006,U2725,$I$7:$I$3006,'RC'!$E$6)))</f>
        <v>0</v>
      </c>
      <c r="W2725" s="49">
        <f>SUMIFS($J$7:$J$3006,$E$7:$E$3006,U2725,$I$7:$I$3006,'RC'!$E$6)+SUMIFS($L$7:$L$3006,$E$7:$E$3006,U2725,$I$7:$I$3006,'RC'!$E$6)</f>
        <v>0</v>
      </c>
      <c r="X2725" s="48">
        <f>COUNTIFS($E$7:$E$3006,U2725,$I$7:$I$3006,'RC'!$E$6)</f>
        <v>0</v>
      </c>
      <c r="Y2725" s="48"/>
      <c r="Z2725" s="51" t="str">
        <f>IF(AQ2725='RC'!$E$6,AC2725*1000+AD2725,"")</f>
        <v/>
      </c>
      <c r="AA2725" s="51" t="str">
        <f>IF(AB2725="","",IF(AQ2725='RC'!$E$6,AC2725*1000-AD2725,""))</f>
        <v/>
      </c>
      <c r="AB2725" s="48" t="str">
        <f>IFERROR(VLOOKUP(E2725,Funcionários!$C$8:$E$207,3,FALSE),"")</f>
        <v/>
      </c>
      <c r="AC2725" s="50" t="str">
        <f>IF(AB2725="","",IF(COUNTIFS($AB$7:$AB$3006,AB2725,$AQ$7:$AQ$3006,'RC'!$E$6)=0,"",COUNTIFS($M$7:$M$3006,"Concluída no prazo",$AB$7:$AB$3006,AB2725,$AQ$7:$AQ$3006,'RC'!$E$6)/COUNTIFS($AB$7:$AB$3006,AB2725,$AQ$7:$AQ$3006,'RC'!$E$6)))</f>
        <v/>
      </c>
      <c r="AD2725" s="48">
        <f>SUMIF($AQ$7:$AQ$3006,'RC'!$E$6,$J$7:$J$3006)+SUMIF($AQ$7:$AQ$3006,'RC'!$E$6,$L$7:$L$3006)</f>
        <v>21</v>
      </c>
      <c r="AF2725" s="48">
        <v>2.2819999999991701E-2</v>
      </c>
      <c r="AG2725" s="48">
        <f>IF(OR(AQ2725="",AQ2725&lt;&gt;'RC'!$E$6,AB2725&lt;&gt;'RC'!$D$21),0,1)</f>
        <v>0</v>
      </c>
      <c r="AH2725" s="48">
        <f t="shared" si="944"/>
        <v>2.2819999999991701E-2</v>
      </c>
      <c r="AI2725" s="48" t="str">
        <f t="shared" si="926"/>
        <v/>
      </c>
      <c r="AJ2725" s="48" t="str">
        <f t="shared" si="927"/>
        <v/>
      </c>
      <c r="AK2725" s="52" t="str">
        <f t="shared" si="928"/>
        <v/>
      </c>
      <c r="AL2725" s="52" t="str">
        <f t="shared" si="929"/>
        <v/>
      </c>
      <c r="AM2725" s="48" t="str">
        <f t="shared" si="930"/>
        <v/>
      </c>
      <c r="AN2725" s="48" t="str">
        <f t="shared" si="931"/>
        <v/>
      </c>
      <c r="AP2725" s="18" t="str">
        <f t="shared" si="932"/>
        <v/>
      </c>
      <c r="AQ2725" s="18" t="str">
        <f t="shared" si="933"/>
        <v/>
      </c>
      <c r="AR2725" s="18">
        <v>2.282E-2</v>
      </c>
      <c r="AS2725" s="18">
        <f>IF(AF!$D$27="Todos",1,IF(M2725=AF!$D$27,1,0))</f>
        <v>1</v>
      </c>
      <c r="AT2725" s="53">
        <f>IF(AND(E2725=AF!$D$6,OR(LT!M2725=AF!$D$27,AF!$D$27="Todos"),OR(AP2725=AF!$E$8,AQ2725=AF!$E$8)),AR2725+AS2725,0)</f>
        <v>0</v>
      </c>
      <c r="AU2725" s="18" t="str">
        <f t="shared" si="934"/>
        <v/>
      </c>
      <c r="AV2725" s="54" t="str">
        <f t="shared" si="935"/>
        <v/>
      </c>
      <c r="AW2725" s="54" t="str">
        <f t="shared" si="936"/>
        <v/>
      </c>
      <c r="AX2725" s="18" t="str">
        <f t="shared" si="937"/>
        <v/>
      </c>
      <c r="AY2725" s="18" t="str">
        <f t="shared" si="938"/>
        <v/>
      </c>
      <c r="BA2725" s="18">
        <f>IF($E2725=AF!$D$6,IF($M2725="Concluída no prazo",2,IF($M2725="Concluída com atraso",1,0)),0)</f>
        <v>0</v>
      </c>
      <c r="BB2725" s="18">
        <f>IF($E2725=AF!$D$6,IF($M2725="Atrasada",2,IF($M2725="Concluída com atraso",1,0)),0)</f>
        <v>0</v>
      </c>
      <c r="BC2725" s="18">
        <v>2.7189999999999999E-2</v>
      </c>
      <c r="BD2725" s="18">
        <f t="shared" si="945"/>
        <v>2.7189999999999999E-2</v>
      </c>
      <c r="BE2725" s="18">
        <f t="shared" si="945"/>
        <v>2.7189999999999999E-2</v>
      </c>
      <c r="BF2725" s="18" t="str">
        <f t="shared" si="939"/>
        <v/>
      </c>
      <c r="BN2725" s="18" t="str">
        <f t="shared" si="940"/>
        <v>s</v>
      </c>
    </row>
    <row r="2726" spans="3:66" ht="50.1" customHeight="1" thickTop="1" thickBot="1" x14ac:dyDescent="0.3">
      <c r="C2726" s="46"/>
      <c r="D2726" s="46"/>
      <c r="E2726" s="46"/>
      <c r="F2726" s="122"/>
      <c r="G2726" s="122"/>
      <c r="H2726" s="78" t="str">
        <f t="shared" si="941"/>
        <v/>
      </c>
      <c r="I2726" s="78" t="str">
        <f t="shared" si="942"/>
        <v/>
      </c>
      <c r="J2726" s="16"/>
      <c r="K2726" s="46" t="str">
        <f t="shared" si="943"/>
        <v/>
      </c>
      <c r="L2726" s="16"/>
      <c r="M2726" s="16"/>
      <c r="N2726" s="46"/>
      <c r="O2726" s="47" t="str">
        <f t="shared" si="946"/>
        <v/>
      </c>
      <c r="P2726" s="47"/>
      <c r="Q2726" s="48" t="str">
        <f>IFERROR(VLOOKUP(E2726,Funcionários!$C$8:$E$207,3,FALSE),"")</f>
        <v/>
      </c>
      <c r="R2726" s="47"/>
      <c r="S2726" s="49" t="str">
        <f t="shared" si="947"/>
        <v/>
      </c>
      <c r="T2726" s="49">
        <v>2.7199999999999998E-2</v>
      </c>
      <c r="U2726" s="48" t="str">
        <f>IF(Funcionários!C2727=0,"",Funcionários!C2727)</f>
        <v/>
      </c>
      <c r="V2726" s="50">
        <f>IF(U2726="",0,IF(COUNTIFS($E$7:$E$3006,U2726,$I$7:$I$3006,'RC'!$E$6)=0,0,COUNTIFS($M$7:$M$3006,"Concluída no prazo",$E$7:$E$3006,U2726,$I$7:$I$3006,'RC'!$E$6)/COUNTIFS($E$7:$E$3006,U2726,$I$7:$I$3006,'RC'!$E$6)))</f>
        <v>0</v>
      </c>
      <c r="W2726" s="49">
        <f>SUMIFS($J$7:$J$3006,$E$7:$E$3006,U2726,$I$7:$I$3006,'RC'!$E$6)+SUMIFS($L$7:$L$3006,$E$7:$E$3006,U2726,$I$7:$I$3006,'RC'!$E$6)</f>
        <v>0</v>
      </c>
      <c r="X2726" s="48">
        <f>COUNTIFS($E$7:$E$3006,U2726,$I$7:$I$3006,'RC'!$E$6)</f>
        <v>0</v>
      </c>
      <c r="Y2726" s="48"/>
      <c r="Z2726" s="51" t="str">
        <f>IF(AQ2726='RC'!$E$6,AC2726*1000+AD2726,"")</f>
        <v/>
      </c>
      <c r="AA2726" s="51" t="str">
        <f>IF(AB2726="","",IF(AQ2726='RC'!$E$6,AC2726*1000-AD2726,""))</f>
        <v/>
      </c>
      <c r="AB2726" s="48" t="str">
        <f>IFERROR(VLOOKUP(E2726,Funcionários!$C$8:$E$207,3,FALSE),"")</f>
        <v/>
      </c>
      <c r="AC2726" s="50" t="str">
        <f>IF(AB2726="","",IF(COUNTIFS($AB$7:$AB$3006,AB2726,$AQ$7:$AQ$3006,'RC'!$E$6)=0,"",COUNTIFS($M$7:$M$3006,"Concluída no prazo",$AB$7:$AB$3006,AB2726,$AQ$7:$AQ$3006,'RC'!$E$6)/COUNTIFS($AB$7:$AB$3006,AB2726,$AQ$7:$AQ$3006,'RC'!$E$6)))</f>
        <v/>
      </c>
      <c r="AD2726" s="48">
        <f>SUMIF($AQ$7:$AQ$3006,'RC'!$E$6,$J$7:$J$3006)+SUMIF($AQ$7:$AQ$3006,'RC'!$E$6,$L$7:$L$3006)</f>
        <v>21</v>
      </c>
      <c r="AF2726" s="48">
        <v>2.2809999999991701E-2</v>
      </c>
      <c r="AG2726" s="48">
        <f>IF(OR(AQ2726="",AQ2726&lt;&gt;'RC'!$E$6,AB2726&lt;&gt;'RC'!$D$21),0,1)</f>
        <v>0</v>
      </c>
      <c r="AH2726" s="48">
        <f t="shared" si="944"/>
        <v>2.2809999999991701E-2</v>
      </c>
      <c r="AI2726" s="48" t="str">
        <f t="shared" si="926"/>
        <v/>
      </c>
      <c r="AJ2726" s="48" t="str">
        <f t="shared" si="927"/>
        <v/>
      </c>
      <c r="AK2726" s="52" t="str">
        <f t="shared" si="928"/>
        <v/>
      </c>
      <c r="AL2726" s="52" t="str">
        <f t="shared" si="929"/>
        <v/>
      </c>
      <c r="AM2726" s="48" t="str">
        <f t="shared" si="930"/>
        <v/>
      </c>
      <c r="AN2726" s="48" t="str">
        <f t="shared" si="931"/>
        <v/>
      </c>
      <c r="AP2726" s="18" t="str">
        <f t="shared" si="932"/>
        <v/>
      </c>
      <c r="AQ2726" s="18" t="str">
        <f t="shared" si="933"/>
        <v/>
      </c>
      <c r="AR2726" s="18">
        <v>2.281E-2</v>
      </c>
      <c r="AS2726" s="18">
        <f>IF(AF!$D$27="Todos",1,IF(M2726=AF!$D$27,1,0))</f>
        <v>1</v>
      </c>
      <c r="AT2726" s="53">
        <f>IF(AND(E2726=AF!$D$6,OR(LT!M2726=AF!$D$27,AF!$D$27="Todos"),OR(AP2726=AF!$E$8,AQ2726=AF!$E$8)),AR2726+AS2726,0)</f>
        <v>0</v>
      </c>
      <c r="AU2726" s="18" t="str">
        <f t="shared" si="934"/>
        <v/>
      </c>
      <c r="AV2726" s="54" t="str">
        <f t="shared" si="935"/>
        <v/>
      </c>
      <c r="AW2726" s="54" t="str">
        <f t="shared" si="936"/>
        <v/>
      </c>
      <c r="AX2726" s="18" t="str">
        <f t="shared" si="937"/>
        <v/>
      </c>
      <c r="AY2726" s="18" t="str">
        <f t="shared" si="938"/>
        <v/>
      </c>
      <c r="BA2726" s="18">
        <f>IF($E2726=AF!$D$6,IF($M2726="Concluída no prazo",2,IF($M2726="Concluída com atraso",1,0)),0)</f>
        <v>0</v>
      </c>
      <c r="BB2726" s="18">
        <f>IF($E2726=AF!$D$6,IF($M2726="Atrasada",2,IF($M2726="Concluída com atraso",1,0)),0)</f>
        <v>0</v>
      </c>
      <c r="BC2726" s="18">
        <v>2.7199999999999998E-2</v>
      </c>
      <c r="BD2726" s="18">
        <f t="shared" si="945"/>
        <v>2.7199999999999998E-2</v>
      </c>
      <c r="BE2726" s="18">
        <f t="shared" si="945"/>
        <v>2.7199999999999998E-2</v>
      </c>
      <c r="BF2726" s="18" t="str">
        <f t="shared" si="939"/>
        <v/>
      </c>
      <c r="BN2726" s="18" t="str">
        <f t="shared" si="940"/>
        <v>s</v>
      </c>
    </row>
    <row r="2727" spans="3:66" ht="50.1" customHeight="1" thickTop="1" thickBot="1" x14ac:dyDescent="0.3">
      <c r="C2727" s="46"/>
      <c r="D2727" s="46"/>
      <c r="E2727" s="46"/>
      <c r="F2727" s="122"/>
      <c r="G2727" s="122"/>
      <c r="H2727" s="78" t="str">
        <f t="shared" si="941"/>
        <v/>
      </c>
      <c r="I2727" s="78" t="str">
        <f t="shared" si="942"/>
        <v/>
      </c>
      <c r="J2727" s="16"/>
      <c r="K2727" s="46" t="str">
        <f t="shared" si="943"/>
        <v/>
      </c>
      <c r="L2727" s="16"/>
      <c r="M2727" s="16"/>
      <c r="N2727" s="46"/>
      <c r="O2727" s="47" t="str">
        <f t="shared" si="946"/>
        <v/>
      </c>
      <c r="P2727" s="47"/>
      <c r="Q2727" s="48" t="str">
        <f>IFERROR(VLOOKUP(E2727,Funcionários!$C$8:$E$207,3,FALSE),"")</f>
        <v/>
      </c>
      <c r="R2727" s="47"/>
      <c r="S2727" s="49" t="str">
        <f t="shared" si="947"/>
        <v/>
      </c>
      <c r="T2727" s="49">
        <v>2.7210000000000002E-2</v>
      </c>
      <c r="U2727" s="48" t="str">
        <f>IF(Funcionários!C2728=0,"",Funcionários!C2728)</f>
        <v/>
      </c>
      <c r="V2727" s="50">
        <f>IF(U2727="",0,IF(COUNTIFS($E$7:$E$3006,U2727,$I$7:$I$3006,'RC'!$E$6)=0,0,COUNTIFS($M$7:$M$3006,"Concluída no prazo",$E$7:$E$3006,U2727,$I$7:$I$3006,'RC'!$E$6)/COUNTIFS($E$7:$E$3006,U2727,$I$7:$I$3006,'RC'!$E$6)))</f>
        <v>0</v>
      </c>
      <c r="W2727" s="49">
        <f>SUMIFS($J$7:$J$3006,$E$7:$E$3006,U2727,$I$7:$I$3006,'RC'!$E$6)+SUMIFS($L$7:$L$3006,$E$7:$E$3006,U2727,$I$7:$I$3006,'RC'!$E$6)</f>
        <v>0</v>
      </c>
      <c r="X2727" s="48">
        <f>COUNTIFS($E$7:$E$3006,U2727,$I$7:$I$3006,'RC'!$E$6)</f>
        <v>0</v>
      </c>
      <c r="Y2727" s="48"/>
      <c r="Z2727" s="51" t="str">
        <f>IF(AQ2727='RC'!$E$6,AC2727*1000+AD2727,"")</f>
        <v/>
      </c>
      <c r="AA2727" s="51" t="str">
        <f>IF(AB2727="","",IF(AQ2727='RC'!$E$6,AC2727*1000-AD2727,""))</f>
        <v/>
      </c>
      <c r="AB2727" s="48" t="str">
        <f>IFERROR(VLOOKUP(E2727,Funcionários!$C$8:$E$207,3,FALSE),"")</f>
        <v/>
      </c>
      <c r="AC2727" s="50" t="str">
        <f>IF(AB2727="","",IF(COUNTIFS($AB$7:$AB$3006,AB2727,$AQ$7:$AQ$3006,'RC'!$E$6)=0,"",COUNTIFS($M$7:$M$3006,"Concluída no prazo",$AB$7:$AB$3006,AB2727,$AQ$7:$AQ$3006,'RC'!$E$6)/COUNTIFS($AB$7:$AB$3006,AB2727,$AQ$7:$AQ$3006,'RC'!$E$6)))</f>
        <v/>
      </c>
      <c r="AD2727" s="48">
        <f>SUMIF($AQ$7:$AQ$3006,'RC'!$E$6,$J$7:$J$3006)+SUMIF($AQ$7:$AQ$3006,'RC'!$E$6,$L$7:$L$3006)</f>
        <v>21</v>
      </c>
      <c r="AF2727" s="48">
        <v>2.2799999999991698E-2</v>
      </c>
      <c r="AG2727" s="48">
        <f>IF(OR(AQ2727="",AQ2727&lt;&gt;'RC'!$E$6,AB2727&lt;&gt;'RC'!$D$21),0,1)</f>
        <v>0</v>
      </c>
      <c r="AH2727" s="48">
        <f t="shared" si="944"/>
        <v>2.2799999999991698E-2</v>
      </c>
      <c r="AI2727" s="48" t="str">
        <f t="shared" si="926"/>
        <v/>
      </c>
      <c r="AJ2727" s="48" t="str">
        <f t="shared" si="927"/>
        <v/>
      </c>
      <c r="AK2727" s="52" t="str">
        <f t="shared" si="928"/>
        <v/>
      </c>
      <c r="AL2727" s="52" t="str">
        <f t="shared" si="929"/>
        <v/>
      </c>
      <c r="AM2727" s="48" t="str">
        <f t="shared" si="930"/>
        <v/>
      </c>
      <c r="AN2727" s="48" t="str">
        <f t="shared" si="931"/>
        <v/>
      </c>
      <c r="AP2727" s="18" t="str">
        <f t="shared" si="932"/>
        <v/>
      </c>
      <c r="AQ2727" s="18" t="str">
        <f t="shared" si="933"/>
        <v/>
      </c>
      <c r="AR2727" s="18">
        <v>2.2800000000000001E-2</v>
      </c>
      <c r="AS2727" s="18">
        <f>IF(AF!$D$27="Todos",1,IF(M2727=AF!$D$27,1,0))</f>
        <v>1</v>
      </c>
      <c r="AT2727" s="53">
        <f>IF(AND(E2727=AF!$D$6,OR(LT!M2727=AF!$D$27,AF!$D$27="Todos"),OR(AP2727=AF!$E$8,AQ2727=AF!$E$8)),AR2727+AS2727,0)</f>
        <v>0</v>
      </c>
      <c r="AU2727" s="18" t="str">
        <f t="shared" si="934"/>
        <v/>
      </c>
      <c r="AV2727" s="54" t="str">
        <f t="shared" si="935"/>
        <v/>
      </c>
      <c r="AW2727" s="54" t="str">
        <f t="shared" si="936"/>
        <v/>
      </c>
      <c r="AX2727" s="18" t="str">
        <f t="shared" si="937"/>
        <v/>
      </c>
      <c r="AY2727" s="18" t="str">
        <f t="shared" si="938"/>
        <v/>
      </c>
      <c r="BA2727" s="18">
        <f>IF($E2727=AF!$D$6,IF($M2727="Concluída no prazo",2,IF($M2727="Concluída com atraso",1,0)),0)</f>
        <v>0</v>
      </c>
      <c r="BB2727" s="18">
        <f>IF($E2727=AF!$D$6,IF($M2727="Atrasada",2,IF($M2727="Concluída com atraso",1,0)),0)</f>
        <v>0</v>
      </c>
      <c r="BC2727" s="18">
        <v>2.7210000000000002E-2</v>
      </c>
      <c r="BD2727" s="18">
        <f t="shared" si="945"/>
        <v>2.7210000000000002E-2</v>
      </c>
      <c r="BE2727" s="18">
        <f t="shared" si="945"/>
        <v>2.7210000000000002E-2</v>
      </c>
      <c r="BF2727" s="18" t="str">
        <f t="shared" si="939"/>
        <v/>
      </c>
      <c r="BN2727" s="18" t="str">
        <f t="shared" si="940"/>
        <v>s</v>
      </c>
    </row>
    <row r="2728" spans="3:66" ht="50.1" customHeight="1" thickTop="1" thickBot="1" x14ac:dyDescent="0.3">
      <c r="C2728" s="46"/>
      <c r="D2728" s="46"/>
      <c r="E2728" s="46"/>
      <c r="F2728" s="122"/>
      <c r="G2728" s="122"/>
      <c r="H2728" s="78" t="str">
        <f t="shared" si="941"/>
        <v/>
      </c>
      <c r="I2728" s="78" t="str">
        <f t="shared" si="942"/>
        <v/>
      </c>
      <c r="J2728" s="16"/>
      <c r="K2728" s="46" t="str">
        <f t="shared" si="943"/>
        <v/>
      </c>
      <c r="L2728" s="16"/>
      <c r="M2728" s="16"/>
      <c r="N2728" s="46"/>
      <c r="O2728" s="47" t="str">
        <f t="shared" si="946"/>
        <v/>
      </c>
      <c r="P2728" s="47"/>
      <c r="Q2728" s="48" t="str">
        <f>IFERROR(VLOOKUP(E2728,Funcionários!$C$8:$E$207,3,FALSE),"")</f>
        <v/>
      </c>
      <c r="R2728" s="47"/>
      <c r="S2728" s="49" t="str">
        <f t="shared" si="947"/>
        <v/>
      </c>
      <c r="T2728" s="49">
        <v>2.7220000000000001E-2</v>
      </c>
      <c r="U2728" s="48" t="str">
        <f>IF(Funcionários!C2729=0,"",Funcionários!C2729)</f>
        <v/>
      </c>
      <c r="V2728" s="50">
        <f>IF(U2728="",0,IF(COUNTIFS($E$7:$E$3006,U2728,$I$7:$I$3006,'RC'!$E$6)=0,0,COUNTIFS($M$7:$M$3006,"Concluída no prazo",$E$7:$E$3006,U2728,$I$7:$I$3006,'RC'!$E$6)/COUNTIFS($E$7:$E$3006,U2728,$I$7:$I$3006,'RC'!$E$6)))</f>
        <v>0</v>
      </c>
      <c r="W2728" s="49">
        <f>SUMIFS($J$7:$J$3006,$E$7:$E$3006,U2728,$I$7:$I$3006,'RC'!$E$6)+SUMIFS($L$7:$L$3006,$E$7:$E$3006,U2728,$I$7:$I$3006,'RC'!$E$6)</f>
        <v>0</v>
      </c>
      <c r="X2728" s="48">
        <f>COUNTIFS($E$7:$E$3006,U2728,$I$7:$I$3006,'RC'!$E$6)</f>
        <v>0</v>
      </c>
      <c r="Y2728" s="48"/>
      <c r="Z2728" s="51" t="str">
        <f>IF(AQ2728='RC'!$E$6,AC2728*1000+AD2728,"")</f>
        <v/>
      </c>
      <c r="AA2728" s="51" t="str">
        <f>IF(AB2728="","",IF(AQ2728='RC'!$E$6,AC2728*1000-AD2728,""))</f>
        <v/>
      </c>
      <c r="AB2728" s="48" t="str">
        <f>IFERROR(VLOOKUP(E2728,Funcionários!$C$8:$E$207,3,FALSE),"")</f>
        <v/>
      </c>
      <c r="AC2728" s="50" t="str">
        <f>IF(AB2728="","",IF(COUNTIFS($AB$7:$AB$3006,AB2728,$AQ$7:$AQ$3006,'RC'!$E$6)=0,"",COUNTIFS($M$7:$M$3006,"Concluída no prazo",$AB$7:$AB$3006,AB2728,$AQ$7:$AQ$3006,'RC'!$E$6)/COUNTIFS($AB$7:$AB$3006,AB2728,$AQ$7:$AQ$3006,'RC'!$E$6)))</f>
        <v/>
      </c>
      <c r="AD2728" s="48">
        <f>SUMIF($AQ$7:$AQ$3006,'RC'!$E$6,$J$7:$J$3006)+SUMIF($AQ$7:$AQ$3006,'RC'!$E$6,$L$7:$L$3006)</f>
        <v>21</v>
      </c>
      <c r="AF2728" s="48">
        <v>2.2789999999991699E-2</v>
      </c>
      <c r="AG2728" s="48">
        <f>IF(OR(AQ2728="",AQ2728&lt;&gt;'RC'!$E$6,AB2728&lt;&gt;'RC'!$D$21),0,1)</f>
        <v>0</v>
      </c>
      <c r="AH2728" s="48">
        <f t="shared" si="944"/>
        <v>2.2789999999991699E-2</v>
      </c>
      <c r="AI2728" s="48" t="str">
        <f t="shared" si="926"/>
        <v/>
      </c>
      <c r="AJ2728" s="48" t="str">
        <f t="shared" si="927"/>
        <v/>
      </c>
      <c r="AK2728" s="52" t="str">
        <f t="shared" si="928"/>
        <v/>
      </c>
      <c r="AL2728" s="52" t="str">
        <f t="shared" si="929"/>
        <v/>
      </c>
      <c r="AM2728" s="48" t="str">
        <f t="shared" si="930"/>
        <v/>
      </c>
      <c r="AN2728" s="48" t="str">
        <f t="shared" si="931"/>
        <v/>
      </c>
      <c r="AP2728" s="18" t="str">
        <f t="shared" si="932"/>
        <v/>
      </c>
      <c r="AQ2728" s="18" t="str">
        <f t="shared" si="933"/>
        <v/>
      </c>
      <c r="AR2728" s="18">
        <v>2.2790000000000001E-2</v>
      </c>
      <c r="AS2728" s="18">
        <f>IF(AF!$D$27="Todos",1,IF(M2728=AF!$D$27,1,0))</f>
        <v>1</v>
      </c>
      <c r="AT2728" s="53">
        <f>IF(AND(E2728=AF!$D$6,OR(LT!M2728=AF!$D$27,AF!$D$27="Todos"),OR(AP2728=AF!$E$8,AQ2728=AF!$E$8)),AR2728+AS2728,0)</f>
        <v>0</v>
      </c>
      <c r="AU2728" s="18" t="str">
        <f t="shared" si="934"/>
        <v/>
      </c>
      <c r="AV2728" s="54" t="str">
        <f t="shared" si="935"/>
        <v/>
      </c>
      <c r="AW2728" s="54" t="str">
        <f t="shared" si="936"/>
        <v/>
      </c>
      <c r="AX2728" s="18" t="str">
        <f t="shared" si="937"/>
        <v/>
      </c>
      <c r="AY2728" s="18" t="str">
        <f t="shared" si="938"/>
        <v/>
      </c>
      <c r="BA2728" s="18">
        <f>IF($E2728=AF!$D$6,IF($M2728="Concluída no prazo",2,IF($M2728="Concluída com atraso",1,0)),0)</f>
        <v>0</v>
      </c>
      <c r="BB2728" s="18">
        <f>IF($E2728=AF!$D$6,IF($M2728="Atrasada",2,IF($M2728="Concluída com atraso",1,0)),0)</f>
        <v>0</v>
      </c>
      <c r="BC2728" s="18">
        <v>2.7220000000000001E-2</v>
      </c>
      <c r="BD2728" s="18">
        <f t="shared" si="945"/>
        <v>2.7220000000000001E-2</v>
      </c>
      <c r="BE2728" s="18">
        <f t="shared" si="945"/>
        <v>2.7220000000000001E-2</v>
      </c>
      <c r="BF2728" s="18" t="str">
        <f t="shared" si="939"/>
        <v/>
      </c>
      <c r="BN2728" s="18" t="str">
        <f t="shared" si="940"/>
        <v>s</v>
      </c>
    </row>
    <row r="2729" spans="3:66" ht="50.1" customHeight="1" thickTop="1" thickBot="1" x14ac:dyDescent="0.3">
      <c r="C2729" s="46"/>
      <c r="D2729" s="46"/>
      <c r="E2729" s="46"/>
      <c r="F2729" s="122"/>
      <c r="G2729" s="122"/>
      <c r="H2729" s="78" t="str">
        <f t="shared" si="941"/>
        <v/>
      </c>
      <c r="I2729" s="78" t="str">
        <f t="shared" si="942"/>
        <v/>
      </c>
      <c r="J2729" s="16"/>
      <c r="K2729" s="46" t="str">
        <f t="shared" si="943"/>
        <v/>
      </c>
      <c r="L2729" s="16"/>
      <c r="M2729" s="16"/>
      <c r="N2729" s="46"/>
      <c r="O2729" s="47" t="str">
        <f t="shared" si="946"/>
        <v/>
      </c>
      <c r="P2729" s="47"/>
      <c r="Q2729" s="48" t="str">
        <f>IFERROR(VLOOKUP(E2729,Funcionários!$C$8:$E$207,3,FALSE),"")</f>
        <v/>
      </c>
      <c r="R2729" s="47"/>
      <c r="S2729" s="49" t="str">
        <f t="shared" si="947"/>
        <v/>
      </c>
      <c r="T2729" s="49">
        <v>2.7230000000000001E-2</v>
      </c>
      <c r="U2729" s="48" t="str">
        <f>IF(Funcionários!C2730=0,"",Funcionários!C2730)</f>
        <v/>
      </c>
      <c r="V2729" s="50">
        <f>IF(U2729="",0,IF(COUNTIFS($E$7:$E$3006,U2729,$I$7:$I$3006,'RC'!$E$6)=0,0,COUNTIFS($M$7:$M$3006,"Concluída no prazo",$E$7:$E$3006,U2729,$I$7:$I$3006,'RC'!$E$6)/COUNTIFS($E$7:$E$3006,U2729,$I$7:$I$3006,'RC'!$E$6)))</f>
        <v>0</v>
      </c>
      <c r="W2729" s="49">
        <f>SUMIFS($J$7:$J$3006,$E$7:$E$3006,U2729,$I$7:$I$3006,'RC'!$E$6)+SUMIFS($L$7:$L$3006,$E$7:$E$3006,U2729,$I$7:$I$3006,'RC'!$E$6)</f>
        <v>0</v>
      </c>
      <c r="X2729" s="48">
        <f>COUNTIFS($E$7:$E$3006,U2729,$I$7:$I$3006,'RC'!$E$6)</f>
        <v>0</v>
      </c>
      <c r="Y2729" s="48"/>
      <c r="Z2729" s="51" t="str">
        <f>IF(AQ2729='RC'!$E$6,AC2729*1000+AD2729,"")</f>
        <v/>
      </c>
      <c r="AA2729" s="51" t="str">
        <f>IF(AB2729="","",IF(AQ2729='RC'!$E$6,AC2729*1000-AD2729,""))</f>
        <v/>
      </c>
      <c r="AB2729" s="48" t="str">
        <f>IFERROR(VLOOKUP(E2729,Funcionários!$C$8:$E$207,3,FALSE),"")</f>
        <v/>
      </c>
      <c r="AC2729" s="50" t="str">
        <f>IF(AB2729="","",IF(COUNTIFS($AB$7:$AB$3006,AB2729,$AQ$7:$AQ$3006,'RC'!$E$6)=0,"",COUNTIFS($M$7:$M$3006,"Concluída no prazo",$AB$7:$AB$3006,AB2729,$AQ$7:$AQ$3006,'RC'!$E$6)/COUNTIFS($AB$7:$AB$3006,AB2729,$AQ$7:$AQ$3006,'RC'!$E$6)))</f>
        <v/>
      </c>
      <c r="AD2729" s="48">
        <f>SUMIF($AQ$7:$AQ$3006,'RC'!$E$6,$J$7:$J$3006)+SUMIF($AQ$7:$AQ$3006,'RC'!$E$6,$L$7:$L$3006)</f>
        <v>21</v>
      </c>
      <c r="AF2729" s="48">
        <v>2.2779999999991699E-2</v>
      </c>
      <c r="AG2729" s="48">
        <f>IF(OR(AQ2729="",AQ2729&lt;&gt;'RC'!$E$6,AB2729&lt;&gt;'RC'!$D$21),0,1)</f>
        <v>0</v>
      </c>
      <c r="AH2729" s="48">
        <f t="shared" si="944"/>
        <v>2.2779999999991699E-2</v>
      </c>
      <c r="AI2729" s="48" t="str">
        <f t="shared" si="926"/>
        <v/>
      </c>
      <c r="AJ2729" s="48" t="str">
        <f t="shared" si="927"/>
        <v/>
      </c>
      <c r="AK2729" s="52" t="str">
        <f t="shared" si="928"/>
        <v/>
      </c>
      <c r="AL2729" s="52" t="str">
        <f t="shared" si="929"/>
        <v/>
      </c>
      <c r="AM2729" s="48" t="str">
        <f t="shared" si="930"/>
        <v/>
      </c>
      <c r="AN2729" s="48" t="str">
        <f t="shared" si="931"/>
        <v/>
      </c>
      <c r="AP2729" s="18" t="str">
        <f t="shared" si="932"/>
        <v/>
      </c>
      <c r="AQ2729" s="18" t="str">
        <f t="shared" si="933"/>
        <v/>
      </c>
      <c r="AR2729" s="18">
        <v>2.2780000000000002E-2</v>
      </c>
      <c r="AS2729" s="18">
        <f>IF(AF!$D$27="Todos",1,IF(M2729=AF!$D$27,1,0))</f>
        <v>1</v>
      </c>
      <c r="AT2729" s="53">
        <f>IF(AND(E2729=AF!$D$6,OR(LT!M2729=AF!$D$27,AF!$D$27="Todos"),OR(AP2729=AF!$E$8,AQ2729=AF!$E$8)),AR2729+AS2729,0)</f>
        <v>0</v>
      </c>
      <c r="AU2729" s="18" t="str">
        <f t="shared" si="934"/>
        <v/>
      </c>
      <c r="AV2729" s="54" t="str">
        <f t="shared" si="935"/>
        <v/>
      </c>
      <c r="AW2729" s="54" t="str">
        <f t="shared" si="936"/>
        <v/>
      </c>
      <c r="AX2729" s="18" t="str">
        <f t="shared" si="937"/>
        <v/>
      </c>
      <c r="AY2729" s="18" t="str">
        <f t="shared" si="938"/>
        <v/>
      </c>
      <c r="BA2729" s="18">
        <f>IF($E2729=AF!$D$6,IF($M2729="Concluída no prazo",2,IF($M2729="Concluída com atraso",1,0)),0)</f>
        <v>0</v>
      </c>
      <c r="BB2729" s="18">
        <f>IF($E2729=AF!$D$6,IF($M2729="Atrasada",2,IF($M2729="Concluída com atraso",1,0)),0)</f>
        <v>0</v>
      </c>
      <c r="BC2729" s="18">
        <v>2.7230000000000001E-2</v>
      </c>
      <c r="BD2729" s="18">
        <f t="shared" si="945"/>
        <v>2.7230000000000001E-2</v>
      </c>
      <c r="BE2729" s="18">
        <f t="shared" si="945"/>
        <v>2.7230000000000001E-2</v>
      </c>
      <c r="BF2729" s="18" t="str">
        <f t="shared" si="939"/>
        <v/>
      </c>
      <c r="BN2729" s="18" t="str">
        <f t="shared" si="940"/>
        <v>s</v>
      </c>
    </row>
    <row r="2730" spans="3:66" ht="50.1" customHeight="1" thickTop="1" thickBot="1" x14ac:dyDescent="0.3">
      <c r="C2730" s="46"/>
      <c r="D2730" s="46"/>
      <c r="E2730" s="46"/>
      <c r="F2730" s="122"/>
      <c r="G2730" s="122"/>
      <c r="H2730" s="78" t="str">
        <f t="shared" si="941"/>
        <v/>
      </c>
      <c r="I2730" s="78" t="str">
        <f t="shared" si="942"/>
        <v/>
      </c>
      <c r="J2730" s="16"/>
      <c r="K2730" s="46" t="str">
        <f t="shared" si="943"/>
        <v/>
      </c>
      <c r="L2730" s="16"/>
      <c r="M2730" s="16"/>
      <c r="N2730" s="46"/>
      <c r="O2730" s="47" t="str">
        <f t="shared" si="946"/>
        <v/>
      </c>
      <c r="P2730" s="47"/>
      <c r="Q2730" s="48" t="str">
        <f>IFERROR(VLOOKUP(E2730,Funcionários!$C$8:$E$207,3,FALSE),"")</f>
        <v/>
      </c>
      <c r="R2730" s="47"/>
      <c r="S2730" s="49" t="str">
        <f t="shared" si="947"/>
        <v/>
      </c>
      <c r="T2730" s="49">
        <v>2.724E-2</v>
      </c>
      <c r="U2730" s="48" t="str">
        <f>IF(Funcionários!C2731=0,"",Funcionários!C2731)</f>
        <v/>
      </c>
      <c r="V2730" s="50">
        <f>IF(U2730="",0,IF(COUNTIFS($E$7:$E$3006,U2730,$I$7:$I$3006,'RC'!$E$6)=0,0,COUNTIFS($M$7:$M$3006,"Concluída no prazo",$E$7:$E$3006,U2730,$I$7:$I$3006,'RC'!$E$6)/COUNTIFS($E$7:$E$3006,U2730,$I$7:$I$3006,'RC'!$E$6)))</f>
        <v>0</v>
      </c>
      <c r="W2730" s="49">
        <f>SUMIFS($J$7:$J$3006,$E$7:$E$3006,U2730,$I$7:$I$3006,'RC'!$E$6)+SUMIFS($L$7:$L$3006,$E$7:$E$3006,U2730,$I$7:$I$3006,'RC'!$E$6)</f>
        <v>0</v>
      </c>
      <c r="X2730" s="48">
        <f>COUNTIFS($E$7:$E$3006,U2730,$I$7:$I$3006,'RC'!$E$6)</f>
        <v>0</v>
      </c>
      <c r="Y2730" s="48"/>
      <c r="Z2730" s="51" t="str">
        <f>IF(AQ2730='RC'!$E$6,AC2730*1000+AD2730,"")</f>
        <v/>
      </c>
      <c r="AA2730" s="51" t="str">
        <f>IF(AB2730="","",IF(AQ2730='RC'!$E$6,AC2730*1000-AD2730,""))</f>
        <v/>
      </c>
      <c r="AB2730" s="48" t="str">
        <f>IFERROR(VLOOKUP(E2730,Funcionários!$C$8:$E$207,3,FALSE),"")</f>
        <v/>
      </c>
      <c r="AC2730" s="50" t="str">
        <f>IF(AB2730="","",IF(COUNTIFS($AB$7:$AB$3006,AB2730,$AQ$7:$AQ$3006,'RC'!$E$6)=0,"",COUNTIFS($M$7:$M$3006,"Concluída no prazo",$AB$7:$AB$3006,AB2730,$AQ$7:$AQ$3006,'RC'!$E$6)/COUNTIFS($AB$7:$AB$3006,AB2730,$AQ$7:$AQ$3006,'RC'!$E$6)))</f>
        <v/>
      </c>
      <c r="AD2730" s="48">
        <f>SUMIF($AQ$7:$AQ$3006,'RC'!$E$6,$J$7:$J$3006)+SUMIF($AQ$7:$AQ$3006,'RC'!$E$6,$L$7:$L$3006)</f>
        <v>21</v>
      </c>
      <c r="AF2730" s="48">
        <v>2.27699999999917E-2</v>
      </c>
      <c r="AG2730" s="48">
        <f>IF(OR(AQ2730="",AQ2730&lt;&gt;'RC'!$E$6,AB2730&lt;&gt;'RC'!$D$21),0,1)</f>
        <v>0</v>
      </c>
      <c r="AH2730" s="48">
        <f t="shared" si="944"/>
        <v>2.27699999999917E-2</v>
      </c>
      <c r="AI2730" s="48" t="str">
        <f t="shared" si="926"/>
        <v/>
      </c>
      <c r="AJ2730" s="48" t="str">
        <f t="shared" si="927"/>
        <v/>
      </c>
      <c r="AK2730" s="52" t="str">
        <f t="shared" si="928"/>
        <v/>
      </c>
      <c r="AL2730" s="52" t="str">
        <f t="shared" si="929"/>
        <v/>
      </c>
      <c r="AM2730" s="48" t="str">
        <f t="shared" si="930"/>
        <v/>
      </c>
      <c r="AN2730" s="48" t="str">
        <f t="shared" si="931"/>
        <v/>
      </c>
      <c r="AP2730" s="18" t="str">
        <f t="shared" si="932"/>
        <v/>
      </c>
      <c r="AQ2730" s="18" t="str">
        <f t="shared" si="933"/>
        <v/>
      </c>
      <c r="AR2730" s="18">
        <v>2.2769999999999999E-2</v>
      </c>
      <c r="AS2730" s="18">
        <f>IF(AF!$D$27="Todos",1,IF(M2730=AF!$D$27,1,0))</f>
        <v>1</v>
      </c>
      <c r="AT2730" s="53">
        <f>IF(AND(E2730=AF!$D$6,OR(LT!M2730=AF!$D$27,AF!$D$27="Todos"),OR(AP2730=AF!$E$8,AQ2730=AF!$E$8)),AR2730+AS2730,0)</f>
        <v>0</v>
      </c>
      <c r="AU2730" s="18" t="str">
        <f t="shared" si="934"/>
        <v/>
      </c>
      <c r="AV2730" s="54" t="str">
        <f t="shared" si="935"/>
        <v/>
      </c>
      <c r="AW2730" s="54" t="str">
        <f t="shared" si="936"/>
        <v/>
      </c>
      <c r="AX2730" s="18" t="str">
        <f t="shared" si="937"/>
        <v/>
      </c>
      <c r="AY2730" s="18" t="str">
        <f t="shared" si="938"/>
        <v/>
      </c>
      <c r="BA2730" s="18">
        <f>IF($E2730=AF!$D$6,IF($M2730="Concluída no prazo",2,IF($M2730="Concluída com atraso",1,0)),0)</f>
        <v>0</v>
      </c>
      <c r="BB2730" s="18">
        <f>IF($E2730=AF!$D$6,IF($M2730="Atrasada",2,IF($M2730="Concluída com atraso",1,0)),0)</f>
        <v>0</v>
      </c>
      <c r="BC2730" s="18">
        <v>2.724E-2</v>
      </c>
      <c r="BD2730" s="18">
        <f t="shared" si="945"/>
        <v>2.724E-2</v>
      </c>
      <c r="BE2730" s="18">
        <f t="shared" si="945"/>
        <v>2.724E-2</v>
      </c>
      <c r="BF2730" s="18" t="str">
        <f t="shared" si="939"/>
        <v/>
      </c>
      <c r="BN2730" s="18" t="str">
        <f t="shared" si="940"/>
        <v>s</v>
      </c>
    </row>
    <row r="2731" spans="3:66" ht="50.1" customHeight="1" thickTop="1" thickBot="1" x14ac:dyDescent="0.3">
      <c r="C2731" s="46"/>
      <c r="D2731" s="46"/>
      <c r="E2731" s="46"/>
      <c r="F2731" s="122"/>
      <c r="G2731" s="122"/>
      <c r="H2731" s="78" t="str">
        <f t="shared" si="941"/>
        <v/>
      </c>
      <c r="I2731" s="78" t="str">
        <f t="shared" si="942"/>
        <v/>
      </c>
      <c r="J2731" s="16"/>
      <c r="K2731" s="46" t="str">
        <f t="shared" si="943"/>
        <v/>
      </c>
      <c r="L2731" s="16"/>
      <c r="M2731" s="16"/>
      <c r="N2731" s="46"/>
      <c r="O2731" s="47" t="str">
        <f t="shared" si="946"/>
        <v/>
      </c>
      <c r="P2731" s="47"/>
      <c r="Q2731" s="48" t="str">
        <f>IFERROR(VLOOKUP(E2731,Funcionários!$C$8:$E$207,3,FALSE),"")</f>
        <v/>
      </c>
      <c r="R2731" s="47"/>
      <c r="S2731" s="49" t="str">
        <f t="shared" si="947"/>
        <v/>
      </c>
      <c r="T2731" s="49">
        <v>2.725E-2</v>
      </c>
      <c r="U2731" s="48" t="str">
        <f>IF(Funcionários!C2732=0,"",Funcionários!C2732)</f>
        <v/>
      </c>
      <c r="V2731" s="50">
        <f>IF(U2731="",0,IF(COUNTIFS($E$7:$E$3006,U2731,$I$7:$I$3006,'RC'!$E$6)=0,0,COUNTIFS($M$7:$M$3006,"Concluída no prazo",$E$7:$E$3006,U2731,$I$7:$I$3006,'RC'!$E$6)/COUNTIFS($E$7:$E$3006,U2731,$I$7:$I$3006,'RC'!$E$6)))</f>
        <v>0</v>
      </c>
      <c r="W2731" s="49">
        <f>SUMIFS($J$7:$J$3006,$E$7:$E$3006,U2731,$I$7:$I$3006,'RC'!$E$6)+SUMIFS($L$7:$L$3006,$E$7:$E$3006,U2731,$I$7:$I$3006,'RC'!$E$6)</f>
        <v>0</v>
      </c>
      <c r="X2731" s="48">
        <f>COUNTIFS($E$7:$E$3006,U2731,$I$7:$I$3006,'RC'!$E$6)</f>
        <v>0</v>
      </c>
      <c r="Y2731" s="48"/>
      <c r="Z2731" s="51" t="str">
        <f>IF(AQ2731='RC'!$E$6,AC2731*1000+AD2731,"")</f>
        <v/>
      </c>
      <c r="AA2731" s="51" t="str">
        <f>IF(AB2731="","",IF(AQ2731='RC'!$E$6,AC2731*1000-AD2731,""))</f>
        <v/>
      </c>
      <c r="AB2731" s="48" t="str">
        <f>IFERROR(VLOOKUP(E2731,Funcionários!$C$8:$E$207,3,FALSE),"")</f>
        <v/>
      </c>
      <c r="AC2731" s="50" t="str">
        <f>IF(AB2731="","",IF(COUNTIFS($AB$7:$AB$3006,AB2731,$AQ$7:$AQ$3006,'RC'!$E$6)=0,"",COUNTIFS($M$7:$M$3006,"Concluída no prazo",$AB$7:$AB$3006,AB2731,$AQ$7:$AQ$3006,'RC'!$E$6)/COUNTIFS($AB$7:$AB$3006,AB2731,$AQ$7:$AQ$3006,'RC'!$E$6)))</f>
        <v/>
      </c>
      <c r="AD2731" s="48">
        <f>SUMIF($AQ$7:$AQ$3006,'RC'!$E$6,$J$7:$J$3006)+SUMIF($AQ$7:$AQ$3006,'RC'!$E$6,$L$7:$L$3006)</f>
        <v>21</v>
      </c>
      <c r="AF2731" s="48">
        <v>2.27599999999917E-2</v>
      </c>
      <c r="AG2731" s="48">
        <f>IF(OR(AQ2731="",AQ2731&lt;&gt;'RC'!$E$6,AB2731&lt;&gt;'RC'!$D$21),0,1)</f>
        <v>0</v>
      </c>
      <c r="AH2731" s="48">
        <f t="shared" si="944"/>
        <v>2.27599999999917E-2</v>
      </c>
      <c r="AI2731" s="48" t="str">
        <f t="shared" si="926"/>
        <v/>
      </c>
      <c r="AJ2731" s="48" t="str">
        <f t="shared" si="927"/>
        <v/>
      </c>
      <c r="AK2731" s="52" t="str">
        <f t="shared" si="928"/>
        <v/>
      </c>
      <c r="AL2731" s="52" t="str">
        <f t="shared" si="929"/>
        <v/>
      </c>
      <c r="AM2731" s="48" t="str">
        <f t="shared" si="930"/>
        <v/>
      </c>
      <c r="AN2731" s="48" t="str">
        <f t="shared" si="931"/>
        <v/>
      </c>
      <c r="AP2731" s="18" t="str">
        <f t="shared" si="932"/>
        <v/>
      </c>
      <c r="AQ2731" s="18" t="str">
        <f t="shared" si="933"/>
        <v/>
      </c>
      <c r="AR2731" s="18">
        <v>2.2759999999999999E-2</v>
      </c>
      <c r="AS2731" s="18">
        <f>IF(AF!$D$27="Todos",1,IF(M2731=AF!$D$27,1,0))</f>
        <v>1</v>
      </c>
      <c r="AT2731" s="53">
        <f>IF(AND(E2731=AF!$D$6,OR(LT!M2731=AF!$D$27,AF!$D$27="Todos"),OR(AP2731=AF!$E$8,AQ2731=AF!$E$8)),AR2731+AS2731,0)</f>
        <v>0</v>
      </c>
      <c r="AU2731" s="18" t="str">
        <f t="shared" si="934"/>
        <v/>
      </c>
      <c r="AV2731" s="54" t="str">
        <f t="shared" si="935"/>
        <v/>
      </c>
      <c r="AW2731" s="54" t="str">
        <f t="shared" si="936"/>
        <v/>
      </c>
      <c r="AX2731" s="18" t="str">
        <f t="shared" si="937"/>
        <v/>
      </c>
      <c r="AY2731" s="18" t="str">
        <f t="shared" si="938"/>
        <v/>
      </c>
      <c r="BA2731" s="18">
        <f>IF($E2731=AF!$D$6,IF($M2731="Concluída no prazo",2,IF($M2731="Concluída com atraso",1,0)),0)</f>
        <v>0</v>
      </c>
      <c r="BB2731" s="18">
        <f>IF($E2731=AF!$D$6,IF($M2731="Atrasada",2,IF($M2731="Concluída com atraso",1,0)),0)</f>
        <v>0</v>
      </c>
      <c r="BC2731" s="18">
        <v>2.725E-2</v>
      </c>
      <c r="BD2731" s="18">
        <f t="shared" si="945"/>
        <v>2.725E-2</v>
      </c>
      <c r="BE2731" s="18">
        <f t="shared" si="945"/>
        <v>2.725E-2</v>
      </c>
      <c r="BF2731" s="18" t="str">
        <f t="shared" si="939"/>
        <v/>
      </c>
      <c r="BN2731" s="18" t="str">
        <f t="shared" si="940"/>
        <v>s</v>
      </c>
    </row>
    <row r="2732" spans="3:66" ht="50.1" customHeight="1" thickTop="1" thickBot="1" x14ac:dyDescent="0.3">
      <c r="C2732" s="46"/>
      <c r="D2732" s="46"/>
      <c r="E2732" s="46"/>
      <c r="F2732" s="122"/>
      <c r="G2732" s="122"/>
      <c r="H2732" s="78" t="str">
        <f t="shared" si="941"/>
        <v/>
      </c>
      <c r="I2732" s="78" t="str">
        <f t="shared" si="942"/>
        <v/>
      </c>
      <c r="J2732" s="16"/>
      <c r="K2732" s="46" t="str">
        <f t="shared" si="943"/>
        <v/>
      </c>
      <c r="L2732" s="16"/>
      <c r="M2732" s="16"/>
      <c r="N2732" s="46"/>
      <c r="O2732" s="47" t="str">
        <f t="shared" si="946"/>
        <v/>
      </c>
      <c r="P2732" s="47"/>
      <c r="Q2732" s="48" t="str">
        <f>IFERROR(VLOOKUP(E2732,Funcionários!$C$8:$E$207,3,FALSE),"")</f>
        <v/>
      </c>
      <c r="R2732" s="47"/>
      <c r="S2732" s="49" t="str">
        <f t="shared" si="947"/>
        <v/>
      </c>
      <c r="T2732" s="49">
        <v>2.726E-2</v>
      </c>
      <c r="U2732" s="48" t="str">
        <f>IF(Funcionários!C2733=0,"",Funcionários!C2733)</f>
        <v/>
      </c>
      <c r="V2732" s="50">
        <f>IF(U2732="",0,IF(COUNTIFS($E$7:$E$3006,U2732,$I$7:$I$3006,'RC'!$E$6)=0,0,COUNTIFS($M$7:$M$3006,"Concluída no prazo",$E$7:$E$3006,U2732,$I$7:$I$3006,'RC'!$E$6)/COUNTIFS($E$7:$E$3006,U2732,$I$7:$I$3006,'RC'!$E$6)))</f>
        <v>0</v>
      </c>
      <c r="W2732" s="49">
        <f>SUMIFS($J$7:$J$3006,$E$7:$E$3006,U2732,$I$7:$I$3006,'RC'!$E$6)+SUMIFS($L$7:$L$3006,$E$7:$E$3006,U2732,$I$7:$I$3006,'RC'!$E$6)</f>
        <v>0</v>
      </c>
      <c r="X2732" s="48">
        <f>COUNTIFS($E$7:$E$3006,U2732,$I$7:$I$3006,'RC'!$E$6)</f>
        <v>0</v>
      </c>
      <c r="Y2732" s="48"/>
      <c r="Z2732" s="51" t="str">
        <f>IF(AQ2732='RC'!$E$6,AC2732*1000+AD2732,"")</f>
        <v/>
      </c>
      <c r="AA2732" s="51" t="str">
        <f>IF(AB2732="","",IF(AQ2732='RC'!$E$6,AC2732*1000-AD2732,""))</f>
        <v/>
      </c>
      <c r="AB2732" s="48" t="str">
        <f>IFERROR(VLOOKUP(E2732,Funcionários!$C$8:$E$207,3,FALSE),"")</f>
        <v/>
      </c>
      <c r="AC2732" s="50" t="str">
        <f>IF(AB2732="","",IF(COUNTIFS($AB$7:$AB$3006,AB2732,$AQ$7:$AQ$3006,'RC'!$E$6)=0,"",COUNTIFS($M$7:$M$3006,"Concluída no prazo",$AB$7:$AB$3006,AB2732,$AQ$7:$AQ$3006,'RC'!$E$6)/COUNTIFS($AB$7:$AB$3006,AB2732,$AQ$7:$AQ$3006,'RC'!$E$6)))</f>
        <v/>
      </c>
      <c r="AD2732" s="48">
        <f>SUMIF($AQ$7:$AQ$3006,'RC'!$E$6,$J$7:$J$3006)+SUMIF($AQ$7:$AQ$3006,'RC'!$E$6,$L$7:$L$3006)</f>
        <v>21</v>
      </c>
      <c r="AF2732" s="48">
        <v>2.27499999999917E-2</v>
      </c>
      <c r="AG2732" s="48">
        <f>IF(OR(AQ2732="",AQ2732&lt;&gt;'RC'!$E$6,AB2732&lt;&gt;'RC'!$D$21),0,1)</f>
        <v>0</v>
      </c>
      <c r="AH2732" s="48">
        <f t="shared" si="944"/>
        <v>2.27499999999917E-2</v>
      </c>
      <c r="AI2732" s="48" t="str">
        <f t="shared" si="926"/>
        <v/>
      </c>
      <c r="AJ2732" s="48" t="str">
        <f t="shared" si="927"/>
        <v/>
      </c>
      <c r="AK2732" s="52" t="str">
        <f t="shared" si="928"/>
        <v/>
      </c>
      <c r="AL2732" s="52" t="str">
        <f t="shared" si="929"/>
        <v/>
      </c>
      <c r="AM2732" s="48" t="str">
        <f t="shared" si="930"/>
        <v/>
      </c>
      <c r="AN2732" s="48" t="str">
        <f t="shared" si="931"/>
        <v/>
      </c>
      <c r="AP2732" s="18" t="str">
        <f t="shared" si="932"/>
        <v/>
      </c>
      <c r="AQ2732" s="18" t="str">
        <f t="shared" si="933"/>
        <v/>
      </c>
      <c r="AR2732" s="18">
        <v>2.2749999999999999E-2</v>
      </c>
      <c r="AS2732" s="18">
        <f>IF(AF!$D$27="Todos",1,IF(M2732=AF!$D$27,1,0))</f>
        <v>1</v>
      </c>
      <c r="AT2732" s="53">
        <f>IF(AND(E2732=AF!$D$6,OR(LT!M2732=AF!$D$27,AF!$D$27="Todos"),OR(AP2732=AF!$E$8,AQ2732=AF!$E$8)),AR2732+AS2732,0)</f>
        <v>0</v>
      </c>
      <c r="AU2732" s="18" t="str">
        <f t="shared" si="934"/>
        <v/>
      </c>
      <c r="AV2732" s="54" t="str">
        <f t="shared" si="935"/>
        <v/>
      </c>
      <c r="AW2732" s="54" t="str">
        <f t="shared" si="936"/>
        <v/>
      </c>
      <c r="AX2732" s="18" t="str">
        <f t="shared" si="937"/>
        <v/>
      </c>
      <c r="AY2732" s="18" t="str">
        <f t="shared" si="938"/>
        <v/>
      </c>
      <c r="BA2732" s="18">
        <f>IF($E2732=AF!$D$6,IF($M2732="Concluída no prazo",2,IF($M2732="Concluída com atraso",1,0)),0)</f>
        <v>0</v>
      </c>
      <c r="BB2732" s="18">
        <f>IF($E2732=AF!$D$6,IF($M2732="Atrasada",2,IF($M2732="Concluída com atraso",1,0)),0)</f>
        <v>0</v>
      </c>
      <c r="BC2732" s="18">
        <v>2.726E-2</v>
      </c>
      <c r="BD2732" s="18">
        <f t="shared" si="945"/>
        <v>2.726E-2</v>
      </c>
      <c r="BE2732" s="18">
        <f t="shared" si="945"/>
        <v>2.726E-2</v>
      </c>
      <c r="BF2732" s="18" t="str">
        <f t="shared" si="939"/>
        <v/>
      </c>
      <c r="BN2732" s="18" t="str">
        <f t="shared" si="940"/>
        <v>s</v>
      </c>
    </row>
    <row r="2733" spans="3:66" ht="50.1" customHeight="1" thickTop="1" thickBot="1" x14ac:dyDescent="0.3">
      <c r="C2733" s="46"/>
      <c r="D2733" s="46"/>
      <c r="E2733" s="46"/>
      <c r="F2733" s="122"/>
      <c r="G2733" s="122"/>
      <c r="H2733" s="78" t="str">
        <f t="shared" si="941"/>
        <v/>
      </c>
      <c r="I2733" s="78" t="str">
        <f t="shared" si="942"/>
        <v/>
      </c>
      <c r="J2733" s="16"/>
      <c r="K2733" s="46" t="str">
        <f t="shared" si="943"/>
        <v/>
      </c>
      <c r="L2733" s="16"/>
      <c r="M2733" s="16"/>
      <c r="N2733" s="46"/>
      <c r="O2733" s="47" t="str">
        <f t="shared" si="946"/>
        <v/>
      </c>
      <c r="P2733" s="47"/>
      <c r="Q2733" s="48" t="str">
        <f>IFERROR(VLOOKUP(E2733,Funcionários!$C$8:$E$207,3,FALSE),"")</f>
        <v/>
      </c>
      <c r="R2733" s="47"/>
      <c r="S2733" s="49" t="str">
        <f t="shared" si="947"/>
        <v/>
      </c>
      <c r="T2733" s="49">
        <v>2.7269999999999999E-2</v>
      </c>
      <c r="U2733" s="48" t="str">
        <f>IF(Funcionários!C2734=0,"",Funcionários!C2734)</f>
        <v/>
      </c>
      <c r="V2733" s="50">
        <f>IF(U2733="",0,IF(COUNTIFS($E$7:$E$3006,U2733,$I$7:$I$3006,'RC'!$E$6)=0,0,COUNTIFS($M$7:$M$3006,"Concluída no prazo",$E$7:$E$3006,U2733,$I$7:$I$3006,'RC'!$E$6)/COUNTIFS($E$7:$E$3006,U2733,$I$7:$I$3006,'RC'!$E$6)))</f>
        <v>0</v>
      </c>
      <c r="W2733" s="49">
        <f>SUMIFS($J$7:$J$3006,$E$7:$E$3006,U2733,$I$7:$I$3006,'RC'!$E$6)+SUMIFS($L$7:$L$3006,$E$7:$E$3006,U2733,$I$7:$I$3006,'RC'!$E$6)</f>
        <v>0</v>
      </c>
      <c r="X2733" s="48">
        <f>COUNTIFS($E$7:$E$3006,U2733,$I$7:$I$3006,'RC'!$E$6)</f>
        <v>0</v>
      </c>
      <c r="Y2733" s="48"/>
      <c r="Z2733" s="51" t="str">
        <f>IF(AQ2733='RC'!$E$6,AC2733*1000+AD2733,"")</f>
        <v/>
      </c>
      <c r="AA2733" s="51" t="str">
        <f>IF(AB2733="","",IF(AQ2733='RC'!$E$6,AC2733*1000-AD2733,""))</f>
        <v/>
      </c>
      <c r="AB2733" s="48" t="str">
        <f>IFERROR(VLOOKUP(E2733,Funcionários!$C$8:$E$207,3,FALSE),"")</f>
        <v/>
      </c>
      <c r="AC2733" s="50" t="str">
        <f>IF(AB2733="","",IF(COUNTIFS($AB$7:$AB$3006,AB2733,$AQ$7:$AQ$3006,'RC'!$E$6)=0,"",COUNTIFS($M$7:$M$3006,"Concluída no prazo",$AB$7:$AB$3006,AB2733,$AQ$7:$AQ$3006,'RC'!$E$6)/COUNTIFS($AB$7:$AB$3006,AB2733,$AQ$7:$AQ$3006,'RC'!$E$6)))</f>
        <v/>
      </c>
      <c r="AD2733" s="48">
        <f>SUMIF($AQ$7:$AQ$3006,'RC'!$E$6,$J$7:$J$3006)+SUMIF($AQ$7:$AQ$3006,'RC'!$E$6,$L$7:$L$3006)</f>
        <v>21</v>
      </c>
      <c r="AF2733" s="48">
        <v>2.2739999999991701E-2</v>
      </c>
      <c r="AG2733" s="48">
        <f>IF(OR(AQ2733="",AQ2733&lt;&gt;'RC'!$E$6,AB2733&lt;&gt;'RC'!$D$21),0,1)</f>
        <v>0</v>
      </c>
      <c r="AH2733" s="48">
        <f t="shared" si="944"/>
        <v>2.2739999999991701E-2</v>
      </c>
      <c r="AI2733" s="48" t="str">
        <f t="shared" si="926"/>
        <v/>
      </c>
      <c r="AJ2733" s="48" t="str">
        <f t="shared" si="927"/>
        <v/>
      </c>
      <c r="AK2733" s="52" t="str">
        <f t="shared" si="928"/>
        <v/>
      </c>
      <c r="AL2733" s="52" t="str">
        <f t="shared" si="929"/>
        <v/>
      </c>
      <c r="AM2733" s="48" t="str">
        <f t="shared" si="930"/>
        <v/>
      </c>
      <c r="AN2733" s="48" t="str">
        <f t="shared" si="931"/>
        <v/>
      </c>
      <c r="AP2733" s="18" t="str">
        <f t="shared" si="932"/>
        <v/>
      </c>
      <c r="AQ2733" s="18" t="str">
        <f t="shared" si="933"/>
        <v/>
      </c>
      <c r="AR2733" s="18">
        <v>2.274E-2</v>
      </c>
      <c r="AS2733" s="18">
        <f>IF(AF!$D$27="Todos",1,IF(M2733=AF!$D$27,1,0))</f>
        <v>1</v>
      </c>
      <c r="AT2733" s="53">
        <f>IF(AND(E2733=AF!$D$6,OR(LT!M2733=AF!$D$27,AF!$D$27="Todos"),OR(AP2733=AF!$E$8,AQ2733=AF!$E$8)),AR2733+AS2733,0)</f>
        <v>0</v>
      </c>
      <c r="AU2733" s="18" t="str">
        <f t="shared" si="934"/>
        <v/>
      </c>
      <c r="AV2733" s="54" t="str">
        <f t="shared" si="935"/>
        <v/>
      </c>
      <c r="AW2733" s="54" t="str">
        <f t="shared" si="936"/>
        <v/>
      </c>
      <c r="AX2733" s="18" t="str">
        <f t="shared" si="937"/>
        <v/>
      </c>
      <c r="AY2733" s="18" t="str">
        <f t="shared" si="938"/>
        <v/>
      </c>
      <c r="BA2733" s="18">
        <f>IF($E2733=AF!$D$6,IF($M2733="Concluída no prazo",2,IF($M2733="Concluída com atraso",1,0)),0)</f>
        <v>0</v>
      </c>
      <c r="BB2733" s="18">
        <f>IF($E2733=AF!$D$6,IF($M2733="Atrasada",2,IF($M2733="Concluída com atraso",1,0)),0)</f>
        <v>0</v>
      </c>
      <c r="BC2733" s="18">
        <v>2.7269999999999999E-2</v>
      </c>
      <c r="BD2733" s="18">
        <f t="shared" si="945"/>
        <v>2.7269999999999999E-2</v>
      </c>
      <c r="BE2733" s="18">
        <f t="shared" si="945"/>
        <v>2.7269999999999999E-2</v>
      </c>
      <c r="BF2733" s="18" t="str">
        <f t="shared" si="939"/>
        <v/>
      </c>
      <c r="BN2733" s="18" t="str">
        <f t="shared" si="940"/>
        <v>s</v>
      </c>
    </row>
    <row r="2734" spans="3:66" ht="50.1" customHeight="1" thickTop="1" thickBot="1" x14ac:dyDescent="0.3">
      <c r="C2734" s="46"/>
      <c r="D2734" s="46"/>
      <c r="E2734" s="46"/>
      <c r="F2734" s="122"/>
      <c r="G2734" s="122"/>
      <c r="H2734" s="78" t="str">
        <f t="shared" si="941"/>
        <v/>
      </c>
      <c r="I2734" s="78" t="str">
        <f t="shared" si="942"/>
        <v/>
      </c>
      <c r="J2734" s="16"/>
      <c r="K2734" s="46" t="str">
        <f t="shared" si="943"/>
        <v/>
      </c>
      <c r="L2734" s="16"/>
      <c r="M2734" s="16"/>
      <c r="N2734" s="46"/>
      <c r="O2734" s="47" t="str">
        <f t="shared" si="946"/>
        <v/>
      </c>
      <c r="P2734" s="47"/>
      <c r="Q2734" s="48" t="str">
        <f>IFERROR(VLOOKUP(E2734,Funcionários!$C$8:$E$207,3,FALSE),"")</f>
        <v/>
      </c>
      <c r="R2734" s="47"/>
      <c r="S2734" s="49" t="str">
        <f t="shared" si="947"/>
        <v/>
      </c>
      <c r="T2734" s="49">
        <v>2.7279999999999999E-2</v>
      </c>
      <c r="U2734" s="48" t="str">
        <f>IF(Funcionários!C2735=0,"",Funcionários!C2735)</f>
        <v/>
      </c>
      <c r="V2734" s="50">
        <f>IF(U2734="",0,IF(COUNTIFS($E$7:$E$3006,U2734,$I$7:$I$3006,'RC'!$E$6)=0,0,COUNTIFS($M$7:$M$3006,"Concluída no prazo",$E$7:$E$3006,U2734,$I$7:$I$3006,'RC'!$E$6)/COUNTIFS($E$7:$E$3006,U2734,$I$7:$I$3006,'RC'!$E$6)))</f>
        <v>0</v>
      </c>
      <c r="W2734" s="49">
        <f>SUMIFS($J$7:$J$3006,$E$7:$E$3006,U2734,$I$7:$I$3006,'RC'!$E$6)+SUMIFS($L$7:$L$3006,$E$7:$E$3006,U2734,$I$7:$I$3006,'RC'!$E$6)</f>
        <v>0</v>
      </c>
      <c r="X2734" s="48">
        <f>COUNTIFS($E$7:$E$3006,U2734,$I$7:$I$3006,'RC'!$E$6)</f>
        <v>0</v>
      </c>
      <c r="Y2734" s="48"/>
      <c r="Z2734" s="51" t="str">
        <f>IF(AQ2734='RC'!$E$6,AC2734*1000+AD2734,"")</f>
        <v/>
      </c>
      <c r="AA2734" s="51" t="str">
        <f>IF(AB2734="","",IF(AQ2734='RC'!$E$6,AC2734*1000-AD2734,""))</f>
        <v/>
      </c>
      <c r="AB2734" s="48" t="str">
        <f>IFERROR(VLOOKUP(E2734,Funcionários!$C$8:$E$207,3,FALSE),"")</f>
        <v/>
      </c>
      <c r="AC2734" s="50" t="str">
        <f>IF(AB2734="","",IF(COUNTIFS($AB$7:$AB$3006,AB2734,$AQ$7:$AQ$3006,'RC'!$E$6)=0,"",COUNTIFS($M$7:$M$3006,"Concluída no prazo",$AB$7:$AB$3006,AB2734,$AQ$7:$AQ$3006,'RC'!$E$6)/COUNTIFS($AB$7:$AB$3006,AB2734,$AQ$7:$AQ$3006,'RC'!$E$6)))</f>
        <v/>
      </c>
      <c r="AD2734" s="48">
        <f>SUMIF($AQ$7:$AQ$3006,'RC'!$E$6,$J$7:$J$3006)+SUMIF($AQ$7:$AQ$3006,'RC'!$E$6,$L$7:$L$3006)</f>
        <v>21</v>
      </c>
      <c r="AF2734" s="48">
        <v>2.2729999999991601E-2</v>
      </c>
      <c r="AG2734" s="48">
        <f>IF(OR(AQ2734="",AQ2734&lt;&gt;'RC'!$E$6,AB2734&lt;&gt;'RC'!$D$21),0,1)</f>
        <v>0</v>
      </c>
      <c r="AH2734" s="48">
        <f t="shared" si="944"/>
        <v>2.2729999999991601E-2</v>
      </c>
      <c r="AI2734" s="48" t="str">
        <f t="shared" si="926"/>
        <v/>
      </c>
      <c r="AJ2734" s="48" t="str">
        <f t="shared" si="927"/>
        <v/>
      </c>
      <c r="AK2734" s="52" t="str">
        <f t="shared" si="928"/>
        <v/>
      </c>
      <c r="AL2734" s="52" t="str">
        <f t="shared" si="929"/>
        <v/>
      </c>
      <c r="AM2734" s="48" t="str">
        <f t="shared" si="930"/>
        <v/>
      </c>
      <c r="AN2734" s="48" t="str">
        <f t="shared" si="931"/>
        <v/>
      </c>
      <c r="AP2734" s="18" t="str">
        <f t="shared" si="932"/>
        <v/>
      </c>
      <c r="AQ2734" s="18" t="str">
        <f t="shared" si="933"/>
        <v/>
      </c>
      <c r="AR2734" s="18">
        <v>2.273E-2</v>
      </c>
      <c r="AS2734" s="18">
        <f>IF(AF!$D$27="Todos",1,IF(M2734=AF!$D$27,1,0))</f>
        <v>1</v>
      </c>
      <c r="AT2734" s="53">
        <f>IF(AND(E2734=AF!$D$6,OR(LT!M2734=AF!$D$27,AF!$D$27="Todos"),OR(AP2734=AF!$E$8,AQ2734=AF!$E$8)),AR2734+AS2734,0)</f>
        <v>0</v>
      </c>
      <c r="AU2734" s="18" t="str">
        <f t="shared" si="934"/>
        <v/>
      </c>
      <c r="AV2734" s="54" t="str">
        <f t="shared" si="935"/>
        <v/>
      </c>
      <c r="AW2734" s="54" t="str">
        <f t="shared" si="936"/>
        <v/>
      </c>
      <c r="AX2734" s="18" t="str">
        <f t="shared" si="937"/>
        <v/>
      </c>
      <c r="AY2734" s="18" t="str">
        <f t="shared" si="938"/>
        <v/>
      </c>
      <c r="BA2734" s="18">
        <f>IF($E2734=AF!$D$6,IF($M2734="Concluída no prazo",2,IF($M2734="Concluída com atraso",1,0)),0)</f>
        <v>0</v>
      </c>
      <c r="BB2734" s="18">
        <f>IF($E2734=AF!$D$6,IF($M2734="Atrasada",2,IF($M2734="Concluída com atraso",1,0)),0)</f>
        <v>0</v>
      </c>
      <c r="BC2734" s="18">
        <v>2.7279999999999999E-2</v>
      </c>
      <c r="BD2734" s="18">
        <f t="shared" si="945"/>
        <v>2.7279999999999999E-2</v>
      </c>
      <c r="BE2734" s="18">
        <f t="shared" si="945"/>
        <v>2.7279999999999999E-2</v>
      </c>
      <c r="BF2734" s="18" t="str">
        <f t="shared" si="939"/>
        <v/>
      </c>
      <c r="BN2734" s="18" t="str">
        <f t="shared" si="940"/>
        <v>s</v>
      </c>
    </row>
    <row r="2735" spans="3:66" ht="50.1" customHeight="1" thickTop="1" thickBot="1" x14ac:dyDescent="0.3">
      <c r="C2735" s="46"/>
      <c r="D2735" s="46"/>
      <c r="E2735" s="46"/>
      <c r="F2735" s="122"/>
      <c r="G2735" s="122"/>
      <c r="H2735" s="78" t="str">
        <f t="shared" si="941"/>
        <v/>
      </c>
      <c r="I2735" s="78" t="str">
        <f t="shared" si="942"/>
        <v/>
      </c>
      <c r="J2735" s="16"/>
      <c r="K2735" s="46" t="str">
        <f t="shared" si="943"/>
        <v/>
      </c>
      <c r="L2735" s="16"/>
      <c r="M2735" s="16"/>
      <c r="N2735" s="46"/>
      <c r="O2735" s="47" t="str">
        <f t="shared" si="946"/>
        <v/>
      </c>
      <c r="P2735" s="47"/>
      <c r="Q2735" s="48" t="str">
        <f>IFERROR(VLOOKUP(E2735,Funcionários!$C$8:$E$207,3,FALSE),"")</f>
        <v/>
      </c>
      <c r="R2735" s="47"/>
      <c r="S2735" s="49" t="str">
        <f t="shared" si="947"/>
        <v/>
      </c>
      <c r="T2735" s="49">
        <v>2.7289999999999998E-2</v>
      </c>
      <c r="U2735" s="48" t="str">
        <f>IF(Funcionários!C2736=0,"",Funcionários!C2736)</f>
        <v/>
      </c>
      <c r="V2735" s="50">
        <f>IF(U2735="",0,IF(COUNTIFS($E$7:$E$3006,U2735,$I$7:$I$3006,'RC'!$E$6)=0,0,COUNTIFS($M$7:$M$3006,"Concluída no prazo",$E$7:$E$3006,U2735,$I$7:$I$3006,'RC'!$E$6)/COUNTIFS($E$7:$E$3006,U2735,$I$7:$I$3006,'RC'!$E$6)))</f>
        <v>0</v>
      </c>
      <c r="W2735" s="49">
        <f>SUMIFS($J$7:$J$3006,$E$7:$E$3006,U2735,$I$7:$I$3006,'RC'!$E$6)+SUMIFS($L$7:$L$3006,$E$7:$E$3006,U2735,$I$7:$I$3006,'RC'!$E$6)</f>
        <v>0</v>
      </c>
      <c r="X2735" s="48">
        <f>COUNTIFS($E$7:$E$3006,U2735,$I$7:$I$3006,'RC'!$E$6)</f>
        <v>0</v>
      </c>
      <c r="Y2735" s="48"/>
      <c r="Z2735" s="51" t="str">
        <f>IF(AQ2735='RC'!$E$6,AC2735*1000+AD2735,"")</f>
        <v/>
      </c>
      <c r="AA2735" s="51" t="str">
        <f>IF(AB2735="","",IF(AQ2735='RC'!$E$6,AC2735*1000-AD2735,""))</f>
        <v/>
      </c>
      <c r="AB2735" s="48" t="str">
        <f>IFERROR(VLOOKUP(E2735,Funcionários!$C$8:$E$207,3,FALSE),"")</f>
        <v/>
      </c>
      <c r="AC2735" s="50" t="str">
        <f>IF(AB2735="","",IF(COUNTIFS($AB$7:$AB$3006,AB2735,$AQ$7:$AQ$3006,'RC'!$E$6)=0,"",COUNTIFS($M$7:$M$3006,"Concluída no prazo",$AB$7:$AB$3006,AB2735,$AQ$7:$AQ$3006,'RC'!$E$6)/COUNTIFS($AB$7:$AB$3006,AB2735,$AQ$7:$AQ$3006,'RC'!$E$6)))</f>
        <v/>
      </c>
      <c r="AD2735" s="48">
        <f>SUMIF($AQ$7:$AQ$3006,'RC'!$E$6,$J$7:$J$3006)+SUMIF($AQ$7:$AQ$3006,'RC'!$E$6,$L$7:$L$3006)</f>
        <v>21</v>
      </c>
      <c r="AF2735" s="48">
        <v>2.2719999999991601E-2</v>
      </c>
      <c r="AG2735" s="48">
        <f>IF(OR(AQ2735="",AQ2735&lt;&gt;'RC'!$E$6,AB2735&lt;&gt;'RC'!$D$21),0,1)</f>
        <v>0</v>
      </c>
      <c r="AH2735" s="48">
        <f t="shared" si="944"/>
        <v>2.2719999999991601E-2</v>
      </c>
      <c r="AI2735" s="48" t="str">
        <f t="shared" si="926"/>
        <v/>
      </c>
      <c r="AJ2735" s="48" t="str">
        <f t="shared" si="927"/>
        <v/>
      </c>
      <c r="AK2735" s="52" t="str">
        <f t="shared" si="928"/>
        <v/>
      </c>
      <c r="AL2735" s="52" t="str">
        <f t="shared" si="929"/>
        <v/>
      </c>
      <c r="AM2735" s="48" t="str">
        <f t="shared" si="930"/>
        <v/>
      </c>
      <c r="AN2735" s="48" t="str">
        <f t="shared" si="931"/>
        <v/>
      </c>
      <c r="AP2735" s="18" t="str">
        <f t="shared" si="932"/>
        <v/>
      </c>
      <c r="AQ2735" s="18" t="str">
        <f t="shared" si="933"/>
        <v/>
      </c>
      <c r="AR2735" s="18">
        <v>2.2720000000000001E-2</v>
      </c>
      <c r="AS2735" s="18">
        <f>IF(AF!$D$27="Todos",1,IF(M2735=AF!$D$27,1,0))</f>
        <v>1</v>
      </c>
      <c r="AT2735" s="53">
        <f>IF(AND(E2735=AF!$D$6,OR(LT!M2735=AF!$D$27,AF!$D$27="Todos"),OR(AP2735=AF!$E$8,AQ2735=AF!$E$8)),AR2735+AS2735,0)</f>
        <v>0</v>
      </c>
      <c r="AU2735" s="18" t="str">
        <f t="shared" si="934"/>
        <v/>
      </c>
      <c r="AV2735" s="54" t="str">
        <f t="shared" si="935"/>
        <v/>
      </c>
      <c r="AW2735" s="54" t="str">
        <f t="shared" si="936"/>
        <v/>
      </c>
      <c r="AX2735" s="18" t="str">
        <f t="shared" si="937"/>
        <v/>
      </c>
      <c r="AY2735" s="18" t="str">
        <f t="shared" si="938"/>
        <v/>
      </c>
      <c r="BA2735" s="18">
        <f>IF($E2735=AF!$D$6,IF($M2735="Concluída no prazo",2,IF($M2735="Concluída com atraso",1,0)),0)</f>
        <v>0</v>
      </c>
      <c r="BB2735" s="18">
        <f>IF($E2735=AF!$D$6,IF($M2735="Atrasada",2,IF($M2735="Concluída com atraso",1,0)),0)</f>
        <v>0</v>
      </c>
      <c r="BC2735" s="18">
        <v>2.7289999999999998E-2</v>
      </c>
      <c r="BD2735" s="18">
        <f t="shared" si="945"/>
        <v>2.7289999999999998E-2</v>
      </c>
      <c r="BE2735" s="18">
        <f t="shared" si="945"/>
        <v>2.7289999999999998E-2</v>
      </c>
      <c r="BF2735" s="18" t="str">
        <f t="shared" si="939"/>
        <v/>
      </c>
      <c r="BN2735" s="18" t="str">
        <f t="shared" si="940"/>
        <v>s</v>
      </c>
    </row>
    <row r="2736" spans="3:66" ht="50.1" customHeight="1" thickTop="1" thickBot="1" x14ac:dyDescent="0.3">
      <c r="C2736" s="46"/>
      <c r="D2736" s="46"/>
      <c r="E2736" s="46"/>
      <c r="F2736" s="122"/>
      <c r="G2736" s="122"/>
      <c r="H2736" s="78" t="str">
        <f t="shared" si="941"/>
        <v/>
      </c>
      <c r="I2736" s="78" t="str">
        <f t="shared" si="942"/>
        <v/>
      </c>
      <c r="J2736" s="16"/>
      <c r="K2736" s="46" t="str">
        <f t="shared" si="943"/>
        <v/>
      </c>
      <c r="L2736" s="16"/>
      <c r="M2736" s="16"/>
      <c r="N2736" s="46"/>
      <c r="O2736" s="47" t="str">
        <f t="shared" si="946"/>
        <v/>
      </c>
      <c r="P2736" s="47"/>
      <c r="Q2736" s="48" t="str">
        <f>IFERROR(VLOOKUP(E2736,Funcionários!$C$8:$E$207,3,FALSE),"")</f>
        <v/>
      </c>
      <c r="R2736" s="47"/>
      <c r="S2736" s="49" t="str">
        <f t="shared" si="947"/>
        <v/>
      </c>
      <c r="T2736" s="49">
        <v>2.7300000000000001E-2</v>
      </c>
      <c r="U2736" s="48" t="str">
        <f>IF(Funcionários!C2737=0,"",Funcionários!C2737)</f>
        <v/>
      </c>
      <c r="V2736" s="50">
        <f>IF(U2736="",0,IF(COUNTIFS($E$7:$E$3006,U2736,$I$7:$I$3006,'RC'!$E$6)=0,0,COUNTIFS($M$7:$M$3006,"Concluída no prazo",$E$7:$E$3006,U2736,$I$7:$I$3006,'RC'!$E$6)/COUNTIFS($E$7:$E$3006,U2736,$I$7:$I$3006,'RC'!$E$6)))</f>
        <v>0</v>
      </c>
      <c r="W2736" s="49">
        <f>SUMIFS($J$7:$J$3006,$E$7:$E$3006,U2736,$I$7:$I$3006,'RC'!$E$6)+SUMIFS($L$7:$L$3006,$E$7:$E$3006,U2736,$I$7:$I$3006,'RC'!$E$6)</f>
        <v>0</v>
      </c>
      <c r="X2736" s="48">
        <f>COUNTIFS($E$7:$E$3006,U2736,$I$7:$I$3006,'RC'!$E$6)</f>
        <v>0</v>
      </c>
      <c r="Y2736" s="48"/>
      <c r="Z2736" s="51" t="str">
        <f>IF(AQ2736='RC'!$E$6,AC2736*1000+AD2736,"")</f>
        <v/>
      </c>
      <c r="AA2736" s="51" t="str">
        <f>IF(AB2736="","",IF(AQ2736='RC'!$E$6,AC2736*1000-AD2736,""))</f>
        <v/>
      </c>
      <c r="AB2736" s="48" t="str">
        <f>IFERROR(VLOOKUP(E2736,Funcionários!$C$8:$E$207,3,FALSE),"")</f>
        <v/>
      </c>
      <c r="AC2736" s="50" t="str">
        <f>IF(AB2736="","",IF(COUNTIFS($AB$7:$AB$3006,AB2736,$AQ$7:$AQ$3006,'RC'!$E$6)=0,"",COUNTIFS($M$7:$M$3006,"Concluída no prazo",$AB$7:$AB$3006,AB2736,$AQ$7:$AQ$3006,'RC'!$E$6)/COUNTIFS($AB$7:$AB$3006,AB2736,$AQ$7:$AQ$3006,'RC'!$E$6)))</f>
        <v/>
      </c>
      <c r="AD2736" s="48">
        <f>SUMIF($AQ$7:$AQ$3006,'RC'!$E$6,$J$7:$J$3006)+SUMIF($AQ$7:$AQ$3006,'RC'!$E$6,$L$7:$L$3006)</f>
        <v>21</v>
      </c>
      <c r="AF2736" s="48">
        <v>2.2709999999991601E-2</v>
      </c>
      <c r="AG2736" s="48">
        <f>IF(OR(AQ2736="",AQ2736&lt;&gt;'RC'!$E$6,AB2736&lt;&gt;'RC'!$D$21),0,1)</f>
        <v>0</v>
      </c>
      <c r="AH2736" s="48">
        <f t="shared" si="944"/>
        <v>2.2709999999991601E-2</v>
      </c>
      <c r="AI2736" s="48" t="str">
        <f t="shared" si="926"/>
        <v/>
      </c>
      <c r="AJ2736" s="48" t="str">
        <f t="shared" si="927"/>
        <v/>
      </c>
      <c r="AK2736" s="52" t="str">
        <f t="shared" si="928"/>
        <v/>
      </c>
      <c r="AL2736" s="52" t="str">
        <f t="shared" si="929"/>
        <v/>
      </c>
      <c r="AM2736" s="48" t="str">
        <f t="shared" si="930"/>
        <v/>
      </c>
      <c r="AN2736" s="48" t="str">
        <f t="shared" si="931"/>
        <v/>
      </c>
      <c r="AP2736" s="18" t="str">
        <f t="shared" si="932"/>
        <v/>
      </c>
      <c r="AQ2736" s="18" t="str">
        <f t="shared" si="933"/>
        <v/>
      </c>
      <c r="AR2736" s="18">
        <v>2.2710000000000001E-2</v>
      </c>
      <c r="AS2736" s="18">
        <f>IF(AF!$D$27="Todos",1,IF(M2736=AF!$D$27,1,0))</f>
        <v>1</v>
      </c>
      <c r="AT2736" s="53">
        <f>IF(AND(E2736=AF!$D$6,OR(LT!M2736=AF!$D$27,AF!$D$27="Todos"),OR(AP2736=AF!$E$8,AQ2736=AF!$E$8)),AR2736+AS2736,0)</f>
        <v>0</v>
      </c>
      <c r="AU2736" s="18" t="str">
        <f t="shared" si="934"/>
        <v/>
      </c>
      <c r="AV2736" s="54" t="str">
        <f t="shared" si="935"/>
        <v/>
      </c>
      <c r="AW2736" s="54" t="str">
        <f t="shared" si="936"/>
        <v/>
      </c>
      <c r="AX2736" s="18" t="str">
        <f t="shared" si="937"/>
        <v/>
      </c>
      <c r="AY2736" s="18" t="str">
        <f t="shared" si="938"/>
        <v/>
      </c>
      <c r="BA2736" s="18">
        <f>IF($E2736=AF!$D$6,IF($M2736="Concluída no prazo",2,IF($M2736="Concluída com atraso",1,0)),0)</f>
        <v>0</v>
      </c>
      <c r="BB2736" s="18">
        <f>IF($E2736=AF!$D$6,IF($M2736="Atrasada",2,IF($M2736="Concluída com atraso",1,0)),0)</f>
        <v>0</v>
      </c>
      <c r="BC2736" s="18">
        <v>2.7300000000000001E-2</v>
      </c>
      <c r="BD2736" s="18">
        <f t="shared" si="945"/>
        <v>2.7300000000000001E-2</v>
      </c>
      <c r="BE2736" s="18">
        <f t="shared" si="945"/>
        <v>2.7300000000000001E-2</v>
      </c>
      <c r="BF2736" s="18" t="str">
        <f t="shared" si="939"/>
        <v/>
      </c>
      <c r="BN2736" s="18" t="str">
        <f t="shared" si="940"/>
        <v>s</v>
      </c>
    </row>
    <row r="2737" spans="3:66" ht="50.1" customHeight="1" thickTop="1" thickBot="1" x14ac:dyDescent="0.3">
      <c r="C2737" s="46"/>
      <c r="D2737" s="46"/>
      <c r="E2737" s="46"/>
      <c r="F2737" s="122"/>
      <c r="G2737" s="122"/>
      <c r="H2737" s="78" t="str">
        <f t="shared" si="941"/>
        <v/>
      </c>
      <c r="I2737" s="78" t="str">
        <f t="shared" si="942"/>
        <v/>
      </c>
      <c r="J2737" s="16"/>
      <c r="K2737" s="46" t="str">
        <f t="shared" si="943"/>
        <v/>
      </c>
      <c r="L2737" s="16"/>
      <c r="M2737" s="16"/>
      <c r="N2737" s="46"/>
      <c r="O2737" s="47" t="str">
        <f t="shared" si="946"/>
        <v/>
      </c>
      <c r="P2737" s="47"/>
      <c r="Q2737" s="48" t="str">
        <f>IFERROR(VLOOKUP(E2737,Funcionários!$C$8:$E$207,3,FALSE),"")</f>
        <v/>
      </c>
      <c r="R2737" s="47"/>
      <c r="S2737" s="49" t="str">
        <f t="shared" si="947"/>
        <v/>
      </c>
      <c r="T2737" s="49">
        <v>2.7310000000000001E-2</v>
      </c>
      <c r="U2737" s="48" t="str">
        <f>IF(Funcionários!C2738=0,"",Funcionários!C2738)</f>
        <v/>
      </c>
      <c r="V2737" s="50">
        <f>IF(U2737="",0,IF(COUNTIFS($E$7:$E$3006,U2737,$I$7:$I$3006,'RC'!$E$6)=0,0,COUNTIFS($M$7:$M$3006,"Concluída no prazo",$E$7:$E$3006,U2737,$I$7:$I$3006,'RC'!$E$6)/COUNTIFS($E$7:$E$3006,U2737,$I$7:$I$3006,'RC'!$E$6)))</f>
        <v>0</v>
      </c>
      <c r="W2737" s="49">
        <f>SUMIFS($J$7:$J$3006,$E$7:$E$3006,U2737,$I$7:$I$3006,'RC'!$E$6)+SUMIFS($L$7:$L$3006,$E$7:$E$3006,U2737,$I$7:$I$3006,'RC'!$E$6)</f>
        <v>0</v>
      </c>
      <c r="X2737" s="48">
        <f>COUNTIFS($E$7:$E$3006,U2737,$I$7:$I$3006,'RC'!$E$6)</f>
        <v>0</v>
      </c>
      <c r="Y2737" s="48"/>
      <c r="Z2737" s="51" t="str">
        <f>IF(AQ2737='RC'!$E$6,AC2737*1000+AD2737,"")</f>
        <v/>
      </c>
      <c r="AA2737" s="51" t="str">
        <f>IF(AB2737="","",IF(AQ2737='RC'!$E$6,AC2737*1000-AD2737,""))</f>
        <v/>
      </c>
      <c r="AB2737" s="48" t="str">
        <f>IFERROR(VLOOKUP(E2737,Funcionários!$C$8:$E$207,3,FALSE),"")</f>
        <v/>
      </c>
      <c r="AC2737" s="50" t="str">
        <f>IF(AB2737="","",IF(COUNTIFS($AB$7:$AB$3006,AB2737,$AQ$7:$AQ$3006,'RC'!$E$6)=0,"",COUNTIFS($M$7:$M$3006,"Concluída no prazo",$AB$7:$AB$3006,AB2737,$AQ$7:$AQ$3006,'RC'!$E$6)/COUNTIFS($AB$7:$AB$3006,AB2737,$AQ$7:$AQ$3006,'RC'!$E$6)))</f>
        <v/>
      </c>
      <c r="AD2737" s="48">
        <f>SUMIF($AQ$7:$AQ$3006,'RC'!$E$6,$J$7:$J$3006)+SUMIF($AQ$7:$AQ$3006,'RC'!$E$6,$L$7:$L$3006)</f>
        <v>21</v>
      </c>
      <c r="AF2737" s="48">
        <v>2.2699999999991598E-2</v>
      </c>
      <c r="AG2737" s="48">
        <f>IF(OR(AQ2737="",AQ2737&lt;&gt;'RC'!$E$6,AB2737&lt;&gt;'RC'!$D$21),0,1)</f>
        <v>0</v>
      </c>
      <c r="AH2737" s="48">
        <f t="shared" si="944"/>
        <v>2.2699999999991598E-2</v>
      </c>
      <c r="AI2737" s="48" t="str">
        <f t="shared" si="926"/>
        <v/>
      </c>
      <c r="AJ2737" s="48" t="str">
        <f t="shared" si="927"/>
        <v/>
      </c>
      <c r="AK2737" s="52" t="str">
        <f t="shared" si="928"/>
        <v/>
      </c>
      <c r="AL2737" s="52" t="str">
        <f t="shared" si="929"/>
        <v/>
      </c>
      <c r="AM2737" s="48" t="str">
        <f t="shared" si="930"/>
        <v/>
      </c>
      <c r="AN2737" s="48" t="str">
        <f t="shared" si="931"/>
        <v/>
      </c>
      <c r="AP2737" s="18" t="str">
        <f t="shared" si="932"/>
        <v/>
      </c>
      <c r="AQ2737" s="18" t="str">
        <f t="shared" si="933"/>
        <v/>
      </c>
      <c r="AR2737" s="18">
        <v>2.2700000000000001E-2</v>
      </c>
      <c r="AS2737" s="18">
        <f>IF(AF!$D$27="Todos",1,IF(M2737=AF!$D$27,1,0))</f>
        <v>1</v>
      </c>
      <c r="AT2737" s="53">
        <f>IF(AND(E2737=AF!$D$6,OR(LT!M2737=AF!$D$27,AF!$D$27="Todos"),OR(AP2737=AF!$E$8,AQ2737=AF!$E$8)),AR2737+AS2737,0)</f>
        <v>0</v>
      </c>
      <c r="AU2737" s="18" t="str">
        <f t="shared" si="934"/>
        <v/>
      </c>
      <c r="AV2737" s="54" t="str">
        <f t="shared" si="935"/>
        <v/>
      </c>
      <c r="AW2737" s="54" t="str">
        <f t="shared" si="936"/>
        <v/>
      </c>
      <c r="AX2737" s="18" t="str">
        <f t="shared" si="937"/>
        <v/>
      </c>
      <c r="AY2737" s="18" t="str">
        <f t="shared" si="938"/>
        <v/>
      </c>
      <c r="BA2737" s="18">
        <f>IF($E2737=AF!$D$6,IF($M2737="Concluída no prazo",2,IF($M2737="Concluída com atraso",1,0)),0)</f>
        <v>0</v>
      </c>
      <c r="BB2737" s="18">
        <f>IF($E2737=AF!$D$6,IF($M2737="Atrasada",2,IF($M2737="Concluída com atraso",1,0)),0)</f>
        <v>0</v>
      </c>
      <c r="BC2737" s="18">
        <v>2.7310000000000001E-2</v>
      </c>
      <c r="BD2737" s="18">
        <f t="shared" si="945"/>
        <v>2.7310000000000001E-2</v>
      </c>
      <c r="BE2737" s="18">
        <f t="shared" si="945"/>
        <v>2.7310000000000001E-2</v>
      </c>
      <c r="BF2737" s="18" t="str">
        <f t="shared" si="939"/>
        <v/>
      </c>
      <c r="BN2737" s="18" t="str">
        <f t="shared" si="940"/>
        <v>s</v>
      </c>
    </row>
    <row r="2738" spans="3:66" ht="50.1" customHeight="1" thickTop="1" thickBot="1" x14ac:dyDescent="0.3">
      <c r="C2738" s="46"/>
      <c r="D2738" s="46"/>
      <c r="E2738" s="46"/>
      <c r="F2738" s="122"/>
      <c r="G2738" s="122"/>
      <c r="H2738" s="78" t="str">
        <f t="shared" si="941"/>
        <v/>
      </c>
      <c r="I2738" s="78" t="str">
        <f t="shared" si="942"/>
        <v/>
      </c>
      <c r="J2738" s="16"/>
      <c r="K2738" s="46" t="str">
        <f t="shared" si="943"/>
        <v/>
      </c>
      <c r="L2738" s="16"/>
      <c r="M2738" s="16"/>
      <c r="N2738" s="46"/>
      <c r="O2738" s="47" t="str">
        <f t="shared" si="946"/>
        <v/>
      </c>
      <c r="P2738" s="47"/>
      <c r="Q2738" s="48" t="str">
        <f>IFERROR(VLOOKUP(E2738,Funcionários!$C$8:$E$207,3,FALSE),"")</f>
        <v/>
      </c>
      <c r="R2738" s="47"/>
      <c r="S2738" s="49" t="str">
        <f t="shared" si="947"/>
        <v/>
      </c>
      <c r="T2738" s="49">
        <v>2.7320000000000001E-2</v>
      </c>
      <c r="U2738" s="48" t="str">
        <f>IF(Funcionários!C2739=0,"",Funcionários!C2739)</f>
        <v/>
      </c>
      <c r="V2738" s="50">
        <f>IF(U2738="",0,IF(COUNTIFS($E$7:$E$3006,U2738,$I$7:$I$3006,'RC'!$E$6)=0,0,COUNTIFS($M$7:$M$3006,"Concluída no prazo",$E$7:$E$3006,U2738,$I$7:$I$3006,'RC'!$E$6)/COUNTIFS($E$7:$E$3006,U2738,$I$7:$I$3006,'RC'!$E$6)))</f>
        <v>0</v>
      </c>
      <c r="W2738" s="49">
        <f>SUMIFS($J$7:$J$3006,$E$7:$E$3006,U2738,$I$7:$I$3006,'RC'!$E$6)+SUMIFS($L$7:$L$3006,$E$7:$E$3006,U2738,$I$7:$I$3006,'RC'!$E$6)</f>
        <v>0</v>
      </c>
      <c r="X2738" s="48">
        <f>COUNTIFS($E$7:$E$3006,U2738,$I$7:$I$3006,'RC'!$E$6)</f>
        <v>0</v>
      </c>
      <c r="Y2738" s="48"/>
      <c r="Z2738" s="51" t="str">
        <f>IF(AQ2738='RC'!$E$6,AC2738*1000+AD2738,"")</f>
        <v/>
      </c>
      <c r="AA2738" s="51" t="str">
        <f>IF(AB2738="","",IF(AQ2738='RC'!$E$6,AC2738*1000-AD2738,""))</f>
        <v/>
      </c>
      <c r="AB2738" s="48" t="str">
        <f>IFERROR(VLOOKUP(E2738,Funcionários!$C$8:$E$207,3,FALSE),"")</f>
        <v/>
      </c>
      <c r="AC2738" s="50" t="str">
        <f>IF(AB2738="","",IF(COUNTIFS($AB$7:$AB$3006,AB2738,$AQ$7:$AQ$3006,'RC'!$E$6)=0,"",COUNTIFS($M$7:$M$3006,"Concluída no prazo",$AB$7:$AB$3006,AB2738,$AQ$7:$AQ$3006,'RC'!$E$6)/COUNTIFS($AB$7:$AB$3006,AB2738,$AQ$7:$AQ$3006,'RC'!$E$6)))</f>
        <v/>
      </c>
      <c r="AD2738" s="48">
        <f>SUMIF($AQ$7:$AQ$3006,'RC'!$E$6,$J$7:$J$3006)+SUMIF($AQ$7:$AQ$3006,'RC'!$E$6,$L$7:$L$3006)</f>
        <v>21</v>
      </c>
      <c r="AF2738" s="48">
        <v>2.2689999999991599E-2</v>
      </c>
      <c r="AG2738" s="48">
        <f>IF(OR(AQ2738="",AQ2738&lt;&gt;'RC'!$E$6,AB2738&lt;&gt;'RC'!$D$21),0,1)</f>
        <v>0</v>
      </c>
      <c r="AH2738" s="48">
        <f t="shared" si="944"/>
        <v>2.2689999999991599E-2</v>
      </c>
      <c r="AI2738" s="48" t="str">
        <f t="shared" si="926"/>
        <v/>
      </c>
      <c r="AJ2738" s="48" t="str">
        <f t="shared" si="927"/>
        <v/>
      </c>
      <c r="AK2738" s="52" t="str">
        <f t="shared" si="928"/>
        <v/>
      </c>
      <c r="AL2738" s="52" t="str">
        <f t="shared" si="929"/>
        <v/>
      </c>
      <c r="AM2738" s="48" t="str">
        <f t="shared" si="930"/>
        <v/>
      </c>
      <c r="AN2738" s="48" t="str">
        <f t="shared" si="931"/>
        <v/>
      </c>
      <c r="AP2738" s="18" t="str">
        <f t="shared" si="932"/>
        <v/>
      </c>
      <c r="AQ2738" s="18" t="str">
        <f t="shared" si="933"/>
        <v/>
      </c>
      <c r="AR2738" s="18">
        <v>2.2689999999999998E-2</v>
      </c>
      <c r="AS2738" s="18">
        <f>IF(AF!$D$27="Todos",1,IF(M2738=AF!$D$27,1,0))</f>
        <v>1</v>
      </c>
      <c r="AT2738" s="53">
        <f>IF(AND(E2738=AF!$D$6,OR(LT!M2738=AF!$D$27,AF!$D$27="Todos"),OR(AP2738=AF!$E$8,AQ2738=AF!$E$8)),AR2738+AS2738,0)</f>
        <v>0</v>
      </c>
      <c r="AU2738" s="18" t="str">
        <f t="shared" si="934"/>
        <v/>
      </c>
      <c r="AV2738" s="54" t="str">
        <f t="shared" si="935"/>
        <v/>
      </c>
      <c r="AW2738" s="54" t="str">
        <f t="shared" si="936"/>
        <v/>
      </c>
      <c r="AX2738" s="18" t="str">
        <f t="shared" si="937"/>
        <v/>
      </c>
      <c r="AY2738" s="18" t="str">
        <f t="shared" si="938"/>
        <v/>
      </c>
      <c r="BA2738" s="18">
        <f>IF($E2738=AF!$D$6,IF($M2738="Concluída no prazo",2,IF($M2738="Concluída com atraso",1,0)),0)</f>
        <v>0</v>
      </c>
      <c r="BB2738" s="18">
        <f>IF($E2738=AF!$D$6,IF($M2738="Atrasada",2,IF($M2738="Concluída com atraso",1,0)),0)</f>
        <v>0</v>
      </c>
      <c r="BC2738" s="18">
        <v>2.7320000000000001E-2</v>
      </c>
      <c r="BD2738" s="18">
        <f t="shared" si="945"/>
        <v>2.7320000000000001E-2</v>
      </c>
      <c r="BE2738" s="18">
        <f t="shared" si="945"/>
        <v>2.7320000000000001E-2</v>
      </c>
      <c r="BF2738" s="18" t="str">
        <f t="shared" si="939"/>
        <v/>
      </c>
      <c r="BN2738" s="18" t="str">
        <f t="shared" si="940"/>
        <v>s</v>
      </c>
    </row>
    <row r="2739" spans="3:66" ht="50.1" customHeight="1" thickTop="1" thickBot="1" x14ac:dyDescent="0.3">
      <c r="C2739" s="46"/>
      <c r="D2739" s="46"/>
      <c r="E2739" s="46"/>
      <c r="F2739" s="122"/>
      <c r="G2739" s="122"/>
      <c r="H2739" s="78" t="str">
        <f t="shared" si="941"/>
        <v/>
      </c>
      <c r="I2739" s="78" t="str">
        <f t="shared" si="942"/>
        <v/>
      </c>
      <c r="J2739" s="16"/>
      <c r="K2739" s="46" t="str">
        <f t="shared" si="943"/>
        <v/>
      </c>
      <c r="L2739" s="16"/>
      <c r="M2739" s="16"/>
      <c r="N2739" s="46"/>
      <c r="O2739" s="47" t="str">
        <f t="shared" si="946"/>
        <v/>
      </c>
      <c r="P2739" s="47"/>
      <c r="Q2739" s="48" t="str">
        <f>IFERROR(VLOOKUP(E2739,Funcionários!$C$8:$E$207,3,FALSE),"")</f>
        <v/>
      </c>
      <c r="R2739" s="47"/>
      <c r="S2739" s="49" t="str">
        <f t="shared" si="947"/>
        <v/>
      </c>
      <c r="T2739" s="49">
        <v>2.733E-2</v>
      </c>
      <c r="U2739" s="48" t="str">
        <f>IF(Funcionários!C2740=0,"",Funcionários!C2740)</f>
        <v/>
      </c>
      <c r="V2739" s="50">
        <f>IF(U2739="",0,IF(COUNTIFS($E$7:$E$3006,U2739,$I$7:$I$3006,'RC'!$E$6)=0,0,COUNTIFS($M$7:$M$3006,"Concluída no prazo",$E$7:$E$3006,U2739,$I$7:$I$3006,'RC'!$E$6)/COUNTIFS($E$7:$E$3006,U2739,$I$7:$I$3006,'RC'!$E$6)))</f>
        <v>0</v>
      </c>
      <c r="W2739" s="49">
        <f>SUMIFS($J$7:$J$3006,$E$7:$E$3006,U2739,$I$7:$I$3006,'RC'!$E$6)+SUMIFS($L$7:$L$3006,$E$7:$E$3006,U2739,$I$7:$I$3006,'RC'!$E$6)</f>
        <v>0</v>
      </c>
      <c r="X2739" s="48">
        <f>COUNTIFS($E$7:$E$3006,U2739,$I$7:$I$3006,'RC'!$E$6)</f>
        <v>0</v>
      </c>
      <c r="Y2739" s="48"/>
      <c r="Z2739" s="51" t="str">
        <f>IF(AQ2739='RC'!$E$6,AC2739*1000+AD2739,"")</f>
        <v/>
      </c>
      <c r="AA2739" s="51" t="str">
        <f>IF(AB2739="","",IF(AQ2739='RC'!$E$6,AC2739*1000-AD2739,""))</f>
        <v/>
      </c>
      <c r="AB2739" s="48" t="str">
        <f>IFERROR(VLOOKUP(E2739,Funcionários!$C$8:$E$207,3,FALSE),"")</f>
        <v/>
      </c>
      <c r="AC2739" s="50" t="str">
        <f>IF(AB2739="","",IF(COUNTIFS($AB$7:$AB$3006,AB2739,$AQ$7:$AQ$3006,'RC'!$E$6)=0,"",COUNTIFS($M$7:$M$3006,"Concluída no prazo",$AB$7:$AB$3006,AB2739,$AQ$7:$AQ$3006,'RC'!$E$6)/COUNTIFS($AB$7:$AB$3006,AB2739,$AQ$7:$AQ$3006,'RC'!$E$6)))</f>
        <v/>
      </c>
      <c r="AD2739" s="48">
        <f>SUMIF($AQ$7:$AQ$3006,'RC'!$E$6,$J$7:$J$3006)+SUMIF($AQ$7:$AQ$3006,'RC'!$E$6,$L$7:$L$3006)</f>
        <v>21</v>
      </c>
      <c r="AF2739" s="48">
        <v>2.2679999999991599E-2</v>
      </c>
      <c r="AG2739" s="48">
        <f>IF(OR(AQ2739="",AQ2739&lt;&gt;'RC'!$E$6,AB2739&lt;&gt;'RC'!$D$21),0,1)</f>
        <v>0</v>
      </c>
      <c r="AH2739" s="48">
        <f t="shared" si="944"/>
        <v>2.2679999999991599E-2</v>
      </c>
      <c r="AI2739" s="48" t="str">
        <f t="shared" si="926"/>
        <v/>
      </c>
      <c r="AJ2739" s="48" t="str">
        <f t="shared" si="927"/>
        <v/>
      </c>
      <c r="AK2739" s="52" t="str">
        <f t="shared" si="928"/>
        <v/>
      </c>
      <c r="AL2739" s="52" t="str">
        <f t="shared" si="929"/>
        <v/>
      </c>
      <c r="AM2739" s="48" t="str">
        <f t="shared" si="930"/>
        <v/>
      </c>
      <c r="AN2739" s="48" t="str">
        <f t="shared" si="931"/>
        <v/>
      </c>
      <c r="AP2739" s="18" t="str">
        <f t="shared" si="932"/>
        <v/>
      </c>
      <c r="AQ2739" s="18" t="str">
        <f t="shared" si="933"/>
        <v/>
      </c>
      <c r="AR2739" s="18">
        <v>2.2679999999999999E-2</v>
      </c>
      <c r="AS2739" s="18">
        <f>IF(AF!$D$27="Todos",1,IF(M2739=AF!$D$27,1,0))</f>
        <v>1</v>
      </c>
      <c r="AT2739" s="53">
        <f>IF(AND(E2739=AF!$D$6,OR(LT!M2739=AF!$D$27,AF!$D$27="Todos"),OR(AP2739=AF!$E$8,AQ2739=AF!$E$8)),AR2739+AS2739,0)</f>
        <v>0</v>
      </c>
      <c r="AU2739" s="18" t="str">
        <f t="shared" si="934"/>
        <v/>
      </c>
      <c r="AV2739" s="54" t="str">
        <f t="shared" si="935"/>
        <v/>
      </c>
      <c r="AW2739" s="54" t="str">
        <f t="shared" si="936"/>
        <v/>
      </c>
      <c r="AX2739" s="18" t="str">
        <f t="shared" si="937"/>
        <v/>
      </c>
      <c r="AY2739" s="18" t="str">
        <f t="shared" si="938"/>
        <v/>
      </c>
      <c r="BA2739" s="18">
        <f>IF($E2739=AF!$D$6,IF($M2739="Concluída no prazo",2,IF($M2739="Concluída com atraso",1,0)),0)</f>
        <v>0</v>
      </c>
      <c r="BB2739" s="18">
        <f>IF($E2739=AF!$D$6,IF($M2739="Atrasada",2,IF($M2739="Concluída com atraso",1,0)),0)</f>
        <v>0</v>
      </c>
      <c r="BC2739" s="18">
        <v>2.733E-2</v>
      </c>
      <c r="BD2739" s="18">
        <f t="shared" si="945"/>
        <v>2.733E-2</v>
      </c>
      <c r="BE2739" s="18">
        <f t="shared" si="945"/>
        <v>2.733E-2</v>
      </c>
      <c r="BF2739" s="18" t="str">
        <f t="shared" si="939"/>
        <v/>
      </c>
      <c r="BN2739" s="18" t="str">
        <f t="shared" si="940"/>
        <v>s</v>
      </c>
    </row>
    <row r="2740" spans="3:66" ht="50.1" customHeight="1" thickTop="1" thickBot="1" x14ac:dyDescent="0.3">
      <c r="C2740" s="46"/>
      <c r="D2740" s="46"/>
      <c r="E2740" s="46"/>
      <c r="F2740" s="122"/>
      <c r="G2740" s="122"/>
      <c r="H2740" s="78" t="str">
        <f t="shared" si="941"/>
        <v/>
      </c>
      <c r="I2740" s="78" t="str">
        <f t="shared" si="942"/>
        <v/>
      </c>
      <c r="J2740" s="16"/>
      <c r="K2740" s="46" t="str">
        <f t="shared" si="943"/>
        <v/>
      </c>
      <c r="L2740" s="16"/>
      <c r="M2740" s="16"/>
      <c r="N2740" s="46"/>
      <c r="O2740" s="47" t="str">
        <f t="shared" si="946"/>
        <v/>
      </c>
      <c r="P2740" s="47"/>
      <c r="Q2740" s="48" t="str">
        <f>IFERROR(VLOOKUP(E2740,Funcionários!$C$8:$E$207,3,FALSE),"")</f>
        <v/>
      </c>
      <c r="R2740" s="47"/>
      <c r="S2740" s="49" t="str">
        <f t="shared" si="947"/>
        <v/>
      </c>
      <c r="T2740" s="49">
        <v>2.734E-2</v>
      </c>
      <c r="U2740" s="48" t="str">
        <f>IF(Funcionários!C2741=0,"",Funcionários!C2741)</f>
        <v/>
      </c>
      <c r="V2740" s="50">
        <f>IF(U2740="",0,IF(COUNTIFS($E$7:$E$3006,U2740,$I$7:$I$3006,'RC'!$E$6)=0,0,COUNTIFS($M$7:$M$3006,"Concluída no prazo",$E$7:$E$3006,U2740,$I$7:$I$3006,'RC'!$E$6)/COUNTIFS($E$7:$E$3006,U2740,$I$7:$I$3006,'RC'!$E$6)))</f>
        <v>0</v>
      </c>
      <c r="W2740" s="49">
        <f>SUMIFS($J$7:$J$3006,$E$7:$E$3006,U2740,$I$7:$I$3006,'RC'!$E$6)+SUMIFS($L$7:$L$3006,$E$7:$E$3006,U2740,$I$7:$I$3006,'RC'!$E$6)</f>
        <v>0</v>
      </c>
      <c r="X2740" s="48">
        <f>COUNTIFS($E$7:$E$3006,U2740,$I$7:$I$3006,'RC'!$E$6)</f>
        <v>0</v>
      </c>
      <c r="Y2740" s="48"/>
      <c r="Z2740" s="51" t="str">
        <f>IF(AQ2740='RC'!$E$6,AC2740*1000+AD2740,"")</f>
        <v/>
      </c>
      <c r="AA2740" s="51" t="str">
        <f>IF(AB2740="","",IF(AQ2740='RC'!$E$6,AC2740*1000-AD2740,""))</f>
        <v/>
      </c>
      <c r="AB2740" s="48" t="str">
        <f>IFERROR(VLOOKUP(E2740,Funcionários!$C$8:$E$207,3,FALSE),"")</f>
        <v/>
      </c>
      <c r="AC2740" s="50" t="str">
        <f>IF(AB2740="","",IF(COUNTIFS($AB$7:$AB$3006,AB2740,$AQ$7:$AQ$3006,'RC'!$E$6)=0,"",COUNTIFS($M$7:$M$3006,"Concluída no prazo",$AB$7:$AB$3006,AB2740,$AQ$7:$AQ$3006,'RC'!$E$6)/COUNTIFS($AB$7:$AB$3006,AB2740,$AQ$7:$AQ$3006,'RC'!$E$6)))</f>
        <v/>
      </c>
      <c r="AD2740" s="48">
        <f>SUMIF($AQ$7:$AQ$3006,'RC'!$E$6,$J$7:$J$3006)+SUMIF($AQ$7:$AQ$3006,'RC'!$E$6,$L$7:$L$3006)</f>
        <v>21</v>
      </c>
      <c r="AF2740" s="48">
        <v>2.26699999999916E-2</v>
      </c>
      <c r="AG2740" s="48">
        <f>IF(OR(AQ2740="",AQ2740&lt;&gt;'RC'!$E$6,AB2740&lt;&gt;'RC'!$D$21),0,1)</f>
        <v>0</v>
      </c>
      <c r="AH2740" s="48">
        <f t="shared" si="944"/>
        <v>2.26699999999916E-2</v>
      </c>
      <c r="AI2740" s="48" t="str">
        <f t="shared" si="926"/>
        <v/>
      </c>
      <c r="AJ2740" s="48" t="str">
        <f t="shared" si="927"/>
        <v/>
      </c>
      <c r="AK2740" s="52" t="str">
        <f t="shared" si="928"/>
        <v/>
      </c>
      <c r="AL2740" s="52" t="str">
        <f t="shared" si="929"/>
        <v/>
      </c>
      <c r="AM2740" s="48" t="str">
        <f t="shared" si="930"/>
        <v/>
      </c>
      <c r="AN2740" s="48" t="str">
        <f t="shared" si="931"/>
        <v/>
      </c>
      <c r="AP2740" s="18" t="str">
        <f t="shared" si="932"/>
        <v/>
      </c>
      <c r="AQ2740" s="18" t="str">
        <f t="shared" si="933"/>
        <v/>
      </c>
      <c r="AR2740" s="18">
        <v>2.2669999999999999E-2</v>
      </c>
      <c r="AS2740" s="18">
        <f>IF(AF!$D$27="Todos",1,IF(M2740=AF!$D$27,1,0))</f>
        <v>1</v>
      </c>
      <c r="AT2740" s="53">
        <f>IF(AND(E2740=AF!$D$6,OR(LT!M2740=AF!$D$27,AF!$D$27="Todos"),OR(AP2740=AF!$E$8,AQ2740=AF!$E$8)),AR2740+AS2740,0)</f>
        <v>0</v>
      </c>
      <c r="AU2740" s="18" t="str">
        <f t="shared" si="934"/>
        <v/>
      </c>
      <c r="AV2740" s="54" t="str">
        <f t="shared" si="935"/>
        <v/>
      </c>
      <c r="AW2740" s="54" t="str">
        <f t="shared" si="936"/>
        <v/>
      </c>
      <c r="AX2740" s="18" t="str">
        <f t="shared" si="937"/>
        <v/>
      </c>
      <c r="AY2740" s="18" t="str">
        <f t="shared" si="938"/>
        <v/>
      </c>
      <c r="BA2740" s="18">
        <f>IF($E2740=AF!$D$6,IF($M2740="Concluída no prazo",2,IF($M2740="Concluída com atraso",1,0)),0)</f>
        <v>0</v>
      </c>
      <c r="BB2740" s="18">
        <f>IF($E2740=AF!$D$6,IF($M2740="Atrasada",2,IF($M2740="Concluída com atraso",1,0)),0)</f>
        <v>0</v>
      </c>
      <c r="BC2740" s="18">
        <v>2.734E-2</v>
      </c>
      <c r="BD2740" s="18">
        <f t="shared" si="945"/>
        <v>2.734E-2</v>
      </c>
      <c r="BE2740" s="18">
        <f t="shared" si="945"/>
        <v>2.734E-2</v>
      </c>
      <c r="BF2740" s="18" t="str">
        <f t="shared" si="939"/>
        <v/>
      </c>
      <c r="BN2740" s="18" t="str">
        <f t="shared" si="940"/>
        <v>s</v>
      </c>
    </row>
    <row r="2741" spans="3:66" ht="50.1" customHeight="1" thickTop="1" thickBot="1" x14ac:dyDescent="0.3">
      <c r="C2741" s="46"/>
      <c r="D2741" s="46"/>
      <c r="E2741" s="46"/>
      <c r="F2741" s="122"/>
      <c r="G2741" s="122"/>
      <c r="H2741" s="78" t="str">
        <f t="shared" si="941"/>
        <v/>
      </c>
      <c r="I2741" s="78" t="str">
        <f t="shared" si="942"/>
        <v/>
      </c>
      <c r="J2741" s="16"/>
      <c r="K2741" s="46" t="str">
        <f t="shared" si="943"/>
        <v/>
      </c>
      <c r="L2741" s="16"/>
      <c r="M2741" s="16"/>
      <c r="N2741" s="46"/>
      <c r="O2741" s="47" t="str">
        <f t="shared" si="946"/>
        <v/>
      </c>
      <c r="P2741" s="47"/>
      <c r="Q2741" s="48" t="str">
        <f>IFERROR(VLOOKUP(E2741,Funcionários!$C$8:$E$207,3,FALSE),"")</f>
        <v/>
      </c>
      <c r="R2741" s="47"/>
      <c r="S2741" s="49" t="str">
        <f t="shared" si="947"/>
        <v/>
      </c>
      <c r="T2741" s="49">
        <v>2.7349999999999999E-2</v>
      </c>
      <c r="U2741" s="48" t="str">
        <f>IF(Funcionários!C2742=0,"",Funcionários!C2742)</f>
        <v/>
      </c>
      <c r="V2741" s="50">
        <f>IF(U2741="",0,IF(COUNTIFS($E$7:$E$3006,U2741,$I$7:$I$3006,'RC'!$E$6)=0,0,COUNTIFS($M$7:$M$3006,"Concluída no prazo",$E$7:$E$3006,U2741,$I$7:$I$3006,'RC'!$E$6)/COUNTIFS($E$7:$E$3006,U2741,$I$7:$I$3006,'RC'!$E$6)))</f>
        <v>0</v>
      </c>
      <c r="W2741" s="49">
        <f>SUMIFS($J$7:$J$3006,$E$7:$E$3006,U2741,$I$7:$I$3006,'RC'!$E$6)+SUMIFS($L$7:$L$3006,$E$7:$E$3006,U2741,$I$7:$I$3006,'RC'!$E$6)</f>
        <v>0</v>
      </c>
      <c r="X2741" s="48">
        <f>COUNTIFS($E$7:$E$3006,U2741,$I$7:$I$3006,'RC'!$E$6)</f>
        <v>0</v>
      </c>
      <c r="Y2741" s="48"/>
      <c r="Z2741" s="51" t="str">
        <f>IF(AQ2741='RC'!$E$6,AC2741*1000+AD2741,"")</f>
        <v/>
      </c>
      <c r="AA2741" s="51" t="str">
        <f>IF(AB2741="","",IF(AQ2741='RC'!$E$6,AC2741*1000-AD2741,""))</f>
        <v/>
      </c>
      <c r="AB2741" s="48" t="str">
        <f>IFERROR(VLOOKUP(E2741,Funcionários!$C$8:$E$207,3,FALSE),"")</f>
        <v/>
      </c>
      <c r="AC2741" s="50" t="str">
        <f>IF(AB2741="","",IF(COUNTIFS($AB$7:$AB$3006,AB2741,$AQ$7:$AQ$3006,'RC'!$E$6)=0,"",COUNTIFS($M$7:$M$3006,"Concluída no prazo",$AB$7:$AB$3006,AB2741,$AQ$7:$AQ$3006,'RC'!$E$6)/COUNTIFS($AB$7:$AB$3006,AB2741,$AQ$7:$AQ$3006,'RC'!$E$6)))</f>
        <v/>
      </c>
      <c r="AD2741" s="48">
        <f>SUMIF($AQ$7:$AQ$3006,'RC'!$E$6,$J$7:$J$3006)+SUMIF($AQ$7:$AQ$3006,'RC'!$E$6,$L$7:$L$3006)</f>
        <v>21</v>
      </c>
      <c r="AF2741" s="48">
        <v>2.26599999999916E-2</v>
      </c>
      <c r="AG2741" s="48">
        <f>IF(OR(AQ2741="",AQ2741&lt;&gt;'RC'!$E$6,AB2741&lt;&gt;'RC'!$D$21),0,1)</f>
        <v>0</v>
      </c>
      <c r="AH2741" s="48">
        <f t="shared" si="944"/>
        <v>2.26599999999916E-2</v>
      </c>
      <c r="AI2741" s="48" t="str">
        <f t="shared" si="926"/>
        <v/>
      </c>
      <c r="AJ2741" s="48" t="str">
        <f t="shared" si="927"/>
        <v/>
      </c>
      <c r="AK2741" s="52" t="str">
        <f t="shared" si="928"/>
        <v/>
      </c>
      <c r="AL2741" s="52" t="str">
        <f t="shared" si="929"/>
        <v/>
      </c>
      <c r="AM2741" s="48" t="str">
        <f t="shared" si="930"/>
        <v/>
      </c>
      <c r="AN2741" s="48" t="str">
        <f t="shared" si="931"/>
        <v/>
      </c>
      <c r="AP2741" s="18" t="str">
        <f t="shared" si="932"/>
        <v/>
      </c>
      <c r="AQ2741" s="18" t="str">
        <f t="shared" si="933"/>
        <v/>
      </c>
      <c r="AR2741" s="18">
        <v>2.266E-2</v>
      </c>
      <c r="AS2741" s="18">
        <f>IF(AF!$D$27="Todos",1,IF(M2741=AF!$D$27,1,0))</f>
        <v>1</v>
      </c>
      <c r="AT2741" s="53">
        <f>IF(AND(E2741=AF!$D$6,OR(LT!M2741=AF!$D$27,AF!$D$27="Todos"),OR(AP2741=AF!$E$8,AQ2741=AF!$E$8)),AR2741+AS2741,0)</f>
        <v>0</v>
      </c>
      <c r="AU2741" s="18" t="str">
        <f t="shared" si="934"/>
        <v/>
      </c>
      <c r="AV2741" s="54" t="str">
        <f t="shared" si="935"/>
        <v/>
      </c>
      <c r="AW2741" s="54" t="str">
        <f t="shared" si="936"/>
        <v/>
      </c>
      <c r="AX2741" s="18" t="str">
        <f t="shared" si="937"/>
        <v/>
      </c>
      <c r="AY2741" s="18" t="str">
        <f t="shared" si="938"/>
        <v/>
      </c>
      <c r="BA2741" s="18">
        <f>IF($E2741=AF!$D$6,IF($M2741="Concluída no prazo",2,IF($M2741="Concluída com atraso",1,0)),0)</f>
        <v>0</v>
      </c>
      <c r="BB2741" s="18">
        <f>IF($E2741=AF!$D$6,IF($M2741="Atrasada",2,IF($M2741="Concluída com atraso",1,0)),0)</f>
        <v>0</v>
      </c>
      <c r="BC2741" s="18">
        <v>2.7349999999999999E-2</v>
      </c>
      <c r="BD2741" s="18">
        <f t="shared" si="945"/>
        <v>2.7349999999999999E-2</v>
      </c>
      <c r="BE2741" s="18">
        <f t="shared" si="945"/>
        <v>2.7349999999999999E-2</v>
      </c>
      <c r="BF2741" s="18" t="str">
        <f t="shared" si="939"/>
        <v/>
      </c>
      <c r="BN2741" s="18" t="str">
        <f t="shared" si="940"/>
        <v>s</v>
      </c>
    </row>
    <row r="2742" spans="3:66" ht="50.1" customHeight="1" thickTop="1" thickBot="1" x14ac:dyDescent="0.3">
      <c r="C2742" s="46"/>
      <c r="D2742" s="46"/>
      <c r="E2742" s="46"/>
      <c r="F2742" s="122"/>
      <c r="G2742" s="122"/>
      <c r="H2742" s="78" t="str">
        <f t="shared" si="941"/>
        <v/>
      </c>
      <c r="I2742" s="78" t="str">
        <f t="shared" si="942"/>
        <v/>
      </c>
      <c r="J2742" s="16"/>
      <c r="K2742" s="46" t="str">
        <f t="shared" si="943"/>
        <v/>
      </c>
      <c r="L2742" s="16"/>
      <c r="M2742" s="16"/>
      <c r="N2742" s="46"/>
      <c r="O2742" s="47" t="str">
        <f t="shared" si="946"/>
        <v/>
      </c>
      <c r="P2742" s="47"/>
      <c r="Q2742" s="48" t="str">
        <f>IFERROR(VLOOKUP(E2742,Funcionários!$C$8:$E$207,3,FALSE),"")</f>
        <v/>
      </c>
      <c r="R2742" s="47"/>
      <c r="S2742" s="49" t="str">
        <f t="shared" si="947"/>
        <v/>
      </c>
      <c r="T2742" s="49">
        <v>2.7359999999999999E-2</v>
      </c>
      <c r="U2742" s="48" t="str">
        <f>IF(Funcionários!C2743=0,"",Funcionários!C2743)</f>
        <v/>
      </c>
      <c r="V2742" s="50">
        <f>IF(U2742="",0,IF(COUNTIFS($E$7:$E$3006,U2742,$I$7:$I$3006,'RC'!$E$6)=0,0,COUNTIFS($M$7:$M$3006,"Concluída no prazo",$E$7:$E$3006,U2742,$I$7:$I$3006,'RC'!$E$6)/COUNTIFS($E$7:$E$3006,U2742,$I$7:$I$3006,'RC'!$E$6)))</f>
        <v>0</v>
      </c>
      <c r="W2742" s="49">
        <f>SUMIFS($J$7:$J$3006,$E$7:$E$3006,U2742,$I$7:$I$3006,'RC'!$E$6)+SUMIFS($L$7:$L$3006,$E$7:$E$3006,U2742,$I$7:$I$3006,'RC'!$E$6)</f>
        <v>0</v>
      </c>
      <c r="X2742" s="48">
        <f>COUNTIFS($E$7:$E$3006,U2742,$I$7:$I$3006,'RC'!$E$6)</f>
        <v>0</v>
      </c>
      <c r="Y2742" s="48"/>
      <c r="Z2742" s="51" t="str">
        <f>IF(AQ2742='RC'!$E$6,AC2742*1000+AD2742,"")</f>
        <v/>
      </c>
      <c r="AA2742" s="51" t="str">
        <f>IF(AB2742="","",IF(AQ2742='RC'!$E$6,AC2742*1000-AD2742,""))</f>
        <v/>
      </c>
      <c r="AB2742" s="48" t="str">
        <f>IFERROR(VLOOKUP(E2742,Funcionários!$C$8:$E$207,3,FALSE),"")</f>
        <v/>
      </c>
      <c r="AC2742" s="50" t="str">
        <f>IF(AB2742="","",IF(COUNTIFS($AB$7:$AB$3006,AB2742,$AQ$7:$AQ$3006,'RC'!$E$6)=0,"",COUNTIFS($M$7:$M$3006,"Concluída no prazo",$AB$7:$AB$3006,AB2742,$AQ$7:$AQ$3006,'RC'!$E$6)/COUNTIFS($AB$7:$AB$3006,AB2742,$AQ$7:$AQ$3006,'RC'!$E$6)))</f>
        <v/>
      </c>
      <c r="AD2742" s="48">
        <f>SUMIF($AQ$7:$AQ$3006,'RC'!$E$6,$J$7:$J$3006)+SUMIF($AQ$7:$AQ$3006,'RC'!$E$6,$L$7:$L$3006)</f>
        <v>21</v>
      </c>
      <c r="AF2742" s="48">
        <v>2.26499999999916E-2</v>
      </c>
      <c r="AG2742" s="48">
        <f>IF(OR(AQ2742="",AQ2742&lt;&gt;'RC'!$E$6,AB2742&lt;&gt;'RC'!$D$21),0,1)</f>
        <v>0</v>
      </c>
      <c r="AH2742" s="48">
        <f t="shared" si="944"/>
        <v>2.26499999999916E-2</v>
      </c>
      <c r="AI2742" s="48" t="str">
        <f t="shared" si="926"/>
        <v/>
      </c>
      <c r="AJ2742" s="48" t="str">
        <f t="shared" si="927"/>
        <v/>
      </c>
      <c r="AK2742" s="52" t="str">
        <f t="shared" si="928"/>
        <v/>
      </c>
      <c r="AL2742" s="52" t="str">
        <f t="shared" si="929"/>
        <v/>
      </c>
      <c r="AM2742" s="48" t="str">
        <f t="shared" si="930"/>
        <v/>
      </c>
      <c r="AN2742" s="48" t="str">
        <f t="shared" si="931"/>
        <v/>
      </c>
      <c r="AP2742" s="18" t="str">
        <f t="shared" si="932"/>
        <v/>
      </c>
      <c r="AQ2742" s="18" t="str">
        <f t="shared" si="933"/>
        <v/>
      </c>
      <c r="AR2742" s="18">
        <v>2.265E-2</v>
      </c>
      <c r="AS2742" s="18">
        <f>IF(AF!$D$27="Todos",1,IF(M2742=AF!$D$27,1,0))</f>
        <v>1</v>
      </c>
      <c r="AT2742" s="53">
        <f>IF(AND(E2742=AF!$D$6,OR(LT!M2742=AF!$D$27,AF!$D$27="Todos"),OR(AP2742=AF!$E$8,AQ2742=AF!$E$8)),AR2742+AS2742,0)</f>
        <v>0</v>
      </c>
      <c r="AU2742" s="18" t="str">
        <f t="shared" si="934"/>
        <v/>
      </c>
      <c r="AV2742" s="54" t="str">
        <f t="shared" si="935"/>
        <v/>
      </c>
      <c r="AW2742" s="54" t="str">
        <f t="shared" si="936"/>
        <v/>
      </c>
      <c r="AX2742" s="18" t="str">
        <f t="shared" si="937"/>
        <v/>
      </c>
      <c r="AY2742" s="18" t="str">
        <f t="shared" si="938"/>
        <v/>
      </c>
      <c r="BA2742" s="18">
        <f>IF($E2742=AF!$D$6,IF($M2742="Concluída no prazo",2,IF($M2742="Concluída com atraso",1,0)),0)</f>
        <v>0</v>
      </c>
      <c r="BB2742" s="18">
        <f>IF($E2742=AF!$D$6,IF($M2742="Atrasada",2,IF($M2742="Concluída com atraso",1,0)),0)</f>
        <v>0</v>
      </c>
      <c r="BC2742" s="18">
        <v>2.7359999999999999E-2</v>
      </c>
      <c r="BD2742" s="18">
        <f t="shared" si="945"/>
        <v>2.7359999999999999E-2</v>
      </c>
      <c r="BE2742" s="18">
        <f t="shared" si="945"/>
        <v>2.7359999999999999E-2</v>
      </c>
      <c r="BF2742" s="18" t="str">
        <f t="shared" si="939"/>
        <v/>
      </c>
      <c r="BN2742" s="18" t="str">
        <f t="shared" si="940"/>
        <v>s</v>
      </c>
    </row>
    <row r="2743" spans="3:66" ht="50.1" customHeight="1" thickTop="1" thickBot="1" x14ac:dyDescent="0.3">
      <c r="C2743" s="46"/>
      <c r="D2743" s="46"/>
      <c r="E2743" s="46"/>
      <c r="F2743" s="122"/>
      <c r="G2743" s="122"/>
      <c r="H2743" s="78" t="str">
        <f t="shared" si="941"/>
        <v/>
      </c>
      <c r="I2743" s="78" t="str">
        <f t="shared" si="942"/>
        <v/>
      </c>
      <c r="J2743" s="16"/>
      <c r="K2743" s="46" t="str">
        <f t="shared" si="943"/>
        <v/>
      </c>
      <c r="L2743" s="16"/>
      <c r="M2743" s="16"/>
      <c r="N2743" s="46"/>
      <c r="O2743" s="47" t="str">
        <f t="shared" si="946"/>
        <v/>
      </c>
      <c r="P2743" s="47"/>
      <c r="Q2743" s="48" t="str">
        <f>IFERROR(VLOOKUP(E2743,Funcionários!$C$8:$E$207,3,FALSE),"")</f>
        <v/>
      </c>
      <c r="R2743" s="47"/>
      <c r="S2743" s="49" t="str">
        <f t="shared" si="947"/>
        <v/>
      </c>
      <c r="T2743" s="49">
        <v>2.7369999999999998E-2</v>
      </c>
      <c r="U2743" s="48" t="str">
        <f>IF(Funcionários!C2744=0,"",Funcionários!C2744)</f>
        <v/>
      </c>
      <c r="V2743" s="50">
        <f>IF(U2743="",0,IF(COUNTIFS($E$7:$E$3006,U2743,$I$7:$I$3006,'RC'!$E$6)=0,0,COUNTIFS($M$7:$M$3006,"Concluída no prazo",$E$7:$E$3006,U2743,$I$7:$I$3006,'RC'!$E$6)/COUNTIFS($E$7:$E$3006,U2743,$I$7:$I$3006,'RC'!$E$6)))</f>
        <v>0</v>
      </c>
      <c r="W2743" s="49">
        <f>SUMIFS($J$7:$J$3006,$E$7:$E$3006,U2743,$I$7:$I$3006,'RC'!$E$6)+SUMIFS($L$7:$L$3006,$E$7:$E$3006,U2743,$I$7:$I$3006,'RC'!$E$6)</f>
        <v>0</v>
      </c>
      <c r="X2743" s="48">
        <f>COUNTIFS($E$7:$E$3006,U2743,$I$7:$I$3006,'RC'!$E$6)</f>
        <v>0</v>
      </c>
      <c r="Y2743" s="48"/>
      <c r="Z2743" s="51" t="str">
        <f>IF(AQ2743='RC'!$E$6,AC2743*1000+AD2743,"")</f>
        <v/>
      </c>
      <c r="AA2743" s="51" t="str">
        <f>IF(AB2743="","",IF(AQ2743='RC'!$E$6,AC2743*1000-AD2743,""))</f>
        <v/>
      </c>
      <c r="AB2743" s="48" t="str">
        <f>IFERROR(VLOOKUP(E2743,Funcionários!$C$8:$E$207,3,FALSE),"")</f>
        <v/>
      </c>
      <c r="AC2743" s="50" t="str">
        <f>IF(AB2743="","",IF(COUNTIFS($AB$7:$AB$3006,AB2743,$AQ$7:$AQ$3006,'RC'!$E$6)=0,"",COUNTIFS($M$7:$M$3006,"Concluída no prazo",$AB$7:$AB$3006,AB2743,$AQ$7:$AQ$3006,'RC'!$E$6)/COUNTIFS($AB$7:$AB$3006,AB2743,$AQ$7:$AQ$3006,'RC'!$E$6)))</f>
        <v/>
      </c>
      <c r="AD2743" s="48">
        <f>SUMIF($AQ$7:$AQ$3006,'RC'!$E$6,$J$7:$J$3006)+SUMIF($AQ$7:$AQ$3006,'RC'!$E$6,$L$7:$L$3006)</f>
        <v>21</v>
      </c>
      <c r="AF2743" s="48">
        <v>2.2639999999991601E-2</v>
      </c>
      <c r="AG2743" s="48">
        <f>IF(OR(AQ2743="",AQ2743&lt;&gt;'RC'!$E$6,AB2743&lt;&gt;'RC'!$D$21),0,1)</f>
        <v>0</v>
      </c>
      <c r="AH2743" s="48">
        <f t="shared" si="944"/>
        <v>2.2639999999991601E-2</v>
      </c>
      <c r="AI2743" s="48" t="str">
        <f t="shared" si="926"/>
        <v/>
      </c>
      <c r="AJ2743" s="48" t="str">
        <f t="shared" si="927"/>
        <v/>
      </c>
      <c r="AK2743" s="52" t="str">
        <f t="shared" si="928"/>
        <v/>
      </c>
      <c r="AL2743" s="52" t="str">
        <f t="shared" si="929"/>
        <v/>
      </c>
      <c r="AM2743" s="48" t="str">
        <f t="shared" si="930"/>
        <v/>
      </c>
      <c r="AN2743" s="48" t="str">
        <f t="shared" si="931"/>
        <v/>
      </c>
      <c r="AP2743" s="18" t="str">
        <f t="shared" si="932"/>
        <v/>
      </c>
      <c r="AQ2743" s="18" t="str">
        <f t="shared" si="933"/>
        <v/>
      </c>
      <c r="AR2743" s="18">
        <v>2.264E-2</v>
      </c>
      <c r="AS2743" s="18">
        <f>IF(AF!$D$27="Todos",1,IF(M2743=AF!$D$27,1,0))</f>
        <v>1</v>
      </c>
      <c r="AT2743" s="53">
        <f>IF(AND(E2743=AF!$D$6,OR(LT!M2743=AF!$D$27,AF!$D$27="Todos"),OR(AP2743=AF!$E$8,AQ2743=AF!$E$8)),AR2743+AS2743,0)</f>
        <v>0</v>
      </c>
      <c r="AU2743" s="18" t="str">
        <f t="shared" si="934"/>
        <v/>
      </c>
      <c r="AV2743" s="54" t="str">
        <f t="shared" si="935"/>
        <v/>
      </c>
      <c r="AW2743" s="54" t="str">
        <f t="shared" si="936"/>
        <v/>
      </c>
      <c r="AX2743" s="18" t="str">
        <f t="shared" si="937"/>
        <v/>
      </c>
      <c r="AY2743" s="18" t="str">
        <f t="shared" si="938"/>
        <v/>
      </c>
      <c r="BA2743" s="18">
        <f>IF($E2743=AF!$D$6,IF($M2743="Concluída no prazo",2,IF($M2743="Concluída com atraso",1,0)),0)</f>
        <v>0</v>
      </c>
      <c r="BB2743" s="18">
        <f>IF($E2743=AF!$D$6,IF($M2743="Atrasada",2,IF($M2743="Concluída com atraso",1,0)),0)</f>
        <v>0</v>
      </c>
      <c r="BC2743" s="18">
        <v>2.7369999999999998E-2</v>
      </c>
      <c r="BD2743" s="18">
        <f t="shared" si="945"/>
        <v>2.7369999999999998E-2</v>
      </c>
      <c r="BE2743" s="18">
        <f t="shared" si="945"/>
        <v>2.7369999999999998E-2</v>
      </c>
      <c r="BF2743" s="18" t="str">
        <f t="shared" si="939"/>
        <v/>
      </c>
      <c r="BN2743" s="18" t="str">
        <f t="shared" si="940"/>
        <v>s</v>
      </c>
    </row>
    <row r="2744" spans="3:66" ht="50.1" customHeight="1" thickTop="1" thickBot="1" x14ac:dyDescent="0.3">
      <c r="C2744" s="46"/>
      <c r="D2744" s="46"/>
      <c r="E2744" s="46"/>
      <c r="F2744" s="122"/>
      <c r="G2744" s="122"/>
      <c r="H2744" s="78" t="str">
        <f t="shared" si="941"/>
        <v/>
      </c>
      <c r="I2744" s="78" t="str">
        <f t="shared" si="942"/>
        <v/>
      </c>
      <c r="J2744" s="16"/>
      <c r="K2744" s="46" t="str">
        <f t="shared" si="943"/>
        <v/>
      </c>
      <c r="L2744" s="16"/>
      <c r="M2744" s="16"/>
      <c r="N2744" s="46"/>
      <c r="O2744" s="47" t="str">
        <f t="shared" si="946"/>
        <v/>
      </c>
      <c r="P2744" s="47"/>
      <c r="Q2744" s="48" t="str">
        <f>IFERROR(VLOOKUP(E2744,Funcionários!$C$8:$E$207,3,FALSE),"")</f>
        <v/>
      </c>
      <c r="R2744" s="47"/>
      <c r="S2744" s="49" t="str">
        <f t="shared" si="947"/>
        <v/>
      </c>
      <c r="T2744" s="49">
        <v>2.7380000000000002E-2</v>
      </c>
      <c r="U2744" s="48" t="str">
        <f>IF(Funcionários!C2745=0,"",Funcionários!C2745)</f>
        <v/>
      </c>
      <c r="V2744" s="50">
        <f>IF(U2744="",0,IF(COUNTIFS($E$7:$E$3006,U2744,$I$7:$I$3006,'RC'!$E$6)=0,0,COUNTIFS($M$7:$M$3006,"Concluída no prazo",$E$7:$E$3006,U2744,$I$7:$I$3006,'RC'!$E$6)/COUNTIFS($E$7:$E$3006,U2744,$I$7:$I$3006,'RC'!$E$6)))</f>
        <v>0</v>
      </c>
      <c r="W2744" s="49">
        <f>SUMIFS($J$7:$J$3006,$E$7:$E$3006,U2744,$I$7:$I$3006,'RC'!$E$6)+SUMIFS($L$7:$L$3006,$E$7:$E$3006,U2744,$I$7:$I$3006,'RC'!$E$6)</f>
        <v>0</v>
      </c>
      <c r="X2744" s="48">
        <f>COUNTIFS($E$7:$E$3006,U2744,$I$7:$I$3006,'RC'!$E$6)</f>
        <v>0</v>
      </c>
      <c r="Y2744" s="48"/>
      <c r="Z2744" s="51" t="str">
        <f>IF(AQ2744='RC'!$E$6,AC2744*1000+AD2744,"")</f>
        <v/>
      </c>
      <c r="AA2744" s="51" t="str">
        <f>IF(AB2744="","",IF(AQ2744='RC'!$E$6,AC2744*1000-AD2744,""))</f>
        <v/>
      </c>
      <c r="AB2744" s="48" t="str">
        <f>IFERROR(VLOOKUP(E2744,Funcionários!$C$8:$E$207,3,FALSE),"")</f>
        <v/>
      </c>
      <c r="AC2744" s="50" t="str">
        <f>IF(AB2744="","",IF(COUNTIFS($AB$7:$AB$3006,AB2744,$AQ$7:$AQ$3006,'RC'!$E$6)=0,"",COUNTIFS($M$7:$M$3006,"Concluída no prazo",$AB$7:$AB$3006,AB2744,$AQ$7:$AQ$3006,'RC'!$E$6)/COUNTIFS($AB$7:$AB$3006,AB2744,$AQ$7:$AQ$3006,'RC'!$E$6)))</f>
        <v/>
      </c>
      <c r="AD2744" s="48">
        <f>SUMIF($AQ$7:$AQ$3006,'RC'!$E$6,$J$7:$J$3006)+SUMIF($AQ$7:$AQ$3006,'RC'!$E$6,$L$7:$L$3006)</f>
        <v>21</v>
      </c>
      <c r="AF2744" s="48">
        <v>2.2629999999991601E-2</v>
      </c>
      <c r="AG2744" s="48">
        <f>IF(OR(AQ2744="",AQ2744&lt;&gt;'RC'!$E$6,AB2744&lt;&gt;'RC'!$D$21),0,1)</f>
        <v>0</v>
      </c>
      <c r="AH2744" s="48">
        <f t="shared" si="944"/>
        <v>2.2629999999991601E-2</v>
      </c>
      <c r="AI2744" s="48" t="str">
        <f t="shared" si="926"/>
        <v/>
      </c>
      <c r="AJ2744" s="48" t="str">
        <f t="shared" si="927"/>
        <v/>
      </c>
      <c r="AK2744" s="52" t="str">
        <f t="shared" si="928"/>
        <v/>
      </c>
      <c r="AL2744" s="52" t="str">
        <f t="shared" si="929"/>
        <v/>
      </c>
      <c r="AM2744" s="48" t="str">
        <f t="shared" si="930"/>
        <v/>
      </c>
      <c r="AN2744" s="48" t="str">
        <f t="shared" si="931"/>
        <v/>
      </c>
      <c r="AP2744" s="18" t="str">
        <f t="shared" si="932"/>
        <v/>
      </c>
      <c r="AQ2744" s="18" t="str">
        <f t="shared" si="933"/>
        <v/>
      </c>
      <c r="AR2744" s="18">
        <v>2.2630000000000001E-2</v>
      </c>
      <c r="AS2744" s="18">
        <f>IF(AF!$D$27="Todos",1,IF(M2744=AF!$D$27,1,0))</f>
        <v>1</v>
      </c>
      <c r="AT2744" s="53">
        <f>IF(AND(E2744=AF!$D$6,OR(LT!M2744=AF!$D$27,AF!$D$27="Todos"),OR(AP2744=AF!$E$8,AQ2744=AF!$E$8)),AR2744+AS2744,0)</f>
        <v>0</v>
      </c>
      <c r="AU2744" s="18" t="str">
        <f t="shared" si="934"/>
        <v/>
      </c>
      <c r="AV2744" s="54" t="str">
        <f t="shared" si="935"/>
        <v/>
      </c>
      <c r="AW2744" s="54" t="str">
        <f t="shared" si="936"/>
        <v/>
      </c>
      <c r="AX2744" s="18" t="str">
        <f t="shared" si="937"/>
        <v/>
      </c>
      <c r="AY2744" s="18" t="str">
        <f t="shared" si="938"/>
        <v/>
      </c>
      <c r="BA2744" s="18">
        <f>IF($E2744=AF!$D$6,IF($M2744="Concluída no prazo",2,IF($M2744="Concluída com atraso",1,0)),0)</f>
        <v>0</v>
      </c>
      <c r="BB2744" s="18">
        <f>IF($E2744=AF!$D$6,IF($M2744="Atrasada",2,IF($M2744="Concluída com atraso",1,0)),0)</f>
        <v>0</v>
      </c>
      <c r="BC2744" s="18">
        <v>2.7380000000000002E-2</v>
      </c>
      <c r="BD2744" s="18">
        <f t="shared" si="945"/>
        <v>2.7380000000000002E-2</v>
      </c>
      <c r="BE2744" s="18">
        <f t="shared" si="945"/>
        <v>2.7380000000000002E-2</v>
      </c>
      <c r="BF2744" s="18" t="str">
        <f t="shared" si="939"/>
        <v/>
      </c>
      <c r="BN2744" s="18" t="str">
        <f t="shared" si="940"/>
        <v>s</v>
      </c>
    </row>
    <row r="2745" spans="3:66" ht="50.1" customHeight="1" thickTop="1" thickBot="1" x14ac:dyDescent="0.3">
      <c r="C2745" s="46"/>
      <c r="D2745" s="46"/>
      <c r="E2745" s="46"/>
      <c r="F2745" s="122"/>
      <c r="G2745" s="122"/>
      <c r="H2745" s="78" t="str">
        <f t="shared" si="941"/>
        <v/>
      </c>
      <c r="I2745" s="78" t="str">
        <f t="shared" si="942"/>
        <v/>
      </c>
      <c r="J2745" s="16"/>
      <c r="K2745" s="46" t="str">
        <f t="shared" si="943"/>
        <v/>
      </c>
      <c r="L2745" s="16"/>
      <c r="M2745" s="16"/>
      <c r="N2745" s="46"/>
      <c r="O2745" s="47" t="str">
        <f t="shared" si="946"/>
        <v/>
      </c>
      <c r="P2745" s="47"/>
      <c r="Q2745" s="48" t="str">
        <f>IFERROR(VLOOKUP(E2745,Funcionários!$C$8:$E$207,3,FALSE),"")</f>
        <v/>
      </c>
      <c r="R2745" s="47"/>
      <c r="S2745" s="49" t="str">
        <f t="shared" si="947"/>
        <v/>
      </c>
      <c r="T2745" s="49">
        <v>2.7390000000000001E-2</v>
      </c>
      <c r="U2745" s="48" t="str">
        <f>IF(Funcionários!C2746=0,"",Funcionários!C2746)</f>
        <v/>
      </c>
      <c r="V2745" s="50">
        <f>IF(U2745="",0,IF(COUNTIFS($E$7:$E$3006,U2745,$I$7:$I$3006,'RC'!$E$6)=0,0,COUNTIFS($M$7:$M$3006,"Concluída no prazo",$E$7:$E$3006,U2745,$I$7:$I$3006,'RC'!$E$6)/COUNTIFS($E$7:$E$3006,U2745,$I$7:$I$3006,'RC'!$E$6)))</f>
        <v>0</v>
      </c>
      <c r="W2745" s="49">
        <f>SUMIFS($J$7:$J$3006,$E$7:$E$3006,U2745,$I$7:$I$3006,'RC'!$E$6)+SUMIFS($L$7:$L$3006,$E$7:$E$3006,U2745,$I$7:$I$3006,'RC'!$E$6)</f>
        <v>0</v>
      </c>
      <c r="X2745" s="48">
        <f>COUNTIFS($E$7:$E$3006,U2745,$I$7:$I$3006,'RC'!$E$6)</f>
        <v>0</v>
      </c>
      <c r="Y2745" s="48"/>
      <c r="Z2745" s="51" t="str">
        <f>IF(AQ2745='RC'!$E$6,AC2745*1000+AD2745,"")</f>
        <v/>
      </c>
      <c r="AA2745" s="51" t="str">
        <f>IF(AB2745="","",IF(AQ2745='RC'!$E$6,AC2745*1000-AD2745,""))</f>
        <v/>
      </c>
      <c r="AB2745" s="48" t="str">
        <f>IFERROR(VLOOKUP(E2745,Funcionários!$C$8:$E$207,3,FALSE),"")</f>
        <v/>
      </c>
      <c r="AC2745" s="50" t="str">
        <f>IF(AB2745="","",IF(COUNTIFS($AB$7:$AB$3006,AB2745,$AQ$7:$AQ$3006,'RC'!$E$6)=0,"",COUNTIFS($M$7:$M$3006,"Concluída no prazo",$AB$7:$AB$3006,AB2745,$AQ$7:$AQ$3006,'RC'!$E$6)/COUNTIFS($AB$7:$AB$3006,AB2745,$AQ$7:$AQ$3006,'RC'!$E$6)))</f>
        <v/>
      </c>
      <c r="AD2745" s="48">
        <f>SUMIF($AQ$7:$AQ$3006,'RC'!$E$6,$J$7:$J$3006)+SUMIF($AQ$7:$AQ$3006,'RC'!$E$6,$L$7:$L$3006)</f>
        <v>21</v>
      </c>
      <c r="AF2745" s="48">
        <v>2.2619999999991602E-2</v>
      </c>
      <c r="AG2745" s="48">
        <f>IF(OR(AQ2745="",AQ2745&lt;&gt;'RC'!$E$6,AB2745&lt;&gt;'RC'!$D$21),0,1)</f>
        <v>0</v>
      </c>
      <c r="AH2745" s="48">
        <f t="shared" si="944"/>
        <v>2.2619999999991602E-2</v>
      </c>
      <c r="AI2745" s="48" t="str">
        <f t="shared" si="926"/>
        <v/>
      </c>
      <c r="AJ2745" s="48" t="str">
        <f t="shared" si="927"/>
        <v/>
      </c>
      <c r="AK2745" s="52" t="str">
        <f t="shared" si="928"/>
        <v/>
      </c>
      <c r="AL2745" s="52" t="str">
        <f t="shared" si="929"/>
        <v/>
      </c>
      <c r="AM2745" s="48" t="str">
        <f t="shared" si="930"/>
        <v/>
      </c>
      <c r="AN2745" s="48" t="str">
        <f t="shared" si="931"/>
        <v/>
      </c>
      <c r="AP2745" s="18" t="str">
        <f t="shared" si="932"/>
        <v/>
      </c>
      <c r="AQ2745" s="18" t="str">
        <f t="shared" si="933"/>
        <v/>
      </c>
      <c r="AR2745" s="18">
        <v>2.2620000000000001E-2</v>
      </c>
      <c r="AS2745" s="18">
        <f>IF(AF!$D$27="Todos",1,IF(M2745=AF!$D$27,1,0))</f>
        <v>1</v>
      </c>
      <c r="AT2745" s="53">
        <f>IF(AND(E2745=AF!$D$6,OR(LT!M2745=AF!$D$27,AF!$D$27="Todos"),OR(AP2745=AF!$E$8,AQ2745=AF!$E$8)),AR2745+AS2745,0)</f>
        <v>0</v>
      </c>
      <c r="AU2745" s="18" t="str">
        <f t="shared" si="934"/>
        <v/>
      </c>
      <c r="AV2745" s="54" t="str">
        <f t="shared" si="935"/>
        <v/>
      </c>
      <c r="AW2745" s="54" t="str">
        <f t="shared" si="936"/>
        <v/>
      </c>
      <c r="AX2745" s="18" t="str">
        <f t="shared" si="937"/>
        <v/>
      </c>
      <c r="AY2745" s="18" t="str">
        <f t="shared" si="938"/>
        <v/>
      </c>
      <c r="BA2745" s="18">
        <f>IF($E2745=AF!$D$6,IF($M2745="Concluída no prazo",2,IF($M2745="Concluída com atraso",1,0)),0)</f>
        <v>0</v>
      </c>
      <c r="BB2745" s="18">
        <f>IF($E2745=AF!$D$6,IF($M2745="Atrasada",2,IF($M2745="Concluída com atraso",1,0)),0)</f>
        <v>0</v>
      </c>
      <c r="BC2745" s="18">
        <v>2.7390000000000001E-2</v>
      </c>
      <c r="BD2745" s="18">
        <f t="shared" si="945"/>
        <v>2.7390000000000001E-2</v>
      </c>
      <c r="BE2745" s="18">
        <f t="shared" si="945"/>
        <v>2.7390000000000001E-2</v>
      </c>
      <c r="BF2745" s="18" t="str">
        <f t="shared" si="939"/>
        <v/>
      </c>
      <c r="BN2745" s="18" t="str">
        <f t="shared" si="940"/>
        <v>s</v>
      </c>
    </row>
    <row r="2746" spans="3:66" ht="50.1" customHeight="1" thickTop="1" thickBot="1" x14ac:dyDescent="0.3">
      <c r="C2746" s="46"/>
      <c r="D2746" s="46"/>
      <c r="E2746" s="46"/>
      <c r="F2746" s="122"/>
      <c r="G2746" s="122"/>
      <c r="H2746" s="78" t="str">
        <f t="shared" si="941"/>
        <v/>
      </c>
      <c r="I2746" s="78" t="str">
        <f t="shared" si="942"/>
        <v/>
      </c>
      <c r="J2746" s="16"/>
      <c r="K2746" s="46" t="str">
        <f t="shared" si="943"/>
        <v/>
      </c>
      <c r="L2746" s="16"/>
      <c r="M2746" s="16"/>
      <c r="N2746" s="46"/>
      <c r="O2746" s="47" t="str">
        <f t="shared" si="946"/>
        <v/>
      </c>
      <c r="P2746" s="47"/>
      <c r="Q2746" s="48" t="str">
        <f>IFERROR(VLOOKUP(E2746,Funcionários!$C$8:$E$207,3,FALSE),"")</f>
        <v/>
      </c>
      <c r="R2746" s="47"/>
      <c r="S2746" s="49" t="str">
        <f t="shared" si="947"/>
        <v/>
      </c>
      <c r="T2746" s="49">
        <v>2.7400000000000001E-2</v>
      </c>
      <c r="U2746" s="48" t="str">
        <f>IF(Funcionários!C2747=0,"",Funcionários!C2747)</f>
        <v/>
      </c>
      <c r="V2746" s="50">
        <f>IF(U2746="",0,IF(COUNTIFS($E$7:$E$3006,U2746,$I$7:$I$3006,'RC'!$E$6)=0,0,COUNTIFS($M$7:$M$3006,"Concluída no prazo",$E$7:$E$3006,U2746,$I$7:$I$3006,'RC'!$E$6)/COUNTIFS($E$7:$E$3006,U2746,$I$7:$I$3006,'RC'!$E$6)))</f>
        <v>0</v>
      </c>
      <c r="W2746" s="49">
        <f>SUMIFS($J$7:$J$3006,$E$7:$E$3006,U2746,$I$7:$I$3006,'RC'!$E$6)+SUMIFS($L$7:$L$3006,$E$7:$E$3006,U2746,$I$7:$I$3006,'RC'!$E$6)</f>
        <v>0</v>
      </c>
      <c r="X2746" s="48">
        <f>COUNTIFS($E$7:$E$3006,U2746,$I$7:$I$3006,'RC'!$E$6)</f>
        <v>0</v>
      </c>
      <c r="Y2746" s="48"/>
      <c r="Z2746" s="51" t="str">
        <f>IF(AQ2746='RC'!$E$6,AC2746*1000+AD2746,"")</f>
        <v/>
      </c>
      <c r="AA2746" s="51" t="str">
        <f>IF(AB2746="","",IF(AQ2746='RC'!$E$6,AC2746*1000-AD2746,""))</f>
        <v/>
      </c>
      <c r="AB2746" s="48" t="str">
        <f>IFERROR(VLOOKUP(E2746,Funcionários!$C$8:$E$207,3,FALSE),"")</f>
        <v/>
      </c>
      <c r="AC2746" s="50" t="str">
        <f>IF(AB2746="","",IF(COUNTIFS($AB$7:$AB$3006,AB2746,$AQ$7:$AQ$3006,'RC'!$E$6)=0,"",COUNTIFS($M$7:$M$3006,"Concluída no prazo",$AB$7:$AB$3006,AB2746,$AQ$7:$AQ$3006,'RC'!$E$6)/COUNTIFS($AB$7:$AB$3006,AB2746,$AQ$7:$AQ$3006,'RC'!$E$6)))</f>
        <v/>
      </c>
      <c r="AD2746" s="48">
        <f>SUMIF($AQ$7:$AQ$3006,'RC'!$E$6,$J$7:$J$3006)+SUMIF($AQ$7:$AQ$3006,'RC'!$E$6,$L$7:$L$3006)</f>
        <v>21</v>
      </c>
      <c r="AF2746" s="48">
        <v>2.2609999999991599E-2</v>
      </c>
      <c r="AG2746" s="48">
        <f>IF(OR(AQ2746="",AQ2746&lt;&gt;'RC'!$E$6,AB2746&lt;&gt;'RC'!$D$21),0,1)</f>
        <v>0</v>
      </c>
      <c r="AH2746" s="48">
        <f t="shared" si="944"/>
        <v>2.2609999999991599E-2</v>
      </c>
      <c r="AI2746" s="48" t="str">
        <f t="shared" si="926"/>
        <v/>
      </c>
      <c r="AJ2746" s="48" t="str">
        <f t="shared" si="927"/>
        <v/>
      </c>
      <c r="AK2746" s="52" t="str">
        <f t="shared" si="928"/>
        <v/>
      </c>
      <c r="AL2746" s="52" t="str">
        <f t="shared" si="929"/>
        <v/>
      </c>
      <c r="AM2746" s="48" t="str">
        <f t="shared" si="930"/>
        <v/>
      </c>
      <c r="AN2746" s="48" t="str">
        <f t="shared" si="931"/>
        <v/>
      </c>
      <c r="AP2746" s="18" t="str">
        <f t="shared" si="932"/>
        <v/>
      </c>
      <c r="AQ2746" s="18" t="str">
        <f t="shared" si="933"/>
        <v/>
      </c>
      <c r="AR2746" s="18">
        <v>2.2610000000000002E-2</v>
      </c>
      <c r="AS2746" s="18">
        <f>IF(AF!$D$27="Todos",1,IF(M2746=AF!$D$27,1,0))</f>
        <v>1</v>
      </c>
      <c r="AT2746" s="53">
        <f>IF(AND(E2746=AF!$D$6,OR(LT!M2746=AF!$D$27,AF!$D$27="Todos"),OR(AP2746=AF!$E$8,AQ2746=AF!$E$8)),AR2746+AS2746,0)</f>
        <v>0</v>
      </c>
      <c r="AU2746" s="18" t="str">
        <f t="shared" si="934"/>
        <v/>
      </c>
      <c r="AV2746" s="54" t="str">
        <f t="shared" si="935"/>
        <v/>
      </c>
      <c r="AW2746" s="54" t="str">
        <f t="shared" si="936"/>
        <v/>
      </c>
      <c r="AX2746" s="18" t="str">
        <f t="shared" si="937"/>
        <v/>
      </c>
      <c r="AY2746" s="18" t="str">
        <f t="shared" si="938"/>
        <v/>
      </c>
      <c r="BA2746" s="18">
        <f>IF($E2746=AF!$D$6,IF($M2746="Concluída no prazo",2,IF($M2746="Concluída com atraso",1,0)),0)</f>
        <v>0</v>
      </c>
      <c r="BB2746" s="18">
        <f>IF($E2746=AF!$D$6,IF($M2746="Atrasada",2,IF($M2746="Concluída com atraso",1,0)),0)</f>
        <v>0</v>
      </c>
      <c r="BC2746" s="18">
        <v>2.7400000000000001E-2</v>
      </c>
      <c r="BD2746" s="18">
        <f t="shared" si="945"/>
        <v>2.7400000000000001E-2</v>
      </c>
      <c r="BE2746" s="18">
        <f t="shared" si="945"/>
        <v>2.7400000000000001E-2</v>
      </c>
      <c r="BF2746" s="18" t="str">
        <f t="shared" si="939"/>
        <v/>
      </c>
      <c r="BN2746" s="18" t="str">
        <f t="shared" si="940"/>
        <v>s</v>
      </c>
    </row>
    <row r="2747" spans="3:66" ht="50.1" customHeight="1" thickTop="1" thickBot="1" x14ac:dyDescent="0.3">
      <c r="C2747" s="46"/>
      <c r="D2747" s="46"/>
      <c r="E2747" s="46"/>
      <c r="F2747" s="122"/>
      <c r="G2747" s="122"/>
      <c r="H2747" s="78" t="str">
        <f t="shared" si="941"/>
        <v/>
      </c>
      <c r="I2747" s="78" t="str">
        <f t="shared" si="942"/>
        <v/>
      </c>
      <c r="J2747" s="16"/>
      <c r="K2747" s="46" t="str">
        <f t="shared" si="943"/>
        <v/>
      </c>
      <c r="L2747" s="16"/>
      <c r="M2747" s="16"/>
      <c r="N2747" s="46"/>
      <c r="O2747" s="47" t="str">
        <f t="shared" si="946"/>
        <v/>
      </c>
      <c r="P2747" s="47"/>
      <c r="Q2747" s="48" t="str">
        <f>IFERROR(VLOOKUP(E2747,Funcionários!$C$8:$E$207,3,FALSE),"")</f>
        <v/>
      </c>
      <c r="R2747" s="47"/>
      <c r="S2747" s="49" t="str">
        <f t="shared" si="947"/>
        <v/>
      </c>
      <c r="T2747" s="49">
        <v>2.741E-2</v>
      </c>
      <c r="U2747" s="48" t="str">
        <f>IF(Funcionários!C2748=0,"",Funcionários!C2748)</f>
        <v/>
      </c>
      <c r="V2747" s="50">
        <f>IF(U2747="",0,IF(COUNTIFS($E$7:$E$3006,U2747,$I$7:$I$3006,'RC'!$E$6)=0,0,COUNTIFS($M$7:$M$3006,"Concluída no prazo",$E$7:$E$3006,U2747,$I$7:$I$3006,'RC'!$E$6)/COUNTIFS($E$7:$E$3006,U2747,$I$7:$I$3006,'RC'!$E$6)))</f>
        <v>0</v>
      </c>
      <c r="W2747" s="49">
        <f>SUMIFS($J$7:$J$3006,$E$7:$E$3006,U2747,$I$7:$I$3006,'RC'!$E$6)+SUMIFS($L$7:$L$3006,$E$7:$E$3006,U2747,$I$7:$I$3006,'RC'!$E$6)</f>
        <v>0</v>
      </c>
      <c r="X2747" s="48">
        <f>COUNTIFS($E$7:$E$3006,U2747,$I$7:$I$3006,'RC'!$E$6)</f>
        <v>0</v>
      </c>
      <c r="Y2747" s="48"/>
      <c r="Z2747" s="51" t="str">
        <f>IF(AQ2747='RC'!$E$6,AC2747*1000+AD2747,"")</f>
        <v/>
      </c>
      <c r="AA2747" s="51" t="str">
        <f>IF(AB2747="","",IF(AQ2747='RC'!$E$6,AC2747*1000-AD2747,""))</f>
        <v/>
      </c>
      <c r="AB2747" s="48" t="str">
        <f>IFERROR(VLOOKUP(E2747,Funcionários!$C$8:$E$207,3,FALSE),"")</f>
        <v/>
      </c>
      <c r="AC2747" s="50" t="str">
        <f>IF(AB2747="","",IF(COUNTIFS($AB$7:$AB$3006,AB2747,$AQ$7:$AQ$3006,'RC'!$E$6)=0,"",COUNTIFS($M$7:$M$3006,"Concluída no prazo",$AB$7:$AB$3006,AB2747,$AQ$7:$AQ$3006,'RC'!$E$6)/COUNTIFS($AB$7:$AB$3006,AB2747,$AQ$7:$AQ$3006,'RC'!$E$6)))</f>
        <v/>
      </c>
      <c r="AD2747" s="48">
        <f>SUMIF($AQ$7:$AQ$3006,'RC'!$E$6,$J$7:$J$3006)+SUMIF($AQ$7:$AQ$3006,'RC'!$E$6,$L$7:$L$3006)</f>
        <v>21</v>
      </c>
      <c r="AF2747" s="48">
        <v>2.2599999999991599E-2</v>
      </c>
      <c r="AG2747" s="48">
        <f>IF(OR(AQ2747="",AQ2747&lt;&gt;'RC'!$E$6,AB2747&lt;&gt;'RC'!$D$21),0,1)</f>
        <v>0</v>
      </c>
      <c r="AH2747" s="48">
        <f t="shared" si="944"/>
        <v>2.2599999999991599E-2</v>
      </c>
      <c r="AI2747" s="48" t="str">
        <f t="shared" si="926"/>
        <v/>
      </c>
      <c r="AJ2747" s="48" t="str">
        <f t="shared" si="927"/>
        <v/>
      </c>
      <c r="AK2747" s="52" t="str">
        <f t="shared" si="928"/>
        <v/>
      </c>
      <c r="AL2747" s="52" t="str">
        <f t="shared" si="929"/>
        <v/>
      </c>
      <c r="AM2747" s="48" t="str">
        <f t="shared" si="930"/>
        <v/>
      </c>
      <c r="AN2747" s="48" t="str">
        <f t="shared" si="931"/>
        <v/>
      </c>
      <c r="AP2747" s="18" t="str">
        <f t="shared" si="932"/>
        <v/>
      </c>
      <c r="AQ2747" s="18" t="str">
        <f t="shared" si="933"/>
        <v/>
      </c>
      <c r="AR2747" s="18">
        <v>2.2599999999999999E-2</v>
      </c>
      <c r="AS2747" s="18">
        <f>IF(AF!$D$27="Todos",1,IF(M2747=AF!$D$27,1,0))</f>
        <v>1</v>
      </c>
      <c r="AT2747" s="53">
        <f>IF(AND(E2747=AF!$D$6,OR(LT!M2747=AF!$D$27,AF!$D$27="Todos"),OR(AP2747=AF!$E$8,AQ2747=AF!$E$8)),AR2747+AS2747,0)</f>
        <v>0</v>
      </c>
      <c r="AU2747" s="18" t="str">
        <f t="shared" si="934"/>
        <v/>
      </c>
      <c r="AV2747" s="54" t="str">
        <f t="shared" si="935"/>
        <v/>
      </c>
      <c r="AW2747" s="54" t="str">
        <f t="shared" si="936"/>
        <v/>
      </c>
      <c r="AX2747" s="18" t="str">
        <f t="shared" si="937"/>
        <v/>
      </c>
      <c r="AY2747" s="18" t="str">
        <f t="shared" si="938"/>
        <v/>
      </c>
      <c r="BA2747" s="18">
        <f>IF($E2747=AF!$D$6,IF($M2747="Concluída no prazo",2,IF($M2747="Concluída com atraso",1,0)),0)</f>
        <v>0</v>
      </c>
      <c r="BB2747" s="18">
        <f>IF($E2747=AF!$D$6,IF($M2747="Atrasada",2,IF($M2747="Concluída com atraso",1,0)),0)</f>
        <v>0</v>
      </c>
      <c r="BC2747" s="18">
        <v>2.741E-2</v>
      </c>
      <c r="BD2747" s="18">
        <f t="shared" si="945"/>
        <v>2.741E-2</v>
      </c>
      <c r="BE2747" s="18">
        <f t="shared" si="945"/>
        <v>2.741E-2</v>
      </c>
      <c r="BF2747" s="18" t="str">
        <f t="shared" si="939"/>
        <v/>
      </c>
      <c r="BN2747" s="18" t="str">
        <f t="shared" si="940"/>
        <v>s</v>
      </c>
    </row>
    <row r="2748" spans="3:66" ht="50.1" customHeight="1" thickTop="1" thickBot="1" x14ac:dyDescent="0.3">
      <c r="C2748" s="46"/>
      <c r="D2748" s="46"/>
      <c r="E2748" s="46"/>
      <c r="F2748" s="122"/>
      <c r="G2748" s="122"/>
      <c r="H2748" s="78" t="str">
        <f t="shared" si="941"/>
        <v/>
      </c>
      <c r="I2748" s="78" t="str">
        <f t="shared" si="942"/>
        <v/>
      </c>
      <c r="J2748" s="16"/>
      <c r="K2748" s="46" t="str">
        <f t="shared" si="943"/>
        <v/>
      </c>
      <c r="L2748" s="16"/>
      <c r="M2748" s="16"/>
      <c r="N2748" s="46"/>
      <c r="O2748" s="47" t="str">
        <f t="shared" si="946"/>
        <v/>
      </c>
      <c r="P2748" s="47"/>
      <c r="Q2748" s="48" t="str">
        <f>IFERROR(VLOOKUP(E2748,Funcionários!$C$8:$E$207,3,FALSE),"")</f>
        <v/>
      </c>
      <c r="R2748" s="47"/>
      <c r="S2748" s="49" t="str">
        <f t="shared" si="947"/>
        <v/>
      </c>
      <c r="T2748" s="49">
        <v>2.742E-2</v>
      </c>
      <c r="U2748" s="48" t="str">
        <f>IF(Funcionários!C2749=0,"",Funcionários!C2749)</f>
        <v/>
      </c>
      <c r="V2748" s="50">
        <f>IF(U2748="",0,IF(COUNTIFS($E$7:$E$3006,U2748,$I$7:$I$3006,'RC'!$E$6)=0,0,COUNTIFS($M$7:$M$3006,"Concluída no prazo",$E$7:$E$3006,U2748,$I$7:$I$3006,'RC'!$E$6)/COUNTIFS($E$7:$E$3006,U2748,$I$7:$I$3006,'RC'!$E$6)))</f>
        <v>0</v>
      </c>
      <c r="W2748" s="49">
        <f>SUMIFS($J$7:$J$3006,$E$7:$E$3006,U2748,$I$7:$I$3006,'RC'!$E$6)+SUMIFS($L$7:$L$3006,$E$7:$E$3006,U2748,$I$7:$I$3006,'RC'!$E$6)</f>
        <v>0</v>
      </c>
      <c r="X2748" s="48">
        <f>COUNTIFS($E$7:$E$3006,U2748,$I$7:$I$3006,'RC'!$E$6)</f>
        <v>0</v>
      </c>
      <c r="Y2748" s="48"/>
      <c r="Z2748" s="51" t="str">
        <f>IF(AQ2748='RC'!$E$6,AC2748*1000+AD2748,"")</f>
        <v/>
      </c>
      <c r="AA2748" s="51" t="str">
        <f>IF(AB2748="","",IF(AQ2748='RC'!$E$6,AC2748*1000-AD2748,""))</f>
        <v/>
      </c>
      <c r="AB2748" s="48" t="str">
        <f>IFERROR(VLOOKUP(E2748,Funcionários!$C$8:$E$207,3,FALSE),"")</f>
        <v/>
      </c>
      <c r="AC2748" s="50" t="str">
        <f>IF(AB2748="","",IF(COUNTIFS($AB$7:$AB$3006,AB2748,$AQ$7:$AQ$3006,'RC'!$E$6)=0,"",COUNTIFS($M$7:$M$3006,"Concluída no prazo",$AB$7:$AB$3006,AB2748,$AQ$7:$AQ$3006,'RC'!$E$6)/COUNTIFS($AB$7:$AB$3006,AB2748,$AQ$7:$AQ$3006,'RC'!$E$6)))</f>
        <v/>
      </c>
      <c r="AD2748" s="48">
        <f>SUMIF($AQ$7:$AQ$3006,'RC'!$E$6,$J$7:$J$3006)+SUMIF($AQ$7:$AQ$3006,'RC'!$E$6,$L$7:$L$3006)</f>
        <v>21</v>
      </c>
      <c r="AF2748" s="48">
        <v>2.2589999999991599E-2</v>
      </c>
      <c r="AG2748" s="48">
        <f>IF(OR(AQ2748="",AQ2748&lt;&gt;'RC'!$E$6,AB2748&lt;&gt;'RC'!$D$21),0,1)</f>
        <v>0</v>
      </c>
      <c r="AH2748" s="48">
        <f t="shared" si="944"/>
        <v>2.2589999999991599E-2</v>
      </c>
      <c r="AI2748" s="48" t="str">
        <f t="shared" si="926"/>
        <v/>
      </c>
      <c r="AJ2748" s="48" t="str">
        <f t="shared" si="927"/>
        <v/>
      </c>
      <c r="AK2748" s="52" t="str">
        <f t="shared" si="928"/>
        <v/>
      </c>
      <c r="AL2748" s="52" t="str">
        <f t="shared" si="929"/>
        <v/>
      </c>
      <c r="AM2748" s="48" t="str">
        <f t="shared" si="930"/>
        <v/>
      </c>
      <c r="AN2748" s="48" t="str">
        <f t="shared" si="931"/>
        <v/>
      </c>
      <c r="AP2748" s="18" t="str">
        <f t="shared" si="932"/>
        <v/>
      </c>
      <c r="AQ2748" s="18" t="str">
        <f t="shared" si="933"/>
        <v/>
      </c>
      <c r="AR2748" s="18">
        <v>2.2589999999999999E-2</v>
      </c>
      <c r="AS2748" s="18">
        <f>IF(AF!$D$27="Todos",1,IF(M2748=AF!$D$27,1,0))</f>
        <v>1</v>
      </c>
      <c r="AT2748" s="53">
        <f>IF(AND(E2748=AF!$D$6,OR(LT!M2748=AF!$D$27,AF!$D$27="Todos"),OR(AP2748=AF!$E$8,AQ2748=AF!$E$8)),AR2748+AS2748,0)</f>
        <v>0</v>
      </c>
      <c r="AU2748" s="18" t="str">
        <f t="shared" si="934"/>
        <v/>
      </c>
      <c r="AV2748" s="54" t="str">
        <f t="shared" si="935"/>
        <v/>
      </c>
      <c r="AW2748" s="54" t="str">
        <f t="shared" si="936"/>
        <v/>
      </c>
      <c r="AX2748" s="18" t="str">
        <f t="shared" si="937"/>
        <v/>
      </c>
      <c r="AY2748" s="18" t="str">
        <f t="shared" si="938"/>
        <v/>
      </c>
      <c r="BA2748" s="18">
        <f>IF($E2748=AF!$D$6,IF($M2748="Concluída no prazo",2,IF($M2748="Concluída com atraso",1,0)),0)</f>
        <v>0</v>
      </c>
      <c r="BB2748" s="18">
        <f>IF($E2748=AF!$D$6,IF($M2748="Atrasada",2,IF($M2748="Concluída com atraso",1,0)),0)</f>
        <v>0</v>
      </c>
      <c r="BC2748" s="18">
        <v>2.742E-2</v>
      </c>
      <c r="BD2748" s="18">
        <f t="shared" si="945"/>
        <v>2.742E-2</v>
      </c>
      <c r="BE2748" s="18">
        <f t="shared" si="945"/>
        <v>2.742E-2</v>
      </c>
      <c r="BF2748" s="18" t="str">
        <f t="shared" si="939"/>
        <v/>
      </c>
      <c r="BN2748" s="18" t="str">
        <f t="shared" si="940"/>
        <v>s</v>
      </c>
    </row>
    <row r="2749" spans="3:66" ht="50.1" customHeight="1" thickTop="1" thickBot="1" x14ac:dyDescent="0.3">
      <c r="C2749" s="46"/>
      <c r="D2749" s="46"/>
      <c r="E2749" s="46"/>
      <c r="F2749" s="122"/>
      <c r="G2749" s="122"/>
      <c r="H2749" s="78" t="str">
        <f t="shared" si="941"/>
        <v/>
      </c>
      <c r="I2749" s="78" t="str">
        <f t="shared" si="942"/>
        <v/>
      </c>
      <c r="J2749" s="16"/>
      <c r="K2749" s="46" t="str">
        <f t="shared" si="943"/>
        <v/>
      </c>
      <c r="L2749" s="16"/>
      <c r="M2749" s="16"/>
      <c r="N2749" s="46"/>
      <c r="O2749" s="47" t="str">
        <f t="shared" si="946"/>
        <v/>
      </c>
      <c r="P2749" s="47"/>
      <c r="Q2749" s="48" t="str">
        <f>IFERROR(VLOOKUP(E2749,Funcionários!$C$8:$E$207,3,FALSE),"")</f>
        <v/>
      </c>
      <c r="R2749" s="47"/>
      <c r="S2749" s="49" t="str">
        <f t="shared" si="947"/>
        <v/>
      </c>
      <c r="T2749" s="49">
        <v>2.743E-2</v>
      </c>
      <c r="U2749" s="48" t="str">
        <f>IF(Funcionários!C2750=0,"",Funcionários!C2750)</f>
        <v/>
      </c>
      <c r="V2749" s="50">
        <f>IF(U2749="",0,IF(COUNTIFS($E$7:$E$3006,U2749,$I$7:$I$3006,'RC'!$E$6)=0,0,COUNTIFS($M$7:$M$3006,"Concluída no prazo",$E$7:$E$3006,U2749,$I$7:$I$3006,'RC'!$E$6)/COUNTIFS($E$7:$E$3006,U2749,$I$7:$I$3006,'RC'!$E$6)))</f>
        <v>0</v>
      </c>
      <c r="W2749" s="49">
        <f>SUMIFS($J$7:$J$3006,$E$7:$E$3006,U2749,$I$7:$I$3006,'RC'!$E$6)+SUMIFS($L$7:$L$3006,$E$7:$E$3006,U2749,$I$7:$I$3006,'RC'!$E$6)</f>
        <v>0</v>
      </c>
      <c r="X2749" s="48">
        <f>COUNTIFS($E$7:$E$3006,U2749,$I$7:$I$3006,'RC'!$E$6)</f>
        <v>0</v>
      </c>
      <c r="Y2749" s="48"/>
      <c r="Z2749" s="51" t="str">
        <f>IF(AQ2749='RC'!$E$6,AC2749*1000+AD2749,"")</f>
        <v/>
      </c>
      <c r="AA2749" s="51" t="str">
        <f>IF(AB2749="","",IF(AQ2749='RC'!$E$6,AC2749*1000-AD2749,""))</f>
        <v/>
      </c>
      <c r="AB2749" s="48" t="str">
        <f>IFERROR(VLOOKUP(E2749,Funcionários!$C$8:$E$207,3,FALSE),"")</f>
        <v/>
      </c>
      <c r="AC2749" s="50" t="str">
        <f>IF(AB2749="","",IF(COUNTIFS($AB$7:$AB$3006,AB2749,$AQ$7:$AQ$3006,'RC'!$E$6)=0,"",COUNTIFS($M$7:$M$3006,"Concluída no prazo",$AB$7:$AB$3006,AB2749,$AQ$7:$AQ$3006,'RC'!$E$6)/COUNTIFS($AB$7:$AB$3006,AB2749,$AQ$7:$AQ$3006,'RC'!$E$6)))</f>
        <v/>
      </c>
      <c r="AD2749" s="48">
        <f>SUMIF($AQ$7:$AQ$3006,'RC'!$E$6,$J$7:$J$3006)+SUMIF($AQ$7:$AQ$3006,'RC'!$E$6,$L$7:$L$3006)</f>
        <v>21</v>
      </c>
      <c r="AF2749" s="48">
        <v>2.25799999999916E-2</v>
      </c>
      <c r="AG2749" s="48">
        <f>IF(OR(AQ2749="",AQ2749&lt;&gt;'RC'!$E$6,AB2749&lt;&gt;'RC'!$D$21),0,1)</f>
        <v>0</v>
      </c>
      <c r="AH2749" s="48">
        <f t="shared" si="944"/>
        <v>2.25799999999916E-2</v>
      </c>
      <c r="AI2749" s="48" t="str">
        <f t="shared" si="926"/>
        <v/>
      </c>
      <c r="AJ2749" s="48" t="str">
        <f t="shared" si="927"/>
        <v/>
      </c>
      <c r="AK2749" s="52" t="str">
        <f t="shared" si="928"/>
        <v/>
      </c>
      <c r="AL2749" s="52" t="str">
        <f t="shared" si="929"/>
        <v/>
      </c>
      <c r="AM2749" s="48" t="str">
        <f t="shared" si="930"/>
        <v/>
      </c>
      <c r="AN2749" s="48" t="str">
        <f t="shared" si="931"/>
        <v/>
      </c>
      <c r="AP2749" s="18" t="str">
        <f t="shared" si="932"/>
        <v/>
      </c>
      <c r="AQ2749" s="18" t="str">
        <f t="shared" si="933"/>
        <v/>
      </c>
      <c r="AR2749" s="18">
        <v>2.2579999999999999E-2</v>
      </c>
      <c r="AS2749" s="18">
        <f>IF(AF!$D$27="Todos",1,IF(M2749=AF!$D$27,1,0))</f>
        <v>1</v>
      </c>
      <c r="AT2749" s="53">
        <f>IF(AND(E2749=AF!$D$6,OR(LT!M2749=AF!$D$27,AF!$D$27="Todos"),OR(AP2749=AF!$E$8,AQ2749=AF!$E$8)),AR2749+AS2749,0)</f>
        <v>0</v>
      </c>
      <c r="AU2749" s="18" t="str">
        <f t="shared" si="934"/>
        <v/>
      </c>
      <c r="AV2749" s="54" t="str">
        <f t="shared" si="935"/>
        <v/>
      </c>
      <c r="AW2749" s="54" t="str">
        <f t="shared" si="936"/>
        <v/>
      </c>
      <c r="AX2749" s="18" t="str">
        <f t="shared" si="937"/>
        <v/>
      </c>
      <c r="AY2749" s="18" t="str">
        <f t="shared" si="938"/>
        <v/>
      </c>
      <c r="BA2749" s="18">
        <f>IF($E2749=AF!$D$6,IF($M2749="Concluída no prazo",2,IF($M2749="Concluída com atraso",1,0)),0)</f>
        <v>0</v>
      </c>
      <c r="BB2749" s="18">
        <f>IF($E2749=AF!$D$6,IF($M2749="Atrasada",2,IF($M2749="Concluída com atraso",1,0)),0)</f>
        <v>0</v>
      </c>
      <c r="BC2749" s="18">
        <v>2.743E-2</v>
      </c>
      <c r="BD2749" s="18">
        <f t="shared" si="945"/>
        <v>2.743E-2</v>
      </c>
      <c r="BE2749" s="18">
        <f t="shared" si="945"/>
        <v>2.743E-2</v>
      </c>
      <c r="BF2749" s="18" t="str">
        <f t="shared" si="939"/>
        <v/>
      </c>
      <c r="BN2749" s="18" t="str">
        <f t="shared" si="940"/>
        <v>s</v>
      </c>
    </row>
    <row r="2750" spans="3:66" ht="50.1" customHeight="1" thickTop="1" thickBot="1" x14ac:dyDescent="0.3">
      <c r="C2750" s="46"/>
      <c r="D2750" s="46"/>
      <c r="E2750" s="46"/>
      <c r="F2750" s="122"/>
      <c r="G2750" s="122"/>
      <c r="H2750" s="78" t="str">
        <f t="shared" si="941"/>
        <v/>
      </c>
      <c r="I2750" s="78" t="str">
        <f t="shared" si="942"/>
        <v/>
      </c>
      <c r="J2750" s="16"/>
      <c r="K2750" s="46" t="str">
        <f t="shared" si="943"/>
        <v/>
      </c>
      <c r="L2750" s="16"/>
      <c r="M2750" s="16"/>
      <c r="N2750" s="46"/>
      <c r="O2750" s="47" t="str">
        <f t="shared" si="946"/>
        <v/>
      </c>
      <c r="P2750" s="47"/>
      <c r="Q2750" s="48" t="str">
        <f>IFERROR(VLOOKUP(E2750,Funcionários!$C$8:$E$207,3,FALSE),"")</f>
        <v/>
      </c>
      <c r="R2750" s="47"/>
      <c r="S2750" s="49" t="str">
        <f t="shared" si="947"/>
        <v/>
      </c>
      <c r="T2750" s="49">
        <v>2.7439999999999999E-2</v>
      </c>
      <c r="U2750" s="48" t="str">
        <f>IF(Funcionários!C2751=0,"",Funcionários!C2751)</f>
        <v/>
      </c>
      <c r="V2750" s="50">
        <f>IF(U2750="",0,IF(COUNTIFS($E$7:$E$3006,U2750,$I$7:$I$3006,'RC'!$E$6)=0,0,COUNTIFS($M$7:$M$3006,"Concluída no prazo",$E$7:$E$3006,U2750,$I$7:$I$3006,'RC'!$E$6)/COUNTIFS($E$7:$E$3006,U2750,$I$7:$I$3006,'RC'!$E$6)))</f>
        <v>0</v>
      </c>
      <c r="W2750" s="49">
        <f>SUMIFS($J$7:$J$3006,$E$7:$E$3006,U2750,$I$7:$I$3006,'RC'!$E$6)+SUMIFS($L$7:$L$3006,$E$7:$E$3006,U2750,$I$7:$I$3006,'RC'!$E$6)</f>
        <v>0</v>
      </c>
      <c r="X2750" s="48">
        <f>COUNTIFS($E$7:$E$3006,U2750,$I$7:$I$3006,'RC'!$E$6)</f>
        <v>0</v>
      </c>
      <c r="Y2750" s="48"/>
      <c r="Z2750" s="51" t="str">
        <f>IF(AQ2750='RC'!$E$6,AC2750*1000+AD2750,"")</f>
        <v/>
      </c>
      <c r="AA2750" s="51" t="str">
        <f>IF(AB2750="","",IF(AQ2750='RC'!$E$6,AC2750*1000-AD2750,""))</f>
        <v/>
      </c>
      <c r="AB2750" s="48" t="str">
        <f>IFERROR(VLOOKUP(E2750,Funcionários!$C$8:$E$207,3,FALSE),"")</f>
        <v/>
      </c>
      <c r="AC2750" s="50" t="str">
        <f>IF(AB2750="","",IF(COUNTIFS($AB$7:$AB$3006,AB2750,$AQ$7:$AQ$3006,'RC'!$E$6)=0,"",COUNTIFS($M$7:$M$3006,"Concluída no prazo",$AB$7:$AB$3006,AB2750,$AQ$7:$AQ$3006,'RC'!$E$6)/COUNTIFS($AB$7:$AB$3006,AB2750,$AQ$7:$AQ$3006,'RC'!$E$6)))</f>
        <v/>
      </c>
      <c r="AD2750" s="48">
        <f>SUMIF($AQ$7:$AQ$3006,'RC'!$E$6,$J$7:$J$3006)+SUMIF($AQ$7:$AQ$3006,'RC'!$E$6,$L$7:$L$3006)</f>
        <v>21</v>
      </c>
      <c r="AF2750" s="48">
        <v>2.25699999999916E-2</v>
      </c>
      <c r="AG2750" s="48">
        <f>IF(OR(AQ2750="",AQ2750&lt;&gt;'RC'!$E$6,AB2750&lt;&gt;'RC'!$D$21),0,1)</f>
        <v>0</v>
      </c>
      <c r="AH2750" s="48">
        <f t="shared" si="944"/>
        <v>2.25699999999916E-2</v>
      </c>
      <c r="AI2750" s="48" t="str">
        <f t="shared" si="926"/>
        <v/>
      </c>
      <c r="AJ2750" s="48" t="str">
        <f t="shared" si="927"/>
        <v/>
      </c>
      <c r="AK2750" s="52" t="str">
        <f t="shared" si="928"/>
        <v/>
      </c>
      <c r="AL2750" s="52" t="str">
        <f t="shared" si="929"/>
        <v/>
      </c>
      <c r="AM2750" s="48" t="str">
        <f t="shared" si="930"/>
        <v/>
      </c>
      <c r="AN2750" s="48" t="str">
        <f t="shared" si="931"/>
        <v/>
      </c>
      <c r="AP2750" s="18" t="str">
        <f t="shared" si="932"/>
        <v/>
      </c>
      <c r="AQ2750" s="18" t="str">
        <f t="shared" si="933"/>
        <v/>
      </c>
      <c r="AR2750" s="18">
        <v>2.257E-2</v>
      </c>
      <c r="AS2750" s="18">
        <f>IF(AF!$D$27="Todos",1,IF(M2750=AF!$D$27,1,0))</f>
        <v>1</v>
      </c>
      <c r="AT2750" s="53">
        <f>IF(AND(E2750=AF!$D$6,OR(LT!M2750=AF!$D$27,AF!$D$27="Todos"),OR(AP2750=AF!$E$8,AQ2750=AF!$E$8)),AR2750+AS2750,0)</f>
        <v>0</v>
      </c>
      <c r="AU2750" s="18" t="str">
        <f t="shared" si="934"/>
        <v/>
      </c>
      <c r="AV2750" s="54" t="str">
        <f t="shared" si="935"/>
        <v/>
      </c>
      <c r="AW2750" s="54" t="str">
        <f t="shared" si="936"/>
        <v/>
      </c>
      <c r="AX2750" s="18" t="str">
        <f t="shared" si="937"/>
        <v/>
      </c>
      <c r="AY2750" s="18" t="str">
        <f t="shared" si="938"/>
        <v/>
      </c>
      <c r="BA2750" s="18">
        <f>IF($E2750=AF!$D$6,IF($M2750="Concluída no prazo",2,IF($M2750="Concluída com atraso",1,0)),0)</f>
        <v>0</v>
      </c>
      <c r="BB2750" s="18">
        <f>IF($E2750=AF!$D$6,IF($M2750="Atrasada",2,IF($M2750="Concluída com atraso",1,0)),0)</f>
        <v>0</v>
      </c>
      <c r="BC2750" s="18">
        <v>2.7439999999999999E-2</v>
      </c>
      <c r="BD2750" s="18">
        <f t="shared" si="945"/>
        <v>2.7439999999999999E-2</v>
      </c>
      <c r="BE2750" s="18">
        <f t="shared" si="945"/>
        <v>2.7439999999999999E-2</v>
      </c>
      <c r="BF2750" s="18" t="str">
        <f t="shared" si="939"/>
        <v/>
      </c>
      <c r="BN2750" s="18" t="str">
        <f t="shared" si="940"/>
        <v>s</v>
      </c>
    </row>
    <row r="2751" spans="3:66" ht="50.1" customHeight="1" thickTop="1" thickBot="1" x14ac:dyDescent="0.3">
      <c r="C2751" s="46"/>
      <c r="D2751" s="46"/>
      <c r="E2751" s="46"/>
      <c r="F2751" s="122"/>
      <c r="G2751" s="122"/>
      <c r="H2751" s="78" t="str">
        <f t="shared" si="941"/>
        <v/>
      </c>
      <c r="I2751" s="78" t="str">
        <f t="shared" si="942"/>
        <v/>
      </c>
      <c r="J2751" s="16"/>
      <c r="K2751" s="46" t="str">
        <f t="shared" si="943"/>
        <v/>
      </c>
      <c r="L2751" s="16"/>
      <c r="M2751" s="16"/>
      <c r="N2751" s="46"/>
      <c r="O2751" s="47" t="str">
        <f t="shared" si="946"/>
        <v/>
      </c>
      <c r="P2751" s="47"/>
      <c r="Q2751" s="48" t="str">
        <f>IFERROR(VLOOKUP(E2751,Funcionários!$C$8:$E$207,3,FALSE),"")</f>
        <v/>
      </c>
      <c r="R2751" s="47"/>
      <c r="S2751" s="49" t="str">
        <f t="shared" si="947"/>
        <v/>
      </c>
      <c r="T2751" s="49">
        <v>2.7449999999999999E-2</v>
      </c>
      <c r="U2751" s="48" t="str">
        <f>IF(Funcionários!C2752=0,"",Funcionários!C2752)</f>
        <v/>
      </c>
      <c r="V2751" s="50">
        <f>IF(U2751="",0,IF(COUNTIFS($E$7:$E$3006,U2751,$I$7:$I$3006,'RC'!$E$6)=0,0,COUNTIFS($M$7:$M$3006,"Concluída no prazo",$E$7:$E$3006,U2751,$I$7:$I$3006,'RC'!$E$6)/COUNTIFS($E$7:$E$3006,U2751,$I$7:$I$3006,'RC'!$E$6)))</f>
        <v>0</v>
      </c>
      <c r="W2751" s="49">
        <f>SUMIFS($J$7:$J$3006,$E$7:$E$3006,U2751,$I$7:$I$3006,'RC'!$E$6)+SUMIFS($L$7:$L$3006,$E$7:$E$3006,U2751,$I$7:$I$3006,'RC'!$E$6)</f>
        <v>0</v>
      </c>
      <c r="X2751" s="48">
        <f>COUNTIFS($E$7:$E$3006,U2751,$I$7:$I$3006,'RC'!$E$6)</f>
        <v>0</v>
      </c>
      <c r="Y2751" s="48"/>
      <c r="Z2751" s="51" t="str">
        <f>IF(AQ2751='RC'!$E$6,AC2751*1000+AD2751,"")</f>
        <v/>
      </c>
      <c r="AA2751" s="51" t="str">
        <f>IF(AB2751="","",IF(AQ2751='RC'!$E$6,AC2751*1000-AD2751,""))</f>
        <v/>
      </c>
      <c r="AB2751" s="48" t="str">
        <f>IFERROR(VLOOKUP(E2751,Funcionários!$C$8:$E$207,3,FALSE),"")</f>
        <v/>
      </c>
      <c r="AC2751" s="50" t="str">
        <f>IF(AB2751="","",IF(COUNTIFS($AB$7:$AB$3006,AB2751,$AQ$7:$AQ$3006,'RC'!$E$6)=0,"",COUNTIFS($M$7:$M$3006,"Concluída no prazo",$AB$7:$AB$3006,AB2751,$AQ$7:$AQ$3006,'RC'!$E$6)/COUNTIFS($AB$7:$AB$3006,AB2751,$AQ$7:$AQ$3006,'RC'!$E$6)))</f>
        <v/>
      </c>
      <c r="AD2751" s="48">
        <f>SUMIF($AQ$7:$AQ$3006,'RC'!$E$6,$J$7:$J$3006)+SUMIF($AQ$7:$AQ$3006,'RC'!$E$6,$L$7:$L$3006)</f>
        <v>21</v>
      </c>
      <c r="AF2751" s="48">
        <v>2.2559999999991601E-2</v>
      </c>
      <c r="AG2751" s="48">
        <f>IF(OR(AQ2751="",AQ2751&lt;&gt;'RC'!$E$6,AB2751&lt;&gt;'RC'!$D$21),0,1)</f>
        <v>0</v>
      </c>
      <c r="AH2751" s="48">
        <f t="shared" si="944"/>
        <v>2.2559999999991601E-2</v>
      </c>
      <c r="AI2751" s="48" t="str">
        <f t="shared" si="926"/>
        <v/>
      </c>
      <c r="AJ2751" s="48" t="str">
        <f t="shared" si="927"/>
        <v/>
      </c>
      <c r="AK2751" s="52" t="str">
        <f t="shared" si="928"/>
        <v/>
      </c>
      <c r="AL2751" s="52" t="str">
        <f t="shared" si="929"/>
        <v/>
      </c>
      <c r="AM2751" s="48" t="str">
        <f t="shared" si="930"/>
        <v/>
      </c>
      <c r="AN2751" s="48" t="str">
        <f t="shared" si="931"/>
        <v/>
      </c>
      <c r="AP2751" s="18" t="str">
        <f t="shared" si="932"/>
        <v/>
      </c>
      <c r="AQ2751" s="18" t="str">
        <f t="shared" si="933"/>
        <v/>
      </c>
      <c r="AR2751" s="18">
        <v>2.256E-2</v>
      </c>
      <c r="AS2751" s="18">
        <f>IF(AF!$D$27="Todos",1,IF(M2751=AF!$D$27,1,0))</f>
        <v>1</v>
      </c>
      <c r="AT2751" s="53">
        <f>IF(AND(E2751=AF!$D$6,OR(LT!M2751=AF!$D$27,AF!$D$27="Todos"),OR(AP2751=AF!$E$8,AQ2751=AF!$E$8)),AR2751+AS2751,0)</f>
        <v>0</v>
      </c>
      <c r="AU2751" s="18" t="str">
        <f t="shared" si="934"/>
        <v/>
      </c>
      <c r="AV2751" s="54" t="str">
        <f t="shared" si="935"/>
        <v/>
      </c>
      <c r="AW2751" s="54" t="str">
        <f t="shared" si="936"/>
        <v/>
      </c>
      <c r="AX2751" s="18" t="str">
        <f t="shared" si="937"/>
        <v/>
      </c>
      <c r="AY2751" s="18" t="str">
        <f t="shared" si="938"/>
        <v/>
      </c>
      <c r="BA2751" s="18">
        <f>IF($E2751=AF!$D$6,IF($M2751="Concluída no prazo",2,IF($M2751="Concluída com atraso",1,0)),0)</f>
        <v>0</v>
      </c>
      <c r="BB2751" s="18">
        <f>IF($E2751=AF!$D$6,IF($M2751="Atrasada",2,IF($M2751="Concluída com atraso",1,0)),0)</f>
        <v>0</v>
      </c>
      <c r="BC2751" s="18">
        <v>2.7449999999999999E-2</v>
      </c>
      <c r="BD2751" s="18">
        <f t="shared" si="945"/>
        <v>2.7449999999999999E-2</v>
      </c>
      <c r="BE2751" s="18">
        <f t="shared" si="945"/>
        <v>2.7449999999999999E-2</v>
      </c>
      <c r="BF2751" s="18" t="str">
        <f t="shared" si="939"/>
        <v/>
      </c>
      <c r="BN2751" s="18" t="str">
        <f t="shared" si="940"/>
        <v>s</v>
      </c>
    </row>
    <row r="2752" spans="3:66" ht="50.1" customHeight="1" thickTop="1" thickBot="1" x14ac:dyDescent="0.3">
      <c r="C2752" s="46"/>
      <c r="D2752" s="46"/>
      <c r="E2752" s="46"/>
      <c r="F2752" s="122"/>
      <c r="G2752" s="122"/>
      <c r="H2752" s="78" t="str">
        <f t="shared" si="941"/>
        <v/>
      </c>
      <c r="I2752" s="78" t="str">
        <f t="shared" si="942"/>
        <v/>
      </c>
      <c r="J2752" s="16"/>
      <c r="K2752" s="46" t="str">
        <f t="shared" si="943"/>
        <v/>
      </c>
      <c r="L2752" s="16"/>
      <c r="M2752" s="16"/>
      <c r="N2752" s="46"/>
      <c r="O2752" s="47" t="str">
        <f t="shared" si="946"/>
        <v/>
      </c>
      <c r="P2752" s="47"/>
      <c r="Q2752" s="48" t="str">
        <f>IFERROR(VLOOKUP(E2752,Funcionários!$C$8:$E$207,3,FALSE),"")</f>
        <v/>
      </c>
      <c r="R2752" s="47"/>
      <c r="S2752" s="49" t="str">
        <f t="shared" si="947"/>
        <v/>
      </c>
      <c r="T2752" s="49">
        <v>2.7459999999999998E-2</v>
      </c>
      <c r="U2752" s="48" t="str">
        <f>IF(Funcionários!C2753=0,"",Funcionários!C2753)</f>
        <v/>
      </c>
      <c r="V2752" s="50">
        <f>IF(U2752="",0,IF(COUNTIFS($E$7:$E$3006,U2752,$I$7:$I$3006,'RC'!$E$6)=0,0,COUNTIFS($M$7:$M$3006,"Concluída no prazo",$E$7:$E$3006,U2752,$I$7:$I$3006,'RC'!$E$6)/COUNTIFS($E$7:$E$3006,U2752,$I$7:$I$3006,'RC'!$E$6)))</f>
        <v>0</v>
      </c>
      <c r="W2752" s="49">
        <f>SUMIFS($J$7:$J$3006,$E$7:$E$3006,U2752,$I$7:$I$3006,'RC'!$E$6)+SUMIFS($L$7:$L$3006,$E$7:$E$3006,U2752,$I$7:$I$3006,'RC'!$E$6)</f>
        <v>0</v>
      </c>
      <c r="X2752" s="48">
        <f>COUNTIFS($E$7:$E$3006,U2752,$I$7:$I$3006,'RC'!$E$6)</f>
        <v>0</v>
      </c>
      <c r="Y2752" s="48"/>
      <c r="Z2752" s="51" t="str">
        <f>IF(AQ2752='RC'!$E$6,AC2752*1000+AD2752,"")</f>
        <v/>
      </c>
      <c r="AA2752" s="51" t="str">
        <f>IF(AB2752="","",IF(AQ2752='RC'!$E$6,AC2752*1000-AD2752,""))</f>
        <v/>
      </c>
      <c r="AB2752" s="48" t="str">
        <f>IFERROR(VLOOKUP(E2752,Funcionários!$C$8:$E$207,3,FALSE),"")</f>
        <v/>
      </c>
      <c r="AC2752" s="50" t="str">
        <f>IF(AB2752="","",IF(COUNTIFS($AB$7:$AB$3006,AB2752,$AQ$7:$AQ$3006,'RC'!$E$6)=0,"",COUNTIFS($M$7:$M$3006,"Concluída no prazo",$AB$7:$AB$3006,AB2752,$AQ$7:$AQ$3006,'RC'!$E$6)/COUNTIFS($AB$7:$AB$3006,AB2752,$AQ$7:$AQ$3006,'RC'!$E$6)))</f>
        <v/>
      </c>
      <c r="AD2752" s="48">
        <f>SUMIF($AQ$7:$AQ$3006,'RC'!$E$6,$J$7:$J$3006)+SUMIF($AQ$7:$AQ$3006,'RC'!$E$6,$L$7:$L$3006)</f>
        <v>21</v>
      </c>
      <c r="AF2752" s="48">
        <v>2.2549999999991601E-2</v>
      </c>
      <c r="AG2752" s="48">
        <f>IF(OR(AQ2752="",AQ2752&lt;&gt;'RC'!$E$6,AB2752&lt;&gt;'RC'!$D$21),0,1)</f>
        <v>0</v>
      </c>
      <c r="AH2752" s="48">
        <f t="shared" si="944"/>
        <v>2.2549999999991601E-2</v>
      </c>
      <c r="AI2752" s="48" t="str">
        <f t="shared" si="926"/>
        <v/>
      </c>
      <c r="AJ2752" s="48" t="str">
        <f t="shared" si="927"/>
        <v/>
      </c>
      <c r="AK2752" s="52" t="str">
        <f t="shared" si="928"/>
        <v/>
      </c>
      <c r="AL2752" s="52" t="str">
        <f t="shared" si="929"/>
        <v/>
      </c>
      <c r="AM2752" s="48" t="str">
        <f t="shared" si="930"/>
        <v/>
      </c>
      <c r="AN2752" s="48" t="str">
        <f t="shared" si="931"/>
        <v/>
      </c>
      <c r="AP2752" s="18" t="str">
        <f t="shared" si="932"/>
        <v/>
      </c>
      <c r="AQ2752" s="18" t="str">
        <f t="shared" si="933"/>
        <v/>
      </c>
      <c r="AR2752" s="18">
        <v>2.2550000000000001E-2</v>
      </c>
      <c r="AS2752" s="18">
        <f>IF(AF!$D$27="Todos",1,IF(M2752=AF!$D$27,1,0))</f>
        <v>1</v>
      </c>
      <c r="AT2752" s="53">
        <f>IF(AND(E2752=AF!$D$6,OR(LT!M2752=AF!$D$27,AF!$D$27="Todos"),OR(AP2752=AF!$E$8,AQ2752=AF!$E$8)),AR2752+AS2752,0)</f>
        <v>0</v>
      </c>
      <c r="AU2752" s="18" t="str">
        <f t="shared" si="934"/>
        <v/>
      </c>
      <c r="AV2752" s="54" t="str">
        <f t="shared" si="935"/>
        <v/>
      </c>
      <c r="AW2752" s="54" t="str">
        <f t="shared" si="936"/>
        <v/>
      </c>
      <c r="AX2752" s="18" t="str">
        <f t="shared" si="937"/>
        <v/>
      </c>
      <c r="AY2752" s="18" t="str">
        <f t="shared" si="938"/>
        <v/>
      </c>
      <c r="BA2752" s="18">
        <f>IF($E2752=AF!$D$6,IF($M2752="Concluída no prazo",2,IF($M2752="Concluída com atraso",1,0)),0)</f>
        <v>0</v>
      </c>
      <c r="BB2752" s="18">
        <f>IF($E2752=AF!$D$6,IF($M2752="Atrasada",2,IF($M2752="Concluída com atraso",1,0)),0)</f>
        <v>0</v>
      </c>
      <c r="BC2752" s="18">
        <v>2.7459999999999998E-2</v>
      </c>
      <c r="BD2752" s="18">
        <f t="shared" si="945"/>
        <v>2.7459999999999998E-2</v>
      </c>
      <c r="BE2752" s="18">
        <f t="shared" si="945"/>
        <v>2.7459999999999998E-2</v>
      </c>
      <c r="BF2752" s="18" t="str">
        <f t="shared" si="939"/>
        <v/>
      </c>
      <c r="BN2752" s="18" t="str">
        <f t="shared" si="940"/>
        <v>s</v>
      </c>
    </row>
    <row r="2753" spans="3:66" ht="50.1" customHeight="1" thickTop="1" thickBot="1" x14ac:dyDescent="0.3">
      <c r="C2753" s="46"/>
      <c r="D2753" s="46"/>
      <c r="E2753" s="46"/>
      <c r="F2753" s="122"/>
      <c r="G2753" s="122"/>
      <c r="H2753" s="78" t="str">
        <f t="shared" si="941"/>
        <v/>
      </c>
      <c r="I2753" s="78" t="str">
        <f t="shared" si="942"/>
        <v/>
      </c>
      <c r="J2753" s="16"/>
      <c r="K2753" s="46" t="str">
        <f t="shared" si="943"/>
        <v/>
      </c>
      <c r="L2753" s="16"/>
      <c r="M2753" s="16"/>
      <c r="N2753" s="46"/>
      <c r="O2753" s="47" t="str">
        <f t="shared" si="946"/>
        <v/>
      </c>
      <c r="P2753" s="47"/>
      <c r="Q2753" s="48" t="str">
        <f>IFERROR(VLOOKUP(E2753,Funcionários!$C$8:$E$207,3,FALSE),"")</f>
        <v/>
      </c>
      <c r="R2753" s="47"/>
      <c r="S2753" s="49" t="str">
        <f t="shared" si="947"/>
        <v/>
      </c>
      <c r="T2753" s="49">
        <v>2.7470000000000001E-2</v>
      </c>
      <c r="U2753" s="48" t="str">
        <f>IF(Funcionários!C2754=0,"",Funcionários!C2754)</f>
        <v/>
      </c>
      <c r="V2753" s="50">
        <f>IF(U2753="",0,IF(COUNTIFS($E$7:$E$3006,U2753,$I$7:$I$3006,'RC'!$E$6)=0,0,COUNTIFS($M$7:$M$3006,"Concluída no prazo",$E$7:$E$3006,U2753,$I$7:$I$3006,'RC'!$E$6)/COUNTIFS($E$7:$E$3006,U2753,$I$7:$I$3006,'RC'!$E$6)))</f>
        <v>0</v>
      </c>
      <c r="W2753" s="49">
        <f>SUMIFS($J$7:$J$3006,$E$7:$E$3006,U2753,$I$7:$I$3006,'RC'!$E$6)+SUMIFS($L$7:$L$3006,$E$7:$E$3006,U2753,$I$7:$I$3006,'RC'!$E$6)</f>
        <v>0</v>
      </c>
      <c r="X2753" s="48">
        <f>COUNTIFS($E$7:$E$3006,U2753,$I$7:$I$3006,'RC'!$E$6)</f>
        <v>0</v>
      </c>
      <c r="Y2753" s="48"/>
      <c r="Z2753" s="51" t="str">
        <f>IF(AQ2753='RC'!$E$6,AC2753*1000+AD2753,"")</f>
        <v/>
      </c>
      <c r="AA2753" s="51" t="str">
        <f>IF(AB2753="","",IF(AQ2753='RC'!$E$6,AC2753*1000-AD2753,""))</f>
        <v/>
      </c>
      <c r="AB2753" s="48" t="str">
        <f>IFERROR(VLOOKUP(E2753,Funcionários!$C$8:$E$207,3,FALSE),"")</f>
        <v/>
      </c>
      <c r="AC2753" s="50" t="str">
        <f>IF(AB2753="","",IF(COUNTIFS($AB$7:$AB$3006,AB2753,$AQ$7:$AQ$3006,'RC'!$E$6)=0,"",COUNTIFS($M$7:$M$3006,"Concluída no prazo",$AB$7:$AB$3006,AB2753,$AQ$7:$AQ$3006,'RC'!$E$6)/COUNTIFS($AB$7:$AB$3006,AB2753,$AQ$7:$AQ$3006,'RC'!$E$6)))</f>
        <v/>
      </c>
      <c r="AD2753" s="48">
        <f>SUMIF($AQ$7:$AQ$3006,'RC'!$E$6,$J$7:$J$3006)+SUMIF($AQ$7:$AQ$3006,'RC'!$E$6,$L$7:$L$3006)</f>
        <v>21</v>
      </c>
      <c r="AF2753" s="48">
        <v>2.2539999999991601E-2</v>
      </c>
      <c r="AG2753" s="48">
        <f>IF(OR(AQ2753="",AQ2753&lt;&gt;'RC'!$E$6,AB2753&lt;&gt;'RC'!$D$21),0,1)</f>
        <v>0</v>
      </c>
      <c r="AH2753" s="48">
        <f t="shared" si="944"/>
        <v>2.2539999999991601E-2</v>
      </c>
      <c r="AI2753" s="48" t="str">
        <f t="shared" si="926"/>
        <v/>
      </c>
      <c r="AJ2753" s="48" t="str">
        <f t="shared" si="927"/>
        <v/>
      </c>
      <c r="AK2753" s="52" t="str">
        <f t="shared" si="928"/>
        <v/>
      </c>
      <c r="AL2753" s="52" t="str">
        <f t="shared" si="929"/>
        <v/>
      </c>
      <c r="AM2753" s="48" t="str">
        <f t="shared" si="930"/>
        <v/>
      </c>
      <c r="AN2753" s="48" t="str">
        <f t="shared" si="931"/>
        <v/>
      </c>
      <c r="AP2753" s="18" t="str">
        <f t="shared" si="932"/>
        <v/>
      </c>
      <c r="AQ2753" s="18" t="str">
        <f t="shared" si="933"/>
        <v/>
      </c>
      <c r="AR2753" s="18">
        <v>2.2540000000000001E-2</v>
      </c>
      <c r="AS2753" s="18">
        <f>IF(AF!$D$27="Todos",1,IF(M2753=AF!$D$27,1,0))</f>
        <v>1</v>
      </c>
      <c r="AT2753" s="53">
        <f>IF(AND(E2753=AF!$D$6,OR(LT!M2753=AF!$D$27,AF!$D$27="Todos"),OR(AP2753=AF!$E$8,AQ2753=AF!$E$8)),AR2753+AS2753,0)</f>
        <v>0</v>
      </c>
      <c r="AU2753" s="18" t="str">
        <f t="shared" si="934"/>
        <v/>
      </c>
      <c r="AV2753" s="54" t="str">
        <f t="shared" si="935"/>
        <v/>
      </c>
      <c r="AW2753" s="54" t="str">
        <f t="shared" si="936"/>
        <v/>
      </c>
      <c r="AX2753" s="18" t="str">
        <f t="shared" si="937"/>
        <v/>
      </c>
      <c r="AY2753" s="18" t="str">
        <f t="shared" si="938"/>
        <v/>
      </c>
      <c r="BA2753" s="18">
        <f>IF($E2753=AF!$D$6,IF($M2753="Concluída no prazo",2,IF($M2753="Concluída com atraso",1,0)),0)</f>
        <v>0</v>
      </c>
      <c r="BB2753" s="18">
        <f>IF($E2753=AF!$D$6,IF($M2753="Atrasada",2,IF($M2753="Concluída com atraso",1,0)),0)</f>
        <v>0</v>
      </c>
      <c r="BC2753" s="18">
        <v>2.7470000000000001E-2</v>
      </c>
      <c r="BD2753" s="18">
        <f t="shared" si="945"/>
        <v>2.7470000000000001E-2</v>
      </c>
      <c r="BE2753" s="18">
        <f t="shared" si="945"/>
        <v>2.7470000000000001E-2</v>
      </c>
      <c r="BF2753" s="18" t="str">
        <f t="shared" si="939"/>
        <v/>
      </c>
      <c r="BN2753" s="18" t="str">
        <f t="shared" si="940"/>
        <v>s</v>
      </c>
    </row>
    <row r="2754" spans="3:66" ht="50.1" customHeight="1" thickTop="1" thickBot="1" x14ac:dyDescent="0.3">
      <c r="C2754" s="46"/>
      <c r="D2754" s="46"/>
      <c r="E2754" s="46"/>
      <c r="F2754" s="122"/>
      <c r="G2754" s="122"/>
      <c r="H2754" s="78" t="str">
        <f t="shared" si="941"/>
        <v/>
      </c>
      <c r="I2754" s="78" t="str">
        <f t="shared" si="942"/>
        <v/>
      </c>
      <c r="J2754" s="16"/>
      <c r="K2754" s="46" t="str">
        <f t="shared" si="943"/>
        <v/>
      </c>
      <c r="L2754" s="16"/>
      <c r="M2754" s="16"/>
      <c r="N2754" s="46"/>
      <c r="O2754" s="47" t="str">
        <f t="shared" si="946"/>
        <v/>
      </c>
      <c r="P2754" s="47"/>
      <c r="Q2754" s="48" t="str">
        <f>IFERROR(VLOOKUP(E2754,Funcionários!$C$8:$E$207,3,FALSE),"")</f>
        <v/>
      </c>
      <c r="R2754" s="47"/>
      <c r="S2754" s="49" t="str">
        <f t="shared" si="947"/>
        <v/>
      </c>
      <c r="T2754" s="49">
        <v>2.7480000000000001E-2</v>
      </c>
      <c r="U2754" s="48" t="str">
        <f>IF(Funcionários!C2755=0,"",Funcionários!C2755)</f>
        <v/>
      </c>
      <c r="V2754" s="50">
        <f>IF(U2754="",0,IF(COUNTIFS($E$7:$E$3006,U2754,$I$7:$I$3006,'RC'!$E$6)=0,0,COUNTIFS($M$7:$M$3006,"Concluída no prazo",$E$7:$E$3006,U2754,$I$7:$I$3006,'RC'!$E$6)/COUNTIFS($E$7:$E$3006,U2754,$I$7:$I$3006,'RC'!$E$6)))</f>
        <v>0</v>
      </c>
      <c r="W2754" s="49">
        <f>SUMIFS($J$7:$J$3006,$E$7:$E$3006,U2754,$I$7:$I$3006,'RC'!$E$6)+SUMIFS($L$7:$L$3006,$E$7:$E$3006,U2754,$I$7:$I$3006,'RC'!$E$6)</f>
        <v>0</v>
      </c>
      <c r="X2754" s="48">
        <f>COUNTIFS($E$7:$E$3006,U2754,$I$7:$I$3006,'RC'!$E$6)</f>
        <v>0</v>
      </c>
      <c r="Y2754" s="48"/>
      <c r="Z2754" s="51" t="str">
        <f>IF(AQ2754='RC'!$E$6,AC2754*1000+AD2754,"")</f>
        <v/>
      </c>
      <c r="AA2754" s="51" t="str">
        <f>IF(AB2754="","",IF(AQ2754='RC'!$E$6,AC2754*1000-AD2754,""))</f>
        <v/>
      </c>
      <c r="AB2754" s="48" t="str">
        <f>IFERROR(VLOOKUP(E2754,Funcionários!$C$8:$E$207,3,FALSE),"")</f>
        <v/>
      </c>
      <c r="AC2754" s="50" t="str">
        <f>IF(AB2754="","",IF(COUNTIFS($AB$7:$AB$3006,AB2754,$AQ$7:$AQ$3006,'RC'!$E$6)=0,"",COUNTIFS($M$7:$M$3006,"Concluída no prazo",$AB$7:$AB$3006,AB2754,$AQ$7:$AQ$3006,'RC'!$E$6)/COUNTIFS($AB$7:$AB$3006,AB2754,$AQ$7:$AQ$3006,'RC'!$E$6)))</f>
        <v/>
      </c>
      <c r="AD2754" s="48">
        <f>SUMIF($AQ$7:$AQ$3006,'RC'!$E$6,$J$7:$J$3006)+SUMIF($AQ$7:$AQ$3006,'RC'!$E$6,$L$7:$L$3006)</f>
        <v>21</v>
      </c>
      <c r="AF2754" s="48">
        <v>2.2529999999991598E-2</v>
      </c>
      <c r="AG2754" s="48">
        <f>IF(OR(AQ2754="",AQ2754&lt;&gt;'RC'!$E$6,AB2754&lt;&gt;'RC'!$D$21),0,1)</f>
        <v>0</v>
      </c>
      <c r="AH2754" s="48">
        <f t="shared" si="944"/>
        <v>2.2529999999991598E-2</v>
      </c>
      <c r="AI2754" s="48" t="str">
        <f t="shared" si="926"/>
        <v/>
      </c>
      <c r="AJ2754" s="48" t="str">
        <f t="shared" si="927"/>
        <v/>
      </c>
      <c r="AK2754" s="52" t="str">
        <f t="shared" si="928"/>
        <v/>
      </c>
      <c r="AL2754" s="52" t="str">
        <f t="shared" si="929"/>
        <v/>
      </c>
      <c r="AM2754" s="48" t="str">
        <f t="shared" si="930"/>
        <v/>
      </c>
      <c r="AN2754" s="48" t="str">
        <f t="shared" si="931"/>
        <v/>
      </c>
      <c r="AP2754" s="18" t="str">
        <f t="shared" si="932"/>
        <v/>
      </c>
      <c r="AQ2754" s="18" t="str">
        <f t="shared" si="933"/>
        <v/>
      </c>
      <c r="AR2754" s="18">
        <v>2.2530000000000001E-2</v>
      </c>
      <c r="AS2754" s="18">
        <f>IF(AF!$D$27="Todos",1,IF(M2754=AF!$D$27,1,0))</f>
        <v>1</v>
      </c>
      <c r="AT2754" s="53">
        <f>IF(AND(E2754=AF!$D$6,OR(LT!M2754=AF!$D$27,AF!$D$27="Todos"),OR(AP2754=AF!$E$8,AQ2754=AF!$E$8)),AR2754+AS2754,0)</f>
        <v>0</v>
      </c>
      <c r="AU2754" s="18" t="str">
        <f t="shared" si="934"/>
        <v/>
      </c>
      <c r="AV2754" s="54" t="str">
        <f t="shared" si="935"/>
        <v/>
      </c>
      <c r="AW2754" s="54" t="str">
        <f t="shared" si="936"/>
        <v/>
      </c>
      <c r="AX2754" s="18" t="str">
        <f t="shared" si="937"/>
        <v/>
      </c>
      <c r="AY2754" s="18" t="str">
        <f t="shared" si="938"/>
        <v/>
      </c>
      <c r="BA2754" s="18">
        <f>IF($E2754=AF!$D$6,IF($M2754="Concluída no prazo",2,IF($M2754="Concluída com atraso",1,0)),0)</f>
        <v>0</v>
      </c>
      <c r="BB2754" s="18">
        <f>IF($E2754=AF!$D$6,IF($M2754="Atrasada",2,IF($M2754="Concluída com atraso",1,0)),0)</f>
        <v>0</v>
      </c>
      <c r="BC2754" s="18">
        <v>2.7480000000000001E-2</v>
      </c>
      <c r="BD2754" s="18">
        <f t="shared" si="945"/>
        <v>2.7480000000000001E-2</v>
      </c>
      <c r="BE2754" s="18">
        <f t="shared" si="945"/>
        <v>2.7480000000000001E-2</v>
      </c>
      <c r="BF2754" s="18" t="str">
        <f t="shared" si="939"/>
        <v/>
      </c>
      <c r="BN2754" s="18" t="str">
        <f t="shared" si="940"/>
        <v>s</v>
      </c>
    </row>
    <row r="2755" spans="3:66" ht="50.1" customHeight="1" thickTop="1" thickBot="1" x14ac:dyDescent="0.3">
      <c r="C2755" s="46"/>
      <c r="D2755" s="46"/>
      <c r="E2755" s="46"/>
      <c r="F2755" s="122"/>
      <c r="G2755" s="122"/>
      <c r="H2755" s="78" t="str">
        <f t="shared" si="941"/>
        <v/>
      </c>
      <c r="I2755" s="78" t="str">
        <f t="shared" si="942"/>
        <v/>
      </c>
      <c r="J2755" s="16"/>
      <c r="K2755" s="46" t="str">
        <f t="shared" si="943"/>
        <v/>
      </c>
      <c r="L2755" s="16"/>
      <c r="M2755" s="16"/>
      <c r="N2755" s="46"/>
      <c r="O2755" s="47" t="str">
        <f t="shared" si="946"/>
        <v/>
      </c>
      <c r="P2755" s="47"/>
      <c r="Q2755" s="48" t="str">
        <f>IFERROR(VLOOKUP(E2755,Funcionários!$C$8:$E$207,3,FALSE),"")</f>
        <v/>
      </c>
      <c r="R2755" s="47"/>
      <c r="S2755" s="49" t="str">
        <f t="shared" si="947"/>
        <v/>
      </c>
      <c r="T2755" s="49">
        <v>2.7490000000000001E-2</v>
      </c>
      <c r="U2755" s="48" t="str">
        <f>IF(Funcionários!C2756=0,"",Funcionários!C2756)</f>
        <v/>
      </c>
      <c r="V2755" s="50">
        <f>IF(U2755="",0,IF(COUNTIFS($E$7:$E$3006,U2755,$I$7:$I$3006,'RC'!$E$6)=0,0,COUNTIFS($M$7:$M$3006,"Concluída no prazo",$E$7:$E$3006,U2755,$I$7:$I$3006,'RC'!$E$6)/COUNTIFS($E$7:$E$3006,U2755,$I$7:$I$3006,'RC'!$E$6)))</f>
        <v>0</v>
      </c>
      <c r="W2755" s="49">
        <f>SUMIFS($J$7:$J$3006,$E$7:$E$3006,U2755,$I$7:$I$3006,'RC'!$E$6)+SUMIFS($L$7:$L$3006,$E$7:$E$3006,U2755,$I$7:$I$3006,'RC'!$E$6)</f>
        <v>0</v>
      </c>
      <c r="X2755" s="48">
        <f>COUNTIFS($E$7:$E$3006,U2755,$I$7:$I$3006,'RC'!$E$6)</f>
        <v>0</v>
      </c>
      <c r="Y2755" s="48"/>
      <c r="Z2755" s="51" t="str">
        <f>IF(AQ2755='RC'!$E$6,AC2755*1000+AD2755,"")</f>
        <v/>
      </c>
      <c r="AA2755" s="51" t="str">
        <f>IF(AB2755="","",IF(AQ2755='RC'!$E$6,AC2755*1000-AD2755,""))</f>
        <v/>
      </c>
      <c r="AB2755" s="48" t="str">
        <f>IFERROR(VLOOKUP(E2755,Funcionários!$C$8:$E$207,3,FALSE),"")</f>
        <v/>
      </c>
      <c r="AC2755" s="50" t="str">
        <f>IF(AB2755="","",IF(COUNTIFS($AB$7:$AB$3006,AB2755,$AQ$7:$AQ$3006,'RC'!$E$6)=0,"",COUNTIFS($M$7:$M$3006,"Concluída no prazo",$AB$7:$AB$3006,AB2755,$AQ$7:$AQ$3006,'RC'!$E$6)/COUNTIFS($AB$7:$AB$3006,AB2755,$AQ$7:$AQ$3006,'RC'!$E$6)))</f>
        <v/>
      </c>
      <c r="AD2755" s="48">
        <f>SUMIF($AQ$7:$AQ$3006,'RC'!$E$6,$J$7:$J$3006)+SUMIF($AQ$7:$AQ$3006,'RC'!$E$6,$L$7:$L$3006)</f>
        <v>21</v>
      </c>
      <c r="AF2755" s="48">
        <v>2.2519999999991599E-2</v>
      </c>
      <c r="AG2755" s="48">
        <f>IF(OR(AQ2755="",AQ2755&lt;&gt;'RC'!$E$6,AB2755&lt;&gt;'RC'!$D$21),0,1)</f>
        <v>0</v>
      </c>
      <c r="AH2755" s="48">
        <f t="shared" si="944"/>
        <v>2.2519999999991599E-2</v>
      </c>
      <c r="AI2755" s="48" t="str">
        <f t="shared" si="926"/>
        <v/>
      </c>
      <c r="AJ2755" s="48" t="str">
        <f t="shared" si="927"/>
        <v/>
      </c>
      <c r="AK2755" s="52" t="str">
        <f t="shared" si="928"/>
        <v/>
      </c>
      <c r="AL2755" s="52" t="str">
        <f t="shared" si="929"/>
        <v/>
      </c>
      <c r="AM2755" s="48" t="str">
        <f t="shared" si="930"/>
        <v/>
      </c>
      <c r="AN2755" s="48" t="str">
        <f t="shared" si="931"/>
        <v/>
      </c>
      <c r="AP2755" s="18" t="str">
        <f t="shared" si="932"/>
        <v/>
      </c>
      <c r="AQ2755" s="18" t="str">
        <f t="shared" si="933"/>
        <v/>
      </c>
      <c r="AR2755" s="18">
        <v>2.2519999999999998E-2</v>
      </c>
      <c r="AS2755" s="18">
        <f>IF(AF!$D$27="Todos",1,IF(M2755=AF!$D$27,1,0))</f>
        <v>1</v>
      </c>
      <c r="AT2755" s="53">
        <f>IF(AND(E2755=AF!$D$6,OR(LT!M2755=AF!$D$27,AF!$D$27="Todos"),OR(AP2755=AF!$E$8,AQ2755=AF!$E$8)),AR2755+AS2755,0)</f>
        <v>0</v>
      </c>
      <c r="AU2755" s="18" t="str">
        <f t="shared" si="934"/>
        <v/>
      </c>
      <c r="AV2755" s="54" t="str">
        <f t="shared" si="935"/>
        <v/>
      </c>
      <c r="AW2755" s="54" t="str">
        <f t="shared" si="936"/>
        <v/>
      </c>
      <c r="AX2755" s="18" t="str">
        <f t="shared" si="937"/>
        <v/>
      </c>
      <c r="AY2755" s="18" t="str">
        <f t="shared" si="938"/>
        <v/>
      </c>
      <c r="BA2755" s="18">
        <f>IF($E2755=AF!$D$6,IF($M2755="Concluída no prazo",2,IF($M2755="Concluída com atraso",1,0)),0)</f>
        <v>0</v>
      </c>
      <c r="BB2755" s="18">
        <f>IF($E2755=AF!$D$6,IF($M2755="Atrasada",2,IF($M2755="Concluída com atraso",1,0)),0)</f>
        <v>0</v>
      </c>
      <c r="BC2755" s="18">
        <v>2.7490000000000001E-2</v>
      </c>
      <c r="BD2755" s="18">
        <f t="shared" si="945"/>
        <v>2.7490000000000001E-2</v>
      </c>
      <c r="BE2755" s="18">
        <f t="shared" si="945"/>
        <v>2.7490000000000001E-2</v>
      </c>
      <c r="BF2755" s="18" t="str">
        <f t="shared" si="939"/>
        <v/>
      </c>
      <c r="BN2755" s="18" t="str">
        <f t="shared" si="940"/>
        <v>s</v>
      </c>
    </row>
    <row r="2756" spans="3:66" ht="50.1" customHeight="1" thickTop="1" thickBot="1" x14ac:dyDescent="0.3">
      <c r="C2756" s="46"/>
      <c r="D2756" s="46"/>
      <c r="E2756" s="46"/>
      <c r="F2756" s="122"/>
      <c r="G2756" s="122"/>
      <c r="H2756" s="78" t="str">
        <f t="shared" si="941"/>
        <v/>
      </c>
      <c r="I2756" s="78" t="str">
        <f t="shared" si="942"/>
        <v/>
      </c>
      <c r="J2756" s="16"/>
      <c r="K2756" s="46" t="str">
        <f t="shared" si="943"/>
        <v/>
      </c>
      <c r="L2756" s="16"/>
      <c r="M2756" s="16"/>
      <c r="N2756" s="46"/>
      <c r="O2756" s="47" t="str">
        <f t="shared" si="946"/>
        <v/>
      </c>
      <c r="P2756" s="47"/>
      <c r="Q2756" s="48" t="str">
        <f>IFERROR(VLOOKUP(E2756,Funcionários!$C$8:$E$207,3,FALSE),"")</f>
        <v/>
      </c>
      <c r="R2756" s="47"/>
      <c r="S2756" s="49" t="str">
        <f t="shared" si="947"/>
        <v/>
      </c>
      <c r="T2756" s="49">
        <v>2.75E-2</v>
      </c>
      <c r="U2756" s="48" t="str">
        <f>IF(Funcionários!C2757=0,"",Funcionários!C2757)</f>
        <v/>
      </c>
      <c r="V2756" s="50">
        <f>IF(U2756="",0,IF(COUNTIFS($E$7:$E$3006,U2756,$I$7:$I$3006,'RC'!$E$6)=0,0,COUNTIFS($M$7:$M$3006,"Concluída no prazo",$E$7:$E$3006,U2756,$I$7:$I$3006,'RC'!$E$6)/COUNTIFS($E$7:$E$3006,U2756,$I$7:$I$3006,'RC'!$E$6)))</f>
        <v>0</v>
      </c>
      <c r="W2756" s="49">
        <f>SUMIFS($J$7:$J$3006,$E$7:$E$3006,U2756,$I$7:$I$3006,'RC'!$E$6)+SUMIFS($L$7:$L$3006,$E$7:$E$3006,U2756,$I$7:$I$3006,'RC'!$E$6)</f>
        <v>0</v>
      </c>
      <c r="X2756" s="48">
        <f>COUNTIFS($E$7:$E$3006,U2756,$I$7:$I$3006,'RC'!$E$6)</f>
        <v>0</v>
      </c>
      <c r="Y2756" s="48"/>
      <c r="Z2756" s="51" t="str">
        <f>IF(AQ2756='RC'!$E$6,AC2756*1000+AD2756,"")</f>
        <v/>
      </c>
      <c r="AA2756" s="51" t="str">
        <f>IF(AB2756="","",IF(AQ2756='RC'!$E$6,AC2756*1000-AD2756,""))</f>
        <v/>
      </c>
      <c r="AB2756" s="48" t="str">
        <f>IFERROR(VLOOKUP(E2756,Funcionários!$C$8:$E$207,3,FALSE),"")</f>
        <v/>
      </c>
      <c r="AC2756" s="50" t="str">
        <f>IF(AB2756="","",IF(COUNTIFS($AB$7:$AB$3006,AB2756,$AQ$7:$AQ$3006,'RC'!$E$6)=0,"",COUNTIFS($M$7:$M$3006,"Concluída no prazo",$AB$7:$AB$3006,AB2756,$AQ$7:$AQ$3006,'RC'!$E$6)/COUNTIFS($AB$7:$AB$3006,AB2756,$AQ$7:$AQ$3006,'RC'!$E$6)))</f>
        <v/>
      </c>
      <c r="AD2756" s="48">
        <f>SUMIF($AQ$7:$AQ$3006,'RC'!$E$6,$J$7:$J$3006)+SUMIF($AQ$7:$AQ$3006,'RC'!$E$6,$L$7:$L$3006)</f>
        <v>21</v>
      </c>
      <c r="AF2756" s="48">
        <v>2.2509999999991599E-2</v>
      </c>
      <c r="AG2756" s="48">
        <f>IF(OR(AQ2756="",AQ2756&lt;&gt;'RC'!$E$6,AB2756&lt;&gt;'RC'!$D$21),0,1)</f>
        <v>0</v>
      </c>
      <c r="AH2756" s="48">
        <f t="shared" si="944"/>
        <v>2.2509999999991599E-2</v>
      </c>
      <c r="AI2756" s="48" t="str">
        <f t="shared" si="926"/>
        <v/>
      </c>
      <c r="AJ2756" s="48" t="str">
        <f t="shared" si="927"/>
        <v/>
      </c>
      <c r="AK2756" s="52" t="str">
        <f t="shared" si="928"/>
        <v/>
      </c>
      <c r="AL2756" s="52" t="str">
        <f t="shared" si="929"/>
        <v/>
      </c>
      <c r="AM2756" s="48" t="str">
        <f t="shared" si="930"/>
        <v/>
      </c>
      <c r="AN2756" s="48" t="str">
        <f t="shared" si="931"/>
        <v/>
      </c>
      <c r="AP2756" s="18" t="str">
        <f t="shared" si="932"/>
        <v/>
      </c>
      <c r="AQ2756" s="18" t="str">
        <f t="shared" si="933"/>
        <v/>
      </c>
      <c r="AR2756" s="18">
        <v>2.2509999999999999E-2</v>
      </c>
      <c r="AS2756" s="18">
        <f>IF(AF!$D$27="Todos",1,IF(M2756=AF!$D$27,1,0))</f>
        <v>1</v>
      </c>
      <c r="AT2756" s="53">
        <f>IF(AND(E2756=AF!$D$6,OR(LT!M2756=AF!$D$27,AF!$D$27="Todos"),OR(AP2756=AF!$E$8,AQ2756=AF!$E$8)),AR2756+AS2756,0)</f>
        <v>0</v>
      </c>
      <c r="AU2756" s="18" t="str">
        <f t="shared" si="934"/>
        <v/>
      </c>
      <c r="AV2756" s="54" t="str">
        <f t="shared" si="935"/>
        <v/>
      </c>
      <c r="AW2756" s="54" t="str">
        <f t="shared" si="936"/>
        <v/>
      </c>
      <c r="AX2756" s="18" t="str">
        <f t="shared" si="937"/>
        <v/>
      </c>
      <c r="AY2756" s="18" t="str">
        <f t="shared" si="938"/>
        <v/>
      </c>
      <c r="BA2756" s="18">
        <f>IF($E2756=AF!$D$6,IF($M2756="Concluída no prazo",2,IF($M2756="Concluída com atraso",1,0)),0)</f>
        <v>0</v>
      </c>
      <c r="BB2756" s="18">
        <f>IF($E2756=AF!$D$6,IF($M2756="Atrasada",2,IF($M2756="Concluída com atraso",1,0)),0)</f>
        <v>0</v>
      </c>
      <c r="BC2756" s="18">
        <v>2.75E-2</v>
      </c>
      <c r="BD2756" s="18">
        <f t="shared" si="945"/>
        <v>2.75E-2</v>
      </c>
      <c r="BE2756" s="18">
        <f t="shared" si="945"/>
        <v>2.75E-2</v>
      </c>
      <c r="BF2756" s="18" t="str">
        <f t="shared" si="939"/>
        <v/>
      </c>
      <c r="BN2756" s="18" t="str">
        <f t="shared" si="940"/>
        <v>s</v>
      </c>
    </row>
    <row r="2757" spans="3:66" ht="50.1" customHeight="1" thickTop="1" thickBot="1" x14ac:dyDescent="0.3">
      <c r="C2757" s="46"/>
      <c r="D2757" s="46"/>
      <c r="E2757" s="46"/>
      <c r="F2757" s="122"/>
      <c r="G2757" s="122"/>
      <c r="H2757" s="78" t="str">
        <f t="shared" si="941"/>
        <v/>
      </c>
      <c r="I2757" s="78" t="str">
        <f t="shared" si="942"/>
        <v/>
      </c>
      <c r="J2757" s="16"/>
      <c r="K2757" s="46" t="str">
        <f t="shared" si="943"/>
        <v/>
      </c>
      <c r="L2757" s="16"/>
      <c r="M2757" s="16"/>
      <c r="N2757" s="46"/>
      <c r="O2757" s="47" t="str">
        <f t="shared" si="946"/>
        <v/>
      </c>
      <c r="P2757" s="47"/>
      <c r="Q2757" s="48" t="str">
        <f>IFERROR(VLOOKUP(E2757,Funcionários!$C$8:$E$207,3,FALSE),"")</f>
        <v/>
      </c>
      <c r="R2757" s="47"/>
      <c r="S2757" s="49" t="str">
        <f t="shared" si="947"/>
        <v/>
      </c>
      <c r="T2757" s="49">
        <v>2.751E-2</v>
      </c>
      <c r="U2757" s="48" t="str">
        <f>IF(Funcionários!C2758=0,"",Funcionários!C2758)</f>
        <v/>
      </c>
      <c r="V2757" s="50">
        <f>IF(U2757="",0,IF(COUNTIFS($E$7:$E$3006,U2757,$I$7:$I$3006,'RC'!$E$6)=0,0,COUNTIFS($M$7:$M$3006,"Concluída no prazo",$E$7:$E$3006,U2757,$I$7:$I$3006,'RC'!$E$6)/COUNTIFS($E$7:$E$3006,U2757,$I$7:$I$3006,'RC'!$E$6)))</f>
        <v>0</v>
      </c>
      <c r="W2757" s="49">
        <f>SUMIFS($J$7:$J$3006,$E$7:$E$3006,U2757,$I$7:$I$3006,'RC'!$E$6)+SUMIFS($L$7:$L$3006,$E$7:$E$3006,U2757,$I$7:$I$3006,'RC'!$E$6)</f>
        <v>0</v>
      </c>
      <c r="X2757" s="48">
        <f>COUNTIFS($E$7:$E$3006,U2757,$I$7:$I$3006,'RC'!$E$6)</f>
        <v>0</v>
      </c>
      <c r="Y2757" s="48"/>
      <c r="Z2757" s="51" t="str">
        <f>IF(AQ2757='RC'!$E$6,AC2757*1000+AD2757,"")</f>
        <v/>
      </c>
      <c r="AA2757" s="51" t="str">
        <f>IF(AB2757="","",IF(AQ2757='RC'!$E$6,AC2757*1000-AD2757,""))</f>
        <v/>
      </c>
      <c r="AB2757" s="48" t="str">
        <f>IFERROR(VLOOKUP(E2757,Funcionários!$C$8:$E$207,3,FALSE),"")</f>
        <v/>
      </c>
      <c r="AC2757" s="50" t="str">
        <f>IF(AB2757="","",IF(COUNTIFS($AB$7:$AB$3006,AB2757,$AQ$7:$AQ$3006,'RC'!$E$6)=0,"",COUNTIFS($M$7:$M$3006,"Concluída no prazo",$AB$7:$AB$3006,AB2757,$AQ$7:$AQ$3006,'RC'!$E$6)/COUNTIFS($AB$7:$AB$3006,AB2757,$AQ$7:$AQ$3006,'RC'!$E$6)))</f>
        <v/>
      </c>
      <c r="AD2757" s="48">
        <f>SUMIF($AQ$7:$AQ$3006,'RC'!$E$6,$J$7:$J$3006)+SUMIF($AQ$7:$AQ$3006,'RC'!$E$6,$L$7:$L$3006)</f>
        <v>21</v>
      </c>
      <c r="AF2757" s="48">
        <v>2.24999999999916E-2</v>
      </c>
      <c r="AG2757" s="48">
        <f>IF(OR(AQ2757="",AQ2757&lt;&gt;'RC'!$E$6,AB2757&lt;&gt;'RC'!$D$21),0,1)</f>
        <v>0</v>
      </c>
      <c r="AH2757" s="48">
        <f t="shared" si="944"/>
        <v>2.24999999999916E-2</v>
      </c>
      <c r="AI2757" s="48" t="str">
        <f t="shared" si="926"/>
        <v/>
      </c>
      <c r="AJ2757" s="48" t="str">
        <f t="shared" si="927"/>
        <v/>
      </c>
      <c r="AK2757" s="52" t="str">
        <f t="shared" si="928"/>
        <v/>
      </c>
      <c r="AL2757" s="52" t="str">
        <f t="shared" si="929"/>
        <v/>
      </c>
      <c r="AM2757" s="48" t="str">
        <f t="shared" si="930"/>
        <v/>
      </c>
      <c r="AN2757" s="48" t="str">
        <f t="shared" si="931"/>
        <v/>
      </c>
      <c r="AP2757" s="18" t="str">
        <f t="shared" si="932"/>
        <v/>
      </c>
      <c r="AQ2757" s="18" t="str">
        <f t="shared" si="933"/>
        <v/>
      </c>
      <c r="AR2757" s="18">
        <v>2.2499999999999999E-2</v>
      </c>
      <c r="AS2757" s="18">
        <f>IF(AF!$D$27="Todos",1,IF(M2757=AF!$D$27,1,0))</f>
        <v>1</v>
      </c>
      <c r="AT2757" s="53">
        <f>IF(AND(E2757=AF!$D$6,OR(LT!M2757=AF!$D$27,AF!$D$27="Todos"),OR(AP2757=AF!$E$8,AQ2757=AF!$E$8)),AR2757+AS2757,0)</f>
        <v>0</v>
      </c>
      <c r="AU2757" s="18" t="str">
        <f t="shared" si="934"/>
        <v/>
      </c>
      <c r="AV2757" s="54" t="str">
        <f t="shared" si="935"/>
        <v/>
      </c>
      <c r="AW2757" s="54" t="str">
        <f t="shared" si="936"/>
        <v/>
      </c>
      <c r="AX2757" s="18" t="str">
        <f t="shared" si="937"/>
        <v/>
      </c>
      <c r="AY2757" s="18" t="str">
        <f t="shared" si="938"/>
        <v/>
      </c>
      <c r="BA2757" s="18">
        <f>IF($E2757=AF!$D$6,IF($M2757="Concluída no prazo",2,IF($M2757="Concluída com atraso",1,0)),0)</f>
        <v>0</v>
      </c>
      <c r="BB2757" s="18">
        <f>IF($E2757=AF!$D$6,IF($M2757="Atrasada",2,IF($M2757="Concluída com atraso",1,0)),0)</f>
        <v>0</v>
      </c>
      <c r="BC2757" s="18">
        <v>2.751E-2</v>
      </c>
      <c r="BD2757" s="18">
        <f t="shared" si="945"/>
        <v>2.751E-2</v>
      </c>
      <c r="BE2757" s="18">
        <f t="shared" si="945"/>
        <v>2.751E-2</v>
      </c>
      <c r="BF2757" s="18" t="str">
        <f t="shared" si="939"/>
        <v/>
      </c>
      <c r="BN2757" s="18" t="str">
        <f t="shared" si="940"/>
        <v>s</v>
      </c>
    </row>
    <row r="2758" spans="3:66" ht="50.1" customHeight="1" thickTop="1" thickBot="1" x14ac:dyDescent="0.3">
      <c r="C2758" s="46"/>
      <c r="D2758" s="46"/>
      <c r="E2758" s="46"/>
      <c r="F2758" s="122"/>
      <c r="G2758" s="122"/>
      <c r="H2758" s="78" t="str">
        <f t="shared" si="941"/>
        <v/>
      </c>
      <c r="I2758" s="78" t="str">
        <f t="shared" si="942"/>
        <v/>
      </c>
      <c r="J2758" s="16"/>
      <c r="K2758" s="46" t="str">
        <f t="shared" si="943"/>
        <v/>
      </c>
      <c r="L2758" s="16"/>
      <c r="M2758" s="16"/>
      <c r="N2758" s="46"/>
      <c r="O2758" s="47" t="str">
        <f t="shared" si="946"/>
        <v/>
      </c>
      <c r="P2758" s="47"/>
      <c r="Q2758" s="48" t="str">
        <f>IFERROR(VLOOKUP(E2758,Funcionários!$C$8:$E$207,3,FALSE),"")</f>
        <v/>
      </c>
      <c r="R2758" s="47"/>
      <c r="S2758" s="49" t="str">
        <f t="shared" si="947"/>
        <v/>
      </c>
      <c r="T2758" s="49">
        <v>2.7519999999999999E-2</v>
      </c>
      <c r="U2758" s="48" t="str">
        <f>IF(Funcionários!C2759=0,"",Funcionários!C2759)</f>
        <v/>
      </c>
      <c r="V2758" s="50">
        <f>IF(U2758="",0,IF(COUNTIFS($E$7:$E$3006,U2758,$I$7:$I$3006,'RC'!$E$6)=0,0,COUNTIFS($M$7:$M$3006,"Concluída no prazo",$E$7:$E$3006,U2758,$I$7:$I$3006,'RC'!$E$6)/COUNTIFS($E$7:$E$3006,U2758,$I$7:$I$3006,'RC'!$E$6)))</f>
        <v>0</v>
      </c>
      <c r="W2758" s="49">
        <f>SUMIFS($J$7:$J$3006,$E$7:$E$3006,U2758,$I$7:$I$3006,'RC'!$E$6)+SUMIFS($L$7:$L$3006,$E$7:$E$3006,U2758,$I$7:$I$3006,'RC'!$E$6)</f>
        <v>0</v>
      </c>
      <c r="X2758" s="48">
        <f>COUNTIFS($E$7:$E$3006,U2758,$I$7:$I$3006,'RC'!$E$6)</f>
        <v>0</v>
      </c>
      <c r="Y2758" s="48"/>
      <c r="Z2758" s="51" t="str">
        <f>IF(AQ2758='RC'!$E$6,AC2758*1000+AD2758,"")</f>
        <v/>
      </c>
      <c r="AA2758" s="51" t="str">
        <f>IF(AB2758="","",IF(AQ2758='RC'!$E$6,AC2758*1000-AD2758,""))</f>
        <v/>
      </c>
      <c r="AB2758" s="48" t="str">
        <f>IFERROR(VLOOKUP(E2758,Funcionários!$C$8:$E$207,3,FALSE),"")</f>
        <v/>
      </c>
      <c r="AC2758" s="50" t="str">
        <f>IF(AB2758="","",IF(COUNTIFS($AB$7:$AB$3006,AB2758,$AQ$7:$AQ$3006,'RC'!$E$6)=0,"",COUNTIFS($M$7:$M$3006,"Concluída no prazo",$AB$7:$AB$3006,AB2758,$AQ$7:$AQ$3006,'RC'!$E$6)/COUNTIFS($AB$7:$AB$3006,AB2758,$AQ$7:$AQ$3006,'RC'!$E$6)))</f>
        <v/>
      </c>
      <c r="AD2758" s="48">
        <f>SUMIF($AQ$7:$AQ$3006,'RC'!$E$6,$J$7:$J$3006)+SUMIF($AQ$7:$AQ$3006,'RC'!$E$6,$L$7:$L$3006)</f>
        <v>21</v>
      </c>
      <c r="AF2758" s="48">
        <v>2.24899999999916E-2</v>
      </c>
      <c r="AG2758" s="48">
        <f>IF(OR(AQ2758="",AQ2758&lt;&gt;'RC'!$E$6,AB2758&lt;&gt;'RC'!$D$21),0,1)</f>
        <v>0</v>
      </c>
      <c r="AH2758" s="48">
        <f t="shared" si="944"/>
        <v>2.24899999999916E-2</v>
      </c>
      <c r="AI2758" s="48" t="str">
        <f t="shared" si="926"/>
        <v/>
      </c>
      <c r="AJ2758" s="48" t="str">
        <f t="shared" si="927"/>
        <v/>
      </c>
      <c r="AK2758" s="52" t="str">
        <f t="shared" si="928"/>
        <v/>
      </c>
      <c r="AL2758" s="52" t="str">
        <f t="shared" si="929"/>
        <v/>
      </c>
      <c r="AM2758" s="48" t="str">
        <f t="shared" si="930"/>
        <v/>
      </c>
      <c r="AN2758" s="48" t="str">
        <f t="shared" si="931"/>
        <v/>
      </c>
      <c r="AP2758" s="18" t="str">
        <f t="shared" si="932"/>
        <v/>
      </c>
      <c r="AQ2758" s="18" t="str">
        <f t="shared" si="933"/>
        <v/>
      </c>
      <c r="AR2758" s="18">
        <v>2.249E-2</v>
      </c>
      <c r="AS2758" s="18">
        <f>IF(AF!$D$27="Todos",1,IF(M2758=AF!$D$27,1,0))</f>
        <v>1</v>
      </c>
      <c r="AT2758" s="53">
        <f>IF(AND(E2758=AF!$D$6,OR(LT!M2758=AF!$D$27,AF!$D$27="Todos"),OR(AP2758=AF!$E$8,AQ2758=AF!$E$8)),AR2758+AS2758,0)</f>
        <v>0</v>
      </c>
      <c r="AU2758" s="18" t="str">
        <f t="shared" si="934"/>
        <v/>
      </c>
      <c r="AV2758" s="54" t="str">
        <f t="shared" si="935"/>
        <v/>
      </c>
      <c r="AW2758" s="54" t="str">
        <f t="shared" si="936"/>
        <v/>
      </c>
      <c r="AX2758" s="18" t="str">
        <f t="shared" si="937"/>
        <v/>
      </c>
      <c r="AY2758" s="18" t="str">
        <f t="shared" si="938"/>
        <v/>
      </c>
      <c r="BA2758" s="18">
        <f>IF($E2758=AF!$D$6,IF($M2758="Concluída no prazo",2,IF($M2758="Concluída com atraso",1,0)),0)</f>
        <v>0</v>
      </c>
      <c r="BB2758" s="18">
        <f>IF($E2758=AF!$D$6,IF($M2758="Atrasada",2,IF($M2758="Concluída com atraso",1,0)),0)</f>
        <v>0</v>
      </c>
      <c r="BC2758" s="18">
        <v>2.7519999999999999E-2</v>
      </c>
      <c r="BD2758" s="18">
        <f t="shared" si="945"/>
        <v>2.7519999999999999E-2</v>
      </c>
      <c r="BE2758" s="18">
        <f t="shared" si="945"/>
        <v>2.7519999999999999E-2</v>
      </c>
      <c r="BF2758" s="18" t="str">
        <f t="shared" si="939"/>
        <v/>
      </c>
      <c r="BN2758" s="18" t="str">
        <f t="shared" si="940"/>
        <v>s</v>
      </c>
    </row>
    <row r="2759" spans="3:66" ht="50.1" customHeight="1" thickTop="1" thickBot="1" x14ac:dyDescent="0.3">
      <c r="C2759" s="46"/>
      <c r="D2759" s="46"/>
      <c r="E2759" s="46"/>
      <c r="F2759" s="122"/>
      <c r="G2759" s="122"/>
      <c r="H2759" s="78" t="str">
        <f t="shared" si="941"/>
        <v/>
      </c>
      <c r="I2759" s="78" t="str">
        <f t="shared" si="942"/>
        <v/>
      </c>
      <c r="J2759" s="16"/>
      <c r="K2759" s="46" t="str">
        <f t="shared" si="943"/>
        <v/>
      </c>
      <c r="L2759" s="16"/>
      <c r="M2759" s="16"/>
      <c r="N2759" s="46"/>
      <c r="O2759" s="47" t="str">
        <f t="shared" si="946"/>
        <v/>
      </c>
      <c r="P2759" s="47"/>
      <c r="Q2759" s="48" t="str">
        <f>IFERROR(VLOOKUP(E2759,Funcionários!$C$8:$E$207,3,FALSE),"")</f>
        <v/>
      </c>
      <c r="R2759" s="47"/>
      <c r="S2759" s="49" t="str">
        <f t="shared" si="947"/>
        <v/>
      </c>
      <c r="T2759" s="49">
        <v>2.7529999999999999E-2</v>
      </c>
      <c r="U2759" s="48" t="str">
        <f>IF(Funcionários!C2760=0,"",Funcionários!C2760)</f>
        <v/>
      </c>
      <c r="V2759" s="50">
        <f>IF(U2759="",0,IF(COUNTIFS($E$7:$E$3006,U2759,$I$7:$I$3006,'RC'!$E$6)=0,0,COUNTIFS($M$7:$M$3006,"Concluída no prazo",$E$7:$E$3006,U2759,$I$7:$I$3006,'RC'!$E$6)/COUNTIFS($E$7:$E$3006,U2759,$I$7:$I$3006,'RC'!$E$6)))</f>
        <v>0</v>
      </c>
      <c r="W2759" s="49">
        <f>SUMIFS($J$7:$J$3006,$E$7:$E$3006,U2759,$I$7:$I$3006,'RC'!$E$6)+SUMIFS($L$7:$L$3006,$E$7:$E$3006,U2759,$I$7:$I$3006,'RC'!$E$6)</f>
        <v>0</v>
      </c>
      <c r="X2759" s="48">
        <f>COUNTIFS($E$7:$E$3006,U2759,$I$7:$I$3006,'RC'!$E$6)</f>
        <v>0</v>
      </c>
      <c r="Y2759" s="48"/>
      <c r="Z2759" s="51" t="str">
        <f>IF(AQ2759='RC'!$E$6,AC2759*1000+AD2759,"")</f>
        <v/>
      </c>
      <c r="AA2759" s="51" t="str">
        <f>IF(AB2759="","",IF(AQ2759='RC'!$E$6,AC2759*1000-AD2759,""))</f>
        <v/>
      </c>
      <c r="AB2759" s="48" t="str">
        <f>IFERROR(VLOOKUP(E2759,Funcionários!$C$8:$E$207,3,FALSE),"")</f>
        <v/>
      </c>
      <c r="AC2759" s="50" t="str">
        <f>IF(AB2759="","",IF(COUNTIFS($AB$7:$AB$3006,AB2759,$AQ$7:$AQ$3006,'RC'!$E$6)=0,"",COUNTIFS($M$7:$M$3006,"Concluída no prazo",$AB$7:$AB$3006,AB2759,$AQ$7:$AQ$3006,'RC'!$E$6)/COUNTIFS($AB$7:$AB$3006,AB2759,$AQ$7:$AQ$3006,'RC'!$E$6)))</f>
        <v/>
      </c>
      <c r="AD2759" s="48">
        <f>SUMIF($AQ$7:$AQ$3006,'RC'!$E$6,$J$7:$J$3006)+SUMIF($AQ$7:$AQ$3006,'RC'!$E$6,$L$7:$L$3006)</f>
        <v>21</v>
      </c>
      <c r="AF2759" s="48">
        <v>2.24799999999916E-2</v>
      </c>
      <c r="AG2759" s="48">
        <f>IF(OR(AQ2759="",AQ2759&lt;&gt;'RC'!$E$6,AB2759&lt;&gt;'RC'!$D$21),0,1)</f>
        <v>0</v>
      </c>
      <c r="AH2759" s="48">
        <f t="shared" si="944"/>
        <v>2.24799999999916E-2</v>
      </c>
      <c r="AI2759" s="48" t="str">
        <f t="shared" ref="AI2759:AI2822" si="948">IF(AH2759&lt;1,"",E2759)</f>
        <v/>
      </c>
      <c r="AJ2759" s="48" t="str">
        <f t="shared" ref="AJ2759:AJ2822" si="949">IF($AI2759="","",C2759)</f>
        <v/>
      </c>
      <c r="AK2759" s="52" t="str">
        <f t="shared" ref="AK2759:AK2822" si="950">IF($AI2759="","",F2759)</f>
        <v/>
      </c>
      <c r="AL2759" s="52" t="str">
        <f t="shared" ref="AL2759:AL2822" si="951">IF($AI2759="","",G2759)</f>
        <v/>
      </c>
      <c r="AM2759" s="48" t="str">
        <f t="shared" ref="AM2759:AM2822" si="952">IF($AI2759="","",J2759+L2759)</f>
        <v/>
      </c>
      <c r="AN2759" s="48" t="str">
        <f t="shared" ref="AN2759:AN2822" si="953">IF($AI2759="","",M2759)</f>
        <v/>
      </c>
      <c r="AP2759" s="18" t="str">
        <f t="shared" ref="AP2759:AP2822" si="954">IF(F2759=0,"",MONTH(F2759))</f>
        <v/>
      </c>
      <c r="AQ2759" s="18" t="str">
        <f t="shared" ref="AQ2759:AQ2822" si="955">IF(G2759=0,"",MONTH(G2759))</f>
        <v/>
      </c>
      <c r="AR2759" s="18">
        <v>2.248E-2</v>
      </c>
      <c r="AS2759" s="18">
        <f>IF(AF!$D$27="Todos",1,IF(M2759=AF!$D$27,1,0))</f>
        <v>1</v>
      </c>
      <c r="AT2759" s="53">
        <f>IF(AND(E2759=AF!$D$6,OR(LT!M2759=AF!$D$27,AF!$D$27="Todos"),OR(AP2759=AF!$E$8,AQ2759=AF!$E$8)),AR2759+AS2759,0)</f>
        <v>0</v>
      </c>
      <c r="AU2759" s="18" t="str">
        <f t="shared" ref="AU2759:AU2822" si="956">IF($AT2759=0,"",C2759)</f>
        <v/>
      </c>
      <c r="AV2759" s="54" t="str">
        <f t="shared" ref="AV2759:AV2822" si="957">IF($AT2759=0,"",F2759)</f>
        <v/>
      </c>
      <c r="AW2759" s="54" t="str">
        <f t="shared" ref="AW2759:AW2822" si="958">IF($AT2759=0,"",G2759)</f>
        <v/>
      </c>
      <c r="AX2759" s="18" t="str">
        <f t="shared" ref="AX2759:AX2822" si="959">IF($AT2759=0,"",J2759+L2759)</f>
        <v/>
      </c>
      <c r="AY2759" s="18" t="str">
        <f t="shared" ref="AY2759:AY2822" si="960">IF($AT2759=0,"",M2759)</f>
        <v/>
      </c>
      <c r="BA2759" s="18">
        <f>IF($E2759=AF!$D$6,IF($M2759="Concluída no prazo",2,IF($M2759="Concluída com atraso",1,0)),0)</f>
        <v>0</v>
      </c>
      <c r="BB2759" s="18">
        <f>IF($E2759=AF!$D$6,IF($M2759="Atrasada",2,IF($M2759="Concluída com atraso",1,0)),0)</f>
        <v>0</v>
      </c>
      <c r="BC2759" s="18">
        <v>2.7529999999999999E-2</v>
      </c>
      <c r="BD2759" s="18">
        <f t="shared" si="945"/>
        <v>2.7529999999999999E-2</v>
      </c>
      <c r="BE2759" s="18">
        <f t="shared" si="945"/>
        <v>2.7529999999999999E-2</v>
      </c>
      <c r="BF2759" s="18" t="str">
        <f t="shared" ref="BF2759:BF2822" si="961">IF(C2759=0,"",C2759)</f>
        <v/>
      </c>
      <c r="BN2759" s="18" t="str">
        <f t="shared" ref="BN2759:BN2822" si="962">IF(AP2759=AQ2759,"s","n")</f>
        <v>s</v>
      </c>
    </row>
    <row r="2760" spans="3:66" ht="50.1" customHeight="1" thickTop="1" thickBot="1" x14ac:dyDescent="0.3">
      <c r="C2760" s="46"/>
      <c r="D2760" s="46"/>
      <c r="E2760" s="46"/>
      <c r="F2760" s="122"/>
      <c r="G2760" s="122"/>
      <c r="H2760" s="78" t="str">
        <f t="shared" ref="H2760:H2823" si="963">IF(F2760=0,"",MONTH(F2760))</f>
        <v/>
      </c>
      <c r="I2760" s="78" t="str">
        <f t="shared" ref="I2760:I2823" si="964">IF(G2760=0,"",MONTH(G2760))</f>
        <v/>
      </c>
      <c r="J2760" s="16"/>
      <c r="K2760" s="46" t="str">
        <f t="shared" ref="K2760:K2823" si="965">IF(OR(F2760=0,G2760=0),"",IF(MONTH(G2760)-MONTH(F2760)&gt;1,"Esta tarefa está muito grande. Divida em tarefas menores.",IF(MONTH(F2760)=MONTH(G2760),"Sim! Inicia em "&amp;VLOOKUP(MONTH(F2760),$BK$6:$BL$17,2,FALSE)&amp;" e termina em "&amp;VLOOKUP(MONTH(G2760),$BK$6:$BL$17,2,FALSE)&amp;".","Não! Inicia em "&amp;VLOOKUP(MONTH(F2760),$BK$6:$BL$17,2,FALSE)&amp;" e termina em "&amp;VLOOKUP(MONTH(G2760),$BK$6:$BL$17,2,FALSE)&amp;".")))</f>
        <v/>
      </c>
      <c r="L2760" s="16"/>
      <c r="M2760" s="16"/>
      <c r="N2760" s="46"/>
      <c r="O2760" s="47" t="str">
        <f t="shared" si="946"/>
        <v/>
      </c>
      <c r="P2760" s="47"/>
      <c r="Q2760" s="48" t="str">
        <f>IFERROR(VLOOKUP(E2760,Funcionários!$C$8:$E$207,3,FALSE),"")</f>
        <v/>
      </c>
      <c r="R2760" s="47"/>
      <c r="S2760" s="49" t="str">
        <f t="shared" si="947"/>
        <v/>
      </c>
      <c r="T2760" s="49">
        <v>2.7539999999999999E-2</v>
      </c>
      <c r="U2760" s="48" t="str">
        <f>IF(Funcionários!C2761=0,"",Funcionários!C2761)</f>
        <v/>
      </c>
      <c r="V2760" s="50">
        <f>IF(U2760="",0,IF(COUNTIFS($E$7:$E$3006,U2760,$I$7:$I$3006,'RC'!$E$6)=0,0,COUNTIFS($M$7:$M$3006,"Concluída no prazo",$E$7:$E$3006,U2760,$I$7:$I$3006,'RC'!$E$6)/COUNTIFS($E$7:$E$3006,U2760,$I$7:$I$3006,'RC'!$E$6)))</f>
        <v>0</v>
      </c>
      <c r="W2760" s="49">
        <f>SUMIFS($J$7:$J$3006,$E$7:$E$3006,U2760,$I$7:$I$3006,'RC'!$E$6)+SUMIFS($L$7:$L$3006,$E$7:$E$3006,U2760,$I$7:$I$3006,'RC'!$E$6)</f>
        <v>0</v>
      </c>
      <c r="X2760" s="48">
        <f>COUNTIFS($E$7:$E$3006,U2760,$I$7:$I$3006,'RC'!$E$6)</f>
        <v>0</v>
      </c>
      <c r="Y2760" s="48"/>
      <c r="Z2760" s="51" t="str">
        <f>IF(AQ2760='RC'!$E$6,AC2760*1000+AD2760,"")</f>
        <v/>
      </c>
      <c r="AA2760" s="51" t="str">
        <f>IF(AB2760="","",IF(AQ2760='RC'!$E$6,AC2760*1000-AD2760,""))</f>
        <v/>
      </c>
      <c r="AB2760" s="48" t="str">
        <f>IFERROR(VLOOKUP(E2760,Funcionários!$C$8:$E$207,3,FALSE),"")</f>
        <v/>
      </c>
      <c r="AC2760" s="50" t="str">
        <f>IF(AB2760="","",IF(COUNTIFS($AB$7:$AB$3006,AB2760,$AQ$7:$AQ$3006,'RC'!$E$6)=0,"",COUNTIFS($M$7:$M$3006,"Concluída no prazo",$AB$7:$AB$3006,AB2760,$AQ$7:$AQ$3006,'RC'!$E$6)/COUNTIFS($AB$7:$AB$3006,AB2760,$AQ$7:$AQ$3006,'RC'!$E$6)))</f>
        <v/>
      </c>
      <c r="AD2760" s="48">
        <f>SUMIF($AQ$7:$AQ$3006,'RC'!$E$6,$J$7:$J$3006)+SUMIF($AQ$7:$AQ$3006,'RC'!$E$6,$L$7:$L$3006)</f>
        <v>21</v>
      </c>
      <c r="AF2760" s="48">
        <v>2.2469999999991601E-2</v>
      </c>
      <c r="AG2760" s="48">
        <f>IF(OR(AQ2760="",AQ2760&lt;&gt;'RC'!$E$6,AB2760&lt;&gt;'RC'!$D$21),0,1)</f>
        <v>0</v>
      </c>
      <c r="AH2760" s="48">
        <f t="shared" ref="AH2760:AH2823" si="966">AF2760+AG2760</f>
        <v>2.2469999999991601E-2</v>
      </c>
      <c r="AI2760" s="48" t="str">
        <f t="shared" si="948"/>
        <v/>
      </c>
      <c r="AJ2760" s="48" t="str">
        <f t="shared" si="949"/>
        <v/>
      </c>
      <c r="AK2760" s="52" t="str">
        <f t="shared" si="950"/>
        <v/>
      </c>
      <c r="AL2760" s="52" t="str">
        <f t="shared" si="951"/>
        <v/>
      </c>
      <c r="AM2760" s="48" t="str">
        <f t="shared" si="952"/>
        <v/>
      </c>
      <c r="AN2760" s="48" t="str">
        <f t="shared" si="953"/>
        <v/>
      </c>
      <c r="AP2760" s="18" t="str">
        <f t="shared" si="954"/>
        <v/>
      </c>
      <c r="AQ2760" s="18" t="str">
        <f t="shared" si="955"/>
        <v/>
      </c>
      <c r="AR2760" s="18">
        <v>2.247E-2</v>
      </c>
      <c r="AS2760" s="18">
        <f>IF(AF!$D$27="Todos",1,IF(M2760=AF!$D$27,1,0))</f>
        <v>1</v>
      </c>
      <c r="AT2760" s="53">
        <f>IF(AND(E2760=AF!$D$6,OR(LT!M2760=AF!$D$27,AF!$D$27="Todos"),OR(AP2760=AF!$E$8,AQ2760=AF!$E$8)),AR2760+AS2760,0)</f>
        <v>0</v>
      </c>
      <c r="AU2760" s="18" t="str">
        <f t="shared" si="956"/>
        <v/>
      </c>
      <c r="AV2760" s="54" t="str">
        <f t="shared" si="957"/>
        <v/>
      </c>
      <c r="AW2760" s="54" t="str">
        <f t="shared" si="958"/>
        <v/>
      </c>
      <c r="AX2760" s="18" t="str">
        <f t="shared" si="959"/>
        <v/>
      </c>
      <c r="AY2760" s="18" t="str">
        <f t="shared" si="960"/>
        <v/>
      </c>
      <c r="BA2760" s="18">
        <f>IF($E2760=AF!$D$6,IF($M2760="Concluída no prazo",2,IF($M2760="Concluída com atraso",1,0)),0)</f>
        <v>0</v>
      </c>
      <c r="BB2760" s="18">
        <f>IF($E2760=AF!$D$6,IF($M2760="Atrasada",2,IF($M2760="Concluída com atraso",1,0)),0)</f>
        <v>0</v>
      </c>
      <c r="BC2760" s="18">
        <v>2.7539999999999999E-2</v>
      </c>
      <c r="BD2760" s="18">
        <f t="shared" ref="BD2760:BE2823" si="967">BA2760+$BC2760</f>
        <v>2.7539999999999999E-2</v>
      </c>
      <c r="BE2760" s="18">
        <f t="shared" si="967"/>
        <v>2.7539999999999999E-2</v>
      </c>
      <c r="BF2760" s="18" t="str">
        <f t="shared" si="961"/>
        <v/>
      </c>
      <c r="BN2760" s="18" t="str">
        <f t="shared" si="962"/>
        <v>s</v>
      </c>
    </row>
    <row r="2761" spans="3:66" ht="50.1" customHeight="1" thickTop="1" thickBot="1" x14ac:dyDescent="0.3">
      <c r="C2761" s="46"/>
      <c r="D2761" s="46"/>
      <c r="E2761" s="46"/>
      <c r="F2761" s="122"/>
      <c r="G2761" s="122"/>
      <c r="H2761" s="78" t="str">
        <f t="shared" si="963"/>
        <v/>
      </c>
      <c r="I2761" s="78" t="str">
        <f t="shared" si="964"/>
        <v/>
      </c>
      <c r="J2761" s="16"/>
      <c r="K2761" s="46" t="str">
        <f t="shared" si="965"/>
        <v/>
      </c>
      <c r="L2761" s="16"/>
      <c r="M2761" s="16"/>
      <c r="N2761" s="46"/>
      <c r="O2761" s="47" t="str">
        <f t="shared" si="946"/>
        <v/>
      </c>
      <c r="P2761" s="47"/>
      <c r="Q2761" s="48" t="str">
        <f>IFERROR(VLOOKUP(E2761,Funcionários!$C$8:$E$207,3,FALSE),"")</f>
        <v/>
      </c>
      <c r="R2761" s="47"/>
      <c r="S2761" s="49" t="str">
        <f t="shared" si="947"/>
        <v/>
      </c>
      <c r="T2761" s="49">
        <v>2.7550000000000002E-2</v>
      </c>
      <c r="U2761" s="48" t="str">
        <f>IF(Funcionários!C2762=0,"",Funcionários!C2762)</f>
        <v/>
      </c>
      <c r="V2761" s="50">
        <f>IF(U2761="",0,IF(COUNTIFS($E$7:$E$3006,U2761,$I$7:$I$3006,'RC'!$E$6)=0,0,COUNTIFS($M$7:$M$3006,"Concluída no prazo",$E$7:$E$3006,U2761,$I$7:$I$3006,'RC'!$E$6)/COUNTIFS($E$7:$E$3006,U2761,$I$7:$I$3006,'RC'!$E$6)))</f>
        <v>0</v>
      </c>
      <c r="W2761" s="49">
        <f>SUMIFS($J$7:$J$3006,$E$7:$E$3006,U2761,$I$7:$I$3006,'RC'!$E$6)+SUMIFS($L$7:$L$3006,$E$7:$E$3006,U2761,$I$7:$I$3006,'RC'!$E$6)</f>
        <v>0</v>
      </c>
      <c r="X2761" s="48">
        <f>COUNTIFS($E$7:$E$3006,U2761,$I$7:$I$3006,'RC'!$E$6)</f>
        <v>0</v>
      </c>
      <c r="Y2761" s="48"/>
      <c r="Z2761" s="51" t="str">
        <f>IF(AQ2761='RC'!$E$6,AC2761*1000+AD2761,"")</f>
        <v/>
      </c>
      <c r="AA2761" s="51" t="str">
        <f>IF(AB2761="","",IF(AQ2761='RC'!$E$6,AC2761*1000-AD2761,""))</f>
        <v/>
      </c>
      <c r="AB2761" s="48" t="str">
        <f>IFERROR(VLOOKUP(E2761,Funcionários!$C$8:$E$207,3,FALSE),"")</f>
        <v/>
      </c>
      <c r="AC2761" s="50" t="str">
        <f>IF(AB2761="","",IF(COUNTIFS($AB$7:$AB$3006,AB2761,$AQ$7:$AQ$3006,'RC'!$E$6)=0,"",COUNTIFS($M$7:$M$3006,"Concluída no prazo",$AB$7:$AB$3006,AB2761,$AQ$7:$AQ$3006,'RC'!$E$6)/COUNTIFS($AB$7:$AB$3006,AB2761,$AQ$7:$AQ$3006,'RC'!$E$6)))</f>
        <v/>
      </c>
      <c r="AD2761" s="48">
        <f>SUMIF($AQ$7:$AQ$3006,'RC'!$E$6,$J$7:$J$3006)+SUMIF($AQ$7:$AQ$3006,'RC'!$E$6,$L$7:$L$3006)</f>
        <v>21</v>
      </c>
      <c r="AF2761" s="48">
        <v>2.2459999999991601E-2</v>
      </c>
      <c r="AG2761" s="48">
        <f>IF(OR(AQ2761="",AQ2761&lt;&gt;'RC'!$E$6,AB2761&lt;&gt;'RC'!$D$21),0,1)</f>
        <v>0</v>
      </c>
      <c r="AH2761" s="48">
        <f t="shared" si="966"/>
        <v>2.2459999999991601E-2</v>
      </c>
      <c r="AI2761" s="48" t="str">
        <f t="shared" si="948"/>
        <v/>
      </c>
      <c r="AJ2761" s="48" t="str">
        <f t="shared" si="949"/>
        <v/>
      </c>
      <c r="AK2761" s="52" t="str">
        <f t="shared" si="950"/>
        <v/>
      </c>
      <c r="AL2761" s="52" t="str">
        <f t="shared" si="951"/>
        <v/>
      </c>
      <c r="AM2761" s="48" t="str">
        <f t="shared" si="952"/>
        <v/>
      </c>
      <c r="AN2761" s="48" t="str">
        <f t="shared" si="953"/>
        <v/>
      </c>
      <c r="AP2761" s="18" t="str">
        <f t="shared" si="954"/>
        <v/>
      </c>
      <c r="AQ2761" s="18" t="str">
        <f t="shared" si="955"/>
        <v/>
      </c>
      <c r="AR2761" s="18">
        <v>2.2460000000000001E-2</v>
      </c>
      <c r="AS2761" s="18">
        <f>IF(AF!$D$27="Todos",1,IF(M2761=AF!$D$27,1,0))</f>
        <v>1</v>
      </c>
      <c r="AT2761" s="53">
        <f>IF(AND(E2761=AF!$D$6,OR(LT!M2761=AF!$D$27,AF!$D$27="Todos"),OR(AP2761=AF!$E$8,AQ2761=AF!$E$8)),AR2761+AS2761,0)</f>
        <v>0</v>
      </c>
      <c r="AU2761" s="18" t="str">
        <f t="shared" si="956"/>
        <v/>
      </c>
      <c r="AV2761" s="54" t="str">
        <f t="shared" si="957"/>
        <v/>
      </c>
      <c r="AW2761" s="54" t="str">
        <f t="shared" si="958"/>
        <v/>
      </c>
      <c r="AX2761" s="18" t="str">
        <f t="shared" si="959"/>
        <v/>
      </c>
      <c r="AY2761" s="18" t="str">
        <f t="shared" si="960"/>
        <v/>
      </c>
      <c r="BA2761" s="18">
        <f>IF($E2761=AF!$D$6,IF($M2761="Concluída no prazo",2,IF($M2761="Concluída com atraso",1,0)),0)</f>
        <v>0</v>
      </c>
      <c r="BB2761" s="18">
        <f>IF($E2761=AF!$D$6,IF($M2761="Atrasada",2,IF($M2761="Concluída com atraso",1,0)),0)</f>
        <v>0</v>
      </c>
      <c r="BC2761" s="18">
        <v>2.7550000000000002E-2</v>
      </c>
      <c r="BD2761" s="18">
        <f t="shared" si="967"/>
        <v>2.7550000000000002E-2</v>
      </c>
      <c r="BE2761" s="18">
        <f t="shared" si="967"/>
        <v>2.7550000000000002E-2</v>
      </c>
      <c r="BF2761" s="18" t="str">
        <f t="shared" si="961"/>
        <v/>
      </c>
      <c r="BN2761" s="18" t="str">
        <f t="shared" si="962"/>
        <v>s</v>
      </c>
    </row>
    <row r="2762" spans="3:66" ht="50.1" customHeight="1" thickTop="1" thickBot="1" x14ac:dyDescent="0.3">
      <c r="C2762" s="46"/>
      <c r="D2762" s="46"/>
      <c r="E2762" s="46"/>
      <c r="F2762" s="122"/>
      <c r="G2762" s="122"/>
      <c r="H2762" s="78" t="str">
        <f t="shared" si="963"/>
        <v/>
      </c>
      <c r="I2762" s="78" t="str">
        <f t="shared" si="964"/>
        <v/>
      </c>
      <c r="J2762" s="16"/>
      <c r="K2762" s="46" t="str">
        <f t="shared" si="965"/>
        <v/>
      </c>
      <c r="L2762" s="16"/>
      <c r="M2762" s="16"/>
      <c r="N2762" s="46"/>
      <c r="O2762" s="47" t="str">
        <f t="shared" ref="O2762:O2825" si="968">IF(J2762=0,"",J2762/(J2762+L2762))</f>
        <v/>
      </c>
      <c r="P2762" s="47"/>
      <c r="Q2762" s="48" t="str">
        <f>IFERROR(VLOOKUP(E2762,Funcionários!$C$8:$E$207,3,FALSE),"")</f>
        <v/>
      </c>
      <c r="R2762" s="47"/>
      <c r="S2762" s="49" t="str">
        <f t="shared" ref="S2762:S2825" si="969">IF(U2762="","",V2762*100000+W2762*10+X2762+T2762)</f>
        <v/>
      </c>
      <c r="T2762" s="49">
        <v>2.7560000000000001E-2</v>
      </c>
      <c r="U2762" s="48" t="str">
        <f>IF(Funcionários!C2763=0,"",Funcionários!C2763)</f>
        <v/>
      </c>
      <c r="V2762" s="50">
        <f>IF(U2762="",0,IF(COUNTIFS($E$7:$E$3006,U2762,$I$7:$I$3006,'RC'!$E$6)=0,0,COUNTIFS($M$7:$M$3006,"Concluída no prazo",$E$7:$E$3006,U2762,$I$7:$I$3006,'RC'!$E$6)/COUNTIFS($E$7:$E$3006,U2762,$I$7:$I$3006,'RC'!$E$6)))</f>
        <v>0</v>
      </c>
      <c r="W2762" s="49">
        <f>SUMIFS($J$7:$J$3006,$E$7:$E$3006,U2762,$I$7:$I$3006,'RC'!$E$6)+SUMIFS($L$7:$L$3006,$E$7:$E$3006,U2762,$I$7:$I$3006,'RC'!$E$6)</f>
        <v>0</v>
      </c>
      <c r="X2762" s="48">
        <f>COUNTIFS($E$7:$E$3006,U2762,$I$7:$I$3006,'RC'!$E$6)</f>
        <v>0</v>
      </c>
      <c r="Y2762" s="48"/>
      <c r="Z2762" s="51" t="str">
        <f>IF(AQ2762='RC'!$E$6,AC2762*1000+AD2762,"")</f>
        <v/>
      </c>
      <c r="AA2762" s="51" t="str">
        <f>IF(AB2762="","",IF(AQ2762='RC'!$E$6,AC2762*1000-AD2762,""))</f>
        <v/>
      </c>
      <c r="AB2762" s="48" t="str">
        <f>IFERROR(VLOOKUP(E2762,Funcionários!$C$8:$E$207,3,FALSE),"")</f>
        <v/>
      </c>
      <c r="AC2762" s="50" t="str">
        <f>IF(AB2762="","",IF(COUNTIFS($AB$7:$AB$3006,AB2762,$AQ$7:$AQ$3006,'RC'!$E$6)=0,"",COUNTIFS($M$7:$M$3006,"Concluída no prazo",$AB$7:$AB$3006,AB2762,$AQ$7:$AQ$3006,'RC'!$E$6)/COUNTIFS($AB$7:$AB$3006,AB2762,$AQ$7:$AQ$3006,'RC'!$E$6)))</f>
        <v/>
      </c>
      <c r="AD2762" s="48">
        <f>SUMIF($AQ$7:$AQ$3006,'RC'!$E$6,$J$7:$J$3006)+SUMIF($AQ$7:$AQ$3006,'RC'!$E$6,$L$7:$L$3006)</f>
        <v>21</v>
      </c>
      <c r="AF2762" s="48">
        <v>2.2449999999991602E-2</v>
      </c>
      <c r="AG2762" s="48">
        <f>IF(OR(AQ2762="",AQ2762&lt;&gt;'RC'!$E$6,AB2762&lt;&gt;'RC'!$D$21),0,1)</f>
        <v>0</v>
      </c>
      <c r="AH2762" s="48">
        <f t="shared" si="966"/>
        <v>2.2449999999991602E-2</v>
      </c>
      <c r="AI2762" s="48" t="str">
        <f t="shared" si="948"/>
        <v/>
      </c>
      <c r="AJ2762" s="48" t="str">
        <f t="shared" si="949"/>
        <v/>
      </c>
      <c r="AK2762" s="52" t="str">
        <f t="shared" si="950"/>
        <v/>
      </c>
      <c r="AL2762" s="52" t="str">
        <f t="shared" si="951"/>
        <v/>
      </c>
      <c r="AM2762" s="48" t="str">
        <f t="shared" si="952"/>
        <v/>
      </c>
      <c r="AN2762" s="48" t="str">
        <f t="shared" si="953"/>
        <v/>
      </c>
      <c r="AP2762" s="18" t="str">
        <f t="shared" si="954"/>
        <v/>
      </c>
      <c r="AQ2762" s="18" t="str">
        <f t="shared" si="955"/>
        <v/>
      </c>
      <c r="AR2762" s="18">
        <v>2.2450000000000001E-2</v>
      </c>
      <c r="AS2762" s="18">
        <f>IF(AF!$D$27="Todos",1,IF(M2762=AF!$D$27,1,0))</f>
        <v>1</v>
      </c>
      <c r="AT2762" s="53">
        <f>IF(AND(E2762=AF!$D$6,OR(LT!M2762=AF!$D$27,AF!$D$27="Todos"),OR(AP2762=AF!$E$8,AQ2762=AF!$E$8)),AR2762+AS2762,0)</f>
        <v>0</v>
      </c>
      <c r="AU2762" s="18" t="str">
        <f t="shared" si="956"/>
        <v/>
      </c>
      <c r="AV2762" s="54" t="str">
        <f t="shared" si="957"/>
        <v/>
      </c>
      <c r="AW2762" s="54" t="str">
        <f t="shared" si="958"/>
        <v/>
      </c>
      <c r="AX2762" s="18" t="str">
        <f t="shared" si="959"/>
        <v/>
      </c>
      <c r="AY2762" s="18" t="str">
        <f t="shared" si="960"/>
        <v/>
      </c>
      <c r="BA2762" s="18">
        <f>IF($E2762=AF!$D$6,IF($M2762="Concluída no prazo",2,IF($M2762="Concluída com atraso",1,0)),0)</f>
        <v>0</v>
      </c>
      <c r="BB2762" s="18">
        <f>IF($E2762=AF!$D$6,IF($M2762="Atrasada",2,IF($M2762="Concluída com atraso",1,0)),0)</f>
        <v>0</v>
      </c>
      <c r="BC2762" s="18">
        <v>2.7560000000000001E-2</v>
      </c>
      <c r="BD2762" s="18">
        <f t="shared" si="967"/>
        <v>2.7560000000000001E-2</v>
      </c>
      <c r="BE2762" s="18">
        <f t="shared" si="967"/>
        <v>2.7560000000000001E-2</v>
      </c>
      <c r="BF2762" s="18" t="str">
        <f t="shared" si="961"/>
        <v/>
      </c>
      <c r="BN2762" s="18" t="str">
        <f t="shared" si="962"/>
        <v>s</v>
      </c>
    </row>
    <row r="2763" spans="3:66" ht="50.1" customHeight="1" thickTop="1" thickBot="1" x14ac:dyDescent="0.3">
      <c r="C2763" s="46"/>
      <c r="D2763" s="46"/>
      <c r="E2763" s="46"/>
      <c r="F2763" s="122"/>
      <c r="G2763" s="122"/>
      <c r="H2763" s="78" t="str">
        <f t="shared" si="963"/>
        <v/>
      </c>
      <c r="I2763" s="78" t="str">
        <f t="shared" si="964"/>
        <v/>
      </c>
      <c r="J2763" s="16"/>
      <c r="K2763" s="46" t="str">
        <f t="shared" si="965"/>
        <v/>
      </c>
      <c r="L2763" s="16"/>
      <c r="M2763" s="16"/>
      <c r="N2763" s="46"/>
      <c r="O2763" s="47" t="str">
        <f t="shared" si="968"/>
        <v/>
      </c>
      <c r="P2763" s="47"/>
      <c r="Q2763" s="48" t="str">
        <f>IFERROR(VLOOKUP(E2763,Funcionários!$C$8:$E$207,3,FALSE),"")</f>
        <v/>
      </c>
      <c r="R2763" s="47"/>
      <c r="S2763" s="49" t="str">
        <f t="shared" si="969"/>
        <v/>
      </c>
      <c r="T2763" s="49">
        <v>2.7570000000000001E-2</v>
      </c>
      <c r="U2763" s="48" t="str">
        <f>IF(Funcionários!C2764=0,"",Funcionários!C2764)</f>
        <v/>
      </c>
      <c r="V2763" s="50">
        <f>IF(U2763="",0,IF(COUNTIFS($E$7:$E$3006,U2763,$I$7:$I$3006,'RC'!$E$6)=0,0,COUNTIFS($M$7:$M$3006,"Concluída no prazo",$E$7:$E$3006,U2763,$I$7:$I$3006,'RC'!$E$6)/COUNTIFS($E$7:$E$3006,U2763,$I$7:$I$3006,'RC'!$E$6)))</f>
        <v>0</v>
      </c>
      <c r="W2763" s="49">
        <f>SUMIFS($J$7:$J$3006,$E$7:$E$3006,U2763,$I$7:$I$3006,'RC'!$E$6)+SUMIFS($L$7:$L$3006,$E$7:$E$3006,U2763,$I$7:$I$3006,'RC'!$E$6)</f>
        <v>0</v>
      </c>
      <c r="X2763" s="48">
        <f>COUNTIFS($E$7:$E$3006,U2763,$I$7:$I$3006,'RC'!$E$6)</f>
        <v>0</v>
      </c>
      <c r="Y2763" s="48"/>
      <c r="Z2763" s="51" t="str">
        <f>IF(AQ2763='RC'!$E$6,AC2763*1000+AD2763,"")</f>
        <v/>
      </c>
      <c r="AA2763" s="51" t="str">
        <f>IF(AB2763="","",IF(AQ2763='RC'!$E$6,AC2763*1000-AD2763,""))</f>
        <v/>
      </c>
      <c r="AB2763" s="48" t="str">
        <f>IFERROR(VLOOKUP(E2763,Funcionários!$C$8:$E$207,3,FALSE),"")</f>
        <v/>
      </c>
      <c r="AC2763" s="50" t="str">
        <f>IF(AB2763="","",IF(COUNTIFS($AB$7:$AB$3006,AB2763,$AQ$7:$AQ$3006,'RC'!$E$6)=0,"",COUNTIFS($M$7:$M$3006,"Concluída no prazo",$AB$7:$AB$3006,AB2763,$AQ$7:$AQ$3006,'RC'!$E$6)/COUNTIFS($AB$7:$AB$3006,AB2763,$AQ$7:$AQ$3006,'RC'!$E$6)))</f>
        <v/>
      </c>
      <c r="AD2763" s="48">
        <f>SUMIF($AQ$7:$AQ$3006,'RC'!$E$6,$J$7:$J$3006)+SUMIF($AQ$7:$AQ$3006,'RC'!$E$6,$L$7:$L$3006)</f>
        <v>21</v>
      </c>
      <c r="AF2763" s="48">
        <v>2.2439999999991599E-2</v>
      </c>
      <c r="AG2763" s="48">
        <f>IF(OR(AQ2763="",AQ2763&lt;&gt;'RC'!$E$6,AB2763&lt;&gt;'RC'!$D$21),0,1)</f>
        <v>0</v>
      </c>
      <c r="AH2763" s="48">
        <f t="shared" si="966"/>
        <v>2.2439999999991599E-2</v>
      </c>
      <c r="AI2763" s="48" t="str">
        <f t="shared" si="948"/>
        <v/>
      </c>
      <c r="AJ2763" s="48" t="str">
        <f t="shared" si="949"/>
        <v/>
      </c>
      <c r="AK2763" s="52" t="str">
        <f t="shared" si="950"/>
        <v/>
      </c>
      <c r="AL2763" s="52" t="str">
        <f t="shared" si="951"/>
        <v/>
      </c>
      <c r="AM2763" s="48" t="str">
        <f t="shared" si="952"/>
        <v/>
      </c>
      <c r="AN2763" s="48" t="str">
        <f t="shared" si="953"/>
        <v/>
      </c>
      <c r="AP2763" s="18" t="str">
        <f t="shared" si="954"/>
        <v/>
      </c>
      <c r="AQ2763" s="18" t="str">
        <f t="shared" si="955"/>
        <v/>
      </c>
      <c r="AR2763" s="18">
        <v>2.2440000000000002E-2</v>
      </c>
      <c r="AS2763" s="18">
        <f>IF(AF!$D$27="Todos",1,IF(M2763=AF!$D$27,1,0))</f>
        <v>1</v>
      </c>
      <c r="AT2763" s="53">
        <f>IF(AND(E2763=AF!$D$6,OR(LT!M2763=AF!$D$27,AF!$D$27="Todos"),OR(AP2763=AF!$E$8,AQ2763=AF!$E$8)),AR2763+AS2763,0)</f>
        <v>0</v>
      </c>
      <c r="AU2763" s="18" t="str">
        <f t="shared" si="956"/>
        <v/>
      </c>
      <c r="AV2763" s="54" t="str">
        <f t="shared" si="957"/>
        <v/>
      </c>
      <c r="AW2763" s="54" t="str">
        <f t="shared" si="958"/>
        <v/>
      </c>
      <c r="AX2763" s="18" t="str">
        <f t="shared" si="959"/>
        <v/>
      </c>
      <c r="AY2763" s="18" t="str">
        <f t="shared" si="960"/>
        <v/>
      </c>
      <c r="BA2763" s="18">
        <f>IF($E2763=AF!$D$6,IF($M2763="Concluída no prazo",2,IF($M2763="Concluída com atraso",1,0)),0)</f>
        <v>0</v>
      </c>
      <c r="BB2763" s="18">
        <f>IF($E2763=AF!$D$6,IF($M2763="Atrasada",2,IF($M2763="Concluída com atraso",1,0)),0)</f>
        <v>0</v>
      </c>
      <c r="BC2763" s="18">
        <v>2.7570000000000001E-2</v>
      </c>
      <c r="BD2763" s="18">
        <f t="shared" si="967"/>
        <v>2.7570000000000001E-2</v>
      </c>
      <c r="BE2763" s="18">
        <f t="shared" si="967"/>
        <v>2.7570000000000001E-2</v>
      </c>
      <c r="BF2763" s="18" t="str">
        <f t="shared" si="961"/>
        <v/>
      </c>
      <c r="BN2763" s="18" t="str">
        <f t="shared" si="962"/>
        <v>s</v>
      </c>
    </row>
    <row r="2764" spans="3:66" ht="50.1" customHeight="1" thickTop="1" thickBot="1" x14ac:dyDescent="0.3">
      <c r="C2764" s="46"/>
      <c r="D2764" s="46"/>
      <c r="E2764" s="46"/>
      <c r="F2764" s="122"/>
      <c r="G2764" s="122"/>
      <c r="H2764" s="78" t="str">
        <f t="shared" si="963"/>
        <v/>
      </c>
      <c r="I2764" s="78" t="str">
        <f t="shared" si="964"/>
        <v/>
      </c>
      <c r="J2764" s="16"/>
      <c r="K2764" s="46" t="str">
        <f t="shared" si="965"/>
        <v/>
      </c>
      <c r="L2764" s="16"/>
      <c r="M2764" s="16"/>
      <c r="N2764" s="46"/>
      <c r="O2764" s="47" t="str">
        <f t="shared" si="968"/>
        <v/>
      </c>
      <c r="P2764" s="47"/>
      <c r="Q2764" s="48" t="str">
        <f>IFERROR(VLOOKUP(E2764,Funcionários!$C$8:$E$207,3,FALSE),"")</f>
        <v/>
      </c>
      <c r="R2764" s="47"/>
      <c r="S2764" s="49" t="str">
        <f t="shared" si="969"/>
        <v/>
      </c>
      <c r="T2764" s="49">
        <v>2.758E-2</v>
      </c>
      <c r="U2764" s="48" t="str">
        <f>IF(Funcionários!C2765=0,"",Funcionários!C2765)</f>
        <v/>
      </c>
      <c r="V2764" s="50">
        <f>IF(U2764="",0,IF(COUNTIFS($E$7:$E$3006,U2764,$I$7:$I$3006,'RC'!$E$6)=0,0,COUNTIFS($M$7:$M$3006,"Concluída no prazo",$E$7:$E$3006,U2764,$I$7:$I$3006,'RC'!$E$6)/COUNTIFS($E$7:$E$3006,U2764,$I$7:$I$3006,'RC'!$E$6)))</f>
        <v>0</v>
      </c>
      <c r="W2764" s="49">
        <f>SUMIFS($J$7:$J$3006,$E$7:$E$3006,U2764,$I$7:$I$3006,'RC'!$E$6)+SUMIFS($L$7:$L$3006,$E$7:$E$3006,U2764,$I$7:$I$3006,'RC'!$E$6)</f>
        <v>0</v>
      </c>
      <c r="X2764" s="48">
        <f>COUNTIFS($E$7:$E$3006,U2764,$I$7:$I$3006,'RC'!$E$6)</f>
        <v>0</v>
      </c>
      <c r="Y2764" s="48"/>
      <c r="Z2764" s="51" t="str">
        <f>IF(AQ2764='RC'!$E$6,AC2764*1000+AD2764,"")</f>
        <v/>
      </c>
      <c r="AA2764" s="51" t="str">
        <f>IF(AB2764="","",IF(AQ2764='RC'!$E$6,AC2764*1000-AD2764,""))</f>
        <v/>
      </c>
      <c r="AB2764" s="48" t="str">
        <f>IFERROR(VLOOKUP(E2764,Funcionários!$C$8:$E$207,3,FALSE),"")</f>
        <v/>
      </c>
      <c r="AC2764" s="50" t="str">
        <f>IF(AB2764="","",IF(COUNTIFS($AB$7:$AB$3006,AB2764,$AQ$7:$AQ$3006,'RC'!$E$6)=0,"",COUNTIFS($M$7:$M$3006,"Concluída no prazo",$AB$7:$AB$3006,AB2764,$AQ$7:$AQ$3006,'RC'!$E$6)/COUNTIFS($AB$7:$AB$3006,AB2764,$AQ$7:$AQ$3006,'RC'!$E$6)))</f>
        <v/>
      </c>
      <c r="AD2764" s="48">
        <f>SUMIF($AQ$7:$AQ$3006,'RC'!$E$6,$J$7:$J$3006)+SUMIF($AQ$7:$AQ$3006,'RC'!$E$6,$L$7:$L$3006)</f>
        <v>21</v>
      </c>
      <c r="AF2764" s="48">
        <v>2.2429999999991599E-2</v>
      </c>
      <c r="AG2764" s="48">
        <f>IF(OR(AQ2764="",AQ2764&lt;&gt;'RC'!$E$6,AB2764&lt;&gt;'RC'!$D$21),0,1)</f>
        <v>0</v>
      </c>
      <c r="AH2764" s="48">
        <f t="shared" si="966"/>
        <v>2.2429999999991599E-2</v>
      </c>
      <c r="AI2764" s="48" t="str">
        <f t="shared" si="948"/>
        <v/>
      </c>
      <c r="AJ2764" s="48" t="str">
        <f t="shared" si="949"/>
        <v/>
      </c>
      <c r="AK2764" s="52" t="str">
        <f t="shared" si="950"/>
        <v/>
      </c>
      <c r="AL2764" s="52" t="str">
        <f t="shared" si="951"/>
        <v/>
      </c>
      <c r="AM2764" s="48" t="str">
        <f t="shared" si="952"/>
        <v/>
      </c>
      <c r="AN2764" s="48" t="str">
        <f t="shared" si="953"/>
        <v/>
      </c>
      <c r="AP2764" s="18" t="str">
        <f t="shared" si="954"/>
        <v/>
      </c>
      <c r="AQ2764" s="18" t="str">
        <f t="shared" si="955"/>
        <v/>
      </c>
      <c r="AR2764" s="18">
        <v>2.2429999999999999E-2</v>
      </c>
      <c r="AS2764" s="18">
        <f>IF(AF!$D$27="Todos",1,IF(M2764=AF!$D$27,1,0))</f>
        <v>1</v>
      </c>
      <c r="AT2764" s="53">
        <f>IF(AND(E2764=AF!$D$6,OR(LT!M2764=AF!$D$27,AF!$D$27="Todos"),OR(AP2764=AF!$E$8,AQ2764=AF!$E$8)),AR2764+AS2764,0)</f>
        <v>0</v>
      </c>
      <c r="AU2764" s="18" t="str">
        <f t="shared" si="956"/>
        <v/>
      </c>
      <c r="AV2764" s="54" t="str">
        <f t="shared" si="957"/>
        <v/>
      </c>
      <c r="AW2764" s="54" t="str">
        <f t="shared" si="958"/>
        <v/>
      </c>
      <c r="AX2764" s="18" t="str">
        <f t="shared" si="959"/>
        <v/>
      </c>
      <c r="AY2764" s="18" t="str">
        <f t="shared" si="960"/>
        <v/>
      </c>
      <c r="BA2764" s="18">
        <f>IF($E2764=AF!$D$6,IF($M2764="Concluída no prazo",2,IF($M2764="Concluída com atraso",1,0)),0)</f>
        <v>0</v>
      </c>
      <c r="BB2764" s="18">
        <f>IF($E2764=AF!$D$6,IF($M2764="Atrasada",2,IF($M2764="Concluída com atraso",1,0)),0)</f>
        <v>0</v>
      </c>
      <c r="BC2764" s="18">
        <v>2.758E-2</v>
      </c>
      <c r="BD2764" s="18">
        <f t="shared" si="967"/>
        <v>2.758E-2</v>
      </c>
      <c r="BE2764" s="18">
        <f t="shared" si="967"/>
        <v>2.758E-2</v>
      </c>
      <c r="BF2764" s="18" t="str">
        <f t="shared" si="961"/>
        <v/>
      </c>
      <c r="BN2764" s="18" t="str">
        <f t="shared" si="962"/>
        <v>s</v>
      </c>
    </row>
    <row r="2765" spans="3:66" ht="50.1" customHeight="1" thickTop="1" thickBot="1" x14ac:dyDescent="0.3">
      <c r="C2765" s="46"/>
      <c r="D2765" s="46"/>
      <c r="E2765" s="46"/>
      <c r="F2765" s="122"/>
      <c r="G2765" s="122"/>
      <c r="H2765" s="78" t="str">
        <f t="shared" si="963"/>
        <v/>
      </c>
      <c r="I2765" s="78" t="str">
        <f t="shared" si="964"/>
        <v/>
      </c>
      <c r="J2765" s="16"/>
      <c r="K2765" s="46" t="str">
        <f t="shared" si="965"/>
        <v/>
      </c>
      <c r="L2765" s="16"/>
      <c r="M2765" s="16"/>
      <c r="N2765" s="46"/>
      <c r="O2765" s="47" t="str">
        <f t="shared" si="968"/>
        <v/>
      </c>
      <c r="P2765" s="47"/>
      <c r="Q2765" s="48" t="str">
        <f>IFERROR(VLOOKUP(E2765,Funcionários!$C$8:$E$207,3,FALSE),"")</f>
        <v/>
      </c>
      <c r="R2765" s="47"/>
      <c r="S2765" s="49" t="str">
        <f t="shared" si="969"/>
        <v/>
      </c>
      <c r="T2765" s="49">
        <v>2.759E-2</v>
      </c>
      <c r="U2765" s="48" t="str">
        <f>IF(Funcionários!C2766=0,"",Funcionários!C2766)</f>
        <v/>
      </c>
      <c r="V2765" s="50">
        <f>IF(U2765="",0,IF(COUNTIFS($E$7:$E$3006,U2765,$I$7:$I$3006,'RC'!$E$6)=0,0,COUNTIFS($M$7:$M$3006,"Concluída no prazo",$E$7:$E$3006,U2765,$I$7:$I$3006,'RC'!$E$6)/COUNTIFS($E$7:$E$3006,U2765,$I$7:$I$3006,'RC'!$E$6)))</f>
        <v>0</v>
      </c>
      <c r="W2765" s="49">
        <f>SUMIFS($J$7:$J$3006,$E$7:$E$3006,U2765,$I$7:$I$3006,'RC'!$E$6)+SUMIFS($L$7:$L$3006,$E$7:$E$3006,U2765,$I$7:$I$3006,'RC'!$E$6)</f>
        <v>0</v>
      </c>
      <c r="X2765" s="48">
        <f>COUNTIFS($E$7:$E$3006,U2765,$I$7:$I$3006,'RC'!$E$6)</f>
        <v>0</v>
      </c>
      <c r="Y2765" s="48"/>
      <c r="Z2765" s="51" t="str">
        <f>IF(AQ2765='RC'!$E$6,AC2765*1000+AD2765,"")</f>
        <v/>
      </c>
      <c r="AA2765" s="51" t="str">
        <f>IF(AB2765="","",IF(AQ2765='RC'!$E$6,AC2765*1000-AD2765,""))</f>
        <v/>
      </c>
      <c r="AB2765" s="48" t="str">
        <f>IFERROR(VLOOKUP(E2765,Funcionários!$C$8:$E$207,3,FALSE),"")</f>
        <v/>
      </c>
      <c r="AC2765" s="50" t="str">
        <f>IF(AB2765="","",IF(COUNTIFS($AB$7:$AB$3006,AB2765,$AQ$7:$AQ$3006,'RC'!$E$6)=0,"",COUNTIFS($M$7:$M$3006,"Concluída no prazo",$AB$7:$AB$3006,AB2765,$AQ$7:$AQ$3006,'RC'!$E$6)/COUNTIFS($AB$7:$AB$3006,AB2765,$AQ$7:$AQ$3006,'RC'!$E$6)))</f>
        <v/>
      </c>
      <c r="AD2765" s="48">
        <f>SUMIF($AQ$7:$AQ$3006,'RC'!$E$6,$J$7:$J$3006)+SUMIF($AQ$7:$AQ$3006,'RC'!$E$6,$L$7:$L$3006)</f>
        <v>21</v>
      </c>
      <c r="AF2765" s="48">
        <v>2.2419999999991599E-2</v>
      </c>
      <c r="AG2765" s="48">
        <f>IF(OR(AQ2765="",AQ2765&lt;&gt;'RC'!$E$6,AB2765&lt;&gt;'RC'!$D$21),0,1)</f>
        <v>0</v>
      </c>
      <c r="AH2765" s="48">
        <f t="shared" si="966"/>
        <v>2.2419999999991599E-2</v>
      </c>
      <c r="AI2765" s="48" t="str">
        <f t="shared" si="948"/>
        <v/>
      </c>
      <c r="AJ2765" s="48" t="str">
        <f t="shared" si="949"/>
        <v/>
      </c>
      <c r="AK2765" s="52" t="str">
        <f t="shared" si="950"/>
        <v/>
      </c>
      <c r="AL2765" s="52" t="str">
        <f t="shared" si="951"/>
        <v/>
      </c>
      <c r="AM2765" s="48" t="str">
        <f t="shared" si="952"/>
        <v/>
      </c>
      <c r="AN2765" s="48" t="str">
        <f t="shared" si="953"/>
        <v/>
      </c>
      <c r="AP2765" s="18" t="str">
        <f t="shared" si="954"/>
        <v/>
      </c>
      <c r="AQ2765" s="18" t="str">
        <f t="shared" si="955"/>
        <v/>
      </c>
      <c r="AR2765" s="18">
        <v>2.2419999999999999E-2</v>
      </c>
      <c r="AS2765" s="18">
        <f>IF(AF!$D$27="Todos",1,IF(M2765=AF!$D$27,1,0))</f>
        <v>1</v>
      </c>
      <c r="AT2765" s="53">
        <f>IF(AND(E2765=AF!$D$6,OR(LT!M2765=AF!$D$27,AF!$D$27="Todos"),OR(AP2765=AF!$E$8,AQ2765=AF!$E$8)),AR2765+AS2765,0)</f>
        <v>0</v>
      </c>
      <c r="AU2765" s="18" t="str">
        <f t="shared" si="956"/>
        <v/>
      </c>
      <c r="AV2765" s="54" t="str">
        <f t="shared" si="957"/>
        <v/>
      </c>
      <c r="AW2765" s="54" t="str">
        <f t="shared" si="958"/>
        <v/>
      </c>
      <c r="AX2765" s="18" t="str">
        <f t="shared" si="959"/>
        <v/>
      </c>
      <c r="AY2765" s="18" t="str">
        <f t="shared" si="960"/>
        <v/>
      </c>
      <c r="BA2765" s="18">
        <f>IF($E2765=AF!$D$6,IF($M2765="Concluída no prazo",2,IF($M2765="Concluída com atraso",1,0)),0)</f>
        <v>0</v>
      </c>
      <c r="BB2765" s="18">
        <f>IF($E2765=AF!$D$6,IF($M2765="Atrasada",2,IF($M2765="Concluída com atraso",1,0)),0)</f>
        <v>0</v>
      </c>
      <c r="BC2765" s="18">
        <v>2.759E-2</v>
      </c>
      <c r="BD2765" s="18">
        <f t="shared" si="967"/>
        <v>2.759E-2</v>
      </c>
      <c r="BE2765" s="18">
        <f t="shared" si="967"/>
        <v>2.759E-2</v>
      </c>
      <c r="BF2765" s="18" t="str">
        <f t="shared" si="961"/>
        <v/>
      </c>
      <c r="BN2765" s="18" t="str">
        <f t="shared" si="962"/>
        <v>s</v>
      </c>
    </row>
    <row r="2766" spans="3:66" ht="50.1" customHeight="1" thickTop="1" thickBot="1" x14ac:dyDescent="0.3">
      <c r="C2766" s="46"/>
      <c r="D2766" s="46"/>
      <c r="E2766" s="46"/>
      <c r="F2766" s="122"/>
      <c r="G2766" s="122"/>
      <c r="H2766" s="78" t="str">
        <f t="shared" si="963"/>
        <v/>
      </c>
      <c r="I2766" s="78" t="str">
        <f t="shared" si="964"/>
        <v/>
      </c>
      <c r="J2766" s="16"/>
      <c r="K2766" s="46" t="str">
        <f t="shared" si="965"/>
        <v/>
      </c>
      <c r="L2766" s="16"/>
      <c r="M2766" s="16"/>
      <c r="N2766" s="46"/>
      <c r="O2766" s="47" t="str">
        <f t="shared" si="968"/>
        <v/>
      </c>
      <c r="P2766" s="47"/>
      <c r="Q2766" s="48" t="str">
        <f>IFERROR(VLOOKUP(E2766,Funcionários!$C$8:$E$207,3,FALSE),"")</f>
        <v/>
      </c>
      <c r="R2766" s="47"/>
      <c r="S2766" s="49" t="str">
        <f t="shared" si="969"/>
        <v/>
      </c>
      <c r="T2766" s="49">
        <v>2.76E-2</v>
      </c>
      <c r="U2766" s="48" t="str">
        <f>IF(Funcionários!C2767=0,"",Funcionários!C2767)</f>
        <v/>
      </c>
      <c r="V2766" s="50">
        <f>IF(U2766="",0,IF(COUNTIFS($E$7:$E$3006,U2766,$I$7:$I$3006,'RC'!$E$6)=0,0,COUNTIFS($M$7:$M$3006,"Concluída no prazo",$E$7:$E$3006,U2766,$I$7:$I$3006,'RC'!$E$6)/COUNTIFS($E$7:$E$3006,U2766,$I$7:$I$3006,'RC'!$E$6)))</f>
        <v>0</v>
      </c>
      <c r="W2766" s="49">
        <f>SUMIFS($J$7:$J$3006,$E$7:$E$3006,U2766,$I$7:$I$3006,'RC'!$E$6)+SUMIFS($L$7:$L$3006,$E$7:$E$3006,U2766,$I$7:$I$3006,'RC'!$E$6)</f>
        <v>0</v>
      </c>
      <c r="X2766" s="48">
        <f>COUNTIFS($E$7:$E$3006,U2766,$I$7:$I$3006,'RC'!$E$6)</f>
        <v>0</v>
      </c>
      <c r="Y2766" s="48"/>
      <c r="Z2766" s="51" t="str">
        <f>IF(AQ2766='RC'!$E$6,AC2766*1000+AD2766,"")</f>
        <v/>
      </c>
      <c r="AA2766" s="51" t="str">
        <f>IF(AB2766="","",IF(AQ2766='RC'!$E$6,AC2766*1000-AD2766,""))</f>
        <v/>
      </c>
      <c r="AB2766" s="48" t="str">
        <f>IFERROR(VLOOKUP(E2766,Funcionários!$C$8:$E$207,3,FALSE),"")</f>
        <v/>
      </c>
      <c r="AC2766" s="50" t="str">
        <f>IF(AB2766="","",IF(COUNTIFS($AB$7:$AB$3006,AB2766,$AQ$7:$AQ$3006,'RC'!$E$6)=0,"",COUNTIFS($M$7:$M$3006,"Concluída no prazo",$AB$7:$AB$3006,AB2766,$AQ$7:$AQ$3006,'RC'!$E$6)/COUNTIFS($AB$7:$AB$3006,AB2766,$AQ$7:$AQ$3006,'RC'!$E$6)))</f>
        <v/>
      </c>
      <c r="AD2766" s="48">
        <f>SUMIF($AQ$7:$AQ$3006,'RC'!$E$6,$J$7:$J$3006)+SUMIF($AQ$7:$AQ$3006,'RC'!$E$6,$L$7:$L$3006)</f>
        <v>21</v>
      </c>
      <c r="AF2766" s="48">
        <v>2.24099999999916E-2</v>
      </c>
      <c r="AG2766" s="48">
        <f>IF(OR(AQ2766="",AQ2766&lt;&gt;'RC'!$E$6,AB2766&lt;&gt;'RC'!$D$21),0,1)</f>
        <v>0</v>
      </c>
      <c r="AH2766" s="48">
        <f t="shared" si="966"/>
        <v>2.24099999999916E-2</v>
      </c>
      <c r="AI2766" s="48" t="str">
        <f t="shared" si="948"/>
        <v/>
      </c>
      <c r="AJ2766" s="48" t="str">
        <f t="shared" si="949"/>
        <v/>
      </c>
      <c r="AK2766" s="52" t="str">
        <f t="shared" si="950"/>
        <v/>
      </c>
      <c r="AL2766" s="52" t="str">
        <f t="shared" si="951"/>
        <v/>
      </c>
      <c r="AM2766" s="48" t="str">
        <f t="shared" si="952"/>
        <v/>
      </c>
      <c r="AN2766" s="48" t="str">
        <f t="shared" si="953"/>
        <v/>
      </c>
      <c r="AP2766" s="18" t="str">
        <f t="shared" si="954"/>
        <v/>
      </c>
      <c r="AQ2766" s="18" t="str">
        <f t="shared" si="955"/>
        <v/>
      </c>
      <c r="AR2766" s="18">
        <v>2.2409999999999999E-2</v>
      </c>
      <c r="AS2766" s="18">
        <f>IF(AF!$D$27="Todos",1,IF(M2766=AF!$D$27,1,0))</f>
        <v>1</v>
      </c>
      <c r="AT2766" s="53">
        <f>IF(AND(E2766=AF!$D$6,OR(LT!M2766=AF!$D$27,AF!$D$27="Todos"),OR(AP2766=AF!$E$8,AQ2766=AF!$E$8)),AR2766+AS2766,0)</f>
        <v>0</v>
      </c>
      <c r="AU2766" s="18" t="str">
        <f t="shared" si="956"/>
        <v/>
      </c>
      <c r="AV2766" s="54" t="str">
        <f t="shared" si="957"/>
        <v/>
      </c>
      <c r="AW2766" s="54" t="str">
        <f t="shared" si="958"/>
        <v/>
      </c>
      <c r="AX2766" s="18" t="str">
        <f t="shared" si="959"/>
        <v/>
      </c>
      <c r="AY2766" s="18" t="str">
        <f t="shared" si="960"/>
        <v/>
      </c>
      <c r="BA2766" s="18">
        <f>IF($E2766=AF!$D$6,IF($M2766="Concluída no prazo",2,IF($M2766="Concluída com atraso",1,0)),0)</f>
        <v>0</v>
      </c>
      <c r="BB2766" s="18">
        <f>IF($E2766=AF!$D$6,IF($M2766="Atrasada",2,IF($M2766="Concluída com atraso",1,0)),0)</f>
        <v>0</v>
      </c>
      <c r="BC2766" s="18">
        <v>2.76E-2</v>
      </c>
      <c r="BD2766" s="18">
        <f t="shared" si="967"/>
        <v>2.76E-2</v>
      </c>
      <c r="BE2766" s="18">
        <f t="shared" si="967"/>
        <v>2.76E-2</v>
      </c>
      <c r="BF2766" s="18" t="str">
        <f t="shared" si="961"/>
        <v/>
      </c>
      <c r="BN2766" s="18" t="str">
        <f t="shared" si="962"/>
        <v>s</v>
      </c>
    </row>
    <row r="2767" spans="3:66" ht="50.1" customHeight="1" thickTop="1" thickBot="1" x14ac:dyDescent="0.3">
      <c r="C2767" s="46"/>
      <c r="D2767" s="46"/>
      <c r="E2767" s="46"/>
      <c r="F2767" s="122"/>
      <c r="G2767" s="122"/>
      <c r="H2767" s="78" t="str">
        <f t="shared" si="963"/>
        <v/>
      </c>
      <c r="I2767" s="78" t="str">
        <f t="shared" si="964"/>
        <v/>
      </c>
      <c r="J2767" s="16"/>
      <c r="K2767" s="46" t="str">
        <f t="shared" si="965"/>
        <v/>
      </c>
      <c r="L2767" s="16"/>
      <c r="M2767" s="16"/>
      <c r="N2767" s="46"/>
      <c r="O2767" s="47" t="str">
        <f t="shared" si="968"/>
        <v/>
      </c>
      <c r="P2767" s="47"/>
      <c r="Q2767" s="48" t="str">
        <f>IFERROR(VLOOKUP(E2767,Funcionários!$C$8:$E$207,3,FALSE),"")</f>
        <v/>
      </c>
      <c r="R2767" s="47"/>
      <c r="S2767" s="49" t="str">
        <f t="shared" si="969"/>
        <v/>
      </c>
      <c r="T2767" s="49">
        <v>2.7609999999999999E-2</v>
      </c>
      <c r="U2767" s="48" t="str">
        <f>IF(Funcionários!C2768=0,"",Funcionários!C2768)</f>
        <v/>
      </c>
      <c r="V2767" s="50">
        <f>IF(U2767="",0,IF(COUNTIFS($E$7:$E$3006,U2767,$I$7:$I$3006,'RC'!$E$6)=0,0,COUNTIFS($M$7:$M$3006,"Concluída no prazo",$E$7:$E$3006,U2767,$I$7:$I$3006,'RC'!$E$6)/COUNTIFS($E$7:$E$3006,U2767,$I$7:$I$3006,'RC'!$E$6)))</f>
        <v>0</v>
      </c>
      <c r="W2767" s="49">
        <f>SUMIFS($J$7:$J$3006,$E$7:$E$3006,U2767,$I$7:$I$3006,'RC'!$E$6)+SUMIFS($L$7:$L$3006,$E$7:$E$3006,U2767,$I$7:$I$3006,'RC'!$E$6)</f>
        <v>0</v>
      </c>
      <c r="X2767" s="48">
        <f>COUNTIFS($E$7:$E$3006,U2767,$I$7:$I$3006,'RC'!$E$6)</f>
        <v>0</v>
      </c>
      <c r="Y2767" s="48"/>
      <c r="Z2767" s="51" t="str">
        <f>IF(AQ2767='RC'!$E$6,AC2767*1000+AD2767,"")</f>
        <v/>
      </c>
      <c r="AA2767" s="51" t="str">
        <f>IF(AB2767="","",IF(AQ2767='RC'!$E$6,AC2767*1000-AD2767,""))</f>
        <v/>
      </c>
      <c r="AB2767" s="48" t="str">
        <f>IFERROR(VLOOKUP(E2767,Funcionários!$C$8:$E$207,3,FALSE),"")</f>
        <v/>
      </c>
      <c r="AC2767" s="50" t="str">
        <f>IF(AB2767="","",IF(COUNTIFS($AB$7:$AB$3006,AB2767,$AQ$7:$AQ$3006,'RC'!$E$6)=0,"",COUNTIFS($M$7:$M$3006,"Concluída no prazo",$AB$7:$AB$3006,AB2767,$AQ$7:$AQ$3006,'RC'!$E$6)/COUNTIFS($AB$7:$AB$3006,AB2767,$AQ$7:$AQ$3006,'RC'!$E$6)))</f>
        <v/>
      </c>
      <c r="AD2767" s="48">
        <f>SUMIF($AQ$7:$AQ$3006,'RC'!$E$6,$J$7:$J$3006)+SUMIF($AQ$7:$AQ$3006,'RC'!$E$6,$L$7:$L$3006)</f>
        <v>21</v>
      </c>
      <c r="AF2767" s="48">
        <v>2.23999999999915E-2</v>
      </c>
      <c r="AG2767" s="48">
        <f>IF(OR(AQ2767="",AQ2767&lt;&gt;'RC'!$E$6,AB2767&lt;&gt;'RC'!$D$21),0,1)</f>
        <v>0</v>
      </c>
      <c r="AH2767" s="48">
        <f t="shared" si="966"/>
        <v>2.23999999999915E-2</v>
      </c>
      <c r="AI2767" s="48" t="str">
        <f t="shared" si="948"/>
        <v/>
      </c>
      <c r="AJ2767" s="48" t="str">
        <f t="shared" si="949"/>
        <v/>
      </c>
      <c r="AK2767" s="52" t="str">
        <f t="shared" si="950"/>
        <v/>
      </c>
      <c r="AL2767" s="52" t="str">
        <f t="shared" si="951"/>
        <v/>
      </c>
      <c r="AM2767" s="48" t="str">
        <f t="shared" si="952"/>
        <v/>
      </c>
      <c r="AN2767" s="48" t="str">
        <f t="shared" si="953"/>
        <v/>
      </c>
      <c r="AP2767" s="18" t="str">
        <f t="shared" si="954"/>
        <v/>
      </c>
      <c r="AQ2767" s="18" t="str">
        <f t="shared" si="955"/>
        <v/>
      </c>
      <c r="AR2767" s="18">
        <v>2.24E-2</v>
      </c>
      <c r="AS2767" s="18">
        <f>IF(AF!$D$27="Todos",1,IF(M2767=AF!$D$27,1,0))</f>
        <v>1</v>
      </c>
      <c r="AT2767" s="53">
        <f>IF(AND(E2767=AF!$D$6,OR(LT!M2767=AF!$D$27,AF!$D$27="Todos"),OR(AP2767=AF!$E$8,AQ2767=AF!$E$8)),AR2767+AS2767,0)</f>
        <v>0</v>
      </c>
      <c r="AU2767" s="18" t="str">
        <f t="shared" si="956"/>
        <v/>
      </c>
      <c r="AV2767" s="54" t="str">
        <f t="shared" si="957"/>
        <v/>
      </c>
      <c r="AW2767" s="54" t="str">
        <f t="shared" si="958"/>
        <v/>
      </c>
      <c r="AX2767" s="18" t="str">
        <f t="shared" si="959"/>
        <v/>
      </c>
      <c r="AY2767" s="18" t="str">
        <f t="shared" si="960"/>
        <v/>
      </c>
      <c r="BA2767" s="18">
        <f>IF($E2767=AF!$D$6,IF($M2767="Concluída no prazo",2,IF($M2767="Concluída com atraso",1,0)),0)</f>
        <v>0</v>
      </c>
      <c r="BB2767" s="18">
        <f>IF($E2767=AF!$D$6,IF($M2767="Atrasada",2,IF($M2767="Concluída com atraso",1,0)),0)</f>
        <v>0</v>
      </c>
      <c r="BC2767" s="18">
        <v>2.7609999999999999E-2</v>
      </c>
      <c r="BD2767" s="18">
        <f t="shared" si="967"/>
        <v>2.7609999999999999E-2</v>
      </c>
      <c r="BE2767" s="18">
        <f t="shared" si="967"/>
        <v>2.7609999999999999E-2</v>
      </c>
      <c r="BF2767" s="18" t="str">
        <f t="shared" si="961"/>
        <v/>
      </c>
      <c r="BN2767" s="18" t="str">
        <f t="shared" si="962"/>
        <v>s</v>
      </c>
    </row>
    <row r="2768" spans="3:66" ht="50.1" customHeight="1" thickTop="1" thickBot="1" x14ac:dyDescent="0.3">
      <c r="C2768" s="46"/>
      <c r="D2768" s="46"/>
      <c r="E2768" s="46"/>
      <c r="F2768" s="122"/>
      <c r="G2768" s="122"/>
      <c r="H2768" s="78" t="str">
        <f t="shared" si="963"/>
        <v/>
      </c>
      <c r="I2768" s="78" t="str">
        <f t="shared" si="964"/>
        <v/>
      </c>
      <c r="J2768" s="16"/>
      <c r="K2768" s="46" t="str">
        <f t="shared" si="965"/>
        <v/>
      </c>
      <c r="L2768" s="16"/>
      <c r="M2768" s="16"/>
      <c r="N2768" s="46"/>
      <c r="O2768" s="47" t="str">
        <f t="shared" si="968"/>
        <v/>
      </c>
      <c r="P2768" s="47"/>
      <c r="Q2768" s="48" t="str">
        <f>IFERROR(VLOOKUP(E2768,Funcionários!$C$8:$E$207,3,FALSE),"")</f>
        <v/>
      </c>
      <c r="R2768" s="47"/>
      <c r="S2768" s="49" t="str">
        <f t="shared" si="969"/>
        <v/>
      </c>
      <c r="T2768" s="49">
        <v>2.7619999999999999E-2</v>
      </c>
      <c r="U2768" s="48" t="str">
        <f>IF(Funcionários!C2769=0,"",Funcionários!C2769)</f>
        <v/>
      </c>
      <c r="V2768" s="50">
        <f>IF(U2768="",0,IF(COUNTIFS($E$7:$E$3006,U2768,$I$7:$I$3006,'RC'!$E$6)=0,0,COUNTIFS($M$7:$M$3006,"Concluída no prazo",$E$7:$E$3006,U2768,$I$7:$I$3006,'RC'!$E$6)/COUNTIFS($E$7:$E$3006,U2768,$I$7:$I$3006,'RC'!$E$6)))</f>
        <v>0</v>
      </c>
      <c r="W2768" s="49">
        <f>SUMIFS($J$7:$J$3006,$E$7:$E$3006,U2768,$I$7:$I$3006,'RC'!$E$6)+SUMIFS($L$7:$L$3006,$E$7:$E$3006,U2768,$I$7:$I$3006,'RC'!$E$6)</f>
        <v>0</v>
      </c>
      <c r="X2768" s="48">
        <f>COUNTIFS($E$7:$E$3006,U2768,$I$7:$I$3006,'RC'!$E$6)</f>
        <v>0</v>
      </c>
      <c r="Y2768" s="48"/>
      <c r="Z2768" s="51" t="str">
        <f>IF(AQ2768='RC'!$E$6,AC2768*1000+AD2768,"")</f>
        <v/>
      </c>
      <c r="AA2768" s="51" t="str">
        <f>IF(AB2768="","",IF(AQ2768='RC'!$E$6,AC2768*1000-AD2768,""))</f>
        <v/>
      </c>
      <c r="AB2768" s="48" t="str">
        <f>IFERROR(VLOOKUP(E2768,Funcionários!$C$8:$E$207,3,FALSE),"")</f>
        <v/>
      </c>
      <c r="AC2768" s="50" t="str">
        <f>IF(AB2768="","",IF(COUNTIFS($AB$7:$AB$3006,AB2768,$AQ$7:$AQ$3006,'RC'!$E$6)=0,"",COUNTIFS($M$7:$M$3006,"Concluída no prazo",$AB$7:$AB$3006,AB2768,$AQ$7:$AQ$3006,'RC'!$E$6)/COUNTIFS($AB$7:$AB$3006,AB2768,$AQ$7:$AQ$3006,'RC'!$E$6)))</f>
        <v/>
      </c>
      <c r="AD2768" s="48">
        <f>SUMIF($AQ$7:$AQ$3006,'RC'!$E$6,$J$7:$J$3006)+SUMIF($AQ$7:$AQ$3006,'RC'!$E$6,$L$7:$L$3006)</f>
        <v>21</v>
      </c>
      <c r="AF2768" s="48">
        <v>2.23899999999915E-2</v>
      </c>
      <c r="AG2768" s="48">
        <f>IF(OR(AQ2768="",AQ2768&lt;&gt;'RC'!$E$6,AB2768&lt;&gt;'RC'!$D$21),0,1)</f>
        <v>0</v>
      </c>
      <c r="AH2768" s="48">
        <f t="shared" si="966"/>
        <v>2.23899999999915E-2</v>
      </c>
      <c r="AI2768" s="48" t="str">
        <f t="shared" si="948"/>
        <v/>
      </c>
      <c r="AJ2768" s="48" t="str">
        <f t="shared" si="949"/>
        <v/>
      </c>
      <c r="AK2768" s="52" t="str">
        <f t="shared" si="950"/>
        <v/>
      </c>
      <c r="AL2768" s="52" t="str">
        <f t="shared" si="951"/>
        <v/>
      </c>
      <c r="AM2768" s="48" t="str">
        <f t="shared" si="952"/>
        <v/>
      </c>
      <c r="AN2768" s="48" t="str">
        <f t="shared" si="953"/>
        <v/>
      </c>
      <c r="AP2768" s="18" t="str">
        <f t="shared" si="954"/>
        <v/>
      </c>
      <c r="AQ2768" s="18" t="str">
        <f t="shared" si="955"/>
        <v/>
      </c>
      <c r="AR2768" s="18">
        <v>2.239E-2</v>
      </c>
      <c r="AS2768" s="18">
        <f>IF(AF!$D$27="Todos",1,IF(M2768=AF!$D$27,1,0))</f>
        <v>1</v>
      </c>
      <c r="AT2768" s="53">
        <f>IF(AND(E2768=AF!$D$6,OR(LT!M2768=AF!$D$27,AF!$D$27="Todos"),OR(AP2768=AF!$E$8,AQ2768=AF!$E$8)),AR2768+AS2768,0)</f>
        <v>0</v>
      </c>
      <c r="AU2768" s="18" t="str">
        <f t="shared" si="956"/>
        <v/>
      </c>
      <c r="AV2768" s="54" t="str">
        <f t="shared" si="957"/>
        <v/>
      </c>
      <c r="AW2768" s="54" t="str">
        <f t="shared" si="958"/>
        <v/>
      </c>
      <c r="AX2768" s="18" t="str">
        <f t="shared" si="959"/>
        <v/>
      </c>
      <c r="AY2768" s="18" t="str">
        <f t="shared" si="960"/>
        <v/>
      </c>
      <c r="BA2768" s="18">
        <f>IF($E2768=AF!$D$6,IF($M2768="Concluída no prazo",2,IF($M2768="Concluída com atraso",1,0)),0)</f>
        <v>0</v>
      </c>
      <c r="BB2768" s="18">
        <f>IF($E2768=AF!$D$6,IF($M2768="Atrasada",2,IF($M2768="Concluída com atraso",1,0)),0)</f>
        <v>0</v>
      </c>
      <c r="BC2768" s="18">
        <v>2.7619999999999999E-2</v>
      </c>
      <c r="BD2768" s="18">
        <f t="shared" si="967"/>
        <v>2.7619999999999999E-2</v>
      </c>
      <c r="BE2768" s="18">
        <f t="shared" si="967"/>
        <v>2.7619999999999999E-2</v>
      </c>
      <c r="BF2768" s="18" t="str">
        <f t="shared" si="961"/>
        <v/>
      </c>
      <c r="BN2768" s="18" t="str">
        <f t="shared" si="962"/>
        <v>s</v>
      </c>
    </row>
    <row r="2769" spans="3:66" ht="50.1" customHeight="1" thickTop="1" thickBot="1" x14ac:dyDescent="0.3">
      <c r="C2769" s="46"/>
      <c r="D2769" s="46"/>
      <c r="E2769" s="46"/>
      <c r="F2769" s="122"/>
      <c r="G2769" s="122"/>
      <c r="H2769" s="78" t="str">
        <f t="shared" si="963"/>
        <v/>
      </c>
      <c r="I2769" s="78" t="str">
        <f t="shared" si="964"/>
        <v/>
      </c>
      <c r="J2769" s="16"/>
      <c r="K2769" s="46" t="str">
        <f t="shared" si="965"/>
        <v/>
      </c>
      <c r="L2769" s="16"/>
      <c r="M2769" s="16"/>
      <c r="N2769" s="46"/>
      <c r="O2769" s="47" t="str">
        <f t="shared" si="968"/>
        <v/>
      </c>
      <c r="P2769" s="47"/>
      <c r="Q2769" s="48" t="str">
        <f>IFERROR(VLOOKUP(E2769,Funcionários!$C$8:$E$207,3,FALSE),"")</f>
        <v/>
      </c>
      <c r="R2769" s="47"/>
      <c r="S2769" s="49" t="str">
        <f t="shared" si="969"/>
        <v/>
      </c>
      <c r="T2769" s="49">
        <v>2.7629999999999998E-2</v>
      </c>
      <c r="U2769" s="48" t="str">
        <f>IF(Funcionários!C2770=0,"",Funcionários!C2770)</f>
        <v/>
      </c>
      <c r="V2769" s="50">
        <f>IF(U2769="",0,IF(COUNTIFS($E$7:$E$3006,U2769,$I$7:$I$3006,'RC'!$E$6)=0,0,COUNTIFS($M$7:$M$3006,"Concluída no prazo",$E$7:$E$3006,U2769,$I$7:$I$3006,'RC'!$E$6)/COUNTIFS($E$7:$E$3006,U2769,$I$7:$I$3006,'RC'!$E$6)))</f>
        <v>0</v>
      </c>
      <c r="W2769" s="49">
        <f>SUMIFS($J$7:$J$3006,$E$7:$E$3006,U2769,$I$7:$I$3006,'RC'!$E$6)+SUMIFS($L$7:$L$3006,$E$7:$E$3006,U2769,$I$7:$I$3006,'RC'!$E$6)</f>
        <v>0</v>
      </c>
      <c r="X2769" s="48">
        <f>COUNTIFS($E$7:$E$3006,U2769,$I$7:$I$3006,'RC'!$E$6)</f>
        <v>0</v>
      </c>
      <c r="Y2769" s="48"/>
      <c r="Z2769" s="51" t="str">
        <f>IF(AQ2769='RC'!$E$6,AC2769*1000+AD2769,"")</f>
        <v/>
      </c>
      <c r="AA2769" s="51" t="str">
        <f>IF(AB2769="","",IF(AQ2769='RC'!$E$6,AC2769*1000-AD2769,""))</f>
        <v/>
      </c>
      <c r="AB2769" s="48" t="str">
        <f>IFERROR(VLOOKUP(E2769,Funcionários!$C$8:$E$207,3,FALSE),"")</f>
        <v/>
      </c>
      <c r="AC2769" s="50" t="str">
        <f>IF(AB2769="","",IF(COUNTIFS($AB$7:$AB$3006,AB2769,$AQ$7:$AQ$3006,'RC'!$E$6)=0,"",COUNTIFS($M$7:$M$3006,"Concluída no prazo",$AB$7:$AB$3006,AB2769,$AQ$7:$AQ$3006,'RC'!$E$6)/COUNTIFS($AB$7:$AB$3006,AB2769,$AQ$7:$AQ$3006,'RC'!$E$6)))</f>
        <v/>
      </c>
      <c r="AD2769" s="48">
        <f>SUMIF($AQ$7:$AQ$3006,'RC'!$E$6,$J$7:$J$3006)+SUMIF($AQ$7:$AQ$3006,'RC'!$E$6,$L$7:$L$3006)</f>
        <v>21</v>
      </c>
      <c r="AF2769" s="48">
        <v>2.23799999999915E-2</v>
      </c>
      <c r="AG2769" s="48">
        <f>IF(OR(AQ2769="",AQ2769&lt;&gt;'RC'!$E$6,AB2769&lt;&gt;'RC'!$D$21),0,1)</f>
        <v>0</v>
      </c>
      <c r="AH2769" s="48">
        <f t="shared" si="966"/>
        <v>2.23799999999915E-2</v>
      </c>
      <c r="AI2769" s="48" t="str">
        <f t="shared" si="948"/>
        <v/>
      </c>
      <c r="AJ2769" s="48" t="str">
        <f t="shared" si="949"/>
        <v/>
      </c>
      <c r="AK2769" s="52" t="str">
        <f t="shared" si="950"/>
        <v/>
      </c>
      <c r="AL2769" s="52" t="str">
        <f t="shared" si="951"/>
        <v/>
      </c>
      <c r="AM2769" s="48" t="str">
        <f t="shared" si="952"/>
        <v/>
      </c>
      <c r="AN2769" s="48" t="str">
        <f t="shared" si="953"/>
        <v/>
      </c>
      <c r="AP2769" s="18" t="str">
        <f t="shared" si="954"/>
        <v/>
      </c>
      <c r="AQ2769" s="18" t="str">
        <f t="shared" si="955"/>
        <v/>
      </c>
      <c r="AR2769" s="18">
        <v>2.2380000000000001E-2</v>
      </c>
      <c r="AS2769" s="18">
        <f>IF(AF!$D$27="Todos",1,IF(M2769=AF!$D$27,1,0))</f>
        <v>1</v>
      </c>
      <c r="AT2769" s="53">
        <f>IF(AND(E2769=AF!$D$6,OR(LT!M2769=AF!$D$27,AF!$D$27="Todos"),OR(AP2769=AF!$E$8,AQ2769=AF!$E$8)),AR2769+AS2769,0)</f>
        <v>0</v>
      </c>
      <c r="AU2769" s="18" t="str">
        <f t="shared" si="956"/>
        <v/>
      </c>
      <c r="AV2769" s="54" t="str">
        <f t="shared" si="957"/>
        <v/>
      </c>
      <c r="AW2769" s="54" t="str">
        <f t="shared" si="958"/>
        <v/>
      </c>
      <c r="AX2769" s="18" t="str">
        <f t="shared" si="959"/>
        <v/>
      </c>
      <c r="AY2769" s="18" t="str">
        <f t="shared" si="960"/>
        <v/>
      </c>
      <c r="BA2769" s="18">
        <f>IF($E2769=AF!$D$6,IF($M2769="Concluída no prazo",2,IF($M2769="Concluída com atraso",1,0)),0)</f>
        <v>0</v>
      </c>
      <c r="BB2769" s="18">
        <f>IF($E2769=AF!$D$6,IF($M2769="Atrasada",2,IF($M2769="Concluída com atraso",1,0)),0)</f>
        <v>0</v>
      </c>
      <c r="BC2769" s="18">
        <v>2.7629999999999998E-2</v>
      </c>
      <c r="BD2769" s="18">
        <f t="shared" si="967"/>
        <v>2.7629999999999998E-2</v>
      </c>
      <c r="BE2769" s="18">
        <f t="shared" si="967"/>
        <v>2.7629999999999998E-2</v>
      </c>
      <c r="BF2769" s="18" t="str">
        <f t="shared" si="961"/>
        <v/>
      </c>
      <c r="BN2769" s="18" t="str">
        <f t="shared" si="962"/>
        <v>s</v>
      </c>
    </row>
    <row r="2770" spans="3:66" ht="50.1" customHeight="1" thickTop="1" thickBot="1" x14ac:dyDescent="0.3">
      <c r="C2770" s="46"/>
      <c r="D2770" s="46"/>
      <c r="E2770" s="46"/>
      <c r="F2770" s="122"/>
      <c r="G2770" s="122"/>
      <c r="H2770" s="78" t="str">
        <f t="shared" si="963"/>
        <v/>
      </c>
      <c r="I2770" s="78" t="str">
        <f t="shared" si="964"/>
        <v/>
      </c>
      <c r="J2770" s="16"/>
      <c r="K2770" s="46" t="str">
        <f t="shared" si="965"/>
        <v/>
      </c>
      <c r="L2770" s="16"/>
      <c r="M2770" s="16"/>
      <c r="N2770" s="46"/>
      <c r="O2770" s="47" t="str">
        <f t="shared" si="968"/>
        <v/>
      </c>
      <c r="P2770" s="47"/>
      <c r="Q2770" s="48" t="str">
        <f>IFERROR(VLOOKUP(E2770,Funcionários!$C$8:$E$207,3,FALSE),"")</f>
        <v/>
      </c>
      <c r="R2770" s="47"/>
      <c r="S2770" s="49" t="str">
        <f t="shared" si="969"/>
        <v/>
      </c>
      <c r="T2770" s="49">
        <v>2.7640000000000001E-2</v>
      </c>
      <c r="U2770" s="48" t="str">
        <f>IF(Funcionários!C2771=0,"",Funcionários!C2771)</f>
        <v/>
      </c>
      <c r="V2770" s="50">
        <f>IF(U2770="",0,IF(COUNTIFS($E$7:$E$3006,U2770,$I$7:$I$3006,'RC'!$E$6)=0,0,COUNTIFS($M$7:$M$3006,"Concluída no prazo",$E$7:$E$3006,U2770,$I$7:$I$3006,'RC'!$E$6)/COUNTIFS($E$7:$E$3006,U2770,$I$7:$I$3006,'RC'!$E$6)))</f>
        <v>0</v>
      </c>
      <c r="W2770" s="49">
        <f>SUMIFS($J$7:$J$3006,$E$7:$E$3006,U2770,$I$7:$I$3006,'RC'!$E$6)+SUMIFS($L$7:$L$3006,$E$7:$E$3006,U2770,$I$7:$I$3006,'RC'!$E$6)</f>
        <v>0</v>
      </c>
      <c r="X2770" s="48">
        <f>COUNTIFS($E$7:$E$3006,U2770,$I$7:$I$3006,'RC'!$E$6)</f>
        <v>0</v>
      </c>
      <c r="Y2770" s="48"/>
      <c r="Z2770" s="51" t="str">
        <f>IF(AQ2770='RC'!$E$6,AC2770*1000+AD2770,"")</f>
        <v/>
      </c>
      <c r="AA2770" s="51" t="str">
        <f>IF(AB2770="","",IF(AQ2770='RC'!$E$6,AC2770*1000-AD2770,""))</f>
        <v/>
      </c>
      <c r="AB2770" s="48" t="str">
        <f>IFERROR(VLOOKUP(E2770,Funcionários!$C$8:$E$207,3,FALSE),"")</f>
        <v/>
      </c>
      <c r="AC2770" s="50" t="str">
        <f>IF(AB2770="","",IF(COUNTIFS($AB$7:$AB$3006,AB2770,$AQ$7:$AQ$3006,'RC'!$E$6)=0,"",COUNTIFS($M$7:$M$3006,"Concluída no prazo",$AB$7:$AB$3006,AB2770,$AQ$7:$AQ$3006,'RC'!$E$6)/COUNTIFS($AB$7:$AB$3006,AB2770,$AQ$7:$AQ$3006,'RC'!$E$6)))</f>
        <v/>
      </c>
      <c r="AD2770" s="48">
        <f>SUMIF($AQ$7:$AQ$3006,'RC'!$E$6,$J$7:$J$3006)+SUMIF($AQ$7:$AQ$3006,'RC'!$E$6,$L$7:$L$3006)</f>
        <v>21</v>
      </c>
      <c r="AF2770" s="48">
        <v>2.2369999999991501E-2</v>
      </c>
      <c r="AG2770" s="48">
        <f>IF(OR(AQ2770="",AQ2770&lt;&gt;'RC'!$E$6,AB2770&lt;&gt;'RC'!$D$21),0,1)</f>
        <v>0</v>
      </c>
      <c r="AH2770" s="48">
        <f t="shared" si="966"/>
        <v>2.2369999999991501E-2</v>
      </c>
      <c r="AI2770" s="48" t="str">
        <f t="shared" si="948"/>
        <v/>
      </c>
      <c r="AJ2770" s="48" t="str">
        <f t="shared" si="949"/>
        <v/>
      </c>
      <c r="AK2770" s="52" t="str">
        <f t="shared" si="950"/>
        <v/>
      </c>
      <c r="AL2770" s="52" t="str">
        <f t="shared" si="951"/>
        <v/>
      </c>
      <c r="AM2770" s="48" t="str">
        <f t="shared" si="952"/>
        <v/>
      </c>
      <c r="AN2770" s="48" t="str">
        <f t="shared" si="953"/>
        <v/>
      </c>
      <c r="AP2770" s="18" t="str">
        <f t="shared" si="954"/>
        <v/>
      </c>
      <c r="AQ2770" s="18" t="str">
        <f t="shared" si="955"/>
        <v/>
      </c>
      <c r="AR2770" s="18">
        <v>2.2370000000000001E-2</v>
      </c>
      <c r="AS2770" s="18">
        <f>IF(AF!$D$27="Todos",1,IF(M2770=AF!$D$27,1,0))</f>
        <v>1</v>
      </c>
      <c r="AT2770" s="53">
        <f>IF(AND(E2770=AF!$D$6,OR(LT!M2770=AF!$D$27,AF!$D$27="Todos"),OR(AP2770=AF!$E$8,AQ2770=AF!$E$8)),AR2770+AS2770,0)</f>
        <v>0</v>
      </c>
      <c r="AU2770" s="18" t="str">
        <f t="shared" si="956"/>
        <v/>
      </c>
      <c r="AV2770" s="54" t="str">
        <f t="shared" si="957"/>
        <v/>
      </c>
      <c r="AW2770" s="54" t="str">
        <f t="shared" si="958"/>
        <v/>
      </c>
      <c r="AX2770" s="18" t="str">
        <f t="shared" si="959"/>
        <v/>
      </c>
      <c r="AY2770" s="18" t="str">
        <f t="shared" si="960"/>
        <v/>
      </c>
      <c r="BA2770" s="18">
        <f>IF($E2770=AF!$D$6,IF($M2770="Concluída no prazo",2,IF($M2770="Concluída com atraso",1,0)),0)</f>
        <v>0</v>
      </c>
      <c r="BB2770" s="18">
        <f>IF($E2770=AF!$D$6,IF($M2770="Atrasada",2,IF($M2770="Concluída com atraso",1,0)),0)</f>
        <v>0</v>
      </c>
      <c r="BC2770" s="18">
        <v>2.7640000000000001E-2</v>
      </c>
      <c r="BD2770" s="18">
        <f t="shared" si="967"/>
        <v>2.7640000000000001E-2</v>
      </c>
      <c r="BE2770" s="18">
        <f t="shared" si="967"/>
        <v>2.7640000000000001E-2</v>
      </c>
      <c r="BF2770" s="18" t="str">
        <f t="shared" si="961"/>
        <v/>
      </c>
      <c r="BN2770" s="18" t="str">
        <f t="shared" si="962"/>
        <v>s</v>
      </c>
    </row>
    <row r="2771" spans="3:66" ht="50.1" customHeight="1" thickTop="1" thickBot="1" x14ac:dyDescent="0.3">
      <c r="C2771" s="46"/>
      <c r="D2771" s="46"/>
      <c r="E2771" s="46"/>
      <c r="F2771" s="122"/>
      <c r="G2771" s="122"/>
      <c r="H2771" s="78" t="str">
        <f t="shared" si="963"/>
        <v/>
      </c>
      <c r="I2771" s="78" t="str">
        <f t="shared" si="964"/>
        <v/>
      </c>
      <c r="J2771" s="16"/>
      <c r="K2771" s="46" t="str">
        <f t="shared" si="965"/>
        <v/>
      </c>
      <c r="L2771" s="16"/>
      <c r="M2771" s="16"/>
      <c r="N2771" s="46"/>
      <c r="O2771" s="47" t="str">
        <f t="shared" si="968"/>
        <v/>
      </c>
      <c r="P2771" s="47"/>
      <c r="Q2771" s="48" t="str">
        <f>IFERROR(VLOOKUP(E2771,Funcionários!$C$8:$E$207,3,FALSE),"")</f>
        <v/>
      </c>
      <c r="R2771" s="47"/>
      <c r="S2771" s="49" t="str">
        <f t="shared" si="969"/>
        <v/>
      </c>
      <c r="T2771" s="49">
        <v>2.7650000000000001E-2</v>
      </c>
      <c r="U2771" s="48" t="str">
        <f>IF(Funcionários!C2772=0,"",Funcionários!C2772)</f>
        <v/>
      </c>
      <c r="V2771" s="50">
        <f>IF(U2771="",0,IF(COUNTIFS($E$7:$E$3006,U2771,$I$7:$I$3006,'RC'!$E$6)=0,0,COUNTIFS($M$7:$M$3006,"Concluída no prazo",$E$7:$E$3006,U2771,$I$7:$I$3006,'RC'!$E$6)/COUNTIFS($E$7:$E$3006,U2771,$I$7:$I$3006,'RC'!$E$6)))</f>
        <v>0</v>
      </c>
      <c r="W2771" s="49">
        <f>SUMIFS($J$7:$J$3006,$E$7:$E$3006,U2771,$I$7:$I$3006,'RC'!$E$6)+SUMIFS($L$7:$L$3006,$E$7:$E$3006,U2771,$I$7:$I$3006,'RC'!$E$6)</f>
        <v>0</v>
      </c>
      <c r="X2771" s="48">
        <f>COUNTIFS($E$7:$E$3006,U2771,$I$7:$I$3006,'RC'!$E$6)</f>
        <v>0</v>
      </c>
      <c r="Y2771" s="48"/>
      <c r="Z2771" s="51" t="str">
        <f>IF(AQ2771='RC'!$E$6,AC2771*1000+AD2771,"")</f>
        <v/>
      </c>
      <c r="AA2771" s="51" t="str">
        <f>IF(AB2771="","",IF(AQ2771='RC'!$E$6,AC2771*1000-AD2771,""))</f>
        <v/>
      </c>
      <c r="AB2771" s="48" t="str">
        <f>IFERROR(VLOOKUP(E2771,Funcionários!$C$8:$E$207,3,FALSE),"")</f>
        <v/>
      </c>
      <c r="AC2771" s="50" t="str">
        <f>IF(AB2771="","",IF(COUNTIFS($AB$7:$AB$3006,AB2771,$AQ$7:$AQ$3006,'RC'!$E$6)=0,"",COUNTIFS($M$7:$M$3006,"Concluída no prazo",$AB$7:$AB$3006,AB2771,$AQ$7:$AQ$3006,'RC'!$E$6)/COUNTIFS($AB$7:$AB$3006,AB2771,$AQ$7:$AQ$3006,'RC'!$E$6)))</f>
        <v/>
      </c>
      <c r="AD2771" s="48">
        <f>SUMIF($AQ$7:$AQ$3006,'RC'!$E$6,$J$7:$J$3006)+SUMIF($AQ$7:$AQ$3006,'RC'!$E$6,$L$7:$L$3006)</f>
        <v>21</v>
      </c>
      <c r="AF2771" s="48">
        <v>2.2359999999991501E-2</v>
      </c>
      <c r="AG2771" s="48">
        <f>IF(OR(AQ2771="",AQ2771&lt;&gt;'RC'!$E$6,AB2771&lt;&gt;'RC'!$D$21),0,1)</f>
        <v>0</v>
      </c>
      <c r="AH2771" s="48">
        <f t="shared" si="966"/>
        <v>2.2359999999991501E-2</v>
      </c>
      <c r="AI2771" s="48" t="str">
        <f t="shared" si="948"/>
        <v/>
      </c>
      <c r="AJ2771" s="48" t="str">
        <f t="shared" si="949"/>
        <v/>
      </c>
      <c r="AK2771" s="52" t="str">
        <f t="shared" si="950"/>
        <v/>
      </c>
      <c r="AL2771" s="52" t="str">
        <f t="shared" si="951"/>
        <v/>
      </c>
      <c r="AM2771" s="48" t="str">
        <f t="shared" si="952"/>
        <v/>
      </c>
      <c r="AN2771" s="48" t="str">
        <f t="shared" si="953"/>
        <v/>
      </c>
      <c r="AP2771" s="18" t="str">
        <f t="shared" si="954"/>
        <v/>
      </c>
      <c r="AQ2771" s="18" t="str">
        <f t="shared" si="955"/>
        <v/>
      </c>
      <c r="AR2771" s="18">
        <v>2.2360000000000001E-2</v>
      </c>
      <c r="AS2771" s="18">
        <f>IF(AF!$D$27="Todos",1,IF(M2771=AF!$D$27,1,0))</f>
        <v>1</v>
      </c>
      <c r="AT2771" s="53">
        <f>IF(AND(E2771=AF!$D$6,OR(LT!M2771=AF!$D$27,AF!$D$27="Todos"),OR(AP2771=AF!$E$8,AQ2771=AF!$E$8)),AR2771+AS2771,0)</f>
        <v>0</v>
      </c>
      <c r="AU2771" s="18" t="str">
        <f t="shared" si="956"/>
        <v/>
      </c>
      <c r="AV2771" s="54" t="str">
        <f t="shared" si="957"/>
        <v/>
      </c>
      <c r="AW2771" s="54" t="str">
        <f t="shared" si="958"/>
        <v/>
      </c>
      <c r="AX2771" s="18" t="str">
        <f t="shared" si="959"/>
        <v/>
      </c>
      <c r="AY2771" s="18" t="str">
        <f t="shared" si="960"/>
        <v/>
      </c>
      <c r="BA2771" s="18">
        <f>IF($E2771=AF!$D$6,IF($M2771="Concluída no prazo",2,IF($M2771="Concluída com atraso",1,0)),0)</f>
        <v>0</v>
      </c>
      <c r="BB2771" s="18">
        <f>IF($E2771=AF!$D$6,IF($M2771="Atrasada",2,IF($M2771="Concluída com atraso",1,0)),0)</f>
        <v>0</v>
      </c>
      <c r="BC2771" s="18">
        <v>2.7650000000000001E-2</v>
      </c>
      <c r="BD2771" s="18">
        <f t="shared" si="967"/>
        <v>2.7650000000000001E-2</v>
      </c>
      <c r="BE2771" s="18">
        <f t="shared" si="967"/>
        <v>2.7650000000000001E-2</v>
      </c>
      <c r="BF2771" s="18" t="str">
        <f t="shared" si="961"/>
        <v/>
      </c>
      <c r="BN2771" s="18" t="str">
        <f t="shared" si="962"/>
        <v>s</v>
      </c>
    </row>
    <row r="2772" spans="3:66" ht="50.1" customHeight="1" thickTop="1" thickBot="1" x14ac:dyDescent="0.3">
      <c r="C2772" s="46"/>
      <c r="D2772" s="46"/>
      <c r="E2772" s="46"/>
      <c r="F2772" s="122"/>
      <c r="G2772" s="122"/>
      <c r="H2772" s="78" t="str">
        <f t="shared" si="963"/>
        <v/>
      </c>
      <c r="I2772" s="78" t="str">
        <f t="shared" si="964"/>
        <v/>
      </c>
      <c r="J2772" s="16"/>
      <c r="K2772" s="46" t="str">
        <f t="shared" si="965"/>
        <v/>
      </c>
      <c r="L2772" s="16"/>
      <c r="M2772" s="16"/>
      <c r="N2772" s="46"/>
      <c r="O2772" s="47" t="str">
        <f t="shared" si="968"/>
        <v/>
      </c>
      <c r="P2772" s="47"/>
      <c r="Q2772" s="48" t="str">
        <f>IFERROR(VLOOKUP(E2772,Funcionários!$C$8:$E$207,3,FALSE),"")</f>
        <v/>
      </c>
      <c r="R2772" s="47"/>
      <c r="S2772" s="49" t="str">
        <f t="shared" si="969"/>
        <v/>
      </c>
      <c r="T2772" s="49">
        <v>2.7660000000000001E-2</v>
      </c>
      <c r="U2772" s="48" t="str">
        <f>IF(Funcionários!C2773=0,"",Funcionários!C2773)</f>
        <v/>
      </c>
      <c r="V2772" s="50">
        <f>IF(U2772="",0,IF(COUNTIFS($E$7:$E$3006,U2772,$I$7:$I$3006,'RC'!$E$6)=0,0,COUNTIFS($M$7:$M$3006,"Concluída no prazo",$E$7:$E$3006,U2772,$I$7:$I$3006,'RC'!$E$6)/COUNTIFS($E$7:$E$3006,U2772,$I$7:$I$3006,'RC'!$E$6)))</f>
        <v>0</v>
      </c>
      <c r="W2772" s="49">
        <f>SUMIFS($J$7:$J$3006,$E$7:$E$3006,U2772,$I$7:$I$3006,'RC'!$E$6)+SUMIFS($L$7:$L$3006,$E$7:$E$3006,U2772,$I$7:$I$3006,'RC'!$E$6)</f>
        <v>0</v>
      </c>
      <c r="X2772" s="48">
        <f>COUNTIFS($E$7:$E$3006,U2772,$I$7:$I$3006,'RC'!$E$6)</f>
        <v>0</v>
      </c>
      <c r="Y2772" s="48"/>
      <c r="Z2772" s="51" t="str">
        <f>IF(AQ2772='RC'!$E$6,AC2772*1000+AD2772,"")</f>
        <v/>
      </c>
      <c r="AA2772" s="51" t="str">
        <f>IF(AB2772="","",IF(AQ2772='RC'!$E$6,AC2772*1000-AD2772,""))</f>
        <v/>
      </c>
      <c r="AB2772" s="48" t="str">
        <f>IFERROR(VLOOKUP(E2772,Funcionários!$C$8:$E$207,3,FALSE),"")</f>
        <v/>
      </c>
      <c r="AC2772" s="50" t="str">
        <f>IF(AB2772="","",IF(COUNTIFS($AB$7:$AB$3006,AB2772,$AQ$7:$AQ$3006,'RC'!$E$6)=0,"",COUNTIFS($M$7:$M$3006,"Concluída no prazo",$AB$7:$AB$3006,AB2772,$AQ$7:$AQ$3006,'RC'!$E$6)/COUNTIFS($AB$7:$AB$3006,AB2772,$AQ$7:$AQ$3006,'RC'!$E$6)))</f>
        <v/>
      </c>
      <c r="AD2772" s="48">
        <f>SUMIF($AQ$7:$AQ$3006,'RC'!$E$6,$J$7:$J$3006)+SUMIF($AQ$7:$AQ$3006,'RC'!$E$6,$L$7:$L$3006)</f>
        <v>21</v>
      </c>
      <c r="AF2772" s="48">
        <v>2.2349999999991502E-2</v>
      </c>
      <c r="AG2772" s="48">
        <f>IF(OR(AQ2772="",AQ2772&lt;&gt;'RC'!$E$6,AB2772&lt;&gt;'RC'!$D$21),0,1)</f>
        <v>0</v>
      </c>
      <c r="AH2772" s="48">
        <f t="shared" si="966"/>
        <v>2.2349999999991502E-2</v>
      </c>
      <c r="AI2772" s="48" t="str">
        <f t="shared" si="948"/>
        <v/>
      </c>
      <c r="AJ2772" s="48" t="str">
        <f t="shared" si="949"/>
        <v/>
      </c>
      <c r="AK2772" s="52" t="str">
        <f t="shared" si="950"/>
        <v/>
      </c>
      <c r="AL2772" s="52" t="str">
        <f t="shared" si="951"/>
        <v/>
      </c>
      <c r="AM2772" s="48" t="str">
        <f t="shared" si="952"/>
        <v/>
      </c>
      <c r="AN2772" s="48" t="str">
        <f t="shared" si="953"/>
        <v/>
      </c>
      <c r="AP2772" s="18" t="str">
        <f t="shared" si="954"/>
        <v/>
      </c>
      <c r="AQ2772" s="18" t="str">
        <f t="shared" si="955"/>
        <v/>
      </c>
      <c r="AR2772" s="18">
        <v>2.2349999999999998E-2</v>
      </c>
      <c r="AS2772" s="18">
        <f>IF(AF!$D$27="Todos",1,IF(M2772=AF!$D$27,1,0))</f>
        <v>1</v>
      </c>
      <c r="AT2772" s="53">
        <f>IF(AND(E2772=AF!$D$6,OR(LT!M2772=AF!$D$27,AF!$D$27="Todos"),OR(AP2772=AF!$E$8,AQ2772=AF!$E$8)),AR2772+AS2772,0)</f>
        <v>0</v>
      </c>
      <c r="AU2772" s="18" t="str">
        <f t="shared" si="956"/>
        <v/>
      </c>
      <c r="AV2772" s="54" t="str">
        <f t="shared" si="957"/>
        <v/>
      </c>
      <c r="AW2772" s="54" t="str">
        <f t="shared" si="958"/>
        <v/>
      </c>
      <c r="AX2772" s="18" t="str">
        <f t="shared" si="959"/>
        <v/>
      </c>
      <c r="AY2772" s="18" t="str">
        <f t="shared" si="960"/>
        <v/>
      </c>
      <c r="BA2772" s="18">
        <f>IF($E2772=AF!$D$6,IF($M2772="Concluída no prazo",2,IF($M2772="Concluída com atraso",1,0)),0)</f>
        <v>0</v>
      </c>
      <c r="BB2772" s="18">
        <f>IF($E2772=AF!$D$6,IF($M2772="Atrasada",2,IF($M2772="Concluída com atraso",1,0)),0)</f>
        <v>0</v>
      </c>
      <c r="BC2772" s="18">
        <v>2.7660000000000001E-2</v>
      </c>
      <c r="BD2772" s="18">
        <f t="shared" si="967"/>
        <v>2.7660000000000001E-2</v>
      </c>
      <c r="BE2772" s="18">
        <f t="shared" si="967"/>
        <v>2.7660000000000001E-2</v>
      </c>
      <c r="BF2772" s="18" t="str">
        <f t="shared" si="961"/>
        <v/>
      </c>
      <c r="BN2772" s="18" t="str">
        <f t="shared" si="962"/>
        <v>s</v>
      </c>
    </row>
    <row r="2773" spans="3:66" ht="50.1" customHeight="1" thickTop="1" thickBot="1" x14ac:dyDescent="0.3">
      <c r="C2773" s="46"/>
      <c r="D2773" s="46"/>
      <c r="E2773" s="46"/>
      <c r="F2773" s="122"/>
      <c r="G2773" s="122"/>
      <c r="H2773" s="78" t="str">
        <f t="shared" si="963"/>
        <v/>
      </c>
      <c r="I2773" s="78" t="str">
        <f t="shared" si="964"/>
        <v/>
      </c>
      <c r="J2773" s="16"/>
      <c r="K2773" s="46" t="str">
        <f t="shared" si="965"/>
        <v/>
      </c>
      <c r="L2773" s="16"/>
      <c r="M2773" s="16"/>
      <c r="N2773" s="46"/>
      <c r="O2773" s="47" t="str">
        <f t="shared" si="968"/>
        <v/>
      </c>
      <c r="P2773" s="47"/>
      <c r="Q2773" s="48" t="str">
        <f>IFERROR(VLOOKUP(E2773,Funcionários!$C$8:$E$207,3,FALSE),"")</f>
        <v/>
      </c>
      <c r="R2773" s="47"/>
      <c r="S2773" s="49" t="str">
        <f t="shared" si="969"/>
        <v/>
      </c>
      <c r="T2773" s="49">
        <v>2.767E-2</v>
      </c>
      <c r="U2773" s="48" t="str">
        <f>IF(Funcionários!C2774=0,"",Funcionários!C2774)</f>
        <v/>
      </c>
      <c r="V2773" s="50">
        <f>IF(U2773="",0,IF(COUNTIFS($E$7:$E$3006,U2773,$I$7:$I$3006,'RC'!$E$6)=0,0,COUNTIFS($M$7:$M$3006,"Concluída no prazo",$E$7:$E$3006,U2773,$I$7:$I$3006,'RC'!$E$6)/COUNTIFS($E$7:$E$3006,U2773,$I$7:$I$3006,'RC'!$E$6)))</f>
        <v>0</v>
      </c>
      <c r="W2773" s="49">
        <f>SUMIFS($J$7:$J$3006,$E$7:$E$3006,U2773,$I$7:$I$3006,'RC'!$E$6)+SUMIFS($L$7:$L$3006,$E$7:$E$3006,U2773,$I$7:$I$3006,'RC'!$E$6)</f>
        <v>0</v>
      </c>
      <c r="X2773" s="48">
        <f>COUNTIFS($E$7:$E$3006,U2773,$I$7:$I$3006,'RC'!$E$6)</f>
        <v>0</v>
      </c>
      <c r="Y2773" s="48"/>
      <c r="Z2773" s="51" t="str">
        <f>IF(AQ2773='RC'!$E$6,AC2773*1000+AD2773,"")</f>
        <v/>
      </c>
      <c r="AA2773" s="51" t="str">
        <f>IF(AB2773="","",IF(AQ2773='RC'!$E$6,AC2773*1000-AD2773,""))</f>
        <v/>
      </c>
      <c r="AB2773" s="48" t="str">
        <f>IFERROR(VLOOKUP(E2773,Funcionários!$C$8:$E$207,3,FALSE),"")</f>
        <v/>
      </c>
      <c r="AC2773" s="50" t="str">
        <f>IF(AB2773="","",IF(COUNTIFS($AB$7:$AB$3006,AB2773,$AQ$7:$AQ$3006,'RC'!$E$6)=0,"",COUNTIFS($M$7:$M$3006,"Concluída no prazo",$AB$7:$AB$3006,AB2773,$AQ$7:$AQ$3006,'RC'!$E$6)/COUNTIFS($AB$7:$AB$3006,AB2773,$AQ$7:$AQ$3006,'RC'!$E$6)))</f>
        <v/>
      </c>
      <c r="AD2773" s="48">
        <f>SUMIF($AQ$7:$AQ$3006,'RC'!$E$6,$J$7:$J$3006)+SUMIF($AQ$7:$AQ$3006,'RC'!$E$6,$L$7:$L$3006)</f>
        <v>21</v>
      </c>
      <c r="AF2773" s="48">
        <v>2.2339999999991499E-2</v>
      </c>
      <c r="AG2773" s="48">
        <f>IF(OR(AQ2773="",AQ2773&lt;&gt;'RC'!$E$6,AB2773&lt;&gt;'RC'!$D$21),0,1)</f>
        <v>0</v>
      </c>
      <c r="AH2773" s="48">
        <f t="shared" si="966"/>
        <v>2.2339999999991499E-2</v>
      </c>
      <c r="AI2773" s="48" t="str">
        <f t="shared" si="948"/>
        <v/>
      </c>
      <c r="AJ2773" s="48" t="str">
        <f t="shared" si="949"/>
        <v/>
      </c>
      <c r="AK2773" s="52" t="str">
        <f t="shared" si="950"/>
        <v/>
      </c>
      <c r="AL2773" s="52" t="str">
        <f t="shared" si="951"/>
        <v/>
      </c>
      <c r="AM2773" s="48" t="str">
        <f t="shared" si="952"/>
        <v/>
      </c>
      <c r="AN2773" s="48" t="str">
        <f t="shared" si="953"/>
        <v/>
      </c>
      <c r="AP2773" s="18" t="str">
        <f t="shared" si="954"/>
        <v/>
      </c>
      <c r="AQ2773" s="18" t="str">
        <f t="shared" si="955"/>
        <v/>
      </c>
      <c r="AR2773" s="18">
        <v>2.2339999999999999E-2</v>
      </c>
      <c r="AS2773" s="18">
        <f>IF(AF!$D$27="Todos",1,IF(M2773=AF!$D$27,1,0))</f>
        <v>1</v>
      </c>
      <c r="AT2773" s="53">
        <f>IF(AND(E2773=AF!$D$6,OR(LT!M2773=AF!$D$27,AF!$D$27="Todos"),OR(AP2773=AF!$E$8,AQ2773=AF!$E$8)),AR2773+AS2773,0)</f>
        <v>0</v>
      </c>
      <c r="AU2773" s="18" t="str">
        <f t="shared" si="956"/>
        <v/>
      </c>
      <c r="AV2773" s="54" t="str">
        <f t="shared" si="957"/>
        <v/>
      </c>
      <c r="AW2773" s="54" t="str">
        <f t="shared" si="958"/>
        <v/>
      </c>
      <c r="AX2773" s="18" t="str">
        <f t="shared" si="959"/>
        <v/>
      </c>
      <c r="AY2773" s="18" t="str">
        <f t="shared" si="960"/>
        <v/>
      </c>
      <c r="BA2773" s="18">
        <f>IF($E2773=AF!$D$6,IF($M2773="Concluída no prazo",2,IF($M2773="Concluída com atraso",1,0)),0)</f>
        <v>0</v>
      </c>
      <c r="BB2773" s="18">
        <f>IF($E2773=AF!$D$6,IF($M2773="Atrasada",2,IF($M2773="Concluída com atraso",1,0)),0)</f>
        <v>0</v>
      </c>
      <c r="BC2773" s="18">
        <v>2.767E-2</v>
      </c>
      <c r="BD2773" s="18">
        <f t="shared" si="967"/>
        <v>2.767E-2</v>
      </c>
      <c r="BE2773" s="18">
        <f t="shared" si="967"/>
        <v>2.767E-2</v>
      </c>
      <c r="BF2773" s="18" t="str">
        <f t="shared" si="961"/>
        <v/>
      </c>
      <c r="BN2773" s="18" t="str">
        <f t="shared" si="962"/>
        <v>s</v>
      </c>
    </row>
    <row r="2774" spans="3:66" ht="50.1" customHeight="1" thickTop="1" thickBot="1" x14ac:dyDescent="0.3">
      <c r="C2774" s="46"/>
      <c r="D2774" s="46"/>
      <c r="E2774" s="46"/>
      <c r="F2774" s="122"/>
      <c r="G2774" s="122"/>
      <c r="H2774" s="78" t="str">
        <f t="shared" si="963"/>
        <v/>
      </c>
      <c r="I2774" s="78" t="str">
        <f t="shared" si="964"/>
        <v/>
      </c>
      <c r="J2774" s="16"/>
      <c r="K2774" s="46" t="str">
        <f t="shared" si="965"/>
        <v/>
      </c>
      <c r="L2774" s="16"/>
      <c r="M2774" s="16"/>
      <c r="N2774" s="46"/>
      <c r="O2774" s="47" t="str">
        <f t="shared" si="968"/>
        <v/>
      </c>
      <c r="P2774" s="47"/>
      <c r="Q2774" s="48" t="str">
        <f>IFERROR(VLOOKUP(E2774,Funcionários!$C$8:$E$207,3,FALSE),"")</f>
        <v/>
      </c>
      <c r="R2774" s="47"/>
      <c r="S2774" s="49" t="str">
        <f t="shared" si="969"/>
        <v/>
      </c>
      <c r="T2774" s="49">
        <v>2.768E-2</v>
      </c>
      <c r="U2774" s="48" t="str">
        <f>IF(Funcionários!C2775=0,"",Funcionários!C2775)</f>
        <v/>
      </c>
      <c r="V2774" s="50">
        <f>IF(U2774="",0,IF(COUNTIFS($E$7:$E$3006,U2774,$I$7:$I$3006,'RC'!$E$6)=0,0,COUNTIFS($M$7:$M$3006,"Concluída no prazo",$E$7:$E$3006,U2774,$I$7:$I$3006,'RC'!$E$6)/COUNTIFS($E$7:$E$3006,U2774,$I$7:$I$3006,'RC'!$E$6)))</f>
        <v>0</v>
      </c>
      <c r="W2774" s="49">
        <f>SUMIFS($J$7:$J$3006,$E$7:$E$3006,U2774,$I$7:$I$3006,'RC'!$E$6)+SUMIFS($L$7:$L$3006,$E$7:$E$3006,U2774,$I$7:$I$3006,'RC'!$E$6)</f>
        <v>0</v>
      </c>
      <c r="X2774" s="48">
        <f>COUNTIFS($E$7:$E$3006,U2774,$I$7:$I$3006,'RC'!$E$6)</f>
        <v>0</v>
      </c>
      <c r="Y2774" s="48"/>
      <c r="Z2774" s="51" t="str">
        <f>IF(AQ2774='RC'!$E$6,AC2774*1000+AD2774,"")</f>
        <v/>
      </c>
      <c r="AA2774" s="51" t="str">
        <f>IF(AB2774="","",IF(AQ2774='RC'!$E$6,AC2774*1000-AD2774,""))</f>
        <v/>
      </c>
      <c r="AB2774" s="48" t="str">
        <f>IFERROR(VLOOKUP(E2774,Funcionários!$C$8:$E$207,3,FALSE),"")</f>
        <v/>
      </c>
      <c r="AC2774" s="50" t="str">
        <f>IF(AB2774="","",IF(COUNTIFS($AB$7:$AB$3006,AB2774,$AQ$7:$AQ$3006,'RC'!$E$6)=0,"",COUNTIFS($M$7:$M$3006,"Concluída no prazo",$AB$7:$AB$3006,AB2774,$AQ$7:$AQ$3006,'RC'!$E$6)/COUNTIFS($AB$7:$AB$3006,AB2774,$AQ$7:$AQ$3006,'RC'!$E$6)))</f>
        <v/>
      </c>
      <c r="AD2774" s="48">
        <f>SUMIF($AQ$7:$AQ$3006,'RC'!$E$6,$J$7:$J$3006)+SUMIF($AQ$7:$AQ$3006,'RC'!$E$6,$L$7:$L$3006)</f>
        <v>21</v>
      </c>
      <c r="AF2774" s="48">
        <v>2.2329999999991499E-2</v>
      </c>
      <c r="AG2774" s="48">
        <f>IF(OR(AQ2774="",AQ2774&lt;&gt;'RC'!$E$6,AB2774&lt;&gt;'RC'!$D$21),0,1)</f>
        <v>0</v>
      </c>
      <c r="AH2774" s="48">
        <f t="shared" si="966"/>
        <v>2.2329999999991499E-2</v>
      </c>
      <c r="AI2774" s="48" t="str">
        <f t="shared" si="948"/>
        <v/>
      </c>
      <c r="AJ2774" s="48" t="str">
        <f t="shared" si="949"/>
        <v/>
      </c>
      <c r="AK2774" s="52" t="str">
        <f t="shared" si="950"/>
        <v/>
      </c>
      <c r="AL2774" s="52" t="str">
        <f t="shared" si="951"/>
        <v/>
      </c>
      <c r="AM2774" s="48" t="str">
        <f t="shared" si="952"/>
        <v/>
      </c>
      <c r="AN2774" s="48" t="str">
        <f t="shared" si="953"/>
        <v/>
      </c>
      <c r="AP2774" s="18" t="str">
        <f t="shared" si="954"/>
        <v/>
      </c>
      <c r="AQ2774" s="18" t="str">
        <f t="shared" si="955"/>
        <v/>
      </c>
      <c r="AR2774" s="18">
        <v>2.2329999999999999E-2</v>
      </c>
      <c r="AS2774" s="18">
        <f>IF(AF!$D$27="Todos",1,IF(M2774=AF!$D$27,1,0))</f>
        <v>1</v>
      </c>
      <c r="AT2774" s="53">
        <f>IF(AND(E2774=AF!$D$6,OR(LT!M2774=AF!$D$27,AF!$D$27="Todos"),OR(AP2774=AF!$E$8,AQ2774=AF!$E$8)),AR2774+AS2774,0)</f>
        <v>0</v>
      </c>
      <c r="AU2774" s="18" t="str">
        <f t="shared" si="956"/>
        <v/>
      </c>
      <c r="AV2774" s="54" t="str">
        <f t="shared" si="957"/>
        <v/>
      </c>
      <c r="AW2774" s="54" t="str">
        <f t="shared" si="958"/>
        <v/>
      </c>
      <c r="AX2774" s="18" t="str">
        <f t="shared" si="959"/>
        <v/>
      </c>
      <c r="AY2774" s="18" t="str">
        <f t="shared" si="960"/>
        <v/>
      </c>
      <c r="BA2774" s="18">
        <f>IF($E2774=AF!$D$6,IF($M2774="Concluída no prazo",2,IF($M2774="Concluída com atraso",1,0)),0)</f>
        <v>0</v>
      </c>
      <c r="BB2774" s="18">
        <f>IF($E2774=AF!$D$6,IF($M2774="Atrasada",2,IF($M2774="Concluída com atraso",1,0)),0)</f>
        <v>0</v>
      </c>
      <c r="BC2774" s="18">
        <v>2.768E-2</v>
      </c>
      <c r="BD2774" s="18">
        <f t="shared" si="967"/>
        <v>2.768E-2</v>
      </c>
      <c r="BE2774" s="18">
        <f t="shared" si="967"/>
        <v>2.768E-2</v>
      </c>
      <c r="BF2774" s="18" t="str">
        <f t="shared" si="961"/>
        <v/>
      </c>
      <c r="BN2774" s="18" t="str">
        <f t="shared" si="962"/>
        <v>s</v>
      </c>
    </row>
    <row r="2775" spans="3:66" ht="50.1" customHeight="1" thickTop="1" thickBot="1" x14ac:dyDescent="0.3">
      <c r="C2775" s="46"/>
      <c r="D2775" s="46"/>
      <c r="E2775" s="46"/>
      <c r="F2775" s="122"/>
      <c r="G2775" s="122"/>
      <c r="H2775" s="78" t="str">
        <f t="shared" si="963"/>
        <v/>
      </c>
      <c r="I2775" s="78" t="str">
        <f t="shared" si="964"/>
        <v/>
      </c>
      <c r="J2775" s="16"/>
      <c r="K2775" s="46" t="str">
        <f t="shared" si="965"/>
        <v/>
      </c>
      <c r="L2775" s="16"/>
      <c r="M2775" s="16"/>
      <c r="N2775" s="46"/>
      <c r="O2775" s="47" t="str">
        <f t="shared" si="968"/>
        <v/>
      </c>
      <c r="P2775" s="47"/>
      <c r="Q2775" s="48" t="str">
        <f>IFERROR(VLOOKUP(E2775,Funcionários!$C$8:$E$207,3,FALSE),"")</f>
        <v/>
      </c>
      <c r="R2775" s="47"/>
      <c r="S2775" s="49" t="str">
        <f t="shared" si="969"/>
        <v/>
      </c>
      <c r="T2775" s="49">
        <v>2.7689999999999999E-2</v>
      </c>
      <c r="U2775" s="48" t="str">
        <f>IF(Funcionários!C2776=0,"",Funcionários!C2776)</f>
        <v/>
      </c>
      <c r="V2775" s="50">
        <f>IF(U2775="",0,IF(COUNTIFS($E$7:$E$3006,U2775,$I$7:$I$3006,'RC'!$E$6)=0,0,COUNTIFS($M$7:$M$3006,"Concluída no prazo",$E$7:$E$3006,U2775,$I$7:$I$3006,'RC'!$E$6)/COUNTIFS($E$7:$E$3006,U2775,$I$7:$I$3006,'RC'!$E$6)))</f>
        <v>0</v>
      </c>
      <c r="W2775" s="49">
        <f>SUMIFS($J$7:$J$3006,$E$7:$E$3006,U2775,$I$7:$I$3006,'RC'!$E$6)+SUMIFS($L$7:$L$3006,$E$7:$E$3006,U2775,$I$7:$I$3006,'RC'!$E$6)</f>
        <v>0</v>
      </c>
      <c r="X2775" s="48">
        <f>COUNTIFS($E$7:$E$3006,U2775,$I$7:$I$3006,'RC'!$E$6)</f>
        <v>0</v>
      </c>
      <c r="Y2775" s="48"/>
      <c r="Z2775" s="51" t="str">
        <f>IF(AQ2775='RC'!$E$6,AC2775*1000+AD2775,"")</f>
        <v/>
      </c>
      <c r="AA2775" s="51" t="str">
        <f>IF(AB2775="","",IF(AQ2775='RC'!$E$6,AC2775*1000-AD2775,""))</f>
        <v/>
      </c>
      <c r="AB2775" s="48" t="str">
        <f>IFERROR(VLOOKUP(E2775,Funcionários!$C$8:$E$207,3,FALSE),"")</f>
        <v/>
      </c>
      <c r="AC2775" s="50" t="str">
        <f>IF(AB2775="","",IF(COUNTIFS($AB$7:$AB$3006,AB2775,$AQ$7:$AQ$3006,'RC'!$E$6)=0,"",COUNTIFS($M$7:$M$3006,"Concluída no prazo",$AB$7:$AB$3006,AB2775,$AQ$7:$AQ$3006,'RC'!$E$6)/COUNTIFS($AB$7:$AB$3006,AB2775,$AQ$7:$AQ$3006,'RC'!$E$6)))</f>
        <v/>
      </c>
      <c r="AD2775" s="48">
        <f>SUMIF($AQ$7:$AQ$3006,'RC'!$E$6,$J$7:$J$3006)+SUMIF($AQ$7:$AQ$3006,'RC'!$E$6,$L$7:$L$3006)</f>
        <v>21</v>
      </c>
      <c r="AF2775" s="48">
        <v>2.2319999999991499E-2</v>
      </c>
      <c r="AG2775" s="48">
        <f>IF(OR(AQ2775="",AQ2775&lt;&gt;'RC'!$E$6,AB2775&lt;&gt;'RC'!$D$21),0,1)</f>
        <v>0</v>
      </c>
      <c r="AH2775" s="48">
        <f t="shared" si="966"/>
        <v>2.2319999999991499E-2</v>
      </c>
      <c r="AI2775" s="48" t="str">
        <f t="shared" si="948"/>
        <v/>
      </c>
      <c r="AJ2775" s="48" t="str">
        <f t="shared" si="949"/>
        <v/>
      </c>
      <c r="AK2775" s="52" t="str">
        <f t="shared" si="950"/>
        <v/>
      </c>
      <c r="AL2775" s="52" t="str">
        <f t="shared" si="951"/>
        <v/>
      </c>
      <c r="AM2775" s="48" t="str">
        <f t="shared" si="952"/>
        <v/>
      </c>
      <c r="AN2775" s="48" t="str">
        <f t="shared" si="953"/>
        <v/>
      </c>
      <c r="AP2775" s="18" t="str">
        <f t="shared" si="954"/>
        <v/>
      </c>
      <c r="AQ2775" s="18" t="str">
        <f t="shared" si="955"/>
        <v/>
      </c>
      <c r="AR2775" s="18">
        <v>2.232E-2</v>
      </c>
      <c r="AS2775" s="18">
        <f>IF(AF!$D$27="Todos",1,IF(M2775=AF!$D$27,1,0))</f>
        <v>1</v>
      </c>
      <c r="AT2775" s="53">
        <f>IF(AND(E2775=AF!$D$6,OR(LT!M2775=AF!$D$27,AF!$D$27="Todos"),OR(AP2775=AF!$E$8,AQ2775=AF!$E$8)),AR2775+AS2775,0)</f>
        <v>0</v>
      </c>
      <c r="AU2775" s="18" t="str">
        <f t="shared" si="956"/>
        <v/>
      </c>
      <c r="AV2775" s="54" t="str">
        <f t="shared" si="957"/>
        <v/>
      </c>
      <c r="AW2775" s="54" t="str">
        <f t="shared" si="958"/>
        <v/>
      </c>
      <c r="AX2775" s="18" t="str">
        <f t="shared" si="959"/>
        <v/>
      </c>
      <c r="AY2775" s="18" t="str">
        <f t="shared" si="960"/>
        <v/>
      </c>
      <c r="BA2775" s="18">
        <f>IF($E2775=AF!$D$6,IF($M2775="Concluída no prazo",2,IF($M2775="Concluída com atraso",1,0)),0)</f>
        <v>0</v>
      </c>
      <c r="BB2775" s="18">
        <f>IF($E2775=AF!$D$6,IF($M2775="Atrasada",2,IF($M2775="Concluída com atraso",1,0)),0)</f>
        <v>0</v>
      </c>
      <c r="BC2775" s="18">
        <v>2.7689999999999999E-2</v>
      </c>
      <c r="BD2775" s="18">
        <f t="shared" si="967"/>
        <v>2.7689999999999999E-2</v>
      </c>
      <c r="BE2775" s="18">
        <f t="shared" si="967"/>
        <v>2.7689999999999999E-2</v>
      </c>
      <c r="BF2775" s="18" t="str">
        <f t="shared" si="961"/>
        <v/>
      </c>
      <c r="BN2775" s="18" t="str">
        <f t="shared" si="962"/>
        <v>s</v>
      </c>
    </row>
    <row r="2776" spans="3:66" ht="50.1" customHeight="1" thickTop="1" thickBot="1" x14ac:dyDescent="0.3">
      <c r="C2776" s="46"/>
      <c r="D2776" s="46"/>
      <c r="E2776" s="46"/>
      <c r="F2776" s="122"/>
      <c r="G2776" s="122"/>
      <c r="H2776" s="78" t="str">
        <f t="shared" si="963"/>
        <v/>
      </c>
      <c r="I2776" s="78" t="str">
        <f t="shared" si="964"/>
        <v/>
      </c>
      <c r="J2776" s="16"/>
      <c r="K2776" s="46" t="str">
        <f t="shared" si="965"/>
        <v/>
      </c>
      <c r="L2776" s="16"/>
      <c r="M2776" s="16"/>
      <c r="N2776" s="46"/>
      <c r="O2776" s="47" t="str">
        <f t="shared" si="968"/>
        <v/>
      </c>
      <c r="P2776" s="47"/>
      <c r="Q2776" s="48" t="str">
        <f>IFERROR(VLOOKUP(E2776,Funcionários!$C$8:$E$207,3,FALSE),"")</f>
        <v/>
      </c>
      <c r="R2776" s="47"/>
      <c r="S2776" s="49" t="str">
        <f t="shared" si="969"/>
        <v/>
      </c>
      <c r="T2776" s="49">
        <v>2.7699999999999999E-2</v>
      </c>
      <c r="U2776" s="48" t="str">
        <f>IF(Funcionários!C2777=0,"",Funcionários!C2777)</f>
        <v/>
      </c>
      <c r="V2776" s="50">
        <f>IF(U2776="",0,IF(COUNTIFS($E$7:$E$3006,U2776,$I$7:$I$3006,'RC'!$E$6)=0,0,COUNTIFS($M$7:$M$3006,"Concluída no prazo",$E$7:$E$3006,U2776,$I$7:$I$3006,'RC'!$E$6)/COUNTIFS($E$7:$E$3006,U2776,$I$7:$I$3006,'RC'!$E$6)))</f>
        <v>0</v>
      </c>
      <c r="W2776" s="49">
        <f>SUMIFS($J$7:$J$3006,$E$7:$E$3006,U2776,$I$7:$I$3006,'RC'!$E$6)+SUMIFS($L$7:$L$3006,$E$7:$E$3006,U2776,$I$7:$I$3006,'RC'!$E$6)</f>
        <v>0</v>
      </c>
      <c r="X2776" s="48">
        <f>COUNTIFS($E$7:$E$3006,U2776,$I$7:$I$3006,'RC'!$E$6)</f>
        <v>0</v>
      </c>
      <c r="Y2776" s="48"/>
      <c r="Z2776" s="51" t="str">
        <f>IF(AQ2776='RC'!$E$6,AC2776*1000+AD2776,"")</f>
        <v/>
      </c>
      <c r="AA2776" s="51" t="str">
        <f>IF(AB2776="","",IF(AQ2776='RC'!$E$6,AC2776*1000-AD2776,""))</f>
        <v/>
      </c>
      <c r="AB2776" s="48" t="str">
        <f>IFERROR(VLOOKUP(E2776,Funcionários!$C$8:$E$207,3,FALSE),"")</f>
        <v/>
      </c>
      <c r="AC2776" s="50" t="str">
        <f>IF(AB2776="","",IF(COUNTIFS($AB$7:$AB$3006,AB2776,$AQ$7:$AQ$3006,'RC'!$E$6)=0,"",COUNTIFS($M$7:$M$3006,"Concluída no prazo",$AB$7:$AB$3006,AB2776,$AQ$7:$AQ$3006,'RC'!$E$6)/COUNTIFS($AB$7:$AB$3006,AB2776,$AQ$7:$AQ$3006,'RC'!$E$6)))</f>
        <v/>
      </c>
      <c r="AD2776" s="48">
        <f>SUMIF($AQ$7:$AQ$3006,'RC'!$E$6,$J$7:$J$3006)+SUMIF($AQ$7:$AQ$3006,'RC'!$E$6,$L$7:$L$3006)</f>
        <v>21</v>
      </c>
      <c r="AF2776" s="48">
        <v>2.23099999999915E-2</v>
      </c>
      <c r="AG2776" s="48">
        <f>IF(OR(AQ2776="",AQ2776&lt;&gt;'RC'!$E$6,AB2776&lt;&gt;'RC'!$D$21),0,1)</f>
        <v>0</v>
      </c>
      <c r="AH2776" s="48">
        <f t="shared" si="966"/>
        <v>2.23099999999915E-2</v>
      </c>
      <c r="AI2776" s="48" t="str">
        <f t="shared" si="948"/>
        <v/>
      </c>
      <c r="AJ2776" s="48" t="str">
        <f t="shared" si="949"/>
        <v/>
      </c>
      <c r="AK2776" s="52" t="str">
        <f t="shared" si="950"/>
        <v/>
      </c>
      <c r="AL2776" s="52" t="str">
        <f t="shared" si="951"/>
        <v/>
      </c>
      <c r="AM2776" s="48" t="str">
        <f t="shared" si="952"/>
        <v/>
      </c>
      <c r="AN2776" s="48" t="str">
        <f t="shared" si="953"/>
        <v/>
      </c>
      <c r="AP2776" s="18" t="str">
        <f t="shared" si="954"/>
        <v/>
      </c>
      <c r="AQ2776" s="18" t="str">
        <f t="shared" si="955"/>
        <v/>
      </c>
      <c r="AR2776" s="18">
        <v>2.231E-2</v>
      </c>
      <c r="AS2776" s="18">
        <f>IF(AF!$D$27="Todos",1,IF(M2776=AF!$D$27,1,0))</f>
        <v>1</v>
      </c>
      <c r="AT2776" s="53">
        <f>IF(AND(E2776=AF!$D$6,OR(LT!M2776=AF!$D$27,AF!$D$27="Todos"),OR(AP2776=AF!$E$8,AQ2776=AF!$E$8)),AR2776+AS2776,0)</f>
        <v>0</v>
      </c>
      <c r="AU2776" s="18" t="str">
        <f t="shared" si="956"/>
        <v/>
      </c>
      <c r="AV2776" s="54" t="str">
        <f t="shared" si="957"/>
        <v/>
      </c>
      <c r="AW2776" s="54" t="str">
        <f t="shared" si="958"/>
        <v/>
      </c>
      <c r="AX2776" s="18" t="str">
        <f t="shared" si="959"/>
        <v/>
      </c>
      <c r="AY2776" s="18" t="str">
        <f t="shared" si="960"/>
        <v/>
      </c>
      <c r="BA2776" s="18">
        <f>IF($E2776=AF!$D$6,IF($M2776="Concluída no prazo",2,IF($M2776="Concluída com atraso",1,0)),0)</f>
        <v>0</v>
      </c>
      <c r="BB2776" s="18">
        <f>IF($E2776=AF!$D$6,IF($M2776="Atrasada",2,IF($M2776="Concluída com atraso",1,0)),0)</f>
        <v>0</v>
      </c>
      <c r="BC2776" s="18">
        <v>2.7699999999999999E-2</v>
      </c>
      <c r="BD2776" s="18">
        <f t="shared" si="967"/>
        <v>2.7699999999999999E-2</v>
      </c>
      <c r="BE2776" s="18">
        <f t="shared" si="967"/>
        <v>2.7699999999999999E-2</v>
      </c>
      <c r="BF2776" s="18" t="str">
        <f t="shared" si="961"/>
        <v/>
      </c>
      <c r="BN2776" s="18" t="str">
        <f t="shared" si="962"/>
        <v>s</v>
      </c>
    </row>
    <row r="2777" spans="3:66" ht="50.1" customHeight="1" thickTop="1" thickBot="1" x14ac:dyDescent="0.3">
      <c r="C2777" s="46"/>
      <c r="D2777" s="46"/>
      <c r="E2777" s="46"/>
      <c r="F2777" s="122"/>
      <c r="G2777" s="122"/>
      <c r="H2777" s="78" t="str">
        <f t="shared" si="963"/>
        <v/>
      </c>
      <c r="I2777" s="78" t="str">
        <f t="shared" si="964"/>
        <v/>
      </c>
      <c r="J2777" s="16"/>
      <c r="K2777" s="46" t="str">
        <f t="shared" si="965"/>
        <v/>
      </c>
      <c r="L2777" s="16"/>
      <c r="M2777" s="16"/>
      <c r="N2777" s="46"/>
      <c r="O2777" s="47" t="str">
        <f t="shared" si="968"/>
        <v/>
      </c>
      <c r="P2777" s="47"/>
      <c r="Q2777" s="48" t="str">
        <f>IFERROR(VLOOKUP(E2777,Funcionários!$C$8:$E$207,3,FALSE),"")</f>
        <v/>
      </c>
      <c r="R2777" s="47"/>
      <c r="S2777" s="49" t="str">
        <f t="shared" si="969"/>
        <v/>
      </c>
      <c r="T2777" s="49">
        <v>2.7709999999999999E-2</v>
      </c>
      <c r="U2777" s="48" t="str">
        <f>IF(Funcionários!C2778=0,"",Funcionários!C2778)</f>
        <v/>
      </c>
      <c r="V2777" s="50">
        <f>IF(U2777="",0,IF(COUNTIFS($E$7:$E$3006,U2777,$I$7:$I$3006,'RC'!$E$6)=0,0,COUNTIFS($M$7:$M$3006,"Concluída no prazo",$E$7:$E$3006,U2777,$I$7:$I$3006,'RC'!$E$6)/COUNTIFS($E$7:$E$3006,U2777,$I$7:$I$3006,'RC'!$E$6)))</f>
        <v>0</v>
      </c>
      <c r="W2777" s="49">
        <f>SUMIFS($J$7:$J$3006,$E$7:$E$3006,U2777,$I$7:$I$3006,'RC'!$E$6)+SUMIFS($L$7:$L$3006,$E$7:$E$3006,U2777,$I$7:$I$3006,'RC'!$E$6)</f>
        <v>0</v>
      </c>
      <c r="X2777" s="48">
        <f>COUNTIFS($E$7:$E$3006,U2777,$I$7:$I$3006,'RC'!$E$6)</f>
        <v>0</v>
      </c>
      <c r="Y2777" s="48"/>
      <c r="Z2777" s="51" t="str">
        <f>IF(AQ2777='RC'!$E$6,AC2777*1000+AD2777,"")</f>
        <v/>
      </c>
      <c r="AA2777" s="51" t="str">
        <f>IF(AB2777="","",IF(AQ2777='RC'!$E$6,AC2777*1000-AD2777,""))</f>
        <v/>
      </c>
      <c r="AB2777" s="48" t="str">
        <f>IFERROR(VLOOKUP(E2777,Funcionários!$C$8:$E$207,3,FALSE),"")</f>
        <v/>
      </c>
      <c r="AC2777" s="50" t="str">
        <f>IF(AB2777="","",IF(COUNTIFS($AB$7:$AB$3006,AB2777,$AQ$7:$AQ$3006,'RC'!$E$6)=0,"",COUNTIFS($M$7:$M$3006,"Concluída no prazo",$AB$7:$AB$3006,AB2777,$AQ$7:$AQ$3006,'RC'!$E$6)/COUNTIFS($AB$7:$AB$3006,AB2777,$AQ$7:$AQ$3006,'RC'!$E$6)))</f>
        <v/>
      </c>
      <c r="AD2777" s="48">
        <f>SUMIF($AQ$7:$AQ$3006,'RC'!$E$6,$J$7:$J$3006)+SUMIF($AQ$7:$AQ$3006,'RC'!$E$6,$L$7:$L$3006)</f>
        <v>21</v>
      </c>
      <c r="AF2777" s="48">
        <v>2.22999999999915E-2</v>
      </c>
      <c r="AG2777" s="48">
        <f>IF(OR(AQ2777="",AQ2777&lt;&gt;'RC'!$E$6,AB2777&lt;&gt;'RC'!$D$21),0,1)</f>
        <v>0</v>
      </c>
      <c r="AH2777" s="48">
        <f t="shared" si="966"/>
        <v>2.22999999999915E-2</v>
      </c>
      <c r="AI2777" s="48" t="str">
        <f t="shared" si="948"/>
        <v/>
      </c>
      <c r="AJ2777" s="48" t="str">
        <f t="shared" si="949"/>
        <v/>
      </c>
      <c r="AK2777" s="52" t="str">
        <f t="shared" si="950"/>
        <v/>
      </c>
      <c r="AL2777" s="52" t="str">
        <f t="shared" si="951"/>
        <v/>
      </c>
      <c r="AM2777" s="48" t="str">
        <f t="shared" si="952"/>
        <v/>
      </c>
      <c r="AN2777" s="48" t="str">
        <f t="shared" si="953"/>
        <v/>
      </c>
      <c r="AP2777" s="18" t="str">
        <f t="shared" si="954"/>
        <v/>
      </c>
      <c r="AQ2777" s="18" t="str">
        <f t="shared" si="955"/>
        <v/>
      </c>
      <c r="AR2777" s="18">
        <v>2.23E-2</v>
      </c>
      <c r="AS2777" s="18">
        <f>IF(AF!$D$27="Todos",1,IF(M2777=AF!$D$27,1,0))</f>
        <v>1</v>
      </c>
      <c r="AT2777" s="53">
        <f>IF(AND(E2777=AF!$D$6,OR(LT!M2777=AF!$D$27,AF!$D$27="Todos"),OR(AP2777=AF!$E$8,AQ2777=AF!$E$8)),AR2777+AS2777,0)</f>
        <v>0</v>
      </c>
      <c r="AU2777" s="18" t="str">
        <f t="shared" si="956"/>
        <v/>
      </c>
      <c r="AV2777" s="54" t="str">
        <f t="shared" si="957"/>
        <v/>
      </c>
      <c r="AW2777" s="54" t="str">
        <f t="shared" si="958"/>
        <v/>
      </c>
      <c r="AX2777" s="18" t="str">
        <f t="shared" si="959"/>
        <v/>
      </c>
      <c r="AY2777" s="18" t="str">
        <f t="shared" si="960"/>
        <v/>
      </c>
      <c r="BA2777" s="18">
        <f>IF($E2777=AF!$D$6,IF($M2777="Concluída no prazo",2,IF($M2777="Concluída com atraso",1,0)),0)</f>
        <v>0</v>
      </c>
      <c r="BB2777" s="18">
        <f>IF($E2777=AF!$D$6,IF($M2777="Atrasada",2,IF($M2777="Concluída com atraso",1,0)),0)</f>
        <v>0</v>
      </c>
      <c r="BC2777" s="18">
        <v>2.7709999999999999E-2</v>
      </c>
      <c r="BD2777" s="18">
        <f t="shared" si="967"/>
        <v>2.7709999999999999E-2</v>
      </c>
      <c r="BE2777" s="18">
        <f t="shared" si="967"/>
        <v>2.7709999999999999E-2</v>
      </c>
      <c r="BF2777" s="18" t="str">
        <f t="shared" si="961"/>
        <v/>
      </c>
      <c r="BN2777" s="18" t="str">
        <f t="shared" si="962"/>
        <v>s</v>
      </c>
    </row>
    <row r="2778" spans="3:66" ht="50.1" customHeight="1" thickTop="1" thickBot="1" x14ac:dyDescent="0.3">
      <c r="C2778" s="46"/>
      <c r="D2778" s="46"/>
      <c r="E2778" s="46"/>
      <c r="F2778" s="122"/>
      <c r="G2778" s="122"/>
      <c r="H2778" s="78" t="str">
        <f t="shared" si="963"/>
        <v/>
      </c>
      <c r="I2778" s="78" t="str">
        <f t="shared" si="964"/>
        <v/>
      </c>
      <c r="J2778" s="16"/>
      <c r="K2778" s="46" t="str">
        <f t="shared" si="965"/>
        <v/>
      </c>
      <c r="L2778" s="16"/>
      <c r="M2778" s="16"/>
      <c r="N2778" s="46"/>
      <c r="O2778" s="47" t="str">
        <f t="shared" si="968"/>
        <v/>
      </c>
      <c r="P2778" s="47"/>
      <c r="Q2778" s="48" t="str">
        <f>IFERROR(VLOOKUP(E2778,Funcionários!$C$8:$E$207,3,FALSE),"")</f>
        <v/>
      </c>
      <c r="R2778" s="47"/>
      <c r="S2778" s="49" t="str">
        <f t="shared" si="969"/>
        <v/>
      </c>
      <c r="T2778" s="49">
        <v>2.7720000000000002E-2</v>
      </c>
      <c r="U2778" s="48" t="str">
        <f>IF(Funcionários!C2779=0,"",Funcionários!C2779)</f>
        <v/>
      </c>
      <c r="V2778" s="50">
        <f>IF(U2778="",0,IF(COUNTIFS($E$7:$E$3006,U2778,$I$7:$I$3006,'RC'!$E$6)=0,0,COUNTIFS($M$7:$M$3006,"Concluída no prazo",$E$7:$E$3006,U2778,$I$7:$I$3006,'RC'!$E$6)/COUNTIFS($E$7:$E$3006,U2778,$I$7:$I$3006,'RC'!$E$6)))</f>
        <v>0</v>
      </c>
      <c r="W2778" s="49">
        <f>SUMIFS($J$7:$J$3006,$E$7:$E$3006,U2778,$I$7:$I$3006,'RC'!$E$6)+SUMIFS($L$7:$L$3006,$E$7:$E$3006,U2778,$I$7:$I$3006,'RC'!$E$6)</f>
        <v>0</v>
      </c>
      <c r="X2778" s="48">
        <f>COUNTIFS($E$7:$E$3006,U2778,$I$7:$I$3006,'RC'!$E$6)</f>
        <v>0</v>
      </c>
      <c r="Y2778" s="48"/>
      <c r="Z2778" s="51" t="str">
        <f>IF(AQ2778='RC'!$E$6,AC2778*1000+AD2778,"")</f>
        <v/>
      </c>
      <c r="AA2778" s="51" t="str">
        <f>IF(AB2778="","",IF(AQ2778='RC'!$E$6,AC2778*1000-AD2778,""))</f>
        <v/>
      </c>
      <c r="AB2778" s="48" t="str">
        <f>IFERROR(VLOOKUP(E2778,Funcionários!$C$8:$E$207,3,FALSE),"")</f>
        <v/>
      </c>
      <c r="AC2778" s="50" t="str">
        <f>IF(AB2778="","",IF(COUNTIFS($AB$7:$AB$3006,AB2778,$AQ$7:$AQ$3006,'RC'!$E$6)=0,"",COUNTIFS($M$7:$M$3006,"Concluída no prazo",$AB$7:$AB$3006,AB2778,$AQ$7:$AQ$3006,'RC'!$E$6)/COUNTIFS($AB$7:$AB$3006,AB2778,$AQ$7:$AQ$3006,'RC'!$E$6)))</f>
        <v/>
      </c>
      <c r="AD2778" s="48">
        <f>SUMIF($AQ$7:$AQ$3006,'RC'!$E$6,$J$7:$J$3006)+SUMIF($AQ$7:$AQ$3006,'RC'!$E$6,$L$7:$L$3006)</f>
        <v>21</v>
      </c>
      <c r="AF2778" s="48">
        <v>2.2289999999991501E-2</v>
      </c>
      <c r="AG2778" s="48">
        <f>IF(OR(AQ2778="",AQ2778&lt;&gt;'RC'!$E$6,AB2778&lt;&gt;'RC'!$D$21),0,1)</f>
        <v>0</v>
      </c>
      <c r="AH2778" s="48">
        <f t="shared" si="966"/>
        <v>2.2289999999991501E-2</v>
      </c>
      <c r="AI2778" s="48" t="str">
        <f t="shared" si="948"/>
        <v/>
      </c>
      <c r="AJ2778" s="48" t="str">
        <f t="shared" si="949"/>
        <v/>
      </c>
      <c r="AK2778" s="52" t="str">
        <f t="shared" si="950"/>
        <v/>
      </c>
      <c r="AL2778" s="52" t="str">
        <f t="shared" si="951"/>
        <v/>
      </c>
      <c r="AM2778" s="48" t="str">
        <f t="shared" si="952"/>
        <v/>
      </c>
      <c r="AN2778" s="48" t="str">
        <f t="shared" si="953"/>
        <v/>
      </c>
      <c r="AP2778" s="18" t="str">
        <f t="shared" si="954"/>
        <v/>
      </c>
      <c r="AQ2778" s="18" t="str">
        <f t="shared" si="955"/>
        <v/>
      </c>
      <c r="AR2778" s="18">
        <v>2.2290000000000001E-2</v>
      </c>
      <c r="AS2778" s="18">
        <f>IF(AF!$D$27="Todos",1,IF(M2778=AF!$D$27,1,0))</f>
        <v>1</v>
      </c>
      <c r="AT2778" s="53">
        <f>IF(AND(E2778=AF!$D$6,OR(LT!M2778=AF!$D$27,AF!$D$27="Todos"),OR(AP2778=AF!$E$8,AQ2778=AF!$E$8)),AR2778+AS2778,0)</f>
        <v>0</v>
      </c>
      <c r="AU2778" s="18" t="str">
        <f t="shared" si="956"/>
        <v/>
      </c>
      <c r="AV2778" s="54" t="str">
        <f t="shared" si="957"/>
        <v/>
      </c>
      <c r="AW2778" s="54" t="str">
        <f t="shared" si="958"/>
        <v/>
      </c>
      <c r="AX2778" s="18" t="str">
        <f t="shared" si="959"/>
        <v/>
      </c>
      <c r="AY2778" s="18" t="str">
        <f t="shared" si="960"/>
        <v/>
      </c>
      <c r="BA2778" s="18">
        <f>IF($E2778=AF!$D$6,IF($M2778="Concluída no prazo",2,IF($M2778="Concluída com atraso",1,0)),0)</f>
        <v>0</v>
      </c>
      <c r="BB2778" s="18">
        <f>IF($E2778=AF!$D$6,IF($M2778="Atrasada",2,IF($M2778="Concluída com atraso",1,0)),0)</f>
        <v>0</v>
      </c>
      <c r="BC2778" s="18">
        <v>2.7720000000000002E-2</v>
      </c>
      <c r="BD2778" s="18">
        <f t="shared" si="967"/>
        <v>2.7720000000000002E-2</v>
      </c>
      <c r="BE2778" s="18">
        <f t="shared" si="967"/>
        <v>2.7720000000000002E-2</v>
      </c>
      <c r="BF2778" s="18" t="str">
        <f t="shared" si="961"/>
        <v/>
      </c>
      <c r="BN2778" s="18" t="str">
        <f t="shared" si="962"/>
        <v>s</v>
      </c>
    </row>
    <row r="2779" spans="3:66" ht="50.1" customHeight="1" thickTop="1" thickBot="1" x14ac:dyDescent="0.3">
      <c r="C2779" s="46"/>
      <c r="D2779" s="46"/>
      <c r="E2779" s="46"/>
      <c r="F2779" s="122"/>
      <c r="G2779" s="122"/>
      <c r="H2779" s="78" t="str">
        <f t="shared" si="963"/>
        <v/>
      </c>
      <c r="I2779" s="78" t="str">
        <f t="shared" si="964"/>
        <v/>
      </c>
      <c r="J2779" s="16"/>
      <c r="K2779" s="46" t="str">
        <f t="shared" si="965"/>
        <v/>
      </c>
      <c r="L2779" s="16"/>
      <c r="M2779" s="16"/>
      <c r="N2779" s="46"/>
      <c r="O2779" s="47" t="str">
        <f t="shared" si="968"/>
        <v/>
      </c>
      <c r="P2779" s="47"/>
      <c r="Q2779" s="48" t="str">
        <f>IFERROR(VLOOKUP(E2779,Funcionários!$C$8:$E$207,3,FALSE),"")</f>
        <v/>
      </c>
      <c r="R2779" s="47"/>
      <c r="S2779" s="49" t="str">
        <f t="shared" si="969"/>
        <v/>
      </c>
      <c r="T2779" s="49">
        <v>2.7730000000000001E-2</v>
      </c>
      <c r="U2779" s="48" t="str">
        <f>IF(Funcionários!C2780=0,"",Funcionários!C2780)</f>
        <v/>
      </c>
      <c r="V2779" s="50">
        <f>IF(U2779="",0,IF(COUNTIFS($E$7:$E$3006,U2779,$I$7:$I$3006,'RC'!$E$6)=0,0,COUNTIFS($M$7:$M$3006,"Concluída no prazo",$E$7:$E$3006,U2779,$I$7:$I$3006,'RC'!$E$6)/COUNTIFS($E$7:$E$3006,U2779,$I$7:$I$3006,'RC'!$E$6)))</f>
        <v>0</v>
      </c>
      <c r="W2779" s="49">
        <f>SUMIFS($J$7:$J$3006,$E$7:$E$3006,U2779,$I$7:$I$3006,'RC'!$E$6)+SUMIFS($L$7:$L$3006,$E$7:$E$3006,U2779,$I$7:$I$3006,'RC'!$E$6)</f>
        <v>0</v>
      </c>
      <c r="X2779" s="48">
        <f>COUNTIFS($E$7:$E$3006,U2779,$I$7:$I$3006,'RC'!$E$6)</f>
        <v>0</v>
      </c>
      <c r="Y2779" s="48"/>
      <c r="Z2779" s="51" t="str">
        <f>IF(AQ2779='RC'!$E$6,AC2779*1000+AD2779,"")</f>
        <v/>
      </c>
      <c r="AA2779" s="51" t="str">
        <f>IF(AB2779="","",IF(AQ2779='RC'!$E$6,AC2779*1000-AD2779,""))</f>
        <v/>
      </c>
      <c r="AB2779" s="48" t="str">
        <f>IFERROR(VLOOKUP(E2779,Funcionários!$C$8:$E$207,3,FALSE),"")</f>
        <v/>
      </c>
      <c r="AC2779" s="50" t="str">
        <f>IF(AB2779="","",IF(COUNTIFS($AB$7:$AB$3006,AB2779,$AQ$7:$AQ$3006,'RC'!$E$6)=0,"",COUNTIFS($M$7:$M$3006,"Concluída no prazo",$AB$7:$AB$3006,AB2779,$AQ$7:$AQ$3006,'RC'!$E$6)/COUNTIFS($AB$7:$AB$3006,AB2779,$AQ$7:$AQ$3006,'RC'!$E$6)))</f>
        <v/>
      </c>
      <c r="AD2779" s="48">
        <f>SUMIF($AQ$7:$AQ$3006,'RC'!$E$6,$J$7:$J$3006)+SUMIF($AQ$7:$AQ$3006,'RC'!$E$6,$L$7:$L$3006)</f>
        <v>21</v>
      </c>
      <c r="AF2779" s="48">
        <v>2.2279999999991501E-2</v>
      </c>
      <c r="AG2779" s="48">
        <f>IF(OR(AQ2779="",AQ2779&lt;&gt;'RC'!$E$6,AB2779&lt;&gt;'RC'!$D$21),0,1)</f>
        <v>0</v>
      </c>
      <c r="AH2779" s="48">
        <f t="shared" si="966"/>
        <v>2.2279999999991501E-2</v>
      </c>
      <c r="AI2779" s="48" t="str">
        <f t="shared" si="948"/>
        <v/>
      </c>
      <c r="AJ2779" s="48" t="str">
        <f t="shared" si="949"/>
        <v/>
      </c>
      <c r="AK2779" s="52" t="str">
        <f t="shared" si="950"/>
        <v/>
      </c>
      <c r="AL2779" s="52" t="str">
        <f t="shared" si="951"/>
        <v/>
      </c>
      <c r="AM2779" s="48" t="str">
        <f t="shared" si="952"/>
        <v/>
      </c>
      <c r="AN2779" s="48" t="str">
        <f t="shared" si="953"/>
        <v/>
      </c>
      <c r="AP2779" s="18" t="str">
        <f t="shared" si="954"/>
        <v/>
      </c>
      <c r="AQ2779" s="18" t="str">
        <f t="shared" si="955"/>
        <v/>
      </c>
      <c r="AR2779" s="18">
        <v>2.2280000000000001E-2</v>
      </c>
      <c r="AS2779" s="18">
        <f>IF(AF!$D$27="Todos",1,IF(M2779=AF!$D$27,1,0))</f>
        <v>1</v>
      </c>
      <c r="AT2779" s="53">
        <f>IF(AND(E2779=AF!$D$6,OR(LT!M2779=AF!$D$27,AF!$D$27="Todos"),OR(AP2779=AF!$E$8,AQ2779=AF!$E$8)),AR2779+AS2779,0)</f>
        <v>0</v>
      </c>
      <c r="AU2779" s="18" t="str">
        <f t="shared" si="956"/>
        <v/>
      </c>
      <c r="AV2779" s="54" t="str">
        <f t="shared" si="957"/>
        <v/>
      </c>
      <c r="AW2779" s="54" t="str">
        <f t="shared" si="958"/>
        <v/>
      </c>
      <c r="AX2779" s="18" t="str">
        <f t="shared" si="959"/>
        <v/>
      </c>
      <c r="AY2779" s="18" t="str">
        <f t="shared" si="960"/>
        <v/>
      </c>
      <c r="BA2779" s="18">
        <f>IF($E2779=AF!$D$6,IF($M2779="Concluída no prazo",2,IF($M2779="Concluída com atraso",1,0)),0)</f>
        <v>0</v>
      </c>
      <c r="BB2779" s="18">
        <f>IF($E2779=AF!$D$6,IF($M2779="Atrasada",2,IF($M2779="Concluída com atraso",1,0)),0)</f>
        <v>0</v>
      </c>
      <c r="BC2779" s="18">
        <v>2.7730000000000001E-2</v>
      </c>
      <c r="BD2779" s="18">
        <f t="shared" si="967"/>
        <v>2.7730000000000001E-2</v>
      </c>
      <c r="BE2779" s="18">
        <f t="shared" si="967"/>
        <v>2.7730000000000001E-2</v>
      </c>
      <c r="BF2779" s="18" t="str">
        <f t="shared" si="961"/>
        <v/>
      </c>
      <c r="BN2779" s="18" t="str">
        <f t="shared" si="962"/>
        <v>s</v>
      </c>
    </row>
    <row r="2780" spans="3:66" ht="50.1" customHeight="1" thickTop="1" thickBot="1" x14ac:dyDescent="0.3">
      <c r="C2780" s="46"/>
      <c r="D2780" s="46"/>
      <c r="E2780" s="46"/>
      <c r="F2780" s="122"/>
      <c r="G2780" s="122"/>
      <c r="H2780" s="78" t="str">
        <f t="shared" si="963"/>
        <v/>
      </c>
      <c r="I2780" s="78" t="str">
        <f t="shared" si="964"/>
        <v/>
      </c>
      <c r="J2780" s="16"/>
      <c r="K2780" s="46" t="str">
        <f t="shared" si="965"/>
        <v/>
      </c>
      <c r="L2780" s="16"/>
      <c r="M2780" s="16"/>
      <c r="N2780" s="46"/>
      <c r="O2780" s="47" t="str">
        <f t="shared" si="968"/>
        <v/>
      </c>
      <c r="P2780" s="47"/>
      <c r="Q2780" s="48" t="str">
        <f>IFERROR(VLOOKUP(E2780,Funcionários!$C$8:$E$207,3,FALSE),"")</f>
        <v/>
      </c>
      <c r="R2780" s="47"/>
      <c r="S2780" s="49" t="str">
        <f t="shared" si="969"/>
        <v/>
      </c>
      <c r="T2780" s="49">
        <v>2.7740000000000001E-2</v>
      </c>
      <c r="U2780" s="48" t="str">
        <f>IF(Funcionários!C2781=0,"",Funcionários!C2781)</f>
        <v/>
      </c>
      <c r="V2780" s="50">
        <f>IF(U2780="",0,IF(COUNTIFS($E$7:$E$3006,U2780,$I$7:$I$3006,'RC'!$E$6)=0,0,COUNTIFS($M$7:$M$3006,"Concluída no prazo",$E$7:$E$3006,U2780,$I$7:$I$3006,'RC'!$E$6)/COUNTIFS($E$7:$E$3006,U2780,$I$7:$I$3006,'RC'!$E$6)))</f>
        <v>0</v>
      </c>
      <c r="W2780" s="49">
        <f>SUMIFS($J$7:$J$3006,$E$7:$E$3006,U2780,$I$7:$I$3006,'RC'!$E$6)+SUMIFS($L$7:$L$3006,$E$7:$E$3006,U2780,$I$7:$I$3006,'RC'!$E$6)</f>
        <v>0</v>
      </c>
      <c r="X2780" s="48">
        <f>COUNTIFS($E$7:$E$3006,U2780,$I$7:$I$3006,'RC'!$E$6)</f>
        <v>0</v>
      </c>
      <c r="Y2780" s="48"/>
      <c r="Z2780" s="51" t="str">
        <f>IF(AQ2780='RC'!$E$6,AC2780*1000+AD2780,"")</f>
        <v/>
      </c>
      <c r="AA2780" s="51" t="str">
        <f>IF(AB2780="","",IF(AQ2780='RC'!$E$6,AC2780*1000-AD2780,""))</f>
        <v/>
      </c>
      <c r="AB2780" s="48" t="str">
        <f>IFERROR(VLOOKUP(E2780,Funcionários!$C$8:$E$207,3,FALSE),"")</f>
        <v/>
      </c>
      <c r="AC2780" s="50" t="str">
        <f>IF(AB2780="","",IF(COUNTIFS($AB$7:$AB$3006,AB2780,$AQ$7:$AQ$3006,'RC'!$E$6)=0,"",COUNTIFS($M$7:$M$3006,"Concluída no prazo",$AB$7:$AB$3006,AB2780,$AQ$7:$AQ$3006,'RC'!$E$6)/COUNTIFS($AB$7:$AB$3006,AB2780,$AQ$7:$AQ$3006,'RC'!$E$6)))</f>
        <v/>
      </c>
      <c r="AD2780" s="48">
        <f>SUMIF($AQ$7:$AQ$3006,'RC'!$E$6,$J$7:$J$3006)+SUMIF($AQ$7:$AQ$3006,'RC'!$E$6,$L$7:$L$3006)</f>
        <v>21</v>
      </c>
      <c r="AF2780" s="48">
        <v>2.2269999999991501E-2</v>
      </c>
      <c r="AG2780" s="48">
        <f>IF(OR(AQ2780="",AQ2780&lt;&gt;'RC'!$E$6,AB2780&lt;&gt;'RC'!$D$21),0,1)</f>
        <v>0</v>
      </c>
      <c r="AH2780" s="48">
        <f t="shared" si="966"/>
        <v>2.2269999999991501E-2</v>
      </c>
      <c r="AI2780" s="48" t="str">
        <f t="shared" si="948"/>
        <v/>
      </c>
      <c r="AJ2780" s="48" t="str">
        <f t="shared" si="949"/>
        <v/>
      </c>
      <c r="AK2780" s="52" t="str">
        <f t="shared" si="950"/>
        <v/>
      </c>
      <c r="AL2780" s="52" t="str">
        <f t="shared" si="951"/>
        <v/>
      </c>
      <c r="AM2780" s="48" t="str">
        <f t="shared" si="952"/>
        <v/>
      </c>
      <c r="AN2780" s="48" t="str">
        <f t="shared" si="953"/>
        <v/>
      </c>
      <c r="AP2780" s="18" t="str">
        <f t="shared" si="954"/>
        <v/>
      </c>
      <c r="AQ2780" s="18" t="str">
        <f t="shared" si="955"/>
        <v/>
      </c>
      <c r="AR2780" s="18">
        <v>2.2270000000000002E-2</v>
      </c>
      <c r="AS2780" s="18">
        <f>IF(AF!$D$27="Todos",1,IF(M2780=AF!$D$27,1,0))</f>
        <v>1</v>
      </c>
      <c r="AT2780" s="53">
        <f>IF(AND(E2780=AF!$D$6,OR(LT!M2780=AF!$D$27,AF!$D$27="Todos"),OR(AP2780=AF!$E$8,AQ2780=AF!$E$8)),AR2780+AS2780,0)</f>
        <v>0</v>
      </c>
      <c r="AU2780" s="18" t="str">
        <f t="shared" si="956"/>
        <v/>
      </c>
      <c r="AV2780" s="54" t="str">
        <f t="shared" si="957"/>
        <v/>
      </c>
      <c r="AW2780" s="54" t="str">
        <f t="shared" si="958"/>
        <v/>
      </c>
      <c r="AX2780" s="18" t="str">
        <f t="shared" si="959"/>
        <v/>
      </c>
      <c r="AY2780" s="18" t="str">
        <f t="shared" si="960"/>
        <v/>
      </c>
      <c r="BA2780" s="18">
        <f>IF($E2780=AF!$D$6,IF($M2780="Concluída no prazo",2,IF($M2780="Concluída com atraso",1,0)),0)</f>
        <v>0</v>
      </c>
      <c r="BB2780" s="18">
        <f>IF($E2780=AF!$D$6,IF($M2780="Atrasada",2,IF($M2780="Concluída com atraso",1,0)),0)</f>
        <v>0</v>
      </c>
      <c r="BC2780" s="18">
        <v>2.7740000000000001E-2</v>
      </c>
      <c r="BD2780" s="18">
        <f t="shared" si="967"/>
        <v>2.7740000000000001E-2</v>
      </c>
      <c r="BE2780" s="18">
        <f t="shared" si="967"/>
        <v>2.7740000000000001E-2</v>
      </c>
      <c r="BF2780" s="18" t="str">
        <f t="shared" si="961"/>
        <v/>
      </c>
      <c r="BN2780" s="18" t="str">
        <f t="shared" si="962"/>
        <v>s</v>
      </c>
    </row>
    <row r="2781" spans="3:66" ht="50.1" customHeight="1" thickTop="1" thickBot="1" x14ac:dyDescent="0.3">
      <c r="C2781" s="46"/>
      <c r="D2781" s="46"/>
      <c r="E2781" s="46"/>
      <c r="F2781" s="122"/>
      <c r="G2781" s="122"/>
      <c r="H2781" s="78" t="str">
        <f t="shared" si="963"/>
        <v/>
      </c>
      <c r="I2781" s="78" t="str">
        <f t="shared" si="964"/>
        <v/>
      </c>
      <c r="J2781" s="16"/>
      <c r="K2781" s="46" t="str">
        <f t="shared" si="965"/>
        <v/>
      </c>
      <c r="L2781" s="16"/>
      <c r="M2781" s="16"/>
      <c r="N2781" s="46"/>
      <c r="O2781" s="47" t="str">
        <f t="shared" si="968"/>
        <v/>
      </c>
      <c r="P2781" s="47"/>
      <c r="Q2781" s="48" t="str">
        <f>IFERROR(VLOOKUP(E2781,Funcionários!$C$8:$E$207,3,FALSE),"")</f>
        <v/>
      </c>
      <c r="R2781" s="47"/>
      <c r="S2781" s="49" t="str">
        <f t="shared" si="969"/>
        <v/>
      </c>
      <c r="T2781" s="49">
        <v>2.775E-2</v>
      </c>
      <c r="U2781" s="48" t="str">
        <f>IF(Funcionários!C2782=0,"",Funcionários!C2782)</f>
        <v/>
      </c>
      <c r="V2781" s="50">
        <f>IF(U2781="",0,IF(COUNTIFS($E$7:$E$3006,U2781,$I$7:$I$3006,'RC'!$E$6)=0,0,COUNTIFS($M$7:$M$3006,"Concluída no prazo",$E$7:$E$3006,U2781,$I$7:$I$3006,'RC'!$E$6)/COUNTIFS($E$7:$E$3006,U2781,$I$7:$I$3006,'RC'!$E$6)))</f>
        <v>0</v>
      </c>
      <c r="W2781" s="49">
        <f>SUMIFS($J$7:$J$3006,$E$7:$E$3006,U2781,$I$7:$I$3006,'RC'!$E$6)+SUMIFS($L$7:$L$3006,$E$7:$E$3006,U2781,$I$7:$I$3006,'RC'!$E$6)</f>
        <v>0</v>
      </c>
      <c r="X2781" s="48">
        <f>COUNTIFS($E$7:$E$3006,U2781,$I$7:$I$3006,'RC'!$E$6)</f>
        <v>0</v>
      </c>
      <c r="Y2781" s="48"/>
      <c r="Z2781" s="51" t="str">
        <f>IF(AQ2781='RC'!$E$6,AC2781*1000+AD2781,"")</f>
        <v/>
      </c>
      <c r="AA2781" s="51" t="str">
        <f>IF(AB2781="","",IF(AQ2781='RC'!$E$6,AC2781*1000-AD2781,""))</f>
        <v/>
      </c>
      <c r="AB2781" s="48" t="str">
        <f>IFERROR(VLOOKUP(E2781,Funcionários!$C$8:$E$207,3,FALSE),"")</f>
        <v/>
      </c>
      <c r="AC2781" s="50" t="str">
        <f>IF(AB2781="","",IF(COUNTIFS($AB$7:$AB$3006,AB2781,$AQ$7:$AQ$3006,'RC'!$E$6)=0,"",COUNTIFS($M$7:$M$3006,"Concluída no prazo",$AB$7:$AB$3006,AB2781,$AQ$7:$AQ$3006,'RC'!$E$6)/COUNTIFS($AB$7:$AB$3006,AB2781,$AQ$7:$AQ$3006,'RC'!$E$6)))</f>
        <v/>
      </c>
      <c r="AD2781" s="48">
        <f>SUMIF($AQ$7:$AQ$3006,'RC'!$E$6,$J$7:$J$3006)+SUMIF($AQ$7:$AQ$3006,'RC'!$E$6,$L$7:$L$3006)</f>
        <v>21</v>
      </c>
      <c r="AF2781" s="48">
        <v>2.2259999999991498E-2</v>
      </c>
      <c r="AG2781" s="48">
        <f>IF(OR(AQ2781="",AQ2781&lt;&gt;'RC'!$E$6,AB2781&lt;&gt;'RC'!$D$21),0,1)</f>
        <v>0</v>
      </c>
      <c r="AH2781" s="48">
        <f t="shared" si="966"/>
        <v>2.2259999999991498E-2</v>
      </c>
      <c r="AI2781" s="48" t="str">
        <f t="shared" si="948"/>
        <v/>
      </c>
      <c r="AJ2781" s="48" t="str">
        <f t="shared" si="949"/>
        <v/>
      </c>
      <c r="AK2781" s="52" t="str">
        <f t="shared" si="950"/>
        <v/>
      </c>
      <c r="AL2781" s="52" t="str">
        <f t="shared" si="951"/>
        <v/>
      </c>
      <c r="AM2781" s="48" t="str">
        <f t="shared" si="952"/>
        <v/>
      </c>
      <c r="AN2781" s="48" t="str">
        <f t="shared" si="953"/>
        <v/>
      </c>
      <c r="AP2781" s="18" t="str">
        <f t="shared" si="954"/>
        <v/>
      </c>
      <c r="AQ2781" s="18" t="str">
        <f t="shared" si="955"/>
        <v/>
      </c>
      <c r="AR2781" s="18">
        <v>2.2259999999999999E-2</v>
      </c>
      <c r="AS2781" s="18">
        <f>IF(AF!$D$27="Todos",1,IF(M2781=AF!$D$27,1,0))</f>
        <v>1</v>
      </c>
      <c r="AT2781" s="53">
        <f>IF(AND(E2781=AF!$D$6,OR(LT!M2781=AF!$D$27,AF!$D$27="Todos"),OR(AP2781=AF!$E$8,AQ2781=AF!$E$8)),AR2781+AS2781,0)</f>
        <v>0</v>
      </c>
      <c r="AU2781" s="18" t="str">
        <f t="shared" si="956"/>
        <v/>
      </c>
      <c r="AV2781" s="54" t="str">
        <f t="shared" si="957"/>
        <v/>
      </c>
      <c r="AW2781" s="54" t="str">
        <f t="shared" si="958"/>
        <v/>
      </c>
      <c r="AX2781" s="18" t="str">
        <f t="shared" si="959"/>
        <v/>
      </c>
      <c r="AY2781" s="18" t="str">
        <f t="shared" si="960"/>
        <v/>
      </c>
      <c r="BA2781" s="18">
        <f>IF($E2781=AF!$D$6,IF($M2781="Concluída no prazo",2,IF($M2781="Concluída com atraso",1,0)),0)</f>
        <v>0</v>
      </c>
      <c r="BB2781" s="18">
        <f>IF($E2781=AF!$D$6,IF($M2781="Atrasada",2,IF($M2781="Concluída com atraso",1,0)),0)</f>
        <v>0</v>
      </c>
      <c r="BC2781" s="18">
        <v>2.775E-2</v>
      </c>
      <c r="BD2781" s="18">
        <f t="shared" si="967"/>
        <v>2.775E-2</v>
      </c>
      <c r="BE2781" s="18">
        <f t="shared" si="967"/>
        <v>2.775E-2</v>
      </c>
      <c r="BF2781" s="18" t="str">
        <f t="shared" si="961"/>
        <v/>
      </c>
      <c r="BN2781" s="18" t="str">
        <f t="shared" si="962"/>
        <v>s</v>
      </c>
    </row>
    <row r="2782" spans="3:66" ht="50.1" customHeight="1" thickTop="1" thickBot="1" x14ac:dyDescent="0.3">
      <c r="C2782" s="46"/>
      <c r="D2782" s="46"/>
      <c r="E2782" s="46"/>
      <c r="F2782" s="122"/>
      <c r="G2782" s="122"/>
      <c r="H2782" s="78" t="str">
        <f t="shared" si="963"/>
        <v/>
      </c>
      <c r="I2782" s="78" t="str">
        <f t="shared" si="964"/>
        <v/>
      </c>
      <c r="J2782" s="16"/>
      <c r="K2782" s="46" t="str">
        <f t="shared" si="965"/>
        <v/>
      </c>
      <c r="L2782" s="16"/>
      <c r="M2782" s="16"/>
      <c r="N2782" s="46"/>
      <c r="O2782" s="47" t="str">
        <f t="shared" si="968"/>
        <v/>
      </c>
      <c r="P2782" s="47"/>
      <c r="Q2782" s="48" t="str">
        <f>IFERROR(VLOOKUP(E2782,Funcionários!$C$8:$E$207,3,FALSE),"")</f>
        <v/>
      </c>
      <c r="R2782" s="47"/>
      <c r="S2782" s="49" t="str">
        <f t="shared" si="969"/>
        <v/>
      </c>
      <c r="T2782" s="49">
        <v>2.776E-2</v>
      </c>
      <c r="U2782" s="48" t="str">
        <f>IF(Funcionários!C2783=0,"",Funcionários!C2783)</f>
        <v/>
      </c>
      <c r="V2782" s="50">
        <f>IF(U2782="",0,IF(COUNTIFS($E$7:$E$3006,U2782,$I$7:$I$3006,'RC'!$E$6)=0,0,COUNTIFS($M$7:$M$3006,"Concluída no prazo",$E$7:$E$3006,U2782,$I$7:$I$3006,'RC'!$E$6)/COUNTIFS($E$7:$E$3006,U2782,$I$7:$I$3006,'RC'!$E$6)))</f>
        <v>0</v>
      </c>
      <c r="W2782" s="49">
        <f>SUMIFS($J$7:$J$3006,$E$7:$E$3006,U2782,$I$7:$I$3006,'RC'!$E$6)+SUMIFS($L$7:$L$3006,$E$7:$E$3006,U2782,$I$7:$I$3006,'RC'!$E$6)</f>
        <v>0</v>
      </c>
      <c r="X2782" s="48">
        <f>COUNTIFS($E$7:$E$3006,U2782,$I$7:$I$3006,'RC'!$E$6)</f>
        <v>0</v>
      </c>
      <c r="Y2782" s="48"/>
      <c r="Z2782" s="51" t="str">
        <f>IF(AQ2782='RC'!$E$6,AC2782*1000+AD2782,"")</f>
        <v/>
      </c>
      <c r="AA2782" s="51" t="str">
        <f>IF(AB2782="","",IF(AQ2782='RC'!$E$6,AC2782*1000-AD2782,""))</f>
        <v/>
      </c>
      <c r="AB2782" s="48" t="str">
        <f>IFERROR(VLOOKUP(E2782,Funcionários!$C$8:$E$207,3,FALSE),"")</f>
        <v/>
      </c>
      <c r="AC2782" s="50" t="str">
        <f>IF(AB2782="","",IF(COUNTIFS($AB$7:$AB$3006,AB2782,$AQ$7:$AQ$3006,'RC'!$E$6)=0,"",COUNTIFS($M$7:$M$3006,"Concluída no prazo",$AB$7:$AB$3006,AB2782,$AQ$7:$AQ$3006,'RC'!$E$6)/COUNTIFS($AB$7:$AB$3006,AB2782,$AQ$7:$AQ$3006,'RC'!$E$6)))</f>
        <v/>
      </c>
      <c r="AD2782" s="48">
        <f>SUMIF($AQ$7:$AQ$3006,'RC'!$E$6,$J$7:$J$3006)+SUMIF($AQ$7:$AQ$3006,'RC'!$E$6,$L$7:$L$3006)</f>
        <v>21</v>
      </c>
      <c r="AF2782" s="48">
        <v>2.2249999999991499E-2</v>
      </c>
      <c r="AG2782" s="48">
        <f>IF(OR(AQ2782="",AQ2782&lt;&gt;'RC'!$E$6,AB2782&lt;&gt;'RC'!$D$21),0,1)</f>
        <v>0</v>
      </c>
      <c r="AH2782" s="48">
        <f t="shared" si="966"/>
        <v>2.2249999999991499E-2</v>
      </c>
      <c r="AI2782" s="48" t="str">
        <f t="shared" si="948"/>
        <v/>
      </c>
      <c r="AJ2782" s="48" t="str">
        <f t="shared" si="949"/>
        <v/>
      </c>
      <c r="AK2782" s="52" t="str">
        <f t="shared" si="950"/>
        <v/>
      </c>
      <c r="AL2782" s="52" t="str">
        <f t="shared" si="951"/>
        <v/>
      </c>
      <c r="AM2782" s="48" t="str">
        <f t="shared" si="952"/>
        <v/>
      </c>
      <c r="AN2782" s="48" t="str">
        <f t="shared" si="953"/>
        <v/>
      </c>
      <c r="AP2782" s="18" t="str">
        <f t="shared" si="954"/>
        <v/>
      </c>
      <c r="AQ2782" s="18" t="str">
        <f t="shared" si="955"/>
        <v/>
      </c>
      <c r="AR2782" s="18">
        <v>2.2249999999999999E-2</v>
      </c>
      <c r="AS2782" s="18">
        <f>IF(AF!$D$27="Todos",1,IF(M2782=AF!$D$27,1,0))</f>
        <v>1</v>
      </c>
      <c r="AT2782" s="53">
        <f>IF(AND(E2782=AF!$D$6,OR(LT!M2782=AF!$D$27,AF!$D$27="Todos"),OR(AP2782=AF!$E$8,AQ2782=AF!$E$8)),AR2782+AS2782,0)</f>
        <v>0</v>
      </c>
      <c r="AU2782" s="18" t="str">
        <f t="shared" si="956"/>
        <v/>
      </c>
      <c r="AV2782" s="54" t="str">
        <f t="shared" si="957"/>
        <v/>
      </c>
      <c r="AW2782" s="54" t="str">
        <f t="shared" si="958"/>
        <v/>
      </c>
      <c r="AX2782" s="18" t="str">
        <f t="shared" si="959"/>
        <v/>
      </c>
      <c r="AY2782" s="18" t="str">
        <f t="shared" si="960"/>
        <v/>
      </c>
      <c r="BA2782" s="18">
        <f>IF($E2782=AF!$D$6,IF($M2782="Concluída no prazo",2,IF($M2782="Concluída com atraso",1,0)),0)</f>
        <v>0</v>
      </c>
      <c r="BB2782" s="18">
        <f>IF($E2782=AF!$D$6,IF($M2782="Atrasada",2,IF($M2782="Concluída com atraso",1,0)),0)</f>
        <v>0</v>
      </c>
      <c r="BC2782" s="18">
        <v>2.776E-2</v>
      </c>
      <c r="BD2782" s="18">
        <f t="shared" si="967"/>
        <v>2.776E-2</v>
      </c>
      <c r="BE2782" s="18">
        <f t="shared" si="967"/>
        <v>2.776E-2</v>
      </c>
      <c r="BF2782" s="18" t="str">
        <f t="shared" si="961"/>
        <v/>
      </c>
      <c r="BN2782" s="18" t="str">
        <f t="shared" si="962"/>
        <v>s</v>
      </c>
    </row>
    <row r="2783" spans="3:66" ht="50.1" customHeight="1" thickTop="1" thickBot="1" x14ac:dyDescent="0.3">
      <c r="C2783" s="46"/>
      <c r="D2783" s="46"/>
      <c r="E2783" s="46"/>
      <c r="F2783" s="122"/>
      <c r="G2783" s="122"/>
      <c r="H2783" s="78" t="str">
        <f t="shared" si="963"/>
        <v/>
      </c>
      <c r="I2783" s="78" t="str">
        <f t="shared" si="964"/>
        <v/>
      </c>
      <c r="J2783" s="16"/>
      <c r="K2783" s="46" t="str">
        <f t="shared" si="965"/>
        <v/>
      </c>
      <c r="L2783" s="16"/>
      <c r="M2783" s="16"/>
      <c r="N2783" s="46"/>
      <c r="O2783" s="47" t="str">
        <f t="shared" si="968"/>
        <v/>
      </c>
      <c r="P2783" s="47"/>
      <c r="Q2783" s="48" t="str">
        <f>IFERROR(VLOOKUP(E2783,Funcionários!$C$8:$E$207,3,FALSE),"")</f>
        <v/>
      </c>
      <c r="R2783" s="47"/>
      <c r="S2783" s="49" t="str">
        <f t="shared" si="969"/>
        <v/>
      </c>
      <c r="T2783" s="49">
        <v>2.777E-2</v>
      </c>
      <c r="U2783" s="48" t="str">
        <f>IF(Funcionários!C2784=0,"",Funcionários!C2784)</f>
        <v/>
      </c>
      <c r="V2783" s="50">
        <f>IF(U2783="",0,IF(COUNTIFS($E$7:$E$3006,U2783,$I$7:$I$3006,'RC'!$E$6)=0,0,COUNTIFS($M$7:$M$3006,"Concluída no prazo",$E$7:$E$3006,U2783,$I$7:$I$3006,'RC'!$E$6)/COUNTIFS($E$7:$E$3006,U2783,$I$7:$I$3006,'RC'!$E$6)))</f>
        <v>0</v>
      </c>
      <c r="W2783" s="49">
        <f>SUMIFS($J$7:$J$3006,$E$7:$E$3006,U2783,$I$7:$I$3006,'RC'!$E$6)+SUMIFS($L$7:$L$3006,$E$7:$E$3006,U2783,$I$7:$I$3006,'RC'!$E$6)</f>
        <v>0</v>
      </c>
      <c r="X2783" s="48">
        <f>COUNTIFS($E$7:$E$3006,U2783,$I$7:$I$3006,'RC'!$E$6)</f>
        <v>0</v>
      </c>
      <c r="Y2783" s="48"/>
      <c r="Z2783" s="51" t="str">
        <f>IF(AQ2783='RC'!$E$6,AC2783*1000+AD2783,"")</f>
        <v/>
      </c>
      <c r="AA2783" s="51" t="str">
        <f>IF(AB2783="","",IF(AQ2783='RC'!$E$6,AC2783*1000-AD2783,""))</f>
        <v/>
      </c>
      <c r="AB2783" s="48" t="str">
        <f>IFERROR(VLOOKUP(E2783,Funcionários!$C$8:$E$207,3,FALSE),"")</f>
        <v/>
      </c>
      <c r="AC2783" s="50" t="str">
        <f>IF(AB2783="","",IF(COUNTIFS($AB$7:$AB$3006,AB2783,$AQ$7:$AQ$3006,'RC'!$E$6)=0,"",COUNTIFS($M$7:$M$3006,"Concluída no prazo",$AB$7:$AB$3006,AB2783,$AQ$7:$AQ$3006,'RC'!$E$6)/COUNTIFS($AB$7:$AB$3006,AB2783,$AQ$7:$AQ$3006,'RC'!$E$6)))</f>
        <v/>
      </c>
      <c r="AD2783" s="48">
        <f>SUMIF($AQ$7:$AQ$3006,'RC'!$E$6,$J$7:$J$3006)+SUMIF($AQ$7:$AQ$3006,'RC'!$E$6,$L$7:$L$3006)</f>
        <v>21</v>
      </c>
      <c r="AF2783" s="48">
        <v>2.2239999999991499E-2</v>
      </c>
      <c r="AG2783" s="48">
        <f>IF(OR(AQ2783="",AQ2783&lt;&gt;'RC'!$E$6,AB2783&lt;&gt;'RC'!$D$21),0,1)</f>
        <v>0</v>
      </c>
      <c r="AH2783" s="48">
        <f t="shared" si="966"/>
        <v>2.2239999999991499E-2</v>
      </c>
      <c r="AI2783" s="48" t="str">
        <f t="shared" si="948"/>
        <v/>
      </c>
      <c r="AJ2783" s="48" t="str">
        <f t="shared" si="949"/>
        <v/>
      </c>
      <c r="AK2783" s="52" t="str">
        <f t="shared" si="950"/>
        <v/>
      </c>
      <c r="AL2783" s="52" t="str">
        <f t="shared" si="951"/>
        <v/>
      </c>
      <c r="AM2783" s="48" t="str">
        <f t="shared" si="952"/>
        <v/>
      </c>
      <c r="AN2783" s="48" t="str">
        <f t="shared" si="953"/>
        <v/>
      </c>
      <c r="AP2783" s="18" t="str">
        <f t="shared" si="954"/>
        <v/>
      </c>
      <c r="AQ2783" s="18" t="str">
        <f t="shared" si="955"/>
        <v/>
      </c>
      <c r="AR2783" s="18">
        <v>2.2239999999999999E-2</v>
      </c>
      <c r="AS2783" s="18">
        <f>IF(AF!$D$27="Todos",1,IF(M2783=AF!$D$27,1,0))</f>
        <v>1</v>
      </c>
      <c r="AT2783" s="53">
        <f>IF(AND(E2783=AF!$D$6,OR(LT!M2783=AF!$D$27,AF!$D$27="Todos"),OR(AP2783=AF!$E$8,AQ2783=AF!$E$8)),AR2783+AS2783,0)</f>
        <v>0</v>
      </c>
      <c r="AU2783" s="18" t="str">
        <f t="shared" si="956"/>
        <v/>
      </c>
      <c r="AV2783" s="54" t="str">
        <f t="shared" si="957"/>
        <v/>
      </c>
      <c r="AW2783" s="54" t="str">
        <f t="shared" si="958"/>
        <v/>
      </c>
      <c r="AX2783" s="18" t="str">
        <f t="shared" si="959"/>
        <v/>
      </c>
      <c r="AY2783" s="18" t="str">
        <f t="shared" si="960"/>
        <v/>
      </c>
      <c r="BA2783" s="18">
        <f>IF($E2783=AF!$D$6,IF($M2783="Concluída no prazo",2,IF($M2783="Concluída com atraso",1,0)),0)</f>
        <v>0</v>
      </c>
      <c r="BB2783" s="18">
        <f>IF($E2783=AF!$D$6,IF($M2783="Atrasada",2,IF($M2783="Concluída com atraso",1,0)),0)</f>
        <v>0</v>
      </c>
      <c r="BC2783" s="18">
        <v>2.777E-2</v>
      </c>
      <c r="BD2783" s="18">
        <f t="shared" si="967"/>
        <v>2.777E-2</v>
      </c>
      <c r="BE2783" s="18">
        <f t="shared" si="967"/>
        <v>2.777E-2</v>
      </c>
      <c r="BF2783" s="18" t="str">
        <f t="shared" si="961"/>
        <v/>
      </c>
      <c r="BN2783" s="18" t="str">
        <f t="shared" si="962"/>
        <v>s</v>
      </c>
    </row>
    <row r="2784" spans="3:66" ht="50.1" customHeight="1" thickTop="1" thickBot="1" x14ac:dyDescent="0.3">
      <c r="C2784" s="46"/>
      <c r="D2784" s="46"/>
      <c r="E2784" s="46"/>
      <c r="F2784" s="122"/>
      <c r="G2784" s="122"/>
      <c r="H2784" s="78" t="str">
        <f t="shared" si="963"/>
        <v/>
      </c>
      <c r="I2784" s="78" t="str">
        <f t="shared" si="964"/>
        <v/>
      </c>
      <c r="J2784" s="16"/>
      <c r="K2784" s="46" t="str">
        <f t="shared" si="965"/>
        <v/>
      </c>
      <c r="L2784" s="16"/>
      <c r="M2784" s="16"/>
      <c r="N2784" s="46"/>
      <c r="O2784" s="47" t="str">
        <f t="shared" si="968"/>
        <v/>
      </c>
      <c r="P2784" s="47"/>
      <c r="Q2784" s="48" t="str">
        <f>IFERROR(VLOOKUP(E2784,Funcionários!$C$8:$E$207,3,FALSE),"")</f>
        <v/>
      </c>
      <c r="R2784" s="47"/>
      <c r="S2784" s="49" t="str">
        <f t="shared" si="969"/>
        <v/>
      </c>
      <c r="T2784" s="49">
        <v>2.7779999999999999E-2</v>
      </c>
      <c r="U2784" s="48" t="str">
        <f>IF(Funcionários!C2785=0,"",Funcionários!C2785)</f>
        <v/>
      </c>
      <c r="V2784" s="50">
        <f>IF(U2784="",0,IF(COUNTIFS($E$7:$E$3006,U2784,$I$7:$I$3006,'RC'!$E$6)=0,0,COUNTIFS($M$7:$M$3006,"Concluída no prazo",$E$7:$E$3006,U2784,$I$7:$I$3006,'RC'!$E$6)/COUNTIFS($E$7:$E$3006,U2784,$I$7:$I$3006,'RC'!$E$6)))</f>
        <v>0</v>
      </c>
      <c r="W2784" s="49">
        <f>SUMIFS($J$7:$J$3006,$E$7:$E$3006,U2784,$I$7:$I$3006,'RC'!$E$6)+SUMIFS($L$7:$L$3006,$E$7:$E$3006,U2784,$I$7:$I$3006,'RC'!$E$6)</f>
        <v>0</v>
      </c>
      <c r="X2784" s="48">
        <f>COUNTIFS($E$7:$E$3006,U2784,$I$7:$I$3006,'RC'!$E$6)</f>
        <v>0</v>
      </c>
      <c r="Y2784" s="48"/>
      <c r="Z2784" s="51" t="str">
        <f>IF(AQ2784='RC'!$E$6,AC2784*1000+AD2784,"")</f>
        <v/>
      </c>
      <c r="AA2784" s="51" t="str">
        <f>IF(AB2784="","",IF(AQ2784='RC'!$E$6,AC2784*1000-AD2784,""))</f>
        <v/>
      </c>
      <c r="AB2784" s="48" t="str">
        <f>IFERROR(VLOOKUP(E2784,Funcionários!$C$8:$E$207,3,FALSE),"")</f>
        <v/>
      </c>
      <c r="AC2784" s="50" t="str">
        <f>IF(AB2784="","",IF(COUNTIFS($AB$7:$AB$3006,AB2784,$AQ$7:$AQ$3006,'RC'!$E$6)=0,"",COUNTIFS($M$7:$M$3006,"Concluída no prazo",$AB$7:$AB$3006,AB2784,$AQ$7:$AQ$3006,'RC'!$E$6)/COUNTIFS($AB$7:$AB$3006,AB2784,$AQ$7:$AQ$3006,'RC'!$E$6)))</f>
        <v/>
      </c>
      <c r="AD2784" s="48">
        <f>SUMIF($AQ$7:$AQ$3006,'RC'!$E$6,$J$7:$J$3006)+SUMIF($AQ$7:$AQ$3006,'RC'!$E$6,$L$7:$L$3006)</f>
        <v>21</v>
      </c>
      <c r="AF2784" s="48">
        <v>2.22299999999915E-2</v>
      </c>
      <c r="AG2784" s="48">
        <f>IF(OR(AQ2784="",AQ2784&lt;&gt;'RC'!$E$6,AB2784&lt;&gt;'RC'!$D$21),0,1)</f>
        <v>0</v>
      </c>
      <c r="AH2784" s="48">
        <f t="shared" si="966"/>
        <v>2.22299999999915E-2</v>
      </c>
      <c r="AI2784" s="48" t="str">
        <f t="shared" si="948"/>
        <v/>
      </c>
      <c r="AJ2784" s="48" t="str">
        <f t="shared" si="949"/>
        <v/>
      </c>
      <c r="AK2784" s="52" t="str">
        <f t="shared" si="950"/>
        <v/>
      </c>
      <c r="AL2784" s="52" t="str">
        <f t="shared" si="951"/>
        <v/>
      </c>
      <c r="AM2784" s="48" t="str">
        <f t="shared" si="952"/>
        <v/>
      </c>
      <c r="AN2784" s="48" t="str">
        <f t="shared" si="953"/>
        <v/>
      </c>
      <c r="AP2784" s="18" t="str">
        <f t="shared" si="954"/>
        <v/>
      </c>
      <c r="AQ2784" s="18" t="str">
        <f t="shared" si="955"/>
        <v/>
      </c>
      <c r="AR2784" s="18">
        <v>2.223E-2</v>
      </c>
      <c r="AS2784" s="18">
        <f>IF(AF!$D$27="Todos",1,IF(M2784=AF!$D$27,1,0))</f>
        <v>1</v>
      </c>
      <c r="AT2784" s="53">
        <f>IF(AND(E2784=AF!$D$6,OR(LT!M2784=AF!$D$27,AF!$D$27="Todos"),OR(AP2784=AF!$E$8,AQ2784=AF!$E$8)),AR2784+AS2784,0)</f>
        <v>0</v>
      </c>
      <c r="AU2784" s="18" t="str">
        <f t="shared" si="956"/>
        <v/>
      </c>
      <c r="AV2784" s="54" t="str">
        <f t="shared" si="957"/>
        <v/>
      </c>
      <c r="AW2784" s="54" t="str">
        <f t="shared" si="958"/>
        <v/>
      </c>
      <c r="AX2784" s="18" t="str">
        <f t="shared" si="959"/>
        <v/>
      </c>
      <c r="AY2784" s="18" t="str">
        <f t="shared" si="960"/>
        <v/>
      </c>
      <c r="BA2784" s="18">
        <f>IF($E2784=AF!$D$6,IF($M2784="Concluída no prazo",2,IF($M2784="Concluída com atraso",1,0)),0)</f>
        <v>0</v>
      </c>
      <c r="BB2784" s="18">
        <f>IF($E2784=AF!$D$6,IF($M2784="Atrasada",2,IF($M2784="Concluída com atraso",1,0)),0)</f>
        <v>0</v>
      </c>
      <c r="BC2784" s="18">
        <v>2.7779999999999999E-2</v>
      </c>
      <c r="BD2784" s="18">
        <f t="shared" si="967"/>
        <v>2.7779999999999999E-2</v>
      </c>
      <c r="BE2784" s="18">
        <f t="shared" si="967"/>
        <v>2.7779999999999999E-2</v>
      </c>
      <c r="BF2784" s="18" t="str">
        <f t="shared" si="961"/>
        <v/>
      </c>
      <c r="BN2784" s="18" t="str">
        <f t="shared" si="962"/>
        <v>s</v>
      </c>
    </row>
    <row r="2785" spans="3:66" ht="50.1" customHeight="1" thickTop="1" thickBot="1" x14ac:dyDescent="0.3">
      <c r="C2785" s="46"/>
      <c r="D2785" s="46"/>
      <c r="E2785" s="46"/>
      <c r="F2785" s="122"/>
      <c r="G2785" s="122"/>
      <c r="H2785" s="78" t="str">
        <f t="shared" si="963"/>
        <v/>
      </c>
      <c r="I2785" s="78" t="str">
        <f t="shared" si="964"/>
        <v/>
      </c>
      <c r="J2785" s="16"/>
      <c r="K2785" s="46" t="str">
        <f t="shared" si="965"/>
        <v/>
      </c>
      <c r="L2785" s="16"/>
      <c r="M2785" s="16"/>
      <c r="N2785" s="46"/>
      <c r="O2785" s="47" t="str">
        <f t="shared" si="968"/>
        <v/>
      </c>
      <c r="P2785" s="47"/>
      <c r="Q2785" s="48" t="str">
        <f>IFERROR(VLOOKUP(E2785,Funcionários!$C$8:$E$207,3,FALSE),"")</f>
        <v/>
      </c>
      <c r="R2785" s="47"/>
      <c r="S2785" s="49" t="str">
        <f t="shared" si="969"/>
        <v/>
      </c>
      <c r="T2785" s="49">
        <v>2.7789999999999999E-2</v>
      </c>
      <c r="U2785" s="48" t="str">
        <f>IF(Funcionários!C2786=0,"",Funcionários!C2786)</f>
        <v/>
      </c>
      <c r="V2785" s="50">
        <f>IF(U2785="",0,IF(COUNTIFS($E$7:$E$3006,U2785,$I$7:$I$3006,'RC'!$E$6)=0,0,COUNTIFS($M$7:$M$3006,"Concluída no prazo",$E$7:$E$3006,U2785,$I$7:$I$3006,'RC'!$E$6)/COUNTIFS($E$7:$E$3006,U2785,$I$7:$I$3006,'RC'!$E$6)))</f>
        <v>0</v>
      </c>
      <c r="W2785" s="49">
        <f>SUMIFS($J$7:$J$3006,$E$7:$E$3006,U2785,$I$7:$I$3006,'RC'!$E$6)+SUMIFS($L$7:$L$3006,$E$7:$E$3006,U2785,$I$7:$I$3006,'RC'!$E$6)</f>
        <v>0</v>
      </c>
      <c r="X2785" s="48">
        <f>COUNTIFS($E$7:$E$3006,U2785,$I$7:$I$3006,'RC'!$E$6)</f>
        <v>0</v>
      </c>
      <c r="Y2785" s="48"/>
      <c r="Z2785" s="51" t="str">
        <f>IF(AQ2785='RC'!$E$6,AC2785*1000+AD2785,"")</f>
        <v/>
      </c>
      <c r="AA2785" s="51" t="str">
        <f>IF(AB2785="","",IF(AQ2785='RC'!$E$6,AC2785*1000-AD2785,""))</f>
        <v/>
      </c>
      <c r="AB2785" s="48" t="str">
        <f>IFERROR(VLOOKUP(E2785,Funcionários!$C$8:$E$207,3,FALSE),"")</f>
        <v/>
      </c>
      <c r="AC2785" s="50" t="str">
        <f>IF(AB2785="","",IF(COUNTIFS($AB$7:$AB$3006,AB2785,$AQ$7:$AQ$3006,'RC'!$E$6)=0,"",COUNTIFS($M$7:$M$3006,"Concluída no prazo",$AB$7:$AB$3006,AB2785,$AQ$7:$AQ$3006,'RC'!$E$6)/COUNTIFS($AB$7:$AB$3006,AB2785,$AQ$7:$AQ$3006,'RC'!$E$6)))</f>
        <v/>
      </c>
      <c r="AD2785" s="48">
        <f>SUMIF($AQ$7:$AQ$3006,'RC'!$E$6,$J$7:$J$3006)+SUMIF($AQ$7:$AQ$3006,'RC'!$E$6,$L$7:$L$3006)</f>
        <v>21</v>
      </c>
      <c r="AF2785" s="48">
        <v>2.22199999999915E-2</v>
      </c>
      <c r="AG2785" s="48">
        <f>IF(OR(AQ2785="",AQ2785&lt;&gt;'RC'!$E$6,AB2785&lt;&gt;'RC'!$D$21),0,1)</f>
        <v>0</v>
      </c>
      <c r="AH2785" s="48">
        <f t="shared" si="966"/>
        <v>2.22199999999915E-2</v>
      </c>
      <c r="AI2785" s="48" t="str">
        <f t="shared" si="948"/>
        <v/>
      </c>
      <c r="AJ2785" s="48" t="str">
        <f t="shared" si="949"/>
        <v/>
      </c>
      <c r="AK2785" s="52" t="str">
        <f t="shared" si="950"/>
        <v/>
      </c>
      <c r="AL2785" s="52" t="str">
        <f t="shared" si="951"/>
        <v/>
      </c>
      <c r="AM2785" s="48" t="str">
        <f t="shared" si="952"/>
        <v/>
      </c>
      <c r="AN2785" s="48" t="str">
        <f t="shared" si="953"/>
        <v/>
      </c>
      <c r="AP2785" s="18" t="str">
        <f t="shared" si="954"/>
        <v/>
      </c>
      <c r="AQ2785" s="18" t="str">
        <f t="shared" si="955"/>
        <v/>
      </c>
      <c r="AR2785" s="18">
        <v>2.222E-2</v>
      </c>
      <c r="AS2785" s="18">
        <f>IF(AF!$D$27="Todos",1,IF(M2785=AF!$D$27,1,0))</f>
        <v>1</v>
      </c>
      <c r="AT2785" s="53">
        <f>IF(AND(E2785=AF!$D$6,OR(LT!M2785=AF!$D$27,AF!$D$27="Todos"),OR(AP2785=AF!$E$8,AQ2785=AF!$E$8)),AR2785+AS2785,0)</f>
        <v>0</v>
      </c>
      <c r="AU2785" s="18" t="str">
        <f t="shared" si="956"/>
        <v/>
      </c>
      <c r="AV2785" s="54" t="str">
        <f t="shared" si="957"/>
        <v/>
      </c>
      <c r="AW2785" s="54" t="str">
        <f t="shared" si="958"/>
        <v/>
      </c>
      <c r="AX2785" s="18" t="str">
        <f t="shared" si="959"/>
        <v/>
      </c>
      <c r="AY2785" s="18" t="str">
        <f t="shared" si="960"/>
        <v/>
      </c>
      <c r="BA2785" s="18">
        <f>IF($E2785=AF!$D$6,IF($M2785="Concluída no prazo",2,IF($M2785="Concluída com atraso",1,0)),0)</f>
        <v>0</v>
      </c>
      <c r="BB2785" s="18">
        <f>IF($E2785=AF!$D$6,IF($M2785="Atrasada",2,IF($M2785="Concluída com atraso",1,0)),0)</f>
        <v>0</v>
      </c>
      <c r="BC2785" s="18">
        <v>2.7789999999999999E-2</v>
      </c>
      <c r="BD2785" s="18">
        <f t="shared" si="967"/>
        <v>2.7789999999999999E-2</v>
      </c>
      <c r="BE2785" s="18">
        <f t="shared" si="967"/>
        <v>2.7789999999999999E-2</v>
      </c>
      <c r="BF2785" s="18" t="str">
        <f t="shared" si="961"/>
        <v/>
      </c>
      <c r="BN2785" s="18" t="str">
        <f t="shared" si="962"/>
        <v>s</v>
      </c>
    </row>
    <row r="2786" spans="3:66" ht="50.1" customHeight="1" thickTop="1" thickBot="1" x14ac:dyDescent="0.3">
      <c r="C2786" s="46"/>
      <c r="D2786" s="46"/>
      <c r="E2786" s="46"/>
      <c r="F2786" s="122"/>
      <c r="G2786" s="122"/>
      <c r="H2786" s="78" t="str">
        <f t="shared" si="963"/>
        <v/>
      </c>
      <c r="I2786" s="78" t="str">
        <f t="shared" si="964"/>
        <v/>
      </c>
      <c r="J2786" s="16"/>
      <c r="K2786" s="46" t="str">
        <f t="shared" si="965"/>
        <v/>
      </c>
      <c r="L2786" s="16"/>
      <c r="M2786" s="16"/>
      <c r="N2786" s="46"/>
      <c r="O2786" s="47" t="str">
        <f t="shared" si="968"/>
        <v/>
      </c>
      <c r="P2786" s="47"/>
      <c r="Q2786" s="48" t="str">
        <f>IFERROR(VLOOKUP(E2786,Funcionários!$C$8:$E$207,3,FALSE),"")</f>
        <v/>
      </c>
      <c r="R2786" s="47"/>
      <c r="S2786" s="49" t="str">
        <f t="shared" si="969"/>
        <v/>
      </c>
      <c r="T2786" s="49">
        <v>2.7799999999999998E-2</v>
      </c>
      <c r="U2786" s="48" t="str">
        <f>IF(Funcionários!C2787=0,"",Funcionários!C2787)</f>
        <v/>
      </c>
      <c r="V2786" s="50">
        <f>IF(U2786="",0,IF(COUNTIFS($E$7:$E$3006,U2786,$I$7:$I$3006,'RC'!$E$6)=0,0,COUNTIFS($M$7:$M$3006,"Concluída no prazo",$E$7:$E$3006,U2786,$I$7:$I$3006,'RC'!$E$6)/COUNTIFS($E$7:$E$3006,U2786,$I$7:$I$3006,'RC'!$E$6)))</f>
        <v>0</v>
      </c>
      <c r="W2786" s="49">
        <f>SUMIFS($J$7:$J$3006,$E$7:$E$3006,U2786,$I$7:$I$3006,'RC'!$E$6)+SUMIFS($L$7:$L$3006,$E$7:$E$3006,U2786,$I$7:$I$3006,'RC'!$E$6)</f>
        <v>0</v>
      </c>
      <c r="X2786" s="48">
        <f>COUNTIFS($E$7:$E$3006,U2786,$I$7:$I$3006,'RC'!$E$6)</f>
        <v>0</v>
      </c>
      <c r="Y2786" s="48"/>
      <c r="Z2786" s="51" t="str">
        <f>IF(AQ2786='RC'!$E$6,AC2786*1000+AD2786,"")</f>
        <v/>
      </c>
      <c r="AA2786" s="51" t="str">
        <f>IF(AB2786="","",IF(AQ2786='RC'!$E$6,AC2786*1000-AD2786,""))</f>
        <v/>
      </c>
      <c r="AB2786" s="48" t="str">
        <f>IFERROR(VLOOKUP(E2786,Funcionários!$C$8:$E$207,3,FALSE),"")</f>
        <v/>
      </c>
      <c r="AC2786" s="50" t="str">
        <f>IF(AB2786="","",IF(COUNTIFS($AB$7:$AB$3006,AB2786,$AQ$7:$AQ$3006,'RC'!$E$6)=0,"",COUNTIFS($M$7:$M$3006,"Concluída no prazo",$AB$7:$AB$3006,AB2786,$AQ$7:$AQ$3006,'RC'!$E$6)/COUNTIFS($AB$7:$AB$3006,AB2786,$AQ$7:$AQ$3006,'RC'!$E$6)))</f>
        <v/>
      </c>
      <c r="AD2786" s="48">
        <f>SUMIF($AQ$7:$AQ$3006,'RC'!$E$6,$J$7:$J$3006)+SUMIF($AQ$7:$AQ$3006,'RC'!$E$6,$L$7:$L$3006)</f>
        <v>21</v>
      </c>
      <c r="AF2786" s="48">
        <v>2.22099999999915E-2</v>
      </c>
      <c r="AG2786" s="48">
        <f>IF(OR(AQ2786="",AQ2786&lt;&gt;'RC'!$E$6,AB2786&lt;&gt;'RC'!$D$21),0,1)</f>
        <v>0</v>
      </c>
      <c r="AH2786" s="48">
        <f t="shared" si="966"/>
        <v>2.22099999999915E-2</v>
      </c>
      <c r="AI2786" s="48" t="str">
        <f t="shared" si="948"/>
        <v/>
      </c>
      <c r="AJ2786" s="48" t="str">
        <f t="shared" si="949"/>
        <v/>
      </c>
      <c r="AK2786" s="52" t="str">
        <f t="shared" si="950"/>
        <v/>
      </c>
      <c r="AL2786" s="52" t="str">
        <f t="shared" si="951"/>
        <v/>
      </c>
      <c r="AM2786" s="48" t="str">
        <f t="shared" si="952"/>
        <v/>
      </c>
      <c r="AN2786" s="48" t="str">
        <f t="shared" si="953"/>
        <v/>
      </c>
      <c r="AP2786" s="18" t="str">
        <f t="shared" si="954"/>
        <v/>
      </c>
      <c r="AQ2786" s="18" t="str">
        <f t="shared" si="955"/>
        <v/>
      </c>
      <c r="AR2786" s="18">
        <v>2.2210000000000001E-2</v>
      </c>
      <c r="AS2786" s="18">
        <f>IF(AF!$D$27="Todos",1,IF(M2786=AF!$D$27,1,0))</f>
        <v>1</v>
      </c>
      <c r="AT2786" s="53">
        <f>IF(AND(E2786=AF!$D$6,OR(LT!M2786=AF!$D$27,AF!$D$27="Todos"),OR(AP2786=AF!$E$8,AQ2786=AF!$E$8)),AR2786+AS2786,0)</f>
        <v>0</v>
      </c>
      <c r="AU2786" s="18" t="str">
        <f t="shared" si="956"/>
        <v/>
      </c>
      <c r="AV2786" s="54" t="str">
        <f t="shared" si="957"/>
        <v/>
      </c>
      <c r="AW2786" s="54" t="str">
        <f t="shared" si="958"/>
        <v/>
      </c>
      <c r="AX2786" s="18" t="str">
        <f t="shared" si="959"/>
        <v/>
      </c>
      <c r="AY2786" s="18" t="str">
        <f t="shared" si="960"/>
        <v/>
      </c>
      <c r="BA2786" s="18">
        <f>IF($E2786=AF!$D$6,IF($M2786="Concluída no prazo",2,IF($M2786="Concluída com atraso",1,0)),0)</f>
        <v>0</v>
      </c>
      <c r="BB2786" s="18">
        <f>IF($E2786=AF!$D$6,IF($M2786="Atrasada",2,IF($M2786="Concluída com atraso",1,0)),0)</f>
        <v>0</v>
      </c>
      <c r="BC2786" s="18">
        <v>2.7799999999999998E-2</v>
      </c>
      <c r="BD2786" s="18">
        <f t="shared" si="967"/>
        <v>2.7799999999999998E-2</v>
      </c>
      <c r="BE2786" s="18">
        <f t="shared" si="967"/>
        <v>2.7799999999999998E-2</v>
      </c>
      <c r="BF2786" s="18" t="str">
        <f t="shared" si="961"/>
        <v/>
      </c>
      <c r="BN2786" s="18" t="str">
        <f t="shared" si="962"/>
        <v>s</v>
      </c>
    </row>
    <row r="2787" spans="3:66" ht="50.1" customHeight="1" thickTop="1" thickBot="1" x14ac:dyDescent="0.3">
      <c r="C2787" s="46"/>
      <c r="D2787" s="46"/>
      <c r="E2787" s="46"/>
      <c r="F2787" s="122"/>
      <c r="G2787" s="122"/>
      <c r="H2787" s="78" t="str">
        <f t="shared" si="963"/>
        <v/>
      </c>
      <c r="I2787" s="78" t="str">
        <f t="shared" si="964"/>
        <v/>
      </c>
      <c r="J2787" s="16"/>
      <c r="K2787" s="46" t="str">
        <f t="shared" si="965"/>
        <v/>
      </c>
      <c r="L2787" s="16"/>
      <c r="M2787" s="16"/>
      <c r="N2787" s="46"/>
      <c r="O2787" s="47" t="str">
        <f t="shared" si="968"/>
        <v/>
      </c>
      <c r="P2787" s="47"/>
      <c r="Q2787" s="48" t="str">
        <f>IFERROR(VLOOKUP(E2787,Funcionários!$C$8:$E$207,3,FALSE),"")</f>
        <v/>
      </c>
      <c r="R2787" s="47"/>
      <c r="S2787" s="49" t="str">
        <f t="shared" si="969"/>
        <v/>
      </c>
      <c r="T2787" s="49">
        <v>2.7810000000000001E-2</v>
      </c>
      <c r="U2787" s="48" t="str">
        <f>IF(Funcionários!C2788=0,"",Funcionários!C2788)</f>
        <v/>
      </c>
      <c r="V2787" s="50">
        <f>IF(U2787="",0,IF(COUNTIFS($E$7:$E$3006,U2787,$I$7:$I$3006,'RC'!$E$6)=0,0,COUNTIFS($M$7:$M$3006,"Concluída no prazo",$E$7:$E$3006,U2787,$I$7:$I$3006,'RC'!$E$6)/COUNTIFS($E$7:$E$3006,U2787,$I$7:$I$3006,'RC'!$E$6)))</f>
        <v>0</v>
      </c>
      <c r="W2787" s="49">
        <f>SUMIFS($J$7:$J$3006,$E$7:$E$3006,U2787,$I$7:$I$3006,'RC'!$E$6)+SUMIFS($L$7:$L$3006,$E$7:$E$3006,U2787,$I$7:$I$3006,'RC'!$E$6)</f>
        <v>0</v>
      </c>
      <c r="X2787" s="48">
        <f>COUNTIFS($E$7:$E$3006,U2787,$I$7:$I$3006,'RC'!$E$6)</f>
        <v>0</v>
      </c>
      <c r="Y2787" s="48"/>
      <c r="Z2787" s="51" t="str">
        <f>IF(AQ2787='RC'!$E$6,AC2787*1000+AD2787,"")</f>
        <v/>
      </c>
      <c r="AA2787" s="51" t="str">
        <f>IF(AB2787="","",IF(AQ2787='RC'!$E$6,AC2787*1000-AD2787,""))</f>
        <v/>
      </c>
      <c r="AB2787" s="48" t="str">
        <f>IFERROR(VLOOKUP(E2787,Funcionários!$C$8:$E$207,3,FALSE),"")</f>
        <v/>
      </c>
      <c r="AC2787" s="50" t="str">
        <f>IF(AB2787="","",IF(COUNTIFS($AB$7:$AB$3006,AB2787,$AQ$7:$AQ$3006,'RC'!$E$6)=0,"",COUNTIFS($M$7:$M$3006,"Concluída no prazo",$AB$7:$AB$3006,AB2787,$AQ$7:$AQ$3006,'RC'!$E$6)/COUNTIFS($AB$7:$AB$3006,AB2787,$AQ$7:$AQ$3006,'RC'!$E$6)))</f>
        <v/>
      </c>
      <c r="AD2787" s="48">
        <f>SUMIF($AQ$7:$AQ$3006,'RC'!$E$6,$J$7:$J$3006)+SUMIF($AQ$7:$AQ$3006,'RC'!$E$6,$L$7:$L$3006)</f>
        <v>21</v>
      </c>
      <c r="AF2787" s="48">
        <v>2.2199999999991501E-2</v>
      </c>
      <c r="AG2787" s="48">
        <f>IF(OR(AQ2787="",AQ2787&lt;&gt;'RC'!$E$6,AB2787&lt;&gt;'RC'!$D$21),0,1)</f>
        <v>0</v>
      </c>
      <c r="AH2787" s="48">
        <f t="shared" si="966"/>
        <v>2.2199999999991501E-2</v>
      </c>
      <c r="AI2787" s="48" t="str">
        <f t="shared" si="948"/>
        <v/>
      </c>
      <c r="AJ2787" s="48" t="str">
        <f t="shared" si="949"/>
        <v/>
      </c>
      <c r="AK2787" s="52" t="str">
        <f t="shared" si="950"/>
        <v/>
      </c>
      <c r="AL2787" s="52" t="str">
        <f t="shared" si="951"/>
        <v/>
      </c>
      <c r="AM2787" s="48" t="str">
        <f t="shared" si="952"/>
        <v/>
      </c>
      <c r="AN2787" s="48" t="str">
        <f t="shared" si="953"/>
        <v/>
      </c>
      <c r="AP2787" s="18" t="str">
        <f t="shared" si="954"/>
        <v/>
      </c>
      <c r="AQ2787" s="18" t="str">
        <f t="shared" si="955"/>
        <v/>
      </c>
      <c r="AR2787" s="18">
        <v>2.2200000000000001E-2</v>
      </c>
      <c r="AS2787" s="18">
        <f>IF(AF!$D$27="Todos",1,IF(M2787=AF!$D$27,1,0))</f>
        <v>1</v>
      </c>
      <c r="AT2787" s="53">
        <f>IF(AND(E2787=AF!$D$6,OR(LT!M2787=AF!$D$27,AF!$D$27="Todos"),OR(AP2787=AF!$E$8,AQ2787=AF!$E$8)),AR2787+AS2787,0)</f>
        <v>0</v>
      </c>
      <c r="AU2787" s="18" t="str">
        <f t="shared" si="956"/>
        <v/>
      </c>
      <c r="AV2787" s="54" t="str">
        <f t="shared" si="957"/>
        <v/>
      </c>
      <c r="AW2787" s="54" t="str">
        <f t="shared" si="958"/>
        <v/>
      </c>
      <c r="AX2787" s="18" t="str">
        <f t="shared" si="959"/>
        <v/>
      </c>
      <c r="AY2787" s="18" t="str">
        <f t="shared" si="960"/>
        <v/>
      </c>
      <c r="BA2787" s="18">
        <f>IF($E2787=AF!$D$6,IF($M2787="Concluída no prazo",2,IF($M2787="Concluída com atraso",1,0)),0)</f>
        <v>0</v>
      </c>
      <c r="BB2787" s="18">
        <f>IF($E2787=AF!$D$6,IF($M2787="Atrasada",2,IF($M2787="Concluída com atraso",1,0)),0)</f>
        <v>0</v>
      </c>
      <c r="BC2787" s="18">
        <v>2.7810000000000001E-2</v>
      </c>
      <c r="BD2787" s="18">
        <f t="shared" si="967"/>
        <v>2.7810000000000001E-2</v>
      </c>
      <c r="BE2787" s="18">
        <f t="shared" si="967"/>
        <v>2.7810000000000001E-2</v>
      </c>
      <c r="BF2787" s="18" t="str">
        <f t="shared" si="961"/>
        <v/>
      </c>
      <c r="BN2787" s="18" t="str">
        <f t="shared" si="962"/>
        <v>s</v>
      </c>
    </row>
    <row r="2788" spans="3:66" ht="50.1" customHeight="1" thickTop="1" thickBot="1" x14ac:dyDescent="0.3">
      <c r="C2788" s="46"/>
      <c r="D2788" s="46"/>
      <c r="E2788" s="46"/>
      <c r="F2788" s="122"/>
      <c r="G2788" s="122"/>
      <c r="H2788" s="78" t="str">
        <f t="shared" si="963"/>
        <v/>
      </c>
      <c r="I2788" s="78" t="str">
        <f t="shared" si="964"/>
        <v/>
      </c>
      <c r="J2788" s="16"/>
      <c r="K2788" s="46" t="str">
        <f t="shared" si="965"/>
        <v/>
      </c>
      <c r="L2788" s="16"/>
      <c r="M2788" s="16"/>
      <c r="N2788" s="46"/>
      <c r="O2788" s="47" t="str">
        <f t="shared" si="968"/>
        <v/>
      </c>
      <c r="P2788" s="47"/>
      <c r="Q2788" s="48" t="str">
        <f>IFERROR(VLOOKUP(E2788,Funcionários!$C$8:$E$207,3,FALSE),"")</f>
        <v/>
      </c>
      <c r="R2788" s="47"/>
      <c r="S2788" s="49" t="str">
        <f t="shared" si="969"/>
        <v/>
      </c>
      <c r="T2788" s="49">
        <v>2.7820000000000001E-2</v>
      </c>
      <c r="U2788" s="48" t="str">
        <f>IF(Funcionários!C2789=0,"",Funcionários!C2789)</f>
        <v/>
      </c>
      <c r="V2788" s="50">
        <f>IF(U2788="",0,IF(COUNTIFS($E$7:$E$3006,U2788,$I$7:$I$3006,'RC'!$E$6)=0,0,COUNTIFS($M$7:$M$3006,"Concluída no prazo",$E$7:$E$3006,U2788,$I$7:$I$3006,'RC'!$E$6)/COUNTIFS($E$7:$E$3006,U2788,$I$7:$I$3006,'RC'!$E$6)))</f>
        <v>0</v>
      </c>
      <c r="W2788" s="49">
        <f>SUMIFS($J$7:$J$3006,$E$7:$E$3006,U2788,$I$7:$I$3006,'RC'!$E$6)+SUMIFS($L$7:$L$3006,$E$7:$E$3006,U2788,$I$7:$I$3006,'RC'!$E$6)</f>
        <v>0</v>
      </c>
      <c r="X2788" s="48">
        <f>COUNTIFS($E$7:$E$3006,U2788,$I$7:$I$3006,'RC'!$E$6)</f>
        <v>0</v>
      </c>
      <c r="Y2788" s="48"/>
      <c r="Z2788" s="51" t="str">
        <f>IF(AQ2788='RC'!$E$6,AC2788*1000+AD2788,"")</f>
        <v/>
      </c>
      <c r="AA2788" s="51" t="str">
        <f>IF(AB2788="","",IF(AQ2788='RC'!$E$6,AC2788*1000-AD2788,""))</f>
        <v/>
      </c>
      <c r="AB2788" s="48" t="str">
        <f>IFERROR(VLOOKUP(E2788,Funcionários!$C$8:$E$207,3,FALSE),"")</f>
        <v/>
      </c>
      <c r="AC2788" s="50" t="str">
        <f>IF(AB2788="","",IF(COUNTIFS($AB$7:$AB$3006,AB2788,$AQ$7:$AQ$3006,'RC'!$E$6)=0,"",COUNTIFS($M$7:$M$3006,"Concluída no prazo",$AB$7:$AB$3006,AB2788,$AQ$7:$AQ$3006,'RC'!$E$6)/COUNTIFS($AB$7:$AB$3006,AB2788,$AQ$7:$AQ$3006,'RC'!$E$6)))</f>
        <v/>
      </c>
      <c r="AD2788" s="48">
        <f>SUMIF($AQ$7:$AQ$3006,'RC'!$E$6,$J$7:$J$3006)+SUMIF($AQ$7:$AQ$3006,'RC'!$E$6,$L$7:$L$3006)</f>
        <v>21</v>
      </c>
      <c r="AF2788" s="48">
        <v>2.2189999999991501E-2</v>
      </c>
      <c r="AG2788" s="48">
        <f>IF(OR(AQ2788="",AQ2788&lt;&gt;'RC'!$E$6,AB2788&lt;&gt;'RC'!$D$21),0,1)</f>
        <v>0</v>
      </c>
      <c r="AH2788" s="48">
        <f t="shared" si="966"/>
        <v>2.2189999999991501E-2</v>
      </c>
      <c r="AI2788" s="48" t="str">
        <f t="shared" si="948"/>
        <v/>
      </c>
      <c r="AJ2788" s="48" t="str">
        <f t="shared" si="949"/>
        <v/>
      </c>
      <c r="AK2788" s="52" t="str">
        <f t="shared" si="950"/>
        <v/>
      </c>
      <c r="AL2788" s="52" t="str">
        <f t="shared" si="951"/>
        <v/>
      </c>
      <c r="AM2788" s="48" t="str">
        <f t="shared" si="952"/>
        <v/>
      </c>
      <c r="AN2788" s="48" t="str">
        <f t="shared" si="953"/>
        <v/>
      </c>
      <c r="AP2788" s="18" t="str">
        <f t="shared" si="954"/>
        <v/>
      </c>
      <c r="AQ2788" s="18" t="str">
        <f t="shared" si="955"/>
        <v/>
      </c>
      <c r="AR2788" s="18">
        <v>2.2190000000000001E-2</v>
      </c>
      <c r="AS2788" s="18">
        <f>IF(AF!$D$27="Todos",1,IF(M2788=AF!$D$27,1,0))</f>
        <v>1</v>
      </c>
      <c r="AT2788" s="53">
        <f>IF(AND(E2788=AF!$D$6,OR(LT!M2788=AF!$D$27,AF!$D$27="Todos"),OR(AP2788=AF!$E$8,AQ2788=AF!$E$8)),AR2788+AS2788,0)</f>
        <v>0</v>
      </c>
      <c r="AU2788" s="18" t="str">
        <f t="shared" si="956"/>
        <v/>
      </c>
      <c r="AV2788" s="54" t="str">
        <f t="shared" si="957"/>
        <v/>
      </c>
      <c r="AW2788" s="54" t="str">
        <f t="shared" si="958"/>
        <v/>
      </c>
      <c r="AX2788" s="18" t="str">
        <f t="shared" si="959"/>
        <v/>
      </c>
      <c r="AY2788" s="18" t="str">
        <f t="shared" si="960"/>
        <v/>
      </c>
      <c r="BA2788" s="18">
        <f>IF($E2788=AF!$D$6,IF($M2788="Concluída no prazo",2,IF($M2788="Concluída com atraso",1,0)),0)</f>
        <v>0</v>
      </c>
      <c r="BB2788" s="18">
        <f>IF($E2788=AF!$D$6,IF($M2788="Atrasada",2,IF($M2788="Concluída com atraso",1,0)),0)</f>
        <v>0</v>
      </c>
      <c r="BC2788" s="18">
        <v>2.7820000000000001E-2</v>
      </c>
      <c r="BD2788" s="18">
        <f t="shared" si="967"/>
        <v>2.7820000000000001E-2</v>
      </c>
      <c r="BE2788" s="18">
        <f t="shared" si="967"/>
        <v>2.7820000000000001E-2</v>
      </c>
      <c r="BF2788" s="18" t="str">
        <f t="shared" si="961"/>
        <v/>
      </c>
      <c r="BN2788" s="18" t="str">
        <f t="shared" si="962"/>
        <v>s</v>
      </c>
    </row>
    <row r="2789" spans="3:66" ht="50.1" customHeight="1" thickTop="1" thickBot="1" x14ac:dyDescent="0.3">
      <c r="C2789" s="46"/>
      <c r="D2789" s="46"/>
      <c r="E2789" s="46"/>
      <c r="F2789" s="122"/>
      <c r="G2789" s="122"/>
      <c r="H2789" s="78" t="str">
        <f t="shared" si="963"/>
        <v/>
      </c>
      <c r="I2789" s="78" t="str">
        <f t="shared" si="964"/>
        <v/>
      </c>
      <c r="J2789" s="16"/>
      <c r="K2789" s="46" t="str">
        <f t="shared" si="965"/>
        <v/>
      </c>
      <c r="L2789" s="16"/>
      <c r="M2789" s="16"/>
      <c r="N2789" s="46"/>
      <c r="O2789" s="47" t="str">
        <f t="shared" si="968"/>
        <v/>
      </c>
      <c r="P2789" s="47"/>
      <c r="Q2789" s="48" t="str">
        <f>IFERROR(VLOOKUP(E2789,Funcionários!$C$8:$E$207,3,FALSE),"")</f>
        <v/>
      </c>
      <c r="R2789" s="47"/>
      <c r="S2789" s="49" t="str">
        <f t="shared" si="969"/>
        <v/>
      </c>
      <c r="T2789" s="49">
        <v>2.7830000000000001E-2</v>
      </c>
      <c r="U2789" s="48" t="str">
        <f>IF(Funcionários!C2790=0,"",Funcionários!C2790)</f>
        <v/>
      </c>
      <c r="V2789" s="50">
        <f>IF(U2789="",0,IF(COUNTIFS($E$7:$E$3006,U2789,$I$7:$I$3006,'RC'!$E$6)=0,0,COUNTIFS($M$7:$M$3006,"Concluída no prazo",$E$7:$E$3006,U2789,$I$7:$I$3006,'RC'!$E$6)/COUNTIFS($E$7:$E$3006,U2789,$I$7:$I$3006,'RC'!$E$6)))</f>
        <v>0</v>
      </c>
      <c r="W2789" s="49">
        <f>SUMIFS($J$7:$J$3006,$E$7:$E$3006,U2789,$I$7:$I$3006,'RC'!$E$6)+SUMIFS($L$7:$L$3006,$E$7:$E$3006,U2789,$I$7:$I$3006,'RC'!$E$6)</f>
        <v>0</v>
      </c>
      <c r="X2789" s="48">
        <f>COUNTIFS($E$7:$E$3006,U2789,$I$7:$I$3006,'RC'!$E$6)</f>
        <v>0</v>
      </c>
      <c r="Y2789" s="48"/>
      <c r="Z2789" s="51" t="str">
        <f>IF(AQ2789='RC'!$E$6,AC2789*1000+AD2789,"")</f>
        <v/>
      </c>
      <c r="AA2789" s="51" t="str">
        <f>IF(AB2789="","",IF(AQ2789='RC'!$E$6,AC2789*1000-AD2789,""))</f>
        <v/>
      </c>
      <c r="AB2789" s="48" t="str">
        <f>IFERROR(VLOOKUP(E2789,Funcionários!$C$8:$E$207,3,FALSE),"")</f>
        <v/>
      </c>
      <c r="AC2789" s="50" t="str">
        <f>IF(AB2789="","",IF(COUNTIFS($AB$7:$AB$3006,AB2789,$AQ$7:$AQ$3006,'RC'!$E$6)=0,"",COUNTIFS($M$7:$M$3006,"Concluída no prazo",$AB$7:$AB$3006,AB2789,$AQ$7:$AQ$3006,'RC'!$E$6)/COUNTIFS($AB$7:$AB$3006,AB2789,$AQ$7:$AQ$3006,'RC'!$E$6)))</f>
        <v/>
      </c>
      <c r="AD2789" s="48">
        <f>SUMIF($AQ$7:$AQ$3006,'RC'!$E$6,$J$7:$J$3006)+SUMIF($AQ$7:$AQ$3006,'RC'!$E$6,$L$7:$L$3006)</f>
        <v>21</v>
      </c>
      <c r="AF2789" s="48">
        <v>2.2179999999991502E-2</v>
      </c>
      <c r="AG2789" s="48">
        <f>IF(OR(AQ2789="",AQ2789&lt;&gt;'RC'!$E$6,AB2789&lt;&gt;'RC'!$D$21),0,1)</f>
        <v>0</v>
      </c>
      <c r="AH2789" s="48">
        <f t="shared" si="966"/>
        <v>2.2179999999991502E-2</v>
      </c>
      <c r="AI2789" s="48" t="str">
        <f t="shared" si="948"/>
        <v/>
      </c>
      <c r="AJ2789" s="48" t="str">
        <f t="shared" si="949"/>
        <v/>
      </c>
      <c r="AK2789" s="52" t="str">
        <f t="shared" si="950"/>
        <v/>
      </c>
      <c r="AL2789" s="52" t="str">
        <f t="shared" si="951"/>
        <v/>
      </c>
      <c r="AM2789" s="48" t="str">
        <f t="shared" si="952"/>
        <v/>
      </c>
      <c r="AN2789" s="48" t="str">
        <f t="shared" si="953"/>
        <v/>
      </c>
      <c r="AP2789" s="18" t="str">
        <f t="shared" si="954"/>
        <v/>
      </c>
      <c r="AQ2789" s="18" t="str">
        <f t="shared" si="955"/>
        <v/>
      </c>
      <c r="AR2789" s="18">
        <v>2.2179999999999998E-2</v>
      </c>
      <c r="AS2789" s="18">
        <f>IF(AF!$D$27="Todos",1,IF(M2789=AF!$D$27,1,0))</f>
        <v>1</v>
      </c>
      <c r="AT2789" s="53">
        <f>IF(AND(E2789=AF!$D$6,OR(LT!M2789=AF!$D$27,AF!$D$27="Todos"),OR(AP2789=AF!$E$8,AQ2789=AF!$E$8)),AR2789+AS2789,0)</f>
        <v>0</v>
      </c>
      <c r="AU2789" s="18" t="str">
        <f t="shared" si="956"/>
        <v/>
      </c>
      <c r="AV2789" s="54" t="str">
        <f t="shared" si="957"/>
        <v/>
      </c>
      <c r="AW2789" s="54" t="str">
        <f t="shared" si="958"/>
        <v/>
      </c>
      <c r="AX2789" s="18" t="str">
        <f t="shared" si="959"/>
        <v/>
      </c>
      <c r="AY2789" s="18" t="str">
        <f t="shared" si="960"/>
        <v/>
      </c>
      <c r="BA2789" s="18">
        <f>IF($E2789=AF!$D$6,IF($M2789="Concluída no prazo",2,IF($M2789="Concluída com atraso",1,0)),0)</f>
        <v>0</v>
      </c>
      <c r="BB2789" s="18">
        <f>IF($E2789=AF!$D$6,IF($M2789="Atrasada",2,IF($M2789="Concluída com atraso",1,0)),0)</f>
        <v>0</v>
      </c>
      <c r="BC2789" s="18">
        <v>2.7830000000000001E-2</v>
      </c>
      <c r="BD2789" s="18">
        <f t="shared" si="967"/>
        <v>2.7830000000000001E-2</v>
      </c>
      <c r="BE2789" s="18">
        <f t="shared" si="967"/>
        <v>2.7830000000000001E-2</v>
      </c>
      <c r="BF2789" s="18" t="str">
        <f t="shared" si="961"/>
        <v/>
      </c>
      <c r="BN2789" s="18" t="str">
        <f t="shared" si="962"/>
        <v>s</v>
      </c>
    </row>
    <row r="2790" spans="3:66" ht="50.1" customHeight="1" thickTop="1" thickBot="1" x14ac:dyDescent="0.3">
      <c r="C2790" s="46"/>
      <c r="D2790" s="46"/>
      <c r="E2790" s="46"/>
      <c r="F2790" s="122"/>
      <c r="G2790" s="122"/>
      <c r="H2790" s="78" t="str">
        <f t="shared" si="963"/>
        <v/>
      </c>
      <c r="I2790" s="78" t="str">
        <f t="shared" si="964"/>
        <v/>
      </c>
      <c r="J2790" s="16"/>
      <c r="K2790" s="46" t="str">
        <f t="shared" si="965"/>
        <v/>
      </c>
      <c r="L2790" s="16"/>
      <c r="M2790" s="16"/>
      <c r="N2790" s="46"/>
      <c r="O2790" s="47" t="str">
        <f t="shared" si="968"/>
        <v/>
      </c>
      <c r="P2790" s="47"/>
      <c r="Q2790" s="48" t="str">
        <f>IFERROR(VLOOKUP(E2790,Funcionários!$C$8:$E$207,3,FALSE),"")</f>
        <v/>
      </c>
      <c r="R2790" s="47"/>
      <c r="S2790" s="49" t="str">
        <f t="shared" si="969"/>
        <v/>
      </c>
      <c r="T2790" s="49">
        <v>2.784E-2</v>
      </c>
      <c r="U2790" s="48" t="str">
        <f>IF(Funcionários!C2791=0,"",Funcionários!C2791)</f>
        <v/>
      </c>
      <c r="V2790" s="50">
        <f>IF(U2790="",0,IF(COUNTIFS($E$7:$E$3006,U2790,$I$7:$I$3006,'RC'!$E$6)=0,0,COUNTIFS($M$7:$M$3006,"Concluída no prazo",$E$7:$E$3006,U2790,$I$7:$I$3006,'RC'!$E$6)/COUNTIFS($E$7:$E$3006,U2790,$I$7:$I$3006,'RC'!$E$6)))</f>
        <v>0</v>
      </c>
      <c r="W2790" s="49">
        <f>SUMIFS($J$7:$J$3006,$E$7:$E$3006,U2790,$I$7:$I$3006,'RC'!$E$6)+SUMIFS($L$7:$L$3006,$E$7:$E$3006,U2790,$I$7:$I$3006,'RC'!$E$6)</f>
        <v>0</v>
      </c>
      <c r="X2790" s="48">
        <f>COUNTIFS($E$7:$E$3006,U2790,$I$7:$I$3006,'RC'!$E$6)</f>
        <v>0</v>
      </c>
      <c r="Y2790" s="48"/>
      <c r="Z2790" s="51" t="str">
        <f>IF(AQ2790='RC'!$E$6,AC2790*1000+AD2790,"")</f>
        <v/>
      </c>
      <c r="AA2790" s="51" t="str">
        <f>IF(AB2790="","",IF(AQ2790='RC'!$E$6,AC2790*1000-AD2790,""))</f>
        <v/>
      </c>
      <c r="AB2790" s="48" t="str">
        <f>IFERROR(VLOOKUP(E2790,Funcionários!$C$8:$E$207,3,FALSE),"")</f>
        <v/>
      </c>
      <c r="AC2790" s="50" t="str">
        <f>IF(AB2790="","",IF(COUNTIFS($AB$7:$AB$3006,AB2790,$AQ$7:$AQ$3006,'RC'!$E$6)=0,"",COUNTIFS($M$7:$M$3006,"Concluída no prazo",$AB$7:$AB$3006,AB2790,$AQ$7:$AQ$3006,'RC'!$E$6)/COUNTIFS($AB$7:$AB$3006,AB2790,$AQ$7:$AQ$3006,'RC'!$E$6)))</f>
        <v/>
      </c>
      <c r="AD2790" s="48">
        <f>SUMIF($AQ$7:$AQ$3006,'RC'!$E$6,$J$7:$J$3006)+SUMIF($AQ$7:$AQ$3006,'RC'!$E$6,$L$7:$L$3006)</f>
        <v>21</v>
      </c>
      <c r="AF2790" s="48">
        <v>2.2169999999991499E-2</v>
      </c>
      <c r="AG2790" s="48">
        <f>IF(OR(AQ2790="",AQ2790&lt;&gt;'RC'!$E$6,AB2790&lt;&gt;'RC'!$D$21),0,1)</f>
        <v>0</v>
      </c>
      <c r="AH2790" s="48">
        <f t="shared" si="966"/>
        <v>2.2169999999991499E-2</v>
      </c>
      <c r="AI2790" s="48" t="str">
        <f t="shared" si="948"/>
        <v/>
      </c>
      <c r="AJ2790" s="48" t="str">
        <f t="shared" si="949"/>
        <v/>
      </c>
      <c r="AK2790" s="52" t="str">
        <f t="shared" si="950"/>
        <v/>
      </c>
      <c r="AL2790" s="52" t="str">
        <f t="shared" si="951"/>
        <v/>
      </c>
      <c r="AM2790" s="48" t="str">
        <f t="shared" si="952"/>
        <v/>
      </c>
      <c r="AN2790" s="48" t="str">
        <f t="shared" si="953"/>
        <v/>
      </c>
      <c r="AP2790" s="18" t="str">
        <f t="shared" si="954"/>
        <v/>
      </c>
      <c r="AQ2790" s="18" t="str">
        <f t="shared" si="955"/>
        <v/>
      </c>
      <c r="AR2790" s="18">
        <v>2.2169999999999999E-2</v>
      </c>
      <c r="AS2790" s="18">
        <f>IF(AF!$D$27="Todos",1,IF(M2790=AF!$D$27,1,0))</f>
        <v>1</v>
      </c>
      <c r="AT2790" s="53">
        <f>IF(AND(E2790=AF!$D$6,OR(LT!M2790=AF!$D$27,AF!$D$27="Todos"),OR(AP2790=AF!$E$8,AQ2790=AF!$E$8)),AR2790+AS2790,0)</f>
        <v>0</v>
      </c>
      <c r="AU2790" s="18" t="str">
        <f t="shared" si="956"/>
        <v/>
      </c>
      <c r="AV2790" s="54" t="str">
        <f t="shared" si="957"/>
        <v/>
      </c>
      <c r="AW2790" s="54" t="str">
        <f t="shared" si="958"/>
        <v/>
      </c>
      <c r="AX2790" s="18" t="str">
        <f t="shared" si="959"/>
        <v/>
      </c>
      <c r="AY2790" s="18" t="str">
        <f t="shared" si="960"/>
        <v/>
      </c>
      <c r="BA2790" s="18">
        <f>IF($E2790=AF!$D$6,IF($M2790="Concluída no prazo",2,IF($M2790="Concluída com atraso",1,0)),0)</f>
        <v>0</v>
      </c>
      <c r="BB2790" s="18">
        <f>IF($E2790=AF!$D$6,IF($M2790="Atrasada",2,IF($M2790="Concluída com atraso",1,0)),0)</f>
        <v>0</v>
      </c>
      <c r="BC2790" s="18">
        <v>2.784E-2</v>
      </c>
      <c r="BD2790" s="18">
        <f t="shared" si="967"/>
        <v>2.784E-2</v>
      </c>
      <c r="BE2790" s="18">
        <f t="shared" si="967"/>
        <v>2.784E-2</v>
      </c>
      <c r="BF2790" s="18" t="str">
        <f t="shared" si="961"/>
        <v/>
      </c>
      <c r="BN2790" s="18" t="str">
        <f t="shared" si="962"/>
        <v>s</v>
      </c>
    </row>
    <row r="2791" spans="3:66" ht="50.1" customHeight="1" thickTop="1" thickBot="1" x14ac:dyDescent="0.3">
      <c r="C2791" s="46"/>
      <c r="D2791" s="46"/>
      <c r="E2791" s="46"/>
      <c r="F2791" s="122"/>
      <c r="G2791" s="122"/>
      <c r="H2791" s="78" t="str">
        <f t="shared" si="963"/>
        <v/>
      </c>
      <c r="I2791" s="78" t="str">
        <f t="shared" si="964"/>
        <v/>
      </c>
      <c r="J2791" s="16"/>
      <c r="K2791" s="46" t="str">
        <f t="shared" si="965"/>
        <v/>
      </c>
      <c r="L2791" s="16"/>
      <c r="M2791" s="16"/>
      <c r="N2791" s="46"/>
      <c r="O2791" s="47" t="str">
        <f t="shared" si="968"/>
        <v/>
      </c>
      <c r="P2791" s="47"/>
      <c r="Q2791" s="48" t="str">
        <f>IFERROR(VLOOKUP(E2791,Funcionários!$C$8:$E$207,3,FALSE),"")</f>
        <v/>
      </c>
      <c r="R2791" s="47"/>
      <c r="S2791" s="49" t="str">
        <f t="shared" si="969"/>
        <v/>
      </c>
      <c r="T2791" s="49">
        <v>2.785E-2</v>
      </c>
      <c r="U2791" s="48" t="str">
        <f>IF(Funcionários!C2792=0,"",Funcionários!C2792)</f>
        <v/>
      </c>
      <c r="V2791" s="50">
        <f>IF(U2791="",0,IF(COUNTIFS($E$7:$E$3006,U2791,$I$7:$I$3006,'RC'!$E$6)=0,0,COUNTIFS($M$7:$M$3006,"Concluída no prazo",$E$7:$E$3006,U2791,$I$7:$I$3006,'RC'!$E$6)/COUNTIFS($E$7:$E$3006,U2791,$I$7:$I$3006,'RC'!$E$6)))</f>
        <v>0</v>
      </c>
      <c r="W2791" s="49">
        <f>SUMIFS($J$7:$J$3006,$E$7:$E$3006,U2791,$I$7:$I$3006,'RC'!$E$6)+SUMIFS($L$7:$L$3006,$E$7:$E$3006,U2791,$I$7:$I$3006,'RC'!$E$6)</f>
        <v>0</v>
      </c>
      <c r="X2791" s="48">
        <f>COUNTIFS($E$7:$E$3006,U2791,$I$7:$I$3006,'RC'!$E$6)</f>
        <v>0</v>
      </c>
      <c r="Y2791" s="48"/>
      <c r="Z2791" s="51" t="str">
        <f>IF(AQ2791='RC'!$E$6,AC2791*1000+AD2791,"")</f>
        <v/>
      </c>
      <c r="AA2791" s="51" t="str">
        <f>IF(AB2791="","",IF(AQ2791='RC'!$E$6,AC2791*1000-AD2791,""))</f>
        <v/>
      </c>
      <c r="AB2791" s="48" t="str">
        <f>IFERROR(VLOOKUP(E2791,Funcionários!$C$8:$E$207,3,FALSE),"")</f>
        <v/>
      </c>
      <c r="AC2791" s="50" t="str">
        <f>IF(AB2791="","",IF(COUNTIFS($AB$7:$AB$3006,AB2791,$AQ$7:$AQ$3006,'RC'!$E$6)=0,"",COUNTIFS($M$7:$M$3006,"Concluída no prazo",$AB$7:$AB$3006,AB2791,$AQ$7:$AQ$3006,'RC'!$E$6)/COUNTIFS($AB$7:$AB$3006,AB2791,$AQ$7:$AQ$3006,'RC'!$E$6)))</f>
        <v/>
      </c>
      <c r="AD2791" s="48">
        <f>SUMIF($AQ$7:$AQ$3006,'RC'!$E$6,$J$7:$J$3006)+SUMIF($AQ$7:$AQ$3006,'RC'!$E$6,$L$7:$L$3006)</f>
        <v>21</v>
      </c>
      <c r="AF2791" s="48">
        <v>2.2159999999991499E-2</v>
      </c>
      <c r="AG2791" s="48">
        <f>IF(OR(AQ2791="",AQ2791&lt;&gt;'RC'!$E$6,AB2791&lt;&gt;'RC'!$D$21),0,1)</f>
        <v>0</v>
      </c>
      <c r="AH2791" s="48">
        <f t="shared" si="966"/>
        <v>2.2159999999991499E-2</v>
      </c>
      <c r="AI2791" s="48" t="str">
        <f t="shared" si="948"/>
        <v/>
      </c>
      <c r="AJ2791" s="48" t="str">
        <f t="shared" si="949"/>
        <v/>
      </c>
      <c r="AK2791" s="52" t="str">
        <f t="shared" si="950"/>
        <v/>
      </c>
      <c r="AL2791" s="52" t="str">
        <f t="shared" si="951"/>
        <v/>
      </c>
      <c r="AM2791" s="48" t="str">
        <f t="shared" si="952"/>
        <v/>
      </c>
      <c r="AN2791" s="48" t="str">
        <f t="shared" si="953"/>
        <v/>
      </c>
      <c r="AP2791" s="18" t="str">
        <f t="shared" si="954"/>
        <v/>
      </c>
      <c r="AQ2791" s="18" t="str">
        <f t="shared" si="955"/>
        <v/>
      </c>
      <c r="AR2791" s="18">
        <v>2.2159999999999999E-2</v>
      </c>
      <c r="AS2791" s="18">
        <f>IF(AF!$D$27="Todos",1,IF(M2791=AF!$D$27,1,0))</f>
        <v>1</v>
      </c>
      <c r="AT2791" s="53">
        <f>IF(AND(E2791=AF!$D$6,OR(LT!M2791=AF!$D$27,AF!$D$27="Todos"),OR(AP2791=AF!$E$8,AQ2791=AF!$E$8)),AR2791+AS2791,0)</f>
        <v>0</v>
      </c>
      <c r="AU2791" s="18" t="str">
        <f t="shared" si="956"/>
        <v/>
      </c>
      <c r="AV2791" s="54" t="str">
        <f t="shared" si="957"/>
        <v/>
      </c>
      <c r="AW2791" s="54" t="str">
        <f t="shared" si="958"/>
        <v/>
      </c>
      <c r="AX2791" s="18" t="str">
        <f t="shared" si="959"/>
        <v/>
      </c>
      <c r="AY2791" s="18" t="str">
        <f t="shared" si="960"/>
        <v/>
      </c>
      <c r="BA2791" s="18">
        <f>IF($E2791=AF!$D$6,IF($M2791="Concluída no prazo",2,IF($M2791="Concluída com atraso",1,0)),0)</f>
        <v>0</v>
      </c>
      <c r="BB2791" s="18">
        <f>IF($E2791=AF!$D$6,IF($M2791="Atrasada",2,IF($M2791="Concluída com atraso",1,0)),0)</f>
        <v>0</v>
      </c>
      <c r="BC2791" s="18">
        <v>2.785E-2</v>
      </c>
      <c r="BD2791" s="18">
        <f t="shared" si="967"/>
        <v>2.785E-2</v>
      </c>
      <c r="BE2791" s="18">
        <f t="shared" si="967"/>
        <v>2.785E-2</v>
      </c>
      <c r="BF2791" s="18" t="str">
        <f t="shared" si="961"/>
        <v/>
      </c>
      <c r="BN2791" s="18" t="str">
        <f t="shared" si="962"/>
        <v>s</v>
      </c>
    </row>
    <row r="2792" spans="3:66" ht="50.1" customHeight="1" thickTop="1" thickBot="1" x14ac:dyDescent="0.3">
      <c r="C2792" s="46"/>
      <c r="D2792" s="46"/>
      <c r="E2792" s="46"/>
      <c r="F2792" s="122"/>
      <c r="G2792" s="122"/>
      <c r="H2792" s="78" t="str">
        <f t="shared" si="963"/>
        <v/>
      </c>
      <c r="I2792" s="78" t="str">
        <f t="shared" si="964"/>
        <v/>
      </c>
      <c r="J2792" s="16"/>
      <c r="K2792" s="46" t="str">
        <f t="shared" si="965"/>
        <v/>
      </c>
      <c r="L2792" s="16"/>
      <c r="M2792" s="16"/>
      <c r="N2792" s="46"/>
      <c r="O2792" s="47" t="str">
        <f t="shared" si="968"/>
        <v/>
      </c>
      <c r="P2792" s="47"/>
      <c r="Q2792" s="48" t="str">
        <f>IFERROR(VLOOKUP(E2792,Funcionários!$C$8:$E$207,3,FALSE),"")</f>
        <v/>
      </c>
      <c r="R2792" s="47"/>
      <c r="S2792" s="49" t="str">
        <f t="shared" si="969"/>
        <v/>
      </c>
      <c r="T2792" s="49">
        <v>2.7859999999999999E-2</v>
      </c>
      <c r="U2792" s="48" t="str">
        <f>IF(Funcionários!C2793=0,"",Funcionários!C2793)</f>
        <v/>
      </c>
      <c r="V2792" s="50">
        <f>IF(U2792="",0,IF(COUNTIFS($E$7:$E$3006,U2792,$I$7:$I$3006,'RC'!$E$6)=0,0,COUNTIFS($M$7:$M$3006,"Concluída no prazo",$E$7:$E$3006,U2792,$I$7:$I$3006,'RC'!$E$6)/COUNTIFS($E$7:$E$3006,U2792,$I$7:$I$3006,'RC'!$E$6)))</f>
        <v>0</v>
      </c>
      <c r="W2792" s="49">
        <f>SUMIFS($J$7:$J$3006,$E$7:$E$3006,U2792,$I$7:$I$3006,'RC'!$E$6)+SUMIFS($L$7:$L$3006,$E$7:$E$3006,U2792,$I$7:$I$3006,'RC'!$E$6)</f>
        <v>0</v>
      </c>
      <c r="X2792" s="48">
        <f>COUNTIFS($E$7:$E$3006,U2792,$I$7:$I$3006,'RC'!$E$6)</f>
        <v>0</v>
      </c>
      <c r="Y2792" s="48"/>
      <c r="Z2792" s="51" t="str">
        <f>IF(AQ2792='RC'!$E$6,AC2792*1000+AD2792,"")</f>
        <v/>
      </c>
      <c r="AA2792" s="51" t="str">
        <f>IF(AB2792="","",IF(AQ2792='RC'!$E$6,AC2792*1000-AD2792,""))</f>
        <v/>
      </c>
      <c r="AB2792" s="48" t="str">
        <f>IFERROR(VLOOKUP(E2792,Funcionários!$C$8:$E$207,3,FALSE),"")</f>
        <v/>
      </c>
      <c r="AC2792" s="50" t="str">
        <f>IF(AB2792="","",IF(COUNTIFS($AB$7:$AB$3006,AB2792,$AQ$7:$AQ$3006,'RC'!$E$6)=0,"",COUNTIFS($M$7:$M$3006,"Concluída no prazo",$AB$7:$AB$3006,AB2792,$AQ$7:$AQ$3006,'RC'!$E$6)/COUNTIFS($AB$7:$AB$3006,AB2792,$AQ$7:$AQ$3006,'RC'!$E$6)))</f>
        <v/>
      </c>
      <c r="AD2792" s="48">
        <f>SUMIF($AQ$7:$AQ$3006,'RC'!$E$6,$J$7:$J$3006)+SUMIF($AQ$7:$AQ$3006,'RC'!$E$6,$L$7:$L$3006)</f>
        <v>21</v>
      </c>
      <c r="AF2792" s="48">
        <v>2.2149999999991499E-2</v>
      </c>
      <c r="AG2792" s="48">
        <f>IF(OR(AQ2792="",AQ2792&lt;&gt;'RC'!$E$6,AB2792&lt;&gt;'RC'!$D$21),0,1)</f>
        <v>0</v>
      </c>
      <c r="AH2792" s="48">
        <f t="shared" si="966"/>
        <v>2.2149999999991499E-2</v>
      </c>
      <c r="AI2792" s="48" t="str">
        <f t="shared" si="948"/>
        <v/>
      </c>
      <c r="AJ2792" s="48" t="str">
        <f t="shared" si="949"/>
        <v/>
      </c>
      <c r="AK2792" s="52" t="str">
        <f t="shared" si="950"/>
        <v/>
      </c>
      <c r="AL2792" s="52" t="str">
        <f t="shared" si="951"/>
        <v/>
      </c>
      <c r="AM2792" s="48" t="str">
        <f t="shared" si="952"/>
        <v/>
      </c>
      <c r="AN2792" s="48" t="str">
        <f t="shared" si="953"/>
        <v/>
      </c>
      <c r="AP2792" s="18" t="str">
        <f t="shared" si="954"/>
        <v/>
      </c>
      <c r="AQ2792" s="18" t="str">
        <f t="shared" si="955"/>
        <v/>
      </c>
      <c r="AR2792" s="18">
        <v>2.215E-2</v>
      </c>
      <c r="AS2792" s="18">
        <f>IF(AF!$D$27="Todos",1,IF(M2792=AF!$D$27,1,0))</f>
        <v>1</v>
      </c>
      <c r="AT2792" s="53">
        <f>IF(AND(E2792=AF!$D$6,OR(LT!M2792=AF!$D$27,AF!$D$27="Todos"),OR(AP2792=AF!$E$8,AQ2792=AF!$E$8)),AR2792+AS2792,0)</f>
        <v>0</v>
      </c>
      <c r="AU2792" s="18" t="str">
        <f t="shared" si="956"/>
        <v/>
      </c>
      <c r="AV2792" s="54" t="str">
        <f t="shared" si="957"/>
        <v/>
      </c>
      <c r="AW2792" s="54" t="str">
        <f t="shared" si="958"/>
        <v/>
      </c>
      <c r="AX2792" s="18" t="str">
        <f t="shared" si="959"/>
        <v/>
      </c>
      <c r="AY2792" s="18" t="str">
        <f t="shared" si="960"/>
        <v/>
      </c>
      <c r="BA2792" s="18">
        <f>IF($E2792=AF!$D$6,IF($M2792="Concluída no prazo",2,IF($M2792="Concluída com atraso",1,0)),0)</f>
        <v>0</v>
      </c>
      <c r="BB2792" s="18">
        <f>IF($E2792=AF!$D$6,IF($M2792="Atrasada",2,IF($M2792="Concluída com atraso",1,0)),0)</f>
        <v>0</v>
      </c>
      <c r="BC2792" s="18">
        <v>2.7859999999999999E-2</v>
      </c>
      <c r="BD2792" s="18">
        <f t="shared" si="967"/>
        <v>2.7859999999999999E-2</v>
      </c>
      <c r="BE2792" s="18">
        <f t="shared" si="967"/>
        <v>2.7859999999999999E-2</v>
      </c>
      <c r="BF2792" s="18" t="str">
        <f t="shared" si="961"/>
        <v/>
      </c>
      <c r="BN2792" s="18" t="str">
        <f t="shared" si="962"/>
        <v>s</v>
      </c>
    </row>
    <row r="2793" spans="3:66" ht="50.1" customHeight="1" thickTop="1" thickBot="1" x14ac:dyDescent="0.3">
      <c r="C2793" s="46"/>
      <c r="D2793" s="46"/>
      <c r="E2793" s="46"/>
      <c r="F2793" s="122"/>
      <c r="G2793" s="122"/>
      <c r="H2793" s="78" t="str">
        <f t="shared" si="963"/>
        <v/>
      </c>
      <c r="I2793" s="78" t="str">
        <f t="shared" si="964"/>
        <v/>
      </c>
      <c r="J2793" s="16"/>
      <c r="K2793" s="46" t="str">
        <f t="shared" si="965"/>
        <v/>
      </c>
      <c r="L2793" s="16"/>
      <c r="M2793" s="16"/>
      <c r="N2793" s="46"/>
      <c r="O2793" s="47" t="str">
        <f t="shared" si="968"/>
        <v/>
      </c>
      <c r="P2793" s="47"/>
      <c r="Q2793" s="48" t="str">
        <f>IFERROR(VLOOKUP(E2793,Funcionários!$C$8:$E$207,3,FALSE),"")</f>
        <v/>
      </c>
      <c r="R2793" s="47"/>
      <c r="S2793" s="49" t="str">
        <f t="shared" si="969"/>
        <v/>
      </c>
      <c r="T2793" s="49">
        <v>2.7869999999999999E-2</v>
      </c>
      <c r="U2793" s="48" t="str">
        <f>IF(Funcionários!C2794=0,"",Funcionários!C2794)</f>
        <v/>
      </c>
      <c r="V2793" s="50">
        <f>IF(U2793="",0,IF(COUNTIFS($E$7:$E$3006,U2793,$I$7:$I$3006,'RC'!$E$6)=0,0,COUNTIFS($M$7:$M$3006,"Concluída no prazo",$E$7:$E$3006,U2793,$I$7:$I$3006,'RC'!$E$6)/COUNTIFS($E$7:$E$3006,U2793,$I$7:$I$3006,'RC'!$E$6)))</f>
        <v>0</v>
      </c>
      <c r="W2793" s="49">
        <f>SUMIFS($J$7:$J$3006,$E$7:$E$3006,U2793,$I$7:$I$3006,'RC'!$E$6)+SUMIFS($L$7:$L$3006,$E$7:$E$3006,U2793,$I$7:$I$3006,'RC'!$E$6)</f>
        <v>0</v>
      </c>
      <c r="X2793" s="48">
        <f>COUNTIFS($E$7:$E$3006,U2793,$I$7:$I$3006,'RC'!$E$6)</f>
        <v>0</v>
      </c>
      <c r="Y2793" s="48"/>
      <c r="Z2793" s="51" t="str">
        <f>IF(AQ2793='RC'!$E$6,AC2793*1000+AD2793,"")</f>
        <v/>
      </c>
      <c r="AA2793" s="51" t="str">
        <f>IF(AB2793="","",IF(AQ2793='RC'!$E$6,AC2793*1000-AD2793,""))</f>
        <v/>
      </c>
      <c r="AB2793" s="48" t="str">
        <f>IFERROR(VLOOKUP(E2793,Funcionários!$C$8:$E$207,3,FALSE),"")</f>
        <v/>
      </c>
      <c r="AC2793" s="50" t="str">
        <f>IF(AB2793="","",IF(COUNTIFS($AB$7:$AB$3006,AB2793,$AQ$7:$AQ$3006,'RC'!$E$6)=0,"",COUNTIFS($M$7:$M$3006,"Concluída no prazo",$AB$7:$AB$3006,AB2793,$AQ$7:$AQ$3006,'RC'!$E$6)/COUNTIFS($AB$7:$AB$3006,AB2793,$AQ$7:$AQ$3006,'RC'!$E$6)))</f>
        <v/>
      </c>
      <c r="AD2793" s="48">
        <f>SUMIF($AQ$7:$AQ$3006,'RC'!$E$6,$J$7:$J$3006)+SUMIF($AQ$7:$AQ$3006,'RC'!$E$6,$L$7:$L$3006)</f>
        <v>21</v>
      </c>
      <c r="AF2793" s="48">
        <v>2.21399999999915E-2</v>
      </c>
      <c r="AG2793" s="48">
        <f>IF(OR(AQ2793="",AQ2793&lt;&gt;'RC'!$E$6,AB2793&lt;&gt;'RC'!$D$21),0,1)</f>
        <v>0</v>
      </c>
      <c r="AH2793" s="48">
        <f t="shared" si="966"/>
        <v>2.21399999999915E-2</v>
      </c>
      <c r="AI2793" s="48" t="str">
        <f t="shared" si="948"/>
        <v/>
      </c>
      <c r="AJ2793" s="48" t="str">
        <f t="shared" si="949"/>
        <v/>
      </c>
      <c r="AK2793" s="52" t="str">
        <f t="shared" si="950"/>
        <v/>
      </c>
      <c r="AL2793" s="52" t="str">
        <f t="shared" si="951"/>
        <v/>
      </c>
      <c r="AM2793" s="48" t="str">
        <f t="shared" si="952"/>
        <v/>
      </c>
      <c r="AN2793" s="48" t="str">
        <f t="shared" si="953"/>
        <v/>
      </c>
      <c r="AP2793" s="18" t="str">
        <f t="shared" si="954"/>
        <v/>
      </c>
      <c r="AQ2793" s="18" t="str">
        <f t="shared" si="955"/>
        <v/>
      </c>
      <c r="AR2793" s="18">
        <v>2.214E-2</v>
      </c>
      <c r="AS2793" s="18">
        <f>IF(AF!$D$27="Todos",1,IF(M2793=AF!$D$27,1,0))</f>
        <v>1</v>
      </c>
      <c r="AT2793" s="53">
        <f>IF(AND(E2793=AF!$D$6,OR(LT!M2793=AF!$D$27,AF!$D$27="Todos"),OR(AP2793=AF!$E$8,AQ2793=AF!$E$8)),AR2793+AS2793,0)</f>
        <v>0</v>
      </c>
      <c r="AU2793" s="18" t="str">
        <f t="shared" si="956"/>
        <v/>
      </c>
      <c r="AV2793" s="54" t="str">
        <f t="shared" si="957"/>
        <v/>
      </c>
      <c r="AW2793" s="54" t="str">
        <f t="shared" si="958"/>
        <v/>
      </c>
      <c r="AX2793" s="18" t="str">
        <f t="shared" si="959"/>
        <v/>
      </c>
      <c r="AY2793" s="18" t="str">
        <f t="shared" si="960"/>
        <v/>
      </c>
      <c r="BA2793" s="18">
        <f>IF($E2793=AF!$D$6,IF($M2793="Concluída no prazo",2,IF($M2793="Concluída com atraso",1,0)),0)</f>
        <v>0</v>
      </c>
      <c r="BB2793" s="18">
        <f>IF($E2793=AF!$D$6,IF($M2793="Atrasada",2,IF($M2793="Concluída com atraso",1,0)),0)</f>
        <v>0</v>
      </c>
      <c r="BC2793" s="18">
        <v>2.7869999999999999E-2</v>
      </c>
      <c r="BD2793" s="18">
        <f t="shared" si="967"/>
        <v>2.7869999999999999E-2</v>
      </c>
      <c r="BE2793" s="18">
        <f t="shared" si="967"/>
        <v>2.7869999999999999E-2</v>
      </c>
      <c r="BF2793" s="18" t="str">
        <f t="shared" si="961"/>
        <v/>
      </c>
      <c r="BN2793" s="18" t="str">
        <f t="shared" si="962"/>
        <v>s</v>
      </c>
    </row>
    <row r="2794" spans="3:66" ht="50.1" customHeight="1" thickTop="1" thickBot="1" x14ac:dyDescent="0.3">
      <c r="C2794" s="46"/>
      <c r="D2794" s="46"/>
      <c r="E2794" s="46"/>
      <c r="F2794" s="122"/>
      <c r="G2794" s="122"/>
      <c r="H2794" s="78" t="str">
        <f t="shared" si="963"/>
        <v/>
      </c>
      <c r="I2794" s="78" t="str">
        <f t="shared" si="964"/>
        <v/>
      </c>
      <c r="J2794" s="16"/>
      <c r="K2794" s="46" t="str">
        <f t="shared" si="965"/>
        <v/>
      </c>
      <c r="L2794" s="16"/>
      <c r="M2794" s="16"/>
      <c r="N2794" s="46"/>
      <c r="O2794" s="47" t="str">
        <f t="shared" si="968"/>
        <v/>
      </c>
      <c r="P2794" s="47"/>
      <c r="Q2794" s="48" t="str">
        <f>IFERROR(VLOOKUP(E2794,Funcionários!$C$8:$E$207,3,FALSE),"")</f>
        <v/>
      </c>
      <c r="R2794" s="47"/>
      <c r="S2794" s="49" t="str">
        <f t="shared" si="969"/>
        <v/>
      </c>
      <c r="T2794" s="49">
        <v>2.7879999999999999E-2</v>
      </c>
      <c r="U2794" s="48" t="str">
        <f>IF(Funcionários!C2795=0,"",Funcionários!C2795)</f>
        <v/>
      </c>
      <c r="V2794" s="50">
        <f>IF(U2794="",0,IF(COUNTIFS($E$7:$E$3006,U2794,$I$7:$I$3006,'RC'!$E$6)=0,0,COUNTIFS($M$7:$M$3006,"Concluída no prazo",$E$7:$E$3006,U2794,$I$7:$I$3006,'RC'!$E$6)/COUNTIFS($E$7:$E$3006,U2794,$I$7:$I$3006,'RC'!$E$6)))</f>
        <v>0</v>
      </c>
      <c r="W2794" s="49">
        <f>SUMIFS($J$7:$J$3006,$E$7:$E$3006,U2794,$I$7:$I$3006,'RC'!$E$6)+SUMIFS($L$7:$L$3006,$E$7:$E$3006,U2794,$I$7:$I$3006,'RC'!$E$6)</f>
        <v>0</v>
      </c>
      <c r="X2794" s="48">
        <f>COUNTIFS($E$7:$E$3006,U2794,$I$7:$I$3006,'RC'!$E$6)</f>
        <v>0</v>
      </c>
      <c r="Y2794" s="48"/>
      <c r="Z2794" s="51" t="str">
        <f>IF(AQ2794='RC'!$E$6,AC2794*1000+AD2794,"")</f>
        <v/>
      </c>
      <c r="AA2794" s="51" t="str">
        <f>IF(AB2794="","",IF(AQ2794='RC'!$E$6,AC2794*1000-AD2794,""))</f>
        <v/>
      </c>
      <c r="AB2794" s="48" t="str">
        <f>IFERROR(VLOOKUP(E2794,Funcionários!$C$8:$E$207,3,FALSE),"")</f>
        <v/>
      </c>
      <c r="AC2794" s="50" t="str">
        <f>IF(AB2794="","",IF(COUNTIFS($AB$7:$AB$3006,AB2794,$AQ$7:$AQ$3006,'RC'!$E$6)=0,"",COUNTIFS($M$7:$M$3006,"Concluída no prazo",$AB$7:$AB$3006,AB2794,$AQ$7:$AQ$3006,'RC'!$E$6)/COUNTIFS($AB$7:$AB$3006,AB2794,$AQ$7:$AQ$3006,'RC'!$E$6)))</f>
        <v/>
      </c>
      <c r="AD2794" s="48">
        <f>SUMIF($AQ$7:$AQ$3006,'RC'!$E$6,$J$7:$J$3006)+SUMIF($AQ$7:$AQ$3006,'RC'!$E$6,$L$7:$L$3006)</f>
        <v>21</v>
      </c>
      <c r="AF2794" s="48">
        <v>2.21299999999915E-2</v>
      </c>
      <c r="AG2794" s="48">
        <f>IF(OR(AQ2794="",AQ2794&lt;&gt;'RC'!$E$6,AB2794&lt;&gt;'RC'!$D$21),0,1)</f>
        <v>0</v>
      </c>
      <c r="AH2794" s="48">
        <f t="shared" si="966"/>
        <v>2.21299999999915E-2</v>
      </c>
      <c r="AI2794" s="48" t="str">
        <f t="shared" si="948"/>
        <v/>
      </c>
      <c r="AJ2794" s="48" t="str">
        <f t="shared" si="949"/>
        <v/>
      </c>
      <c r="AK2794" s="52" t="str">
        <f t="shared" si="950"/>
        <v/>
      </c>
      <c r="AL2794" s="52" t="str">
        <f t="shared" si="951"/>
        <v/>
      </c>
      <c r="AM2794" s="48" t="str">
        <f t="shared" si="952"/>
        <v/>
      </c>
      <c r="AN2794" s="48" t="str">
        <f t="shared" si="953"/>
        <v/>
      </c>
      <c r="AP2794" s="18" t="str">
        <f t="shared" si="954"/>
        <v/>
      </c>
      <c r="AQ2794" s="18" t="str">
        <f t="shared" si="955"/>
        <v/>
      </c>
      <c r="AR2794" s="18">
        <v>2.213E-2</v>
      </c>
      <c r="AS2794" s="18">
        <f>IF(AF!$D$27="Todos",1,IF(M2794=AF!$D$27,1,0))</f>
        <v>1</v>
      </c>
      <c r="AT2794" s="53">
        <f>IF(AND(E2794=AF!$D$6,OR(LT!M2794=AF!$D$27,AF!$D$27="Todos"),OR(AP2794=AF!$E$8,AQ2794=AF!$E$8)),AR2794+AS2794,0)</f>
        <v>0</v>
      </c>
      <c r="AU2794" s="18" t="str">
        <f t="shared" si="956"/>
        <v/>
      </c>
      <c r="AV2794" s="54" t="str">
        <f t="shared" si="957"/>
        <v/>
      </c>
      <c r="AW2794" s="54" t="str">
        <f t="shared" si="958"/>
        <v/>
      </c>
      <c r="AX2794" s="18" t="str">
        <f t="shared" si="959"/>
        <v/>
      </c>
      <c r="AY2794" s="18" t="str">
        <f t="shared" si="960"/>
        <v/>
      </c>
      <c r="BA2794" s="18">
        <f>IF($E2794=AF!$D$6,IF($M2794="Concluída no prazo",2,IF($M2794="Concluída com atraso",1,0)),0)</f>
        <v>0</v>
      </c>
      <c r="BB2794" s="18">
        <f>IF($E2794=AF!$D$6,IF($M2794="Atrasada",2,IF($M2794="Concluída com atraso",1,0)),0)</f>
        <v>0</v>
      </c>
      <c r="BC2794" s="18">
        <v>2.7879999999999999E-2</v>
      </c>
      <c r="BD2794" s="18">
        <f t="shared" si="967"/>
        <v>2.7879999999999999E-2</v>
      </c>
      <c r="BE2794" s="18">
        <f t="shared" si="967"/>
        <v>2.7879999999999999E-2</v>
      </c>
      <c r="BF2794" s="18" t="str">
        <f t="shared" si="961"/>
        <v/>
      </c>
      <c r="BN2794" s="18" t="str">
        <f t="shared" si="962"/>
        <v>s</v>
      </c>
    </row>
    <row r="2795" spans="3:66" ht="50.1" customHeight="1" thickTop="1" thickBot="1" x14ac:dyDescent="0.3">
      <c r="C2795" s="46"/>
      <c r="D2795" s="46"/>
      <c r="E2795" s="46"/>
      <c r="F2795" s="122"/>
      <c r="G2795" s="122"/>
      <c r="H2795" s="78" t="str">
        <f t="shared" si="963"/>
        <v/>
      </c>
      <c r="I2795" s="78" t="str">
        <f t="shared" si="964"/>
        <v/>
      </c>
      <c r="J2795" s="16"/>
      <c r="K2795" s="46" t="str">
        <f t="shared" si="965"/>
        <v/>
      </c>
      <c r="L2795" s="16"/>
      <c r="M2795" s="16"/>
      <c r="N2795" s="46"/>
      <c r="O2795" s="47" t="str">
        <f t="shared" si="968"/>
        <v/>
      </c>
      <c r="P2795" s="47"/>
      <c r="Q2795" s="48" t="str">
        <f>IFERROR(VLOOKUP(E2795,Funcionários!$C$8:$E$207,3,FALSE),"")</f>
        <v/>
      </c>
      <c r="R2795" s="47"/>
      <c r="S2795" s="49" t="str">
        <f t="shared" si="969"/>
        <v/>
      </c>
      <c r="T2795" s="49">
        <v>2.7890000000000002E-2</v>
      </c>
      <c r="U2795" s="48" t="str">
        <f>IF(Funcionários!C2796=0,"",Funcionários!C2796)</f>
        <v/>
      </c>
      <c r="V2795" s="50">
        <f>IF(U2795="",0,IF(COUNTIFS($E$7:$E$3006,U2795,$I$7:$I$3006,'RC'!$E$6)=0,0,COUNTIFS($M$7:$M$3006,"Concluída no prazo",$E$7:$E$3006,U2795,$I$7:$I$3006,'RC'!$E$6)/COUNTIFS($E$7:$E$3006,U2795,$I$7:$I$3006,'RC'!$E$6)))</f>
        <v>0</v>
      </c>
      <c r="W2795" s="49">
        <f>SUMIFS($J$7:$J$3006,$E$7:$E$3006,U2795,$I$7:$I$3006,'RC'!$E$6)+SUMIFS($L$7:$L$3006,$E$7:$E$3006,U2795,$I$7:$I$3006,'RC'!$E$6)</f>
        <v>0</v>
      </c>
      <c r="X2795" s="48">
        <f>COUNTIFS($E$7:$E$3006,U2795,$I$7:$I$3006,'RC'!$E$6)</f>
        <v>0</v>
      </c>
      <c r="Y2795" s="48"/>
      <c r="Z2795" s="51" t="str">
        <f>IF(AQ2795='RC'!$E$6,AC2795*1000+AD2795,"")</f>
        <v/>
      </c>
      <c r="AA2795" s="51" t="str">
        <f>IF(AB2795="","",IF(AQ2795='RC'!$E$6,AC2795*1000-AD2795,""))</f>
        <v/>
      </c>
      <c r="AB2795" s="48" t="str">
        <f>IFERROR(VLOOKUP(E2795,Funcionários!$C$8:$E$207,3,FALSE),"")</f>
        <v/>
      </c>
      <c r="AC2795" s="50" t="str">
        <f>IF(AB2795="","",IF(COUNTIFS($AB$7:$AB$3006,AB2795,$AQ$7:$AQ$3006,'RC'!$E$6)=0,"",COUNTIFS($M$7:$M$3006,"Concluída no prazo",$AB$7:$AB$3006,AB2795,$AQ$7:$AQ$3006,'RC'!$E$6)/COUNTIFS($AB$7:$AB$3006,AB2795,$AQ$7:$AQ$3006,'RC'!$E$6)))</f>
        <v/>
      </c>
      <c r="AD2795" s="48">
        <f>SUMIF($AQ$7:$AQ$3006,'RC'!$E$6,$J$7:$J$3006)+SUMIF($AQ$7:$AQ$3006,'RC'!$E$6,$L$7:$L$3006)</f>
        <v>21</v>
      </c>
      <c r="AF2795" s="48">
        <v>2.2119999999991501E-2</v>
      </c>
      <c r="AG2795" s="48">
        <f>IF(OR(AQ2795="",AQ2795&lt;&gt;'RC'!$E$6,AB2795&lt;&gt;'RC'!$D$21),0,1)</f>
        <v>0</v>
      </c>
      <c r="AH2795" s="48">
        <f t="shared" si="966"/>
        <v>2.2119999999991501E-2</v>
      </c>
      <c r="AI2795" s="48" t="str">
        <f t="shared" si="948"/>
        <v/>
      </c>
      <c r="AJ2795" s="48" t="str">
        <f t="shared" si="949"/>
        <v/>
      </c>
      <c r="AK2795" s="52" t="str">
        <f t="shared" si="950"/>
        <v/>
      </c>
      <c r="AL2795" s="52" t="str">
        <f t="shared" si="951"/>
        <v/>
      </c>
      <c r="AM2795" s="48" t="str">
        <f t="shared" si="952"/>
        <v/>
      </c>
      <c r="AN2795" s="48" t="str">
        <f t="shared" si="953"/>
        <v/>
      </c>
      <c r="AP2795" s="18" t="str">
        <f t="shared" si="954"/>
        <v/>
      </c>
      <c r="AQ2795" s="18" t="str">
        <f t="shared" si="955"/>
        <v/>
      </c>
      <c r="AR2795" s="18">
        <v>2.2120000000000001E-2</v>
      </c>
      <c r="AS2795" s="18">
        <f>IF(AF!$D$27="Todos",1,IF(M2795=AF!$D$27,1,0))</f>
        <v>1</v>
      </c>
      <c r="AT2795" s="53">
        <f>IF(AND(E2795=AF!$D$6,OR(LT!M2795=AF!$D$27,AF!$D$27="Todos"),OR(AP2795=AF!$E$8,AQ2795=AF!$E$8)),AR2795+AS2795,0)</f>
        <v>0</v>
      </c>
      <c r="AU2795" s="18" t="str">
        <f t="shared" si="956"/>
        <v/>
      </c>
      <c r="AV2795" s="54" t="str">
        <f t="shared" si="957"/>
        <v/>
      </c>
      <c r="AW2795" s="54" t="str">
        <f t="shared" si="958"/>
        <v/>
      </c>
      <c r="AX2795" s="18" t="str">
        <f t="shared" si="959"/>
        <v/>
      </c>
      <c r="AY2795" s="18" t="str">
        <f t="shared" si="960"/>
        <v/>
      </c>
      <c r="BA2795" s="18">
        <f>IF($E2795=AF!$D$6,IF($M2795="Concluída no prazo",2,IF($M2795="Concluída com atraso",1,0)),0)</f>
        <v>0</v>
      </c>
      <c r="BB2795" s="18">
        <f>IF($E2795=AF!$D$6,IF($M2795="Atrasada",2,IF($M2795="Concluída com atraso",1,0)),0)</f>
        <v>0</v>
      </c>
      <c r="BC2795" s="18">
        <v>2.7890000000000002E-2</v>
      </c>
      <c r="BD2795" s="18">
        <f t="shared" si="967"/>
        <v>2.7890000000000002E-2</v>
      </c>
      <c r="BE2795" s="18">
        <f t="shared" si="967"/>
        <v>2.7890000000000002E-2</v>
      </c>
      <c r="BF2795" s="18" t="str">
        <f t="shared" si="961"/>
        <v/>
      </c>
      <c r="BN2795" s="18" t="str">
        <f t="shared" si="962"/>
        <v>s</v>
      </c>
    </row>
    <row r="2796" spans="3:66" ht="50.1" customHeight="1" thickTop="1" thickBot="1" x14ac:dyDescent="0.3">
      <c r="C2796" s="46"/>
      <c r="D2796" s="46"/>
      <c r="E2796" s="46"/>
      <c r="F2796" s="122"/>
      <c r="G2796" s="122"/>
      <c r="H2796" s="78" t="str">
        <f t="shared" si="963"/>
        <v/>
      </c>
      <c r="I2796" s="78" t="str">
        <f t="shared" si="964"/>
        <v/>
      </c>
      <c r="J2796" s="16"/>
      <c r="K2796" s="46" t="str">
        <f t="shared" si="965"/>
        <v/>
      </c>
      <c r="L2796" s="16"/>
      <c r="M2796" s="16"/>
      <c r="N2796" s="46"/>
      <c r="O2796" s="47" t="str">
        <f t="shared" si="968"/>
        <v/>
      </c>
      <c r="P2796" s="47"/>
      <c r="Q2796" s="48" t="str">
        <f>IFERROR(VLOOKUP(E2796,Funcionários!$C$8:$E$207,3,FALSE),"")</f>
        <v/>
      </c>
      <c r="R2796" s="47"/>
      <c r="S2796" s="49" t="str">
        <f t="shared" si="969"/>
        <v/>
      </c>
      <c r="T2796" s="49">
        <v>2.7900000000000001E-2</v>
      </c>
      <c r="U2796" s="48" t="str">
        <f>IF(Funcionários!C2797=0,"",Funcionários!C2797)</f>
        <v/>
      </c>
      <c r="V2796" s="50">
        <f>IF(U2796="",0,IF(COUNTIFS($E$7:$E$3006,U2796,$I$7:$I$3006,'RC'!$E$6)=0,0,COUNTIFS($M$7:$M$3006,"Concluída no prazo",$E$7:$E$3006,U2796,$I$7:$I$3006,'RC'!$E$6)/COUNTIFS($E$7:$E$3006,U2796,$I$7:$I$3006,'RC'!$E$6)))</f>
        <v>0</v>
      </c>
      <c r="W2796" s="49">
        <f>SUMIFS($J$7:$J$3006,$E$7:$E$3006,U2796,$I$7:$I$3006,'RC'!$E$6)+SUMIFS($L$7:$L$3006,$E$7:$E$3006,U2796,$I$7:$I$3006,'RC'!$E$6)</f>
        <v>0</v>
      </c>
      <c r="X2796" s="48">
        <f>COUNTIFS($E$7:$E$3006,U2796,$I$7:$I$3006,'RC'!$E$6)</f>
        <v>0</v>
      </c>
      <c r="Y2796" s="48"/>
      <c r="Z2796" s="51" t="str">
        <f>IF(AQ2796='RC'!$E$6,AC2796*1000+AD2796,"")</f>
        <v/>
      </c>
      <c r="AA2796" s="51" t="str">
        <f>IF(AB2796="","",IF(AQ2796='RC'!$E$6,AC2796*1000-AD2796,""))</f>
        <v/>
      </c>
      <c r="AB2796" s="48" t="str">
        <f>IFERROR(VLOOKUP(E2796,Funcionários!$C$8:$E$207,3,FALSE),"")</f>
        <v/>
      </c>
      <c r="AC2796" s="50" t="str">
        <f>IF(AB2796="","",IF(COUNTIFS($AB$7:$AB$3006,AB2796,$AQ$7:$AQ$3006,'RC'!$E$6)=0,"",COUNTIFS($M$7:$M$3006,"Concluída no prazo",$AB$7:$AB$3006,AB2796,$AQ$7:$AQ$3006,'RC'!$E$6)/COUNTIFS($AB$7:$AB$3006,AB2796,$AQ$7:$AQ$3006,'RC'!$E$6)))</f>
        <v/>
      </c>
      <c r="AD2796" s="48">
        <f>SUMIF($AQ$7:$AQ$3006,'RC'!$E$6,$J$7:$J$3006)+SUMIF($AQ$7:$AQ$3006,'RC'!$E$6,$L$7:$L$3006)</f>
        <v>21</v>
      </c>
      <c r="AF2796" s="48">
        <v>2.2109999999991501E-2</v>
      </c>
      <c r="AG2796" s="48">
        <f>IF(OR(AQ2796="",AQ2796&lt;&gt;'RC'!$E$6,AB2796&lt;&gt;'RC'!$D$21),0,1)</f>
        <v>0</v>
      </c>
      <c r="AH2796" s="48">
        <f t="shared" si="966"/>
        <v>2.2109999999991501E-2</v>
      </c>
      <c r="AI2796" s="48" t="str">
        <f t="shared" si="948"/>
        <v/>
      </c>
      <c r="AJ2796" s="48" t="str">
        <f t="shared" si="949"/>
        <v/>
      </c>
      <c r="AK2796" s="52" t="str">
        <f t="shared" si="950"/>
        <v/>
      </c>
      <c r="AL2796" s="52" t="str">
        <f t="shared" si="951"/>
        <v/>
      </c>
      <c r="AM2796" s="48" t="str">
        <f t="shared" si="952"/>
        <v/>
      </c>
      <c r="AN2796" s="48" t="str">
        <f t="shared" si="953"/>
        <v/>
      </c>
      <c r="AP2796" s="18" t="str">
        <f t="shared" si="954"/>
        <v/>
      </c>
      <c r="AQ2796" s="18" t="str">
        <f t="shared" si="955"/>
        <v/>
      </c>
      <c r="AR2796" s="18">
        <v>2.2110000000000001E-2</v>
      </c>
      <c r="AS2796" s="18">
        <f>IF(AF!$D$27="Todos",1,IF(M2796=AF!$D$27,1,0))</f>
        <v>1</v>
      </c>
      <c r="AT2796" s="53">
        <f>IF(AND(E2796=AF!$D$6,OR(LT!M2796=AF!$D$27,AF!$D$27="Todos"),OR(AP2796=AF!$E$8,AQ2796=AF!$E$8)),AR2796+AS2796,0)</f>
        <v>0</v>
      </c>
      <c r="AU2796" s="18" t="str">
        <f t="shared" si="956"/>
        <v/>
      </c>
      <c r="AV2796" s="54" t="str">
        <f t="shared" si="957"/>
        <v/>
      </c>
      <c r="AW2796" s="54" t="str">
        <f t="shared" si="958"/>
        <v/>
      </c>
      <c r="AX2796" s="18" t="str">
        <f t="shared" si="959"/>
        <v/>
      </c>
      <c r="AY2796" s="18" t="str">
        <f t="shared" si="960"/>
        <v/>
      </c>
      <c r="BA2796" s="18">
        <f>IF($E2796=AF!$D$6,IF($M2796="Concluída no prazo",2,IF($M2796="Concluída com atraso",1,0)),0)</f>
        <v>0</v>
      </c>
      <c r="BB2796" s="18">
        <f>IF($E2796=AF!$D$6,IF($M2796="Atrasada",2,IF($M2796="Concluída com atraso",1,0)),0)</f>
        <v>0</v>
      </c>
      <c r="BC2796" s="18">
        <v>2.7900000000000001E-2</v>
      </c>
      <c r="BD2796" s="18">
        <f t="shared" si="967"/>
        <v>2.7900000000000001E-2</v>
      </c>
      <c r="BE2796" s="18">
        <f t="shared" si="967"/>
        <v>2.7900000000000001E-2</v>
      </c>
      <c r="BF2796" s="18" t="str">
        <f t="shared" si="961"/>
        <v/>
      </c>
      <c r="BN2796" s="18" t="str">
        <f t="shared" si="962"/>
        <v>s</v>
      </c>
    </row>
    <row r="2797" spans="3:66" ht="50.1" customHeight="1" thickTop="1" thickBot="1" x14ac:dyDescent="0.3">
      <c r="C2797" s="46"/>
      <c r="D2797" s="46"/>
      <c r="E2797" s="46"/>
      <c r="F2797" s="122"/>
      <c r="G2797" s="122"/>
      <c r="H2797" s="78" t="str">
        <f t="shared" si="963"/>
        <v/>
      </c>
      <c r="I2797" s="78" t="str">
        <f t="shared" si="964"/>
        <v/>
      </c>
      <c r="J2797" s="16"/>
      <c r="K2797" s="46" t="str">
        <f t="shared" si="965"/>
        <v/>
      </c>
      <c r="L2797" s="16"/>
      <c r="M2797" s="16"/>
      <c r="N2797" s="46"/>
      <c r="O2797" s="47" t="str">
        <f t="shared" si="968"/>
        <v/>
      </c>
      <c r="P2797" s="47"/>
      <c r="Q2797" s="48" t="str">
        <f>IFERROR(VLOOKUP(E2797,Funcionários!$C$8:$E$207,3,FALSE),"")</f>
        <v/>
      </c>
      <c r="R2797" s="47"/>
      <c r="S2797" s="49" t="str">
        <f t="shared" si="969"/>
        <v/>
      </c>
      <c r="T2797" s="49">
        <v>2.7910000000000001E-2</v>
      </c>
      <c r="U2797" s="48" t="str">
        <f>IF(Funcionários!C2798=0,"",Funcionários!C2798)</f>
        <v/>
      </c>
      <c r="V2797" s="50">
        <f>IF(U2797="",0,IF(COUNTIFS($E$7:$E$3006,U2797,$I$7:$I$3006,'RC'!$E$6)=0,0,COUNTIFS($M$7:$M$3006,"Concluída no prazo",$E$7:$E$3006,U2797,$I$7:$I$3006,'RC'!$E$6)/COUNTIFS($E$7:$E$3006,U2797,$I$7:$I$3006,'RC'!$E$6)))</f>
        <v>0</v>
      </c>
      <c r="W2797" s="49">
        <f>SUMIFS($J$7:$J$3006,$E$7:$E$3006,U2797,$I$7:$I$3006,'RC'!$E$6)+SUMIFS($L$7:$L$3006,$E$7:$E$3006,U2797,$I$7:$I$3006,'RC'!$E$6)</f>
        <v>0</v>
      </c>
      <c r="X2797" s="48">
        <f>COUNTIFS($E$7:$E$3006,U2797,$I$7:$I$3006,'RC'!$E$6)</f>
        <v>0</v>
      </c>
      <c r="Y2797" s="48"/>
      <c r="Z2797" s="51" t="str">
        <f>IF(AQ2797='RC'!$E$6,AC2797*1000+AD2797,"")</f>
        <v/>
      </c>
      <c r="AA2797" s="51" t="str">
        <f>IF(AB2797="","",IF(AQ2797='RC'!$E$6,AC2797*1000-AD2797,""))</f>
        <v/>
      </c>
      <c r="AB2797" s="48" t="str">
        <f>IFERROR(VLOOKUP(E2797,Funcionários!$C$8:$E$207,3,FALSE),"")</f>
        <v/>
      </c>
      <c r="AC2797" s="50" t="str">
        <f>IF(AB2797="","",IF(COUNTIFS($AB$7:$AB$3006,AB2797,$AQ$7:$AQ$3006,'RC'!$E$6)=0,"",COUNTIFS($M$7:$M$3006,"Concluída no prazo",$AB$7:$AB$3006,AB2797,$AQ$7:$AQ$3006,'RC'!$E$6)/COUNTIFS($AB$7:$AB$3006,AB2797,$AQ$7:$AQ$3006,'RC'!$E$6)))</f>
        <v/>
      </c>
      <c r="AD2797" s="48">
        <f>SUMIF($AQ$7:$AQ$3006,'RC'!$E$6,$J$7:$J$3006)+SUMIF($AQ$7:$AQ$3006,'RC'!$E$6,$L$7:$L$3006)</f>
        <v>21</v>
      </c>
      <c r="AF2797" s="48">
        <v>2.2099999999991501E-2</v>
      </c>
      <c r="AG2797" s="48">
        <f>IF(OR(AQ2797="",AQ2797&lt;&gt;'RC'!$E$6,AB2797&lt;&gt;'RC'!$D$21),0,1)</f>
        <v>0</v>
      </c>
      <c r="AH2797" s="48">
        <f t="shared" si="966"/>
        <v>2.2099999999991501E-2</v>
      </c>
      <c r="AI2797" s="48" t="str">
        <f t="shared" si="948"/>
        <v/>
      </c>
      <c r="AJ2797" s="48" t="str">
        <f t="shared" si="949"/>
        <v/>
      </c>
      <c r="AK2797" s="52" t="str">
        <f t="shared" si="950"/>
        <v/>
      </c>
      <c r="AL2797" s="52" t="str">
        <f t="shared" si="951"/>
        <v/>
      </c>
      <c r="AM2797" s="48" t="str">
        <f t="shared" si="952"/>
        <v/>
      </c>
      <c r="AN2797" s="48" t="str">
        <f t="shared" si="953"/>
        <v/>
      </c>
      <c r="AP2797" s="18" t="str">
        <f t="shared" si="954"/>
        <v/>
      </c>
      <c r="AQ2797" s="18" t="str">
        <f t="shared" si="955"/>
        <v/>
      </c>
      <c r="AR2797" s="18">
        <v>2.2100000000000002E-2</v>
      </c>
      <c r="AS2797" s="18">
        <f>IF(AF!$D$27="Todos",1,IF(M2797=AF!$D$27,1,0))</f>
        <v>1</v>
      </c>
      <c r="AT2797" s="53">
        <f>IF(AND(E2797=AF!$D$6,OR(LT!M2797=AF!$D$27,AF!$D$27="Todos"),OR(AP2797=AF!$E$8,AQ2797=AF!$E$8)),AR2797+AS2797,0)</f>
        <v>0</v>
      </c>
      <c r="AU2797" s="18" t="str">
        <f t="shared" si="956"/>
        <v/>
      </c>
      <c r="AV2797" s="54" t="str">
        <f t="shared" si="957"/>
        <v/>
      </c>
      <c r="AW2797" s="54" t="str">
        <f t="shared" si="958"/>
        <v/>
      </c>
      <c r="AX2797" s="18" t="str">
        <f t="shared" si="959"/>
        <v/>
      </c>
      <c r="AY2797" s="18" t="str">
        <f t="shared" si="960"/>
        <v/>
      </c>
      <c r="BA2797" s="18">
        <f>IF($E2797=AF!$D$6,IF($M2797="Concluída no prazo",2,IF($M2797="Concluída com atraso",1,0)),0)</f>
        <v>0</v>
      </c>
      <c r="BB2797" s="18">
        <f>IF($E2797=AF!$D$6,IF($M2797="Atrasada",2,IF($M2797="Concluída com atraso",1,0)),0)</f>
        <v>0</v>
      </c>
      <c r="BC2797" s="18">
        <v>2.7910000000000001E-2</v>
      </c>
      <c r="BD2797" s="18">
        <f t="shared" si="967"/>
        <v>2.7910000000000001E-2</v>
      </c>
      <c r="BE2797" s="18">
        <f t="shared" si="967"/>
        <v>2.7910000000000001E-2</v>
      </c>
      <c r="BF2797" s="18" t="str">
        <f t="shared" si="961"/>
        <v/>
      </c>
      <c r="BN2797" s="18" t="str">
        <f t="shared" si="962"/>
        <v>s</v>
      </c>
    </row>
    <row r="2798" spans="3:66" ht="50.1" customHeight="1" thickTop="1" thickBot="1" x14ac:dyDescent="0.3">
      <c r="C2798" s="46"/>
      <c r="D2798" s="46"/>
      <c r="E2798" s="46"/>
      <c r="F2798" s="122"/>
      <c r="G2798" s="122"/>
      <c r="H2798" s="78" t="str">
        <f t="shared" si="963"/>
        <v/>
      </c>
      <c r="I2798" s="78" t="str">
        <f t="shared" si="964"/>
        <v/>
      </c>
      <c r="J2798" s="16"/>
      <c r="K2798" s="46" t="str">
        <f t="shared" si="965"/>
        <v/>
      </c>
      <c r="L2798" s="16"/>
      <c r="M2798" s="16"/>
      <c r="N2798" s="46"/>
      <c r="O2798" s="47" t="str">
        <f t="shared" si="968"/>
        <v/>
      </c>
      <c r="P2798" s="47"/>
      <c r="Q2798" s="48" t="str">
        <f>IFERROR(VLOOKUP(E2798,Funcionários!$C$8:$E$207,3,FALSE),"")</f>
        <v/>
      </c>
      <c r="R2798" s="47"/>
      <c r="S2798" s="49" t="str">
        <f t="shared" si="969"/>
        <v/>
      </c>
      <c r="T2798" s="49">
        <v>2.792E-2</v>
      </c>
      <c r="U2798" s="48" t="str">
        <f>IF(Funcionários!C2799=0,"",Funcionários!C2799)</f>
        <v/>
      </c>
      <c r="V2798" s="50">
        <f>IF(U2798="",0,IF(COUNTIFS($E$7:$E$3006,U2798,$I$7:$I$3006,'RC'!$E$6)=0,0,COUNTIFS($M$7:$M$3006,"Concluída no prazo",$E$7:$E$3006,U2798,$I$7:$I$3006,'RC'!$E$6)/COUNTIFS($E$7:$E$3006,U2798,$I$7:$I$3006,'RC'!$E$6)))</f>
        <v>0</v>
      </c>
      <c r="W2798" s="49">
        <f>SUMIFS($J$7:$J$3006,$E$7:$E$3006,U2798,$I$7:$I$3006,'RC'!$E$6)+SUMIFS($L$7:$L$3006,$E$7:$E$3006,U2798,$I$7:$I$3006,'RC'!$E$6)</f>
        <v>0</v>
      </c>
      <c r="X2798" s="48">
        <f>COUNTIFS($E$7:$E$3006,U2798,$I$7:$I$3006,'RC'!$E$6)</f>
        <v>0</v>
      </c>
      <c r="Y2798" s="48"/>
      <c r="Z2798" s="51" t="str">
        <f>IF(AQ2798='RC'!$E$6,AC2798*1000+AD2798,"")</f>
        <v/>
      </c>
      <c r="AA2798" s="51" t="str">
        <f>IF(AB2798="","",IF(AQ2798='RC'!$E$6,AC2798*1000-AD2798,""))</f>
        <v/>
      </c>
      <c r="AB2798" s="48" t="str">
        <f>IFERROR(VLOOKUP(E2798,Funcionários!$C$8:$E$207,3,FALSE),"")</f>
        <v/>
      </c>
      <c r="AC2798" s="50" t="str">
        <f>IF(AB2798="","",IF(COUNTIFS($AB$7:$AB$3006,AB2798,$AQ$7:$AQ$3006,'RC'!$E$6)=0,"",COUNTIFS($M$7:$M$3006,"Concluída no prazo",$AB$7:$AB$3006,AB2798,$AQ$7:$AQ$3006,'RC'!$E$6)/COUNTIFS($AB$7:$AB$3006,AB2798,$AQ$7:$AQ$3006,'RC'!$E$6)))</f>
        <v/>
      </c>
      <c r="AD2798" s="48">
        <f>SUMIF($AQ$7:$AQ$3006,'RC'!$E$6,$J$7:$J$3006)+SUMIF($AQ$7:$AQ$3006,'RC'!$E$6,$L$7:$L$3006)</f>
        <v>21</v>
      </c>
      <c r="AF2798" s="48">
        <v>2.2089999999991498E-2</v>
      </c>
      <c r="AG2798" s="48">
        <f>IF(OR(AQ2798="",AQ2798&lt;&gt;'RC'!$E$6,AB2798&lt;&gt;'RC'!$D$21),0,1)</f>
        <v>0</v>
      </c>
      <c r="AH2798" s="48">
        <f t="shared" si="966"/>
        <v>2.2089999999991498E-2</v>
      </c>
      <c r="AI2798" s="48" t="str">
        <f t="shared" si="948"/>
        <v/>
      </c>
      <c r="AJ2798" s="48" t="str">
        <f t="shared" si="949"/>
        <v/>
      </c>
      <c r="AK2798" s="52" t="str">
        <f t="shared" si="950"/>
        <v/>
      </c>
      <c r="AL2798" s="52" t="str">
        <f t="shared" si="951"/>
        <v/>
      </c>
      <c r="AM2798" s="48" t="str">
        <f t="shared" si="952"/>
        <v/>
      </c>
      <c r="AN2798" s="48" t="str">
        <f t="shared" si="953"/>
        <v/>
      </c>
      <c r="AP2798" s="18" t="str">
        <f t="shared" si="954"/>
        <v/>
      </c>
      <c r="AQ2798" s="18" t="str">
        <f t="shared" si="955"/>
        <v/>
      </c>
      <c r="AR2798" s="18">
        <v>2.2089999999999999E-2</v>
      </c>
      <c r="AS2798" s="18">
        <f>IF(AF!$D$27="Todos",1,IF(M2798=AF!$D$27,1,0))</f>
        <v>1</v>
      </c>
      <c r="AT2798" s="53">
        <f>IF(AND(E2798=AF!$D$6,OR(LT!M2798=AF!$D$27,AF!$D$27="Todos"),OR(AP2798=AF!$E$8,AQ2798=AF!$E$8)),AR2798+AS2798,0)</f>
        <v>0</v>
      </c>
      <c r="AU2798" s="18" t="str">
        <f t="shared" si="956"/>
        <v/>
      </c>
      <c r="AV2798" s="54" t="str">
        <f t="shared" si="957"/>
        <v/>
      </c>
      <c r="AW2798" s="54" t="str">
        <f t="shared" si="958"/>
        <v/>
      </c>
      <c r="AX2798" s="18" t="str">
        <f t="shared" si="959"/>
        <v/>
      </c>
      <c r="AY2798" s="18" t="str">
        <f t="shared" si="960"/>
        <v/>
      </c>
      <c r="BA2798" s="18">
        <f>IF($E2798=AF!$D$6,IF($M2798="Concluída no prazo",2,IF($M2798="Concluída com atraso",1,0)),0)</f>
        <v>0</v>
      </c>
      <c r="BB2798" s="18">
        <f>IF($E2798=AF!$D$6,IF($M2798="Atrasada",2,IF($M2798="Concluída com atraso",1,0)),0)</f>
        <v>0</v>
      </c>
      <c r="BC2798" s="18">
        <v>2.792E-2</v>
      </c>
      <c r="BD2798" s="18">
        <f t="shared" si="967"/>
        <v>2.792E-2</v>
      </c>
      <c r="BE2798" s="18">
        <f t="shared" si="967"/>
        <v>2.792E-2</v>
      </c>
      <c r="BF2798" s="18" t="str">
        <f t="shared" si="961"/>
        <v/>
      </c>
      <c r="BN2798" s="18" t="str">
        <f t="shared" si="962"/>
        <v>s</v>
      </c>
    </row>
    <row r="2799" spans="3:66" ht="50.1" customHeight="1" thickTop="1" thickBot="1" x14ac:dyDescent="0.3">
      <c r="C2799" s="46"/>
      <c r="D2799" s="46"/>
      <c r="E2799" s="46"/>
      <c r="F2799" s="122"/>
      <c r="G2799" s="122"/>
      <c r="H2799" s="78" t="str">
        <f t="shared" si="963"/>
        <v/>
      </c>
      <c r="I2799" s="78" t="str">
        <f t="shared" si="964"/>
        <v/>
      </c>
      <c r="J2799" s="16"/>
      <c r="K2799" s="46" t="str">
        <f t="shared" si="965"/>
        <v/>
      </c>
      <c r="L2799" s="16"/>
      <c r="M2799" s="16"/>
      <c r="N2799" s="46"/>
      <c r="O2799" s="47" t="str">
        <f t="shared" si="968"/>
        <v/>
      </c>
      <c r="P2799" s="47"/>
      <c r="Q2799" s="48" t="str">
        <f>IFERROR(VLOOKUP(E2799,Funcionários!$C$8:$E$207,3,FALSE),"")</f>
        <v/>
      </c>
      <c r="R2799" s="47"/>
      <c r="S2799" s="49" t="str">
        <f t="shared" si="969"/>
        <v/>
      </c>
      <c r="T2799" s="49">
        <v>2.793E-2</v>
      </c>
      <c r="U2799" s="48" t="str">
        <f>IF(Funcionários!C2800=0,"",Funcionários!C2800)</f>
        <v/>
      </c>
      <c r="V2799" s="50">
        <f>IF(U2799="",0,IF(COUNTIFS($E$7:$E$3006,U2799,$I$7:$I$3006,'RC'!$E$6)=0,0,COUNTIFS($M$7:$M$3006,"Concluída no prazo",$E$7:$E$3006,U2799,$I$7:$I$3006,'RC'!$E$6)/COUNTIFS($E$7:$E$3006,U2799,$I$7:$I$3006,'RC'!$E$6)))</f>
        <v>0</v>
      </c>
      <c r="W2799" s="49">
        <f>SUMIFS($J$7:$J$3006,$E$7:$E$3006,U2799,$I$7:$I$3006,'RC'!$E$6)+SUMIFS($L$7:$L$3006,$E$7:$E$3006,U2799,$I$7:$I$3006,'RC'!$E$6)</f>
        <v>0</v>
      </c>
      <c r="X2799" s="48">
        <f>COUNTIFS($E$7:$E$3006,U2799,$I$7:$I$3006,'RC'!$E$6)</f>
        <v>0</v>
      </c>
      <c r="Y2799" s="48"/>
      <c r="Z2799" s="51" t="str">
        <f>IF(AQ2799='RC'!$E$6,AC2799*1000+AD2799,"")</f>
        <v/>
      </c>
      <c r="AA2799" s="51" t="str">
        <f>IF(AB2799="","",IF(AQ2799='RC'!$E$6,AC2799*1000-AD2799,""))</f>
        <v/>
      </c>
      <c r="AB2799" s="48" t="str">
        <f>IFERROR(VLOOKUP(E2799,Funcionários!$C$8:$E$207,3,FALSE),"")</f>
        <v/>
      </c>
      <c r="AC2799" s="50" t="str">
        <f>IF(AB2799="","",IF(COUNTIFS($AB$7:$AB$3006,AB2799,$AQ$7:$AQ$3006,'RC'!$E$6)=0,"",COUNTIFS($M$7:$M$3006,"Concluída no prazo",$AB$7:$AB$3006,AB2799,$AQ$7:$AQ$3006,'RC'!$E$6)/COUNTIFS($AB$7:$AB$3006,AB2799,$AQ$7:$AQ$3006,'RC'!$E$6)))</f>
        <v/>
      </c>
      <c r="AD2799" s="48">
        <f>SUMIF($AQ$7:$AQ$3006,'RC'!$E$6,$J$7:$J$3006)+SUMIF($AQ$7:$AQ$3006,'RC'!$E$6,$L$7:$L$3006)</f>
        <v>21</v>
      </c>
      <c r="AF2799" s="48">
        <v>2.2079999999991499E-2</v>
      </c>
      <c r="AG2799" s="48">
        <f>IF(OR(AQ2799="",AQ2799&lt;&gt;'RC'!$E$6,AB2799&lt;&gt;'RC'!$D$21),0,1)</f>
        <v>0</v>
      </c>
      <c r="AH2799" s="48">
        <f t="shared" si="966"/>
        <v>2.2079999999991499E-2</v>
      </c>
      <c r="AI2799" s="48" t="str">
        <f t="shared" si="948"/>
        <v/>
      </c>
      <c r="AJ2799" s="48" t="str">
        <f t="shared" si="949"/>
        <v/>
      </c>
      <c r="AK2799" s="52" t="str">
        <f t="shared" si="950"/>
        <v/>
      </c>
      <c r="AL2799" s="52" t="str">
        <f t="shared" si="951"/>
        <v/>
      </c>
      <c r="AM2799" s="48" t="str">
        <f t="shared" si="952"/>
        <v/>
      </c>
      <c r="AN2799" s="48" t="str">
        <f t="shared" si="953"/>
        <v/>
      </c>
      <c r="AP2799" s="18" t="str">
        <f t="shared" si="954"/>
        <v/>
      </c>
      <c r="AQ2799" s="18" t="str">
        <f t="shared" si="955"/>
        <v/>
      </c>
      <c r="AR2799" s="18">
        <v>2.2079999999999999E-2</v>
      </c>
      <c r="AS2799" s="18">
        <f>IF(AF!$D$27="Todos",1,IF(M2799=AF!$D$27,1,0))</f>
        <v>1</v>
      </c>
      <c r="AT2799" s="53">
        <f>IF(AND(E2799=AF!$D$6,OR(LT!M2799=AF!$D$27,AF!$D$27="Todos"),OR(AP2799=AF!$E$8,AQ2799=AF!$E$8)),AR2799+AS2799,0)</f>
        <v>0</v>
      </c>
      <c r="AU2799" s="18" t="str">
        <f t="shared" si="956"/>
        <v/>
      </c>
      <c r="AV2799" s="54" t="str">
        <f t="shared" si="957"/>
        <v/>
      </c>
      <c r="AW2799" s="54" t="str">
        <f t="shared" si="958"/>
        <v/>
      </c>
      <c r="AX2799" s="18" t="str">
        <f t="shared" si="959"/>
        <v/>
      </c>
      <c r="AY2799" s="18" t="str">
        <f t="shared" si="960"/>
        <v/>
      </c>
      <c r="BA2799" s="18">
        <f>IF($E2799=AF!$D$6,IF($M2799="Concluída no prazo",2,IF($M2799="Concluída com atraso",1,0)),0)</f>
        <v>0</v>
      </c>
      <c r="BB2799" s="18">
        <f>IF($E2799=AF!$D$6,IF($M2799="Atrasada",2,IF($M2799="Concluída com atraso",1,0)),0)</f>
        <v>0</v>
      </c>
      <c r="BC2799" s="18">
        <v>2.793E-2</v>
      </c>
      <c r="BD2799" s="18">
        <f t="shared" si="967"/>
        <v>2.793E-2</v>
      </c>
      <c r="BE2799" s="18">
        <f t="shared" si="967"/>
        <v>2.793E-2</v>
      </c>
      <c r="BF2799" s="18" t="str">
        <f t="shared" si="961"/>
        <v/>
      </c>
      <c r="BN2799" s="18" t="str">
        <f t="shared" si="962"/>
        <v>s</v>
      </c>
    </row>
    <row r="2800" spans="3:66" ht="50.1" customHeight="1" thickTop="1" thickBot="1" x14ac:dyDescent="0.3">
      <c r="C2800" s="46"/>
      <c r="D2800" s="46"/>
      <c r="E2800" s="46"/>
      <c r="F2800" s="122"/>
      <c r="G2800" s="122"/>
      <c r="H2800" s="78" t="str">
        <f t="shared" si="963"/>
        <v/>
      </c>
      <c r="I2800" s="78" t="str">
        <f t="shared" si="964"/>
        <v/>
      </c>
      <c r="J2800" s="16"/>
      <c r="K2800" s="46" t="str">
        <f t="shared" si="965"/>
        <v/>
      </c>
      <c r="L2800" s="16"/>
      <c r="M2800" s="16"/>
      <c r="N2800" s="46"/>
      <c r="O2800" s="47" t="str">
        <f t="shared" si="968"/>
        <v/>
      </c>
      <c r="P2800" s="47"/>
      <c r="Q2800" s="48" t="str">
        <f>IFERROR(VLOOKUP(E2800,Funcionários!$C$8:$E$207,3,FALSE),"")</f>
        <v/>
      </c>
      <c r="R2800" s="47"/>
      <c r="S2800" s="49" t="str">
        <f t="shared" si="969"/>
        <v/>
      </c>
      <c r="T2800" s="49">
        <v>2.794E-2</v>
      </c>
      <c r="U2800" s="48" t="str">
        <f>IF(Funcionários!C2801=0,"",Funcionários!C2801)</f>
        <v/>
      </c>
      <c r="V2800" s="50">
        <f>IF(U2800="",0,IF(COUNTIFS($E$7:$E$3006,U2800,$I$7:$I$3006,'RC'!$E$6)=0,0,COUNTIFS($M$7:$M$3006,"Concluída no prazo",$E$7:$E$3006,U2800,$I$7:$I$3006,'RC'!$E$6)/COUNTIFS($E$7:$E$3006,U2800,$I$7:$I$3006,'RC'!$E$6)))</f>
        <v>0</v>
      </c>
      <c r="W2800" s="49">
        <f>SUMIFS($J$7:$J$3006,$E$7:$E$3006,U2800,$I$7:$I$3006,'RC'!$E$6)+SUMIFS($L$7:$L$3006,$E$7:$E$3006,U2800,$I$7:$I$3006,'RC'!$E$6)</f>
        <v>0</v>
      </c>
      <c r="X2800" s="48">
        <f>COUNTIFS($E$7:$E$3006,U2800,$I$7:$I$3006,'RC'!$E$6)</f>
        <v>0</v>
      </c>
      <c r="Y2800" s="48"/>
      <c r="Z2800" s="51" t="str">
        <f>IF(AQ2800='RC'!$E$6,AC2800*1000+AD2800,"")</f>
        <v/>
      </c>
      <c r="AA2800" s="51" t="str">
        <f>IF(AB2800="","",IF(AQ2800='RC'!$E$6,AC2800*1000-AD2800,""))</f>
        <v/>
      </c>
      <c r="AB2800" s="48" t="str">
        <f>IFERROR(VLOOKUP(E2800,Funcionários!$C$8:$E$207,3,FALSE),"")</f>
        <v/>
      </c>
      <c r="AC2800" s="50" t="str">
        <f>IF(AB2800="","",IF(COUNTIFS($AB$7:$AB$3006,AB2800,$AQ$7:$AQ$3006,'RC'!$E$6)=0,"",COUNTIFS($M$7:$M$3006,"Concluída no prazo",$AB$7:$AB$3006,AB2800,$AQ$7:$AQ$3006,'RC'!$E$6)/COUNTIFS($AB$7:$AB$3006,AB2800,$AQ$7:$AQ$3006,'RC'!$E$6)))</f>
        <v/>
      </c>
      <c r="AD2800" s="48">
        <f>SUMIF($AQ$7:$AQ$3006,'RC'!$E$6,$J$7:$J$3006)+SUMIF($AQ$7:$AQ$3006,'RC'!$E$6,$L$7:$L$3006)</f>
        <v>21</v>
      </c>
      <c r="AF2800" s="48">
        <v>2.2069999999991399E-2</v>
      </c>
      <c r="AG2800" s="48">
        <f>IF(OR(AQ2800="",AQ2800&lt;&gt;'RC'!$E$6,AB2800&lt;&gt;'RC'!$D$21),0,1)</f>
        <v>0</v>
      </c>
      <c r="AH2800" s="48">
        <f t="shared" si="966"/>
        <v>2.2069999999991399E-2</v>
      </c>
      <c r="AI2800" s="48" t="str">
        <f t="shared" si="948"/>
        <v/>
      </c>
      <c r="AJ2800" s="48" t="str">
        <f t="shared" si="949"/>
        <v/>
      </c>
      <c r="AK2800" s="52" t="str">
        <f t="shared" si="950"/>
        <v/>
      </c>
      <c r="AL2800" s="52" t="str">
        <f t="shared" si="951"/>
        <v/>
      </c>
      <c r="AM2800" s="48" t="str">
        <f t="shared" si="952"/>
        <v/>
      </c>
      <c r="AN2800" s="48" t="str">
        <f t="shared" si="953"/>
        <v/>
      </c>
      <c r="AP2800" s="18" t="str">
        <f t="shared" si="954"/>
        <v/>
      </c>
      <c r="AQ2800" s="18" t="str">
        <f t="shared" si="955"/>
        <v/>
      </c>
      <c r="AR2800" s="18">
        <v>2.2069999999999999E-2</v>
      </c>
      <c r="AS2800" s="18">
        <f>IF(AF!$D$27="Todos",1,IF(M2800=AF!$D$27,1,0))</f>
        <v>1</v>
      </c>
      <c r="AT2800" s="53">
        <f>IF(AND(E2800=AF!$D$6,OR(LT!M2800=AF!$D$27,AF!$D$27="Todos"),OR(AP2800=AF!$E$8,AQ2800=AF!$E$8)),AR2800+AS2800,0)</f>
        <v>0</v>
      </c>
      <c r="AU2800" s="18" t="str">
        <f t="shared" si="956"/>
        <v/>
      </c>
      <c r="AV2800" s="54" t="str">
        <f t="shared" si="957"/>
        <v/>
      </c>
      <c r="AW2800" s="54" t="str">
        <f t="shared" si="958"/>
        <v/>
      </c>
      <c r="AX2800" s="18" t="str">
        <f t="shared" si="959"/>
        <v/>
      </c>
      <c r="AY2800" s="18" t="str">
        <f t="shared" si="960"/>
        <v/>
      </c>
      <c r="BA2800" s="18">
        <f>IF($E2800=AF!$D$6,IF($M2800="Concluída no prazo",2,IF($M2800="Concluída com atraso",1,0)),0)</f>
        <v>0</v>
      </c>
      <c r="BB2800" s="18">
        <f>IF($E2800=AF!$D$6,IF($M2800="Atrasada",2,IF($M2800="Concluída com atraso",1,0)),0)</f>
        <v>0</v>
      </c>
      <c r="BC2800" s="18">
        <v>2.794E-2</v>
      </c>
      <c r="BD2800" s="18">
        <f t="shared" si="967"/>
        <v>2.794E-2</v>
      </c>
      <c r="BE2800" s="18">
        <f t="shared" si="967"/>
        <v>2.794E-2</v>
      </c>
      <c r="BF2800" s="18" t="str">
        <f t="shared" si="961"/>
        <v/>
      </c>
      <c r="BN2800" s="18" t="str">
        <f t="shared" si="962"/>
        <v>s</v>
      </c>
    </row>
    <row r="2801" spans="3:66" ht="50.1" customHeight="1" thickTop="1" thickBot="1" x14ac:dyDescent="0.3">
      <c r="C2801" s="46"/>
      <c r="D2801" s="46"/>
      <c r="E2801" s="46"/>
      <c r="F2801" s="122"/>
      <c r="G2801" s="122"/>
      <c r="H2801" s="78" t="str">
        <f t="shared" si="963"/>
        <v/>
      </c>
      <c r="I2801" s="78" t="str">
        <f t="shared" si="964"/>
        <v/>
      </c>
      <c r="J2801" s="16"/>
      <c r="K2801" s="46" t="str">
        <f t="shared" si="965"/>
        <v/>
      </c>
      <c r="L2801" s="16"/>
      <c r="M2801" s="16"/>
      <c r="N2801" s="46"/>
      <c r="O2801" s="47" t="str">
        <f t="shared" si="968"/>
        <v/>
      </c>
      <c r="P2801" s="47"/>
      <c r="Q2801" s="48" t="str">
        <f>IFERROR(VLOOKUP(E2801,Funcionários!$C$8:$E$207,3,FALSE),"")</f>
        <v/>
      </c>
      <c r="R2801" s="47"/>
      <c r="S2801" s="49" t="str">
        <f t="shared" si="969"/>
        <v/>
      </c>
      <c r="T2801" s="49">
        <v>2.7949999999999999E-2</v>
      </c>
      <c r="U2801" s="48" t="str">
        <f>IF(Funcionários!C2802=0,"",Funcionários!C2802)</f>
        <v/>
      </c>
      <c r="V2801" s="50">
        <f>IF(U2801="",0,IF(COUNTIFS($E$7:$E$3006,U2801,$I$7:$I$3006,'RC'!$E$6)=0,0,COUNTIFS($M$7:$M$3006,"Concluída no prazo",$E$7:$E$3006,U2801,$I$7:$I$3006,'RC'!$E$6)/COUNTIFS($E$7:$E$3006,U2801,$I$7:$I$3006,'RC'!$E$6)))</f>
        <v>0</v>
      </c>
      <c r="W2801" s="49">
        <f>SUMIFS($J$7:$J$3006,$E$7:$E$3006,U2801,$I$7:$I$3006,'RC'!$E$6)+SUMIFS($L$7:$L$3006,$E$7:$E$3006,U2801,$I$7:$I$3006,'RC'!$E$6)</f>
        <v>0</v>
      </c>
      <c r="X2801" s="48">
        <f>COUNTIFS($E$7:$E$3006,U2801,$I$7:$I$3006,'RC'!$E$6)</f>
        <v>0</v>
      </c>
      <c r="Y2801" s="48"/>
      <c r="Z2801" s="51" t="str">
        <f>IF(AQ2801='RC'!$E$6,AC2801*1000+AD2801,"")</f>
        <v/>
      </c>
      <c r="AA2801" s="51" t="str">
        <f>IF(AB2801="","",IF(AQ2801='RC'!$E$6,AC2801*1000-AD2801,""))</f>
        <v/>
      </c>
      <c r="AB2801" s="48" t="str">
        <f>IFERROR(VLOOKUP(E2801,Funcionários!$C$8:$E$207,3,FALSE),"")</f>
        <v/>
      </c>
      <c r="AC2801" s="50" t="str">
        <f>IF(AB2801="","",IF(COUNTIFS($AB$7:$AB$3006,AB2801,$AQ$7:$AQ$3006,'RC'!$E$6)=0,"",COUNTIFS($M$7:$M$3006,"Concluída no prazo",$AB$7:$AB$3006,AB2801,$AQ$7:$AQ$3006,'RC'!$E$6)/COUNTIFS($AB$7:$AB$3006,AB2801,$AQ$7:$AQ$3006,'RC'!$E$6)))</f>
        <v/>
      </c>
      <c r="AD2801" s="48">
        <f>SUMIF($AQ$7:$AQ$3006,'RC'!$E$6,$J$7:$J$3006)+SUMIF($AQ$7:$AQ$3006,'RC'!$E$6,$L$7:$L$3006)</f>
        <v>21</v>
      </c>
      <c r="AF2801" s="48">
        <v>2.2059999999991399E-2</v>
      </c>
      <c r="AG2801" s="48">
        <f>IF(OR(AQ2801="",AQ2801&lt;&gt;'RC'!$E$6,AB2801&lt;&gt;'RC'!$D$21),0,1)</f>
        <v>0</v>
      </c>
      <c r="AH2801" s="48">
        <f t="shared" si="966"/>
        <v>2.2059999999991399E-2</v>
      </c>
      <c r="AI2801" s="48" t="str">
        <f t="shared" si="948"/>
        <v/>
      </c>
      <c r="AJ2801" s="48" t="str">
        <f t="shared" si="949"/>
        <v/>
      </c>
      <c r="AK2801" s="52" t="str">
        <f t="shared" si="950"/>
        <v/>
      </c>
      <c r="AL2801" s="52" t="str">
        <f t="shared" si="951"/>
        <v/>
      </c>
      <c r="AM2801" s="48" t="str">
        <f t="shared" si="952"/>
        <v/>
      </c>
      <c r="AN2801" s="48" t="str">
        <f t="shared" si="953"/>
        <v/>
      </c>
      <c r="AP2801" s="18" t="str">
        <f t="shared" si="954"/>
        <v/>
      </c>
      <c r="AQ2801" s="18" t="str">
        <f t="shared" si="955"/>
        <v/>
      </c>
      <c r="AR2801" s="18">
        <v>2.206E-2</v>
      </c>
      <c r="AS2801" s="18">
        <f>IF(AF!$D$27="Todos",1,IF(M2801=AF!$D$27,1,0))</f>
        <v>1</v>
      </c>
      <c r="AT2801" s="53">
        <f>IF(AND(E2801=AF!$D$6,OR(LT!M2801=AF!$D$27,AF!$D$27="Todos"),OR(AP2801=AF!$E$8,AQ2801=AF!$E$8)),AR2801+AS2801,0)</f>
        <v>0</v>
      </c>
      <c r="AU2801" s="18" t="str">
        <f t="shared" si="956"/>
        <v/>
      </c>
      <c r="AV2801" s="54" t="str">
        <f t="shared" si="957"/>
        <v/>
      </c>
      <c r="AW2801" s="54" t="str">
        <f t="shared" si="958"/>
        <v/>
      </c>
      <c r="AX2801" s="18" t="str">
        <f t="shared" si="959"/>
        <v/>
      </c>
      <c r="AY2801" s="18" t="str">
        <f t="shared" si="960"/>
        <v/>
      </c>
      <c r="BA2801" s="18">
        <f>IF($E2801=AF!$D$6,IF($M2801="Concluída no prazo",2,IF($M2801="Concluída com atraso",1,0)),0)</f>
        <v>0</v>
      </c>
      <c r="BB2801" s="18">
        <f>IF($E2801=AF!$D$6,IF($M2801="Atrasada",2,IF($M2801="Concluída com atraso",1,0)),0)</f>
        <v>0</v>
      </c>
      <c r="BC2801" s="18">
        <v>2.7949999999999999E-2</v>
      </c>
      <c r="BD2801" s="18">
        <f t="shared" si="967"/>
        <v>2.7949999999999999E-2</v>
      </c>
      <c r="BE2801" s="18">
        <f t="shared" si="967"/>
        <v>2.7949999999999999E-2</v>
      </c>
      <c r="BF2801" s="18" t="str">
        <f t="shared" si="961"/>
        <v/>
      </c>
      <c r="BN2801" s="18" t="str">
        <f t="shared" si="962"/>
        <v>s</v>
      </c>
    </row>
    <row r="2802" spans="3:66" ht="50.1" customHeight="1" thickTop="1" thickBot="1" x14ac:dyDescent="0.3">
      <c r="C2802" s="46"/>
      <c r="D2802" s="46"/>
      <c r="E2802" s="46"/>
      <c r="F2802" s="122"/>
      <c r="G2802" s="122"/>
      <c r="H2802" s="78" t="str">
        <f t="shared" si="963"/>
        <v/>
      </c>
      <c r="I2802" s="78" t="str">
        <f t="shared" si="964"/>
        <v/>
      </c>
      <c r="J2802" s="16"/>
      <c r="K2802" s="46" t="str">
        <f t="shared" si="965"/>
        <v/>
      </c>
      <c r="L2802" s="16"/>
      <c r="M2802" s="16"/>
      <c r="N2802" s="46"/>
      <c r="O2802" s="47" t="str">
        <f t="shared" si="968"/>
        <v/>
      </c>
      <c r="P2802" s="47"/>
      <c r="Q2802" s="48" t="str">
        <f>IFERROR(VLOOKUP(E2802,Funcionários!$C$8:$E$207,3,FALSE),"")</f>
        <v/>
      </c>
      <c r="R2802" s="47"/>
      <c r="S2802" s="49" t="str">
        <f t="shared" si="969"/>
        <v/>
      </c>
      <c r="T2802" s="49">
        <v>2.7959999999999999E-2</v>
      </c>
      <c r="U2802" s="48" t="str">
        <f>IF(Funcionários!C2803=0,"",Funcionários!C2803)</f>
        <v/>
      </c>
      <c r="V2802" s="50">
        <f>IF(U2802="",0,IF(COUNTIFS($E$7:$E$3006,U2802,$I$7:$I$3006,'RC'!$E$6)=0,0,COUNTIFS($M$7:$M$3006,"Concluída no prazo",$E$7:$E$3006,U2802,$I$7:$I$3006,'RC'!$E$6)/COUNTIFS($E$7:$E$3006,U2802,$I$7:$I$3006,'RC'!$E$6)))</f>
        <v>0</v>
      </c>
      <c r="W2802" s="49">
        <f>SUMIFS($J$7:$J$3006,$E$7:$E$3006,U2802,$I$7:$I$3006,'RC'!$E$6)+SUMIFS($L$7:$L$3006,$E$7:$E$3006,U2802,$I$7:$I$3006,'RC'!$E$6)</f>
        <v>0</v>
      </c>
      <c r="X2802" s="48">
        <f>COUNTIFS($E$7:$E$3006,U2802,$I$7:$I$3006,'RC'!$E$6)</f>
        <v>0</v>
      </c>
      <c r="Y2802" s="48"/>
      <c r="Z2802" s="51" t="str">
        <f>IF(AQ2802='RC'!$E$6,AC2802*1000+AD2802,"")</f>
        <v/>
      </c>
      <c r="AA2802" s="51" t="str">
        <f>IF(AB2802="","",IF(AQ2802='RC'!$E$6,AC2802*1000-AD2802,""))</f>
        <v/>
      </c>
      <c r="AB2802" s="48" t="str">
        <f>IFERROR(VLOOKUP(E2802,Funcionários!$C$8:$E$207,3,FALSE),"")</f>
        <v/>
      </c>
      <c r="AC2802" s="50" t="str">
        <f>IF(AB2802="","",IF(COUNTIFS($AB$7:$AB$3006,AB2802,$AQ$7:$AQ$3006,'RC'!$E$6)=0,"",COUNTIFS($M$7:$M$3006,"Concluída no prazo",$AB$7:$AB$3006,AB2802,$AQ$7:$AQ$3006,'RC'!$E$6)/COUNTIFS($AB$7:$AB$3006,AB2802,$AQ$7:$AQ$3006,'RC'!$E$6)))</f>
        <v/>
      </c>
      <c r="AD2802" s="48">
        <f>SUMIF($AQ$7:$AQ$3006,'RC'!$E$6,$J$7:$J$3006)+SUMIF($AQ$7:$AQ$3006,'RC'!$E$6,$L$7:$L$3006)</f>
        <v>21</v>
      </c>
      <c r="AF2802" s="48">
        <v>2.2049999999991399E-2</v>
      </c>
      <c r="AG2802" s="48">
        <f>IF(OR(AQ2802="",AQ2802&lt;&gt;'RC'!$E$6,AB2802&lt;&gt;'RC'!$D$21),0,1)</f>
        <v>0</v>
      </c>
      <c r="AH2802" s="48">
        <f t="shared" si="966"/>
        <v>2.2049999999991399E-2</v>
      </c>
      <c r="AI2802" s="48" t="str">
        <f t="shared" si="948"/>
        <v/>
      </c>
      <c r="AJ2802" s="48" t="str">
        <f t="shared" si="949"/>
        <v/>
      </c>
      <c r="AK2802" s="52" t="str">
        <f t="shared" si="950"/>
        <v/>
      </c>
      <c r="AL2802" s="52" t="str">
        <f t="shared" si="951"/>
        <v/>
      </c>
      <c r="AM2802" s="48" t="str">
        <f t="shared" si="952"/>
        <v/>
      </c>
      <c r="AN2802" s="48" t="str">
        <f t="shared" si="953"/>
        <v/>
      </c>
      <c r="AP2802" s="18" t="str">
        <f t="shared" si="954"/>
        <v/>
      </c>
      <c r="AQ2802" s="18" t="str">
        <f t="shared" si="955"/>
        <v/>
      </c>
      <c r="AR2802" s="18">
        <v>2.205E-2</v>
      </c>
      <c r="AS2802" s="18">
        <f>IF(AF!$D$27="Todos",1,IF(M2802=AF!$D$27,1,0))</f>
        <v>1</v>
      </c>
      <c r="AT2802" s="53">
        <f>IF(AND(E2802=AF!$D$6,OR(LT!M2802=AF!$D$27,AF!$D$27="Todos"),OR(AP2802=AF!$E$8,AQ2802=AF!$E$8)),AR2802+AS2802,0)</f>
        <v>0</v>
      </c>
      <c r="AU2802" s="18" t="str">
        <f t="shared" si="956"/>
        <v/>
      </c>
      <c r="AV2802" s="54" t="str">
        <f t="shared" si="957"/>
        <v/>
      </c>
      <c r="AW2802" s="54" t="str">
        <f t="shared" si="958"/>
        <v/>
      </c>
      <c r="AX2802" s="18" t="str">
        <f t="shared" si="959"/>
        <v/>
      </c>
      <c r="AY2802" s="18" t="str">
        <f t="shared" si="960"/>
        <v/>
      </c>
      <c r="BA2802" s="18">
        <f>IF($E2802=AF!$D$6,IF($M2802="Concluída no prazo",2,IF($M2802="Concluída com atraso",1,0)),0)</f>
        <v>0</v>
      </c>
      <c r="BB2802" s="18">
        <f>IF($E2802=AF!$D$6,IF($M2802="Atrasada",2,IF($M2802="Concluída com atraso",1,0)),0)</f>
        <v>0</v>
      </c>
      <c r="BC2802" s="18">
        <v>2.7959999999999999E-2</v>
      </c>
      <c r="BD2802" s="18">
        <f t="shared" si="967"/>
        <v>2.7959999999999999E-2</v>
      </c>
      <c r="BE2802" s="18">
        <f t="shared" si="967"/>
        <v>2.7959999999999999E-2</v>
      </c>
      <c r="BF2802" s="18" t="str">
        <f t="shared" si="961"/>
        <v/>
      </c>
      <c r="BN2802" s="18" t="str">
        <f t="shared" si="962"/>
        <v>s</v>
      </c>
    </row>
    <row r="2803" spans="3:66" ht="50.1" customHeight="1" thickTop="1" thickBot="1" x14ac:dyDescent="0.3">
      <c r="C2803" s="46"/>
      <c r="D2803" s="46"/>
      <c r="E2803" s="46"/>
      <c r="F2803" s="122"/>
      <c r="G2803" s="122"/>
      <c r="H2803" s="78" t="str">
        <f t="shared" si="963"/>
        <v/>
      </c>
      <c r="I2803" s="78" t="str">
        <f t="shared" si="964"/>
        <v/>
      </c>
      <c r="J2803" s="16"/>
      <c r="K2803" s="46" t="str">
        <f t="shared" si="965"/>
        <v/>
      </c>
      <c r="L2803" s="16"/>
      <c r="M2803" s="16"/>
      <c r="N2803" s="46"/>
      <c r="O2803" s="47" t="str">
        <f t="shared" si="968"/>
        <v/>
      </c>
      <c r="P2803" s="47"/>
      <c r="Q2803" s="48" t="str">
        <f>IFERROR(VLOOKUP(E2803,Funcionários!$C$8:$E$207,3,FALSE),"")</f>
        <v/>
      </c>
      <c r="R2803" s="47"/>
      <c r="S2803" s="49" t="str">
        <f t="shared" si="969"/>
        <v/>
      </c>
      <c r="T2803" s="49">
        <v>2.7969999999999998E-2</v>
      </c>
      <c r="U2803" s="48" t="str">
        <f>IF(Funcionários!C2804=0,"",Funcionários!C2804)</f>
        <v/>
      </c>
      <c r="V2803" s="50">
        <f>IF(U2803="",0,IF(COUNTIFS($E$7:$E$3006,U2803,$I$7:$I$3006,'RC'!$E$6)=0,0,COUNTIFS($M$7:$M$3006,"Concluída no prazo",$E$7:$E$3006,U2803,$I$7:$I$3006,'RC'!$E$6)/COUNTIFS($E$7:$E$3006,U2803,$I$7:$I$3006,'RC'!$E$6)))</f>
        <v>0</v>
      </c>
      <c r="W2803" s="49">
        <f>SUMIFS($J$7:$J$3006,$E$7:$E$3006,U2803,$I$7:$I$3006,'RC'!$E$6)+SUMIFS($L$7:$L$3006,$E$7:$E$3006,U2803,$I$7:$I$3006,'RC'!$E$6)</f>
        <v>0</v>
      </c>
      <c r="X2803" s="48">
        <f>COUNTIFS($E$7:$E$3006,U2803,$I$7:$I$3006,'RC'!$E$6)</f>
        <v>0</v>
      </c>
      <c r="Y2803" s="48"/>
      <c r="Z2803" s="51" t="str">
        <f>IF(AQ2803='RC'!$E$6,AC2803*1000+AD2803,"")</f>
        <v/>
      </c>
      <c r="AA2803" s="51" t="str">
        <f>IF(AB2803="","",IF(AQ2803='RC'!$E$6,AC2803*1000-AD2803,""))</f>
        <v/>
      </c>
      <c r="AB2803" s="48" t="str">
        <f>IFERROR(VLOOKUP(E2803,Funcionários!$C$8:$E$207,3,FALSE),"")</f>
        <v/>
      </c>
      <c r="AC2803" s="50" t="str">
        <f>IF(AB2803="","",IF(COUNTIFS($AB$7:$AB$3006,AB2803,$AQ$7:$AQ$3006,'RC'!$E$6)=0,"",COUNTIFS($M$7:$M$3006,"Concluída no prazo",$AB$7:$AB$3006,AB2803,$AQ$7:$AQ$3006,'RC'!$E$6)/COUNTIFS($AB$7:$AB$3006,AB2803,$AQ$7:$AQ$3006,'RC'!$E$6)))</f>
        <v/>
      </c>
      <c r="AD2803" s="48">
        <f>SUMIF($AQ$7:$AQ$3006,'RC'!$E$6,$J$7:$J$3006)+SUMIF($AQ$7:$AQ$3006,'RC'!$E$6,$L$7:$L$3006)</f>
        <v>21</v>
      </c>
      <c r="AF2803" s="48">
        <v>2.20399999999914E-2</v>
      </c>
      <c r="AG2803" s="48">
        <f>IF(OR(AQ2803="",AQ2803&lt;&gt;'RC'!$E$6,AB2803&lt;&gt;'RC'!$D$21),0,1)</f>
        <v>0</v>
      </c>
      <c r="AH2803" s="48">
        <f t="shared" si="966"/>
        <v>2.20399999999914E-2</v>
      </c>
      <c r="AI2803" s="48" t="str">
        <f t="shared" si="948"/>
        <v/>
      </c>
      <c r="AJ2803" s="48" t="str">
        <f t="shared" si="949"/>
        <v/>
      </c>
      <c r="AK2803" s="52" t="str">
        <f t="shared" si="950"/>
        <v/>
      </c>
      <c r="AL2803" s="52" t="str">
        <f t="shared" si="951"/>
        <v/>
      </c>
      <c r="AM2803" s="48" t="str">
        <f t="shared" si="952"/>
        <v/>
      </c>
      <c r="AN2803" s="48" t="str">
        <f t="shared" si="953"/>
        <v/>
      </c>
      <c r="AP2803" s="18" t="str">
        <f t="shared" si="954"/>
        <v/>
      </c>
      <c r="AQ2803" s="18" t="str">
        <f t="shared" si="955"/>
        <v/>
      </c>
      <c r="AR2803" s="18">
        <v>2.2040000000000001E-2</v>
      </c>
      <c r="AS2803" s="18">
        <f>IF(AF!$D$27="Todos",1,IF(M2803=AF!$D$27,1,0))</f>
        <v>1</v>
      </c>
      <c r="AT2803" s="53">
        <f>IF(AND(E2803=AF!$D$6,OR(LT!M2803=AF!$D$27,AF!$D$27="Todos"),OR(AP2803=AF!$E$8,AQ2803=AF!$E$8)),AR2803+AS2803,0)</f>
        <v>0</v>
      </c>
      <c r="AU2803" s="18" t="str">
        <f t="shared" si="956"/>
        <v/>
      </c>
      <c r="AV2803" s="54" t="str">
        <f t="shared" si="957"/>
        <v/>
      </c>
      <c r="AW2803" s="54" t="str">
        <f t="shared" si="958"/>
        <v/>
      </c>
      <c r="AX2803" s="18" t="str">
        <f t="shared" si="959"/>
        <v/>
      </c>
      <c r="AY2803" s="18" t="str">
        <f t="shared" si="960"/>
        <v/>
      </c>
      <c r="BA2803" s="18">
        <f>IF($E2803=AF!$D$6,IF($M2803="Concluída no prazo",2,IF($M2803="Concluída com atraso",1,0)),0)</f>
        <v>0</v>
      </c>
      <c r="BB2803" s="18">
        <f>IF($E2803=AF!$D$6,IF($M2803="Atrasada",2,IF($M2803="Concluída com atraso",1,0)),0)</f>
        <v>0</v>
      </c>
      <c r="BC2803" s="18">
        <v>2.7969999999999998E-2</v>
      </c>
      <c r="BD2803" s="18">
        <f t="shared" si="967"/>
        <v>2.7969999999999998E-2</v>
      </c>
      <c r="BE2803" s="18">
        <f t="shared" si="967"/>
        <v>2.7969999999999998E-2</v>
      </c>
      <c r="BF2803" s="18" t="str">
        <f t="shared" si="961"/>
        <v/>
      </c>
      <c r="BN2803" s="18" t="str">
        <f t="shared" si="962"/>
        <v>s</v>
      </c>
    </row>
    <row r="2804" spans="3:66" ht="50.1" customHeight="1" thickTop="1" thickBot="1" x14ac:dyDescent="0.3">
      <c r="C2804" s="46"/>
      <c r="D2804" s="46"/>
      <c r="E2804" s="46"/>
      <c r="F2804" s="122"/>
      <c r="G2804" s="122"/>
      <c r="H2804" s="78" t="str">
        <f t="shared" si="963"/>
        <v/>
      </c>
      <c r="I2804" s="78" t="str">
        <f t="shared" si="964"/>
        <v/>
      </c>
      <c r="J2804" s="16"/>
      <c r="K2804" s="46" t="str">
        <f t="shared" si="965"/>
        <v/>
      </c>
      <c r="L2804" s="16"/>
      <c r="M2804" s="16"/>
      <c r="N2804" s="46"/>
      <c r="O2804" s="47" t="str">
        <f t="shared" si="968"/>
        <v/>
      </c>
      <c r="P2804" s="47"/>
      <c r="Q2804" s="48" t="str">
        <f>IFERROR(VLOOKUP(E2804,Funcionários!$C$8:$E$207,3,FALSE),"")</f>
        <v/>
      </c>
      <c r="R2804" s="47"/>
      <c r="S2804" s="49" t="str">
        <f t="shared" si="969"/>
        <v/>
      </c>
      <c r="T2804" s="49">
        <v>2.7980000000000001E-2</v>
      </c>
      <c r="U2804" s="48" t="str">
        <f>IF(Funcionários!C2805=0,"",Funcionários!C2805)</f>
        <v/>
      </c>
      <c r="V2804" s="50">
        <f>IF(U2804="",0,IF(COUNTIFS($E$7:$E$3006,U2804,$I$7:$I$3006,'RC'!$E$6)=0,0,COUNTIFS($M$7:$M$3006,"Concluída no prazo",$E$7:$E$3006,U2804,$I$7:$I$3006,'RC'!$E$6)/COUNTIFS($E$7:$E$3006,U2804,$I$7:$I$3006,'RC'!$E$6)))</f>
        <v>0</v>
      </c>
      <c r="W2804" s="49">
        <f>SUMIFS($J$7:$J$3006,$E$7:$E$3006,U2804,$I$7:$I$3006,'RC'!$E$6)+SUMIFS($L$7:$L$3006,$E$7:$E$3006,U2804,$I$7:$I$3006,'RC'!$E$6)</f>
        <v>0</v>
      </c>
      <c r="X2804" s="48">
        <f>COUNTIFS($E$7:$E$3006,U2804,$I$7:$I$3006,'RC'!$E$6)</f>
        <v>0</v>
      </c>
      <c r="Y2804" s="48"/>
      <c r="Z2804" s="51" t="str">
        <f>IF(AQ2804='RC'!$E$6,AC2804*1000+AD2804,"")</f>
        <v/>
      </c>
      <c r="AA2804" s="51" t="str">
        <f>IF(AB2804="","",IF(AQ2804='RC'!$E$6,AC2804*1000-AD2804,""))</f>
        <v/>
      </c>
      <c r="AB2804" s="48" t="str">
        <f>IFERROR(VLOOKUP(E2804,Funcionários!$C$8:$E$207,3,FALSE),"")</f>
        <v/>
      </c>
      <c r="AC2804" s="50" t="str">
        <f>IF(AB2804="","",IF(COUNTIFS($AB$7:$AB$3006,AB2804,$AQ$7:$AQ$3006,'RC'!$E$6)=0,"",COUNTIFS($M$7:$M$3006,"Concluída no prazo",$AB$7:$AB$3006,AB2804,$AQ$7:$AQ$3006,'RC'!$E$6)/COUNTIFS($AB$7:$AB$3006,AB2804,$AQ$7:$AQ$3006,'RC'!$E$6)))</f>
        <v/>
      </c>
      <c r="AD2804" s="48">
        <f>SUMIF($AQ$7:$AQ$3006,'RC'!$E$6,$J$7:$J$3006)+SUMIF($AQ$7:$AQ$3006,'RC'!$E$6,$L$7:$L$3006)</f>
        <v>21</v>
      </c>
      <c r="AF2804" s="48">
        <v>2.20299999999914E-2</v>
      </c>
      <c r="AG2804" s="48">
        <f>IF(OR(AQ2804="",AQ2804&lt;&gt;'RC'!$E$6,AB2804&lt;&gt;'RC'!$D$21),0,1)</f>
        <v>0</v>
      </c>
      <c r="AH2804" s="48">
        <f t="shared" si="966"/>
        <v>2.20299999999914E-2</v>
      </c>
      <c r="AI2804" s="48" t="str">
        <f t="shared" si="948"/>
        <v/>
      </c>
      <c r="AJ2804" s="48" t="str">
        <f t="shared" si="949"/>
        <v/>
      </c>
      <c r="AK2804" s="52" t="str">
        <f t="shared" si="950"/>
        <v/>
      </c>
      <c r="AL2804" s="52" t="str">
        <f t="shared" si="951"/>
        <v/>
      </c>
      <c r="AM2804" s="48" t="str">
        <f t="shared" si="952"/>
        <v/>
      </c>
      <c r="AN2804" s="48" t="str">
        <f t="shared" si="953"/>
        <v/>
      </c>
      <c r="AP2804" s="18" t="str">
        <f t="shared" si="954"/>
        <v/>
      </c>
      <c r="AQ2804" s="18" t="str">
        <f t="shared" si="955"/>
        <v/>
      </c>
      <c r="AR2804" s="18">
        <v>2.2030000000000001E-2</v>
      </c>
      <c r="AS2804" s="18">
        <f>IF(AF!$D$27="Todos",1,IF(M2804=AF!$D$27,1,0))</f>
        <v>1</v>
      </c>
      <c r="AT2804" s="53">
        <f>IF(AND(E2804=AF!$D$6,OR(LT!M2804=AF!$D$27,AF!$D$27="Todos"),OR(AP2804=AF!$E$8,AQ2804=AF!$E$8)),AR2804+AS2804,0)</f>
        <v>0</v>
      </c>
      <c r="AU2804" s="18" t="str">
        <f t="shared" si="956"/>
        <v/>
      </c>
      <c r="AV2804" s="54" t="str">
        <f t="shared" si="957"/>
        <v/>
      </c>
      <c r="AW2804" s="54" t="str">
        <f t="shared" si="958"/>
        <v/>
      </c>
      <c r="AX2804" s="18" t="str">
        <f t="shared" si="959"/>
        <v/>
      </c>
      <c r="AY2804" s="18" t="str">
        <f t="shared" si="960"/>
        <v/>
      </c>
      <c r="BA2804" s="18">
        <f>IF($E2804=AF!$D$6,IF($M2804="Concluída no prazo",2,IF($M2804="Concluída com atraso",1,0)),0)</f>
        <v>0</v>
      </c>
      <c r="BB2804" s="18">
        <f>IF($E2804=AF!$D$6,IF($M2804="Atrasada",2,IF($M2804="Concluída com atraso",1,0)),0)</f>
        <v>0</v>
      </c>
      <c r="BC2804" s="18">
        <v>2.7980000000000001E-2</v>
      </c>
      <c r="BD2804" s="18">
        <f t="shared" si="967"/>
        <v>2.7980000000000001E-2</v>
      </c>
      <c r="BE2804" s="18">
        <f t="shared" si="967"/>
        <v>2.7980000000000001E-2</v>
      </c>
      <c r="BF2804" s="18" t="str">
        <f t="shared" si="961"/>
        <v/>
      </c>
      <c r="BN2804" s="18" t="str">
        <f t="shared" si="962"/>
        <v>s</v>
      </c>
    </row>
    <row r="2805" spans="3:66" ht="50.1" customHeight="1" thickTop="1" thickBot="1" x14ac:dyDescent="0.3">
      <c r="C2805" s="46"/>
      <c r="D2805" s="46"/>
      <c r="E2805" s="46"/>
      <c r="F2805" s="122"/>
      <c r="G2805" s="122"/>
      <c r="H2805" s="78" t="str">
        <f t="shared" si="963"/>
        <v/>
      </c>
      <c r="I2805" s="78" t="str">
        <f t="shared" si="964"/>
        <v/>
      </c>
      <c r="J2805" s="16"/>
      <c r="K2805" s="46" t="str">
        <f t="shared" si="965"/>
        <v/>
      </c>
      <c r="L2805" s="16"/>
      <c r="M2805" s="16"/>
      <c r="N2805" s="46"/>
      <c r="O2805" s="47" t="str">
        <f t="shared" si="968"/>
        <v/>
      </c>
      <c r="P2805" s="47"/>
      <c r="Q2805" s="48" t="str">
        <f>IFERROR(VLOOKUP(E2805,Funcionários!$C$8:$E$207,3,FALSE),"")</f>
        <v/>
      </c>
      <c r="R2805" s="47"/>
      <c r="S2805" s="49" t="str">
        <f t="shared" si="969"/>
        <v/>
      </c>
      <c r="T2805" s="49">
        <v>2.7990000000000001E-2</v>
      </c>
      <c r="U2805" s="48" t="str">
        <f>IF(Funcionários!C2806=0,"",Funcionários!C2806)</f>
        <v/>
      </c>
      <c r="V2805" s="50">
        <f>IF(U2805="",0,IF(COUNTIFS($E$7:$E$3006,U2805,$I$7:$I$3006,'RC'!$E$6)=0,0,COUNTIFS($M$7:$M$3006,"Concluída no prazo",$E$7:$E$3006,U2805,$I$7:$I$3006,'RC'!$E$6)/COUNTIFS($E$7:$E$3006,U2805,$I$7:$I$3006,'RC'!$E$6)))</f>
        <v>0</v>
      </c>
      <c r="W2805" s="49">
        <f>SUMIFS($J$7:$J$3006,$E$7:$E$3006,U2805,$I$7:$I$3006,'RC'!$E$6)+SUMIFS($L$7:$L$3006,$E$7:$E$3006,U2805,$I$7:$I$3006,'RC'!$E$6)</f>
        <v>0</v>
      </c>
      <c r="X2805" s="48">
        <f>COUNTIFS($E$7:$E$3006,U2805,$I$7:$I$3006,'RC'!$E$6)</f>
        <v>0</v>
      </c>
      <c r="Y2805" s="48"/>
      <c r="Z2805" s="51" t="str">
        <f>IF(AQ2805='RC'!$E$6,AC2805*1000+AD2805,"")</f>
        <v/>
      </c>
      <c r="AA2805" s="51" t="str">
        <f>IF(AB2805="","",IF(AQ2805='RC'!$E$6,AC2805*1000-AD2805,""))</f>
        <v/>
      </c>
      <c r="AB2805" s="48" t="str">
        <f>IFERROR(VLOOKUP(E2805,Funcionários!$C$8:$E$207,3,FALSE),"")</f>
        <v/>
      </c>
      <c r="AC2805" s="50" t="str">
        <f>IF(AB2805="","",IF(COUNTIFS($AB$7:$AB$3006,AB2805,$AQ$7:$AQ$3006,'RC'!$E$6)=0,"",COUNTIFS($M$7:$M$3006,"Concluída no prazo",$AB$7:$AB$3006,AB2805,$AQ$7:$AQ$3006,'RC'!$E$6)/COUNTIFS($AB$7:$AB$3006,AB2805,$AQ$7:$AQ$3006,'RC'!$E$6)))</f>
        <v/>
      </c>
      <c r="AD2805" s="48">
        <f>SUMIF($AQ$7:$AQ$3006,'RC'!$E$6,$J$7:$J$3006)+SUMIF($AQ$7:$AQ$3006,'RC'!$E$6,$L$7:$L$3006)</f>
        <v>21</v>
      </c>
      <c r="AF2805" s="48">
        <v>2.2019999999991401E-2</v>
      </c>
      <c r="AG2805" s="48">
        <f>IF(OR(AQ2805="",AQ2805&lt;&gt;'RC'!$E$6,AB2805&lt;&gt;'RC'!$D$21),0,1)</f>
        <v>0</v>
      </c>
      <c r="AH2805" s="48">
        <f t="shared" si="966"/>
        <v>2.2019999999991401E-2</v>
      </c>
      <c r="AI2805" s="48" t="str">
        <f t="shared" si="948"/>
        <v/>
      </c>
      <c r="AJ2805" s="48" t="str">
        <f t="shared" si="949"/>
        <v/>
      </c>
      <c r="AK2805" s="52" t="str">
        <f t="shared" si="950"/>
        <v/>
      </c>
      <c r="AL2805" s="52" t="str">
        <f t="shared" si="951"/>
        <v/>
      </c>
      <c r="AM2805" s="48" t="str">
        <f t="shared" si="952"/>
        <v/>
      </c>
      <c r="AN2805" s="48" t="str">
        <f t="shared" si="953"/>
        <v/>
      </c>
      <c r="AP2805" s="18" t="str">
        <f t="shared" si="954"/>
        <v/>
      </c>
      <c r="AQ2805" s="18" t="str">
        <f t="shared" si="955"/>
        <v/>
      </c>
      <c r="AR2805" s="18">
        <v>2.2020000000000001E-2</v>
      </c>
      <c r="AS2805" s="18">
        <f>IF(AF!$D$27="Todos",1,IF(M2805=AF!$D$27,1,0))</f>
        <v>1</v>
      </c>
      <c r="AT2805" s="53">
        <f>IF(AND(E2805=AF!$D$6,OR(LT!M2805=AF!$D$27,AF!$D$27="Todos"),OR(AP2805=AF!$E$8,AQ2805=AF!$E$8)),AR2805+AS2805,0)</f>
        <v>0</v>
      </c>
      <c r="AU2805" s="18" t="str">
        <f t="shared" si="956"/>
        <v/>
      </c>
      <c r="AV2805" s="54" t="str">
        <f t="shared" si="957"/>
        <v/>
      </c>
      <c r="AW2805" s="54" t="str">
        <f t="shared" si="958"/>
        <v/>
      </c>
      <c r="AX2805" s="18" t="str">
        <f t="shared" si="959"/>
        <v/>
      </c>
      <c r="AY2805" s="18" t="str">
        <f t="shared" si="960"/>
        <v/>
      </c>
      <c r="BA2805" s="18">
        <f>IF($E2805=AF!$D$6,IF($M2805="Concluída no prazo",2,IF($M2805="Concluída com atraso",1,0)),0)</f>
        <v>0</v>
      </c>
      <c r="BB2805" s="18">
        <f>IF($E2805=AF!$D$6,IF($M2805="Atrasada",2,IF($M2805="Concluída com atraso",1,0)),0)</f>
        <v>0</v>
      </c>
      <c r="BC2805" s="18">
        <v>2.7990000000000001E-2</v>
      </c>
      <c r="BD2805" s="18">
        <f t="shared" si="967"/>
        <v>2.7990000000000001E-2</v>
      </c>
      <c r="BE2805" s="18">
        <f t="shared" si="967"/>
        <v>2.7990000000000001E-2</v>
      </c>
      <c r="BF2805" s="18" t="str">
        <f t="shared" si="961"/>
        <v/>
      </c>
      <c r="BN2805" s="18" t="str">
        <f t="shared" si="962"/>
        <v>s</v>
      </c>
    </row>
    <row r="2806" spans="3:66" ht="50.1" customHeight="1" thickTop="1" thickBot="1" x14ac:dyDescent="0.3">
      <c r="C2806" s="46"/>
      <c r="D2806" s="46"/>
      <c r="E2806" s="46"/>
      <c r="F2806" s="122"/>
      <c r="G2806" s="122"/>
      <c r="H2806" s="78" t="str">
        <f t="shared" si="963"/>
        <v/>
      </c>
      <c r="I2806" s="78" t="str">
        <f t="shared" si="964"/>
        <v/>
      </c>
      <c r="J2806" s="16"/>
      <c r="K2806" s="46" t="str">
        <f t="shared" si="965"/>
        <v/>
      </c>
      <c r="L2806" s="16"/>
      <c r="M2806" s="16"/>
      <c r="N2806" s="46"/>
      <c r="O2806" s="47" t="str">
        <f t="shared" si="968"/>
        <v/>
      </c>
      <c r="P2806" s="47"/>
      <c r="Q2806" s="48" t="str">
        <f>IFERROR(VLOOKUP(E2806,Funcionários!$C$8:$E$207,3,FALSE),"")</f>
        <v/>
      </c>
      <c r="R2806" s="47"/>
      <c r="S2806" s="49" t="str">
        <f t="shared" si="969"/>
        <v/>
      </c>
      <c r="T2806" s="49">
        <v>2.8000000000000001E-2</v>
      </c>
      <c r="U2806" s="48" t="str">
        <f>IF(Funcionários!C2807=0,"",Funcionários!C2807)</f>
        <v/>
      </c>
      <c r="V2806" s="50">
        <f>IF(U2806="",0,IF(COUNTIFS($E$7:$E$3006,U2806,$I$7:$I$3006,'RC'!$E$6)=0,0,COUNTIFS($M$7:$M$3006,"Concluída no prazo",$E$7:$E$3006,U2806,$I$7:$I$3006,'RC'!$E$6)/COUNTIFS($E$7:$E$3006,U2806,$I$7:$I$3006,'RC'!$E$6)))</f>
        <v>0</v>
      </c>
      <c r="W2806" s="49">
        <f>SUMIFS($J$7:$J$3006,$E$7:$E$3006,U2806,$I$7:$I$3006,'RC'!$E$6)+SUMIFS($L$7:$L$3006,$E$7:$E$3006,U2806,$I$7:$I$3006,'RC'!$E$6)</f>
        <v>0</v>
      </c>
      <c r="X2806" s="48">
        <f>COUNTIFS($E$7:$E$3006,U2806,$I$7:$I$3006,'RC'!$E$6)</f>
        <v>0</v>
      </c>
      <c r="Y2806" s="48"/>
      <c r="Z2806" s="51" t="str">
        <f>IF(AQ2806='RC'!$E$6,AC2806*1000+AD2806,"")</f>
        <v/>
      </c>
      <c r="AA2806" s="51" t="str">
        <f>IF(AB2806="","",IF(AQ2806='RC'!$E$6,AC2806*1000-AD2806,""))</f>
        <v/>
      </c>
      <c r="AB2806" s="48" t="str">
        <f>IFERROR(VLOOKUP(E2806,Funcionários!$C$8:$E$207,3,FALSE),"")</f>
        <v/>
      </c>
      <c r="AC2806" s="50" t="str">
        <f>IF(AB2806="","",IF(COUNTIFS($AB$7:$AB$3006,AB2806,$AQ$7:$AQ$3006,'RC'!$E$6)=0,"",COUNTIFS($M$7:$M$3006,"Concluída no prazo",$AB$7:$AB$3006,AB2806,$AQ$7:$AQ$3006,'RC'!$E$6)/COUNTIFS($AB$7:$AB$3006,AB2806,$AQ$7:$AQ$3006,'RC'!$E$6)))</f>
        <v/>
      </c>
      <c r="AD2806" s="48">
        <f>SUMIF($AQ$7:$AQ$3006,'RC'!$E$6,$J$7:$J$3006)+SUMIF($AQ$7:$AQ$3006,'RC'!$E$6,$L$7:$L$3006)</f>
        <v>21</v>
      </c>
      <c r="AF2806" s="48">
        <v>2.2009999999991401E-2</v>
      </c>
      <c r="AG2806" s="48">
        <f>IF(OR(AQ2806="",AQ2806&lt;&gt;'RC'!$E$6,AB2806&lt;&gt;'RC'!$D$21),0,1)</f>
        <v>0</v>
      </c>
      <c r="AH2806" s="48">
        <f t="shared" si="966"/>
        <v>2.2009999999991401E-2</v>
      </c>
      <c r="AI2806" s="48" t="str">
        <f t="shared" si="948"/>
        <v/>
      </c>
      <c r="AJ2806" s="48" t="str">
        <f t="shared" si="949"/>
        <v/>
      </c>
      <c r="AK2806" s="52" t="str">
        <f t="shared" si="950"/>
        <v/>
      </c>
      <c r="AL2806" s="52" t="str">
        <f t="shared" si="951"/>
        <v/>
      </c>
      <c r="AM2806" s="48" t="str">
        <f t="shared" si="952"/>
        <v/>
      </c>
      <c r="AN2806" s="48" t="str">
        <f t="shared" si="953"/>
        <v/>
      </c>
      <c r="AP2806" s="18" t="str">
        <f t="shared" si="954"/>
        <v/>
      </c>
      <c r="AQ2806" s="18" t="str">
        <f t="shared" si="955"/>
        <v/>
      </c>
      <c r="AR2806" s="18">
        <v>2.2009999999999998E-2</v>
      </c>
      <c r="AS2806" s="18">
        <f>IF(AF!$D$27="Todos",1,IF(M2806=AF!$D$27,1,0))</f>
        <v>1</v>
      </c>
      <c r="AT2806" s="53">
        <f>IF(AND(E2806=AF!$D$6,OR(LT!M2806=AF!$D$27,AF!$D$27="Todos"),OR(AP2806=AF!$E$8,AQ2806=AF!$E$8)),AR2806+AS2806,0)</f>
        <v>0</v>
      </c>
      <c r="AU2806" s="18" t="str">
        <f t="shared" si="956"/>
        <v/>
      </c>
      <c r="AV2806" s="54" t="str">
        <f t="shared" si="957"/>
        <v/>
      </c>
      <c r="AW2806" s="54" t="str">
        <f t="shared" si="958"/>
        <v/>
      </c>
      <c r="AX2806" s="18" t="str">
        <f t="shared" si="959"/>
        <v/>
      </c>
      <c r="AY2806" s="18" t="str">
        <f t="shared" si="960"/>
        <v/>
      </c>
      <c r="BA2806" s="18">
        <f>IF($E2806=AF!$D$6,IF($M2806="Concluída no prazo",2,IF($M2806="Concluída com atraso",1,0)),0)</f>
        <v>0</v>
      </c>
      <c r="BB2806" s="18">
        <f>IF($E2806=AF!$D$6,IF($M2806="Atrasada",2,IF($M2806="Concluída com atraso",1,0)),0)</f>
        <v>0</v>
      </c>
      <c r="BC2806" s="18">
        <v>2.8000000000000001E-2</v>
      </c>
      <c r="BD2806" s="18">
        <f t="shared" si="967"/>
        <v>2.8000000000000001E-2</v>
      </c>
      <c r="BE2806" s="18">
        <f t="shared" si="967"/>
        <v>2.8000000000000001E-2</v>
      </c>
      <c r="BF2806" s="18" t="str">
        <f t="shared" si="961"/>
        <v/>
      </c>
      <c r="BN2806" s="18" t="str">
        <f t="shared" si="962"/>
        <v>s</v>
      </c>
    </row>
    <row r="2807" spans="3:66" ht="50.1" customHeight="1" thickTop="1" thickBot="1" x14ac:dyDescent="0.3">
      <c r="C2807" s="46"/>
      <c r="D2807" s="46"/>
      <c r="E2807" s="46"/>
      <c r="F2807" s="122"/>
      <c r="G2807" s="122"/>
      <c r="H2807" s="78" t="str">
        <f t="shared" si="963"/>
        <v/>
      </c>
      <c r="I2807" s="78" t="str">
        <f t="shared" si="964"/>
        <v/>
      </c>
      <c r="J2807" s="16"/>
      <c r="K2807" s="46" t="str">
        <f t="shared" si="965"/>
        <v/>
      </c>
      <c r="L2807" s="16"/>
      <c r="M2807" s="16"/>
      <c r="N2807" s="46"/>
      <c r="O2807" s="47" t="str">
        <f t="shared" si="968"/>
        <v/>
      </c>
      <c r="P2807" s="47"/>
      <c r="Q2807" s="48" t="str">
        <f>IFERROR(VLOOKUP(E2807,Funcionários!$C$8:$E$207,3,FALSE),"")</f>
        <v/>
      </c>
      <c r="R2807" s="47"/>
      <c r="S2807" s="49" t="str">
        <f t="shared" si="969"/>
        <v/>
      </c>
      <c r="T2807" s="49">
        <v>2.801E-2</v>
      </c>
      <c r="U2807" s="48" t="str">
        <f>IF(Funcionários!C2808=0,"",Funcionários!C2808)</f>
        <v/>
      </c>
      <c r="V2807" s="50">
        <f>IF(U2807="",0,IF(COUNTIFS($E$7:$E$3006,U2807,$I$7:$I$3006,'RC'!$E$6)=0,0,COUNTIFS($M$7:$M$3006,"Concluída no prazo",$E$7:$E$3006,U2807,$I$7:$I$3006,'RC'!$E$6)/COUNTIFS($E$7:$E$3006,U2807,$I$7:$I$3006,'RC'!$E$6)))</f>
        <v>0</v>
      </c>
      <c r="W2807" s="49">
        <f>SUMIFS($J$7:$J$3006,$E$7:$E$3006,U2807,$I$7:$I$3006,'RC'!$E$6)+SUMIFS($L$7:$L$3006,$E$7:$E$3006,U2807,$I$7:$I$3006,'RC'!$E$6)</f>
        <v>0</v>
      </c>
      <c r="X2807" s="48">
        <f>COUNTIFS($E$7:$E$3006,U2807,$I$7:$I$3006,'RC'!$E$6)</f>
        <v>0</v>
      </c>
      <c r="Y2807" s="48"/>
      <c r="Z2807" s="51" t="str">
        <f>IF(AQ2807='RC'!$E$6,AC2807*1000+AD2807,"")</f>
        <v/>
      </c>
      <c r="AA2807" s="51" t="str">
        <f>IF(AB2807="","",IF(AQ2807='RC'!$E$6,AC2807*1000-AD2807,""))</f>
        <v/>
      </c>
      <c r="AB2807" s="48" t="str">
        <f>IFERROR(VLOOKUP(E2807,Funcionários!$C$8:$E$207,3,FALSE),"")</f>
        <v/>
      </c>
      <c r="AC2807" s="50" t="str">
        <f>IF(AB2807="","",IF(COUNTIFS($AB$7:$AB$3006,AB2807,$AQ$7:$AQ$3006,'RC'!$E$6)=0,"",COUNTIFS($M$7:$M$3006,"Concluída no prazo",$AB$7:$AB$3006,AB2807,$AQ$7:$AQ$3006,'RC'!$E$6)/COUNTIFS($AB$7:$AB$3006,AB2807,$AQ$7:$AQ$3006,'RC'!$E$6)))</f>
        <v/>
      </c>
      <c r="AD2807" s="48">
        <f>SUMIF($AQ$7:$AQ$3006,'RC'!$E$6,$J$7:$J$3006)+SUMIF($AQ$7:$AQ$3006,'RC'!$E$6,$L$7:$L$3006)</f>
        <v>21</v>
      </c>
      <c r="AF2807" s="48">
        <v>2.1999999999991401E-2</v>
      </c>
      <c r="AG2807" s="48">
        <f>IF(OR(AQ2807="",AQ2807&lt;&gt;'RC'!$E$6,AB2807&lt;&gt;'RC'!$D$21),0,1)</f>
        <v>0</v>
      </c>
      <c r="AH2807" s="48">
        <f t="shared" si="966"/>
        <v>2.1999999999991401E-2</v>
      </c>
      <c r="AI2807" s="48" t="str">
        <f t="shared" si="948"/>
        <v/>
      </c>
      <c r="AJ2807" s="48" t="str">
        <f t="shared" si="949"/>
        <v/>
      </c>
      <c r="AK2807" s="52" t="str">
        <f t="shared" si="950"/>
        <v/>
      </c>
      <c r="AL2807" s="52" t="str">
        <f t="shared" si="951"/>
        <v/>
      </c>
      <c r="AM2807" s="48" t="str">
        <f t="shared" si="952"/>
        <v/>
      </c>
      <c r="AN2807" s="48" t="str">
        <f t="shared" si="953"/>
        <v/>
      </c>
      <c r="AP2807" s="18" t="str">
        <f t="shared" si="954"/>
        <v/>
      </c>
      <c r="AQ2807" s="18" t="str">
        <f t="shared" si="955"/>
        <v/>
      </c>
      <c r="AR2807" s="18">
        <v>2.1999999999999999E-2</v>
      </c>
      <c r="AS2807" s="18">
        <f>IF(AF!$D$27="Todos",1,IF(M2807=AF!$D$27,1,0))</f>
        <v>1</v>
      </c>
      <c r="AT2807" s="53">
        <f>IF(AND(E2807=AF!$D$6,OR(LT!M2807=AF!$D$27,AF!$D$27="Todos"),OR(AP2807=AF!$E$8,AQ2807=AF!$E$8)),AR2807+AS2807,0)</f>
        <v>0</v>
      </c>
      <c r="AU2807" s="18" t="str">
        <f t="shared" si="956"/>
        <v/>
      </c>
      <c r="AV2807" s="54" t="str">
        <f t="shared" si="957"/>
        <v/>
      </c>
      <c r="AW2807" s="54" t="str">
        <f t="shared" si="958"/>
        <v/>
      </c>
      <c r="AX2807" s="18" t="str">
        <f t="shared" si="959"/>
        <v/>
      </c>
      <c r="AY2807" s="18" t="str">
        <f t="shared" si="960"/>
        <v/>
      </c>
      <c r="BA2807" s="18">
        <f>IF($E2807=AF!$D$6,IF($M2807="Concluída no prazo",2,IF($M2807="Concluída com atraso",1,0)),0)</f>
        <v>0</v>
      </c>
      <c r="BB2807" s="18">
        <f>IF($E2807=AF!$D$6,IF($M2807="Atrasada",2,IF($M2807="Concluída com atraso",1,0)),0)</f>
        <v>0</v>
      </c>
      <c r="BC2807" s="18">
        <v>2.801E-2</v>
      </c>
      <c r="BD2807" s="18">
        <f t="shared" si="967"/>
        <v>2.801E-2</v>
      </c>
      <c r="BE2807" s="18">
        <f t="shared" si="967"/>
        <v>2.801E-2</v>
      </c>
      <c r="BF2807" s="18" t="str">
        <f t="shared" si="961"/>
        <v/>
      </c>
      <c r="BN2807" s="18" t="str">
        <f t="shared" si="962"/>
        <v>s</v>
      </c>
    </row>
    <row r="2808" spans="3:66" ht="50.1" customHeight="1" thickTop="1" thickBot="1" x14ac:dyDescent="0.3">
      <c r="C2808" s="46"/>
      <c r="D2808" s="46"/>
      <c r="E2808" s="46"/>
      <c r="F2808" s="122"/>
      <c r="G2808" s="122"/>
      <c r="H2808" s="78" t="str">
        <f t="shared" si="963"/>
        <v/>
      </c>
      <c r="I2808" s="78" t="str">
        <f t="shared" si="964"/>
        <v/>
      </c>
      <c r="J2808" s="16"/>
      <c r="K2808" s="46" t="str">
        <f t="shared" si="965"/>
        <v/>
      </c>
      <c r="L2808" s="16"/>
      <c r="M2808" s="16"/>
      <c r="N2808" s="46"/>
      <c r="O2808" s="47" t="str">
        <f t="shared" si="968"/>
        <v/>
      </c>
      <c r="P2808" s="47"/>
      <c r="Q2808" s="48" t="str">
        <f>IFERROR(VLOOKUP(E2808,Funcionários!$C$8:$E$207,3,FALSE),"")</f>
        <v/>
      </c>
      <c r="R2808" s="47"/>
      <c r="S2808" s="49" t="str">
        <f t="shared" si="969"/>
        <v/>
      </c>
      <c r="T2808" s="49">
        <v>2.802E-2</v>
      </c>
      <c r="U2808" s="48" t="str">
        <f>IF(Funcionários!C2809=0,"",Funcionários!C2809)</f>
        <v/>
      </c>
      <c r="V2808" s="50">
        <f>IF(U2808="",0,IF(COUNTIFS($E$7:$E$3006,U2808,$I$7:$I$3006,'RC'!$E$6)=0,0,COUNTIFS($M$7:$M$3006,"Concluída no prazo",$E$7:$E$3006,U2808,$I$7:$I$3006,'RC'!$E$6)/COUNTIFS($E$7:$E$3006,U2808,$I$7:$I$3006,'RC'!$E$6)))</f>
        <v>0</v>
      </c>
      <c r="W2808" s="49">
        <f>SUMIFS($J$7:$J$3006,$E$7:$E$3006,U2808,$I$7:$I$3006,'RC'!$E$6)+SUMIFS($L$7:$L$3006,$E$7:$E$3006,U2808,$I$7:$I$3006,'RC'!$E$6)</f>
        <v>0</v>
      </c>
      <c r="X2808" s="48">
        <f>COUNTIFS($E$7:$E$3006,U2808,$I$7:$I$3006,'RC'!$E$6)</f>
        <v>0</v>
      </c>
      <c r="Y2808" s="48"/>
      <c r="Z2808" s="51" t="str">
        <f>IF(AQ2808='RC'!$E$6,AC2808*1000+AD2808,"")</f>
        <v/>
      </c>
      <c r="AA2808" s="51" t="str">
        <f>IF(AB2808="","",IF(AQ2808='RC'!$E$6,AC2808*1000-AD2808,""))</f>
        <v/>
      </c>
      <c r="AB2808" s="48" t="str">
        <f>IFERROR(VLOOKUP(E2808,Funcionários!$C$8:$E$207,3,FALSE),"")</f>
        <v/>
      </c>
      <c r="AC2808" s="50" t="str">
        <f>IF(AB2808="","",IF(COUNTIFS($AB$7:$AB$3006,AB2808,$AQ$7:$AQ$3006,'RC'!$E$6)=0,"",COUNTIFS($M$7:$M$3006,"Concluída no prazo",$AB$7:$AB$3006,AB2808,$AQ$7:$AQ$3006,'RC'!$E$6)/COUNTIFS($AB$7:$AB$3006,AB2808,$AQ$7:$AQ$3006,'RC'!$E$6)))</f>
        <v/>
      </c>
      <c r="AD2808" s="48">
        <f>SUMIF($AQ$7:$AQ$3006,'RC'!$E$6,$J$7:$J$3006)+SUMIF($AQ$7:$AQ$3006,'RC'!$E$6,$L$7:$L$3006)</f>
        <v>21</v>
      </c>
      <c r="AF2808" s="48">
        <v>2.1989999999991398E-2</v>
      </c>
      <c r="AG2808" s="48">
        <f>IF(OR(AQ2808="",AQ2808&lt;&gt;'RC'!$E$6,AB2808&lt;&gt;'RC'!$D$21),0,1)</f>
        <v>0</v>
      </c>
      <c r="AH2808" s="48">
        <f t="shared" si="966"/>
        <v>2.1989999999991398E-2</v>
      </c>
      <c r="AI2808" s="48" t="str">
        <f t="shared" si="948"/>
        <v/>
      </c>
      <c r="AJ2808" s="48" t="str">
        <f t="shared" si="949"/>
        <v/>
      </c>
      <c r="AK2808" s="52" t="str">
        <f t="shared" si="950"/>
        <v/>
      </c>
      <c r="AL2808" s="52" t="str">
        <f t="shared" si="951"/>
        <v/>
      </c>
      <c r="AM2808" s="48" t="str">
        <f t="shared" si="952"/>
        <v/>
      </c>
      <c r="AN2808" s="48" t="str">
        <f t="shared" si="953"/>
        <v/>
      </c>
      <c r="AP2808" s="18" t="str">
        <f t="shared" si="954"/>
        <v/>
      </c>
      <c r="AQ2808" s="18" t="str">
        <f t="shared" si="955"/>
        <v/>
      </c>
      <c r="AR2808" s="18">
        <v>2.1989999999999999E-2</v>
      </c>
      <c r="AS2808" s="18">
        <f>IF(AF!$D$27="Todos",1,IF(M2808=AF!$D$27,1,0))</f>
        <v>1</v>
      </c>
      <c r="AT2808" s="53">
        <f>IF(AND(E2808=AF!$D$6,OR(LT!M2808=AF!$D$27,AF!$D$27="Todos"),OR(AP2808=AF!$E$8,AQ2808=AF!$E$8)),AR2808+AS2808,0)</f>
        <v>0</v>
      </c>
      <c r="AU2808" s="18" t="str">
        <f t="shared" si="956"/>
        <v/>
      </c>
      <c r="AV2808" s="54" t="str">
        <f t="shared" si="957"/>
        <v/>
      </c>
      <c r="AW2808" s="54" t="str">
        <f t="shared" si="958"/>
        <v/>
      </c>
      <c r="AX2808" s="18" t="str">
        <f t="shared" si="959"/>
        <v/>
      </c>
      <c r="AY2808" s="18" t="str">
        <f t="shared" si="960"/>
        <v/>
      </c>
      <c r="BA2808" s="18">
        <f>IF($E2808=AF!$D$6,IF($M2808="Concluída no prazo",2,IF($M2808="Concluída com atraso",1,0)),0)</f>
        <v>0</v>
      </c>
      <c r="BB2808" s="18">
        <f>IF($E2808=AF!$D$6,IF($M2808="Atrasada",2,IF($M2808="Concluída com atraso",1,0)),0)</f>
        <v>0</v>
      </c>
      <c r="BC2808" s="18">
        <v>2.802E-2</v>
      </c>
      <c r="BD2808" s="18">
        <f t="shared" si="967"/>
        <v>2.802E-2</v>
      </c>
      <c r="BE2808" s="18">
        <f t="shared" si="967"/>
        <v>2.802E-2</v>
      </c>
      <c r="BF2808" s="18" t="str">
        <f t="shared" si="961"/>
        <v/>
      </c>
      <c r="BN2808" s="18" t="str">
        <f t="shared" si="962"/>
        <v>s</v>
      </c>
    </row>
    <row r="2809" spans="3:66" ht="50.1" customHeight="1" thickTop="1" thickBot="1" x14ac:dyDescent="0.3">
      <c r="C2809" s="46"/>
      <c r="D2809" s="46"/>
      <c r="E2809" s="46"/>
      <c r="F2809" s="122"/>
      <c r="G2809" s="122"/>
      <c r="H2809" s="78" t="str">
        <f t="shared" si="963"/>
        <v/>
      </c>
      <c r="I2809" s="78" t="str">
        <f t="shared" si="964"/>
        <v/>
      </c>
      <c r="J2809" s="16"/>
      <c r="K2809" s="46" t="str">
        <f t="shared" si="965"/>
        <v/>
      </c>
      <c r="L2809" s="16"/>
      <c r="M2809" s="16"/>
      <c r="N2809" s="46"/>
      <c r="O2809" s="47" t="str">
        <f t="shared" si="968"/>
        <v/>
      </c>
      <c r="P2809" s="47"/>
      <c r="Q2809" s="48" t="str">
        <f>IFERROR(VLOOKUP(E2809,Funcionários!$C$8:$E$207,3,FALSE),"")</f>
        <v/>
      </c>
      <c r="R2809" s="47"/>
      <c r="S2809" s="49" t="str">
        <f t="shared" si="969"/>
        <v/>
      </c>
      <c r="T2809" s="49">
        <v>2.8029999999999999E-2</v>
      </c>
      <c r="U2809" s="48" t="str">
        <f>IF(Funcionários!C2810=0,"",Funcionários!C2810)</f>
        <v/>
      </c>
      <c r="V2809" s="50">
        <f>IF(U2809="",0,IF(COUNTIFS($E$7:$E$3006,U2809,$I$7:$I$3006,'RC'!$E$6)=0,0,COUNTIFS($M$7:$M$3006,"Concluída no prazo",$E$7:$E$3006,U2809,$I$7:$I$3006,'RC'!$E$6)/COUNTIFS($E$7:$E$3006,U2809,$I$7:$I$3006,'RC'!$E$6)))</f>
        <v>0</v>
      </c>
      <c r="W2809" s="49">
        <f>SUMIFS($J$7:$J$3006,$E$7:$E$3006,U2809,$I$7:$I$3006,'RC'!$E$6)+SUMIFS($L$7:$L$3006,$E$7:$E$3006,U2809,$I$7:$I$3006,'RC'!$E$6)</f>
        <v>0</v>
      </c>
      <c r="X2809" s="48">
        <f>COUNTIFS($E$7:$E$3006,U2809,$I$7:$I$3006,'RC'!$E$6)</f>
        <v>0</v>
      </c>
      <c r="Y2809" s="48"/>
      <c r="Z2809" s="51" t="str">
        <f>IF(AQ2809='RC'!$E$6,AC2809*1000+AD2809,"")</f>
        <v/>
      </c>
      <c r="AA2809" s="51" t="str">
        <f>IF(AB2809="","",IF(AQ2809='RC'!$E$6,AC2809*1000-AD2809,""))</f>
        <v/>
      </c>
      <c r="AB2809" s="48" t="str">
        <f>IFERROR(VLOOKUP(E2809,Funcionários!$C$8:$E$207,3,FALSE),"")</f>
        <v/>
      </c>
      <c r="AC2809" s="50" t="str">
        <f>IF(AB2809="","",IF(COUNTIFS($AB$7:$AB$3006,AB2809,$AQ$7:$AQ$3006,'RC'!$E$6)=0,"",COUNTIFS($M$7:$M$3006,"Concluída no prazo",$AB$7:$AB$3006,AB2809,$AQ$7:$AQ$3006,'RC'!$E$6)/COUNTIFS($AB$7:$AB$3006,AB2809,$AQ$7:$AQ$3006,'RC'!$E$6)))</f>
        <v/>
      </c>
      <c r="AD2809" s="48">
        <f>SUMIF($AQ$7:$AQ$3006,'RC'!$E$6,$J$7:$J$3006)+SUMIF($AQ$7:$AQ$3006,'RC'!$E$6,$L$7:$L$3006)</f>
        <v>21</v>
      </c>
      <c r="AF2809" s="48">
        <v>2.1979999999991399E-2</v>
      </c>
      <c r="AG2809" s="48">
        <f>IF(OR(AQ2809="",AQ2809&lt;&gt;'RC'!$E$6,AB2809&lt;&gt;'RC'!$D$21),0,1)</f>
        <v>0</v>
      </c>
      <c r="AH2809" s="48">
        <f t="shared" si="966"/>
        <v>2.1979999999991399E-2</v>
      </c>
      <c r="AI2809" s="48" t="str">
        <f t="shared" si="948"/>
        <v/>
      </c>
      <c r="AJ2809" s="48" t="str">
        <f t="shared" si="949"/>
        <v/>
      </c>
      <c r="AK2809" s="52" t="str">
        <f t="shared" si="950"/>
        <v/>
      </c>
      <c r="AL2809" s="52" t="str">
        <f t="shared" si="951"/>
        <v/>
      </c>
      <c r="AM2809" s="48" t="str">
        <f t="shared" si="952"/>
        <v/>
      </c>
      <c r="AN2809" s="48" t="str">
        <f t="shared" si="953"/>
        <v/>
      </c>
      <c r="AP2809" s="18" t="str">
        <f t="shared" si="954"/>
        <v/>
      </c>
      <c r="AQ2809" s="18" t="str">
        <f t="shared" si="955"/>
        <v/>
      </c>
      <c r="AR2809" s="18">
        <v>2.198E-2</v>
      </c>
      <c r="AS2809" s="18">
        <f>IF(AF!$D$27="Todos",1,IF(M2809=AF!$D$27,1,0))</f>
        <v>1</v>
      </c>
      <c r="AT2809" s="53">
        <f>IF(AND(E2809=AF!$D$6,OR(LT!M2809=AF!$D$27,AF!$D$27="Todos"),OR(AP2809=AF!$E$8,AQ2809=AF!$E$8)),AR2809+AS2809,0)</f>
        <v>0</v>
      </c>
      <c r="AU2809" s="18" t="str">
        <f t="shared" si="956"/>
        <v/>
      </c>
      <c r="AV2809" s="54" t="str">
        <f t="shared" si="957"/>
        <v/>
      </c>
      <c r="AW2809" s="54" t="str">
        <f t="shared" si="958"/>
        <v/>
      </c>
      <c r="AX2809" s="18" t="str">
        <f t="shared" si="959"/>
        <v/>
      </c>
      <c r="AY2809" s="18" t="str">
        <f t="shared" si="960"/>
        <v/>
      </c>
      <c r="BA2809" s="18">
        <f>IF($E2809=AF!$D$6,IF($M2809="Concluída no prazo",2,IF($M2809="Concluída com atraso",1,0)),0)</f>
        <v>0</v>
      </c>
      <c r="BB2809" s="18">
        <f>IF($E2809=AF!$D$6,IF($M2809="Atrasada",2,IF($M2809="Concluída com atraso",1,0)),0)</f>
        <v>0</v>
      </c>
      <c r="BC2809" s="18">
        <v>2.8029999999999999E-2</v>
      </c>
      <c r="BD2809" s="18">
        <f t="shared" si="967"/>
        <v>2.8029999999999999E-2</v>
      </c>
      <c r="BE2809" s="18">
        <f t="shared" si="967"/>
        <v>2.8029999999999999E-2</v>
      </c>
      <c r="BF2809" s="18" t="str">
        <f t="shared" si="961"/>
        <v/>
      </c>
      <c r="BN2809" s="18" t="str">
        <f t="shared" si="962"/>
        <v>s</v>
      </c>
    </row>
    <row r="2810" spans="3:66" ht="50.1" customHeight="1" thickTop="1" thickBot="1" x14ac:dyDescent="0.3">
      <c r="C2810" s="46"/>
      <c r="D2810" s="46"/>
      <c r="E2810" s="46"/>
      <c r="F2810" s="122"/>
      <c r="G2810" s="122"/>
      <c r="H2810" s="78" t="str">
        <f t="shared" si="963"/>
        <v/>
      </c>
      <c r="I2810" s="78" t="str">
        <f t="shared" si="964"/>
        <v/>
      </c>
      <c r="J2810" s="16"/>
      <c r="K2810" s="46" t="str">
        <f t="shared" si="965"/>
        <v/>
      </c>
      <c r="L2810" s="16"/>
      <c r="M2810" s="16"/>
      <c r="N2810" s="46"/>
      <c r="O2810" s="47" t="str">
        <f t="shared" si="968"/>
        <v/>
      </c>
      <c r="P2810" s="47"/>
      <c r="Q2810" s="48" t="str">
        <f>IFERROR(VLOOKUP(E2810,Funcionários!$C$8:$E$207,3,FALSE),"")</f>
        <v/>
      </c>
      <c r="R2810" s="47"/>
      <c r="S2810" s="49" t="str">
        <f t="shared" si="969"/>
        <v/>
      </c>
      <c r="T2810" s="49">
        <v>2.8039999999999999E-2</v>
      </c>
      <c r="U2810" s="48" t="str">
        <f>IF(Funcionários!C2811=0,"",Funcionários!C2811)</f>
        <v/>
      </c>
      <c r="V2810" s="50">
        <f>IF(U2810="",0,IF(COUNTIFS($E$7:$E$3006,U2810,$I$7:$I$3006,'RC'!$E$6)=0,0,COUNTIFS($M$7:$M$3006,"Concluída no prazo",$E$7:$E$3006,U2810,$I$7:$I$3006,'RC'!$E$6)/COUNTIFS($E$7:$E$3006,U2810,$I$7:$I$3006,'RC'!$E$6)))</f>
        <v>0</v>
      </c>
      <c r="W2810" s="49">
        <f>SUMIFS($J$7:$J$3006,$E$7:$E$3006,U2810,$I$7:$I$3006,'RC'!$E$6)+SUMIFS($L$7:$L$3006,$E$7:$E$3006,U2810,$I$7:$I$3006,'RC'!$E$6)</f>
        <v>0</v>
      </c>
      <c r="X2810" s="48">
        <f>COUNTIFS($E$7:$E$3006,U2810,$I$7:$I$3006,'RC'!$E$6)</f>
        <v>0</v>
      </c>
      <c r="Y2810" s="48"/>
      <c r="Z2810" s="51" t="str">
        <f>IF(AQ2810='RC'!$E$6,AC2810*1000+AD2810,"")</f>
        <v/>
      </c>
      <c r="AA2810" s="51" t="str">
        <f>IF(AB2810="","",IF(AQ2810='RC'!$E$6,AC2810*1000-AD2810,""))</f>
        <v/>
      </c>
      <c r="AB2810" s="48" t="str">
        <f>IFERROR(VLOOKUP(E2810,Funcionários!$C$8:$E$207,3,FALSE),"")</f>
        <v/>
      </c>
      <c r="AC2810" s="50" t="str">
        <f>IF(AB2810="","",IF(COUNTIFS($AB$7:$AB$3006,AB2810,$AQ$7:$AQ$3006,'RC'!$E$6)=0,"",COUNTIFS($M$7:$M$3006,"Concluída no prazo",$AB$7:$AB$3006,AB2810,$AQ$7:$AQ$3006,'RC'!$E$6)/COUNTIFS($AB$7:$AB$3006,AB2810,$AQ$7:$AQ$3006,'RC'!$E$6)))</f>
        <v/>
      </c>
      <c r="AD2810" s="48">
        <f>SUMIF($AQ$7:$AQ$3006,'RC'!$E$6,$J$7:$J$3006)+SUMIF($AQ$7:$AQ$3006,'RC'!$E$6,$L$7:$L$3006)</f>
        <v>21</v>
      </c>
      <c r="AF2810" s="48">
        <v>2.1969999999991399E-2</v>
      </c>
      <c r="AG2810" s="48">
        <f>IF(OR(AQ2810="",AQ2810&lt;&gt;'RC'!$E$6,AB2810&lt;&gt;'RC'!$D$21),0,1)</f>
        <v>0</v>
      </c>
      <c r="AH2810" s="48">
        <f t="shared" si="966"/>
        <v>2.1969999999991399E-2</v>
      </c>
      <c r="AI2810" s="48" t="str">
        <f t="shared" si="948"/>
        <v/>
      </c>
      <c r="AJ2810" s="48" t="str">
        <f t="shared" si="949"/>
        <v/>
      </c>
      <c r="AK2810" s="52" t="str">
        <f t="shared" si="950"/>
        <v/>
      </c>
      <c r="AL2810" s="52" t="str">
        <f t="shared" si="951"/>
        <v/>
      </c>
      <c r="AM2810" s="48" t="str">
        <f t="shared" si="952"/>
        <v/>
      </c>
      <c r="AN2810" s="48" t="str">
        <f t="shared" si="953"/>
        <v/>
      </c>
      <c r="AP2810" s="18" t="str">
        <f t="shared" si="954"/>
        <v/>
      </c>
      <c r="AQ2810" s="18" t="str">
        <f t="shared" si="955"/>
        <v/>
      </c>
      <c r="AR2810" s="18">
        <v>2.197E-2</v>
      </c>
      <c r="AS2810" s="18">
        <f>IF(AF!$D$27="Todos",1,IF(M2810=AF!$D$27,1,0))</f>
        <v>1</v>
      </c>
      <c r="AT2810" s="53">
        <f>IF(AND(E2810=AF!$D$6,OR(LT!M2810=AF!$D$27,AF!$D$27="Todos"),OR(AP2810=AF!$E$8,AQ2810=AF!$E$8)),AR2810+AS2810,0)</f>
        <v>0</v>
      </c>
      <c r="AU2810" s="18" t="str">
        <f t="shared" si="956"/>
        <v/>
      </c>
      <c r="AV2810" s="54" t="str">
        <f t="shared" si="957"/>
        <v/>
      </c>
      <c r="AW2810" s="54" t="str">
        <f t="shared" si="958"/>
        <v/>
      </c>
      <c r="AX2810" s="18" t="str">
        <f t="shared" si="959"/>
        <v/>
      </c>
      <c r="AY2810" s="18" t="str">
        <f t="shared" si="960"/>
        <v/>
      </c>
      <c r="BA2810" s="18">
        <f>IF($E2810=AF!$D$6,IF($M2810="Concluída no prazo",2,IF($M2810="Concluída com atraso",1,0)),0)</f>
        <v>0</v>
      </c>
      <c r="BB2810" s="18">
        <f>IF($E2810=AF!$D$6,IF($M2810="Atrasada",2,IF($M2810="Concluída com atraso",1,0)),0)</f>
        <v>0</v>
      </c>
      <c r="BC2810" s="18">
        <v>2.8039999999999999E-2</v>
      </c>
      <c r="BD2810" s="18">
        <f t="shared" si="967"/>
        <v>2.8039999999999999E-2</v>
      </c>
      <c r="BE2810" s="18">
        <f t="shared" si="967"/>
        <v>2.8039999999999999E-2</v>
      </c>
      <c r="BF2810" s="18" t="str">
        <f t="shared" si="961"/>
        <v/>
      </c>
      <c r="BN2810" s="18" t="str">
        <f t="shared" si="962"/>
        <v>s</v>
      </c>
    </row>
    <row r="2811" spans="3:66" ht="50.1" customHeight="1" thickTop="1" thickBot="1" x14ac:dyDescent="0.3">
      <c r="C2811" s="46"/>
      <c r="D2811" s="46"/>
      <c r="E2811" s="46"/>
      <c r="F2811" s="122"/>
      <c r="G2811" s="122"/>
      <c r="H2811" s="78" t="str">
        <f t="shared" si="963"/>
        <v/>
      </c>
      <c r="I2811" s="78" t="str">
        <f t="shared" si="964"/>
        <v/>
      </c>
      <c r="J2811" s="16"/>
      <c r="K2811" s="46" t="str">
        <f t="shared" si="965"/>
        <v/>
      </c>
      <c r="L2811" s="16"/>
      <c r="M2811" s="16"/>
      <c r="N2811" s="46"/>
      <c r="O2811" s="47" t="str">
        <f t="shared" si="968"/>
        <v/>
      </c>
      <c r="P2811" s="47"/>
      <c r="Q2811" s="48" t="str">
        <f>IFERROR(VLOOKUP(E2811,Funcionários!$C$8:$E$207,3,FALSE),"")</f>
        <v/>
      </c>
      <c r="R2811" s="47"/>
      <c r="S2811" s="49" t="str">
        <f t="shared" si="969"/>
        <v/>
      </c>
      <c r="T2811" s="49">
        <v>2.8049999999999999E-2</v>
      </c>
      <c r="U2811" s="48" t="str">
        <f>IF(Funcionários!C2812=0,"",Funcionários!C2812)</f>
        <v/>
      </c>
      <c r="V2811" s="50">
        <f>IF(U2811="",0,IF(COUNTIFS($E$7:$E$3006,U2811,$I$7:$I$3006,'RC'!$E$6)=0,0,COUNTIFS($M$7:$M$3006,"Concluída no prazo",$E$7:$E$3006,U2811,$I$7:$I$3006,'RC'!$E$6)/COUNTIFS($E$7:$E$3006,U2811,$I$7:$I$3006,'RC'!$E$6)))</f>
        <v>0</v>
      </c>
      <c r="W2811" s="49">
        <f>SUMIFS($J$7:$J$3006,$E$7:$E$3006,U2811,$I$7:$I$3006,'RC'!$E$6)+SUMIFS($L$7:$L$3006,$E$7:$E$3006,U2811,$I$7:$I$3006,'RC'!$E$6)</f>
        <v>0</v>
      </c>
      <c r="X2811" s="48">
        <f>COUNTIFS($E$7:$E$3006,U2811,$I$7:$I$3006,'RC'!$E$6)</f>
        <v>0</v>
      </c>
      <c r="Y2811" s="48"/>
      <c r="Z2811" s="51" t="str">
        <f>IF(AQ2811='RC'!$E$6,AC2811*1000+AD2811,"")</f>
        <v/>
      </c>
      <c r="AA2811" s="51" t="str">
        <f>IF(AB2811="","",IF(AQ2811='RC'!$E$6,AC2811*1000-AD2811,""))</f>
        <v/>
      </c>
      <c r="AB2811" s="48" t="str">
        <f>IFERROR(VLOOKUP(E2811,Funcionários!$C$8:$E$207,3,FALSE),"")</f>
        <v/>
      </c>
      <c r="AC2811" s="50" t="str">
        <f>IF(AB2811="","",IF(COUNTIFS($AB$7:$AB$3006,AB2811,$AQ$7:$AQ$3006,'RC'!$E$6)=0,"",COUNTIFS($M$7:$M$3006,"Concluída no prazo",$AB$7:$AB$3006,AB2811,$AQ$7:$AQ$3006,'RC'!$E$6)/COUNTIFS($AB$7:$AB$3006,AB2811,$AQ$7:$AQ$3006,'RC'!$E$6)))</f>
        <v/>
      </c>
      <c r="AD2811" s="48">
        <f>SUMIF($AQ$7:$AQ$3006,'RC'!$E$6,$J$7:$J$3006)+SUMIF($AQ$7:$AQ$3006,'RC'!$E$6,$L$7:$L$3006)</f>
        <v>21</v>
      </c>
      <c r="AF2811" s="48">
        <v>2.19599999999914E-2</v>
      </c>
      <c r="AG2811" s="48">
        <f>IF(OR(AQ2811="",AQ2811&lt;&gt;'RC'!$E$6,AB2811&lt;&gt;'RC'!$D$21),0,1)</f>
        <v>0</v>
      </c>
      <c r="AH2811" s="48">
        <f t="shared" si="966"/>
        <v>2.19599999999914E-2</v>
      </c>
      <c r="AI2811" s="48" t="str">
        <f t="shared" si="948"/>
        <v/>
      </c>
      <c r="AJ2811" s="48" t="str">
        <f t="shared" si="949"/>
        <v/>
      </c>
      <c r="AK2811" s="52" t="str">
        <f t="shared" si="950"/>
        <v/>
      </c>
      <c r="AL2811" s="52" t="str">
        <f t="shared" si="951"/>
        <v/>
      </c>
      <c r="AM2811" s="48" t="str">
        <f t="shared" si="952"/>
        <v/>
      </c>
      <c r="AN2811" s="48" t="str">
        <f t="shared" si="953"/>
        <v/>
      </c>
      <c r="AP2811" s="18" t="str">
        <f t="shared" si="954"/>
        <v/>
      </c>
      <c r="AQ2811" s="18" t="str">
        <f t="shared" si="955"/>
        <v/>
      </c>
      <c r="AR2811" s="18">
        <v>2.196E-2</v>
      </c>
      <c r="AS2811" s="18">
        <f>IF(AF!$D$27="Todos",1,IF(M2811=AF!$D$27,1,0))</f>
        <v>1</v>
      </c>
      <c r="AT2811" s="53">
        <f>IF(AND(E2811=AF!$D$6,OR(LT!M2811=AF!$D$27,AF!$D$27="Todos"),OR(AP2811=AF!$E$8,AQ2811=AF!$E$8)),AR2811+AS2811,0)</f>
        <v>0</v>
      </c>
      <c r="AU2811" s="18" t="str">
        <f t="shared" si="956"/>
        <v/>
      </c>
      <c r="AV2811" s="54" t="str">
        <f t="shared" si="957"/>
        <v/>
      </c>
      <c r="AW2811" s="54" t="str">
        <f t="shared" si="958"/>
        <v/>
      </c>
      <c r="AX2811" s="18" t="str">
        <f t="shared" si="959"/>
        <v/>
      </c>
      <c r="AY2811" s="18" t="str">
        <f t="shared" si="960"/>
        <v/>
      </c>
      <c r="BA2811" s="18">
        <f>IF($E2811=AF!$D$6,IF($M2811="Concluída no prazo",2,IF($M2811="Concluída com atraso",1,0)),0)</f>
        <v>0</v>
      </c>
      <c r="BB2811" s="18">
        <f>IF($E2811=AF!$D$6,IF($M2811="Atrasada",2,IF($M2811="Concluída com atraso",1,0)),0)</f>
        <v>0</v>
      </c>
      <c r="BC2811" s="18">
        <v>2.8049999999999999E-2</v>
      </c>
      <c r="BD2811" s="18">
        <f t="shared" si="967"/>
        <v>2.8049999999999999E-2</v>
      </c>
      <c r="BE2811" s="18">
        <f t="shared" si="967"/>
        <v>2.8049999999999999E-2</v>
      </c>
      <c r="BF2811" s="18" t="str">
        <f t="shared" si="961"/>
        <v/>
      </c>
      <c r="BN2811" s="18" t="str">
        <f t="shared" si="962"/>
        <v>s</v>
      </c>
    </row>
    <row r="2812" spans="3:66" ht="50.1" customHeight="1" thickTop="1" thickBot="1" x14ac:dyDescent="0.3">
      <c r="C2812" s="46"/>
      <c r="D2812" s="46"/>
      <c r="E2812" s="46"/>
      <c r="F2812" s="122"/>
      <c r="G2812" s="122"/>
      <c r="H2812" s="78" t="str">
        <f t="shared" si="963"/>
        <v/>
      </c>
      <c r="I2812" s="78" t="str">
        <f t="shared" si="964"/>
        <v/>
      </c>
      <c r="J2812" s="16"/>
      <c r="K2812" s="46" t="str">
        <f t="shared" si="965"/>
        <v/>
      </c>
      <c r="L2812" s="16"/>
      <c r="M2812" s="16"/>
      <c r="N2812" s="46"/>
      <c r="O2812" s="47" t="str">
        <f t="shared" si="968"/>
        <v/>
      </c>
      <c r="P2812" s="47"/>
      <c r="Q2812" s="48" t="str">
        <f>IFERROR(VLOOKUP(E2812,Funcionários!$C$8:$E$207,3,FALSE),"")</f>
        <v/>
      </c>
      <c r="R2812" s="47"/>
      <c r="S2812" s="49" t="str">
        <f t="shared" si="969"/>
        <v/>
      </c>
      <c r="T2812" s="49">
        <v>2.8060000000000002E-2</v>
      </c>
      <c r="U2812" s="48" t="str">
        <f>IF(Funcionários!C2813=0,"",Funcionários!C2813)</f>
        <v/>
      </c>
      <c r="V2812" s="50">
        <f>IF(U2812="",0,IF(COUNTIFS($E$7:$E$3006,U2812,$I$7:$I$3006,'RC'!$E$6)=0,0,COUNTIFS($M$7:$M$3006,"Concluída no prazo",$E$7:$E$3006,U2812,$I$7:$I$3006,'RC'!$E$6)/COUNTIFS($E$7:$E$3006,U2812,$I$7:$I$3006,'RC'!$E$6)))</f>
        <v>0</v>
      </c>
      <c r="W2812" s="49">
        <f>SUMIFS($J$7:$J$3006,$E$7:$E$3006,U2812,$I$7:$I$3006,'RC'!$E$6)+SUMIFS($L$7:$L$3006,$E$7:$E$3006,U2812,$I$7:$I$3006,'RC'!$E$6)</f>
        <v>0</v>
      </c>
      <c r="X2812" s="48">
        <f>COUNTIFS($E$7:$E$3006,U2812,$I$7:$I$3006,'RC'!$E$6)</f>
        <v>0</v>
      </c>
      <c r="Y2812" s="48"/>
      <c r="Z2812" s="51" t="str">
        <f>IF(AQ2812='RC'!$E$6,AC2812*1000+AD2812,"")</f>
        <v/>
      </c>
      <c r="AA2812" s="51" t="str">
        <f>IF(AB2812="","",IF(AQ2812='RC'!$E$6,AC2812*1000-AD2812,""))</f>
        <v/>
      </c>
      <c r="AB2812" s="48" t="str">
        <f>IFERROR(VLOOKUP(E2812,Funcionários!$C$8:$E$207,3,FALSE),"")</f>
        <v/>
      </c>
      <c r="AC2812" s="50" t="str">
        <f>IF(AB2812="","",IF(COUNTIFS($AB$7:$AB$3006,AB2812,$AQ$7:$AQ$3006,'RC'!$E$6)=0,"",COUNTIFS($M$7:$M$3006,"Concluída no prazo",$AB$7:$AB$3006,AB2812,$AQ$7:$AQ$3006,'RC'!$E$6)/COUNTIFS($AB$7:$AB$3006,AB2812,$AQ$7:$AQ$3006,'RC'!$E$6)))</f>
        <v/>
      </c>
      <c r="AD2812" s="48">
        <f>SUMIF($AQ$7:$AQ$3006,'RC'!$E$6,$J$7:$J$3006)+SUMIF($AQ$7:$AQ$3006,'RC'!$E$6,$L$7:$L$3006)</f>
        <v>21</v>
      </c>
      <c r="AF2812" s="48">
        <v>2.19499999999914E-2</v>
      </c>
      <c r="AG2812" s="48">
        <f>IF(OR(AQ2812="",AQ2812&lt;&gt;'RC'!$E$6,AB2812&lt;&gt;'RC'!$D$21),0,1)</f>
        <v>0</v>
      </c>
      <c r="AH2812" s="48">
        <f t="shared" si="966"/>
        <v>2.19499999999914E-2</v>
      </c>
      <c r="AI2812" s="48" t="str">
        <f t="shared" si="948"/>
        <v/>
      </c>
      <c r="AJ2812" s="48" t="str">
        <f t="shared" si="949"/>
        <v/>
      </c>
      <c r="AK2812" s="52" t="str">
        <f t="shared" si="950"/>
        <v/>
      </c>
      <c r="AL2812" s="52" t="str">
        <f t="shared" si="951"/>
        <v/>
      </c>
      <c r="AM2812" s="48" t="str">
        <f t="shared" si="952"/>
        <v/>
      </c>
      <c r="AN2812" s="48" t="str">
        <f t="shared" si="953"/>
        <v/>
      </c>
      <c r="AP2812" s="18" t="str">
        <f t="shared" si="954"/>
        <v/>
      </c>
      <c r="AQ2812" s="18" t="str">
        <f t="shared" si="955"/>
        <v/>
      </c>
      <c r="AR2812" s="18">
        <v>2.1950000000000001E-2</v>
      </c>
      <c r="AS2812" s="18">
        <f>IF(AF!$D$27="Todos",1,IF(M2812=AF!$D$27,1,0))</f>
        <v>1</v>
      </c>
      <c r="AT2812" s="53">
        <f>IF(AND(E2812=AF!$D$6,OR(LT!M2812=AF!$D$27,AF!$D$27="Todos"),OR(AP2812=AF!$E$8,AQ2812=AF!$E$8)),AR2812+AS2812,0)</f>
        <v>0</v>
      </c>
      <c r="AU2812" s="18" t="str">
        <f t="shared" si="956"/>
        <v/>
      </c>
      <c r="AV2812" s="54" t="str">
        <f t="shared" si="957"/>
        <v/>
      </c>
      <c r="AW2812" s="54" t="str">
        <f t="shared" si="958"/>
        <v/>
      </c>
      <c r="AX2812" s="18" t="str">
        <f t="shared" si="959"/>
        <v/>
      </c>
      <c r="AY2812" s="18" t="str">
        <f t="shared" si="960"/>
        <v/>
      </c>
      <c r="BA2812" s="18">
        <f>IF($E2812=AF!$D$6,IF($M2812="Concluída no prazo",2,IF($M2812="Concluída com atraso",1,0)),0)</f>
        <v>0</v>
      </c>
      <c r="BB2812" s="18">
        <f>IF($E2812=AF!$D$6,IF($M2812="Atrasada",2,IF($M2812="Concluída com atraso",1,0)),0)</f>
        <v>0</v>
      </c>
      <c r="BC2812" s="18">
        <v>2.8060000000000002E-2</v>
      </c>
      <c r="BD2812" s="18">
        <f t="shared" si="967"/>
        <v>2.8060000000000002E-2</v>
      </c>
      <c r="BE2812" s="18">
        <f t="shared" si="967"/>
        <v>2.8060000000000002E-2</v>
      </c>
      <c r="BF2812" s="18" t="str">
        <f t="shared" si="961"/>
        <v/>
      </c>
      <c r="BN2812" s="18" t="str">
        <f t="shared" si="962"/>
        <v>s</v>
      </c>
    </row>
    <row r="2813" spans="3:66" ht="50.1" customHeight="1" thickTop="1" thickBot="1" x14ac:dyDescent="0.3">
      <c r="C2813" s="46"/>
      <c r="D2813" s="46"/>
      <c r="E2813" s="46"/>
      <c r="F2813" s="122"/>
      <c r="G2813" s="122"/>
      <c r="H2813" s="78" t="str">
        <f t="shared" si="963"/>
        <v/>
      </c>
      <c r="I2813" s="78" t="str">
        <f t="shared" si="964"/>
        <v/>
      </c>
      <c r="J2813" s="16"/>
      <c r="K2813" s="46" t="str">
        <f t="shared" si="965"/>
        <v/>
      </c>
      <c r="L2813" s="16"/>
      <c r="M2813" s="16"/>
      <c r="N2813" s="46"/>
      <c r="O2813" s="47" t="str">
        <f t="shared" si="968"/>
        <v/>
      </c>
      <c r="P2813" s="47"/>
      <c r="Q2813" s="48" t="str">
        <f>IFERROR(VLOOKUP(E2813,Funcionários!$C$8:$E$207,3,FALSE),"")</f>
        <v/>
      </c>
      <c r="R2813" s="47"/>
      <c r="S2813" s="49" t="str">
        <f t="shared" si="969"/>
        <v/>
      </c>
      <c r="T2813" s="49">
        <v>2.8070000000000001E-2</v>
      </c>
      <c r="U2813" s="48" t="str">
        <f>IF(Funcionários!C2814=0,"",Funcionários!C2814)</f>
        <v/>
      </c>
      <c r="V2813" s="50">
        <f>IF(U2813="",0,IF(COUNTIFS($E$7:$E$3006,U2813,$I$7:$I$3006,'RC'!$E$6)=0,0,COUNTIFS($M$7:$M$3006,"Concluída no prazo",$E$7:$E$3006,U2813,$I$7:$I$3006,'RC'!$E$6)/COUNTIFS($E$7:$E$3006,U2813,$I$7:$I$3006,'RC'!$E$6)))</f>
        <v>0</v>
      </c>
      <c r="W2813" s="49">
        <f>SUMIFS($J$7:$J$3006,$E$7:$E$3006,U2813,$I$7:$I$3006,'RC'!$E$6)+SUMIFS($L$7:$L$3006,$E$7:$E$3006,U2813,$I$7:$I$3006,'RC'!$E$6)</f>
        <v>0</v>
      </c>
      <c r="X2813" s="48">
        <f>COUNTIFS($E$7:$E$3006,U2813,$I$7:$I$3006,'RC'!$E$6)</f>
        <v>0</v>
      </c>
      <c r="Y2813" s="48"/>
      <c r="Z2813" s="51" t="str">
        <f>IF(AQ2813='RC'!$E$6,AC2813*1000+AD2813,"")</f>
        <v/>
      </c>
      <c r="AA2813" s="51" t="str">
        <f>IF(AB2813="","",IF(AQ2813='RC'!$E$6,AC2813*1000-AD2813,""))</f>
        <v/>
      </c>
      <c r="AB2813" s="48" t="str">
        <f>IFERROR(VLOOKUP(E2813,Funcionários!$C$8:$E$207,3,FALSE),"")</f>
        <v/>
      </c>
      <c r="AC2813" s="50" t="str">
        <f>IF(AB2813="","",IF(COUNTIFS($AB$7:$AB$3006,AB2813,$AQ$7:$AQ$3006,'RC'!$E$6)=0,"",COUNTIFS($M$7:$M$3006,"Concluída no prazo",$AB$7:$AB$3006,AB2813,$AQ$7:$AQ$3006,'RC'!$E$6)/COUNTIFS($AB$7:$AB$3006,AB2813,$AQ$7:$AQ$3006,'RC'!$E$6)))</f>
        <v/>
      </c>
      <c r="AD2813" s="48">
        <f>SUMIF($AQ$7:$AQ$3006,'RC'!$E$6,$J$7:$J$3006)+SUMIF($AQ$7:$AQ$3006,'RC'!$E$6,$L$7:$L$3006)</f>
        <v>21</v>
      </c>
      <c r="AF2813" s="48">
        <v>2.19399999999914E-2</v>
      </c>
      <c r="AG2813" s="48">
        <f>IF(OR(AQ2813="",AQ2813&lt;&gt;'RC'!$E$6,AB2813&lt;&gt;'RC'!$D$21),0,1)</f>
        <v>0</v>
      </c>
      <c r="AH2813" s="48">
        <f t="shared" si="966"/>
        <v>2.19399999999914E-2</v>
      </c>
      <c r="AI2813" s="48" t="str">
        <f t="shared" si="948"/>
        <v/>
      </c>
      <c r="AJ2813" s="48" t="str">
        <f t="shared" si="949"/>
        <v/>
      </c>
      <c r="AK2813" s="52" t="str">
        <f t="shared" si="950"/>
        <v/>
      </c>
      <c r="AL2813" s="52" t="str">
        <f t="shared" si="951"/>
        <v/>
      </c>
      <c r="AM2813" s="48" t="str">
        <f t="shared" si="952"/>
        <v/>
      </c>
      <c r="AN2813" s="48" t="str">
        <f t="shared" si="953"/>
        <v/>
      </c>
      <c r="AP2813" s="18" t="str">
        <f t="shared" si="954"/>
        <v/>
      </c>
      <c r="AQ2813" s="18" t="str">
        <f t="shared" si="955"/>
        <v/>
      </c>
      <c r="AR2813" s="18">
        <v>2.1940000000000001E-2</v>
      </c>
      <c r="AS2813" s="18">
        <f>IF(AF!$D$27="Todos",1,IF(M2813=AF!$D$27,1,0))</f>
        <v>1</v>
      </c>
      <c r="AT2813" s="53">
        <f>IF(AND(E2813=AF!$D$6,OR(LT!M2813=AF!$D$27,AF!$D$27="Todos"),OR(AP2813=AF!$E$8,AQ2813=AF!$E$8)),AR2813+AS2813,0)</f>
        <v>0</v>
      </c>
      <c r="AU2813" s="18" t="str">
        <f t="shared" si="956"/>
        <v/>
      </c>
      <c r="AV2813" s="54" t="str">
        <f t="shared" si="957"/>
        <v/>
      </c>
      <c r="AW2813" s="54" t="str">
        <f t="shared" si="958"/>
        <v/>
      </c>
      <c r="AX2813" s="18" t="str">
        <f t="shared" si="959"/>
        <v/>
      </c>
      <c r="AY2813" s="18" t="str">
        <f t="shared" si="960"/>
        <v/>
      </c>
      <c r="BA2813" s="18">
        <f>IF($E2813=AF!$D$6,IF($M2813="Concluída no prazo",2,IF($M2813="Concluída com atraso",1,0)),0)</f>
        <v>0</v>
      </c>
      <c r="BB2813" s="18">
        <f>IF($E2813=AF!$D$6,IF($M2813="Atrasada",2,IF($M2813="Concluída com atraso",1,0)),0)</f>
        <v>0</v>
      </c>
      <c r="BC2813" s="18">
        <v>2.8070000000000001E-2</v>
      </c>
      <c r="BD2813" s="18">
        <f t="shared" si="967"/>
        <v>2.8070000000000001E-2</v>
      </c>
      <c r="BE2813" s="18">
        <f t="shared" si="967"/>
        <v>2.8070000000000001E-2</v>
      </c>
      <c r="BF2813" s="18" t="str">
        <f t="shared" si="961"/>
        <v/>
      </c>
      <c r="BN2813" s="18" t="str">
        <f t="shared" si="962"/>
        <v>s</v>
      </c>
    </row>
    <row r="2814" spans="3:66" ht="50.1" customHeight="1" thickTop="1" thickBot="1" x14ac:dyDescent="0.3">
      <c r="C2814" s="46"/>
      <c r="D2814" s="46"/>
      <c r="E2814" s="46"/>
      <c r="F2814" s="122"/>
      <c r="G2814" s="122"/>
      <c r="H2814" s="78" t="str">
        <f t="shared" si="963"/>
        <v/>
      </c>
      <c r="I2814" s="78" t="str">
        <f t="shared" si="964"/>
        <v/>
      </c>
      <c r="J2814" s="16"/>
      <c r="K2814" s="46" t="str">
        <f t="shared" si="965"/>
        <v/>
      </c>
      <c r="L2814" s="16"/>
      <c r="M2814" s="16"/>
      <c r="N2814" s="46"/>
      <c r="O2814" s="47" t="str">
        <f t="shared" si="968"/>
        <v/>
      </c>
      <c r="P2814" s="47"/>
      <c r="Q2814" s="48" t="str">
        <f>IFERROR(VLOOKUP(E2814,Funcionários!$C$8:$E$207,3,FALSE),"")</f>
        <v/>
      </c>
      <c r="R2814" s="47"/>
      <c r="S2814" s="49" t="str">
        <f t="shared" si="969"/>
        <v/>
      </c>
      <c r="T2814" s="49">
        <v>2.8080000000000001E-2</v>
      </c>
      <c r="U2814" s="48" t="str">
        <f>IF(Funcionários!C2815=0,"",Funcionários!C2815)</f>
        <v/>
      </c>
      <c r="V2814" s="50">
        <f>IF(U2814="",0,IF(COUNTIFS($E$7:$E$3006,U2814,$I$7:$I$3006,'RC'!$E$6)=0,0,COUNTIFS($M$7:$M$3006,"Concluída no prazo",$E$7:$E$3006,U2814,$I$7:$I$3006,'RC'!$E$6)/COUNTIFS($E$7:$E$3006,U2814,$I$7:$I$3006,'RC'!$E$6)))</f>
        <v>0</v>
      </c>
      <c r="W2814" s="49">
        <f>SUMIFS($J$7:$J$3006,$E$7:$E$3006,U2814,$I$7:$I$3006,'RC'!$E$6)+SUMIFS($L$7:$L$3006,$E$7:$E$3006,U2814,$I$7:$I$3006,'RC'!$E$6)</f>
        <v>0</v>
      </c>
      <c r="X2814" s="48">
        <f>COUNTIFS($E$7:$E$3006,U2814,$I$7:$I$3006,'RC'!$E$6)</f>
        <v>0</v>
      </c>
      <c r="Y2814" s="48"/>
      <c r="Z2814" s="51" t="str">
        <f>IF(AQ2814='RC'!$E$6,AC2814*1000+AD2814,"")</f>
        <v/>
      </c>
      <c r="AA2814" s="51" t="str">
        <f>IF(AB2814="","",IF(AQ2814='RC'!$E$6,AC2814*1000-AD2814,""))</f>
        <v/>
      </c>
      <c r="AB2814" s="48" t="str">
        <f>IFERROR(VLOOKUP(E2814,Funcionários!$C$8:$E$207,3,FALSE),"")</f>
        <v/>
      </c>
      <c r="AC2814" s="50" t="str">
        <f>IF(AB2814="","",IF(COUNTIFS($AB$7:$AB$3006,AB2814,$AQ$7:$AQ$3006,'RC'!$E$6)=0,"",COUNTIFS($M$7:$M$3006,"Concluída no prazo",$AB$7:$AB$3006,AB2814,$AQ$7:$AQ$3006,'RC'!$E$6)/COUNTIFS($AB$7:$AB$3006,AB2814,$AQ$7:$AQ$3006,'RC'!$E$6)))</f>
        <v/>
      </c>
      <c r="AD2814" s="48">
        <f>SUMIF($AQ$7:$AQ$3006,'RC'!$E$6,$J$7:$J$3006)+SUMIF($AQ$7:$AQ$3006,'RC'!$E$6,$L$7:$L$3006)</f>
        <v>21</v>
      </c>
      <c r="AF2814" s="48">
        <v>2.1929999999991401E-2</v>
      </c>
      <c r="AG2814" s="48">
        <f>IF(OR(AQ2814="",AQ2814&lt;&gt;'RC'!$E$6,AB2814&lt;&gt;'RC'!$D$21),0,1)</f>
        <v>0</v>
      </c>
      <c r="AH2814" s="48">
        <f t="shared" si="966"/>
        <v>2.1929999999991401E-2</v>
      </c>
      <c r="AI2814" s="48" t="str">
        <f t="shared" si="948"/>
        <v/>
      </c>
      <c r="AJ2814" s="48" t="str">
        <f t="shared" si="949"/>
        <v/>
      </c>
      <c r="AK2814" s="52" t="str">
        <f t="shared" si="950"/>
        <v/>
      </c>
      <c r="AL2814" s="52" t="str">
        <f t="shared" si="951"/>
        <v/>
      </c>
      <c r="AM2814" s="48" t="str">
        <f t="shared" si="952"/>
        <v/>
      </c>
      <c r="AN2814" s="48" t="str">
        <f t="shared" si="953"/>
        <v/>
      </c>
      <c r="AP2814" s="18" t="str">
        <f t="shared" si="954"/>
        <v/>
      </c>
      <c r="AQ2814" s="18" t="str">
        <f t="shared" si="955"/>
        <v/>
      </c>
      <c r="AR2814" s="18">
        <v>2.1930000000000002E-2</v>
      </c>
      <c r="AS2814" s="18">
        <f>IF(AF!$D$27="Todos",1,IF(M2814=AF!$D$27,1,0))</f>
        <v>1</v>
      </c>
      <c r="AT2814" s="53">
        <f>IF(AND(E2814=AF!$D$6,OR(LT!M2814=AF!$D$27,AF!$D$27="Todos"),OR(AP2814=AF!$E$8,AQ2814=AF!$E$8)),AR2814+AS2814,0)</f>
        <v>0</v>
      </c>
      <c r="AU2814" s="18" t="str">
        <f t="shared" si="956"/>
        <v/>
      </c>
      <c r="AV2814" s="54" t="str">
        <f t="shared" si="957"/>
        <v/>
      </c>
      <c r="AW2814" s="54" t="str">
        <f t="shared" si="958"/>
        <v/>
      </c>
      <c r="AX2814" s="18" t="str">
        <f t="shared" si="959"/>
        <v/>
      </c>
      <c r="AY2814" s="18" t="str">
        <f t="shared" si="960"/>
        <v/>
      </c>
      <c r="BA2814" s="18">
        <f>IF($E2814=AF!$D$6,IF($M2814="Concluída no prazo",2,IF($M2814="Concluída com atraso",1,0)),0)</f>
        <v>0</v>
      </c>
      <c r="BB2814" s="18">
        <f>IF($E2814=AF!$D$6,IF($M2814="Atrasada",2,IF($M2814="Concluída com atraso",1,0)),0)</f>
        <v>0</v>
      </c>
      <c r="BC2814" s="18">
        <v>2.8080000000000001E-2</v>
      </c>
      <c r="BD2814" s="18">
        <f t="shared" si="967"/>
        <v>2.8080000000000001E-2</v>
      </c>
      <c r="BE2814" s="18">
        <f t="shared" si="967"/>
        <v>2.8080000000000001E-2</v>
      </c>
      <c r="BF2814" s="18" t="str">
        <f t="shared" si="961"/>
        <v/>
      </c>
      <c r="BN2814" s="18" t="str">
        <f t="shared" si="962"/>
        <v>s</v>
      </c>
    </row>
    <row r="2815" spans="3:66" ht="50.1" customHeight="1" thickTop="1" thickBot="1" x14ac:dyDescent="0.3">
      <c r="C2815" s="46"/>
      <c r="D2815" s="46"/>
      <c r="E2815" s="46"/>
      <c r="F2815" s="122"/>
      <c r="G2815" s="122"/>
      <c r="H2815" s="78" t="str">
        <f t="shared" si="963"/>
        <v/>
      </c>
      <c r="I2815" s="78" t="str">
        <f t="shared" si="964"/>
        <v/>
      </c>
      <c r="J2815" s="16"/>
      <c r="K2815" s="46" t="str">
        <f t="shared" si="965"/>
        <v/>
      </c>
      <c r="L2815" s="16"/>
      <c r="M2815" s="16"/>
      <c r="N2815" s="46"/>
      <c r="O2815" s="47" t="str">
        <f t="shared" si="968"/>
        <v/>
      </c>
      <c r="P2815" s="47"/>
      <c r="Q2815" s="48" t="str">
        <f>IFERROR(VLOOKUP(E2815,Funcionários!$C$8:$E$207,3,FALSE),"")</f>
        <v/>
      </c>
      <c r="R2815" s="47"/>
      <c r="S2815" s="49" t="str">
        <f t="shared" si="969"/>
        <v/>
      </c>
      <c r="T2815" s="49">
        <v>2.809E-2</v>
      </c>
      <c r="U2815" s="48" t="str">
        <f>IF(Funcionários!C2816=0,"",Funcionários!C2816)</f>
        <v/>
      </c>
      <c r="V2815" s="50">
        <f>IF(U2815="",0,IF(COUNTIFS($E$7:$E$3006,U2815,$I$7:$I$3006,'RC'!$E$6)=0,0,COUNTIFS($M$7:$M$3006,"Concluída no prazo",$E$7:$E$3006,U2815,$I$7:$I$3006,'RC'!$E$6)/COUNTIFS($E$7:$E$3006,U2815,$I$7:$I$3006,'RC'!$E$6)))</f>
        <v>0</v>
      </c>
      <c r="W2815" s="49">
        <f>SUMIFS($J$7:$J$3006,$E$7:$E$3006,U2815,$I$7:$I$3006,'RC'!$E$6)+SUMIFS($L$7:$L$3006,$E$7:$E$3006,U2815,$I$7:$I$3006,'RC'!$E$6)</f>
        <v>0</v>
      </c>
      <c r="X2815" s="48">
        <f>COUNTIFS($E$7:$E$3006,U2815,$I$7:$I$3006,'RC'!$E$6)</f>
        <v>0</v>
      </c>
      <c r="Y2815" s="48"/>
      <c r="Z2815" s="51" t="str">
        <f>IF(AQ2815='RC'!$E$6,AC2815*1000+AD2815,"")</f>
        <v/>
      </c>
      <c r="AA2815" s="51" t="str">
        <f>IF(AB2815="","",IF(AQ2815='RC'!$E$6,AC2815*1000-AD2815,""))</f>
        <v/>
      </c>
      <c r="AB2815" s="48" t="str">
        <f>IFERROR(VLOOKUP(E2815,Funcionários!$C$8:$E$207,3,FALSE),"")</f>
        <v/>
      </c>
      <c r="AC2815" s="50" t="str">
        <f>IF(AB2815="","",IF(COUNTIFS($AB$7:$AB$3006,AB2815,$AQ$7:$AQ$3006,'RC'!$E$6)=0,"",COUNTIFS($M$7:$M$3006,"Concluída no prazo",$AB$7:$AB$3006,AB2815,$AQ$7:$AQ$3006,'RC'!$E$6)/COUNTIFS($AB$7:$AB$3006,AB2815,$AQ$7:$AQ$3006,'RC'!$E$6)))</f>
        <v/>
      </c>
      <c r="AD2815" s="48">
        <f>SUMIF($AQ$7:$AQ$3006,'RC'!$E$6,$J$7:$J$3006)+SUMIF($AQ$7:$AQ$3006,'RC'!$E$6,$L$7:$L$3006)</f>
        <v>21</v>
      </c>
      <c r="AF2815" s="48">
        <v>2.1919999999991401E-2</v>
      </c>
      <c r="AG2815" s="48">
        <f>IF(OR(AQ2815="",AQ2815&lt;&gt;'RC'!$E$6,AB2815&lt;&gt;'RC'!$D$21),0,1)</f>
        <v>0</v>
      </c>
      <c r="AH2815" s="48">
        <f t="shared" si="966"/>
        <v>2.1919999999991401E-2</v>
      </c>
      <c r="AI2815" s="48" t="str">
        <f t="shared" si="948"/>
        <v/>
      </c>
      <c r="AJ2815" s="48" t="str">
        <f t="shared" si="949"/>
        <v/>
      </c>
      <c r="AK2815" s="52" t="str">
        <f t="shared" si="950"/>
        <v/>
      </c>
      <c r="AL2815" s="52" t="str">
        <f t="shared" si="951"/>
        <v/>
      </c>
      <c r="AM2815" s="48" t="str">
        <f t="shared" si="952"/>
        <v/>
      </c>
      <c r="AN2815" s="48" t="str">
        <f t="shared" si="953"/>
        <v/>
      </c>
      <c r="AP2815" s="18" t="str">
        <f t="shared" si="954"/>
        <v/>
      </c>
      <c r="AQ2815" s="18" t="str">
        <f t="shared" si="955"/>
        <v/>
      </c>
      <c r="AR2815" s="18">
        <v>2.1919999999999999E-2</v>
      </c>
      <c r="AS2815" s="18">
        <f>IF(AF!$D$27="Todos",1,IF(M2815=AF!$D$27,1,0))</f>
        <v>1</v>
      </c>
      <c r="AT2815" s="53">
        <f>IF(AND(E2815=AF!$D$6,OR(LT!M2815=AF!$D$27,AF!$D$27="Todos"),OR(AP2815=AF!$E$8,AQ2815=AF!$E$8)),AR2815+AS2815,0)</f>
        <v>0</v>
      </c>
      <c r="AU2815" s="18" t="str">
        <f t="shared" si="956"/>
        <v/>
      </c>
      <c r="AV2815" s="54" t="str">
        <f t="shared" si="957"/>
        <v/>
      </c>
      <c r="AW2815" s="54" t="str">
        <f t="shared" si="958"/>
        <v/>
      </c>
      <c r="AX2815" s="18" t="str">
        <f t="shared" si="959"/>
        <v/>
      </c>
      <c r="AY2815" s="18" t="str">
        <f t="shared" si="960"/>
        <v/>
      </c>
      <c r="BA2815" s="18">
        <f>IF($E2815=AF!$D$6,IF($M2815="Concluída no prazo",2,IF($M2815="Concluída com atraso",1,0)),0)</f>
        <v>0</v>
      </c>
      <c r="BB2815" s="18">
        <f>IF($E2815=AF!$D$6,IF($M2815="Atrasada",2,IF($M2815="Concluída com atraso",1,0)),0)</f>
        <v>0</v>
      </c>
      <c r="BC2815" s="18">
        <v>2.809E-2</v>
      </c>
      <c r="BD2815" s="18">
        <f t="shared" si="967"/>
        <v>2.809E-2</v>
      </c>
      <c r="BE2815" s="18">
        <f t="shared" si="967"/>
        <v>2.809E-2</v>
      </c>
      <c r="BF2815" s="18" t="str">
        <f t="shared" si="961"/>
        <v/>
      </c>
      <c r="BN2815" s="18" t="str">
        <f t="shared" si="962"/>
        <v>s</v>
      </c>
    </row>
    <row r="2816" spans="3:66" ht="50.1" customHeight="1" thickTop="1" thickBot="1" x14ac:dyDescent="0.3">
      <c r="C2816" s="46"/>
      <c r="D2816" s="46"/>
      <c r="E2816" s="46"/>
      <c r="F2816" s="122"/>
      <c r="G2816" s="122"/>
      <c r="H2816" s="78" t="str">
        <f t="shared" si="963"/>
        <v/>
      </c>
      <c r="I2816" s="78" t="str">
        <f t="shared" si="964"/>
        <v/>
      </c>
      <c r="J2816" s="16"/>
      <c r="K2816" s="46" t="str">
        <f t="shared" si="965"/>
        <v/>
      </c>
      <c r="L2816" s="16"/>
      <c r="M2816" s="16"/>
      <c r="N2816" s="46"/>
      <c r="O2816" s="47" t="str">
        <f t="shared" si="968"/>
        <v/>
      </c>
      <c r="P2816" s="47"/>
      <c r="Q2816" s="48" t="str">
        <f>IFERROR(VLOOKUP(E2816,Funcionários!$C$8:$E$207,3,FALSE),"")</f>
        <v/>
      </c>
      <c r="R2816" s="47"/>
      <c r="S2816" s="49" t="str">
        <f t="shared" si="969"/>
        <v/>
      </c>
      <c r="T2816" s="49">
        <v>2.81E-2</v>
      </c>
      <c r="U2816" s="48" t="str">
        <f>IF(Funcionários!C2817=0,"",Funcionários!C2817)</f>
        <v/>
      </c>
      <c r="V2816" s="50">
        <f>IF(U2816="",0,IF(COUNTIFS($E$7:$E$3006,U2816,$I$7:$I$3006,'RC'!$E$6)=0,0,COUNTIFS($M$7:$M$3006,"Concluída no prazo",$E$7:$E$3006,U2816,$I$7:$I$3006,'RC'!$E$6)/COUNTIFS($E$7:$E$3006,U2816,$I$7:$I$3006,'RC'!$E$6)))</f>
        <v>0</v>
      </c>
      <c r="W2816" s="49">
        <f>SUMIFS($J$7:$J$3006,$E$7:$E$3006,U2816,$I$7:$I$3006,'RC'!$E$6)+SUMIFS($L$7:$L$3006,$E$7:$E$3006,U2816,$I$7:$I$3006,'RC'!$E$6)</f>
        <v>0</v>
      </c>
      <c r="X2816" s="48">
        <f>COUNTIFS($E$7:$E$3006,U2816,$I$7:$I$3006,'RC'!$E$6)</f>
        <v>0</v>
      </c>
      <c r="Y2816" s="48"/>
      <c r="Z2816" s="51" t="str">
        <f>IF(AQ2816='RC'!$E$6,AC2816*1000+AD2816,"")</f>
        <v/>
      </c>
      <c r="AA2816" s="51" t="str">
        <f>IF(AB2816="","",IF(AQ2816='RC'!$E$6,AC2816*1000-AD2816,""))</f>
        <v/>
      </c>
      <c r="AB2816" s="48" t="str">
        <f>IFERROR(VLOOKUP(E2816,Funcionários!$C$8:$E$207,3,FALSE),"")</f>
        <v/>
      </c>
      <c r="AC2816" s="50" t="str">
        <f>IF(AB2816="","",IF(COUNTIFS($AB$7:$AB$3006,AB2816,$AQ$7:$AQ$3006,'RC'!$E$6)=0,"",COUNTIFS($M$7:$M$3006,"Concluída no prazo",$AB$7:$AB$3006,AB2816,$AQ$7:$AQ$3006,'RC'!$E$6)/COUNTIFS($AB$7:$AB$3006,AB2816,$AQ$7:$AQ$3006,'RC'!$E$6)))</f>
        <v/>
      </c>
      <c r="AD2816" s="48">
        <f>SUMIF($AQ$7:$AQ$3006,'RC'!$E$6,$J$7:$J$3006)+SUMIF($AQ$7:$AQ$3006,'RC'!$E$6,$L$7:$L$3006)</f>
        <v>21</v>
      </c>
      <c r="AF2816" s="48">
        <v>2.1909999999991402E-2</v>
      </c>
      <c r="AG2816" s="48">
        <f>IF(OR(AQ2816="",AQ2816&lt;&gt;'RC'!$E$6,AB2816&lt;&gt;'RC'!$D$21),0,1)</f>
        <v>0</v>
      </c>
      <c r="AH2816" s="48">
        <f t="shared" si="966"/>
        <v>2.1909999999991402E-2</v>
      </c>
      <c r="AI2816" s="48" t="str">
        <f t="shared" si="948"/>
        <v/>
      </c>
      <c r="AJ2816" s="48" t="str">
        <f t="shared" si="949"/>
        <v/>
      </c>
      <c r="AK2816" s="52" t="str">
        <f t="shared" si="950"/>
        <v/>
      </c>
      <c r="AL2816" s="52" t="str">
        <f t="shared" si="951"/>
        <v/>
      </c>
      <c r="AM2816" s="48" t="str">
        <f t="shared" si="952"/>
        <v/>
      </c>
      <c r="AN2816" s="48" t="str">
        <f t="shared" si="953"/>
        <v/>
      </c>
      <c r="AP2816" s="18" t="str">
        <f t="shared" si="954"/>
        <v/>
      </c>
      <c r="AQ2816" s="18" t="str">
        <f t="shared" si="955"/>
        <v/>
      </c>
      <c r="AR2816" s="18">
        <v>2.1909999999999999E-2</v>
      </c>
      <c r="AS2816" s="18">
        <f>IF(AF!$D$27="Todos",1,IF(M2816=AF!$D$27,1,0))</f>
        <v>1</v>
      </c>
      <c r="AT2816" s="53">
        <f>IF(AND(E2816=AF!$D$6,OR(LT!M2816=AF!$D$27,AF!$D$27="Todos"),OR(AP2816=AF!$E$8,AQ2816=AF!$E$8)),AR2816+AS2816,0)</f>
        <v>0</v>
      </c>
      <c r="AU2816" s="18" t="str">
        <f t="shared" si="956"/>
        <v/>
      </c>
      <c r="AV2816" s="54" t="str">
        <f t="shared" si="957"/>
        <v/>
      </c>
      <c r="AW2816" s="54" t="str">
        <f t="shared" si="958"/>
        <v/>
      </c>
      <c r="AX2816" s="18" t="str">
        <f t="shared" si="959"/>
        <v/>
      </c>
      <c r="AY2816" s="18" t="str">
        <f t="shared" si="960"/>
        <v/>
      </c>
      <c r="BA2816" s="18">
        <f>IF($E2816=AF!$D$6,IF($M2816="Concluída no prazo",2,IF($M2816="Concluída com atraso",1,0)),0)</f>
        <v>0</v>
      </c>
      <c r="BB2816" s="18">
        <f>IF($E2816=AF!$D$6,IF($M2816="Atrasada",2,IF($M2816="Concluída com atraso",1,0)),0)</f>
        <v>0</v>
      </c>
      <c r="BC2816" s="18">
        <v>2.81E-2</v>
      </c>
      <c r="BD2816" s="18">
        <f t="shared" si="967"/>
        <v>2.81E-2</v>
      </c>
      <c r="BE2816" s="18">
        <f t="shared" si="967"/>
        <v>2.81E-2</v>
      </c>
      <c r="BF2816" s="18" t="str">
        <f t="shared" si="961"/>
        <v/>
      </c>
      <c r="BN2816" s="18" t="str">
        <f t="shared" si="962"/>
        <v>s</v>
      </c>
    </row>
    <row r="2817" spans="3:66" ht="50.1" customHeight="1" thickTop="1" thickBot="1" x14ac:dyDescent="0.3">
      <c r="C2817" s="46"/>
      <c r="D2817" s="46"/>
      <c r="E2817" s="46"/>
      <c r="F2817" s="122"/>
      <c r="G2817" s="122"/>
      <c r="H2817" s="78" t="str">
        <f t="shared" si="963"/>
        <v/>
      </c>
      <c r="I2817" s="78" t="str">
        <f t="shared" si="964"/>
        <v/>
      </c>
      <c r="J2817" s="16"/>
      <c r="K2817" s="46" t="str">
        <f t="shared" si="965"/>
        <v/>
      </c>
      <c r="L2817" s="16"/>
      <c r="M2817" s="16"/>
      <c r="N2817" s="46"/>
      <c r="O2817" s="47" t="str">
        <f t="shared" si="968"/>
        <v/>
      </c>
      <c r="P2817" s="47"/>
      <c r="Q2817" s="48" t="str">
        <f>IFERROR(VLOOKUP(E2817,Funcionários!$C$8:$E$207,3,FALSE),"")</f>
        <v/>
      </c>
      <c r="R2817" s="47"/>
      <c r="S2817" s="49" t="str">
        <f t="shared" si="969"/>
        <v/>
      </c>
      <c r="T2817" s="49">
        <v>2.811E-2</v>
      </c>
      <c r="U2817" s="48" t="str">
        <f>IF(Funcionários!C2818=0,"",Funcionários!C2818)</f>
        <v/>
      </c>
      <c r="V2817" s="50">
        <f>IF(U2817="",0,IF(COUNTIFS($E$7:$E$3006,U2817,$I$7:$I$3006,'RC'!$E$6)=0,0,COUNTIFS($M$7:$M$3006,"Concluída no prazo",$E$7:$E$3006,U2817,$I$7:$I$3006,'RC'!$E$6)/COUNTIFS($E$7:$E$3006,U2817,$I$7:$I$3006,'RC'!$E$6)))</f>
        <v>0</v>
      </c>
      <c r="W2817" s="49">
        <f>SUMIFS($J$7:$J$3006,$E$7:$E$3006,U2817,$I$7:$I$3006,'RC'!$E$6)+SUMIFS($L$7:$L$3006,$E$7:$E$3006,U2817,$I$7:$I$3006,'RC'!$E$6)</f>
        <v>0</v>
      </c>
      <c r="X2817" s="48">
        <f>COUNTIFS($E$7:$E$3006,U2817,$I$7:$I$3006,'RC'!$E$6)</f>
        <v>0</v>
      </c>
      <c r="Y2817" s="48"/>
      <c r="Z2817" s="51" t="str">
        <f>IF(AQ2817='RC'!$E$6,AC2817*1000+AD2817,"")</f>
        <v/>
      </c>
      <c r="AA2817" s="51" t="str">
        <f>IF(AB2817="","",IF(AQ2817='RC'!$E$6,AC2817*1000-AD2817,""))</f>
        <v/>
      </c>
      <c r="AB2817" s="48" t="str">
        <f>IFERROR(VLOOKUP(E2817,Funcionários!$C$8:$E$207,3,FALSE),"")</f>
        <v/>
      </c>
      <c r="AC2817" s="50" t="str">
        <f>IF(AB2817="","",IF(COUNTIFS($AB$7:$AB$3006,AB2817,$AQ$7:$AQ$3006,'RC'!$E$6)=0,"",COUNTIFS($M$7:$M$3006,"Concluída no prazo",$AB$7:$AB$3006,AB2817,$AQ$7:$AQ$3006,'RC'!$E$6)/COUNTIFS($AB$7:$AB$3006,AB2817,$AQ$7:$AQ$3006,'RC'!$E$6)))</f>
        <v/>
      </c>
      <c r="AD2817" s="48">
        <f>SUMIF($AQ$7:$AQ$3006,'RC'!$E$6,$J$7:$J$3006)+SUMIF($AQ$7:$AQ$3006,'RC'!$E$6,$L$7:$L$3006)</f>
        <v>21</v>
      </c>
      <c r="AF2817" s="48">
        <v>2.1899999999991399E-2</v>
      </c>
      <c r="AG2817" s="48">
        <f>IF(OR(AQ2817="",AQ2817&lt;&gt;'RC'!$E$6,AB2817&lt;&gt;'RC'!$D$21),0,1)</f>
        <v>0</v>
      </c>
      <c r="AH2817" s="48">
        <f t="shared" si="966"/>
        <v>2.1899999999991399E-2</v>
      </c>
      <c r="AI2817" s="48" t="str">
        <f t="shared" si="948"/>
        <v/>
      </c>
      <c r="AJ2817" s="48" t="str">
        <f t="shared" si="949"/>
        <v/>
      </c>
      <c r="AK2817" s="52" t="str">
        <f t="shared" si="950"/>
        <v/>
      </c>
      <c r="AL2817" s="52" t="str">
        <f t="shared" si="951"/>
        <v/>
      </c>
      <c r="AM2817" s="48" t="str">
        <f t="shared" si="952"/>
        <v/>
      </c>
      <c r="AN2817" s="48" t="str">
        <f t="shared" si="953"/>
        <v/>
      </c>
      <c r="AP2817" s="18" t="str">
        <f t="shared" si="954"/>
        <v/>
      </c>
      <c r="AQ2817" s="18" t="str">
        <f t="shared" si="955"/>
        <v/>
      </c>
      <c r="AR2817" s="18">
        <v>2.1899999999999999E-2</v>
      </c>
      <c r="AS2817" s="18">
        <f>IF(AF!$D$27="Todos",1,IF(M2817=AF!$D$27,1,0))</f>
        <v>1</v>
      </c>
      <c r="AT2817" s="53">
        <f>IF(AND(E2817=AF!$D$6,OR(LT!M2817=AF!$D$27,AF!$D$27="Todos"),OR(AP2817=AF!$E$8,AQ2817=AF!$E$8)),AR2817+AS2817,0)</f>
        <v>0</v>
      </c>
      <c r="AU2817" s="18" t="str">
        <f t="shared" si="956"/>
        <v/>
      </c>
      <c r="AV2817" s="54" t="str">
        <f t="shared" si="957"/>
        <v/>
      </c>
      <c r="AW2817" s="54" t="str">
        <f t="shared" si="958"/>
        <v/>
      </c>
      <c r="AX2817" s="18" t="str">
        <f t="shared" si="959"/>
        <v/>
      </c>
      <c r="AY2817" s="18" t="str">
        <f t="shared" si="960"/>
        <v/>
      </c>
      <c r="BA2817" s="18">
        <f>IF($E2817=AF!$D$6,IF($M2817="Concluída no prazo",2,IF($M2817="Concluída com atraso",1,0)),0)</f>
        <v>0</v>
      </c>
      <c r="BB2817" s="18">
        <f>IF($E2817=AF!$D$6,IF($M2817="Atrasada",2,IF($M2817="Concluída com atraso",1,0)),0)</f>
        <v>0</v>
      </c>
      <c r="BC2817" s="18">
        <v>2.811E-2</v>
      </c>
      <c r="BD2817" s="18">
        <f t="shared" si="967"/>
        <v>2.811E-2</v>
      </c>
      <c r="BE2817" s="18">
        <f t="shared" si="967"/>
        <v>2.811E-2</v>
      </c>
      <c r="BF2817" s="18" t="str">
        <f t="shared" si="961"/>
        <v/>
      </c>
      <c r="BN2817" s="18" t="str">
        <f t="shared" si="962"/>
        <v>s</v>
      </c>
    </row>
    <row r="2818" spans="3:66" ht="50.1" customHeight="1" thickTop="1" thickBot="1" x14ac:dyDescent="0.3">
      <c r="C2818" s="46"/>
      <c r="D2818" s="46"/>
      <c r="E2818" s="46"/>
      <c r="F2818" s="122"/>
      <c r="G2818" s="122"/>
      <c r="H2818" s="78" t="str">
        <f t="shared" si="963"/>
        <v/>
      </c>
      <c r="I2818" s="78" t="str">
        <f t="shared" si="964"/>
        <v/>
      </c>
      <c r="J2818" s="16"/>
      <c r="K2818" s="46" t="str">
        <f t="shared" si="965"/>
        <v/>
      </c>
      <c r="L2818" s="16"/>
      <c r="M2818" s="16"/>
      <c r="N2818" s="46"/>
      <c r="O2818" s="47" t="str">
        <f t="shared" si="968"/>
        <v/>
      </c>
      <c r="P2818" s="47"/>
      <c r="Q2818" s="48" t="str">
        <f>IFERROR(VLOOKUP(E2818,Funcionários!$C$8:$E$207,3,FALSE),"")</f>
        <v/>
      </c>
      <c r="R2818" s="47"/>
      <c r="S2818" s="49" t="str">
        <f t="shared" si="969"/>
        <v/>
      </c>
      <c r="T2818" s="49">
        <v>2.8119999999999999E-2</v>
      </c>
      <c r="U2818" s="48" t="str">
        <f>IF(Funcionários!C2819=0,"",Funcionários!C2819)</f>
        <v/>
      </c>
      <c r="V2818" s="50">
        <f>IF(U2818="",0,IF(COUNTIFS($E$7:$E$3006,U2818,$I$7:$I$3006,'RC'!$E$6)=0,0,COUNTIFS($M$7:$M$3006,"Concluída no prazo",$E$7:$E$3006,U2818,$I$7:$I$3006,'RC'!$E$6)/COUNTIFS($E$7:$E$3006,U2818,$I$7:$I$3006,'RC'!$E$6)))</f>
        <v>0</v>
      </c>
      <c r="W2818" s="49">
        <f>SUMIFS($J$7:$J$3006,$E$7:$E$3006,U2818,$I$7:$I$3006,'RC'!$E$6)+SUMIFS($L$7:$L$3006,$E$7:$E$3006,U2818,$I$7:$I$3006,'RC'!$E$6)</f>
        <v>0</v>
      </c>
      <c r="X2818" s="48">
        <f>COUNTIFS($E$7:$E$3006,U2818,$I$7:$I$3006,'RC'!$E$6)</f>
        <v>0</v>
      </c>
      <c r="Y2818" s="48"/>
      <c r="Z2818" s="51" t="str">
        <f>IF(AQ2818='RC'!$E$6,AC2818*1000+AD2818,"")</f>
        <v/>
      </c>
      <c r="AA2818" s="51" t="str">
        <f>IF(AB2818="","",IF(AQ2818='RC'!$E$6,AC2818*1000-AD2818,""))</f>
        <v/>
      </c>
      <c r="AB2818" s="48" t="str">
        <f>IFERROR(VLOOKUP(E2818,Funcionários!$C$8:$E$207,3,FALSE),"")</f>
        <v/>
      </c>
      <c r="AC2818" s="50" t="str">
        <f>IF(AB2818="","",IF(COUNTIFS($AB$7:$AB$3006,AB2818,$AQ$7:$AQ$3006,'RC'!$E$6)=0,"",COUNTIFS($M$7:$M$3006,"Concluída no prazo",$AB$7:$AB$3006,AB2818,$AQ$7:$AQ$3006,'RC'!$E$6)/COUNTIFS($AB$7:$AB$3006,AB2818,$AQ$7:$AQ$3006,'RC'!$E$6)))</f>
        <v/>
      </c>
      <c r="AD2818" s="48">
        <f>SUMIF($AQ$7:$AQ$3006,'RC'!$E$6,$J$7:$J$3006)+SUMIF($AQ$7:$AQ$3006,'RC'!$E$6,$L$7:$L$3006)</f>
        <v>21</v>
      </c>
      <c r="AF2818" s="48">
        <v>2.1889999999991399E-2</v>
      </c>
      <c r="AG2818" s="48">
        <f>IF(OR(AQ2818="",AQ2818&lt;&gt;'RC'!$E$6,AB2818&lt;&gt;'RC'!$D$21),0,1)</f>
        <v>0</v>
      </c>
      <c r="AH2818" s="48">
        <f t="shared" si="966"/>
        <v>2.1889999999991399E-2</v>
      </c>
      <c r="AI2818" s="48" t="str">
        <f t="shared" si="948"/>
        <v/>
      </c>
      <c r="AJ2818" s="48" t="str">
        <f t="shared" si="949"/>
        <v/>
      </c>
      <c r="AK2818" s="52" t="str">
        <f t="shared" si="950"/>
        <v/>
      </c>
      <c r="AL2818" s="52" t="str">
        <f t="shared" si="951"/>
        <v/>
      </c>
      <c r="AM2818" s="48" t="str">
        <f t="shared" si="952"/>
        <v/>
      </c>
      <c r="AN2818" s="48" t="str">
        <f t="shared" si="953"/>
        <v/>
      </c>
      <c r="AP2818" s="18" t="str">
        <f t="shared" si="954"/>
        <v/>
      </c>
      <c r="AQ2818" s="18" t="str">
        <f t="shared" si="955"/>
        <v/>
      </c>
      <c r="AR2818" s="18">
        <v>2.189E-2</v>
      </c>
      <c r="AS2818" s="18">
        <f>IF(AF!$D$27="Todos",1,IF(M2818=AF!$D$27,1,0))</f>
        <v>1</v>
      </c>
      <c r="AT2818" s="53">
        <f>IF(AND(E2818=AF!$D$6,OR(LT!M2818=AF!$D$27,AF!$D$27="Todos"),OR(AP2818=AF!$E$8,AQ2818=AF!$E$8)),AR2818+AS2818,0)</f>
        <v>0</v>
      </c>
      <c r="AU2818" s="18" t="str">
        <f t="shared" si="956"/>
        <v/>
      </c>
      <c r="AV2818" s="54" t="str">
        <f t="shared" si="957"/>
        <v/>
      </c>
      <c r="AW2818" s="54" t="str">
        <f t="shared" si="958"/>
        <v/>
      </c>
      <c r="AX2818" s="18" t="str">
        <f t="shared" si="959"/>
        <v/>
      </c>
      <c r="AY2818" s="18" t="str">
        <f t="shared" si="960"/>
        <v/>
      </c>
      <c r="BA2818" s="18">
        <f>IF($E2818=AF!$D$6,IF($M2818="Concluída no prazo",2,IF($M2818="Concluída com atraso",1,0)),0)</f>
        <v>0</v>
      </c>
      <c r="BB2818" s="18">
        <f>IF($E2818=AF!$D$6,IF($M2818="Atrasada",2,IF($M2818="Concluída com atraso",1,0)),0)</f>
        <v>0</v>
      </c>
      <c r="BC2818" s="18">
        <v>2.8119999999999999E-2</v>
      </c>
      <c r="BD2818" s="18">
        <f t="shared" si="967"/>
        <v>2.8119999999999999E-2</v>
      </c>
      <c r="BE2818" s="18">
        <f t="shared" si="967"/>
        <v>2.8119999999999999E-2</v>
      </c>
      <c r="BF2818" s="18" t="str">
        <f t="shared" si="961"/>
        <v/>
      </c>
      <c r="BN2818" s="18" t="str">
        <f t="shared" si="962"/>
        <v>s</v>
      </c>
    </row>
    <row r="2819" spans="3:66" ht="50.1" customHeight="1" thickTop="1" thickBot="1" x14ac:dyDescent="0.3">
      <c r="C2819" s="46"/>
      <c r="D2819" s="46"/>
      <c r="E2819" s="46"/>
      <c r="F2819" s="122"/>
      <c r="G2819" s="122"/>
      <c r="H2819" s="78" t="str">
        <f t="shared" si="963"/>
        <v/>
      </c>
      <c r="I2819" s="78" t="str">
        <f t="shared" si="964"/>
        <v/>
      </c>
      <c r="J2819" s="16"/>
      <c r="K2819" s="46" t="str">
        <f t="shared" si="965"/>
        <v/>
      </c>
      <c r="L2819" s="16"/>
      <c r="M2819" s="16"/>
      <c r="N2819" s="46"/>
      <c r="O2819" s="47" t="str">
        <f t="shared" si="968"/>
        <v/>
      </c>
      <c r="P2819" s="47"/>
      <c r="Q2819" s="48" t="str">
        <f>IFERROR(VLOOKUP(E2819,Funcionários!$C$8:$E$207,3,FALSE),"")</f>
        <v/>
      </c>
      <c r="R2819" s="47"/>
      <c r="S2819" s="49" t="str">
        <f t="shared" si="969"/>
        <v/>
      </c>
      <c r="T2819" s="49">
        <v>2.8129999999999999E-2</v>
      </c>
      <c r="U2819" s="48" t="str">
        <f>IF(Funcionários!C2820=0,"",Funcionários!C2820)</f>
        <v/>
      </c>
      <c r="V2819" s="50">
        <f>IF(U2819="",0,IF(COUNTIFS($E$7:$E$3006,U2819,$I$7:$I$3006,'RC'!$E$6)=0,0,COUNTIFS($M$7:$M$3006,"Concluída no prazo",$E$7:$E$3006,U2819,$I$7:$I$3006,'RC'!$E$6)/COUNTIFS($E$7:$E$3006,U2819,$I$7:$I$3006,'RC'!$E$6)))</f>
        <v>0</v>
      </c>
      <c r="W2819" s="49">
        <f>SUMIFS($J$7:$J$3006,$E$7:$E$3006,U2819,$I$7:$I$3006,'RC'!$E$6)+SUMIFS($L$7:$L$3006,$E$7:$E$3006,U2819,$I$7:$I$3006,'RC'!$E$6)</f>
        <v>0</v>
      </c>
      <c r="X2819" s="48">
        <f>COUNTIFS($E$7:$E$3006,U2819,$I$7:$I$3006,'RC'!$E$6)</f>
        <v>0</v>
      </c>
      <c r="Y2819" s="48"/>
      <c r="Z2819" s="51" t="str">
        <f>IF(AQ2819='RC'!$E$6,AC2819*1000+AD2819,"")</f>
        <v/>
      </c>
      <c r="AA2819" s="51" t="str">
        <f>IF(AB2819="","",IF(AQ2819='RC'!$E$6,AC2819*1000-AD2819,""))</f>
        <v/>
      </c>
      <c r="AB2819" s="48" t="str">
        <f>IFERROR(VLOOKUP(E2819,Funcionários!$C$8:$E$207,3,FALSE),"")</f>
        <v/>
      </c>
      <c r="AC2819" s="50" t="str">
        <f>IF(AB2819="","",IF(COUNTIFS($AB$7:$AB$3006,AB2819,$AQ$7:$AQ$3006,'RC'!$E$6)=0,"",COUNTIFS($M$7:$M$3006,"Concluída no prazo",$AB$7:$AB$3006,AB2819,$AQ$7:$AQ$3006,'RC'!$E$6)/COUNTIFS($AB$7:$AB$3006,AB2819,$AQ$7:$AQ$3006,'RC'!$E$6)))</f>
        <v/>
      </c>
      <c r="AD2819" s="48">
        <f>SUMIF($AQ$7:$AQ$3006,'RC'!$E$6,$J$7:$J$3006)+SUMIF($AQ$7:$AQ$3006,'RC'!$E$6,$L$7:$L$3006)</f>
        <v>21</v>
      </c>
      <c r="AF2819" s="48">
        <v>2.1879999999991399E-2</v>
      </c>
      <c r="AG2819" s="48">
        <f>IF(OR(AQ2819="",AQ2819&lt;&gt;'RC'!$E$6,AB2819&lt;&gt;'RC'!$D$21),0,1)</f>
        <v>0</v>
      </c>
      <c r="AH2819" s="48">
        <f t="shared" si="966"/>
        <v>2.1879999999991399E-2</v>
      </c>
      <c r="AI2819" s="48" t="str">
        <f t="shared" si="948"/>
        <v/>
      </c>
      <c r="AJ2819" s="48" t="str">
        <f t="shared" si="949"/>
        <v/>
      </c>
      <c r="AK2819" s="52" t="str">
        <f t="shared" si="950"/>
        <v/>
      </c>
      <c r="AL2819" s="52" t="str">
        <f t="shared" si="951"/>
        <v/>
      </c>
      <c r="AM2819" s="48" t="str">
        <f t="shared" si="952"/>
        <v/>
      </c>
      <c r="AN2819" s="48" t="str">
        <f t="shared" si="953"/>
        <v/>
      </c>
      <c r="AP2819" s="18" t="str">
        <f t="shared" si="954"/>
        <v/>
      </c>
      <c r="AQ2819" s="18" t="str">
        <f t="shared" si="955"/>
        <v/>
      </c>
      <c r="AR2819" s="18">
        <v>2.188E-2</v>
      </c>
      <c r="AS2819" s="18">
        <f>IF(AF!$D$27="Todos",1,IF(M2819=AF!$D$27,1,0))</f>
        <v>1</v>
      </c>
      <c r="AT2819" s="53">
        <f>IF(AND(E2819=AF!$D$6,OR(LT!M2819=AF!$D$27,AF!$D$27="Todos"),OR(AP2819=AF!$E$8,AQ2819=AF!$E$8)),AR2819+AS2819,0)</f>
        <v>0</v>
      </c>
      <c r="AU2819" s="18" t="str">
        <f t="shared" si="956"/>
        <v/>
      </c>
      <c r="AV2819" s="54" t="str">
        <f t="shared" si="957"/>
        <v/>
      </c>
      <c r="AW2819" s="54" t="str">
        <f t="shared" si="958"/>
        <v/>
      </c>
      <c r="AX2819" s="18" t="str">
        <f t="shared" si="959"/>
        <v/>
      </c>
      <c r="AY2819" s="18" t="str">
        <f t="shared" si="960"/>
        <v/>
      </c>
      <c r="BA2819" s="18">
        <f>IF($E2819=AF!$D$6,IF($M2819="Concluída no prazo",2,IF($M2819="Concluída com atraso",1,0)),0)</f>
        <v>0</v>
      </c>
      <c r="BB2819" s="18">
        <f>IF($E2819=AF!$D$6,IF($M2819="Atrasada",2,IF($M2819="Concluída com atraso",1,0)),0)</f>
        <v>0</v>
      </c>
      <c r="BC2819" s="18">
        <v>2.8129999999999999E-2</v>
      </c>
      <c r="BD2819" s="18">
        <f t="shared" si="967"/>
        <v>2.8129999999999999E-2</v>
      </c>
      <c r="BE2819" s="18">
        <f t="shared" si="967"/>
        <v>2.8129999999999999E-2</v>
      </c>
      <c r="BF2819" s="18" t="str">
        <f t="shared" si="961"/>
        <v/>
      </c>
      <c r="BN2819" s="18" t="str">
        <f t="shared" si="962"/>
        <v>s</v>
      </c>
    </row>
    <row r="2820" spans="3:66" ht="50.1" customHeight="1" thickTop="1" thickBot="1" x14ac:dyDescent="0.3">
      <c r="C2820" s="46"/>
      <c r="D2820" s="46"/>
      <c r="E2820" s="46"/>
      <c r="F2820" s="122"/>
      <c r="G2820" s="122"/>
      <c r="H2820" s="78" t="str">
        <f t="shared" si="963"/>
        <v/>
      </c>
      <c r="I2820" s="78" t="str">
        <f t="shared" si="964"/>
        <v/>
      </c>
      <c r="J2820" s="16"/>
      <c r="K2820" s="46" t="str">
        <f t="shared" si="965"/>
        <v/>
      </c>
      <c r="L2820" s="16"/>
      <c r="M2820" s="16"/>
      <c r="N2820" s="46"/>
      <c r="O2820" s="47" t="str">
        <f t="shared" si="968"/>
        <v/>
      </c>
      <c r="P2820" s="47"/>
      <c r="Q2820" s="48" t="str">
        <f>IFERROR(VLOOKUP(E2820,Funcionários!$C$8:$E$207,3,FALSE),"")</f>
        <v/>
      </c>
      <c r="R2820" s="47"/>
      <c r="S2820" s="49" t="str">
        <f t="shared" si="969"/>
        <v/>
      </c>
      <c r="T2820" s="49">
        <v>2.8139999999999998E-2</v>
      </c>
      <c r="U2820" s="48" t="str">
        <f>IF(Funcionários!C2821=0,"",Funcionários!C2821)</f>
        <v/>
      </c>
      <c r="V2820" s="50">
        <f>IF(U2820="",0,IF(COUNTIFS($E$7:$E$3006,U2820,$I$7:$I$3006,'RC'!$E$6)=0,0,COUNTIFS($M$7:$M$3006,"Concluída no prazo",$E$7:$E$3006,U2820,$I$7:$I$3006,'RC'!$E$6)/COUNTIFS($E$7:$E$3006,U2820,$I$7:$I$3006,'RC'!$E$6)))</f>
        <v>0</v>
      </c>
      <c r="W2820" s="49">
        <f>SUMIFS($J$7:$J$3006,$E$7:$E$3006,U2820,$I$7:$I$3006,'RC'!$E$6)+SUMIFS($L$7:$L$3006,$E$7:$E$3006,U2820,$I$7:$I$3006,'RC'!$E$6)</f>
        <v>0</v>
      </c>
      <c r="X2820" s="48">
        <f>COUNTIFS($E$7:$E$3006,U2820,$I$7:$I$3006,'RC'!$E$6)</f>
        <v>0</v>
      </c>
      <c r="Y2820" s="48"/>
      <c r="Z2820" s="51" t="str">
        <f>IF(AQ2820='RC'!$E$6,AC2820*1000+AD2820,"")</f>
        <v/>
      </c>
      <c r="AA2820" s="51" t="str">
        <f>IF(AB2820="","",IF(AQ2820='RC'!$E$6,AC2820*1000-AD2820,""))</f>
        <v/>
      </c>
      <c r="AB2820" s="48" t="str">
        <f>IFERROR(VLOOKUP(E2820,Funcionários!$C$8:$E$207,3,FALSE),"")</f>
        <v/>
      </c>
      <c r="AC2820" s="50" t="str">
        <f>IF(AB2820="","",IF(COUNTIFS($AB$7:$AB$3006,AB2820,$AQ$7:$AQ$3006,'RC'!$E$6)=0,"",COUNTIFS($M$7:$M$3006,"Concluída no prazo",$AB$7:$AB$3006,AB2820,$AQ$7:$AQ$3006,'RC'!$E$6)/COUNTIFS($AB$7:$AB$3006,AB2820,$AQ$7:$AQ$3006,'RC'!$E$6)))</f>
        <v/>
      </c>
      <c r="AD2820" s="48">
        <f>SUMIF($AQ$7:$AQ$3006,'RC'!$E$6,$J$7:$J$3006)+SUMIF($AQ$7:$AQ$3006,'RC'!$E$6,$L$7:$L$3006)</f>
        <v>21</v>
      </c>
      <c r="AF2820" s="48">
        <v>2.18699999999914E-2</v>
      </c>
      <c r="AG2820" s="48">
        <f>IF(OR(AQ2820="",AQ2820&lt;&gt;'RC'!$E$6,AB2820&lt;&gt;'RC'!$D$21),0,1)</f>
        <v>0</v>
      </c>
      <c r="AH2820" s="48">
        <f t="shared" si="966"/>
        <v>2.18699999999914E-2</v>
      </c>
      <c r="AI2820" s="48" t="str">
        <f t="shared" si="948"/>
        <v/>
      </c>
      <c r="AJ2820" s="48" t="str">
        <f t="shared" si="949"/>
        <v/>
      </c>
      <c r="AK2820" s="52" t="str">
        <f t="shared" si="950"/>
        <v/>
      </c>
      <c r="AL2820" s="52" t="str">
        <f t="shared" si="951"/>
        <v/>
      </c>
      <c r="AM2820" s="48" t="str">
        <f t="shared" si="952"/>
        <v/>
      </c>
      <c r="AN2820" s="48" t="str">
        <f t="shared" si="953"/>
        <v/>
      </c>
      <c r="AP2820" s="18" t="str">
        <f t="shared" si="954"/>
        <v/>
      </c>
      <c r="AQ2820" s="18" t="str">
        <f t="shared" si="955"/>
        <v/>
      </c>
      <c r="AR2820" s="18">
        <v>2.1870000000000001E-2</v>
      </c>
      <c r="AS2820" s="18">
        <f>IF(AF!$D$27="Todos",1,IF(M2820=AF!$D$27,1,0))</f>
        <v>1</v>
      </c>
      <c r="AT2820" s="53">
        <f>IF(AND(E2820=AF!$D$6,OR(LT!M2820=AF!$D$27,AF!$D$27="Todos"),OR(AP2820=AF!$E$8,AQ2820=AF!$E$8)),AR2820+AS2820,0)</f>
        <v>0</v>
      </c>
      <c r="AU2820" s="18" t="str">
        <f t="shared" si="956"/>
        <v/>
      </c>
      <c r="AV2820" s="54" t="str">
        <f t="shared" si="957"/>
        <v/>
      </c>
      <c r="AW2820" s="54" t="str">
        <f t="shared" si="958"/>
        <v/>
      </c>
      <c r="AX2820" s="18" t="str">
        <f t="shared" si="959"/>
        <v/>
      </c>
      <c r="AY2820" s="18" t="str">
        <f t="shared" si="960"/>
        <v/>
      </c>
      <c r="BA2820" s="18">
        <f>IF($E2820=AF!$D$6,IF($M2820="Concluída no prazo",2,IF($M2820="Concluída com atraso",1,0)),0)</f>
        <v>0</v>
      </c>
      <c r="BB2820" s="18">
        <f>IF($E2820=AF!$D$6,IF($M2820="Atrasada",2,IF($M2820="Concluída com atraso",1,0)),0)</f>
        <v>0</v>
      </c>
      <c r="BC2820" s="18">
        <v>2.8139999999999998E-2</v>
      </c>
      <c r="BD2820" s="18">
        <f t="shared" si="967"/>
        <v>2.8139999999999998E-2</v>
      </c>
      <c r="BE2820" s="18">
        <f t="shared" si="967"/>
        <v>2.8139999999999998E-2</v>
      </c>
      <c r="BF2820" s="18" t="str">
        <f t="shared" si="961"/>
        <v/>
      </c>
      <c r="BN2820" s="18" t="str">
        <f t="shared" si="962"/>
        <v>s</v>
      </c>
    </row>
    <row r="2821" spans="3:66" ht="50.1" customHeight="1" thickTop="1" thickBot="1" x14ac:dyDescent="0.3">
      <c r="C2821" s="46"/>
      <c r="D2821" s="46"/>
      <c r="E2821" s="46"/>
      <c r="F2821" s="122"/>
      <c r="G2821" s="122"/>
      <c r="H2821" s="78" t="str">
        <f t="shared" si="963"/>
        <v/>
      </c>
      <c r="I2821" s="78" t="str">
        <f t="shared" si="964"/>
        <v/>
      </c>
      <c r="J2821" s="16"/>
      <c r="K2821" s="46" t="str">
        <f t="shared" si="965"/>
        <v/>
      </c>
      <c r="L2821" s="16"/>
      <c r="M2821" s="16"/>
      <c r="N2821" s="46"/>
      <c r="O2821" s="47" t="str">
        <f t="shared" si="968"/>
        <v/>
      </c>
      <c r="P2821" s="47"/>
      <c r="Q2821" s="48" t="str">
        <f>IFERROR(VLOOKUP(E2821,Funcionários!$C$8:$E$207,3,FALSE),"")</f>
        <v/>
      </c>
      <c r="R2821" s="47"/>
      <c r="S2821" s="49" t="str">
        <f t="shared" si="969"/>
        <v/>
      </c>
      <c r="T2821" s="49">
        <v>2.8150000000000001E-2</v>
      </c>
      <c r="U2821" s="48" t="str">
        <f>IF(Funcionários!C2822=0,"",Funcionários!C2822)</f>
        <v/>
      </c>
      <c r="V2821" s="50">
        <f>IF(U2821="",0,IF(COUNTIFS($E$7:$E$3006,U2821,$I$7:$I$3006,'RC'!$E$6)=0,0,COUNTIFS($M$7:$M$3006,"Concluída no prazo",$E$7:$E$3006,U2821,$I$7:$I$3006,'RC'!$E$6)/COUNTIFS($E$7:$E$3006,U2821,$I$7:$I$3006,'RC'!$E$6)))</f>
        <v>0</v>
      </c>
      <c r="W2821" s="49">
        <f>SUMIFS($J$7:$J$3006,$E$7:$E$3006,U2821,$I$7:$I$3006,'RC'!$E$6)+SUMIFS($L$7:$L$3006,$E$7:$E$3006,U2821,$I$7:$I$3006,'RC'!$E$6)</f>
        <v>0</v>
      </c>
      <c r="X2821" s="48">
        <f>COUNTIFS($E$7:$E$3006,U2821,$I$7:$I$3006,'RC'!$E$6)</f>
        <v>0</v>
      </c>
      <c r="Y2821" s="48"/>
      <c r="Z2821" s="51" t="str">
        <f>IF(AQ2821='RC'!$E$6,AC2821*1000+AD2821,"")</f>
        <v/>
      </c>
      <c r="AA2821" s="51" t="str">
        <f>IF(AB2821="","",IF(AQ2821='RC'!$E$6,AC2821*1000-AD2821,""))</f>
        <v/>
      </c>
      <c r="AB2821" s="48" t="str">
        <f>IFERROR(VLOOKUP(E2821,Funcionários!$C$8:$E$207,3,FALSE),"")</f>
        <v/>
      </c>
      <c r="AC2821" s="50" t="str">
        <f>IF(AB2821="","",IF(COUNTIFS($AB$7:$AB$3006,AB2821,$AQ$7:$AQ$3006,'RC'!$E$6)=0,"",COUNTIFS($M$7:$M$3006,"Concluída no prazo",$AB$7:$AB$3006,AB2821,$AQ$7:$AQ$3006,'RC'!$E$6)/COUNTIFS($AB$7:$AB$3006,AB2821,$AQ$7:$AQ$3006,'RC'!$E$6)))</f>
        <v/>
      </c>
      <c r="AD2821" s="48">
        <f>SUMIF($AQ$7:$AQ$3006,'RC'!$E$6,$J$7:$J$3006)+SUMIF($AQ$7:$AQ$3006,'RC'!$E$6,$L$7:$L$3006)</f>
        <v>21</v>
      </c>
      <c r="AF2821" s="48">
        <v>2.18599999999914E-2</v>
      </c>
      <c r="AG2821" s="48">
        <f>IF(OR(AQ2821="",AQ2821&lt;&gt;'RC'!$E$6,AB2821&lt;&gt;'RC'!$D$21),0,1)</f>
        <v>0</v>
      </c>
      <c r="AH2821" s="48">
        <f t="shared" si="966"/>
        <v>2.18599999999914E-2</v>
      </c>
      <c r="AI2821" s="48" t="str">
        <f t="shared" si="948"/>
        <v/>
      </c>
      <c r="AJ2821" s="48" t="str">
        <f t="shared" si="949"/>
        <v/>
      </c>
      <c r="AK2821" s="52" t="str">
        <f t="shared" si="950"/>
        <v/>
      </c>
      <c r="AL2821" s="52" t="str">
        <f t="shared" si="951"/>
        <v/>
      </c>
      <c r="AM2821" s="48" t="str">
        <f t="shared" si="952"/>
        <v/>
      </c>
      <c r="AN2821" s="48" t="str">
        <f t="shared" si="953"/>
        <v/>
      </c>
      <c r="AP2821" s="18" t="str">
        <f t="shared" si="954"/>
        <v/>
      </c>
      <c r="AQ2821" s="18" t="str">
        <f t="shared" si="955"/>
        <v/>
      </c>
      <c r="AR2821" s="18">
        <v>2.1860000000000001E-2</v>
      </c>
      <c r="AS2821" s="18">
        <f>IF(AF!$D$27="Todos",1,IF(M2821=AF!$D$27,1,0))</f>
        <v>1</v>
      </c>
      <c r="AT2821" s="53">
        <f>IF(AND(E2821=AF!$D$6,OR(LT!M2821=AF!$D$27,AF!$D$27="Todos"),OR(AP2821=AF!$E$8,AQ2821=AF!$E$8)),AR2821+AS2821,0)</f>
        <v>0</v>
      </c>
      <c r="AU2821" s="18" t="str">
        <f t="shared" si="956"/>
        <v/>
      </c>
      <c r="AV2821" s="54" t="str">
        <f t="shared" si="957"/>
        <v/>
      </c>
      <c r="AW2821" s="54" t="str">
        <f t="shared" si="958"/>
        <v/>
      </c>
      <c r="AX2821" s="18" t="str">
        <f t="shared" si="959"/>
        <v/>
      </c>
      <c r="AY2821" s="18" t="str">
        <f t="shared" si="960"/>
        <v/>
      </c>
      <c r="BA2821" s="18">
        <f>IF($E2821=AF!$D$6,IF($M2821="Concluída no prazo",2,IF($M2821="Concluída com atraso",1,0)),0)</f>
        <v>0</v>
      </c>
      <c r="BB2821" s="18">
        <f>IF($E2821=AF!$D$6,IF($M2821="Atrasada",2,IF($M2821="Concluída com atraso",1,0)),0)</f>
        <v>0</v>
      </c>
      <c r="BC2821" s="18">
        <v>2.8150000000000001E-2</v>
      </c>
      <c r="BD2821" s="18">
        <f t="shared" si="967"/>
        <v>2.8150000000000001E-2</v>
      </c>
      <c r="BE2821" s="18">
        <f t="shared" si="967"/>
        <v>2.8150000000000001E-2</v>
      </c>
      <c r="BF2821" s="18" t="str">
        <f t="shared" si="961"/>
        <v/>
      </c>
      <c r="BN2821" s="18" t="str">
        <f t="shared" si="962"/>
        <v>s</v>
      </c>
    </row>
    <row r="2822" spans="3:66" ht="50.1" customHeight="1" thickTop="1" thickBot="1" x14ac:dyDescent="0.3">
      <c r="C2822" s="46"/>
      <c r="D2822" s="46"/>
      <c r="E2822" s="46"/>
      <c r="F2822" s="122"/>
      <c r="G2822" s="122"/>
      <c r="H2822" s="78" t="str">
        <f t="shared" si="963"/>
        <v/>
      </c>
      <c r="I2822" s="78" t="str">
        <f t="shared" si="964"/>
        <v/>
      </c>
      <c r="J2822" s="16"/>
      <c r="K2822" s="46" t="str">
        <f t="shared" si="965"/>
        <v/>
      </c>
      <c r="L2822" s="16"/>
      <c r="M2822" s="16"/>
      <c r="N2822" s="46"/>
      <c r="O2822" s="47" t="str">
        <f t="shared" si="968"/>
        <v/>
      </c>
      <c r="P2822" s="47"/>
      <c r="Q2822" s="48" t="str">
        <f>IFERROR(VLOOKUP(E2822,Funcionários!$C$8:$E$207,3,FALSE),"")</f>
        <v/>
      </c>
      <c r="R2822" s="47"/>
      <c r="S2822" s="49" t="str">
        <f t="shared" si="969"/>
        <v/>
      </c>
      <c r="T2822" s="49">
        <v>2.8160000000000001E-2</v>
      </c>
      <c r="U2822" s="48" t="str">
        <f>IF(Funcionários!C2823=0,"",Funcionários!C2823)</f>
        <v/>
      </c>
      <c r="V2822" s="50">
        <f>IF(U2822="",0,IF(COUNTIFS($E$7:$E$3006,U2822,$I$7:$I$3006,'RC'!$E$6)=0,0,COUNTIFS($M$7:$M$3006,"Concluída no prazo",$E$7:$E$3006,U2822,$I$7:$I$3006,'RC'!$E$6)/COUNTIFS($E$7:$E$3006,U2822,$I$7:$I$3006,'RC'!$E$6)))</f>
        <v>0</v>
      </c>
      <c r="W2822" s="49">
        <f>SUMIFS($J$7:$J$3006,$E$7:$E$3006,U2822,$I$7:$I$3006,'RC'!$E$6)+SUMIFS($L$7:$L$3006,$E$7:$E$3006,U2822,$I$7:$I$3006,'RC'!$E$6)</f>
        <v>0</v>
      </c>
      <c r="X2822" s="48">
        <f>COUNTIFS($E$7:$E$3006,U2822,$I$7:$I$3006,'RC'!$E$6)</f>
        <v>0</v>
      </c>
      <c r="Y2822" s="48"/>
      <c r="Z2822" s="51" t="str">
        <f>IF(AQ2822='RC'!$E$6,AC2822*1000+AD2822,"")</f>
        <v/>
      </c>
      <c r="AA2822" s="51" t="str">
        <f>IF(AB2822="","",IF(AQ2822='RC'!$E$6,AC2822*1000-AD2822,""))</f>
        <v/>
      </c>
      <c r="AB2822" s="48" t="str">
        <f>IFERROR(VLOOKUP(E2822,Funcionários!$C$8:$E$207,3,FALSE),"")</f>
        <v/>
      </c>
      <c r="AC2822" s="50" t="str">
        <f>IF(AB2822="","",IF(COUNTIFS($AB$7:$AB$3006,AB2822,$AQ$7:$AQ$3006,'RC'!$E$6)=0,"",COUNTIFS($M$7:$M$3006,"Concluída no prazo",$AB$7:$AB$3006,AB2822,$AQ$7:$AQ$3006,'RC'!$E$6)/COUNTIFS($AB$7:$AB$3006,AB2822,$AQ$7:$AQ$3006,'RC'!$E$6)))</f>
        <v/>
      </c>
      <c r="AD2822" s="48">
        <f>SUMIF($AQ$7:$AQ$3006,'RC'!$E$6,$J$7:$J$3006)+SUMIF($AQ$7:$AQ$3006,'RC'!$E$6,$L$7:$L$3006)</f>
        <v>21</v>
      </c>
      <c r="AF2822" s="48">
        <v>2.1849999999991401E-2</v>
      </c>
      <c r="AG2822" s="48">
        <f>IF(OR(AQ2822="",AQ2822&lt;&gt;'RC'!$E$6,AB2822&lt;&gt;'RC'!$D$21),0,1)</f>
        <v>0</v>
      </c>
      <c r="AH2822" s="48">
        <f t="shared" si="966"/>
        <v>2.1849999999991401E-2</v>
      </c>
      <c r="AI2822" s="48" t="str">
        <f t="shared" si="948"/>
        <v/>
      </c>
      <c r="AJ2822" s="48" t="str">
        <f t="shared" si="949"/>
        <v/>
      </c>
      <c r="AK2822" s="52" t="str">
        <f t="shared" si="950"/>
        <v/>
      </c>
      <c r="AL2822" s="52" t="str">
        <f t="shared" si="951"/>
        <v/>
      </c>
      <c r="AM2822" s="48" t="str">
        <f t="shared" si="952"/>
        <v/>
      </c>
      <c r="AN2822" s="48" t="str">
        <f t="shared" si="953"/>
        <v/>
      </c>
      <c r="AP2822" s="18" t="str">
        <f t="shared" si="954"/>
        <v/>
      </c>
      <c r="AQ2822" s="18" t="str">
        <f t="shared" si="955"/>
        <v/>
      </c>
      <c r="AR2822" s="18">
        <v>2.1850000000000001E-2</v>
      </c>
      <c r="AS2822" s="18">
        <f>IF(AF!$D$27="Todos",1,IF(M2822=AF!$D$27,1,0))</f>
        <v>1</v>
      </c>
      <c r="AT2822" s="53">
        <f>IF(AND(E2822=AF!$D$6,OR(LT!M2822=AF!$D$27,AF!$D$27="Todos"),OR(AP2822=AF!$E$8,AQ2822=AF!$E$8)),AR2822+AS2822,0)</f>
        <v>0</v>
      </c>
      <c r="AU2822" s="18" t="str">
        <f t="shared" si="956"/>
        <v/>
      </c>
      <c r="AV2822" s="54" t="str">
        <f t="shared" si="957"/>
        <v/>
      </c>
      <c r="AW2822" s="54" t="str">
        <f t="shared" si="958"/>
        <v/>
      </c>
      <c r="AX2822" s="18" t="str">
        <f t="shared" si="959"/>
        <v/>
      </c>
      <c r="AY2822" s="18" t="str">
        <f t="shared" si="960"/>
        <v/>
      </c>
      <c r="BA2822" s="18">
        <f>IF($E2822=AF!$D$6,IF($M2822="Concluída no prazo",2,IF($M2822="Concluída com atraso",1,0)),0)</f>
        <v>0</v>
      </c>
      <c r="BB2822" s="18">
        <f>IF($E2822=AF!$D$6,IF($M2822="Atrasada",2,IF($M2822="Concluída com atraso",1,0)),0)</f>
        <v>0</v>
      </c>
      <c r="BC2822" s="18">
        <v>2.8160000000000001E-2</v>
      </c>
      <c r="BD2822" s="18">
        <f t="shared" si="967"/>
        <v>2.8160000000000001E-2</v>
      </c>
      <c r="BE2822" s="18">
        <f t="shared" si="967"/>
        <v>2.8160000000000001E-2</v>
      </c>
      <c r="BF2822" s="18" t="str">
        <f t="shared" si="961"/>
        <v/>
      </c>
      <c r="BN2822" s="18" t="str">
        <f t="shared" si="962"/>
        <v>s</v>
      </c>
    </row>
    <row r="2823" spans="3:66" ht="50.1" customHeight="1" thickTop="1" thickBot="1" x14ac:dyDescent="0.3">
      <c r="C2823" s="46"/>
      <c r="D2823" s="46"/>
      <c r="E2823" s="46"/>
      <c r="F2823" s="122"/>
      <c r="G2823" s="122"/>
      <c r="H2823" s="78" t="str">
        <f t="shared" si="963"/>
        <v/>
      </c>
      <c r="I2823" s="78" t="str">
        <f t="shared" si="964"/>
        <v/>
      </c>
      <c r="J2823" s="16"/>
      <c r="K2823" s="46" t="str">
        <f t="shared" si="965"/>
        <v/>
      </c>
      <c r="L2823" s="16"/>
      <c r="M2823" s="16"/>
      <c r="N2823" s="46"/>
      <c r="O2823" s="47" t="str">
        <f t="shared" si="968"/>
        <v/>
      </c>
      <c r="P2823" s="47"/>
      <c r="Q2823" s="48" t="str">
        <f>IFERROR(VLOOKUP(E2823,Funcionários!$C$8:$E$207,3,FALSE),"")</f>
        <v/>
      </c>
      <c r="R2823" s="47"/>
      <c r="S2823" s="49" t="str">
        <f t="shared" si="969"/>
        <v/>
      </c>
      <c r="T2823" s="49">
        <v>2.8170000000000001E-2</v>
      </c>
      <c r="U2823" s="48" t="str">
        <f>IF(Funcionários!C2824=0,"",Funcionários!C2824)</f>
        <v/>
      </c>
      <c r="V2823" s="50">
        <f>IF(U2823="",0,IF(COUNTIFS($E$7:$E$3006,U2823,$I$7:$I$3006,'RC'!$E$6)=0,0,COUNTIFS($M$7:$M$3006,"Concluída no prazo",$E$7:$E$3006,U2823,$I$7:$I$3006,'RC'!$E$6)/COUNTIFS($E$7:$E$3006,U2823,$I$7:$I$3006,'RC'!$E$6)))</f>
        <v>0</v>
      </c>
      <c r="W2823" s="49">
        <f>SUMIFS($J$7:$J$3006,$E$7:$E$3006,U2823,$I$7:$I$3006,'RC'!$E$6)+SUMIFS($L$7:$L$3006,$E$7:$E$3006,U2823,$I$7:$I$3006,'RC'!$E$6)</f>
        <v>0</v>
      </c>
      <c r="X2823" s="48">
        <f>COUNTIFS($E$7:$E$3006,U2823,$I$7:$I$3006,'RC'!$E$6)</f>
        <v>0</v>
      </c>
      <c r="Y2823" s="48"/>
      <c r="Z2823" s="51" t="str">
        <f>IF(AQ2823='RC'!$E$6,AC2823*1000+AD2823,"")</f>
        <v/>
      </c>
      <c r="AA2823" s="51" t="str">
        <f>IF(AB2823="","",IF(AQ2823='RC'!$E$6,AC2823*1000-AD2823,""))</f>
        <v/>
      </c>
      <c r="AB2823" s="48" t="str">
        <f>IFERROR(VLOOKUP(E2823,Funcionários!$C$8:$E$207,3,FALSE),"")</f>
        <v/>
      </c>
      <c r="AC2823" s="50" t="str">
        <f>IF(AB2823="","",IF(COUNTIFS($AB$7:$AB$3006,AB2823,$AQ$7:$AQ$3006,'RC'!$E$6)=0,"",COUNTIFS($M$7:$M$3006,"Concluída no prazo",$AB$7:$AB$3006,AB2823,$AQ$7:$AQ$3006,'RC'!$E$6)/COUNTIFS($AB$7:$AB$3006,AB2823,$AQ$7:$AQ$3006,'RC'!$E$6)))</f>
        <v/>
      </c>
      <c r="AD2823" s="48">
        <f>SUMIF($AQ$7:$AQ$3006,'RC'!$E$6,$J$7:$J$3006)+SUMIF($AQ$7:$AQ$3006,'RC'!$E$6,$L$7:$L$3006)</f>
        <v>21</v>
      </c>
      <c r="AF2823" s="48">
        <v>2.1839999999991401E-2</v>
      </c>
      <c r="AG2823" s="48">
        <f>IF(OR(AQ2823="",AQ2823&lt;&gt;'RC'!$E$6,AB2823&lt;&gt;'RC'!$D$21),0,1)</f>
        <v>0</v>
      </c>
      <c r="AH2823" s="48">
        <f t="shared" si="966"/>
        <v>2.1839999999991401E-2</v>
      </c>
      <c r="AI2823" s="48" t="str">
        <f t="shared" ref="AI2823:AI2886" si="970">IF(AH2823&lt;1,"",E2823)</f>
        <v/>
      </c>
      <c r="AJ2823" s="48" t="str">
        <f t="shared" ref="AJ2823:AJ2886" si="971">IF($AI2823="","",C2823)</f>
        <v/>
      </c>
      <c r="AK2823" s="52" t="str">
        <f t="shared" ref="AK2823:AK2886" si="972">IF($AI2823="","",F2823)</f>
        <v/>
      </c>
      <c r="AL2823" s="52" t="str">
        <f t="shared" ref="AL2823:AL2886" si="973">IF($AI2823="","",G2823)</f>
        <v/>
      </c>
      <c r="AM2823" s="48" t="str">
        <f t="shared" ref="AM2823:AM2886" si="974">IF($AI2823="","",J2823+L2823)</f>
        <v/>
      </c>
      <c r="AN2823" s="48" t="str">
        <f t="shared" ref="AN2823:AN2886" si="975">IF($AI2823="","",M2823)</f>
        <v/>
      </c>
      <c r="AP2823" s="18" t="str">
        <f t="shared" ref="AP2823:AP2886" si="976">IF(F2823=0,"",MONTH(F2823))</f>
        <v/>
      </c>
      <c r="AQ2823" s="18" t="str">
        <f t="shared" ref="AQ2823:AQ2886" si="977">IF(G2823=0,"",MONTH(G2823))</f>
        <v/>
      </c>
      <c r="AR2823" s="18">
        <v>2.1839999999999998E-2</v>
      </c>
      <c r="AS2823" s="18">
        <f>IF(AF!$D$27="Todos",1,IF(M2823=AF!$D$27,1,0))</f>
        <v>1</v>
      </c>
      <c r="AT2823" s="53">
        <f>IF(AND(E2823=AF!$D$6,OR(LT!M2823=AF!$D$27,AF!$D$27="Todos"),OR(AP2823=AF!$E$8,AQ2823=AF!$E$8)),AR2823+AS2823,0)</f>
        <v>0</v>
      </c>
      <c r="AU2823" s="18" t="str">
        <f t="shared" ref="AU2823:AU2886" si="978">IF($AT2823=0,"",C2823)</f>
        <v/>
      </c>
      <c r="AV2823" s="54" t="str">
        <f t="shared" ref="AV2823:AV2886" si="979">IF($AT2823=0,"",F2823)</f>
        <v/>
      </c>
      <c r="AW2823" s="54" t="str">
        <f t="shared" ref="AW2823:AW2886" si="980">IF($AT2823=0,"",G2823)</f>
        <v/>
      </c>
      <c r="AX2823" s="18" t="str">
        <f t="shared" ref="AX2823:AX2886" si="981">IF($AT2823=0,"",J2823+L2823)</f>
        <v/>
      </c>
      <c r="AY2823" s="18" t="str">
        <f t="shared" ref="AY2823:AY2886" si="982">IF($AT2823=0,"",M2823)</f>
        <v/>
      </c>
      <c r="BA2823" s="18">
        <f>IF($E2823=AF!$D$6,IF($M2823="Concluída no prazo",2,IF($M2823="Concluída com atraso",1,0)),0)</f>
        <v>0</v>
      </c>
      <c r="BB2823" s="18">
        <f>IF($E2823=AF!$D$6,IF($M2823="Atrasada",2,IF($M2823="Concluída com atraso",1,0)),0)</f>
        <v>0</v>
      </c>
      <c r="BC2823" s="18">
        <v>2.8170000000000001E-2</v>
      </c>
      <c r="BD2823" s="18">
        <f t="shared" si="967"/>
        <v>2.8170000000000001E-2</v>
      </c>
      <c r="BE2823" s="18">
        <f t="shared" si="967"/>
        <v>2.8170000000000001E-2</v>
      </c>
      <c r="BF2823" s="18" t="str">
        <f t="shared" ref="BF2823:BF2886" si="983">IF(C2823=0,"",C2823)</f>
        <v/>
      </c>
      <c r="BN2823" s="18" t="str">
        <f t="shared" ref="BN2823:BN2886" si="984">IF(AP2823=AQ2823,"s","n")</f>
        <v>s</v>
      </c>
    </row>
    <row r="2824" spans="3:66" ht="50.1" customHeight="1" thickTop="1" thickBot="1" x14ac:dyDescent="0.3">
      <c r="C2824" s="46"/>
      <c r="D2824" s="46"/>
      <c r="E2824" s="46"/>
      <c r="F2824" s="122"/>
      <c r="G2824" s="122"/>
      <c r="H2824" s="78" t="str">
        <f t="shared" ref="H2824:H2887" si="985">IF(F2824=0,"",MONTH(F2824))</f>
        <v/>
      </c>
      <c r="I2824" s="78" t="str">
        <f t="shared" ref="I2824:I2887" si="986">IF(G2824=0,"",MONTH(G2824))</f>
        <v/>
      </c>
      <c r="J2824" s="16"/>
      <c r="K2824" s="46" t="str">
        <f t="shared" ref="K2824:K2887" si="987">IF(OR(F2824=0,G2824=0),"",IF(MONTH(G2824)-MONTH(F2824)&gt;1,"Esta tarefa está muito grande. Divida em tarefas menores.",IF(MONTH(F2824)=MONTH(G2824),"Sim! Inicia em "&amp;VLOOKUP(MONTH(F2824),$BK$6:$BL$17,2,FALSE)&amp;" e termina em "&amp;VLOOKUP(MONTH(G2824),$BK$6:$BL$17,2,FALSE)&amp;".","Não! Inicia em "&amp;VLOOKUP(MONTH(F2824),$BK$6:$BL$17,2,FALSE)&amp;" e termina em "&amp;VLOOKUP(MONTH(G2824),$BK$6:$BL$17,2,FALSE)&amp;".")))</f>
        <v/>
      </c>
      <c r="L2824" s="16"/>
      <c r="M2824" s="16"/>
      <c r="N2824" s="46"/>
      <c r="O2824" s="47" t="str">
        <f t="shared" si="968"/>
        <v/>
      </c>
      <c r="P2824" s="47"/>
      <c r="Q2824" s="48" t="str">
        <f>IFERROR(VLOOKUP(E2824,Funcionários!$C$8:$E$207,3,FALSE),"")</f>
        <v/>
      </c>
      <c r="R2824" s="47"/>
      <c r="S2824" s="49" t="str">
        <f t="shared" si="969"/>
        <v/>
      </c>
      <c r="T2824" s="49">
        <v>2.818E-2</v>
      </c>
      <c r="U2824" s="48" t="str">
        <f>IF(Funcionários!C2825=0,"",Funcionários!C2825)</f>
        <v/>
      </c>
      <c r="V2824" s="50">
        <f>IF(U2824="",0,IF(COUNTIFS($E$7:$E$3006,U2824,$I$7:$I$3006,'RC'!$E$6)=0,0,COUNTIFS($M$7:$M$3006,"Concluída no prazo",$E$7:$E$3006,U2824,$I$7:$I$3006,'RC'!$E$6)/COUNTIFS($E$7:$E$3006,U2824,$I$7:$I$3006,'RC'!$E$6)))</f>
        <v>0</v>
      </c>
      <c r="W2824" s="49">
        <f>SUMIFS($J$7:$J$3006,$E$7:$E$3006,U2824,$I$7:$I$3006,'RC'!$E$6)+SUMIFS($L$7:$L$3006,$E$7:$E$3006,U2824,$I$7:$I$3006,'RC'!$E$6)</f>
        <v>0</v>
      </c>
      <c r="X2824" s="48">
        <f>COUNTIFS($E$7:$E$3006,U2824,$I$7:$I$3006,'RC'!$E$6)</f>
        <v>0</v>
      </c>
      <c r="Y2824" s="48"/>
      <c r="Z2824" s="51" t="str">
        <f>IF(AQ2824='RC'!$E$6,AC2824*1000+AD2824,"")</f>
        <v/>
      </c>
      <c r="AA2824" s="51" t="str">
        <f>IF(AB2824="","",IF(AQ2824='RC'!$E$6,AC2824*1000-AD2824,""))</f>
        <v/>
      </c>
      <c r="AB2824" s="48" t="str">
        <f>IFERROR(VLOOKUP(E2824,Funcionários!$C$8:$E$207,3,FALSE),"")</f>
        <v/>
      </c>
      <c r="AC2824" s="50" t="str">
        <f>IF(AB2824="","",IF(COUNTIFS($AB$7:$AB$3006,AB2824,$AQ$7:$AQ$3006,'RC'!$E$6)=0,"",COUNTIFS($M$7:$M$3006,"Concluída no prazo",$AB$7:$AB$3006,AB2824,$AQ$7:$AQ$3006,'RC'!$E$6)/COUNTIFS($AB$7:$AB$3006,AB2824,$AQ$7:$AQ$3006,'RC'!$E$6)))</f>
        <v/>
      </c>
      <c r="AD2824" s="48">
        <f>SUMIF($AQ$7:$AQ$3006,'RC'!$E$6,$J$7:$J$3006)+SUMIF($AQ$7:$AQ$3006,'RC'!$E$6,$L$7:$L$3006)</f>
        <v>21</v>
      </c>
      <c r="AF2824" s="48">
        <v>2.1829999999991401E-2</v>
      </c>
      <c r="AG2824" s="48">
        <f>IF(OR(AQ2824="",AQ2824&lt;&gt;'RC'!$E$6,AB2824&lt;&gt;'RC'!$D$21),0,1)</f>
        <v>0</v>
      </c>
      <c r="AH2824" s="48">
        <f t="shared" ref="AH2824:AH2887" si="988">AF2824+AG2824</f>
        <v>2.1829999999991401E-2</v>
      </c>
      <c r="AI2824" s="48" t="str">
        <f t="shared" si="970"/>
        <v/>
      </c>
      <c r="AJ2824" s="48" t="str">
        <f t="shared" si="971"/>
        <v/>
      </c>
      <c r="AK2824" s="52" t="str">
        <f t="shared" si="972"/>
        <v/>
      </c>
      <c r="AL2824" s="52" t="str">
        <f t="shared" si="973"/>
        <v/>
      </c>
      <c r="AM2824" s="48" t="str">
        <f t="shared" si="974"/>
        <v/>
      </c>
      <c r="AN2824" s="48" t="str">
        <f t="shared" si="975"/>
        <v/>
      </c>
      <c r="AP2824" s="18" t="str">
        <f t="shared" si="976"/>
        <v/>
      </c>
      <c r="AQ2824" s="18" t="str">
        <f t="shared" si="977"/>
        <v/>
      </c>
      <c r="AR2824" s="18">
        <v>2.1829999999999999E-2</v>
      </c>
      <c r="AS2824" s="18">
        <f>IF(AF!$D$27="Todos",1,IF(M2824=AF!$D$27,1,0))</f>
        <v>1</v>
      </c>
      <c r="AT2824" s="53">
        <f>IF(AND(E2824=AF!$D$6,OR(LT!M2824=AF!$D$27,AF!$D$27="Todos"),OR(AP2824=AF!$E$8,AQ2824=AF!$E$8)),AR2824+AS2824,0)</f>
        <v>0</v>
      </c>
      <c r="AU2824" s="18" t="str">
        <f t="shared" si="978"/>
        <v/>
      </c>
      <c r="AV2824" s="54" t="str">
        <f t="shared" si="979"/>
        <v/>
      </c>
      <c r="AW2824" s="54" t="str">
        <f t="shared" si="980"/>
        <v/>
      </c>
      <c r="AX2824" s="18" t="str">
        <f t="shared" si="981"/>
        <v/>
      </c>
      <c r="AY2824" s="18" t="str">
        <f t="shared" si="982"/>
        <v/>
      </c>
      <c r="BA2824" s="18">
        <f>IF($E2824=AF!$D$6,IF($M2824="Concluída no prazo",2,IF($M2824="Concluída com atraso",1,0)),0)</f>
        <v>0</v>
      </c>
      <c r="BB2824" s="18">
        <f>IF($E2824=AF!$D$6,IF($M2824="Atrasada",2,IF($M2824="Concluída com atraso",1,0)),0)</f>
        <v>0</v>
      </c>
      <c r="BC2824" s="18">
        <v>2.818E-2</v>
      </c>
      <c r="BD2824" s="18">
        <f t="shared" ref="BD2824:BE2887" si="989">BA2824+$BC2824</f>
        <v>2.818E-2</v>
      </c>
      <c r="BE2824" s="18">
        <f t="shared" si="989"/>
        <v>2.818E-2</v>
      </c>
      <c r="BF2824" s="18" t="str">
        <f t="shared" si="983"/>
        <v/>
      </c>
      <c r="BN2824" s="18" t="str">
        <f t="shared" si="984"/>
        <v>s</v>
      </c>
    </row>
    <row r="2825" spans="3:66" ht="50.1" customHeight="1" thickTop="1" thickBot="1" x14ac:dyDescent="0.3">
      <c r="C2825" s="46"/>
      <c r="D2825" s="46"/>
      <c r="E2825" s="46"/>
      <c r="F2825" s="122"/>
      <c r="G2825" s="122"/>
      <c r="H2825" s="78" t="str">
        <f t="shared" si="985"/>
        <v/>
      </c>
      <c r="I2825" s="78" t="str">
        <f t="shared" si="986"/>
        <v/>
      </c>
      <c r="J2825" s="16"/>
      <c r="K2825" s="46" t="str">
        <f t="shared" si="987"/>
        <v/>
      </c>
      <c r="L2825" s="16"/>
      <c r="M2825" s="16"/>
      <c r="N2825" s="46"/>
      <c r="O2825" s="47" t="str">
        <f t="shared" si="968"/>
        <v/>
      </c>
      <c r="P2825" s="47"/>
      <c r="Q2825" s="48" t="str">
        <f>IFERROR(VLOOKUP(E2825,Funcionários!$C$8:$E$207,3,FALSE),"")</f>
        <v/>
      </c>
      <c r="R2825" s="47"/>
      <c r="S2825" s="49" t="str">
        <f t="shared" si="969"/>
        <v/>
      </c>
      <c r="T2825" s="49">
        <v>2.819E-2</v>
      </c>
      <c r="U2825" s="48" t="str">
        <f>IF(Funcionários!C2826=0,"",Funcionários!C2826)</f>
        <v/>
      </c>
      <c r="V2825" s="50">
        <f>IF(U2825="",0,IF(COUNTIFS($E$7:$E$3006,U2825,$I$7:$I$3006,'RC'!$E$6)=0,0,COUNTIFS($M$7:$M$3006,"Concluída no prazo",$E$7:$E$3006,U2825,$I$7:$I$3006,'RC'!$E$6)/COUNTIFS($E$7:$E$3006,U2825,$I$7:$I$3006,'RC'!$E$6)))</f>
        <v>0</v>
      </c>
      <c r="W2825" s="49">
        <f>SUMIFS($J$7:$J$3006,$E$7:$E$3006,U2825,$I$7:$I$3006,'RC'!$E$6)+SUMIFS($L$7:$L$3006,$E$7:$E$3006,U2825,$I$7:$I$3006,'RC'!$E$6)</f>
        <v>0</v>
      </c>
      <c r="X2825" s="48">
        <f>COUNTIFS($E$7:$E$3006,U2825,$I$7:$I$3006,'RC'!$E$6)</f>
        <v>0</v>
      </c>
      <c r="Y2825" s="48"/>
      <c r="Z2825" s="51" t="str">
        <f>IF(AQ2825='RC'!$E$6,AC2825*1000+AD2825,"")</f>
        <v/>
      </c>
      <c r="AA2825" s="51" t="str">
        <f>IF(AB2825="","",IF(AQ2825='RC'!$E$6,AC2825*1000-AD2825,""))</f>
        <v/>
      </c>
      <c r="AB2825" s="48" t="str">
        <f>IFERROR(VLOOKUP(E2825,Funcionários!$C$8:$E$207,3,FALSE),"")</f>
        <v/>
      </c>
      <c r="AC2825" s="50" t="str">
        <f>IF(AB2825="","",IF(COUNTIFS($AB$7:$AB$3006,AB2825,$AQ$7:$AQ$3006,'RC'!$E$6)=0,"",COUNTIFS($M$7:$M$3006,"Concluída no prazo",$AB$7:$AB$3006,AB2825,$AQ$7:$AQ$3006,'RC'!$E$6)/COUNTIFS($AB$7:$AB$3006,AB2825,$AQ$7:$AQ$3006,'RC'!$E$6)))</f>
        <v/>
      </c>
      <c r="AD2825" s="48">
        <f>SUMIF($AQ$7:$AQ$3006,'RC'!$E$6,$J$7:$J$3006)+SUMIF($AQ$7:$AQ$3006,'RC'!$E$6,$L$7:$L$3006)</f>
        <v>21</v>
      </c>
      <c r="AF2825" s="48">
        <v>2.1819999999991398E-2</v>
      </c>
      <c r="AG2825" s="48">
        <f>IF(OR(AQ2825="",AQ2825&lt;&gt;'RC'!$E$6,AB2825&lt;&gt;'RC'!$D$21),0,1)</f>
        <v>0</v>
      </c>
      <c r="AH2825" s="48">
        <f t="shared" si="988"/>
        <v>2.1819999999991398E-2</v>
      </c>
      <c r="AI2825" s="48" t="str">
        <f t="shared" si="970"/>
        <v/>
      </c>
      <c r="AJ2825" s="48" t="str">
        <f t="shared" si="971"/>
        <v/>
      </c>
      <c r="AK2825" s="52" t="str">
        <f t="shared" si="972"/>
        <v/>
      </c>
      <c r="AL2825" s="52" t="str">
        <f t="shared" si="973"/>
        <v/>
      </c>
      <c r="AM2825" s="48" t="str">
        <f t="shared" si="974"/>
        <v/>
      </c>
      <c r="AN2825" s="48" t="str">
        <f t="shared" si="975"/>
        <v/>
      </c>
      <c r="AP2825" s="18" t="str">
        <f t="shared" si="976"/>
        <v/>
      </c>
      <c r="AQ2825" s="18" t="str">
        <f t="shared" si="977"/>
        <v/>
      </c>
      <c r="AR2825" s="18">
        <v>2.1819999999999999E-2</v>
      </c>
      <c r="AS2825" s="18">
        <f>IF(AF!$D$27="Todos",1,IF(M2825=AF!$D$27,1,0))</f>
        <v>1</v>
      </c>
      <c r="AT2825" s="53">
        <f>IF(AND(E2825=AF!$D$6,OR(LT!M2825=AF!$D$27,AF!$D$27="Todos"),OR(AP2825=AF!$E$8,AQ2825=AF!$E$8)),AR2825+AS2825,0)</f>
        <v>0</v>
      </c>
      <c r="AU2825" s="18" t="str">
        <f t="shared" si="978"/>
        <v/>
      </c>
      <c r="AV2825" s="54" t="str">
        <f t="shared" si="979"/>
        <v/>
      </c>
      <c r="AW2825" s="54" t="str">
        <f t="shared" si="980"/>
        <v/>
      </c>
      <c r="AX2825" s="18" t="str">
        <f t="shared" si="981"/>
        <v/>
      </c>
      <c r="AY2825" s="18" t="str">
        <f t="shared" si="982"/>
        <v/>
      </c>
      <c r="BA2825" s="18">
        <f>IF($E2825=AF!$D$6,IF($M2825="Concluída no prazo",2,IF($M2825="Concluída com atraso",1,0)),0)</f>
        <v>0</v>
      </c>
      <c r="BB2825" s="18">
        <f>IF($E2825=AF!$D$6,IF($M2825="Atrasada",2,IF($M2825="Concluída com atraso",1,0)),0)</f>
        <v>0</v>
      </c>
      <c r="BC2825" s="18">
        <v>2.819E-2</v>
      </c>
      <c r="BD2825" s="18">
        <f t="shared" si="989"/>
        <v>2.819E-2</v>
      </c>
      <c r="BE2825" s="18">
        <f t="shared" si="989"/>
        <v>2.819E-2</v>
      </c>
      <c r="BF2825" s="18" t="str">
        <f t="shared" si="983"/>
        <v/>
      </c>
      <c r="BN2825" s="18" t="str">
        <f t="shared" si="984"/>
        <v>s</v>
      </c>
    </row>
    <row r="2826" spans="3:66" ht="50.1" customHeight="1" thickTop="1" thickBot="1" x14ac:dyDescent="0.3">
      <c r="C2826" s="46"/>
      <c r="D2826" s="46"/>
      <c r="E2826" s="46"/>
      <c r="F2826" s="122"/>
      <c r="G2826" s="122"/>
      <c r="H2826" s="78" t="str">
        <f t="shared" si="985"/>
        <v/>
      </c>
      <c r="I2826" s="78" t="str">
        <f t="shared" si="986"/>
        <v/>
      </c>
      <c r="J2826" s="16"/>
      <c r="K2826" s="46" t="str">
        <f t="shared" si="987"/>
        <v/>
      </c>
      <c r="L2826" s="16"/>
      <c r="M2826" s="16"/>
      <c r="N2826" s="46"/>
      <c r="O2826" s="47" t="str">
        <f t="shared" ref="O2826:O2889" si="990">IF(J2826=0,"",J2826/(J2826+L2826))</f>
        <v/>
      </c>
      <c r="P2826" s="47"/>
      <c r="Q2826" s="48" t="str">
        <f>IFERROR(VLOOKUP(E2826,Funcionários!$C$8:$E$207,3,FALSE),"")</f>
        <v/>
      </c>
      <c r="R2826" s="47"/>
      <c r="S2826" s="49" t="str">
        <f t="shared" ref="S2826:S2889" si="991">IF(U2826="","",V2826*100000+W2826*10+X2826+T2826)</f>
        <v/>
      </c>
      <c r="T2826" s="49">
        <v>2.8199999999999999E-2</v>
      </c>
      <c r="U2826" s="48" t="str">
        <f>IF(Funcionários!C2827=0,"",Funcionários!C2827)</f>
        <v/>
      </c>
      <c r="V2826" s="50">
        <f>IF(U2826="",0,IF(COUNTIFS($E$7:$E$3006,U2826,$I$7:$I$3006,'RC'!$E$6)=0,0,COUNTIFS($M$7:$M$3006,"Concluída no prazo",$E$7:$E$3006,U2826,$I$7:$I$3006,'RC'!$E$6)/COUNTIFS($E$7:$E$3006,U2826,$I$7:$I$3006,'RC'!$E$6)))</f>
        <v>0</v>
      </c>
      <c r="W2826" s="49">
        <f>SUMIFS($J$7:$J$3006,$E$7:$E$3006,U2826,$I$7:$I$3006,'RC'!$E$6)+SUMIFS($L$7:$L$3006,$E$7:$E$3006,U2826,$I$7:$I$3006,'RC'!$E$6)</f>
        <v>0</v>
      </c>
      <c r="X2826" s="48">
        <f>COUNTIFS($E$7:$E$3006,U2826,$I$7:$I$3006,'RC'!$E$6)</f>
        <v>0</v>
      </c>
      <c r="Y2826" s="48"/>
      <c r="Z2826" s="51" t="str">
        <f>IF(AQ2826='RC'!$E$6,AC2826*1000+AD2826,"")</f>
        <v/>
      </c>
      <c r="AA2826" s="51" t="str">
        <f>IF(AB2826="","",IF(AQ2826='RC'!$E$6,AC2826*1000-AD2826,""))</f>
        <v/>
      </c>
      <c r="AB2826" s="48" t="str">
        <f>IFERROR(VLOOKUP(E2826,Funcionários!$C$8:$E$207,3,FALSE),"")</f>
        <v/>
      </c>
      <c r="AC2826" s="50" t="str">
        <f>IF(AB2826="","",IF(COUNTIFS($AB$7:$AB$3006,AB2826,$AQ$7:$AQ$3006,'RC'!$E$6)=0,"",COUNTIFS($M$7:$M$3006,"Concluída no prazo",$AB$7:$AB$3006,AB2826,$AQ$7:$AQ$3006,'RC'!$E$6)/COUNTIFS($AB$7:$AB$3006,AB2826,$AQ$7:$AQ$3006,'RC'!$E$6)))</f>
        <v/>
      </c>
      <c r="AD2826" s="48">
        <f>SUMIF($AQ$7:$AQ$3006,'RC'!$E$6,$J$7:$J$3006)+SUMIF($AQ$7:$AQ$3006,'RC'!$E$6,$L$7:$L$3006)</f>
        <v>21</v>
      </c>
      <c r="AF2826" s="48">
        <v>2.1809999999991399E-2</v>
      </c>
      <c r="AG2826" s="48">
        <f>IF(OR(AQ2826="",AQ2826&lt;&gt;'RC'!$E$6,AB2826&lt;&gt;'RC'!$D$21),0,1)</f>
        <v>0</v>
      </c>
      <c r="AH2826" s="48">
        <f t="shared" si="988"/>
        <v>2.1809999999991399E-2</v>
      </c>
      <c r="AI2826" s="48" t="str">
        <f t="shared" si="970"/>
        <v/>
      </c>
      <c r="AJ2826" s="48" t="str">
        <f t="shared" si="971"/>
        <v/>
      </c>
      <c r="AK2826" s="52" t="str">
        <f t="shared" si="972"/>
        <v/>
      </c>
      <c r="AL2826" s="52" t="str">
        <f t="shared" si="973"/>
        <v/>
      </c>
      <c r="AM2826" s="48" t="str">
        <f t="shared" si="974"/>
        <v/>
      </c>
      <c r="AN2826" s="48" t="str">
        <f t="shared" si="975"/>
        <v/>
      </c>
      <c r="AP2826" s="18" t="str">
        <f t="shared" si="976"/>
        <v/>
      </c>
      <c r="AQ2826" s="18" t="str">
        <f t="shared" si="977"/>
        <v/>
      </c>
      <c r="AR2826" s="18">
        <v>2.181E-2</v>
      </c>
      <c r="AS2826" s="18">
        <f>IF(AF!$D$27="Todos",1,IF(M2826=AF!$D$27,1,0))</f>
        <v>1</v>
      </c>
      <c r="AT2826" s="53">
        <f>IF(AND(E2826=AF!$D$6,OR(LT!M2826=AF!$D$27,AF!$D$27="Todos"),OR(AP2826=AF!$E$8,AQ2826=AF!$E$8)),AR2826+AS2826,0)</f>
        <v>0</v>
      </c>
      <c r="AU2826" s="18" t="str">
        <f t="shared" si="978"/>
        <v/>
      </c>
      <c r="AV2826" s="54" t="str">
        <f t="shared" si="979"/>
        <v/>
      </c>
      <c r="AW2826" s="54" t="str">
        <f t="shared" si="980"/>
        <v/>
      </c>
      <c r="AX2826" s="18" t="str">
        <f t="shared" si="981"/>
        <v/>
      </c>
      <c r="AY2826" s="18" t="str">
        <f t="shared" si="982"/>
        <v/>
      </c>
      <c r="BA2826" s="18">
        <f>IF($E2826=AF!$D$6,IF($M2826="Concluída no prazo",2,IF($M2826="Concluída com atraso",1,0)),0)</f>
        <v>0</v>
      </c>
      <c r="BB2826" s="18">
        <f>IF($E2826=AF!$D$6,IF($M2826="Atrasada",2,IF($M2826="Concluída com atraso",1,0)),0)</f>
        <v>0</v>
      </c>
      <c r="BC2826" s="18">
        <v>2.8199999999999999E-2</v>
      </c>
      <c r="BD2826" s="18">
        <f t="shared" si="989"/>
        <v>2.8199999999999999E-2</v>
      </c>
      <c r="BE2826" s="18">
        <f t="shared" si="989"/>
        <v>2.8199999999999999E-2</v>
      </c>
      <c r="BF2826" s="18" t="str">
        <f t="shared" si="983"/>
        <v/>
      </c>
      <c r="BN2826" s="18" t="str">
        <f t="shared" si="984"/>
        <v>s</v>
      </c>
    </row>
    <row r="2827" spans="3:66" ht="50.1" customHeight="1" thickTop="1" thickBot="1" x14ac:dyDescent="0.3">
      <c r="C2827" s="46"/>
      <c r="D2827" s="46"/>
      <c r="E2827" s="46"/>
      <c r="F2827" s="122"/>
      <c r="G2827" s="122"/>
      <c r="H2827" s="78" t="str">
        <f t="shared" si="985"/>
        <v/>
      </c>
      <c r="I2827" s="78" t="str">
        <f t="shared" si="986"/>
        <v/>
      </c>
      <c r="J2827" s="16"/>
      <c r="K2827" s="46" t="str">
        <f t="shared" si="987"/>
        <v/>
      </c>
      <c r="L2827" s="16"/>
      <c r="M2827" s="16"/>
      <c r="N2827" s="46"/>
      <c r="O2827" s="47" t="str">
        <f t="shared" si="990"/>
        <v/>
      </c>
      <c r="P2827" s="47"/>
      <c r="Q2827" s="48" t="str">
        <f>IFERROR(VLOOKUP(E2827,Funcionários!$C$8:$E$207,3,FALSE),"")</f>
        <v/>
      </c>
      <c r="R2827" s="47"/>
      <c r="S2827" s="49" t="str">
        <f t="shared" si="991"/>
        <v/>
      </c>
      <c r="T2827" s="49">
        <v>2.8209999999999999E-2</v>
      </c>
      <c r="U2827" s="48" t="str">
        <f>IF(Funcionários!C2828=0,"",Funcionários!C2828)</f>
        <v/>
      </c>
      <c r="V2827" s="50">
        <f>IF(U2827="",0,IF(COUNTIFS($E$7:$E$3006,U2827,$I$7:$I$3006,'RC'!$E$6)=0,0,COUNTIFS($M$7:$M$3006,"Concluída no prazo",$E$7:$E$3006,U2827,$I$7:$I$3006,'RC'!$E$6)/COUNTIFS($E$7:$E$3006,U2827,$I$7:$I$3006,'RC'!$E$6)))</f>
        <v>0</v>
      </c>
      <c r="W2827" s="49">
        <f>SUMIFS($J$7:$J$3006,$E$7:$E$3006,U2827,$I$7:$I$3006,'RC'!$E$6)+SUMIFS($L$7:$L$3006,$E$7:$E$3006,U2827,$I$7:$I$3006,'RC'!$E$6)</f>
        <v>0</v>
      </c>
      <c r="X2827" s="48">
        <f>COUNTIFS($E$7:$E$3006,U2827,$I$7:$I$3006,'RC'!$E$6)</f>
        <v>0</v>
      </c>
      <c r="Y2827" s="48"/>
      <c r="Z2827" s="51" t="str">
        <f>IF(AQ2827='RC'!$E$6,AC2827*1000+AD2827,"")</f>
        <v/>
      </c>
      <c r="AA2827" s="51" t="str">
        <f>IF(AB2827="","",IF(AQ2827='RC'!$E$6,AC2827*1000-AD2827,""))</f>
        <v/>
      </c>
      <c r="AB2827" s="48" t="str">
        <f>IFERROR(VLOOKUP(E2827,Funcionários!$C$8:$E$207,3,FALSE),"")</f>
        <v/>
      </c>
      <c r="AC2827" s="50" t="str">
        <f>IF(AB2827="","",IF(COUNTIFS($AB$7:$AB$3006,AB2827,$AQ$7:$AQ$3006,'RC'!$E$6)=0,"",COUNTIFS($M$7:$M$3006,"Concluída no prazo",$AB$7:$AB$3006,AB2827,$AQ$7:$AQ$3006,'RC'!$E$6)/COUNTIFS($AB$7:$AB$3006,AB2827,$AQ$7:$AQ$3006,'RC'!$E$6)))</f>
        <v/>
      </c>
      <c r="AD2827" s="48">
        <f>SUMIF($AQ$7:$AQ$3006,'RC'!$E$6,$J$7:$J$3006)+SUMIF($AQ$7:$AQ$3006,'RC'!$E$6,$L$7:$L$3006)</f>
        <v>21</v>
      </c>
      <c r="AF2827" s="48">
        <v>2.1799999999991399E-2</v>
      </c>
      <c r="AG2827" s="48">
        <f>IF(OR(AQ2827="",AQ2827&lt;&gt;'RC'!$E$6,AB2827&lt;&gt;'RC'!$D$21),0,1)</f>
        <v>0</v>
      </c>
      <c r="AH2827" s="48">
        <f t="shared" si="988"/>
        <v>2.1799999999991399E-2</v>
      </c>
      <c r="AI2827" s="48" t="str">
        <f t="shared" si="970"/>
        <v/>
      </c>
      <c r="AJ2827" s="48" t="str">
        <f t="shared" si="971"/>
        <v/>
      </c>
      <c r="AK2827" s="52" t="str">
        <f t="shared" si="972"/>
        <v/>
      </c>
      <c r="AL2827" s="52" t="str">
        <f t="shared" si="973"/>
        <v/>
      </c>
      <c r="AM2827" s="48" t="str">
        <f t="shared" si="974"/>
        <v/>
      </c>
      <c r="AN2827" s="48" t="str">
        <f t="shared" si="975"/>
        <v/>
      </c>
      <c r="AP2827" s="18" t="str">
        <f t="shared" si="976"/>
        <v/>
      </c>
      <c r="AQ2827" s="18" t="str">
        <f t="shared" si="977"/>
        <v/>
      </c>
      <c r="AR2827" s="18">
        <v>2.18E-2</v>
      </c>
      <c r="AS2827" s="18">
        <f>IF(AF!$D$27="Todos",1,IF(M2827=AF!$D$27,1,0))</f>
        <v>1</v>
      </c>
      <c r="AT2827" s="53">
        <f>IF(AND(E2827=AF!$D$6,OR(LT!M2827=AF!$D$27,AF!$D$27="Todos"),OR(AP2827=AF!$E$8,AQ2827=AF!$E$8)),AR2827+AS2827,0)</f>
        <v>0</v>
      </c>
      <c r="AU2827" s="18" t="str">
        <f t="shared" si="978"/>
        <v/>
      </c>
      <c r="AV2827" s="54" t="str">
        <f t="shared" si="979"/>
        <v/>
      </c>
      <c r="AW2827" s="54" t="str">
        <f t="shared" si="980"/>
        <v/>
      </c>
      <c r="AX2827" s="18" t="str">
        <f t="shared" si="981"/>
        <v/>
      </c>
      <c r="AY2827" s="18" t="str">
        <f t="shared" si="982"/>
        <v/>
      </c>
      <c r="BA2827" s="18">
        <f>IF($E2827=AF!$D$6,IF($M2827="Concluída no prazo",2,IF($M2827="Concluída com atraso",1,0)),0)</f>
        <v>0</v>
      </c>
      <c r="BB2827" s="18">
        <f>IF($E2827=AF!$D$6,IF($M2827="Atrasada",2,IF($M2827="Concluída com atraso",1,0)),0)</f>
        <v>0</v>
      </c>
      <c r="BC2827" s="18">
        <v>2.8209999999999999E-2</v>
      </c>
      <c r="BD2827" s="18">
        <f t="shared" si="989"/>
        <v>2.8209999999999999E-2</v>
      </c>
      <c r="BE2827" s="18">
        <f t="shared" si="989"/>
        <v>2.8209999999999999E-2</v>
      </c>
      <c r="BF2827" s="18" t="str">
        <f t="shared" si="983"/>
        <v/>
      </c>
      <c r="BN2827" s="18" t="str">
        <f t="shared" si="984"/>
        <v>s</v>
      </c>
    </row>
    <row r="2828" spans="3:66" ht="50.1" customHeight="1" thickTop="1" thickBot="1" x14ac:dyDescent="0.3">
      <c r="C2828" s="46"/>
      <c r="D2828" s="46"/>
      <c r="E2828" s="46"/>
      <c r="F2828" s="122"/>
      <c r="G2828" s="122"/>
      <c r="H2828" s="78" t="str">
        <f t="shared" si="985"/>
        <v/>
      </c>
      <c r="I2828" s="78" t="str">
        <f t="shared" si="986"/>
        <v/>
      </c>
      <c r="J2828" s="16"/>
      <c r="K2828" s="46" t="str">
        <f t="shared" si="987"/>
        <v/>
      </c>
      <c r="L2828" s="16"/>
      <c r="M2828" s="16"/>
      <c r="N2828" s="46"/>
      <c r="O2828" s="47" t="str">
        <f t="shared" si="990"/>
        <v/>
      </c>
      <c r="P2828" s="47"/>
      <c r="Q2828" s="48" t="str">
        <f>IFERROR(VLOOKUP(E2828,Funcionários!$C$8:$E$207,3,FALSE),"")</f>
        <v/>
      </c>
      <c r="R2828" s="47"/>
      <c r="S2828" s="49" t="str">
        <f t="shared" si="991"/>
        <v/>
      </c>
      <c r="T2828" s="49">
        <v>2.8219999999999999E-2</v>
      </c>
      <c r="U2828" s="48" t="str">
        <f>IF(Funcionários!C2829=0,"",Funcionários!C2829)</f>
        <v/>
      </c>
      <c r="V2828" s="50">
        <f>IF(U2828="",0,IF(COUNTIFS($E$7:$E$3006,U2828,$I$7:$I$3006,'RC'!$E$6)=0,0,COUNTIFS($M$7:$M$3006,"Concluída no prazo",$E$7:$E$3006,U2828,$I$7:$I$3006,'RC'!$E$6)/COUNTIFS($E$7:$E$3006,U2828,$I$7:$I$3006,'RC'!$E$6)))</f>
        <v>0</v>
      </c>
      <c r="W2828" s="49">
        <f>SUMIFS($J$7:$J$3006,$E$7:$E$3006,U2828,$I$7:$I$3006,'RC'!$E$6)+SUMIFS($L$7:$L$3006,$E$7:$E$3006,U2828,$I$7:$I$3006,'RC'!$E$6)</f>
        <v>0</v>
      </c>
      <c r="X2828" s="48">
        <f>COUNTIFS($E$7:$E$3006,U2828,$I$7:$I$3006,'RC'!$E$6)</f>
        <v>0</v>
      </c>
      <c r="Y2828" s="48"/>
      <c r="Z2828" s="51" t="str">
        <f>IF(AQ2828='RC'!$E$6,AC2828*1000+AD2828,"")</f>
        <v/>
      </c>
      <c r="AA2828" s="51" t="str">
        <f>IF(AB2828="","",IF(AQ2828='RC'!$E$6,AC2828*1000-AD2828,""))</f>
        <v/>
      </c>
      <c r="AB2828" s="48" t="str">
        <f>IFERROR(VLOOKUP(E2828,Funcionários!$C$8:$E$207,3,FALSE),"")</f>
        <v/>
      </c>
      <c r="AC2828" s="50" t="str">
        <f>IF(AB2828="","",IF(COUNTIFS($AB$7:$AB$3006,AB2828,$AQ$7:$AQ$3006,'RC'!$E$6)=0,"",COUNTIFS($M$7:$M$3006,"Concluída no prazo",$AB$7:$AB$3006,AB2828,$AQ$7:$AQ$3006,'RC'!$E$6)/COUNTIFS($AB$7:$AB$3006,AB2828,$AQ$7:$AQ$3006,'RC'!$E$6)))</f>
        <v/>
      </c>
      <c r="AD2828" s="48">
        <f>SUMIF($AQ$7:$AQ$3006,'RC'!$E$6,$J$7:$J$3006)+SUMIF($AQ$7:$AQ$3006,'RC'!$E$6,$L$7:$L$3006)</f>
        <v>21</v>
      </c>
      <c r="AF2828" s="48">
        <v>2.17899999999914E-2</v>
      </c>
      <c r="AG2828" s="48">
        <f>IF(OR(AQ2828="",AQ2828&lt;&gt;'RC'!$E$6,AB2828&lt;&gt;'RC'!$D$21),0,1)</f>
        <v>0</v>
      </c>
      <c r="AH2828" s="48">
        <f t="shared" si="988"/>
        <v>2.17899999999914E-2</v>
      </c>
      <c r="AI2828" s="48" t="str">
        <f t="shared" si="970"/>
        <v/>
      </c>
      <c r="AJ2828" s="48" t="str">
        <f t="shared" si="971"/>
        <v/>
      </c>
      <c r="AK2828" s="52" t="str">
        <f t="shared" si="972"/>
        <v/>
      </c>
      <c r="AL2828" s="52" t="str">
        <f t="shared" si="973"/>
        <v/>
      </c>
      <c r="AM2828" s="48" t="str">
        <f t="shared" si="974"/>
        <v/>
      </c>
      <c r="AN2828" s="48" t="str">
        <f t="shared" si="975"/>
        <v/>
      </c>
      <c r="AP2828" s="18" t="str">
        <f t="shared" si="976"/>
        <v/>
      </c>
      <c r="AQ2828" s="18" t="str">
        <f t="shared" si="977"/>
        <v/>
      </c>
      <c r="AR2828" s="18">
        <v>2.179E-2</v>
      </c>
      <c r="AS2828" s="18">
        <f>IF(AF!$D$27="Todos",1,IF(M2828=AF!$D$27,1,0))</f>
        <v>1</v>
      </c>
      <c r="AT2828" s="53">
        <f>IF(AND(E2828=AF!$D$6,OR(LT!M2828=AF!$D$27,AF!$D$27="Todos"),OR(AP2828=AF!$E$8,AQ2828=AF!$E$8)),AR2828+AS2828,0)</f>
        <v>0</v>
      </c>
      <c r="AU2828" s="18" t="str">
        <f t="shared" si="978"/>
        <v/>
      </c>
      <c r="AV2828" s="54" t="str">
        <f t="shared" si="979"/>
        <v/>
      </c>
      <c r="AW2828" s="54" t="str">
        <f t="shared" si="980"/>
        <v/>
      </c>
      <c r="AX2828" s="18" t="str">
        <f t="shared" si="981"/>
        <v/>
      </c>
      <c r="AY2828" s="18" t="str">
        <f t="shared" si="982"/>
        <v/>
      </c>
      <c r="BA2828" s="18">
        <f>IF($E2828=AF!$D$6,IF($M2828="Concluída no prazo",2,IF($M2828="Concluída com atraso",1,0)),0)</f>
        <v>0</v>
      </c>
      <c r="BB2828" s="18">
        <f>IF($E2828=AF!$D$6,IF($M2828="Atrasada",2,IF($M2828="Concluída com atraso",1,0)),0)</f>
        <v>0</v>
      </c>
      <c r="BC2828" s="18">
        <v>2.8219999999999999E-2</v>
      </c>
      <c r="BD2828" s="18">
        <f t="shared" si="989"/>
        <v>2.8219999999999999E-2</v>
      </c>
      <c r="BE2828" s="18">
        <f t="shared" si="989"/>
        <v>2.8219999999999999E-2</v>
      </c>
      <c r="BF2828" s="18" t="str">
        <f t="shared" si="983"/>
        <v/>
      </c>
      <c r="BN2828" s="18" t="str">
        <f t="shared" si="984"/>
        <v>s</v>
      </c>
    </row>
    <row r="2829" spans="3:66" ht="50.1" customHeight="1" thickTop="1" thickBot="1" x14ac:dyDescent="0.3">
      <c r="C2829" s="46"/>
      <c r="D2829" s="46"/>
      <c r="E2829" s="46"/>
      <c r="F2829" s="122"/>
      <c r="G2829" s="122"/>
      <c r="H2829" s="78" t="str">
        <f t="shared" si="985"/>
        <v/>
      </c>
      <c r="I2829" s="78" t="str">
        <f t="shared" si="986"/>
        <v/>
      </c>
      <c r="J2829" s="16"/>
      <c r="K2829" s="46" t="str">
        <f t="shared" si="987"/>
        <v/>
      </c>
      <c r="L2829" s="16"/>
      <c r="M2829" s="16"/>
      <c r="N2829" s="46"/>
      <c r="O2829" s="47" t="str">
        <f t="shared" si="990"/>
        <v/>
      </c>
      <c r="P2829" s="47"/>
      <c r="Q2829" s="48" t="str">
        <f>IFERROR(VLOOKUP(E2829,Funcionários!$C$8:$E$207,3,FALSE),"")</f>
        <v/>
      </c>
      <c r="R2829" s="47"/>
      <c r="S2829" s="49" t="str">
        <f t="shared" si="991"/>
        <v/>
      </c>
      <c r="T2829" s="49">
        <v>2.8230000000000002E-2</v>
      </c>
      <c r="U2829" s="48" t="str">
        <f>IF(Funcionários!C2830=0,"",Funcionários!C2830)</f>
        <v/>
      </c>
      <c r="V2829" s="50">
        <f>IF(U2829="",0,IF(COUNTIFS($E$7:$E$3006,U2829,$I$7:$I$3006,'RC'!$E$6)=0,0,COUNTIFS($M$7:$M$3006,"Concluída no prazo",$E$7:$E$3006,U2829,$I$7:$I$3006,'RC'!$E$6)/COUNTIFS($E$7:$E$3006,U2829,$I$7:$I$3006,'RC'!$E$6)))</f>
        <v>0</v>
      </c>
      <c r="W2829" s="49">
        <f>SUMIFS($J$7:$J$3006,$E$7:$E$3006,U2829,$I$7:$I$3006,'RC'!$E$6)+SUMIFS($L$7:$L$3006,$E$7:$E$3006,U2829,$I$7:$I$3006,'RC'!$E$6)</f>
        <v>0</v>
      </c>
      <c r="X2829" s="48">
        <f>COUNTIFS($E$7:$E$3006,U2829,$I$7:$I$3006,'RC'!$E$6)</f>
        <v>0</v>
      </c>
      <c r="Y2829" s="48"/>
      <c r="Z2829" s="51" t="str">
        <f>IF(AQ2829='RC'!$E$6,AC2829*1000+AD2829,"")</f>
        <v/>
      </c>
      <c r="AA2829" s="51" t="str">
        <f>IF(AB2829="","",IF(AQ2829='RC'!$E$6,AC2829*1000-AD2829,""))</f>
        <v/>
      </c>
      <c r="AB2829" s="48" t="str">
        <f>IFERROR(VLOOKUP(E2829,Funcionários!$C$8:$E$207,3,FALSE),"")</f>
        <v/>
      </c>
      <c r="AC2829" s="50" t="str">
        <f>IF(AB2829="","",IF(COUNTIFS($AB$7:$AB$3006,AB2829,$AQ$7:$AQ$3006,'RC'!$E$6)=0,"",COUNTIFS($M$7:$M$3006,"Concluída no prazo",$AB$7:$AB$3006,AB2829,$AQ$7:$AQ$3006,'RC'!$E$6)/COUNTIFS($AB$7:$AB$3006,AB2829,$AQ$7:$AQ$3006,'RC'!$E$6)))</f>
        <v/>
      </c>
      <c r="AD2829" s="48">
        <f>SUMIF($AQ$7:$AQ$3006,'RC'!$E$6,$J$7:$J$3006)+SUMIF($AQ$7:$AQ$3006,'RC'!$E$6,$L$7:$L$3006)</f>
        <v>21</v>
      </c>
      <c r="AF2829" s="48">
        <v>2.17799999999914E-2</v>
      </c>
      <c r="AG2829" s="48">
        <f>IF(OR(AQ2829="",AQ2829&lt;&gt;'RC'!$E$6,AB2829&lt;&gt;'RC'!$D$21),0,1)</f>
        <v>0</v>
      </c>
      <c r="AH2829" s="48">
        <f t="shared" si="988"/>
        <v>2.17799999999914E-2</v>
      </c>
      <c r="AI2829" s="48" t="str">
        <f t="shared" si="970"/>
        <v/>
      </c>
      <c r="AJ2829" s="48" t="str">
        <f t="shared" si="971"/>
        <v/>
      </c>
      <c r="AK2829" s="52" t="str">
        <f t="shared" si="972"/>
        <v/>
      </c>
      <c r="AL2829" s="52" t="str">
        <f t="shared" si="973"/>
        <v/>
      </c>
      <c r="AM2829" s="48" t="str">
        <f t="shared" si="974"/>
        <v/>
      </c>
      <c r="AN2829" s="48" t="str">
        <f t="shared" si="975"/>
        <v/>
      </c>
      <c r="AP2829" s="18" t="str">
        <f t="shared" si="976"/>
        <v/>
      </c>
      <c r="AQ2829" s="18" t="str">
        <f t="shared" si="977"/>
        <v/>
      </c>
      <c r="AR2829" s="18">
        <v>2.1780000000000001E-2</v>
      </c>
      <c r="AS2829" s="18">
        <f>IF(AF!$D$27="Todos",1,IF(M2829=AF!$D$27,1,0))</f>
        <v>1</v>
      </c>
      <c r="AT2829" s="53">
        <f>IF(AND(E2829=AF!$D$6,OR(LT!M2829=AF!$D$27,AF!$D$27="Todos"),OR(AP2829=AF!$E$8,AQ2829=AF!$E$8)),AR2829+AS2829,0)</f>
        <v>0</v>
      </c>
      <c r="AU2829" s="18" t="str">
        <f t="shared" si="978"/>
        <v/>
      </c>
      <c r="AV2829" s="54" t="str">
        <f t="shared" si="979"/>
        <v/>
      </c>
      <c r="AW2829" s="54" t="str">
        <f t="shared" si="980"/>
        <v/>
      </c>
      <c r="AX2829" s="18" t="str">
        <f t="shared" si="981"/>
        <v/>
      </c>
      <c r="AY2829" s="18" t="str">
        <f t="shared" si="982"/>
        <v/>
      </c>
      <c r="BA2829" s="18">
        <f>IF($E2829=AF!$D$6,IF($M2829="Concluída no prazo",2,IF($M2829="Concluída com atraso",1,0)),0)</f>
        <v>0</v>
      </c>
      <c r="BB2829" s="18">
        <f>IF($E2829=AF!$D$6,IF($M2829="Atrasada",2,IF($M2829="Concluída com atraso",1,0)),0)</f>
        <v>0</v>
      </c>
      <c r="BC2829" s="18">
        <v>2.8230000000000002E-2</v>
      </c>
      <c r="BD2829" s="18">
        <f t="shared" si="989"/>
        <v>2.8230000000000002E-2</v>
      </c>
      <c r="BE2829" s="18">
        <f t="shared" si="989"/>
        <v>2.8230000000000002E-2</v>
      </c>
      <c r="BF2829" s="18" t="str">
        <f t="shared" si="983"/>
        <v/>
      </c>
      <c r="BN2829" s="18" t="str">
        <f t="shared" si="984"/>
        <v>s</v>
      </c>
    </row>
    <row r="2830" spans="3:66" ht="50.1" customHeight="1" thickTop="1" thickBot="1" x14ac:dyDescent="0.3">
      <c r="C2830" s="46"/>
      <c r="D2830" s="46"/>
      <c r="E2830" s="46"/>
      <c r="F2830" s="122"/>
      <c r="G2830" s="122"/>
      <c r="H2830" s="78" t="str">
        <f t="shared" si="985"/>
        <v/>
      </c>
      <c r="I2830" s="78" t="str">
        <f t="shared" si="986"/>
        <v/>
      </c>
      <c r="J2830" s="16"/>
      <c r="K2830" s="46" t="str">
        <f t="shared" si="987"/>
        <v/>
      </c>
      <c r="L2830" s="16"/>
      <c r="M2830" s="16"/>
      <c r="N2830" s="46"/>
      <c r="O2830" s="47" t="str">
        <f t="shared" si="990"/>
        <v/>
      </c>
      <c r="P2830" s="47"/>
      <c r="Q2830" s="48" t="str">
        <f>IFERROR(VLOOKUP(E2830,Funcionários!$C$8:$E$207,3,FALSE),"")</f>
        <v/>
      </c>
      <c r="R2830" s="47"/>
      <c r="S2830" s="49" t="str">
        <f t="shared" si="991"/>
        <v/>
      </c>
      <c r="T2830" s="49">
        <v>2.8240000000000001E-2</v>
      </c>
      <c r="U2830" s="48" t="str">
        <f>IF(Funcionários!C2831=0,"",Funcionários!C2831)</f>
        <v/>
      </c>
      <c r="V2830" s="50">
        <f>IF(U2830="",0,IF(COUNTIFS($E$7:$E$3006,U2830,$I$7:$I$3006,'RC'!$E$6)=0,0,COUNTIFS($M$7:$M$3006,"Concluída no prazo",$E$7:$E$3006,U2830,$I$7:$I$3006,'RC'!$E$6)/COUNTIFS($E$7:$E$3006,U2830,$I$7:$I$3006,'RC'!$E$6)))</f>
        <v>0</v>
      </c>
      <c r="W2830" s="49">
        <f>SUMIFS($J$7:$J$3006,$E$7:$E$3006,U2830,$I$7:$I$3006,'RC'!$E$6)+SUMIFS($L$7:$L$3006,$E$7:$E$3006,U2830,$I$7:$I$3006,'RC'!$E$6)</f>
        <v>0</v>
      </c>
      <c r="X2830" s="48">
        <f>COUNTIFS($E$7:$E$3006,U2830,$I$7:$I$3006,'RC'!$E$6)</f>
        <v>0</v>
      </c>
      <c r="Y2830" s="48"/>
      <c r="Z2830" s="51" t="str">
        <f>IF(AQ2830='RC'!$E$6,AC2830*1000+AD2830,"")</f>
        <v/>
      </c>
      <c r="AA2830" s="51" t="str">
        <f>IF(AB2830="","",IF(AQ2830='RC'!$E$6,AC2830*1000-AD2830,""))</f>
        <v/>
      </c>
      <c r="AB2830" s="48" t="str">
        <f>IFERROR(VLOOKUP(E2830,Funcionários!$C$8:$E$207,3,FALSE),"")</f>
        <v/>
      </c>
      <c r="AC2830" s="50" t="str">
        <f>IF(AB2830="","",IF(COUNTIFS($AB$7:$AB$3006,AB2830,$AQ$7:$AQ$3006,'RC'!$E$6)=0,"",COUNTIFS($M$7:$M$3006,"Concluída no prazo",$AB$7:$AB$3006,AB2830,$AQ$7:$AQ$3006,'RC'!$E$6)/COUNTIFS($AB$7:$AB$3006,AB2830,$AQ$7:$AQ$3006,'RC'!$E$6)))</f>
        <v/>
      </c>
      <c r="AD2830" s="48">
        <f>SUMIF($AQ$7:$AQ$3006,'RC'!$E$6,$J$7:$J$3006)+SUMIF($AQ$7:$AQ$3006,'RC'!$E$6,$L$7:$L$3006)</f>
        <v>21</v>
      </c>
      <c r="AF2830" s="48">
        <v>2.17699999999914E-2</v>
      </c>
      <c r="AG2830" s="48">
        <f>IF(OR(AQ2830="",AQ2830&lt;&gt;'RC'!$E$6,AB2830&lt;&gt;'RC'!$D$21),0,1)</f>
        <v>0</v>
      </c>
      <c r="AH2830" s="48">
        <f t="shared" si="988"/>
        <v>2.17699999999914E-2</v>
      </c>
      <c r="AI2830" s="48" t="str">
        <f t="shared" si="970"/>
        <v/>
      </c>
      <c r="AJ2830" s="48" t="str">
        <f t="shared" si="971"/>
        <v/>
      </c>
      <c r="AK2830" s="52" t="str">
        <f t="shared" si="972"/>
        <v/>
      </c>
      <c r="AL2830" s="52" t="str">
        <f t="shared" si="973"/>
        <v/>
      </c>
      <c r="AM2830" s="48" t="str">
        <f t="shared" si="974"/>
        <v/>
      </c>
      <c r="AN2830" s="48" t="str">
        <f t="shared" si="975"/>
        <v/>
      </c>
      <c r="AP2830" s="18" t="str">
        <f t="shared" si="976"/>
        <v/>
      </c>
      <c r="AQ2830" s="18" t="str">
        <f t="shared" si="977"/>
        <v/>
      </c>
      <c r="AR2830" s="18">
        <v>2.1770000000000001E-2</v>
      </c>
      <c r="AS2830" s="18">
        <f>IF(AF!$D$27="Todos",1,IF(M2830=AF!$D$27,1,0))</f>
        <v>1</v>
      </c>
      <c r="AT2830" s="53">
        <f>IF(AND(E2830=AF!$D$6,OR(LT!M2830=AF!$D$27,AF!$D$27="Todos"),OR(AP2830=AF!$E$8,AQ2830=AF!$E$8)),AR2830+AS2830,0)</f>
        <v>0</v>
      </c>
      <c r="AU2830" s="18" t="str">
        <f t="shared" si="978"/>
        <v/>
      </c>
      <c r="AV2830" s="54" t="str">
        <f t="shared" si="979"/>
        <v/>
      </c>
      <c r="AW2830" s="54" t="str">
        <f t="shared" si="980"/>
        <v/>
      </c>
      <c r="AX2830" s="18" t="str">
        <f t="shared" si="981"/>
        <v/>
      </c>
      <c r="AY2830" s="18" t="str">
        <f t="shared" si="982"/>
        <v/>
      </c>
      <c r="BA2830" s="18">
        <f>IF($E2830=AF!$D$6,IF($M2830="Concluída no prazo",2,IF($M2830="Concluída com atraso",1,0)),0)</f>
        <v>0</v>
      </c>
      <c r="BB2830" s="18">
        <f>IF($E2830=AF!$D$6,IF($M2830="Atrasada",2,IF($M2830="Concluída com atraso",1,0)),0)</f>
        <v>0</v>
      </c>
      <c r="BC2830" s="18">
        <v>2.8240000000000001E-2</v>
      </c>
      <c r="BD2830" s="18">
        <f t="shared" si="989"/>
        <v>2.8240000000000001E-2</v>
      </c>
      <c r="BE2830" s="18">
        <f t="shared" si="989"/>
        <v>2.8240000000000001E-2</v>
      </c>
      <c r="BF2830" s="18" t="str">
        <f t="shared" si="983"/>
        <v/>
      </c>
      <c r="BN2830" s="18" t="str">
        <f t="shared" si="984"/>
        <v>s</v>
      </c>
    </row>
    <row r="2831" spans="3:66" ht="50.1" customHeight="1" thickTop="1" thickBot="1" x14ac:dyDescent="0.3">
      <c r="C2831" s="46"/>
      <c r="D2831" s="46"/>
      <c r="E2831" s="46"/>
      <c r="F2831" s="122"/>
      <c r="G2831" s="122"/>
      <c r="H2831" s="78" t="str">
        <f t="shared" si="985"/>
        <v/>
      </c>
      <c r="I2831" s="78" t="str">
        <f t="shared" si="986"/>
        <v/>
      </c>
      <c r="J2831" s="16"/>
      <c r="K2831" s="46" t="str">
        <f t="shared" si="987"/>
        <v/>
      </c>
      <c r="L2831" s="16"/>
      <c r="M2831" s="16"/>
      <c r="N2831" s="46"/>
      <c r="O2831" s="47" t="str">
        <f t="shared" si="990"/>
        <v/>
      </c>
      <c r="P2831" s="47"/>
      <c r="Q2831" s="48" t="str">
        <f>IFERROR(VLOOKUP(E2831,Funcionários!$C$8:$E$207,3,FALSE),"")</f>
        <v/>
      </c>
      <c r="R2831" s="47"/>
      <c r="S2831" s="49" t="str">
        <f t="shared" si="991"/>
        <v/>
      </c>
      <c r="T2831" s="49">
        <v>2.8250000000000001E-2</v>
      </c>
      <c r="U2831" s="48" t="str">
        <f>IF(Funcionários!C2832=0,"",Funcionários!C2832)</f>
        <v/>
      </c>
      <c r="V2831" s="50">
        <f>IF(U2831="",0,IF(COUNTIFS($E$7:$E$3006,U2831,$I$7:$I$3006,'RC'!$E$6)=0,0,COUNTIFS($M$7:$M$3006,"Concluída no prazo",$E$7:$E$3006,U2831,$I$7:$I$3006,'RC'!$E$6)/COUNTIFS($E$7:$E$3006,U2831,$I$7:$I$3006,'RC'!$E$6)))</f>
        <v>0</v>
      </c>
      <c r="W2831" s="49">
        <f>SUMIFS($J$7:$J$3006,$E$7:$E$3006,U2831,$I$7:$I$3006,'RC'!$E$6)+SUMIFS($L$7:$L$3006,$E$7:$E$3006,U2831,$I$7:$I$3006,'RC'!$E$6)</f>
        <v>0</v>
      </c>
      <c r="X2831" s="48">
        <f>COUNTIFS($E$7:$E$3006,U2831,$I$7:$I$3006,'RC'!$E$6)</f>
        <v>0</v>
      </c>
      <c r="Y2831" s="48"/>
      <c r="Z2831" s="51" t="str">
        <f>IF(AQ2831='RC'!$E$6,AC2831*1000+AD2831,"")</f>
        <v/>
      </c>
      <c r="AA2831" s="51" t="str">
        <f>IF(AB2831="","",IF(AQ2831='RC'!$E$6,AC2831*1000-AD2831,""))</f>
        <v/>
      </c>
      <c r="AB2831" s="48" t="str">
        <f>IFERROR(VLOOKUP(E2831,Funcionários!$C$8:$E$207,3,FALSE),"")</f>
        <v/>
      </c>
      <c r="AC2831" s="50" t="str">
        <f>IF(AB2831="","",IF(COUNTIFS($AB$7:$AB$3006,AB2831,$AQ$7:$AQ$3006,'RC'!$E$6)=0,"",COUNTIFS($M$7:$M$3006,"Concluída no prazo",$AB$7:$AB$3006,AB2831,$AQ$7:$AQ$3006,'RC'!$E$6)/COUNTIFS($AB$7:$AB$3006,AB2831,$AQ$7:$AQ$3006,'RC'!$E$6)))</f>
        <v/>
      </c>
      <c r="AD2831" s="48">
        <f>SUMIF($AQ$7:$AQ$3006,'RC'!$E$6,$J$7:$J$3006)+SUMIF($AQ$7:$AQ$3006,'RC'!$E$6,$L$7:$L$3006)</f>
        <v>21</v>
      </c>
      <c r="AF2831" s="48">
        <v>2.1759999999991401E-2</v>
      </c>
      <c r="AG2831" s="48">
        <f>IF(OR(AQ2831="",AQ2831&lt;&gt;'RC'!$E$6,AB2831&lt;&gt;'RC'!$D$21),0,1)</f>
        <v>0</v>
      </c>
      <c r="AH2831" s="48">
        <f t="shared" si="988"/>
        <v>2.1759999999991401E-2</v>
      </c>
      <c r="AI2831" s="48" t="str">
        <f t="shared" si="970"/>
        <v/>
      </c>
      <c r="AJ2831" s="48" t="str">
        <f t="shared" si="971"/>
        <v/>
      </c>
      <c r="AK2831" s="52" t="str">
        <f t="shared" si="972"/>
        <v/>
      </c>
      <c r="AL2831" s="52" t="str">
        <f t="shared" si="973"/>
        <v/>
      </c>
      <c r="AM2831" s="48" t="str">
        <f t="shared" si="974"/>
        <v/>
      </c>
      <c r="AN2831" s="48" t="str">
        <f t="shared" si="975"/>
        <v/>
      </c>
      <c r="AP2831" s="18" t="str">
        <f t="shared" si="976"/>
        <v/>
      </c>
      <c r="AQ2831" s="18" t="str">
        <f t="shared" si="977"/>
        <v/>
      </c>
      <c r="AR2831" s="18">
        <v>2.1760000000000002E-2</v>
      </c>
      <c r="AS2831" s="18">
        <f>IF(AF!$D$27="Todos",1,IF(M2831=AF!$D$27,1,0))</f>
        <v>1</v>
      </c>
      <c r="AT2831" s="53">
        <f>IF(AND(E2831=AF!$D$6,OR(LT!M2831=AF!$D$27,AF!$D$27="Todos"),OR(AP2831=AF!$E$8,AQ2831=AF!$E$8)),AR2831+AS2831,0)</f>
        <v>0</v>
      </c>
      <c r="AU2831" s="18" t="str">
        <f t="shared" si="978"/>
        <v/>
      </c>
      <c r="AV2831" s="54" t="str">
        <f t="shared" si="979"/>
        <v/>
      </c>
      <c r="AW2831" s="54" t="str">
        <f t="shared" si="980"/>
        <v/>
      </c>
      <c r="AX2831" s="18" t="str">
        <f t="shared" si="981"/>
        <v/>
      </c>
      <c r="AY2831" s="18" t="str">
        <f t="shared" si="982"/>
        <v/>
      </c>
      <c r="BA2831" s="18">
        <f>IF($E2831=AF!$D$6,IF($M2831="Concluída no prazo",2,IF($M2831="Concluída com atraso",1,0)),0)</f>
        <v>0</v>
      </c>
      <c r="BB2831" s="18">
        <f>IF($E2831=AF!$D$6,IF($M2831="Atrasada",2,IF($M2831="Concluída com atraso",1,0)),0)</f>
        <v>0</v>
      </c>
      <c r="BC2831" s="18">
        <v>2.8250000000000001E-2</v>
      </c>
      <c r="BD2831" s="18">
        <f t="shared" si="989"/>
        <v>2.8250000000000001E-2</v>
      </c>
      <c r="BE2831" s="18">
        <f t="shared" si="989"/>
        <v>2.8250000000000001E-2</v>
      </c>
      <c r="BF2831" s="18" t="str">
        <f t="shared" si="983"/>
        <v/>
      </c>
      <c r="BN2831" s="18" t="str">
        <f t="shared" si="984"/>
        <v>s</v>
      </c>
    </row>
    <row r="2832" spans="3:66" ht="50.1" customHeight="1" thickTop="1" thickBot="1" x14ac:dyDescent="0.3">
      <c r="C2832" s="46"/>
      <c r="D2832" s="46"/>
      <c r="E2832" s="46"/>
      <c r="F2832" s="122"/>
      <c r="G2832" s="122"/>
      <c r="H2832" s="78" t="str">
        <f t="shared" si="985"/>
        <v/>
      </c>
      <c r="I2832" s="78" t="str">
        <f t="shared" si="986"/>
        <v/>
      </c>
      <c r="J2832" s="16"/>
      <c r="K2832" s="46" t="str">
        <f t="shared" si="987"/>
        <v/>
      </c>
      <c r="L2832" s="16"/>
      <c r="M2832" s="16"/>
      <c r="N2832" s="46"/>
      <c r="O2832" s="47" t="str">
        <f t="shared" si="990"/>
        <v/>
      </c>
      <c r="P2832" s="47"/>
      <c r="Q2832" s="48" t="str">
        <f>IFERROR(VLOOKUP(E2832,Funcionários!$C$8:$E$207,3,FALSE),"")</f>
        <v/>
      </c>
      <c r="R2832" s="47"/>
      <c r="S2832" s="49" t="str">
        <f t="shared" si="991"/>
        <v/>
      </c>
      <c r="T2832" s="49">
        <v>2.826E-2</v>
      </c>
      <c r="U2832" s="48" t="str">
        <f>IF(Funcionários!C2833=0,"",Funcionários!C2833)</f>
        <v/>
      </c>
      <c r="V2832" s="50">
        <f>IF(U2832="",0,IF(COUNTIFS($E$7:$E$3006,U2832,$I$7:$I$3006,'RC'!$E$6)=0,0,COUNTIFS($M$7:$M$3006,"Concluída no prazo",$E$7:$E$3006,U2832,$I$7:$I$3006,'RC'!$E$6)/COUNTIFS($E$7:$E$3006,U2832,$I$7:$I$3006,'RC'!$E$6)))</f>
        <v>0</v>
      </c>
      <c r="W2832" s="49">
        <f>SUMIFS($J$7:$J$3006,$E$7:$E$3006,U2832,$I$7:$I$3006,'RC'!$E$6)+SUMIFS($L$7:$L$3006,$E$7:$E$3006,U2832,$I$7:$I$3006,'RC'!$E$6)</f>
        <v>0</v>
      </c>
      <c r="X2832" s="48">
        <f>COUNTIFS($E$7:$E$3006,U2832,$I$7:$I$3006,'RC'!$E$6)</f>
        <v>0</v>
      </c>
      <c r="Y2832" s="48"/>
      <c r="Z2832" s="51" t="str">
        <f>IF(AQ2832='RC'!$E$6,AC2832*1000+AD2832,"")</f>
        <v/>
      </c>
      <c r="AA2832" s="51" t="str">
        <f>IF(AB2832="","",IF(AQ2832='RC'!$E$6,AC2832*1000-AD2832,""))</f>
        <v/>
      </c>
      <c r="AB2832" s="48" t="str">
        <f>IFERROR(VLOOKUP(E2832,Funcionários!$C$8:$E$207,3,FALSE),"")</f>
        <v/>
      </c>
      <c r="AC2832" s="50" t="str">
        <f>IF(AB2832="","",IF(COUNTIFS($AB$7:$AB$3006,AB2832,$AQ$7:$AQ$3006,'RC'!$E$6)=0,"",COUNTIFS($M$7:$M$3006,"Concluída no prazo",$AB$7:$AB$3006,AB2832,$AQ$7:$AQ$3006,'RC'!$E$6)/COUNTIFS($AB$7:$AB$3006,AB2832,$AQ$7:$AQ$3006,'RC'!$E$6)))</f>
        <v/>
      </c>
      <c r="AD2832" s="48">
        <f>SUMIF($AQ$7:$AQ$3006,'RC'!$E$6,$J$7:$J$3006)+SUMIF($AQ$7:$AQ$3006,'RC'!$E$6,$L$7:$L$3006)</f>
        <v>21</v>
      </c>
      <c r="AF2832" s="48">
        <v>2.1749999999991301E-2</v>
      </c>
      <c r="AG2832" s="48">
        <f>IF(OR(AQ2832="",AQ2832&lt;&gt;'RC'!$E$6,AB2832&lt;&gt;'RC'!$D$21),0,1)</f>
        <v>0</v>
      </c>
      <c r="AH2832" s="48">
        <f t="shared" si="988"/>
        <v>2.1749999999991301E-2</v>
      </c>
      <c r="AI2832" s="48" t="str">
        <f t="shared" si="970"/>
        <v/>
      </c>
      <c r="AJ2832" s="48" t="str">
        <f t="shared" si="971"/>
        <v/>
      </c>
      <c r="AK2832" s="52" t="str">
        <f t="shared" si="972"/>
        <v/>
      </c>
      <c r="AL2832" s="52" t="str">
        <f t="shared" si="973"/>
        <v/>
      </c>
      <c r="AM2832" s="48" t="str">
        <f t="shared" si="974"/>
        <v/>
      </c>
      <c r="AN2832" s="48" t="str">
        <f t="shared" si="975"/>
        <v/>
      </c>
      <c r="AP2832" s="18" t="str">
        <f t="shared" si="976"/>
        <v/>
      </c>
      <c r="AQ2832" s="18" t="str">
        <f t="shared" si="977"/>
        <v/>
      </c>
      <c r="AR2832" s="18">
        <v>2.1749999999999999E-2</v>
      </c>
      <c r="AS2832" s="18">
        <f>IF(AF!$D$27="Todos",1,IF(M2832=AF!$D$27,1,0))</f>
        <v>1</v>
      </c>
      <c r="AT2832" s="53">
        <f>IF(AND(E2832=AF!$D$6,OR(LT!M2832=AF!$D$27,AF!$D$27="Todos"),OR(AP2832=AF!$E$8,AQ2832=AF!$E$8)),AR2832+AS2832,0)</f>
        <v>0</v>
      </c>
      <c r="AU2832" s="18" t="str">
        <f t="shared" si="978"/>
        <v/>
      </c>
      <c r="AV2832" s="54" t="str">
        <f t="shared" si="979"/>
        <v/>
      </c>
      <c r="AW2832" s="54" t="str">
        <f t="shared" si="980"/>
        <v/>
      </c>
      <c r="AX2832" s="18" t="str">
        <f t="shared" si="981"/>
        <v/>
      </c>
      <c r="AY2832" s="18" t="str">
        <f t="shared" si="982"/>
        <v/>
      </c>
      <c r="BA2832" s="18">
        <f>IF($E2832=AF!$D$6,IF($M2832="Concluída no prazo",2,IF($M2832="Concluída com atraso",1,0)),0)</f>
        <v>0</v>
      </c>
      <c r="BB2832" s="18">
        <f>IF($E2832=AF!$D$6,IF($M2832="Atrasada",2,IF($M2832="Concluída com atraso",1,0)),0)</f>
        <v>0</v>
      </c>
      <c r="BC2832" s="18">
        <v>2.826E-2</v>
      </c>
      <c r="BD2832" s="18">
        <f t="shared" si="989"/>
        <v>2.826E-2</v>
      </c>
      <c r="BE2832" s="18">
        <f t="shared" si="989"/>
        <v>2.826E-2</v>
      </c>
      <c r="BF2832" s="18" t="str">
        <f t="shared" si="983"/>
        <v/>
      </c>
      <c r="BN2832" s="18" t="str">
        <f t="shared" si="984"/>
        <v>s</v>
      </c>
    </row>
    <row r="2833" spans="3:66" ht="50.1" customHeight="1" thickTop="1" thickBot="1" x14ac:dyDescent="0.3">
      <c r="C2833" s="46"/>
      <c r="D2833" s="46"/>
      <c r="E2833" s="46"/>
      <c r="F2833" s="122"/>
      <c r="G2833" s="122"/>
      <c r="H2833" s="78" t="str">
        <f t="shared" si="985"/>
        <v/>
      </c>
      <c r="I2833" s="78" t="str">
        <f t="shared" si="986"/>
        <v/>
      </c>
      <c r="J2833" s="16"/>
      <c r="K2833" s="46" t="str">
        <f t="shared" si="987"/>
        <v/>
      </c>
      <c r="L2833" s="16"/>
      <c r="M2833" s="16"/>
      <c r="N2833" s="46"/>
      <c r="O2833" s="47" t="str">
        <f t="shared" si="990"/>
        <v/>
      </c>
      <c r="P2833" s="47"/>
      <c r="Q2833" s="48" t="str">
        <f>IFERROR(VLOOKUP(E2833,Funcionários!$C$8:$E$207,3,FALSE),"")</f>
        <v/>
      </c>
      <c r="R2833" s="47"/>
      <c r="S2833" s="49" t="str">
        <f t="shared" si="991"/>
        <v/>
      </c>
      <c r="T2833" s="49">
        <v>2.827E-2</v>
      </c>
      <c r="U2833" s="48" t="str">
        <f>IF(Funcionários!C2834=0,"",Funcionários!C2834)</f>
        <v/>
      </c>
      <c r="V2833" s="50">
        <f>IF(U2833="",0,IF(COUNTIFS($E$7:$E$3006,U2833,$I$7:$I$3006,'RC'!$E$6)=0,0,COUNTIFS($M$7:$M$3006,"Concluída no prazo",$E$7:$E$3006,U2833,$I$7:$I$3006,'RC'!$E$6)/COUNTIFS($E$7:$E$3006,U2833,$I$7:$I$3006,'RC'!$E$6)))</f>
        <v>0</v>
      </c>
      <c r="W2833" s="49">
        <f>SUMIFS($J$7:$J$3006,$E$7:$E$3006,U2833,$I$7:$I$3006,'RC'!$E$6)+SUMIFS($L$7:$L$3006,$E$7:$E$3006,U2833,$I$7:$I$3006,'RC'!$E$6)</f>
        <v>0</v>
      </c>
      <c r="X2833" s="48">
        <f>COUNTIFS($E$7:$E$3006,U2833,$I$7:$I$3006,'RC'!$E$6)</f>
        <v>0</v>
      </c>
      <c r="Y2833" s="48"/>
      <c r="Z2833" s="51" t="str">
        <f>IF(AQ2833='RC'!$E$6,AC2833*1000+AD2833,"")</f>
        <v/>
      </c>
      <c r="AA2833" s="51" t="str">
        <f>IF(AB2833="","",IF(AQ2833='RC'!$E$6,AC2833*1000-AD2833,""))</f>
        <v/>
      </c>
      <c r="AB2833" s="48" t="str">
        <f>IFERROR(VLOOKUP(E2833,Funcionários!$C$8:$E$207,3,FALSE),"")</f>
        <v/>
      </c>
      <c r="AC2833" s="50" t="str">
        <f>IF(AB2833="","",IF(COUNTIFS($AB$7:$AB$3006,AB2833,$AQ$7:$AQ$3006,'RC'!$E$6)=0,"",COUNTIFS($M$7:$M$3006,"Concluída no prazo",$AB$7:$AB$3006,AB2833,$AQ$7:$AQ$3006,'RC'!$E$6)/COUNTIFS($AB$7:$AB$3006,AB2833,$AQ$7:$AQ$3006,'RC'!$E$6)))</f>
        <v/>
      </c>
      <c r="AD2833" s="48">
        <f>SUMIF($AQ$7:$AQ$3006,'RC'!$E$6,$J$7:$J$3006)+SUMIF($AQ$7:$AQ$3006,'RC'!$E$6,$L$7:$L$3006)</f>
        <v>21</v>
      </c>
      <c r="AF2833" s="48">
        <v>2.1739999999991301E-2</v>
      </c>
      <c r="AG2833" s="48">
        <f>IF(OR(AQ2833="",AQ2833&lt;&gt;'RC'!$E$6,AB2833&lt;&gt;'RC'!$D$21),0,1)</f>
        <v>0</v>
      </c>
      <c r="AH2833" s="48">
        <f t="shared" si="988"/>
        <v>2.1739999999991301E-2</v>
      </c>
      <c r="AI2833" s="48" t="str">
        <f t="shared" si="970"/>
        <v/>
      </c>
      <c r="AJ2833" s="48" t="str">
        <f t="shared" si="971"/>
        <v/>
      </c>
      <c r="AK2833" s="52" t="str">
        <f t="shared" si="972"/>
        <v/>
      </c>
      <c r="AL2833" s="52" t="str">
        <f t="shared" si="973"/>
        <v/>
      </c>
      <c r="AM2833" s="48" t="str">
        <f t="shared" si="974"/>
        <v/>
      </c>
      <c r="AN2833" s="48" t="str">
        <f t="shared" si="975"/>
        <v/>
      </c>
      <c r="AP2833" s="18" t="str">
        <f t="shared" si="976"/>
        <v/>
      </c>
      <c r="AQ2833" s="18" t="str">
        <f t="shared" si="977"/>
        <v/>
      </c>
      <c r="AR2833" s="18">
        <v>2.1739999999999999E-2</v>
      </c>
      <c r="AS2833" s="18">
        <f>IF(AF!$D$27="Todos",1,IF(M2833=AF!$D$27,1,0))</f>
        <v>1</v>
      </c>
      <c r="AT2833" s="53">
        <f>IF(AND(E2833=AF!$D$6,OR(LT!M2833=AF!$D$27,AF!$D$27="Todos"),OR(AP2833=AF!$E$8,AQ2833=AF!$E$8)),AR2833+AS2833,0)</f>
        <v>0</v>
      </c>
      <c r="AU2833" s="18" t="str">
        <f t="shared" si="978"/>
        <v/>
      </c>
      <c r="AV2833" s="54" t="str">
        <f t="shared" si="979"/>
        <v/>
      </c>
      <c r="AW2833" s="54" t="str">
        <f t="shared" si="980"/>
        <v/>
      </c>
      <c r="AX2833" s="18" t="str">
        <f t="shared" si="981"/>
        <v/>
      </c>
      <c r="AY2833" s="18" t="str">
        <f t="shared" si="982"/>
        <v/>
      </c>
      <c r="BA2833" s="18">
        <f>IF($E2833=AF!$D$6,IF($M2833="Concluída no prazo",2,IF($M2833="Concluída com atraso",1,0)),0)</f>
        <v>0</v>
      </c>
      <c r="BB2833" s="18">
        <f>IF($E2833=AF!$D$6,IF($M2833="Atrasada",2,IF($M2833="Concluída com atraso",1,0)),0)</f>
        <v>0</v>
      </c>
      <c r="BC2833" s="18">
        <v>2.827E-2</v>
      </c>
      <c r="BD2833" s="18">
        <f t="shared" si="989"/>
        <v>2.827E-2</v>
      </c>
      <c r="BE2833" s="18">
        <f t="shared" si="989"/>
        <v>2.827E-2</v>
      </c>
      <c r="BF2833" s="18" t="str">
        <f t="shared" si="983"/>
        <v/>
      </c>
      <c r="BN2833" s="18" t="str">
        <f t="shared" si="984"/>
        <v>s</v>
      </c>
    </row>
    <row r="2834" spans="3:66" ht="50.1" customHeight="1" thickTop="1" thickBot="1" x14ac:dyDescent="0.3">
      <c r="C2834" s="46"/>
      <c r="D2834" s="46"/>
      <c r="E2834" s="46"/>
      <c r="F2834" s="122"/>
      <c r="G2834" s="122"/>
      <c r="H2834" s="78" t="str">
        <f t="shared" si="985"/>
        <v/>
      </c>
      <c r="I2834" s="78" t="str">
        <f t="shared" si="986"/>
        <v/>
      </c>
      <c r="J2834" s="16"/>
      <c r="K2834" s="46" t="str">
        <f t="shared" si="987"/>
        <v/>
      </c>
      <c r="L2834" s="16"/>
      <c r="M2834" s="16"/>
      <c r="N2834" s="46"/>
      <c r="O2834" s="47" t="str">
        <f t="shared" si="990"/>
        <v/>
      </c>
      <c r="P2834" s="47"/>
      <c r="Q2834" s="48" t="str">
        <f>IFERROR(VLOOKUP(E2834,Funcionários!$C$8:$E$207,3,FALSE),"")</f>
        <v/>
      </c>
      <c r="R2834" s="47"/>
      <c r="S2834" s="49" t="str">
        <f t="shared" si="991"/>
        <v/>
      </c>
      <c r="T2834" s="49">
        <v>2.828E-2</v>
      </c>
      <c r="U2834" s="48" t="str">
        <f>IF(Funcionários!C2835=0,"",Funcionários!C2835)</f>
        <v/>
      </c>
      <c r="V2834" s="50">
        <f>IF(U2834="",0,IF(COUNTIFS($E$7:$E$3006,U2834,$I$7:$I$3006,'RC'!$E$6)=0,0,COUNTIFS($M$7:$M$3006,"Concluída no prazo",$E$7:$E$3006,U2834,$I$7:$I$3006,'RC'!$E$6)/COUNTIFS($E$7:$E$3006,U2834,$I$7:$I$3006,'RC'!$E$6)))</f>
        <v>0</v>
      </c>
      <c r="W2834" s="49">
        <f>SUMIFS($J$7:$J$3006,$E$7:$E$3006,U2834,$I$7:$I$3006,'RC'!$E$6)+SUMIFS($L$7:$L$3006,$E$7:$E$3006,U2834,$I$7:$I$3006,'RC'!$E$6)</f>
        <v>0</v>
      </c>
      <c r="X2834" s="48">
        <f>COUNTIFS($E$7:$E$3006,U2834,$I$7:$I$3006,'RC'!$E$6)</f>
        <v>0</v>
      </c>
      <c r="Y2834" s="48"/>
      <c r="Z2834" s="51" t="str">
        <f>IF(AQ2834='RC'!$E$6,AC2834*1000+AD2834,"")</f>
        <v/>
      </c>
      <c r="AA2834" s="51" t="str">
        <f>IF(AB2834="","",IF(AQ2834='RC'!$E$6,AC2834*1000-AD2834,""))</f>
        <v/>
      </c>
      <c r="AB2834" s="48" t="str">
        <f>IFERROR(VLOOKUP(E2834,Funcionários!$C$8:$E$207,3,FALSE),"")</f>
        <v/>
      </c>
      <c r="AC2834" s="50" t="str">
        <f>IF(AB2834="","",IF(COUNTIFS($AB$7:$AB$3006,AB2834,$AQ$7:$AQ$3006,'RC'!$E$6)=0,"",COUNTIFS($M$7:$M$3006,"Concluída no prazo",$AB$7:$AB$3006,AB2834,$AQ$7:$AQ$3006,'RC'!$E$6)/COUNTIFS($AB$7:$AB$3006,AB2834,$AQ$7:$AQ$3006,'RC'!$E$6)))</f>
        <v/>
      </c>
      <c r="AD2834" s="48">
        <f>SUMIF($AQ$7:$AQ$3006,'RC'!$E$6,$J$7:$J$3006)+SUMIF($AQ$7:$AQ$3006,'RC'!$E$6,$L$7:$L$3006)</f>
        <v>21</v>
      </c>
      <c r="AF2834" s="48">
        <v>2.1729999999991301E-2</v>
      </c>
      <c r="AG2834" s="48">
        <f>IF(OR(AQ2834="",AQ2834&lt;&gt;'RC'!$E$6,AB2834&lt;&gt;'RC'!$D$21),0,1)</f>
        <v>0</v>
      </c>
      <c r="AH2834" s="48">
        <f t="shared" si="988"/>
        <v>2.1729999999991301E-2</v>
      </c>
      <c r="AI2834" s="48" t="str">
        <f t="shared" si="970"/>
        <v/>
      </c>
      <c r="AJ2834" s="48" t="str">
        <f t="shared" si="971"/>
        <v/>
      </c>
      <c r="AK2834" s="52" t="str">
        <f t="shared" si="972"/>
        <v/>
      </c>
      <c r="AL2834" s="52" t="str">
        <f t="shared" si="973"/>
        <v/>
      </c>
      <c r="AM2834" s="48" t="str">
        <f t="shared" si="974"/>
        <v/>
      </c>
      <c r="AN2834" s="48" t="str">
        <f t="shared" si="975"/>
        <v/>
      </c>
      <c r="AP2834" s="18" t="str">
        <f t="shared" si="976"/>
        <v/>
      </c>
      <c r="AQ2834" s="18" t="str">
        <f t="shared" si="977"/>
        <v/>
      </c>
      <c r="AR2834" s="18">
        <v>2.1729999999999999E-2</v>
      </c>
      <c r="AS2834" s="18">
        <f>IF(AF!$D$27="Todos",1,IF(M2834=AF!$D$27,1,0))</f>
        <v>1</v>
      </c>
      <c r="AT2834" s="53">
        <f>IF(AND(E2834=AF!$D$6,OR(LT!M2834=AF!$D$27,AF!$D$27="Todos"),OR(AP2834=AF!$E$8,AQ2834=AF!$E$8)),AR2834+AS2834,0)</f>
        <v>0</v>
      </c>
      <c r="AU2834" s="18" t="str">
        <f t="shared" si="978"/>
        <v/>
      </c>
      <c r="AV2834" s="54" t="str">
        <f t="shared" si="979"/>
        <v/>
      </c>
      <c r="AW2834" s="54" t="str">
        <f t="shared" si="980"/>
        <v/>
      </c>
      <c r="AX2834" s="18" t="str">
        <f t="shared" si="981"/>
        <v/>
      </c>
      <c r="AY2834" s="18" t="str">
        <f t="shared" si="982"/>
        <v/>
      </c>
      <c r="BA2834" s="18">
        <f>IF($E2834=AF!$D$6,IF($M2834="Concluída no prazo",2,IF($M2834="Concluída com atraso",1,0)),0)</f>
        <v>0</v>
      </c>
      <c r="BB2834" s="18">
        <f>IF($E2834=AF!$D$6,IF($M2834="Atrasada",2,IF($M2834="Concluída com atraso",1,0)),0)</f>
        <v>0</v>
      </c>
      <c r="BC2834" s="18">
        <v>2.828E-2</v>
      </c>
      <c r="BD2834" s="18">
        <f t="shared" si="989"/>
        <v>2.828E-2</v>
      </c>
      <c r="BE2834" s="18">
        <f t="shared" si="989"/>
        <v>2.828E-2</v>
      </c>
      <c r="BF2834" s="18" t="str">
        <f t="shared" si="983"/>
        <v/>
      </c>
      <c r="BN2834" s="18" t="str">
        <f t="shared" si="984"/>
        <v>s</v>
      </c>
    </row>
    <row r="2835" spans="3:66" ht="50.1" customHeight="1" thickTop="1" thickBot="1" x14ac:dyDescent="0.3">
      <c r="C2835" s="46"/>
      <c r="D2835" s="46"/>
      <c r="E2835" s="46"/>
      <c r="F2835" s="122"/>
      <c r="G2835" s="122"/>
      <c r="H2835" s="78" t="str">
        <f t="shared" si="985"/>
        <v/>
      </c>
      <c r="I2835" s="78" t="str">
        <f t="shared" si="986"/>
        <v/>
      </c>
      <c r="J2835" s="16"/>
      <c r="K2835" s="46" t="str">
        <f t="shared" si="987"/>
        <v/>
      </c>
      <c r="L2835" s="16"/>
      <c r="M2835" s="16"/>
      <c r="N2835" s="46"/>
      <c r="O2835" s="47" t="str">
        <f t="shared" si="990"/>
        <v/>
      </c>
      <c r="P2835" s="47"/>
      <c r="Q2835" s="48" t="str">
        <f>IFERROR(VLOOKUP(E2835,Funcionários!$C$8:$E$207,3,FALSE),"")</f>
        <v/>
      </c>
      <c r="R2835" s="47"/>
      <c r="S2835" s="49" t="str">
        <f t="shared" si="991"/>
        <v/>
      </c>
      <c r="T2835" s="49">
        <v>2.8289999999999999E-2</v>
      </c>
      <c r="U2835" s="48" t="str">
        <f>IF(Funcionários!C2836=0,"",Funcionários!C2836)</f>
        <v/>
      </c>
      <c r="V2835" s="50">
        <f>IF(U2835="",0,IF(COUNTIFS($E$7:$E$3006,U2835,$I$7:$I$3006,'RC'!$E$6)=0,0,COUNTIFS($M$7:$M$3006,"Concluída no prazo",$E$7:$E$3006,U2835,$I$7:$I$3006,'RC'!$E$6)/COUNTIFS($E$7:$E$3006,U2835,$I$7:$I$3006,'RC'!$E$6)))</f>
        <v>0</v>
      </c>
      <c r="W2835" s="49">
        <f>SUMIFS($J$7:$J$3006,$E$7:$E$3006,U2835,$I$7:$I$3006,'RC'!$E$6)+SUMIFS($L$7:$L$3006,$E$7:$E$3006,U2835,$I$7:$I$3006,'RC'!$E$6)</f>
        <v>0</v>
      </c>
      <c r="X2835" s="48">
        <f>COUNTIFS($E$7:$E$3006,U2835,$I$7:$I$3006,'RC'!$E$6)</f>
        <v>0</v>
      </c>
      <c r="Y2835" s="48"/>
      <c r="Z2835" s="51" t="str">
        <f>IF(AQ2835='RC'!$E$6,AC2835*1000+AD2835,"")</f>
        <v/>
      </c>
      <c r="AA2835" s="51" t="str">
        <f>IF(AB2835="","",IF(AQ2835='RC'!$E$6,AC2835*1000-AD2835,""))</f>
        <v/>
      </c>
      <c r="AB2835" s="48" t="str">
        <f>IFERROR(VLOOKUP(E2835,Funcionários!$C$8:$E$207,3,FALSE),"")</f>
        <v/>
      </c>
      <c r="AC2835" s="50" t="str">
        <f>IF(AB2835="","",IF(COUNTIFS($AB$7:$AB$3006,AB2835,$AQ$7:$AQ$3006,'RC'!$E$6)=0,"",COUNTIFS($M$7:$M$3006,"Concluída no prazo",$AB$7:$AB$3006,AB2835,$AQ$7:$AQ$3006,'RC'!$E$6)/COUNTIFS($AB$7:$AB$3006,AB2835,$AQ$7:$AQ$3006,'RC'!$E$6)))</f>
        <v/>
      </c>
      <c r="AD2835" s="48">
        <f>SUMIF($AQ$7:$AQ$3006,'RC'!$E$6,$J$7:$J$3006)+SUMIF($AQ$7:$AQ$3006,'RC'!$E$6,$L$7:$L$3006)</f>
        <v>21</v>
      </c>
      <c r="AF2835" s="48">
        <v>2.1719999999991298E-2</v>
      </c>
      <c r="AG2835" s="48">
        <f>IF(OR(AQ2835="",AQ2835&lt;&gt;'RC'!$E$6,AB2835&lt;&gt;'RC'!$D$21),0,1)</f>
        <v>0</v>
      </c>
      <c r="AH2835" s="48">
        <f t="shared" si="988"/>
        <v>2.1719999999991298E-2</v>
      </c>
      <c r="AI2835" s="48" t="str">
        <f t="shared" si="970"/>
        <v/>
      </c>
      <c r="AJ2835" s="48" t="str">
        <f t="shared" si="971"/>
        <v/>
      </c>
      <c r="AK2835" s="52" t="str">
        <f t="shared" si="972"/>
        <v/>
      </c>
      <c r="AL2835" s="52" t="str">
        <f t="shared" si="973"/>
        <v/>
      </c>
      <c r="AM2835" s="48" t="str">
        <f t="shared" si="974"/>
        <v/>
      </c>
      <c r="AN2835" s="48" t="str">
        <f t="shared" si="975"/>
        <v/>
      </c>
      <c r="AP2835" s="18" t="str">
        <f t="shared" si="976"/>
        <v/>
      </c>
      <c r="AQ2835" s="18" t="str">
        <f t="shared" si="977"/>
        <v/>
      </c>
      <c r="AR2835" s="18">
        <v>2.172E-2</v>
      </c>
      <c r="AS2835" s="18">
        <f>IF(AF!$D$27="Todos",1,IF(M2835=AF!$D$27,1,0))</f>
        <v>1</v>
      </c>
      <c r="AT2835" s="53">
        <f>IF(AND(E2835=AF!$D$6,OR(LT!M2835=AF!$D$27,AF!$D$27="Todos"),OR(AP2835=AF!$E$8,AQ2835=AF!$E$8)),AR2835+AS2835,0)</f>
        <v>0</v>
      </c>
      <c r="AU2835" s="18" t="str">
        <f t="shared" si="978"/>
        <v/>
      </c>
      <c r="AV2835" s="54" t="str">
        <f t="shared" si="979"/>
        <v/>
      </c>
      <c r="AW2835" s="54" t="str">
        <f t="shared" si="980"/>
        <v/>
      </c>
      <c r="AX2835" s="18" t="str">
        <f t="shared" si="981"/>
        <v/>
      </c>
      <c r="AY2835" s="18" t="str">
        <f t="shared" si="982"/>
        <v/>
      </c>
      <c r="BA2835" s="18">
        <f>IF($E2835=AF!$D$6,IF($M2835="Concluída no prazo",2,IF($M2835="Concluída com atraso",1,0)),0)</f>
        <v>0</v>
      </c>
      <c r="BB2835" s="18">
        <f>IF($E2835=AF!$D$6,IF($M2835="Atrasada",2,IF($M2835="Concluída com atraso",1,0)),0)</f>
        <v>0</v>
      </c>
      <c r="BC2835" s="18">
        <v>2.8289999999999999E-2</v>
      </c>
      <c r="BD2835" s="18">
        <f t="shared" si="989"/>
        <v>2.8289999999999999E-2</v>
      </c>
      <c r="BE2835" s="18">
        <f t="shared" si="989"/>
        <v>2.8289999999999999E-2</v>
      </c>
      <c r="BF2835" s="18" t="str">
        <f t="shared" si="983"/>
        <v/>
      </c>
      <c r="BN2835" s="18" t="str">
        <f t="shared" si="984"/>
        <v>s</v>
      </c>
    </row>
    <row r="2836" spans="3:66" ht="50.1" customHeight="1" thickTop="1" thickBot="1" x14ac:dyDescent="0.3">
      <c r="C2836" s="46"/>
      <c r="D2836" s="46"/>
      <c r="E2836" s="46"/>
      <c r="F2836" s="122"/>
      <c r="G2836" s="122"/>
      <c r="H2836" s="78" t="str">
        <f t="shared" si="985"/>
        <v/>
      </c>
      <c r="I2836" s="78" t="str">
        <f t="shared" si="986"/>
        <v/>
      </c>
      <c r="J2836" s="16"/>
      <c r="K2836" s="46" t="str">
        <f t="shared" si="987"/>
        <v/>
      </c>
      <c r="L2836" s="16"/>
      <c r="M2836" s="16"/>
      <c r="N2836" s="46"/>
      <c r="O2836" s="47" t="str">
        <f t="shared" si="990"/>
        <v/>
      </c>
      <c r="P2836" s="47"/>
      <c r="Q2836" s="48" t="str">
        <f>IFERROR(VLOOKUP(E2836,Funcionários!$C$8:$E$207,3,FALSE),"")</f>
        <v/>
      </c>
      <c r="R2836" s="47"/>
      <c r="S2836" s="49" t="str">
        <f t="shared" si="991"/>
        <v/>
      </c>
      <c r="T2836" s="49">
        <v>2.8299999999999999E-2</v>
      </c>
      <c r="U2836" s="48" t="str">
        <f>IF(Funcionários!C2837=0,"",Funcionários!C2837)</f>
        <v/>
      </c>
      <c r="V2836" s="50">
        <f>IF(U2836="",0,IF(COUNTIFS($E$7:$E$3006,U2836,$I$7:$I$3006,'RC'!$E$6)=0,0,COUNTIFS($M$7:$M$3006,"Concluída no prazo",$E$7:$E$3006,U2836,$I$7:$I$3006,'RC'!$E$6)/COUNTIFS($E$7:$E$3006,U2836,$I$7:$I$3006,'RC'!$E$6)))</f>
        <v>0</v>
      </c>
      <c r="W2836" s="49">
        <f>SUMIFS($J$7:$J$3006,$E$7:$E$3006,U2836,$I$7:$I$3006,'RC'!$E$6)+SUMIFS($L$7:$L$3006,$E$7:$E$3006,U2836,$I$7:$I$3006,'RC'!$E$6)</f>
        <v>0</v>
      </c>
      <c r="X2836" s="48">
        <f>COUNTIFS($E$7:$E$3006,U2836,$I$7:$I$3006,'RC'!$E$6)</f>
        <v>0</v>
      </c>
      <c r="Y2836" s="48"/>
      <c r="Z2836" s="51" t="str">
        <f>IF(AQ2836='RC'!$E$6,AC2836*1000+AD2836,"")</f>
        <v/>
      </c>
      <c r="AA2836" s="51" t="str">
        <f>IF(AB2836="","",IF(AQ2836='RC'!$E$6,AC2836*1000-AD2836,""))</f>
        <v/>
      </c>
      <c r="AB2836" s="48" t="str">
        <f>IFERROR(VLOOKUP(E2836,Funcionários!$C$8:$E$207,3,FALSE),"")</f>
        <v/>
      </c>
      <c r="AC2836" s="50" t="str">
        <f>IF(AB2836="","",IF(COUNTIFS($AB$7:$AB$3006,AB2836,$AQ$7:$AQ$3006,'RC'!$E$6)=0,"",COUNTIFS($M$7:$M$3006,"Concluída no prazo",$AB$7:$AB$3006,AB2836,$AQ$7:$AQ$3006,'RC'!$E$6)/COUNTIFS($AB$7:$AB$3006,AB2836,$AQ$7:$AQ$3006,'RC'!$E$6)))</f>
        <v/>
      </c>
      <c r="AD2836" s="48">
        <f>SUMIF($AQ$7:$AQ$3006,'RC'!$E$6,$J$7:$J$3006)+SUMIF($AQ$7:$AQ$3006,'RC'!$E$6,$L$7:$L$3006)</f>
        <v>21</v>
      </c>
      <c r="AF2836" s="48">
        <v>2.1709999999991299E-2</v>
      </c>
      <c r="AG2836" s="48">
        <f>IF(OR(AQ2836="",AQ2836&lt;&gt;'RC'!$E$6,AB2836&lt;&gt;'RC'!$D$21),0,1)</f>
        <v>0</v>
      </c>
      <c r="AH2836" s="48">
        <f t="shared" si="988"/>
        <v>2.1709999999991299E-2</v>
      </c>
      <c r="AI2836" s="48" t="str">
        <f t="shared" si="970"/>
        <v/>
      </c>
      <c r="AJ2836" s="48" t="str">
        <f t="shared" si="971"/>
        <v/>
      </c>
      <c r="AK2836" s="52" t="str">
        <f t="shared" si="972"/>
        <v/>
      </c>
      <c r="AL2836" s="52" t="str">
        <f t="shared" si="973"/>
        <v/>
      </c>
      <c r="AM2836" s="48" t="str">
        <f t="shared" si="974"/>
        <v/>
      </c>
      <c r="AN2836" s="48" t="str">
        <f t="shared" si="975"/>
        <v/>
      </c>
      <c r="AP2836" s="18" t="str">
        <f t="shared" si="976"/>
        <v/>
      </c>
      <c r="AQ2836" s="18" t="str">
        <f t="shared" si="977"/>
        <v/>
      </c>
      <c r="AR2836" s="18">
        <v>2.171E-2</v>
      </c>
      <c r="AS2836" s="18">
        <f>IF(AF!$D$27="Todos",1,IF(M2836=AF!$D$27,1,0))</f>
        <v>1</v>
      </c>
      <c r="AT2836" s="53">
        <f>IF(AND(E2836=AF!$D$6,OR(LT!M2836=AF!$D$27,AF!$D$27="Todos"),OR(AP2836=AF!$E$8,AQ2836=AF!$E$8)),AR2836+AS2836,0)</f>
        <v>0</v>
      </c>
      <c r="AU2836" s="18" t="str">
        <f t="shared" si="978"/>
        <v/>
      </c>
      <c r="AV2836" s="54" t="str">
        <f t="shared" si="979"/>
        <v/>
      </c>
      <c r="AW2836" s="54" t="str">
        <f t="shared" si="980"/>
        <v/>
      </c>
      <c r="AX2836" s="18" t="str">
        <f t="shared" si="981"/>
        <v/>
      </c>
      <c r="AY2836" s="18" t="str">
        <f t="shared" si="982"/>
        <v/>
      </c>
      <c r="BA2836" s="18">
        <f>IF($E2836=AF!$D$6,IF($M2836="Concluída no prazo",2,IF($M2836="Concluída com atraso",1,0)),0)</f>
        <v>0</v>
      </c>
      <c r="BB2836" s="18">
        <f>IF($E2836=AF!$D$6,IF($M2836="Atrasada",2,IF($M2836="Concluída com atraso",1,0)),0)</f>
        <v>0</v>
      </c>
      <c r="BC2836" s="18">
        <v>2.8299999999999999E-2</v>
      </c>
      <c r="BD2836" s="18">
        <f t="shared" si="989"/>
        <v>2.8299999999999999E-2</v>
      </c>
      <c r="BE2836" s="18">
        <f t="shared" si="989"/>
        <v>2.8299999999999999E-2</v>
      </c>
      <c r="BF2836" s="18" t="str">
        <f t="shared" si="983"/>
        <v/>
      </c>
      <c r="BN2836" s="18" t="str">
        <f t="shared" si="984"/>
        <v>s</v>
      </c>
    </row>
    <row r="2837" spans="3:66" ht="50.1" customHeight="1" thickTop="1" thickBot="1" x14ac:dyDescent="0.3">
      <c r="C2837" s="46"/>
      <c r="D2837" s="46"/>
      <c r="E2837" s="46"/>
      <c r="F2837" s="122"/>
      <c r="G2837" s="122"/>
      <c r="H2837" s="78" t="str">
        <f t="shared" si="985"/>
        <v/>
      </c>
      <c r="I2837" s="78" t="str">
        <f t="shared" si="986"/>
        <v/>
      </c>
      <c r="J2837" s="16"/>
      <c r="K2837" s="46" t="str">
        <f t="shared" si="987"/>
        <v/>
      </c>
      <c r="L2837" s="16"/>
      <c r="M2837" s="16"/>
      <c r="N2837" s="46"/>
      <c r="O2837" s="47" t="str">
        <f t="shared" si="990"/>
        <v/>
      </c>
      <c r="P2837" s="47"/>
      <c r="Q2837" s="48" t="str">
        <f>IFERROR(VLOOKUP(E2837,Funcionários!$C$8:$E$207,3,FALSE),"")</f>
        <v/>
      </c>
      <c r="R2837" s="47"/>
      <c r="S2837" s="49" t="str">
        <f t="shared" si="991"/>
        <v/>
      </c>
      <c r="T2837" s="49">
        <v>2.8309999999999998E-2</v>
      </c>
      <c r="U2837" s="48" t="str">
        <f>IF(Funcionários!C2838=0,"",Funcionários!C2838)</f>
        <v/>
      </c>
      <c r="V2837" s="50">
        <f>IF(U2837="",0,IF(COUNTIFS($E$7:$E$3006,U2837,$I$7:$I$3006,'RC'!$E$6)=0,0,COUNTIFS($M$7:$M$3006,"Concluída no prazo",$E$7:$E$3006,U2837,$I$7:$I$3006,'RC'!$E$6)/COUNTIFS($E$7:$E$3006,U2837,$I$7:$I$3006,'RC'!$E$6)))</f>
        <v>0</v>
      </c>
      <c r="W2837" s="49">
        <f>SUMIFS($J$7:$J$3006,$E$7:$E$3006,U2837,$I$7:$I$3006,'RC'!$E$6)+SUMIFS($L$7:$L$3006,$E$7:$E$3006,U2837,$I$7:$I$3006,'RC'!$E$6)</f>
        <v>0</v>
      </c>
      <c r="X2837" s="48">
        <f>COUNTIFS($E$7:$E$3006,U2837,$I$7:$I$3006,'RC'!$E$6)</f>
        <v>0</v>
      </c>
      <c r="Y2837" s="48"/>
      <c r="Z2837" s="51" t="str">
        <f>IF(AQ2837='RC'!$E$6,AC2837*1000+AD2837,"")</f>
        <v/>
      </c>
      <c r="AA2837" s="51" t="str">
        <f>IF(AB2837="","",IF(AQ2837='RC'!$E$6,AC2837*1000-AD2837,""))</f>
        <v/>
      </c>
      <c r="AB2837" s="48" t="str">
        <f>IFERROR(VLOOKUP(E2837,Funcionários!$C$8:$E$207,3,FALSE),"")</f>
        <v/>
      </c>
      <c r="AC2837" s="50" t="str">
        <f>IF(AB2837="","",IF(COUNTIFS($AB$7:$AB$3006,AB2837,$AQ$7:$AQ$3006,'RC'!$E$6)=0,"",COUNTIFS($M$7:$M$3006,"Concluída no prazo",$AB$7:$AB$3006,AB2837,$AQ$7:$AQ$3006,'RC'!$E$6)/COUNTIFS($AB$7:$AB$3006,AB2837,$AQ$7:$AQ$3006,'RC'!$E$6)))</f>
        <v/>
      </c>
      <c r="AD2837" s="48">
        <f>SUMIF($AQ$7:$AQ$3006,'RC'!$E$6,$J$7:$J$3006)+SUMIF($AQ$7:$AQ$3006,'RC'!$E$6,$L$7:$L$3006)</f>
        <v>21</v>
      </c>
      <c r="AF2837" s="48">
        <v>2.1699999999991299E-2</v>
      </c>
      <c r="AG2837" s="48">
        <f>IF(OR(AQ2837="",AQ2837&lt;&gt;'RC'!$E$6,AB2837&lt;&gt;'RC'!$D$21),0,1)</f>
        <v>0</v>
      </c>
      <c r="AH2837" s="48">
        <f t="shared" si="988"/>
        <v>2.1699999999991299E-2</v>
      </c>
      <c r="AI2837" s="48" t="str">
        <f t="shared" si="970"/>
        <v/>
      </c>
      <c r="AJ2837" s="48" t="str">
        <f t="shared" si="971"/>
        <v/>
      </c>
      <c r="AK2837" s="52" t="str">
        <f t="shared" si="972"/>
        <v/>
      </c>
      <c r="AL2837" s="52" t="str">
        <f t="shared" si="973"/>
        <v/>
      </c>
      <c r="AM2837" s="48" t="str">
        <f t="shared" si="974"/>
        <v/>
      </c>
      <c r="AN2837" s="48" t="str">
        <f t="shared" si="975"/>
        <v/>
      </c>
      <c r="AP2837" s="18" t="str">
        <f t="shared" si="976"/>
        <v/>
      </c>
      <c r="AQ2837" s="18" t="str">
        <f t="shared" si="977"/>
        <v/>
      </c>
      <c r="AR2837" s="18">
        <v>2.1700000000000001E-2</v>
      </c>
      <c r="AS2837" s="18">
        <f>IF(AF!$D$27="Todos",1,IF(M2837=AF!$D$27,1,0))</f>
        <v>1</v>
      </c>
      <c r="AT2837" s="53">
        <f>IF(AND(E2837=AF!$D$6,OR(LT!M2837=AF!$D$27,AF!$D$27="Todos"),OR(AP2837=AF!$E$8,AQ2837=AF!$E$8)),AR2837+AS2837,0)</f>
        <v>0</v>
      </c>
      <c r="AU2837" s="18" t="str">
        <f t="shared" si="978"/>
        <v/>
      </c>
      <c r="AV2837" s="54" t="str">
        <f t="shared" si="979"/>
        <v/>
      </c>
      <c r="AW2837" s="54" t="str">
        <f t="shared" si="980"/>
        <v/>
      </c>
      <c r="AX2837" s="18" t="str">
        <f t="shared" si="981"/>
        <v/>
      </c>
      <c r="AY2837" s="18" t="str">
        <f t="shared" si="982"/>
        <v/>
      </c>
      <c r="BA2837" s="18">
        <f>IF($E2837=AF!$D$6,IF($M2837="Concluída no prazo",2,IF($M2837="Concluída com atraso",1,0)),0)</f>
        <v>0</v>
      </c>
      <c r="BB2837" s="18">
        <f>IF($E2837=AF!$D$6,IF($M2837="Atrasada",2,IF($M2837="Concluída com atraso",1,0)),0)</f>
        <v>0</v>
      </c>
      <c r="BC2837" s="18">
        <v>2.8309999999999998E-2</v>
      </c>
      <c r="BD2837" s="18">
        <f t="shared" si="989"/>
        <v>2.8309999999999998E-2</v>
      </c>
      <c r="BE2837" s="18">
        <f t="shared" si="989"/>
        <v>2.8309999999999998E-2</v>
      </c>
      <c r="BF2837" s="18" t="str">
        <f t="shared" si="983"/>
        <v/>
      </c>
      <c r="BN2837" s="18" t="str">
        <f t="shared" si="984"/>
        <v>s</v>
      </c>
    </row>
    <row r="2838" spans="3:66" ht="50.1" customHeight="1" thickTop="1" thickBot="1" x14ac:dyDescent="0.3">
      <c r="C2838" s="46"/>
      <c r="D2838" s="46"/>
      <c r="E2838" s="46"/>
      <c r="F2838" s="122"/>
      <c r="G2838" s="122"/>
      <c r="H2838" s="78" t="str">
        <f t="shared" si="985"/>
        <v/>
      </c>
      <c r="I2838" s="78" t="str">
        <f t="shared" si="986"/>
        <v/>
      </c>
      <c r="J2838" s="16"/>
      <c r="K2838" s="46" t="str">
        <f t="shared" si="987"/>
        <v/>
      </c>
      <c r="L2838" s="16"/>
      <c r="M2838" s="16"/>
      <c r="N2838" s="46"/>
      <c r="O2838" s="47" t="str">
        <f t="shared" si="990"/>
        <v/>
      </c>
      <c r="P2838" s="47"/>
      <c r="Q2838" s="48" t="str">
        <f>IFERROR(VLOOKUP(E2838,Funcionários!$C$8:$E$207,3,FALSE),"")</f>
        <v/>
      </c>
      <c r="R2838" s="47"/>
      <c r="S2838" s="49" t="str">
        <f t="shared" si="991"/>
        <v/>
      </c>
      <c r="T2838" s="49">
        <v>2.8320000000000001E-2</v>
      </c>
      <c r="U2838" s="48" t="str">
        <f>IF(Funcionários!C2839=0,"",Funcionários!C2839)</f>
        <v/>
      </c>
      <c r="V2838" s="50">
        <f>IF(U2838="",0,IF(COUNTIFS($E$7:$E$3006,U2838,$I$7:$I$3006,'RC'!$E$6)=0,0,COUNTIFS($M$7:$M$3006,"Concluída no prazo",$E$7:$E$3006,U2838,$I$7:$I$3006,'RC'!$E$6)/COUNTIFS($E$7:$E$3006,U2838,$I$7:$I$3006,'RC'!$E$6)))</f>
        <v>0</v>
      </c>
      <c r="W2838" s="49">
        <f>SUMIFS($J$7:$J$3006,$E$7:$E$3006,U2838,$I$7:$I$3006,'RC'!$E$6)+SUMIFS($L$7:$L$3006,$E$7:$E$3006,U2838,$I$7:$I$3006,'RC'!$E$6)</f>
        <v>0</v>
      </c>
      <c r="X2838" s="48">
        <f>COUNTIFS($E$7:$E$3006,U2838,$I$7:$I$3006,'RC'!$E$6)</f>
        <v>0</v>
      </c>
      <c r="Y2838" s="48"/>
      <c r="Z2838" s="51" t="str">
        <f>IF(AQ2838='RC'!$E$6,AC2838*1000+AD2838,"")</f>
        <v/>
      </c>
      <c r="AA2838" s="51" t="str">
        <f>IF(AB2838="","",IF(AQ2838='RC'!$E$6,AC2838*1000-AD2838,""))</f>
        <v/>
      </c>
      <c r="AB2838" s="48" t="str">
        <f>IFERROR(VLOOKUP(E2838,Funcionários!$C$8:$E$207,3,FALSE),"")</f>
        <v/>
      </c>
      <c r="AC2838" s="50" t="str">
        <f>IF(AB2838="","",IF(COUNTIFS($AB$7:$AB$3006,AB2838,$AQ$7:$AQ$3006,'RC'!$E$6)=0,"",COUNTIFS($M$7:$M$3006,"Concluída no prazo",$AB$7:$AB$3006,AB2838,$AQ$7:$AQ$3006,'RC'!$E$6)/COUNTIFS($AB$7:$AB$3006,AB2838,$AQ$7:$AQ$3006,'RC'!$E$6)))</f>
        <v/>
      </c>
      <c r="AD2838" s="48">
        <f>SUMIF($AQ$7:$AQ$3006,'RC'!$E$6,$J$7:$J$3006)+SUMIF($AQ$7:$AQ$3006,'RC'!$E$6,$L$7:$L$3006)</f>
        <v>21</v>
      </c>
      <c r="AF2838" s="48">
        <v>2.16899999999913E-2</v>
      </c>
      <c r="AG2838" s="48">
        <f>IF(OR(AQ2838="",AQ2838&lt;&gt;'RC'!$E$6,AB2838&lt;&gt;'RC'!$D$21),0,1)</f>
        <v>0</v>
      </c>
      <c r="AH2838" s="48">
        <f t="shared" si="988"/>
        <v>2.16899999999913E-2</v>
      </c>
      <c r="AI2838" s="48" t="str">
        <f t="shared" si="970"/>
        <v/>
      </c>
      <c r="AJ2838" s="48" t="str">
        <f t="shared" si="971"/>
        <v/>
      </c>
      <c r="AK2838" s="52" t="str">
        <f t="shared" si="972"/>
        <v/>
      </c>
      <c r="AL2838" s="52" t="str">
        <f t="shared" si="973"/>
        <v/>
      </c>
      <c r="AM2838" s="48" t="str">
        <f t="shared" si="974"/>
        <v/>
      </c>
      <c r="AN2838" s="48" t="str">
        <f t="shared" si="975"/>
        <v/>
      </c>
      <c r="AP2838" s="18" t="str">
        <f t="shared" si="976"/>
        <v/>
      </c>
      <c r="AQ2838" s="18" t="str">
        <f t="shared" si="977"/>
        <v/>
      </c>
      <c r="AR2838" s="18">
        <v>2.1690000000000001E-2</v>
      </c>
      <c r="AS2838" s="18">
        <f>IF(AF!$D$27="Todos",1,IF(M2838=AF!$D$27,1,0))</f>
        <v>1</v>
      </c>
      <c r="AT2838" s="53">
        <f>IF(AND(E2838=AF!$D$6,OR(LT!M2838=AF!$D$27,AF!$D$27="Todos"),OR(AP2838=AF!$E$8,AQ2838=AF!$E$8)),AR2838+AS2838,0)</f>
        <v>0</v>
      </c>
      <c r="AU2838" s="18" t="str">
        <f t="shared" si="978"/>
        <v/>
      </c>
      <c r="AV2838" s="54" t="str">
        <f t="shared" si="979"/>
        <v/>
      </c>
      <c r="AW2838" s="54" t="str">
        <f t="shared" si="980"/>
        <v/>
      </c>
      <c r="AX2838" s="18" t="str">
        <f t="shared" si="981"/>
        <v/>
      </c>
      <c r="AY2838" s="18" t="str">
        <f t="shared" si="982"/>
        <v/>
      </c>
      <c r="BA2838" s="18">
        <f>IF($E2838=AF!$D$6,IF($M2838="Concluída no prazo",2,IF($M2838="Concluída com atraso",1,0)),0)</f>
        <v>0</v>
      </c>
      <c r="BB2838" s="18">
        <f>IF($E2838=AF!$D$6,IF($M2838="Atrasada",2,IF($M2838="Concluída com atraso",1,0)),0)</f>
        <v>0</v>
      </c>
      <c r="BC2838" s="18">
        <v>2.8320000000000001E-2</v>
      </c>
      <c r="BD2838" s="18">
        <f t="shared" si="989"/>
        <v>2.8320000000000001E-2</v>
      </c>
      <c r="BE2838" s="18">
        <f t="shared" si="989"/>
        <v>2.8320000000000001E-2</v>
      </c>
      <c r="BF2838" s="18" t="str">
        <f t="shared" si="983"/>
        <v/>
      </c>
      <c r="BN2838" s="18" t="str">
        <f t="shared" si="984"/>
        <v>s</v>
      </c>
    </row>
    <row r="2839" spans="3:66" ht="50.1" customHeight="1" thickTop="1" thickBot="1" x14ac:dyDescent="0.3">
      <c r="C2839" s="46"/>
      <c r="D2839" s="46"/>
      <c r="E2839" s="46"/>
      <c r="F2839" s="122"/>
      <c r="G2839" s="122"/>
      <c r="H2839" s="78" t="str">
        <f t="shared" si="985"/>
        <v/>
      </c>
      <c r="I2839" s="78" t="str">
        <f t="shared" si="986"/>
        <v/>
      </c>
      <c r="J2839" s="16"/>
      <c r="K2839" s="46" t="str">
        <f t="shared" si="987"/>
        <v/>
      </c>
      <c r="L2839" s="16"/>
      <c r="M2839" s="16"/>
      <c r="N2839" s="46"/>
      <c r="O2839" s="47" t="str">
        <f t="shared" si="990"/>
        <v/>
      </c>
      <c r="P2839" s="47"/>
      <c r="Q2839" s="48" t="str">
        <f>IFERROR(VLOOKUP(E2839,Funcionários!$C$8:$E$207,3,FALSE),"")</f>
        <v/>
      </c>
      <c r="R2839" s="47"/>
      <c r="S2839" s="49" t="str">
        <f t="shared" si="991"/>
        <v/>
      </c>
      <c r="T2839" s="49">
        <v>2.8330000000000001E-2</v>
      </c>
      <c r="U2839" s="48" t="str">
        <f>IF(Funcionários!C2840=0,"",Funcionários!C2840)</f>
        <v/>
      </c>
      <c r="V2839" s="50">
        <f>IF(U2839="",0,IF(COUNTIFS($E$7:$E$3006,U2839,$I$7:$I$3006,'RC'!$E$6)=0,0,COUNTIFS($M$7:$M$3006,"Concluída no prazo",$E$7:$E$3006,U2839,$I$7:$I$3006,'RC'!$E$6)/COUNTIFS($E$7:$E$3006,U2839,$I$7:$I$3006,'RC'!$E$6)))</f>
        <v>0</v>
      </c>
      <c r="W2839" s="49">
        <f>SUMIFS($J$7:$J$3006,$E$7:$E$3006,U2839,$I$7:$I$3006,'RC'!$E$6)+SUMIFS($L$7:$L$3006,$E$7:$E$3006,U2839,$I$7:$I$3006,'RC'!$E$6)</f>
        <v>0</v>
      </c>
      <c r="X2839" s="48">
        <f>COUNTIFS($E$7:$E$3006,U2839,$I$7:$I$3006,'RC'!$E$6)</f>
        <v>0</v>
      </c>
      <c r="Y2839" s="48"/>
      <c r="Z2839" s="51" t="str">
        <f>IF(AQ2839='RC'!$E$6,AC2839*1000+AD2839,"")</f>
        <v/>
      </c>
      <c r="AA2839" s="51" t="str">
        <f>IF(AB2839="","",IF(AQ2839='RC'!$E$6,AC2839*1000-AD2839,""))</f>
        <v/>
      </c>
      <c r="AB2839" s="48" t="str">
        <f>IFERROR(VLOOKUP(E2839,Funcionários!$C$8:$E$207,3,FALSE),"")</f>
        <v/>
      </c>
      <c r="AC2839" s="50" t="str">
        <f>IF(AB2839="","",IF(COUNTIFS($AB$7:$AB$3006,AB2839,$AQ$7:$AQ$3006,'RC'!$E$6)=0,"",COUNTIFS($M$7:$M$3006,"Concluída no prazo",$AB$7:$AB$3006,AB2839,$AQ$7:$AQ$3006,'RC'!$E$6)/COUNTIFS($AB$7:$AB$3006,AB2839,$AQ$7:$AQ$3006,'RC'!$E$6)))</f>
        <v/>
      </c>
      <c r="AD2839" s="48">
        <f>SUMIF($AQ$7:$AQ$3006,'RC'!$E$6,$J$7:$J$3006)+SUMIF($AQ$7:$AQ$3006,'RC'!$E$6,$L$7:$L$3006)</f>
        <v>21</v>
      </c>
      <c r="AF2839" s="48">
        <v>2.16799999999913E-2</v>
      </c>
      <c r="AG2839" s="48">
        <f>IF(OR(AQ2839="",AQ2839&lt;&gt;'RC'!$E$6,AB2839&lt;&gt;'RC'!$D$21),0,1)</f>
        <v>0</v>
      </c>
      <c r="AH2839" s="48">
        <f t="shared" si="988"/>
        <v>2.16799999999913E-2</v>
      </c>
      <c r="AI2839" s="48" t="str">
        <f t="shared" si="970"/>
        <v/>
      </c>
      <c r="AJ2839" s="48" t="str">
        <f t="shared" si="971"/>
        <v/>
      </c>
      <c r="AK2839" s="52" t="str">
        <f t="shared" si="972"/>
        <v/>
      </c>
      <c r="AL2839" s="52" t="str">
        <f t="shared" si="973"/>
        <v/>
      </c>
      <c r="AM2839" s="48" t="str">
        <f t="shared" si="974"/>
        <v/>
      </c>
      <c r="AN2839" s="48" t="str">
        <f t="shared" si="975"/>
        <v/>
      </c>
      <c r="AP2839" s="18" t="str">
        <f t="shared" si="976"/>
        <v/>
      </c>
      <c r="AQ2839" s="18" t="str">
        <f t="shared" si="977"/>
        <v/>
      </c>
      <c r="AR2839" s="18">
        <v>2.1680000000000001E-2</v>
      </c>
      <c r="AS2839" s="18">
        <f>IF(AF!$D$27="Todos",1,IF(M2839=AF!$D$27,1,0))</f>
        <v>1</v>
      </c>
      <c r="AT2839" s="53">
        <f>IF(AND(E2839=AF!$D$6,OR(LT!M2839=AF!$D$27,AF!$D$27="Todos"),OR(AP2839=AF!$E$8,AQ2839=AF!$E$8)),AR2839+AS2839,0)</f>
        <v>0</v>
      </c>
      <c r="AU2839" s="18" t="str">
        <f t="shared" si="978"/>
        <v/>
      </c>
      <c r="AV2839" s="54" t="str">
        <f t="shared" si="979"/>
        <v/>
      </c>
      <c r="AW2839" s="54" t="str">
        <f t="shared" si="980"/>
        <v/>
      </c>
      <c r="AX2839" s="18" t="str">
        <f t="shared" si="981"/>
        <v/>
      </c>
      <c r="AY2839" s="18" t="str">
        <f t="shared" si="982"/>
        <v/>
      </c>
      <c r="BA2839" s="18">
        <f>IF($E2839=AF!$D$6,IF($M2839="Concluída no prazo",2,IF($M2839="Concluída com atraso",1,0)),0)</f>
        <v>0</v>
      </c>
      <c r="BB2839" s="18">
        <f>IF($E2839=AF!$D$6,IF($M2839="Atrasada",2,IF($M2839="Concluída com atraso",1,0)),0)</f>
        <v>0</v>
      </c>
      <c r="BC2839" s="18">
        <v>2.8330000000000001E-2</v>
      </c>
      <c r="BD2839" s="18">
        <f t="shared" si="989"/>
        <v>2.8330000000000001E-2</v>
      </c>
      <c r="BE2839" s="18">
        <f t="shared" si="989"/>
        <v>2.8330000000000001E-2</v>
      </c>
      <c r="BF2839" s="18" t="str">
        <f t="shared" si="983"/>
        <v/>
      </c>
      <c r="BN2839" s="18" t="str">
        <f t="shared" si="984"/>
        <v>s</v>
      </c>
    </row>
    <row r="2840" spans="3:66" ht="50.1" customHeight="1" thickTop="1" thickBot="1" x14ac:dyDescent="0.3">
      <c r="C2840" s="46"/>
      <c r="D2840" s="46"/>
      <c r="E2840" s="46"/>
      <c r="F2840" s="122"/>
      <c r="G2840" s="122"/>
      <c r="H2840" s="78" t="str">
        <f t="shared" si="985"/>
        <v/>
      </c>
      <c r="I2840" s="78" t="str">
        <f t="shared" si="986"/>
        <v/>
      </c>
      <c r="J2840" s="16"/>
      <c r="K2840" s="46" t="str">
        <f t="shared" si="987"/>
        <v/>
      </c>
      <c r="L2840" s="16"/>
      <c r="M2840" s="16"/>
      <c r="N2840" s="46"/>
      <c r="O2840" s="47" t="str">
        <f t="shared" si="990"/>
        <v/>
      </c>
      <c r="P2840" s="47"/>
      <c r="Q2840" s="48" t="str">
        <f>IFERROR(VLOOKUP(E2840,Funcionários!$C$8:$E$207,3,FALSE),"")</f>
        <v/>
      </c>
      <c r="R2840" s="47"/>
      <c r="S2840" s="49" t="str">
        <f t="shared" si="991"/>
        <v/>
      </c>
      <c r="T2840" s="49">
        <v>2.8340000000000001E-2</v>
      </c>
      <c r="U2840" s="48" t="str">
        <f>IF(Funcionários!C2841=0,"",Funcionários!C2841)</f>
        <v/>
      </c>
      <c r="V2840" s="50">
        <f>IF(U2840="",0,IF(COUNTIFS($E$7:$E$3006,U2840,$I$7:$I$3006,'RC'!$E$6)=0,0,COUNTIFS($M$7:$M$3006,"Concluída no prazo",$E$7:$E$3006,U2840,$I$7:$I$3006,'RC'!$E$6)/COUNTIFS($E$7:$E$3006,U2840,$I$7:$I$3006,'RC'!$E$6)))</f>
        <v>0</v>
      </c>
      <c r="W2840" s="49">
        <f>SUMIFS($J$7:$J$3006,$E$7:$E$3006,U2840,$I$7:$I$3006,'RC'!$E$6)+SUMIFS($L$7:$L$3006,$E$7:$E$3006,U2840,$I$7:$I$3006,'RC'!$E$6)</f>
        <v>0</v>
      </c>
      <c r="X2840" s="48">
        <f>COUNTIFS($E$7:$E$3006,U2840,$I$7:$I$3006,'RC'!$E$6)</f>
        <v>0</v>
      </c>
      <c r="Y2840" s="48"/>
      <c r="Z2840" s="51" t="str">
        <f>IF(AQ2840='RC'!$E$6,AC2840*1000+AD2840,"")</f>
        <v/>
      </c>
      <c r="AA2840" s="51" t="str">
        <f>IF(AB2840="","",IF(AQ2840='RC'!$E$6,AC2840*1000-AD2840,""))</f>
        <v/>
      </c>
      <c r="AB2840" s="48" t="str">
        <f>IFERROR(VLOOKUP(E2840,Funcionários!$C$8:$E$207,3,FALSE),"")</f>
        <v/>
      </c>
      <c r="AC2840" s="50" t="str">
        <f>IF(AB2840="","",IF(COUNTIFS($AB$7:$AB$3006,AB2840,$AQ$7:$AQ$3006,'RC'!$E$6)=0,"",COUNTIFS($M$7:$M$3006,"Concluída no prazo",$AB$7:$AB$3006,AB2840,$AQ$7:$AQ$3006,'RC'!$E$6)/COUNTIFS($AB$7:$AB$3006,AB2840,$AQ$7:$AQ$3006,'RC'!$E$6)))</f>
        <v/>
      </c>
      <c r="AD2840" s="48">
        <f>SUMIF($AQ$7:$AQ$3006,'RC'!$E$6,$J$7:$J$3006)+SUMIF($AQ$7:$AQ$3006,'RC'!$E$6,$L$7:$L$3006)</f>
        <v>21</v>
      </c>
      <c r="AF2840" s="48">
        <v>2.16699999999913E-2</v>
      </c>
      <c r="AG2840" s="48">
        <f>IF(OR(AQ2840="",AQ2840&lt;&gt;'RC'!$E$6,AB2840&lt;&gt;'RC'!$D$21),0,1)</f>
        <v>0</v>
      </c>
      <c r="AH2840" s="48">
        <f t="shared" si="988"/>
        <v>2.16699999999913E-2</v>
      </c>
      <c r="AI2840" s="48" t="str">
        <f t="shared" si="970"/>
        <v/>
      </c>
      <c r="AJ2840" s="48" t="str">
        <f t="shared" si="971"/>
        <v/>
      </c>
      <c r="AK2840" s="52" t="str">
        <f t="shared" si="972"/>
        <v/>
      </c>
      <c r="AL2840" s="52" t="str">
        <f t="shared" si="973"/>
        <v/>
      </c>
      <c r="AM2840" s="48" t="str">
        <f t="shared" si="974"/>
        <v/>
      </c>
      <c r="AN2840" s="48" t="str">
        <f t="shared" si="975"/>
        <v/>
      </c>
      <c r="AP2840" s="18" t="str">
        <f t="shared" si="976"/>
        <v/>
      </c>
      <c r="AQ2840" s="18" t="str">
        <f t="shared" si="977"/>
        <v/>
      </c>
      <c r="AR2840" s="18">
        <v>2.1669999999999998E-2</v>
      </c>
      <c r="AS2840" s="18">
        <f>IF(AF!$D$27="Todos",1,IF(M2840=AF!$D$27,1,0))</f>
        <v>1</v>
      </c>
      <c r="AT2840" s="53">
        <f>IF(AND(E2840=AF!$D$6,OR(LT!M2840=AF!$D$27,AF!$D$27="Todos"),OR(AP2840=AF!$E$8,AQ2840=AF!$E$8)),AR2840+AS2840,0)</f>
        <v>0</v>
      </c>
      <c r="AU2840" s="18" t="str">
        <f t="shared" si="978"/>
        <v/>
      </c>
      <c r="AV2840" s="54" t="str">
        <f t="shared" si="979"/>
        <v/>
      </c>
      <c r="AW2840" s="54" t="str">
        <f t="shared" si="980"/>
        <v/>
      </c>
      <c r="AX2840" s="18" t="str">
        <f t="shared" si="981"/>
        <v/>
      </c>
      <c r="AY2840" s="18" t="str">
        <f t="shared" si="982"/>
        <v/>
      </c>
      <c r="BA2840" s="18">
        <f>IF($E2840=AF!$D$6,IF($M2840="Concluída no prazo",2,IF($M2840="Concluída com atraso",1,0)),0)</f>
        <v>0</v>
      </c>
      <c r="BB2840" s="18">
        <f>IF($E2840=AF!$D$6,IF($M2840="Atrasada",2,IF($M2840="Concluída com atraso",1,0)),0)</f>
        <v>0</v>
      </c>
      <c r="BC2840" s="18">
        <v>2.8340000000000001E-2</v>
      </c>
      <c r="BD2840" s="18">
        <f t="shared" si="989"/>
        <v>2.8340000000000001E-2</v>
      </c>
      <c r="BE2840" s="18">
        <f t="shared" si="989"/>
        <v>2.8340000000000001E-2</v>
      </c>
      <c r="BF2840" s="18" t="str">
        <f t="shared" si="983"/>
        <v/>
      </c>
      <c r="BN2840" s="18" t="str">
        <f t="shared" si="984"/>
        <v>s</v>
      </c>
    </row>
    <row r="2841" spans="3:66" ht="50.1" customHeight="1" thickTop="1" thickBot="1" x14ac:dyDescent="0.3">
      <c r="C2841" s="46"/>
      <c r="D2841" s="46"/>
      <c r="E2841" s="46"/>
      <c r="F2841" s="122"/>
      <c r="G2841" s="122"/>
      <c r="H2841" s="78" t="str">
        <f t="shared" si="985"/>
        <v/>
      </c>
      <c r="I2841" s="78" t="str">
        <f t="shared" si="986"/>
        <v/>
      </c>
      <c r="J2841" s="16"/>
      <c r="K2841" s="46" t="str">
        <f t="shared" si="987"/>
        <v/>
      </c>
      <c r="L2841" s="16"/>
      <c r="M2841" s="16"/>
      <c r="N2841" s="46"/>
      <c r="O2841" s="47" t="str">
        <f t="shared" si="990"/>
        <v/>
      </c>
      <c r="P2841" s="47"/>
      <c r="Q2841" s="48" t="str">
        <f>IFERROR(VLOOKUP(E2841,Funcionários!$C$8:$E$207,3,FALSE),"")</f>
        <v/>
      </c>
      <c r="R2841" s="47"/>
      <c r="S2841" s="49" t="str">
        <f t="shared" si="991"/>
        <v/>
      </c>
      <c r="T2841" s="49">
        <v>2.835E-2</v>
      </c>
      <c r="U2841" s="48" t="str">
        <f>IF(Funcionários!C2842=0,"",Funcionários!C2842)</f>
        <v/>
      </c>
      <c r="V2841" s="50">
        <f>IF(U2841="",0,IF(COUNTIFS($E$7:$E$3006,U2841,$I$7:$I$3006,'RC'!$E$6)=0,0,COUNTIFS($M$7:$M$3006,"Concluída no prazo",$E$7:$E$3006,U2841,$I$7:$I$3006,'RC'!$E$6)/COUNTIFS($E$7:$E$3006,U2841,$I$7:$I$3006,'RC'!$E$6)))</f>
        <v>0</v>
      </c>
      <c r="W2841" s="49">
        <f>SUMIFS($J$7:$J$3006,$E$7:$E$3006,U2841,$I$7:$I$3006,'RC'!$E$6)+SUMIFS($L$7:$L$3006,$E$7:$E$3006,U2841,$I$7:$I$3006,'RC'!$E$6)</f>
        <v>0</v>
      </c>
      <c r="X2841" s="48">
        <f>COUNTIFS($E$7:$E$3006,U2841,$I$7:$I$3006,'RC'!$E$6)</f>
        <v>0</v>
      </c>
      <c r="Y2841" s="48"/>
      <c r="Z2841" s="51" t="str">
        <f>IF(AQ2841='RC'!$E$6,AC2841*1000+AD2841,"")</f>
        <v/>
      </c>
      <c r="AA2841" s="51" t="str">
        <f>IF(AB2841="","",IF(AQ2841='RC'!$E$6,AC2841*1000-AD2841,""))</f>
        <v/>
      </c>
      <c r="AB2841" s="48" t="str">
        <f>IFERROR(VLOOKUP(E2841,Funcionários!$C$8:$E$207,3,FALSE),"")</f>
        <v/>
      </c>
      <c r="AC2841" s="50" t="str">
        <f>IF(AB2841="","",IF(COUNTIFS($AB$7:$AB$3006,AB2841,$AQ$7:$AQ$3006,'RC'!$E$6)=0,"",COUNTIFS($M$7:$M$3006,"Concluída no prazo",$AB$7:$AB$3006,AB2841,$AQ$7:$AQ$3006,'RC'!$E$6)/COUNTIFS($AB$7:$AB$3006,AB2841,$AQ$7:$AQ$3006,'RC'!$E$6)))</f>
        <v/>
      </c>
      <c r="AD2841" s="48">
        <f>SUMIF($AQ$7:$AQ$3006,'RC'!$E$6,$J$7:$J$3006)+SUMIF($AQ$7:$AQ$3006,'RC'!$E$6,$L$7:$L$3006)</f>
        <v>21</v>
      </c>
      <c r="AF2841" s="48">
        <v>2.1659999999991301E-2</v>
      </c>
      <c r="AG2841" s="48">
        <f>IF(OR(AQ2841="",AQ2841&lt;&gt;'RC'!$E$6,AB2841&lt;&gt;'RC'!$D$21),0,1)</f>
        <v>0</v>
      </c>
      <c r="AH2841" s="48">
        <f t="shared" si="988"/>
        <v>2.1659999999991301E-2</v>
      </c>
      <c r="AI2841" s="48" t="str">
        <f t="shared" si="970"/>
        <v/>
      </c>
      <c r="AJ2841" s="48" t="str">
        <f t="shared" si="971"/>
        <v/>
      </c>
      <c r="AK2841" s="52" t="str">
        <f t="shared" si="972"/>
        <v/>
      </c>
      <c r="AL2841" s="52" t="str">
        <f t="shared" si="973"/>
        <v/>
      </c>
      <c r="AM2841" s="48" t="str">
        <f t="shared" si="974"/>
        <v/>
      </c>
      <c r="AN2841" s="48" t="str">
        <f t="shared" si="975"/>
        <v/>
      </c>
      <c r="AP2841" s="18" t="str">
        <f t="shared" si="976"/>
        <v/>
      </c>
      <c r="AQ2841" s="18" t="str">
        <f t="shared" si="977"/>
        <v/>
      </c>
      <c r="AR2841" s="18">
        <v>2.1659999999999999E-2</v>
      </c>
      <c r="AS2841" s="18">
        <f>IF(AF!$D$27="Todos",1,IF(M2841=AF!$D$27,1,0))</f>
        <v>1</v>
      </c>
      <c r="AT2841" s="53">
        <f>IF(AND(E2841=AF!$D$6,OR(LT!M2841=AF!$D$27,AF!$D$27="Todos"),OR(AP2841=AF!$E$8,AQ2841=AF!$E$8)),AR2841+AS2841,0)</f>
        <v>0</v>
      </c>
      <c r="AU2841" s="18" t="str">
        <f t="shared" si="978"/>
        <v/>
      </c>
      <c r="AV2841" s="54" t="str">
        <f t="shared" si="979"/>
        <v/>
      </c>
      <c r="AW2841" s="54" t="str">
        <f t="shared" si="980"/>
        <v/>
      </c>
      <c r="AX2841" s="18" t="str">
        <f t="shared" si="981"/>
        <v/>
      </c>
      <c r="AY2841" s="18" t="str">
        <f t="shared" si="982"/>
        <v/>
      </c>
      <c r="BA2841" s="18">
        <f>IF($E2841=AF!$D$6,IF($M2841="Concluída no prazo",2,IF($M2841="Concluída com atraso",1,0)),0)</f>
        <v>0</v>
      </c>
      <c r="BB2841" s="18">
        <f>IF($E2841=AF!$D$6,IF($M2841="Atrasada",2,IF($M2841="Concluída com atraso",1,0)),0)</f>
        <v>0</v>
      </c>
      <c r="BC2841" s="18">
        <v>2.835E-2</v>
      </c>
      <c r="BD2841" s="18">
        <f t="shared" si="989"/>
        <v>2.835E-2</v>
      </c>
      <c r="BE2841" s="18">
        <f t="shared" si="989"/>
        <v>2.835E-2</v>
      </c>
      <c r="BF2841" s="18" t="str">
        <f t="shared" si="983"/>
        <v/>
      </c>
      <c r="BN2841" s="18" t="str">
        <f t="shared" si="984"/>
        <v>s</v>
      </c>
    </row>
    <row r="2842" spans="3:66" ht="50.1" customHeight="1" thickTop="1" thickBot="1" x14ac:dyDescent="0.3">
      <c r="C2842" s="46"/>
      <c r="D2842" s="46"/>
      <c r="E2842" s="46"/>
      <c r="F2842" s="122"/>
      <c r="G2842" s="122"/>
      <c r="H2842" s="78" t="str">
        <f t="shared" si="985"/>
        <v/>
      </c>
      <c r="I2842" s="78" t="str">
        <f t="shared" si="986"/>
        <v/>
      </c>
      <c r="J2842" s="16"/>
      <c r="K2842" s="46" t="str">
        <f t="shared" si="987"/>
        <v/>
      </c>
      <c r="L2842" s="16"/>
      <c r="M2842" s="16"/>
      <c r="N2842" s="46"/>
      <c r="O2842" s="47" t="str">
        <f t="shared" si="990"/>
        <v/>
      </c>
      <c r="P2842" s="47"/>
      <c r="Q2842" s="48" t="str">
        <f>IFERROR(VLOOKUP(E2842,Funcionários!$C$8:$E$207,3,FALSE),"")</f>
        <v/>
      </c>
      <c r="R2842" s="47"/>
      <c r="S2842" s="49" t="str">
        <f t="shared" si="991"/>
        <v/>
      </c>
      <c r="T2842" s="49">
        <v>2.836E-2</v>
      </c>
      <c r="U2842" s="48" t="str">
        <f>IF(Funcionários!C2843=0,"",Funcionários!C2843)</f>
        <v/>
      </c>
      <c r="V2842" s="50">
        <f>IF(U2842="",0,IF(COUNTIFS($E$7:$E$3006,U2842,$I$7:$I$3006,'RC'!$E$6)=0,0,COUNTIFS($M$7:$M$3006,"Concluída no prazo",$E$7:$E$3006,U2842,$I$7:$I$3006,'RC'!$E$6)/COUNTIFS($E$7:$E$3006,U2842,$I$7:$I$3006,'RC'!$E$6)))</f>
        <v>0</v>
      </c>
      <c r="W2842" s="49">
        <f>SUMIFS($J$7:$J$3006,$E$7:$E$3006,U2842,$I$7:$I$3006,'RC'!$E$6)+SUMIFS($L$7:$L$3006,$E$7:$E$3006,U2842,$I$7:$I$3006,'RC'!$E$6)</f>
        <v>0</v>
      </c>
      <c r="X2842" s="48">
        <f>COUNTIFS($E$7:$E$3006,U2842,$I$7:$I$3006,'RC'!$E$6)</f>
        <v>0</v>
      </c>
      <c r="Y2842" s="48"/>
      <c r="Z2842" s="51" t="str">
        <f>IF(AQ2842='RC'!$E$6,AC2842*1000+AD2842,"")</f>
        <v/>
      </c>
      <c r="AA2842" s="51" t="str">
        <f>IF(AB2842="","",IF(AQ2842='RC'!$E$6,AC2842*1000-AD2842,""))</f>
        <v/>
      </c>
      <c r="AB2842" s="48" t="str">
        <f>IFERROR(VLOOKUP(E2842,Funcionários!$C$8:$E$207,3,FALSE),"")</f>
        <v/>
      </c>
      <c r="AC2842" s="50" t="str">
        <f>IF(AB2842="","",IF(COUNTIFS($AB$7:$AB$3006,AB2842,$AQ$7:$AQ$3006,'RC'!$E$6)=0,"",COUNTIFS($M$7:$M$3006,"Concluída no prazo",$AB$7:$AB$3006,AB2842,$AQ$7:$AQ$3006,'RC'!$E$6)/COUNTIFS($AB$7:$AB$3006,AB2842,$AQ$7:$AQ$3006,'RC'!$E$6)))</f>
        <v/>
      </c>
      <c r="AD2842" s="48">
        <f>SUMIF($AQ$7:$AQ$3006,'RC'!$E$6,$J$7:$J$3006)+SUMIF($AQ$7:$AQ$3006,'RC'!$E$6,$L$7:$L$3006)</f>
        <v>21</v>
      </c>
      <c r="AF2842" s="48">
        <v>2.1649999999991301E-2</v>
      </c>
      <c r="AG2842" s="48">
        <f>IF(OR(AQ2842="",AQ2842&lt;&gt;'RC'!$E$6,AB2842&lt;&gt;'RC'!$D$21),0,1)</f>
        <v>0</v>
      </c>
      <c r="AH2842" s="48">
        <f t="shared" si="988"/>
        <v>2.1649999999991301E-2</v>
      </c>
      <c r="AI2842" s="48" t="str">
        <f t="shared" si="970"/>
        <v/>
      </c>
      <c r="AJ2842" s="48" t="str">
        <f t="shared" si="971"/>
        <v/>
      </c>
      <c r="AK2842" s="52" t="str">
        <f t="shared" si="972"/>
        <v/>
      </c>
      <c r="AL2842" s="52" t="str">
        <f t="shared" si="973"/>
        <v/>
      </c>
      <c r="AM2842" s="48" t="str">
        <f t="shared" si="974"/>
        <v/>
      </c>
      <c r="AN2842" s="48" t="str">
        <f t="shared" si="975"/>
        <v/>
      </c>
      <c r="AP2842" s="18" t="str">
        <f t="shared" si="976"/>
        <v/>
      </c>
      <c r="AQ2842" s="18" t="str">
        <f t="shared" si="977"/>
        <v/>
      </c>
      <c r="AR2842" s="18">
        <v>2.1649999999999999E-2</v>
      </c>
      <c r="AS2842" s="18">
        <f>IF(AF!$D$27="Todos",1,IF(M2842=AF!$D$27,1,0))</f>
        <v>1</v>
      </c>
      <c r="AT2842" s="53">
        <f>IF(AND(E2842=AF!$D$6,OR(LT!M2842=AF!$D$27,AF!$D$27="Todos"),OR(AP2842=AF!$E$8,AQ2842=AF!$E$8)),AR2842+AS2842,0)</f>
        <v>0</v>
      </c>
      <c r="AU2842" s="18" t="str">
        <f t="shared" si="978"/>
        <v/>
      </c>
      <c r="AV2842" s="54" t="str">
        <f t="shared" si="979"/>
        <v/>
      </c>
      <c r="AW2842" s="54" t="str">
        <f t="shared" si="980"/>
        <v/>
      </c>
      <c r="AX2842" s="18" t="str">
        <f t="shared" si="981"/>
        <v/>
      </c>
      <c r="AY2842" s="18" t="str">
        <f t="shared" si="982"/>
        <v/>
      </c>
      <c r="BA2842" s="18">
        <f>IF($E2842=AF!$D$6,IF($M2842="Concluída no prazo",2,IF($M2842="Concluída com atraso",1,0)),0)</f>
        <v>0</v>
      </c>
      <c r="BB2842" s="18">
        <f>IF($E2842=AF!$D$6,IF($M2842="Atrasada",2,IF($M2842="Concluída com atraso",1,0)),0)</f>
        <v>0</v>
      </c>
      <c r="BC2842" s="18">
        <v>2.836E-2</v>
      </c>
      <c r="BD2842" s="18">
        <f t="shared" si="989"/>
        <v>2.836E-2</v>
      </c>
      <c r="BE2842" s="18">
        <f t="shared" si="989"/>
        <v>2.836E-2</v>
      </c>
      <c r="BF2842" s="18" t="str">
        <f t="shared" si="983"/>
        <v/>
      </c>
      <c r="BN2842" s="18" t="str">
        <f t="shared" si="984"/>
        <v>s</v>
      </c>
    </row>
    <row r="2843" spans="3:66" ht="50.1" customHeight="1" thickTop="1" thickBot="1" x14ac:dyDescent="0.3">
      <c r="C2843" s="46"/>
      <c r="D2843" s="46"/>
      <c r="E2843" s="46"/>
      <c r="F2843" s="122"/>
      <c r="G2843" s="122"/>
      <c r="H2843" s="78" t="str">
        <f t="shared" si="985"/>
        <v/>
      </c>
      <c r="I2843" s="78" t="str">
        <f t="shared" si="986"/>
        <v/>
      </c>
      <c r="J2843" s="16"/>
      <c r="K2843" s="46" t="str">
        <f t="shared" si="987"/>
        <v/>
      </c>
      <c r="L2843" s="16"/>
      <c r="M2843" s="16"/>
      <c r="N2843" s="46"/>
      <c r="O2843" s="47" t="str">
        <f t="shared" si="990"/>
        <v/>
      </c>
      <c r="P2843" s="47"/>
      <c r="Q2843" s="48" t="str">
        <f>IFERROR(VLOOKUP(E2843,Funcionários!$C$8:$E$207,3,FALSE),"")</f>
        <v/>
      </c>
      <c r="R2843" s="47"/>
      <c r="S2843" s="49" t="str">
        <f t="shared" si="991"/>
        <v/>
      </c>
      <c r="T2843" s="49">
        <v>2.8369999999999999E-2</v>
      </c>
      <c r="U2843" s="48" t="str">
        <f>IF(Funcionários!C2844=0,"",Funcionários!C2844)</f>
        <v/>
      </c>
      <c r="V2843" s="50">
        <f>IF(U2843="",0,IF(COUNTIFS($E$7:$E$3006,U2843,$I$7:$I$3006,'RC'!$E$6)=0,0,COUNTIFS($M$7:$M$3006,"Concluída no prazo",$E$7:$E$3006,U2843,$I$7:$I$3006,'RC'!$E$6)/COUNTIFS($E$7:$E$3006,U2843,$I$7:$I$3006,'RC'!$E$6)))</f>
        <v>0</v>
      </c>
      <c r="W2843" s="49">
        <f>SUMIFS($J$7:$J$3006,$E$7:$E$3006,U2843,$I$7:$I$3006,'RC'!$E$6)+SUMIFS($L$7:$L$3006,$E$7:$E$3006,U2843,$I$7:$I$3006,'RC'!$E$6)</f>
        <v>0</v>
      </c>
      <c r="X2843" s="48">
        <f>COUNTIFS($E$7:$E$3006,U2843,$I$7:$I$3006,'RC'!$E$6)</f>
        <v>0</v>
      </c>
      <c r="Y2843" s="48"/>
      <c r="Z2843" s="51" t="str">
        <f>IF(AQ2843='RC'!$E$6,AC2843*1000+AD2843,"")</f>
        <v/>
      </c>
      <c r="AA2843" s="51" t="str">
        <f>IF(AB2843="","",IF(AQ2843='RC'!$E$6,AC2843*1000-AD2843,""))</f>
        <v/>
      </c>
      <c r="AB2843" s="48" t="str">
        <f>IFERROR(VLOOKUP(E2843,Funcionários!$C$8:$E$207,3,FALSE),"")</f>
        <v/>
      </c>
      <c r="AC2843" s="50" t="str">
        <f>IF(AB2843="","",IF(COUNTIFS($AB$7:$AB$3006,AB2843,$AQ$7:$AQ$3006,'RC'!$E$6)=0,"",COUNTIFS($M$7:$M$3006,"Concluída no prazo",$AB$7:$AB$3006,AB2843,$AQ$7:$AQ$3006,'RC'!$E$6)/COUNTIFS($AB$7:$AB$3006,AB2843,$AQ$7:$AQ$3006,'RC'!$E$6)))</f>
        <v/>
      </c>
      <c r="AD2843" s="48">
        <f>SUMIF($AQ$7:$AQ$3006,'RC'!$E$6,$J$7:$J$3006)+SUMIF($AQ$7:$AQ$3006,'RC'!$E$6,$L$7:$L$3006)</f>
        <v>21</v>
      </c>
      <c r="AF2843" s="48">
        <v>2.1639999999991302E-2</v>
      </c>
      <c r="AG2843" s="48">
        <f>IF(OR(AQ2843="",AQ2843&lt;&gt;'RC'!$E$6,AB2843&lt;&gt;'RC'!$D$21),0,1)</f>
        <v>0</v>
      </c>
      <c r="AH2843" s="48">
        <f t="shared" si="988"/>
        <v>2.1639999999991302E-2</v>
      </c>
      <c r="AI2843" s="48" t="str">
        <f t="shared" si="970"/>
        <v/>
      </c>
      <c r="AJ2843" s="48" t="str">
        <f t="shared" si="971"/>
        <v/>
      </c>
      <c r="AK2843" s="52" t="str">
        <f t="shared" si="972"/>
        <v/>
      </c>
      <c r="AL2843" s="52" t="str">
        <f t="shared" si="973"/>
        <v/>
      </c>
      <c r="AM2843" s="48" t="str">
        <f t="shared" si="974"/>
        <v/>
      </c>
      <c r="AN2843" s="48" t="str">
        <f t="shared" si="975"/>
        <v/>
      </c>
      <c r="AP2843" s="18" t="str">
        <f t="shared" si="976"/>
        <v/>
      </c>
      <c r="AQ2843" s="18" t="str">
        <f t="shared" si="977"/>
        <v/>
      </c>
      <c r="AR2843" s="18">
        <v>2.164E-2</v>
      </c>
      <c r="AS2843" s="18">
        <f>IF(AF!$D$27="Todos",1,IF(M2843=AF!$D$27,1,0))</f>
        <v>1</v>
      </c>
      <c r="AT2843" s="53">
        <f>IF(AND(E2843=AF!$D$6,OR(LT!M2843=AF!$D$27,AF!$D$27="Todos"),OR(AP2843=AF!$E$8,AQ2843=AF!$E$8)),AR2843+AS2843,0)</f>
        <v>0</v>
      </c>
      <c r="AU2843" s="18" t="str">
        <f t="shared" si="978"/>
        <v/>
      </c>
      <c r="AV2843" s="54" t="str">
        <f t="shared" si="979"/>
        <v/>
      </c>
      <c r="AW2843" s="54" t="str">
        <f t="shared" si="980"/>
        <v/>
      </c>
      <c r="AX2843" s="18" t="str">
        <f t="shared" si="981"/>
        <v/>
      </c>
      <c r="AY2843" s="18" t="str">
        <f t="shared" si="982"/>
        <v/>
      </c>
      <c r="BA2843" s="18">
        <f>IF($E2843=AF!$D$6,IF($M2843="Concluída no prazo",2,IF($M2843="Concluída com atraso",1,0)),0)</f>
        <v>0</v>
      </c>
      <c r="BB2843" s="18">
        <f>IF($E2843=AF!$D$6,IF($M2843="Atrasada",2,IF($M2843="Concluída com atraso",1,0)),0)</f>
        <v>0</v>
      </c>
      <c r="BC2843" s="18">
        <v>2.8369999999999999E-2</v>
      </c>
      <c r="BD2843" s="18">
        <f t="shared" si="989"/>
        <v>2.8369999999999999E-2</v>
      </c>
      <c r="BE2843" s="18">
        <f t="shared" si="989"/>
        <v>2.8369999999999999E-2</v>
      </c>
      <c r="BF2843" s="18" t="str">
        <f t="shared" si="983"/>
        <v/>
      </c>
      <c r="BN2843" s="18" t="str">
        <f t="shared" si="984"/>
        <v>s</v>
      </c>
    </row>
    <row r="2844" spans="3:66" ht="50.1" customHeight="1" thickTop="1" thickBot="1" x14ac:dyDescent="0.3">
      <c r="C2844" s="46"/>
      <c r="D2844" s="46"/>
      <c r="E2844" s="46"/>
      <c r="F2844" s="122"/>
      <c r="G2844" s="122"/>
      <c r="H2844" s="78" t="str">
        <f t="shared" si="985"/>
        <v/>
      </c>
      <c r="I2844" s="78" t="str">
        <f t="shared" si="986"/>
        <v/>
      </c>
      <c r="J2844" s="16"/>
      <c r="K2844" s="46" t="str">
        <f t="shared" si="987"/>
        <v/>
      </c>
      <c r="L2844" s="16"/>
      <c r="M2844" s="16"/>
      <c r="N2844" s="46"/>
      <c r="O2844" s="47" t="str">
        <f t="shared" si="990"/>
        <v/>
      </c>
      <c r="P2844" s="47"/>
      <c r="Q2844" s="48" t="str">
        <f>IFERROR(VLOOKUP(E2844,Funcionários!$C$8:$E$207,3,FALSE),"")</f>
        <v/>
      </c>
      <c r="R2844" s="47"/>
      <c r="S2844" s="49" t="str">
        <f t="shared" si="991"/>
        <v/>
      </c>
      <c r="T2844" s="49">
        <v>2.8379999999999999E-2</v>
      </c>
      <c r="U2844" s="48" t="str">
        <f>IF(Funcionários!C2845=0,"",Funcionários!C2845)</f>
        <v/>
      </c>
      <c r="V2844" s="50">
        <f>IF(U2844="",0,IF(COUNTIFS($E$7:$E$3006,U2844,$I$7:$I$3006,'RC'!$E$6)=0,0,COUNTIFS($M$7:$M$3006,"Concluída no prazo",$E$7:$E$3006,U2844,$I$7:$I$3006,'RC'!$E$6)/COUNTIFS($E$7:$E$3006,U2844,$I$7:$I$3006,'RC'!$E$6)))</f>
        <v>0</v>
      </c>
      <c r="W2844" s="49">
        <f>SUMIFS($J$7:$J$3006,$E$7:$E$3006,U2844,$I$7:$I$3006,'RC'!$E$6)+SUMIFS($L$7:$L$3006,$E$7:$E$3006,U2844,$I$7:$I$3006,'RC'!$E$6)</f>
        <v>0</v>
      </c>
      <c r="X2844" s="48">
        <f>COUNTIFS($E$7:$E$3006,U2844,$I$7:$I$3006,'RC'!$E$6)</f>
        <v>0</v>
      </c>
      <c r="Y2844" s="48"/>
      <c r="Z2844" s="51" t="str">
        <f>IF(AQ2844='RC'!$E$6,AC2844*1000+AD2844,"")</f>
        <v/>
      </c>
      <c r="AA2844" s="51" t="str">
        <f>IF(AB2844="","",IF(AQ2844='RC'!$E$6,AC2844*1000-AD2844,""))</f>
        <v/>
      </c>
      <c r="AB2844" s="48" t="str">
        <f>IFERROR(VLOOKUP(E2844,Funcionários!$C$8:$E$207,3,FALSE),"")</f>
        <v/>
      </c>
      <c r="AC2844" s="50" t="str">
        <f>IF(AB2844="","",IF(COUNTIFS($AB$7:$AB$3006,AB2844,$AQ$7:$AQ$3006,'RC'!$E$6)=0,"",COUNTIFS($M$7:$M$3006,"Concluída no prazo",$AB$7:$AB$3006,AB2844,$AQ$7:$AQ$3006,'RC'!$E$6)/COUNTIFS($AB$7:$AB$3006,AB2844,$AQ$7:$AQ$3006,'RC'!$E$6)))</f>
        <v/>
      </c>
      <c r="AD2844" s="48">
        <f>SUMIF($AQ$7:$AQ$3006,'RC'!$E$6,$J$7:$J$3006)+SUMIF($AQ$7:$AQ$3006,'RC'!$E$6,$L$7:$L$3006)</f>
        <v>21</v>
      </c>
      <c r="AF2844" s="48">
        <v>2.1629999999991299E-2</v>
      </c>
      <c r="AG2844" s="48">
        <f>IF(OR(AQ2844="",AQ2844&lt;&gt;'RC'!$E$6,AB2844&lt;&gt;'RC'!$D$21),0,1)</f>
        <v>0</v>
      </c>
      <c r="AH2844" s="48">
        <f t="shared" si="988"/>
        <v>2.1629999999991299E-2</v>
      </c>
      <c r="AI2844" s="48" t="str">
        <f t="shared" si="970"/>
        <v/>
      </c>
      <c r="AJ2844" s="48" t="str">
        <f t="shared" si="971"/>
        <v/>
      </c>
      <c r="AK2844" s="52" t="str">
        <f t="shared" si="972"/>
        <v/>
      </c>
      <c r="AL2844" s="52" t="str">
        <f t="shared" si="973"/>
        <v/>
      </c>
      <c r="AM2844" s="48" t="str">
        <f t="shared" si="974"/>
        <v/>
      </c>
      <c r="AN2844" s="48" t="str">
        <f t="shared" si="975"/>
        <v/>
      </c>
      <c r="AP2844" s="18" t="str">
        <f t="shared" si="976"/>
        <v/>
      </c>
      <c r="AQ2844" s="18" t="str">
        <f t="shared" si="977"/>
        <v/>
      </c>
      <c r="AR2844" s="18">
        <v>2.163E-2</v>
      </c>
      <c r="AS2844" s="18">
        <f>IF(AF!$D$27="Todos",1,IF(M2844=AF!$D$27,1,0))</f>
        <v>1</v>
      </c>
      <c r="AT2844" s="53">
        <f>IF(AND(E2844=AF!$D$6,OR(LT!M2844=AF!$D$27,AF!$D$27="Todos"),OR(AP2844=AF!$E$8,AQ2844=AF!$E$8)),AR2844+AS2844,0)</f>
        <v>0</v>
      </c>
      <c r="AU2844" s="18" t="str">
        <f t="shared" si="978"/>
        <v/>
      </c>
      <c r="AV2844" s="54" t="str">
        <f t="shared" si="979"/>
        <v/>
      </c>
      <c r="AW2844" s="54" t="str">
        <f t="shared" si="980"/>
        <v/>
      </c>
      <c r="AX2844" s="18" t="str">
        <f t="shared" si="981"/>
        <v/>
      </c>
      <c r="AY2844" s="18" t="str">
        <f t="shared" si="982"/>
        <v/>
      </c>
      <c r="BA2844" s="18">
        <f>IF($E2844=AF!$D$6,IF($M2844="Concluída no prazo",2,IF($M2844="Concluída com atraso",1,0)),0)</f>
        <v>0</v>
      </c>
      <c r="BB2844" s="18">
        <f>IF($E2844=AF!$D$6,IF($M2844="Atrasada",2,IF($M2844="Concluída com atraso",1,0)),0)</f>
        <v>0</v>
      </c>
      <c r="BC2844" s="18">
        <v>2.8379999999999999E-2</v>
      </c>
      <c r="BD2844" s="18">
        <f t="shared" si="989"/>
        <v>2.8379999999999999E-2</v>
      </c>
      <c r="BE2844" s="18">
        <f t="shared" si="989"/>
        <v>2.8379999999999999E-2</v>
      </c>
      <c r="BF2844" s="18" t="str">
        <f t="shared" si="983"/>
        <v/>
      </c>
      <c r="BN2844" s="18" t="str">
        <f t="shared" si="984"/>
        <v>s</v>
      </c>
    </row>
    <row r="2845" spans="3:66" ht="50.1" customHeight="1" thickTop="1" thickBot="1" x14ac:dyDescent="0.3">
      <c r="C2845" s="46"/>
      <c r="D2845" s="46"/>
      <c r="E2845" s="46"/>
      <c r="F2845" s="122"/>
      <c r="G2845" s="122"/>
      <c r="H2845" s="78" t="str">
        <f t="shared" si="985"/>
        <v/>
      </c>
      <c r="I2845" s="78" t="str">
        <f t="shared" si="986"/>
        <v/>
      </c>
      <c r="J2845" s="16"/>
      <c r="K2845" s="46" t="str">
        <f t="shared" si="987"/>
        <v/>
      </c>
      <c r="L2845" s="16"/>
      <c r="M2845" s="16"/>
      <c r="N2845" s="46"/>
      <c r="O2845" s="47" t="str">
        <f t="shared" si="990"/>
        <v/>
      </c>
      <c r="P2845" s="47"/>
      <c r="Q2845" s="48" t="str">
        <f>IFERROR(VLOOKUP(E2845,Funcionários!$C$8:$E$207,3,FALSE),"")</f>
        <v/>
      </c>
      <c r="R2845" s="47"/>
      <c r="S2845" s="49" t="str">
        <f t="shared" si="991"/>
        <v/>
      </c>
      <c r="T2845" s="49">
        <v>2.8389999999999999E-2</v>
      </c>
      <c r="U2845" s="48" t="str">
        <f>IF(Funcionários!C2846=0,"",Funcionários!C2846)</f>
        <v/>
      </c>
      <c r="V2845" s="50">
        <f>IF(U2845="",0,IF(COUNTIFS($E$7:$E$3006,U2845,$I$7:$I$3006,'RC'!$E$6)=0,0,COUNTIFS($M$7:$M$3006,"Concluída no prazo",$E$7:$E$3006,U2845,$I$7:$I$3006,'RC'!$E$6)/COUNTIFS($E$7:$E$3006,U2845,$I$7:$I$3006,'RC'!$E$6)))</f>
        <v>0</v>
      </c>
      <c r="W2845" s="49">
        <f>SUMIFS($J$7:$J$3006,$E$7:$E$3006,U2845,$I$7:$I$3006,'RC'!$E$6)+SUMIFS($L$7:$L$3006,$E$7:$E$3006,U2845,$I$7:$I$3006,'RC'!$E$6)</f>
        <v>0</v>
      </c>
      <c r="X2845" s="48">
        <f>COUNTIFS($E$7:$E$3006,U2845,$I$7:$I$3006,'RC'!$E$6)</f>
        <v>0</v>
      </c>
      <c r="Y2845" s="48"/>
      <c r="Z2845" s="51" t="str">
        <f>IF(AQ2845='RC'!$E$6,AC2845*1000+AD2845,"")</f>
        <v/>
      </c>
      <c r="AA2845" s="51" t="str">
        <f>IF(AB2845="","",IF(AQ2845='RC'!$E$6,AC2845*1000-AD2845,""))</f>
        <v/>
      </c>
      <c r="AB2845" s="48" t="str">
        <f>IFERROR(VLOOKUP(E2845,Funcionários!$C$8:$E$207,3,FALSE),"")</f>
        <v/>
      </c>
      <c r="AC2845" s="50" t="str">
        <f>IF(AB2845="","",IF(COUNTIFS($AB$7:$AB$3006,AB2845,$AQ$7:$AQ$3006,'RC'!$E$6)=0,"",COUNTIFS($M$7:$M$3006,"Concluída no prazo",$AB$7:$AB$3006,AB2845,$AQ$7:$AQ$3006,'RC'!$E$6)/COUNTIFS($AB$7:$AB$3006,AB2845,$AQ$7:$AQ$3006,'RC'!$E$6)))</f>
        <v/>
      </c>
      <c r="AD2845" s="48">
        <f>SUMIF($AQ$7:$AQ$3006,'RC'!$E$6,$J$7:$J$3006)+SUMIF($AQ$7:$AQ$3006,'RC'!$E$6,$L$7:$L$3006)</f>
        <v>21</v>
      </c>
      <c r="AF2845" s="48">
        <v>2.1619999999991299E-2</v>
      </c>
      <c r="AG2845" s="48">
        <f>IF(OR(AQ2845="",AQ2845&lt;&gt;'RC'!$E$6,AB2845&lt;&gt;'RC'!$D$21),0,1)</f>
        <v>0</v>
      </c>
      <c r="AH2845" s="48">
        <f t="shared" si="988"/>
        <v>2.1619999999991299E-2</v>
      </c>
      <c r="AI2845" s="48" t="str">
        <f t="shared" si="970"/>
        <v/>
      </c>
      <c r="AJ2845" s="48" t="str">
        <f t="shared" si="971"/>
        <v/>
      </c>
      <c r="AK2845" s="52" t="str">
        <f t="shared" si="972"/>
        <v/>
      </c>
      <c r="AL2845" s="52" t="str">
        <f t="shared" si="973"/>
        <v/>
      </c>
      <c r="AM2845" s="48" t="str">
        <f t="shared" si="974"/>
        <v/>
      </c>
      <c r="AN2845" s="48" t="str">
        <f t="shared" si="975"/>
        <v/>
      </c>
      <c r="AP2845" s="18" t="str">
        <f t="shared" si="976"/>
        <v/>
      </c>
      <c r="AQ2845" s="18" t="str">
        <f t="shared" si="977"/>
        <v/>
      </c>
      <c r="AR2845" s="18">
        <v>2.162E-2</v>
      </c>
      <c r="AS2845" s="18">
        <f>IF(AF!$D$27="Todos",1,IF(M2845=AF!$D$27,1,0))</f>
        <v>1</v>
      </c>
      <c r="AT2845" s="53">
        <f>IF(AND(E2845=AF!$D$6,OR(LT!M2845=AF!$D$27,AF!$D$27="Todos"),OR(AP2845=AF!$E$8,AQ2845=AF!$E$8)),AR2845+AS2845,0)</f>
        <v>0</v>
      </c>
      <c r="AU2845" s="18" t="str">
        <f t="shared" si="978"/>
        <v/>
      </c>
      <c r="AV2845" s="54" t="str">
        <f t="shared" si="979"/>
        <v/>
      </c>
      <c r="AW2845" s="54" t="str">
        <f t="shared" si="980"/>
        <v/>
      </c>
      <c r="AX2845" s="18" t="str">
        <f t="shared" si="981"/>
        <v/>
      </c>
      <c r="AY2845" s="18" t="str">
        <f t="shared" si="982"/>
        <v/>
      </c>
      <c r="BA2845" s="18">
        <f>IF($E2845=AF!$D$6,IF($M2845="Concluída no prazo",2,IF($M2845="Concluída com atraso",1,0)),0)</f>
        <v>0</v>
      </c>
      <c r="BB2845" s="18">
        <f>IF($E2845=AF!$D$6,IF($M2845="Atrasada",2,IF($M2845="Concluída com atraso",1,0)),0)</f>
        <v>0</v>
      </c>
      <c r="BC2845" s="18">
        <v>2.8389999999999999E-2</v>
      </c>
      <c r="BD2845" s="18">
        <f t="shared" si="989"/>
        <v>2.8389999999999999E-2</v>
      </c>
      <c r="BE2845" s="18">
        <f t="shared" si="989"/>
        <v>2.8389999999999999E-2</v>
      </c>
      <c r="BF2845" s="18" t="str">
        <f t="shared" si="983"/>
        <v/>
      </c>
      <c r="BN2845" s="18" t="str">
        <f t="shared" si="984"/>
        <v>s</v>
      </c>
    </row>
    <row r="2846" spans="3:66" ht="50.1" customHeight="1" thickTop="1" thickBot="1" x14ac:dyDescent="0.3">
      <c r="C2846" s="46"/>
      <c r="D2846" s="46"/>
      <c r="E2846" s="46"/>
      <c r="F2846" s="122"/>
      <c r="G2846" s="122"/>
      <c r="H2846" s="78" t="str">
        <f t="shared" si="985"/>
        <v/>
      </c>
      <c r="I2846" s="78" t="str">
        <f t="shared" si="986"/>
        <v/>
      </c>
      <c r="J2846" s="16"/>
      <c r="K2846" s="46" t="str">
        <f t="shared" si="987"/>
        <v/>
      </c>
      <c r="L2846" s="16"/>
      <c r="M2846" s="16"/>
      <c r="N2846" s="46"/>
      <c r="O2846" s="47" t="str">
        <f t="shared" si="990"/>
        <v/>
      </c>
      <c r="P2846" s="47"/>
      <c r="Q2846" s="48" t="str">
        <f>IFERROR(VLOOKUP(E2846,Funcionários!$C$8:$E$207,3,FALSE),"")</f>
        <v/>
      </c>
      <c r="R2846" s="47"/>
      <c r="S2846" s="49" t="str">
        <f t="shared" si="991"/>
        <v/>
      </c>
      <c r="T2846" s="49">
        <v>2.8400000000000002E-2</v>
      </c>
      <c r="U2846" s="48" t="str">
        <f>IF(Funcionários!C2847=0,"",Funcionários!C2847)</f>
        <v/>
      </c>
      <c r="V2846" s="50">
        <f>IF(U2846="",0,IF(COUNTIFS($E$7:$E$3006,U2846,$I$7:$I$3006,'RC'!$E$6)=0,0,COUNTIFS($M$7:$M$3006,"Concluída no prazo",$E$7:$E$3006,U2846,$I$7:$I$3006,'RC'!$E$6)/COUNTIFS($E$7:$E$3006,U2846,$I$7:$I$3006,'RC'!$E$6)))</f>
        <v>0</v>
      </c>
      <c r="W2846" s="49">
        <f>SUMIFS($J$7:$J$3006,$E$7:$E$3006,U2846,$I$7:$I$3006,'RC'!$E$6)+SUMIFS($L$7:$L$3006,$E$7:$E$3006,U2846,$I$7:$I$3006,'RC'!$E$6)</f>
        <v>0</v>
      </c>
      <c r="X2846" s="48">
        <f>COUNTIFS($E$7:$E$3006,U2846,$I$7:$I$3006,'RC'!$E$6)</f>
        <v>0</v>
      </c>
      <c r="Y2846" s="48"/>
      <c r="Z2846" s="51" t="str">
        <f>IF(AQ2846='RC'!$E$6,AC2846*1000+AD2846,"")</f>
        <v/>
      </c>
      <c r="AA2846" s="51" t="str">
        <f>IF(AB2846="","",IF(AQ2846='RC'!$E$6,AC2846*1000-AD2846,""))</f>
        <v/>
      </c>
      <c r="AB2846" s="48" t="str">
        <f>IFERROR(VLOOKUP(E2846,Funcionários!$C$8:$E$207,3,FALSE),"")</f>
        <v/>
      </c>
      <c r="AC2846" s="50" t="str">
        <f>IF(AB2846="","",IF(COUNTIFS($AB$7:$AB$3006,AB2846,$AQ$7:$AQ$3006,'RC'!$E$6)=0,"",COUNTIFS($M$7:$M$3006,"Concluída no prazo",$AB$7:$AB$3006,AB2846,$AQ$7:$AQ$3006,'RC'!$E$6)/COUNTIFS($AB$7:$AB$3006,AB2846,$AQ$7:$AQ$3006,'RC'!$E$6)))</f>
        <v/>
      </c>
      <c r="AD2846" s="48">
        <f>SUMIF($AQ$7:$AQ$3006,'RC'!$E$6,$J$7:$J$3006)+SUMIF($AQ$7:$AQ$3006,'RC'!$E$6,$L$7:$L$3006)</f>
        <v>21</v>
      </c>
      <c r="AF2846" s="48">
        <v>2.1609999999991299E-2</v>
      </c>
      <c r="AG2846" s="48">
        <f>IF(OR(AQ2846="",AQ2846&lt;&gt;'RC'!$E$6,AB2846&lt;&gt;'RC'!$D$21),0,1)</f>
        <v>0</v>
      </c>
      <c r="AH2846" s="48">
        <f t="shared" si="988"/>
        <v>2.1609999999991299E-2</v>
      </c>
      <c r="AI2846" s="48" t="str">
        <f t="shared" si="970"/>
        <v/>
      </c>
      <c r="AJ2846" s="48" t="str">
        <f t="shared" si="971"/>
        <v/>
      </c>
      <c r="AK2846" s="52" t="str">
        <f t="shared" si="972"/>
        <v/>
      </c>
      <c r="AL2846" s="52" t="str">
        <f t="shared" si="973"/>
        <v/>
      </c>
      <c r="AM2846" s="48" t="str">
        <f t="shared" si="974"/>
        <v/>
      </c>
      <c r="AN2846" s="48" t="str">
        <f t="shared" si="975"/>
        <v/>
      </c>
      <c r="AP2846" s="18" t="str">
        <f t="shared" si="976"/>
        <v/>
      </c>
      <c r="AQ2846" s="18" t="str">
        <f t="shared" si="977"/>
        <v/>
      </c>
      <c r="AR2846" s="18">
        <v>2.1610000000000001E-2</v>
      </c>
      <c r="AS2846" s="18">
        <f>IF(AF!$D$27="Todos",1,IF(M2846=AF!$D$27,1,0))</f>
        <v>1</v>
      </c>
      <c r="AT2846" s="53">
        <f>IF(AND(E2846=AF!$D$6,OR(LT!M2846=AF!$D$27,AF!$D$27="Todos"),OR(AP2846=AF!$E$8,AQ2846=AF!$E$8)),AR2846+AS2846,0)</f>
        <v>0</v>
      </c>
      <c r="AU2846" s="18" t="str">
        <f t="shared" si="978"/>
        <v/>
      </c>
      <c r="AV2846" s="54" t="str">
        <f t="shared" si="979"/>
        <v/>
      </c>
      <c r="AW2846" s="54" t="str">
        <f t="shared" si="980"/>
        <v/>
      </c>
      <c r="AX2846" s="18" t="str">
        <f t="shared" si="981"/>
        <v/>
      </c>
      <c r="AY2846" s="18" t="str">
        <f t="shared" si="982"/>
        <v/>
      </c>
      <c r="BA2846" s="18">
        <f>IF($E2846=AF!$D$6,IF($M2846="Concluída no prazo",2,IF($M2846="Concluída com atraso",1,0)),0)</f>
        <v>0</v>
      </c>
      <c r="BB2846" s="18">
        <f>IF($E2846=AF!$D$6,IF($M2846="Atrasada",2,IF($M2846="Concluída com atraso",1,0)),0)</f>
        <v>0</v>
      </c>
      <c r="BC2846" s="18">
        <v>2.8400000000000002E-2</v>
      </c>
      <c r="BD2846" s="18">
        <f t="shared" si="989"/>
        <v>2.8400000000000002E-2</v>
      </c>
      <c r="BE2846" s="18">
        <f t="shared" si="989"/>
        <v>2.8400000000000002E-2</v>
      </c>
      <c r="BF2846" s="18" t="str">
        <f t="shared" si="983"/>
        <v/>
      </c>
      <c r="BN2846" s="18" t="str">
        <f t="shared" si="984"/>
        <v>s</v>
      </c>
    </row>
    <row r="2847" spans="3:66" ht="50.1" customHeight="1" thickTop="1" thickBot="1" x14ac:dyDescent="0.3">
      <c r="C2847" s="46"/>
      <c r="D2847" s="46"/>
      <c r="E2847" s="46"/>
      <c r="F2847" s="122"/>
      <c r="G2847" s="122"/>
      <c r="H2847" s="78" t="str">
        <f t="shared" si="985"/>
        <v/>
      </c>
      <c r="I2847" s="78" t="str">
        <f t="shared" si="986"/>
        <v/>
      </c>
      <c r="J2847" s="16"/>
      <c r="K2847" s="46" t="str">
        <f t="shared" si="987"/>
        <v/>
      </c>
      <c r="L2847" s="16"/>
      <c r="M2847" s="16"/>
      <c r="N2847" s="46"/>
      <c r="O2847" s="47" t="str">
        <f t="shared" si="990"/>
        <v/>
      </c>
      <c r="P2847" s="47"/>
      <c r="Q2847" s="48" t="str">
        <f>IFERROR(VLOOKUP(E2847,Funcionários!$C$8:$E$207,3,FALSE),"")</f>
        <v/>
      </c>
      <c r="R2847" s="47"/>
      <c r="S2847" s="49" t="str">
        <f t="shared" si="991"/>
        <v/>
      </c>
      <c r="T2847" s="49">
        <v>2.8410000000000001E-2</v>
      </c>
      <c r="U2847" s="48" t="str">
        <f>IF(Funcionários!C2848=0,"",Funcionários!C2848)</f>
        <v/>
      </c>
      <c r="V2847" s="50">
        <f>IF(U2847="",0,IF(COUNTIFS($E$7:$E$3006,U2847,$I$7:$I$3006,'RC'!$E$6)=0,0,COUNTIFS($M$7:$M$3006,"Concluída no prazo",$E$7:$E$3006,U2847,$I$7:$I$3006,'RC'!$E$6)/COUNTIFS($E$7:$E$3006,U2847,$I$7:$I$3006,'RC'!$E$6)))</f>
        <v>0</v>
      </c>
      <c r="W2847" s="49">
        <f>SUMIFS($J$7:$J$3006,$E$7:$E$3006,U2847,$I$7:$I$3006,'RC'!$E$6)+SUMIFS($L$7:$L$3006,$E$7:$E$3006,U2847,$I$7:$I$3006,'RC'!$E$6)</f>
        <v>0</v>
      </c>
      <c r="X2847" s="48">
        <f>COUNTIFS($E$7:$E$3006,U2847,$I$7:$I$3006,'RC'!$E$6)</f>
        <v>0</v>
      </c>
      <c r="Y2847" s="48"/>
      <c r="Z2847" s="51" t="str">
        <f>IF(AQ2847='RC'!$E$6,AC2847*1000+AD2847,"")</f>
        <v/>
      </c>
      <c r="AA2847" s="51" t="str">
        <f>IF(AB2847="","",IF(AQ2847='RC'!$E$6,AC2847*1000-AD2847,""))</f>
        <v/>
      </c>
      <c r="AB2847" s="48" t="str">
        <f>IFERROR(VLOOKUP(E2847,Funcionários!$C$8:$E$207,3,FALSE),"")</f>
        <v/>
      </c>
      <c r="AC2847" s="50" t="str">
        <f>IF(AB2847="","",IF(COUNTIFS($AB$7:$AB$3006,AB2847,$AQ$7:$AQ$3006,'RC'!$E$6)=0,"",COUNTIFS($M$7:$M$3006,"Concluída no prazo",$AB$7:$AB$3006,AB2847,$AQ$7:$AQ$3006,'RC'!$E$6)/COUNTIFS($AB$7:$AB$3006,AB2847,$AQ$7:$AQ$3006,'RC'!$E$6)))</f>
        <v/>
      </c>
      <c r="AD2847" s="48">
        <f>SUMIF($AQ$7:$AQ$3006,'RC'!$E$6,$J$7:$J$3006)+SUMIF($AQ$7:$AQ$3006,'RC'!$E$6,$L$7:$L$3006)</f>
        <v>21</v>
      </c>
      <c r="AF2847" s="48">
        <v>2.15999999999913E-2</v>
      </c>
      <c r="AG2847" s="48">
        <f>IF(OR(AQ2847="",AQ2847&lt;&gt;'RC'!$E$6,AB2847&lt;&gt;'RC'!$D$21),0,1)</f>
        <v>0</v>
      </c>
      <c r="AH2847" s="48">
        <f t="shared" si="988"/>
        <v>2.15999999999913E-2</v>
      </c>
      <c r="AI2847" s="48" t="str">
        <f t="shared" si="970"/>
        <v/>
      </c>
      <c r="AJ2847" s="48" t="str">
        <f t="shared" si="971"/>
        <v/>
      </c>
      <c r="AK2847" s="52" t="str">
        <f t="shared" si="972"/>
        <v/>
      </c>
      <c r="AL2847" s="52" t="str">
        <f t="shared" si="973"/>
        <v/>
      </c>
      <c r="AM2847" s="48" t="str">
        <f t="shared" si="974"/>
        <v/>
      </c>
      <c r="AN2847" s="48" t="str">
        <f t="shared" si="975"/>
        <v/>
      </c>
      <c r="AP2847" s="18" t="str">
        <f t="shared" si="976"/>
        <v/>
      </c>
      <c r="AQ2847" s="18" t="str">
        <f t="shared" si="977"/>
        <v/>
      </c>
      <c r="AR2847" s="18">
        <v>2.1600000000000001E-2</v>
      </c>
      <c r="AS2847" s="18">
        <f>IF(AF!$D$27="Todos",1,IF(M2847=AF!$D$27,1,0))</f>
        <v>1</v>
      </c>
      <c r="AT2847" s="53">
        <f>IF(AND(E2847=AF!$D$6,OR(LT!M2847=AF!$D$27,AF!$D$27="Todos"),OR(AP2847=AF!$E$8,AQ2847=AF!$E$8)),AR2847+AS2847,0)</f>
        <v>0</v>
      </c>
      <c r="AU2847" s="18" t="str">
        <f t="shared" si="978"/>
        <v/>
      </c>
      <c r="AV2847" s="54" t="str">
        <f t="shared" si="979"/>
        <v/>
      </c>
      <c r="AW2847" s="54" t="str">
        <f t="shared" si="980"/>
        <v/>
      </c>
      <c r="AX2847" s="18" t="str">
        <f t="shared" si="981"/>
        <v/>
      </c>
      <c r="AY2847" s="18" t="str">
        <f t="shared" si="982"/>
        <v/>
      </c>
      <c r="BA2847" s="18">
        <f>IF($E2847=AF!$D$6,IF($M2847="Concluída no prazo",2,IF($M2847="Concluída com atraso",1,0)),0)</f>
        <v>0</v>
      </c>
      <c r="BB2847" s="18">
        <f>IF($E2847=AF!$D$6,IF($M2847="Atrasada",2,IF($M2847="Concluída com atraso",1,0)),0)</f>
        <v>0</v>
      </c>
      <c r="BC2847" s="18">
        <v>2.8410000000000001E-2</v>
      </c>
      <c r="BD2847" s="18">
        <f t="shared" si="989"/>
        <v>2.8410000000000001E-2</v>
      </c>
      <c r="BE2847" s="18">
        <f t="shared" si="989"/>
        <v>2.8410000000000001E-2</v>
      </c>
      <c r="BF2847" s="18" t="str">
        <f t="shared" si="983"/>
        <v/>
      </c>
      <c r="BN2847" s="18" t="str">
        <f t="shared" si="984"/>
        <v>s</v>
      </c>
    </row>
    <row r="2848" spans="3:66" ht="50.1" customHeight="1" thickTop="1" thickBot="1" x14ac:dyDescent="0.3">
      <c r="C2848" s="46"/>
      <c r="D2848" s="46"/>
      <c r="E2848" s="46"/>
      <c r="F2848" s="122"/>
      <c r="G2848" s="122"/>
      <c r="H2848" s="78" t="str">
        <f t="shared" si="985"/>
        <v/>
      </c>
      <c r="I2848" s="78" t="str">
        <f t="shared" si="986"/>
        <v/>
      </c>
      <c r="J2848" s="16"/>
      <c r="K2848" s="46" t="str">
        <f t="shared" si="987"/>
        <v/>
      </c>
      <c r="L2848" s="16"/>
      <c r="M2848" s="16"/>
      <c r="N2848" s="46"/>
      <c r="O2848" s="47" t="str">
        <f t="shared" si="990"/>
        <v/>
      </c>
      <c r="P2848" s="47"/>
      <c r="Q2848" s="48" t="str">
        <f>IFERROR(VLOOKUP(E2848,Funcionários!$C$8:$E$207,3,FALSE),"")</f>
        <v/>
      </c>
      <c r="R2848" s="47"/>
      <c r="S2848" s="49" t="str">
        <f t="shared" si="991"/>
        <v/>
      </c>
      <c r="T2848" s="49">
        <v>2.8420000000000001E-2</v>
      </c>
      <c r="U2848" s="48" t="str">
        <f>IF(Funcionários!C2849=0,"",Funcionários!C2849)</f>
        <v/>
      </c>
      <c r="V2848" s="50">
        <f>IF(U2848="",0,IF(COUNTIFS($E$7:$E$3006,U2848,$I$7:$I$3006,'RC'!$E$6)=0,0,COUNTIFS($M$7:$M$3006,"Concluída no prazo",$E$7:$E$3006,U2848,$I$7:$I$3006,'RC'!$E$6)/COUNTIFS($E$7:$E$3006,U2848,$I$7:$I$3006,'RC'!$E$6)))</f>
        <v>0</v>
      </c>
      <c r="W2848" s="49">
        <f>SUMIFS($J$7:$J$3006,$E$7:$E$3006,U2848,$I$7:$I$3006,'RC'!$E$6)+SUMIFS($L$7:$L$3006,$E$7:$E$3006,U2848,$I$7:$I$3006,'RC'!$E$6)</f>
        <v>0</v>
      </c>
      <c r="X2848" s="48">
        <f>COUNTIFS($E$7:$E$3006,U2848,$I$7:$I$3006,'RC'!$E$6)</f>
        <v>0</v>
      </c>
      <c r="Y2848" s="48"/>
      <c r="Z2848" s="51" t="str">
        <f>IF(AQ2848='RC'!$E$6,AC2848*1000+AD2848,"")</f>
        <v/>
      </c>
      <c r="AA2848" s="51" t="str">
        <f>IF(AB2848="","",IF(AQ2848='RC'!$E$6,AC2848*1000-AD2848,""))</f>
        <v/>
      </c>
      <c r="AB2848" s="48" t="str">
        <f>IFERROR(VLOOKUP(E2848,Funcionários!$C$8:$E$207,3,FALSE),"")</f>
        <v/>
      </c>
      <c r="AC2848" s="50" t="str">
        <f>IF(AB2848="","",IF(COUNTIFS($AB$7:$AB$3006,AB2848,$AQ$7:$AQ$3006,'RC'!$E$6)=0,"",COUNTIFS($M$7:$M$3006,"Concluída no prazo",$AB$7:$AB$3006,AB2848,$AQ$7:$AQ$3006,'RC'!$E$6)/COUNTIFS($AB$7:$AB$3006,AB2848,$AQ$7:$AQ$3006,'RC'!$E$6)))</f>
        <v/>
      </c>
      <c r="AD2848" s="48">
        <f>SUMIF($AQ$7:$AQ$3006,'RC'!$E$6,$J$7:$J$3006)+SUMIF($AQ$7:$AQ$3006,'RC'!$E$6,$L$7:$L$3006)</f>
        <v>21</v>
      </c>
      <c r="AF2848" s="48">
        <v>2.15899999999913E-2</v>
      </c>
      <c r="AG2848" s="48">
        <f>IF(OR(AQ2848="",AQ2848&lt;&gt;'RC'!$E$6,AB2848&lt;&gt;'RC'!$D$21),0,1)</f>
        <v>0</v>
      </c>
      <c r="AH2848" s="48">
        <f t="shared" si="988"/>
        <v>2.15899999999913E-2</v>
      </c>
      <c r="AI2848" s="48" t="str">
        <f t="shared" si="970"/>
        <v/>
      </c>
      <c r="AJ2848" s="48" t="str">
        <f t="shared" si="971"/>
        <v/>
      </c>
      <c r="AK2848" s="52" t="str">
        <f t="shared" si="972"/>
        <v/>
      </c>
      <c r="AL2848" s="52" t="str">
        <f t="shared" si="973"/>
        <v/>
      </c>
      <c r="AM2848" s="48" t="str">
        <f t="shared" si="974"/>
        <v/>
      </c>
      <c r="AN2848" s="48" t="str">
        <f t="shared" si="975"/>
        <v/>
      </c>
      <c r="AP2848" s="18" t="str">
        <f t="shared" si="976"/>
        <v/>
      </c>
      <c r="AQ2848" s="18" t="str">
        <f t="shared" si="977"/>
        <v/>
      </c>
      <c r="AR2848" s="18">
        <v>2.1590000000000002E-2</v>
      </c>
      <c r="AS2848" s="18">
        <f>IF(AF!$D$27="Todos",1,IF(M2848=AF!$D$27,1,0))</f>
        <v>1</v>
      </c>
      <c r="AT2848" s="53">
        <f>IF(AND(E2848=AF!$D$6,OR(LT!M2848=AF!$D$27,AF!$D$27="Todos"),OR(AP2848=AF!$E$8,AQ2848=AF!$E$8)),AR2848+AS2848,0)</f>
        <v>0</v>
      </c>
      <c r="AU2848" s="18" t="str">
        <f t="shared" si="978"/>
        <v/>
      </c>
      <c r="AV2848" s="54" t="str">
        <f t="shared" si="979"/>
        <v/>
      </c>
      <c r="AW2848" s="54" t="str">
        <f t="shared" si="980"/>
        <v/>
      </c>
      <c r="AX2848" s="18" t="str">
        <f t="shared" si="981"/>
        <v/>
      </c>
      <c r="AY2848" s="18" t="str">
        <f t="shared" si="982"/>
        <v/>
      </c>
      <c r="BA2848" s="18">
        <f>IF($E2848=AF!$D$6,IF($M2848="Concluída no prazo",2,IF($M2848="Concluída com atraso",1,0)),0)</f>
        <v>0</v>
      </c>
      <c r="BB2848" s="18">
        <f>IF($E2848=AF!$D$6,IF($M2848="Atrasada",2,IF($M2848="Concluída com atraso",1,0)),0)</f>
        <v>0</v>
      </c>
      <c r="BC2848" s="18">
        <v>2.8420000000000001E-2</v>
      </c>
      <c r="BD2848" s="18">
        <f t="shared" si="989"/>
        <v>2.8420000000000001E-2</v>
      </c>
      <c r="BE2848" s="18">
        <f t="shared" si="989"/>
        <v>2.8420000000000001E-2</v>
      </c>
      <c r="BF2848" s="18" t="str">
        <f t="shared" si="983"/>
        <v/>
      </c>
      <c r="BN2848" s="18" t="str">
        <f t="shared" si="984"/>
        <v>s</v>
      </c>
    </row>
    <row r="2849" spans="3:66" ht="50.1" customHeight="1" thickTop="1" thickBot="1" x14ac:dyDescent="0.3">
      <c r="C2849" s="46"/>
      <c r="D2849" s="46"/>
      <c r="E2849" s="46"/>
      <c r="F2849" s="122"/>
      <c r="G2849" s="122"/>
      <c r="H2849" s="78" t="str">
        <f t="shared" si="985"/>
        <v/>
      </c>
      <c r="I2849" s="78" t="str">
        <f t="shared" si="986"/>
        <v/>
      </c>
      <c r="J2849" s="16"/>
      <c r="K2849" s="46" t="str">
        <f t="shared" si="987"/>
        <v/>
      </c>
      <c r="L2849" s="16"/>
      <c r="M2849" s="16"/>
      <c r="N2849" s="46"/>
      <c r="O2849" s="47" t="str">
        <f t="shared" si="990"/>
        <v/>
      </c>
      <c r="P2849" s="47"/>
      <c r="Q2849" s="48" t="str">
        <f>IFERROR(VLOOKUP(E2849,Funcionários!$C$8:$E$207,3,FALSE),"")</f>
        <v/>
      </c>
      <c r="R2849" s="47"/>
      <c r="S2849" s="49" t="str">
        <f t="shared" si="991"/>
        <v/>
      </c>
      <c r="T2849" s="49">
        <v>2.843E-2</v>
      </c>
      <c r="U2849" s="48" t="str">
        <f>IF(Funcionários!C2850=0,"",Funcionários!C2850)</f>
        <v/>
      </c>
      <c r="V2849" s="50">
        <f>IF(U2849="",0,IF(COUNTIFS($E$7:$E$3006,U2849,$I$7:$I$3006,'RC'!$E$6)=0,0,COUNTIFS($M$7:$M$3006,"Concluída no prazo",$E$7:$E$3006,U2849,$I$7:$I$3006,'RC'!$E$6)/COUNTIFS($E$7:$E$3006,U2849,$I$7:$I$3006,'RC'!$E$6)))</f>
        <v>0</v>
      </c>
      <c r="W2849" s="49">
        <f>SUMIFS($J$7:$J$3006,$E$7:$E$3006,U2849,$I$7:$I$3006,'RC'!$E$6)+SUMIFS($L$7:$L$3006,$E$7:$E$3006,U2849,$I$7:$I$3006,'RC'!$E$6)</f>
        <v>0</v>
      </c>
      <c r="X2849" s="48">
        <f>COUNTIFS($E$7:$E$3006,U2849,$I$7:$I$3006,'RC'!$E$6)</f>
        <v>0</v>
      </c>
      <c r="Y2849" s="48"/>
      <c r="Z2849" s="51" t="str">
        <f>IF(AQ2849='RC'!$E$6,AC2849*1000+AD2849,"")</f>
        <v/>
      </c>
      <c r="AA2849" s="51" t="str">
        <f>IF(AB2849="","",IF(AQ2849='RC'!$E$6,AC2849*1000-AD2849,""))</f>
        <v/>
      </c>
      <c r="AB2849" s="48" t="str">
        <f>IFERROR(VLOOKUP(E2849,Funcionários!$C$8:$E$207,3,FALSE),"")</f>
        <v/>
      </c>
      <c r="AC2849" s="50" t="str">
        <f>IF(AB2849="","",IF(COUNTIFS($AB$7:$AB$3006,AB2849,$AQ$7:$AQ$3006,'RC'!$E$6)=0,"",COUNTIFS($M$7:$M$3006,"Concluída no prazo",$AB$7:$AB$3006,AB2849,$AQ$7:$AQ$3006,'RC'!$E$6)/COUNTIFS($AB$7:$AB$3006,AB2849,$AQ$7:$AQ$3006,'RC'!$E$6)))</f>
        <v/>
      </c>
      <c r="AD2849" s="48">
        <f>SUMIF($AQ$7:$AQ$3006,'RC'!$E$6,$J$7:$J$3006)+SUMIF($AQ$7:$AQ$3006,'RC'!$E$6,$L$7:$L$3006)</f>
        <v>21</v>
      </c>
      <c r="AF2849" s="48">
        <v>2.1579999999991301E-2</v>
      </c>
      <c r="AG2849" s="48">
        <f>IF(OR(AQ2849="",AQ2849&lt;&gt;'RC'!$E$6,AB2849&lt;&gt;'RC'!$D$21),0,1)</f>
        <v>0</v>
      </c>
      <c r="AH2849" s="48">
        <f t="shared" si="988"/>
        <v>2.1579999999991301E-2</v>
      </c>
      <c r="AI2849" s="48" t="str">
        <f t="shared" si="970"/>
        <v/>
      </c>
      <c r="AJ2849" s="48" t="str">
        <f t="shared" si="971"/>
        <v/>
      </c>
      <c r="AK2849" s="52" t="str">
        <f t="shared" si="972"/>
        <v/>
      </c>
      <c r="AL2849" s="52" t="str">
        <f t="shared" si="973"/>
        <v/>
      </c>
      <c r="AM2849" s="48" t="str">
        <f t="shared" si="974"/>
        <v/>
      </c>
      <c r="AN2849" s="48" t="str">
        <f t="shared" si="975"/>
        <v/>
      </c>
      <c r="AP2849" s="18" t="str">
        <f t="shared" si="976"/>
        <v/>
      </c>
      <c r="AQ2849" s="18" t="str">
        <f t="shared" si="977"/>
        <v/>
      </c>
      <c r="AR2849" s="18">
        <v>2.1579999999999998E-2</v>
      </c>
      <c r="AS2849" s="18">
        <f>IF(AF!$D$27="Todos",1,IF(M2849=AF!$D$27,1,0))</f>
        <v>1</v>
      </c>
      <c r="AT2849" s="53">
        <f>IF(AND(E2849=AF!$D$6,OR(LT!M2849=AF!$D$27,AF!$D$27="Todos"),OR(AP2849=AF!$E$8,AQ2849=AF!$E$8)),AR2849+AS2849,0)</f>
        <v>0</v>
      </c>
      <c r="AU2849" s="18" t="str">
        <f t="shared" si="978"/>
        <v/>
      </c>
      <c r="AV2849" s="54" t="str">
        <f t="shared" si="979"/>
        <v/>
      </c>
      <c r="AW2849" s="54" t="str">
        <f t="shared" si="980"/>
        <v/>
      </c>
      <c r="AX2849" s="18" t="str">
        <f t="shared" si="981"/>
        <v/>
      </c>
      <c r="AY2849" s="18" t="str">
        <f t="shared" si="982"/>
        <v/>
      </c>
      <c r="BA2849" s="18">
        <f>IF($E2849=AF!$D$6,IF($M2849="Concluída no prazo",2,IF($M2849="Concluída com atraso",1,0)),0)</f>
        <v>0</v>
      </c>
      <c r="BB2849" s="18">
        <f>IF($E2849=AF!$D$6,IF($M2849="Atrasada",2,IF($M2849="Concluída com atraso",1,0)),0)</f>
        <v>0</v>
      </c>
      <c r="BC2849" s="18">
        <v>2.843E-2</v>
      </c>
      <c r="BD2849" s="18">
        <f t="shared" si="989"/>
        <v>2.843E-2</v>
      </c>
      <c r="BE2849" s="18">
        <f t="shared" si="989"/>
        <v>2.843E-2</v>
      </c>
      <c r="BF2849" s="18" t="str">
        <f t="shared" si="983"/>
        <v/>
      </c>
      <c r="BN2849" s="18" t="str">
        <f t="shared" si="984"/>
        <v>s</v>
      </c>
    </row>
    <row r="2850" spans="3:66" ht="50.1" customHeight="1" thickTop="1" thickBot="1" x14ac:dyDescent="0.3">
      <c r="C2850" s="46"/>
      <c r="D2850" s="46"/>
      <c r="E2850" s="46"/>
      <c r="F2850" s="122"/>
      <c r="G2850" s="122"/>
      <c r="H2850" s="78" t="str">
        <f t="shared" si="985"/>
        <v/>
      </c>
      <c r="I2850" s="78" t="str">
        <f t="shared" si="986"/>
        <v/>
      </c>
      <c r="J2850" s="16"/>
      <c r="K2850" s="46" t="str">
        <f t="shared" si="987"/>
        <v/>
      </c>
      <c r="L2850" s="16"/>
      <c r="M2850" s="16"/>
      <c r="N2850" s="46"/>
      <c r="O2850" s="47" t="str">
        <f t="shared" si="990"/>
        <v/>
      </c>
      <c r="P2850" s="47"/>
      <c r="Q2850" s="48" t="str">
        <f>IFERROR(VLOOKUP(E2850,Funcionários!$C$8:$E$207,3,FALSE),"")</f>
        <v/>
      </c>
      <c r="R2850" s="47"/>
      <c r="S2850" s="49" t="str">
        <f t="shared" si="991"/>
        <v/>
      </c>
      <c r="T2850" s="49">
        <v>2.844E-2</v>
      </c>
      <c r="U2850" s="48" t="str">
        <f>IF(Funcionários!C2851=0,"",Funcionários!C2851)</f>
        <v/>
      </c>
      <c r="V2850" s="50">
        <f>IF(U2850="",0,IF(COUNTIFS($E$7:$E$3006,U2850,$I$7:$I$3006,'RC'!$E$6)=0,0,COUNTIFS($M$7:$M$3006,"Concluída no prazo",$E$7:$E$3006,U2850,$I$7:$I$3006,'RC'!$E$6)/COUNTIFS($E$7:$E$3006,U2850,$I$7:$I$3006,'RC'!$E$6)))</f>
        <v>0</v>
      </c>
      <c r="W2850" s="49">
        <f>SUMIFS($J$7:$J$3006,$E$7:$E$3006,U2850,$I$7:$I$3006,'RC'!$E$6)+SUMIFS($L$7:$L$3006,$E$7:$E$3006,U2850,$I$7:$I$3006,'RC'!$E$6)</f>
        <v>0</v>
      </c>
      <c r="X2850" s="48">
        <f>COUNTIFS($E$7:$E$3006,U2850,$I$7:$I$3006,'RC'!$E$6)</f>
        <v>0</v>
      </c>
      <c r="Y2850" s="48"/>
      <c r="Z2850" s="51" t="str">
        <f>IF(AQ2850='RC'!$E$6,AC2850*1000+AD2850,"")</f>
        <v/>
      </c>
      <c r="AA2850" s="51" t="str">
        <f>IF(AB2850="","",IF(AQ2850='RC'!$E$6,AC2850*1000-AD2850,""))</f>
        <v/>
      </c>
      <c r="AB2850" s="48" t="str">
        <f>IFERROR(VLOOKUP(E2850,Funcionários!$C$8:$E$207,3,FALSE),"")</f>
        <v/>
      </c>
      <c r="AC2850" s="50" t="str">
        <f>IF(AB2850="","",IF(COUNTIFS($AB$7:$AB$3006,AB2850,$AQ$7:$AQ$3006,'RC'!$E$6)=0,"",COUNTIFS($M$7:$M$3006,"Concluída no prazo",$AB$7:$AB$3006,AB2850,$AQ$7:$AQ$3006,'RC'!$E$6)/COUNTIFS($AB$7:$AB$3006,AB2850,$AQ$7:$AQ$3006,'RC'!$E$6)))</f>
        <v/>
      </c>
      <c r="AD2850" s="48">
        <f>SUMIF($AQ$7:$AQ$3006,'RC'!$E$6,$J$7:$J$3006)+SUMIF($AQ$7:$AQ$3006,'RC'!$E$6,$L$7:$L$3006)</f>
        <v>21</v>
      </c>
      <c r="AF2850" s="48">
        <v>2.1569999999991301E-2</v>
      </c>
      <c r="AG2850" s="48">
        <f>IF(OR(AQ2850="",AQ2850&lt;&gt;'RC'!$E$6,AB2850&lt;&gt;'RC'!$D$21),0,1)</f>
        <v>0</v>
      </c>
      <c r="AH2850" s="48">
        <f t="shared" si="988"/>
        <v>2.1569999999991301E-2</v>
      </c>
      <c r="AI2850" s="48" t="str">
        <f t="shared" si="970"/>
        <v/>
      </c>
      <c r="AJ2850" s="48" t="str">
        <f t="shared" si="971"/>
        <v/>
      </c>
      <c r="AK2850" s="52" t="str">
        <f t="shared" si="972"/>
        <v/>
      </c>
      <c r="AL2850" s="52" t="str">
        <f t="shared" si="973"/>
        <v/>
      </c>
      <c r="AM2850" s="48" t="str">
        <f t="shared" si="974"/>
        <v/>
      </c>
      <c r="AN2850" s="48" t="str">
        <f t="shared" si="975"/>
        <v/>
      </c>
      <c r="AP2850" s="18" t="str">
        <f t="shared" si="976"/>
        <v/>
      </c>
      <c r="AQ2850" s="18" t="str">
        <f t="shared" si="977"/>
        <v/>
      </c>
      <c r="AR2850" s="18">
        <v>2.1569999999999999E-2</v>
      </c>
      <c r="AS2850" s="18">
        <f>IF(AF!$D$27="Todos",1,IF(M2850=AF!$D$27,1,0))</f>
        <v>1</v>
      </c>
      <c r="AT2850" s="53">
        <f>IF(AND(E2850=AF!$D$6,OR(LT!M2850=AF!$D$27,AF!$D$27="Todos"),OR(AP2850=AF!$E$8,AQ2850=AF!$E$8)),AR2850+AS2850,0)</f>
        <v>0</v>
      </c>
      <c r="AU2850" s="18" t="str">
        <f t="shared" si="978"/>
        <v/>
      </c>
      <c r="AV2850" s="54" t="str">
        <f t="shared" si="979"/>
        <v/>
      </c>
      <c r="AW2850" s="54" t="str">
        <f t="shared" si="980"/>
        <v/>
      </c>
      <c r="AX2850" s="18" t="str">
        <f t="shared" si="981"/>
        <v/>
      </c>
      <c r="AY2850" s="18" t="str">
        <f t="shared" si="982"/>
        <v/>
      </c>
      <c r="BA2850" s="18">
        <f>IF($E2850=AF!$D$6,IF($M2850="Concluída no prazo",2,IF($M2850="Concluída com atraso",1,0)),0)</f>
        <v>0</v>
      </c>
      <c r="BB2850" s="18">
        <f>IF($E2850=AF!$D$6,IF($M2850="Atrasada",2,IF($M2850="Concluída com atraso",1,0)),0)</f>
        <v>0</v>
      </c>
      <c r="BC2850" s="18">
        <v>2.844E-2</v>
      </c>
      <c r="BD2850" s="18">
        <f t="shared" si="989"/>
        <v>2.844E-2</v>
      </c>
      <c r="BE2850" s="18">
        <f t="shared" si="989"/>
        <v>2.844E-2</v>
      </c>
      <c r="BF2850" s="18" t="str">
        <f t="shared" si="983"/>
        <v/>
      </c>
      <c r="BN2850" s="18" t="str">
        <f t="shared" si="984"/>
        <v>s</v>
      </c>
    </row>
    <row r="2851" spans="3:66" ht="50.1" customHeight="1" thickTop="1" thickBot="1" x14ac:dyDescent="0.3">
      <c r="C2851" s="46"/>
      <c r="D2851" s="46"/>
      <c r="E2851" s="46"/>
      <c r="F2851" s="122"/>
      <c r="G2851" s="122"/>
      <c r="H2851" s="78" t="str">
        <f t="shared" si="985"/>
        <v/>
      </c>
      <c r="I2851" s="78" t="str">
        <f t="shared" si="986"/>
        <v/>
      </c>
      <c r="J2851" s="16"/>
      <c r="K2851" s="46" t="str">
        <f t="shared" si="987"/>
        <v/>
      </c>
      <c r="L2851" s="16"/>
      <c r="M2851" s="16"/>
      <c r="N2851" s="46"/>
      <c r="O2851" s="47" t="str">
        <f t="shared" si="990"/>
        <v/>
      </c>
      <c r="P2851" s="47"/>
      <c r="Q2851" s="48" t="str">
        <f>IFERROR(VLOOKUP(E2851,Funcionários!$C$8:$E$207,3,FALSE),"")</f>
        <v/>
      </c>
      <c r="R2851" s="47"/>
      <c r="S2851" s="49" t="str">
        <f t="shared" si="991"/>
        <v/>
      </c>
      <c r="T2851" s="49">
        <v>2.845E-2</v>
      </c>
      <c r="U2851" s="48" t="str">
        <f>IF(Funcionários!C2852=0,"",Funcionários!C2852)</f>
        <v/>
      </c>
      <c r="V2851" s="50">
        <f>IF(U2851="",0,IF(COUNTIFS($E$7:$E$3006,U2851,$I$7:$I$3006,'RC'!$E$6)=0,0,COUNTIFS($M$7:$M$3006,"Concluída no prazo",$E$7:$E$3006,U2851,$I$7:$I$3006,'RC'!$E$6)/COUNTIFS($E$7:$E$3006,U2851,$I$7:$I$3006,'RC'!$E$6)))</f>
        <v>0</v>
      </c>
      <c r="W2851" s="49">
        <f>SUMIFS($J$7:$J$3006,$E$7:$E$3006,U2851,$I$7:$I$3006,'RC'!$E$6)+SUMIFS($L$7:$L$3006,$E$7:$E$3006,U2851,$I$7:$I$3006,'RC'!$E$6)</f>
        <v>0</v>
      </c>
      <c r="X2851" s="48">
        <f>COUNTIFS($E$7:$E$3006,U2851,$I$7:$I$3006,'RC'!$E$6)</f>
        <v>0</v>
      </c>
      <c r="Y2851" s="48"/>
      <c r="Z2851" s="51" t="str">
        <f>IF(AQ2851='RC'!$E$6,AC2851*1000+AD2851,"")</f>
        <v/>
      </c>
      <c r="AA2851" s="51" t="str">
        <f>IF(AB2851="","",IF(AQ2851='RC'!$E$6,AC2851*1000-AD2851,""))</f>
        <v/>
      </c>
      <c r="AB2851" s="48" t="str">
        <f>IFERROR(VLOOKUP(E2851,Funcionários!$C$8:$E$207,3,FALSE),"")</f>
        <v/>
      </c>
      <c r="AC2851" s="50" t="str">
        <f>IF(AB2851="","",IF(COUNTIFS($AB$7:$AB$3006,AB2851,$AQ$7:$AQ$3006,'RC'!$E$6)=0,"",COUNTIFS($M$7:$M$3006,"Concluída no prazo",$AB$7:$AB$3006,AB2851,$AQ$7:$AQ$3006,'RC'!$E$6)/COUNTIFS($AB$7:$AB$3006,AB2851,$AQ$7:$AQ$3006,'RC'!$E$6)))</f>
        <v/>
      </c>
      <c r="AD2851" s="48">
        <f>SUMIF($AQ$7:$AQ$3006,'RC'!$E$6,$J$7:$J$3006)+SUMIF($AQ$7:$AQ$3006,'RC'!$E$6,$L$7:$L$3006)</f>
        <v>21</v>
      </c>
      <c r="AF2851" s="48">
        <v>2.1559999999991301E-2</v>
      </c>
      <c r="AG2851" s="48">
        <f>IF(OR(AQ2851="",AQ2851&lt;&gt;'RC'!$E$6,AB2851&lt;&gt;'RC'!$D$21),0,1)</f>
        <v>0</v>
      </c>
      <c r="AH2851" s="48">
        <f t="shared" si="988"/>
        <v>2.1559999999991301E-2</v>
      </c>
      <c r="AI2851" s="48" t="str">
        <f t="shared" si="970"/>
        <v/>
      </c>
      <c r="AJ2851" s="48" t="str">
        <f t="shared" si="971"/>
        <v/>
      </c>
      <c r="AK2851" s="52" t="str">
        <f t="shared" si="972"/>
        <v/>
      </c>
      <c r="AL2851" s="52" t="str">
        <f t="shared" si="973"/>
        <v/>
      </c>
      <c r="AM2851" s="48" t="str">
        <f t="shared" si="974"/>
        <v/>
      </c>
      <c r="AN2851" s="48" t="str">
        <f t="shared" si="975"/>
        <v/>
      </c>
      <c r="AP2851" s="18" t="str">
        <f t="shared" si="976"/>
        <v/>
      </c>
      <c r="AQ2851" s="18" t="str">
        <f t="shared" si="977"/>
        <v/>
      </c>
      <c r="AR2851" s="18">
        <v>2.1559999999999999E-2</v>
      </c>
      <c r="AS2851" s="18">
        <f>IF(AF!$D$27="Todos",1,IF(M2851=AF!$D$27,1,0))</f>
        <v>1</v>
      </c>
      <c r="AT2851" s="53">
        <f>IF(AND(E2851=AF!$D$6,OR(LT!M2851=AF!$D$27,AF!$D$27="Todos"),OR(AP2851=AF!$E$8,AQ2851=AF!$E$8)),AR2851+AS2851,0)</f>
        <v>0</v>
      </c>
      <c r="AU2851" s="18" t="str">
        <f t="shared" si="978"/>
        <v/>
      </c>
      <c r="AV2851" s="54" t="str">
        <f t="shared" si="979"/>
        <v/>
      </c>
      <c r="AW2851" s="54" t="str">
        <f t="shared" si="980"/>
        <v/>
      </c>
      <c r="AX2851" s="18" t="str">
        <f t="shared" si="981"/>
        <v/>
      </c>
      <c r="AY2851" s="18" t="str">
        <f t="shared" si="982"/>
        <v/>
      </c>
      <c r="BA2851" s="18">
        <f>IF($E2851=AF!$D$6,IF($M2851="Concluída no prazo",2,IF($M2851="Concluída com atraso",1,0)),0)</f>
        <v>0</v>
      </c>
      <c r="BB2851" s="18">
        <f>IF($E2851=AF!$D$6,IF($M2851="Atrasada",2,IF($M2851="Concluída com atraso",1,0)),0)</f>
        <v>0</v>
      </c>
      <c r="BC2851" s="18">
        <v>2.845E-2</v>
      </c>
      <c r="BD2851" s="18">
        <f t="shared" si="989"/>
        <v>2.845E-2</v>
      </c>
      <c r="BE2851" s="18">
        <f t="shared" si="989"/>
        <v>2.845E-2</v>
      </c>
      <c r="BF2851" s="18" t="str">
        <f t="shared" si="983"/>
        <v/>
      </c>
      <c r="BN2851" s="18" t="str">
        <f t="shared" si="984"/>
        <v>s</v>
      </c>
    </row>
    <row r="2852" spans="3:66" ht="50.1" customHeight="1" thickTop="1" thickBot="1" x14ac:dyDescent="0.3">
      <c r="C2852" s="46"/>
      <c r="D2852" s="46"/>
      <c r="E2852" s="46"/>
      <c r="F2852" s="122"/>
      <c r="G2852" s="122"/>
      <c r="H2852" s="78" t="str">
        <f t="shared" si="985"/>
        <v/>
      </c>
      <c r="I2852" s="78" t="str">
        <f t="shared" si="986"/>
        <v/>
      </c>
      <c r="J2852" s="16"/>
      <c r="K2852" s="46" t="str">
        <f t="shared" si="987"/>
        <v/>
      </c>
      <c r="L2852" s="16"/>
      <c r="M2852" s="16"/>
      <c r="N2852" s="46"/>
      <c r="O2852" s="47" t="str">
        <f t="shared" si="990"/>
        <v/>
      </c>
      <c r="P2852" s="47"/>
      <c r="Q2852" s="48" t="str">
        <f>IFERROR(VLOOKUP(E2852,Funcionários!$C$8:$E$207,3,FALSE),"")</f>
        <v/>
      </c>
      <c r="R2852" s="47"/>
      <c r="S2852" s="49" t="str">
        <f t="shared" si="991"/>
        <v/>
      </c>
      <c r="T2852" s="49">
        <v>2.8459999999999999E-2</v>
      </c>
      <c r="U2852" s="48" t="str">
        <f>IF(Funcionários!C2853=0,"",Funcionários!C2853)</f>
        <v/>
      </c>
      <c r="V2852" s="50">
        <f>IF(U2852="",0,IF(COUNTIFS($E$7:$E$3006,U2852,$I$7:$I$3006,'RC'!$E$6)=0,0,COUNTIFS($M$7:$M$3006,"Concluída no prazo",$E$7:$E$3006,U2852,$I$7:$I$3006,'RC'!$E$6)/COUNTIFS($E$7:$E$3006,U2852,$I$7:$I$3006,'RC'!$E$6)))</f>
        <v>0</v>
      </c>
      <c r="W2852" s="49">
        <f>SUMIFS($J$7:$J$3006,$E$7:$E$3006,U2852,$I$7:$I$3006,'RC'!$E$6)+SUMIFS($L$7:$L$3006,$E$7:$E$3006,U2852,$I$7:$I$3006,'RC'!$E$6)</f>
        <v>0</v>
      </c>
      <c r="X2852" s="48">
        <f>COUNTIFS($E$7:$E$3006,U2852,$I$7:$I$3006,'RC'!$E$6)</f>
        <v>0</v>
      </c>
      <c r="Y2852" s="48"/>
      <c r="Z2852" s="51" t="str">
        <f>IF(AQ2852='RC'!$E$6,AC2852*1000+AD2852,"")</f>
        <v/>
      </c>
      <c r="AA2852" s="51" t="str">
        <f>IF(AB2852="","",IF(AQ2852='RC'!$E$6,AC2852*1000-AD2852,""))</f>
        <v/>
      </c>
      <c r="AB2852" s="48" t="str">
        <f>IFERROR(VLOOKUP(E2852,Funcionários!$C$8:$E$207,3,FALSE),"")</f>
        <v/>
      </c>
      <c r="AC2852" s="50" t="str">
        <f>IF(AB2852="","",IF(COUNTIFS($AB$7:$AB$3006,AB2852,$AQ$7:$AQ$3006,'RC'!$E$6)=0,"",COUNTIFS($M$7:$M$3006,"Concluída no prazo",$AB$7:$AB$3006,AB2852,$AQ$7:$AQ$3006,'RC'!$E$6)/COUNTIFS($AB$7:$AB$3006,AB2852,$AQ$7:$AQ$3006,'RC'!$E$6)))</f>
        <v/>
      </c>
      <c r="AD2852" s="48">
        <f>SUMIF($AQ$7:$AQ$3006,'RC'!$E$6,$J$7:$J$3006)+SUMIF($AQ$7:$AQ$3006,'RC'!$E$6,$L$7:$L$3006)</f>
        <v>21</v>
      </c>
      <c r="AF2852" s="48">
        <v>2.1549999999991298E-2</v>
      </c>
      <c r="AG2852" s="48">
        <f>IF(OR(AQ2852="",AQ2852&lt;&gt;'RC'!$E$6,AB2852&lt;&gt;'RC'!$D$21),0,1)</f>
        <v>0</v>
      </c>
      <c r="AH2852" s="48">
        <f t="shared" si="988"/>
        <v>2.1549999999991298E-2</v>
      </c>
      <c r="AI2852" s="48" t="str">
        <f t="shared" si="970"/>
        <v/>
      </c>
      <c r="AJ2852" s="48" t="str">
        <f t="shared" si="971"/>
        <v/>
      </c>
      <c r="AK2852" s="52" t="str">
        <f t="shared" si="972"/>
        <v/>
      </c>
      <c r="AL2852" s="52" t="str">
        <f t="shared" si="973"/>
        <v/>
      </c>
      <c r="AM2852" s="48" t="str">
        <f t="shared" si="974"/>
        <v/>
      </c>
      <c r="AN2852" s="48" t="str">
        <f t="shared" si="975"/>
        <v/>
      </c>
      <c r="AP2852" s="18" t="str">
        <f t="shared" si="976"/>
        <v/>
      </c>
      <c r="AQ2852" s="18" t="str">
        <f t="shared" si="977"/>
        <v/>
      </c>
      <c r="AR2852" s="18">
        <v>2.155E-2</v>
      </c>
      <c r="AS2852" s="18">
        <f>IF(AF!$D$27="Todos",1,IF(M2852=AF!$D$27,1,0))</f>
        <v>1</v>
      </c>
      <c r="AT2852" s="53">
        <f>IF(AND(E2852=AF!$D$6,OR(LT!M2852=AF!$D$27,AF!$D$27="Todos"),OR(AP2852=AF!$E$8,AQ2852=AF!$E$8)),AR2852+AS2852,0)</f>
        <v>0</v>
      </c>
      <c r="AU2852" s="18" t="str">
        <f t="shared" si="978"/>
        <v/>
      </c>
      <c r="AV2852" s="54" t="str">
        <f t="shared" si="979"/>
        <v/>
      </c>
      <c r="AW2852" s="54" t="str">
        <f t="shared" si="980"/>
        <v/>
      </c>
      <c r="AX2852" s="18" t="str">
        <f t="shared" si="981"/>
        <v/>
      </c>
      <c r="AY2852" s="18" t="str">
        <f t="shared" si="982"/>
        <v/>
      </c>
      <c r="BA2852" s="18">
        <f>IF($E2852=AF!$D$6,IF($M2852="Concluída no prazo",2,IF($M2852="Concluída com atraso",1,0)),0)</f>
        <v>0</v>
      </c>
      <c r="BB2852" s="18">
        <f>IF($E2852=AF!$D$6,IF($M2852="Atrasada",2,IF($M2852="Concluída com atraso",1,0)),0)</f>
        <v>0</v>
      </c>
      <c r="BC2852" s="18">
        <v>2.8459999999999999E-2</v>
      </c>
      <c r="BD2852" s="18">
        <f t="shared" si="989"/>
        <v>2.8459999999999999E-2</v>
      </c>
      <c r="BE2852" s="18">
        <f t="shared" si="989"/>
        <v>2.8459999999999999E-2</v>
      </c>
      <c r="BF2852" s="18" t="str">
        <f t="shared" si="983"/>
        <v/>
      </c>
      <c r="BN2852" s="18" t="str">
        <f t="shared" si="984"/>
        <v>s</v>
      </c>
    </row>
    <row r="2853" spans="3:66" ht="50.1" customHeight="1" thickTop="1" thickBot="1" x14ac:dyDescent="0.3">
      <c r="C2853" s="46"/>
      <c r="D2853" s="46"/>
      <c r="E2853" s="46"/>
      <c r="F2853" s="122"/>
      <c r="G2853" s="122"/>
      <c r="H2853" s="78" t="str">
        <f t="shared" si="985"/>
        <v/>
      </c>
      <c r="I2853" s="78" t="str">
        <f t="shared" si="986"/>
        <v/>
      </c>
      <c r="J2853" s="16"/>
      <c r="K2853" s="46" t="str">
        <f t="shared" si="987"/>
        <v/>
      </c>
      <c r="L2853" s="16"/>
      <c r="M2853" s="16"/>
      <c r="N2853" s="46"/>
      <c r="O2853" s="47" t="str">
        <f t="shared" si="990"/>
        <v/>
      </c>
      <c r="P2853" s="47"/>
      <c r="Q2853" s="48" t="str">
        <f>IFERROR(VLOOKUP(E2853,Funcionários!$C$8:$E$207,3,FALSE),"")</f>
        <v/>
      </c>
      <c r="R2853" s="47"/>
      <c r="S2853" s="49" t="str">
        <f t="shared" si="991"/>
        <v/>
      </c>
      <c r="T2853" s="49">
        <v>2.8469999999999999E-2</v>
      </c>
      <c r="U2853" s="48" t="str">
        <f>IF(Funcionários!C2854=0,"",Funcionários!C2854)</f>
        <v/>
      </c>
      <c r="V2853" s="50">
        <f>IF(U2853="",0,IF(COUNTIFS($E$7:$E$3006,U2853,$I$7:$I$3006,'RC'!$E$6)=0,0,COUNTIFS($M$7:$M$3006,"Concluída no prazo",$E$7:$E$3006,U2853,$I$7:$I$3006,'RC'!$E$6)/COUNTIFS($E$7:$E$3006,U2853,$I$7:$I$3006,'RC'!$E$6)))</f>
        <v>0</v>
      </c>
      <c r="W2853" s="49">
        <f>SUMIFS($J$7:$J$3006,$E$7:$E$3006,U2853,$I$7:$I$3006,'RC'!$E$6)+SUMIFS($L$7:$L$3006,$E$7:$E$3006,U2853,$I$7:$I$3006,'RC'!$E$6)</f>
        <v>0</v>
      </c>
      <c r="X2853" s="48">
        <f>COUNTIFS($E$7:$E$3006,U2853,$I$7:$I$3006,'RC'!$E$6)</f>
        <v>0</v>
      </c>
      <c r="Y2853" s="48"/>
      <c r="Z2853" s="51" t="str">
        <f>IF(AQ2853='RC'!$E$6,AC2853*1000+AD2853,"")</f>
        <v/>
      </c>
      <c r="AA2853" s="51" t="str">
        <f>IF(AB2853="","",IF(AQ2853='RC'!$E$6,AC2853*1000-AD2853,""))</f>
        <v/>
      </c>
      <c r="AB2853" s="48" t="str">
        <f>IFERROR(VLOOKUP(E2853,Funcionários!$C$8:$E$207,3,FALSE),"")</f>
        <v/>
      </c>
      <c r="AC2853" s="50" t="str">
        <f>IF(AB2853="","",IF(COUNTIFS($AB$7:$AB$3006,AB2853,$AQ$7:$AQ$3006,'RC'!$E$6)=0,"",COUNTIFS($M$7:$M$3006,"Concluída no prazo",$AB$7:$AB$3006,AB2853,$AQ$7:$AQ$3006,'RC'!$E$6)/COUNTIFS($AB$7:$AB$3006,AB2853,$AQ$7:$AQ$3006,'RC'!$E$6)))</f>
        <v/>
      </c>
      <c r="AD2853" s="48">
        <f>SUMIF($AQ$7:$AQ$3006,'RC'!$E$6,$J$7:$J$3006)+SUMIF($AQ$7:$AQ$3006,'RC'!$E$6,$L$7:$L$3006)</f>
        <v>21</v>
      </c>
      <c r="AF2853" s="48">
        <v>2.1539999999991299E-2</v>
      </c>
      <c r="AG2853" s="48">
        <f>IF(OR(AQ2853="",AQ2853&lt;&gt;'RC'!$E$6,AB2853&lt;&gt;'RC'!$D$21),0,1)</f>
        <v>0</v>
      </c>
      <c r="AH2853" s="48">
        <f t="shared" si="988"/>
        <v>2.1539999999991299E-2</v>
      </c>
      <c r="AI2853" s="48" t="str">
        <f t="shared" si="970"/>
        <v/>
      </c>
      <c r="AJ2853" s="48" t="str">
        <f t="shared" si="971"/>
        <v/>
      </c>
      <c r="AK2853" s="52" t="str">
        <f t="shared" si="972"/>
        <v/>
      </c>
      <c r="AL2853" s="52" t="str">
        <f t="shared" si="973"/>
        <v/>
      </c>
      <c r="AM2853" s="48" t="str">
        <f t="shared" si="974"/>
        <v/>
      </c>
      <c r="AN2853" s="48" t="str">
        <f t="shared" si="975"/>
        <v/>
      </c>
      <c r="AP2853" s="18" t="str">
        <f t="shared" si="976"/>
        <v/>
      </c>
      <c r="AQ2853" s="18" t="str">
        <f t="shared" si="977"/>
        <v/>
      </c>
      <c r="AR2853" s="18">
        <v>2.154E-2</v>
      </c>
      <c r="AS2853" s="18">
        <f>IF(AF!$D$27="Todos",1,IF(M2853=AF!$D$27,1,0))</f>
        <v>1</v>
      </c>
      <c r="AT2853" s="53">
        <f>IF(AND(E2853=AF!$D$6,OR(LT!M2853=AF!$D$27,AF!$D$27="Todos"),OR(AP2853=AF!$E$8,AQ2853=AF!$E$8)),AR2853+AS2853,0)</f>
        <v>0</v>
      </c>
      <c r="AU2853" s="18" t="str">
        <f t="shared" si="978"/>
        <v/>
      </c>
      <c r="AV2853" s="54" t="str">
        <f t="shared" si="979"/>
        <v/>
      </c>
      <c r="AW2853" s="54" t="str">
        <f t="shared" si="980"/>
        <v/>
      </c>
      <c r="AX2853" s="18" t="str">
        <f t="shared" si="981"/>
        <v/>
      </c>
      <c r="AY2853" s="18" t="str">
        <f t="shared" si="982"/>
        <v/>
      </c>
      <c r="BA2853" s="18">
        <f>IF($E2853=AF!$D$6,IF($M2853="Concluída no prazo",2,IF($M2853="Concluída com atraso",1,0)),0)</f>
        <v>0</v>
      </c>
      <c r="BB2853" s="18">
        <f>IF($E2853=AF!$D$6,IF($M2853="Atrasada",2,IF($M2853="Concluída com atraso",1,0)),0)</f>
        <v>0</v>
      </c>
      <c r="BC2853" s="18">
        <v>2.8469999999999999E-2</v>
      </c>
      <c r="BD2853" s="18">
        <f t="shared" si="989"/>
        <v>2.8469999999999999E-2</v>
      </c>
      <c r="BE2853" s="18">
        <f t="shared" si="989"/>
        <v>2.8469999999999999E-2</v>
      </c>
      <c r="BF2853" s="18" t="str">
        <f t="shared" si="983"/>
        <v/>
      </c>
      <c r="BN2853" s="18" t="str">
        <f t="shared" si="984"/>
        <v>s</v>
      </c>
    </row>
    <row r="2854" spans="3:66" ht="50.1" customHeight="1" thickTop="1" thickBot="1" x14ac:dyDescent="0.3">
      <c r="C2854" s="46"/>
      <c r="D2854" s="46"/>
      <c r="E2854" s="46"/>
      <c r="F2854" s="122"/>
      <c r="G2854" s="122"/>
      <c r="H2854" s="78" t="str">
        <f t="shared" si="985"/>
        <v/>
      </c>
      <c r="I2854" s="78" t="str">
        <f t="shared" si="986"/>
        <v/>
      </c>
      <c r="J2854" s="16"/>
      <c r="K2854" s="46" t="str">
        <f t="shared" si="987"/>
        <v/>
      </c>
      <c r="L2854" s="16"/>
      <c r="M2854" s="16"/>
      <c r="N2854" s="46"/>
      <c r="O2854" s="47" t="str">
        <f t="shared" si="990"/>
        <v/>
      </c>
      <c r="P2854" s="47"/>
      <c r="Q2854" s="48" t="str">
        <f>IFERROR(VLOOKUP(E2854,Funcionários!$C$8:$E$207,3,FALSE),"")</f>
        <v/>
      </c>
      <c r="R2854" s="47"/>
      <c r="S2854" s="49" t="str">
        <f t="shared" si="991"/>
        <v/>
      </c>
      <c r="T2854" s="49">
        <v>2.8479999999999998E-2</v>
      </c>
      <c r="U2854" s="48" t="str">
        <f>IF(Funcionários!C2855=0,"",Funcionários!C2855)</f>
        <v/>
      </c>
      <c r="V2854" s="50">
        <f>IF(U2854="",0,IF(COUNTIFS($E$7:$E$3006,U2854,$I$7:$I$3006,'RC'!$E$6)=0,0,COUNTIFS($M$7:$M$3006,"Concluída no prazo",$E$7:$E$3006,U2854,$I$7:$I$3006,'RC'!$E$6)/COUNTIFS($E$7:$E$3006,U2854,$I$7:$I$3006,'RC'!$E$6)))</f>
        <v>0</v>
      </c>
      <c r="W2854" s="49">
        <f>SUMIFS($J$7:$J$3006,$E$7:$E$3006,U2854,$I$7:$I$3006,'RC'!$E$6)+SUMIFS($L$7:$L$3006,$E$7:$E$3006,U2854,$I$7:$I$3006,'RC'!$E$6)</f>
        <v>0</v>
      </c>
      <c r="X2854" s="48">
        <f>COUNTIFS($E$7:$E$3006,U2854,$I$7:$I$3006,'RC'!$E$6)</f>
        <v>0</v>
      </c>
      <c r="Y2854" s="48"/>
      <c r="Z2854" s="51" t="str">
        <f>IF(AQ2854='RC'!$E$6,AC2854*1000+AD2854,"")</f>
        <v/>
      </c>
      <c r="AA2854" s="51" t="str">
        <f>IF(AB2854="","",IF(AQ2854='RC'!$E$6,AC2854*1000-AD2854,""))</f>
        <v/>
      </c>
      <c r="AB2854" s="48" t="str">
        <f>IFERROR(VLOOKUP(E2854,Funcionários!$C$8:$E$207,3,FALSE),"")</f>
        <v/>
      </c>
      <c r="AC2854" s="50" t="str">
        <f>IF(AB2854="","",IF(COUNTIFS($AB$7:$AB$3006,AB2854,$AQ$7:$AQ$3006,'RC'!$E$6)=0,"",COUNTIFS($M$7:$M$3006,"Concluída no prazo",$AB$7:$AB$3006,AB2854,$AQ$7:$AQ$3006,'RC'!$E$6)/COUNTIFS($AB$7:$AB$3006,AB2854,$AQ$7:$AQ$3006,'RC'!$E$6)))</f>
        <v/>
      </c>
      <c r="AD2854" s="48">
        <f>SUMIF($AQ$7:$AQ$3006,'RC'!$E$6,$J$7:$J$3006)+SUMIF($AQ$7:$AQ$3006,'RC'!$E$6,$L$7:$L$3006)</f>
        <v>21</v>
      </c>
      <c r="AF2854" s="48">
        <v>2.1529999999991299E-2</v>
      </c>
      <c r="AG2854" s="48">
        <f>IF(OR(AQ2854="",AQ2854&lt;&gt;'RC'!$E$6,AB2854&lt;&gt;'RC'!$D$21),0,1)</f>
        <v>0</v>
      </c>
      <c r="AH2854" s="48">
        <f t="shared" si="988"/>
        <v>2.1529999999991299E-2</v>
      </c>
      <c r="AI2854" s="48" t="str">
        <f t="shared" si="970"/>
        <v/>
      </c>
      <c r="AJ2854" s="48" t="str">
        <f t="shared" si="971"/>
        <v/>
      </c>
      <c r="AK2854" s="52" t="str">
        <f t="shared" si="972"/>
        <v/>
      </c>
      <c r="AL2854" s="52" t="str">
        <f t="shared" si="973"/>
        <v/>
      </c>
      <c r="AM2854" s="48" t="str">
        <f t="shared" si="974"/>
        <v/>
      </c>
      <c r="AN2854" s="48" t="str">
        <f t="shared" si="975"/>
        <v/>
      </c>
      <c r="AP2854" s="18" t="str">
        <f t="shared" si="976"/>
        <v/>
      </c>
      <c r="AQ2854" s="18" t="str">
        <f t="shared" si="977"/>
        <v/>
      </c>
      <c r="AR2854" s="18">
        <v>2.1530000000000001E-2</v>
      </c>
      <c r="AS2854" s="18">
        <f>IF(AF!$D$27="Todos",1,IF(M2854=AF!$D$27,1,0))</f>
        <v>1</v>
      </c>
      <c r="AT2854" s="53">
        <f>IF(AND(E2854=AF!$D$6,OR(LT!M2854=AF!$D$27,AF!$D$27="Todos"),OR(AP2854=AF!$E$8,AQ2854=AF!$E$8)),AR2854+AS2854,0)</f>
        <v>0</v>
      </c>
      <c r="AU2854" s="18" t="str">
        <f t="shared" si="978"/>
        <v/>
      </c>
      <c r="AV2854" s="54" t="str">
        <f t="shared" si="979"/>
        <v/>
      </c>
      <c r="AW2854" s="54" t="str">
        <f t="shared" si="980"/>
        <v/>
      </c>
      <c r="AX2854" s="18" t="str">
        <f t="shared" si="981"/>
        <v/>
      </c>
      <c r="AY2854" s="18" t="str">
        <f t="shared" si="982"/>
        <v/>
      </c>
      <c r="BA2854" s="18">
        <f>IF($E2854=AF!$D$6,IF($M2854="Concluída no prazo",2,IF($M2854="Concluída com atraso",1,0)),0)</f>
        <v>0</v>
      </c>
      <c r="BB2854" s="18">
        <f>IF($E2854=AF!$D$6,IF($M2854="Atrasada",2,IF($M2854="Concluída com atraso",1,0)),0)</f>
        <v>0</v>
      </c>
      <c r="BC2854" s="18">
        <v>2.8479999999999998E-2</v>
      </c>
      <c r="BD2854" s="18">
        <f t="shared" si="989"/>
        <v>2.8479999999999998E-2</v>
      </c>
      <c r="BE2854" s="18">
        <f t="shared" si="989"/>
        <v>2.8479999999999998E-2</v>
      </c>
      <c r="BF2854" s="18" t="str">
        <f t="shared" si="983"/>
        <v/>
      </c>
      <c r="BN2854" s="18" t="str">
        <f t="shared" si="984"/>
        <v>s</v>
      </c>
    </row>
    <row r="2855" spans="3:66" ht="50.1" customHeight="1" thickTop="1" thickBot="1" x14ac:dyDescent="0.3">
      <c r="C2855" s="46"/>
      <c r="D2855" s="46"/>
      <c r="E2855" s="46"/>
      <c r="F2855" s="122"/>
      <c r="G2855" s="122"/>
      <c r="H2855" s="78" t="str">
        <f t="shared" si="985"/>
        <v/>
      </c>
      <c r="I2855" s="78" t="str">
        <f t="shared" si="986"/>
        <v/>
      </c>
      <c r="J2855" s="16"/>
      <c r="K2855" s="46" t="str">
        <f t="shared" si="987"/>
        <v/>
      </c>
      <c r="L2855" s="16"/>
      <c r="M2855" s="16"/>
      <c r="N2855" s="46"/>
      <c r="O2855" s="47" t="str">
        <f t="shared" si="990"/>
        <v/>
      </c>
      <c r="P2855" s="47"/>
      <c r="Q2855" s="48" t="str">
        <f>IFERROR(VLOOKUP(E2855,Funcionários!$C$8:$E$207,3,FALSE),"")</f>
        <v/>
      </c>
      <c r="R2855" s="47"/>
      <c r="S2855" s="49" t="str">
        <f t="shared" si="991"/>
        <v/>
      </c>
      <c r="T2855" s="49">
        <v>2.8490000000000001E-2</v>
      </c>
      <c r="U2855" s="48" t="str">
        <f>IF(Funcionários!C2856=0,"",Funcionários!C2856)</f>
        <v/>
      </c>
      <c r="V2855" s="50">
        <f>IF(U2855="",0,IF(COUNTIFS($E$7:$E$3006,U2855,$I$7:$I$3006,'RC'!$E$6)=0,0,COUNTIFS($M$7:$M$3006,"Concluída no prazo",$E$7:$E$3006,U2855,$I$7:$I$3006,'RC'!$E$6)/COUNTIFS($E$7:$E$3006,U2855,$I$7:$I$3006,'RC'!$E$6)))</f>
        <v>0</v>
      </c>
      <c r="W2855" s="49">
        <f>SUMIFS($J$7:$J$3006,$E$7:$E$3006,U2855,$I$7:$I$3006,'RC'!$E$6)+SUMIFS($L$7:$L$3006,$E$7:$E$3006,U2855,$I$7:$I$3006,'RC'!$E$6)</f>
        <v>0</v>
      </c>
      <c r="X2855" s="48">
        <f>COUNTIFS($E$7:$E$3006,U2855,$I$7:$I$3006,'RC'!$E$6)</f>
        <v>0</v>
      </c>
      <c r="Y2855" s="48"/>
      <c r="Z2855" s="51" t="str">
        <f>IF(AQ2855='RC'!$E$6,AC2855*1000+AD2855,"")</f>
        <v/>
      </c>
      <c r="AA2855" s="51" t="str">
        <f>IF(AB2855="","",IF(AQ2855='RC'!$E$6,AC2855*1000-AD2855,""))</f>
        <v/>
      </c>
      <c r="AB2855" s="48" t="str">
        <f>IFERROR(VLOOKUP(E2855,Funcionários!$C$8:$E$207,3,FALSE),"")</f>
        <v/>
      </c>
      <c r="AC2855" s="50" t="str">
        <f>IF(AB2855="","",IF(COUNTIFS($AB$7:$AB$3006,AB2855,$AQ$7:$AQ$3006,'RC'!$E$6)=0,"",COUNTIFS($M$7:$M$3006,"Concluída no prazo",$AB$7:$AB$3006,AB2855,$AQ$7:$AQ$3006,'RC'!$E$6)/COUNTIFS($AB$7:$AB$3006,AB2855,$AQ$7:$AQ$3006,'RC'!$E$6)))</f>
        <v/>
      </c>
      <c r="AD2855" s="48">
        <f>SUMIF($AQ$7:$AQ$3006,'RC'!$E$6,$J$7:$J$3006)+SUMIF($AQ$7:$AQ$3006,'RC'!$E$6,$L$7:$L$3006)</f>
        <v>21</v>
      </c>
      <c r="AF2855" s="48">
        <v>2.15199999999913E-2</v>
      </c>
      <c r="AG2855" s="48">
        <f>IF(OR(AQ2855="",AQ2855&lt;&gt;'RC'!$E$6,AB2855&lt;&gt;'RC'!$D$21),0,1)</f>
        <v>0</v>
      </c>
      <c r="AH2855" s="48">
        <f t="shared" si="988"/>
        <v>2.15199999999913E-2</v>
      </c>
      <c r="AI2855" s="48" t="str">
        <f t="shared" si="970"/>
        <v/>
      </c>
      <c r="AJ2855" s="48" t="str">
        <f t="shared" si="971"/>
        <v/>
      </c>
      <c r="AK2855" s="52" t="str">
        <f t="shared" si="972"/>
        <v/>
      </c>
      <c r="AL2855" s="52" t="str">
        <f t="shared" si="973"/>
        <v/>
      </c>
      <c r="AM2855" s="48" t="str">
        <f t="shared" si="974"/>
        <v/>
      </c>
      <c r="AN2855" s="48" t="str">
        <f t="shared" si="975"/>
        <v/>
      </c>
      <c r="AP2855" s="18" t="str">
        <f t="shared" si="976"/>
        <v/>
      </c>
      <c r="AQ2855" s="18" t="str">
        <f t="shared" si="977"/>
        <v/>
      </c>
      <c r="AR2855" s="18">
        <v>2.1520000000000001E-2</v>
      </c>
      <c r="AS2855" s="18">
        <f>IF(AF!$D$27="Todos",1,IF(M2855=AF!$D$27,1,0))</f>
        <v>1</v>
      </c>
      <c r="AT2855" s="53">
        <f>IF(AND(E2855=AF!$D$6,OR(LT!M2855=AF!$D$27,AF!$D$27="Todos"),OR(AP2855=AF!$E$8,AQ2855=AF!$E$8)),AR2855+AS2855,0)</f>
        <v>0</v>
      </c>
      <c r="AU2855" s="18" t="str">
        <f t="shared" si="978"/>
        <v/>
      </c>
      <c r="AV2855" s="54" t="str">
        <f t="shared" si="979"/>
        <v/>
      </c>
      <c r="AW2855" s="54" t="str">
        <f t="shared" si="980"/>
        <v/>
      </c>
      <c r="AX2855" s="18" t="str">
        <f t="shared" si="981"/>
        <v/>
      </c>
      <c r="AY2855" s="18" t="str">
        <f t="shared" si="982"/>
        <v/>
      </c>
      <c r="BA2855" s="18">
        <f>IF($E2855=AF!$D$6,IF($M2855="Concluída no prazo",2,IF($M2855="Concluída com atraso",1,0)),0)</f>
        <v>0</v>
      </c>
      <c r="BB2855" s="18">
        <f>IF($E2855=AF!$D$6,IF($M2855="Atrasada",2,IF($M2855="Concluída com atraso",1,0)),0)</f>
        <v>0</v>
      </c>
      <c r="BC2855" s="18">
        <v>2.8490000000000001E-2</v>
      </c>
      <c r="BD2855" s="18">
        <f t="shared" si="989"/>
        <v>2.8490000000000001E-2</v>
      </c>
      <c r="BE2855" s="18">
        <f t="shared" si="989"/>
        <v>2.8490000000000001E-2</v>
      </c>
      <c r="BF2855" s="18" t="str">
        <f t="shared" si="983"/>
        <v/>
      </c>
      <c r="BN2855" s="18" t="str">
        <f t="shared" si="984"/>
        <v>s</v>
      </c>
    </row>
    <row r="2856" spans="3:66" ht="50.1" customHeight="1" thickTop="1" thickBot="1" x14ac:dyDescent="0.3">
      <c r="C2856" s="46"/>
      <c r="D2856" s="46"/>
      <c r="E2856" s="46"/>
      <c r="F2856" s="122"/>
      <c r="G2856" s="122"/>
      <c r="H2856" s="78" t="str">
        <f t="shared" si="985"/>
        <v/>
      </c>
      <c r="I2856" s="78" t="str">
        <f t="shared" si="986"/>
        <v/>
      </c>
      <c r="J2856" s="16"/>
      <c r="K2856" s="46" t="str">
        <f t="shared" si="987"/>
        <v/>
      </c>
      <c r="L2856" s="16"/>
      <c r="M2856" s="16"/>
      <c r="N2856" s="46"/>
      <c r="O2856" s="47" t="str">
        <f t="shared" si="990"/>
        <v/>
      </c>
      <c r="P2856" s="47"/>
      <c r="Q2856" s="48" t="str">
        <f>IFERROR(VLOOKUP(E2856,Funcionários!$C$8:$E$207,3,FALSE),"")</f>
        <v/>
      </c>
      <c r="R2856" s="47"/>
      <c r="S2856" s="49" t="str">
        <f t="shared" si="991"/>
        <v/>
      </c>
      <c r="T2856" s="49">
        <v>2.8500000000000001E-2</v>
      </c>
      <c r="U2856" s="48" t="str">
        <f>IF(Funcionários!C2857=0,"",Funcionários!C2857)</f>
        <v/>
      </c>
      <c r="V2856" s="50">
        <f>IF(U2856="",0,IF(COUNTIFS($E$7:$E$3006,U2856,$I$7:$I$3006,'RC'!$E$6)=0,0,COUNTIFS($M$7:$M$3006,"Concluída no prazo",$E$7:$E$3006,U2856,$I$7:$I$3006,'RC'!$E$6)/COUNTIFS($E$7:$E$3006,U2856,$I$7:$I$3006,'RC'!$E$6)))</f>
        <v>0</v>
      </c>
      <c r="W2856" s="49">
        <f>SUMIFS($J$7:$J$3006,$E$7:$E$3006,U2856,$I$7:$I$3006,'RC'!$E$6)+SUMIFS($L$7:$L$3006,$E$7:$E$3006,U2856,$I$7:$I$3006,'RC'!$E$6)</f>
        <v>0</v>
      </c>
      <c r="X2856" s="48">
        <f>COUNTIFS($E$7:$E$3006,U2856,$I$7:$I$3006,'RC'!$E$6)</f>
        <v>0</v>
      </c>
      <c r="Y2856" s="48"/>
      <c r="Z2856" s="51" t="str">
        <f>IF(AQ2856='RC'!$E$6,AC2856*1000+AD2856,"")</f>
        <v/>
      </c>
      <c r="AA2856" s="51" t="str">
        <f>IF(AB2856="","",IF(AQ2856='RC'!$E$6,AC2856*1000-AD2856,""))</f>
        <v/>
      </c>
      <c r="AB2856" s="48" t="str">
        <f>IFERROR(VLOOKUP(E2856,Funcionários!$C$8:$E$207,3,FALSE),"")</f>
        <v/>
      </c>
      <c r="AC2856" s="50" t="str">
        <f>IF(AB2856="","",IF(COUNTIFS($AB$7:$AB$3006,AB2856,$AQ$7:$AQ$3006,'RC'!$E$6)=0,"",COUNTIFS($M$7:$M$3006,"Concluída no prazo",$AB$7:$AB$3006,AB2856,$AQ$7:$AQ$3006,'RC'!$E$6)/COUNTIFS($AB$7:$AB$3006,AB2856,$AQ$7:$AQ$3006,'RC'!$E$6)))</f>
        <v/>
      </c>
      <c r="AD2856" s="48">
        <f>SUMIF($AQ$7:$AQ$3006,'RC'!$E$6,$J$7:$J$3006)+SUMIF($AQ$7:$AQ$3006,'RC'!$E$6,$L$7:$L$3006)</f>
        <v>21</v>
      </c>
      <c r="AF2856" s="48">
        <v>2.15099999999913E-2</v>
      </c>
      <c r="AG2856" s="48">
        <f>IF(OR(AQ2856="",AQ2856&lt;&gt;'RC'!$E$6,AB2856&lt;&gt;'RC'!$D$21),0,1)</f>
        <v>0</v>
      </c>
      <c r="AH2856" s="48">
        <f t="shared" si="988"/>
        <v>2.15099999999913E-2</v>
      </c>
      <c r="AI2856" s="48" t="str">
        <f t="shared" si="970"/>
        <v/>
      </c>
      <c r="AJ2856" s="48" t="str">
        <f t="shared" si="971"/>
        <v/>
      </c>
      <c r="AK2856" s="52" t="str">
        <f t="shared" si="972"/>
        <v/>
      </c>
      <c r="AL2856" s="52" t="str">
        <f t="shared" si="973"/>
        <v/>
      </c>
      <c r="AM2856" s="48" t="str">
        <f t="shared" si="974"/>
        <v/>
      </c>
      <c r="AN2856" s="48" t="str">
        <f t="shared" si="975"/>
        <v/>
      </c>
      <c r="AP2856" s="18" t="str">
        <f t="shared" si="976"/>
        <v/>
      </c>
      <c r="AQ2856" s="18" t="str">
        <f t="shared" si="977"/>
        <v/>
      </c>
      <c r="AR2856" s="18">
        <v>2.1510000000000001E-2</v>
      </c>
      <c r="AS2856" s="18">
        <f>IF(AF!$D$27="Todos",1,IF(M2856=AF!$D$27,1,0))</f>
        <v>1</v>
      </c>
      <c r="AT2856" s="53">
        <f>IF(AND(E2856=AF!$D$6,OR(LT!M2856=AF!$D$27,AF!$D$27="Todos"),OR(AP2856=AF!$E$8,AQ2856=AF!$E$8)),AR2856+AS2856,0)</f>
        <v>0</v>
      </c>
      <c r="AU2856" s="18" t="str">
        <f t="shared" si="978"/>
        <v/>
      </c>
      <c r="AV2856" s="54" t="str">
        <f t="shared" si="979"/>
        <v/>
      </c>
      <c r="AW2856" s="54" t="str">
        <f t="shared" si="980"/>
        <v/>
      </c>
      <c r="AX2856" s="18" t="str">
        <f t="shared" si="981"/>
        <v/>
      </c>
      <c r="AY2856" s="18" t="str">
        <f t="shared" si="982"/>
        <v/>
      </c>
      <c r="BA2856" s="18">
        <f>IF($E2856=AF!$D$6,IF($M2856="Concluída no prazo",2,IF($M2856="Concluída com atraso",1,0)),0)</f>
        <v>0</v>
      </c>
      <c r="BB2856" s="18">
        <f>IF($E2856=AF!$D$6,IF($M2856="Atrasada",2,IF($M2856="Concluída com atraso",1,0)),0)</f>
        <v>0</v>
      </c>
      <c r="BC2856" s="18">
        <v>2.8500000000000001E-2</v>
      </c>
      <c r="BD2856" s="18">
        <f t="shared" si="989"/>
        <v>2.8500000000000001E-2</v>
      </c>
      <c r="BE2856" s="18">
        <f t="shared" si="989"/>
        <v>2.8500000000000001E-2</v>
      </c>
      <c r="BF2856" s="18" t="str">
        <f t="shared" si="983"/>
        <v/>
      </c>
      <c r="BN2856" s="18" t="str">
        <f t="shared" si="984"/>
        <v>s</v>
      </c>
    </row>
    <row r="2857" spans="3:66" ht="50.1" customHeight="1" thickTop="1" thickBot="1" x14ac:dyDescent="0.3">
      <c r="C2857" s="46"/>
      <c r="D2857" s="46"/>
      <c r="E2857" s="46"/>
      <c r="F2857" s="122"/>
      <c r="G2857" s="122"/>
      <c r="H2857" s="78" t="str">
        <f t="shared" si="985"/>
        <v/>
      </c>
      <c r="I2857" s="78" t="str">
        <f t="shared" si="986"/>
        <v/>
      </c>
      <c r="J2857" s="16"/>
      <c r="K2857" s="46" t="str">
        <f t="shared" si="987"/>
        <v/>
      </c>
      <c r="L2857" s="16"/>
      <c r="M2857" s="16"/>
      <c r="N2857" s="46"/>
      <c r="O2857" s="47" t="str">
        <f t="shared" si="990"/>
        <v/>
      </c>
      <c r="P2857" s="47"/>
      <c r="Q2857" s="48" t="str">
        <f>IFERROR(VLOOKUP(E2857,Funcionários!$C$8:$E$207,3,FALSE),"")</f>
        <v/>
      </c>
      <c r="R2857" s="47"/>
      <c r="S2857" s="49" t="str">
        <f t="shared" si="991"/>
        <v/>
      </c>
      <c r="T2857" s="49">
        <v>2.8510000000000001E-2</v>
      </c>
      <c r="U2857" s="48" t="str">
        <f>IF(Funcionários!C2858=0,"",Funcionários!C2858)</f>
        <v/>
      </c>
      <c r="V2857" s="50">
        <f>IF(U2857="",0,IF(COUNTIFS($E$7:$E$3006,U2857,$I$7:$I$3006,'RC'!$E$6)=0,0,COUNTIFS($M$7:$M$3006,"Concluída no prazo",$E$7:$E$3006,U2857,$I$7:$I$3006,'RC'!$E$6)/COUNTIFS($E$7:$E$3006,U2857,$I$7:$I$3006,'RC'!$E$6)))</f>
        <v>0</v>
      </c>
      <c r="W2857" s="49">
        <f>SUMIFS($J$7:$J$3006,$E$7:$E$3006,U2857,$I$7:$I$3006,'RC'!$E$6)+SUMIFS($L$7:$L$3006,$E$7:$E$3006,U2857,$I$7:$I$3006,'RC'!$E$6)</f>
        <v>0</v>
      </c>
      <c r="X2857" s="48">
        <f>COUNTIFS($E$7:$E$3006,U2857,$I$7:$I$3006,'RC'!$E$6)</f>
        <v>0</v>
      </c>
      <c r="Y2857" s="48"/>
      <c r="Z2857" s="51" t="str">
        <f>IF(AQ2857='RC'!$E$6,AC2857*1000+AD2857,"")</f>
        <v/>
      </c>
      <c r="AA2857" s="51" t="str">
        <f>IF(AB2857="","",IF(AQ2857='RC'!$E$6,AC2857*1000-AD2857,""))</f>
        <v/>
      </c>
      <c r="AB2857" s="48" t="str">
        <f>IFERROR(VLOOKUP(E2857,Funcionários!$C$8:$E$207,3,FALSE),"")</f>
        <v/>
      </c>
      <c r="AC2857" s="50" t="str">
        <f>IF(AB2857="","",IF(COUNTIFS($AB$7:$AB$3006,AB2857,$AQ$7:$AQ$3006,'RC'!$E$6)=0,"",COUNTIFS($M$7:$M$3006,"Concluída no prazo",$AB$7:$AB$3006,AB2857,$AQ$7:$AQ$3006,'RC'!$E$6)/COUNTIFS($AB$7:$AB$3006,AB2857,$AQ$7:$AQ$3006,'RC'!$E$6)))</f>
        <v/>
      </c>
      <c r="AD2857" s="48">
        <f>SUMIF($AQ$7:$AQ$3006,'RC'!$E$6,$J$7:$J$3006)+SUMIF($AQ$7:$AQ$3006,'RC'!$E$6,$L$7:$L$3006)</f>
        <v>21</v>
      </c>
      <c r="AF2857" s="48">
        <v>2.14999999999913E-2</v>
      </c>
      <c r="AG2857" s="48">
        <f>IF(OR(AQ2857="",AQ2857&lt;&gt;'RC'!$E$6,AB2857&lt;&gt;'RC'!$D$21),0,1)</f>
        <v>0</v>
      </c>
      <c r="AH2857" s="48">
        <f t="shared" si="988"/>
        <v>2.14999999999913E-2</v>
      </c>
      <c r="AI2857" s="48" t="str">
        <f t="shared" si="970"/>
        <v/>
      </c>
      <c r="AJ2857" s="48" t="str">
        <f t="shared" si="971"/>
        <v/>
      </c>
      <c r="AK2857" s="52" t="str">
        <f t="shared" si="972"/>
        <v/>
      </c>
      <c r="AL2857" s="52" t="str">
        <f t="shared" si="973"/>
        <v/>
      </c>
      <c r="AM2857" s="48" t="str">
        <f t="shared" si="974"/>
        <v/>
      </c>
      <c r="AN2857" s="48" t="str">
        <f t="shared" si="975"/>
        <v/>
      </c>
      <c r="AP2857" s="18" t="str">
        <f t="shared" si="976"/>
        <v/>
      </c>
      <c r="AQ2857" s="18" t="str">
        <f t="shared" si="977"/>
        <v/>
      </c>
      <c r="AR2857" s="18">
        <v>2.1499999999999998E-2</v>
      </c>
      <c r="AS2857" s="18">
        <f>IF(AF!$D$27="Todos",1,IF(M2857=AF!$D$27,1,0))</f>
        <v>1</v>
      </c>
      <c r="AT2857" s="53">
        <f>IF(AND(E2857=AF!$D$6,OR(LT!M2857=AF!$D$27,AF!$D$27="Todos"),OR(AP2857=AF!$E$8,AQ2857=AF!$E$8)),AR2857+AS2857,0)</f>
        <v>0</v>
      </c>
      <c r="AU2857" s="18" t="str">
        <f t="shared" si="978"/>
        <v/>
      </c>
      <c r="AV2857" s="54" t="str">
        <f t="shared" si="979"/>
        <v/>
      </c>
      <c r="AW2857" s="54" t="str">
        <f t="shared" si="980"/>
        <v/>
      </c>
      <c r="AX2857" s="18" t="str">
        <f t="shared" si="981"/>
        <v/>
      </c>
      <c r="AY2857" s="18" t="str">
        <f t="shared" si="982"/>
        <v/>
      </c>
      <c r="BA2857" s="18">
        <f>IF($E2857=AF!$D$6,IF($M2857="Concluída no prazo",2,IF($M2857="Concluída com atraso",1,0)),0)</f>
        <v>0</v>
      </c>
      <c r="BB2857" s="18">
        <f>IF($E2857=AF!$D$6,IF($M2857="Atrasada",2,IF($M2857="Concluída com atraso",1,0)),0)</f>
        <v>0</v>
      </c>
      <c r="BC2857" s="18">
        <v>2.8510000000000001E-2</v>
      </c>
      <c r="BD2857" s="18">
        <f t="shared" si="989"/>
        <v>2.8510000000000001E-2</v>
      </c>
      <c r="BE2857" s="18">
        <f t="shared" si="989"/>
        <v>2.8510000000000001E-2</v>
      </c>
      <c r="BF2857" s="18" t="str">
        <f t="shared" si="983"/>
        <v/>
      </c>
      <c r="BN2857" s="18" t="str">
        <f t="shared" si="984"/>
        <v>s</v>
      </c>
    </row>
    <row r="2858" spans="3:66" ht="50.1" customHeight="1" thickTop="1" thickBot="1" x14ac:dyDescent="0.3">
      <c r="C2858" s="46"/>
      <c r="D2858" s="46"/>
      <c r="E2858" s="46"/>
      <c r="F2858" s="122"/>
      <c r="G2858" s="122"/>
      <c r="H2858" s="78" t="str">
        <f t="shared" si="985"/>
        <v/>
      </c>
      <c r="I2858" s="78" t="str">
        <f t="shared" si="986"/>
        <v/>
      </c>
      <c r="J2858" s="16"/>
      <c r="K2858" s="46" t="str">
        <f t="shared" si="987"/>
        <v/>
      </c>
      <c r="L2858" s="16"/>
      <c r="M2858" s="16"/>
      <c r="N2858" s="46"/>
      <c r="O2858" s="47" t="str">
        <f t="shared" si="990"/>
        <v/>
      </c>
      <c r="P2858" s="47"/>
      <c r="Q2858" s="48" t="str">
        <f>IFERROR(VLOOKUP(E2858,Funcionários!$C$8:$E$207,3,FALSE),"")</f>
        <v/>
      </c>
      <c r="R2858" s="47"/>
      <c r="S2858" s="49" t="str">
        <f t="shared" si="991"/>
        <v/>
      </c>
      <c r="T2858" s="49">
        <v>2.852E-2</v>
      </c>
      <c r="U2858" s="48" t="str">
        <f>IF(Funcionários!C2859=0,"",Funcionários!C2859)</f>
        <v/>
      </c>
      <c r="V2858" s="50">
        <f>IF(U2858="",0,IF(COUNTIFS($E$7:$E$3006,U2858,$I$7:$I$3006,'RC'!$E$6)=0,0,COUNTIFS($M$7:$M$3006,"Concluída no prazo",$E$7:$E$3006,U2858,$I$7:$I$3006,'RC'!$E$6)/COUNTIFS($E$7:$E$3006,U2858,$I$7:$I$3006,'RC'!$E$6)))</f>
        <v>0</v>
      </c>
      <c r="W2858" s="49">
        <f>SUMIFS($J$7:$J$3006,$E$7:$E$3006,U2858,$I$7:$I$3006,'RC'!$E$6)+SUMIFS($L$7:$L$3006,$E$7:$E$3006,U2858,$I$7:$I$3006,'RC'!$E$6)</f>
        <v>0</v>
      </c>
      <c r="X2858" s="48">
        <f>COUNTIFS($E$7:$E$3006,U2858,$I$7:$I$3006,'RC'!$E$6)</f>
        <v>0</v>
      </c>
      <c r="Y2858" s="48"/>
      <c r="Z2858" s="51" t="str">
        <f>IF(AQ2858='RC'!$E$6,AC2858*1000+AD2858,"")</f>
        <v/>
      </c>
      <c r="AA2858" s="51" t="str">
        <f>IF(AB2858="","",IF(AQ2858='RC'!$E$6,AC2858*1000-AD2858,""))</f>
        <v/>
      </c>
      <c r="AB2858" s="48" t="str">
        <f>IFERROR(VLOOKUP(E2858,Funcionários!$C$8:$E$207,3,FALSE),"")</f>
        <v/>
      </c>
      <c r="AC2858" s="50" t="str">
        <f>IF(AB2858="","",IF(COUNTIFS($AB$7:$AB$3006,AB2858,$AQ$7:$AQ$3006,'RC'!$E$6)=0,"",COUNTIFS($M$7:$M$3006,"Concluída no prazo",$AB$7:$AB$3006,AB2858,$AQ$7:$AQ$3006,'RC'!$E$6)/COUNTIFS($AB$7:$AB$3006,AB2858,$AQ$7:$AQ$3006,'RC'!$E$6)))</f>
        <v/>
      </c>
      <c r="AD2858" s="48">
        <f>SUMIF($AQ$7:$AQ$3006,'RC'!$E$6,$J$7:$J$3006)+SUMIF($AQ$7:$AQ$3006,'RC'!$E$6,$L$7:$L$3006)</f>
        <v>21</v>
      </c>
      <c r="AF2858" s="48">
        <v>2.1489999999991301E-2</v>
      </c>
      <c r="AG2858" s="48">
        <f>IF(OR(AQ2858="",AQ2858&lt;&gt;'RC'!$E$6,AB2858&lt;&gt;'RC'!$D$21),0,1)</f>
        <v>0</v>
      </c>
      <c r="AH2858" s="48">
        <f t="shared" si="988"/>
        <v>2.1489999999991301E-2</v>
      </c>
      <c r="AI2858" s="48" t="str">
        <f t="shared" si="970"/>
        <v/>
      </c>
      <c r="AJ2858" s="48" t="str">
        <f t="shared" si="971"/>
        <v/>
      </c>
      <c r="AK2858" s="52" t="str">
        <f t="shared" si="972"/>
        <v/>
      </c>
      <c r="AL2858" s="52" t="str">
        <f t="shared" si="973"/>
        <v/>
      </c>
      <c r="AM2858" s="48" t="str">
        <f t="shared" si="974"/>
        <v/>
      </c>
      <c r="AN2858" s="48" t="str">
        <f t="shared" si="975"/>
        <v/>
      </c>
      <c r="AP2858" s="18" t="str">
        <f t="shared" si="976"/>
        <v/>
      </c>
      <c r="AQ2858" s="18" t="str">
        <f t="shared" si="977"/>
        <v/>
      </c>
      <c r="AR2858" s="18">
        <v>2.1489999999999999E-2</v>
      </c>
      <c r="AS2858" s="18">
        <f>IF(AF!$D$27="Todos",1,IF(M2858=AF!$D$27,1,0))</f>
        <v>1</v>
      </c>
      <c r="AT2858" s="53">
        <f>IF(AND(E2858=AF!$D$6,OR(LT!M2858=AF!$D$27,AF!$D$27="Todos"),OR(AP2858=AF!$E$8,AQ2858=AF!$E$8)),AR2858+AS2858,0)</f>
        <v>0</v>
      </c>
      <c r="AU2858" s="18" t="str">
        <f t="shared" si="978"/>
        <v/>
      </c>
      <c r="AV2858" s="54" t="str">
        <f t="shared" si="979"/>
        <v/>
      </c>
      <c r="AW2858" s="54" t="str">
        <f t="shared" si="980"/>
        <v/>
      </c>
      <c r="AX2858" s="18" t="str">
        <f t="shared" si="981"/>
        <v/>
      </c>
      <c r="AY2858" s="18" t="str">
        <f t="shared" si="982"/>
        <v/>
      </c>
      <c r="BA2858" s="18">
        <f>IF($E2858=AF!$D$6,IF($M2858="Concluída no prazo",2,IF($M2858="Concluída com atraso",1,0)),0)</f>
        <v>0</v>
      </c>
      <c r="BB2858" s="18">
        <f>IF($E2858=AF!$D$6,IF($M2858="Atrasada",2,IF($M2858="Concluída com atraso",1,0)),0)</f>
        <v>0</v>
      </c>
      <c r="BC2858" s="18">
        <v>2.852E-2</v>
      </c>
      <c r="BD2858" s="18">
        <f t="shared" si="989"/>
        <v>2.852E-2</v>
      </c>
      <c r="BE2858" s="18">
        <f t="shared" si="989"/>
        <v>2.852E-2</v>
      </c>
      <c r="BF2858" s="18" t="str">
        <f t="shared" si="983"/>
        <v/>
      </c>
      <c r="BN2858" s="18" t="str">
        <f t="shared" si="984"/>
        <v>s</v>
      </c>
    </row>
    <row r="2859" spans="3:66" ht="50.1" customHeight="1" thickTop="1" thickBot="1" x14ac:dyDescent="0.3">
      <c r="C2859" s="46"/>
      <c r="D2859" s="46"/>
      <c r="E2859" s="46"/>
      <c r="F2859" s="122"/>
      <c r="G2859" s="122"/>
      <c r="H2859" s="78" t="str">
        <f t="shared" si="985"/>
        <v/>
      </c>
      <c r="I2859" s="78" t="str">
        <f t="shared" si="986"/>
        <v/>
      </c>
      <c r="J2859" s="16"/>
      <c r="K2859" s="46" t="str">
        <f t="shared" si="987"/>
        <v/>
      </c>
      <c r="L2859" s="16"/>
      <c r="M2859" s="16"/>
      <c r="N2859" s="46"/>
      <c r="O2859" s="47" t="str">
        <f t="shared" si="990"/>
        <v/>
      </c>
      <c r="P2859" s="47"/>
      <c r="Q2859" s="48" t="str">
        <f>IFERROR(VLOOKUP(E2859,Funcionários!$C$8:$E$207,3,FALSE),"")</f>
        <v/>
      </c>
      <c r="R2859" s="47"/>
      <c r="S2859" s="49" t="str">
        <f t="shared" si="991"/>
        <v/>
      </c>
      <c r="T2859" s="49">
        <v>2.853E-2</v>
      </c>
      <c r="U2859" s="48" t="str">
        <f>IF(Funcionários!C2860=0,"",Funcionários!C2860)</f>
        <v/>
      </c>
      <c r="V2859" s="50">
        <f>IF(U2859="",0,IF(COUNTIFS($E$7:$E$3006,U2859,$I$7:$I$3006,'RC'!$E$6)=0,0,COUNTIFS($M$7:$M$3006,"Concluída no prazo",$E$7:$E$3006,U2859,$I$7:$I$3006,'RC'!$E$6)/COUNTIFS($E$7:$E$3006,U2859,$I$7:$I$3006,'RC'!$E$6)))</f>
        <v>0</v>
      </c>
      <c r="W2859" s="49">
        <f>SUMIFS($J$7:$J$3006,$E$7:$E$3006,U2859,$I$7:$I$3006,'RC'!$E$6)+SUMIFS($L$7:$L$3006,$E$7:$E$3006,U2859,$I$7:$I$3006,'RC'!$E$6)</f>
        <v>0</v>
      </c>
      <c r="X2859" s="48">
        <f>COUNTIFS($E$7:$E$3006,U2859,$I$7:$I$3006,'RC'!$E$6)</f>
        <v>0</v>
      </c>
      <c r="Y2859" s="48"/>
      <c r="Z2859" s="51" t="str">
        <f>IF(AQ2859='RC'!$E$6,AC2859*1000+AD2859,"")</f>
        <v/>
      </c>
      <c r="AA2859" s="51" t="str">
        <f>IF(AB2859="","",IF(AQ2859='RC'!$E$6,AC2859*1000-AD2859,""))</f>
        <v/>
      </c>
      <c r="AB2859" s="48" t="str">
        <f>IFERROR(VLOOKUP(E2859,Funcionários!$C$8:$E$207,3,FALSE),"")</f>
        <v/>
      </c>
      <c r="AC2859" s="50" t="str">
        <f>IF(AB2859="","",IF(COUNTIFS($AB$7:$AB$3006,AB2859,$AQ$7:$AQ$3006,'RC'!$E$6)=0,"",COUNTIFS($M$7:$M$3006,"Concluída no prazo",$AB$7:$AB$3006,AB2859,$AQ$7:$AQ$3006,'RC'!$E$6)/COUNTIFS($AB$7:$AB$3006,AB2859,$AQ$7:$AQ$3006,'RC'!$E$6)))</f>
        <v/>
      </c>
      <c r="AD2859" s="48">
        <f>SUMIF($AQ$7:$AQ$3006,'RC'!$E$6,$J$7:$J$3006)+SUMIF($AQ$7:$AQ$3006,'RC'!$E$6,$L$7:$L$3006)</f>
        <v>21</v>
      </c>
      <c r="AF2859" s="48">
        <v>2.1479999999991301E-2</v>
      </c>
      <c r="AG2859" s="48">
        <f>IF(OR(AQ2859="",AQ2859&lt;&gt;'RC'!$E$6,AB2859&lt;&gt;'RC'!$D$21),0,1)</f>
        <v>0</v>
      </c>
      <c r="AH2859" s="48">
        <f t="shared" si="988"/>
        <v>2.1479999999991301E-2</v>
      </c>
      <c r="AI2859" s="48" t="str">
        <f t="shared" si="970"/>
        <v/>
      </c>
      <c r="AJ2859" s="48" t="str">
        <f t="shared" si="971"/>
        <v/>
      </c>
      <c r="AK2859" s="52" t="str">
        <f t="shared" si="972"/>
        <v/>
      </c>
      <c r="AL2859" s="52" t="str">
        <f t="shared" si="973"/>
        <v/>
      </c>
      <c r="AM2859" s="48" t="str">
        <f t="shared" si="974"/>
        <v/>
      </c>
      <c r="AN2859" s="48" t="str">
        <f t="shared" si="975"/>
        <v/>
      </c>
      <c r="AP2859" s="18" t="str">
        <f t="shared" si="976"/>
        <v/>
      </c>
      <c r="AQ2859" s="18" t="str">
        <f t="shared" si="977"/>
        <v/>
      </c>
      <c r="AR2859" s="18">
        <v>2.1479999999999999E-2</v>
      </c>
      <c r="AS2859" s="18">
        <f>IF(AF!$D$27="Todos",1,IF(M2859=AF!$D$27,1,0))</f>
        <v>1</v>
      </c>
      <c r="AT2859" s="53">
        <f>IF(AND(E2859=AF!$D$6,OR(LT!M2859=AF!$D$27,AF!$D$27="Todos"),OR(AP2859=AF!$E$8,AQ2859=AF!$E$8)),AR2859+AS2859,0)</f>
        <v>0</v>
      </c>
      <c r="AU2859" s="18" t="str">
        <f t="shared" si="978"/>
        <v/>
      </c>
      <c r="AV2859" s="54" t="str">
        <f t="shared" si="979"/>
        <v/>
      </c>
      <c r="AW2859" s="54" t="str">
        <f t="shared" si="980"/>
        <v/>
      </c>
      <c r="AX2859" s="18" t="str">
        <f t="shared" si="981"/>
        <v/>
      </c>
      <c r="AY2859" s="18" t="str">
        <f t="shared" si="982"/>
        <v/>
      </c>
      <c r="BA2859" s="18">
        <f>IF($E2859=AF!$D$6,IF($M2859="Concluída no prazo",2,IF($M2859="Concluída com atraso",1,0)),0)</f>
        <v>0</v>
      </c>
      <c r="BB2859" s="18">
        <f>IF($E2859=AF!$D$6,IF($M2859="Atrasada",2,IF($M2859="Concluída com atraso",1,0)),0)</f>
        <v>0</v>
      </c>
      <c r="BC2859" s="18">
        <v>2.853E-2</v>
      </c>
      <c r="BD2859" s="18">
        <f t="shared" si="989"/>
        <v>2.853E-2</v>
      </c>
      <c r="BE2859" s="18">
        <f t="shared" si="989"/>
        <v>2.853E-2</v>
      </c>
      <c r="BF2859" s="18" t="str">
        <f t="shared" si="983"/>
        <v/>
      </c>
      <c r="BN2859" s="18" t="str">
        <f t="shared" si="984"/>
        <v>s</v>
      </c>
    </row>
    <row r="2860" spans="3:66" ht="50.1" customHeight="1" thickTop="1" thickBot="1" x14ac:dyDescent="0.3">
      <c r="C2860" s="46"/>
      <c r="D2860" s="46"/>
      <c r="E2860" s="46"/>
      <c r="F2860" s="122"/>
      <c r="G2860" s="122"/>
      <c r="H2860" s="78" t="str">
        <f t="shared" si="985"/>
        <v/>
      </c>
      <c r="I2860" s="78" t="str">
        <f t="shared" si="986"/>
        <v/>
      </c>
      <c r="J2860" s="16"/>
      <c r="K2860" s="46" t="str">
        <f t="shared" si="987"/>
        <v/>
      </c>
      <c r="L2860" s="16"/>
      <c r="M2860" s="16"/>
      <c r="N2860" s="46"/>
      <c r="O2860" s="47" t="str">
        <f t="shared" si="990"/>
        <v/>
      </c>
      <c r="P2860" s="47"/>
      <c r="Q2860" s="48" t="str">
        <f>IFERROR(VLOOKUP(E2860,Funcionários!$C$8:$E$207,3,FALSE),"")</f>
        <v/>
      </c>
      <c r="R2860" s="47"/>
      <c r="S2860" s="49" t="str">
        <f t="shared" si="991"/>
        <v/>
      </c>
      <c r="T2860" s="49">
        <v>2.8539999999999999E-2</v>
      </c>
      <c r="U2860" s="48" t="str">
        <f>IF(Funcionários!C2861=0,"",Funcionários!C2861)</f>
        <v/>
      </c>
      <c r="V2860" s="50">
        <f>IF(U2860="",0,IF(COUNTIFS($E$7:$E$3006,U2860,$I$7:$I$3006,'RC'!$E$6)=0,0,COUNTIFS($M$7:$M$3006,"Concluída no prazo",$E$7:$E$3006,U2860,$I$7:$I$3006,'RC'!$E$6)/COUNTIFS($E$7:$E$3006,U2860,$I$7:$I$3006,'RC'!$E$6)))</f>
        <v>0</v>
      </c>
      <c r="W2860" s="49">
        <f>SUMIFS($J$7:$J$3006,$E$7:$E$3006,U2860,$I$7:$I$3006,'RC'!$E$6)+SUMIFS($L$7:$L$3006,$E$7:$E$3006,U2860,$I$7:$I$3006,'RC'!$E$6)</f>
        <v>0</v>
      </c>
      <c r="X2860" s="48">
        <f>COUNTIFS($E$7:$E$3006,U2860,$I$7:$I$3006,'RC'!$E$6)</f>
        <v>0</v>
      </c>
      <c r="Y2860" s="48"/>
      <c r="Z2860" s="51" t="str">
        <f>IF(AQ2860='RC'!$E$6,AC2860*1000+AD2860,"")</f>
        <v/>
      </c>
      <c r="AA2860" s="51" t="str">
        <f>IF(AB2860="","",IF(AQ2860='RC'!$E$6,AC2860*1000-AD2860,""))</f>
        <v/>
      </c>
      <c r="AB2860" s="48" t="str">
        <f>IFERROR(VLOOKUP(E2860,Funcionários!$C$8:$E$207,3,FALSE),"")</f>
        <v/>
      </c>
      <c r="AC2860" s="50" t="str">
        <f>IF(AB2860="","",IF(COUNTIFS($AB$7:$AB$3006,AB2860,$AQ$7:$AQ$3006,'RC'!$E$6)=0,"",COUNTIFS($M$7:$M$3006,"Concluída no prazo",$AB$7:$AB$3006,AB2860,$AQ$7:$AQ$3006,'RC'!$E$6)/COUNTIFS($AB$7:$AB$3006,AB2860,$AQ$7:$AQ$3006,'RC'!$E$6)))</f>
        <v/>
      </c>
      <c r="AD2860" s="48">
        <f>SUMIF($AQ$7:$AQ$3006,'RC'!$E$6,$J$7:$J$3006)+SUMIF($AQ$7:$AQ$3006,'RC'!$E$6,$L$7:$L$3006)</f>
        <v>21</v>
      </c>
      <c r="AF2860" s="48">
        <v>2.1469999999991302E-2</v>
      </c>
      <c r="AG2860" s="48">
        <f>IF(OR(AQ2860="",AQ2860&lt;&gt;'RC'!$E$6,AB2860&lt;&gt;'RC'!$D$21),0,1)</f>
        <v>0</v>
      </c>
      <c r="AH2860" s="48">
        <f t="shared" si="988"/>
        <v>2.1469999999991302E-2</v>
      </c>
      <c r="AI2860" s="48" t="str">
        <f t="shared" si="970"/>
        <v/>
      </c>
      <c r="AJ2860" s="48" t="str">
        <f t="shared" si="971"/>
        <v/>
      </c>
      <c r="AK2860" s="52" t="str">
        <f t="shared" si="972"/>
        <v/>
      </c>
      <c r="AL2860" s="52" t="str">
        <f t="shared" si="973"/>
        <v/>
      </c>
      <c r="AM2860" s="48" t="str">
        <f t="shared" si="974"/>
        <v/>
      </c>
      <c r="AN2860" s="48" t="str">
        <f t="shared" si="975"/>
        <v/>
      </c>
      <c r="AP2860" s="18" t="str">
        <f t="shared" si="976"/>
        <v/>
      </c>
      <c r="AQ2860" s="18" t="str">
        <f t="shared" si="977"/>
        <v/>
      </c>
      <c r="AR2860" s="18">
        <v>2.147E-2</v>
      </c>
      <c r="AS2860" s="18">
        <f>IF(AF!$D$27="Todos",1,IF(M2860=AF!$D$27,1,0))</f>
        <v>1</v>
      </c>
      <c r="AT2860" s="53">
        <f>IF(AND(E2860=AF!$D$6,OR(LT!M2860=AF!$D$27,AF!$D$27="Todos"),OR(AP2860=AF!$E$8,AQ2860=AF!$E$8)),AR2860+AS2860,0)</f>
        <v>0</v>
      </c>
      <c r="AU2860" s="18" t="str">
        <f t="shared" si="978"/>
        <v/>
      </c>
      <c r="AV2860" s="54" t="str">
        <f t="shared" si="979"/>
        <v/>
      </c>
      <c r="AW2860" s="54" t="str">
        <f t="shared" si="980"/>
        <v/>
      </c>
      <c r="AX2860" s="18" t="str">
        <f t="shared" si="981"/>
        <v/>
      </c>
      <c r="AY2860" s="18" t="str">
        <f t="shared" si="982"/>
        <v/>
      </c>
      <c r="BA2860" s="18">
        <f>IF($E2860=AF!$D$6,IF($M2860="Concluída no prazo",2,IF($M2860="Concluída com atraso",1,0)),0)</f>
        <v>0</v>
      </c>
      <c r="BB2860" s="18">
        <f>IF($E2860=AF!$D$6,IF($M2860="Atrasada",2,IF($M2860="Concluída com atraso",1,0)),0)</f>
        <v>0</v>
      </c>
      <c r="BC2860" s="18">
        <v>2.8539999999999999E-2</v>
      </c>
      <c r="BD2860" s="18">
        <f t="shared" si="989"/>
        <v>2.8539999999999999E-2</v>
      </c>
      <c r="BE2860" s="18">
        <f t="shared" si="989"/>
        <v>2.8539999999999999E-2</v>
      </c>
      <c r="BF2860" s="18" t="str">
        <f t="shared" si="983"/>
        <v/>
      </c>
      <c r="BN2860" s="18" t="str">
        <f t="shared" si="984"/>
        <v>s</v>
      </c>
    </row>
    <row r="2861" spans="3:66" ht="50.1" customHeight="1" thickTop="1" thickBot="1" x14ac:dyDescent="0.3">
      <c r="C2861" s="46"/>
      <c r="D2861" s="46"/>
      <c r="E2861" s="46"/>
      <c r="F2861" s="122"/>
      <c r="G2861" s="122"/>
      <c r="H2861" s="78" t="str">
        <f t="shared" si="985"/>
        <v/>
      </c>
      <c r="I2861" s="78" t="str">
        <f t="shared" si="986"/>
        <v/>
      </c>
      <c r="J2861" s="16"/>
      <c r="K2861" s="46" t="str">
        <f t="shared" si="987"/>
        <v/>
      </c>
      <c r="L2861" s="16"/>
      <c r="M2861" s="16"/>
      <c r="N2861" s="46"/>
      <c r="O2861" s="47" t="str">
        <f t="shared" si="990"/>
        <v/>
      </c>
      <c r="P2861" s="47"/>
      <c r="Q2861" s="48" t="str">
        <f>IFERROR(VLOOKUP(E2861,Funcionários!$C$8:$E$207,3,FALSE),"")</f>
        <v/>
      </c>
      <c r="R2861" s="47"/>
      <c r="S2861" s="49" t="str">
        <f t="shared" si="991"/>
        <v/>
      </c>
      <c r="T2861" s="49">
        <v>2.8549999999999999E-2</v>
      </c>
      <c r="U2861" s="48" t="str">
        <f>IF(Funcionários!C2862=0,"",Funcionários!C2862)</f>
        <v/>
      </c>
      <c r="V2861" s="50">
        <f>IF(U2861="",0,IF(COUNTIFS($E$7:$E$3006,U2861,$I$7:$I$3006,'RC'!$E$6)=0,0,COUNTIFS($M$7:$M$3006,"Concluída no prazo",$E$7:$E$3006,U2861,$I$7:$I$3006,'RC'!$E$6)/COUNTIFS($E$7:$E$3006,U2861,$I$7:$I$3006,'RC'!$E$6)))</f>
        <v>0</v>
      </c>
      <c r="W2861" s="49">
        <f>SUMIFS($J$7:$J$3006,$E$7:$E$3006,U2861,$I$7:$I$3006,'RC'!$E$6)+SUMIFS($L$7:$L$3006,$E$7:$E$3006,U2861,$I$7:$I$3006,'RC'!$E$6)</f>
        <v>0</v>
      </c>
      <c r="X2861" s="48">
        <f>COUNTIFS($E$7:$E$3006,U2861,$I$7:$I$3006,'RC'!$E$6)</f>
        <v>0</v>
      </c>
      <c r="Y2861" s="48"/>
      <c r="Z2861" s="51" t="str">
        <f>IF(AQ2861='RC'!$E$6,AC2861*1000+AD2861,"")</f>
        <v/>
      </c>
      <c r="AA2861" s="51" t="str">
        <f>IF(AB2861="","",IF(AQ2861='RC'!$E$6,AC2861*1000-AD2861,""))</f>
        <v/>
      </c>
      <c r="AB2861" s="48" t="str">
        <f>IFERROR(VLOOKUP(E2861,Funcionários!$C$8:$E$207,3,FALSE),"")</f>
        <v/>
      </c>
      <c r="AC2861" s="50" t="str">
        <f>IF(AB2861="","",IF(COUNTIFS($AB$7:$AB$3006,AB2861,$AQ$7:$AQ$3006,'RC'!$E$6)=0,"",COUNTIFS($M$7:$M$3006,"Concluída no prazo",$AB$7:$AB$3006,AB2861,$AQ$7:$AQ$3006,'RC'!$E$6)/COUNTIFS($AB$7:$AB$3006,AB2861,$AQ$7:$AQ$3006,'RC'!$E$6)))</f>
        <v/>
      </c>
      <c r="AD2861" s="48">
        <f>SUMIF($AQ$7:$AQ$3006,'RC'!$E$6,$J$7:$J$3006)+SUMIF($AQ$7:$AQ$3006,'RC'!$E$6,$L$7:$L$3006)</f>
        <v>21</v>
      </c>
      <c r="AF2861" s="48">
        <v>2.1459999999991299E-2</v>
      </c>
      <c r="AG2861" s="48">
        <f>IF(OR(AQ2861="",AQ2861&lt;&gt;'RC'!$E$6,AB2861&lt;&gt;'RC'!$D$21),0,1)</f>
        <v>0</v>
      </c>
      <c r="AH2861" s="48">
        <f t="shared" si="988"/>
        <v>2.1459999999991299E-2</v>
      </c>
      <c r="AI2861" s="48" t="str">
        <f t="shared" si="970"/>
        <v/>
      </c>
      <c r="AJ2861" s="48" t="str">
        <f t="shared" si="971"/>
        <v/>
      </c>
      <c r="AK2861" s="52" t="str">
        <f t="shared" si="972"/>
        <v/>
      </c>
      <c r="AL2861" s="52" t="str">
        <f t="shared" si="973"/>
        <v/>
      </c>
      <c r="AM2861" s="48" t="str">
        <f t="shared" si="974"/>
        <v/>
      </c>
      <c r="AN2861" s="48" t="str">
        <f t="shared" si="975"/>
        <v/>
      </c>
      <c r="AP2861" s="18" t="str">
        <f t="shared" si="976"/>
        <v/>
      </c>
      <c r="AQ2861" s="18" t="str">
        <f t="shared" si="977"/>
        <v/>
      </c>
      <c r="AR2861" s="18">
        <v>2.146E-2</v>
      </c>
      <c r="AS2861" s="18">
        <f>IF(AF!$D$27="Todos",1,IF(M2861=AF!$D$27,1,0))</f>
        <v>1</v>
      </c>
      <c r="AT2861" s="53">
        <f>IF(AND(E2861=AF!$D$6,OR(LT!M2861=AF!$D$27,AF!$D$27="Todos"),OR(AP2861=AF!$E$8,AQ2861=AF!$E$8)),AR2861+AS2861,0)</f>
        <v>0</v>
      </c>
      <c r="AU2861" s="18" t="str">
        <f t="shared" si="978"/>
        <v/>
      </c>
      <c r="AV2861" s="54" t="str">
        <f t="shared" si="979"/>
        <v/>
      </c>
      <c r="AW2861" s="54" t="str">
        <f t="shared" si="980"/>
        <v/>
      </c>
      <c r="AX2861" s="18" t="str">
        <f t="shared" si="981"/>
        <v/>
      </c>
      <c r="AY2861" s="18" t="str">
        <f t="shared" si="982"/>
        <v/>
      </c>
      <c r="BA2861" s="18">
        <f>IF($E2861=AF!$D$6,IF($M2861="Concluída no prazo",2,IF($M2861="Concluída com atraso",1,0)),0)</f>
        <v>0</v>
      </c>
      <c r="BB2861" s="18">
        <f>IF($E2861=AF!$D$6,IF($M2861="Atrasada",2,IF($M2861="Concluída com atraso",1,0)),0)</f>
        <v>0</v>
      </c>
      <c r="BC2861" s="18">
        <v>2.8549999999999999E-2</v>
      </c>
      <c r="BD2861" s="18">
        <f t="shared" si="989"/>
        <v>2.8549999999999999E-2</v>
      </c>
      <c r="BE2861" s="18">
        <f t="shared" si="989"/>
        <v>2.8549999999999999E-2</v>
      </c>
      <c r="BF2861" s="18" t="str">
        <f t="shared" si="983"/>
        <v/>
      </c>
      <c r="BN2861" s="18" t="str">
        <f t="shared" si="984"/>
        <v>s</v>
      </c>
    </row>
    <row r="2862" spans="3:66" ht="50.1" customHeight="1" thickTop="1" thickBot="1" x14ac:dyDescent="0.3">
      <c r="C2862" s="46"/>
      <c r="D2862" s="46"/>
      <c r="E2862" s="46"/>
      <c r="F2862" s="122"/>
      <c r="G2862" s="122"/>
      <c r="H2862" s="78" t="str">
        <f t="shared" si="985"/>
        <v/>
      </c>
      <c r="I2862" s="78" t="str">
        <f t="shared" si="986"/>
        <v/>
      </c>
      <c r="J2862" s="16"/>
      <c r="K2862" s="46" t="str">
        <f t="shared" si="987"/>
        <v/>
      </c>
      <c r="L2862" s="16"/>
      <c r="M2862" s="16"/>
      <c r="N2862" s="46"/>
      <c r="O2862" s="47" t="str">
        <f t="shared" si="990"/>
        <v/>
      </c>
      <c r="P2862" s="47"/>
      <c r="Q2862" s="48" t="str">
        <f>IFERROR(VLOOKUP(E2862,Funcionários!$C$8:$E$207,3,FALSE),"")</f>
        <v/>
      </c>
      <c r="R2862" s="47"/>
      <c r="S2862" s="49" t="str">
        <f t="shared" si="991"/>
        <v/>
      </c>
      <c r="T2862" s="49">
        <v>2.8559999999999999E-2</v>
      </c>
      <c r="U2862" s="48" t="str">
        <f>IF(Funcionários!C2863=0,"",Funcionários!C2863)</f>
        <v/>
      </c>
      <c r="V2862" s="50">
        <f>IF(U2862="",0,IF(COUNTIFS($E$7:$E$3006,U2862,$I$7:$I$3006,'RC'!$E$6)=0,0,COUNTIFS($M$7:$M$3006,"Concluída no prazo",$E$7:$E$3006,U2862,$I$7:$I$3006,'RC'!$E$6)/COUNTIFS($E$7:$E$3006,U2862,$I$7:$I$3006,'RC'!$E$6)))</f>
        <v>0</v>
      </c>
      <c r="W2862" s="49">
        <f>SUMIFS($J$7:$J$3006,$E$7:$E$3006,U2862,$I$7:$I$3006,'RC'!$E$6)+SUMIFS($L$7:$L$3006,$E$7:$E$3006,U2862,$I$7:$I$3006,'RC'!$E$6)</f>
        <v>0</v>
      </c>
      <c r="X2862" s="48">
        <f>COUNTIFS($E$7:$E$3006,U2862,$I$7:$I$3006,'RC'!$E$6)</f>
        <v>0</v>
      </c>
      <c r="Y2862" s="48"/>
      <c r="Z2862" s="51" t="str">
        <f>IF(AQ2862='RC'!$E$6,AC2862*1000+AD2862,"")</f>
        <v/>
      </c>
      <c r="AA2862" s="51" t="str">
        <f>IF(AB2862="","",IF(AQ2862='RC'!$E$6,AC2862*1000-AD2862,""))</f>
        <v/>
      </c>
      <c r="AB2862" s="48" t="str">
        <f>IFERROR(VLOOKUP(E2862,Funcionários!$C$8:$E$207,3,FALSE),"")</f>
        <v/>
      </c>
      <c r="AC2862" s="50" t="str">
        <f>IF(AB2862="","",IF(COUNTIFS($AB$7:$AB$3006,AB2862,$AQ$7:$AQ$3006,'RC'!$E$6)=0,"",COUNTIFS($M$7:$M$3006,"Concluída no prazo",$AB$7:$AB$3006,AB2862,$AQ$7:$AQ$3006,'RC'!$E$6)/COUNTIFS($AB$7:$AB$3006,AB2862,$AQ$7:$AQ$3006,'RC'!$E$6)))</f>
        <v/>
      </c>
      <c r="AD2862" s="48">
        <f>SUMIF($AQ$7:$AQ$3006,'RC'!$E$6,$J$7:$J$3006)+SUMIF($AQ$7:$AQ$3006,'RC'!$E$6,$L$7:$L$3006)</f>
        <v>21</v>
      </c>
      <c r="AF2862" s="48">
        <v>2.1449999999991299E-2</v>
      </c>
      <c r="AG2862" s="48">
        <f>IF(OR(AQ2862="",AQ2862&lt;&gt;'RC'!$E$6,AB2862&lt;&gt;'RC'!$D$21),0,1)</f>
        <v>0</v>
      </c>
      <c r="AH2862" s="48">
        <f t="shared" si="988"/>
        <v>2.1449999999991299E-2</v>
      </c>
      <c r="AI2862" s="48" t="str">
        <f t="shared" si="970"/>
        <v/>
      </c>
      <c r="AJ2862" s="48" t="str">
        <f t="shared" si="971"/>
        <v/>
      </c>
      <c r="AK2862" s="52" t="str">
        <f t="shared" si="972"/>
        <v/>
      </c>
      <c r="AL2862" s="52" t="str">
        <f t="shared" si="973"/>
        <v/>
      </c>
      <c r="AM2862" s="48" t="str">
        <f t="shared" si="974"/>
        <v/>
      </c>
      <c r="AN2862" s="48" t="str">
        <f t="shared" si="975"/>
        <v/>
      </c>
      <c r="AP2862" s="18" t="str">
        <f t="shared" si="976"/>
        <v/>
      </c>
      <c r="AQ2862" s="18" t="str">
        <f t="shared" si="977"/>
        <v/>
      </c>
      <c r="AR2862" s="18">
        <v>2.145E-2</v>
      </c>
      <c r="AS2862" s="18">
        <f>IF(AF!$D$27="Todos",1,IF(M2862=AF!$D$27,1,0))</f>
        <v>1</v>
      </c>
      <c r="AT2862" s="53">
        <f>IF(AND(E2862=AF!$D$6,OR(LT!M2862=AF!$D$27,AF!$D$27="Todos"),OR(AP2862=AF!$E$8,AQ2862=AF!$E$8)),AR2862+AS2862,0)</f>
        <v>0</v>
      </c>
      <c r="AU2862" s="18" t="str">
        <f t="shared" si="978"/>
        <v/>
      </c>
      <c r="AV2862" s="54" t="str">
        <f t="shared" si="979"/>
        <v/>
      </c>
      <c r="AW2862" s="54" t="str">
        <f t="shared" si="980"/>
        <v/>
      </c>
      <c r="AX2862" s="18" t="str">
        <f t="shared" si="981"/>
        <v/>
      </c>
      <c r="AY2862" s="18" t="str">
        <f t="shared" si="982"/>
        <v/>
      </c>
      <c r="BA2862" s="18">
        <f>IF($E2862=AF!$D$6,IF($M2862="Concluída no prazo",2,IF($M2862="Concluída com atraso",1,0)),0)</f>
        <v>0</v>
      </c>
      <c r="BB2862" s="18">
        <f>IF($E2862=AF!$D$6,IF($M2862="Atrasada",2,IF($M2862="Concluída com atraso",1,0)),0)</f>
        <v>0</v>
      </c>
      <c r="BC2862" s="18">
        <v>2.8559999999999999E-2</v>
      </c>
      <c r="BD2862" s="18">
        <f t="shared" si="989"/>
        <v>2.8559999999999999E-2</v>
      </c>
      <c r="BE2862" s="18">
        <f t="shared" si="989"/>
        <v>2.8559999999999999E-2</v>
      </c>
      <c r="BF2862" s="18" t="str">
        <f t="shared" si="983"/>
        <v/>
      </c>
      <c r="BN2862" s="18" t="str">
        <f t="shared" si="984"/>
        <v>s</v>
      </c>
    </row>
    <row r="2863" spans="3:66" ht="50.1" customHeight="1" thickTop="1" thickBot="1" x14ac:dyDescent="0.3">
      <c r="C2863" s="46"/>
      <c r="D2863" s="46"/>
      <c r="E2863" s="46"/>
      <c r="F2863" s="122"/>
      <c r="G2863" s="122"/>
      <c r="H2863" s="78" t="str">
        <f t="shared" si="985"/>
        <v/>
      </c>
      <c r="I2863" s="78" t="str">
        <f t="shared" si="986"/>
        <v/>
      </c>
      <c r="J2863" s="16"/>
      <c r="K2863" s="46" t="str">
        <f t="shared" si="987"/>
        <v/>
      </c>
      <c r="L2863" s="16"/>
      <c r="M2863" s="16"/>
      <c r="N2863" s="46"/>
      <c r="O2863" s="47" t="str">
        <f t="shared" si="990"/>
        <v/>
      </c>
      <c r="P2863" s="47"/>
      <c r="Q2863" s="48" t="str">
        <f>IFERROR(VLOOKUP(E2863,Funcionários!$C$8:$E$207,3,FALSE),"")</f>
        <v/>
      </c>
      <c r="R2863" s="47"/>
      <c r="S2863" s="49" t="str">
        <f t="shared" si="991"/>
        <v/>
      </c>
      <c r="T2863" s="49">
        <v>2.8570000000000002E-2</v>
      </c>
      <c r="U2863" s="48" t="str">
        <f>IF(Funcionários!C2864=0,"",Funcionários!C2864)</f>
        <v/>
      </c>
      <c r="V2863" s="50">
        <f>IF(U2863="",0,IF(COUNTIFS($E$7:$E$3006,U2863,$I$7:$I$3006,'RC'!$E$6)=0,0,COUNTIFS($M$7:$M$3006,"Concluída no prazo",$E$7:$E$3006,U2863,$I$7:$I$3006,'RC'!$E$6)/COUNTIFS($E$7:$E$3006,U2863,$I$7:$I$3006,'RC'!$E$6)))</f>
        <v>0</v>
      </c>
      <c r="W2863" s="49">
        <f>SUMIFS($J$7:$J$3006,$E$7:$E$3006,U2863,$I$7:$I$3006,'RC'!$E$6)+SUMIFS($L$7:$L$3006,$E$7:$E$3006,U2863,$I$7:$I$3006,'RC'!$E$6)</f>
        <v>0</v>
      </c>
      <c r="X2863" s="48">
        <f>COUNTIFS($E$7:$E$3006,U2863,$I$7:$I$3006,'RC'!$E$6)</f>
        <v>0</v>
      </c>
      <c r="Y2863" s="48"/>
      <c r="Z2863" s="51" t="str">
        <f>IF(AQ2863='RC'!$E$6,AC2863*1000+AD2863,"")</f>
        <v/>
      </c>
      <c r="AA2863" s="51" t="str">
        <f>IF(AB2863="","",IF(AQ2863='RC'!$E$6,AC2863*1000-AD2863,""))</f>
        <v/>
      </c>
      <c r="AB2863" s="48" t="str">
        <f>IFERROR(VLOOKUP(E2863,Funcionários!$C$8:$E$207,3,FALSE),"")</f>
        <v/>
      </c>
      <c r="AC2863" s="50" t="str">
        <f>IF(AB2863="","",IF(COUNTIFS($AB$7:$AB$3006,AB2863,$AQ$7:$AQ$3006,'RC'!$E$6)=0,"",COUNTIFS($M$7:$M$3006,"Concluída no prazo",$AB$7:$AB$3006,AB2863,$AQ$7:$AQ$3006,'RC'!$E$6)/COUNTIFS($AB$7:$AB$3006,AB2863,$AQ$7:$AQ$3006,'RC'!$E$6)))</f>
        <v/>
      </c>
      <c r="AD2863" s="48">
        <f>SUMIF($AQ$7:$AQ$3006,'RC'!$E$6,$J$7:$J$3006)+SUMIF($AQ$7:$AQ$3006,'RC'!$E$6,$L$7:$L$3006)</f>
        <v>21</v>
      </c>
      <c r="AF2863" s="48">
        <v>2.1439999999991299E-2</v>
      </c>
      <c r="AG2863" s="48">
        <f>IF(OR(AQ2863="",AQ2863&lt;&gt;'RC'!$E$6,AB2863&lt;&gt;'RC'!$D$21),0,1)</f>
        <v>0</v>
      </c>
      <c r="AH2863" s="48">
        <f t="shared" si="988"/>
        <v>2.1439999999991299E-2</v>
      </c>
      <c r="AI2863" s="48" t="str">
        <f t="shared" si="970"/>
        <v/>
      </c>
      <c r="AJ2863" s="48" t="str">
        <f t="shared" si="971"/>
        <v/>
      </c>
      <c r="AK2863" s="52" t="str">
        <f t="shared" si="972"/>
        <v/>
      </c>
      <c r="AL2863" s="52" t="str">
        <f t="shared" si="973"/>
        <v/>
      </c>
      <c r="AM2863" s="48" t="str">
        <f t="shared" si="974"/>
        <v/>
      </c>
      <c r="AN2863" s="48" t="str">
        <f t="shared" si="975"/>
        <v/>
      </c>
      <c r="AP2863" s="18" t="str">
        <f t="shared" si="976"/>
        <v/>
      </c>
      <c r="AQ2863" s="18" t="str">
        <f t="shared" si="977"/>
        <v/>
      </c>
      <c r="AR2863" s="18">
        <v>2.1440000000000001E-2</v>
      </c>
      <c r="AS2863" s="18">
        <f>IF(AF!$D$27="Todos",1,IF(M2863=AF!$D$27,1,0))</f>
        <v>1</v>
      </c>
      <c r="AT2863" s="53">
        <f>IF(AND(E2863=AF!$D$6,OR(LT!M2863=AF!$D$27,AF!$D$27="Todos"),OR(AP2863=AF!$E$8,AQ2863=AF!$E$8)),AR2863+AS2863,0)</f>
        <v>0</v>
      </c>
      <c r="AU2863" s="18" t="str">
        <f t="shared" si="978"/>
        <v/>
      </c>
      <c r="AV2863" s="54" t="str">
        <f t="shared" si="979"/>
        <v/>
      </c>
      <c r="AW2863" s="54" t="str">
        <f t="shared" si="980"/>
        <v/>
      </c>
      <c r="AX2863" s="18" t="str">
        <f t="shared" si="981"/>
        <v/>
      </c>
      <c r="AY2863" s="18" t="str">
        <f t="shared" si="982"/>
        <v/>
      </c>
      <c r="BA2863" s="18">
        <f>IF($E2863=AF!$D$6,IF($M2863="Concluída no prazo",2,IF($M2863="Concluída com atraso",1,0)),0)</f>
        <v>0</v>
      </c>
      <c r="BB2863" s="18">
        <f>IF($E2863=AF!$D$6,IF($M2863="Atrasada",2,IF($M2863="Concluída com atraso",1,0)),0)</f>
        <v>0</v>
      </c>
      <c r="BC2863" s="18">
        <v>2.8570000000000002E-2</v>
      </c>
      <c r="BD2863" s="18">
        <f t="shared" si="989"/>
        <v>2.8570000000000002E-2</v>
      </c>
      <c r="BE2863" s="18">
        <f t="shared" si="989"/>
        <v>2.8570000000000002E-2</v>
      </c>
      <c r="BF2863" s="18" t="str">
        <f t="shared" si="983"/>
        <v/>
      </c>
      <c r="BN2863" s="18" t="str">
        <f t="shared" si="984"/>
        <v>s</v>
      </c>
    </row>
    <row r="2864" spans="3:66" ht="50.1" customHeight="1" thickTop="1" thickBot="1" x14ac:dyDescent="0.3">
      <c r="C2864" s="46"/>
      <c r="D2864" s="46"/>
      <c r="E2864" s="46"/>
      <c r="F2864" s="122"/>
      <c r="G2864" s="122"/>
      <c r="H2864" s="78" t="str">
        <f t="shared" si="985"/>
        <v/>
      </c>
      <c r="I2864" s="78" t="str">
        <f t="shared" si="986"/>
        <v/>
      </c>
      <c r="J2864" s="16"/>
      <c r="K2864" s="46" t="str">
        <f t="shared" si="987"/>
        <v/>
      </c>
      <c r="L2864" s="16"/>
      <c r="M2864" s="16"/>
      <c r="N2864" s="46"/>
      <c r="O2864" s="47" t="str">
        <f t="shared" si="990"/>
        <v/>
      </c>
      <c r="P2864" s="47"/>
      <c r="Q2864" s="48" t="str">
        <f>IFERROR(VLOOKUP(E2864,Funcionários!$C$8:$E$207,3,FALSE),"")</f>
        <v/>
      </c>
      <c r="R2864" s="47"/>
      <c r="S2864" s="49" t="str">
        <f t="shared" si="991"/>
        <v/>
      </c>
      <c r="T2864" s="49">
        <v>2.8580000000000001E-2</v>
      </c>
      <c r="U2864" s="48" t="str">
        <f>IF(Funcionários!C2865=0,"",Funcionários!C2865)</f>
        <v/>
      </c>
      <c r="V2864" s="50">
        <f>IF(U2864="",0,IF(COUNTIFS($E$7:$E$3006,U2864,$I$7:$I$3006,'RC'!$E$6)=0,0,COUNTIFS($M$7:$M$3006,"Concluída no prazo",$E$7:$E$3006,U2864,$I$7:$I$3006,'RC'!$E$6)/COUNTIFS($E$7:$E$3006,U2864,$I$7:$I$3006,'RC'!$E$6)))</f>
        <v>0</v>
      </c>
      <c r="W2864" s="49">
        <f>SUMIFS($J$7:$J$3006,$E$7:$E$3006,U2864,$I$7:$I$3006,'RC'!$E$6)+SUMIFS($L$7:$L$3006,$E$7:$E$3006,U2864,$I$7:$I$3006,'RC'!$E$6)</f>
        <v>0</v>
      </c>
      <c r="X2864" s="48">
        <f>COUNTIFS($E$7:$E$3006,U2864,$I$7:$I$3006,'RC'!$E$6)</f>
        <v>0</v>
      </c>
      <c r="Y2864" s="48"/>
      <c r="Z2864" s="51" t="str">
        <f>IF(AQ2864='RC'!$E$6,AC2864*1000+AD2864,"")</f>
        <v/>
      </c>
      <c r="AA2864" s="51" t="str">
        <f>IF(AB2864="","",IF(AQ2864='RC'!$E$6,AC2864*1000-AD2864,""))</f>
        <v/>
      </c>
      <c r="AB2864" s="48" t="str">
        <f>IFERROR(VLOOKUP(E2864,Funcionários!$C$8:$E$207,3,FALSE),"")</f>
        <v/>
      </c>
      <c r="AC2864" s="50" t="str">
        <f>IF(AB2864="","",IF(COUNTIFS($AB$7:$AB$3006,AB2864,$AQ$7:$AQ$3006,'RC'!$E$6)=0,"",COUNTIFS($M$7:$M$3006,"Concluída no prazo",$AB$7:$AB$3006,AB2864,$AQ$7:$AQ$3006,'RC'!$E$6)/COUNTIFS($AB$7:$AB$3006,AB2864,$AQ$7:$AQ$3006,'RC'!$E$6)))</f>
        <v/>
      </c>
      <c r="AD2864" s="48">
        <f>SUMIF($AQ$7:$AQ$3006,'RC'!$E$6,$J$7:$J$3006)+SUMIF($AQ$7:$AQ$3006,'RC'!$E$6,$L$7:$L$3006)</f>
        <v>21</v>
      </c>
      <c r="AF2864" s="48">
        <v>2.14299999999913E-2</v>
      </c>
      <c r="AG2864" s="48">
        <f>IF(OR(AQ2864="",AQ2864&lt;&gt;'RC'!$E$6,AB2864&lt;&gt;'RC'!$D$21),0,1)</f>
        <v>0</v>
      </c>
      <c r="AH2864" s="48">
        <f t="shared" si="988"/>
        <v>2.14299999999913E-2</v>
      </c>
      <c r="AI2864" s="48" t="str">
        <f t="shared" si="970"/>
        <v/>
      </c>
      <c r="AJ2864" s="48" t="str">
        <f t="shared" si="971"/>
        <v/>
      </c>
      <c r="AK2864" s="52" t="str">
        <f t="shared" si="972"/>
        <v/>
      </c>
      <c r="AL2864" s="52" t="str">
        <f t="shared" si="973"/>
        <v/>
      </c>
      <c r="AM2864" s="48" t="str">
        <f t="shared" si="974"/>
        <v/>
      </c>
      <c r="AN2864" s="48" t="str">
        <f t="shared" si="975"/>
        <v/>
      </c>
      <c r="AP2864" s="18" t="str">
        <f t="shared" si="976"/>
        <v/>
      </c>
      <c r="AQ2864" s="18" t="str">
        <f t="shared" si="977"/>
        <v/>
      </c>
      <c r="AR2864" s="18">
        <v>2.1430000000000001E-2</v>
      </c>
      <c r="AS2864" s="18">
        <f>IF(AF!$D$27="Todos",1,IF(M2864=AF!$D$27,1,0))</f>
        <v>1</v>
      </c>
      <c r="AT2864" s="53">
        <f>IF(AND(E2864=AF!$D$6,OR(LT!M2864=AF!$D$27,AF!$D$27="Todos"),OR(AP2864=AF!$E$8,AQ2864=AF!$E$8)),AR2864+AS2864,0)</f>
        <v>0</v>
      </c>
      <c r="AU2864" s="18" t="str">
        <f t="shared" si="978"/>
        <v/>
      </c>
      <c r="AV2864" s="54" t="str">
        <f t="shared" si="979"/>
        <v/>
      </c>
      <c r="AW2864" s="54" t="str">
        <f t="shared" si="980"/>
        <v/>
      </c>
      <c r="AX2864" s="18" t="str">
        <f t="shared" si="981"/>
        <v/>
      </c>
      <c r="AY2864" s="18" t="str">
        <f t="shared" si="982"/>
        <v/>
      </c>
      <c r="BA2864" s="18">
        <f>IF($E2864=AF!$D$6,IF($M2864="Concluída no prazo",2,IF($M2864="Concluída com atraso",1,0)),0)</f>
        <v>0</v>
      </c>
      <c r="BB2864" s="18">
        <f>IF($E2864=AF!$D$6,IF($M2864="Atrasada",2,IF($M2864="Concluída com atraso",1,0)),0)</f>
        <v>0</v>
      </c>
      <c r="BC2864" s="18">
        <v>2.8580000000000001E-2</v>
      </c>
      <c r="BD2864" s="18">
        <f t="shared" si="989"/>
        <v>2.8580000000000001E-2</v>
      </c>
      <c r="BE2864" s="18">
        <f t="shared" si="989"/>
        <v>2.8580000000000001E-2</v>
      </c>
      <c r="BF2864" s="18" t="str">
        <f t="shared" si="983"/>
        <v/>
      </c>
      <c r="BN2864" s="18" t="str">
        <f t="shared" si="984"/>
        <v>s</v>
      </c>
    </row>
    <row r="2865" spans="3:66" ht="50.1" customHeight="1" thickTop="1" thickBot="1" x14ac:dyDescent="0.3">
      <c r="C2865" s="46"/>
      <c r="D2865" s="46"/>
      <c r="E2865" s="46"/>
      <c r="F2865" s="122"/>
      <c r="G2865" s="122"/>
      <c r="H2865" s="78" t="str">
        <f t="shared" si="985"/>
        <v/>
      </c>
      <c r="I2865" s="78" t="str">
        <f t="shared" si="986"/>
        <v/>
      </c>
      <c r="J2865" s="16"/>
      <c r="K2865" s="46" t="str">
        <f t="shared" si="987"/>
        <v/>
      </c>
      <c r="L2865" s="16"/>
      <c r="M2865" s="16"/>
      <c r="N2865" s="46"/>
      <c r="O2865" s="47" t="str">
        <f t="shared" si="990"/>
        <v/>
      </c>
      <c r="P2865" s="47"/>
      <c r="Q2865" s="48" t="str">
        <f>IFERROR(VLOOKUP(E2865,Funcionários!$C$8:$E$207,3,FALSE),"")</f>
        <v/>
      </c>
      <c r="R2865" s="47"/>
      <c r="S2865" s="49" t="str">
        <f t="shared" si="991"/>
        <v/>
      </c>
      <c r="T2865" s="49">
        <v>2.8590000000000001E-2</v>
      </c>
      <c r="U2865" s="48" t="str">
        <f>IF(Funcionários!C2866=0,"",Funcionários!C2866)</f>
        <v/>
      </c>
      <c r="V2865" s="50">
        <f>IF(U2865="",0,IF(COUNTIFS($E$7:$E$3006,U2865,$I$7:$I$3006,'RC'!$E$6)=0,0,COUNTIFS($M$7:$M$3006,"Concluída no prazo",$E$7:$E$3006,U2865,$I$7:$I$3006,'RC'!$E$6)/COUNTIFS($E$7:$E$3006,U2865,$I$7:$I$3006,'RC'!$E$6)))</f>
        <v>0</v>
      </c>
      <c r="W2865" s="49">
        <f>SUMIFS($J$7:$J$3006,$E$7:$E$3006,U2865,$I$7:$I$3006,'RC'!$E$6)+SUMIFS($L$7:$L$3006,$E$7:$E$3006,U2865,$I$7:$I$3006,'RC'!$E$6)</f>
        <v>0</v>
      </c>
      <c r="X2865" s="48">
        <f>COUNTIFS($E$7:$E$3006,U2865,$I$7:$I$3006,'RC'!$E$6)</f>
        <v>0</v>
      </c>
      <c r="Y2865" s="48"/>
      <c r="Z2865" s="51" t="str">
        <f>IF(AQ2865='RC'!$E$6,AC2865*1000+AD2865,"")</f>
        <v/>
      </c>
      <c r="AA2865" s="51" t="str">
        <f>IF(AB2865="","",IF(AQ2865='RC'!$E$6,AC2865*1000-AD2865,""))</f>
        <v/>
      </c>
      <c r="AB2865" s="48" t="str">
        <f>IFERROR(VLOOKUP(E2865,Funcionários!$C$8:$E$207,3,FALSE),"")</f>
        <v/>
      </c>
      <c r="AC2865" s="50" t="str">
        <f>IF(AB2865="","",IF(COUNTIFS($AB$7:$AB$3006,AB2865,$AQ$7:$AQ$3006,'RC'!$E$6)=0,"",COUNTIFS($M$7:$M$3006,"Concluída no prazo",$AB$7:$AB$3006,AB2865,$AQ$7:$AQ$3006,'RC'!$E$6)/COUNTIFS($AB$7:$AB$3006,AB2865,$AQ$7:$AQ$3006,'RC'!$E$6)))</f>
        <v/>
      </c>
      <c r="AD2865" s="48">
        <f>SUMIF($AQ$7:$AQ$3006,'RC'!$E$6,$J$7:$J$3006)+SUMIF($AQ$7:$AQ$3006,'RC'!$E$6,$L$7:$L$3006)</f>
        <v>21</v>
      </c>
      <c r="AF2865" s="48">
        <v>2.14199999999912E-2</v>
      </c>
      <c r="AG2865" s="48">
        <f>IF(OR(AQ2865="",AQ2865&lt;&gt;'RC'!$E$6,AB2865&lt;&gt;'RC'!$D$21),0,1)</f>
        <v>0</v>
      </c>
      <c r="AH2865" s="48">
        <f t="shared" si="988"/>
        <v>2.14199999999912E-2</v>
      </c>
      <c r="AI2865" s="48" t="str">
        <f t="shared" si="970"/>
        <v/>
      </c>
      <c r="AJ2865" s="48" t="str">
        <f t="shared" si="971"/>
        <v/>
      </c>
      <c r="AK2865" s="52" t="str">
        <f t="shared" si="972"/>
        <v/>
      </c>
      <c r="AL2865" s="52" t="str">
        <f t="shared" si="973"/>
        <v/>
      </c>
      <c r="AM2865" s="48" t="str">
        <f t="shared" si="974"/>
        <v/>
      </c>
      <c r="AN2865" s="48" t="str">
        <f t="shared" si="975"/>
        <v/>
      </c>
      <c r="AP2865" s="18" t="str">
        <f t="shared" si="976"/>
        <v/>
      </c>
      <c r="AQ2865" s="18" t="str">
        <f t="shared" si="977"/>
        <v/>
      </c>
      <c r="AR2865" s="18">
        <v>2.1420000000000002E-2</v>
      </c>
      <c r="AS2865" s="18">
        <f>IF(AF!$D$27="Todos",1,IF(M2865=AF!$D$27,1,0))</f>
        <v>1</v>
      </c>
      <c r="AT2865" s="53">
        <f>IF(AND(E2865=AF!$D$6,OR(LT!M2865=AF!$D$27,AF!$D$27="Todos"),OR(AP2865=AF!$E$8,AQ2865=AF!$E$8)),AR2865+AS2865,0)</f>
        <v>0</v>
      </c>
      <c r="AU2865" s="18" t="str">
        <f t="shared" si="978"/>
        <v/>
      </c>
      <c r="AV2865" s="54" t="str">
        <f t="shared" si="979"/>
        <v/>
      </c>
      <c r="AW2865" s="54" t="str">
        <f t="shared" si="980"/>
        <v/>
      </c>
      <c r="AX2865" s="18" t="str">
        <f t="shared" si="981"/>
        <v/>
      </c>
      <c r="AY2865" s="18" t="str">
        <f t="shared" si="982"/>
        <v/>
      </c>
      <c r="BA2865" s="18">
        <f>IF($E2865=AF!$D$6,IF($M2865="Concluída no prazo",2,IF($M2865="Concluída com atraso",1,0)),0)</f>
        <v>0</v>
      </c>
      <c r="BB2865" s="18">
        <f>IF($E2865=AF!$D$6,IF($M2865="Atrasada",2,IF($M2865="Concluída com atraso",1,0)),0)</f>
        <v>0</v>
      </c>
      <c r="BC2865" s="18">
        <v>2.8590000000000001E-2</v>
      </c>
      <c r="BD2865" s="18">
        <f t="shared" si="989"/>
        <v>2.8590000000000001E-2</v>
      </c>
      <c r="BE2865" s="18">
        <f t="shared" si="989"/>
        <v>2.8590000000000001E-2</v>
      </c>
      <c r="BF2865" s="18" t="str">
        <f t="shared" si="983"/>
        <v/>
      </c>
      <c r="BN2865" s="18" t="str">
        <f t="shared" si="984"/>
        <v>s</v>
      </c>
    </row>
    <row r="2866" spans="3:66" ht="50.1" customHeight="1" thickTop="1" thickBot="1" x14ac:dyDescent="0.3">
      <c r="C2866" s="46"/>
      <c r="D2866" s="46"/>
      <c r="E2866" s="46"/>
      <c r="F2866" s="122"/>
      <c r="G2866" s="122"/>
      <c r="H2866" s="78" t="str">
        <f t="shared" si="985"/>
        <v/>
      </c>
      <c r="I2866" s="78" t="str">
        <f t="shared" si="986"/>
        <v/>
      </c>
      <c r="J2866" s="16"/>
      <c r="K2866" s="46" t="str">
        <f t="shared" si="987"/>
        <v/>
      </c>
      <c r="L2866" s="16"/>
      <c r="M2866" s="16"/>
      <c r="N2866" s="46"/>
      <c r="O2866" s="47" t="str">
        <f t="shared" si="990"/>
        <v/>
      </c>
      <c r="P2866" s="47"/>
      <c r="Q2866" s="48" t="str">
        <f>IFERROR(VLOOKUP(E2866,Funcionários!$C$8:$E$207,3,FALSE),"")</f>
        <v/>
      </c>
      <c r="R2866" s="47"/>
      <c r="S2866" s="49" t="str">
        <f t="shared" si="991"/>
        <v/>
      </c>
      <c r="T2866" s="49">
        <v>2.86E-2</v>
      </c>
      <c r="U2866" s="48" t="str">
        <f>IF(Funcionários!C2867=0,"",Funcionários!C2867)</f>
        <v/>
      </c>
      <c r="V2866" s="50">
        <f>IF(U2866="",0,IF(COUNTIFS($E$7:$E$3006,U2866,$I$7:$I$3006,'RC'!$E$6)=0,0,COUNTIFS($M$7:$M$3006,"Concluída no prazo",$E$7:$E$3006,U2866,$I$7:$I$3006,'RC'!$E$6)/COUNTIFS($E$7:$E$3006,U2866,$I$7:$I$3006,'RC'!$E$6)))</f>
        <v>0</v>
      </c>
      <c r="W2866" s="49">
        <f>SUMIFS($J$7:$J$3006,$E$7:$E$3006,U2866,$I$7:$I$3006,'RC'!$E$6)+SUMIFS($L$7:$L$3006,$E$7:$E$3006,U2866,$I$7:$I$3006,'RC'!$E$6)</f>
        <v>0</v>
      </c>
      <c r="X2866" s="48">
        <f>COUNTIFS($E$7:$E$3006,U2866,$I$7:$I$3006,'RC'!$E$6)</f>
        <v>0</v>
      </c>
      <c r="Y2866" s="48"/>
      <c r="Z2866" s="51" t="str">
        <f>IF(AQ2866='RC'!$E$6,AC2866*1000+AD2866,"")</f>
        <v/>
      </c>
      <c r="AA2866" s="51" t="str">
        <f>IF(AB2866="","",IF(AQ2866='RC'!$E$6,AC2866*1000-AD2866,""))</f>
        <v/>
      </c>
      <c r="AB2866" s="48" t="str">
        <f>IFERROR(VLOOKUP(E2866,Funcionários!$C$8:$E$207,3,FALSE),"")</f>
        <v/>
      </c>
      <c r="AC2866" s="50" t="str">
        <f>IF(AB2866="","",IF(COUNTIFS($AB$7:$AB$3006,AB2866,$AQ$7:$AQ$3006,'RC'!$E$6)=0,"",COUNTIFS($M$7:$M$3006,"Concluída no prazo",$AB$7:$AB$3006,AB2866,$AQ$7:$AQ$3006,'RC'!$E$6)/COUNTIFS($AB$7:$AB$3006,AB2866,$AQ$7:$AQ$3006,'RC'!$E$6)))</f>
        <v/>
      </c>
      <c r="AD2866" s="48">
        <f>SUMIF($AQ$7:$AQ$3006,'RC'!$E$6,$J$7:$J$3006)+SUMIF($AQ$7:$AQ$3006,'RC'!$E$6,$L$7:$L$3006)</f>
        <v>21</v>
      </c>
      <c r="AF2866" s="48">
        <v>2.14099999999912E-2</v>
      </c>
      <c r="AG2866" s="48">
        <f>IF(OR(AQ2866="",AQ2866&lt;&gt;'RC'!$E$6,AB2866&lt;&gt;'RC'!$D$21),0,1)</f>
        <v>0</v>
      </c>
      <c r="AH2866" s="48">
        <f t="shared" si="988"/>
        <v>2.14099999999912E-2</v>
      </c>
      <c r="AI2866" s="48" t="str">
        <f t="shared" si="970"/>
        <v/>
      </c>
      <c r="AJ2866" s="48" t="str">
        <f t="shared" si="971"/>
        <v/>
      </c>
      <c r="AK2866" s="52" t="str">
        <f t="shared" si="972"/>
        <v/>
      </c>
      <c r="AL2866" s="52" t="str">
        <f t="shared" si="973"/>
        <v/>
      </c>
      <c r="AM2866" s="48" t="str">
        <f t="shared" si="974"/>
        <v/>
      </c>
      <c r="AN2866" s="48" t="str">
        <f t="shared" si="975"/>
        <v/>
      </c>
      <c r="AP2866" s="18" t="str">
        <f t="shared" si="976"/>
        <v/>
      </c>
      <c r="AQ2866" s="18" t="str">
        <f t="shared" si="977"/>
        <v/>
      </c>
      <c r="AR2866" s="18">
        <v>2.1409999999999998E-2</v>
      </c>
      <c r="AS2866" s="18">
        <f>IF(AF!$D$27="Todos",1,IF(M2866=AF!$D$27,1,0))</f>
        <v>1</v>
      </c>
      <c r="AT2866" s="53">
        <f>IF(AND(E2866=AF!$D$6,OR(LT!M2866=AF!$D$27,AF!$D$27="Todos"),OR(AP2866=AF!$E$8,AQ2866=AF!$E$8)),AR2866+AS2866,0)</f>
        <v>0</v>
      </c>
      <c r="AU2866" s="18" t="str">
        <f t="shared" si="978"/>
        <v/>
      </c>
      <c r="AV2866" s="54" t="str">
        <f t="shared" si="979"/>
        <v/>
      </c>
      <c r="AW2866" s="54" t="str">
        <f t="shared" si="980"/>
        <v/>
      </c>
      <c r="AX2866" s="18" t="str">
        <f t="shared" si="981"/>
        <v/>
      </c>
      <c r="AY2866" s="18" t="str">
        <f t="shared" si="982"/>
        <v/>
      </c>
      <c r="BA2866" s="18">
        <f>IF($E2866=AF!$D$6,IF($M2866="Concluída no prazo",2,IF($M2866="Concluída com atraso",1,0)),0)</f>
        <v>0</v>
      </c>
      <c r="BB2866" s="18">
        <f>IF($E2866=AF!$D$6,IF($M2866="Atrasada",2,IF($M2866="Concluída com atraso",1,0)),0)</f>
        <v>0</v>
      </c>
      <c r="BC2866" s="18">
        <v>2.86E-2</v>
      </c>
      <c r="BD2866" s="18">
        <f t="shared" si="989"/>
        <v>2.86E-2</v>
      </c>
      <c r="BE2866" s="18">
        <f t="shared" si="989"/>
        <v>2.86E-2</v>
      </c>
      <c r="BF2866" s="18" t="str">
        <f t="shared" si="983"/>
        <v/>
      </c>
      <c r="BN2866" s="18" t="str">
        <f t="shared" si="984"/>
        <v>s</v>
      </c>
    </row>
    <row r="2867" spans="3:66" ht="50.1" customHeight="1" thickTop="1" thickBot="1" x14ac:dyDescent="0.3">
      <c r="C2867" s="46"/>
      <c r="D2867" s="46"/>
      <c r="E2867" s="46"/>
      <c r="F2867" s="122"/>
      <c r="G2867" s="122"/>
      <c r="H2867" s="78" t="str">
        <f t="shared" si="985"/>
        <v/>
      </c>
      <c r="I2867" s="78" t="str">
        <f t="shared" si="986"/>
        <v/>
      </c>
      <c r="J2867" s="16"/>
      <c r="K2867" s="46" t="str">
        <f t="shared" si="987"/>
        <v/>
      </c>
      <c r="L2867" s="16"/>
      <c r="M2867" s="16"/>
      <c r="N2867" s="46"/>
      <c r="O2867" s="47" t="str">
        <f t="shared" si="990"/>
        <v/>
      </c>
      <c r="P2867" s="47"/>
      <c r="Q2867" s="48" t="str">
        <f>IFERROR(VLOOKUP(E2867,Funcionários!$C$8:$E$207,3,FALSE),"")</f>
        <v/>
      </c>
      <c r="R2867" s="47"/>
      <c r="S2867" s="49" t="str">
        <f t="shared" si="991"/>
        <v/>
      </c>
      <c r="T2867" s="49">
        <v>2.861E-2</v>
      </c>
      <c r="U2867" s="48" t="str">
        <f>IF(Funcionários!C2868=0,"",Funcionários!C2868)</f>
        <v/>
      </c>
      <c r="V2867" s="50">
        <f>IF(U2867="",0,IF(COUNTIFS($E$7:$E$3006,U2867,$I$7:$I$3006,'RC'!$E$6)=0,0,COUNTIFS($M$7:$M$3006,"Concluída no prazo",$E$7:$E$3006,U2867,$I$7:$I$3006,'RC'!$E$6)/COUNTIFS($E$7:$E$3006,U2867,$I$7:$I$3006,'RC'!$E$6)))</f>
        <v>0</v>
      </c>
      <c r="W2867" s="49">
        <f>SUMIFS($J$7:$J$3006,$E$7:$E$3006,U2867,$I$7:$I$3006,'RC'!$E$6)+SUMIFS($L$7:$L$3006,$E$7:$E$3006,U2867,$I$7:$I$3006,'RC'!$E$6)</f>
        <v>0</v>
      </c>
      <c r="X2867" s="48">
        <f>COUNTIFS($E$7:$E$3006,U2867,$I$7:$I$3006,'RC'!$E$6)</f>
        <v>0</v>
      </c>
      <c r="Y2867" s="48"/>
      <c r="Z2867" s="51" t="str">
        <f>IF(AQ2867='RC'!$E$6,AC2867*1000+AD2867,"")</f>
        <v/>
      </c>
      <c r="AA2867" s="51" t="str">
        <f>IF(AB2867="","",IF(AQ2867='RC'!$E$6,AC2867*1000-AD2867,""))</f>
        <v/>
      </c>
      <c r="AB2867" s="48" t="str">
        <f>IFERROR(VLOOKUP(E2867,Funcionários!$C$8:$E$207,3,FALSE),"")</f>
        <v/>
      </c>
      <c r="AC2867" s="50" t="str">
        <f>IF(AB2867="","",IF(COUNTIFS($AB$7:$AB$3006,AB2867,$AQ$7:$AQ$3006,'RC'!$E$6)=0,"",COUNTIFS($M$7:$M$3006,"Concluída no prazo",$AB$7:$AB$3006,AB2867,$AQ$7:$AQ$3006,'RC'!$E$6)/COUNTIFS($AB$7:$AB$3006,AB2867,$AQ$7:$AQ$3006,'RC'!$E$6)))</f>
        <v/>
      </c>
      <c r="AD2867" s="48">
        <f>SUMIF($AQ$7:$AQ$3006,'RC'!$E$6,$J$7:$J$3006)+SUMIF($AQ$7:$AQ$3006,'RC'!$E$6,$L$7:$L$3006)</f>
        <v>21</v>
      </c>
      <c r="AF2867" s="48">
        <v>2.13999999999912E-2</v>
      </c>
      <c r="AG2867" s="48">
        <f>IF(OR(AQ2867="",AQ2867&lt;&gt;'RC'!$E$6,AB2867&lt;&gt;'RC'!$D$21),0,1)</f>
        <v>0</v>
      </c>
      <c r="AH2867" s="48">
        <f t="shared" si="988"/>
        <v>2.13999999999912E-2</v>
      </c>
      <c r="AI2867" s="48" t="str">
        <f t="shared" si="970"/>
        <v/>
      </c>
      <c r="AJ2867" s="48" t="str">
        <f t="shared" si="971"/>
        <v/>
      </c>
      <c r="AK2867" s="52" t="str">
        <f t="shared" si="972"/>
        <v/>
      </c>
      <c r="AL2867" s="52" t="str">
        <f t="shared" si="973"/>
        <v/>
      </c>
      <c r="AM2867" s="48" t="str">
        <f t="shared" si="974"/>
        <v/>
      </c>
      <c r="AN2867" s="48" t="str">
        <f t="shared" si="975"/>
        <v/>
      </c>
      <c r="AP2867" s="18" t="str">
        <f t="shared" si="976"/>
        <v/>
      </c>
      <c r="AQ2867" s="18" t="str">
        <f t="shared" si="977"/>
        <v/>
      </c>
      <c r="AR2867" s="18">
        <v>2.1399999999999999E-2</v>
      </c>
      <c r="AS2867" s="18">
        <f>IF(AF!$D$27="Todos",1,IF(M2867=AF!$D$27,1,0))</f>
        <v>1</v>
      </c>
      <c r="AT2867" s="53">
        <f>IF(AND(E2867=AF!$D$6,OR(LT!M2867=AF!$D$27,AF!$D$27="Todos"),OR(AP2867=AF!$E$8,AQ2867=AF!$E$8)),AR2867+AS2867,0)</f>
        <v>0</v>
      </c>
      <c r="AU2867" s="18" t="str">
        <f t="shared" si="978"/>
        <v/>
      </c>
      <c r="AV2867" s="54" t="str">
        <f t="shared" si="979"/>
        <v/>
      </c>
      <c r="AW2867" s="54" t="str">
        <f t="shared" si="980"/>
        <v/>
      </c>
      <c r="AX2867" s="18" t="str">
        <f t="shared" si="981"/>
        <v/>
      </c>
      <c r="AY2867" s="18" t="str">
        <f t="shared" si="982"/>
        <v/>
      </c>
      <c r="BA2867" s="18">
        <f>IF($E2867=AF!$D$6,IF($M2867="Concluída no prazo",2,IF($M2867="Concluída com atraso",1,0)),0)</f>
        <v>0</v>
      </c>
      <c r="BB2867" s="18">
        <f>IF($E2867=AF!$D$6,IF($M2867="Atrasada",2,IF($M2867="Concluída com atraso",1,0)),0)</f>
        <v>0</v>
      </c>
      <c r="BC2867" s="18">
        <v>2.861E-2</v>
      </c>
      <c r="BD2867" s="18">
        <f t="shared" si="989"/>
        <v>2.861E-2</v>
      </c>
      <c r="BE2867" s="18">
        <f t="shared" si="989"/>
        <v>2.861E-2</v>
      </c>
      <c r="BF2867" s="18" t="str">
        <f t="shared" si="983"/>
        <v/>
      </c>
      <c r="BN2867" s="18" t="str">
        <f t="shared" si="984"/>
        <v>s</v>
      </c>
    </row>
    <row r="2868" spans="3:66" ht="50.1" customHeight="1" thickTop="1" thickBot="1" x14ac:dyDescent="0.3">
      <c r="C2868" s="46"/>
      <c r="D2868" s="46"/>
      <c r="E2868" s="46"/>
      <c r="F2868" s="122"/>
      <c r="G2868" s="122"/>
      <c r="H2868" s="78" t="str">
        <f t="shared" si="985"/>
        <v/>
      </c>
      <c r="I2868" s="78" t="str">
        <f t="shared" si="986"/>
        <v/>
      </c>
      <c r="J2868" s="16"/>
      <c r="K2868" s="46" t="str">
        <f t="shared" si="987"/>
        <v/>
      </c>
      <c r="L2868" s="16"/>
      <c r="M2868" s="16"/>
      <c r="N2868" s="46"/>
      <c r="O2868" s="47" t="str">
        <f t="shared" si="990"/>
        <v/>
      </c>
      <c r="P2868" s="47"/>
      <c r="Q2868" s="48" t="str">
        <f>IFERROR(VLOOKUP(E2868,Funcionários!$C$8:$E$207,3,FALSE),"")</f>
        <v/>
      </c>
      <c r="R2868" s="47"/>
      <c r="S2868" s="49" t="str">
        <f t="shared" si="991"/>
        <v/>
      </c>
      <c r="T2868" s="49">
        <v>2.862E-2</v>
      </c>
      <c r="U2868" s="48" t="str">
        <f>IF(Funcionários!C2869=0,"",Funcionários!C2869)</f>
        <v/>
      </c>
      <c r="V2868" s="50">
        <f>IF(U2868="",0,IF(COUNTIFS($E$7:$E$3006,U2868,$I$7:$I$3006,'RC'!$E$6)=0,0,COUNTIFS($M$7:$M$3006,"Concluída no prazo",$E$7:$E$3006,U2868,$I$7:$I$3006,'RC'!$E$6)/COUNTIFS($E$7:$E$3006,U2868,$I$7:$I$3006,'RC'!$E$6)))</f>
        <v>0</v>
      </c>
      <c r="W2868" s="49">
        <f>SUMIFS($J$7:$J$3006,$E$7:$E$3006,U2868,$I$7:$I$3006,'RC'!$E$6)+SUMIFS($L$7:$L$3006,$E$7:$E$3006,U2868,$I$7:$I$3006,'RC'!$E$6)</f>
        <v>0</v>
      </c>
      <c r="X2868" s="48">
        <f>COUNTIFS($E$7:$E$3006,U2868,$I$7:$I$3006,'RC'!$E$6)</f>
        <v>0</v>
      </c>
      <c r="Y2868" s="48"/>
      <c r="Z2868" s="51" t="str">
        <f>IF(AQ2868='RC'!$E$6,AC2868*1000+AD2868,"")</f>
        <v/>
      </c>
      <c r="AA2868" s="51" t="str">
        <f>IF(AB2868="","",IF(AQ2868='RC'!$E$6,AC2868*1000-AD2868,""))</f>
        <v/>
      </c>
      <c r="AB2868" s="48" t="str">
        <f>IFERROR(VLOOKUP(E2868,Funcionários!$C$8:$E$207,3,FALSE),"")</f>
        <v/>
      </c>
      <c r="AC2868" s="50" t="str">
        <f>IF(AB2868="","",IF(COUNTIFS($AB$7:$AB$3006,AB2868,$AQ$7:$AQ$3006,'RC'!$E$6)=0,"",COUNTIFS($M$7:$M$3006,"Concluída no prazo",$AB$7:$AB$3006,AB2868,$AQ$7:$AQ$3006,'RC'!$E$6)/COUNTIFS($AB$7:$AB$3006,AB2868,$AQ$7:$AQ$3006,'RC'!$E$6)))</f>
        <v/>
      </c>
      <c r="AD2868" s="48">
        <f>SUMIF($AQ$7:$AQ$3006,'RC'!$E$6,$J$7:$J$3006)+SUMIF($AQ$7:$AQ$3006,'RC'!$E$6,$L$7:$L$3006)</f>
        <v>21</v>
      </c>
      <c r="AF2868" s="48">
        <v>2.1389999999991201E-2</v>
      </c>
      <c r="AG2868" s="48">
        <f>IF(OR(AQ2868="",AQ2868&lt;&gt;'RC'!$E$6,AB2868&lt;&gt;'RC'!$D$21),0,1)</f>
        <v>0</v>
      </c>
      <c r="AH2868" s="48">
        <f t="shared" si="988"/>
        <v>2.1389999999991201E-2</v>
      </c>
      <c r="AI2868" s="48" t="str">
        <f t="shared" si="970"/>
        <v/>
      </c>
      <c r="AJ2868" s="48" t="str">
        <f t="shared" si="971"/>
        <v/>
      </c>
      <c r="AK2868" s="52" t="str">
        <f t="shared" si="972"/>
        <v/>
      </c>
      <c r="AL2868" s="52" t="str">
        <f t="shared" si="973"/>
        <v/>
      </c>
      <c r="AM2868" s="48" t="str">
        <f t="shared" si="974"/>
        <v/>
      </c>
      <c r="AN2868" s="48" t="str">
        <f t="shared" si="975"/>
        <v/>
      </c>
      <c r="AP2868" s="18" t="str">
        <f t="shared" si="976"/>
        <v/>
      </c>
      <c r="AQ2868" s="18" t="str">
        <f t="shared" si="977"/>
        <v/>
      </c>
      <c r="AR2868" s="18">
        <v>2.1389999999999999E-2</v>
      </c>
      <c r="AS2868" s="18">
        <f>IF(AF!$D$27="Todos",1,IF(M2868=AF!$D$27,1,0))</f>
        <v>1</v>
      </c>
      <c r="AT2868" s="53">
        <f>IF(AND(E2868=AF!$D$6,OR(LT!M2868=AF!$D$27,AF!$D$27="Todos"),OR(AP2868=AF!$E$8,AQ2868=AF!$E$8)),AR2868+AS2868,0)</f>
        <v>0</v>
      </c>
      <c r="AU2868" s="18" t="str">
        <f t="shared" si="978"/>
        <v/>
      </c>
      <c r="AV2868" s="54" t="str">
        <f t="shared" si="979"/>
        <v/>
      </c>
      <c r="AW2868" s="54" t="str">
        <f t="shared" si="980"/>
        <v/>
      </c>
      <c r="AX2868" s="18" t="str">
        <f t="shared" si="981"/>
        <v/>
      </c>
      <c r="AY2868" s="18" t="str">
        <f t="shared" si="982"/>
        <v/>
      </c>
      <c r="BA2868" s="18">
        <f>IF($E2868=AF!$D$6,IF($M2868="Concluída no prazo",2,IF($M2868="Concluída com atraso",1,0)),0)</f>
        <v>0</v>
      </c>
      <c r="BB2868" s="18">
        <f>IF($E2868=AF!$D$6,IF($M2868="Atrasada",2,IF($M2868="Concluída com atraso",1,0)),0)</f>
        <v>0</v>
      </c>
      <c r="BC2868" s="18">
        <v>2.862E-2</v>
      </c>
      <c r="BD2868" s="18">
        <f t="shared" si="989"/>
        <v>2.862E-2</v>
      </c>
      <c r="BE2868" s="18">
        <f t="shared" si="989"/>
        <v>2.862E-2</v>
      </c>
      <c r="BF2868" s="18" t="str">
        <f t="shared" si="983"/>
        <v/>
      </c>
      <c r="BN2868" s="18" t="str">
        <f t="shared" si="984"/>
        <v>s</v>
      </c>
    </row>
    <row r="2869" spans="3:66" ht="50.1" customHeight="1" thickTop="1" thickBot="1" x14ac:dyDescent="0.3">
      <c r="C2869" s="46"/>
      <c r="D2869" s="46"/>
      <c r="E2869" s="46"/>
      <c r="F2869" s="122"/>
      <c r="G2869" s="122"/>
      <c r="H2869" s="78" t="str">
        <f t="shared" si="985"/>
        <v/>
      </c>
      <c r="I2869" s="78" t="str">
        <f t="shared" si="986"/>
        <v/>
      </c>
      <c r="J2869" s="16"/>
      <c r="K2869" s="46" t="str">
        <f t="shared" si="987"/>
        <v/>
      </c>
      <c r="L2869" s="16"/>
      <c r="M2869" s="16"/>
      <c r="N2869" s="46"/>
      <c r="O2869" s="47" t="str">
        <f t="shared" si="990"/>
        <v/>
      </c>
      <c r="P2869" s="47"/>
      <c r="Q2869" s="48" t="str">
        <f>IFERROR(VLOOKUP(E2869,Funcionários!$C$8:$E$207,3,FALSE),"")</f>
        <v/>
      </c>
      <c r="R2869" s="47"/>
      <c r="S2869" s="49" t="str">
        <f t="shared" si="991"/>
        <v/>
      </c>
      <c r="T2869" s="49">
        <v>2.8629999999999999E-2</v>
      </c>
      <c r="U2869" s="48" t="str">
        <f>IF(Funcionários!C2870=0,"",Funcionários!C2870)</f>
        <v/>
      </c>
      <c r="V2869" s="50">
        <f>IF(U2869="",0,IF(COUNTIFS($E$7:$E$3006,U2869,$I$7:$I$3006,'RC'!$E$6)=0,0,COUNTIFS($M$7:$M$3006,"Concluída no prazo",$E$7:$E$3006,U2869,$I$7:$I$3006,'RC'!$E$6)/COUNTIFS($E$7:$E$3006,U2869,$I$7:$I$3006,'RC'!$E$6)))</f>
        <v>0</v>
      </c>
      <c r="W2869" s="49">
        <f>SUMIFS($J$7:$J$3006,$E$7:$E$3006,U2869,$I$7:$I$3006,'RC'!$E$6)+SUMIFS($L$7:$L$3006,$E$7:$E$3006,U2869,$I$7:$I$3006,'RC'!$E$6)</f>
        <v>0</v>
      </c>
      <c r="X2869" s="48">
        <f>COUNTIFS($E$7:$E$3006,U2869,$I$7:$I$3006,'RC'!$E$6)</f>
        <v>0</v>
      </c>
      <c r="Y2869" s="48"/>
      <c r="Z2869" s="51" t="str">
        <f>IF(AQ2869='RC'!$E$6,AC2869*1000+AD2869,"")</f>
        <v/>
      </c>
      <c r="AA2869" s="51" t="str">
        <f>IF(AB2869="","",IF(AQ2869='RC'!$E$6,AC2869*1000-AD2869,""))</f>
        <v/>
      </c>
      <c r="AB2869" s="48" t="str">
        <f>IFERROR(VLOOKUP(E2869,Funcionários!$C$8:$E$207,3,FALSE),"")</f>
        <v/>
      </c>
      <c r="AC2869" s="50" t="str">
        <f>IF(AB2869="","",IF(COUNTIFS($AB$7:$AB$3006,AB2869,$AQ$7:$AQ$3006,'RC'!$E$6)=0,"",COUNTIFS($M$7:$M$3006,"Concluída no prazo",$AB$7:$AB$3006,AB2869,$AQ$7:$AQ$3006,'RC'!$E$6)/COUNTIFS($AB$7:$AB$3006,AB2869,$AQ$7:$AQ$3006,'RC'!$E$6)))</f>
        <v/>
      </c>
      <c r="AD2869" s="48">
        <f>SUMIF($AQ$7:$AQ$3006,'RC'!$E$6,$J$7:$J$3006)+SUMIF($AQ$7:$AQ$3006,'RC'!$E$6,$L$7:$L$3006)</f>
        <v>21</v>
      </c>
      <c r="AF2869" s="48">
        <v>2.1379999999991201E-2</v>
      </c>
      <c r="AG2869" s="48">
        <f>IF(OR(AQ2869="",AQ2869&lt;&gt;'RC'!$E$6,AB2869&lt;&gt;'RC'!$D$21),0,1)</f>
        <v>0</v>
      </c>
      <c r="AH2869" s="48">
        <f t="shared" si="988"/>
        <v>2.1379999999991201E-2</v>
      </c>
      <c r="AI2869" s="48" t="str">
        <f t="shared" si="970"/>
        <v/>
      </c>
      <c r="AJ2869" s="48" t="str">
        <f t="shared" si="971"/>
        <v/>
      </c>
      <c r="AK2869" s="52" t="str">
        <f t="shared" si="972"/>
        <v/>
      </c>
      <c r="AL2869" s="52" t="str">
        <f t="shared" si="973"/>
        <v/>
      </c>
      <c r="AM2869" s="48" t="str">
        <f t="shared" si="974"/>
        <v/>
      </c>
      <c r="AN2869" s="48" t="str">
        <f t="shared" si="975"/>
        <v/>
      </c>
      <c r="AP2869" s="18" t="str">
        <f t="shared" si="976"/>
        <v/>
      </c>
      <c r="AQ2869" s="18" t="str">
        <f t="shared" si="977"/>
        <v/>
      </c>
      <c r="AR2869" s="18">
        <v>2.138E-2</v>
      </c>
      <c r="AS2869" s="18">
        <f>IF(AF!$D$27="Todos",1,IF(M2869=AF!$D$27,1,0))</f>
        <v>1</v>
      </c>
      <c r="AT2869" s="53">
        <f>IF(AND(E2869=AF!$D$6,OR(LT!M2869=AF!$D$27,AF!$D$27="Todos"),OR(AP2869=AF!$E$8,AQ2869=AF!$E$8)),AR2869+AS2869,0)</f>
        <v>0</v>
      </c>
      <c r="AU2869" s="18" t="str">
        <f t="shared" si="978"/>
        <v/>
      </c>
      <c r="AV2869" s="54" t="str">
        <f t="shared" si="979"/>
        <v/>
      </c>
      <c r="AW2869" s="54" t="str">
        <f t="shared" si="980"/>
        <v/>
      </c>
      <c r="AX2869" s="18" t="str">
        <f t="shared" si="981"/>
        <v/>
      </c>
      <c r="AY2869" s="18" t="str">
        <f t="shared" si="982"/>
        <v/>
      </c>
      <c r="BA2869" s="18">
        <f>IF($E2869=AF!$D$6,IF($M2869="Concluída no prazo",2,IF($M2869="Concluída com atraso",1,0)),0)</f>
        <v>0</v>
      </c>
      <c r="BB2869" s="18">
        <f>IF($E2869=AF!$D$6,IF($M2869="Atrasada",2,IF($M2869="Concluída com atraso",1,0)),0)</f>
        <v>0</v>
      </c>
      <c r="BC2869" s="18">
        <v>2.8629999999999999E-2</v>
      </c>
      <c r="BD2869" s="18">
        <f t="shared" si="989"/>
        <v>2.8629999999999999E-2</v>
      </c>
      <c r="BE2869" s="18">
        <f t="shared" si="989"/>
        <v>2.8629999999999999E-2</v>
      </c>
      <c r="BF2869" s="18" t="str">
        <f t="shared" si="983"/>
        <v/>
      </c>
      <c r="BN2869" s="18" t="str">
        <f t="shared" si="984"/>
        <v>s</v>
      </c>
    </row>
    <row r="2870" spans="3:66" ht="50.1" customHeight="1" thickTop="1" thickBot="1" x14ac:dyDescent="0.3">
      <c r="C2870" s="46"/>
      <c r="D2870" s="46"/>
      <c r="E2870" s="46"/>
      <c r="F2870" s="122"/>
      <c r="G2870" s="122"/>
      <c r="H2870" s="78" t="str">
        <f t="shared" si="985"/>
        <v/>
      </c>
      <c r="I2870" s="78" t="str">
        <f t="shared" si="986"/>
        <v/>
      </c>
      <c r="J2870" s="16"/>
      <c r="K2870" s="46" t="str">
        <f t="shared" si="987"/>
        <v/>
      </c>
      <c r="L2870" s="16"/>
      <c r="M2870" s="16"/>
      <c r="N2870" s="46"/>
      <c r="O2870" s="47" t="str">
        <f t="shared" si="990"/>
        <v/>
      </c>
      <c r="P2870" s="47"/>
      <c r="Q2870" s="48" t="str">
        <f>IFERROR(VLOOKUP(E2870,Funcionários!$C$8:$E$207,3,FALSE),"")</f>
        <v/>
      </c>
      <c r="R2870" s="47"/>
      <c r="S2870" s="49" t="str">
        <f t="shared" si="991"/>
        <v/>
      </c>
      <c r="T2870" s="49">
        <v>2.8639999999999999E-2</v>
      </c>
      <c r="U2870" s="48" t="str">
        <f>IF(Funcionários!C2871=0,"",Funcionários!C2871)</f>
        <v/>
      </c>
      <c r="V2870" s="50">
        <f>IF(U2870="",0,IF(COUNTIFS($E$7:$E$3006,U2870,$I$7:$I$3006,'RC'!$E$6)=0,0,COUNTIFS($M$7:$M$3006,"Concluída no prazo",$E$7:$E$3006,U2870,$I$7:$I$3006,'RC'!$E$6)/COUNTIFS($E$7:$E$3006,U2870,$I$7:$I$3006,'RC'!$E$6)))</f>
        <v>0</v>
      </c>
      <c r="W2870" s="49">
        <f>SUMIFS($J$7:$J$3006,$E$7:$E$3006,U2870,$I$7:$I$3006,'RC'!$E$6)+SUMIFS($L$7:$L$3006,$E$7:$E$3006,U2870,$I$7:$I$3006,'RC'!$E$6)</f>
        <v>0</v>
      </c>
      <c r="X2870" s="48">
        <f>COUNTIFS($E$7:$E$3006,U2870,$I$7:$I$3006,'RC'!$E$6)</f>
        <v>0</v>
      </c>
      <c r="Y2870" s="48"/>
      <c r="Z2870" s="51" t="str">
        <f>IF(AQ2870='RC'!$E$6,AC2870*1000+AD2870,"")</f>
        <v/>
      </c>
      <c r="AA2870" s="51" t="str">
        <f>IF(AB2870="","",IF(AQ2870='RC'!$E$6,AC2870*1000-AD2870,""))</f>
        <v/>
      </c>
      <c r="AB2870" s="48" t="str">
        <f>IFERROR(VLOOKUP(E2870,Funcionários!$C$8:$E$207,3,FALSE),"")</f>
        <v/>
      </c>
      <c r="AC2870" s="50" t="str">
        <f>IF(AB2870="","",IF(COUNTIFS($AB$7:$AB$3006,AB2870,$AQ$7:$AQ$3006,'RC'!$E$6)=0,"",COUNTIFS($M$7:$M$3006,"Concluída no prazo",$AB$7:$AB$3006,AB2870,$AQ$7:$AQ$3006,'RC'!$E$6)/COUNTIFS($AB$7:$AB$3006,AB2870,$AQ$7:$AQ$3006,'RC'!$E$6)))</f>
        <v/>
      </c>
      <c r="AD2870" s="48">
        <f>SUMIF($AQ$7:$AQ$3006,'RC'!$E$6,$J$7:$J$3006)+SUMIF($AQ$7:$AQ$3006,'RC'!$E$6,$L$7:$L$3006)</f>
        <v>21</v>
      </c>
      <c r="AF2870" s="48">
        <v>2.1369999999991202E-2</v>
      </c>
      <c r="AG2870" s="48">
        <f>IF(OR(AQ2870="",AQ2870&lt;&gt;'RC'!$E$6,AB2870&lt;&gt;'RC'!$D$21),0,1)</f>
        <v>0</v>
      </c>
      <c r="AH2870" s="48">
        <f t="shared" si="988"/>
        <v>2.1369999999991202E-2</v>
      </c>
      <c r="AI2870" s="48" t="str">
        <f t="shared" si="970"/>
        <v/>
      </c>
      <c r="AJ2870" s="48" t="str">
        <f t="shared" si="971"/>
        <v/>
      </c>
      <c r="AK2870" s="52" t="str">
        <f t="shared" si="972"/>
        <v/>
      </c>
      <c r="AL2870" s="52" t="str">
        <f t="shared" si="973"/>
        <v/>
      </c>
      <c r="AM2870" s="48" t="str">
        <f t="shared" si="974"/>
        <v/>
      </c>
      <c r="AN2870" s="48" t="str">
        <f t="shared" si="975"/>
        <v/>
      </c>
      <c r="AP2870" s="18" t="str">
        <f t="shared" si="976"/>
        <v/>
      </c>
      <c r="AQ2870" s="18" t="str">
        <f t="shared" si="977"/>
        <v/>
      </c>
      <c r="AR2870" s="18">
        <v>2.137E-2</v>
      </c>
      <c r="AS2870" s="18">
        <f>IF(AF!$D$27="Todos",1,IF(M2870=AF!$D$27,1,0))</f>
        <v>1</v>
      </c>
      <c r="AT2870" s="53">
        <f>IF(AND(E2870=AF!$D$6,OR(LT!M2870=AF!$D$27,AF!$D$27="Todos"),OR(AP2870=AF!$E$8,AQ2870=AF!$E$8)),AR2870+AS2870,0)</f>
        <v>0</v>
      </c>
      <c r="AU2870" s="18" t="str">
        <f t="shared" si="978"/>
        <v/>
      </c>
      <c r="AV2870" s="54" t="str">
        <f t="shared" si="979"/>
        <v/>
      </c>
      <c r="AW2870" s="54" t="str">
        <f t="shared" si="980"/>
        <v/>
      </c>
      <c r="AX2870" s="18" t="str">
        <f t="shared" si="981"/>
        <v/>
      </c>
      <c r="AY2870" s="18" t="str">
        <f t="shared" si="982"/>
        <v/>
      </c>
      <c r="BA2870" s="18">
        <f>IF($E2870=AF!$D$6,IF($M2870="Concluída no prazo",2,IF($M2870="Concluída com atraso",1,0)),0)</f>
        <v>0</v>
      </c>
      <c r="BB2870" s="18">
        <f>IF($E2870=AF!$D$6,IF($M2870="Atrasada",2,IF($M2870="Concluída com atraso",1,0)),0)</f>
        <v>0</v>
      </c>
      <c r="BC2870" s="18">
        <v>2.8639999999999999E-2</v>
      </c>
      <c r="BD2870" s="18">
        <f t="shared" si="989"/>
        <v>2.8639999999999999E-2</v>
      </c>
      <c r="BE2870" s="18">
        <f t="shared" si="989"/>
        <v>2.8639999999999999E-2</v>
      </c>
      <c r="BF2870" s="18" t="str">
        <f t="shared" si="983"/>
        <v/>
      </c>
      <c r="BN2870" s="18" t="str">
        <f t="shared" si="984"/>
        <v>s</v>
      </c>
    </row>
    <row r="2871" spans="3:66" ht="50.1" customHeight="1" thickTop="1" thickBot="1" x14ac:dyDescent="0.3">
      <c r="C2871" s="46"/>
      <c r="D2871" s="46"/>
      <c r="E2871" s="46"/>
      <c r="F2871" s="122"/>
      <c r="G2871" s="122"/>
      <c r="H2871" s="78" t="str">
        <f t="shared" si="985"/>
        <v/>
      </c>
      <c r="I2871" s="78" t="str">
        <f t="shared" si="986"/>
        <v/>
      </c>
      <c r="J2871" s="16"/>
      <c r="K2871" s="46" t="str">
        <f t="shared" si="987"/>
        <v/>
      </c>
      <c r="L2871" s="16"/>
      <c r="M2871" s="16"/>
      <c r="N2871" s="46"/>
      <c r="O2871" s="47" t="str">
        <f t="shared" si="990"/>
        <v/>
      </c>
      <c r="P2871" s="47"/>
      <c r="Q2871" s="48" t="str">
        <f>IFERROR(VLOOKUP(E2871,Funcionários!$C$8:$E$207,3,FALSE),"")</f>
        <v/>
      </c>
      <c r="R2871" s="47"/>
      <c r="S2871" s="49" t="str">
        <f t="shared" si="991"/>
        <v/>
      </c>
      <c r="T2871" s="49">
        <v>2.8649999999999998E-2</v>
      </c>
      <c r="U2871" s="48" t="str">
        <f>IF(Funcionários!C2872=0,"",Funcionários!C2872)</f>
        <v/>
      </c>
      <c r="V2871" s="50">
        <f>IF(U2871="",0,IF(COUNTIFS($E$7:$E$3006,U2871,$I$7:$I$3006,'RC'!$E$6)=0,0,COUNTIFS($M$7:$M$3006,"Concluída no prazo",$E$7:$E$3006,U2871,$I$7:$I$3006,'RC'!$E$6)/COUNTIFS($E$7:$E$3006,U2871,$I$7:$I$3006,'RC'!$E$6)))</f>
        <v>0</v>
      </c>
      <c r="W2871" s="49">
        <f>SUMIFS($J$7:$J$3006,$E$7:$E$3006,U2871,$I$7:$I$3006,'RC'!$E$6)+SUMIFS($L$7:$L$3006,$E$7:$E$3006,U2871,$I$7:$I$3006,'RC'!$E$6)</f>
        <v>0</v>
      </c>
      <c r="X2871" s="48">
        <f>COUNTIFS($E$7:$E$3006,U2871,$I$7:$I$3006,'RC'!$E$6)</f>
        <v>0</v>
      </c>
      <c r="Y2871" s="48"/>
      <c r="Z2871" s="51" t="str">
        <f>IF(AQ2871='RC'!$E$6,AC2871*1000+AD2871,"")</f>
        <v/>
      </c>
      <c r="AA2871" s="51" t="str">
        <f>IF(AB2871="","",IF(AQ2871='RC'!$E$6,AC2871*1000-AD2871,""))</f>
        <v/>
      </c>
      <c r="AB2871" s="48" t="str">
        <f>IFERROR(VLOOKUP(E2871,Funcionários!$C$8:$E$207,3,FALSE),"")</f>
        <v/>
      </c>
      <c r="AC2871" s="50" t="str">
        <f>IF(AB2871="","",IF(COUNTIFS($AB$7:$AB$3006,AB2871,$AQ$7:$AQ$3006,'RC'!$E$6)=0,"",COUNTIFS($M$7:$M$3006,"Concluída no prazo",$AB$7:$AB$3006,AB2871,$AQ$7:$AQ$3006,'RC'!$E$6)/COUNTIFS($AB$7:$AB$3006,AB2871,$AQ$7:$AQ$3006,'RC'!$E$6)))</f>
        <v/>
      </c>
      <c r="AD2871" s="48">
        <f>SUMIF($AQ$7:$AQ$3006,'RC'!$E$6,$J$7:$J$3006)+SUMIF($AQ$7:$AQ$3006,'RC'!$E$6,$L$7:$L$3006)</f>
        <v>21</v>
      </c>
      <c r="AF2871" s="48">
        <v>2.1359999999991199E-2</v>
      </c>
      <c r="AG2871" s="48">
        <f>IF(OR(AQ2871="",AQ2871&lt;&gt;'RC'!$E$6,AB2871&lt;&gt;'RC'!$D$21),0,1)</f>
        <v>0</v>
      </c>
      <c r="AH2871" s="48">
        <f t="shared" si="988"/>
        <v>2.1359999999991199E-2</v>
      </c>
      <c r="AI2871" s="48" t="str">
        <f t="shared" si="970"/>
        <v/>
      </c>
      <c r="AJ2871" s="48" t="str">
        <f t="shared" si="971"/>
        <v/>
      </c>
      <c r="AK2871" s="52" t="str">
        <f t="shared" si="972"/>
        <v/>
      </c>
      <c r="AL2871" s="52" t="str">
        <f t="shared" si="973"/>
        <v/>
      </c>
      <c r="AM2871" s="48" t="str">
        <f t="shared" si="974"/>
        <v/>
      </c>
      <c r="AN2871" s="48" t="str">
        <f t="shared" si="975"/>
        <v/>
      </c>
      <c r="AP2871" s="18" t="str">
        <f t="shared" si="976"/>
        <v/>
      </c>
      <c r="AQ2871" s="18" t="str">
        <f t="shared" si="977"/>
        <v/>
      </c>
      <c r="AR2871" s="18">
        <v>2.1360000000000001E-2</v>
      </c>
      <c r="AS2871" s="18">
        <f>IF(AF!$D$27="Todos",1,IF(M2871=AF!$D$27,1,0))</f>
        <v>1</v>
      </c>
      <c r="AT2871" s="53">
        <f>IF(AND(E2871=AF!$D$6,OR(LT!M2871=AF!$D$27,AF!$D$27="Todos"),OR(AP2871=AF!$E$8,AQ2871=AF!$E$8)),AR2871+AS2871,0)</f>
        <v>0</v>
      </c>
      <c r="AU2871" s="18" t="str">
        <f t="shared" si="978"/>
        <v/>
      </c>
      <c r="AV2871" s="54" t="str">
        <f t="shared" si="979"/>
        <v/>
      </c>
      <c r="AW2871" s="54" t="str">
        <f t="shared" si="980"/>
        <v/>
      </c>
      <c r="AX2871" s="18" t="str">
        <f t="shared" si="981"/>
        <v/>
      </c>
      <c r="AY2871" s="18" t="str">
        <f t="shared" si="982"/>
        <v/>
      </c>
      <c r="BA2871" s="18">
        <f>IF($E2871=AF!$D$6,IF($M2871="Concluída no prazo",2,IF($M2871="Concluída com atraso",1,0)),0)</f>
        <v>0</v>
      </c>
      <c r="BB2871" s="18">
        <f>IF($E2871=AF!$D$6,IF($M2871="Atrasada",2,IF($M2871="Concluída com atraso",1,0)),0)</f>
        <v>0</v>
      </c>
      <c r="BC2871" s="18">
        <v>2.8649999999999998E-2</v>
      </c>
      <c r="BD2871" s="18">
        <f t="shared" si="989"/>
        <v>2.8649999999999998E-2</v>
      </c>
      <c r="BE2871" s="18">
        <f t="shared" si="989"/>
        <v>2.8649999999999998E-2</v>
      </c>
      <c r="BF2871" s="18" t="str">
        <f t="shared" si="983"/>
        <v/>
      </c>
      <c r="BN2871" s="18" t="str">
        <f t="shared" si="984"/>
        <v>s</v>
      </c>
    </row>
    <row r="2872" spans="3:66" ht="50.1" customHeight="1" thickTop="1" thickBot="1" x14ac:dyDescent="0.3">
      <c r="C2872" s="46"/>
      <c r="D2872" s="46"/>
      <c r="E2872" s="46"/>
      <c r="F2872" s="122"/>
      <c r="G2872" s="122"/>
      <c r="H2872" s="78" t="str">
        <f t="shared" si="985"/>
        <v/>
      </c>
      <c r="I2872" s="78" t="str">
        <f t="shared" si="986"/>
        <v/>
      </c>
      <c r="J2872" s="16"/>
      <c r="K2872" s="46" t="str">
        <f t="shared" si="987"/>
        <v/>
      </c>
      <c r="L2872" s="16"/>
      <c r="M2872" s="16"/>
      <c r="N2872" s="46"/>
      <c r="O2872" s="47" t="str">
        <f t="shared" si="990"/>
        <v/>
      </c>
      <c r="P2872" s="47"/>
      <c r="Q2872" s="48" t="str">
        <f>IFERROR(VLOOKUP(E2872,Funcionários!$C$8:$E$207,3,FALSE),"")</f>
        <v/>
      </c>
      <c r="R2872" s="47"/>
      <c r="S2872" s="49" t="str">
        <f t="shared" si="991"/>
        <v/>
      </c>
      <c r="T2872" s="49">
        <v>2.8660000000000001E-2</v>
      </c>
      <c r="U2872" s="48" t="str">
        <f>IF(Funcionários!C2873=0,"",Funcionários!C2873)</f>
        <v/>
      </c>
      <c r="V2872" s="50">
        <f>IF(U2872="",0,IF(COUNTIFS($E$7:$E$3006,U2872,$I$7:$I$3006,'RC'!$E$6)=0,0,COUNTIFS($M$7:$M$3006,"Concluída no prazo",$E$7:$E$3006,U2872,$I$7:$I$3006,'RC'!$E$6)/COUNTIFS($E$7:$E$3006,U2872,$I$7:$I$3006,'RC'!$E$6)))</f>
        <v>0</v>
      </c>
      <c r="W2872" s="49">
        <f>SUMIFS($J$7:$J$3006,$E$7:$E$3006,U2872,$I$7:$I$3006,'RC'!$E$6)+SUMIFS($L$7:$L$3006,$E$7:$E$3006,U2872,$I$7:$I$3006,'RC'!$E$6)</f>
        <v>0</v>
      </c>
      <c r="X2872" s="48">
        <f>COUNTIFS($E$7:$E$3006,U2872,$I$7:$I$3006,'RC'!$E$6)</f>
        <v>0</v>
      </c>
      <c r="Y2872" s="48"/>
      <c r="Z2872" s="51" t="str">
        <f>IF(AQ2872='RC'!$E$6,AC2872*1000+AD2872,"")</f>
        <v/>
      </c>
      <c r="AA2872" s="51" t="str">
        <f>IF(AB2872="","",IF(AQ2872='RC'!$E$6,AC2872*1000-AD2872,""))</f>
        <v/>
      </c>
      <c r="AB2872" s="48" t="str">
        <f>IFERROR(VLOOKUP(E2872,Funcionários!$C$8:$E$207,3,FALSE),"")</f>
        <v/>
      </c>
      <c r="AC2872" s="50" t="str">
        <f>IF(AB2872="","",IF(COUNTIFS($AB$7:$AB$3006,AB2872,$AQ$7:$AQ$3006,'RC'!$E$6)=0,"",COUNTIFS($M$7:$M$3006,"Concluída no prazo",$AB$7:$AB$3006,AB2872,$AQ$7:$AQ$3006,'RC'!$E$6)/COUNTIFS($AB$7:$AB$3006,AB2872,$AQ$7:$AQ$3006,'RC'!$E$6)))</f>
        <v/>
      </c>
      <c r="AD2872" s="48">
        <f>SUMIF($AQ$7:$AQ$3006,'RC'!$E$6,$J$7:$J$3006)+SUMIF($AQ$7:$AQ$3006,'RC'!$E$6,$L$7:$L$3006)</f>
        <v>21</v>
      </c>
      <c r="AF2872" s="48">
        <v>2.1349999999991199E-2</v>
      </c>
      <c r="AG2872" s="48">
        <f>IF(OR(AQ2872="",AQ2872&lt;&gt;'RC'!$E$6,AB2872&lt;&gt;'RC'!$D$21),0,1)</f>
        <v>0</v>
      </c>
      <c r="AH2872" s="48">
        <f t="shared" si="988"/>
        <v>2.1349999999991199E-2</v>
      </c>
      <c r="AI2872" s="48" t="str">
        <f t="shared" si="970"/>
        <v/>
      </c>
      <c r="AJ2872" s="48" t="str">
        <f t="shared" si="971"/>
        <v/>
      </c>
      <c r="AK2872" s="52" t="str">
        <f t="shared" si="972"/>
        <v/>
      </c>
      <c r="AL2872" s="52" t="str">
        <f t="shared" si="973"/>
        <v/>
      </c>
      <c r="AM2872" s="48" t="str">
        <f t="shared" si="974"/>
        <v/>
      </c>
      <c r="AN2872" s="48" t="str">
        <f t="shared" si="975"/>
        <v/>
      </c>
      <c r="AP2872" s="18" t="str">
        <f t="shared" si="976"/>
        <v/>
      </c>
      <c r="AQ2872" s="18" t="str">
        <f t="shared" si="977"/>
        <v/>
      </c>
      <c r="AR2872" s="18">
        <v>2.1350000000000001E-2</v>
      </c>
      <c r="AS2872" s="18">
        <f>IF(AF!$D$27="Todos",1,IF(M2872=AF!$D$27,1,0))</f>
        <v>1</v>
      </c>
      <c r="AT2872" s="53">
        <f>IF(AND(E2872=AF!$D$6,OR(LT!M2872=AF!$D$27,AF!$D$27="Todos"),OR(AP2872=AF!$E$8,AQ2872=AF!$E$8)),AR2872+AS2872,0)</f>
        <v>0</v>
      </c>
      <c r="AU2872" s="18" t="str">
        <f t="shared" si="978"/>
        <v/>
      </c>
      <c r="AV2872" s="54" t="str">
        <f t="shared" si="979"/>
        <v/>
      </c>
      <c r="AW2872" s="54" t="str">
        <f t="shared" si="980"/>
        <v/>
      </c>
      <c r="AX2872" s="18" t="str">
        <f t="shared" si="981"/>
        <v/>
      </c>
      <c r="AY2872" s="18" t="str">
        <f t="shared" si="982"/>
        <v/>
      </c>
      <c r="BA2872" s="18">
        <f>IF($E2872=AF!$D$6,IF($M2872="Concluída no prazo",2,IF($M2872="Concluída com atraso",1,0)),0)</f>
        <v>0</v>
      </c>
      <c r="BB2872" s="18">
        <f>IF($E2872=AF!$D$6,IF($M2872="Atrasada",2,IF($M2872="Concluída com atraso",1,0)),0)</f>
        <v>0</v>
      </c>
      <c r="BC2872" s="18">
        <v>2.8660000000000001E-2</v>
      </c>
      <c r="BD2872" s="18">
        <f t="shared" si="989"/>
        <v>2.8660000000000001E-2</v>
      </c>
      <c r="BE2872" s="18">
        <f t="shared" si="989"/>
        <v>2.8660000000000001E-2</v>
      </c>
      <c r="BF2872" s="18" t="str">
        <f t="shared" si="983"/>
        <v/>
      </c>
      <c r="BN2872" s="18" t="str">
        <f t="shared" si="984"/>
        <v>s</v>
      </c>
    </row>
    <row r="2873" spans="3:66" ht="50.1" customHeight="1" thickTop="1" thickBot="1" x14ac:dyDescent="0.3">
      <c r="C2873" s="46"/>
      <c r="D2873" s="46"/>
      <c r="E2873" s="46"/>
      <c r="F2873" s="122"/>
      <c r="G2873" s="122"/>
      <c r="H2873" s="78" t="str">
        <f t="shared" si="985"/>
        <v/>
      </c>
      <c r="I2873" s="78" t="str">
        <f t="shared" si="986"/>
        <v/>
      </c>
      <c r="J2873" s="16"/>
      <c r="K2873" s="46" t="str">
        <f t="shared" si="987"/>
        <v/>
      </c>
      <c r="L2873" s="16"/>
      <c r="M2873" s="16"/>
      <c r="N2873" s="46"/>
      <c r="O2873" s="47" t="str">
        <f t="shared" si="990"/>
        <v/>
      </c>
      <c r="P2873" s="47"/>
      <c r="Q2873" s="48" t="str">
        <f>IFERROR(VLOOKUP(E2873,Funcionários!$C$8:$E$207,3,FALSE),"")</f>
        <v/>
      </c>
      <c r="R2873" s="47"/>
      <c r="S2873" s="49" t="str">
        <f t="shared" si="991"/>
        <v/>
      </c>
      <c r="T2873" s="49">
        <v>2.8670000000000001E-2</v>
      </c>
      <c r="U2873" s="48" t="str">
        <f>IF(Funcionários!C2874=0,"",Funcionários!C2874)</f>
        <v/>
      </c>
      <c r="V2873" s="50">
        <f>IF(U2873="",0,IF(COUNTIFS($E$7:$E$3006,U2873,$I$7:$I$3006,'RC'!$E$6)=0,0,COUNTIFS($M$7:$M$3006,"Concluída no prazo",$E$7:$E$3006,U2873,$I$7:$I$3006,'RC'!$E$6)/COUNTIFS($E$7:$E$3006,U2873,$I$7:$I$3006,'RC'!$E$6)))</f>
        <v>0</v>
      </c>
      <c r="W2873" s="49">
        <f>SUMIFS($J$7:$J$3006,$E$7:$E$3006,U2873,$I$7:$I$3006,'RC'!$E$6)+SUMIFS($L$7:$L$3006,$E$7:$E$3006,U2873,$I$7:$I$3006,'RC'!$E$6)</f>
        <v>0</v>
      </c>
      <c r="X2873" s="48">
        <f>COUNTIFS($E$7:$E$3006,U2873,$I$7:$I$3006,'RC'!$E$6)</f>
        <v>0</v>
      </c>
      <c r="Y2873" s="48"/>
      <c r="Z2873" s="51" t="str">
        <f>IF(AQ2873='RC'!$E$6,AC2873*1000+AD2873,"")</f>
        <v/>
      </c>
      <c r="AA2873" s="51" t="str">
        <f>IF(AB2873="","",IF(AQ2873='RC'!$E$6,AC2873*1000-AD2873,""))</f>
        <v/>
      </c>
      <c r="AB2873" s="48" t="str">
        <f>IFERROR(VLOOKUP(E2873,Funcionários!$C$8:$E$207,3,FALSE),"")</f>
        <v/>
      </c>
      <c r="AC2873" s="50" t="str">
        <f>IF(AB2873="","",IF(COUNTIFS($AB$7:$AB$3006,AB2873,$AQ$7:$AQ$3006,'RC'!$E$6)=0,"",COUNTIFS($M$7:$M$3006,"Concluída no prazo",$AB$7:$AB$3006,AB2873,$AQ$7:$AQ$3006,'RC'!$E$6)/COUNTIFS($AB$7:$AB$3006,AB2873,$AQ$7:$AQ$3006,'RC'!$E$6)))</f>
        <v/>
      </c>
      <c r="AD2873" s="48">
        <f>SUMIF($AQ$7:$AQ$3006,'RC'!$E$6,$J$7:$J$3006)+SUMIF($AQ$7:$AQ$3006,'RC'!$E$6,$L$7:$L$3006)</f>
        <v>21</v>
      </c>
      <c r="AF2873" s="48">
        <v>2.1339999999991199E-2</v>
      </c>
      <c r="AG2873" s="48">
        <f>IF(OR(AQ2873="",AQ2873&lt;&gt;'RC'!$E$6,AB2873&lt;&gt;'RC'!$D$21),0,1)</f>
        <v>0</v>
      </c>
      <c r="AH2873" s="48">
        <f t="shared" si="988"/>
        <v>2.1339999999991199E-2</v>
      </c>
      <c r="AI2873" s="48" t="str">
        <f t="shared" si="970"/>
        <v/>
      </c>
      <c r="AJ2873" s="48" t="str">
        <f t="shared" si="971"/>
        <v/>
      </c>
      <c r="AK2873" s="52" t="str">
        <f t="shared" si="972"/>
        <v/>
      </c>
      <c r="AL2873" s="52" t="str">
        <f t="shared" si="973"/>
        <v/>
      </c>
      <c r="AM2873" s="48" t="str">
        <f t="shared" si="974"/>
        <v/>
      </c>
      <c r="AN2873" s="48" t="str">
        <f t="shared" si="975"/>
        <v/>
      </c>
      <c r="AP2873" s="18" t="str">
        <f t="shared" si="976"/>
        <v/>
      </c>
      <c r="AQ2873" s="18" t="str">
        <f t="shared" si="977"/>
        <v/>
      </c>
      <c r="AR2873" s="18">
        <v>2.1340000000000001E-2</v>
      </c>
      <c r="AS2873" s="18">
        <f>IF(AF!$D$27="Todos",1,IF(M2873=AF!$D$27,1,0))</f>
        <v>1</v>
      </c>
      <c r="AT2873" s="53">
        <f>IF(AND(E2873=AF!$D$6,OR(LT!M2873=AF!$D$27,AF!$D$27="Todos"),OR(AP2873=AF!$E$8,AQ2873=AF!$E$8)),AR2873+AS2873,0)</f>
        <v>0</v>
      </c>
      <c r="AU2873" s="18" t="str">
        <f t="shared" si="978"/>
        <v/>
      </c>
      <c r="AV2873" s="54" t="str">
        <f t="shared" si="979"/>
        <v/>
      </c>
      <c r="AW2873" s="54" t="str">
        <f t="shared" si="980"/>
        <v/>
      </c>
      <c r="AX2873" s="18" t="str">
        <f t="shared" si="981"/>
        <v/>
      </c>
      <c r="AY2873" s="18" t="str">
        <f t="shared" si="982"/>
        <v/>
      </c>
      <c r="BA2873" s="18">
        <f>IF($E2873=AF!$D$6,IF($M2873="Concluída no prazo",2,IF($M2873="Concluída com atraso",1,0)),0)</f>
        <v>0</v>
      </c>
      <c r="BB2873" s="18">
        <f>IF($E2873=AF!$D$6,IF($M2873="Atrasada",2,IF($M2873="Concluída com atraso",1,0)),0)</f>
        <v>0</v>
      </c>
      <c r="BC2873" s="18">
        <v>2.8670000000000001E-2</v>
      </c>
      <c r="BD2873" s="18">
        <f t="shared" si="989"/>
        <v>2.8670000000000001E-2</v>
      </c>
      <c r="BE2873" s="18">
        <f t="shared" si="989"/>
        <v>2.8670000000000001E-2</v>
      </c>
      <c r="BF2873" s="18" t="str">
        <f t="shared" si="983"/>
        <v/>
      </c>
      <c r="BN2873" s="18" t="str">
        <f t="shared" si="984"/>
        <v>s</v>
      </c>
    </row>
    <row r="2874" spans="3:66" ht="50.1" customHeight="1" thickTop="1" thickBot="1" x14ac:dyDescent="0.3">
      <c r="C2874" s="46"/>
      <c r="D2874" s="46"/>
      <c r="E2874" s="46"/>
      <c r="F2874" s="122"/>
      <c r="G2874" s="122"/>
      <c r="H2874" s="78" t="str">
        <f t="shared" si="985"/>
        <v/>
      </c>
      <c r="I2874" s="78" t="str">
        <f t="shared" si="986"/>
        <v/>
      </c>
      <c r="J2874" s="16"/>
      <c r="K2874" s="46" t="str">
        <f t="shared" si="987"/>
        <v/>
      </c>
      <c r="L2874" s="16"/>
      <c r="M2874" s="16"/>
      <c r="N2874" s="46"/>
      <c r="O2874" s="47" t="str">
        <f t="shared" si="990"/>
        <v/>
      </c>
      <c r="P2874" s="47"/>
      <c r="Q2874" s="48" t="str">
        <f>IFERROR(VLOOKUP(E2874,Funcionários!$C$8:$E$207,3,FALSE),"")</f>
        <v/>
      </c>
      <c r="R2874" s="47"/>
      <c r="S2874" s="49" t="str">
        <f t="shared" si="991"/>
        <v/>
      </c>
      <c r="T2874" s="49">
        <v>2.8680000000000001E-2</v>
      </c>
      <c r="U2874" s="48" t="str">
        <f>IF(Funcionários!C2875=0,"",Funcionários!C2875)</f>
        <v/>
      </c>
      <c r="V2874" s="50">
        <f>IF(U2874="",0,IF(COUNTIFS($E$7:$E$3006,U2874,$I$7:$I$3006,'RC'!$E$6)=0,0,COUNTIFS($M$7:$M$3006,"Concluída no prazo",$E$7:$E$3006,U2874,$I$7:$I$3006,'RC'!$E$6)/COUNTIFS($E$7:$E$3006,U2874,$I$7:$I$3006,'RC'!$E$6)))</f>
        <v>0</v>
      </c>
      <c r="W2874" s="49">
        <f>SUMIFS($J$7:$J$3006,$E$7:$E$3006,U2874,$I$7:$I$3006,'RC'!$E$6)+SUMIFS($L$7:$L$3006,$E$7:$E$3006,U2874,$I$7:$I$3006,'RC'!$E$6)</f>
        <v>0</v>
      </c>
      <c r="X2874" s="48">
        <f>COUNTIFS($E$7:$E$3006,U2874,$I$7:$I$3006,'RC'!$E$6)</f>
        <v>0</v>
      </c>
      <c r="Y2874" s="48"/>
      <c r="Z2874" s="51" t="str">
        <f>IF(AQ2874='RC'!$E$6,AC2874*1000+AD2874,"")</f>
        <v/>
      </c>
      <c r="AA2874" s="51" t="str">
        <f>IF(AB2874="","",IF(AQ2874='RC'!$E$6,AC2874*1000-AD2874,""))</f>
        <v/>
      </c>
      <c r="AB2874" s="48" t="str">
        <f>IFERROR(VLOOKUP(E2874,Funcionários!$C$8:$E$207,3,FALSE),"")</f>
        <v/>
      </c>
      <c r="AC2874" s="50" t="str">
        <f>IF(AB2874="","",IF(COUNTIFS($AB$7:$AB$3006,AB2874,$AQ$7:$AQ$3006,'RC'!$E$6)=0,"",COUNTIFS($M$7:$M$3006,"Concluída no prazo",$AB$7:$AB$3006,AB2874,$AQ$7:$AQ$3006,'RC'!$E$6)/COUNTIFS($AB$7:$AB$3006,AB2874,$AQ$7:$AQ$3006,'RC'!$E$6)))</f>
        <v/>
      </c>
      <c r="AD2874" s="48">
        <f>SUMIF($AQ$7:$AQ$3006,'RC'!$E$6,$J$7:$J$3006)+SUMIF($AQ$7:$AQ$3006,'RC'!$E$6,$L$7:$L$3006)</f>
        <v>21</v>
      </c>
      <c r="AF2874" s="48">
        <v>2.13299999999912E-2</v>
      </c>
      <c r="AG2874" s="48">
        <f>IF(OR(AQ2874="",AQ2874&lt;&gt;'RC'!$E$6,AB2874&lt;&gt;'RC'!$D$21),0,1)</f>
        <v>0</v>
      </c>
      <c r="AH2874" s="48">
        <f t="shared" si="988"/>
        <v>2.13299999999912E-2</v>
      </c>
      <c r="AI2874" s="48" t="str">
        <f t="shared" si="970"/>
        <v/>
      </c>
      <c r="AJ2874" s="48" t="str">
        <f t="shared" si="971"/>
        <v/>
      </c>
      <c r="AK2874" s="52" t="str">
        <f t="shared" si="972"/>
        <v/>
      </c>
      <c r="AL2874" s="52" t="str">
        <f t="shared" si="973"/>
        <v/>
      </c>
      <c r="AM2874" s="48" t="str">
        <f t="shared" si="974"/>
        <v/>
      </c>
      <c r="AN2874" s="48" t="str">
        <f t="shared" si="975"/>
        <v/>
      </c>
      <c r="AP2874" s="18" t="str">
        <f t="shared" si="976"/>
        <v/>
      </c>
      <c r="AQ2874" s="18" t="str">
        <f t="shared" si="977"/>
        <v/>
      </c>
      <c r="AR2874" s="18">
        <v>2.1329999999999998E-2</v>
      </c>
      <c r="AS2874" s="18">
        <f>IF(AF!$D$27="Todos",1,IF(M2874=AF!$D$27,1,0))</f>
        <v>1</v>
      </c>
      <c r="AT2874" s="53">
        <f>IF(AND(E2874=AF!$D$6,OR(LT!M2874=AF!$D$27,AF!$D$27="Todos"),OR(AP2874=AF!$E$8,AQ2874=AF!$E$8)),AR2874+AS2874,0)</f>
        <v>0</v>
      </c>
      <c r="AU2874" s="18" t="str">
        <f t="shared" si="978"/>
        <v/>
      </c>
      <c r="AV2874" s="54" t="str">
        <f t="shared" si="979"/>
        <v/>
      </c>
      <c r="AW2874" s="54" t="str">
        <f t="shared" si="980"/>
        <v/>
      </c>
      <c r="AX2874" s="18" t="str">
        <f t="shared" si="981"/>
        <v/>
      </c>
      <c r="AY2874" s="18" t="str">
        <f t="shared" si="982"/>
        <v/>
      </c>
      <c r="BA2874" s="18">
        <f>IF($E2874=AF!$D$6,IF($M2874="Concluída no prazo",2,IF($M2874="Concluída com atraso",1,0)),0)</f>
        <v>0</v>
      </c>
      <c r="BB2874" s="18">
        <f>IF($E2874=AF!$D$6,IF($M2874="Atrasada",2,IF($M2874="Concluída com atraso",1,0)),0)</f>
        <v>0</v>
      </c>
      <c r="BC2874" s="18">
        <v>2.8680000000000001E-2</v>
      </c>
      <c r="BD2874" s="18">
        <f t="shared" si="989"/>
        <v>2.8680000000000001E-2</v>
      </c>
      <c r="BE2874" s="18">
        <f t="shared" si="989"/>
        <v>2.8680000000000001E-2</v>
      </c>
      <c r="BF2874" s="18" t="str">
        <f t="shared" si="983"/>
        <v/>
      </c>
      <c r="BN2874" s="18" t="str">
        <f t="shared" si="984"/>
        <v>s</v>
      </c>
    </row>
    <row r="2875" spans="3:66" ht="50.1" customHeight="1" thickTop="1" thickBot="1" x14ac:dyDescent="0.3">
      <c r="C2875" s="46"/>
      <c r="D2875" s="46"/>
      <c r="E2875" s="46"/>
      <c r="F2875" s="122"/>
      <c r="G2875" s="122"/>
      <c r="H2875" s="78" t="str">
        <f t="shared" si="985"/>
        <v/>
      </c>
      <c r="I2875" s="78" t="str">
        <f t="shared" si="986"/>
        <v/>
      </c>
      <c r="J2875" s="16"/>
      <c r="K2875" s="46" t="str">
        <f t="shared" si="987"/>
        <v/>
      </c>
      <c r="L2875" s="16"/>
      <c r="M2875" s="16"/>
      <c r="N2875" s="46"/>
      <c r="O2875" s="47" t="str">
        <f t="shared" si="990"/>
        <v/>
      </c>
      <c r="P2875" s="47"/>
      <c r="Q2875" s="48" t="str">
        <f>IFERROR(VLOOKUP(E2875,Funcionários!$C$8:$E$207,3,FALSE),"")</f>
        <v/>
      </c>
      <c r="R2875" s="47"/>
      <c r="S2875" s="49" t="str">
        <f t="shared" si="991"/>
        <v/>
      </c>
      <c r="T2875" s="49">
        <v>2.869E-2</v>
      </c>
      <c r="U2875" s="48" t="str">
        <f>IF(Funcionários!C2876=0,"",Funcionários!C2876)</f>
        <v/>
      </c>
      <c r="V2875" s="50">
        <f>IF(U2875="",0,IF(COUNTIFS($E$7:$E$3006,U2875,$I$7:$I$3006,'RC'!$E$6)=0,0,COUNTIFS($M$7:$M$3006,"Concluída no prazo",$E$7:$E$3006,U2875,$I$7:$I$3006,'RC'!$E$6)/COUNTIFS($E$7:$E$3006,U2875,$I$7:$I$3006,'RC'!$E$6)))</f>
        <v>0</v>
      </c>
      <c r="W2875" s="49">
        <f>SUMIFS($J$7:$J$3006,$E$7:$E$3006,U2875,$I$7:$I$3006,'RC'!$E$6)+SUMIFS($L$7:$L$3006,$E$7:$E$3006,U2875,$I$7:$I$3006,'RC'!$E$6)</f>
        <v>0</v>
      </c>
      <c r="X2875" s="48">
        <f>COUNTIFS($E$7:$E$3006,U2875,$I$7:$I$3006,'RC'!$E$6)</f>
        <v>0</v>
      </c>
      <c r="Y2875" s="48"/>
      <c r="Z2875" s="51" t="str">
        <f>IF(AQ2875='RC'!$E$6,AC2875*1000+AD2875,"")</f>
        <v/>
      </c>
      <c r="AA2875" s="51" t="str">
        <f>IF(AB2875="","",IF(AQ2875='RC'!$E$6,AC2875*1000-AD2875,""))</f>
        <v/>
      </c>
      <c r="AB2875" s="48" t="str">
        <f>IFERROR(VLOOKUP(E2875,Funcionários!$C$8:$E$207,3,FALSE),"")</f>
        <v/>
      </c>
      <c r="AC2875" s="50" t="str">
        <f>IF(AB2875="","",IF(COUNTIFS($AB$7:$AB$3006,AB2875,$AQ$7:$AQ$3006,'RC'!$E$6)=0,"",COUNTIFS($M$7:$M$3006,"Concluída no prazo",$AB$7:$AB$3006,AB2875,$AQ$7:$AQ$3006,'RC'!$E$6)/COUNTIFS($AB$7:$AB$3006,AB2875,$AQ$7:$AQ$3006,'RC'!$E$6)))</f>
        <v/>
      </c>
      <c r="AD2875" s="48">
        <f>SUMIF($AQ$7:$AQ$3006,'RC'!$E$6,$J$7:$J$3006)+SUMIF($AQ$7:$AQ$3006,'RC'!$E$6,$L$7:$L$3006)</f>
        <v>21</v>
      </c>
      <c r="AF2875" s="48">
        <v>2.13199999999912E-2</v>
      </c>
      <c r="AG2875" s="48">
        <f>IF(OR(AQ2875="",AQ2875&lt;&gt;'RC'!$E$6,AB2875&lt;&gt;'RC'!$D$21),0,1)</f>
        <v>0</v>
      </c>
      <c r="AH2875" s="48">
        <f t="shared" si="988"/>
        <v>2.13199999999912E-2</v>
      </c>
      <c r="AI2875" s="48" t="str">
        <f t="shared" si="970"/>
        <v/>
      </c>
      <c r="AJ2875" s="48" t="str">
        <f t="shared" si="971"/>
        <v/>
      </c>
      <c r="AK2875" s="52" t="str">
        <f t="shared" si="972"/>
        <v/>
      </c>
      <c r="AL2875" s="52" t="str">
        <f t="shared" si="973"/>
        <v/>
      </c>
      <c r="AM2875" s="48" t="str">
        <f t="shared" si="974"/>
        <v/>
      </c>
      <c r="AN2875" s="48" t="str">
        <f t="shared" si="975"/>
        <v/>
      </c>
      <c r="AP2875" s="18" t="str">
        <f t="shared" si="976"/>
        <v/>
      </c>
      <c r="AQ2875" s="18" t="str">
        <f t="shared" si="977"/>
        <v/>
      </c>
      <c r="AR2875" s="18">
        <v>2.1319999999999999E-2</v>
      </c>
      <c r="AS2875" s="18">
        <f>IF(AF!$D$27="Todos",1,IF(M2875=AF!$D$27,1,0))</f>
        <v>1</v>
      </c>
      <c r="AT2875" s="53">
        <f>IF(AND(E2875=AF!$D$6,OR(LT!M2875=AF!$D$27,AF!$D$27="Todos"),OR(AP2875=AF!$E$8,AQ2875=AF!$E$8)),AR2875+AS2875,0)</f>
        <v>0</v>
      </c>
      <c r="AU2875" s="18" t="str">
        <f t="shared" si="978"/>
        <v/>
      </c>
      <c r="AV2875" s="54" t="str">
        <f t="shared" si="979"/>
        <v/>
      </c>
      <c r="AW2875" s="54" t="str">
        <f t="shared" si="980"/>
        <v/>
      </c>
      <c r="AX2875" s="18" t="str">
        <f t="shared" si="981"/>
        <v/>
      </c>
      <c r="AY2875" s="18" t="str">
        <f t="shared" si="982"/>
        <v/>
      </c>
      <c r="BA2875" s="18">
        <f>IF($E2875=AF!$D$6,IF($M2875="Concluída no prazo",2,IF($M2875="Concluída com atraso",1,0)),0)</f>
        <v>0</v>
      </c>
      <c r="BB2875" s="18">
        <f>IF($E2875=AF!$D$6,IF($M2875="Atrasada",2,IF($M2875="Concluída com atraso",1,0)),0)</f>
        <v>0</v>
      </c>
      <c r="BC2875" s="18">
        <v>2.869E-2</v>
      </c>
      <c r="BD2875" s="18">
        <f t="shared" si="989"/>
        <v>2.869E-2</v>
      </c>
      <c r="BE2875" s="18">
        <f t="shared" si="989"/>
        <v>2.869E-2</v>
      </c>
      <c r="BF2875" s="18" t="str">
        <f t="shared" si="983"/>
        <v/>
      </c>
      <c r="BN2875" s="18" t="str">
        <f t="shared" si="984"/>
        <v>s</v>
      </c>
    </row>
    <row r="2876" spans="3:66" ht="50.1" customHeight="1" thickTop="1" thickBot="1" x14ac:dyDescent="0.3">
      <c r="C2876" s="46"/>
      <c r="D2876" s="46"/>
      <c r="E2876" s="46"/>
      <c r="F2876" s="122"/>
      <c r="G2876" s="122"/>
      <c r="H2876" s="78" t="str">
        <f t="shared" si="985"/>
        <v/>
      </c>
      <c r="I2876" s="78" t="str">
        <f t="shared" si="986"/>
        <v/>
      </c>
      <c r="J2876" s="16"/>
      <c r="K2876" s="46" t="str">
        <f t="shared" si="987"/>
        <v/>
      </c>
      <c r="L2876" s="16"/>
      <c r="M2876" s="16"/>
      <c r="N2876" s="46"/>
      <c r="O2876" s="47" t="str">
        <f t="shared" si="990"/>
        <v/>
      </c>
      <c r="P2876" s="47"/>
      <c r="Q2876" s="48" t="str">
        <f>IFERROR(VLOOKUP(E2876,Funcionários!$C$8:$E$207,3,FALSE),"")</f>
        <v/>
      </c>
      <c r="R2876" s="47"/>
      <c r="S2876" s="49" t="str">
        <f t="shared" si="991"/>
        <v/>
      </c>
      <c r="T2876" s="49">
        <v>2.87E-2</v>
      </c>
      <c r="U2876" s="48" t="str">
        <f>IF(Funcionários!C2877=0,"",Funcionários!C2877)</f>
        <v/>
      </c>
      <c r="V2876" s="50">
        <f>IF(U2876="",0,IF(COUNTIFS($E$7:$E$3006,U2876,$I$7:$I$3006,'RC'!$E$6)=0,0,COUNTIFS($M$7:$M$3006,"Concluída no prazo",$E$7:$E$3006,U2876,$I$7:$I$3006,'RC'!$E$6)/COUNTIFS($E$7:$E$3006,U2876,$I$7:$I$3006,'RC'!$E$6)))</f>
        <v>0</v>
      </c>
      <c r="W2876" s="49">
        <f>SUMIFS($J$7:$J$3006,$E$7:$E$3006,U2876,$I$7:$I$3006,'RC'!$E$6)+SUMIFS($L$7:$L$3006,$E$7:$E$3006,U2876,$I$7:$I$3006,'RC'!$E$6)</f>
        <v>0</v>
      </c>
      <c r="X2876" s="48">
        <f>COUNTIFS($E$7:$E$3006,U2876,$I$7:$I$3006,'RC'!$E$6)</f>
        <v>0</v>
      </c>
      <c r="Y2876" s="48"/>
      <c r="Z2876" s="51" t="str">
        <f>IF(AQ2876='RC'!$E$6,AC2876*1000+AD2876,"")</f>
        <v/>
      </c>
      <c r="AA2876" s="51" t="str">
        <f>IF(AB2876="","",IF(AQ2876='RC'!$E$6,AC2876*1000-AD2876,""))</f>
        <v/>
      </c>
      <c r="AB2876" s="48" t="str">
        <f>IFERROR(VLOOKUP(E2876,Funcionários!$C$8:$E$207,3,FALSE),"")</f>
        <v/>
      </c>
      <c r="AC2876" s="50" t="str">
        <f>IF(AB2876="","",IF(COUNTIFS($AB$7:$AB$3006,AB2876,$AQ$7:$AQ$3006,'RC'!$E$6)=0,"",COUNTIFS($M$7:$M$3006,"Concluída no prazo",$AB$7:$AB$3006,AB2876,$AQ$7:$AQ$3006,'RC'!$E$6)/COUNTIFS($AB$7:$AB$3006,AB2876,$AQ$7:$AQ$3006,'RC'!$E$6)))</f>
        <v/>
      </c>
      <c r="AD2876" s="48">
        <f>SUMIF($AQ$7:$AQ$3006,'RC'!$E$6,$J$7:$J$3006)+SUMIF($AQ$7:$AQ$3006,'RC'!$E$6,$L$7:$L$3006)</f>
        <v>21</v>
      </c>
      <c r="AF2876" s="48">
        <v>2.1309999999991201E-2</v>
      </c>
      <c r="AG2876" s="48">
        <f>IF(OR(AQ2876="",AQ2876&lt;&gt;'RC'!$E$6,AB2876&lt;&gt;'RC'!$D$21),0,1)</f>
        <v>0</v>
      </c>
      <c r="AH2876" s="48">
        <f t="shared" si="988"/>
        <v>2.1309999999991201E-2</v>
      </c>
      <c r="AI2876" s="48" t="str">
        <f t="shared" si="970"/>
        <v/>
      </c>
      <c r="AJ2876" s="48" t="str">
        <f t="shared" si="971"/>
        <v/>
      </c>
      <c r="AK2876" s="52" t="str">
        <f t="shared" si="972"/>
        <v/>
      </c>
      <c r="AL2876" s="52" t="str">
        <f t="shared" si="973"/>
        <v/>
      </c>
      <c r="AM2876" s="48" t="str">
        <f t="shared" si="974"/>
        <v/>
      </c>
      <c r="AN2876" s="48" t="str">
        <f t="shared" si="975"/>
        <v/>
      </c>
      <c r="AP2876" s="18" t="str">
        <f t="shared" si="976"/>
        <v/>
      </c>
      <c r="AQ2876" s="18" t="str">
        <f t="shared" si="977"/>
        <v/>
      </c>
      <c r="AR2876" s="18">
        <v>2.1309999999999999E-2</v>
      </c>
      <c r="AS2876" s="18">
        <f>IF(AF!$D$27="Todos",1,IF(M2876=AF!$D$27,1,0))</f>
        <v>1</v>
      </c>
      <c r="AT2876" s="53">
        <f>IF(AND(E2876=AF!$D$6,OR(LT!M2876=AF!$D$27,AF!$D$27="Todos"),OR(AP2876=AF!$E$8,AQ2876=AF!$E$8)),AR2876+AS2876,0)</f>
        <v>0</v>
      </c>
      <c r="AU2876" s="18" t="str">
        <f t="shared" si="978"/>
        <v/>
      </c>
      <c r="AV2876" s="54" t="str">
        <f t="shared" si="979"/>
        <v/>
      </c>
      <c r="AW2876" s="54" t="str">
        <f t="shared" si="980"/>
        <v/>
      </c>
      <c r="AX2876" s="18" t="str">
        <f t="shared" si="981"/>
        <v/>
      </c>
      <c r="AY2876" s="18" t="str">
        <f t="shared" si="982"/>
        <v/>
      </c>
      <c r="BA2876" s="18">
        <f>IF($E2876=AF!$D$6,IF($M2876="Concluída no prazo",2,IF($M2876="Concluída com atraso",1,0)),0)</f>
        <v>0</v>
      </c>
      <c r="BB2876" s="18">
        <f>IF($E2876=AF!$D$6,IF($M2876="Atrasada",2,IF($M2876="Concluída com atraso",1,0)),0)</f>
        <v>0</v>
      </c>
      <c r="BC2876" s="18">
        <v>2.87E-2</v>
      </c>
      <c r="BD2876" s="18">
        <f t="shared" si="989"/>
        <v>2.87E-2</v>
      </c>
      <c r="BE2876" s="18">
        <f t="shared" si="989"/>
        <v>2.87E-2</v>
      </c>
      <c r="BF2876" s="18" t="str">
        <f t="shared" si="983"/>
        <v/>
      </c>
      <c r="BN2876" s="18" t="str">
        <f t="shared" si="984"/>
        <v>s</v>
      </c>
    </row>
    <row r="2877" spans="3:66" ht="50.1" customHeight="1" thickTop="1" thickBot="1" x14ac:dyDescent="0.3">
      <c r="C2877" s="46"/>
      <c r="D2877" s="46"/>
      <c r="E2877" s="46"/>
      <c r="F2877" s="122"/>
      <c r="G2877" s="122"/>
      <c r="H2877" s="78" t="str">
        <f t="shared" si="985"/>
        <v/>
      </c>
      <c r="I2877" s="78" t="str">
        <f t="shared" si="986"/>
        <v/>
      </c>
      <c r="J2877" s="16"/>
      <c r="K2877" s="46" t="str">
        <f t="shared" si="987"/>
        <v/>
      </c>
      <c r="L2877" s="16"/>
      <c r="M2877" s="16"/>
      <c r="N2877" s="46"/>
      <c r="O2877" s="47" t="str">
        <f t="shared" si="990"/>
        <v/>
      </c>
      <c r="P2877" s="47"/>
      <c r="Q2877" s="48" t="str">
        <f>IFERROR(VLOOKUP(E2877,Funcionários!$C$8:$E$207,3,FALSE),"")</f>
        <v/>
      </c>
      <c r="R2877" s="47"/>
      <c r="S2877" s="49" t="str">
        <f t="shared" si="991"/>
        <v/>
      </c>
      <c r="T2877" s="49">
        <v>2.8709999999999999E-2</v>
      </c>
      <c r="U2877" s="48" t="str">
        <f>IF(Funcionários!C2878=0,"",Funcionários!C2878)</f>
        <v/>
      </c>
      <c r="V2877" s="50">
        <f>IF(U2877="",0,IF(COUNTIFS($E$7:$E$3006,U2877,$I$7:$I$3006,'RC'!$E$6)=0,0,COUNTIFS($M$7:$M$3006,"Concluída no prazo",$E$7:$E$3006,U2877,$I$7:$I$3006,'RC'!$E$6)/COUNTIFS($E$7:$E$3006,U2877,$I$7:$I$3006,'RC'!$E$6)))</f>
        <v>0</v>
      </c>
      <c r="W2877" s="49">
        <f>SUMIFS($J$7:$J$3006,$E$7:$E$3006,U2877,$I$7:$I$3006,'RC'!$E$6)+SUMIFS($L$7:$L$3006,$E$7:$E$3006,U2877,$I$7:$I$3006,'RC'!$E$6)</f>
        <v>0</v>
      </c>
      <c r="X2877" s="48">
        <f>COUNTIFS($E$7:$E$3006,U2877,$I$7:$I$3006,'RC'!$E$6)</f>
        <v>0</v>
      </c>
      <c r="Y2877" s="48"/>
      <c r="Z2877" s="51" t="str">
        <f>IF(AQ2877='RC'!$E$6,AC2877*1000+AD2877,"")</f>
        <v/>
      </c>
      <c r="AA2877" s="51" t="str">
        <f>IF(AB2877="","",IF(AQ2877='RC'!$E$6,AC2877*1000-AD2877,""))</f>
        <v/>
      </c>
      <c r="AB2877" s="48" t="str">
        <f>IFERROR(VLOOKUP(E2877,Funcionários!$C$8:$E$207,3,FALSE),"")</f>
        <v/>
      </c>
      <c r="AC2877" s="50" t="str">
        <f>IF(AB2877="","",IF(COUNTIFS($AB$7:$AB$3006,AB2877,$AQ$7:$AQ$3006,'RC'!$E$6)=0,"",COUNTIFS($M$7:$M$3006,"Concluída no prazo",$AB$7:$AB$3006,AB2877,$AQ$7:$AQ$3006,'RC'!$E$6)/COUNTIFS($AB$7:$AB$3006,AB2877,$AQ$7:$AQ$3006,'RC'!$E$6)))</f>
        <v/>
      </c>
      <c r="AD2877" s="48">
        <f>SUMIF($AQ$7:$AQ$3006,'RC'!$E$6,$J$7:$J$3006)+SUMIF($AQ$7:$AQ$3006,'RC'!$E$6,$L$7:$L$3006)</f>
        <v>21</v>
      </c>
      <c r="AF2877" s="48">
        <v>2.1299999999991201E-2</v>
      </c>
      <c r="AG2877" s="48">
        <f>IF(OR(AQ2877="",AQ2877&lt;&gt;'RC'!$E$6,AB2877&lt;&gt;'RC'!$D$21),0,1)</f>
        <v>0</v>
      </c>
      <c r="AH2877" s="48">
        <f t="shared" si="988"/>
        <v>2.1299999999991201E-2</v>
      </c>
      <c r="AI2877" s="48" t="str">
        <f t="shared" si="970"/>
        <v/>
      </c>
      <c r="AJ2877" s="48" t="str">
        <f t="shared" si="971"/>
        <v/>
      </c>
      <c r="AK2877" s="52" t="str">
        <f t="shared" si="972"/>
        <v/>
      </c>
      <c r="AL2877" s="52" t="str">
        <f t="shared" si="973"/>
        <v/>
      </c>
      <c r="AM2877" s="48" t="str">
        <f t="shared" si="974"/>
        <v/>
      </c>
      <c r="AN2877" s="48" t="str">
        <f t="shared" si="975"/>
        <v/>
      </c>
      <c r="AP2877" s="18" t="str">
        <f t="shared" si="976"/>
        <v/>
      </c>
      <c r="AQ2877" s="18" t="str">
        <f t="shared" si="977"/>
        <v/>
      </c>
      <c r="AR2877" s="18">
        <v>2.1299999999999999E-2</v>
      </c>
      <c r="AS2877" s="18">
        <f>IF(AF!$D$27="Todos",1,IF(M2877=AF!$D$27,1,0))</f>
        <v>1</v>
      </c>
      <c r="AT2877" s="53">
        <f>IF(AND(E2877=AF!$D$6,OR(LT!M2877=AF!$D$27,AF!$D$27="Todos"),OR(AP2877=AF!$E$8,AQ2877=AF!$E$8)),AR2877+AS2877,0)</f>
        <v>0</v>
      </c>
      <c r="AU2877" s="18" t="str">
        <f t="shared" si="978"/>
        <v/>
      </c>
      <c r="AV2877" s="54" t="str">
        <f t="shared" si="979"/>
        <v/>
      </c>
      <c r="AW2877" s="54" t="str">
        <f t="shared" si="980"/>
        <v/>
      </c>
      <c r="AX2877" s="18" t="str">
        <f t="shared" si="981"/>
        <v/>
      </c>
      <c r="AY2877" s="18" t="str">
        <f t="shared" si="982"/>
        <v/>
      </c>
      <c r="BA2877" s="18">
        <f>IF($E2877=AF!$D$6,IF($M2877="Concluída no prazo",2,IF($M2877="Concluída com atraso",1,0)),0)</f>
        <v>0</v>
      </c>
      <c r="BB2877" s="18">
        <f>IF($E2877=AF!$D$6,IF($M2877="Atrasada",2,IF($M2877="Concluída com atraso",1,0)),0)</f>
        <v>0</v>
      </c>
      <c r="BC2877" s="18">
        <v>2.8709999999999999E-2</v>
      </c>
      <c r="BD2877" s="18">
        <f t="shared" si="989"/>
        <v>2.8709999999999999E-2</v>
      </c>
      <c r="BE2877" s="18">
        <f t="shared" si="989"/>
        <v>2.8709999999999999E-2</v>
      </c>
      <c r="BF2877" s="18" t="str">
        <f t="shared" si="983"/>
        <v/>
      </c>
      <c r="BN2877" s="18" t="str">
        <f t="shared" si="984"/>
        <v>s</v>
      </c>
    </row>
    <row r="2878" spans="3:66" ht="50.1" customHeight="1" thickTop="1" thickBot="1" x14ac:dyDescent="0.3">
      <c r="C2878" s="46"/>
      <c r="D2878" s="46"/>
      <c r="E2878" s="46"/>
      <c r="F2878" s="122"/>
      <c r="G2878" s="122"/>
      <c r="H2878" s="78" t="str">
        <f t="shared" si="985"/>
        <v/>
      </c>
      <c r="I2878" s="78" t="str">
        <f t="shared" si="986"/>
        <v/>
      </c>
      <c r="J2878" s="16"/>
      <c r="K2878" s="46" t="str">
        <f t="shared" si="987"/>
        <v/>
      </c>
      <c r="L2878" s="16"/>
      <c r="M2878" s="16"/>
      <c r="N2878" s="46"/>
      <c r="O2878" s="47" t="str">
        <f t="shared" si="990"/>
        <v/>
      </c>
      <c r="P2878" s="47"/>
      <c r="Q2878" s="48" t="str">
        <f>IFERROR(VLOOKUP(E2878,Funcionários!$C$8:$E$207,3,FALSE),"")</f>
        <v/>
      </c>
      <c r="R2878" s="47"/>
      <c r="S2878" s="49" t="str">
        <f t="shared" si="991"/>
        <v/>
      </c>
      <c r="T2878" s="49">
        <v>2.8719999999999999E-2</v>
      </c>
      <c r="U2878" s="48" t="str">
        <f>IF(Funcionários!C2879=0,"",Funcionários!C2879)</f>
        <v/>
      </c>
      <c r="V2878" s="50">
        <f>IF(U2878="",0,IF(COUNTIFS($E$7:$E$3006,U2878,$I$7:$I$3006,'RC'!$E$6)=0,0,COUNTIFS($M$7:$M$3006,"Concluída no prazo",$E$7:$E$3006,U2878,$I$7:$I$3006,'RC'!$E$6)/COUNTIFS($E$7:$E$3006,U2878,$I$7:$I$3006,'RC'!$E$6)))</f>
        <v>0</v>
      </c>
      <c r="W2878" s="49">
        <f>SUMIFS($J$7:$J$3006,$E$7:$E$3006,U2878,$I$7:$I$3006,'RC'!$E$6)+SUMIFS($L$7:$L$3006,$E$7:$E$3006,U2878,$I$7:$I$3006,'RC'!$E$6)</f>
        <v>0</v>
      </c>
      <c r="X2878" s="48">
        <f>COUNTIFS($E$7:$E$3006,U2878,$I$7:$I$3006,'RC'!$E$6)</f>
        <v>0</v>
      </c>
      <c r="Y2878" s="48"/>
      <c r="Z2878" s="51" t="str">
        <f>IF(AQ2878='RC'!$E$6,AC2878*1000+AD2878,"")</f>
        <v/>
      </c>
      <c r="AA2878" s="51" t="str">
        <f>IF(AB2878="","",IF(AQ2878='RC'!$E$6,AC2878*1000-AD2878,""))</f>
        <v/>
      </c>
      <c r="AB2878" s="48" t="str">
        <f>IFERROR(VLOOKUP(E2878,Funcionários!$C$8:$E$207,3,FALSE),"")</f>
        <v/>
      </c>
      <c r="AC2878" s="50" t="str">
        <f>IF(AB2878="","",IF(COUNTIFS($AB$7:$AB$3006,AB2878,$AQ$7:$AQ$3006,'RC'!$E$6)=0,"",COUNTIFS($M$7:$M$3006,"Concluída no prazo",$AB$7:$AB$3006,AB2878,$AQ$7:$AQ$3006,'RC'!$E$6)/COUNTIFS($AB$7:$AB$3006,AB2878,$AQ$7:$AQ$3006,'RC'!$E$6)))</f>
        <v/>
      </c>
      <c r="AD2878" s="48">
        <f>SUMIF($AQ$7:$AQ$3006,'RC'!$E$6,$J$7:$J$3006)+SUMIF($AQ$7:$AQ$3006,'RC'!$E$6,$L$7:$L$3006)</f>
        <v>21</v>
      </c>
      <c r="AF2878" s="48">
        <v>2.1289999999991201E-2</v>
      </c>
      <c r="AG2878" s="48">
        <f>IF(OR(AQ2878="",AQ2878&lt;&gt;'RC'!$E$6,AB2878&lt;&gt;'RC'!$D$21),0,1)</f>
        <v>0</v>
      </c>
      <c r="AH2878" s="48">
        <f t="shared" si="988"/>
        <v>2.1289999999991201E-2</v>
      </c>
      <c r="AI2878" s="48" t="str">
        <f t="shared" si="970"/>
        <v/>
      </c>
      <c r="AJ2878" s="48" t="str">
        <f t="shared" si="971"/>
        <v/>
      </c>
      <c r="AK2878" s="52" t="str">
        <f t="shared" si="972"/>
        <v/>
      </c>
      <c r="AL2878" s="52" t="str">
        <f t="shared" si="973"/>
        <v/>
      </c>
      <c r="AM2878" s="48" t="str">
        <f t="shared" si="974"/>
        <v/>
      </c>
      <c r="AN2878" s="48" t="str">
        <f t="shared" si="975"/>
        <v/>
      </c>
      <c r="AP2878" s="18" t="str">
        <f t="shared" si="976"/>
        <v/>
      </c>
      <c r="AQ2878" s="18" t="str">
        <f t="shared" si="977"/>
        <v/>
      </c>
      <c r="AR2878" s="18">
        <v>2.129E-2</v>
      </c>
      <c r="AS2878" s="18">
        <f>IF(AF!$D$27="Todos",1,IF(M2878=AF!$D$27,1,0))</f>
        <v>1</v>
      </c>
      <c r="AT2878" s="53">
        <f>IF(AND(E2878=AF!$D$6,OR(LT!M2878=AF!$D$27,AF!$D$27="Todos"),OR(AP2878=AF!$E$8,AQ2878=AF!$E$8)),AR2878+AS2878,0)</f>
        <v>0</v>
      </c>
      <c r="AU2878" s="18" t="str">
        <f t="shared" si="978"/>
        <v/>
      </c>
      <c r="AV2878" s="54" t="str">
        <f t="shared" si="979"/>
        <v/>
      </c>
      <c r="AW2878" s="54" t="str">
        <f t="shared" si="980"/>
        <v/>
      </c>
      <c r="AX2878" s="18" t="str">
        <f t="shared" si="981"/>
        <v/>
      </c>
      <c r="AY2878" s="18" t="str">
        <f t="shared" si="982"/>
        <v/>
      </c>
      <c r="BA2878" s="18">
        <f>IF($E2878=AF!$D$6,IF($M2878="Concluída no prazo",2,IF($M2878="Concluída com atraso",1,0)),0)</f>
        <v>0</v>
      </c>
      <c r="BB2878" s="18">
        <f>IF($E2878=AF!$D$6,IF($M2878="Atrasada",2,IF($M2878="Concluída com atraso",1,0)),0)</f>
        <v>0</v>
      </c>
      <c r="BC2878" s="18">
        <v>2.8719999999999999E-2</v>
      </c>
      <c r="BD2878" s="18">
        <f t="shared" si="989"/>
        <v>2.8719999999999999E-2</v>
      </c>
      <c r="BE2878" s="18">
        <f t="shared" si="989"/>
        <v>2.8719999999999999E-2</v>
      </c>
      <c r="BF2878" s="18" t="str">
        <f t="shared" si="983"/>
        <v/>
      </c>
      <c r="BN2878" s="18" t="str">
        <f t="shared" si="984"/>
        <v>s</v>
      </c>
    </row>
    <row r="2879" spans="3:66" ht="50.1" customHeight="1" thickTop="1" thickBot="1" x14ac:dyDescent="0.3">
      <c r="C2879" s="46"/>
      <c r="D2879" s="46"/>
      <c r="E2879" s="46"/>
      <c r="F2879" s="122"/>
      <c r="G2879" s="122"/>
      <c r="H2879" s="78" t="str">
        <f t="shared" si="985"/>
        <v/>
      </c>
      <c r="I2879" s="78" t="str">
        <f t="shared" si="986"/>
        <v/>
      </c>
      <c r="J2879" s="16"/>
      <c r="K2879" s="46" t="str">
        <f t="shared" si="987"/>
        <v/>
      </c>
      <c r="L2879" s="16"/>
      <c r="M2879" s="16"/>
      <c r="N2879" s="46"/>
      <c r="O2879" s="47" t="str">
        <f t="shared" si="990"/>
        <v/>
      </c>
      <c r="P2879" s="47"/>
      <c r="Q2879" s="48" t="str">
        <f>IFERROR(VLOOKUP(E2879,Funcionários!$C$8:$E$207,3,FALSE),"")</f>
        <v/>
      </c>
      <c r="R2879" s="47"/>
      <c r="S2879" s="49" t="str">
        <f t="shared" si="991"/>
        <v/>
      </c>
      <c r="T2879" s="49">
        <v>2.8729999999999999E-2</v>
      </c>
      <c r="U2879" s="48" t="str">
        <f>IF(Funcionários!C2880=0,"",Funcionários!C2880)</f>
        <v/>
      </c>
      <c r="V2879" s="50">
        <f>IF(U2879="",0,IF(COUNTIFS($E$7:$E$3006,U2879,$I$7:$I$3006,'RC'!$E$6)=0,0,COUNTIFS($M$7:$M$3006,"Concluída no prazo",$E$7:$E$3006,U2879,$I$7:$I$3006,'RC'!$E$6)/COUNTIFS($E$7:$E$3006,U2879,$I$7:$I$3006,'RC'!$E$6)))</f>
        <v>0</v>
      </c>
      <c r="W2879" s="49">
        <f>SUMIFS($J$7:$J$3006,$E$7:$E$3006,U2879,$I$7:$I$3006,'RC'!$E$6)+SUMIFS($L$7:$L$3006,$E$7:$E$3006,U2879,$I$7:$I$3006,'RC'!$E$6)</f>
        <v>0</v>
      </c>
      <c r="X2879" s="48">
        <f>COUNTIFS($E$7:$E$3006,U2879,$I$7:$I$3006,'RC'!$E$6)</f>
        <v>0</v>
      </c>
      <c r="Y2879" s="48"/>
      <c r="Z2879" s="51" t="str">
        <f>IF(AQ2879='RC'!$E$6,AC2879*1000+AD2879,"")</f>
        <v/>
      </c>
      <c r="AA2879" s="51" t="str">
        <f>IF(AB2879="","",IF(AQ2879='RC'!$E$6,AC2879*1000-AD2879,""))</f>
        <v/>
      </c>
      <c r="AB2879" s="48" t="str">
        <f>IFERROR(VLOOKUP(E2879,Funcionários!$C$8:$E$207,3,FALSE),"")</f>
        <v/>
      </c>
      <c r="AC2879" s="50" t="str">
        <f>IF(AB2879="","",IF(COUNTIFS($AB$7:$AB$3006,AB2879,$AQ$7:$AQ$3006,'RC'!$E$6)=0,"",COUNTIFS($M$7:$M$3006,"Concluída no prazo",$AB$7:$AB$3006,AB2879,$AQ$7:$AQ$3006,'RC'!$E$6)/COUNTIFS($AB$7:$AB$3006,AB2879,$AQ$7:$AQ$3006,'RC'!$E$6)))</f>
        <v/>
      </c>
      <c r="AD2879" s="48">
        <f>SUMIF($AQ$7:$AQ$3006,'RC'!$E$6,$J$7:$J$3006)+SUMIF($AQ$7:$AQ$3006,'RC'!$E$6,$L$7:$L$3006)</f>
        <v>21</v>
      </c>
      <c r="AF2879" s="48">
        <v>2.1279999999991198E-2</v>
      </c>
      <c r="AG2879" s="48">
        <f>IF(OR(AQ2879="",AQ2879&lt;&gt;'RC'!$E$6,AB2879&lt;&gt;'RC'!$D$21),0,1)</f>
        <v>0</v>
      </c>
      <c r="AH2879" s="48">
        <f t="shared" si="988"/>
        <v>2.1279999999991198E-2</v>
      </c>
      <c r="AI2879" s="48" t="str">
        <f t="shared" si="970"/>
        <v/>
      </c>
      <c r="AJ2879" s="48" t="str">
        <f t="shared" si="971"/>
        <v/>
      </c>
      <c r="AK2879" s="52" t="str">
        <f t="shared" si="972"/>
        <v/>
      </c>
      <c r="AL2879" s="52" t="str">
        <f t="shared" si="973"/>
        <v/>
      </c>
      <c r="AM2879" s="48" t="str">
        <f t="shared" si="974"/>
        <v/>
      </c>
      <c r="AN2879" s="48" t="str">
        <f t="shared" si="975"/>
        <v/>
      </c>
      <c r="AP2879" s="18" t="str">
        <f t="shared" si="976"/>
        <v/>
      </c>
      <c r="AQ2879" s="18" t="str">
        <f t="shared" si="977"/>
        <v/>
      </c>
      <c r="AR2879" s="18">
        <v>2.128E-2</v>
      </c>
      <c r="AS2879" s="18">
        <f>IF(AF!$D$27="Todos",1,IF(M2879=AF!$D$27,1,0))</f>
        <v>1</v>
      </c>
      <c r="AT2879" s="53">
        <f>IF(AND(E2879=AF!$D$6,OR(LT!M2879=AF!$D$27,AF!$D$27="Todos"),OR(AP2879=AF!$E$8,AQ2879=AF!$E$8)),AR2879+AS2879,0)</f>
        <v>0</v>
      </c>
      <c r="AU2879" s="18" t="str">
        <f t="shared" si="978"/>
        <v/>
      </c>
      <c r="AV2879" s="54" t="str">
        <f t="shared" si="979"/>
        <v/>
      </c>
      <c r="AW2879" s="54" t="str">
        <f t="shared" si="980"/>
        <v/>
      </c>
      <c r="AX2879" s="18" t="str">
        <f t="shared" si="981"/>
        <v/>
      </c>
      <c r="AY2879" s="18" t="str">
        <f t="shared" si="982"/>
        <v/>
      </c>
      <c r="BA2879" s="18">
        <f>IF($E2879=AF!$D$6,IF($M2879="Concluída no prazo",2,IF($M2879="Concluída com atraso",1,0)),0)</f>
        <v>0</v>
      </c>
      <c r="BB2879" s="18">
        <f>IF($E2879=AF!$D$6,IF($M2879="Atrasada",2,IF($M2879="Concluída com atraso",1,0)),0)</f>
        <v>0</v>
      </c>
      <c r="BC2879" s="18">
        <v>2.8729999999999999E-2</v>
      </c>
      <c r="BD2879" s="18">
        <f t="shared" si="989"/>
        <v>2.8729999999999999E-2</v>
      </c>
      <c r="BE2879" s="18">
        <f t="shared" si="989"/>
        <v>2.8729999999999999E-2</v>
      </c>
      <c r="BF2879" s="18" t="str">
        <f t="shared" si="983"/>
        <v/>
      </c>
      <c r="BN2879" s="18" t="str">
        <f t="shared" si="984"/>
        <v>s</v>
      </c>
    </row>
    <row r="2880" spans="3:66" ht="50.1" customHeight="1" thickTop="1" thickBot="1" x14ac:dyDescent="0.3">
      <c r="C2880" s="46"/>
      <c r="D2880" s="46"/>
      <c r="E2880" s="46"/>
      <c r="F2880" s="122"/>
      <c r="G2880" s="122"/>
      <c r="H2880" s="78" t="str">
        <f t="shared" si="985"/>
        <v/>
      </c>
      <c r="I2880" s="78" t="str">
        <f t="shared" si="986"/>
        <v/>
      </c>
      <c r="J2880" s="16"/>
      <c r="K2880" s="46" t="str">
        <f t="shared" si="987"/>
        <v/>
      </c>
      <c r="L2880" s="16"/>
      <c r="M2880" s="16"/>
      <c r="N2880" s="46"/>
      <c r="O2880" s="47" t="str">
        <f t="shared" si="990"/>
        <v/>
      </c>
      <c r="P2880" s="47"/>
      <c r="Q2880" s="48" t="str">
        <f>IFERROR(VLOOKUP(E2880,Funcionários!$C$8:$E$207,3,FALSE),"")</f>
        <v/>
      </c>
      <c r="R2880" s="47"/>
      <c r="S2880" s="49" t="str">
        <f t="shared" si="991"/>
        <v/>
      </c>
      <c r="T2880" s="49">
        <v>2.8740000000000002E-2</v>
      </c>
      <c r="U2880" s="48" t="str">
        <f>IF(Funcionários!C2881=0,"",Funcionários!C2881)</f>
        <v/>
      </c>
      <c r="V2880" s="50">
        <f>IF(U2880="",0,IF(COUNTIFS($E$7:$E$3006,U2880,$I$7:$I$3006,'RC'!$E$6)=0,0,COUNTIFS($M$7:$M$3006,"Concluída no prazo",$E$7:$E$3006,U2880,$I$7:$I$3006,'RC'!$E$6)/COUNTIFS($E$7:$E$3006,U2880,$I$7:$I$3006,'RC'!$E$6)))</f>
        <v>0</v>
      </c>
      <c r="W2880" s="49">
        <f>SUMIFS($J$7:$J$3006,$E$7:$E$3006,U2880,$I$7:$I$3006,'RC'!$E$6)+SUMIFS($L$7:$L$3006,$E$7:$E$3006,U2880,$I$7:$I$3006,'RC'!$E$6)</f>
        <v>0</v>
      </c>
      <c r="X2880" s="48">
        <f>COUNTIFS($E$7:$E$3006,U2880,$I$7:$I$3006,'RC'!$E$6)</f>
        <v>0</v>
      </c>
      <c r="Y2880" s="48"/>
      <c r="Z2880" s="51" t="str">
        <f>IF(AQ2880='RC'!$E$6,AC2880*1000+AD2880,"")</f>
        <v/>
      </c>
      <c r="AA2880" s="51" t="str">
        <f>IF(AB2880="","",IF(AQ2880='RC'!$E$6,AC2880*1000-AD2880,""))</f>
        <v/>
      </c>
      <c r="AB2880" s="48" t="str">
        <f>IFERROR(VLOOKUP(E2880,Funcionários!$C$8:$E$207,3,FALSE),"")</f>
        <v/>
      </c>
      <c r="AC2880" s="50" t="str">
        <f>IF(AB2880="","",IF(COUNTIFS($AB$7:$AB$3006,AB2880,$AQ$7:$AQ$3006,'RC'!$E$6)=0,"",COUNTIFS($M$7:$M$3006,"Concluída no prazo",$AB$7:$AB$3006,AB2880,$AQ$7:$AQ$3006,'RC'!$E$6)/COUNTIFS($AB$7:$AB$3006,AB2880,$AQ$7:$AQ$3006,'RC'!$E$6)))</f>
        <v/>
      </c>
      <c r="AD2880" s="48">
        <f>SUMIF($AQ$7:$AQ$3006,'RC'!$E$6,$J$7:$J$3006)+SUMIF($AQ$7:$AQ$3006,'RC'!$E$6,$L$7:$L$3006)</f>
        <v>21</v>
      </c>
      <c r="AF2880" s="48">
        <v>2.1269999999991199E-2</v>
      </c>
      <c r="AG2880" s="48">
        <f>IF(OR(AQ2880="",AQ2880&lt;&gt;'RC'!$E$6,AB2880&lt;&gt;'RC'!$D$21),0,1)</f>
        <v>0</v>
      </c>
      <c r="AH2880" s="48">
        <f t="shared" si="988"/>
        <v>2.1269999999991199E-2</v>
      </c>
      <c r="AI2880" s="48" t="str">
        <f t="shared" si="970"/>
        <v/>
      </c>
      <c r="AJ2880" s="48" t="str">
        <f t="shared" si="971"/>
        <v/>
      </c>
      <c r="AK2880" s="52" t="str">
        <f t="shared" si="972"/>
        <v/>
      </c>
      <c r="AL2880" s="52" t="str">
        <f t="shared" si="973"/>
        <v/>
      </c>
      <c r="AM2880" s="48" t="str">
        <f t="shared" si="974"/>
        <v/>
      </c>
      <c r="AN2880" s="48" t="str">
        <f t="shared" si="975"/>
        <v/>
      </c>
      <c r="AP2880" s="18" t="str">
        <f t="shared" si="976"/>
        <v/>
      </c>
      <c r="AQ2880" s="18" t="str">
        <f t="shared" si="977"/>
        <v/>
      </c>
      <c r="AR2880" s="18">
        <v>2.1270000000000001E-2</v>
      </c>
      <c r="AS2880" s="18">
        <f>IF(AF!$D$27="Todos",1,IF(M2880=AF!$D$27,1,0))</f>
        <v>1</v>
      </c>
      <c r="AT2880" s="53">
        <f>IF(AND(E2880=AF!$D$6,OR(LT!M2880=AF!$D$27,AF!$D$27="Todos"),OR(AP2880=AF!$E$8,AQ2880=AF!$E$8)),AR2880+AS2880,0)</f>
        <v>0</v>
      </c>
      <c r="AU2880" s="18" t="str">
        <f t="shared" si="978"/>
        <v/>
      </c>
      <c r="AV2880" s="54" t="str">
        <f t="shared" si="979"/>
        <v/>
      </c>
      <c r="AW2880" s="54" t="str">
        <f t="shared" si="980"/>
        <v/>
      </c>
      <c r="AX2880" s="18" t="str">
        <f t="shared" si="981"/>
        <v/>
      </c>
      <c r="AY2880" s="18" t="str">
        <f t="shared" si="982"/>
        <v/>
      </c>
      <c r="BA2880" s="18">
        <f>IF($E2880=AF!$D$6,IF($M2880="Concluída no prazo",2,IF($M2880="Concluída com atraso",1,0)),0)</f>
        <v>0</v>
      </c>
      <c r="BB2880" s="18">
        <f>IF($E2880=AF!$D$6,IF($M2880="Atrasada",2,IF($M2880="Concluída com atraso",1,0)),0)</f>
        <v>0</v>
      </c>
      <c r="BC2880" s="18">
        <v>2.8740000000000002E-2</v>
      </c>
      <c r="BD2880" s="18">
        <f t="shared" si="989"/>
        <v>2.8740000000000002E-2</v>
      </c>
      <c r="BE2880" s="18">
        <f t="shared" si="989"/>
        <v>2.8740000000000002E-2</v>
      </c>
      <c r="BF2880" s="18" t="str">
        <f t="shared" si="983"/>
        <v/>
      </c>
      <c r="BN2880" s="18" t="str">
        <f t="shared" si="984"/>
        <v>s</v>
      </c>
    </row>
    <row r="2881" spans="3:66" ht="50.1" customHeight="1" thickTop="1" thickBot="1" x14ac:dyDescent="0.3">
      <c r="C2881" s="46"/>
      <c r="D2881" s="46"/>
      <c r="E2881" s="46"/>
      <c r="F2881" s="122"/>
      <c r="G2881" s="122"/>
      <c r="H2881" s="78" t="str">
        <f t="shared" si="985"/>
        <v/>
      </c>
      <c r="I2881" s="78" t="str">
        <f t="shared" si="986"/>
        <v/>
      </c>
      <c r="J2881" s="16"/>
      <c r="K2881" s="46" t="str">
        <f t="shared" si="987"/>
        <v/>
      </c>
      <c r="L2881" s="16"/>
      <c r="M2881" s="16"/>
      <c r="N2881" s="46"/>
      <c r="O2881" s="47" t="str">
        <f t="shared" si="990"/>
        <v/>
      </c>
      <c r="P2881" s="47"/>
      <c r="Q2881" s="48" t="str">
        <f>IFERROR(VLOOKUP(E2881,Funcionários!$C$8:$E$207,3,FALSE),"")</f>
        <v/>
      </c>
      <c r="R2881" s="47"/>
      <c r="S2881" s="49" t="str">
        <f t="shared" si="991"/>
        <v/>
      </c>
      <c r="T2881" s="49">
        <v>2.8750000000000001E-2</v>
      </c>
      <c r="U2881" s="48" t="str">
        <f>IF(Funcionários!C2882=0,"",Funcionários!C2882)</f>
        <v/>
      </c>
      <c r="V2881" s="50">
        <f>IF(U2881="",0,IF(COUNTIFS($E$7:$E$3006,U2881,$I$7:$I$3006,'RC'!$E$6)=0,0,COUNTIFS($M$7:$M$3006,"Concluída no prazo",$E$7:$E$3006,U2881,$I$7:$I$3006,'RC'!$E$6)/COUNTIFS($E$7:$E$3006,U2881,$I$7:$I$3006,'RC'!$E$6)))</f>
        <v>0</v>
      </c>
      <c r="W2881" s="49">
        <f>SUMIFS($J$7:$J$3006,$E$7:$E$3006,U2881,$I$7:$I$3006,'RC'!$E$6)+SUMIFS($L$7:$L$3006,$E$7:$E$3006,U2881,$I$7:$I$3006,'RC'!$E$6)</f>
        <v>0</v>
      </c>
      <c r="X2881" s="48">
        <f>COUNTIFS($E$7:$E$3006,U2881,$I$7:$I$3006,'RC'!$E$6)</f>
        <v>0</v>
      </c>
      <c r="Y2881" s="48"/>
      <c r="Z2881" s="51" t="str">
        <f>IF(AQ2881='RC'!$E$6,AC2881*1000+AD2881,"")</f>
        <v/>
      </c>
      <c r="AA2881" s="51" t="str">
        <f>IF(AB2881="","",IF(AQ2881='RC'!$E$6,AC2881*1000-AD2881,""))</f>
        <v/>
      </c>
      <c r="AB2881" s="48" t="str">
        <f>IFERROR(VLOOKUP(E2881,Funcionários!$C$8:$E$207,3,FALSE),"")</f>
        <v/>
      </c>
      <c r="AC2881" s="50" t="str">
        <f>IF(AB2881="","",IF(COUNTIFS($AB$7:$AB$3006,AB2881,$AQ$7:$AQ$3006,'RC'!$E$6)=0,"",COUNTIFS($M$7:$M$3006,"Concluída no prazo",$AB$7:$AB$3006,AB2881,$AQ$7:$AQ$3006,'RC'!$E$6)/COUNTIFS($AB$7:$AB$3006,AB2881,$AQ$7:$AQ$3006,'RC'!$E$6)))</f>
        <v/>
      </c>
      <c r="AD2881" s="48">
        <f>SUMIF($AQ$7:$AQ$3006,'RC'!$E$6,$J$7:$J$3006)+SUMIF($AQ$7:$AQ$3006,'RC'!$E$6,$L$7:$L$3006)</f>
        <v>21</v>
      </c>
      <c r="AF2881" s="48">
        <v>2.1259999999991199E-2</v>
      </c>
      <c r="AG2881" s="48">
        <f>IF(OR(AQ2881="",AQ2881&lt;&gt;'RC'!$E$6,AB2881&lt;&gt;'RC'!$D$21),0,1)</f>
        <v>0</v>
      </c>
      <c r="AH2881" s="48">
        <f t="shared" si="988"/>
        <v>2.1259999999991199E-2</v>
      </c>
      <c r="AI2881" s="48" t="str">
        <f t="shared" si="970"/>
        <v/>
      </c>
      <c r="AJ2881" s="48" t="str">
        <f t="shared" si="971"/>
        <v/>
      </c>
      <c r="AK2881" s="52" t="str">
        <f t="shared" si="972"/>
        <v/>
      </c>
      <c r="AL2881" s="52" t="str">
        <f t="shared" si="973"/>
        <v/>
      </c>
      <c r="AM2881" s="48" t="str">
        <f t="shared" si="974"/>
        <v/>
      </c>
      <c r="AN2881" s="48" t="str">
        <f t="shared" si="975"/>
        <v/>
      </c>
      <c r="AP2881" s="18" t="str">
        <f t="shared" si="976"/>
        <v/>
      </c>
      <c r="AQ2881" s="18" t="str">
        <f t="shared" si="977"/>
        <v/>
      </c>
      <c r="AR2881" s="18">
        <v>2.1260000000000001E-2</v>
      </c>
      <c r="AS2881" s="18">
        <f>IF(AF!$D$27="Todos",1,IF(M2881=AF!$D$27,1,0))</f>
        <v>1</v>
      </c>
      <c r="AT2881" s="53">
        <f>IF(AND(E2881=AF!$D$6,OR(LT!M2881=AF!$D$27,AF!$D$27="Todos"),OR(AP2881=AF!$E$8,AQ2881=AF!$E$8)),AR2881+AS2881,0)</f>
        <v>0</v>
      </c>
      <c r="AU2881" s="18" t="str">
        <f t="shared" si="978"/>
        <v/>
      </c>
      <c r="AV2881" s="54" t="str">
        <f t="shared" si="979"/>
        <v/>
      </c>
      <c r="AW2881" s="54" t="str">
        <f t="shared" si="980"/>
        <v/>
      </c>
      <c r="AX2881" s="18" t="str">
        <f t="shared" si="981"/>
        <v/>
      </c>
      <c r="AY2881" s="18" t="str">
        <f t="shared" si="982"/>
        <v/>
      </c>
      <c r="BA2881" s="18">
        <f>IF($E2881=AF!$D$6,IF($M2881="Concluída no prazo",2,IF($M2881="Concluída com atraso",1,0)),0)</f>
        <v>0</v>
      </c>
      <c r="BB2881" s="18">
        <f>IF($E2881=AF!$D$6,IF($M2881="Atrasada",2,IF($M2881="Concluída com atraso",1,0)),0)</f>
        <v>0</v>
      </c>
      <c r="BC2881" s="18">
        <v>2.8750000000000001E-2</v>
      </c>
      <c r="BD2881" s="18">
        <f t="shared" si="989"/>
        <v>2.8750000000000001E-2</v>
      </c>
      <c r="BE2881" s="18">
        <f t="shared" si="989"/>
        <v>2.8750000000000001E-2</v>
      </c>
      <c r="BF2881" s="18" t="str">
        <f t="shared" si="983"/>
        <v/>
      </c>
      <c r="BN2881" s="18" t="str">
        <f t="shared" si="984"/>
        <v>s</v>
      </c>
    </row>
    <row r="2882" spans="3:66" ht="50.1" customHeight="1" thickTop="1" thickBot="1" x14ac:dyDescent="0.3">
      <c r="C2882" s="46"/>
      <c r="D2882" s="46"/>
      <c r="E2882" s="46"/>
      <c r="F2882" s="122"/>
      <c r="G2882" s="122"/>
      <c r="H2882" s="78" t="str">
        <f t="shared" si="985"/>
        <v/>
      </c>
      <c r="I2882" s="78" t="str">
        <f t="shared" si="986"/>
        <v/>
      </c>
      <c r="J2882" s="16"/>
      <c r="K2882" s="46" t="str">
        <f t="shared" si="987"/>
        <v/>
      </c>
      <c r="L2882" s="16"/>
      <c r="M2882" s="16"/>
      <c r="N2882" s="46"/>
      <c r="O2882" s="47" t="str">
        <f t="shared" si="990"/>
        <v/>
      </c>
      <c r="P2882" s="47"/>
      <c r="Q2882" s="48" t="str">
        <f>IFERROR(VLOOKUP(E2882,Funcionários!$C$8:$E$207,3,FALSE),"")</f>
        <v/>
      </c>
      <c r="R2882" s="47"/>
      <c r="S2882" s="49" t="str">
        <f t="shared" si="991"/>
        <v/>
      </c>
      <c r="T2882" s="49">
        <v>2.8760000000000001E-2</v>
      </c>
      <c r="U2882" s="48" t="str">
        <f>IF(Funcionários!C2883=0,"",Funcionários!C2883)</f>
        <v/>
      </c>
      <c r="V2882" s="50">
        <f>IF(U2882="",0,IF(COUNTIFS($E$7:$E$3006,U2882,$I$7:$I$3006,'RC'!$E$6)=0,0,COUNTIFS($M$7:$M$3006,"Concluída no prazo",$E$7:$E$3006,U2882,$I$7:$I$3006,'RC'!$E$6)/COUNTIFS($E$7:$E$3006,U2882,$I$7:$I$3006,'RC'!$E$6)))</f>
        <v>0</v>
      </c>
      <c r="W2882" s="49">
        <f>SUMIFS($J$7:$J$3006,$E$7:$E$3006,U2882,$I$7:$I$3006,'RC'!$E$6)+SUMIFS($L$7:$L$3006,$E$7:$E$3006,U2882,$I$7:$I$3006,'RC'!$E$6)</f>
        <v>0</v>
      </c>
      <c r="X2882" s="48">
        <f>COUNTIFS($E$7:$E$3006,U2882,$I$7:$I$3006,'RC'!$E$6)</f>
        <v>0</v>
      </c>
      <c r="Y2882" s="48"/>
      <c r="Z2882" s="51" t="str">
        <f>IF(AQ2882='RC'!$E$6,AC2882*1000+AD2882,"")</f>
        <v/>
      </c>
      <c r="AA2882" s="51" t="str">
        <f>IF(AB2882="","",IF(AQ2882='RC'!$E$6,AC2882*1000-AD2882,""))</f>
        <v/>
      </c>
      <c r="AB2882" s="48" t="str">
        <f>IFERROR(VLOOKUP(E2882,Funcionários!$C$8:$E$207,3,FALSE),"")</f>
        <v/>
      </c>
      <c r="AC2882" s="50" t="str">
        <f>IF(AB2882="","",IF(COUNTIFS($AB$7:$AB$3006,AB2882,$AQ$7:$AQ$3006,'RC'!$E$6)=0,"",COUNTIFS($M$7:$M$3006,"Concluída no prazo",$AB$7:$AB$3006,AB2882,$AQ$7:$AQ$3006,'RC'!$E$6)/COUNTIFS($AB$7:$AB$3006,AB2882,$AQ$7:$AQ$3006,'RC'!$E$6)))</f>
        <v/>
      </c>
      <c r="AD2882" s="48">
        <f>SUMIF($AQ$7:$AQ$3006,'RC'!$E$6,$J$7:$J$3006)+SUMIF($AQ$7:$AQ$3006,'RC'!$E$6,$L$7:$L$3006)</f>
        <v>21</v>
      </c>
      <c r="AF2882" s="48">
        <v>2.12499999999912E-2</v>
      </c>
      <c r="AG2882" s="48">
        <f>IF(OR(AQ2882="",AQ2882&lt;&gt;'RC'!$E$6,AB2882&lt;&gt;'RC'!$D$21),0,1)</f>
        <v>0</v>
      </c>
      <c r="AH2882" s="48">
        <f t="shared" si="988"/>
        <v>2.12499999999912E-2</v>
      </c>
      <c r="AI2882" s="48" t="str">
        <f t="shared" si="970"/>
        <v/>
      </c>
      <c r="AJ2882" s="48" t="str">
        <f t="shared" si="971"/>
        <v/>
      </c>
      <c r="AK2882" s="52" t="str">
        <f t="shared" si="972"/>
        <v/>
      </c>
      <c r="AL2882" s="52" t="str">
        <f t="shared" si="973"/>
        <v/>
      </c>
      <c r="AM2882" s="48" t="str">
        <f t="shared" si="974"/>
        <v/>
      </c>
      <c r="AN2882" s="48" t="str">
        <f t="shared" si="975"/>
        <v/>
      </c>
      <c r="AP2882" s="18" t="str">
        <f t="shared" si="976"/>
        <v/>
      </c>
      <c r="AQ2882" s="18" t="str">
        <f t="shared" si="977"/>
        <v/>
      </c>
      <c r="AR2882" s="18">
        <v>2.1250000000000002E-2</v>
      </c>
      <c r="AS2882" s="18">
        <f>IF(AF!$D$27="Todos",1,IF(M2882=AF!$D$27,1,0))</f>
        <v>1</v>
      </c>
      <c r="AT2882" s="53">
        <f>IF(AND(E2882=AF!$D$6,OR(LT!M2882=AF!$D$27,AF!$D$27="Todos"),OR(AP2882=AF!$E$8,AQ2882=AF!$E$8)),AR2882+AS2882,0)</f>
        <v>0</v>
      </c>
      <c r="AU2882" s="18" t="str">
        <f t="shared" si="978"/>
        <v/>
      </c>
      <c r="AV2882" s="54" t="str">
        <f t="shared" si="979"/>
        <v/>
      </c>
      <c r="AW2882" s="54" t="str">
        <f t="shared" si="980"/>
        <v/>
      </c>
      <c r="AX2882" s="18" t="str">
        <f t="shared" si="981"/>
        <v/>
      </c>
      <c r="AY2882" s="18" t="str">
        <f t="shared" si="982"/>
        <v/>
      </c>
      <c r="BA2882" s="18">
        <f>IF($E2882=AF!$D$6,IF($M2882="Concluída no prazo",2,IF($M2882="Concluída com atraso",1,0)),0)</f>
        <v>0</v>
      </c>
      <c r="BB2882" s="18">
        <f>IF($E2882=AF!$D$6,IF($M2882="Atrasada",2,IF($M2882="Concluída com atraso",1,0)),0)</f>
        <v>0</v>
      </c>
      <c r="BC2882" s="18">
        <v>2.8760000000000001E-2</v>
      </c>
      <c r="BD2882" s="18">
        <f t="shared" si="989"/>
        <v>2.8760000000000001E-2</v>
      </c>
      <c r="BE2882" s="18">
        <f t="shared" si="989"/>
        <v>2.8760000000000001E-2</v>
      </c>
      <c r="BF2882" s="18" t="str">
        <f t="shared" si="983"/>
        <v/>
      </c>
      <c r="BN2882" s="18" t="str">
        <f t="shared" si="984"/>
        <v>s</v>
      </c>
    </row>
    <row r="2883" spans="3:66" ht="50.1" customHeight="1" thickTop="1" thickBot="1" x14ac:dyDescent="0.3">
      <c r="C2883" s="46"/>
      <c r="D2883" s="46"/>
      <c r="E2883" s="46"/>
      <c r="F2883" s="122"/>
      <c r="G2883" s="122"/>
      <c r="H2883" s="78" t="str">
        <f t="shared" si="985"/>
        <v/>
      </c>
      <c r="I2883" s="78" t="str">
        <f t="shared" si="986"/>
        <v/>
      </c>
      <c r="J2883" s="16"/>
      <c r="K2883" s="46" t="str">
        <f t="shared" si="987"/>
        <v/>
      </c>
      <c r="L2883" s="16"/>
      <c r="M2883" s="16"/>
      <c r="N2883" s="46"/>
      <c r="O2883" s="47" t="str">
        <f t="shared" si="990"/>
        <v/>
      </c>
      <c r="P2883" s="47"/>
      <c r="Q2883" s="48" t="str">
        <f>IFERROR(VLOOKUP(E2883,Funcionários!$C$8:$E$207,3,FALSE),"")</f>
        <v/>
      </c>
      <c r="R2883" s="47"/>
      <c r="S2883" s="49" t="str">
        <f t="shared" si="991"/>
        <v/>
      </c>
      <c r="T2883" s="49">
        <v>2.877E-2</v>
      </c>
      <c r="U2883" s="48" t="str">
        <f>IF(Funcionários!C2884=0,"",Funcionários!C2884)</f>
        <v/>
      </c>
      <c r="V2883" s="50">
        <f>IF(U2883="",0,IF(COUNTIFS($E$7:$E$3006,U2883,$I$7:$I$3006,'RC'!$E$6)=0,0,COUNTIFS($M$7:$M$3006,"Concluída no prazo",$E$7:$E$3006,U2883,$I$7:$I$3006,'RC'!$E$6)/COUNTIFS($E$7:$E$3006,U2883,$I$7:$I$3006,'RC'!$E$6)))</f>
        <v>0</v>
      </c>
      <c r="W2883" s="49">
        <f>SUMIFS($J$7:$J$3006,$E$7:$E$3006,U2883,$I$7:$I$3006,'RC'!$E$6)+SUMIFS($L$7:$L$3006,$E$7:$E$3006,U2883,$I$7:$I$3006,'RC'!$E$6)</f>
        <v>0</v>
      </c>
      <c r="X2883" s="48">
        <f>COUNTIFS($E$7:$E$3006,U2883,$I$7:$I$3006,'RC'!$E$6)</f>
        <v>0</v>
      </c>
      <c r="Y2883" s="48"/>
      <c r="Z2883" s="51" t="str">
        <f>IF(AQ2883='RC'!$E$6,AC2883*1000+AD2883,"")</f>
        <v/>
      </c>
      <c r="AA2883" s="51" t="str">
        <f>IF(AB2883="","",IF(AQ2883='RC'!$E$6,AC2883*1000-AD2883,""))</f>
        <v/>
      </c>
      <c r="AB2883" s="48" t="str">
        <f>IFERROR(VLOOKUP(E2883,Funcionários!$C$8:$E$207,3,FALSE),"")</f>
        <v/>
      </c>
      <c r="AC2883" s="50" t="str">
        <f>IF(AB2883="","",IF(COUNTIFS($AB$7:$AB$3006,AB2883,$AQ$7:$AQ$3006,'RC'!$E$6)=0,"",COUNTIFS($M$7:$M$3006,"Concluída no prazo",$AB$7:$AB$3006,AB2883,$AQ$7:$AQ$3006,'RC'!$E$6)/COUNTIFS($AB$7:$AB$3006,AB2883,$AQ$7:$AQ$3006,'RC'!$E$6)))</f>
        <v/>
      </c>
      <c r="AD2883" s="48">
        <f>SUMIF($AQ$7:$AQ$3006,'RC'!$E$6,$J$7:$J$3006)+SUMIF($AQ$7:$AQ$3006,'RC'!$E$6,$L$7:$L$3006)</f>
        <v>21</v>
      </c>
      <c r="AF2883" s="48">
        <v>2.12399999999912E-2</v>
      </c>
      <c r="AG2883" s="48">
        <f>IF(OR(AQ2883="",AQ2883&lt;&gt;'RC'!$E$6,AB2883&lt;&gt;'RC'!$D$21),0,1)</f>
        <v>0</v>
      </c>
      <c r="AH2883" s="48">
        <f t="shared" si="988"/>
        <v>2.12399999999912E-2</v>
      </c>
      <c r="AI2883" s="48" t="str">
        <f t="shared" si="970"/>
        <v/>
      </c>
      <c r="AJ2883" s="48" t="str">
        <f t="shared" si="971"/>
        <v/>
      </c>
      <c r="AK2883" s="52" t="str">
        <f t="shared" si="972"/>
        <v/>
      </c>
      <c r="AL2883" s="52" t="str">
        <f t="shared" si="973"/>
        <v/>
      </c>
      <c r="AM2883" s="48" t="str">
        <f t="shared" si="974"/>
        <v/>
      </c>
      <c r="AN2883" s="48" t="str">
        <f t="shared" si="975"/>
        <v/>
      </c>
      <c r="AP2883" s="18" t="str">
        <f t="shared" si="976"/>
        <v/>
      </c>
      <c r="AQ2883" s="18" t="str">
        <f t="shared" si="977"/>
        <v/>
      </c>
      <c r="AR2883" s="18">
        <v>2.1239999999999998E-2</v>
      </c>
      <c r="AS2883" s="18">
        <f>IF(AF!$D$27="Todos",1,IF(M2883=AF!$D$27,1,0))</f>
        <v>1</v>
      </c>
      <c r="AT2883" s="53">
        <f>IF(AND(E2883=AF!$D$6,OR(LT!M2883=AF!$D$27,AF!$D$27="Todos"),OR(AP2883=AF!$E$8,AQ2883=AF!$E$8)),AR2883+AS2883,0)</f>
        <v>0</v>
      </c>
      <c r="AU2883" s="18" t="str">
        <f t="shared" si="978"/>
        <v/>
      </c>
      <c r="AV2883" s="54" t="str">
        <f t="shared" si="979"/>
        <v/>
      </c>
      <c r="AW2883" s="54" t="str">
        <f t="shared" si="980"/>
        <v/>
      </c>
      <c r="AX2883" s="18" t="str">
        <f t="shared" si="981"/>
        <v/>
      </c>
      <c r="AY2883" s="18" t="str">
        <f t="shared" si="982"/>
        <v/>
      </c>
      <c r="BA2883" s="18">
        <f>IF($E2883=AF!$D$6,IF($M2883="Concluída no prazo",2,IF($M2883="Concluída com atraso",1,0)),0)</f>
        <v>0</v>
      </c>
      <c r="BB2883" s="18">
        <f>IF($E2883=AF!$D$6,IF($M2883="Atrasada",2,IF($M2883="Concluída com atraso",1,0)),0)</f>
        <v>0</v>
      </c>
      <c r="BC2883" s="18">
        <v>2.877E-2</v>
      </c>
      <c r="BD2883" s="18">
        <f t="shared" si="989"/>
        <v>2.877E-2</v>
      </c>
      <c r="BE2883" s="18">
        <f t="shared" si="989"/>
        <v>2.877E-2</v>
      </c>
      <c r="BF2883" s="18" t="str">
        <f t="shared" si="983"/>
        <v/>
      </c>
      <c r="BN2883" s="18" t="str">
        <f t="shared" si="984"/>
        <v>s</v>
      </c>
    </row>
    <row r="2884" spans="3:66" ht="50.1" customHeight="1" thickTop="1" thickBot="1" x14ac:dyDescent="0.3">
      <c r="C2884" s="46"/>
      <c r="D2884" s="46"/>
      <c r="E2884" s="46"/>
      <c r="F2884" s="122"/>
      <c r="G2884" s="122"/>
      <c r="H2884" s="78" t="str">
        <f t="shared" si="985"/>
        <v/>
      </c>
      <c r="I2884" s="78" t="str">
        <f t="shared" si="986"/>
        <v/>
      </c>
      <c r="J2884" s="16"/>
      <c r="K2884" s="46" t="str">
        <f t="shared" si="987"/>
        <v/>
      </c>
      <c r="L2884" s="16"/>
      <c r="M2884" s="16"/>
      <c r="N2884" s="46"/>
      <c r="O2884" s="47" t="str">
        <f t="shared" si="990"/>
        <v/>
      </c>
      <c r="P2884" s="47"/>
      <c r="Q2884" s="48" t="str">
        <f>IFERROR(VLOOKUP(E2884,Funcionários!$C$8:$E$207,3,FALSE),"")</f>
        <v/>
      </c>
      <c r="R2884" s="47"/>
      <c r="S2884" s="49" t="str">
        <f t="shared" si="991"/>
        <v/>
      </c>
      <c r="T2884" s="49">
        <v>2.878E-2</v>
      </c>
      <c r="U2884" s="48" t="str">
        <f>IF(Funcionários!C2885=0,"",Funcionários!C2885)</f>
        <v/>
      </c>
      <c r="V2884" s="50">
        <f>IF(U2884="",0,IF(COUNTIFS($E$7:$E$3006,U2884,$I$7:$I$3006,'RC'!$E$6)=0,0,COUNTIFS($M$7:$M$3006,"Concluída no prazo",$E$7:$E$3006,U2884,$I$7:$I$3006,'RC'!$E$6)/COUNTIFS($E$7:$E$3006,U2884,$I$7:$I$3006,'RC'!$E$6)))</f>
        <v>0</v>
      </c>
      <c r="W2884" s="49">
        <f>SUMIFS($J$7:$J$3006,$E$7:$E$3006,U2884,$I$7:$I$3006,'RC'!$E$6)+SUMIFS($L$7:$L$3006,$E$7:$E$3006,U2884,$I$7:$I$3006,'RC'!$E$6)</f>
        <v>0</v>
      </c>
      <c r="X2884" s="48">
        <f>COUNTIFS($E$7:$E$3006,U2884,$I$7:$I$3006,'RC'!$E$6)</f>
        <v>0</v>
      </c>
      <c r="Y2884" s="48"/>
      <c r="Z2884" s="51" t="str">
        <f>IF(AQ2884='RC'!$E$6,AC2884*1000+AD2884,"")</f>
        <v/>
      </c>
      <c r="AA2884" s="51" t="str">
        <f>IF(AB2884="","",IF(AQ2884='RC'!$E$6,AC2884*1000-AD2884,""))</f>
        <v/>
      </c>
      <c r="AB2884" s="48" t="str">
        <f>IFERROR(VLOOKUP(E2884,Funcionários!$C$8:$E$207,3,FALSE),"")</f>
        <v/>
      </c>
      <c r="AC2884" s="50" t="str">
        <f>IF(AB2884="","",IF(COUNTIFS($AB$7:$AB$3006,AB2884,$AQ$7:$AQ$3006,'RC'!$E$6)=0,"",COUNTIFS($M$7:$M$3006,"Concluída no prazo",$AB$7:$AB$3006,AB2884,$AQ$7:$AQ$3006,'RC'!$E$6)/COUNTIFS($AB$7:$AB$3006,AB2884,$AQ$7:$AQ$3006,'RC'!$E$6)))</f>
        <v/>
      </c>
      <c r="AD2884" s="48">
        <f>SUMIF($AQ$7:$AQ$3006,'RC'!$E$6,$J$7:$J$3006)+SUMIF($AQ$7:$AQ$3006,'RC'!$E$6,$L$7:$L$3006)</f>
        <v>21</v>
      </c>
      <c r="AF2884" s="48">
        <v>2.12299999999912E-2</v>
      </c>
      <c r="AG2884" s="48">
        <f>IF(OR(AQ2884="",AQ2884&lt;&gt;'RC'!$E$6,AB2884&lt;&gt;'RC'!$D$21),0,1)</f>
        <v>0</v>
      </c>
      <c r="AH2884" s="48">
        <f t="shared" si="988"/>
        <v>2.12299999999912E-2</v>
      </c>
      <c r="AI2884" s="48" t="str">
        <f t="shared" si="970"/>
        <v/>
      </c>
      <c r="AJ2884" s="48" t="str">
        <f t="shared" si="971"/>
        <v/>
      </c>
      <c r="AK2884" s="52" t="str">
        <f t="shared" si="972"/>
        <v/>
      </c>
      <c r="AL2884" s="52" t="str">
        <f t="shared" si="973"/>
        <v/>
      </c>
      <c r="AM2884" s="48" t="str">
        <f t="shared" si="974"/>
        <v/>
      </c>
      <c r="AN2884" s="48" t="str">
        <f t="shared" si="975"/>
        <v/>
      </c>
      <c r="AP2884" s="18" t="str">
        <f t="shared" si="976"/>
        <v/>
      </c>
      <c r="AQ2884" s="18" t="str">
        <f t="shared" si="977"/>
        <v/>
      </c>
      <c r="AR2884" s="18">
        <v>2.1229999999999999E-2</v>
      </c>
      <c r="AS2884" s="18">
        <f>IF(AF!$D$27="Todos",1,IF(M2884=AF!$D$27,1,0))</f>
        <v>1</v>
      </c>
      <c r="AT2884" s="53">
        <f>IF(AND(E2884=AF!$D$6,OR(LT!M2884=AF!$D$27,AF!$D$27="Todos"),OR(AP2884=AF!$E$8,AQ2884=AF!$E$8)),AR2884+AS2884,0)</f>
        <v>0</v>
      </c>
      <c r="AU2884" s="18" t="str">
        <f t="shared" si="978"/>
        <v/>
      </c>
      <c r="AV2884" s="54" t="str">
        <f t="shared" si="979"/>
        <v/>
      </c>
      <c r="AW2884" s="54" t="str">
        <f t="shared" si="980"/>
        <v/>
      </c>
      <c r="AX2884" s="18" t="str">
        <f t="shared" si="981"/>
        <v/>
      </c>
      <c r="AY2884" s="18" t="str">
        <f t="shared" si="982"/>
        <v/>
      </c>
      <c r="BA2884" s="18">
        <f>IF($E2884=AF!$D$6,IF($M2884="Concluída no prazo",2,IF($M2884="Concluída com atraso",1,0)),0)</f>
        <v>0</v>
      </c>
      <c r="BB2884" s="18">
        <f>IF($E2884=AF!$D$6,IF($M2884="Atrasada",2,IF($M2884="Concluída com atraso",1,0)),0)</f>
        <v>0</v>
      </c>
      <c r="BC2884" s="18">
        <v>2.878E-2</v>
      </c>
      <c r="BD2884" s="18">
        <f t="shared" si="989"/>
        <v>2.878E-2</v>
      </c>
      <c r="BE2884" s="18">
        <f t="shared" si="989"/>
        <v>2.878E-2</v>
      </c>
      <c r="BF2884" s="18" t="str">
        <f t="shared" si="983"/>
        <v/>
      </c>
      <c r="BN2884" s="18" t="str">
        <f t="shared" si="984"/>
        <v>s</v>
      </c>
    </row>
    <row r="2885" spans="3:66" ht="50.1" customHeight="1" thickTop="1" thickBot="1" x14ac:dyDescent="0.3">
      <c r="C2885" s="46"/>
      <c r="D2885" s="46"/>
      <c r="E2885" s="46"/>
      <c r="F2885" s="122"/>
      <c r="G2885" s="122"/>
      <c r="H2885" s="78" t="str">
        <f t="shared" si="985"/>
        <v/>
      </c>
      <c r="I2885" s="78" t="str">
        <f t="shared" si="986"/>
        <v/>
      </c>
      <c r="J2885" s="16"/>
      <c r="K2885" s="46" t="str">
        <f t="shared" si="987"/>
        <v/>
      </c>
      <c r="L2885" s="16"/>
      <c r="M2885" s="16"/>
      <c r="N2885" s="46"/>
      <c r="O2885" s="47" t="str">
        <f t="shared" si="990"/>
        <v/>
      </c>
      <c r="P2885" s="47"/>
      <c r="Q2885" s="48" t="str">
        <f>IFERROR(VLOOKUP(E2885,Funcionários!$C$8:$E$207,3,FALSE),"")</f>
        <v/>
      </c>
      <c r="R2885" s="47"/>
      <c r="S2885" s="49" t="str">
        <f t="shared" si="991"/>
        <v/>
      </c>
      <c r="T2885" s="49">
        <v>2.879E-2</v>
      </c>
      <c r="U2885" s="48" t="str">
        <f>IF(Funcionários!C2886=0,"",Funcionários!C2886)</f>
        <v/>
      </c>
      <c r="V2885" s="50">
        <f>IF(U2885="",0,IF(COUNTIFS($E$7:$E$3006,U2885,$I$7:$I$3006,'RC'!$E$6)=0,0,COUNTIFS($M$7:$M$3006,"Concluída no prazo",$E$7:$E$3006,U2885,$I$7:$I$3006,'RC'!$E$6)/COUNTIFS($E$7:$E$3006,U2885,$I$7:$I$3006,'RC'!$E$6)))</f>
        <v>0</v>
      </c>
      <c r="W2885" s="49">
        <f>SUMIFS($J$7:$J$3006,$E$7:$E$3006,U2885,$I$7:$I$3006,'RC'!$E$6)+SUMIFS($L$7:$L$3006,$E$7:$E$3006,U2885,$I$7:$I$3006,'RC'!$E$6)</f>
        <v>0</v>
      </c>
      <c r="X2885" s="48">
        <f>COUNTIFS($E$7:$E$3006,U2885,$I$7:$I$3006,'RC'!$E$6)</f>
        <v>0</v>
      </c>
      <c r="Y2885" s="48"/>
      <c r="Z2885" s="51" t="str">
        <f>IF(AQ2885='RC'!$E$6,AC2885*1000+AD2885,"")</f>
        <v/>
      </c>
      <c r="AA2885" s="51" t="str">
        <f>IF(AB2885="","",IF(AQ2885='RC'!$E$6,AC2885*1000-AD2885,""))</f>
        <v/>
      </c>
      <c r="AB2885" s="48" t="str">
        <f>IFERROR(VLOOKUP(E2885,Funcionários!$C$8:$E$207,3,FALSE),"")</f>
        <v/>
      </c>
      <c r="AC2885" s="50" t="str">
        <f>IF(AB2885="","",IF(COUNTIFS($AB$7:$AB$3006,AB2885,$AQ$7:$AQ$3006,'RC'!$E$6)=0,"",COUNTIFS($M$7:$M$3006,"Concluída no prazo",$AB$7:$AB$3006,AB2885,$AQ$7:$AQ$3006,'RC'!$E$6)/COUNTIFS($AB$7:$AB$3006,AB2885,$AQ$7:$AQ$3006,'RC'!$E$6)))</f>
        <v/>
      </c>
      <c r="AD2885" s="48">
        <f>SUMIF($AQ$7:$AQ$3006,'RC'!$E$6,$J$7:$J$3006)+SUMIF($AQ$7:$AQ$3006,'RC'!$E$6,$L$7:$L$3006)</f>
        <v>21</v>
      </c>
      <c r="AF2885" s="48">
        <v>2.1219999999991201E-2</v>
      </c>
      <c r="AG2885" s="48">
        <f>IF(OR(AQ2885="",AQ2885&lt;&gt;'RC'!$E$6,AB2885&lt;&gt;'RC'!$D$21),0,1)</f>
        <v>0</v>
      </c>
      <c r="AH2885" s="48">
        <f t="shared" si="988"/>
        <v>2.1219999999991201E-2</v>
      </c>
      <c r="AI2885" s="48" t="str">
        <f t="shared" si="970"/>
        <v/>
      </c>
      <c r="AJ2885" s="48" t="str">
        <f t="shared" si="971"/>
        <v/>
      </c>
      <c r="AK2885" s="52" t="str">
        <f t="shared" si="972"/>
        <v/>
      </c>
      <c r="AL2885" s="52" t="str">
        <f t="shared" si="973"/>
        <v/>
      </c>
      <c r="AM2885" s="48" t="str">
        <f t="shared" si="974"/>
        <v/>
      </c>
      <c r="AN2885" s="48" t="str">
        <f t="shared" si="975"/>
        <v/>
      </c>
      <c r="AP2885" s="18" t="str">
        <f t="shared" si="976"/>
        <v/>
      </c>
      <c r="AQ2885" s="18" t="str">
        <f t="shared" si="977"/>
        <v/>
      </c>
      <c r="AR2885" s="18">
        <v>2.1219999999999999E-2</v>
      </c>
      <c r="AS2885" s="18">
        <f>IF(AF!$D$27="Todos",1,IF(M2885=AF!$D$27,1,0))</f>
        <v>1</v>
      </c>
      <c r="AT2885" s="53">
        <f>IF(AND(E2885=AF!$D$6,OR(LT!M2885=AF!$D$27,AF!$D$27="Todos"),OR(AP2885=AF!$E$8,AQ2885=AF!$E$8)),AR2885+AS2885,0)</f>
        <v>0</v>
      </c>
      <c r="AU2885" s="18" t="str">
        <f t="shared" si="978"/>
        <v/>
      </c>
      <c r="AV2885" s="54" t="str">
        <f t="shared" si="979"/>
        <v/>
      </c>
      <c r="AW2885" s="54" t="str">
        <f t="shared" si="980"/>
        <v/>
      </c>
      <c r="AX2885" s="18" t="str">
        <f t="shared" si="981"/>
        <v/>
      </c>
      <c r="AY2885" s="18" t="str">
        <f t="shared" si="982"/>
        <v/>
      </c>
      <c r="BA2885" s="18">
        <f>IF($E2885=AF!$D$6,IF($M2885="Concluída no prazo",2,IF($M2885="Concluída com atraso",1,0)),0)</f>
        <v>0</v>
      </c>
      <c r="BB2885" s="18">
        <f>IF($E2885=AF!$D$6,IF($M2885="Atrasada",2,IF($M2885="Concluída com atraso",1,0)),0)</f>
        <v>0</v>
      </c>
      <c r="BC2885" s="18">
        <v>2.879E-2</v>
      </c>
      <c r="BD2885" s="18">
        <f t="shared" si="989"/>
        <v>2.879E-2</v>
      </c>
      <c r="BE2885" s="18">
        <f t="shared" si="989"/>
        <v>2.879E-2</v>
      </c>
      <c r="BF2885" s="18" t="str">
        <f t="shared" si="983"/>
        <v/>
      </c>
      <c r="BN2885" s="18" t="str">
        <f t="shared" si="984"/>
        <v>s</v>
      </c>
    </row>
    <row r="2886" spans="3:66" ht="50.1" customHeight="1" thickTop="1" thickBot="1" x14ac:dyDescent="0.3">
      <c r="C2886" s="46"/>
      <c r="D2886" s="46"/>
      <c r="E2886" s="46"/>
      <c r="F2886" s="122"/>
      <c r="G2886" s="122"/>
      <c r="H2886" s="78" t="str">
        <f t="shared" si="985"/>
        <v/>
      </c>
      <c r="I2886" s="78" t="str">
        <f t="shared" si="986"/>
        <v/>
      </c>
      <c r="J2886" s="16"/>
      <c r="K2886" s="46" t="str">
        <f t="shared" si="987"/>
        <v/>
      </c>
      <c r="L2886" s="16"/>
      <c r="M2886" s="16"/>
      <c r="N2886" s="46"/>
      <c r="O2886" s="47" t="str">
        <f t="shared" si="990"/>
        <v/>
      </c>
      <c r="P2886" s="47"/>
      <c r="Q2886" s="48" t="str">
        <f>IFERROR(VLOOKUP(E2886,Funcionários!$C$8:$E$207,3,FALSE),"")</f>
        <v/>
      </c>
      <c r="R2886" s="47"/>
      <c r="S2886" s="49" t="str">
        <f t="shared" si="991"/>
        <v/>
      </c>
      <c r="T2886" s="49">
        <v>2.8799999999999999E-2</v>
      </c>
      <c r="U2886" s="48" t="str">
        <f>IF(Funcionários!C2887=0,"",Funcionários!C2887)</f>
        <v/>
      </c>
      <c r="V2886" s="50">
        <f>IF(U2886="",0,IF(COUNTIFS($E$7:$E$3006,U2886,$I$7:$I$3006,'RC'!$E$6)=0,0,COUNTIFS($M$7:$M$3006,"Concluída no prazo",$E$7:$E$3006,U2886,$I$7:$I$3006,'RC'!$E$6)/COUNTIFS($E$7:$E$3006,U2886,$I$7:$I$3006,'RC'!$E$6)))</f>
        <v>0</v>
      </c>
      <c r="W2886" s="49">
        <f>SUMIFS($J$7:$J$3006,$E$7:$E$3006,U2886,$I$7:$I$3006,'RC'!$E$6)+SUMIFS($L$7:$L$3006,$E$7:$E$3006,U2886,$I$7:$I$3006,'RC'!$E$6)</f>
        <v>0</v>
      </c>
      <c r="X2886" s="48">
        <f>COUNTIFS($E$7:$E$3006,U2886,$I$7:$I$3006,'RC'!$E$6)</f>
        <v>0</v>
      </c>
      <c r="Y2886" s="48"/>
      <c r="Z2886" s="51" t="str">
        <f>IF(AQ2886='RC'!$E$6,AC2886*1000+AD2886,"")</f>
        <v/>
      </c>
      <c r="AA2886" s="51" t="str">
        <f>IF(AB2886="","",IF(AQ2886='RC'!$E$6,AC2886*1000-AD2886,""))</f>
        <v/>
      </c>
      <c r="AB2886" s="48" t="str">
        <f>IFERROR(VLOOKUP(E2886,Funcionários!$C$8:$E$207,3,FALSE),"")</f>
        <v/>
      </c>
      <c r="AC2886" s="50" t="str">
        <f>IF(AB2886="","",IF(COUNTIFS($AB$7:$AB$3006,AB2886,$AQ$7:$AQ$3006,'RC'!$E$6)=0,"",COUNTIFS($M$7:$M$3006,"Concluída no prazo",$AB$7:$AB$3006,AB2886,$AQ$7:$AQ$3006,'RC'!$E$6)/COUNTIFS($AB$7:$AB$3006,AB2886,$AQ$7:$AQ$3006,'RC'!$E$6)))</f>
        <v/>
      </c>
      <c r="AD2886" s="48">
        <f>SUMIF($AQ$7:$AQ$3006,'RC'!$E$6,$J$7:$J$3006)+SUMIF($AQ$7:$AQ$3006,'RC'!$E$6,$L$7:$L$3006)</f>
        <v>21</v>
      </c>
      <c r="AF2886" s="48">
        <v>2.1209999999991201E-2</v>
      </c>
      <c r="AG2886" s="48">
        <f>IF(OR(AQ2886="",AQ2886&lt;&gt;'RC'!$E$6,AB2886&lt;&gt;'RC'!$D$21),0,1)</f>
        <v>0</v>
      </c>
      <c r="AH2886" s="48">
        <f t="shared" si="988"/>
        <v>2.1209999999991201E-2</v>
      </c>
      <c r="AI2886" s="48" t="str">
        <f t="shared" si="970"/>
        <v/>
      </c>
      <c r="AJ2886" s="48" t="str">
        <f t="shared" si="971"/>
        <v/>
      </c>
      <c r="AK2886" s="52" t="str">
        <f t="shared" si="972"/>
        <v/>
      </c>
      <c r="AL2886" s="52" t="str">
        <f t="shared" si="973"/>
        <v/>
      </c>
      <c r="AM2886" s="48" t="str">
        <f t="shared" si="974"/>
        <v/>
      </c>
      <c r="AN2886" s="48" t="str">
        <f t="shared" si="975"/>
        <v/>
      </c>
      <c r="AP2886" s="18" t="str">
        <f t="shared" si="976"/>
        <v/>
      </c>
      <c r="AQ2886" s="18" t="str">
        <f t="shared" si="977"/>
        <v/>
      </c>
      <c r="AR2886" s="18">
        <v>2.121E-2</v>
      </c>
      <c r="AS2886" s="18">
        <f>IF(AF!$D$27="Todos",1,IF(M2886=AF!$D$27,1,0))</f>
        <v>1</v>
      </c>
      <c r="AT2886" s="53">
        <f>IF(AND(E2886=AF!$D$6,OR(LT!M2886=AF!$D$27,AF!$D$27="Todos"),OR(AP2886=AF!$E$8,AQ2886=AF!$E$8)),AR2886+AS2886,0)</f>
        <v>0</v>
      </c>
      <c r="AU2886" s="18" t="str">
        <f t="shared" si="978"/>
        <v/>
      </c>
      <c r="AV2886" s="54" t="str">
        <f t="shared" si="979"/>
        <v/>
      </c>
      <c r="AW2886" s="54" t="str">
        <f t="shared" si="980"/>
        <v/>
      </c>
      <c r="AX2886" s="18" t="str">
        <f t="shared" si="981"/>
        <v/>
      </c>
      <c r="AY2886" s="18" t="str">
        <f t="shared" si="982"/>
        <v/>
      </c>
      <c r="BA2886" s="18">
        <f>IF($E2886=AF!$D$6,IF($M2886="Concluída no prazo",2,IF($M2886="Concluída com atraso",1,0)),0)</f>
        <v>0</v>
      </c>
      <c r="BB2886" s="18">
        <f>IF($E2886=AF!$D$6,IF($M2886="Atrasada",2,IF($M2886="Concluída com atraso",1,0)),0)</f>
        <v>0</v>
      </c>
      <c r="BC2886" s="18">
        <v>2.8799999999999999E-2</v>
      </c>
      <c r="BD2886" s="18">
        <f t="shared" si="989"/>
        <v>2.8799999999999999E-2</v>
      </c>
      <c r="BE2886" s="18">
        <f t="shared" si="989"/>
        <v>2.8799999999999999E-2</v>
      </c>
      <c r="BF2886" s="18" t="str">
        <f t="shared" si="983"/>
        <v/>
      </c>
      <c r="BN2886" s="18" t="str">
        <f t="shared" si="984"/>
        <v>s</v>
      </c>
    </row>
    <row r="2887" spans="3:66" ht="50.1" customHeight="1" thickTop="1" thickBot="1" x14ac:dyDescent="0.3">
      <c r="C2887" s="46"/>
      <c r="D2887" s="46"/>
      <c r="E2887" s="46"/>
      <c r="F2887" s="122"/>
      <c r="G2887" s="122"/>
      <c r="H2887" s="78" t="str">
        <f t="shared" si="985"/>
        <v/>
      </c>
      <c r="I2887" s="78" t="str">
        <f t="shared" si="986"/>
        <v/>
      </c>
      <c r="J2887" s="16"/>
      <c r="K2887" s="46" t="str">
        <f t="shared" si="987"/>
        <v/>
      </c>
      <c r="L2887" s="16"/>
      <c r="M2887" s="16"/>
      <c r="N2887" s="46"/>
      <c r="O2887" s="47" t="str">
        <f t="shared" si="990"/>
        <v/>
      </c>
      <c r="P2887" s="47"/>
      <c r="Q2887" s="48" t="str">
        <f>IFERROR(VLOOKUP(E2887,Funcionários!$C$8:$E$207,3,FALSE),"")</f>
        <v/>
      </c>
      <c r="R2887" s="47"/>
      <c r="S2887" s="49" t="str">
        <f t="shared" si="991"/>
        <v/>
      </c>
      <c r="T2887" s="49">
        <v>2.8809999999999999E-2</v>
      </c>
      <c r="U2887" s="48" t="str">
        <f>IF(Funcionários!C2888=0,"",Funcionários!C2888)</f>
        <v/>
      </c>
      <c r="V2887" s="50">
        <f>IF(U2887="",0,IF(COUNTIFS($E$7:$E$3006,U2887,$I$7:$I$3006,'RC'!$E$6)=0,0,COUNTIFS($M$7:$M$3006,"Concluída no prazo",$E$7:$E$3006,U2887,$I$7:$I$3006,'RC'!$E$6)/COUNTIFS($E$7:$E$3006,U2887,$I$7:$I$3006,'RC'!$E$6)))</f>
        <v>0</v>
      </c>
      <c r="W2887" s="49">
        <f>SUMIFS($J$7:$J$3006,$E$7:$E$3006,U2887,$I$7:$I$3006,'RC'!$E$6)+SUMIFS($L$7:$L$3006,$E$7:$E$3006,U2887,$I$7:$I$3006,'RC'!$E$6)</f>
        <v>0</v>
      </c>
      <c r="X2887" s="48">
        <f>COUNTIFS($E$7:$E$3006,U2887,$I$7:$I$3006,'RC'!$E$6)</f>
        <v>0</v>
      </c>
      <c r="Y2887" s="48"/>
      <c r="Z2887" s="51" t="str">
        <f>IF(AQ2887='RC'!$E$6,AC2887*1000+AD2887,"")</f>
        <v/>
      </c>
      <c r="AA2887" s="51" t="str">
        <f>IF(AB2887="","",IF(AQ2887='RC'!$E$6,AC2887*1000-AD2887,""))</f>
        <v/>
      </c>
      <c r="AB2887" s="48" t="str">
        <f>IFERROR(VLOOKUP(E2887,Funcionários!$C$8:$E$207,3,FALSE),"")</f>
        <v/>
      </c>
      <c r="AC2887" s="50" t="str">
        <f>IF(AB2887="","",IF(COUNTIFS($AB$7:$AB$3006,AB2887,$AQ$7:$AQ$3006,'RC'!$E$6)=0,"",COUNTIFS($M$7:$M$3006,"Concluída no prazo",$AB$7:$AB$3006,AB2887,$AQ$7:$AQ$3006,'RC'!$E$6)/COUNTIFS($AB$7:$AB$3006,AB2887,$AQ$7:$AQ$3006,'RC'!$E$6)))</f>
        <v/>
      </c>
      <c r="AD2887" s="48">
        <f>SUMIF($AQ$7:$AQ$3006,'RC'!$E$6,$J$7:$J$3006)+SUMIF($AQ$7:$AQ$3006,'RC'!$E$6,$L$7:$L$3006)</f>
        <v>21</v>
      </c>
      <c r="AF2887" s="48">
        <v>2.1199999999991202E-2</v>
      </c>
      <c r="AG2887" s="48">
        <f>IF(OR(AQ2887="",AQ2887&lt;&gt;'RC'!$E$6,AB2887&lt;&gt;'RC'!$D$21),0,1)</f>
        <v>0</v>
      </c>
      <c r="AH2887" s="48">
        <f t="shared" si="988"/>
        <v>2.1199999999991202E-2</v>
      </c>
      <c r="AI2887" s="48" t="str">
        <f t="shared" ref="AI2887:AI2950" si="992">IF(AH2887&lt;1,"",E2887)</f>
        <v/>
      </c>
      <c r="AJ2887" s="48" t="str">
        <f t="shared" ref="AJ2887:AJ2950" si="993">IF($AI2887="","",C2887)</f>
        <v/>
      </c>
      <c r="AK2887" s="52" t="str">
        <f t="shared" ref="AK2887:AK2950" si="994">IF($AI2887="","",F2887)</f>
        <v/>
      </c>
      <c r="AL2887" s="52" t="str">
        <f t="shared" ref="AL2887:AL2950" si="995">IF($AI2887="","",G2887)</f>
        <v/>
      </c>
      <c r="AM2887" s="48" t="str">
        <f t="shared" ref="AM2887:AM2950" si="996">IF($AI2887="","",J2887+L2887)</f>
        <v/>
      </c>
      <c r="AN2887" s="48" t="str">
        <f t="shared" ref="AN2887:AN2950" si="997">IF($AI2887="","",M2887)</f>
        <v/>
      </c>
      <c r="AP2887" s="18" t="str">
        <f t="shared" ref="AP2887:AP2950" si="998">IF(F2887=0,"",MONTH(F2887))</f>
        <v/>
      </c>
      <c r="AQ2887" s="18" t="str">
        <f t="shared" ref="AQ2887:AQ2950" si="999">IF(G2887=0,"",MONTH(G2887))</f>
        <v/>
      </c>
      <c r="AR2887" s="18">
        <v>2.12E-2</v>
      </c>
      <c r="AS2887" s="18">
        <f>IF(AF!$D$27="Todos",1,IF(M2887=AF!$D$27,1,0))</f>
        <v>1</v>
      </c>
      <c r="AT2887" s="53">
        <f>IF(AND(E2887=AF!$D$6,OR(LT!M2887=AF!$D$27,AF!$D$27="Todos"),OR(AP2887=AF!$E$8,AQ2887=AF!$E$8)),AR2887+AS2887,0)</f>
        <v>0</v>
      </c>
      <c r="AU2887" s="18" t="str">
        <f t="shared" ref="AU2887:AU2950" si="1000">IF($AT2887=0,"",C2887)</f>
        <v/>
      </c>
      <c r="AV2887" s="54" t="str">
        <f t="shared" ref="AV2887:AV2950" si="1001">IF($AT2887=0,"",F2887)</f>
        <v/>
      </c>
      <c r="AW2887" s="54" t="str">
        <f t="shared" ref="AW2887:AW2950" si="1002">IF($AT2887=0,"",G2887)</f>
        <v/>
      </c>
      <c r="AX2887" s="18" t="str">
        <f t="shared" ref="AX2887:AX2950" si="1003">IF($AT2887=0,"",J2887+L2887)</f>
        <v/>
      </c>
      <c r="AY2887" s="18" t="str">
        <f t="shared" ref="AY2887:AY2950" si="1004">IF($AT2887=0,"",M2887)</f>
        <v/>
      </c>
      <c r="BA2887" s="18">
        <f>IF($E2887=AF!$D$6,IF($M2887="Concluída no prazo",2,IF($M2887="Concluída com atraso",1,0)),0)</f>
        <v>0</v>
      </c>
      <c r="BB2887" s="18">
        <f>IF($E2887=AF!$D$6,IF($M2887="Atrasada",2,IF($M2887="Concluída com atraso",1,0)),0)</f>
        <v>0</v>
      </c>
      <c r="BC2887" s="18">
        <v>2.8809999999999999E-2</v>
      </c>
      <c r="BD2887" s="18">
        <f t="shared" si="989"/>
        <v>2.8809999999999999E-2</v>
      </c>
      <c r="BE2887" s="18">
        <f t="shared" si="989"/>
        <v>2.8809999999999999E-2</v>
      </c>
      <c r="BF2887" s="18" t="str">
        <f t="shared" ref="BF2887:BF2950" si="1005">IF(C2887=0,"",C2887)</f>
        <v/>
      </c>
      <c r="BN2887" s="18" t="str">
        <f t="shared" ref="BN2887:BN2950" si="1006">IF(AP2887=AQ2887,"s","n")</f>
        <v>s</v>
      </c>
    </row>
    <row r="2888" spans="3:66" ht="50.1" customHeight="1" thickTop="1" thickBot="1" x14ac:dyDescent="0.3">
      <c r="C2888" s="46"/>
      <c r="D2888" s="46"/>
      <c r="E2888" s="46"/>
      <c r="F2888" s="122"/>
      <c r="G2888" s="122"/>
      <c r="H2888" s="78" t="str">
        <f t="shared" ref="H2888:H2951" si="1007">IF(F2888=0,"",MONTH(F2888))</f>
        <v/>
      </c>
      <c r="I2888" s="78" t="str">
        <f t="shared" ref="I2888:I2951" si="1008">IF(G2888=0,"",MONTH(G2888))</f>
        <v/>
      </c>
      <c r="J2888" s="16"/>
      <c r="K2888" s="46" t="str">
        <f t="shared" ref="K2888:K2951" si="1009">IF(OR(F2888=0,G2888=0),"",IF(MONTH(G2888)-MONTH(F2888)&gt;1,"Esta tarefa está muito grande. Divida em tarefas menores.",IF(MONTH(F2888)=MONTH(G2888),"Sim! Inicia em "&amp;VLOOKUP(MONTH(F2888),$BK$6:$BL$17,2,FALSE)&amp;" e termina em "&amp;VLOOKUP(MONTH(G2888),$BK$6:$BL$17,2,FALSE)&amp;".","Não! Inicia em "&amp;VLOOKUP(MONTH(F2888),$BK$6:$BL$17,2,FALSE)&amp;" e termina em "&amp;VLOOKUP(MONTH(G2888),$BK$6:$BL$17,2,FALSE)&amp;".")))</f>
        <v/>
      </c>
      <c r="L2888" s="16"/>
      <c r="M2888" s="16"/>
      <c r="N2888" s="46"/>
      <c r="O2888" s="47" t="str">
        <f t="shared" si="990"/>
        <v/>
      </c>
      <c r="P2888" s="47"/>
      <c r="Q2888" s="48" t="str">
        <f>IFERROR(VLOOKUP(E2888,Funcionários!$C$8:$E$207,3,FALSE),"")</f>
        <v/>
      </c>
      <c r="R2888" s="47"/>
      <c r="S2888" s="49" t="str">
        <f t="shared" si="991"/>
        <v/>
      </c>
      <c r="T2888" s="49">
        <v>2.8819999999999998E-2</v>
      </c>
      <c r="U2888" s="48" t="str">
        <f>IF(Funcionários!C2889=0,"",Funcionários!C2889)</f>
        <v/>
      </c>
      <c r="V2888" s="50">
        <f>IF(U2888="",0,IF(COUNTIFS($E$7:$E$3006,U2888,$I$7:$I$3006,'RC'!$E$6)=0,0,COUNTIFS($M$7:$M$3006,"Concluída no prazo",$E$7:$E$3006,U2888,$I$7:$I$3006,'RC'!$E$6)/COUNTIFS($E$7:$E$3006,U2888,$I$7:$I$3006,'RC'!$E$6)))</f>
        <v>0</v>
      </c>
      <c r="W2888" s="49">
        <f>SUMIFS($J$7:$J$3006,$E$7:$E$3006,U2888,$I$7:$I$3006,'RC'!$E$6)+SUMIFS($L$7:$L$3006,$E$7:$E$3006,U2888,$I$7:$I$3006,'RC'!$E$6)</f>
        <v>0</v>
      </c>
      <c r="X2888" s="48">
        <f>COUNTIFS($E$7:$E$3006,U2888,$I$7:$I$3006,'RC'!$E$6)</f>
        <v>0</v>
      </c>
      <c r="Y2888" s="48"/>
      <c r="Z2888" s="51" t="str">
        <f>IF(AQ2888='RC'!$E$6,AC2888*1000+AD2888,"")</f>
        <v/>
      </c>
      <c r="AA2888" s="51" t="str">
        <f>IF(AB2888="","",IF(AQ2888='RC'!$E$6,AC2888*1000-AD2888,""))</f>
        <v/>
      </c>
      <c r="AB2888" s="48" t="str">
        <f>IFERROR(VLOOKUP(E2888,Funcionários!$C$8:$E$207,3,FALSE),"")</f>
        <v/>
      </c>
      <c r="AC2888" s="50" t="str">
        <f>IF(AB2888="","",IF(COUNTIFS($AB$7:$AB$3006,AB2888,$AQ$7:$AQ$3006,'RC'!$E$6)=0,"",COUNTIFS($M$7:$M$3006,"Concluída no prazo",$AB$7:$AB$3006,AB2888,$AQ$7:$AQ$3006,'RC'!$E$6)/COUNTIFS($AB$7:$AB$3006,AB2888,$AQ$7:$AQ$3006,'RC'!$E$6)))</f>
        <v/>
      </c>
      <c r="AD2888" s="48">
        <f>SUMIF($AQ$7:$AQ$3006,'RC'!$E$6,$J$7:$J$3006)+SUMIF($AQ$7:$AQ$3006,'RC'!$E$6,$L$7:$L$3006)</f>
        <v>21</v>
      </c>
      <c r="AF2888" s="48">
        <v>2.1189999999991199E-2</v>
      </c>
      <c r="AG2888" s="48">
        <f>IF(OR(AQ2888="",AQ2888&lt;&gt;'RC'!$E$6,AB2888&lt;&gt;'RC'!$D$21),0,1)</f>
        <v>0</v>
      </c>
      <c r="AH2888" s="48">
        <f t="shared" ref="AH2888:AH2951" si="1010">AF2888+AG2888</f>
        <v>2.1189999999991199E-2</v>
      </c>
      <c r="AI2888" s="48" t="str">
        <f t="shared" si="992"/>
        <v/>
      </c>
      <c r="AJ2888" s="48" t="str">
        <f t="shared" si="993"/>
        <v/>
      </c>
      <c r="AK2888" s="52" t="str">
        <f t="shared" si="994"/>
        <v/>
      </c>
      <c r="AL2888" s="52" t="str">
        <f t="shared" si="995"/>
        <v/>
      </c>
      <c r="AM2888" s="48" t="str">
        <f t="shared" si="996"/>
        <v/>
      </c>
      <c r="AN2888" s="48" t="str">
        <f t="shared" si="997"/>
        <v/>
      </c>
      <c r="AP2888" s="18" t="str">
        <f t="shared" si="998"/>
        <v/>
      </c>
      <c r="AQ2888" s="18" t="str">
        <f t="shared" si="999"/>
        <v/>
      </c>
      <c r="AR2888" s="18">
        <v>2.1190000000000001E-2</v>
      </c>
      <c r="AS2888" s="18">
        <f>IF(AF!$D$27="Todos",1,IF(M2888=AF!$D$27,1,0))</f>
        <v>1</v>
      </c>
      <c r="AT2888" s="53">
        <f>IF(AND(E2888=AF!$D$6,OR(LT!M2888=AF!$D$27,AF!$D$27="Todos"),OR(AP2888=AF!$E$8,AQ2888=AF!$E$8)),AR2888+AS2888,0)</f>
        <v>0</v>
      </c>
      <c r="AU2888" s="18" t="str">
        <f t="shared" si="1000"/>
        <v/>
      </c>
      <c r="AV2888" s="54" t="str">
        <f t="shared" si="1001"/>
        <v/>
      </c>
      <c r="AW2888" s="54" t="str">
        <f t="shared" si="1002"/>
        <v/>
      </c>
      <c r="AX2888" s="18" t="str">
        <f t="shared" si="1003"/>
        <v/>
      </c>
      <c r="AY2888" s="18" t="str">
        <f t="shared" si="1004"/>
        <v/>
      </c>
      <c r="BA2888" s="18">
        <f>IF($E2888=AF!$D$6,IF($M2888="Concluída no prazo",2,IF($M2888="Concluída com atraso",1,0)),0)</f>
        <v>0</v>
      </c>
      <c r="BB2888" s="18">
        <f>IF($E2888=AF!$D$6,IF($M2888="Atrasada",2,IF($M2888="Concluída com atraso",1,0)),0)</f>
        <v>0</v>
      </c>
      <c r="BC2888" s="18">
        <v>2.8819999999999998E-2</v>
      </c>
      <c r="BD2888" s="18">
        <f t="shared" ref="BD2888:BE2951" si="1011">BA2888+$BC2888</f>
        <v>2.8819999999999998E-2</v>
      </c>
      <c r="BE2888" s="18">
        <f t="shared" si="1011"/>
        <v>2.8819999999999998E-2</v>
      </c>
      <c r="BF2888" s="18" t="str">
        <f t="shared" si="1005"/>
        <v/>
      </c>
      <c r="BN2888" s="18" t="str">
        <f t="shared" si="1006"/>
        <v>s</v>
      </c>
    </row>
    <row r="2889" spans="3:66" ht="50.1" customHeight="1" thickTop="1" thickBot="1" x14ac:dyDescent="0.3">
      <c r="C2889" s="46"/>
      <c r="D2889" s="46"/>
      <c r="E2889" s="46"/>
      <c r="F2889" s="122"/>
      <c r="G2889" s="122"/>
      <c r="H2889" s="78" t="str">
        <f t="shared" si="1007"/>
        <v/>
      </c>
      <c r="I2889" s="78" t="str">
        <f t="shared" si="1008"/>
        <v/>
      </c>
      <c r="J2889" s="16"/>
      <c r="K2889" s="46" t="str">
        <f t="shared" si="1009"/>
        <v/>
      </c>
      <c r="L2889" s="16"/>
      <c r="M2889" s="16"/>
      <c r="N2889" s="46"/>
      <c r="O2889" s="47" t="str">
        <f t="shared" si="990"/>
        <v/>
      </c>
      <c r="P2889" s="47"/>
      <c r="Q2889" s="48" t="str">
        <f>IFERROR(VLOOKUP(E2889,Funcionários!$C$8:$E$207,3,FALSE),"")</f>
        <v/>
      </c>
      <c r="R2889" s="47"/>
      <c r="S2889" s="49" t="str">
        <f t="shared" si="991"/>
        <v/>
      </c>
      <c r="T2889" s="49">
        <v>2.8830000000000001E-2</v>
      </c>
      <c r="U2889" s="48" t="str">
        <f>IF(Funcionários!C2890=0,"",Funcionários!C2890)</f>
        <v/>
      </c>
      <c r="V2889" s="50">
        <f>IF(U2889="",0,IF(COUNTIFS($E$7:$E$3006,U2889,$I$7:$I$3006,'RC'!$E$6)=0,0,COUNTIFS($M$7:$M$3006,"Concluída no prazo",$E$7:$E$3006,U2889,$I$7:$I$3006,'RC'!$E$6)/COUNTIFS($E$7:$E$3006,U2889,$I$7:$I$3006,'RC'!$E$6)))</f>
        <v>0</v>
      </c>
      <c r="W2889" s="49">
        <f>SUMIFS($J$7:$J$3006,$E$7:$E$3006,U2889,$I$7:$I$3006,'RC'!$E$6)+SUMIFS($L$7:$L$3006,$E$7:$E$3006,U2889,$I$7:$I$3006,'RC'!$E$6)</f>
        <v>0</v>
      </c>
      <c r="X2889" s="48">
        <f>COUNTIFS($E$7:$E$3006,U2889,$I$7:$I$3006,'RC'!$E$6)</f>
        <v>0</v>
      </c>
      <c r="Y2889" s="48"/>
      <c r="Z2889" s="51" t="str">
        <f>IF(AQ2889='RC'!$E$6,AC2889*1000+AD2889,"")</f>
        <v/>
      </c>
      <c r="AA2889" s="51" t="str">
        <f>IF(AB2889="","",IF(AQ2889='RC'!$E$6,AC2889*1000-AD2889,""))</f>
        <v/>
      </c>
      <c r="AB2889" s="48" t="str">
        <f>IFERROR(VLOOKUP(E2889,Funcionários!$C$8:$E$207,3,FALSE),"")</f>
        <v/>
      </c>
      <c r="AC2889" s="50" t="str">
        <f>IF(AB2889="","",IF(COUNTIFS($AB$7:$AB$3006,AB2889,$AQ$7:$AQ$3006,'RC'!$E$6)=0,"",COUNTIFS($M$7:$M$3006,"Concluída no prazo",$AB$7:$AB$3006,AB2889,$AQ$7:$AQ$3006,'RC'!$E$6)/COUNTIFS($AB$7:$AB$3006,AB2889,$AQ$7:$AQ$3006,'RC'!$E$6)))</f>
        <v/>
      </c>
      <c r="AD2889" s="48">
        <f>SUMIF($AQ$7:$AQ$3006,'RC'!$E$6,$J$7:$J$3006)+SUMIF($AQ$7:$AQ$3006,'RC'!$E$6,$L$7:$L$3006)</f>
        <v>21</v>
      </c>
      <c r="AF2889" s="48">
        <v>2.1179999999991199E-2</v>
      </c>
      <c r="AG2889" s="48">
        <f>IF(OR(AQ2889="",AQ2889&lt;&gt;'RC'!$E$6,AB2889&lt;&gt;'RC'!$D$21),0,1)</f>
        <v>0</v>
      </c>
      <c r="AH2889" s="48">
        <f t="shared" si="1010"/>
        <v>2.1179999999991199E-2</v>
      </c>
      <c r="AI2889" s="48" t="str">
        <f t="shared" si="992"/>
        <v/>
      </c>
      <c r="AJ2889" s="48" t="str">
        <f t="shared" si="993"/>
        <v/>
      </c>
      <c r="AK2889" s="52" t="str">
        <f t="shared" si="994"/>
        <v/>
      </c>
      <c r="AL2889" s="52" t="str">
        <f t="shared" si="995"/>
        <v/>
      </c>
      <c r="AM2889" s="48" t="str">
        <f t="shared" si="996"/>
        <v/>
      </c>
      <c r="AN2889" s="48" t="str">
        <f t="shared" si="997"/>
        <v/>
      </c>
      <c r="AP2889" s="18" t="str">
        <f t="shared" si="998"/>
        <v/>
      </c>
      <c r="AQ2889" s="18" t="str">
        <f t="shared" si="999"/>
        <v/>
      </c>
      <c r="AR2889" s="18">
        <v>2.1180000000000001E-2</v>
      </c>
      <c r="AS2889" s="18">
        <f>IF(AF!$D$27="Todos",1,IF(M2889=AF!$D$27,1,0))</f>
        <v>1</v>
      </c>
      <c r="AT2889" s="53">
        <f>IF(AND(E2889=AF!$D$6,OR(LT!M2889=AF!$D$27,AF!$D$27="Todos"),OR(AP2889=AF!$E$8,AQ2889=AF!$E$8)),AR2889+AS2889,0)</f>
        <v>0</v>
      </c>
      <c r="AU2889" s="18" t="str">
        <f t="shared" si="1000"/>
        <v/>
      </c>
      <c r="AV2889" s="54" t="str">
        <f t="shared" si="1001"/>
        <v/>
      </c>
      <c r="AW2889" s="54" t="str">
        <f t="shared" si="1002"/>
        <v/>
      </c>
      <c r="AX2889" s="18" t="str">
        <f t="shared" si="1003"/>
        <v/>
      </c>
      <c r="AY2889" s="18" t="str">
        <f t="shared" si="1004"/>
        <v/>
      </c>
      <c r="BA2889" s="18">
        <f>IF($E2889=AF!$D$6,IF($M2889="Concluída no prazo",2,IF($M2889="Concluída com atraso",1,0)),0)</f>
        <v>0</v>
      </c>
      <c r="BB2889" s="18">
        <f>IF($E2889=AF!$D$6,IF($M2889="Atrasada",2,IF($M2889="Concluída com atraso",1,0)),0)</f>
        <v>0</v>
      </c>
      <c r="BC2889" s="18">
        <v>2.8830000000000001E-2</v>
      </c>
      <c r="BD2889" s="18">
        <f t="shared" si="1011"/>
        <v>2.8830000000000001E-2</v>
      </c>
      <c r="BE2889" s="18">
        <f t="shared" si="1011"/>
        <v>2.8830000000000001E-2</v>
      </c>
      <c r="BF2889" s="18" t="str">
        <f t="shared" si="1005"/>
        <v/>
      </c>
      <c r="BN2889" s="18" t="str">
        <f t="shared" si="1006"/>
        <v>s</v>
      </c>
    </row>
    <row r="2890" spans="3:66" ht="50.1" customHeight="1" thickTop="1" thickBot="1" x14ac:dyDescent="0.3">
      <c r="C2890" s="46"/>
      <c r="D2890" s="46"/>
      <c r="E2890" s="46"/>
      <c r="F2890" s="122"/>
      <c r="G2890" s="122"/>
      <c r="H2890" s="78" t="str">
        <f t="shared" si="1007"/>
        <v/>
      </c>
      <c r="I2890" s="78" t="str">
        <f t="shared" si="1008"/>
        <v/>
      </c>
      <c r="J2890" s="16"/>
      <c r="K2890" s="46" t="str">
        <f t="shared" si="1009"/>
        <v/>
      </c>
      <c r="L2890" s="16"/>
      <c r="M2890" s="16"/>
      <c r="N2890" s="46"/>
      <c r="O2890" s="47" t="str">
        <f t="shared" ref="O2890:O2953" si="1012">IF(J2890=0,"",J2890/(J2890+L2890))</f>
        <v/>
      </c>
      <c r="P2890" s="47"/>
      <c r="Q2890" s="48" t="str">
        <f>IFERROR(VLOOKUP(E2890,Funcionários!$C$8:$E$207,3,FALSE),"")</f>
        <v/>
      </c>
      <c r="R2890" s="47"/>
      <c r="S2890" s="49" t="str">
        <f t="shared" ref="S2890:S2953" si="1013">IF(U2890="","",V2890*100000+W2890*10+X2890+T2890)</f>
        <v/>
      </c>
      <c r="T2890" s="49">
        <v>2.8840000000000001E-2</v>
      </c>
      <c r="U2890" s="48" t="str">
        <f>IF(Funcionários!C2891=0,"",Funcionários!C2891)</f>
        <v/>
      </c>
      <c r="V2890" s="50">
        <f>IF(U2890="",0,IF(COUNTIFS($E$7:$E$3006,U2890,$I$7:$I$3006,'RC'!$E$6)=0,0,COUNTIFS($M$7:$M$3006,"Concluída no prazo",$E$7:$E$3006,U2890,$I$7:$I$3006,'RC'!$E$6)/COUNTIFS($E$7:$E$3006,U2890,$I$7:$I$3006,'RC'!$E$6)))</f>
        <v>0</v>
      </c>
      <c r="W2890" s="49">
        <f>SUMIFS($J$7:$J$3006,$E$7:$E$3006,U2890,$I$7:$I$3006,'RC'!$E$6)+SUMIFS($L$7:$L$3006,$E$7:$E$3006,U2890,$I$7:$I$3006,'RC'!$E$6)</f>
        <v>0</v>
      </c>
      <c r="X2890" s="48">
        <f>COUNTIFS($E$7:$E$3006,U2890,$I$7:$I$3006,'RC'!$E$6)</f>
        <v>0</v>
      </c>
      <c r="Y2890" s="48"/>
      <c r="Z2890" s="51" t="str">
        <f>IF(AQ2890='RC'!$E$6,AC2890*1000+AD2890,"")</f>
        <v/>
      </c>
      <c r="AA2890" s="51" t="str">
        <f>IF(AB2890="","",IF(AQ2890='RC'!$E$6,AC2890*1000-AD2890,""))</f>
        <v/>
      </c>
      <c r="AB2890" s="48" t="str">
        <f>IFERROR(VLOOKUP(E2890,Funcionários!$C$8:$E$207,3,FALSE),"")</f>
        <v/>
      </c>
      <c r="AC2890" s="50" t="str">
        <f>IF(AB2890="","",IF(COUNTIFS($AB$7:$AB$3006,AB2890,$AQ$7:$AQ$3006,'RC'!$E$6)=0,"",COUNTIFS($M$7:$M$3006,"Concluída no prazo",$AB$7:$AB$3006,AB2890,$AQ$7:$AQ$3006,'RC'!$E$6)/COUNTIFS($AB$7:$AB$3006,AB2890,$AQ$7:$AQ$3006,'RC'!$E$6)))</f>
        <v/>
      </c>
      <c r="AD2890" s="48">
        <f>SUMIF($AQ$7:$AQ$3006,'RC'!$E$6,$J$7:$J$3006)+SUMIF($AQ$7:$AQ$3006,'RC'!$E$6,$L$7:$L$3006)</f>
        <v>21</v>
      </c>
      <c r="AF2890" s="48">
        <v>2.1169999999991199E-2</v>
      </c>
      <c r="AG2890" s="48">
        <f>IF(OR(AQ2890="",AQ2890&lt;&gt;'RC'!$E$6,AB2890&lt;&gt;'RC'!$D$21),0,1)</f>
        <v>0</v>
      </c>
      <c r="AH2890" s="48">
        <f t="shared" si="1010"/>
        <v>2.1169999999991199E-2</v>
      </c>
      <c r="AI2890" s="48" t="str">
        <f t="shared" si="992"/>
        <v/>
      </c>
      <c r="AJ2890" s="48" t="str">
        <f t="shared" si="993"/>
        <v/>
      </c>
      <c r="AK2890" s="52" t="str">
        <f t="shared" si="994"/>
        <v/>
      </c>
      <c r="AL2890" s="52" t="str">
        <f t="shared" si="995"/>
        <v/>
      </c>
      <c r="AM2890" s="48" t="str">
        <f t="shared" si="996"/>
        <v/>
      </c>
      <c r="AN2890" s="48" t="str">
        <f t="shared" si="997"/>
        <v/>
      </c>
      <c r="AP2890" s="18" t="str">
        <f t="shared" si="998"/>
        <v/>
      </c>
      <c r="AQ2890" s="18" t="str">
        <f t="shared" si="999"/>
        <v/>
      </c>
      <c r="AR2890" s="18">
        <v>2.1170000000000001E-2</v>
      </c>
      <c r="AS2890" s="18">
        <f>IF(AF!$D$27="Todos",1,IF(M2890=AF!$D$27,1,0))</f>
        <v>1</v>
      </c>
      <c r="AT2890" s="53">
        <f>IF(AND(E2890=AF!$D$6,OR(LT!M2890=AF!$D$27,AF!$D$27="Todos"),OR(AP2890=AF!$E$8,AQ2890=AF!$E$8)),AR2890+AS2890,0)</f>
        <v>0</v>
      </c>
      <c r="AU2890" s="18" t="str">
        <f t="shared" si="1000"/>
        <v/>
      </c>
      <c r="AV2890" s="54" t="str">
        <f t="shared" si="1001"/>
        <v/>
      </c>
      <c r="AW2890" s="54" t="str">
        <f t="shared" si="1002"/>
        <v/>
      </c>
      <c r="AX2890" s="18" t="str">
        <f t="shared" si="1003"/>
        <v/>
      </c>
      <c r="AY2890" s="18" t="str">
        <f t="shared" si="1004"/>
        <v/>
      </c>
      <c r="BA2890" s="18">
        <f>IF($E2890=AF!$D$6,IF($M2890="Concluída no prazo",2,IF($M2890="Concluída com atraso",1,0)),0)</f>
        <v>0</v>
      </c>
      <c r="BB2890" s="18">
        <f>IF($E2890=AF!$D$6,IF($M2890="Atrasada",2,IF($M2890="Concluída com atraso",1,0)),0)</f>
        <v>0</v>
      </c>
      <c r="BC2890" s="18">
        <v>2.8840000000000001E-2</v>
      </c>
      <c r="BD2890" s="18">
        <f t="shared" si="1011"/>
        <v>2.8840000000000001E-2</v>
      </c>
      <c r="BE2890" s="18">
        <f t="shared" si="1011"/>
        <v>2.8840000000000001E-2</v>
      </c>
      <c r="BF2890" s="18" t="str">
        <f t="shared" si="1005"/>
        <v/>
      </c>
      <c r="BN2890" s="18" t="str">
        <f t="shared" si="1006"/>
        <v>s</v>
      </c>
    </row>
    <row r="2891" spans="3:66" ht="50.1" customHeight="1" thickTop="1" thickBot="1" x14ac:dyDescent="0.3">
      <c r="C2891" s="46"/>
      <c r="D2891" s="46"/>
      <c r="E2891" s="46"/>
      <c r="F2891" s="122"/>
      <c r="G2891" s="122"/>
      <c r="H2891" s="78" t="str">
        <f t="shared" si="1007"/>
        <v/>
      </c>
      <c r="I2891" s="78" t="str">
        <f t="shared" si="1008"/>
        <v/>
      </c>
      <c r="J2891" s="16"/>
      <c r="K2891" s="46" t="str">
        <f t="shared" si="1009"/>
        <v/>
      </c>
      <c r="L2891" s="16"/>
      <c r="M2891" s="16"/>
      <c r="N2891" s="46"/>
      <c r="O2891" s="47" t="str">
        <f t="shared" si="1012"/>
        <v/>
      </c>
      <c r="P2891" s="47"/>
      <c r="Q2891" s="48" t="str">
        <f>IFERROR(VLOOKUP(E2891,Funcionários!$C$8:$E$207,3,FALSE),"")</f>
        <v/>
      </c>
      <c r="R2891" s="47"/>
      <c r="S2891" s="49" t="str">
        <f t="shared" si="1013"/>
        <v/>
      </c>
      <c r="T2891" s="49">
        <v>2.8850000000000001E-2</v>
      </c>
      <c r="U2891" s="48" t="str">
        <f>IF(Funcionários!C2892=0,"",Funcionários!C2892)</f>
        <v/>
      </c>
      <c r="V2891" s="50">
        <f>IF(U2891="",0,IF(COUNTIFS($E$7:$E$3006,U2891,$I$7:$I$3006,'RC'!$E$6)=0,0,COUNTIFS($M$7:$M$3006,"Concluída no prazo",$E$7:$E$3006,U2891,$I$7:$I$3006,'RC'!$E$6)/COUNTIFS($E$7:$E$3006,U2891,$I$7:$I$3006,'RC'!$E$6)))</f>
        <v>0</v>
      </c>
      <c r="W2891" s="49">
        <f>SUMIFS($J$7:$J$3006,$E$7:$E$3006,U2891,$I$7:$I$3006,'RC'!$E$6)+SUMIFS($L$7:$L$3006,$E$7:$E$3006,U2891,$I$7:$I$3006,'RC'!$E$6)</f>
        <v>0</v>
      </c>
      <c r="X2891" s="48">
        <f>COUNTIFS($E$7:$E$3006,U2891,$I$7:$I$3006,'RC'!$E$6)</f>
        <v>0</v>
      </c>
      <c r="Y2891" s="48"/>
      <c r="Z2891" s="51" t="str">
        <f>IF(AQ2891='RC'!$E$6,AC2891*1000+AD2891,"")</f>
        <v/>
      </c>
      <c r="AA2891" s="51" t="str">
        <f>IF(AB2891="","",IF(AQ2891='RC'!$E$6,AC2891*1000-AD2891,""))</f>
        <v/>
      </c>
      <c r="AB2891" s="48" t="str">
        <f>IFERROR(VLOOKUP(E2891,Funcionários!$C$8:$E$207,3,FALSE),"")</f>
        <v/>
      </c>
      <c r="AC2891" s="50" t="str">
        <f>IF(AB2891="","",IF(COUNTIFS($AB$7:$AB$3006,AB2891,$AQ$7:$AQ$3006,'RC'!$E$6)=0,"",COUNTIFS($M$7:$M$3006,"Concluída no prazo",$AB$7:$AB$3006,AB2891,$AQ$7:$AQ$3006,'RC'!$E$6)/COUNTIFS($AB$7:$AB$3006,AB2891,$AQ$7:$AQ$3006,'RC'!$E$6)))</f>
        <v/>
      </c>
      <c r="AD2891" s="48">
        <f>SUMIF($AQ$7:$AQ$3006,'RC'!$E$6,$J$7:$J$3006)+SUMIF($AQ$7:$AQ$3006,'RC'!$E$6,$L$7:$L$3006)</f>
        <v>21</v>
      </c>
      <c r="AF2891" s="48">
        <v>2.11599999999912E-2</v>
      </c>
      <c r="AG2891" s="48">
        <f>IF(OR(AQ2891="",AQ2891&lt;&gt;'RC'!$E$6,AB2891&lt;&gt;'RC'!$D$21),0,1)</f>
        <v>0</v>
      </c>
      <c r="AH2891" s="48">
        <f t="shared" si="1010"/>
        <v>2.11599999999912E-2</v>
      </c>
      <c r="AI2891" s="48" t="str">
        <f t="shared" si="992"/>
        <v/>
      </c>
      <c r="AJ2891" s="48" t="str">
        <f t="shared" si="993"/>
        <v/>
      </c>
      <c r="AK2891" s="52" t="str">
        <f t="shared" si="994"/>
        <v/>
      </c>
      <c r="AL2891" s="52" t="str">
        <f t="shared" si="995"/>
        <v/>
      </c>
      <c r="AM2891" s="48" t="str">
        <f t="shared" si="996"/>
        <v/>
      </c>
      <c r="AN2891" s="48" t="str">
        <f t="shared" si="997"/>
        <v/>
      </c>
      <c r="AP2891" s="18" t="str">
        <f t="shared" si="998"/>
        <v/>
      </c>
      <c r="AQ2891" s="18" t="str">
        <f t="shared" si="999"/>
        <v/>
      </c>
      <c r="AR2891" s="18">
        <v>2.1160000000000002E-2</v>
      </c>
      <c r="AS2891" s="18">
        <f>IF(AF!$D$27="Todos",1,IF(M2891=AF!$D$27,1,0))</f>
        <v>1</v>
      </c>
      <c r="AT2891" s="53">
        <f>IF(AND(E2891=AF!$D$6,OR(LT!M2891=AF!$D$27,AF!$D$27="Todos"),OR(AP2891=AF!$E$8,AQ2891=AF!$E$8)),AR2891+AS2891,0)</f>
        <v>0</v>
      </c>
      <c r="AU2891" s="18" t="str">
        <f t="shared" si="1000"/>
        <v/>
      </c>
      <c r="AV2891" s="54" t="str">
        <f t="shared" si="1001"/>
        <v/>
      </c>
      <c r="AW2891" s="54" t="str">
        <f t="shared" si="1002"/>
        <v/>
      </c>
      <c r="AX2891" s="18" t="str">
        <f t="shared" si="1003"/>
        <v/>
      </c>
      <c r="AY2891" s="18" t="str">
        <f t="shared" si="1004"/>
        <v/>
      </c>
      <c r="BA2891" s="18">
        <f>IF($E2891=AF!$D$6,IF($M2891="Concluída no prazo",2,IF($M2891="Concluída com atraso",1,0)),0)</f>
        <v>0</v>
      </c>
      <c r="BB2891" s="18">
        <f>IF($E2891=AF!$D$6,IF($M2891="Atrasada",2,IF($M2891="Concluída com atraso",1,0)),0)</f>
        <v>0</v>
      </c>
      <c r="BC2891" s="18">
        <v>2.8850000000000001E-2</v>
      </c>
      <c r="BD2891" s="18">
        <f t="shared" si="1011"/>
        <v>2.8850000000000001E-2</v>
      </c>
      <c r="BE2891" s="18">
        <f t="shared" si="1011"/>
        <v>2.8850000000000001E-2</v>
      </c>
      <c r="BF2891" s="18" t="str">
        <f t="shared" si="1005"/>
        <v/>
      </c>
      <c r="BN2891" s="18" t="str">
        <f t="shared" si="1006"/>
        <v>s</v>
      </c>
    </row>
    <row r="2892" spans="3:66" ht="50.1" customHeight="1" thickTop="1" thickBot="1" x14ac:dyDescent="0.3">
      <c r="C2892" s="46"/>
      <c r="D2892" s="46"/>
      <c r="E2892" s="46"/>
      <c r="F2892" s="122"/>
      <c r="G2892" s="122"/>
      <c r="H2892" s="78" t="str">
        <f t="shared" si="1007"/>
        <v/>
      </c>
      <c r="I2892" s="78" t="str">
        <f t="shared" si="1008"/>
        <v/>
      </c>
      <c r="J2892" s="16"/>
      <c r="K2892" s="46" t="str">
        <f t="shared" si="1009"/>
        <v/>
      </c>
      <c r="L2892" s="16"/>
      <c r="M2892" s="16"/>
      <c r="N2892" s="46"/>
      <c r="O2892" s="47" t="str">
        <f t="shared" si="1012"/>
        <v/>
      </c>
      <c r="P2892" s="47"/>
      <c r="Q2892" s="48" t="str">
        <f>IFERROR(VLOOKUP(E2892,Funcionários!$C$8:$E$207,3,FALSE),"")</f>
        <v/>
      </c>
      <c r="R2892" s="47"/>
      <c r="S2892" s="49" t="str">
        <f t="shared" si="1013"/>
        <v/>
      </c>
      <c r="T2892" s="49">
        <v>2.886E-2</v>
      </c>
      <c r="U2892" s="48" t="str">
        <f>IF(Funcionários!C2893=0,"",Funcionários!C2893)</f>
        <v/>
      </c>
      <c r="V2892" s="50">
        <f>IF(U2892="",0,IF(COUNTIFS($E$7:$E$3006,U2892,$I$7:$I$3006,'RC'!$E$6)=0,0,COUNTIFS($M$7:$M$3006,"Concluída no prazo",$E$7:$E$3006,U2892,$I$7:$I$3006,'RC'!$E$6)/COUNTIFS($E$7:$E$3006,U2892,$I$7:$I$3006,'RC'!$E$6)))</f>
        <v>0</v>
      </c>
      <c r="W2892" s="49">
        <f>SUMIFS($J$7:$J$3006,$E$7:$E$3006,U2892,$I$7:$I$3006,'RC'!$E$6)+SUMIFS($L$7:$L$3006,$E$7:$E$3006,U2892,$I$7:$I$3006,'RC'!$E$6)</f>
        <v>0</v>
      </c>
      <c r="X2892" s="48">
        <f>COUNTIFS($E$7:$E$3006,U2892,$I$7:$I$3006,'RC'!$E$6)</f>
        <v>0</v>
      </c>
      <c r="Y2892" s="48"/>
      <c r="Z2892" s="51" t="str">
        <f>IF(AQ2892='RC'!$E$6,AC2892*1000+AD2892,"")</f>
        <v/>
      </c>
      <c r="AA2892" s="51" t="str">
        <f>IF(AB2892="","",IF(AQ2892='RC'!$E$6,AC2892*1000-AD2892,""))</f>
        <v/>
      </c>
      <c r="AB2892" s="48" t="str">
        <f>IFERROR(VLOOKUP(E2892,Funcionários!$C$8:$E$207,3,FALSE),"")</f>
        <v/>
      </c>
      <c r="AC2892" s="50" t="str">
        <f>IF(AB2892="","",IF(COUNTIFS($AB$7:$AB$3006,AB2892,$AQ$7:$AQ$3006,'RC'!$E$6)=0,"",COUNTIFS($M$7:$M$3006,"Concluída no prazo",$AB$7:$AB$3006,AB2892,$AQ$7:$AQ$3006,'RC'!$E$6)/COUNTIFS($AB$7:$AB$3006,AB2892,$AQ$7:$AQ$3006,'RC'!$E$6)))</f>
        <v/>
      </c>
      <c r="AD2892" s="48">
        <f>SUMIF($AQ$7:$AQ$3006,'RC'!$E$6,$J$7:$J$3006)+SUMIF($AQ$7:$AQ$3006,'RC'!$E$6,$L$7:$L$3006)</f>
        <v>21</v>
      </c>
      <c r="AF2892" s="48">
        <v>2.11499999999912E-2</v>
      </c>
      <c r="AG2892" s="48">
        <f>IF(OR(AQ2892="",AQ2892&lt;&gt;'RC'!$E$6,AB2892&lt;&gt;'RC'!$D$21),0,1)</f>
        <v>0</v>
      </c>
      <c r="AH2892" s="48">
        <f t="shared" si="1010"/>
        <v>2.11499999999912E-2</v>
      </c>
      <c r="AI2892" s="48" t="str">
        <f t="shared" si="992"/>
        <v/>
      </c>
      <c r="AJ2892" s="48" t="str">
        <f t="shared" si="993"/>
        <v/>
      </c>
      <c r="AK2892" s="52" t="str">
        <f t="shared" si="994"/>
        <v/>
      </c>
      <c r="AL2892" s="52" t="str">
        <f t="shared" si="995"/>
        <v/>
      </c>
      <c r="AM2892" s="48" t="str">
        <f t="shared" si="996"/>
        <v/>
      </c>
      <c r="AN2892" s="48" t="str">
        <f t="shared" si="997"/>
        <v/>
      </c>
      <c r="AP2892" s="18" t="str">
        <f t="shared" si="998"/>
        <v/>
      </c>
      <c r="AQ2892" s="18" t="str">
        <f t="shared" si="999"/>
        <v/>
      </c>
      <c r="AR2892" s="18">
        <v>2.1149999999999999E-2</v>
      </c>
      <c r="AS2892" s="18">
        <f>IF(AF!$D$27="Todos",1,IF(M2892=AF!$D$27,1,0))</f>
        <v>1</v>
      </c>
      <c r="AT2892" s="53">
        <f>IF(AND(E2892=AF!$D$6,OR(LT!M2892=AF!$D$27,AF!$D$27="Todos"),OR(AP2892=AF!$E$8,AQ2892=AF!$E$8)),AR2892+AS2892,0)</f>
        <v>0</v>
      </c>
      <c r="AU2892" s="18" t="str">
        <f t="shared" si="1000"/>
        <v/>
      </c>
      <c r="AV2892" s="54" t="str">
        <f t="shared" si="1001"/>
        <v/>
      </c>
      <c r="AW2892" s="54" t="str">
        <f t="shared" si="1002"/>
        <v/>
      </c>
      <c r="AX2892" s="18" t="str">
        <f t="shared" si="1003"/>
        <v/>
      </c>
      <c r="AY2892" s="18" t="str">
        <f t="shared" si="1004"/>
        <v/>
      </c>
      <c r="BA2892" s="18">
        <f>IF($E2892=AF!$D$6,IF($M2892="Concluída no prazo",2,IF($M2892="Concluída com atraso",1,0)),0)</f>
        <v>0</v>
      </c>
      <c r="BB2892" s="18">
        <f>IF($E2892=AF!$D$6,IF($M2892="Atrasada",2,IF($M2892="Concluída com atraso",1,0)),0)</f>
        <v>0</v>
      </c>
      <c r="BC2892" s="18">
        <v>2.886E-2</v>
      </c>
      <c r="BD2892" s="18">
        <f t="shared" si="1011"/>
        <v>2.886E-2</v>
      </c>
      <c r="BE2892" s="18">
        <f t="shared" si="1011"/>
        <v>2.886E-2</v>
      </c>
      <c r="BF2892" s="18" t="str">
        <f t="shared" si="1005"/>
        <v/>
      </c>
      <c r="BN2892" s="18" t="str">
        <f t="shared" si="1006"/>
        <v>s</v>
      </c>
    </row>
    <row r="2893" spans="3:66" ht="50.1" customHeight="1" thickTop="1" thickBot="1" x14ac:dyDescent="0.3">
      <c r="C2893" s="46"/>
      <c r="D2893" s="46"/>
      <c r="E2893" s="46"/>
      <c r="F2893" s="122"/>
      <c r="G2893" s="122"/>
      <c r="H2893" s="78" t="str">
        <f t="shared" si="1007"/>
        <v/>
      </c>
      <c r="I2893" s="78" t="str">
        <f t="shared" si="1008"/>
        <v/>
      </c>
      <c r="J2893" s="16"/>
      <c r="K2893" s="46" t="str">
        <f t="shared" si="1009"/>
        <v/>
      </c>
      <c r="L2893" s="16"/>
      <c r="M2893" s="16"/>
      <c r="N2893" s="46"/>
      <c r="O2893" s="47" t="str">
        <f t="shared" si="1012"/>
        <v/>
      </c>
      <c r="P2893" s="47"/>
      <c r="Q2893" s="48" t="str">
        <f>IFERROR(VLOOKUP(E2893,Funcionários!$C$8:$E$207,3,FALSE),"")</f>
        <v/>
      </c>
      <c r="R2893" s="47"/>
      <c r="S2893" s="49" t="str">
        <f t="shared" si="1013"/>
        <v/>
      </c>
      <c r="T2893" s="49">
        <v>2.887E-2</v>
      </c>
      <c r="U2893" s="48" t="str">
        <f>IF(Funcionários!C2894=0,"",Funcionários!C2894)</f>
        <v/>
      </c>
      <c r="V2893" s="50">
        <f>IF(U2893="",0,IF(COUNTIFS($E$7:$E$3006,U2893,$I$7:$I$3006,'RC'!$E$6)=0,0,COUNTIFS($M$7:$M$3006,"Concluída no prazo",$E$7:$E$3006,U2893,$I$7:$I$3006,'RC'!$E$6)/COUNTIFS($E$7:$E$3006,U2893,$I$7:$I$3006,'RC'!$E$6)))</f>
        <v>0</v>
      </c>
      <c r="W2893" s="49">
        <f>SUMIFS($J$7:$J$3006,$E$7:$E$3006,U2893,$I$7:$I$3006,'RC'!$E$6)+SUMIFS($L$7:$L$3006,$E$7:$E$3006,U2893,$I$7:$I$3006,'RC'!$E$6)</f>
        <v>0</v>
      </c>
      <c r="X2893" s="48">
        <f>COUNTIFS($E$7:$E$3006,U2893,$I$7:$I$3006,'RC'!$E$6)</f>
        <v>0</v>
      </c>
      <c r="Y2893" s="48"/>
      <c r="Z2893" s="51" t="str">
        <f>IF(AQ2893='RC'!$E$6,AC2893*1000+AD2893,"")</f>
        <v/>
      </c>
      <c r="AA2893" s="51" t="str">
        <f>IF(AB2893="","",IF(AQ2893='RC'!$E$6,AC2893*1000-AD2893,""))</f>
        <v/>
      </c>
      <c r="AB2893" s="48" t="str">
        <f>IFERROR(VLOOKUP(E2893,Funcionários!$C$8:$E$207,3,FALSE),"")</f>
        <v/>
      </c>
      <c r="AC2893" s="50" t="str">
        <f>IF(AB2893="","",IF(COUNTIFS($AB$7:$AB$3006,AB2893,$AQ$7:$AQ$3006,'RC'!$E$6)=0,"",COUNTIFS($M$7:$M$3006,"Concluída no prazo",$AB$7:$AB$3006,AB2893,$AQ$7:$AQ$3006,'RC'!$E$6)/COUNTIFS($AB$7:$AB$3006,AB2893,$AQ$7:$AQ$3006,'RC'!$E$6)))</f>
        <v/>
      </c>
      <c r="AD2893" s="48">
        <f>SUMIF($AQ$7:$AQ$3006,'RC'!$E$6,$J$7:$J$3006)+SUMIF($AQ$7:$AQ$3006,'RC'!$E$6,$L$7:$L$3006)</f>
        <v>21</v>
      </c>
      <c r="AF2893" s="48">
        <v>2.1139999999991201E-2</v>
      </c>
      <c r="AG2893" s="48">
        <f>IF(OR(AQ2893="",AQ2893&lt;&gt;'RC'!$E$6,AB2893&lt;&gt;'RC'!$D$21),0,1)</f>
        <v>0</v>
      </c>
      <c r="AH2893" s="48">
        <f t="shared" si="1010"/>
        <v>2.1139999999991201E-2</v>
      </c>
      <c r="AI2893" s="48" t="str">
        <f t="shared" si="992"/>
        <v/>
      </c>
      <c r="AJ2893" s="48" t="str">
        <f t="shared" si="993"/>
        <v/>
      </c>
      <c r="AK2893" s="52" t="str">
        <f t="shared" si="994"/>
        <v/>
      </c>
      <c r="AL2893" s="52" t="str">
        <f t="shared" si="995"/>
        <v/>
      </c>
      <c r="AM2893" s="48" t="str">
        <f t="shared" si="996"/>
        <v/>
      </c>
      <c r="AN2893" s="48" t="str">
        <f t="shared" si="997"/>
        <v/>
      </c>
      <c r="AP2893" s="18" t="str">
        <f t="shared" si="998"/>
        <v/>
      </c>
      <c r="AQ2893" s="18" t="str">
        <f t="shared" si="999"/>
        <v/>
      </c>
      <c r="AR2893" s="18">
        <v>2.1139999999999999E-2</v>
      </c>
      <c r="AS2893" s="18">
        <f>IF(AF!$D$27="Todos",1,IF(M2893=AF!$D$27,1,0))</f>
        <v>1</v>
      </c>
      <c r="AT2893" s="53">
        <f>IF(AND(E2893=AF!$D$6,OR(LT!M2893=AF!$D$27,AF!$D$27="Todos"),OR(AP2893=AF!$E$8,AQ2893=AF!$E$8)),AR2893+AS2893,0)</f>
        <v>0</v>
      </c>
      <c r="AU2893" s="18" t="str">
        <f t="shared" si="1000"/>
        <v/>
      </c>
      <c r="AV2893" s="54" t="str">
        <f t="shared" si="1001"/>
        <v/>
      </c>
      <c r="AW2893" s="54" t="str">
        <f t="shared" si="1002"/>
        <v/>
      </c>
      <c r="AX2893" s="18" t="str">
        <f t="shared" si="1003"/>
        <v/>
      </c>
      <c r="AY2893" s="18" t="str">
        <f t="shared" si="1004"/>
        <v/>
      </c>
      <c r="BA2893" s="18">
        <f>IF($E2893=AF!$D$6,IF($M2893="Concluída no prazo",2,IF($M2893="Concluída com atraso",1,0)),0)</f>
        <v>0</v>
      </c>
      <c r="BB2893" s="18">
        <f>IF($E2893=AF!$D$6,IF($M2893="Atrasada",2,IF($M2893="Concluída com atraso",1,0)),0)</f>
        <v>0</v>
      </c>
      <c r="BC2893" s="18">
        <v>2.887E-2</v>
      </c>
      <c r="BD2893" s="18">
        <f t="shared" si="1011"/>
        <v>2.887E-2</v>
      </c>
      <c r="BE2893" s="18">
        <f t="shared" si="1011"/>
        <v>2.887E-2</v>
      </c>
      <c r="BF2893" s="18" t="str">
        <f t="shared" si="1005"/>
        <v/>
      </c>
      <c r="BN2893" s="18" t="str">
        <f t="shared" si="1006"/>
        <v>s</v>
      </c>
    </row>
    <row r="2894" spans="3:66" ht="50.1" customHeight="1" thickTop="1" thickBot="1" x14ac:dyDescent="0.3">
      <c r="C2894" s="46"/>
      <c r="D2894" s="46"/>
      <c r="E2894" s="46"/>
      <c r="F2894" s="122"/>
      <c r="G2894" s="122"/>
      <c r="H2894" s="78" t="str">
        <f t="shared" si="1007"/>
        <v/>
      </c>
      <c r="I2894" s="78" t="str">
        <f t="shared" si="1008"/>
        <v/>
      </c>
      <c r="J2894" s="16"/>
      <c r="K2894" s="46" t="str">
        <f t="shared" si="1009"/>
        <v/>
      </c>
      <c r="L2894" s="16"/>
      <c r="M2894" s="16"/>
      <c r="N2894" s="46"/>
      <c r="O2894" s="47" t="str">
        <f t="shared" si="1012"/>
        <v/>
      </c>
      <c r="P2894" s="47"/>
      <c r="Q2894" s="48" t="str">
        <f>IFERROR(VLOOKUP(E2894,Funcionários!$C$8:$E$207,3,FALSE),"")</f>
        <v/>
      </c>
      <c r="R2894" s="47"/>
      <c r="S2894" s="49" t="str">
        <f t="shared" si="1013"/>
        <v/>
      </c>
      <c r="T2894" s="49">
        <v>2.8879999999999999E-2</v>
      </c>
      <c r="U2894" s="48" t="str">
        <f>IF(Funcionários!C2895=0,"",Funcionários!C2895)</f>
        <v/>
      </c>
      <c r="V2894" s="50">
        <f>IF(U2894="",0,IF(COUNTIFS($E$7:$E$3006,U2894,$I$7:$I$3006,'RC'!$E$6)=0,0,COUNTIFS($M$7:$M$3006,"Concluída no prazo",$E$7:$E$3006,U2894,$I$7:$I$3006,'RC'!$E$6)/COUNTIFS($E$7:$E$3006,U2894,$I$7:$I$3006,'RC'!$E$6)))</f>
        <v>0</v>
      </c>
      <c r="W2894" s="49">
        <f>SUMIFS($J$7:$J$3006,$E$7:$E$3006,U2894,$I$7:$I$3006,'RC'!$E$6)+SUMIFS($L$7:$L$3006,$E$7:$E$3006,U2894,$I$7:$I$3006,'RC'!$E$6)</f>
        <v>0</v>
      </c>
      <c r="X2894" s="48">
        <f>COUNTIFS($E$7:$E$3006,U2894,$I$7:$I$3006,'RC'!$E$6)</f>
        <v>0</v>
      </c>
      <c r="Y2894" s="48"/>
      <c r="Z2894" s="51" t="str">
        <f>IF(AQ2894='RC'!$E$6,AC2894*1000+AD2894,"")</f>
        <v/>
      </c>
      <c r="AA2894" s="51" t="str">
        <f>IF(AB2894="","",IF(AQ2894='RC'!$E$6,AC2894*1000-AD2894,""))</f>
        <v/>
      </c>
      <c r="AB2894" s="48" t="str">
        <f>IFERROR(VLOOKUP(E2894,Funcionários!$C$8:$E$207,3,FALSE),"")</f>
        <v/>
      </c>
      <c r="AC2894" s="50" t="str">
        <f>IF(AB2894="","",IF(COUNTIFS($AB$7:$AB$3006,AB2894,$AQ$7:$AQ$3006,'RC'!$E$6)=0,"",COUNTIFS($M$7:$M$3006,"Concluída no prazo",$AB$7:$AB$3006,AB2894,$AQ$7:$AQ$3006,'RC'!$E$6)/COUNTIFS($AB$7:$AB$3006,AB2894,$AQ$7:$AQ$3006,'RC'!$E$6)))</f>
        <v/>
      </c>
      <c r="AD2894" s="48">
        <f>SUMIF($AQ$7:$AQ$3006,'RC'!$E$6,$J$7:$J$3006)+SUMIF($AQ$7:$AQ$3006,'RC'!$E$6,$L$7:$L$3006)</f>
        <v>21</v>
      </c>
      <c r="AF2894" s="48">
        <v>2.1129999999991201E-2</v>
      </c>
      <c r="AG2894" s="48">
        <f>IF(OR(AQ2894="",AQ2894&lt;&gt;'RC'!$E$6,AB2894&lt;&gt;'RC'!$D$21),0,1)</f>
        <v>0</v>
      </c>
      <c r="AH2894" s="48">
        <f t="shared" si="1010"/>
        <v>2.1129999999991201E-2</v>
      </c>
      <c r="AI2894" s="48" t="str">
        <f t="shared" si="992"/>
        <v/>
      </c>
      <c r="AJ2894" s="48" t="str">
        <f t="shared" si="993"/>
        <v/>
      </c>
      <c r="AK2894" s="52" t="str">
        <f t="shared" si="994"/>
        <v/>
      </c>
      <c r="AL2894" s="52" t="str">
        <f t="shared" si="995"/>
        <v/>
      </c>
      <c r="AM2894" s="48" t="str">
        <f t="shared" si="996"/>
        <v/>
      </c>
      <c r="AN2894" s="48" t="str">
        <f t="shared" si="997"/>
        <v/>
      </c>
      <c r="AP2894" s="18" t="str">
        <f t="shared" si="998"/>
        <v/>
      </c>
      <c r="AQ2894" s="18" t="str">
        <f t="shared" si="999"/>
        <v/>
      </c>
      <c r="AR2894" s="18">
        <v>2.1129999999999999E-2</v>
      </c>
      <c r="AS2894" s="18">
        <f>IF(AF!$D$27="Todos",1,IF(M2894=AF!$D$27,1,0))</f>
        <v>1</v>
      </c>
      <c r="AT2894" s="53">
        <f>IF(AND(E2894=AF!$D$6,OR(LT!M2894=AF!$D$27,AF!$D$27="Todos"),OR(AP2894=AF!$E$8,AQ2894=AF!$E$8)),AR2894+AS2894,0)</f>
        <v>0</v>
      </c>
      <c r="AU2894" s="18" t="str">
        <f t="shared" si="1000"/>
        <v/>
      </c>
      <c r="AV2894" s="54" t="str">
        <f t="shared" si="1001"/>
        <v/>
      </c>
      <c r="AW2894" s="54" t="str">
        <f t="shared" si="1002"/>
        <v/>
      </c>
      <c r="AX2894" s="18" t="str">
        <f t="shared" si="1003"/>
        <v/>
      </c>
      <c r="AY2894" s="18" t="str">
        <f t="shared" si="1004"/>
        <v/>
      </c>
      <c r="BA2894" s="18">
        <f>IF($E2894=AF!$D$6,IF($M2894="Concluída no prazo",2,IF($M2894="Concluída com atraso",1,0)),0)</f>
        <v>0</v>
      </c>
      <c r="BB2894" s="18">
        <f>IF($E2894=AF!$D$6,IF($M2894="Atrasada",2,IF($M2894="Concluída com atraso",1,0)),0)</f>
        <v>0</v>
      </c>
      <c r="BC2894" s="18">
        <v>2.8879999999999999E-2</v>
      </c>
      <c r="BD2894" s="18">
        <f t="shared" si="1011"/>
        <v>2.8879999999999999E-2</v>
      </c>
      <c r="BE2894" s="18">
        <f t="shared" si="1011"/>
        <v>2.8879999999999999E-2</v>
      </c>
      <c r="BF2894" s="18" t="str">
        <f t="shared" si="1005"/>
        <v/>
      </c>
      <c r="BN2894" s="18" t="str">
        <f t="shared" si="1006"/>
        <v>s</v>
      </c>
    </row>
    <row r="2895" spans="3:66" ht="50.1" customHeight="1" thickTop="1" thickBot="1" x14ac:dyDescent="0.3">
      <c r="C2895" s="46"/>
      <c r="D2895" s="46"/>
      <c r="E2895" s="46"/>
      <c r="F2895" s="122"/>
      <c r="G2895" s="122"/>
      <c r="H2895" s="78" t="str">
        <f t="shared" si="1007"/>
        <v/>
      </c>
      <c r="I2895" s="78" t="str">
        <f t="shared" si="1008"/>
        <v/>
      </c>
      <c r="J2895" s="16"/>
      <c r="K2895" s="46" t="str">
        <f t="shared" si="1009"/>
        <v/>
      </c>
      <c r="L2895" s="16"/>
      <c r="M2895" s="16"/>
      <c r="N2895" s="46"/>
      <c r="O2895" s="47" t="str">
        <f t="shared" si="1012"/>
        <v/>
      </c>
      <c r="P2895" s="47"/>
      <c r="Q2895" s="48" t="str">
        <f>IFERROR(VLOOKUP(E2895,Funcionários!$C$8:$E$207,3,FALSE),"")</f>
        <v/>
      </c>
      <c r="R2895" s="47"/>
      <c r="S2895" s="49" t="str">
        <f t="shared" si="1013"/>
        <v/>
      </c>
      <c r="T2895" s="49">
        <v>2.8889999999999999E-2</v>
      </c>
      <c r="U2895" s="48" t="str">
        <f>IF(Funcionários!C2896=0,"",Funcionários!C2896)</f>
        <v/>
      </c>
      <c r="V2895" s="50">
        <f>IF(U2895="",0,IF(COUNTIFS($E$7:$E$3006,U2895,$I$7:$I$3006,'RC'!$E$6)=0,0,COUNTIFS($M$7:$M$3006,"Concluída no prazo",$E$7:$E$3006,U2895,$I$7:$I$3006,'RC'!$E$6)/COUNTIFS($E$7:$E$3006,U2895,$I$7:$I$3006,'RC'!$E$6)))</f>
        <v>0</v>
      </c>
      <c r="W2895" s="49">
        <f>SUMIFS($J$7:$J$3006,$E$7:$E$3006,U2895,$I$7:$I$3006,'RC'!$E$6)+SUMIFS($L$7:$L$3006,$E$7:$E$3006,U2895,$I$7:$I$3006,'RC'!$E$6)</f>
        <v>0</v>
      </c>
      <c r="X2895" s="48">
        <f>COUNTIFS($E$7:$E$3006,U2895,$I$7:$I$3006,'RC'!$E$6)</f>
        <v>0</v>
      </c>
      <c r="Y2895" s="48"/>
      <c r="Z2895" s="51" t="str">
        <f>IF(AQ2895='RC'!$E$6,AC2895*1000+AD2895,"")</f>
        <v/>
      </c>
      <c r="AA2895" s="51" t="str">
        <f>IF(AB2895="","",IF(AQ2895='RC'!$E$6,AC2895*1000-AD2895,""))</f>
        <v/>
      </c>
      <c r="AB2895" s="48" t="str">
        <f>IFERROR(VLOOKUP(E2895,Funcionários!$C$8:$E$207,3,FALSE),"")</f>
        <v/>
      </c>
      <c r="AC2895" s="50" t="str">
        <f>IF(AB2895="","",IF(COUNTIFS($AB$7:$AB$3006,AB2895,$AQ$7:$AQ$3006,'RC'!$E$6)=0,"",COUNTIFS($M$7:$M$3006,"Concluída no prazo",$AB$7:$AB$3006,AB2895,$AQ$7:$AQ$3006,'RC'!$E$6)/COUNTIFS($AB$7:$AB$3006,AB2895,$AQ$7:$AQ$3006,'RC'!$E$6)))</f>
        <v/>
      </c>
      <c r="AD2895" s="48">
        <f>SUMIF($AQ$7:$AQ$3006,'RC'!$E$6,$J$7:$J$3006)+SUMIF($AQ$7:$AQ$3006,'RC'!$E$6,$L$7:$L$3006)</f>
        <v>21</v>
      </c>
      <c r="AF2895" s="48">
        <v>2.1119999999991201E-2</v>
      </c>
      <c r="AG2895" s="48">
        <f>IF(OR(AQ2895="",AQ2895&lt;&gt;'RC'!$E$6,AB2895&lt;&gt;'RC'!$D$21),0,1)</f>
        <v>0</v>
      </c>
      <c r="AH2895" s="48">
        <f t="shared" si="1010"/>
        <v>2.1119999999991201E-2</v>
      </c>
      <c r="AI2895" s="48" t="str">
        <f t="shared" si="992"/>
        <v/>
      </c>
      <c r="AJ2895" s="48" t="str">
        <f t="shared" si="993"/>
        <v/>
      </c>
      <c r="AK2895" s="52" t="str">
        <f t="shared" si="994"/>
        <v/>
      </c>
      <c r="AL2895" s="52" t="str">
        <f t="shared" si="995"/>
        <v/>
      </c>
      <c r="AM2895" s="48" t="str">
        <f t="shared" si="996"/>
        <v/>
      </c>
      <c r="AN2895" s="48" t="str">
        <f t="shared" si="997"/>
        <v/>
      </c>
      <c r="AP2895" s="18" t="str">
        <f t="shared" si="998"/>
        <v/>
      </c>
      <c r="AQ2895" s="18" t="str">
        <f t="shared" si="999"/>
        <v/>
      </c>
      <c r="AR2895" s="18">
        <v>2.112E-2</v>
      </c>
      <c r="AS2895" s="18">
        <f>IF(AF!$D$27="Todos",1,IF(M2895=AF!$D$27,1,0))</f>
        <v>1</v>
      </c>
      <c r="AT2895" s="53">
        <f>IF(AND(E2895=AF!$D$6,OR(LT!M2895=AF!$D$27,AF!$D$27="Todos"),OR(AP2895=AF!$E$8,AQ2895=AF!$E$8)),AR2895+AS2895,0)</f>
        <v>0</v>
      </c>
      <c r="AU2895" s="18" t="str">
        <f t="shared" si="1000"/>
        <v/>
      </c>
      <c r="AV2895" s="54" t="str">
        <f t="shared" si="1001"/>
        <v/>
      </c>
      <c r="AW2895" s="54" t="str">
        <f t="shared" si="1002"/>
        <v/>
      </c>
      <c r="AX2895" s="18" t="str">
        <f t="shared" si="1003"/>
        <v/>
      </c>
      <c r="AY2895" s="18" t="str">
        <f t="shared" si="1004"/>
        <v/>
      </c>
      <c r="BA2895" s="18">
        <f>IF($E2895=AF!$D$6,IF($M2895="Concluída no prazo",2,IF($M2895="Concluída com atraso",1,0)),0)</f>
        <v>0</v>
      </c>
      <c r="BB2895" s="18">
        <f>IF($E2895=AF!$D$6,IF($M2895="Atrasada",2,IF($M2895="Concluída com atraso",1,0)),0)</f>
        <v>0</v>
      </c>
      <c r="BC2895" s="18">
        <v>2.8889999999999999E-2</v>
      </c>
      <c r="BD2895" s="18">
        <f t="shared" si="1011"/>
        <v>2.8889999999999999E-2</v>
      </c>
      <c r="BE2895" s="18">
        <f t="shared" si="1011"/>
        <v>2.8889999999999999E-2</v>
      </c>
      <c r="BF2895" s="18" t="str">
        <f t="shared" si="1005"/>
        <v/>
      </c>
      <c r="BN2895" s="18" t="str">
        <f t="shared" si="1006"/>
        <v>s</v>
      </c>
    </row>
    <row r="2896" spans="3:66" ht="50.1" customHeight="1" thickTop="1" thickBot="1" x14ac:dyDescent="0.3">
      <c r="C2896" s="46"/>
      <c r="D2896" s="46"/>
      <c r="E2896" s="46"/>
      <c r="F2896" s="122"/>
      <c r="G2896" s="122"/>
      <c r="H2896" s="78" t="str">
        <f t="shared" si="1007"/>
        <v/>
      </c>
      <c r="I2896" s="78" t="str">
        <f t="shared" si="1008"/>
        <v/>
      </c>
      <c r="J2896" s="16"/>
      <c r="K2896" s="46" t="str">
        <f t="shared" si="1009"/>
        <v/>
      </c>
      <c r="L2896" s="16"/>
      <c r="M2896" s="16"/>
      <c r="N2896" s="46"/>
      <c r="O2896" s="47" t="str">
        <f t="shared" si="1012"/>
        <v/>
      </c>
      <c r="P2896" s="47"/>
      <c r="Q2896" s="48" t="str">
        <f>IFERROR(VLOOKUP(E2896,Funcionários!$C$8:$E$207,3,FALSE),"")</f>
        <v/>
      </c>
      <c r="R2896" s="47"/>
      <c r="S2896" s="49" t="str">
        <f t="shared" si="1013"/>
        <v/>
      </c>
      <c r="T2896" s="49">
        <v>2.8899999999999999E-2</v>
      </c>
      <c r="U2896" s="48" t="str">
        <f>IF(Funcionários!C2897=0,"",Funcionários!C2897)</f>
        <v/>
      </c>
      <c r="V2896" s="50">
        <f>IF(U2896="",0,IF(COUNTIFS($E$7:$E$3006,U2896,$I$7:$I$3006,'RC'!$E$6)=0,0,COUNTIFS($M$7:$M$3006,"Concluída no prazo",$E$7:$E$3006,U2896,$I$7:$I$3006,'RC'!$E$6)/COUNTIFS($E$7:$E$3006,U2896,$I$7:$I$3006,'RC'!$E$6)))</f>
        <v>0</v>
      </c>
      <c r="W2896" s="49">
        <f>SUMIFS($J$7:$J$3006,$E$7:$E$3006,U2896,$I$7:$I$3006,'RC'!$E$6)+SUMIFS($L$7:$L$3006,$E$7:$E$3006,U2896,$I$7:$I$3006,'RC'!$E$6)</f>
        <v>0</v>
      </c>
      <c r="X2896" s="48">
        <f>COUNTIFS($E$7:$E$3006,U2896,$I$7:$I$3006,'RC'!$E$6)</f>
        <v>0</v>
      </c>
      <c r="Y2896" s="48"/>
      <c r="Z2896" s="51" t="str">
        <f>IF(AQ2896='RC'!$E$6,AC2896*1000+AD2896,"")</f>
        <v/>
      </c>
      <c r="AA2896" s="51" t="str">
        <f>IF(AB2896="","",IF(AQ2896='RC'!$E$6,AC2896*1000-AD2896,""))</f>
        <v/>
      </c>
      <c r="AB2896" s="48" t="str">
        <f>IFERROR(VLOOKUP(E2896,Funcionários!$C$8:$E$207,3,FALSE),"")</f>
        <v/>
      </c>
      <c r="AC2896" s="50" t="str">
        <f>IF(AB2896="","",IF(COUNTIFS($AB$7:$AB$3006,AB2896,$AQ$7:$AQ$3006,'RC'!$E$6)=0,"",COUNTIFS($M$7:$M$3006,"Concluída no prazo",$AB$7:$AB$3006,AB2896,$AQ$7:$AQ$3006,'RC'!$E$6)/COUNTIFS($AB$7:$AB$3006,AB2896,$AQ$7:$AQ$3006,'RC'!$E$6)))</f>
        <v/>
      </c>
      <c r="AD2896" s="48">
        <f>SUMIF($AQ$7:$AQ$3006,'RC'!$E$6,$J$7:$J$3006)+SUMIF($AQ$7:$AQ$3006,'RC'!$E$6,$L$7:$L$3006)</f>
        <v>21</v>
      </c>
      <c r="AF2896" s="48">
        <v>2.1109999999991198E-2</v>
      </c>
      <c r="AG2896" s="48">
        <f>IF(OR(AQ2896="",AQ2896&lt;&gt;'RC'!$E$6,AB2896&lt;&gt;'RC'!$D$21),0,1)</f>
        <v>0</v>
      </c>
      <c r="AH2896" s="48">
        <f t="shared" si="1010"/>
        <v>2.1109999999991198E-2</v>
      </c>
      <c r="AI2896" s="48" t="str">
        <f t="shared" si="992"/>
        <v/>
      </c>
      <c r="AJ2896" s="48" t="str">
        <f t="shared" si="993"/>
        <v/>
      </c>
      <c r="AK2896" s="52" t="str">
        <f t="shared" si="994"/>
        <v/>
      </c>
      <c r="AL2896" s="52" t="str">
        <f t="shared" si="995"/>
        <v/>
      </c>
      <c r="AM2896" s="48" t="str">
        <f t="shared" si="996"/>
        <v/>
      </c>
      <c r="AN2896" s="48" t="str">
        <f t="shared" si="997"/>
        <v/>
      </c>
      <c r="AP2896" s="18" t="str">
        <f t="shared" si="998"/>
        <v/>
      </c>
      <c r="AQ2896" s="18" t="str">
        <f t="shared" si="999"/>
        <v/>
      </c>
      <c r="AR2896" s="18">
        <v>2.111E-2</v>
      </c>
      <c r="AS2896" s="18">
        <f>IF(AF!$D$27="Todos",1,IF(M2896=AF!$D$27,1,0))</f>
        <v>1</v>
      </c>
      <c r="AT2896" s="53">
        <f>IF(AND(E2896=AF!$D$6,OR(LT!M2896=AF!$D$27,AF!$D$27="Todos"),OR(AP2896=AF!$E$8,AQ2896=AF!$E$8)),AR2896+AS2896,0)</f>
        <v>0</v>
      </c>
      <c r="AU2896" s="18" t="str">
        <f t="shared" si="1000"/>
        <v/>
      </c>
      <c r="AV2896" s="54" t="str">
        <f t="shared" si="1001"/>
        <v/>
      </c>
      <c r="AW2896" s="54" t="str">
        <f t="shared" si="1002"/>
        <v/>
      </c>
      <c r="AX2896" s="18" t="str">
        <f t="shared" si="1003"/>
        <v/>
      </c>
      <c r="AY2896" s="18" t="str">
        <f t="shared" si="1004"/>
        <v/>
      </c>
      <c r="BA2896" s="18">
        <f>IF($E2896=AF!$D$6,IF($M2896="Concluída no prazo",2,IF($M2896="Concluída com atraso",1,0)),0)</f>
        <v>0</v>
      </c>
      <c r="BB2896" s="18">
        <f>IF($E2896=AF!$D$6,IF($M2896="Atrasada",2,IF($M2896="Concluída com atraso",1,0)),0)</f>
        <v>0</v>
      </c>
      <c r="BC2896" s="18">
        <v>2.8899999999999999E-2</v>
      </c>
      <c r="BD2896" s="18">
        <f t="shared" si="1011"/>
        <v>2.8899999999999999E-2</v>
      </c>
      <c r="BE2896" s="18">
        <f t="shared" si="1011"/>
        <v>2.8899999999999999E-2</v>
      </c>
      <c r="BF2896" s="18" t="str">
        <f t="shared" si="1005"/>
        <v/>
      </c>
      <c r="BN2896" s="18" t="str">
        <f t="shared" si="1006"/>
        <v>s</v>
      </c>
    </row>
    <row r="2897" spans="3:66" ht="50.1" customHeight="1" thickTop="1" thickBot="1" x14ac:dyDescent="0.3">
      <c r="C2897" s="46"/>
      <c r="D2897" s="46"/>
      <c r="E2897" s="46"/>
      <c r="F2897" s="122"/>
      <c r="G2897" s="122"/>
      <c r="H2897" s="78" t="str">
        <f t="shared" si="1007"/>
        <v/>
      </c>
      <c r="I2897" s="78" t="str">
        <f t="shared" si="1008"/>
        <v/>
      </c>
      <c r="J2897" s="16"/>
      <c r="K2897" s="46" t="str">
        <f t="shared" si="1009"/>
        <v/>
      </c>
      <c r="L2897" s="16"/>
      <c r="M2897" s="16"/>
      <c r="N2897" s="46"/>
      <c r="O2897" s="47" t="str">
        <f t="shared" si="1012"/>
        <v/>
      </c>
      <c r="P2897" s="47"/>
      <c r="Q2897" s="48" t="str">
        <f>IFERROR(VLOOKUP(E2897,Funcionários!$C$8:$E$207,3,FALSE),"")</f>
        <v/>
      </c>
      <c r="R2897" s="47"/>
      <c r="S2897" s="49" t="str">
        <f t="shared" si="1013"/>
        <v/>
      </c>
      <c r="T2897" s="49">
        <v>2.8910000000000002E-2</v>
      </c>
      <c r="U2897" s="48" t="str">
        <f>IF(Funcionários!C2898=0,"",Funcionários!C2898)</f>
        <v/>
      </c>
      <c r="V2897" s="50">
        <f>IF(U2897="",0,IF(COUNTIFS($E$7:$E$3006,U2897,$I$7:$I$3006,'RC'!$E$6)=0,0,COUNTIFS($M$7:$M$3006,"Concluída no prazo",$E$7:$E$3006,U2897,$I$7:$I$3006,'RC'!$E$6)/COUNTIFS($E$7:$E$3006,U2897,$I$7:$I$3006,'RC'!$E$6)))</f>
        <v>0</v>
      </c>
      <c r="W2897" s="49">
        <f>SUMIFS($J$7:$J$3006,$E$7:$E$3006,U2897,$I$7:$I$3006,'RC'!$E$6)+SUMIFS($L$7:$L$3006,$E$7:$E$3006,U2897,$I$7:$I$3006,'RC'!$E$6)</f>
        <v>0</v>
      </c>
      <c r="X2897" s="48">
        <f>COUNTIFS($E$7:$E$3006,U2897,$I$7:$I$3006,'RC'!$E$6)</f>
        <v>0</v>
      </c>
      <c r="Y2897" s="48"/>
      <c r="Z2897" s="51" t="str">
        <f>IF(AQ2897='RC'!$E$6,AC2897*1000+AD2897,"")</f>
        <v/>
      </c>
      <c r="AA2897" s="51" t="str">
        <f>IF(AB2897="","",IF(AQ2897='RC'!$E$6,AC2897*1000-AD2897,""))</f>
        <v/>
      </c>
      <c r="AB2897" s="48" t="str">
        <f>IFERROR(VLOOKUP(E2897,Funcionários!$C$8:$E$207,3,FALSE),"")</f>
        <v/>
      </c>
      <c r="AC2897" s="50" t="str">
        <f>IF(AB2897="","",IF(COUNTIFS($AB$7:$AB$3006,AB2897,$AQ$7:$AQ$3006,'RC'!$E$6)=0,"",COUNTIFS($M$7:$M$3006,"Concluída no prazo",$AB$7:$AB$3006,AB2897,$AQ$7:$AQ$3006,'RC'!$E$6)/COUNTIFS($AB$7:$AB$3006,AB2897,$AQ$7:$AQ$3006,'RC'!$E$6)))</f>
        <v/>
      </c>
      <c r="AD2897" s="48">
        <f>SUMIF($AQ$7:$AQ$3006,'RC'!$E$6,$J$7:$J$3006)+SUMIF($AQ$7:$AQ$3006,'RC'!$E$6,$L$7:$L$3006)</f>
        <v>21</v>
      </c>
      <c r="AF2897" s="48">
        <v>2.1099999999991199E-2</v>
      </c>
      <c r="AG2897" s="48">
        <f>IF(OR(AQ2897="",AQ2897&lt;&gt;'RC'!$E$6,AB2897&lt;&gt;'RC'!$D$21),0,1)</f>
        <v>0</v>
      </c>
      <c r="AH2897" s="48">
        <f t="shared" si="1010"/>
        <v>2.1099999999991199E-2</v>
      </c>
      <c r="AI2897" s="48" t="str">
        <f t="shared" si="992"/>
        <v/>
      </c>
      <c r="AJ2897" s="48" t="str">
        <f t="shared" si="993"/>
        <v/>
      </c>
      <c r="AK2897" s="52" t="str">
        <f t="shared" si="994"/>
        <v/>
      </c>
      <c r="AL2897" s="52" t="str">
        <f t="shared" si="995"/>
        <v/>
      </c>
      <c r="AM2897" s="48" t="str">
        <f t="shared" si="996"/>
        <v/>
      </c>
      <c r="AN2897" s="48" t="str">
        <f t="shared" si="997"/>
        <v/>
      </c>
      <c r="AP2897" s="18" t="str">
        <f t="shared" si="998"/>
        <v/>
      </c>
      <c r="AQ2897" s="18" t="str">
        <f t="shared" si="999"/>
        <v/>
      </c>
      <c r="AR2897" s="18">
        <v>2.1100000000000001E-2</v>
      </c>
      <c r="AS2897" s="18">
        <f>IF(AF!$D$27="Todos",1,IF(M2897=AF!$D$27,1,0))</f>
        <v>1</v>
      </c>
      <c r="AT2897" s="53">
        <f>IF(AND(E2897=AF!$D$6,OR(LT!M2897=AF!$D$27,AF!$D$27="Todos"),OR(AP2897=AF!$E$8,AQ2897=AF!$E$8)),AR2897+AS2897,0)</f>
        <v>0</v>
      </c>
      <c r="AU2897" s="18" t="str">
        <f t="shared" si="1000"/>
        <v/>
      </c>
      <c r="AV2897" s="54" t="str">
        <f t="shared" si="1001"/>
        <v/>
      </c>
      <c r="AW2897" s="54" t="str">
        <f t="shared" si="1002"/>
        <v/>
      </c>
      <c r="AX2897" s="18" t="str">
        <f t="shared" si="1003"/>
        <v/>
      </c>
      <c r="AY2897" s="18" t="str">
        <f t="shared" si="1004"/>
        <v/>
      </c>
      <c r="BA2897" s="18">
        <f>IF($E2897=AF!$D$6,IF($M2897="Concluída no prazo",2,IF($M2897="Concluída com atraso",1,0)),0)</f>
        <v>0</v>
      </c>
      <c r="BB2897" s="18">
        <f>IF($E2897=AF!$D$6,IF($M2897="Atrasada",2,IF($M2897="Concluída com atraso",1,0)),0)</f>
        <v>0</v>
      </c>
      <c r="BC2897" s="18">
        <v>2.8910000000000002E-2</v>
      </c>
      <c r="BD2897" s="18">
        <f t="shared" si="1011"/>
        <v>2.8910000000000002E-2</v>
      </c>
      <c r="BE2897" s="18">
        <f t="shared" si="1011"/>
        <v>2.8910000000000002E-2</v>
      </c>
      <c r="BF2897" s="18" t="str">
        <f t="shared" si="1005"/>
        <v/>
      </c>
      <c r="BN2897" s="18" t="str">
        <f t="shared" si="1006"/>
        <v>s</v>
      </c>
    </row>
    <row r="2898" spans="3:66" ht="50.1" customHeight="1" thickTop="1" thickBot="1" x14ac:dyDescent="0.3">
      <c r="C2898" s="46"/>
      <c r="D2898" s="46"/>
      <c r="E2898" s="46"/>
      <c r="F2898" s="122"/>
      <c r="G2898" s="122"/>
      <c r="H2898" s="78" t="str">
        <f t="shared" si="1007"/>
        <v/>
      </c>
      <c r="I2898" s="78" t="str">
        <f t="shared" si="1008"/>
        <v/>
      </c>
      <c r="J2898" s="16"/>
      <c r="K2898" s="46" t="str">
        <f t="shared" si="1009"/>
        <v/>
      </c>
      <c r="L2898" s="16"/>
      <c r="M2898" s="16"/>
      <c r="N2898" s="46"/>
      <c r="O2898" s="47" t="str">
        <f t="shared" si="1012"/>
        <v/>
      </c>
      <c r="P2898" s="47"/>
      <c r="Q2898" s="48" t="str">
        <f>IFERROR(VLOOKUP(E2898,Funcionários!$C$8:$E$207,3,FALSE),"")</f>
        <v/>
      </c>
      <c r="R2898" s="47"/>
      <c r="S2898" s="49" t="str">
        <f t="shared" si="1013"/>
        <v/>
      </c>
      <c r="T2898" s="49">
        <v>2.8920000000000001E-2</v>
      </c>
      <c r="U2898" s="48" t="str">
        <f>IF(Funcionários!C2899=0,"",Funcionários!C2899)</f>
        <v/>
      </c>
      <c r="V2898" s="50">
        <f>IF(U2898="",0,IF(COUNTIFS($E$7:$E$3006,U2898,$I$7:$I$3006,'RC'!$E$6)=0,0,COUNTIFS($M$7:$M$3006,"Concluída no prazo",$E$7:$E$3006,U2898,$I$7:$I$3006,'RC'!$E$6)/COUNTIFS($E$7:$E$3006,U2898,$I$7:$I$3006,'RC'!$E$6)))</f>
        <v>0</v>
      </c>
      <c r="W2898" s="49">
        <f>SUMIFS($J$7:$J$3006,$E$7:$E$3006,U2898,$I$7:$I$3006,'RC'!$E$6)+SUMIFS($L$7:$L$3006,$E$7:$E$3006,U2898,$I$7:$I$3006,'RC'!$E$6)</f>
        <v>0</v>
      </c>
      <c r="X2898" s="48">
        <f>COUNTIFS($E$7:$E$3006,U2898,$I$7:$I$3006,'RC'!$E$6)</f>
        <v>0</v>
      </c>
      <c r="Y2898" s="48"/>
      <c r="Z2898" s="51" t="str">
        <f>IF(AQ2898='RC'!$E$6,AC2898*1000+AD2898,"")</f>
        <v/>
      </c>
      <c r="AA2898" s="51" t="str">
        <f>IF(AB2898="","",IF(AQ2898='RC'!$E$6,AC2898*1000-AD2898,""))</f>
        <v/>
      </c>
      <c r="AB2898" s="48" t="str">
        <f>IFERROR(VLOOKUP(E2898,Funcionários!$C$8:$E$207,3,FALSE),"")</f>
        <v/>
      </c>
      <c r="AC2898" s="50" t="str">
        <f>IF(AB2898="","",IF(COUNTIFS($AB$7:$AB$3006,AB2898,$AQ$7:$AQ$3006,'RC'!$E$6)=0,"",COUNTIFS($M$7:$M$3006,"Concluída no prazo",$AB$7:$AB$3006,AB2898,$AQ$7:$AQ$3006,'RC'!$E$6)/COUNTIFS($AB$7:$AB$3006,AB2898,$AQ$7:$AQ$3006,'RC'!$E$6)))</f>
        <v/>
      </c>
      <c r="AD2898" s="48">
        <f>SUMIF($AQ$7:$AQ$3006,'RC'!$E$6,$J$7:$J$3006)+SUMIF($AQ$7:$AQ$3006,'RC'!$E$6,$L$7:$L$3006)</f>
        <v>21</v>
      </c>
      <c r="AF2898" s="48">
        <v>2.1089999999991099E-2</v>
      </c>
      <c r="AG2898" s="48">
        <f>IF(OR(AQ2898="",AQ2898&lt;&gt;'RC'!$E$6,AB2898&lt;&gt;'RC'!$D$21),0,1)</f>
        <v>0</v>
      </c>
      <c r="AH2898" s="48">
        <f t="shared" si="1010"/>
        <v>2.1089999999991099E-2</v>
      </c>
      <c r="AI2898" s="48" t="str">
        <f t="shared" si="992"/>
        <v/>
      </c>
      <c r="AJ2898" s="48" t="str">
        <f t="shared" si="993"/>
        <v/>
      </c>
      <c r="AK2898" s="52" t="str">
        <f t="shared" si="994"/>
        <v/>
      </c>
      <c r="AL2898" s="52" t="str">
        <f t="shared" si="995"/>
        <v/>
      </c>
      <c r="AM2898" s="48" t="str">
        <f t="shared" si="996"/>
        <v/>
      </c>
      <c r="AN2898" s="48" t="str">
        <f t="shared" si="997"/>
        <v/>
      </c>
      <c r="AP2898" s="18" t="str">
        <f t="shared" si="998"/>
        <v/>
      </c>
      <c r="AQ2898" s="18" t="str">
        <f t="shared" si="999"/>
        <v/>
      </c>
      <c r="AR2898" s="18">
        <v>2.1090000000000001E-2</v>
      </c>
      <c r="AS2898" s="18">
        <f>IF(AF!$D$27="Todos",1,IF(M2898=AF!$D$27,1,0))</f>
        <v>1</v>
      </c>
      <c r="AT2898" s="53">
        <f>IF(AND(E2898=AF!$D$6,OR(LT!M2898=AF!$D$27,AF!$D$27="Todos"),OR(AP2898=AF!$E$8,AQ2898=AF!$E$8)),AR2898+AS2898,0)</f>
        <v>0</v>
      </c>
      <c r="AU2898" s="18" t="str">
        <f t="shared" si="1000"/>
        <v/>
      </c>
      <c r="AV2898" s="54" t="str">
        <f t="shared" si="1001"/>
        <v/>
      </c>
      <c r="AW2898" s="54" t="str">
        <f t="shared" si="1002"/>
        <v/>
      </c>
      <c r="AX2898" s="18" t="str">
        <f t="shared" si="1003"/>
        <v/>
      </c>
      <c r="AY2898" s="18" t="str">
        <f t="shared" si="1004"/>
        <v/>
      </c>
      <c r="BA2898" s="18">
        <f>IF($E2898=AF!$D$6,IF($M2898="Concluída no prazo",2,IF($M2898="Concluída com atraso",1,0)),0)</f>
        <v>0</v>
      </c>
      <c r="BB2898" s="18">
        <f>IF($E2898=AF!$D$6,IF($M2898="Atrasada",2,IF($M2898="Concluída com atraso",1,0)),0)</f>
        <v>0</v>
      </c>
      <c r="BC2898" s="18">
        <v>2.8920000000000001E-2</v>
      </c>
      <c r="BD2898" s="18">
        <f t="shared" si="1011"/>
        <v>2.8920000000000001E-2</v>
      </c>
      <c r="BE2898" s="18">
        <f t="shared" si="1011"/>
        <v>2.8920000000000001E-2</v>
      </c>
      <c r="BF2898" s="18" t="str">
        <f t="shared" si="1005"/>
        <v/>
      </c>
      <c r="BN2898" s="18" t="str">
        <f t="shared" si="1006"/>
        <v>s</v>
      </c>
    </row>
    <row r="2899" spans="3:66" ht="50.1" customHeight="1" thickTop="1" thickBot="1" x14ac:dyDescent="0.3">
      <c r="C2899" s="46"/>
      <c r="D2899" s="46"/>
      <c r="E2899" s="46"/>
      <c r="F2899" s="122"/>
      <c r="G2899" s="122"/>
      <c r="H2899" s="78" t="str">
        <f t="shared" si="1007"/>
        <v/>
      </c>
      <c r="I2899" s="78" t="str">
        <f t="shared" si="1008"/>
        <v/>
      </c>
      <c r="J2899" s="16"/>
      <c r="K2899" s="46" t="str">
        <f t="shared" si="1009"/>
        <v/>
      </c>
      <c r="L2899" s="16"/>
      <c r="M2899" s="16"/>
      <c r="N2899" s="46"/>
      <c r="O2899" s="47" t="str">
        <f t="shared" si="1012"/>
        <v/>
      </c>
      <c r="P2899" s="47"/>
      <c r="Q2899" s="48" t="str">
        <f>IFERROR(VLOOKUP(E2899,Funcionários!$C$8:$E$207,3,FALSE),"")</f>
        <v/>
      </c>
      <c r="R2899" s="47"/>
      <c r="S2899" s="49" t="str">
        <f t="shared" si="1013"/>
        <v/>
      </c>
      <c r="T2899" s="49">
        <v>2.8930000000000001E-2</v>
      </c>
      <c r="U2899" s="48" t="str">
        <f>IF(Funcionários!C2900=0,"",Funcionários!C2900)</f>
        <v/>
      </c>
      <c r="V2899" s="50">
        <f>IF(U2899="",0,IF(COUNTIFS($E$7:$E$3006,U2899,$I$7:$I$3006,'RC'!$E$6)=0,0,COUNTIFS($M$7:$M$3006,"Concluída no prazo",$E$7:$E$3006,U2899,$I$7:$I$3006,'RC'!$E$6)/COUNTIFS($E$7:$E$3006,U2899,$I$7:$I$3006,'RC'!$E$6)))</f>
        <v>0</v>
      </c>
      <c r="W2899" s="49">
        <f>SUMIFS($J$7:$J$3006,$E$7:$E$3006,U2899,$I$7:$I$3006,'RC'!$E$6)+SUMIFS($L$7:$L$3006,$E$7:$E$3006,U2899,$I$7:$I$3006,'RC'!$E$6)</f>
        <v>0</v>
      </c>
      <c r="X2899" s="48">
        <f>COUNTIFS($E$7:$E$3006,U2899,$I$7:$I$3006,'RC'!$E$6)</f>
        <v>0</v>
      </c>
      <c r="Y2899" s="48"/>
      <c r="Z2899" s="51" t="str">
        <f>IF(AQ2899='RC'!$E$6,AC2899*1000+AD2899,"")</f>
        <v/>
      </c>
      <c r="AA2899" s="51" t="str">
        <f>IF(AB2899="","",IF(AQ2899='RC'!$E$6,AC2899*1000-AD2899,""))</f>
        <v/>
      </c>
      <c r="AB2899" s="48" t="str">
        <f>IFERROR(VLOOKUP(E2899,Funcionários!$C$8:$E$207,3,FALSE),"")</f>
        <v/>
      </c>
      <c r="AC2899" s="50" t="str">
        <f>IF(AB2899="","",IF(COUNTIFS($AB$7:$AB$3006,AB2899,$AQ$7:$AQ$3006,'RC'!$E$6)=0,"",COUNTIFS($M$7:$M$3006,"Concluída no prazo",$AB$7:$AB$3006,AB2899,$AQ$7:$AQ$3006,'RC'!$E$6)/COUNTIFS($AB$7:$AB$3006,AB2899,$AQ$7:$AQ$3006,'RC'!$E$6)))</f>
        <v/>
      </c>
      <c r="AD2899" s="48">
        <f>SUMIF($AQ$7:$AQ$3006,'RC'!$E$6,$J$7:$J$3006)+SUMIF($AQ$7:$AQ$3006,'RC'!$E$6,$L$7:$L$3006)</f>
        <v>21</v>
      </c>
      <c r="AF2899" s="48">
        <v>2.1079999999991099E-2</v>
      </c>
      <c r="AG2899" s="48">
        <f>IF(OR(AQ2899="",AQ2899&lt;&gt;'RC'!$E$6,AB2899&lt;&gt;'RC'!$D$21),0,1)</f>
        <v>0</v>
      </c>
      <c r="AH2899" s="48">
        <f t="shared" si="1010"/>
        <v>2.1079999999991099E-2</v>
      </c>
      <c r="AI2899" s="48" t="str">
        <f t="shared" si="992"/>
        <v/>
      </c>
      <c r="AJ2899" s="48" t="str">
        <f t="shared" si="993"/>
        <v/>
      </c>
      <c r="AK2899" s="52" t="str">
        <f t="shared" si="994"/>
        <v/>
      </c>
      <c r="AL2899" s="52" t="str">
        <f t="shared" si="995"/>
        <v/>
      </c>
      <c r="AM2899" s="48" t="str">
        <f t="shared" si="996"/>
        <v/>
      </c>
      <c r="AN2899" s="48" t="str">
        <f t="shared" si="997"/>
        <v/>
      </c>
      <c r="AP2899" s="18" t="str">
        <f t="shared" si="998"/>
        <v/>
      </c>
      <c r="AQ2899" s="18" t="str">
        <f t="shared" si="999"/>
        <v/>
      </c>
      <c r="AR2899" s="18">
        <v>2.1080000000000002E-2</v>
      </c>
      <c r="AS2899" s="18">
        <f>IF(AF!$D$27="Todos",1,IF(M2899=AF!$D$27,1,0))</f>
        <v>1</v>
      </c>
      <c r="AT2899" s="53">
        <f>IF(AND(E2899=AF!$D$6,OR(LT!M2899=AF!$D$27,AF!$D$27="Todos"),OR(AP2899=AF!$E$8,AQ2899=AF!$E$8)),AR2899+AS2899,0)</f>
        <v>0</v>
      </c>
      <c r="AU2899" s="18" t="str">
        <f t="shared" si="1000"/>
        <v/>
      </c>
      <c r="AV2899" s="54" t="str">
        <f t="shared" si="1001"/>
        <v/>
      </c>
      <c r="AW2899" s="54" t="str">
        <f t="shared" si="1002"/>
        <v/>
      </c>
      <c r="AX2899" s="18" t="str">
        <f t="shared" si="1003"/>
        <v/>
      </c>
      <c r="AY2899" s="18" t="str">
        <f t="shared" si="1004"/>
        <v/>
      </c>
      <c r="BA2899" s="18">
        <f>IF($E2899=AF!$D$6,IF($M2899="Concluída no prazo",2,IF($M2899="Concluída com atraso",1,0)),0)</f>
        <v>0</v>
      </c>
      <c r="BB2899" s="18">
        <f>IF($E2899=AF!$D$6,IF($M2899="Atrasada",2,IF($M2899="Concluída com atraso",1,0)),0)</f>
        <v>0</v>
      </c>
      <c r="BC2899" s="18">
        <v>2.8930000000000001E-2</v>
      </c>
      <c r="BD2899" s="18">
        <f t="shared" si="1011"/>
        <v>2.8930000000000001E-2</v>
      </c>
      <c r="BE2899" s="18">
        <f t="shared" si="1011"/>
        <v>2.8930000000000001E-2</v>
      </c>
      <c r="BF2899" s="18" t="str">
        <f t="shared" si="1005"/>
        <v/>
      </c>
      <c r="BN2899" s="18" t="str">
        <f t="shared" si="1006"/>
        <v>s</v>
      </c>
    </row>
    <row r="2900" spans="3:66" ht="50.1" customHeight="1" thickTop="1" thickBot="1" x14ac:dyDescent="0.3">
      <c r="C2900" s="46"/>
      <c r="D2900" s="46"/>
      <c r="E2900" s="46"/>
      <c r="F2900" s="122"/>
      <c r="G2900" s="122"/>
      <c r="H2900" s="78" t="str">
        <f t="shared" si="1007"/>
        <v/>
      </c>
      <c r="I2900" s="78" t="str">
        <f t="shared" si="1008"/>
        <v/>
      </c>
      <c r="J2900" s="16"/>
      <c r="K2900" s="46" t="str">
        <f t="shared" si="1009"/>
        <v/>
      </c>
      <c r="L2900" s="16"/>
      <c r="M2900" s="16"/>
      <c r="N2900" s="46"/>
      <c r="O2900" s="47" t="str">
        <f t="shared" si="1012"/>
        <v/>
      </c>
      <c r="P2900" s="47"/>
      <c r="Q2900" s="48" t="str">
        <f>IFERROR(VLOOKUP(E2900,Funcionários!$C$8:$E$207,3,FALSE),"")</f>
        <v/>
      </c>
      <c r="R2900" s="47"/>
      <c r="S2900" s="49" t="str">
        <f t="shared" si="1013"/>
        <v/>
      </c>
      <c r="T2900" s="49">
        <v>2.894E-2</v>
      </c>
      <c r="U2900" s="48" t="str">
        <f>IF(Funcionários!C2901=0,"",Funcionários!C2901)</f>
        <v/>
      </c>
      <c r="V2900" s="50">
        <f>IF(U2900="",0,IF(COUNTIFS($E$7:$E$3006,U2900,$I$7:$I$3006,'RC'!$E$6)=0,0,COUNTIFS($M$7:$M$3006,"Concluída no prazo",$E$7:$E$3006,U2900,$I$7:$I$3006,'RC'!$E$6)/COUNTIFS($E$7:$E$3006,U2900,$I$7:$I$3006,'RC'!$E$6)))</f>
        <v>0</v>
      </c>
      <c r="W2900" s="49">
        <f>SUMIFS($J$7:$J$3006,$E$7:$E$3006,U2900,$I$7:$I$3006,'RC'!$E$6)+SUMIFS($L$7:$L$3006,$E$7:$E$3006,U2900,$I$7:$I$3006,'RC'!$E$6)</f>
        <v>0</v>
      </c>
      <c r="X2900" s="48">
        <f>COUNTIFS($E$7:$E$3006,U2900,$I$7:$I$3006,'RC'!$E$6)</f>
        <v>0</v>
      </c>
      <c r="Y2900" s="48"/>
      <c r="Z2900" s="51" t="str">
        <f>IF(AQ2900='RC'!$E$6,AC2900*1000+AD2900,"")</f>
        <v/>
      </c>
      <c r="AA2900" s="51" t="str">
        <f>IF(AB2900="","",IF(AQ2900='RC'!$E$6,AC2900*1000-AD2900,""))</f>
        <v/>
      </c>
      <c r="AB2900" s="48" t="str">
        <f>IFERROR(VLOOKUP(E2900,Funcionários!$C$8:$E$207,3,FALSE),"")</f>
        <v/>
      </c>
      <c r="AC2900" s="50" t="str">
        <f>IF(AB2900="","",IF(COUNTIFS($AB$7:$AB$3006,AB2900,$AQ$7:$AQ$3006,'RC'!$E$6)=0,"",COUNTIFS($M$7:$M$3006,"Concluída no prazo",$AB$7:$AB$3006,AB2900,$AQ$7:$AQ$3006,'RC'!$E$6)/COUNTIFS($AB$7:$AB$3006,AB2900,$AQ$7:$AQ$3006,'RC'!$E$6)))</f>
        <v/>
      </c>
      <c r="AD2900" s="48">
        <f>SUMIF($AQ$7:$AQ$3006,'RC'!$E$6,$J$7:$J$3006)+SUMIF($AQ$7:$AQ$3006,'RC'!$E$6,$L$7:$L$3006)</f>
        <v>21</v>
      </c>
      <c r="AF2900" s="48">
        <v>2.1069999999991099E-2</v>
      </c>
      <c r="AG2900" s="48">
        <f>IF(OR(AQ2900="",AQ2900&lt;&gt;'RC'!$E$6,AB2900&lt;&gt;'RC'!$D$21),0,1)</f>
        <v>0</v>
      </c>
      <c r="AH2900" s="48">
        <f t="shared" si="1010"/>
        <v>2.1069999999991099E-2</v>
      </c>
      <c r="AI2900" s="48" t="str">
        <f t="shared" si="992"/>
        <v/>
      </c>
      <c r="AJ2900" s="48" t="str">
        <f t="shared" si="993"/>
        <v/>
      </c>
      <c r="AK2900" s="52" t="str">
        <f t="shared" si="994"/>
        <v/>
      </c>
      <c r="AL2900" s="52" t="str">
        <f t="shared" si="995"/>
        <v/>
      </c>
      <c r="AM2900" s="48" t="str">
        <f t="shared" si="996"/>
        <v/>
      </c>
      <c r="AN2900" s="48" t="str">
        <f t="shared" si="997"/>
        <v/>
      </c>
      <c r="AP2900" s="18" t="str">
        <f t="shared" si="998"/>
        <v/>
      </c>
      <c r="AQ2900" s="18" t="str">
        <f t="shared" si="999"/>
        <v/>
      </c>
      <c r="AR2900" s="18">
        <v>2.1069999999999998E-2</v>
      </c>
      <c r="AS2900" s="18">
        <f>IF(AF!$D$27="Todos",1,IF(M2900=AF!$D$27,1,0))</f>
        <v>1</v>
      </c>
      <c r="AT2900" s="53">
        <f>IF(AND(E2900=AF!$D$6,OR(LT!M2900=AF!$D$27,AF!$D$27="Todos"),OR(AP2900=AF!$E$8,AQ2900=AF!$E$8)),AR2900+AS2900,0)</f>
        <v>0</v>
      </c>
      <c r="AU2900" s="18" t="str">
        <f t="shared" si="1000"/>
        <v/>
      </c>
      <c r="AV2900" s="54" t="str">
        <f t="shared" si="1001"/>
        <v/>
      </c>
      <c r="AW2900" s="54" t="str">
        <f t="shared" si="1002"/>
        <v/>
      </c>
      <c r="AX2900" s="18" t="str">
        <f t="shared" si="1003"/>
        <v/>
      </c>
      <c r="AY2900" s="18" t="str">
        <f t="shared" si="1004"/>
        <v/>
      </c>
      <c r="BA2900" s="18">
        <f>IF($E2900=AF!$D$6,IF($M2900="Concluída no prazo",2,IF($M2900="Concluída com atraso",1,0)),0)</f>
        <v>0</v>
      </c>
      <c r="BB2900" s="18">
        <f>IF($E2900=AF!$D$6,IF($M2900="Atrasada",2,IF($M2900="Concluída com atraso",1,0)),0)</f>
        <v>0</v>
      </c>
      <c r="BC2900" s="18">
        <v>2.894E-2</v>
      </c>
      <c r="BD2900" s="18">
        <f t="shared" si="1011"/>
        <v>2.894E-2</v>
      </c>
      <c r="BE2900" s="18">
        <f t="shared" si="1011"/>
        <v>2.894E-2</v>
      </c>
      <c r="BF2900" s="18" t="str">
        <f t="shared" si="1005"/>
        <v/>
      </c>
      <c r="BN2900" s="18" t="str">
        <f t="shared" si="1006"/>
        <v>s</v>
      </c>
    </row>
    <row r="2901" spans="3:66" ht="50.1" customHeight="1" thickTop="1" thickBot="1" x14ac:dyDescent="0.3">
      <c r="C2901" s="46"/>
      <c r="D2901" s="46"/>
      <c r="E2901" s="46"/>
      <c r="F2901" s="122"/>
      <c r="G2901" s="122"/>
      <c r="H2901" s="78" t="str">
        <f t="shared" si="1007"/>
        <v/>
      </c>
      <c r="I2901" s="78" t="str">
        <f t="shared" si="1008"/>
        <v/>
      </c>
      <c r="J2901" s="16"/>
      <c r="K2901" s="46" t="str">
        <f t="shared" si="1009"/>
        <v/>
      </c>
      <c r="L2901" s="16"/>
      <c r="M2901" s="16"/>
      <c r="N2901" s="46"/>
      <c r="O2901" s="47" t="str">
        <f t="shared" si="1012"/>
        <v/>
      </c>
      <c r="P2901" s="47"/>
      <c r="Q2901" s="48" t="str">
        <f>IFERROR(VLOOKUP(E2901,Funcionários!$C$8:$E$207,3,FALSE),"")</f>
        <v/>
      </c>
      <c r="R2901" s="47"/>
      <c r="S2901" s="49" t="str">
        <f t="shared" si="1013"/>
        <v/>
      </c>
      <c r="T2901" s="49">
        <v>2.895E-2</v>
      </c>
      <c r="U2901" s="48" t="str">
        <f>IF(Funcionários!C2902=0,"",Funcionários!C2902)</f>
        <v/>
      </c>
      <c r="V2901" s="50">
        <f>IF(U2901="",0,IF(COUNTIFS($E$7:$E$3006,U2901,$I$7:$I$3006,'RC'!$E$6)=0,0,COUNTIFS($M$7:$M$3006,"Concluída no prazo",$E$7:$E$3006,U2901,$I$7:$I$3006,'RC'!$E$6)/COUNTIFS($E$7:$E$3006,U2901,$I$7:$I$3006,'RC'!$E$6)))</f>
        <v>0</v>
      </c>
      <c r="W2901" s="49">
        <f>SUMIFS($J$7:$J$3006,$E$7:$E$3006,U2901,$I$7:$I$3006,'RC'!$E$6)+SUMIFS($L$7:$L$3006,$E$7:$E$3006,U2901,$I$7:$I$3006,'RC'!$E$6)</f>
        <v>0</v>
      </c>
      <c r="X2901" s="48">
        <f>COUNTIFS($E$7:$E$3006,U2901,$I$7:$I$3006,'RC'!$E$6)</f>
        <v>0</v>
      </c>
      <c r="Y2901" s="48"/>
      <c r="Z2901" s="51" t="str">
        <f>IF(AQ2901='RC'!$E$6,AC2901*1000+AD2901,"")</f>
        <v/>
      </c>
      <c r="AA2901" s="51" t="str">
        <f>IF(AB2901="","",IF(AQ2901='RC'!$E$6,AC2901*1000-AD2901,""))</f>
        <v/>
      </c>
      <c r="AB2901" s="48" t="str">
        <f>IFERROR(VLOOKUP(E2901,Funcionários!$C$8:$E$207,3,FALSE),"")</f>
        <v/>
      </c>
      <c r="AC2901" s="50" t="str">
        <f>IF(AB2901="","",IF(COUNTIFS($AB$7:$AB$3006,AB2901,$AQ$7:$AQ$3006,'RC'!$E$6)=0,"",COUNTIFS($M$7:$M$3006,"Concluída no prazo",$AB$7:$AB$3006,AB2901,$AQ$7:$AQ$3006,'RC'!$E$6)/COUNTIFS($AB$7:$AB$3006,AB2901,$AQ$7:$AQ$3006,'RC'!$E$6)))</f>
        <v/>
      </c>
      <c r="AD2901" s="48">
        <f>SUMIF($AQ$7:$AQ$3006,'RC'!$E$6,$J$7:$J$3006)+SUMIF($AQ$7:$AQ$3006,'RC'!$E$6,$L$7:$L$3006)</f>
        <v>21</v>
      </c>
      <c r="AF2901" s="48">
        <v>2.10599999999911E-2</v>
      </c>
      <c r="AG2901" s="48">
        <f>IF(OR(AQ2901="",AQ2901&lt;&gt;'RC'!$E$6,AB2901&lt;&gt;'RC'!$D$21),0,1)</f>
        <v>0</v>
      </c>
      <c r="AH2901" s="48">
        <f t="shared" si="1010"/>
        <v>2.10599999999911E-2</v>
      </c>
      <c r="AI2901" s="48" t="str">
        <f t="shared" si="992"/>
        <v/>
      </c>
      <c r="AJ2901" s="48" t="str">
        <f t="shared" si="993"/>
        <v/>
      </c>
      <c r="AK2901" s="52" t="str">
        <f t="shared" si="994"/>
        <v/>
      </c>
      <c r="AL2901" s="52" t="str">
        <f t="shared" si="995"/>
        <v/>
      </c>
      <c r="AM2901" s="48" t="str">
        <f t="shared" si="996"/>
        <v/>
      </c>
      <c r="AN2901" s="48" t="str">
        <f t="shared" si="997"/>
        <v/>
      </c>
      <c r="AP2901" s="18" t="str">
        <f t="shared" si="998"/>
        <v/>
      </c>
      <c r="AQ2901" s="18" t="str">
        <f t="shared" si="999"/>
        <v/>
      </c>
      <c r="AR2901" s="18">
        <v>2.1059999999999999E-2</v>
      </c>
      <c r="AS2901" s="18">
        <f>IF(AF!$D$27="Todos",1,IF(M2901=AF!$D$27,1,0))</f>
        <v>1</v>
      </c>
      <c r="AT2901" s="53">
        <f>IF(AND(E2901=AF!$D$6,OR(LT!M2901=AF!$D$27,AF!$D$27="Todos"),OR(AP2901=AF!$E$8,AQ2901=AF!$E$8)),AR2901+AS2901,0)</f>
        <v>0</v>
      </c>
      <c r="AU2901" s="18" t="str">
        <f t="shared" si="1000"/>
        <v/>
      </c>
      <c r="AV2901" s="54" t="str">
        <f t="shared" si="1001"/>
        <v/>
      </c>
      <c r="AW2901" s="54" t="str">
        <f t="shared" si="1002"/>
        <v/>
      </c>
      <c r="AX2901" s="18" t="str">
        <f t="shared" si="1003"/>
        <v/>
      </c>
      <c r="AY2901" s="18" t="str">
        <f t="shared" si="1004"/>
        <v/>
      </c>
      <c r="BA2901" s="18">
        <f>IF($E2901=AF!$D$6,IF($M2901="Concluída no prazo",2,IF($M2901="Concluída com atraso",1,0)),0)</f>
        <v>0</v>
      </c>
      <c r="BB2901" s="18">
        <f>IF($E2901=AF!$D$6,IF($M2901="Atrasada",2,IF($M2901="Concluída com atraso",1,0)),0)</f>
        <v>0</v>
      </c>
      <c r="BC2901" s="18">
        <v>2.895E-2</v>
      </c>
      <c r="BD2901" s="18">
        <f t="shared" si="1011"/>
        <v>2.895E-2</v>
      </c>
      <c r="BE2901" s="18">
        <f t="shared" si="1011"/>
        <v>2.895E-2</v>
      </c>
      <c r="BF2901" s="18" t="str">
        <f t="shared" si="1005"/>
        <v/>
      </c>
      <c r="BN2901" s="18" t="str">
        <f t="shared" si="1006"/>
        <v>s</v>
      </c>
    </row>
    <row r="2902" spans="3:66" ht="50.1" customHeight="1" thickTop="1" thickBot="1" x14ac:dyDescent="0.3">
      <c r="C2902" s="46"/>
      <c r="D2902" s="46"/>
      <c r="E2902" s="46"/>
      <c r="F2902" s="122"/>
      <c r="G2902" s="122"/>
      <c r="H2902" s="78" t="str">
        <f t="shared" si="1007"/>
        <v/>
      </c>
      <c r="I2902" s="78" t="str">
        <f t="shared" si="1008"/>
        <v/>
      </c>
      <c r="J2902" s="16"/>
      <c r="K2902" s="46" t="str">
        <f t="shared" si="1009"/>
        <v/>
      </c>
      <c r="L2902" s="16"/>
      <c r="M2902" s="16"/>
      <c r="N2902" s="46"/>
      <c r="O2902" s="47" t="str">
        <f t="shared" si="1012"/>
        <v/>
      </c>
      <c r="P2902" s="47"/>
      <c r="Q2902" s="48" t="str">
        <f>IFERROR(VLOOKUP(E2902,Funcionários!$C$8:$E$207,3,FALSE),"")</f>
        <v/>
      </c>
      <c r="R2902" s="47"/>
      <c r="S2902" s="49" t="str">
        <f t="shared" si="1013"/>
        <v/>
      </c>
      <c r="T2902" s="49">
        <v>2.896E-2</v>
      </c>
      <c r="U2902" s="48" t="str">
        <f>IF(Funcionários!C2903=0,"",Funcionários!C2903)</f>
        <v/>
      </c>
      <c r="V2902" s="50">
        <f>IF(U2902="",0,IF(COUNTIFS($E$7:$E$3006,U2902,$I$7:$I$3006,'RC'!$E$6)=0,0,COUNTIFS($M$7:$M$3006,"Concluída no prazo",$E$7:$E$3006,U2902,$I$7:$I$3006,'RC'!$E$6)/COUNTIFS($E$7:$E$3006,U2902,$I$7:$I$3006,'RC'!$E$6)))</f>
        <v>0</v>
      </c>
      <c r="W2902" s="49">
        <f>SUMIFS($J$7:$J$3006,$E$7:$E$3006,U2902,$I$7:$I$3006,'RC'!$E$6)+SUMIFS($L$7:$L$3006,$E$7:$E$3006,U2902,$I$7:$I$3006,'RC'!$E$6)</f>
        <v>0</v>
      </c>
      <c r="X2902" s="48">
        <f>COUNTIFS($E$7:$E$3006,U2902,$I$7:$I$3006,'RC'!$E$6)</f>
        <v>0</v>
      </c>
      <c r="Y2902" s="48"/>
      <c r="Z2902" s="51" t="str">
        <f>IF(AQ2902='RC'!$E$6,AC2902*1000+AD2902,"")</f>
        <v/>
      </c>
      <c r="AA2902" s="51" t="str">
        <f>IF(AB2902="","",IF(AQ2902='RC'!$E$6,AC2902*1000-AD2902,""))</f>
        <v/>
      </c>
      <c r="AB2902" s="48" t="str">
        <f>IFERROR(VLOOKUP(E2902,Funcionários!$C$8:$E$207,3,FALSE),"")</f>
        <v/>
      </c>
      <c r="AC2902" s="50" t="str">
        <f>IF(AB2902="","",IF(COUNTIFS($AB$7:$AB$3006,AB2902,$AQ$7:$AQ$3006,'RC'!$E$6)=0,"",COUNTIFS($M$7:$M$3006,"Concluída no prazo",$AB$7:$AB$3006,AB2902,$AQ$7:$AQ$3006,'RC'!$E$6)/COUNTIFS($AB$7:$AB$3006,AB2902,$AQ$7:$AQ$3006,'RC'!$E$6)))</f>
        <v/>
      </c>
      <c r="AD2902" s="48">
        <f>SUMIF($AQ$7:$AQ$3006,'RC'!$E$6,$J$7:$J$3006)+SUMIF($AQ$7:$AQ$3006,'RC'!$E$6,$L$7:$L$3006)</f>
        <v>21</v>
      </c>
      <c r="AF2902" s="48">
        <v>2.10499999999911E-2</v>
      </c>
      <c r="AG2902" s="48">
        <f>IF(OR(AQ2902="",AQ2902&lt;&gt;'RC'!$E$6,AB2902&lt;&gt;'RC'!$D$21),0,1)</f>
        <v>0</v>
      </c>
      <c r="AH2902" s="48">
        <f t="shared" si="1010"/>
        <v>2.10499999999911E-2</v>
      </c>
      <c r="AI2902" s="48" t="str">
        <f t="shared" si="992"/>
        <v/>
      </c>
      <c r="AJ2902" s="48" t="str">
        <f t="shared" si="993"/>
        <v/>
      </c>
      <c r="AK2902" s="52" t="str">
        <f t="shared" si="994"/>
        <v/>
      </c>
      <c r="AL2902" s="52" t="str">
        <f t="shared" si="995"/>
        <v/>
      </c>
      <c r="AM2902" s="48" t="str">
        <f t="shared" si="996"/>
        <v/>
      </c>
      <c r="AN2902" s="48" t="str">
        <f t="shared" si="997"/>
        <v/>
      </c>
      <c r="AP2902" s="18" t="str">
        <f t="shared" si="998"/>
        <v/>
      </c>
      <c r="AQ2902" s="18" t="str">
        <f t="shared" si="999"/>
        <v/>
      </c>
      <c r="AR2902" s="18">
        <v>2.1049999999999999E-2</v>
      </c>
      <c r="AS2902" s="18">
        <f>IF(AF!$D$27="Todos",1,IF(M2902=AF!$D$27,1,0))</f>
        <v>1</v>
      </c>
      <c r="AT2902" s="53">
        <f>IF(AND(E2902=AF!$D$6,OR(LT!M2902=AF!$D$27,AF!$D$27="Todos"),OR(AP2902=AF!$E$8,AQ2902=AF!$E$8)),AR2902+AS2902,0)</f>
        <v>0</v>
      </c>
      <c r="AU2902" s="18" t="str">
        <f t="shared" si="1000"/>
        <v/>
      </c>
      <c r="AV2902" s="54" t="str">
        <f t="shared" si="1001"/>
        <v/>
      </c>
      <c r="AW2902" s="54" t="str">
        <f t="shared" si="1002"/>
        <v/>
      </c>
      <c r="AX2902" s="18" t="str">
        <f t="shared" si="1003"/>
        <v/>
      </c>
      <c r="AY2902" s="18" t="str">
        <f t="shared" si="1004"/>
        <v/>
      </c>
      <c r="BA2902" s="18">
        <f>IF($E2902=AF!$D$6,IF($M2902="Concluída no prazo",2,IF($M2902="Concluída com atraso",1,0)),0)</f>
        <v>0</v>
      </c>
      <c r="BB2902" s="18">
        <f>IF($E2902=AF!$D$6,IF($M2902="Atrasada",2,IF($M2902="Concluída com atraso",1,0)),0)</f>
        <v>0</v>
      </c>
      <c r="BC2902" s="18">
        <v>2.896E-2</v>
      </c>
      <c r="BD2902" s="18">
        <f t="shared" si="1011"/>
        <v>2.896E-2</v>
      </c>
      <c r="BE2902" s="18">
        <f t="shared" si="1011"/>
        <v>2.896E-2</v>
      </c>
      <c r="BF2902" s="18" t="str">
        <f t="shared" si="1005"/>
        <v/>
      </c>
      <c r="BN2902" s="18" t="str">
        <f t="shared" si="1006"/>
        <v>s</v>
      </c>
    </row>
    <row r="2903" spans="3:66" ht="50.1" customHeight="1" thickTop="1" thickBot="1" x14ac:dyDescent="0.3">
      <c r="C2903" s="46"/>
      <c r="D2903" s="46"/>
      <c r="E2903" s="46"/>
      <c r="F2903" s="122"/>
      <c r="G2903" s="122"/>
      <c r="H2903" s="78" t="str">
        <f t="shared" si="1007"/>
        <v/>
      </c>
      <c r="I2903" s="78" t="str">
        <f t="shared" si="1008"/>
        <v/>
      </c>
      <c r="J2903" s="16"/>
      <c r="K2903" s="46" t="str">
        <f t="shared" si="1009"/>
        <v/>
      </c>
      <c r="L2903" s="16"/>
      <c r="M2903" s="16"/>
      <c r="N2903" s="46"/>
      <c r="O2903" s="47" t="str">
        <f t="shared" si="1012"/>
        <v/>
      </c>
      <c r="P2903" s="47"/>
      <c r="Q2903" s="48" t="str">
        <f>IFERROR(VLOOKUP(E2903,Funcionários!$C$8:$E$207,3,FALSE),"")</f>
        <v/>
      </c>
      <c r="R2903" s="47"/>
      <c r="S2903" s="49" t="str">
        <f t="shared" si="1013"/>
        <v/>
      </c>
      <c r="T2903" s="49">
        <v>2.8969999999999999E-2</v>
      </c>
      <c r="U2903" s="48" t="str">
        <f>IF(Funcionários!C2904=0,"",Funcionários!C2904)</f>
        <v/>
      </c>
      <c r="V2903" s="50">
        <f>IF(U2903="",0,IF(COUNTIFS($E$7:$E$3006,U2903,$I$7:$I$3006,'RC'!$E$6)=0,0,COUNTIFS($M$7:$M$3006,"Concluída no prazo",$E$7:$E$3006,U2903,$I$7:$I$3006,'RC'!$E$6)/COUNTIFS($E$7:$E$3006,U2903,$I$7:$I$3006,'RC'!$E$6)))</f>
        <v>0</v>
      </c>
      <c r="W2903" s="49">
        <f>SUMIFS($J$7:$J$3006,$E$7:$E$3006,U2903,$I$7:$I$3006,'RC'!$E$6)+SUMIFS($L$7:$L$3006,$E$7:$E$3006,U2903,$I$7:$I$3006,'RC'!$E$6)</f>
        <v>0</v>
      </c>
      <c r="X2903" s="48">
        <f>COUNTIFS($E$7:$E$3006,U2903,$I$7:$I$3006,'RC'!$E$6)</f>
        <v>0</v>
      </c>
      <c r="Y2903" s="48"/>
      <c r="Z2903" s="51" t="str">
        <f>IF(AQ2903='RC'!$E$6,AC2903*1000+AD2903,"")</f>
        <v/>
      </c>
      <c r="AA2903" s="51" t="str">
        <f>IF(AB2903="","",IF(AQ2903='RC'!$E$6,AC2903*1000-AD2903,""))</f>
        <v/>
      </c>
      <c r="AB2903" s="48" t="str">
        <f>IFERROR(VLOOKUP(E2903,Funcionários!$C$8:$E$207,3,FALSE),"")</f>
        <v/>
      </c>
      <c r="AC2903" s="50" t="str">
        <f>IF(AB2903="","",IF(COUNTIFS($AB$7:$AB$3006,AB2903,$AQ$7:$AQ$3006,'RC'!$E$6)=0,"",COUNTIFS($M$7:$M$3006,"Concluída no prazo",$AB$7:$AB$3006,AB2903,$AQ$7:$AQ$3006,'RC'!$E$6)/COUNTIFS($AB$7:$AB$3006,AB2903,$AQ$7:$AQ$3006,'RC'!$E$6)))</f>
        <v/>
      </c>
      <c r="AD2903" s="48">
        <f>SUMIF($AQ$7:$AQ$3006,'RC'!$E$6,$J$7:$J$3006)+SUMIF($AQ$7:$AQ$3006,'RC'!$E$6,$L$7:$L$3006)</f>
        <v>21</v>
      </c>
      <c r="AF2903" s="48">
        <v>2.1039999999991101E-2</v>
      </c>
      <c r="AG2903" s="48">
        <f>IF(OR(AQ2903="",AQ2903&lt;&gt;'RC'!$E$6,AB2903&lt;&gt;'RC'!$D$21),0,1)</f>
        <v>0</v>
      </c>
      <c r="AH2903" s="48">
        <f t="shared" si="1010"/>
        <v>2.1039999999991101E-2</v>
      </c>
      <c r="AI2903" s="48" t="str">
        <f t="shared" si="992"/>
        <v/>
      </c>
      <c r="AJ2903" s="48" t="str">
        <f t="shared" si="993"/>
        <v/>
      </c>
      <c r="AK2903" s="52" t="str">
        <f t="shared" si="994"/>
        <v/>
      </c>
      <c r="AL2903" s="52" t="str">
        <f t="shared" si="995"/>
        <v/>
      </c>
      <c r="AM2903" s="48" t="str">
        <f t="shared" si="996"/>
        <v/>
      </c>
      <c r="AN2903" s="48" t="str">
        <f t="shared" si="997"/>
        <v/>
      </c>
      <c r="AP2903" s="18" t="str">
        <f t="shared" si="998"/>
        <v/>
      </c>
      <c r="AQ2903" s="18" t="str">
        <f t="shared" si="999"/>
        <v/>
      </c>
      <c r="AR2903" s="18">
        <v>2.104E-2</v>
      </c>
      <c r="AS2903" s="18">
        <f>IF(AF!$D$27="Todos",1,IF(M2903=AF!$D$27,1,0))</f>
        <v>1</v>
      </c>
      <c r="AT2903" s="53">
        <f>IF(AND(E2903=AF!$D$6,OR(LT!M2903=AF!$D$27,AF!$D$27="Todos"),OR(AP2903=AF!$E$8,AQ2903=AF!$E$8)),AR2903+AS2903,0)</f>
        <v>0</v>
      </c>
      <c r="AU2903" s="18" t="str">
        <f t="shared" si="1000"/>
        <v/>
      </c>
      <c r="AV2903" s="54" t="str">
        <f t="shared" si="1001"/>
        <v/>
      </c>
      <c r="AW2903" s="54" t="str">
        <f t="shared" si="1002"/>
        <v/>
      </c>
      <c r="AX2903" s="18" t="str">
        <f t="shared" si="1003"/>
        <v/>
      </c>
      <c r="AY2903" s="18" t="str">
        <f t="shared" si="1004"/>
        <v/>
      </c>
      <c r="BA2903" s="18">
        <f>IF($E2903=AF!$D$6,IF($M2903="Concluída no prazo",2,IF($M2903="Concluída com atraso",1,0)),0)</f>
        <v>0</v>
      </c>
      <c r="BB2903" s="18">
        <f>IF($E2903=AF!$D$6,IF($M2903="Atrasada",2,IF($M2903="Concluída com atraso",1,0)),0)</f>
        <v>0</v>
      </c>
      <c r="BC2903" s="18">
        <v>2.8969999999999999E-2</v>
      </c>
      <c r="BD2903" s="18">
        <f t="shared" si="1011"/>
        <v>2.8969999999999999E-2</v>
      </c>
      <c r="BE2903" s="18">
        <f t="shared" si="1011"/>
        <v>2.8969999999999999E-2</v>
      </c>
      <c r="BF2903" s="18" t="str">
        <f t="shared" si="1005"/>
        <v/>
      </c>
      <c r="BN2903" s="18" t="str">
        <f t="shared" si="1006"/>
        <v>s</v>
      </c>
    </row>
    <row r="2904" spans="3:66" ht="50.1" customHeight="1" thickTop="1" thickBot="1" x14ac:dyDescent="0.3">
      <c r="C2904" s="46"/>
      <c r="D2904" s="46"/>
      <c r="E2904" s="46"/>
      <c r="F2904" s="122"/>
      <c r="G2904" s="122"/>
      <c r="H2904" s="78" t="str">
        <f t="shared" si="1007"/>
        <v/>
      </c>
      <c r="I2904" s="78" t="str">
        <f t="shared" si="1008"/>
        <v/>
      </c>
      <c r="J2904" s="16"/>
      <c r="K2904" s="46" t="str">
        <f t="shared" si="1009"/>
        <v/>
      </c>
      <c r="L2904" s="16"/>
      <c r="M2904" s="16"/>
      <c r="N2904" s="46"/>
      <c r="O2904" s="47" t="str">
        <f t="shared" si="1012"/>
        <v/>
      </c>
      <c r="P2904" s="47"/>
      <c r="Q2904" s="48" t="str">
        <f>IFERROR(VLOOKUP(E2904,Funcionários!$C$8:$E$207,3,FALSE),"")</f>
        <v/>
      </c>
      <c r="R2904" s="47"/>
      <c r="S2904" s="49" t="str">
        <f t="shared" si="1013"/>
        <v/>
      </c>
      <c r="T2904" s="49">
        <v>2.8979999999999999E-2</v>
      </c>
      <c r="U2904" s="48" t="str">
        <f>IF(Funcionários!C2905=0,"",Funcionários!C2905)</f>
        <v/>
      </c>
      <c r="V2904" s="50">
        <f>IF(U2904="",0,IF(COUNTIFS($E$7:$E$3006,U2904,$I$7:$I$3006,'RC'!$E$6)=0,0,COUNTIFS($M$7:$M$3006,"Concluída no prazo",$E$7:$E$3006,U2904,$I$7:$I$3006,'RC'!$E$6)/COUNTIFS($E$7:$E$3006,U2904,$I$7:$I$3006,'RC'!$E$6)))</f>
        <v>0</v>
      </c>
      <c r="W2904" s="49">
        <f>SUMIFS($J$7:$J$3006,$E$7:$E$3006,U2904,$I$7:$I$3006,'RC'!$E$6)+SUMIFS($L$7:$L$3006,$E$7:$E$3006,U2904,$I$7:$I$3006,'RC'!$E$6)</f>
        <v>0</v>
      </c>
      <c r="X2904" s="48">
        <f>COUNTIFS($E$7:$E$3006,U2904,$I$7:$I$3006,'RC'!$E$6)</f>
        <v>0</v>
      </c>
      <c r="Y2904" s="48"/>
      <c r="Z2904" s="51" t="str">
        <f>IF(AQ2904='RC'!$E$6,AC2904*1000+AD2904,"")</f>
        <v/>
      </c>
      <c r="AA2904" s="51" t="str">
        <f>IF(AB2904="","",IF(AQ2904='RC'!$E$6,AC2904*1000-AD2904,""))</f>
        <v/>
      </c>
      <c r="AB2904" s="48" t="str">
        <f>IFERROR(VLOOKUP(E2904,Funcionários!$C$8:$E$207,3,FALSE),"")</f>
        <v/>
      </c>
      <c r="AC2904" s="50" t="str">
        <f>IF(AB2904="","",IF(COUNTIFS($AB$7:$AB$3006,AB2904,$AQ$7:$AQ$3006,'RC'!$E$6)=0,"",COUNTIFS($M$7:$M$3006,"Concluída no prazo",$AB$7:$AB$3006,AB2904,$AQ$7:$AQ$3006,'RC'!$E$6)/COUNTIFS($AB$7:$AB$3006,AB2904,$AQ$7:$AQ$3006,'RC'!$E$6)))</f>
        <v/>
      </c>
      <c r="AD2904" s="48">
        <f>SUMIF($AQ$7:$AQ$3006,'RC'!$E$6,$J$7:$J$3006)+SUMIF($AQ$7:$AQ$3006,'RC'!$E$6,$L$7:$L$3006)</f>
        <v>21</v>
      </c>
      <c r="AF2904" s="48">
        <v>2.1029999999991101E-2</v>
      </c>
      <c r="AG2904" s="48">
        <f>IF(OR(AQ2904="",AQ2904&lt;&gt;'RC'!$E$6,AB2904&lt;&gt;'RC'!$D$21),0,1)</f>
        <v>0</v>
      </c>
      <c r="AH2904" s="48">
        <f t="shared" si="1010"/>
        <v>2.1029999999991101E-2</v>
      </c>
      <c r="AI2904" s="48" t="str">
        <f t="shared" si="992"/>
        <v/>
      </c>
      <c r="AJ2904" s="48" t="str">
        <f t="shared" si="993"/>
        <v/>
      </c>
      <c r="AK2904" s="52" t="str">
        <f t="shared" si="994"/>
        <v/>
      </c>
      <c r="AL2904" s="52" t="str">
        <f t="shared" si="995"/>
        <v/>
      </c>
      <c r="AM2904" s="48" t="str">
        <f t="shared" si="996"/>
        <v/>
      </c>
      <c r="AN2904" s="48" t="str">
        <f t="shared" si="997"/>
        <v/>
      </c>
      <c r="AP2904" s="18" t="str">
        <f t="shared" si="998"/>
        <v/>
      </c>
      <c r="AQ2904" s="18" t="str">
        <f t="shared" si="999"/>
        <v/>
      </c>
      <c r="AR2904" s="18">
        <v>2.103E-2</v>
      </c>
      <c r="AS2904" s="18">
        <f>IF(AF!$D$27="Todos",1,IF(M2904=AF!$D$27,1,0))</f>
        <v>1</v>
      </c>
      <c r="AT2904" s="53">
        <f>IF(AND(E2904=AF!$D$6,OR(LT!M2904=AF!$D$27,AF!$D$27="Todos"),OR(AP2904=AF!$E$8,AQ2904=AF!$E$8)),AR2904+AS2904,0)</f>
        <v>0</v>
      </c>
      <c r="AU2904" s="18" t="str">
        <f t="shared" si="1000"/>
        <v/>
      </c>
      <c r="AV2904" s="54" t="str">
        <f t="shared" si="1001"/>
        <v/>
      </c>
      <c r="AW2904" s="54" t="str">
        <f t="shared" si="1002"/>
        <v/>
      </c>
      <c r="AX2904" s="18" t="str">
        <f t="shared" si="1003"/>
        <v/>
      </c>
      <c r="AY2904" s="18" t="str">
        <f t="shared" si="1004"/>
        <v/>
      </c>
      <c r="BA2904" s="18">
        <f>IF($E2904=AF!$D$6,IF($M2904="Concluída no prazo",2,IF($M2904="Concluída com atraso",1,0)),0)</f>
        <v>0</v>
      </c>
      <c r="BB2904" s="18">
        <f>IF($E2904=AF!$D$6,IF($M2904="Atrasada",2,IF($M2904="Concluída com atraso",1,0)),0)</f>
        <v>0</v>
      </c>
      <c r="BC2904" s="18">
        <v>2.8979999999999999E-2</v>
      </c>
      <c r="BD2904" s="18">
        <f t="shared" si="1011"/>
        <v>2.8979999999999999E-2</v>
      </c>
      <c r="BE2904" s="18">
        <f t="shared" si="1011"/>
        <v>2.8979999999999999E-2</v>
      </c>
      <c r="BF2904" s="18" t="str">
        <f t="shared" si="1005"/>
        <v/>
      </c>
      <c r="BN2904" s="18" t="str">
        <f t="shared" si="1006"/>
        <v>s</v>
      </c>
    </row>
    <row r="2905" spans="3:66" ht="50.1" customHeight="1" thickTop="1" thickBot="1" x14ac:dyDescent="0.3">
      <c r="C2905" s="46"/>
      <c r="D2905" s="46"/>
      <c r="E2905" s="46"/>
      <c r="F2905" s="122"/>
      <c r="G2905" s="122"/>
      <c r="H2905" s="78" t="str">
        <f t="shared" si="1007"/>
        <v/>
      </c>
      <c r="I2905" s="78" t="str">
        <f t="shared" si="1008"/>
        <v/>
      </c>
      <c r="J2905" s="16"/>
      <c r="K2905" s="46" t="str">
        <f t="shared" si="1009"/>
        <v/>
      </c>
      <c r="L2905" s="16"/>
      <c r="M2905" s="16"/>
      <c r="N2905" s="46"/>
      <c r="O2905" s="47" t="str">
        <f t="shared" si="1012"/>
        <v/>
      </c>
      <c r="P2905" s="47"/>
      <c r="Q2905" s="48" t="str">
        <f>IFERROR(VLOOKUP(E2905,Funcionários!$C$8:$E$207,3,FALSE),"")</f>
        <v/>
      </c>
      <c r="R2905" s="47"/>
      <c r="S2905" s="49" t="str">
        <f t="shared" si="1013"/>
        <v/>
      </c>
      <c r="T2905" s="49">
        <v>2.8989999999999998E-2</v>
      </c>
      <c r="U2905" s="48" t="str">
        <f>IF(Funcionários!C2906=0,"",Funcionários!C2906)</f>
        <v/>
      </c>
      <c r="V2905" s="50">
        <f>IF(U2905="",0,IF(COUNTIFS($E$7:$E$3006,U2905,$I$7:$I$3006,'RC'!$E$6)=0,0,COUNTIFS($M$7:$M$3006,"Concluída no prazo",$E$7:$E$3006,U2905,$I$7:$I$3006,'RC'!$E$6)/COUNTIFS($E$7:$E$3006,U2905,$I$7:$I$3006,'RC'!$E$6)))</f>
        <v>0</v>
      </c>
      <c r="W2905" s="49">
        <f>SUMIFS($J$7:$J$3006,$E$7:$E$3006,U2905,$I$7:$I$3006,'RC'!$E$6)+SUMIFS($L$7:$L$3006,$E$7:$E$3006,U2905,$I$7:$I$3006,'RC'!$E$6)</f>
        <v>0</v>
      </c>
      <c r="X2905" s="48">
        <f>COUNTIFS($E$7:$E$3006,U2905,$I$7:$I$3006,'RC'!$E$6)</f>
        <v>0</v>
      </c>
      <c r="Y2905" s="48"/>
      <c r="Z2905" s="51" t="str">
        <f>IF(AQ2905='RC'!$E$6,AC2905*1000+AD2905,"")</f>
        <v/>
      </c>
      <c r="AA2905" s="51" t="str">
        <f>IF(AB2905="","",IF(AQ2905='RC'!$E$6,AC2905*1000-AD2905,""))</f>
        <v/>
      </c>
      <c r="AB2905" s="48" t="str">
        <f>IFERROR(VLOOKUP(E2905,Funcionários!$C$8:$E$207,3,FALSE),"")</f>
        <v/>
      </c>
      <c r="AC2905" s="50" t="str">
        <f>IF(AB2905="","",IF(COUNTIFS($AB$7:$AB$3006,AB2905,$AQ$7:$AQ$3006,'RC'!$E$6)=0,"",COUNTIFS($M$7:$M$3006,"Concluída no prazo",$AB$7:$AB$3006,AB2905,$AQ$7:$AQ$3006,'RC'!$E$6)/COUNTIFS($AB$7:$AB$3006,AB2905,$AQ$7:$AQ$3006,'RC'!$E$6)))</f>
        <v/>
      </c>
      <c r="AD2905" s="48">
        <f>SUMIF($AQ$7:$AQ$3006,'RC'!$E$6,$J$7:$J$3006)+SUMIF($AQ$7:$AQ$3006,'RC'!$E$6,$L$7:$L$3006)</f>
        <v>21</v>
      </c>
      <c r="AF2905" s="48">
        <v>2.1019999999991101E-2</v>
      </c>
      <c r="AG2905" s="48">
        <f>IF(OR(AQ2905="",AQ2905&lt;&gt;'RC'!$E$6,AB2905&lt;&gt;'RC'!$D$21),0,1)</f>
        <v>0</v>
      </c>
      <c r="AH2905" s="48">
        <f t="shared" si="1010"/>
        <v>2.1019999999991101E-2</v>
      </c>
      <c r="AI2905" s="48" t="str">
        <f t="shared" si="992"/>
        <v/>
      </c>
      <c r="AJ2905" s="48" t="str">
        <f t="shared" si="993"/>
        <v/>
      </c>
      <c r="AK2905" s="52" t="str">
        <f t="shared" si="994"/>
        <v/>
      </c>
      <c r="AL2905" s="52" t="str">
        <f t="shared" si="995"/>
        <v/>
      </c>
      <c r="AM2905" s="48" t="str">
        <f t="shared" si="996"/>
        <v/>
      </c>
      <c r="AN2905" s="48" t="str">
        <f t="shared" si="997"/>
        <v/>
      </c>
      <c r="AP2905" s="18" t="str">
        <f t="shared" si="998"/>
        <v/>
      </c>
      <c r="AQ2905" s="18" t="str">
        <f t="shared" si="999"/>
        <v/>
      </c>
      <c r="AR2905" s="18">
        <v>2.102E-2</v>
      </c>
      <c r="AS2905" s="18">
        <f>IF(AF!$D$27="Todos",1,IF(M2905=AF!$D$27,1,0))</f>
        <v>1</v>
      </c>
      <c r="AT2905" s="53">
        <f>IF(AND(E2905=AF!$D$6,OR(LT!M2905=AF!$D$27,AF!$D$27="Todos"),OR(AP2905=AF!$E$8,AQ2905=AF!$E$8)),AR2905+AS2905,0)</f>
        <v>0</v>
      </c>
      <c r="AU2905" s="18" t="str">
        <f t="shared" si="1000"/>
        <v/>
      </c>
      <c r="AV2905" s="54" t="str">
        <f t="shared" si="1001"/>
        <v/>
      </c>
      <c r="AW2905" s="54" t="str">
        <f t="shared" si="1002"/>
        <v/>
      </c>
      <c r="AX2905" s="18" t="str">
        <f t="shared" si="1003"/>
        <v/>
      </c>
      <c r="AY2905" s="18" t="str">
        <f t="shared" si="1004"/>
        <v/>
      </c>
      <c r="BA2905" s="18">
        <f>IF($E2905=AF!$D$6,IF($M2905="Concluída no prazo",2,IF($M2905="Concluída com atraso",1,0)),0)</f>
        <v>0</v>
      </c>
      <c r="BB2905" s="18">
        <f>IF($E2905=AF!$D$6,IF($M2905="Atrasada",2,IF($M2905="Concluída com atraso",1,0)),0)</f>
        <v>0</v>
      </c>
      <c r="BC2905" s="18">
        <v>2.8989999999999998E-2</v>
      </c>
      <c r="BD2905" s="18">
        <f t="shared" si="1011"/>
        <v>2.8989999999999998E-2</v>
      </c>
      <c r="BE2905" s="18">
        <f t="shared" si="1011"/>
        <v>2.8989999999999998E-2</v>
      </c>
      <c r="BF2905" s="18" t="str">
        <f t="shared" si="1005"/>
        <v/>
      </c>
      <c r="BN2905" s="18" t="str">
        <f t="shared" si="1006"/>
        <v>s</v>
      </c>
    </row>
    <row r="2906" spans="3:66" ht="50.1" customHeight="1" thickTop="1" thickBot="1" x14ac:dyDescent="0.3">
      <c r="C2906" s="46"/>
      <c r="D2906" s="46"/>
      <c r="E2906" s="46"/>
      <c r="F2906" s="122"/>
      <c r="G2906" s="122"/>
      <c r="H2906" s="78" t="str">
        <f t="shared" si="1007"/>
        <v/>
      </c>
      <c r="I2906" s="78" t="str">
        <f t="shared" si="1008"/>
        <v/>
      </c>
      <c r="J2906" s="16"/>
      <c r="K2906" s="46" t="str">
        <f t="shared" si="1009"/>
        <v/>
      </c>
      <c r="L2906" s="16"/>
      <c r="M2906" s="16"/>
      <c r="N2906" s="46"/>
      <c r="O2906" s="47" t="str">
        <f t="shared" si="1012"/>
        <v/>
      </c>
      <c r="P2906" s="47"/>
      <c r="Q2906" s="48" t="str">
        <f>IFERROR(VLOOKUP(E2906,Funcionários!$C$8:$E$207,3,FALSE),"")</f>
        <v/>
      </c>
      <c r="R2906" s="47"/>
      <c r="S2906" s="49" t="str">
        <f t="shared" si="1013"/>
        <v/>
      </c>
      <c r="T2906" s="49">
        <v>2.9000000000000001E-2</v>
      </c>
      <c r="U2906" s="48" t="str">
        <f>IF(Funcionários!C2907=0,"",Funcionários!C2907)</f>
        <v/>
      </c>
      <c r="V2906" s="50">
        <f>IF(U2906="",0,IF(COUNTIFS($E$7:$E$3006,U2906,$I$7:$I$3006,'RC'!$E$6)=0,0,COUNTIFS($M$7:$M$3006,"Concluída no prazo",$E$7:$E$3006,U2906,$I$7:$I$3006,'RC'!$E$6)/COUNTIFS($E$7:$E$3006,U2906,$I$7:$I$3006,'RC'!$E$6)))</f>
        <v>0</v>
      </c>
      <c r="W2906" s="49">
        <f>SUMIFS($J$7:$J$3006,$E$7:$E$3006,U2906,$I$7:$I$3006,'RC'!$E$6)+SUMIFS($L$7:$L$3006,$E$7:$E$3006,U2906,$I$7:$I$3006,'RC'!$E$6)</f>
        <v>0</v>
      </c>
      <c r="X2906" s="48">
        <f>COUNTIFS($E$7:$E$3006,U2906,$I$7:$I$3006,'RC'!$E$6)</f>
        <v>0</v>
      </c>
      <c r="Y2906" s="48"/>
      <c r="Z2906" s="51" t="str">
        <f>IF(AQ2906='RC'!$E$6,AC2906*1000+AD2906,"")</f>
        <v/>
      </c>
      <c r="AA2906" s="51" t="str">
        <f>IF(AB2906="","",IF(AQ2906='RC'!$E$6,AC2906*1000-AD2906,""))</f>
        <v/>
      </c>
      <c r="AB2906" s="48" t="str">
        <f>IFERROR(VLOOKUP(E2906,Funcionários!$C$8:$E$207,3,FALSE),"")</f>
        <v/>
      </c>
      <c r="AC2906" s="50" t="str">
        <f>IF(AB2906="","",IF(COUNTIFS($AB$7:$AB$3006,AB2906,$AQ$7:$AQ$3006,'RC'!$E$6)=0,"",COUNTIFS($M$7:$M$3006,"Concluída no prazo",$AB$7:$AB$3006,AB2906,$AQ$7:$AQ$3006,'RC'!$E$6)/COUNTIFS($AB$7:$AB$3006,AB2906,$AQ$7:$AQ$3006,'RC'!$E$6)))</f>
        <v/>
      </c>
      <c r="AD2906" s="48">
        <f>SUMIF($AQ$7:$AQ$3006,'RC'!$E$6,$J$7:$J$3006)+SUMIF($AQ$7:$AQ$3006,'RC'!$E$6,$L$7:$L$3006)</f>
        <v>21</v>
      </c>
      <c r="AF2906" s="48">
        <v>2.1009999999991098E-2</v>
      </c>
      <c r="AG2906" s="48">
        <f>IF(OR(AQ2906="",AQ2906&lt;&gt;'RC'!$E$6,AB2906&lt;&gt;'RC'!$D$21),0,1)</f>
        <v>0</v>
      </c>
      <c r="AH2906" s="48">
        <f t="shared" si="1010"/>
        <v>2.1009999999991098E-2</v>
      </c>
      <c r="AI2906" s="48" t="str">
        <f t="shared" si="992"/>
        <v/>
      </c>
      <c r="AJ2906" s="48" t="str">
        <f t="shared" si="993"/>
        <v/>
      </c>
      <c r="AK2906" s="52" t="str">
        <f t="shared" si="994"/>
        <v/>
      </c>
      <c r="AL2906" s="52" t="str">
        <f t="shared" si="995"/>
        <v/>
      </c>
      <c r="AM2906" s="48" t="str">
        <f t="shared" si="996"/>
        <v/>
      </c>
      <c r="AN2906" s="48" t="str">
        <f t="shared" si="997"/>
        <v/>
      </c>
      <c r="AP2906" s="18" t="str">
        <f t="shared" si="998"/>
        <v/>
      </c>
      <c r="AQ2906" s="18" t="str">
        <f t="shared" si="999"/>
        <v/>
      </c>
      <c r="AR2906" s="18">
        <v>2.1010000000000001E-2</v>
      </c>
      <c r="AS2906" s="18">
        <f>IF(AF!$D$27="Todos",1,IF(M2906=AF!$D$27,1,0))</f>
        <v>1</v>
      </c>
      <c r="AT2906" s="53">
        <f>IF(AND(E2906=AF!$D$6,OR(LT!M2906=AF!$D$27,AF!$D$27="Todos"),OR(AP2906=AF!$E$8,AQ2906=AF!$E$8)),AR2906+AS2906,0)</f>
        <v>0</v>
      </c>
      <c r="AU2906" s="18" t="str">
        <f t="shared" si="1000"/>
        <v/>
      </c>
      <c r="AV2906" s="54" t="str">
        <f t="shared" si="1001"/>
        <v/>
      </c>
      <c r="AW2906" s="54" t="str">
        <f t="shared" si="1002"/>
        <v/>
      </c>
      <c r="AX2906" s="18" t="str">
        <f t="shared" si="1003"/>
        <v/>
      </c>
      <c r="AY2906" s="18" t="str">
        <f t="shared" si="1004"/>
        <v/>
      </c>
      <c r="BA2906" s="18">
        <f>IF($E2906=AF!$D$6,IF($M2906="Concluída no prazo",2,IF($M2906="Concluída com atraso",1,0)),0)</f>
        <v>0</v>
      </c>
      <c r="BB2906" s="18">
        <f>IF($E2906=AF!$D$6,IF($M2906="Atrasada",2,IF($M2906="Concluída com atraso",1,0)),0)</f>
        <v>0</v>
      </c>
      <c r="BC2906" s="18">
        <v>2.9000000000000001E-2</v>
      </c>
      <c r="BD2906" s="18">
        <f t="shared" si="1011"/>
        <v>2.9000000000000001E-2</v>
      </c>
      <c r="BE2906" s="18">
        <f t="shared" si="1011"/>
        <v>2.9000000000000001E-2</v>
      </c>
      <c r="BF2906" s="18" t="str">
        <f t="shared" si="1005"/>
        <v/>
      </c>
      <c r="BN2906" s="18" t="str">
        <f t="shared" si="1006"/>
        <v>s</v>
      </c>
    </row>
    <row r="2907" spans="3:66" ht="50.1" customHeight="1" thickTop="1" thickBot="1" x14ac:dyDescent="0.3">
      <c r="C2907" s="46"/>
      <c r="D2907" s="46"/>
      <c r="E2907" s="46"/>
      <c r="F2907" s="122"/>
      <c r="G2907" s="122"/>
      <c r="H2907" s="78" t="str">
        <f t="shared" si="1007"/>
        <v/>
      </c>
      <c r="I2907" s="78" t="str">
        <f t="shared" si="1008"/>
        <v/>
      </c>
      <c r="J2907" s="16"/>
      <c r="K2907" s="46" t="str">
        <f t="shared" si="1009"/>
        <v/>
      </c>
      <c r="L2907" s="16"/>
      <c r="M2907" s="16"/>
      <c r="N2907" s="46"/>
      <c r="O2907" s="47" t="str">
        <f t="shared" si="1012"/>
        <v/>
      </c>
      <c r="P2907" s="47"/>
      <c r="Q2907" s="48" t="str">
        <f>IFERROR(VLOOKUP(E2907,Funcionários!$C$8:$E$207,3,FALSE),"")</f>
        <v/>
      </c>
      <c r="R2907" s="47"/>
      <c r="S2907" s="49" t="str">
        <f t="shared" si="1013"/>
        <v/>
      </c>
      <c r="T2907" s="49">
        <v>2.9010000000000001E-2</v>
      </c>
      <c r="U2907" s="48" t="str">
        <f>IF(Funcionários!C2908=0,"",Funcionários!C2908)</f>
        <v/>
      </c>
      <c r="V2907" s="50">
        <f>IF(U2907="",0,IF(COUNTIFS($E$7:$E$3006,U2907,$I$7:$I$3006,'RC'!$E$6)=0,0,COUNTIFS($M$7:$M$3006,"Concluída no prazo",$E$7:$E$3006,U2907,$I$7:$I$3006,'RC'!$E$6)/COUNTIFS($E$7:$E$3006,U2907,$I$7:$I$3006,'RC'!$E$6)))</f>
        <v>0</v>
      </c>
      <c r="W2907" s="49">
        <f>SUMIFS($J$7:$J$3006,$E$7:$E$3006,U2907,$I$7:$I$3006,'RC'!$E$6)+SUMIFS($L$7:$L$3006,$E$7:$E$3006,U2907,$I$7:$I$3006,'RC'!$E$6)</f>
        <v>0</v>
      </c>
      <c r="X2907" s="48">
        <f>COUNTIFS($E$7:$E$3006,U2907,$I$7:$I$3006,'RC'!$E$6)</f>
        <v>0</v>
      </c>
      <c r="Y2907" s="48"/>
      <c r="Z2907" s="51" t="str">
        <f>IF(AQ2907='RC'!$E$6,AC2907*1000+AD2907,"")</f>
        <v/>
      </c>
      <c r="AA2907" s="51" t="str">
        <f>IF(AB2907="","",IF(AQ2907='RC'!$E$6,AC2907*1000-AD2907,""))</f>
        <v/>
      </c>
      <c r="AB2907" s="48" t="str">
        <f>IFERROR(VLOOKUP(E2907,Funcionários!$C$8:$E$207,3,FALSE),"")</f>
        <v/>
      </c>
      <c r="AC2907" s="50" t="str">
        <f>IF(AB2907="","",IF(COUNTIFS($AB$7:$AB$3006,AB2907,$AQ$7:$AQ$3006,'RC'!$E$6)=0,"",COUNTIFS($M$7:$M$3006,"Concluída no prazo",$AB$7:$AB$3006,AB2907,$AQ$7:$AQ$3006,'RC'!$E$6)/COUNTIFS($AB$7:$AB$3006,AB2907,$AQ$7:$AQ$3006,'RC'!$E$6)))</f>
        <v/>
      </c>
      <c r="AD2907" s="48">
        <f>SUMIF($AQ$7:$AQ$3006,'RC'!$E$6,$J$7:$J$3006)+SUMIF($AQ$7:$AQ$3006,'RC'!$E$6,$L$7:$L$3006)</f>
        <v>21</v>
      </c>
      <c r="AF2907" s="48">
        <v>2.0999999999991099E-2</v>
      </c>
      <c r="AG2907" s="48">
        <f>IF(OR(AQ2907="",AQ2907&lt;&gt;'RC'!$E$6,AB2907&lt;&gt;'RC'!$D$21),0,1)</f>
        <v>0</v>
      </c>
      <c r="AH2907" s="48">
        <f t="shared" si="1010"/>
        <v>2.0999999999991099E-2</v>
      </c>
      <c r="AI2907" s="48" t="str">
        <f t="shared" si="992"/>
        <v/>
      </c>
      <c r="AJ2907" s="48" t="str">
        <f t="shared" si="993"/>
        <v/>
      </c>
      <c r="AK2907" s="52" t="str">
        <f t="shared" si="994"/>
        <v/>
      </c>
      <c r="AL2907" s="52" t="str">
        <f t="shared" si="995"/>
        <v/>
      </c>
      <c r="AM2907" s="48" t="str">
        <f t="shared" si="996"/>
        <v/>
      </c>
      <c r="AN2907" s="48" t="str">
        <f t="shared" si="997"/>
        <v/>
      </c>
      <c r="AP2907" s="18" t="str">
        <f t="shared" si="998"/>
        <v/>
      </c>
      <c r="AQ2907" s="18" t="str">
        <f t="shared" si="999"/>
        <v/>
      </c>
      <c r="AR2907" s="18">
        <v>2.1000000000000001E-2</v>
      </c>
      <c r="AS2907" s="18">
        <f>IF(AF!$D$27="Todos",1,IF(M2907=AF!$D$27,1,0))</f>
        <v>1</v>
      </c>
      <c r="AT2907" s="53">
        <f>IF(AND(E2907=AF!$D$6,OR(LT!M2907=AF!$D$27,AF!$D$27="Todos"),OR(AP2907=AF!$E$8,AQ2907=AF!$E$8)),AR2907+AS2907,0)</f>
        <v>0</v>
      </c>
      <c r="AU2907" s="18" t="str">
        <f t="shared" si="1000"/>
        <v/>
      </c>
      <c r="AV2907" s="54" t="str">
        <f t="shared" si="1001"/>
        <v/>
      </c>
      <c r="AW2907" s="54" t="str">
        <f t="shared" si="1002"/>
        <v/>
      </c>
      <c r="AX2907" s="18" t="str">
        <f t="shared" si="1003"/>
        <v/>
      </c>
      <c r="AY2907" s="18" t="str">
        <f t="shared" si="1004"/>
        <v/>
      </c>
      <c r="BA2907" s="18">
        <f>IF($E2907=AF!$D$6,IF($M2907="Concluída no prazo",2,IF($M2907="Concluída com atraso",1,0)),0)</f>
        <v>0</v>
      </c>
      <c r="BB2907" s="18">
        <f>IF($E2907=AF!$D$6,IF($M2907="Atrasada",2,IF($M2907="Concluída com atraso",1,0)),0)</f>
        <v>0</v>
      </c>
      <c r="BC2907" s="18">
        <v>2.9010000000000001E-2</v>
      </c>
      <c r="BD2907" s="18">
        <f t="shared" si="1011"/>
        <v>2.9010000000000001E-2</v>
      </c>
      <c r="BE2907" s="18">
        <f t="shared" si="1011"/>
        <v>2.9010000000000001E-2</v>
      </c>
      <c r="BF2907" s="18" t="str">
        <f t="shared" si="1005"/>
        <v/>
      </c>
      <c r="BN2907" s="18" t="str">
        <f t="shared" si="1006"/>
        <v>s</v>
      </c>
    </row>
    <row r="2908" spans="3:66" ht="50.1" customHeight="1" thickTop="1" thickBot="1" x14ac:dyDescent="0.3">
      <c r="C2908" s="46"/>
      <c r="D2908" s="46"/>
      <c r="E2908" s="46"/>
      <c r="F2908" s="122"/>
      <c r="G2908" s="122"/>
      <c r="H2908" s="78" t="str">
        <f t="shared" si="1007"/>
        <v/>
      </c>
      <c r="I2908" s="78" t="str">
        <f t="shared" si="1008"/>
        <v/>
      </c>
      <c r="J2908" s="16"/>
      <c r="K2908" s="46" t="str">
        <f t="shared" si="1009"/>
        <v/>
      </c>
      <c r="L2908" s="16"/>
      <c r="M2908" s="16"/>
      <c r="N2908" s="46"/>
      <c r="O2908" s="47" t="str">
        <f t="shared" si="1012"/>
        <v/>
      </c>
      <c r="P2908" s="47"/>
      <c r="Q2908" s="48" t="str">
        <f>IFERROR(VLOOKUP(E2908,Funcionários!$C$8:$E$207,3,FALSE),"")</f>
        <v/>
      </c>
      <c r="R2908" s="47"/>
      <c r="S2908" s="49" t="str">
        <f t="shared" si="1013"/>
        <v/>
      </c>
      <c r="T2908" s="49">
        <v>2.9020000000000001E-2</v>
      </c>
      <c r="U2908" s="48" t="str">
        <f>IF(Funcionários!C2909=0,"",Funcionários!C2909)</f>
        <v/>
      </c>
      <c r="V2908" s="50">
        <f>IF(U2908="",0,IF(COUNTIFS($E$7:$E$3006,U2908,$I$7:$I$3006,'RC'!$E$6)=0,0,COUNTIFS($M$7:$M$3006,"Concluída no prazo",$E$7:$E$3006,U2908,$I$7:$I$3006,'RC'!$E$6)/COUNTIFS($E$7:$E$3006,U2908,$I$7:$I$3006,'RC'!$E$6)))</f>
        <v>0</v>
      </c>
      <c r="W2908" s="49">
        <f>SUMIFS($J$7:$J$3006,$E$7:$E$3006,U2908,$I$7:$I$3006,'RC'!$E$6)+SUMIFS($L$7:$L$3006,$E$7:$E$3006,U2908,$I$7:$I$3006,'RC'!$E$6)</f>
        <v>0</v>
      </c>
      <c r="X2908" s="48">
        <f>COUNTIFS($E$7:$E$3006,U2908,$I$7:$I$3006,'RC'!$E$6)</f>
        <v>0</v>
      </c>
      <c r="Y2908" s="48"/>
      <c r="Z2908" s="51" t="str">
        <f>IF(AQ2908='RC'!$E$6,AC2908*1000+AD2908,"")</f>
        <v/>
      </c>
      <c r="AA2908" s="51" t="str">
        <f>IF(AB2908="","",IF(AQ2908='RC'!$E$6,AC2908*1000-AD2908,""))</f>
        <v/>
      </c>
      <c r="AB2908" s="48" t="str">
        <f>IFERROR(VLOOKUP(E2908,Funcionários!$C$8:$E$207,3,FALSE),"")</f>
        <v/>
      </c>
      <c r="AC2908" s="50" t="str">
        <f>IF(AB2908="","",IF(COUNTIFS($AB$7:$AB$3006,AB2908,$AQ$7:$AQ$3006,'RC'!$E$6)=0,"",COUNTIFS($M$7:$M$3006,"Concluída no prazo",$AB$7:$AB$3006,AB2908,$AQ$7:$AQ$3006,'RC'!$E$6)/COUNTIFS($AB$7:$AB$3006,AB2908,$AQ$7:$AQ$3006,'RC'!$E$6)))</f>
        <v/>
      </c>
      <c r="AD2908" s="48">
        <f>SUMIF($AQ$7:$AQ$3006,'RC'!$E$6,$J$7:$J$3006)+SUMIF($AQ$7:$AQ$3006,'RC'!$E$6,$L$7:$L$3006)</f>
        <v>21</v>
      </c>
      <c r="AF2908" s="48">
        <v>2.0989999999991099E-2</v>
      </c>
      <c r="AG2908" s="48">
        <f>IF(OR(AQ2908="",AQ2908&lt;&gt;'RC'!$E$6,AB2908&lt;&gt;'RC'!$D$21),0,1)</f>
        <v>0</v>
      </c>
      <c r="AH2908" s="48">
        <f t="shared" si="1010"/>
        <v>2.0989999999991099E-2</v>
      </c>
      <c r="AI2908" s="48" t="str">
        <f t="shared" si="992"/>
        <v/>
      </c>
      <c r="AJ2908" s="48" t="str">
        <f t="shared" si="993"/>
        <v/>
      </c>
      <c r="AK2908" s="52" t="str">
        <f t="shared" si="994"/>
        <v/>
      </c>
      <c r="AL2908" s="52" t="str">
        <f t="shared" si="995"/>
        <v/>
      </c>
      <c r="AM2908" s="48" t="str">
        <f t="shared" si="996"/>
        <v/>
      </c>
      <c r="AN2908" s="48" t="str">
        <f t="shared" si="997"/>
        <v/>
      </c>
      <c r="AP2908" s="18" t="str">
        <f t="shared" si="998"/>
        <v/>
      </c>
      <c r="AQ2908" s="18" t="str">
        <f t="shared" si="999"/>
        <v/>
      </c>
      <c r="AR2908" s="18">
        <v>2.0990000000000002E-2</v>
      </c>
      <c r="AS2908" s="18">
        <f>IF(AF!$D$27="Todos",1,IF(M2908=AF!$D$27,1,0))</f>
        <v>1</v>
      </c>
      <c r="AT2908" s="53">
        <f>IF(AND(E2908=AF!$D$6,OR(LT!M2908=AF!$D$27,AF!$D$27="Todos"),OR(AP2908=AF!$E$8,AQ2908=AF!$E$8)),AR2908+AS2908,0)</f>
        <v>0</v>
      </c>
      <c r="AU2908" s="18" t="str">
        <f t="shared" si="1000"/>
        <v/>
      </c>
      <c r="AV2908" s="54" t="str">
        <f t="shared" si="1001"/>
        <v/>
      </c>
      <c r="AW2908" s="54" t="str">
        <f t="shared" si="1002"/>
        <v/>
      </c>
      <c r="AX2908" s="18" t="str">
        <f t="shared" si="1003"/>
        <v/>
      </c>
      <c r="AY2908" s="18" t="str">
        <f t="shared" si="1004"/>
        <v/>
      </c>
      <c r="BA2908" s="18">
        <f>IF($E2908=AF!$D$6,IF($M2908="Concluída no prazo",2,IF($M2908="Concluída com atraso",1,0)),0)</f>
        <v>0</v>
      </c>
      <c r="BB2908" s="18">
        <f>IF($E2908=AF!$D$6,IF($M2908="Atrasada",2,IF($M2908="Concluída com atraso",1,0)),0)</f>
        <v>0</v>
      </c>
      <c r="BC2908" s="18">
        <v>2.9020000000000001E-2</v>
      </c>
      <c r="BD2908" s="18">
        <f t="shared" si="1011"/>
        <v>2.9020000000000001E-2</v>
      </c>
      <c r="BE2908" s="18">
        <f t="shared" si="1011"/>
        <v>2.9020000000000001E-2</v>
      </c>
      <c r="BF2908" s="18" t="str">
        <f t="shared" si="1005"/>
        <v/>
      </c>
      <c r="BN2908" s="18" t="str">
        <f t="shared" si="1006"/>
        <v>s</v>
      </c>
    </row>
    <row r="2909" spans="3:66" ht="50.1" customHeight="1" thickTop="1" thickBot="1" x14ac:dyDescent="0.3">
      <c r="C2909" s="46"/>
      <c r="D2909" s="46"/>
      <c r="E2909" s="46"/>
      <c r="F2909" s="122"/>
      <c r="G2909" s="122"/>
      <c r="H2909" s="78" t="str">
        <f t="shared" si="1007"/>
        <v/>
      </c>
      <c r="I2909" s="78" t="str">
        <f t="shared" si="1008"/>
        <v/>
      </c>
      <c r="J2909" s="16"/>
      <c r="K2909" s="46" t="str">
        <f t="shared" si="1009"/>
        <v/>
      </c>
      <c r="L2909" s="16"/>
      <c r="M2909" s="16"/>
      <c r="N2909" s="46"/>
      <c r="O2909" s="47" t="str">
        <f t="shared" si="1012"/>
        <v/>
      </c>
      <c r="P2909" s="47"/>
      <c r="Q2909" s="48" t="str">
        <f>IFERROR(VLOOKUP(E2909,Funcionários!$C$8:$E$207,3,FALSE),"")</f>
        <v/>
      </c>
      <c r="R2909" s="47"/>
      <c r="S2909" s="49" t="str">
        <f t="shared" si="1013"/>
        <v/>
      </c>
      <c r="T2909" s="49">
        <v>2.903E-2</v>
      </c>
      <c r="U2909" s="48" t="str">
        <f>IF(Funcionários!C2910=0,"",Funcionários!C2910)</f>
        <v/>
      </c>
      <c r="V2909" s="50">
        <f>IF(U2909="",0,IF(COUNTIFS($E$7:$E$3006,U2909,$I$7:$I$3006,'RC'!$E$6)=0,0,COUNTIFS($M$7:$M$3006,"Concluída no prazo",$E$7:$E$3006,U2909,$I$7:$I$3006,'RC'!$E$6)/COUNTIFS($E$7:$E$3006,U2909,$I$7:$I$3006,'RC'!$E$6)))</f>
        <v>0</v>
      </c>
      <c r="W2909" s="49">
        <f>SUMIFS($J$7:$J$3006,$E$7:$E$3006,U2909,$I$7:$I$3006,'RC'!$E$6)+SUMIFS($L$7:$L$3006,$E$7:$E$3006,U2909,$I$7:$I$3006,'RC'!$E$6)</f>
        <v>0</v>
      </c>
      <c r="X2909" s="48">
        <f>COUNTIFS($E$7:$E$3006,U2909,$I$7:$I$3006,'RC'!$E$6)</f>
        <v>0</v>
      </c>
      <c r="Y2909" s="48"/>
      <c r="Z2909" s="51" t="str">
        <f>IF(AQ2909='RC'!$E$6,AC2909*1000+AD2909,"")</f>
        <v/>
      </c>
      <c r="AA2909" s="51" t="str">
        <f>IF(AB2909="","",IF(AQ2909='RC'!$E$6,AC2909*1000-AD2909,""))</f>
        <v/>
      </c>
      <c r="AB2909" s="48" t="str">
        <f>IFERROR(VLOOKUP(E2909,Funcionários!$C$8:$E$207,3,FALSE),"")</f>
        <v/>
      </c>
      <c r="AC2909" s="50" t="str">
        <f>IF(AB2909="","",IF(COUNTIFS($AB$7:$AB$3006,AB2909,$AQ$7:$AQ$3006,'RC'!$E$6)=0,"",COUNTIFS($M$7:$M$3006,"Concluída no prazo",$AB$7:$AB$3006,AB2909,$AQ$7:$AQ$3006,'RC'!$E$6)/COUNTIFS($AB$7:$AB$3006,AB2909,$AQ$7:$AQ$3006,'RC'!$E$6)))</f>
        <v/>
      </c>
      <c r="AD2909" s="48">
        <f>SUMIF($AQ$7:$AQ$3006,'RC'!$E$6,$J$7:$J$3006)+SUMIF($AQ$7:$AQ$3006,'RC'!$E$6,$L$7:$L$3006)</f>
        <v>21</v>
      </c>
      <c r="AF2909" s="48">
        <v>2.09799999999911E-2</v>
      </c>
      <c r="AG2909" s="48">
        <f>IF(OR(AQ2909="",AQ2909&lt;&gt;'RC'!$E$6,AB2909&lt;&gt;'RC'!$D$21),0,1)</f>
        <v>0</v>
      </c>
      <c r="AH2909" s="48">
        <f t="shared" si="1010"/>
        <v>2.09799999999911E-2</v>
      </c>
      <c r="AI2909" s="48" t="str">
        <f t="shared" si="992"/>
        <v/>
      </c>
      <c r="AJ2909" s="48" t="str">
        <f t="shared" si="993"/>
        <v/>
      </c>
      <c r="AK2909" s="52" t="str">
        <f t="shared" si="994"/>
        <v/>
      </c>
      <c r="AL2909" s="52" t="str">
        <f t="shared" si="995"/>
        <v/>
      </c>
      <c r="AM2909" s="48" t="str">
        <f t="shared" si="996"/>
        <v/>
      </c>
      <c r="AN2909" s="48" t="str">
        <f t="shared" si="997"/>
        <v/>
      </c>
      <c r="AP2909" s="18" t="str">
        <f t="shared" si="998"/>
        <v/>
      </c>
      <c r="AQ2909" s="18" t="str">
        <f t="shared" si="999"/>
        <v/>
      </c>
      <c r="AR2909" s="18">
        <v>2.0979999999999999E-2</v>
      </c>
      <c r="AS2909" s="18">
        <f>IF(AF!$D$27="Todos",1,IF(M2909=AF!$D$27,1,0))</f>
        <v>1</v>
      </c>
      <c r="AT2909" s="53">
        <f>IF(AND(E2909=AF!$D$6,OR(LT!M2909=AF!$D$27,AF!$D$27="Todos"),OR(AP2909=AF!$E$8,AQ2909=AF!$E$8)),AR2909+AS2909,0)</f>
        <v>0</v>
      </c>
      <c r="AU2909" s="18" t="str">
        <f t="shared" si="1000"/>
        <v/>
      </c>
      <c r="AV2909" s="54" t="str">
        <f t="shared" si="1001"/>
        <v/>
      </c>
      <c r="AW2909" s="54" t="str">
        <f t="shared" si="1002"/>
        <v/>
      </c>
      <c r="AX2909" s="18" t="str">
        <f t="shared" si="1003"/>
        <v/>
      </c>
      <c r="AY2909" s="18" t="str">
        <f t="shared" si="1004"/>
        <v/>
      </c>
      <c r="BA2909" s="18">
        <f>IF($E2909=AF!$D$6,IF($M2909="Concluída no prazo",2,IF($M2909="Concluída com atraso",1,0)),0)</f>
        <v>0</v>
      </c>
      <c r="BB2909" s="18">
        <f>IF($E2909=AF!$D$6,IF($M2909="Atrasada",2,IF($M2909="Concluída com atraso",1,0)),0)</f>
        <v>0</v>
      </c>
      <c r="BC2909" s="18">
        <v>2.903E-2</v>
      </c>
      <c r="BD2909" s="18">
        <f t="shared" si="1011"/>
        <v>2.903E-2</v>
      </c>
      <c r="BE2909" s="18">
        <f t="shared" si="1011"/>
        <v>2.903E-2</v>
      </c>
      <c r="BF2909" s="18" t="str">
        <f t="shared" si="1005"/>
        <v/>
      </c>
      <c r="BN2909" s="18" t="str">
        <f t="shared" si="1006"/>
        <v>s</v>
      </c>
    </row>
    <row r="2910" spans="3:66" ht="50.1" customHeight="1" thickTop="1" thickBot="1" x14ac:dyDescent="0.3">
      <c r="C2910" s="46"/>
      <c r="D2910" s="46"/>
      <c r="E2910" s="46"/>
      <c r="F2910" s="122"/>
      <c r="G2910" s="122"/>
      <c r="H2910" s="78" t="str">
        <f t="shared" si="1007"/>
        <v/>
      </c>
      <c r="I2910" s="78" t="str">
        <f t="shared" si="1008"/>
        <v/>
      </c>
      <c r="J2910" s="16"/>
      <c r="K2910" s="46" t="str">
        <f t="shared" si="1009"/>
        <v/>
      </c>
      <c r="L2910" s="16"/>
      <c r="M2910" s="16"/>
      <c r="N2910" s="46"/>
      <c r="O2910" s="47" t="str">
        <f t="shared" si="1012"/>
        <v/>
      </c>
      <c r="P2910" s="47"/>
      <c r="Q2910" s="48" t="str">
        <f>IFERROR(VLOOKUP(E2910,Funcionários!$C$8:$E$207,3,FALSE),"")</f>
        <v/>
      </c>
      <c r="R2910" s="47"/>
      <c r="S2910" s="49" t="str">
        <f t="shared" si="1013"/>
        <v/>
      </c>
      <c r="T2910" s="49">
        <v>2.904E-2</v>
      </c>
      <c r="U2910" s="48" t="str">
        <f>IF(Funcionários!C2911=0,"",Funcionários!C2911)</f>
        <v/>
      </c>
      <c r="V2910" s="50">
        <f>IF(U2910="",0,IF(COUNTIFS($E$7:$E$3006,U2910,$I$7:$I$3006,'RC'!$E$6)=0,0,COUNTIFS($M$7:$M$3006,"Concluída no prazo",$E$7:$E$3006,U2910,$I$7:$I$3006,'RC'!$E$6)/COUNTIFS($E$7:$E$3006,U2910,$I$7:$I$3006,'RC'!$E$6)))</f>
        <v>0</v>
      </c>
      <c r="W2910" s="49">
        <f>SUMIFS($J$7:$J$3006,$E$7:$E$3006,U2910,$I$7:$I$3006,'RC'!$E$6)+SUMIFS($L$7:$L$3006,$E$7:$E$3006,U2910,$I$7:$I$3006,'RC'!$E$6)</f>
        <v>0</v>
      </c>
      <c r="X2910" s="48">
        <f>COUNTIFS($E$7:$E$3006,U2910,$I$7:$I$3006,'RC'!$E$6)</f>
        <v>0</v>
      </c>
      <c r="Y2910" s="48"/>
      <c r="Z2910" s="51" t="str">
        <f>IF(AQ2910='RC'!$E$6,AC2910*1000+AD2910,"")</f>
        <v/>
      </c>
      <c r="AA2910" s="51" t="str">
        <f>IF(AB2910="","",IF(AQ2910='RC'!$E$6,AC2910*1000-AD2910,""))</f>
        <v/>
      </c>
      <c r="AB2910" s="48" t="str">
        <f>IFERROR(VLOOKUP(E2910,Funcionários!$C$8:$E$207,3,FALSE),"")</f>
        <v/>
      </c>
      <c r="AC2910" s="50" t="str">
        <f>IF(AB2910="","",IF(COUNTIFS($AB$7:$AB$3006,AB2910,$AQ$7:$AQ$3006,'RC'!$E$6)=0,"",COUNTIFS($M$7:$M$3006,"Concluída no prazo",$AB$7:$AB$3006,AB2910,$AQ$7:$AQ$3006,'RC'!$E$6)/COUNTIFS($AB$7:$AB$3006,AB2910,$AQ$7:$AQ$3006,'RC'!$E$6)))</f>
        <v/>
      </c>
      <c r="AD2910" s="48">
        <f>SUMIF($AQ$7:$AQ$3006,'RC'!$E$6,$J$7:$J$3006)+SUMIF($AQ$7:$AQ$3006,'RC'!$E$6,$L$7:$L$3006)</f>
        <v>21</v>
      </c>
      <c r="AF2910" s="48">
        <v>2.09699999999911E-2</v>
      </c>
      <c r="AG2910" s="48">
        <f>IF(OR(AQ2910="",AQ2910&lt;&gt;'RC'!$E$6,AB2910&lt;&gt;'RC'!$D$21),0,1)</f>
        <v>0</v>
      </c>
      <c r="AH2910" s="48">
        <f t="shared" si="1010"/>
        <v>2.09699999999911E-2</v>
      </c>
      <c r="AI2910" s="48" t="str">
        <f t="shared" si="992"/>
        <v/>
      </c>
      <c r="AJ2910" s="48" t="str">
        <f t="shared" si="993"/>
        <v/>
      </c>
      <c r="AK2910" s="52" t="str">
        <f t="shared" si="994"/>
        <v/>
      </c>
      <c r="AL2910" s="52" t="str">
        <f t="shared" si="995"/>
        <v/>
      </c>
      <c r="AM2910" s="48" t="str">
        <f t="shared" si="996"/>
        <v/>
      </c>
      <c r="AN2910" s="48" t="str">
        <f t="shared" si="997"/>
        <v/>
      </c>
      <c r="AP2910" s="18" t="str">
        <f t="shared" si="998"/>
        <v/>
      </c>
      <c r="AQ2910" s="18" t="str">
        <f t="shared" si="999"/>
        <v/>
      </c>
      <c r="AR2910" s="18">
        <v>2.0969999999999999E-2</v>
      </c>
      <c r="AS2910" s="18">
        <f>IF(AF!$D$27="Todos",1,IF(M2910=AF!$D$27,1,0))</f>
        <v>1</v>
      </c>
      <c r="AT2910" s="53">
        <f>IF(AND(E2910=AF!$D$6,OR(LT!M2910=AF!$D$27,AF!$D$27="Todos"),OR(AP2910=AF!$E$8,AQ2910=AF!$E$8)),AR2910+AS2910,0)</f>
        <v>0</v>
      </c>
      <c r="AU2910" s="18" t="str">
        <f t="shared" si="1000"/>
        <v/>
      </c>
      <c r="AV2910" s="54" t="str">
        <f t="shared" si="1001"/>
        <v/>
      </c>
      <c r="AW2910" s="54" t="str">
        <f t="shared" si="1002"/>
        <v/>
      </c>
      <c r="AX2910" s="18" t="str">
        <f t="shared" si="1003"/>
        <v/>
      </c>
      <c r="AY2910" s="18" t="str">
        <f t="shared" si="1004"/>
        <v/>
      </c>
      <c r="BA2910" s="18">
        <f>IF($E2910=AF!$D$6,IF($M2910="Concluída no prazo",2,IF($M2910="Concluída com atraso",1,0)),0)</f>
        <v>0</v>
      </c>
      <c r="BB2910" s="18">
        <f>IF($E2910=AF!$D$6,IF($M2910="Atrasada",2,IF($M2910="Concluída com atraso",1,0)),0)</f>
        <v>0</v>
      </c>
      <c r="BC2910" s="18">
        <v>2.904E-2</v>
      </c>
      <c r="BD2910" s="18">
        <f t="shared" si="1011"/>
        <v>2.904E-2</v>
      </c>
      <c r="BE2910" s="18">
        <f t="shared" si="1011"/>
        <v>2.904E-2</v>
      </c>
      <c r="BF2910" s="18" t="str">
        <f t="shared" si="1005"/>
        <v/>
      </c>
      <c r="BN2910" s="18" t="str">
        <f t="shared" si="1006"/>
        <v>s</v>
      </c>
    </row>
    <row r="2911" spans="3:66" ht="50.1" customHeight="1" thickTop="1" thickBot="1" x14ac:dyDescent="0.3">
      <c r="C2911" s="46"/>
      <c r="D2911" s="46"/>
      <c r="E2911" s="46"/>
      <c r="F2911" s="122"/>
      <c r="G2911" s="122"/>
      <c r="H2911" s="78" t="str">
        <f t="shared" si="1007"/>
        <v/>
      </c>
      <c r="I2911" s="78" t="str">
        <f t="shared" si="1008"/>
        <v/>
      </c>
      <c r="J2911" s="16"/>
      <c r="K2911" s="46" t="str">
        <f t="shared" si="1009"/>
        <v/>
      </c>
      <c r="L2911" s="16"/>
      <c r="M2911" s="16"/>
      <c r="N2911" s="46"/>
      <c r="O2911" s="47" t="str">
        <f t="shared" si="1012"/>
        <v/>
      </c>
      <c r="P2911" s="47"/>
      <c r="Q2911" s="48" t="str">
        <f>IFERROR(VLOOKUP(E2911,Funcionários!$C$8:$E$207,3,FALSE),"")</f>
        <v/>
      </c>
      <c r="R2911" s="47"/>
      <c r="S2911" s="49" t="str">
        <f t="shared" si="1013"/>
        <v/>
      </c>
      <c r="T2911" s="49">
        <v>2.9049999999999999E-2</v>
      </c>
      <c r="U2911" s="48" t="str">
        <f>IF(Funcionários!C2912=0,"",Funcionários!C2912)</f>
        <v/>
      </c>
      <c r="V2911" s="50">
        <f>IF(U2911="",0,IF(COUNTIFS($E$7:$E$3006,U2911,$I$7:$I$3006,'RC'!$E$6)=0,0,COUNTIFS($M$7:$M$3006,"Concluída no prazo",$E$7:$E$3006,U2911,$I$7:$I$3006,'RC'!$E$6)/COUNTIFS($E$7:$E$3006,U2911,$I$7:$I$3006,'RC'!$E$6)))</f>
        <v>0</v>
      </c>
      <c r="W2911" s="49">
        <f>SUMIFS($J$7:$J$3006,$E$7:$E$3006,U2911,$I$7:$I$3006,'RC'!$E$6)+SUMIFS($L$7:$L$3006,$E$7:$E$3006,U2911,$I$7:$I$3006,'RC'!$E$6)</f>
        <v>0</v>
      </c>
      <c r="X2911" s="48">
        <f>COUNTIFS($E$7:$E$3006,U2911,$I$7:$I$3006,'RC'!$E$6)</f>
        <v>0</v>
      </c>
      <c r="Y2911" s="48"/>
      <c r="Z2911" s="51" t="str">
        <f>IF(AQ2911='RC'!$E$6,AC2911*1000+AD2911,"")</f>
        <v/>
      </c>
      <c r="AA2911" s="51" t="str">
        <f>IF(AB2911="","",IF(AQ2911='RC'!$E$6,AC2911*1000-AD2911,""))</f>
        <v/>
      </c>
      <c r="AB2911" s="48" t="str">
        <f>IFERROR(VLOOKUP(E2911,Funcionários!$C$8:$E$207,3,FALSE),"")</f>
        <v/>
      </c>
      <c r="AC2911" s="50" t="str">
        <f>IF(AB2911="","",IF(COUNTIFS($AB$7:$AB$3006,AB2911,$AQ$7:$AQ$3006,'RC'!$E$6)=0,"",COUNTIFS($M$7:$M$3006,"Concluída no prazo",$AB$7:$AB$3006,AB2911,$AQ$7:$AQ$3006,'RC'!$E$6)/COUNTIFS($AB$7:$AB$3006,AB2911,$AQ$7:$AQ$3006,'RC'!$E$6)))</f>
        <v/>
      </c>
      <c r="AD2911" s="48">
        <f>SUMIF($AQ$7:$AQ$3006,'RC'!$E$6,$J$7:$J$3006)+SUMIF($AQ$7:$AQ$3006,'RC'!$E$6,$L$7:$L$3006)</f>
        <v>21</v>
      </c>
      <c r="AF2911" s="48">
        <v>2.09599999999911E-2</v>
      </c>
      <c r="AG2911" s="48">
        <f>IF(OR(AQ2911="",AQ2911&lt;&gt;'RC'!$E$6,AB2911&lt;&gt;'RC'!$D$21),0,1)</f>
        <v>0</v>
      </c>
      <c r="AH2911" s="48">
        <f t="shared" si="1010"/>
        <v>2.09599999999911E-2</v>
      </c>
      <c r="AI2911" s="48" t="str">
        <f t="shared" si="992"/>
        <v/>
      </c>
      <c r="AJ2911" s="48" t="str">
        <f t="shared" si="993"/>
        <v/>
      </c>
      <c r="AK2911" s="52" t="str">
        <f t="shared" si="994"/>
        <v/>
      </c>
      <c r="AL2911" s="52" t="str">
        <f t="shared" si="995"/>
        <v/>
      </c>
      <c r="AM2911" s="48" t="str">
        <f t="shared" si="996"/>
        <v/>
      </c>
      <c r="AN2911" s="48" t="str">
        <f t="shared" si="997"/>
        <v/>
      </c>
      <c r="AP2911" s="18" t="str">
        <f t="shared" si="998"/>
        <v/>
      </c>
      <c r="AQ2911" s="18" t="str">
        <f t="shared" si="999"/>
        <v/>
      </c>
      <c r="AR2911" s="18">
        <v>2.0959999999999999E-2</v>
      </c>
      <c r="AS2911" s="18">
        <f>IF(AF!$D$27="Todos",1,IF(M2911=AF!$D$27,1,0))</f>
        <v>1</v>
      </c>
      <c r="AT2911" s="53">
        <f>IF(AND(E2911=AF!$D$6,OR(LT!M2911=AF!$D$27,AF!$D$27="Todos"),OR(AP2911=AF!$E$8,AQ2911=AF!$E$8)),AR2911+AS2911,0)</f>
        <v>0</v>
      </c>
      <c r="AU2911" s="18" t="str">
        <f t="shared" si="1000"/>
        <v/>
      </c>
      <c r="AV2911" s="54" t="str">
        <f t="shared" si="1001"/>
        <v/>
      </c>
      <c r="AW2911" s="54" t="str">
        <f t="shared" si="1002"/>
        <v/>
      </c>
      <c r="AX2911" s="18" t="str">
        <f t="shared" si="1003"/>
        <v/>
      </c>
      <c r="AY2911" s="18" t="str">
        <f t="shared" si="1004"/>
        <v/>
      </c>
      <c r="BA2911" s="18">
        <f>IF($E2911=AF!$D$6,IF($M2911="Concluída no prazo",2,IF($M2911="Concluída com atraso",1,0)),0)</f>
        <v>0</v>
      </c>
      <c r="BB2911" s="18">
        <f>IF($E2911=AF!$D$6,IF($M2911="Atrasada",2,IF($M2911="Concluída com atraso",1,0)),0)</f>
        <v>0</v>
      </c>
      <c r="BC2911" s="18">
        <v>2.9049999999999999E-2</v>
      </c>
      <c r="BD2911" s="18">
        <f t="shared" si="1011"/>
        <v>2.9049999999999999E-2</v>
      </c>
      <c r="BE2911" s="18">
        <f t="shared" si="1011"/>
        <v>2.9049999999999999E-2</v>
      </c>
      <c r="BF2911" s="18" t="str">
        <f t="shared" si="1005"/>
        <v/>
      </c>
      <c r="BN2911" s="18" t="str">
        <f t="shared" si="1006"/>
        <v>s</v>
      </c>
    </row>
    <row r="2912" spans="3:66" ht="50.1" customHeight="1" thickTop="1" thickBot="1" x14ac:dyDescent="0.3">
      <c r="C2912" s="46"/>
      <c r="D2912" s="46"/>
      <c r="E2912" s="46"/>
      <c r="F2912" s="122"/>
      <c r="G2912" s="122"/>
      <c r="H2912" s="78" t="str">
        <f t="shared" si="1007"/>
        <v/>
      </c>
      <c r="I2912" s="78" t="str">
        <f t="shared" si="1008"/>
        <v/>
      </c>
      <c r="J2912" s="16"/>
      <c r="K2912" s="46" t="str">
        <f t="shared" si="1009"/>
        <v/>
      </c>
      <c r="L2912" s="16"/>
      <c r="M2912" s="16"/>
      <c r="N2912" s="46"/>
      <c r="O2912" s="47" t="str">
        <f t="shared" si="1012"/>
        <v/>
      </c>
      <c r="P2912" s="47"/>
      <c r="Q2912" s="48" t="str">
        <f>IFERROR(VLOOKUP(E2912,Funcionários!$C$8:$E$207,3,FALSE),"")</f>
        <v/>
      </c>
      <c r="R2912" s="47"/>
      <c r="S2912" s="49" t="str">
        <f t="shared" si="1013"/>
        <v/>
      </c>
      <c r="T2912" s="49">
        <v>2.9059999999999999E-2</v>
      </c>
      <c r="U2912" s="48" t="str">
        <f>IF(Funcionários!C2913=0,"",Funcionários!C2913)</f>
        <v/>
      </c>
      <c r="V2912" s="50">
        <f>IF(U2912="",0,IF(COUNTIFS($E$7:$E$3006,U2912,$I$7:$I$3006,'RC'!$E$6)=0,0,COUNTIFS($M$7:$M$3006,"Concluída no prazo",$E$7:$E$3006,U2912,$I$7:$I$3006,'RC'!$E$6)/COUNTIFS($E$7:$E$3006,U2912,$I$7:$I$3006,'RC'!$E$6)))</f>
        <v>0</v>
      </c>
      <c r="W2912" s="49">
        <f>SUMIFS($J$7:$J$3006,$E$7:$E$3006,U2912,$I$7:$I$3006,'RC'!$E$6)+SUMIFS($L$7:$L$3006,$E$7:$E$3006,U2912,$I$7:$I$3006,'RC'!$E$6)</f>
        <v>0</v>
      </c>
      <c r="X2912" s="48">
        <f>COUNTIFS($E$7:$E$3006,U2912,$I$7:$I$3006,'RC'!$E$6)</f>
        <v>0</v>
      </c>
      <c r="Y2912" s="48"/>
      <c r="Z2912" s="51" t="str">
        <f>IF(AQ2912='RC'!$E$6,AC2912*1000+AD2912,"")</f>
        <v/>
      </c>
      <c r="AA2912" s="51" t="str">
        <f>IF(AB2912="","",IF(AQ2912='RC'!$E$6,AC2912*1000-AD2912,""))</f>
        <v/>
      </c>
      <c r="AB2912" s="48" t="str">
        <f>IFERROR(VLOOKUP(E2912,Funcionários!$C$8:$E$207,3,FALSE),"")</f>
        <v/>
      </c>
      <c r="AC2912" s="50" t="str">
        <f>IF(AB2912="","",IF(COUNTIFS($AB$7:$AB$3006,AB2912,$AQ$7:$AQ$3006,'RC'!$E$6)=0,"",COUNTIFS($M$7:$M$3006,"Concluída no prazo",$AB$7:$AB$3006,AB2912,$AQ$7:$AQ$3006,'RC'!$E$6)/COUNTIFS($AB$7:$AB$3006,AB2912,$AQ$7:$AQ$3006,'RC'!$E$6)))</f>
        <v/>
      </c>
      <c r="AD2912" s="48">
        <f>SUMIF($AQ$7:$AQ$3006,'RC'!$E$6,$J$7:$J$3006)+SUMIF($AQ$7:$AQ$3006,'RC'!$E$6,$L$7:$L$3006)</f>
        <v>21</v>
      </c>
      <c r="AF2912" s="48">
        <v>2.0949999999991101E-2</v>
      </c>
      <c r="AG2912" s="48">
        <f>IF(OR(AQ2912="",AQ2912&lt;&gt;'RC'!$E$6,AB2912&lt;&gt;'RC'!$D$21),0,1)</f>
        <v>0</v>
      </c>
      <c r="AH2912" s="48">
        <f t="shared" si="1010"/>
        <v>2.0949999999991101E-2</v>
      </c>
      <c r="AI2912" s="48" t="str">
        <f t="shared" si="992"/>
        <v/>
      </c>
      <c r="AJ2912" s="48" t="str">
        <f t="shared" si="993"/>
        <v/>
      </c>
      <c r="AK2912" s="52" t="str">
        <f t="shared" si="994"/>
        <v/>
      </c>
      <c r="AL2912" s="52" t="str">
        <f t="shared" si="995"/>
        <v/>
      </c>
      <c r="AM2912" s="48" t="str">
        <f t="shared" si="996"/>
        <v/>
      </c>
      <c r="AN2912" s="48" t="str">
        <f t="shared" si="997"/>
        <v/>
      </c>
      <c r="AP2912" s="18" t="str">
        <f t="shared" si="998"/>
        <v/>
      </c>
      <c r="AQ2912" s="18" t="str">
        <f t="shared" si="999"/>
        <v/>
      </c>
      <c r="AR2912" s="18">
        <v>2.095E-2</v>
      </c>
      <c r="AS2912" s="18">
        <f>IF(AF!$D$27="Todos",1,IF(M2912=AF!$D$27,1,0))</f>
        <v>1</v>
      </c>
      <c r="AT2912" s="53">
        <f>IF(AND(E2912=AF!$D$6,OR(LT!M2912=AF!$D$27,AF!$D$27="Todos"),OR(AP2912=AF!$E$8,AQ2912=AF!$E$8)),AR2912+AS2912,0)</f>
        <v>0</v>
      </c>
      <c r="AU2912" s="18" t="str">
        <f t="shared" si="1000"/>
        <v/>
      </c>
      <c r="AV2912" s="54" t="str">
        <f t="shared" si="1001"/>
        <v/>
      </c>
      <c r="AW2912" s="54" t="str">
        <f t="shared" si="1002"/>
        <v/>
      </c>
      <c r="AX2912" s="18" t="str">
        <f t="shared" si="1003"/>
        <v/>
      </c>
      <c r="AY2912" s="18" t="str">
        <f t="shared" si="1004"/>
        <v/>
      </c>
      <c r="BA2912" s="18">
        <f>IF($E2912=AF!$D$6,IF($M2912="Concluída no prazo",2,IF($M2912="Concluída com atraso",1,0)),0)</f>
        <v>0</v>
      </c>
      <c r="BB2912" s="18">
        <f>IF($E2912=AF!$D$6,IF($M2912="Atrasada",2,IF($M2912="Concluída com atraso",1,0)),0)</f>
        <v>0</v>
      </c>
      <c r="BC2912" s="18">
        <v>2.9059999999999999E-2</v>
      </c>
      <c r="BD2912" s="18">
        <f t="shared" si="1011"/>
        <v>2.9059999999999999E-2</v>
      </c>
      <c r="BE2912" s="18">
        <f t="shared" si="1011"/>
        <v>2.9059999999999999E-2</v>
      </c>
      <c r="BF2912" s="18" t="str">
        <f t="shared" si="1005"/>
        <v/>
      </c>
      <c r="BN2912" s="18" t="str">
        <f t="shared" si="1006"/>
        <v>s</v>
      </c>
    </row>
    <row r="2913" spans="3:66" ht="50.1" customHeight="1" thickTop="1" thickBot="1" x14ac:dyDescent="0.3">
      <c r="C2913" s="46"/>
      <c r="D2913" s="46"/>
      <c r="E2913" s="46"/>
      <c r="F2913" s="122"/>
      <c r="G2913" s="122"/>
      <c r="H2913" s="78" t="str">
        <f t="shared" si="1007"/>
        <v/>
      </c>
      <c r="I2913" s="78" t="str">
        <f t="shared" si="1008"/>
        <v/>
      </c>
      <c r="J2913" s="16"/>
      <c r="K2913" s="46" t="str">
        <f t="shared" si="1009"/>
        <v/>
      </c>
      <c r="L2913" s="16"/>
      <c r="M2913" s="16"/>
      <c r="N2913" s="46"/>
      <c r="O2913" s="47" t="str">
        <f t="shared" si="1012"/>
        <v/>
      </c>
      <c r="P2913" s="47"/>
      <c r="Q2913" s="48" t="str">
        <f>IFERROR(VLOOKUP(E2913,Funcionários!$C$8:$E$207,3,FALSE),"")</f>
        <v/>
      </c>
      <c r="R2913" s="47"/>
      <c r="S2913" s="49" t="str">
        <f t="shared" si="1013"/>
        <v/>
      </c>
      <c r="T2913" s="49">
        <v>2.9069999999999999E-2</v>
      </c>
      <c r="U2913" s="48" t="str">
        <f>IF(Funcionários!C2914=0,"",Funcionários!C2914)</f>
        <v/>
      </c>
      <c r="V2913" s="50">
        <f>IF(U2913="",0,IF(COUNTIFS($E$7:$E$3006,U2913,$I$7:$I$3006,'RC'!$E$6)=0,0,COUNTIFS($M$7:$M$3006,"Concluída no prazo",$E$7:$E$3006,U2913,$I$7:$I$3006,'RC'!$E$6)/COUNTIFS($E$7:$E$3006,U2913,$I$7:$I$3006,'RC'!$E$6)))</f>
        <v>0</v>
      </c>
      <c r="W2913" s="49">
        <f>SUMIFS($J$7:$J$3006,$E$7:$E$3006,U2913,$I$7:$I$3006,'RC'!$E$6)+SUMIFS($L$7:$L$3006,$E$7:$E$3006,U2913,$I$7:$I$3006,'RC'!$E$6)</f>
        <v>0</v>
      </c>
      <c r="X2913" s="48">
        <f>COUNTIFS($E$7:$E$3006,U2913,$I$7:$I$3006,'RC'!$E$6)</f>
        <v>0</v>
      </c>
      <c r="Y2913" s="48"/>
      <c r="Z2913" s="51" t="str">
        <f>IF(AQ2913='RC'!$E$6,AC2913*1000+AD2913,"")</f>
        <v/>
      </c>
      <c r="AA2913" s="51" t="str">
        <f>IF(AB2913="","",IF(AQ2913='RC'!$E$6,AC2913*1000-AD2913,""))</f>
        <v/>
      </c>
      <c r="AB2913" s="48" t="str">
        <f>IFERROR(VLOOKUP(E2913,Funcionários!$C$8:$E$207,3,FALSE),"")</f>
        <v/>
      </c>
      <c r="AC2913" s="50" t="str">
        <f>IF(AB2913="","",IF(COUNTIFS($AB$7:$AB$3006,AB2913,$AQ$7:$AQ$3006,'RC'!$E$6)=0,"",COUNTIFS($M$7:$M$3006,"Concluída no prazo",$AB$7:$AB$3006,AB2913,$AQ$7:$AQ$3006,'RC'!$E$6)/COUNTIFS($AB$7:$AB$3006,AB2913,$AQ$7:$AQ$3006,'RC'!$E$6)))</f>
        <v/>
      </c>
      <c r="AD2913" s="48">
        <f>SUMIF($AQ$7:$AQ$3006,'RC'!$E$6,$J$7:$J$3006)+SUMIF($AQ$7:$AQ$3006,'RC'!$E$6,$L$7:$L$3006)</f>
        <v>21</v>
      </c>
      <c r="AF2913" s="48">
        <v>2.0939999999991101E-2</v>
      </c>
      <c r="AG2913" s="48">
        <f>IF(OR(AQ2913="",AQ2913&lt;&gt;'RC'!$E$6,AB2913&lt;&gt;'RC'!$D$21),0,1)</f>
        <v>0</v>
      </c>
      <c r="AH2913" s="48">
        <f t="shared" si="1010"/>
        <v>2.0939999999991101E-2</v>
      </c>
      <c r="AI2913" s="48" t="str">
        <f t="shared" si="992"/>
        <v/>
      </c>
      <c r="AJ2913" s="48" t="str">
        <f t="shared" si="993"/>
        <v/>
      </c>
      <c r="AK2913" s="52" t="str">
        <f t="shared" si="994"/>
        <v/>
      </c>
      <c r="AL2913" s="52" t="str">
        <f t="shared" si="995"/>
        <v/>
      </c>
      <c r="AM2913" s="48" t="str">
        <f t="shared" si="996"/>
        <v/>
      </c>
      <c r="AN2913" s="48" t="str">
        <f t="shared" si="997"/>
        <v/>
      </c>
      <c r="AP2913" s="18" t="str">
        <f t="shared" si="998"/>
        <v/>
      </c>
      <c r="AQ2913" s="18" t="str">
        <f t="shared" si="999"/>
        <v/>
      </c>
      <c r="AR2913" s="18">
        <v>2.094E-2</v>
      </c>
      <c r="AS2913" s="18">
        <f>IF(AF!$D$27="Todos",1,IF(M2913=AF!$D$27,1,0))</f>
        <v>1</v>
      </c>
      <c r="AT2913" s="53">
        <f>IF(AND(E2913=AF!$D$6,OR(LT!M2913=AF!$D$27,AF!$D$27="Todos"),OR(AP2913=AF!$E$8,AQ2913=AF!$E$8)),AR2913+AS2913,0)</f>
        <v>0</v>
      </c>
      <c r="AU2913" s="18" t="str">
        <f t="shared" si="1000"/>
        <v/>
      </c>
      <c r="AV2913" s="54" t="str">
        <f t="shared" si="1001"/>
        <v/>
      </c>
      <c r="AW2913" s="54" t="str">
        <f t="shared" si="1002"/>
        <v/>
      </c>
      <c r="AX2913" s="18" t="str">
        <f t="shared" si="1003"/>
        <v/>
      </c>
      <c r="AY2913" s="18" t="str">
        <f t="shared" si="1004"/>
        <v/>
      </c>
      <c r="BA2913" s="18">
        <f>IF($E2913=AF!$D$6,IF($M2913="Concluída no prazo",2,IF($M2913="Concluída com atraso",1,0)),0)</f>
        <v>0</v>
      </c>
      <c r="BB2913" s="18">
        <f>IF($E2913=AF!$D$6,IF($M2913="Atrasada",2,IF($M2913="Concluída com atraso",1,0)),0)</f>
        <v>0</v>
      </c>
      <c r="BC2913" s="18">
        <v>2.9069999999999999E-2</v>
      </c>
      <c r="BD2913" s="18">
        <f t="shared" si="1011"/>
        <v>2.9069999999999999E-2</v>
      </c>
      <c r="BE2913" s="18">
        <f t="shared" si="1011"/>
        <v>2.9069999999999999E-2</v>
      </c>
      <c r="BF2913" s="18" t="str">
        <f t="shared" si="1005"/>
        <v/>
      </c>
      <c r="BN2913" s="18" t="str">
        <f t="shared" si="1006"/>
        <v>s</v>
      </c>
    </row>
    <row r="2914" spans="3:66" ht="50.1" customHeight="1" thickTop="1" thickBot="1" x14ac:dyDescent="0.3">
      <c r="C2914" s="46"/>
      <c r="D2914" s="46"/>
      <c r="E2914" s="46"/>
      <c r="F2914" s="122"/>
      <c r="G2914" s="122"/>
      <c r="H2914" s="78" t="str">
        <f t="shared" si="1007"/>
        <v/>
      </c>
      <c r="I2914" s="78" t="str">
        <f t="shared" si="1008"/>
        <v/>
      </c>
      <c r="J2914" s="16"/>
      <c r="K2914" s="46" t="str">
        <f t="shared" si="1009"/>
        <v/>
      </c>
      <c r="L2914" s="16"/>
      <c r="M2914" s="16"/>
      <c r="N2914" s="46"/>
      <c r="O2914" s="47" t="str">
        <f t="shared" si="1012"/>
        <v/>
      </c>
      <c r="P2914" s="47"/>
      <c r="Q2914" s="48" t="str">
        <f>IFERROR(VLOOKUP(E2914,Funcionários!$C$8:$E$207,3,FALSE),"")</f>
        <v/>
      </c>
      <c r="R2914" s="47"/>
      <c r="S2914" s="49" t="str">
        <f t="shared" si="1013"/>
        <v/>
      </c>
      <c r="T2914" s="49">
        <v>2.9080000000000002E-2</v>
      </c>
      <c r="U2914" s="48" t="str">
        <f>IF(Funcionários!C2915=0,"",Funcionários!C2915)</f>
        <v/>
      </c>
      <c r="V2914" s="50">
        <f>IF(U2914="",0,IF(COUNTIFS($E$7:$E$3006,U2914,$I$7:$I$3006,'RC'!$E$6)=0,0,COUNTIFS($M$7:$M$3006,"Concluída no prazo",$E$7:$E$3006,U2914,$I$7:$I$3006,'RC'!$E$6)/COUNTIFS($E$7:$E$3006,U2914,$I$7:$I$3006,'RC'!$E$6)))</f>
        <v>0</v>
      </c>
      <c r="W2914" s="49">
        <f>SUMIFS($J$7:$J$3006,$E$7:$E$3006,U2914,$I$7:$I$3006,'RC'!$E$6)+SUMIFS($L$7:$L$3006,$E$7:$E$3006,U2914,$I$7:$I$3006,'RC'!$E$6)</f>
        <v>0</v>
      </c>
      <c r="X2914" s="48">
        <f>COUNTIFS($E$7:$E$3006,U2914,$I$7:$I$3006,'RC'!$E$6)</f>
        <v>0</v>
      </c>
      <c r="Y2914" s="48"/>
      <c r="Z2914" s="51" t="str">
        <f>IF(AQ2914='RC'!$E$6,AC2914*1000+AD2914,"")</f>
        <v/>
      </c>
      <c r="AA2914" s="51" t="str">
        <f>IF(AB2914="","",IF(AQ2914='RC'!$E$6,AC2914*1000-AD2914,""))</f>
        <v/>
      </c>
      <c r="AB2914" s="48" t="str">
        <f>IFERROR(VLOOKUP(E2914,Funcionários!$C$8:$E$207,3,FALSE),"")</f>
        <v/>
      </c>
      <c r="AC2914" s="50" t="str">
        <f>IF(AB2914="","",IF(COUNTIFS($AB$7:$AB$3006,AB2914,$AQ$7:$AQ$3006,'RC'!$E$6)=0,"",COUNTIFS($M$7:$M$3006,"Concluída no prazo",$AB$7:$AB$3006,AB2914,$AQ$7:$AQ$3006,'RC'!$E$6)/COUNTIFS($AB$7:$AB$3006,AB2914,$AQ$7:$AQ$3006,'RC'!$E$6)))</f>
        <v/>
      </c>
      <c r="AD2914" s="48">
        <f>SUMIF($AQ$7:$AQ$3006,'RC'!$E$6,$J$7:$J$3006)+SUMIF($AQ$7:$AQ$3006,'RC'!$E$6,$L$7:$L$3006)</f>
        <v>21</v>
      </c>
      <c r="AF2914" s="48">
        <v>2.0929999999991102E-2</v>
      </c>
      <c r="AG2914" s="48">
        <f>IF(OR(AQ2914="",AQ2914&lt;&gt;'RC'!$E$6,AB2914&lt;&gt;'RC'!$D$21),0,1)</f>
        <v>0</v>
      </c>
      <c r="AH2914" s="48">
        <f t="shared" si="1010"/>
        <v>2.0929999999991102E-2</v>
      </c>
      <c r="AI2914" s="48" t="str">
        <f t="shared" si="992"/>
        <v/>
      </c>
      <c r="AJ2914" s="48" t="str">
        <f t="shared" si="993"/>
        <v/>
      </c>
      <c r="AK2914" s="52" t="str">
        <f t="shared" si="994"/>
        <v/>
      </c>
      <c r="AL2914" s="52" t="str">
        <f t="shared" si="995"/>
        <v/>
      </c>
      <c r="AM2914" s="48" t="str">
        <f t="shared" si="996"/>
        <v/>
      </c>
      <c r="AN2914" s="48" t="str">
        <f t="shared" si="997"/>
        <v/>
      </c>
      <c r="AP2914" s="18" t="str">
        <f t="shared" si="998"/>
        <v/>
      </c>
      <c r="AQ2914" s="18" t="str">
        <f t="shared" si="999"/>
        <v/>
      </c>
      <c r="AR2914" s="18">
        <v>2.0930000000000001E-2</v>
      </c>
      <c r="AS2914" s="18">
        <f>IF(AF!$D$27="Todos",1,IF(M2914=AF!$D$27,1,0))</f>
        <v>1</v>
      </c>
      <c r="AT2914" s="53">
        <f>IF(AND(E2914=AF!$D$6,OR(LT!M2914=AF!$D$27,AF!$D$27="Todos"),OR(AP2914=AF!$E$8,AQ2914=AF!$E$8)),AR2914+AS2914,0)</f>
        <v>0</v>
      </c>
      <c r="AU2914" s="18" t="str">
        <f t="shared" si="1000"/>
        <v/>
      </c>
      <c r="AV2914" s="54" t="str">
        <f t="shared" si="1001"/>
        <v/>
      </c>
      <c r="AW2914" s="54" t="str">
        <f t="shared" si="1002"/>
        <v/>
      </c>
      <c r="AX2914" s="18" t="str">
        <f t="shared" si="1003"/>
        <v/>
      </c>
      <c r="AY2914" s="18" t="str">
        <f t="shared" si="1004"/>
        <v/>
      </c>
      <c r="BA2914" s="18">
        <f>IF($E2914=AF!$D$6,IF($M2914="Concluída no prazo",2,IF($M2914="Concluída com atraso",1,0)),0)</f>
        <v>0</v>
      </c>
      <c r="BB2914" s="18">
        <f>IF($E2914=AF!$D$6,IF($M2914="Atrasada",2,IF($M2914="Concluída com atraso",1,0)),0)</f>
        <v>0</v>
      </c>
      <c r="BC2914" s="18">
        <v>2.9080000000000002E-2</v>
      </c>
      <c r="BD2914" s="18">
        <f t="shared" si="1011"/>
        <v>2.9080000000000002E-2</v>
      </c>
      <c r="BE2914" s="18">
        <f t="shared" si="1011"/>
        <v>2.9080000000000002E-2</v>
      </c>
      <c r="BF2914" s="18" t="str">
        <f t="shared" si="1005"/>
        <v/>
      </c>
      <c r="BN2914" s="18" t="str">
        <f t="shared" si="1006"/>
        <v>s</v>
      </c>
    </row>
    <row r="2915" spans="3:66" ht="50.1" customHeight="1" thickTop="1" thickBot="1" x14ac:dyDescent="0.3">
      <c r="C2915" s="46"/>
      <c r="D2915" s="46"/>
      <c r="E2915" s="46"/>
      <c r="F2915" s="122"/>
      <c r="G2915" s="122"/>
      <c r="H2915" s="78" t="str">
        <f t="shared" si="1007"/>
        <v/>
      </c>
      <c r="I2915" s="78" t="str">
        <f t="shared" si="1008"/>
        <v/>
      </c>
      <c r="J2915" s="16"/>
      <c r="K2915" s="46" t="str">
        <f t="shared" si="1009"/>
        <v/>
      </c>
      <c r="L2915" s="16"/>
      <c r="M2915" s="16"/>
      <c r="N2915" s="46"/>
      <c r="O2915" s="47" t="str">
        <f t="shared" si="1012"/>
        <v/>
      </c>
      <c r="P2915" s="47"/>
      <c r="Q2915" s="48" t="str">
        <f>IFERROR(VLOOKUP(E2915,Funcionários!$C$8:$E$207,3,FALSE),"")</f>
        <v/>
      </c>
      <c r="R2915" s="47"/>
      <c r="S2915" s="49" t="str">
        <f t="shared" si="1013"/>
        <v/>
      </c>
      <c r="T2915" s="49">
        <v>2.9090000000000001E-2</v>
      </c>
      <c r="U2915" s="48" t="str">
        <f>IF(Funcionários!C2916=0,"",Funcionários!C2916)</f>
        <v/>
      </c>
      <c r="V2915" s="50">
        <f>IF(U2915="",0,IF(COUNTIFS($E$7:$E$3006,U2915,$I$7:$I$3006,'RC'!$E$6)=0,0,COUNTIFS($M$7:$M$3006,"Concluída no prazo",$E$7:$E$3006,U2915,$I$7:$I$3006,'RC'!$E$6)/COUNTIFS($E$7:$E$3006,U2915,$I$7:$I$3006,'RC'!$E$6)))</f>
        <v>0</v>
      </c>
      <c r="W2915" s="49">
        <f>SUMIFS($J$7:$J$3006,$E$7:$E$3006,U2915,$I$7:$I$3006,'RC'!$E$6)+SUMIFS($L$7:$L$3006,$E$7:$E$3006,U2915,$I$7:$I$3006,'RC'!$E$6)</f>
        <v>0</v>
      </c>
      <c r="X2915" s="48">
        <f>COUNTIFS($E$7:$E$3006,U2915,$I$7:$I$3006,'RC'!$E$6)</f>
        <v>0</v>
      </c>
      <c r="Y2915" s="48"/>
      <c r="Z2915" s="51" t="str">
        <f>IF(AQ2915='RC'!$E$6,AC2915*1000+AD2915,"")</f>
        <v/>
      </c>
      <c r="AA2915" s="51" t="str">
        <f>IF(AB2915="","",IF(AQ2915='RC'!$E$6,AC2915*1000-AD2915,""))</f>
        <v/>
      </c>
      <c r="AB2915" s="48" t="str">
        <f>IFERROR(VLOOKUP(E2915,Funcionários!$C$8:$E$207,3,FALSE),"")</f>
        <v/>
      </c>
      <c r="AC2915" s="50" t="str">
        <f>IF(AB2915="","",IF(COUNTIFS($AB$7:$AB$3006,AB2915,$AQ$7:$AQ$3006,'RC'!$E$6)=0,"",COUNTIFS($M$7:$M$3006,"Concluída no prazo",$AB$7:$AB$3006,AB2915,$AQ$7:$AQ$3006,'RC'!$E$6)/COUNTIFS($AB$7:$AB$3006,AB2915,$AQ$7:$AQ$3006,'RC'!$E$6)))</f>
        <v/>
      </c>
      <c r="AD2915" s="48">
        <f>SUMIF($AQ$7:$AQ$3006,'RC'!$E$6,$J$7:$J$3006)+SUMIF($AQ$7:$AQ$3006,'RC'!$E$6,$L$7:$L$3006)</f>
        <v>21</v>
      </c>
      <c r="AF2915" s="48">
        <v>2.0919999999991098E-2</v>
      </c>
      <c r="AG2915" s="48">
        <f>IF(OR(AQ2915="",AQ2915&lt;&gt;'RC'!$E$6,AB2915&lt;&gt;'RC'!$D$21),0,1)</f>
        <v>0</v>
      </c>
      <c r="AH2915" s="48">
        <f t="shared" si="1010"/>
        <v>2.0919999999991098E-2</v>
      </c>
      <c r="AI2915" s="48" t="str">
        <f t="shared" si="992"/>
        <v/>
      </c>
      <c r="AJ2915" s="48" t="str">
        <f t="shared" si="993"/>
        <v/>
      </c>
      <c r="AK2915" s="52" t="str">
        <f t="shared" si="994"/>
        <v/>
      </c>
      <c r="AL2915" s="52" t="str">
        <f t="shared" si="995"/>
        <v/>
      </c>
      <c r="AM2915" s="48" t="str">
        <f t="shared" si="996"/>
        <v/>
      </c>
      <c r="AN2915" s="48" t="str">
        <f t="shared" si="997"/>
        <v/>
      </c>
      <c r="AP2915" s="18" t="str">
        <f t="shared" si="998"/>
        <v/>
      </c>
      <c r="AQ2915" s="18" t="str">
        <f t="shared" si="999"/>
        <v/>
      </c>
      <c r="AR2915" s="18">
        <v>2.0920000000000001E-2</v>
      </c>
      <c r="AS2915" s="18">
        <f>IF(AF!$D$27="Todos",1,IF(M2915=AF!$D$27,1,0))</f>
        <v>1</v>
      </c>
      <c r="AT2915" s="53">
        <f>IF(AND(E2915=AF!$D$6,OR(LT!M2915=AF!$D$27,AF!$D$27="Todos"),OR(AP2915=AF!$E$8,AQ2915=AF!$E$8)),AR2915+AS2915,0)</f>
        <v>0</v>
      </c>
      <c r="AU2915" s="18" t="str">
        <f t="shared" si="1000"/>
        <v/>
      </c>
      <c r="AV2915" s="54" t="str">
        <f t="shared" si="1001"/>
        <v/>
      </c>
      <c r="AW2915" s="54" t="str">
        <f t="shared" si="1002"/>
        <v/>
      </c>
      <c r="AX2915" s="18" t="str">
        <f t="shared" si="1003"/>
        <v/>
      </c>
      <c r="AY2915" s="18" t="str">
        <f t="shared" si="1004"/>
        <v/>
      </c>
      <c r="BA2915" s="18">
        <f>IF($E2915=AF!$D$6,IF($M2915="Concluída no prazo",2,IF($M2915="Concluída com atraso",1,0)),0)</f>
        <v>0</v>
      </c>
      <c r="BB2915" s="18">
        <f>IF($E2915=AF!$D$6,IF($M2915="Atrasada",2,IF($M2915="Concluída com atraso",1,0)),0)</f>
        <v>0</v>
      </c>
      <c r="BC2915" s="18">
        <v>2.9090000000000001E-2</v>
      </c>
      <c r="BD2915" s="18">
        <f t="shared" si="1011"/>
        <v>2.9090000000000001E-2</v>
      </c>
      <c r="BE2915" s="18">
        <f t="shared" si="1011"/>
        <v>2.9090000000000001E-2</v>
      </c>
      <c r="BF2915" s="18" t="str">
        <f t="shared" si="1005"/>
        <v/>
      </c>
      <c r="BN2915" s="18" t="str">
        <f t="shared" si="1006"/>
        <v>s</v>
      </c>
    </row>
    <row r="2916" spans="3:66" ht="50.1" customHeight="1" thickTop="1" thickBot="1" x14ac:dyDescent="0.3">
      <c r="C2916" s="46"/>
      <c r="D2916" s="46"/>
      <c r="E2916" s="46"/>
      <c r="F2916" s="122"/>
      <c r="G2916" s="122"/>
      <c r="H2916" s="78" t="str">
        <f t="shared" si="1007"/>
        <v/>
      </c>
      <c r="I2916" s="78" t="str">
        <f t="shared" si="1008"/>
        <v/>
      </c>
      <c r="J2916" s="16"/>
      <c r="K2916" s="46" t="str">
        <f t="shared" si="1009"/>
        <v/>
      </c>
      <c r="L2916" s="16"/>
      <c r="M2916" s="16"/>
      <c r="N2916" s="46"/>
      <c r="O2916" s="47" t="str">
        <f t="shared" si="1012"/>
        <v/>
      </c>
      <c r="P2916" s="47"/>
      <c r="Q2916" s="48" t="str">
        <f>IFERROR(VLOOKUP(E2916,Funcionários!$C$8:$E$207,3,FALSE),"")</f>
        <v/>
      </c>
      <c r="R2916" s="47"/>
      <c r="S2916" s="49" t="str">
        <f t="shared" si="1013"/>
        <v/>
      </c>
      <c r="T2916" s="49">
        <v>2.9100000000000001E-2</v>
      </c>
      <c r="U2916" s="48" t="str">
        <f>IF(Funcionários!C2917=0,"",Funcionários!C2917)</f>
        <v/>
      </c>
      <c r="V2916" s="50">
        <f>IF(U2916="",0,IF(COUNTIFS($E$7:$E$3006,U2916,$I$7:$I$3006,'RC'!$E$6)=0,0,COUNTIFS($M$7:$M$3006,"Concluída no prazo",$E$7:$E$3006,U2916,$I$7:$I$3006,'RC'!$E$6)/COUNTIFS($E$7:$E$3006,U2916,$I$7:$I$3006,'RC'!$E$6)))</f>
        <v>0</v>
      </c>
      <c r="W2916" s="49">
        <f>SUMIFS($J$7:$J$3006,$E$7:$E$3006,U2916,$I$7:$I$3006,'RC'!$E$6)+SUMIFS($L$7:$L$3006,$E$7:$E$3006,U2916,$I$7:$I$3006,'RC'!$E$6)</f>
        <v>0</v>
      </c>
      <c r="X2916" s="48">
        <f>COUNTIFS($E$7:$E$3006,U2916,$I$7:$I$3006,'RC'!$E$6)</f>
        <v>0</v>
      </c>
      <c r="Y2916" s="48"/>
      <c r="Z2916" s="51" t="str">
        <f>IF(AQ2916='RC'!$E$6,AC2916*1000+AD2916,"")</f>
        <v/>
      </c>
      <c r="AA2916" s="51" t="str">
        <f>IF(AB2916="","",IF(AQ2916='RC'!$E$6,AC2916*1000-AD2916,""))</f>
        <v/>
      </c>
      <c r="AB2916" s="48" t="str">
        <f>IFERROR(VLOOKUP(E2916,Funcionários!$C$8:$E$207,3,FALSE),"")</f>
        <v/>
      </c>
      <c r="AC2916" s="50" t="str">
        <f>IF(AB2916="","",IF(COUNTIFS($AB$7:$AB$3006,AB2916,$AQ$7:$AQ$3006,'RC'!$E$6)=0,"",COUNTIFS($M$7:$M$3006,"Concluída no prazo",$AB$7:$AB$3006,AB2916,$AQ$7:$AQ$3006,'RC'!$E$6)/COUNTIFS($AB$7:$AB$3006,AB2916,$AQ$7:$AQ$3006,'RC'!$E$6)))</f>
        <v/>
      </c>
      <c r="AD2916" s="48">
        <f>SUMIF($AQ$7:$AQ$3006,'RC'!$E$6,$J$7:$J$3006)+SUMIF($AQ$7:$AQ$3006,'RC'!$E$6,$L$7:$L$3006)</f>
        <v>21</v>
      </c>
      <c r="AF2916" s="48">
        <v>2.0909999999991099E-2</v>
      </c>
      <c r="AG2916" s="48">
        <f>IF(OR(AQ2916="",AQ2916&lt;&gt;'RC'!$E$6,AB2916&lt;&gt;'RC'!$D$21),0,1)</f>
        <v>0</v>
      </c>
      <c r="AH2916" s="48">
        <f t="shared" si="1010"/>
        <v>2.0909999999991099E-2</v>
      </c>
      <c r="AI2916" s="48" t="str">
        <f t="shared" si="992"/>
        <v/>
      </c>
      <c r="AJ2916" s="48" t="str">
        <f t="shared" si="993"/>
        <v/>
      </c>
      <c r="AK2916" s="52" t="str">
        <f t="shared" si="994"/>
        <v/>
      </c>
      <c r="AL2916" s="52" t="str">
        <f t="shared" si="995"/>
        <v/>
      </c>
      <c r="AM2916" s="48" t="str">
        <f t="shared" si="996"/>
        <v/>
      </c>
      <c r="AN2916" s="48" t="str">
        <f t="shared" si="997"/>
        <v/>
      </c>
      <c r="AP2916" s="18" t="str">
        <f t="shared" si="998"/>
        <v/>
      </c>
      <c r="AQ2916" s="18" t="str">
        <f t="shared" si="999"/>
        <v/>
      </c>
      <c r="AR2916" s="18">
        <v>2.0910000000000002E-2</v>
      </c>
      <c r="AS2916" s="18">
        <f>IF(AF!$D$27="Todos",1,IF(M2916=AF!$D$27,1,0))</f>
        <v>1</v>
      </c>
      <c r="AT2916" s="53">
        <f>IF(AND(E2916=AF!$D$6,OR(LT!M2916=AF!$D$27,AF!$D$27="Todos"),OR(AP2916=AF!$E$8,AQ2916=AF!$E$8)),AR2916+AS2916,0)</f>
        <v>0</v>
      </c>
      <c r="AU2916" s="18" t="str">
        <f t="shared" si="1000"/>
        <v/>
      </c>
      <c r="AV2916" s="54" t="str">
        <f t="shared" si="1001"/>
        <v/>
      </c>
      <c r="AW2916" s="54" t="str">
        <f t="shared" si="1002"/>
        <v/>
      </c>
      <c r="AX2916" s="18" t="str">
        <f t="shared" si="1003"/>
        <v/>
      </c>
      <c r="AY2916" s="18" t="str">
        <f t="shared" si="1004"/>
        <v/>
      </c>
      <c r="BA2916" s="18">
        <f>IF($E2916=AF!$D$6,IF($M2916="Concluída no prazo",2,IF($M2916="Concluída com atraso",1,0)),0)</f>
        <v>0</v>
      </c>
      <c r="BB2916" s="18">
        <f>IF($E2916=AF!$D$6,IF($M2916="Atrasada",2,IF($M2916="Concluída com atraso",1,0)),0)</f>
        <v>0</v>
      </c>
      <c r="BC2916" s="18">
        <v>2.9100000000000001E-2</v>
      </c>
      <c r="BD2916" s="18">
        <f t="shared" si="1011"/>
        <v>2.9100000000000001E-2</v>
      </c>
      <c r="BE2916" s="18">
        <f t="shared" si="1011"/>
        <v>2.9100000000000001E-2</v>
      </c>
      <c r="BF2916" s="18" t="str">
        <f t="shared" si="1005"/>
        <v/>
      </c>
      <c r="BN2916" s="18" t="str">
        <f t="shared" si="1006"/>
        <v>s</v>
      </c>
    </row>
    <row r="2917" spans="3:66" ht="50.1" customHeight="1" thickTop="1" thickBot="1" x14ac:dyDescent="0.3">
      <c r="C2917" s="46"/>
      <c r="D2917" s="46"/>
      <c r="E2917" s="46"/>
      <c r="F2917" s="122"/>
      <c r="G2917" s="122"/>
      <c r="H2917" s="78" t="str">
        <f t="shared" si="1007"/>
        <v/>
      </c>
      <c r="I2917" s="78" t="str">
        <f t="shared" si="1008"/>
        <v/>
      </c>
      <c r="J2917" s="16"/>
      <c r="K2917" s="46" t="str">
        <f t="shared" si="1009"/>
        <v/>
      </c>
      <c r="L2917" s="16"/>
      <c r="M2917" s="16"/>
      <c r="N2917" s="46"/>
      <c r="O2917" s="47" t="str">
        <f t="shared" si="1012"/>
        <v/>
      </c>
      <c r="P2917" s="47"/>
      <c r="Q2917" s="48" t="str">
        <f>IFERROR(VLOOKUP(E2917,Funcionários!$C$8:$E$207,3,FALSE),"")</f>
        <v/>
      </c>
      <c r="R2917" s="47"/>
      <c r="S2917" s="49" t="str">
        <f t="shared" si="1013"/>
        <v/>
      </c>
      <c r="T2917" s="49">
        <v>2.911E-2</v>
      </c>
      <c r="U2917" s="48" t="str">
        <f>IF(Funcionários!C2918=0,"",Funcionários!C2918)</f>
        <v/>
      </c>
      <c r="V2917" s="50">
        <f>IF(U2917="",0,IF(COUNTIFS($E$7:$E$3006,U2917,$I$7:$I$3006,'RC'!$E$6)=0,0,COUNTIFS($M$7:$M$3006,"Concluída no prazo",$E$7:$E$3006,U2917,$I$7:$I$3006,'RC'!$E$6)/COUNTIFS($E$7:$E$3006,U2917,$I$7:$I$3006,'RC'!$E$6)))</f>
        <v>0</v>
      </c>
      <c r="W2917" s="49">
        <f>SUMIFS($J$7:$J$3006,$E$7:$E$3006,U2917,$I$7:$I$3006,'RC'!$E$6)+SUMIFS($L$7:$L$3006,$E$7:$E$3006,U2917,$I$7:$I$3006,'RC'!$E$6)</f>
        <v>0</v>
      </c>
      <c r="X2917" s="48">
        <f>COUNTIFS($E$7:$E$3006,U2917,$I$7:$I$3006,'RC'!$E$6)</f>
        <v>0</v>
      </c>
      <c r="Y2917" s="48"/>
      <c r="Z2917" s="51" t="str">
        <f>IF(AQ2917='RC'!$E$6,AC2917*1000+AD2917,"")</f>
        <v/>
      </c>
      <c r="AA2917" s="51" t="str">
        <f>IF(AB2917="","",IF(AQ2917='RC'!$E$6,AC2917*1000-AD2917,""))</f>
        <v/>
      </c>
      <c r="AB2917" s="48" t="str">
        <f>IFERROR(VLOOKUP(E2917,Funcionários!$C$8:$E$207,3,FALSE),"")</f>
        <v/>
      </c>
      <c r="AC2917" s="50" t="str">
        <f>IF(AB2917="","",IF(COUNTIFS($AB$7:$AB$3006,AB2917,$AQ$7:$AQ$3006,'RC'!$E$6)=0,"",COUNTIFS($M$7:$M$3006,"Concluída no prazo",$AB$7:$AB$3006,AB2917,$AQ$7:$AQ$3006,'RC'!$E$6)/COUNTIFS($AB$7:$AB$3006,AB2917,$AQ$7:$AQ$3006,'RC'!$E$6)))</f>
        <v/>
      </c>
      <c r="AD2917" s="48">
        <f>SUMIF($AQ$7:$AQ$3006,'RC'!$E$6,$J$7:$J$3006)+SUMIF($AQ$7:$AQ$3006,'RC'!$E$6,$L$7:$L$3006)</f>
        <v>21</v>
      </c>
      <c r="AF2917" s="48">
        <v>2.0899999999991099E-2</v>
      </c>
      <c r="AG2917" s="48">
        <f>IF(OR(AQ2917="",AQ2917&lt;&gt;'RC'!$E$6,AB2917&lt;&gt;'RC'!$D$21),0,1)</f>
        <v>0</v>
      </c>
      <c r="AH2917" s="48">
        <f t="shared" si="1010"/>
        <v>2.0899999999991099E-2</v>
      </c>
      <c r="AI2917" s="48" t="str">
        <f t="shared" si="992"/>
        <v/>
      </c>
      <c r="AJ2917" s="48" t="str">
        <f t="shared" si="993"/>
        <v/>
      </c>
      <c r="AK2917" s="52" t="str">
        <f t="shared" si="994"/>
        <v/>
      </c>
      <c r="AL2917" s="52" t="str">
        <f t="shared" si="995"/>
        <v/>
      </c>
      <c r="AM2917" s="48" t="str">
        <f t="shared" si="996"/>
        <v/>
      </c>
      <c r="AN2917" s="48" t="str">
        <f t="shared" si="997"/>
        <v/>
      </c>
      <c r="AP2917" s="18" t="str">
        <f t="shared" si="998"/>
        <v/>
      </c>
      <c r="AQ2917" s="18" t="str">
        <f t="shared" si="999"/>
        <v/>
      </c>
      <c r="AR2917" s="18">
        <v>2.0899999999999998E-2</v>
      </c>
      <c r="AS2917" s="18">
        <f>IF(AF!$D$27="Todos",1,IF(M2917=AF!$D$27,1,0))</f>
        <v>1</v>
      </c>
      <c r="AT2917" s="53">
        <f>IF(AND(E2917=AF!$D$6,OR(LT!M2917=AF!$D$27,AF!$D$27="Todos"),OR(AP2917=AF!$E$8,AQ2917=AF!$E$8)),AR2917+AS2917,0)</f>
        <v>0</v>
      </c>
      <c r="AU2917" s="18" t="str">
        <f t="shared" si="1000"/>
        <v/>
      </c>
      <c r="AV2917" s="54" t="str">
        <f t="shared" si="1001"/>
        <v/>
      </c>
      <c r="AW2917" s="54" t="str">
        <f t="shared" si="1002"/>
        <v/>
      </c>
      <c r="AX2917" s="18" t="str">
        <f t="shared" si="1003"/>
        <v/>
      </c>
      <c r="AY2917" s="18" t="str">
        <f t="shared" si="1004"/>
        <v/>
      </c>
      <c r="BA2917" s="18">
        <f>IF($E2917=AF!$D$6,IF($M2917="Concluída no prazo",2,IF($M2917="Concluída com atraso",1,0)),0)</f>
        <v>0</v>
      </c>
      <c r="BB2917" s="18">
        <f>IF($E2917=AF!$D$6,IF($M2917="Atrasada",2,IF($M2917="Concluída com atraso",1,0)),0)</f>
        <v>0</v>
      </c>
      <c r="BC2917" s="18">
        <v>2.911E-2</v>
      </c>
      <c r="BD2917" s="18">
        <f t="shared" si="1011"/>
        <v>2.911E-2</v>
      </c>
      <c r="BE2917" s="18">
        <f t="shared" si="1011"/>
        <v>2.911E-2</v>
      </c>
      <c r="BF2917" s="18" t="str">
        <f t="shared" si="1005"/>
        <v/>
      </c>
      <c r="BN2917" s="18" t="str">
        <f t="shared" si="1006"/>
        <v>s</v>
      </c>
    </row>
    <row r="2918" spans="3:66" ht="50.1" customHeight="1" thickTop="1" thickBot="1" x14ac:dyDescent="0.3">
      <c r="C2918" s="46"/>
      <c r="D2918" s="46"/>
      <c r="E2918" s="46"/>
      <c r="F2918" s="122"/>
      <c r="G2918" s="122"/>
      <c r="H2918" s="78" t="str">
        <f t="shared" si="1007"/>
        <v/>
      </c>
      <c r="I2918" s="78" t="str">
        <f t="shared" si="1008"/>
        <v/>
      </c>
      <c r="J2918" s="16"/>
      <c r="K2918" s="46" t="str">
        <f t="shared" si="1009"/>
        <v/>
      </c>
      <c r="L2918" s="16"/>
      <c r="M2918" s="16"/>
      <c r="N2918" s="46"/>
      <c r="O2918" s="47" t="str">
        <f t="shared" si="1012"/>
        <v/>
      </c>
      <c r="P2918" s="47"/>
      <c r="Q2918" s="48" t="str">
        <f>IFERROR(VLOOKUP(E2918,Funcionários!$C$8:$E$207,3,FALSE),"")</f>
        <v/>
      </c>
      <c r="R2918" s="47"/>
      <c r="S2918" s="49" t="str">
        <f t="shared" si="1013"/>
        <v/>
      </c>
      <c r="T2918" s="49">
        <v>2.912E-2</v>
      </c>
      <c r="U2918" s="48" t="str">
        <f>IF(Funcionários!C2919=0,"",Funcionários!C2919)</f>
        <v/>
      </c>
      <c r="V2918" s="50">
        <f>IF(U2918="",0,IF(COUNTIFS($E$7:$E$3006,U2918,$I$7:$I$3006,'RC'!$E$6)=0,0,COUNTIFS($M$7:$M$3006,"Concluída no prazo",$E$7:$E$3006,U2918,$I$7:$I$3006,'RC'!$E$6)/COUNTIFS($E$7:$E$3006,U2918,$I$7:$I$3006,'RC'!$E$6)))</f>
        <v>0</v>
      </c>
      <c r="W2918" s="49">
        <f>SUMIFS($J$7:$J$3006,$E$7:$E$3006,U2918,$I$7:$I$3006,'RC'!$E$6)+SUMIFS($L$7:$L$3006,$E$7:$E$3006,U2918,$I$7:$I$3006,'RC'!$E$6)</f>
        <v>0</v>
      </c>
      <c r="X2918" s="48">
        <f>COUNTIFS($E$7:$E$3006,U2918,$I$7:$I$3006,'RC'!$E$6)</f>
        <v>0</v>
      </c>
      <c r="Y2918" s="48"/>
      <c r="Z2918" s="51" t="str">
        <f>IF(AQ2918='RC'!$E$6,AC2918*1000+AD2918,"")</f>
        <v/>
      </c>
      <c r="AA2918" s="51" t="str">
        <f>IF(AB2918="","",IF(AQ2918='RC'!$E$6,AC2918*1000-AD2918,""))</f>
        <v/>
      </c>
      <c r="AB2918" s="48" t="str">
        <f>IFERROR(VLOOKUP(E2918,Funcionários!$C$8:$E$207,3,FALSE),"")</f>
        <v/>
      </c>
      <c r="AC2918" s="50" t="str">
        <f>IF(AB2918="","",IF(COUNTIFS($AB$7:$AB$3006,AB2918,$AQ$7:$AQ$3006,'RC'!$E$6)=0,"",COUNTIFS($M$7:$M$3006,"Concluída no prazo",$AB$7:$AB$3006,AB2918,$AQ$7:$AQ$3006,'RC'!$E$6)/COUNTIFS($AB$7:$AB$3006,AB2918,$AQ$7:$AQ$3006,'RC'!$E$6)))</f>
        <v/>
      </c>
      <c r="AD2918" s="48">
        <f>SUMIF($AQ$7:$AQ$3006,'RC'!$E$6,$J$7:$J$3006)+SUMIF($AQ$7:$AQ$3006,'RC'!$E$6,$L$7:$L$3006)</f>
        <v>21</v>
      </c>
      <c r="AF2918" s="48">
        <v>2.08899999999911E-2</v>
      </c>
      <c r="AG2918" s="48">
        <f>IF(OR(AQ2918="",AQ2918&lt;&gt;'RC'!$E$6,AB2918&lt;&gt;'RC'!$D$21),0,1)</f>
        <v>0</v>
      </c>
      <c r="AH2918" s="48">
        <f t="shared" si="1010"/>
        <v>2.08899999999911E-2</v>
      </c>
      <c r="AI2918" s="48" t="str">
        <f t="shared" si="992"/>
        <v/>
      </c>
      <c r="AJ2918" s="48" t="str">
        <f t="shared" si="993"/>
        <v/>
      </c>
      <c r="AK2918" s="52" t="str">
        <f t="shared" si="994"/>
        <v/>
      </c>
      <c r="AL2918" s="52" t="str">
        <f t="shared" si="995"/>
        <v/>
      </c>
      <c r="AM2918" s="48" t="str">
        <f t="shared" si="996"/>
        <v/>
      </c>
      <c r="AN2918" s="48" t="str">
        <f t="shared" si="997"/>
        <v/>
      </c>
      <c r="AP2918" s="18" t="str">
        <f t="shared" si="998"/>
        <v/>
      </c>
      <c r="AQ2918" s="18" t="str">
        <f t="shared" si="999"/>
        <v/>
      </c>
      <c r="AR2918" s="18">
        <v>2.0889999999999999E-2</v>
      </c>
      <c r="AS2918" s="18">
        <f>IF(AF!$D$27="Todos",1,IF(M2918=AF!$D$27,1,0))</f>
        <v>1</v>
      </c>
      <c r="AT2918" s="53">
        <f>IF(AND(E2918=AF!$D$6,OR(LT!M2918=AF!$D$27,AF!$D$27="Todos"),OR(AP2918=AF!$E$8,AQ2918=AF!$E$8)),AR2918+AS2918,0)</f>
        <v>0</v>
      </c>
      <c r="AU2918" s="18" t="str">
        <f t="shared" si="1000"/>
        <v/>
      </c>
      <c r="AV2918" s="54" t="str">
        <f t="shared" si="1001"/>
        <v/>
      </c>
      <c r="AW2918" s="54" t="str">
        <f t="shared" si="1002"/>
        <v/>
      </c>
      <c r="AX2918" s="18" t="str">
        <f t="shared" si="1003"/>
        <v/>
      </c>
      <c r="AY2918" s="18" t="str">
        <f t="shared" si="1004"/>
        <v/>
      </c>
      <c r="BA2918" s="18">
        <f>IF($E2918=AF!$D$6,IF($M2918="Concluída no prazo",2,IF($M2918="Concluída com atraso",1,0)),0)</f>
        <v>0</v>
      </c>
      <c r="BB2918" s="18">
        <f>IF($E2918=AF!$D$6,IF($M2918="Atrasada",2,IF($M2918="Concluída com atraso",1,0)),0)</f>
        <v>0</v>
      </c>
      <c r="BC2918" s="18">
        <v>2.912E-2</v>
      </c>
      <c r="BD2918" s="18">
        <f t="shared" si="1011"/>
        <v>2.912E-2</v>
      </c>
      <c r="BE2918" s="18">
        <f t="shared" si="1011"/>
        <v>2.912E-2</v>
      </c>
      <c r="BF2918" s="18" t="str">
        <f t="shared" si="1005"/>
        <v/>
      </c>
      <c r="BN2918" s="18" t="str">
        <f t="shared" si="1006"/>
        <v>s</v>
      </c>
    </row>
    <row r="2919" spans="3:66" ht="50.1" customHeight="1" thickTop="1" thickBot="1" x14ac:dyDescent="0.3">
      <c r="C2919" s="46"/>
      <c r="D2919" s="46"/>
      <c r="E2919" s="46"/>
      <c r="F2919" s="122"/>
      <c r="G2919" s="122"/>
      <c r="H2919" s="78" t="str">
        <f t="shared" si="1007"/>
        <v/>
      </c>
      <c r="I2919" s="78" t="str">
        <f t="shared" si="1008"/>
        <v/>
      </c>
      <c r="J2919" s="16"/>
      <c r="K2919" s="46" t="str">
        <f t="shared" si="1009"/>
        <v/>
      </c>
      <c r="L2919" s="16"/>
      <c r="M2919" s="16"/>
      <c r="N2919" s="46"/>
      <c r="O2919" s="47" t="str">
        <f t="shared" si="1012"/>
        <v/>
      </c>
      <c r="P2919" s="47"/>
      <c r="Q2919" s="48" t="str">
        <f>IFERROR(VLOOKUP(E2919,Funcionários!$C$8:$E$207,3,FALSE),"")</f>
        <v/>
      </c>
      <c r="R2919" s="47"/>
      <c r="S2919" s="49" t="str">
        <f t="shared" si="1013"/>
        <v/>
      </c>
      <c r="T2919" s="49">
        <v>2.913E-2</v>
      </c>
      <c r="U2919" s="48" t="str">
        <f>IF(Funcionários!C2920=0,"",Funcionários!C2920)</f>
        <v/>
      </c>
      <c r="V2919" s="50">
        <f>IF(U2919="",0,IF(COUNTIFS($E$7:$E$3006,U2919,$I$7:$I$3006,'RC'!$E$6)=0,0,COUNTIFS($M$7:$M$3006,"Concluída no prazo",$E$7:$E$3006,U2919,$I$7:$I$3006,'RC'!$E$6)/COUNTIFS($E$7:$E$3006,U2919,$I$7:$I$3006,'RC'!$E$6)))</f>
        <v>0</v>
      </c>
      <c r="W2919" s="49">
        <f>SUMIFS($J$7:$J$3006,$E$7:$E$3006,U2919,$I$7:$I$3006,'RC'!$E$6)+SUMIFS($L$7:$L$3006,$E$7:$E$3006,U2919,$I$7:$I$3006,'RC'!$E$6)</f>
        <v>0</v>
      </c>
      <c r="X2919" s="48">
        <f>COUNTIFS($E$7:$E$3006,U2919,$I$7:$I$3006,'RC'!$E$6)</f>
        <v>0</v>
      </c>
      <c r="Y2919" s="48"/>
      <c r="Z2919" s="51" t="str">
        <f>IF(AQ2919='RC'!$E$6,AC2919*1000+AD2919,"")</f>
        <v/>
      </c>
      <c r="AA2919" s="51" t="str">
        <f>IF(AB2919="","",IF(AQ2919='RC'!$E$6,AC2919*1000-AD2919,""))</f>
        <v/>
      </c>
      <c r="AB2919" s="48" t="str">
        <f>IFERROR(VLOOKUP(E2919,Funcionários!$C$8:$E$207,3,FALSE),"")</f>
        <v/>
      </c>
      <c r="AC2919" s="50" t="str">
        <f>IF(AB2919="","",IF(COUNTIFS($AB$7:$AB$3006,AB2919,$AQ$7:$AQ$3006,'RC'!$E$6)=0,"",COUNTIFS($M$7:$M$3006,"Concluída no prazo",$AB$7:$AB$3006,AB2919,$AQ$7:$AQ$3006,'RC'!$E$6)/COUNTIFS($AB$7:$AB$3006,AB2919,$AQ$7:$AQ$3006,'RC'!$E$6)))</f>
        <v/>
      </c>
      <c r="AD2919" s="48">
        <f>SUMIF($AQ$7:$AQ$3006,'RC'!$E$6,$J$7:$J$3006)+SUMIF($AQ$7:$AQ$3006,'RC'!$E$6,$L$7:$L$3006)</f>
        <v>21</v>
      </c>
      <c r="AF2919" s="48">
        <v>2.08799999999911E-2</v>
      </c>
      <c r="AG2919" s="48">
        <f>IF(OR(AQ2919="",AQ2919&lt;&gt;'RC'!$E$6,AB2919&lt;&gt;'RC'!$D$21),0,1)</f>
        <v>0</v>
      </c>
      <c r="AH2919" s="48">
        <f t="shared" si="1010"/>
        <v>2.08799999999911E-2</v>
      </c>
      <c r="AI2919" s="48" t="str">
        <f t="shared" si="992"/>
        <v/>
      </c>
      <c r="AJ2919" s="48" t="str">
        <f t="shared" si="993"/>
        <v/>
      </c>
      <c r="AK2919" s="52" t="str">
        <f t="shared" si="994"/>
        <v/>
      </c>
      <c r="AL2919" s="52" t="str">
        <f t="shared" si="995"/>
        <v/>
      </c>
      <c r="AM2919" s="48" t="str">
        <f t="shared" si="996"/>
        <v/>
      </c>
      <c r="AN2919" s="48" t="str">
        <f t="shared" si="997"/>
        <v/>
      </c>
      <c r="AP2919" s="18" t="str">
        <f t="shared" si="998"/>
        <v/>
      </c>
      <c r="AQ2919" s="18" t="str">
        <f t="shared" si="999"/>
        <v/>
      </c>
      <c r="AR2919" s="18">
        <v>2.0879999999999999E-2</v>
      </c>
      <c r="AS2919" s="18">
        <f>IF(AF!$D$27="Todos",1,IF(M2919=AF!$D$27,1,0))</f>
        <v>1</v>
      </c>
      <c r="AT2919" s="53">
        <f>IF(AND(E2919=AF!$D$6,OR(LT!M2919=AF!$D$27,AF!$D$27="Todos"),OR(AP2919=AF!$E$8,AQ2919=AF!$E$8)),AR2919+AS2919,0)</f>
        <v>0</v>
      </c>
      <c r="AU2919" s="18" t="str">
        <f t="shared" si="1000"/>
        <v/>
      </c>
      <c r="AV2919" s="54" t="str">
        <f t="shared" si="1001"/>
        <v/>
      </c>
      <c r="AW2919" s="54" t="str">
        <f t="shared" si="1002"/>
        <v/>
      </c>
      <c r="AX2919" s="18" t="str">
        <f t="shared" si="1003"/>
        <v/>
      </c>
      <c r="AY2919" s="18" t="str">
        <f t="shared" si="1004"/>
        <v/>
      </c>
      <c r="BA2919" s="18">
        <f>IF($E2919=AF!$D$6,IF($M2919="Concluída no prazo",2,IF($M2919="Concluída com atraso",1,0)),0)</f>
        <v>0</v>
      </c>
      <c r="BB2919" s="18">
        <f>IF($E2919=AF!$D$6,IF($M2919="Atrasada",2,IF($M2919="Concluída com atraso",1,0)),0)</f>
        <v>0</v>
      </c>
      <c r="BC2919" s="18">
        <v>2.913E-2</v>
      </c>
      <c r="BD2919" s="18">
        <f t="shared" si="1011"/>
        <v>2.913E-2</v>
      </c>
      <c r="BE2919" s="18">
        <f t="shared" si="1011"/>
        <v>2.913E-2</v>
      </c>
      <c r="BF2919" s="18" t="str">
        <f t="shared" si="1005"/>
        <v/>
      </c>
      <c r="BN2919" s="18" t="str">
        <f t="shared" si="1006"/>
        <v>s</v>
      </c>
    </row>
    <row r="2920" spans="3:66" ht="50.1" customHeight="1" thickTop="1" thickBot="1" x14ac:dyDescent="0.3">
      <c r="C2920" s="46"/>
      <c r="D2920" s="46"/>
      <c r="E2920" s="46"/>
      <c r="F2920" s="122"/>
      <c r="G2920" s="122"/>
      <c r="H2920" s="78" t="str">
        <f t="shared" si="1007"/>
        <v/>
      </c>
      <c r="I2920" s="78" t="str">
        <f t="shared" si="1008"/>
        <v/>
      </c>
      <c r="J2920" s="16"/>
      <c r="K2920" s="46" t="str">
        <f t="shared" si="1009"/>
        <v/>
      </c>
      <c r="L2920" s="16"/>
      <c r="M2920" s="16"/>
      <c r="N2920" s="46"/>
      <c r="O2920" s="47" t="str">
        <f t="shared" si="1012"/>
        <v/>
      </c>
      <c r="P2920" s="47"/>
      <c r="Q2920" s="48" t="str">
        <f>IFERROR(VLOOKUP(E2920,Funcionários!$C$8:$E$207,3,FALSE),"")</f>
        <v/>
      </c>
      <c r="R2920" s="47"/>
      <c r="S2920" s="49" t="str">
        <f t="shared" si="1013"/>
        <v/>
      </c>
      <c r="T2920" s="49">
        <v>2.9139999999999999E-2</v>
      </c>
      <c r="U2920" s="48" t="str">
        <f>IF(Funcionários!C2921=0,"",Funcionários!C2921)</f>
        <v/>
      </c>
      <c r="V2920" s="50">
        <f>IF(U2920="",0,IF(COUNTIFS($E$7:$E$3006,U2920,$I$7:$I$3006,'RC'!$E$6)=0,0,COUNTIFS($M$7:$M$3006,"Concluída no prazo",$E$7:$E$3006,U2920,$I$7:$I$3006,'RC'!$E$6)/COUNTIFS($E$7:$E$3006,U2920,$I$7:$I$3006,'RC'!$E$6)))</f>
        <v>0</v>
      </c>
      <c r="W2920" s="49">
        <f>SUMIFS($J$7:$J$3006,$E$7:$E$3006,U2920,$I$7:$I$3006,'RC'!$E$6)+SUMIFS($L$7:$L$3006,$E$7:$E$3006,U2920,$I$7:$I$3006,'RC'!$E$6)</f>
        <v>0</v>
      </c>
      <c r="X2920" s="48">
        <f>COUNTIFS($E$7:$E$3006,U2920,$I$7:$I$3006,'RC'!$E$6)</f>
        <v>0</v>
      </c>
      <c r="Y2920" s="48"/>
      <c r="Z2920" s="51" t="str">
        <f>IF(AQ2920='RC'!$E$6,AC2920*1000+AD2920,"")</f>
        <v/>
      </c>
      <c r="AA2920" s="51" t="str">
        <f>IF(AB2920="","",IF(AQ2920='RC'!$E$6,AC2920*1000-AD2920,""))</f>
        <v/>
      </c>
      <c r="AB2920" s="48" t="str">
        <f>IFERROR(VLOOKUP(E2920,Funcionários!$C$8:$E$207,3,FALSE),"")</f>
        <v/>
      </c>
      <c r="AC2920" s="50" t="str">
        <f>IF(AB2920="","",IF(COUNTIFS($AB$7:$AB$3006,AB2920,$AQ$7:$AQ$3006,'RC'!$E$6)=0,"",COUNTIFS($M$7:$M$3006,"Concluída no prazo",$AB$7:$AB$3006,AB2920,$AQ$7:$AQ$3006,'RC'!$E$6)/COUNTIFS($AB$7:$AB$3006,AB2920,$AQ$7:$AQ$3006,'RC'!$E$6)))</f>
        <v/>
      </c>
      <c r="AD2920" s="48">
        <f>SUMIF($AQ$7:$AQ$3006,'RC'!$E$6,$J$7:$J$3006)+SUMIF($AQ$7:$AQ$3006,'RC'!$E$6,$L$7:$L$3006)</f>
        <v>21</v>
      </c>
      <c r="AF2920" s="48">
        <v>2.0869999999991101E-2</v>
      </c>
      <c r="AG2920" s="48">
        <f>IF(OR(AQ2920="",AQ2920&lt;&gt;'RC'!$E$6,AB2920&lt;&gt;'RC'!$D$21),0,1)</f>
        <v>0</v>
      </c>
      <c r="AH2920" s="48">
        <f t="shared" si="1010"/>
        <v>2.0869999999991101E-2</v>
      </c>
      <c r="AI2920" s="48" t="str">
        <f t="shared" si="992"/>
        <v/>
      </c>
      <c r="AJ2920" s="48" t="str">
        <f t="shared" si="993"/>
        <v/>
      </c>
      <c r="AK2920" s="52" t="str">
        <f t="shared" si="994"/>
        <v/>
      </c>
      <c r="AL2920" s="52" t="str">
        <f t="shared" si="995"/>
        <v/>
      </c>
      <c r="AM2920" s="48" t="str">
        <f t="shared" si="996"/>
        <v/>
      </c>
      <c r="AN2920" s="48" t="str">
        <f t="shared" si="997"/>
        <v/>
      </c>
      <c r="AP2920" s="18" t="str">
        <f t="shared" si="998"/>
        <v/>
      </c>
      <c r="AQ2920" s="18" t="str">
        <f t="shared" si="999"/>
        <v/>
      </c>
      <c r="AR2920" s="18">
        <v>2.087E-2</v>
      </c>
      <c r="AS2920" s="18">
        <f>IF(AF!$D$27="Todos",1,IF(M2920=AF!$D$27,1,0))</f>
        <v>1</v>
      </c>
      <c r="AT2920" s="53">
        <f>IF(AND(E2920=AF!$D$6,OR(LT!M2920=AF!$D$27,AF!$D$27="Todos"),OR(AP2920=AF!$E$8,AQ2920=AF!$E$8)),AR2920+AS2920,0)</f>
        <v>0</v>
      </c>
      <c r="AU2920" s="18" t="str">
        <f t="shared" si="1000"/>
        <v/>
      </c>
      <c r="AV2920" s="54" t="str">
        <f t="shared" si="1001"/>
        <v/>
      </c>
      <c r="AW2920" s="54" t="str">
        <f t="shared" si="1002"/>
        <v/>
      </c>
      <c r="AX2920" s="18" t="str">
        <f t="shared" si="1003"/>
        <v/>
      </c>
      <c r="AY2920" s="18" t="str">
        <f t="shared" si="1004"/>
        <v/>
      </c>
      <c r="BA2920" s="18">
        <f>IF($E2920=AF!$D$6,IF($M2920="Concluída no prazo",2,IF($M2920="Concluída com atraso",1,0)),0)</f>
        <v>0</v>
      </c>
      <c r="BB2920" s="18">
        <f>IF($E2920=AF!$D$6,IF($M2920="Atrasada",2,IF($M2920="Concluída com atraso",1,0)),0)</f>
        <v>0</v>
      </c>
      <c r="BC2920" s="18">
        <v>2.9139999999999999E-2</v>
      </c>
      <c r="BD2920" s="18">
        <f t="shared" si="1011"/>
        <v>2.9139999999999999E-2</v>
      </c>
      <c r="BE2920" s="18">
        <f t="shared" si="1011"/>
        <v>2.9139999999999999E-2</v>
      </c>
      <c r="BF2920" s="18" t="str">
        <f t="shared" si="1005"/>
        <v/>
      </c>
      <c r="BN2920" s="18" t="str">
        <f t="shared" si="1006"/>
        <v>s</v>
      </c>
    </row>
    <row r="2921" spans="3:66" ht="50.1" customHeight="1" thickTop="1" thickBot="1" x14ac:dyDescent="0.3">
      <c r="C2921" s="46"/>
      <c r="D2921" s="46"/>
      <c r="E2921" s="46"/>
      <c r="F2921" s="122"/>
      <c r="G2921" s="122"/>
      <c r="H2921" s="78" t="str">
        <f t="shared" si="1007"/>
        <v/>
      </c>
      <c r="I2921" s="78" t="str">
        <f t="shared" si="1008"/>
        <v/>
      </c>
      <c r="J2921" s="16"/>
      <c r="K2921" s="46" t="str">
        <f t="shared" si="1009"/>
        <v/>
      </c>
      <c r="L2921" s="16"/>
      <c r="M2921" s="16"/>
      <c r="N2921" s="46"/>
      <c r="O2921" s="47" t="str">
        <f t="shared" si="1012"/>
        <v/>
      </c>
      <c r="P2921" s="47"/>
      <c r="Q2921" s="48" t="str">
        <f>IFERROR(VLOOKUP(E2921,Funcionários!$C$8:$E$207,3,FALSE),"")</f>
        <v/>
      </c>
      <c r="R2921" s="47"/>
      <c r="S2921" s="49" t="str">
        <f t="shared" si="1013"/>
        <v/>
      </c>
      <c r="T2921" s="49">
        <v>2.9149999999999999E-2</v>
      </c>
      <c r="U2921" s="48" t="str">
        <f>IF(Funcionários!C2922=0,"",Funcionários!C2922)</f>
        <v/>
      </c>
      <c r="V2921" s="50">
        <f>IF(U2921="",0,IF(COUNTIFS($E$7:$E$3006,U2921,$I$7:$I$3006,'RC'!$E$6)=0,0,COUNTIFS($M$7:$M$3006,"Concluída no prazo",$E$7:$E$3006,U2921,$I$7:$I$3006,'RC'!$E$6)/COUNTIFS($E$7:$E$3006,U2921,$I$7:$I$3006,'RC'!$E$6)))</f>
        <v>0</v>
      </c>
      <c r="W2921" s="49">
        <f>SUMIFS($J$7:$J$3006,$E$7:$E$3006,U2921,$I$7:$I$3006,'RC'!$E$6)+SUMIFS($L$7:$L$3006,$E$7:$E$3006,U2921,$I$7:$I$3006,'RC'!$E$6)</f>
        <v>0</v>
      </c>
      <c r="X2921" s="48">
        <f>COUNTIFS($E$7:$E$3006,U2921,$I$7:$I$3006,'RC'!$E$6)</f>
        <v>0</v>
      </c>
      <c r="Y2921" s="48"/>
      <c r="Z2921" s="51" t="str">
        <f>IF(AQ2921='RC'!$E$6,AC2921*1000+AD2921,"")</f>
        <v/>
      </c>
      <c r="AA2921" s="51" t="str">
        <f>IF(AB2921="","",IF(AQ2921='RC'!$E$6,AC2921*1000-AD2921,""))</f>
        <v/>
      </c>
      <c r="AB2921" s="48" t="str">
        <f>IFERROR(VLOOKUP(E2921,Funcionários!$C$8:$E$207,3,FALSE),"")</f>
        <v/>
      </c>
      <c r="AC2921" s="50" t="str">
        <f>IF(AB2921="","",IF(COUNTIFS($AB$7:$AB$3006,AB2921,$AQ$7:$AQ$3006,'RC'!$E$6)=0,"",COUNTIFS($M$7:$M$3006,"Concluída no prazo",$AB$7:$AB$3006,AB2921,$AQ$7:$AQ$3006,'RC'!$E$6)/COUNTIFS($AB$7:$AB$3006,AB2921,$AQ$7:$AQ$3006,'RC'!$E$6)))</f>
        <v/>
      </c>
      <c r="AD2921" s="48">
        <f>SUMIF($AQ$7:$AQ$3006,'RC'!$E$6,$J$7:$J$3006)+SUMIF($AQ$7:$AQ$3006,'RC'!$E$6,$L$7:$L$3006)</f>
        <v>21</v>
      </c>
      <c r="AF2921" s="48">
        <v>2.0859999999991101E-2</v>
      </c>
      <c r="AG2921" s="48">
        <f>IF(OR(AQ2921="",AQ2921&lt;&gt;'RC'!$E$6,AB2921&lt;&gt;'RC'!$D$21),0,1)</f>
        <v>0</v>
      </c>
      <c r="AH2921" s="48">
        <f t="shared" si="1010"/>
        <v>2.0859999999991101E-2</v>
      </c>
      <c r="AI2921" s="48" t="str">
        <f t="shared" si="992"/>
        <v/>
      </c>
      <c r="AJ2921" s="48" t="str">
        <f t="shared" si="993"/>
        <v/>
      </c>
      <c r="AK2921" s="52" t="str">
        <f t="shared" si="994"/>
        <v/>
      </c>
      <c r="AL2921" s="52" t="str">
        <f t="shared" si="995"/>
        <v/>
      </c>
      <c r="AM2921" s="48" t="str">
        <f t="shared" si="996"/>
        <v/>
      </c>
      <c r="AN2921" s="48" t="str">
        <f t="shared" si="997"/>
        <v/>
      </c>
      <c r="AP2921" s="18" t="str">
        <f t="shared" si="998"/>
        <v/>
      </c>
      <c r="AQ2921" s="18" t="str">
        <f t="shared" si="999"/>
        <v/>
      </c>
      <c r="AR2921" s="18">
        <v>2.086E-2</v>
      </c>
      <c r="AS2921" s="18">
        <f>IF(AF!$D$27="Todos",1,IF(M2921=AF!$D$27,1,0))</f>
        <v>1</v>
      </c>
      <c r="AT2921" s="53">
        <f>IF(AND(E2921=AF!$D$6,OR(LT!M2921=AF!$D$27,AF!$D$27="Todos"),OR(AP2921=AF!$E$8,AQ2921=AF!$E$8)),AR2921+AS2921,0)</f>
        <v>0</v>
      </c>
      <c r="AU2921" s="18" t="str">
        <f t="shared" si="1000"/>
        <v/>
      </c>
      <c r="AV2921" s="54" t="str">
        <f t="shared" si="1001"/>
        <v/>
      </c>
      <c r="AW2921" s="54" t="str">
        <f t="shared" si="1002"/>
        <v/>
      </c>
      <c r="AX2921" s="18" t="str">
        <f t="shared" si="1003"/>
        <v/>
      </c>
      <c r="AY2921" s="18" t="str">
        <f t="shared" si="1004"/>
        <v/>
      </c>
      <c r="BA2921" s="18">
        <f>IF($E2921=AF!$D$6,IF($M2921="Concluída no prazo",2,IF($M2921="Concluída com atraso",1,0)),0)</f>
        <v>0</v>
      </c>
      <c r="BB2921" s="18">
        <f>IF($E2921=AF!$D$6,IF($M2921="Atrasada",2,IF($M2921="Concluída com atraso",1,0)),0)</f>
        <v>0</v>
      </c>
      <c r="BC2921" s="18">
        <v>2.9149999999999999E-2</v>
      </c>
      <c r="BD2921" s="18">
        <f t="shared" si="1011"/>
        <v>2.9149999999999999E-2</v>
      </c>
      <c r="BE2921" s="18">
        <f t="shared" si="1011"/>
        <v>2.9149999999999999E-2</v>
      </c>
      <c r="BF2921" s="18" t="str">
        <f t="shared" si="1005"/>
        <v/>
      </c>
      <c r="BN2921" s="18" t="str">
        <f t="shared" si="1006"/>
        <v>s</v>
      </c>
    </row>
    <row r="2922" spans="3:66" ht="50.1" customHeight="1" thickTop="1" thickBot="1" x14ac:dyDescent="0.3">
      <c r="C2922" s="46"/>
      <c r="D2922" s="46"/>
      <c r="E2922" s="46"/>
      <c r="F2922" s="122"/>
      <c r="G2922" s="122"/>
      <c r="H2922" s="78" t="str">
        <f t="shared" si="1007"/>
        <v/>
      </c>
      <c r="I2922" s="78" t="str">
        <f t="shared" si="1008"/>
        <v/>
      </c>
      <c r="J2922" s="16"/>
      <c r="K2922" s="46" t="str">
        <f t="shared" si="1009"/>
        <v/>
      </c>
      <c r="L2922" s="16"/>
      <c r="M2922" s="16"/>
      <c r="N2922" s="46"/>
      <c r="O2922" s="47" t="str">
        <f t="shared" si="1012"/>
        <v/>
      </c>
      <c r="P2922" s="47"/>
      <c r="Q2922" s="48" t="str">
        <f>IFERROR(VLOOKUP(E2922,Funcionários!$C$8:$E$207,3,FALSE),"")</f>
        <v/>
      </c>
      <c r="R2922" s="47"/>
      <c r="S2922" s="49" t="str">
        <f t="shared" si="1013"/>
        <v/>
      </c>
      <c r="T2922" s="49">
        <v>2.9159999999999998E-2</v>
      </c>
      <c r="U2922" s="48" t="str">
        <f>IF(Funcionários!C2923=0,"",Funcionários!C2923)</f>
        <v/>
      </c>
      <c r="V2922" s="50">
        <f>IF(U2922="",0,IF(COUNTIFS($E$7:$E$3006,U2922,$I$7:$I$3006,'RC'!$E$6)=0,0,COUNTIFS($M$7:$M$3006,"Concluída no prazo",$E$7:$E$3006,U2922,$I$7:$I$3006,'RC'!$E$6)/COUNTIFS($E$7:$E$3006,U2922,$I$7:$I$3006,'RC'!$E$6)))</f>
        <v>0</v>
      </c>
      <c r="W2922" s="49">
        <f>SUMIFS($J$7:$J$3006,$E$7:$E$3006,U2922,$I$7:$I$3006,'RC'!$E$6)+SUMIFS($L$7:$L$3006,$E$7:$E$3006,U2922,$I$7:$I$3006,'RC'!$E$6)</f>
        <v>0</v>
      </c>
      <c r="X2922" s="48">
        <f>COUNTIFS($E$7:$E$3006,U2922,$I$7:$I$3006,'RC'!$E$6)</f>
        <v>0</v>
      </c>
      <c r="Y2922" s="48"/>
      <c r="Z2922" s="51" t="str">
        <f>IF(AQ2922='RC'!$E$6,AC2922*1000+AD2922,"")</f>
        <v/>
      </c>
      <c r="AA2922" s="51" t="str">
        <f>IF(AB2922="","",IF(AQ2922='RC'!$E$6,AC2922*1000-AD2922,""))</f>
        <v/>
      </c>
      <c r="AB2922" s="48" t="str">
        <f>IFERROR(VLOOKUP(E2922,Funcionários!$C$8:$E$207,3,FALSE),"")</f>
        <v/>
      </c>
      <c r="AC2922" s="50" t="str">
        <f>IF(AB2922="","",IF(COUNTIFS($AB$7:$AB$3006,AB2922,$AQ$7:$AQ$3006,'RC'!$E$6)=0,"",COUNTIFS($M$7:$M$3006,"Concluída no prazo",$AB$7:$AB$3006,AB2922,$AQ$7:$AQ$3006,'RC'!$E$6)/COUNTIFS($AB$7:$AB$3006,AB2922,$AQ$7:$AQ$3006,'RC'!$E$6)))</f>
        <v/>
      </c>
      <c r="AD2922" s="48">
        <f>SUMIF($AQ$7:$AQ$3006,'RC'!$E$6,$J$7:$J$3006)+SUMIF($AQ$7:$AQ$3006,'RC'!$E$6,$L$7:$L$3006)</f>
        <v>21</v>
      </c>
      <c r="AF2922" s="48">
        <v>2.0849999999991101E-2</v>
      </c>
      <c r="AG2922" s="48">
        <f>IF(OR(AQ2922="",AQ2922&lt;&gt;'RC'!$E$6,AB2922&lt;&gt;'RC'!$D$21),0,1)</f>
        <v>0</v>
      </c>
      <c r="AH2922" s="48">
        <f t="shared" si="1010"/>
        <v>2.0849999999991101E-2</v>
      </c>
      <c r="AI2922" s="48" t="str">
        <f t="shared" si="992"/>
        <v/>
      </c>
      <c r="AJ2922" s="48" t="str">
        <f t="shared" si="993"/>
        <v/>
      </c>
      <c r="AK2922" s="52" t="str">
        <f t="shared" si="994"/>
        <v/>
      </c>
      <c r="AL2922" s="52" t="str">
        <f t="shared" si="995"/>
        <v/>
      </c>
      <c r="AM2922" s="48" t="str">
        <f t="shared" si="996"/>
        <v/>
      </c>
      <c r="AN2922" s="48" t="str">
        <f t="shared" si="997"/>
        <v/>
      </c>
      <c r="AP2922" s="18" t="str">
        <f t="shared" si="998"/>
        <v/>
      </c>
      <c r="AQ2922" s="18" t="str">
        <f t="shared" si="999"/>
        <v/>
      </c>
      <c r="AR2922" s="18">
        <v>2.085E-2</v>
      </c>
      <c r="AS2922" s="18">
        <f>IF(AF!$D$27="Todos",1,IF(M2922=AF!$D$27,1,0))</f>
        <v>1</v>
      </c>
      <c r="AT2922" s="53">
        <f>IF(AND(E2922=AF!$D$6,OR(LT!M2922=AF!$D$27,AF!$D$27="Todos"),OR(AP2922=AF!$E$8,AQ2922=AF!$E$8)),AR2922+AS2922,0)</f>
        <v>0</v>
      </c>
      <c r="AU2922" s="18" t="str">
        <f t="shared" si="1000"/>
        <v/>
      </c>
      <c r="AV2922" s="54" t="str">
        <f t="shared" si="1001"/>
        <v/>
      </c>
      <c r="AW2922" s="54" t="str">
        <f t="shared" si="1002"/>
        <v/>
      </c>
      <c r="AX2922" s="18" t="str">
        <f t="shared" si="1003"/>
        <v/>
      </c>
      <c r="AY2922" s="18" t="str">
        <f t="shared" si="1004"/>
        <v/>
      </c>
      <c r="BA2922" s="18">
        <f>IF($E2922=AF!$D$6,IF($M2922="Concluída no prazo",2,IF($M2922="Concluída com atraso",1,0)),0)</f>
        <v>0</v>
      </c>
      <c r="BB2922" s="18">
        <f>IF($E2922=AF!$D$6,IF($M2922="Atrasada",2,IF($M2922="Concluída com atraso",1,0)),0)</f>
        <v>0</v>
      </c>
      <c r="BC2922" s="18">
        <v>2.9159999999999998E-2</v>
      </c>
      <c r="BD2922" s="18">
        <f t="shared" si="1011"/>
        <v>2.9159999999999998E-2</v>
      </c>
      <c r="BE2922" s="18">
        <f t="shared" si="1011"/>
        <v>2.9159999999999998E-2</v>
      </c>
      <c r="BF2922" s="18" t="str">
        <f t="shared" si="1005"/>
        <v/>
      </c>
      <c r="BN2922" s="18" t="str">
        <f t="shared" si="1006"/>
        <v>s</v>
      </c>
    </row>
    <row r="2923" spans="3:66" ht="50.1" customHeight="1" thickTop="1" thickBot="1" x14ac:dyDescent="0.3">
      <c r="C2923" s="46"/>
      <c r="D2923" s="46"/>
      <c r="E2923" s="46"/>
      <c r="F2923" s="122"/>
      <c r="G2923" s="122"/>
      <c r="H2923" s="78" t="str">
        <f t="shared" si="1007"/>
        <v/>
      </c>
      <c r="I2923" s="78" t="str">
        <f t="shared" si="1008"/>
        <v/>
      </c>
      <c r="J2923" s="16"/>
      <c r="K2923" s="46" t="str">
        <f t="shared" si="1009"/>
        <v/>
      </c>
      <c r="L2923" s="16"/>
      <c r="M2923" s="16"/>
      <c r="N2923" s="46"/>
      <c r="O2923" s="47" t="str">
        <f t="shared" si="1012"/>
        <v/>
      </c>
      <c r="P2923" s="47"/>
      <c r="Q2923" s="48" t="str">
        <f>IFERROR(VLOOKUP(E2923,Funcionários!$C$8:$E$207,3,FALSE),"")</f>
        <v/>
      </c>
      <c r="R2923" s="47"/>
      <c r="S2923" s="49" t="str">
        <f t="shared" si="1013"/>
        <v/>
      </c>
      <c r="T2923" s="49">
        <v>2.9170000000000001E-2</v>
      </c>
      <c r="U2923" s="48" t="str">
        <f>IF(Funcionários!C2924=0,"",Funcionários!C2924)</f>
        <v/>
      </c>
      <c r="V2923" s="50">
        <f>IF(U2923="",0,IF(COUNTIFS($E$7:$E$3006,U2923,$I$7:$I$3006,'RC'!$E$6)=0,0,COUNTIFS($M$7:$M$3006,"Concluída no prazo",$E$7:$E$3006,U2923,$I$7:$I$3006,'RC'!$E$6)/COUNTIFS($E$7:$E$3006,U2923,$I$7:$I$3006,'RC'!$E$6)))</f>
        <v>0</v>
      </c>
      <c r="W2923" s="49">
        <f>SUMIFS($J$7:$J$3006,$E$7:$E$3006,U2923,$I$7:$I$3006,'RC'!$E$6)+SUMIFS($L$7:$L$3006,$E$7:$E$3006,U2923,$I$7:$I$3006,'RC'!$E$6)</f>
        <v>0</v>
      </c>
      <c r="X2923" s="48">
        <f>COUNTIFS($E$7:$E$3006,U2923,$I$7:$I$3006,'RC'!$E$6)</f>
        <v>0</v>
      </c>
      <c r="Y2923" s="48"/>
      <c r="Z2923" s="51" t="str">
        <f>IF(AQ2923='RC'!$E$6,AC2923*1000+AD2923,"")</f>
        <v/>
      </c>
      <c r="AA2923" s="51" t="str">
        <f>IF(AB2923="","",IF(AQ2923='RC'!$E$6,AC2923*1000-AD2923,""))</f>
        <v/>
      </c>
      <c r="AB2923" s="48" t="str">
        <f>IFERROR(VLOOKUP(E2923,Funcionários!$C$8:$E$207,3,FALSE),"")</f>
        <v/>
      </c>
      <c r="AC2923" s="50" t="str">
        <f>IF(AB2923="","",IF(COUNTIFS($AB$7:$AB$3006,AB2923,$AQ$7:$AQ$3006,'RC'!$E$6)=0,"",COUNTIFS($M$7:$M$3006,"Concluída no prazo",$AB$7:$AB$3006,AB2923,$AQ$7:$AQ$3006,'RC'!$E$6)/COUNTIFS($AB$7:$AB$3006,AB2923,$AQ$7:$AQ$3006,'RC'!$E$6)))</f>
        <v/>
      </c>
      <c r="AD2923" s="48">
        <f>SUMIF($AQ$7:$AQ$3006,'RC'!$E$6,$J$7:$J$3006)+SUMIF($AQ$7:$AQ$3006,'RC'!$E$6,$L$7:$L$3006)</f>
        <v>21</v>
      </c>
      <c r="AF2923" s="48">
        <v>2.0839999999991098E-2</v>
      </c>
      <c r="AG2923" s="48">
        <f>IF(OR(AQ2923="",AQ2923&lt;&gt;'RC'!$E$6,AB2923&lt;&gt;'RC'!$D$21),0,1)</f>
        <v>0</v>
      </c>
      <c r="AH2923" s="48">
        <f t="shared" si="1010"/>
        <v>2.0839999999991098E-2</v>
      </c>
      <c r="AI2923" s="48" t="str">
        <f t="shared" si="992"/>
        <v/>
      </c>
      <c r="AJ2923" s="48" t="str">
        <f t="shared" si="993"/>
        <v/>
      </c>
      <c r="AK2923" s="52" t="str">
        <f t="shared" si="994"/>
        <v/>
      </c>
      <c r="AL2923" s="52" t="str">
        <f t="shared" si="995"/>
        <v/>
      </c>
      <c r="AM2923" s="48" t="str">
        <f t="shared" si="996"/>
        <v/>
      </c>
      <c r="AN2923" s="48" t="str">
        <f t="shared" si="997"/>
        <v/>
      </c>
      <c r="AP2923" s="18" t="str">
        <f t="shared" si="998"/>
        <v/>
      </c>
      <c r="AQ2923" s="18" t="str">
        <f t="shared" si="999"/>
        <v/>
      </c>
      <c r="AR2923" s="18">
        <v>2.0840000000000001E-2</v>
      </c>
      <c r="AS2923" s="18">
        <f>IF(AF!$D$27="Todos",1,IF(M2923=AF!$D$27,1,0))</f>
        <v>1</v>
      </c>
      <c r="AT2923" s="53">
        <f>IF(AND(E2923=AF!$D$6,OR(LT!M2923=AF!$D$27,AF!$D$27="Todos"),OR(AP2923=AF!$E$8,AQ2923=AF!$E$8)),AR2923+AS2923,0)</f>
        <v>0</v>
      </c>
      <c r="AU2923" s="18" t="str">
        <f t="shared" si="1000"/>
        <v/>
      </c>
      <c r="AV2923" s="54" t="str">
        <f t="shared" si="1001"/>
        <v/>
      </c>
      <c r="AW2923" s="54" t="str">
        <f t="shared" si="1002"/>
        <v/>
      </c>
      <c r="AX2923" s="18" t="str">
        <f t="shared" si="1003"/>
        <v/>
      </c>
      <c r="AY2923" s="18" t="str">
        <f t="shared" si="1004"/>
        <v/>
      </c>
      <c r="BA2923" s="18">
        <f>IF($E2923=AF!$D$6,IF($M2923="Concluída no prazo",2,IF($M2923="Concluída com atraso",1,0)),0)</f>
        <v>0</v>
      </c>
      <c r="BB2923" s="18">
        <f>IF($E2923=AF!$D$6,IF($M2923="Atrasada",2,IF($M2923="Concluída com atraso",1,0)),0)</f>
        <v>0</v>
      </c>
      <c r="BC2923" s="18">
        <v>2.9170000000000001E-2</v>
      </c>
      <c r="BD2923" s="18">
        <f t="shared" si="1011"/>
        <v>2.9170000000000001E-2</v>
      </c>
      <c r="BE2923" s="18">
        <f t="shared" si="1011"/>
        <v>2.9170000000000001E-2</v>
      </c>
      <c r="BF2923" s="18" t="str">
        <f t="shared" si="1005"/>
        <v/>
      </c>
      <c r="BN2923" s="18" t="str">
        <f t="shared" si="1006"/>
        <v>s</v>
      </c>
    </row>
    <row r="2924" spans="3:66" ht="50.1" customHeight="1" thickTop="1" thickBot="1" x14ac:dyDescent="0.3">
      <c r="C2924" s="46"/>
      <c r="D2924" s="46"/>
      <c r="E2924" s="46"/>
      <c r="F2924" s="122"/>
      <c r="G2924" s="122"/>
      <c r="H2924" s="78" t="str">
        <f t="shared" si="1007"/>
        <v/>
      </c>
      <c r="I2924" s="78" t="str">
        <f t="shared" si="1008"/>
        <v/>
      </c>
      <c r="J2924" s="16"/>
      <c r="K2924" s="46" t="str">
        <f t="shared" si="1009"/>
        <v/>
      </c>
      <c r="L2924" s="16"/>
      <c r="M2924" s="16"/>
      <c r="N2924" s="46"/>
      <c r="O2924" s="47" t="str">
        <f t="shared" si="1012"/>
        <v/>
      </c>
      <c r="P2924" s="47"/>
      <c r="Q2924" s="48" t="str">
        <f>IFERROR(VLOOKUP(E2924,Funcionários!$C$8:$E$207,3,FALSE),"")</f>
        <v/>
      </c>
      <c r="R2924" s="47"/>
      <c r="S2924" s="49" t="str">
        <f t="shared" si="1013"/>
        <v/>
      </c>
      <c r="T2924" s="49">
        <v>2.9180000000000001E-2</v>
      </c>
      <c r="U2924" s="48" t="str">
        <f>IF(Funcionários!C2925=0,"",Funcionários!C2925)</f>
        <v/>
      </c>
      <c r="V2924" s="50">
        <f>IF(U2924="",0,IF(COUNTIFS($E$7:$E$3006,U2924,$I$7:$I$3006,'RC'!$E$6)=0,0,COUNTIFS($M$7:$M$3006,"Concluída no prazo",$E$7:$E$3006,U2924,$I$7:$I$3006,'RC'!$E$6)/COUNTIFS($E$7:$E$3006,U2924,$I$7:$I$3006,'RC'!$E$6)))</f>
        <v>0</v>
      </c>
      <c r="W2924" s="49">
        <f>SUMIFS($J$7:$J$3006,$E$7:$E$3006,U2924,$I$7:$I$3006,'RC'!$E$6)+SUMIFS($L$7:$L$3006,$E$7:$E$3006,U2924,$I$7:$I$3006,'RC'!$E$6)</f>
        <v>0</v>
      </c>
      <c r="X2924" s="48">
        <f>COUNTIFS($E$7:$E$3006,U2924,$I$7:$I$3006,'RC'!$E$6)</f>
        <v>0</v>
      </c>
      <c r="Y2924" s="48"/>
      <c r="Z2924" s="51" t="str">
        <f>IF(AQ2924='RC'!$E$6,AC2924*1000+AD2924,"")</f>
        <v/>
      </c>
      <c r="AA2924" s="51" t="str">
        <f>IF(AB2924="","",IF(AQ2924='RC'!$E$6,AC2924*1000-AD2924,""))</f>
        <v/>
      </c>
      <c r="AB2924" s="48" t="str">
        <f>IFERROR(VLOOKUP(E2924,Funcionários!$C$8:$E$207,3,FALSE),"")</f>
        <v/>
      </c>
      <c r="AC2924" s="50" t="str">
        <f>IF(AB2924="","",IF(COUNTIFS($AB$7:$AB$3006,AB2924,$AQ$7:$AQ$3006,'RC'!$E$6)=0,"",COUNTIFS($M$7:$M$3006,"Concluída no prazo",$AB$7:$AB$3006,AB2924,$AQ$7:$AQ$3006,'RC'!$E$6)/COUNTIFS($AB$7:$AB$3006,AB2924,$AQ$7:$AQ$3006,'RC'!$E$6)))</f>
        <v/>
      </c>
      <c r="AD2924" s="48">
        <f>SUMIF($AQ$7:$AQ$3006,'RC'!$E$6,$J$7:$J$3006)+SUMIF($AQ$7:$AQ$3006,'RC'!$E$6,$L$7:$L$3006)</f>
        <v>21</v>
      </c>
      <c r="AF2924" s="48">
        <v>2.0829999999991099E-2</v>
      </c>
      <c r="AG2924" s="48">
        <f>IF(OR(AQ2924="",AQ2924&lt;&gt;'RC'!$E$6,AB2924&lt;&gt;'RC'!$D$21),0,1)</f>
        <v>0</v>
      </c>
      <c r="AH2924" s="48">
        <f t="shared" si="1010"/>
        <v>2.0829999999991099E-2</v>
      </c>
      <c r="AI2924" s="48" t="str">
        <f t="shared" si="992"/>
        <v/>
      </c>
      <c r="AJ2924" s="48" t="str">
        <f t="shared" si="993"/>
        <v/>
      </c>
      <c r="AK2924" s="52" t="str">
        <f t="shared" si="994"/>
        <v/>
      </c>
      <c r="AL2924" s="52" t="str">
        <f t="shared" si="995"/>
        <v/>
      </c>
      <c r="AM2924" s="48" t="str">
        <f t="shared" si="996"/>
        <v/>
      </c>
      <c r="AN2924" s="48" t="str">
        <f t="shared" si="997"/>
        <v/>
      </c>
      <c r="AP2924" s="18" t="str">
        <f t="shared" si="998"/>
        <v/>
      </c>
      <c r="AQ2924" s="18" t="str">
        <f t="shared" si="999"/>
        <v/>
      </c>
      <c r="AR2924" s="18">
        <v>2.0830000000000001E-2</v>
      </c>
      <c r="AS2924" s="18">
        <f>IF(AF!$D$27="Todos",1,IF(M2924=AF!$D$27,1,0))</f>
        <v>1</v>
      </c>
      <c r="AT2924" s="53">
        <f>IF(AND(E2924=AF!$D$6,OR(LT!M2924=AF!$D$27,AF!$D$27="Todos"),OR(AP2924=AF!$E$8,AQ2924=AF!$E$8)),AR2924+AS2924,0)</f>
        <v>0</v>
      </c>
      <c r="AU2924" s="18" t="str">
        <f t="shared" si="1000"/>
        <v/>
      </c>
      <c r="AV2924" s="54" t="str">
        <f t="shared" si="1001"/>
        <v/>
      </c>
      <c r="AW2924" s="54" t="str">
        <f t="shared" si="1002"/>
        <v/>
      </c>
      <c r="AX2924" s="18" t="str">
        <f t="shared" si="1003"/>
        <v/>
      </c>
      <c r="AY2924" s="18" t="str">
        <f t="shared" si="1004"/>
        <v/>
      </c>
      <c r="BA2924" s="18">
        <f>IF($E2924=AF!$D$6,IF($M2924="Concluída no prazo",2,IF($M2924="Concluída com atraso",1,0)),0)</f>
        <v>0</v>
      </c>
      <c r="BB2924" s="18">
        <f>IF($E2924=AF!$D$6,IF($M2924="Atrasada",2,IF($M2924="Concluída com atraso",1,0)),0)</f>
        <v>0</v>
      </c>
      <c r="BC2924" s="18">
        <v>2.9180000000000001E-2</v>
      </c>
      <c r="BD2924" s="18">
        <f t="shared" si="1011"/>
        <v>2.9180000000000001E-2</v>
      </c>
      <c r="BE2924" s="18">
        <f t="shared" si="1011"/>
        <v>2.9180000000000001E-2</v>
      </c>
      <c r="BF2924" s="18" t="str">
        <f t="shared" si="1005"/>
        <v/>
      </c>
      <c r="BN2924" s="18" t="str">
        <f t="shared" si="1006"/>
        <v>s</v>
      </c>
    </row>
    <row r="2925" spans="3:66" ht="50.1" customHeight="1" thickTop="1" thickBot="1" x14ac:dyDescent="0.3">
      <c r="C2925" s="46"/>
      <c r="D2925" s="46"/>
      <c r="E2925" s="46"/>
      <c r="F2925" s="122"/>
      <c r="G2925" s="122"/>
      <c r="H2925" s="78" t="str">
        <f t="shared" si="1007"/>
        <v/>
      </c>
      <c r="I2925" s="78" t="str">
        <f t="shared" si="1008"/>
        <v/>
      </c>
      <c r="J2925" s="16"/>
      <c r="K2925" s="46" t="str">
        <f t="shared" si="1009"/>
        <v/>
      </c>
      <c r="L2925" s="16"/>
      <c r="M2925" s="16"/>
      <c r="N2925" s="46"/>
      <c r="O2925" s="47" t="str">
        <f t="shared" si="1012"/>
        <v/>
      </c>
      <c r="P2925" s="47"/>
      <c r="Q2925" s="48" t="str">
        <f>IFERROR(VLOOKUP(E2925,Funcionários!$C$8:$E$207,3,FALSE),"")</f>
        <v/>
      </c>
      <c r="R2925" s="47"/>
      <c r="S2925" s="49" t="str">
        <f t="shared" si="1013"/>
        <v/>
      </c>
      <c r="T2925" s="49">
        <v>2.9190000000000001E-2</v>
      </c>
      <c r="U2925" s="48" t="str">
        <f>IF(Funcionários!C2926=0,"",Funcionários!C2926)</f>
        <v/>
      </c>
      <c r="V2925" s="50">
        <f>IF(U2925="",0,IF(COUNTIFS($E$7:$E$3006,U2925,$I$7:$I$3006,'RC'!$E$6)=0,0,COUNTIFS($M$7:$M$3006,"Concluída no prazo",$E$7:$E$3006,U2925,$I$7:$I$3006,'RC'!$E$6)/COUNTIFS($E$7:$E$3006,U2925,$I$7:$I$3006,'RC'!$E$6)))</f>
        <v>0</v>
      </c>
      <c r="W2925" s="49">
        <f>SUMIFS($J$7:$J$3006,$E$7:$E$3006,U2925,$I$7:$I$3006,'RC'!$E$6)+SUMIFS($L$7:$L$3006,$E$7:$E$3006,U2925,$I$7:$I$3006,'RC'!$E$6)</f>
        <v>0</v>
      </c>
      <c r="X2925" s="48">
        <f>COUNTIFS($E$7:$E$3006,U2925,$I$7:$I$3006,'RC'!$E$6)</f>
        <v>0</v>
      </c>
      <c r="Y2925" s="48"/>
      <c r="Z2925" s="51" t="str">
        <f>IF(AQ2925='RC'!$E$6,AC2925*1000+AD2925,"")</f>
        <v/>
      </c>
      <c r="AA2925" s="51" t="str">
        <f>IF(AB2925="","",IF(AQ2925='RC'!$E$6,AC2925*1000-AD2925,""))</f>
        <v/>
      </c>
      <c r="AB2925" s="48" t="str">
        <f>IFERROR(VLOOKUP(E2925,Funcionários!$C$8:$E$207,3,FALSE),"")</f>
        <v/>
      </c>
      <c r="AC2925" s="50" t="str">
        <f>IF(AB2925="","",IF(COUNTIFS($AB$7:$AB$3006,AB2925,$AQ$7:$AQ$3006,'RC'!$E$6)=0,"",COUNTIFS($M$7:$M$3006,"Concluída no prazo",$AB$7:$AB$3006,AB2925,$AQ$7:$AQ$3006,'RC'!$E$6)/COUNTIFS($AB$7:$AB$3006,AB2925,$AQ$7:$AQ$3006,'RC'!$E$6)))</f>
        <v/>
      </c>
      <c r="AD2925" s="48">
        <f>SUMIF($AQ$7:$AQ$3006,'RC'!$E$6,$J$7:$J$3006)+SUMIF($AQ$7:$AQ$3006,'RC'!$E$6,$L$7:$L$3006)</f>
        <v>21</v>
      </c>
      <c r="AF2925" s="48">
        <v>2.0819999999991099E-2</v>
      </c>
      <c r="AG2925" s="48">
        <f>IF(OR(AQ2925="",AQ2925&lt;&gt;'RC'!$E$6,AB2925&lt;&gt;'RC'!$D$21),0,1)</f>
        <v>0</v>
      </c>
      <c r="AH2925" s="48">
        <f t="shared" si="1010"/>
        <v>2.0819999999991099E-2</v>
      </c>
      <c r="AI2925" s="48" t="str">
        <f t="shared" si="992"/>
        <v/>
      </c>
      <c r="AJ2925" s="48" t="str">
        <f t="shared" si="993"/>
        <v/>
      </c>
      <c r="AK2925" s="52" t="str">
        <f t="shared" si="994"/>
        <v/>
      </c>
      <c r="AL2925" s="52" t="str">
        <f t="shared" si="995"/>
        <v/>
      </c>
      <c r="AM2925" s="48" t="str">
        <f t="shared" si="996"/>
        <v/>
      </c>
      <c r="AN2925" s="48" t="str">
        <f t="shared" si="997"/>
        <v/>
      </c>
      <c r="AP2925" s="18" t="str">
        <f t="shared" si="998"/>
        <v/>
      </c>
      <c r="AQ2925" s="18" t="str">
        <f t="shared" si="999"/>
        <v/>
      </c>
      <c r="AR2925" s="18">
        <v>2.0820000000000002E-2</v>
      </c>
      <c r="AS2925" s="18">
        <f>IF(AF!$D$27="Todos",1,IF(M2925=AF!$D$27,1,0))</f>
        <v>1</v>
      </c>
      <c r="AT2925" s="53">
        <f>IF(AND(E2925=AF!$D$6,OR(LT!M2925=AF!$D$27,AF!$D$27="Todos"),OR(AP2925=AF!$E$8,AQ2925=AF!$E$8)),AR2925+AS2925,0)</f>
        <v>0</v>
      </c>
      <c r="AU2925" s="18" t="str">
        <f t="shared" si="1000"/>
        <v/>
      </c>
      <c r="AV2925" s="54" t="str">
        <f t="shared" si="1001"/>
        <v/>
      </c>
      <c r="AW2925" s="54" t="str">
        <f t="shared" si="1002"/>
        <v/>
      </c>
      <c r="AX2925" s="18" t="str">
        <f t="shared" si="1003"/>
        <v/>
      </c>
      <c r="AY2925" s="18" t="str">
        <f t="shared" si="1004"/>
        <v/>
      </c>
      <c r="BA2925" s="18">
        <f>IF($E2925=AF!$D$6,IF($M2925="Concluída no prazo",2,IF($M2925="Concluída com atraso",1,0)),0)</f>
        <v>0</v>
      </c>
      <c r="BB2925" s="18">
        <f>IF($E2925=AF!$D$6,IF($M2925="Atrasada",2,IF($M2925="Concluída com atraso",1,0)),0)</f>
        <v>0</v>
      </c>
      <c r="BC2925" s="18">
        <v>2.9190000000000001E-2</v>
      </c>
      <c r="BD2925" s="18">
        <f t="shared" si="1011"/>
        <v>2.9190000000000001E-2</v>
      </c>
      <c r="BE2925" s="18">
        <f t="shared" si="1011"/>
        <v>2.9190000000000001E-2</v>
      </c>
      <c r="BF2925" s="18" t="str">
        <f t="shared" si="1005"/>
        <v/>
      </c>
      <c r="BN2925" s="18" t="str">
        <f t="shared" si="1006"/>
        <v>s</v>
      </c>
    </row>
    <row r="2926" spans="3:66" ht="50.1" customHeight="1" thickTop="1" thickBot="1" x14ac:dyDescent="0.3">
      <c r="C2926" s="46"/>
      <c r="D2926" s="46"/>
      <c r="E2926" s="46"/>
      <c r="F2926" s="122"/>
      <c r="G2926" s="122"/>
      <c r="H2926" s="78" t="str">
        <f t="shared" si="1007"/>
        <v/>
      </c>
      <c r="I2926" s="78" t="str">
        <f t="shared" si="1008"/>
        <v/>
      </c>
      <c r="J2926" s="16"/>
      <c r="K2926" s="46" t="str">
        <f t="shared" si="1009"/>
        <v/>
      </c>
      <c r="L2926" s="16"/>
      <c r="M2926" s="16"/>
      <c r="N2926" s="46"/>
      <c r="O2926" s="47" t="str">
        <f t="shared" si="1012"/>
        <v/>
      </c>
      <c r="P2926" s="47"/>
      <c r="Q2926" s="48" t="str">
        <f>IFERROR(VLOOKUP(E2926,Funcionários!$C$8:$E$207,3,FALSE),"")</f>
        <v/>
      </c>
      <c r="R2926" s="47"/>
      <c r="S2926" s="49" t="str">
        <f t="shared" si="1013"/>
        <v/>
      </c>
      <c r="T2926" s="49">
        <v>2.92E-2</v>
      </c>
      <c r="U2926" s="48" t="str">
        <f>IF(Funcionários!C2927=0,"",Funcionários!C2927)</f>
        <v/>
      </c>
      <c r="V2926" s="50">
        <f>IF(U2926="",0,IF(COUNTIFS($E$7:$E$3006,U2926,$I$7:$I$3006,'RC'!$E$6)=0,0,COUNTIFS($M$7:$M$3006,"Concluída no prazo",$E$7:$E$3006,U2926,$I$7:$I$3006,'RC'!$E$6)/COUNTIFS($E$7:$E$3006,U2926,$I$7:$I$3006,'RC'!$E$6)))</f>
        <v>0</v>
      </c>
      <c r="W2926" s="49">
        <f>SUMIFS($J$7:$J$3006,$E$7:$E$3006,U2926,$I$7:$I$3006,'RC'!$E$6)+SUMIFS($L$7:$L$3006,$E$7:$E$3006,U2926,$I$7:$I$3006,'RC'!$E$6)</f>
        <v>0</v>
      </c>
      <c r="X2926" s="48">
        <f>COUNTIFS($E$7:$E$3006,U2926,$I$7:$I$3006,'RC'!$E$6)</f>
        <v>0</v>
      </c>
      <c r="Y2926" s="48"/>
      <c r="Z2926" s="51" t="str">
        <f>IF(AQ2926='RC'!$E$6,AC2926*1000+AD2926,"")</f>
        <v/>
      </c>
      <c r="AA2926" s="51" t="str">
        <f>IF(AB2926="","",IF(AQ2926='RC'!$E$6,AC2926*1000-AD2926,""))</f>
        <v/>
      </c>
      <c r="AB2926" s="48" t="str">
        <f>IFERROR(VLOOKUP(E2926,Funcionários!$C$8:$E$207,3,FALSE),"")</f>
        <v/>
      </c>
      <c r="AC2926" s="50" t="str">
        <f>IF(AB2926="","",IF(COUNTIFS($AB$7:$AB$3006,AB2926,$AQ$7:$AQ$3006,'RC'!$E$6)=0,"",COUNTIFS($M$7:$M$3006,"Concluída no prazo",$AB$7:$AB$3006,AB2926,$AQ$7:$AQ$3006,'RC'!$E$6)/COUNTIFS($AB$7:$AB$3006,AB2926,$AQ$7:$AQ$3006,'RC'!$E$6)))</f>
        <v/>
      </c>
      <c r="AD2926" s="48">
        <f>SUMIF($AQ$7:$AQ$3006,'RC'!$E$6,$J$7:$J$3006)+SUMIF($AQ$7:$AQ$3006,'RC'!$E$6,$L$7:$L$3006)</f>
        <v>21</v>
      </c>
      <c r="AF2926" s="48">
        <v>2.08099999999911E-2</v>
      </c>
      <c r="AG2926" s="48">
        <f>IF(OR(AQ2926="",AQ2926&lt;&gt;'RC'!$E$6,AB2926&lt;&gt;'RC'!$D$21),0,1)</f>
        <v>0</v>
      </c>
      <c r="AH2926" s="48">
        <f t="shared" si="1010"/>
        <v>2.08099999999911E-2</v>
      </c>
      <c r="AI2926" s="48" t="str">
        <f t="shared" si="992"/>
        <v/>
      </c>
      <c r="AJ2926" s="48" t="str">
        <f t="shared" si="993"/>
        <v/>
      </c>
      <c r="AK2926" s="52" t="str">
        <f t="shared" si="994"/>
        <v/>
      </c>
      <c r="AL2926" s="52" t="str">
        <f t="shared" si="995"/>
        <v/>
      </c>
      <c r="AM2926" s="48" t="str">
        <f t="shared" si="996"/>
        <v/>
      </c>
      <c r="AN2926" s="48" t="str">
        <f t="shared" si="997"/>
        <v/>
      </c>
      <c r="AP2926" s="18" t="str">
        <f t="shared" si="998"/>
        <v/>
      </c>
      <c r="AQ2926" s="18" t="str">
        <f t="shared" si="999"/>
        <v/>
      </c>
      <c r="AR2926" s="18">
        <v>2.0809999999999999E-2</v>
      </c>
      <c r="AS2926" s="18">
        <f>IF(AF!$D$27="Todos",1,IF(M2926=AF!$D$27,1,0))</f>
        <v>1</v>
      </c>
      <c r="AT2926" s="53">
        <f>IF(AND(E2926=AF!$D$6,OR(LT!M2926=AF!$D$27,AF!$D$27="Todos"),OR(AP2926=AF!$E$8,AQ2926=AF!$E$8)),AR2926+AS2926,0)</f>
        <v>0</v>
      </c>
      <c r="AU2926" s="18" t="str">
        <f t="shared" si="1000"/>
        <v/>
      </c>
      <c r="AV2926" s="54" t="str">
        <f t="shared" si="1001"/>
        <v/>
      </c>
      <c r="AW2926" s="54" t="str">
        <f t="shared" si="1002"/>
        <v/>
      </c>
      <c r="AX2926" s="18" t="str">
        <f t="shared" si="1003"/>
        <v/>
      </c>
      <c r="AY2926" s="18" t="str">
        <f t="shared" si="1004"/>
        <v/>
      </c>
      <c r="BA2926" s="18">
        <f>IF($E2926=AF!$D$6,IF($M2926="Concluída no prazo",2,IF($M2926="Concluída com atraso",1,0)),0)</f>
        <v>0</v>
      </c>
      <c r="BB2926" s="18">
        <f>IF($E2926=AF!$D$6,IF($M2926="Atrasada",2,IF($M2926="Concluída com atraso",1,0)),0)</f>
        <v>0</v>
      </c>
      <c r="BC2926" s="18">
        <v>2.92E-2</v>
      </c>
      <c r="BD2926" s="18">
        <f t="shared" si="1011"/>
        <v>2.92E-2</v>
      </c>
      <c r="BE2926" s="18">
        <f t="shared" si="1011"/>
        <v>2.92E-2</v>
      </c>
      <c r="BF2926" s="18" t="str">
        <f t="shared" si="1005"/>
        <v/>
      </c>
      <c r="BN2926" s="18" t="str">
        <f t="shared" si="1006"/>
        <v>s</v>
      </c>
    </row>
    <row r="2927" spans="3:66" ht="50.1" customHeight="1" thickTop="1" thickBot="1" x14ac:dyDescent="0.3">
      <c r="C2927" s="46"/>
      <c r="D2927" s="46"/>
      <c r="E2927" s="46"/>
      <c r="F2927" s="122"/>
      <c r="G2927" s="122"/>
      <c r="H2927" s="78" t="str">
        <f t="shared" si="1007"/>
        <v/>
      </c>
      <c r="I2927" s="78" t="str">
        <f t="shared" si="1008"/>
        <v/>
      </c>
      <c r="J2927" s="16"/>
      <c r="K2927" s="46" t="str">
        <f t="shared" si="1009"/>
        <v/>
      </c>
      <c r="L2927" s="16"/>
      <c r="M2927" s="16"/>
      <c r="N2927" s="46"/>
      <c r="O2927" s="47" t="str">
        <f t="shared" si="1012"/>
        <v/>
      </c>
      <c r="P2927" s="47"/>
      <c r="Q2927" s="48" t="str">
        <f>IFERROR(VLOOKUP(E2927,Funcionários!$C$8:$E$207,3,FALSE),"")</f>
        <v/>
      </c>
      <c r="R2927" s="47"/>
      <c r="S2927" s="49" t="str">
        <f t="shared" si="1013"/>
        <v/>
      </c>
      <c r="T2927" s="49">
        <v>2.921E-2</v>
      </c>
      <c r="U2927" s="48" t="str">
        <f>IF(Funcionários!C2928=0,"",Funcionários!C2928)</f>
        <v/>
      </c>
      <c r="V2927" s="50">
        <f>IF(U2927="",0,IF(COUNTIFS($E$7:$E$3006,U2927,$I$7:$I$3006,'RC'!$E$6)=0,0,COUNTIFS($M$7:$M$3006,"Concluída no prazo",$E$7:$E$3006,U2927,$I$7:$I$3006,'RC'!$E$6)/COUNTIFS($E$7:$E$3006,U2927,$I$7:$I$3006,'RC'!$E$6)))</f>
        <v>0</v>
      </c>
      <c r="W2927" s="49">
        <f>SUMIFS($J$7:$J$3006,$E$7:$E$3006,U2927,$I$7:$I$3006,'RC'!$E$6)+SUMIFS($L$7:$L$3006,$E$7:$E$3006,U2927,$I$7:$I$3006,'RC'!$E$6)</f>
        <v>0</v>
      </c>
      <c r="X2927" s="48">
        <f>COUNTIFS($E$7:$E$3006,U2927,$I$7:$I$3006,'RC'!$E$6)</f>
        <v>0</v>
      </c>
      <c r="Y2927" s="48"/>
      <c r="Z2927" s="51" t="str">
        <f>IF(AQ2927='RC'!$E$6,AC2927*1000+AD2927,"")</f>
        <v/>
      </c>
      <c r="AA2927" s="51" t="str">
        <f>IF(AB2927="","",IF(AQ2927='RC'!$E$6,AC2927*1000-AD2927,""))</f>
        <v/>
      </c>
      <c r="AB2927" s="48" t="str">
        <f>IFERROR(VLOOKUP(E2927,Funcionários!$C$8:$E$207,3,FALSE),"")</f>
        <v/>
      </c>
      <c r="AC2927" s="50" t="str">
        <f>IF(AB2927="","",IF(COUNTIFS($AB$7:$AB$3006,AB2927,$AQ$7:$AQ$3006,'RC'!$E$6)=0,"",COUNTIFS($M$7:$M$3006,"Concluída no prazo",$AB$7:$AB$3006,AB2927,$AQ$7:$AQ$3006,'RC'!$E$6)/COUNTIFS($AB$7:$AB$3006,AB2927,$AQ$7:$AQ$3006,'RC'!$E$6)))</f>
        <v/>
      </c>
      <c r="AD2927" s="48">
        <f>SUMIF($AQ$7:$AQ$3006,'RC'!$E$6,$J$7:$J$3006)+SUMIF($AQ$7:$AQ$3006,'RC'!$E$6,$L$7:$L$3006)</f>
        <v>21</v>
      </c>
      <c r="AF2927" s="48">
        <v>2.07999999999911E-2</v>
      </c>
      <c r="AG2927" s="48">
        <f>IF(OR(AQ2927="",AQ2927&lt;&gt;'RC'!$E$6,AB2927&lt;&gt;'RC'!$D$21),0,1)</f>
        <v>0</v>
      </c>
      <c r="AH2927" s="48">
        <f t="shared" si="1010"/>
        <v>2.07999999999911E-2</v>
      </c>
      <c r="AI2927" s="48" t="str">
        <f t="shared" si="992"/>
        <v/>
      </c>
      <c r="AJ2927" s="48" t="str">
        <f t="shared" si="993"/>
        <v/>
      </c>
      <c r="AK2927" s="52" t="str">
        <f t="shared" si="994"/>
        <v/>
      </c>
      <c r="AL2927" s="52" t="str">
        <f t="shared" si="995"/>
        <v/>
      </c>
      <c r="AM2927" s="48" t="str">
        <f t="shared" si="996"/>
        <v/>
      </c>
      <c r="AN2927" s="48" t="str">
        <f t="shared" si="997"/>
        <v/>
      </c>
      <c r="AP2927" s="18" t="str">
        <f t="shared" si="998"/>
        <v/>
      </c>
      <c r="AQ2927" s="18" t="str">
        <f t="shared" si="999"/>
        <v/>
      </c>
      <c r="AR2927" s="18">
        <v>2.0799999999999999E-2</v>
      </c>
      <c r="AS2927" s="18">
        <f>IF(AF!$D$27="Todos",1,IF(M2927=AF!$D$27,1,0))</f>
        <v>1</v>
      </c>
      <c r="AT2927" s="53">
        <f>IF(AND(E2927=AF!$D$6,OR(LT!M2927=AF!$D$27,AF!$D$27="Todos"),OR(AP2927=AF!$E$8,AQ2927=AF!$E$8)),AR2927+AS2927,0)</f>
        <v>0</v>
      </c>
      <c r="AU2927" s="18" t="str">
        <f t="shared" si="1000"/>
        <v/>
      </c>
      <c r="AV2927" s="54" t="str">
        <f t="shared" si="1001"/>
        <v/>
      </c>
      <c r="AW2927" s="54" t="str">
        <f t="shared" si="1002"/>
        <v/>
      </c>
      <c r="AX2927" s="18" t="str">
        <f t="shared" si="1003"/>
        <v/>
      </c>
      <c r="AY2927" s="18" t="str">
        <f t="shared" si="1004"/>
        <v/>
      </c>
      <c r="BA2927" s="18">
        <f>IF($E2927=AF!$D$6,IF($M2927="Concluída no prazo",2,IF($M2927="Concluída com atraso",1,0)),0)</f>
        <v>0</v>
      </c>
      <c r="BB2927" s="18">
        <f>IF($E2927=AF!$D$6,IF($M2927="Atrasada",2,IF($M2927="Concluída com atraso",1,0)),0)</f>
        <v>0</v>
      </c>
      <c r="BC2927" s="18">
        <v>2.921E-2</v>
      </c>
      <c r="BD2927" s="18">
        <f t="shared" si="1011"/>
        <v>2.921E-2</v>
      </c>
      <c r="BE2927" s="18">
        <f t="shared" si="1011"/>
        <v>2.921E-2</v>
      </c>
      <c r="BF2927" s="18" t="str">
        <f t="shared" si="1005"/>
        <v/>
      </c>
      <c r="BN2927" s="18" t="str">
        <f t="shared" si="1006"/>
        <v>s</v>
      </c>
    </row>
    <row r="2928" spans="3:66" ht="50.1" customHeight="1" thickTop="1" thickBot="1" x14ac:dyDescent="0.3">
      <c r="C2928" s="46"/>
      <c r="D2928" s="46"/>
      <c r="E2928" s="46"/>
      <c r="F2928" s="122"/>
      <c r="G2928" s="122"/>
      <c r="H2928" s="78" t="str">
        <f t="shared" si="1007"/>
        <v/>
      </c>
      <c r="I2928" s="78" t="str">
        <f t="shared" si="1008"/>
        <v/>
      </c>
      <c r="J2928" s="16"/>
      <c r="K2928" s="46" t="str">
        <f t="shared" si="1009"/>
        <v/>
      </c>
      <c r="L2928" s="16"/>
      <c r="M2928" s="16"/>
      <c r="N2928" s="46"/>
      <c r="O2928" s="47" t="str">
        <f t="shared" si="1012"/>
        <v/>
      </c>
      <c r="P2928" s="47"/>
      <c r="Q2928" s="48" t="str">
        <f>IFERROR(VLOOKUP(E2928,Funcionários!$C$8:$E$207,3,FALSE),"")</f>
        <v/>
      </c>
      <c r="R2928" s="47"/>
      <c r="S2928" s="49" t="str">
        <f t="shared" si="1013"/>
        <v/>
      </c>
      <c r="T2928" s="49">
        <v>2.9219999999999999E-2</v>
      </c>
      <c r="U2928" s="48" t="str">
        <f>IF(Funcionários!C2929=0,"",Funcionários!C2929)</f>
        <v/>
      </c>
      <c r="V2928" s="50">
        <f>IF(U2928="",0,IF(COUNTIFS($E$7:$E$3006,U2928,$I$7:$I$3006,'RC'!$E$6)=0,0,COUNTIFS($M$7:$M$3006,"Concluída no prazo",$E$7:$E$3006,U2928,$I$7:$I$3006,'RC'!$E$6)/COUNTIFS($E$7:$E$3006,U2928,$I$7:$I$3006,'RC'!$E$6)))</f>
        <v>0</v>
      </c>
      <c r="W2928" s="49">
        <f>SUMIFS($J$7:$J$3006,$E$7:$E$3006,U2928,$I$7:$I$3006,'RC'!$E$6)+SUMIFS($L$7:$L$3006,$E$7:$E$3006,U2928,$I$7:$I$3006,'RC'!$E$6)</f>
        <v>0</v>
      </c>
      <c r="X2928" s="48">
        <f>COUNTIFS($E$7:$E$3006,U2928,$I$7:$I$3006,'RC'!$E$6)</f>
        <v>0</v>
      </c>
      <c r="Y2928" s="48"/>
      <c r="Z2928" s="51" t="str">
        <f>IF(AQ2928='RC'!$E$6,AC2928*1000+AD2928,"")</f>
        <v/>
      </c>
      <c r="AA2928" s="51" t="str">
        <f>IF(AB2928="","",IF(AQ2928='RC'!$E$6,AC2928*1000-AD2928,""))</f>
        <v/>
      </c>
      <c r="AB2928" s="48" t="str">
        <f>IFERROR(VLOOKUP(E2928,Funcionários!$C$8:$E$207,3,FALSE),"")</f>
        <v/>
      </c>
      <c r="AC2928" s="50" t="str">
        <f>IF(AB2928="","",IF(COUNTIFS($AB$7:$AB$3006,AB2928,$AQ$7:$AQ$3006,'RC'!$E$6)=0,"",COUNTIFS($M$7:$M$3006,"Concluída no prazo",$AB$7:$AB$3006,AB2928,$AQ$7:$AQ$3006,'RC'!$E$6)/COUNTIFS($AB$7:$AB$3006,AB2928,$AQ$7:$AQ$3006,'RC'!$E$6)))</f>
        <v/>
      </c>
      <c r="AD2928" s="48">
        <f>SUMIF($AQ$7:$AQ$3006,'RC'!$E$6,$J$7:$J$3006)+SUMIF($AQ$7:$AQ$3006,'RC'!$E$6,$L$7:$L$3006)</f>
        <v>21</v>
      </c>
      <c r="AF2928" s="48">
        <v>2.07899999999911E-2</v>
      </c>
      <c r="AG2928" s="48">
        <f>IF(OR(AQ2928="",AQ2928&lt;&gt;'RC'!$E$6,AB2928&lt;&gt;'RC'!$D$21),0,1)</f>
        <v>0</v>
      </c>
      <c r="AH2928" s="48">
        <f t="shared" si="1010"/>
        <v>2.07899999999911E-2</v>
      </c>
      <c r="AI2928" s="48" t="str">
        <f t="shared" si="992"/>
        <v/>
      </c>
      <c r="AJ2928" s="48" t="str">
        <f t="shared" si="993"/>
        <v/>
      </c>
      <c r="AK2928" s="52" t="str">
        <f t="shared" si="994"/>
        <v/>
      </c>
      <c r="AL2928" s="52" t="str">
        <f t="shared" si="995"/>
        <v/>
      </c>
      <c r="AM2928" s="48" t="str">
        <f t="shared" si="996"/>
        <v/>
      </c>
      <c r="AN2928" s="48" t="str">
        <f t="shared" si="997"/>
        <v/>
      </c>
      <c r="AP2928" s="18" t="str">
        <f t="shared" si="998"/>
        <v/>
      </c>
      <c r="AQ2928" s="18" t="str">
        <f t="shared" si="999"/>
        <v/>
      </c>
      <c r="AR2928" s="18">
        <v>2.0789999999999999E-2</v>
      </c>
      <c r="AS2928" s="18">
        <f>IF(AF!$D$27="Todos",1,IF(M2928=AF!$D$27,1,0))</f>
        <v>1</v>
      </c>
      <c r="AT2928" s="53">
        <f>IF(AND(E2928=AF!$D$6,OR(LT!M2928=AF!$D$27,AF!$D$27="Todos"),OR(AP2928=AF!$E$8,AQ2928=AF!$E$8)),AR2928+AS2928,0)</f>
        <v>0</v>
      </c>
      <c r="AU2928" s="18" t="str">
        <f t="shared" si="1000"/>
        <v/>
      </c>
      <c r="AV2928" s="54" t="str">
        <f t="shared" si="1001"/>
        <v/>
      </c>
      <c r="AW2928" s="54" t="str">
        <f t="shared" si="1002"/>
        <v/>
      </c>
      <c r="AX2928" s="18" t="str">
        <f t="shared" si="1003"/>
        <v/>
      </c>
      <c r="AY2928" s="18" t="str">
        <f t="shared" si="1004"/>
        <v/>
      </c>
      <c r="BA2928" s="18">
        <f>IF($E2928=AF!$D$6,IF($M2928="Concluída no prazo",2,IF($M2928="Concluída com atraso",1,0)),0)</f>
        <v>0</v>
      </c>
      <c r="BB2928" s="18">
        <f>IF($E2928=AF!$D$6,IF($M2928="Atrasada",2,IF($M2928="Concluída com atraso",1,0)),0)</f>
        <v>0</v>
      </c>
      <c r="BC2928" s="18">
        <v>2.9219999999999999E-2</v>
      </c>
      <c r="BD2928" s="18">
        <f t="shared" si="1011"/>
        <v>2.9219999999999999E-2</v>
      </c>
      <c r="BE2928" s="18">
        <f t="shared" si="1011"/>
        <v>2.9219999999999999E-2</v>
      </c>
      <c r="BF2928" s="18" t="str">
        <f t="shared" si="1005"/>
        <v/>
      </c>
      <c r="BN2928" s="18" t="str">
        <f t="shared" si="1006"/>
        <v>s</v>
      </c>
    </row>
    <row r="2929" spans="3:66" ht="50.1" customHeight="1" thickTop="1" thickBot="1" x14ac:dyDescent="0.3">
      <c r="C2929" s="46"/>
      <c r="D2929" s="46"/>
      <c r="E2929" s="46"/>
      <c r="F2929" s="122"/>
      <c r="G2929" s="122"/>
      <c r="H2929" s="78" t="str">
        <f t="shared" si="1007"/>
        <v/>
      </c>
      <c r="I2929" s="78" t="str">
        <f t="shared" si="1008"/>
        <v/>
      </c>
      <c r="J2929" s="16"/>
      <c r="K2929" s="46" t="str">
        <f t="shared" si="1009"/>
        <v/>
      </c>
      <c r="L2929" s="16"/>
      <c r="M2929" s="16"/>
      <c r="N2929" s="46"/>
      <c r="O2929" s="47" t="str">
        <f t="shared" si="1012"/>
        <v/>
      </c>
      <c r="P2929" s="47"/>
      <c r="Q2929" s="48" t="str">
        <f>IFERROR(VLOOKUP(E2929,Funcionários!$C$8:$E$207,3,FALSE),"")</f>
        <v/>
      </c>
      <c r="R2929" s="47"/>
      <c r="S2929" s="49" t="str">
        <f t="shared" si="1013"/>
        <v/>
      </c>
      <c r="T2929" s="49">
        <v>2.9229999999999999E-2</v>
      </c>
      <c r="U2929" s="48" t="str">
        <f>IF(Funcionários!C2930=0,"",Funcionários!C2930)</f>
        <v/>
      </c>
      <c r="V2929" s="50">
        <f>IF(U2929="",0,IF(COUNTIFS($E$7:$E$3006,U2929,$I$7:$I$3006,'RC'!$E$6)=0,0,COUNTIFS($M$7:$M$3006,"Concluída no prazo",$E$7:$E$3006,U2929,$I$7:$I$3006,'RC'!$E$6)/COUNTIFS($E$7:$E$3006,U2929,$I$7:$I$3006,'RC'!$E$6)))</f>
        <v>0</v>
      </c>
      <c r="W2929" s="49">
        <f>SUMIFS($J$7:$J$3006,$E$7:$E$3006,U2929,$I$7:$I$3006,'RC'!$E$6)+SUMIFS($L$7:$L$3006,$E$7:$E$3006,U2929,$I$7:$I$3006,'RC'!$E$6)</f>
        <v>0</v>
      </c>
      <c r="X2929" s="48">
        <f>COUNTIFS($E$7:$E$3006,U2929,$I$7:$I$3006,'RC'!$E$6)</f>
        <v>0</v>
      </c>
      <c r="Y2929" s="48"/>
      <c r="Z2929" s="51" t="str">
        <f>IF(AQ2929='RC'!$E$6,AC2929*1000+AD2929,"")</f>
        <v/>
      </c>
      <c r="AA2929" s="51" t="str">
        <f>IF(AB2929="","",IF(AQ2929='RC'!$E$6,AC2929*1000-AD2929,""))</f>
        <v/>
      </c>
      <c r="AB2929" s="48" t="str">
        <f>IFERROR(VLOOKUP(E2929,Funcionários!$C$8:$E$207,3,FALSE),"")</f>
        <v/>
      </c>
      <c r="AC2929" s="50" t="str">
        <f>IF(AB2929="","",IF(COUNTIFS($AB$7:$AB$3006,AB2929,$AQ$7:$AQ$3006,'RC'!$E$6)=0,"",COUNTIFS($M$7:$M$3006,"Concluída no prazo",$AB$7:$AB$3006,AB2929,$AQ$7:$AQ$3006,'RC'!$E$6)/COUNTIFS($AB$7:$AB$3006,AB2929,$AQ$7:$AQ$3006,'RC'!$E$6)))</f>
        <v/>
      </c>
      <c r="AD2929" s="48">
        <f>SUMIF($AQ$7:$AQ$3006,'RC'!$E$6,$J$7:$J$3006)+SUMIF($AQ$7:$AQ$3006,'RC'!$E$6,$L$7:$L$3006)</f>
        <v>21</v>
      </c>
      <c r="AF2929" s="48">
        <v>2.0779999999991101E-2</v>
      </c>
      <c r="AG2929" s="48">
        <f>IF(OR(AQ2929="",AQ2929&lt;&gt;'RC'!$E$6,AB2929&lt;&gt;'RC'!$D$21),0,1)</f>
        <v>0</v>
      </c>
      <c r="AH2929" s="48">
        <f t="shared" si="1010"/>
        <v>2.0779999999991101E-2</v>
      </c>
      <c r="AI2929" s="48" t="str">
        <f t="shared" si="992"/>
        <v/>
      </c>
      <c r="AJ2929" s="48" t="str">
        <f t="shared" si="993"/>
        <v/>
      </c>
      <c r="AK2929" s="52" t="str">
        <f t="shared" si="994"/>
        <v/>
      </c>
      <c r="AL2929" s="52" t="str">
        <f t="shared" si="995"/>
        <v/>
      </c>
      <c r="AM2929" s="48" t="str">
        <f t="shared" si="996"/>
        <v/>
      </c>
      <c r="AN2929" s="48" t="str">
        <f t="shared" si="997"/>
        <v/>
      </c>
      <c r="AP2929" s="18" t="str">
        <f t="shared" si="998"/>
        <v/>
      </c>
      <c r="AQ2929" s="18" t="str">
        <f t="shared" si="999"/>
        <v/>
      </c>
      <c r="AR2929" s="18">
        <v>2.078E-2</v>
      </c>
      <c r="AS2929" s="18">
        <f>IF(AF!$D$27="Todos",1,IF(M2929=AF!$D$27,1,0))</f>
        <v>1</v>
      </c>
      <c r="AT2929" s="53">
        <f>IF(AND(E2929=AF!$D$6,OR(LT!M2929=AF!$D$27,AF!$D$27="Todos"),OR(AP2929=AF!$E$8,AQ2929=AF!$E$8)),AR2929+AS2929,0)</f>
        <v>0</v>
      </c>
      <c r="AU2929" s="18" t="str">
        <f t="shared" si="1000"/>
        <v/>
      </c>
      <c r="AV2929" s="54" t="str">
        <f t="shared" si="1001"/>
        <v/>
      </c>
      <c r="AW2929" s="54" t="str">
        <f t="shared" si="1002"/>
        <v/>
      </c>
      <c r="AX2929" s="18" t="str">
        <f t="shared" si="1003"/>
        <v/>
      </c>
      <c r="AY2929" s="18" t="str">
        <f t="shared" si="1004"/>
        <v/>
      </c>
      <c r="BA2929" s="18">
        <f>IF($E2929=AF!$D$6,IF($M2929="Concluída no prazo",2,IF($M2929="Concluída com atraso",1,0)),0)</f>
        <v>0</v>
      </c>
      <c r="BB2929" s="18">
        <f>IF($E2929=AF!$D$6,IF($M2929="Atrasada",2,IF($M2929="Concluída com atraso",1,0)),0)</f>
        <v>0</v>
      </c>
      <c r="BC2929" s="18">
        <v>2.9229999999999999E-2</v>
      </c>
      <c r="BD2929" s="18">
        <f t="shared" si="1011"/>
        <v>2.9229999999999999E-2</v>
      </c>
      <c r="BE2929" s="18">
        <f t="shared" si="1011"/>
        <v>2.9229999999999999E-2</v>
      </c>
      <c r="BF2929" s="18" t="str">
        <f t="shared" si="1005"/>
        <v/>
      </c>
      <c r="BN2929" s="18" t="str">
        <f t="shared" si="1006"/>
        <v>s</v>
      </c>
    </row>
    <row r="2930" spans="3:66" ht="50.1" customHeight="1" thickTop="1" thickBot="1" x14ac:dyDescent="0.3">
      <c r="C2930" s="46"/>
      <c r="D2930" s="46"/>
      <c r="E2930" s="46"/>
      <c r="F2930" s="122"/>
      <c r="G2930" s="122"/>
      <c r="H2930" s="78" t="str">
        <f t="shared" si="1007"/>
        <v/>
      </c>
      <c r="I2930" s="78" t="str">
        <f t="shared" si="1008"/>
        <v/>
      </c>
      <c r="J2930" s="16"/>
      <c r="K2930" s="46" t="str">
        <f t="shared" si="1009"/>
        <v/>
      </c>
      <c r="L2930" s="16"/>
      <c r="M2930" s="16"/>
      <c r="N2930" s="46"/>
      <c r="O2930" s="47" t="str">
        <f t="shared" si="1012"/>
        <v/>
      </c>
      <c r="P2930" s="47"/>
      <c r="Q2930" s="48" t="str">
        <f>IFERROR(VLOOKUP(E2930,Funcionários!$C$8:$E$207,3,FALSE),"")</f>
        <v/>
      </c>
      <c r="R2930" s="47"/>
      <c r="S2930" s="49" t="str">
        <f t="shared" si="1013"/>
        <v/>
      </c>
      <c r="T2930" s="49">
        <v>2.9239999999999999E-2</v>
      </c>
      <c r="U2930" s="48" t="str">
        <f>IF(Funcionários!C2931=0,"",Funcionários!C2931)</f>
        <v/>
      </c>
      <c r="V2930" s="50">
        <f>IF(U2930="",0,IF(COUNTIFS($E$7:$E$3006,U2930,$I$7:$I$3006,'RC'!$E$6)=0,0,COUNTIFS($M$7:$M$3006,"Concluída no prazo",$E$7:$E$3006,U2930,$I$7:$I$3006,'RC'!$E$6)/COUNTIFS($E$7:$E$3006,U2930,$I$7:$I$3006,'RC'!$E$6)))</f>
        <v>0</v>
      </c>
      <c r="W2930" s="49">
        <f>SUMIFS($J$7:$J$3006,$E$7:$E$3006,U2930,$I$7:$I$3006,'RC'!$E$6)+SUMIFS($L$7:$L$3006,$E$7:$E$3006,U2930,$I$7:$I$3006,'RC'!$E$6)</f>
        <v>0</v>
      </c>
      <c r="X2930" s="48">
        <f>COUNTIFS($E$7:$E$3006,U2930,$I$7:$I$3006,'RC'!$E$6)</f>
        <v>0</v>
      </c>
      <c r="Y2930" s="48"/>
      <c r="Z2930" s="51" t="str">
        <f>IF(AQ2930='RC'!$E$6,AC2930*1000+AD2930,"")</f>
        <v/>
      </c>
      <c r="AA2930" s="51" t="str">
        <f>IF(AB2930="","",IF(AQ2930='RC'!$E$6,AC2930*1000-AD2930,""))</f>
        <v/>
      </c>
      <c r="AB2930" s="48" t="str">
        <f>IFERROR(VLOOKUP(E2930,Funcionários!$C$8:$E$207,3,FALSE),"")</f>
        <v/>
      </c>
      <c r="AC2930" s="50" t="str">
        <f>IF(AB2930="","",IF(COUNTIFS($AB$7:$AB$3006,AB2930,$AQ$7:$AQ$3006,'RC'!$E$6)=0,"",COUNTIFS($M$7:$M$3006,"Concluída no prazo",$AB$7:$AB$3006,AB2930,$AQ$7:$AQ$3006,'RC'!$E$6)/COUNTIFS($AB$7:$AB$3006,AB2930,$AQ$7:$AQ$3006,'RC'!$E$6)))</f>
        <v/>
      </c>
      <c r="AD2930" s="48">
        <f>SUMIF($AQ$7:$AQ$3006,'RC'!$E$6,$J$7:$J$3006)+SUMIF($AQ$7:$AQ$3006,'RC'!$E$6,$L$7:$L$3006)</f>
        <v>21</v>
      </c>
      <c r="AF2930" s="48">
        <v>2.0769999999991001E-2</v>
      </c>
      <c r="AG2930" s="48">
        <f>IF(OR(AQ2930="",AQ2930&lt;&gt;'RC'!$E$6,AB2930&lt;&gt;'RC'!$D$21),0,1)</f>
        <v>0</v>
      </c>
      <c r="AH2930" s="48">
        <f t="shared" si="1010"/>
        <v>2.0769999999991001E-2</v>
      </c>
      <c r="AI2930" s="48" t="str">
        <f t="shared" si="992"/>
        <v/>
      </c>
      <c r="AJ2930" s="48" t="str">
        <f t="shared" si="993"/>
        <v/>
      </c>
      <c r="AK2930" s="52" t="str">
        <f t="shared" si="994"/>
        <v/>
      </c>
      <c r="AL2930" s="52" t="str">
        <f t="shared" si="995"/>
        <v/>
      </c>
      <c r="AM2930" s="48" t="str">
        <f t="shared" si="996"/>
        <v/>
      </c>
      <c r="AN2930" s="48" t="str">
        <f t="shared" si="997"/>
        <v/>
      </c>
      <c r="AP2930" s="18" t="str">
        <f t="shared" si="998"/>
        <v/>
      </c>
      <c r="AQ2930" s="18" t="str">
        <f t="shared" si="999"/>
        <v/>
      </c>
      <c r="AR2930" s="18">
        <v>2.077E-2</v>
      </c>
      <c r="AS2930" s="18">
        <f>IF(AF!$D$27="Todos",1,IF(M2930=AF!$D$27,1,0))</f>
        <v>1</v>
      </c>
      <c r="AT2930" s="53">
        <f>IF(AND(E2930=AF!$D$6,OR(LT!M2930=AF!$D$27,AF!$D$27="Todos"),OR(AP2930=AF!$E$8,AQ2930=AF!$E$8)),AR2930+AS2930,0)</f>
        <v>0</v>
      </c>
      <c r="AU2930" s="18" t="str">
        <f t="shared" si="1000"/>
        <v/>
      </c>
      <c r="AV2930" s="54" t="str">
        <f t="shared" si="1001"/>
        <v/>
      </c>
      <c r="AW2930" s="54" t="str">
        <f t="shared" si="1002"/>
        <v/>
      </c>
      <c r="AX2930" s="18" t="str">
        <f t="shared" si="1003"/>
        <v/>
      </c>
      <c r="AY2930" s="18" t="str">
        <f t="shared" si="1004"/>
        <v/>
      </c>
      <c r="BA2930" s="18">
        <f>IF($E2930=AF!$D$6,IF($M2930="Concluída no prazo",2,IF($M2930="Concluída com atraso",1,0)),0)</f>
        <v>0</v>
      </c>
      <c r="BB2930" s="18">
        <f>IF($E2930=AF!$D$6,IF($M2930="Atrasada",2,IF($M2930="Concluída com atraso",1,0)),0)</f>
        <v>0</v>
      </c>
      <c r="BC2930" s="18">
        <v>2.9239999999999999E-2</v>
      </c>
      <c r="BD2930" s="18">
        <f t="shared" si="1011"/>
        <v>2.9239999999999999E-2</v>
      </c>
      <c r="BE2930" s="18">
        <f t="shared" si="1011"/>
        <v>2.9239999999999999E-2</v>
      </c>
      <c r="BF2930" s="18" t="str">
        <f t="shared" si="1005"/>
        <v/>
      </c>
      <c r="BN2930" s="18" t="str">
        <f t="shared" si="1006"/>
        <v>s</v>
      </c>
    </row>
    <row r="2931" spans="3:66" ht="50.1" customHeight="1" thickTop="1" thickBot="1" x14ac:dyDescent="0.3">
      <c r="C2931" s="46"/>
      <c r="D2931" s="46"/>
      <c r="E2931" s="46"/>
      <c r="F2931" s="122"/>
      <c r="G2931" s="122"/>
      <c r="H2931" s="78" t="str">
        <f t="shared" si="1007"/>
        <v/>
      </c>
      <c r="I2931" s="78" t="str">
        <f t="shared" si="1008"/>
        <v/>
      </c>
      <c r="J2931" s="16"/>
      <c r="K2931" s="46" t="str">
        <f t="shared" si="1009"/>
        <v/>
      </c>
      <c r="L2931" s="16"/>
      <c r="M2931" s="16"/>
      <c r="N2931" s="46"/>
      <c r="O2931" s="47" t="str">
        <f t="shared" si="1012"/>
        <v/>
      </c>
      <c r="P2931" s="47"/>
      <c r="Q2931" s="48" t="str">
        <f>IFERROR(VLOOKUP(E2931,Funcionários!$C$8:$E$207,3,FALSE),"")</f>
        <v/>
      </c>
      <c r="R2931" s="47"/>
      <c r="S2931" s="49" t="str">
        <f t="shared" si="1013"/>
        <v/>
      </c>
      <c r="T2931" s="49">
        <v>2.9250000000000002E-2</v>
      </c>
      <c r="U2931" s="48" t="str">
        <f>IF(Funcionários!C2932=0,"",Funcionários!C2932)</f>
        <v/>
      </c>
      <c r="V2931" s="50">
        <f>IF(U2931="",0,IF(COUNTIFS($E$7:$E$3006,U2931,$I$7:$I$3006,'RC'!$E$6)=0,0,COUNTIFS($M$7:$M$3006,"Concluída no prazo",$E$7:$E$3006,U2931,$I$7:$I$3006,'RC'!$E$6)/COUNTIFS($E$7:$E$3006,U2931,$I$7:$I$3006,'RC'!$E$6)))</f>
        <v>0</v>
      </c>
      <c r="W2931" s="49">
        <f>SUMIFS($J$7:$J$3006,$E$7:$E$3006,U2931,$I$7:$I$3006,'RC'!$E$6)+SUMIFS($L$7:$L$3006,$E$7:$E$3006,U2931,$I$7:$I$3006,'RC'!$E$6)</f>
        <v>0</v>
      </c>
      <c r="X2931" s="48">
        <f>COUNTIFS($E$7:$E$3006,U2931,$I$7:$I$3006,'RC'!$E$6)</f>
        <v>0</v>
      </c>
      <c r="Y2931" s="48"/>
      <c r="Z2931" s="51" t="str">
        <f>IF(AQ2931='RC'!$E$6,AC2931*1000+AD2931,"")</f>
        <v/>
      </c>
      <c r="AA2931" s="51" t="str">
        <f>IF(AB2931="","",IF(AQ2931='RC'!$E$6,AC2931*1000-AD2931,""))</f>
        <v/>
      </c>
      <c r="AB2931" s="48" t="str">
        <f>IFERROR(VLOOKUP(E2931,Funcionários!$C$8:$E$207,3,FALSE),"")</f>
        <v/>
      </c>
      <c r="AC2931" s="50" t="str">
        <f>IF(AB2931="","",IF(COUNTIFS($AB$7:$AB$3006,AB2931,$AQ$7:$AQ$3006,'RC'!$E$6)=0,"",COUNTIFS($M$7:$M$3006,"Concluída no prazo",$AB$7:$AB$3006,AB2931,$AQ$7:$AQ$3006,'RC'!$E$6)/COUNTIFS($AB$7:$AB$3006,AB2931,$AQ$7:$AQ$3006,'RC'!$E$6)))</f>
        <v/>
      </c>
      <c r="AD2931" s="48">
        <f>SUMIF($AQ$7:$AQ$3006,'RC'!$E$6,$J$7:$J$3006)+SUMIF($AQ$7:$AQ$3006,'RC'!$E$6,$L$7:$L$3006)</f>
        <v>21</v>
      </c>
      <c r="AF2931" s="48">
        <v>2.0759999999991001E-2</v>
      </c>
      <c r="AG2931" s="48">
        <f>IF(OR(AQ2931="",AQ2931&lt;&gt;'RC'!$E$6,AB2931&lt;&gt;'RC'!$D$21),0,1)</f>
        <v>0</v>
      </c>
      <c r="AH2931" s="48">
        <f t="shared" si="1010"/>
        <v>2.0759999999991001E-2</v>
      </c>
      <c r="AI2931" s="48" t="str">
        <f t="shared" si="992"/>
        <v/>
      </c>
      <c r="AJ2931" s="48" t="str">
        <f t="shared" si="993"/>
        <v/>
      </c>
      <c r="AK2931" s="52" t="str">
        <f t="shared" si="994"/>
        <v/>
      </c>
      <c r="AL2931" s="52" t="str">
        <f t="shared" si="995"/>
        <v/>
      </c>
      <c r="AM2931" s="48" t="str">
        <f t="shared" si="996"/>
        <v/>
      </c>
      <c r="AN2931" s="48" t="str">
        <f t="shared" si="997"/>
        <v/>
      </c>
      <c r="AP2931" s="18" t="str">
        <f t="shared" si="998"/>
        <v/>
      </c>
      <c r="AQ2931" s="18" t="str">
        <f t="shared" si="999"/>
        <v/>
      </c>
      <c r="AR2931" s="18">
        <v>2.0760000000000001E-2</v>
      </c>
      <c r="AS2931" s="18">
        <f>IF(AF!$D$27="Todos",1,IF(M2931=AF!$D$27,1,0))</f>
        <v>1</v>
      </c>
      <c r="AT2931" s="53">
        <f>IF(AND(E2931=AF!$D$6,OR(LT!M2931=AF!$D$27,AF!$D$27="Todos"),OR(AP2931=AF!$E$8,AQ2931=AF!$E$8)),AR2931+AS2931,0)</f>
        <v>0</v>
      </c>
      <c r="AU2931" s="18" t="str">
        <f t="shared" si="1000"/>
        <v/>
      </c>
      <c r="AV2931" s="54" t="str">
        <f t="shared" si="1001"/>
        <v/>
      </c>
      <c r="AW2931" s="54" t="str">
        <f t="shared" si="1002"/>
        <v/>
      </c>
      <c r="AX2931" s="18" t="str">
        <f t="shared" si="1003"/>
        <v/>
      </c>
      <c r="AY2931" s="18" t="str">
        <f t="shared" si="1004"/>
        <v/>
      </c>
      <c r="BA2931" s="18">
        <f>IF($E2931=AF!$D$6,IF($M2931="Concluída no prazo",2,IF($M2931="Concluída com atraso",1,0)),0)</f>
        <v>0</v>
      </c>
      <c r="BB2931" s="18">
        <f>IF($E2931=AF!$D$6,IF($M2931="Atrasada",2,IF($M2931="Concluída com atraso",1,0)),0)</f>
        <v>0</v>
      </c>
      <c r="BC2931" s="18">
        <v>2.9250000000000002E-2</v>
      </c>
      <c r="BD2931" s="18">
        <f t="shared" si="1011"/>
        <v>2.9250000000000002E-2</v>
      </c>
      <c r="BE2931" s="18">
        <f t="shared" si="1011"/>
        <v>2.9250000000000002E-2</v>
      </c>
      <c r="BF2931" s="18" t="str">
        <f t="shared" si="1005"/>
        <v/>
      </c>
      <c r="BN2931" s="18" t="str">
        <f t="shared" si="1006"/>
        <v>s</v>
      </c>
    </row>
    <row r="2932" spans="3:66" ht="50.1" customHeight="1" thickTop="1" thickBot="1" x14ac:dyDescent="0.3">
      <c r="C2932" s="46"/>
      <c r="D2932" s="46"/>
      <c r="E2932" s="46"/>
      <c r="F2932" s="122"/>
      <c r="G2932" s="122"/>
      <c r="H2932" s="78" t="str">
        <f t="shared" si="1007"/>
        <v/>
      </c>
      <c r="I2932" s="78" t="str">
        <f t="shared" si="1008"/>
        <v/>
      </c>
      <c r="J2932" s="16"/>
      <c r="K2932" s="46" t="str">
        <f t="shared" si="1009"/>
        <v/>
      </c>
      <c r="L2932" s="16"/>
      <c r="M2932" s="16"/>
      <c r="N2932" s="46"/>
      <c r="O2932" s="47" t="str">
        <f t="shared" si="1012"/>
        <v/>
      </c>
      <c r="P2932" s="47"/>
      <c r="Q2932" s="48" t="str">
        <f>IFERROR(VLOOKUP(E2932,Funcionários!$C$8:$E$207,3,FALSE),"")</f>
        <v/>
      </c>
      <c r="R2932" s="47"/>
      <c r="S2932" s="49" t="str">
        <f t="shared" si="1013"/>
        <v/>
      </c>
      <c r="T2932" s="49">
        <v>2.9260000000000001E-2</v>
      </c>
      <c r="U2932" s="48" t="str">
        <f>IF(Funcionários!C2933=0,"",Funcionários!C2933)</f>
        <v/>
      </c>
      <c r="V2932" s="50">
        <f>IF(U2932="",0,IF(COUNTIFS($E$7:$E$3006,U2932,$I$7:$I$3006,'RC'!$E$6)=0,0,COUNTIFS($M$7:$M$3006,"Concluída no prazo",$E$7:$E$3006,U2932,$I$7:$I$3006,'RC'!$E$6)/COUNTIFS($E$7:$E$3006,U2932,$I$7:$I$3006,'RC'!$E$6)))</f>
        <v>0</v>
      </c>
      <c r="W2932" s="49">
        <f>SUMIFS($J$7:$J$3006,$E$7:$E$3006,U2932,$I$7:$I$3006,'RC'!$E$6)+SUMIFS($L$7:$L$3006,$E$7:$E$3006,U2932,$I$7:$I$3006,'RC'!$E$6)</f>
        <v>0</v>
      </c>
      <c r="X2932" s="48">
        <f>COUNTIFS($E$7:$E$3006,U2932,$I$7:$I$3006,'RC'!$E$6)</f>
        <v>0</v>
      </c>
      <c r="Y2932" s="48"/>
      <c r="Z2932" s="51" t="str">
        <f>IF(AQ2932='RC'!$E$6,AC2932*1000+AD2932,"")</f>
        <v/>
      </c>
      <c r="AA2932" s="51" t="str">
        <f>IF(AB2932="","",IF(AQ2932='RC'!$E$6,AC2932*1000-AD2932,""))</f>
        <v/>
      </c>
      <c r="AB2932" s="48" t="str">
        <f>IFERROR(VLOOKUP(E2932,Funcionários!$C$8:$E$207,3,FALSE),"")</f>
        <v/>
      </c>
      <c r="AC2932" s="50" t="str">
        <f>IF(AB2932="","",IF(COUNTIFS($AB$7:$AB$3006,AB2932,$AQ$7:$AQ$3006,'RC'!$E$6)=0,"",COUNTIFS($M$7:$M$3006,"Concluída no prazo",$AB$7:$AB$3006,AB2932,$AQ$7:$AQ$3006,'RC'!$E$6)/COUNTIFS($AB$7:$AB$3006,AB2932,$AQ$7:$AQ$3006,'RC'!$E$6)))</f>
        <v/>
      </c>
      <c r="AD2932" s="48">
        <f>SUMIF($AQ$7:$AQ$3006,'RC'!$E$6,$J$7:$J$3006)+SUMIF($AQ$7:$AQ$3006,'RC'!$E$6,$L$7:$L$3006)</f>
        <v>21</v>
      </c>
      <c r="AF2932" s="48">
        <v>2.0749999999991001E-2</v>
      </c>
      <c r="AG2932" s="48">
        <f>IF(OR(AQ2932="",AQ2932&lt;&gt;'RC'!$E$6,AB2932&lt;&gt;'RC'!$D$21),0,1)</f>
        <v>0</v>
      </c>
      <c r="AH2932" s="48">
        <f t="shared" si="1010"/>
        <v>2.0749999999991001E-2</v>
      </c>
      <c r="AI2932" s="48" t="str">
        <f t="shared" si="992"/>
        <v/>
      </c>
      <c r="AJ2932" s="48" t="str">
        <f t="shared" si="993"/>
        <v/>
      </c>
      <c r="AK2932" s="52" t="str">
        <f t="shared" si="994"/>
        <v/>
      </c>
      <c r="AL2932" s="52" t="str">
        <f t="shared" si="995"/>
        <v/>
      </c>
      <c r="AM2932" s="48" t="str">
        <f t="shared" si="996"/>
        <v/>
      </c>
      <c r="AN2932" s="48" t="str">
        <f t="shared" si="997"/>
        <v/>
      </c>
      <c r="AP2932" s="18" t="str">
        <f t="shared" si="998"/>
        <v/>
      </c>
      <c r="AQ2932" s="18" t="str">
        <f t="shared" si="999"/>
        <v/>
      </c>
      <c r="AR2932" s="18">
        <v>2.0750000000000001E-2</v>
      </c>
      <c r="AS2932" s="18">
        <f>IF(AF!$D$27="Todos",1,IF(M2932=AF!$D$27,1,0))</f>
        <v>1</v>
      </c>
      <c r="AT2932" s="53">
        <f>IF(AND(E2932=AF!$D$6,OR(LT!M2932=AF!$D$27,AF!$D$27="Todos"),OR(AP2932=AF!$E$8,AQ2932=AF!$E$8)),AR2932+AS2932,0)</f>
        <v>0</v>
      </c>
      <c r="AU2932" s="18" t="str">
        <f t="shared" si="1000"/>
        <v/>
      </c>
      <c r="AV2932" s="54" t="str">
        <f t="shared" si="1001"/>
        <v/>
      </c>
      <c r="AW2932" s="54" t="str">
        <f t="shared" si="1002"/>
        <v/>
      </c>
      <c r="AX2932" s="18" t="str">
        <f t="shared" si="1003"/>
        <v/>
      </c>
      <c r="AY2932" s="18" t="str">
        <f t="shared" si="1004"/>
        <v/>
      </c>
      <c r="BA2932" s="18">
        <f>IF($E2932=AF!$D$6,IF($M2932="Concluída no prazo",2,IF($M2932="Concluída com atraso",1,0)),0)</f>
        <v>0</v>
      </c>
      <c r="BB2932" s="18">
        <f>IF($E2932=AF!$D$6,IF($M2932="Atrasada",2,IF($M2932="Concluída com atraso",1,0)),0)</f>
        <v>0</v>
      </c>
      <c r="BC2932" s="18">
        <v>2.9260000000000001E-2</v>
      </c>
      <c r="BD2932" s="18">
        <f t="shared" si="1011"/>
        <v>2.9260000000000001E-2</v>
      </c>
      <c r="BE2932" s="18">
        <f t="shared" si="1011"/>
        <v>2.9260000000000001E-2</v>
      </c>
      <c r="BF2932" s="18" t="str">
        <f t="shared" si="1005"/>
        <v/>
      </c>
      <c r="BN2932" s="18" t="str">
        <f t="shared" si="1006"/>
        <v>s</v>
      </c>
    </row>
    <row r="2933" spans="3:66" ht="50.1" customHeight="1" thickTop="1" thickBot="1" x14ac:dyDescent="0.3">
      <c r="C2933" s="46"/>
      <c r="D2933" s="46"/>
      <c r="E2933" s="46"/>
      <c r="F2933" s="122"/>
      <c r="G2933" s="122"/>
      <c r="H2933" s="78" t="str">
        <f t="shared" si="1007"/>
        <v/>
      </c>
      <c r="I2933" s="78" t="str">
        <f t="shared" si="1008"/>
        <v/>
      </c>
      <c r="J2933" s="16"/>
      <c r="K2933" s="46" t="str">
        <f t="shared" si="1009"/>
        <v/>
      </c>
      <c r="L2933" s="16"/>
      <c r="M2933" s="16"/>
      <c r="N2933" s="46"/>
      <c r="O2933" s="47" t="str">
        <f t="shared" si="1012"/>
        <v/>
      </c>
      <c r="P2933" s="47"/>
      <c r="Q2933" s="48" t="str">
        <f>IFERROR(VLOOKUP(E2933,Funcionários!$C$8:$E$207,3,FALSE),"")</f>
        <v/>
      </c>
      <c r="R2933" s="47"/>
      <c r="S2933" s="49" t="str">
        <f t="shared" si="1013"/>
        <v/>
      </c>
      <c r="T2933" s="49">
        <v>2.9270000000000001E-2</v>
      </c>
      <c r="U2933" s="48" t="str">
        <f>IF(Funcionários!C2934=0,"",Funcionários!C2934)</f>
        <v/>
      </c>
      <c r="V2933" s="50">
        <f>IF(U2933="",0,IF(COUNTIFS($E$7:$E$3006,U2933,$I$7:$I$3006,'RC'!$E$6)=0,0,COUNTIFS($M$7:$M$3006,"Concluída no prazo",$E$7:$E$3006,U2933,$I$7:$I$3006,'RC'!$E$6)/COUNTIFS($E$7:$E$3006,U2933,$I$7:$I$3006,'RC'!$E$6)))</f>
        <v>0</v>
      </c>
      <c r="W2933" s="49">
        <f>SUMIFS($J$7:$J$3006,$E$7:$E$3006,U2933,$I$7:$I$3006,'RC'!$E$6)+SUMIFS($L$7:$L$3006,$E$7:$E$3006,U2933,$I$7:$I$3006,'RC'!$E$6)</f>
        <v>0</v>
      </c>
      <c r="X2933" s="48">
        <f>COUNTIFS($E$7:$E$3006,U2933,$I$7:$I$3006,'RC'!$E$6)</f>
        <v>0</v>
      </c>
      <c r="Y2933" s="48"/>
      <c r="Z2933" s="51" t="str">
        <f>IF(AQ2933='RC'!$E$6,AC2933*1000+AD2933,"")</f>
        <v/>
      </c>
      <c r="AA2933" s="51" t="str">
        <f>IF(AB2933="","",IF(AQ2933='RC'!$E$6,AC2933*1000-AD2933,""))</f>
        <v/>
      </c>
      <c r="AB2933" s="48" t="str">
        <f>IFERROR(VLOOKUP(E2933,Funcionários!$C$8:$E$207,3,FALSE),"")</f>
        <v/>
      </c>
      <c r="AC2933" s="50" t="str">
        <f>IF(AB2933="","",IF(COUNTIFS($AB$7:$AB$3006,AB2933,$AQ$7:$AQ$3006,'RC'!$E$6)=0,"",COUNTIFS($M$7:$M$3006,"Concluída no prazo",$AB$7:$AB$3006,AB2933,$AQ$7:$AQ$3006,'RC'!$E$6)/COUNTIFS($AB$7:$AB$3006,AB2933,$AQ$7:$AQ$3006,'RC'!$E$6)))</f>
        <v/>
      </c>
      <c r="AD2933" s="48">
        <f>SUMIF($AQ$7:$AQ$3006,'RC'!$E$6,$J$7:$J$3006)+SUMIF($AQ$7:$AQ$3006,'RC'!$E$6,$L$7:$L$3006)</f>
        <v>21</v>
      </c>
      <c r="AF2933" s="48">
        <v>2.0739999999990998E-2</v>
      </c>
      <c r="AG2933" s="48">
        <f>IF(OR(AQ2933="",AQ2933&lt;&gt;'RC'!$E$6,AB2933&lt;&gt;'RC'!$D$21),0,1)</f>
        <v>0</v>
      </c>
      <c r="AH2933" s="48">
        <f t="shared" si="1010"/>
        <v>2.0739999999990998E-2</v>
      </c>
      <c r="AI2933" s="48" t="str">
        <f t="shared" si="992"/>
        <v/>
      </c>
      <c r="AJ2933" s="48" t="str">
        <f t="shared" si="993"/>
        <v/>
      </c>
      <c r="AK2933" s="52" t="str">
        <f t="shared" si="994"/>
        <v/>
      </c>
      <c r="AL2933" s="52" t="str">
        <f t="shared" si="995"/>
        <v/>
      </c>
      <c r="AM2933" s="48" t="str">
        <f t="shared" si="996"/>
        <v/>
      </c>
      <c r="AN2933" s="48" t="str">
        <f t="shared" si="997"/>
        <v/>
      </c>
      <c r="AP2933" s="18" t="str">
        <f t="shared" si="998"/>
        <v/>
      </c>
      <c r="AQ2933" s="18" t="str">
        <f t="shared" si="999"/>
        <v/>
      </c>
      <c r="AR2933" s="18">
        <v>2.0740000000000001E-2</v>
      </c>
      <c r="AS2933" s="18">
        <f>IF(AF!$D$27="Todos",1,IF(M2933=AF!$D$27,1,0))</f>
        <v>1</v>
      </c>
      <c r="AT2933" s="53">
        <f>IF(AND(E2933=AF!$D$6,OR(LT!M2933=AF!$D$27,AF!$D$27="Todos"),OR(AP2933=AF!$E$8,AQ2933=AF!$E$8)),AR2933+AS2933,0)</f>
        <v>0</v>
      </c>
      <c r="AU2933" s="18" t="str">
        <f t="shared" si="1000"/>
        <v/>
      </c>
      <c r="AV2933" s="54" t="str">
        <f t="shared" si="1001"/>
        <v/>
      </c>
      <c r="AW2933" s="54" t="str">
        <f t="shared" si="1002"/>
        <v/>
      </c>
      <c r="AX2933" s="18" t="str">
        <f t="shared" si="1003"/>
        <v/>
      </c>
      <c r="AY2933" s="18" t="str">
        <f t="shared" si="1004"/>
        <v/>
      </c>
      <c r="BA2933" s="18">
        <f>IF($E2933=AF!$D$6,IF($M2933="Concluída no prazo",2,IF($M2933="Concluída com atraso",1,0)),0)</f>
        <v>0</v>
      </c>
      <c r="BB2933" s="18">
        <f>IF($E2933=AF!$D$6,IF($M2933="Atrasada",2,IF($M2933="Concluída com atraso",1,0)),0)</f>
        <v>0</v>
      </c>
      <c r="BC2933" s="18">
        <v>2.9270000000000001E-2</v>
      </c>
      <c r="BD2933" s="18">
        <f t="shared" si="1011"/>
        <v>2.9270000000000001E-2</v>
      </c>
      <c r="BE2933" s="18">
        <f t="shared" si="1011"/>
        <v>2.9270000000000001E-2</v>
      </c>
      <c r="BF2933" s="18" t="str">
        <f t="shared" si="1005"/>
        <v/>
      </c>
      <c r="BN2933" s="18" t="str">
        <f t="shared" si="1006"/>
        <v>s</v>
      </c>
    </row>
    <row r="2934" spans="3:66" ht="50.1" customHeight="1" thickTop="1" thickBot="1" x14ac:dyDescent="0.3">
      <c r="C2934" s="46"/>
      <c r="D2934" s="46"/>
      <c r="E2934" s="46"/>
      <c r="F2934" s="122"/>
      <c r="G2934" s="122"/>
      <c r="H2934" s="78" t="str">
        <f t="shared" si="1007"/>
        <v/>
      </c>
      <c r="I2934" s="78" t="str">
        <f t="shared" si="1008"/>
        <v/>
      </c>
      <c r="J2934" s="16"/>
      <c r="K2934" s="46" t="str">
        <f t="shared" si="1009"/>
        <v/>
      </c>
      <c r="L2934" s="16"/>
      <c r="M2934" s="16"/>
      <c r="N2934" s="46"/>
      <c r="O2934" s="47" t="str">
        <f t="shared" si="1012"/>
        <v/>
      </c>
      <c r="P2934" s="47"/>
      <c r="Q2934" s="48" t="str">
        <f>IFERROR(VLOOKUP(E2934,Funcionários!$C$8:$E$207,3,FALSE),"")</f>
        <v/>
      </c>
      <c r="R2934" s="47"/>
      <c r="S2934" s="49" t="str">
        <f t="shared" si="1013"/>
        <v/>
      </c>
      <c r="T2934" s="49">
        <v>2.928E-2</v>
      </c>
      <c r="U2934" s="48" t="str">
        <f>IF(Funcionários!C2935=0,"",Funcionários!C2935)</f>
        <v/>
      </c>
      <c r="V2934" s="50">
        <f>IF(U2934="",0,IF(COUNTIFS($E$7:$E$3006,U2934,$I$7:$I$3006,'RC'!$E$6)=0,0,COUNTIFS($M$7:$M$3006,"Concluída no prazo",$E$7:$E$3006,U2934,$I$7:$I$3006,'RC'!$E$6)/COUNTIFS($E$7:$E$3006,U2934,$I$7:$I$3006,'RC'!$E$6)))</f>
        <v>0</v>
      </c>
      <c r="W2934" s="49">
        <f>SUMIFS($J$7:$J$3006,$E$7:$E$3006,U2934,$I$7:$I$3006,'RC'!$E$6)+SUMIFS($L$7:$L$3006,$E$7:$E$3006,U2934,$I$7:$I$3006,'RC'!$E$6)</f>
        <v>0</v>
      </c>
      <c r="X2934" s="48">
        <f>COUNTIFS($E$7:$E$3006,U2934,$I$7:$I$3006,'RC'!$E$6)</f>
        <v>0</v>
      </c>
      <c r="Y2934" s="48"/>
      <c r="Z2934" s="51" t="str">
        <f>IF(AQ2934='RC'!$E$6,AC2934*1000+AD2934,"")</f>
        <v/>
      </c>
      <c r="AA2934" s="51" t="str">
        <f>IF(AB2934="","",IF(AQ2934='RC'!$E$6,AC2934*1000-AD2934,""))</f>
        <v/>
      </c>
      <c r="AB2934" s="48" t="str">
        <f>IFERROR(VLOOKUP(E2934,Funcionários!$C$8:$E$207,3,FALSE),"")</f>
        <v/>
      </c>
      <c r="AC2934" s="50" t="str">
        <f>IF(AB2934="","",IF(COUNTIFS($AB$7:$AB$3006,AB2934,$AQ$7:$AQ$3006,'RC'!$E$6)=0,"",COUNTIFS($M$7:$M$3006,"Concluída no prazo",$AB$7:$AB$3006,AB2934,$AQ$7:$AQ$3006,'RC'!$E$6)/COUNTIFS($AB$7:$AB$3006,AB2934,$AQ$7:$AQ$3006,'RC'!$E$6)))</f>
        <v/>
      </c>
      <c r="AD2934" s="48">
        <f>SUMIF($AQ$7:$AQ$3006,'RC'!$E$6,$J$7:$J$3006)+SUMIF($AQ$7:$AQ$3006,'RC'!$E$6,$L$7:$L$3006)</f>
        <v>21</v>
      </c>
      <c r="AF2934" s="48">
        <v>2.0729999999990999E-2</v>
      </c>
      <c r="AG2934" s="48">
        <f>IF(OR(AQ2934="",AQ2934&lt;&gt;'RC'!$E$6,AB2934&lt;&gt;'RC'!$D$21),0,1)</f>
        <v>0</v>
      </c>
      <c r="AH2934" s="48">
        <f t="shared" si="1010"/>
        <v>2.0729999999990999E-2</v>
      </c>
      <c r="AI2934" s="48" t="str">
        <f t="shared" si="992"/>
        <v/>
      </c>
      <c r="AJ2934" s="48" t="str">
        <f t="shared" si="993"/>
        <v/>
      </c>
      <c r="AK2934" s="52" t="str">
        <f t="shared" si="994"/>
        <v/>
      </c>
      <c r="AL2934" s="52" t="str">
        <f t="shared" si="995"/>
        <v/>
      </c>
      <c r="AM2934" s="48" t="str">
        <f t="shared" si="996"/>
        <v/>
      </c>
      <c r="AN2934" s="48" t="str">
        <f t="shared" si="997"/>
        <v/>
      </c>
      <c r="AP2934" s="18" t="str">
        <f t="shared" si="998"/>
        <v/>
      </c>
      <c r="AQ2934" s="18" t="str">
        <f t="shared" si="999"/>
        <v/>
      </c>
      <c r="AR2934" s="18">
        <v>2.0729999999999998E-2</v>
      </c>
      <c r="AS2934" s="18">
        <f>IF(AF!$D$27="Todos",1,IF(M2934=AF!$D$27,1,0))</f>
        <v>1</v>
      </c>
      <c r="AT2934" s="53">
        <f>IF(AND(E2934=AF!$D$6,OR(LT!M2934=AF!$D$27,AF!$D$27="Todos"),OR(AP2934=AF!$E$8,AQ2934=AF!$E$8)),AR2934+AS2934,0)</f>
        <v>0</v>
      </c>
      <c r="AU2934" s="18" t="str">
        <f t="shared" si="1000"/>
        <v/>
      </c>
      <c r="AV2934" s="54" t="str">
        <f t="shared" si="1001"/>
        <v/>
      </c>
      <c r="AW2934" s="54" t="str">
        <f t="shared" si="1002"/>
        <v/>
      </c>
      <c r="AX2934" s="18" t="str">
        <f t="shared" si="1003"/>
        <v/>
      </c>
      <c r="AY2934" s="18" t="str">
        <f t="shared" si="1004"/>
        <v/>
      </c>
      <c r="BA2934" s="18">
        <f>IF($E2934=AF!$D$6,IF($M2934="Concluída no prazo",2,IF($M2934="Concluída com atraso",1,0)),0)</f>
        <v>0</v>
      </c>
      <c r="BB2934" s="18">
        <f>IF($E2934=AF!$D$6,IF($M2934="Atrasada",2,IF($M2934="Concluída com atraso",1,0)),0)</f>
        <v>0</v>
      </c>
      <c r="BC2934" s="18">
        <v>2.928E-2</v>
      </c>
      <c r="BD2934" s="18">
        <f t="shared" si="1011"/>
        <v>2.928E-2</v>
      </c>
      <c r="BE2934" s="18">
        <f t="shared" si="1011"/>
        <v>2.928E-2</v>
      </c>
      <c r="BF2934" s="18" t="str">
        <f t="shared" si="1005"/>
        <v/>
      </c>
      <c r="BN2934" s="18" t="str">
        <f t="shared" si="1006"/>
        <v>s</v>
      </c>
    </row>
    <row r="2935" spans="3:66" ht="50.1" customHeight="1" thickTop="1" thickBot="1" x14ac:dyDescent="0.3">
      <c r="C2935" s="46"/>
      <c r="D2935" s="46"/>
      <c r="E2935" s="46"/>
      <c r="F2935" s="122"/>
      <c r="G2935" s="122"/>
      <c r="H2935" s="78" t="str">
        <f t="shared" si="1007"/>
        <v/>
      </c>
      <c r="I2935" s="78" t="str">
        <f t="shared" si="1008"/>
        <v/>
      </c>
      <c r="J2935" s="16"/>
      <c r="K2935" s="46" t="str">
        <f t="shared" si="1009"/>
        <v/>
      </c>
      <c r="L2935" s="16"/>
      <c r="M2935" s="16"/>
      <c r="N2935" s="46"/>
      <c r="O2935" s="47" t="str">
        <f t="shared" si="1012"/>
        <v/>
      </c>
      <c r="P2935" s="47"/>
      <c r="Q2935" s="48" t="str">
        <f>IFERROR(VLOOKUP(E2935,Funcionários!$C$8:$E$207,3,FALSE),"")</f>
        <v/>
      </c>
      <c r="R2935" s="47"/>
      <c r="S2935" s="49" t="str">
        <f t="shared" si="1013"/>
        <v/>
      </c>
      <c r="T2935" s="49">
        <v>2.929E-2</v>
      </c>
      <c r="U2935" s="48" t="str">
        <f>IF(Funcionários!C2936=0,"",Funcionários!C2936)</f>
        <v/>
      </c>
      <c r="V2935" s="50">
        <f>IF(U2935="",0,IF(COUNTIFS($E$7:$E$3006,U2935,$I$7:$I$3006,'RC'!$E$6)=0,0,COUNTIFS($M$7:$M$3006,"Concluída no prazo",$E$7:$E$3006,U2935,$I$7:$I$3006,'RC'!$E$6)/COUNTIFS($E$7:$E$3006,U2935,$I$7:$I$3006,'RC'!$E$6)))</f>
        <v>0</v>
      </c>
      <c r="W2935" s="49">
        <f>SUMIFS($J$7:$J$3006,$E$7:$E$3006,U2935,$I$7:$I$3006,'RC'!$E$6)+SUMIFS($L$7:$L$3006,$E$7:$E$3006,U2935,$I$7:$I$3006,'RC'!$E$6)</f>
        <v>0</v>
      </c>
      <c r="X2935" s="48">
        <f>COUNTIFS($E$7:$E$3006,U2935,$I$7:$I$3006,'RC'!$E$6)</f>
        <v>0</v>
      </c>
      <c r="Y2935" s="48"/>
      <c r="Z2935" s="51" t="str">
        <f>IF(AQ2935='RC'!$E$6,AC2935*1000+AD2935,"")</f>
        <v/>
      </c>
      <c r="AA2935" s="51" t="str">
        <f>IF(AB2935="","",IF(AQ2935='RC'!$E$6,AC2935*1000-AD2935,""))</f>
        <v/>
      </c>
      <c r="AB2935" s="48" t="str">
        <f>IFERROR(VLOOKUP(E2935,Funcionários!$C$8:$E$207,3,FALSE),"")</f>
        <v/>
      </c>
      <c r="AC2935" s="50" t="str">
        <f>IF(AB2935="","",IF(COUNTIFS($AB$7:$AB$3006,AB2935,$AQ$7:$AQ$3006,'RC'!$E$6)=0,"",COUNTIFS($M$7:$M$3006,"Concluída no prazo",$AB$7:$AB$3006,AB2935,$AQ$7:$AQ$3006,'RC'!$E$6)/COUNTIFS($AB$7:$AB$3006,AB2935,$AQ$7:$AQ$3006,'RC'!$E$6)))</f>
        <v/>
      </c>
      <c r="AD2935" s="48">
        <f>SUMIF($AQ$7:$AQ$3006,'RC'!$E$6,$J$7:$J$3006)+SUMIF($AQ$7:$AQ$3006,'RC'!$E$6,$L$7:$L$3006)</f>
        <v>21</v>
      </c>
      <c r="AF2935" s="48">
        <v>2.0719999999990999E-2</v>
      </c>
      <c r="AG2935" s="48">
        <f>IF(OR(AQ2935="",AQ2935&lt;&gt;'RC'!$E$6,AB2935&lt;&gt;'RC'!$D$21),0,1)</f>
        <v>0</v>
      </c>
      <c r="AH2935" s="48">
        <f t="shared" si="1010"/>
        <v>2.0719999999990999E-2</v>
      </c>
      <c r="AI2935" s="48" t="str">
        <f t="shared" si="992"/>
        <v/>
      </c>
      <c r="AJ2935" s="48" t="str">
        <f t="shared" si="993"/>
        <v/>
      </c>
      <c r="AK2935" s="52" t="str">
        <f t="shared" si="994"/>
        <v/>
      </c>
      <c r="AL2935" s="52" t="str">
        <f t="shared" si="995"/>
        <v/>
      </c>
      <c r="AM2935" s="48" t="str">
        <f t="shared" si="996"/>
        <v/>
      </c>
      <c r="AN2935" s="48" t="str">
        <f t="shared" si="997"/>
        <v/>
      </c>
      <c r="AP2935" s="18" t="str">
        <f t="shared" si="998"/>
        <v/>
      </c>
      <c r="AQ2935" s="18" t="str">
        <f t="shared" si="999"/>
        <v/>
      </c>
      <c r="AR2935" s="18">
        <v>2.0719999999999999E-2</v>
      </c>
      <c r="AS2935" s="18">
        <f>IF(AF!$D$27="Todos",1,IF(M2935=AF!$D$27,1,0))</f>
        <v>1</v>
      </c>
      <c r="AT2935" s="53">
        <f>IF(AND(E2935=AF!$D$6,OR(LT!M2935=AF!$D$27,AF!$D$27="Todos"),OR(AP2935=AF!$E$8,AQ2935=AF!$E$8)),AR2935+AS2935,0)</f>
        <v>0</v>
      </c>
      <c r="AU2935" s="18" t="str">
        <f t="shared" si="1000"/>
        <v/>
      </c>
      <c r="AV2935" s="54" t="str">
        <f t="shared" si="1001"/>
        <v/>
      </c>
      <c r="AW2935" s="54" t="str">
        <f t="shared" si="1002"/>
        <v/>
      </c>
      <c r="AX2935" s="18" t="str">
        <f t="shared" si="1003"/>
        <v/>
      </c>
      <c r="AY2935" s="18" t="str">
        <f t="shared" si="1004"/>
        <v/>
      </c>
      <c r="BA2935" s="18">
        <f>IF($E2935=AF!$D$6,IF($M2935="Concluída no prazo",2,IF($M2935="Concluída com atraso",1,0)),0)</f>
        <v>0</v>
      </c>
      <c r="BB2935" s="18">
        <f>IF($E2935=AF!$D$6,IF($M2935="Atrasada",2,IF($M2935="Concluída com atraso",1,0)),0)</f>
        <v>0</v>
      </c>
      <c r="BC2935" s="18">
        <v>2.929E-2</v>
      </c>
      <c r="BD2935" s="18">
        <f t="shared" si="1011"/>
        <v>2.929E-2</v>
      </c>
      <c r="BE2935" s="18">
        <f t="shared" si="1011"/>
        <v>2.929E-2</v>
      </c>
      <c r="BF2935" s="18" t="str">
        <f t="shared" si="1005"/>
        <v/>
      </c>
      <c r="BN2935" s="18" t="str">
        <f t="shared" si="1006"/>
        <v>s</v>
      </c>
    </row>
    <row r="2936" spans="3:66" ht="50.1" customHeight="1" thickTop="1" thickBot="1" x14ac:dyDescent="0.3">
      <c r="C2936" s="46"/>
      <c r="D2936" s="46"/>
      <c r="E2936" s="46"/>
      <c r="F2936" s="122"/>
      <c r="G2936" s="122"/>
      <c r="H2936" s="78" t="str">
        <f t="shared" si="1007"/>
        <v/>
      </c>
      <c r="I2936" s="78" t="str">
        <f t="shared" si="1008"/>
        <v/>
      </c>
      <c r="J2936" s="16"/>
      <c r="K2936" s="46" t="str">
        <f t="shared" si="1009"/>
        <v/>
      </c>
      <c r="L2936" s="16"/>
      <c r="M2936" s="16"/>
      <c r="N2936" s="46"/>
      <c r="O2936" s="47" t="str">
        <f t="shared" si="1012"/>
        <v/>
      </c>
      <c r="P2936" s="47"/>
      <c r="Q2936" s="48" t="str">
        <f>IFERROR(VLOOKUP(E2936,Funcionários!$C$8:$E$207,3,FALSE),"")</f>
        <v/>
      </c>
      <c r="R2936" s="47"/>
      <c r="S2936" s="49" t="str">
        <f t="shared" si="1013"/>
        <v/>
      </c>
      <c r="T2936" s="49">
        <v>2.93E-2</v>
      </c>
      <c r="U2936" s="48" t="str">
        <f>IF(Funcionários!C2937=0,"",Funcionários!C2937)</f>
        <v/>
      </c>
      <c r="V2936" s="50">
        <f>IF(U2936="",0,IF(COUNTIFS($E$7:$E$3006,U2936,$I$7:$I$3006,'RC'!$E$6)=0,0,COUNTIFS($M$7:$M$3006,"Concluída no prazo",$E$7:$E$3006,U2936,$I$7:$I$3006,'RC'!$E$6)/COUNTIFS($E$7:$E$3006,U2936,$I$7:$I$3006,'RC'!$E$6)))</f>
        <v>0</v>
      </c>
      <c r="W2936" s="49">
        <f>SUMIFS($J$7:$J$3006,$E$7:$E$3006,U2936,$I$7:$I$3006,'RC'!$E$6)+SUMIFS($L$7:$L$3006,$E$7:$E$3006,U2936,$I$7:$I$3006,'RC'!$E$6)</f>
        <v>0</v>
      </c>
      <c r="X2936" s="48">
        <f>COUNTIFS($E$7:$E$3006,U2936,$I$7:$I$3006,'RC'!$E$6)</f>
        <v>0</v>
      </c>
      <c r="Y2936" s="48"/>
      <c r="Z2936" s="51" t="str">
        <f>IF(AQ2936='RC'!$E$6,AC2936*1000+AD2936,"")</f>
        <v/>
      </c>
      <c r="AA2936" s="51" t="str">
        <f>IF(AB2936="","",IF(AQ2936='RC'!$E$6,AC2936*1000-AD2936,""))</f>
        <v/>
      </c>
      <c r="AB2936" s="48" t="str">
        <f>IFERROR(VLOOKUP(E2936,Funcionários!$C$8:$E$207,3,FALSE),"")</f>
        <v/>
      </c>
      <c r="AC2936" s="50" t="str">
        <f>IF(AB2936="","",IF(COUNTIFS($AB$7:$AB$3006,AB2936,$AQ$7:$AQ$3006,'RC'!$E$6)=0,"",COUNTIFS($M$7:$M$3006,"Concluída no prazo",$AB$7:$AB$3006,AB2936,$AQ$7:$AQ$3006,'RC'!$E$6)/COUNTIFS($AB$7:$AB$3006,AB2936,$AQ$7:$AQ$3006,'RC'!$E$6)))</f>
        <v/>
      </c>
      <c r="AD2936" s="48">
        <f>SUMIF($AQ$7:$AQ$3006,'RC'!$E$6,$J$7:$J$3006)+SUMIF($AQ$7:$AQ$3006,'RC'!$E$6,$L$7:$L$3006)</f>
        <v>21</v>
      </c>
      <c r="AF2936" s="48">
        <v>2.0709999999990999E-2</v>
      </c>
      <c r="AG2936" s="48">
        <f>IF(OR(AQ2936="",AQ2936&lt;&gt;'RC'!$E$6,AB2936&lt;&gt;'RC'!$D$21),0,1)</f>
        <v>0</v>
      </c>
      <c r="AH2936" s="48">
        <f t="shared" si="1010"/>
        <v>2.0709999999990999E-2</v>
      </c>
      <c r="AI2936" s="48" t="str">
        <f t="shared" si="992"/>
        <v/>
      </c>
      <c r="AJ2936" s="48" t="str">
        <f t="shared" si="993"/>
        <v/>
      </c>
      <c r="AK2936" s="52" t="str">
        <f t="shared" si="994"/>
        <v/>
      </c>
      <c r="AL2936" s="52" t="str">
        <f t="shared" si="995"/>
        <v/>
      </c>
      <c r="AM2936" s="48" t="str">
        <f t="shared" si="996"/>
        <v/>
      </c>
      <c r="AN2936" s="48" t="str">
        <f t="shared" si="997"/>
        <v/>
      </c>
      <c r="AP2936" s="18" t="str">
        <f t="shared" si="998"/>
        <v/>
      </c>
      <c r="AQ2936" s="18" t="str">
        <f t="shared" si="999"/>
        <v/>
      </c>
      <c r="AR2936" s="18">
        <v>2.0709999999999999E-2</v>
      </c>
      <c r="AS2936" s="18">
        <f>IF(AF!$D$27="Todos",1,IF(M2936=AF!$D$27,1,0))</f>
        <v>1</v>
      </c>
      <c r="AT2936" s="53">
        <f>IF(AND(E2936=AF!$D$6,OR(LT!M2936=AF!$D$27,AF!$D$27="Todos"),OR(AP2936=AF!$E$8,AQ2936=AF!$E$8)),AR2936+AS2936,0)</f>
        <v>0</v>
      </c>
      <c r="AU2936" s="18" t="str">
        <f t="shared" si="1000"/>
        <v/>
      </c>
      <c r="AV2936" s="54" t="str">
        <f t="shared" si="1001"/>
        <v/>
      </c>
      <c r="AW2936" s="54" t="str">
        <f t="shared" si="1002"/>
        <v/>
      </c>
      <c r="AX2936" s="18" t="str">
        <f t="shared" si="1003"/>
        <v/>
      </c>
      <c r="AY2936" s="18" t="str">
        <f t="shared" si="1004"/>
        <v/>
      </c>
      <c r="BA2936" s="18">
        <f>IF($E2936=AF!$D$6,IF($M2936="Concluída no prazo",2,IF($M2936="Concluída com atraso",1,0)),0)</f>
        <v>0</v>
      </c>
      <c r="BB2936" s="18">
        <f>IF($E2936=AF!$D$6,IF($M2936="Atrasada",2,IF($M2936="Concluída com atraso",1,0)),0)</f>
        <v>0</v>
      </c>
      <c r="BC2936" s="18">
        <v>2.93E-2</v>
      </c>
      <c r="BD2936" s="18">
        <f t="shared" si="1011"/>
        <v>2.93E-2</v>
      </c>
      <c r="BE2936" s="18">
        <f t="shared" si="1011"/>
        <v>2.93E-2</v>
      </c>
      <c r="BF2936" s="18" t="str">
        <f t="shared" si="1005"/>
        <v/>
      </c>
      <c r="BN2936" s="18" t="str">
        <f t="shared" si="1006"/>
        <v>s</v>
      </c>
    </row>
    <row r="2937" spans="3:66" ht="50.1" customHeight="1" thickTop="1" thickBot="1" x14ac:dyDescent="0.3">
      <c r="C2937" s="46"/>
      <c r="D2937" s="46"/>
      <c r="E2937" s="46"/>
      <c r="F2937" s="122"/>
      <c r="G2937" s="122"/>
      <c r="H2937" s="78" t="str">
        <f t="shared" si="1007"/>
        <v/>
      </c>
      <c r="I2937" s="78" t="str">
        <f t="shared" si="1008"/>
        <v/>
      </c>
      <c r="J2937" s="16"/>
      <c r="K2937" s="46" t="str">
        <f t="shared" si="1009"/>
        <v/>
      </c>
      <c r="L2937" s="16"/>
      <c r="M2937" s="16"/>
      <c r="N2937" s="46"/>
      <c r="O2937" s="47" t="str">
        <f t="shared" si="1012"/>
        <v/>
      </c>
      <c r="P2937" s="47"/>
      <c r="Q2937" s="48" t="str">
        <f>IFERROR(VLOOKUP(E2937,Funcionários!$C$8:$E$207,3,FALSE),"")</f>
        <v/>
      </c>
      <c r="R2937" s="47"/>
      <c r="S2937" s="49" t="str">
        <f t="shared" si="1013"/>
        <v/>
      </c>
      <c r="T2937" s="49">
        <v>2.9309999999999999E-2</v>
      </c>
      <c r="U2937" s="48" t="str">
        <f>IF(Funcionários!C2938=0,"",Funcionários!C2938)</f>
        <v/>
      </c>
      <c r="V2937" s="50">
        <f>IF(U2937="",0,IF(COUNTIFS($E$7:$E$3006,U2937,$I$7:$I$3006,'RC'!$E$6)=0,0,COUNTIFS($M$7:$M$3006,"Concluída no prazo",$E$7:$E$3006,U2937,$I$7:$I$3006,'RC'!$E$6)/COUNTIFS($E$7:$E$3006,U2937,$I$7:$I$3006,'RC'!$E$6)))</f>
        <v>0</v>
      </c>
      <c r="W2937" s="49">
        <f>SUMIFS($J$7:$J$3006,$E$7:$E$3006,U2937,$I$7:$I$3006,'RC'!$E$6)+SUMIFS($L$7:$L$3006,$E$7:$E$3006,U2937,$I$7:$I$3006,'RC'!$E$6)</f>
        <v>0</v>
      </c>
      <c r="X2937" s="48">
        <f>COUNTIFS($E$7:$E$3006,U2937,$I$7:$I$3006,'RC'!$E$6)</f>
        <v>0</v>
      </c>
      <c r="Y2937" s="48"/>
      <c r="Z2937" s="51" t="str">
        <f>IF(AQ2937='RC'!$E$6,AC2937*1000+AD2937,"")</f>
        <v/>
      </c>
      <c r="AA2937" s="51" t="str">
        <f>IF(AB2937="","",IF(AQ2937='RC'!$E$6,AC2937*1000-AD2937,""))</f>
        <v/>
      </c>
      <c r="AB2937" s="48" t="str">
        <f>IFERROR(VLOOKUP(E2937,Funcionários!$C$8:$E$207,3,FALSE),"")</f>
        <v/>
      </c>
      <c r="AC2937" s="50" t="str">
        <f>IF(AB2937="","",IF(COUNTIFS($AB$7:$AB$3006,AB2937,$AQ$7:$AQ$3006,'RC'!$E$6)=0,"",COUNTIFS($M$7:$M$3006,"Concluída no prazo",$AB$7:$AB$3006,AB2937,$AQ$7:$AQ$3006,'RC'!$E$6)/COUNTIFS($AB$7:$AB$3006,AB2937,$AQ$7:$AQ$3006,'RC'!$E$6)))</f>
        <v/>
      </c>
      <c r="AD2937" s="48">
        <f>SUMIF($AQ$7:$AQ$3006,'RC'!$E$6,$J$7:$J$3006)+SUMIF($AQ$7:$AQ$3006,'RC'!$E$6,$L$7:$L$3006)</f>
        <v>21</v>
      </c>
      <c r="AF2937" s="48">
        <v>2.0699999999991E-2</v>
      </c>
      <c r="AG2937" s="48">
        <f>IF(OR(AQ2937="",AQ2937&lt;&gt;'RC'!$E$6,AB2937&lt;&gt;'RC'!$D$21),0,1)</f>
        <v>0</v>
      </c>
      <c r="AH2937" s="48">
        <f t="shared" si="1010"/>
        <v>2.0699999999991E-2</v>
      </c>
      <c r="AI2937" s="48" t="str">
        <f t="shared" si="992"/>
        <v/>
      </c>
      <c r="AJ2937" s="48" t="str">
        <f t="shared" si="993"/>
        <v/>
      </c>
      <c r="AK2937" s="52" t="str">
        <f t="shared" si="994"/>
        <v/>
      </c>
      <c r="AL2937" s="52" t="str">
        <f t="shared" si="995"/>
        <v/>
      </c>
      <c r="AM2937" s="48" t="str">
        <f t="shared" si="996"/>
        <v/>
      </c>
      <c r="AN2937" s="48" t="str">
        <f t="shared" si="997"/>
        <v/>
      </c>
      <c r="AP2937" s="18" t="str">
        <f t="shared" si="998"/>
        <v/>
      </c>
      <c r="AQ2937" s="18" t="str">
        <f t="shared" si="999"/>
        <v/>
      </c>
      <c r="AR2937" s="18">
        <v>2.07E-2</v>
      </c>
      <c r="AS2937" s="18">
        <f>IF(AF!$D$27="Todos",1,IF(M2937=AF!$D$27,1,0))</f>
        <v>1</v>
      </c>
      <c r="AT2937" s="53">
        <f>IF(AND(E2937=AF!$D$6,OR(LT!M2937=AF!$D$27,AF!$D$27="Todos"),OR(AP2937=AF!$E$8,AQ2937=AF!$E$8)),AR2937+AS2937,0)</f>
        <v>0</v>
      </c>
      <c r="AU2937" s="18" t="str">
        <f t="shared" si="1000"/>
        <v/>
      </c>
      <c r="AV2937" s="54" t="str">
        <f t="shared" si="1001"/>
        <v/>
      </c>
      <c r="AW2937" s="54" t="str">
        <f t="shared" si="1002"/>
        <v/>
      </c>
      <c r="AX2937" s="18" t="str">
        <f t="shared" si="1003"/>
        <v/>
      </c>
      <c r="AY2937" s="18" t="str">
        <f t="shared" si="1004"/>
        <v/>
      </c>
      <c r="BA2937" s="18">
        <f>IF($E2937=AF!$D$6,IF($M2937="Concluída no prazo",2,IF($M2937="Concluída com atraso",1,0)),0)</f>
        <v>0</v>
      </c>
      <c r="BB2937" s="18">
        <f>IF($E2937=AF!$D$6,IF($M2937="Atrasada",2,IF($M2937="Concluída com atraso",1,0)),0)</f>
        <v>0</v>
      </c>
      <c r="BC2937" s="18">
        <v>2.9309999999999999E-2</v>
      </c>
      <c r="BD2937" s="18">
        <f t="shared" si="1011"/>
        <v>2.9309999999999999E-2</v>
      </c>
      <c r="BE2937" s="18">
        <f t="shared" si="1011"/>
        <v>2.9309999999999999E-2</v>
      </c>
      <c r="BF2937" s="18" t="str">
        <f t="shared" si="1005"/>
        <v/>
      </c>
      <c r="BN2937" s="18" t="str">
        <f t="shared" si="1006"/>
        <v>s</v>
      </c>
    </row>
    <row r="2938" spans="3:66" ht="50.1" customHeight="1" thickTop="1" thickBot="1" x14ac:dyDescent="0.3">
      <c r="C2938" s="46"/>
      <c r="D2938" s="46"/>
      <c r="E2938" s="46"/>
      <c r="F2938" s="122"/>
      <c r="G2938" s="122"/>
      <c r="H2938" s="78" t="str">
        <f t="shared" si="1007"/>
        <v/>
      </c>
      <c r="I2938" s="78" t="str">
        <f t="shared" si="1008"/>
        <v/>
      </c>
      <c r="J2938" s="16"/>
      <c r="K2938" s="46" t="str">
        <f t="shared" si="1009"/>
        <v/>
      </c>
      <c r="L2938" s="16"/>
      <c r="M2938" s="16"/>
      <c r="N2938" s="46"/>
      <c r="O2938" s="47" t="str">
        <f t="shared" si="1012"/>
        <v/>
      </c>
      <c r="P2938" s="47"/>
      <c r="Q2938" s="48" t="str">
        <f>IFERROR(VLOOKUP(E2938,Funcionários!$C$8:$E$207,3,FALSE),"")</f>
        <v/>
      </c>
      <c r="R2938" s="47"/>
      <c r="S2938" s="49" t="str">
        <f t="shared" si="1013"/>
        <v/>
      </c>
      <c r="T2938" s="49">
        <v>2.9319999999999999E-2</v>
      </c>
      <c r="U2938" s="48" t="str">
        <f>IF(Funcionários!C2939=0,"",Funcionários!C2939)</f>
        <v/>
      </c>
      <c r="V2938" s="50">
        <f>IF(U2938="",0,IF(COUNTIFS($E$7:$E$3006,U2938,$I$7:$I$3006,'RC'!$E$6)=0,0,COUNTIFS($M$7:$M$3006,"Concluída no prazo",$E$7:$E$3006,U2938,$I$7:$I$3006,'RC'!$E$6)/COUNTIFS($E$7:$E$3006,U2938,$I$7:$I$3006,'RC'!$E$6)))</f>
        <v>0</v>
      </c>
      <c r="W2938" s="49">
        <f>SUMIFS($J$7:$J$3006,$E$7:$E$3006,U2938,$I$7:$I$3006,'RC'!$E$6)+SUMIFS($L$7:$L$3006,$E$7:$E$3006,U2938,$I$7:$I$3006,'RC'!$E$6)</f>
        <v>0</v>
      </c>
      <c r="X2938" s="48">
        <f>COUNTIFS($E$7:$E$3006,U2938,$I$7:$I$3006,'RC'!$E$6)</f>
        <v>0</v>
      </c>
      <c r="Y2938" s="48"/>
      <c r="Z2938" s="51" t="str">
        <f>IF(AQ2938='RC'!$E$6,AC2938*1000+AD2938,"")</f>
        <v/>
      </c>
      <c r="AA2938" s="51" t="str">
        <f>IF(AB2938="","",IF(AQ2938='RC'!$E$6,AC2938*1000-AD2938,""))</f>
        <v/>
      </c>
      <c r="AB2938" s="48" t="str">
        <f>IFERROR(VLOOKUP(E2938,Funcionários!$C$8:$E$207,3,FALSE),"")</f>
        <v/>
      </c>
      <c r="AC2938" s="50" t="str">
        <f>IF(AB2938="","",IF(COUNTIFS($AB$7:$AB$3006,AB2938,$AQ$7:$AQ$3006,'RC'!$E$6)=0,"",COUNTIFS($M$7:$M$3006,"Concluída no prazo",$AB$7:$AB$3006,AB2938,$AQ$7:$AQ$3006,'RC'!$E$6)/COUNTIFS($AB$7:$AB$3006,AB2938,$AQ$7:$AQ$3006,'RC'!$E$6)))</f>
        <v/>
      </c>
      <c r="AD2938" s="48">
        <f>SUMIF($AQ$7:$AQ$3006,'RC'!$E$6,$J$7:$J$3006)+SUMIF($AQ$7:$AQ$3006,'RC'!$E$6,$L$7:$L$3006)</f>
        <v>21</v>
      </c>
      <c r="AF2938" s="48">
        <v>2.0689999999991E-2</v>
      </c>
      <c r="AG2938" s="48">
        <f>IF(OR(AQ2938="",AQ2938&lt;&gt;'RC'!$E$6,AB2938&lt;&gt;'RC'!$D$21),0,1)</f>
        <v>0</v>
      </c>
      <c r="AH2938" s="48">
        <f t="shared" si="1010"/>
        <v>2.0689999999991E-2</v>
      </c>
      <c r="AI2938" s="48" t="str">
        <f t="shared" si="992"/>
        <v/>
      </c>
      <c r="AJ2938" s="48" t="str">
        <f t="shared" si="993"/>
        <v/>
      </c>
      <c r="AK2938" s="52" t="str">
        <f t="shared" si="994"/>
        <v/>
      </c>
      <c r="AL2938" s="52" t="str">
        <f t="shared" si="995"/>
        <v/>
      </c>
      <c r="AM2938" s="48" t="str">
        <f t="shared" si="996"/>
        <v/>
      </c>
      <c r="AN2938" s="48" t="str">
        <f t="shared" si="997"/>
        <v/>
      </c>
      <c r="AP2938" s="18" t="str">
        <f t="shared" si="998"/>
        <v/>
      </c>
      <c r="AQ2938" s="18" t="str">
        <f t="shared" si="999"/>
        <v/>
      </c>
      <c r="AR2938" s="18">
        <v>2.069E-2</v>
      </c>
      <c r="AS2938" s="18">
        <f>IF(AF!$D$27="Todos",1,IF(M2938=AF!$D$27,1,0))</f>
        <v>1</v>
      </c>
      <c r="AT2938" s="53">
        <f>IF(AND(E2938=AF!$D$6,OR(LT!M2938=AF!$D$27,AF!$D$27="Todos"),OR(AP2938=AF!$E$8,AQ2938=AF!$E$8)),AR2938+AS2938,0)</f>
        <v>0</v>
      </c>
      <c r="AU2938" s="18" t="str">
        <f t="shared" si="1000"/>
        <v/>
      </c>
      <c r="AV2938" s="54" t="str">
        <f t="shared" si="1001"/>
        <v/>
      </c>
      <c r="AW2938" s="54" t="str">
        <f t="shared" si="1002"/>
        <v/>
      </c>
      <c r="AX2938" s="18" t="str">
        <f t="shared" si="1003"/>
        <v/>
      </c>
      <c r="AY2938" s="18" t="str">
        <f t="shared" si="1004"/>
        <v/>
      </c>
      <c r="BA2938" s="18">
        <f>IF($E2938=AF!$D$6,IF($M2938="Concluída no prazo",2,IF($M2938="Concluída com atraso",1,0)),0)</f>
        <v>0</v>
      </c>
      <c r="BB2938" s="18">
        <f>IF($E2938=AF!$D$6,IF($M2938="Atrasada",2,IF($M2938="Concluída com atraso",1,0)),0)</f>
        <v>0</v>
      </c>
      <c r="BC2938" s="18">
        <v>2.9319999999999999E-2</v>
      </c>
      <c r="BD2938" s="18">
        <f t="shared" si="1011"/>
        <v>2.9319999999999999E-2</v>
      </c>
      <c r="BE2938" s="18">
        <f t="shared" si="1011"/>
        <v>2.9319999999999999E-2</v>
      </c>
      <c r="BF2938" s="18" t="str">
        <f t="shared" si="1005"/>
        <v/>
      </c>
      <c r="BN2938" s="18" t="str">
        <f t="shared" si="1006"/>
        <v>s</v>
      </c>
    </row>
    <row r="2939" spans="3:66" ht="50.1" customHeight="1" thickTop="1" thickBot="1" x14ac:dyDescent="0.3">
      <c r="C2939" s="46"/>
      <c r="D2939" s="46"/>
      <c r="E2939" s="46"/>
      <c r="F2939" s="122"/>
      <c r="G2939" s="122"/>
      <c r="H2939" s="78" t="str">
        <f t="shared" si="1007"/>
        <v/>
      </c>
      <c r="I2939" s="78" t="str">
        <f t="shared" si="1008"/>
        <v/>
      </c>
      <c r="J2939" s="16"/>
      <c r="K2939" s="46" t="str">
        <f t="shared" si="1009"/>
        <v/>
      </c>
      <c r="L2939" s="16"/>
      <c r="M2939" s="16"/>
      <c r="N2939" s="46"/>
      <c r="O2939" s="47" t="str">
        <f t="shared" si="1012"/>
        <v/>
      </c>
      <c r="P2939" s="47"/>
      <c r="Q2939" s="48" t="str">
        <f>IFERROR(VLOOKUP(E2939,Funcionários!$C$8:$E$207,3,FALSE),"")</f>
        <v/>
      </c>
      <c r="R2939" s="47"/>
      <c r="S2939" s="49" t="str">
        <f t="shared" si="1013"/>
        <v/>
      </c>
      <c r="T2939" s="49">
        <v>2.9329999999999998E-2</v>
      </c>
      <c r="U2939" s="48" t="str">
        <f>IF(Funcionários!C2940=0,"",Funcionários!C2940)</f>
        <v/>
      </c>
      <c r="V2939" s="50">
        <f>IF(U2939="",0,IF(COUNTIFS($E$7:$E$3006,U2939,$I$7:$I$3006,'RC'!$E$6)=0,0,COUNTIFS($M$7:$M$3006,"Concluída no prazo",$E$7:$E$3006,U2939,$I$7:$I$3006,'RC'!$E$6)/COUNTIFS($E$7:$E$3006,U2939,$I$7:$I$3006,'RC'!$E$6)))</f>
        <v>0</v>
      </c>
      <c r="W2939" s="49">
        <f>SUMIFS($J$7:$J$3006,$E$7:$E$3006,U2939,$I$7:$I$3006,'RC'!$E$6)+SUMIFS($L$7:$L$3006,$E$7:$E$3006,U2939,$I$7:$I$3006,'RC'!$E$6)</f>
        <v>0</v>
      </c>
      <c r="X2939" s="48">
        <f>COUNTIFS($E$7:$E$3006,U2939,$I$7:$I$3006,'RC'!$E$6)</f>
        <v>0</v>
      </c>
      <c r="Y2939" s="48"/>
      <c r="Z2939" s="51" t="str">
        <f>IF(AQ2939='RC'!$E$6,AC2939*1000+AD2939,"")</f>
        <v/>
      </c>
      <c r="AA2939" s="51" t="str">
        <f>IF(AB2939="","",IF(AQ2939='RC'!$E$6,AC2939*1000-AD2939,""))</f>
        <v/>
      </c>
      <c r="AB2939" s="48" t="str">
        <f>IFERROR(VLOOKUP(E2939,Funcionários!$C$8:$E$207,3,FALSE),"")</f>
        <v/>
      </c>
      <c r="AC2939" s="50" t="str">
        <f>IF(AB2939="","",IF(COUNTIFS($AB$7:$AB$3006,AB2939,$AQ$7:$AQ$3006,'RC'!$E$6)=0,"",COUNTIFS($M$7:$M$3006,"Concluída no prazo",$AB$7:$AB$3006,AB2939,$AQ$7:$AQ$3006,'RC'!$E$6)/COUNTIFS($AB$7:$AB$3006,AB2939,$AQ$7:$AQ$3006,'RC'!$E$6)))</f>
        <v/>
      </c>
      <c r="AD2939" s="48">
        <f>SUMIF($AQ$7:$AQ$3006,'RC'!$E$6,$J$7:$J$3006)+SUMIF($AQ$7:$AQ$3006,'RC'!$E$6,$L$7:$L$3006)</f>
        <v>21</v>
      </c>
      <c r="AF2939" s="48">
        <v>2.0679999999991001E-2</v>
      </c>
      <c r="AG2939" s="48">
        <f>IF(OR(AQ2939="",AQ2939&lt;&gt;'RC'!$E$6,AB2939&lt;&gt;'RC'!$D$21),0,1)</f>
        <v>0</v>
      </c>
      <c r="AH2939" s="48">
        <f t="shared" si="1010"/>
        <v>2.0679999999991001E-2</v>
      </c>
      <c r="AI2939" s="48" t="str">
        <f t="shared" si="992"/>
        <v/>
      </c>
      <c r="AJ2939" s="48" t="str">
        <f t="shared" si="993"/>
        <v/>
      </c>
      <c r="AK2939" s="52" t="str">
        <f t="shared" si="994"/>
        <v/>
      </c>
      <c r="AL2939" s="52" t="str">
        <f t="shared" si="995"/>
        <v/>
      </c>
      <c r="AM2939" s="48" t="str">
        <f t="shared" si="996"/>
        <v/>
      </c>
      <c r="AN2939" s="48" t="str">
        <f t="shared" si="997"/>
        <v/>
      </c>
      <c r="AP2939" s="18" t="str">
        <f t="shared" si="998"/>
        <v/>
      </c>
      <c r="AQ2939" s="18" t="str">
        <f t="shared" si="999"/>
        <v/>
      </c>
      <c r="AR2939" s="18">
        <v>2.068E-2</v>
      </c>
      <c r="AS2939" s="18">
        <f>IF(AF!$D$27="Todos",1,IF(M2939=AF!$D$27,1,0))</f>
        <v>1</v>
      </c>
      <c r="AT2939" s="53">
        <f>IF(AND(E2939=AF!$D$6,OR(LT!M2939=AF!$D$27,AF!$D$27="Todos"),OR(AP2939=AF!$E$8,AQ2939=AF!$E$8)),AR2939+AS2939,0)</f>
        <v>0</v>
      </c>
      <c r="AU2939" s="18" t="str">
        <f t="shared" si="1000"/>
        <v/>
      </c>
      <c r="AV2939" s="54" t="str">
        <f t="shared" si="1001"/>
        <v/>
      </c>
      <c r="AW2939" s="54" t="str">
        <f t="shared" si="1002"/>
        <v/>
      </c>
      <c r="AX2939" s="18" t="str">
        <f t="shared" si="1003"/>
        <v/>
      </c>
      <c r="AY2939" s="18" t="str">
        <f t="shared" si="1004"/>
        <v/>
      </c>
      <c r="BA2939" s="18">
        <f>IF($E2939=AF!$D$6,IF($M2939="Concluída no prazo",2,IF($M2939="Concluída com atraso",1,0)),0)</f>
        <v>0</v>
      </c>
      <c r="BB2939" s="18">
        <f>IF($E2939=AF!$D$6,IF($M2939="Atrasada",2,IF($M2939="Concluída com atraso",1,0)),0)</f>
        <v>0</v>
      </c>
      <c r="BC2939" s="18">
        <v>2.9329999999999998E-2</v>
      </c>
      <c r="BD2939" s="18">
        <f t="shared" si="1011"/>
        <v>2.9329999999999998E-2</v>
      </c>
      <c r="BE2939" s="18">
        <f t="shared" si="1011"/>
        <v>2.9329999999999998E-2</v>
      </c>
      <c r="BF2939" s="18" t="str">
        <f t="shared" si="1005"/>
        <v/>
      </c>
      <c r="BN2939" s="18" t="str">
        <f t="shared" si="1006"/>
        <v>s</v>
      </c>
    </row>
    <row r="2940" spans="3:66" ht="50.1" customHeight="1" thickTop="1" thickBot="1" x14ac:dyDescent="0.3">
      <c r="C2940" s="46"/>
      <c r="D2940" s="46"/>
      <c r="E2940" s="46"/>
      <c r="F2940" s="122"/>
      <c r="G2940" s="122"/>
      <c r="H2940" s="78" t="str">
        <f t="shared" si="1007"/>
        <v/>
      </c>
      <c r="I2940" s="78" t="str">
        <f t="shared" si="1008"/>
        <v/>
      </c>
      <c r="J2940" s="16"/>
      <c r="K2940" s="46" t="str">
        <f t="shared" si="1009"/>
        <v/>
      </c>
      <c r="L2940" s="16"/>
      <c r="M2940" s="16"/>
      <c r="N2940" s="46"/>
      <c r="O2940" s="47" t="str">
        <f t="shared" si="1012"/>
        <v/>
      </c>
      <c r="P2940" s="47"/>
      <c r="Q2940" s="48" t="str">
        <f>IFERROR(VLOOKUP(E2940,Funcionários!$C$8:$E$207,3,FALSE),"")</f>
        <v/>
      </c>
      <c r="R2940" s="47"/>
      <c r="S2940" s="49" t="str">
        <f t="shared" si="1013"/>
        <v/>
      </c>
      <c r="T2940" s="49">
        <v>2.9340000000000001E-2</v>
      </c>
      <c r="U2940" s="48" t="str">
        <f>IF(Funcionários!C2941=0,"",Funcionários!C2941)</f>
        <v/>
      </c>
      <c r="V2940" s="50">
        <f>IF(U2940="",0,IF(COUNTIFS($E$7:$E$3006,U2940,$I$7:$I$3006,'RC'!$E$6)=0,0,COUNTIFS($M$7:$M$3006,"Concluída no prazo",$E$7:$E$3006,U2940,$I$7:$I$3006,'RC'!$E$6)/COUNTIFS($E$7:$E$3006,U2940,$I$7:$I$3006,'RC'!$E$6)))</f>
        <v>0</v>
      </c>
      <c r="W2940" s="49">
        <f>SUMIFS($J$7:$J$3006,$E$7:$E$3006,U2940,$I$7:$I$3006,'RC'!$E$6)+SUMIFS($L$7:$L$3006,$E$7:$E$3006,U2940,$I$7:$I$3006,'RC'!$E$6)</f>
        <v>0</v>
      </c>
      <c r="X2940" s="48">
        <f>COUNTIFS($E$7:$E$3006,U2940,$I$7:$I$3006,'RC'!$E$6)</f>
        <v>0</v>
      </c>
      <c r="Y2940" s="48"/>
      <c r="Z2940" s="51" t="str">
        <f>IF(AQ2940='RC'!$E$6,AC2940*1000+AD2940,"")</f>
        <v/>
      </c>
      <c r="AA2940" s="51" t="str">
        <f>IF(AB2940="","",IF(AQ2940='RC'!$E$6,AC2940*1000-AD2940,""))</f>
        <v/>
      </c>
      <c r="AB2940" s="48" t="str">
        <f>IFERROR(VLOOKUP(E2940,Funcionários!$C$8:$E$207,3,FALSE),"")</f>
        <v/>
      </c>
      <c r="AC2940" s="50" t="str">
        <f>IF(AB2940="","",IF(COUNTIFS($AB$7:$AB$3006,AB2940,$AQ$7:$AQ$3006,'RC'!$E$6)=0,"",COUNTIFS($M$7:$M$3006,"Concluída no prazo",$AB$7:$AB$3006,AB2940,$AQ$7:$AQ$3006,'RC'!$E$6)/COUNTIFS($AB$7:$AB$3006,AB2940,$AQ$7:$AQ$3006,'RC'!$E$6)))</f>
        <v/>
      </c>
      <c r="AD2940" s="48">
        <f>SUMIF($AQ$7:$AQ$3006,'RC'!$E$6,$J$7:$J$3006)+SUMIF($AQ$7:$AQ$3006,'RC'!$E$6,$L$7:$L$3006)</f>
        <v>21</v>
      </c>
      <c r="AF2940" s="48">
        <v>2.0669999999991001E-2</v>
      </c>
      <c r="AG2940" s="48">
        <f>IF(OR(AQ2940="",AQ2940&lt;&gt;'RC'!$E$6,AB2940&lt;&gt;'RC'!$D$21),0,1)</f>
        <v>0</v>
      </c>
      <c r="AH2940" s="48">
        <f t="shared" si="1010"/>
        <v>2.0669999999991001E-2</v>
      </c>
      <c r="AI2940" s="48" t="str">
        <f t="shared" si="992"/>
        <v/>
      </c>
      <c r="AJ2940" s="48" t="str">
        <f t="shared" si="993"/>
        <v/>
      </c>
      <c r="AK2940" s="52" t="str">
        <f t="shared" si="994"/>
        <v/>
      </c>
      <c r="AL2940" s="52" t="str">
        <f t="shared" si="995"/>
        <v/>
      </c>
      <c r="AM2940" s="48" t="str">
        <f t="shared" si="996"/>
        <v/>
      </c>
      <c r="AN2940" s="48" t="str">
        <f t="shared" si="997"/>
        <v/>
      </c>
      <c r="AP2940" s="18" t="str">
        <f t="shared" si="998"/>
        <v/>
      </c>
      <c r="AQ2940" s="18" t="str">
        <f t="shared" si="999"/>
        <v/>
      </c>
      <c r="AR2940" s="18">
        <v>2.0670000000000001E-2</v>
      </c>
      <c r="AS2940" s="18">
        <f>IF(AF!$D$27="Todos",1,IF(M2940=AF!$D$27,1,0))</f>
        <v>1</v>
      </c>
      <c r="AT2940" s="53">
        <f>IF(AND(E2940=AF!$D$6,OR(LT!M2940=AF!$D$27,AF!$D$27="Todos"),OR(AP2940=AF!$E$8,AQ2940=AF!$E$8)),AR2940+AS2940,0)</f>
        <v>0</v>
      </c>
      <c r="AU2940" s="18" t="str">
        <f t="shared" si="1000"/>
        <v/>
      </c>
      <c r="AV2940" s="54" t="str">
        <f t="shared" si="1001"/>
        <v/>
      </c>
      <c r="AW2940" s="54" t="str">
        <f t="shared" si="1002"/>
        <v/>
      </c>
      <c r="AX2940" s="18" t="str">
        <f t="shared" si="1003"/>
        <v/>
      </c>
      <c r="AY2940" s="18" t="str">
        <f t="shared" si="1004"/>
        <v/>
      </c>
      <c r="BA2940" s="18">
        <f>IF($E2940=AF!$D$6,IF($M2940="Concluída no prazo",2,IF($M2940="Concluída com atraso",1,0)),0)</f>
        <v>0</v>
      </c>
      <c r="BB2940" s="18">
        <f>IF($E2940=AF!$D$6,IF($M2940="Atrasada",2,IF($M2940="Concluída com atraso",1,0)),0)</f>
        <v>0</v>
      </c>
      <c r="BC2940" s="18">
        <v>2.9340000000000001E-2</v>
      </c>
      <c r="BD2940" s="18">
        <f t="shared" si="1011"/>
        <v>2.9340000000000001E-2</v>
      </c>
      <c r="BE2940" s="18">
        <f t="shared" si="1011"/>
        <v>2.9340000000000001E-2</v>
      </c>
      <c r="BF2940" s="18" t="str">
        <f t="shared" si="1005"/>
        <v/>
      </c>
      <c r="BN2940" s="18" t="str">
        <f t="shared" si="1006"/>
        <v>s</v>
      </c>
    </row>
    <row r="2941" spans="3:66" ht="50.1" customHeight="1" thickTop="1" thickBot="1" x14ac:dyDescent="0.3">
      <c r="C2941" s="46"/>
      <c r="D2941" s="46"/>
      <c r="E2941" s="46"/>
      <c r="F2941" s="122"/>
      <c r="G2941" s="122"/>
      <c r="H2941" s="78" t="str">
        <f t="shared" si="1007"/>
        <v/>
      </c>
      <c r="I2941" s="78" t="str">
        <f t="shared" si="1008"/>
        <v/>
      </c>
      <c r="J2941" s="16"/>
      <c r="K2941" s="46" t="str">
        <f t="shared" si="1009"/>
        <v/>
      </c>
      <c r="L2941" s="16"/>
      <c r="M2941" s="16"/>
      <c r="N2941" s="46"/>
      <c r="O2941" s="47" t="str">
        <f t="shared" si="1012"/>
        <v/>
      </c>
      <c r="P2941" s="47"/>
      <c r="Q2941" s="48" t="str">
        <f>IFERROR(VLOOKUP(E2941,Funcionários!$C$8:$E$207,3,FALSE),"")</f>
        <v/>
      </c>
      <c r="R2941" s="47"/>
      <c r="S2941" s="49" t="str">
        <f t="shared" si="1013"/>
        <v/>
      </c>
      <c r="T2941" s="49">
        <v>2.9350000000000001E-2</v>
      </c>
      <c r="U2941" s="48" t="str">
        <f>IF(Funcionários!C2942=0,"",Funcionários!C2942)</f>
        <v/>
      </c>
      <c r="V2941" s="50">
        <f>IF(U2941="",0,IF(COUNTIFS($E$7:$E$3006,U2941,$I$7:$I$3006,'RC'!$E$6)=0,0,COUNTIFS($M$7:$M$3006,"Concluída no prazo",$E$7:$E$3006,U2941,$I$7:$I$3006,'RC'!$E$6)/COUNTIFS($E$7:$E$3006,U2941,$I$7:$I$3006,'RC'!$E$6)))</f>
        <v>0</v>
      </c>
      <c r="W2941" s="49">
        <f>SUMIFS($J$7:$J$3006,$E$7:$E$3006,U2941,$I$7:$I$3006,'RC'!$E$6)+SUMIFS($L$7:$L$3006,$E$7:$E$3006,U2941,$I$7:$I$3006,'RC'!$E$6)</f>
        <v>0</v>
      </c>
      <c r="X2941" s="48">
        <f>COUNTIFS($E$7:$E$3006,U2941,$I$7:$I$3006,'RC'!$E$6)</f>
        <v>0</v>
      </c>
      <c r="Y2941" s="48"/>
      <c r="Z2941" s="51" t="str">
        <f>IF(AQ2941='RC'!$E$6,AC2941*1000+AD2941,"")</f>
        <v/>
      </c>
      <c r="AA2941" s="51" t="str">
        <f>IF(AB2941="","",IF(AQ2941='RC'!$E$6,AC2941*1000-AD2941,""))</f>
        <v/>
      </c>
      <c r="AB2941" s="48" t="str">
        <f>IFERROR(VLOOKUP(E2941,Funcionários!$C$8:$E$207,3,FALSE),"")</f>
        <v/>
      </c>
      <c r="AC2941" s="50" t="str">
        <f>IF(AB2941="","",IF(COUNTIFS($AB$7:$AB$3006,AB2941,$AQ$7:$AQ$3006,'RC'!$E$6)=0,"",COUNTIFS($M$7:$M$3006,"Concluída no prazo",$AB$7:$AB$3006,AB2941,$AQ$7:$AQ$3006,'RC'!$E$6)/COUNTIFS($AB$7:$AB$3006,AB2941,$AQ$7:$AQ$3006,'RC'!$E$6)))</f>
        <v/>
      </c>
      <c r="AD2941" s="48">
        <f>SUMIF($AQ$7:$AQ$3006,'RC'!$E$6,$J$7:$J$3006)+SUMIF($AQ$7:$AQ$3006,'RC'!$E$6,$L$7:$L$3006)</f>
        <v>21</v>
      </c>
      <c r="AF2941" s="48">
        <v>2.0659999999991002E-2</v>
      </c>
      <c r="AG2941" s="48">
        <f>IF(OR(AQ2941="",AQ2941&lt;&gt;'RC'!$E$6,AB2941&lt;&gt;'RC'!$D$21),0,1)</f>
        <v>0</v>
      </c>
      <c r="AH2941" s="48">
        <f t="shared" si="1010"/>
        <v>2.0659999999991002E-2</v>
      </c>
      <c r="AI2941" s="48" t="str">
        <f t="shared" si="992"/>
        <v/>
      </c>
      <c r="AJ2941" s="48" t="str">
        <f t="shared" si="993"/>
        <v/>
      </c>
      <c r="AK2941" s="52" t="str">
        <f t="shared" si="994"/>
        <v/>
      </c>
      <c r="AL2941" s="52" t="str">
        <f t="shared" si="995"/>
        <v/>
      </c>
      <c r="AM2941" s="48" t="str">
        <f t="shared" si="996"/>
        <v/>
      </c>
      <c r="AN2941" s="48" t="str">
        <f t="shared" si="997"/>
        <v/>
      </c>
      <c r="AP2941" s="18" t="str">
        <f t="shared" si="998"/>
        <v/>
      </c>
      <c r="AQ2941" s="18" t="str">
        <f t="shared" si="999"/>
        <v/>
      </c>
      <c r="AR2941" s="18">
        <v>2.0660000000000001E-2</v>
      </c>
      <c r="AS2941" s="18">
        <f>IF(AF!$D$27="Todos",1,IF(M2941=AF!$D$27,1,0))</f>
        <v>1</v>
      </c>
      <c r="AT2941" s="53">
        <f>IF(AND(E2941=AF!$D$6,OR(LT!M2941=AF!$D$27,AF!$D$27="Todos"),OR(AP2941=AF!$E$8,AQ2941=AF!$E$8)),AR2941+AS2941,0)</f>
        <v>0</v>
      </c>
      <c r="AU2941" s="18" t="str">
        <f t="shared" si="1000"/>
        <v/>
      </c>
      <c r="AV2941" s="54" t="str">
        <f t="shared" si="1001"/>
        <v/>
      </c>
      <c r="AW2941" s="54" t="str">
        <f t="shared" si="1002"/>
        <v/>
      </c>
      <c r="AX2941" s="18" t="str">
        <f t="shared" si="1003"/>
        <v/>
      </c>
      <c r="AY2941" s="18" t="str">
        <f t="shared" si="1004"/>
        <v/>
      </c>
      <c r="BA2941" s="18">
        <f>IF($E2941=AF!$D$6,IF($M2941="Concluída no prazo",2,IF($M2941="Concluída com atraso",1,0)),0)</f>
        <v>0</v>
      </c>
      <c r="BB2941" s="18">
        <f>IF($E2941=AF!$D$6,IF($M2941="Atrasada",2,IF($M2941="Concluída com atraso",1,0)),0)</f>
        <v>0</v>
      </c>
      <c r="BC2941" s="18">
        <v>2.9350000000000001E-2</v>
      </c>
      <c r="BD2941" s="18">
        <f t="shared" si="1011"/>
        <v>2.9350000000000001E-2</v>
      </c>
      <c r="BE2941" s="18">
        <f t="shared" si="1011"/>
        <v>2.9350000000000001E-2</v>
      </c>
      <c r="BF2941" s="18" t="str">
        <f t="shared" si="1005"/>
        <v/>
      </c>
      <c r="BN2941" s="18" t="str">
        <f t="shared" si="1006"/>
        <v>s</v>
      </c>
    </row>
    <row r="2942" spans="3:66" ht="50.1" customHeight="1" thickTop="1" thickBot="1" x14ac:dyDescent="0.3">
      <c r="C2942" s="46"/>
      <c r="D2942" s="46"/>
      <c r="E2942" s="46"/>
      <c r="F2942" s="122"/>
      <c r="G2942" s="122"/>
      <c r="H2942" s="78" t="str">
        <f t="shared" si="1007"/>
        <v/>
      </c>
      <c r="I2942" s="78" t="str">
        <f t="shared" si="1008"/>
        <v/>
      </c>
      <c r="J2942" s="16"/>
      <c r="K2942" s="46" t="str">
        <f t="shared" si="1009"/>
        <v/>
      </c>
      <c r="L2942" s="16"/>
      <c r="M2942" s="16"/>
      <c r="N2942" s="46"/>
      <c r="O2942" s="47" t="str">
        <f t="shared" si="1012"/>
        <v/>
      </c>
      <c r="P2942" s="47"/>
      <c r="Q2942" s="48" t="str">
        <f>IFERROR(VLOOKUP(E2942,Funcionários!$C$8:$E$207,3,FALSE),"")</f>
        <v/>
      </c>
      <c r="R2942" s="47"/>
      <c r="S2942" s="49" t="str">
        <f t="shared" si="1013"/>
        <v/>
      </c>
      <c r="T2942" s="49">
        <v>2.9360000000000001E-2</v>
      </c>
      <c r="U2942" s="48" t="str">
        <f>IF(Funcionários!C2943=0,"",Funcionários!C2943)</f>
        <v/>
      </c>
      <c r="V2942" s="50">
        <f>IF(U2942="",0,IF(COUNTIFS($E$7:$E$3006,U2942,$I$7:$I$3006,'RC'!$E$6)=0,0,COUNTIFS($M$7:$M$3006,"Concluída no prazo",$E$7:$E$3006,U2942,$I$7:$I$3006,'RC'!$E$6)/COUNTIFS($E$7:$E$3006,U2942,$I$7:$I$3006,'RC'!$E$6)))</f>
        <v>0</v>
      </c>
      <c r="W2942" s="49">
        <f>SUMIFS($J$7:$J$3006,$E$7:$E$3006,U2942,$I$7:$I$3006,'RC'!$E$6)+SUMIFS($L$7:$L$3006,$E$7:$E$3006,U2942,$I$7:$I$3006,'RC'!$E$6)</f>
        <v>0</v>
      </c>
      <c r="X2942" s="48">
        <f>COUNTIFS($E$7:$E$3006,U2942,$I$7:$I$3006,'RC'!$E$6)</f>
        <v>0</v>
      </c>
      <c r="Y2942" s="48"/>
      <c r="Z2942" s="51" t="str">
        <f>IF(AQ2942='RC'!$E$6,AC2942*1000+AD2942,"")</f>
        <v/>
      </c>
      <c r="AA2942" s="51" t="str">
        <f>IF(AB2942="","",IF(AQ2942='RC'!$E$6,AC2942*1000-AD2942,""))</f>
        <v/>
      </c>
      <c r="AB2942" s="48" t="str">
        <f>IFERROR(VLOOKUP(E2942,Funcionários!$C$8:$E$207,3,FALSE),"")</f>
        <v/>
      </c>
      <c r="AC2942" s="50" t="str">
        <f>IF(AB2942="","",IF(COUNTIFS($AB$7:$AB$3006,AB2942,$AQ$7:$AQ$3006,'RC'!$E$6)=0,"",COUNTIFS($M$7:$M$3006,"Concluída no prazo",$AB$7:$AB$3006,AB2942,$AQ$7:$AQ$3006,'RC'!$E$6)/COUNTIFS($AB$7:$AB$3006,AB2942,$AQ$7:$AQ$3006,'RC'!$E$6)))</f>
        <v/>
      </c>
      <c r="AD2942" s="48">
        <f>SUMIF($AQ$7:$AQ$3006,'RC'!$E$6,$J$7:$J$3006)+SUMIF($AQ$7:$AQ$3006,'RC'!$E$6,$L$7:$L$3006)</f>
        <v>21</v>
      </c>
      <c r="AF2942" s="48">
        <v>2.0649999999990998E-2</v>
      </c>
      <c r="AG2942" s="48">
        <f>IF(OR(AQ2942="",AQ2942&lt;&gt;'RC'!$E$6,AB2942&lt;&gt;'RC'!$D$21),0,1)</f>
        <v>0</v>
      </c>
      <c r="AH2942" s="48">
        <f t="shared" si="1010"/>
        <v>2.0649999999990998E-2</v>
      </c>
      <c r="AI2942" s="48" t="str">
        <f t="shared" si="992"/>
        <v/>
      </c>
      <c r="AJ2942" s="48" t="str">
        <f t="shared" si="993"/>
        <v/>
      </c>
      <c r="AK2942" s="52" t="str">
        <f t="shared" si="994"/>
        <v/>
      </c>
      <c r="AL2942" s="52" t="str">
        <f t="shared" si="995"/>
        <v/>
      </c>
      <c r="AM2942" s="48" t="str">
        <f t="shared" si="996"/>
        <v/>
      </c>
      <c r="AN2942" s="48" t="str">
        <f t="shared" si="997"/>
        <v/>
      </c>
      <c r="AP2942" s="18" t="str">
        <f t="shared" si="998"/>
        <v/>
      </c>
      <c r="AQ2942" s="18" t="str">
        <f t="shared" si="999"/>
        <v/>
      </c>
      <c r="AR2942" s="18">
        <v>2.0650000000000002E-2</v>
      </c>
      <c r="AS2942" s="18">
        <f>IF(AF!$D$27="Todos",1,IF(M2942=AF!$D$27,1,0))</f>
        <v>1</v>
      </c>
      <c r="AT2942" s="53">
        <f>IF(AND(E2942=AF!$D$6,OR(LT!M2942=AF!$D$27,AF!$D$27="Todos"),OR(AP2942=AF!$E$8,AQ2942=AF!$E$8)),AR2942+AS2942,0)</f>
        <v>0</v>
      </c>
      <c r="AU2942" s="18" t="str">
        <f t="shared" si="1000"/>
        <v/>
      </c>
      <c r="AV2942" s="54" t="str">
        <f t="shared" si="1001"/>
        <v/>
      </c>
      <c r="AW2942" s="54" t="str">
        <f t="shared" si="1002"/>
        <v/>
      </c>
      <c r="AX2942" s="18" t="str">
        <f t="shared" si="1003"/>
        <v/>
      </c>
      <c r="AY2942" s="18" t="str">
        <f t="shared" si="1004"/>
        <v/>
      </c>
      <c r="BA2942" s="18">
        <f>IF($E2942=AF!$D$6,IF($M2942="Concluída no prazo",2,IF($M2942="Concluída com atraso",1,0)),0)</f>
        <v>0</v>
      </c>
      <c r="BB2942" s="18">
        <f>IF($E2942=AF!$D$6,IF($M2942="Atrasada",2,IF($M2942="Concluída com atraso",1,0)),0)</f>
        <v>0</v>
      </c>
      <c r="BC2942" s="18">
        <v>2.9360000000000001E-2</v>
      </c>
      <c r="BD2942" s="18">
        <f t="shared" si="1011"/>
        <v>2.9360000000000001E-2</v>
      </c>
      <c r="BE2942" s="18">
        <f t="shared" si="1011"/>
        <v>2.9360000000000001E-2</v>
      </c>
      <c r="BF2942" s="18" t="str">
        <f t="shared" si="1005"/>
        <v/>
      </c>
      <c r="BN2942" s="18" t="str">
        <f t="shared" si="1006"/>
        <v>s</v>
      </c>
    </row>
    <row r="2943" spans="3:66" ht="50.1" customHeight="1" thickTop="1" thickBot="1" x14ac:dyDescent="0.3">
      <c r="C2943" s="46"/>
      <c r="D2943" s="46"/>
      <c r="E2943" s="46"/>
      <c r="F2943" s="122"/>
      <c r="G2943" s="122"/>
      <c r="H2943" s="78" t="str">
        <f t="shared" si="1007"/>
        <v/>
      </c>
      <c r="I2943" s="78" t="str">
        <f t="shared" si="1008"/>
        <v/>
      </c>
      <c r="J2943" s="16"/>
      <c r="K2943" s="46" t="str">
        <f t="shared" si="1009"/>
        <v/>
      </c>
      <c r="L2943" s="16"/>
      <c r="M2943" s="16"/>
      <c r="N2943" s="46"/>
      <c r="O2943" s="47" t="str">
        <f t="shared" si="1012"/>
        <v/>
      </c>
      <c r="P2943" s="47"/>
      <c r="Q2943" s="48" t="str">
        <f>IFERROR(VLOOKUP(E2943,Funcionários!$C$8:$E$207,3,FALSE),"")</f>
        <v/>
      </c>
      <c r="R2943" s="47"/>
      <c r="S2943" s="49" t="str">
        <f t="shared" si="1013"/>
        <v/>
      </c>
      <c r="T2943" s="49">
        <v>2.937E-2</v>
      </c>
      <c r="U2943" s="48" t="str">
        <f>IF(Funcionários!C2944=0,"",Funcionários!C2944)</f>
        <v/>
      </c>
      <c r="V2943" s="50">
        <f>IF(U2943="",0,IF(COUNTIFS($E$7:$E$3006,U2943,$I$7:$I$3006,'RC'!$E$6)=0,0,COUNTIFS($M$7:$M$3006,"Concluída no prazo",$E$7:$E$3006,U2943,$I$7:$I$3006,'RC'!$E$6)/COUNTIFS($E$7:$E$3006,U2943,$I$7:$I$3006,'RC'!$E$6)))</f>
        <v>0</v>
      </c>
      <c r="W2943" s="49">
        <f>SUMIFS($J$7:$J$3006,$E$7:$E$3006,U2943,$I$7:$I$3006,'RC'!$E$6)+SUMIFS($L$7:$L$3006,$E$7:$E$3006,U2943,$I$7:$I$3006,'RC'!$E$6)</f>
        <v>0</v>
      </c>
      <c r="X2943" s="48">
        <f>COUNTIFS($E$7:$E$3006,U2943,$I$7:$I$3006,'RC'!$E$6)</f>
        <v>0</v>
      </c>
      <c r="Y2943" s="48"/>
      <c r="Z2943" s="51" t="str">
        <f>IF(AQ2943='RC'!$E$6,AC2943*1000+AD2943,"")</f>
        <v/>
      </c>
      <c r="AA2943" s="51" t="str">
        <f>IF(AB2943="","",IF(AQ2943='RC'!$E$6,AC2943*1000-AD2943,""))</f>
        <v/>
      </c>
      <c r="AB2943" s="48" t="str">
        <f>IFERROR(VLOOKUP(E2943,Funcionários!$C$8:$E$207,3,FALSE),"")</f>
        <v/>
      </c>
      <c r="AC2943" s="50" t="str">
        <f>IF(AB2943="","",IF(COUNTIFS($AB$7:$AB$3006,AB2943,$AQ$7:$AQ$3006,'RC'!$E$6)=0,"",COUNTIFS($M$7:$M$3006,"Concluída no prazo",$AB$7:$AB$3006,AB2943,$AQ$7:$AQ$3006,'RC'!$E$6)/COUNTIFS($AB$7:$AB$3006,AB2943,$AQ$7:$AQ$3006,'RC'!$E$6)))</f>
        <v/>
      </c>
      <c r="AD2943" s="48">
        <f>SUMIF($AQ$7:$AQ$3006,'RC'!$E$6,$J$7:$J$3006)+SUMIF($AQ$7:$AQ$3006,'RC'!$E$6,$L$7:$L$3006)</f>
        <v>21</v>
      </c>
      <c r="AF2943" s="48">
        <v>2.0639999999990999E-2</v>
      </c>
      <c r="AG2943" s="48">
        <f>IF(OR(AQ2943="",AQ2943&lt;&gt;'RC'!$E$6,AB2943&lt;&gt;'RC'!$D$21),0,1)</f>
        <v>0</v>
      </c>
      <c r="AH2943" s="48">
        <f t="shared" si="1010"/>
        <v>2.0639999999990999E-2</v>
      </c>
      <c r="AI2943" s="48" t="str">
        <f t="shared" si="992"/>
        <v/>
      </c>
      <c r="AJ2943" s="48" t="str">
        <f t="shared" si="993"/>
        <v/>
      </c>
      <c r="AK2943" s="52" t="str">
        <f t="shared" si="994"/>
        <v/>
      </c>
      <c r="AL2943" s="52" t="str">
        <f t="shared" si="995"/>
        <v/>
      </c>
      <c r="AM2943" s="48" t="str">
        <f t="shared" si="996"/>
        <v/>
      </c>
      <c r="AN2943" s="48" t="str">
        <f t="shared" si="997"/>
        <v/>
      </c>
      <c r="AP2943" s="18" t="str">
        <f t="shared" si="998"/>
        <v/>
      </c>
      <c r="AQ2943" s="18" t="str">
        <f t="shared" si="999"/>
        <v/>
      </c>
      <c r="AR2943" s="18">
        <v>2.0639999999999999E-2</v>
      </c>
      <c r="AS2943" s="18">
        <f>IF(AF!$D$27="Todos",1,IF(M2943=AF!$D$27,1,0))</f>
        <v>1</v>
      </c>
      <c r="AT2943" s="53">
        <f>IF(AND(E2943=AF!$D$6,OR(LT!M2943=AF!$D$27,AF!$D$27="Todos"),OR(AP2943=AF!$E$8,AQ2943=AF!$E$8)),AR2943+AS2943,0)</f>
        <v>0</v>
      </c>
      <c r="AU2943" s="18" t="str">
        <f t="shared" si="1000"/>
        <v/>
      </c>
      <c r="AV2943" s="54" t="str">
        <f t="shared" si="1001"/>
        <v/>
      </c>
      <c r="AW2943" s="54" t="str">
        <f t="shared" si="1002"/>
        <v/>
      </c>
      <c r="AX2943" s="18" t="str">
        <f t="shared" si="1003"/>
        <v/>
      </c>
      <c r="AY2943" s="18" t="str">
        <f t="shared" si="1004"/>
        <v/>
      </c>
      <c r="BA2943" s="18">
        <f>IF($E2943=AF!$D$6,IF($M2943="Concluída no prazo",2,IF($M2943="Concluída com atraso",1,0)),0)</f>
        <v>0</v>
      </c>
      <c r="BB2943" s="18">
        <f>IF($E2943=AF!$D$6,IF($M2943="Atrasada",2,IF($M2943="Concluída com atraso",1,0)),0)</f>
        <v>0</v>
      </c>
      <c r="BC2943" s="18">
        <v>2.937E-2</v>
      </c>
      <c r="BD2943" s="18">
        <f t="shared" si="1011"/>
        <v>2.937E-2</v>
      </c>
      <c r="BE2943" s="18">
        <f t="shared" si="1011"/>
        <v>2.937E-2</v>
      </c>
      <c r="BF2943" s="18" t="str">
        <f t="shared" si="1005"/>
        <v/>
      </c>
      <c r="BN2943" s="18" t="str">
        <f t="shared" si="1006"/>
        <v>s</v>
      </c>
    </row>
    <row r="2944" spans="3:66" ht="50.1" customHeight="1" thickTop="1" thickBot="1" x14ac:dyDescent="0.3">
      <c r="C2944" s="46"/>
      <c r="D2944" s="46"/>
      <c r="E2944" s="46"/>
      <c r="F2944" s="122"/>
      <c r="G2944" s="122"/>
      <c r="H2944" s="78" t="str">
        <f t="shared" si="1007"/>
        <v/>
      </c>
      <c r="I2944" s="78" t="str">
        <f t="shared" si="1008"/>
        <v/>
      </c>
      <c r="J2944" s="16"/>
      <c r="K2944" s="46" t="str">
        <f t="shared" si="1009"/>
        <v/>
      </c>
      <c r="L2944" s="16"/>
      <c r="M2944" s="16"/>
      <c r="N2944" s="46"/>
      <c r="O2944" s="47" t="str">
        <f t="shared" si="1012"/>
        <v/>
      </c>
      <c r="P2944" s="47"/>
      <c r="Q2944" s="48" t="str">
        <f>IFERROR(VLOOKUP(E2944,Funcionários!$C$8:$E$207,3,FALSE),"")</f>
        <v/>
      </c>
      <c r="R2944" s="47"/>
      <c r="S2944" s="49" t="str">
        <f t="shared" si="1013"/>
        <v/>
      </c>
      <c r="T2944" s="49">
        <v>2.938E-2</v>
      </c>
      <c r="U2944" s="48" t="str">
        <f>IF(Funcionários!C2945=0,"",Funcionários!C2945)</f>
        <v/>
      </c>
      <c r="V2944" s="50">
        <f>IF(U2944="",0,IF(COUNTIFS($E$7:$E$3006,U2944,$I$7:$I$3006,'RC'!$E$6)=0,0,COUNTIFS($M$7:$M$3006,"Concluída no prazo",$E$7:$E$3006,U2944,$I$7:$I$3006,'RC'!$E$6)/COUNTIFS($E$7:$E$3006,U2944,$I$7:$I$3006,'RC'!$E$6)))</f>
        <v>0</v>
      </c>
      <c r="W2944" s="49">
        <f>SUMIFS($J$7:$J$3006,$E$7:$E$3006,U2944,$I$7:$I$3006,'RC'!$E$6)+SUMIFS($L$7:$L$3006,$E$7:$E$3006,U2944,$I$7:$I$3006,'RC'!$E$6)</f>
        <v>0</v>
      </c>
      <c r="X2944" s="48">
        <f>COUNTIFS($E$7:$E$3006,U2944,$I$7:$I$3006,'RC'!$E$6)</f>
        <v>0</v>
      </c>
      <c r="Y2944" s="48"/>
      <c r="Z2944" s="51" t="str">
        <f>IF(AQ2944='RC'!$E$6,AC2944*1000+AD2944,"")</f>
        <v/>
      </c>
      <c r="AA2944" s="51" t="str">
        <f>IF(AB2944="","",IF(AQ2944='RC'!$E$6,AC2944*1000-AD2944,""))</f>
        <v/>
      </c>
      <c r="AB2944" s="48" t="str">
        <f>IFERROR(VLOOKUP(E2944,Funcionários!$C$8:$E$207,3,FALSE),"")</f>
        <v/>
      </c>
      <c r="AC2944" s="50" t="str">
        <f>IF(AB2944="","",IF(COUNTIFS($AB$7:$AB$3006,AB2944,$AQ$7:$AQ$3006,'RC'!$E$6)=0,"",COUNTIFS($M$7:$M$3006,"Concluída no prazo",$AB$7:$AB$3006,AB2944,$AQ$7:$AQ$3006,'RC'!$E$6)/COUNTIFS($AB$7:$AB$3006,AB2944,$AQ$7:$AQ$3006,'RC'!$E$6)))</f>
        <v/>
      </c>
      <c r="AD2944" s="48">
        <f>SUMIF($AQ$7:$AQ$3006,'RC'!$E$6,$J$7:$J$3006)+SUMIF($AQ$7:$AQ$3006,'RC'!$E$6,$L$7:$L$3006)</f>
        <v>21</v>
      </c>
      <c r="AF2944" s="48">
        <v>2.0629999999990999E-2</v>
      </c>
      <c r="AG2944" s="48">
        <f>IF(OR(AQ2944="",AQ2944&lt;&gt;'RC'!$E$6,AB2944&lt;&gt;'RC'!$D$21),0,1)</f>
        <v>0</v>
      </c>
      <c r="AH2944" s="48">
        <f t="shared" si="1010"/>
        <v>2.0629999999990999E-2</v>
      </c>
      <c r="AI2944" s="48" t="str">
        <f t="shared" si="992"/>
        <v/>
      </c>
      <c r="AJ2944" s="48" t="str">
        <f t="shared" si="993"/>
        <v/>
      </c>
      <c r="AK2944" s="52" t="str">
        <f t="shared" si="994"/>
        <v/>
      </c>
      <c r="AL2944" s="52" t="str">
        <f t="shared" si="995"/>
        <v/>
      </c>
      <c r="AM2944" s="48" t="str">
        <f t="shared" si="996"/>
        <v/>
      </c>
      <c r="AN2944" s="48" t="str">
        <f t="shared" si="997"/>
        <v/>
      </c>
      <c r="AP2944" s="18" t="str">
        <f t="shared" si="998"/>
        <v/>
      </c>
      <c r="AQ2944" s="18" t="str">
        <f t="shared" si="999"/>
        <v/>
      </c>
      <c r="AR2944" s="18">
        <v>2.0629999999999999E-2</v>
      </c>
      <c r="AS2944" s="18">
        <f>IF(AF!$D$27="Todos",1,IF(M2944=AF!$D$27,1,0))</f>
        <v>1</v>
      </c>
      <c r="AT2944" s="53">
        <f>IF(AND(E2944=AF!$D$6,OR(LT!M2944=AF!$D$27,AF!$D$27="Todos"),OR(AP2944=AF!$E$8,AQ2944=AF!$E$8)),AR2944+AS2944,0)</f>
        <v>0</v>
      </c>
      <c r="AU2944" s="18" t="str">
        <f t="shared" si="1000"/>
        <v/>
      </c>
      <c r="AV2944" s="54" t="str">
        <f t="shared" si="1001"/>
        <v/>
      </c>
      <c r="AW2944" s="54" t="str">
        <f t="shared" si="1002"/>
        <v/>
      </c>
      <c r="AX2944" s="18" t="str">
        <f t="shared" si="1003"/>
        <v/>
      </c>
      <c r="AY2944" s="18" t="str">
        <f t="shared" si="1004"/>
        <v/>
      </c>
      <c r="BA2944" s="18">
        <f>IF($E2944=AF!$D$6,IF($M2944="Concluída no prazo",2,IF($M2944="Concluída com atraso",1,0)),0)</f>
        <v>0</v>
      </c>
      <c r="BB2944" s="18">
        <f>IF($E2944=AF!$D$6,IF($M2944="Atrasada",2,IF($M2944="Concluída com atraso",1,0)),0)</f>
        <v>0</v>
      </c>
      <c r="BC2944" s="18">
        <v>2.938E-2</v>
      </c>
      <c r="BD2944" s="18">
        <f t="shared" si="1011"/>
        <v>2.938E-2</v>
      </c>
      <c r="BE2944" s="18">
        <f t="shared" si="1011"/>
        <v>2.938E-2</v>
      </c>
      <c r="BF2944" s="18" t="str">
        <f t="shared" si="1005"/>
        <v/>
      </c>
      <c r="BN2944" s="18" t="str">
        <f t="shared" si="1006"/>
        <v>s</v>
      </c>
    </row>
    <row r="2945" spans="3:66" ht="50.1" customHeight="1" thickTop="1" thickBot="1" x14ac:dyDescent="0.3">
      <c r="C2945" s="46"/>
      <c r="D2945" s="46"/>
      <c r="E2945" s="46"/>
      <c r="F2945" s="122"/>
      <c r="G2945" s="122"/>
      <c r="H2945" s="78" t="str">
        <f t="shared" si="1007"/>
        <v/>
      </c>
      <c r="I2945" s="78" t="str">
        <f t="shared" si="1008"/>
        <v/>
      </c>
      <c r="J2945" s="16"/>
      <c r="K2945" s="46" t="str">
        <f t="shared" si="1009"/>
        <v/>
      </c>
      <c r="L2945" s="16"/>
      <c r="M2945" s="16"/>
      <c r="N2945" s="46"/>
      <c r="O2945" s="47" t="str">
        <f t="shared" si="1012"/>
        <v/>
      </c>
      <c r="P2945" s="47"/>
      <c r="Q2945" s="48" t="str">
        <f>IFERROR(VLOOKUP(E2945,Funcionários!$C$8:$E$207,3,FALSE),"")</f>
        <v/>
      </c>
      <c r="R2945" s="47"/>
      <c r="S2945" s="49" t="str">
        <f t="shared" si="1013"/>
        <v/>
      </c>
      <c r="T2945" s="49">
        <v>2.9389999999999999E-2</v>
      </c>
      <c r="U2945" s="48" t="str">
        <f>IF(Funcionários!C2946=0,"",Funcionários!C2946)</f>
        <v/>
      </c>
      <c r="V2945" s="50">
        <f>IF(U2945="",0,IF(COUNTIFS($E$7:$E$3006,U2945,$I$7:$I$3006,'RC'!$E$6)=0,0,COUNTIFS($M$7:$M$3006,"Concluída no prazo",$E$7:$E$3006,U2945,$I$7:$I$3006,'RC'!$E$6)/COUNTIFS($E$7:$E$3006,U2945,$I$7:$I$3006,'RC'!$E$6)))</f>
        <v>0</v>
      </c>
      <c r="W2945" s="49">
        <f>SUMIFS($J$7:$J$3006,$E$7:$E$3006,U2945,$I$7:$I$3006,'RC'!$E$6)+SUMIFS($L$7:$L$3006,$E$7:$E$3006,U2945,$I$7:$I$3006,'RC'!$E$6)</f>
        <v>0</v>
      </c>
      <c r="X2945" s="48">
        <f>COUNTIFS($E$7:$E$3006,U2945,$I$7:$I$3006,'RC'!$E$6)</f>
        <v>0</v>
      </c>
      <c r="Y2945" s="48"/>
      <c r="Z2945" s="51" t="str">
        <f>IF(AQ2945='RC'!$E$6,AC2945*1000+AD2945,"")</f>
        <v/>
      </c>
      <c r="AA2945" s="51" t="str">
        <f>IF(AB2945="","",IF(AQ2945='RC'!$E$6,AC2945*1000-AD2945,""))</f>
        <v/>
      </c>
      <c r="AB2945" s="48" t="str">
        <f>IFERROR(VLOOKUP(E2945,Funcionários!$C$8:$E$207,3,FALSE),"")</f>
        <v/>
      </c>
      <c r="AC2945" s="50" t="str">
        <f>IF(AB2945="","",IF(COUNTIFS($AB$7:$AB$3006,AB2945,$AQ$7:$AQ$3006,'RC'!$E$6)=0,"",COUNTIFS($M$7:$M$3006,"Concluída no prazo",$AB$7:$AB$3006,AB2945,$AQ$7:$AQ$3006,'RC'!$E$6)/COUNTIFS($AB$7:$AB$3006,AB2945,$AQ$7:$AQ$3006,'RC'!$E$6)))</f>
        <v/>
      </c>
      <c r="AD2945" s="48">
        <f>SUMIF($AQ$7:$AQ$3006,'RC'!$E$6,$J$7:$J$3006)+SUMIF($AQ$7:$AQ$3006,'RC'!$E$6,$L$7:$L$3006)</f>
        <v>21</v>
      </c>
      <c r="AF2945" s="48">
        <v>2.0619999999991E-2</v>
      </c>
      <c r="AG2945" s="48">
        <f>IF(OR(AQ2945="",AQ2945&lt;&gt;'RC'!$E$6,AB2945&lt;&gt;'RC'!$D$21),0,1)</f>
        <v>0</v>
      </c>
      <c r="AH2945" s="48">
        <f t="shared" si="1010"/>
        <v>2.0619999999991E-2</v>
      </c>
      <c r="AI2945" s="48" t="str">
        <f t="shared" si="992"/>
        <v/>
      </c>
      <c r="AJ2945" s="48" t="str">
        <f t="shared" si="993"/>
        <v/>
      </c>
      <c r="AK2945" s="52" t="str">
        <f t="shared" si="994"/>
        <v/>
      </c>
      <c r="AL2945" s="52" t="str">
        <f t="shared" si="995"/>
        <v/>
      </c>
      <c r="AM2945" s="48" t="str">
        <f t="shared" si="996"/>
        <v/>
      </c>
      <c r="AN2945" s="48" t="str">
        <f t="shared" si="997"/>
        <v/>
      </c>
      <c r="AP2945" s="18" t="str">
        <f t="shared" si="998"/>
        <v/>
      </c>
      <c r="AQ2945" s="18" t="str">
        <f t="shared" si="999"/>
        <v/>
      </c>
      <c r="AR2945" s="18">
        <v>2.0619999999999999E-2</v>
      </c>
      <c r="AS2945" s="18">
        <f>IF(AF!$D$27="Todos",1,IF(M2945=AF!$D$27,1,0))</f>
        <v>1</v>
      </c>
      <c r="AT2945" s="53">
        <f>IF(AND(E2945=AF!$D$6,OR(LT!M2945=AF!$D$27,AF!$D$27="Todos"),OR(AP2945=AF!$E$8,AQ2945=AF!$E$8)),AR2945+AS2945,0)</f>
        <v>0</v>
      </c>
      <c r="AU2945" s="18" t="str">
        <f t="shared" si="1000"/>
        <v/>
      </c>
      <c r="AV2945" s="54" t="str">
        <f t="shared" si="1001"/>
        <v/>
      </c>
      <c r="AW2945" s="54" t="str">
        <f t="shared" si="1002"/>
        <v/>
      </c>
      <c r="AX2945" s="18" t="str">
        <f t="shared" si="1003"/>
        <v/>
      </c>
      <c r="AY2945" s="18" t="str">
        <f t="shared" si="1004"/>
        <v/>
      </c>
      <c r="BA2945" s="18">
        <f>IF($E2945=AF!$D$6,IF($M2945="Concluída no prazo",2,IF($M2945="Concluída com atraso",1,0)),0)</f>
        <v>0</v>
      </c>
      <c r="BB2945" s="18">
        <f>IF($E2945=AF!$D$6,IF($M2945="Atrasada",2,IF($M2945="Concluída com atraso",1,0)),0)</f>
        <v>0</v>
      </c>
      <c r="BC2945" s="18">
        <v>2.9389999999999999E-2</v>
      </c>
      <c r="BD2945" s="18">
        <f t="shared" si="1011"/>
        <v>2.9389999999999999E-2</v>
      </c>
      <c r="BE2945" s="18">
        <f t="shared" si="1011"/>
        <v>2.9389999999999999E-2</v>
      </c>
      <c r="BF2945" s="18" t="str">
        <f t="shared" si="1005"/>
        <v/>
      </c>
      <c r="BN2945" s="18" t="str">
        <f t="shared" si="1006"/>
        <v>s</v>
      </c>
    </row>
    <row r="2946" spans="3:66" ht="50.1" customHeight="1" thickTop="1" thickBot="1" x14ac:dyDescent="0.3">
      <c r="C2946" s="46"/>
      <c r="D2946" s="46"/>
      <c r="E2946" s="46"/>
      <c r="F2946" s="122"/>
      <c r="G2946" s="122"/>
      <c r="H2946" s="78" t="str">
        <f t="shared" si="1007"/>
        <v/>
      </c>
      <c r="I2946" s="78" t="str">
        <f t="shared" si="1008"/>
        <v/>
      </c>
      <c r="J2946" s="16"/>
      <c r="K2946" s="46" t="str">
        <f t="shared" si="1009"/>
        <v/>
      </c>
      <c r="L2946" s="16"/>
      <c r="M2946" s="16"/>
      <c r="N2946" s="46"/>
      <c r="O2946" s="47" t="str">
        <f t="shared" si="1012"/>
        <v/>
      </c>
      <c r="P2946" s="47"/>
      <c r="Q2946" s="48" t="str">
        <f>IFERROR(VLOOKUP(E2946,Funcionários!$C$8:$E$207,3,FALSE),"")</f>
        <v/>
      </c>
      <c r="R2946" s="47"/>
      <c r="S2946" s="49" t="str">
        <f t="shared" si="1013"/>
        <v/>
      </c>
      <c r="T2946" s="49">
        <v>2.9399999999999999E-2</v>
      </c>
      <c r="U2946" s="48" t="str">
        <f>IF(Funcionários!C2947=0,"",Funcionários!C2947)</f>
        <v/>
      </c>
      <c r="V2946" s="50">
        <f>IF(U2946="",0,IF(COUNTIFS($E$7:$E$3006,U2946,$I$7:$I$3006,'RC'!$E$6)=0,0,COUNTIFS($M$7:$M$3006,"Concluída no prazo",$E$7:$E$3006,U2946,$I$7:$I$3006,'RC'!$E$6)/COUNTIFS($E$7:$E$3006,U2946,$I$7:$I$3006,'RC'!$E$6)))</f>
        <v>0</v>
      </c>
      <c r="W2946" s="49">
        <f>SUMIFS($J$7:$J$3006,$E$7:$E$3006,U2946,$I$7:$I$3006,'RC'!$E$6)+SUMIFS($L$7:$L$3006,$E$7:$E$3006,U2946,$I$7:$I$3006,'RC'!$E$6)</f>
        <v>0</v>
      </c>
      <c r="X2946" s="48">
        <f>COUNTIFS($E$7:$E$3006,U2946,$I$7:$I$3006,'RC'!$E$6)</f>
        <v>0</v>
      </c>
      <c r="Y2946" s="48"/>
      <c r="Z2946" s="51" t="str">
        <f>IF(AQ2946='RC'!$E$6,AC2946*1000+AD2946,"")</f>
        <v/>
      </c>
      <c r="AA2946" s="51" t="str">
        <f>IF(AB2946="","",IF(AQ2946='RC'!$E$6,AC2946*1000-AD2946,""))</f>
        <v/>
      </c>
      <c r="AB2946" s="48" t="str">
        <f>IFERROR(VLOOKUP(E2946,Funcionários!$C$8:$E$207,3,FALSE),"")</f>
        <v/>
      </c>
      <c r="AC2946" s="50" t="str">
        <f>IF(AB2946="","",IF(COUNTIFS($AB$7:$AB$3006,AB2946,$AQ$7:$AQ$3006,'RC'!$E$6)=0,"",COUNTIFS($M$7:$M$3006,"Concluída no prazo",$AB$7:$AB$3006,AB2946,$AQ$7:$AQ$3006,'RC'!$E$6)/COUNTIFS($AB$7:$AB$3006,AB2946,$AQ$7:$AQ$3006,'RC'!$E$6)))</f>
        <v/>
      </c>
      <c r="AD2946" s="48">
        <f>SUMIF($AQ$7:$AQ$3006,'RC'!$E$6,$J$7:$J$3006)+SUMIF($AQ$7:$AQ$3006,'RC'!$E$6,$L$7:$L$3006)</f>
        <v>21</v>
      </c>
      <c r="AF2946" s="48">
        <v>2.0609999999991E-2</v>
      </c>
      <c r="AG2946" s="48">
        <f>IF(OR(AQ2946="",AQ2946&lt;&gt;'RC'!$E$6,AB2946&lt;&gt;'RC'!$D$21),0,1)</f>
        <v>0</v>
      </c>
      <c r="AH2946" s="48">
        <f t="shared" si="1010"/>
        <v>2.0609999999991E-2</v>
      </c>
      <c r="AI2946" s="48" t="str">
        <f t="shared" si="992"/>
        <v/>
      </c>
      <c r="AJ2946" s="48" t="str">
        <f t="shared" si="993"/>
        <v/>
      </c>
      <c r="AK2946" s="52" t="str">
        <f t="shared" si="994"/>
        <v/>
      </c>
      <c r="AL2946" s="52" t="str">
        <f t="shared" si="995"/>
        <v/>
      </c>
      <c r="AM2946" s="48" t="str">
        <f t="shared" si="996"/>
        <v/>
      </c>
      <c r="AN2946" s="48" t="str">
        <f t="shared" si="997"/>
        <v/>
      </c>
      <c r="AP2946" s="18" t="str">
        <f t="shared" si="998"/>
        <v/>
      </c>
      <c r="AQ2946" s="18" t="str">
        <f t="shared" si="999"/>
        <v/>
      </c>
      <c r="AR2946" s="18">
        <v>2.061E-2</v>
      </c>
      <c r="AS2946" s="18">
        <f>IF(AF!$D$27="Todos",1,IF(M2946=AF!$D$27,1,0))</f>
        <v>1</v>
      </c>
      <c r="AT2946" s="53">
        <f>IF(AND(E2946=AF!$D$6,OR(LT!M2946=AF!$D$27,AF!$D$27="Todos"),OR(AP2946=AF!$E$8,AQ2946=AF!$E$8)),AR2946+AS2946,0)</f>
        <v>0</v>
      </c>
      <c r="AU2946" s="18" t="str">
        <f t="shared" si="1000"/>
        <v/>
      </c>
      <c r="AV2946" s="54" t="str">
        <f t="shared" si="1001"/>
        <v/>
      </c>
      <c r="AW2946" s="54" t="str">
        <f t="shared" si="1002"/>
        <v/>
      </c>
      <c r="AX2946" s="18" t="str">
        <f t="shared" si="1003"/>
        <v/>
      </c>
      <c r="AY2946" s="18" t="str">
        <f t="shared" si="1004"/>
        <v/>
      </c>
      <c r="BA2946" s="18">
        <f>IF($E2946=AF!$D$6,IF($M2946="Concluída no prazo",2,IF($M2946="Concluída com atraso",1,0)),0)</f>
        <v>0</v>
      </c>
      <c r="BB2946" s="18">
        <f>IF($E2946=AF!$D$6,IF($M2946="Atrasada",2,IF($M2946="Concluída com atraso",1,0)),0)</f>
        <v>0</v>
      </c>
      <c r="BC2946" s="18">
        <v>2.9399999999999999E-2</v>
      </c>
      <c r="BD2946" s="18">
        <f t="shared" si="1011"/>
        <v>2.9399999999999999E-2</v>
      </c>
      <c r="BE2946" s="18">
        <f t="shared" si="1011"/>
        <v>2.9399999999999999E-2</v>
      </c>
      <c r="BF2946" s="18" t="str">
        <f t="shared" si="1005"/>
        <v/>
      </c>
      <c r="BN2946" s="18" t="str">
        <f t="shared" si="1006"/>
        <v>s</v>
      </c>
    </row>
    <row r="2947" spans="3:66" ht="50.1" customHeight="1" thickTop="1" thickBot="1" x14ac:dyDescent="0.3">
      <c r="C2947" s="46"/>
      <c r="D2947" s="46"/>
      <c r="E2947" s="46"/>
      <c r="F2947" s="122"/>
      <c r="G2947" s="122"/>
      <c r="H2947" s="78" t="str">
        <f t="shared" si="1007"/>
        <v/>
      </c>
      <c r="I2947" s="78" t="str">
        <f t="shared" si="1008"/>
        <v/>
      </c>
      <c r="J2947" s="16"/>
      <c r="K2947" s="46" t="str">
        <f t="shared" si="1009"/>
        <v/>
      </c>
      <c r="L2947" s="16"/>
      <c r="M2947" s="16"/>
      <c r="N2947" s="46"/>
      <c r="O2947" s="47" t="str">
        <f t="shared" si="1012"/>
        <v/>
      </c>
      <c r="P2947" s="47"/>
      <c r="Q2947" s="48" t="str">
        <f>IFERROR(VLOOKUP(E2947,Funcionários!$C$8:$E$207,3,FALSE),"")</f>
        <v/>
      </c>
      <c r="R2947" s="47"/>
      <c r="S2947" s="49" t="str">
        <f t="shared" si="1013"/>
        <v/>
      </c>
      <c r="T2947" s="49">
        <v>2.9409999999999999E-2</v>
      </c>
      <c r="U2947" s="48" t="str">
        <f>IF(Funcionários!C2948=0,"",Funcionários!C2948)</f>
        <v/>
      </c>
      <c r="V2947" s="50">
        <f>IF(U2947="",0,IF(COUNTIFS($E$7:$E$3006,U2947,$I$7:$I$3006,'RC'!$E$6)=0,0,COUNTIFS($M$7:$M$3006,"Concluída no prazo",$E$7:$E$3006,U2947,$I$7:$I$3006,'RC'!$E$6)/COUNTIFS($E$7:$E$3006,U2947,$I$7:$I$3006,'RC'!$E$6)))</f>
        <v>0</v>
      </c>
      <c r="W2947" s="49">
        <f>SUMIFS($J$7:$J$3006,$E$7:$E$3006,U2947,$I$7:$I$3006,'RC'!$E$6)+SUMIFS($L$7:$L$3006,$E$7:$E$3006,U2947,$I$7:$I$3006,'RC'!$E$6)</f>
        <v>0</v>
      </c>
      <c r="X2947" s="48">
        <f>COUNTIFS($E$7:$E$3006,U2947,$I$7:$I$3006,'RC'!$E$6)</f>
        <v>0</v>
      </c>
      <c r="Y2947" s="48"/>
      <c r="Z2947" s="51" t="str">
        <f>IF(AQ2947='RC'!$E$6,AC2947*1000+AD2947,"")</f>
        <v/>
      </c>
      <c r="AA2947" s="51" t="str">
        <f>IF(AB2947="","",IF(AQ2947='RC'!$E$6,AC2947*1000-AD2947,""))</f>
        <v/>
      </c>
      <c r="AB2947" s="48" t="str">
        <f>IFERROR(VLOOKUP(E2947,Funcionários!$C$8:$E$207,3,FALSE),"")</f>
        <v/>
      </c>
      <c r="AC2947" s="50" t="str">
        <f>IF(AB2947="","",IF(COUNTIFS($AB$7:$AB$3006,AB2947,$AQ$7:$AQ$3006,'RC'!$E$6)=0,"",COUNTIFS($M$7:$M$3006,"Concluída no prazo",$AB$7:$AB$3006,AB2947,$AQ$7:$AQ$3006,'RC'!$E$6)/COUNTIFS($AB$7:$AB$3006,AB2947,$AQ$7:$AQ$3006,'RC'!$E$6)))</f>
        <v/>
      </c>
      <c r="AD2947" s="48">
        <f>SUMIF($AQ$7:$AQ$3006,'RC'!$E$6,$J$7:$J$3006)+SUMIF($AQ$7:$AQ$3006,'RC'!$E$6,$L$7:$L$3006)</f>
        <v>21</v>
      </c>
      <c r="AF2947" s="48">
        <v>2.0599999999991001E-2</v>
      </c>
      <c r="AG2947" s="48">
        <f>IF(OR(AQ2947="",AQ2947&lt;&gt;'RC'!$E$6,AB2947&lt;&gt;'RC'!$D$21),0,1)</f>
        <v>0</v>
      </c>
      <c r="AH2947" s="48">
        <f t="shared" si="1010"/>
        <v>2.0599999999991001E-2</v>
      </c>
      <c r="AI2947" s="48" t="str">
        <f t="shared" si="992"/>
        <v/>
      </c>
      <c r="AJ2947" s="48" t="str">
        <f t="shared" si="993"/>
        <v/>
      </c>
      <c r="AK2947" s="52" t="str">
        <f t="shared" si="994"/>
        <v/>
      </c>
      <c r="AL2947" s="52" t="str">
        <f t="shared" si="995"/>
        <v/>
      </c>
      <c r="AM2947" s="48" t="str">
        <f t="shared" si="996"/>
        <v/>
      </c>
      <c r="AN2947" s="48" t="str">
        <f t="shared" si="997"/>
        <v/>
      </c>
      <c r="AP2947" s="18" t="str">
        <f t="shared" si="998"/>
        <v/>
      </c>
      <c r="AQ2947" s="18" t="str">
        <f t="shared" si="999"/>
        <v/>
      </c>
      <c r="AR2947" s="18">
        <v>2.06E-2</v>
      </c>
      <c r="AS2947" s="18">
        <f>IF(AF!$D$27="Todos",1,IF(M2947=AF!$D$27,1,0))</f>
        <v>1</v>
      </c>
      <c r="AT2947" s="53">
        <f>IF(AND(E2947=AF!$D$6,OR(LT!M2947=AF!$D$27,AF!$D$27="Todos"),OR(AP2947=AF!$E$8,AQ2947=AF!$E$8)),AR2947+AS2947,0)</f>
        <v>0</v>
      </c>
      <c r="AU2947" s="18" t="str">
        <f t="shared" si="1000"/>
        <v/>
      </c>
      <c r="AV2947" s="54" t="str">
        <f t="shared" si="1001"/>
        <v/>
      </c>
      <c r="AW2947" s="54" t="str">
        <f t="shared" si="1002"/>
        <v/>
      </c>
      <c r="AX2947" s="18" t="str">
        <f t="shared" si="1003"/>
        <v/>
      </c>
      <c r="AY2947" s="18" t="str">
        <f t="shared" si="1004"/>
        <v/>
      </c>
      <c r="BA2947" s="18">
        <f>IF($E2947=AF!$D$6,IF($M2947="Concluída no prazo",2,IF($M2947="Concluída com atraso",1,0)),0)</f>
        <v>0</v>
      </c>
      <c r="BB2947" s="18">
        <f>IF($E2947=AF!$D$6,IF($M2947="Atrasada",2,IF($M2947="Concluída com atraso",1,0)),0)</f>
        <v>0</v>
      </c>
      <c r="BC2947" s="18">
        <v>2.9409999999999999E-2</v>
      </c>
      <c r="BD2947" s="18">
        <f t="shared" si="1011"/>
        <v>2.9409999999999999E-2</v>
      </c>
      <c r="BE2947" s="18">
        <f t="shared" si="1011"/>
        <v>2.9409999999999999E-2</v>
      </c>
      <c r="BF2947" s="18" t="str">
        <f t="shared" si="1005"/>
        <v/>
      </c>
      <c r="BN2947" s="18" t="str">
        <f t="shared" si="1006"/>
        <v>s</v>
      </c>
    </row>
    <row r="2948" spans="3:66" ht="50.1" customHeight="1" thickTop="1" thickBot="1" x14ac:dyDescent="0.3">
      <c r="C2948" s="46"/>
      <c r="D2948" s="46"/>
      <c r="E2948" s="46"/>
      <c r="F2948" s="122"/>
      <c r="G2948" s="122"/>
      <c r="H2948" s="78" t="str">
        <f t="shared" si="1007"/>
        <v/>
      </c>
      <c r="I2948" s="78" t="str">
        <f t="shared" si="1008"/>
        <v/>
      </c>
      <c r="J2948" s="16"/>
      <c r="K2948" s="46" t="str">
        <f t="shared" si="1009"/>
        <v/>
      </c>
      <c r="L2948" s="16"/>
      <c r="M2948" s="16"/>
      <c r="N2948" s="46"/>
      <c r="O2948" s="47" t="str">
        <f t="shared" si="1012"/>
        <v/>
      </c>
      <c r="P2948" s="47"/>
      <c r="Q2948" s="48" t="str">
        <f>IFERROR(VLOOKUP(E2948,Funcionários!$C$8:$E$207,3,FALSE),"")</f>
        <v/>
      </c>
      <c r="R2948" s="47"/>
      <c r="S2948" s="49" t="str">
        <f t="shared" si="1013"/>
        <v/>
      </c>
      <c r="T2948" s="49">
        <v>2.9420000000000002E-2</v>
      </c>
      <c r="U2948" s="48" t="str">
        <f>IF(Funcionários!C2949=0,"",Funcionários!C2949)</f>
        <v/>
      </c>
      <c r="V2948" s="50">
        <f>IF(U2948="",0,IF(COUNTIFS($E$7:$E$3006,U2948,$I$7:$I$3006,'RC'!$E$6)=0,0,COUNTIFS($M$7:$M$3006,"Concluída no prazo",$E$7:$E$3006,U2948,$I$7:$I$3006,'RC'!$E$6)/COUNTIFS($E$7:$E$3006,U2948,$I$7:$I$3006,'RC'!$E$6)))</f>
        <v>0</v>
      </c>
      <c r="W2948" s="49">
        <f>SUMIFS($J$7:$J$3006,$E$7:$E$3006,U2948,$I$7:$I$3006,'RC'!$E$6)+SUMIFS($L$7:$L$3006,$E$7:$E$3006,U2948,$I$7:$I$3006,'RC'!$E$6)</f>
        <v>0</v>
      </c>
      <c r="X2948" s="48">
        <f>COUNTIFS($E$7:$E$3006,U2948,$I$7:$I$3006,'RC'!$E$6)</f>
        <v>0</v>
      </c>
      <c r="Y2948" s="48"/>
      <c r="Z2948" s="51" t="str">
        <f>IF(AQ2948='RC'!$E$6,AC2948*1000+AD2948,"")</f>
        <v/>
      </c>
      <c r="AA2948" s="51" t="str">
        <f>IF(AB2948="","",IF(AQ2948='RC'!$E$6,AC2948*1000-AD2948,""))</f>
        <v/>
      </c>
      <c r="AB2948" s="48" t="str">
        <f>IFERROR(VLOOKUP(E2948,Funcionários!$C$8:$E$207,3,FALSE),"")</f>
        <v/>
      </c>
      <c r="AC2948" s="50" t="str">
        <f>IF(AB2948="","",IF(COUNTIFS($AB$7:$AB$3006,AB2948,$AQ$7:$AQ$3006,'RC'!$E$6)=0,"",COUNTIFS($M$7:$M$3006,"Concluída no prazo",$AB$7:$AB$3006,AB2948,$AQ$7:$AQ$3006,'RC'!$E$6)/COUNTIFS($AB$7:$AB$3006,AB2948,$AQ$7:$AQ$3006,'RC'!$E$6)))</f>
        <v/>
      </c>
      <c r="AD2948" s="48">
        <f>SUMIF($AQ$7:$AQ$3006,'RC'!$E$6,$J$7:$J$3006)+SUMIF($AQ$7:$AQ$3006,'RC'!$E$6,$L$7:$L$3006)</f>
        <v>21</v>
      </c>
      <c r="AF2948" s="48">
        <v>2.0589999999991001E-2</v>
      </c>
      <c r="AG2948" s="48">
        <f>IF(OR(AQ2948="",AQ2948&lt;&gt;'RC'!$E$6,AB2948&lt;&gt;'RC'!$D$21),0,1)</f>
        <v>0</v>
      </c>
      <c r="AH2948" s="48">
        <f t="shared" si="1010"/>
        <v>2.0589999999991001E-2</v>
      </c>
      <c r="AI2948" s="48" t="str">
        <f t="shared" si="992"/>
        <v/>
      </c>
      <c r="AJ2948" s="48" t="str">
        <f t="shared" si="993"/>
        <v/>
      </c>
      <c r="AK2948" s="52" t="str">
        <f t="shared" si="994"/>
        <v/>
      </c>
      <c r="AL2948" s="52" t="str">
        <f t="shared" si="995"/>
        <v/>
      </c>
      <c r="AM2948" s="48" t="str">
        <f t="shared" si="996"/>
        <v/>
      </c>
      <c r="AN2948" s="48" t="str">
        <f t="shared" si="997"/>
        <v/>
      </c>
      <c r="AP2948" s="18" t="str">
        <f t="shared" si="998"/>
        <v/>
      </c>
      <c r="AQ2948" s="18" t="str">
        <f t="shared" si="999"/>
        <v/>
      </c>
      <c r="AR2948" s="18">
        <v>2.0590000000000001E-2</v>
      </c>
      <c r="AS2948" s="18">
        <f>IF(AF!$D$27="Todos",1,IF(M2948=AF!$D$27,1,0))</f>
        <v>1</v>
      </c>
      <c r="AT2948" s="53">
        <f>IF(AND(E2948=AF!$D$6,OR(LT!M2948=AF!$D$27,AF!$D$27="Todos"),OR(AP2948=AF!$E$8,AQ2948=AF!$E$8)),AR2948+AS2948,0)</f>
        <v>0</v>
      </c>
      <c r="AU2948" s="18" t="str">
        <f t="shared" si="1000"/>
        <v/>
      </c>
      <c r="AV2948" s="54" t="str">
        <f t="shared" si="1001"/>
        <v/>
      </c>
      <c r="AW2948" s="54" t="str">
        <f t="shared" si="1002"/>
        <v/>
      </c>
      <c r="AX2948" s="18" t="str">
        <f t="shared" si="1003"/>
        <v/>
      </c>
      <c r="AY2948" s="18" t="str">
        <f t="shared" si="1004"/>
        <v/>
      </c>
      <c r="BA2948" s="18">
        <f>IF($E2948=AF!$D$6,IF($M2948="Concluída no prazo",2,IF($M2948="Concluída com atraso",1,0)),0)</f>
        <v>0</v>
      </c>
      <c r="BB2948" s="18">
        <f>IF($E2948=AF!$D$6,IF($M2948="Atrasada",2,IF($M2948="Concluída com atraso",1,0)),0)</f>
        <v>0</v>
      </c>
      <c r="BC2948" s="18">
        <v>2.9420000000000002E-2</v>
      </c>
      <c r="BD2948" s="18">
        <f t="shared" si="1011"/>
        <v>2.9420000000000002E-2</v>
      </c>
      <c r="BE2948" s="18">
        <f t="shared" si="1011"/>
        <v>2.9420000000000002E-2</v>
      </c>
      <c r="BF2948" s="18" t="str">
        <f t="shared" si="1005"/>
        <v/>
      </c>
      <c r="BN2948" s="18" t="str">
        <f t="shared" si="1006"/>
        <v>s</v>
      </c>
    </row>
    <row r="2949" spans="3:66" ht="50.1" customHeight="1" thickTop="1" thickBot="1" x14ac:dyDescent="0.3">
      <c r="C2949" s="46"/>
      <c r="D2949" s="46"/>
      <c r="E2949" s="46"/>
      <c r="F2949" s="122"/>
      <c r="G2949" s="122"/>
      <c r="H2949" s="78" t="str">
        <f t="shared" si="1007"/>
        <v/>
      </c>
      <c r="I2949" s="78" t="str">
        <f t="shared" si="1008"/>
        <v/>
      </c>
      <c r="J2949" s="16"/>
      <c r="K2949" s="46" t="str">
        <f t="shared" si="1009"/>
        <v/>
      </c>
      <c r="L2949" s="16"/>
      <c r="M2949" s="16"/>
      <c r="N2949" s="46"/>
      <c r="O2949" s="47" t="str">
        <f t="shared" si="1012"/>
        <v/>
      </c>
      <c r="P2949" s="47"/>
      <c r="Q2949" s="48" t="str">
        <f>IFERROR(VLOOKUP(E2949,Funcionários!$C$8:$E$207,3,FALSE),"")</f>
        <v/>
      </c>
      <c r="R2949" s="47"/>
      <c r="S2949" s="49" t="str">
        <f t="shared" si="1013"/>
        <v/>
      </c>
      <c r="T2949" s="49">
        <v>2.9430000000000001E-2</v>
      </c>
      <c r="U2949" s="48" t="str">
        <f>IF(Funcionários!C2950=0,"",Funcionários!C2950)</f>
        <v/>
      </c>
      <c r="V2949" s="50">
        <f>IF(U2949="",0,IF(COUNTIFS($E$7:$E$3006,U2949,$I$7:$I$3006,'RC'!$E$6)=0,0,COUNTIFS($M$7:$M$3006,"Concluída no prazo",$E$7:$E$3006,U2949,$I$7:$I$3006,'RC'!$E$6)/COUNTIFS($E$7:$E$3006,U2949,$I$7:$I$3006,'RC'!$E$6)))</f>
        <v>0</v>
      </c>
      <c r="W2949" s="49">
        <f>SUMIFS($J$7:$J$3006,$E$7:$E$3006,U2949,$I$7:$I$3006,'RC'!$E$6)+SUMIFS($L$7:$L$3006,$E$7:$E$3006,U2949,$I$7:$I$3006,'RC'!$E$6)</f>
        <v>0</v>
      </c>
      <c r="X2949" s="48">
        <f>COUNTIFS($E$7:$E$3006,U2949,$I$7:$I$3006,'RC'!$E$6)</f>
        <v>0</v>
      </c>
      <c r="Y2949" s="48"/>
      <c r="Z2949" s="51" t="str">
        <f>IF(AQ2949='RC'!$E$6,AC2949*1000+AD2949,"")</f>
        <v/>
      </c>
      <c r="AA2949" s="51" t="str">
        <f>IF(AB2949="","",IF(AQ2949='RC'!$E$6,AC2949*1000-AD2949,""))</f>
        <v/>
      </c>
      <c r="AB2949" s="48" t="str">
        <f>IFERROR(VLOOKUP(E2949,Funcionários!$C$8:$E$207,3,FALSE),"")</f>
        <v/>
      </c>
      <c r="AC2949" s="50" t="str">
        <f>IF(AB2949="","",IF(COUNTIFS($AB$7:$AB$3006,AB2949,$AQ$7:$AQ$3006,'RC'!$E$6)=0,"",COUNTIFS($M$7:$M$3006,"Concluída no prazo",$AB$7:$AB$3006,AB2949,$AQ$7:$AQ$3006,'RC'!$E$6)/COUNTIFS($AB$7:$AB$3006,AB2949,$AQ$7:$AQ$3006,'RC'!$E$6)))</f>
        <v/>
      </c>
      <c r="AD2949" s="48">
        <f>SUMIF($AQ$7:$AQ$3006,'RC'!$E$6,$J$7:$J$3006)+SUMIF($AQ$7:$AQ$3006,'RC'!$E$6,$L$7:$L$3006)</f>
        <v>21</v>
      </c>
      <c r="AF2949" s="48">
        <v>2.0579999999991001E-2</v>
      </c>
      <c r="AG2949" s="48">
        <f>IF(OR(AQ2949="",AQ2949&lt;&gt;'RC'!$E$6,AB2949&lt;&gt;'RC'!$D$21),0,1)</f>
        <v>0</v>
      </c>
      <c r="AH2949" s="48">
        <f t="shared" si="1010"/>
        <v>2.0579999999991001E-2</v>
      </c>
      <c r="AI2949" s="48" t="str">
        <f t="shared" si="992"/>
        <v/>
      </c>
      <c r="AJ2949" s="48" t="str">
        <f t="shared" si="993"/>
        <v/>
      </c>
      <c r="AK2949" s="52" t="str">
        <f t="shared" si="994"/>
        <v/>
      </c>
      <c r="AL2949" s="52" t="str">
        <f t="shared" si="995"/>
        <v/>
      </c>
      <c r="AM2949" s="48" t="str">
        <f t="shared" si="996"/>
        <v/>
      </c>
      <c r="AN2949" s="48" t="str">
        <f t="shared" si="997"/>
        <v/>
      </c>
      <c r="AP2949" s="18" t="str">
        <f t="shared" si="998"/>
        <v/>
      </c>
      <c r="AQ2949" s="18" t="str">
        <f t="shared" si="999"/>
        <v/>
      </c>
      <c r="AR2949" s="18">
        <v>2.0580000000000001E-2</v>
      </c>
      <c r="AS2949" s="18">
        <f>IF(AF!$D$27="Todos",1,IF(M2949=AF!$D$27,1,0))</f>
        <v>1</v>
      </c>
      <c r="AT2949" s="53">
        <f>IF(AND(E2949=AF!$D$6,OR(LT!M2949=AF!$D$27,AF!$D$27="Todos"),OR(AP2949=AF!$E$8,AQ2949=AF!$E$8)),AR2949+AS2949,0)</f>
        <v>0</v>
      </c>
      <c r="AU2949" s="18" t="str">
        <f t="shared" si="1000"/>
        <v/>
      </c>
      <c r="AV2949" s="54" t="str">
        <f t="shared" si="1001"/>
        <v/>
      </c>
      <c r="AW2949" s="54" t="str">
        <f t="shared" si="1002"/>
        <v/>
      </c>
      <c r="AX2949" s="18" t="str">
        <f t="shared" si="1003"/>
        <v/>
      </c>
      <c r="AY2949" s="18" t="str">
        <f t="shared" si="1004"/>
        <v/>
      </c>
      <c r="BA2949" s="18">
        <f>IF($E2949=AF!$D$6,IF($M2949="Concluída no prazo",2,IF($M2949="Concluída com atraso",1,0)),0)</f>
        <v>0</v>
      </c>
      <c r="BB2949" s="18">
        <f>IF($E2949=AF!$D$6,IF($M2949="Atrasada",2,IF($M2949="Concluída com atraso",1,0)),0)</f>
        <v>0</v>
      </c>
      <c r="BC2949" s="18">
        <v>2.9430000000000001E-2</v>
      </c>
      <c r="BD2949" s="18">
        <f t="shared" si="1011"/>
        <v>2.9430000000000001E-2</v>
      </c>
      <c r="BE2949" s="18">
        <f t="shared" si="1011"/>
        <v>2.9430000000000001E-2</v>
      </c>
      <c r="BF2949" s="18" t="str">
        <f t="shared" si="1005"/>
        <v/>
      </c>
      <c r="BN2949" s="18" t="str">
        <f t="shared" si="1006"/>
        <v>s</v>
      </c>
    </row>
    <row r="2950" spans="3:66" ht="50.1" customHeight="1" thickTop="1" thickBot="1" x14ac:dyDescent="0.3">
      <c r="C2950" s="46"/>
      <c r="D2950" s="46"/>
      <c r="E2950" s="46"/>
      <c r="F2950" s="122"/>
      <c r="G2950" s="122"/>
      <c r="H2950" s="78" t="str">
        <f t="shared" si="1007"/>
        <v/>
      </c>
      <c r="I2950" s="78" t="str">
        <f t="shared" si="1008"/>
        <v/>
      </c>
      <c r="J2950" s="16"/>
      <c r="K2950" s="46" t="str">
        <f t="shared" si="1009"/>
        <v/>
      </c>
      <c r="L2950" s="16"/>
      <c r="M2950" s="16"/>
      <c r="N2950" s="46"/>
      <c r="O2950" s="47" t="str">
        <f t="shared" si="1012"/>
        <v/>
      </c>
      <c r="P2950" s="47"/>
      <c r="Q2950" s="48" t="str">
        <f>IFERROR(VLOOKUP(E2950,Funcionários!$C$8:$E$207,3,FALSE),"")</f>
        <v/>
      </c>
      <c r="R2950" s="47"/>
      <c r="S2950" s="49" t="str">
        <f t="shared" si="1013"/>
        <v/>
      </c>
      <c r="T2950" s="49">
        <v>2.9440000000000001E-2</v>
      </c>
      <c r="U2950" s="48" t="str">
        <f>IF(Funcionários!C2951=0,"",Funcionários!C2951)</f>
        <v/>
      </c>
      <c r="V2950" s="50">
        <f>IF(U2950="",0,IF(COUNTIFS($E$7:$E$3006,U2950,$I$7:$I$3006,'RC'!$E$6)=0,0,COUNTIFS($M$7:$M$3006,"Concluída no prazo",$E$7:$E$3006,U2950,$I$7:$I$3006,'RC'!$E$6)/COUNTIFS($E$7:$E$3006,U2950,$I$7:$I$3006,'RC'!$E$6)))</f>
        <v>0</v>
      </c>
      <c r="W2950" s="49">
        <f>SUMIFS($J$7:$J$3006,$E$7:$E$3006,U2950,$I$7:$I$3006,'RC'!$E$6)+SUMIFS($L$7:$L$3006,$E$7:$E$3006,U2950,$I$7:$I$3006,'RC'!$E$6)</f>
        <v>0</v>
      </c>
      <c r="X2950" s="48">
        <f>COUNTIFS($E$7:$E$3006,U2950,$I$7:$I$3006,'RC'!$E$6)</f>
        <v>0</v>
      </c>
      <c r="Y2950" s="48"/>
      <c r="Z2950" s="51" t="str">
        <f>IF(AQ2950='RC'!$E$6,AC2950*1000+AD2950,"")</f>
        <v/>
      </c>
      <c r="AA2950" s="51" t="str">
        <f>IF(AB2950="","",IF(AQ2950='RC'!$E$6,AC2950*1000-AD2950,""))</f>
        <v/>
      </c>
      <c r="AB2950" s="48" t="str">
        <f>IFERROR(VLOOKUP(E2950,Funcionários!$C$8:$E$207,3,FALSE),"")</f>
        <v/>
      </c>
      <c r="AC2950" s="50" t="str">
        <f>IF(AB2950="","",IF(COUNTIFS($AB$7:$AB$3006,AB2950,$AQ$7:$AQ$3006,'RC'!$E$6)=0,"",COUNTIFS($M$7:$M$3006,"Concluída no prazo",$AB$7:$AB$3006,AB2950,$AQ$7:$AQ$3006,'RC'!$E$6)/COUNTIFS($AB$7:$AB$3006,AB2950,$AQ$7:$AQ$3006,'RC'!$E$6)))</f>
        <v/>
      </c>
      <c r="AD2950" s="48">
        <f>SUMIF($AQ$7:$AQ$3006,'RC'!$E$6,$J$7:$J$3006)+SUMIF($AQ$7:$AQ$3006,'RC'!$E$6,$L$7:$L$3006)</f>
        <v>21</v>
      </c>
      <c r="AF2950" s="48">
        <v>2.0569999999991002E-2</v>
      </c>
      <c r="AG2950" s="48">
        <f>IF(OR(AQ2950="",AQ2950&lt;&gt;'RC'!$E$6,AB2950&lt;&gt;'RC'!$D$21),0,1)</f>
        <v>0</v>
      </c>
      <c r="AH2950" s="48">
        <f t="shared" si="1010"/>
        <v>2.0569999999991002E-2</v>
      </c>
      <c r="AI2950" s="48" t="str">
        <f t="shared" si="992"/>
        <v/>
      </c>
      <c r="AJ2950" s="48" t="str">
        <f t="shared" si="993"/>
        <v/>
      </c>
      <c r="AK2950" s="52" t="str">
        <f t="shared" si="994"/>
        <v/>
      </c>
      <c r="AL2950" s="52" t="str">
        <f t="shared" si="995"/>
        <v/>
      </c>
      <c r="AM2950" s="48" t="str">
        <f t="shared" si="996"/>
        <v/>
      </c>
      <c r="AN2950" s="48" t="str">
        <f t="shared" si="997"/>
        <v/>
      </c>
      <c r="AP2950" s="18" t="str">
        <f t="shared" si="998"/>
        <v/>
      </c>
      <c r="AQ2950" s="18" t="str">
        <f t="shared" si="999"/>
        <v/>
      </c>
      <c r="AR2950" s="18">
        <v>2.0570000000000001E-2</v>
      </c>
      <c r="AS2950" s="18">
        <f>IF(AF!$D$27="Todos",1,IF(M2950=AF!$D$27,1,0))</f>
        <v>1</v>
      </c>
      <c r="AT2950" s="53">
        <f>IF(AND(E2950=AF!$D$6,OR(LT!M2950=AF!$D$27,AF!$D$27="Todos"),OR(AP2950=AF!$E$8,AQ2950=AF!$E$8)),AR2950+AS2950,0)</f>
        <v>0</v>
      </c>
      <c r="AU2950" s="18" t="str">
        <f t="shared" si="1000"/>
        <v/>
      </c>
      <c r="AV2950" s="54" t="str">
        <f t="shared" si="1001"/>
        <v/>
      </c>
      <c r="AW2950" s="54" t="str">
        <f t="shared" si="1002"/>
        <v/>
      </c>
      <c r="AX2950" s="18" t="str">
        <f t="shared" si="1003"/>
        <v/>
      </c>
      <c r="AY2950" s="18" t="str">
        <f t="shared" si="1004"/>
        <v/>
      </c>
      <c r="BA2950" s="18">
        <f>IF($E2950=AF!$D$6,IF($M2950="Concluída no prazo",2,IF($M2950="Concluída com atraso",1,0)),0)</f>
        <v>0</v>
      </c>
      <c r="BB2950" s="18">
        <f>IF($E2950=AF!$D$6,IF($M2950="Atrasada",2,IF($M2950="Concluída com atraso",1,0)),0)</f>
        <v>0</v>
      </c>
      <c r="BC2950" s="18">
        <v>2.9440000000000001E-2</v>
      </c>
      <c r="BD2950" s="18">
        <f t="shared" si="1011"/>
        <v>2.9440000000000001E-2</v>
      </c>
      <c r="BE2950" s="18">
        <f t="shared" si="1011"/>
        <v>2.9440000000000001E-2</v>
      </c>
      <c r="BF2950" s="18" t="str">
        <f t="shared" si="1005"/>
        <v/>
      </c>
      <c r="BN2950" s="18" t="str">
        <f t="shared" si="1006"/>
        <v>s</v>
      </c>
    </row>
    <row r="2951" spans="3:66" ht="50.1" customHeight="1" thickTop="1" thickBot="1" x14ac:dyDescent="0.3">
      <c r="C2951" s="46"/>
      <c r="D2951" s="46"/>
      <c r="E2951" s="46"/>
      <c r="F2951" s="122"/>
      <c r="G2951" s="122"/>
      <c r="H2951" s="78" t="str">
        <f t="shared" si="1007"/>
        <v/>
      </c>
      <c r="I2951" s="78" t="str">
        <f t="shared" si="1008"/>
        <v/>
      </c>
      <c r="J2951" s="16"/>
      <c r="K2951" s="46" t="str">
        <f t="shared" si="1009"/>
        <v/>
      </c>
      <c r="L2951" s="16"/>
      <c r="M2951" s="16"/>
      <c r="N2951" s="46"/>
      <c r="O2951" s="47" t="str">
        <f t="shared" si="1012"/>
        <v/>
      </c>
      <c r="P2951" s="47"/>
      <c r="Q2951" s="48" t="str">
        <f>IFERROR(VLOOKUP(E2951,Funcionários!$C$8:$E$207,3,FALSE),"")</f>
        <v/>
      </c>
      <c r="R2951" s="47"/>
      <c r="S2951" s="49" t="str">
        <f t="shared" si="1013"/>
        <v/>
      </c>
      <c r="T2951" s="49">
        <v>2.945E-2</v>
      </c>
      <c r="U2951" s="48" t="str">
        <f>IF(Funcionários!C2952=0,"",Funcionários!C2952)</f>
        <v/>
      </c>
      <c r="V2951" s="50">
        <f>IF(U2951="",0,IF(COUNTIFS($E$7:$E$3006,U2951,$I$7:$I$3006,'RC'!$E$6)=0,0,COUNTIFS($M$7:$M$3006,"Concluída no prazo",$E$7:$E$3006,U2951,$I$7:$I$3006,'RC'!$E$6)/COUNTIFS($E$7:$E$3006,U2951,$I$7:$I$3006,'RC'!$E$6)))</f>
        <v>0</v>
      </c>
      <c r="W2951" s="49">
        <f>SUMIFS($J$7:$J$3006,$E$7:$E$3006,U2951,$I$7:$I$3006,'RC'!$E$6)+SUMIFS($L$7:$L$3006,$E$7:$E$3006,U2951,$I$7:$I$3006,'RC'!$E$6)</f>
        <v>0</v>
      </c>
      <c r="X2951" s="48">
        <f>COUNTIFS($E$7:$E$3006,U2951,$I$7:$I$3006,'RC'!$E$6)</f>
        <v>0</v>
      </c>
      <c r="Y2951" s="48"/>
      <c r="Z2951" s="51" t="str">
        <f>IF(AQ2951='RC'!$E$6,AC2951*1000+AD2951,"")</f>
        <v/>
      </c>
      <c r="AA2951" s="51" t="str">
        <f>IF(AB2951="","",IF(AQ2951='RC'!$E$6,AC2951*1000-AD2951,""))</f>
        <v/>
      </c>
      <c r="AB2951" s="48" t="str">
        <f>IFERROR(VLOOKUP(E2951,Funcionários!$C$8:$E$207,3,FALSE),"")</f>
        <v/>
      </c>
      <c r="AC2951" s="50" t="str">
        <f>IF(AB2951="","",IF(COUNTIFS($AB$7:$AB$3006,AB2951,$AQ$7:$AQ$3006,'RC'!$E$6)=0,"",COUNTIFS($M$7:$M$3006,"Concluída no prazo",$AB$7:$AB$3006,AB2951,$AQ$7:$AQ$3006,'RC'!$E$6)/COUNTIFS($AB$7:$AB$3006,AB2951,$AQ$7:$AQ$3006,'RC'!$E$6)))</f>
        <v/>
      </c>
      <c r="AD2951" s="48">
        <f>SUMIF($AQ$7:$AQ$3006,'RC'!$E$6,$J$7:$J$3006)+SUMIF($AQ$7:$AQ$3006,'RC'!$E$6,$L$7:$L$3006)</f>
        <v>21</v>
      </c>
      <c r="AF2951" s="48">
        <v>2.0559999999990999E-2</v>
      </c>
      <c r="AG2951" s="48">
        <f>IF(OR(AQ2951="",AQ2951&lt;&gt;'RC'!$E$6,AB2951&lt;&gt;'RC'!$D$21),0,1)</f>
        <v>0</v>
      </c>
      <c r="AH2951" s="48">
        <f t="shared" si="1010"/>
        <v>2.0559999999990999E-2</v>
      </c>
      <c r="AI2951" s="48" t="str">
        <f t="shared" ref="AI2951:AI3006" si="1014">IF(AH2951&lt;1,"",E2951)</f>
        <v/>
      </c>
      <c r="AJ2951" s="48" t="str">
        <f t="shared" ref="AJ2951:AJ3006" si="1015">IF($AI2951="","",C2951)</f>
        <v/>
      </c>
      <c r="AK2951" s="52" t="str">
        <f t="shared" ref="AK2951:AK3006" si="1016">IF($AI2951="","",F2951)</f>
        <v/>
      </c>
      <c r="AL2951" s="52" t="str">
        <f t="shared" ref="AL2951:AL3006" si="1017">IF($AI2951="","",G2951)</f>
        <v/>
      </c>
      <c r="AM2951" s="48" t="str">
        <f t="shared" ref="AM2951:AM3006" si="1018">IF($AI2951="","",J2951+L2951)</f>
        <v/>
      </c>
      <c r="AN2951" s="48" t="str">
        <f t="shared" ref="AN2951:AN3006" si="1019">IF($AI2951="","",M2951)</f>
        <v/>
      </c>
      <c r="AP2951" s="18" t="str">
        <f t="shared" ref="AP2951:AP3006" si="1020">IF(F2951=0,"",MONTH(F2951))</f>
        <v/>
      </c>
      <c r="AQ2951" s="18" t="str">
        <f t="shared" ref="AQ2951:AQ3006" si="1021">IF(G2951=0,"",MONTH(G2951))</f>
        <v/>
      </c>
      <c r="AR2951" s="18">
        <v>2.0559999999999998E-2</v>
      </c>
      <c r="AS2951" s="18">
        <f>IF(AF!$D$27="Todos",1,IF(M2951=AF!$D$27,1,0))</f>
        <v>1</v>
      </c>
      <c r="AT2951" s="53">
        <f>IF(AND(E2951=AF!$D$6,OR(LT!M2951=AF!$D$27,AF!$D$27="Todos"),OR(AP2951=AF!$E$8,AQ2951=AF!$E$8)),AR2951+AS2951,0)</f>
        <v>0</v>
      </c>
      <c r="AU2951" s="18" t="str">
        <f t="shared" ref="AU2951:AU3006" si="1022">IF($AT2951=0,"",C2951)</f>
        <v/>
      </c>
      <c r="AV2951" s="54" t="str">
        <f t="shared" ref="AV2951:AV3006" si="1023">IF($AT2951=0,"",F2951)</f>
        <v/>
      </c>
      <c r="AW2951" s="54" t="str">
        <f t="shared" ref="AW2951:AW3006" si="1024">IF($AT2951=0,"",G2951)</f>
        <v/>
      </c>
      <c r="AX2951" s="18" t="str">
        <f t="shared" ref="AX2951:AX3006" si="1025">IF($AT2951=0,"",J2951+L2951)</f>
        <v/>
      </c>
      <c r="AY2951" s="18" t="str">
        <f t="shared" ref="AY2951:AY3006" si="1026">IF($AT2951=0,"",M2951)</f>
        <v/>
      </c>
      <c r="BA2951" s="18">
        <f>IF($E2951=AF!$D$6,IF($M2951="Concluída no prazo",2,IF($M2951="Concluída com atraso",1,0)),0)</f>
        <v>0</v>
      </c>
      <c r="BB2951" s="18">
        <f>IF($E2951=AF!$D$6,IF($M2951="Atrasada",2,IF($M2951="Concluída com atraso",1,0)),0)</f>
        <v>0</v>
      </c>
      <c r="BC2951" s="18">
        <v>2.945E-2</v>
      </c>
      <c r="BD2951" s="18">
        <f t="shared" si="1011"/>
        <v>2.945E-2</v>
      </c>
      <c r="BE2951" s="18">
        <f t="shared" si="1011"/>
        <v>2.945E-2</v>
      </c>
      <c r="BF2951" s="18" t="str">
        <f t="shared" ref="BF2951:BF3006" si="1027">IF(C2951=0,"",C2951)</f>
        <v/>
      </c>
      <c r="BN2951" s="18" t="str">
        <f t="shared" ref="BN2951:BN3006" si="1028">IF(AP2951=AQ2951,"s","n")</f>
        <v>s</v>
      </c>
    </row>
    <row r="2952" spans="3:66" ht="50.1" customHeight="1" thickTop="1" thickBot="1" x14ac:dyDescent="0.3">
      <c r="C2952" s="46"/>
      <c r="D2952" s="46"/>
      <c r="E2952" s="46"/>
      <c r="F2952" s="122"/>
      <c r="G2952" s="122"/>
      <c r="H2952" s="78" t="str">
        <f t="shared" ref="H2952:H3006" si="1029">IF(F2952=0,"",MONTH(F2952))</f>
        <v/>
      </c>
      <c r="I2952" s="78" t="str">
        <f t="shared" ref="I2952:I3006" si="1030">IF(G2952=0,"",MONTH(G2952))</f>
        <v/>
      </c>
      <c r="J2952" s="16"/>
      <c r="K2952" s="46" t="str">
        <f t="shared" ref="K2952:K3006" si="1031">IF(OR(F2952=0,G2952=0),"",IF(MONTH(G2952)-MONTH(F2952)&gt;1,"Esta tarefa está muito grande. Divida em tarefas menores.",IF(MONTH(F2952)=MONTH(G2952),"Sim! Inicia em "&amp;VLOOKUP(MONTH(F2952),$BK$6:$BL$17,2,FALSE)&amp;" e termina em "&amp;VLOOKUP(MONTH(G2952),$BK$6:$BL$17,2,FALSE)&amp;".","Não! Inicia em "&amp;VLOOKUP(MONTH(F2952),$BK$6:$BL$17,2,FALSE)&amp;" e termina em "&amp;VLOOKUP(MONTH(G2952),$BK$6:$BL$17,2,FALSE)&amp;".")))</f>
        <v/>
      </c>
      <c r="L2952" s="16"/>
      <c r="M2952" s="16"/>
      <c r="N2952" s="46"/>
      <c r="O2952" s="47" t="str">
        <f t="shared" si="1012"/>
        <v/>
      </c>
      <c r="P2952" s="47"/>
      <c r="Q2952" s="48" t="str">
        <f>IFERROR(VLOOKUP(E2952,Funcionários!$C$8:$E$207,3,FALSE),"")</f>
        <v/>
      </c>
      <c r="R2952" s="47"/>
      <c r="S2952" s="49" t="str">
        <f t="shared" si="1013"/>
        <v/>
      </c>
      <c r="T2952" s="49">
        <v>2.946E-2</v>
      </c>
      <c r="U2952" s="48" t="str">
        <f>IF(Funcionários!C2953=0,"",Funcionários!C2953)</f>
        <v/>
      </c>
      <c r="V2952" s="50">
        <f>IF(U2952="",0,IF(COUNTIFS($E$7:$E$3006,U2952,$I$7:$I$3006,'RC'!$E$6)=0,0,COUNTIFS($M$7:$M$3006,"Concluída no prazo",$E$7:$E$3006,U2952,$I$7:$I$3006,'RC'!$E$6)/COUNTIFS($E$7:$E$3006,U2952,$I$7:$I$3006,'RC'!$E$6)))</f>
        <v>0</v>
      </c>
      <c r="W2952" s="49">
        <f>SUMIFS($J$7:$J$3006,$E$7:$E$3006,U2952,$I$7:$I$3006,'RC'!$E$6)+SUMIFS($L$7:$L$3006,$E$7:$E$3006,U2952,$I$7:$I$3006,'RC'!$E$6)</f>
        <v>0</v>
      </c>
      <c r="X2952" s="48">
        <f>COUNTIFS($E$7:$E$3006,U2952,$I$7:$I$3006,'RC'!$E$6)</f>
        <v>0</v>
      </c>
      <c r="Y2952" s="48"/>
      <c r="Z2952" s="51" t="str">
        <f>IF(AQ2952='RC'!$E$6,AC2952*1000+AD2952,"")</f>
        <v/>
      </c>
      <c r="AA2952" s="51" t="str">
        <f>IF(AB2952="","",IF(AQ2952='RC'!$E$6,AC2952*1000-AD2952,""))</f>
        <v/>
      </c>
      <c r="AB2952" s="48" t="str">
        <f>IFERROR(VLOOKUP(E2952,Funcionários!$C$8:$E$207,3,FALSE),"")</f>
        <v/>
      </c>
      <c r="AC2952" s="50" t="str">
        <f>IF(AB2952="","",IF(COUNTIFS($AB$7:$AB$3006,AB2952,$AQ$7:$AQ$3006,'RC'!$E$6)=0,"",COUNTIFS($M$7:$M$3006,"Concluída no prazo",$AB$7:$AB$3006,AB2952,$AQ$7:$AQ$3006,'RC'!$E$6)/COUNTIFS($AB$7:$AB$3006,AB2952,$AQ$7:$AQ$3006,'RC'!$E$6)))</f>
        <v/>
      </c>
      <c r="AD2952" s="48">
        <f>SUMIF($AQ$7:$AQ$3006,'RC'!$E$6,$J$7:$J$3006)+SUMIF($AQ$7:$AQ$3006,'RC'!$E$6,$L$7:$L$3006)</f>
        <v>21</v>
      </c>
      <c r="AF2952" s="48">
        <v>2.0549999999990999E-2</v>
      </c>
      <c r="AG2952" s="48">
        <f>IF(OR(AQ2952="",AQ2952&lt;&gt;'RC'!$E$6,AB2952&lt;&gt;'RC'!$D$21),0,1)</f>
        <v>0</v>
      </c>
      <c r="AH2952" s="48">
        <f t="shared" ref="AH2952:AH3006" si="1032">AF2952+AG2952</f>
        <v>2.0549999999990999E-2</v>
      </c>
      <c r="AI2952" s="48" t="str">
        <f t="shared" si="1014"/>
        <v/>
      </c>
      <c r="AJ2952" s="48" t="str">
        <f t="shared" si="1015"/>
        <v/>
      </c>
      <c r="AK2952" s="52" t="str">
        <f t="shared" si="1016"/>
        <v/>
      </c>
      <c r="AL2952" s="52" t="str">
        <f t="shared" si="1017"/>
        <v/>
      </c>
      <c r="AM2952" s="48" t="str">
        <f t="shared" si="1018"/>
        <v/>
      </c>
      <c r="AN2952" s="48" t="str">
        <f t="shared" si="1019"/>
        <v/>
      </c>
      <c r="AP2952" s="18" t="str">
        <f t="shared" si="1020"/>
        <v/>
      </c>
      <c r="AQ2952" s="18" t="str">
        <f t="shared" si="1021"/>
        <v/>
      </c>
      <c r="AR2952" s="18">
        <v>2.0549999999999999E-2</v>
      </c>
      <c r="AS2952" s="18">
        <f>IF(AF!$D$27="Todos",1,IF(M2952=AF!$D$27,1,0))</f>
        <v>1</v>
      </c>
      <c r="AT2952" s="53">
        <f>IF(AND(E2952=AF!$D$6,OR(LT!M2952=AF!$D$27,AF!$D$27="Todos"),OR(AP2952=AF!$E$8,AQ2952=AF!$E$8)),AR2952+AS2952,0)</f>
        <v>0</v>
      </c>
      <c r="AU2952" s="18" t="str">
        <f t="shared" si="1022"/>
        <v/>
      </c>
      <c r="AV2952" s="54" t="str">
        <f t="shared" si="1023"/>
        <v/>
      </c>
      <c r="AW2952" s="54" t="str">
        <f t="shared" si="1024"/>
        <v/>
      </c>
      <c r="AX2952" s="18" t="str">
        <f t="shared" si="1025"/>
        <v/>
      </c>
      <c r="AY2952" s="18" t="str">
        <f t="shared" si="1026"/>
        <v/>
      </c>
      <c r="BA2952" s="18">
        <f>IF($E2952=AF!$D$6,IF($M2952="Concluída no prazo",2,IF($M2952="Concluída com atraso",1,0)),0)</f>
        <v>0</v>
      </c>
      <c r="BB2952" s="18">
        <f>IF($E2952=AF!$D$6,IF($M2952="Atrasada",2,IF($M2952="Concluída com atraso",1,0)),0)</f>
        <v>0</v>
      </c>
      <c r="BC2952" s="18">
        <v>2.946E-2</v>
      </c>
      <c r="BD2952" s="18">
        <f t="shared" ref="BD2952:BE3006" si="1033">BA2952+$BC2952</f>
        <v>2.946E-2</v>
      </c>
      <c r="BE2952" s="18">
        <f t="shared" si="1033"/>
        <v>2.946E-2</v>
      </c>
      <c r="BF2952" s="18" t="str">
        <f t="shared" si="1027"/>
        <v/>
      </c>
      <c r="BN2952" s="18" t="str">
        <f t="shared" si="1028"/>
        <v>s</v>
      </c>
    </row>
    <row r="2953" spans="3:66" ht="50.1" customHeight="1" thickTop="1" thickBot="1" x14ac:dyDescent="0.3">
      <c r="C2953" s="46"/>
      <c r="D2953" s="46"/>
      <c r="E2953" s="46"/>
      <c r="F2953" s="122"/>
      <c r="G2953" s="122"/>
      <c r="H2953" s="78" t="str">
        <f t="shared" si="1029"/>
        <v/>
      </c>
      <c r="I2953" s="78" t="str">
        <f t="shared" si="1030"/>
        <v/>
      </c>
      <c r="J2953" s="16"/>
      <c r="K2953" s="46" t="str">
        <f t="shared" si="1031"/>
        <v/>
      </c>
      <c r="L2953" s="16"/>
      <c r="M2953" s="16"/>
      <c r="N2953" s="46"/>
      <c r="O2953" s="47" t="str">
        <f t="shared" si="1012"/>
        <v/>
      </c>
      <c r="P2953" s="47"/>
      <c r="Q2953" s="48" t="str">
        <f>IFERROR(VLOOKUP(E2953,Funcionários!$C$8:$E$207,3,FALSE),"")</f>
        <v/>
      </c>
      <c r="R2953" s="47"/>
      <c r="S2953" s="49" t="str">
        <f t="shared" si="1013"/>
        <v/>
      </c>
      <c r="T2953" s="49">
        <v>2.947E-2</v>
      </c>
      <c r="U2953" s="48" t="str">
        <f>IF(Funcionários!C2954=0,"",Funcionários!C2954)</f>
        <v/>
      </c>
      <c r="V2953" s="50">
        <f>IF(U2953="",0,IF(COUNTIFS($E$7:$E$3006,U2953,$I$7:$I$3006,'RC'!$E$6)=0,0,COUNTIFS($M$7:$M$3006,"Concluída no prazo",$E$7:$E$3006,U2953,$I$7:$I$3006,'RC'!$E$6)/COUNTIFS($E$7:$E$3006,U2953,$I$7:$I$3006,'RC'!$E$6)))</f>
        <v>0</v>
      </c>
      <c r="W2953" s="49">
        <f>SUMIFS($J$7:$J$3006,$E$7:$E$3006,U2953,$I$7:$I$3006,'RC'!$E$6)+SUMIFS($L$7:$L$3006,$E$7:$E$3006,U2953,$I$7:$I$3006,'RC'!$E$6)</f>
        <v>0</v>
      </c>
      <c r="X2953" s="48">
        <f>COUNTIFS($E$7:$E$3006,U2953,$I$7:$I$3006,'RC'!$E$6)</f>
        <v>0</v>
      </c>
      <c r="Y2953" s="48"/>
      <c r="Z2953" s="51" t="str">
        <f>IF(AQ2953='RC'!$E$6,AC2953*1000+AD2953,"")</f>
        <v/>
      </c>
      <c r="AA2953" s="51" t="str">
        <f>IF(AB2953="","",IF(AQ2953='RC'!$E$6,AC2953*1000-AD2953,""))</f>
        <v/>
      </c>
      <c r="AB2953" s="48" t="str">
        <f>IFERROR(VLOOKUP(E2953,Funcionários!$C$8:$E$207,3,FALSE),"")</f>
        <v/>
      </c>
      <c r="AC2953" s="50" t="str">
        <f>IF(AB2953="","",IF(COUNTIFS($AB$7:$AB$3006,AB2953,$AQ$7:$AQ$3006,'RC'!$E$6)=0,"",COUNTIFS($M$7:$M$3006,"Concluída no prazo",$AB$7:$AB$3006,AB2953,$AQ$7:$AQ$3006,'RC'!$E$6)/COUNTIFS($AB$7:$AB$3006,AB2953,$AQ$7:$AQ$3006,'RC'!$E$6)))</f>
        <v/>
      </c>
      <c r="AD2953" s="48">
        <f>SUMIF($AQ$7:$AQ$3006,'RC'!$E$6,$J$7:$J$3006)+SUMIF($AQ$7:$AQ$3006,'RC'!$E$6,$L$7:$L$3006)</f>
        <v>21</v>
      </c>
      <c r="AF2953" s="48">
        <v>2.0539999999990999E-2</v>
      </c>
      <c r="AG2953" s="48">
        <f>IF(OR(AQ2953="",AQ2953&lt;&gt;'RC'!$E$6,AB2953&lt;&gt;'RC'!$D$21),0,1)</f>
        <v>0</v>
      </c>
      <c r="AH2953" s="48">
        <f t="shared" si="1032"/>
        <v>2.0539999999990999E-2</v>
      </c>
      <c r="AI2953" s="48" t="str">
        <f t="shared" si="1014"/>
        <v/>
      </c>
      <c r="AJ2953" s="48" t="str">
        <f t="shared" si="1015"/>
        <v/>
      </c>
      <c r="AK2953" s="52" t="str">
        <f t="shared" si="1016"/>
        <v/>
      </c>
      <c r="AL2953" s="52" t="str">
        <f t="shared" si="1017"/>
        <v/>
      </c>
      <c r="AM2953" s="48" t="str">
        <f t="shared" si="1018"/>
        <v/>
      </c>
      <c r="AN2953" s="48" t="str">
        <f t="shared" si="1019"/>
        <v/>
      </c>
      <c r="AP2953" s="18" t="str">
        <f t="shared" si="1020"/>
        <v/>
      </c>
      <c r="AQ2953" s="18" t="str">
        <f t="shared" si="1021"/>
        <v/>
      </c>
      <c r="AR2953" s="18">
        <v>2.0539999999999999E-2</v>
      </c>
      <c r="AS2953" s="18">
        <f>IF(AF!$D$27="Todos",1,IF(M2953=AF!$D$27,1,0))</f>
        <v>1</v>
      </c>
      <c r="AT2953" s="53">
        <f>IF(AND(E2953=AF!$D$6,OR(LT!M2953=AF!$D$27,AF!$D$27="Todos"),OR(AP2953=AF!$E$8,AQ2953=AF!$E$8)),AR2953+AS2953,0)</f>
        <v>0</v>
      </c>
      <c r="AU2953" s="18" t="str">
        <f t="shared" si="1022"/>
        <v/>
      </c>
      <c r="AV2953" s="54" t="str">
        <f t="shared" si="1023"/>
        <v/>
      </c>
      <c r="AW2953" s="54" t="str">
        <f t="shared" si="1024"/>
        <v/>
      </c>
      <c r="AX2953" s="18" t="str">
        <f t="shared" si="1025"/>
        <v/>
      </c>
      <c r="AY2953" s="18" t="str">
        <f t="shared" si="1026"/>
        <v/>
      </c>
      <c r="BA2953" s="18">
        <f>IF($E2953=AF!$D$6,IF($M2953="Concluída no prazo",2,IF($M2953="Concluída com atraso",1,0)),0)</f>
        <v>0</v>
      </c>
      <c r="BB2953" s="18">
        <f>IF($E2953=AF!$D$6,IF($M2953="Atrasada",2,IF($M2953="Concluída com atraso",1,0)),0)</f>
        <v>0</v>
      </c>
      <c r="BC2953" s="18">
        <v>2.947E-2</v>
      </c>
      <c r="BD2953" s="18">
        <f t="shared" si="1033"/>
        <v>2.947E-2</v>
      </c>
      <c r="BE2953" s="18">
        <f t="shared" si="1033"/>
        <v>2.947E-2</v>
      </c>
      <c r="BF2953" s="18" t="str">
        <f t="shared" si="1027"/>
        <v/>
      </c>
      <c r="BN2953" s="18" t="str">
        <f t="shared" si="1028"/>
        <v>s</v>
      </c>
    </row>
    <row r="2954" spans="3:66" ht="50.1" customHeight="1" thickTop="1" thickBot="1" x14ac:dyDescent="0.3">
      <c r="C2954" s="46"/>
      <c r="D2954" s="46"/>
      <c r="E2954" s="46"/>
      <c r="F2954" s="122"/>
      <c r="G2954" s="122"/>
      <c r="H2954" s="78" t="str">
        <f t="shared" si="1029"/>
        <v/>
      </c>
      <c r="I2954" s="78" t="str">
        <f t="shared" si="1030"/>
        <v/>
      </c>
      <c r="J2954" s="16"/>
      <c r="K2954" s="46" t="str">
        <f t="shared" si="1031"/>
        <v/>
      </c>
      <c r="L2954" s="16"/>
      <c r="M2954" s="16"/>
      <c r="N2954" s="46"/>
      <c r="O2954" s="47" t="str">
        <f t="shared" ref="O2954:O3006" si="1034">IF(J2954=0,"",J2954/(J2954+L2954))</f>
        <v/>
      </c>
      <c r="P2954" s="47"/>
      <c r="Q2954" s="48" t="str">
        <f>IFERROR(VLOOKUP(E2954,Funcionários!$C$8:$E$207,3,FALSE),"")</f>
        <v/>
      </c>
      <c r="R2954" s="47"/>
      <c r="S2954" s="49" t="str">
        <f t="shared" ref="S2954:S3006" si="1035">IF(U2954="","",V2954*100000+W2954*10+X2954+T2954)</f>
        <v/>
      </c>
      <c r="T2954" s="49">
        <v>2.9479999999999999E-2</v>
      </c>
      <c r="U2954" s="48" t="str">
        <f>IF(Funcionários!C2955=0,"",Funcionários!C2955)</f>
        <v/>
      </c>
      <c r="V2954" s="50">
        <f>IF(U2954="",0,IF(COUNTIFS($E$7:$E$3006,U2954,$I$7:$I$3006,'RC'!$E$6)=0,0,COUNTIFS($M$7:$M$3006,"Concluída no prazo",$E$7:$E$3006,U2954,$I$7:$I$3006,'RC'!$E$6)/COUNTIFS($E$7:$E$3006,U2954,$I$7:$I$3006,'RC'!$E$6)))</f>
        <v>0</v>
      </c>
      <c r="W2954" s="49">
        <f>SUMIFS($J$7:$J$3006,$E$7:$E$3006,U2954,$I$7:$I$3006,'RC'!$E$6)+SUMIFS($L$7:$L$3006,$E$7:$E$3006,U2954,$I$7:$I$3006,'RC'!$E$6)</f>
        <v>0</v>
      </c>
      <c r="X2954" s="48">
        <f>COUNTIFS($E$7:$E$3006,U2954,$I$7:$I$3006,'RC'!$E$6)</f>
        <v>0</v>
      </c>
      <c r="Y2954" s="48"/>
      <c r="Z2954" s="51" t="str">
        <f>IF(AQ2954='RC'!$E$6,AC2954*1000+AD2954,"")</f>
        <v/>
      </c>
      <c r="AA2954" s="51" t="str">
        <f>IF(AB2954="","",IF(AQ2954='RC'!$E$6,AC2954*1000-AD2954,""))</f>
        <v/>
      </c>
      <c r="AB2954" s="48" t="str">
        <f>IFERROR(VLOOKUP(E2954,Funcionários!$C$8:$E$207,3,FALSE),"")</f>
        <v/>
      </c>
      <c r="AC2954" s="50" t="str">
        <f>IF(AB2954="","",IF(COUNTIFS($AB$7:$AB$3006,AB2954,$AQ$7:$AQ$3006,'RC'!$E$6)=0,"",COUNTIFS($M$7:$M$3006,"Concluída no prazo",$AB$7:$AB$3006,AB2954,$AQ$7:$AQ$3006,'RC'!$E$6)/COUNTIFS($AB$7:$AB$3006,AB2954,$AQ$7:$AQ$3006,'RC'!$E$6)))</f>
        <v/>
      </c>
      <c r="AD2954" s="48">
        <f>SUMIF($AQ$7:$AQ$3006,'RC'!$E$6,$J$7:$J$3006)+SUMIF($AQ$7:$AQ$3006,'RC'!$E$6,$L$7:$L$3006)</f>
        <v>21</v>
      </c>
      <c r="AF2954" s="48">
        <v>2.0529999999991E-2</v>
      </c>
      <c r="AG2954" s="48">
        <f>IF(OR(AQ2954="",AQ2954&lt;&gt;'RC'!$E$6,AB2954&lt;&gt;'RC'!$D$21),0,1)</f>
        <v>0</v>
      </c>
      <c r="AH2954" s="48">
        <f t="shared" si="1032"/>
        <v>2.0529999999991E-2</v>
      </c>
      <c r="AI2954" s="48" t="str">
        <f t="shared" si="1014"/>
        <v/>
      </c>
      <c r="AJ2954" s="48" t="str">
        <f t="shared" si="1015"/>
        <v/>
      </c>
      <c r="AK2954" s="52" t="str">
        <f t="shared" si="1016"/>
        <v/>
      </c>
      <c r="AL2954" s="52" t="str">
        <f t="shared" si="1017"/>
        <v/>
      </c>
      <c r="AM2954" s="48" t="str">
        <f t="shared" si="1018"/>
        <v/>
      </c>
      <c r="AN2954" s="48" t="str">
        <f t="shared" si="1019"/>
        <v/>
      </c>
      <c r="AP2954" s="18" t="str">
        <f t="shared" si="1020"/>
        <v/>
      </c>
      <c r="AQ2954" s="18" t="str">
        <f t="shared" si="1021"/>
        <v/>
      </c>
      <c r="AR2954" s="18">
        <v>2.053E-2</v>
      </c>
      <c r="AS2954" s="18">
        <f>IF(AF!$D$27="Todos",1,IF(M2954=AF!$D$27,1,0))</f>
        <v>1</v>
      </c>
      <c r="AT2954" s="53">
        <f>IF(AND(E2954=AF!$D$6,OR(LT!M2954=AF!$D$27,AF!$D$27="Todos"),OR(AP2954=AF!$E$8,AQ2954=AF!$E$8)),AR2954+AS2954,0)</f>
        <v>0</v>
      </c>
      <c r="AU2954" s="18" t="str">
        <f t="shared" si="1022"/>
        <v/>
      </c>
      <c r="AV2954" s="54" t="str">
        <f t="shared" si="1023"/>
        <v/>
      </c>
      <c r="AW2954" s="54" t="str">
        <f t="shared" si="1024"/>
        <v/>
      </c>
      <c r="AX2954" s="18" t="str">
        <f t="shared" si="1025"/>
        <v/>
      </c>
      <c r="AY2954" s="18" t="str">
        <f t="shared" si="1026"/>
        <v/>
      </c>
      <c r="BA2954" s="18">
        <f>IF($E2954=AF!$D$6,IF($M2954="Concluída no prazo",2,IF($M2954="Concluída com atraso",1,0)),0)</f>
        <v>0</v>
      </c>
      <c r="BB2954" s="18">
        <f>IF($E2954=AF!$D$6,IF($M2954="Atrasada",2,IF($M2954="Concluída com atraso",1,0)),0)</f>
        <v>0</v>
      </c>
      <c r="BC2954" s="18">
        <v>2.9479999999999999E-2</v>
      </c>
      <c r="BD2954" s="18">
        <f t="shared" si="1033"/>
        <v>2.9479999999999999E-2</v>
      </c>
      <c r="BE2954" s="18">
        <f t="shared" si="1033"/>
        <v>2.9479999999999999E-2</v>
      </c>
      <c r="BF2954" s="18" t="str">
        <f t="shared" si="1027"/>
        <v/>
      </c>
      <c r="BN2954" s="18" t="str">
        <f t="shared" si="1028"/>
        <v>s</v>
      </c>
    </row>
    <row r="2955" spans="3:66" ht="50.1" customHeight="1" thickTop="1" thickBot="1" x14ac:dyDescent="0.3">
      <c r="C2955" s="46"/>
      <c r="D2955" s="46"/>
      <c r="E2955" s="46"/>
      <c r="F2955" s="122"/>
      <c r="G2955" s="122"/>
      <c r="H2955" s="78" t="str">
        <f t="shared" si="1029"/>
        <v/>
      </c>
      <c r="I2955" s="78" t="str">
        <f t="shared" si="1030"/>
        <v/>
      </c>
      <c r="J2955" s="16"/>
      <c r="K2955" s="46" t="str">
        <f t="shared" si="1031"/>
        <v/>
      </c>
      <c r="L2955" s="16"/>
      <c r="M2955" s="16"/>
      <c r="N2955" s="46"/>
      <c r="O2955" s="47" t="str">
        <f t="shared" si="1034"/>
        <v/>
      </c>
      <c r="P2955" s="47"/>
      <c r="Q2955" s="48" t="str">
        <f>IFERROR(VLOOKUP(E2955,Funcionários!$C$8:$E$207,3,FALSE),"")</f>
        <v/>
      </c>
      <c r="R2955" s="47"/>
      <c r="S2955" s="49" t="str">
        <f t="shared" si="1035"/>
        <v/>
      </c>
      <c r="T2955" s="49">
        <v>2.9489999999999999E-2</v>
      </c>
      <c r="U2955" s="48" t="str">
        <f>IF(Funcionários!C2956=0,"",Funcionários!C2956)</f>
        <v/>
      </c>
      <c r="V2955" s="50">
        <f>IF(U2955="",0,IF(COUNTIFS($E$7:$E$3006,U2955,$I$7:$I$3006,'RC'!$E$6)=0,0,COUNTIFS($M$7:$M$3006,"Concluída no prazo",$E$7:$E$3006,U2955,$I$7:$I$3006,'RC'!$E$6)/COUNTIFS($E$7:$E$3006,U2955,$I$7:$I$3006,'RC'!$E$6)))</f>
        <v>0</v>
      </c>
      <c r="W2955" s="49">
        <f>SUMIFS($J$7:$J$3006,$E$7:$E$3006,U2955,$I$7:$I$3006,'RC'!$E$6)+SUMIFS($L$7:$L$3006,$E$7:$E$3006,U2955,$I$7:$I$3006,'RC'!$E$6)</f>
        <v>0</v>
      </c>
      <c r="X2955" s="48">
        <f>COUNTIFS($E$7:$E$3006,U2955,$I$7:$I$3006,'RC'!$E$6)</f>
        <v>0</v>
      </c>
      <c r="Y2955" s="48"/>
      <c r="Z2955" s="51" t="str">
        <f>IF(AQ2955='RC'!$E$6,AC2955*1000+AD2955,"")</f>
        <v/>
      </c>
      <c r="AA2955" s="51" t="str">
        <f>IF(AB2955="","",IF(AQ2955='RC'!$E$6,AC2955*1000-AD2955,""))</f>
        <v/>
      </c>
      <c r="AB2955" s="48" t="str">
        <f>IFERROR(VLOOKUP(E2955,Funcionários!$C$8:$E$207,3,FALSE),"")</f>
        <v/>
      </c>
      <c r="AC2955" s="50" t="str">
        <f>IF(AB2955="","",IF(COUNTIFS($AB$7:$AB$3006,AB2955,$AQ$7:$AQ$3006,'RC'!$E$6)=0,"",COUNTIFS($M$7:$M$3006,"Concluída no prazo",$AB$7:$AB$3006,AB2955,$AQ$7:$AQ$3006,'RC'!$E$6)/COUNTIFS($AB$7:$AB$3006,AB2955,$AQ$7:$AQ$3006,'RC'!$E$6)))</f>
        <v/>
      </c>
      <c r="AD2955" s="48">
        <f>SUMIF($AQ$7:$AQ$3006,'RC'!$E$6,$J$7:$J$3006)+SUMIF($AQ$7:$AQ$3006,'RC'!$E$6,$L$7:$L$3006)</f>
        <v>21</v>
      </c>
      <c r="AF2955" s="48">
        <v>2.0519999999991E-2</v>
      </c>
      <c r="AG2955" s="48">
        <f>IF(OR(AQ2955="",AQ2955&lt;&gt;'RC'!$E$6,AB2955&lt;&gt;'RC'!$D$21),0,1)</f>
        <v>0</v>
      </c>
      <c r="AH2955" s="48">
        <f t="shared" si="1032"/>
        <v>2.0519999999991E-2</v>
      </c>
      <c r="AI2955" s="48" t="str">
        <f t="shared" si="1014"/>
        <v/>
      </c>
      <c r="AJ2955" s="48" t="str">
        <f t="shared" si="1015"/>
        <v/>
      </c>
      <c r="AK2955" s="52" t="str">
        <f t="shared" si="1016"/>
        <v/>
      </c>
      <c r="AL2955" s="52" t="str">
        <f t="shared" si="1017"/>
        <v/>
      </c>
      <c r="AM2955" s="48" t="str">
        <f t="shared" si="1018"/>
        <v/>
      </c>
      <c r="AN2955" s="48" t="str">
        <f t="shared" si="1019"/>
        <v/>
      </c>
      <c r="AP2955" s="18" t="str">
        <f t="shared" si="1020"/>
        <v/>
      </c>
      <c r="AQ2955" s="18" t="str">
        <f t="shared" si="1021"/>
        <v/>
      </c>
      <c r="AR2955" s="18">
        <v>2.052E-2</v>
      </c>
      <c r="AS2955" s="18">
        <f>IF(AF!$D$27="Todos",1,IF(M2955=AF!$D$27,1,0))</f>
        <v>1</v>
      </c>
      <c r="AT2955" s="53">
        <f>IF(AND(E2955=AF!$D$6,OR(LT!M2955=AF!$D$27,AF!$D$27="Todos"),OR(AP2955=AF!$E$8,AQ2955=AF!$E$8)),AR2955+AS2955,0)</f>
        <v>0</v>
      </c>
      <c r="AU2955" s="18" t="str">
        <f t="shared" si="1022"/>
        <v/>
      </c>
      <c r="AV2955" s="54" t="str">
        <f t="shared" si="1023"/>
        <v/>
      </c>
      <c r="AW2955" s="54" t="str">
        <f t="shared" si="1024"/>
        <v/>
      </c>
      <c r="AX2955" s="18" t="str">
        <f t="shared" si="1025"/>
        <v/>
      </c>
      <c r="AY2955" s="18" t="str">
        <f t="shared" si="1026"/>
        <v/>
      </c>
      <c r="BA2955" s="18">
        <f>IF($E2955=AF!$D$6,IF($M2955="Concluída no prazo",2,IF($M2955="Concluída com atraso",1,0)),0)</f>
        <v>0</v>
      </c>
      <c r="BB2955" s="18">
        <f>IF($E2955=AF!$D$6,IF($M2955="Atrasada",2,IF($M2955="Concluída com atraso",1,0)),0)</f>
        <v>0</v>
      </c>
      <c r="BC2955" s="18">
        <v>2.9489999999999999E-2</v>
      </c>
      <c r="BD2955" s="18">
        <f t="shared" si="1033"/>
        <v>2.9489999999999999E-2</v>
      </c>
      <c r="BE2955" s="18">
        <f t="shared" si="1033"/>
        <v>2.9489999999999999E-2</v>
      </c>
      <c r="BF2955" s="18" t="str">
        <f t="shared" si="1027"/>
        <v/>
      </c>
      <c r="BN2955" s="18" t="str">
        <f t="shared" si="1028"/>
        <v>s</v>
      </c>
    </row>
    <row r="2956" spans="3:66" ht="50.1" customHeight="1" thickTop="1" thickBot="1" x14ac:dyDescent="0.3">
      <c r="C2956" s="46"/>
      <c r="D2956" s="46"/>
      <c r="E2956" s="46"/>
      <c r="F2956" s="122"/>
      <c r="G2956" s="122"/>
      <c r="H2956" s="78" t="str">
        <f t="shared" si="1029"/>
        <v/>
      </c>
      <c r="I2956" s="78" t="str">
        <f t="shared" si="1030"/>
        <v/>
      </c>
      <c r="J2956" s="16"/>
      <c r="K2956" s="46" t="str">
        <f t="shared" si="1031"/>
        <v/>
      </c>
      <c r="L2956" s="16"/>
      <c r="M2956" s="16"/>
      <c r="N2956" s="46"/>
      <c r="O2956" s="47" t="str">
        <f t="shared" si="1034"/>
        <v/>
      </c>
      <c r="P2956" s="47"/>
      <c r="Q2956" s="48" t="str">
        <f>IFERROR(VLOOKUP(E2956,Funcionários!$C$8:$E$207,3,FALSE),"")</f>
        <v/>
      </c>
      <c r="R2956" s="47"/>
      <c r="S2956" s="49" t="str">
        <f t="shared" si="1035"/>
        <v/>
      </c>
      <c r="T2956" s="49">
        <v>2.9499999999999998E-2</v>
      </c>
      <c r="U2956" s="48" t="str">
        <f>IF(Funcionários!C2957=0,"",Funcionários!C2957)</f>
        <v/>
      </c>
      <c r="V2956" s="50">
        <f>IF(U2956="",0,IF(COUNTIFS($E$7:$E$3006,U2956,$I$7:$I$3006,'RC'!$E$6)=0,0,COUNTIFS($M$7:$M$3006,"Concluída no prazo",$E$7:$E$3006,U2956,$I$7:$I$3006,'RC'!$E$6)/COUNTIFS($E$7:$E$3006,U2956,$I$7:$I$3006,'RC'!$E$6)))</f>
        <v>0</v>
      </c>
      <c r="W2956" s="49">
        <f>SUMIFS($J$7:$J$3006,$E$7:$E$3006,U2956,$I$7:$I$3006,'RC'!$E$6)+SUMIFS($L$7:$L$3006,$E$7:$E$3006,U2956,$I$7:$I$3006,'RC'!$E$6)</f>
        <v>0</v>
      </c>
      <c r="X2956" s="48">
        <f>COUNTIFS($E$7:$E$3006,U2956,$I$7:$I$3006,'RC'!$E$6)</f>
        <v>0</v>
      </c>
      <c r="Y2956" s="48"/>
      <c r="Z2956" s="51" t="str">
        <f>IF(AQ2956='RC'!$E$6,AC2956*1000+AD2956,"")</f>
        <v/>
      </c>
      <c r="AA2956" s="51" t="str">
        <f>IF(AB2956="","",IF(AQ2956='RC'!$E$6,AC2956*1000-AD2956,""))</f>
        <v/>
      </c>
      <c r="AB2956" s="48" t="str">
        <f>IFERROR(VLOOKUP(E2956,Funcionários!$C$8:$E$207,3,FALSE),"")</f>
        <v/>
      </c>
      <c r="AC2956" s="50" t="str">
        <f>IF(AB2956="","",IF(COUNTIFS($AB$7:$AB$3006,AB2956,$AQ$7:$AQ$3006,'RC'!$E$6)=0,"",COUNTIFS($M$7:$M$3006,"Concluída no prazo",$AB$7:$AB$3006,AB2956,$AQ$7:$AQ$3006,'RC'!$E$6)/COUNTIFS($AB$7:$AB$3006,AB2956,$AQ$7:$AQ$3006,'RC'!$E$6)))</f>
        <v/>
      </c>
      <c r="AD2956" s="48">
        <f>SUMIF($AQ$7:$AQ$3006,'RC'!$E$6,$J$7:$J$3006)+SUMIF($AQ$7:$AQ$3006,'RC'!$E$6,$L$7:$L$3006)</f>
        <v>21</v>
      </c>
      <c r="AF2956" s="48">
        <v>2.0509999999991001E-2</v>
      </c>
      <c r="AG2956" s="48">
        <f>IF(OR(AQ2956="",AQ2956&lt;&gt;'RC'!$E$6,AB2956&lt;&gt;'RC'!$D$21),0,1)</f>
        <v>0</v>
      </c>
      <c r="AH2956" s="48">
        <f t="shared" si="1032"/>
        <v>2.0509999999991001E-2</v>
      </c>
      <c r="AI2956" s="48" t="str">
        <f t="shared" si="1014"/>
        <v/>
      </c>
      <c r="AJ2956" s="48" t="str">
        <f t="shared" si="1015"/>
        <v/>
      </c>
      <c r="AK2956" s="52" t="str">
        <f t="shared" si="1016"/>
        <v/>
      </c>
      <c r="AL2956" s="52" t="str">
        <f t="shared" si="1017"/>
        <v/>
      </c>
      <c r="AM2956" s="48" t="str">
        <f t="shared" si="1018"/>
        <v/>
      </c>
      <c r="AN2956" s="48" t="str">
        <f t="shared" si="1019"/>
        <v/>
      </c>
      <c r="AP2956" s="18" t="str">
        <f t="shared" si="1020"/>
        <v/>
      </c>
      <c r="AQ2956" s="18" t="str">
        <f t="shared" si="1021"/>
        <v/>
      </c>
      <c r="AR2956" s="18">
        <v>2.051E-2</v>
      </c>
      <c r="AS2956" s="18">
        <f>IF(AF!$D$27="Todos",1,IF(M2956=AF!$D$27,1,0))</f>
        <v>1</v>
      </c>
      <c r="AT2956" s="53">
        <f>IF(AND(E2956=AF!$D$6,OR(LT!M2956=AF!$D$27,AF!$D$27="Todos"),OR(AP2956=AF!$E$8,AQ2956=AF!$E$8)),AR2956+AS2956,0)</f>
        <v>0</v>
      </c>
      <c r="AU2956" s="18" t="str">
        <f t="shared" si="1022"/>
        <v/>
      </c>
      <c r="AV2956" s="54" t="str">
        <f t="shared" si="1023"/>
        <v/>
      </c>
      <c r="AW2956" s="54" t="str">
        <f t="shared" si="1024"/>
        <v/>
      </c>
      <c r="AX2956" s="18" t="str">
        <f t="shared" si="1025"/>
        <v/>
      </c>
      <c r="AY2956" s="18" t="str">
        <f t="shared" si="1026"/>
        <v/>
      </c>
      <c r="BA2956" s="18">
        <f>IF($E2956=AF!$D$6,IF($M2956="Concluída no prazo",2,IF($M2956="Concluída com atraso",1,0)),0)</f>
        <v>0</v>
      </c>
      <c r="BB2956" s="18">
        <f>IF($E2956=AF!$D$6,IF($M2956="Atrasada",2,IF($M2956="Concluída com atraso",1,0)),0)</f>
        <v>0</v>
      </c>
      <c r="BC2956" s="18">
        <v>2.9499999999999998E-2</v>
      </c>
      <c r="BD2956" s="18">
        <f t="shared" si="1033"/>
        <v>2.9499999999999998E-2</v>
      </c>
      <c r="BE2956" s="18">
        <f t="shared" si="1033"/>
        <v>2.9499999999999998E-2</v>
      </c>
      <c r="BF2956" s="18" t="str">
        <f t="shared" si="1027"/>
        <v/>
      </c>
      <c r="BN2956" s="18" t="str">
        <f t="shared" si="1028"/>
        <v>s</v>
      </c>
    </row>
    <row r="2957" spans="3:66" ht="50.1" customHeight="1" thickTop="1" thickBot="1" x14ac:dyDescent="0.3">
      <c r="C2957" s="46"/>
      <c r="D2957" s="46"/>
      <c r="E2957" s="46"/>
      <c r="F2957" s="122"/>
      <c r="G2957" s="122"/>
      <c r="H2957" s="78" t="str">
        <f t="shared" si="1029"/>
        <v/>
      </c>
      <c r="I2957" s="78" t="str">
        <f t="shared" si="1030"/>
        <v/>
      </c>
      <c r="J2957" s="16"/>
      <c r="K2957" s="46" t="str">
        <f t="shared" si="1031"/>
        <v/>
      </c>
      <c r="L2957" s="16"/>
      <c r="M2957" s="16"/>
      <c r="N2957" s="46"/>
      <c r="O2957" s="47" t="str">
        <f t="shared" si="1034"/>
        <v/>
      </c>
      <c r="P2957" s="47"/>
      <c r="Q2957" s="48" t="str">
        <f>IFERROR(VLOOKUP(E2957,Funcionários!$C$8:$E$207,3,FALSE),"")</f>
        <v/>
      </c>
      <c r="R2957" s="47"/>
      <c r="S2957" s="49" t="str">
        <f t="shared" si="1035"/>
        <v/>
      </c>
      <c r="T2957" s="49">
        <v>2.9510000000000002E-2</v>
      </c>
      <c r="U2957" s="48" t="str">
        <f>IF(Funcionários!C2958=0,"",Funcionários!C2958)</f>
        <v/>
      </c>
      <c r="V2957" s="50">
        <f>IF(U2957="",0,IF(COUNTIFS($E$7:$E$3006,U2957,$I$7:$I$3006,'RC'!$E$6)=0,0,COUNTIFS($M$7:$M$3006,"Concluída no prazo",$E$7:$E$3006,U2957,$I$7:$I$3006,'RC'!$E$6)/COUNTIFS($E$7:$E$3006,U2957,$I$7:$I$3006,'RC'!$E$6)))</f>
        <v>0</v>
      </c>
      <c r="W2957" s="49">
        <f>SUMIFS($J$7:$J$3006,$E$7:$E$3006,U2957,$I$7:$I$3006,'RC'!$E$6)+SUMIFS($L$7:$L$3006,$E$7:$E$3006,U2957,$I$7:$I$3006,'RC'!$E$6)</f>
        <v>0</v>
      </c>
      <c r="X2957" s="48">
        <f>COUNTIFS($E$7:$E$3006,U2957,$I$7:$I$3006,'RC'!$E$6)</f>
        <v>0</v>
      </c>
      <c r="Y2957" s="48"/>
      <c r="Z2957" s="51" t="str">
        <f>IF(AQ2957='RC'!$E$6,AC2957*1000+AD2957,"")</f>
        <v/>
      </c>
      <c r="AA2957" s="51" t="str">
        <f>IF(AB2957="","",IF(AQ2957='RC'!$E$6,AC2957*1000-AD2957,""))</f>
        <v/>
      </c>
      <c r="AB2957" s="48" t="str">
        <f>IFERROR(VLOOKUP(E2957,Funcionários!$C$8:$E$207,3,FALSE),"")</f>
        <v/>
      </c>
      <c r="AC2957" s="50" t="str">
        <f>IF(AB2957="","",IF(COUNTIFS($AB$7:$AB$3006,AB2957,$AQ$7:$AQ$3006,'RC'!$E$6)=0,"",COUNTIFS($M$7:$M$3006,"Concluída no prazo",$AB$7:$AB$3006,AB2957,$AQ$7:$AQ$3006,'RC'!$E$6)/COUNTIFS($AB$7:$AB$3006,AB2957,$AQ$7:$AQ$3006,'RC'!$E$6)))</f>
        <v/>
      </c>
      <c r="AD2957" s="48">
        <f>SUMIF($AQ$7:$AQ$3006,'RC'!$E$6,$J$7:$J$3006)+SUMIF($AQ$7:$AQ$3006,'RC'!$E$6,$L$7:$L$3006)</f>
        <v>21</v>
      </c>
      <c r="AF2957" s="48">
        <v>2.0499999999991001E-2</v>
      </c>
      <c r="AG2957" s="48">
        <f>IF(OR(AQ2957="",AQ2957&lt;&gt;'RC'!$E$6,AB2957&lt;&gt;'RC'!$D$21),0,1)</f>
        <v>0</v>
      </c>
      <c r="AH2957" s="48">
        <f t="shared" si="1032"/>
        <v>2.0499999999991001E-2</v>
      </c>
      <c r="AI2957" s="48" t="str">
        <f t="shared" si="1014"/>
        <v/>
      </c>
      <c r="AJ2957" s="48" t="str">
        <f t="shared" si="1015"/>
        <v/>
      </c>
      <c r="AK2957" s="52" t="str">
        <f t="shared" si="1016"/>
        <v/>
      </c>
      <c r="AL2957" s="52" t="str">
        <f t="shared" si="1017"/>
        <v/>
      </c>
      <c r="AM2957" s="48" t="str">
        <f t="shared" si="1018"/>
        <v/>
      </c>
      <c r="AN2957" s="48" t="str">
        <f t="shared" si="1019"/>
        <v/>
      </c>
      <c r="AP2957" s="18" t="str">
        <f t="shared" si="1020"/>
        <v/>
      </c>
      <c r="AQ2957" s="18" t="str">
        <f t="shared" si="1021"/>
        <v/>
      </c>
      <c r="AR2957" s="18">
        <v>2.0500000000000001E-2</v>
      </c>
      <c r="AS2957" s="18">
        <f>IF(AF!$D$27="Todos",1,IF(M2957=AF!$D$27,1,0))</f>
        <v>1</v>
      </c>
      <c r="AT2957" s="53">
        <f>IF(AND(E2957=AF!$D$6,OR(LT!M2957=AF!$D$27,AF!$D$27="Todos"),OR(AP2957=AF!$E$8,AQ2957=AF!$E$8)),AR2957+AS2957,0)</f>
        <v>0</v>
      </c>
      <c r="AU2957" s="18" t="str">
        <f t="shared" si="1022"/>
        <v/>
      </c>
      <c r="AV2957" s="54" t="str">
        <f t="shared" si="1023"/>
        <v/>
      </c>
      <c r="AW2957" s="54" t="str">
        <f t="shared" si="1024"/>
        <v/>
      </c>
      <c r="AX2957" s="18" t="str">
        <f t="shared" si="1025"/>
        <v/>
      </c>
      <c r="AY2957" s="18" t="str">
        <f t="shared" si="1026"/>
        <v/>
      </c>
      <c r="BA2957" s="18">
        <f>IF($E2957=AF!$D$6,IF($M2957="Concluída no prazo",2,IF($M2957="Concluída com atraso",1,0)),0)</f>
        <v>0</v>
      </c>
      <c r="BB2957" s="18">
        <f>IF($E2957=AF!$D$6,IF($M2957="Atrasada",2,IF($M2957="Concluída com atraso",1,0)),0)</f>
        <v>0</v>
      </c>
      <c r="BC2957" s="18">
        <v>2.9510000000000002E-2</v>
      </c>
      <c r="BD2957" s="18">
        <f t="shared" si="1033"/>
        <v>2.9510000000000002E-2</v>
      </c>
      <c r="BE2957" s="18">
        <f t="shared" si="1033"/>
        <v>2.9510000000000002E-2</v>
      </c>
      <c r="BF2957" s="18" t="str">
        <f t="shared" si="1027"/>
        <v/>
      </c>
      <c r="BN2957" s="18" t="str">
        <f t="shared" si="1028"/>
        <v>s</v>
      </c>
    </row>
    <row r="2958" spans="3:66" ht="50.1" customHeight="1" thickTop="1" thickBot="1" x14ac:dyDescent="0.3">
      <c r="C2958" s="46"/>
      <c r="D2958" s="46"/>
      <c r="E2958" s="46"/>
      <c r="F2958" s="122"/>
      <c r="G2958" s="122"/>
      <c r="H2958" s="78" t="str">
        <f t="shared" si="1029"/>
        <v/>
      </c>
      <c r="I2958" s="78" t="str">
        <f t="shared" si="1030"/>
        <v/>
      </c>
      <c r="J2958" s="16"/>
      <c r="K2958" s="46" t="str">
        <f t="shared" si="1031"/>
        <v/>
      </c>
      <c r="L2958" s="16"/>
      <c r="M2958" s="16"/>
      <c r="N2958" s="46"/>
      <c r="O2958" s="47" t="str">
        <f t="shared" si="1034"/>
        <v/>
      </c>
      <c r="P2958" s="47"/>
      <c r="Q2958" s="48" t="str">
        <f>IFERROR(VLOOKUP(E2958,Funcionários!$C$8:$E$207,3,FALSE),"")</f>
        <v/>
      </c>
      <c r="R2958" s="47"/>
      <c r="S2958" s="49" t="str">
        <f t="shared" si="1035"/>
        <v/>
      </c>
      <c r="T2958" s="49">
        <v>2.9520000000000001E-2</v>
      </c>
      <c r="U2958" s="48" t="str">
        <f>IF(Funcionários!C2959=0,"",Funcionários!C2959)</f>
        <v/>
      </c>
      <c r="V2958" s="50">
        <f>IF(U2958="",0,IF(COUNTIFS($E$7:$E$3006,U2958,$I$7:$I$3006,'RC'!$E$6)=0,0,COUNTIFS($M$7:$M$3006,"Concluída no prazo",$E$7:$E$3006,U2958,$I$7:$I$3006,'RC'!$E$6)/COUNTIFS($E$7:$E$3006,U2958,$I$7:$I$3006,'RC'!$E$6)))</f>
        <v>0</v>
      </c>
      <c r="W2958" s="49">
        <f>SUMIFS($J$7:$J$3006,$E$7:$E$3006,U2958,$I$7:$I$3006,'RC'!$E$6)+SUMIFS($L$7:$L$3006,$E$7:$E$3006,U2958,$I$7:$I$3006,'RC'!$E$6)</f>
        <v>0</v>
      </c>
      <c r="X2958" s="48">
        <f>COUNTIFS($E$7:$E$3006,U2958,$I$7:$I$3006,'RC'!$E$6)</f>
        <v>0</v>
      </c>
      <c r="Y2958" s="48"/>
      <c r="Z2958" s="51" t="str">
        <f>IF(AQ2958='RC'!$E$6,AC2958*1000+AD2958,"")</f>
        <v/>
      </c>
      <c r="AA2958" s="51" t="str">
        <f>IF(AB2958="","",IF(AQ2958='RC'!$E$6,AC2958*1000-AD2958,""))</f>
        <v/>
      </c>
      <c r="AB2958" s="48" t="str">
        <f>IFERROR(VLOOKUP(E2958,Funcionários!$C$8:$E$207,3,FALSE),"")</f>
        <v/>
      </c>
      <c r="AC2958" s="50" t="str">
        <f>IF(AB2958="","",IF(COUNTIFS($AB$7:$AB$3006,AB2958,$AQ$7:$AQ$3006,'RC'!$E$6)=0,"",COUNTIFS($M$7:$M$3006,"Concluída no prazo",$AB$7:$AB$3006,AB2958,$AQ$7:$AQ$3006,'RC'!$E$6)/COUNTIFS($AB$7:$AB$3006,AB2958,$AQ$7:$AQ$3006,'RC'!$E$6)))</f>
        <v/>
      </c>
      <c r="AD2958" s="48">
        <f>SUMIF($AQ$7:$AQ$3006,'RC'!$E$6,$J$7:$J$3006)+SUMIF($AQ$7:$AQ$3006,'RC'!$E$6,$L$7:$L$3006)</f>
        <v>21</v>
      </c>
      <c r="AF2958" s="48">
        <v>2.0489999999991002E-2</v>
      </c>
      <c r="AG2958" s="48">
        <f>IF(OR(AQ2958="",AQ2958&lt;&gt;'RC'!$E$6,AB2958&lt;&gt;'RC'!$D$21),0,1)</f>
        <v>0</v>
      </c>
      <c r="AH2958" s="48">
        <f t="shared" si="1032"/>
        <v>2.0489999999991002E-2</v>
      </c>
      <c r="AI2958" s="48" t="str">
        <f t="shared" si="1014"/>
        <v/>
      </c>
      <c r="AJ2958" s="48" t="str">
        <f t="shared" si="1015"/>
        <v/>
      </c>
      <c r="AK2958" s="52" t="str">
        <f t="shared" si="1016"/>
        <v/>
      </c>
      <c r="AL2958" s="52" t="str">
        <f t="shared" si="1017"/>
        <v/>
      </c>
      <c r="AM2958" s="48" t="str">
        <f t="shared" si="1018"/>
        <v/>
      </c>
      <c r="AN2958" s="48" t="str">
        <f t="shared" si="1019"/>
        <v/>
      </c>
      <c r="AP2958" s="18" t="str">
        <f t="shared" si="1020"/>
        <v/>
      </c>
      <c r="AQ2958" s="18" t="str">
        <f t="shared" si="1021"/>
        <v/>
      </c>
      <c r="AR2958" s="18">
        <v>2.0490000000000001E-2</v>
      </c>
      <c r="AS2958" s="18">
        <f>IF(AF!$D$27="Todos",1,IF(M2958=AF!$D$27,1,0))</f>
        <v>1</v>
      </c>
      <c r="AT2958" s="53">
        <f>IF(AND(E2958=AF!$D$6,OR(LT!M2958=AF!$D$27,AF!$D$27="Todos"),OR(AP2958=AF!$E$8,AQ2958=AF!$E$8)),AR2958+AS2958,0)</f>
        <v>0</v>
      </c>
      <c r="AU2958" s="18" t="str">
        <f t="shared" si="1022"/>
        <v/>
      </c>
      <c r="AV2958" s="54" t="str">
        <f t="shared" si="1023"/>
        <v/>
      </c>
      <c r="AW2958" s="54" t="str">
        <f t="shared" si="1024"/>
        <v/>
      </c>
      <c r="AX2958" s="18" t="str">
        <f t="shared" si="1025"/>
        <v/>
      </c>
      <c r="AY2958" s="18" t="str">
        <f t="shared" si="1026"/>
        <v/>
      </c>
      <c r="BA2958" s="18">
        <f>IF($E2958=AF!$D$6,IF($M2958="Concluída no prazo",2,IF($M2958="Concluída com atraso",1,0)),0)</f>
        <v>0</v>
      </c>
      <c r="BB2958" s="18">
        <f>IF($E2958=AF!$D$6,IF($M2958="Atrasada",2,IF($M2958="Concluída com atraso",1,0)),0)</f>
        <v>0</v>
      </c>
      <c r="BC2958" s="18">
        <v>2.9520000000000001E-2</v>
      </c>
      <c r="BD2958" s="18">
        <f t="shared" si="1033"/>
        <v>2.9520000000000001E-2</v>
      </c>
      <c r="BE2958" s="18">
        <f t="shared" si="1033"/>
        <v>2.9520000000000001E-2</v>
      </c>
      <c r="BF2958" s="18" t="str">
        <f t="shared" si="1027"/>
        <v/>
      </c>
      <c r="BN2958" s="18" t="str">
        <f t="shared" si="1028"/>
        <v>s</v>
      </c>
    </row>
    <row r="2959" spans="3:66" ht="50.1" customHeight="1" thickTop="1" thickBot="1" x14ac:dyDescent="0.3">
      <c r="C2959" s="46"/>
      <c r="D2959" s="46"/>
      <c r="E2959" s="46"/>
      <c r="F2959" s="122"/>
      <c r="G2959" s="122"/>
      <c r="H2959" s="78" t="str">
        <f t="shared" si="1029"/>
        <v/>
      </c>
      <c r="I2959" s="78" t="str">
        <f t="shared" si="1030"/>
        <v/>
      </c>
      <c r="J2959" s="16"/>
      <c r="K2959" s="46" t="str">
        <f t="shared" si="1031"/>
        <v/>
      </c>
      <c r="L2959" s="16"/>
      <c r="M2959" s="16"/>
      <c r="N2959" s="46"/>
      <c r="O2959" s="47" t="str">
        <f t="shared" si="1034"/>
        <v/>
      </c>
      <c r="P2959" s="47"/>
      <c r="Q2959" s="48" t="str">
        <f>IFERROR(VLOOKUP(E2959,Funcionários!$C$8:$E$207,3,FALSE),"")</f>
        <v/>
      </c>
      <c r="R2959" s="47"/>
      <c r="S2959" s="49" t="str">
        <f t="shared" si="1035"/>
        <v/>
      </c>
      <c r="T2959" s="49">
        <v>2.9530000000000001E-2</v>
      </c>
      <c r="U2959" s="48" t="str">
        <f>IF(Funcionários!C2960=0,"",Funcionários!C2960)</f>
        <v/>
      </c>
      <c r="V2959" s="50">
        <f>IF(U2959="",0,IF(COUNTIFS($E$7:$E$3006,U2959,$I$7:$I$3006,'RC'!$E$6)=0,0,COUNTIFS($M$7:$M$3006,"Concluída no prazo",$E$7:$E$3006,U2959,$I$7:$I$3006,'RC'!$E$6)/COUNTIFS($E$7:$E$3006,U2959,$I$7:$I$3006,'RC'!$E$6)))</f>
        <v>0</v>
      </c>
      <c r="W2959" s="49">
        <f>SUMIFS($J$7:$J$3006,$E$7:$E$3006,U2959,$I$7:$I$3006,'RC'!$E$6)+SUMIFS($L$7:$L$3006,$E$7:$E$3006,U2959,$I$7:$I$3006,'RC'!$E$6)</f>
        <v>0</v>
      </c>
      <c r="X2959" s="48">
        <f>COUNTIFS($E$7:$E$3006,U2959,$I$7:$I$3006,'RC'!$E$6)</f>
        <v>0</v>
      </c>
      <c r="Y2959" s="48"/>
      <c r="Z2959" s="51" t="str">
        <f>IF(AQ2959='RC'!$E$6,AC2959*1000+AD2959,"")</f>
        <v/>
      </c>
      <c r="AA2959" s="51" t="str">
        <f>IF(AB2959="","",IF(AQ2959='RC'!$E$6,AC2959*1000-AD2959,""))</f>
        <v/>
      </c>
      <c r="AB2959" s="48" t="str">
        <f>IFERROR(VLOOKUP(E2959,Funcionários!$C$8:$E$207,3,FALSE),"")</f>
        <v/>
      </c>
      <c r="AC2959" s="50" t="str">
        <f>IF(AB2959="","",IF(COUNTIFS($AB$7:$AB$3006,AB2959,$AQ$7:$AQ$3006,'RC'!$E$6)=0,"",COUNTIFS($M$7:$M$3006,"Concluída no prazo",$AB$7:$AB$3006,AB2959,$AQ$7:$AQ$3006,'RC'!$E$6)/COUNTIFS($AB$7:$AB$3006,AB2959,$AQ$7:$AQ$3006,'RC'!$E$6)))</f>
        <v/>
      </c>
      <c r="AD2959" s="48">
        <f>SUMIF($AQ$7:$AQ$3006,'RC'!$E$6,$J$7:$J$3006)+SUMIF($AQ$7:$AQ$3006,'RC'!$E$6,$L$7:$L$3006)</f>
        <v>21</v>
      </c>
      <c r="AF2959" s="48">
        <v>2.0479999999990998E-2</v>
      </c>
      <c r="AG2959" s="48">
        <f>IF(OR(AQ2959="",AQ2959&lt;&gt;'RC'!$E$6,AB2959&lt;&gt;'RC'!$D$21),0,1)</f>
        <v>0</v>
      </c>
      <c r="AH2959" s="48">
        <f t="shared" si="1032"/>
        <v>2.0479999999990998E-2</v>
      </c>
      <c r="AI2959" s="48" t="str">
        <f t="shared" si="1014"/>
        <v/>
      </c>
      <c r="AJ2959" s="48" t="str">
        <f t="shared" si="1015"/>
        <v/>
      </c>
      <c r="AK2959" s="52" t="str">
        <f t="shared" si="1016"/>
        <v/>
      </c>
      <c r="AL2959" s="52" t="str">
        <f t="shared" si="1017"/>
        <v/>
      </c>
      <c r="AM2959" s="48" t="str">
        <f t="shared" si="1018"/>
        <v/>
      </c>
      <c r="AN2959" s="48" t="str">
        <f t="shared" si="1019"/>
        <v/>
      </c>
      <c r="AP2959" s="18" t="str">
        <f t="shared" si="1020"/>
        <v/>
      </c>
      <c r="AQ2959" s="18" t="str">
        <f t="shared" si="1021"/>
        <v/>
      </c>
      <c r="AR2959" s="18">
        <v>2.0480000000000002E-2</v>
      </c>
      <c r="AS2959" s="18">
        <f>IF(AF!$D$27="Todos",1,IF(M2959=AF!$D$27,1,0))</f>
        <v>1</v>
      </c>
      <c r="AT2959" s="53">
        <f>IF(AND(E2959=AF!$D$6,OR(LT!M2959=AF!$D$27,AF!$D$27="Todos"),OR(AP2959=AF!$E$8,AQ2959=AF!$E$8)),AR2959+AS2959,0)</f>
        <v>0</v>
      </c>
      <c r="AU2959" s="18" t="str">
        <f t="shared" si="1022"/>
        <v/>
      </c>
      <c r="AV2959" s="54" t="str">
        <f t="shared" si="1023"/>
        <v/>
      </c>
      <c r="AW2959" s="54" t="str">
        <f t="shared" si="1024"/>
        <v/>
      </c>
      <c r="AX2959" s="18" t="str">
        <f t="shared" si="1025"/>
        <v/>
      </c>
      <c r="AY2959" s="18" t="str">
        <f t="shared" si="1026"/>
        <v/>
      </c>
      <c r="BA2959" s="18">
        <f>IF($E2959=AF!$D$6,IF($M2959="Concluída no prazo",2,IF($M2959="Concluída com atraso",1,0)),0)</f>
        <v>0</v>
      </c>
      <c r="BB2959" s="18">
        <f>IF($E2959=AF!$D$6,IF($M2959="Atrasada",2,IF($M2959="Concluída com atraso",1,0)),0)</f>
        <v>0</v>
      </c>
      <c r="BC2959" s="18">
        <v>2.9530000000000001E-2</v>
      </c>
      <c r="BD2959" s="18">
        <f t="shared" si="1033"/>
        <v>2.9530000000000001E-2</v>
      </c>
      <c r="BE2959" s="18">
        <f t="shared" si="1033"/>
        <v>2.9530000000000001E-2</v>
      </c>
      <c r="BF2959" s="18" t="str">
        <f t="shared" si="1027"/>
        <v/>
      </c>
      <c r="BN2959" s="18" t="str">
        <f t="shared" si="1028"/>
        <v>s</v>
      </c>
    </row>
    <row r="2960" spans="3:66" ht="50.1" customHeight="1" thickTop="1" thickBot="1" x14ac:dyDescent="0.3">
      <c r="C2960" s="46"/>
      <c r="D2960" s="46"/>
      <c r="E2960" s="46"/>
      <c r="F2960" s="122"/>
      <c r="G2960" s="122"/>
      <c r="H2960" s="78" t="str">
        <f t="shared" si="1029"/>
        <v/>
      </c>
      <c r="I2960" s="78" t="str">
        <f t="shared" si="1030"/>
        <v/>
      </c>
      <c r="J2960" s="16"/>
      <c r="K2960" s="46" t="str">
        <f t="shared" si="1031"/>
        <v/>
      </c>
      <c r="L2960" s="16"/>
      <c r="M2960" s="16"/>
      <c r="N2960" s="46"/>
      <c r="O2960" s="47" t="str">
        <f t="shared" si="1034"/>
        <v/>
      </c>
      <c r="P2960" s="47"/>
      <c r="Q2960" s="48" t="str">
        <f>IFERROR(VLOOKUP(E2960,Funcionários!$C$8:$E$207,3,FALSE),"")</f>
        <v/>
      </c>
      <c r="R2960" s="47"/>
      <c r="S2960" s="49" t="str">
        <f t="shared" si="1035"/>
        <v/>
      </c>
      <c r="T2960" s="49">
        <v>2.954E-2</v>
      </c>
      <c r="U2960" s="48" t="str">
        <f>IF(Funcionários!C2961=0,"",Funcionários!C2961)</f>
        <v/>
      </c>
      <c r="V2960" s="50">
        <f>IF(U2960="",0,IF(COUNTIFS($E$7:$E$3006,U2960,$I$7:$I$3006,'RC'!$E$6)=0,0,COUNTIFS($M$7:$M$3006,"Concluída no prazo",$E$7:$E$3006,U2960,$I$7:$I$3006,'RC'!$E$6)/COUNTIFS($E$7:$E$3006,U2960,$I$7:$I$3006,'RC'!$E$6)))</f>
        <v>0</v>
      </c>
      <c r="W2960" s="49">
        <f>SUMIFS($J$7:$J$3006,$E$7:$E$3006,U2960,$I$7:$I$3006,'RC'!$E$6)+SUMIFS($L$7:$L$3006,$E$7:$E$3006,U2960,$I$7:$I$3006,'RC'!$E$6)</f>
        <v>0</v>
      </c>
      <c r="X2960" s="48">
        <f>COUNTIFS($E$7:$E$3006,U2960,$I$7:$I$3006,'RC'!$E$6)</f>
        <v>0</v>
      </c>
      <c r="Y2960" s="48"/>
      <c r="Z2960" s="51" t="str">
        <f>IF(AQ2960='RC'!$E$6,AC2960*1000+AD2960,"")</f>
        <v/>
      </c>
      <c r="AA2960" s="51" t="str">
        <f>IF(AB2960="","",IF(AQ2960='RC'!$E$6,AC2960*1000-AD2960,""))</f>
        <v/>
      </c>
      <c r="AB2960" s="48" t="str">
        <f>IFERROR(VLOOKUP(E2960,Funcionários!$C$8:$E$207,3,FALSE),"")</f>
        <v/>
      </c>
      <c r="AC2960" s="50" t="str">
        <f>IF(AB2960="","",IF(COUNTIFS($AB$7:$AB$3006,AB2960,$AQ$7:$AQ$3006,'RC'!$E$6)=0,"",COUNTIFS($M$7:$M$3006,"Concluída no prazo",$AB$7:$AB$3006,AB2960,$AQ$7:$AQ$3006,'RC'!$E$6)/COUNTIFS($AB$7:$AB$3006,AB2960,$AQ$7:$AQ$3006,'RC'!$E$6)))</f>
        <v/>
      </c>
      <c r="AD2960" s="48">
        <f>SUMIF($AQ$7:$AQ$3006,'RC'!$E$6,$J$7:$J$3006)+SUMIF($AQ$7:$AQ$3006,'RC'!$E$6,$L$7:$L$3006)</f>
        <v>21</v>
      </c>
      <c r="AF2960" s="48">
        <v>2.0469999999990999E-2</v>
      </c>
      <c r="AG2960" s="48">
        <f>IF(OR(AQ2960="",AQ2960&lt;&gt;'RC'!$E$6,AB2960&lt;&gt;'RC'!$D$21),0,1)</f>
        <v>0</v>
      </c>
      <c r="AH2960" s="48">
        <f t="shared" si="1032"/>
        <v>2.0469999999990999E-2</v>
      </c>
      <c r="AI2960" s="48" t="str">
        <f t="shared" si="1014"/>
        <v/>
      </c>
      <c r="AJ2960" s="48" t="str">
        <f t="shared" si="1015"/>
        <v/>
      </c>
      <c r="AK2960" s="52" t="str">
        <f t="shared" si="1016"/>
        <v/>
      </c>
      <c r="AL2960" s="52" t="str">
        <f t="shared" si="1017"/>
        <v/>
      </c>
      <c r="AM2960" s="48" t="str">
        <f t="shared" si="1018"/>
        <v/>
      </c>
      <c r="AN2960" s="48" t="str">
        <f t="shared" si="1019"/>
        <v/>
      </c>
      <c r="AP2960" s="18" t="str">
        <f t="shared" si="1020"/>
        <v/>
      </c>
      <c r="AQ2960" s="18" t="str">
        <f t="shared" si="1021"/>
        <v/>
      </c>
      <c r="AR2960" s="18">
        <v>2.0469999999999999E-2</v>
      </c>
      <c r="AS2960" s="18">
        <f>IF(AF!$D$27="Todos",1,IF(M2960=AF!$D$27,1,0))</f>
        <v>1</v>
      </c>
      <c r="AT2960" s="53">
        <f>IF(AND(E2960=AF!$D$6,OR(LT!M2960=AF!$D$27,AF!$D$27="Todos"),OR(AP2960=AF!$E$8,AQ2960=AF!$E$8)),AR2960+AS2960,0)</f>
        <v>0</v>
      </c>
      <c r="AU2960" s="18" t="str">
        <f t="shared" si="1022"/>
        <v/>
      </c>
      <c r="AV2960" s="54" t="str">
        <f t="shared" si="1023"/>
        <v/>
      </c>
      <c r="AW2960" s="54" t="str">
        <f t="shared" si="1024"/>
        <v/>
      </c>
      <c r="AX2960" s="18" t="str">
        <f t="shared" si="1025"/>
        <v/>
      </c>
      <c r="AY2960" s="18" t="str">
        <f t="shared" si="1026"/>
        <v/>
      </c>
      <c r="BA2960" s="18">
        <f>IF($E2960=AF!$D$6,IF($M2960="Concluída no prazo",2,IF($M2960="Concluída com atraso",1,0)),0)</f>
        <v>0</v>
      </c>
      <c r="BB2960" s="18">
        <f>IF($E2960=AF!$D$6,IF($M2960="Atrasada",2,IF($M2960="Concluída com atraso",1,0)),0)</f>
        <v>0</v>
      </c>
      <c r="BC2960" s="18">
        <v>2.954E-2</v>
      </c>
      <c r="BD2960" s="18">
        <f t="shared" si="1033"/>
        <v>2.954E-2</v>
      </c>
      <c r="BE2960" s="18">
        <f t="shared" si="1033"/>
        <v>2.954E-2</v>
      </c>
      <c r="BF2960" s="18" t="str">
        <f t="shared" si="1027"/>
        <v/>
      </c>
      <c r="BN2960" s="18" t="str">
        <f t="shared" si="1028"/>
        <v>s</v>
      </c>
    </row>
    <row r="2961" spans="3:66" ht="50.1" customHeight="1" thickTop="1" thickBot="1" x14ac:dyDescent="0.3">
      <c r="C2961" s="46"/>
      <c r="D2961" s="46"/>
      <c r="E2961" s="46"/>
      <c r="F2961" s="122"/>
      <c r="G2961" s="122"/>
      <c r="H2961" s="78" t="str">
        <f t="shared" si="1029"/>
        <v/>
      </c>
      <c r="I2961" s="78" t="str">
        <f t="shared" si="1030"/>
        <v/>
      </c>
      <c r="J2961" s="16"/>
      <c r="K2961" s="46" t="str">
        <f t="shared" si="1031"/>
        <v/>
      </c>
      <c r="L2961" s="16"/>
      <c r="M2961" s="16"/>
      <c r="N2961" s="46"/>
      <c r="O2961" s="47" t="str">
        <f t="shared" si="1034"/>
        <v/>
      </c>
      <c r="P2961" s="47"/>
      <c r="Q2961" s="48" t="str">
        <f>IFERROR(VLOOKUP(E2961,Funcionários!$C$8:$E$207,3,FALSE),"")</f>
        <v/>
      </c>
      <c r="R2961" s="47"/>
      <c r="S2961" s="49" t="str">
        <f t="shared" si="1035"/>
        <v/>
      </c>
      <c r="T2961" s="49">
        <v>2.955E-2</v>
      </c>
      <c r="U2961" s="48" t="str">
        <f>IF(Funcionários!C2962=0,"",Funcionários!C2962)</f>
        <v/>
      </c>
      <c r="V2961" s="50">
        <f>IF(U2961="",0,IF(COUNTIFS($E$7:$E$3006,U2961,$I$7:$I$3006,'RC'!$E$6)=0,0,COUNTIFS($M$7:$M$3006,"Concluída no prazo",$E$7:$E$3006,U2961,$I$7:$I$3006,'RC'!$E$6)/COUNTIFS($E$7:$E$3006,U2961,$I$7:$I$3006,'RC'!$E$6)))</f>
        <v>0</v>
      </c>
      <c r="W2961" s="49">
        <f>SUMIFS($J$7:$J$3006,$E$7:$E$3006,U2961,$I$7:$I$3006,'RC'!$E$6)+SUMIFS($L$7:$L$3006,$E$7:$E$3006,U2961,$I$7:$I$3006,'RC'!$E$6)</f>
        <v>0</v>
      </c>
      <c r="X2961" s="48">
        <f>COUNTIFS($E$7:$E$3006,U2961,$I$7:$I$3006,'RC'!$E$6)</f>
        <v>0</v>
      </c>
      <c r="Y2961" s="48"/>
      <c r="Z2961" s="51" t="str">
        <f>IF(AQ2961='RC'!$E$6,AC2961*1000+AD2961,"")</f>
        <v/>
      </c>
      <c r="AA2961" s="51" t="str">
        <f>IF(AB2961="","",IF(AQ2961='RC'!$E$6,AC2961*1000-AD2961,""))</f>
        <v/>
      </c>
      <c r="AB2961" s="48" t="str">
        <f>IFERROR(VLOOKUP(E2961,Funcionários!$C$8:$E$207,3,FALSE),"")</f>
        <v/>
      </c>
      <c r="AC2961" s="50" t="str">
        <f>IF(AB2961="","",IF(COUNTIFS($AB$7:$AB$3006,AB2961,$AQ$7:$AQ$3006,'RC'!$E$6)=0,"",COUNTIFS($M$7:$M$3006,"Concluída no prazo",$AB$7:$AB$3006,AB2961,$AQ$7:$AQ$3006,'RC'!$E$6)/COUNTIFS($AB$7:$AB$3006,AB2961,$AQ$7:$AQ$3006,'RC'!$E$6)))</f>
        <v/>
      </c>
      <c r="AD2961" s="48">
        <f>SUMIF($AQ$7:$AQ$3006,'RC'!$E$6,$J$7:$J$3006)+SUMIF($AQ$7:$AQ$3006,'RC'!$E$6,$L$7:$L$3006)</f>
        <v>21</v>
      </c>
      <c r="AF2961" s="48">
        <v>2.0459999999990999E-2</v>
      </c>
      <c r="AG2961" s="48">
        <f>IF(OR(AQ2961="",AQ2961&lt;&gt;'RC'!$E$6,AB2961&lt;&gt;'RC'!$D$21),0,1)</f>
        <v>0</v>
      </c>
      <c r="AH2961" s="48">
        <f t="shared" si="1032"/>
        <v>2.0459999999990999E-2</v>
      </c>
      <c r="AI2961" s="48" t="str">
        <f t="shared" si="1014"/>
        <v/>
      </c>
      <c r="AJ2961" s="48" t="str">
        <f t="shared" si="1015"/>
        <v/>
      </c>
      <c r="AK2961" s="52" t="str">
        <f t="shared" si="1016"/>
        <v/>
      </c>
      <c r="AL2961" s="52" t="str">
        <f t="shared" si="1017"/>
        <v/>
      </c>
      <c r="AM2961" s="48" t="str">
        <f t="shared" si="1018"/>
        <v/>
      </c>
      <c r="AN2961" s="48" t="str">
        <f t="shared" si="1019"/>
        <v/>
      </c>
      <c r="AP2961" s="18" t="str">
        <f t="shared" si="1020"/>
        <v/>
      </c>
      <c r="AQ2961" s="18" t="str">
        <f t="shared" si="1021"/>
        <v/>
      </c>
      <c r="AR2961" s="18">
        <v>2.0459999999999999E-2</v>
      </c>
      <c r="AS2961" s="18">
        <f>IF(AF!$D$27="Todos",1,IF(M2961=AF!$D$27,1,0))</f>
        <v>1</v>
      </c>
      <c r="AT2961" s="53">
        <f>IF(AND(E2961=AF!$D$6,OR(LT!M2961=AF!$D$27,AF!$D$27="Todos"),OR(AP2961=AF!$E$8,AQ2961=AF!$E$8)),AR2961+AS2961,0)</f>
        <v>0</v>
      </c>
      <c r="AU2961" s="18" t="str">
        <f t="shared" si="1022"/>
        <v/>
      </c>
      <c r="AV2961" s="54" t="str">
        <f t="shared" si="1023"/>
        <v/>
      </c>
      <c r="AW2961" s="54" t="str">
        <f t="shared" si="1024"/>
        <v/>
      </c>
      <c r="AX2961" s="18" t="str">
        <f t="shared" si="1025"/>
        <v/>
      </c>
      <c r="AY2961" s="18" t="str">
        <f t="shared" si="1026"/>
        <v/>
      </c>
      <c r="BA2961" s="18">
        <f>IF($E2961=AF!$D$6,IF($M2961="Concluída no prazo",2,IF($M2961="Concluída com atraso",1,0)),0)</f>
        <v>0</v>
      </c>
      <c r="BB2961" s="18">
        <f>IF($E2961=AF!$D$6,IF($M2961="Atrasada",2,IF($M2961="Concluída com atraso",1,0)),0)</f>
        <v>0</v>
      </c>
      <c r="BC2961" s="18">
        <v>2.955E-2</v>
      </c>
      <c r="BD2961" s="18">
        <f t="shared" si="1033"/>
        <v>2.955E-2</v>
      </c>
      <c r="BE2961" s="18">
        <f t="shared" si="1033"/>
        <v>2.955E-2</v>
      </c>
      <c r="BF2961" s="18" t="str">
        <f t="shared" si="1027"/>
        <v/>
      </c>
      <c r="BN2961" s="18" t="str">
        <f t="shared" si="1028"/>
        <v>s</v>
      </c>
    </row>
    <row r="2962" spans="3:66" ht="50.1" customHeight="1" thickTop="1" thickBot="1" x14ac:dyDescent="0.3">
      <c r="C2962" s="46"/>
      <c r="D2962" s="46"/>
      <c r="E2962" s="46"/>
      <c r="F2962" s="122"/>
      <c r="G2962" s="122"/>
      <c r="H2962" s="78" t="str">
        <f t="shared" si="1029"/>
        <v/>
      </c>
      <c r="I2962" s="78" t="str">
        <f t="shared" si="1030"/>
        <v/>
      </c>
      <c r="J2962" s="16"/>
      <c r="K2962" s="46" t="str">
        <f t="shared" si="1031"/>
        <v/>
      </c>
      <c r="L2962" s="16"/>
      <c r="M2962" s="16"/>
      <c r="N2962" s="46"/>
      <c r="O2962" s="47" t="str">
        <f t="shared" si="1034"/>
        <v/>
      </c>
      <c r="P2962" s="47"/>
      <c r="Q2962" s="48" t="str">
        <f>IFERROR(VLOOKUP(E2962,Funcionários!$C$8:$E$207,3,FALSE),"")</f>
        <v/>
      </c>
      <c r="R2962" s="47"/>
      <c r="S2962" s="49" t="str">
        <f t="shared" si="1035"/>
        <v/>
      </c>
      <c r="T2962" s="49">
        <v>2.9559999999999999E-2</v>
      </c>
      <c r="U2962" s="48" t="str">
        <f>IF(Funcionários!C2963=0,"",Funcionários!C2963)</f>
        <v/>
      </c>
      <c r="V2962" s="50">
        <f>IF(U2962="",0,IF(COUNTIFS($E$7:$E$3006,U2962,$I$7:$I$3006,'RC'!$E$6)=0,0,COUNTIFS($M$7:$M$3006,"Concluída no prazo",$E$7:$E$3006,U2962,$I$7:$I$3006,'RC'!$E$6)/COUNTIFS($E$7:$E$3006,U2962,$I$7:$I$3006,'RC'!$E$6)))</f>
        <v>0</v>
      </c>
      <c r="W2962" s="49">
        <f>SUMIFS($J$7:$J$3006,$E$7:$E$3006,U2962,$I$7:$I$3006,'RC'!$E$6)+SUMIFS($L$7:$L$3006,$E$7:$E$3006,U2962,$I$7:$I$3006,'RC'!$E$6)</f>
        <v>0</v>
      </c>
      <c r="X2962" s="48">
        <f>COUNTIFS($E$7:$E$3006,U2962,$I$7:$I$3006,'RC'!$E$6)</f>
        <v>0</v>
      </c>
      <c r="Y2962" s="48"/>
      <c r="Z2962" s="51" t="str">
        <f>IF(AQ2962='RC'!$E$6,AC2962*1000+AD2962,"")</f>
        <v/>
      </c>
      <c r="AA2962" s="51" t="str">
        <f>IF(AB2962="","",IF(AQ2962='RC'!$E$6,AC2962*1000-AD2962,""))</f>
        <v/>
      </c>
      <c r="AB2962" s="48" t="str">
        <f>IFERROR(VLOOKUP(E2962,Funcionários!$C$8:$E$207,3,FALSE),"")</f>
        <v/>
      </c>
      <c r="AC2962" s="50" t="str">
        <f>IF(AB2962="","",IF(COUNTIFS($AB$7:$AB$3006,AB2962,$AQ$7:$AQ$3006,'RC'!$E$6)=0,"",COUNTIFS($M$7:$M$3006,"Concluída no prazo",$AB$7:$AB$3006,AB2962,$AQ$7:$AQ$3006,'RC'!$E$6)/COUNTIFS($AB$7:$AB$3006,AB2962,$AQ$7:$AQ$3006,'RC'!$E$6)))</f>
        <v/>
      </c>
      <c r="AD2962" s="48">
        <f>SUMIF($AQ$7:$AQ$3006,'RC'!$E$6,$J$7:$J$3006)+SUMIF($AQ$7:$AQ$3006,'RC'!$E$6,$L$7:$L$3006)</f>
        <v>21</v>
      </c>
      <c r="AF2962" s="48">
        <v>2.0449999999991E-2</v>
      </c>
      <c r="AG2962" s="48">
        <f>IF(OR(AQ2962="",AQ2962&lt;&gt;'RC'!$E$6,AB2962&lt;&gt;'RC'!$D$21),0,1)</f>
        <v>0</v>
      </c>
      <c r="AH2962" s="48">
        <f t="shared" si="1032"/>
        <v>2.0449999999991E-2</v>
      </c>
      <c r="AI2962" s="48" t="str">
        <f t="shared" si="1014"/>
        <v/>
      </c>
      <c r="AJ2962" s="48" t="str">
        <f t="shared" si="1015"/>
        <v/>
      </c>
      <c r="AK2962" s="52" t="str">
        <f t="shared" si="1016"/>
        <v/>
      </c>
      <c r="AL2962" s="52" t="str">
        <f t="shared" si="1017"/>
        <v/>
      </c>
      <c r="AM2962" s="48" t="str">
        <f t="shared" si="1018"/>
        <v/>
      </c>
      <c r="AN2962" s="48" t="str">
        <f t="shared" si="1019"/>
        <v/>
      </c>
      <c r="AP2962" s="18" t="str">
        <f t="shared" si="1020"/>
        <v/>
      </c>
      <c r="AQ2962" s="18" t="str">
        <f t="shared" si="1021"/>
        <v/>
      </c>
      <c r="AR2962" s="18">
        <v>2.0449999999999999E-2</v>
      </c>
      <c r="AS2962" s="18">
        <f>IF(AF!$D$27="Todos",1,IF(M2962=AF!$D$27,1,0))</f>
        <v>1</v>
      </c>
      <c r="AT2962" s="53">
        <f>IF(AND(E2962=AF!$D$6,OR(LT!M2962=AF!$D$27,AF!$D$27="Todos"),OR(AP2962=AF!$E$8,AQ2962=AF!$E$8)),AR2962+AS2962,0)</f>
        <v>0</v>
      </c>
      <c r="AU2962" s="18" t="str">
        <f t="shared" si="1022"/>
        <v/>
      </c>
      <c r="AV2962" s="54" t="str">
        <f t="shared" si="1023"/>
        <v/>
      </c>
      <c r="AW2962" s="54" t="str">
        <f t="shared" si="1024"/>
        <v/>
      </c>
      <c r="AX2962" s="18" t="str">
        <f t="shared" si="1025"/>
        <v/>
      </c>
      <c r="AY2962" s="18" t="str">
        <f t="shared" si="1026"/>
        <v/>
      </c>
      <c r="BA2962" s="18">
        <f>IF($E2962=AF!$D$6,IF($M2962="Concluída no prazo",2,IF($M2962="Concluída com atraso",1,0)),0)</f>
        <v>0</v>
      </c>
      <c r="BB2962" s="18">
        <f>IF($E2962=AF!$D$6,IF($M2962="Atrasada",2,IF($M2962="Concluída com atraso",1,0)),0)</f>
        <v>0</v>
      </c>
      <c r="BC2962" s="18">
        <v>2.9559999999999999E-2</v>
      </c>
      <c r="BD2962" s="18">
        <f t="shared" si="1033"/>
        <v>2.9559999999999999E-2</v>
      </c>
      <c r="BE2962" s="18">
        <f t="shared" si="1033"/>
        <v>2.9559999999999999E-2</v>
      </c>
      <c r="BF2962" s="18" t="str">
        <f t="shared" si="1027"/>
        <v/>
      </c>
      <c r="BN2962" s="18" t="str">
        <f t="shared" si="1028"/>
        <v>s</v>
      </c>
    </row>
    <row r="2963" spans="3:66" ht="50.1" customHeight="1" thickTop="1" thickBot="1" x14ac:dyDescent="0.3">
      <c r="C2963" s="46"/>
      <c r="D2963" s="46"/>
      <c r="E2963" s="46"/>
      <c r="F2963" s="122"/>
      <c r="G2963" s="122"/>
      <c r="H2963" s="78" t="str">
        <f t="shared" si="1029"/>
        <v/>
      </c>
      <c r="I2963" s="78" t="str">
        <f t="shared" si="1030"/>
        <v/>
      </c>
      <c r="J2963" s="16"/>
      <c r="K2963" s="46" t="str">
        <f t="shared" si="1031"/>
        <v/>
      </c>
      <c r="L2963" s="16"/>
      <c r="M2963" s="16"/>
      <c r="N2963" s="46"/>
      <c r="O2963" s="47" t="str">
        <f t="shared" si="1034"/>
        <v/>
      </c>
      <c r="P2963" s="47"/>
      <c r="Q2963" s="48" t="str">
        <f>IFERROR(VLOOKUP(E2963,Funcionários!$C$8:$E$207,3,FALSE),"")</f>
        <v/>
      </c>
      <c r="R2963" s="47"/>
      <c r="S2963" s="49" t="str">
        <f t="shared" si="1035"/>
        <v/>
      </c>
      <c r="T2963" s="49">
        <v>2.9569999999999999E-2</v>
      </c>
      <c r="U2963" s="48" t="str">
        <f>IF(Funcionários!C2964=0,"",Funcionários!C2964)</f>
        <v/>
      </c>
      <c r="V2963" s="50">
        <f>IF(U2963="",0,IF(COUNTIFS($E$7:$E$3006,U2963,$I$7:$I$3006,'RC'!$E$6)=0,0,COUNTIFS($M$7:$M$3006,"Concluída no prazo",$E$7:$E$3006,U2963,$I$7:$I$3006,'RC'!$E$6)/COUNTIFS($E$7:$E$3006,U2963,$I$7:$I$3006,'RC'!$E$6)))</f>
        <v>0</v>
      </c>
      <c r="W2963" s="49">
        <f>SUMIFS($J$7:$J$3006,$E$7:$E$3006,U2963,$I$7:$I$3006,'RC'!$E$6)+SUMIFS($L$7:$L$3006,$E$7:$E$3006,U2963,$I$7:$I$3006,'RC'!$E$6)</f>
        <v>0</v>
      </c>
      <c r="X2963" s="48">
        <f>COUNTIFS($E$7:$E$3006,U2963,$I$7:$I$3006,'RC'!$E$6)</f>
        <v>0</v>
      </c>
      <c r="Y2963" s="48"/>
      <c r="Z2963" s="51" t="str">
        <f>IF(AQ2963='RC'!$E$6,AC2963*1000+AD2963,"")</f>
        <v/>
      </c>
      <c r="AA2963" s="51" t="str">
        <f>IF(AB2963="","",IF(AQ2963='RC'!$E$6,AC2963*1000-AD2963,""))</f>
        <v/>
      </c>
      <c r="AB2963" s="48" t="str">
        <f>IFERROR(VLOOKUP(E2963,Funcionários!$C$8:$E$207,3,FALSE),"")</f>
        <v/>
      </c>
      <c r="AC2963" s="50" t="str">
        <f>IF(AB2963="","",IF(COUNTIFS($AB$7:$AB$3006,AB2963,$AQ$7:$AQ$3006,'RC'!$E$6)=0,"",COUNTIFS($M$7:$M$3006,"Concluída no prazo",$AB$7:$AB$3006,AB2963,$AQ$7:$AQ$3006,'RC'!$E$6)/COUNTIFS($AB$7:$AB$3006,AB2963,$AQ$7:$AQ$3006,'RC'!$E$6)))</f>
        <v/>
      </c>
      <c r="AD2963" s="48">
        <f>SUMIF($AQ$7:$AQ$3006,'RC'!$E$6,$J$7:$J$3006)+SUMIF($AQ$7:$AQ$3006,'RC'!$E$6,$L$7:$L$3006)</f>
        <v>21</v>
      </c>
      <c r="AF2963" s="48">
        <v>2.0439999999990899E-2</v>
      </c>
      <c r="AG2963" s="48">
        <f>IF(OR(AQ2963="",AQ2963&lt;&gt;'RC'!$E$6,AB2963&lt;&gt;'RC'!$D$21),0,1)</f>
        <v>0</v>
      </c>
      <c r="AH2963" s="48">
        <f t="shared" si="1032"/>
        <v>2.0439999999990899E-2</v>
      </c>
      <c r="AI2963" s="48" t="str">
        <f t="shared" si="1014"/>
        <v/>
      </c>
      <c r="AJ2963" s="48" t="str">
        <f t="shared" si="1015"/>
        <v/>
      </c>
      <c r="AK2963" s="52" t="str">
        <f t="shared" si="1016"/>
        <v/>
      </c>
      <c r="AL2963" s="52" t="str">
        <f t="shared" si="1017"/>
        <v/>
      </c>
      <c r="AM2963" s="48" t="str">
        <f t="shared" si="1018"/>
        <v/>
      </c>
      <c r="AN2963" s="48" t="str">
        <f t="shared" si="1019"/>
        <v/>
      </c>
      <c r="AP2963" s="18" t="str">
        <f t="shared" si="1020"/>
        <v/>
      </c>
      <c r="AQ2963" s="18" t="str">
        <f t="shared" si="1021"/>
        <v/>
      </c>
      <c r="AR2963" s="18">
        <v>2.044E-2</v>
      </c>
      <c r="AS2963" s="18">
        <f>IF(AF!$D$27="Todos",1,IF(M2963=AF!$D$27,1,0))</f>
        <v>1</v>
      </c>
      <c r="AT2963" s="53">
        <f>IF(AND(E2963=AF!$D$6,OR(LT!M2963=AF!$D$27,AF!$D$27="Todos"),OR(AP2963=AF!$E$8,AQ2963=AF!$E$8)),AR2963+AS2963,0)</f>
        <v>0</v>
      </c>
      <c r="AU2963" s="18" t="str">
        <f t="shared" si="1022"/>
        <v/>
      </c>
      <c r="AV2963" s="54" t="str">
        <f t="shared" si="1023"/>
        <v/>
      </c>
      <c r="AW2963" s="54" t="str">
        <f t="shared" si="1024"/>
        <v/>
      </c>
      <c r="AX2963" s="18" t="str">
        <f t="shared" si="1025"/>
        <v/>
      </c>
      <c r="AY2963" s="18" t="str">
        <f t="shared" si="1026"/>
        <v/>
      </c>
      <c r="BA2963" s="18">
        <f>IF($E2963=AF!$D$6,IF($M2963="Concluída no prazo",2,IF($M2963="Concluída com atraso",1,0)),0)</f>
        <v>0</v>
      </c>
      <c r="BB2963" s="18">
        <f>IF($E2963=AF!$D$6,IF($M2963="Atrasada",2,IF($M2963="Concluída com atraso",1,0)),0)</f>
        <v>0</v>
      </c>
      <c r="BC2963" s="18">
        <v>2.9569999999999999E-2</v>
      </c>
      <c r="BD2963" s="18">
        <f t="shared" si="1033"/>
        <v>2.9569999999999999E-2</v>
      </c>
      <c r="BE2963" s="18">
        <f t="shared" si="1033"/>
        <v>2.9569999999999999E-2</v>
      </c>
      <c r="BF2963" s="18" t="str">
        <f t="shared" si="1027"/>
        <v/>
      </c>
      <c r="BN2963" s="18" t="str">
        <f t="shared" si="1028"/>
        <v>s</v>
      </c>
    </row>
    <row r="2964" spans="3:66" ht="50.1" customHeight="1" thickTop="1" thickBot="1" x14ac:dyDescent="0.3">
      <c r="C2964" s="46"/>
      <c r="D2964" s="46"/>
      <c r="E2964" s="46"/>
      <c r="F2964" s="122"/>
      <c r="G2964" s="122"/>
      <c r="H2964" s="78" t="str">
        <f t="shared" si="1029"/>
        <v/>
      </c>
      <c r="I2964" s="78" t="str">
        <f t="shared" si="1030"/>
        <v/>
      </c>
      <c r="J2964" s="16"/>
      <c r="K2964" s="46" t="str">
        <f t="shared" si="1031"/>
        <v/>
      </c>
      <c r="L2964" s="16"/>
      <c r="M2964" s="16"/>
      <c r="N2964" s="46"/>
      <c r="O2964" s="47" t="str">
        <f t="shared" si="1034"/>
        <v/>
      </c>
      <c r="P2964" s="47"/>
      <c r="Q2964" s="48" t="str">
        <f>IFERROR(VLOOKUP(E2964,Funcionários!$C$8:$E$207,3,FALSE),"")</f>
        <v/>
      </c>
      <c r="R2964" s="47"/>
      <c r="S2964" s="49" t="str">
        <f t="shared" si="1035"/>
        <v/>
      </c>
      <c r="T2964" s="49">
        <v>2.9579999999999999E-2</v>
      </c>
      <c r="U2964" s="48" t="str">
        <f>IF(Funcionários!C2965=0,"",Funcionários!C2965)</f>
        <v/>
      </c>
      <c r="V2964" s="50">
        <f>IF(U2964="",0,IF(COUNTIFS($E$7:$E$3006,U2964,$I$7:$I$3006,'RC'!$E$6)=0,0,COUNTIFS($M$7:$M$3006,"Concluída no prazo",$E$7:$E$3006,U2964,$I$7:$I$3006,'RC'!$E$6)/COUNTIFS($E$7:$E$3006,U2964,$I$7:$I$3006,'RC'!$E$6)))</f>
        <v>0</v>
      </c>
      <c r="W2964" s="49">
        <f>SUMIFS($J$7:$J$3006,$E$7:$E$3006,U2964,$I$7:$I$3006,'RC'!$E$6)+SUMIFS($L$7:$L$3006,$E$7:$E$3006,U2964,$I$7:$I$3006,'RC'!$E$6)</f>
        <v>0</v>
      </c>
      <c r="X2964" s="48">
        <f>COUNTIFS($E$7:$E$3006,U2964,$I$7:$I$3006,'RC'!$E$6)</f>
        <v>0</v>
      </c>
      <c r="Y2964" s="48"/>
      <c r="Z2964" s="51" t="str">
        <f>IF(AQ2964='RC'!$E$6,AC2964*1000+AD2964,"")</f>
        <v/>
      </c>
      <c r="AA2964" s="51" t="str">
        <f>IF(AB2964="","",IF(AQ2964='RC'!$E$6,AC2964*1000-AD2964,""))</f>
        <v/>
      </c>
      <c r="AB2964" s="48" t="str">
        <f>IFERROR(VLOOKUP(E2964,Funcionários!$C$8:$E$207,3,FALSE),"")</f>
        <v/>
      </c>
      <c r="AC2964" s="50" t="str">
        <f>IF(AB2964="","",IF(COUNTIFS($AB$7:$AB$3006,AB2964,$AQ$7:$AQ$3006,'RC'!$E$6)=0,"",COUNTIFS($M$7:$M$3006,"Concluída no prazo",$AB$7:$AB$3006,AB2964,$AQ$7:$AQ$3006,'RC'!$E$6)/COUNTIFS($AB$7:$AB$3006,AB2964,$AQ$7:$AQ$3006,'RC'!$E$6)))</f>
        <v/>
      </c>
      <c r="AD2964" s="48">
        <f>SUMIF($AQ$7:$AQ$3006,'RC'!$E$6,$J$7:$J$3006)+SUMIF($AQ$7:$AQ$3006,'RC'!$E$6,$L$7:$L$3006)</f>
        <v>21</v>
      </c>
      <c r="AF2964" s="48">
        <v>2.04299999999909E-2</v>
      </c>
      <c r="AG2964" s="48">
        <f>IF(OR(AQ2964="",AQ2964&lt;&gt;'RC'!$E$6,AB2964&lt;&gt;'RC'!$D$21),0,1)</f>
        <v>0</v>
      </c>
      <c r="AH2964" s="48">
        <f t="shared" si="1032"/>
        <v>2.04299999999909E-2</v>
      </c>
      <c r="AI2964" s="48" t="str">
        <f t="shared" si="1014"/>
        <v/>
      </c>
      <c r="AJ2964" s="48" t="str">
        <f t="shared" si="1015"/>
        <v/>
      </c>
      <c r="AK2964" s="52" t="str">
        <f t="shared" si="1016"/>
        <v/>
      </c>
      <c r="AL2964" s="52" t="str">
        <f t="shared" si="1017"/>
        <v/>
      </c>
      <c r="AM2964" s="48" t="str">
        <f t="shared" si="1018"/>
        <v/>
      </c>
      <c r="AN2964" s="48" t="str">
        <f t="shared" si="1019"/>
        <v/>
      </c>
      <c r="AP2964" s="18" t="str">
        <f t="shared" si="1020"/>
        <v/>
      </c>
      <c r="AQ2964" s="18" t="str">
        <f t="shared" si="1021"/>
        <v/>
      </c>
      <c r="AR2964" s="18">
        <v>2.043E-2</v>
      </c>
      <c r="AS2964" s="18">
        <f>IF(AF!$D$27="Todos",1,IF(M2964=AF!$D$27,1,0))</f>
        <v>1</v>
      </c>
      <c r="AT2964" s="53">
        <f>IF(AND(E2964=AF!$D$6,OR(LT!M2964=AF!$D$27,AF!$D$27="Todos"),OR(AP2964=AF!$E$8,AQ2964=AF!$E$8)),AR2964+AS2964,0)</f>
        <v>0</v>
      </c>
      <c r="AU2964" s="18" t="str">
        <f t="shared" si="1022"/>
        <v/>
      </c>
      <c r="AV2964" s="54" t="str">
        <f t="shared" si="1023"/>
        <v/>
      </c>
      <c r="AW2964" s="54" t="str">
        <f t="shared" si="1024"/>
        <v/>
      </c>
      <c r="AX2964" s="18" t="str">
        <f t="shared" si="1025"/>
        <v/>
      </c>
      <c r="AY2964" s="18" t="str">
        <f t="shared" si="1026"/>
        <v/>
      </c>
      <c r="BA2964" s="18">
        <f>IF($E2964=AF!$D$6,IF($M2964="Concluída no prazo",2,IF($M2964="Concluída com atraso",1,0)),0)</f>
        <v>0</v>
      </c>
      <c r="BB2964" s="18">
        <f>IF($E2964=AF!$D$6,IF($M2964="Atrasada",2,IF($M2964="Concluída com atraso",1,0)),0)</f>
        <v>0</v>
      </c>
      <c r="BC2964" s="18">
        <v>2.9579999999999999E-2</v>
      </c>
      <c r="BD2964" s="18">
        <f t="shared" si="1033"/>
        <v>2.9579999999999999E-2</v>
      </c>
      <c r="BE2964" s="18">
        <f t="shared" si="1033"/>
        <v>2.9579999999999999E-2</v>
      </c>
      <c r="BF2964" s="18" t="str">
        <f t="shared" si="1027"/>
        <v/>
      </c>
      <c r="BN2964" s="18" t="str">
        <f t="shared" si="1028"/>
        <v>s</v>
      </c>
    </row>
    <row r="2965" spans="3:66" ht="50.1" customHeight="1" thickTop="1" thickBot="1" x14ac:dyDescent="0.3">
      <c r="C2965" s="46"/>
      <c r="D2965" s="46"/>
      <c r="E2965" s="46"/>
      <c r="F2965" s="122"/>
      <c r="G2965" s="122"/>
      <c r="H2965" s="78" t="str">
        <f t="shared" si="1029"/>
        <v/>
      </c>
      <c r="I2965" s="78" t="str">
        <f t="shared" si="1030"/>
        <v/>
      </c>
      <c r="J2965" s="16"/>
      <c r="K2965" s="46" t="str">
        <f t="shared" si="1031"/>
        <v/>
      </c>
      <c r="L2965" s="16"/>
      <c r="M2965" s="16"/>
      <c r="N2965" s="46"/>
      <c r="O2965" s="47" t="str">
        <f t="shared" si="1034"/>
        <v/>
      </c>
      <c r="P2965" s="47"/>
      <c r="Q2965" s="48" t="str">
        <f>IFERROR(VLOOKUP(E2965,Funcionários!$C$8:$E$207,3,FALSE),"")</f>
        <v/>
      </c>
      <c r="R2965" s="47"/>
      <c r="S2965" s="49" t="str">
        <f t="shared" si="1035"/>
        <v/>
      </c>
      <c r="T2965" s="49">
        <v>2.9590000000000002E-2</v>
      </c>
      <c r="U2965" s="48" t="str">
        <f>IF(Funcionários!C2966=0,"",Funcionários!C2966)</f>
        <v/>
      </c>
      <c r="V2965" s="50">
        <f>IF(U2965="",0,IF(COUNTIFS($E$7:$E$3006,U2965,$I$7:$I$3006,'RC'!$E$6)=0,0,COUNTIFS($M$7:$M$3006,"Concluída no prazo",$E$7:$E$3006,U2965,$I$7:$I$3006,'RC'!$E$6)/COUNTIFS($E$7:$E$3006,U2965,$I$7:$I$3006,'RC'!$E$6)))</f>
        <v>0</v>
      </c>
      <c r="W2965" s="49">
        <f>SUMIFS($J$7:$J$3006,$E$7:$E$3006,U2965,$I$7:$I$3006,'RC'!$E$6)+SUMIFS($L$7:$L$3006,$E$7:$E$3006,U2965,$I$7:$I$3006,'RC'!$E$6)</f>
        <v>0</v>
      </c>
      <c r="X2965" s="48">
        <f>COUNTIFS($E$7:$E$3006,U2965,$I$7:$I$3006,'RC'!$E$6)</f>
        <v>0</v>
      </c>
      <c r="Y2965" s="48"/>
      <c r="Z2965" s="51" t="str">
        <f>IF(AQ2965='RC'!$E$6,AC2965*1000+AD2965,"")</f>
        <v/>
      </c>
      <c r="AA2965" s="51" t="str">
        <f>IF(AB2965="","",IF(AQ2965='RC'!$E$6,AC2965*1000-AD2965,""))</f>
        <v/>
      </c>
      <c r="AB2965" s="48" t="str">
        <f>IFERROR(VLOOKUP(E2965,Funcionários!$C$8:$E$207,3,FALSE),"")</f>
        <v/>
      </c>
      <c r="AC2965" s="50" t="str">
        <f>IF(AB2965="","",IF(COUNTIFS($AB$7:$AB$3006,AB2965,$AQ$7:$AQ$3006,'RC'!$E$6)=0,"",COUNTIFS($M$7:$M$3006,"Concluída no prazo",$AB$7:$AB$3006,AB2965,$AQ$7:$AQ$3006,'RC'!$E$6)/COUNTIFS($AB$7:$AB$3006,AB2965,$AQ$7:$AQ$3006,'RC'!$E$6)))</f>
        <v/>
      </c>
      <c r="AD2965" s="48">
        <f>SUMIF($AQ$7:$AQ$3006,'RC'!$E$6,$J$7:$J$3006)+SUMIF($AQ$7:$AQ$3006,'RC'!$E$6,$L$7:$L$3006)</f>
        <v>21</v>
      </c>
      <c r="AF2965" s="48">
        <v>2.04199999999909E-2</v>
      </c>
      <c r="AG2965" s="48">
        <f>IF(OR(AQ2965="",AQ2965&lt;&gt;'RC'!$E$6,AB2965&lt;&gt;'RC'!$D$21),0,1)</f>
        <v>0</v>
      </c>
      <c r="AH2965" s="48">
        <f t="shared" si="1032"/>
        <v>2.04199999999909E-2</v>
      </c>
      <c r="AI2965" s="48" t="str">
        <f t="shared" si="1014"/>
        <v/>
      </c>
      <c r="AJ2965" s="48" t="str">
        <f t="shared" si="1015"/>
        <v/>
      </c>
      <c r="AK2965" s="52" t="str">
        <f t="shared" si="1016"/>
        <v/>
      </c>
      <c r="AL2965" s="52" t="str">
        <f t="shared" si="1017"/>
        <v/>
      </c>
      <c r="AM2965" s="48" t="str">
        <f t="shared" si="1018"/>
        <v/>
      </c>
      <c r="AN2965" s="48" t="str">
        <f t="shared" si="1019"/>
        <v/>
      </c>
      <c r="AP2965" s="18" t="str">
        <f t="shared" si="1020"/>
        <v/>
      </c>
      <c r="AQ2965" s="18" t="str">
        <f t="shared" si="1021"/>
        <v/>
      </c>
      <c r="AR2965" s="18">
        <v>2.0420000000000001E-2</v>
      </c>
      <c r="AS2965" s="18">
        <f>IF(AF!$D$27="Todos",1,IF(M2965=AF!$D$27,1,0))</f>
        <v>1</v>
      </c>
      <c r="AT2965" s="53">
        <f>IF(AND(E2965=AF!$D$6,OR(LT!M2965=AF!$D$27,AF!$D$27="Todos"),OR(AP2965=AF!$E$8,AQ2965=AF!$E$8)),AR2965+AS2965,0)</f>
        <v>0</v>
      </c>
      <c r="AU2965" s="18" t="str">
        <f t="shared" si="1022"/>
        <v/>
      </c>
      <c r="AV2965" s="54" t="str">
        <f t="shared" si="1023"/>
        <v/>
      </c>
      <c r="AW2965" s="54" t="str">
        <f t="shared" si="1024"/>
        <v/>
      </c>
      <c r="AX2965" s="18" t="str">
        <f t="shared" si="1025"/>
        <v/>
      </c>
      <c r="AY2965" s="18" t="str">
        <f t="shared" si="1026"/>
        <v/>
      </c>
      <c r="BA2965" s="18">
        <f>IF($E2965=AF!$D$6,IF($M2965="Concluída no prazo",2,IF($M2965="Concluída com atraso",1,0)),0)</f>
        <v>0</v>
      </c>
      <c r="BB2965" s="18">
        <f>IF($E2965=AF!$D$6,IF($M2965="Atrasada",2,IF($M2965="Concluída com atraso",1,0)),0)</f>
        <v>0</v>
      </c>
      <c r="BC2965" s="18">
        <v>2.9590000000000002E-2</v>
      </c>
      <c r="BD2965" s="18">
        <f t="shared" si="1033"/>
        <v>2.9590000000000002E-2</v>
      </c>
      <c r="BE2965" s="18">
        <f t="shared" si="1033"/>
        <v>2.9590000000000002E-2</v>
      </c>
      <c r="BF2965" s="18" t="str">
        <f t="shared" si="1027"/>
        <v/>
      </c>
      <c r="BN2965" s="18" t="str">
        <f t="shared" si="1028"/>
        <v>s</v>
      </c>
    </row>
    <row r="2966" spans="3:66" ht="50.1" customHeight="1" thickTop="1" thickBot="1" x14ac:dyDescent="0.3">
      <c r="C2966" s="46"/>
      <c r="D2966" s="46"/>
      <c r="E2966" s="46"/>
      <c r="F2966" s="122"/>
      <c r="G2966" s="122"/>
      <c r="H2966" s="78" t="str">
        <f t="shared" si="1029"/>
        <v/>
      </c>
      <c r="I2966" s="78" t="str">
        <f t="shared" si="1030"/>
        <v/>
      </c>
      <c r="J2966" s="16"/>
      <c r="K2966" s="46" t="str">
        <f t="shared" si="1031"/>
        <v/>
      </c>
      <c r="L2966" s="16"/>
      <c r="M2966" s="16"/>
      <c r="N2966" s="46"/>
      <c r="O2966" s="47" t="str">
        <f t="shared" si="1034"/>
        <v/>
      </c>
      <c r="P2966" s="47"/>
      <c r="Q2966" s="48" t="str">
        <f>IFERROR(VLOOKUP(E2966,Funcionários!$C$8:$E$207,3,FALSE),"")</f>
        <v/>
      </c>
      <c r="R2966" s="47"/>
      <c r="S2966" s="49" t="str">
        <f t="shared" si="1035"/>
        <v/>
      </c>
      <c r="T2966" s="49">
        <v>2.9600000000000001E-2</v>
      </c>
      <c r="U2966" s="48" t="str">
        <f>IF(Funcionários!C2967=0,"",Funcionários!C2967)</f>
        <v/>
      </c>
      <c r="V2966" s="50">
        <f>IF(U2966="",0,IF(COUNTIFS($E$7:$E$3006,U2966,$I$7:$I$3006,'RC'!$E$6)=0,0,COUNTIFS($M$7:$M$3006,"Concluída no prazo",$E$7:$E$3006,U2966,$I$7:$I$3006,'RC'!$E$6)/COUNTIFS($E$7:$E$3006,U2966,$I$7:$I$3006,'RC'!$E$6)))</f>
        <v>0</v>
      </c>
      <c r="W2966" s="49">
        <f>SUMIFS($J$7:$J$3006,$E$7:$E$3006,U2966,$I$7:$I$3006,'RC'!$E$6)+SUMIFS($L$7:$L$3006,$E$7:$E$3006,U2966,$I$7:$I$3006,'RC'!$E$6)</f>
        <v>0</v>
      </c>
      <c r="X2966" s="48">
        <f>COUNTIFS($E$7:$E$3006,U2966,$I$7:$I$3006,'RC'!$E$6)</f>
        <v>0</v>
      </c>
      <c r="Y2966" s="48"/>
      <c r="Z2966" s="51" t="str">
        <f>IF(AQ2966='RC'!$E$6,AC2966*1000+AD2966,"")</f>
        <v/>
      </c>
      <c r="AA2966" s="51" t="str">
        <f>IF(AB2966="","",IF(AQ2966='RC'!$E$6,AC2966*1000-AD2966,""))</f>
        <v/>
      </c>
      <c r="AB2966" s="48" t="str">
        <f>IFERROR(VLOOKUP(E2966,Funcionários!$C$8:$E$207,3,FALSE),"")</f>
        <v/>
      </c>
      <c r="AC2966" s="50" t="str">
        <f>IF(AB2966="","",IF(COUNTIFS($AB$7:$AB$3006,AB2966,$AQ$7:$AQ$3006,'RC'!$E$6)=0,"",COUNTIFS($M$7:$M$3006,"Concluída no prazo",$AB$7:$AB$3006,AB2966,$AQ$7:$AQ$3006,'RC'!$E$6)/COUNTIFS($AB$7:$AB$3006,AB2966,$AQ$7:$AQ$3006,'RC'!$E$6)))</f>
        <v/>
      </c>
      <c r="AD2966" s="48">
        <f>SUMIF($AQ$7:$AQ$3006,'RC'!$E$6,$J$7:$J$3006)+SUMIF($AQ$7:$AQ$3006,'RC'!$E$6,$L$7:$L$3006)</f>
        <v>21</v>
      </c>
      <c r="AF2966" s="48">
        <v>2.0409999999990901E-2</v>
      </c>
      <c r="AG2966" s="48">
        <f>IF(OR(AQ2966="",AQ2966&lt;&gt;'RC'!$E$6,AB2966&lt;&gt;'RC'!$D$21),0,1)</f>
        <v>0</v>
      </c>
      <c r="AH2966" s="48">
        <f t="shared" si="1032"/>
        <v>2.0409999999990901E-2</v>
      </c>
      <c r="AI2966" s="48" t="str">
        <f t="shared" si="1014"/>
        <v/>
      </c>
      <c r="AJ2966" s="48" t="str">
        <f t="shared" si="1015"/>
        <v/>
      </c>
      <c r="AK2966" s="52" t="str">
        <f t="shared" si="1016"/>
        <v/>
      </c>
      <c r="AL2966" s="52" t="str">
        <f t="shared" si="1017"/>
        <v/>
      </c>
      <c r="AM2966" s="48" t="str">
        <f t="shared" si="1018"/>
        <v/>
      </c>
      <c r="AN2966" s="48" t="str">
        <f t="shared" si="1019"/>
        <v/>
      </c>
      <c r="AP2966" s="18" t="str">
        <f t="shared" si="1020"/>
        <v/>
      </c>
      <c r="AQ2966" s="18" t="str">
        <f t="shared" si="1021"/>
        <v/>
      </c>
      <c r="AR2966" s="18">
        <v>2.0410000000000001E-2</v>
      </c>
      <c r="AS2966" s="18">
        <f>IF(AF!$D$27="Todos",1,IF(M2966=AF!$D$27,1,0))</f>
        <v>1</v>
      </c>
      <c r="AT2966" s="53">
        <f>IF(AND(E2966=AF!$D$6,OR(LT!M2966=AF!$D$27,AF!$D$27="Todos"),OR(AP2966=AF!$E$8,AQ2966=AF!$E$8)),AR2966+AS2966,0)</f>
        <v>0</v>
      </c>
      <c r="AU2966" s="18" t="str">
        <f t="shared" si="1022"/>
        <v/>
      </c>
      <c r="AV2966" s="54" t="str">
        <f t="shared" si="1023"/>
        <v/>
      </c>
      <c r="AW2966" s="54" t="str">
        <f t="shared" si="1024"/>
        <v/>
      </c>
      <c r="AX2966" s="18" t="str">
        <f t="shared" si="1025"/>
        <v/>
      </c>
      <c r="AY2966" s="18" t="str">
        <f t="shared" si="1026"/>
        <v/>
      </c>
      <c r="BA2966" s="18">
        <f>IF($E2966=AF!$D$6,IF($M2966="Concluída no prazo",2,IF($M2966="Concluída com atraso",1,0)),0)</f>
        <v>0</v>
      </c>
      <c r="BB2966" s="18">
        <f>IF($E2966=AF!$D$6,IF($M2966="Atrasada",2,IF($M2966="Concluída com atraso",1,0)),0)</f>
        <v>0</v>
      </c>
      <c r="BC2966" s="18">
        <v>2.9600000000000001E-2</v>
      </c>
      <c r="BD2966" s="18">
        <f t="shared" si="1033"/>
        <v>2.9600000000000001E-2</v>
      </c>
      <c r="BE2966" s="18">
        <f t="shared" si="1033"/>
        <v>2.9600000000000001E-2</v>
      </c>
      <c r="BF2966" s="18" t="str">
        <f t="shared" si="1027"/>
        <v/>
      </c>
      <c r="BN2966" s="18" t="str">
        <f t="shared" si="1028"/>
        <v>s</v>
      </c>
    </row>
    <row r="2967" spans="3:66" ht="50.1" customHeight="1" thickTop="1" thickBot="1" x14ac:dyDescent="0.3">
      <c r="C2967" s="46"/>
      <c r="D2967" s="46"/>
      <c r="E2967" s="46"/>
      <c r="F2967" s="122"/>
      <c r="G2967" s="122"/>
      <c r="H2967" s="78" t="str">
        <f t="shared" si="1029"/>
        <v/>
      </c>
      <c r="I2967" s="78" t="str">
        <f t="shared" si="1030"/>
        <v/>
      </c>
      <c r="J2967" s="16"/>
      <c r="K2967" s="46" t="str">
        <f t="shared" si="1031"/>
        <v/>
      </c>
      <c r="L2967" s="16"/>
      <c r="M2967" s="16"/>
      <c r="N2967" s="46"/>
      <c r="O2967" s="47" t="str">
        <f t="shared" si="1034"/>
        <v/>
      </c>
      <c r="P2967" s="47"/>
      <c r="Q2967" s="48" t="str">
        <f>IFERROR(VLOOKUP(E2967,Funcionários!$C$8:$E$207,3,FALSE),"")</f>
        <v/>
      </c>
      <c r="R2967" s="47"/>
      <c r="S2967" s="49" t="str">
        <f t="shared" si="1035"/>
        <v/>
      </c>
      <c r="T2967" s="49">
        <v>2.9610000000000001E-2</v>
      </c>
      <c r="U2967" s="48" t="str">
        <f>IF(Funcionários!C2968=0,"",Funcionários!C2968)</f>
        <v/>
      </c>
      <c r="V2967" s="50">
        <f>IF(U2967="",0,IF(COUNTIFS($E$7:$E$3006,U2967,$I$7:$I$3006,'RC'!$E$6)=0,0,COUNTIFS($M$7:$M$3006,"Concluída no prazo",$E$7:$E$3006,U2967,$I$7:$I$3006,'RC'!$E$6)/COUNTIFS($E$7:$E$3006,U2967,$I$7:$I$3006,'RC'!$E$6)))</f>
        <v>0</v>
      </c>
      <c r="W2967" s="49">
        <f>SUMIFS($J$7:$J$3006,$E$7:$E$3006,U2967,$I$7:$I$3006,'RC'!$E$6)+SUMIFS($L$7:$L$3006,$E$7:$E$3006,U2967,$I$7:$I$3006,'RC'!$E$6)</f>
        <v>0</v>
      </c>
      <c r="X2967" s="48">
        <f>COUNTIFS($E$7:$E$3006,U2967,$I$7:$I$3006,'RC'!$E$6)</f>
        <v>0</v>
      </c>
      <c r="Y2967" s="48"/>
      <c r="Z2967" s="51" t="str">
        <f>IF(AQ2967='RC'!$E$6,AC2967*1000+AD2967,"")</f>
        <v/>
      </c>
      <c r="AA2967" s="51" t="str">
        <f>IF(AB2967="","",IF(AQ2967='RC'!$E$6,AC2967*1000-AD2967,""))</f>
        <v/>
      </c>
      <c r="AB2967" s="48" t="str">
        <f>IFERROR(VLOOKUP(E2967,Funcionários!$C$8:$E$207,3,FALSE),"")</f>
        <v/>
      </c>
      <c r="AC2967" s="50" t="str">
        <f>IF(AB2967="","",IF(COUNTIFS($AB$7:$AB$3006,AB2967,$AQ$7:$AQ$3006,'RC'!$E$6)=0,"",COUNTIFS($M$7:$M$3006,"Concluída no prazo",$AB$7:$AB$3006,AB2967,$AQ$7:$AQ$3006,'RC'!$E$6)/COUNTIFS($AB$7:$AB$3006,AB2967,$AQ$7:$AQ$3006,'RC'!$E$6)))</f>
        <v/>
      </c>
      <c r="AD2967" s="48">
        <f>SUMIF($AQ$7:$AQ$3006,'RC'!$E$6,$J$7:$J$3006)+SUMIF($AQ$7:$AQ$3006,'RC'!$E$6,$L$7:$L$3006)</f>
        <v>21</v>
      </c>
      <c r="AF2967" s="48">
        <v>2.0399999999990901E-2</v>
      </c>
      <c r="AG2967" s="48">
        <f>IF(OR(AQ2967="",AQ2967&lt;&gt;'RC'!$E$6,AB2967&lt;&gt;'RC'!$D$21),0,1)</f>
        <v>0</v>
      </c>
      <c r="AH2967" s="48">
        <f t="shared" si="1032"/>
        <v>2.0399999999990901E-2</v>
      </c>
      <c r="AI2967" s="48" t="str">
        <f t="shared" si="1014"/>
        <v/>
      </c>
      <c r="AJ2967" s="48" t="str">
        <f t="shared" si="1015"/>
        <v/>
      </c>
      <c r="AK2967" s="52" t="str">
        <f t="shared" si="1016"/>
        <v/>
      </c>
      <c r="AL2967" s="52" t="str">
        <f t="shared" si="1017"/>
        <v/>
      </c>
      <c r="AM2967" s="48" t="str">
        <f t="shared" si="1018"/>
        <v/>
      </c>
      <c r="AN2967" s="48" t="str">
        <f t="shared" si="1019"/>
        <v/>
      </c>
      <c r="AP2967" s="18" t="str">
        <f t="shared" si="1020"/>
        <v/>
      </c>
      <c r="AQ2967" s="18" t="str">
        <f t="shared" si="1021"/>
        <v/>
      </c>
      <c r="AR2967" s="18">
        <v>2.0400000000000001E-2</v>
      </c>
      <c r="AS2967" s="18">
        <f>IF(AF!$D$27="Todos",1,IF(M2967=AF!$D$27,1,0))</f>
        <v>1</v>
      </c>
      <c r="AT2967" s="53">
        <f>IF(AND(E2967=AF!$D$6,OR(LT!M2967=AF!$D$27,AF!$D$27="Todos"),OR(AP2967=AF!$E$8,AQ2967=AF!$E$8)),AR2967+AS2967,0)</f>
        <v>0</v>
      </c>
      <c r="AU2967" s="18" t="str">
        <f t="shared" si="1022"/>
        <v/>
      </c>
      <c r="AV2967" s="54" t="str">
        <f t="shared" si="1023"/>
        <v/>
      </c>
      <c r="AW2967" s="54" t="str">
        <f t="shared" si="1024"/>
        <v/>
      </c>
      <c r="AX2967" s="18" t="str">
        <f t="shared" si="1025"/>
        <v/>
      </c>
      <c r="AY2967" s="18" t="str">
        <f t="shared" si="1026"/>
        <v/>
      </c>
      <c r="BA2967" s="18">
        <f>IF($E2967=AF!$D$6,IF($M2967="Concluída no prazo",2,IF($M2967="Concluída com atraso",1,0)),0)</f>
        <v>0</v>
      </c>
      <c r="BB2967" s="18">
        <f>IF($E2967=AF!$D$6,IF($M2967="Atrasada",2,IF($M2967="Concluída com atraso",1,0)),0)</f>
        <v>0</v>
      </c>
      <c r="BC2967" s="18">
        <v>2.9610000000000001E-2</v>
      </c>
      <c r="BD2967" s="18">
        <f t="shared" si="1033"/>
        <v>2.9610000000000001E-2</v>
      </c>
      <c r="BE2967" s="18">
        <f t="shared" si="1033"/>
        <v>2.9610000000000001E-2</v>
      </c>
      <c r="BF2967" s="18" t="str">
        <f t="shared" si="1027"/>
        <v/>
      </c>
      <c r="BN2967" s="18" t="str">
        <f t="shared" si="1028"/>
        <v>s</v>
      </c>
    </row>
    <row r="2968" spans="3:66" ht="50.1" customHeight="1" thickTop="1" thickBot="1" x14ac:dyDescent="0.3">
      <c r="C2968" s="46"/>
      <c r="D2968" s="46"/>
      <c r="E2968" s="46"/>
      <c r="F2968" s="122"/>
      <c r="G2968" s="122"/>
      <c r="H2968" s="78" t="str">
        <f t="shared" si="1029"/>
        <v/>
      </c>
      <c r="I2968" s="78" t="str">
        <f t="shared" si="1030"/>
        <v/>
      </c>
      <c r="J2968" s="16"/>
      <c r="K2968" s="46" t="str">
        <f t="shared" si="1031"/>
        <v/>
      </c>
      <c r="L2968" s="16"/>
      <c r="M2968" s="16"/>
      <c r="N2968" s="46"/>
      <c r="O2968" s="47" t="str">
        <f t="shared" si="1034"/>
        <v/>
      </c>
      <c r="P2968" s="47"/>
      <c r="Q2968" s="48" t="str">
        <f>IFERROR(VLOOKUP(E2968,Funcionários!$C$8:$E$207,3,FALSE),"")</f>
        <v/>
      </c>
      <c r="R2968" s="47"/>
      <c r="S2968" s="49" t="str">
        <f t="shared" si="1035"/>
        <v/>
      </c>
      <c r="T2968" s="49">
        <v>2.962E-2</v>
      </c>
      <c r="U2968" s="48" t="str">
        <f>IF(Funcionários!C2969=0,"",Funcionários!C2969)</f>
        <v/>
      </c>
      <c r="V2968" s="50">
        <f>IF(U2968="",0,IF(COUNTIFS($E$7:$E$3006,U2968,$I$7:$I$3006,'RC'!$E$6)=0,0,COUNTIFS($M$7:$M$3006,"Concluída no prazo",$E$7:$E$3006,U2968,$I$7:$I$3006,'RC'!$E$6)/COUNTIFS($E$7:$E$3006,U2968,$I$7:$I$3006,'RC'!$E$6)))</f>
        <v>0</v>
      </c>
      <c r="W2968" s="49">
        <f>SUMIFS($J$7:$J$3006,$E$7:$E$3006,U2968,$I$7:$I$3006,'RC'!$E$6)+SUMIFS($L$7:$L$3006,$E$7:$E$3006,U2968,$I$7:$I$3006,'RC'!$E$6)</f>
        <v>0</v>
      </c>
      <c r="X2968" s="48">
        <f>COUNTIFS($E$7:$E$3006,U2968,$I$7:$I$3006,'RC'!$E$6)</f>
        <v>0</v>
      </c>
      <c r="Y2968" s="48"/>
      <c r="Z2968" s="51" t="str">
        <f>IF(AQ2968='RC'!$E$6,AC2968*1000+AD2968,"")</f>
        <v/>
      </c>
      <c r="AA2968" s="51" t="str">
        <f>IF(AB2968="","",IF(AQ2968='RC'!$E$6,AC2968*1000-AD2968,""))</f>
        <v/>
      </c>
      <c r="AB2968" s="48" t="str">
        <f>IFERROR(VLOOKUP(E2968,Funcionários!$C$8:$E$207,3,FALSE),"")</f>
        <v/>
      </c>
      <c r="AC2968" s="50" t="str">
        <f>IF(AB2968="","",IF(COUNTIFS($AB$7:$AB$3006,AB2968,$AQ$7:$AQ$3006,'RC'!$E$6)=0,"",COUNTIFS($M$7:$M$3006,"Concluída no prazo",$AB$7:$AB$3006,AB2968,$AQ$7:$AQ$3006,'RC'!$E$6)/COUNTIFS($AB$7:$AB$3006,AB2968,$AQ$7:$AQ$3006,'RC'!$E$6)))</f>
        <v/>
      </c>
      <c r="AD2968" s="48">
        <f>SUMIF($AQ$7:$AQ$3006,'RC'!$E$6,$J$7:$J$3006)+SUMIF($AQ$7:$AQ$3006,'RC'!$E$6,$L$7:$L$3006)</f>
        <v>21</v>
      </c>
      <c r="AF2968" s="48">
        <v>2.0389999999990902E-2</v>
      </c>
      <c r="AG2968" s="48">
        <f>IF(OR(AQ2968="",AQ2968&lt;&gt;'RC'!$E$6,AB2968&lt;&gt;'RC'!$D$21),0,1)</f>
        <v>0</v>
      </c>
      <c r="AH2968" s="48">
        <f t="shared" si="1032"/>
        <v>2.0389999999990902E-2</v>
      </c>
      <c r="AI2968" s="48" t="str">
        <f t="shared" si="1014"/>
        <v/>
      </c>
      <c r="AJ2968" s="48" t="str">
        <f t="shared" si="1015"/>
        <v/>
      </c>
      <c r="AK2968" s="52" t="str">
        <f t="shared" si="1016"/>
        <v/>
      </c>
      <c r="AL2968" s="52" t="str">
        <f t="shared" si="1017"/>
        <v/>
      </c>
      <c r="AM2968" s="48" t="str">
        <f t="shared" si="1018"/>
        <v/>
      </c>
      <c r="AN2968" s="48" t="str">
        <f t="shared" si="1019"/>
        <v/>
      </c>
      <c r="AP2968" s="18" t="str">
        <f t="shared" si="1020"/>
        <v/>
      </c>
      <c r="AQ2968" s="18" t="str">
        <f t="shared" si="1021"/>
        <v/>
      </c>
      <c r="AR2968" s="18">
        <v>2.0389999999999998E-2</v>
      </c>
      <c r="AS2968" s="18">
        <f>IF(AF!$D$27="Todos",1,IF(M2968=AF!$D$27,1,0))</f>
        <v>1</v>
      </c>
      <c r="AT2968" s="53">
        <f>IF(AND(E2968=AF!$D$6,OR(LT!M2968=AF!$D$27,AF!$D$27="Todos"),OR(AP2968=AF!$E$8,AQ2968=AF!$E$8)),AR2968+AS2968,0)</f>
        <v>0</v>
      </c>
      <c r="AU2968" s="18" t="str">
        <f t="shared" si="1022"/>
        <v/>
      </c>
      <c r="AV2968" s="54" t="str">
        <f t="shared" si="1023"/>
        <v/>
      </c>
      <c r="AW2968" s="54" t="str">
        <f t="shared" si="1024"/>
        <v/>
      </c>
      <c r="AX2968" s="18" t="str">
        <f t="shared" si="1025"/>
        <v/>
      </c>
      <c r="AY2968" s="18" t="str">
        <f t="shared" si="1026"/>
        <v/>
      </c>
      <c r="BA2968" s="18">
        <f>IF($E2968=AF!$D$6,IF($M2968="Concluída no prazo",2,IF($M2968="Concluída com atraso",1,0)),0)</f>
        <v>0</v>
      </c>
      <c r="BB2968" s="18">
        <f>IF($E2968=AF!$D$6,IF($M2968="Atrasada",2,IF($M2968="Concluída com atraso",1,0)),0)</f>
        <v>0</v>
      </c>
      <c r="BC2968" s="18">
        <v>2.962E-2</v>
      </c>
      <c r="BD2968" s="18">
        <f t="shared" si="1033"/>
        <v>2.962E-2</v>
      </c>
      <c r="BE2968" s="18">
        <f t="shared" si="1033"/>
        <v>2.962E-2</v>
      </c>
      <c r="BF2968" s="18" t="str">
        <f t="shared" si="1027"/>
        <v/>
      </c>
      <c r="BN2968" s="18" t="str">
        <f t="shared" si="1028"/>
        <v>s</v>
      </c>
    </row>
    <row r="2969" spans="3:66" ht="50.1" customHeight="1" thickTop="1" thickBot="1" x14ac:dyDescent="0.3">
      <c r="C2969" s="46"/>
      <c r="D2969" s="46"/>
      <c r="E2969" s="46"/>
      <c r="F2969" s="122"/>
      <c r="G2969" s="122"/>
      <c r="H2969" s="78" t="str">
        <f t="shared" si="1029"/>
        <v/>
      </c>
      <c r="I2969" s="78" t="str">
        <f t="shared" si="1030"/>
        <v/>
      </c>
      <c r="J2969" s="16"/>
      <c r="K2969" s="46" t="str">
        <f t="shared" si="1031"/>
        <v/>
      </c>
      <c r="L2969" s="16"/>
      <c r="M2969" s="16"/>
      <c r="N2969" s="46"/>
      <c r="O2969" s="47" t="str">
        <f t="shared" si="1034"/>
        <v/>
      </c>
      <c r="P2969" s="47"/>
      <c r="Q2969" s="48" t="str">
        <f>IFERROR(VLOOKUP(E2969,Funcionários!$C$8:$E$207,3,FALSE),"")</f>
        <v/>
      </c>
      <c r="R2969" s="47"/>
      <c r="S2969" s="49" t="str">
        <f t="shared" si="1035"/>
        <v/>
      </c>
      <c r="T2969" s="49">
        <v>2.963E-2</v>
      </c>
      <c r="U2969" s="48" t="str">
        <f>IF(Funcionários!C2970=0,"",Funcionários!C2970)</f>
        <v/>
      </c>
      <c r="V2969" s="50">
        <f>IF(U2969="",0,IF(COUNTIFS($E$7:$E$3006,U2969,$I$7:$I$3006,'RC'!$E$6)=0,0,COUNTIFS($M$7:$M$3006,"Concluída no prazo",$E$7:$E$3006,U2969,$I$7:$I$3006,'RC'!$E$6)/COUNTIFS($E$7:$E$3006,U2969,$I$7:$I$3006,'RC'!$E$6)))</f>
        <v>0</v>
      </c>
      <c r="W2969" s="49">
        <f>SUMIFS($J$7:$J$3006,$E$7:$E$3006,U2969,$I$7:$I$3006,'RC'!$E$6)+SUMIFS($L$7:$L$3006,$E$7:$E$3006,U2969,$I$7:$I$3006,'RC'!$E$6)</f>
        <v>0</v>
      </c>
      <c r="X2969" s="48">
        <f>COUNTIFS($E$7:$E$3006,U2969,$I$7:$I$3006,'RC'!$E$6)</f>
        <v>0</v>
      </c>
      <c r="Y2969" s="48"/>
      <c r="Z2969" s="51" t="str">
        <f>IF(AQ2969='RC'!$E$6,AC2969*1000+AD2969,"")</f>
        <v/>
      </c>
      <c r="AA2969" s="51" t="str">
        <f>IF(AB2969="","",IF(AQ2969='RC'!$E$6,AC2969*1000-AD2969,""))</f>
        <v/>
      </c>
      <c r="AB2969" s="48" t="str">
        <f>IFERROR(VLOOKUP(E2969,Funcionários!$C$8:$E$207,3,FALSE),"")</f>
        <v/>
      </c>
      <c r="AC2969" s="50" t="str">
        <f>IF(AB2969="","",IF(COUNTIFS($AB$7:$AB$3006,AB2969,$AQ$7:$AQ$3006,'RC'!$E$6)=0,"",COUNTIFS($M$7:$M$3006,"Concluída no prazo",$AB$7:$AB$3006,AB2969,$AQ$7:$AQ$3006,'RC'!$E$6)/COUNTIFS($AB$7:$AB$3006,AB2969,$AQ$7:$AQ$3006,'RC'!$E$6)))</f>
        <v/>
      </c>
      <c r="AD2969" s="48">
        <f>SUMIF($AQ$7:$AQ$3006,'RC'!$E$6,$J$7:$J$3006)+SUMIF($AQ$7:$AQ$3006,'RC'!$E$6,$L$7:$L$3006)</f>
        <v>21</v>
      </c>
      <c r="AF2969" s="48">
        <v>2.0379999999990898E-2</v>
      </c>
      <c r="AG2969" s="48">
        <f>IF(OR(AQ2969="",AQ2969&lt;&gt;'RC'!$E$6,AB2969&lt;&gt;'RC'!$D$21),0,1)</f>
        <v>0</v>
      </c>
      <c r="AH2969" s="48">
        <f t="shared" si="1032"/>
        <v>2.0379999999990898E-2</v>
      </c>
      <c r="AI2969" s="48" t="str">
        <f t="shared" si="1014"/>
        <v/>
      </c>
      <c r="AJ2969" s="48" t="str">
        <f t="shared" si="1015"/>
        <v/>
      </c>
      <c r="AK2969" s="52" t="str">
        <f t="shared" si="1016"/>
        <v/>
      </c>
      <c r="AL2969" s="52" t="str">
        <f t="shared" si="1017"/>
        <v/>
      </c>
      <c r="AM2969" s="48" t="str">
        <f t="shared" si="1018"/>
        <v/>
      </c>
      <c r="AN2969" s="48" t="str">
        <f t="shared" si="1019"/>
        <v/>
      </c>
      <c r="AP2969" s="18" t="str">
        <f t="shared" si="1020"/>
        <v/>
      </c>
      <c r="AQ2969" s="18" t="str">
        <f t="shared" si="1021"/>
        <v/>
      </c>
      <c r="AR2969" s="18">
        <v>2.0379999999999999E-2</v>
      </c>
      <c r="AS2969" s="18">
        <f>IF(AF!$D$27="Todos",1,IF(M2969=AF!$D$27,1,0))</f>
        <v>1</v>
      </c>
      <c r="AT2969" s="53">
        <f>IF(AND(E2969=AF!$D$6,OR(LT!M2969=AF!$D$27,AF!$D$27="Todos"),OR(AP2969=AF!$E$8,AQ2969=AF!$E$8)),AR2969+AS2969,0)</f>
        <v>0</v>
      </c>
      <c r="AU2969" s="18" t="str">
        <f t="shared" si="1022"/>
        <v/>
      </c>
      <c r="AV2969" s="54" t="str">
        <f t="shared" si="1023"/>
        <v/>
      </c>
      <c r="AW2969" s="54" t="str">
        <f t="shared" si="1024"/>
        <v/>
      </c>
      <c r="AX2969" s="18" t="str">
        <f t="shared" si="1025"/>
        <v/>
      </c>
      <c r="AY2969" s="18" t="str">
        <f t="shared" si="1026"/>
        <v/>
      </c>
      <c r="BA2969" s="18">
        <f>IF($E2969=AF!$D$6,IF($M2969="Concluída no prazo",2,IF($M2969="Concluída com atraso",1,0)),0)</f>
        <v>0</v>
      </c>
      <c r="BB2969" s="18">
        <f>IF($E2969=AF!$D$6,IF($M2969="Atrasada",2,IF($M2969="Concluída com atraso",1,0)),0)</f>
        <v>0</v>
      </c>
      <c r="BC2969" s="18">
        <v>2.963E-2</v>
      </c>
      <c r="BD2969" s="18">
        <f t="shared" si="1033"/>
        <v>2.963E-2</v>
      </c>
      <c r="BE2969" s="18">
        <f t="shared" si="1033"/>
        <v>2.963E-2</v>
      </c>
      <c r="BF2969" s="18" t="str">
        <f t="shared" si="1027"/>
        <v/>
      </c>
      <c r="BN2969" s="18" t="str">
        <f t="shared" si="1028"/>
        <v>s</v>
      </c>
    </row>
    <row r="2970" spans="3:66" ht="50.1" customHeight="1" thickTop="1" thickBot="1" x14ac:dyDescent="0.3">
      <c r="C2970" s="46"/>
      <c r="D2970" s="46"/>
      <c r="E2970" s="46"/>
      <c r="F2970" s="122"/>
      <c r="G2970" s="122"/>
      <c r="H2970" s="78" t="str">
        <f t="shared" si="1029"/>
        <v/>
      </c>
      <c r="I2970" s="78" t="str">
        <f t="shared" si="1030"/>
        <v/>
      </c>
      <c r="J2970" s="16"/>
      <c r="K2970" s="46" t="str">
        <f t="shared" si="1031"/>
        <v/>
      </c>
      <c r="L2970" s="16"/>
      <c r="M2970" s="16"/>
      <c r="N2970" s="46"/>
      <c r="O2970" s="47" t="str">
        <f t="shared" si="1034"/>
        <v/>
      </c>
      <c r="P2970" s="47"/>
      <c r="Q2970" s="48" t="str">
        <f>IFERROR(VLOOKUP(E2970,Funcionários!$C$8:$E$207,3,FALSE),"")</f>
        <v/>
      </c>
      <c r="R2970" s="47"/>
      <c r="S2970" s="49" t="str">
        <f t="shared" si="1035"/>
        <v/>
      </c>
      <c r="T2970" s="49">
        <v>2.964E-2</v>
      </c>
      <c r="U2970" s="48" t="str">
        <f>IF(Funcionários!C2971=0,"",Funcionários!C2971)</f>
        <v/>
      </c>
      <c r="V2970" s="50">
        <f>IF(U2970="",0,IF(COUNTIFS($E$7:$E$3006,U2970,$I$7:$I$3006,'RC'!$E$6)=0,0,COUNTIFS($M$7:$M$3006,"Concluída no prazo",$E$7:$E$3006,U2970,$I$7:$I$3006,'RC'!$E$6)/COUNTIFS($E$7:$E$3006,U2970,$I$7:$I$3006,'RC'!$E$6)))</f>
        <v>0</v>
      </c>
      <c r="W2970" s="49">
        <f>SUMIFS($J$7:$J$3006,$E$7:$E$3006,U2970,$I$7:$I$3006,'RC'!$E$6)+SUMIFS($L$7:$L$3006,$E$7:$E$3006,U2970,$I$7:$I$3006,'RC'!$E$6)</f>
        <v>0</v>
      </c>
      <c r="X2970" s="48">
        <f>COUNTIFS($E$7:$E$3006,U2970,$I$7:$I$3006,'RC'!$E$6)</f>
        <v>0</v>
      </c>
      <c r="Y2970" s="48"/>
      <c r="Z2970" s="51" t="str">
        <f>IF(AQ2970='RC'!$E$6,AC2970*1000+AD2970,"")</f>
        <v/>
      </c>
      <c r="AA2970" s="51" t="str">
        <f>IF(AB2970="","",IF(AQ2970='RC'!$E$6,AC2970*1000-AD2970,""))</f>
        <v/>
      </c>
      <c r="AB2970" s="48" t="str">
        <f>IFERROR(VLOOKUP(E2970,Funcionários!$C$8:$E$207,3,FALSE),"")</f>
        <v/>
      </c>
      <c r="AC2970" s="50" t="str">
        <f>IF(AB2970="","",IF(COUNTIFS($AB$7:$AB$3006,AB2970,$AQ$7:$AQ$3006,'RC'!$E$6)=0,"",COUNTIFS($M$7:$M$3006,"Concluída no prazo",$AB$7:$AB$3006,AB2970,$AQ$7:$AQ$3006,'RC'!$E$6)/COUNTIFS($AB$7:$AB$3006,AB2970,$AQ$7:$AQ$3006,'RC'!$E$6)))</f>
        <v/>
      </c>
      <c r="AD2970" s="48">
        <f>SUMIF($AQ$7:$AQ$3006,'RC'!$E$6,$J$7:$J$3006)+SUMIF($AQ$7:$AQ$3006,'RC'!$E$6,$L$7:$L$3006)</f>
        <v>21</v>
      </c>
      <c r="AF2970" s="48">
        <v>2.0369999999990899E-2</v>
      </c>
      <c r="AG2970" s="48">
        <f>IF(OR(AQ2970="",AQ2970&lt;&gt;'RC'!$E$6,AB2970&lt;&gt;'RC'!$D$21),0,1)</f>
        <v>0</v>
      </c>
      <c r="AH2970" s="48">
        <f t="shared" si="1032"/>
        <v>2.0369999999990899E-2</v>
      </c>
      <c r="AI2970" s="48" t="str">
        <f t="shared" si="1014"/>
        <v/>
      </c>
      <c r="AJ2970" s="48" t="str">
        <f t="shared" si="1015"/>
        <v/>
      </c>
      <c r="AK2970" s="52" t="str">
        <f t="shared" si="1016"/>
        <v/>
      </c>
      <c r="AL2970" s="52" t="str">
        <f t="shared" si="1017"/>
        <v/>
      </c>
      <c r="AM2970" s="48" t="str">
        <f t="shared" si="1018"/>
        <v/>
      </c>
      <c r="AN2970" s="48" t="str">
        <f t="shared" si="1019"/>
        <v/>
      </c>
      <c r="AP2970" s="18" t="str">
        <f t="shared" si="1020"/>
        <v/>
      </c>
      <c r="AQ2970" s="18" t="str">
        <f t="shared" si="1021"/>
        <v/>
      </c>
      <c r="AR2970" s="18">
        <v>2.0369999999999999E-2</v>
      </c>
      <c r="AS2970" s="18">
        <f>IF(AF!$D$27="Todos",1,IF(M2970=AF!$D$27,1,0))</f>
        <v>1</v>
      </c>
      <c r="AT2970" s="53">
        <f>IF(AND(E2970=AF!$D$6,OR(LT!M2970=AF!$D$27,AF!$D$27="Todos"),OR(AP2970=AF!$E$8,AQ2970=AF!$E$8)),AR2970+AS2970,0)</f>
        <v>0</v>
      </c>
      <c r="AU2970" s="18" t="str">
        <f t="shared" si="1022"/>
        <v/>
      </c>
      <c r="AV2970" s="54" t="str">
        <f t="shared" si="1023"/>
        <v/>
      </c>
      <c r="AW2970" s="54" t="str">
        <f t="shared" si="1024"/>
        <v/>
      </c>
      <c r="AX2970" s="18" t="str">
        <f t="shared" si="1025"/>
        <v/>
      </c>
      <c r="AY2970" s="18" t="str">
        <f t="shared" si="1026"/>
        <v/>
      </c>
      <c r="BA2970" s="18">
        <f>IF($E2970=AF!$D$6,IF($M2970="Concluída no prazo",2,IF($M2970="Concluída com atraso",1,0)),0)</f>
        <v>0</v>
      </c>
      <c r="BB2970" s="18">
        <f>IF($E2970=AF!$D$6,IF($M2970="Atrasada",2,IF($M2970="Concluída com atraso",1,0)),0)</f>
        <v>0</v>
      </c>
      <c r="BC2970" s="18">
        <v>2.964E-2</v>
      </c>
      <c r="BD2970" s="18">
        <f t="shared" si="1033"/>
        <v>2.964E-2</v>
      </c>
      <c r="BE2970" s="18">
        <f t="shared" si="1033"/>
        <v>2.964E-2</v>
      </c>
      <c r="BF2970" s="18" t="str">
        <f t="shared" si="1027"/>
        <v/>
      </c>
      <c r="BN2970" s="18" t="str">
        <f t="shared" si="1028"/>
        <v>s</v>
      </c>
    </row>
    <row r="2971" spans="3:66" ht="50.1" customHeight="1" thickTop="1" thickBot="1" x14ac:dyDescent="0.3">
      <c r="C2971" s="46"/>
      <c r="D2971" s="46"/>
      <c r="E2971" s="46"/>
      <c r="F2971" s="122"/>
      <c r="G2971" s="122"/>
      <c r="H2971" s="78" t="str">
        <f t="shared" si="1029"/>
        <v/>
      </c>
      <c r="I2971" s="78" t="str">
        <f t="shared" si="1030"/>
        <v/>
      </c>
      <c r="J2971" s="16"/>
      <c r="K2971" s="46" t="str">
        <f t="shared" si="1031"/>
        <v/>
      </c>
      <c r="L2971" s="16"/>
      <c r="M2971" s="16"/>
      <c r="N2971" s="46"/>
      <c r="O2971" s="47" t="str">
        <f t="shared" si="1034"/>
        <v/>
      </c>
      <c r="P2971" s="47"/>
      <c r="Q2971" s="48" t="str">
        <f>IFERROR(VLOOKUP(E2971,Funcionários!$C$8:$E$207,3,FALSE),"")</f>
        <v/>
      </c>
      <c r="R2971" s="47"/>
      <c r="S2971" s="49" t="str">
        <f t="shared" si="1035"/>
        <v/>
      </c>
      <c r="T2971" s="49">
        <v>2.9649999999999999E-2</v>
      </c>
      <c r="U2971" s="48" t="str">
        <f>IF(Funcionários!C2972=0,"",Funcionários!C2972)</f>
        <v/>
      </c>
      <c r="V2971" s="50">
        <f>IF(U2971="",0,IF(COUNTIFS($E$7:$E$3006,U2971,$I$7:$I$3006,'RC'!$E$6)=0,0,COUNTIFS($M$7:$M$3006,"Concluída no prazo",$E$7:$E$3006,U2971,$I$7:$I$3006,'RC'!$E$6)/COUNTIFS($E$7:$E$3006,U2971,$I$7:$I$3006,'RC'!$E$6)))</f>
        <v>0</v>
      </c>
      <c r="W2971" s="49">
        <f>SUMIFS($J$7:$J$3006,$E$7:$E$3006,U2971,$I$7:$I$3006,'RC'!$E$6)+SUMIFS($L$7:$L$3006,$E$7:$E$3006,U2971,$I$7:$I$3006,'RC'!$E$6)</f>
        <v>0</v>
      </c>
      <c r="X2971" s="48">
        <f>COUNTIFS($E$7:$E$3006,U2971,$I$7:$I$3006,'RC'!$E$6)</f>
        <v>0</v>
      </c>
      <c r="Y2971" s="48"/>
      <c r="Z2971" s="51" t="str">
        <f>IF(AQ2971='RC'!$E$6,AC2971*1000+AD2971,"")</f>
        <v/>
      </c>
      <c r="AA2971" s="51" t="str">
        <f>IF(AB2971="","",IF(AQ2971='RC'!$E$6,AC2971*1000-AD2971,""))</f>
        <v/>
      </c>
      <c r="AB2971" s="48" t="str">
        <f>IFERROR(VLOOKUP(E2971,Funcionários!$C$8:$E$207,3,FALSE),"")</f>
        <v/>
      </c>
      <c r="AC2971" s="50" t="str">
        <f>IF(AB2971="","",IF(COUNTIFS($AB$7:$AB$3006,AB2971,$AQ$7:$AQ$3006,'RC'!$E$6)=0,"",COUNTIFS($M$7:$M$3006,"Concluída no prazo",$AB$7:$AB$3006,AB2971,$AQ$7:$AQ$3006,'RC'!$E$6)/COUNTIFS($AB$7:$AB$3006,AB2971,$AQ$7:$AQ$3006,'RC'!$E$6)))</f>
        <v/>
      </c>
      <c r="AD2971" s="48">
        <f>SUMIF($AQ$7:$AQ$3006,'RC'!$E$6,$J$7:$J$3006)+SUMIF($AQ$7:$AQ$3006,'RC'!$E$6,$L$7:$L$3006)</f>
        <v>21</v>
      </c>
      <c r="AF2971" s="48">
        <v>2.0359999999990899E-2</v>
      </c>
      <c r="AG2971" s="48">
        <f>IF(OR(AQ2971="",AQ2971&lt;&gt;'RC'!$E$6,AB2971&lt;&gt;'RC'!$D$21),0,1)</f>
        <v>0</v>
      </c>
      <c r="AH2971" s="48">
        <f t="shared" si="1032"/>
        <v>2.0359999999990899E-2</v>
      </c>
      <c r="AI2971" s="48" t="str">
        <f t="shared" si="1014"/>
        <v/>
      </c>
      <c r="AJ2971" s="48" t="str">
        <f t="shared" si="1015"/>
        <v/>
      </c>
      <c r="AK2971" s="52" t="str">
        <f t="shared" si="1016"/>
        <v/>
      </c>
      <c r="AL2971" s="52" t="str">
        <f t="shared" si="1017"/>
        <v/>
      </c>
      <c r="AM2971" s="48" t="str">
        <f t="shared" si="1018"/>
        <v/>
      </c>
      <c r="AN2971" s="48" t="str">
        <f t="shared" si="1019"/>
        <v/>
      </c>
      <c r="AP2971" s="18" t="str">
        <f t="shared" si="1020"/>
        <v/>
      </c>
      <c r="AQ2971" s="18" t="str">
        <f t="shared" si="1021"/>
        <v/>
      </c>
      <c r="AR2971" s="18">
        <v>2.036E-2</v>
      </c>
      <c r="AS2971" s="18">
        <f>IF(AF!$D$27="Todos",1,IF(M2971=AF!$D$27,1,0))</f>
        <v>1</v>
      </c>
      <c r="AT2971" s="53">
        <f>IF(AND(E2971=AF!$D$6,OR(LT!M2971=AF!$D$27,AF!$D$27="Todos"),OR(AP2971=AF!$E$8,AQ2971=AF!$E$8)),AR2971+AS2971,0)</f>
        <v>0</v>
      </c>
      <c r="AU2971" s="18" t="str">
        <f t="shared" si="1022"/>
        <v/>
      </c>
      <c r="AV2971" s="54" t="str">
        <f t="shared" si="1023"/>
        <v/>
      </c>
      <c r="AW2971" s="54" t="str">
        <f t="shared" si="1024"/>
        <v/>
      </c>
      <c r="AX2971" s="18" t="str">
        <f t="shared" si="1025"/>
        <v/>
      </c>
      <c r="AY2971" s="18" t="str">
        <f t="shared" si="1026"/>
        <v/>
      </c>
      <c r="BA2971" s="18">
        <f>IF($E2971=AF!$D$6,IF($M2971="Concluída no prazo",2,IF($M2971="Concluída com atraso",1,0)),0)</f>
        <v>0</v>
      </c>
      <c r="BB2971" s="18">
        <f>IF($E2971=AF!$D$6,IF($M2971="Atrasada",2,IF($M2971="Concluída com atraso",1,0)),0)</f>
        <v>0</v>
      </c>
      <c r="BC2971" s="18">
        <v>2.9649999999999999E-2</v>
      </c>
      <c r="BD2971" s="18">
        <f t="shared" si="1033"/>
        <v>2.9649999999999999E-2</v>
      </c>
      <c r="BE2971" s="18">
        <f t="shared" si="1033"/>
        <v>2.9649999999999999E-2</v>
      </c>
      <c r="BF2971" s="18" t="str">
        <f t="shared" si="1027"/>
        <v/>
      </c>
      <c r="BN2971" s="18" t="str">
        <f t="shared" si="1028"/>
        <v>s</v>
      </c>
    </row>
    <row r="2972" spans="3:66" ht="50.1" customHeight="1" thickTop="1" thickBot="1" x14ac:dyDescent="0.3">
      <c r="C2972" s="46"/>
      <c r="D2972" s="46"/>
      <c r="E2972" s="46"/>
      <c r="F2972" s="122"/>
      <c r="G2972" s="122"/>
      <c r="H2972" s="78" t="str">
        <f t="shared" si="1029"/>
        <v/>
      </c>
      <c r="I2972" s="78" t="str">
        <f t="shared" si="1030"/>
        <v/>
      </c>
      <c r="J2972" s="16"/>
      <c r="K2972" s="46" t="str">
        <f t="shared" si="1031"/>
        <v/>
      </c>
      <c r="L2972" s="16"/>
      <c r="M2972" s="16"/>
      <c r="N2972" s="46"/>
      <c r="O2972" s="47" t="str">
        <f t="shared" si="1034"/>
        <v/>
      </c>
      <c r="P2972" s="47"/>
      <c r="Q2972" s="48" t="str">
        <f>IFERROR(VLOOKUP(E2972,Funcionários!$C$8:$E$207,3,FALSE),"")</f>
        <v/>
      </c>
      <c r="R2972" s="47"/>
      <c r="S2972" s="49" t="str">
        <f t="shared" si="1035"/>
        <v/>
      </c>
      <c r="T2972" s="49">
        <v>2.9659999999999999E-2</v>
      </c>
      <c r="U2972" s="48" t="str">
        <f>IF(Funcionários!C2973=0,"",Funcionários!C2973)</f>
        <v/>
      </c>
      <c r="V2972" s="50">
        <f>IF(U2972="",0,IF(COUNTIFS($E$7:$E$3006,U2972,$I$7:$I$3006,'RC'!$E$6)=0,0,COUNTIFS($M$7:$M$3006,"Concluída no prazo",$E$7:$E$3006,U2972,$I$7:$I$3006,'RC'!$E$6)/COUNTIFS($E$7:$E$3006,U2972,$I$7:$I$3006,'RC'!$E$6)))</f>
        <v>0</v>
      </c>
      <c r="W2972" s="49">
        <f>SUMIFS($J$7:$J$3006,$E$7:$E$3006,U2972,$I$7:$I$3006,'RC'!$E$6)+SUMIFS($L$7:$L$3006,$E$7:$E$3006,U2972,$I$7:$I$3006,'RC'!$E$6)</f>
        <v>0</v>
      </c>
      <c r="X2972" s="48">
        <f>COUNTIFS($E$7:$E$3006,U2972,$I$7:$I$3006,'RC'!$E$6)</f>
        <v>0</v>
      </c>
      <c r="Y2972" s="48"/>
      <c r="Z2972" s="51" t="str">
        <f>IF(AQ2972='RC'!$E$6,AC2972*1000+AD2972,"")</f>
        <v/>
      </c>
      <c r="AA2972" s="51" t="str">
        <f>IF(AB2972="","",IF(AQ2972='RC'!$E$6,AC2972*1000-AD2972,""))</f>
        <v/>
      </c>
      <c r="AB2972" s="48" t="str">
        <f>IFERROR(VLOOKUP(E2972,Funcionários!$C$8:$E$207,3,FALSE),"")</f>
        <v/>
      </c>
      <c r="AC2972" s="50" t="str">
        <f>IF(AB2972="","",IF(COUNTIFS($AB$7:$AB$3006,AB2972,$AQ$7:$AQ$3006,'RC'!$E$6)=0,"",COUNTIFS($M$7:$M$3006,"Concluída no prazo",$AB$7:$AB$3006,AB2972,$AQ$7:$AQ$3006,'RC'!$E$6)/COUNTIFS($AB$7:$AB$3006,AB2972,$AQ$7:$AQ$3006,'RC'!$E$6)))</f>
        <v/>
      </c>
      <c r="AD2972" s="48">
        <f>SUMIF($AQ$7:$AQ$3006,'RC'!$E$6,$J$7:$J$3006)+SUMIF($AQ$7:$AQ$3006,'RC'!$E$6,$L$7:$L$3006)</f>
        <v>21</v>
      </c>
      <c r="AF2972" s="48">
        <v>2.03499999999909E-2</v>
      </c>
      <c r="AG2972" s="48">
        <f>IF(OR(AQ2972="",AQ2972&lt;&gt;'RC'!$E$6,AB2972&lt;&gt;'RC'!$D$21),0,1)</f>
        <v>0</v>
      </c>
      <c r="AH2972" s="48">
        <f t="shared" si="1032"/>
        <v>2.03499999999909E-2</v>
      </c>
      <c r="AI2972" s="48" t="str">
        <f t="shared" si="1014"/>
        <v/>
      </c>
      <c r="AJ2972" s="48" t="str">
        <f t="shared" si="1015"/>
        <v/>
      </c>
      <c r="AK2972" s="52" t="str">
        <f t="shared" si="1016"/>
        <v/>
      </c>
      <c r="AL2972" s="52" t="str">
        <f t="shared" si="1017"/>
        <v/>
      </c>
      <c r="AM2972" s="48" t="str">
        <f t="shared" si="1018"/>
        <v/>
      </c>
      <c r="AN2972" s="48" t="str">
        <f t="shared" si="1019"/>
        <v/>
      </c>
      <c r="AP2972" s="18" t="str">
        <f t="shared" si="1020"/>
        <v/>
      </c>
      <c r="AQ2972" s="18" t="str">
        <f t="shared" si="1021"/>
        <v/>
      </c>
      <c r="AR2972" s="18">
        <v>2.035E-2</v>
      </c>
      <c r="AS2972" s="18">
        <f>IF(AF!$D$27="Todos",1,IF(M2972=AF!$D$27,1,0))</f>
        <v>1</v>
      </c>
      <c r="AT2972" s="53">
        <f>IF(AND(E2972=AF!$D$6,OR(LT!M2972=AF!$D$27,AF!$D$27="Todos"),OR(AP2972=AF!$E$8,AQ2972=AF!$E$8)),AR2972+AS2972,0)</f>
        <v>0</v>
      </c>
      <c r="AU2972" s="18" t="str">
        <f t="shared" si="1022"/>
        <v/>
      </c>
      <c r="AV2972" s="54" t="str">
        <f t="shared" si="1023"/>
        <v/>
      </c>
      <c r="AW2972" s="54" t="str">
        <f t="shared" si="1024"/>
        <v/>
      </c>
      <c r="AX2972" s="18" t="str">
        <f t="shared" si="1025"/>
        <v/>
      </c>
      <c r="AY2972" s="18" t="str">
        <f t="shared" si="1026"/>
        <v/>
      </c>
      <c r="BA2972" s="18">
        <f>IF($E2972=AF!$D$6,IF($M2972="Concluída no prazo",2,IF($M2972="Concluída com atraso",1,0)),0)</f>
        <v>0</v>
      </c>
      <c r="BB2972" s="18">
        <f>IF($E2972=AF!$D$6,IF($M2972="Atrasada",2,IF($M2972="Concluída com atraso",1,0)),0)</f>
        <v>0</v>
      </c>
      <c r="BC2972" s="18">
        <v>2.9659999999999999E-2</v>
      </c>
      <c r="BD2972" s="18">
        <f t="shared" si="1033"/>
        <v>2.9659999999999999E-2</v>
      </c>
      <c r="BE2972" s="18">
        <f t="shared" si="1033"/>
        <v>2.9659999999999999E-2</v>
      </c>
      <c r="BF2972" s="18" t="str">
        <f t="shared" si="1027"/>
        <v/>
      </c>
      <c r="BN2972" s="18" t="str">
        <f t="shared" si="1028"/>
        <v>s</v>
      </c>
    </row>
    <row r="2973" spans="3:66" ht="50.1" customHeight="1" thickTop="1" thickBot="1" x14ac:dyDescent="0.3">
      <c r="C2973" s="46"/>
      <c r="D2973" s="46"/>
      <c r="E2973" s="46"/>
      <c r="F2973" s="122"/>
      <c r="G2973" s="122"/>
      <c r="H2973" s="78" t="str">
        <f t="shared" si="1029"/>
        <v/>
      </c>
      <c r="I2973" s="78" t="str">
        <f t="shared" si="1030"/>
        <v/>
      </c>
      <c r="J2973" s="16"/>
      <c r="K2973" s="46" t="str">
        <f t="shared" si="1031"/>
        <v/>
      </c>
      <c r="L2973" s="16"/>
      <c r="M2973" s="16"/>
      <c r="N2973" s="46"/>
      <c r="O2973" s="47" t="str">
        <f t="shared" si="1034"/>
        <v/>
      </c>
      <c r="P2973" s="47"/>
      <c r="Q2973" s="48" t="str">
        <f>IFERROR(VLOOKUP(E2973,Funcionários!$C$8:$E$207,3,FALSE),"")</f>
        <v/>
      </c>
      <c r="R2973" s="47"/>
      <c r="S2973" s="49" t="str">
        <f t="shared" si="1035"/>
        <v/>
      </c>
      <c r="T2973" s="49">
        <v>2.9669999999999998E-2</v>
      </c>
      <c r="U2973" s="48" t="str">
        <f>IF(Funcionários!C2974=0,"",Funcionários!C2974)</f>
        <v/>
      </c>
      <c r="V2973" s="50">
        <f>IF(U2973="",0,IF(COUNTIFS($E$7:$E$3006,U2973,$I$7:$I$3006,'RC'!$E$6)=0,0,COUNTIFS($M$7:$M$3006,"Concluída no prazo",$E$7:$E$3006,U2973,$I$7:$I$3006,'RC'!$E$6)/COUNTIFS($E$7:$E$3006,U2973,$I$7:$I$3006,'RC'!$E$6)))</f>
        <v>0</v>
      </c>
      <c r="W2973" s="49">
        <f>SUMIFS($J$7:$J$3006,$E$7:$E$3006,U2973,$I$7:$I$3006,'RC'!$E$6)+SUMIFS($L$7:$L$3006,$E$7:$E$3006,U2973,$I$7:$I$3006,'RC'!$E$6)</f>
        <v>0</v>
      </c>
      <c r="X2973" s="48">
        <f>COUNTIFS($E$7:$E$3006,U2973,$I$7:$I$3006,'RC'!$E$6)</f>
        <v>0</v>
      </c>
      <c r="Y2973" s="48"/>
      <c r="Z2973" s="51" t="str">
        <f>IF(AQ2973='RC'!$E$6,AC2973*1000+AD2973,"")</f>
        <v/>
      </c>
      <c r="AA2973" s="51" t="str">
        <f>IF(AB2973="","",IF(AQ2973='RC'!$E$6,AC2973*1000-AD2973,""))</f>
        <v/>
      </c>
      <c r="AB2973" s="48" t="str">
        <f>IFERROR(VLOOKUP(E2973,Funcionários!$C$8:$E$207,3,FALSE),"")</f>
        <v/>
      </c>
      <c r="AC2973" s="50" t="str">
        <f>IF(AB2973="","",IF(COUNTIFS($AB$7:$AB$3006,AB2973,$AQ$7:$AQ$3006,'RC'!$E$6)=0,"",COUNTIFS($M$7:$M$3006,"Concluída no prazo",$AB$7:$AB$3006,AB2973,$AQ$7:$AQ$3006,'RC'!$E$6)/COUNTIFS($AB$7:$AB$3006,AB2973,$AQ$7:$AQ$3006,'RC'!$E$6)))</f>
        <v/>
      </c>
      <c r="AD2973" s="48">
        <f>SUMIF($AQ$7:$AQ$3006,'RC'!$E$6,$J$7:$J$3006)+SUMIF($AQ$7:$AQ$3006,'RC'!$E$6,$L$7:$L$3006)</f>
        <v>21</v>
      </c>
      <c r="AF2973" s="48">
        <v>2.03399999999909E-2</v>
      </c>
      <c r="AG2973" s="48">
        <f>IF(OR(AQ2973="",AQ2973&lt;&gt;'RC'!$E$6,AB2973&lt;&gt;'RC'!$D$21),0,1)</f>
        <v>0</v>
      </c>
      <c r="AH2973" s="48">
        <f t="shared" si="1032"/>
        <v>2.03399999999909E-2</v>
      </c>
      <c r="AI2973" s="48" t="str">
        <f t="shared" si="1014"/>
        <v/>
      </c>
      <c r="AJ2973" s="48" t="str">
        <f t="shared" si="1015"/>
        <v/>
      </c>
      <c r="AK2973" s="52" t="str">
        <f t="shared" si="1016"/>
        <v/>
      </c>
      <c r="AL2973" s="52" t="str">
        <f t="shared" si="1017"/>
        <v/>
      </c>
      <c r="AM2973" s="48" t="str">
        <f t="shared" si="1018"/>
        <v/>
      </c>
      <c r="AN2973" s="48" t="str">
        <f t="shared" si="1019"/>
        <v/>
      </c>
      <c r="AP2973" s="18" t="str">
        <f t="shared" si="1020"/>
        <v/>
      </c>
      <c r="AQ2973" s="18" t="str">
        <f t="shared" si="1021"/>
        <v/>
      </c>
      <c r="AR2973" s="18">
        <v>2.034E-2</v>
      </c>
      <c r="AS2973" s="18">
        <f>IF(AF!$D$27="Todos",1,IF(M2973=AF!$D$27,1,0))</f>
        <v>1</v>
      </c>
      <c r="AT2973" s="53">
        <f>IF(AND(E2973=AF!$D$6,OR(LT!M2973=AF!$D$27,AF!$D$27="Todos"),OR(AP2973=AF!$E$8,AQ2973=AF!$E$8)),AR2973+AS2973,0)</f>
        <v>0</v>
      </c>
      <c r="AU2973" s="18" t="str">
        <f t="shared" si="1022"/>
        <v/>
      </c>
      <c r="AV2973" s="54" t="str">
        <f t="shared" si="1023"/>
        <v/>
      </c>
      <c r="AW2973" s="54" t="str">
        <f t="shared" si="1024"/>
        <v/>
      </c>
      <c r="AX2973" s="18" t="str">
        <f t="shared" si="1025"/>
        <v/>
      </c>
      <c r="AY2973" s="18" t="str">
        <f t="shared" si="1026"/>
        <v/>
      </c>
      <c r="BA2973" s="18">
        <f>IF($E2973=AF!$D$6,IF($M2973="Concluída no prazo",2,IF($M2973="Concluída com atraso",1,0)),0)</f>
        <v>0</v>
      </c>
      <c r="BB2973" s="18">
        <f>IF($E2973=AF!$D$6,IF($M2973="Atrasada",2,IF($M2973="Concluída com atraso",1,0)),0)</f>
        <v>0</v>
      </c>
      <c r="BC2973" s="18">
        <v>2.9669999999999998E-2</v>
      </c>
      <c r="BD2973" s="18">
        <f t="shared" si="1033"/>
        <v>2.9669999999999998E-2</v>
      </c>
      <c r="BE2973" s="18">
        <f t="shared" si="1033"/>
        <v>2.9669999999999998E-2</v>
      </c>
      <c r="BF2973" s="18" t="str">
        <f t="shared" si="1027"/>
        <v/>
      </c>
      <c r="BN2973" s="18" t="str">
        <f t="shared" si="1028"/>
        <v>s</v>
      </c>
    </row>
    <row r="2974" spans="3:66" ht="50.1" customHeight="1" thickTop="1" thickBot="1" x14ac:dyDescent="0.3">
      <c r="C2974" s="46"/>
      <c r="D2974" s="46"/>
      <c r="E2974" s="46"/>
      <c r="F2974" s="122"/>
      <c r="G2974" s="122"/>
      <c r="H2974" s="78" t="str">
        <f t="shared" si="1029"/>
        <v/>
      </c>
      <c r="I2974" s="78" t="str">
        <f t="shared" si="1030"/>
        <v/>
      </c>
      <c r="J2974" s="16"/>
      <c r="K2974" s="46" t="str">
        <f t="shared" si="1031"/>
        <v/>
      </c>
      <c r="L2974" s="16"/>
      <c r="M2974" s="16"/>
      <c r="N2974" s="46"/>
      <c r="O2974" s="47" t="str">
        <f t="shared" si="1034"/>
        <v/>
      </c>
      <c r="P2974" s="47"/>
      <c r="Q2974" s="48" t="str">
        <f>IFERROR(VLOOKUP(E2974,Funcionários!$C$8:$E$207,3,FALSE),"")</f>
        <v/>
      </c>
      <c r="R2974" s="47"/>
      <c r="S2974" s="49" t="str">
        <f t="shared" si="1035"/>
        <v/>
      </c>
      <c r="T2974" s="49">
        <v>2.9680000000000002E-2</v>
      </c>
      <c r="U2974" s="48" t="str">
        <f>IF(Funcionários!C2975=0,"",Funcionários!C2975)</f>
        <v/>
      </c>
      <c r="V2974" s="50">
        <f>IF(U2974="",0,IF(COUNTIFS($E$7:$E$3006,U2974,$I$7:$I$3006,'RC'!$E$6)=0,0,COUNTIFS($M$7:$M$3006,"Concluída no prazo",$E$7:$E$3006,U2974,$I$7:$I$3006,'RC'!$E$6)/COUNTIFS($E$7:$E$3006,U2974,$I$7:$I$3006,'RC'!$E$6)))</f>
        <v>0</v>
      </c>
      <c r="W2974" s="49">
        <f>SUMIFS($J$7:$J$3006,$E$7:$E$3006,U2974,$I$7:$I$3006,'RC'!$E$6)+SUMIFS($L$7:$L$3006,$E$7:$E$3006,U2974,$I$7:$I$3006,'RC'!$E$6)</f>
        <v>0</v>
      </c>
      <c r="X2974" s="48">
        <f>COUNTIFS($E$7:$E$3006,U2974,$I$7:$I$3006,'RC'!$E$6)</f>
        <v>0</v>
      </c>
      <c r="Y2974" s="48"/>
      <c r="Z2974" s="51" t="str">
        <f>IF(AQ2974='RC'!$E$6,AC2974*1000+AD2974,"")</f>
        <v/>
      </c>
      <c r="AA2974" s="51" t="str">
        <f>IF(AB2974="","",IF(AQ2974='RC'!$E$6,AC2974*1000-AD2974,""))</f>
        <v/>
      </c>
      <c r="AB2974" s="48" t="str">
        <f>IFERROR(VLOOKUP(E2974,Funcionários!$C$8:$E$207,3,FALSE),"")</f>
        <v/>
      </c>
      <c r="AC2974" s="50" t="str">
        <f>IF(AB2974="","",IF(COUNTIFS($AB$7:$AB$3006,AB2974,$AQ$7:$AQ$3006,'RC'!$E$6)=0,"",COUNTIFS($M$7:$M$3006,"Concluída no prazo",$AB$7:$AB$3006,AB2974,$AQ$7:$AQ$3006,'RC'!$E$6)/COUNTIFS($AB$7:$AB$3006,AB2974,$AQ$7:$AQ$3006,'RC'!$E$6)))</f>
        <v/>
      </c>
      <c r="AD2974" s="48">
        <f>SUMIF($AQ$7:$AQ$3006,'RC'!$E$6,$J$7:$J$3006)+SUMIF($AQ$7:$AQ$3006,'RC'!$E$6,$L$7:$L$3006)</f>
        <v>21</v>
      </c>
      <c r="AF2974" s="48">
        <v>2.03299999999909E-2</v>
      </c>
      <c r="AG2974" s="48">
        <f>IF(OR(AQ2974="",AQ2974&lt;&gt;'RC'!$E$6,AB2974&lt;&gt;'RC'!$D$21),0,1)</f>
        <v>0</v>
      </c>
      <c r="AH2974" s="48">
        <f t="shared" si="1032"/>
        <v>2.03299999999909E-2</v>
      </c>
      <c r="AI2974" s="48" t="str">
        <f t="shared" si="1014"/>
        <v/>
      </c>
      <c r="AJ2974" s="48" t="str">
        <f t="shared" si="1015"/>
        <v/>
      </c>
      <c r="AK2974" s="52" t="str">
        <f t="shared" si="1016"/>
        <v/>
      </c>
      <c r="AL2974" s="52" t="str">
        <f t="shared" si="1017"/>
        <v/>
      </c>
      <c r="AM2974" s="48" t="str">
        <f t="shared" si="1018"/>
        <v/>
      </c>
      <c r="AN2974" s="48" t="str">
        <f t="shared" si="1019"/>
        <v/>
      </c>
      <c r="AP2974" s="18" t="str">
        <f t="shared" si="1020"/>
        <v/>
      </c>
      <c r="AQ2974" s="18" t="str">
        <f t="shared" si="1021"/>
        <v/>
      </c>
      <c r="AR2974" s="18">
        <v>2.0330000000000001E-2</v>
      </c>
      <c r="AS2974" s="18">
        <f>IF(AF!$D$27="Todos",1,IF(M2974=AF!$D$27,1,0))</f>
        <v>1</v>
      </c>
      <c r="AT2974" s="53">
        <f>IF(AND(E2974=AF!$D$6,OR(LT!M2974=AF!$D$27,AF!$D$27="Todos"),OR(AP2974=AF!$E$8,AQ2974=AF!$E$8)),AR2974+AS2974,0)</f>
        <v>0</v>
      </c>
      <c r="AU2974" s="18" t="str">
        <f t="shared" si="1022"/>
        <v/>
      </c>
      <c r="AV2974" s="54" t="str">
        <f t="shared" si="1023"/>
        <v/>
      </c>
      <c r="AW2974" s="54" t="str">
        <f t="shared" si="1024"/>
        <v/>
      </c>
      <c r="AX2974" s="18" t="str">
        <f t="shared" si="1025"/>
        <v/>
      </c>
      <c r="AY2974" s="18" t="str">
        <f t="shared" si="1026"/>
        <v/>
      </c>
      <c r="BA2974" s="18">
        <f>IF($E2974=AF!$D$6,IF($M2974="Concluída no prazo",2,IF($M2974="Concluída com atraso",1,0)),0)</f>
        <v>0</v>
      </c>
      <c r="BB2974" s="18">
        <f>IF($E2974=AF!$D$6,IF($M2974="Atrasada",2,IF($M2974="Concluída com atraso",1,0)),0)</f>
        <v>0</v>
      </c>
      <c r="BC2974" s="18">
        <v>2.9680000000000002E-2</v>
      </c>
      <c r="BD2974" s="18">
        <f t="shared" si="1033"/>
        <v>2.9680000000000002E-2</v>
      </c>
      <c r="BE2974" s="18">
        <f t="shared" si="1033"/>
        <v>2.9680000000000002E-2</v>
      </c>
      <c r="BF2974" s="18" t="str">
        <f t="shared" si="1027"/>
        <v/>
      </c>
      <c r="BN2974" s="18" t="str">
        <f t="shared" si="1028"/>
        <v>s</v>
      </c>
    </row>
    <row r="2975" spans="3:66" ht="50.1" customHeight="1" thickTop="1" thickBot="1" x14ac:dyDescent="0.3">
      <c r="C2975" s="46"/>
      <c r="D2975" s="46"/>
      <c r="E2975" s="46"/>
      <c r="F2975" s="122"/>
      <c r="G2975" s="122"/>
      <c r="H2975" s="78" t="str">
        <f t="shared" si="1029"/>
        <v/>
      </c>
      <c r="I2975" s="78" t="str">
        <f t="shared" si="1030"/>
        <v/>
      </c>
      <c r="J2975" s="16"/>
      <c r="K2975" s="46" t="str">
        <f t="shared" si="1031"/>
        <v/>
      </c>
      <c r="L2975" s="16"/>
      <c r="M2975" s="16"/>
      <c r="N2975" s="46"/>
      <c r="O2975" s="47" t="str">
        <f t="shared" si="1034"/>
        <v/>
      </c>
      <c r="P2975" s="47"/>
      <c r="Q2975" s="48" t="str">
        <f>IFERROR(VLOOKUP(E2975,Funcionários!$C$8:$E$207,3,FALSE),"")</f>
        <v/>
      </c>
      <c r="R2975" s="47"/>
      <c r="S2975" s="49" t="str">
        <f t="shared" si="1035"/>
        <v/>
      </c>
      <c r="T2975" s="49">
        <v>2.9690000000000001E-2</v>
      </c>
      <c r="U2975" s="48" t="str">
        <f>IF(Funcionários!C2976=0,"",Funcionários!C2976)</f>
        <v/>
      </c>
      <c r="V2975" s="50">
        <f>IF(U2975="",0,IF(COUNTIFS($E$7:$E$3006,U2975,$I$7:$I$3006,'RC'!$E$6)=0,0,COUNTIFS($M$7:$M$3006,"Concluída no prazo",$E$7:$E$3006,U2975,$I$7:$I$3006,'RC'!$E$6)/COUNTIFS($E$7:$E$3006,U2975,$I$7:$I$3006,'RC'!$E$6)))</f>
        <v>0</v>
      </c>
      <c r="W2975" s="49">
        <f>SUMIFS($J$7:$J$3006,$E$7:$E$3006,U2975,$I$7:$I$3006,'RC'!$E$6)+SUMIFS($L$7:$L$3006,$E$7:$E$3006,U2975,$I$7:$I$3006,'RC'!$E$6)</f>
        <v>0</v>
      </c>
      <c r="X2975" s="48">
        <f>COUNTIFS($E$7:$E$3006,U2975,$I$7:$I$3006,'RC'!$E$6)</f>
        <v>0</v>
      </c>
      <c r="Y2975" s="48"/>
      <c r="Z2975" s="51" t="str">
        <f>IF(AQ2975='RC'!$E$6,AC2975*1000+AD2975,"")</f>
        <v/>
      </c>
      <c r="AA2975" s="51" t="str">
        <f>IF(AB2975="","",IF(AQ2975='RC'!$E$6,AC2975*1000-AD2975,""))</f>
        <v/>
      </c>
      <c r="AB2975" s="48" t="str">
        <f>IFERROR(VLOOKUP(E2975,Funcionários!$C$8:$E$207,3,FALSE),"")</f>
        <v/>
      </c>
      <c r="AC2975" s="50" t="str">
        <f>IF(AB2975="","",IF(COUNTIFS($AB$7:$AB$3006,AB2975,$AQ$7:$AQ$3006,'RC'!$E$6)=0,"",COUNTIFS($M$7:$M$3006,"Concluída no prazo",$AB$7:$AB$3006,AB2975,$AQ$7:$AQ$3006,'RC'!$E$6)/COUNTIFS($AB$7:$AB$3006,AB2975,$AQ$7:$AQ$3006,'RC'!$E$6)))</f>
        <v/>
      </c>
      <c r="AD2975" s="48">
        <f>SUMIF($AQ$7:$AQ$3006,'RC'!$E$6,$J$7:$J$3006)+SUMIF($AQ$7:$AQ$3006,'RC'!$E$6,$L$7:$L$3006)</f>
        <v>21</v>
      </c>
      <c r="AF2975" s="48">
        <v>2.0319999999990901E-2</v>
      </c>
      <c r="AG2975" s="48">
        <f>IF(OR(AQ2975="",AQ2975&lt;&gt;'RC'!$E$6,AB2975&lt;&gt;'RC'!$D$21),0,1)</f>
        <v>0</v>
      </c>
      <c r="AH2975" s="48">
        <f t="shared" si="1032"/>
        <v>2.0319999999990901E-2</v>
      </c>
      <c r="AI2975" s="48" t="str">
        <f t="shared" si="1014"/>
        <v/>
      </c>
      <c r="AJ2975" s="48" t="str">
        <f t="shared" si="1015"/>
        <v/>
      </c>
      <c r="AK2975" s="52" t="str">
        <f t="shared" si="1016"/>
        <v/>
      </c>
      <c r="AL2975" s="52" t="str">
        <f t="shared" si="1017"/>
        <v/>
      </c>
      <c r="AM2975" s="48" t="str">
        <f t="shared" si="1018"/>
        <v/>
      </c>
      <c r="AN2975" s="48" t="str">
        <f t="shared" si="1019"/>
        <v/>
      </c>
      <c r="AP2975" s="18" t="str">
        <f t="shared" si="1020"/>
        <v/>
      </c>
      <c r="AQ2975" s="18" t="str">
        <f t="shared" si="1021"/>
        <v/>
      </c>
      <c r="AR2975" s="18">
        <v>2.0320000000000001E-2</v>
      </c>
      <c r="AS2975" s="18">
        <f>IF(AF!$D$27="Todos",1,IF(M2975=AF!$D$27,1,0))</f>
        <v>1</v>
      </c>
      <c r="AT2975" s="53">
        <f>IF(AND(E2975=AF!$D$6,OR(LT!M2975=AF!$D$27,AF!$D$27="Todos"),OR(AP2975=AF!$E$8,AQ2975=AF!$E$8)),AR2975+AS2975,0)</f>
        <v>0</v>
      </c>
      <c r="AU2975" s="18" t="str">
        <f t="shared" si="1022"/>
        <v/>
      </c>
      <c r="AV2975" s="54" t="str">
        <f t="shared" si="1023"/>
        <v/>
      </c>
      <c r="AW2975" s="54" t="str">
        <f t="shared" si="1024"/>
        <v/>
      </c>
      <c r="AX2975" s="18" t="str">
        <f t="shared" si="1025"/>
        <v/>
      </c>
      <c r="AY2975" s="18" t="str">
        <f t="shared" si="1026"/>
        <v/>
      </c>
      <c r="BA2975" s="18">
        <f>IF($E2975=AF!$D$6,IF($M2975="Concluída no prazo",2,IF($M2975="Concluída com atraso",1,0)),0)</f>
        <v>0</v>
      </c>
      <c r="BB2975" s="18">
        <f>IF($E2975=AF!$D$6,IF($M2975="Atrasada",2,IF($M2975="Concluída com atraso",1,0)),0)</f>
        <v>0</v>
      </c>
      <c r="BC2975" s="18">
        <v>2.9690000000000001E-2</v>
      </c>
      <c r="BD2975" s="18">
        <f t="shared" si="1033"/>
        <v>2.9690000000000001E-2</v>
      </c>
      <c r="BE2975" s="18">
        <f t="shared" si="1033"/>
        <v>2.9690000000000001E-2</v>
      </c>
      <c r="BF2975" s="18" t="str">
        <f t="shared" si="1027"/>
        <v/>
      </c>
      <c r="BN2975" s="18" t="str">
        <f t="shared" si="1028"/>
        <v>s</v>
      </c>
    </row>
    <row r="2976" spans="3:66" ht="50.1" customHeight="1" thickTop="1" thickBot="1" x14ac:dyDescent="0.3">
      <c r="C2976" s="46"/>
      <c r="D2976" s="46"/>
      <c r="E2976" s="46"/>
      <c r="F2976" s="122"/>
      <c r="G2976" s="122"/>
      <c r="H2976" s="78" t="str">
        <f t="shared" si="1029"/>
        <v/>
      </c>
      <c r="I2976" s="78" t="str">
        <f t="shared" si="1030"/>
        <v/>
      </c>
      <c r="J2976" s="16"/>
      <c r="K2976" s="46" t="str">
        <f t="shared" si="1031"/>
        <v/>
      </c>
      <c r="L2976" s="16"/>
      <c r="M2976" s="16"/>
      <c r="N2976" s="46"/>
      <c r="O2976" s="47" t="str">
        <f t="shared" si="1034"/>
        <v/>
      </c>
      <c r="P2976" s="47"/>
      <c r="Q2976" s="48" t="str">
        <f>IFERROR(VLOOKUP(E2976,Funcionários!$C$8:$E$207,3,FALSE),"")</f>
        <v/>
      </c>
      <c r="R2976" s="47"/>
      <c r="S2976" s="49" t="str">
        <f t="shared" si="1035"/>
        <v/>
      </c>
      <c r="T2976" s="49">
        <v>2.9700000000000001E-2</v>
      </c>
      <c r="U2976" s="48" t="str">
        <f>IF(Funcionários!C2977=0,"",Funcionários!C2977)</f>
        <v/>
      </c>
      <c r="V2976" s="50">
        <f>IF(U2976="",0,IF(COUNTIFS($E$7:$E$3006,U2976,$I$7:$I$3006,'RC'!$E$6)=0,0,COUNTIFS($M$7:$M$3006,"Concluída no prazo",$E$7:$E$3006,U2976,$I$7:$I$3006,'RC'!$E$6)/COUNTIFS($E$7:$E$3006,U2976,$I$7:$I$3006,'RC'!$E$6)))</f>
        <v>0</v>
      </c>
      <c r="W2976" s="49">
        <f>SUMIFS($J$7:$J$3006,$E$7:$E$3006,U2976,$I$7:$I$3006,'RC'!$E$6)+SUMIFS($L$7:$L$3006,$E$7:$E$3006,U2976,$I$7:$I$3006,'RC'!$E$6)</f>
        <v>0</v>
      </c>
      <c r="X2976" s="48">
        <f>COUNTIFS($E$7:$E$3006,U2976,$I$7:$I$3006,'RC'!$E$6)</f>
        <v>0</v>
      </c>
      <c r="Y2976" s="48"/>
      <c r="Z2976" s="51" t="str">
        <f>IF(AQ2976='RC'!$E$6,AC2976*1000+AD2976,"")</f>
        <v/>
      </c>
      <c r="AA2976" s="51" t="str">
        <f>IF(AB2976="","",IF(AQ2976='RC'!$E$6,AC2976*1000-AD2976,""))</f>
        <v/>
      </c>
      <c r="AB2976" s="48" t="str">
        <f>IFERROR(VLOOKUP(E2976,Funcionários!$C$8:$E$207,3,FALSE),"")</f>
        <v/>
      </c>
      <c r="AC2976" s="50" t="str">
        <f>IF(AB2976="","",IF(COUNTIFS($AB$7:$AB$3006,AB2976,$AQ$7:$AQ$3006,'RC'!$E$6)=0,"",COUNTIFS($M$7:$M$3006,"Concluída no prazo",$AB$7:$AB$3006,AB2976,$AQ$7:$AQ$3006,'RC'!$E$6)/COUNTIFS($AB$7:$AB$3006,AB2976,$AQ$7:$AQ$3006,'RC'!$E$6)))</f>
        <v/>
      </c>
      <c r="AD2976" s="48">
        <f>SUMIF($AQ$7:$AQ$3006,'RC'!$E$6,$J$7:$J$3006)+SUMIF($AQ$7:$AQ$3006,'RC'!$E$6,$L$7:$L$3006)</f>
        <v>21</v>
      </c>
      <c r="AF2976" s="48">
        <v>2.0309999999990901E-2</v>
      </c>
      <c r="AG2976" s="48">
        <f>IF(OR(AQ2976="",AQ2976&lt;&gt;'RC'!$E$6,AB2976&lt;&gt;'RC'!$D$21),0,1)</f>
        <v>0</v>
      </c>
      <c r="AH2976" s="48">
        <f t="shared" si="1032"/>
        <v>2.0309999999990901E-2</v>
      </c>
      <c r="AI2976" s="48" t="str">
        <f t="shared" si="1014"/>
        <v/>
      </c>
      <c r="AJ2976" s="48" t="str">
        <f t="shared" si="1015"/>
        <v/>
      </c>
      <c r="AK2976" s="52" t="str">
        <f t="shared" si="1016"/>
        <v/>
      </c>
      <c r="AL2976" s="52" t="str">
        <f t="shared" si="1017"/>
        <v/>
      </c>
      <c r="AM2976" s="48" t="str">
        <f t="shared" si="1018"/>
        <v/>
      </c>
      <c r="AN2976" s="48" t="str">
        <f t="shared" si="1019"/>
        <v/>
      </c>
      <c r="AP2976" s="18" t="str">
        <f t="shared" si="1020"/>
        <v/>
      </c>
      <c r="AQ2976" s="18" t="str">
        <f t="shared" si="1021"/>
        <v/>
      </c>
      <c r="AR2976" s="18">
        <v>2.0310000000000002E-2</v>
      </c>
      <c r="AS2976" s="18">
        <f>IF(AF!$D$27="Todos",1,IF(M2976=AF!$D$27,1,0))</f>
        <v>1</v>
      </c>
      <c r="AT2976" s="53">
        <f>IF(AND(E2976=AF!$D$6,OR(LT!M2976=AF!$D$27,AF!$D$27="Todos"),OR(AP2976=AF!$E$8,AQ2976=AF!$E$8)),AR2976+AS2976,0)</f>
        <v>0</v>
      </c>
      <c r="AU2976" s="18" t="str">
        <f t="shared" si="1022"/>
        <v/>
      </c>
      <c r="AV2976" s="54" t="str">
        <f t="shared" si="1023"/>
        <v/>
      </c>
      <c r="AW2976" s="54" t="str">
        <f t="shared" si="1024"/>
        <v/>
      </c>
      <c r="AX2976" s="18" t="str">
        <f t="shared" si="1025"/>
        <v/>
      </c>
      <c r="AY2976" s="18" t="str">
        <f t="shared" si="1026"/>
        <v/>
      </c>
      <c r="BA2976" s="18">
        <f>IF($E2976=AF!$D$6,IF($M2976="Concluída no prazo",2,IF($M2976="Concluída com atraso",1,0)),0)</f>
        <v>0</v>
      </c>
      <c r="BB2976" s="18">
        <f>IF($E2976=AF!$D$6,IF($M2976="Atrasada",2,IF($M2976="Concluída com atraso",1,0)),0)</f>
        <v>0</v>
      </c>
      <c r="BC2976" s="18">
        <v>2.9700000000000001E-2</v>
      </c>
      <c r="BD2976" s="18">
        <f t="shared" si="1033"/>
        <v>2.9700000000000001E-2</v>
      </c>
      <c r="BE2976" s="18">
        <f t="shared" si="1033"/>
        <v>2.9700000000000001E-2</v>
      </c>
      <c r="BF2976" s="18" t="str">
        <f t="shared" si="1027"/>
        <v/>
      </c>
      <c r="BN2976" s="18" t="str">
        <f t="shared" si="1028"/>
        <v>s</v>
      </c>
    </row>
    <row r="2977" spans="3:66" ht="50.1" customHeight="1" thickTop="1" thickBot="1" x14ac:dyDescent="0.3">
      <c r="C2977" s="46"/>
      <c r="D2977" s="46"/>
      <c r="E2977" s="46"/>
      <c r="F2977" s="122"/>
      <c r="G2977" s="122"/>
      <c r="H2977" s="78" t="str">
        <f t="shared" si="1029"/>
        <v/>
      </c>
      <c r="I2977" s="78" t="str">
        <f t="shared" si="1030"/>
        <v/>
      </c>
      <c r="J2977" s="16"/>
      <c r="K2977" s="46" t="str">
        <f t="shared" si="1031"/>
        <v/>
      </c>
      <c r="L2977" s="16"/>
      <c r="M2977" s="16"/>
      <c r="N2977" s="46"/>
      <c r="O2977" s="47" t="str">
        <f t="shared" si="1034"/>
        <v/>
      </c>
      <c r="P2977" s="47"/>
      <c r="Q2977" s="48" t="str">
        <f>IFERROR(VLOOKUP(E2977,Funcionários!$C$8:$E$207,3,FALSE),"")</f>
        <v/>
      </c>
      <c r="R2977" s="47"/>
      <c r="S2977" s="49" t="str">
        <f t="shared" si="1035"/>
        <v/>
      </c>
      <c r="T2977" s="49">
        <v>2.971E-2</v>
      </c>
      <c r="U2977" s="48" t="str">
        <f>IF(Funcionários!C2978=0,"",Funcionários!C2978)</f>
        <v/>
      </c>
      <c r="V2977" s="50">
        <f>IF(U2977="",0,IF(COUNTIFS($E$7:$E$3006,U2977,$I$7:$I$3006,'RC'!$E$6)=0,0,COUNTIFS($M$7:$M$3006,"Concluída no prazo",$E$7:$E$3006,U2977,$I$7:$I$3006,'RC'!$E$6)/COUNTIFS($E$7:$E$3006,U2977,$I$7:$I$3006,'RC'!$E$6)))</f>
        <v>0</v>
      </c>
      <c r="W2977" s="49">
        <f>SUMIFS($J$7:$J$3006,$E$7:$E$3006,U2977,$I$7:$I$3006,'RC'!$E$6)+SUMIFS($L$7:$L$3006,$E$7:$E$3006,U2977,$I$7:$I$3006,'RC'!$E$6)</f>
        <v>0</v>
      </c>
      <c r="X2977" s="48">
        <f>COUNTIFS($E$7:$E$3006,U2977,$I$7:$I$3006,'RC'!$E$6)</f>
        <v>0</v>
      </c>
      <c r="Y2977" s="48"/>
      <c r="Z2977" s="51" t="str">
        <f>IF(AQ2977='RC'!$E$6,AC2977*1000+AD2977,"")</f>
        <v/>
      </c>
      <c r="AA2977" s="51" t="str">
        <f>IF(AB2977="","",IF(AQ2977='RC'!$E$6,AC2977*1000-AD2977,""))</f>
        <v/>
      </c>
      <c r="AB2977" s="48" t="str">
        <f>IFERROR(VLOOKUP(E2977,Funcionários!$C$8:$E$207,3,FALSE),"")</f>
        <v/>
      </c>
      <c r="AC2977" s="50" t="str">
        <f>IF(AB2977="","",IF(COUNTIFS($AB$7:$AB$3006,AB2977,$AQ$7:$AQ$3006,'RC'!$E$6)=0,"",COUNTIFS($M$7:$M$3006,"Concluída no prazo",$AB$7:$AB$3006,AB2977,$AQ$7:$AQ$3006,'RC'!$E$6)/COUNTIFS($AB$7:$AB$3006,AB2977,$AQ$7:$AQ$3006,'RC'!$E$6)))</f>
        <v/>
      </c>
      <c r="AD2977" s="48">
        <f>SUMIF($AQ$7:$AQ$3006,'RC'!$E$6,$J$7:$J$3006)+SUMIF($AQ$7:$AQ$3006,'RC'!$E$6,$L$7:$L$3006)</f>
        <v>21</v>
      </c>
      <c r="AF2977" s="48">
        <v>2.0299999999990902E-2</v>
      </c>
      <c r="AG2977" s="48">
        <f>IF(OR(AQ2977="",AQ2977&lt;&gt;'RC'!$E$6,AB2977&lt;&gt;'RC'!$D$21),0,1)</f>
        <v>0</v>
      </c>
      <c r="AH2977" s="48">
        <f t="shared" si="1032"/>
        <v>2.0299999999990902E-2</v>
      </c>
      <c r="AI2977" s="48" t="str">
        <f t="shared" si="1014"/>
        <v/>
      </c>
      <c r="AJ2977" s="48" t="str">
        <f t="shared" si="1015"/>
        <v/>
      </c>
      <c r="AK2977" s="52" t="str">
        <f t="shared" si="1016"/>
        <v/>
      </c>
      <c r="AL2977" s="52" t="str">
        <f t="shared" si="1017"/>
        <v/>
      </c>
      <c r="AM2977" s="48" t="str">
        <f t="shared" si="1018"/>
        <v/>
      </c>
      <c r="AN2977" s="48" t="str">
        <f t="shared" si="1019"/>
        <v/>
      </c>
      <c r="AP2977" s="18" t="str">
        <f t="shared" si="1020"/>
        <v/>
      </c>
      <c r="AQ2977" s="18" t="str">
        <f t="shared" si="1021"/>
        <v/>
      </c>
      <c r="AR2977" s="18">
        <v>2.0299999999999999E-2</v>
      </c>
      <c r="AS2977" s="18">
        <f>IF(AF!$D$27="Todos",1,IF(M2977=AF!$D$27,1,0))</f>
        <v>1</v>
      </c>
      <c r="AT2977" s="53">
        <f>IF(AND(E2977=AF!$D$6,OR(LT!M2977=AF!$D$27,AF!$D$27="Todos"),OR(AP2977=AF!$E$8,AQ2977=AF!$E$8)),AR2977+AS2977,0)</f>
        <v>0</v>
      </c>
      <c r="AU2977" s="18" t="str">
        <f t="shared" si="1022"/>
        <v/>
      </c>
      <c r="AV2977" s="54" t="str">
        <f t="shared" si="1023"/>
        <v/>
      </c>
      <c r="AW2977" s="54" t="str">
        <f t="shared" si="1024"/>
        <v/>
      </c>
      <c r="AX2977" s="18" t="str">
        <f t="shared" si="1025"/>
        <v/>
      </c>
      <c r="AY2977" s="18" t="str">
        <f t="shared" si="1026"/>
        <v/>
      </c>
      <c r="BA2977" s="18">
        <f>IF($E2977=AF!$D$6,IF($M2977="Concluída no prazo",2,IF($M2977="Concluída com atraso",1,0)),0)</f>
        <v>0</v>
      </c>
      <c r="BB2977" s="18">
        <f>IF($E2977=AF!$D$6,IF($M2977="Atrasada",2,IF($M2977="Concluída com atraso",1,0)),0)</f>
        <v>0</v>
      </c>
      <c r="BC2977" s="18">
        <v>2.971E-2</v>
      </c>
      <c r="BD2977" s="18">
        <f t="shared" si="1033"/>
        <v>2.971E-2</v>
      </c>
      <c r="BE2977" s="18">
        <f t="shared" si="1033"/>
        <v>2.971E-2</v>
      </c>
      <c r="BF2977" s="18" t="str">
        <f t="shared" si="1027"/>
        <v/>
      </c>
      <c r="BN2977" s="18" t="str">
        <f t="shared" si="1028"/>
        <v>s</v>
      </c>
    </row>
    <row r="2978" spans="3:66" ht="50.1" customHeight="1" thickTop="1" thickBot="1" x14ac:dyDescent="0.3">
      <c r="C2978" s="46"/>
      <c r="D2978" s="46"/>
      <c r="E2978" s="46"/>
      <c r="F2978" s="122"/>
      <c r="G2978" s="122"/>
      <c r="H2978" s="78" t="str">
        <f t="shared" si="1029"/>
        <v/>
      </c>
      <c r="I2978" s="78" t="str">
        <f t="shared" si="1030"/>
        <v/>
      </c>
      <c r="J2978" s="16"/>
      <c r="K2978" s="46" t="str">
        <f t="shared" si="1031"/>
        <v/>
      </c>
      <c r="L2978" s="16"/>
      <c r="M2978" s="16"/>
      <c r="N2978" s="46"/>
      <c r="O2978" s="47" t="str">
        <f t="shared" si="1034"/>
        <v/>
      </c>
      <c r="P2978" s="47"/>
      <c r="Q2978" s="48" t="str">
        <f>IFERROR(VLOOKUP(E2978,Funcionários!$C$8:$E$207,3,FALSE),"")</f>
        <v/>
      </c>
      <c r="R2978" s="47"/>
      <c r="S2978" s="49" t="str">
        <f t="shared" si="1035"/>
        <v/>
      </c>
      <c r="T2978" s="49">
        <v>2.972E-2</v>
      </c>
      <c r="U2978" s="48" t="str">
        <f>IF(Funcionários!C2979=0,"",Funcionários!C2979)</f>
        <v/>
      </c>
      <c r="V2978" s="50">
        <f>IF(U2978="",0,IF(COUNTIFS($E$7:$E$3006,U2978,$I$7:$I$3006,'RC'!$E$6)=0,0,COUNTIFS($M$7:$M$3006,"Concluída no prazo",$E$7:$E$3006,U2978,$I$7:$I$3006,'RC'!$E$6)/COUNTIFS($E$7:$E$3006,U2978,$I$7:$I$3006,'RC'!$E$6)))</f>
        <v>0</v>
      </c>
      <c r="W2978" s="49">
        <f>SUMIFS($J$7:$J$3006,$E$7:$E$3006,U2978,$I$7:$I$3006,'RC'!$E$6)+SUMIFS($L$7:$L$3006,$E$7:$E$3006,U2978,$I$7:$I$3006,'RC'!$E$6)</f>
        <v>0</v>
      </c>
      <c r="X2978" s="48">
        <f>COUNTIFS($E$7:$E$3006,U2978,$I$7:$I$3006,'RC'!$E$6)</f>
        <v>0</v>
      </c>
      <c r="Y2978" s="48"/>
      <c r="Z2978" s="51" t="str">
        <f>IF(AQ2978='RC'!$E$6,AC2978*1000+AD2978,"")</f>
        <v/>
      </c>
      <c r="AA2978" s="51" t="str">
        <f>IF(AB2978="","",IF(AQ2978='RC'!$E$6,AC2978*1000-AD2978,""))</f>
        <v/>
      </c>
      <c r="AB2978" s="48" t="str">
        <f>IFERROR(VLOOKUP(E2978,Funcionários!$C$8:$E$207,3,FALSE),"")</f>
        <v/>
      </c>
      <c r="AC2978" s="50" t="str">
        <f>IF(AB2978="","",IF(COUNTIFS($AB$7:$AB$3006,AB2978,$AQ$7:$AQ$3006,'RC'!$E$6)=0,"",COUNTIFS($M$7:$M$3006,"Concluída no prazo",$AB$7:$AB$3006,AB2978,$AQ$7:$AQ$3006,'RC'!$E$6)/COUNTIFS($AB$7:$AB$3006,AB2978,$AQ$7:$AQ$3006,'RC'!$E$6)))</f>
        <v/>
      </c>
      <c r="AD2978" s="48">
        <f>SUMIF($AQ$7:$AQ$3006,'RC'!$E$6,$J$7:$J$3006)+SUMIF($AQ$7:$AQ$3006,'RC'!$E$6,$L$7:$L$3006)</f>
        <v>21</v>
      </c>
      <c r="AF2978" s="48">
        <v>2.0289999999990899E-2</v>
      </c>
      <c r="AG2978" s="48">
        <f>IF(OR(AQ2978="",AQ2978&lt;&gt;'RC'!$E$6,AB2978&lt;&gt;'RC'!$D$21),0,1)</f>
        <v>0</v>
      </c>
      <c r="AH2978" s="48">
        <f t="shared" si="1032"/>
        <v>2.0289999999990899E-2</v>
      </c>
      <c r="AI2978" s="48" t="str">
        <f t="shared" si="1014"/>
        <v/>
      </c>
      <c r="AJ2978" s="48" t="str">
        <f t="shared" si="1015"/>
        <v/>
      </c>
      <c r="AK2978" s="52" t="str">
        <f t="shared" si="1016"/>
        <v/>
      </c>
      <c r="AL2978" s="52" t="str">
        <f t="shared" si="1017"/>
        <v/>
      </c>
      <c r="AM2978" s="48" t="str">
        <f t="shared" si="1018"/>
        <v/>
      </c>
      <c r="AN2978" s="48" t="str">
        <f t="shared" si="1019"/>
        <v/>
      </c>
      <c r="AP2978" s="18" t="str">
        <f t="shared" si="1020"/>
        <v/>
      </c>
      <c r="AQ2978" s="18" t="str">
        <f t="shared" si="1021"/>
        <v/>
      </c>
      <c r="AR2978" s="18">
        <v>2.0289999999999999E-2</v>
      </c>
      <c r="AS2978" s="18">
        <f>IF(AF!$D$27="Todos",1,IF(M2978=AF!$D$27,1,0))</f>
        <v>1</v>
      </c>
      <c r="AT2978" s="53">
        <f>IF(AND(E2978=AF!$D$6,OR(LT!M2978=AF!$D$27,AF!$D$27="Todos"),OR(AP2978=AF!$E$8,AQ2978=AF!$E$8)),AR2978+AS2978,0)</f>
        <v>0</v>
      </c>
      <c r="AU2978" s="18" t="str">
        <f t="shared" si="1022"/>
        <v/>
      </c>
      <c r="AV2978" s="54" t="str">
        <f t="shared" si="1023"/>
        <v/>
      </c>
      <c r="AW2978" s="54" t="str">
        <f t="shared" si="1024"/>
        <v/>
      </c>
      <c r="AX2978" s="18" t="str">
        <f t="shared" si="1025"/>
        <v/>
      </c>
      <c r="AY2978" s="18" t="str">
        <f t="shared" si="1026"/>
        <v/>
      </c>
      <c r="BA2978" s="18">
        <f>IF($E2978=AF!$D$6,IF($M2978="Concluída no prazo",2,IF($M2978="Concluída com atraso",1,0)),0)</f>
        <v>0</v>
      </c>
      <c r="BB2978" s="18">
        <f>IF($E2978=AF!$D$6,IF($M2978="Atrasada",2,IF($M2978="Concluída com atraso",1,0)),0)</f>
        <v>0</v>
      </c>
      <c r="BC2978" s="18">
        <v>2.972E-2</v>
      </c>
      <c r="BD2978" s="18">
        <f t="shared" si="1033"/>
        <v>2.972E-2</v>
      </c>
      <c r="BE2978" s="18">
        <f t="shared" si="1033"/>
        <v>2.972E-2</v>
      </c>
      <c r="BF2978" s="18" t="str">
        <f t="shared" si="1027"/>
        <v/>
      </c>
      <c r="BN2978" s="18" t="str">
        <f t="shared" si="1028"/>
        <v>s</v>
      </c>
    </row>
    <row r="2979" spans="3:66" ht="50.1" customHeight="1" thickTop="1" thickBot="1" x14ac:dyDescent="0.3">
      <c r="C2979" s="46"/>
      <c r="D2979" s="46"/>
      <c r="E2979" s="46"/>
      <c r="F2979" s="122"/>
      <c r="G2979" s="122"/>
      <c r="H2979" s="78" t="str">
        <f t="shared" si="1029"/>
        <v/>
      </c>
      <c r="I2979" s="78" t="str">
        <f t="shared" si="1030"/>
        <v/>
      </c>
      <c r="J2979" s="16"/>
      <c r="K2979" s="46" t="str">
        <f t="shared" si="1031"/>
        <v/>
      </c>
      <c r="L2979" s="16"/>
      <c r="M2979" s="16"/>
      <c r="N2979" s="46"/>
      <c r="O2979" s="47" t="str">
        <f t="shared" si="1034"/>
        <v/>
      </c>
      <c r="P2979" s="47"/>
      <c r="Q2979" s="48" t="str">
        <f>IFERROR(VLOOKUP(E2979,Funcionários!$C$8:$E$207,3,FALSE),"")</f>
        <v/>
      </c>
      <c r="R2979" s="47"/>
      <c r="S2979" s="49" t="str">
        <f t="shared" si="1035"/>
        <v/>
      </c>
      <c r="T2979" s="49">
        <v>2.9729999999999999E-2</v>
      </c>
      <c r="U2979" s="48" t="str">
        <f>IF(Funcionários!C2980=0,"",Funcionários!C2980)</f>
        <v/>
      </c>
      <c r="V2979" s="50">
        <f>IF(U2979="",0,IF(COUNTIFS($E$7:$E$3006,U2979,$I$7:$I$3006,'RC'!$E$6)=0,0,COUNTIFS($M$7:$M$3006,"Concluída no prazo",$E$7:$E$3006,U2979,$I$7:$I$3006,'RC'!$E$6)/COUNTIFS($E$7:$E$3006,U2979,$I$7:$I$3006,'RC'!$E$6)))</f>
        <v>0</v>
      </c>
      <c r="W2979" s="49">
        <f>SUMIFS($J$7:$J$3006,$E$7:$E$3006,U2979,$I$7:$I$3006,'RC'!$E$6)+SUMIFS($L$7:$L$3006,$E$7:$E$3006,U2979,$I$7:$I$3006,'RC'!$E$6)</f>
        <v>0</v>
      </c>
      <c r="X2979" s="48">
        <f>COUNTIFS($E$7:$E$3006,U2979,$I$7:$I$3006,'RC'!$E$6)</f>
        <v>0</v>
      </c>
      <c r="Y2979" s="48"/>
      <c r="Z2979" s="51" t="str">
        <f>IF(AQ2979='RC'!$E$6,AC2979*1000+AD2979,"")</f>
        <v/>
      </c>
      <c r="AA2979" s="51" t="str">
        <f>IF(AB2979="","",IF(AQ2979='RC'!$E$6,AC2979*1000-AD2979,""))</f>
        <v/>
      </c>
      <c r="AB2979" s="48" t="str">
        <f>IFERROR(VLOOKUP(E2979,Funcionários!$C$8:$E$207,3,FALSE),"")</f>
        <v/>
      </c>
      <c r="AC2979" s="50" t="str">
        <f>IF(AB2979="","",IF(COUNTIFS($AB$7:$AB$3006,AB2979,$AQ$7:$AQ$3006,'RC'!$E$6)=0,"",COUNTIFS($M$7:$M$3006,"Concluída no prazo",$AB$7:$AB$3006,AB2979,$AQ$7:$AQ$3006,'RC'!$E$6)/COUNTIFS($AB$7:$AB$3006,AB2979,$AQ$7:$AQ$3006,'RC'!$E$6)))</f>
        <v/>
      </c>
      <c r="AD2979" s="48">
        <f>SUMIF($AQ$7:$AQ$3006,'RC'!$E$6,$J$7:$J$3006)+SUMIF($AQ$7:$AQ$3006,'RC'!$E$6,$L$7:$L$3006)</f>
        <v>21</v>
      </c>
      <c r="AF2979" s="48">
        <v>2.0279999999990899E-2</v>
      </c>
      <c r="AG2979" s="48">
        <f>IF(OR(AQ2979="",AQ2979&lt;&gt;'RC'!$E$6,AB2979&lt;&gt;'RC'!$D$21),0,1)</f>
        <v>0</v>
      </c>
      <c r="AH2979" s="48">
        <f t="shared" si="1032"/>
        <v>2.0279999999990899E-2</v>
      </c>
      <c r="AI2979" s="48" t="str">
        <f t="shared" si="1014"/>
        <v/>
      </c>
      <c r="AJ2979" s="48" t="str">
        <f t="shared" si="1015"/>
        <v/>
      </c>
      <c r="AK2979" s="52" t="str">
        <f t="shared" si="1016"/>
        <v/>
      </c>
      <c r="AL2979" s="52" t="str">
        <f t="shared" si="1017"/>
        <v/>
      </c>
      <c r="AM2979" s="48" t="str">
        <f t="shared" si="1018"/>
        <v/>
      </c>
      <c r="AN2979" s="48" t="str">
        <f t="shared" si="1019"/>
        <v/>
      </c>
      <c r="AP2979" s="18" t="str">
        <f t="shared" si="1020"/>
        <v/>
      </c>
      <c r="AQ2979" s="18" t="str">
        <f t="shared" si="1021"/>
        <v/>
      </c>
      <c r="AR2979" s="18">
        <v>2.0279999999999999E-2</v>
      </c>
      <c r="AS2979" s="18">
        <f>IF(AF!$D$27="Todos",1,IF(M2979=AF!$D$27,1,0))</f>
        <v>1</v>
      </c>
      <c r="AT2979" s="53">
        <f>IF(AND(E2979=AF!$D$6,OR(LT!M2979=AF!$D$27,AF!$D$27="Todos"),OR(AP2979=AF!$E$8,AQ2979=AF!$E$8)),AR2979+AS2979,0)</f>
        <v>0</v>
      </c>
      <c r="AU2979" s="18" t="str">
        <f t="shared" si="1022"/>
        <v/>
      </c>
      <c r="AV2979" s="54" t="str">
        <f t="shared" si="1023"/>
        <v/>
      </c>
      <c r="AW2979" s="54" t="str">
        <f t="shared" si="1024"/>
        <v/>
      </c>
      <c r="AX2979" s="18" t="str">
        <f t="shared" si="1025"/>
        <v/>
      </c>
      <c r="AY2979" s="18" t="str">
        <f t="shared" si="1026"/>
        <v/>
      </c>
      <c r="BA2979" s="18">
        <f>IF($E2979=AF!$D$6,IF($M2979="Concluída no prazo",2,IF($M2979="Concluída com atraso",1,0)),0)</f>
        <v>0</v>
      </c>
      <c r="BB2979" s="18">
        <f>IF($E2979=AF!$D$6,IF($M2979="Atrasada",2,IF($M2979="Concluída com atraso",1,0)),0)</f>
        <v>0</v>
      </c>
      <c r="BC2979" s="18">
        <v>2.9729999999999999E-2</v>
      </c>
      <c r="BD2979" s="18">
        <f t="shared" si="1033"/>
        <v>2.9729999999999999E-2</v>
      </c>
      <c r="BE2979" s="18">
        <f t="shared" si="1033"/>
        <v>2.9729999999999999E-2</v>
      </c>
      <c r="BF2979" s="18" t="str">
        <f t="shared" si="1027"/>
        <v/>
      </c>
      <c r="BN2979" s="18" t="str">
        <f t="shared" si="1028"/>
        <v>s</v>
      </c>
    </row>
    <row r="2980" spans="3:66" ht="50.1" customHeight="1" thickTop="1" thickBot="1" x14ac:dyDescent="0.3">
      <c r="C2980" s="46"/>
      <c r="D2980" s="46"/>
      <c r="E2980" s="46"/>
      <c r="F2980" s="122"/>
      <c r="G2980" s="122"/>
      <c r="H2980" s="78" t="str">
        <f t="shared" si="1029"/>
        <v/>
      </c>
      <c r="I2980" s="78" t="str">
        <f t="shared" si="1030"/>
        <v/>
      </c>
      <c r="J2980" s="16"/>
      <c r="K2980" s="46" t="str">
        <f t="shared" si="1031"/>
        <v/>
      </c>
      <c r="L2980" s="16"/>
      <c r="M2980" s="16"/>
      <c r="N2980" s="46"/>
      <c r="O2980" s="47" t="str">
        <f t="shared" si="1034"/>
        <v/>
      </c>
      <c r="P2980" s="47"/>
      <c r="Q2980" s="48" t="str">
        <f>IFERROR(VLOOKUP(E2980,Funcionários!$C$8:$E$207,3,FALSE),"")</f>
        <v/>
      </c>
      <c r="R2980" s="47"/>
      <c r="S2980" s="49" t="str">
        <f t="shared" si="1035"/>
        <v/>
      </c>
      <c r="T2980" s="49">
        <v>2.9739999999999999E-2</v>
      </c>
      <c r="U2980" s="48" t="str">
        <f>IF(Funcionários!C2981=0,"",Funcionários!C2981)</f>
        <v/>
      </c>
      <c r="V2980" s="50">
        <f>IF(U2980="",0,IF(COUNTIFS($E$7:$E$3006,U2980,$I$7:$I$3006,'RC'!$E$6)=0,0,COUNTIFS($M$7:$M$3006,"Concluída no prazo",$E$7:$E$3006,U2980,$I$7:$I$3006,'RC'!$E$6)/COUNTIFS($E$7:$E$3006,U2980,$I$7:$I$3006,'RC'!$E$6)))</f>
        <v>0</v>
      </c>
      <c r="W2980" s="49">
        <f>SUMIFS($J$7:$J$3006,$E$7:$E$3006,U2980,$I$7:$I$3006,'RC'!$E$6)+SUMIFS($L$7:$L$3006,$E$7:$E$3006,U2980,$I$7:$I$3006,'RC'!$E$6)</f>
        <v>0</v>
      </c>
      <c r="X2980" s="48">
        <f>COUNTIFS($E$7:$E$3006,U2980,$I$7:$I$3006,'RC'!$E$6)</f>
        <v>0</v>
      </c>
      <c r="Y2980" s="48"/>
      <c r="Z2980" s="51" t="str">
        <f>IF(AQ2980='RC'!$E$6,AC2980*1000+AD2980,"")</f>
        <v/>
      </c>
      <c r="AA2980" s="51" t="str">
        <f>IF(AB2980="","",IF(AQ2980='RC'!$E$6,AC2980*1000-AD2980,""))</f>
        <v/>
      </c>
      <c r="AB2980" s="48" t="str">
        <f>IFERROR(VLOOKUP(E2980,Funcionários!$C$8:$E$207,3,FALSE),"")</f>
        <v/>
      </c>
      <c r="AC2980" s="50" t="str">
        <f>IF(AB2980="","",IF(COUNTIFS($AB$7:$AB$3006,AB2980,$AQ$7:$AQ$3006,'RC'!$E$6)=0,"",COUNTIFS($M$7:$M$3006,"Concluída no prazo",$AB$7:$AB$3006,AB2980,$AQ$7:$AQ$3006,'RC'!$E$6)/COUNTIFS($AB$7:$AB$3006,AB2980,$AQ$7:$AQ$3006,'RC'!$E$6)))</f>
        <v/>
      </c>
      <c r="AD2980" s="48">
        <f>SUMIF($AQ$7:$AQ$3006,'RC'!$E$6,$J$7:$J$3006)+SUMIF($AQ$7:$AQ$3006,'RC'!$E$6,$L$7:$L$3006)</f>
        <v>21</v>
      </c>
      <c r="AF2980" s="48">
        <v>2.0269999999990899E-2</v>
      </c>
      <c r="AG2980" s="48">
        <f>IF(OR(AQ2980="",AQ2980&lt;&gt;'RC'!$E$6,AB2980&lt;&gt;'RC'!$D$21),0,1)</f>
        <v>0</v>
      </c>
      <c r="AH2980" s="48">
        <f t="shared" si="1032"/>
        <v>2.0269999999990899E-2</v>
      </c>
      <c r="AI2980" s="48" t="str">
        <f t="shared" si="1014"/>
        <v/>
      </c>
      <c r="AJ2980" s="48" t="str">
        <f t="shared" si="1015"/>
        <v/>
      </c>
      <c r="AK2980" s="52" t="str">
        <f t="shared" si="1016"/>
        <v/>
      </c>
      <c r="AL2980" s="52" t="str">
        <f t="shared" si="1017"/>
        <v/>
      </c>
      <c r="AM2980" s="48" t="str">
        <f t="shared" si="1018"/>
        <v/>
      </c>
      <c r="AN2980" s="48" t="str">
        <f t="shared" si="1019"/>
        <v/>
      </c>
      <c r="AP2980" s="18" t="str">
        <f t="shared" si="1020"/>
        <v/>
      </c>
      <c r="AQ2980" s="18" t="str">
        <f t="shared" si="1021"/>
        <v/>
      </c>
      <c r="AR2980" s="18">
        <v>2.027E-2</v>
      </c>
      <c r="AS2980" s="18">
        <f>IF(AF!$D$27="Todos",1,IF(M2980=AF!$D$27,1,0))</f>
        <v>1</v>
      </c>
      <c r="AT2980" s="53">
        <f>IF(AND(E2980=AF!$D$6,OR(LT!M2980=AF!$D$27,AF!$D$27="Todos"),OR(AP2980=AF!$E$8,AQ2980=AF!$E$8)),AR2980+AS2980,0)</f>
        <v>0</v>
      </c>
      <c r="AU2980" s="18" t="str">
        <f t="shared" si="1022"/>
        <v/>
      </c>
      <c r="AV2980" s="54" t="str">
        <f t="shared" si="1023"/>
        <v/>
      </c>
      <c r="AW2980" s="54" t="str">
        <f t="shared" si="1024"/>
        <v/>
      </c>
      <c r="AX2980" s="18" t="str">
        <f t="shared" si="1025"/>
        <v/>
      </c>
      <c r="AY2980" s="18" t="str">
        <f t="shared" si="1026"/>
        <v/>
      </c>
      <c r="BA2980" s="18">
        <f>IF($E2980=AF!$D$6,IF($M2980="Concluída no prazo",2,IF($M2980="Concluída com atraso",1,0)),0)</f>
        <v>0</v>
      </c>
      <c r="BB2980" s="18">
        <f>IF($E2980=AF!$D$6,IF($M2980="Atrasada",2,IF($M2980="Concluída com atraso",1,0)),0)</f>
        <v>0</v>
      </c>
      <c r="BC2980" s="18">
        <v>2.9739999999999999E-2</v>
      </c>
      <c r="BD2980" s="18">
        <f t="shared" si="1033"/>
        <v>2.9739999999999999E-2</v>
      </c>
      <c r="BE2980" s="18">
        <f t="shared" si="1033"/>
        <v>2.9739999999999999E-2</v>
      </c>
      <c r="BF2980" s="18" t="str">
        <f t="shared" si="1027"/>
        <v/>
      </c>
      <c r="BN2980" s="18" t="str">
        <f t="shared" si="1028"/>
        <v>s</v>
      </c>
    </row>
    <row r="2981" spans="3:66" ht="50.1" customHeight="1" thickTop="1" thickBot="1" x14ac:dyDescent="0.3">
      <c r="C2981" s="46"/>
      <c r="D2981" s="46"/>
      <c r="E2981" s="46"/>
      <c r="F2981" s="122"/>
      <c r="G2981" s="122"/>
      <c r="H2981" s="78" t="str">
        <f t="shared" si="1029"/>
        <v/>
      </c>
      <c r="I2981" s="78" t="str">
        <f t="shared" si="1030"/>
        <v/>
      </c>
      <c r="J2981" s="16"/>
      <c r="K2981" s="46" t="str">
        <f t="shared" si="1031"/>
        <v/>
      </c>
      <c r="L2981" s="16"/>
      <c r="M2981" s="16"/>
      <c r="N2981" s="46"/>
      <c r="O2981" s="47" t="str">
        <f t="shared" si="1034"/>
        <v/>
      </c>
      <c r="P2981" s="47"/>
      <c r="Q2981" s="48" t="str">
        <f>IFERROR(VLOOKUP(E2981,Funcionários!$C$8:$E$207,3,FALSE),"")</f>
        <v/>
      </c>
      <c r="R2981" s="47"/>
      <c r="S2981" s="49" t="str">
        <f t="shared" si="1035"/>
        <v/>
      </c>
      <c r="T2981" s="49">
        <v>2.9749999999999999E-2</v>
      </c>
      <c r="U2981" s="48" t="str">
        <f>IF(Funcionários!C2982=0,"",Funcionários!C2982)</f>
        <v/>
      </c>
      <c r="V2981" s="50">
        <f>IF(U2981="",0,IF(COUNTIFS($E$7:$E$3006,U2981,$I$7:$I$3006,'RC'!$E$6)=0,0,COUNTIFS($M$7:$M$3006,"Concluída no prazo",$E$7:$E$3006,U2981,$I$7:$I$3006,'RC'!$E$6)/COUNTIFS($E$7:$E$3006,U2981,$I$7:$I$3006,'RC'!$E$6)))</f>
        <v>0</v>
      </c>
      <c r="W2981" s="49">
        <f>SUMIFS($J$7:$J$3006,$E$7:$E$3006,U2981,$I$7:$I$3006,'RC'!$E$6)+SUMIFS($L$7:$L$3006,$E$7:$E$3006,U2981,$I$7:$I$3006,'RC'!$E$6)</f>
        <v>0</v>
      </c>
      <c r="X2981" s="48">
        <f>COUNTIFS($E$7:$E$3006,U2981,$I$7:$I$3006,'RC'!$E$6)</f>
        <v>0</v>
      </c>
      <c r="Y2981" s="48"/>
      <c r="Z2981" s="51" t="str">
        <f>IF(AQ2981='RC'!$E$6,AC2981*1000+AD2981,"")</f>
        <v/>
      </c>
      <c r="AA2981" s="51" t="str">
        <f>IF(AB2981="","",IF(AQ2981='RC'!$E$6,AC2981*1000-AD2981,""))</f>
        <v/>
      </c>
      <c r="AB2981" s="48" t="str">
        <f>IFERROR(VLOOKUP(E2981,Funcionários!$C$8:$E$207,3,FALSE),"")</f>
        <v/>
      </c>
      <c r="AC2981" s="50" t="str">
        <f>IF(AB2981="","",IF(COUNTIFS($AB$7:$AB$3006,AB2981,$AQ$7:$AQ$3006,'RC'!$E$6)=0,"",COUNTIFS($M$7:$M$3006,"Concluída no prazo",$AB$7:$AB$3006,AB2981,$AQ$7:$AQ$3006,'RC'!$E$6)/COUNTIFS($AB$7:$AB$3006,AB2981,$AQ$7:$AQ$3006,'RC'!$E$6)))</f>
        <v/>
      </c>
      <c r="AD2981" s="48">
        <f>SUMIF($AQ$7:$AQ$3006,'RC'!$E$6,$J$7:$J$3006)+SUMIF($AQ$7:$AQ$3006,'RC'!$E$6,$L$7:$L$3006)</f>
        <v>21</v>
      </c>
      <c r="AF2981" s="48">
        <v>2.02599999999909E-2</v>
      </c>
      <c r="AG2981" s="48">
        <f>IF(OR(AQ2981="",AQ2981&lt;&gt;'RC'!$E$6,AB2981&lt;&gt;'RC'!$D$21),0,1)</f>
        <v>0</v>
      </c>
      <c r="AH2981" s="48">
        <f t="shared" si="1032"/>
        <v>2.02599999999909E-2</v>
      </c>
      <c r="AI2981" s="48" t="str">
        <f t="shared" si="1014"/>
        <v/>
      </c>
      <c r="AJ2981" s="48" t="str">
        <f t="shared" si="1015"/>
        <v/>
      </c>
      <c r="AK2981" s="52" t="str">
        <f t="shared" si="1016"/>
        <v/>
      </c>
      <c r="AL2981" s="52" t="str">
        <f t="shared" si="1017"/>
        <v/>
      </c>
      <c r="AM2981" s="48" t="str">
        <f t="shared" si="1018"/>
        <v/>
      </c>
      <c r="AN2981" s="48" t="str">
        <f t="shared" si="1019"/>
        <v/>
      </c>
      <c r="AP2981" s="18" t="str">
        <f t="shared" si="1020"/>
        <v/>
      </c>
      <c r="AQ2981" s="18" t="str">
        <f t="shared" si="1021"/>
        <v/>
      </c>
      <c r="AR2981" s="18">
        <v>2.026E-2</v>
      </c>
      <c r="AS2981" s="18">
        <f>IF(AF!$D$27="Todos",1,IF(M2981=AF!$D$27,1,0))</f>
        <v>1</v>
      </c>
      <c r="AT2981" s="53">
        <f>IF(AND(E2981=AF!$D$6,OR(LT!M2981=AF!$D$27,AF!$D$27="Todos"),OR(AP2981=AF!$E$8,AQ2981=AF!$E$8)),AR2981+AS2981,0)</f>
        <v>0</v>
      </c>
      <c r="AU2981" s="18" t="str">
        <f t="shared" si="1022"/>
        <v/>
      </c>
      <c r="AV2981" s="54" t="str">
        <f t="shared" si="1023"/>
        <v/>
      </c>
      <c r="AW2981" s="54" t="str">
        <f t="shared" si="1024"/>
        <v/>
      </c>
      <c r="AX2981" s="18" t="str">
        <f t="shared" si="1025"/>
        <v/>
      </c>
      <c r="AY2981" s="18" t="str">
        <f t="shared" si="1026"/>
        <v/>
      </c>
      <c r="BA2981" s="18">
        <f>IF($E2981=AF!$D$6,IF($M2981="Concluída no prazo",2,IF($M2981="Concluída com atraso",1,0)),0)</f>
        <v>0</v>
      </c>
      <c r="BB2981" s="18">
        <f>IF($E2981=AF!$D$6,IF($M2981="Atrasada",2,IF($M2981="Concluída com atraso",1,0)),0)</f>
        <v>0</v>
      </c>
      <c r="BC2981" s="18">
        <v>2.9749999999999999E-2</v>
      </c>
      <c r="BD2981" s="18">
        <f t="shared" si="1033"/>
        <v>2.9749999999999999E-2</v>
      </c>
      <c r="BE2981" s="18">
        <f t="shared" si="1033"/>
        <v>2.9749999999999999E-2</v>
      </c>
      <c r="BF2981" s="18" t="str">
        <f t="shared" si="1027"/>
        <v/>
      </c>
      <c r="BN2981" s="18" t="str">
        <f t="shared" si="1028"/>
        <v>s</v>
      </c>
    </row>
    <row r="2982" spans="3:66" ht="50.1" customHeight="1" thickTop="1" thickBot="1" x14ac:dyDescent="0.3">
      <c r="C2982" s="46"/>
      <c r="D2982" s="46"/>
      <c r="E2982" s="46"/>
      <c r="F2982" s="122"/>
      <c r="G2982" s="122"/>
      <c r="H2982" s="78" t="str">
        <f t="shared" si="1029"/>
        <v/>
      </c>
      <c r="I2982" s="78" t="str">
        <f t="shared" si="1030"/>
        <v/>
      </c>
      <c r="J2982" s="16"/>
      <c r="K2982" s="46" t="str">
        <f t="shared" si="1031"/>
        <v/>
      </c>
      <c r="L2982" s="16"/>
      <c r="M2982" s="16"/>
      <c r="N2982" s="46"/>
      <c r="O2982" s="47" t="str">
        <f t="shared" si="1034"/>
        <v/>
      </c>
      <c r="P2982" s="47"/>
      <c r="Q2982" s="48" t="str">
        <f>IFERROR(VLOOKUP(E2982,Funcionários!$C$8:$E$207,3,FALSE),"")</f>
        <v/>
      </c>
      <c r="R2982" s="47"/>
      <c r="S2982" s="49" t="str">
        <f t="shared" si="1035"/>
        <v/>
      </c>
      <c r="T2982" s="49">
        <v>2.9760000000000002E-2</v>
      </c>
      <c r="U2982" s="48" t="str">
        <f>IF(Funcionários!C2983=0,"",Funcionários!C2983)</f>
        <v/>
      </c>
      <c r="V2982" s="50">
        <f>IF(U2982="",0,IF(COUNTIFS($E$7:$E$3006,U2982,$I$7:$I$3006,'RC'!$E$6)=0,0,COUNTIFS($M$7:$M$3006,"Concluída no prazo",$E$7:$E$3006,U2982,$I$7:$I$3006,'RC'!$E$6)/COUNTIFS($E$7:$E$3006,U2982,$I$7:$I$3006,'RC'!$E$6)))</f>
        <v>0</v>
      </c>
      <c r="W2982" s="49">
        <f>SUMIFS($J$7:$J$3006,$E$7:$E$3006,U2982,$I$7:$I$3006,'RC'!$E$6)+SUMIFS($L$7:$L$3006,$E$7:$E$3006,U2982,$I$7:$I$3006,'RC'!$E$6)</f>
        <v>0</v>
      </c>
      <c r="X2982" s="48">
        <f>COUNTIFS($E$7:$E$3006,U2982,$I$7:$I$3006,'RC'!$E$6)</f>
        <v>0</v>
      </c>
      <c r="Y2982" s="48"/>
      <c r="Z2982" s="51" t="str">
        <f>IF(AQ2982='RC'!$E$6,AC2982*1000+AD2982,"")</f>
        <v/>
      </c>
      <c r="AA2982" s="51" t="str">
        <f>IF(AB2982="","",IF(AQ2982='RC'!$E$6,AC2982*1000-AD2982,""))</f>
        <v/>
      </c>
      <c r="AB2982" s="48" t="str">
        <f>IFERROR(VLOOKUP(E2982,Funcionários!$C$8:$E$207,3,FALSE),"")</f>
        <v/>
      </c>
      <c r="AC2982" s="50" t="str">
        <f>IF(AB2982="","",IF(COUNTIFS($AB$7:$AB$3006,AB2982,$AQ$7:$AQ$3006,'RC'!$E$6)=0,"",COUNTIFS($M$7:$M$3006,"Concluída no prazo",$AB$7:$AB$3006,AB2982,$AQ$7:$AQ$3006,'RC'!$E$6)/COUNTIFS($AB$7:$AB$3006,AB2982,$AQ$7:$AQ$3006,'RC'!$E$6)))</f>
        <v/>
      </c>
      <c r="AD2982" s="48">
        <f>SUMIF($AQ$7:$AQ$3006,'RC'!$E$6,$J$7:$J$3006)+SUMIF($AQ$7:$AQ$3006,'RC'!$E$6,$L$7:$L$3006)</f>
        <v>21</v>
      </c>
      <c r="AF2982" s="48">
        <v>2.02499999999909E-2</v>
      </c>
      <c r="AG2982" s="48">
        <f>IF(OR(AQ2982="",AQ2982&lt;&gt;'RC'!$E$6,AB2982&lt;&gt;'RC'!$D$21),0,1)</f>
        <v>0</v>
      </c>
      <c r="AH2982" s="48">
        <f t="shared" si="1032"/>
        <v>2.02499999999909E-2</v>
      </c>
      <c r="AI2982" s="48" t="str">
        <f t="shared" si="1014"/>
        <v/>
      </c>
      <c r="AJ2982" s="48" t="str">
        <f t="shared" si="1015"/>
        <v/>
      </c>
      <c r="AK2982" s="52" t="str">
        <f t="shared" si="1016"/>
        <v/>
      </c>
      <c r="AL2982" s="52" t="str">
        <f t="shared" si="1017"/>
        <v/>
      </c>
      <c r="AM2982" s="48" t="str">
        <f t="shared" si="1018"/>
        <v/>
      </c>
      <c r="AN2982" s="48" t="str">
        <f t="shared" si="1019"/>
        <v/>
      </c>
      <c r="AP2982" s="18" t="str">
        <f t="shared" si="1020"/>
        <v/>
      </c>
      <c r="AQ2982" s="18" t="str">
        <f t="shared" si="1021"/>
        <v/>
      </c>
      <c r="AR2982" s="18">
        <v>2.0250000000000001E-2</v>
      </c>
      <c r="AS2982" s="18">
        <f>IF(AF!$D$27="Todos",1,IF(M2982=AF!$D$27,1,0))</f>
        <v>1</v>
      </c>
      <c r="AT2982" s="53">
        <f>IF(AND(E2982=AF!$D$6,OR(LT!M2982=AF!$D$27,AF!$D$27="Todos"),OR(AP2982=AF!$E$8,AQ2982=AF!$E$8)),AR2982+AS2982,0)</f>
        <v>0</v>
      </c>
      <c r="AU2982" s="18" t="str">
        <f t="shared" si="1022"/>
        <v/>
      </c>
      <c r="AV2982" s="54" t="str">
        <f t="shared" si="1023"/>
        <v/>
      </c>
      <c r="AW2982" s="54" t="str">
        <f t="shared" si="1024"/>
        <v/>
      </c>
      <c r="AX2982" s="18" t="str">
        <f t="shared" si="1025"/>
        <v/>
      </c>
      <c r="AY2982" s="18" t="str">
        <f t="shared" si="1026"/>
        <v/>
      </c>
      <c r="BA2982" s="18">
        <f>IF($E2982=AF!$D$6,IF($M2982="Concluída no prazo",2,IF($M2982="Concluída com atraso",1,0)),0)</f>
        <v>0</v>
      </c>
      <c r="BB2982" s="18">
        <f>IF($E2982=AF!$D$6,IF($M2982="Atrasada",2,IF($M2982="Concluída com atraso",1,0)),0)</f>
        <v>0</v>
      </c>
      <c r="BC2982" s="18">
        <v>2.9760000000000002E-2</v>
      </c>
      <c r="BD2982" s="18">
        <f t="shared" si="1033"/>
        <v>2.9760000000000002E-2</v>
      </c>
      <c r="BE2982" s="18">
        <f t="shared" si="1033"/>
        <v>2.9760000000000002E-2</v>
      </c>
      <c r="BF2982" s="18" t="str">
        <f t="shared" si="1027"/>
        <v/>
      </c>
      <c r="BN2982" s="18" t="str">
        <f t="shared" si="1028"/>
        <v>s</v>
      </c>
    </row>
    <row r="2983" spans="3:66" ht="50.1" customHeight="1" thickTop="1" thickBot="1" x14ac:dyDescent="0.3">
      <c r="C2983" s="46"/>
      <c r="D2983" s="46"/>
      <c r="E2983" s="46"/>
      <c r="F2983" s="122"/>
      <c r="G2983" s="122"/>
      <c r="H2983" s="78" t="str">
        <f t="shared" si="1029"/>
        <v/>
      </c>
      <c r="I2983" s="78" t="str">
        <f t="shared" si="1030"/>
        <v/>
      </c>
      <c r="J2983" s="16"/>
      <c r="K2983" s="46" t="str">
        <f t="shared" si="1031"/>
        <v/>
      </c>
      <c r="L2983" s="16"/>
      <c r="M2983" s="16"/>
      <c r="N2983" s="46"/>
      <c r="O2983" s="47" t="str">
        <f t="shared" si="1034"/>
        <v/>
      </c>
      <c r="P2983" s="47"/>
      <c r="Q2983" s="48" t="str">
        <f>IFERROR(VLOOKUP(E2983,Funcionários!$C$8:$E$207,3,FALSE),"")</f>
        <v/>
      </c>
      <c r="R2983" s="47"/>
      <c r="S2983" s="49" t="str">
        <f t="shared" si="1035"/>
        <v/>
      </c>
      <c r="T2983" s="49">
        <v>2.9770000000000001E-2</v>
      </c>
      <c r="U2983" s="48" t="str">
        <f>IF(Funcionários!C2984=0,"",Funcionários!C2984)</f>
        <v/>
      </c>
      <c r="V2983" s="50">
        <f>IF(U2983="",0,IF(COUNTIFS($E$7:$E$3006,U2983,$I$7:$I$3006,'RC'!$E$6)=0,0,COUNTIFS($M$7:$M$3006,"Concluída no prazo",$E$7:$E$3006,U2983,$I$7:$I$3006,'RC'!$E$6)/COUNTIFS($E$7:$E$3006,U2983,$I$7:$I$3006,'RC'!$E$6)))</f>
        <v>0</v>
      </c>
      <c r="W2983" s="49">
        <f>SUMIFS($J$7:$J$3006,$E$7:$E$3006,U2983,$I$7:$I$3006,'RC'!$E$6)+SUMIFS($L$7:$L$3006,$E$7:$E$3006,U2983,$I$7:$I$3006,'RC'!$E$6)</f>
        <v>0</v>
      </c>
      <c r="X2983" s="48">
        <f>COUNTIFS($E$7:$E$3006,U2983,$I$7:$I$3006,'RC'!$E$6)</f>
        <v>0</v>
      </c>
      <c r="Y2983" s="48"/>
      <c r="Z2983" s="51" t="str">
        <f>IF(AQ2983='RC'!$E$6,AC2983*1000+AD2983,"")</f>
        <v/>
      </c>
      <c r="AA2983" s="51" t="str">
        <f>IF(AB2983="","",IF(AQ2983='RC'!$E$6,AC2983*1000-AD2983,""))</f>
        <v/>
      </c>
      <c r="AB2983" s="48" t="str">
        <f>IFERROR(VLOOKUP(E2983,Funcionários!$C$8:$E$207,3,FALSE),"")</f>
        <v/>
      </c>
      <c r="AC2983" s="50" t="str">
        <f>IF(AB2983="","",IF(COUNTIFS($AB$7:$AB$3006,AB2983,$AQ$7:$AQ$3006,'RC'!$E$6)=0,"",COUNTIFS($M$7:$M$3006,"Concluída no prazo",$AB$7:$AB$3006,AB2983,$AQ$7:$AQ$3006,'RC'!$E$6)/COUNTIFS($AB$7:$AB$3006,AB2983,$AQ$7:$AQ$3006,'RC'!$E$6)))</f>
        <v/>
      </c>
      <c r="AD2983" s="48">
        <f>SUMIF($AQ$7:$AQ$3006,'RC'!$E$6,$J$7:$J$3006)+SUMIF($AQ$7:$AQ$3006,'RC'!$E$6,$L$7:$L$3006)</f>
        <v>21</v>
      </c>
      <c r="AF2983" s="48">
        <v>2.0239999999990901E-2</v>
      </c>
      <c r="AG2983" s="48">
        <f>IF(OR(AQ2983="",AQ2983&lt;&gt;'RC'!$E$6,AB2983&lt;&gt;'RC'!$D$21),0,1)</f>
        <v>0</v>
      </c>
      <c r="AH2983" s="48">
        <f t="shared" si="1032"/>
        <v>2.0239999999990901E-2</v>
      </c>
      <c r="AI2983" s="48" t="str">
        <f t="shared" si="1014"/>
        <v/>
      </c>
      <c r="AJ2983" s="48" t="str">
        <f t="shared" si="1015"/>
        <v/>
      </c>
      <c r="AK2983" s="52" t="str">
        <f t="shared" si="1016"/>
        <v/>
      </c>
      <c r="AL2983" s="52" t="str">
        <f t="shared" si="1017"/>
        <v/>
      </c>
      <c r="AM2983" s="48" t="str">
        <f t="shared" si="1018"/>
        <v/>
      </c>
      <c r="AN2983" s="48" t="str">
        <f t="shared" si="1019"/>
        <v/>
      </c>
      <c r="AP2983" s="18" t="str">
        <f t="shared" si="1020"/>
        <v/>
      </c>
      <c r="AQ2983" s="18" t="str">
        <f t="shared" si="1021"/>
        <v/>
      </c>
      <c r="AR2983" s="18">
        <v>2.0240000000000001E-2</v>
      </c>
      <c r="AS2983" s="18">
        <f>IF(AF!$D$27="Todos",1,IF(M2983=AF!$D$27,1,0))</f>
        <v>1</v>
      </c>
      <c r="AT2983" s="53">
        <f>IF(AND(E2983=AF!$D$6,OR(LT!M2983=AF!$D$27,AF!$D$27="Todos"),OR(AP2983=AF!$E$8,AQ2983=AF!$E$8)),AR2983+AS2983,0)</f>
        <v>0</v>
      </c>
      <c r="AU2983" s="18" t="str">
        <f t="shared" si="1022"/>
        <v/>
      </c>
      <c r="AV2983" s="54" t="str">
        <f t="shared" si="1023"/>
        <v/>
      </c>
      <c r="AW2983" s="54" t="str">
        <f t="shared" si="1024"/>
        <v/>
      </c>
      <c r="AX2983" s="18" t="str">
        <f t="shared" si="1025"/>
        <v/>
      </c>
      <c r="AY2983" s="18" t="str">
        <f t="shared" si="1026"/>
        <v/>
      </c>
      <c r="BA2983" s="18">
        <f>IF($E2983=AF!$D$6,IF($M2983="Concluída no prazo",2,IF($M2983="Concluída com atraso",1,0)),0)</f>
        <v>0</v>
      </c>
      <c r="BB2983" s="18">
        <f>IF($E2983=AF!$D$6,IF($M2983="Atrasada",2,IF($M2983="Concluída com atraso",1,0)),0)</f>
        <v>0</v>
      </c>
      <c r="BC2983" s="18">
        <v>2.9770000000000001E-2</v>
      </c>
      <c r="BD2983" s="18">
        <f t="shared" si="1033"/>
        <v>2.9770000000000001E-2</v>
      </c>
      <c r="BE2983" s="18">
        <f t="shared" si="1033"/>
        <v>2.9770000000000001E-2</v>
      </c>
      <c r="BF2983" s="18" t="str">
        <f t="shared" si="1027"/>
        <v/>
      </c>
      <c r="BN2983" s="18" t="str">
        <f t="shared" si="1028"/>
        <v>s</v>
      </c>
    </row>
    <row r="2984" spans="3:66" ht="50.1" customHeight="1" thickTop="1" thickBot="1" x14ac:dyDescent="0.3">
      <c r="C2984" s="46"/>
      <c r="D2984" s="46"/>
      <c r="E2984" s="46"/>
      <c r="F2984" s="122"/>
      <c r="G2984" s="122"/>
      <c r="H2984" s="78" t="str">
        <f t="shared" si="1029"/>
        <v/>
      </c>
      <c r="I2984" s="78" t="str">
        <f t="shared" si="1030"/>
        <v/>
      </c>
      <c r="J2984" s="16"/>
      <c r="K2984" s="46" t="str">
        <f t="shared" si="1031"/>
        <v/>
      </c>
      <c r="L2984" s="16"/>
      <c r="M2984" s="16"/>
      <c r="N2984" s="46"/>
      <c r="O2984" s="47" t="str">
        <f t="shared" si="1034"/>
        <v/>
      </c>
      <c r="P2984" s="47"/>
      <c r="Q2984" s="48" t="str">
        <f>IFERROR(VLOOKUP(E2984,Funcionários!$C$8:$E$207,3,FALSE),"")</f>
        <v/>
      </c>
      <c r="R2984" s="47"/>
      <c r="S2984" s="49" t="str">
        <f t="shared" si="1035"/>
        <v/>
      </c>
      <c r="T2984" s="49">
        <v>2.9780000000000001E-2</v>
      </c>
      <c r="U2984" s="48" t="str">
        <f>IF(Funcionários!C2985=0,"",Funcionários!C2985)</f>
        <v/>
      </c>
      <c r="V2984" s="50">
        <f>IF(U2984="",0,IF(COUNTIFS($E$7:$E$3006,U2984,$I$7:$I$3006,'RC'!$E$6)=0,0,COUNTIFS($M$7:$M$3006,"Concluída no prazo",$E$7:$E$3006,U2984,$I$7:$I$3006,'RC'!$E$6)/COUNTIFS($E$7:$E$3006,U2984,$I$7:$I$3006,'RC'!$E$6)))</f>
        <v>0</v>
      </c>
      <c r="W2984" s="49">
        <f>SUMIFS($J$7:$J$3006,$E$7:$E$3006,U2984,$I$7:$I$3006,'RC'!$E$6)+SUMIFS($L$7:$L$3006,$E$7:$E$3006,U2984,$I$7:$I$3006,'RC'!$E$6)</f>
        <v>0</v>
      </c>
      <c r="X2984" s="48">
        <f>COUNTIFS($E$7:$E$3006,U2984,$I$7:$I$3006,'RC'!$E$6)</f>
        <v>0</v>
      </c>
      <c r="Y2984" s="48"/>
      <c r="Z2984" s="51" t="str">
        <f>IF(AQ2984='RC'!$E$6,AC2984*1000+AD2984,"")</f>
        <v/>
      </c>
      <c r="AA2984" s="51" t="str">
        <f>IF(AB2984="","",IF(AQ2984='RC'!$E$6,AC2984*1000-AD2984,""))</f>
        <v/>
      </c>
      <c r="AB2984" s="48" t="str">
        <f>IFERROR(VLOOKUP(E2984,Funcionários!$C$8:$E$207,3,FALSE),"")</f>
        <v/>
      </c>
      <c r="AC2984" s="50" t="str">
        <f>IF(AB2984="","",IF(COUNTIFS($AB$7:$AB$3006,AB2984,$AQ$7:$AQ$3006,'RC'!$E$6)=0,"",COUNTIFS($M$7:$M$3006,"Concluída no prazo",$AB$7:$AB$3006,AB2984,$AQ$7:$AQ$3006,'RC'!$E$6)/COUNTIFS($AB$7:$AB$3006,AB2984,$AQ$7:$AQ$3006,'RC'!$E$6)))</f>
        <v/>
      </c>
      <c r="AD2984" s="48">
        <f>SUMIF($AQ$7:$AQ$3006,'RC'!$E$6,$J$7:$J$3006)+SUMIF($AQ$7:$AQ$3006,'RC'!$E$6,$L$7:$L$3006)</f>
        <v>21</v>
      </c>
      <c r="AF2984" s="48">
        <v>2.0229999999990901E-2</v>
      </c>
      <c r="AG2984" s="48">
        <f>IF(OR(AQ2984="",AQ2984&lt;&gt;'RC'!$E$6,AB2984&lt;&gt;'RC'!$D$21),0,1)</f>
        <v>0</v>
      </c>
      <c r="AH2984" s="48">
        <f t="shared" si="1032"/>
        <v>2.0229999999990901E-2</v>
      </c>
      <c r="AI2984" s="48" t="str">
        <f t="shared" si="1014"/>
        <v/>
      </c>
      <c r="AJ2984" s="48" t="str">
        <f t="shared" si="1015"/>
        <v/>
      </c>
      <c r="AK2984" s="52" t="str">
        <f t="shared" si="1016"/>
        <v/>
      </c>
      <c r="AL2984" s="52" t="str">
        <f t="shared" si="1017"/>
        <v/>
      </c>
      <c r="AM2984" s="48" t="str">
        <f t="shared" si="1018"/>
        <v/>
      </c>
      <c r="AN2984" s="48" t="str">
        <f t="shared" si="1019"/>
        <v/>
      </c>
      <c r="AP2984" s="18" t="str">
        <f t="shared" si="1020"/>
        <v/>
      </c>
      <c r="AQ2984" s="18" t="str">
        <f t="shared" si="1021"/>
        <v/>
      </c>
      <c r="AR2984" s="18">
        <v>2.0230000000000001E-2</v>
      </c>
      <c r="AS2984" s="18">
        <f>IF(AF!$D$27="Todos",1,IF(M2984=AF!$D$27,1,0))</f>
        <v>1</v>
      </c>
      <c r="AT2984" s="53">
        <f>IF(AND(E2984=AF!$D$6,OR(LT!M2984=AF!$D$27,AF!$D$27="Todos"),OR(AP2984=AF!$E$8,AQ2984=AF!$E$8)),AR2984+AS2984,0)</f>
        <v>0</v>
      </c>
      <c r="AU2984" s="18" t="str">
        <f t="shared" si="1022"/>
        <v/>
      </c>
      <c r="AV2984" s="54" t="str">
        <f t="shared" si="1023"/>
        <v/>
      </c>
      <c r="AW2984" s="54" t="str">
        <f t="shared" si="1024"/>
        <v/>
      </c>
      <c r="AX2984" s="18" t="str">
        <f t="shared" si="1025"/>
        <v/>
      </c>
      <c r="AY2984" s="18" t="str">
        <f t="shared" si="1026"/>
        <v/>
      </c>
      <c r="BA2984" s="18">
        <f>IF($E2984=AF!$D$6,IF($M2984="Concluída no prazo",2,IF($M2984="Concluída com atraso",1,0)),0)</f>
        <v>0</v>
      </c>
      <c r="BB2984" s="18">
        <f>IF($E2984=AF!$D$6,IF($M2984="Atrasada",2,IF($M2984="Concluída com atraso",1,0)),0)</f>
        <v>0</v>
      </c>
      <c r="BC2984" s="18">
        <v>2.9780000000000001E-2</v>
      </c>
      <c r="BD2984" s="18">
        <f t="shared" si="1033"/>
        <v>2.9780000000000001E-2</v>
      </c>
      <c r="BE2984" s="18">
        <f t="shared" si="1033"/>
        <v>2.9780000000000001E-2</v>
      </c>
      <c r="BF2984" s="18" t="str">
        <f t="shared" si="1027"/>
        <v/>
      </c>
      <c r="BN2984" s="18" t="str">
        <f t="shared" si="1028"/>
        <v>s</v>
      </c>
    </row>
    <row r="2985" spans="3:66" ht="50.1" customHeight="1" thickTop="1" thickBot="1" x14ac:dyDescent="0.3">
      <c r="C2985" s="46"/>
      <c r="D2985" s="46"/>
      <c r="E2985" s="46"/>
      <c r="F2985" s="122"/>
      <c r="G2985" s="122"/>
      <c r="H2985" s="78" t="str">
        <f t="shared" si="1029"/>
        <v/>
      </c>
      <c r="I2985" s="78" t="str">
        <f t="shared" si="1030"/>
        <v/>
      </c>
      <c r="J2985" s="16"/>
      <c r="K2985" s="46" t="str">
        <f t="shared" si="1031"/>
        <v/>
      </c>
      <c r="L2985" s="16"/>
      <c r="M2985" s="16"/>
      <c r="N2985" s="46"/>
      <c r="O2985" s="47" t="str">
        <f t="shared" si="1034"/>
        <v/>
      </c>
      <c r="P2985" s="47"/>
      <c r="Q2985" s="48" t="str">
        <f>IFERROR(VLOOKUP(E2985,Funcionários!$C$8:$E$207,3,FALSE),"")</f>
        <v/>
      </c>
      <c r="R2985" s="47"/>
      <c r="S2985" s="49" t="str">
        <f t="shared" si="1035"/>
        <v/>
      </c>
      <c r="T2985" s="49">
        <v>2.9790000000000001E-2</v>
      </c>
      <c r="U2985" s="48" t="str">
        <f>IF(Funcionários!C2986=0,"",Funcionários!C2986)</f>
        <v/>
      </c>
      <c r="V2985" s="50">
        <f>IF(U2985="",0,IF(COUNTIFS($E$7:$E$3006,U2985,$I$7:$I$3006,'RC'!$E$6)=0,0,COUNTIFS($M$7:$M$3006,"Concluída no prazo",$E$7:$E$3006,U2985,$I$7:$I$3006,'RC'!$E$6)/COUNTIFS($E$7:$E$3006,U2985,$I$7:$I$3006,'RC'!$E$6)))</f>
        <v>0</v>
      </c>
      <c r="W2985" s="49">
        <f>SUMIFS($J$7:$J$3006,$E$7:$E$3006,U2985,$I$7:$I$3006,'RC'!$E$6)+SUMIFS($L$7:$L$3006,$E$7:$E$3006,U2985,$I$7:$I$3006,'RC'!$E$6)</f>
        <v>0</v>
      </c>
      <c r="X2985" s="48">
        <f>COUNTIFS($E$7:$E$3006,U2985,$I$7:$I$3006,'RC'!$E$6)</f>
        <v>0</v>
      </c>
      <c r="Y2985" s="48"/>
      <c r="Z2985" s="51" t="str">
        <f>IF(AQ2985='RC'!$E$6,AC2985*1000+AD2985,"")</f>
        <v/>
      </c>
      <c r="AA2985" s="51" t="str">
        <f>IF(AB2985="","",IF(AQ2985='RC'!$E$6,AC2985*1000-AD2985,""))</f>
        <v/>
      </c>
      <c r="AB2985" s="48" t="str">
        <f>IFERROR(VLOOKUP(E2985,Funcionários!$C$8:$E$207,3,FALSE),"")</f>
        <v/>
      </c>
      <c r="AC2985" s="50" t="str">
        <f>IF(AB2985="","",IF(COUNTIFS($AB$7:$AB$3006,AB2985,$AQ$7:$AQ$3006,'RC'!$E$6)=0,"",COUNTIFS($M$7:$M$3006,"Concluída no prazo",$AB$7:$AB$3006,AB2985,$AQ$7:$AQ$3006,'RC'!$E$6)/COUNTIFS($AB$7:$AB$3006,AB2985,$AQ$7:$AQ$3006,'RC'!$E$6)))</f>
        <v/>
      </c>
      <c r="AD2985" s="48">
        <f>SUMIF($AQ$7:$AQ$3006,'RC'!$E$6,$J$7:$J$3006)+SUMIF($AQ$7:$AQ$3006,'RC'!$E$6,$L$7:$L$3006)</f>
        <v>21</v>
      </c>
      <c r="AF2985" s="48">
        <v>2.0219999999990902E-2</v>
      </c>
      <c r="AG2985" s="48">
        <f>IF(OR(AQ2985="",AQ2985&lt;&gt;'RC'!$E$6,AB2985&lt;&gt;'RC'!$D$21),0,1)</f>
        <v>0</v>
      </c>
      <c r="AH2985" s="48">
        <f t="shared" si="1032"/>
        <v>2.0219999999990902E-2</v>
      </c>
      <c r="AI2985" s="48" t="str">
        <f t="shared" si="1014"/>
        <v/>
      </c>
      <c r="AJ2985" s="48" t="str">
        <f t="shared" si="1015"/>
        <v/>
      </c>
      <c r="AK2985" s="52" t="str">
        <f t="shared" si="1016"/>
        <v/>
      </c>
      <c r="AL2985" s="52" t="str">
        <f t="shared" si="1017"/>
        <v/>
      </c>
      <c r="AM2985" s="48" t="str">
        <f t="shared" si="1018"/>
        <v/>
      </c>
      <c r="AN2985" s="48" t="str">
        <f t="shared" si="1019"/>
        <v/>
      </c>
      <c r="AP2985" s="18" t="str">
        <f t="shared" si="1020"/>
        <v/>
      </c>
      <c r="AQ2985" s="18" t="str">
        <f t="shared" si="1021"/>
        <v/>
      </c>
      <c r="AR2985" s="18">
        <v>2.0219999999999998E-2</v>
      </c>
      <c r="AS2985" s="18">
        <f>IF(AF!$D$27="Todos",1,IF(M2985=AF!$D$27,1,0))</f>
        <v>1</v>
      </c>
      <c r="AT2985" s="53">
        <f>IF(AND(E2985=AF!$D$6,OR(LT!M2985=AF!$D$27,AF!$D$27="Todos"),OR(AP2985=AF!$E$8,AQ2985=AF!$E$8)),AR2985+AS2985,0)</f>
        <v>0</v>
      </c>
      <c r="AU2985" s="18" t="str">
        <f t="shared" si="1022"/>
        <v/>
      </c>
      <c r="AV2985" s="54" t="str">
        <f t="shared" si="1023"/>
        <v/>
      </c>
      <c r="AW2985" s="54" t="str">
        <f t="shared" si="1024"/>
        <v/>
      </c>
      <c r="AX2985" s="18" t="str">
        <f t="shared" si="1025"/>
        <v/>
      </c>
      <c r="AY2985" s="18" t="str">
        <f t="shared" si="1026"/>
        <v/>
      </c>
      <c r="BA2985" s="18">
        <f>IF($E2985=AF!$D$6,IF($M2985="Concluída no prazo",2,IF($M2985="Concluída com atraso",1,0)),0)</f>
        <v>0</v>
      </c>
      <c r="BB2985" s="18">
        <f>IF($E2985=AF!$D$6,IF($M2985="Atrasada",2,IF($M2985="Concluída com atraso",1,0)),0)</f>
        <v>0</v>
      </c>
      <c r="BC2985" s="18">
        <v>2.9790000000000001E-2</v>
      </c>
      <c r="BD2985" s="18">
        <f t="shared" si="1033"/>
        <v>2.9790000000000001E-2</v>
      </c>
      <c r="BE2985" s="18">
        <f t="shared" si="1033"/>
        <v>2.9790000000000001E-2</v>
      </c>
      <c r="BF2985" s="18" t="str">
        <f t="shared" si="1027"/>
        <v/>
      </c>
      <c r="BN2985" s="18" t="str">
        <f t="shared" si="1028"/>
        <v>s</v>
      </c>
    </row>
    <row r="2986" spans="3:66" ht="50.1" customHeight="1" thickTop="1" thickBot="1" x14ac:dyDescent="0.3">
      <c r="C2986" s="46"/>
      <c r="D2986" s="46"/>
      <c r="E2986" s="46"/>
      <c r="F2986" s="122"/>
      <c r="G2986" s="122"/>
      <c r="H2986" s="78" t="str">
        <f t="shared" si="1029"/>
        <v/>
      </c>
      <c r="I2986" s="78" t="str">
        <f t="shared" si="1030"/>
        <v/>
      </c>
      <c r="J2986" s="16"/>
      <c r="K2986" s="46" t="str">
        <f t="shared" si="1031"/>
        <v/>
      </c>
      <c r="L2986" s="16"/>
      <c r="M2986" s="16"/>
      <c r="N2986" s="46"/>
      <c r="O2986" s="47" t="str">
        <f t="shared" si="1034"/>
        <v/>
      </c>
      <c r="P2986" s="47"/>
      <c r="Q2986" s="48" t="str">
        <f>IFERROR(VLOOKUP(E2986,Funcionários!$C$8:$E$207,3,FALSE),"")</f>
        <v/>
      </c>
      <c r="R2986" s="47"/>
      <c r="S2986" s="49" t="str">
        <f t="shared" si="1035"/>
        <v/>
      </c>
      <c r="T2986" s="49">
        <v>2.98E-2</v>
      </c>
      <c r="U2986" s="48" t="str">
        <f>IF(Funcionários!C2987=0,"",Funcionários!C2987)</f>
        <v/>
      </c>
      <c r="V2986" s="50">
        <f>IF(U2986="",0,IF(COUNTIFS($E$7:$E$3006,U2986,$I$7:$I$3006,'RC'!$E$6)=0,0,COUNTIFS($M$7:$M$3006,"Concluída no prazo",$E$7:$E$3006,U2986,$I$7:$I$3006,'RC'!$E$6)/COUNTIFS($E$7:$E$3006,U2986,$I$7:$I$3006,'RC'!$E$6)))</f>
        <v>0</v>
      </c>
      <c r="W2986" s="49">
        <f>SUMIFS($J$7:$J$3006,$E$7:$E$3006,U2986,$I$7:$I$3006,'RC'!$E$6)+SUMIFS($L$7:$L$3006,$E$7:$E$3006,U2986,$I$7:$I$3006,'RC'!$E$6)</f>
        <v>0</v>
      </c>
      <c r="X2986" s="48">
        <f>COUNTIFS($E$7:$E$3006,U2986,$I$7:$I$3006,'RC'!$E$6)</f>
        <v>0</v>
      </c>
      <c r="Y2986" s="48"/>
      <c r="Z2986" s="51" t="str">
        <f>IF(AQ2986='RC'!$E$6,AC2986*1000+AD2986,"")</f>
        <v/>
      </c>
      <c r="AA2986" s="51" t="str">
        <f>IF(AB2986="","",IF(AQ2986='RC'!$E$6,AC2986*1000-AD2986,""))</f>
        <v/>
      </c>
      <c r="AB2986" s="48" t="str">
        <f>IFERROR(VLOOKUP(E2986,Funcionários!$C$8:$E$207,3,FALSE),"")</f>
        <v/>
      </c>
      <c r="AC2986" s="50" t="str">
        <f>IF(AB2986="","",IF(COUNTIFS($AB$7:$AB$3006,AB2986,$AQ$7:$AQ$3006,'RC'!$E$6)=0,"",COUNTIFS($M$7:$M$3006,"Concluída no prazo",$AB$7:$AB$3006,AB2986,$AQ$7:$AQ$3006,'RC'!$E$6)/COUNTIFS($AB$7:$AB$3006,AB2986,$AQ$7:$AQ$3006,'RC'!$E$6)))</f>
        <v/>
      </c>
      <c r="AD2986" s="48">
        <f>SUMIF($AQ$7:$AQ$3006,'RC'!$E$6,$J$7:$J$3006)+SUMIF($AQ$7:$AQ$3006,'RC'!$E$6,$L$7:$L$3006)</f>
        <v>21</v>
      </c>
      <c r="AF2986" s="48">
        <v>2.0209999999990898E-2</v>
      </c>
      <c r="AG2986" s="48">
        <f>IF(OR(AQ2986="",AQ2986&lt;&gt;'RC'!$E$6,AB2986&lt;&gt;'RC'!$D$21),0,1)</f>
        <v>0</v>
      </c>
      <c r="AH2986" s="48">
        <f t="shared" si="1032"/>
        <v>2.0209999999990898E-2</v>
      </c>
      <c r="AI2986" s="48" t="str">
        <f t="shared" si="1014"/>
        <v/>
      </c>
      <c r="AJ2986" s="48" t="str">
        <f t="shared" si="1015"/>
        <v/>
      </c>
      <c r="AK2986" s="52" t="str">
        <f t="shared" si="1016"/>
        <v/>
      </c>
      <c r="AL2986" s="52" t="str">
        <f t="shared" si="1017"/>
        <v/>
      </c>
      <c r="AM2986" s="48" t="str">
        <f t="shared" si="1018"/>
        <v/>
      </c>
      <c r="AN2986" s="48" t="str">
        <f t="shared" si="1019"/>
        <v/>
      </c>
      <c r="AP2986" s="18" t="str">
        <f t="shared" si="1020"/>
        <v/>
      </c>
      <c r="AQ2986" s="18" t="str">
        <f t="shared" si="1021"/>
        <v/>
      </c>
      <c r="AR2986" s="18">
        <v>2.0209999999999999E-2</v>
      </c>
      <c r="AS2986" s="18">
        <f>IF(AF!$D$27="Todos",1,IF(M2986=AF!$D$27,1,0))</f>
        <v>1</v>
      </c>
      <c r="AT2986" s="53">
        <f>IF(AND(E2986=AF!$D$6,OR(LT!M2986=AF!$D$27,AF!$D$27="Todos"),OR(AP2986=AF!$E$8,AQ2986=AF!$E$8)),AR2986+AS2986,0)</f>
        <v>0</v>
      </c>
      <c r="AU2986" s="18" t="str">
        <f t="shared" si="1022"/>
        <v/>
      </c>
      <c r="AV2986" s="54" t="str">
        <f t="shared" si="1023"/>
        <v/>
      </c>
      <c r="AW2986" s="54" t="str">
        <f t="shared" si="1024"/>
        <v/>
      </c>
      <c r="AX2986" s="18" t="str">
        <f t="shared" si="1025"/>
        <v/>
      </c>
      <c r="AY2986" s="18" t="str">
        <f t="shared" si="1026"/>
        <v/>
      </c>
      <c r="BA2986" s="18">
        <f>IF($E2986=AF!$D$6,IF($M2986="Concluída no prazo",2,IF($M2986="Concluída com atraso",1,0)),0)</f>
        <v>0</v>
      </c>
      <c r="BB2986" s="18">
        <f>IF($E2986=AF!$D$6,IF($M2986="Atrasada",2,IF($M2986="Concluída com atraso",1,0)),0)</f>
        <v>0</v>
      </c>
      <c r="BC2986" s="18">
        <v>2.98E-2</v>
      </c>
      <c r="BD2986" s="18">
        <f t="shared" si="1033"/>
        <v>2.98E-2</v>
      </c>
      <c r="BE2986" s="18">
        <f t="shared" si="1033"/>
        <v>2.98E-2</v>
      </c>
      <c r="BF2986" s="18" t="str">
        <f t="shared" si="1027"/>
        <v/>
      </c>
      <c r="BN2986" s="18" t="str">
        <f t="shared" si="1028"/>
        <v>s</v>
      </c>
    </row>
    <row r="2987" spans="3:66" ht="50.1" customHeight="1" thickTop="1" thickBot="1" x14ac:dyDescent="0.3">
      <c r="C2987" s="46"/>
      <c r="D2987" s="46"/>
      <c r="E2987" s="46"/>
      <c r="F2987" s="122"/>
      <c r="G2987" s="122"/>
      <c r="H2987" s="78" t="str">
        <f t="shared" si="1029"/>
        <v/>
      </c>
      <c r="I2987" s="78" t="str">
        <f t="shared" si="1030"/>
        <v/>
      </c>
      <c r="J2987" s="16"/>
      <c r="K2987" s="46" t="str">
        <f t="shared" si="1031"/>
        <v/>
      </c>
      <c r="L2987" s="16"/>
      <c r="M2987" s="16"/>
      <c r="N2987" s="46"/>
      <c r="O2987" s="47" t="str">
        <f t="shared" si="1034"/>
        <v/>
      </c>
      <c r="P2987" s="47"/>
      <c r="Q2987" s="48" t="str">
        <f>IFERROR(VLOOKUP(E2987,Funcionários!$C$8:$E$207,3,FALSE),"")</f>
        <v/>
      </c>
      <c r="R2987" s="47"/>
      <c r="S2987" s="49" t="str">
        <f t="shared" si="1035"/>
        <v/>
      </c>
      <c r="T2987" s="49">
        <v>2.981E-2</v>
      </c>
      <c r="U2987" s="48" t="str">
        <f>IF(Funcionários!C2988=0,"",Funcionários!C2988)</f>
        <v/>
      </c>
      <c r="V2987" s="50">
        <f>IF(U2987="",0,IF(COUNTIFS($E$7:$E$3006,U2987,$I$7:$I$3006,'RC'!$E$6)=0,0,COUNTIFS($M$7:$M$3006,"Concluída no prazo",$E$7:$E$3006,U2987,$I$7:$I$3006,'RC'!$E$6)/COUNTIFS($E$7:$E$3006,U2987,$I$7:$I$3006,'RC'!$E$6)))</f>
        <v>0</v>
      </c>
      <c r="W2987" s="49">
        <f>SUMIFS($J$7:$J$3006,$E$7:$E$3006,U2987,$I$7:$I$3006,'RC'!$E$6)+SUMIFS($L$7:$L$3006,$E$7:$E$3006,U2987,$I$7:$I$3006,'RC'!$E$6)</f>
        <v>0</v>
      </c>
      <c r="X2987" s="48">
        <f>COUNTIFS($E$7:$E$3006,U2987,$I$7:$I$3006,'RC'!$E$6)</f>
        <v>0</v>
      </c>
      <c r="Y2987" s="48"/>
      <c r="Z2987" s="51" t="str">
        <f>IF(AQ2987='RC'!$E$6,AC2987*1000+AD2987,"")</f>
        <v/>
      </c>
      <c r="AA2987" s="51" t="str">
        <f>IF(AB2987="","",IF(AQ2987='RC'!$E$6,AC2987*1000-AD2987,""))</f>
        <v/>
      </c>
      <c r="AB2987" s="48" t="str">
        <f>IFERROR(VLOOKUP(E2987,Funcionários!$C$8:$E$207,3,FALSE),"")</f>
        <v/>
      </c>
      <c r="AC2987" s="50" t="str">
        <f>IF(AB2987="","",IF(COUNTIFS($AB$7:$AB$3006,AB2987,$AQ$7:$AQ$3006,'RC'!$E$6)=0,"",COUNTIFS($M$7:$M$3006,"Concluída no prazo",$AB$7:$AB$3006,AB2987,$AQ$7:$AQ$3006,'RC'!$E$6)/COUNTIFS($AB$7:$AB$3006,AB2987,$AQ$7:$AQ$3006,'RC'!$E$6)))</f>
        <v/>
      </c>
      <c r="AD2987" s="48">
        <f>SUMIF($AQ$7:$AQ$3006,'RC'!$E$6,$J$7:$J$3006)+SUMIF($AQ$7:$AQ$3006,'RC'!$E$6,$L$7:$L$3006)</f>
        <v>21</v>
      </c>
      <c r="AF2987" s="48">
        <v>2.0199999999990899E-2</v>
      </c>
      <c r="AG2987" s="48">
        <f>IF(OR(AQ2987="",AQ2987&lt;&gt;'RC'!$E$6,AB2987&lt;&gt;'RC'!$D$21),0,1)</f>
        <v>0</v>
      </c>
      <c r="AH2987" s="48">
        <f t="shared" si="1032"/>
        <v>2.0199999999990899E-2</v>
      </c>
      <c r="AI2987" s="48" t="str">
        <f t="shared" si="1014"/>
        <v/>
      </c>
      <c r="AJ2987" s="48" t="str">
        <f t="shared" si="1015"/>
        <v/>
      </c>
      <c r="AK2987" s="52" t="str">
        <f t="shared" si="1016"/>
        <v/>
      </c>
      <c r="AL2987" s="52" t="str">
        <f t="shared" si="1017"/>
        <v/>
      </c>
      <c r="AM2987" s="48" t="str">
        <f t="shared" si="1018"/>
        <v/>
      </c>
      <c r="AN2987" s="48" t="str">
        <f t="shared" si="1019"/>
        <v/>
      </c>
      <c r="AP2987" s="18" t="str">
        <f t="shared" si="1020"/>
        <v/>
      </c>
      <c r="AQ2987" s="18" t="str">
        <f t="shared" si="1021"/>
        <v/>
      </c>
      <c r="AR2987" s="18">
        <v>2.0199999999999999E-2</v>
      </c>
      <c r="AS2987" s="18">
        <f>IF(AF!$D$27="Todos",1,IF(M2987=AF!$D$27,1,0))</f>
        <v>1</v>
      </c>
      <c r="AT2987" s="53">
        <f>IF(AND(E2987=AF!$D$6,OR(LT!M2987=AF!$D$27,AF!$D$27="Todos"),OR(AP2987=AF!$E$8,AQ2987=AF!$E$8)),AR2987+AS2987,0)</f>
        <v>0</v>
      </c>
      <c r="AU2987" s="18" t="str">
        <f t="shared" si="1022"/>
        <v/>
      </c>
      <c r="AV2987" s="54" t="str">
        <f t="shared" si="1023"/>
        <v/>
      </c>
      <c r="AW2987" s="54" t="str">
        <f t="shared" si="1024"/>
        <v/>
      </c>
      <c r="AX2987" s="18" t="str">
        <f t="shared" si="1025"/>
        <v/>
      </c>
      <c r="AY2987" s="18" t="str">
        <f t="shared" si="1026"/>
        <v/>
      </c>
      <c r="BA2987" s="18">
        <f>IF($E2987=AF!$D$6,IF($M2987="Concluída no prazo",2,IF($M2987="Concluída com atraso",1,0)),0)</f>
        <v>0</v>
      </c>
      <c r="BB2987" s="18">
        <f>IF($E2987=AF!$D$6,IF($M2987="Atrasada",2,IF($M2987="Concluída com atraso",1,0)),0)</f>
        <v>0</v>
      </c>
      <c r="BC2987" s="18">
        <v>2.981E-2</v>
      </c>
      <c r="BD2987" s="18">
        <f t="shared" si="1033"/>
        <v>2.981E-2</v>
      </c>
      <c r="BE2987" s="18">
        <f t="shared" si="1033"/>
        <v>2.981E-2</v>
      </c>
      <c r="BF2987" s="18" t="str">
        <f t="shared" si="1027"/>
        <v/>
      </c>
      <c r="BN2987" s="18" t="str">
        <f t="shared" si="1028"/>
        <v>s</v>
      </c>
    </row>
    <row r="2988" spans="3:66" ht="50.1" customHeight="1" thickTop="1" thickBot="1" x14ac:dyDescent="0.3">
      <c r="C2988" s="46"/>
      <c r="D2988" s="46"/>
      <c r="E2988" s="46"/>
      <c r="F2988" s="122"/>
      <c r="G2988" s="122"/>
      <c r="H2988" s="78" t="str">
        <f t="shared" si="1029"/>
        <v/>
      </c>
      <c r="I2988" s="78" t="str">
        <f t="shared" si="1030"/>
        <v/>
      </c>
      <c r="J2988" s="16"/>
      <c r="K2988" s="46" t="str">
        <f t="shared" si="1031"/>
        <v/>
      </c>
      <c r="L2988" s="16"/>
      <c r="M2988" s="16"/>
      <c r="N2988" s="46"/>
      <c r="O2988" s="47" t="str">
        <f t="shared" si="1034"/>
        <v/>
      </c>
      <c r="P2988" s="47"/>
      <c r="Q2988" s="48" t="str">
        <f>IFERROR(VLOOKUP(E2988,Funcionários!$C$8:$E$207,3,FALSE),"")</f>
        <v/>
      </c>
      <c r="R2988" s="47"/>
      <c r="S2988" s="49" t="str">
        <f t="shared" si="1035"/>
        <v/>
      </c>
      <c r="T2988" s="49">
        <v>2.9819999999999999E-2</v>
      </c>
      <c r="U2988" s="48" t="str">
        <f>IF(Funcionários!C2989=0,"",Funcionários!C2989)</f>
        <v/>
      </c>
      <c r="V2988" s="50">
        <f>IF(U2988="",0,IF(COUNTIFS($E$7:$E$3006,U2988,$I$7:$I$3006,'RC'!$E$6)=0,0,COUNTIFS($M$7:$M$3006,"Concluída no prazo",$E$7:$E$3006,U2988,$I$7:$I$3006,'RC'!$E$6)/COUNTIFS($E$7:$E$3006,U2988,$I$7:$I$3006,'RC'!$E$6)))</f>
        <v>0</v>
      </c>
      <c r="W2988" s="49">
        <f>SUMIFS($J$7:$J$3006,$E$7:$E$3006,U2988,$I$7:$I$3006,'RC'!$E$6)+SUMIFS($L$7:$L$3006,$E$7:$E$3006,U2988,$I$7:$I$3006,'RC'!$E$6)</f>
        <v>0</v>
      </c>
      <c r="X2988" s="48">
        <f>COUNTIFS($E$7:$E$3006,U2988,$I$7:$I$3006,'RC'!$E$6)</f>
        <v>0</v>
      </c>
      <c r="Y2988" s="48"/>
      <c r="Z2988" s="51" t="str">
        <f>IF(AQ2988='RC'!$E$6,AC2988*1000+AD2988,"")</f>
        <v/>
      </c>
      <c r="AA2988" s="51" t="str">
        <f>IF(AB2988="","",IF(AQ2988='RC'!$E$6,AC2988*1000-AD2988,""))</f>
        <v/>
      </c>
      <c r="AB2988" s="48" t="str">
        <f>IFERROR(VLOOKUP(E2988,Funcionários!$C$8:$E$207,3,FALSE),"")</f>
        <v/>
      </c>
      <c r="AC2988" s="50" t="str">
        <f>IF(AB2988="","",IF(COUNTIFS($AB$7:$AB$3006,AB2988,$AQ$7:$AQ$3006,'RC'!$E$6)=0,"",COUNTIFS($M$7:$M$3006,"Concluída no prazo",$AB$7:$AB$3006,AB2988,$AQ$7:$AQ$3006,'RC'!$E$6)/COUNTIFS($AB$7:$AB$3006,AB2988,$AQ$7:$AQ$3006,'RC'!$E$6)))</f>
        <v/>
      </c>
      <c r="AD2988" s="48">
        <f>SUMIF($AQ$7:$AQ$3006,'RC'!$E$6,$J$7:$J$3006)+SUMIF($AQ$7:$AQ$3006,'RC'!$E$6,$L$7:$L$3006)</f>
        <v>21</v>
      </c>
      <c r="AF2988" s="48">
        <v>2.0189999999990899E-2</v>
      </c>
      <c r="AG2988" s="48">
        <f>IF(OR(AQ2988="",AQ2988&lt;&gt;'RC'!$E$6,AB2988&lt;&gt;'RC'!$D$21),0,1)</f>
        <v>0</v>
      </c>
      <c r="AH2988" s="48">
        <f t="shared" si="1032"/>
        <v>2.0189999999990899E-2</v>
      </c>
      <c r="AI2988" s="48" t="str">
        <f t="shared" si="1014"/>
        <v/>
      </c>
      <c r="AJ2988" s="48" t="str">
        <f t="shared" si="1015"/>
        <v/>
      </c>
      <c r="AK2988" s="52" t="str">
        <f t="shared" si="1016"/>
        <v/>
      </c>
      <c r="AL2988" s="52" t="str">
        <f t="shared" si="1017"/>
        <v/>
      </c>
      <c r="AM2988" s="48" t="str">
        <f t="shared" si="1018"/>
        <v/>
      </c>
      <c r="AN2988" s="48" t="str">
        <f t="shared" si="1019"/>
        <v/>
      </c>
      <c r="AP2988" s="18" t="str">
        <f t="shared" si="1020"/>
        <v/>
      </c>
      <c r="AQ2988" s="18" t="str">
        <f t="shared" si="1021"/>
        <v/>
      </c>
      <c r="AR2988" s="18">
        <v>2.019E-2</v>
      </c>
      <c r="AS2988" s="18">
        <f>IF(AF!$D$27="Todos",1,IF(M2988=AF!$D$27,1,0))</f>
        <v>1</v>
      </c>
      <c r="AT2988" s="53">
        <f>IF(AND(E2988=AF!$D$6,OR(LT!M2988=AF!$D$27,AF!$D$27="Todos"),OR(AP2988=AF!$E$8,AQ2988=AF!$E$8)),AR2988+AS2988,0)</f>
        <v>0</v>
      </c>
      <c r="AU2988" s="18" t="str">
        <f t="shared" si="1022"/>
        <v/>
      </c>
      <c r="AV2988" s="54" t="str">
        <f t="shared" si="1023"/>
        <v/>
      </c>
      <c r="AW2988" s="54" t="str">
        <f t="shared" si="1024"/>
        <v/>
      </c>
      <c r="AX2988" s="18" t="str">
        <f t="shared" si="1025"/>
        <v/>
      </c>
      <c r="AY2988" s="18" t="str">
        <f t="shared" si="1026"/>
        <v/>
      </c>
      <c r="BA2988" s="18">
        <f>IF($E2988=AF!$D$6,IF($M2988="Concluída no prazo",2,IF($M2988="Concluída com atraso",1,0)),0)</f>
        <v>0</v>
      </c>
      <c r="BB2988" s="18">
        <f>IF($E2988=AF!$D$6,IF($M2988="Atrasada",2,IF($M2988="Concluída com atraso",1,0)),0)</f>
        <v>0</v>
      </c>
      <c r="BC2988" s="18">
        <v>2.9819999999999999E-2</v>
      </c>
      <c r="BD2988" s="18">
        <f t="shared" si="1033"/>
        <v>2.9819999999999999E-2</v>
      </c>
      <c r="BE2988" s="18">
        <f t="shared" si="1033"/>
        <v>2.9819999999999999E-2</v>
      </c>
      <c r="BF2988" s="18" t="str">
        <f t="shared" si="1027"/>
        <v/>
      </c>
      <c r="BN2988" s="18" t="str">
        <f t="shared" si="1028"/>
        <v>s</v>
      </c>
    </row>
    <row r="2989" spans="3:66" ht="50.1" customHeight="1" thickTop="1" thickBot="1" x14ac:dyDescent="0.3">
      <c r="C2989" s="46"/>
      <c r="D2989" s="46"/>
      <c r="E2989" s="46"/>
      <c r="F2989" s="122"/>
      <c r="G2989" s="122"/>
      <c r="H2989" s="78" t="str">
        <f t="shared" si="1029"/>
        <v/>
      </c>
      <c r="I2989" s="78" t="str">
        <f t="shared" si="1030"/>
        <v/>
      </c>
      <c r="J2989" s="16"/>
      <c r="K2989" s="46" t="str">
        <f t="shared" si="1031"/>
        <v/>
      </c>
      <c r="L2989" s="16"/>
      <c r="M2989" s="16"/>
      <c r="N2989" s="46"/>
      <c r="O2989" s="47" t="str">
        <f t="shared" si="1034"/>
        <v/>
      </c>
      <c r="P2989" s="47"/>
      <c r="Q2989" s="48" t="str">
        <f>IFERROR(VLOOKUP(E2989,Funcionários!$C$8:$E$207,3,FALSE),"")</f>
        <v/>
      </c>
      <c r="R2989" s="47"/>
      <c r="S2989" s="49" t="str">
        <f t="shared" si="1035"/>
        <v/>
      </c>
      <c r="T2989" s="49">
        <v>2.9829999999999999E-2</v>
      </c>
      <c r="U2989" s="48" t="str">
        <f>IF(Funcionários!C2990=0,"",Funcionários!C2990)</f>
        <v/>
      </c>
      <c r="V2989" s="50">
        <f>IF(U2989="",0,IF(COUNTIFS($E$7:$E$3006,U2989,$I$7:$I$3006,'RC'!$E$6)=0,0,COUNTIFS($M$7:$M$3006,"Concluída no prazo",$E$7:$E$3006,U2989,$I$7:$I$3006,'RC'!$E$6)/COUNTIFS($E$7:$E$3006,U2989,$I$7:$I$3006,'RC'!$E$6)))</f>
        <v>0</v>
      </c>
      <c r="W2989" s="49">
        <f>SUMIFS($J$7:$J$3006,$E$7:$E$3006,U2989,$I$7:$I$3006,'RC'!$E$6)+SUMIFS($L$7:$L$3006,$E$7:$E$3006,U2989,$I$7:$I$3006,'RC'!$E$6)</f>
        <v>0</v>
      </c>
      <c r="X2989" s="48">
        <f>COUNTIFS($E$7:$E$3006,U2989,$I$7:$I$3006,'RC'!$E$6)</f>
        <v>0</v>
      </c>
      <c r="Y2989" s="48"/>
      <c r="Z2989" s="51" t="str">
        <f>IF(AQ2989='RC'!$E$6,AC2989*1000+AD2989,"")</f>
        <v/>
      </c>
      <c r="AA2989" s="51" t="str">
        <f>IF(AB2989="","",IF(AQ2989='RC'!$E$6,AC2989*1000-AD2989,""))</f>
        <v/>
      </c>
      <c r="AB2989" s="48" t="str">
        <f>IFERROR(VLOOKUP(E2989,Funcionários!$C$8:$E$207,3,FALSE),"")</f>
        <v/>
      </c>
      <c r="AC2989" s="50" t="str">
        <f>IF(AB2989="","",IF(COUNTIFS($AB$7:$AB$3006,AB2989,$AQ$7:$AQ$3006,'RC'!$E$6)=0,"",COUNTIFS($M$7:$M$3006,"Concluída no prazo",$AB$7:$AB$3006,AB2989,$AQ$7:$AQ$3006,'RC'!$E$6)/COUNTIFS($AB$7:$AB$3006,AB2989,$AQ$7:$AQ$3006,'RC'!$E$6)))</f>
        <v/>
      </c>
      <c r="AD2989" s="48">
        <f>SUMIF($AQ$7:$AQ$3006,'RC'!$E$6,$J$7:$J$3006)+SUMIF($AQ$7:$AQ$3006,'RC'!$E$6,$L$7:$L$3006)</f>
        <v>21</v>
      </c>
      <c r="AF2989" s="48">
        <v>2.01799999999909E-2</v>
      </c>
      <c r="AG2989" s="48">
        <f>IF(OR(AQ2989="",AQ2989&lt;&gt;'RC'!$E$6,AB2989&lt;&gt;'RC'!$D$21),0,1)</f>
        <v>0</v>
      </c>
      <c r="AH2989" s="48">
        <f t="shared" si="1032"/>
        <v>2.01799999999909E-2</v>
      </c>
      <c r="AI2989" s="48" t="str">
        <f t="shared" si="1014"/>
        <v/>
      </c>
      <c r="AJ2989" s="48" t="str">
        <f t="shared" si="1015"/>
        <v/>
      </c>
      <c r="AK2989" s="52" t="str">
        <f t="shared" si="1016"/>
        <v/>
      </c>
      <c r="AL2989" s="52" t="str">
        <f t="shared" si="1017"/>
        <v/>
      </c>
      <c r="AM2989" s="48" t="str">
        <f t="shared" si="1018"/>
        <v/>
      </c>
      <c r="AN2989" s="48" t="str">
        <f t="shared" si="1019"/>
        <v/>
      </c>
      <c r="AP2989" s="18" t="str">
        <f t="shared" si="1020"/>
        <v/>
      </c>
      <c r="AQ2989" s="18" t="str">
        <f t="shared" si="1021"/>
        <v/>
      </c>
      <c r="AR2989" s="18">
        <v>2.018E-2</v>
      </c>
      <c r="AS2989" s="18">
        <f>IF(AF!$D$27="Todos",1,IF(M2989=AF!$D$27,1,0))</f>
        <v>1</v>
      </c>
      <c r="AT2989" s="53">
        <f>IF(AND(E2989=AF!$D$6,OR(LT!M2989=AF!$D$27,AF!$D$27="Todos"),OR(AP2989=AF!$E$8,AQ2989=AF!$E$8)),AR2989+AS2989,0)</f>
        <v>0</v>
      </c>
      <c r="AU2989" s="18" t="str">
        <f t="shared" si="1022"/>
        <v/>
      </c>
      <c r="AV2989" s="54" t="str">
        <f t="shared" si="1023"/>
        <v/>
      </c>
      <c r="AW2989" s="54" t="str">
        <f t="shared" si="1024"/>
        <v/>
      </c>
      <c r="AX2989" s="18" t="str">
        <f t="shared" si="1025"/>
        <v/>
      </c>
      <c r="AY2989" s="18" t="str">
        <f t="shared" si="1026"/>
        <v/>
      </c>
      <c r="BA2989" s="18">
        <f>IF($E2989=AF!$D$6,IF($M2989="Concluída no prazo",2,IF($M2989="Concluída com atraso",1,0)),0)</f>
        <v>0</v>
      </c>
      <c r="BB2989" s="18">
        <f>IF($E2989=AF!$D$6,IF($M2989="Atrasada",2,IF($M2989="Concluída com atraso",1,0)),0)</f>
        <v>0</v>
      </c>
      <c r="BC2989" s="18">
        <v>2.9829999999999999E-2</v>
      </c>
      <c r="BD2989" s="18">
        <f t="shared" si="1033"/>
        <v>2.9829999999999999E-2</v>
      </c>
      <c r="BE2989" s="18">
        <f t="shared" si="1033"/>
        <v>2.9829999999999999E-2</v>
      </c>
      <c r="BF2989" s="18" t="str">
        <f t="shared" si="1027"/>
        <v/>
      </c>
      <c r="BN2989" s="18" t="str">
        <f t="shared" si="1028"/>
        <v>s</v>
      </c>
    </row>
    <row r="2990" spans="3:66" ht="50.1" customHeight="1" thickTop="1" thickBot="1" x14ac:dyDescent="0.3">
      <c r="C2990" s="46"/>
      <c r="D2990" s="46"/>
      <c r="E2990" s="46"/>
      <c r="F2990" s="122"/>
      <c r="G2990" s="122"/>
      <c r="H2990" s="78" t="str">
        <f t="shared" si="1029"/>
        <v/>
      </c>
      <c r="I2990" s="78" t="str">
        <f t="shared" si="1030"/>
        <v/>
      </c>
      <c r="J2990" s="16"/>
      <c r="K2990" s="46" t="str">
        <f t="shared" si="1031"/>
        <v/>
      </c>
      <c r="L2990" s="16"/>
      <c r="M2990" s="16"/>
      <c r="N2990" s="46"/>
      <c r="O2990" s="47" t="str">
        <f t="shared" si="1034"/>
        <v/>
      </c>
      <c r="P2990" s="47"/>
      <c r="Q2990" s="48" t="str">
        <f>IFERROR(VLOOKUP(E2990,Funcionários!$C$8:$E$207,3,FALSE),"")</f>
        <v/>
      </c>
      <c r="R2990" s="47"/>
      <c r="S2990" s="49" t="str">
        <f t="shared" si="1035"/>
        <v/>
      </c>
      <c r="T2990" s="49">
        <v>2.9839999999999998E-2</v>
      </c>
      <c r="U2990" s="48" t="str">
        <f>IF(Funcionários!C2991=0,"",Funcionários!C2991)</f>
        <v/>
      </c>
      <c r="V2990" s="50">
        <f>IF(U2990="",0,IF(COUNTIFS($E$7:$E$3006,U2990,$I$7:$I$3006,'RC'!$E$6)=0,0,COUNTIFS($M$7:$M$3006,"Concluída no prazo",$E$7:$E$3006,U2990,$I$7:$I$3006,'RC'!$E$6)/COUNTIFS($E$7:$E$3006,U2990,$I$7:$I$3006,'RC'!$E$6)))</f>
        <v>0</v>
      </c>
      <c r="W2990" s="49">
        <f>SUMIFS($J$7:$J$3006,$E$7:$E$3006,U2990,$I$7:$I$3006,'RC'!$E$6)+SUMIFS($L$7:$L$3006,$E$7:$E$3006,U2990,$I$7:$I$3006,'RC'!$E$6)</f>
        <v>0</v>
      </c>
      <c r="X2990" s="48">
        <f>COUNTIFS($E$7:$E$3006,U2990,$I$7:$I$3006,'RC'!$E$6)</f>
        <v>0</v>
      </c>
      <c r="Y2990" s="48"/>
      <c r="Z2990" s="51" t="str">
        <f>IF(AQ2990='RC'!$E$6,AC2990*1000+AD2990,"")</f>
        <v/>
      </c>
      <c r="AA2990" s="51" t="str">
        <f>IF(AB2990="","",IF(AQ2990='RC'!$E$6,AC2990*1000-AD2990,""))</f>
        <v/>
      </c>
      <c r="AB2990" s="48" t="str">
        <f>IFERROR(VLOOKUP(E2990,Funcionários!$C$8:$E$207,3,FALSE),"")</f>
        <v/>
      </c>
      <c r="AC2990" s="50" t="str">
        <f>IF(AB2990="","",IF(COUNTIFS($AB$7:$AB$3006,AB2990,$AQ$7:$AQ$3006,'RC'!$E$6)=0,"",COUNTIFS($M$7:$M$3006,"Concluída no prazo",$AB$7:$AB$3006,AB2990,$AQ$7:$AQ$3006,'RC'!$E$6)/COUNTIFS($AB$7:$AB$3006,AB2990,$AQ$7:$AQ$3006,'RC'!$E$6)))</f>
        <v/>
      </c>
      <c r="AD2990" s="48">
        <f>SUMIF($AQ$7:$AQ$3006,'RC'!$E$6,$J$7:$J$3006)+SUMIF($AQ$7:$AQ$3006,'RC'!$E$6,$L$7:$L$3006)</f>
        <v>21</v>
      </c>
      <c r="AF2990" s="48">
        <v>2.01699999999909E-2</v>
      </c>
      <c r="AG2990" s="48">
        <f>IF(OR(AQ2990="",AQ2990&lt;&gt;'RC'!$E$6,AB2990&lt;&gt;'RC'!$D$21),0,1)</f>
        <v>0</v>
      </c>
      <c r="AH2990" s="48">
        <f t="shared" si="1032"/>
        <v>2.01699999999909E-2</v>
      </c>
      <c r="AI2990" s="48" t="str">
        <f t="shared" si="1014"/>
        <v/>
      </c>
      <c r="AJ2990" s="48" t="str">
        <f t="shared" si="1015"/>
        <v/>
      </c>
      <c r="AK2990" s="52" t="str">
        <f t="shared" si="1016"/>
        <v/>
      </c>
      <c r="AL2990" s="52" t="str">
        <f t="shared" si="1017"/>
        <v/>
      </c>
      <c r="AM2990" s="48" t="str">
        <f t="shared" si="1018"/>
        <v/>
      </c>
      <c r="AN2990" s="48" t="str">
        <f t="shared" si="1019"/>
        <v/>
      </c>
      <c r="AP2990" s="18" t="str">
        <f t="shared" si="1020"/>
        <v/>
      </c>
      <c r="AQ2990" s="18" t="str">
        <f t="shared" si="1021"/>
        <v/>
      </c>
      <c r="AR2990" s="18">
        <v>2.017E-2</v>
      </c>
      <c r="AS2990" s="18">
        <f>IF(AF!$D$27="Todos",1,IF(M2990=AF!$D$27,1,0))</f>
        <v>1</v>
      </c>
      <c r="AT2990" s="53">
        <f>IF(AND(E2990=AF!$D$6,OR(LT!M2990=AF!$D$27,AF!$D$27="Todos"),OR(AP2990=AF!$E$8,AQ2990=AF!$E$8)),AR2990+AS2990,0)</f>
        <v>0</v>
      </c>
      <c r="AU2990" s="18" t="str">
        <f t="shared" si="1022"/>
        <v/>
      </c>
      <c r="AV2990" s="54" t="str">
        <f t="shared" si="1023"/>
        <v/>
      </c>
      <c r="AW2990" s="54" t="str">
        <f t="shared" si="1024"/>
        <v/>
      </c>
      <c r="AX2990" s="18" t="str">
        <f t="shared" si="1025"/>
        <v/>
      </c>
      <c r="AY2990" s="18" t="str">
        <f t="shared" si="1026"/>
        <v/>
      </c>
      <c r="BA2990" s="18">
        <f>IF($E2990=AF!$D$6,IF($M2990="Concluída no prazo",2,IF($M2990="Concluída com atraso",1,0)),0)</f>
        <v>0</v>
      </c>
      <c r="BB2990" s="18">
        <f>IF($E2990=AF!$D$6,IF($M2990="Atrasada",2,IF($M2990="Concluída com atraso",1,0)),0)</f>
        <v>0</v>
      </c>
      <c r="BC2990" s="18">
        <v>2.9839999999999998E-2</v>
      </c>
      <c r="BD2990" s="18">
        <f t="shared" si="1033"/>
        <v>2.9839999999999998E-2</v>
      </c>
      <c r="BE2990" s="18">
        <f t="shared" si="1033"/>
        <v>2.9839999999999998E-2</v>
      </c>
      <c r="BF2990" s="18" t="str">
        <f t="shared" si="1027"/>
        <v/>
      </c>
      <c r="BN2990" s="18" t="str">
        <f t="shared" si="1028"/>
        <v>s</v>
      </c>
    </row>
    <row r="2991" spans="3:66" ht="50.1" customHeight="1" thickTop="1" thickBot="1" x14ac:dyDescent="0.3">
      <c r="C2991" s="46"/>
      <c r="D2991" s="46"/>
      <c r="E2991" s="46"/>
      <c r="F2991" s="122"/>
      <c r="G2991" s="122"/>
      <c r="H2991" s="78" t="str">
        <f t="shared" si="1029"/>
        <v/>
      </c>
      <c r="I2991" s="78" t="str">
        <f t="shared" si="1030"/>
        <v/>
      </c>
      <c r="J2991" s="16"/>
      <c r="K2991" s="46" t="str">
        <f t="shared" si="1031"/>
        <v/>
      </c>
      <c r="L2991" s="16"/>
      <c r="M2991" s="16"/>
      <c r="N2991" s="46"/>
      <c r="O2991" s="47" t="str">
        <f t="shared" si="1034"/>
        <v/>
      </c>
      <c r="P2991" s="47"/>
      <c r="Q2991" s="48" t="str">
        <f>IFERROR(VLOOKUP(E2991,Funcionários!$C$8:$E$207,3,FALSE),"")</f>
        <v/>
      </c>
      <c r="R2991" s="47"/>
      <c r="S2991" s="49" t="str">
        <f t="shared" si="1035"/>
        <v/>
      </c>
      <c r="T2991" s="49">
        <v>2.9850000000000002E-2</v>
      </c>
      <c r="U2991" s="48" t="str">
        <f>IF(Funcionários!C2992=0,"",Funcionários!C2992)</f>
        <v/>
      </c>
      <c r="V2991" s="50">
        <f>IF(U2991="",0,IF(COUNTIFS($E$7:$E$3006,U2991,$I$7:$I$3006,'RC'!$E$6)=0,0,COUNTIFS($M$7:$M$3006,"Concluída no prazo",$E$7:$E$3006,U2991,$I$7:$I$3006,'RC'!$E$6)/COUNTIFS($E$7:$E$3006,U2991,$I$7:$I$3006,'RC'!$E$6)))</f>
        <v>0</v>
      </c>
      <c r="W2991" s="49">
        <f>SUMIFS($J$7:$J$3006,$E$7:$E$3006,U2991,$I$7:$I$3006,'RC'!$E$6)+SUMIFS($L$7:$L$3006,$E$7:$E$3006,U2991,$I$7:$I$3006,'RC'!$E$6)</f>
        <v>0</v>
      </c>
      <c r="X2991" s="48">
        <f>COUNTIFS($E$7:$E$3006,U2991,$I$7:$I$3006,'RC'!$E$6)</f>
        <v>0</v>
      </c>
      <c r="Y2991" s="48"/>
      <c r="Z2991" s="51" t="str">
        <f>IF(AQ2991='RC'!$E$6,AC2991*1000+AD2991,"")</f>
        <v/>
      </c>
      <c r="AA2991" s="51" t="str">
        <f>IF(AB2991="","",IF(AQ2991='RC'!$E$6,AC2991*1000-AD2991,""))</f>
        <v/>
      </c>
      <c r="AB2991" s="48" t="str">
        <f>IFERROR(VLOOKUP(E2991,Funcionários!$C$8:$E$207,3,FALSE),"")</f>
        <v/>
      </c>
      <c r="AC2991" s="50" t="str">
        <f>IF(AB2991="","",IF(COUNTIFS($AB$7:$AB$3006,AB2991,$AQ$7:$AQ$3006,'RC'!$E$6)=0,"",COUNTIFS($M$7:$M$3006,"Concluída no prazo",$AB$7:$AB$3006,AB2991,$AQ$7:$AQ$3006,'RC'!$E$6)/COUNTIFS($AB$7:$AB$3006,AB2991,$AQ$7:$AQ$3006,'RC'!$E$6)))</f>
        <v/>
      </c>
      <c r="AD2991" s="48">
        <f>SUMIF($AQ$7:$AQ$3006,'RC'!$E$6,$J$7:$J$3006)+SUMIF($AQ$7:$AQ$3006,'RC'!$E$6,$L$7:$L$3006)</f>
        <v>21</v>
      </c>
      <c r="AF2991" s="48">
        <v>2.01599999999909E-2</v>
      </c>
      <c r="AG2991" s="48">
        <f>IF(OR(AQ2991="",AQ2991&lt;&gt;'RC'!$E$6,AB2991&lt;&gt;'RC'!$D$21),0,1)</f>
        <v>0</v>
      </c>
      <c r="AH2991" s="48">
        <f t="shared" si="1032"/>
        <v>2.01599999999909E-2</v>
      </c>
      <c r="AI2991" s="48" t="str">
        <f t="shared" si="1014"/>
        <v/>
      </c>
      <c r="AJ2991" s="48" t="str">
        <f t="shared" si="1015"/>
        <v/>
      </c>
      <c r="AK2991" s="52" t="str">
        <f t="shared" si="1016"/>
        <v/>
      </c>
      <c r="AL2991" s="52" t="str">
        <f t="shared" si="1017"/>
        <v/>
      </c>
      <c r="AM2991" s="48" t="str">
        <f t="shared" si="1018"/>
        <v/>
      </c>
      <c r="AN2991" s="48" t="str">
        <f t="shared" si="1019"/>
        <v/>
      </c>
      <c r="AP2991" s="18" t="str">
        <f t="shared" si="1020"/>
        <v/>
      </c>
      <c r="AQ2991" s="18" t="str">
        <f t="shared" si="1021"/>
        <v/>
      </c>
      <c r="AR2991" s="18">
        <v>2.0160000000000001E-2</v>
      </c>
      <c r="AS2991" s="18">
        <f>IF(AF!$D$27="Todos",1,IF(M2991=AF!$D$27,1,0))</f>
        <v>1</v>
      </c>
      <c r="AT2991" s="53">
        <f>IF(AND(E2991=AF!$D$6,OR(LT!M2991=AF!$D$27,AF!$D$27="Todos"),OR(AP2991=AF!$E$8,AQ2991=AF!$E$8)),AR2991+AS2991,0)</f>
        <v>0</v>
      </c>
      <c r="AU2991" s="18" t="str">
        <f t="shared" si="1022"/>
        <v/>
      </c>
      <c r="AV2991" s="54" t="str">
        <f t="shared" si="1023"/>
        <v/>
      </c>
      <c r="AW2991" s="54" t="str">
        <f t="shared" si="1024"/>
        <v/>
      </c>
      <c r="AX2991" s="18" t="str">
        <f t="shared" si="1025"/>
        <v/>
      </c>
      <c r="AY2991" s="18" t="str">
        <f t="shared" si="1026"/>
        <v/>
      </c>
      <c r="BA2991" s="18">
        <f>IF($E2991=AF!$D$6,IF($M2991="Concluída no prazo",2,IF($M2991="Concluída com atraso",1,0)),0)</f>
        <v>0</v>
      </c>
      <c r="BB2991" s="18">
        <f>IF($E2991=AF!$D$6,IF($M2991="Atrasada",2,IF($M2991="Concluída com atraso",1,0)),0)</f>
        <v>0</v>
      </c>
      <c r="BC2991" s="18">
        <v>2.9850000000000002E-2</v>
      </c>
      <c r="BD2991" s="18">
        <f t="shared" si="1033"/>
        <v>2.9850000000000002E-2</v>
      </c>
      <c r="BE2991" s="18">
        <f t="shared" si="1033"/>
        <v>2.9850000000000002E-2</v>
      </c>
      <c r="BF2991" s="18" t="str">
        <f t="shared" si="1027"/>
        <v/>
      </c>
      <c r="BN2991" s="18" t="str">
        <f t="shared" si="1028"/>
        <v>s</v>
      </c>
    </row>
    <row r="2992" spans="3:66" ht="50.1" customHeight="1" thickTop="1" thickBot="1" x14ac:dyDescent="0.3">
      <c r="C2992" s="46"/>
      <c r="D2992" s="46"/>
      <c r="E2992" s="46"/>
      <c r="F2992" s="122"/>
      <c r="G2992" s="122"/>
      <c r="H2992" s="78" t="str">
        <f t="shared" si="1029"/>
        <v/>
      </c>
      <c r="I2992" s="78" t="str">
        <f t="shared" si="1030"/>
        <v/>
      </c>
      <c r="J2992" s="16"/>
      <c r="K2992" s="46" t="str">
        <f t="shared" si="1031"/>
        <v/>
      </c>
      <c r="L2992" s="16"/>
      <c r="M2992" s="16"/>
      <c r="N2992" s="46"/>
      <c r="O2992" s="47" t="str">
        <f t="shared" si="1034"/>
        <v/>
      </c>
      <c r="P2992" s="47"/>
      <c r="Q2992" s="48" t="str">
        <f>IFERROR(VLOOKUP(E2992,Funcionários!$C$8:$E$207,3,FALSE),"")</f>
        <v/>
      </c>
      <c r="R2992" s="47"/>
      <c r="S2992" s="49" t="str">
        <f t="shared" si="1035"/>
        <v/>
      </c>
      <c r="T2992" s="49">
        <v>2.9860000000000001E-2</v>
      </c>
      <c r="U2992" s="48" t="str">
        <f>IF(Funcionários!C2993=0,"",Funcionários!C2993)</f>
        <v/>
      </c>
      <c r="V2992" s="50">
        <f>IF(U2992="",0,IF(COUNTIFS($E$7:$E$3006,U2992,$I$7:$I$3006,'RC'!$E$6)=0,0,COUNTIFS($M$7:$M$3006,"Concluída no prazo",$E$7:$E$3006,U2992,$I$7:$I$3006,'RC'!$E$6)/COUNTIFS($E$7:$E$3006,U2992,$I$7:$I$3006,'RC'!$E$6)))</f>
        <v>0</v>
      </c>
      <c r="W2992" s="49">
        <f>SUMIFS($J$7:$J$3006,$E$7:$E$3006,U2992,$I$7:$I$3006,'RC'!$E$6)+SUMIFS($L$7:$L$3006,$E$7:$E$3006,U2992,$I$7:$I$3006,'RC'!$E$6)</f>
        <v>0</v>
      </c>
      <c r="X2992" s="48">
        <f>COUNTIFS($E$7:$E$3006,U2992,$I$7:$I$3006,'RC'!$E$6)</f>
        <v>0</v>
      </c>
      <c r="Y2992" s="48"/>
      <c r="Z2992" s="51" t="str">
        <f>IF(AQ2992='RC'!$E$6,AC2992*1000+AD2992,"")</f>
        <v/>
      </c>
      <c r="AA2992" s="51" t="str">
        <f>IF(AB2992="","",IF(AQ2992='RC'!$E$6,AC2992*1000-AD2992,""))</f>
        <v/>
      </c>
      <c r="AB2992" s="48" t="str">
        <f>IFERROR(VLOOKUP(E2992,Funcionários!$C$8:$E$207,3,FALSE),"")</f>
        <v/>
      </c>
      <c r="AC2992" s="50" t="str">
        <f>IF(AB2992="","",IF(COUNTIFS($AB$7:$AB$3006,AB2992,$AQ$7:$AQ$3006,'RC'!$E$6)=0,"",COUNTIFS($M$7:$M$3006,"Concluída no prazo",$AB$7:$AB$3006,AB2992,$AQ$7:$AQ$3006,'RC'!$E$6)/COUNTIFS($AB$7:$AB$3006,AB2992,$AQ$7:$AQ$3006,'RC'!$E$6)))</f>
        <v/>
      </c>
      <c r="AD2992" s="48">
        <f>SUMIF($AQ$7:$AQ$3006,'RC'!$E$6,$J$7:$J$3006)+SUMIF($AQ$7:$AQ$3006,'RC'!$E$6,$L$7:$L$3006)</f>
        <v>21</v>
      </c>
      <c r="AF2992" s="48">
        <v>2.0149999999990901E-2</v>
      </c>
      <c r="AG2992" s="48">
        <f>IF(OR(AQ2992="",AQ2992&lt;&gt;'RC'!$E$6,AB2992&lt;&gt;'RC'!$D$21),0,1)</f>
        <v>0</v>
      </c>
      <c r="AH2992" s="48">
        <f t="shared" si="1032"/>
        <v>2.0149999999990901E-2</v>
      </c>
      <c r="AI2992" s="48" t="str">
        <f t="shared" si="1014"/>
        <v/>
      </c>
      <c r="AJ2992" s="48" t="str">
        <f t="shared" si="1015"/>
        <v/>
      </c>
      <c r="AK2992" s="52" t="str">
        <f t="shared" si="1016"/>
        <v/>
      </c>
      <c r="AL2992" s="52" t="str">
        <f t="shared" si="1017"/>
        <v/>
      </c>
      <c r="AM2992" s="48" t="str">
        <f t="shared" si="1018"/>
        <v/>
      </c>
      <c r="AN2992" s="48" t="str">
        <f t="shared" si="1019"/>
        <v/>
      </c>
      <c r="AP2992" s="18" t="str">
        <f t="shared" si="1020"/>
        <v/>
      </c>
      <c r="AQ2992" s="18" t="str">
        <f t="shared" si="1021"/>
        <v/>
      </c>
      <c r="AR2992" s="18">
        <v>2.0150000000000001E-2</v>
      </c>
      <c r="AS2992" s="18">
        <f>IF(AF!$D$27="Todos",1,IF(M2992=AF!$D$27,1,0))</f>
        <v>1</v>
      </c>
      <c r="AT2992" s="53">
        <f>IF(AND(E2992=AF!$D$6,OR(LT!M2992=AF!$D$27,AF!$D$27="Todos"),OR(AP2992=AF!$E$8,AQ2992=AF!$E$8)),AR2992+AS2992,0)</f>
        <v>0</v>
      </c>
      <c r="AU2992" s="18" t="str">
        <f t="shared" si="1022"/>
        <v/>
      </c>
      <c r="AV2992" s="54" t="str">
        <f t="shared" si="1023"/>
        <v/>
      </c>
      <c r="AW2992" s="54" t="str">
        <f t="shared" si="1024"/>
        <v/>
      </c>
      <c r="AX2992" s="18" t="str">
        <f t="shared" si="1025"/>
        <v/>
      </c>
      <c r="AY2992" s="18" t="str">
        <f t="shared" si="1026"/>
        <v/>
      </c>
      <c r="BA2992" s="18">
        <f>IF($E2992=AF!$D$6,IF($M2992="Concluída no prazo",2,IF($M2992="Concluída com atraso",1,0)),0)</f>
        <v>0</v>
      </c>
      <c r="BB2992" s="18">
        <f>IF($E2992=AF!$D$6,IF($M2992="Atrasada",2,IF($M2992="Concluída com atraso",1,0)),0)</f>
        <v>0</v>
      </c>
      <c r="BC2992" s="18">
        <v>2.9860000000000001E-2</v>
      </c>
      <c r="BD2992" s="18">
        <f t="shared" si="1033"/>
        <v>2.9860000000000001E-2</v>
      </c>
      <c r="BE2992" s="18">
        <f t="shared" si="1033"/>
        <v>2.9860000000000001E-2</v>
      </c>
      <c r="BF2992" s="18" t="str">
        <f t="shared" si="1027"/>
        <v/>
      </c>
      <c r="BN2992" s="18" t="str">
        <f t="shared" si="1028"/>
        <v>s</v>
      </c>
    </row>
    <row r="2993" spans="3:66" ht="50.1" customHeight="1" thickTop="1" thickBot="1" x14ac:dyDescent="0.3">
      <c r="C2993" s="46"/>
      <c r="D2993" s="46"/>
      <c r="E2993" s="46"/>
      <c r="F2993" s="122"/>
      <c r="G2993" s="122"/>
      <c r="H2993" s="78" t="str">
        <f t="shared" si="1029"/>
        <v/>
      </c>
      <c r="I2993" s="78" t="str">
        <f t="shared" si="1030"/>
        <v/>
      </c>
      <c r="J2993" s="16"/>
      <c r="K2993" s="46" t="str">
        <f t="shared" si="1031"/>
        <v/>
      </c>
      <c r="L2993" s="16"/>
      <c r="M2993" s="16"/>
      <c r="N2993" s="46"/>
      <c r="O2993" s="47" t="str">
        <f t="shared" si="1034"/>
        <v/>
      </c>
      <c r="P2993" s="47"/>
      <c r="Q2993" s="48" t="str">
        <f>IFERROR(VLOOKUP(E2993,Funcionários!$C$8:$E$207,3,FALSE),"")</f>
        <v/>
      </c>
      <c r="R2993" s="47"/>
      <c r="S2993" s="49" t="str">
        <f t="shared" si="1035"/>
        <v/>
      </c>
      <c r="T2993" s="49">
        <v>2.9870000000000001E-2</v>
      </c>
      <c r="U2993" s="48" t="str">
        <f>IF(Funcionários!C2994=0,"",Funcionários!C2994)</f>
        <v/>
      </c>
      <c r="V2993" s="50">
        <f>IF(U2993="",0,IF(COUNTIFS($E$7:$E$3006,U2993,$I$7:$I$3006,'RC'!$E$6)=0,0,COUNTIFS($M$7:$M$3006,"Concluída no prazo",$E$7:$E$3006,U2993,$I$7:$I$3006,'RC'!$E$6)/COUNTIFS($E$7:$E$3006,U2993,$I$7:$I$3006,'RC'!$E$6)))</f>
        <v>0</v>
      </c>
      <c r="W2993" s="49">
        <f>SUMIFS($J$7:$J$3006,$E$7:$E$3006,U2993,$I$7:$I$3006,'RC'!$E$6)+SUMIFS($L$7:$L$3006,$E$7:$E$3006,U2993,$I$7:$I$3006,'RC'!$E$6)</f>
        <v>0</v>
      </c>
      <c r="X2993" s="48">
        <f>COUNTIFS($E$7:$E$3006,U2993,$I$7:$I$3006,'RC'!$E$6)</f>
        <v>0</v>
      </c>
      <c r="Y2993" s="48"/>
      <c r="Z2993" s="51" t="str">
        <f>IF(AQ2993='RC'!$E$6,AC2993*1000+AD2993,"")</f>
        <v/>
      </c>
      <c r="AA2993" s="51" t="str">
        <f>IF(AB2993="","",IF(AQ2993='RC'!$E$6,AC2993*1000-AD2993,""))</f>
        <v/>
      </c>
      <c r="AB2993" s="48" t="str">
        <f>IFERROR(VLOOKUP(E2993,Funcionários!$C$8:$E$207,3,FALSE),"")</f>
        <v/>
      </c>
      <c r="AC2993" s="50" t="str">
        <f>IF(AB2993="","",IF(COUNTIFS($AB$7:$AB$3006,AB2993,$AQ$7:$AQ$3006,'RC'!$E$6)=0,"",COUNTIFS($M$7:$M$3006,"Concluída no prazo",$AB$7:$AB$3006,AB2993,$AQ$7:$AQ$3006,'RC'!$E$6)/COUNTIFS($AB$7:$AB$3006,AB2993,$AQ$7:$AQ$3006,'RC'!$E$6)))</f>
        <v/>
      </c>
      <c r="AD2993" s="48">
        <f>SUMIF($AQ$7:$AQ$3006,'RC'!$E$6,$J$7:$J$3006)+SUMIF($AQ$7:$AQ$3006,'RC'!$E$6,$L$7:$L$3006)</f>
        <v>21</v>
      </c>
      <c r="AF2993" s="48">
        <v>2.0139999999990901E-2</v>
      </c>
      <c r="AG2993" s="48">
        <f>IF(OR(AQ2993="",AQ2993&lt;&gt;'RC'!$E$6,AB2993&lt;&gt;'RC'!$D$21),0,1)</f>
        <v>0</v>
      </c>
      <c r="AH2993" s="48">
        <f t="shared" si="1032"/>
        <v>2.0139999999990901E-2</v>
      </c>
      <c r="AI2993" s="48" t="str">
        <f t="shared" si="1014"/>
        <v/>
      </c>
      <c r="AJ2993" s="48" t="str">
        <f t="shared" si="1015"/>
        <v/>
      </c>
      <c r="AK2993" s="52" t="str">
        <f t="shared" si="1016"/>
        <v/>
      </c>
      <c r="AL2993" s="52" t="str">
        <f t="shared" si="1017"/>
        <v/>
      </c>
      <c r="AM2993" s="48" t="str">
        <f t="shared" si="1018"/>
        <v/>
      </c>
      <c r="AN2993" s="48" t="str">
        <f t="shared" si="1019"/>
        <v/>
      </c>
      <c r="AP2993" s="18" t="str">
        <f t="shared" si="1020"/>
        <v/>
      </c>
      <c r="AQ2993" s="18" t="str">
        <f t="shared" si="1021"/>
        <v/>
      </c>
      <c r="AR2993" s="18">
        <v>2.0140000000000002E-2</v>
      </c>
      <c r="AS2993" s="18">
        <f>IF(AF!$D$27="Todos",1,IF(M2993=AF!$D$27,1,0))</f>
        <v>1</v>
      </c>
      <c r="AT2993" s="53">
        <f>IF(AND(E2993=AF!$D$6,OR(LT!M2993=AF!$D$27,AF!$D$27="Todos"),OR(AP2993=AF!$E$8,AQ2993=AF!$E$8)),AR2993+AS2993,0)</f>
        <v>0</v>
      </c>
      <c r="AU2993" s="18" t="str">
        <f t="shared" si="1022"/>
        <v/>
      </c>
      <c r="AV2993" s="54" t="str">
        <f t="shared" si="1023"/>
        <v/>
      </c>
      <c r="AW2993" s="54" t="str">
        <f t="shared" si="1024"/>
        <v/>
      </c>
      <c r="AX2993" s="18" t="str">
        <f t="shared" si="1025"/>
        <v/>
      </c>
      <c r="AY2993" s="18" t="str">
        <f t="shared" si="1026"/>
        <v/>
      </c>
      <c r="BA2993" s="18">
        <f>IF($E2993=AF!$D$6,IF($M2993="Concluída no prazo",2,IF($M2993="Concluída com atraso",1,0)),0)</f>
        <v>0</v>
      </c>
      <c r="BB2993" s="18">
        <f>IF($E2993=AF!$D$6,IF($M2993="Atrasada",2,IF($M2993="Concluída com atraso",1,0)),0)</f>
        <v>0</v>
      </c>
      <c r="BC2993" s="18">
        <v>2.9870000000000001E-2</v>
      </c>
      <c r="BD2993" s="18">
        <f t="shared" si="1033"/>
        <v>2.9870000000000001E-2</v>
      </c>
      <c r="BE2993" s="18">
        <f t="shared" si="1033"/>
        <v>2.9870000000000001E-2</v>
      </c>
      <c r="BF2993" s="18" t="str">
        <f t="shared" si="1027"/>
        <v/>
      </c>
      <c r="BN2993" s="18" t="str">
        <f t="shared" si="1028"/>
        <v>s</v>
      </c>
    </row>
    <row r="2994" spans="3:66" ht="50.1" customHeight="1" thickTop="1" thickBot="1" x14ac:dyDescent="0.3">
      <c r="C2994" s="46"/>
      <c r="D2994" s="46"/>
      <c r="E2994" s="46"/>
      <c r="F2994" s="122"/>
      <c r="G2994" s="122"/>
      <c r="H2994" s="78" t="str">
        <f t="shared" si="1029"/>
        <v/>
      </c>
      <c r="I2994" s="78" t="str">
        <f t="shared" si="1030"/>
        <v/>
      </c>
      <c r="J2994" s="16"/>
      <c r="K2994" s="46" t="str">
        <f t="shared" si="1031"/>
        <v/>
      </c>
      <c r="L2994" s="16"/>
      <c r="M2994" s="16"/>
      <c r="N2994" s="46"/>
      <c r="O2994" s="47" t="str">
        <f t="shared" si="1034"/>
        <v/>
      </c>
      <c r="P2994" s="47"/>
      <c r="Q2994" s="48" t="str">
        <f>IFERROR(VLOOKUP(E2994,Funcionários!$C$8:$E$207,3,FALSE),"")</f>
        <v/>
      </c>
      <c r="R2994" s="47"/>
      <c r="S2994" s="49" t="str">
        <f t="shared" si="1035"/>
        <v/>
      </c>
      <c r="T2994" s="49">
        <v>2.988E-2</v>
      </c>
      <c r="U2994" s="48" t="str">
        <f>IF(Funcionários!C2995=0,"",Funcionários!C2995)</f>
        <v/>
      </c>
      <c r="V2994" s="50">
        <f>IF(U2994="",0,IF(COUNTIFS($E$7:$E$3006,U2994,$I$7:$I$3006,'RC'!$E$6)=0,0,COUNTIFS($M$7:$M$3006,"Concluída no prazo",$E$7:$E$3006,U2994,$I$7:$I$3006,'RC'!$E$6)/COUNTIFS($E$7:$E$3006,U2994,$I$7:$I$3006,'RC'!$E$6)))</f>
        <v>0</v>
      </c>
      <c r="W2994" s="49">
        <f>SUMIFS($J$7:$J$3006,$E$7:$E$3006,U2994,$I$7:$I$3006,'RC'!$E$6)+SUMIFS($L$7:$L$3006,$E$7:$E$3006,U2994,$I$7:$I$3006,'RC'!$E$6)</f>
        <v>0</v>
      </c>
      <c r="X2994" s="48">
        <f>COUNTIFS($E$7:$E$3006,U2994,$I$7:$I$3006,'RC'!$E$6)</f>
        <v>0</v>
      </c>
      <c r="Y2994" s="48"/>
      <c r="Z2994" s="51" t="str">
        <f>IF(AQ2994='RC'!$E$6,AC2994*1000+AD2994,"")</f>
        <v/>
      </c>
      <c r="AA2994" s="51" t="str">
        <f>IF(AB2994="","",IF(AQ2994='RC'!$E$6,AC2994*1000-AD2994,""))</f>
        <v/>
      </c>
      <c r="AB2994" s="48" t="str">
        <f>IFERROR(VLOOKUP(E2994,Funcionários!$C$8:$E$207,3,FALSE),"")</f>
        <v/>
      </c>
      <c r="AC2994" s="50" t="str">
        <f>IF(AB2994="","",IF(COUNTIFS($AB$7:$AB$3006,AB2994,$AQ$7:$AQ$3006,'RC'!$E$6)=0,"",COUNTIFS($M$7:$M$3006,"Concluída no prazo",$AB$7:$AB$3006,AB2994,$AQ$7:$AQ$3006,'RC'!$E$6)/COUNTIFS($AB$7:$AB$3006,AB2994,$AQ$7:$AQ$3006,'RC'!$E$6)))</f>
        <v/>
      </c>
      <c r="AD2994" s="48">
        <f>SUMIF($AQ$7:$AQ$3006,'RC'!$E$6,$J$7:$J$3006)+SUMIF($AQ$7:$AQ$3006,'RC'!$E$6,$L$7:$L$3006)</f>
        <v>21</v>
      </c>
      <c r="AF2994" s="48">
        <v>2.0129999999990902E-2</v>
      </c>
      <c r="AG2994" s="48">
        <f>IF(OR(AQ2994="",AQ2994&lt;&gt;'RC'!$E$6,AB2994&lt;&gt;'RC'!$D$21),0,1)</f>
        <v>0</v>
      </c>
      <c r="AH2994" s="48">
        <f t="shared" si="1032"/>
        <v>2.0129999999990902E-2</v>
      </c>
      <c r="AI2994" s="48" t="str">
        <f t="shared" si="1014"/>
        <v/>
      </c>
      <c r="AJ2994" s="48" t="str">
        <f t="shared" si="1015"/>
        <v/>
      </c>
      <c r="AK2994" s="52" t="str">
        <f t="shared" si="1016"/>
        <v/>
      </c>
      <c r="AL2994" s="52" t="str">
        <f t="shared" si="1017"/>
        <v/>
      </c>
      <c r="AM2994" s="48" t="str">
        <f t="shared" si="1018"/>
        <v/>
      </c>
      <c r="AN2994" s="48" t="str">
        <f t="shared" si="1019"/>
        <v/>
      </c>
      <c r="AP2994" s="18" t="str">
        <f t="shared" si="1020"/>
        <v/>
      </c>
      <c r="AQ2994" s="18" t="str">
        <f t="shared" si="1021"/>
        <v/>
      </c>
      <c r="AR2994" s="18">
        <v>2.0129999999999999E-2</v>
      </c>
      <c r="AS2994" s="18">
        <f>IF(AF!$D$27="Todos",1,IF(M2994=AF!$D$27,1,0))</f>
        <v>1</v>
      </c>
      <c r="AT2994" s="53">
        <f>IF(AND(E2994=AF!$D$6,OR(LT!M2994=AF!$D$27,AF!$D$27="Todos"),OR(AP2994=AF!$E$8,AQ2994=AF!$E$8)),AR2994+AS2994,0)</f>
        <v>0</v>
      </c>
      <c r="AU2994" s="18" t="str">
        <f t="shared" si="1022"/>
        <v/>
      </c>
      <c r="AV2994" s="54" t="str">
        <f t="shared" si="1023"/>
        <v/>
      </c>
      <c r="AW2994" s="54" t="str">
        <f t="shared" si="1024"/>
        <v/>
      </c>
      <c r="AX2994" s="18" t="str">
        <f t="shared" si="1025"/>
        <v/>
      </c>
      <c r="AY2994" s="18" t="str">
        <f t="shared" si="1026"/>
        <v/>
      </c>
      <c r="BA2994" s="18">
        <f>IF($E2994=AF!$D$6,IF($M2994="Concluída no prazo",2,IF($M2994="Concluída com atraso",1,0)),0)</f>
        <v>0</v>
      </c>
      <c r="BB2994" s="18">
        <f>IF($E2994=AF!$D$6,IF($M2994="Atrasada",2,IF($M2994="Concluída com atraso",1,0)),0)</f>
        <v>0</v>
      </c>
      <c r="BC2994" s="18">
        <v>2.988E-2</v>
      </c>
      <c r="BD2994" s="18">
        <f t="shared" si="1033"/>
        <v>2.988E-2</v>
      </c>
      <c r="BE2994" s="18">
        <f t="shared" si="1033"/>
        <v>2.988E-2</v>
      </c>
      <c r="BF2994" s="18" t="str">
        <f t="shared" si="1027"/>
        <v/>
      </c>
      <c r="BN2994" s="18" t="str">
        <f t="shared" si="1028"/>
        <v>s</v>
      </c>
    </row>
    <row r="2995" spans="3:66" ht="50.1" customHeight="1" thickTop="1" thickBot="1" x14ac:dyDescent="0.3">
      <c r="C2995" s="46"/>
      <c r="D2995" s="46"/>
      <c r="E2995" s="46"/>
      <c r="F2995" s="122"/>
      <c r="G2995" s="122"/>
      <c r="H2995" s="78" t="str">
        <f t="shared" si="1029"/>
        <v/>
      </c>
      <c r="I2995" s="78" t="str">
        <f t="shared" si="1030"/>
        <v/>
      </c>
      <c r="J2995" s="16"/>
      <c r="K2995" s="46" t="str">
        <f t="shared" si="1031"/>
        <v/>
      </c>
      <c r="L2995" s="16"/>
      <c r="M2995" s="16"/>
      <c r="N2995" s="46"/>
      <c r="O2995" s="47" t="str">
        <f t="shared" si="1034"/>
        <v/>
      </c>
      <c r="P2995" s="47"/>
      <c r="Q2995" s="48" t="str">
        <f>IFERROR(VLOOKUP(E2995,Funcionários!$C$8:$E$207,3,FALSE),"")</f>
        <v/>
      </c>
      <c r="R2995" s="47"/>
      <c r="S2995" s="49" t="str">
        <f t="shared" si="1035"/>
        <v/>
      </c>
      <c r="T2995" s="49">
        <v>2.989E-2</v>
      </c>
      <c r="U2995" s="48" t="str">
        <f>IF(Funcionários!C2996=0,"",Funcionários!C2996)</f>
        <v/>
      </c>
      <c r="V2995" s="50">
        <f>IF(U2995="",0,IF(COUNTIFS($E$7:$E$3006,U2995,$I$7:$I$3006,'RC'!$E$6)=0,0,COUNTIFS($M$7:$M$3006,"Concluída no prazo",$E$7:$E$3006,U2995,$I$7:$I$3006,'RC'!$E$6)/COUNTIFS($E$7:$E$3006,U2995,$I$7:$I$3006,'RC'!$E$6)))</f>
        <v>0</v>
      </c>
      <c r="W2995" s="49">
        <f>SUMIFS($J$7:$J$3006,$E$7:$E$3006,U2995,$I$7:$I$3006,'RC'!$E$6)+SUMIFS($L$7:$L$3006,$E$7:$E$3006,U2995,$I$7:$I$3006,'RC'!$E$6)</f>
        <v>0</v>
      </c>
      <c r="X2995" s="48">
        <f>COUNTIFS($E$7:$E$3006,U2995,$I$7:$I$3006,'RC'!$E$6)</f>
        <v>0</v>
      </c>
      <c r="Y2995" s="48"/>
      <c r="Z2995" s="51" t="str">
        <f>IF(AQ2995='RC'!$E$6,AC2995*1000+AD2995,"")</f>
        <v/>
      </c>
      <c r="AA2995" s="51" t="str">
        <f>IF(AB2995="","",IF(AQ2995='RC'!$E$6,AC2995*1000-AD2995,""))</f>
        <v/>
      </c>
      <c r="AB2995" s="48" t="str">
        <f>IFERROR(VLOOKUP(E2995,Funcionários!$C$8:$E$207,3,FALSE),"")</f>
        <v/>
      </c>
      <c r="AC2995" s="50" t="str">
        <f>IF(AB2995="","",IF(COUNTIFS($AB$7:$AB$3006,AB2995,$AQ$7:$AQ$3006,'RC'!$E$6)=0,"",COUNTIFS($M$7:$M$3006,"Concluída no prazo",$AB$7:$AB$3006,AB2995,$AQ$7:$AQ$3006,'RC'!$E$6)/COUNTIFS($AB$7:$AB$3006,AB2995,$AQ$7:$AQ$3006,'RC'!$E$6)))</f>
        <v/>
      </c>
      <c r="AD2995" s="48">
        <f>SUMIF($AQ$7:$AQ$3006,'RC'!$E$6,$J$7:$J$3006)+SUMIF($AQ$7:$AQ$3006,'RC'!$E$6,$L$7:$L$3006)</f>
        <v>21</v>
      </c>
      <c r="AF2995" s="48">
        <v>2.0119999999990899E-2</v>
      </c>
      <c r="AG2995" s="48">
        <f>IF(OR(AQ2995="",AQ2995&lt;&gt;'RC'!$E$6,AB2995&lt;&gt;'RC'!$D$21),0,1)</f>
        <v>0</v>
      </c>
      <c r="AH2995" s="48">
        <f t="shared" si="1032"/>
        <v>2.0119999999990899E-2</v>
      </c>
      <c r="AI2995" s="48" t="str">
        <f t="shared" si="1014"/>
        <v/>
      </c>
      <c r="AJ2995" s="48" t="str">
        <f t="shared" si="1015"/>
        <v/>
      </c>
      <c r="AK2995" s="52" t="str">
        <f t="shared" si="1016"/>
        <v/>
      </c>
      <c r="AL2995" s="52" t="str">
        <f t="shared" si="1017"/>
        <v/>
      </c>
      <c r="AM2995" s="48" t="str">
        <f t="shared" si="1018"/>
        <v/>
      </c>
      <c r="AN2995" s="48" t="str">
        <f t="shared" si="1019"/>
        <v/>
      </c>
      <c r="AP2995" s="18" t="str">
        <f t="shared" si="1020"/>
        <v/>
      </c>
      <c r="AQ2995" s="18" t="str">
        <f t="shared" si="1021"/>
        <v/>
      </c>
      <c r="AR2995" s="18">
        <v>2.0119999999999999E-2</v>
      </c>
      <c r="AS2995" s="18">
        <f>IF(AF!$D$27="Todos",1,IF(M2995=AF!$D$27,1,0))</f>
        <v>1</v>
      </c>
      <c r="AT2995" s="53">
        <f>IF(AND(E2995=AF!$D$6,OR(LT!M2995=AF!$D$27,AF!$D$27="Todos"),OR(AP2995=AF!$E$8,AQ2995=AF!$E$8)),AR2995+AS2995,0)</f>
        <v>0</v>
      </c>
      <c r="AU2995" s="18" t="str">
        <f t="shared" si="1022"/>
        <v/>
      </c>
      <c r="AV2995" s="54" t="str">
        <f t="shared" si="1023"/>
        <v/>
      </c>
      <c r="AW2995" s="54" t="str">
        <f t="shared" si="1024"/>
        <v/>
      </c>
      <c r="AX2995" s="18" t="str">
        <f t="shared" si="1025"/>
        <v/>
      </c>
      <c r="AY2995" s="18" t="str">
        <f t="shared" si="1026"/>
        <v/>
      </c>
      <c r="BA2995" s="18">
        <f>IF($E2995=AF!$D$6,IF($M2995="Concluída no prazo",2,IF($M2995="Concluída com atraso",1,0)),0)</f>
        <v>0</v>
      </c>
      <c r="BB2995" s="18">
        <f>IF($E2995=AF!$D$6,IF($M2995="Atrasada",2,IF($M2995="Concluída com atraso",1,0)),0)</f>
        <v>0</v>
      </c>
      <c r="BC2995" s="18">
        <v>2.989E-2</v>
      </c>
      <c r="BD2995" s="18">
        <f t="shared" si="1033"/>
        <v>2.989E-2</v>
      </c>
      <c r="BE2995" s="18">
        <f t="shared" si="1033"/>
        <v>2.989E-2</v>
      </c>
      <c r="BF2995" s="18" t="str">
        <f t="shared" si="1027"/>
        <v/>
      </c>
      <c r="BN2995" s="18" t="str">
        <f t="shared" si="1028"/>
        <v>s</v>
      </c>
    </row>
    <row r="2996" spans="3:66" ht="50.1" customHeight="1" thickTop="1" thickBot="1" x14ac:dyDescent="0.3">
      <c r="C2996" s="46"/>
      <c r="D2996" s="46"/>
      <c r="E2996" s="46"/>
      <c r="F2996" s="122"/>
      <c r="G2996" s="122"/>
      <c r="H2996" s="78" t="str">
        <f t="shared" si="1029"/>
        <v/>
      </c>
      <c r="I2996" s="78" t="str">
        <f t="shared" si="1030"/>
        <v/>
      </c>
      <c r="J2996" s="16"/>
      <c r="K2996" s="46" t="str">
        <f t="shared" si="1031"/>
        <v/>
      </c>
      <c r="L2996" s="16"/>
      <c r="M2996" s="16"/>
      <c r="N2996" s="46"/>
      <c r="O2996" s="47" t="str">
        <f t="shared" si="1034"/>
        <v/>
      </c>
      <c r="P2996" s="47"/>
      <c r="Q2996" s="48" t="str">
        <f>IFERROR(VLOOKUP(E2996,Funcionários!$C$8:$E$207,3,FALSE),"")</f>
        <v/>
      </c>
      <c r="R2996" s="47"/>
      <c r="S2996" s="49" t="str">
        <f t="shared" si="1035"/>
        <v/>
      </c>
      <c r="T2996" s="49">
        <v>2.9899999999999999E-2</v>
      </c>
      <c r="U2996" s="48" t="str">
        <f>IF(Funcionários!C2997=0,"",Funcionários!C2997)</f>
        <v/>
      </c>
      <c r="V2996" s="50">
        <f>IF(U2996="",0,IF(COUNTIFS($E$7:$E$3006,U2996,$I$7:$I$3006,'RC'!$E$6)=0,0,COUNTIFS($M$7:$M$3006,"Concluída no prazo",$E$7:$E$3006,U2996,$I$7:$I$3006,'RC'!$E$6)/COUNTIFS($E$7:$E$3006,U2996,$I$7:$I$3006,'RC'!$E$6)))</f>
        <v>0</v>
      </c>
      <c r="W2996" s="49">
        <f>SUMIFS($J$7:$J$3006,$E$7:$E$3006,U2996,$I$7:$I$3006,'RC'!$E$6)+SUMIFS($L$7:$L$3006,$E$7:$E$3006,U2996,$I$7:$I$3006,'RC'!$E$6)</f>
        <v>0</v>
      </c>
      <c r="X2996" s="48">
        <f>COUNTIFS($E$7:$E$3006,U2996,$I$7:$I$3006,'RC'!$E$6)</f>
        <v>0</v>
      </c>
      <c r="Y2996" s="48"/>
      <c r="Z2996" s="51" t="str">
        <f>IF(AQ2996='RC'!$E$6,AC2996*1000+AD2996,"")</f>
        <v/>
      </c>
      <c r="AA2996" s="51" t="str">
        <f>IF(AB2996="","",IF(AQ2996='RC'!$E$6,AC2996*1000-AD2996,""))</f>
        <v/>
      </c>
      <c r="AB2996" s="48" t="str">
        <f>IFERROR(VLOOKUP(E2996,Funcionários!$C$8:$E$207,3,FALSE),"")</f>
        <v/>
      </c>
      <c r="AC2996" s="50" t="str">
        <f>IF(AB2996="","",IF(COUNTIFS($AB$7:$AB$3006,AB2996,$AQ$7:$AQ$3006,'RC'!$E$6)=0,"",COUNTIFS($M$7:$M$3006,"Concluída no prazo",$AB$7:$AB$3006,AB2996,$AQ$7:$AQ$3006,'RC'!$E$6)/COUNTIFS($AB$7:$AB$3006,AB2996,$AQ$7:$AQ$3006,'RC'!$E$6)))</f>
        <v/>
      </c>
      <c r="AD2996" s="48">
        <f>SUMIF($AQ$7:$AQ$3006,'RC'!$E$6,$J$7:$J$3006)+SUMIF($AQ$7:$AQ$3006,'RC'!$E$6,$L$7:$L$3006)</f>
        <v>21</v>
      </c>
      <c r="AF2996" s="48">
        <v>2.0109999999990798E-2</v>
      </c>
      <c r="AG2996" s="48">
        <f>IF(OR(AQ2996="",AQ2996&lt;&gt;'RC'!$E$6,AB2996&lt;&gt;'RC'!$D$21),0,1)</f>
        <v>0</v>
      </c>
      <c r="AH2996" s="48">
        <f t="shared" si="1032"/>
        <v>2.0109999999990798E-2</v>
      </c>
      <c r="AI2996" s="48" t="str">
        <f t="shared" si="1014"/>
        <v/>
      </c>
      <c r="AJ2996" s="48" t="str">
        <f t="shared" si="1015"/>
        <v/>
      </c>
      <c r="AK2996" s="52" t="str">
        <f t="shared" si="1016"/>
        <v/>
      </c>
      <c r="AL2996" s="52" t="str">
        <f t="shared" si="1017"/>
        <v/>
      </c>
      <c r="AM2996" s="48" t="str">
        <f t="shared" si="1018"/>
        <v/>
      </c>
      <c r="AN2996" s="48" t="str">
        <f t="shared" si="1019"/>
        <v/>
      </c>
      <c r="AP2996" s="18" t="str">
        <f t="shared" si="1020"/>
        <v/>
      </c>
      <c r="AQ2996" s="18" t="str">
        <f t="shared" si="1021"/>
        <v/>
      </c>
      <c r="AR2996" s="18">
        <v>2.0109999999999999E-2</v>
      </c>
      <c r="AS2996" s="18">
        <f>IF(AF!$D$27="Todos",1,IF(M2996=AF!$D$27,1,0))</f>
        <v>1</v>
      </c>
      <c r="AT2996" s="53">
        <f>IF(AND(E2996=AF!$D$6,OR(LT!M2996=AF!$D$27,AF!$D$27="Todos"),OR(AP2996=AF!$E$8,AQ2996=AF!$E$8)),AR2996+AS2996,0)</f>
        <v>0</v>
      </c>
      <c r="AU2996" s="18" t="str">
        <f t="shared" si="1022"/>
        <v/>
      </c>
      <c r="AV2996" s="54" t="str">
        <f t="shared" si="1023"/>
        <v/>
      </c>
      <c r="AW2996" s="54" t="str">
        <f t="shared" si="1024"/>
        <v/>
      </c>
      <c r="AX2996" s="18" t="str">
        <f t="shared" si="1025"/>
        <v/>
      </c>
      <c r="AY2996" s="18" t="str">
        <f t="shared" si="1026"/>
        <v/>
      </c>
      <c r="BA2996" s="18">
        <f>IF($E2996=AF!$D$6,IF($M2996="Concluída no prazo",2,IF($M2996="Concluída com atraso",1,0)),0)</f>
        <v>0</v>
      </c>
      <c r="BB2996" s="18">
        <f>IF($E2996=AF!$D$6,IF($M2996="Atrasada",2,IF($M2996="Concluída com atraso",1,0)),0)</f>
        <v>0</v>
      </c>
      <c r="BC2996" s="18">
        <v>2.9899999999999999E-2</v>
      </c>
      <c r="BD2996" s="18">
        <f t="shared" si="1033"/>
        <v>2.9899999999999999E-2</v>
      </c>
      <c r="BE2996" s="18">
        <f t="shared" si="1033"/>
        <v>2.9899999999999999E-2</v>
      </c>
      <c r="BF2996" s="18" t="str">
        <f t="shared" si="1027"/>
        <v/>
      </c>
      <c r="BN2996" s="18" t="str">
        <f t="shared" si="1028"/>
        <v>s</v>
      </c>
    </row>
    <row r="2997" spans="3:66" ht="50.1" customHeight="1" thickTop="1" thickBot="1" x14ac:dyDescent="0.3">
      <c r="C2997" s="46"/>
      <c r="D2997" s="46"/>
      <c r="E2997" s="46"/>
      <c r="F2997" s="122"/>
      <c r="G2997" s="122"/>
      <c r="H2997" s="78" t="str">
        <f t="shared" si="1029"/>
        <v/>
      </c>
      <c r="I2997" s="78" t="str">
        <f t="shared" si="1030"/>
        <v/>
      </c>
      <c r="J2997" s="16"/>
      <c r="K2997" s="46" t="str">
        <f t="shared" si="1031"/>
        <v/>
      </c>
      <c r="L2997" s="16"/>
      <c r="M2997" s="16"/>
      <c r="N2997" s="46"/>
      <c r="O2997" s="47" t="str">
        <f t="shared" si="1034"/>
        <v/>
      </c>
      <c r="P2997" s="47"/>
      <c r="Q2997" s="48" t="str">
        <f>IFERROR(VLOOKUP(E2997,Funcionários!$C$8:$E$207,3,FALSE),"")</f>
        <v/>
      </c>
      <c r="R2997" s="47"/>
      <c r="S2997" s="49" t="str">
        <f t="shared" si="1035"/>
        <v/>
      </c>
      <c r="T2997" s="49">
        <v>2.9909999999999999E-2</v>
      </c>
      <c r="U2997" s="48" t="str">
        <f>IF(Funcionários!C2998=0,"",Funcionários!C2998)</f>
        <v/>
      </c>
      <c r="V2997" s="50">
        <f>IF(U2997="",0,IF(COUNTIFS($E$7:$E$3006,U2997,$I$7:$I$3006,'RC'!$E$6)=0,0,COUNTIFS($M$7:$M$3006,"Concluída no prazo",$E$7:$E$3006,U2997,$I$7:$I$3006,'RC'!$E$6)/COUNTIFS($E$7:$E$3006,U2997,$I$7:$I$3006,'RC'!$E$6)))</f>
        <v>0</v>
      </c>
      <c r="W2997" s="49">
        <f>SUMIFS($J$7:$J$3006,$E$7:$E$3006,U2997,$I$7:$I$3006,'RC'!$E$6)+SUMIFS($L$7:$L$3006,$E$7:$E$3006,U2997,$I$7:$I$3006,'RC'!$E$6)</f>
        <v>0</v>
      </c>
      <c r="X2997" s="48">
        <f>COUNTIFS($E$7:$E$3006,U2997,$I$7:$I$3006,'RC'!$E$6)</f>
        <v>0</v>
      </c>
      <c r="Y2997" s="48"/>
      <c r="Z2997" s="51" t="str">
        <f>IF(AQ2997='RC'!$E$6,AC2997*1000+AD2997,"")</f>
        <v/>
      </c>
      <c r="AA2997" s="51" t="str">
        <f>IF(AB2997="","",IF(AQ2997='RC'!$E$6,AC2997*1000-AD2997,""))</f>
        <v/>
      </c>
      <c r="AB2997" s="48" t="str">
        <f>IFERROR(VLOOKUP(E2997,Funcionários!$C$8:$E$207,3,FALSE),"")</f>
        <v/>
      </c>
      <c r="AC2997" s="50" t="str">
        <f>IF(AB2997="","",IF(COUNTIFS($AB$7:$AB$3006,AB2997,$AQ$7:$AQ$3006,'RC'!$E$6)=0,"",COUNTIFS($M$7:$M$3006,"Concluída no prazo",$AB$7:$AB$3006,AB2997,$AQ$7:$AQ$3006,'RC'!$E$6)/COUNTIFS($AB$7:$AB$3006,AB2997,$AQ$7:$AQ$3006,'RC'!$E$6)))</f>
        <v/>
      </c>
      <c r="AD2997" s="48">
        <f>SUMIF($AQ$7:$AQ$3006,'RC'!$E$6,$J$7:$J$3006)+SUMIF($AQ$7:$AQ$3006,'RC'!$E$6,$L$7:$L$3006)</f>
        <v>21</v>
      </c>
      <c r="AF2997" s="48">
        <v>2.0099999999990799E-2</v>
      </c>
      <c r="AG2997" s="48">
        <f>IF(OR(AQ2997="",AQ2997&lt;&gt;'RC'!$E$6,AB2997&lt;&gt;'RC'!$D$21),0,1)</f>
        <v>0</v>
      </c>
      <c r="AH2997" s="48">
        <f t="shared" si="1032"/>
        <v>2.0099999999990799E-2</v>
      </c>
      <c r="AI2997" s="48" t="str">
        <f t="shared" si="1014"/>
        <v/>
      </c>
      <c r="AJ2997" s="48" t="str">
        <f t="shared" si="1015"/>
        <v/>
      </c>
      <c r="AK2997" s="52" t="str">
        <f t="shared" si="1016"/>
        <v/>
      </c>
      <c r="AL2997" s="52" t="str">
        <f t="shared" si="1017"/>
        <v/>
      </c>
      <c r="AM2997" s="48" t="str">
        <f t="shared" si="1018"/>
        <v/>
      </c>
      <c r="AN2997" s="48" t="str">
        <f t="shared" si="1019"/>
        <v/>
      </c>
      <c r="AP2997" s="18" t="str">
        <f t="shared" si="1020"/>
        <v/>
      </c>
      <c r="AQ2997" s="18" t="str">
        <f t="shared" si="1021"/>
        <v/>
      </c>
      <c r="AR2997" s="18">
        <v>2.01E-2</v>
      </c>
      <c r="AS2997" s="18">
        <f>IF(AF!$D$27="Todos",1,IF(M2997=AF!$D$27,1,0))</f>
        <v>1</v>
      </c>
      <c r="AT2997" s="53">
        <f>IF(AND(E2997=AF!$D$6,OR(LT!M2997=AF!$D$27,AF!$D$27="Todos"),OR(AP2997=AF!$E$8,AQ2997=AF!$E$8)),AR2997+AS2997,0)</f>
        <v>0</v>
      </c>
      <c r="AU2997" s="18" t="str">
        <f t="shared" si="1022"/>
        <v/>
      </c>
      <c r="AV2997" s="54" t="str">
        <f t="shared" si="1023"/>
        <v/>
      </c>
      <c r="AW2997" s="54" t="str">
        <f t="shared" si="1024"/>
        <v/>
      </c>
      <c r="AX2997" s="18" t="str">
        <f t="shared" si="1025"/>
        <v/>
      </c>
      <c r="AY2997" s="18" t="str">
        <f t="shared" si="1026"/>
        <v/>
      </c>
      <c r="BA2997" s="18">
        <f>IF($E2997=AF!$D$6,IF($M2997="Concluída no prazo",2,IF($M2997="Concluída com atraso",1,0)),0)</f>
        <v>0</v>
      </c>
      <c r="BB2997" s="18">
        <f>IF($E2997=AF!$D$6,IF($M2997="Atrasada",2,IF($M2997="Concluída com atraso",1,0)),0)</f>
        <v>0</v>
      </c>
      <c r="BC2997" s="18">
        <v>2.9909999999999999E-2</v>
      </c>
      <c r="BD2997" s="18">
        <f t="shared" si="1033"/>
        <v>2.9909999999999999E-2</v>
      </c>
      <c r="BE2997" s="18">
        <f t="shared" si="1033"/>
        <v>2.9909999999999999E-2</v>
      </c>
      <c r="BF2997" s="18" t="str">
        <f t="shared" si="1027"/>
        <v/>
      </c>
      <c r="BN2997" s="18" t="str">
        <f t="shared" si="1028"/>
        <v>s</v>
      </c>
    </row>
    <row r="2998" spans="3:66" ht="50.1" customHeight="1" thickTop="1" thickBot="1" x14ac:dyDescent="0.3">
      <c r="C2998" s="46"/>
      <c r="D2998" s="46"/>
      <c r="E2998" s="46"/>
      <c r="F2998" s="122"/>
      <c r="G2998" s="122"/>
      <c r="H2998" s="78" t="str">
        <f t="shared" si="1029"/>
        <v/>
      </c>
      <c r="I2998" s="78" t="str">
        <f t="shared" si="1030"/>
        <v/>
      </c>
      <c r="J2998" s="16"/>
      <c r="K2998" s="46" t="str">
        <f t="shared" si="1031"/>
        <v/>
      </c>
      <c r="L2998" s="16"/>
      <c r="M2998" s="16"/>
      <c r="N2998" s="46"/>
      <c r="O2998" s="47" t="str">
        <f t="shared" si="1034"/>
        <v/>
      </c>
      <c r="P2998" s="47"/>
      <c r="Q2998" s="48" t="str">
        <f>IFERROR(VLOOKUP(E2998,Funcionários!$C$8:$E$207,3,FALSE),"")</f>
        <v/>
      </c>
      <c r="R2998" s="47"/>
      <c r="S2998" s="49" t="str">
        <f t="shared" si="1035"/>
        <v/>
      </c>
      <c r="T2998" s="49">
        <v>2.9919999999999999E-2</v>
      </c>
      <c r="U2998" s="48" t="str">
        <f>IF(Funcionários!C2999=0,"",Funcionários!C2999)</f>
        <v/>
      </c>
      <c r="V2998" s="50">
        <f>IF(U2998="",0,IF(COUNTIFS($E$7:$E$3006,U2998,$I$7:$I$3006,'RC'!$E$6)=0,0,COUNTIFS($M$7:$M$3006,"Concluída no prazo",$E$7:$E$3006,U2998,$I$7:$I$3006,'RC'!$E$6)/COUNTIFS($E$7:$E$3006,U2998,$I$7:$I$3006,'RC'!$E$6)))</f>
        <v>0</v>
      </c>
      <c r="W2998" s="49">
        <f>SUMIFS($J$7:$J$3006,$E$7:$E$3006,U2998,$I$7:$I$3006,'RC'!$E$6)+SUMIFS($L$7:$L$3006,$E$7:$E$3006,U2998,$I$7:$I$3006,'RC'!$E$6)</f>
        <v>0</v>
      </c>
      <c r="X2998" s="48">
        <f>COUNTIFS($E$7:$E$3006,U2998,$I$7:$I$3006,'RC'!$E$6)</f>
        <v>0</v>
      </c>
      <c r="Y2998" s="48"/>
      <c r="Z2998" s="51" t="str">
        <f>IF(AQ2998='RC'!$E$6,AC2998*1000+AD2998,"")</f>
        <v/>
      </c>
      <c r="AA2998" s="51" t="str">
        <f>IF(AB2998="","",IF(AQ2998='RC'!$E$6,AC2998*1000-AD2998,""))</f>
        <v/>
      </c>
      <c r="AB2998" s="48" t="str">
        <f>IFERROR(VLOOKUP(E2998,Funcionários!$C$8:$E$207,3,FALSE),"")</f>
        <v/>
      </c>
      <c r="AC2998" s="50" t="str">
        <f>IF(AB2998="","",IF(COUNTIFS($AB$7:$AB$3006,AB2998,$AQ$7:$AQ$3006,'RC'!$E$6)=0,"",COUNTIFS($M$7:$M$3006,"Concluída no prazo",$AB$7:$AB$3006,AB2998,$AQ$7:$AQ$3006,'RC'!$E$6)/COUNTIFS($AB$7:$AB$3006,AB2998,$AQ$7:$AQ$3006,'RC'!$E$6)))</f>
        <v/>
      </c>
      <c r="AD2998" s="48">
        <f>SUMIF($AQ$7:$AQ$3006,'RC'!$E$6,$J$7:$J$3006)+SUMIF($AQ$7:$AQ$3006,'RC'!$E$6,$L$7:$L$3006)</f>
        <v>21</v>
      </c>
      <c r="AF2998" s="48">
        <v>2.0089999999990799E-2</v>
      </c>
      <c r="AG2998" s="48">
        <f>IF(OR(AQ2998="",AQ2998&lt;&gt;'RC'!$E$6,AB2998&lt;&gt;'RC'!$D$21),0,1)</f>
        <v>0</v>
      </c>
      <c r="AH2998" s="48">
        <f t="shared" si="1032"/>
        <v>2.0089999999990799E-2</v>
      </c>
      <c r="AI2998" s="48" t="str">
        <f t="shared" si="1014"/>
        <v/>
      </c>
      <c r="AJ2998" s="48" t="str">
        <f t="shared" si="1015"/>
        <v/>
      </c>
      <c r="AK2998" s="52" t="str">
        <f t="shared" si="1016"/>
        <v/>
      </c>
      <c r="AL2998" s="52" t="str">
        <f t="shared" si="1017"/>
        <v/>
      </c>
      <c r="AM2998" s="48" t="str">
        <f t="shared" si="1018"/>
        <v/>
      </c>
      <c r="AN2998" s="48" t="str">
        <f t="shared" si="1019"/>
        <v/>
      </c>
      <c r="AP2998" s="18" t="str">
        <f t="shared" si="1020"/>
        <v/>
      </c>
      <c r="AQ2998" s="18" t="str">
        <f t="shared" si="1021"/>
        <v/>
      </c>
      <c r="AR2998" s="18">
        <v>2.009E-2</v>
      </c>
      <c r="AS2998" s="18">
        <f>IF(AF!$D$27="Todos",1,IF(M2998=AF!$D$27,1,0))</f>
        <v>1</v>
      </c>
      <c r="AT2998" s="53">
        <f>IF(AND(E2998=AF!$D$6,OR(LT!M2998=AF!$D$27,AF!$D$27="Todos"),OR(AP2998=AF!$E$8,AQ2998=AF!$E$8)),AR2998+AS2998,0)</f>
        <v>0</v>
      </c>
      <c r="AU2998" s="18" t="str">
        <f t="shared" si="1022"/>
        <v/>
      </c>
      <c r="AV2998" s="54" t="str">
        <f t="shared" si="1023"/>
        <v/>
      </c>
      <c r="AW2998" s="54" t="str">
        <f t="shared" si="1024"/>
        <v/>
      </c>
      <c r="AX2998" s="18" t="str">
        <f t="shared" si="1025"/>
        <v/>
      </c>
      <c r="AY2998" s="18" t="str">
        <f t="shared" si="1026"/>
        <v/>
      </c>
      <c r="BA2998" s="18">
        <f>IF($E2998=AF!$D$6,IF($M2998="Concluída no prazo",2,IF($M2998="Concluída com atraso",1,0)),0)</f>
        <v>0</v>
      </c>
      <c r="BB2998" s="18">
        <f>IF($E2998=AF!$D$6,IF($M2998="Atrasada",2,IF($M2998="Concluída com atraso",1,0)),0)</f>
        <v>0</v>
      </c>
      <c r="BC2998" s="18">
        <v>2.9919999999999999E-2</v>
      </c>
      <c r="BD2998" s="18">
        <f t="shared" si="1033"/>
        <v>2.9919999999999999E-2</v>
      </c>
      <c r="BE2998" s="18">
        <f t="shared" si="1033"/>
        <v>2.9919999999999999E-2</v>
      </c>
      <c r="BF2998" s="18" t="str">
        <f t="shared" si="1027"/>
        <v/>
      </c>
      <c r="BN2998" s="18" t="str">
        <f t="shared" si="1028"/>
        <v>s</v>
      </c>
    </row>
    <row r="2999" spans="3:66" ht="50.1" customHeight="1" thickTop="1" thickBot="1" x14ac:dyDescent="0.3">
      <c r="C2999" s="46"/>
      <c r="D2999" s="46"/>
      <c r="E2999" s="46"/>
      <c r="F2999" s="122"/>
      <c r="G2999" s="122"/>
      <c r="H2999" s="78" t="str">
        <f t="shared" si="1029"/>
        <v/>
      </c>
      <c r="I2999" s="78" t="str">
        <f t="shared" si="1030"/>
        <v/>
      </c>
      <c r="J2999" s="16"/>
      <c r="K2999" s="46" t="str">
        <f t="shared" si="1031"/>
        <v/>
      </c>
      <c r="L2999" s="16"/>
      <c r="M2999" s="16"/>
      <c r="N2999" s="46"/>
      <c r="O2999" s="47" t="str">
        <f t="shared" si="1034"/>
        <v/>
      </c>
      <c r="P2999" s="47"/>
      <c r="Q2999" s="48" t="str">
        <f>IFERROR(VLOOKUP(E2999,Funcionários!$C$8:$E$207,3,FALSE),"")</f>
        <v/>
      </c>
      <c r="R2999" s="47"/>
      <c r="S2999" s="49" t="str">
        <f t="shared" si="1035"/>
        <v/>
      </c>
      <c r="T2999" s="49">
        <v>2.9929999999999998E-2</v>
      </c>
      <c r="U2999" s="48" t="str">
        <f>IF(Funcionários!C3000=0,"",Funcionários!C3000)</f>
        <v/>
      </c>
      <c r="V2999" s="50">
        <f>IF(U2999="",0,IF(COUNTIFS($E$7:$E$3006,U2999,$I$7:$I$3006,'RC'!$E$6)=0,0,COUNTIFS($M$7:$M$3006,"Concluída no prazo",$E$7:$E$3006,U2999,$I$7:$I$3006,'RC'!$E$6)/COUNTIFS($E$7:$E$3006,U2999,$I$7:$I$3006,'RC'!$E$6)))</f>
        <v>0</v>
      </c>
      <c r="W2999" s="49">
        <f>SUMIFS($J$7:$J$3006,$E$7:$E$3006,U2999,$I$7:$I$3006,'RC'!$E$6)+SUMIFS($L$7:$L$3006,$E$7:$E$3006,U2999,$I$7:$I$3006,'RC'!$E$6)</f>
        <v>0</v>
      </c>
      <c r="X2999" s="48">
        <f>COUNTIFS($E$7:$E$3006,U2999,$I$7:$I$3006,'RC'!$E$6)</f>
        <v>0</v>
      </c>
      <c r="Y2999" s="48"/>
      <c r="Z2999" s="51" t="str">
        <f>IF(AQ2999='RC'!$E$6,AC2999*1000+AD2999,"")</f>
        <v/>
      </c>
      <c r="AA2999" s="51" t="str">
        <f>IF(AB2999="","",IF(AQ2999='RC'!$E$6,AC2999*1000-AD2999,""))</f>
        <v/>
      </c>
      <c r="AB2999" s="48" t="str">
        <f>IFERROR(VLOOKUP(E2999,Funcionários!$C$8:$E$207,3,FALSE),"")</f>
        <v/>
      </c>
      <c r="AC2999" s="50" t="str">
        <f>IF(AB2999="","",IF(COUNTIFS($AB$7:$AB$3006,AB2999,$AQ$7:$AQ$3006,'RC'!$E$6)=0,"",COUNTIFS($M$7:$M$3006,"Concluída no prazo",$AB$7:$AB$3006,AB2999,$AQ$7:$AQ$3006,'RC'!$E$6)/COUNTIFS($AB$7:$AB$3006,AB2999,$AQ$7:$AQ$3006,'RC'!$E$6)))</f>
        <v/>
      </c>
      <c r="AD2999" s="48">
        <f>SUMIF($AQ$7:$AQ$3006,'RC'!$E$6,$J$7:$J$3006)+SUMIF($AQ$7:$AQ$3006,'RC'!$E$6,$L$7:$L$3006)</f>
        <v>21</v>
      </c>
      <c r="AF2999" s="48">
        <v>2.00799999999908E-2</v>
      </c>
      <c r="AG2999" s="48">
        <f>IF(OR(AQ2999="",AQ2999&lt;&gt;'RC'!$E$6,AB2999&lt;&gt;'RC'!$D$21),0,1)</f>
        <v>0</v>
      </c>
      <c r="AH2999" s="48">
        <f t="shared" si="1032"/>
        <v>2.00799999999908E-2</v>
      </c>
      <c r="AI2999" s="48" t="str">
        <f t="shared" si="1014"/>
        <v/>
      </c>
      <c r="AJ2999" s="48" t="str">
        <f t="shared" si="1015"/>
        <v/>
      </c>
      <c r="AK2999" s="52" t="str">
        <f t="shared" si="1016"/>
        <v/>
      </c>
      <c r="AL2999" s="52" t="str">
        <f t="shared" si="1017"/>
        <v/>
      </c>
      <c r="AM2999" s="48" t="str">
        <f t="shared" si="1018"/>
        <v/>
      </c>
      <c r="AN2999" s="48" t="str">
        <f t="shared" si="1019"/>
        <v/>
      </c>
      <c r="AP2999" s="18" t="str">
        <f t="shared" si="1020"/>
        <v/>
      </c>
      <c r="AQ2999" s="18" t="str">
        <f t="shared" si="1021"/>
        <v/>
      </c>
      <c r="AR2999" s="18">
        <v>2.0080000000000001E-2</v>
      </c>
      <c r="AS2999" s="18">
        <f>IF(AF!$D$27="Todos",1,IF(M2999=AF!$D$27,1,0))</f>
        <v>1</v>
      </c>
      <c r="AT2999" s="53">
        <f>IF(AND(E2999=AF!$D$6,OR(LT!M2999=AF!$D$27,AF!$D$27="Todos"),OR(AP2999=AF!$E$8,AQ2999=AF!$E$8)),AR2999+AS2999,0)</f>
        <v>0</v>
      </c>
      <c r="AU2999" s="18" t="str">
        <f t="shared" si="1022"/>
        <v/>
      </c>
      <c r="AV2999" s="54" t="str">
        <f t="shared" si="1023"/>
        <v/>
      </c>
      <c r="AW2999" s="54" t="str">
        <f t="shared" si="1024"/>
        <v/>
      </c>
      <c r="AX2999" s="18" t="str">
        <f t="shared" si="1025"/>
        <v/>
      </c>
      <c r="AY2999" s="18" t="str">
        <f t="shared" si="1026"/>
        <v/>
      </c>
      <c r="BA2999" s="18">
        <f>IF($E2999=AF!$D$6,IF($M2999="Concluída no prazo",2,IF($M2999="Concluída com atraso",1,0)),0)</f>
        <v>0</v>
      </c>
      <c r="BB2999" s="18">
        <f>IF($E2999=AF!$D$6,IF($M2999="Atrasada",2,IF($M2999="Concluída com atraso",1,0)),0)</f>
        <v>0</v>
      </c>
      <c r="BC2999" s="18">
        <v>2.9929999999999998E-2</v>
      </c>
      <c r="BD2999" s="18">
        <f t="shared" si="1033"/>
        <v>2.9929999999999998E-2</v>
      </c>
      <c r="BE2999" s="18">
        <f t="shared" si="1033"/>
        <v>2.9929999999999998E-2</v>
      </c>
      <c r="BF2999" s="18" t="str">
        <f t="shared" si="1027"/>
        <v/>
      </c>
      <c r="BN2999" s="18" t="str">
        <f t="shared" si="1028"/>
        <v>s</v>
      </c>
    </row>
    <row r="3000" spans="3:66" ht="50.1" customHeight="1" thickTop="1" thickBot="1" x14ac:dyDescent="0.3">
      <c r="C3000" s="46"/>
      <c r="D3000" s="46"/>
      <c r="E3000" s="46"/>
      <c r="F3000" s="122"/>
      <c r="G3000" s="122"/>
      <c r="H3000" s="78" t="str">
        <f t="shared" si="1029"/>
        <v/>
      </c>
      <c r="I3000" s="78" t="str">
        <f t="shared" si="1030"/>
        <v/>
      </c>
      <c r="J3000" s="16"/>
      <c r="K3000" s="46" t="str">
        <f t="shared" si="1031"/>
        <v/>
      </c>
      <c r="L3000" s="16"/>
      <c r="M3000" s="16"/>
      <c r="N3000" s="46"/>
      <c r="O3000" s="47" t="str">
        <f t="shared" si="1034"/>
        <v/>
      </c>
      <c r="P3000" s="47"/>
      <c r="Q3000" s="48" t="str">
        <f>IFERROR(VLOOKUP(E3000,Funcionários!$C$8:$E$207,3,FALSE),"")</f>
        <v/>
      </c>
      <c r="R3000" s="47"/>
      <c r="S3000" s="49" t="str">
        <f t="shared" si="1035"/>
        <v/>
      </c>
      <c r="T3000" s="49">
        <v>2.9940000000000001E-2</v>
      </c>
      <c r="U3000" s="48" t="str">
        <f>IF(Funcionários!C3001=0,"",Funcionários!C3001)</f>
        <v/>
      </c>
      <c r="V3000" s="50">
        <f>IF(U3000="",0,IF(COUNTIFS($E$7:$E$3006,U3000,$I$7:$I$3006,'RC'!$E$6)=0,0,COUNTIFS($M$7:$M$3006,"Concluída no prazo",$E$7:$E$3006,U3000,$I$7:$I$3006,'RC'!$E$6)/COUNTIFS($E$7:$E$3006,U3000,$I$7:$I$3006,'RC'!$E$6)))</f>
        <v>0</v>
      </c>
      <c r="W3000" s="49">
        <f>SUMIFS($J$7:$J$3006,$E$7:$E$3006,U3000,$I$7:$I$3006,'RC'!$E$6)+SUMIFS($L$7:$L$3006,$E$7:$E$3006,U3000,$I$7:$I$3006,'RC'!$E$6)</f>
        <v>0</v>
      </c>
      <c r="X3000" s="48">
        <f>COUNTIFS($E$7:$E$3006,U3000,$I$7:$I$3006,'RC'!$E$6)</f>
        <v>0</v>
      </c>
      <c r="Y3000" s="48"/>
      <c r="Z3000" s="51" t="str">
        <f>IF(AQ3000='RC'!$E$6,AC3000*1000+AD3000,"")</f>
        <v/>
      </c>
      <c r="AA3000" s="51" t="str">
        <f>IF(AB3000="","",IF(AQ3000='RC'!$E$6,AC3000*1000-AD3000,""))</f>
        <v/>
      </c>
      <c r="AB3000" s="48" t="str">
        <f>IFERROR(VLOOKUP(E3000,Funcionários!$C$8:$E$207,3,FALSE),"")</f>
        <v/>
      </c>
      <c r="AC3000" s="50" t="str">
        <f>IF(AB3000="","",IF(COUNTIFS($AB$7:$AB$3006,AB3000,$AQ$7:$AQ$3006,'RC'!$E$6)=0,"",COUNTIFS($M$7:$M$3006,"Concluída no prazo",$AB$7:$AB$3006,AB3000,$AQ$7:$AQ$3006,'RC'!$E$6)/COUNTIFS($AB$7:$AB$3006,AB3000,$AQ$7:$AQ$3006,'RC'!$E$6)))</f>
        <v/>
      </c>
      <c r="AD3000" s="48">
        <f>SUMIF($AQ$7:$AQ$3006,'RC'!$E$6,$J$7:$J$3006)+SUMIF($AQ$7:$AQ$3006,'RC'!$E$6,$L$7:$L$3006)</f>
        <v>21</v>
      </c>
      <c r="AF3000" s="48">
        <v>2.00699999999908E-2</v>
      </c>
      <c r="AG3000" s="48">
        <f>IF(OR(AQ3000="",AQ3000&lt;&gt;'RC'!$E$6,AB3000&lt;&gt;'RC'!$D$21),0,1)</f>
        <v>0</v>
      </c>
      <c r="AH3000" s="48">
        <f t="shared" si="1032"/>
        <v>2.00699999999908E-2</v>
      </c>
      <c r="AI3000" s="48" t="str">
        <f t="shared" si="1014"/>
        <v/>
      </c>
      <c r="AJ3000" s="48" t="str">
        <f t="shared" si="1015"/>
        <v/>
      </c>
      <c r="AK3000" s="52" t="str">
        <f t="shared" si="1016"/>
        <v/>
      </c>
      <c r="AL3000" s="52" t="str">
        <f t="shared" si="1017"/>
        <v/>
      </c>
      <c r="AM3000" s="48" t="str">
        <f t="shared" si="1018"/>
        <v/>
      </c>
      <c r="AN3000" s="48" t="str">
        <f t="shared" si="1019"/>
        <v/>
      </c>
      <c r="AP3000" s="18" t="str">
        <f t="shared" si="1020"/>
        <v/>
      </c>
      <c r="AQ3000" s="18" t="str">
        <f t="shared" si="1021"/>
        <v/>
      </c>
      <c r="AR3000" s="18">
        <v>2.0070000000000001E-2</v>
      </c>
      <c r="AS3000" s="18">
        <f>IF(AF!$D$27="Todos",1,IF(M3000=AF!$D$27,1,0))</f>
        <v>1</v>
      </c>
      <c r="AT3000" s="53">
        <f>IF(AND(E3000=AF!$D$6,OR(LT!M3000=AF!$D$27,AF!$D$27="Todos"),OR(AP3000=AF!$E$8,AQ3000=AF!$E$8)),AR3000+AS3000,0)</f>
        <v>0</v>
      </c>
      <c r="AU3000" s="18" t="str">
        <f t="shared" si="1022"/>
        <v/>
      </c>
      <c r="AV3000" s="54" t="str">
        <f t="shared" si="1023"/>
        <v/>
      </c>
      <c r="AW3000" s="54" t="str">
        <f t="shared" si="1024"/>
        <v/>
      </c>
      <c r="AX3000" s="18" t="str">
        <f t="shared" si="1025"/>
        <v/>
      </c>
      <c r="AY3000" s="18" t="str">
        <f t="shared" si="1026"/>
        <v/>
      </c>
      <c r="BA3000" s="18">
        <f>IF($E3000=AF!$D$6,IF($M3000="Concluída no prazo",2,IF($M3000="Concluída com atraso",1,0)),0)</f>
        <v>0</v>
      </c>
      <c r="BB3000" s="18">
        <f>IF($E3000=AF!$D$6,IF($M3000="Atrasada",2,IF($M3000="Concluída com atraso",1,0)),0)</f>
        <v>0</v>
      </c>
      <c r="BC3000" s="18">
        <v>2.9940000000000001E-2</v>
      </c>
      <c r="BD3000" s="18">
        <f t="shared" si="1033"/>
        <v>2.9940000000000001E-2</v>
      </c>
      <c r="BE3000" s="18">
        <f t="shared" si="1033"/>
        <v>2.9940000000000001E-2</v>
      </c>
      <c r="BF3000" s="18" t="str">
        <f t="shared" si="1027"/>
        <v/>
      </c>
      <c r="BN3000" s="18" t="str">
        <f t="shared" si="1028"/>
        <v>s</v>
      </c>
    </row>
    <row r="3001" spans="3:66" ht="50.1" customHeight="1" thickTop="1" thickBot="1" x14ac:dyDescent="0.3">
      <c r="C3001" s="46"/>
      <c r="D3001" s="46"/>
      <c r="E3001" s="46"/>
      <c r="F3001" s="122"/>
      <c r="G3001" s="122"/>
      <c r="H3001" s="78" t="str">
        <f t="shared" si="1029"/>
        <v/>
      </c>
      <c r="I3001" s="78" t="str">
        <f t="shared" si="1030"/>
        <v/>
      </c>
      <c r="J3001" s="16"/>
      <c r="K3001" s="46" t="str">
        <f t="shared" si="1031"/>
        <v/>
      </c>
      <c r="L3001" s="16"/>
      <c r="M3001" s="16"/>
      <c r="N3001" s="46"/>
      <c r="O3001" s="47" t="str">
        <f t="shared" si="1034"/>
        <v/>
      </c>
      <c r="P3001" s="47"/>
      <c r="Q3001" s="48" t="str">
        <f>IFERROR(VLOOKUP(E3001,Funcionários!$C$8:$E$207,3,FALSE),"")</f>
        <v/>
      </c>
      <c r="R3001" s="47"/>
      <c r="S3001" s="49" t="str">
        <f t="shared" si="1035"/>
        <v/>
      </c>
      <c r="T3001" s="49">
        <v>2.9950000000000001E-2</v>
      </c>
      <c r="U3001" s="48" t="str">
        <f>IF(Funcionários!C3002=0,"",Funcionários!C3002)</f>
        <v/>
      </c>
      <c r="V3001" s="50">
        <f>IF(U3001="",0,IF(COUNTIFS($E$7:$E$3006,U3001,$I$7:$I$3006,'RC'!$E$6)=0,0,COUNTIFS($M$7:$M$3006,"Concluída no prazo",$E$7:$E$3006,U3001,$I$7:$I$3006,'RC'!$E$6)/COUNTIFS($E$7:$E$3006,U3001,$I$7:$I$3006,'RC'!$E$6)))</f>
        <v>0</v>
      </c>
      <c r="W3001" s="49">
        <f>SUMIFS($J$7:$J$3006,$E$7:$E$3006,U3001,$I$7:$I$3006,'RC'!$E$6)+SUMIFS($L$7:$L$3006,$E$7:$E$3006,U3001,$I$7:$I$3006,'RC'!$E$6)</f>
        <v>0</v>
      </c>
      <c r="X3001" s="48">
        <f>COUNTIFS($E$7:$E$3006,U3001,$I$7:$I$3006,'RC'!$E$6)</f>
        <v>0</v>
      </c>
      <c r="Y3001" s="48"/>
      <c r="Z3001" s="51" t="str">
        <f>IF(AQ3001='RC'!$E$6,AC3001*1000+AD3001,"")</f>
        <v/>
      </c>
      <c r="AA3001" s="51" t="str">
        <f>IF(AB3001="","",IF(AQ3001='RC'!$E$6,AC3001*1000-AD3001,""))</f>
        <v/>
      </c>
      <c r="AB3001" s="48" t="str">
        <f>IFERROR(VLOOKUP(E3001,Funcionários!$C$8:$E$207,3,FALSE),"")</f>
        <v/>
      </c>
      <c r="AC3001" s="50" t="str">
        <f>IF(AB3001="","",IF(COUNTIFS($AB$7:$AB$3006,AB3001,$AQ$7:$AQ$3006,'RC'!$E$6)=0,"",COUNTIFS($M$7:$M$3006,"Concluída no prazo",$AB$7:$AB$3006,AB3001,$AQ$7:$AQ$3006,'RC'!$E$6)/COUNTIFS($AB$7:$AB$3006,AB3001,$AQ$7:$AQ$3006,'RC'!$E$6)))</f>
        <v/>
      </c>
      <c r="AD3001" s="48">
        <f>SUMIF($AQ$7:$AQ$3006,'RC'!$E$6,$J$7:$J$3006)+SUMIF($AQ$7:$AQ$3006,'RC'!$E$6,$L$7:$L$3006)</f>
        <v>21</v>
      </c>
      <c r="AF3001" s="48">
        <v>2.00599999999908E-2</v>
      </c>
      <c r="AG3001" s="48">
        <f>IF(OR(AQ3001="",AQ3001&lt;&gt;'RC'!$E$6,AB3001&lt;&gt;'RC'!$D$21),0,1)</f>
        <v>0</v>
      </c>
      <c r="AH3001" s="48">
        <f t="shared" si="1032"/>
        <v>2.00599999999908E-2</v>
      </c>
      <c r="AI3001" s="48" t="str">
        <f t="shared" si="1014"/>
        <v/>
      </c>
      <c r="AJ3001" s="48" t="str">
        <f t="shared" si="1015"/>
        <v/>
      </c>
      <c r="AK3001" s="52" t="str">
        <f t="shared" si="1016"/>
        <v/>
      </c>
      <c r="AL3001" s="52" t="str">
        <f t="shared" si="1017"/>
        <v/>
      </c>
      <c r="AM3001" s="48" t="str">
        <f t="shared" si="1018"/>
        <v/>
      </c>
      <c r="AN3001" s="48" t="str">
        <f t="shared" si="1019"/>
        <v/>
      </c>
      <c r="AP3001" s="18" t="str">
        <f t="shared" si="1020"/>
        <v/>
      </c>
      <c r="AQ3001" s="18" t="str">
        <f t="shared" si="1021"/>
        <v/>
      </c>
      <c r="AR3001" s="18">
        <v>2.0060000000000001E-2</v>
      </c>
      <c r="AS3001" s="18">
        <f>IF(AF!$D$27="Todos",1,IF(M3001=AF!$D$27,1,0))</f>
        <v>1</v>
      </c>
      <c r="AT3001" s="53">
        <f>IF(AND(E3001=AF!$D$6,OR(LT!M3001=AF!$D$27,AF!$D$27="Todos"),OR(AP3001=AF!$E$8,AQ3001=AF!$E$8)),AR3001+AS3001,0)</f>
        <v>0</v>
      </c>
      <c r="AU3001" s="18" t="str">
        <f t="shared" si="1022"/>
        <v/>
      </c>
      <c r="AV3001" s="54" t="str">
        <f t="shared" si="1023"/>
        <v/>
      </c>
      <c r="AW3001" s="54" t="str">
        <f t="shared" si="1024"/>
        <v/>
      </c>
      <c r="AX3001" s="18" t="str">
        <f t="shared" si="1025"/>
        <v/>
      </c>
      <c r="AY3001" s="18" t="str">
        <f t="shared" si="1026"/>
        <v/>
      </c>
      <c r="BA3001" s="18">
        <f>IF($E3001=AF!$D$6,IF($M3001="Concluída no prazo",2,IF($M3001="Concluída com atraso",1,0)),0)</f>
        <v>0</v>
      </c>
      <c r="BB3001" s="18">
        <f>IF($E3001=AF!$D$6,IF($M3001="Atrasada",2,IF($M3001="Concluída com atraso",1,0)),0)</f>
        <v>0</v>
      </c>
      <c r="BC3001" s="18">
        <v>2.9950000000000001E-2</v>
      </c>
      <c r="BD3001" s="18">
        <f t="shared" si="1033"/>
        <v>2.9950000000000001E-2</v>
      </c>
      <c r="BE3001" s="18">
        <f t="shared" si="1033"/>
        <v>2.9950000000000001E-2</v>
      </c>
      <c r="BF3001" s="18" t="str">
        <f t="shared" si="1027"/>
        <v/>
      </c>
      <c r="BN3001" s="18" t="str">
        <f t="shared" si="1028"/>
        <v>s</v>
      </c>
    </row>
    <row r="3002" spans="3:66" ht="50.1" customHeight="1" thickTop="1" thickBot="1" x14ac:dyDescent="0.3">
      <c r="C3002" s="46"/>
      <c r="D3002" s="46"/>
      <c r="E3002" s="46"/>
      <c r="F3002" s="122"/>
      <c r="G3002" s="122"/>
      <c r="H3002" s="78" t="str">
        <f t="shared" si="1029"/>
        <v/>
      </c>
      <c r="I3002" s="78" t="str">
        <f t="shared" si="1030"/>
        <v/>
      </c>
      <c r="J3002" s="16"/>
      <c r="K3002" s="46" t="str">
        <f t="shared" si="1031"/>
        <v/>
      </c>
      <c r="L3002" s="16"/>
      <c r="M3002" s="16"/>
      <c r="N3002" s="46"/>
      <c r="O3002" s="47" t="str">
        <f t="shared" si="1034"/>
        <v/>
      </c>
      <c r="P3002" s="47"/>
      <c r="Q3002" s="48" t="str">
        <f>IFERROR(VLOOKUP(E3002,Funcionários!$C$8:$E$207,3,FALSE),"")</f>
        <v/>
      </c>
      <c r="R3002" s="47"/>
      <c r="S3002" s="49" t="str">
        <f t="shared" si="1035"/>
        <v/>
      </c>
      <c r="T3002" s="49">
        <v>2.9960000000000001E-2</v>
      </c>
      <c r="U3002" s="48" t="str">
        <f>IF(Funcionários!C3003=0,"",Funcionários!C3003)</f>
        <v/>
      </c>
      <c r="V3002" s="50">
        <f>IF(U3002="",0,IF(COUNTIFS($E$7:$E$3006,U3002,$I$7:$I$3006,'RC'!$E$6)=0,0,COUNTIFS($M$7:$M$3006,"Concluída no prazo",$E$7:$E$3006,U3002,$I$7:$I$3006,'RC'!$E$6)/COUNTIFS($E$7:$E$3006,U3002,$I$7:$I$3006,'RC'!$E$6)))</f>
        <v>0</v>
      </c>
      <c r="W3002" s="49">
        <f>SUMIFS($J$7:$J$3006,$E$7:$E$3006,U3002,$I$7:$I$3006,'RC'!$E$6)+SUMIFS($L$7:$L$3006,$E$7:$E$3006,U3002,$I$7:$I$3006,'RC'!$E$6)</f>
        <v>0</v>
      </c>
      <c r="X3002" s="48">
        <f>COUNTIFS($E$7:$E$3006,U3002,$I$7:$I$3006,'RC'!$E$6)</f>
        <v>0</v>
      </c>
      <c r="Y3002" s="48"/>
      <c r="Z3002" s="51" t="str">
        <f>IF(AQ3002='RC'!$E$6,AC3002*1000+AD3002,"")</f>
        <v/>
      </c>
      <c r="AA3002" s="51" t="str">
        <f>IF(AB3002="","",IF(AQ3002='RC'!$E$6,AC3002*1000-AD3002,""))</f>
        <v/>
      </c>
      <c r="AB3002" s="48" t="str">
        <f>IFERROR(VLOOKUP(E3002,Funcionários!$C$8:$E$207,3,FALSE),"")</f>
        <v/>
      </c>
      <c r="AC3002" s="50" t="str">
        <f>IF(AB3002="","",IF(COUNTIFS($AB$7:$AB$3006,AB3002,$AQ$7:$AQ$3006,'RC'!$E$6)=0,"",COUNTIFS($M$7:$M$3006,"Concluída no prazo",$AB$7:$AB$3006,AB3002,$AQ$7:$AQ$3006,'RC'!$E$6)/COUNTIFS($AB$7:$AB$3006,AB3002,$AQ$7:$AQ$3006,'RC'!$E$6)))</f>
        <v/>
      </c>
      <c r="AD3002" s="48">
        <f>SUMIF($AQ$7:$AQ$3006,'RC'!$E$6,$J$7:$J$3006)+SUMIF($AQ$7:$AQ$3006,'RC'!$E$6,$L$7:$L$3006)</f>
        <v>21</v>
      </c>
      <c r="AF3002" s="48">
        <v>2.0049999999990801E-2</v>
      </c>
      <c r="AG3002" s="48">
        <f>IF(OR(AQ3002="",AQ3002&lt;&gt;'RC'!$E$6,AB3002&lt;&gt;'RC'!$D$21),0,1)</f>
        <v>0</v>
      </c>
      <c r="AH3002" s="48">
        <f t="shared" si="1032"/>
        <v>2.0049999999990801E-2</v>
      </c>
      <c r="AI3002" s="48" t="str">
        <f t="shared" si="1014"/>
        <v/>
      </c>
      <c r="AJ3002" s="48" t="str">
        <f t="shared" si="1015"/>
        <v/>
      </c>
      <c r="AK3002" s="52" t="str">
        <f t="shared" si="1016"/>
        <v/>
      </c>
      <c r="AL3002" s="52" t="str">
        <f t="shared" si="1017"/>
        <v/>
      </c>
      <c r="AM3002" s="48" t="str">
        <f t="shared" si="1018"/>
        <v/>
      </c>
      <c r="AN3002" s="48" t="str">
        <f t="shared" si="1019"/>
        <v/>
      </c>
      <c r="AP3002" s="18" t="str">
        <f t="shared" si="1020"/>
        <v/>
      </c>
      <c r="AQ3002" s="18" t="str">
        <f t="shared" si="1021"/>
        <v/>
      </c>
      <c r="AR3002" s="18">
        <v>2.0049999999999998E-2</v>
      </c>
      <c r="AS3002" s="18">
        <f>IF(AF!$D$27="Todos",1,IF(M3002=AF!$D$27,1,0))</f>
        <v>1</v>
      </c>
      <c r="AT3002" s="53">
        <f>IF(AND(E3002=AF!$D$6,OR(LT!M3002=AF!$D$27,AF!$D$27="Todos"),OR(AP3002=AF!$E$8,AQ3002=AF!$E$8)),AR3002+AS3002,0)</f>
        <v>0</v>
      </c>
      <c r="AU3002" s="18" t="str">
        <f t="shared" si="1022"/>
        <v/>
      </c>
      <c r="AV3002" s="54" t="str">
        <f t="shared" si="1023"/>
        <v/>
      </c>
      <c r="AW3002" s="54" t="str">
        <f t="shared" si="1024"/>
        <v/>
      </c>
      <c r="AX3002" s="18" t="str">
        <f t="shared" si="1025"/>
        <v/>
      </c>
      <c r="AY3002" s="18" t="str">
        <f t="shared" si="1026"/>
        <v/>
      </c>
      <c r="BA3002" s="18">
        <f>IF($E3002=AF!$D$6,IF($M3002="Concluída no prazo",2,IF($M3002="Concluída com atraso",1,0)),0)</f>
        <v>0</v>
      </c>
      <c r="BB3002" s="18">
        <f>IF($E3002=AF!$D$6,IF($M3002="Atrasada",2,IF($M3002="Concluída com atraso",1,0)),0)</f>
        <v>0</v>
      </c>
      <c r="BC3002" s="18">
        <v>2.9960000000000001E-2</v>
      </c>
      <c r="BD3002" s="18">
        <f t="shared" si="1033"/>
        <v>2.9960000000000001E-2</v>
      </c>
      <c r="BE3002" s="18">
        <f t="shared" si="1033"/>
        <v>2.9960000000000001E-2</v>
      </c>
      <c r="BF3002" s="18" t="str">
        <f t="shared" si="1027"/>
        <v/>
      </c>
      <c r="BN3002" s="18" t="str">
        <f t="shared" si="1028"/>
        <v>s</v>
      </c>
    </row>
    <row r="3003" spans="3:66" ht="50.1" customHeight="1" thickTop="1" thickBot="1" x14ac:dyDescent="0.3">
      <c r="C3003" s="46"/>
      <c r="D3003" s="46"/>
      <c r="E3003" s="46"/>
      <c r="F3003" s="122"/>
      <c r="G3003" s="122"/>
      <c r="H3003" s="78" t="str">
        <f t="shared" si="1029"/>
        <v/>
      </c>
      <c r="I3003" s="78" t="str">
        <f t="shared" si="1030"/>
        <v/>
      </c>
      <c r="J3003" s="16"/>
      <c r="K3003" s="46" t="str">
        <f t="shared" si="1031"/>
        <v/>
      </c>
      <c r="L3003" s="16"/>
      <c r="M3003" s="16"/>
      <c r="N3003" s="46"/>
      <c r="O3003" s="47" t="str">
        <f t="shared" si="1034"/>
        <v/>
      </c>
      <c r="P3003" s="47"/>
      <c r="Q3003" s="48" t="str">
        <f>IFERROR(VLOOKUP(E3003,Funcionários!$C$8:$E$207,3,FALSE),"")</f>
        <v/>
      </c>
      <c r="R3003" s="47"/>
      <c r="S3003" s="49" t="str">
        <f t="shared" si="1035"/>
        <v/>
      </c>
      <c r="T3003" s="49">
        <v>2.997E-2</v>
      </c>
      <c r="U3003" s="48" t="str">
        <f>IF(Funcionários!C3004=0,"",Funcionários!C3004)</f>
        <v/>
      </c>
      <c r="V3003" s="50">
        <f>IF(U3003="",0,IF(COUNTIFS($E$7:$E$3006,U3003,$I$7:$I$3006,'RC'!$E$6)=0,0,COUNTIFS($M$7:$M$3006,"Concluída no prazo",$E$7:$E$3006,U3003,$I$7:$I$3006,'RC'!$E$6)/COUNTIFS($E$7:$E$3006,U3003,$I$7:$I$3006,'RC'!$E$6)))</f>
        <v>0</v>
      </c>
      <c r="W3003" s="49">
        <f>SUMIFS($J$7:$J$3006,$E$7:$E$3006,U3003,$I$7:$I$3006,'RC'!$E$6)+SUMIFS($L$7:$L$3006,$E$7:$E$3006,U3003,$I$7:$I$3006,'RC'!$E$6)</f>
        <v>0</v>
      </c>
      <c r="X3003" s="48">
        <f>COUNTIFS($E$7:$E$3006,U3003,$I$7:$I$3006,'RC'!$E$6)</f>
        <v>0</v>
      </c>
      <c r="Y3003" s="48"/>
      <c r="Z3003" s="51" t="str">
        <f>IF(AQ3003='RC'!$E$6,AC3003*1000+AD3003,"")</f>
        <v/>
      </c>
      <c r="AA3003" s="51" t="str">
        <f>IF(AB3003="","",IF(AQ3003='RC'!$E$6,AC3003*1000-AD3003,""))</f>
        <v/>
      </c>
      <c r="AB3003" s="48" t="str">
        <f>IFERROR(VLOOKUP(E3003,Funcionários!$C$8:$E$207,3,FALSE),"")</f>
        <v/>
      </c>
      <c r="AC3003" s="50" t="str">
        <f>IF(AB3003="","",IF(COUNTIFS($AB$7:$AB$3006,AB3003,$AQ$7:$AQ$3006,'RC'!$E$6)=0,"",COUNTIFS($M$7:$M$3006,"Concluída no prazo",$AB$7:$AB$3006,AB3003,$AQ$7:$AQ$3006,'RC'!$E$6)/COUNTIFS($AB$7:$AB$3006,AB3003,$AQ$7:$AQ$3006,'RC'!$E$6)))</f>
        <v/>
      </c>
      <c r="AD3003" s="48">
        <f>SUMIF($AQ$7:$AQ$3006,'RC'!$E$6,$J$7:$J$3006)+SUMIF($AQ$7:$AQ$3006,'RC'!$E$6,$L$7:$L$3006)</f>
        <v>21</v>
      </c>
      <c r="AF3003" s="48">
        <v>2.0039999999990801E-2</v>
      </c>
      <c r="AG3003" s="48">
        <f>IF(OR(AQ3003="",AQ3003&lt;&gt;'RC'!$E$6,AB3003&lt;&gt;'RC'!$D$21),0,1)</f>
        <v>0</v>
      </c>
      <c r="AH3003" s="48">
        <f t="shared" si="1032"/>
        <v>2.0039999999990801E-2</v>
      </c>
      <c r="AI3003" s="48" t="str">
        <f t="shared" si="1014"/>
        <v/>
      </c>
      <c r="AJ3003" s="48" t="str">
        <f t="shared" si="1015"/>
        <v/>
      </c>
      <c r="AK3003" s="52" t="str">
        <f t="shared" si="1016"/>
        <v/>
      </c>
      <c r="AL3003" s="52" t="str">
        <f t="shared" si="1017"/>
        <v/>
      </c>
      <c r="AM3003" s="48" t="str">
        <f t="shared" si="1018"/>
        <v/>
      </c>
      <c r="AN3003" s="48" t="str">
        <f t="shared" si="1019"/>
        <v/>
      </c>
      <c r="AP3003" s="18" t="str">
        <f t="shared" si="1020"/>
        <v/>
      </c>
      <c r="AQ3003" s="18" t="str">
        <f t="shared" si="1021"/>
        <v/>
      </c>
      <c r="AR3003" s="18">
        <v>2.0039999999999999E-2</v>
      </c>
      <c r="AS3003" s="18">
        <f>IF(AF!$D$27="Todos",1,IF(M3003=AF!$D$27,1,0))</f>
        <v>1</v>
      </c>
      <c r="AT3003" s="53">
        <f>IF(AND(E3003=AF!$D$6,OR(LT!M3003=AF!$D$27,AF!$D$27="Todos"),OR(AP3003=AF!$E$8,AQ3003=AF!$E$8)),AR3003+AS3003,0)</f>
        <v>0</v>
      </c>
      <c r="AU3003" s="18" t="str">
        <f t="shared" si="1022"/>
        <v/>
      </c>
      <c r="AV3003" s="54" t="str">
        <f t="shared" si="1023"/>
        <v/>
      </c>
      <c r="AW3003" s="54" t="str">
        <f t="shared" si="1024"/>
        <v/>
      </c>
      <c r="AX3003" s="18" t="str">
        <f t="shared" si="1025"/>
        <v/>
      </c>
      <c r="AY3003" s="18" t="str">
        <f t="shared" si="1026"/>
        <v/>
      </c>
      <c r="BA3003" s="18">
        <f>IF($E3003=AF!$D$6,IF($M3003="Concluída no prazo",2,IF($M3003="Concluída com atraso",1,0)),0)</f>
        <v>0</v>
      </c>
      <c r="BB3003" s="18">
        <f>IF($E3003=AF!$D$6,IF($M3003="Atrasada",2,IF($M3003="Concluída com atraso",1,0)),0)</f>
        <v>0</v>
      </c>
      <c r="BC3003" s="18">
        <v>2.997E-2</v>
      </c>
      <c r="BD3003" s="18">
        <f t="shared" si="1033"/>
        <v>2.997E-2</v>
      </c>
      <c r="BE3003" s="18">
        <f t="shared" si="1033"/>
        <v>2.997E-2</v>
      </c>
      <c r="BF3003" s="18" t="str">
        <f t="shared" si="1027"/>
        <v/>
      </c>
      <c r="BN3003" s="18" t="str">
        <f t="shared" si="1028"/>
        <v>s</v>
      </c>
    </row>
    <row r="3004" spans="3:66" ht="50.1" customHeight="1" thickTop="1" thickBot="1" x14ac:dyDescent="0.3">
      <c r="C3004" s="46"/>
      <c r="D3004" s="46"/>
      <c r="E3004" s="46"/>
      <c r="F3004" s="122"/>
      <c r="G3004" s="122"/>
      <c r="H3004" s="78" t="str">
        <f t="shared" si="1029"/>
        <v/>
      </c>
      <c r="I3004" s="78" t="str">
        <f t="shared" si="1030"/>
        <v/>
      </c>
      <c r="J3004" s="16"/>
      <c r="K3004" s="46" t="str">
        <f t="shared" si="1031"/>
        <v/>
      </c>
      <c r="L3004" s="16"/>
      <c r="M3004" s="16"/>
      <c r="N3004" s="46"/>
      <c r="O3004" s="47" t="str">
        <f t="shared" si="1034"/>
        <v/>
      </c>
      <c r="P3004" s="47"/>
      <c r="Q3004" s="48" t="str">
        <f>IFERROR(VLOOKUP(E3004,Funcionários!$C$8:$E$207,3,FALSE),"")</f>
        <v/>
      </c>
      <c r="R3004" s="47"/>
      <c r="S3004" s="49" t="str">
        <f t="shared" si="1035"/>
        <v/>
      </c>
      <c r="T3004" s="49">
        <v>2.998E-2</v>
      </c>
      <c r="U3004" s="48" t="str">
        <f>IF(Funcionários!C3005=0,"",Funcionários!C3005)</f>
        <v/>
      </c>
      <c r="V3004" s="50">
        <f>IF(U3004="",0,IF(COUNTIFS($E$7:$E$3006,U3004,$I$7:$I$3006,'RC'!$E$6)=0,0,COUNTIFS($M$7:$M$3006,"Concluída no prazo",$E$7:$E$3006,U3004,$I$7:$I$3006,'RC'!$E$6)/COUNTIFS($E$7:$E$3006,U3004,$I$7:$I$3006,'RC'!$E$6)))</f>
        <v>0</v>
      </c>
      <c r="W3004" s="49">
        <f>SUMIFS($J$7:$J$3006,$E$7:$E$3006,U3004,$I$7:$I$3006,'RC'!$E$6)+SUMIFS($L$7:$L$3006,$E$7:$E$3006,U3004,$I$7:$I$3006,'RC'!$E$6)</f>
        <v>0</v>
      </c>
      <c r="X3004" s="48">
        <f>COUNTIFS($E$7:$E$3006,U3004,$I$7:$I$3006,'RC'!$E$6)</f>
        <v>0</v>
      </c>
      <c r="Y3004" s="48"/>
      <c r="Z3004" s="51" t="str">
        <f>IF(AQ3004='RC'!$E$6,AC3004*1000+AD3004,"")</f>
        <v/>
      </c>
      <c r="AA3004" s="51" t="str">
        <f>IF(AB3004="","",IF(AQ3004='RC'!$E$6,AC3004*1000-AD3004,""))</f>
        <v/>
      </c>
      <c r="AB3004" s="48" t="str">
        <f>IFERROR(VLOOKUP(E3004,Funcionários!$C$8:$E$207,3,FALSE),"")</f>
        <v/>
      </c>
      <c r="AC3004" s="50" t="str">
        <f>IF(AB3004="","",IF(COUNTIFS($AB$7:$AB$3006,AB3004,$AQ$7:$AQ$3006,'RC'!$E$6)=0,"",COUNTIFS($M$7:$M$3006,"Concluída no prazo",$AB$7:$AB$3006,AB3004,$AQ$7:$AQ$3006,'RC'!$E$6)/COUNTIFS($AB$7:$AB$3006,AB3004,$AQ$7:$AQ$3006,'RC'!$E$6)))</f>
        <v/>
      </c>
      <c r="AD3004" s="48">
        <f>SUMIF($AQ$7:$AQ$3006,'RC'!$E$6,$J$7:$J$3006)+SUMIF($AQ$7:$AQ$3006,'RC'!$E$6,$L$7:$L$3006)</f>
        <v>21</v>
      </c>
      <c r="AF3004" s="48">
        <v>2.0029999999990802E-2</v>
      </c>
      <c r="AG3004" s="48">
        <f>IF(OR(AQ3004="",AQ3004&lt;&gt;'RC'!$E$6,AB3004&lt;&gt;'RC'!$D$21),0,1)</f>
        <v>0</v>
      </c>
      <c r="AH3004" s="48">
        <f t="shared" si="1032"/>
        <v>2.0029999999990802E-2</v>
      </c>
      <c r="AI3004" s="48" t="str">
        <f t="shared" si="1014"/>
        <v/>
      </c>
      <c r="AJ3004" s="48" t="str">
        <f t="shared" si="1015"/>
        <v/>
      </c>
      <c r="AK3004" s="52" t="str">
        <f t="shared" si="1016"/>
        <v/>
      </c>
      <c r="AL3004" s="52" t="str">
        <f t="shared" si="1017"/>
        <v/>
      </c>
      <c r="AM3004" s="48" t="str">
        <f t="shared" si="1018"/>
        <v/>
      </c>
      <c r="AN3004" s="48" t="str">
        <f t="shared" si="1019"/>
        <v/>
      </c>
      <c r="AP3004" s="18" t="str">
        <f t="shared" si="1020"/>
        <v/>
      </c>
      <c r="AQ3004" s="18" t="str">
        <f t="shared" si="1021"/>
        <v/>
      </c>
      <c r="AR3004" s="18">
        <v>2.0029999999999999E-2</v>
      </c>
      <c r="AS3004" s="18">
        <f>IF(AF!$D$27="Todos",1,IF(M3004=AF!$D$27,1,0))</f>
        <v>1</v>
      </c>
      <c r="AT3004" s="53">
        <f>IF(AND(E3004=AF!$D$6,OR(LT!M3004=AF!$D$27,AF!$D$27="Todos"),OR(AP3004=AF!$E$8,AQ3004=AF!$E$8)),AR3004+AS3004,0)</f>
        <v>0</v>
      </c>
      <c r="AU3004" s="18" t="str">
        <f t="shared" si="1022"/>
        <v/>
      </c>
      <c r="AV3004" s="54" t="str">
        <f t="shared" si="1023"/>
        <v/>
      </c>
      <c r="AW3004" s="54" t="str">
        <f t="shared" si="1024"/>
        <v/>
      </c>
      <c r="AX3004" s="18" t="str">
        <f t="shared" si="1025"/>
        <v/>
      </c>
      <c r="AY3004" s="18" t="str">
        <f t="shared" si="1026"/>
        <v/>
      </c>
      <c r="BA3004" s="18">
        <f>IF($E3004=AF!$D$6,IF($M3004="Concluída no prazo",2,IF($M3004="Concluída com atraso",1,0)),0)</f>
        <v>0</v>
      </c>
      <c r="BB3004" s="18">
        <f>IF($E3004=AF!$D$6,IF($M3004="Atrasada",2,IF($M3004="Concluída com atraso",1,0)),0)</f>
        <v>0</v>
      </c>
      <c r="BC3004" s="18">
        <v>2.998E-2</v>
      </c>
      <c r="BD3004" s="18">
        <f t="shared" si="1033"/>
        <v>2.998E-2</v>
      </c>
      <c r="BE3004" s="18">
        <f t="shared" si="1033"/>
        <v>2.998E-2</v>
      </c>
      <c r="BF3004" s="18" t="str">
        <f t="shared" si="1027"/>
        <v/>
      </c>
      <c r="BN3004" s="18" t="str">
        <f t="shared" si="1028"/>
        <v>s</v>
      </c>
    </row>
    <row r="3005" spans="3:66" ht="50.1" customHeight="1" thickTop="1" thickBot="1" x14ac:dyDescent="0.3">
      <c r="C3005" s="46"/>
      <c r="D3005" s="46"/>
      <c r="E3005" s="46"/>
      <c r="F3005" s="122"/>
      <c r="G3005" s="122"/>
      <c r="H3005" s="78" t="str">
        <f t="shared" si="1029"/>
        <v/>
      </c>
      <c r="I3005" s="78" t="str">
        <f t="shared" si="1030"/>
        <v/>
      </c>
      <c r="J3005" s="16"/>
      <c r="K3005" s="46" t="str">
        <f t="shared" si="1031"/>
        <v/>
      </c>
      <c r="L3005" s="16"/>
      <c r="M3005" s="16"/>
      <c r="N3005" s="46"/>
      <c r="O3005" s="47" t="str">
        <f t="shared" si="1034"/>
        <v/>
      </c>
      <c r="P3005" s="47"/>
      <c r="Q3005" s="48" t="str">
        <f>IFERROR(VLOOKUP(E3005,Funcionários!$C$8:$E$207,3,FALSE),"")</f>
        <v/>
      </c>
      <c r="R3005" s="47"/>
      <c r="S3005" s="49" t="str">
        <f t="shared" si="1035"/>
        <v/>
      </c>
      <c r="T3005" s="49">
        <v>2.9989999999999999E-2</v>
      </c>
      <c r="U3005" s="48" t="str">
        <f>IF(Funcionários!C3006=0,"",Funcionários!C3006)</f>
        <v/>
      </c>
      <c r="V3005" s="50">
        <f>IF(U3005="",0,IF(COUNTIFS($E$7:$E$3006,U3005,$I$7:$I$3006,'RC'!$E$6)=0,0,COUNTIFS($M$7:$M$3006,"Concluída no prazo",$E$7:$E$3006,U3005,$I$7:$I$3006,'RC'!$E$6)/COUNTIFS($E$7:$E$3006,U3005,$I$7:$I$3006,'RC'!$E$6)))</f>
        <v>0</v>
      </c>
      <c r="W3005" s="49">
        <f>SUMIFS($J$7:$J$3006,$E$7:$E$3006,U3005,$I$7:$I$3006,'RC'!$E$6)+SUMIFS($L$7:$L$3006,$E$7:$E$3006,U3005,$I$7:$I$3006,'RC'!$E$6)</f>
        <v>0</v>
      </c>
      <c r="X3005" s="48">
        <f>COUNTIFS($E$7:$E$3006,U3005,$I$7:$I$3006,'RC'!$E$6)</f>
        <v>0</v>
      </c>
      <c r="Y3005" s="48"/>
      <c r="Z3005" s="51" t="str">
        <f>IF(AQ3005='RC'!$E$6,AC3005*1000+AD3005,"")</f>
        <v/>
      </c>
      <c r="AA3005" s="51" t="str">
        <f>IF(AB3005="","",IF(AQ3005='RC'!$E$6,AC3005*1000-AD3005,""))</f>
        <v/>
      </c>
      <c r="AB3005" s="48" t="str">
        <f>IFERROR(VLOOKUP(E3005,Funcionários!$C$8:$E$207,3,FALSE),"")</f>
        <v/>
      </c>
      <c r="AC3005" s="50" t="str">
        <f>IF(AB3005="","",IF(COUNTIFS($AB$7:$AB$3006,AB3005,$AQ$7:$AQ$3006,'RC'!$E$6)=0,"",COUNTIFS($M$7:$M$3006,"Concluída no prazo",$AB$7:$AB$3006,AB3005,$AQ$7:$AQ$3006,'RC'!$E$6)/COUNTIFS($AB$7:$AB$3006,AB3005,$AQ$7:$AQ$3006,'RC'!$E$6)))</f>
        <v/>
      </c>
      <c r="AD3005" s="48">
        <f>SUMIF($AQ$7:$AQ$3006,'RC'!$E$6,$J$7:$J$3006)+SUMIF($AQ$7:$AQ$3006,'RC'!$E$6,$L$7:$L$3006)</f>
        <v>21</v>
      </c>
      <c r="AF3005" s="48">
        <v>2.0019999999990799E-2</v>
      </c>
      <c r="AG3005" s="48">
        <f>IF(OR(AQ3005="",AQ3005&lt;&gt;'RC'!$E$6,AB3005&lt;&gt;'RC'!$D$21),0,1)</f>
        <v>0</v>
      </c>
      <c r="AH3005" s="48">
        <f t="shared" si="1032"/>
        <v>2.0019999999990799E-2</v>
      </c>
      <c r="AI3005" s="48" t="str">
        <f t="shared" si="1014"/>
        <v/>
      </c>
      <c r="AJ3005" s="48" t="str">
        <f t="shared" si="1015"/>
        <v/>
      </c>
      <c r="AK3005" s="52" t="str">
        <f t="shared" si="1016"/>
        <v/>
      </c>
      <c r="AL3005" s="52" t="str">
        <f t="shared" si="1017"/>
        <v/>
      </c>
      <c r="AM3005" s="48" t="str">
        <f t="shared" si="1018"/>
        <v/>
      </c>
      <c r="AN3005" s="48" t="str">
        <f t="shared" si="1019"/>
        <v/>
      </c>
      <c r="AP3005" s="18" t="str">
        <f t="shared" si="1020"/>
        <v/>
      </c>
      <c r="AQ3005" s="18" t="str">
        <f t="shared" si="1021"/>
        <v/>
      </c>
      <c r="AR3005" s="18">
        <v>2.002E-2</v>
      </c>
      <c r="AS3005" s="18">
        <f>IF(AF!$D$27="Todos",1,IF(M3005=AF!$D$27,1,0))</f>
        <v>1</v>
      </c>
      <c r="AT3005" s="53">
        <f>IF(AND(E3005=AF!$D$6,OR(LT!M3005=AF!$D$27,AF!$D$27="Todos"),OR(AP3005=AF!$E$8,AQ3005=AF!$E$8)),AR3005+AS3005,0)</f>
        <v>0</v>
      </c>
      <c r="AU3005" s="18" t="str">
        <f t="shared" si="1022"/>
        <v/>
      </c>
      <c r="AV3005" s="54" t="str">
        <f t="shared" si="1023"/>
        <v/>
      </c>
      <c r="AW3005" s="54" t="str">
        <f t="shared" si="1024"/>
        <v/>
      </c>
      <c r="AX3005" s="18" t="str">
        <f t="shared" si="1025"/>
        <v/>
      </c>
      <c r="AY3005" s="18" t="str">
        <f t="shared" si="1026"/>
        <v/>
      </c>
      <c r="BA3005" s="18">
        <f>IF($E3005=AF!$D$6,IF($M3005="Concluída no prazo",2,IF($M3005="Concluída com atraso",1,0)),0)</f>
        <v>0</v>
      </c>
      <c r="BB3005" s="18">
        <f>IF($E3005=AF!$D$6,IF($M3005="Atrasada",2,IF($M3005="Concluída com atraso",1,0)),0)</f>
        <v>0</v>
      </c>
      <c r="BC3005" s="18">
        <v>2.9989999999999999E-2</v>
      </c>
      <c r="BD3005" s="18">
        <f t="shared" si="1033"/>
        <v>2.9989999999999999E-2</v>
      </c>
      <c r="BE3005" s="18">
        <f t="shared" si="1033"/>
        <v>2.9989999999999999E-2</v>
      </c>
      <c r="BF3005" s="18" t="str">
        <f t="shared" si="1027"/>
        <v/>
      </c>
      <c r="BN3005" s="18" t="str">
        <f t="shared" si="1028"/>
        <v>s</v>
      </c>
    </row>
    <row r="3006" spans="3:66" ht="50.1" customHeight="1" thickTop="1" thickBot="1" x14ac:dyDescent="0.3">
      <c r="C3006" s="46"/>
      <c r="D3006" s="46"/>
      <c r="E3006" s="46"/>
      <c r="F3006" s="122"/>
      <c r="G3006" s="122"/>
      <c r="H3006" s="78" t="str">
        <f t="shared" si="1029"/>
        <v/>
      </c>
      <c r="I3006" s="78" t="str">
        <f t="shared" si="1030"/>
        <v/>
      </c>
      <c r="J3006" s="16"/>
      <c r="K3006" s="46" t="str">
        <f t="shared" si="1031"/>
        <v/>
      </c>
      <c r="L3006" s="16"/>
      <c r="M3006" s="16"/>
      <c r="N3006" s="46"/>
      <c r="O3006" s="47" t="str">
        <f t="shared" si="1034"/>
        <v/>
      </c>
      <c r="P3006" s="47"/>
      <c r="Q3006" s="48" t="str">
        <f>IFERROR(VLOOKUP(E3006,Funcionários!$C$8:$E$207,3,FALSE),"")</f>
        <v/>
      </c>
      <c r="R3006" s="47"/>
      <c r="S3006" s="49" t="str">
        <f t="shared" si="1035"/>
        <v/>
      </c>
      <c r="T3006" s="49">
        <v>0.03</v>
      </c>
      <c r="U3006" s="48" t="str">
        <f>IF(Funcionários!C3007=0,"",Funcionários!C3007)</f>
        <v/>
      </c>
      <c r="V3006" s="50">
        <f>IF(U3006="",0,IF(COUNTIFS($E$7:$E$3006,U3006,$I$7:$I$3006,'RC'!$E$6)=0,0,COUNTIFS($M$7:$M$3006,"Concluída no prazo",$E$7:$E$3006,U3006,$I$7:$I$3006,'RC'!$E$6)/COUNTIFS($E$7:$E$3006,U3006,$I$7:$I$3006,'RC'!$E$6)))</f>
        <v>0</v>
      </c>
      <c r="W3006" s="49">
        <f>SUMIFS($J$7:$J$3006,$E$7:$E$3006,U3006,$I$7:$I$3006,'RC'!$E$6)+SUMIFS($L$7:$L$3006,$E$7:$E$3006,U3006,$I$7:$I$3006,'RC'!$E$6)</f>
        <v>0</v>
      </c>
      <c r="X3006" s="48">
        <f>COUNTIFS($E$7:$E$3006,U3006,$I$7:$I$3006,'RC'!$E$6)</f>
        <v>0</v>
      </c>
      <c r="Y3006" s="48"/>
      <c r="Z3006" s="51" t="str">
        <f>IF(AQ3006='RC'!$E$6,AC3006*1000+AD3006,"")</f>
        <v/>
      </c>
      <c r="AA3006" s="51" t="str">
        <f>IF(AB3006="","",IF(AQ3006='RC'!$E$6,AC3006*1000-AD3006,""))</f>
        <v/>
      </c>
      <c r="AB3006" s="48" t="str">
        <f>IFERROR(VLOOKUP(E3006,Funcionários!$C$8:$E$207,3,FALSE),"")</f>
        <v/>
      </c>
      <c r="AC3006" s="50" t="str">
        <f>IF(AB3006="","",IF(COUNTIFS($AB$7:$AB$3006,AB3006,$AQ$7:$AQ$3006,'RC'!$E$6)=0,"",COUNTIFS($M$7:$M$3006,"Concluída no prazo",$AB$7:$AB$3006,AB3006,$AQ$7:$AQ$3006,'RC'!$E$6)/COUNTIFS($AB$7:$AB$3006,AB3006,$AQ$7:$AQ$3006,'RC'!$E$6)))</f>
        <v/>
      </c>
      <c r="AD3006" s="48">
        <f>SUMIF($AQ$7:$AQ$3006,'RC'!$E$6,$J$7:$J$3006)+SUMIF($AQ$7:$AQ$3006,'RC'!$E$6,$L$7:$L$3006)</f>
        <v>21</v>
      </c>
      <c r="AF3006" s="48">
        <v>2.0009999999990799E-2</v>
      </c>
      <c r="AG3006" s="48">
        <f>IF(OR(AQ3006="",AQ3006&lt;&gt;'RC'!$E$6,AB3006&lt;&gt;'RC'!$D$21),0,1)</f>
        <v>0</v>
      </c>
      <c r="AH3006" s="48">
        <f t="shared" si="1032"/>
        <v>2.0009999999990799E-2</v>
      </c>
      <c r="AI3006" s="48" t="str">
        <f t="shared" si="1014"/>
        <v/>
      </c>
      <c r="AJ3006" s="48" t="str">
        <f t="shared" si="1015"/>
        <v/>
      </c>
      <c r="AK3006" s="52" t="str">
        <f t="shared" si="1016"/>
        <v/>
      </c>
      <c r="AL3006" s="52" t="str">
        <f t="shared" si="1017"/>
        <v/>
      </c>
      <c r="AM3006" s="48" t="str">
        <f t="shared" si="1018"/>
        <v/>
      </c>
      <c r="AN3006" s="48" t="str">
        <f t="shared" si="1019"/>
        <v/>
      </c>
      <c r="AP3006" s="18" t="str">
        <f t="shared" si="1020"/>
        <v/>
      </c>
      <c r="AQ3006" s="18" t="str">
        <f t="shared" si="1021"/>
        <v/>
      </c>
      <c r="AR3006" s="18">
        <v>2.001E-2</v>
      </c>
      <c r="AS3006" s="18">
        <f>IF(AF!$D$27="Todos",1,IF(M3006=AF!$D$27,1,0))</f>
        <v>1</v>
      </c>
      <c r="AT3006" s="53">
        <f>IF(AND(E3006=AF!$D$6,OR(LT!M3006=AF!$D$27,AF!$D$27="Todos"),OR(AP3006=AF!$E$8,AQ3006=AF!$E$8)),AR3006+AS3006,0)</f>
        <v>0</v>
      </c>
      <c r="AU3006" s="18" t="str">
        <f t="shared" si="1022"/>
        <v/>
      </c>
      <c r="AV3006" s="54" t="str">
        <f t="shared" si="1023"/>
        <v/>
      </c>
      <c r="AW3006" s="54" t="str">
        <f t="shared" si="1024"/>
        <v/>
      </c>
      <c r="AX3006" s="18" t="str">
        <f t="shared" si="1025"/>
        <v/>
      </c>
      <c r="AY3006" s="18" t="str">
        <f t="shared" si="1026"/>
        <v/>
      </c>
      <c r="BA3006" s="18">
        <f>IF($E3006=AF!$D$6,IF($M3006="Concluída no prazo",2,IF($M3006="Concluída com atraso",1,0)),0)</f>
        <v>0</v>
      </c>
      <c r="BB3006" s="18">
        <f>IF($E3006=AF!$D$6,IF($M3006="Atrasada",2,IF($M3006="Concluída com atraso",1,0)),0)</f>
        <v>0</v>
      </c>
      <c r="BC3006" s="18">
        <v>0.03</v>
      </c>
      <c r="BD3006" s="18">
        <f t="shared" si="1033"/>
        <v>0.03</v>
      </c>
      <c r="BE3006" s="18">
        <f t="shared" si="1033"/>
        <v>0.03</v>
      </c>
      <c r="BF3006" s="18" t="str">
        <f t="shared" si="1027"/>
        <v/>
      </c>
      <c r="BN3006" s="18" t="str">
        <f t="shared" si="1028"/>
        <v>s</v>
      </c>
    </row>
    <row r="3007" spans="3:66" ht="15.75" thickTop="1" x14ac:dyDescent="0.25"/>
    <row r="3008" spans="3:66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</sheetData>
  <sheetProtection password="9084" sheet="1" objects="1" scenarios="1" selectLockedCells="1"/>
  <conditionalFormatting sqref="C6:N6">
    <cfRule type="expression" dxfId="62" priority="16">
      <formula>#REF!="SIMPLES"</formula>
    </cfRule>
  </conditionalFormatting>
  <conditionalFormatting sqref="C6:N6">
    <cfRule type="expression" dxfId="61" priority="17">
      <formula>#REF!="TAXA"</formula>
    </cfRule>
  </conditionalFormatting>
  <conditionalFormatting sqref="C6:N6">
    <cfRule type="expression" dxfId="60" priority="18">
      <formula>#REF!="REAL"</formula>
    </cfRule>
  </conditionalFormatting>
  <conditionalFormatting sqref="M13:M3006 M7:M10">
    <cfRule type="cellIs" dxfId="59" priority="12" operator="equal">
      <formula>"Concluída no prazo"</formula>
    </cfRule>
    <cfRule type="cellIs" dxfId="58" priority="13" operator="equal">
      <formula>"Concluída com atraso"</formula>
    </cfRule>
    <cfRule type="cellIs" dxfId="57" priority="14" operator="equal">
      <formula>"Atrasada"</formula>
    </cfRule>
  </conditionalFormatting>
  <conditionalFormatting sqref="L14 L16:L3006">
    <cfRule type="expression" dxfId="56" priority="11">
      <formula>LEFT($K14,3)="Sim"</formula>
    </cfRule>
  </conditionalFormatting>
  <conditionalFormatting sqref="M11">
    <cfRule type="cellIs" dxfId="55" priority="8" operator="equal">
      <formula>"Concluída no prazo"</formula>
    </cfRule>
    <cfRule type="cellIs" dxfId="54" priority="9" operator="equal">
      <formula>"Concluída com atraso"</formula>
    </cfRule>
    <cfRule type="cellIs" dxfId="53" priority="10" operator="equal">
      <formula>"Atrasada"</formula>
    </cfRule>
  </conditionalFormatting>
  <conditionalFormatting sqref="M12">
    <cfRule type="cellIs" dxfId="52" priority="4" operator="equal">
      <formula>"Concluída no prazo"</formula>
    </cfRule>
    <cfRule type="cellIs" dxfId="51" priority="5" operator="equal">
      <formula>"Concluída com atraso"</formula>
    </cfRule>
    <cfRule type="cellIs" dxfId="50" priority="6" operator="equal">
      <formula>"Atrasada"</formula>
    </cfRule>
  </conditionalFormatting>
  <conditionalFormatting sqref="L7:L13 L15">
    <cfRule type="expression" dxfId="49" priority="1">
      <formula>LEFT($K7,3)="Sim"</formula>
    </cfRule>
  </conditionalFormatting>
  <dataValidations count="3">
    <dataValidation type="list" allowBlank="1" showInputMessage="1" showErrorMessage="1" sqref="E7:E3006">
      <formula1>$U$7:$U$206</formula1>
    </dataValidation>
    <dataValidation type="list" allowBlank="1" showInputMessage="1" showErrorMessage="1" sqref="M7:M3006">
      <formula1>"Concluída no prazo,Concluída com atraso,Atrasada,Não iniciada"</formula1>
    </dataValidation>
    <dataValidation type="custom" allowBlank="1" showInputMessage="1" showErrorMessage="1" sqref="L7:L3006">
      <formula1>$BN7="n"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/>
  <dimension ref="A1:Z1071"/>
  <sheetViews>
    <sheetView showGridLines="0" zoomScaleNormal="100" zoomScaleSheetLayoutView="80" workbookViewId="0">
      <selection activeCell="D27" sqref="D27"/>
    </sheetView>
  </sheetViews>
  <sheetFormatPr defaultColWidth="0" defaultRowHeight="15" zeroHeight="1" x14ac:dyDescent="0.25"/>
  <cols>
    <col min="1" max="2" width="1.7109375" style="31" customWidth="1"/>
    <col min="3" max="3" width="30.7109375" style="7" customWidth="1"/>
    <col min="4" max="4" width="25.7109375" style="7" customWidth="1"/>
    <col min="5" max="6" width="15.7109375" style="7" customWidth="1"/>
    <col min="7" max="7" width="40.7109375" style="7" customWidth="1"/>
    <col min="8" max="8" width="25.7109375" style="7" customWidth="1"/>
    <col min="9" max="10" width="9.140625" style="7" customWidth="1"/>
    <col min="11" max="26" width="11.5703125" style="7" bestFit="1" customWidth="1"/>
    <col min="27" max="16384" width="9.140625" style="7" hidden="1"/>
  </cols>
  <sheetData>
    <row r="1" spans="3:12" s="55" customFormat="1" ht="30" customHeight="1" x14ac:dyDescent="0.25"/>
    <row r="2" spans="3:12" s="56" customFormat="1" ht="24.95" customHeight="1" x14ac:dyDescent="0.25"/>
    <row r="3" spans="3:12" s="57" customFormat="1" ht="20.100000000000001" customHeight="1" x14ac:dyDescent="0.25"/>
    <row r="4" spans="3:12" s="31" customFormat="1" ht="21.6" customHeight="1" x14ac:dyDescent="0.35">
      <c r="C4" s="32" t="s">
        <v>11</v>
      </c>
    </row>
    <row r="5" spans="3:12" ht="15" customHeight="1" thickBot="1" x14ac:dyDescent="0.3">
      <c r="E5" s="39"/>
      <c r="F5" s="39"/>
    </row>
    <row r="6" spans="3:12" ht="30" customHeight="1" thickTop="1" thickBot="1" x14ac:dyDescent="0.3">
      <c r="C6" s="126" t="s">
        <v>39</v>
      </c>
      <c r="D6" s="30" t="s">
        <v>184</v>
      </c>
      <c r="E6" s="39"/>
      <c r="F6" s="39"/>
      <c r="I6" s="18" t="s">
        <v>45</v>
      </c>
      <c r="J6" s="18">
        <v>1</v>
      </c>
      <c r="L6" s="18" t="str">
        <f>IF(Funcionários!C8=0,"",Funcionários!C8)</f>
        <v>Damaris De Souza Leite</v>
      </c>
    </row>
    <row r="7" spans="3:12" ht="8.1" customHeight="1" thickTop="1" thickBot="1" x14ac:dyDescent="0.3">
      <c r="E7" s="39"/>
      <c r="F7" s="39"/>
      <c r="H7" s="127"/>
      <c r="I7" s="18" t="s">
        <v>41</v>
      </c>
      <c r="J7" s="18">
        <v>2</v>
      </c>
      <c r="K7" s="127"/>
      <c r="L7" s="18" t="str">
        <f>IF(Funcionários!C9=0,"",Funcionários!C9)</f>
        <v/>
      </c>
    </row>
    <row r="8" spans="3:12" ht="30" customHeight="1" thickTop="1" thickBot="1" x14ac:dyDescent="0.3">
      <c r="C8" s="126" t="s">
        <v>40</v>
      </c>
      <c r="D8" s="29" t="s">
        <v>54</v>
      </c>
      <c r="E8" s="18">
        <f>VLOOKUP($D$8,$I$6:$J$17,2,FALSE)</f>
        <v>11</v>
      </c>
      <c r="F8" s="18"/>
      <c r="I8" s="18" t="s">
        <v>46</v>
      </c>
      <c r="J8" s="18">
        <v>3</v>
      </c>
      <c r="L8" s="18" t="str">
        <f>IF(Funcionários!C10=0,"",Funcionários!C10)</f>
        <v/>
      </c>
    </row>
    <row r="9" spans="3:12" ht="8.1" customHeight="1" thickTop="1" thickBot="1" x14ac:dyDescent="0.3">
      <c r="E9" s="18"/>
      <c r="F9" s="18"/>
      <c r="I9" s="18" t="s">
        <v>47</v>
      </c>
      <c r="J9" s="18">
        <v>4</v>
      </c>
      <c r="L9" s="18" t="str">
        <f>IF(Funcionários!C11=0,"",Funcionários!C11)</f>
        <v/>
      </c>
    </row>
    <row r="10" spans="3:12" ht="30" customHeight="1" thickTop="1" thickBot="1" x14ac:dyDescent="0.3">
      <c r="C10" s="40" t="s">
        <v>42</v>
      </c>
      <c r="D10" s="128" t="str">
        <f>IFERROR(VLOOKUP(D6,Funcionários!C8:Q207,15,FALSE),"")</f>
        <v/>
      </c>
      <c r="E10" s="18">
        <f ca="1">DATE(YEAR(TODAY()),$E$8+1,1)-DATE(YEAR(TODAY()),$E$8,1)</f>
        <v>30</v>
      </c>
      <c r="F10" s="18"/>
      <c r="G10" s="129"/>
      <c r="I10" s="18" t="s">
        <v>48</v>
      </c>
      <c r="J10" s="18">
        <v>5</v>
      </c>
      <c r="L10" s="18" t="str">
        <f>IF(Funcionários!C12=0,"",Funcionários!C12)</f>
        <v/>
      </c>
    </row>
    <row r="11" spans="3:12" ht="8.1" customHeight="1" thickTop="1" thickBot="1" x14ac:dyDescent="0.3">
      <c r="E11" s="18"/>
      <c r="F11" s="18"/>
      <c r="I11" s="18" t="s">
        <v>49</v>
      </c>
      <c r="J11" s="18">
        <v>6</v>
      </c>
      <c r="L11" s="18" t="str">
        <f>IF(Funcionários!C13=0,"",Funcionários!C13)</f>
        <v/>
      </c>
    </row>
    <row r="12" spans="3:12" ht="30" customHeight="1" thickTop="1" thickBot="1" x14ac:dyDescent="0.3">
      <c r="C12" s="40" t="s">
        <v>43</v>
      </c>
      <c r="D12" s="16">
        <f>SUMIFS(LT!J7:J3006,LT!AP7:AP3006,E8,LT!AQ7:AQ3006,E8,LT!E7:E3006,D6)+SUMIFS(LT!J7:J3006,LT!E7:E3006,D6,LT!AP7:AP3006,E8)+SUMIFS(LT!L7:L3006,LT!E7:E3006,D6,LT!AQ7:AQ3006,E8)</f>
        <v>0</v>
      </c>
      <c r="E12" s="18"/>
      <c r="F12" s="18"/>
      <c r="I12" s="18" t="s">
        <v>50</v>
      </c>
      <c r="J12" s="18">
        <v>7</v>
      </c>
      <c r="L12" s="18" t="str">
        <f>IF(Funcionários!C14=0,"",Funcionários!C14)</f>
        <v/>
      </c>
    </row>
    <row r="13" spans="3:12" ht="8.1" customHeight="1" thickTop="1" thickBot="1" x14ac:dyDescent="0.3">
      <c r="E13" s="18"/>
      <c r="F13" s="18"/>
      <c r="I13" s="18" t="s">
        <v>51</v>
      </c>
      <c r="J13" s="18">
        <v>8</v>
      </c>
      <c r="L13" s="18" t="str">
        <f>IF(Funcionários!C15=0,"",Funcionários!C15)</f>
        <v/>
      </c>
    </row>
    <row r="14" spans="3:12" ht="30" customHeight="1" thickTop="1" thickBot="1" x14ac:dyDescent="0.3">
      <c r="C14" s="40" t="s">
        <v>44</v>
      </c>
      <c r="D14" s="128">
        <f>IFERROR(D10-D12,0)</f>
        <v>0</v>
      </c>
      <c r="E14" s="18"/>
      <c r="F14" s="18"/>
      <c r="I14" s="18" t="s">
        <v>52</v>
      </c>
      <c r="J14" s="18">
        <v>9</v>
      </c>
      <c r="L14" s="18" t="str">
        <f>IF(Funcionários!C16=0,"",Funcionários!C16)</f>
        <v/>
      </c>
    </row>
    <row r="15" spans="3:12" ht="35.1" customHeight="1" thickTop="1" thickBot="1" x14ac:dyDescent="0.3">
      <c r="C15" s="145" t="str">
        <f>IF(D14&gt;0.49,C16,IF(D14&lt;-0.49,D16,""))</f>
        <v/>
      </c>
      <c r="D15" s="146"/>
      <c r="E15" s="39"/>
      <c r="F15" s="39"/>
      <c r="I15" s="18" t="s">
        <v>53</v>
      </c>
      <c r="J15" s="18">
        <v>10</v>
      </c>
      <c r="L15" s="18" t="str">
        <f>IF(Funcionários!C17=0,"",Funcionários!C17)</f>
        <v/>
      </c>
    </row>
    <row r="16" spans="3:12" ht="10.15" customHeight="1" thickTop="1" thickBot="1" x14ac:dyDescent="0.3">
      <c r="C16" s="18" t="s">
        <v>56</v>
      </c>
      <c r="D16" s="18" t="s">
        <v>57</v>
      </c>
      <c r="E16" s="18"/>
      <c r="F16" s="18"/>
      <c r="G16" s="18"/>
      <c r="I16" s="18" t="s">
        <v>54</v>
      </c>
      <c r="J16" s="18">
        <v>11</v>
      </c>
      <c r="L16" s="18" t="str">
        <f>IF(Funcionários!C18=0,"",Funcionários!C18)</f>
        <v/>
      </c>
    </row>
    <row r="17" spans="2:14" ht="30" customHeight="1" thickTop="1" x14ac:dyDescent="0.25">
      <c r="C17" s="130" t="s">
        <v>58</v>
      </c>
      <c r="D17" s="154" t="str">
        <f>IF(C18="","-",IF(C18&gt;0.85,D19,IF(C18&lt;0.6,G19,E19)))</f>
        <v>-</v>
      </c>
      <c r="E17" s="155"/>
      <c r="F17" s="155"/>
      <c r="G17" s="155"/>
      <c r="I17" s="18" t="s">
        <v>55</v>
      </c>
      <c r="J17" s="18">
        <v>12</v>
      </c>
      <c r="L17" s="18" t="str">
        <f>IF(Funcionários!C19=0,"",Funcionários!C19)</f>
        <v/>
      </c>
    </row>
    <row r="18" spans="2:14" ht="54.95" customHeight="1" thickBot="1" x14ac:dyDescent="0.3">
      <c r="C18" s="12" t="str">
        <f>IFERROR(COUNTIFS(LT!M7:M3006,"Concluída no prazo",LT!E7:E3006,D6,LT!$I$7:$I$3006,AF!E8)/COUNTIFS(LT!E7:E3006,D6,LT!$I$7:$I$3006,AF!E8,LT!M7:M3006,"&lt;&gt;Não iniciada"),"")</f>
        <v/>
      </c>
      <c r="D18" s="156"/>
      <c r="E18" s="157"/>
      <c r="F18" s="157"/>
      <c r="G18" s="157"/>
      <c r="L18" s="18" t="str">
        <f>IF(Funcionários!C20=0,"",Funcionários!C20)</f>
        <v/>
      </c>
    </row>
    <row r="19" spans="2:14" ht="15" customHeight="1" thickTop="1" thickBot="1" x14ac:dyDescent="0.3">
      <c r="D19" s="18" t="s">
        <v>59</v>
      </c>
      <c r="E19" s="18" t="s">
        <v>60</v>
      </c>
      <c r="F19" s="18"/>
      <c r="G19" s="18" t="s">
        <v>61</v>
      </c>
      <c r="H19" s="18"/>
      <c r="L19" s="18" t="str">
        <f>IF(Funcionários!C21=0,"",Funcionários!C21)</f>
        <v/>
      </c>
    </row>
    <row r="20" spans="2:14" ht="30" customHeight="1" thickTop="1" thickBot="1" x14ac:dyDescent="0.3">
      <c r="C20" s="147" t="s">
        <v>62</v>
      </c>
      <c r="D20" s="148"/>
      <c r="F20" s="152" t="s">
        <v>135</v>
      </c>
      <c r="G20" s="153"/>
      <c r="L20" s="18" t="str">
        <f>IF(Funcionários!C22=0,"",Funcionários!C22)</f>
        <v/>
      </c>
    </row>
    <row r="21" spans="2:14" ht="30" customHeight="1" thickTop="1" thickBot="1" x14ac:dyDescent="0.3">
      <c r="C21" s="149" t="str">
        <f>LT!BI7</f>
        <v/>
      </c>
      <c r="D21" s="150"/>
      <c r="F21" s="149" t="str">
        <f>LT!BI14</f>
        <v/>
      </c>
      <c r="G21" s="151"/>
      <c r="L21" s="18" t="str">
        <f>IF(Funcionários!C23=0,"",Funcionários!C23)</f>
        <v/>
      </c>
    </row>
    <row r="22" spans="2:14" ht="30" customHeight="1" thickTop="1" thickBot="1" x14ac:dyDescent="0.3">
      <c r="C22" s="149" t="str">
        <f>LT!BI8</f>
        <v/>
      </c>
      <c r="D22" s="150"/>
      <c r="F22" s="149" t="str">
        <f>LT!BI15</f>
        <v/>
      </c>
      <c r="G22" s="151"/>
      <c r="L22" s="18" t="str">
        <f>IF(Funcionários!C24=0,"",Funcionários!C24)</f>
        <v/>
      </c>
    </row>
    <row r="23" spans="2:14" ht="30" customHeight="1" thickTop="1" thickBot="1" x14ac:dyDescent="0.3">
      <c r="C23" s="149" t="str">
        <f>LT!BI9</f>
        <v/>
      </c>
      <c r="D23" s="150"/>
      <c r="F23" s="149" t="str">
        <f>LT!BI16</f>
        <v/>
      </c>
      <c r="G23" s="151"/>
      <c r="L23" s="18" t="str">
        <f>IF(Funcionários!C25=0,"",Funcionários!C25)</f>
        <v/>
      </c>
    </row>
    <row r="24" spans="2:14" ht="30" customHeight="1" thickTop="1" thickBot="1" x14ac:dyDescent="0.3">
      <c r="C24" s="149" t="str">
        <f>LT!BI10</f>
        <v/>
      </c>
      <c r="D24" s="150"/>
      <c r="F24" s="149" t="str">
        <f>LT!BI17</f>
        <v/>
      </c>
      <c r="G24" s="151"/>
      <c r="L24" s="18" t="str">
        <f>IF(Funcionários!C26=0,"",Funcionários!C26)</f>
        <v/>
      </c>
    </row>
    <row r="25" spans="2:14" ht="30" customHeight="1" thickTop="1" thickBot="1" x14ac:dyDescent="0.3">
      <c r="C25" s="149" t="str">
        <f>LT!BI11</f>
        <v/>
      </c>
      <c r="D25" s="150"/>
      <c r="F25" s="149" t="str">
        <f>LT!BI18</f>
        <v/>
      </c>
      <c r="G25" s="151"/>
      <c r="L25" s="18" t="str">
        <f>IF(Funcionários!C27=0,"",Funcionários!C27)</f>
        <v/>
      </c>
    </row>
    <row r="26" spans="2:14" ht="30" customHeight="1" thickTop="1" thickBot="1" x14ac:dyDescent="0.3">
      <c r="L26" s="18" t="str">
        <f>IF(Funcionários!C28=0,"",Funcionários!C28)</f>
        <v/>
      </c>
    </row>
    <row r="27" spans="2:14" ht="30" customHeight="1" thickTop="1" thickBot="1" x14ac:dyDescent="0.3">
      <c r="C27" s="126" t="s">
        <v>70</v>
      </c>
      <c r="D27" s="1" t="s">
        <v>147</v>
      </c>
      <c r="L27" s="18" t="str">
        <f>IF(Funcionários!C29=0,"",Funcionários!C29)</f>
        <v/>
      </c>
    </row>
    <row r="28" spans="2:14" ht="30" customHeight="1" thickTop="1" thickBot="1" x14ac:dyDescent="0.3">
      <c r="C28" s="18">
        <v>2</v>
      </c>
      <c r="D28" s="18">
        <v>3</v>
      </c>
      <c r="E28" s="18">
        <v>4</v>
      </c>
      <c r="F28" s="18">
        <v>5</v>
      </c>
      <c r="G28" s="18">
        <v>6</v>
      </c>
      <c r="L28" s="18" t="str">
        <f>IF(Funcionários!C30=0,"",Funcionários!C30)</f>
        <v/>
      </c>
    </row>
    <row r="29" spans="2:14" ht="30" customHeight="1" thickTop="1" thickBot="1" x14ac:dyDescent="0.3">
      <c r="C29" s="40" t="s">
        <v>71</v>
      </c>
      <c r="D29" s="40" t="s">
        <v>31</v>
      </c>
      <c r="E29" s="40" t="s">
        <v>32</v>
      </c>
      <c r="F29" s="40" t="s">
        <v>72</v>
      </c>
      <c r="G29" s="40" t="s">
        <v>33</v>
      </c>
      <c r="I29" s="131"/>
      <c r="J29" s="131"/>
      <c r="K29" s="131"/>
      <c r="L29" s="18" t="str">
        <f>IF(Funcionários!C31=0,"",Funcionários!C31)</f>
        <v/>
      </c>
      <c r="M29" s="131"/>
      <c r="N29" s="131"/>
    </row>
    <row r="30" spans="2:14" ht="30" customHeight="1" thickTop="1" thickBot="1" x14ac:dyDescent="0.3">
      <c r="B30" s="33">
        <f>LARGE(LT!$AT$7:$AT$3006,AF!H30)</f>
        <v>0</v>
      </c>
      <c r="C30" s="46" t="str">
        <f>VLOOKUP($B30,LT!$AT$7:$AY$3006,C$28,FALSE)</f>
        <v/>
      </c>
      <c r="D30" s="132" t="str">
        <f>VLOOKUP($B30,LT!$AT$7:$AY$3006,D$28,FALSE)</f>
        <v/>
      </c>
      <c r="E30" s="132" t="str">
        <f>VLOOKUP($B30,LT!$AT$7:$AY$3006,E$28,FALSE)</f>
        <v/>
      </c>
      <c r="F30" s="46" t="str">
        <f>VLOOKUP($B30,LT!$AT$7:$AY$3006,F$28,FALSE)</f>
        <v/>
      </c>
      <c r="G30" s="46" t="str">
        <f>VLOOKUP($B30,LT!$AT$7:$AY$3006,G$28,FALSE)</f>
        <v/>
      </c>
      <c r="H30" s="133">
        <v>1</v>
      </c>
      <c r="J30" s="131"/>
      <c r="K30" s="134"/>
      <c r="L30" s="18" t="str">
        <f>IF(Funcionários!C32=0,"",Funcionários!C32)</f>
        <v/>
      </c>
      <c r="M30" s="131"/>
      <c r="N30" s="131"/>
    </row>
    <row r="31" spans="2:14" ht="30" customHeight="1" thickTop="1" thickBot="1" x14ac:dyDescent="0.3">
      <c r="B31" s="33">
        <f>LARGE(LT!$AT$7:$AT$3006,AF!H31)</f>
        <v>0</v>
      </c>
      <c r="C31" s="46" t="str">
        <f>VLOOKUP($B31,LT!$AT$7:$AY$3006,C$28,FALSE)</f>
        <v/>
      </c>
      <c r="D31" s="132" t="str">
        <f>VLOOKUP($B31,LT!$AT$7:$AY$3006,D$28,FALSE)</f>
        <v/>
      </c>
      <c r="E31" s="132" t="str">
        <f>VLOOKUP($B31,LT!$AT$7:$AY$3006,E$28,FALSE)</f>
        <v/>
      </c>
      <c r="F31" s="46" t="str">
        <f>VLOOKUP($B31,LT!$AT$7:$AY$3006,F$28,FALSE)</f>
        <v/>
      </c>
      <c r="G31" s="46" t="str">
        <f>VLOOKUP($B31,LT!$AT$7:$AY$3006,G$28,FALSE)</f>
        <v/>
      </c>
      <c r="H31" s="133">
        <v>2</v>
      </c>
      <c r="J31" s="131"/>
      <c r="K31" s="134"/>
      <c r="L31" s="18" t="str">
        <f>IF(Funcionários!C33=0,"",Funcionários!C33)</f>
        <v/>
      </c>
      <c r="M31" s="131"/>
      <c r="N31" s="131"/>
    </row>
    <row r="32" spans="2:14" ht="30" customHeight="1" thickTop="1" thickBot="1" x14ac:dyDescent="0.3">
      <c r="B32" s="33">
        <f>LARGE(LT!$AT$7:$AT$3006,AF!H32)</f>
        <v>0</v>
      </c>
      <c r="C32" s="46" t="str">
        <f>VLOOKUP($B32,LT!$AT$7:$AY$3006,C$28,FALSE)</f>
        <v/>
      </c>
      <c r="D32" s="132" t="str">
        <f>VLOOKUP($B32,LT!$AT$7:$AY$3006,D$28,FALSE)</f>
        <v/>
      </c>
      <c r="E32" s="132" t="str">
        <f>VLOOKUP($B32,LT!$AT$7:$AY$3006,E$28,FALSE)</f>
        <v/>
      </c>
      <c r="F32" s="46" t="str">
        <f>VLOOKUP($B32,LT!$AT$7:$AY$3006,F$28,FALSE)</f>
        <v/>
      </c>
      <c r="G32" s="46" t="str">
        <f>VLOOKUP($B32,LT!$AT$7:$AY$3006,G$28,FALSE)</f>
        <v/>
      </c>
      <c r="H32" s="133">
        <v>3</v>
      </c>
      <c r="J32" s="131"/>
      <c r="K32" s="134"/>
      <c r="L32" s="18" t="str">
        <f>IF(Funcionários!C34=0,"",Funcionários!C34)</f>
        <v/>
      </c>
      <c r="M32" s="131"/>
      <c r="N32" s="131"/>
    </row>
    <row r="33" spans="2:14" ht="30" customHeight="1" thickTop="1" thickBot="1" x14ac:dyDescent="0.3">
      <c r="B33" s="33">
        <f>LARGE(LT!$AT$7:$AT$3006,AF!H33)</f>
        <v>0</v>
      </c>
      <c r="C33" s="46" t="str">
        <f>VLOOKUP($B33,LT!$AT$7:$AY$3006,C$28,FALSE)</f>
        <v/>
      </c>
      <c r="D33" s="132" t="str">
        <f>VLOOKUP($B33,LT!$AT$7:$AY$3006,D$28,FALSE)</f>
        <v/>
      </c>
      <c r="E33" s="132" t="str">
        <f>VLOOKUP($B33,LT!$AT$7:$AY$3006,E$28,FALSE)</f>
        <v/>
      </c>
      <c r="F33" s="46" t="str">
        <f>VLOOKUP($B33,LT!$AT$7:$AY$3006,F$28,FALSE)</f>
        <v/>
      </c>
      <c r="G33" s="46" t="str">
        <f>VLOOKUP($B33,LT!$AT$7:$AY$3006,G$28,FALSE)</f>
        <v/>
      </c>
      <c r="H33" s="133">
        <v>4</v>
      </c>
      <c r="J33" s="131"/>
      <c r="K33" s="134"/>
      <c r="L33" s="18" t="str">
        <f>IF(Funcionários!C35=0,"",Funcionários!C35)</f>
        <v/>
      </c>
      <c r="M33" s="131"/>
      <c r="N33" s="131"/>
    </row>
    <row r="34" spans="2:14" ht="30" customHeight="1" thickTop="1" thickBot="1" x14ac:dyDescent="0.3">
      <c r="B34" s="33">
        <f>LARGE(LT!$AT$7:$AT$3006,AF!H34)</f>
        <v>0</v>
      </c>
      <c r="C34" s="46" t="str">
        <f>VLOOKUP($B34,LT!$AT$7:$AY$3006,C$28,FALSE)</f>
        <v/>
      </c>
      <c r="D34" s="132" t="str">
        <f>VLOOKUP($B34,LT!$AT$7:$AY$3006,D$28,FALSE)</f>
        <v/>
      </c>
      <c r="E34" s="132" t="str">
        <f>VLOOKUP($B34,LT!$AT$7:$AY$3006,E$28,FALSE)</f>
        <v/>
      </c>
      <c r="F34" s="46" t="str">
        <f>VLOOKUP($B34,LT!$AT$7:$AY$3006,F$28,FALSE)</f>
        <v/>
      </c>
      <c r="G34" s="46" t="str">
        <f>VLOOKUP($B34,LT!$AT$7:$AY$3006,G$28,FALSE)</f>
        <v/>
      </c>
      <c r="H34" s="133">
        <v>5</v>
      </c>
      <c r="J34" s="131"/>
      <c r="K34" s="134"/>
      <c r="L34" s="18" t="str">
        <f>IF(Funcionários!C36=0,"",Funcionários!C36)</f>
        <v/>
      </c>
      <c r="M34" s="131"/>
      <c r="N34" s="131"/>
    </row>
    <row r="35" spans="2:14" ht="30" customHeight="1" thickTop="1" thickBot="1" x14ac:dyDescent="0.3">
      <c r="B35" s="33">
        <f>LARGE(LT!$AT$7:$AT$3006,AF!H35)</f>
        <v>0</v>
      </c>
      <c r="C35" s="46" t="str">
        <f>VLOOKUP($B35,LT!$AT$7:$AY$3006,C$28,FALSE)</f>
        <v/>
      </c>
      <c r="D35" s="132" t="str">
        <f>VLOOKUP($B35,LT!$AT$7:$AY$3006,D$28,FALSE)</f>
        <v/>
      </c>
      <c r="E35" s="132" t="str">
        <f>VLOOKUP($B35,LT!$AT$7:$AY$3006,E$28,FALSE)</f>
        <v/>
      </c>
      <c r="F35" s="46" t="str">
        <f>VLOOKUP($B35,LT!$AT$7:$AY$3006,F$28,FALSE)</f>
        <v/>
      </c>
      <c r="G35" s="46" t="str">
        <f>VLOOKUP($B35,LT!$AT$7:$AY$3006,G$28,FALSE)</f>
        <v/>
      </c>
      <c r="H35" s="133">
        <v>6</v>
      </c>
      <c r="J35" s="131"/>
      <c r="K35" s="134"/>
      <c r="L35" s="18" t="str">
        <f>IF(Funcionários!C37=0,"",Funcionários!C37)</f>
        <v/>
      </c>
      <c r="M35" s="131"/>
      <c r="N35" s="131"/>
    </row>
    <row r="36" spans="2:14" ht="30" customHeight="1" thickTop="1" thickBot="1" x14ac:dyDescent="0.3">
      <c r="B36" s="33">
        <f>LARGE(LT!$AT$7:$AT$3006,AF!H36)</f>
        <v>0</v>
      </c>
      <c r="C36" s="46" t="str">
        <f>VLOOKUP($B36,LT!$AT$7:$AY$3006,C$28,FALSE)</f>
        <v/>
      </c>
      <c r="D36" s="132" t="str">
        <f>VLOOKUP($B36,LT!$AT$7:$AY$3006,D$28,FALSE)</f>
        <v/>
      </c>
      <c r="E36" s="132" t="str">
        <f>VLOOKUP($B36,LT!$AT$7:$AY$3006,E$28,FALSE)</f>
        <v/>
      </c>
      <c r="F36" s="46" t="str">
        <f>VLOOKUP($B36,LT!$AT$7:$AY$3006,F$28,FALSE)</f>
        <v/>
      </c>
      <c r="G36" s="46" t="str">
        <f>VLOOKUP($B36,LT!$AT$7:$AY$3006,G$28,FALSE)</f>
        <v/>
      </c>
      <c r="H36" s="133">
        <v>7</v>
      </c>
      <c r="J36" s="131"/>
      <c r="K36" s="134"/>
      <c r="L36" s="18" t="str">
        <f>IF(Funcionários!C38=0,"",Funcionários!C38)</f>
        <v/>
      </c>
      <c r="M36" s="131"/>
      <c r="N36" s="131"/>
    </row>
    <row r="37" spans="2:14" ht="30" customHeight="1" thickTop="1" thickBot="1" x14ac:dyDescent="0.3">
      <c r="B37" s="33">
        <f>LARGE(LT!$AT$7:$AT$3006,AF!H37)</f>
        <v>0</v>
      </c>
      <c r="C37" s="46" t="str">
        <f>VLOOKUP($B37,LT!$AT$7:$AY$3006,C$28,FALSE)</f>
        <v/>
      </c>
      <c r="D37" s="132" t="str">
        <f>VLOOKUP($B37,LT!$AT$7:$AY$3006,D$28,FALSE)</f>
        <v/>
      </c>
      <c r="E37" s="132" t="str">
        <f>VLOOKUP($B37,LT!$AT$7:$AY$3006,E$28,FALSE)</f>
        <v/>
      </c>
      <c r="F37" s="46" t="str">
        <f>VLOOKUP($B37,LT!$AT$7:$AY$3006,F$28,FALSE)</f>
        <v/>
      </c>
      <c r="G37" s="46" t="str">
        <f>VLOOKUP($B37,LT!$AT$7:$AY$3006,G$28,FALSE)</f>
        <v/>
      </c>
      <c r="H37" s="133">
        <v>8</v>
      </c>
      <c r="J37" s="131"/>
      <c r="K37" s="134"/>
      <c r="L37" s="18" t="str">
        <f>IF(Funcionários!C39=0,"",Funcionários!C39)</f>
        <v/>
      </c>
      <c r="M37" s="131"/>
      <c r="N37" s="131"/>
    </row>
    <row r="38" spans="2:14" ht="30" customHeight="1" thickTop="1" thickBot="1" x14ac:dyDescent="0.3">
      <c r="B38" s="33">
        <f>LARGE(LT!$AT$7:$AT$3006,AF!H38)</f>
        <v>0</v>
      </c>
      <c r="C38" s="46" t="str">
        <f>VLOOKUP($B38,LT!$AT$7:$AY$3006,C$28,FALSE)</f>
        <v/>
      </c>
      <c r="D38" s="132" t="str">
        <f>VLOOKUP($B38,LT!$AT$7:$AY$3006,D$28,FALSE)</f>
        <v/>
      </c>
      <c r="E38" s="132" t="str">
        <f>VLOOKUP($B38,LT!$AT$7:$AY$3006,E$28,FALSE)</f>
        <v/>
      </c>
      <c r="F38" s="46" t="str">
        <f>VLOOKUP($B38,LT!$AT$7:$AY$3006,F$28,FALSE)</f>
        <v/>
      </c>
      <c r="G38" s="46" t="str">
        <f>VLOOKUP($B38,LT!$AT$7:$AY$3006,G$28,FALSE)</f>
        <v/>
      </c>
      <c r="H38" s="133">
        <v>9</v>
      </c>
      <c r="J38" s="131"/>
      <c r="K38" s="134"/>
      <c r="L38" s="18" t="str">
        <f>IF(Funcionários!C40=0,"",Funcionários!C40)</f>
        <v/>
      </c>
      <c r="M38" s="131"/>
      <c r="N38" s="131"/>
    </row>
    <row r="39" spans="2:14" ht="30" customHeight="1" thickTop="1" thickBot="1" x14ac:dyDescent="0.3">
      <c r="B39" s="33">
        <f>LARGE(LT!$AT$7:$AT$3006,AF!H39)</f>
        <v>0</v>
      </c>
      <c r="C39" s="46" t="str">
        <f>VLOOKUP($B39,LT!$AT$7:$AY$3006,C$28,FALSE)</f>
        <v/>
      </c>
      <c r="D39" s="132" t="str">
        <f>VLOOKUP($B39,LT!$AT$7:$AY$3006,D$28,FALSE)</f>
        <v/>
      </c>
      <c r="E39" s="132" t="str">
        <f>VLOOKUP($B39,LT!$AT$7:$AY$3006,E$28,FALSE)</f>
        <v/>
      </c>
      <c r="F39" s="46" t="str">
        <f>VLOOKUP($B39,LT!$AT$7:$AY$3006,F$28,FALSE)</f>
        <v/>
      </c>
      <c r="G39" s="46" t="str">
        <f>VLOOKUP($B39,LT!$AT$7:$AY$3006,G$28,FALSE)</f>
        <v/>
      </c>
      <c r="H39" s="133">
        <v>10</v>
      </c>
      <c r="J39" s="131"/>
      <c r="K39" s="134"/>
      <c r="L39" s="18" t="str">
        <f>IF(Funcionários!C41=0,"",Funcionários!C41)</f>
        <v/>
      </c>
      <c r="M39" s="131"/>
      <c r="N39" s="131"/>
    </row>
    <row r="40" spans="2:14" ht="30" customHeight="1" thickTop="1" thickBot="1" x14ac:dyDescent="0.3">
      <c r="B40" s="33">
        <f>LARGE(LT!$AT$7:$AT$3006,AF!H40)</f>
        <v>0</v>
      </c>
      <c r="C40" s="46" t="str">
        <f>VLOOKUP($B40,LT!$AT$7:$AY$3006,C$28,FALSE)</f>
        <v/>
      </c>
      <c r="D40" s="132" t="str">
        <f>VLOOKUP($B40,LT!$AT$7:$AY$3006,D$28,FALSE)</f>
        <v/>
      </c>
      <c r="E40" s="132" t="str">
        <f>VLOOKUP($B40,LT!$AT$7:$AY$3006,E$28,FALSE)</f>
        <v/>
      </c>
      <c r="F40" s="46" t="str">
        <f>VLOOKUP($B40,LT!$AT$7:$AY$3006,F$28,FALSE)</f>
        <v/>
      </c>
      <c r="G40" s="46" t="str">
        <f>VLOOKUP($B40,LT!$AT$7:$AY$3006,G$28,FALSE)</f>
        <v/>
      </c>
      <c r="H40" s="133">
        <v>11</v>
      </c>
      <c r="J40" s="131"/>
      <c r="K40" s="134"/>
      <c r="L40" s="18" t="str">
        <f>IF(Funcionários!C42=0,"",Funcionários!C42)</f>
        <v/>
      </c>
      <c r="M40" s="131"/>
      <c r="N40" s="131"/>
    </row>
    <row r="41" spans="2:14" ht="30" customHeight="1" thickTop="1" thickBot="1" x14ac:dyDescent="0.3">
      <c r="B41" s="33">
        <f>LARGE(LT!$AT$7:$AT$3006,AF!H41)</f>
        <v>0</v>
      </c>
      <c r="C41" s="46" t="str">
        <f>VLOOKUP($B41,LT!$AT$7:$AY$3006,C$28,FALSE)</f>
        <v/>
      </c>
      <c r="D41" s="132" t="str">
        <f>VLOOKUP($B41,LT!$AT$7:$AY$3006,D$28,FALSE)</f>
        <v/>
      </c>
      <c r="E41" s="132" t="str">
        <f>VLOOKUP($B41,LT!$AT$7:$AY$3006,E$28,FALSE)</f>
        <v/>
      </c>
      <c r="F41" s="46" t="str">
        <f>VLOOKUP($B41,LT!$AT$7:$AY$3006,F$28,FALSE)</f>
        <v/>
      </c>
      <c r="G41" s="46" t="str">
        <f>VLOOKUP($B41,LT!$AT$7:$AY$3006,G$28,FALSE)</f>
        <v/>
      </c>
      <c r="H41" s="133">
        <v>12</v>
      </c>
      <c r="J41" s="131"/>
      <c r="K41" s="134"/>
      <c r="L41" s="18" t="str">
        <f>IF(Funcionários!C43=0,"",Funcionários!C43)</f>
        <v/>
      </c>
      <c r="M41" s="131"/>
      <c r="N41" s="131"/>
    </row>
    <row r="42" spans="2:14" ht="30" customHeight="1" thickTop="1" thickBot="1" x14ac:dyDescent="0.3">
      <c r="B42" s="33">
        <f>LARGE(LT!$AT$7:$AT$3006,AF!H42)</f>
        <v>0</v>
      </c>
      <c r="C42" s="46" t="str">
        <f>VLOOKUP($B42,LT!$AT$7:$AY$3006,C$28,FALSE)</f>
        <v/>
      </c>
      <c r="D42" s="132" t="str">
        <f>VLOOKUP($B42,LT!$AT$7:$AY$3006,D$28,FALSE)</f>
        <v/>
      </c>
      <c r="E42" s="132" t="str">
        <f>VLOOKUP($B42,LT!$AT$7:$AY$3006,E$28,FALSE)</f>
        <v/>
      </c>
      <c r="F42" s="46" t="str">
        <f>VLOOKUP($B42,LT!$AT$7:$AY$3006,F$28,FALSE)</f>
        <v/>
      </c>
      <c r="G42" s="46" t="str">
        <f>VLOOKUP($B42,LT!$AT$7:$AY$3006,G$28,FALSE)</f>
        <v/>
      </c>
      <c r="H42" s="133">
        <v>13</v>
      </c>
      <c r="J42" s="131"/>
      <c r="K42" s="134"/>
      <c r="L42" s="18" t="str">
        <f>IF(Funcionários!C44=0,"",Funcionários!C44)</f>
        <v/>
      </c>
      <c r="M42" s="131"/>
      <c r="N42" s="131"/>
    </row>
    <row r="43" spans="2:14" ht="30" customHeight="1" thickTop="1" thickBot="1" x14ac:dyDescent="0.3">
      <c r="B43" s="33">
        <f>LARGE(LT!$AT$7:$AT$3006,AF!H43)</f>
        <v>0</v>
      </c>
      <c r="C43" s="46" t="str">
        <f>VLOOKUP($B43,LT!$AT$7:$AY$3006,C$28,FALSE)</f>
        <v/>
      </c>
      <c r="D43" s="132" t="str">
        <f>VLOOKUP($B43,LT!$AT$7:$AY$3006,D$28,FALSE)</f>
        <v/>
      </c>
      <c r="E43" s="132" t="str">
        <f>VLOOKUP($B43,LT!$AT$7:$AY$3006,E$28,FALSE)</f>
        <v/>
      </c>
      <c r="F43" s="46" t="str">
        <f>VLOOKUP($B43,LT!$AT$7:$AY$3006,F$28,FALSE)</f>
        <v/>
      </c>
      <c r="G43" s="46" t="str">
        <f>VLOOKUP($B43,LT!$AT$7:$AY$3006,G$28,FALSE)</f>
        <v/>
      </c>
      <c r="H43" s="133">
        <v>14</v>
      </c>
      <c r="J43" s="131"/>
      <c r="K43" s="134"/>
      <c r="L43" s="18" t="str">
        <f>IF(Funcionários!C45=0,"",Funcionários!C45)</f>
        <v/>
      </c>
      <c r="M43" s="131"/>
      <c r="N43" s="131"/>
    </row>
    <row r="44" spans="2:14" ht="30" customHeight="1" thickTop="1" thickBot="1" x14ac:dyDescent="0.3">
      <c r="B44" s="33">
        <f>LARGE(LT!$AT$7:$AT$3006,AF!H44)</f>
        <v>0</v>
      </c>
      <c r="C44" s="46" t="str">
        <f>VLOOKUP($B44,LT!$AT$7:$AY$3006,C$28,FALSE)</f>
        <v/>
      </c>
      <c r="D44" s="132" t="str">
        <f>VLOOKUP($B44,LT!$AT$7:$AY$3006,D$28,FALSE)</f>
        <v/>
      </c>
      <c r="E44" s="132" t="str">
        <f>VLOOKUP($B44,LT!$AT$7:$AY$3006,E$28,FALSE)</f>
        <v/>
      </c>
      <c r="F44" s="46" t="str">
        <f>VLOOKUP($B44,LT!$AT$7:$AY$3006,F$28,FALSE)</f>
        <v/>
      </c>
      <c r="G44" s="46" t="str">
        <f>VLOOKUP($B44,LT!$AT$7:$AY$3006,G$28,FALSE)</f>
        <v/>
      </c>
      <c r="H44" s="133">
        <v>15</v>
      </c>
      <c r="J44" s="131"/>
      <c r="K44" s="134"/>
      <c r="L44" s="18" t="str">
        <f>IF(Funcionários!C46=0,"",Funcionários!C46)</f>
        <v/>
      </c>
      <c r="M44" s="131"/>
      <c r="N44" s="131"/>
    </row>
    <row r="45" spans="2:14" ht="30" customHeight="1" thickTop="1" thickBot="1" x14ac:dyDescent="0.3">
      <c r="B45" s="33">
        <f>LARGE(LT!$AT$7:$AT$3006,AF!H45)</f>
        <v>0</v>
      </c>
      <c r="C45" s="46" t="str">
        <f>VLOOKUP($B45,LT!$AT$7:$AY$3006,C$28,FALSE)</f>
        <v/>
      </c>
      <c r="D45" s="132" t="str">
        <f>VLOOKUP($B45,LT!$AT$7:$AY$3006,D$28,FALSE)</f>
        <v/>
      </c>
      <c r="E45" s="132" t="str">
        <f>VLOOKUP($B45,LT!$AT$7:$AY$3006,E$28,FALSE)</f>
        <v/>
      </c>
      <c r="F45" s="46" t="str">
        <f>VLOOKUP($B45,LT!$AT$7:$AY$3006,F$28,FALSE)</f>
        <v/>
      </c>
      <c r="G45" s="46" t="str">
        <f>VLOOKUP($B45,LT!$AT$7:$AY$3006,G$28,FALSE)</f>
        <v/>
      </c>
      <c r="H45" s="133">
        <v>16</v>
      </c>
      <c r="J45" s="131"/>
      <c r="K45" s="134"/>
      <c r="L45" s="18" t="str">
        <f>IF(Funcionários!C47=0,"",Funcionários!C47)</f>
        <v/>
      </c>
      <c r="M45" s="131"/>
      <c r="N45" s="131"/>
    </row>
    <row r="46" spans="2:14" ht="30" customHeight="1" thickTop="1" thickBot="1" x14ac:dyDescent="0.3">
      <c r="B46" s="33">
        <f>LARGE(LT!$AT$7:$AT$3006,AF!H46)</f>
        <v>0</v>
      </c>
      <c r="C46" s="46" t="str">
        <f>VLOOKUP($B46,LT!$AT$7:$AY$3006,C$28,FALSE)</f>
        <v/>
      </c>
      <c r="D46" s="132" t="str">
        <f>VLOOKUP($B46,LT!$AT$7:$AY$3006,D$28,FALSE)</f>
        <v/>
      </c>
      <c r="E46" s="132" t="str">
        <f>VLOOKUP($B46,LT!$AT$7:$AY$3006,E$28,FALSE)</f>
        <v/>
      </c>
      <c r="F46" s="46" t="str">
        <f>VLOOKUP($B46,LT!$AT$7:$AY$3006,F$28,FALSE)</f>
        <v/>
      </c>
      <c r="G46" s="46" t="str">
        <f>VLOOKUP($B46,LT!$AT$7:$AY$3006,G$28,FALSE)</f>
        <v/>
      </c>
      <c r="H46" s="133">
        <v>17</v>
      </c>
      <c r="J46" s="131"/>
      <c r="K46" s="134"/>
      <c r="L46" s="18" t="str">
        <f>IF(Funcionários!C48=0,"",Funcionários!C48)</f>
        <v/>
      </c>
      <c r="M46" s="131"/>
      <c r="N46" s="131"/>
    </row>
    <row r="47" spans="2:14" ht="30" customHeight="1" thickTop="1" thickBot="1" x14ac:dyDescent="0.3">
      <c r="B47" s="33">
        <f>LARGE(LT!$AT$7:$AT$3006,AF!H47)</f>
        <v>0</v>
      </c>
      <c r="C47" s="46" t="str">
        <f>VLOOKUP($B47,LT!$AT$7:$AY$3006,C$28,FALSE)</f>
        <v/>
      </c>
      <c r="D47" s="132" t="str">
        <f>VLOOKUP($B47,LT!$AT$7:$AY$3006,D$28,FALSE)</f>
        <v/>
      </c>
      <c r="E47" s="132" t="str">
        <f>VLOOKUP($B47,LT!$AT$7:$AY$3006,E$28,FALSE)</f>
        <v/>
      </c>
      <c r="F47" s="46" t="str">
        <f>VLOOKUP($B47,LT!$AT$7:$AY$3006,F$28,FALSE)</f>
        <v/>
      </c>
      <c r="G47" s="46" t="str">
        <f>VLOOKUP($B47,LT!$AT$7:$AY$3006,G$28,FALSE)</f>
        <v/>
      </c>
      <c r="H47" s="133">
        <v>18</v>
      </c>
      <c r="J47" s="131"/>
      <c r="K47" s="134"/>
      <c r="L47" s="18" t="str">
        <f>IF(Funcionários!C49=0,"",Funcionários!C49)</f>
        <v/>
      </c>
      <c r="M47" s="131"/>
      <c r="N47" s="131"/>
    </row>
    <row r="48" spans="2:14" ht="30" customHeight="1" thickTop="1" thickBot="1" x14ac:dyDescent="0.3">
      <c r="B48" s="33">
        <f>LARGE(LT!$AT$7:$AT$3006,AF!H48)</f>
        <v>0</v>
      </c>
      <c r="C48" s="46" t="str">
        <f>VLOOKUP($B48,LT!$AT$7:$AY$3006,C$28,FALSE)</f>
        <v/>
      </c>
      <c r="D48" s="132" t="str">
        <f>VLOOKUP($B48,LT!$AT$7:$AY$3006,D$28,FALSE)</f>
        <v/>
      </c>
      <c r="E48" s="132" t="str">
        <f>VLOOKUP($B48,LT!$AT$7:$AY$3006,E$28,FALSE)</f>
        <v/>
      </c>
      <c r="F48" s="46" t="str">
        <f>VLOOKUP($B48,LT!$AT$7:$AY$3006,F$28,FALSE)</f>
        <v/>
      </c>
      <c r="G48" s="46" t="str">
        <f>VLOOKUP($B48,LT!$AT$7:$AY$3006,G$28,FALSE)</f>
        <v/>
      </c>
      <c r="H48" s="133">
        <v>19</v>
      </c>
      <c r="J48" s="131"/>
      <c r="K48" s="134"/>
      <c r="L48" s="18" t="str">
        <f>IF(Funcionários!C50=0,"",Funcionários!C50)</f>
        <v/>
      </c>
      <c r="M48" s="131"/>
      <c r="N48" s="131"/>
    </row>
    <row r="49" spans="2:14" ht="30" customHeight="1" thickTop="1" thickBot="1" x14ac:dyDescent="0.3">
      <c r="B49" s="33">
        <f>LARGE(LT!$AT$7:$AT$3006,AF!H49)</f>
        <v>0</v>
      </c>
      <c r="C49" s="46" t="str">
        <f>VLOOKUP($B49,LT!$AT$7:$AY$3006,C$28,FALSE)</f>
        <v/>
      </c>
      <c r="D49" s="132" t="str">
        <f>VLOOKUP($B49,LT!$AT$7:$AY$3006,D$28,FALSE)</f>
        <v/>
      </c>
      <c r="E49" s="132" t="str">
        <f>VLOOKUP($B49,LT!$AT$7:$AY$3006,E$28,FALSE)</f>
        <v/>
      </c>
      <c r="F49" s="46" t="str">
        <f>VLOOKUP($B49,LT!$AT$7:$AY$3006,F$28,FALSE)</f>
        <v/>
      </c>
      <c r="G49" s="46" t="str">
        <f>VLOOKUP($B49,LT!$AT$7:$AY$3006,G$28,FALSE)</f>
        <v/>
      </c>
      <c r="H49" s="133">
        <v>20</v>
      </c>
      <c r="J49" s="131"/>
      <c r="K49" s="134"/>
      <c r="L49" s="18" t="str">
        <f>IF(Funcionários!C51=0,"",Funcionários!C51)</f>
        <v/>
      </c>
      <c r="M49" s="131"/>
      <c r="N49" s="131"/>
    </row>
    <row r="50" spans="2:14" ht="30" customHeight="1" thickTop="1" thickBot="1" x14ac:dyDescent="0.3">
      <c r="B50" s="33">
        <f>LARGE(LT!$AT$7:$AT$3006,AF!H50)</f>
        <v>0</v>
      </c>
      <c r="C50" s="46" t="str">
        <f>VLOOKUP($B50,LT!$AT$7:$AY$3006,C$28,FALSE)</f>
        <v/>
      </c>
      <c r="D50" s="132" t="str">
        <f>VLOOKUP($B50,LT!$AT$7:$AY$3006,D$28,FALSE)</f>
        <v/>
      </c>
      <c r="E50" s="132" t="str">
        <f>VLOOKUP($B50,LT!$AT$7:$AY$3006,E$28,FALSE)</f>
        <v/>
      </c>
      <c r="F50" s="46" t="str">
        <f>VLOOKUP($B50,LT!$AT$7:$AY$3006,F$28,FALSE)</f>
        <v/>
      </c>
      <c r="G50" s="46" t="str">
        <f>VLOOKUP($B50,LT!$AT$7:$AY$3006,G$28,FALSE)</f>
        <v/>
      </c>
      <c r="H50" s="133">
        <v>21</v>
      </c>
      <c r="J50" s="131"/>
      <c r="K50" s="134"/>
      <c r="L50" s="18" t="str">
        <f>IF(Funcionários!C52=0,"",Funcionários!C52)</f>
        <v/>
      </c>
      <c r="M50" s="131"/>
      <c r="N50" s="131"/>
    </row>
    <row r="51" spans="2:14" ht="30" customHeight="1" thickTop="1" thickBot="1" x14ac:dyDescent="0.3">
      <c r="B51" s="33">
        <f>LARGE(LT!$AT$7:$AT$3006,AF!H51)</f>
        <v>0</v>
      </c>
      <c r="C51" s="46" t="str">
        <f>VLOOKUP($B51,LT!$AT$7:$AY$3006,C$28,FALSE)</f>
        <v/>
      </c>
      <c r="D51" s="132" t="str">
        <f>VLOOKUP($B51,LT!$AT$7:$AY$3006,D$28,FALSE)</f>
        <v/>
      </c>
      <c r="E51" s="132" t="str">
        <f>VLOOKUP($B51,LT!$AT$7:$AY$3006,E$28,FALSE)</f>
        <v/>
      </c>
      <c r="F51" s="46" t="str">
        <f>VLOOKUP($B51,LT!$AT$7:$AY$3006,F$28,FALSE)</f>
        <v/>
      </c>
      <c r="G51" s="46" t="str">
        <f>VLOOKUP($B51,LT!$AT$7:$AY$3006,G$28,FALSE)</f>
        <v/>
      </c>
      <c r="H51" s="133">
        <v>22</v>
      </c>
      <c r="J51" s="131"/>
      <c r="K51" s="134"/>
      <c r="L51" s="18" t="str">
        <f>IF(Funcionários!C53=0,"",Funcionários!C53)</f>
        <v/>
      </c>
      <c r="M51" s="131"/>
      <c r="N51" s="131"/>
    </row>
    <row r="52" spans="2:14" ht="30" customHeight="1" thickTop="1" thickBot="1" x14ac:dyDescent="0.3">
      <c r="B52" s="33">
        <f>LARGE(LT!$AT$7:$AT$3006,AF!H52)</f>
        <v>0</v>
      </c>
      <c r="C52" s="46" t="str">
        <f>VLOOKUP($B52,LT!$AT$7:$AY$3006,C$28,FALSE)</f>
        <v/>
      </c>
      <c r="D52" s="132" t="str">
        <f>VLOOKUP($B52,LT!$AT$7:$AY$3006,D$28,FALSE)</f>
        <v/>
      </c>
      <c r="E52" s="132" t="str">
        <f>VLOOKUP($B52,LT!$AT$7:$AY$3006,E$28,FALSE)</f>
        <v/>
      </c>
      <c r="F52" s="46" t="str">
        <f>VLOOKUP($B52,LT!$AT$7:$AY$3006,F$28,FALSE)</f>
        <v/>
      </c>
      <c r="G52" s="46" t="str">
        <f>VLOOKUP($B52,LT!$AT$7:$AY$3006,G$28,FALSE)</f>
        <v/>
      </c>
      <c r="H52" s="133">
        <v>23</v>
      </c>
      <c r="J52" s="131"/>
      <c r="K52" s="134"/>
      <c r="L52" s="18" t="str">
        <f>IF(Funcionários!C54=0,"",Funcionários!C54)</f>
        <v/>
      </c>
      <c r="M52" s="131"/>
      <c r="N52" s="131"/>
    </row>
    <row r="53" spans="2:14" ht="30" customHeight="1" thickTop="1" thickBot="1" x14ac:dyDescent="0.3">
      <c r="B53" s="33">
        <f>LARGE(LT!$AT$7:$AT$3006,AF!H53)</f>
        <v>0</v>
      </c>
      <c r="C53" s="46" t="str">
        <f>VLOOKUP($B53,LT!$AT$7:$AY$3006,C$28,FALSE)</f>
        <v/>
      </c>
      <c r="D53" s="132" t="str">
        <f>VLOOKUP($B53,LT!$AT$7:$AY$3006,D$28,FALSE)</f>
        <v/>
      </c>
      <c r="E53" s="132" t="str">
        <f>VLOOKUP($B53,LT!$AT$7:$AY$3006,E$28,FALSE)</f>
        <v/>
      </c>
      <c r="F53" s="46" t="str">
        <f>VLOOKUP($B53,LT!$AT$7:$AY$3006,F$28,FALSE)</f>
        <v/>
      </c>
      <c r="G53" s="46" t="str">
        <f>VLOOKUP($B53,LT!$AT$7:$AY$3006,G$28,FALSE)</f>
        <v/>
      </c>
      <c r="H53" s="133">
        <v>24</v>
      </c>
      <c r="J53" s="131"/>
      <c r="K53" s="134"/>
      <c r="L53" s="18" t="str">
        <f>IF(Funcionários!C55=0,"",Funcionários!C55)</f>
        <v/>
      </c>
      <c r="M53" s="131"/>
      <c r="N53" s="131"/>
    </row>
    <row r="54" spans="2:14" ht="30" customHeight="1" thickTop="1" thickBot="1" x14ac:dyDescent="0.3">
      <c r="B54" s="33">
        <f>LARGE(LT!$AT$7:$AT$3006,AF!H54)</f>
        <v>0</v>
      </c>
      <c r="C54" s="46" t="str">
        <f>VLOOKUP($B54,LT!$AT$7:$AY$3006,C$28,FALSE)</f>
        <v/>
      </c>
      <c r="D54" s="132" t="str">
        <f>VLOOKUP($B54,LT!$AT$7:$AY$3006,D$28,FALSE)</f>
        <v/>
      </c>
      <c r="E54" s="132" t="str">
        <f>VLOOKUP($B54,LT!$AT$7:$AY$3006,E$28,FALSE)</f>
        <v/>
      </c>
      <c r="F54" s="46" t="str">
        <f>VLOOKUP($B54,LT!$AT$7:$AY$3006,F$28,FALSE)</f>
        <v/>
      </c>
      <c r="G54" s="46" t="str">
        <f>VLOOKUP($B54,LT!$AT$7:$AY$3006,G$28,FALSE)</f>
        <v/>
      </c>
      <c r="H54" s="133">
        <v>25</v>
      </c>
      <c r="J54" s="131"/>
      <c r="K54" s="134"/>
      <c r="L54" s="18" t="str">
        <f>IF(Funcionários!C56=0,"",Funcionários!C56)</f>
        <v/>
      </c>
      <c r="M54" s="131"/>
      <c r="N54" s="131"/>
    </row>
    <row r="55" spans="2:14" ht="30" customHeight="1" thickTop="1" thickBot="1" x14ac:dyDescent="0.3">
      <c r="B55" s="33">
        <f>LARGE(LT!$AT$7:$AT$3006,AF!H55)</f>
        <v>0</v>
      </c>
      <c r="C55" s="46" t="str">
        <f>VLOOKUP($B55,LT!$AT$7:$AY$3006,C$28,FALSE)</f>
        <v/>
      </c>
      <c r="D55" s="132" t="str">
        <f>VLOOKUP($B55,LT!$AT$7:$AY$3006,D$28,FALSE)</f>
        <v/>
      </c>
      <c r="E55" s="132" t="str">
        <f>VLOOKUP($B55,LT!$AT$7:$AY$3006,E$28,FALSE)</f>
        <v/>
      </c>
      <c r="F55" s="46" t="str">
        <f>VLOOKUP($B55,LT!$AT$7:$AY$3006,F$28,FALSE)</f>
        <v/>
      </c>
      <c r="G55" s="46" t="str">
        <f>VLOOKUP($B55,LT!$AT$7:$AY$3006,G$28,FALSE)</f>
        <v/>
      </c>
      <c r="H55" s="133">
        <v>26</v>
      </c>
      <c r="J55" s="131"/>
      <c r="K55" s="134"/>
      <c r="L55" s="18" t="str">
        <f>IF(Funcionários!C57=0,"",Funcionários!C57)</f>
        <v/>
      </c>
      <c r="M55" s="131"/>
      <c r="N55" s="131"/>
    </row>
    <row r="56" spans="2:14" ht="30" customHeight="1" thickTop="1" thickBot="1" x14ac:dyDescent="0.3">
      <c r="B56" s="33">
        <f>LARGE(LT!$AT$7:$AT$3006,AF!H56)</f>
        <v>0</v>
      </c>
      <c r="C56" s="46" t="str">
        <f>VLOOKUP($B56,LT!$AT$7:$AY$3006,C$28,FALSE)</f>
        <v/>
      </c>
      <c r="D56" s="132" t="str">
        <f>VLOOKUP($B56,LT!$AT$7:$AY$3006,D$28,FALSE)</f>
        <v/>
      </c>
      <c r="E56" s="132" t="str">
        <f>VLOOKUP($B56,LT!$AT$7:$AY$3006,E$28,FALSE)</f>
        <v/>
      </c>
      <c r="F56" s="46" t="str">
        <f>VLOOKUP($B56,LT!$AT$7:$AY$3006,F$28,FALSE)</f>
        <v/>
      </c>
      <c r="G56" s="46" t="str">
        <f>VLOOKUP($B56,LT!$AT$7:$AY$3006,G$28,FALSE)</f>
        <v/>
      </c>
      <c r="H56" s="133">
        <v>27</v>
      </c>
      <c r="J56" s="131"/>
      <c r="K56" s="134"/>
      <c r="L56" s="18" t="str">
        <f>IF(Funcionários!C58=0,"",Funcionários!C58)</f>
        <v/>
      </c>
      <c r="M56" s="131"/>
      <c r="N56" s="131"/>
    </row>
    <row r="57" spans="2:14" ht="30" customHeight="1" thickTop="1" thickBot="1" x14ac:dyDescent="0.3">
      <c r="B57" s="33">
        <f>LARGE(LT!$AT$7:$AT$3006,AF!H57)</f>
        <v>0</v>
      </c>
      <c r="C57" s="46" t="str">
        <f>VLOOKUP($B57,LT!$AT$7:$AY$3006,C$28,FALSE)</f>
        <v/>
      </c>
      <c r="D57" s="132" t="str">
        <f>VLOOKUP($B57,LT!$AT$7:$AY$3006,D$28,FALSE)</f>
        <v/>
      </c>
      <c r="E57" s="132" t="str">
        <f>VLOOKUP($B57,LT!$AT$7:$AY$3006,E$28,FALSE)</f>
        <v/>
      </c>
      <c r="F57" s="46" t="str">
        <f>VLOOKUP($B57,LT!$AT$7:$AY$3006,F$28,FALSE)</f>
        <v/>
      </c>
      <c r="G57" s="46" t="str">
        <f>VLOOKUP($B57,LT!$AT$7:$AY$3006,G$28,FALSE)</f>
        <v/>
      </c>
      <c r="H57" s="133">
        <v>28</v>
      </c>
      <c r="J57" s="131"/>
      <c r="K57" s="134"/>
      <c r="L57" s="18" t="str">
        <f>IF(Funcionários!C59=0,"",Funcionários!C59)</f>
        <v/>
      </c>
      <c r="M57" s="131"/>
      <c r="N57" s="131"/>
    </row>
    <row r="58" spans="2:14" ht="30" customHeight="1" thickTop="1" thickBot="1" x14ac:dyDescent="0.3">
      <c r="B58" s="33">
        <f>LARGE(LT!$AT$7:$AT$3006,AF!H58)</f>
        <v>0</v>
      </c>
      <c r="C58" s="46" t="str">
        <f>VLOOKUP($B58,LT!$AT$7:$AY$3006,C$28,FALSE)</f>
        <v/>
      </c>
      <c r="D58" s="132" t="str">
        <f>VLOOKUP($B58,LT!$AT$7:$AY$3006,D$28,FALSE)</f>
        <v/>
      </c>
      <c r="E58" s="132" t="str">
        <f>VLOOKUP($B58,LT!$AT$7:$AY$3006,E$28,FALSE)</f>
        <v/>
      </c>
      <c r="F58" s="46" t="str">
        <f>VLOOKUP($B58,LT!$AT$7:$AY$3006,F$28,FALSE)</f>
        <v/>
      </c>
      <c r="G58" s="46" t="str">
        <f>VLOOKUP($B58,LT!$AT$7:$AY$3006,G$28,FALSE)</f>
        <v/>
      </c>
      <c r="H58" s="133">
        <v>29</v>
      </c>
      <c r="J58" s="131"/>
      <c r="K58" s="134"/>
      <c r="L58" s="18" t="str">
        <f>IF(Funcionários!C60=0,"",Funcionários!C60)</f>
        <v/>
      </c>
      <c r="M58" s="131"/>
      <c r="N58" s="131"/>
    </row>
    <row r="59" spans="2:14" ht="30" customHeight="1" thickTop="1" thickBot="1" x14ac:dyDescent="0.3">
      <c r="B59" s="33">
        <f>LARGE(LT!$AT$7:$AT$3006,AF!H59)</f>
        <v>0</v>
      </c>
      <c r="C59" s="46" t="str">
        <f>VLOOKUP($B59,LT!$AT$7:$AY$3006,C$28,FALSE)</f>
        <v/>
      </c>
      <c r="D59" s="132" t="str">
        <f>VLOOKUP($B59,LT!$AT$7:$AY$3006,D$28,FALSE)</f>
        <v/>
      </c>
      <c r="E59" s="132" t="str">
        <f>VLOOKUP($B59,LT!$AT$7:$AY$3006,E$28,FALSE)</f>
        <v/>
      </c>
      <c r="F59" s="46" t="str">
        <f>VLOOKUP($B59,LT!$AT$7:$AY$3006,F$28,FALSE)</f>
        <v/>
      </c>
      <c r="G59" s="46" t="str">
        <f>VLOOKUP($B59,LT!$AT$7:$AY$3006,G$28,FALSE)</f>
        <v/>
      </c>
      <c r="H59" s="133">
        <v>30</v>
      </c>
      <c r="J59" s="131"/>
      <c r="K59" s="134"/>
      <c r="L59" s="18" t="str">
        <f>IF(Funcionários!C61=0,"",Funcionários!C61)</f>
        <v/>
      </c>
      <c r="M59" s="131"/>
      <c r="N59" s="131"/>
    </row>
    <row r="60" spans="2:14" ht="30" customHeight="1" thickTop="1" thickBot="1" x14ac:dyDescent="0.3">
      <c r="B60" s="33">
        <f>LARGE(LT!$AT$7:$AT$3006,AF!H60)</f>
        <v>0</v>
      </c>
      <c r="C60" s="46" t="str">
        <f>VLOOKUP($B60,LT!$AT$7:$AY$3006,C$28,FALSE)</f>
        <v/>
      </c>
      <c r="D60" s="132" t="str">
        <f>VLOOKUP($B60,LT!$AT$7:$AY$3006,D$28,FALSE)</f>
        <v/>
      </c>
      <c r="E60" s="132" t="str">
        <f>VLOOKUP($B60,LT!$AT$7:$AY$3006,E$28,FALSE)</f>
        <v/>
      </c>
      <c r="F60" s="46" t="str">
        <f>VLOOKUP($B60,LT!$AT$7:$AY$3006,F$28,FALSE)</f>
        <v/>
      </c>
      <c r="G60" s="46" t="str">
        <f>VLOOKUP($B60,LT!$AT$7:$AY$3006,G$28,FALSE)</f>
        <v/>
      </c>
      <c r="H60" s="133">
        <v>31</v>
      </c>
      <c r="J60" s="131"/>
      <c r="K60" s="134"/>
      <c r="L60" s="18" t="str">
        <f>IF(Funcionários!C62=0,"",Funcionários!C62)</f>
        <v/>
      </c>
      <c r="M60" s="131"/>
      <c r="N60" s="131"/>
    </row>
    <row r="61" spans="2:14" ht="30" customHeight="1" thickTop="1" thickBot="1" x14ac:dyDescent="0.3">
      <c r="B61" s="33">
        <f>LARGE(LT!$AT$7:$AT$3006,AF!H61)</f>
        <v>0</v>
      </c>
      <c r="C61" s="46" t="str">
        <f>VLOOKUP($B61,LT!$AT$7:$AY$3006,C$28,FALSE)</f>
        <v/>
      </c>
      <c r="D61" s="132" t="str">
        <f>VLOOKUP($B61,LT!$AT$7:$AY$3006,D$28,FALSE)</f>
        <v/>
      </c>
      <c r="E61" s="132" t="str">
        <f>VLOOKUP($B61,LT!$AT$7:$AY$3006,E$28,FALSE)</f>
        <v/>
      </c>
      <c r="F61" s="46" t="str">
        <f>VLOOKUP($B61,LT!$AT$7:$AY$3006,F$28,FALSE)</f>
        <v/>
      </c>
      <c r="G61" s="46" t="str">
        <f>VLOOKUP($B61,LT!$AT$7:$AY$3006,G$28,FALSE)</f>
        <v/>
      </c>
      <c r="H61" s="133">
        <v>32</v>
      </c>
      <c r="J61" s="131"/>
      <c r="K61" s="134"/>
      <c r="L61" s="18" t="str">
        <f>IF(Funcionários!C63=0,"",Funcionários!C63)</f>
        <v/>
      </c>
      <c r="M61" s="131"/>
      <c r="N61" s="131"/>
    </row>
    <row r="62" spans="2:14" ht="30" customHeight="1" thickTop="1" thickBot="1" x14ac:dyDescent="0.3">
      <c r="B62" s="33">
        <f>LARGE(LT!$AT$7:$AT$3006,AF!H62)</f>
        <v>0</v>
      </c>
      <c r="C62" s="46" t="str">
        <f>VLOOKUP($B62,LT!$AT$7:$AY$3006,C$28,FALSE)</f>
        <v/>
      </c>
      <c r="D62" s="132" t="str">
        <f>VLOOKUP($B62,LT!$AT$7:$AY$3006,D$28,FALSE)</f>
        <v/>
      </c>
      <c r="E62" s="132" t="str">
        <f>VLOOKUP($B62,LT!$AT$7:$AY$3006,E$28,FALSE)</f>
        <v/>
      </c>
      <c r="F62" s="46" t="str">
        <f>VLOOKUP($B62,LT!$AT$7:$AY$3006,F$28,FALSE)</f>
        <v/>
      </c>
      <c r="G62" s="46" t="str">
        <f>VLOOKUP($B62,LT!$AT$7:$AY$3006,G$28,FALSE)</f>
        <v/>
      </c>
      <c r="H62" s="133">
        <v>33</v>
      </c>
      <c r="J62" s="131"/>
      <c r="K62" s="134"/>
      <c r="L62" s="18" t="str">
        <f>IF(Funcionários!C64=0,"",Funcionários!C64)</f>
        <v/>
      </c>
      <c r="M62" s="131"/>
      <c r="N62" s="131"/>
    </row>
    <row r="63" spans="2:14" ht="30" customHeight="1" thickTop="1" thickBot="1" x14ac:dyDescent="0.3">
      <c r="B63" s="33">
        <f>LARGE(LT!$AT$7:$AT$3006,AF!H63)</f>
        <v>0</v>
      </c>
      <c r="C63" s="46" t="str">
        <f>VLOOKUP($B63,LT!$AT$7:$AY$3006,C$28,FALSE)</f>
        <v/>
      </c>
      <c r="D63" s="132" t="str">
        <f>VLOOKUP($B63,LT!$AT$7:$AY$3006,D$28,FALSE)</f>
        <v/>
      </c>
      <c r="E63" s="132" t="str">
        <f>VLOOKUP($B63,LT!$AT$7:$AY$3006,E$28,FALSE)</f>
        <v/>
      </c>
      <c r="F63" s="46" t="str">
        <f>VLOOKUP($B63,LT!$AT$7:$AY$3006,F$28,FALSE)</f>
        <v/>
      </c>
      <c r="G63" s="46" t="str">
        <f>VLOOKUP($B63,LT!$AT$7:$AY$3006,G$28,FALSE)</f>
        <v/>
      </c>
      <c r="H63" s="133">
        <v>34</v>
      </c>
      <c r="J63" s="131"/>
      <c r="K63" s="134"/>
      <c r="L63" s="18" t="str">
        <f>IF(Funcionários!C65=0,"",Funcionários!C65)</f>
        <v/>
      </c>
      <c r="M63" s="131"/>
      <c r="N63" s="131"/>
    </row>
    <row r="64" spans="2:14" ht="30" customHeight="1" thickTop="1" thickBot="1" x14ac:dyDescent="0.3">
      <c r="B64" s="33">
        <f>LARGE(LT!$AT$7:$AT$3006,AF!H64)</f>
        <v>0</v>
      </c>
      <c r="C64" s="46" t="str">
        <f>VLOOKUP($B64,LT!$AT$7:$AY$3006,C$28,FALSE)</f>
        <v/>
      </c>
      <c r="D64" s="132" t="str">
        <f>VLOOKUP($B64,LT!$AT$7:$AY$3006,D$28,FALSE)</f>
        <v/>
      </c>
      <c r="E64" s="132" t="str">
        <f>VLOOKUP($B64,LT!$AT$7:$AY$3006,E$28,FALSE)</f>
        <v/>
      </c>
      <c r="F64" s="46" t="str">
        <f>VLOOKUP($B64,LT!$AT$7:$AY$3006,F$28,FALSE)</f>
        <v/>
      </c>
      <c r="G64" s="46" t="str">
        <f>VLOOKUP($B64,LT!$AT$7:$AY$3006,G$28,FALSE)</f>
        <v/>
      </c>
      <c r="H64" s="133">
        <v>35</v>
      </c>
      <c r="J64" s="131"/>
      <c r="K64" s="134"/>
      <c r="L64" s="18" t="str">
        <f>IF(Funcionários!C66=0,"",Funcionários!C66)</f>
        <v/>
      </c>
      <c r="M64" s="131"/>
      <c r="N64" s="131"/>
    </row>
    <row r="65" spans="2:14" ht="30" customHeight="1" thickTop="1" thickBot="1" x14ac:dyDescent="0.3">
      <c r="B65" s="33">
        <f>LARGE(LT!$AT$7:$AT$3006,AF!H65)</f>
        <v>0</v>
      </c>
      <c r="C65" s="46" t="str">
        <f>VLOOKUP($B65,LT!$AT$7:$AY$3006,C$28,FALSE)</f>
        <v/>
      </c>
      <c r="D65" s="132" t="str">
        <f>VLOOKUP($B65,LT!$AT$7:$AY$3006,D$28,FALSE)</f>
        <v/>
      </c>
      <c r="E65" s="132" t="str">
        <f>VLOOKUP($B65,LT!$AT$7:$AY$3006,E$28,FALSE)</f>
        <v/>
      </c>
      <c r="F65" s="46" t="str">
        <f>VLOOKUP($B65,LT!$AT$7:$AY$3006,F$28,FALSE)</f>
        <v/>
      </c>
      <c r="G65" s="46" t="str">
        <f>VLOOKUP($B65,LT!$AT$7:$AY$3006,G$28,FALSE)</f>
        <v/>
      </c>
      <c r="H65" s="133">
        <v>36</v>
      </c>
      <c r="J65" s="131"/>
      <c r="K65" s="134"/>
      <c r="L65" s="18" t="str">
        <f>IF(Funcionários!C67=0,"",Funcionários!C67)</f>
        <v/>
      </c>
      <c r="M65" s="131"/>
      <c r="N65" s="131"/>
    </row>
    <row r="66" spans="2:14" ht="30" customHeight="1" thickTop="1" thickBot="1" x14ac:dyDescent="0.3">
      <c r="B66" s="33">
        <f>LARGE(LT!$AT$7:$AT$3006,AF!H66)</f>
        <v>0</v>
      </c>
      <c r="C66" s="46" t="str">
        <f>VLOOKUP($B66,LT!$AT$7:$AY$3006,C$28,FALSE)</f>
        <v/>
      </c>
      <c r="D66" s="132" t="str">
        <f>VLOOKUP($B66,LT!$AT$7:$AY$3006,D$28,FALSE)</f>
        <v/>
      </c>
      <c r="E66" s="132" t="str">
        <f>VLOOKUP($B66,LT!$AT$7:$AY$3006,E$28,FALSE)</f>
        <v/>
      </c>
      <c r="F66" s="46" t="str">
        <f>VLOOKUP($B66,LT!$AT$7:$AY$3006,F$28,FALSE)</f>
        <v/>
      </c>
      <c r="G66" s="46" t="str">
        <f>VLOOKUP($B66,LT!$AT$7:$AY$3006,G$28,FALSE)</f>
        <v/>
      </c>
      <c r="H66" s="133">
        <v>37</v>
      </c>
      <c r="J66" s="131"/>
      <c r="K66" s="134"/>
      <c r="L66" s="18" t="str">
        <f>IF(Funcionários!C68=0,"",Funcionários!C68)</f>
        <v/>
      </c>
      <c r="M66" s="131"/>
      <c r="N66" s="131"/>
    </row>
    <row r="67" spans="2:14" ht="30" customHeight="1" thickTop="1" thickBot="1" x14ac:dyDescent="0.3">
      <c r="B67" s="33">
        <f>LARGE(LT!$AT$7:$AT$3006,AF!H67)</f>
        <v>0</v>
      </c>
      <c r="C67" s="46" t="str">
        <f>VLOOKUP($B67,LT!$AT$7:$AY$3006,C$28,FALSE)</f>
        <v/>
      </c>
      <c r="D67" s="132" t="str">
        <f>VLOOKUP($B67,LT!$AT$7:$AY$3006,D$28,FALSE)</f>
        <v/>
      </c>
      <c r="E67" s="132" t="str">
        <f>VLOOKUP($B67,LT!$AT$7:$AY$3006,E$28,FALSE)</f>
        <v/>
      </c>
      <c r="F67" s="46" t="str">
        <f>VLOOKUP($B67,LT!$AT$7:$AY$3006,F$28,FALSE)</f>
        <v/>
      </c>
      <c r="G67" s="46" t="str">
        <f>VLOOKUP($B67,LT!$AT$7:$AY$3006,G$28,FALSE)</f>
        <v/>
      </c>
      <c r="H67" s="133">
        <v>38</v>
      </c>
      <c r="J67" s="131"/>
      <c r="K67" s="134"/>
      <c r="L67" s="18" t="str">
        <f>IF(Funcionários!C69=0,"",Funcionários!C69)</f>
        <v/>
      </c>
      <c r="M67" s="131"/>
      <c r="N67" s="131"/>
    </row>
    <row r="68" spans="2:14" ht="30" customHeight="1" thickTop="1" thickBot="1" x14ac:dyDescent="0.3">
      <c r="B68" s="33">
        <f>LARGE(LT!$AT$7:$AT$3006,AF!H68)</f>
        <v>0</v>
      </c>
      <c r="C68" s="46" t="str">
        <f>VLOOKUP($B68,LT!$AT$7:$AY$3006,C$28,FALSE)</f>
        <v/>
      </c>
      <c r="D68" s="132" t="str">
        <f>VLOOKUP($B68,LT!$AT$7:$AY$3006,D$28,FALSE)</f>
        <v/>
      </c>
      <c r="E68" s="132" t="str">
        <f>VLOOKUP($B68,LT!$AT$7:$AY$3006,E$28,FALSE)</f>
        <v/>
      </c>
      <c r="F68" s="46" t="str">
        <f>VLOOKUP($B68,LT!$AT$7:$AY$3006,F$28,FALSE)</f>
        <v/>
      </c>
      <c r="G68" s="46" t="str">
        <f>VLOOKUP($B68,LT!$AT$7:$AY$3006,G$28,FALSE)</f>
        <v/>
      </c>
      <c r="H68" s="133">
        <v>39</v>
      </c>
      <c r="J68" s="131"/>
      <c r="K68" s="134"/>
      <c r="L68" s="18" t="str">
        <f>IF(Funcionários!C70=0,"",Funcionários!C70)</f>
        <v/>
      </c>
      <c r="M68" s="131"/>
      <c r="N68" s="131"/>
    </row>
    <row r="69" spans="2:14" ht="30" customHeight="1" thickTop="1" thickBot="1" x14ac:dyDescent="0.3">
      <c r="B69" s="33">
        <f>LARGE(LT!$AT$7:$AT$3006,AF!H69)</f>
        <v>0</v>
      </c>
      <c r="C69" s="46" t="str">
        <f>VLOOKUP($B69,LT!$AT$7:$AY$3006,C$28,FALSE)</f>
        <v/>
      </c>
      <c r="D69" s="132" t="str">
        <f>VLOOKUP($B69,LT!$AT$7:$AY$3006,D$28,FALSE)</f>
        <v/>
      </c>
      <c r="E69" s="132" t="str">
        <f>VLOOKUP($B69,LT!$AT$7:$AY$3006,E$28,FALSE)</f>
        <v/>
      </c>
      <c r="F69" s="46" t="str">
        <f>VLOOKUP($B69,LT!$AT$7:$AY$3006,F$28,FALSE)</f>
        <v/>
      </c>
      <c r="G69" s="46" t="str">
        <f>VLOOKUP($B69,LT!$AT$7:$AY$3006,G$28,FALSE)</f>
        <v/>
      </c>
      <c r="H69" s="133">
        <v>40</v>
      </c>
      <c r="J69" s="131"/>
      <c r="K69" s="134"/>
      <c r="L69" s="18" t="str">
        <f>IF(Funcionários!C71=0,"",Funcionários!C71)</f>
        <v/>
      </c>
      <c r="M69" s="131"/>
      <c r="N69" s="131"/>
    </row>
    <row r="70" spans="2:14" ht="30" customHeight="1" thickTop="1" thickBot="1" x14ac:dyDescent="0.3">
      <c r="B70" s="33">
        <f>LARGE(LT!$AT$7:$AT$3006,AF!H70)</f>
        <v>0</v>
      </c>
      <c r="C70" s="46" t="str">
        <f>VLOOKUP($B70,LT!$AT$7:$AY$3006,C$28,FALSE)</f>
        <v/>
      </c>
      <c r="D70" s="132" t="str">
        <f>VLOOKUP($B70,LT!$AT$7:$AY$3006,D$28,FALSE)</f>
        <v/>
      </c>
      <c r="E70" s="132" t="str">
        <f>VLOOKUP($B70,LT!$AT$7:$AY$3006,E$28,FALSE)</f>
        <v/>
      </c>
      <c r="F70" s="46" t="str">
        <f>VLOOKUP($B70,LT!$AT$7:$AY$3006,F$28,FALSE)</f>
        <v/>
      </c>
      <c r="G70" s="46" t="str">
        <f>VLOOKUP($B70,LT!$AT$7:$AY$3006,G$28,FALSE)</f>
        <v/>
      </c>
      <c r="H70" s="133">
        <v>41</v>
      </c>
      <c r="J70" s="131"/>
      <c r="K70" s="134"/>
      <c r="L70" s="18" t="str">
        <f>IF(Funcionários!C72=0,"",Funcionários!C72)</f>
        <v/>
      </c>
      <c r="M70" s="131"/>
      <c r="N70" s="131"/>
    </row>
    <row r="71" spans="2:14" ht="30" customHeight="1" thickTop="1" thickBot="1" x14ac:dyDescent="0.3">
      <c r="B71" s="33">
        <f>LARGE(LT!$AT$7:$AT$3006,AF!H71)</f>
        <v>0</v>
      </c>
      <c r="C71" s="46" t="str">
        <f>VLOOKUP($B71,LT!$AT$7:$AY$3006,C$28,FALSE)</f>
        <v/>
      </c>
      <c r="D71" s="132" t="str">
        <f>VLOOKUP($B71,LT!$AT$7:$AY$3006,D$28,FALSE)</f>
        <v/>
      </c>
      <c r="E71" s="132" t="str">
        <f>VLOOKUP($B71,LT!$AT$7:$AY$3006,E$28,FALSE)</f>
        <v/>
      </c>
      <c r="F71" s="46" t="str">
        <f>VLOOKUP($B71,LT!$AT$7:$AY$3006,F$28,FALSE)</f>
        <v/>
      </c>
      <c r="G71" s="46" t="str">
        <f>VLOOKUP($B71,LT!$AT$7:$AY$3006,G$28,FALSE)</f>
        <v/>
      </c>
      <c r="H71" s="133">
        <v>42</v>
      </c>
      <c r="J71" s="131"/>
      <c r="K71" s="134"/>
      <c r="L71" s="18" t="str">
        <f>IF(Funcionários!C73=0,"",Funcionários!C73)</f>
        <v/>
      </c>
      <c r="M71" s="131"/>
      <c r="N71" s="131"/>
    </row>
    <row r="72" spans="2:14" ht="30" customHeight="1" thickTop="1" thickBot="1" x14ac:dyDescent="0.3">
      <c r="B72" s="33">
        <f>LARGE(LT!$AT$7:$AT$3006,AF!H72)</f>
        <v>0</v>
      </c>
      <c r="C72" s="46" t="str">
        <f>VLOOKUP($B72,LT!$AT$7:$AY$3006,C$28,FALSE)</f>
        <v/>
      </c>
      <c r="D72" s="132" t="str">
        <f>VLOOKUP($B72,LT!$AT$7:$AY$3006,D$28,FALSE)</f>
        <v/>
      </c>
      <c r="E72" s="132" t="str">
        <f>VLOOKUP($B72,LT!$AT$7:$AY$3006,E$28,FALSE)</f>
        <v/>
      </c>
      <c r="F72" s="46" t="str">
        <f>VLOOKUP($B72,LT!$AT$7:$AY$3006,F$28,FALSE)</f>
        <v/>
      </c>
      <c r="G72" s="46" t="str">
        <f>VLOOKUP($B72,LT!$AT$7:$AY$3006,G$28,FALSE)</f>
        <v/>
      </c>
      <c r="H72" s="133">
        <v>43</v>
      </c>
      <c r="J72" s="131"/>
      <c r="K72" s="134"/>
      <c r="L72" s="18" t="str">
        <f>IF(Funcionários!C74=0,"",Funcionários!C74)</f>
        <v/>
      </c>
      <c r="M72" s="131"/>
      <c r="N72" s="131"/>
    </row>
    <row r="73" spans="2:14" ht="30" customHeight="1" thickTop="1" thickBot="1" x14ac:dyDescent="0.3">
      <c r="B73" s="33">
        <f>LARGE(LT!$AT$7:$AT$3006,AF!H73)</f>
        <v>0</v>
      </c>
      <c r="C73" s="46" t="str">
        <f>VLOOKUP($B73,LT!$AT$7:$AY$3006,C$28,FALSE)</f>
        <v/>
      </c>
      <c r="D73" s="132" t="str">
        <f>VLOOKUP($B73,LT!$AT$7:$AY$3006,D$28,FALSE)</f>
        <v/>
      </c>
      <c r="E73" s="132" t="str">
        <f>VLOOKUP($B73,LT!$AT$7:$AY$3006,E$28,FALSE)</f>
        <v/>
      </c>
      <c r="F73" s="46" t="str">
        <f>VLOOKUP($B73,LT!$AT$7:$AY$3006,F$28,FALSE)</f>
        <v/>
      </c>
      <c r="G73" s="46" t="str">
        <f>VLOOKUP($B73,LT!$AT$7:$AY$3006,G$28,FALSE)</f>
        <v/>
      </c>
      <c r="H73" s="133">
        <v>44</v>
      </c>
      <c r="J73" s="131"/>
      <c r="K73" s="134"/>
      <c r="L73" s="18" t="str">
        <f>IF(Funcionários!C75=0,"",Funcionários!C75)</f>
        <v/>
      </c>
      <c r="M73" s="131"/>
      <c r="N73" s="131"/>
    </row>
    <row r="74" spans="2:14" ht="30" customHeight="1" thickTop="1" thickBot="1" x14ac:dyDescent="0.3">
      <c r="B74" s="33">
        <f>LARGE(LT!$AT$7:$AT$3006,AF!H74)</f>
        <v>0</v>
      </c>
      <c r="C74" s="46" t="str">
        <f>VLOOKUP($B74,LT!$AT$7:$AY$3006,C$28,FALSE)</f>
        <v/>
      </c>
      <c r="D74" s="132" t="str">
        <f>VLOOKUP($B74,LT!$AT$7:$AY$3006,D$28,FALSE)</f>
        <v/>
      </c>
      <c r="E74" s="132" t="str">
        <f>VLOOKUP($B74,LT!$AT$7:$AY$3006,E$28,FALSE)</f>
        <v/>
      </c>
      <c r="F74" s="46" t="str">
        <f>VLOOKUP($B74,LT!$AT$7:$AY$3006,F$28,FALSE)</f>
        <v/>
      </c>
      <c r="G74" s="46" t="str">
        <f>VLOOKUP($B74,LT!$AT$7:$AY$3006,G$28,FALSE)</f>
        <v/>
      </c>
      <c r="H74" s="133">
        <v>45</v>
      </c>
      <c r="J74" s="131"/>
      <c r="K74" s="134"/>
      <c r="L74" s="18" t="str">
        <f>IF(Funcionários!C76=0,"",Funcionários!C76)</f>
        <v/>
      </c>
      <c r="M74" s="131"/>
      <c r="N74" s="131"/>
    </row>
    <row r="75" spans="2:14" ht="30" customHeight="1" thickTop="1" thickBot="1" x14ac:dyDescent="0.3">
      <c r="B75" s="33">
        <f>LARGE(LT!$AT$7:$AT$3006,AF!H75)</f>
        <v>0</v>
      </c>
      <c r="C75" s="46" t="str">
        <f>VLOOKUP($B75,LT!$AT$7:$AY$3006,C$28,FALSE)</f>
        <v/>
      </c>
      <c r="D75" s="132" t="str">
        <f>VLOOKUP($B75,LT!$AT$7:$AY$3006,D$28,FALSE)</f>
        <v/>
      </c>
      <c r="E75" s="132" t="str">
        <f>VLOOKUP($B75,LT!$AT$7:$AY$3006,E$28,FALSE)</f>
        <v/>
      </c>
      <c r="F75" s="46" t="str">
        <f>VLOOKUP($B75,LT!$AT$7:$AY$3006,F$28,FALSE)</f>
        <v/>
      </c>
      <c r="G75" s="46" t="str">
        <f>VLOOKUP($B75,LT!$AT$7:$AY$3006,G$28,FALSE)</f>
        <v/>
      </c>
      <c r="H75" s="133">
        <v>46</v>
      </c>
      <c r="J75" s="131"/>
      <c r="K75" s="134"/>
      <c r="L75" s="18" t="str">
        <f>IF(Funcionários!C77=0,"",Funcionários!C77)</f>
        <v/>
      </c>
      <c r="M75" s="131"/>
      <c r="N75" s="131"/>
    </row>
    <row r="76" spans="2:14" ht="30" customHeight="1" thickTop="1" thickBot="1" x14ac:dyDescent="0.3">
      <c r="B76" s="33">
        <f>LARGE(LT!$AT$7:$AT$3006,AF!H76)</f>
        <v>0</v>
      </c>
      <c r="C76" s="46" t="str">
        <f>VLOOKUP($B76,LT!$AT$7:$AY$3006,C$28,FALSE)</f>
        <v/>
      </c>
      <c r="D76" s="132" t="str">
        <f>VLOOKUP($B76,LT!$AT$7:$AY$3006,D$28,FALSE)</f>
        <v/>
      </c>
      <c r="E76" s="132" t="str">
        <f>VLOOKUP($B76,LT!$AT$7:$AY$3006,E$28,FALSE)</f>
        <v/>
      </c>
      <c r="F76" s="46" t="str">
        <f>VLOOKUP($B76,LT!$AT$7:$AY$3006,F$28,FALSE)</f>
        <v/>
      </c>
      <c r="G76" s="46" t="str">
        <f>VLOOKUP($B76,LT!$AT$7:$AY$3006,G$28,FALSE)</f>
        <v/>
      </c>
      <c r="H76" s="133">
        <v>47</v>
      </c>
      <c r="J76" s="131"/>
      <c r="K76" s="134"/>
      <c r="L76" s="18" t="str">
        <f>IF(Funcionários!C78=0,"",Funcionários!C78)</f>
        <v/>
      </c>
      <c r="M76" s="131"/>
      <c r="N76" s="131"/>
    </row>
    <row r="77" spans="2:14" ht="30" customHeight="1" thickTop="1" thickBot="1" x14ac:dyDescent="0.3">
      <c r="B77" s="33">
        <f>LARGE(LT!$AT$7:$AT$3006,AF!H77)</f>
        <v>0</v>
      </c>
      <c r="C77" s="46" t="str">
        <f>VLOOKUP($B77,LT!$AT$7:$AY$3006,C$28,FALSE)</f>
        <v/>
      </c>
      <c r="D77" s="132" t="str">
        <f>VLOOKUP($B77,LT!$AT$7:$AY$3006,D$28,FALSE)</f>
        <v/>
      </c>
      <c r="E77" s="132" t="str">
        <f>VLOOKUP($B77,LT!$AT$7:$AY$3006,E$28,FALSE)</f>
        <v/>
      </c>
      <c r="F77" s="46" t="str">
        <f>VLOOKUP($B77,LT!$AT$7:$AY$3006,F$28,FALSE)</f>
        <v/>
      </c>
      <c r="G77" s="46" t="str">
        <f>VLOOKUP($B77,LT!$AT$7:$AY$3006,G$28,FALSE)</f>
        <v/>
      </c>
      <c r="H77" s="133">
        <v>48</v>
      </c>
      <c r="J77" s="131"/>
      <c r="K77" s="134"/>
      <c r="L77" s="18" t="str">
        <f>IF(Funcionários!C79=0,"",Funcionários!C79)</f>
        <v/>
      </c>
      <c r="M77" s="131"/>
      <c r="N77" s="131"/>
    </row>
    <row r="78" spans="2:14" ht="30" customHeight="1" thickTop="1" thickBot="1" x14ac:dyDescent="0.3">
      <c r="B78" s="33">
        <f>LARGE(LT!$AT$7:$AT$3006,AF!H78)</f>
        <v>0</v>
      </c>
      <c r="C78" s="46" t="str">
        <f>VLOOKUP($B78,LT!$AT$7:$AY$3006,C$28,FALSE)</f>
        <v/>
      </c>
      <c r="D78" s="132" t="str">
        <f>VLOOKUP($B78,LT!$AT$7:$AY$3006,D$28,FALSE)</f>
        <v/>
      </c>
      <c r="E78" s="132" t="str">
        <f>VLOOKUP($B78,LT!$AT$7:$AY$3006,E$28,FALSE)</f>
        <v/>
      </c>
      <c r="F78" s="46" t="str">
        <f>VLOOKUP($B78,LT!$AT$7:$AY$3006,F$28,FALSE)</f>
        <v/>
      </c>
      <c r="G78" s="46" t="str">
        <f>VLOOKUP($B78,LT!$AT$7:$AY$3006,G$28,FALSE)</f>
        <v/>
      </c>
      <c r="H78" s="133">
        <v>49</v>
      </c>
      <c r="J78" s="131"/>
      <c r="K78" s="134"/>
      <c r="L78" s="18" t="str">
        <f>IF(Funcionários!C80=0,"",Funcionários!C80)</f>
        <v/>
      </c>
      <c r="M78" s="131"/>
      <c r="N78" s="131"/>
    </row>
    <row r="79" spans="2:14" ht="30" customHeight="1" thickTop="1" thickBot="1" x14ac:dyDescent="0.3">
      <c r="B79" s="33">
        <f>LARGE(LT!$AT$7:$AT$3006,AF!H79)</f>
        <v>0</v>
      </c>
      <c r="C79" s="46" t="str">
        <f>VLOOKUP($B79,LT!$AT$7:$AY$3006,C$28,FALSE)</f>
        <v/>
      </c>
      <c r="D79" s="132" t="str">
        <f>VLOOKUP($B79,LT!$AT$7:$AY$3006,D$28,FALSE)</f>
        <v/>
      </c>
      <c r="E79" s="132" t="str">
        <f>VLOOKUP($B79,LT!$AT$7:$AY$3006,E$28,FALSE)</f>
        <v/>
      </c>
      <c r="F79" s="46" t="str">
        <f>VLOOKUP($B79,LT!$AT$7:$AY$3006,F$28,FALSE)</f>
        <v/>
      </c>
      <c r="G79" s="46" t="str">
        <f>VLOOKUP($B79,LT!$AT$7:$AY$3006,G$28,FALSE)</f>
        <v/>
      </c>
      <c r="H79" s="133">
        <v>50</v>
      </c>
      <c r="J79" s="131"/>
      <c r="K79" s="134"/>
      <c r="L79" s="18" t="str">
        <f>IF(Funcionários!C81=0,"",Funcionários!C81)</f>
        <v/>
      </c>
      <c r="M79" s="131"/>
      <c r="N79" s="131"/>
    </row>
    <row r="80" spans="2:14" ht="30" customHeight="1" thickTop="1" thickBot="1" x14ac:dyDescent="0.3">
      <c r="B80" s="33">
        <f>LARGE(LT!$AT$7:$AT$3006,AF!H80)</f>
        <v>0</v>
      </c>
      <c r="C80" s="46" t="str">
        <f>VLOOKUP($B80,LT!$AT$7:$AY$3006,C$28,FALSE)</f>
        <v/>
      </c>
      <c r="D80" s="132" t="str">
        <f>VLOOKUP($B80,LT!$AT$7:$AY$3006,D$28,FALSE)</f>
        <v/>
      </c>
      <c r="E80" s="132" t="str">
        <f>VLOOKUP($B80,LT!$AT$7:$AY$3006,E$28,FALSE)</f>
        <v/>
      </c>
      <c r="F80" s="46" t="str">
        <f>VLOOKUP($B80,LT!$AT$7:$AY$3006,F$28,FALSE)</f>
        <v/>
      </c>
      <c r="G80" s="46" t="str">
        <f>VLOOKUP($B80,LT!$AT$7:$AY$3006,G$28,FALSE)</f>
        <v/>
      </c>
      <c r="H80" s="133">
        <v>51</v>
      </c>
      <c r="J80" s="131"/>
      <c r="K80" s="134"/>
      <c r="L80" s="18" t="str">
        <f>IF(Funcionários!C82=0,"",Funcionários!C82)</f>
        <v/>
      </c>
      <c r="M80" s="131"/>
      <c r="N80" s="131"/>
    </row>
    <row r="81" spans="2:14" ht="30" customHeight="1" thickTop="1" thickBot="1" x14ac:dyDescent="0.3">
      <c r="B81" s="33">
        <f>LARGE(LT!$AT$7:$AT$3006,AF!H81)</f>
        <v>0</v>
      </c>
      <c r="C81" s="46" t="str">
        <f>VLOOKUP($B81,LT!$AT$7:$AY$3006,C$28,FALSE)</f>
        <v/>
      </c>
      <c r="D81" s="132" t="str">
        <f>VLOOKUP($B81,LT!$AT$7:$AY$3006,D$28,FALSE)</f>
        <v/>
      </c>
      <c r="E81" s="132" t="str">
        <f>VLOOKUP($B81,LT!$AT$7:$AY$3006,E$28,FALSE)</f>
        <v/>
      </c>
      <c r="F81" s="46" t="str">
        <f>VLOOKUP($B81,LT!$AT$7:$AY$3006,F$28,FALSE)</f>
        <v/>
      </c>
      <c r="G81" s="46" t="str">
        <f>VLOOKUP($B81,LT!$AT$7:$AY$3006,G$28,FALSE)</f>
        <v/>
      </c>
      <c r="H81" s="133">
        <v>52</v>
      </c>
      <c r="J81" s="131"/>
      <c r="K81" s="134"/>
      <c r="L81" s="18" t="str">
        <f>IF(Funcionários!C83=0,"",Funcionários!C83)</f>
        <v/>
      </c>
      <c r="M81" s="131"/>
      <c r="N81" s="131"/>
    </row>
    <row r="82" spans="2:14" ht="30" customHeight="1" thickTop="1" thickBot="1" x14ac:dyDescent="0.3">
      <c r="B82" s="33">
        <f>LARGE(LT!$AT$7:$AT$3006,AF!H82)</f>
        <v>0</v>
      </c>
      <c r="C82" s="46" t="str">
        <f>VLOOKUP($B82,LT!$AT$7:$AY$3006,C$28,FALSE)</f>
        <v/>
      </c>
      <c r="D82" s="132" t="str">
        <f>VLOOKUP($B82,LT!$AT$7:$AY$3006,D$28,FALSE)</f>
        <v/>
      </c>
      <c r="E82" s="132" t="str">
        <f>VLOOKUP($B82,LT!$AT$7:$AY$3006,E$28,FALSE)</f>
        <v/>
      </c>
      <c r="F82" s="46" t="str">
        <f>VLOOKUP($B82,LT!$AT$7:$AY$3006,F$28,FALSE)</f>
        <v/>
      </c>
      <c r="G82" s="46" t="str">
        <f>VLOOKUP($B82,LT!$AT$7:$AY$3006,G$28,FALSE)</f>
        <v/>
      </c>
      <c r="H82" s="133">
        <v>53</v>
      </c>
      <c r="J82" s="131"/>
      <c r="K82" s="134"/>
      <c r="L82" s="18" t="str">
        <f>IF(Funcionários!C84=0,"",Funcionários!C84)</f>
        <v/>
      </c>
      <c r="M82" s="131"/>
      <c r="N82" s="131"/>
    </row>
    <row r="83" spans="2:14" ht="30" customHeight="1" thickTop="1" thickBot="1" x14ac:dyDescent="0.3">
      <c r="B83" s="33">
        <f>LARGE(LT!$AT$7:$AT$3006,AF!H83)</f>
        <v>0</v>
      </c>
      <c r="C83" s="46" t="str">
        <f>VLOOKUP($B83,LT!$AT$7:$AY$3006,C$28,FALSE)</f>
        <v/>
      </c>
      <c r="D83" s="132" t="str">
        <f>VLOOKUP($B83,LT!$AT$7:$AY$3006,D$28,FALSE)</f>
        <v/>
      </c>
      <c r="E83" s="132" t="str">
        <f>VLOOKUP($B83,LT!$AT$7:$AY$3006,E$28,FALSE)</f>
        <v/>
      </c>
      <c r="F83" s="46" t="str">
        <f>VLOOKUP($B83,LT!$AT$7:$AY$3006,F$28,FALSE)</f>
        <v/>
      </c>
      <c r="G83" s="46" t="str">
        <f>VLOOKUP($B83,LT!$AT$7:$AY$3006,G$28,FALSE)</f>
        <v/>
      </c>
      <c r="H83" s="133">
        <v>54</v>
      </c>
      <c r="J83" s="131"/>
      <c r="K83" s="134"/>
      <c r="L83" s="18" t="str">
        <f>IF(Funcionários!C85=0,"",Funcionários!C85)</f>
        <v/>
      </c>
      <c r="M83" s="131"/>
      <c r="N83" s="131"/>
    </row>
    <row r="84" spans="2:14" ht="30" customHeight="1" thickTop="1" thickBot="1" x14ac:dyDescent="0.3">
      <c r="B84" s="33">
        <f>LARGE(LT!$AT$7:$AT$3006,AF!H84)</f>
        <v>0</v>
      </c>
      <c r="C84" s="46" t="str">
        <f>VLOOKUP($B84,LT!$AT$7:$AY$3006,C$28,FALSE)</f>
        <v/>
      </c>
      <c r="D84" s="132" t="str">
        <f>VLOOKUP($B84,LT!$AT$7:$AY$3006,D$28,FALSE)</f>
        <v/>
      </c>
      <c r="E84" s="132" t="str">
        <f>VLOOKUP($B84,LT!$AT$7:$AY$3006,E$28,FALSE)</f>
        <v/>
      </c>
      <c r="F84" s="46" t="str">
        <f>VLOOKUP($B84,LT!$AT$7:$AY$3006,F$28,FALSE)</f>
        <v/>
      </c>
      <c r="G84" s="46" t="str">
        <f>VLOOKUP($B84,LT!$AT$7:$AY$3006,G$28,FALSE)</f>
        <v/>
      </c>
      <c r="H84" s="133">
        <v>55</v>
      </c>
      <c r="J84" s="131"/>
      <c r="K84" s="134"/>
      <c r="L84" s="18" t="str">
        <f>IF(Funcionários!C86=0,"",Funcionários!C86)</f>
        <v/>
      </c>
      <c r="M84" s="131"/>
      <c r="N84" s="131"/>
    </row>
    <row r="85" spans="2:14" ht="30" customHeight="1" thickTop="1" thickBot="1" x14ac:dyDescent="0.3">
      <c r="B85" s="33">
        <f>LARGE(LT!$AT$7:$AT$3006,AF!H85)</f>
        <v>0</v>
      </c>
      <c r="C85" s="46" t="str">
        <f>VLOOKUP($B85,LT!$AT$7:$AY$3006,C$28,FALSE)</f>
        <v/>
      </c>
      <c r="D85" s="132" t="str">
        <f>VLOOKUP($B85,LT!$AT$7:$AY$3006,D$28,FALSE)</f>
        <v/>
      </c>
      <c r="E85" s="132" t="str">
        <f>VLOOKUP($B85,LT!$AT$7:$AY$3006,E$28,FALSE)</f>
        <v/>
      </c>
      <c r="F85" s="46" t="str">
        <f>VLOOKUP($B85,LT!$AT$7:$AY$3006,F$28,FALSE)</f>
        <v/>
      </c>
      <c r="G85" s="46" t="str">
        <f>VLOOKUP($B85,LT!$AT$7:$AY$3006,G$28,FALSE)</f>
        <v/>
      </c>
      <c r="H85" s="133">
        <v>56</v>
      </c>
      <c r="J85" s="131"/>
      <c r="K85" s="134"/>
      <c r="L85" s="18" t="str">
        <f>IF(Funcionários!C87=0,"",Funcionários!C87)</f>
        <v/>
      </c>
      <c r="M85" s="131"/>
      <c r="N85" s="131"/>
    </row>
    <row r="86" spans="2:14" ht="30" customHeight="1" thickTop="1" thickBot="1" x14ac:dyDescent="0.3">
      <c r="B86" s="33">
        <f>LARGE(LT!$AT$7:$AT$3006,AF!H86)</f>
        <v>0</v>
      </c>
      <c r="C86" s="46" t="str">
        <f>VLOOKUP($B86,LT!$AT$7:$AY$3006,C$28,FALSE)</f>
        <v/>
      </c>
      <c r="D86" s="132" t="str">
        <f>VLOOKUP($B86,LT!$AT$7:$AY$3006,D$28,FALSE)</f>
        <v/>
      </c>
      <c r="E86" s="132" t="str">
        <f>VLOOKUP($B86,LT!$AT$7:$AY$3006,E$28,FALSE)</f>
        <v/>
      </c>
      <c r="F86" s="46" t="str">
        <f>VLOOKUP($B86,LT!$AT$7:$AY$3006,F$28,FALSE)</f>
        <v/>
      </c>
      <c r="G86" s="46" t="str">
        <f>VLOOKUP($B86,LT!$AT$7:$AY$3006,G$28,FALSE)</f>
        <v/>
      </c>
      <c r="H86" s="133">
        <v>57</v>
      </c>
      <c r="J86" s="131"/>
      <c r="K86" s="134"/>
      <c r="L86" s="18" t="str">
        <f>IF(Funcionários!C88=0,"",Funcionários!C88)</f>
        <v/>
      </c>
      <c r="M86" s="131"/>
      <c r="N86" s="131"/>
    </row>
    <row r="87" spans="2:14" ht="30" customHeight="1" thickTop="1" thickBot="1" x14ac:dyDescent="0.3">
      <c r="B87" s="33">
        <f>LARGE(LT!$AT$7:$AT$3006,AF!H87)</f>
        <v>0</v>
      </c>
      <c r="C87" s="46" t="str">
        <f>VLOOKUP($B87,LT!$AT$7:$AY$3006,C$28,FALSE)</f>
        <v/>
      </c>
      <c r="D87" s="132" t="str">
        <f>VLOOKUP($B87,LT!$AT$7:$AY$3006,D$28,FALSE)</f>
        <v/>
      </c>
      <c r="E87" s="132" t="str">
        <f>VLOOKUP($B87,LT!$AT$7:$AY$3006,E$28,FALSE)</f>
        <v/>
      </c>
      <c r="F87" s="46" t="str">
        <f>VLOOKUP($B87,LT!$AT$7:$AY$3006,F$28,FALSE)</f>
        <v/>
      </c>
      <c r="G87" s="46" t="str">
        <f>VLOOKUP($B87,LT!$AT$7:$AY$3006,G$28,FALSE)</f>
        <v/>
      </c>
      <c r="H87" s="133">
        <v>58</v>
      </c>
      <c r="J87" s="131"/>
      <c r="K87" s="134"/>
      <c r="L87" s="18" t="str">
        <f>IF(Funcionários!C89=0,"",Funcionários!C89)</f>
        <v/>
      </c>
      <c r="M87" s="131"/>
      <c r="N87" s="131"/>
    </row>
    <row r="88" spans="2:14" ht="30" customHeight="1" thickTop="1" thickBot="1" x14ac:dyDescent="0.3">
      <c r="B88" s="33">
        <f>LARGE(LT!$AT$7:$AT$3006,AF!H88)</f>
        <v>0</v>
      </c>
      <c r="C88" s="46" t="str">
        <f>VLOOKUP($B88,LT!$AT$7:$AY$3006,C$28,FALSE)</f>
        <v/>
      </c>
      <c r="D88" s="132" t="str">
        <f>VLOOKUP($B88,LT!$AT$7:$AY$3006,D$28,FALSE)</f>
        <v/>
      </c>
      <c r="E88" s="132" t="str">
        <f>VLOOKUP($B88,LT!$AT$7:$AY$3006,E$28,FALSE)</f>
        <v/>
      </c>
      <c r="F88" s="46" t="str">
        <f>VLOOKUP($B88,LT!$AT$7:$AY$3006,F$28,FALSE)</f>
        <v/>
      </c>
      <c r="G88" s="46" t="str">
        <f>VLOOKUP($B88,LT!$AT$7:$AY$3006,G$28,FALSE)</f>
        <v/>
      </c>
      <c r="H88" s="133">
        <v>59</v>
      </c>
      <c r="J88" s="131"/>
      <c r="K88" s="134"/>
      <c r="L88" s="18" t="str">
        <f>IF(Funcionários!C90=0,"",Funcionários!C90)</f>
        <v/>
      </c>
      <c r="M88" s="131"/>
      <c r="N88" s="131"/>
    </row>
    <row r="89" spans="2:14" ht="30" customHeight="1" thickTop="1" thickBot="1" x14ac:dyDescent="0.3">
      <c r="B89" s="33">
        <f>LARGE(LT!$AT$7:$AT$3006,AF!H89)</f>
        <v>0</v>
      </c>
      <c r="C89" s="46" t="str">
        <f>VLOOKUP($B89,LT!$AT$7:$AY$3006,C$28,FALSE)</f>
        <v/>
      </c>
      <c r="D89" s="132" t="str">
        <f>VLOOKUP($B89,LT!$AT$7:$AY$3006,D$28,FALSE)</f>
        <v/>
      </c>
      <c r="E89" s="132" t="str">
        <f>VLOOKUP($B89,LT!$AT$7:$AY$3006,E$28,FALSE)</f>
        <v/>
      </c>
      <c r="F89" s="46" t="str">
        <f>VLOOKUP($B89,LT!$AT$7:$AY$3006,F$28,FALSE)</f>
        <v/>
      </c>
      <c r="G89" s="46" t="str">
        <f>VLOOKUP($B89,LT!$AT$7:$AY$3006,G$28,FALSE)</f>
        <v/>
      </c>
      <c r="H89" s="133">
        <v>60</v>
      </c>
      <c r="J89" s="131"/>
      <c r="K89" s="134"/>
      <c r="L89" s="18" t="str">
        <f>IF(Funcionários!C91=0,"",Funcionários!C91)</f>
        <v/>
      </c>
      <c r="M89" s="131"/>
      <c r="N89" s="131"/>
    </row>
    <row r="90" spans="2:14" ht="30" customHeight="1" thickTop="1" thickBot="1" x14ac:dyDescent="0.3">
      <c r="B90" s="33">
        <f>LARGE(LT!$AT$7:$AT$3006,AF!H90)</f>
        <v>0</v>
      </c>
      <c r="C90" s="46" t="str">
        <f>VLOOKUP($B90,LT!$AT$7:$AY$3006,C$28,FALSE)</f>
        <v/>
      </c>
      <c r="D90" s="132" t="str">
        <f>VLOOKUP($B90,LT!$AT$7:$AY$3006,D$28,FALSE)</f>
        <v/>
      </c>
      <c r="E90" s="132" t="str">
        <f>VLOOKUP($B90,LT!$AT$7:$AY$3006,E$28,FALSE)</f>
        <v/>
      </c>
      <c r="F90" s="46" t="str">
        <f>VLOOKUP($B90,LT!$AT$7:$AY$3006,F$28,FALSE)</f>
        <v/>
      </c>
      <c r="G90" s="46" t="str">
        <f>VLOOKUP($B90,LT!$AT$7:$AY$3006,G$28,FALSE)</f>
        <v/>
      </c>
      <c r="H90" s="133">
        <v>61</v>
      </c>
      <c r="J90" s="131"/>
      <c r="K90" s="134"/>
      <c r="L90" s="18" t="str">
        <f>IF(Funcionários!C92=0,"",Funcionários!C92)</f>
        <v/>
      </c>
      <c r="M90" s="131"/>
      <c r="N90" s="131"/>
    </row>
    <row r="91" spans="2:14" ht="30" customHeight="1" thickTop="1" thickBot="1" x14ac:dyDescent="0.3">
      <c r="B91" s="33">
        <f>LARGE(LT!$AT$7:$AT$3006,AF!H91)</f>
        <v>0</v>
      </c>
      <c r="C91" s="46" t="str">
        <f>VLOOKUP($B91,LT!$AT$7:$AY$3006,C$28,FALSE)</f>
        <v/>
      </c>
      <c r="D91" s="132" t="str">
        <f>VLOOKUP($B91,LT!$AT$7:$AY$3006,D$28,FALSE)</f>
        <v/>
      </c>
      <c r="E91" s="132" t="str">
        <f>VLOOKUP($B91,LT!$AT$7:$AY$3006,E$28,FALSE)</f>
        <v/>
      </c>
      <c r="F91" s="46" t="str">
        <f>VLOOKUP($B91,LT!$AT$7:$AY$3006,F$28,FALSE)</f>
        <v/>
      </c>
      <c r="G91" s="46" t="str">
        <f>VLOOKUP($B91,LT!$AT$7:$AY$3006,G$28,FALSE)</f>
        <v/>
      </c>
      <c r="H91" s="133">
        <v>62</v>
      </c>
      <c r="J91" s="131"/>
      <c r="K91" s="134"/>
      <c r="L91" s="18" t="str">
        <f>IF(Funcionários!C93=0,"",Funcionários!C93)</f>
        <v/>
      </c>
      <c r="M91" s="131"/>
      <c r="N91" s="131"/>
    </row>
    <row r="92" spans="2:14" ht="30" customHeight="1" thickTop="1" thickBot="1" x14ac:dyDescent="0.3">
      <c r="B92" s="33">
        <f>LARGE(LT!$AT$7:$AT$3006,AF!H92)</f>
        <v>0</v>
      </c>
      <c r="C92" s="46" t="str">
        <f>VLOOKUP($B92,LT!$AT$7:$AY$3006,C$28,FALSE)</f>
        <v/>
      </c>
      <c r="D92" s="132" t="str">
        <f>VLOOKUP($B92,LT!$AT$7:$AY$3006,D$28,FALSE)</f>
        <v/>
      </c>
      <c r="E92" s="132" t="str">
        <f>VLOOKUP($B92,LT!$AT$7:$AY$3006,E$28,FALSE)</f>
        <v/>
      </c>
      <c r="F92" s="46" t="str">
        <f>VLOOKUP($B92,LT!$AT$7:$AY$3006,F$28,FALSE)</f>
        <v/>
      </c>
      <c r="G92" s="46" t="str">
        <f>VLOOKUP($B92,LT!$AT$7:$AY$3006,G$28,FALSE)</f>
        <v/>
      </c>
      <c r="H92" s="133">
        <v>63</v>
      </c>
      <c r="J92" s="131"/>
      <c r="K92" s="134"/>
      <c r="L92" s="18" t="str">
        <f>IF(Funcionários!C94=0,"",Funcionários!C94)</f>
        <v/>
      </c>
      <c r="M92" s="131"/>
      <c r="N92" s="131"/>
    </row>
    <row r="93" spans="2:14" ht="30" customHeight="1" thickTop="1" thickBot="1" x14ac:dyDescent="0.3">
      <c r="B93" s="33">
        <f>LARGE(LT!$AT$7:$AT$3006,AF!H93)</f>
        <v>0</v>
      </c>
      <c r="C93" s="46" t="str">
        <f>VLOOKUP($B93,LT!$AT$7:$AY$3006,C$28,FALSE)</f>
        <v/>
      </c>
      <c r="D93" s="132" t="str">
        <f>VLOOKUP($B93,LT!$AT$7:$AY$3006,D$28,FALSE)</f>
        <v/>
      </c>
      <c r="E93" s="132" t="str">
        <f>VLOOKUP($B93,LT!$AT$7:$AY$3006,E$28,FALSE)</f>
        <v/>
      </c>
      <c r="F93" s="46" t="str">
        <f>VLOOKUP($B93,LT!$AT$7:$AY$3006,F$28,FALSE)</f>
        <v/>
      </c>
      <c r="G93" s="46" t="str">
        <f>VLOOKUP($B93,LT!$AT$7:$AY$3006,G$28,FALSE)</f>
        <v/>
      </c>
      <c r="H93" s="133">
        <v>64</v>
      </c>
      <c r="J93" s="131"/>
      <c r="K93" s="134"/>
      <c r="L93" s="18" t="str">
        <f>IF(Funcionários!C95=0,"",Funcionários!C95)</f>
        <v/>
      </c>
      <c r="M93" s="131"/>
      <c r="N93" s="131"/>
    </row>
    <row r="94" spans="2:14" ht="30" customHeight="1" thickTop="1" thickBot="1" x14ac:dyDescent="0.3">
      <c r="B94" s="33">
        <f>LARGE(LT!$AT$7:$AT$3006,AF!H94)</f>
        <v>0</v>
      </c>
      <c r="C94" s="46" t="str">
        <f>VLOOKUP($B94,LT!$AT$7:$AY$3006,C$28,FALSE)</f>
        <v/>
      </c>
      <c r="D94" s="132" t="str">
        <f>VLOOKUP($B94,LT!$AT$7:$AY$3006,D$28,FALSE)</f>
        <v/>
      </c>
      <c r="E94" s="132" t="str">
        <f>VLOOKUP($B94,LT!$AT$7:$AY$3006,E$28,FALSE)</f>
        <v/>
      </c>
      <c r="F94" s="46" t="str">
        <f>VLOOKUP($B94,LT!$AT$7:$AY$3006,F$28,FALSE)</f>
        <v/>
      </c>
      <c r="G94" s="46" t="str">
        <f>VLOOKUP($B94,LT!$AT$7:$AY$3006,G$28,FALSE)</f>
        <v/>
      </c>
      <c r="H94" s="133">
        <v>65</v>
      </c>
      <c r="J94" s="131"/>
      <c r="K94" s="134"/>
      <c r="L94" s="18" t="str">
        <f>IF(Funcionários!C96=0,"",Funcionários!C96)</f>
        <v/>
      </c>
      <c r="M94" s="131"/>
      <c r="N94" s="131"/>
    </row>
    <row r="95" spans="2:14" ht="30" customHeight="1" thickTop="1" thickBot="1" x14ac:dyDescent="0.3">
      <c r="B95" s="33">
        <f>LARGE(LT!$AT$7:$AT$3006,AF!H95)</f>
        <v>0</v>
      </c>
      <c r="C95" s="46" t="str">
        <f>VLOOKUP($B95,LT!$AT$7:$AY$3006,C$28,FALSE)</f>
        <v/>
      </c>
      <c r="D95" s="132" t="str">
        <f>VLOOKUP($B95,LT!$AT$7:$AY$3006,D$28,FALSE)</f>
        <v/>
      </c>
      <c r="E95" s="132" t="str">
        <f>VLOOKUP($B95,LT!$AT$7:$AY$3006,E$28,FALSE)</f>
        <v/>
      </c>
      <c r="F95" s="46" t="str">
        <f>VLOOKUP($B95,LT!$AT$7:$AY$3006,F$28,FALSE)</f>
        <v/>
      </c>
      <c r="G95" s="46" t="str">
        <f>VLOOKUP($B95,LT!$AT$7:$AY$3006,G$28,FALSE)</f>
        <v/>
      </c>
      <c r="H95" s="133">
        <v>66</v>
      </c>
      <c r="J95" s="131"/>
      <c r="K95" s="134"/>
      <c r="L95" s="18" t="str">
        <f>IF(Funcionários!C97=0,"",Funcionários!C97)</f>
        <v/>
      </c>
      <c r="M95" s="131"/>
      <c r="N95" s="131"/>
    </row>
    <row r="96" spans="2:14" ht="30" customHeight="1" thickTop="1" thickBot="1" x14ac:dyDescent="0.3">
      <c r="B96" s="33">
        <f>LARGE(LT!$AT$7:$AT$3006,AF!H96)</f>
        <v>0</v>
      </c>
      <c r="C96" s="46" t="str">
        <f>VLOOKUP($B96,LT!$AT$7:$AY$3006,C$28,FALSE)</f>
        <v/>
      </c>
      <c r="D96" s="132" t="str">
        <f>VLOOKUP($B96,LT!$AT$7:$AY$3006,D$28,FALSE)</f>
        <v/>
      </c>
      <c r="E96" s="132" t="str">
        <f>VLOOKUP($B96,LT!$AT$7:$AY$3006,E$28,FALSE)</f>
        <v/>
      </c>
      <c r="F96" s="46" t="str">
        <f>VLOOKUP($B96,LT!$AT$7:$AY$3006,F$28,FALSE)</f>
        <v/>
      </c>
      <c r="G96" s="46" t="str">
        <f>VLOOKUP($B96,LT!$AT$7:$AY$3006,G$28,FALSE)</f>
        <v/>
      </c>
      <c r="H96" s="133">
        <v>67</v>
      </c>
      <c r="J96" s="131"/>
      <c r="K96" s="134"/>
      <c r="L96" s="18" t="str">
        <f>IF(Funcionários!C98=0,"",Funcionários!C98)</f>
        <v/>
      </c>
      <c r="M96" s="131"/>
      <c r="N96" s="131"/>
    </row>
    <row r="97" spans="2:14" ht="30" customHeight="1" thickTop="1" thickBot="1" x14ac:dyDescent="0.3">
      <c r="B97" s="33">
        <f>LARGE(LT!$AT$7:$AT$3006,AF!H97)</f>
        <v>0</v>
      </c>
      <c r="C97" s="46" t="str">
        <f>VLOOKUP($B97,LT!$AT$7:$AY$3006,C$28,FALSE)</f>
        <v/>
      </c>
      <c r="D97" s="132" t="str">
        <f>VLOOKUP($B97,LT!$AT$7:$AY$3006,D$28,FALSE)</f>
        <v/>
      </c>
      <c r="E97" s="132" t="str">
        <f>VLOOKUP($B97,LT!$AT$7:$AY$3006,E$28,FALSE)</f>
        <v/>
      </c>
      <c r="F97" s="46" t="str">
        <f>VLOOKUP($B97,LT!$AT$7:$AY$3006,F$28,FALSE)</f>
        <v/>
      </c>
      <c r="G97" s="46" t="str">
        <f>VLOOKUP($B97,LT!$AT$7:$AY$3006,G$28,FALSE)</f>
        <v/>
      </c>
      <c r="H97" s="133">
        <v>68</v>
      </c>
      <c r="J97" s="131"/>
      <c r="K97" s="134"/>
      <c r="L97" s="18" t="str">
        <f>IF(Funcionários!C99=0,"",Funcionários!C99)</f>
        <v/>
      </c>
      <c r="M97" s="131"/>
      <c r="N97" s="131"/>
    </row>
    <row r="98" spans="2:14" ht="30" customHeight="1" thickTop="1" thickBot="1" x14ac:dyDescent="0.3">
      <c r="B98" s="33">
        <f>LARGE(LT!$AT$7:$AT$3006,AF!H98)</f>
        <v>0</v>
      </c>
      <c r="C98" s="46" t="str">
        <f>VLOOKUP($B98,LT!$AT$7:$AY$3006,C$28,FALSE)</f>
        <v/>
      </c>
      <c r="D98" s="132" t="str">
        <f>VLOOKUP($B98,LT!$AT$7:$AY$3006,D$28,FALSE)</f>
        <v/>
      </c>
      <c r="E98" s="132" t="str">
        <f>VLOOKUP($B98,LT!$AT$7:$AY$3006,E$28,FALSE)</f>
        <v/>
      </c>
      <c r="F98" s="46" t="str">
        <f>VLOOKUP($B98,LT!$AT$7:$AY$3006,F$28,FALSE)</f>
        <v/>
      </c>
      <c r="G98" s="46" t="str">
        <f>VLOOKUP($B98,LT!$AT$7:$AY$3006,G$28,FALSE)</f>
        <v/>
      </c>
      <c r="H98" s="133">
        <v>69</v>
      </c>
      <c r="J98" s="131"/>
      <c r="K98" s="134"/>
      <c r="L98" s="18" t="str">
        <f>IF(Funcionários!C100=0,"",Funcionários!C100)</f>
        <v/>
      </c>
      <c r="M98" s="131"/>
      <c r="N98" s="131"/>
    </row>
    <row r="99" spans="2:14" ht="30" customHeight="1" thickTop="1" thickBot="1" x14ac:dyDescent="0.3">
      <c r="B99" s="33">
        <f>LARGE(LT!$AT$7:$AT$3006,AF!H99)</f>
        <v>0</v>
      </c>
      <c r="C99" s="46" t="str">
        <f>VLOOKUP($B99,LT!$AT$7:$AY$3006,C$28,FALSE)</f>
        <v/>
      </c>
      <c r="D99" s="132" t="str">
        <f>VLOOKUP($B99,LT!$AT$7:$AY$3006,D$28,FALSE)</f>
        <v/>
      </c>
      <c r="E99" s="132" t="str">
        <f>VLOOKUP($B99,LT!$AT$7:$AY$3006,E$28,FALSE)</f>
        <v/>
      </c>
      <c r="F99" s="46" t="str">
        <f>VLOOKUP($B99,LT!$AT$7:$AY$3006,F$28,FALSE)</f>
        <v/>
      </c>
      <c r="G99" s="46" t="str">
        <f>VLOOKUP($B99,LT!$AT$7:$AY$3006,G$28,FALSE)</f>
        <v/>
      </c>
      <c r="H99" s="133">
        <v>70</v>
      </c>
      <c r="J99" s="131"/>
      <c r="K99" s="134"/>
      <c r="L99" s="18" t="str">
        <f>IF(Funcionários!C101=0,"",Funcionários!C101)</f>
        <v/>
      </c>
      <c r="M99" s="131"/>
      <c r="N99" s="131"/>
    </row>
    <row r="100" spans="2:14" ht="30" customHeight="1" thickTop="1" thickBot="1" x14ac:dyDescent="0.3">
      <c r="B100" s="33">
        <f>LARGE(LT!$AT$7:$AT$3006,AF!H100)</f>
        <v>0</v>
      </c>
      <c r="C100" s="46" t="str">
        <f>VLOOKUP($B100,LT!$AT$7:$AY$3006,C$28,FALSE)</f>
        <v/>
      </c>
      <c r="D100" s="132" t="str">
        <f>VLOOKUP($B100,LT!$AT$7:$AY$3006,D$28,FALSE)</f>
        <v/>
      </c>
      <c r="E100" s="132" t="str">
        <f>VLOOKUP($B100,LT!$AT$7:$AY$3006,E$28,FALSE)</f>
        <v/>
      </c>
      <c r="F100" s="46" t="str">
        <f>VLOOKUP($B100,LT!$AT$7:$AY$3006,F$28,FALSE)</f>
        <v/>
      </c>
      <c r="G100" s="46" t="str">
        <f>VLOOKUP($B100,LT!$AT$7:$AY$3006,G$28,FALSE)</f>
        <v/>
      </c>
      <c r="H100" s="133">
        <v>71</v>
      </c>
      <c r="J100" s="131"/>
      <c r="K100" s="134"/>
      <c r="L100" s="18" t="str">
        <f>IF(Funcionários!C102=0,"",Funcionários!C102)</f>
        <v/>
      </c>
      <c r="M100" s="131"/>
      <c r="N100" s="131"/>
    </row>
    <row r="101" spans="2:14" ht="30" customHeight="1" thickTop="1" thickBot="1" x14ac:dyDescent="0.3">
      <c r="B101" s="33">
        <f>LARGE(LT!$AT$7:$AT$3006,AF!H101)</f>
        <v>0</v>
      </c>
      <c r="C101" s="46" t="str">
        <f>VLOOKUP($B101,LT!$AT$7:$AY$3006,C$28,FALSE)</f>
        <v/>
      </c>
      <c r="D101" s="132" t="str">
        <f>VLOOKUP($B101,LT!$AT$7:$AY$3006,D$28,FALSE)</f>
        <v/>
      </c>
      <c r="E101" s="132" t="str">
        <f>VLOOKUP($B101,LT!$AT$7:$AY$3006,E$28,FALSE)</f>
        <v/>
      </c>
      <c r="F101" s="46" t="str">
        <f>VLOOKUP($B101,LT!$AT$7:$AY$3006,F$28,FALSE)</f>
        <v/>
      </c>
      <c r="G101" s="46" t="str">
        <f>VLOOKUP($B101,LT!$AT$7:$AY$3006,G$28,FALSE)</f>
        <v/>
      </c>
      <c r="H101" s="133">
        <v>72</v>
      </c>
      <c r="J101" s="131"/>
      <c r="K101" s="134"/>
      <c r="L101" s="18" t="str">
        <f>IF(Funcionários!C103=0,"",Funcionários!C103)</f>
        <v/>
      </c>
      <c r="M101" s="131"/>
      <c r="N101" s="131"/>
    </row>
    <row r="102" spans="2:14" ht="30" customHeight="1" thickTop="1" thickBot="1" x14ac:dyDescent="0.3">
      <c r="B102" s="33">
        <f>LARGE(LT!$AT$7:$AT$3006,AF!H102)</f>
        <v>0</v>
      </c>
      <c r="C102" s="46" t="str">
        <f>VLOOKUP($B102,LT!$AT$7:$AY$3006,C$28,FALSE)</f>
        <v/>
      </c>
      <c r="D102" s="132" t="str">
        <f>VLOOKUP($B102,LT!$AT$7:$AY$3006,D$28,FALSE)</f>
        <v/>
      </c>
      <c r="E102" s="132" t="str">
        <f>VLOOKUP($B102,LT!$AT$7:$AY$3006,E$28,FALSE)</f>
        <v/>
      </c>
      <c r="F102" s="46" t="str">
        <f>VLOOKUP($B102,LT!$AT$7:$AY$3006,F$28,FALSE)</f>
        <v/>
      </c>
      <c r="G102" s="46" t="str">
        <f>VLOOKUP($B102,LT!$AT$7:$AY$3006,G$28,FALSE)</f>
        <v/>
      </c>
      <c r="H102" s="133">
        <v>73</v>
      </c>
      <c r="J102" s="131"/>
      <c r="K102" s="134"/>
      <c r="L102" s="18" t="str">
        <f>IF(Funcionários!C104=0,"",Funcionários!C104)</f>
        <v/>
      </c>
      <c r="M102" s="131"/>
      <c r="N102" s="131"/>
    </row>
    <row r="103" spans="2:14" ht="30" customHeight="1" thickTop="1" thickBot="1" x14ac:dyDescent="0.3">
      <c r="B103" s="33">
        <f>LARGE(LT!$AT$7:$AT$3006,AF!H103)</f>
        <v>0</v>
      </c>
      <c r="C103" s="46" t="str">
        <f>VLOOKUP($B103,LT!$AT$7:$AY$3006,C$28,FALSE)</f>
        <v/>
      </c>
      <c r="D103" s="132" t="str">
        <f>VLOOKUP($B103,LT!$AT$7:$AY$3006,D$28,FALSE)</f>
        <v/>
      </c>
      <c r="E103" s="132" t="str">
        <f>VLOOKUP($B103,LT!$AT$7:$AY$3006,E$28,FALSE)</f>
        <v/>
      </c>
      <c r="F103" s="46" t="str">
        <f>VLOOKUP($B103,LT!$AT$7:$AY$3006,F$28,FALSE)</f>
        <v/>
      </c>
      <c r="G103" s="46" t="str">
        <f>VLOOKUP($B103,LT!$AT$7:$AY$3006,G$28,FALSE)</f>
        <v/>
      </c>
      <c r="H103" s="133">
        <v>74</v>
      </c>
      <c r="J103" s="131"/>
      <c r="K103" s="134"/>
      <c r="L103" s="18" t="str">
        <f>IF(Funcionários!C105=0,"",Funcionários!C105)</f>
        <v/>
      </c>
      <c r="M103" s="131"/>
      <c r="N103" s="131"/>
    </row>
    <row r="104" spans="2:14" ht="30" customHeight="1" thickTop="1" thickBot="1" x14ac:dyDescent="0.3">
      <c r="B104" s="33">
        <f>LARGE(LT!$AT$7:$AT$3006,AF!H104)</f>
        <v>0</v>
      </c>
      <c r="C104" s="46" t="str">
        <f>VLOOKUP($B104,LT!$AT$7:$AY$3006,C$28,FALSE)</f>
        <v/>
      </c>
      <c r="D104" s="132" t="str">
        <f>VLOOKUP($B104,LT!$AT$7:$AY$3006,D$28,FALSE)</f>
        <v/>
      </c>
      <c r="E104" s="132" t="str">
        <f>VLOOKUP($B104,LT!$AT$7:$AY$3006,E$28,FALSE)</f>
        <v/>
      </c>
      <c r="F104" s="46" t="str">
        <f>VLOOKUP($B104,LT!$AT$7:$AY$3006,F$28,FALSE)</f>
        <v/>
      </c>
      <c r="G104" s="46" t="str">
        <f>VLOOKUP($B104,LT!$AT$7:$AY$3006,G$28,FALSE)</f>
        <v/>
      </c>
      <c r="H104" s="133">
        <v>75</v>
      </c>
      <c r="J104" s="131"/>
      <c r="K104" s="134"/>
      <c r="L104" s="18" t="str">
        <f>IF(Funcionários!C106=0,"",Funcionários!C106)</f>
        <v/>
      </c>
      <c r="M104" s="131"/>
      <c r="N104" s="131"/>
    </row>
    <row r="105" spans="2:14" ht="30" customHeight="1" thickTop="1" thickBot="1" x14ac:dyDescent="0.3">
      <c r="B105" s="33">
        <f>LARGE(LT!$AT$7:$AT$3006,AF!H105)</f>
        <v>0</v>
      </c>
      <c r="C105" s="46" t="str">
        <f>VLOOKUP($B105,LT!$AT$7:$AY$3006,C$28,FALSE)</f>
        <v/>
      </c>
      <c r="D105" s="132" t="str">
        <f>VLOOKUP($B105,LT!$AT$7:$AY$3006,D$28,FALSE)</f>
        <v/>
      </c>
      <c r="E105" s="132" t="str">
        <f>VLOOKUP($B105,LT!$AT$7:$AY$3006,E$28,FALSE)</f>
        <v/>
      </c>
      <c r="F105" s="46" t="str">
        <f>VLOOKUP($B105,LT!$AT$7:$AY$3006,F$28,FALSE)</f>
        <v/>
      </c>
      <c r="G105" s="46" t="str">
        <f>VLOOKUP($B105,LT!$AT$7:$AY$3006,G$28,FALSE)</f>
        <v/>
      </c>
      <c r="H105" s="133">
        <v>76</v>
      </c>
      <c r="J105" s="131"/>
      <c r="K105" s="134"/>
      <c r="L105" s="18" t="str">
        <f>IF(Funcionários!C107=0,"",Funcionários!C107)</f>
        <v/>
      </c>
      <c r="M105" s="131"/>
      <c r="N105" s="131"/>
    </row>
    <row r="106" spans="2:14" ht="30" customHeight="1" thickTop="1" thickBot="1" x14ac:dyDescent="0.3">
      <c r="B106" s="33">
        <f>LARGE(LT!$AT$7:$AT$3006,AF!H106)</f>
        <v>0</v>
      </c>
      <c r="C106" s="46" t="str">
        <f>VLOOKUP($B106,LT!$AT$7:$AY$3006,C$28,FALSE)</f>
        <v/>
      </c>
      <c r="D106" s="132" t="str">
        <f>VLOOKUP($B106,LT!$AT$7:$AY$3006,D$28,FALSE)</f>
        <v/>
      </c>
      <c r="E106" s="132" t="str">
        <f>VLOOKUP($B106,LT!$AT$7:$AY$3006,E$28,FALSE)</f>
        <v/>
      </c>
      <c r="F106" s="46" t="str">
        <f>VLOOKUP($B106,LT!$AT$7:$AY$3006,F$28,FALSE)</f>
        <v/>
      </c>
      <c r="G106" s="46" t="str">
        <f>VLOOKUP($B106,LT!$AT$7:$AY$3006,G$28,FALSE)</f>
        <v/>
      </c>
      <c r="H106" s="133">
        <v>77</v>
      </c>
      <c r="J106" s="131"/>
      <c r="K106" s="134"/>
      <c r="L106" s="18" t="str">
        <f>IF(Funcionários!C108=0,"",Funcionários!C108)</f>
        <v/>
      </c>
      <c r="M106" s="131"/>
      <c r="N106" s="131"/>
    </row>
    <row r="107" spans="2:14" ht="30" customHeight="1" thickTop="1" thickBot="1" x14ac:dyDescent="0.3">
      <c r="B107" s="33">
        <f>LARGE(LT!$AT$7:$AT$3006,AF!H107)</f>
        <v>0</v>
      </c>
      <c r="C107" s="46" t="str">
        <f>VLOOKUP($B107,LT!$AT$7:$AY$3006,C$28,FALSE)</f>
        <v/>
      </c>
      <c r="D107" s="132" t="str">
        <f>VLOOKUP($B107,LT!$AT$7:$AY$3006,D$28,FALSE)</f>
        <v/>
      </c>
      <c r="E107" s="132" t="str">
        <f>VLOOKUP($B107,LT!$AT$7:$AY$3006,E$28,FALSE)</f>
        <v/>
      </c>
      <c r="F107" s="46" t="str">
        <f>VLOOKUP($B107,LT!$AT$7:$AY$3006,F$28,FALSE)</f>
        <v/>
      </c>
      <c r="G107" s="46" t="str">
        <f>VLOOKUP($B107,LT!$AT$7:$AY$3006,G$28,FALSE)</f>
        <v/>
      </c>
      <c r="H107" s="133">
        <v>78</v>
      </c>
      <c r="J107" s="131"/>
      <c r="K107" s="134"/>
      <c r="L107" s="18" t="str">
        <f>IF(Funcionários!C109=0,"",Funcionários!C109)</f>
        <v/>
      </c>
      <c r="M107" s="131"/>
      <c r="N107" s="131"/>
    </row>
    <row r="108" spans="2:14" ht="30" customHeight="1" thickTop="1" thickBot="1" x14ac:dyDescent="0.3">
      <c r="B108" s="33">
        <f>LARGE(LT!$AT$7:$AT$3006,AF!H108)</f>
        <v>0</v>
      </c>
      <c r="C108" s="46" t="str">
        <f>VLOOKUP($B108,LT!$AT$7:$AY$3006,C$28,FALSE)</f>
        <v/>
      </c>
      <c r="D108" s="132" t="str">
        <f>VLOOKUP($B108,LT!$AT$7:$AY$3006,D$28,FALSE)</f>
        <v/>
      </c>
      <c r="E108" s="132" t="str">
        <f>VLOOKUP($B108,LT!$AT$7:$AY$3006,E$28,FALSE)</f>
        <v/>
      </c>
      <c r="F108" s="46" t="str">
        <f>VLOOKUP($B108,LT!$AT$7:$AY$3006,F$28,FALSE)</f>
        <v/>
      </c>
      <c r="G108" s="46" t="str">
        <f>VLOOKUP($B108,LT!$AT$7:$AY$3006,G$28,FALSE)</f>
        <v/>
      </c>
      <c r="H108" s="133">
        <v>79</v>
      </c>
      <c r="J108" s="131"/>
      <c r="K108" s="134"/>
      <c r="L108" s="18" t="str">
        <f>IF(Funcionários!C110=0,"",Funcionários!C110)</f>
        <v/>
      </c>
      <c r="M108" s="131"/>
      <c r="N108" s="131"/>
    </row>
    <row r="109" spans="2:14" ht="30" customHeight="1" thickTop="1" thickBot="1" x14ac:dyDescent="0.3">
      <c r="B109" s="33">
        <f>LARGE(LT!$AT$7:$AT$3006,AF!H109)</f>
        <v>0</v>
      </c>
      <c r="C109" s="46" t="str">
        <f>VLOOKUP($B109,LT!$AT$7:$AY$3006,C$28,FALSE)</f>
        <v/>
      </c>
      <c r="D109" s="132" t="str">
        <f>VLOOKUP($B109,LT!$AT$7:$AY$3006,D$28,FALSE)</f>
        <v/>
      </c>
      <c r="E109" s="132" t="str">
        <f>VLOOKUP($B109,LT!$AT$7:$AY$3006,E$28,FALSE)</f>
        <v/>
      </c>
      <c r="F109" s="46" t="str">
        <f>VLOOKUP($B109,LT!$AT$7:$AY$3006,F$28,FALSE)</f>
        <v/>
      </c>
      <c r="G109" s="46" t="str">
        <f>VLOOKUP($B109,LT!$AT$7:$AY$3006,G$28,FALSE)</f>
        <v/>
      </c>
      <c r="H109" s="133">
        <v>80</v>
      </c>
      <c r="J109" s="131"/>
      <c r="K109" s="134"/>
      <c r="L109" s="18" t="str">
        <f>IF(Funcionários!C111=0,"",Funcionários!C111)</f>
        <v/>
      </c>
      <c r="M109" s="131"/>
      <c r="N109" s="131"/>
    </row>
    <row r="110" spans="2:14" ht="30" customHeight="1" thickTop="1" thickBot="1" x14ac:dyDescent="0.3">
      <c r="B110" s="33">
        <f>LARGE(LT!$AT$7:$AT$3006,AF!H110)</f>
        <v>0</v>
      </c>
      <c r="C110" s="46" t="str">
        <f>VLOOKUP($B110,LT!$AT$7:$AY$3006,C$28,FALSE)</f>
        <v/>
      </c>
      <c r="D110" s="132" t="str">
        <f>VLOOKUP($B110,LT!$AT$7:$AY$3006,D$28,FALSE)</f>
        <v/>
      </c>
      <c r="E110" s="132" t="str">
        <f>VLOOKUP($B110,LT!$AT$7:$AY$3006,E$28,FALSE)</f>
        <v/>
      </c>
      <c r="F110" s="46" t="str">
        <f>VLOOKUP($B110,LT!$AT$7:$AY$3006,F$28,FALSE)</f>
        <v/>
      </c>
      <c r="G110" s="46" t="str">
        <f>VLOOKUP($B110,LT!$AT$7:$AY$3006,G$28,FALSE)</f>
        <v/>
      </c>
      <c r="H110" s="133">
        <v>81</v>
      </c>
      <c r="J110" s="131"/>
      <c r="K110" s="134"/>
      <c r="L110" s="18" t="str">
        <f>IF(Funcionários!C112=0,"",Funcionários!C112)</f>
        <v/>
      </c>
      <c r="M110" s="131"/>
      <c r="N110" s="131"/>
    </row>
    <row r="111" spans="2:14" ht="30" customHeight="1" thickTop="1" thickBot="1" x14ac:dyDescent="0.3">
      <c r="B111" s="33">
        <f>LARGE(LT!$AT$7:$AT$3006,AF!H111)</f>
        <v>0</v>
      </c>
      <c r="C111" s="46" t="str">
        <f>VLOOKUP($B111,LT!$AT$7:$AY$3006,C$28,FALSE)</f>
        <v/>
      </c>
      <c r="D111" s="132" t="str">
        <f>VLOOKUP($B111,LT!$AT$7:$AY$3006,D$28,FALSE)</f>
        <v/>
      </c>
      <c r="E111" s="132" t="str">
        <f>VLOOKUP($B111,LT!$AT$7:$AY$3006,E$28,FALSE)</f>
        <v/>
      </c>
      <c r="F111" s="46" t="str">
        <f>VLOOKUP($B111,LT!$AT$7:$AY$3006,F$28,FALSE)</f>
        <v/>
      </c>
      <c r="G111" s="46" t="str">
        <f>VLOOKUP($B111,LT!$AT$7:$AY$3006,G$28,FALSE)</f>
        <v/>
      </c>
      <c r="H111" s="133">
        <v>82</v>
      </c>
      <c r="J111" s="131"/>
      <c r="K111" s="134"/>
      <c r="L111" s="18" t="str">
        <f>IF(Funcionários!C113=0,"",Funcionários!C113)</f>
        <v/>
      </c>
      <c r="M111" s="131"/>
      <c r="N111" s="131"/>
    </row>
    <row r="112" spans="2:14" ht="30" customHeight="1" thickTop="1" thickBot="1" x14ac:dyDescent="0.3">
      <c r="B112" s="33">
        <f>LARGE(LT!$AT$7:$AT$3006,AF!H112)</f>
        <v>0</v>
      </c>
      <c r="C112" s="46" t="str">
        <f>VLOOKUP($B112,LT!$AT$7:$AY$3006,C$28,FALSE)</f>
        <v/>
      </c>
      <c r="D112" s="132" t="str">
        <f>VLOOKUP($B112,LT!$AT$7:$AY$3006,D$28,FALSE)</f>
        <v/>
      </c>
      <c r="E112" s="132" t="str">
        <f>VLOOKUP($B112,LT!$AT$7:$AY$3006,E$28,FALSE)</f>
        <v/>
      </c>
      <c r="F112" s="46" t="str">
        <f>VLOOKUP($B112,LT!$AT$7:$AY$3006,F$28,FALSE)</f>
        <v/>
      </c>
      <c r="G112" s="46" t="str">
        <f>VLOOKUP($B112,LT!$AT$7:$AY$3006,G$28,FALSE)</f>
        <v/>
      </c>
      <c r="H112" s="133">
        <v>83</v>
      </c>
      <c r="J112" s="131"/>
      <c r="K112" s="134"/>
      <c r="L112" s="18" t="str">
        <f>IF(Funcionários!C114=0,"",Funcionários!C114)</f>
        <v/>
      </c>
      <c r="M112" s="131"/>
      <c r="N112" s="131"/>
    </row>
    <row r="113" spans="2:14" ht="30" customHeight="1" thickTop="1" thickBot="1" x14ac:dyDescent="0.3">
      <c r="B113" s="33">
        <f>LARGE(LT!$AT$7:$AT$3006,AF!H113)</f>
        <v>0</v>
      </c>
      <c r="C113" s="46" t="str">
        <f>VLOOKUP($B113,LT!$AT$7:$AY$3006,C$28,FALSE)</f>
        <v/>
      </c>
      <c r="D113" s="132" t="str">
        <f>VLOOKUP($B113,LT!$AT$7:$AY$3006,D$28,FALSE)</f>
        <v/>
      </c>
      <c r="E113" s="132" t="str">
        <f>VLOOKUP($B113,LT!$AT$7:$AY$3006,E$28,FALSE)</f>
        <v/>
      </c>
      <c r="F113" s="46" t="str">
        <f>VLOOKUP($B113,LT!$AT$7:$AY$3006,F$28,FALSE)</f>
        <v/>
      </c>
      <c r="G113" s="46" t="str">
        <f>VLOOKUP($B113,LT!$AT$7:$AY$3006,G$28,FALSE)</f>
        <v/>
      </c>
      <c r="H113" s="133">
        <v>84</v>
      </c>
      <c r="J113" s="131"/>
      <c r="K113" s="134"/>
      <c r="L113" s="18" t="str">
        <f>IF(Funcionários!C115=0,"",Funcionários!C115)</f>
        <v/>
      </c>
      <c r="M113" s="131"/>
      <c r="N113" s="131"/>
    </row>
    <row r="114" spans="2:14" ht="30" customHeight="1" thickTop="1" thickBot="1" x14ac:dyDescent="0.3">
      <c r="B114" s="33">
        <f>LARGE(LT!$AT$7:$AT$3006,AF!H114)</f>
        <v>0</v>
      </c>
      <c r="C114" s="46" t="str">
        <f>VLOOKUP($B114,LT!$AT$7:$AY$3006,C$28,FALSE)</f>
        <v/>
      </c>
      <c r="D114" s="132" t="str">
        <f>VLOOKUP($B114,LT!$AT$7:$AY$3006,D$28,FALSE)</f>
        <v/>
      </c>
      <c r="E114" s="132" t="str">
        <f>VLOOKUP($B114,LT!$AT$7:$AY$3006,E$28,FALSE)</f>
        <v/>
      </c>
      <c r="F114" s="46" t="str">
        <f>VLOOKUP($B114,LT!$AT$7:$AY$3006,F$28,FALSE)</f>
        <v/>
      </c>
      <c r="G114" s="46" t="str">
        <f>VLOOKUP($B114,LT!$AT$7:$AY$3006,G$28,FALSE)</f>
        <v/>
      </c>
      <c r="H114" s="133">
        <v>85</v>
      </c>
      <c r="J114" s="131"/>
      <c r="K114" s="134"/>
      <c r="L114" s="18" t="str">
        <f>IF(Funcionários!C116=0,"",Funcionários!C116)</f>
        <v/>
      </c>
      <c r="M114" s="131"/>
      <c r="N114" s="131"/>
    </row>
    <row r="115" spans="2:14" ht="30" customHeight="1" thickTop="1" thickBot="1" x14ac:dyDescent="0.3">
      <c r="B115" s="33">
        <f>LARGE(LT!$AT$7:$AT$3006,AF!H115)</f>
        <v>0</v>
      </c>
      <c r="C115" s="46" t="str">
        <f>VLOOKUP($B115,LT!$AT$7:$AY$3006,C$28,FALSE)</f>
        <v/>
      </c>
      <c r="D115" s="132" t="str">
        <f>VLOOKUP($B115,LT!$AT$7:$AY$3006,D$28,FALSE)</f>
        <v/>
      </c>
      <c r="E115" s="132" t="str">
        <f>VLOOKUP($B115,LT!$AT$7:$AY$3006,E$28,FALSE)</f>
        <v/>
      </c>
      <c r="F115" s="46" t="str">
        <f>VLOOKUP($B115,LT!$AT$7:$AY$3006,F$28,FALSE)</f>
        <v/>
      </c>
      <c r="G115" s="46" t="str">
        <f>VLOOKUP($B115,LT!$AT$7:$AY$3006,G$28,FALSE)</f>
        <v/>
      </c>
      <c r="H115" s="133">
        <v>86</v>
      </c>
      <c r="J115" s="131"/>
      <c r="K115" s="134"/>
      <c r="L115" s="18" t="str">
        <f>IF(Funcionários!C117=0,"",Funcionários!C117)</f>
        <v/>
      </c>
      <c r="M115" s="131"/>
      <c r="N115" s="131"/>
    </row>
    <row r="116" spans="2:14" ht="30" customHeight="1" thickTop="1" thickBot="1" x14ac:dyDescent="0.3">
      <c r="B116" s="33">
        <f>LARGE(LT!$AT$7:$AT$3006,AF!H116)</f>
        <v>0</v>
      </c>
      <c r="C116" s="46" t="str">
        <f>VLOOKUP($B116,LT!$AT$7:$AY$3006,C$28,FALSE)</f>
        <v/>
      </c>
      <c r="D116" s="132" t="str">
        <f>VLOOKUP($B116,LT!$AT$7:$AY$3006,D$28,FALSE)</f>
        <v/>
      </c>
      <c r="E116" s="132" t="str">
        <f>VLOOKUP($B116,LT!$AT$7:$AY$3006,E$28,FALSE)</f>
        <v/>
      </c>
      <c r="F116" s="46" t="str">
        <f>VLOOKUP($B116,LT!$AT$7:$AY$3006,F$28,FALSE)</f>
        <v/>
      </c>
      <c r="G116" s="46" t="str">
        <f>VLOOKUP($B116,LT!$AT$7:$AY$3006,G$28,FALSE)</f>
        <v/>
      </c>
      <c r="H116" s="133">
        <v>87</v>
      </c>
      <c r="J116" s="131"/>
      <c r="K116" s="134"/>
      <c r="L116" s="18" t="str">
        <f>IF(Funcionários!C118=0,"",Funcionários!C118)</f>
        <v/>
      </c>
      <c r="M116" s="131"/>
      <c r="N116" s="131"/>
    </row>
    <row r="117" spans="2:14" ht="30" customHeight="1" thickTop="1" thickBot="1" x14ac:dyDescent="0.3">
      <c r="B117" s="33">
        <f>LARGE(LT!$AT$7:$AT$3006,AF!H117)</f>
        <v>0</v>
      </c>
      <c r="C117" s="46" t="str">
        <f>VLOOKUP($B117,LT!$AT$7:$AY$3006,C$28,FALSE)</f>
        <v/>
      </c>
      <c r="D117" s="132" t="str">
        <f>VLOOKUP($B117,LT!$AT$7:$AY$3006,D$28,FALSE)</f>
        <v/>
      </c>
      <c r="E117" s="132" t="str">
        <f>VLOOKUP($B117,LT!$AT$7:$AY$3006,E$28,FALSE)</f>
        <v/>
      </c>
      <c r="F117" s="46" t="str">
        <f>VLOOKUP($B117,LT!$AT$7:$AY$3006,F$28,FALSE)</f>
        <v/>
      </c>
      <c r="G117" s="46" t="str">
        <f>VLOOKUP($B117,LT!$AT$7:$AY$3006,G$28,FALSE)</f>
        <v/>
      </c>
      <c r="H117" s="133">
        <v>88</v>
      </c>
      <c r="J117" s="131"/>
      <c r="K117" s="134"/>
      <c r="L117" s="18" t="str">
        <f>IF(Funcionários!C119=0,"",Funcionários!C119)</f>
        <v/>
      </c>
      <c r="M117" s="131"/>
      <c r="N117" s="131"/>
    </row>
    <row r="118" spans="2:14" ht="30" customHeight="1" thickTop="1" thickBot="1" x14ac:dyDescent="0.3">
      <c r="B118" s="33">
        <f>LARGE(LT!$AT$7:$AT$3006,AF!H118)</f>
        <v>0</v>
      </c>
      <c r="C118" s="46" t="str">
        <f>VLOOKUP($B118,LT!$AT$7:$AY$3006,C$28,FALSE)</f>
        <v/>
      </c>
      <c r="D118" s="132" t="str">
        <f>VLOOKUP($B118,LT!$AT$7:$AY$3006,D$28,FALSE)</f>
        <v/>
      </c>
      <c r="E118" s="132" t="str">
        <f>VLOOKUP($B118,LT!$AT$7:$AY$3006,E$28,FALSE)</f>
        <v/>
      </c>
      <c r="F118" s="46" t="str">
        <f>VLOOKUP($B118,LT!$AT$7:$AY$3006,F$28,FALSE)</f>
        <v/>
      </c>
      <c r="G118" s="46" t="str">
        <f>VLOOKUP($B118,LT!$AT$7:$AY$3006,G$28,FALSE)</f>
        <v/>
      </c>
      <c r="H118" s="133">
        <v>89</v>
      </c>
      <c r="J118" s="131"/>
      <c r="K118" s="134"/>
      <c r="L118" s="18" t="str">
        <f>IF(Funcionários!C120=0,"",Funcionários!C120)</f>
        <v/>
      </c>
      <c r="M118" s="131"/>
      <c r="N118" s="131"/>
    </row>
    <row r="119" spans="2:14" ht="30" customHeight="1" thickTop="1" thickBot="1" x14ac:dyDescent="0.3">
      <c r="B119" s="33">
        <f>LARGE(LT!$AT$7:$AT$3006,AF!H119)</f>
        <v>0</v>
      </c>
      <c r="C119" s="46" t="str">
        <f>VLOOKUP($B119,LT!$AT$7:$AY$3006,C$28,FALSE)</f>
        <v/>
      </c>
      <c r="D119" s="132" t="str">
        <f>VLOOKUP($B119,LT!$AT$7:$AY$3006,D$28,FALSE)</f>
        <v/>
      </c>
      <c r="E119" s="132" t="str">
        <f>VLOOKUP($B119,LT!$AT$7:$AY$3006,E$28,FALSE)</f>
        <v/>
      </c>
      <c r="F119" s="46" t="str">
        <f>VLOOKUP($B119,LT!$AT$7:$AY$3006,F$28,FALSE)</f>
        <v/>
      </c>
      <c r="G119" s="46" t="str">
        <f>VLOOKUP($B119,LT!$AT$7:$AY$3006,G$28,FALSE)</f>
        <v/>
      </c>
      <c r="H119" s="133">
        <v>90</v>
      </c>
      <c r="J119" s="131"/>
      <c r="K119" s="134"/>
      <c r="L119" s="18" t="str">
        <f>IF(Funcionários!C121=0,"",Funcionários!C121)</f>
        <v/>
      </c>
      <c r="M119" s="131"/>
      <c r="N119" s="131"/>
    </row>
    <row r="120" spans="2:14" ht="30" customHeight="1" thickTop="1" thickBot="1" x14ac:dyDescent="0.3">
      <c r="B120" s="33">
        <f>LARGE(LT!$AT$7:$AT$3006,AF!H120)</f>
        <v>0</v>
      </c>
      <c r="C120" s="46" t="str">
        <f>VLOOKUP($B120,LT!$AT$7:$AY$3006,C$28,FALSE)</f>
        <v/>
      </c>
      <c r="D120" s="132" t="str">
        <f>VLOOKUP($B120,LT!$AT$7:$AY$3006,D$28,FALSE)</f>
        <v/>
      </c>
      <c r="E120" s="132" t="str">
        <f>VLOOKUP($B120,LT!$AT$7:$AY$3006,E$28,FALSE)</f>
        <v/>
      </c>
      <c r="F120" s="46" t="str">
        <f>VLOOKUP($B120,LT!$AT$7:$AY$3006,F$28,FALSE)</f>
        <v/>
      </c>
      <c r="G120" s="46" t="str">
        <f>VLOOKUP($B120,LT!$AT$7:$AY$3006,G$28,FALSE)</f>
        <v/>
      </c>
      <c r="H120" s="133">
        <v>91</v>
      </c>
      <c r="J120" s="131"/>
      <c r="K120" s="134"/>
      <c r="L120" s="18" t="str">
        <f>IF(Funcionários!C122=0,"",Funcionários!C122)</f>
        <v/>
      </c>
      <c r="M120" s="131"/>
      <c r="N120" s="131"/>
    </row>
    <row r="121" spans="2:14" ht="30" customHeight="1" thickTop="1" thickBot="1" x14ac:dyDescent="0.3">
      <c r="B121" s="33">
        <f>LARGE(LT!$AT$7:$AT$3006,AF!H121)</f>
        <v>0</v>
      </c>
      <c r="C121" s="46" t="str">
        <f>VLOOKUP($B121,LT!$AT$7:$AY$3006,C$28,FALSE)</f>
        <v/>
      </c>
      <c r="D121" s="132" t="str">
        <f>VLOOKUP($B121,LT!$AT$7:$AY$3006,D$28,FALSE)</f>
        <v/>
      </c>
      <c r="E121" s="132" t="str">
        <f>VLOOKUP($B121,LT!$AT$7:$AY$3006,E$28,FALSE)</f>
        <v/>
      </c>
      <c r="F121" s="46" t="str">
        <f>VLOOKUP($B121,LT!$AT$7:$AY$3006,F$28,FALSE)</f>
        <v/>
      </c>
      <c r="G121" s="46" t="str">
        <f>VLOOKUP($B121,LT!$AT$7:$AY$3006,G$28,FALSE)</f>
        <v/>
      </c>
      <c r="H121" s="133">
        <v>92</v>
      </c>
      <c r="J121" s="131"/>
      <c r="K121" s="134"/>
      <c r="L121" s="18" t="str">
        <f>IF(Funcionários!C123=0,"",Funcionários!C123)</f>
        <v/>
      </c>
      <c r="M121" s="131"/>
      <c r="N121" s="131"/>
    </row>
    <row r="122" spans="2:14" ht="30" customHeight="1" thickTop="1" thickBot="1" x14ac:dyDescent="0.3">
      <c r="B122" s="33">
        <f>LARGE(LT!$AT$7:$AT$3006,AF!H122)</f>
        <v>0</v>
      </c>
      <c r="C122" s="46" t="str">
        <f>VLOOKUP($B122,LT!$AT$7:$AY$3006,C$28,FALSE)</f>
        <v/>
      </c>
      <c r="D122" s="132" t="str">
        <f>VLOOKUP($B122,LT!$AT$7:$AY$3006,D$28,FALSE)</f>
        <v/>
      </c>
      <c r="E122" s="132" t="str">
        <f>VLOOKUP($B122,LT!$AT$7:$AY$3006,E$28,FALSE)</f>
        <v/>
      </c>
      <c r="F122" s="46" t="str">
        <f>VLOOKUP($B122,LT!$AT$7:$AY$3006,F$28,FALSE)</f>
        <v/>
      </c>
      <c r="G122" s="46" t="str">
        <f>VLOOKUP($B122,LT!$AT$7:$AY$3006,G$28,FALSE)</f>
        <v/>
      </c>
      <c r="H122" s="133">
        <v>93</v>
      </c>
      <c r="J122" s="131"/>
      <c r="K122" s="134"/>
      <c r="L122" s="18" t="str">
        <f>IF(Funcionários!C124=0,"",Funcionários!C124)</f>
        <v/>
      </c>
      <c r="M122" s="131"/>
      <c r="N122" s="131"/>
    </row>
    <row r="123" spans="2:14" ht="30" customHeight="1" thickTop="1" thickBot="1" x14ac:dyDescent="0.3">
      <c r="B123" s="33">
        <f>LARGE(LT!$AT$7:$AT$3006,AF!H123)</f>
        <v>0</v>
      </c>
      <c r="C123" s="46" t="str">
        <f>VLOOKUP($B123,LT!$AT$7:$AY$3006,C$28,FALSE)</f>
        <v/>
      </c>
      <c r="D123" s="132" t="str">
        <f>VLOOKUP($B123,LT!$AT$7:$AY$3006,D$28,FALSE)</f>
        <v/>
      </c>
      <c r="E123" s="132" t="str">
        <f>VLOOKUP($B123,LT!$AT$7:$AY$3006,E$28,FALSE)</f>
        <v/>
      </c>
      <c r="F123" s="46" t="str">
        <f>VLOOKUP($B123,LT!$AT$7:$AY$3006,F$28,FALSE)</f>
        <v/>
      </c>
      <c r="G123" s="46" t="str">
        <f>VLOOKUP($B123,LT!$AT$7:$AY$3006,G$28,FALSE)</f>
        <v/>
      </c>
      <c r="H123" s="133">
        <v>94</v>
      </c>
      <c r="J123" s="131"/>
      <c r="K123" s="134"/>
      <c r="L123" s="18" t="str">
        <f>IF(Funcionários!C125=0,"",Funcionários!C125)</f>
        <v/>
      </c>
      <c r="M123" s="131"/>
      <c r="N123" s="131"/>
    </row>
    <row r="124" spans="2:14" ht="30" customHeight="1" thickTop="1" thickBot="1" x14ac:dyDescent="0.3">
      <c r="B124" s="33">
        <f>LARGE(LT!$AT$7:$AT$3006,AF!H124)</f>
        <v>0</v>
      </c>
      <c r="C124" s="46" t="str">
        <f>VLOOKUP($B124,LT!$AT$7:$AY$3006,C$28,FALSE)</f>
        <v/>
      </c>
      <c r="D124" s="132" t="str">
        <f>VLOOKUP($B124,LT!$AT$7:$AY$3006,D$28,FALSE)</f>
        <v/>
      </c>
      <c r="E124" s="132" t="str">
        <f>VLOOKUP($B124,LT!$AT$7:$AY$3006,E$28,FALSE)</f>
        <v/>
      </c>
      <c r="F124" s="46" t="str">
        <f>VLOOKUP($B124,LT!$AT$7:$AY$3006,F$28,FALSE)</f>
        <v/>
      </c>
      <c r="G124" s="46" t="str">
        <f>VLOOKUP($B124,LT!$AT$7:$AY$3006,G$28,FALSE)</f>
        <v/>
      </c>
      <c r="H124" s="133">
        <v>95</v>
      </c>
      <c r="J124" s="131"/>
      <c r="K124" s="134"/>
      <c r="L124" s="18" t="str">
        <f>IF(Funcionários!C126=0,"",Funcionários!C126)</f>
        <v/>
      </c>
      <c r="M124" s="131"/>
      <c r="N124" s="131"/>
    </row>
    <row r="125" spans="2:14" ht="30" customHeight="1" thickTop="1" thickBot="1" x14ac:dyDescent="0.3">
      <c r="B125" s="33">
        <f>LARGE(LT!$AT$7:$AT$3006,AF!H125)</f>
        <v>0</v>
      </c>
      <c r="C125" s="46" t="str">
        <f>VLOOKUP($B125,LT!$AT$7:$AY$3006,C$28,FALSE)</f>
        <v/>
      </c>
      <c r="D125" s="132" t="str">
        <f>VLOOKUP($B125,LT!$AT$7:$AY$3006,D$28,FALSE)</f>
        <v/>
      </c>
      <c r="E125" s="132" t="str">
        <f>VLOOKUP($B125,LT!$AT$7:$AY$3006,E$28,FALSE)</f>
        <v/>
      </c>
      <c r="F125" s="46" t="str">
        <f>VLOOKUP($B125,LT!$AT$7:$AY$3006,F$28,FALSE)</f>
        <v/>
      </c>
      <c r="G125" s="46" t="str">
        <f>VLOOKUP($B125,LT!$AT$7:$AY$3006,G$28,FALSE)</f>
        <v/>
      </c>
      <c r="H125" s="133">
        <v>96</v>
      </c>
      <c r="J125" s="131"/>
      <c r="K125" s="134"/>
      <c r="L125" s="18" t="str">
        <f>IF(Funcionários!C127=0,"",Funcionários!C127)</f>
        <v/>
      </c>
      <c r="M125" s="131"/>
      <c r="N125" s="131"/>
    </row>
    <row r="126" spans="2:14" ht="30" customHeight="1" thickTop="1" thickBot="1" x14ac:dyDescent="0.3">
      <c r="B126" s="33">
        <f>LARGE(LT!$AT$7:$AT$3006,AF!H126)</f>
        <v>0</v>
      </c>
      <c r="C126" s="46" t="str">
        <f>VLOOKUP($B126,LT!$AT$7:$AY$3006,C$28,FALSE)</f>
        <v/>
      </c>
      <c r="D126" s="132" t="str">
        <f>VLOOKUP($B126,LT!$AT$7:$AY$3006,D$28,FALSE)</f>
        <v/>
      </c>
      <c r="E126" s="132" t="str">
        <f>VLOOKUP($B126,LT!$AT$7:$AY$3006,E$28,FALSE)</f>
        <v/>
      </c>
      <c r="F126" s="46" t="str">
        <f>VLOOKUP($B126,LT!$AT$7:$AY$3006,F$28,FALSE)</f>
        <v/>
      </c>
      <c r="G126" s="46" t="str">
        <f>VLOOKUP($B126,LT!$AT$7:$AY$3006,G$28,FALSE)</f>
        <v/>
      </c>
      <c r="H126" s="133">
        <v>97</v>
      </c>
      <c r="J126" s="131"/>
      <c r="K126" s="134"/>
      <c r="L126" s="18" t="str">
        <f>IF(Funcionários!C128=0,"",Funcionários!C128)</f>
        <v/>
      </c>
      <c r="M126" s="131"/>
      <c r="N126" s="131"/>
    </row>
    <row r="127" spans="2:14" ht="30" customHeight="1" thickTop="1" thickBot="1" x14ac:dyDescent="0.3">
      <c r="B127" s="33">
        <f>LARGE(LT!$AT$7:$AT$3006,AF!H127)</f>
        <v>0</v>
      </c>
      <c r="C127" s="46" t="str">
        <f>VLOOKUP($B127,LT!$AT$7:$AY$3006,C$28,FALSE)</f>
        <v/>
      </c>
      <c r="D127" s="132" t="str">
        <f>VLOOKUP($B127,LT!$AT$7:$AY$3006,D$28,FALSE)</f>
        <v/>
      </c>
      <c r="E127" s="132" t="str">
        <f>VLOOKUP($B127,LT!$AT$7:$AY$3006,E$28,FALSE)</f>
        <v/>
      </c>
      <c r="F127" s="46" t="str">
        <f>VLOOKUP($B127,LT!$AT$7:$AY$3006,F$28,FALSE)</f>
        <v/>
      </c>
      <c r="G127" s="46" t="str">
        <f>VLOOKUP($B127,LT!$AT$7:$AY$3006,G$28,FALSE)</f>
        <v/>
      </c>
      <c r="H127" s="133">
        <v>98</v>
      </c>
      <c r="J127" s="131"/>
      <c r="K127" s="134"/>
      <c r="L127" s="18" t="str">
        <f>IF(Funcionários!C129=0,"",Funcionários!C129)</f>
        <v/>
      </c>
      <c r="M127" s="131"/>
      <c r="N127" s="131"/>
    </row>
    <row r="128" spans="2:14" ht="30" customHeight="1" thickTop="1" thickBot="1" x14ac:dyDescent="0.3">
      <c r="B128" s="33">
        <f>LARGE(LT!$AT$7:$AT$3006,AF!H128)</f>
        <v>0</v>
      </c>
      <c r="C128" s="46" t="str">
        <f>VLOOKUP($B128,LT!$AT$7:$AY$3006,C$28,FALSE)</f>
        <v/>
      </c>
      <c r="D128" s="132" t="str">
        <f>VLOOKUP($B128,LT!$AT$7:$AY$3006,D$28,FALSE)</f>
        <v/>
      </c>
      <c r="E128" s="132" t="str">
        <f>VLOOKUP($B128,LT!$AT$7:$AY$3006,E$28,FALSE)</f>
        <v/>
      </c>
      <c r="F128" s="46" t="str">
        <f>VLOOKUP($B128,LT!$AT$7:$AY$3006,F$28,FALSE)</f>
        <v/>
      </c>
      <c r="G128" s="46" t="str">
        <f>VLOOKUP($B128,LT!$AT$7:$AY$3006,G$28,FALSE)</f>
        <v/>
      </c>
      <c r="H128" s="133">
        <v>99</v>
      </c>
      <c r="J128" s="131"/>
      <c r="K128" s="134"/>
      <c r="L128" s="18" t="str">
        <f>IF(Funcionários!C130=0,"",Funcionários!C130)</f>
        <v/>
      </c>
      <c r="M128" s="131"/>
      <c r="N128" s="131"/>
    </row>
    <row r="129" spans="2:14" ht="30" customHeight="1" thickTop="1" thickBot="1" x14ac:dyDescent="0.3">
      <c r="B129" s="33">
        <f>LARGE(LT!$AT$7:$AT$3006,AF!H129)</f>
        <v>0</v>
      </c>
      <c r="C129" s="46" t="str">
        <f>VLOOKUP($B129,LT!$AT$7:$AY$3006,C$28,FALSE)</f>
        <v/>
      </c>
      <c r="D129" s="132" t="str">
        <f>VLOOKUP($B129,LT!$AT$7:$AY$3006,D$28,FALSE)</f>
        <v/>
      </c>
      <c r="E129" s="132" t="str">
        <f>VLOOKUP($B129,LT!$AT$7:$AY$3006,E$28,FALSE)</f>
        <v/>
      </c>
      <c r="F129" s="46" t="str">
        <f>VLOOKUP($B129,LT!$AT$7:$AY$3006,F$28,FALSE)</f>
        <v/>
      </c>
      <c r="G129" s="46" t="str">
        <f>VLOOKUP($B129,LT!$AT$7:$AY$3006,G$28,FALSE)</f>
        <v/>
      </c>
      <c r="H129" s="133">
        <v>100</v>
      </c>
      <c r="J129" s="131"/>
      <c r="K129" s="134"/>
      <c r="L129" s="18" t="str">
        <f>IF(Funcionários!C131=0,"",Funcionários!C131)</f>
        <v/>
      </c>
      <c r="M129" s="131"/>
      <c r="N129" s="131"/>
    </row>
    <row r="130" spans="2:14" ht="30" customHeight="1" thickTop="1" thickBot="1" x14ac:dyDescent="0.3">
      <c r="B130" s="33">
        <f>LARGE(LT!$AT$7:$AT$3006,AF!H130)</f>
        <v>0</v>
      </c>
      <c r="C130" s="46" t="str">
        <f>VLOOKUP($B130,LT!$AT$7:$AY$3006,C$28,FALSE)</f>
        <v/>
      </c>
      <c r="D130" s="132" t="str">
        <f>VLOOKUP($B130,LT!$AT$7:$AY$3006,D$28,FALSE)</f>
        <v/>
      </c>
      <c r="E130" s="132" t="str">
        <f>VLOOKUP($B130,LT!$AT$7:$AY$3006,E$28,FALSE)</f>
        <v/>
      </c>
      <c r="F130" s="46" t="str">
        <f>VLOOKUP($B130,LT!$AT$7:$AY$3006,F$28,FALSE)</f>
        <v/>
      </c>
      <c r="G130" s="46" t="str">
        <f>VLOOKUP($B130,LT!$AT$7:$AY$3006,G$28,FALSE)</f>
        <v/>
      </c>
      <c r="H130" s="133">
        <v>101</v>
      </c>
      <c r="J130" s="131"/>
      <c r="K130" s="134"/>
      <c r="L130" s="18" t="str">
        <f>IF(Funcionários!C132=0,"",Funcionários!C132)</f>
        <v/>
      </c>
      <c r="M130" s="131"/>
      <c r="N130" s="131"/>
    </row>
    <row r="131" spans="2:14" ht="30" customHeight="1" thickTop="1" thickBot="1" x14ac:dyDescent="0.3">
      <c r="B131" s="33">
        <f>LARGE(LT!$AT$7:$AT$3006,AF!H131)</f>
        <v>0</v>
      </c>
      <c r="C131" s="46" t="str">
        <f>VLOOKUP($B131,LT!$AT$7:$AY$3006,C$28,FALSE)</f>
        <v/>
      </c>
      <c r="D131" s="132" t="str">
        <f>VLOOKUP($B131,LT!$AT$7:$AY$3006,D$28,FALSE)</f>
        <v/>
      </c>
      <c r="E131" s="132" t="str">
        <f>VLOOKUP($B131,LT!$AT$7:$AY$3006,E$28,FALSE)</f>
        <v/>
      </c>
      <c r="F131" s="46" t="str">
        <f>VLOOKUP($B131,LT!$AT$7:$AY$3006,F$28,FALSE)</f>
        <v/>
      </c>
      <c r="G131" s="46" t="str">
        <f>VLOOKUP($B131,LT!$AT$7:$AY$3006,G$28,FALSE)</f>
        <v/>
      </c>
      <c r="H131" s="133">
        <v>102</v>
      </c>
      <c r="J131" s="131"/>
      <c r="K131" s="134"/>
      <c r="L131" s="18" t="str">
        <f>IF(Funcionários!C133=0,"",Funcionários!C133)</f>
        <v/>
      </c>
      <c r="M131" s="131"/>
      <c r="N131" s="131"/>
    </row>
    <row r="132" spans="2:14" ht="30" customHeight="1" thickTop="1" thickBot="1" x14ac:dyDescent="0.3">
      <c r="B132" s="33">
        <f>LARGE(LT!$AT$7:$AT$3006,AF!H132)</f>
        <v>0</v>
      </c>
      <c r="C132" s="46" t="str">
        <f>VLOOKUP($B132,LT!$AT$7:$AY$3006,C$28,FALSE)</f>
        <v/>
      </c>
      <c r="D132" s="132" t="str">
        <f>VLOOKUP($B132,LT!$AT$7:$AY$3006,D$28,FALSE)</f>
        <v/>
      </c>
      <c r="E132" s="132" t="str">
        <f>VLOOKUP($B132,LT!$AT$7:$AY$3006,E$28,FALSE)</f>
        <v/>
      </c>
      <c r="F132" s="46" t="str">
        <f>VLOOKUP($B132,LT!$AT$7:$AY$3006,F$28,FALSE)</f>
        <v/>
      </c>
      <c r="G132" s="46" t="str">
        <f>VLOOKUP($B132,LT!$AT$7:$AY$3006,G$28,FALSE)</f>
        <v/>
      </c>
      <c r="H132" s="133">
        <v>103</v>
      </c>
      <c r="J132" s="131"/>
      <c r="K132" s="134"/>
      <c r="L132" s="18" t="str">
        <f>IF(Funcionários!C134=0,"",Funcionários!C134)</f>
        <v/>
      </c>
      <c r="M132" s="131"/>
      <c r="N132" s="131"/>
    </row>
    <row r="133" spans="2:14" ht="30" customHeight="1" thickTop="1" thickBot="1" x14ac:dyDescent="0.3">
      <c r="B133" s="33">
        <f>LARGE(LT!$AT$7:$AT$3006,AF!H133)</f>
        <v>0</v>
      </c>
      <c r="C133" s="46" t="str">
        <f>VLOOKUP($B133,LT!$AT$7:$AY$3006,C$28,FALSE)</f>
        <v/>
      </c>
      <c r="D133" s="132" t="str">
        <f>VLOOKUP($B133,LT!$AT$7:$AY$3006,D$28,FALSE)</f>
        <v/>
      </c>
      <c r="E133" s="132" t="str">
        <f>VLOOKUP($B133,LT!$AT$7:$AY$3006,E$28,FALSE)</f>
        <v/>
      </c>
      <c r="F133" s="46" t="str">
        <f>VLOOKUP($B133,LT!$AT$7:$AY$3006,F$28,FALSE)</f>
        <v/>
      </c>
      <c r="G133" s="46" t="str">
        <f>VLOOKUP($B133,LT!$AT$7:$AY$3006,G$28,FALSE)</f>
        <v/>
      </c>
      <c r="H133" s="133">
        <v>104</v>
      </c>
      <c r="J133" s="131"/>
      <c r="K133" s="134"/>
      <c r="L133" s="18" t="str">
        <f>IF(Funcionários!C135=0,"",Funcionários!C135)</f>
        <v/>
      </c>
      <c r="M133" s="131"/>
      <c r="N133" s="131"/>
    </row>
    <row r="134" spans="2:14" ht="30" customHeight="1" thickTop="1" thickBot="1" x14ac:dyDescent="0.3">
      <c r="B134" s="33">
        <f>LARGE(LT!$AT$7:$AT$3006,AF!H134)</f>
        <v>0</v>
      </c>
      <c r="C134" s="46" t="str">
        <f>VLOOKUP($B134,LT!$AT$7:$AY$3006,C$28,FALSE)</f>
        <v/>
      </c>
      <c r="D134" s="132" t="str">
        <f>VLOOKUP($B134,LT!$AT$7:$AY$3006,D$28,FALSE)</f>
        <v/>
      </c>
      <c r="E134" s="132" t="str">
        <f>VLOOKUP($B134,LT!$AT$7:$AY$3006,E$28,FALSE)</f>
        <v/>
      </c>
      <c r="F134" s="46" t="str">
        <f>VLOOKUP($B134,LT!$AT$7:$AY$3006,F$28,FALSE)</f>
        <v/>
      </c>
      <c r="G134" s="46" t="str">
        <f>VLOOKUP($B134,LT!$AT$7:$AY$3006,G$28,FALSE)</f>
        <v/>
      </c>
      <c r="H134" s="133">
        <v>105</v>
      </c>
      <c r="J134" s="131"/>
      <c r="K134" s="134"/>
      <c r="L134" s="18" t="str">
        <f>IF(Funcionários!C136=0,"",Funcionários!C136)</f>
        <v/>
      </c>
      <c r="M134" s="131"/>
      <c r="N134" s="131"/>
    </row>
    <row r="135" spans="2:14" ht="30" customHeight="1" thickTop="1" thickBot="1" x14ac:dyDescent="0.3">
      <c r="B135" s="33">
        <f>LARGE(LT!$AT$7:$AT$3006,AF!H135)</f>
        <v>0</v>
      </c>
      <c r="C135" s="46" t="str">
        <f>VLOOKUP($B135,LT!$AT$7:$AY$3006,C$28,FALSE)</f>
        <v/>
      </c>
      <c r="D135" s="132" t="str">
        <f>VLOOKUP($B135,LT!$AT$7:$AY$3006,D$28,FALSE)</f>
        <v/>
      </c>
      <c r="E135" s="132" t="str">
        <f>VLOOKUP($B135,LT!$AT$7:$AY$3006,E$28,FALSE)</f>
        <v/>
      </c>
      <c r="F135" s="46" t="str">
        <f>VLOOKUP($B135,LT!$AT$7:$AY$3006,F$28,FALSE)</f>
        <v/>
      </c>
      <c r="G135" s="46" t="str">
        <f>VLOOKUP($B135,LT!$AT$7:$AY$3006,G$28,FALSE)</f>
        <v/>
      </c>
      <c r="H135" s="133">
        <v>106</v>
      </c>
      <c r="J135" s="131"/>
      <c r="K135" s="134"/>
      <c r="L135" s="18" t="str">
        <f>IF(Funcionários!C137=0,"",Funcionários!C137)</f>
        <v/>
      </c>
      <c r="M135" s="131"/>
      <c r="N135" s="131"/>
    </row>
    <row r="136" spans="2:14" ht="30" customHeight="1" thickTop="1" thickBot="1" x14ac:dyDescent="0.3">
      <c r="B136" s="33">
        <f>LARGE(LT!$AT$7:$AT$3006,AF!H136)</f>
        <v>0</v>
      </c>
      <c r="C136" s="46" t="str">
        <f>VLOOKUP($B136,LT!$AT$7:$AY$3006,C$28,FALSE)</f>
        <v/>
      </c>
      <c r="D136" s="132" t="str">
        <f>VLOOKUP($B136,LT!$AT$7:$AY$3006,D$28,FALSE)</f>
        <v/>
      </c>
      <c r="E136" s="132" t="str">
        <f>VLOOKUP($B136,LT!$AT$7:$AY$3006,E$28,FALSE)</f>
        <v/>
      </c>
      <c r="F136" s="46" t="str">
        <f>VLOOKUP($B136,LT!$AT$7:$AY$3006,F$28,FALSE)</f>
        <v/>
      </c>
      <c r="G136" s="46" t="str">
        <f>VLOOKUP($B136,LT!$AT$7:$AY$3006,G$28,FALSE)</f>
        <v/>
      </c>
      <c r="H136" s="133">
        <v>107</v>
      </c>
      <c r="J136" s="131"/>
      <c r="K136" s="134"/>
      <c r="L136" s="18" t="str">
        <f>IF(Funcionários!C138=0,"",Funcionários!C138)</f>
        <v/>
      </c>
      <c r="M136" s="131"/>
      <c r="N136" s="131"/>
    </row>
    <row r="137" spans="2:14" ht="30" customHeight="1" thickTop="1" thickBot="1" x14ac:dyDescent="0.3">
      <c r="B137" s="33">
        <f>LARGE(LT!$AT$7:$AT$3006,AF!H137)</f>
        <v>0</v>
      </c>
      <c r="C137" s="46" t="str">
        <f>VLOOKUP($B137,LT!$AT$7:$AY$3006,C$28,FALSE)</f>
        <v/>
      </c>
      <c r="D137" s="132" t="str">
        <f>VLOOKUP($B137,LT!$AT$7:$AY$3006,D$28,FALSE)</f>
        <v/>
      </c>
      <c r="E137" s="132" t="str">
        <f>VLOOKUP($B137,LT!$AT$7:$AY$3006,E$28,FALSE)</f>
        <v/>
      </c>
      <c r="F137" s="46" t="str">
        <f>VLOOKUP($B137,LT!$AT$7:$AY$3006,F$28,FALSE)</f>
        <v/>
      </c>
      <c r="G137" s="46" t="str">
        <f>VLOOKUP($B137,LT!$AT$7:$AY$3006,G$28,FALSE)</f>
        <v/>
      </c>
      <c r="H137" s="133">
        <v>108</v>
      </c>
      <c r="J137" s="131"/>
      <c r="K137" s="134"/>
      <c r="L137" s="18" t="str">
        <f>IF(Funcionários!C139=0,"",Funcionários!C139)</f>
        <v/>
      </c>
      <c r="M137" s="131"/>
      <c r="N137" s="131"/>
    </row>
    <row r="138" spans="2:14" ht="30" customHeight="1" thickTop="1" thickBot="1" x14ac:dyDescent="0.3">
      <c r="B138" s="33">
        <f>LARGE(LT!$AT$7:$AT$3006,AF!H138)</f>
        <v>0</v>
      </c>
      <c r="C138" s="46" t="str">
        <f>VLOOKUP($B138,LT!$AT$7:$AY$3006,C$28,FALSE)</f>
        <v/>
      </c>
      <c r="D138" s="132" t="str">
        <f>VLOOKUP($B138,LT!$AT$7:$AY$3006,D$28,FALSE)</f>
        <v/>
      </c>
      <c r="E138" s="132" t="str">
        <f>VLOOKUP($B138,LT!$AT$7:$AY$3006,E$28,FALSE)</f>
        <v/>
      </c>
      <c r="F138" s="46" t="str">
        <f>VLOOKUP($B138,LT!$AT$7:$AY$3006,F$28,FALSE)</f>
        <v/>
      </c>
      <c r="G138" s="46" t="str">
        <f>VLOOKUP($B138,LT!$AT$7:$AY$3006,G$28,FALSE)</f>
        <v/>
      </c>
      <c r="H138" s="133">
        <v>109</v>
      </c>
      <c r="J138" s="131"/>
      <c r="K138" s="134"/>
      <c r="L138" s="18" t="str">
        <f>IF(Funcionários!C140=0,"",Funcionários!C140)</f>
        <v/>
      </c>
      <c r="M138" s="131"/>
      <c r="N138" s="131"/>
    </row>
    <row r="139" spans="2:14" ht="30" customHeight="1" thickTop="1" thickBot="1" x14ac:dyDescent="0.3">
      <c r="B139" s="33">
        <f>LARGE(LT!$AT$7:$AT$3006,AF!H139)</f>
        <v>0</v>
      </c>
      <c r="C139" s="46" t="str">
        <f>VLOOKUP($B139,LT!$AT$7:$AY$3006,C$28,FALSE)</f>
        <v/>
      </c>
      <c r="D139" s="132" t="str">
        <f>VLOOKUP($B139,LT!$AT$7:$AY$3006,D$28,FALSE)</f>
        <v/>
      </c>
      <c r="E139" s="132" t="str">
        <f>VLOOKUP($B139,LT!$AT$7:$AY$3006,E$28,FALSE)</f>
        <v/>
      </c>
      <c r="F139" s="46" t="str">
        <f>VLOOKUP($B139,LT!$AT$7:$AY$3006,F$28,FALSE)</f>
        <v/>
      </c>
      <c r="G139" s="46" t="str">
        <f>VLOOKUP($B139,LT!$AT$7:$AY$3006,G$28,FALSE)</f>
        <v/>
      </c>
      <c r="H139" s="133">
        <v>110</v>
      </c>
      <c r="J139" s="131"/>
      <c r="K139" s="134"/>
      <c r="L139" s="18" t="str">
        <f>IF(Funcionários!C141=0,"",Funcionários!C141)</f>
        <v/>
      </c>
      <c r="M139" s="131"/>
      <c r="N139" s="131"/>
    </row>
    <row r="140" spans="2:14" ht="30" customHeight="1" thickTop="1" thickBot="1" x14ac:dyDescent="0.3">
      <c r="B140" s="33">
        <f>LARGE(LT!$AT$7:$AT$3006,AF!H140)</f>
        <v>0</v>
      </c>
      <c r="C140" s="46" t="str">
        <f>VLOOKUP($B140,LT!$AT$7:$AY$3006,C$28,FALSE)</f>
        <v/>
      </c>
      <c r="D140" s="132" t="str">
        <f>VLOOKUP($B140,LT!$AT$7:$AY$3006,D$28,FALSE)</f>
        <v/>
      </c>
      <c r="E140" s="132" t="str">
        <f>VLOOKUP($B140,LT!$AT$7:$AY$3006,E$28,FALSE)</f>
        <v/>
      </c>
      <c r="F140" s="46" t="str">
        <f>VLOOKUP($B140,LT!$AT$7:$AY$3006,F$28,FALSE)</f>
        <v/>
      </c>
      <c r="G140" s="46" t="str">
        <f>VLOOKUP($B140,LT!$AT$7:$AY$3006,G$28,FALSE)</f>
        <v/>
      </c>
      <c r="H140" s="133">
        <v>111</v>
      </c>
      <c r="J140" s="131"/>
      <c r="K140" s="134"/>
      <c r="L140" s="18" t="str">
        <f>IF(Funcionários!C142=0,"",Funcionários!C142)</f>
        <v/>
      </c>
      <c r="M140" s="131"/>
      <c r="N140" s="131"/>
    </row>
    <row r="141" spans="2:14" ht="30" customHeight="1" thickTop="1" thickBot="1" x14ac:dyDescent="0.3">
      <c r="B141" s="33">
        <f>LARGE(LT!$AT$7:$AT$3006,AF!H141)</f>
        <v>0</v>
      </c>
      <c r="C141" s="46" t="str">
        <f>VLOOKUP($B141,LT!$AT$7:$AY$3006,C$28,FALSE)</f>
        <v/>
      </c>
      <c r="D141" s="132" t="str">
        <f>VLOOKUP($B141,LT!$AT$7:$AY$3006,D$28,FALSE)</f>
        <v/>
      </c>
      <c r="E141" s="132" t="str">
        <f>VLOOKUP($B141,LT!$AT$7:$AY$3006,E$28,FALSE)</f>
        <v/>
      </c>
      <c r="F141" s="46" t="str">
        <f>VLOOKUP($B141,LT!$AT$7:$AY$3006,F$28,FALSE)</f>
        <v/>
      </c>
      <c r="G141" s="46" t="str">
        <f>VLOOKUP($B141,LT!$AT$7:$AY$3006,G$28,FALSE)</f>
        <v/>
      </c>
      <c r="H141" s="133">
        <v>112</v>
      </c>
      <c r="J141" s="131"/>
      <c r="K141" s="134"/>
      <c r="L141" s="18" t="str">
        <f>IF(Funcionários!C143=0,"",Funcionários!C143)</f>
        <v/>
      </c>
      <c r="M141" s="131"/>
      <c r="N141" s="131"/>
    </row>
    <row r="142" spans="2:14" ht="30" customHeight="1" thickTop="1" thickBot="1" x14ac:dyDescent="0.3">
      <c r="B142" s="33">
        <f>LARGE(LT!$AT$7:$AT$3006,AF!H142)</f>
        <v>0</v>
      </c>
      <c r="C142" s="46" t="str">
        <f>VLOOKUP($B142,LT!$AT$7:$AY$3006,C$28,FALSE)</f>
        <v/>
      </c>
      <c r="D142" s="132" t="str">
        <f>VLOOKUP($B142,LT!$AT$7:$AY$3006,D$28,FALSE)</f>
        <v/>
      </c>
      <c r="E142" s="132" t="str">
        <f>VLOOKUP($B142,LT!$AT$7:$AY$3006,E$28,FALSE)</f>
        <v/>
      </c>
      <c r="F142" s="46" t="str">
        <f>VLOOKUP($B142,LT!$AT$7:$AY$3006,F$28,FALSE)</f>
        <v/>
      </c>
      <c r="G142" s="46" t="str">
        <f>VLOOKUP($B142,LT!$AT$7:$AY$3006,G$28,FALSE)</f>
        <v/>
      </c>
      <c r="H142" s="133">
        <v>113</v>
      </c>
      <c r="J142" s="131"/>
      <c r="K142" s="134"/>
      <c r="L142" s="18" t="str">
        <f>IF(Funcionários!C144=0,"",Funcionários!C144)</f>
        <v/>
      </c>
      <c r="M142" s="131"/>
      <c r="N142" s="131"/>
    </row>
    <row r="143" spans="2:14" ht="30" customHeight="1" thickTop="1" thickBot="1" x14ac:dyDescent="0.3">
      <c r="B143" s="33">
        <f>LARGE(LT!$AT$7:$AT$3006,AF!H143)</f>
        <v>0</v>
      </c>
      <c r="C143" s="46" t="str">
        <f>VLOOKUP($B143,LT!$AT$7:$AY$3006,C$28,FALSE)</f>
        <v/>
      </c>
      <c r="D143" s="132" t="str">
        <f>VLOOKUP($B143,LT!$AT$7:$AY$3006,D$28,FALSE)</f>
        <v/>
      </c>
      <c r="E143" s="132" t="str">
        <f>VLOOKUP($B143,LT!$AT$7:$AY$3006,E$28,FALSE)</f>
        <v/>
      </c>
      <c r="F143" s="46" t="str">
        <f>VLOOKUP($B143,LT!$AT$7:$AY$3006,F$28,FALSE)</f>
        <v/>
      </c>
      <c r="G143" s="46" t="str">
        <f>VLOOKUP($B143,LT!$AT$7:$AY$3006,G$28,FALSE)</f>
        <v/>
      </c>
      <c r="H143" s="133">
        <v>114</v>
      </c>
      <c r="J143" s="131"/>
      <c r="K143" s="134"/>
      <c r="L143" s="18" t="str">
        <f>IF(Funcionários!C145=0,"",Funcionários!C145)</f>
        <v/>
      </c>
      <c r="M143" s="131"/>
      <c r="N143" s="131"/>
    </row>
    <row r="144" spans="2:14" ht="30" customHeight="1" thickTop="1" thickBot="1" x14ac:dyDescent="0.3">
      <c r="B144" s="33">
        <f>LARGE(LT!$AT$7:$AT$3006,AF!H144)</f>
        <v>0</v>
      </c>
      <c r="C144" s="46" t="str">
        <f>VLOOKUP($B144,LT!$AT$7:$AY$3006,C$28,FALSE)</f>
        <v/>
      </c>
      <c r="D144" s="132" t="str">
        <f>VLOOKUP($B144,LT!$AT$7:$AY$3006,D$28,FALSE)</f>
        <v/>
      </c>
      <c r="E144" s="132" t="str">
        <f>VLOOKUP($B144,LT!$AT$7:$AY$3006,E$28,FALSE)</f>
        <v/>
      </c>
      <c r="F144" s="46" t="str">
        <f>VLOOKUP($B144,LT!$AT$7:$AY$3006,F$28,FALSE)</f>
        <v/>
      </c>
      <c r="G144" s="46" t="str">
        <f>VLOOKUP($B144,LT!$AT$7:$AY$3006,G$28,FALSE)</f>
        <v/>
      </c>
      <c r="H144" s="133">
        <v>115</v>
      </c>
      <c r="J144" s="131"/>
      <c r="K144" s="134"/>
      <c r="L144" s="18" t="str">
        <f>IF(Funcionários!C146=0,"",Funcionários!C146)</f>
        <v/>
      </c>
      <c r="M144" s="131"/>
      <c r="N144" s="131"/>
    </row>
    <row r="145" spans="2:14" ht="30" customHeight="1" thickTop="1" thickBot="1" x14ac:dyDescent="0.3">
      <c r="B145" s="33">
        <f>LARGE(LT!$AT$7:$AT$3006,AF!H145)</f>
        <v>0</v>
      </c>
      <c r="C145" s="46" t="str">
        <f>VLOOKUP($B145,LT!$AT$7:$AY$3006,C$28,FALSE)</f>
        <v/>
      </c>
      <c r="D145" s="132" t="str">
        <f>VLOOKUP($B145,LT!$AT$7:$AY$3006,D$28,FALSE)</f>
        <v/>
      </c>
      <c r="E145" s="132" t="str">
        <f>VLOOKUP($B145,LT!$AT$7:$AY$3006,E$28,FALSE)</f>
        <v/>
      </c>
      <c r="F145" s="46" t="str">
        <f>VLOOKUP($B145,LT!$AT$7:$AY$3006,F$28,FALSE)</f>
        <v/>
      </c>
      <c r="G145" s="46" t="str">
        <f>VLOOKUP($B145,LT!$AT$7:$AY$3006,G$28,FALSE)</f>
        <v/>
      </c>
      <c r="H145" s="133">
        <v>116</v>
      </c>
      <c r="J145" s="131"/>
      <c r="K145" s="134"/>
      <c r="L145" s="18" t="str">
        <f>IF(Funcionários!C147=0,"",Funcionários!C147)</f>
        <v/>
      </c>
      <c r="M145" s="131"/>
      <c r="N145" s="131"/>
    </row>
    <row r="146" spans="2:14" ht="30" customHeight="1" thickTop="1" thickBot="1" x14ac:dyDescent="0.3">
      <c r="B146" s="33">
        <f>LARGE(LT!$AT$7:$AT$3006,AF!H146)</f>
        <v>0</v>
      </c>
      <c r="C146" s="46" t="str">
        <f>VLOOKUP($B146,LT!$AT$7:$AY$3006,C$28,FALSE)</f>
        <v/>
      </c>
      <c r="D146" s="132" t="str">
        <f>VLOOKUP($B146,LT!$AT$7:$AY$3006,D$28,FALSE)</f>
        <v/>
      </c>
      <c r="E146" s="132" t="str">
        <f>VLOOKUP($B146,LT!$AT$7:$AY$3006,E$28,FALSE)</f>
        <v/>
      </c>
      <c r="F146" s="46" t="str">
        <f>VLOOKUP($B146,LT!$AT$7:$AY$3006,F$28,FALSE)</f>
        <v/>
      </c>
      <c r="G146" s="46" t="str">
        <f>VLOOKUP($B146,LT!$AT$7:$AY$3006,G$28,FALSE)</f>
        <v/>
      </c>
      <c r="H146" s="133">
        <v>117</v>
      </c>
      <c r="J146" s="131"/>
      <c r="K146" s="134"/>
      <c r="L146" s="18" t="str">
        <f>IF(Funcionários!C148=0,"",Funcionários!C148)</f>
        <v/>
      </c>
      <c r="M146" s="131"/>
      <c r="N146" s="131"/>
    </row>
    <row r="147" spans="2:14" ht="30" customHeight="1" thickTop="1" thickBot="1" x14ac:dyDescent="0.3">
      <c r="B147" s="33">
        <f>LARGE(LT!$AT$7:$AT$3006,AF!H147)</f>
        <v>0</v>
      </c>
      <c r="C147" s="46" t="str">
        <f>VLOOKUP($B147,LT!$AT$7:$AY$3006,C$28,FALSE)</f>
        <v/>
      </c>
      <c r="D147" s="132" t="str">
        <f>VLOOKUP($B147,LT!$AT$7:$AY$3006,D$28,FALSE)</f>
        <v/>
      </c>
      <c r="E147" s="132" t="str">
        <f>VLOOKUP($B147,LT!$AT$7:$AY$3006,E$28,FALSE)</f>
        <v/>
      </c>
      <c r="F147" s="46" t="str">
        <f>VLOOKUP($B147,LT!$AT$7:$AY$3006,F$28,FALSE)</f>
        <v/>
      </c>
      <c r="G147" s="46" t="str">
        <f>VLOOKUP($B147,LT!$AT$7:$AY$3006,G$28,FALSE)</f>
        <v/>
      </c>
      <c r="H147" s="133">
        <v>118</v>
      </c>
      <c r="J147" s="131"/>
      <c r="K147" s="134"/>
      <c r="L147" s="18" t="str">
        <f>IF(Funcionários!C149=0,"",Funcionários!C149)</f>
        <v/>
      </c>
      <c r="M147" s="131"/>
      <c r="N147" s="131"/>
    </row>
    <row r="148" spans="2:14" ht="30" customHeight="1" thickTop="1" thickBot="1" x14ac:dyDescent="0.3">
      <c r="B148" s="33">
        <f>LARGE(LT!$AT$7:$AT$3006,AF!H148)</f>
        <v>0</v>
      </c>
      <c r="C148" s="46" t="str">
        <f>VLOOKUP($B148,LT!$AT$7:$AY$3006,C$28,FALSE)</f>
        <v/>
      </c>
      <c r="D148" s="132" t="str">
        <f>VLOOKUP($B148,LT!$AT$7:$AY$3006,D$28,FALSE)</f>
        <v/>
      </c>
      <c r="E148" s="132" t="str">
        <f>VLOOKUP($B148,LT!$AT$7:$AY$3006,E$28,FALSE)</f>
        <v/>
      </c>
      <c r="F148" s="46" t="str">
        <f>VLOOKUP($B148,LT!$AT$7:$AY$3006,F$28,FALSE)</f>
        <v/>
      </c>
      <c r="G148" s="46" t="str">
        <f>VLOOKUP($B148,LT!$AT$7:$AY$3006,G$28,FALSE)</f>
        <v/>
      </c>
      <c r="H148" s="133">
        <v>119</v>
      </c>
      <c r="J148" s="131"/>
      <c r="K148" s="134"/>
      <c r="L148" s="18" t="str">
        <f>IF(Funcionários!C150=0,"",Funcionários!C150)</f>
        <v/>
      </c>
      <c r="M148" s="131"/>
      <c r="N148" s="131"/>
    </row>
    <row r="149" spans="2:14" ht="30" customHeight="1" thickTop="1" thickBot="1" x14ac:dyDescent="0.3">
      <c r="B149" s="33">
        <f>LARGE(LT!$AT$7:$AT$3006,AF!H149)</f>
        <v>0</v>
      </c>
      <c r="C149" s="46" t="str">
        <f>VLOOKUP($B149,LT!$AT$7:$AY$3006,C$28,FALSE)</f>
        <v/>
      </c>
      <c r="D149" s="132" t="str">
        <f>VLOOKUP($B149,LT!$AT$7:$AY$3006,D$28,FALSE)</f>
        <v/>
      </c>
      <c r="E149" s="132" t="str">
        <f>VLOOKUP($B149,LT!$AT$7:$AY$3006,E$28,FALSE)</f>
        <v/>
      </c>
      <c r="F149" s="46" t="str">
        <f>VLOOKUP($B149,LT!$AT$7:$AY$3006,F$28,FALSE)</f>
        <v/>
      </c>
      <c r="G149" s="46" t="str">
        <f>VLOOKUP($B149,LT!$AT$7:$AY$3006,G$28,FALSE)</f>
        <v/>
      </c>
      <c r="H149" s="133">
        <v>120</v>
      </c>
      <c r="J149" s="131"/>
      <c r="K149" s="134"/>
      <c r="L149" s="18" t="str">
        <f>IF(Funcionários!C151=0,"",Funcionários!C151)</f>
        <v/>
      </c>
      <c r="M149" s="131"/>
      <c r="N149" s="131"/>
    </row>
    <row r="150" spans="2:14" ht="30" customHeight="1" thickTop="1" thickBot="1" x14ac:dyDescent="0.3">
      <c r="B150" s="33">
        <f>LARGE(LT!$AT$7:$AT$3006,AF!H150)</f>
        <v>0</v>
      </c>
      <c r="C150" s="46" t="str">
        <f>VLOOKUP($B150,LT!$AT$7:$AY$3006,C$28,FALSE)</f>
        <v/>
      </c>
      <c r="D150" s="132" t="str">
        <f>VLOOKUP($B150,LT!$AT$7:$AY$3006,D$28,FALSE)</f>
        <v/>
      </c>
      <c r="E150" s="132" t="str">
        <f>VLOOKUP($B150,LT!$AT$7:$AY$3006,E$28,FALSE)</f>
        <v/>
      </c>
      <c r="F150" s="46" t="str">
        <f>VLOOKUP($B150,LT!$AT$7:$AY$3006,F$28,FALSE)</f>
        <v/>
      </c>
      <c r="G150" s="46" t="str">
        <f>VLOOKUP($B150,LT!$AT$7:$AY$3006,G$28,FALSE)</f>
        <v/>
      </c>
      <c r="H150" s="133">
        <v>121</v>
      </c>
      <c r="J150" s="131"/>
      <c r="K150" s="134"/>
      <c r="L150" s="18" t="str">
        <f>IF(Funcionários!C152=0,"",Funcionários!C152)</f>
        <v/>
      </c>
      <c r="M150" s="131"/>
      <c r="N150" s="131"/>
    </row>
    <row r="151" spans="2:14" ht="30" customHeight="1" thickTop="1" thickBot="1" x14ac:dyDescent="0.3">
      <c r="B151" s="33">
        <f>LARGE(LT!$AT$7:$AT$3006,AF!H151)</f>
        <v>0</v>
      </c>
      <c r="C151" s="46" t="str">
        <f>VLOOKUP($B151,LT!$AT$7:$AY$3006,C$28,FALSE)</f>
        <v/>
      </c>
      <c r="D151" s="132" t="str">
        <f>VLOOKUP($B151,LT!$AT$7:$AY$3006,D$28,FALSE)</f>
        <v/>
      </c>
      <c r="E151" s="132" t="str">
        <f>VLOOKUP($B151,LT!$AT$7:$AY$3006,E$28,FALSE)</f>
        <v/>
      </c>
      <c r="F151" s="46" t="str">
        <f>VLOOKUP($B151,LT!$AT$7:$AY$3006,F$28,FALSE)</f>
        <v/>
      </c>
      <c r="G151" s="46" t="str">
        <f>VLOOKUP($B151,LT!$AT$7:$AY$3006,G$28,FALSE)</f>
        <v/>
      </c>
      <c r="H151" s="133">
        <v>122</v>
      </c>
      <c r="J151" s="131"/>
      <c r="K151" s="134"/>
      <c r="L151" s="18" t="str">
        <f>IF(Funcionários!C153=0,"",Funcionários!C153)</f>
        <v/>
      </c>
      <c r="M151" s="131"/>
      <c r="N151" s="131"/>
    </row>
    <row r="152" spans="2:14" ht="30" customHeight="1" thickTop="1" thickBot="1" x14ac:dyDescent="0.3">
      <c r="B152" s="33">
        <f>LARGE(LT!$AT$7:$AT$3006,AF!H152)</f>
        <v>0</v>
      </c>
      <c r="C152" s="46" t="str">
        <f>VLOOKUP($B152,LT!$AT$7:$AY$3006,C$28,FALSE)</f>
        <v/>
      </c>
      <c r="D152" s="132" t="str">
        <f>VLOOKUP($B152,LT!$AT$7:$AY$3006,D$28,FALSE)</f>
        <v/>
      </c>
      <c r="E152" s="132" t="str">
        <f>VLOOKUP($B152,LT!$AT$7:$AY$3006,E$28,FALSE)</f>
        <v/>
      </c>
      <c r="F152" s="46" t="str">
        <f>VLOOKUP($B152,LT!$AT$7:$AY$3006,F$28,FALSE)</f>
        <v/>
      </c>
      <c r="G152" s="46" t="str">
        <f>VLOOKUP($B152,LT!$AT$7:$AY$3006,G$28,FALSE)</f>
        <v/>
      </c>
      <c r="H152" s="133">
        <v>123</v>
      </c>
      <c r="J152" s="131"/>
      <c r="K152" s="134"/>
      <c r="L152" s="18" t="str">
        <f>IF(Funcionários!C154=0,"",Funcionários!C154)</f>
        <v/>
      </c>
      <c r="M152" s="131"/>
      <c r="N152" s="131"/>
    </row>
    <row r="153" spans="2:14" ht="30" customHeight="1" thickTop="1" thickBot="1" x14ac:dyDescent="0.3">
      <c r="B153" s="33">
        <f>LARGE(LT!$AT$7:$AT$3006,AF!H153)</f>
        <v>0</v>
      </c>
      <c r="C153" s="46" t="str">
        <f>VLOOKUP($B153,LT!$AT$7:$AY$3006,C$28,FALSE)</f>
        <v/>
      </c>
      <c r="D153" s="132" t="str">
        <f>VLOOKUP($B153,LT!$AT$7:$AY$3006,D$28,FALSE)</f>
        <v/>
      </c>
      <c r="E153" s="132" t="str">
        <f>VLOOKUP($B153,LT!$AT$7:$AY$3006,E$28,FALSE)</f>
        <v/>
      </c>
      <c r="F153" s="46" t="str">
        <f>VLOOKUP($B153,LT!$AT$7:$AY$3006,F$28,FALSE)</f>
        <v/>
      </c>
      <c r="G153" s="46" t="str">
        <f>VLOOKUP($B153,LT!$AT$7:$AY$3006,G$28,FALSE)</f>
        <v/>
      </c>
      <c r="H153" s="133">
        <v>124</v>
      </c>
      <c r="J153" s="131"/>
      <c r="K153" s="134"/>
      <c r="L153" s="18" t="str">
        <f>IF(Funcionários!C155=0,"",Funcionários!C155)</f>
        <v/>
      </c>
      <c r="M153" s="131"/>
      <c r="N153" s="131"/>
    </row>
    <row r="154" spans="2:14" ht="30" customHeight="1" thickTop="1" thickBot="1" x14ac:dyDescent="0.3">
      <c r="B154" s="33">
        <f>LARGE(LT!$AT$7:$AT$3006,AF!H154)</f>
        <v>0</v>
      </c>
      <c r="C154" s="46" t="str">
        <f>VLOOKUP($B154,LT!$AT$7:$AY$3006,C$28,FALSE)</f>
        <v/>
      </c>
      <c r="D154" s="132" t="str">
        <f>VLOOKUP($B154,LT!$AT$7:$AY$3006,D$28,FALSE)</f>
        <v/>
      </c>
      <c r="E154" s="132" t="str">
        <f>VLOOKUP($B154,LT!$AT$7:$AY$3006,E$28,FALSE)</f>
        <v/>
      </c>
      <c r="F154" s="46" t="str">
        <f>VLOOKUP($B154,LT!$AT$7:$AY$3006,F$28,FALSE)</f>
        <v/>
      </c>
      <c r="G154" s="46" t="str">
        <f>VLOOKUP($B154,LT!$AT$7:$AY$3006,G$28,FALSE)</f>
        <v/>
      </c>
      <c r="H154" s="133">
        <v>125</v>
      </c>
      <c r="J154" s="131"/>
      <c r="K154" s="134"/>
      <c r="L154" s="18" t="str">
        <f>IF(Funcionários!C156=0,"",Funcionários!C156)</f>
        <v/>
      </c>
      <c r="M154" s="131"/>
      <c r="N154" s="131"/>
    </row>
    <row r="155" spans="2:14" ht="30" customHeight="1" thickTop="1" thickBot="1" x14ac:dyDescent="0.3">
      <c r="B155" s="33">
        <f>LARGE(LT!$AT$7:$AT$3006,AF!H155)</f>
        <v>0</v>
      </c>
      <c r="C155" s="46" t="str">
        <f>VLOOKUP($B155,LT!$AT$7:$AY$3006,C$28,FALSE)</f>
        <v/>
      </c>
      <c r="D155" s="132" t="str">
        <f>VLOOKUP($B155,LT!$AT$7:$AY$3006,D$28,FALSE)</f>
        <v/>
      </c>
      <c r="E155" s="132" t="str">
        <f>VLOOKUP($B155,LT!$AT$7:$AY$3006,E$28,FALSE)</f>
        <v/>
      </c>
      <c r="F155" s="46" t="str">
        <f>VLOOKUP($B155,LT!$AT$7:$AY$3006,F$28,FALSE)</f>
        <v/>
      </c>
      <c r="G155" s="46" t="str">
        <f>VLOOKUP($B155,LT!$AT$7:$AY$3006,G$28,FALSE)</f>
        <v/>
      </c>
      <c r="H155" s="133">
        <v>126</v>
      </c>
      <c r="J155" s="131"/>
      <c r="K155" s="134"/>
      <c r="L155" s="18" t="str">
        <f>IF(Funcionários!C157=0,"",Funcionários!C157)</f>
        <v/>
      </c>
      <c r="M155" s="131"/>
      <c r="N155" s="131"/>
    </row>
    <row r="156" spans="2:14" ht="30" customHeight="1" thickTop="1" thickBot="1" x14ac:dyDescent="0.3">
      <c r="B156" s="33">
        <f>LARGE(LT!$AT$7:$AT$3006,AF!H156)</f>
        <v>0</v>
      </c>
      <c r="C156" s="46" t="str">
        <f>VLOOKUP($B156,LT!$AT$7:$AY$3006,C$28,FALSE)</f>
        <v/>
      </c>
      <c r="D156" s="132" t="str">
        <f>VLOOKUP($B156,LT!$AT$7:$AY$3006,D$28,FALSE)</f>
        <v/>
      </c>
      <c r="E156" s="132" t="str">
        <f>VLOOKUP($B156,LT!$AT$7:$AY$3006,E$28,FALSE)</f>
        <v/>
      </c>
      <c r="F156" s="46" t="str">
        <f>VLOOKUP($B156,LT!$AT$7:$AY$3006,F$28,FALSE)</f>
        <v/>
      </c>
      <c r="G156" s="46" t="str">
        <f>VLOOKUP($B156,LT!$AT$7:$AY$3006,G$28,FALSE)</f>
        <v/>
      </c>
      <c r="H156" s="133">
        <v>127</v>
      </c>
      <c r="J156" s="131"/>
      <c r="K156" s="134"/>
      <c r="L156" s="18" t="str">
        <f>IF(Funcionários!C158=0,"",Funcionários!C158)</f>
        <v/>
      </c>
      <c r="M156" s="131"/>
      <c r="N156" s="131"/>
    </row>
    <row r="157" spans="2:14" ht="30" customHeight="1" thickTop="1" thickBot="1" x14ac:dyDescent="0.3">
      <c r="B157" s="33">
        <f>LARGE(LT!$AT$7:$AT$3006,AF!H157)</f>
        <v>0</v>
      </c>
      <c r="C157" s="46" t="str">
        <f>VLOOKUP($B157,LT!$AT$7:$AY$3006,C$28,FALSE)</f>
        <v/>
      </c>
      <c r="D157" s="132" t="str">
        <f>VLOOKUP($B157,LT!$AT$7:$AY$3006,D$28,FALSE)</f>
        <v/>
      </c>
      <c r="E157" s="132" t="str">
        <f>VLOOKUP($B157,LT!$AT$7:$AY$3006,E$28,FALSE)</f>
        <v/>
      </c>
      <c r="F157" s="46" t="str">
        <f>VLOOKUP($B157,LT!$AT$7:$AY$3006,F$28,FALSE)</f>
        <v/>
      </c>
      <c r="G157" s="46" t="str">
        <f>VLOOKUP($B157,LT!$AT$7:$AY$3006,G$28,FALSE)</f>
        <v/>
      </c>
      <c r="H157" s="133">
        <v>128</v>
      </c>
      <c r="J157" s="131"/>
      <c r="K157" s="134"/>
      <c r="L157" s="18" t="str">
        <f>IF(Funcionários!C159=0,"",Funcionários!C159)</f>
        <v/>
      </c>
      <c r="M157" s="131"/>
      <c r="N157" s="131"/>
    </row>
    <row r="158" spans="2:14" ht="30" customHeight="1" thickTop="1" thickBot="1" x14ac:dyDescent="0.3">
      <c r="B158" s="33">
        <f>LARGE(LT!$AT$7:$AT$3006,AF!H158)</f>
        <v>0</v>
      </c>
      <c r="C158" s="46" t="str">
        <f>VLOOKUP($B158,LT!$AT$7:$AY$3006,C$28,FALSE)</f>
        <v/>
      </c>
      <c r="D158" s="132" t="str">
        <f>VLOOKUP($B158,LT!$AT$7:$AY$3006,D$28,FALSE)</f>
        <v/>
      </c>
      <c r="E158" s="132" t="str">
        <f>VLOOKUP($B158,LT!$AT$7:$AY$3006,E$28,FALSE)</f>
        <v/>
      </c>
      <c r="F158" s="46" t="str">
        <f>VLOOKUP($B158,LT!$AT$7:$AY$3006,F$28,FALSE)</f>
        <v/>
      </c>
      <c r="G158" s="46" t="str">
        <f>VLOOKUP($B158,LT!$AT$7:$AY$3006,G$28,FALSE)</f>
        <v/>
      </c>
      <c r="H158" s="133">
        <v>129</v>
      </c>
      <c r="J158" s="131"/>
      <c r="K158" s="134"/>
      <c r="L158" s="18" t="str">
        <f>IF(Funcionários!C160=0,"",Funcionários!C160)</f>
        <v/>
      </c>
      <c r="M158" s="131"/>
      <c r="N158" s="131"/>
    </row>
    <row r="159" spans="2:14" ht="30" customHeight="1" thickTop="1" thickBot="1" x14ac:dyDescent="0.3">
      <c r="B159" s="33">
        <f>LARGE(LT!$AT$7:$AT$3006,AF!H159)</f>
        <v>0</v>
      </c>
      <c r="C159" s="46" t="str">
        <f>VLOOKUP($B159,LT!$AT$7:$AY$3006,C$28,FALSE)</f>
        <v/>
      </c>
      <c r="D159" s="132" t="str">
        <f>VLOOKUP($B159,LT!$AT$7:$AY$3006,D$28,FALSE)</f>
        <v/>
      </c>
      <c r="E159" s="132" t="str">
        <f>VLOOKUP($B159,LT!$AT$7:$AY$3006,E$28,FALSE)</f>
        <v/>
      </c>
      <c r="F159" s="46" t="str">
        <f>VLOOKUP($B159,LT!$AT$7:$AY$3006,F$28,FALSE)</f>
        <v/>
      </c>
      <c r="G159" s="46" t="str">
        <f>VLOOKUP($B159,LT!$AT$7:$AY$3006,G$28,FALSE)</f>
        <v/>
      </c>
      <c r="H159" s="133">
        <v>130</v>
      </c>
      <c r="J159" s="131"/>
      <c r="K159" s="134"/>
      <c r="L159" s="18" t="str">
        <f>IF(Funcionários!C161=0,"",Funcionários!C161)</f>
        <v/>
      </c>
      <c r="M159" s="131"/>
      <c r="N159" s="131"/>
    </row>
    <row r="160" spans="2:14" ht="30" customHeight="1" thickTop="1" thickBot="1" x14ac:dyDescent="0.3">
      <c r="B160" s="33">
        <f>LARGE(LT!$AT$7:$AT$3006,AF!H160)</f>
        <v>0</v>
      </c>
      <c r="C160" s="46" t="str">
        <f>VLOOKUP($B160,LT!$AT$7:$AY$3006,C$28,FALSE)</f>
        <v/>
      </c>
      <c r="D160" s="132" t="str">
        <f>VLOOKUP($B160,LT!$AT$7:$AY$3006,D$28,FALSE)</f>
        <v/>
      </c>
      <c r="E160" s="132" t="str">
        <f>VLOOKUP($B160,LT!$AT$7:$AY$3006,E$28,FALSE)</f>
        <v/>
      </c>
      <c r="F160" s="46" t="str">
        <f>VLOOKUP($B160,LT!$AT$7:$AY$3006,F$28,FALSE)</f>
        <v/>
      </c>
      <c r="G160" s="46" t="str">
        <f>VLOOKUP($B160,LT!$AT$7:$AY$3006,G$28,FALSE)</f>
        <v/>
      </c>
      <c r="H160" s="133">
        <v>131</v>
      </c>
      <c r="J160" s="131"/>
      <c r="K160" s="134"/>
      <c r="L160" s="18" t="str">
        <f>IF(Funcionários!C162=0,"",Funcionários!C162)</f>
        <v/>
      </c>
      <c r="M160" s="131"/>
      <c r="N160" s="131"/>
    </row>
    <row r="161" spans="2:14" ht="30" customHeight="1" thickTop="1" thickBot="1" x14ac:dyDescent="0.3">
      <c r="B161" s="33">
        <f>LARGE(LT!$AT$7:$AT$3006,AF!H161)</f>
        <v>0</v>
      </c>
      <c r="C161" s="46" t="str">
        <f>VLOOKUP($B161,LT!$AT$7:$AY$3006,C$28,FALSE)</f>
        <v/>
      </c>
      <c r="D161" s="132" t="str">
        <f>VLOOKUP($B161,LT!$AT$7:$AY$3006,D$28,FALSE)</f>
        <v/>
      </c>
      <c r="E161" s="132" t="str">
        <f>VLOOKUP($B161,LT!$AT$7:$AY$3006,E$28,FALSE)</f>
        <v/>
      </c>
      <c r="F161" s="46" t="str">
        <f>VLOOKUP($B161,LT!$AT$7:$AY$3006,F$28,FALSE)</f>
        <v/>
      </c>
      <c r="G161" s="46" t="str">
        <f>VLOOKUP($B161,LT!$AT$7:$AY$3006,G$28,FALSE)</f>
        <v/>
      </c>
      <c r="H161" s="133">
        <v>132</v>
      </c>
      <c r="J161" s="131"/>
      <c r="K161" s="134"/>
      <c r="L161" s="18" t="str">
        <f>IF(Funcionários!C163=0,"",Funcionários!C163)</f>
        <v/>
      </c>
      <c r="M161" s="131"/>
      <c r="N161" s="131"/>
    </row>
    <row r="162" spans="2:14" ht="30" customHeight="1" thickTop="1" thickBot="1" x14ac:dyDescent="0.3">
      <c r="B162" s="33">
        <f>LARGE(LT!$AT$7:$AT$3006,AF!H162)</f>
        <v>0</v>
      </c>
      <c r="C162" s="46" t="str">
        <f>VLOOKUP($B162,LT!$AT$7:$AY$3006,C$28,FALSE)</f>
        <v/>
      </c>
      <c r="D162" s="132" t="str">
        <f>VLOOKUP($B162,LT!$AT$7:$AY$3006,D$28,FALSE)</f>
        <v/>
      </c>
      <c r="E162" s="132" t="str">
        <f>VLOOKUP($B162,LT!$AT$7:$AY$3006,E$28,FALSE)</f>
        <v/>
      </c>
      <c r="F162" s="46" t="str">
        <f>VLOOKUP($B162,LT!$AT$7:$AY$3006,F$28,FALSE)</f>
        <v/>
      </c>
      <c r="G162" s="46" t="str">
        <f>VLOOKUP($B162,LT!$AT$7:$AY$3006,G$28,FALSE)</f>
        <v/>
      </c>
      <c r="H162" s="133">
        <v>133</v>
      </c>
      <c r="J162" s="131"/>
      <c r="K162" s="134"/>
      <c r="L162" s="18" t="str">
        <f>IF(Funcionários!C164=0,"",Funcionários!C164)</f>
        <v/>
      </c>
      <c r="M162" s="131"/>
      <c r="N162" s="131"/>
    </row>
    <row r="163" spans="2:14" ht="30" customHeight="1" thickTop="1" thickBot="1" x14ac:dyDescent="0.3">
      <c r="B163" s="33">
        <f>LARGE(LT!$AT$7:$AT$3006,AF!H163)</f>
        <v>0</v>
      </c>
      <c r="C163" s="46" t="str">
        <f>VLOOKUP($B163,LT!$AT$7:$AY$3006,C$28,FALSE)</f>
        <v/>
      </c>
      <c r="D163" s="132" t="str">
        <f>VLOOKUP($B163,LT!$AT$7:$AY$3006,D$28,FALSE)</f>
        <v/>
      </c>
      <c r="E163" s="132" t="str">
        <f>VLOOKUP($B163,LT!$AT$7:$AY$3006,E$28,FALSE)</f>
        <v/>
      </c>
      <c r="F163" s="46" t="str">
        <f>VLOOKUP($B163,LT!$AT$7:$AY$3006,F$28,FALSE)</f>
        <v/>
      </c>
      <c r="G163" s="46" t="str">
        <f>VLOOKUP($B163,LT!$AT$7:$AY$3006,G$28,FALSE)</f>
        <v/>
      </c>
      <c r="H163" s="133">
        <v>134</v>
      </c>
      <c r="J163" s="131"/>
      <c r="K163" s="134"/>
      <c r="L163" s="18" t="str">
        <f>IF(Funcionários!C165=0,"",Funcionários!C165)</f>
        <v/>
      </c>
      <c r="M163" s="131"/>
      <c r="N163" s="131"/>
    </row>
    <row r="164" spans="2:14" ht="30" customHeight="1" thickTop="1" thickBot="1" x14ac:dyDescent="0.3">
      <c r="B164" s="33">
        <f>LARGE(LT!$AT$7:$AT$3006,AF!H164)</f>
        <v>0</v>
      </c>
      <c r="C164" s="46" t="str">
        <f>VLOOKUP($B164,LT!$AT$7:$AY$3006,C$28,FALSE)</f>
        <v/>
      </c>
      <c r="D164" s="132" t="str">
        <f>VLOOKUP($B164,LT!$AT$7:$AY$3006,D$28,FALSE)</f>
        <v/>
      </c>
      <c r="E164" s="132" t="str">
        <f>VLOOKUP($B164,LT!$AT$7:$AY$3006,E$28,FALSE)</f>
        <v/>
      </c>
      <c r="F164" s="46" t="str">
        <f>VLOOKUP($B164,LT!$AT$7:$AY$3006,F$28,FALSE)</f>
        <v/>
      </c>
      <c r="G164" s="46" t="str">
        <f>VLOOKUP($B164,LT!$AT$7:$AY$3006,G$28,FALSE)</f>
        <v/>
      </c>
      <c r="H164" s="133">
        <v>135</v>
      </c>
      <c r="J164" s="131"/>
      <c r="K164" s="134"/>
      <c r="L164" s="18" t="str">
        <f>IF(Funcionários!C166=0,"",Funcionários!C166)</f>
        <v/>
      </c>
      <c r="M164" s="131"/>
      <c r="N164" s="131"/>
    </row>
    <row r="165" spans="2:14" ht="30" customHeight="1" thickTop="1" thickBot="1" x14ac:dyDescent="0.3">
      <c r="B165" s="33">
        <f>LARGE(LT!$AT$7:$AT$3006,AF!H165)</f>
        <v>0</v>
      </c>
      <c r="C165" s="46" t="str">
        <f>VLOOKUP($B165,LT!$AT$7:$AY$3006,C$28,FALSE)</f>
        <v/>
      </c>
      <c r="D165" s="132" t="str">
        <f>VLOOKUP($B165,LT!$AT$7:$AY$3006,D$28,FALSE)</f>
        <v/>
      </c>
      <c r="E165" s="132" t="str">
        <f>VLOOKUP($B165,LT!$AT$7:$AY$3006,E$28,FALSE)</f>
        <v/>
      </c>
      <c r="F165" s="46" t="str">
        <f>VLOOKUP($B165,LT!$AT$7:$AY$3006,F$28,FALSE)</f>
        <v/>
      </c>
      <c r="G165" s="46" t="str">
        <f>VLOOKUP($B165,LT!$AT$7:$AY$3006,G$28,FALSE)</f>
        <v/>
      </c>
      <c r="H165" s="133">
        <v>136</v>
      </c>
      <c r="J165" s="131"/>
      <c r="K165" s="134"/>
      <c r="L165" s="18" t="str">
        <f>IF(Funcionários!C167=0,"",Funcionários!C167)</f>
        <v/>
      </c>
      <c r="M165" s="131"/>
      <c r="N165" s="131"/>
    </row>
    <row r="166" spans="2:14" ht="30" customHeight="1" thickTop="1" thickBot="1" x14ac:dyDescent="0.3">
      <c r="B166" s="33">
        <f>LARGE(LT!$AT$7:$AT$3006,AF!H166)</f>
        <v>0</v>
      </c>
      <c r="C166" s="46" t="str">
        <f>VLOOKUP($B166,LT!$AT$7:$AY$3006,C$28,FALSE)</f>
        <v/>
      </c>
      <c r="D166" s="132" t="str">
        <f>VLOOKUP($B166,LT!$AT$7:$AY$3006,D$28,FALSE)</f>
        <v/>
      </c>
      <c r="E166" s="132" t="str">
        <f>VLOOKUP($B166,LT!$AT$7:$AY$3006,E$28,FALSE)</f>
        <v/>
      </c>
      <c r="F166" s="46" t="str">
        <f>VLOOKUP($B166,LT!$AT$7:$AY$3006,F$28,FALSE)</f>
        <v/>
      </c>
      <c r="G166" s="46" t="str">
        <f>VLOOKUP($B166,LT!$AT$7:$AY$3006,G$28,FALSE)</f>
        <v/>
      </c>
      <c r="H166" s="133">
        <v>137</v>
      </c>
      <c r="J166" s="131"/>
      <c r="K166" s="134"/>
      <c r="L166" s="18" t="str">
        <f>IF(Funcionários!C168=0,"",Funcionários!C168)</f>
        <v/>
      </c>
      <c r="M166" s="131"/>
      <c r="N166" s="131"/>
    </row>
    <row r="167" spans="2:14" ht="30" customHeight="1" thickTop="1" thickBot="1" x14ac:dyDescent="0.3">
      <c r="B167" s="33">
        <f>LARGE(LT!$AT$7:$AT$3006,AF!H167)</f>
        <v>0</v>
      </c>
      <c r="C167" s="46" t="str">
        <f>VLOOKUP($B167,LT!$AT$7:$AY$3006,C$28,FALSE)</f>
        <v/>
      </c>
      <c r="D167" s="132" t="str">
        <f>VLOOKUP($B167,LT!$AT$7:$AY$3006,D$28,FALSE)</f>
        <v/>
      </c>
      <c r="E167" s="132" t="str">
        <f>VLOOKUP($B167,LT!$AT$7:$AY$3006,E$28,FALSE)</f>
        <v/>
      </c>
      <c r="F167" s="46" t="str">
        <f>VLOOKUP($B167,LT!$AT$7:$AY$3006,F$28,FALSE)</f>
        <v/>
      </c>
      <c r="G167" s="46" t="str">
        <f>VLOOKUP($B167,LT!$AT$7:$AY$3006,G$28,FALSE)</f>
        <v/>
      </c>
      <c r="H167" s="133">
        <v>138</v>
      </c>
      <c r="J167" s="131"/>
      <c r="K167" s="134"/>
      <c r="L167" s="18" t="str">
        <f>IF(Funcionários!C169=0,"",Funcionários!C169)</f>
        <v/>
      </c>
      <c r="M167" s="131"/>
      <c r="N167" s="131"/>
    </row>
    <row r="168" spans="2:14" ht="30" customHeight="1" thickTop="1" thickBot="1" x14ac:dyDescent="0.3">
      <c r="B168" s="33">
        <f>LARGE(LT!$AT$7:$AT$3006,AF!H168)</f>
        <v>0</v>
      </c>
      <c r="C168" s="46" t="str">
        <f>VLOOKUP($B168,LT!$AT$7:$AY$3006,C$28,FALSE)</f>
        <v/>
      </c>
      <c r="D168" s="132" t="str">
        <f>VLOOKUP($B168,LT!$AT$7:$AY$3006,D$28,FALSE)</f>
        <v/>
      </c>
      <c r="E168" s="132" t="str">
        <f>VLOOKUP($B168,LT!$AT$7:$AY$3006,E$28,FALSE)</f>
        <v/>
      </c>
      <c r="F168" s="46" t="str">
        <f>VLOOKUP($B168,LT!$AT$7:$AY$3006,F$28,FALSE)</f>
        <v/>
      </c>
      <c r="G168" s="46" t="str">
        <f>VLOOKUP($B168,LT!$AT$7:$AY$3006,G$28,FALSE)</f>
        <v/>
      </c>
      <c r="H168" s="133">
        <v>139</v>
      </c>
      <c r="J168" s="131"/>
      <c r="K168" s="134"/>
      <c r="L168" s="18" t="str">
        <f>IF(Funcionários!C170=0,"",Funcionários!C170)</f>
        <v/>
      </c>
      <c r="M168" s="131"/>
      <c r="N168" s="131"/>
    </row>
    <row r="169" spans="2:14" ht="30" customHeight="1" thickTop="1" thickBot="1" x14ac:dyDescent="0.3">
      <c r="B169" s="33">
        <f>LARGE(LT!$AT$7:$AT$3006,AF!H169)</f>
        <v>0</v>
      </c>
      <c r="C169" s="46" t="str">
        <f>VLOOKUP($B169,LT!$AT$7:$AY$3006,C$28,FALSE)</f>
        <v/>
      </c>
      <c r="D169" s="132" t="str">
        <f>VLOOKUP($B169,LT!$AT$7:$AY$3006,D$28,FALSE)</f>
        <v/>
      </c>
      <c r="E169" s="132" t="str">
        <f>VLOOKUP($B169,LT!$AT$7:$AY$3006,E$28,FALSE)</f>
        <v/>
      </c>
      <c r="F169" s="46" t="str">
        <f>VLOOKUP($B169,LT!$AT$7:$AY$3006,F$28,FALSE)</f>
        <v/>
      </c>
      <c r="G169" s="46" t="str">
        <f>VLOOKUP($B169,LT!$AT$7:$AY$3006,G$28,FALSE)</f>
        <v/>
      </c>
      <c r="H169" s="133">
        <v>140</v>
      </c>
      <c r="J169" s="131"/>
      <c r="K169" s="134"/>
      <c r="L169" s="18" t="str">
        <f>IF(Funcionários!C171=0,"",Funcionários!C171)</f>
        <v/>
      </c>
      <c r="M169" s="131"/>
      <c r="N169" s="131"/>
    </row>
    <row r="170" spans="2:14" ht="30" customHeight="1" thickTop="1" thickBot="1" x14ac:dyDescent="0.3">
      <c r="B170" s="33">
        <f>LARGE(LT!$AT$7:$AT$3006,AF!H170)</f>
        <v>0</v>
      </c>
      <c r="C170" s="46" t="str">
        <f>VLOOKUP($B170,LT!$AT$7:$AY$3006,C$28,FALSE)</f>
        <v/>
      </c>
      <c r="D170" s="132" t="str">
        <f>VLOOKUP($B170,LT!$AT$7:$AY$3006,D$28,FALSE)</f>
        <v/>
      </c>
      <c r="E170" s="132" t="str">
        <f>VLOOKUP($B170,LT!$AT$7:$AY$3006,E$28,FALSE)</f>
        <v/>
      </c>
      <c r="F170" s="46" t="str">
        <f>VLOOKUP($B170,LT!$AT$7:$AY$3006,F$28,FALSE)</f>
        <v/>
      </c>
      <c r="G170" s="46" t="str">
        <f>VLOOKUP($B170,LT!$AT$7:$AY$3006,G$28,FALSE)</f>
        <v/>
      </c>
      <c r="H170" s="133">
        <v>141</v>
      </c>
      <c r="J170" s="131"/>
      <c r="K170" s="134"/>
      <c r="L170" s="18" t="str">
        <f>IF(Funcionários!C172=0,"",Funcionários!C172)</f>
        <v/>
      </c>
      <c r="M170" s="131"/>
      <c r="N170" s="131"/>
    </row>
    <row r="171" spans="2:14" ht="30" customHeight="1" thickTop="1" thickBot="1" x14ac:dyDescent="0.3">
      <c r="B171" s="33">
        <f>LARGE(LT!$AT$7:$AT$3006,AF!H171)</f>
        <v>0</v>
      </c>
      <c r="C171" s="46" t="str">
        <f>VLOOKUP($B171,LT!$AT$7:$AY$3006,C$28,FALSE)</f>
        <v/>
      </c>
      <c r="D171" s="132" t="str">
        <f>VLOOKUP($B171,LT!$AT$7:$AY$3006,D$28,FALSE)</f>
        <v/>
      </c>
      <c r="E171" s="132" t="str">
        <f>VLOOKUP($B171,LT!$AT$7:$AY$3006,E$28,FALSE)</f>
        <v/>
      </c>
      <c r="F171" s="46" t="str">
        <f>VLOOKUP($B171,LT!$AT$7:$AY$3006,F$28,FALSE)</f>
        <v/>
      </c>
      <c r="G171" s="46" t="str">
        <f>VLOOKUP($B171,LT!$AT$7:$AY$3006,G$28,FALSE)</f>
        <v/>
      </c>
      <c r="H171" s="133">
        <v>142</v>
      </c>
      <c r="J171" s="131"/>
      <c r="K171" s="134"/>
      <c r="L171" s="18" t="str">
        <f>IF(Funcionários!C173=0,"",Funcionários!C173)</f>
        <v/>
      </c>
      <c r="M171" s="131"/>
      <c r="N171" s="131"/>
    </row>
    <row r="172" spans="2:14" ht="30" customHeight="1" thickTop="1" thickBot="1" x14ac:dyDescent="0.3">
      <c r="B172" s="33">
        <f>LARGE(LT!$AT$7:$AT$3006,AF!H172)</f>
        <v>0</v>
      </c>
      <c r="C172" s="46" t="str">
        <f>VLOOKUP($B172,LT!$AT$7:$AY$3006,C$28,FALSE)</f>
        <v/>
      </c>
      <c r="D172" s="132" t="str">
        <f>VLOOKUP($B172,LT!$AT$7:$AY$3006,D$28,FALSE)</f>
        <v/>
      </c>
      <c r="E172" s="132" t="str">
        <f>VLOOKUP($B172,LT!$AT$7:$AY$3006,E$28,FALSE)</f>
        <v/>
      </c>
      <c r="F172" s="46" t="str">
        <f>VLOOKUP($B172,LT!$AT$7:$AY$3006,F$28,FALSE)</f>
        <v/>
      </c>
      <c r="G172" s="46" t="str">
        <f>VLOOKUP($B172,LT!$AT$7:$AY$3006,G$28,FALSE)</f>
        <v/>
      </c>
      <c r="H172" s="133">
        <v>143</v>
      </c>
      <c r="J172" s="131"/>
      <c r="K172" s="134"/>
      <c r="L172" s="18" t="str">
        <f>IF(Funcionários!C174=0,"",Funcionários!C174)</f>
        <v/>
      </c>
      <c r="M172" s="131"/>
      <c r="N172" s="131"/>
    </row>
    <row r="173" spans="2:14" ht="30" customHeight="1" thickTop="1" thickBot="1" x14ac:dyDescent="0.3">
      <c r="B173" s="33">
        <f>LARGE(LT!$AT$7:$AT$3006,AF!H173)</f>
        <v>0</v>
      </c>
      <c r="C173" s="46" t="str">
        <f>VLOOKUP($B173,LT!$AT$7:$AY$3006,C$28,FALSE)</f>
        <v/>
      </c>
      <c r="D173" s="132" t="str">
        <f>VLOOKUP($B173,LT!$AT$7:$AY$3006,D$28,FALSE)</f>
        <v/>
      </c>
      <c r="E173" s="132" t="str">
        <f>VLOOKUP($B173,LT!$AT$7:$AY$3006,E$28,FALSE)</f>
        <v/>
      </c>
      <c r="F173" s="46" t="str">
        <f>VLOOKUP($B173,LT!$AT$7:$AY$3006,F$28,FALSE)</f>
        <v/>
      </c>
      <c r="G173" s="46" t="str">
        <f>VLOOKUP($B173,LT!$AT$7:$AY$3006,G$28,FALSE)</f>
        <v/>
      </c>
      <c r="H173" s="133">
        <v>144</v>
      </c>
      <c r="J173" s="131"/>
      <c r="K173" s="134"/>
      <c r="L173" s="18" t="str">
        <f>IF(Funcionários!C175=0,"",Funcionários!C175)</f>
        <v/>
      </c>
      <c r="M173" s="131"/>
      <c r="N173" s="131"/>
    </row>
    <row r="174" spans="2:14" ht="30" customHeight="1" thickTop="1" thickBot="1" x14ac:dyDescent="0.3">
      <c r="B174" s="33">
        <f>LARGE(LT!$AT$7:$AT$3006,AF!H174)</f>
        <v>0</v>
      </c>
      <c r="C174" s="46" t="str">
        <f>VLOOKUP($B174,LT!$AT$7:$AY$3006,C$28,FALSE)</f>
        <v/>
      </c>
      <c r="D174" s="132" t="str">
        <f>VLOOKUP($B174,LT!$AT$7:$AY$3006,D$28,FALSE)</f>
        <v/>
      </c>
      <c r="E174" s="132" t="str">
        <f>VLOOKUP($B174,LT!$AT$7:$AY$3006,E$28,FALSE)</f>
        <v/>
      </c>
      <c r="F174" s="46" t="str">
        <f>VLOOKUP($B174,LT!$AT$7:$AY$3006,F$28,FALSE)</f>
        <v/>
      </c>
      <c r="G174" s="46" t="str">
        <f>VLOOKUP($B174,LT!$AT$7:$AY$3006,G$28,FALSE)</f>
        <v/>
      </c>
      <c r="H174" s="133">
        <v>145</v>
      </c>
      <c r="J174" s="131"/>
      <c r="K174" s="134"/>
      <c r="L174" s="18" t="str">
        <f>IF(Funcionários!C176=0,"",Funcionários!C176)</f>
        <v/>
      </c>
      <c r="M174" s="131"/>
      <c r="N174" s="131"/>
    </row>
    <row r="175" spans="2:14" ht="30" customHeight="1" thickTop="1" thickBot="1" x14ac:dyDescent="0.3">
      <c r="B175" s="33">
        <f>LARGE(LT!$AT$7:$AT$3006,AF!H175)</f>
        <v>0</v>
      </c>
      <c r="C175" s="46" t="str">
        <f>VLOOKUP($B175,LT!$AT$7:$AY$3006,C$28,FALSE)</f>
        <v/>
      </c>
      <c r="D175" s="132" t="str">
        <f>VLOOKUP($B175,LT!$AT$7:$AY$3006,D$28,FALSE)</f>
        <v/>
      </c>
      <c r="E175" s="132" t="str">
        <f>VLOOKUP($B175,LT!$AT$7:$AY$3006,E$28,FALSE)</f>
        <v/>
      </c>
      <c r="F175" s="46" t="str">
        <f>VLOOKUP($B175,LT!$AT$7:$AY$3006,F$28,FALSE)</f>
        <v/>
      </c>
      <c r="G175" s="46" t="str">
        <f>VLOOKUP($B175,LT!$AT$7:$AY$3006,G$28,FALSE)</f>
        <v/>
      </c>
      <c r="H175" s="133">
        <v>146</v>
      </c>
      <c r="J175" s="131"/>
      <c r="K175" s="134"/>
      <c r="L175" s="18" t="str">
        <f>IF(Funcionários!C177=0,"",Funcionários!C177)</f>
        <v/>
      </c>
      <c r="M175" s="131"/>
      <c r="N175" s="131"/>
    </row>
    <row r="176" spans="2:14" ht="30" customHeight="1" thickTop="1" thickBot="1" x14ac:dyDescent="0.3">
      <c r="B176" s="33">
        <f>LARGE(LT!$AT$7:$AT$3006,AF!H176)</f>
        <v>0</v>
      </c>
      <c r="C176" s="46" t="str">
        <f>VLOOKUP($B176,LT!$AT$7:$AY$3006,C$28,FALSE)</f>
        <v/>
      </c>
      <c r="D176" s="132" t="str">
        <f>VLOOKUP($B176,LT!$AT$7:$AY$3006,D$28,FALSE)</f>
        <v/>
      </c>
      <c r="E176" s="132" t="str">
        <f>VLOOKUP($B176,LT!$AT$7:$AY$3006,E$28,FALSE)</f>
        <v/>
      </c>
      <c r="F176" s="46" t="str">
        <f>VLOOKUP($B176,LT!$AT$7:$AY$3006,F$28,FALSE)</f>
        <v/>
      </c>
      <c r="G176" s="46" t="str">
        <f>VLOOKUP($B176,LT!$AT$7:$AY$3006,G$28,FALSE)</f>
        <v/>
      </c>
      <c r="H176" s="133">
        <v>147</v>
      </c>
      <c r="J176" s="131"/>
      <c r="K176" s="134"/>
      <c r="L176" s="18" t="str">
        <f>IF(Funcionários!C178=0,"",Funcionários!C178)</f>
        <v/>
      </c>
      <c r="M176" s="131"/>
      <c r="N176" s="131"/>
    </row>
    <row r="177" spans="2:14" ht="30" customHeight="1" thickTop="1" thickBot="1" x14ac:dyDescent="0.3">
      <c r="B177" s="33">
        <f>LARGE(LT!$AT$7:$AT$3006,AF!H177)</f>
        <v>0</v>
      </c>
      <c r="C177" s="46" t="str">
        <f>VLOOKUP($B177,LT!$AT$7:$AY$3006,C$28,FALSE)</f>
        <v/>
      </c>
      <c r="D177" s="132" t="str">
        <f>VLOOKUP($B177,LT!$AT$7:$AY$3006,D$28,FALSE)</f>
        <v/>
      </c>
      <c r="E177" s="132" t="str">
        <f>VLOOKUP($B177,LT!$AT$7:$AY$3006,E$28,FALSE)</f>
        <v/>
      </c>
      <c r="F177" s="46" t="str">
        <f>VLOOKUP($B177,LT!$AT$7:$AY$3006,F$28,FALSE)</f>
        <v/>
      </c>
      <c r="G177" s="46" t="str">
        <f>VLOOKUP($B177,LT!$AT$7:$AY$3006,G$28,FALSE)</f>
        <v/>
      </c>
      <c r="H177" s="133">
        <v>148</v>
      </c>
      <c r="J177" s="131"/>
      <c r="K177" s="134"/>
      <c r="L177" s="18" t="str">
        <f>IF(Funcionários!C179=0,"",Funcionários!C179)</f>
        <v/>
      </c>
      <c r="M177" s="131"/>
      <c r="N177" s="131"/>
    </row>
    <row r="178" spans="2:14" ht="30" customHeight="1" thickTop="1" thickBot="1" x14ac:dyDescent="0.3">
      <c r="B178" s="33">
        <f>LARGE(LT!$AT$7:$AT$3006,AF!H178)</f>
        <v>0</v>
      </c>
      <c r="C178" s="46" t="str">
        <f>VLOOKUP($B178,LT!$AT$7:$AY$3006,C$28,FALSE)</f>
        <v/>
      </c>
      <c r="D178" s="132" t="str">
        <f>VLOOKUP($B178,LT!$AT$7:$AY$3006,D$28,FALSE)</f>
        <v/>
      </c>
      <c r="E178" s="132" t="str">
        <f>VLOOKUP($B178,LT!$AT$7:$AY$3006,E$28,FALSE)</f>
        <v/>
      </c>
      <c r="F178" s="46" t="str">
        <f>VLOOKUP($B178,LT!$AT$7:$AY$3006,F$28,FALSE)</f>
        <v/>
      </c>
      <c r="G178" s="46" t="str">
        <f>VLOOKUP($B178,LT!$AT$7:$AY$3006,G$28,FALSE)</f>
        <v/>
      </c>
      <c r="H178" s="133">
        <v>149</v>
      </c>
      <c r="J178" s="131"/>
      <c r="K178" s="134"/>
      <c r="L178" s="18" t="str">
        <f>IF(Funcionários!C180=0,"",Funcionários!C180)</f>
        <v/>
      </c>
      <c r="M178" s="131"/>
      <c r="N178" s="131"/>
    </row>
    <row r="179" spans="2:14" ht="30" customHeight="1" thickTop="1" thickBot="1" x14ac:dyDescent="0.3">
      <c r="B179" s="33">
        <f>LARGE(LT!$AT$7:$AT$3006,AF!H179)</f>
        <v>0</v>
      </c>
      <c r="C179" s="46" t="str">
        <f>VLOOKUP($B179,LT!$AT$7:$AY$3006,C$28,FALSE)</f>
        <v/>
      </c>
      <c r="D179" s="132" t="str">
        <f>VLOOKUP($B179,LT!$AT$7:$AY$3006,D$28,FALSE)</f>
        <v/>
      </c>
      <c r="E179" s="132" t="str">
        <f>VLOOKUP($B179,LT!$AT$7:$AY$3006,E$28,FALSE)</f>
        <v/>
      </c>
      <c r="F179" s="46" t="str">
        <f>VLOOKUP($B179,LT!$AT$7:$AY$3006,F$28,FALSE)</f>
        <v/>
      </c>
      <c r="G179" s="46" t="str">
        <f>VLOOKUP($B179,LT!$AT$7:$AY$3006,G$28,FALSE)</f>
        <v/>
      </c>
      <c r="H179" s="133">
        <v>150</v>
      </c>
      <c r="J179" s="131"/>
      <c r="K179" s="134"/>
      <c r="L179" s="18" t="str">
        <f>IF(Funcionários!C181=0,"",Funcionários!C181)</f>
        <v/>
      </c>
      <c r="M179" s="131"/>
      <c r="N179" s="131"/>
    </row>
    <row r="180" spans="2:14" ht="30" customHeight="1" thickTop="1" thickBot="1" x14ac:dyDescent="0.3">
      <c r="B180" s="33">
        <f>LARGE(LT!$AT$7:$AT$3006,AF!H180)</f>
        <v>0</v>
      </c>
      <c r="C180" s="46" t="str">
        <f>VLOOKUP($B180,LT!$AT$7:$AY$3006,C$28,FALSE)</f>
        <v/>
      </c>
      <c r="D180" s="132" t="str">
        <f>VLOOKUP($B180,LT!$AT$7:$AY$3006,D$28,FALSE)</f>
        <v/>
      </c>
      <c r="E180" s="132" t="str">
        <f>VLOOKUP($B180,LT!$AT$7:$AY$3006,E$28,FALSE)</f>
        <v/>
      </c>
      <c r="F180" s="46" t="str">
        <f>VLOOKUP($B180,LT!$AT$7:$AY$3006,F$28,FALSE)</f>
        <v/>
      </c>
      <c r="G180" s="46" t="str">
        <f>VLOOKUP($B180,LT!$AT$7:$AY$3006,G$28,FALSE)</f>
        <v/>
      </c>
      <c r="H180" s="133">
        <v>151</v>
      </c>
      <c r="J180" s="131"/>
      <c r="K180" s="134"/>
      <c r="L180" s="18" t="str">
        <f>IF(Funcionários!C182=0,"",Funcionários!C182)</f>
        <v/>
      </c>
      <c r="M180" s="131"/>
      <c r="N180" s="131"/>
    </row>
    <row r="181" spans="2:14" ht="30" customHeight="1" thickTop="1" thickBot="1" x14ac:dyDescent="0.3">
      <c r="B181" s="33">
        <f>LARGE(LT!$AT$7:$AT$3006,AF!H181)</f>
        <v>0</v>
      </c>
      <c r="C181" s="46" t="str">
        <f>VLOOKUP($B181,LT!$AT$7:$AY$3006,C$28,FALSE)</f>
        <v/>
      </c>
      <c r="D181" s="132" t="str">
        <f>VLOOKUP($B181,LT!$AT$7:$AY$3006,D$28,FALSE)</f>
        <v/>
      </c>
      <c r="E181" s="132" t="str">
        <f>VLOOKUP($B181,LT!$AT$7:$AY$3006,E$28,FALSE)</f>
        <v/>
      </c>
      <c r="F181" s="46" t="str">
        <f>VLOOKUP($B181,LT!$AT$7:$AY$3006,F$28,FALSE)</f>
        <v/>
      </c>
      <c r="G181" s="46" t="str">
        <f>VLOOKUP($B181,LT!$AT$7:$AY$3006,G$28,FALSE)</f>
        <v/>
      </c>
      <c r="H181" s="133">
        <v>152</v>
      </c>
      <c r="J181" s="131"/>
      <c r="K181" s="134"/>
      <c r="L181" s="18" t="str">
        <f>IF(Funcionários!C183=0,"",Funcionários!C183)</f>
        <v/>
      </c>
      <c r="M181" s="131"/>
      <c r="N181" s="131"/>
    </row>
    <row r="182" spans="2:14" ht="30" customHeight="1" thickTop="1" thickBot="1" x14ac:dyDescent="0.3">
      <c r="B182" s="33">
        <f>LARGE(LT!$AT$7:$AT$3006,AF!H182)</f>
        <v>0</v>
      </c>
      <c r="C182" s="46" t="str">
        <f>VLOOKUP($B182,LT!$AT$7:$AY$3006,C$28,FALSE)</f>
        <v/>
      </c>
      <c r="D182" s="132" t="str">
        <f>VLOOKUP($B182,LT!$AT$7:$AY$3006,D$28,FALSE)</f>
        <v/>
      </c>
      <c r="E182" s="132" t="str">
        <f>VLOOKUP($B182,LT!$AT$7:$AY$3006,E$28,FALSE)</f>
        <v/>
      </c>
      <c r="F182" s="46" t="str">
        <f>VLOOKUP($B182,LT!$AT$7:$AY$3006,F$28,FALSE)</f>
        <v/>
      </c>
      <c r="G182" s="46" t="str">
        <f>VLOOKUP($B182,LT!$AT$7:$AY$3006,G$28,FALSE)</f>
        <v/>
      </c>
      <c r="H182" s="133">
        <v>153</v>
      </c>
      <c r="J182" s="131"/>
      <c r="K182" s="134"/>
      <c r="L182" s="18" t="str">
        <f>IF(Funcionários!C184=0,"",Funcionários!C184)</f>
        <v/>
      </c>
      <c r="M182" s="131"/>
      <c r="N182" s="131"/>
    </row>
    <row r="183" spans="2:14" ht="30" customHeight="1" thickTop="1" thickBot="1" x14ac:dyDescent="0.3">
      <c r="B183" s="33">
        <f>LARGE(LT!$AT$7:$AT$3006,AF!H183)</f>
        <v>0</v>
      </c>
      <c r="C183" s="46" t="str">
        <f>VLOOKUP($B183,LT!$AT$7:$AY$3006,C$28,FALSE)</f>
        <v/>
      </c>
      <c r="D183" s="132" t="str">
        <f>VLOOKUP($B183,LT!$AT$7:$AY$3006,D$28,FALSE)</f>
        <v/>
      </c>
      <c r="E183" s="132" t="str">
        <f>VLOOKUP($B183,LT!$AT$7:$AY$3006,E$28,FALSE)</f>
        <v/>
      </c>
      <c r="F183" s="46" t="str">
        <f>VLOOKUP($B183,LT!$AT$7:$AY$3006,F$28,FALSE)</f>
        <v/>
      </c>
      <c r="G183" s="46" t="str">
        <f>VLOOKUP($B183,LT!$AT$7:$AY$3006,G$28,FALSE)</f>
        <v/>
      </c>
      <c r="H183" s="133">
        <v>154</v>
      </c>
      <c r="J183" s="131"/>
      <c r="K183" s="134"/>
      <c r="L183" s="18" t="str">
        <f>IF(Funcionários!C185=0,"",Funcionários!C185)</f>
        <v/>
      </c>
      <c r="M183" s="131"/>
      <c r="N183" s="131"/>
    </row>
    <row r="184" spans="2:14" ht="30" customHeight="1" thickTop="1" thickBot="1" x14ac:dyDescent="0.3">
      <c r="B184" s="33">
        <f>LARGE(LT!$AT$7:$AT$3006,AF!H184)</f>
        <v>0</v>
      </c>
      <c r="C184" s="46" t="str">
        <f>VLOOKUP($B184,LT!$AT$7:$AY$3006,C$28,FALSE)</f>
        <v/>
      </c>
      <c r="D184" s="132" t="str">
        <f>VLOOKUP($B184,LT!$AT$7:$AY$3006,D$28,FALSE)</f>
        <v/>
      </c>
      <c r="E184" s="132" t="str">
        <f>VLOOKUP($B184,LT!$AT$7:$AY$3006,E$28,FALSE)</f>
        <v/>
      </c>
      <c r="F184" s="46" t="str">
        <f>VLOOKUP($B184,LT!$AT$7:$AY$3006,F$28,FALSE)</f>
        <v/>
      </c>
      <c r="G184" s="46" t="str">
        <f>VLOOKUP($B184,LT!$AT$7:$AY$3006,G$28,FALSE)</f>
        <v/>
      </c>
      <c r="H184" s="133">
        <v>155</v>
      </c>
      <c r="J184" s="131"/>
      <c r="K184" s="134"/>
      <c r="L184" s="18" t="str">
        <f>IF(Funcionários!C186=0,"",Funcionários!C186)</f>
        <v/>
      </c>
      <c r="M184" s="131"/>
      <c r="N184" s="131"/>
    </row>
    <row r="185" spans="2:14" ht="30" customHeight="1" thickTop="1" thickBot="1" x14ac:dyDescent="0.3">
      <c r="B185" s="33">
        <f>LARGE(LT!$AT$7:$AT$3006,AF!H185)</f>
        <v>0</v>
      </c>
      <c r="C185" s="46" t="str">
        <f>VLOOKUP($B185,LT!$AT$7:$AY$3006,C$28,FALSE)</f>
        <v/>
      </c>
      <c r="D185" s="132" t="str">
        <f>VLOOKUP($B185,LT!$AT$7:$AY$3006,D$28,FALSE)</f>
        <v/>
      </c>
      <c r="E185" s="132" t="str">
        <f>VLOOKUP($B185,LT!$AT$7:$AY$3006,E$28,FALSE)</f>
        <v/>
      </c>
      <c r="F185" s="46" t="str">
        <f>VLOOKUP($B185,LT!$AT$7:$AY$3006,F$28,FALSE)</f>
        <v/>
      </c>
      <c r="G185" s="46" t="str">
        <f>VLOOKUP($B185,LT!$AT$7:$AY$3006,G$28,FALSE)</f>
        <v/>
      </c>
      <c r="H185" s="133">
        <v>156</v>
      </c>
      <c r="J185" s="131"/>
      <c r="K185" s="134"/>
      <c r="L185" s="18" t="str">
        <f>IF(Funcionários!C187=0,"",Funcionários!C187)</f>
        <v/>
      </c>
      <c r="M185" s="131"/>
      <c r="N185" s="131"/>
    </row>
    <row r="186" spans="2:14" ht="30" customHeight="1" thickTop="1" thickBot="1" x14ac:dyDescent="0.3">
      <c r="B186" s="33">
        <f>LARGE(LT!$AT$7:$AT$3006,AF!H186)</f>
        <v>0</v>
      </c>
      <c r="C186" s="46" t="str">
        <f>VLOOKUP($B186,LT!$AT$7:$AY$3006,C$28,FALSE)</f>
        <v/>
      </c>
      <c r="D186" s="132" t="str">
        <f>VLOOKUP($B186,LT!$AT$7:$AY$3006,D$28,FALSE)</f>
        <v/>
      </c>
      <c r="E186" s="132" t="str">
        <f>VLOOKUP($B186,LT!$AT$7:$AY$3006,E$28,FALSE)</f>
        <v/>
      </c>
      <c r="F186" s="46" t="str">
        <f>VLOOKUP($B186,LT!$AT$7:$AY$3006,F$28,FALSE)</f>
        <v/>
      </c>
      <c r="G186" s="46" t="str">
        <f>VLOOKUP($B186,LT!$AT$7:$AY$3006,G$28,FALSE)</f>
        <v/>
      </c>
      <c r="H186" s="133">
        <v>157</v>
      </c>
      <c r="J186" s="131"/>
      <c r="K186" s="134"/>
      <c r="L186" s="18" t="str">
        <f>IF(Funcionários!C188=0,"",Funcionários!C188)</f>
        <v/>
      </c>
      <c r="M186" s="131"/>
      <c r="N186" s="131"/>
    </row>
    <row r="187" spans="2:14" ht="30" customHeight="1" thickTop="1" thickBot="1" x14ac:dyDescent="0.3">
      <c r="B187" s="33">
        <f>LARGE(LT!$AT$7:$AT$3006,AF!H187)</f>
        <v>0</v>
      </c>
      <c r="C187" s="46" t="str">
        <f>VLOOKUP($B187,LT!$AT$7:$AY$3006,C$28,FALSE)</f>
        <v/>
      </c>
      <c r="D187" s="132" t="str">
        <f>VLOOKUP($B187,LT!$AT$7:$AY$3006,D$28,FALSE)</f>
        <v/>
      </c>
      <c r="E187" s="132" t="str">
        <f>VLOOKUP($B187,LT!$AT$7:$AY$3006,E$28,FALSE)</f>
        <v/>
      </c>
      <c r="F187" s="46" t="str">
        <f>VLOOKUP($B187,LT!$AT$7:$AY$3006,F$28,FALSE)</f>
        <v/>
      </c>
      <c r="G187" s="46" t="str">
        <f>VLOOKUP($B187,LT!$AT$7:$AY$3006,G$28,FALSE)</f>
        <v/>
      </c>
      <c r="H187" s="133">
        <v>158</v>
      </c>
      <c r="J187" s="131"/>
      <c r="K187" s="134"/>
      <c r="L187" s="18" t="str">
        <f>IF(Funcionários!C189=0,"",Funcionários!C189)</f>
        <v/>
      </c>
      <c r="M187" s="131"/>
      <c r="N187" s="131"/>
    </row>
    <row r="188" spans="2:14" ht="30" customHeight="1" thickTop="1" thickBot="1" x14ac:dyDescent="0.3">
      <c r="B188" s="33">
        <f>LARGE(LT!$AT$7:$AT$3006,AF!H188)</f>
        <v>0</v>
      </c>
      <c r="C188" s="46" t="str">
        <f>VLOOKUP($B188,LT!$AT$7:$AY$3006,C$28,FALSE)</f>
        <v/>
      </c>
      <c r="D188" s="132" t="str">
        <f>VLOOKUP($B188,LT!$AT$7:$AY$3006,D$28,FALSE)</f>
        <v/>
      </c>
      <c r="E188" s="132" t="str">
        <f>VLOOKUP($B188,LT!$AT$7:$AY$3006,E$28,FALSE)</f>
        <v/>
      </c>
      <c r="F188" s="46" t="str">
        <f>VLOOKUP($B188,LT!$AT$7:$AY$3006,F$28,FALSE)</f>
        <v/>
      </c>
      <c r="G188" s="46" t="str">
        <f>VLOOKUP($B188,LT!$AT$7:$AY$3006,G$28,FALSE)</f>
        <v/>
      </c>
      <c r="H188" s="133">
        <v>159</v>
      </c>
      <c r="J188" s="131"/>
      <c r="K188" s="134"/>
      <c r="L188" s="18" t="str">
        <f>IF(Funcionários!C190=0,"",Funcionários!C190)</f>
        <v/>
      </c>
      <c r="M188" s="131"/>
      <c r="N188" s="131"/>
    </row>
    <row r="189" spans="2:14" ht="30" customHeight="1" thickTop="1" thickBot="1" x14ac:dyDescent="0.3">
      <c r="B189" s="33">
        <f>LARGE(LT!$AT$7:$AT$3006,AF!H189)</f>
        <v>0</v>
      </c>
      <c r="C189" s="46" t="str">
        <f>VLOOKUP($B189,LT!$AT$7:$AY$3006,C$28,FALSE)</f>
        <v/>
      </c>
      <c r="D189" s="132" t="str">
        <f>VLOOKUP($B189,LT!$AT$7:$AY$3006,D$28,FALSE)</f>
        <v/>
      </c>
      <c r="E189" s="132" t="str">
        <f>VLOOKUP($B189,LT!$AT$7:$AY$3006,E$28,FALSE)</f>
        <v/>
      </c>
      <c r="F189" s="46" t="str">
        <f>VLOOKUP($B189,LT!$AT$7:$AY$3006,F$28,FALSE)</f>
        <v/>
      </c>
      <c r="G189" s="46" t="str">
        <f>VLOOKUP($B189,LT!$AT$7:$AY$3006,G$28,FALSE)</f>
        <v/>
      </c>
      <c r="H189" s="133">
        <v>160</v>
      </c>
      <c r="J189" s="131"/>
      <c r="K189" s="134"/>
      <c r="L189" s="18" t="str">
        <f>IF(Funcionários!C191=0,"",Funcionários!C191)</f>
        <v/>
      </c>
      <c r="M189" s="131"/>
      <c r="N189" s="131"/>
    </row>
    <row r="190" spans="2:14" ht="30" customHeight="1" thickTop="1" thickBot="1" x14ac:dyDescent="0.3">
      <c r="B190" s="33">
        <f>LARGE(LT!$AT$7:$AT$3006,AF!H190)</f>
        <v>0</v>
      </c>
      <c r="C190" s="46" t="str">
        <f>VLOOKUP($B190,LT!$AT$7:$AY$3006,C$28,FALSE)</f>
        <v/>
      </c>
      <c r="D190" s="132" t="str">
        <f>VLOOKUP($B190,LT!$AT$7:$AY$3006,D$28,FALSE)</f>
        <v/>
      </c>
      <c r="E190" s="132" t="str">
        <f>VLOOKUP($B190,LT!$AT$7:$AY$3006,E$28,FALSE)</f>
        <v/>
      </c>
      <c r="F190" s="46" t="str">
        <f>VLOOKUP($B190,LT!$AT$7:$AY$3006,F$28,FALSE)</f>
        <v/>
      </c>
      <c r="G190" s="46" t="str">
        <f>VLOOKUP($B190,LT!$AT$7:$AY$3006,G$28,FALSE)</f>
        <v/>
      </c>
      <c r="H190" s="133">
        <v>161</v>
      </c>
      <c r="J190" s="131"/>
      <c r="K190" s="134"/>
      <c r="L190" s="18" t="str">
        <f>IF(Funcionários!C192=0,"",Funcionários!C192)</f>
        <v/>
      </c>
      <c r="M190" s="131"/>
      <c r="N190" s="131"/>
    </row>
    <row r="191" spans="2:14" ht="30" customHeight="1" thickTop="1" thickBot="1" x14ac:dyDescent="0.3">
      <c r="B191" s="33">
        <f>LARGE(LT!$AT$7:$AT$3006,AF!H191)</f>
        <v>0</v>
      </c>
      <c r="C191" s="46" t="str">
        <f>VLOOKUP($B191,LT!$AT$7:$AY$3006,C$28,FALSE)</f>
        <v/>
      </c>
      <c r="D191" s="132" t="str">
        <f>VLOOKUP($B191,LT!$AT$7:$AY$3006,D$28,FALSE)</f>
        <v/>
      </c>
      <c r="E191" s="132" t="str">
        <f>VLOOKUP($B191,LT!$AT$7:$AY$3006,E$28,FALSE)</f>
        <v/>
      </c>
      <c r="F191" s="46" t="str">
        <f>VLOOKUP($B191,LT!$AT$7:$AY$3006,F$28,FALSE)</f>
        <v/>
      </c>
      <c r="G191" s="46" t="str">
        <f>VLOOKUP($B191,LT!$AT$7:$AY$3006,G$28,FALSE)</f>
        <v/>
      </c>
      <c r="H191" s="133">
        <v>162</v>
      </c>
      <c r="J191" s="131"/>
      <c r="K191" s="134"/>
      <c r="L191" s="18" t="str">
        <f>IF(Funcionários!C193=0,"",Funcionários!C193)</f>
        <v/>
      </c>
      <c r="M191" s="131"/>
      <c r="N191" s="131"/>
    </row>
    <row r="192" spans="2:14" ht="30" customHeight="1" thickTop="1" thickBot="1" x14ac:dyDescent="0.3">
      <c r="B192" s="33">
        <f>LARGE(LT!$AT$7:$AT$3006,AF!H192)</f>
        <v>0</v>
      </c>
      <c r="C192" s="46" t="str">
        <f>VLOOKUP($B192,LT!$AT$7:$AY$3006,C$28,FALSE)</f>
        <v/>
      </c>
      <c r="D192" s="132" t="str">
        <f>VLOOKUP($B192,LT!$AT$7:$AY$3006,D$28,FALSE)</f>
        <v/>
      </c>
      <c r="E192" s="132" t="str">
        <f>VLOOKUP($B192,LT!$AT$7:$AY$3006,E$28,FALSE)</f>
        <v/>
      </c>
      <c r="F192" s="46" t="str">
        <f>VLOOKUP($B192,LT!$AT$7:$AY$3006,F$28,FALSE)</f>
        <v/>
      </c>
      <c r="G192" s="46" t="str">
        <f>VLOOKUP($B192,LT!$AT$7:$AY$3006,G$28,FALSE)</f>
        <v/>
      </c>
      <c r="H192" s="133">
        <v>163</v>
      </c>
      <c r="J192" s="131"/>
      <c r="K192" s="134"/>
      <c r="L192" s="18" t="str">
        <f>IF(Funcionários!C194=0,"",Funcionários!C194)</f>
        <v/>
      </c>
      <c r="M192" s="131"/>
      <c r="N192" s="131"/>
    </row>
    <row r="193" spans="2:14" ht="30" customHeight="1" thickTop="1" thickBot="1" x14ac:dyDescent="0.3">
      <c r="B193" s="33">
        <f>LARGE(LT!$AT$7:$AT$3006,AF!H193)</f>
        <v>0</v>
      </c>
      <c r="C193" s="46" t="str">
        <f>VLOOKUP($B193,LT!$AT$7:$AY$3006,C$28,FALSE)</f>
        <v/>
      </c>
      <c r="D193" s="132" t="str">
        <f>VLOOKUP($B193,LT!$AT$7:$AY$3006,D$28,FALSE)</f>
        <v/>
      </c>
      <c r="E193" s="132" t="str">
        <f>VLOOKUP($B193,LT!$AT$7:$AY$3006,E$28,FALSE)</f>
        <v/>
      </c>
      <c r="F193" s="46" t="str">
        <f>VLOOKUP($B193,LT!$AT$7:$AY$3006,F$28,FALSE)</f>
        <v/>
      </c>
      <c r="G193" s="46" t="str">
        <f>VLOOKUP($B193,LT!$AT$7:$AY$3006,G$28,FALSE)</f>
        <v/>
      </c>
      <c r="H193" s="133">
        <v>164</v>
      </c>
      <c r="J193" s="131"/>
      <c r="K193" s="134"/>
      <c r="L193" s="18" t="str">
        <f>IF(Funcionários!C195=0,"",Funcionários!C195)</f>
        <v/>
      </c>
      <c r="M193" s="131"/>
      <c r="N193" s="131"/>
    </row>
    <row r="194" spans="2:14" ht="30" customHeight="1" thickTop="1" thickBot="1" x14ac:dyDescent="0.3">
      <c r="B194" s="33">
        <f>LARGE(LT!$AT$7:$AT$3006,AF!H194)</f>
        <v>0</v>
      </c>
      <c r="C194" s="46" t="str">
        <f>VLOOKUP($B194,LT!$AT$7:$AY$3006,C$28,FALSE)</f>
        <v/>
      </c>
      <c r="D194" s="132" t="str">
        <f>VLOOKUP($B194,LT!$AT$7:$AY$3006,D$28,FALSE)</f>
        <v/>
      </c>
      <c r="E194" s="132" t="str">
        <f>VLOOKUP($B194,LT!$AT$7:$AY$3006,E$28,FALSE)</f>
        <v/>
      </c>
      <c r="F194" s="46" t="str">
        <f>VLOOKUP($B194,LT!$AT$7:$AY$3006,F$28,FALSE)</f>
        <v/>
      </c>
      <c r="G194" s="46" t="str">
        <f>VLOOKUP($B194,LT!$AT$7:$AY$3006,G$28,FALSE)</f>
        <v/>
      </c>
      <c r="H194" s="133">
        <v>165</v>
      </c>
      <c r="J194" s="131"/>
      <c r="K194" s="134"/>
      <c r="L194" s="18" t="str">
        <f>IF(Funcionários!C196=0,"",Funcionários!C196)</f>
        <v/>
      </c>
      <c r="M194" s="131"/>
      <c r="N194" s="131"/>
    </row>
    <row r="195" spans="2:14" ht="30" customHeight="1" thickTop="1" thickBot="1" x14ac:dyDescent="0.3">
      <c r="B195" s="33">
        <f>LARGE(LT!$AT$7:$AT$3006,AF!H195)</f>
        <v>0</v>
      </c>
      <c r="C195" s="46" t="str">
        <f>VLOOKUP($B195,LT!$AT$7:$AY$3006,C$28,FALSE)</f>
        <v/>
      </c>
      <c r="D195" s="132" t="str">
        <f>VLOOKUP($B195,LT!$AT$7:$AY$3006,D$28,FALSE)</f>
        <v/>
      </c>
      <c r="E195" s="132" t="str">
        <f>VLOOKUP($B195,LT!$AT$7:$AY$3006,E$28,FALSE)</f>
        <v/>
      </c>
      <c r="F195" s="46" t="str">
        <f>VLOOKUP($B195,LT!$AT$7:$AY$3006,F$28,FALSE)</f>
        <v/>
      </c>
      <c r="G195" s="46" t="str">
        <f>VLOOKUP($B195,LT!$AT$7:$AY$3006,G$28,FALSE)</f>
        <v/>
      </c>
      <c r="H195" s="133">
        <v>166</v>
      </c>
      <c r="J195" s="131"/>
      <c r="K195" s="134"/>
      <c r="L195" s="18" t="str">
        <f>IF(Funcionários!C197=0,"",Funcionários!C197)</f>
        <v/>
      </c>
      <c r="M195" s="131"/>
      <c r="N195" s="131"/>
    </row>
    <row r="196" spans="2:14" ht="30" customHeight="1" thickTop="1" thickBot="1" x14ac:dyDescent="0.3">
      <c r="B196" s="33">
        <f>LARGE(LT!$AT$7:$AT$3006,AF!H196)</f>
        <v>0</v>
      </c>
      <c r="C196" s="46" t="str">
        <f>VLOOKUP($B196,LT!$AT$7:$AY$3006,C$28,FALSE)</f>
        <v/>
      </c>
      <c r="D196" s="132" t="str">
        <f>VLOOKUP($B196,LT!$AT$7:$AY$3006,D$28,FALSE)</f>
        <v/>
      </c>
      <c r="E196" s="132" t="str">
        <f>VLOOKUP($B196,LT!$AT$7:$AY$3006,E$28,FALSE)</f>
        <v/>
      </c>
      <c r="F196" s="46" t="str">
        <f>VLOOKUP($B196,LT!$AT$7:$AY$3006,F$28,FALSE)</f>
        <v/>
      </c>
      <c r="G196" s="46" t="str">
        <f>VLOOKUP($B196,LT!$AT$7:$AY$3006,G$28,FALSE)</f>
        <v/>
      </c>
      <c r="H196" s="133">
        <v>167</v>
      </c>
      <c r="J196" s="131"/>
      <c r="K196" s="134"/>
      <c r="L196" s="18" t="str">
        <f>IF(Funcionários!C198=0,"",Funcionários!C198)</f>
        <v/>
      </c>
      <c r="M196" s="131"/>
      <c r="N196" s="131"/>
    </row>
    <row r="197" spans="2:14" ht="30" customHeight="1" thickTop="1" thickBot="1" x14ac:dyDescent="0.3">
      <c r="B197" s="33">
        <f>LARGE(LT!$AT$7:$AT$3006,AF!H197)</f>
        <v>0</v>
      </c>
      <c r="C197" s="46" t="str">
        <f>VLOOKUP($B197,LT!$AT$7:$AY$3006,C$28,FALSE)</f>
        <v/>
      </c>
      <c r="D197" s="132" t="str">
        <f>VLOOKUP($B197,LT!$AT$7:$AY$3006,D$28,FALSE)</f>
        <v/>
      </c>
      <c r="E197" s="132" t="str">
        <f>VLOOKUP($B197,LT!$AT$7:$AY$3006,E$28,FALSE)</f>
        <v/>
      </c>
      <c r="F197" s="46" t="str">
        <f>VLOOKUP($B197,LT!$AT$7:$AY$3006,F$28,FALSE)</f>
        <v/>
      </c>
      <c r="G197" s="46" t="str">
        <f>VLOOKUP($B197,LT!$AT$7:$AY$3006,G$28,FALSE)</f>
        <v/>
      </c>
      <c r="H197" s="133">
        <v>168</v>
      </c>
      <c r="J197" s="131"/>
      <c r="K197" s="134"/>
      <c r="L197" s="18" t="str">
        <f>IF(Funcionários!C199=0,"",Funcionários!C199)</f>
        <v/>
      </c>
      <c r="M197" s="131"/>
      <c r="N197" s="131"/>
    </row>
    <row r="198" spans="2:14" ht="30" customHeight="1" thickTop="1" thickBot="1" x14ac:dyDescent="0.3">
      <c r="B198" s="33">
        <f>LARGE(LT!$AT$7:$AT$3006,AF!H198)</f>
        <v>0</v>
      </c>
      <c r="C198" s="46" t="str">
        <f>VLOOKUP($B198,LT!$AT$7:$AY$3006,C$28,FALSE)</f>
        <v/>
      </c>
      <c r="D198" s="132" t="str">
        <f>VLOOKUP($B198,LT!$AT$7:$AY$3006,D$28,FALSE)</f>
        <v/>
      </c>
      <c r="E198" s="132" t="str">
        <f>VLOOKUP($B198,LT!$AT$7:$AY$3006,E$28,FALSE)</f>
        <v/>
      </c>
      <c r="F198" s="46" t="str">
        <f>VLOOKUP($B198,LT!$AT$7:$AY$3006,F$28,FALSE)</f>
        <v/>
      </c>
      <c r="G198" s="46" t="str">
        <f>VLOOKUP($B198,LT!$AT$7:$AY$3006,G$28,FALSE)</f>
        <v/>
      </c>
      <c r="H198" s="133">
        <v>169</v>
      </c>
      <c r="J198" s="131"/>
      <c r="K198" s="134"/>
      <c r="L198" s="18" t="str">
        <f>IF(Funcionários!C200=0,"",Funcionários!C200)</f>
        <v/>
      </c>
      <c r="M198" s="131"/>
      <c r="N198" s="131"/>
    </row>
    <row r="199" spans="2:14" ht="30" customHeight="1" thickTop="1" thickBot="1" x14ac:dyDescent="0.3">
      <c r="B199" s="33">
        <f>LARGE(LT!$AT$7:$AT$3006,AF!H199)</f>
        <v>0</v>
      </c>
      <c r="C199" s="46" t="str">
        <f>VLOOKUP($B199,LT!$AT$7:$AY$3006,C$28,FALSE)</f>
        <v/>
      </c>
      <c r="D199" s="132" t="str">
        <f>VLOOKUP($B199,LT!$AT$7:$AY$3006,D$28,FALSE)</f>
        <v/>
      </c>
      <c r="E199" s="132" t="str">
        <f>VLOOKUP($B199,LT!$AT$7:$AY$3006,E$28,FALSE)</f>
        <v/>
      </c>
      <c r="F199" s="46" t="str">
        <f>VLOOKUP($B199,LT!$AT$7:$AY$3006,F$28,FALSE)</f>
        <v/>
      </c>
      <c r="G199" s="46" t="str">
        <f>VLOOKUP($B199,LT!$AT$7:$AY$3006,G$28,FALSE)</f>
        <v/>
      </c>
      <c r="H199" s="133">
        <v>170</v>
      </c>
      <c r="J199" s="131"/>
      <c r="K199" s="134"/>
      <c r="L199" s="18" t="str">
        <f>IF(Funcionários!C201=0,"",Funcionários!C201)</f>
        <v/>
      </c>
      <c r="M199" s="131"/>
      <c r="N199" s="131"/>
    </row>
    <row r="200" spans="2:14" ht="30" customHeight="1" thickTop="1" thickBot="1" x14ac:dyDescent="0.3">
      <c r="B200" s="33">
        <f>LARGE(LT!$AT$7:$AT$3006,AF!H200)</f>
        <v>0</v>
      </c>
      <c r="C200" s="46" t="str">
        <f>VLOOKUP($B200,LT!$AT$7:$AY$3006,C$28,FALSE)</f>
        <v/>
      </c>
      <c r="D200" s="132" t="str">
        <f>VLOOKUP($B200,LT!$AT$7:$AY$3006,D$28,FALSE)</f>
        <v/>
      </c>
      <c r="E200" s="132" t="str">
        <f>VLOOKUP($B200,LT!$AT$7:$AY$3006,E$28,FALSE)</f>
        <v/>
      </c>
      <c r="F200" s="46" t="str">
        <f>VLOOKUP($B200,LT!$AT$7:$AY$3006,F$28,FALSE)</f>
        <v/>
      </c>
      <c r="G200" s="46" t="str">
        <f>VLOOKUP($B200,LT!$AT$7:$AY$3006,G$28,FALSE)</f>
        <v/>
      </c>
      <c r="H200" s="133">
        <v>171</v>
      </c>
      <c r="J200" s="131"/>
      <c r="K200" s="134"/>
      <c r="L200" s="18" t="str">
        <f>IF(Funcionários!C202=0,"",Funcionários!C202)</f>
        <v/>
      </c>
      <c r="M200" s="131"/>
      <c r="N200" s="131"/>
    </row>
    <row r="201" spans="2:14" ht="30" customHeight="1" thickTop="1" thickBot="1" x14ac:dyDescent="0.3">
      <c r="B201" s="33">
        <f>LARGE(LT!$AT$7:$AT$3006,AF!H201)</f>
        <v>0</v>
      </c>
      <c r="C201" s="46" t="str">
        <f>VLOOKUP($B201,LT!$AT$7:$AY$3006,C$28,FALSE)</f>
        <v/>
      </c>
      <c r="D201" s="132" t="str">
        <f>VLOOKUP($B201,LT!$AT$7:$AY$3006,D$28,FALSE)</f>
        <v/>
      </c>
      <c r="E201" s="132" t="str">
        <f>VLOOKUP($B201,LT!$AT$7:$AY$3006,E$28,FALSE)</f>
        <v/>
      </c>
      <c r="F201" s="46" t="str">
        <f>VLOOKUP($B201,LT!$AT$7:$AY$3006,F$28,FALSE)</f>
        <v/>
      </c>
      <c r="G201" s="46" t="str">
        <f>VLOOKUP($B201,LT!$AT$7:$AY$3006,G$28,FALSE)</f>
        <v/>
      </c>
      <c r="H201" s="133">
        <v>172</v>
      </c>
      <c r="J201" s="131"/>
      <c r="K201" s="134"/>
      <c r="L201" s="18" t="str">
        <f>IF(Funcionários!C203=0,"",Funcionários!C203)</f>
        <v/>
      </c>
      <c r="M201" s="131"/>
      <c r="N201" s="131"/>
    </row>
    <row r="202" spans="2:14" ht="30" customHeight="1" thickTop="1" thickBot="1" x14ac:dyDescent="0.3">
      <c r="B202" s="33">
        <f>LARGE(LT!$AT$7:$AT$3006,AF!H202)</f>
        <v>0</v>
      </c>
      <c r="C202" s="46" t="str">
        <f>VLOOKUP($B202,LT!$AT$7:$AY$3006,C$28,FALSE)</f>
        <v/>
      </c>
      <c r="D202" s="132" t="str">
        <f>VLOOKUP($B202,LT!$AT$7:$AY$3006,D$28,FALSE)</f>
        <v/>
      </c>
      <c r="E202" s="132" t="str">
        <f>VLOOKUP($B202,LT!$AT$7:$AY$3006,E$28,FALSE)</f>
        <v/>
      </c>
      <c r="F202" s="46" t="str">
        <f>VLOOKUP($B202,LT!$AT$7:$AY$3006,F$28,FALSE)</f>
        <v/>
      </c>
      <c r="G202" s="46" t="str">
        <f>VLOOKUP($B202,LT!$AT$7:$AY$3006,G$28,FALSE)</f>
        <v/>
      </c>
      <c r="H202" s="133">
        <v>173</v>
      </c>
      <c r="J202" s="131"/>
      <c r="K202" s="134"/>
      <c r="L202" s="18" t="str">
        <f>IF(Funcionários!C204=0,"",Funcionários!C204)</f>
        <v/>
      </c>
      <c r="M202" s="131"/>
      <c r="N202" s="131"/>
    </row>
    <row r="203" spans="2:14" ht="30" customHeight="1" thickTop="1" thickBot="1" x14ac:dyDescent="0.3">
      <c r="B203" s="33">
        <f>LARGE(LT!$AT$7:$AT$3006,AF!H203)</f>
        <v>0</v>
      </c>
      <c r="C203" s="46" t="str">
        <f>VLOOKUP($B203,LT!$AT$7:$AY$3006,C$28,FALSE)</f>
        <v/>
      </c>
      <c r="D203" s="132" t="str">
        <f>VLOOKUP($B203,LT!$AT$7:$AY$3006,D$28,FALSE)</f>
        <v/>
      </c>
      <c r="E203" s="132" t="str">
        <f>VLOOKUP($B203,LT!$AT$7:$AY$3006,E$28,FALSE)</f>
        <v/>
      </c>
      <c r="F203" s="46" t="str">
        <f>VLOOKUP($B203,LT!$AT$7:$AY$3006,F$28,FALSE)</f>
        <v/>
      </c>
      <c r="G203" s="46" t="str">
        <f>VLOOKUP($B203,LT!$AT$7:$AY$3006,G$28,FALSE)</f>
        <v/>
      </c>
      <c r="H203" s="133">
        <v>174</v>
      </c>
      <c r="J203" s="131"/>
      <c r="K203" s="134"/>
      <c r="L203" s="18" t="str">
        <f>IF(Funcionários!C205=0,"",Funcionários!C205)</f>
        <v/>
      </c>
      <c r="M203" s="131"/>
      <c r="N203" s="131"/>
    </row>
    <row r="204" spans="2:14" ht="30" customHeight="1" thickTop="1" thickBot="1" x14ac:dyDescent="0.3">
      <c r="B204" s="33">
        <f>LARGE(LT!$AT$7:$AT$3006,AF!H204)</f>
        <v>0</v>
      </c>
      <c r="C204" s="46" t="str">
        <f>VLOOKUP($B204,LT!$AT$7:$AY$3006,C$28,FALSE)</f>
        <v/>
      </c>
      <c r="D204" s="132" t="str">
        <f>VLOOKUP($B204,LT!$AT$7:$AY$3006,D$28,FALSE)</f>
        <v/>
      </c>
      <c r="E204" s="132" t="str">
        <f>VLOOKUP($B204,LT!$AT$7:$AY$3006,E$28,FALSE)</f>
        <v/>
      </c>
      <c r="F204" s="46" t="str">
        <f>VLOOKUP($B204,LT!$AT$7:$AY$3006,F$28,FALSE)</f>
        <v/>
      </c>
      <c r="G204" s="46" t="str">
        <f>VLOOKUP($B204,LT!$AT$7:$AY$3006,G$28,FALSE)</f>
        <v/>
      </c>
      <c r="H204" s="133">
        <v>175</v>
      </c>
      <c r="J204" s="131"/>
      <c r="K204" s="134"/>
      <c r="L204" s="18" t="str">
        <f>IF(Funcionários!C206=0,"",Funcionários!C206)</f>
        <v/>
      </c>
      <c r="M204" s="131"/>
      <c r="N204" s="131"/>
    </row>
    <row r="205" spans="2:14" ht="30" customHeight="1" thickTop="1" thickBot="1" x14ac:dyDescent="0.3">
      <c r="B205" s="33">
        <f>LARGE(LT!$AT$7:$AT$3006,AF!H205)</f>
        <v>0</v>
      </c>
      <c r="C205" s="46" t="str">
        <f>VLOOKUP($B205,LT!$AT$7:$AY$3006,C$28,FALSE)</f>
        <v/>
      </c>
      <c r="D205" s="132" t="str">
        <f>VLOOKUP($B205,LT!$AT$7:$AY$3006,D$28,FALSE)</f>
        <v/>
      </c>
      <c r="E205" s="132" t="str">
        <f>VLOOKUP($B205,LT!$AT$7:$AY$3006,E$28,FALSE)</f>
        <v/>
      </c>
      <c r="F205" s="46" t="str">
        <f>VLOOKUP($B205,LT!$AT$7:$AY$3006,F$28,FALSE)</f>
        <v/>
      </c>
      <c r="G205" s="46" t="str">
        <f>VLOOKUP($B205,LT!$AT$7:$AY$3006,G$28,FALSE)</f>
        <v/>
      </c>
      <c r="H205" s="133">
        <v>176</v>
      </c>
      <c r="J205" s="131"/>
      <c r="K205" s="134"/>
      <c r="L205" s="18" t="str">
        <f>IF(Funcionários!C207=0,"",Funcionários!C207)</f>
        <v/>
      </c>
      <c r="M205" s="131"/>
      <c r="N205" s="131"/>
    </row>
    <row r="206" spans="2:14" ht="30" customHeight="1" thickTop="1" thickBot="1" x14ac:dyDescent="0.3">
      <c r="B206" s="33">
        <f>LARGE(LT!$AT$7:$AT$3006,AF!H206)</f>
        <v>0</v>
      </c>
      <c r="C206" s="46" t="str">
        <f>VLOOKUP($B206,LT!$AT$7:$AY$3006,C$28,FALSE)</f>
        <v/>
      </c>
      <c r="D206" s="132" t="str">
        <f>VLOOKUP($B206,LT!$AT$7:$AY$3006,D$28,FALSE)</f>
        <v/>
      </c>
      <c r="E206" s="132" t="str">
        <f>VLOOKUP($B206,LT!$AT$7:$AY$3006,E$28,FALSE)</f>
        <v/>
      </c>
      <c r="F206" s="46" t="str">
        <f>VLOOKUP($B206,LT!$AT$7:$AY$3006,F$28,FALSE)</f>
        <v/>
      </c>
      <c r="G206" s="46" t="str">
        <f>VLOOKUP($B206,LT!$AT$7:$AY$3006,G$28,FALSE)</f>
        <v/>
      </c>
      <c r="H206" s="133">
        <v>177</v>
      </c>
      <c r="J206" s="131"/>
      <c r="K206" s="134"/>
      <c r="M206" s="131"/>
      <c r="N206" s="131"/>
    </row>
    <row r="207" spans="2:14" ht="30" customHeight="1" thickTop="1" thickBot="1" x14ac:dyDescent="0.3">
      <c r="B207" s="33">
        <f>LARGE(LT!$AT$7:$AT$3006,AF!H207)</f>
        <v>0</v>
      </c>
      <c r="C207" s="46" t="str">
        <f>VLOOKUP($B207,LT!$AT$7:$AY$3006,C$28,FALSE)</f>
        <v/>
      </c>
      <c r="D207" s="132" t="str">
        <f>VLOOKUP($B207,LT!$AT$7:$AY$3006,D$28,FALSE)</f>
        <v/>
      </c>
      <c r="E207" s="132" t="str">
        <f>VLOOKUP($B207,LT!$AT$7:$AY$3006,E$28,FALSE)</f>
        <v/>
      </c>
      <c r="F207" s="46" t="str">
        <f>VLOOKUP($B207,LT!$AT$7:$AY$3006,F$28,FALSE)</f>
        <v/>
      </c>
      <c r="G207" s="46" t="str">
        <f>VLOOKUP($B207,LT!$AT$7:$AY$3006,G$28,FALSE)</f>
        <v/>
      </c>
      <c r="H207" s="133">
        <v>178</v>
      </c>
      <c r="J207" s="131"/>
      <c r="K207" s="134"/>
      <c r="L207" s="134"/>
      <c r="M207" s="131"/>
      <c r="N207" s="131"/>
    </row>
    <row r="208" spans="2:14" ht="30" customHeight="1" thickTop="1" thickBot="1" x14ac:dyDescent="0.3">
      <c r="B208" s="33">
        <f>LARGE(LT!$AT$7:$AT$3006,AF!H208)</f>
        <v>0</v>
      </c>
      <c r="C208" s="46" t="str">
        <f>VLOOKUP($B208,LT!$AT$7:$AY$3006,C$28,FALSE)</f>
        <v/>
      </c>
      <c r="D208" s="132" t="str">
        <f>VLOOKUP($B208,LT!$AT$7:$AY$3006,D$28,FALSE)</f>
        <v/>
      </c>
      <c r="E208" s="132" t="str">
        <f>VLOOKUP($B208,LT!$AT$7:$AY$3006,E$28,FALSE)</f>
        <v/>
      </c>
      <c r="F208" s="46" t="str">
        <f>VLOOKUP($B208,LT!$AT$7:$AY$3006,F$28,FALSE)</f>
        <v/>
      </c>
      <c r="G208" s="46" t="str">
        <f>VLOOKUP($B208,LT!$AT$7:$AY$3006,G$28,FALSE)</f>
        <v/>
      </c>
      <c r="H208" s="133">
        <v>179</v>
      </c>
      <c r="J208" s="131"/>
      <c r="K208" s="134"/>
      <c r="L208" s="134"/>
      <c r="M208" s="131"/>
      <c r="N208" s="131"/>
    </row>
    <row r="209" spans="2:14" ht="30" customHeight="1" thickTop="1" thickBot="1" x14ac:dyDescent="0.3">
      <c r="B209" s="33">
        <f>LARGE(LT!$AT$7:$AT$3006,AF!H209)</f>
        <v>0</v>
      </c>
      <c r="C209" s="46" t="str">
        <f>VLOOKUP($B209,LT!$AT$7:$AY$3006,C$28,FALSE)</f>
        <v/>
      </c>
      <c r="D209" s="132" t="str">
        <f>VLOOKUP($B209,LT!$AT$7:$AY$3006,D$28,FALSE)</f>
        <v/>
      </c>
      <c r="E209" s="132" t="str">
        <f>VLOOKUP($B209,LT!$AT$7:$AY$3006,E$28,FALSE)</f>
        <v/>
      </c>
      <c r="F209" s="46" t="str">
        <f>VLOOKUP($B209,LT!$AT$7:$AY$3006,F$28,FALSE)</f>
        <v/>
      </c>
      <c r="G209" s="46" t="str">
        <f>VLOOKUP($B209,LT!$AT$7:$AY$3006,G$28,FALSE)</f>
        <v/>
      </c>
      <c r="H209" s="133">
        <v>180</v>
      </c>
      <c r="J209" s="131"/>
      <c r="K209" s="134"/>
      <c r="L209" s="134"/>
      <c r="M209" s="131"/>
      <c r="N209" s="131"/>
    </row>
    <row r="210" spans="2:14" ht="30" customHeight="1" thickTop="1" thickBot="1" x14ac:dyDescent="0.3">
      <c r="B210" s="33">
        <f>LARGE(LT!$AT$7:$AT$3006,AF!H210)</f>
        <v>0</v>
      </c>
      <c r="C210" s="46" t="str">
        <f>VLOOKUP($B210,LT!$AT$7:$AY$3006,C$28,FALSE)</f>
        <v/>
      </c>
      <c r="D210" s="132" t="str">
        <f>VLOOKUP($B210,LT!$AT$7:$AY$3006,D$28,FALSE)</f>
        <v/>
      </c>
      <c r="E210" s="132" t="str">
        <f>VLOOKUP($B210,LT!$AT$7:$AY$3006,E$28,FALSE)</f>
        <v/>
      </c>
      <c r="F210" s="46" t="str">
        <f>VLOOKUP($B210,LT!$AT$7:$AY$3006,F$28,FALSE)</f>
        <v/>
      </c>
      <c r="G210" s="46" t="str">
        <f>VLOOKUP($B210,LT!$AT$7:$AY$3006,G$28,FALSE)</f>
        <v/>
      </c>
      <c r="H210" s="133">
        <v>181</v>
      </c>
      <c r="J210" s="131"/>
      <c r="K210" s="134"/>
      <c r="L210" s="134"/>
      <c r="M210" s="131"/>
      <c r="N210" s="131"/>
    </row>
    <row r="211" spans="2:14" ht="30" customHeight="1" thickTop="1" thickBot="1" x14ac:dyDescent="0.3">
      <c r="B211" s="33">
        <f>LARGE(LT!$AT$7:$AT$3006,AF!H211)</f>
        <v>0</v>
      </c>
      <c r="C211" s="46" t="str">
        <f>VLOOKUP($B211,LT!$AT$7:$AY$3006,C$28,FALSE)</f>
        <v/>
      </c>
      <c r="D211" s="132" t="str">
        <f>VLOOKUP($B211,LT!$AT$7:$AY$3006,D$28,FALSE)</f>
        <v/>
      </c>
      <c r="E211" s="132" t="str">
        <f>VLOOKUP($B211,LT!$AT$7:$AY$3006,E$28,FALSE)</f>
        <v/>
      </c>
      <c r="F211" s="46" t="str">
        <f>VLOOKUP($B211,LT!$AT$7:$AY$3006,F$28,FALSE)</f>
        <v/>
      </c>
      <c r="G211" s="46" t="str">
        <f>VLOOKUP($B211,LT!$AT$7:$AY$3006,G$28,FALSE)</f>
        <v/>
      </c>
      <c r="H211" s="133">
        <v>182</v>
      </c>
      <c r="J211" s="131"/>
      <c r="K211" s="134"/>
      <c r="L211" s="134"/>
      <c r="M211" s="131"/>
      <c r="N211" s="131"/>
    </row>
    <row r="212" spans="2:14" ht="30" customHeight="1" thickTop="1" thickBot="1" x14ac:dyDescent="0.3">
      <c r="B212" s="33">
        <f>LARGE(LT!$AT$7:$AT$3006,AF!H212)</f>
        <v>0</v>
      </c>
      <c r="C212" s="46" t="str">
        <f>VLOOKUP($B212,LT!$AT$7:$AY$3006,C$28,FALSE)</f>
        <v/>
      </c>
      <c r="D212" s="132" t="str">
        <f>VLOOKUP($B212,LT!$AT$7:$AY$3006,D$28,FALSE)</f>
        <v/>
      </c>
      <c r="E212" s="132" t="str">
        <f>VLOOKUP($B212,LT!$AT$7:$AY$3006,E$28,FALSE)</f>
        <v/>
      </c>
      <c r="F212" s="46" t="str">
        <f>VLOOKUP($B212,LT!$AT$7:$AY$3006,F$28,FALSE)</f>
        <v/>
      </c>
      <c r="G212" s="46" t="str">
        <f>VLOOKUP($B212,LT!$AT$7:$AY$3006,G$28,FALSE)</f>
        <v/>
      </c>
      <c r="H212" s="133">
        <v>183</v>
      </c>
      <c r="J212" s="131"/>
      <c r="K212" s="134"/>
      <c r="L212" s="134"/>
      <c r="M212" s="131"/>
      <c r="N212" s="131"/>
    </row>
    <row r="213" spans="2:14" ht="30" customHeight="1" thickTop="1" thickBot="1" x14ac:dyDescent="0.3">
      <c r="B213" s="33">
        <f>LARGE(LT!$AT$7:$AT$3006,AF!H213)</f>
        <v>0</v>
      </c>
      <c r="C213" s="46" t="str">
        <f>VLOOKUP($B213,LT!$AT$7:$AY$3006,C$28,FALSE)</f>
        <v/>
      </c>
      <c r="D213" s="132" t="str">
        <f>VLOOKUP($B213,LT!$AT$7:$AY$3006,D$28,FALSE)</f>
        <v/>
      </c>
      <c r="E213" s="132" t="str">
        <f>VLOOKUP($B213,LT!$AT$7:$AY$3006,E$28,FALSE)</f>
        <v/>
      </c>
      <c r="F213" s="46" t="str">
        <f>VLOOKUP($B213,LT!$AT$7:$AY$3006,F$28,FALSE)</f>
        <v/>
      </c>
      <c r="G213" s="46" t="str">
        <f>VLOOKUP($B213,LT!$AT$7:$AY$3006,G$28,FALSE)</f>
        <v/>
      </c>
      <c r="H213" s="133">
        <v>184</v>
      </c>
      <c r="J213" s="131"/>
      <c r="K213" s="134"/>
      <c r="L213" s="134"/>
      <c r="M213" s="131"/>
      <c r="N213" s="131"/>
    </row>
    <row r="214" spans="2:14" ht="30" customHeight="1" thickTop="1" thickBot="1" x14ac:dyDescent="0.3">
      <c r="B214" s="33">
        <f>LARGE(LT!$AT$7:$AT$3006,AF!H214)</f>
        <v>0</v>
      </c>
      <c r="C214" s="46" t="str">
        <f>VLOOKUP($B214,LT!$AT$7:$AY$3006,C$28,FALSE)</f>
        <v/>
      </c>
      <c r="D214" s="132" t="str">
        <f>VLOOKUP($B214,LT!$AT$7:$AY$3006,D$28,FALSE)</f>
        <v/>
      </c>
      <c r="E214" s="132" t="str">
        <f>VLOOKUP($B214,LT!$AT$7:$AY$3006,E$28,FALSE)</f>
        <v/>
      </c>
      <c r="F214" s="46" t="str">
        <f>VLOOKUP($B214,LT!$AT$7:$AY$3006,F$28,FALSE)</f>
        <v/>
      </c>
      <c r="G214" s="46" t="str">
        <f>VLOOKUP($B214,LT!$AT$7:$AY$3006,G$28,FALSE)</f>
        <v/>
      </c>
      <c r="H214" s="133">
        <v>185</v>
      </c>
      <c r="J214" s="131"/>
      <c r="K214" s="134"/>
      <c r="L214" s="134"/>
      <c r="M214" s="131"/>
      <c r="N214" s="131"/>
    </row>
    <row r="215" spans="2:14" ht="30" customHeight="1" thickTop="1" thickBot="1" x14ac:dyDescent="0.3">
      <c r="B215" s="33">
        <f>LARGE(LT!$AT$7:$AT$3006,AF!H215)</f>
        <v>0</v>
      </c>
      <c r="C215" s="46" t="str">
        <f>VLOOKUP($B215,LT!$AT$7:$AY$3006,C$28,FALSE)</f>
        <v/>
      </c>
      <c r="D215" s="132" t="str">
        <f>VLOOKUP($B215,LT!$AT$7:$AY$3006,D$28,FALSE)</f>
        <v/>
      </c>
      <c r="E215" s="132" t="str">
        <f>VLOOKUP($B215,LT!$AT$7:$AY$3006,E$28,FALSE)</f>
        <v/>
      </c>
      <c r="F215" s="46" t="str">
        <f>VLOOKUP($B215,LT!$AT$7:$AY$3006,F$28,FALSE)</f>
        <v/>
      </c>
      <c r="G215" s="46" t="str">
        <f>VLOOKUP($B215,LT!$AT$7:$AY$3006,G$28,FALSE)</f>
        <v/>
      </c>
      <c r="H215" s="133">
        <v>186</v>
      </c>
      <c r="J215" s="131"/>
      <c r="K215" s="134"/>
      <c r="L215" s="134"/>
      <c r="M215" s="131"/>
      <c r="N215" s="131"/>
    </row>
    <row r="216" spans="2:14" ht="30" customHeight="1" thickTop="1" thickBot="1" x14ac:dyDescent="0.3">
      <c r="B216" s="33">
        <f>LARGE(LT!$AT$7:$AT$3006,AF!H216)</f>
        <v>0</v>
      </c>
      <c r="C216" s="46" t="str">
        <f>VLOOKUP($B216,LT!$AT$7:$AY$3006,C$28,FALSE)</f>
        <v/>
      </c>
      <c r="D216" s="132" t="str">
        <f>VLOOKUP($B216,LT!$AT$7:$AY$3006,D$28,FALSE)</f>
        <v/>
      </c>
      <c r="E216" s="132" t="str">
        <f>VLOOKUP($B216,LT!$AT$7:$AY$3006,E$28,FALSE)</f>
        <v/>
      </c>
      <c r="F216" s="46" t="str">
        <f>VLOOKUP($B216,LT!$AT$7:$AY$3006,F$28,FALSE)</f>
        <v/>
      </c>
      <c r="G216" s="46" t="str">
        <f>VLOOKUP($B216,LT!$AT$7:$AY$3006,G$28,FALSE)</f>
        <v/>
      </c>
      <c r="H216" s="133">
        <v>187</v>
      </c>
      <c r="J216" s="131"/>
      <c r="K216" s="134"/>
      <c r="L216" s="134"/>
      <c r="M216" s="131"/>
      <c r="N216" s="131"/>
    </row>
    <row r="217" spans="2:14" ht="30" customHeight="1" thickTop="1" thickBot="1" x14ac:dyDescent="0.3">
      <c r="B217" s="33">
        <f>LARGE(LT!$AT$7:$AT$3006,AF!H217)</f>
        <v>0</v>
      </c>
      <c r="C217" s="46" t="str">
        <f>VLOOKUP($B217,LT!$AT$7:$AY$3006,C$28,FALSE)</f>
        <v/>
      </c>
      <c r="D217" s="132" t="str">
        <f>VLOOKUP($B217,LT!$AT$7:$AY$3006,D$28,FALSE)</f>
        <v/>
      </c>
      <c r="E217" s="132" t="str">
        <f>VLOOKUP($B217,LT!$AT$7:$AY$3006,E$28,FALSE)</f>
        <v/>
      </c>
      <c r="F217" s="46" t="str">
        <f>VLOOKUP($B217,LT!$AT$7:$AY$3006,F$28,FALSE)</f>
        <v/>
      </c>
      <c r="G217" s="46" t="str">
        <f>VLOOKUP($B217,LT!$AT$7:$AY$3006,G$28,FALSE)</f>
        <v/>
      </c>
      <c r="H217" s="133">
        <v>188</v>
      </c>
      <c r="J217" s="131"/>
      <c r="K217" s="134"/>
      <c r="L217" s="134"/>
      <c r="M217" s="131"/>
      <c r="N217" s="131"/>
    </row>
    <row r="218" spans="2:14" ht="30" customHeight="1" thickTop="1" thickBot="1" x14ac:dyDescent="0.3">
      <c r="B218" s="33">
        <f>LARGE(LT!$AT$7:$AT$3006,AF!H218)</f>
        <v>0</v>
      </c>
      <c r="C218" s="46" t="str">
        <f>VLOOKUP($B218,LT!$AT$7:$AY$3006,C$28,FALSE)</f>
        <v/>
      </c>
      <c r="D218" s="132" t="str">
        <f>VLOOKUP($B218,LT!$AT$7:$AY$3006,D$28,FALSE)</f>
        <v/>
      </c>
      <c r="E218" s="132" t="str">
        <f>VLOOKUP($B218,LT!$AT$7:$AY$3006,E$28,FALSE)</f>
        <v/>
      </c>
      <c r="F218" s="46" t="str">
        <f>VLOOKUP($B218,LT!$AT$7:$AY$3006,F$28,FALSE)</f>
        <v/>
      </c>
      <c r="G218" s="46" t="str">
        <f>VLOOKUP($B218,LT!$AT$7:$AY$3006,G$28,FALSE)</f>
        <v/>
      </c>
      <c r="H218" s="133">
        <v>189</v>
      </c>
      <c r="J218" s="131"/>
      <c r="K218" s="134"/>
      <c r="L218" s="134"/>
      <c r="M218" s="131"/>
      <c r="N218" s="131"/>
    </row>
    <row r="219" spans="2:14" ht="30" customHeight="1" thickTop="1" thickBot="1" x14ac:dyDescent="0.3">
      <c r="B219" s="33">
        <f>LARGE(LT!$AT$7:$AT$3006,AF!H219)</f>
        <v>0</v>
      </c>
      <c r="C219" s="46" t="str">
        <f>VLOOKUP($B219,LT!$AT$7:$AY$3006,C$28,FALSE)</f>
        <v/>
      </c>
      <c r="D219" s="132" t="str">
        <f>VLOOKUP($B219,LT!$AT$7:$AY$3006,D$28,FALSE)</f>
        <v/>
      </c>
      <c r="E219" s="132" t="str">
        <f>VLOOKUP($B219,LT!$AT$7:$AY$3006,E$28,FALSE)</f>
        <v/>
      </c>
      <c r="F219" s="46" t="str">
        <f>VLOOKUP($B219,LT!$AT$7:$AY$3006,F$28,FALSE)</f>
        <v/>
      </c>
      <c r="G219" s="46" t="str">
        <f>VLOOKUP($B219,LT!$AT$7:$AY$3006,G$28,FALSE)</f>
        <v/>
      </c>
      <c r="H219" s="133">
        <v>190</v>
      </c>
      <c r="J219" s="131"/>
      <c r="K219" s="134"/>
      <c r="L219" s="134"/>
      <c r="M219" s="131"/>
      <c r="N219" s="131"/>
    </row>
    <row r="220" spans="2:14" ht="30" customHeight="1" thickTop="1" thickBot="1" x14ac:dyDescent="0.3">
      <c r="B220" s="33">
        <f>LARGE(LT!$AT$7:$AT$3006,AF!H220)</f>
        <v>0</v>
      </c>
      <c r="C220" s="46" t="str">
        <f>VLOOKUP($B220,LT!$AT$7:$AY$3006,C$28,FALSE)</f>
        <v/>
      </c>
      <c r="D220" s="132" t="str">
        <f>VLOOKUP($B220,LT!$AT$7:$AY$3006,D$28,FALSE)</f>
        <v/>
      </c>
      <c r="E220" s="132" t="str">
        <f>VLOOKUP($B220,LT!$AT$7:$AY$3006,E$28,FALSE)</f>
        <v/>
      </c>
      <c r="F220" s="46" t="str">
        <f>VLOOKUP($B220,LT!$AT$7:$AY$3006,F$28,FALSE)</f>
        <v/>
      </c>
      <c r="G220" s="46" t="str">
        <f>VLOOKUP($B220,LT!$AT$7:$AY$3006,G$28,FALSE)</f>
        <v/>
      </c>
      <c r="H220" s="133">
        <v>191</v>
      </c>
      <c r="J220" s="131"/>
      <c r="K220" s="134"/>
      <c r="L220" s="134"/>
      <c r="M220" s="131"/>
      <c r="N220" s="131"/>
    </row>
    <row r="221" spans="2:14" ht="30" customHeight="1" thickTop="1" thickBot="1" x14ac:dyDescent="0.3">
      <c r="B221" s="33">
        <f>LARGE(LT!$AT$7:$AT$3006,AF!H221)</f>
        <v>0</v>
      </c>
      <c r="C221" s="46" t="str">
        <f>VLOOKUP($B221,LT!$AT$7:$AY$3006,C$28,FALSE)</f>
        <v/>
      </c>
      <c r="D221" s="132" t="str">
        <f>VLOOKUP($B221,LT!$AT$7:$AY$3006,D$28,FALSE)</f>
        <v/>
      </c>
      <c r="E221" s="132" t="str">
        <f>VLOOKUP($B221,LT!$AT$7:$AY$3006,E$28,FALSE)</f>
        <v/>
      </c>
      <c r="F221" s="46" t="str">
        <f>VLOOKUP($B221,LT!$AT$7:$AY$3006,F$28,FALSE)</f>
        <v/>
      </c>
      <c r="G221" s="46" t="str">
        <f>VLOOKUP($B221,LT!$AT$7:$AY$3006,G$28,FALSE)</f>
        <v/>
      </c>
      <c r="H221" s="133">
        <v>192</v>
      </c>
      <c r="J221" s="131"/>
      <c r="K221" s="134"/>
      <c r="L221" s="134"/>
      <c r="M221" s="131"/>
      <c r="N221" s="131"/>
    </row>
    <row r="222" spans="2:14" ht="30" customHeight="1" thickTop="1" thickBot="1" x14ac:dyDescent="0.3">
      <c r="B222" s="33">
        <f>LARGE(LT!$AT$7:$AT$3006,AF!H222)</f>
        <v>0</v>
      </c>
      <c r="C222" s="46" t="str">
        <f>VLOOKUP($B222,LT!$AT$7:$AY$3006,C$28,FALSE)</f>
        <v/>
      </c>
      <c r="D222" s="132" t="str">
        <f>VLOOKUP($B222,LT!$AT$7:$AY$3006,D$28,FALSE)</f>
        <v/>
      </c>
      <c r="E222" s="132" t="str">
        <f>VLOOKUP($B222,LT!$AT$7:$AY$3006,E$28,FALSE)</f>
        <v/>
      </c>
      <c r="F222" s="46" t="str">
        <f>VLOOKUP($B222,LT!$AT$7:$AY$3006,F$28,FALSE)</f>
        <v/>
      </c>
      <c r="G222" s="46" t="str">
        <f>VLOOKUP($B222,LT!$AT$7:$AY$3006,G$28,FALSE)</f>
        <v/>
      </c>
      <c r="H222" s="133">
        <v>193</v>
      </c>
      <c r="J222" s="131"/>
      <c r="K222" s="134"/>
      <c r="L222" s="134"/>
      <c r="M222" s="131"/>
      <c r="N222" s="131"/>
    </row>
    <row r="223" spans="2:14" ht="30" customHeight="1" thickTop="1" thickBot="1" x14ac:dyDescent="0.3">
      <c r="B223" s="33">
        <f>LARGE(LT!$AT$7:$AT$3006,AF!H223)</f>
        <v>0</v>
      </c>
      <c r="C223" s="46" t="str">
        <f>VLOOKUP($B223,LT!$AT$7:$AY$3006,C$28,FALSE)</f>
        <v/>
      </c>
      <c r="D223" s="132" t="str">
        <f>VLOOKUP($B223,LT!$AT$7:$AY$3006,D$28,FALSE)</f>
        <v/>
      </c>
      <c r="E223" s="132" t="str">
        <f>VLOOKUP($B223,LT!$AT$7:$AY$3006,E$28,FALSE)</f>
        <v/>
      </c>
      <c r="F223" s="46" t="str">
        <f>VLOOKUP($B223,LT!$AT$7:$AY$3006,F$28,FALSE)</f>
        <v/>
      </c>
      <c r="G223" s="46" t="str">
        <f>VLOOKUP($B223,LT!$AT$7:$AY$3006,G$28,FALSE)</f>
        <v/>
      </c>
      <c r="H223" s="133">
        <v>194</v>
      </c>
      <c r="J223" s="131"/>
      <c r="K223" s="134"/>
      <c r="L223" s="134"/>
      <c r="M223" s="131"/>
      <c r="N223" s="131"/>
    </row>
    <row r="224" spans="2:14" ht="30" customHeight="1" thickTop="1" thickBot="1" x14ac:dyDescent="0.3">
      <c r="B224" s="33">
        <f>LARGE(LT!$AT$7:$AT$3006,AF!H224)</f>
        <v>0</v>
      </c>
      <c r="C224" s="46" t="str">
        <f>VLOOKUP($B224,LT!$AT$7:$AY$3006,C$28,FALSE)</f>
        <v/>
      </c>
      <c r="D224" s="132" t="str">
        <f>VLOOKUP($B224,LT!$AT$7:$AY$3006,D$28,FALSE)</f>
        <v/>
      </c>
      <c r="E224" s="132" t="str">
        <f>VLOOKUP($B224,LT!$AT$7:$AY$3006,E$28,FALSE)</f>
        <v/>
      </c>
      <c r="F224" s="46" t="str">
        <f>VLOOKUP($B224,LT!$AT$7:$AY$3006,F$28,FALSE)</f>
        <v/>
      </c>
      <c r="G224" s="46" t="str">
        <f>VLOOKUP($B224,LT!$AT$7:$AY$3006,G$28,FALSE)</f>
        <v/>
      </c>
      <c r="H224" s="133">
        <v>195</v>
      </c>
      <c r="J224" s="131"/>
      <c r="K224" s="134"/>
      <c r="L224" s="134"/>
      <c r="M224" s="131"/>
      <c r="N224" s="131"/>
    </row>
    <row r="225" spans="2:14" ht="30" customHeight="1" thickTop="1" thickBot="1" x14ac:dyDescent="0.3">
      <c r="B225" s="33">
        <f>LARGE(LT!$AT$7:$AT$3006,AF!H225)</f>
        <v>0</v>
      </c>
      <c r="C225" s="46" t="str">
        <f>VLOOKUP($B225,LT!$AT$7:$AY$3006,C$28,FALSE)</f>
        <v/>
      </c>
      <c r="D225" s="132" t="str">
        <f>VLOOKUP($B225,LT!$AT$7:$AY$3006,D$28,FALSE)</f>
        <v/>
      </c>
      <c r="E225" s="132" t="str">
        <f>VLOOKUP($B225,LT!$AT$7:$AY$3006,E$28,FALSE)</f>
        <v/>
      </c>
      <c r="F225" s="46" t="str">
        <f>VLOOKUP($B225,LT!$AT$7:$AY$3006,F$28,FALSE)</f>
        <v/>
      </c>
      <c r="G225" s="46" t="str">
        <f>VLOOKUP($B225,LT!$AT$7:$AY$3006,G$28,FALSE)</f>
        <v/>
      </c>
      <c r="H225" s="133">
        <v>196</v>
      </c>
      <c r="J225" s="131"/>
      <c r="K225" s="134"/>
      <c r="L225" s="134"/>
      <c r="M225" s="131"/>
      <c r="N225" s="131"/>
    </row>
    <row r="226" spans="2:14" ht="30" customHeight="1" thickTop="1" thickBot="1" x14ac:dyDescent="0.3">
      <c r="B226" s="33">
        <f>LARGE(LT!$AT$7:$AT$3006,AF!H226)</f>
        <v>0</v>
      </c>
      <c r="C226" s="46" t="str">
        <f>VLOOKUP($B226,LT!$AT$7:$AY$3006,C$28,FALSE)</f>
        <v/>
      </c>
      <c r="D226" s="132" t="str">
        <f>VLOOKUP($B226,LT!$AT$7:$AY$3006,D$28,FALSE)</f>
        <v/>
      </c>
      <c r="E226" s="132" t="str">
        <f>VLOOKUP($B226,LT!$AT$7:$AY$3006,E$28,FALSE)</f>
        <v/>
      </c>
      <c r="F226" s="46" t="str">
        <f>VLOOKUP($B226,LT!$AT$7:$AY$3006,F$28,FALSE)</f>
        <v/>
      </c>
      <c r="G226" s="46" t="str">
        <f>VLOOKUP($B226,LT!$AT$7:$AY$3006,G$28,FALSE)</f>
        <v/>
      </c>
      <c r="H226" s="133">
        <v>197</v>
      </c>
      <c r="J226" s="131"/>
      <c r="K226" s="134"/>
      <c r="L226" s="134"/>
      <c r="M226" s="131"/>
      <c r="N226" s="131"/>
    </row>
    <row r="227" spans="2:14" ht="30" customHeight="1" thickTop="1" thickBot="1" x14ac:dyDescent="0.3">
      <c r="B227" s="33">
        <f>LARGE(LT!$AT$7:$AT$3006,AF!H227)</f>
        <v>0</v>
      </c>
      <c r="C227" s="46" t="str">
        <f>VLOOKUP($B227,LT!$AT$7:$AY$3006,C$28,FALSE)</f>
        <v/>
      </c>
      <c r="D227" s="132" t="str">
        <f>VLOOKUP($B227,LT!$AT$7:$AY$3006,D$28,FALSE)</f>
        <v/>
      </c>
      <c r="E227" s="132" t="str">
        <f>VLOOKUP($B227,LT!$AT$7:$AY$3006,E$28,FALSE)</f>
        <v/>
      </c>
      <c r="F227" s="46" t="str">
        <f>VLOOKUP($B227,LT!$AT$7:$AY$3006,F$28,FALSE)</f>
        <v/>
      </c>
      <c r="G227" s="46" t="str">
        <f>VLOOKUP($B227,LT!$AT$7:$AY$3006,G$28,FALSE)</f>
        <v/>
      </c>
      <c r="H227" s="133">
        <v>198</v>
      </c>
      <c r="J227" s="131"/>
      <c r="K227" s="134"/>
      <c r="L227" s="134"/>
      <c r="M227" s="131"/>
      <c r="N227" s="131"/>
    </row>
    <row r="228" spans="2:14" ht="30" customHeight="1" thickTop="1" thickBot="1" x14ac:dyDescent="0.3">
      <c r="B228" s="33">
        <f>LARGE(LT!$AT$7:$AT$3006,AF!H228)</f>
        <v>0</v>
      </c>
      <c r="C228" s="46" t="str">
        <f>VLOOKUP($B228,LT!$AT$7:$AY$3006,C$28,FALSE)</f>
        <v/>
      </c>
      <c r="D228" s="132" t="str">
        <f>VLOOKUP($B228,LT!$AT$7:$AY$3006,D$28,FALSE)</f>
        <v/>
      </c>
      <c r="E228" s="132" t="str">
        <f>VLOOKUP($B228,LT!$AT$7:$AY$3006,E$28,FALSE)</f>
        <v/>
      </c>
      <c r="F228" s="46" t="str">
        <f>VLOOKUP($B228,LT!$AT$7:$AY$3006,F$28,FALSE)</f>
        <v/>
      </c>
      <c r="G228" s="46" t="str">
        <f>VLOOKUP($B228,LT!$AT$7:$AY$3006,G$28,FALSE)</f>
        <v/>
      </c>
      <c r="H228" s="133">
        <v>199</v>
      </c>
      <c r="J228" s="131"/>
      <c r="K228" s="134"/>
      <c r="L228" s="134"/>
      <c r="M228" s="131"/>
      <c r="N228" s="131"/>
    </row>
    <row r="229" spans="2:14" ht="30" customHeight="1" thickTop="1" thickBot="1" x14ac:dyDescent="0.3">
      <c r="B229" s="33">
        <f>LARGE(LT!$AT$7:$AT$3006,AF!H229)</f>
        <v>0</v>
      </c>
      <c r="C229" s="46" t="str">
        <f>VLOOKUP($B229,LT!$AT$7:$AY$3006,C$28,FALSE)</f>
        <v/>
      </c>
      <c r="D229" s="132" t="str">
        <f>VLOOKUP($B229,LT!$AT$7:$AY$3006,D$28,FALSE)</f>
        <v/>
      </c>
      <c r="E229" s="132" t="str">
        <f>VLOOKUP($B229,LT!$AT$7:$AY$3006,E$28,FALSE)</f>
        <v/>
      </c>
      <c r="F229" s="46" t="str">
        <f>VLOOKUP($B229,LT!$AT$7:$AY$3006,F$28,FALSE)</f>
        <v/>
      </c>
      <c r="G229" s="46" t="str">
        <f>VLOOKUP($B229,LT!$AT$7:$AY$3006,G$28,FALSE)</f>
        <v/>
      </c>
      <c r="H229" s="133">
        <v>200</v>
      </c>
      <c r="J229" s="131"/>
      <c r="K229" s="134"/>
      <c r="L229" s="134"/>
      <c r="M229" s="131"/>
      <c r="N229" s="131"/>
    </row>
    <row r="230" spans="2:14" ht="30" customHeight="1" thickTop="1" thickBot="1" x14ac:dyDescent="0.3">
      <c r="B230" s="33">
        <f>LARGE(LT!$AT$7:$AT$3006,AF!H230)</f>
        <v>0</v>
      </c>
      <c r="C230" s="46" t="str">
        <f>VLOOKUP($B230,LT!$AT$7:$AY$3006,C$28,FALSE)</f>
        <v/>
      </c>
      <c r="D230" s="132" t="str">
        <f>VLOOKUP($B230,LT!$AT$7:$AY$3006,D$28,FALSE)</f>
        <v/>
      </c>
      <c r="E230" s="132" t="str">
        <f>VLOOKUP($B230,LT!$AT$7:$AY$3006,E$28,FALSE)</f>
        <v/>
      </c>
      <c r="F230" s="46" t="str">
        <f>VLOOKUP($B230,LT!$AT$7:$AY$3006,F$28,FALSE)</f>
        <v/>
      </c>
      <c r="G230" s="46" t="str">
        <f>VLOOKUP($B230,LT!$AT$7:$AY$3006,G$28,FALSE)</f>
        <v/>
      </c>
      <c r="H230" s="133">
        <v>201</v>
      </c>
      <c r="J230" s="131"/>
      <c r="K230" s="134"/>
      <c r="L230" s="134"/>
      <c r="M230" s="131"/>
      <c r="N230" s="131"/>
    </row>
    <row r="231" spans="2:14" ht="30" customHeight="1" thickTop="1" thickBot="1" x14ac:dyDescent="0.3">
      <c r="B231" s="33">
        <f>LARGE(LT!$AT$7:$AT$3006,AF!H231)</f>
        <v>0</v>
      </c>
      <c r="C231" s="46" t="str">
        <f>VLOOKUP($B231,LT!$AT$7:$AY$3006,C$28,FALSE)</f>
        <v/>
      </c>
      <c r="D231" s="132" t="str">
        <f>VLOOKUP($B231,LT!$AT$7:$AY$3006,D$28,FALSE)</f>
        <v/>
      </c>
      <c r="E231" s="132" t="str">
        <f>VLOOKUP($B231,LT!$AT$7:$AY$3006,E$28,FALSE)</f>
        <v/>
      </c>
      <c r="F231" s="46" t="str">
        <f>VLOOKUP($B231,LT!$AT$7:$AY$3006,F$28,FALSE)</f>
        <v/>
      </c>
      <c r="G231" s="46" t="str">
        <f>VLOOKUP($B231,LT!$AT$7:$AY$3006,G$28,FALSE)</f>
        <v/>
      </c>
      <c r="H231" s="133">
        <v>202</v>
      </c>
      <c r="J231" s="131"/>
      <c r="K231" s="134"/>
      <c r="L231" s="134"/>
      <c r="M231" s="131"/>
      <c r="N231" s="131"/>
    </row>
    <row r="232" spans="2:14" ht="30" customHeight="1" thickTop="1" thickBot="1" x14ac:dyDescent="0.3">
      <c r="B232" s="33">
        <f>LARGE(LT!$AT$7:$AT$3006,AF!H232)</f>
        <v>0</v>
      </c>
      <c r="C232" s="46" t="str">
        <f>VLOOKUP($B232,LT!$AT$7:$AY$3006,C$28,FALSE)</f>
        <v/>
      </c>
      <c r="D232" s="132" t="str">
        <f>VLOOKUP($B232,LT!$AT$7:$AY$3006,D$28,FALSE)</f>
        <v/>
      </c>
      <c r="E232" s="132" t="str">
        <f>VLOOKUP($B232,LT!$AT$7:$AY$3006,E$28,FALSE)</f>
        <v/>
      </c>
      <c r="F232" s="46" t="str">
        <f>VLOOKUP($B232,LT!$AT$7:$AY$3006,F$28,FALSE)</f>
        <v/>
      </c>
      <c r="G232" s="46" t="str">
        <f>VLOOKUP($B232,LT!$AT$7:$AY$3006,G$28,FALSE)</f>
        <v/>
      </c>
      <c r="H232" s="133">
        <v>203</v>
      </c>
      <c r="J232" s="131"/>
      <c r="K232" s="134"/>
      <c r="L232" s="134"/>
      <c r="M232" s="131"/>
      <c r="N232" s="131"/>
    </row>
    <row r="233" spans="2:14" ht="30" customHeight="1" thickTop="1" thickBot="1" x14ac:dyDescent="0.3">
      <c r="B233" s="33">
        <f>LARGE(LT!$AT$7:$AT$3006,AF!H233)</f>
        <v>0</v>
      </c>
      <c r="C233" s="46" t="str">
        <f>VLOOKUP($B233,LT!$AT$7:$AY$3006,C$28,FALSE)</f>
        <v/>
      </c>
      <c r="D233" s="132" t="str">
        <f>VLOOKUP($B233,LT!$AT$7:$AY$3006,D$28,FALSE)</f>
        <v/>
      </c>
      <c r="E233" s="132" t="str">
        <f>VLOOKUP($B233,LT!$AT$7:$AY$3006,E$28,FALSE)</f>
        <v/>
      </c>
      <c r="F233" s="46" t="str">
        <f>VLOOKUP($B233,LT!$AT$7:$AY$3006,F$28,FALSE)</f>
        <v/>
      </c>
      <c r="G233" s="46" t="str">
        <f>VLOOKUP($B233,LT!$AT$7:$AY$3006,G$28,FALSE)</f>
        <v/>
      </c>
      <c r="H233" s="133">
        <v>204</v>
      </c>
      <c r="J233" s="131"/>
      <c r="K233" s="134"/>
      <c r="L233" s="134"/>
      <c r="M233" s="131"/>
      <c r="N233" s="131"/>
    </row>
    <row r="234" spans="2:14" ht="30" customHeight="1" thickTop="1" thickBot="1" x14ac:dyDescent="0.3">
      <c r="B234" s="33">
        <f>LARGE(LT!$AT$7:$AT$3006,AF!H234)</f>
        <v>0</v>
      </c>
      <c r="C234" s="46" t="str">
        <f>VLOOKUP($B234,LT!$AT$7:$AY$3006,C$28,FALSE)</f>
        <v/>
      </c>
      <c r="D234" s="132" t="str">
        <f>VLOOKUP($B234,LT!$AT$7:$AY$3006,D$28,FALSE)</f>
        <v/>
      </c>
      <c r="E234" s="132" t="str">
        <f>VLOOKUP($B234,LT!$AT$7:$AY$3006,E$28,FALSE)</f>
        <v/>
      </c>
      <c r="F234" s="46" t="str">
        <f>VLOOKUP($B234,LT!$AT$7:$AY$3006,F$28,FALSE)</f>
        <v/>
      </c>
      <c r="G234" s="46" t="str">
        <f>VLOOKUP($B234,LT!$AT$7:$AY$3006,G$28,FALSE)</f>
        <v/>
      </c>
      <c r="H234" s="133">
        <v>205</v>
      </c>
      <c r="J234" s="131"/>
      <c r="K234" s="134"/>
      <c r="L234" s="134"/>
      <c r="M234" s="131"/>
      <c r="N234" s="131"/>
    </row>
    <row r="235" spans="2:14" ht="30" customHeight="1" thickTop="1" thickBot="1" x14ac:dyDescent="0.3">
      <c r="B235" s="33">
        <f>LARGE(LT!$AT$7:$AT$3006,AF!H235)</f>
        <v>0</v>
      </c>
      <c r="C235" s="46" t="str">
        <f>VLOOKUP($B235,LT!$AT$7:$AY$3006,C$28,FALSE)</f>
        <v/>
      </c>
      <c r="D235" s="132" t="str">
        <f>VLOOKUP($B235,LT!$AT$7:$AY$3006,D$28,FALSE)</f>
        <v/>
      </c>
      <c r="E235" s="132" t="str">
        <f>VLOOKUP($B235,LT!$AT$7:$AY$3006,E$28,FALSE)</f>
        <v/>
      </c>
      <c r="F235" s="46" t="str">
        <f>VLOOKUP($B235,LT!$AT$7:$AY$3006,F$28,FALSE)</f>
        <v/>
      </c>
      <c r="G235" s="46" t="str">
        <f>VLOOKUP($B235,LT!$AT$7:$AY$3006,G$28,FALSE)</f>
        <v/>
      </c>
      <c r="H235" s="133">
        <v>206</v>
      </c>
      <c r="J235" s="131"/>
      <c r="K235" s="134"/>
      <c r="L235" s="134"/>
      <c r="M235" s="131"/>
      <c r="N235" s="131"/>
    </row>
    <row r="236" spans="2:14" ht="30" customHeight="1" thickTop="1" thickBot="1" x14ac:dyDescent="0.3">
      <c r="B236" s="33">
        <f>LARGE(LT!$AT$7:$AT$3006,AF!H236)</f>
        <v>0</v>
      </c>
      <c r="C236" s="46" t="str">
        <f>VLOOKUP($B236,LT!$AT$7:$AY$3006,C$28,FALSE)</f>
        <v/>
      </c>
      <c r="D236" s="132" t="str">
        <f>VLOOKUP($B236,LT!$AT$7:$AY$3006,D$28,FALSE)</f>
        <v/>
      </c>
      <c r="E236" s="132" t="str">
        <f>VLOOKUP($B236,LT!$AT$7:$AY$3006,E$28,FALSE)</f>
        <v/>
      </c>
      <c r="F236" s="46" t="str">
        <f>VLOOKUP($B236,LT!$AT$7:$AY$3006,F$28,FALSE)</f>
        <v/>
      </c>
      <c r="G236" s="46" t="str">
        <f>VLOOKUP($B236,LT!$AT$7:$AY$3006,G$28,FALSE)</f>
        <v/>
      </c>
      <c r="H236" s="133">
        <v>207</v>
      </c>
      <c r="J236" s="131"/>
      <c r="K236" s="134"/>
      <c r="L236" s="134"/>
      <c r="M236" s="131"/>
      <c r="N236" s="131"/>
    </row>
    <row r="237" spans="2:14" ht="30" customHeight="1" thickTop="1" thickBot="1" x14ac:dyDescent="0.3">
      <c r="B237" s="33">
        <f>LARGE(LT!$AT$7:$AT$3006,AF!H237)</f>
        <v>0</v>
      </c>
      <c r="C237" s="46" t="str">
        <f>VLOOKUP($B237,LT!$AT$7:$AY$3006,C$28,FALSE)</f>
        <v/>
      </c>
      <c r="D237" s="132" t="str">
        <f>VLOOKUP($B237,LT!$AT$7:$AY$3006,D$28,FALSE)</f>
        <v/>
      </c>
      <c r="E237" s="132" t="str">
        <f>VLOOKUP($B237,LT!$AT$7:$AY$3006,E$28,FALSE)</f>
        <v/>
      </c>
      <c r="F237" s="46" t="str">
        <f>VLOOKUP($B237,LT!$AT$7:$AY$3006,F$28,FALSE)</f>
        <v/>
      </c>
      <c r="G237" s="46" t="str">
        <f>VLOOKUP($B237,LT!$AT$7:$AY$3006,G$28,FALSE)</f>
        <v/>
      </c>
      <c r="H237" s="133">
        <v>208</v>
      </c>
      <c r="J237" s="131"/>
      <c r="K237" s="134"/>
      <c r="L237" s="134"/>
      <c r="M237" s="131"/>
      <c r="N237" s="131"/>
    </row>
    <row r="238" spans="2:14" ht="30" customHeight="1" thickTop="1" thickBot="1" x14ac:dyDescent="0.3">
      <c r="B238" s="33">
        <f>LARGE(LT!$AT$7:$AT$3006,AF!H238)</f>
        <v>0</v>
      </c>
      <c r="C238" s="46" t="str">
        <f>VLOOKUP($B238,LT!$AT$7:$AY$3006,C$28,FALSE)</f>
        <v/>
      </c>
      <c r="D238" s="132" t="str">
        <f>VLOOKUP($B238,LT!$AT$7:$AY$3006,D$28,FALSE)</f>
        <v/>
      </c>
      <c r="E238" s="132" t="str">
        <f>VLOOKUP($B238,LT!$AT$7:$AY$3006,E$28,FALSE)</f>
        <v/>
      </c>
      <c r="F238" s="46" t="str">
        <f>VLOOKUP($B238,LT!$AT$7:$AY$3006,F$28,FALSE)</f>
        <v/>
      </c>
      <c r="G238" s="46" t="str">
        <f>VLOOKUP($B238,LT!$AT$7:$AY$3006,G$28,FALSE)</f>
        <v/>
      </c>
      <c r="H238" s="133">
        <v>209</v>
      </c>
      <c r="J238" s="131"/>
      <c r="K238" s="134"/>
      <c r="L238" s="134"/>
      <c r="M238" s="131"/>
      <c r="N238" s="131"/>
    </row>
    <row r="239" spans="2:14" ht="30" customHeight="1" thickTop="1" thickBot="1" x14ac:dyDescent="0.3">
      <c r="B239" s="33">
        <f>LARGE(LT!$AT$7:$AT$3006,AF!H239)</f>
        <v>0</v>
      </c>
      <c r="C239" s="46" t="str">
        <f>VLOOKUP($B239,LT!$AT$7:$AY$3006,C$28,FALSE)</f>
        <v/>
      </c>
      <c r="D239" s="132" t="str">
        <f>VLOOKUP($B239,LT!$AT$7:$AY$3006,D$28,FALSE)</f>
        <v/>
      </c>
      <c r="E239" s="132" t="str">
        <f>VLOOKUP($B239,LT!$AT$7:$AY$3006,E$28,FALSE)</f>
        <v/>
      </c>
      <c r="F239" s="46" t="str">
        <f>VLOOKUP($B239,LT!$AT$7:$AY$3006,F$28,FALSE)</f>
        <v/>
      </c>
      <c r="G239" s="46" t="str">
        <f>VLOOKUP($B239,LT!$AT$7:$AY$3006,G$28,FALSE)</f>
        <v/>
      </c>
      <c r="H239" s="133">
        <v>210</v>
      </c>
      <c r="J239" s="131"/>
      <c r="K239" s="134"/>
      <c r="L239" s="134"/>
      <c r="M239" s="131"/>
      <c r="N239" s="131"/>
    </row>
    <row r="240" spans="2:14" ht="30" customHeight="1" thickTop="1" thickBot="1" x14ac:dyDescent="0.3">
      <c r="B240" s="33">
        <f>LARGE(LT!$AT$7:$AT$3006,AF!H240)</f>
        <v>0</v>
      </c>
      <c r="C240" s="46" t="str">
        <f>VLOOKUP($B240,LT!$AT$7:$AY$3006,C$28,FALSE)</f>
        <v/>
      </c>
      <c r="D240" s="132" t="str">
        <f>VLOOKUP($B240,LT!$AT$7:$AY$3006,D$28,FALSE)</f>
        <v/>
      </c>
      <c r="E240" s="132" t="str">
        <f>VLOOKUP($B240,LT!$AT$7:$AY$3006,E$28,FALSE)</f>
        <v/>
      </c>
      <c r="F240" s="46" t="str">
        <f>VLOOKUP($B240,LT!$AT$7:$AY$3006,F$28,FALSE)</f>
        <v/>
      </c>
      <c r="G240" s="46" t="str">
        <f>VLOOKUP($B240,LT!$AT$7:$AY$3006,G$28,FALSE)</f>
        <v/>
      </c>
      <c r="H240" s="133">
        <v>211</v>
      </c>
      <c r="J240" s="131"/>
      <c r="K240" s="134"/>
      <c r="L240" s="134"/>
      <c r="M240" s="131"/>
      <c r="N240" s="131"/>
    </row>
    <row r="241" spans="2:14" ht="30" customHeight="1" thickTop="1" thickBot="1" x14ac:dyDescent="0.3">
      <c r="B241" s="33">
        <f>LARGE(LT!$AT$7:$AT$3006,AF!H241)</f>
        <v>0</v>
      </c>
      <c r="C241" s="46" t="str">
        <f>VLOOKUP($B241,LT!$AT$7:$AY$3006,C$28,FALSE)</f>
        <v/>
      </c>
      <c r="D241" s="132" t="str">
        <f>VLOOKUP($B241,LT!$AT$7:$AY$3006,D$28,FALSE)</f>
        <v/>
      </c>
      <c r="E241" s="132" t="str">
        <f>VLOOKUP($B241,LT!$AT$7:$AY$3006,E$28,FALSE)</f>
        <v/>
      </c>
      <c r="F241" s="46" t="str">
        <f>VLOOKUP($B241,LT!$AT$7:$AY$3006,F$28,FALSE)</f>
        <v/>
      </c>
      <c r="G241" s="46" t="str">
        <f>VLOOKUP($B241,LT!$AT$7:$AY$3006,G$28,FALSE)</f>
        <v/>
      </c>
      <c r="H241" s="133">
        <v>212</v>
      </c>
      <c r="J241" s="131"/>
      <c r="K241" s="134"/>
      <c r="L241" s="134"/>
      <c r="M241" s="131"/>
      <c r="N241" s="131"/>
    </row>
    <row r="242" spans="2:14" ht="30" customHeight="1" thickTop="1" thickBot="1" x14ac:dyDescent="0.3">
      <c r="B242" s="33">
        <f>LARGE(LT!$AT$7:$AT$3006,AF!H242)</f>
        <v>0</v>
      </c>
      <c r="C242" s="46" t="str">
        <f>VLOOKUP($B242,LT!$AT$7:$AY$3006,C$28,FALSE)</f>
        <v/>
      </c>
      <c r="D242" s="132" t="str">
        <f>VLOOKUP($B242,LT!$AT$7:$AY$3006,D$28,FALSE)</f>
        <v/>
      </c>
      <c r="E242" s="132" t="str">
        <f>VLOOKUP($B242,LT!$AT$7:$AY$3006,E$28,FALSE)</f>
        <v/>
      </c>
      <c r="F242" s="46" t="str">
        <f>VLOOKUP($B242,LT!$AT$7:$AY$3006,F$28,FALSE)</f>
        <v/>
      </c>
      <c r="G242" s="46" t="str">
        <f>VLOOKUP($B242,LT!$AT$7:$AY$3006,G$28,FALSE)</f>
        <v/>
      </c>
      <c r="H242" s="133">
        <v>213</v>
      </c>
      <c r="J242" s="131"/>
      <c r="K242" s="134"/>
      <c r="L242" s="134"/>
      <c r="M242" s="131"/>
      <c r="N242" s="131"/>
    </row>
    <row r="243" spans="2:14" ht="30" customHeight="1" thickTop="1" thickBot="1" x14ac:dyDescent="0.3">
      <c r="B243" s="33">
        <f>LARGE(LT!$AT$7:$AT$3006,AF!H243)</f>
        <v>0</v>
      </c>
      <c r="C243" s="46" t="str">
        <f>VLOOKUP($B243,LT!$AT$7:$AY$3006,C$28,FALSE)</f>
        <v/>
      </c>
      <c r="D243" s="132" t="str">
        <f>VLOOKUP($B243,LT!$AT$7:$AY$3006,D$28,FALSE)</f>
        <v/>
      </c>
      <c r="E243" s="132" t="str">
        <f>VLOOKUP($B243,LT!$AT$7:$AY$3006,E$28,FALSE)</f>
        <v/>
      </c>
      <c r="F243" s="46" t="str">
        <f>VLOOKUP($B243,LT!$AT$7:$AY$3006,F$28,FALSE)</f>
        <v/>
      </c>
      <c r="G243" s="46" t="str">
        <f>VLOOKUP($B243,LT!$AT$7:$AY$3006,G$28,FALSE)</f>
        <v/>
      </c>
      <c r="H243" s="133">
        <v>214</v>
      </c>
      <c r="J243" s="131"/>
      <c r="K243" s="134"/>
      <c r="L243" s="134"/>
      <c r="M243" s="131"/>
      <c r="N243" s="131"/>
    </row>
    <row r="244" spans="2:14" ht="30" customHeight="1" thickTop="1" thickBot="1" x14ac:dyDescent="0.3">
      <c r="B244" s="33">
        <f>LARGE(LT!$AT$7:$AT$3006,AF!H244)</f>
        <v>0</v>
      </c>
      <c r="C244" s="46" t="str">
        <f>VLOOKUP($B244,LT!$AT$7:$AY$3006,C$28,FALSE)</f>
        <v/>
      </c>
      <c r="D244" s="132" t="str">
        <f>VLOOKUP($B244,LT!$AT$7:$AY$3006,D$28,FALSE)</f>
        <v/>
      </c>
      <c r="E244" s="132" t="str">
        <f>VLOOKUP($B244,LT!$AT$7:$AY$3006,E$28,FALSE)</f>
        <v/>
      </c>
      <c r="F244" s="46" t="str">
        <f>VLOOKUP($B244,LT!$AT$7:$AY$3006,F$28,FALSE)</f>
        <v/>
      </c>
      <c r="G244" s="46" t="str">
        <f>VLOOKUP($B244,LT!$AT$7:$AY$3006,G$28,FALSE)</f>
        <v/>
      </c>
      <c r="H244" s="133">
        <v>215</v>
      </c>
      <c r="J244" s="131"/>
      <c r="K244" s="134"/>
      <c r="L244" s="134"/>
      <c r="M244" s="131"/>
      <c r="N244" s="131"/>
    </row>
    <row r="245" spans="2:14" ht="30" customHeight="1" thickTop="1" thickBot="1" x14ac:dyDescent="0.3">
      <c r="B245" s="33">
        <f>LARGE(LT!$AT$7:$AT$3006,AF!H245)</f>
        <v>0</v>
      </c>
      <c r="C245" s="46" t="str">
        <f>VLOOKUP($B245,LT!$AT$7:$AY$3006,C$28,FALSE)</f>
        <v/>
      </c>
      <c r="D245" s="132" t="str">
        <f>VLOOKUP($B245,LT!$AT$7:$AY$3006,D$28,FALSE)</f>
        <v/>
      </c>
      <c r="E245" s="132" t="str">
        <f>VLOOKUP($B245,LT!$AT$7:$AY$3006,E$28,FALSE)</f>
        <v/>
      </c>
      <c r="F245" s="46" t="str">
        <f>VLOOKUP($B245,LT!$AT$7:$AY$3006,F$28,FALSE)</f>
        <v/>
      </c>
      <c r="G245" s="46" t="str">
        <f>VLOOKUP($B245,LT!$AT$7:$AY$3006,G$28,FALSE)</f>
        <v/>
      </c>
      <c r="H245" s="133">
        <v>216</v>
      </c>
      <c r="J245" s="131"/>
      <c r="K245" s="134"/>
      <c r="L245" s="134"/>
      <c r="M245" s="131"/>
      <c r="N245" s="131"/>
    </row>
    <row r="246" spans="2:14" ht="30" customHeight="1" thickTop="1" thickBot="1" x14ac:dyDescent="0.3">
      <c r="B246" s="33">
        <f>LARGE(LT!$AT$7:$AT$3006,AF!H246)</f>
        <v>0</v>
      </c>
      <c r="C246" s="46" t="str">
        <f>VLOOKUP($B246,LT!$AT$7:$AY$3006,C$28,FALSE)</f>
        <v/>
      </c>
      <c r="D246" s="132" t="str">
        <f>VLOOKUP($B246,LT!$AT$7:$AY$3006,D$28,FALSE)</f>
        <v/>
      </c>
      <c r="E246" s="132" t="str">
        <f>VLOOKUP($B246,LT!$AT$7:$AY$3006,E$28,FALSE)</f>
        <v/>
      </c>
      <c r="F246" s="46" t="str">
        <f>VLOOKUP($B246,LT!$AT$7:$AY$3006,F$28,FALSE)</f>
        <v/>
      </c>
      <c r="G246" s="46" t="str">
        <f>VLOOKUP($B246,LT!$AT$7:$AY$3006,G$28,FALSE)</f>
        <v/>
      </c>
      <c r="H246" s="133">
        <v>217</v>
      </c>
      <c r="J246" s="131"/>
      <c r="K246" s="134"/>
      <c r="L246" s="134"/>
      <c r="M246" s="131"/>
      <c r="N246" s="131"/>
    </row>
    <row r="247" spans="2:14" ht="30" customHeight="1" thickTop="1" thickBot="1" x14ac:dyDescent="0.3">
      <c r="B247" s="33">
        <f>LARGE(LT!$AT$7:$AT$3006,AF!H247)</f>
        <v>0</v>
      </c>
      <c r="C247" s="46" t="str">
        <f>VLOOKUP($B247,LT!$AT$7:$AY$3006,C$28,FALSE)</f>
        <v/>
      </c>
      <c r="D247" s="132" t="str">
        <f>VLOOKUP($B247,LT!$AT$7:$AY$3006,D$28,FALSE)</f>
        <v/>
      </c>
      <c r="E247" s="132" t="str">
        <f>VLOOKUP($B247,LT!$AT$7:$AY$3006,E$28,FALSE)</f>
        <v/>
      </c>
      <c r="F247" s="46" t="str">
        <f>VLOOKUP($B247,LT!$AT$7:$AY$3006,F$28,FALSE)</f>
        <v/>
      </c>
      <c r="G247" s="46" t="str">
        <f>VLOOKUP($B247,LT!$AT$7:$AY$3006,G$28,FALSE)</f>
        <v/>
      </c>
      <c r="H247" s="133">
        <v>218</v>
      </c>
      <c r="J247" s="131"/>
      <c r="K247" s="134"/>
      <c r="L247" s="134"/>
      <c r="M247" s="131"/>
      <c r="N247" s="131"/>
    </row>
    <row r="248" spans="2:14" ht="30" customHeight="1" thickTop="1" thickBot="1" x14ac:dyDescent="0.3">
      <c r="B248" s="33">
        <f>LARGE(LT!$AT$7:$AT$3006,AF!H248)</f>
        <v>0</v>
      </c>
      <c r="C248" s="46" t="str">
        <f>VLOOKUP($B248,LT!$AT$7:$AY$3006,C$28,FALSE)</f>
        <v/>
      </c>
      <c r="D248" s="132" t="str">
        <f>VLOOKUP($B248,LT!$AT$7:$AY$3006,D$28,FALSE)</f>
        <v/>
      </c>
      <c r="E248" s="132" t="str">
        <f>VLOOKUP($B248,LT!$AT$7:$AY$3006,E$28,FALSE)</f>
        <v/>
      </c>
      <c r="F248" s="46" t="str">
        <f>VLOOKUP($B248,LT!$AT$7:$AY$3006,F$28,FALSE)</f>
        <v/>
      </c>
      <c r="G248" s="46" t="str">
        <f>VLOOKUP($B248,LT!$AT$7:$AY$3006,G$28,FALSE)</f>
        <v/>
      </c>
      <c r="H248" s="133">
        <v>219</v>
      </c>
      <c r="J248" s="131"/>
      <c r="K248" s="134"/>
      <c r="L248" s="134"/>
      <c r="M248" s="131"/>
      <c r="N248" s="131"/>
    </row>
    <row r="249" spans="2:14" ht="30" customHeight="1" thickTop="1" thickBot="1" x14ac:dyDescent="0.3">
      <c r="B249" s="33">
        <f>LARGE(LT!$AT$7:$AT$3006,AF!H249)</f>
        <v>0</v>
      </c>
      <c r="C249" s="46" t="str">
        <f>VLOOKUP($B249,LT!$AT$7:$AY$3006,C$28,FALSE)</f>
        <v/>
      </c>
      <c r="D249" s="132" t="str">
        <f>VLOOKUP($B249,LT!$AT$7:$AY$3006,D$28,FALSE)</f>
        <v/>
      </c>
      <c r="E249" s="132" t="str">
        <f>VLOOKUP($B249,LT!$AT$7:$AY$3006,E$28,FALSE)</f>
        <v/>
      </c>
      <c r="F249" s="46" t="str">
        <f>VLOOKUP($B249,LT!$AT$7:$AY$3006,F$28,FALSE)</f>
        <v/>
      </c>
      <c r="G249" s="46" t="str">
        <f>VLOOKUP($B249,LT!$AT$7:$AY$3006,G$28,FALSE)</f>
        <v/>
      </c>
      <c r="H249" s="133">
        <v>220</v>
      </c>
      <c r="J249" s="131"/>
      <c r="K249" s="134"/>
      <c r="L249" s="134"/>
      <c r="M249" s="131"/>
      <c r="N249" s="131"/>
    </row>
    <row r="250" spans="2:14" ht="30" customHeight="1" thickTop="1" thickBot="1" x14ac:dyDescent="0.3">
      <c r="B250" s="33">
        <f>LARGE(LT!$AT$7:$AT$3006,AF!H250)</f>
        <v>0</v>
      </c>
      <c r="C250" s="46" t="str">
        <f>VLOOKUP($B250,LT!$AT$7:$AY$3006,C$28,FALSE)</f>
        <v/>
      </c>
      <c r="D250" s="132" t="str">
        <f>VLOOKUP($B250,LT!$AT$7:$AY$3006,D$28,FALSE)</f>
        <v/>
      </c>
      <c r="E250" s="132" t="str">
        <f>VLOOKUP($B250,LT!$AT$7:$AY$3006,E$28,FALSE)</f>
        <v/>
      </c>
      <c r="F250" s="46" t="str">
        <f>VLOOKUP($B250,LT!$AT$7:$AY$3006,F$28,FALSE)</f>
        <v/>
      </c>
      <c r="G250" s="46" t="str">
        <f>VLOOKUP($B250,LT!$AT$7:$AY$3006,G$28,FALSE)</f>
        <v/>
      </c>
      <c r="H250" s="133">
        <v>221</v>
      </c>
      <c r="J250" s="131"/>
      <c r="K250" s="134"/>
      <c r="L250" s="134"/>
      <c r="M250" s="131"/>
      <c r="N250" s="131"/>
    </row>
    <row r="251" spans="2:14" ht="30" customHeight="1" thickTop="1" thickBot="1" x14ac:dyDescent="0.3">
      <c r="B251" s="33">
        <f>LARGE(LT!$AT$7:$AT$3006,AF!H251)</f>
        <v>0</v>
      </c>
      <c r="C251" s="46" t="str">
        <f>VLOOKUP($B251,LT!$AT$7:$AY$3006,C$28,FALSE)</f>
        <v/>
      </c>
      <c r="D251" s="132" t="str">
        <f>VLOOKUP($B251,LT!$AT$7:$AY$3006,D$28,FALSE)</f>
        <v/>
      </c>
      <c r="E251" s="132" t="str">
        <f>VLOOKUP($B251,LT!$AT$7:$AY$3006,E$28,FALSE)</f>
        <v/>
      </c>
      <c r="F251" s="46" t="str">
        <f>VLOOKUP($B251,LT!$AT$7:$AY$3006,F$28,FALSE)</f>
        <v/>
      </c>
      <c r="G251" s="46" t="str">
        <f>VLOOKUP($B251,LT!$AT$7:$AY$3006,G$28,FALSE)</f>
        <v/>
      </c>
      <c r="H251" s="133">
        <v>222</v>
      </c>
      <c r="J251" s="131"/>
      <c r="K251" s="134"/>
      <c r="L251" s="134"/>
      <c r="M251" s="131"/>
      <c r="N251" s="131"/>
    </row>
    <row r="252" spans="2:14" ht="30" customHeight="1" thickTop="1" thickBot="1" x14ac:dyDescent="0.3">
      <c r="B252" s="33">
        <f>LARGE(LT!$AT$7:$AT$3006,AF!H252)</f>
        <v>0</v>
      </c>
      <c r="C252" s="46" t="str">
        <f>VLOOKUP($B252,LT!$AT$7:$AY$3006,C$28,FALSE)</f>
        <v/>
      </c>
      <c r="D252" s="132" t="str">
        <f>VLOOKUP($B252,LT!$AT$7:$AY$3006,D$28,FALSE)</f>
        <v/>
      </c>
      <c r="E252" s="132" t="str">
        <f>VLOOKUP($B252,LT!$AT$7:$AY$3006,E$28,FALSE)</f>
        <v/>
      </c>
      <c r="F252" s="46" t="str">
        <f>VLOOKUP($B252,LT!$AT$7:$AY$3006,F$28,FALSE)</f>
        <v/>
      </c>
      <c r="G252" s="46" t="str">
        <f>VLOOKUP($B252,LT!$AT$7:$AY$3006,G$28,FALSE)</f>
        <v/>
      </c>
      <c r="H252" s="133">
        <v>223</v>
      </c>
      <c r="J252" s="131"/>
      <c r="K252" s="134"/>
      <c r="L252" s="134"/>
      <c r="M252" s="131"/>
      <c r="N252" s="131"/>
    </row>
    <row r="253" spans="2:14" ht="30" customHeight="1" thickTop="1" thickBot="1" x14ac:dyDescent="0.3">
      <c r="B253" s="33">
        <f>LARGE(LT!$AT$7:$AT$3006,AF!H253)</f>
        <v>0</v>
      </c>
      <c r="C253" s="46" t="str">
        <f>VLOOKUP($B253,LT!$AT$7:$AY$3006,C$28,FALSE)</f>
        <v/>
      </c>
      <c r="D253" s="132" t="str">
        <f>VLOOKUP($B253,LT!$AT$7:$AY$3006,D$28,FALSE)</f>
        <v/>
      </c>
      <c r="E253" s="132" t="str">
        <f>VLOOKUP($B253,LT!$AT$7:$AY$3006,E$28,FALSE)</f>
        <v/>
      </c>
      <c r="F253" s="46" t="str">
        <f>VLOOKUP($B253,LT!$AT$7:$AY$3006,F$28,FALSE)</f>
        <v/>
      </c>
      <c r="G253" s="46" t="str">
        <f>VLOOKUP($B253,LT!$AT$7:$AY$3006,G$28,FALSE)</f>
        <v/>
      </c>
      <c r="H253" s="133">
        <v>224</v>
      </c>
      <c r="J253" s="131"/>
      <c r="K253" s="134"/>
      <c r="L253" s="134"/>
      <c r="M253" s="131"/>
      <c r="N253" s="131"/>
    </row>
    <row r="254" spans="2:14" ht="30" customHeight="1" thickTop="1" thickBot="1" x14ac:dyDescent="0.3">
      <c r="B254" s="33">
        <f>LARGE(LT!$AT$7:$AT$3006,AF!H254)</f>
        <v>0</v>
      </c>
      <c r="C254" s="46" t="str">
        <f>VLOOKUP($B254,LT!$AT$7:$AY$3006,C$28,FALSE)</f>
        <v/>
      </c>
      <c r="D254" s="132" t="str">
        <f>VLOOKUP($B254,LT!$AT$7:$AY$3006,D$28,FALSE)</f>
        <v/>
      </c>
      <c r="E254" s="132" t="str">
        <f>VLOOKUP($B254,LT!$AT$7:$AY$3006,E$28,FALSE)</f>
        <v/>
      </c>
      <c r="F254" s="46" t="str">
        <f>VLOOKUP($B254,LT!$AT$7:$AY$3006,F$28,FALSE)</f>
        <v/>
      </c>
      <c r="G254" s="46" t="str">
        <f>VLOOKUP($B254,LT!$AT$7:$AY$3006,G$28,FALSE)</f>
        <v/>
      </c>
      <c r="H254" s="133">
        <v>225</v>
      </c>
      <c r="J254" s="131"/>
      <c r="K254" s="134"/>
      <c r="L254" s="134"/>
      <c r="M254" s="131"/>
      <c r="N254" s="131"/>
    </row>
    <row r="255" spans="2:14" ht="30" customHeight="1" thickTop="1" thickBot="1" x14ac:dyDescent="0.3">
      <c r="B255" s="33">
        <f>LARGE(LT!$AT$7:$AT$3006,AF!H255)</f>
        <v>0</v>
      </c>
      <c r="C255" s="46" t="str">
        <f>VLOOKUP($B255,LT!$AT$7:$AY$3006,C$28,FALSE)</f>
        <v/>
      </c>
      <c r="D255" s="132" t="str">
        <f>VLOOKUP($B255,LT!$AT$7:$AY$3006,D$28,FALSE)</f>
        <v/>
      </c>
      <c r="E255" s="132" t="str">
        <f>VLOOKUP($B255,LT!$AT$7:$AY$3006,E$28,FALSE)</f>
        <v/>
      </c>
      <c r="F255" s="46" t="str">
        <f>VLOOKUP($B255,LT!$AT$7:$AY$3006,F$28,FALSE)</f>
        <v/>
      </c>
      <c r="G255" s="46" t="str">
        <f>VLOOKUP($B255,LT!$AT$7:$AY$3006,G$28,FALSE)</f>
        <v/>
      </c>
      <c r="H255" s="133">
        <v>226</v>
      </c>
      <c r="J255" s="131"/>
      <c r="K255" s="134"/>
      <c r="L255" s="134"/>
      <c r="M255" s="131"/>
      <c r="N255" s="131"/>
    </row>
    <row r="256" spans="2:14" ht="30" customHeight="1" thickTop="1" thickBot="1" x14ac:dyDescent="0.3">
      <c r="B256" s="33">
        <f>LARGE(LT!$AT$7:$AT$3006,AF!H256)</f>
        <v>0</v>
      </c>
      <c r="C256" s="46" t="str">
        <f>VLOOKUP($B256,LT!$AT$7:$AY$3006,C$28,FALSE)</f>
        <v/>
      </c>
      <c r="D256" s="132" t="str">
        <f>VLOOKUP($B256,LT!$AT$7:$AY$3006,D$28,FALSE)</f>
        <v/>
      </c>
      <c r="E256" s="132" t="str">
        <f>VLOOKUP($B256,LT!$AT$7:$AY$3006,E$28,FALSE)</f>
        <v/>
      </c>
      <c r="F256" s="46" t="str">
        <f>VLOOKUP($B256,LT!$AT$7:$AY$3006,F$28,FALSE)</f>
        <v/>
      </c>
      <c r="G256" s="46" t="str">
        <f>VLOOKUP($B256,LT!$AT$7:$AY$3006,G$28,FALSE)</f>
        <v/>
      </c>
      <c r="H256" s="133">
        <v>227</v>
      </c>
      <c r="J256" s="131"/>
      <c r="K256" s="134"/>
      <c r="L256" s="134"/>
      <c r="M256" s="131"/>
      <c r="N256" s="131"/>
    </row>
    <row r="257" spans="2:14" ht="30" customHeight="1" thickTop="1" thickBot="1" x14ac:dyDescent="0.3">
      <c r="B257" s="33">
        <f>LARGE(LT!$AT$7:$AT$3006,AF!H257)</f>
        <v>0</v>
      </c>
      <c r="C257" s="46" t="str">
        <f>VLOOKUP($B257,LT!$AT$7:$AY$3006,C$28,FALSE)</f>
        <v/>
      </c>
      <c r="D257" s="132" t="str">
        <f>VLOOKUP($B257,LT!$AT$7:$AY$3006,D$28,FALSE)</f>
        <v/>
      </c>
      <c r="E257" s="132" t="str">
        <f>VLOOKUP($B257,LT!$AT$7:$AY$3006,E$28,FALSE)</f>
        <v/>
      </c>
      <c r="F257" s="46" t="str">
        <f>VLOOKUP($B257,LT!$AT$7:$AY$3006,F$28,FALSE)</f>
        <v/>
      </c>
      <c r="G257" s="46" t="str">
        <f>VLOOKUP($B257,LT!$AT$7:$AY$3006,G$28,FALSE)</f>
        <v/>
      </c>
      <c r="H257" s="133">
        <v>228</v>
      </c>
      <c r="J257" s="131"/>
      <c r="K257" s="134"/>
      <c r="L257" s="134"/>
      <c r="M257" s="131"/>
      <c r="N257" s="131"/>
    </row>
    <row r="258" spans="2:14" ht="30" customHeight="1" thickTop="1" thickBot="1" x14ac:dyDescent="0.3">
      <c r="B258" s="33">
        <f>LARGE(LT!$AT$7:$AT$3006,AF!H258)</f>
        <v>0</v>
      </c>
      <c r="C258" s="46" t="str">
        <f>VLOOKUP($B258,LT!$AT$7:$AY$3006,C$28,FALSE)</f>
        <v/>
      </c>
      <c r="D258" s="132" t="str">
        <f>VLOOKUP($B258,LT!$AT$7:$AY$3006,D$28,FALSE)</f>
        <v/>
      </c>
      <c r="E258" s="132" t="str">
        <f>VLOOKUP($B258,LT!$AT$7:$AY$3006,E$28,FALSE)</f>
        <v/>
      </c>
      <c r="F258" s="46" t="str">
        <f>VLOOKUP($B258,LT!$AT$7:$AY$3006,F$28,FALSE)</f>
        <v/>
      </c>
      <c r="G258" s="46" t="str">
        <f>VLOOKUP($B258,LT!$AT$7:$AY$3006,G$28,FALSE)</f>
        <v/>
      </c>
      <c r="H258" s="133">
        <v>229</v>
      </c>
      <c r="J258" s="131"/>
      <c r="K258" s="134"/>
      <c r="L258" s="134"/>
      <c r="M258" s="131"/>
      <c r="N258" s="131"/>
    </row>
    <row r="259" spans="2:14" ht="30" customHeight="1" thickTop="1" thickBot="1" x14ac:dyDescent="0.3">
      <c r="B259" s="33">
        <f>LARGE(LT!$AT$7:$AT$3006,AF!H259)</f>
        <v>0</v>
      </c>
      <c r="C259" s="46" t="str">
        <f>VLOOKUP($B259,LT!$AT$7:$AY$3006,C$28,FALSE)</f>
        <v/>
      </c>
      <c r="D259" s="132" t="str">
        <f>VLOOKUP($B259,LT!$AT$7:$AY$3006,D$28,FALSE)</f>
        <v/>
      </c>
      <c r="E259" s="132" t="str">
        <f>VLOOKUP($B259,LT!$AT$7:$AY$3006,E$28,FALSE)</f>
        <v/>
      </c>
      <c r="F259" s="46" t="str">
        <f>VLOOKUP($B259,LT!$AT$7:$AY$3006,F$28,FALSE)</f>
        <v/>
      </c>
      <c r="G259" s="46" t="str">
        <f>VLOOKUP($B259,LT!$AT$7:$AY$3006,G$28,FALSE)</f>
        <v/>
      </c>
      <c r="H259" s="133">
        <v>230</v>
      </c>
      <c r="J259" s="131"/>
      <c r="K259" s="134"/>
      <c r="L259" s="134"/>
      <c r="M259" s="131"/>
      <c r="N259" s="131"/>
    </row>
    <row r="260" spans="2:14" ht="30" customHeight="1" thickTop="1" thickBot="1" x14ac:dyDescent="0.3">
      <c r="B260" s="33">
        <f>LARGE(LT!$AT$7:$AT$3006,AF!H260)</f>
        <v>0</v>
      </c>
      <c r="C260" s="46" t="str">
        <f>VLOOKUP($B260,LT!$AT$7:$AY$3006,C$28,FALSE)</f>
        <v/>
      </c>
      <c r="D260" s="132" t="str">
        <f>VLOOKUP($B260,LT!$AT$7:$AY$3006,D$28,FALSE)</f>
        <v/>
      </c>
      <c r="E260" s="132" t="str">
        <f>VLOOKUP($B260,LT!$AT$7:$AY$3006,E$28,FALSE)</f>
        <v/>
      </c>
      <c r="F260" s="46" t="str">
        <f>VLOOKUP($B260,LT!$AT$7:$AY$3006,F$28,FALSE)</f>
        <v/>
      </c>
      <c r="G260" s="46" t="str">
        <f>VLOOKUP($B260,LT!$AT$7:$AY$3006,G$28,FALSE)</f>
        <v/>
      </c>
      <c r="H260" s="133">
        <v>231</v>
      </c>
      <c r="J260" s="131"/>
      <c r="K260" s="134"/>
      <c r="L260" s="134"/>
      <c r="M260" s="131"/>
      <c r="N260" s="131"/>
    </row>
    <row r="261" spans="2:14" ht="30" customHeight="1" thickTop="1" thickBot="1" x14ac:dyDescent="0.3">
      <c r="B261" s="33">
        <f>LARGE(LT!$AT$7:$AT$3006,AF!H261)</f>
        <v>0</v>
      </c>
      <c r="C261" s="46" t="str">
        <f>VLOOKUP($B261,LT!$AT$7:$AY$3006,C$28,FALSE)</f>
        <v/>
      </c>
      <c r="D261" s="132" t="str">
        <f>VLOOKUP($B261,LT!$AT$7:$AY$3006,D$28,FALSE)</f>
        <v/>
      </c>
      <c r="E261" s="132" t="str">
        <f>VLOOKUP($B261,LT!$AT$7:$AY$3006,E$28,FALSE)</f>
        <v/>
      </c>
      <c r="F261" s="46" t="str">
        <f>VLOOKUP($B261,LT!$AT$7:$AY$3006,F$28,FALSE)</f>
        <v/>
      </c>
      <c r="G261" s="46" t="str">
        <f>VLOOKUP($B261,LT!$AT$7:$AY$3006,G$28,FALSE)</f>
        <v/>
      </c>
      <c r="H261" s="133">
        <v>232</v>
      </c>
      <c r="J261" s="131"/>
      <c r="K261" s="134"/>
      <c r="L261" s="134"/>
      <c r="M261" s="131"/>
      <c r="N261" s="131"/>
    </row>
    <row r="262" spans="2:14" ht="30" customHeight="1" thickTop="1" thickBot="1" x14ac:dyDescent="0.3">
      <c r="B262" s="33">
        <f>LARGE(LT!$AT$7:$AT$3006,AF!H262)</f>
        <v>0</v>
      </c>
      <c r="C262" s="46" t="str">
        <f>VLOOKUP($B262,LT!$AT$7:$AY$3006,C$28,FALSE)</f>
        <v/>
      </c>
      <c r="D262" s="132" t="str">
        <f>VLOOKUP($B262,LT!$AT$7:$AY$3006,D$28,FALSE)</f>
        <v/>
      </c>
      <c r="E262" s="132" t="str">
        <f>VLOOKUP($B262,LT!$AT$7:$AY$3006,E$28,FALSE)</f>
        <v/>
      </c>
      <c r="F262" s="46" t="str">
        <f>VLOOKUP($B262,LT!$AT$7:$AY$3006,F$28,FALSE)</f>
        <v/>
      </c>
      <c r="G262" s="46" t="str">
        <f>VLOOKUP($B262,LT!$AT$7:$AY$3006,G$28,FALSE)</f>
        <v/>
      </c>
      <c r="H262" s="133">
        <v>233</v>
      </c>
      <c r="J262" s="131"/>
      <c r="K262" s="134"/>
      <c r="L262" s="134"/>
      <c r="M262" s="131"/>
      <c r="N262" s="131"/>
    </row>
    <row r="263" spans="2:14" ht="30" customHeight="1" thickTop="1" thickBot="1" x14ac:dyDescent="0.3">
      <c r="B263" s="33">
        <f>LARGE(LT!$AT$7:$AT$3006,AF!H263)</f>
        <v>0</v>
      </c>
      <c r="C263" s="46" t="str">
        <f>VLOOKUP($B263,LT!$AT$7:$AY$3006,C$28,FALSE)</f>
        <v/>
      </c>
      <c r="D263" s="132" t="str">
        <f>VLOOKUP($B263,LT!$AT$7:$AY$3006,D$28,FALSE)</f>
        <v/>
      </c>
      <c r="E263" s="132" t="str">
        <f>VLOOKUP($B263,LT!$AT$7:$AY$3006,E$28,FALSE)</f>
        <v/>
      </c>
      <c r="F263" s="46" t="str">
        <f>VLOOKUP($B263,LT!$AT$7:$AY$3006,F$28,FALSE)</f>
        <v/>
      </c>
      <c r="G263" s="46" t="str">
        <f>VLOOKUP($B263,LT!$AT$7:$AY$3006,G$28,FALSE)</f>
        <v/>
      </c>
      <c r="H263" s="133">
        <v>234</v>
      </c>
      <c r="J263" s="131"/>
      <c r="K263" s="134"/>
      <c r="L263" s="134"/>
      <c r="M263" s="131"/>
      <c r="N263" s="131"/>
    </row>
    <row r="264" spans="2:14" ht="30" customHeight="1" thickTop="1" thickBot="1" x14ac:dyDescent="0.3">
      <c r="B264" s="33">
        <f>LARGE(LT!$AT$7:$AT$3006,AF!H264)</f>
        <v>0</v>
      </c>
      <c r="C264" s="46" t="str">
        <f>VLOOKUP($B264,LT!$AT$7:$AY$3006,C$28,FALSE)</f>
        <v/>
      </c>
      <c r="D264" s="132" t="str">
        <f>VLOOKUP($B264,LT!$AT$7:$AY$3006,D$28,FALSE)</f>
        <v/>
      </c>
      <c r="E264" s="132" t="str">
        <f>VLOOKUP($B264,LT!$AT$7:$AY$3006,E$28,FALSE)</f>
        <v/>
      </c>
      <c r="F264" s="46" t="str">
        <f>VLOOKUP($B264,LT!$AT$7:$AY$3006,F$28,FALSE)</f>
        <v/>
      </c>
      <c r="G264" s="46" t="str">
        <f>VLOOKUP($B264,LT!$AT$7:$AY$3006,G$28,FALSE)</f>
        <v/>
      </c>
      <c r="H264" s="133">
        <v>235</v>
      </c>
      <c r="J264" s="131"/>
      <c r="K264" s="134"/>
      <c r="L264" s="134"/>
      <c r="M264" s="131"/>
      <c r="N264" s="131"/>
    </row>
    <row r="265" spans="2:14" ht="30" customHeight="1" thickTop="1" thickBot="1" x14ac:dyDescent="0.3">
      <c r="B265" s="33">
        <f>LARGE(LT!$AT$7:$AT$3006,AF!H265)</f>
        <v>0</v>
      </c>
      <c r="C265" s="46" t="str">
        <f>VLOOKUP($B265,LT!$AT$7:$AY$3006,C$28,FALSE)</f>
        <v/>
      </c>
      <c r="D265" s="132" t="str">
        <f>VLOOKUP($B265,LT!$AT$7:$AY$3006,D$28,FALSE)</f>
        <v/>
      </c>
      <c r="E265" s="132" t="str">
        <f>VLOOKUP($B265,LT!$AT$7:$AY$3006,E$28,FALSE)</f>
        <v/>
      </c>
      <c r="F265" s="46" t="str">
        <f>VLOOKUP($B265,LT!$AT$7:$AY$3006,F$28,FALSE)</f>
        <v/>
      </c>
      <c r="G265" s="46" t="str">
        <f>VLOOKUP($B265,LT!$AT$7:$AY$3006,G$28,FALSE)</f>
        <v/>
      </c>
      <c r="H265" s="133">
        <v>236</v>
      </c>
      <c r="J265" s="131"/>
      <c r="K265" s="134"/>
      <c r="L265" s="134"/>
      <c r="M265" s="131"/>
      <c r="N265" s="131"/>
    </row>
    <row r="266" spans="2:14" ht="30" customHeight="1" thickTop="1" thickBot="1" x14ac:dyDescent="0.3">
      <c r="B266" s="33">
        <f>LARGE(LT!$AT$7:$AT$3006,AF!H266)</f>
        <v>0</v>
      </c>
      <c r="C266" s="46" t="str">
        <f>VLOOKUP($B266,LT!$AT$7:$AY$3006,C$28,FALSE)</f>
        <v/>
      </c>
      <c r="D266" s="132" t="str">
        <f>VLOOKUP($B266,LT!$AT$7:$AY$3006,D$28,FALSE)</f>
        <v/>
      </c>
      <c r="E266" s="132" t="str">
        <f>VLOOKUP($B266,LT!$AT$7:$AY$3006,E$28,FALSE)</f>
        <v/>
      </c>
      <c r="F266" s="46" t="str">
        <f>VLOOKUP($B266,LT!$AT$7:$AY$3006,F$28,FALSE)</f>
        <v/>
      </c>
      <c r="G266" s="46" t="str">
        <f>VLOOKUP($B266,LT!$AT$7:$AY$3006,G$28,FALSE)</f>
        <v/>
      </c>
      <c r="H266" s="133">
        <v>237</v>
      </c>
      <c r="J266" s="131"/>
      <c r="K266" s="134"/>
      <c r="L266" s="134"/>
      <c r="M266" s="131"/>
      <c r="N266" s="131"/>
    </row>
    <row r="267" spans="2:14" ht="30" customHeight="1" thickTop="1" thickBot="1" x14ac:dyDescent="0.3">
      <c r="B267" s="33">
        <f>LARGE(LT!$AT$7:$AT$3006,AF!H267)</f>
        <v>0</v>
      </c>
      <c r="C267" s="46" t="str">
        <f>VLOOKUP($B267,LT!$AT$7:$AY$3006,C$28,FALSE)</f>
        <v/>
      </c>
      <c r="D267" s="132" t="str">
        <f>VLOOKUP($B267,LT!$AT$7:$AY$3006,D$28,FALSE)</f>
        <v/>
      </c>
      <c r="E267" s="132" t="str">
        <f>VLOOKUP($B267,LT!$AT$7:$AY$3006,E$28,FALSE)</f>
        <v/>
      </c>
      <c r="F267" s="46" t="str">
        <f>VLOOKUP($B267,LT!$AT$7:$AY$3006,F$28,FALSE)</f>
        <v/>
      </c>
      <c r="G267" s="46" t="str">
        <f>VLOOKUP($B267,LT!$AT$7:$AY$3006,G$28,FALSE)</f>
        <v/>
      </c>
      <c r="H267" s="133">
        <v>238</v>
      </c>
      <c r="J267" s="131"/>
      <c r="K267" s="134"/>
      <c r="L267" s="134"/>
      <c r="M267" s="131"/>
      <c r="N267" s="131"/>
    </row>
    <row r="268" spans="2:14" ht="30" customHeight="1" thickTop="1" thickBot="1" x14ac:dyDescent="0.3">
      <c r="B268" s="33">
        <f>LARGE(LT!$AT$7:$AT$3006,AF!H268)</f>
        <v>0</v>
      </c>
      <c r="C268" s="46" t="str">
        <f>VLOOKUP($B268,LT!$AT$7:$AY$3006,C$28,FALSE)</f>
        <v/>
      </c>
      <c r="D268" s="132" t="str">
        <f>VLOOKUP($B268,LT!$AT$7:$AY$3006,D$28,FALSE)</f>
        <v/>
      </c>
      <c r="E268" s="132" t="str">
        <f>VLOOKUP($B268,LT!$AT$7:$AY$3006,E$28,FALSE)</f>
        <v/>
      </c>
      <c r="F268" s="46" t="str">
        <f>VLOOKUP($B268,LT!$AT$7:$AY$3006,F$28,FALSE)</f>
        <v/>
      </c>
      <c r="G268" s="46" t="str">
        <f>VLOOKUP($B268,LT!$AT$7:$AY$3006,G$28,FALSE)</f>
        <v/>
      </c>
      <c r="H268" s="133">
        <v>239</v>
      </c>
      <c r="J268" s="131"/>
      <c r="K268" s="134"/>
      <c r="L268" s="134"/>
      <c r="M268" s="131"/>
      <c r="N268" s="131"/>
    </row>
    <row r="269" spans="2:14" ht="30" customHeight="1" thickTop="1" thickBot="1" x14ac:dyDescent="0.3">
      <c r="B269" s="33">
        <f>LARGE(LT!$AT$7:$AT$3006,AF!H269)</f>
        <v>0</v>
      </c>
      <c r="C269" s="46" t="str">
        <f>VLOOKUP($B269,LT!$AT$7:$AY$3006,C$28,FALSE)</f>
        <v/>
      </c>
      <c r="D269" s="132" t="str">
        <f>VLOOKUP($B269,LT!$AT$7:$AY$3006,D$28,FALSE)</f>
        <v/>
      </c>
      <c r="E269" s="132" t="str">
        <f>VLOOKUP($B269,LT!$AT$7:$AY$3006,E$28,FALSE)</f>
        <v/>
      </c>
      <c r="F269" s="46" t="str">
        <f>VLOOKUP($B269,LT!$AT$7:$AY$3006,F$28,FALSE)</f>
        <v/>
      </c>
      <c r="G269" s="46" t="str">
        <f>VLOOKUP($B269,LT!$AT$7:$AY$3006,G$28,FALSE)</f>
        <v/>
      </c>
      <c r="H269" s="133">
        <v>240</v>
      </c>
      <c r="J269" s="131"/>
      <c r="K269" s="134"/>
      <c r="L269" s="134"/>
      <c r="M269" s="131"/>
      <c r="N269" s="131"/>
    </row>
    <row r="270" spans="2:14" ht="30" customHeight="1" thickTop="1" thickBot="1" x14ac:dyDescent="0.3">
      <c r="B270" s="33">
        <f>LARGE(LT!$AT$7:$AT$3006,AF!H270)</f>
        <v>0</v>
      </c>
      <c r="C270" s="46" t="str">
        <f>VLOOKUP($B270,LT!$AT$7:$AY$3006,C$28,FALSE)</f>
        <v/>
      </c>
      <c r="D270" s="132" t="str">
        <f>VLOOKUP($B270,LT!$AT$7:$AY$3006,D$28,FALSE)</f>
        <v/>
      </c>
      <c r="E270" s="132" t="str">
        <f>VLOOKUP($B270,LT!$AT$7:$AY$3006,E$28,FALSE)</f>
        <v/>
      </c>
      <c r="F270" s="46" t="str">
        <f>VLOOKUP($B270,LT!$AT$7:$AY$3006,F$28,FALSE)</f>
        <v/>
      </c>
      <c r="G270" s="46" t="str">
        <f>VLOOKUP($B270,LT!$AT$7:$AY$3006,G$28,FALSE)</f>
        <v/>
      </c>
      <c r="H270" s="133">
        <v>241</v>
      </c>
      <c r="J270" s="131"/>
      <c r="K270" s="134"/>
      <c r="L270" s="134"/>
      <c r="M270" s="131"/>
      <c r="N270" s="131"/>
    </row>
    <row r="271" spans="2:14" ht="30" customHeight="1" thickTop="1" thickBot="1" x14ac:dyDescent="0.3">
      <c r="B271" s="33">
        <f>LARGE(LT!$AT$7:$AT$3006,AF!H271)</f>
        <v>0</v>
      </c>
      <c r="C271" s="46" t="str">
        <f>VLOOKUP($B271,LT!$AT$7:$AY$3006,C$28,FALSE)</f>
        <v/>
      </c>
      <c r="D271" s="132" t="str">
        <f>VLOOKUP($B271,LT!$AT$7:$AY$3006,D$28,FALSE)</f>
        <v/>
      </c>
      <c r="E271" s="132" t="str">
        <f>VLOOKUP($B271,LT!$AT$7:$AY$3006,E$28,FALSE)</f>
        <v/>
      </c>
      <c r="F271" s="46" t="str">
        <f>VLOOKUP($B271,LT!$AT$7:$AY$3006,F$28,FALSE)</f>
        <v/>
      </c>
      <c r="G271" s="46" t="str">
        <f>VLOOKUP($B271,LT!$AT$7:$AY$3006,G$28,FALSE)</f>
        <v/>
      </c>
      <c r="H271" s="133">
        <v>242</v>
      </c>
      <c r="J271" s="131"/>
      <c r="K271" s="134"/>
      <c r="L271" s="134"/>
      <c r="M271" s="131"/>
      <c r="N271" s="131"/>
    </row>
    <row r="272" spans="2:14" ht="30" customHeight="1" thickTop="1" thickBot="1" x14ac:dyDescent="0.3">
      <c r="B272" s="33">
        <f>LARGE(LT!$AT$7:$AT$3006,AF!H272)</f>
        <v>0</v>
      </c>
      <c r="C272" s="46" t="str">
        <f>VLOOKUP($B272,LT!$AT$7:$AY$3006,C$28,FALSE)</f>
        <v/>
      </c>
      <c r="D272" s="132" t="str">
        <f>VLOOKUP($B272,LT!$AT$7:$AY$3006,D$28,FALSE)</f>
        <v/>
      </c>
      <c r="E272" s="132" t="str">
        <f>VLOOKUP($B272,LT!$AT$7:$AY$3006,E$28,FALSE)</f>
        <v/>
      </c>
      <c r="F272" s="46" t="str">
        <f>VLOOKUP($B272,LT!$AT$7:$AY$3006,F$28,FALSE)</f>
        <v/>
      </c>
      <c r="G272" s="46" t="str">
        <f>VLOOKUP($B272,LT!$AT$7:$AY$3006,G$28,FALSE)</f>
        <v/>
      </c>
      <c r="H272" s="133">
        <v>243</v>
      </c>
      <c r="J272" s="131"/>
      <c r="K272" s="134"/>
      <c r="L272" s="134"/>
      <c r="M272" s="131"/>
      <c r="N272" s="131"/>
    </row>
    <row r="273" spans="2:14" ht="30" customHeight="1" thickTop="1" thickBot="1" x14ac:dyDescent="0.3">
      <c r="B273" s="33">
        <f>LARGE(LT!$AT$7:$AT$3006,AF!H273)</f>
        <v>0</v>
      </c>
      <c r="C273" s="46" t="str">
        <f>VLOOKUP($B273,LT!$AT$7:$AY$3006,C$28,FALSE)</f>
        <v/>
      </c>
      <c r="D273" s="132" t="str">
        <f>VLOOKUP($B273,LT!$AT$7:$AY$3006,D$28,FALSE)</f>
        <v/>
      </c>
      <c r="E273" s="132" t="str">
        <f>VLOOKUP($B273,LT!$AT$7:$AY$3006,E$28,FALSE)</f>
        <v/>
      </c>
      <c r="F273" s="46" t="str">
        <f>VLOOKUP($B273,LT!$AT$7:$AY$3006,F$28,FALSE)</f>
        <v/>
      </c>
      <c r="G273" s="46" t="str">
        <f>VLOOKUP($B273,LT!$AT$7:$AY$3006,G$28,FALSE)</f>
        <v/>
      </c>
      <c r="H273" s="133">
        <v>244</v>
      </c>
      <c r="J273" s="131"/>
      <c r="K273" s="134"/>
      <c r="L273" s="134"/>
      <c r="M273" s="131"/>
      <c r="N273" s="131"/>
    </row>
    <row r="274" spans="2:14" ht="30" customHeight="1" thickTop="1" thickBot="1" x14ac:dyDescent="0.3">
      <c r="B274" s="33">
        <f>LARGE(LT!$AT$7:$AT$3006,AF!H274)</f>
        <v>0</v>
      </c>
      <c r="C274" s="46" t="str">
        <f>VLOOKUP($B274,LT!$AT$7:$AY$3006,C$28,FALSE)</f>
        <v/>
      </c>
      <c r="D274" s="132" t="str">
        <f>VLOOKUP($B274,LT!$AT$7:$AY$3006,D$28,FALSE)</f>
        <v/>
      </c>
      <c r="E274" s="132" t="str">
        <f>VLOOKUP($B274,LT!$AT$7:$AY$3006,E$28,FALSE)</f>
        <v/>
      </c>
      <c r="F274" s="46" t="str">
        <f>VLOOKUP($B274,LT!$AT$7:$AY$3006,F$28,FALSE)</f>
        <v/>
      </c>
      <c r="G274" s="46" t="str">
        <f>VLOOKUP($B274,LT!$AT$7:$AY$3006,G$28,FALSE)</f>
        <v/>
      </c>
      <c r="H274" s="133">
        <v>245</v>
      </c>
      <c r="J274" s="131"/>
      <c r="K274" s="134"/>
      <c r="L274" s="134"/>
      <c r="M274" s="131"/>
      <c r="N274" s="131"/>
    </row>
    <row r="275" spans="2:14" ht="30" customHeight="1" thickTop="1" thickBot="1" x14ac:dyDescent="0.3">
      <c r="B275" s="33">
        <f>LARGE(LT!$AT$7:$AT$3006,AF!H275)</f>
        <v>0</v>
      </c>
      <c r="C275" s="46" t="str">
        <f>VLOOKUP($B275,LT!$AT$7:$AY$3006,C$28,FALSE)</f>
        <v/>
      </c>
      <c r="D275" s="132" t="str">
        <f>VLOOKUP($B275,LT!$AT$7:$AY$3006,D$28,FALSE)</f>
        <v/>
      </c>
      <c r="E275" s="132" t="str">
        <f>VLOOKUP($B275,LT!$AT$7:$AY$3006,E$28,FALSE)</f>
        <v/>
      </c>
      <c r="F275" s="46" t="str">
        <f>VLOOKUP($B275,LT!$AT$7:$AY$3006,F$28,FALSE)</f>
        <v/>
      </c>
      <c r="G275" s="46" t="str">
        <f>VLOOKUP($B275,LT!$AT$7:$AY$3006,G$28,FALSE)</f>
        <v/>
      </c>
      <c r="H275" s="133">
        <v>246</v>
      </c>
      <c r="J275" s="131"/>
      <c r="K275" s="134"/>
      <c r="L275" s="134"/>
      <c r="M275" s="131"/>
      <c r="N275" s="131"/>
    </row>
    <row r="276" spans="2:14" ht="30" customHeight="1" thickTop="1" thickBot="1" x14ac:dyDescent="0.3">
      <c r="B276" s="33">
        <f>LARGE(LT!$AT$7:$AT$3006,AF!H276)</f>
        <v>0</v>
      </c>
      <c r="C276" s="46" t="str">
        <f>VLOOKUP($B276,LT!$AT$7:$AY$3006,C$28,FALSE)</f>
        <v/>
      </c>
      <c r="D276" s="132" t="str">
        <f>VLOOKUP($B276,LT!$AT$7:$AY$3006,D$28,FALSE)</f>
        <v/>
      </c>
      <c r="E276" s="132" t="str">
        <f>VLOOKUP($B276,LT!$AT$7:$AY$3006,E$28,FALSE)</f>
        <v/>
      </c>
      <c r="F276" s="46" t="str">
        <f>VLOOKUP($B276,LT!$AT$7:$AY$3006,F$28,FALSE)</f>
        <v/>
      </c>
      <c r="G276" s="46" t="str">
        <f>VLOOKUP($B276,LT!$AT$7:$AY$3006,G$28,FALSE)</f>
        <v/>
      </c>
      <c r="H276" s="133">
        <v>247</v>
      </c>
      <c r="J276" s="131"/>
      <c r="K276" s="134"/>
      <c r="L276" s="134"/>
      <c r="M276" s="131"/>
      <c r="N276" s="131"/>
    </row>
    <row r="277" spans="2:14" ht="30" customHeight="1" thickTop="1" thickBot="1" x14ac:dyDescent="0.3">
      <c r="B277" s="33">
        <f>LARGE(LT!$AT$7:$AT$3006,AF!H277)</f>
        <v>0</v>
      </c>
      <c r="C277" s="46" t="str">
        <f>VLOOKUP($B277,LT!$AT$7:$AY$3006,C$28,FALSE)</f>
        <v/>
      </c>
      <c r="D277" s="132" t="str">
        <f>VLOOKUP($B277,LT!$AT$7:$AY$3006,D$28,FALSE)</f>
        <v/>
      </c>
      <c r="E277" s="132" t="str">
        <f>VLOOKUP($B277,LT!$AT$7:$AY$3006,E$28,FALSE)</f>
        <v/>
      </c>
      <c r="F277" s="46" t="str">
        <f>VLOOKUP($B277,LT!$AT$7:$AY$3006,F$28,FALSE)</f>
        <v/>
      </c>
      <c r="G277" s="46" t="str">
        <f>VLOOKUP($B277,LT!$AT$7:$AY$3006,G$28,FALSE)</f>
        <v/>
      </c>
      <c r="H277" s="133">
        <v>248</v>
      </c>
      <c r="J277" s="131"/>
      <c r="K277" s="134"/>
      <c r="L277" s="134"/>
      <c r="M277" s="131"/>
      <c r="N277" s="131"/>
    </row>
    <row r="278" spans="2:14" ht="30" customHeight="1" thickTop="1" thickBot="1" x14ac:dyDescent="0.3">
      <c r="B278" s="33">
        <f>LARGE(LT!$AT$7:$AT$3006,AF!H278)</f>
        <v>0</v>
      </c>
      <c r="C278" s="46" t="str">
        <f>VLOOKUP($B278,LT!$AT$7:$AY$3006,C$28,FALSE)</f>
        <v/>
      </c>
      <c r="D278" s="132" t="str">
        <f>VLOOKUP($B278,LT!$AT$7:$AY$3006,D$28,FALSE)</f>
        <v/>
      </c>
      <c r="E278" s="132" t="str">
        <f>VLOOKUP($B278,LT!$AT$7:$AY$3006,E$28,FALSE)</f>
        <v/>
      </c>
      <c r="F278" s="46" t="str">
        <f>VLOOKUP($B278,LT!$AT$7:$AY$3006,F$28,FALSE)</f>
        <v/>
      </c>
      <c r="G278" s="46" t="str">
        <f>VLOOKUP($B278,LT!$AT$7:$AY$3006,G$28,FALSE)</f>
        <v/>
      </c>
      <c r="H278" s="133">
        <v>249</v>
      </c>
      <c r="J278" s="131"/>
      <c r="K278" s="134"/>
      <c r="L278" s="134"/>
      <c r="M278" s="131"/>
      <c r="N278" s="131"/>
    </row>
    <row r="279" spans="2:14" ht="30" customHeight="1" thickTop="1" thickBot="1" x14ac:dyDescent="0.3">
      <c r="B279" s="33">
        <f>LARGE(LT!$AT$7:$AT$3006,AF!H279)</f>
        <v>0</v>
      </c>
      <c r="C279" s="46" t="str">
        <f>VLOOKUP($B279,LT!$AT$7:$AY$3006,C$28,FALSE)</f>
        <v/>
      </c>
      <c r="D279" s="132" t="str">
        <f>VLOOKUP($B279,LT!$AT$7:$AY$3006,D$28,FALSE)</f>
        <v/>
      </c>
      <c r="E279" s="132" t="str">
        <f>VLOOKUP($B279,LT!$AT$7:$AY$3006,E$28,FALSE)</f>
        <v/>
      </c>
      <c r="F279" s="46" t="str">
        <f>VLOOKUP($B279,LT!$AT$7:$AY$3006,F$28,FALSE)</f>
        <v/>
      </c>
      <c r="G279" s="46" t="str">
        <f>VLOOKUP($B279,LT!$AT$7:$AY$3006,G$28,FALSE)</f>
        <v/>
      </c>
      <c r="H279" s="133">
        <v>250</v>
      </c>
      <c r="J279" s="131"/>
      <c r="K279" s="134"/>
      <c r="L279" s="134"/>
      <c r="M279" s="131"/>
      <c r="N279" s="131"/>
    </row>
    <row r="280" spans="2:14" ht="30" customHeight="1" thickTop="1" thickBot="1" x14ac:dyDescent="0.3">
      <c r="B280" s="33">
        <f>LARGE(LT!$AT$7:$AT$3006,AF!H280)</f>
        <v>0</v>
      </c>
      <c r="C280" s="46" t="str">
        <f>VLOOKUP($B280,LT!$AT$7:$AY$3006,C$28,FALSE)</f>
        <v/>
      </c>
      <c r="D280" s="132" t="str">
        <f>VLOOKUP($B280,LT!$AT$7:$AY$3006,D$28,FALSE)</f>
        <v/>
      </c>
      <c r="E280" s="132" t="str">
        <f>VLOOKUP($B280,LT!$AT$7:$AY$3006,E$28,FALSE)</f>
        <v/>
      </c>
      <c r="F280" s="46" t="str">
        <f>VLOOKUP($B280,LT!$AT$7:$AY$3006,F$28,FALSE)</f>
        <v/>
      </c>
      <c r="G280" s="46" t="str">
        <f>VLOOKUP($B280,LT!$AT$7:$AY$3006,G$28,FALSE)</f>
        <v/>
      </c>
      <c r="H280" s="133">
        <v>251</v>
      </c>
      <c r="J280" s="131"/>
      <c r="K280" s="134"/>
      <c r="L280" s="134"/>
      <c r="M280" s="131"/>
      <c r="N280" s="131"/>
    </row>
    <row r="281" spans="2:14" ht="30" customHeight="1" thickTop="1" thickBot="1" x14ac:dyDescent="0.3">
      <c r="B281" s="33">
        <f>LARGE(LT!$AT$7:$AT$3006,AF!H281)</f>
        <v>0</v>
      </c>
      <c r="C281" s="46" t="str">
        <f>VLOOKUP($B281,LT!$AT$7:$AY$3006,C$28,FALSE)</f>
        <v/>
      </c>
      <c r="D281" s="132" t="str">
        <f>VLOOKUP($B281,LT!$AT$7:$AY$3006,D$28,FALSE)</f>
        <v/>
      </c>
      <c r="E281" s="132" t="str">
        <f>VLOOKUP($B281,LT!$AT$7:$AY$3006,E$28,FALSE)</f>
        <v/>
      </c>
      <c r="F281" s="46" t="str">
        <f>VLOOKUP($B281,LT!$AT$7:$AY$3006,F$28,FALSE)</f>
        <v/>
      </c>
      <c r="G281" s="46" t="str">
        <f>VLOOKUP($B281,LT!$AT$7:$AY$3006,G$28,FALSE)</f>
        <v/>
      </c>
      <c r="H281" s="133">
        <v>252</v>
      </c>
      <c r="J281" s="131"/>
      <c r="K281" s="134"/>
      <c r="L281" s="134"/>
      <c r="M281" s="131"/>
      <c r="N281" s="131"/>
    </row>
    <row r="282" spans="2:14" ht="30" customHeight="1" thickTop="1" thickBot="1" x14ac:dyDescent="0.3">
      <c r="B282" s="33">
        <f>LARGE(LT!$AT$7:$AT$3006,AF!H282)</f>
        <v>0</v>
      </c>
      <c r="C282" s="46" t="str">
        <f>VLOOKUP($B282,LT!$AT$7:$AY$3006,C$28,FALSE)</f>
        <v/>
      </c>
      <c r="D282" s="132" t="str">
        <f>VLOOKUP($B282,LT!$AT$7:$AY$3006,D$28,FALSE)</f>
        <v/>
      </c>
      <c r="E282" s="132" t="str">
        <f>VLOOKUP($B282,LT!$AT$7:$AY$3006,E$28,FALSE)</f>
        <v/>
      </c>
      <c r="F282" s="46" t="str">
        <f>VLOOKUP($B282,LT!$AT$7:$AY$3006,F$28,FALSE)</f>
        <v/>
      </c>
      <c r="G282" s="46" t="str">
        <f>VLOOKUP($B282,LT!$AT$7:$AY$3006,G$28,FALSE)</f>
        <v/>
      </c>
      <c r="H282" s="133">
        <v>253</v>
      </c>
      <c r="J282" s="131"/>
      <c r="K282" s="134"/>
      <c r="L282" s="134"/>
      <c r="M282" s="131"/>
      <c r="N282" s="131"/>
    </row>
    <row r="283" spans="2:14" ht="30" customHeight="1" thickTop="1" thickBot="1" x14ac:dyDescent="0.3">
      <c r="B283" s="33">
        <f>LARGE(LT!$AT$7:$AT$3006,AF!H283)</f>
        <v>0</v>
      </c>
      <c r="C283" s="46" t="str">
        <f>VLOOKUP($B283,LT!$AT$7:$AY$3006,C$28,FALSE)</f>
        <v/>
      </c>
      <c r="D283" s="132" t="str">
        <f>VLOOKUP($B283,LT!$AT$7:$AY$3006,D$28,FALSE)</f>
        <v/>
      </c>
      <c r="E283" s="132" t="str">
        <f>VLOOKUP($B283,LT!$AT$7:$AY$3006,E$28,FALSE)</f>
        <v/>
      </c>
      <c r="F283" s="46" t="str">
        <f>VLOOKUP($B283,LT!$AT$7:$AY$3006,F$28,FALSE)</f>
        <v/>
      </c>
      <c r="G283" s="46" t="str">
        <f>VLOOKUP($B283,LT!$AT$7:$AY$3006,G$28,FALSE)</f>
        <v/>
      </c>
      <c r="H283" s="133">
        <v>254</v>
      </c>
      <c r="J283" s="131"/>
      <c r="K283" s="134"/>
      <c r="L283" s="134"/>
      <c r="M283" s="131"/>
      <c r="N283" s="131"/>
    </row>
    <row r="284" spans="2:14" ht="30" customHeight="1" thickTop="1" thickBot="1" x14ac:dyDescent="0.3">
      <c r="B284" s="33">
        <f>LARGE(LT!$AT$7:$AT$3006,AF!H284)</f>
        <v>0</v>
      </c>
      <c r="C284" s="46" t="str">
        <f>VLOOKUP($B284,LT!$AT$7:$AY$3006,C$28,FALSE)</f>
        <v/>
      </c>
      <c r="D284" s="132" t="str">
        <f>VLOOKUP($B284,LT!$AT$7:$AY$3006,D$28,FALSE)</f>
        <v/>
      </c>
      <c r="E284" s="132" t="str">
        <f>VLOOKUP($B284,LT!$AT$7:$AY$3006,E$28,FALSE)</f>
        <v/>
      </c>
      <c r="F284" s="46" t="str">
        <f>VLOOKUP($B284,LT!$AT$7:$AY$3006,F$28,FALSE)</f>
        <v/>
      </c>
      <c r="G284" s="46" t="str">
        <f>VLOOKUP($B284,LT!$AT$7:$AY$3006,G$28,FALSE)</f>
        <v/>
      </c>
      <c r="H284" s="133">
        <v>255</v>
      </c>
      <c r="J284" s="131"/>
      <c r="K284" s="134"/>
      <c r="L284" s="134"/>
      <c r="M284" s="131"/>
      <c r="N284" s="131"/>
    </row>
    <row r="285" spans="2:14" ht="30" customHeight="1" thickTop="1" thickBot="1" x14ac:dyDescent="0.3">
      <c r="B285" s="33">
        <f>LARGE(LT!$AT$7:$AT$3006,AF!H285)</f>
        <v>0</v>
      </c>
      <c r="C285" s="46" t="str">
        <f>VLOOKUP($B285,LT!$AT$7:$AY$3006,C$28,FALSE)</f>
        <v/>
      </c>
      <c r="D285" s="132" t="str">
        <f>VLOOKUP($B285,LT!$AT$7:$AY$3006,D$28,FALSE)</f>
        <v/>
      </c>
      <c r="E285" s="132" t="str">
        <f>VLOOKUP($B285,LT!$AT$7:$AY$3006,E$28,FALSE)</f>
        <v/>
      </c>
      <c r="F285" s="46" t="str">
        <f>VLOOKUP($B285,LT!$AT$7:$AY$3006,F$28,FALSE)</f>
        <v/>
      </c>
      <c r="G285" s="46" t="str">
        <f>VLOOKUP($B285,LT!$AT$7:$AY$3006,G$28,FALSE)</f>
        <v/>
      </c>
      <c r="H285" s="133">
        <v>256</v>
      </c>
      <c r="J285" s="131"/>
      <c r="K285" s="134"/>
      <c r="L285" s="134"/>
      <c r="M285" s="131"/>
      <c r="N285" s="131"/>
    </row>
    <row r="286" spans="2:14" ht="30" customHeight="1" thickTop="1" thickBot="1" x14ac:dyDescent="0.3">
      <c r="B286" s="33">
        <f>LARGE(LT!$AT$7:$AT$3006,AF!H286)</f>
        <v>0</v>
      </c>
      <c r="C286" s="46" t="str">
        <f>VLOOKUP($B286,LT!$AT$7:$AY$3006,C$28,FALSE)</f>
        <v/>
      </c>
      <c r="D286" s="132" t="str">
        <f>VLOOKUP($B286,LT!$AT$7:$AY$3006,D$28,FALSE)</f>
        <v/>
      </c>
      <c r="E286" s="132" t="str">
        <f>VLOOKUP($B286,LT!$AT$7:$AY$3006,E$28,FALSE)</f>
        <v/>
      </c>
      <c r="F286" s="46" t="str">
        <f>VLOOKUP($B286,LT!$AT$7:$AY$3006,F$28,FALSE)</f>
        <v/>
      </c>
      <c r="G286" s="46" t="str">
        <f>VLOOKUP($B286,LT!$AT$7:$AY$3006,G$28,FALSE)</f>
        <v/>
      </c>
      <c r="H286" s="133">
        <v>257</v>
      </c>
      <c r="J286" s="131"/>
      <c r="K286" s="134"/>
      <c r="L286" s="134"/>
      <c r="M286" s="131"/>
      <c r="N286" s="131"/>
    </row>
    <row r="287" spans="2:14" ht="30" customHeight="1" thickTop="1" thickBot="1" x14ac:dyDescent="0.3">
      <c r="B287" s="33">
        <f>LARGE(LT!$AT$7:$AT$3006,AF!H287)</f>
        <v>0</v>
      </c>
      <c r="C287" s="46" t="str">
        <f>VLOOKUP($B287,LT!$AT$7:$AY$3006,C$28,FALSE)</f>
        <v/>
      </c>
      <c r="D287" s="132" t="str">
        <f>VLOOKUP($B287,LT!$AT$7:$AY$3006,D$28,FALSE)</f>
        <v/>
      </c>
      <c r="E287" s="132" t="str">
        <f>VLOOKUP($B287,LT!$AT$7:$AY$3006,E$28,FALSE)</f>
        <v/>
      </c>
      <c r="F287" s="46" t="str">
        <f>VLOOKUP($B287,LT!$AT$7:$AY$3006,F$28,FALSE)</f>
        <v/>
      </c>
      <c r="G287" s="46" t="str">
        <f>VLOOKUP($B287,LT!$AT$7:$AY$3006,G$28,FALSE)</f>
        <v/>
      </c>
      <c r="H287" s="133">
        <v>258</v>
      </c>
      <c r="J287" s="131"/>
      <c r="K287" s="134"/>
      <c r="L287" s="134"/>
      <c r="M287" s="131"/>
      <c r="N287" s="131"/>
    </row>
    <row r="288" spans="2:14" ht="30" customHeight="1" thickTop="1" thickBot="1" x14ac:dyDescent="0.3">
      <c r="B288" s="33">
        <f>LARGE(LT!$AT$7:$AT$3006,AF!H288)</f>
        <v>0</v>
      </c>
      <c r="C288" s="46" t="str">
        <f>VLOOKUP($B288,LT!$AT$7:$AY$3006,C$28,FALSE)</f>
        <v/>
      </c>
      <c r="D288" s="132" t="str">
        <f>VLOOKUP($B288,LT!$AT$7:$AY$3006,D$28,FALSE)</f>
        <v/>
      </c>
      <c r="E288" s="132" t="str">
        <f>VLOOKUP($B288,LT!$AT$7:$AY$3006,E$28,FALSE)</f>
        <v/>
      </c>
      <c r="F288" s="46" t="str">
        <f>VLOOKUP($B288,LT!$AT$7:$AY$3006,F$28,FALSE)</f>
        <v/>
      </c>
      <c r="G288" s="46" t="str">
        <f>VLOOKUP($B288,LT!$AT$7:$AY$3006,G$28,FALSE)</f>
        <v/>
      </c>
      <c r="H288" s="133">
        <v>259</v>
      </c>
      <c r="J288" s="131"/>
      <c r="K288" s="134"/>
      <c r="L288" s="134"/>
      <c r="M288" s="131"/>
      <c r="N288" s="131"/>
    </row>
    <row r="289" spans="2:14" ht="30" customHeight="1" thickTop="1" thickBot="1" x14ac:dyDescent="0.3">
      <c r="B289" s="33">
        <f>LARGE(LT!$AT$7:$AT$3006,AF!H289)</f>
        <v>0</v>
      </c>
      <c r="C289" s="46" t="str">
        <f>VLOOKUP($B289,LT!$AT$7:$AY$3006,C$28,FALSE)</f>
        <v/>
      </c>
      <c r="D289" s="132" t="str">
        <f>VLOOKUP($B289,LT!$AT$7:$AY$3006,D$28,FALSE)</f>
        <v/>
      </c>
      <c r="E289" s="132" t="str">
        <f>VLOOKUP($B289,LT!$AT$7:$AY$3006,E$28,FALSE)</f>
        <v/>
      </c>
      <c r="F289" s="46" t="str">
        <f>VLOOKUP($B289,LT!$AT$7:$AY$3006,F$28,FALSE)</f>
        <v/>
      </c>
      <c r="G289" s="46" t="str">
        <f>VLOOKUP($B289,LT!$AT$7:$AY$3006,G$28,FALSE)</f>
        <v/>
      </c>
      <c r="H289" s="133">
        <v>260</v>
      </c>
      <c r="J289" s="131"/>
      <c r="K289" s="134"/>
      <c r="L289" s="134"/>
      <c r="M289" s="131"/>
      <c r="N289" s="131"/>
    </row>
    <row r="290" spans="2:14" ht="30" customHeight="1" thickTop="1" thickBot="1" x14ac:dyDescent="0.3">
      <c r="B290" s="33">
        <f>LARGE(LT!$AT$7:$AT$3006,AF!H290)</f>
        <v>0</v>
      </c>
      <c r="C290" s="46" t="str">
        <f>VLOOKUP($B290,LT!$AT$7:$AY$3006,C$28,FALSE)</f>
        <v/>
      </c>
      <c r="D290" s="132" t="str">
        <f>VLOOKUP($B290,LT!$AT$7:$AY$3006,D$28,FALSE)</f>
        <v/>
      </c>
      <c r="E290" s="132" t="str">
        <f>VLOOKUP($B290,LT!$AT$7:$AY$3006,E$28,FALSE)</f>
        <v/>
      </c>
      <c r="F290" s="46" t="str">
        <f>VLOOKUP($B290,LT!$AT$7:$AY$3006,F$28,FALSE)</f>
        <v/>
      </c>
      <c r="G290" s="46" t="str">
        <f>VLOOKUP($B290,LT!$AT$7:$AY$3006,G$28,FALSE)</f>
        <v/>
      </c>
      <c r="H290" s="133">
        <v>261</v>
      </c>
      <c r="J290" s="131"/>
      <c r="K290" s="134"/>
      <c r="L290" s="134"/>
      <c r="M290" s="131"/>
      <c r="N290" s="131"/>
    </row>
    <row r="291" spans="2:14" ht="30" customHeight="1" thickTop="1" thickBot="1" x14ac:dyDescent="0.3">
      <c r="B291" s="33">
        <f>LARGE(LT!$AT$7:$AT$3006,AF!H291)</f>
        <v>0</v>
      </c>
      <c r="C291" s="46" t="str">
        <f>VLOOKUP($B291,LT!$AT$7:$AY$3006,C$28,FALSE)</f>
        <v/>
      </c>
      <c r="D291" s="132" t="str">
        <f>VLOOKUP($B291,LT!$AT$7:$AY$3006,D$28,FALSE)</f>
        <v/>
      </c>
      <c r="E291" s="132" t="str">
        <f>VLOOKUP($B291,LT!$AT$7:$AY$3006,E$28,FALSE)</f>
        <v/>
      </c>
      <c r="F291" s="46" t="str">
        <f>VLOOKUP($B291,LT!$AT$7:$AY$3006,F$28,FALSE)</f>
        <v/>
      </c>
      <c r="G291" s="46" t="str">
        <f>VLOOKUP($B291,LT!$AT$7:$AY$3006,G$28,FALSE)</f>
        <v/>
      </c>
      <c r="H291" s="133">
        <v>262</v>
      </c>
      <c r="J291" s="131"/>
      <c r="K291" s="134"/>
      <c r="L291" s="134"/>
      <c r="M291" s="131"/>
      <c r="N291" s="131"/>
    </row>
    <row r="292" spans="2:14" ht="30" customHeight="1" thickTop="1" thickBot="1" x14ac:dyDescent="0.3">
      <c r="B292" s="33">
        <f>LARGE(LT!$AT$7:$AT$3006,AF!H292)</f>
        <v>0</v>
      </c>
      <c r="C292" s="46" t="str">
        <f>VLOOKUP($B292,LT!$AT$7:$AY$3006,C$28,FALSE)</f>
        <v/>
      </c>
      <c r="D292" s="132" t="str">
        <f>VLOOKUP($B292,LT!$AT$7:$AY$3006,D$28,FALSE)</f>
        <v/>
      </c>
      <c r="E292" s="132" t="str">
        <f>VLOOKUP($B292,LT!$AT$7:$AY$3006,E$28,FALSE)</f>
        <v/>
      </c>
      <c r="F292" s="46" t="str">
        <f>VLOOKUP($B292,LT!$AT$7:$AY$3006,F$28,FALSE)</f>
        <v/>
      </c>
      <c r="G292" s="46" t="str">
        <f>VLOOKUP($B292,LT!$AT$7:$AY$3006,G$28,FALSE)</f>
        <v/>
      </c>
      <c r="H292" s="133">
        <v>263</v>
      </c>
      <c r="J292" s="131"/>
      <c r="K292" s="134"/>
      <c r="L292" s="134"/>
      <c r="M292" s="131"/>
      <c r="N292" s="131"/>
    </row>
    <row r="293" spans="2:14" ht="30" customHeight="1" thickTop="1" thickBot="1" x14ac:dyDescent="0.3">
      <c r="B293" s="33">
        <f>LARGE(LT!$AT$7:$AT$3006,AF!H293)</f>
        <v>0</v>
      </c>
      <c r="C293" s="46" t="str">
        <f>VLOOKUP($B293,LT!$AT$7:$AY$3006,C$28,FALSE)</f>
        <v/>
      </c>
      <c r="D293" s="132" t="str">
        <f>VLOOKUP($B293,LT!$AT$7:$AY$3006,D$28,FALSE)</f>
        <v/>
      </c>
      <c r="E293" s="132" t="str">
        <f>VLOOKUP($B293,LT!$AT$7:$AY$3006,E$28,FALSE)</f>
        <v/>
      </c>
      <c r="F293" s="46" t="str">
        <f>VLOOKUP($B293,LT!$AT$7:$AY$3006,F$28,FALSE)</f>
        <v/>
      </c>
      <c r="G293" s="46" t="str">
        <f>VLOOKUP($B293,LT!$AT$7:$AY$3006,G$28,FALSE)</f>
        <v/>
      </c>
      <c r="H293" s="133">
        <v>264</v>
      </c>
      <c r="J293" s="131"/>
      <c r="K293" s="134"/>
      <c r="L293" s="134"/>
      <c r="M293" s="131"/>
      <c r="N293" s="131"/>
    </row>
    <row r="294" spans="2:14" ht="30" customHeight="1" thickTop="1" thickBot="1" x14ac:dyDescent="0.3">
      <c r="B294" s="33">
        <f>LARGE(LT!$AT$7:$AT$3006,AF!H294)</f>
        <v>0</v>
      </c>
      <c r="C294" s="46" t="str">
        <f>VLOOKUP($B294,LT!$AT$7:$AY$3006,C$28,FALSE)</f>
        <v/>
      </c>
      <c r="D294" s="132" t="str">
        <f>VLOOKUP($B294,LT!$AT$7:$AY$3006,D$28,FALSE)</f>
        <v/>
      </c>
      <c r="E294" s="132" t="str">
        <f>VLOOKUP($B294,LT!$AT$7:$AY$3006,E$28,FALSE)</f>
        <v/>
      </c>
      <c r="F294" s="46" t="str">
        <f>VLOOKUP($B294,LT!$AT$7:$AY$3006,F$28,FALSE)</f>
        <v/>
      </c>
      <c r="G294" s="46" t="str">
        <f>VLOOKUP($B294,LT!$AT$7:$AY$3006,G$28,FALSE)</f>
        <v/>
      </c>
      <c r="H294" s="133">
        <v>265</v>
      </c>
      <c r="J294" s="131"/>
      <c r="K294" s="134"/>
      <c r="L294" s="134"/>
      <c r="M294" s="131"/>
      <c r="N294" s="131"/>
    </row>
    <row r="295" spans="2:14" ht="30" customHeight="1" thickTop="1" thickBot="1" x14ac:dyDescent="0.3">
      <c r="B295" s="33">
        <f>LARGE(LT!$AT$7:$AT$3006,AF!H295)</f>
        <v>0</v>
      </c>
      <c r="C295" s="46" t="str">
        <f>VLOOKUP($B295,LT!$AT$7:$AY$3006,C$28,FALSE)</f>
        <v/>
      </c>
      <c r="D295" s="132" t="str">
        <f>VLOOKUP($B295,LT!$AT$7:$AY$3006,D$28,FALSE)</f>
        <v/>
      </c>
      <c r="E295" s="132" t="str">
        <f>VLOOKUP($B295,LT!$AT$7:$AY$3006,E$28,FALSE)</f>
        <v/>
      </c>
      <c r="F295" s="46" t="str">
        <f>VLOOKUP($B295,LT!$AT$7:$AY$3006,F$28,FALSE)</f>
        <v/>
      </c>
      <c r="G295" s="46" t="str">
        <f>VLOOKUP($B295,LT!$AT$7:$AY$3006,G$28,FALSE)</f>
        <v/>
      </c>
      <c r="H295" s="133">
        <v>266</v>
      </c>
      <c r="J295" s="131"/>
      <c r="K295" s="134"/>
      <c r="L295" s="134"/>
      <c r="M295" s="131"/>
      <c r="N295" s="131"/>
    </row>
    <row r="296" spans="2:14" ht="30" customHeight="1" thickTop="1" thickBot="1" x14ac:dyDescent="0.3">
      <c r="B296" s="33">
        <f>LARGE(LT!$AT$7:$AT$3006,AF!H296)</f>
        <v>0</v>
      </c>
      <c r="C296" s="46" t="str">
        <f>VLOOKUP($B296,LT!$AT$7:$AY$3006,C$28,FALSE)</f>
        <v/>
      </c>
      <c r="D296" s="132" t="str">
        <f>VLOOKUP($B296,LT!$AT$7:$AY$3006,D$28,FALSE)</f>
        <v/>
      </c>
      <c r="E296" s="132" t="str">
        <f>VLOOKUP($B296,LT!$AT$7:$AY$3006,E$28,FALSE)</f>
        <v/>
      </c>
      <c r="F296" s="46" t="str">
        <f>VLOOKUP($B296,LT!$AT$7:$AY$3006,F$28,FALSE)</f>
        <v/>
      </c>
      <c r="G296" s="46" t="str">
        <f>VLOOKUP($B296,LT!$AT$7:$AY$3006,G$28,FALSE)</f>
        <v/>
      </c>
      <c r="H296" s="133">
        <v>267</v>
      </c>
      <c r="J296" s="131"/>
      <c r="K296" s="134"/>
      <c r="L296" s="134"/>
      <c r="M296" s="131"/>
      <c r="N296" s="131"/>
    </row>
    <row r="297" spans="2:14" ht="30" customHeight="1" thickTop="1" thickBot="1" x14ac:dyDescent="0.3">
      <c r="B297" s="33">
        <f>LARGE(LT!$AT$7:$AT$3006,AF!H297)</f>
        <v>0</v>
      </c>
      <c r="C297" s="46" t="str">
        <f>VLOOKUP($B297,LT!$AT$7:$AY$3006,C$28,FALSE)</f>
        <v/>
      </c>
      <c r="D297" s="132" t="str">
        <f>VLOOKUP($B297,LT!$AT$7:$AY$3006,D$28,FALSE)</f>
        <v/>
      </c>
      <c r="E297" s="132" t="str">
        <f>VLOOKUP($B297,LT!$AT$7:$AY$3006,E$28,FALSE)</f>
        <v/>
      </c>
      <c r="F297" s="46" t="str">
        <f>VLOOKUP($B297,LT!$AT$7:$AY$3006,F$28,FALSE)</f>
        <v/>
      </c>
      <c r="G297" s="46" t="str">
        <f>VLOOKUP($B297,LT!$AT$7:$AY$3006,G$28,FALSE)</f>
        <v/>
      </c>
      <c r="H297" s="133">
        <v>268</v>
      </c>
      <c r="J297" s="131"/>
      <c r="K297" s="134"/>
      <c r="L297" s="134"/>
      <c r="M297" s="131"/>
      <c r="N297" s="131"/>
    </row>
    <row r="298" spans="2:14" ht="30" customHeight="1" thickTop="1" thickBot="1" x14ac:dyDescent="0.3">
      <c r="B298" s="33">
        <f>LARGE(LT!$AT$7:$AT$3006,AF!H298)</f>
        <v>0</v>
      </c>
      <c r="C298" s="46" t="str">
        <f>VLOOKUP($B298,LT!$AT$7:$AY$3006,C$28,FALSE)</f>
        <v/>
      </c>
      <c r="D298" s="132" t="str">
        <f>VLOOKUP($B298,LT!$AT$7:$AY$3006,D$28,FALSE)</f>
        <v/>
      </c>
      <c r="E298" s="132" t="str">
        <f>VLOOKUP($B298,LT!$AT$7:$AY$3006,E$28,FALSE)</f>
        <v/>
      </c>
      <c r="F298" s="46" t="str">
        <f>VLOOKUP($B298,LT!$AT$7:$AY$3006,F$28,FALSE)</f>
        <v/>
      </c>
      <c r="G298" s="46" t="str">
        <f>VLOOKUP($B298,LT!$AT$7:$AY$3006,G$28,FALSE)</f>
        <v/>
      </c>
      <c r="H298" s="133">
        <v>269</v>
      </c>
      <c r="J298" s="131"/>
      <c r="K298" s="134"/>
      <c r="L298" s="134"/>
      <c r="M298" s="131"/>
      <c r="N298" s="131"/>
    </row>
    <row r="299" spans="2:14" ht="30" customHeight="1" thickTop="1" thickBot="1" x14ac:dyDescent="0.3">
      <c r="B299" s="33">
        <f>LARGE(LT!$AT$7:$AT$3006,AF!H299)</f>
        <v>0</v>
      </c>
      <c r="C299" s="46" t="str">
        <f>VLOOKUP($B299,LT!$AT$7:$AY$3006,C$28,FALSE)</f>
        <v/>
      </c>
      <c r="D299" s="132" t="str">
        <f>VLOOKUP($B299,LT!$AT$7:$AY$3006,D$28,FALSE)</f>
        <v/>
      </c>
      <c r="E299" s="132" t="str">
        <f>VLOOKUP($B299,LT!$AT$7:$AY$3006,E$28,FALSE)</f>
        <v/>
      </c>
      <c r="F299" s="46" t="str">
        <f>VLOOKUP($B299,LT!$AT$7:$AY$3006,F$28,FALSE)</f>
        <v/>
      </c>
      <c r="G299" s="46" t="str">
        <f>VLOOKUP($B299,LT!$AT$7:$AY$3006,G$28,FALSE)</f>
        <v/>
      </c>
      <c r="H299" s="133">
        <v>270</v>
      </c>
      <c r="J299" s="131"/>
      <c r="K299" s="134"/>
      <c r="L299" s="134"/>
      <c r="M299" s="131"/>
      <c r="N299" s="131"/>
    </row>
    <row r="300" spans="2:14" ht="30" customHeight="1" thickTop="1" thickBot="1" x14ac:dyDescent="0.3">
      <c r="B300" s="33">
        <f>LARGE(LT!$AT$7:$AT$3006,AF!H300)</f>
        <v>0</v>
      </c>
      <c r="C300" s="46" t="str">
        <f>VLOOKUP($B300,LT!$AT$7:$AY$3006,C$28,FALSE)</f>
        <v/>
      </c>
      <c r="D300" s="132" t="str">
        <f>VLOOKUP($B300,LT!$AT$7:$AY$3006,D$28,FALSE)</f>
        <v/>
      </c>
      <c r="E300" s="132" t="str">
        <f>VLOOKUP($B300,LT!$AT$7:$AY$3006,E$28,FALSE)</f>
        <v/>
      </c>
      <c r="F300" s="46" t="str">
        <f>VLOOKUP($B300,LT!$AT$7:$AY$3006,F$28,FALSE)</f>
        <v/>
      </c>
      <c r="G300" s="46" t="str">
        <f>VLOOKUP($B300,LT!$AT$7:$AY$3006,G$28,FALSE)</f>
        <v/>
      </c>
      <c r="H300" s="133">
        <v>271</v>
      </c>
      <c r="J300" s="131"/>
      <c r="K300" s="134"/>
      <c r="L300" s="134"/>
      <c r="M300" s="131"/>
      <c r="N300" s="131"/>
    </row>
    <row r="301" spans="2:14" ht="30" customHeight="1" thickTop="1" thickBot="1" x14ac:dyDescent="0.3">
      <c r="B301" s="33">
        <f>LARGE(LT!$AT$7:$AT$3006,AF!H301)</f>
        <v>0</v>
      </c>
      <c r="C301" s="46" t="str">
        <f>VLOOKUP($B301,LT!$AT$7:$AY$3006,C$28,FALSE)</f>
        <v/>
      </c>
      <c r="D301" s="132" t="str">
        <f>VLOOKUP($B301,LT!$AT$7:$AY$3006,D$28,FALSE)</f>
        <v/>
      </c>
      <c r="E301" s="132" t="str">
        <f>VLOOKUP($B301,LT!$AT$7:$AY$3006,E$28,FALSE)</f>
        <v/>
      </c>
      <c r="F301" s="46" t="str">
        <f>VLOOKUP($B301,LT!$AT$7:$AY$3006,F$28,FALSE)</f>
        <v/>
      </c>
      <c r="G301" s="46" t="str">
        <f>VLOOKUP($B301,LT!$AT$7:$AY$3006,G$28,FALSE)</f>
        <v/>
      </c>
      <c r="H301" s="133">
        <v>272</v>
      </c>
      <c r="J301" s="131"/>
      <c r="K301" s="134"/>
      <c r="L301" s="134"/>
      <c r="M301" s="131"/>
      <c r="N301" s="131"/>
    </row>
    <row r="302" spans="2:14" ht="30" customHeight="1" thickTop="1" thickBot="1" x14ac:dyDescent="0.3">
      <c r="B302" s="33">
        <f>LARGE(LT!$AT$7:$AT$3006,AF!H302)</f>
        <v>0</v>
      </c>
      <c r="C302" s="46" t="str">
        <f>VLOOKUP($B302,LT!$AT$7:$AY$3006,C$28,FALSE)</f>
        <v/>
      </c>
      <c r="D302" s="132" t="str">
        <f>VLOOKUP($B302,LT!$AT$7:$AY$3006,D$28,FALSE)</f>
        <v/>
      </c>
      <c r="E302" s="132" t="str">
        <f>VLOOKUP($B302,LT!$AT$7:$AY$3006,E$28,FALSE)</f>
        <v/>
      </c>
      <c r="F302" s="46" t="str">
        <f>VLOOKUP($B302,LT!$AT$7:$AY$3006,F$28,FALSE)</f>
        <v/>
      </c>
      <c r="G302" s="46" t="str">
        <f>VLOOKUP($B302,LT!$AT$7:$AY$3006,G$28,FALSE)</f>
        <v/>
      </c>
      <c r="H302" s="133">
        <v>273</v>
      </c>
      <c r="J302" s="131"/>
      <c r="K302" s="134"/>
      <c r="L302" s="134"/>
      <c r="M302" s="131"/>
      <c r="N302" s="131"/>
    </row>
    <row r="303" spans="2:14" ht="30" customHeight="1" thickTop="1" thickBot="1" x14ac:dyDescent="0.3">
      <c r="B303" s="33">
        <f>LARGE(LT!$AT$7:$AT$3006,AF!H303)</f>
        <v>0</v>
      </c>
      <c r="C303" s="46" t="str">
        <f>VLOOKUP($B303,LT!$AT$7:$AY$3006,C$28,FALSE)</f>
        <v/>
      </c>
      <c r="D303" s="132" t="str">
        <f>VLOOKUP($B303,LT!$AT$7:$AY$3006,D$28,FALSE)</f>
        <v/>
      </c>
      <c r="E303" s="132" t="str">
        <f>VLOOKUP($B303,LT!$AT$7:$AY$3006,E$28,FALSE)</f>
        <v/>
      </c>
      <c r="F303" s="46" t="str">
        <f>VLOOKUP($B303,LT!$AT$7:$AY$3006,F$28,FALSE)</f>
        <v/>
      </c>
      <c r="G303" s="46" t="str">
        <f>VLOOKUP($B303,LT!$AT$7:$AY$3006,G$28,FALSE)</f>
        <v/>
      </c>
      <c r="H303" s="133">
        <v>274</v>
      </c>
      <c r="J303" s="131"/>
      <c r="K303" s="134"/>
      <c r="L303" s="134"/>
      <c r="M303" s="131"/>
      <c r="N303" s="131"/>
    </row>
    <row r="304" spans="2:14" ht="30" customHeight="1" thickTop="1" thickBot="1" x14ac:dyDescent="0.3">
      <c r="B304" s="33">
        <f>LARGE(LT!$AT$7:$AT$3006,AF!H304)</f>
        <v>0</v>
      </c>
      <c r="C304" s="46" t="str">
        <f>VLOOKUP($B304,LT!$AT$7:$AY$3006,C$28,FALSE)</f>
        <v/>
      </c>
      <c r="D304" s="132" t="str">
        <f>VLOOKUP($B304,LT!$AT$7:$AY$3006,D$28,FALSE)</f>
        <v/>
      </c>
      <c r="E304" s="132" t="str">
        <f>VLOOKUP($B304,LT!$AT$7:$AY$3006,E$28,FALSE)</f>
        <v/>
      </c>
      <c r="F304" s="46" t="str">
        <f>VLOOKUP($B304,LT!$AT$7:$AY$3006,F$28,FALSE)</f>
        <v/>
      </c>
      <c r="G304" s="46" t="str">
        <f>VLOOKUP($B304,LT!$AT$7:$AY$3006,G$28,FALSE)</f>
        <v/>
      </c>
      <c r="H304" s="133">
        <v>275</v>
      </c>
      <c r="J304" s="131"/>
      <c r="K304" s="134"/>
      <c r="L304" s="134"/>
      <c r="M304" s="131"/>
      <c r="N304" s="131"/>
    </row>
    <row r="305" spans="2:14" ht="30" customHeight="1" thickTop="1" thickBot="1" x14ac:dyDescent="0.3">
      <c r="B305" s="33">
        <f>LARGE(LT!$AT$7:$AT$3006,AF!H305)</f>
        <v>0</v>
      </c>
      <c r="C305" s="46" t="str">
        <f>VLOOKUP($B305,LT!$AT$7:$AY$3006,C$28,FALSE)</f>
        <v/>
      </c>
      <c r="D305" s="132" t="str">
        <f>VLOOKUP($B305,LT!$AT$7:$AY$3006,D$28,FALSE)</f>
        <v/>
      </c>
      <c r="E305" s="132" t="str">
        <f>VLOOKUP($B305,LT!$AT$7:$AY$3006,E$28,FALSE)</f>
        <v/>
      </c>
      <c r="F305" s="46" t="str">
        <f>VLOOKUP($B305,LT!$AT$7:$AY$3006,F$28,FALSE)</f>
        <v/>
      </c>
      <c r="G305" s="46" t="str">
        <f>VLOOKUP($B305,LT!$AT$7:$AY$3006,G$28,FALSE)</f>
        <v/>
      </c>
      <c r="H305" s="133">
        <v>276</v>
      </c>
      <c r="J305" s="131"/>
      <c r="K305" s="134"/>
      <c r="L305" s="134"/>
      <c r="M305" s="131"/>
      <c r="N305" s="131"/>
    </row>
    <row r="306" spans="2:14" ht="30" customHeight="1" thickTop="1" thickBot="1" x14ac:dyDescent="0.3">
      <c r="B306" s="33">
        <f>LARGE(LT!$AT$7:$AT$3006,AF!H306)</f>
        <v>0</v>
      </c>
      <c r="C306" s="46" t="str">
        <f>VLOOKUP($B306,LT!$AT$7:$AY$3006,C$28,FALSE)</f>
        <v/>
      </c>
      <c r="D306" s="132" t="str">
        <f>VLOOKUP($B306,LT!$AT$7:$AY$3006,D$28,FALSE)</f>
        <v/>
      </c>
      <c r="E306" s="132" t="str">
        <f>VLOOKUP($B306,LT!$AT$7:$AY$3006,E$28,FALSE)</f>
        <v/>
      </c>
      <c r="F306" s="46" t="str">
        <f>VLOOKUP($B306,LT!$AT$7:$AY$3006,F$28,FALSE)</f>
        <v/>
      </c>
      <c r="G306" s="46" t="str">
        <f>VLOOKUP($B306,LT!$AT$7:$AY$3006,G$28,FALSE)</f>
        <v/>
      </c>
      <c r="H306" s="133">
        <v>277</v>
      </c>
      <c r="J306" s="131"/>
      <c r="K306" s="134"/>
      <c r="L306" s="134"/>
      <c r="M306" s="131"/>
      <c r="N306" s="131"/>
    </row>
    <row r="307" spans="2:14" ht="30" customHeight="1" thickTop="1" thickBot="1" x14ac:dyDescent="0.3">
      <c r="B307" s="33">
        <f>LARGE(LT!$AT$7:$AT$3006,AF!H307)</f>
        <v>0</v>
      </c>
      <c r="C307" s="46" t="str">
        <f>VLOOKUP($B307,LT!$AT$7:$AY$3006,C$28,FALSE)</f>
        <v/>
      </c>
      <c r="D307" s="132" t="str">
        <f>VLOOKUP($B307,LT!$AT$7:$AY$3006,D$28,FALSE)</f>
        <v/>
      </c>
      <c r="E307" s="132" t="str">
        <f>VLOOKUP($B307,LT!$AT$7:$AY$3006,E$28,FALSE)</f>
        <v/>
      </c>
      <c r="F307" s="46" t="str">
        <f>VLOOKUP($B307,LT!$AT$7:$AY$3006,F$28,FALSE)</f>
        <v/>
      </c>
      <c r="G307" s="46" t="str">
        <f>VLOOKUP($B307,LT!$AT$7:$AY$3006,G$28,FALSE)</f>
        <v/>
      </c>
      <c r="H307" s="133">
        <v>278</v>
      </c>
      <c r="J307" s="131"/>
      <c r="K307" s="134"/>
      <c r="L307" s="134"/>
      <c r="M307" s="131"/>
      <c r="N307" s="131"/>
    </row>
    <row r="308" spans="2:14" ht="30" customHeight="1" thickTop="1" thickBot="1" x14ac:dyDescent="0.3">
      <c r="B308" s="33">
        <f>LARGE(LT!$AT$7:$AT$3006,AF!H308)</f>
        <v>0</v>
      </c>
      <c r="C308" s="46" t="str">
        <f>VLOOKUP($B308,LT!$AT$7:$AY$3006,C$28,FALSE)</f>
        <v/>
      </c>
      <c r="D308" s="132" t="str">
        <f>VLOOKUP($B308,LT!$AT$7:$AY$3006,D$28,FALSE)</f>
        <v/>
      </c>
      <c r="E308" s="132" t="str">
        <f>VLOOKUP($B308,LT!$AT$7:$AY$3006,E$28,FALSE)</f>
        <v/>
      </c>
      <c r="F308" s="46" t="str">
        <f>VLOOKUP($B308,LT!$AT$7:$AY$3006,F$28,FALSE)</f>
        <v/>
      </c>
      <c r="G308" s="46" t="str">
        <f>VLOOKUP($B308,LT!$AT$7:$AY$3006,G$28,FALSE)</f>
        <v/>
      </c>
      <c r="H308" s="133">
        <v>279</v>
      </c>
      <c r="J308" s="131"/>
      <c r="K308" s="134"/>
      <c r="L308" s="134"/>
      <c r="M308" s="131"/>
      <c r="N308" s="131"/>
    </row>
    <row r="309" spans="2:14" ht="30" customHeight="1" thickTop="1" thickBot="1" x14ac:dyDescent="0.3">
      <c r="B309" s="33">
        <f>LARGE(LT!$AT$7:$AT$3006,AF!H309)</f>
        <v>0</v>
      </c>
      <c r="C309" s="46" t="str">
        <f>VLOOKUP($B309,LT!$AT$7:$AY$3006,C$28,FALSE)</f>
        <v/>
      </c>
      <c r="D309" s="132" t="str">
        <f>VLOOKUP($B309,LT!$AT$7:$AY$3006,D$28,FALSE)</f>
        <v/>
      </c>
      <c r="E309" s="132" t="str">
        <f>VLOOKUP($B309,LT!$AT$7:$AY$3006,E$28,FALSE)</f>
        <v/>
      </c>
      <c r="F309" s="46" t="str">
        <f>VLOOKUP($B309,LT!$AT$7:$AY$3006,F$28,FALSE)</f>
        <v/>
      </c>
      <c r="G309" s="46" t="str">
        <f>VLOOKUP($B309,LT!$AT$7:$AY$3006,G$28,FALSE)</f>
        <v/>
      </c>
      <c r="H309" s="133">
        <v>280</v>
      </c>
      <c r="J309" s="131"/>
      <c r="K309" s="134"/>
      <c r="L309" s="134"/>
      <c r="M309" s="131"/>
      <c r="N309" s="131"/>
    </row>
    <row r="310" spans="2:14" ht="30" customHeight="1" thickTop="1" thickBot="1" x14ac:dyDescent="0.3">
      <c r="B310" s="33">
        <f>LARGE(LT!$AT$7:$AT$3006,AF!H310)</f>
        <v>0</v>
      </c>
      <c r="C310" s="46" t="str">
        <f>VLOOKUP($B310,LT!$AT$7:$AY$3006,C$28,FALSE)</f>
        <v/>
      </c>
      <c r="D310" s="132" t="str">
        <f>VLOOKUP($B310,LT!$AT$7:$AY$3006,D$28,FALSE)</f>
        <v/>
      </c>
      <c r="E310" s="132" t="str">
        <f>VLOOKUP($B310,LT!$AT$7:$AY$3006,E$28,FALSE)</f>
        <v/>
      </c>
      <c r="F310" s="46" t="str">
        <f>VLOOKUP($B310,LT!$AT$7:$AY$3006,F$28,FALSE)</f>
        <v/>
      </c>
      <c r="G310" s="46" t="str">
        <f>VLOOKUP($B310,LT!$AT$7:$AY$3006,G$28,FALSE)</f>
        <v/>
      </c>
      <c r="H310" s="133">
        <v>281</v>
      </c>
      <c r="J310" s="131"/>
      <c r="K310" s="134"/>
      <c r="L310" s="134"/>
      <c r="M310" s="131"/>
      <c r="N310" s="131"/>
    </row>
    <row r="311" spans="2:14" ht="30" customHeight="1" thickTop="1" thickBot="1" x14ac:dyDescent="0.3">
      <c r="B311" s="33">
        <f>LARGE(LT!$AT$7:$AT$3006,AF!H311)</f>
        <v>0</v>
      </c>
      <c r="C311" s="46" t="str">
        <f>VLOOKUP($B311,LT!$AT$7:$AY$3006,C$28,FALSE)</f>
        <v/>
      </c>
      <c r="D311" s="132" t="str">
        <f>VLOOKUP($B311,LT!$AT$7:$AY$3006,D$28,FALSE)</f>
        <v/>
      </c>
      <c r="E311" s="132" t="str">
        <f>VLOOKUP($B311,LT!$AT$7:$AY$3006,E$28,FALSE)</f>
        <v/>
      </c>
      <c r="F311" s="46" t="str">
        <f>VLOOKUP($B311,LT!$AT$7:$AY$3006,F$28,FALSE)</f>
        <v/>
      </c>
      <c r="G311" s="46" t="str">
        <f>VLOOKUP($B311,LT!$AT$7:$AY$3006,G$28,FALSE)</f>
        <v/>
      </c>
      <c r="H311" s="133">
        <v>282</v>
      </c>
      <c r="J311" s="131"/>
      <c r="K311" s="134"/>
      <c r="L311" s="134"/>
      <c r="M311" s="131"/>
      <c r="N311" s="131"/>
    </row>
    <row r="312" spans="2:14" ht="30" customHeight="1" thickTop="1" thickBot="1" x14ac:dyDescent="0.3">
      <c r="B312" s="33">
        <f>LARGE(LT!$AT$7:$AT$3006,AF!H312)</f>
        <v>0</v>
      </c>
      <c r="C312" s="46" t="str">
        <f>VLOOKUP($B312,LT!$AT$7:$AY$3006,C$28,FALSE)</f>
        <v/>
      </c>
      <c r="D312" s="132" t="str">
        <f>VLOOKUP($B312,LT!$AT$7:$AY$3006,D$28,FALSE)</f>
        <v/>
      </c>
      <c r="E312" s="132" t="str">
        <f>VLOOKUP($B312,LT!$AT$7:$AY$3006,E$28,FALSE)</f>
        <v/>
      </c>
      <c r="F312" s="46" t="str">
        <f>VLOOKUP($B312,LT!$AT$7:$AY$3006,F$28,FALSE)</f>
        <v/>
      </c>
      <c r="G312" s="46" t="str">
        <f>VLOOKUP($B312,LT!$AT$7:$AY$3006,G$28,FALSE)</f>
        <v/>
      </c>
      <c r="H312" s="133">
        <v>283</v>
      </c>
      <c r="J312" s="131"/>
      <c r="K312" s="134"/>
      <c r="L312" s="134"/>
      <c r="M312" s="131"/>
      <c r="N312" s="131"/>
    </row>
    <row r="313" spans="2:14" ht="30" customHeight="1" thickTop="1" thickBot="1" x14ac:dyDescent="0.3">
      <c r="B313" s="33">
        <f>LARGE(LT!$AT$7:$AT$3006,AF!H313)</f>
        <v>0</v>
      </c>
      <c r="C313" s="46" t="str">
        <f>VLOOKUP($B313,LT!$AT$7:$AY$3006,C$28,FALSE)</f>
        <v/>
      </c>
      <c r="D313" s="132" t="str">
        <f>VLOOKUP($B313,LT!$AT$7:$AY$3006,D$28,FALSE)</f>
        <v/>
      </c>
      <c r="E313" s="132" t="str">
        <f>VLOOKUP($B313,LT!$AT$7:$AY$3006,E$28,FALSE)</f>
        <v/>
      </c>
      <c r="F313" s="46" t="str">
        <f>VLOOKUP($B313,LT!$AT$7:$AY$3006,F$28,FALSE)</f>
        <v/>
      </c>
      <c r="G313" s="46" t="str">
        <f>VLOOKUP($B313,LT!$AT$7:$AY$3006,G$28,FALSE)</f>
        <v/>
      </c>
      <c r="H313" s="133">
        <v>284</v>
      </c>
      <c r="J313" s="131"/>
      <c r="K313" s="134"/>
      <c r="L313" s="134"/>
      <c r="M313" s="131"/>
      <c r="N313" s="131"/>
    </row>
    <row r="314" spans="2:14" ht="30" customHeight="1" thickTop="1" thickBot="1" x14ac:dyDescent="0.3">
      <c r="B314" s="33">
        <f>LARGE(LT!$AT$7:$AT$3006,AF!H314)</f>
        <v>0</v>
      </c>
      <c r="C314" s="46" t="str">
        <f>VLOOKUP($B314,LT!$AT$7:$AY$3006,C$28,FALSE)</f>
        <v/>
      </c>
      <c r="D314" s="132" t="str">
        <f>VLOOKUP($B314,LT!$AT$7:$AY$3006,D$28,FALSE)</f>
        <v/>
      </c>
      <c r="E314" s="132" t="str">
        <f>VLOOKUP($B314,LT!$AT$7:$AY$3006,E$28,FALSE)</f>
        <v/>
      </c>
      <c r="F314" s="46" t="str">
        <f>VLOOKUP($B314,LT!$AT$7:$AY$3006,F$28,FALSE)</f>
        <v/>
      </c>
      <c r="G314" s="46" t="str">
        <f>VLOOKUP($B314,LT!$AT$7:$AY$3006,G$28,FALSE)</f>
        <v/>
      </c>
      <c r="H314" s="133">
        <v>285</v>
      </c>
      <c r="J314" s="131"/>
      <c r="K314" s="134"/>
      <c r="L314" s="134"/>
      <c r="M314" s="131"/>
      <c r="N314" s="131"/>
    </row>
    <row r="315" spans="2:14" ht="30" customHeight="1" thickTop="1" thickBot="1" x14ac:dyDescent="0.3">
      <c r="B315" s="33">
        <f>LARGE(LT!$AT$7:$AT$3006,AF!H315)</f>
        <v>0</v>
      </c>
      <c r="C315" s="46" t="str">
        <f>VLOOKUP($B315,LT!$AT$7:$AY$3006,C$28,FALSE)</f>
        <v/>
      </c>
      <c r="D315" s="132" t="str">
        <f>VLOOKUP($B315,LT!$AT$7:$AY$3006,D$28,FALSE)</f>
        <v/>
      </c>
      <c r="E315" s="132" t="str">
        <f>VLOOKUP($B315,LT!$AT$7:$AY$3006,E$28,FALSE)</f>
        <v/>
      </c>
      <c r="F315" s="46" t="str">
        <f>VLOOKUP($B315,LT!$AT$7:$AY$3006,F$28,FALSE)</f>
        <v/>
      </c>
      <c r="G315" s="46" t="str">
        <f>VLOOKUP($B315,LT!$AT$7:$AY$3006,G$28,FALSE)</f>
        <v/>
      </c>
      <c r="H315" s="133">
        <v>286</v>
      </c>
      <c r="J315" s="131"/>
      <c r="K315" s="134"/>
      <c r="L315" s="134"/>
      <c r="M315" s="131"/>
      <c r="N315" s="131"/>
    </row>
    <row r="316" spans="2:14" ht="30" customHeight="1" thickTop="1" thickBot="1" x14ac:dyDescent="0.3">
      <c r="B316" s="33">
        <f>LARGE(LT!$AT$7:$AT$3006,AF!H316)</f>
        <v>0</v>
      </c>
      <c r="C316" s="46" t="str">
        <f>VLOOKUP($B316,LT!$AT$7:$AY$3006,C$28,FALSE)</f>
        <v/>
      </c>
      <c r="D316" s="132" t="str">
        <f>VLOOKUP($B316,LT!$AT$7:$AY$3006,D$28,FALSE)</f>
        <v/>
      </c>
      <c r="E316" s="132" t="str">
        <f>VLOOKUP($B316,LT!$AT$7:$AY$3006,E$28,FALSE)</f>
        <v/>
      </c>
      <c r="F316" s="46" t="str">
        <f>VLOOKUP($B316,LT!$AT$7:$AY$3006,F$28,FALSE)</f>
        <v/>
      </c>
      <c r="G316" s="46" t="str">
        <f>VLOOKUP($B316,LT!$AT$7:$AY$3006,G$28,FALSE)</f>
        <v/>
      </c>
      <c r="H316" s="133">
        <v>287</v>
      </c>
      <c r="J316" s="131"/>
      <c r="K316" s="134"/>
      <c r="L316" s="134"/>
      <c r="M316" s="131"/>
      <c r="N316" s="131"/>
    </row>
    <row r="317" spans="2:14" ht="30" customHeight="1" thickTop="1" thickBot="1" x14ac:dyDescent="0.3">
      <c r="B317" s="33">
        <f>LARGE(LT!$AT$7:$AT$3006,AF!H317)</f>
        <v>0</v>
      </c>
      <c r="C317" s="46" t="str">
        <f>VLOOKUP($B317,LT!$AT$7:$AY$3006,C$28,FALSE)</f>
        <v/>
      </c>
      <c r="D317" s="132" t="str">
        <f>VLOOKUP($B317,LT!$AT$7:$AY$3006,D$28,FALSE)</f>
        <v/>
      </c>
      <c r="E317" s="132" t="str">
        <f>VLOOKUP($B317,LT!$AT$7:$AY$3006,E$28,FALSE)</f>
        <v/>
      </c>
      <c r="F317" s="46" t="str">
        <f>VLOOKUP($B317,LT!$AT$7:$AY$3006,F$28,FALSE)</f>
        <v/>
      </c>
      <c r="G317" s="46" t="str">
        <f>VLOOKUP($B317,LT!$AT$7:$AY$3006,G$28,FALSE)</f>
        <v/>
      </c>
      <c r="H317" s="133">
        <v>288</v>
      </c>
      <c r="J317" s="131"/>
      <c r="K317" s="134"/>
      <c r="L317" s="134"/>
      <c r="M317" s="131"/>
      <c r="N317" s="131"/>
    </row>
    <row r="318" spans="2:14" ht="30" customHeight="1" thickTop="1" thickBot="1" x14ac:dyDescent="0.3">
      <c r="B318" s="33">
        <f>LARGE(LT!$AT$7:$AT$3006,AF!H318)</f>
        <v>0</v>
      </c>
      <c r="C318" s="46" t="str">
        <f>VLOOKUP($B318,LT!$AT$7:$AY$3006,C$28,FALSE)</f>
        <v/>
      </c>
      <c r="D318" s="132" t="str">
        <f>VLOOKUP($B318,LT!$AT$7:$AY$3006,D$28,FALSE)</f>
        <v/>
      </c>
      <c r="E318" s="132" t="str">
        <f>VLOOKUP($B318,LT!$AT$7:$AY$3006,E$28,FALSE)</f>
        <v/>
      </c>
      <c r="F318" s="46" t="str">
        <f>VLOOKUP($B318,LT!$AT$7:$AY$3006,F$28,FALSE)</f>
        <v/>
      </c>
      <c r="G318" s="46" t="str">
        <f>VLOOKUP($B318,LT!$AT$7:$AY$3006,G$28,FALSE)</f>
        <v/>
      </c>
      <c r="H318" s="133">
        <v>289</v>
      </c>
      <c r="J318" s="131"/>
      <c r="K318" s="134"/>
      <c r="L318" s="134"/>
      <c r="M318" s="131"/>
      <c r="N318" s="131"/>
    </row>
    <row r="319" spans="2:14" ht="30" customHeight="1" thickTop="1" thickBot="1" x14ac:dyDescent="0.3">
      <c r="B319" s="33">
        <f>LARGE(LT!$AT$7:$AT$3006,AF!H319)</f>
        <v>0</v>
      </c>
      <c r="C319" s="46" t="str">
        <f>VLOOKUP($B319,LT!$AT$7:$AY$3006,C$28,FALSE)</f>
        <v/>
      </c>
      <c r="D319" s="132" t="str">
        <f>VLOOKUP($B319,LT!$AT$7:$AY$3006,D$28,FALSE)</f>
        <v/>
      </c>
      <c r="E319" s="132" t="str">
        <f>VLOOKUP($B319,LT!$AT$7:$AY$3006,E$28,FALSE)</f>
        <v/>
      </c>
      <c r="F319" s="46" t="str">
        <f>VLOOKUP($B319,LT!$AT$7:$AY$3006,F$28,FALSE)</f>
        <v/>
      </c>
      <c r="G319" s="46" t="str">
        <f>VLOOKUP($B319,LT!$AT$7:$AY$3006,G$28,FALSE)</f>
        <v/>
      </c>
      <c r="H319" s="133">
        <v>290</v>
      </c>
      <c r="J319" s="131"/>
      <c r="K319" s="134"/>
      <c r="L319" s="134"/>
      <c r="M319" s="131"/>
      <c r="N319" s="131"/>
    </row>
    <row r="320" spans="2:14" ht="30" customHeight="1" thickTop="1" thickBot="1" x14ac:dyDescent="0.3">
      <c r="B320" s="33">
        <f>LARGE(LT!$AT$7:$AT$3006,AF!H320)</f>
        <v>0</v>
      </c>
      <c r="C320" s="46" t="str">
        <f>VLOOKUP($B320,LT!$AT$7:$AY$3006,C$28,FALSE)</f>
        <v/>
      </c>
      <c r="D320" s="132" t="str">
        <f>VLOOKUP($B320,LT!$AT$7:$AY$3006,D$28,FALSE)</f>
        <v/>
      </c>
      <c r="E320" s="132" t="str">
        <f>VLOOKUP($B320,LT!$AT$7:$AY$3006,E$28,FALSE)</f>
        <v/>
      </c>
      <c r="F320" s="46" t="str">
        <f>VLOOKUP($B320,LT!$AT$7:$AY$3006,F$28,FALSE)</f>
        <v/>
      </c>
      <c r="G320" s="46" t="str">
        <f>VLOOKUP($B320,LT!$AT$7:$AY$3006,G$28,FALSE)</f>
        <v/>
      </c>
      <c r="H320" s="133">
        <v>291</v>
      </c>
      <c r="J320" s="131"/>
      <c r="K320" s="134"/>
      <c r="L320" s="134"/>
      <c r="M320" s="131"/>
      <c r="N320" s="131"/>
    </row>
    <row r="321" spans="2:14" ht="30" customHeight="1" thickTop="1" thickBot="1" x14ac:dyDescent="0.3">
      <c r="B321" s="33">
        <f>LARGE(LT!$AT$7:$AT$3006,AF!H321)</f>
        <v>0</v>
      </c>
      <c r="C321" s="46" t="str">
        <f>VLOOKUP($B321,LT!$AT$7:$AY$3006,C$28,FALSE)</f>
        <v/>
      </c>
      <c r="D321" s="132" t="str">
        <f>VLOOKUP($B321,LT!$AT$7:$AY$3006,D$28,FALSE)</f>
        <v/>
      </c>
      <c r="E321" s="132" t="str">
        <f>VLOOKUP($B321,LT!$AT$7:$AY$3006,E$28,FALSE)</f>
        <v/>
      </c>
      <c r="F321" s="46" t="str">
        <f>VLOOKUP($B321,LT!$AT$7:$AY$3006,F$28,FALSE)</f>
        <v/>
      </c>
      <c r="G321" s="46" t="str">
        <f>VLOOKUP($B321,LT!$AT$7:$AY$3006,G$28,FALSE)</f>
        <v/>
      </c>
      <c r="H321" s="133">
        <v>292</v>
      </c>
      <c r="J321" s="131"/>
      <c r="K321" s="134"/>
      <c r="L321" s="134"/>
      <c r="M321" s="131"/>
      <c r="N321" s="131"/>
    </row>
    <row r="322" spans="2:14" ht="30" customHeight="1" thickTop="1" thickBot="1" x14ac:dyDescent="0.3">
      <c r="B322" s="33">
        <f>LARGE(LT!$AT$7:$AT$3006,AF!H322)</f>
        <v>0</v>
      </c>
      <c r="C322" s="46" t="str">
        <f>VLOOKUP($B322,LT!$AT$7:$AY$3006,C$28,FALSE)</f>
        <v/>
      </c>
      <c r="D322" s="132" t="str">
        <f>VLOOKUP($B322,LT!$AT$7:$AY$3006,D$28,FALSE)</f>
        <v/>
      </c>
      <c r="E322" s="132" t="str">
        <f>VLOOKUP($B322,LT!$AT$7:$AY$3006,E$28,FALSE)</f>
        <v/>
      </c>
      <c r="F322" s="46" t="str">
        <f>VLOOKUP($B322,LT!$AT$7:$AY$3006,F$28,FALSE)</f>
        <v/>
      </c>
      <c r="G322" s="46" t="str">
        <f>VLOOKUP($B322,LT!$AT$7:$AY$3006,G$28,FALSE)</f>
        <v/>
      </c>
      <c r="H322" s="133">
        <v>293</v>
      </c>
      <c r="J322" s="131"/>
      <c r="K322" s="134"/>
      <c r="L322" s="134"/>
      <c r="M322" s="131"/>
      <c r="N322" s="131"/>
    </row>
    <row r="323" spans="2:14" ht="30" customHeight="1" thickTop="1" thickBot="1" x14ac:dyDescent="0.3">
      <c r="B323" s="33">
        <f>LARGE(LT!$AT$7:$AT$3006,AF!H323)</f>
        <v>0</v>
      </c>
      <c r="C323" s="46" t="str">
        <f>VLOOKUP($B323,LT!$AT$7:$AY$3006,C$28,FALSE)</f>
        <v/>
      </c>
      <c r="D323" s="132" t="str">
        <f>VLOOKUP($B323,LT!$AT$7:$AY$3006,D$28,FALSE)</f>
        <v/>
      </c>
      <c r="E323" s="132" t="str">
        <f>VLOOKUP($B323,LT!$AT$7:$AY$3006,E$28,FALSE)</f>
        <v/>
      </c>
      <c r="F323" s="46" t="str">
        <f>VLOOKUP($B323,LT!$AT$7:$AY$3006,F$28,FALSE)</f>
        <v/>
      </c>
      <c r="G323" s="46" t="str">
        <f>VLOOKUP($B323,LT!$AT$7:$AY$3006,G$28,FALSE)</f>
        <v/>
      </c>
      <c r="H323" s="133">
        <v>294</v>
      </c>
      <c r="J323" s="131"/>
      <c r="K323" s="134"/>
      <c r="L323" s="134"/>
      <c r="M323" s="131"/>
      <c r="N323" s="131"/>
    </row>
    <row r="324" spans="2:14" ht="30" customHeight="1" thickTop="1" thickBot="1" x14ac:dyDescent="0.3">
      <c r="B324" s="33">
        <f>LARGE(LT!$AT$7:$AT$3006,AF!H324)</f>
        <v>0</v>
      </c>
      <c r="C324" s="46" t="str">
        <f>VLOOKUP($B324,LT!$AT$7:$AY$3006,C$28,FALSE)</f>
        <v/>
      </c>
      <c r="D324" s="132" t="str">
        <f>VLOOKUP($B324,LT!$AT$7:$AY$3006,D$28,FALSE)</f>
        <v/>
      </c>
      <c r="E324" s="132" t="str">
        <f>VLOOKUP($B324,LT!$AT$7:$AY$3006,E$28,FALSE)</f>
        <v/>
      </c>
      <c r="F324" s="46" t="str">
        <f>VLOOKUP($B324,LT!$AT$7:$AY$3006,F$28,FALSE)</f>
        <v/>
      </c>
      <c r="G324" s="46" t="str">
        <f>VLOOKUP($B324,LT!$AT$7:$AY$3006,G$28,FALSE)</f>
        <v/>
      </c>
      <c r="H324" s="133">
        <v>295</v>
      </c>
      <c r="J324" s="131"/>
      <c r="K324" s="134"/>
      <c r="L324" s="134"/>
      <c r="M324" s="131"/>
      <c r="N324" s="131"/>
    </row>
    <row r="325" spans="2:14" ht="30" customHeight="1" thickTop="1" thickBot="1" x14ac:dyDescent="0.3">
      <c r="B325" s="33">
        <f>LARGE(LT!$AT$7:$AT$3006,AF!H325)</f>
        <v>0</v>
      </c>
      <c r="C325" s="46" t="str">
        <f>VLOOKUP($B325,LT!$AT$7:$AY$3006,C$28,FALSE)</f>
        <v/>
      </c>
      <c r="D325" s="132" t="str">
        <f>VLOOKUP($B325,LT!$AT$7:$AY$3006,D$28,FALSE)</f>
        <v/>
      </c>
      <c r="E325" s="132" t="str">
        <f>VLOOKUP($B325,LT!$AT$7:$AY$3006,E$28,FALSE)</f>
        <v/>
      </c>
      <c r="F325" s="46" t="str">
        <f>VLOOKUP($B325,LT!$AT$7:$AY$3006,F$28,FALSE)</f>
        <v/>
      </c>
      <c r="G325" s="46" t="str">
        <f>VLOOKUP($B325,LT!$AT$7:$AY$3006,G$28,FALSE)</f>
        <v/>
      </c>
      <c r="H325" s="133">
        <v>296</v>
      </c>
      <c r="J325" s="131"/>
      <c r="K325" s="134"/>
      <c r="L325" s="134"/>
      <c r="M325" s="131"/>
      <c r="N325" s="131"/>
    </row>
    <row r="326" spans="2:14" ht="30" customHeight="1" thickTop="1" thickBot="1" x14ac:dyDescent="0.3">
      <c r="B326" s="33">
        <f>LARGE(LT!$AT$7:$AT$3006,AF!H326)</f>
        <v>0</v>
      </c>
      <c r="C326" s="46" t="str">
        <f>VLOOKUP($B326,LT!$AT$7:$AY$3006,C$28,FALSE)</f>
        <v/>
      </c>
      <c r="D326" s="132" t="str">
        <f>VLOOKUP($B326,LT!$AT$7:$AY$3006,D$28,FALSE)</f>
        <v/>
      </c>
      <c r="E326" s="132" t="str">
        <f>VLOOKUP($B326,LT!$AT$7:$AY$3006,E$28,FALSE)</f>
        <v/>
      </c>
      <c r="F326" s="46" t="str">
        <f>VLOOKUP($B326,LT!$AT$7:$AY$3006,F$28,FALSE)</f>
        <v/>
      </c>
      <c r="G326" s="46" t="str">
        <f>VLOOKUP($B326,LT!$AT$7:$AY$3006,G$28,FALSE)</f>
        <v/>
      </c>
      <c r="H326" s="133">
        <v>297</v>
      </c>
      <c r="J326" s="131"/>
      <c r="K326" s="134"/>
      <c r="L326" s="134"/>
      <c r="M326" s="131"/>
      <c r="N326" s="131"/>
    </row>
    <row r="327" spans="2:14" ht="30" customHeight="1" thickTop="1" thickBot="1" x14ac:dyDescent="0.3">
      <c r="B327" s="33">
        <f>LARGE(LT!$AT$7:$AT$3006,AF!H327)</f>
        <v>0</v>
      </c>
      <c r="C327" s="46" t="str">
        <f>VLOOKUP($B327,LT!$AT$7:$AY$3006,C$28,FALSE)</f>
        <v/>
      </c>
      <c r="D327" s="132" t="str">
        <f>VLOOKUP($B327,LT!$AT$7:$AY$3006,D$28,FALSE)</f>
        <v/>
      </c>
      <c r="E327" s="132" t="str">
        <f>VLOOKUP($B327,LT!$AT$7:$AY$3006,E$28,FALSE)</f>
        <v/>
      </c>
      <c r="F327" s="46" t="str">
        <f>VLOOKUP($B327,LT!$AT$7:$AY$3006,F$28,FALSE)</f>
        <v/>
      </c>
      <c r="G327" s="46" t="str">
        <f>VLOOKUP($B327,LT!$AT$7:$AY$3006,G$28,FALSE)</f>
        <v/>
      </c>
      <c r="H327" s="133">
        <v>298</v>
      </c>
      <c r="J327" s="131"/>
      <c r="K327" s="134"/>
      <c r="L327" s="134"/>
      <c r="M327" s="131"/>
      <c r="N327" s="131"/>
    </row>
    <row r="328" spans="2:14" ht="30" customHeight="1" thickTop="1" thickBot="1" x14ac:dyDescent="0.3">
      <c r="B328" s="33">
        <f>LARGE(LT!$AT$7:$AT$3006,AF!H328)</f>
        <v>0</v>
      </c>
      <c r="C328" s="46" t="str">
        <f>VLOOKUP($B328,LT!$AT$7:$AY$3006,C$28,FALSE)</f>
        <v/>
      </c>
      <c r="D328" s="132" t="str">
        <f>VLOOKUP($B328,LT!$AT$7:$AY$3006,D$28,FALSE)</f>
        <v/>
      </c>
      <c r="E328" s="132" t="str">
        <f>VLOOKUP($B328,LT!$AT$7:$AY$3006,E$28,FALSE)</f>
        <v/>
      </c>
      <c r="F328" s="46" t="str">
        <f>VLOOKUP($B328,LT!$AT$7:$AY$3006,F$28,FALSE)</f>
        <v/>
      </c>
      <c r="G328" s="46" t="str">
        <f>VLOOKUP($B328,LT!$AT$7:$AY$3006,G$28,FALSE)</f>
        <v/>
      </c>
      <c r="H328" s="133">
        <v>299</v>
      </c>
      <c r="J328" s="131"/>
      <c r="K328" s="134"/>
      <c r="L328" s="134"/>
      <c r="M328" s="131"/>
      <c r="N328" s="131"/>
    </row>
    <row r="329" spans="2:14" ht="30" customHeight="1" thickTop="1" thickBot="1" x14ac:dyDescent="0.3">
      <c r="B329" s="33">
        <f>LARGE(LT!$AT$7:$AT$3006,AF!H329)</f>
        <v>0</v>
      </c>
      <c r="C329" s="46" t="str">
        <f>VLOOKUP($B329,LT!$AT$7:$AY$3006,C$28,FALSE)</f>
        <v/>
      </c>
      <c r="D329" s="132" t="str">
        <f>VLOOKUP($B329,LT!$AT$7:$AY$3006,D$28,FALSE)</f>
        <v/>
      </c>
      <c r="E329" s="132" t="str">
        <f>VLOOKUP($B329,LT!$AT$7:$AY$3006,E$28,FALSE)</f>
        <v/>
      </c>
      <c r="F329" s="46" t="str">
        <f>VLOOKUP($B329,LT!$AT$7:$AY$3006,F$28,FALSE)</f>
        <v/>
      </c>
      <c r="G329" s="46" t="str">
        <f>VLOOKUP($B329,LT!$AT$7:$AY$3006,G$28,FALSE)</f>
        <v/>
      </c>
      <c r="H329" s="133">
        <v>300</v>
      </c>
      <c r="J329" s="131"/>
      <c r="K329" s="134"/>
      <c r="L329" s="134"/>
      <c r="M329" s="131"/>
      <c r="N329" s="131"/>
    </row>
    <row r="330" spans="2:14" ht="30" customHeight="1" thickTop="1" thickBot="1" x14ac:dyDescent="0.3">
      <c r="B330" s="33">
        <f>LARGE(LT!$AT$7:$AT$3006,AF!H330)</f>
        <v>0</v>
      </c>
      <c r="C330" s="46" t="str">
        <f>VLOOKUP($B330,LT!$AT$7:$AY$3006,C$28,FALSE)</f>
        <v/>
      </c>
      <c r="D330" s="132" t="str">
        <f>VLOOKUP($B330,LT!$AT$7:$AY$3006,D$28,FALSE)</f>
        <v/>
      </c>
      <c r="E330" s="132" t="str">
        <f>VLOOKUP($B330,LT!$AT$7:$AY$3006,E$28,FALSE)</f>
        <v/>
      </c>
      <c r="F330" s="46" t="str">
        <f>VLOOKUP($B330,LT!$AT$7:$AY$3006,F$28,FALSE)</f>
        <v/>
      </c>
      <c r="G330" s="46" t="str">
        <f>VLOOKUP($B330,LT!$AT$7:$AY$3006,G$28,FALSE)</f>
        <v/>
      </c>
      <c r="H330" s="133">
        <v>301</v>
      </c>
      <c r="J330" s="131"/>
      <c r="K330" s="134"/>
      <c r="L330" s="134"/>
      <c r="M330" s="131"/>
      <c r="N330" s="131"/>
    </row>
    <row r="331" spans="2:14" ht="30" customHeight="1" thickTop="1" thickBot="1" x14ac:dyDescent="0.3">
      <c r="B331" s="33">
        <f>LARGE(LT!$AT$7:$AT$3006,AF!H331)</f>
        <v>0</v>
      </c>
      <c r="C331" s="46" t="str">
        <f>VLOOKUP($B331,LT!$AT$7:$AY$3006,C$28,FALSE)</f>
        <v/>
      </c>
      <c r="D331" s="132" t="str">
        <f>VLOOKUP($B331,LT!$AT$7:$AY$3006,D$28,FALSE)</f>
        <v/>
      </c>
      <c r="E331" s="132" t="str">
        <f>VLOOKUP($B331,LT!$AT$7:$AY$3006,E$28,FALSE)</f>
        <v/>
      </c>
      <c r="F331" s="46" t="str">
        <f>VLOOKUP($B331,LT!$AT$7:$AY$3006,F$28,FALSE)</f>
        <v/>
      </c>
      <c r="G331" s="46" t="str">
        <f>VLOOKUP($B331,LT!$AT$7:$AY$3006,G$28,FALSE)</f>
        <v/>
      </c>
      <c r="H331" s="133">
        <v>302</v>
      </c>
      <c r="J331" s="131"/>
      <c r="K331" s="134"/>
      <c r="L331" s="134"/>
      <c r="M331" s="131"/>
      <c r="N331" s="131"/>
    </row>
    <row r="332" spans="2:14" ht="30" customHeight="1" thickTop="1" thickBot="1" x14ac:dyDescent="0.3">
      <c r="B332" s="33">
        <f>LARGE(LT!$AT$7:$AT$3006,AF!H332)</f>
        <v>0</v>
      </c>
      <c r="C332" s="46" t="str">
        <f>VLOOKUP($B332,LT!$AT$7:$AY$3006,C$28,FALSE)</f>
        <v/>
      </c>
      <c r="D332" s="132" t="str">
        <f>VLOOKUP($B332,LT!$AT$7:$AY$3006,D$28,FALSE)</f>
        <v/>
      </c>
      <c r="E332" s="132" t="str">
        <f>VLOOKUP($B332,LT!$AT$7:$AY$3006,E$28,FALSE)</f>
        <v/>
      </c>
      <c r="F332" s="46" t="str">
        <f>VLOOKUP($B332,LT!$AT$7:$AY$3006,F$28,FALSE)</f>
        <v/>
      </c>
      <c r="G332" s="46" t="str">
        <f>VLOOKUP($B332,LT!$AT$7:$AY$3006,G$28,FALSE)</f>
        <v/>
      </c>
      <c r="H332" s="133">
        <v>303</v>
      </c>
      <c r="J332" s="131"/>
      <c r="K332" s="134"/>
      <c r="L332" s="134"/>
      <c r="M332" s="131"/>
      <c r="N332" s="131"/>
    </row>
    <row r="333" spans="2:14" ht="30" customHeight="1" thickTop="1" thickBot="1" x14ac:dyDescent="0.3">
      <c r="B333" s="33">
        <f>LARGE(LT!$AT$7:$AT$3006,AF!H333)</f>
        <v>0</v>
      </c>
      <c r="C333" s="46" t="str">
        <f>VLOOKUP($B333,LT!$AT$7:$AY$3006,C$28,FALSE)</f>
        <v/>
      </c>
      <c r="D333" s="132" t="str">
        <f>VLOOKUP($B333,LT!$AT$7:$AY$3006,D$28,FALSE)</f>
        <v/>
      </c>
      <c r="E333" s="132" t="str">
        <f>VLOOKUP($B333,LT!$AT$7:$AY$3006,E$28,FALSE)</f>
        <v/>
      </c>
      <c r="F333" s="46" t="str">
        <f>VLOOKUP($B333,LT!$AT$7:$AY$3006,F$28,FALSE)</f>
        <v/>
      </c>
      <c r="G333" s="46" t="str">
        <f>VLOOKUP($B333,LT!$AT$7:$AY$3006,G$28,FALSE)</f>
        <v/>
      </c>
      <c r="H333" s="133">
        <v>304</v>
      </c>
      <c r="J333" s="131"/>
      <c r="K333" s="134"/>
      <c r="L333" s="134"/>
      <c r="M333" s="131"/>
      <c r="N333" s="131"/>
    </row>
    <row r="334" spans="2:14" ht="30" customHeight="1" thickTop="1" thickBot="1" x14ac:dyDescent="0.3">
      <c r="B334" s="33">
        <f>LARGE(LT!$AT$7:$AT$3006,AF!H334)</f>
        <v>0</v>
      </c>
      <c r="C334" s="46" t="str">
        <f>VLOOKUP($B334,LT!$AT$7:$AY$3006,C$28,FALSE)</f>
        <v/>
      </c>
      <c r="D334" s="132" t="str">
        <f>VLOOKUP($B334,LT!$AT$7:$AY$3006,D$28,FALSE)</f>
        <v/>
      </c>
      <c r="E334" s="132" t="str">
        <f>VLOOKUP($B334,LT!$AT$7:$AY$3006,E$28,FALSE)</f>
        <v/>
      </c>
      <c r="F334" s="46" t="str">
        <f>VLOOKUP($B334,LT!$AT$7:$AY$3006,F$28,FALSE)</f>
        <v/>
      </c>
      <c r="G334" s="46" t="str">
        <f>VLOOKUP($B334,LT!$AT$7:$AY$3006,G$28,FALSE)</f>
        <v/>
      </c>
      <c r="H334" s="133">
        <v>305</v>
      </c>
      <c r="J334" s="131"/>
      <c r="K334" s="134"/>
      <c r="L334" s="134"/>
      <c r="M334" s="131"/>
      <c r="N334" s="131"/>
    </row>
    <row r="335" spans="2:14" ht="30" customHeight="1" thickTop="1" thickBot="1" x14ac:dyDescent="0.3">
      <c r="B335" s="33">
        <f>LARGE(LT!$AT$7:$AT$3006,AF!H335)</f>
        <v>0</v>
      </c>
      <c r="C335" s="46" t="str">
        <f>VLOOKUP($B335,LT!$AT$7:$AY$3006,C$28,FALSE)</f>
        <v/>
      </c>
      <c r="D335" s="132" t="str">
        <f>VLOOKUP($B335,LT!$AT$7:$AY$3006,D$28,FALSE)</f>
        <v/>
      </c>
      <c r="E335" s="132" t="str">
        <f>VLOOKUP($B335,LT!$AT$7:$AY$3006,E$28,FALSE)</f>
        <v/>
      </c>
      <c r="F335" s="46" t="str">
        <f>VLOOKUP($B335,LT!$AT$7:$AY$3006,F$28,FALSE)</f>
        <v/>
      </c>
      <c r="G335" s="46" t="str">
        <f>VLOOKUP($B335,LT!$AT$7:$AY$3006,G$28,FALSE)</f>
        <v/>
      </c>
      <c r="H335" s="133">
        <v>306</v>
      </c>
      <c r="J335" s="131"/>
      <c r="K335" s="134"/>
      <c r="L335" s="134"/>
      <c r="M335" s="131"/>
      <c r="N335" s="131"/>
    </row>
    <row r="336" spans="2:14" ht="30" customHeight="1" thickTop="1" thickBot="1" x14ac:dyDescent="0.3">
      <c r="B336" s="33">
        <f>LARGE(LT!$AT$7:$AT$3006,AF!H336)</f>
        <v>0</v>
      </c>
      <c r="C336" s="46" t="str">
        <f>VLOOKUP($B336,LT!$AT$7:$AY$3006,C$28,FALSE)</f>
        <v/>
      </c>
      <c r="D336" s="132" t="str">
        <f>VLOOKUP($B336,LT!$AT$7:$AY$3006,D$28,FALSE)</f>
        <v/>
      </c>
      <c r="E336" s="132" t="str">
        <f>VLOOKUP($B336,LT!$AT$7:$AY$3006,E$28,FALSE)</f>
        <v/>
      </c>
      <c r="F336" s="46" t="str">
        <f>VLOOKUP($B336,LT!$AT$7:$AY$3006,F$28,FALSE)</f>
        <v/>
      </c>
      <c r="G336" s="46" t="str">
        <f>VLOOKUP($B336,LT!$AT$7:$AY$3006,G$28,FALSE)</f>
        <v/>
      </c>
      <c r="H336" s="133">
        <v>307</v>
      </c>
      <c r="J336" s="131"/>
      <c r="K336" s="134"/>
      <c r="L336" s="134"/>
      <c r="M336" s="131"/>
      <c r="N336" s="131"/>
    </row>
    <row r="337" spans="2:14" ht="30" customHeight="1" thickTop="1" thickBot="1" x14ac:dyDescent="0.3">
      <c r="B337" s="33">
        <f>LARGE(LT!$AT$7:$AT$3006,AF!H337)</f>
        <v>0</v>
      </c>
      <c r="C337" s="46" t="str">
        <f>VLOOKUP($B337,LT!$AT$7:$AY$3006,C$28,FALSE)</f>
        <v/>
      </c>
      <c r="D337" s="132" t="str">
        <f>VLOOKUP($B337,LT!$AT$7:$AY$3006,D$28,FALSE)</f>
        <v/>
      </c>
      <c r="E337" s="132" t="str">
        <f>VLOOKUP($B337,LT!$AT$7:$AY$3006,E$28,FALSE)</f>
        <v/>
      </c>
      <c r="F337" s="46" t="str">
        <f>VLOOKUP($B337,LT!$AT$7:$AY$3006,F$28,FALSE)</f>
        <v/>
      </c>
      <c r="G337" s="46" t="str">
        <f>VLOOKUP($B337,LT!$AT$7:$AY$3006,G$28,FALSE)</f>
        <v/>
      </c>
      <c r="H337" s="133">
        <v>308</v>
      </c>
      <c r="J337" s="131"/>
      <c r="K337" s="134"/>
      <c r="L337" s="134"/>
      <c r="M337" s="131"/>
      <c r="N337" s="131"/>
    </row>
    <row r="338" spans="2:14" ht="30" customHeight="1" thickTop="1" thickBot="1" x14ac:dyDescent="0.3">
      <c r="B338" s="33">
        <f>LARGE(LT!$AT$7:$AT$3006,AF!H338)</f>
        <v>0</v>
      </c>
      <c r="C338" s="46" t="str">
        <f>VLOOKUP($B338,LT!$AT$7:$AY$3006,C$28,FALSE)</f>
        <v/>
      </c>
      <c r="D338" s="132" t="str">
        <f>VLOOKUP($B338,LT!$AT$7:$AY$3006,D$28,FALSE)</f>
        <v/>
      </c>
      <c r="E338" s="132" t="str">
        <f>VLOOKUP($B338,LT!$AT$7:$AY$3006,E$28,FALSE)</f>
        <v/>
      </c>
      <c r="F338" s="46" t="str">
        <f>VLOOKUP($B338,LT!$AT$7:$AY$3006,F$28,FALSE)</f>
        <v/>
      </c>
      <c r="G338" s="46" t="str">
        <f>VLOOKUP($B338,LT!$AT$7:$AY$3006,G$28,FALSE)</f>
        <v/>
      </c>
      <c r="H338" s="133">
        <v>309</v>
      </c>
      <c r="J338" s="131"/>
      <c r="K338" s="134"/>
      <c r="L338" s="134"/>
      <c r="M338" s="131"/>
      <c r="N338" s="131"/>
    </row>
    <row r="339" spans="2:14" ht="30" customHeight="1" thickTop="1" thickBot="1" x14ac:dyDescent="0.3">
      <c r="B339" s="33">
        <f>LARGE(LT!$AT$7:$AT$3006,AF!H339)</f>
        <v>0</v>
      </c>
      <c r="C339" s="46" t="str">
        <f>VLOOKUP($B339,LT!$AT$7:$AY$3006,C$28,FALSE)</f>
        <v/>
      </c>
      <c r="D339" s="132" t="str">
        <f>VLOOKUP($B339,LT!$AT$7:$AY$3006,D$28,FALSE)</f>
        <v/>
      </c>
      <c r="E339" s="132" t="str">
        <f>VLOOKUP($B339,LT!$AT$7:$AY$3006,E$28,FALSE)</f>
        <v/>
      </c>
      <c r="F339" s="46" t="str">
        <f>VLOOKUP($B339,LT!$AT$7:$AY$3006,F$28,FALSE)</f>
        <v/>
      </c>
      <c r="G339" s="46" t="str">
        <f>VLOOKUP($B339,LT!$AT$7:$AY$3006,G$28,FALSE)</f>
        <v/>
      </c>
      <c r="H339" s="133">
        <v>310</v>
      </c>
      <c r="J339" s="131"/>
      <c r="K339" s="134"/>
      <c r="L339" s="134"/>
      <c r="M339" s="131"/>
      <c r="N339" s="131"/>
    </row>
    <row r="340" spans="2:14" ht="30" customHeight="1" thickTop="1" thickBot="1" x14ac:dyDescent="0.3">
      <c r="B340" s="33">
        <f>LARGE(LT!$AT$7:$AT$3006,AF!H340)</f>
        <v>0</v>
      </c>
      <c r="C340" s="46" t="str">
        <f>VLOOKUP($B340,LT!$AT$7:$AY$3006,C$28,FALSE)</f>
        <v/>
      </c>
      <c r="D340" s="132" t="str">
        <f>VLOOKUP($B340,LT!$AT$7:$AY$3006,D$28,FALSE)</f>
        <v/>
      </c>
      <c r="E340" s="132" t="str">
        <f>VLOOKUP($B340,LT!$AT$7:$AY$3006,E$28,FALSE)</f>
        <v/>
      </c>
      <c r="F340" s="46" t="str">
        <f>VLOOKUP($B340,LT!$AT$7:$AY$3006,F$28,FALSE)</f>
        <v/>
      </c>
      <c r="G340" s="46" t="str">
        <f>VLOOKUP($B340,LT!$AT$7:$AY$3006,G$28,FALSE)</f>
        <v/>
      </c>
      <c r="H340" s="133">
        <v>311</v>
      </c>
      <c r="J340" s="131"/>
      <c r="K340" s="134"/>
      <c r="L340" s="134"/>
      <c r="M340" s="131"/>
      <c r="N340" s="131"/>
    </row>
    <row r="341" spans="2:14" ht="30" customHeight="1" thickTop="1" thickBot="1" x14ac:dyDescent="0.3">
      <c r="B341" s="33">
        <f>LARGE(LT!$AT$7:$AT$3006,AF!H341)</f>
        <v>0</v>
      </c>
      <c r="C341" s="46" t="str">
        <f>VLOOKUP($B341,LT!$AT$7:$AY$3006,C$28,FALSE)</f>
        <v/>
      </c>
      <c r="D341" s="132" t="str">
        <f>VLOOKUP($B341,LT!$AT$7:$AY$3006,D$28,FALSE)</f>
        <v/>
      </c>
      <c r="E341" s="132" t="str">
        <f>VLOOKUP($B341,LT!$AT$7:$AY$3006,E$28,FALSE)</f>
        <v/>
      </c>
      <c r="F341" s="46" t="str">
        <f>VLOOKUP($B341,LT!$AT$7:$AY$3006,F$28,FALSE)</f>
        <v/>
      </c>
      <c r="G341" s="46" t="str">
        <f>VLOOKUP($B341,LT!$AT$7:$AY$3006,G$28,FALSE)</f>
        <v/>
      </c>
      <c r="H341" s="133">
        <v>312</v>
      </c>
      <c r="J341" s="131"/>
      <c r="K341" s="134"/>
      <c r="L341" s="134"/>
      <c r="M341" s="131"/>
      <c r="N341" s="131"/>
    </row>
    <row r="342" spans="2:14" ht="30" customHeight="1" thickTop="1" thickBot="1" x14ac:dyDescent="0.3">
      <c r="B342" s="33">
        <f>LARGE(LT!$AT$7:$AT$3006,AF!H342)</f>
        <v>0</v>
      </c>
      <c r="C342" s="46" t="str">
        <f>VLOOKUP($B342,LT!$AT$7:$AY$3006,C$28,FALSE)</f>
        <v/>
      </c>
      <c r="D342" s="132" t="str">
        <f>VLOOKUP($B342,LT!$AT$7:$AY$3006,D$28,FALSE)</f>
        <v/>
      </c>
      <c r="E342" s="132" t="str">
        <f>VLOOKUP($B342,LT!$AT$7:$AY$3006,E$28,FALSE)</f>
        <v/>
      </c>
      <c r="F342" s="46" t="str">
        <f>VLOOKUP($B342,LT!$AT$7:$AY$3006,F$28,FALSE)</f>
        <v/>
      </c>
      <c r="G342" s="46" t="str">
        <f>VLOOKUP($B342,LT!$AT$7:$AY$3006,G$28,FALSE)</f>
        <v/>
      </c>
      <c r="H342" s="133">
        <v>313</v>
      </c>
      <c r="J342" s="131"/>
      <c r="K342" s="134"/>
      <c r="L342" s="134"/>
      <c r="M342" s="131"/>
      <c r="N342" s="131"/>
    </row>
    <row r="343" spans="2:14" ht="30" customHeight="1" thickTop="1" thickBot="1" x14ac:dyDescent="0.3">
      <c r="B343" s="33">
        <f>LARGE(LT!$AT$7:$AT$3006,AF!H343)</f>
        <v>0</v>
      </c>
      <c r="C343" s="46" t="str">
        <f>VLOOKUP($B343,LT!$AT$7:$AY$3006,C$28,FALSE)</f>
        <v/>
      </c>
      <c r="D343" s="132" t="str">
        <f>VLOOKUP($B343,LT!$AT$7:$AY$3006,D$28,FALSE)</f>
        <v/>
      </c>
      <c r="E343" s="132" t="str">
        <f>VLOOKUP($B343,LT!$AT$7:$AY$3006,E$28,FALSE)</f>
        <v/>
      </c>
      <c r="F343" s="46" t="str">
        <f>VLOOKUP($B343,LT!$AT$7:$AY$3006,F$28,FALSE)</f>
        <v/>
      </c>
      <c r="G343" s="46" t="str">
        <f>VLOOKUP($B343,LT!$AT$7:$AY$3006,G$28,FALSE)</f>
        <v/>
      </c>
      <c r="H343" s="133">
        <v>314</v>
      </c>
      <c r="J343" s="131"/>
      <c r="K343" s="134"/>
      <c r="L343" s="134"/>
      <c r="M343" s="131"/>
      <c r="N343" s="131"/>
    </row>
    <row r="344" spans="2:14" ht="30" customHeight="1" thickTop="1" thickBot="1" x14ac:dyDescent="0.3">
      <c r="B344" s="33">
        <f>LARGE(LT!$AT$7:$AT$3006,AF!H344)</f>
        <v>0</v>
      </c>
      <c r="C344" s="46" t="str">
        <f>VLOOKUP($B344,LT!$AT$7:$AY$3006,C$28,FALSE)</f>
        <v/>
      </c>
      <c r="D344" s="132" t="str">
        <f>VLOOKUP($B344,LT!$AT$7:$AY$3006,D$28,FALSE)</f>
        <v/>
      </c>
      <c r="E344" s="132" t="str">
        <f>VLOOKUP($B344,LT!$AT$7:$AY$3006,E$28,FALSE)</f>
        <v/>
      </c>
      <c r="F344" s="46" t="str">
        <f>VLOOKUP($B344,LT!$AT$7:$AY$3006,F$28,FALSE)</f>
        <v/>
      </c>
      <c r="G344" s="46" t="str">
        <f>VLOOKUP($B344,LT!$AT$7:$AY$3006,G$28,FALSE)</f>
        <v/>
      </c>
      <c r="H344" s="133">
        <v>315</v>
      </c>
      <c r="J344" s="131"/>
      <c r="K344" s="134"/>
      <c r="L344" s="134"/>
      <c r="M344" s="131"/>
      <c r="N344" s="131"/>
    </row>
    <row r="345" spans="2:14" ht="30" customHeight="1" thickTop="1" thickBot="1" x14ac:dyDescent="0.3">
      <c r="B345" s="33">
        <f>LARGE(LT!$AT$7:$AT$3006,AF!H345)</f>
        <v>0</v>
      </c>
      <c r="C345" s="46" t="str">
        <f>VLOOKUP($B345,LT!$AT$7:$AY$3006,C$28,FALSE)</f>
        <v/>
      </c>
      <c r="D345" s="132" t="str">
        <f>VLOOKUP($B345,LT!$AT$7:$AY$3006,D$28,FALSE)</f>
        <v/>
      </c>
      <c r="E345" s="132" t="str">
        <f>VLOOKUP($B345,LT!$AT$7:$AY$3006,E$28,FALSE)</f>
        <v/>
      </c>
      <c r="F345" s="46" t="str">
        <f>VLOOKUP($B345,LT!$AT$7:$AY$3006,F$28,FALSE)</f>
        <v/>
      </c>
      <c r="G345" s="46" t="str">
        <f>VLOOKUP($B345,LT!$AT$7:$AY$3006,G$28,FALSE)</f>
        <v/>
      </c>
      <c r="H345" s="133">
        <v>316</v>
      </c>
      <c r="J345" s="131"/>
      <c r="K345" s="134"/>
      <c r="L345" s="134"/>
      <c r="M345" s="131"/>
      <c r="N345" s="131"/>
    </row>
    <row r="346" spans="2:14" ht="30" customHeight="1" thickTop="1" thickBot="1" x14ac:dyDescent="0.3">
      <c r="B346" s="33">
        <f>LARGE(LT!$AT$7:$AT$3006,AF!H346)</f>
        <v>0</v>
      </c>
      <c r="C346" s="46" t="str">
        <f>VLOOKUP($B346,LT!$AT$7:$AY$3006,C$28,FALSE)</f>
        <v/>
      </c>
      <c r="D346" s="132" t="str">
        <f>VLOOKUP($B346,LT!$AT$7:$AY$3006,D$28,FALSE)</f>
        <v/>
      </c>
      <c r="E346" s="132" t="str">
        <f>VLOOKUP($B346,LT!$AT$7:$AY$3006,E$28,FALSE)</f>
        <v/>
      </c>
      <c r="F346" s="46" t="str">
        <f>VLOOKUP($B346,LT!$AT$7:$AY$3006,F$28,FALSE)</f>
        <v/>
      </c>
      <c r="G346" s="46" t="str">
        <f>VLOOKUP($B346,LT!$AT$7:$AY$3006,G$28,FALSE)</f>
        <v/>
      </c>
      <c r="H346" s="133">
        <v>317</v>
      </c>
      <c r="J346" s="131"/>
      <c r="K346" s="134"/>
      <c r="L346" s="134"/>
      <c r="M346" s="131"/>
      <c r="N346" s="131"/>
    </row>
    <row r="347" spans="2:14" ht="30" customHeight="1" thickTop="1" thickBot="1" x14ac:dyDescent="0.3">
      <c r="B347" s="33">
        <f>LARGE(LT!$AT$7:$AT$3006,AF!H347)</f>
        <v>0</v>
      </c>
      <c r="C347" s="46" t="str">
        <f>VLOOKUP($B347,LT!$AT$7:$AY$3006,C$28,FALSE)</f>
        <v/>
      </c>
      <c r="D347" s="132" t="str">
        <f>VLOOKUP($B347,LT!$AT$7:$AY$3006,D$28,FALSE)</f>
        <v/>
      </c>
      <c r="E347" s="132" t="str">
        <f>VLOOKUP($B347,LT!$AT$7:$AY$3006,E$28,FALSE)</f>
        <v/>
      </c>
      <c r="F347" s="46" t="str">
        <f>VLOOKUP($B347,LT!$AT$7:$AY$3006,F$28,FALSE)</f>
        <v/>
      </c>
      <c r="G347" s="46" t="str">
        <f>VLOOKUP($B347,LT!$AT$7:$AY$3006,G$28,FALSE)</f>
        <v/>
      </c>
      <c r="H347" s="133">
        <v>318</v>
      </c>
      <c r="J347" s="131"/>
      <c r="K347" s="134"/>
      <c r="L347" s="134"/>
      <c r="M347" s="131"/>
      <c r="N347" s="131"/>
    </row>
    <row r="348" spans="2:14" ht="30" customHeight="1" thickTop="1" thickBot="1" x14ac:dyDescent="0.3">
      <c r="B348" s="33">
        <f>LARGE(LT!$AT$7:$AT$3006,AF!H348)</f>
        <v>0</v>
      </c>
      <c r="C348" s="46" t="str">
        <f>VLOOKUP($B348,LT!$AT$7:$AY$3006,C$28,FALSE)</f>
        <v/>
      </c>
      <c r="D348" s="132" t="str">
        <f>VLOOKUP($B348,LT!$AT$7:$AY$3006,D$28,FALSE)</f>
        <v/>
      </c>
      <c r="E348" s="132" t="str">
        <f>VLOOKUP($B348,LT!$AT$7:$AY$3006,E$28,FALSE)</f>
        <v/>
      </c>
      <c r="F348" s="46" t="str">
        <f>VLOOKUP($B348,LT!$AT$7:$AY$3006,F$28,FALSE)</f>
        <v/>
      </c>
      <c r="G348" s="46" t="str">
        <f>VLOOKUP($B348,LT!$AT$7:$AY$3006,G$28,FALSE)</f>
        <v/>
      </c>
      <c r="H348" s="133">
        <v>319</v>
      </c>
      <c r="J348" s="131"/>
      <c r="K348" s="134"/>
      <c r="L348" s="134"/>
      <c r="M348" s="131"/>
      <c r="N348" s="131"/>
    </row>
    <row r="349" spans="2:14" ht="30" customHeight="1" thickTop="1" thickBot="1" x14ac:dyDescent="0.3">
      <c r="B349" s="33">
        <f>LARGE(LT!$AT$7:$AT$3006,AF!H349)</f>
        <v>0</v>
      </c>
      <c r="C349" s="46" t="str">
        <f>VLOOKUP($B349,LT!$AT$7:$AY$3006,C$28,FALSE)</f>
        <v/>
      </c>
      <c r="D349" s="132" t="str">
        <f>VLOOKUP($B349,LT!$AT$7:$AY$3006,D$28,FALSE)</f>
        <v/>
      </c>
      <c r="E349" s="132" t="str">
        <f>VLOOKUP($B349,LT!$AT$7:$AY$3006,E$28,FALSE)</f>
        <v/>
      </c>
      <c r="F349" s="46" t="str">
        <f>VLOOKUP($B349,LT!$AT$7:$AY$3006,F$28,FALSE)</f>
        <v/>
      </c>
      <c r="G349" s="46" t="str">
        <f>VLOOKUP($B349,LT!$AT$7:$AY$3006,G$28,FALSE)</f>
        <v/>
      </c>
      <c r="H349" s="133">
        <v>320</v>
      </c>
      <c r="J349" s="131"/>
      <c r="K349" s="134"/>
      <c r="L349" s="134"/>
      <c r="M349" s="131"/>
      <c r="N349" s="131"/>
    </row>
    <row r="350" spans="2:14" ht="30" customHeight="1" thickTop="1" thickBot="1" x14ac:dyDescent="0.3">
      <c r="B350" s="33">
        <f>LARGE(LT!$AT$7:$AT$3006,AF!H350)</f>
        <v>0</v>
      </c>
      <c r="C350" s="46" t="str">
        <f>VLOOKUP($B350,LT!$AT$7:$AY$3006,C$28,FALSE)</f>
        <v/>
      </c>
      <c r="D350" s="132" t="str">
        <f>VLOOKUP($B350,LT!$AT$7:$AY$3006,D$28,FALSE)</f>
        <v/>
      </c>
      <c r="E350" s="132" t="str">
        <f>VLOOKUP($B350,LT!$AT$7:$AY$3006,E$28,FALSE)</f>
        <v/>
      </c>
      <c r="F350" s="46" t="str">
        <f>VLOOKUP($B350,LT!$AT$7:$AY$3006,F$28,FALSE)</f>
        <v/>
      </c>
      <c r="G350" s="46" t="str">
        <f>VLOOKUP($B350,LT!$AT$7:$AY$3006,G$28,FALSE)</f>
        <v/>
      </c>
      <c r="H350" s="133">
        <v>321</v>
      </c>
      <c r="J350" s="131"/>
      <c r="K350" s="134"/>
      <c r="L350" s="134"/>
      <c r="M350" s="131"/>
      <c r="N350" s="131"/>
    </row>
    <row r="351" spans="2:14" ht="30" customHeight="1" thickTop="1" thickBot="1" x14ac:dyDescent="0.3">
      <c r="B351" s="33">
        <f>LARGE(LT!$AT$7:$AT$3006,AF!H351)</f>
        <v>0</v>
      </c>
      <c r="C351" s="46" t="str">
        <f>VLOOKUP($B351,LT!$AT$7:$AY$3006,C$28,FALSE)</f>
        <v/>
      </c>
      <c r="D351" s="132" t="str">
        <f>VLOOKUP($B351,LT!$AT$7:$AY$3006,D$28,FALSE)</f>
        <v/>
      </c>
      <c r="E351" s="132" t="str">
        <f>VLOOKUP($B351,LT!$AT$7:$AY$3006,E$28,FALSE)</f>
        <v/>
      </c>
      <c r="F351" s="46" t="str">
        <f>VLOOKUP($B351,LT!$AT$7:$AY$3006,F$28,FALSE)</f>
        <v/>
      </c>
      <c r="G351" s="46" t="str">
        <f>VLOOKUP($B351,LT!$AT$7:$AY$3006,G$28,FALSE)</f>
        <v/>
      </c>
      <c r="H351" s="133">
        <v>322</v>
      </c>
      <c r="J351" s="131"/>
      <c r="K351" s="134"/>
      <c r="L351" s="134"/>
      <c r="M351" s="131"/>
      <c r="N351" s="131"/>
    </row>
    <row r="352" spans="2:14" ht="30" customHeight="1" thickTop="1" thickBot="1" x14ac:dyDescent="0.3">
      <c r="B352" s="33">
        <f>LARGE(LT!$AT$7:$AT$3006,AF!H352)</f>
        <v>0</v>
      </c>
      <c r="C352" s="46" t="str">
        <f>VLOOKUP($B352,LT!$AT$7:$AY$3006,C$28,FALSE)</f>
        <v/>
      </c>
      <c r="D352" s="132" t="str">
        <f>VLOOKUP($B352,LT!$AT$7:$AY$3006,D$28,FALSE)</f>
        <v/>
      </c>
      <c r="E352" s="132" t="str">
        <f>VLOOKUP($B352,LT!$AT$7:$AY$3006,E$28,FALSE)</f>
        <v/>
      </c>
      <c r="F352" s="46" t="str">
        <f>VLOOKUP($B352,LT!$AT$7:$AY$3006,F$28,FALSE)</f>
        <v/>
      </c>
      <c r="G352" s="46" t="str">
        <f>VLOOKUP($B352,LT!$AT$7:$AY$3006,G$28,FALSE)</f>
        <v/>
      </c>
      <c r="H352" s="133">
        <v>323</v>
      </c>
      <c r="J352" s="131"/>
      <c r="K352" s="134"/>
      <c r="L352" s="134"/>
      <c r="M352" s="131"/>
      <c r="N352" s="131"/>
    </row>
    <row r="353" spans="2:14" ht="30" customHeight="1" thickTop="1" thickBot="1" x14ac:dyDescent="0.3">
      <c r="B353" s="33">
        <f>LARGE(LT!$AT$7:$AT$3006,AF!H353)</f>
        <v>0</v>
      </c>
      <c r="C353" s="46" t="str">
        <f>VLOOKUP($B353,LT!$AT$7:$AY$3006,C$28,FALSE)</f>
        <v/>
      </c>
      <c r="D353" s="132" t="str">
        <f>VLOOKUP($B353,LT!$AT$7:$AY$3006,D$28,FALSE)</f>
        <v/>
      </c>
      <c r="E353" s="132" t="str">
        <f>VLOOKUP($B353,LT!$AT$7:$AY$3006,E$28,FALSE)</f>
        <v/>
      </c>
      <c r="F353" s="46" t="str">
        <f>VLOOKUP($B353,LT!$AT$7:$AY$3006,F$28,FALSE)</f>
        <v/>
      </c>
      <c r="G353" s="46" t="str">
        <f>VLOOKUP($B353,LT!$AT$7:$AY$3006,G$28,FALSE)</f>
        <v/>
      </c>
      <c r="H353" s="133">
        <v>324</v>
      </c>
      <c r="J353" s="131"/>
      <c r="K353" s="134"/>
      <c r="L353" s="134"/>
      <c r="M353" s="131"/>
      <c r="N353" s="131"/>
    </row>
    <row r="354" spans="2:14" ht="30" customHeight="1" thickTop="1" thickBot="1" x14ac:dyDescent="0.3">
      <c r="B354" s="33">
        <f>LARGE(LT!$AT$7:$AT$3006,AF!H354)</f>
        <v>0</v>
      </c>
      <c r="C354" s="46" t="str">
        <f>VLOOKUP($B354,LT!$AT$7:$AY$3006,C$28,FALSE)</f>
        <v/>
      </c>
      <c r="D354" s="132" t="str">
        <f>VLOOKUP($B354,LT!$AT$7:$AY$3006,D$28,FALSE)</f>
        <v/>
      </c>
      <c r="E354" s="132" t="str">
        <f>VLOOKUP($B354,LT!$AT$7:$AY$3006,E$28,FALSE)</f>
        <v/>
      </c>
      <c r="F354" s="46" t="str">
        <f>VLOOKUP($B354,LT!$AT$7:$AY$3006,F$28,FALSE)</f>
        <v/>
      </c>
      <c r="G354" s="46" t="str">
        <f>VLOOKUP($B354,LT!$AT$7:$AY$3006,G$28,FALSE)</f>
        <v/>
      </c>
      <c r="H354" s="133">
        <v>325</v>
      </c>
      <c r="J354" s="131"/>
      <c r="K354" s="134"/>
      <c r="L354" s="134"/>
      <c r="M354" s="131"/>
      <c r="N354" s="131"/>
    </row>
    <row r="355" spans="2:14" ht="30" customHeight="1" thickTop="1" thickBot="1" x14ac:dyDescent="0.3">
      <c r="B355" s="33">
        <f>LARGE(LT!$AT$7:$AT$3006,AF!H355)</f>
        <v>0</v>
      </c>
      <c r="C355" s="46" t="str">
        <f>VLOOKUP($B355,LT!$AT$7:$AY$3006,C$28,FALSE)</f>
        <v/>
      </c>
      <c r="D355" s="132" t="str">
        <f>VLOOKUP($B355,LT!$AT$7:$AY$3006,D$28,FALSE)</f>
        <v/>
      </c>
      <c r="E355" s="132" t="str">
        <f>VLOOKUP($B355,LT!$AT$7:$AY$3006,E$28,FALSE)</f>
        <v/>
      </c>
      <c r="F355" s="46" t="str">
        <f>VLOOKUP($B355,LT!$AT$7:$AY$3006,F$28,FALSE)</f>
        <v/>
      </c>
      <c r="G355" s="46" t="str">
        <f>VLOOKUP($B355,LT!$AT$7:$AY$3006,G$28,FALSE)</f>
        <v/>
      </c>
      <c r="H355" s="133">
        <v>326</v>
      </c>
      <c r="J355" s="131"/>
      <c r="K355" s="134"/>
      <c r="L355" s="134"/>
      <c r="M355" s="131"/>
      <c r="N355" s="131"/>
    </row>
    <row r="356" spans="2:14" ht="30" customHeight="1" thickTop="1" thickBot="1" x14ac:dyDescent="0.3">
      <c r="B356" s="33">
        <f>LARGE(LT!$AT$7:$AT$3006,AF!H356)</f>
        <v>0</v>
      </c>
      <c r="C356" s="46" t="str">
        <f>VLOOKUP($B356,LT!$AT$7:$AY$3006,C$28,FALSE)</f>
        <v/>
      </c>
      <c r="D356" s="132" t="str">
        <f>VLOOKUP($B356,LT!$AT$7:$AY$3006,D$28,FALSE)</f>
        <v/>
      </c>
      <c r="E356" s="132" t="str">
        <f>VLOOKUP($B356,LT!$AT$7:$AY$3006,E$28,FALSE)</f>
        <v/>
      </c>
      <c r="F356" s="46" t="str">
        <f>VLOOKUP($B356,LT!$AT$7:$AY$3006,F$28,FALSE)</f>
        <v/>
      </c>
      <c r="G356" s="46" t="str">
        <f>VLOOKUP($B356,LT!$AT$7:$AY$3006,G$28,FALSE)</f>
        <v/>
      </c>
      <c r="H356" s="133">
        <v>327</v>
      </c>
      <c r="J356" s="131"/>
      <c r="K356" s="134"/>
      <c r="L356" s="134"/>
      <c r="M356" s="131"/>
      <c r="N356" s="131"/>
    </row>
    <row r="357" spans="2:14" ht="30" customHeight="1" thickTop="1" thickBot="1" x14ac:dyDescent="0.3">
      <c r="B357" s="33">
        <f>LARGE(LT!$AT$7:$AT$3006,AF!H357)</f>
        <v>0</v>
      </c>
      <c r="C357" s="46" t="str">
        <f>VLOOKUP($B357,LT!$AT$7:$AY$3006,C$28,FALSE)</f>
        <v/>
      </c>
      <c r="D357" s="132" t="str">
        <f>VLOOKUP($B357,LT!$AT$7:$AY$3006,D$28,FALSE)</f>
        <v/>
      </c>
      <c r="E357" s="132" t="str">
        <f>VLOOKUP($B357,LT!$AT$7:$AY$3006,E$28,FALSE)</f>
        <v/>
      </c>
      <c r="F357" s="46" t="str">
        <f>VLOOKUP($B357,LT!$AT$7:$AY$3006,F$28,FALSE)</f>
        <v/>
      </c>
      <c r="G357" s="46" t="str">
        <f>VLOOKUP($B357,LT!$AT$7:$AY$3006,G$28,FALSE)</f>
        <v/>
      </c>
      <c r="H357" s="133">
        <v>328</v>
      </c>
      <c r="J357" s="131"/>
      <c r="K357" s="134"/>
      <c r="L357" s="134"/>
      <c r="M357" s="131"/>
      <c r="N357" s="131"/>
    </row>
    <row r="358" spans="2:14" ht="30" customHeight="1" thickTop="1" thickBot="1" x14ac:dyDescent="0.3">
      <c r="B358" s="33">
        <f>LARGE(LT!$AT$7:$AT$3006,AF!H358)</f>
        <v>0</v>
      </c>
      <c r="C358" s="46" t="str">
        <f>VLOOKUP($B358,LT!$AT$7:$AY$3006,C$28,FALSE)</f>
        <v/>
      </c>
      <c r="D358" s="132" t="str">
        <f>VLOOKUP($B358,LT!$AT$7:$AY$3006,D$28,FALSE)</f>
        <v/>
      </c>
      <c r="E358" s="132" t="str">
        <f>VLOOKUP($B358,LT!$AT$7:$AY$3006,E$28,FALSE)</f>
        <v/>
      </c>
      <c r="F358" s="46" t="str">
        <f>VLOOKUP($B358,LT!$AT$7:$AY$3006,F$28,FALSE)</f>
        <v/>
      </c>
      <c r="G358" s="46" t="str">
        <f>VLOOKUP($B358,LT!$AT$7:$AY$3006,G$28,FALSE)</f>
        <v/>
      </c>
      <c r="H358" s="133">
        <v>329</v>
      </c>
      <c r="J358" s="131"/>
      <c r="K358" s="134"/>
      <c r="L358" s="134"/>
      <c r="M358" s="131"/>
      <c r="N358" s="131"/>
    </row>
    <row r="359" spans="2:14" ht="30" customHeight="1" thickTop="1" thickBot="1" x14ac:dyDescent="0.3">
      <c r="B359" s="33">
        <f>LARGE(LT!$AT$7:$AT$3006,AF!H359)</f>
        <v>0</v>
      </c>
      <c r="C359" s="46" t="str">
        <f>VLOOKUP($B359,LT!$AT$7:$AY$3006,C$28,FALSE)</f>
        <v/>
      </c>
      <c r="D359" s="132" t="str">
        <f>VLOOKUP($B359,LT!$AT$7:$AY$3006,D$28,FALSE)</f>
        <v/>
      </c>
      <c r="E359" s="132" t="str">
        <f>VLOOKUP($B359,LT!$AT$7:$AY$3006,E$28,FALSE)</f>
        <v/>
      </c>
      <c r="F359" s="46" t="str">
        <f>VLOOKUP($B359,LT!$AT$7:$AY$3006,F$28,FALSE)</f>
        <v/>
      </c>
      <c r="G359" s="46" t="str">
        <f>VLOOKUP($B359,LT!$AT$7:$AY$3006,G$28,FALSE)</f>
        <v/>
      </c>
      <c r="H359" s="133">
        <v>330</v>
      </c>
      <c r="J359" s="131"/>
      <c r="K359" s="134"/>
      <c r="L359" s="134"/>
      <c r="M359" s="131"/>
      <c r="N359" s="131"/>
    </row>
    <row r="360" spans="2:14" ht="30" customHeight="1" thickTop="1" thickBot="1" x14ac:dyDescent="0.3">
      <c r="B360" s="33">
        <f>LARGE(LT!$AT$7:$AT$3006,AF!H360)</f>
        <v>0</v>
      </c>
      <c r="C360" s="46" t="str">
        <f>VLOOKUP($B360,LT!$AT$7:$AY$3006,C$28,FALSE)</f>
        <v/>
      </c>
      <c r="D360" s="132" t="str">
        <f>VLOOKUP($B360,LT!$AT$7:$AY$3006,D$28,FALSE)</f>
        <v/>
      </c>
      <c r="E360" s="132" t="str">
        <f>VLOOKUP($B360,LT!$AT$7:$AY$3006,E$28,FALSE)</f>
        <v/>
      </c>
      <c r="F360" s="46" t="str">
        <f>VLOOKUP($B360,LT!$AT$7:$AY$3006,F$28,FALSE)</f>
        <v/>
      </c>
      <c r="G360" s="46" t="str">
        <f>VLOOKUP($B360,LT!$AT$7:$AY$3006,G$28,FALSE)</f>
        <v/>
      </c>
      <c r="H360" s="133">
        <v>331</v>
      </c>
      <c r="J360" s="131"/>
      <c r="K360" s="134"/>
      <c r="L360" s="134"/>
      <c r="M360" s="131"/>
      <c r="N360" s="131"/>
    </row>
    <row r="361" spans="2:14" ht="30" customHeight="1" thickTop="1" thickBot="1" x14ac:dyDescent="0.3">
      <c r="B361" s="33">
        <f>LARGE(LT!$AT$7:$AT$3006,AF!H361)</f>
        <v>0</v>
      </c>
      <c r="C361" s="46" t="str">
        <f>VLOOKUP($B361,LT!$AT$7:$AY$3006,C$28,FALSE)</f>
        <v/>
      </c>
      <c r="D361" s="132" t="str">
        <f>VLOOKUP($B361,LT!$AT$7:$AY$3006,D$28,FALSE)</f>
        <v/>
      </c>
      <c r="E361" s="132" t="str">
        <f>VLOOKUP($B361,LT!$AT$7:$AY$3006,E$28,FALSE)</f>
        <v/>
      </c>
      <c r="F361" s="46" t="str">
        <f>VLOOKUP($B361,LT!$AT$7:$AY$3006,F$28,FALSE)</f>
        <v/>
      </c>
      <c r="G361" s="46" t="str">
        <f>VLOOKUP($B361,LT!$AT$7:$AY$3006,G$28,FALSE)</f>
        <v/>
      </c>
      <c r="H361" s="133">
        <v>332</v>
      </c>
      <c r="J361" s="131"/>
      <c r="K361" s="134"/>
      <c r="L361" s="134"/>
      <c r="M361" s="131"/>
      <c r="N361" s="131"/>
    </row>
    <row r="362" spans="2:14" ht="30" customHeight="1" thickTop="1" thickBot="1" x14ac:dyDescent="0.3">
      <c r="B362" s="33">
        <f>LARGE(LT!$AT$7:$AT$3006,AF!H362)</f>
        <v>0</v>
      </c>
      <c r="C362" s="46" t="str">
        <f>VLOOKUP($B362,LT!$AT$7:$AY$3006,C$28,FALSE)</f>
        <v/>
      </c>
      <c r="D362" s="132" t="str">
        <f>VLOOKUP($B362,LT!$AT$7:$AY$3006,D$28,FALSE)</f>
        <v/>
      </c>
      <c r="E362" s="132" t="str">
        <f>VLOOKUP($B362,LT!$AT$7:$AY$3006,E$28,FALSE)</f>
        <v/>
      </c>
      <c r="F362" s="46" t="str">
        <f>VLOOKUP($B362,LT!$AT$7:$AY$3006,F$28,FALSE)</f>
        <v/>
      </c>
      <c r="G362" s="46" t="str">
        <f>VLOOKUP($B362,LT!$AT$7:$AY$3006,G$28,FALSE)</f>
        <v/>
      </c>
      <c r="H362" s="133">
        <v>333</v>
      </c>
      <c r="J362" s="131"/>
      <c r="K362" s="134"/>
      <c r="L362" s="134"/>
      <c r="M362" s="131"/>
      <c r="N362" s="131"/>
    </row>
    <row r="363" spans="2:14" ht="30" customHeight="1" thickTop="1" thickBot="1" x14ac:dyDescent="0.3">
      <c r="B363" s="33">
        <f>LARGE(LT!$AT$7:$AT$3006,AF!H363)</f>
        <v>0</v>
      </c>
      <c r="C363" s="46" t="str">
        <f>VLOOKUP($B363,LT!$AT$7:$AY$3006,C$28,FALSE)</f>
        <v/>
      </c>
      <c r="D363" s="132" t="str">
        <f>VLOOKUP($B363,LT!$AT$7:$AY$3006,D$28,FALSE)</f>
        <v/>
      </c>
      <c r="E363" s="132" t="str">
        <f>VLOOKUP($B363,LT!$AT$7:$AY$3006,E$28,FALSE)</f>
        <v/>
      </c>
      <c r="F363" s="46" t="str">
        <f>VLOOKUP($B363,LT!$AT$7:$AY$3006,F$28,FALSE)</f>
        <v/>
      </c>
      <c r="G363" s="46" t="str">
        <f>VLOOKUP($B363,LT!$AT$7:$AY$3006,G$28,FALSE)</f>
        <v/>
      </c>
      <c r="H363" s="133">
        <v>334</v>
      </c>
      <c r="J363" s="131"/>
      <c r="K363" s="134"/>
      <c r="L363" s="134"/>
      <c r="M363" s="131"/>
      <c r="N363" s="131"/>
    </row>
    <row r="364" spans="2:14" ht="30" customHeight="1" thickTop="1" thickBot="1" x14ac:dyDescent="0.3">
      <c r="B364" s="33">
        <f>LARGE(LT!$AT$7:$AT$3006,AF!H364)</f>
        <v>0</v>
      </c>
      <c r="C364" s="46" t="str">
        <f>VLOOKUP($B364,LT!$AT$7:$AY$3006,C$28,FALSE)</f>
        <v/>
      </c>
      <c r="D364" s="132" t="str">
        <f>VLOOKUP($B364,LT!$AT$7:$AY$3006,D$28,FALSE)</f>
        <v/>
      </c>
      <c r="E364" s="132" t="str">
        <f>VLOOKUP($B364,LT!$AT$7:$AY$3006,E$28,FALSE)</f>
        <v/>
      </c>
      <c r="F364" s="46" t="str">
        <f>VLOOKUP($B364,LT!$AT$7:$AY$3006,F$28,FALSE)</f>
        <v/>
      </c>
      <c r="G364" s="46" t="str">
        <f>VLOOKUP($B364,LT!$AT$7:$AY$3006,G$28,FALSE)</f>
        <v/>
      </c>
      <c r="H364" s="133">
        <v>335</v>
      </c>
      <c r="J364" s="131"/>
      <c r="K364" s="134"/>
      <c r="L364" s="134"/>
      <c r="M364" s="131"/>
      <c r="N364" s="131"/>
    </row>
    <row r="365" spans="2:14" ht="30" customHeight="1" thickTop="1" thickBot="1" x14ac:dyDescent="0.3">
      <c r="B365" s="33">
        <f>LARGE(LT!$AT$7:$AT$3006,AF!H365)</f>
        <v>0</v>
      </c>
      <c r="C365" s="46" t="str">
        <f>VLOOKUP($B365,LT!$AT$7:$AY$3006,C$28,FALSE)</f>
        <v/>
      </c>
      <c r="D365" s="132" t="str">
        <f>VLOOKUP($B365,LT!$AT$7:$AY$3006,D$28,FALSE)</f>
        <v/>
      </c>
      <c r="E365" s="132" t="str">
        <f>VLOOKUP($B365,LT!$AT$7:$AY$3006,E$28,FALSE)</f>
        <v/>
      </c>
      <c r="F365" s="46" t="str">
        <f>VLOOKUP($B365,LT!$AT$7:$AY$3006,F$28,FALSE)</f>
        <v/>
      </c>
      <c r="G365" s="46" t="str">
        <f>VLOOKUP($B365,LT!$AT$7:$AY$3006,G$28,FALSE)</f>
        <v/>
      </c>
      <c r="H365" s="133">
        <v>336</v>
      </c>
      <c r="J365" s="131"/>
      <c r="K365" s="134"/>
      <c r="L365" s="134"/>
      <c r="M365" s="131"/>
      <c r="N365" s="131"/>
    </row>
    <row r="366" spans="2:14" ht="30" customHeight="1" thickTop="1" thickBot="1" x14ac:dyDescent="0.3">
      <c r="B366" s="33">
        <f>LARGE(LT!$AT$7:$AT$3006,AF!H366)</f>
        <v>0</v>
      </c>
      <c r="C366" s="46" t="str">
        <f>VLOOKUP($B366,LT!$AT$7:$AY$3006,C$28,FALSE)</f>
        <v/>
      </c>
      <c r="D366" s="132" t="str">
        <f>VLOOKUP($B366,LT!$AT$7:$AY$3006,D$28,FALSE)</f>
        <v/>
      </c>
      <c r="E366" s="132" t="str">
        <f>VLOOKUP($B366,LT!$AT$7:$AY$3006,E$28,FALSE)</f>
        <v/>
      </c>
      <c r="F366" s="46" t="str">
        <f>VLOOKUP($B366,LT!$AT$7:$AY$3006,F$28,FALSE)</f>
        <v/>
      </c>
      <c r="G366" s="46" t="str">
        <f>VLOOKUP($B366,LT!$AT$7:$AY$3006,G$28,FALSE)</f>
        <v/>
      </c>
      <c r="H366" s="133">
        <v>337</v>
      </c>
      <c r="J366" s="131"/>
      <c r="K366" s="134"/>
      <c r="L366" s="134"/>
      <c r="M366" s="131"/>
      <c r="N366" s="131"/>
    </row>
    <row r="367" spans="2:14" ht="30" customHeight="1" thickTop="1" thickBot="1" x14ac:dyDescent="0.3">
      <c r="B367" s="33">
        <f>LARGE(LT!$AT$7:$AT$3006,AF!H367)</f>
        <v>0</v>
      </c>
      <c r="C367" s="46" t="str">
        <f>VLOOKUP($B367,LT!$AT$7:$AY$3006,C$28,FALSE)</f>
        <v/>
      </c>
      <c r="D367" s="132" t="str">
        <f>VLOOKUP($B367,LT!$AT$7:$AY$3006,D$28,FALSE)</f>
        <v/>
      </c>
      <c r="E367" s="132" t="str">
        <f>VLOOKUP($B367,LT!$AT$7:$AY$3006,E$28,FALSE)</f>
        <v/>
      </c>
      <c r="F367" s="46" t="str">
        <f>VLOOKUP($B367,LT!$AT$7:$AY$3006,F$28,FALSE)</f>
        <v/>
      </c>
      <c r="G367" s="46" t="str">
        <f>VLOOKUP($B367,LT!$AT$7:$AY$3006,G$28,FALSE)</f>
        <v/>
      </c>
      <c r="H367" s="133">
        <v>338</v>
      </c>
      <c r="J367" s="131"/>
      <c r="K367" s="134"/>
      <c r="L367" s="134"/>
      <c r="M367" s="131"/>
      <c r="N367" s="131"/>
    </row>
    <row r="368" spans="2:14" ht="30" customHeight="1" thickTop="1" thickBot="1" x14ac:dyDescent="0.3">
      <c r="B368" s="33">
        <f>LARGE(LT!$AT$7:$AT$3006,AF!H368)</f>
        <v>0</v>
      </c>
      <c r="C368" s="46" t="str">
        <f>VLOOKUP($B368,LT!$AT$7:$AY$3006,C$28,FALSE)</f>
        <v/>
      </c>
      <c r="D368" s="132" t="str">
        <f>VLOOKUP($B368,LT!$AT$7:$AY$3006,D$28,FALSE)</f>
        <v/>
      </c>
      <c r="E368" s="132" t="str">
        <f>VLOOKUP($B368,LT!$AT$7:$AY$3006,E$28,FALSE)</f>
        <v/>
      </c>
      <c r="F368" s="46" t="str">
        <f>VLOOKUP($B368,LT!$AT$7:$AY$3006,F$28,FALSE)</f>
        <v/>
      </c>
      <c r="G368" s="46" t="str">
        <f>VLOOKUP($B368,LT!$AT$7:$AY$3006,G$28,FALSE)</f>
        <v/>
      </c>
      <c r="H368" s="133">
        <v>339</v>
      </c>
      <c r="J368" s="131"/>
      <c r="K368" s="134"/>
      <c r="L368" s="134"/>
      <c r="M368" s="131"/>
      <c r="N368" s="131"/>
    </row>
    <row r="369" spans="2:14" ht="30" customHeight="1" thickTop="1" thickBot="1" x14ac:dyDescent="0.3">
      <c r="B369" s="33">
        <f>LARGE(LT!$AT$7:$AT$3006,AF!H369)</f>
        <v>0</v>
      </c>
      <c r="C369" s="46" t="str">
        <f>VLOOKUP($B369,LT!$AT$7:$AY$3006,C$28,FALSE)</f>
        <v/>
      </c>
      <c r="D369" s="132" t="str">
        <f>VLOOKUP($B369,LT!$AT$7:$AY$3006,D$28,FALSE)</f>
        <v/>
      </c>
      <c r="E369" s="132" t="str">
        <f>VLOOKUP($B369,LT!$AT$7:$AY$3006,E$28,FALSE)</f>
        <v/>
      </c>
      <c r="F369" s="46" t="str">
        <f>VLOOKUP($B369,LT!$AT$7:$AY$3006,F$28,FALSE)</f>
        <v/>
      </c>
      <c r="G369" s="46" t="str">
        <f>VLOOKUP($B369,LT!$AT$7:$AY$3006,G$28,FALSE)</f>
        <v/>
      </c>
      <c r="H369" s="133">
        <v>340</v>
      </c>
      <c r="J369" s="131"/>
      <c r="K369" s="134"/>
      <c r="L369" s="134"/>
      <c r="M369" s="131"/>
      <c r="N369" s="131"/>
    </row>
    <row r="370" spans="2:14" ht="30" customHeight="1" thickTop="1" thickBot="1" x14ac:dyDescent="0.3">
      <c r="B370" s="33">
        <f>LARGE(LT!$AT$7:$AT$3006,AF!H370)</f>
        <v>0</v>
      </c>
      <c r="C370" s="46" t="str">
        <f>VLOOKUP($B370,LT!$AT$7:$AY$3006,C$28,FALSE)</f>
        <v/>
      </c>
      <c r="D370" s="132" t="str">
        <f>VLOOKUP($B370,LT!$AT$7:$AY$3006,D$28,FALSE)</f>
        <v/>
      </c>
      <c r="E370" s="132" t="str">
        <f>VLOOKUP($B370,LT!$AT$7:$AY$3006,E$28,FALSE)</f>
        <v/>
      </c>
      <c r="F370" s="46" t="str">
        <f>VLOOKUP($B370,LT!$AT$7:$AY$3006,F$28,FALSE)</f>
        <v/>
      </c>
      <c r="G370" s="46" t="str">
        <f>VLOOKUP($B370,LT!$AT$7:$AY$3006,G$28,FALSE)</f>
        <v/>
      </c>
      <c r="H370" s="133">
        <v>341</v>
      </c>
      <c r="J370" s="131"/>
      <c r="K370" s="134"/>
      <c r="L370" s="134"/>
      <c r="M370" s="131"/>
      <c r="N370" s="131"/>
    </row>
    <row r="371" spans="2:14" ht="30" customHeight="1" thickTop="1" thickBot="1" x14ac:dyDescent="0.3">
      <c r="B371" s="33">
        <f>LARGE(LT!$AT$7:$AT$3006,AF!H371)</f>
        <v>0</v>
      </c>
      <c r="C371" s="46" t="str">
        <f>VLOOKUP($B371,LT!$AT$7:$AY$3006,C$28,FALSE)</f>
        <v/>
      </c>
      <c r="D371" s="132" t="str">
        <f>VLOOKUP($B371,LT!$AT$7:$AY$3006,D$28,FALSE)</f>
        <v/>
      </c>
      <c r="E371" s="132" t="str">
        <f>VLOOKUP($B371,LT!$AT$7:$AY$3006,E$28,FALSE)</f>
        <v/>
      </c>
      <c r="F371" s="46" t="str">
        <f>VLOOKUP($B371,LT!$AT$7:$AY$3006,F$28,FALSE)</f>
        <v/>
      </c>
      <c r="G371" s="46" t="str">
        <f>VLOOKUP($B371,LT!$AT$7:$AY$3006,G$28,FALSE)</f>
        <v/>
      </c>
      <c r="H371" s="133">
        <v>342</v>
      </c>
      <c r="J371" s="131"/>
      <c r="K371" s="134"/>
      <c r="L371" s="134"/>
      <c r="M371" s="131"/>
      <c r="N371" s="131"/>
    </row>
    <row r="372" spans="2:14" ht="30" customHeight="1" thickTop="1" thickBot="1" x14ac:dyDescent="0.3">
      <c r="B372" s="33">
        <f>LARGE(LT!$AT$7:$AT$3006,AF!H372)</f>
        <v>0</v>
      </c>
      <c r="C372" s="46" t="str">
        <f>VLOOKUP($B372,LT!$AT$7:$AY$3006,C$28,FALSE)</f>
        <v/>
      </c>
      <c r="D372" s="132" t="str">
        <f>VLOOKUP($B372,LT!$AT$7:$AY$3006,D$28,FALSE)</f>
        <v/>
      </c>
      <c r="E372" s="132" t="str">
        <f>VLOOKUP($B372,LT!$AT$7:$AY$3006,E$28,FALSE)</f>
        <v/>
      </c>
      <c r="F372" s="46" t="str">
        <f>VLOOKUP($B372,LT!$AT$7:$AY$3006,F$28,FALSE)</f>
        <v/>
      </c>
      <c r="G372" s="46" t="str">
        <f>VLOOKUP($B372,LT!$AT$7:$AY$3006,G$28,FALSE)</f>
        <v/>
      </c>
      <c r="H372" s="133">
        <v>343</v>
      </c>
      <c r="J372" s="131"/>
      <c r="K372" s="134"/>
      <c r="L372" s="134"/>
      <c r="M372" s="131"/>
      <c r="N372" s="131"/>
    </row>
    <row r="373" spans="2:14" ht="30" customHeight="1" thickTop="1" thickBot="1" x14ac:dyDescent="0.3">
      <c r="B373" s="33">
        <f>LARGE(LT!$AT$7:$AT$3006,AF!H373)</f>
        <v>0</v>
      </c>
      <c r="C373" s="46" t="str">
        <f>VLOOKUP($B373,LT!$AT$7:$AY$3006,C$28,FALSE)</f>
        <v/>
      </c>
      <c r="D373" s="132" t="str">
        <f>VLOOKUP($B373,LT!$AT$7:$AY$3006,D$28,FALSE)</f>
        <v/>
      </c>
      <c r="E373" s="132" t="str">
        <f>VLOOKUP($B373,LT!$AT$7:$AY$3006,E$28,FALSE)</f>
        <v/>
      </c>
      <c r="F373" s="46" t="str">
        <f>VLOOKUP($B373,LT!$AT$7:$AY$3006,F$28,FALSE)</f>
        <v/>
      </c>
      <c r="G373" s="46" t="str">
        <f>VLOOKUP($B373,LT!$AT$7:$AY$3006,G$28,FALSE)</f>
        <v/>
      </c>
      <c r="H373" s="133">
        <v>344</v>
      </c>
      <c r="J373" s="131"/>
      <c r="K373" s="134"/>
      <c r="L373" s="134"/>
      <c r="M373" s="131"/>
      <c r="N373" s="131"/>
    </row>
    <row r="374" spans="2:14" ht="30" customHeight="1" thickTop="1" thickBot="1" x14ac:dyDescent="0.3">
      <c r="B374" s="33">
        <f>LARGE(LT!$AT$7:$AT$3006,AF!H374)</f>
        <v>0</v>
      </c>
      <c r="C374" s="46" t="str">
        <f>VLOOKUP($B374,LT!$AT$7:$AY$3006,C$28,FALSE)</f>
        <v/>
      </c>
      <c r="D374" s="132" t="str">
        <f>VLOOKUP($B374,LT!$AT$7:$AY$3006,D$28,FALSE)</f>
        <v/>
      </c>
      <c r="E374" s="132" t="str">
        <f>VLOOKUP($B374,LT!$AT$7:$AY$3006,E$28,FALSE)</f>
        <v/>
      </c>
      <c r="F374" s="46" t="str">
        <f>VLOOKUP($B374,LT!$AT$7:$AY$3006,F$28,FALSE)</f>
        <v/>
      </c>
      <c r="G374" s="46" t="str">
        <f>VLOOKUP($B374,LT!$AT$7:$AY$3006,G$28,FALSE)</f>
        <v/>
      </c>
      <c r="H374" s="133">
        <v>345</v>
      </c>
      <c r="J374" s="131"/>
      <c r="K374" s="134"/>
      <c r="L374" s="134"/>
      <c r="M374" s="131"/>
      <c r="N374" s="131"/>
    </row>
    <row r="375" spans="2:14" ht="30" customHeight="1" thickTop="1" thickBot="1" x14ac:dyDescent="0.3">
      <c r="B375" s="33">
        <f>LARGE(LT!$AT$7:$AT$3006,AF!H375)</f>
        <v>0</v>
      </c>
      <c r="C375" s="46" t="str">
        <f>VLOOKUP($B375,LT!$AT$7:$AY$3006,C$28,FALSE)</f>
        <v/>
      </c>
      <c r="D375" s="132" t="str">
        <f>VLOOKUP($B375,LT!$AT$7:$AY$3006,D$28,FALSE)</f>
        <v/>
      </c>
      <c r="E375" s="132" t="str">
        <f>VLOOKUP($B375,LT!$AT$7:$AY$3006,E$28,FALSE)</f>
        <v/>
      </c>
      <c r="F375" s="46" t="str">
        <f>VLOOKUP($B375,LT!$AT$7:$AY$3006,F$28,FALSE)</f>
        <v/>
      </c>
      <c r="G375" s="46" t="str">
        <f>VLOOKUP($B375,LT!$AT$7:$AY$3006,G$28,FALSE)</f>
        <v/>
      </c>
      <c r="H375" s="133">
        <v>346</v>
      </c>
      <c r="J375" s="131"/>
      <c r="K375" s="134"/>
      <c r="L375" s="134"/>
      <c r="M375" s="131"/>
      <c r="N375" s="131"/>
    </row>
    <row r="376" spans="2:14" ht="30" customHeight="1" thickTop="1" thickBot="1" x14ac:dyDescent="0.3">
      <c r="B376" s="33">
        <f>LARGE(LT!$AT$7:$AT$3006,AF!H376)</f>
        <v>0</v>
      </c>
      <c r="C376" s="46" t="str">
        <f>VLOOKUP($B376,LT!$AT$7:$AY$3006,C$28,FALSE)</f>
        <v/>
      </c>
      <c r="D376" s="132" t="str">
        <f>VLOOKUP($B376,LT!$AT$7:$AY$3006,D$28,FALSE)</f>
        <v/>
      </c>
      <c r="E376" s="132" t="str">
        <f>VLOOKUP($B376,LT!$AT$7:$AY$3006,E$28,FALSE)</f>
        <v/>
      </c>
      <c r="F376" s="46" t="str">
        <f>VLOOKUP($B376,LT!$AT$7:$AY$3006,F$28,FALSE)</f>
        <v/>
      </c>
      <c r="G376" s="46" t="str">
        <f>VLOOKUP($B376,LT!$AT$7:$AY$3006,G$28,FALSE)</f>
        <v/>
      </c>
      <c r="H376" s="133">
        <v>347</v>
      </c>
      <c r="J376" s="131"/>
      <c r="K376" s="134"/>
      <c r="L376" s="134"/>
      <c r="M376" s="131"/>
      <c r="N376" s="131"/>
    </row>
    <row r="377" spans="2:14" ht="30" customHeight="1" thickTop="1" thickBot="1" x14ac:dyDescent="0.3">
      <c r="B377" s="33">
        <f>LARGE(LT!$AT$7:$AT$3006,AF!H377)</f>
        <v>0</v>
      </c>
      <c r="C377" s="46" t="str">
        <f>VLOOKUP($B377,LT!$AT$7:$AY$3006,C$28,FALSE)</f>
        <v/>
      </c>
      <c r="D377" s="132" t="str">
        <f>VLOOKUP($B377,LT!$AT$7:$AY$3006,D$28,FALSE)</f>
        <v/>
      </c>
      <c r="E377" s="132" t="str">
        <f>VLOOKUP($B377,LT!$AT$7:$AY$3006,E$28,FALSE)</f>
        <v/>
      </c>
      <c r="F377" s="46" t="str">
        <f>VLOOKUP($B377,LT!$AT$7:$AY$3006,F$28,FALSE)</f>
        <v/>
      </c>
      <c r="G377" s="46" t="str">
        <f>VLOOKUP($B377,LT!$AT$7:$AY$3006,G$28,FALSE)</f>
        <v/>
      </c>
      <c r="H377" s="133">
        <v>348</v>
      </c>
      <c r="J377" s="131"/>
      <c r="K377" s="134"/>
      <c r="L377" s="134"/>
      <c r="M377" s="131"/>
      <c r="N377" s="131"/>
    </row>
    <row r="378" spans="2:14" ht="30" customHeight="1" thickTop="1" thickBot="1" x14ac:dyDescent="0.3">
      <c r="B378" s="33">
        <f>LARGE(LT!$AT$7:$AT$3006,AF!H378)</f>
        <v>0</v>
      </c>
      <c r="C378" s="46" t="str">
        <f>VLOOKUP($B378,LT!$AT$7:$AY$3006,C$28,FALSE)</f>
        <v/>
      </c>
      <c r="D378" s="132" t="str">
        <f>VLOOKUP($B378,LT!$AT$7:$AY$3006,D$28,FALSE)</f>
        <v/>
      </c>
      <c r="E378" s="132" t="str">
        <f>VLOOKUP($B378,LT!$AT$7:$AY$3006,E$28,FALSE)</f>
        <v/>
      </c>
      <c r="F378" s="46" t="str">
        <f>VLOOKUP($B378,LT!$AT$7:$AY$3006,F$28,FALSE)</f>
        <v/>
      </c>
      <c r="G378" s="46" t="str">
        <f>VLOOKUP($B378,LT!$AT$7:$AY$3006,G$28,FALSE)</f>
        <v/>
      </c>
      <c r="H378" s="133">
        <v>349</v>
      </c>
      <c r="J378" s="131"/>
      <c r="K378" s="134"/>
      <c r="L378" s="134"/>
      <c r="M378" s="131"/>
      <c r="N378" s="131"/>
    </row>
    <row r="379" spans="2:14" ht="30" customHeight="1" thickTop="1" thickBot="1" x14ac:dyDescent="0.3">
      <c r="B379" s="33">
        <f>LARGE(LT!$AT$7:$AT$3006,AF!H379)</f>
        <v>0</v>
      </c>
      <c r="C379" s="46" t="str">
        <f>VLOOKUP($B379,LT!$AT$7:$AY$3006,C$28,FALSE)</f>
        <v/>
      </c>
      <c r="D379" s="132" t="str">
        <f>VLOOKUP($B379,LT!$AT$7:$AY$3006,D$28,FALSE)</f>
        <v/>
      </c>
      <c r="E379" s="132" t="str">
        <f>VLOOKUP($B379,LT!$AT$7:$AY$3006,E$28,FALSE)</f>
        <v/>
      </c>
      <c r="F379" s="46" t="str">
        <f>VLOOKUP($B379,LT!$AT$7:$AY$3006,F$28,FALSE)</f>
        <v/>
      </c>
      <c r="G379" s="46" t="str">
        <f>VLOOKUP($B379,LT!$AT$7:$AY$3006,G$28,FALSE)</f>
        <v/>
      </c>
      <c r="H379" s="133">
        <v>350</v>
      </c>
      <c r="J379" s="131"/>
      <c r="K379" s="134"/>
      <c r="L379" s="134"/>
      <c r="M379" s="131"/>
      <c r="N379" s="131"/>
    </row>
    <row r="380" spans="2:14" ht="30" customHeight="1" thickTop="1" thickBot="1" x14ac:dyDescent="0.3">
      <c r="B380" s="33">
        <f>LARGE(LT!$AT$7:$AT$3006,AF!H380)</f>
        <v>0</v>
      </c>
      <c r="C380" s="46" t="str">
        <f>VLOOKUP($B380,LT!$AT$7:$AY$3006,C$28,FALSE)</f>
        <v/>
      </c>
      <c r="D380" s="132" t="str">
        <f>VLOOKUP($B380,LT!$AT$7:$AY$3006,D$28,FALSE)</f>
        <v/>
      </c>
      <c r="E380" s="132" t="str">
        <f>VLOOKUP($B380,LT!$AT$7:$AY$3006,E$28,FALSE)</f>
        <v/>
      </c>
      <c r="F380" s="46" t="str">
        <f>VLOOKUP($B380,LT!$AT$7:$AY$3006,F$28,FALSE)</f>
        <v/>
      </c>
      <c r="G380" s="46" t="str">
        <f>VLOOKUP($B380,LT!$AT$7:$AY$3006,G$28,FALSE)</f>
        <v/>
      </c>
      <c r="H380" s="133">
        <v>351</v>
      </c>
      <c r="J380" s="131"/>
      <c r="K380" s="134"/>
      <c r="L380" s="134"/>
      <c r="M380" s="131"/>
      <c r="N380" s="131"/>
    </row>
    <row r="381" spans="2:14" ht="30" customHeight="1" thickTop="1" thickBot="1" x14ac:dyDescent="0.3">
      <c r="B381" s="33">
        <f>LARGE(LT!$AT$7:$AT$3006,AF!H381)</f>
        <v>0</v>
      </c>
      <c r="C381" s="46" t="str">
        <f>VLOOKUP($B381,LT!$AT$7:$AY$3006,C$28,FALSE)</f>
        <v/>
      </c>
      <c r="D381" s="132" t="str">
        <f>VLOOKUP($B381,LT!$AT$7:$AY$3006,D$28,FALSE)</f>
        <v/>
      </c>
      <c r="E381" s="132" t="str">
        <f>VLOOKUP($B381,LT!$AT$7:$AY$3006,E$28,FALSE)</f>
        <v/>
      </c>
      <c r="F381" s="46" t="str">
        <f>VLOOKUP($B381,LT!$AT$7:$AY$3006,F$28,FALSE)</f>
        <v/>
      </c>
      <c r="G381" s="46" t="str">
        <f>VLOOKUP($B381,LT!$AT$7:$AY$3006,G$28,FALSE)</f>
        <v/>
      </c>
      <c r="H381" s="133">
        <v>352</v>
      </c>
      <c r="J381" s="131"/>
      <c r="K381" s="134"/>
      <c r="L381" s="134"/>
      <c r="M381" s="131"/>
      <c r="N381" s="131"/>
    </row>
    <row r="382" spans="2:14" ht="30" customHeight="1" thickTop="1" thickBot="1" x14ac:dyDescent="0.3">
      <c r="B382" s="33">
        <f>LARGE(LT!$AT$7:$AT$3006,AF!H382)</f>
        <v>0</v>
      </c>
      <c r="C382" s="46" t="str">
        <f>VLOOKUP($B382,LT!$AT$7:$AY$3006,C$28,FALSE)</f>
        <v/>
      </c>
      <c r="D382" s="132" t="str">
        <f>VLOOKUP($B382,LT!$AT$7:$AY$3006,D$28,FALSE)</f>
        <v/>
      </c>
      <c r="E382" s="132" t="str">
        <f>VLOOKUP($B382,LT!$AT$7:$AY$3006,E$28,FALSE)</f>
        <v/>
      </c>
      <c r="F382" s="46" t="str">
        <f>VLOOKUP($B382,LT!$AT$7:$AY$3006,F$28,FALSE)</f>
        <v/>
      </c>
      <c r="G382" s="46" t="str">
        <f>VLOOKUP($B382,LT!$AT$7:$AY$3006,G$28,FALSE)</f>
        <v/>
      </c>
      <c r="H382" s="133">
        <v>353</v>
      </c>
      <c r="J382" s="131"/>
      <c r="K382" s="134"/>
      <c r="L382" s="134"/>
      <c r="M382" s="131"/>
      <c r="N382" s="131"/>
    </row>
    <row r="383" spans="2:14" ht="30" customHeight="1" thickTop="1" thickBot="1" x14ac:dyDescent="0.3">
      <c r="B383" s="33">
        <f>LARGE(LT!$AT$7:$AT$3006,AF!H383)</f>
        <v>0</v>
      </c>
      <c r="C383" s="46" t="str">
        <f>VLOOKUP($B383,LT!$AT$7:$AY$3006,C$28,FALSE)</f>
        <v/>
      </c>
      <c r="D383" s="132" t="str">
        <f>VLOOKUP($B383,LT!$AT$7:$AY$3006,D$28,FALSE)</f>
        <v/>
      </c>
      <c r="E383" s="132" t="str">
        <f>VLOOKUP($B383,LT!$AT$7:$AY$3006,E$28,FALSE)</f>
        <v/>
      </c>
      <c r="F383" s="46" t="str">
        <f>VLOOKUP($B383,LT!$AT$7:$AY$3006,F$28,FALSE)</f>
        <v/>
      </c>
      <c r="G383" s="46" t="str">
        <f>VLOOKUP($B383,LT!$AT$7:$AY$3006,G$28,FALSE)</f>
        <v/>
      </c>
      <c r="H383" s="133">
        <v>354</v>
      </c>
      <c r="J383" s="131"/>
      <c r="K383" s="134"/>
      <c r="L383" s="134"/>
      <c r="M383" s="131"/>
      <c r="N383" s="131"/>
    </row>
    <row r="384" spans="2:14" ht="30" customHeight="1" thickTop="1" thickBot="1" x14ac:dyDescent="0.3">
      <c r="B384" s="33">
        <f>LARGE(LT!$AT$7:$AT$3006,AF!H384)</f>
        <v>0</v>
      </c>
      <c r="C384" s="46" t="str">
        <f>VLOOKUP($B384,LT!$AT$7:$AY$3006,C$28,FALSE)</f>
        <v/>
      </c>
      <c r="D384" s="132" t="str">
        <f>VLOOKUP($B384,LT!$AT$7:$AY$3006,D$28,FALSE)</f>
        <v/>
      </c>
      <c r="E384" s="132" t="str">
        <f>VLOOKUP($B384,LT!$AT$7:$AY$3006,E$28,FALSE)</f>
        <v/>
      </c>
      <c r="F384" s="46" t="str">
        <f>VLOOKUP($B384,LT!$AT$7:$AY$3006,F$28,FALSE)</f>
        <v/>
      </c>
      <c r="G384" s="46" t="str">
        <f>VLOOKUP($B384,LT!$AT$7:$AY$3006,G$28,FALSE)</f>
        <v/>
      </c>
      <c r="H384" s="133">
        <v>355</v>
      </c>
      <c r="J384" s="131"/>
      <c r="K384" s="134"/>
      <c r="L384" s="134"/>
      <c r="M384" s="131"/>
      <c r="N384" s="131"/>
    </row>
    <row r="385" spans="2:14" ht="30" customHeight="1" thickTop="1" thickBot="1" x14ac:dyDescent="0.3">
      <c r="B385" s="33">
        <f>LARGE(LT!$AT$7:$AT$3006,AF!H385)</f>
        <v>0</v>
      </c>
      <c r="C385" s="46" t="str">
        <f>VLOOKUP($B385,LT!$AT$7:$AY$3006,C$28,FALSE)</f>
        <v/>
      </c>
      <c r="D385" s="132" t="str">
        <f>VLOOKUP($B385,LT!$AT$7:$AY$3006,D$28,FALSE)</f>
        <v/>
      </c>
      <c r="E385" s="132" t="str">
        <f>VLOOKUP($B385,LT!$AT$7:$AY$3006,E$28,FALSE)</f>
        <v/>
      </c>
      <c r="F385" s="46" t="str">
        <f>VLOOKUP($B385,LT!$AT$7:$AY$3006,F$28,FALSE)</f>
        <v/>
      </c>
      <c r="G385" s="46" t="str">
        <f>VLOOKUP($B385,LT!$AT$7:$AY$3006,G$28,FALSE)</f>
        <v/>
      </c>
      <c r="H385" s="133">
        <v>356</v>
      </c>
      <c r="J385" s="131"/>
      <c r="K385" s="134"/>
      <c r="L385" s="134"/>
      <c r="M385" s="131"/>
      <c r="N385" s="131"/>
    </row>
    <row r="386" spans="2:14" ht="30" customHeight="1" thickTop="1" thickBot="1" x14ac:dyDescent="0.3">
      <c r="B386" s="33">
        <f>LARGE(LT!$AT$7:$AT$3006,AF!H386)</f>
        <v>0</v>
      </c>
      <c r="C386" s="46" t="str">
        <f>VLOOKUP($B386,LT!$AT$7:$AY$3006,C$28,FALSE)</f>
        <v/>
      </c>
      <c r="D386" s="132" t="str">
        <f>VLOOKUP($B386,LT!$AT$7:$AY$3006,D$28,FALSE)</f>
        <v/>
      </c>
      <c r="E386" s="132" t="str">
        <f>VLOOKUP($B386,LT!$AT$7:$AY$3006,E$28,FALSE)</f>
        <v/>
      </c>
      <c r="F386" s="46" t="str">
        <f>VLOOKUP($B386,LT!$AT$7:$AY$3006,F$28,FALSE)</f>
        <v/>
      </c>
      <c r="G386" s="46" t="str">
        <f>VLOOKUP($B386,LT!$AT$7:$AY$3006,G$28,FALSE)</f>
        <v/>
      </c>
      <c r="H386" s="133">
        <v>357</v>
      </c>
      <c r="J386" s="131"/>
      <c r="K386" s="134"/>
      <c r="L386" s="134"/>
      <c r="M386" s="131"/>
      <c r="N386" s="131"/>
    </row>
    <row r="387" spans="2:14" ht="30" customHeight="1" thickTop="1" thickBot="1" x14ac:dyDescent="0.3">
      <c r="B387" s="33">
        <f>LARGE(LT!$AT$7:$AT$3006,AF!H387)</f>
        <v>0</v>
      </c>
      <c r="C387" s="46" t="str">
        <f>VLOOKUP($B387,LT!$AT$7:$AY$3006,C$28,FALSE)</f>
        <v/>
      </c>
      <c r="D387" s="132" t="str">
        <f>VLOOKUP($B387,LT!$AT$7:$AY$3006,D$28,FALSE)</f>
        <v/>
      </c>
      <c r="E387" s="132" t="str">
        <f>VLOOKUP($B387,LT!$AT$7:$AY$3006,E$28,FALSE)</f>
        <v/>
      </c>
      <c r="F387" s="46" t="str">
        <f>VLOOKUP($B387,LT!$AT$7:$AY$3006,F$28,FALSE)</f>
        <v/>
      </c>
      <c r="G387" s="46" t="str">
        <f>VLOOKUP($B387,LT!$AT$7:$AY$3006,G$28,FALSE)</f>
        <v/>
      </c>
      <c r="H387" s="133">
        <v>358</v>
      </c>
      <c r="J387" s="131"/>
      <c r="K387" s="134"/>
      <c r="L387" s="134"/>
      <c r="M387" s="131"/>
      <c r="N387" s="131"/>
    </row>
    <row r="388" spans="2:14" ht="30" customHeight="1" thickTop="1" thickBot="1" x14ac:dyDescent="0.3">
      <c r="B388" s="33">
        <f>LARGE(LT!$AT$7:$AT$3006,AF!H388)</f>
        <v>0</v>
      </c>
      <c r="C388" s="46" t="str">
        <f>VLOOKUP($B388,LT!$AT$7:$AY$3006,C$28,FALSE)</f>
        <v/>
      </c>
      <c r="D388" s="132" t="str">
        <f>VLOOKUP($B388,LT!$AT$7:$AY$3006,D$28,FALSE)</f>
        <v/>
      </c>
      <c r="E388" s="132" t="str">
        <f>VLOOKUP($B388,LT!$AT$7:$AY$3006,E$28,FALSE)</f>
        <v/>
      </c>
      <c r="F388" s="46" t="str">
        <f>VLOOKUP($B388,LT!$AT$7:$AY$3006,F$28,FALSE)</f>
        <v/>
      </c>
      <c r="G388" s="46" t="str">
        <f>VLOOKUP($B388,LT!$AT$7:$AY$3006,G$28,FALSE)</f>
        <v/>
      </c>
      <c r="H388" s="133">
        <v>359</v>
      </c>
      <c r="J388" s="131"/>
      <c r="K388" s="134"/>
      <c r="L388" s="134"/>
      <c r="M388" s="131"/>
      <c r="N388" s="131"/>
    </row>
    <row r="389" spans="2:14" ht="30" customHeight="1" thickTop="1" thickBot="1" x14ac:dyDescent="0.3">
      <c r="B389" s="33">
        <f>LARGE(LT!$AT$7:$AT$3006,AF!H389)</f>
        <v>0</v>
      </c>
      <c r="C389" s="46" t="str">
        <f>VLOOKUP($B389,LT!$AT$7:$AY$3006,C$28,FALSE)</f>
        <v/>
      </c>
      <c r="D389" s="132" t="str">
        <f>VLOOKUP($B389,LT!$AT$7:$AY$3006,D$28,FALSE)</f>
        <v/>
      </c>
      <c r="E389" s="132" t="str">
        <f>VLOOKUP($B389,LT!$AT$7:$AY$3006,E$28,FALSE)</f>
        <v/>
      </c>
      <c r="F389" s="46" t="str">
        <f>VLOOKUP($B389,LT!$AT$7:$AY$3006,F$28,FALSE)</f>
        <v/>
      </c>
      <c r="G389" s="46" t="str">
        <f>VLOOKUP($B389,LT!$AT$7:$AY$3006,G$28,FALSE)</f>
        <v/>
      </c>
      <c r="H389" s="133">
        <v>360</v>
      </c>
      <c r="J389" s="131"/>
      <c r="K389" s="134"/>
      <c r="L389" s="134"/>
      <c r="M389" s="131"/>
      <c r="N389" s="131"/>
    </row>
    <row r="390" spans="2:14" ht="30" customHeight="1" thickTop="1" thickBot="1" x14ac:dyDescent="0.3">
      <c r="B390" s="33">
        <f>LARGE(LT!$AT$7:$AT$3006,AF!H390)</f>
        <v>0</v>
      </c>
      <c r="C390" s="46" t="str">
        <f>VLOOKUP($B390,LT!$AT$7:$AY$3006,C$28,FALSE)</f>
        <v/>
      </c>
      <c r="D390" s="132" t="str">
        <f>VLOOKUP($B390,LT!$AT$7:$AY$3006,D$28,FALSE)</f>
        <v/>
      </c>
      <c r="E390" s="132" t="str">
        <f>VLOOKUP($B390,LT!$AT$7:$AY$3006,E$28,FALSE)</f>
        <v/>
      </c>
      <c r="F390" s="46" t="str">
        <f>VLOOKUP($B390,LT!$AT$7:$AY$3006,F$28,FALSE)</f>
        <v/>
      </c>
      <c r="G390" s="46" t="str">
        <f>VLOOKUP($B390,LT!$AT$7:$AY$3006,G$28,FALSE)</f>
        <v/>
      </c>
      <c r="H390" s="133">
        <v>361</v>
      </c>
      <c r="J390" s="131"/>
      <c r="K390" s="134"/>
      <c r="L390" s="134"/>
      <c r="M390" s="131"/>
      <c r="N390" s="131"/>
    </row>
    <row r="391" spans="2:14" ht="30" customHeight="1" thickTop="1" thickBot="1" x14ac:dyDescent="0.3">
      <c r="B391" s="33">
        <f>LARGE(LT!$AT$7:$AT$3006,AF!H391)</f>
        <v>0</v>
      </c>
      <c r="C391" s="46" t="str">
        <f>VLOOKUP($B391,LT!$AT$7:$AY$3006,C$28,FALSE)</f>
        <v/>
      </c>
      <c r="D391" s="132" t="str">
        <f>VLOOKUP($B391,LT!$AT$7:$AY$3006,D$28,FALSE)</f>
        <v/>
      </c>
      <c r="E391" s="132" t="str">
        <f>VLOOKUP($B391,LT!$AT$7:$AY$3006,E$28,FALSE)</f>
        <v/>
      </c>
      <c r="F391" s="46" t="str">
        <f>VLOOKUP($B391,LT!$AT$7:$AY$3006,F$28,FALSE)</f>
        <v/>
      </c>
      <c r="G391" s="46" t="str">
        <f>VLOOKUP($B391,LT!$AT$7:$AY$3006,G$28,FALSE)</f>
        <v/>
      </c>
      <c r="H391" s="133">
        <v>362</v>
      </c>
      <c r="J391" s="131"/>
      <c r="K391" s="134"/>
      <c r="L391" s="134"/>
      <c r="M391" s="131"/>
      <c r="N391" s="131"/>
    </row>
    <row r="392" spans="2:14" ht="30" customHeight="1" thickTop="1" thickBot="1" x14ac:dyDescent="0.3">
      <c r="B392" s="33">
        <f>LARGE(LT!$AT$7:$AT$3006,AF!H392)</f>
        <v>0</v>
      </c>
      <c r="C392" s="46" t="str">
        <f>VLOOKUP($B392,LT!$AT$7:$AY$3006,C$28,FALSE)</f>
        <v/>
      </c>
      <c r="D392" s="132" t="str">
        <f>VLOOKUP($B392,LT!$AT$7:$AY$3006,D$28,FALSE)</f>
        <v/>
      </c>
      <c r="E392" s="132" t="str">
        <f>VLOOKUP($B392,LT!$AT$7:$AY$3006,E$28,FALSE)</f>
        <v/>
      </c>
      <c r="F392" s="46" t="str">
        <f>VLOOKUP($B392,LT!$AT$7:$AY$3006,F$28,FALSE)</f>
        <v/>
      </c>
      <c r="G392" s="46" t="str">
        <f>VLOOKUP($B392,LT!$AT$7:$AY$3006,G$28,FALSE)</f>
        <v/>
      </c>
      <c r="H392" s="133">
        <v>363</v>
      </c>
      <c r="J392" s="131"/>
      <c r="K392" s="134"/>
      <c r="L392" s="134"/>
      <c r="M392" s="131"/>
      <c r="N392" s="131"/>
    </row>
    <row r="393" spans="2:14" ht="30" customHeight="1" thickTop="1" thickBot="1" x14ac:dyDescent="0.3">
      <c r="B393" s="33">
        <f>LARGE(LT!$AT$7:$AT$3006,AF!H393)</f>
        <v>0</v>
      </c>
      <c r="C393" s="46" t="str">
        <f>VLOOKUP($B393,LT!$AT$7:$AY$3006,C$28,FALSE)</f>
        <v/>
      </c>
      <c r="D393" s="132" t="str">
        <f>VLOOKUP($B393,LT!$AT$7:$AY$3006,D$28,FALSE)</f>
        <v/>
      </c>
      <c r="E393" s="132" t="str">
        <f>VLOOKUP($B393,LT!$AT$7:$AY$3006,E$28,FALSE)</f>
        <v/>
      </c>
      <c r="F393" s="46" t="str">
        <f>VLOOKUP($B393,LT!$AT$7:$AY$3006,F$28,FALSE)</f>
        <v/>
      </c>
      <c r="G393" s="46" t="str">
        <f>VLOOKUP($B393,LT!$AT$7:$AY$3006,G$28,FALSE)</f>
        <v/>
      </c>
      <c r="H393" s="133">
        <v>364</v>
      </c>
      <c r="J393" s="131"/>
      <c r="K393" s="134"/>
      <c r="L393" s="134"/>
      <c r="M393" s="131"/>
      <c r="N393" s="131"/>
    </row>
    <row r="394" spans="2:14" ht="30" customHeight="1" thickTop="1" thickBot="1" x14ac:dyDescent="0.3">
      <c r="B394" s="33">
        <f>LARGE(LT!$AT$7:$AT$3006,AF!H394)</f>
        <v>0</v>
      </c>
      <c r="C394" s="46" t="str">
        <f>VLOOKUP($B394,LT!$AT$7:$AY$3006,C$28,FALSE)</f>
        <v/>
      </c>
      <c r="D394" s="132" t="str">
        <f>VLOOKUP($B394,LT!$AT$7:$AY$3006,D$28,FALSE)</f>
        <v/>
      </c>
      <c r="E394" s="132" t="str">
        <f>VLOOKUP($B394,LT!$AT$7:$AY$3006,E$28,FALSE)</f>
        <v/>
      </c>
      <c r="F394" s="46" t="str">
        <f>VLOOKUP($B394,LT!$AT$7:$AY$3006,F$28,FALSE)</f>
        <v/>
      </c>
      <c r="G394" s="46" t="str">
        <f>VLOOKUP($B394,LT!$AT$7:$AY$3006,G$28,FALSE)</f>
        <v/>
      </c>
      <c r="H394" s="133">
        <v>365</v>
      </c>
      <c r="J394" s="131"/>
      <c r="K394" s="134"/>
      <c r="L394" s="134"/>
      <c r="M394" s="131"/>
      <c r="N394" s="131"/>
    </row>
    <row r="395" spans="2:14" ht="30" customHeight="1" thickTop="1" thickBot="1" x14ac:dyDescent="0.3">
      <c r="B395" s="33">
        <f>LARGE(LT!$AT$7:$AT$3006,AF!H395)</f>
        <v>0</v>
      </c>
      <c r="C395" s="46" t="str">
        <f>VLOOKUP($B395,LT!$AT$7:$AY$3006,C$28,FALSE)</f>
        <v/>
      </c>
      <c r="D395" s="132" t="str">
        <f>VLOOKUP($B395,LT!$AT$7:$AY$3006,D$28,FALSE)</f>
        <v/>
      </c>
      <c r="E395" s="132" t="str">
        <f>VLOOKUP($B395,LT!$AT$7:$AY$3006,E$28,FALSE)</f>
        <v/>
      </c>
      <c r="F395" s="46" t="str">
        <f>VLOOKUP($B395,LT!$AT$7:$AY$3006,F$28,FALSE)</f>
        <v/>
      </c>
      <c r="G395" s="46" t="str">
        <f>VLOOKUP($B395,LT!$AT$7:$AY$3006,G$28,FALSE)</f>
        <v/>
      </c>
      <c r="H395" s="133">
        <v>366</v>
      </c>
      <c r="J395" s="131"/>
      <c r="K395" s="134"/>
      <c r="L395" s="134"/>
      <c r="M395" s="131"/>
      <c r="N395" s="131"/>
    </row>
    <row r="396" spans="2:14" ht="30" customHeight="1" thickTop="1" thickBot="1" x14ac:dyDescent="0.3">
      <c r="B396" s="33">
        <f>LARGE(LT!$AT$7:$AT$3006,AF!H396)</f>
        <v>0</v>
      </c>
      <c r="C396" s="46" t="str">
        <f>VLOOKUP($B396,LT!$AT$7:$AY$3006,C$28,FALSE)</f>
        <v/>
      </c>
      <c r="D396" s="132" t="str">
        <f>VLOOKUP($B396,LT!$AT$7:$AY$3006,D$28,FALSE)</f>
        <v/>
      </c>
      <c r="E396" s="132" t="str">
        <f>VLOOKUP($B396,LT!$AT$7:$AY$3006,E$28,FALSE)</f>
        <v/>
      </c>
      <c r="F396" s="46" t="str">
        <f>VLOOKUP($B396,LT!$AT$7:$AY$3006,F$28,FALSE)</f>
        <v/>
      </c>
      <c r="G396" s="46" t="str">
        <f>VLOOKUP($B396,LT!$AT$7:$AY$3006,G$28,FALSE)</f>
        <v/>
      </c>
      <c r="H396" s="133">
        <v>367</v>
      </c>
      <c r="J396" s="131"/>
      <c r="K396" s="134"/>
      <c r="L396" s="134"/>
      <c r="M396" s="131"/>
      <c r="N396" s="131"/>
    </row>
    <row r="397" spans="2:14" ht="30" customHeight="1" thickTop="1" thickBot="1" x14ac:dyDescent="0.3">
      <c r="B397" s="33">
        <f>LARGE(LT!$AT$7:$AT$3006,AF!H397)</f>
        <v>0</v>
      </c>
      <c r="C397" s="46" t="str">
        <f>VLOOKUP($B397,LT!$AT$7:$AY$3006,C$28,FALSE)</f>
        <v/>
      </c>
      <c r="D397" s="132" t="str">
        <f>VLOOKUP($B397,LT!$AT$7:$AY$3006,D$28,FALSE)</f>
        <v/>
      </c>
      <c r="E397" s="132" t="str">
        <f>VLOOKUP($B397,LT!$AT$7:$AY$3006,E$28,FALSE)</f>
        <v/>
      </c>
      <c r="F397" s="46" t="str">
        <f>VLOOKUP($B397,LT!$AT$7:$AY$3006,F$28,FALSE)</f>
        <v/>
      </c>
      <c r="G397" s="46" t="str">
        <f>VLOOKUP($B397,LT!$AT$7:$AY$3006,G$28,FALSE)</f>
        <v/>
      </c>
      <c r="H397" s="133">
        <v>368</v>
      </c>
      <c r="J397" s="131"/>
      <c r="K397" s="134"/>
      <c r="L397" s="134"/>
      <c r="M397" s="131"/>
      <c r="N397" s="131"/>
    </row>
    <row r="398" spans="2:14" ht="30" customHeight="1" thickTop="1" thickBot="1" x14ac:dyDescent="0.3">
      <c r="B398" s="33">
        <f>LARGE(LT!$AT$7:$AT$3006,AF!H398)</f>
        <v>0</v>
      </c>
      <c r="C398" s="46" t="str">
        <f>VLOOKUP($B398,LT!$AT$7:$AY$3006,C$28,FALSE)</f>
        <v/>
      </c>
      <c r="D398" s="132" t="str">
        <f>VLOOKUP($B398,LT!$AT$7:$AY$3006,D$28,FALSE)</f>
        <v/>
      </c>
      <c r="E398" s="132" t="str">
        <f>VLOOKUP($B398,LT!$AT$7:$AY$3006,E$28,FALSE)</f>
        <v/>
      </c>
      <c r="F398" s="46" t="str">
        <f>VLOOKUP($B398,LT!$AT$7:$AY$3006,F$28,FALSE)</f>
        <v/>
      </c>
      <c r="G398" s="46" t="str">
        <f>VLOOKUP($B398,LT!$AT$7:$AY$3006,G$28,FALSE)</f>
        <v/>
      </c>
      <c r="H398" s="133">
        <v>369</v>
      </c>
      <c r="J398" s="131"/>
      <c r="K398" s="134"/>
      <c r="L398" s="134"/>
      <c r="M398" s="131"/>
      <c r="N398" s="131"/>
    </row>
    <row r="399" spans="2:14" ht="30" customHeight="1" thickTop="1" thickBot="1" x14ac:dyDescent="0.3">
      <c r="B399" s="33">
        <f>LARGE(LT!$AT$7:$AT$3006,AF!H399)</f>
        <v>0</v>
      </c>
      <c r="C399" s="46" t="str">
        <f>VLOOKUP($B399,LT!$AT$7:$AY$3006,C$28,FALSE)</f>
        <v/>
      </c>
      <c r="D399" s="132" t="str">
        <f>VLOOKUP($B399,LT!$AT$7:$AY$3006,D$28,FALSE)</f>
        <v/>
      </c>
      <c r="E399" s="132" t="str">
        <f>VLOOKUP($B399,LT!$AT$7:$AY$3006,E$28,FALSE)</f>
        <v/>
      </c>
      <c r="F399" s="46" t="str">
        <f>VLOOKUP($B399,LT!$AT$7:$AY$3006,F$28,FALSE)</f>
        <v/>
      </c>
      <c r="G399" s="46" t="str">
        <f>VLOOKUP($B399,LT!$AT$7:$AY$3006,G$28,FALSE)</f>
        <v/>
      </c>
      <c r="H399" s="133">
        <v>370</v>
      </c>
      <c r="J399" s="131"/>
      <c r="K399" s="134"/>
      <c r="L399" s="134"/>
      <c r="M399" s="131"/>
      <c r="N399" s="131"/>
    </row>
    <row r="400" spans="2:14" ht="30" customHeight="1" thickTop="1" thickBot="1" x14ac:dyDescent="0.3">
      <c r="B400" s="33">
        <f>LARGE(LT!$AT$7:$AT$3006,AF!H400)</f>
        <v>0</v>
      </c>
      <c r="C400" s="46" t="str">
        <f>VLOOKUP($B400,LT!$AT$7:$AY$3006,C$28,FALSE)</f>
        <v/>
      </c>
      <c r="D400" s="132" t="str">
        <f>VLOOKUP($B400,LT!$AT$7:$AY$3006,D$28,FALSE)</f>
        <v/>
      </c>
      <c r="E400" s="132" t="str">
        <f>VLOOKUP($B400,LT!$AT$7:$AY$3006,E$28,FALSE)</f>
        <v/>
      </c>
      <c r="F400" s="46" t="str">
        <f>VLOOKUP($B400,LT!$AT$7:$AY$3006,F$28,FALSE)</f>
        <v/>
      </c>
      <c r="G400" s="46" t="str">
        <f>VLOOKUP($B400,LT!$AT$7:$AY$3006,G$28,FALSE)</f>
        <v/>
      </c>
      <c r="H400" s="133">
        <v>371</v>
      </c>
      <c r="J400" s="131"/>
      <c r="K400" s="134"/>
      <c r="L400" s="134"/>
      <c r="M400" s="131"/>
      <c r="N400" s="131"/>
    </row>
    <row r="401" spans="2:14" ht="30" customHeight="1" thickTop="1" thickBot="1" x14ac:dyDescent="0.3">
      <c r="B401" s="33">
        <f>LARGE(LT!$AT$7:$AT$3006,AF!H401)</f>
        <v>0</v>
      </c>
      <c r="C401" s="46" t="str">
        <f>VLOOKUP($B401,LT!$AT$7:$AY$3006,C$28,FALSE)</f>
        <v/>
      </c>
      <c r="D401" s="132" t="str">
        <f>VLOOKUP($B401,LT!$AT$7:$AY$3006,D$28,FALSE)</f>
        <v/>
      </c>
      <c r="E401" s="132" t="str">
        <f>VLOOKUP($B401,LT!$AT$7:$AY$3006,E$28,FALSE)</f>
        <v/>
      </c>
      <c r="F401" s="46" t="str">
        <f>VLOOKUP($B401,LT!$AT$7:$AY$3006,F$28,FALSE)</f>
        <v/>
      </c>
      <c r="G401" s="46" t="str">
        <f>VLOOKUP($B401,LT!$AT$7:$AY$3006,G$28,FALSE)</f>
        <v/>
      </c>
      <c r="H401" s="133">
        <v>372</v>
      </c>
      <c r="J401" s="131"/>
      <c r="K401" s="134"/>
      <c r="L401" s="134"/>
      <c r="M401" s="131"/>
      <c r="N401" s="131"/>
    </row>
    <row r="402" spans="2:14" ht="30" customHeight="1" thickTop="1" thickBot="1" x14ac:dyDescent="0.3">
      <c r="B402" s="33">
        <f>LARGE(LT!$AT$7:$AT$3006,AF!H402)</f>
        <v>0</v>
      </c>
      <c r="C402" s="46" t="str">
        <f>VLOOKUP($B402,LT!$AT$7:$AY$3006,C$28,FALSE)</f>
        <v/>
      </c>
      <c r="D402" s="132" t="str">
        <f>VLOOKUP($B402,LT!$AT$7:$AY$3006,D$28,FALSE)</f>
        <v/>
      </c>
      <c r="E402" s="132" t="str">
        <f>VLOOKUP($B402,LT!$AT$7:$AY$3006,E$28,FALSE)</f>
        <v/>
      </c>
      <c r="F402" s="46" t="str">
        <f>VLOOKUP($B402,LT!$AT$7:$AY$3006,F$28,FALSE)</f>
        <v/>
      </c>
      <c r="G402" s="46" t="str">
        <f>VLOOKUP($B402,LT!$AT$7:$AY$3006,G$28,FALSE)</f>
        <v/>
      </c>
      <c r="H402" s="133">
        <v>373</v>
      </c>
      <c r="J402" s="131"/>
      <c r="K402" s="134"/>
      <c r="L402" s="134"/>
      <c r="M402" s="131"/>
      <c r="N402" s="131"/>
    </row>
    <row r="403" spans="2:14" ht="30" customHeight="1" thickTop="1" thickBot="1" x14ac:dyDescent="0.3">
      <c r="B403" s="33">
        <f>LARGE(LT!$AT$7:$AT$3006,AF!H403)</f>
        <v>0</v>
      </c>
      <c r="C403" s="46" t="str">
        <f>VLOOKUP($B403,LT!$AT$7:$AY$3006,C$28,FALSE)</f>
        <v/>
      </c>
      <c r="D403" s="132" t="str">
        <f>VLOOKUP($B403,LT!$AT$7:$AY$3006,D$28,FALSE)</f>
        <v/>
      </c>
      <c r="E403" s="132" t="str">
        <f>VLOOKUP($B403,LT!$AT$7:$AY$3006,E$28,FALSE)</f>
        <v/>
      </c>
      <c r="F403" s="46" t="str">
        <f>VLOOKUP($B403,LT!$AT$7:$AY$3006,F$28,FALSE)</f>
        <v/>
      </c>
      <c r="G403" s="46" t="str">
        <f>VLOOKUP($B403,LT!$AT$7:$AY$3006,G$28,FALSE)</f>
        <v/>
      </c>
      <c r="H403" s="133">
        <v>374</v>
      </c>
      <c r="J403" s="131"/>
      <c r="K403" s="134"/>
      <c r="L403" s="134"/>
      <c r="M403" s="131"/>
      <c r="N403" s="131"/>
    </row>
    <row r="404" spans="2:14" ht="30" customHeight="1" thickTop="1" thickBot="1" x14ac:dyDescent="0.3">
      <c r="B404" s="33">
        <f>LARGE(LT!$AT$7:$AT$3006,AF!H404)</f>
        <v>0</v>
      </c>
      <c r="C404" s="46" t="str">
        <f>VLOOKUP($B404,LT!$AT$7:$AY$3006,C$28,FALSE)</f>
        <v/>
      </c>
      <c r="D404" s="132" t="str">
        <f>VLOOKUP($B404,LT!$AT$7:$AY$3006,D$28,FALSE)</f>
        <v/>
      </c>
      <c r="E404" s="132" t="str">
        <f>VLOOKUP($B404,LT!$AT$7:$AY$3006,E$28,FALSE)</f>
        <v/>
      </c>
      <c r="F404" s="46" t="str">
        <f>VLOOKUP($B404,LT!$AT$7:$AY$3006,F$28,FALSE)</f>
        <v/>
      </c>
      <c r="G404" s="46" t="str">
        <f>VLOOKUP($B404,LT!$AT$7:$AY$3006,G$28,FALSE)</f>
        <v/>
      </c>
      <c r="H404" s="133">
        <v>375</v>
      </c>
      <c r="J404" s="131"/>
      <c r="K404" s="134"/>
      <c r="L404" s="134"/>
      <c r="M404" s="131"/>
      <c r="N404" s="131"/>
    </row>
    <row r="405" spans="2:14" ht="30" customHeight="1" thickTop="1" thickBot="1" x14ac:dyDescent="0.3">
      <c r="B405" s="33">
        <f>LARGE(LT!$AT$7:$AT$3006,AF!H405)</f>
        <v>0</v>
      </c>
      <c r="C405" s="46" t="str">
        <f>VLOOKUP($B405,LT!$AT$7:$AY$3006,C$28,FALSE)</f>
        <v/>
      </c>
      <c r="D405" s="132" t="str">
        <f>VLOOKUP($B405,LT!$AT$7:$AY$3006,D$28,FALSE)</f>
        <v/>
      </c>
      <c r="E405" s="132" t="str">
        <f>VLOOKUP($B405,LT!$AT$7:$AY$3006,E$28,FALSE)</f>
        <v/>
      </c>
      <c r="F405" s="46" t="str">
        <f>VLOOKUP($B405,LT!$AT$7:$AY$3006,F$28,FALSE)</f>
        <v/>
      </c>
      <c r="G405" s="46" t="str">
        <f>VLOOKUP($B405,LT!$AT$7:$AY$3006,G$28,FALSE)</f>
        <v/>
      </c>
      <c r="H405" s="133">
        <v>376</v>
      </c>
      <c r="J405" s="131"/>
      <c r="K405" s="134"/>
      <c r="L405" s="134"/>
      <c r="M405" s="131"/>
      <c r="N405" s="131"/>
    </row>
    <row r="406" spans="2:14" ht="30" customHeight="1" thickTop="1" thickBot="1" x14ac:dyDescent="0.3">
      <c r="B406" s="33">
        <f>LARGE(LT!$AT$7:$AT$3006,AF!H406)</f>
        <v>0</v>
      </c>
      <c r="C406" s="46" t="str">
        <f>VLOOKUP($B406,LT!$AT$7:$AY$3006,C$28,FALSE)</f>
        <v/>
      </c>
      <c r="D406" s="132" t="str">
        <f>VLOOKUP($B406,LT!$AT$7:$AY$3006,D$28,FALSE)</f>
        <v/>
      </c>
      <c r="E406" s="132" t="str">
        <f>VLOOKUP($B406,LT!$AT$7:$AY$3006,E$28,FALSE)</f>
        <v/>
      </c>
      <c r="F406" s="46" t="str">
        <f>VLOOKUP($B406,LT!$AT$7:$AY$3006,F$28,FALSE)</f>
        <v/>
      </c>
      <c r="G406" s="46" t="str">
        <f>VLOOKUP($B406,LT!$AT$7:$AY$3006,G$28,FALSE)</f>
        <v/>
      </c>
      <c r="H406" s="133">
        <v>377</v>
      </c>
      <c r="J406" s="131"/>
      <c r="K406" s="134"/>
      <c r="L406" s="134"/>
      <c r="M406" s="131"/>
      <c r="N406" s="131"/>
    </row>
    <row r="407" spans="2:14" ht="30" customHeight="1" thickTop="1" thickBot="1" x14ac:dyDescent="0.3">
      <c r="B407" s="33">
        <f>LARGE(LT!$AT$7:$AT$3006,AF!H407)</f>
        <v>0</v>
      </c>
      <c r="C407" s="46" t="str">
        <f>VLOOKUP($B407,LT!$AT$7:$AY$3006,C$28,FALSE)</f>
        <v/>
      </c>
      <c r="D407" s="132" t="str">
        <f>VLOOKUP($B407,LT!$AT$7:$AY$3006,D$28,FALSE)</f>
        <v/>
      </c>
      <c r="E407" s="132" t="str">
        <f>VLOOKUP($B407,LT!$AT$7:$AY$3006,E$28,FALSE)</f>
        <v/>
      </c>
      <c r="F407" s="46" t="str">
        <f>VLOOKUP($B407,LT!$AT$7:$AY$3006,F$28,FALSE)</f>
        <v/>
      </c>
      <c r="G407" s="46" t="str">
        <f>VLOOKUP($B407,LT!$AT$7:$AY$3006,G$28,FALSE)</f>
        <v/>
      </c>
      <c r="H407" s="133">
        <v>378</v>
      </c>
      <c r="J407" s="131"/>
      <c r="K407" s="134"/>
      <c r="L407" s="134"/>
      <c r="M407" s="131"/>
      <c r="N407" s="131"/>
    </row>
    <row r="408" spans="2:14" ht="30" customHeight="1" thickTop="1" thickBot="1" x14ac:dyDescent="0.3">
      <c r="B408" s="33">
        <f>LARGE(LT!$AT$7:$AT$3006,AF!H408)</f>
        <v>0</v>
      </c>
      <c r="C408" s="46" t="str">
        <f>VLOOKUP($B408,LT!$AT$7:$AY$3006,C$28,FALSE)</f>
        <v/>
      </c>
      <c r="D408" s="132" t="str">
        <f>VLOOKUP($B408,LT!$AT$7:$AY$3006,D$28,FALSE)</f>
        <v/>
      </c>
      <c r="E408" s="132" t="str">
        <f>VLOOKUP($B408,LT!$AT$7:$AY$3006,E$28,FALSE)</f>
        <v/>
      </c>
      <c r="F408" s="46" t="str">
        <f>VLOOKUP($B408,LT!$AT$7:$AY$3006,F$28,FALSE)</f>
        <v/>
      </c>
      <c r="G408" s="46" t="str">
        <f>VLOOKUP($B408,LT!$AT$7:$AY$3006,G$28,FALSE)</f>
        <v/>
      </c>
      <c r="H408" s="133">
        <v>379</v>
      </c>
      <c r="J408" s="131"/>
      <c r="K408" s="134"/>
      <c r="L408" s="134"/>
      <c r="M408" s="131"/>
      <c r="N408" s="131"/>
    </row>
    <row r="409" spans="2:14" ht="30" customHeight="1" thickTop="1" thickBot="1" x14ac:dyDescent="0.3">
      <c r="B409" s="33">
        <f>LARGE(LT!$AT$7:$AT$3006,AF!H409)</f>
        <v>0</v>
      </c>
      <c r="C409" s="46" t="str">
        <f>VLOOKUP($B409,LT!$AT$7:$AY$3006,C$28,FALSE)</f>
        <v/>
      </c>
      <c r="D409" s="132" t="str">
        <f>VLOOKUP($B409,LT!$AT$7:$AY$3006,D$28,FALSE)</f>
        <v/>
      </c>
      <c r="E409" s="132" t="str">
        <f>VLOOKUP($B409,LT!$AT$7:$AY$3006,E$28,FALSE)</f>
        <v/>
      </c>
      <c r="F409" s="46" t="str">
        <f>VLOOKUP($B409,LT!$AT$7:$AY$3006,F$28,FALSE)</f>
        <v/>
      </c>
      <c r="G409" s="46" t="str">
        <f>VLOOKUP($B409,LT!$AT$7:$AY$3006,G$28,FALSE)</f>
        <v/>
      </c>
      <c r="H409" s="133">
        <v>380</v>
      </c>
      <c r="J409" s="131"/>
      <c r="K409" s="134"/>
      <c r="L409" s="134"/>
      <c r="M409" s="131"/>
      <c r="N409" s="131"/>
    </row>
    <row r="410" spans="2:14" ht="30" customHeight="1" thickTop="1" thickBot="1" x14ac:dyDescent="0.3">
      <c r="B410" s="33">
        <f>LARGE(LT!$AT$7:$AT$3006,AF!H410)</f>
        <v>0</v>
      </c>
      <c r="C410" s="46" t="str">
        <f>VLOOKUP($B410,LT!$AT$7:$AY$3006,C$28,FALSE)</f>
        <v/>
      </c>
      <c r="D410" s="132" t="str">
        <f>VLOOKUP($B410,LT!$AT$7:$AY$3006,D$28,FALSE)</f>
        <v/>
      </c>
      <c r="E410" s="132" t="str">
        <f>VLOOKUP($B410,LT!$AT$7:$AY$3006,E$28,FALSE)</f>
        <v/>
      </c>
      <c r="F410" s="46" t="str">
        <f>VLOOKUP($B410,LT!$AT$7:$AY$3006,F$28,FALSE)</f>
        <v/>
      </c>
      <c r="G410" s="46" t="str">
        <f>VLOOKUP($B410,LT!$AT$7:$AY$3006,G$28,FALSE)</f>
        <v/>
      </c>
      <c r="H410" s="133">
        <v>381</v>
      </c>
      <c r="J410" s="131"/>
      <c r="K410" s="134"/>
      <c r="L410" s="134"/>
      <c r="M410" s="131"/>
      <c r="N410" s="131"/>
    </row>
    <row r="411" spans="2:14" ht="30" customHeight="1" thickTop="1" thickBot="1" x14ac:dyDescent="0.3">
      <c r="B411" s="33">
        <f>LARGE(LT!$AT$7:$AT$3006,AF!H411)</f>
        <v>0</v>
      </c>
      <c r="C411" s="46" t="str">
        <f>VLOOKUP($B411,LT!$AT$7:$AY$3006,C$28,FALSE)</f>
        <v/>
      </c>
      <c r="D411" s="132" t="str">
        <f>VLOOKUP($B411,LT!$AT$7:$AY$3006,D$28,FALSE)</f>
        <v/>
      </c>
      <c r="E411" s="132" t="str">
        <f>VLOOKUP($B411,LT!$AT$7:$AY$3006,E$28,FALSE)</f>
        <v/>
      </c>
      <c r="F411" s="46" t="str">
        <f>VLOOKUP($B411,LT!$AT$7:$AY$3006,F$28,FALSE)</f>
        <v/>
      </c>
      <c r="G411" s="46" t="str">
        <f>VLOOKUP($B411,LT!$AT$7:$AY$3006,G$28,FALSE)</f>
        <v/>
      </c>
      <c r="H411" s="133">
        <v>382</v>
      </c>
      <c r="J411" s="131"/>
      <c r="K411" s="134"/>
      <c r="L411" s="134"/>
      <c r="M411" s="131"/>
      <c r="N411" s="131"/>
    </row>
    <row r="412" spans="2:14" ht="30" customHeight="1" thickTop="1" thickBot="1" x14ac:dyDescent="0.3">
      <c r="B412" s="33">
        <f>LARGE(LT!$AT$7:$AT$3006,AF!H412)</f>
        <v>0</v>
      </c>
      <c r="C412" s="46" t="str">
        <f>VLOOKUP($B412,LT!$AT$7:$AY$3006,C$28,FALSE)</f>
        <v/>
      </c>
      <c r="D412" s="132" t="str">
        <f>VLOOKUP($B412,LT!$AT$7:$AY$3006,D$28,FALSE)</f>
        <v/>
      </c>
      <c r="E412" s="132" t="str">
        <f>VLOOKUP($B412,LT!$AT$7:$AY$3006,E$28,FALSE)</f>
        <v/>
      </c>
      <c r="F412" s="46" t="str">
        <f>VLOOKUP($B412,LT!$AT$7:$AY$3006,F$28,FALSE)</f>
        <v/>
      </c>
      <c r="G412" s="46" t="str">
        <f>VLOOKUP($B412,LT!$AT$7:$AY$3006,G$28,FALSE)</f>
        <v/>
      </c>
      <c r="H412" s="133">
        <v>383</v>
      </c>
      <c r="J412" s="131"/>
      <c r="K412" s="134"/>
      <c r="L412" s="134"/>
      <c r="M412" s="131"/>
      <c r="N412" s="131"/>
    </row>
    <row r="413" spans="2:14" ht="30" customHeight="1" thickTop="1" thickBot="1" x14ac:dyDescent="0.3">
      <c r="B413" s="33">
        <f>LARGE(LT!$AT$7:$AT$3006,AF!H413)</f>
        <v>0</v>
      </c>
      <c r="C413" s="46" t="str">
        <f>VLOOKUP($B413,LT!$AT$7:$AY$3006,C$28,FALSE)</f>
        <v/>
      </c>
      <c r="D413" s="132" t="str">
        <f>VLOOKUP($B413,LT!$AT$7:$AY$3006,D$28,FALSE)</f>
        <v/>
      </c>
      <c r="E413" s="132" t="str">
        <f>VLOOKUP($B413,LT!$AT$7:$AY$3006,E$28,FALSE)</f>
        <v/>
      </c>
      <c r="F413" s="46" t="str">
        <f>VLOOKUP($B413,LT!$AT$7:$AY$3006,F$28,FALSE)</f>
        <v/>
      </c>
      <c r="G413" s="46" t="str">
        <f>VLOOKUP($B413,LT!$AT$7:$AY$3006,G$28,FALSE)</f>
        <v/>
      </c>
      <c r="H413" s="133">
        <v>384</v>
      </c>
      <c r="J413" s="131"/>
      <c r="K413" s="134"/>
      <c r="L413" s="134"/>
      <c r="M413" s="131"/>
      <c r="N413" s="131"/>
    </row>
    <row r="414" spans="2:14" ht="30" customHeight="1" thickTop="1" thickBot="1" x14ac:dyDescent="0.3">
      <c r="B414" s="33">
        <f>LARGE(LT!$AT$7:$AT$3006,AF!H414)</f>
        <v>0</v>
      </c>
      <c r="C414" s="46" t="str">
        <f>VLOOKUP($B414,LT!$AT$7:$AY$3006,C$28,FALSE)</f>
        <v/>
      </c>
      <c r="D414" s="132" t="str">
        <f>VLOOKUP($B414,LT!$AT$7:$AY$3006,D$28,FALSE)</f>
        <v/>
      </c>
      <c r="E414" s="132" t="str">
        <f>VLOOKUP($B414,LT!$AT$7:$AY$3006,E$28,FALSE)</f>
        <v/>
      </c>
      <c r="F414" s="46" t="str">
        <f>VLOOKUP($B414,LT!$AT$7:$AY$3006,F$28,FALSE)</f>
        <v/>
      </c>
      <c r="G414" s="46" t="str">
        <f>VLOOKUP($B414,LT!$AT$7:$AY$3006,G$28,FALSE)</f>
        <v/>
      </c>
      <c r="H414" s="133">
        <v>385</v>
      </c>
      <c r="J414" s="131"/>
      <c r="K414" s="134"/>
      <c r="L414" s="134"/>
      <c r="M414" s="131"/>
      <c r="N414" s="131"/>
    </row>
    <row r="415" spans="2:14" ht="30" customHeight="1" thickTop="1" thickBot="1" x14ac:dyDescent="0.3">
      <c r="B415" s="33">
        <f>LARGE(LT!$AT$7:$AT$3006,AF!H415)</f>
        <v>0</v>
      </c>
      <c r="C415" s="46" t="str">
        <f>VLOOKUP($B415,LT!$AT$7:$AY$3006,C$28,FALSE)</f>
        <v/>
      </c>
      <c r="D415" s="132" t="str">
        <f>VLOOKUP($B415,LT!$AT$7:$AY$3006,D$28,FALSE)</f>
        <v/>
      </c>
      <c r="E415" s="132" t="str">
        <f>VLOOKUP($B415,LT!$AT$7:$AY$3006,E$28,FALSE)</f>
        <v/>
      </c>
      <c r="F415" s="46" t="str">
        <f>VLOOKUP($B415,LT!$AT$7:$AY$3006,F$28,FALSE)</f>
        <v/>
      </c>
      <c r="G415" s="46" t="str">
        <f>VLOOKUP($B415,LT!$AT$7:$AY$3006,G$28,FALSE)</f>
        <v/>
      </c>
      <c r="H415" s="133">
        <v>386</v>
      </c>
      <c r="J415" s="131"/>
      <c r="K415" s="134"/>
      <c r="L415" s="134"/>
      <c r="M415" s="131"/>
      <c r="N415" s="131"/>
    </row>
    <row r="416" spans="2:14" ht="30" customHeight="1" thickTop="1" thickBot="1" x14ac:dyDescent="0.3">
      <c r="B416" s="33">
        <f>LARGE(LT!$AT$7:$AT$3006,AF!H416)</f>
        <v>0</v>
      </c>
      <c r="C416" s="46" t="str">
        <f>VLOOKUP($B416,LT!$AT$7:$AY$3006,C$28,FALSE)</f>
        <v/>
      </c>
      <c r="D416" s="132" t="str">
        <f>VLOOKUP($B416,LT!$AT$7:$AY$3006,D$28,FALSE)</f>
        <v/>
      </c>
      <c r="E416" s="132" t="str">
        <f>VLOOKUP($B416,LT!$AT$7:$AY$3006,E$28,FALSE)</f>
        <v/>
      </c>
      <c r="F416" s="46" t="str">
        <f>VLOOKUP($B416,LT!$AT$7:$AY$3006,F$28,FALSE)</f>
        <v/>
      </c>
      <c r="G416" s="46" t="str">
        <f>VLOOKUP($B416,LT!$AT$7:$AY$3006,G$28,FALSE)</f>
        <v/>
      </c>
      <c r="H416" s="133">
        <v>387</v>
      </c>
      <c r="J416" s="131"/>
      <c r="K416" s="134"/>
      <c r="L416" s="134"/>
      <c r="M416" s="131"/>
      <c r="N416" s="131"/>
    </row>
    <row r="417" spans="2:14" ht="30" customHeight="1" thickTop="1" thickBot="1" x14ac:dyDescent="0.3">
      <c r="B417" s="33">
        <f>LARGE(LT!$AT$7:$AT$3006,AF!H417)</f>
        <v>0</v>
      </c>
      <c r="C417" s="46" t="str">
        <f>VLOOKUP($B417,LT!$AT$7:$AY$3006,C$28,FALSE)</f>
        <v/>
      </c>
      <c r="D417" s="132" t="str">
        <f>VLOOKUP($B417,LT!$AT$7:$AY$3006,D$28,FALSE)</f>
        <v/>
      </c>
      <c r="E417" s="132" t="str">
        <f>VLOOKUP($B417,LT!$AT$7:$AY$3006,E$28,FALSE)</f>
        <v/>
      </c>
      <c r="F417" s="46" t="str">
        <f>VLOOKUP($B417,LT!$AT$7:$AY$3006,F$28,FALSE)</f>
        <v/>
      </c>
      <c r="G417" s="46" t="str">
        <f>VLOOKUP($B417,LT!$AT$7:$AY$3006,G$28,FALSE)</f>
        <v/>
      </c>
      <c r="H417" s="133">
        <v>388</v>
      </c>
      <c r="J417" s="131"/>
      <c r="K417" s="134"/>
      <c r="L417" s="134"/>
      <c r="M417" s="131"/>
      <c r="N417" s="131"/>
    </row>
    <row r="418" spans="2:14" ht="30" customHeight="1" thickTop="1" thickBot="1" x14ac:dyDescent="0.3">
      <c r="B418" s="33">
        <f>LARGE(LT!$AT$7:$AT$3006,AF!H418)</f>
        <v>0</v>
      </c>
      <c r="C418" s="46" t="str">
        <f>VLOOKUP($B418,LT!$AT$7:$AY$3006,C$28,FALSE)</f>
        <v/>
      </c>
      <c r="D418" s="132" t="str">
        <f>VLOOKUP($B418,LT!$AT$7:$AY$3006,D$28,FALSE)</f>
        <v/>
      </c>
      <c r="E418" s="132" t="str">
        <f>VLOOKUP($B418,LT!$AT$7:$AY$3006,E$28,FALSE)</f>
        <v/>
      </c>
      <c r="F418" s="46" t="str">
        <f>VLOOKUP($B418,LT!$AT$7:$AY$3006,F$28,FALSE)</f>
        <v/>
      </c>
      <c r="G418" s="46" t="str">
        <f>VLOOKUP($B418,LT!$AT$7:$AY$3006,G$28,FALSE)</f>
        <v/>
      </c>
      <c r="H418" s="133">
        <v>389</v>
      </c>
      <c r="J418" s="131"/>
      <c r="K418" s="134"/>
      <c r="L418" s="134"/>
      <c r="M418" s="131"/>
      <c r="N418" s="131"/>
    </row>
    <row r="419" spans="2:14" ht="30" customHeight="1" thickTop="1" thickBot="1" x14ac:dyDescent="0.3">
      <c r="B419" s="33">
        <f>LARGE(LT!$AT$7:$AT$3006,AF!H419)</f>
        <v>0</v>
      </c>
      <c r="C419" s="46" t="str">
        <f>VLOOKUP($B419,LT!$AT$7:$AY$3006,C$28,FALSE)</f>
        <v/>
      </c>
      <c r="D419" s="132" t="str">
        <f>VLOOKUP($B419,LT!$AT$7:$AY$3006,D$28,FALSE)</f>
        <v/>
      </c>
      <c r="E419" s="132" t="str">
        <f>VLOOKUP($B419,LT!$AT$7:$AY$3006,E$28,FALSE)</f>
        <v/>
      </c>
      <c r="F419" s="46" t="str">
        <f>VLOOKUP($B419,LT!$AT$7:$AY$3006,F$28,FALSE)</f>
        <v/>
      </c>
      <c r="G419" s="46" t="str">
        <f>VLOOKUP($B419,LT!$AT$7:$AY$3006,G$28,FALSE)</f>
        <v/>
      </c>
      <c r="H419" s="133">
        <v>390</v>
      </c>
      <c r="J419" s="131"/>
      <c r="K419" s="134"/>
      <c r="L419" s="134"/>
      <c r="M419" s="131"/>
      <c r="N419" s="131"/>
    </row>
    <row r="420" spans="2:14" ht="30" customHeight="1" thickTop="1" thickBot="1" x14ac:dyDescent="0.3">
      <c r="B420" s="33">
        <f>LARGE(LT!$AT$7:$AT$3006,AF!H420)</f>
        <v>0</v>
      </c>
      <c r="C420" s="46" t="str">
        <f>VLOOKUP($B420,LT!$AT$7:$AY$3006,C$28,FALSE)</f>
        <v/>
      </c>
      <c r="D420" s="132" t="str">
        <f>VLOOKUP($B420,LT!$AT$7:$AY$3006,D$28,FALSE)</f>
        <v/>
      </c>
      <c r="E420" s="132" t="str">
        <f>VLOOKUP($B420,LT!$AT$7:$AY$3006,E$28,FALSE)</f>
        <v/>
      </c>
      <c r="F420" s="46" t="str">
        <f>VLOOKUP($B420,LT!$AT$7:$AY$3006,F$28,FALSE)</f>
        <v/>
      </c>
      <c r="G420" s="46" t="str">
        <f>VLOOKUP($B420,LT!$AT$7:$AY$3006,G$28,FALSE)</f>
        <v/>
      </c>
      <c r="H420" s="133">
        <v>391</v>
      </c>
      <c r="J420" s="131"/>
      <c r="K420" s="134"/>
      <c r="L420" s="134"/>
      <c r="M420" s="131"/>
      <c r="N420" s="131"/>
    </row>
    <row r="421" spans="2:14" ht="30" customHeight="1" thickTop="1" thickBot="1" x14ac:dyDescent="0.3">
      <c r="B421" s="33">
        <f>LARGE(LT!$AT$7:$AT$3006,AF!H421)</f>
        <v>0</v>
      </c>
      <c r="C421" s="46" t="str">
        <f>VLOOKUP($B421,LT!$AT$7:$AY$3006,C$28,FALSE)</f>
        <v/>
      </c>
      <c r="D421" s="132" t="str">
        <f>VLOOKUP($B421,LT!$AT$7:$AY$3006,D$28,FALSE)</f>
        <v/>
      </c>
      <c r="E421" s="132" t="str">
        <f>VLOOKUP($B421,LT!$AT$7:$AY$3006,E$28,FALSE)</f>
        <v/>
      </c>
      <c r="F421" s="46" t="str">
        <f>VLOOKUP($B421,LT!$AT$7:$AY$3006,F$28,FALSE)</f>
        <v/>
      </c>
      <c r="G421" s="46" t="str">
        <f>VLOOKUP($B421,LT!$AT$7:$AY$3006,G$28,FALSE)</f>
        <v/>
      </c>
      <c r="H421" s="133">
        <v>392</v>
      </c>
      <c r="J421" s="131"/>
      <c r="K421" s="134"/>
      <c r="L421" s="134"/>
      <c r="M421" s="131"/>
      <c r="N421" s="131"/>
    </row>
    <row r="422" spans="2:14" ht="30" customHeight="1" thickTop="1" thickBot="1" x14ac:dyDescent="0.3">
      <c r="B422" s="33">
        <f>LARGE(LT!$AT$7:$AT$3006,AF!H422)</f>
        <v>0</v>
      </c>
      <c r="C422" s="46" t="str">
        <f>VLOOKUP($B422,LT!$AT$7:$AY$3006,C$28,FALSE)</f>
        <v/>
      </c>
      <c r="D422" s="132" t="str">
        <f>VLOOKUP($B422,LT!$AT$7:$AY$3006,D$28,FALSE)</f>
        <v/>
      </c>
      <c r="E422" s="132" t="str">
        <f>VLOOKUP($B422,LT!$AT$7:$AY$3006,E$28,FALSE)</f>
        <v/>
      </c>
      <c r="F422" s="46" t="str">
        <f>VLOOKUP($B422,LT!$AT$7:$AY$3006,F$28,FALSE)</f>
        <v/>
      </c>
      <c r="G422" s="46" t="str">
        <f>VLOOKUP($B422,LT!$AT$7:$AY$3006,G$28,FALSE)</f>
        <v/>
      </c>
      <c r="H422" s="133">
        <v>393</v>
      </c>
      <c r="J422" s="131"/>
      <c r="K422" s="134"/>
      <c r="L422" s="134"/>
      <c r="M422" s="131"/>
      <c r="N422" s="131"/>
    </row>
    <row r="423" spans="2:14" ht="30" customHeight="1" thickTop="1" thickBot="1" x14ac:dyDescent="0.3">
      <c r="B423" s="33">
        <f>LARGE(LT!$AT$7:$AT$3006,AF!H423)</f>
        <v>0</v>
      </c>
      <c r="C423" s="46" t="str">
        <f>VLOOKUP($B423,LT!$AT$7:$AY$3006,C$28,FALSE)</f>
        <v/>
      </c>
      <c r="D423" s="132" t="str">
        <f>VLOOKUP($B423,LT!$AT$7:$AY$3006,D$28,FALSE)</f>
        <v/>
      </c>
      <c r="E423" s="132" t="str">
        <f>VLOOKUP($B423,LT!$AT$7:$AY$3006,E$28,FALSE)</f>
        <v/>
      </c>
      <c r="F423" s="46" t="str">
        <f>VLOOKUP($B423,LT!$AT$7:$AY$3006,F$28,FALSE)</f>
        <v/>
      </c>
      <c r="G423" s="46" t="str">
        <f>VLOOKUP($B423,LT!$AT$7:$AY$3006,G$28,FALSE)</f>
        <v/>
      </c>
      <c r="H423" s="133">
        <v>394</v>
      </c>
      <c r="J423" s="131"/>
      <c r="K423" s="134"/>
      <c r="L423" s="134"/>
      <c r="M423" s="131"/>
      <c r="N423" s="131"/>
    </row>
    <row r="424" spans="2:14" ht="30" customHeight="1" thickTop="1" thickBot="1" x14ac:dyDescent="0.3">
      <c r="B424" s="33">
        <f>LARGE(LT!$AT$7:$AT$3006,AF!H424)</f>
        <v>0</v>
      </c>
      <c r="C424" s="46" t="str">
        <f>VLOOKUP($B424,LT!$AT$7:$AY$3006,C$28,FALSE)</f>
        <v/>
      </c>
      <c r="D424" s="132" t="str">
        <f>VLOOKUP($B424,LT!$AT$7:$AY$3006,D$28,FALSE)</f>
        <v/>
      </c>
      <c r="E424" s="132" t="str">
        <f>VLOOKUP($B424,LT!$AT$7:$AY$3006,E$28,FALSE)</f>
        <v/>
      </c>
      <c r="F424" s="46" t="str">
        <f>VLOOKUP($B424,LT!$AT$7:$AY$3006,F$28,FALSE)</f>
        <v/>
      </c>
      <c r="G424" s="46" t="str">
        <f>VLOOKUP($B424,LT!$AT$7:$AY$3006,G$28,FALSE)</f>
        <v/>
      </c>
      <c r="H424" s="133">
        <v>395</v>
      </c>
      <c r="J424" s="131"/>
      <c r="K424" s="134"/>
      <c r="L424" s="134"/>
      <c r="M424" s="131"/>
      <c r="N424" s="131"/>
    </row>
    <row r="425" spans="2:14" ht="30" customHeight="1" thickTop="1" thickBot="1" x14ac:dyDescent="0.3">
      <c r="B425" s="33">
        <f>LARGE(LT!$AT$7:$AT$3006,AF!H425)</f>
        <v>0</v>
      </c>
      <c r="C425" s="46" t="str">
        <f>VLOOKUP($B425,LT!$AT$7:$AY$3006,C$28,FALSE)</f>
        <v/>
      </c>
      <c r="D425" s="132" t="str">
        <f>VLOOKUP($B425,LT!$AT$7:$AY$3006,D$28,FALSE)</f>
        <v/>
      </c>
      <c r="E425" s="132" t="str">
        <f>VLOOKUP($B425,LT!$AT$7:$AY$3006,E$28,FALSE)</f>
        <v/>
      </c>
      <c r="F425" s="46" t="str">
        <f>VLOOKUP($B425,LT!$AT$7:$AY$3006,F$28,FALSE)</f>
        <v/>
      </c>
      <c r="G425" s="46" t="str">
        <f>VLOOKUP($B425,LT!$AT$7:$AY$3006,G$28,FALSE)</f>
        <v/>
      </c>
      <c r="H425" s="133">
        <v>396</v>
      </c>
      <c r="J425" s="131"/>
      <c r="K425" s="134"/>
      <c r="L425" s="134"/>
      <c r="M425" s="131"/>
      <c r="N425" s="131"/>
    </row>
    <row r="426" spans="2:14" ht="30" customHeight="1" thickTop="1" thickBot="1" x14ac:dyDescent="0.3">
      <c r="B426" s="33">
        <f>LARGE(LT!$AT$7:$AT$3006,AF!H426)</f>
        <v>0</v>
      </c>
      <c r="C426" s="46" t="str">
        <f>VLOOKUP($B426,LT!$AT$7:$AY$3006,C$28,FALSE)</f>
        <v/>
      </c>
      <c r="D426" s="132" t="str">
        <f>VLOOKUP($B426,LT!$AT$7:$AY$3006,D$28,FALSE)</f>
        <v/>
      </c>
      <c r="E426" s="132" t="str">
        <f>VLOOKUP($B426,LT!$AT$7:$AY$3006,E$28,FALSE)</f>
        <v/>
      </c>
      <c r="F426" s="46" t="str">
        <f>VLOOKUP($B426,LT!$AT$7:$AY$3006,F$28,FALSE)</f>
        <v/>
      </c>
      <c r="G426" s="46" t="str">
        <f>VLOOKUP($B426,LT!$AT$7:$AY$3006,G$28,FALSE)</f>
        <v/>
      </c>
      <c r="H426" s="133">
        <v>397</v>
      </c>
      <c r="J426" s="131"/>
      <c r="K426" s="134"/>
      <c r="L426" s="134"/>
      <c r="M426" s="131"/>
      <c r="N426" s="131"/>
    </row>
    <row r="427" spans="2:14" ht="30" customHeight="1" thickTop="1" thickBot="1" x14ac:dyDescent="0.3">
      <c r="B427" s="33">
        <f>LARGE(LT!$AT$7:$AT$3006,AF!H427)</f>
        <v>0</v>
      </c>
      <c r="C427" s="46" t="str">
        <f>VLOOKUP($B427,LT!$AT$7:$AY$3006,C$28,FALSE)</f>
        <v/>
      </c>
      <c r="D427" s="132" t="str">
        <f>VLOOKUP($B427,LT!$AT$7:$AY$3006,D$28,FALSE)</f>
        <v/>
      </c>
      <c r="E427" s="132" t="str">
        <f>VLOOKUP($B427,LT!$AT$7:$AY$3006,E$28,FALSE)</f>
        <v/>
      </c>
      <c r="F427" s="46" t="str">
        <f>VLOOKUP($B427,LT!$AT$7:$AY$3006,F$28,FALSE)</f>
        <v/>
      </c>
      <c r="G427" s="46" t="str">
        <f>VLOOKUP($B427,LT!$AT$7:$AY$3006,G$28,FALSE)</f>
        <v/>
      </c>
      <c r="H427" s="133">
        <v>398</v>
      </c>
      <c r="J427" s="131"/>
      <c r="K427" s="134"/>
      <c r="L427" s="134"/>
      <c r="M427" s="131"/>
      <c r="N427" s="131"/>
    </row>
    <row r="428" spans="2:14" ht="30" customHeight="1" thickTop="1" thickBot="1" x14ac:dyDescent="0.3">
      <c r="B428" s="33">
        <f>LARGE(LT!$AT$7:$AT$3006,AF!H428)</f>
        <v>0</v>
      </c>
      <c r="C428" s="46" t="str">
        <f>VLOOKUP($B428,LT!$AT$7:$AY$3006,C$28,FALSE)</f>
        <v/>
      </c>
      <c r="D428" s="132" t="str">
        <f>VLOOKUP($B428,LT!$AT$7:$AY$3006,D$28,FALSE)</f>
        <v/>
      </c>
      <c r="E428" s="132" t="str">
        <f>VLOOKUP($B428,LT!$AT$7:$AY$3006,E$28,FALSE)</f>
        <v/>
      </c>
      <c r="F428" s="46" t="str">
        <f>VLOOKUP($B428,LT!$AT$7:$AY$3006,F$28,FALSE)</f>
        <v/>
      </c>
      <c r="G428" s="46" t="str">
        <f>VLOOKUP($B428,LT!$AT$7:$AY$3006,G$28,FALSE)</f>
        <v/>
      </c>
      <c r="H428" s="133">
        <v>399</v>
      </c>
      <c r="J428" s="131"/>
      <c r="K428" s="134"/>
      <c r="L428" s="134"/>
      <c r="M428" s="131"/>
      <c r="N428" s="131"/>
    </row>
    <row r="429" spans="2:14" ht="30" customHeight="1" thickTop="1" thickBot="1" x14ac:dyDescent="0.3">
      <c r="B429" s="33">
        <f>LARGE(LT!$AT$7:$AT$3006,AF!H429)</f>
        <v>0</v>
      </c>
      <c r="C429" s="46" t="str">
        <f>VLOOKUP($B429,LT!$AT$7:$AY$3006,C$28,FALSE)</f>
        <v/>
      </c>
      <c r="D429" s="132" t="str">
        <f>VLOOKUP($B429,LT!$AT$7:$AY$3006,D$28,FALSE)</f>
        <v/>
      </c>
      <c r="E429" s="132" t="str">
        <f>VLOOKUP($B429,LT!$AT$7:$AY$3006,E$28,FALSE)</f>
        <v/>
      </c>
      <c r="F429" s="46" t="str">
        <f>VLOOKUP($B429,LT!$AT$7:$AY$3006,F$28,FALSE)</f>
        <v/>
      </c>
      <c r="G429" s="46" t="str">
        <f>VLOOKUP($B429,LT!$AT$7:$AY$3006,G$28,FALSE)</f>
        <v/>
      </c>
      <c r="H429" s="133">
        <v>400</v>
      </c>
      <c r="J429" s="131"/>
      <c r="K429" s="134"/>
      <c r="L429" s="134"/>
      <c r="M429" s="131"/>
      <c r="N429" s="131"/>
    </row>
    <row r="430" spans="2:14" ht="30" customHeight="1" thickTop="1" thickBot="1" x14ac:dyDescent="0.3">
      <c r="B430" s="33">
        <f>LARGE(LT!$AT$7:$AT$3006,AF!H430)</f>
        <v>0</v>
      </c>
      <c r="C430" s="46" t="str">
        <f>VLOOKUP($B430,LT!$AT$7:$AY$3006,C$28,FALSE)</f>
        <v/>
      </c>
      <c r="D430" s="132" t="str">
        <f>VLOOKUP($B430,LT!$AT$7:$AY$3006,D$28,FALSE)</f>
        <v/>
      </c>
      <c r="E430" s="132" t="str">
        <f>VLOOKUP($B430,LT!$AT$7:$AY$3006,E$28,FALSE)</f>
        <v/>
      </c>
      <c r="F430" s="46" t="str">
        <f>VLOOKUP($B430,LT!$AT$7:$AY$3006,F$28,FALSE)</f>
        <v/>
      </c>
      <c r="G430" s="46" t="str">
        <f>VLOOKUP($B430,LT!$AT$7:$AY$3006,G$28,FALSE)</f>
        <v/>
      </c>
      <c r="H430" s="133">
        <v>401</v>
      </c>
      <c r="J430" s="131"/>
      <c r="K430" s="134"/>
      <c r="L430" s="134"/>
      <c r="M430" s="131"/>
      <c r="N430" s="131"/>
    </row>
    <row r="431" spans="2:14" ht="30" customHeight="1" thickTop="1" thickBot="1" x14ac:dyDescent="0.3">
      <c r="B431" s="33">
        <f>LARGE(LT!$AT$7:$AT$3006,AF!H431)</f>
        <v>0</v>
      </c>
      <c r="C431" s="46" t="str">
        <f>VLOOKUP($B431,LT!$AT$7:$AY$3006,C$28,FALSE)</f>
        <v/>
      </c>
      <c r="D431" s="132" t="str">
        <f>VLOOKUP($B431,LT!$AT$7:$AY$3006,D$28,FALSE)</f>
        <v/>
      </c>
      <c r="E431" s="132" t="str">
        <f>VLOOKUP($B431,LT!$AT$7:$AY$3006,E$28,FALSE)</f>
        <v/>
      </c>
      <c r="F431" s="46" t="str">
        <f>VLOOKUP($B431,LT!$AT$7:$AY$3006,F$28,FALSE)</f>
        <v/>
      </c>
      <c r="G431" s="46" t="str">
        <f>VLOOKUP($B431,LT!$AT$7:$AY$3006,G$28,FALSE)</f>
        <v/>
      </c>
      <c r="H431" s="133">
        <v>402</v>
      </c>
      <c r="J431" s="131"/>
      <c r="K431" s="134"/>
      <c r="L431" s="134"/>
      <c r="M431" s="131"/>
      <c r="N431" s="131"/>
    </row>
    <row r="432" spans="2:14" ht="30" customHeight="1" thickTop="1" thickBot="1" x14ac:dyDescent="0.3">
      <c r="B432" s="33">
        <f>LARGE(LT!$AT$7:$AT$3006,AF!H432)</f>
        <v>0</v>
      </c>
      <c r="C432" s="46" t="str">
        <f>VLOOKUP($B432,LT!$AT$7:$AY$3006,C$28,FALSE)</f>
        <v/>
      </c>
      <c r="D432" s="132" t="str">
        <f>VLOOKUP($B432,LT!$AT$7:$AY$3006,D$28,FALSE)</f>
        <v/>
      </c>
      <c r="E432" s="132" t="str">
        <f>VLOOKUP($B432,LT!$AT$7:$AY$3006,E$28,FALSE)</f>
        <v/>
      </c>
      <c r="F432" s="46" t="str">
        <f>VLOOKUP($B432,LT!$AT$7:$AY$3006,F$28,FALSE)</f>
        <v/>
      </c>
      <c r="G432" s="46" t="str">
        <f>VLOOKUP($B432,LT!$AT$7:$AY$3006,G$28,FALSE)</f>
        <v/>
      </c>
      <c r="H432" s="133">
        <v>403</v>
      </c>
      <c r="J432" s="131"/>
      <c r="K432" s="134"/>
      <c r="L432" s="134"/>
      <c r="M432" s="131"/>
      <c r="N432" s="131"/>
    </row>
    <row r="433" spans="2:14" ht="30" customHeight="1" thickTop="1" thickBot="1" x14ac:dyDescent="0.3">
      <c r="B433" s="33">
        <f>LARGE(LT!$AT$7:$AT$3006,AF!H433)</f>
        <v>0</v>
      </c>
      <c r="C433" s="46" t="str">
        <f>VLOOKUP($B433,LT!$AT$7:$AY$3006,C$28,FALSE)</f>
        <v/>
      </c>
      <c r="D433" s="132" t="str">
        <f>VLOOKUP($B433,LT!$AT$7:$AY$3006,D$28,FALSE)</f>
        <v/>
      </c>
      <c r="E433" s="132" t="str">
        <f>VLOOKUP($B433,LT!$AT$7:$AY$3006,E$28,FALSE)</f>
        <v/>
      </c>
      <c r="F433" s="46" t="str">
        <f>VLOOKUP($B433,LT!$AT$7:$AY$3006,F$28,FALSE)</f>
        <v/>
      </c>
      <c r="G433" s="46" t="str">
        <f>VLOOKUP($B433,LT!$AT$7:$AY$3006,G$28,FALSE)</f>
        <v/>
      </c>
      <c r="H433" s="133">
        <v>404</v>
      </c>
      <c r="J433" s="131"/>
      <c r="K433" s="134"/>
      <c r="L433" s="134"/>
      <c r="M433" s="131"/>
      <c r="N433" s="131"/>
    </row>
    <row r="434" spans="2:14" ht="30" customHeight="1" thickTop="1" thickBot="1" x14ac:dyDescent="0.3">
      <c r="B434" s="33">
        <f>LARGE(LT!$AT$7:$AT$3006,AF!H434)</f>
        <v>0</v>
      </c>
      <c r="C434" s="46" t="str">
        <f>VLOOKUP($B434,LT!$AT$7:$AY$3006,C$28,FALSE)</f>
        <v/>
      </c>
      <c r="D434" s="132" t="str">
        <f>VLOOKUP($B434,LT!$AT$7:$AY$3006,D$28,FALSE)</f>
        <v/>
      </c>
      <c r="E434" s="132" t="str">
        <f>VLOOKUP($B434,LT!$AT$7:$AY$3006,E$28,FALSE)</f>
        <v/>
      </c>
      <c r="F434" s="46" t="str">
        <f>VLOOKUP($B434,LT!$AT$7:$AY$3006,F$28,FALSE)</f>
        <v/>
      </c>
      <c r="G434" s="46" t="str">
        <f>VLOOKUP($B434,LT!$AT$7:$AY$3006,G$28,FALSE)</f>
        <v/>
      </c>
      <c r="H434" s="133">
        <v>405</v>
      </c>
      <c r="J434" s="131"/>
      <c r="K434" s="134"/>
      <c r="L434" s="134"/>
      <c r="M434" s="131"/>
      <c r="N434" s="131"/>
    </row>
    <row r="435" spans="2:14" ht="30" customHeight="1" thickTop="1" thickBot="1" x14ac:dyDescent="0.3">
      <c r="B435" s="33">
        <f>LARGE(LT!$AT$7:$AT$3006,AF!H435)</f>
        <v>0</v>
      </c>
      <c r="C435" s="46" t="str">
        <f>VLOOKUP($B435,LT!$AT$7:$AY$3006,C$28,FALSE)</f>
        <v/>
      </c>
      <c r="D435" s="132" t="str">
        <f>VLOOKUP($B435,LT!$AT$7:$AY$3006,D$28,FALSE)</f>
        <v/>
      </c>
      <c r="E435" s="132" t="str">
        <f>VLOOKUP($B435,LT!$AT$7:$AY$3006,E$28,FALSE)</f>
        <v/>
      </c>
      <c r="F435" s="46" t="str">
        <f>VLOOKUP($B435,LT!$AT$7:$AY$3006,F$28,FALSE)</f>
        <v/>
      </c>
      <c r="G435" s="46" t="str">
        <f>VLOOKUP($B435,LT!$AT$7:$AY$3006,G$28,FALSE)</f>
        <v/>
      </c>
      <c r="H435" s="133">
        <v>406</v>
      </c>
      <c r="J435" s="131"/>
      <c r="K435" s="134"/>
      <c r="L435" s="134"/>
      <c r="M435" s="131"/>
      <c r="N435" s="131"/>
    </row>
    <row r="436" spans="2:14" ht="30" customHeight="1" thickTop="1" thickBot="1" x14ac:dyDescent="0.3">
      <c r="B436" s="33">
        <f>LARGE(LT!$AT$7:$AT$3006,AF!H436)</f>
        <v>0</v>
      </c>
      <c r="C436" s="46" t="str">
        <f>VLOOKUP($B436,LT!$AT$7:$AY$3006,C$28,FALSE)</f>
        <v/>
      </c>
      <c r="D436" s="132" t="str">
        <f>VLOOKUP($B436,LT!$AT$7:$AY$3006,D$28,FALSE)</f>
        <v/>
      </c>
      <c r="E436" s="132" t="str">
        <f>VLOOKUP($B436,LT!$AT$7:$AY$3006,E$28,FALSE)</f>
        <v/>
      </c>
      <c r="F436" s="46" t="str">
        <f>VLOOKUP($B436,LT!$AT$7:$AY$3006,F$28,FALSE)</f>
        <v/>
      </c>
      <c r="G436" s="46" t="str">
        <f>VLOOKUP($B436,LT!$AT$7:$AY$3006,G$28,FALSE)</f>
        <v/>
      </c>
      <c r="H436" s="133">
        <v>407</v>
      </c>
      <c r="J436" s="131"/>
      <c r="K436" s="134"/>
      <c r="L436" s="134"/>
      <c r="M436" s="131"/>
      <c r="N436" s="131"/>
    </row>
    <row r="437" spans="2:14" ht="30" customHeight="1" thickTop="1" thickBot="1" x14ac:dyDescent="0.3">
      <c r="B437" s="33">
        <f>LARGE(LT!$AT$7:$AT$3006,AF!H437)</f>
        <v>0</v>
      </c>
      <c r="C437" s="46" t="str">
        <f>VLOOKUP($B437,LT!$AT$7:$AY$3006,C$28,FALSE)</f>
        <v/>
      </c>
      <c r="D437" s="132" t="str">
        <f>VLOOKUP($B437,LT!$AT$7:$AY$3006,D$28,FALSE)</f>
        <v/>
      </c>
      <c r="E437" s="132" t="str">
        <f>VLOOKUP($B437,LT!$AT$7:$AY$3006,E$28,FALSE)</f>
        <v/>
      </c>
      <c r="F437" s="46" t="str">
        <f>VLOOKUP($B437,LT!$AT$7:$AY$3006,F$28,FALSE)</f>
        <v/>
      </c>
      <c r="G437" s="46" t="str">
        <f>VLOOKUP($B437,LT!$AT$7:$AY$3006,G$28,FALSE)</f>
        <v/>
      </c>
      <c r="H437" s="133">
        <v>408</v>
      </c>
      <c r="J437" s="131"/>
      <c r="K437" s="134"/>
      <c r="L437" s="134"/>
      <c r="M437" s="131"/>
      <c r="N437" s="131"/>
    </row>
    <row r="438" spans="2:14" ht="30" customHeight="1" thickTop="1" thickBot="1" x14ac:dyDescent="0.3">
      <c r="B438" s="33">
        <f>LARGE(LT!$AT$7:$AT$3006,AF!H438)</f>
        <v>0</v>
      </c>
      <c r="C438" s="46" t="str">
        <f>VLOOKUP($B438,LT!$AT$7:$AY$3006,C$28,FALSE)</f>
        <v/>
      </c>
      <c r="D438" s="132" t="str">
        <f>VLOOKUP($B438,LT!$AT$7:$AY$3006,D$28,FALSE)</f>
        <v/>
      </c>
      <c r="E438" s="132" t="str">
        <f>VLOOKUP($B438,LT!$AT$7:$AY$3006,E$28,FALSE)</f>
        <v/>
      </c>
      <c r="F438" s="46" t="str">
        <f>VLOOKUP($B438,LT!$AT$7:$AY$3006,F$28,FALSE)</f>
        <v/>
      </c>
      <c r="G438" s="46" t="str">
        <f>VLOOKUP($B438,LT!$AT$7:$AY$3006,G$28,FALSE)</f>
        <v/>
      </c>
      <c r="H438" s="133">
        <v>409</v>
      </c>
      <c r="J438" s="131"/>
      <c r="K438" s="134"/>
      <c r="L438" s="134"/>
      <c r="M438" s="131"/>
      <c r="N438" s="131"/>
    </row>
    <row r="439" spans="2:14" ht="30" customHeight="1" thickTop="1" thickBot="1" x14ac:dyDescent="0.3">
      <c r="B439" s="33">
        <f>LARGE(LT!$AT$7:$AT$3006,AF!H439)</f>
        <v>0</v>
      </c>
      <c r="C439" s="46" t="str">
        <f>VLOOKUP($B439,LT!$AT$7:$AY$3006,C$28,FALSE)</f>
        <v/>
      </c>
      <c r="D439" s="132" t="str">
        <f>VLOOKUP($B439,LT!$AT$7:$AY$3006,D$28,FALSE)</f>
        <v/>
      </c>
      <c r="E439" s="132" t="str">
        <f>VLOOKUP($B439,LT!$AT$7:$AY$3006,E$28,FALSE)</f>
        <v/>
      </c>
      <c r="F439" s="46" t="str">
        <f>VLOOKUP($B439,LT!$AT$7:$AY$3006,F$28,FALSE)</f>
        <v/>
      </c>
      <c r="G439" s="46" t="str">
        <f>VLOOKUP($B439,LT!$AT$7:$AY$3006,G$28,FALSE)</f>
        <v/>
      </c>
      <c r="H439" s="133">
        <v>410</v>
      </c>
      <c r="J439" s="131"/>
      <c r="K439" s="134"/>
      <c r="L439" s="134"/>
      <c r="M439" s="131"/>
      <c r="N439" s="131"/>
    </row>
    <row r="440" spans="2:14" ht="30" customHeight="1" thickTop="1" thickBot="1" x14ac:dyDescent="0.3">
      <c r="B440" s="33">
        <f>LARGE(LT!$AT$7:$AT$3006,AF!H440)</f>
        <v>0</v>
      </c>
      <c r="C440" s="46" t="str">
        <f>VLOOKUP($B440,LT!$AT$7:$AY$3006,C$28,FALSE)</f>
        <v/>
      </c>
      <c r="D440" s="132" t="str">
        <f>VLOOKUP($B440,LT!$AT$7:$AY$3006,D$28,FALSE)</f>
        <v/>
      </c>
      <c r="E440" s="132" t="str">
        <f>VLOOKUP($B440,LT!$AT$7:$AY$3006,E$28,FALSE)</f>
        <v/>
      </c>
      <c r="F440" s="46" t="str">
        <f>VLOOKUP($B440,LT!$AT$7:$AY$3006,F$28,FALSE)</f>
        <v/>
      </c>
      <c r="G440" s="46" t="str">
        <f>VLOOKUP($B440,LT!$AT$7:$AY$3006,G$28,FALSE)</f>
        <v/>
      </c>
      <c r="H440" s="133">
        <v>411</v>
      </c>
      <c r="J440" s="131"/>
      <c r="K440" s="134"/>
      <c r="L440" s="134"/>
      <c r="M440" s="131"/>
      <c r="N440" s="131"/>
    </row>
    <row r="441" spans="2:14" ht="30" customHeight="1" thickTop="1" thickBot="1" x14ac:dyDescent="0.3">
      <c r="B441" s="33">
        <f>LARGE(LT!$AT$7:$AT$3006,AF!H441)</f>
        <v>0</v>
      </c>
      <c r="C441" s="46" t="str">
        <f>VLOOKUP($B441,LT!$AT$7:$AY$3006,C$28,FALSE)</f>
        <v/>
      </c>
      <c r="D441" s="132" t="str">
        <f>VLOOKUP($B441,LT!$AT$7:$AY$3006,D$28,FALSE)</f>
        <v/>
      </c>
      <c r="E441" s="132" t="str">
        <f>VLOOKUP($B441,LT!$AT$7:$AY$3006,E$28,FALSE)</f>
        <v/>
      </c>
      <c r="F441" s="46" t="str">
        <f>VLOOKUP($B441,LT!$AT$7:$AY$3006,F$28,FALSE)</f>
        <v/>
      </c>
      <c r="G441" s="46" t="str">
        <f>VLOOKUP($B441,LT!$AT$7:$AY$3006,G$28,FALSE)</f>
        <v/>
      </c>
      <c r="H441" s="133">
        <v>412</v>
      </c>
      <c r="J441" s="131"/>
      <c r="K441" s="134"/>
      <c r="L441" s="134"/>
      <c r="M441" s="131"/>
      <c r="N441" s="131"/>
    </row>
    <row r="442" spans="2:14" ht="30" customHeight="1" thickTop="1" thickBot="1" x14ac:dyDescent="0.3">
      <c r="B442" s="33">
        <f>LARGE(LT!$AT$7:$AT$3006,AF!H442)</f>
        <v>0</v>
      </c>
      <c r="C442" s="46" t="str">
        <f>VLOOKUP($B442,LT!$AT$7:$AY$3006,C$28,FALSE)</f>
        <v/>
      </c>
      <c r="D442" s="132" t="str">
        <f>VLOOKUP($B442,LT!$AT$7:$AY$3006,D$28,FALSE)</f>
        <v/>
      </c>
      <c r="E442" s="132" t="str">
        <f>VLOOKUP($B442,LT!$AT$7:$AY$3006,E$28,FALSE)</f>
        <v/>
      </c>
      <c r="F442" s="46" t="str">
        <f>VLOOKUP($B442,LT!$AT$7:$AY$3006,F$28,FALSE)</f>
        <v/>
      </c>
      <c r="G442" s="46" t="str">
        <f>VLOOKUP($B442,LT!$AT$7:$AY$3006,G$28,FALSE)</f>
        <v/>
      </c>
      <c r="H442" s="133">
        <v>413</v>
      </c>
      <c r="J442" s="131"/>
      <c r="K442" s="134"/>
      <c r="L442" s="134"/>
      <c r="M442" s="131"/>
      <c r="N442" s="131"/>
    </row>
    <row r="443" spans="2:14" ht="30" customHeight="1" thickTop="1" thickBot="1" x14ac:dyDescent="0.3">
      <c r="B443" s="33">
        <f>LARGE(LT!$AT$7:$AT$3006,AF!H443)</f>
        <v>0</v>
      </c>
      <c r="C443" s="46" t="str">
        <f>VLOOKUP($B443,LT!$AT$7:$AY$3006,C$28,FALSE)</f>
        <v/>
      </c>
      <c r="D443" s="132" t="str">
        <f>VLOOKUP($B443,LT!$AT$7:$AY$3006,D$28,FALSE)</f>
        <v/>
      </c>
      <c r="E443" s="132" t="str">
        <f>VLOOKUP($B443,LT!$AT$7:$AY$3006,E$28,FALSE)</f>
        <v/>
      </c>
      <c r="F443" s="46" t="str">
        <f>VLOOKUP($B443,LT!$AT$7:$AY$3006,F$28,FALSE)</f>
        <v/>
      </c>
      <c r="G443" s="46" t="str">
        <f>VLOOKUP($B443,LT!$AT$7:$AY$3006,G$28,FALSE)</f>
        <v/>
      </c>
      <c r="H443" s="133">
        <v>414</v>
      </c>
      <c r="J443" s="131"/>
      <c r="K443" s="134"/>
      <c r="L443" s="134"/>
      <c r="M443" s="131"/>
      <c r="N443" s="131"/>
    </row>
    <row r="444" spans="2:14" ht="30" customHeight="1" thickTop="1" thickBot="1" x14ac:dyDescent="0.3">
      <c r="B444" s="33">
        <f>LARGE(LT!$AT$7:$AT$3006,AF!H444)</f>
        <v>0</v>
      </c>
      <c r="C444" s="46" t="str">
        <f>VLOOKUP($B444,LT!$AT$7:$AY$3006,C$28,FALSE)</f>
        <v/>
      </c>
      <c r="D444" s="132" t="str">
        <f>VLOOKUP($B444,LT!$AT$7:$AY$3006,D$28,FALSE)</f>
        <v/>
      </c>
      <c r="E444" s="132" t="str">
        <f>VLOOKUP($B444,LT!$AT$7:$AY$3006,E$28,FALSE)</f>
        <v/>
      </c>
      <c r="F444" s="46" t="str">
        <f>VLOOKUP($B444,LT!$AT$7:$AY$3006,F$28,FALSE)</f>
        <v/>
      </c>
      <c r="G444" s="46" t="str">
        <f>VLOOKUP($B444,LT!$AT$7:$AY$3006,G$28,FALSE)</f>
        <v/>
      </c>
      <c r="H444" s="133">
        <v>415</v>
      </c>
      <c r="J444" s="131"/>
      <c r="K444" s="134"/>
      <c r="L444" s="134"/>
      <c r="M444" s="131"/>
      <c r="N444" s="131"/>
    </row>
    <row r="445" spans="2:14" ht="30" customHeight="1" thickTop="1" thickBot="1" x14ac:dyDescent="0.3">
      <c r="B445" s="33">
        <f>LARGE(LT!$AT$7:$AT$3006,AF!H445)</f>
        <v>0</v>
      </c>
      <c r="C445" s="46" t="str">
        <f>VLOOKUP($B445,LT!$AT$7:$AY$3006,C$28,FALSE)</f>
        <v/>
      </c>
      <c r="D445" s="132" t="str">
        <f>VLOOKUP($B445,LT!$AT$7:$AY$3006,D$28,FALSE)</f>
        <v/>
      </c>
      <c r="E445" s="132" t="str">
        <f>VLOOKUP($B445,LT!$AT$7:$AY$3006,E$28,FALSE)</f>
        <v/>
      </c>
      <c r="F445" s="46" t="str">
        <f>VLOOKUP($B445,LT!$AT$7:$AY$3006,F$28,FALSE)</f>
        <v/>
      </c>
      <c r="G445" s="46" t="str">
        <f>VLOOKUP($B445,LT!$AT$7:$AY$3006,G$28,FALSE)</f>
        <v/>
      </c>
      <c r="H445" s="133">
        <v>416</v>
      </c>
      <c r="J445" s="131"/>
      <c r="K445" s="134"/>
      <c r="L445" s="134"/>
      <c r="M445" s="131"/>
      <c r="N445" s="131"/>
    </row>
    <row r="446" spans="2:14" ht="30" customHeight="1" thickTop="1" thickBot="1" x14ac:dyDescent="0.3">
      <c r="B446" s="33">
        <f>LARGE(LT!$AT$7:$AT$3006,AF!H446)</f>
        <v>0</v>
      </c>
      <c r="C446" s="46" t="str">
        <f>VLOOKUP($B446,LT!$AT$7:$AY$3006,C$28,FALSE)</f>
        <v/>
      </c>
      <c r="D446" s="132" t="str">
        <f>VLOOKUP($B446,LT!$AT$7:$AY$3006,D$28,FALSE)</f>
        <v/>
      </c>
      <c r="E446" s="132" t="str">
        <f>VLOOKUP($B446,LT!$AT$7:$AY$3006,E$28,FALSE)</f>
        <v/>
      </c>
      <c r="F446" s="46" t="str">
        <f>VLOOKUP($B446,LT!$AT$7:$AY$3006,F$28,FALSE)</f>
        <v/>
      </c>
      <c r="G446" s="46" t="str">
        <f>VLOOKUP($B446,LT!$AT$7:$AY$3006,G$28,FALSE)</f>
        <v/>
      </c>
      <c r="H446" s="133">
        <v>417</v>
      </c>
      <c r="J446" s="131"/>
      <c r="K446" s="134"/>
      <c r="L446" s="134"/>
      <c r="M446" s="131"/>
      <c r="N446" s="131"/>
    </row>
    <row r="447" spans="2:14" ht="30" customHeight="1" thickTop="1" thickBot="1" x14ac:dyDescent="0.3">
      <c r="B447" s="33">
        <f>LARGE(LT!$AT$7:$AT$3006,AF!H447)</f>
        <v>0</v>
      </c>
      <c r="C447" s="46" t="str">
        <f>VLOOKUP($B447,LT!$AT$7:$AY$3006,C$28,FALSE)</f>
        <v/>
      </c>
      <c r="D447" s="132" t="str">
        <f>VLOOKUP($B447,LT!$AT$7:$AY$3006,D$28,FALSE)</f>
        <v/>
      </c>
      <c r="E447" s="132" t="str">
        <f>VLOOKUP($B447,LT!$AT$7:$AY$3006,E$28,FALSE)</f>
        <v/>
      </c>
      <c r="F447" s="46" t="str">
        <f>VLOOKUP($B447,LT!$AT$7:$AY$3006,F$28,FALSE)</f>
        <v/>
      </c>
      <c r="G447" s="46" t="str">
        <f>VLOOKUP($B447,LT!$AT$7:$AY$3006,G$28,FALSE)</f>
        <v/>
      </c>
      <c r="H447" s="133">
        <v>418</v>
      </c>
      <c r="J447" s="131"/>
      <c r="K447" s="134"/>
      <c r="L447" s="134"/>
      <c r="M447" s="131"/>
      <c r="N447" s="131"/>
    </row>
    <row r="448" spans="2:14" ht="30" customHeight="1" thickTop="1" thickBot="1" x14ac:dyDescent="0.3">
      <c r="B448" s="33">
        <f>LARGE(LT!$AT$7:$AT$3006,AF!H448)</f>
        <v>0</v>
      </c>
      <c r="C448" s="46" t="str">
        <f>VLOOKUP($B448,LT!$AT$7:$AY$3006,C$28,FALSE)</f>
        <v/>
      </c>
      <c r="D448" s="132" t="str">
        <f>VLOOKUP($B448,LT!$AT$7:$AY$3006,D$28,FALSE)</f>
        <v/>
      </c>
      <c r="E448" s="132" t="str">
        <f>VLOOKUP($B448,LT!$AT$7:$AY$3006,E$28,FALSE)</f>
        <v/>
      </c>
      <c r="F448" s="46" t="str">
        <f>VLOOKUP($B448,LT!$AT$7:$AY$3006,F$28,FALSE)</f>
        <v/>
      </c>
      <c r="G448" s="46" t="str">
        <f>VLOOKUP($B448,LT!$AT$7:$AY$3006,G$28,FALSE)</f>
        <v/>
      </c>
      <c r="H448" s="133">
        <v>419</v>
      </c>
      <c r="J448" s="131"/>
      <c r="K448" s="134"/>
      <c r="L448" s="134"/>
      <c r="M448" s="131"/>
      <c r="N448" s="131"/>
    </row>
    <row r="449" spans="2:14" ht="30" customHeight="1" thickTop="1" thickBot="1" x14ac:dyDescent="0.3">
      <c r="B449" s="33">
        <f>LARGE(LT!$AT$7:$AT$3006,AF!H449)</f>
        <v>0</v>
      </c>
      <c r="C449" s="46" t="str">
        <f>VLOOKUP($B449,LT!$AT$7:$AY$3006,C$28,FALSE)</f>
        <v/>
      </c>
      <c r="D449" s="132" t="str">
        <f>VLOOKUP($B449,LT!$AT$7:$AY$3006,D$28,FALSE)</f>
        <v/>
      </c>
      <c r="E449" s="132" t="str">
        <f>VLOOKUP($B449,LT!$AT$7:$AY$3006,E$28,FALSE)</f>
        <v/>
      </c>
      <c r="F449" s="46" t="str">
        <f>VLOOKUP($B449,LT!$AT$7:$AY$3006,F$28,FALSE)</f>
        <v/>
      </c>
      <c r="G449" s="46" t="str">
        <f>VLOOKUP($B449,LT!$AT$7:$AY$3006,G$28,FALSE)</f>
        <v/>
      </c>
      <c r="H449" s="133">
        <v>420</v>
      </c>
      <c r="J449" s="131"/>
      <c r="K449" s="134"/>
      <c r="L449" s="134"/>
      <c r="M449" s="131"/>
      <c r="N449" s="131"/>
    </row>
    <row r="450" spans="2:14" ht="30" customHeight="1" thickTop="1" thickBot="1" x14ac:dyDescent="0.3">
      <c r="B450" s="33">
        <f>LARGE(LT!$AT$7:$AT$3006,AF!H450)</f>
        <v>0</v>
      </c>
      <c r="C450" s="46" t="str">
        <f>VLOOKUP($B450,LT!$AT$7:$AY$3006,C$28,FALSE)</f>
        <v/>
      </c>
      <c r="D450" s="132" t="str">
        <f>VLOOKUP($B450,LT!$AT$7:$AY$3006,D$28,FALSE)</f>
        <v/>
      </c>
      <c r="E450" s="132" t="str">
        <f>VLOOKUP($B450,LT!$AT$7:$AY$3006,E$28,FALSE)</f>
        <v/>
      </c>
      <c r="F450" s="46" t="str">
        <f>VLOOKUP($B450,LT!$AT$7:$AY$3006,F$28,FALSE)</f>
        <v/>
      </c>
      <c r="G450" s="46" t="str">
        <f>VLOOKUP($B450,LT!$AT$7:$AY$3006,G$28,FALSE)</f>
        <v/>
      </c>
      <c r="H450" s="133">
        <v>421</v>
      </c>
      <c r="J450" s="131"/>
      <c r="K450" s="134"/>
      <c r="L450" s="134"/>
      <c r="M450" s="131"/>
      <c r="N450" s="131"/>
    </row>
    <row r="451" spans="2:14" ht="30" customHeight="1" thickTop="1" thickBot="1" x14ac:dyDescent="0.3">
      <c r="B451" s="33">
        <f>LARGE(LT!$AT$7:$AT$3006,AF!H451)</f>
        <v>0</v>
      </c>
      <c r="C451" s="46" t="str">
        <f>VLOOKUP($B451,LT!$AT$7:$AY$3006,C$28,FALSE)</f>
        <v/>
      </c>
      <c r="D451" s="132" t="str">
        <f>VLOOKUP($B451,LT!$AT$7:$AY$3006,D$28,FALSE)</f>
        <v/>
      </c>
      <c r="E451" s="132" t="str">
        <f>VLOOKUP($B451,LT!$AT$7:$AY$3006,E$28,FALSE)</f>
        <v/>
      </c>
      <c r="F451" s="46" t="str">
        <f>VLOOKUP($B451,LT!$AT$7:$AY$3006,F$28,FALSE)</f>
        <v/>
      </c>
      <c r="G451" s="46" t="str">
        <f>VLOOKUP($B451,LT!$AT$7:$AY$3006,G$28,FALSE)</f>
        <v/>
      </c>
      <c r="H451" s="133">
        <v>422</v>
      </c>
      <c r="J451" s="131"/>
      <c r="K451" s="134"/>
      <c r="L451" s="134"/>
      <c r="M451" s="131"/>
      <c r="N451" s="131"/>
    </row>
    <row r="452" spans="2:14" ht="30" customHeight="1" thickTop="1" thickBot="1" x14ac:dyDescent="0.3">
      <c r="B452" s="33">
        <f>LARGE(LT!$AT$7:$AT$3006,AF!H452)</f>
        <v>0</v>
      </c>
      <c r="C452" s="46" t="str">
        <f>VLOOKUP($B452,LT!$AT$7:$AY$3006,C$28,FALSE)</f>
        <v/>
      </c>
      <c r="D452" s="132" t="str">
        <f>VLOOKUP($B452,LT!$AT$7:$AY$3006,D$28,FALSE)</f>
        <v/>
      </c>
      <c r="E452" s="132" t="str">
        <f>VLOOKUP($B452,LT!$AT$7:$AY$3006,E$28,FALSE)</f>
        <v/>
      </c>
      <c r="F452" s="46" t="str">
        <f>VLOOKUP($B452,LT!$AT$7:$AY$3006,F$28,FALSE)</f>
        <v/>
      </c>
      <c r="G452" s="46" t="str">
        <f>VLOOKUP($B452,LT!$AT$7:$AY$3006,G$28,FALSE)</f>
        <v/>
      </c>
      <c r="H452" s="133">
        <v>423</v>
      </c>
      <c r="J452" s="131"/>
      <c r="K452" s="134"/>
      <c r="L452" s="134"/>
      <c r="M452" s="131"/>
      <c r="N452" s="131"/>
    </row>
    <row r="453" spans="2:14" ht="30" customHeight="1" thickTop="1" thickBot="1" x14ac:dyDescent="0.3">
      <c r="B453" s="33">
        <f>LARGE(LT!$AT$7:$AT$3006,AF!H453)</f>
        <v>0</v>
      </c>
      <c r="C453" s="46" t="str">
        <f>VLOOKUP($B453,LT!$AT$7:$AY$3006,C$28,FALSE)</f>
        <v/>
      </c>
      <c r="D453" s="132" t="str">
        <f>VLOOKUP($B453,LT!$AT$7:$AY$3006,D$28,FALSE)</f>
        <v/>
      </c>
      <c r="E453" s="132" t="str">
        <f>VLOOKUP($B453,LT!$AT$7:$AY$3006,E$28,FALSE)</f>
        <v/>
      </c>
      <c r="F453" s="46" t="str">
        <f>VLOOKUP($B453,LT!$AT$7:$AY$3006,F$28,FALSE)</f>
        <v/>
      </c>
      <c r="G453" s="46" t="str">
        <f>VLOOKUP($B453,LT!$AT$7:$AY$3006,G$28,FALSE)</f>
        <v/>
      </c>
      <c r="H453" s="133">
        <v>424</v>
      </c>
      <c r="J453" s="131"/>
      <c r="K453" s="134"/>
      <c r="L453" s="134"/>
      <c r="M453" s="131"/>
      <c r="N453" s="131"/>
    </row>
    <row r="454" spans="2:14" ht="30" customHeight="1" thickTop="1" thickBot="1" x14ac:dyDescent="0.3">
      <c r="B454" s="33">
        <f>LARGE(LT!$AT$7:$AT$3006,AF!H454)</f>
        <v>0</v>
      </c>
      <c r="C454" s="46" t="str">
        <f>VLOOKUP($B454,LT!$AT$7:$AY$3006,C$28,FALSE)</f>
        <v/>
      </c>
      <c r="D454" s="132" t="str">
        <f>VLOOKUP($B454,LT!$AT$7:$AY$3006,D$28,FALSE)</f>
        <v/>
      </c>
      <c r="E454" s="132" t="str">
        <f>VLOOKUP($B454,LT!$AT$7:$AY$3006,E$28,FALSE)</f>
        <v/>
      </c>
      <c r="F454" s="46" t="str">
        <f>VLOOKUP($B454,LT!$AT$7:$AY$3006,F$28,FALSE)</f>
        <v/>
      </c>
      <c r="G454" s="46" t="str">
        <f>VLOOKUP($B454,LT!$AT$7:$AY$3006,G$28,FALSE)</f>
        <v/>
      </c>
      <c r="H454" s="133">
        <v>425</v>
      </c>
      <c r="J454" s="131"/>
      <c r="K454" s="134"/>
      <c r="L454" s="134"/>
      <c r="M454" s="131"/>
      <c r="N454" s="131"/>
    </row>
    <row r="455" spans="2:14" ht="30" customHeight="1" thickTop="1" thickBot="1" x14ac:dyDescent="0.3">
      <c r="B455" s="33">
        <f>LARGE(LT!$AT$7:$AT$3006,AF!H455)</f>
        <v>0</v>
      </c>
      <c r="C455" s="46" t="str">
        <f>VLOOKUP($B455,LT!$AT$7:$AY$3006,C$28,FALSE)</f>
        <v/>
      </c>
      <c r="D455" s="132" t="str">
        <f>VLOOKUP($B455,LT!$AT$7:$AY$3006,D$28,FALSE)</f>
        <v/>
      </c>
      <c r="E455" s="132" t="str">
        <f>VLOOKUP($B455,LT!$AT$7:$AY$3006,E$28,FALSE)</f>
        <v/>
      </c>
      <c r="F455" s="46" t="str">
        <f>VLOOKUP($B455,LT!$AT$7:$AY$3006,F$28,FALSE)</f>
        <v/>
      </c>
      <c r="G455" s="46" t="str">
        <f>VLOOKUP($B455,LT!$AT$7:$AY$3006,G$28,FALSE)</f>
        <v/>
      </c>
      <c r="H455" s="133">
        <v>426</v>
      </c>
      <c r="J455" s="131"/>
      <c r="K455" s="134"/>
      <c r="L455" s="134"/>
      <c r="M455" s="131"/>
      <c r="N455" s="131"/>
    </row>
    <row r="456" spans="2:14" ht="30" customHeight="1" thickTop="1" thickBot="1" x14ac:dyDescent="0.3">
      <c r="B456" s="33">
        <f>LARGE(LT!$AT$7:$AT$3006,AF!H456)</f>
        <v>0</v>
      </c>
      <c r="C456" s="46" t="str">
        <f>VLOOKUP($B456,LT!$AT$7:$AY$3006,C$28,FALSE)</f>
        <v/>
      </c>
      <c r="D456" s="132" t="str">
        <f>VLOOKUP($B456,LT!$AT$7:$AY$3006,D$28,FALSE)</f>
        <v/>
      </c>
      <c r="E456" s="132" t="str">
        <f>VLOOKUP($B456,LT!$AT$7:$AY$3006,E$28,FALSE)</f>
        <v/>
      </c>
      <c r="F456" s="46" t="str">
        <f>VLOOKUP($B456,LT!$AT$7:$AY$3006,F$28,FALSE)</f>
        <v/>
      </c>
      <c r="G456" s="46" t="str">
        <f>VLOOKUP($B456,LT!$AT$7:$AY$3006,G$28,FALSE)</f>
        <v/>
      </c>
      <c r="H456" s="133">
        <v>427</v>
      </c>
      <c r="J456" s="131"/>
      <c r="K456" s="134"/>
      <c r="L456" s="134"/>
      <c r="M456" s="131"/>
      <c r="N456" s="131"/>
    </row>
    <row r="457" spans="2:14" ht="30" customHeight="1" thickTop="1" thickBot="1" x14ac:dyDescent="0.3">
      <c r="B457" s="33">
        <f>LARGE(LT!$AT$7:$AT$3006,AF!H457)</f>
        <v>0</v>
      </c>
      <c r="C457" s="46" t="str">
        <f>VLOOKUP($B457,LT!$AT$7:$AY$3006,C$28,FALSE)</f>
        <v/>
      </c>
      <c r="D457" s="132" t="str">
        <f>VLOOKUP($B457,LT!$AT$7:$AY$3006,D$28,FALSE)</f>
        <v/>
      </c>
      <c r="E457" s="132" t="str">
        <f>VLOOKUP($B457,LT!$AT$7:$AY$3006,E$28,FALSE)</f>
        <v/>
      </c>
      <c r="F457" s="46" t="str">
        <f>VLOOKUP($B457,LT!$AT$7:$AY$3006,F$28,FALSE)</f>
        <v/>
      </c>
      <c r="G457" s="46" t="str">
        <f>VLOOKUP($B457,LT!$AT$7:$AY$3006,G$28,FALSE)</f>
        <v/>
      </c>
      <c r="H457" s="133">
        <v>428</v>
      </c>
      <c r="J457" s="131"/>
      <c r="K457" s="134"/>
      <c r="L457" s="134"/>
      <c r="M457" s="131"/>
      <c r="N457" s="131"/>
    </row>
    <row r="458" spans="2:14" ht="30" customHeight="1" thickTop="1" thickBot="1" x14ac:dyDescent="0.3">
      <c r="B458" s="33">
        <f>LARGE(LT!$AT$7:$AT$3006,AF!H458)</f>
        <v>0</v>
      </c>
      <c r="C458" s="46" t="str">
        <f>VLOOKUP($B458,LT!$AT$7:$AY$3006,C$28,FALSE)</f>
        <v/>
      </c>
      <c r="D458" s="132" t="str">
        <f>VLOOKUP($B458,LT!$AT$7:$AY$3006,D$28,FALSE)</f>
        <v/>
      </c>
      <c r="E458" s="132" t="str">
        <f>VLOOKUP($B458,LT!$AT$7:$AY$3006,E$28,FALSE)</f>
        <v/>
      </c>
      <c r="F458" s="46" t="str">
        <f>VLOOKUP($B458,LT!$AT$7:$AY$3006,F$28,FALSE)</f>
        <v/>
      </c>
      <c r="G458" s="46" t="str">
        <f>VLOOKUP($B458,LT!$AT$7:$AY$3006,G$28,FALSE)</f>
        <v/>
      </c>
      <c r="H458" s="133">
        <v>429</v>
      </c>
      <c r="J458" s="131"/>
      <c r="K458" s="134"/>
      <c r="L458" s="134"/>
      <c r="M458" s="131"/>
      <c r="N458" s="131"/>
    </row>
    <row r="459" spans="2:14" ht="30" customHeight="1" thickTop="1" thickBot="1" x14ac:dyDescent="0.3">
      <c r="B459" s="33">
        <f>LARGE(LT!$AT$7:$AT$3006,AF!H459)</f>
        <v>0</v>
      </c>
      <c r="C459" s="46" t="str">
        <f>VLOOKUP($B459,LT!$AT$7:$AY$3006,C$28,FALSE)</f>
        <v/>
      </c>
      <c r="D459" s="132" t="str">
        <f>VLOOKUP($B459,LT!$AT$7:$AY$3006,D$28,FALSE)</f>
        <v/>
      </c>
      <c r="E459" s="132" t="str">
        <f>VLOOKUP($B459,LT!$AT$7:$AY$3006,E$28,FALSE)</f>
        <v/>
      </c>
      <c r="F459" s="46" t="str">
        <f>VLOOKUP($B459,LT!$AT$7:$AY$3006,F$28,FALSE)</f>
        <v/>
      </c>
      <c r="G459" s="46" t="str">
        <f>VLOOKUP($B459,LT!$AT$7:$AY$3006,G$28,FALSE)</f>
        <v/>
      </c>
      <c r="H459" s="133">
        <v>430</v>
      </c>
      <c r="J459" s="131"/>
      <c r="K459" s="134"/>
      <c r="L459" s="134"/>
      <c r="M459" s="131"/>
      <c r="N459" s="131"/>
    </row>
    <row r="460" spans="2:14" ht="30" customHeight="1" thickTop="1" thickBot="1" x14ac:dyDescent="0.3">
      <c r="B460" s="33">
        <f>LARGE(LT!$AT$7:$AT$3006,AF!H460)</f>
        <v>0</v>
      </c>
      <c r="C460" s="46" t="str">
        <f>VLOOKUP($B460,LT!$AT$7:$AY$3006,C$28,FALSE)</f>
        <v/>
      </c>
      <c r="D460" s="132" t="str">
        <f>VLOOKUP($B460,LT!$AT$7:$AY$3006,D$28,FALSE)</f>
        <v/>
      </c>
      <c r="E460" s="132" t="str">
        <f>VLOOKUP($B460,LT!$AT$7:$AY$3006,E$28,FALSE)</f>
        <v/>
      </c>
      <c r="F460" s="46" t="str">
        <f>VLOOKUP($B460,LT!$AT$7:$AY$3006,F$28,FALSE)</f>
        <v/>
      </c>
      <c r="G460" s="46" t="str">
        <f>VLOOKUP($B460,LT!$AT$7:$AY$3006,G$28,FALSE)</f>
        <v/>
      </c>
      <c r="H460" s="133">
        <v>431</v>
      </c>
      <c r="J460" s="131"/>
      <c r="K460" s="134"/>
      <c r="L460" s="134"/>
      <c r="M460" s="131"/>
      <c r="N460" s="131"/>
    </row>
    <row r="461" spans="2:14" ht="30" customHeight="1" thickTop="1" thickBot="1" x14ac:dyDescent="0.3">
      <c r="B461" s="33">
        <f>LARGE(LT!$AT$7:$AT$3006,AF!H461)</f>
        <v>0</v>
      </c>
      <c r="C461" s="46" t="str">
        <f>VLOOKUP($B461,LT!$AT$7:$AY$3006,C$28,FALSE)</f>
        <v/>
      </c>
      <c r="D461" s="132" t="str">
        <f>VLOOKUP($B461,LT!$AT$7:$AY$3006,D$28,FALSE)</f>
        <v/>
      </c>
      <c r="E461" s="132" t="str">
        <f>VLOOKUP($B461,LT!$AT$7:$AY$3006,E$28,FALSE)</f>
        <v/>
      </c>
      <c r="F461" s="46" t="str">
        <f>VLOOKUP($B461,LT!$AT$7:$AY$3006,F$28,FALSE)</f>
        <v/>
      </c>
      <c r="G461" s="46" t="str">
        <f>VLOOKUP($B461,LT!$AT$7:$AY$3006,G$28,FALSE)</f>
        <v/>
      </c>
      <c r="H461" s="133">
        <v>432</v>
      </c>
      <c r="J461" s="131"/>
      <c r="K461" s="134"/>
      <c r="L461" s="134"/>
      <c r="M461" s="131"/>
      <c r="N461" s="131"/>
    </row>
    <row r="462" spans="2:14" ht="30" customHeight="1" thickTop="1" thickBot="1" x14ac:dyDescent="0.3">
      <c r="B462" s="33">
        <f>LARGE(LT!$AT$7:$AT$3006,AF!H462)</f>
        <v>0</v>
      </c>
      <c r="C462" s="46" t="str">
        <f>VLOOKUP($B462,LT!$AT$7:$AY$3006,C$28,FALSE)</f>
        <v/>
      </c>
      <c r="D462" s="132" t="str">
        <f>VLOOKUP($B462,LT!$AT$7:$AY$3006,D$28,FALSE)</f>
        <v/>
      </c>
      <c r="E462" s="132" t="str">
        <f>VLOOKUP($B462,LT!$AT$7:$AY$3006,E$28,FALSE)</f>
        <v/>
      </c>
      <c r="F462" s="46" t="str">
        <f>VLOOKUP($B462,LT!$AT$7:$AY$3006,F$28,FALSE)</f>
        <v/>
      </c>
      <c r="G462" s="46" t="str">
        <f>VLOOKUP($B462,LT!$AT$7:$AY$3006,G$28,FALSE)</f>
        <v/>
      </c>
      <c r="H462" s="133">
        <v>433</v>
      </c>
      <c r="J462" s="131"/>
      <c r="K462" s="134"/>
      <c r="L462" s="134"/>
      <c r="M462" s="131"/>
      <c r="N462" s="131"/>
    </row>
    <row r="463" spans="2:14" ht="30" customHeight="1" thickTop="1" thickBot="1" x14ac:dyDescent="0.3">
      <c r="B463" s="33">
        <f>LARGE(LT!$AT$7:$AT$3006,AF!H463)</f>
        <v>0</v>
      </c>
      <c r="C463" s="46" t="str">
        <f>VLOOKUP($B463,LT!$AT$7:$AY$3006,C$28,FALSE)</f>
        <v/>
      </c>
      <c r="D463" s="132" t="str">
        <f>VLOOKUP($B463,LT!$AT$7:$AY$3006,D$28,FALSE)</f>
        <v/>
      </c>
      <c r="E463" s="132" t="str">
        <f>VLOOKUP($B463,LT!$AT$7:$AY$3006,E$28,FALSE)</f>
        <v/>
      </c>
      <c r="F463" s="46" t="str">
        <f>VLOOKUP($B463,LT!$AT$7:$AY$3006,F$28,FALSE)</f>
        <v/>
      </c>
      <c r="G463" s="46" t="str">
        <f>VLOOKUP($B463,LT!$AT$7:$AY$3006,G$28,FALSE)</f>
        <v/>
      </c>
      <c r="H463" s="133">
        <v>434</v>
      </c>
      <c r="J463" s="131"/>
      <c r="K463" s="134"/>
      <c r="L463" s="134"/>
      <c r="M463" s="131"/>
      <c r="N463" s="131"/>
    </row>
    <row r="464" spans="2:14" ht="30" customHeight="1" thickTop="1" thickBot="1" x14ac:dyDescent="0.3">
      <c r="B464" s="33">
        <f>LARGE(LT!$AT$7:$AT$3006,AF!H464)</f>
        <v>0</v>
      </c>
      <c r="C464" s="46" t="str">
        <f>VLOOKUP($B464,LT!$AT$7:$AY$3006,C$28,FALSE)</f>
        <v/>
      </c>
      <c r="D464" s="132" t="str">
        <f>VLOOKUP($B464,LT!$AT$7:$AY$3006,D$28,FALSE)</f>
        <v/>
      </c>
      <c r="E464" s="132" t="str">
        <f>VLOOKUP($B464,LT!$AT$7:$AY$3006,E$28,FALSE)</f>
        <v/>
      </c>
      <c r="F464" s="46" t="str">
        <f>VLOOKUP($B464,LT!$AT$7:$AY$3006,F$28,FALSE)</f>
        <v/>
      </c>
      <c r="G464" s="46" t="str">
        <f>VLOOKUP($B464,LT!$AT$7:$AY$3006,G$28,FALSE)</f>
        <v/>
      </c>
      <c r="H464" s="133">
        <v>435</v>
      </c>
      <c r="J464" s="131"/>
      <c r="K464" s="134"/>
      <c r="L464" s="134"/>
      <c r="M464" s="131"/>
      <c r="N464" s="131"/>
    </row>
    <row r="465" spans="2:14" ht="30" customHeight="1" thickTop="1" thickBot="1" x14ac:dyDescent="0.3">
      <c r="B465" s="33">
        <f>LARGE(LT!$AT$7:$AT$3006,AF!H465)</f>
        <v>0</v>
      </c>
      <c r="C465" s="46" t="str">
        <f>VLOOKUP($B465,LT!$AT$7:$AY$3006,C$28,FALSE)</f>
        <v/>
      </c>
      <c r="D465" s="132" t="str">
        <f>VLOOKUP($B465,LT!$AT$7:$AY$3006,D$28,FALSE)</f>
        <v/>
      </c>
      <c r="E465" s="132" t="str">
        <f>VLOOKUP($B465,LT!$AT$7:$AY$3006,E$28,FALSE)</f>
        <v/>
      </c>
      <c r="F465" s="46" t="str">
        <f>VLOOKUP($B465,LT!$AT$7:$AY$3006,F$28,FALSE)</f>
        <v/>
      </c>
      <c r="G465" s="46" t="str">
        <f>VLOOKUP($B465,LT!$AT$7:$AY$3006,G$28,FALSE)</f>
        <v/>
      </c>
      <c r="H465" s="133">
        <v>436</v>
      </c>
      <c r="J465" s="131"/>
      <c r="K465" s="134"/>
      <c r="L465" s="134"/>
      <c r="M465" s="131"/>
      <c r="N465" s="131"/>
    </row>
    <row r="466" spans="2:14" ht="30" customHeight="1" thickTop="1" thickBot="1" x14ac:dyDescent="0.3">
      <c r="B466" s="33">
        <f>LARGE(LT!$AT$7:$AT$3006,AF!H466)</f>
        <v>0</v>
      </c>
      <c r="C466" s="46" t="str">
        <f>VLOOKUP($B466,LT!$AT$7:$AY$3006,C$28,FALSE)</f>
        <v/>
      </c>
      <c r="D466" s="132" t="str">
        <f>VLOOKUP($B466,LT!$AT$7:$AY$3006,D$28,FALSE)</f>
        <v/>
      </c>
      <c r="E466" s="132" t="str">
        <f>VLOOKUP($B466,LT!$AT$7:$AY$3006,E$28,FALSE)</f>
        <v/>
      </c>
      <c r="F466" s="46" t="str">
        <f>VLOOKUP($B466,LT!$AT$7:$AY$3006,F$28,FALSE)</f>
        <v/>
      </c>
      <c r="G466" s="46" t="str">
        <f>VLOOKUP($B466,LT!$AT$7:$AY$3006,G$28,FALSE)</f>
        <v/>
      </c>
      <c r="H466" s="133">
        <v>437</v>
      </c>
      <c r="J466" s="131"/>
      <c r="K466" s="134"/>
      <c r="L466" s="134"/>
      <c r="M466" s="131"/>
      <c r="N466" s="131"/>
    </row>
    <row r="467" spans="2:14" ht="30" customHeight="1" thickTop="1" thickBot="1" x14ac:dyDescent="0.3">
      <c r="B467" s="33">
        <f>LARGE(LT!$AT$7:$AT$3006,AF!H467)</f>
        <v>0</v>
      </c>
      <c r="C467" s="46" t="str">
        <f>VLOOKUP($B467,LT!$AT$7:$AY$3006,C$28,FALSE)</f>
        <v/>
      </c>
      <c r="D467" s="132" t="str">
        <f>VLOOKUP($B467,LT!$AT$7:$AY$3006,D$28,FALSE)</f>
        <v/>
      </c>
      <c r="E467" s="132" t="str">
        <f>VLOOKUP($B467,LT!$AT$7:$AY$3006,E$28,FALSE)</f>
        <v/>
      </c>
      <c r="F467" s="46" t="str">
        <f>VLOOKUP($B467,LT!$AT$7:$AY$3006,F$28,FALSE)</f>
        <v/>
      </c>
      <c r="G467" s="46" t="str">
        <f>VLOOKUP($B467,LT!$AT$7:$AY$3006,G$28,FALSE)</f>
        <v/>
      </c>
      <c r="H467" s="133">
        <v>438</v>
      </c>
      <c r="J467" s="131"/>
      <c r="K467" s="134"/>
      <c r="L467" s="134"/>
      <c r="M467" s="131"/>
      <c r="N467" s="131"/>
    </row>
    <row r="468" spans="2:14" ht="30" customHeight="1" thickTop="1" thickBot="1" x14ac:dyDescent="0.3">
      <c r="B468" s="33">
        <f>LARGE(LT!$AT$7:$AT$3006,AF!H468)</f>
        <v>0</v>
      </c>
      <c r="C468" s="46" t="str">
        <f>VLOOKUP($B468,LT!$AT$7:$AY$3006,C$28,FALSE)</f>
        <v/>
      </c>
      <c r="D468" s="132" t="str">
        <f>VLOOKUP($B468,LT!$AT$7:$AY$3006,D$28,FALSE)</f>
        <v/>
      </c>
      <c r="E468" s="132" t="str">
        <f>VLOOKUP($B468,LT!$AT$7:$AY$3006,E$28,FALSE)</f>
        <v/>
      </c>
      <c r="F468" s="46" t="str">
        <f>VLOOKUP($B468,LT!$AT$7:$AY$3006,F$28,FALSE)</f>
        <v/>
      </c>
      <c r="G468" s="46" t="str">
        <f>VLOOKUP($B468,LT!$AT$7:$AY$3006,G$28,FALSE)</f>
        <v/>
      </c>
      <c r="H468" s="133">
        <v>439</v>
      </c>
      <c r="J468" s="131"/>
      <c r="K468" s="134"/>
      <c r="L468" s="134"/>
      <c r="M468" s="131"/>
      <c r="N468" s="131"/>
    </row>
    <row r="469" spans="2:14" ht="30" customHeight="1" thickTop="1" thickBot="1" x14ac:dyDescent="0.3">
      <c r="B469" s="33">
        <f>LARGE(LT!$AT$7:$AT$3006,AF!H469)</f>
        <v>0</v>
      </c>
      <c r="C469" s="46" t="str">
        <f>VLOOKUP($B469,LT!$AT$7:$AY$3006,C$28,FALSE)</f>
        <v/>
      </c>
      <c r="D469" s="132" t="str">
        <f>VLOOKUP($B469,LT!$AT$7:$AY$3006,D$28,FALSE)</f>
        <v/>
      </c>
      <c r="E469" s="132" t="str">
        <f>VLOOKUP($B469,LT!$AT$7:$AY$3006,E$28,FALSE)</f>
        <v/>
      </c>
      <c r="F469" s="46" t="str">
        <f>VLOOKUP($B469,LT!$AT$7:$AY$3006,F$28,FALSE)</f>
        <v/>
      </c>
      <c r="G469" s="46" t="str">
        <f>VLOOKUP($B469,LT!$AT$7:$AY$3006,G$28,FALSE)</f>
        <v/>
      </c>
      <c r="H469" s="133">
        <v>440</v>
      </c>
      <c r="J469" s="131"/>
      <c r="K469" s="134"/>
      <c r="L469" s="134"/>
      <c r="M469" s="131"/>
      <c r="N469" s="131"/>
    </row>
    <row r="470" spans="2:14" ht="30" customHeight="1" thickTop="1" thickBot="1" x14ac:dyDescent="0.3">
      <c r="B470" s="33">
        <f>LARGE(LT!$AT$7:$AT$3006,AF!H470)</f>
        <v>0</v>
      </c>
      <c r="C470" s="46" t="str">
        <f>VLOOKUP($B470,LT!$AT$7:$AY$3006,C$28,FALSE)</f>
        <v/>
      </c>
      <c r="D470" s="132" t="str">
        <f>VLOOKUP($B470,LT!$AT$7:$AY$3006,D$28,FALSE)</f>
        <v/>
      </c>
      <c r="E470" s="132" t="str">
        <f>VLOOKUP($B470,LT!$AT$7:$AY$3006,E$28,FALSE)</f>
        <v/>
      </c>
      <c r="F470" s="46" t="str">
        <f>VLOOKUP($B470,LT!$AT$7:$AY$3006,F$28,FALSE)</f>
        <v/>
      </c>
      <c r="G470" s="46" t="str">
        <f>VLOOKUP($B470,LT!$AT$7:$AY$3006,G$28,FALSE)</f>
        <v/>
      </c>
      <c r="H470" s="133">
        <v>441</v>
      </c>
      <c r="J470" s="131"/>
      <c r="K470" s="134"/>
      <c r="L470" s="134"/>
      <c r="M470" s="131"/>
      <c r="N470" s="131"/>
    </row>
    <row r="471" spans="2:14" ht="30" customHeight="1" thickTop="1" thickBot="1" x14ac:dyDescent="0.3">
      <c r="B471" s="33">
        <f>LARGE(LT!$AT$7:$AT$3006,AF!H471)</f>
        <v>0</v>
      </c>
      <c r="C471" s="46" t="str">
        <f>VLOOKUP($B471,LT!$AT$7:$AY$3006,C$28,FALSE)</f>
        <v/>
      </c>
      <c r="D471" s="132" t="str">
        <f>VLOOKUP($B471,LT!$AT$7:$AY$3006,D$28,FALSE)</f>
        <v/>
      </c>
      <c r="E471" s="132" t="str">
        <f>VLOOKUP($B471,LT!$AT$7:$AY$3006,E$28,FALSE)</f>
        <v/>
      </c>
      <c r="F471" s="46" t="str">
        <f>VLOOKUP($B471,LT!$AT$7:$AY$3006,F$28,FALSE)</f>
        <v/>
      </c>
      <c r="G471" s="46" t="str">
        <f>VLOOKUP($B471,LT!$AT$7:$AY$3006,G$28,FALSE)</f>
        <v/>
      </c>
      <c r="H471" s="133">
        <v>442</v>
      </c>
      <c r="J471" s="131"/>
      <c r="K471" s="134"/>
      <c r="L471" s="134"/>
      <c r="M471" s="131"/>
      <c r="N471" s="131"/>
    </row>
    <row r="472" spans="2:14" ht="30" customHeight="1" thickTop="1" thickBot="1" x14ac:dyDescent="0.3">
      <c r="B472" s="33">
        <f>LARGE(LT!$AT$7:$AT$3006,AF!H472)</f>
        <v>0</v>
      </c>
      <c r="C472" s="46" t="str">
        <f>VLOOKUP($B472,LT!$AT$7:$AY$3006,C$28,FALSE)</f>
        <v/>
      </c>
      <c r="D472" s="132" t="str">
        <f>VLOOKUP($B472,LT!$AT$7:$AY$3006,D$28,FALSE)</f>
        <v/>
      </c>
      <c r="E472" s="132" t="str">
        <f>VLOOKUP($B472,LT!$AT$7:$AY$3006,E$28,FALSE)</f>
        <v/>
      </c>
      <c r="F472" s="46" t="str">
        <f>VLOOKUP($B472,LT!$AT$7:$AY$3006,F$28,FALSE)</f>
        <v/>
      </c>
      <c r="G472" s="46" t="str">
        <f>VLOOKUP($B472,LT!$AT$7:$AY$3006,G$28,FALSE)</f>
        <v/>
      </c>
      <c r="H472" s="133">
        <v>443</v>
      </c>
      <c r="J472" s="131"/>
      <c r="K472" s="134"/>
      <c r="L472" s="134"/>
      <c r="M472" s="131"/>
      <c r="N472" s="131"/>
    </row>
    <row r="473" spans="2:14" ht="30" customHeight="1" thickTop="1" thickBot="1" x14ac:dyDescent="0.3">
      <c r="B473" s="33">
        <f>LARGE(LT!$AT$7:$AT$3006,AF!H473)</f>
        <v>0</v>
      </c>
      <c r="C473" s="46" t="str">
        <f>VLOOKUP($B473,LT!$AT$7:$AY$3006,C$28,FALSE)</f>
        <v/>
      </c>
      <c r="D473" s="132" t="str">
        <f>VLOOKUP($B473,LT!$AT$7:$AY$3006,D$28,FALSE)</f>
        <v/>
      </c>
      <c r="E473" s="132" t="str">
        <f>VLOOKUP($B473,LT!$AT$7:$AY$3006,E$28,FALSE)</f>
        <v/>
      </c>
      <c r="F473" s="46" t="str">
        <f>VLOOKUP($B473,LT!$AT$7:$AY$3006,F$28,FALSE)</f>
        <v/>
      </c>
      <c r="G473" s="46" t="str">
        <f>VLOOKUP($B473,LT!$AT$7:$AY$3006,G$28,FALSE)</f>
        <v/>
      </c>
      <c r="H473" s="133">
        <v>444</v>
      </c>
      <c r="J473" s="131"/>
      <c r="K473" s="134"/>
      <c r="L473" s="134"/>
      <c r="M473" s="131"/>
      <c r="N473" s="131"/>
    </row>
    <row r="474" spans="2:14" ht="30" customHeight="1" thickTop="1" thickBot="1" x14ac:dyDescent="0.3">
      <c r="B474" s="33">
        <f>LARGE(LT!$AT$7:$AT$3006,AF!H474)</f>
        <v>0</v>
      </c>
      <c r="C474" s="46" t="str">
        <f>VLOOKUP($B474,LT!$AT$7:$AY$3006,C$28,FALSE)</f>
        <v/>
      </c>
      <c r="D474" s="132" t="str">
        <f>VLOOKUP($B474,LT!$AT$7:$AY$3006,D$28,FALSE)</f>
        <v/>
      </c>
      <c r="E474" s="132" t="str">
        <f>VLOOKUP($B474,LT!$AT$7:$AY$3006,E$28,FALSE)</f>
        <v/>
      </c>
      <c r="F474" s="46" t="str">
        <f>VLOOKUP($B474,LT!$AT$7:$AY$3006,F$28,FALSE)</f>
        <v/>
      </c>
      <c r="G474" s="46" t="str">
        <f>VLOOKUP($B474,LT!$AT$7:$AY$3006,G$28,FALSE)</f>
        <v/>
      </c>
      <c r="H474" s="133">
        <v>445</v>
      </c>
      <c r="J474" s="131"/>
      <c r="K474" s="134"/>
      <c r="L474" s="134"/>
      <c r="M474" s="131"/>
      <c r="N474" s="131"/>
    </row>
    <row r="475" spans="2:14" ht="30" customHeight="1" thickTop="1" thickBot="1" x14ac:dyDescent="0.3">
      <c r="B475" s="33">
        <f>LARGE(LT!$AT$7:$AT$3006,AF!H475)</f>
        <v>0</v>
      </c>
      <c r="C475" s="46" t="str">
        <f>VLOOKUP($B475,LT!$AT$7:$AY$3006,C$28,FALSE)</f>
        <v/>
      </c>
      <c r="D475" s="132" t="str">
        <f>VLOOKUP($B475,LT!$AT$7:$AY$3006,D$28,FALSE)</f>
        <v/>
      </c>
      <c r="E475" s="132" t="str">
        <f>VLOOKUP($B475,LT!$AT$7:$AY$3006,E$28,FALSE)</f>
        <v/>
      </c>
      <c r="F475" s="46" t="str">
        <f>VLOOKUP($B475,LT!$AT$7:$AY$3006,F$28,FALSE)</f>
        <v/>
      </c>
      <c r="G475" s="46" t="str">
        <f>VLOOKUP($B475,LT!$AT$7:$AY$3006,G$28,FALSE)</f>
        <v/>
      </c>
      <c r="H475" s="133">
        <v>446</v>
      </c>
      <c r="J475" s="131"/>
      <c r="K475" s="134"/>
      <c r="L475" s="134"/>
      <c r="M475" s="131"/>
      <c r="N475" s="131"/>
    </row>
    <row r="476" spans="2:14" ht="30" customHeight="1" thickTop="1" thickBot="1" x14ac:dyDescent="0.3">
      <c r="B476" s="33">
        <f>LARGE(LT!$AT$7:$AT$3006,AF!H476)</f>
        <v>0</v>
      </c>
      <c r="C476" s="46" t="str">
        <f>VLOOKUP($B476,LT!$AT$7:$AY$3006,C$28,FALSE)</f>
        <v/>
      </c>
      <c r="D476" s="132" t="str">
        <f>VLOOKUP($B476,LT!$AT$7:$AY$3006,D$28,FALSE)</f>
        <v/>
      </c>
      <c r="E476" s="132" t="str">
        <f>VLOOKUP($B476,LT!$AT$7:$AY$3006,E$28,FALSE)</f>
        <v/>
      </c>
      <c r="F476" s="46" t="str">
        <f>VLOOKUP($B476,LT!$AT$7:$AY$3006,F$28,FALSE)</f>
        <v/>
      </c>
      <c r="G476" s="46" t="str">
        <f>VLOOKUP($B476,LT!$AT$7:$AY$3006,G$28,FALSE)</f>
        <v/>
      </c>
      <c r="H476" s="133">
        <v>447</v>
      </c>
      <c r="J476" s="131"/>
      <c r="K476" s="134"/>
      <c r="L476" s="134"/>
      <c r="M476" s="131"/>
      <c r="N476" s="131"/>
    </row>
    <row r="477" spans="2:14" ht="30" customHeight="1" thickTop="1" thickBot="1" x14ac:dyDescent="0.3">
      <c r="B477" s="33">
        <f>LARGE(LT!$AT$7:$AT$3006,AF!H477)</f>
        <v>0</v>
      </c>
      <c r="C477" s="46" t="str">
        <f>VLOOKUP($B477,LT!$AT$7:$AY$3006,C$28,FALSE)</f>
        <v/>
      </c>
      <c r="D477" s="132" t="str">
        <f>VLOOKUP($B477,LT!$AT$7:$AY$3006,D$28,FALSE)</f>
        <v/>
      </c>
      <c r="E477" s="132" t="str">
        <f>VLOOKUP($B477,LT!$AT$7:$AY$3006,E$28,FALSE)</f>
        <v/>
      </c>
      <c r="F477" s="46" t="str">
        <f>VLOOKUP($B477,LT!$AT$7:$AY$3006,F$28,FALSE)</f>
        <v/>
      </c>
      <c r="G477" s="46" t="str">
        <f>VLOOKUP($B477,LT!$AT$7:$AY$3006,G$28,FALSE)</f>
        <v/>
      </c>
      <c r="H477" s="133">
        <v>448</v>
      </c>
      <c r="J477" s="131"/>
      <c r="K477" s="134"/>
      <c r="L477" s="134"/>
      <c r="M477" s="131"/>
      <c r="N477" s="131"/>
    </row>
    <row r="478" spans="2:14" ht="30" customHeight="1" thickTop="1" thickBot="1" x14ac:dyDescent="0.3">
      <c r="B478" s="33">
        <f>LARGE(LT!$AT$7:$AT$3006,AF!H478)</f>
        <v>0</v>
      </c>
      <c r="C478" s="46" t="str">
        <f>VLOOKUP($B478,LT!$AT$7:$AY$3006,C$28,FALSE)</f>
        <v/>
      </c>
      <c r="D478" s="132" t="str">
        <f>VLOOKUP($B478,LT!$AT$7:$AY$3006,D$28,FALSE)</f>
        <v/>
      </c>
      <c r="E478" s="132" t="str">
        <f>VLOOKUP($B478,LT!$AT$7:$AY$3006,E$28,FALSE)</f>
        <v/>
      </c>
      <c r="F478" s="46" t="str">
        <f>VLOOKUP($B478,LT!$AT$7:$AY$3006,F$28,FALSE)</f>
        <v/>
      </c>
      <c r="G478" s="46" t="str">
        <f>VLOOKUP($B478,LT!$AT$7:$AY$3006,G$28,FALSE)</f>
        <v/>
      </c>
      <c r="H478" s="133">
        <v>449</v>
      </c>
      <c r="J478" s="131"/>
      <c r="K478" s="134"/>
      <c r="L478" s="134"/>
      <c r="M478" s="131"/>
      <c r="N478" s="131"/>
    </row>
    <row r="479" spans="2:14" ht="30" customHeight="1" thickTop="1" thickBot="1" x14ac:dyDescent="0.3">
      <c r="B479" s="33">
        <f>LARGE(LT!$AT$7:$AT$3006,AF!H479)</f>
        <v>0</v>
      </c>
      <c r="C479" s="46" t="str">
        <f>VLOOKUP($B479,LT!$AT$7:$AY$3006,C$28,FALSE)</f>
        <v/>
      </c>
      <c r="D479" s="132" t="str">
        <f>VLOOKUP($B479,LT!$AT$7:$AY$3006,D$28,FALSE)</f>
        <v/>
      </c>
      <c r="E479" s="132" t="str">
        <f>VLOOKUP($B479,LT!$AT$7:$AY$3006,E$28,FALSE)</f>
        <v/>
      </c>
      <c r="F479" s="46" t="str">
        <f>VLOOKUP($B479,LT!$AT$7:$AY$3006,F$28,FALSE)</f>
        <v/>
      </c>
      <c r="G479" s="46" t="str">
        <f>VLOOKUP($B479,LT!$AT$7:$AY$3006,G$28,FALSE)</f>
        <v/>
      </c>
      <c r="H479" s="133">
        <v>450</v>
      </c>
      <c r="J479" s="131"/>
      <c r="K479" s="134"/>
      <c r="L479" s="134"/>
      <c r="M479" s="131"/>
      <c r="N479" s="131"/>
    </row>
    <row r="480" spans="2:14" ht="30" customHeight="1" thickTop="1" thickBot="1" x14ac:dyDescent="0.3">
      <c r="B480" s="33">
        <f>LARGE(LT!$AT$7:$AT$3006,AF!H480)</f>
        <v>0</v>
      </c>
      <c r="C480" s="46" t="str">
        <f>VLOOKUP($B480,LT!$AT$7:$AY$3006,C$28,FALSE)</f>
        <v/>
      </c>
      <c r="D480" s="132" t="str">
        <f>VLOOKUP($B480,LT!$AT$7:$AY$3006,D$28,FALSE)</f>
        <v/>
      </c>
      <c r="E480" s="132" t="str">
        <f>VLOOKUP($B480,LT!$AT$7:$AY$3006,E$28,FALSE)</f>
        <v/>
      </c>
      <c r="F480" s="46" t="str">
        <f>VLOOKUP($B480,LT!$AT$7:$AY$3006,F$28,FALSE)</f>
        <v/>
      </c>
      <c r="G480" s="46" t="str">
        <f>VLOOKUP($B480,LT!$AT$7:$AY$3006,G$28,FALSE)</f>
        <v/>
      </c>
      <c r="H480" s="133">
        <v>451</v>
      </c>
      <c r="J480" s="131"/>
      <c r="K480" s="134"/>
      <c r="L480" s="134"/>
      <c r="M480" s="131"/>
      <c r="N480" s="131"/>
    </row>
    <row r="481" spans="2:14" ht="30" customHeight="1" thickTop="1" thickBot="1" x14ac:dyDescent="0.3">
      <c r="B481" s="33">
        <f>LARGE(LT!$AT$7:$AT$3006,AF!H481)</f>
        <v>0</v>
      </c>
      <c r="C481" s="46" t="str">
        <f>VLOOKUP($B481,LT!$AT$7:$AY$3006,C$28,FALSE)</f>
        <v/>
      </c>
      <c r="D481" s="132" t="str">
        <f>VLOOKUP($B481,LT!$AT$7:$AY$3006,D$28,FALSE)</f>
        <v/>
      </c>
      <c r="E481" s="132" t="str">
        <f>VLOOKUP($B481,LT!$AT$7:$AY$3006,E$28,FALSE)</f>
        <v/>
      </c>
      <c r="F481" s="46" t="str">
        <f>VLOOKUP($B481,LT!$AT$7:$AY$3006,F$28,FALSE)</f>
        <v/>
      </c>
      <c r="G481" s="46" t="str">
        <f>VLOOKUP($B481,LT!$AT$7:$AY$3006,G$28,FALSE)</f>
        <v/>
      </c>
      <c r="H481" s="133">
        <v>452</v>
      </c>
      <c r="J481" s="131"/>
      <c r="K481" s="134"/>
      <c r="L481" s="134"/>
      <c r="M481" s="131"/>
      <c r="N481" s="131"/>
    </row>
    <row r="482" spans="2:14" ht="30" customHeight="1" thickTop="1" thickBot="1" x14ac:dyDescent="0.3">
      <c r="B482" s="33">
        <f>LARGE(LT!$AT$7:$AT$3006,AF!H482)</f>
        <v>0</v>
      </c>
      <c r="C482" s="46" t="str">
        <f>VLOOKUP($B482,LT!$AT$7:$AY$3006,C$28,FALSE)</f>
        <v/>
      </c>
      <c r="D482" s="132" t="str">
        <f>VLOOKUP($B482,LT!$AT$7:$AY$3006,D$28,FALSE)</f>
        <v/>
      </c>
      <c r="E482" s="132" t="str">
        <f>VLOOKUP($B482,LT!$AT$7:$AY$3006,E$28,FALSE)</f>
        <v/>
      </c>
      <c r="F482" s="46" t="str">
        <f>VLOOKUP($B482,LT!$AT$7:$AY$3006,F$28,FALSE)</f>
        <v/>
      </c>
      <c r="G482" s="46" t="str">
        <f>VLOOKUP($B482,LT!$AT$7:$AY$3006,G$28,FALSE)</f>
        <v/>
      </c>
      <c r="H482" s="133">
        <v>453</v>
      </c>
      <c r="J482" s="131"/>
      <c r="K482" s="134"/>
      <c r="L482" s="134"/>
      <c r="M482" s="131"/>
      <c r="N482" s="131"/>
    </row>
    <row r="483" spans="2:14" ht="30" customHeight="1" thickTop="1" thickBot="1" x14ac:dyDescent="0.3">
      <c r="B483" s="33">
        <f>LARGE(LT!$AT$7:$AT$3006,AF!H483)</f>
        <v>0</v>
      </c>
      <c r="C483" s="46" t="str">
        <f>VLOOKUP($B483,LT!$AT$7:$AY$3006,C$28,FALSE)</f>
        <v/>
      </c>
      <c r="D483" s="132" t="str">
        <f>VLOOKUP($B483,LT!$AT$7:$AY$3006,D$28,FALSE)</f>
        <v/>
      </c>
      <c r="E483" s="132" t="str">
        <f>VLOOKUP($B483,LT!$AT$7:$AY$3006,E$28,FALSE)</f>
        <v/>
      </c>
      <c r="F483" s="46" t="str">
        <f>VLOOKUP($B483,LT!$AT$7:$AY$3006,F$28,FALSE)</f>
        <v/>
      </c>
      <c r="G483" s="46" t="str">
        <f>VLOOKUP($B483,LT!$AT$7:$AY$3006,G$28,FALSE)</f>
        <v/>
      </c>
      <c r="H483" s="133">
        <v>454</v>
      </c>
      <c r="J483" s="131"/>
      <c r="K483" s="134"/>
      <c r="L483" s="134"/>
      <c r="M483" s="131"/>
      <c r="N483" s="131"/>
    </row>
    <row r="484" spans="2:14" ht="30" customHeight="1" thickTop="1" thickBot="1" x14ac:dyDescent="0.3">
      <c r="B484" s="33">
        <f>LARGE(LT!$AT$7:$AT$3006,AF!H484)</f>
        <v>0</v>
      </c>
      <c r="C484" s="46" t="str">
        <f>VLOOKUP($B484,LT!$AT$7:$AY$3006,C$28,FALSE)</f>
        <v/>
      </c>
      <c r="D484" s="132" t="str">
        <f>VLOOKUP($B484,LT!$AT$7:$AY$3006,D$28,FALSE)</f>
        <v/>
      </c>
      <c r="E484" s="132" t="str">
        <f>VLOOKUP($B484,LT!$AT$7:$AY$3006,E$28,FALSE)</f>
        <v/>
      </c>
      <c r="F484" s="46" t="str">
        <f>VLOOKUP($B484,LT!$AT$7:$AY$3006,F$28,FALSE)</f>
        <v/>
      </c>
      <c r="G484" s="46" t="str">
        <f>VLOOKUP($B484,LT!$AT$7:$AY$3006,G$28,FALSE)</f>
        <v/>
      </c>
      <c r="H484" s="133">
        <v>455</v>
      </c>
      <c r="J484" s="131"/>
      <c r="K484" s="134"/>
      <c r="L484" s="134"/>
      <c r="M484" s="131"/>
      <c r="N484" s="131"/>
    </row>
    <row r="485" spans="2:14" ht="30" customHeight="1" thickTop="1" thickBot="1" x14ac:dyDescent="0.3">
      <c r="B485" s="33">
        <f>LARGE(LT!$AT$7:$AT$3006,AF!H485)</f>
        <v>0</v>
      </c>
      <c r="C485" s="46" t="str">
        <f>VLOOKUP($B485,LT!$AT$7:$AY$3006,C$28,FALSE)</f>
        <v/>
      </c>
      <c r="D485" s="132" t="str">
        <f>VLOOKUP($B485,LT!$AT$7:$AY$3006,D$28,FALSE)</f>
        <v/>
      </c>
      <c r="E485" s="132" t="str">
        <f>VLOOKUP($B485,LT!$AT$7:$AY$3006,E$28,FALSE)</f>
        <v/>
      </c>
      <c r="F485" s="46" t="str">
        <f>VLOOKUP($B485,LT!$AT$7:$AY$3006,F$28,FALSE)</f>
        <v/>
      </c>
      <c r="G485" s="46" t="str">
        <f>VLOOKUP($B485,LT!$AT$7:$AY$3006,G$28,FALSE)</f>
        <v/>
      </c>
      <c r="H485" s="133">
        <v>456</v>
      </c>
      <c r="J485" s="131"/>
      <c r="K485" s="134"/>
      <c r="L485" s="134"/>
      <c r="M485" s="131"/>
      <c r="N485" s="131"/>
    </row>
    <row r="486" spans="2:14" ht="30" customHeight="1" thickTop="1" thickBot="1" x14ac:dyDescent="0.3">
      <c r="B486" s="33">
        <f>LARGE(LT!$AT$7:$AT$3006,AF!H486)</f>
        <v>0</v>
      </c>
      <c r="C486" s="46" t="str">
        <f>VLOOKUP($B486,LT!$AT$7:$AY$3006,C$28,FALSE)</f>
        <v/>
      </c>
      <c r="D486" s="132" t="str">
        <f>VLOOKUP($B486,LT!$AT$7:$AY$3006,D$28,FALSE)</f>
        <v/>
      </c>
      <c r="E486" s="132" t="str">
        <f>VLOOKUP($B486,LT!$AT$7:$AY$3006,E$28,FALSE)</f>
        <v/>
      </c>
      <c r="F486" s="46" t="str">
        <f>VLOOKUP($B486,LT!$AT$7:$AY$3006,F$28,FALSE)</f>
        <v/>
      </c>
      <c r="G486" s="46" t="str">
        <f>VLOOKUP($B486,LT!$AT$7:$AY$3006,G$28,FALSE)</f>
        <v/>
      </c>
      <c r="H486" s="133">
        <v>457</v>
      </c>
      <c r="J486" s="131"/>
      <c r="K486" s="134"/>
      <c r="L486" s="134"/>
      <c r="M486" s="131"/>
      <c r="N486" s="131"/>
    </row>
    <row r="487" spans="2:14" ht="30" customHeight="1" thickTop="1" thickBot="1" x14ac:dyDescent="0.3">
      <c r="B487" s="33">
        <f>LARGE(LT!$AT$7:$AT$3006,AF!H487)</f>
        <v>0</v>
      </c>
      <c r="C487" s="46" t="str">
        <f>VLOOKUP($B487,LT!$AT$7:$AY$3006,C$28,FALSE)</f>
        <v/>
      </c>
      <c r="D487" s="132" t="str">
        <f>VLOOKUP($B487,LT!$AT$7:$AY$3006,D$28,FALSE)</f>
        <v/>
      </c>
      <c r="E487" s="132" t="str">
        <f>VLOOKUP($B487,LT!$AT$7:$AY$3006,E$28,FALSE)</f>
        <v/>
      </c>
      <c r="F487" s="46" t="str">
        <f>VLOOKUP($B487,LT!$AT$7:$AY$3006,F$28,FALSE)</f>
        <v/>
      </c>
      <c r="G487" s="46" t="str">
        <f>VLOOKUP($B487,LT!$AT$7:$AY$3006,G$28,FALSE)</f>
        <v/>
      </c>
      <c r="H487" s="133">
        <v>458</v>
      </c>
      <c r="J487" s="131"/>
      <c r="K487" s="134"/>
      <c r="L487" s="134"/>
      <c r="M487" s="131"/>
      <c r="N487" s="131"/>
    </row>
    <row r="488" spans="2:14" ht="30" customHeight="1" thickTop="1" thickBot="1" x14ac:dyDescent="0.3">
      <c r="B488" s="33">
        <f>LARGE(LT!$AT$7:$AT$3006,AF!H488)</f>
        <v>0</v>
      </c>
      <c r="C488" s="46" t="str">
        <f>VLOOKUP($B488,LT!$AT$7:$AY$3006,C$28,FALSE)</f>
        <v/>
      </c>
      <c r="D488" s="132" t="str">
        <f>VLOOKUP($B488,LT!$AT$7:$AY$3006,D$28,FALSE)</f>
        <v/>
      </c>
      <c r="E488" s="132" t="str">
        <f>VLOOKUP($B488,LT!$AT$7:$AY$3006,E$28,FALSE)</f>
        <v/>
      </c>
      <c r="F488" s="46" t="str">
        <f>VLOOKUP($B488,LT!$AT$7:$AY$3006,F$28,FALSE)</f>
        <v/>
      </c>
      <c r="G488" s="46" t="str">
        <f>VLOOKUP($B488,LT!$AT$7:$AY$3006,G$28,FALSE)</f>
        <v/>
      </c>
      <c r="H488" s="133">
        <v>459</v>
      </c>
      <c r="J488" s="131"/>
      <c r="K488" s="134"/>
      <c r="L488" s="134"/>
      <c r="M488" s="131"/>
      <c r="N488" s="131"/>
    </row>
    <row r="489" spans="2:14" ht="30" customHeight="1" thickTop="1" thickBot="1" x14ac:dyDescent="0.3">
      <c r="B489" s="33">
        <f>LARGE(LT!$AT$7:$AT$3006,AF!H489)</f>
        <v>0</v>
      </c>
      <c r="C489" s="46" t="str">
        <f>VLOOKUP($B489,LT!$AT$7:$AY$3006,C$28,FALSE)</f>
        <v/>
      </c>
      <c r="D489" s="132" t="str">
        <f>VLOOKUP($B489,LT!$AT$7:$AY$3006,D$28,FALSE)</f>
        <v/>
      </c>
      <c r="E489" s="132" t="str">
        <f>VLOOKUP($B489,LT!$AT$7:$AY$3006,E$28,FALSE)</f>
        <v/>
      </c>
      <c r="F489" s="46" t="str">
        <f>VLOOKUP($B489,LT!$AT$7:$AY$3006,F$28,FALSE)</f>
        <v/>
      </c>
      <c r="G489" s="46" t="str">
        <f>VLOOKUP($B489,LT!$AT$7:$AY$3006,G$28,FALSE)</f>
        <v/>
      </c>
      <c r="H489" s="133">
        <v>460</v>
      </c>
      <c r="J489" s="131"/>
      <c r="K489" s="134"/>
      <c r="L489" s="134"/>
      <c r="M489" s="131"/>
      <c r="N489" s="131"/>
    </row>
    <row r="490" spans="2:14" ht="30" customHeight="1" thickTop="1" thickBot="1" x14ac:dyDescent="0.3">
      <c r="B490" s="33">
        <f>LARGE(LT!$AT$7:$AT$3006,AF!H490)</f>
        <v>0</v>
      </c>
      <c r="C490" s="46" t="str">
        <f>VLOOKUP($B490,LT!$AT$7:$AY$3006,C$28,FALSE)</f>
        <v/>
      </c>
      <c r="D490" s="132" t="str">
        <f>VLOOKUP($B490,LT!$AT$7:$AY$3006,D$28,FALSE)</f>
        <v/>
      </c>
      <c r="E490" s="132" t="str">
        <f>VLOOKUP($B490,LT!$AT$7:$AY$3006,E$28,FALSE)</f>
        <v/>
      </c>
      <c r="F490" s="46" t="str">
        <f>VLOOKUP($B490,LT!$AT$7:$AY$3006,F$28,FALSE)</f>
        <v/>
      </c>
      <c r="G490" s="46" t="str">
        <f>VLOOKUP($B490,LT!$AT$7:$AY$3006,G$28,FALSE)</f>
        <v/>
      </c>
      <c r="H490" s="133">
        <v>461</v>
      </c>
      <c r="J490" s="131"/>
      <c r="K490" s="134"/>
      <c r="L490" s="134"/>
      <c r="M490" s="131"/>
      <c r="N490" s="131"/>
    </row>
    <row r="491" spans="2:14" ht="30" customHeight="1" thickTop="1" thickBot="1" x14ac:dyDescent="0.3">
      <c r="B491" s="33">
        <f>LARGE(LT!$AT$7:$AT$3006,AF!H491)</f>
        <v>0</v>
      </c>
      <c r="C491" s="46" t="str">
        <f>VLOOKUP($B491,LT!$AT$7:$AY$3006,C$28,FALSE)</f>
        <v/>
      </c>
      <c r="D491" s="132" t="str">
        <f>VLOOKUP($B491,LT!$AT$7:$AY$3006,D$28,FALSE)</f>
        <v/>
      </c>
      <c r="E491" s="132" t="str">
        <f>VLOOKUP($B491,LT!$AT$7:$AY$3006,E$28,FALSE)</f>
        <v/>
      </c>
      <c r="F491" s="46" t="str">
        <f>VLOOKUP($B491,LT!$AT$7:$AY$3006,F$28,FALSE)</f>
        <v/>
      </c>
      <c r="G491" s="46" t="str">
        <f>VLOOKUP($B491,LT!$AT$7:$AY$3006,G$28,FALSE)</f>
        <v/>
      </c>
      <c r="H491" s="133">
        <v>462</v>
      </c>
      <c r="J491" s="131"/>
      <c r="K491" s="134"/>
      <c r="L491" s="134"/>
      <c r="M491" s="131"/>
      <c r="N491" s="131"/>
    </row>
    <row r="492" spans="2:14" ht="30" customHeight="1" thickTop="1" thickBot="1" x14ac:dyDescent="0.3">
      <c r="B492" s="33">
        <f>LARGE(LT!$AT$7:$AT$3006,AF!H492)</f>
        <v>0</v>
      </c>
      <c r="C492" s="46" t="str">
        <f>VLOOKUP($B492,LT!$AT$7:$AY$3006,C$28,FALSE)</f>
        <v/>
      </c>
      <c r="D492" s="132" t="str">
        <f>VLOOKUP($B492,LT!$AT$7:$AY$3006,D$28,FALSE)</f>
        <v/>
      </c>
      <c r="E492" s="132" t="str">
        <f>VLOOKUP($B492,LT!$AT$7:$AY$3006,E$28,FALSE)</f>
        <v/>
      </c>
      <c r="F492" s="46" t="str">
        <f>VLOOKUP($B492,LT!$AT$7:$AY$3006,F$28,FALSE)</f>
        <v/>
      </c>
      <c r="G492" s="46" t="str">
        <f>VLOOKUP($B492,LT!$AT$7:$AY$3006,G$28,FALSE)</f>
        <v/>
      </c>
      <c r="H492" s="133">
        <v>463</v>
      </c>
      <c r="J492" s="131"/>
      <c r="K492" s="134"/>
      <c r="L492" s="134"/>
      <c r="M492" s="131"/>
      <c r="N492" s="131"/>
    </row>
    <row r="493" spans="2:14" ht="30" customHeight="1" thickTop="1" thickBot="1" x14ac:dyDescent="0.3">
      <c r="B493" s="33">
        <f>LARGE(LT!$AT$7:$AT$3006,AF!H493)</f>
        <v>0</v>
      </c>
      <c r="C493" s="46" t="str">
        <f>VLOOKUP($B493,LT!$AT$7:$AY$3006,C$28,FALSE)</f>
        <v/>
      </c>
      <c r="D493" s="132" t="str">
        <f>VLOOKUP($B493,LT!$AT$7:$AY$3006,D$28,FALSE)</f>
        <v/>
      </c>
      <c r="E493" s="132" t="str">
        <f>VLOOKUP($B493,LT!$AT$7:$AY$3006,E$28,FALSE)</f>
        <v/>
      </c>
      <c r="F493" s="46" t="str">
        <f>VLOOKUP($B493,LT!$AT$7:$AY$3006,F$28,FALSE)</f>
        <v/>
      </c>
      <c r="G493" s="46" t="str">
        <f>VLOOKUP($B493,LT!$AT$7:$AY$3006,G$28,FALSE)</f>
        <v/>
      </c>
      <c r="H493" s="133">
        <v>464</v>
      </c>
      <c r="J493" s="131"/>
      <c r="K493" s="134"/>
      <c r="L493" s="134"/>
      <c r="M493" s="131"/>
      <c r="N493" s="131"/>
    </row>
    <row r="494" spans="2:14" ht="30" customHeight="1" thickTop="1" thickBot="1" x14ac:dyDescent="0.3">
      <c r="B494" s="33">
        <f>LARGE(LT!$AT$7:$AT$3006,AF!H494)</f>
        <v>0</v>
      </c>
      <c r="C494" s="46" t="str">
        <f>VLOOKUP($B494,LT!$AT$7:$AY$3006,C$28,FALSE)</f>
        <v/>
      </c>
      <c r="D494" s="132" t="str">
        <f>VLOOKUP($B494,LT!$AT$7:$AY$3006,D$28,FALSE)</f>
        <v/>
      </c>
      <c r="E494" s="132" t="str">
        <f>VLOOKUP($B494,LT!$AT$7:$AY$3006,E$28,FALSE)</f>
        <v/>
      </c>
      <c r="F494" s="46" t="str">
        <f>VLOOKUP($B494,LT!$AT$7:$AY$3006,F$28,FALSE)</f>
        <v/>
      </c>
      <c r="G494" s="46" t="str">
        <f>VLOOKUP($B494,LT!$AT$7:$AY$3006,G$28,FALSE)</f>
        <v/>
      </c>
      <c r="H494" s="133">
        <v>465</v>
      </c>
      <c r="J494" s="131"/>
      <c r="K494" s="134"/>
      <c r="L494" s="134"/>
      <c r="M494" s="131"/>
      <c r="N494" s="131"/>
    </row>
    <row r="495" spans="2:14" ht="30" customHeight="1" thickTop="1" thickBot="1" x14ac:dyDescent="0.3">
      <c r="B495" s="33">
        <f>LARGE(LT!$AT$7:$AT$3006,AF!H495)</f>
        <v>0</v>
      </c>
      <c r="C495" s="46" t="str">
        <f>VLOOKUP($B495,LT!$AT$7:$AY$3006,C$28,FALSE)</f>
        <v/>
      </c>
      <c r="D495" s="132" t="str">
        <f>VLOOKUP($B495,LT!$AT$7:$AY$3006,D$28,FALSE)</f>
        <v/>
      </c>
      <c r="E495" s="132" t="str">
        <f>VLOOKUP($B495,LT!$AT$7:$AY$3006,E$28,FALSE)</f>
        <v/>
      </c>
      <c r="F495" s="46" t="str">
        <f>VLOOKUP($B495,LT!$AT$7:$AY$3006,F$28,FALSE)</f>
        <v/>
      </c>
      <c r="G495" s="46" t="str">
        <f>VLOOKUP($B495,LT!$AT$7:$AY$3006,G$28,FALSE)</f>
        <v/>
      </c>
      <c r="H495" s="133">
        <v>466</v>
      </c>
      <c r="J495" s="131"/>
      <c r="K495" s="134"/>
      <c r="L495" s="134"/>
      <c r="M495" s="131"/>
      <c r="N495" s="131"/>
    </row>
    <row r="496" spans="2:14" ht="30" customHeight="1" thickTop="1" thickBot="1" x14ac:dyDescent="0.3">
      <c r="B496" s="33">
        <f>LARGE(LT!$AT$7:$AT$3006,AF!H496)</f>
        <v>0</v>
      </c>
      <c r="C496" s="46" t="str">
        <f>VLOOKUP($B496,LT!$AT$7:$AY$3006,C$28,FALSE)</f>
        <v/>
      </c>
      <c r="D496" s="132" t="str">
        <f>VLOOKUP($B496,LT!$AT$7:$AY$3006,D$28,FALSE)</f>
        <v/>
      </c>
      <c r="E496" s="132" t="str">
        <f>VLOOKUP($B496,LT!$AT$7:$AY$3006,E$28,FALSE)</f>
        <v/>
      </c>
      <c r="F496" s="46" t="str">
        <f>VLOOKUP($B496,LT!$AT$7:$AY$3006,F$28,FALSE)</f>
        <v/>
      </c>
      <c r="G496" s="46" t="str">
        <f>VLOOKUP($B496,LT!$AT$7:$AY$3006,G$28,FALSE)</f>
        <v/>
      </c>
      <c r="H496" s="133">
        <v>467</v>
      </c>
      <c r="J496" s="131"/>
      <c r="K496" s="134"/>
      <c r="L496" s="134"/>
      <c r="M496" s="131"/>
      <c r="N496" s="131"/>
    </row>
    <row r="497" spans="2:14" ht="30" customHeight="1" thickTop="1" thickBot="1" x14ac:dyDescent="0.3">
      <c r="B497" s="33">
        <f>LARGE(LT!$AT$7:$AT$3006,AF!H497)</f>
        <v>0</v>
      </c>
      <c r="C497" s="46" t="str">
        <f>VLOOKUP($B497,LT!$AT$7:$AY$3006,C$28,FALSE)</f>
        <v/>
      </c>
      <c r="D497" s="132" t="str">
        <f>VLOOKUP($B497,LT!$AT$7:$AY$3006,D$28,FALSE)</f>
        <v/>
      </c>
      <c r="E497" s="132" t="str">
        <f>VLOOKUP($B497,LT!$AT$7:$AY$3006,E$28,FALSE)</f>
        <v/>
      </c>
      <c r="F497" s="46" t="str">
        <f>VLOOKUP($B497,LT!$AT$7:$AY$3006,F$28,FALSE)</f>
        <v/>
      </c>
      <c r="G497" s="46" t="str">
        <f>VLOOKUP($B497,LT!$AT$7:$AY$3006,G$28,FALSE)</f>
        <v/>
      </c>
      <c r="H497" s="133">
        <v>468</v>
      </c>
      <c r="J497" s="131"/>
      <c r="K497" s="134"/>
      <c r="L497" s="134"/>
      <c r="M497" s="131"/>
      <c r="N497" s="131"/>
    </row>
    <row r="498" spans="2:14" ht="30" customHeight="1" thickTop="1" thickBot="1" x14ac:dyDescent="0.3">
      <c r="B498" s="33">
        <f>LARGE(LT!$AT$7:$AT$3006,AF!H498)</f>
        <v>0</v>
      </c>
      <c r="C498" s="46" t="str">
        <f>VLOOKUP($B498,LT!$AT$7:$AY$3006,C$28,FALSE)</f>
        <v/>
      </c>
      <c r="D498" s="132" t="str">
        <f>VLOOKUP($B498,LT!$AT$7:$AY$3006,D$28,FALSE)</f>
        <v/>
      </c>
      <c r="E498" s="132" t="str">
        <f>VLOOKUP($B498,LT!$AT$7:$AY$3006,E$28,FALSE)</f>
        <v/>
      </c>
      <c r="F498" s="46" t="str">
        <f>VLOOKUP($B498,LT!$AT$7:$AY$3006,F$28,FALSE)</f>
        <v/>
      </c>
      <c r="G498" s="46" t="str">
        <f>VLOOKUP($B498,LT!$AT$7:$AY$3006,G$28,FALSE)</f>
        <v/>
      </c>
      <c r="H498" s="133">
        <v>469</v>
      </c>
      <c r="J498" s="131"/>
      <c r="K498" s="134"/>
      <c r="L498" s="134"/>
      <c r="M498" s="131"/>
      <c r="N498" s="131"/>
    </row>
    <row r="499" spans="2:14" ht="30" customHeight="1" thickTop="1" thickBot="1" x14ac:dyDescent="0.3">
      <c r="B499" s="33">
        <f>LARGE(LT!$AT$7:$AT$3006,AF!H499)</f>
        <v>0</v>
      </c>
      <c r="C499" s="46" t="str">
        <f>VLOOKUP($B499,LT!$AT$7:$AY$3006,C$28,FALSE)</f>
        <v/>
      </c>
      <c r="D499" s="132" t="str">
        <f>VLOOKUP($B499,LT!$AT$7:$AY$3006,D$28,FALSE)</f>
        <v/>
      </c>
      <c r="E499" s="132" t="str">
        <f>VLOOKUP($B499,LT!$AT$7:$AY$3006,E$28,FALSE)</f>
        <v/>
      </c>
      <c r="F499" s="46" t="str">
        <f>VLOOKUP($B499,LT!$AT$7:$AY$3006,F$28,FALSE)</f>
        <v/>
      </c>
      <c r="G499" s="46" t="str">
        <f>VLOOKUP($B499,LT!$AT$7:$AY$3006,G$28,FALSE)</f>
        <v/>
      </c>
      <c r="H499" s="133">
        <v>470</v>
      </c>
      <c r="J499" s="131"/>
      <c r="K499" s="134"/>
      <c r="L499" s="134"/>
      <c r="M499" s="131"/>
      <c r="N499" s="131"/>
    </row>
    <row r="500" spans="2:14" ht="30" customHeight="1" thickTop="1" thickBot="1" x14ac:dyDescent="0.3">
      <c r="B500" s="33">
        <f>LARGE(LT!$AT$7:$AT$3006,AF!H500)</f>
        <v>0</v>
      </c>
      <c r="C500" s="46" t="str">
        <f>VLOOKUP($B500,LT!$AT$7:$AY$3006,C$28,FALSE)</f>
        <v/>
      </c>
      <c r="D500" s="132" t="str">
        <f>VLOOKUP($B500,LT!$AT$7:$AY$3006,D$28,FALSE)</f>
        <v/>
      </c>
      <c r="E500" s="132" t="str">
        <f>VLOOKUP($B500,LT!$AT$7:$AY$3006,E$28,FALSE)</f>
        <v/>
      </c>
      <c r="F500" s="46" t="str">
        <f>VLOOKUP($B500,LT!$AT$7:$AY$3006,F$28,FALSE)</f>
        <v/>
      </c>
      <c r="G500" s="46" t="str">
        <f>VLOOKUP($B500,LT!$AT$7:$AY$3006,G$28,FALSE)</f>
        <v/>
      </c>
      <c r="H500" s="133">
        <v>471</v>
      </c>
      <c r="J500" s="131"/>
      <c r="K500" s="134"/>
      <c r="L500" s="134"/>
      <c r="M500" s="131"/>
      <c r="N500" s="131"/>
    </row>
    <row r="501" spans="2:14" ht="30" customHeight="1" thickTop="1" thickBot="1" x14ac:dyDescent="0.3">
      <c r="B501" s="33">
        <f>LARGE(LT!$AT$7:$AT$3006,AF!H501)</f>
        <v>0</v>
      </c>
      <c r="C501" s="46" t="str">
        <f>VLOOKUP($B501,LT!$AT$7:$AY$3006,C$28,FALSE)</f>
        <v/>
      </c>
      <c r="D501" s="132" t="str">
        <f>VLOOKUP($B501,LT!$AT$7:$AY$3006,D$28,FALSE)</f>
        <v/>
      </c>
      <c r="E501" s="132" t="str">
        <f>VLOOKUP($B501,LT!$AT$7:$AY$3006,E$28,FALSE)</f>
        <v/>
      </c>
      <c r="F501" s="46" t="str">
        <f>VLOOKUP($B501,LT!$AT$7:$AY$3006,F$28,FALSE)</f>
        <v/>
      </c>
      <c r="G501" s="46" t="str">
        <f>VLOOKUP($B501,LT!$AT$7:$AY$3006,G$28,FALSE)</f>
        <v/>
      </c>
      <c r="H501" s="133">
        <v>472</v>
      </c>
      <c r="J501" s="131"/>
      <c r="K501" s="134"/>
      <c r="L501" s="134"/>
      <c r="M501" s="131"/>
      <c r="N501" s="131"/>
    </row>
    <row r="502" spans="2:14" ht="30" customHeight="1" thickTop="1" thickBot="1" x14ac:dyDescent="0.3">
      <c r="B502" s="33">
        <f>LARGE(LT!$AT$7:$AT$3006,AF!H502)</f>
        <v>0</v>
      </c>
      <c r="C502" s="46" t="str">
        <f>VLOOKUP($B502,LT!$AT$7:$AY$3006,C$28,FALSE)</f>
        <v/>
      </c>
      <c r="D502" s="132" t="str">
        <f>VLOOKUP($B502,LT!$AT$7:$AY$3006,D$28,FALSE)</f>
        <v/>
      </c>
      <c r="E502" s="132" t="str">
        <f>VLOOKUP($B502,LT!$AT$7:$AY$3006,E$28,FALSE)</f>
        <v/>
      </c>
      <c r="F502" s="46" t="str">
        <f>VLOOKUP($B502,LT!$AT$7:$AY$3006,F$28,FALSE)</f>
        <v/>
      </c>
      <c r="G502" s="46" t="str">
        <f>VLOOKUP($B502,LT!$AT$7:$AY$3006,G$28,FALSE)</f>
        <v/>
      </c>
      <c r="H502" s="133">
        <v>473</v>
      </c>
      <c r="J502" s="131"/>
      <c r="K502" s="134"/>
      <c r="L502" s="134"/>
      <c r="M502" s="131"/>
      <c r="N502" s="131"/>
    </row>
    <row r="503" spans="2:14" ht="30" customHeight="1" thickTop="1" thickBot="1" x14ac:dyDescent="0.3">
      <c r="B503" s="33">
        <f>LARGE(LT!$AT$7:$AT$3006,AF!H503)</f>
        <v>0</v>
      </c>
      <c r="C503" s="46" t="str">
        <f>VLOOKUP($B503,LT!$AT$7:$AY$3006,C$28,FALSE)</f>
        <v/>
      </c>
      <c r="D503" s="132" t="str">
        <f>VLOOKUP($B503,LT!$AT$7:$AY$3006,D$28,FALSE)</f>
        <v/>
      </c>
      <c r="E503" s="132" t="str">
        <f>VLOOKUP($B503,LT!$AT$7:$AY$3006,E$28,FALSE)</f>
        <v/>
      </c>
      <c r="F503" s="46" t="str">
        <f>VLOOKUP($B503,LT!$AT$7:$AY$3006,F$28,FALSE)</f>
        <v/>
      </c>
      <c r="G503" s="46" t="str">
        <f>VLOOKUP($B503,LT!$AT$7:$AY$3006,G$28,FALSE)</f>
        <v/>
      </c>
      <c r="H503" s="133">
        <v>474</v>
      </c>
      <c r="J503" s="131"/>
      <c r="K503" s="134"/>
      <c r="L503" s="134"/>
      <c r="M503" s="131"/>
      <c r="N503" s="131"/>
    </row>
    <row r="504" spans="2:14" ht="30" customHeight="1" thickTop="1" thickBot="1" x14ac:dyDescent="0.3">
      <c r="B504" s="33">
        <f>LARGE(LT!$AT$7:$AT$3006,AF!H504)</f>
        <v>0</v>
      </c>
      <c r="C504" s="46" t="str">
        <f>VLOOKUP($B504,LT!$AT$7:$AY$3006,C$28,FALSE)</f>
        <v/>
      </c>
      <c r="D504" s="132" t="str">
        <f>VLOOKUP($B504,LT!$AT$7:$AY$3006,D$28,FALSE)</f>
        <v/>
      </c>
      <c r="E504" s="132" t="str">
        <f>VLOOKUP($B504,LT!$AT$7:$AY$3006,E$28,FALSE)</f>
        <v/>
      </c>
      <c r="F504" s="46" t="str">
        <f>VLOOKUP($B504,LT!$AT$7:$AY$3006,F$28,FALSE)</f>
        <v/>
      </c>
      <c r="G504" s="46" t="str">
        <f>VLOOKUP($B504,LT!$AT$7:$AY$3006,G$28,FALSE)</f>
        <v/>
      </c>
      <c r="H504" s="133">
        <v>475</v>
      </c>
      <c r="J504" s="131"/>
      <c r="K504" s="134"/>
      <c r="L504" s="134"/>
      <c r="M504" s="131"/>
      <c r="N504" s="131"/>
    </row>
    <row r="505" spans="2:14" ht="30" customHeight="1" thickTop="1" thickBot="1" x14ac:dyDescent="0.3">
      <c r="B505" s="33">
        <f>LARGE(LT!$AT$7:$AT$3006,AF!H505)</f>
        <v>0</v>
      </c>
      <c r="C505" s="46" t="str">
        <f>VLOOKUP($B505,LT!$AT$7:$AY$3006,C$28,FALSE)</f>
        <v/>
      </c>
      <c r="D505" s="132" t="str">
        <f>VLOOKUP($B505,LT!$AT$7:$AY$3006,D$28,FALSE)</f>
        <v/>
      </c>
      <c r="E505" s="132" t="str">
        <f>VLOOKUP($B505,LT!$AT$7:$AY$3006,E$28,FALSE)</f>
        <v/>
      </c>
      <c r="F505" s="46" t="str">
        <f>VLOOKUP($B505,LT!$AT$7:$AY$3006,F$28,FALSE)</f>
        <v/>
      </c>
      <c r="G505" s="46" t="str">
        <f>VLOOKUP($B505,LT!$AT$7:$AY$3006,G$28,FALSE)</f>
        <v/>
      </c>
      <c r="H505" s="133">
        <v>476</v>
      </c>
      <c r="J505" s="131"/>
      <c r="K505" s="134"/>
      <c r="L505" s="134"/>
      <c r="M505" s="131"/>
      <c r="N505" s="131"/>
    </row>
    <row r="506" spans="2:14" ht="30" customHeight="1" thickTop="1" thickBot="1" x14ac:dyDescent="0.3">
      <c r="B506" s="33">
        <f>LARGE(LT!$AT$7:$AT$3006,AF!H506)</f>
        <v>0</v>
      </c>
      <c r="C506" s="46" t="str">
        <f>VLOOKUP($B506,LT!$AT$7:$AY$3006,C$28,FALSE)</f>
        <v/>
      </c>
      <c r="D506" s="132" t="str">
        <f>VLOOKUP($B506,LT!$AT$7:$AY$3006,D$28,FALSE)</f>
        <v/>
      </c>
      <c r="E506" s="132" t="str">
        <f>VLOOKUP($B506,LT!$AT$7:$AY$3006,E$28,FALSE)</f>
        <v/>
      </c>
      <c r="F506" s="46" t="str">
        <f>VLOOKUP($B506,LT!$AT$7:$AY$3006,F$28,FALSE)</f>
        <v/>
      </c>
      <c r="G506" s="46" t="str">
        <f>VLOOKUP($B506,LT!$AT$7:$AY$3006,G$28,FALSE)</f>
        <v/>
      </c>
      <c r="H506" s="133">
        <v>477</v>
      </c>
      <c r="J506" s="131"/>
      <c r="K506" s="134"/>
      <c r="L506" s="134"/>
      <c r="M506" s="131"/>
      <c r="N506" s="131"/>
    </row>
    <row r="507" spans="2:14" ht="30" customHeight="1" thickTop="1" thickBot="1" x14ac:dyDescent="0.3">
      <c r="B507" s="33">
        <f>LARGE(LT!$AT$7:$AT$3006,AF!H507)</f>
        <v>0</v>
      </c>
      <c r="C507" s="46" t="str">
        <f>VLOOKUP($B507,LT!$AT$7:$AY$3006,C$28,FALSE)</f>
        <v/>
      </c>
      <c r="D507" s="132" t="str">
        <f>VLOOKUP($B507,LT!$AT$7:$AY$3006,D$28,FALSE)</f>
        <v/>
      </c>
      <c r="E507" s="132" t="str">
        <f>VLOOKUP($B507,LT!$AT$7:$AY$3006,E$28,FALSE)</f>
        <v/>
      </c>
      <c r="F507" s="46" t="str">
        <f>VLOOKUP($B507,LT!$AT$7:$AY$3006,F$28,FALSE)</f>
        <v/>
      </c>
      <c r="G507" s="46" t="str">
        <f>VLOOKUP($B507,LT!$AT$7:$AY$3006,G$28,FALSE)</f>
        <v/>
      </c>
      <c r="H507" s="133">
        <v>478</v>
      </c>
      <c r="J507" s="131"/>
      <c r="K507" s="134"/>
      <c r="L507" s="134"/>
      <c r="M507" s="131"/>
      <c r="N507" s="131"/>
    </row>
    <row r="508" spans="2:14" ht="30" customHeight="1" thickTop="1" thickBot="1" x14ac:dyDescent="0.3">
      <c r="B508" s="33">
        <f>LARGE(LT!$AT$7:$AT$3006,AF!H508)</f>
        <v>0</v>
      </c>
      <c r="C508" s="46" t="str">
        <f>VLOOKUP($B508,LT!$AT$7:$AY$3006,C$28,FALSE)</f>
        <v/>
      </c>
      <c r="D508" s="132" t="str">
        <f>VLOOKUP($B508,LT!$AT$7:$AY$3006,D$28,FALSE)</f>
        <v/>
      </c>
      <c r="E508" s="132" t="str">
        <f>VLOOKUP($B508,LT!$AT$7:$AY$3006,E$28,FALSE)</f>
        <v/>
      </c>
      <c r="F508" s="46" t="str">
        <f>VLOOKUP($B508,LT!$AT$7:$AY$3006,F$28,FALSE)</f>
        <v/>
      </c>
      <c r="G508" s="46" t="str">
        <f>VLOOKUP($B508,LT!$AT$7:$AY$3006,G$28,FALSE)</f>
        <v/>
      </c>
      <c r="H508" s="133">
        <v>479</v>
      </c>
      <c r="J508" s="131"/>
      <c r="K508" s="134"/>
      <c r="L508" s="134"/>
      <c r="M508" s="131"/>
      <c r="N508" s="131"/>
    </row>
    <row r="509" spans="2:14" ht="30" customHeight="1" thickTop="1" thickBot="1" x14ac:dyDescent="0.3">
      <c r="B509" s="33">
        <f>LARGE(LT!$AT$7:$AT$3006,AF!H509)</f>
        <v>0</v>
      </c>
      <c r="C509" s="46" t="str">
        <f>VLOOKUP($B509,LT!$AT$7:$AY$3006,C$28,FALSE)</f>
        <v/>
      </c>
      <c r="D509" s="132" t="str">
        <f>VLOOKUP($B509,LT!$AT$7:$AY$3006,D$28,FALSE)</f>
        <v/>
      </c>
      <c r="E509" s="132" t="str">
        <f>VLOOKUP($B509,LT!$AT$7:$AY$3006,E$28,FALSE)</f>
        <v/>
      </c>
      <c r="F509" s="46" t="str">
        <f>VLOOKUP($B509,LT!$AT$7:$AY$3006,F$28,FALSE)</f>
        <v/>
      </c>
      <c r="G509" s="46" t="str">
        <f>VLOOKUP($B509,LT!$AT$7:$AY$3006,G$28,FALSE)</f>
        <v/>
      </c>
      <c r="H509" s="133">
        <v>480</v>
      </c>
      <c r="J509" s="131"/>
      <c r="K509" s="134"/>
      <c r="L509" s="134"/>
      <c r="M509" s="131"/>
      <c r="N509" s="131"/>
    </row>
    <row r="510" spans="2:14" ht="30" customHeight="1" thickTop="1" thickBot="1" x14ac:dyDescent="0.3">
      <c r="B510" s="33">
        <f>LARGE(LT!$AT$7:$AT$3006,AF!H510)</f>
        <v>0</v>
      </c>
      <c r="C510" s="46" t="str">
        <f>VLOOKUP($B510,LT!$AT$7:$AY$3006,C$28,FALSE)</f>
        <v/>
      </c>
      <c r="D510" s="132" t="str">
        <f>VLOOKUP($B510,LT!$AT$7:$AY$3006,D$28,FALSE)</f>
        <v/>
      </c>
      <c r="E510" s="132" t="str">
        <f>VLOOKUP($B510,LT!$AT$7:$AY$3006,E$28,FALSE)</f>
        <v/>
      </c>
      <c r="F510" s="46" t="str">
        <f>VLOOKUP($B510,LT!$AT$7:$AY$3006,F$28,FALSE)</f>
        <v/>
      </c>
      <c r="G510" s="46" t="str">
        <f>VLOOKUP($B510,LT!$AT$7:$AY$3006,G$28,FALSE)</f>
        <v/>
      </c>
      <c r="H510" s="133">
        <v>481</v>
      </c>
      <c r="J510" s="131"/>
      <c r="K510" s="134"/>
      <c r="L510" s="134"/>
      <c r="M510" s="131"/>
      <c r="N510" s="131"/>
    </row>
    <row r="511" spans="2:14" ht="30" customHeight="1" thickTop="1" thickBot="1" x14ac:dyDescent="0.3">
      <c r="B511" s="33">
        <f>LARGE(LT!$AT$7:$AT$3006,AF!H511)</f>
        <v>0</v>
      </c>
      <c r="C511" s="46" t="str">
        <f>VLOOKUP($B511,LT!$AT$7:$AY$3006,C$28,FALSE)</f>
        <v/>
      </c>
      <c r="D511" s="132" t="str">
        <f>VLOOKUP($B511,LT!$AT$7:$AY$3006,D$28,FALSE)</f>
        <v/>
      </c>
      <c r="E511" s="132" t="str">
        <f>VLOOKUP($B511,LT!$AT$7:$AY$3006,E$28,FALSE)</f>
        <v/>
      </c>
      <c r="F511" s="46" t="str">
        <f>VLOOKUP($B511,LT!$AT$7:$AY$3006,F$28,FALSE)</f>
        <v/>
      </c>
      <c r="G511" s="46" t="str">
        <f>VLOOKUP($B511,LT!$AT$7:$AY$3006,G$28,FALSE)</f>
        <v/>
      </c>
      <c r="H511" s="133">
        <v>482</v>
      </c>
      <c r="J511" s="131"/>
      <c r="K511" s="134"/>
      <c r="L511" s="134"/>
      <c r="M511" s="131"/>
      <c r="N511" s="131"/>
    </row>
    <row r="512" spans="2:14" ht="30" customHeight="1" thickTop="1" thickBot="1" x14ac:dyDescent="0.3">
      <c r="B512" s="33">
        <f>LARGE(LT!$AT$7:$AT$3006,AF!H512)</f>
        <v>0</v>
      </c>
      <c r="C512" s="46" t="str">
        <f>VLOOKUP($B512,LT!$AT$7:$AY$3006,C$28,FALSE)</f>
        <v/>
      </c>
      <c r="D512" s="132" t="str">
        <f>VLOOKUP($B512,LT!$AT$7:$AY$3006,D$28,FALSE)</f>
        <v/>
      </c>
      <c r="E512" s="132" t="str">
        <f>VLOOKUP($B512,LT!$AT$7:$AY$3006,E$28,FALSE)</f>
        <v/>
      </c>
      <c r="F512" s="46" t="str">
        <f>VLOOKUP($B512,LT!$AT$7:$AY$3006,F$28,FALSE)</f>
        <v/>
      </c>
      <c r="G512" s="46" t="str">
        <f>VLOOKUP($B512,LT!$AT$7:$AY$3006,G$28,FALSE)</f>
        <v/>
      </c>
      <c r="H512" s="133">
        <v>483</v>
      </c>
      <c r="J512" s="131"/>
      <c r="K512" s="134"/>
      <c r="L512" s="134"/>
      <c r="M512" s="131"/>
      <c r="N512" s="131"/>
    </row>
    <row r="513" spans="2:14" ht="30" customHeight="1" thickTop="1" thickBot="1" x14ac:dyDescent="0.3">
      <c r="B513" s="33">
        <f>LARGE(LT!$AT$7:$AT$3006,AF!H513)</f>
        <v>0</v>
      </c>
      <c r="C513" s="46" t="str">
        <f>VLOOKUP($B513,LT!$AT$7:$AY$3006,C$28,FALSE)</f>
        <v/>
      </c>
      <c r="D513" s="132" t="str">
        <f>VLOOKUP($B513,LT!$AT$7:$AY$3006,D$28,FALSE)</f>
        <v/>
      </c>
      <c r="E513" s="132" t="str">
        <f>VLOOKUP($B513,LT!$AT$7:$AY$3006,E$28,FALSE)</f>
        <v/>
      </c>
      <c r="F513" s="46" t="str">
        <f>VLOOKUP($B513,LT!$AT$7:$AY$3006,F$28,FALSE)</f>
        <v/>
      </c>
      <c r="G513" s="46" t="str">
        <f>VLOOKUP($B513,LT!$AT$7:$AY$3006,G$28,FALSE)</f>
        <v/>
      </c>
      <c r="H513" s="133">
        <v>484</v>
      </c>
      <c r="J513" s="131"/>
      <c r="K513" s="134"/>
      <c r="L513" s="134"/>
      <c r="M513" s="131"/>
      <c r="N513" s="131"/>
    </row>
    <row r="514" spans="2:14" ht="30" customHeight="1" thickTop="1" thickBot="1" x14ac:dyDescent="0.3">
      <c r="B514" s="33">
        <f>LARGE(LT!$AT$7:$AT$3006,AF!H514)</f>
        <v>0</v>
      </c>
      <c r="C514" s="46" t="str">
        <f>VLOOKUP($B514,LT!$AT$7:$AY$3006,C$28,FALSE)</f>
        <v/>
      </c>
      <c r="D514" s="132" t="str">
        <f>VLOOKUP($B514,LT!$AT$7:$AY$3006,D$28,FALSE)</f>
        <v/>
      </c>
      <c r="E514" s="132" t="str">
        <f>VLOOKUP($B514,LT!$AT$7:$AY$3006,E$28,FALSE)</f>
        <v/>
      </c>
      <c r="F514" s="46" t="str">
        <f>VLOOKUP($B514,LT!$AT$7:$AY$3006,F$28,FALSE)</f>
        <v/>
      </c>
      <c r="G514" s="46" t="str">
        <f>VLOOKUP($B514,LT!$AT$7:$AY$3006,G$28,FALSE)</f>
        <v/>
      </c>
      <c r="H514" s="133">
        <v>485</v>
      </c>
      <c r="J514" s="131"/>
      <c r="K514" s="134"/>
      <c r="L514" s="134"/>
      <c r="M514" s="131"/>
      <c r="N514" s="131"/>
    </row>
    <row r="515" spans="2:14" ht="30" customHeight="1" thickTop="1" thickBot="1" x14ac:dyDescent="0.3">
      <c r="B515" s="33">
        <f>LARGE(LT!$AT$7:$AT$3006,AF!H515)</f>
        <v>0</v>
      </c>
      <c r="C515" s="46" t="str">
        <f>VLOOKUP($B515,LT!$AT$7:$AY$3006,C$28,FALSE)</f>
        <v/>
      </c>
      <c r="D515" s="132" t="str">
        <f>VLOOKUP($B515,LT!$AT$7:$AY$3006,D$28,FALSE)</f>
        <v/>
      </c>
      <c r="E515" s="132" t="str">
        <f>VLOOKUP($B515,LT!$AT$7:$AY$3006,E$28,FALSE)</f>
        <v/>
      </c>
      <c r="F515" s="46" t="str">
        <f>VLOOKUP($B515,LT!$AT$7:$AY$3006,F$28,FALSE)</f>
        <v/>
      </c>
      <c r="G515" s="46" t="str">
        <f>VLOOKUP($B515,LT!$AT$7:$AY$3006,G$28,FALSE)</f>
        <v/>
      </c>
      <c r="H515" s="133">
        <v>486</v>
      </c>
      <c r="J515" s="131"/>
      <c r="K515" s="134"/>
      <c r="L515" s="134"/>
      <c r="M515" s="131"/>
      <c r="N515" s="131"/>
    </row>
    <row r="516" spans="2:14" ht="30" customHeight="1" thickTop="1" thickBot="1" x14ac:dyDescent="0.3">
      <c r="B516" s="33">
        <f>LARGE(LT!$AT$7:$AT$3006,AF!H516)</f>
        <v>0</v>
      </c>
      <c r="C516" s="46" t="str">
        <f>VLOOKUP($B516,LT!$AT$7:$AY$3006,C$28,FALSE)</f>
        <v/>
      </c>
      <c r="D516" s="132" t="str">
        <f>VLOOKUP($B516,LT!$AT$7:$AY$3006,D$28,FALSE)</f>
        <v/>
      </c>
      <c r="E516" s="132" t="str">
        <f>VLOOKUP($B516,LT!$AT$7:$AY$3006,E$28,FALSE)</f>
        <v/>
      </c>
      <c r="F516" s="46" t="str">
        <f>VLOOKUP($B516,LT!$AT$7:$AY$3006,F$28,FALSE)</f>
        <v/>
      </c>
      <c r="G516" s="46" t="str">
        <f>VLOOKUP($B516,LT!$AT$7:$AY$3006,G$28,FALSE)</f>
        <v/>
      </c>
      <c r="H516" s="133">
        <v>487</v>
      </c>
      <c r="J516" s="131"/>
      <c r="K516" s="134"/>
      <c r="L516" s="134"/>
      <c r="M516" s="131"/>
      <c r="N516" s="131"/>
    </row>
    <row r="517" spans="2:14" ht="30" customHeight="1" thickTop="1" thickBot="1" x14ac:dyDescent="0.3">
      <c r="B517" s="33">
        <f>LARGE(LT!$AT$7:$AT$3006,AF!H517)</f>
        <v>0</v>
      </c>
      <c r="C517" s="46" t="str">
        <f>VLOOKUP($B517,LT!$AT$7:$AY$3006,C$28,FALSE)</f>
        <v/>
      </c>
      <c r="D517" s="132" t="str">
        <f>VLOOKUP($B517,LT!$AT$7:$AY$3006,D$28,FALSE)</f>
        <v/>
      </c>
      <c r="E517" s="132" t="str">
        <f>VLOOKUP($B517,LT!$AT$7:$AY$3006,E$28,FALSE)</f>
        <v/>
      </c>
      <c r="F517" s="46" t="str">
        <f>VLOOKUP($B517,LT!$AT$7:$AY$3006,F$28,FALSE)</f>
        <v/>
      </c>
      <c r="G517" s="46" t="str">
        <f>VLOOKUP($B517,LT!$AT$7:$AY$3006,G$28,FALSE)</f>
        <v/>
      </c>
      <c r="H517" s="133">
        <v>488</v>
      </c>
      <c r="J517" s="131"/>
      <c r="K517" s="134"/>
      <c r="L517" s="134"/>
      <c r="M517" s="131"/>
      <c r="N517" s="131"/>
    </row>
    <row r="518" spans="2:14" ht="30" customHeight="1" thickTop="1" thickBot="1" x14ac:dyDescent="0.3">
      <c r="B518" s="33">
        <f>LARGE(LT!$AT$7:$AT$3006,AF!H518)</f>
        <v>0</v>
      </c>
      <c r="C518" s="46" t="str">
        <f>VLOOKUP($B518,LT!$AT$7:$AY$3006,C$28,FALSE)</f>
        <v/>
      </c>
      <c r="D518" s="132" t="str">
        <f>VLOOKUP($B518,LT!$AT$7:$AY$3006,D$28,FALSE)</f>
        <v/>
      </c>
      <c r="E518" s="132" t="str">
        <f>VLOOKUP($B518,LT!$AT$7:$AY$3006,E$28,FALSE)</f>
        <v/>
      </c>
      <c r="F518" s="46" t="str">
        <f>VLOOKUP($B518,LT!$AT$7:$AY$3006,F$28,FALSE)</f>
        <v/>
      </c>
      <c r="G518" s="46" t="str">
        <f>VLOOKUP($B518,LT!$AT$7:$AY$3006,G$28,FALSE)</f>
        <v/>
      </c>
      <c r="H518" s="133">
        <v>489</v>
      </c>
      <c r="J518" s="131"/>
      <c r="K518" s="134"/>
      <c r="L518" s="134"/>
      <c r="M518" s="131"/>
      <c r="N518" s="131"/>
    </row>
    <row r="519" spans="2:14" ht="30" customHeight="1" thickTop="1" thickBot="1" x14ac:dyDescent="0.3">
      <c r="B519" s="33">
        <f>LARGE(LT!$AT$7:$AT$3006,AF!H519)</f>
        <v>0</v>
      </c>
      <c r="C519" s="46" t="str">
        <f>VLOOKUP($B519,LT!$AT$7:$AY$3006,C$28,FALSE)</f>
        <v/>
      </c>
      <c r="D519" s="132" t="str">
        <f>VLOOKUP($B519,LT!$AT$7:$AY$3006,D$28,FALSE)</f>
        <v/>
      </c>
      <c r="E519" s="132" t="str">
        <f>VLOOKUP($B519,LT!$AT$7:$AY$3006,E$28,FALSE)</f>
        <v/>
      </c>
      <c r="F519" s="46" t="str">
        <f>VLOOKUP($B519,LT!$AT$7:$AY$3006,F$28,FALSE)</f>
        <v/>
      </c>
      <c r="G519" s="46" t="str">
        <f>VLOOKUP($B519,LT!$AT$7:$AY$3006,G$28,FALSE)</f>
        <v/>
      </c>
      <c r="H519" s="133">
        <v>490</v>
      </c>
      <c r="J519" s="131"/>
      <c r="K519" s="134"/>
      <c r="L519" s="134"/>
      <c r="M519" s="131"/>
      <c r="N519" s="131"/>
    </row>
    <row r="520" spans="2:14" ht="30" customHeight="1" thickTop="1" thickBot="1" x14ac:dyDescent="0.3">
      <c r="B520" s="33">
        <f>LARGE(LT!$AT$7:$AT$3006,AF!H520)</f>
        <v>0</v>
      </c>
      <c r="C520" s="46" t="str">
        <f>VLOOKUP($B520,LT!$AT$7:$AY$3006,C$28,FALSE)</f>
        <v/>
      </c>
      <c r="D520" s="132" t="str">
        <f>VLOOKUP($B520,LT!$AT$7:$AY$3006,D$28,FALSE)</f>
        <v/>
      </c>
      <c r="E520" s="132" t="str">
        <f>VLOOKUP($B520,LT!$AT$7:$AY$3006,E$28,FALSE)</f>
        <v/>
      </c>
      <c r="F520" s="46" t="str">
        <f>VLOOKUP($B520,LT!$AT$7:$AY$3006,F$28,FALSE)</f>
        <v/>
      </c>
      <c r="G520" s="46" t="str">
        <f>VLOOKUP($B520,LT!$AT$7:$AY$3006,G$28,FALSE)</f>
        <v/>
      </c>
      <c r="H520" s="133">
        <v>491</v>
      </c>
      <c r="J520" s="131"/>
      <c r="K520" s="134"/>
      <c r="L520" s="134"/>
      <c r="M520" s="131"/>
      <c r="N520" s="131"/>
    </row>
    <row r="521" spans="2:14" ht="30" customHeight="1" thickTop="1" thickBot="1" x14ac:dyDescent="0.3">
      <c r="B521" s="33">
        <f>LARGE(LT!$AT$7:$AT$3006,AF!H521)</f>
        <v>0</v>
      </c>
      <c r="C521" s="46" t="str">
        <f>VLOOKUP($B521,LT!$AT$7:$AY$3006,C$28,FALSE)</f>
        <v/>
      </c>
      <c r="D521" s="132" t="str">
        <f>VLOOKUP($B521,LT!$AT$7:$AY$3006,D$28,FALSE)</f>
        <v/>
      </c>
      <c r="E521" s="132" t="str">
        <f>VLOOKUP($B521,LT!$AT$7:$AY$3006,E$28,FALSE)</f>
        <v/>
      </c>
      <c r="F521" s="46" t="str">
        <f>VLOOKUP($B521,LT!$AT$7:$AY$3006,F$28,FALSE)</f>
        <v/>
      </c>
      <c r="G521" s="46" t="str">
        <f>VLOOKUP($B521,LT!$AT$7:$AY$3006,G$28,FALSE)</f>
        <v/>
      </c>
      <c r="H521" s="133">
        <v>492</v>
      </c>
      <c r="J521" s="131"/>
      <c r="K521" s="134"/>
      <c r="L521" s="134"/>
      <c r="M521" s="131"/>
      <c r="N521" s="131"/>
    </row>
    <row r="522" spans="2:14" ht="30" customHeight="1" thickTop="1" thickBot="1" x14ac:dyDescent="0.3">
      <c r="B522" s="33">
        <f>LARGE(LT!$AT$7:$AT$3006,AF!H522)</f>
        <v>0</v>
      </c>
      <c r="C522" s="46" t="str">
        <f>VLOOKUP($B522,LT!$AT$7:$AY$3006,C$28,FALSE)</f>
        <v/>
      </c>
      <c r="D522" s="132" t="str">
        <f>VLOOKUP($B522,LT!$AT$7:$AY$3006,D$28,FALSE)</f>
        <v/>
      </c>
      <c r="E522" s="132" t="str">
        <f>VLOOKUP($B522,LT!$AT$7:$AY$3006,E$28,FALSE)</f>
        <v/>
      </c>
      <c r="F522" s="46" t="str">
        <f>VLOOKUP($B522,LT!$AT$7:$AY$3006,F$28,FALSE)</f>
        <v/>
      </c>
      <c r="G522" s="46" t="str">
        <f>VLOOKUP($B522,LT!$AT$7:$AY$3006,G$28,FALSE)</f>
        <v/>
      </c>
      <c r="H522" s="133">
        <v>493</v>
      </c>
      <c r="J522" s="131"/>
      <c r="K522" s="134"/>
      <c r="L522" s="134"/>
      <c r="M522" s="131"/>
      <c r="N522" s="131"/>
    </row>
    <row r="523" spans="2:14" ht="30" customHeight="1" thickTop="1" thickBot="1" x14ac:dyDescent="0.3">
      <c r="B523" s="33">
        <f>LARGE(LT!$AT$7:$AT$3006,AF!H523)</f>
        <v>0</v>
      </c>
      <c r="C523" s="46" t="str">
        <f>VLOOKUP($B523,LT!$AT$7:$AY$3006,C$28,FALSE)</f>
        <v/>
      </c>
      <c r="D523" s="132" t="str">
        <f>VLOOKUP($B523,LT!$AT$7:$AY$3006,D$28,FALSE)</f>
        <v/>
      </c>
      <c r="E523" s="132" t="str">
        <f>VLOOKUP($B523,LT!$AT$7:$AY$3006,E$28,FALSE)</f>
        <v/>
      </c>
      <c r="F523" s="46" t="str">
        <f>VLOOKUP($B523,LT!$AT$7:$AY$3006,F$28,FALSE)</f>
        <v/>
      </c>
      <c r="G523" s="46" t="str">
        <f>VLOOKUP($B523,LT!$AT$7:$AY$3006,G$28,FALSE)</f>
        <v/>
      </c>
      <c r="H523" s="133">
        <v>494</v>
      </c>
      <c r="J523" s="131"/>
      <c r="K523" s="134"/>
      <c r="L523" s="134"/>
      <c r="M523" s="131"/>
      <c r="N523" s="131"/>
    </row>
    <row r="524" spans="2:14" ht="30" customHeight="1" thickTop="1" thickBot="1" x14ac:dyDescent="0.3">
      <c r="B524" s="33">
        <f>LARGE(LT!$AT$7:$AT$3006,AF!H524)</f>
        <v>0</v>
      </c>
      <c r="C524" s="46" t="str">
        <f>VLOOKUP($B524,LT!$AT$7:$AY$3006,C$28,FALSE)</f>
        <v/>
      </c>
      <c r="D524" s="132" t="str">
        <f>VLOOKUP($B524,LT!$AT$7:$AY$3006,D$28,FALSE)</f>
        <v/>
      </c>
      <c r="E524" s="132" t="str">
        <f>VLOOKUP($B524,LT!$AT$7:$AY$3006,E$28,FALSE)</f>
        <v/>
      </c>
      <c r="F524" s="46" t="str">
        <f>VLOOKUP($B524,LT!$AT$7:$AY$3006,F$28,FALSE)</f>
        <v/>
      </c>
      <c r="G524" s="46" t="str">
        <f>VLOOKUP($B524,LT!$AT$7:$AY$3006,G$28,FALSE)</f>
        <v/>
      </c>
      <c r="H524" s="133">
        <v>495</v>
      </c>
      <c r="J524" s="131"/>
      <c r="K524" s="134"/>
      <c r="L524" s="134"/>
      <c r="M524" s="131"/>
      <c r="N524" s="131"/>
    </row>
    <row r="525" spans="2:14" ht="30" customHeight="1" thickTop="1" thickBot="1" x14ac:dyDescent="0.3">
      <c r="B525" s="33">
        <f>LARGE(LT!$AT$7:$AT$3006,AF!H525)</f>
        <v>0</v>
      </c>
      <c r="C525" s="46" t="str">
        <f>VLOOKUP($B525,LT!$AT$7:$AY$3006,C$28,FALSE)</f>
        <v/>
      </c>
      <c r="D525" s="132" t="str">
        <f>VLOOKUP($B525,LT!$AT$7:$AY$3006,D$28,FALSE)</f>
        <v/>
      </c>
      <c r="E525" s="132" t="str">
        <f>VLOOKUP($B525,LT!$AT$7:$AY$3006,E$28,FALSE)</f>
        <v/>
      </c>
      <c r="F525" s="46" t="str">
        <f>VLOOKUP($B525,LT!$AT$7:$AY$3006,F$28,FALSE)</f>
        <v/>
      </c>
      <c r="G525" s="46" t="str">
        <f>VLOOKUP($B525,LT!$AT$7:$AY$3006,G$28,FALSE)</f>
        <v/>
      </c>
      <c r="H525" s="133">
        <v>496</v>
      </c>
      <c r="J525" s="131"/>
      <c r="K525" s="134"/>
      <c r="L525" s="134"/>
      <c r="M525" s="131"/>
      <c r="N525" s="131"/>
    </row>
    <row r="526" spans="2:14" ht="30" customHeight="1" thickTop="1" thickBot="1" x14ac:dyDescent="0.3">
      <c r="B526" s="33">
        <f>LARGE(LT!$AT$7:$AT$3006,AF!H526)</f>
        <v>0</v>
      </c>
      <c r="C526" s="46" t="str">
        <f>VLOOKUP($B526,LT!$AT$7:$AY$3006,C$28,FALSE)</f>
        <v/>
      </c>
      <c r="D526" s="132" t="str">
        <f>VLOOKUP($B526,LT!$AT$7:$AY$3006,D$28,FALSE)</f>
        <v/>
      </c>
      <c r="E526" s="132" t="str">
        <f>VLOOKUP($B526,LT!$AT$7:$AY$3006,E$28,FALSE)</f>
        <v/>
      </c>
      <c r="F526" s="46" t="str">
        <f>VLOOKUP($B526,LT!$AT$7:$AY$3006,F$28,FALSE)</f>
        <v/>
      </c>
      <c r="G526" s="46" t="str">
        <f>VLOOKUP($B526,LT!$AT$7:$AY$3006,G$28,FALSE)</f>
        <v/>
      </c>
      <c r="H526" s="133">
        <v>497</v>
      </c>
      <c r="J526" s="131"/>
      <c r="K526" s="134"/>
      <c r="L526" s="134"/>
      <c r="M526" s="131"/>
      <c r="N526" s="131"/>
    </row>
    <row r="527" spans="2:14" ht="30" customHeight="1" thickTop="1" thickBot="1" x14ac:dyDescent="0.3">
      <c r="B527" s="33">
        <f>LARGE(LT!$AT$7:$AT$3006,AF!H527)</f>
        <v>0</v>
      </c>
      <c r="C527" s="46" t="str">
        <f>VLOOKUP($B527,LT!$AT$7:$AY$3006,C$28,FALSE)</f>
        <v/>
      </c>
      <c r="D527" s="132" t="str">
        <f>VLOOKUP($B527,LT!$AT$7:$AY$3006,D$28,FALSE)</f>
        <v/>
      </c>
      <c r="E527" s="132" t="str">
        <f>VLOOKUP($B527,LT!$AT$7:$AY$3006,E$28,FALSE)</f>
        <v/>
      </c>
      <c r="F527" s="46" t="str">
        <f>VLOOKUP($B527,LT!$AT$7:$AY$3006,F$28,FALSE)</f>
        <v/>
      </c>
      <c r="G527" s="46" t="str">
        <f>VLOOKUP($B527,LT!$AT$7:$AY$3006,G$28,FALSE)</f>
        <v/>
      </c>
      <c r="H527" s="133">
        <v>498</v>
      </c>
      <c r="J527" s="131"/>
      <c r="K527" s="134"/>
      <c r="L527" s="134"/>
      <c r="M527" s="131"/>
      <c r="N527" s="131"/>
    </row>
    <row r="528" spans="2:14" ht="30" customHeight="1" thickTop="1" thickBot="1" x14ac:dyDescent="0.3">
      <c r="B528" s="33">
        <f>LARGE(LT!$AT$7:$AT$3006,AF!H528)</f>
        <v>0</v>
      </c>
      <c r="C528" s="46" t="str">
        <f>VLOOKUP($B528,LT!$AT$7:$AY$3006,C$28,FALSE)</f>
        <v/>
      </c>
      <c r="D528" s="132" t="str">
        <f>VLOOKUP($B528,LT!$AT$7:$AY$3006,D$28,FALSE)</f>
        <v/>
      </c>
      <c r="E528" s="132" t="str">
        <f>VLOOKUP($B528,LT!$AT$7:$AY$3006,E$28,FALSE)</f>
        <v/>
      </c>
      <c r="F528" s="46" t="str">
        <f>VLOOKUP($B528,LT!$AT$7:$AY$3006,F$28,FALSE)</f>
        <v/>
      </c>
      <c r="G528" s="46" t="str">
        <f>VLOOKUP($B528,LT!$AT$7:$AY$3006,G$28,FALSE)</f>
        <v/>
      </c>
      <c r="H528" s="133">
        <v>499</v>
      </c>
      <c r="J528" s="131"/>
      <c r="K528" s="134"/>
      <c r="L528" s="134"/>
      <c r="M528" s="131"/>
      <c r="N528" s="131"/>
    </row>
    <row r="529" spans="2:14" ht="30" customHeight="1" thickTop="1" thickBot="1" x14ac:dyDescent="0.3">
      <c r="B529" s="33">
        <f>LARGE(LT!$AT$7:$AT$3006,AF!H529)</f>
        <v>0</v>
      </c>
      <c r="C529" s="46" t="str">
        <f>VLOOKUP($B529,LT!$AT$7:$AY$3006,C$28,FALSE)</f>
        <v/>
      </c>
      <c r="D529" s="132" t="str">
        <f>VLOOKUP($B529,LT!$AT$7:$AY$3006,D$28,FALSE)</f>
        <v/>
      </c>
      <c r="E529" s="132" t="str">
        <f>VLOOKUP($B529,LT!$AT$7:$AY$3006,E$28,FALSE)</f>
        <v/>
      </c>
      <c r="F529" s="46" t="str">
        <f>VLOOKUP($B529,LT!$AT$7:$AY$3006,F$28,FALSE)</f>
        <v/>
      </c>
      <c r="G529" s="46" t="str">
        <f>VLOOKUP($B529,LT!$AT$7:$AY$3006,G$28,FALSE)</f>
        <v/>
      </c>
      <c r="H529" s="133">
        <v>500</v>
      </c>
      <c r="J529" s="131"/>
      <c r="K529" s="134"/>
      <c r="L529" s="134"/>
      <c r="M529" s="131"/>
      <c r="N529" s="131"/>
    </row>
    <row r="530" spans="2:14" ht="30" customHeight="1" thickTop="1" thickBot="1" x14ac:dyDescent="0.3">
      <c r="B530" s="33">
        <f>LARGE(LT!$AT$7:$AT$3006,AF!H530)</f>
        <v>0</v>
      </c>
      <c r="C530" s="46" t="str">
        <f>VLOOKUP($B530,LT!$AT$7:$AY$3006,C$28,FALSE)</f>
        <v/>
      </c>
      <c r="D530" s="132" t="str">
        <f>VLOOKUP($B530,LT!$AT$7:$AY$3006,D$28,FALSE)</f>
        <v/>
      </c>
      <c r="E530" s="132" t="str">
        <f>VLOOKUP($B530,LT!$AT$7:$AY$3006,E$28,FALSE)</f>
        <v/>
      </c>
      <c r="F530" s="46" t="str">
        <f>VLOOKUP($B530,LT!$AT$7:$AY$3006,F$28,FALSE)</f>
        <v/>
      </c>
      <c r="G530" s="46" t="str">
        <f>VLOOKUP($B530,LT!$AT$7:$AY$3006,G$28,FALSE)</f>
        <v/>
      </c>
      <c r="H530" s="133">
        <v>501</v>
      </c>
      <c r="J530" s="131"/>
      <c r="K530" s="134"/>
      <c r="L530" s="134"/>
      <c r="M530" s="131"/>
      <c r="N530" s="131"/>
    </row>
    <row r="531" spans="2:14" ht="30" customHeight="1" thickTop="1" thickBot="1" x14ac:dyDescent="0.3">
      <c r="B531" s="33">
        <f>LARGE(LT!$AT$7:$AT$3006,AF!H531)</f>
        <v>0</v>
      </c>
      <c r="C531" s="46" t="str">
        <f>VLOOKUP($B531,LT!$AT$7:$AY$3006,C$28,FALSE)</f>
        <v/>
      </c>
      <c r="D531" s="132" t="str">
        <f>VLOOKUP($B531,LT!$AT$7:$AY$3006,D$28,FALSE)</f>
        <v/>
      </c>
      <c r="E531" s="132" t="str">
        <f>VLOOKUP($B531,LT!$AT$7:$AY$3006,E$28,FALSE)</f>
        <v/>
      </c>
      <c r="F531" s="46" t="str">
        <f>VLOOKUP($B531,LT!$AT$7:$AY$3006,F$28,FALSE)</f>
        <v/>
      </c>
      <c r="G531" s="46" t="str">
        <f>VLOOKUP($B531,LT!$AT$7:$AY$3006,G$28,FALSE)</f>
        <v/>
      </c>
      <c r="H531" s="133">
        <v>502</v>
      </c>
      <c r="J531" s="131"/>
      <c r="K531" s="134"/>
      <c r="L531" s="134"/>
      <c r="M531" s="131"/>
      <c r="N531" s="131"/>
    </row>
    <row r="532" spans="2:14" ht="30" customHeight="1" thickTop="1" thickBot="1" x14ac:dyDescent="0.3">
      <c r="B532" s="33">
        <f>LARGE(LT!$AT$7:$AT$3006,AF!H532)</f>
        <v>0</v>
      </c>
      <c r="C532" s="46" t="str">
        <f>VLOOKUP($B532,LT!$AT$7:$AY$3006,C$28,FALSE)</f>
        <v/>
      </c>
      <c r="D532" s="132" t="str">
        <f>VLOOKUP($B532,LT!$AT$7:$AY$3006,D$28,FALSE)</f>
        <v/>
      </c>
      <c r="E532" s="132" t="str">
        <f>VLOOKUP($B532,LT!$AT$7:$AY$3006,E$28,FALSE)</f>
        <v/>
      </c>
      <c r="F532" s="46" t="str">
        <f>VLOOKUP($B532,LT!$AT$7:$AY$3006,F$28,FALSE)</f>
        <v/>
      </c>
      <c r="G532" s="46" t="str">
        <f>VLOOKUP($B532,LT!$AT$7:$AY$3006,G$28,FALSE)</f>
        <v/>
      </c>
      <c r="H532" s="133">
        <v>503</v>
      </c>
      <c r="J532" s="131"/>
      <c r="K532" s="134"/>
      <c r="L532" s="134"/>
      <c r="M532" s="131"/>
      <c r="N532" s="131"/>
    </row>
    <row r="533" spans="2:14" ht="30" customHeight="1" thickTop="1" thickBot="1" x14ac:dyDescent="0.3">
      <c r="B533" s="33">
        <f>LARGE(LT!$AT$7:$AT$3006,AF!H533)</f>
        <v>0</v>
      </c>
      <c r="C533" s="46" t="str">
        <f>VLOOKUP($B533,LT!$AT$7:$AY$3006,C$28,FALSE)</f>
        <v/>
      </c>
      <c r="D533" s="132" t="str">
        <f>VLOOKUP($B533,LT!$AT$7:$AY$3006,D$28,FALSE)</f>
        <v/>
      </c>
      <c r="E533" s="132" t="str">
        <f>VLOOKUP($B533,LT!$AT$7:$AY$3006,E$28,FALSE)</f>
        <v/>
      </c>
      <c r="F533" s="46" t="str">
        <f>VLOOKUP($B533,LT!$AT$7:$AY$3006,F$28,FALSE)</f>
        <v/>
      </c>
      <c r="G533" s="46" t="str">
        <f>VLOOKUP($B533,LT!$AT$7:$AY$3006,G$28,FALSE)</f>
        <v/>
      </c>
      <c r="H533" s="133">
        <v>504</v>
      </c>
      <c r="J533" s="131"/>
      <c r="K533" s="134"/>
      <c r="L533" s="134"/>
      <c r="M533" s="131"/>
      <c r="N533" s="131"/>
    </row>
    <row r="534" spans="2:14" ht="30" customHeight="1" thickTop="1" thickBot="1" x14ac:dyDescent="0.3">
      <c r="B534" s="33">
        <f>LARGE(LT!$AT$7:$AT$3006,AF!H534)</f>
        <v>0</v>
      </c>
      <c r="C534" s="46" t="str">
        <f>VLOOKUP($B534,LT!$AT$7:$AY$3006,C$28,FALSE)</f>
        <v/>
      </c>
      <c r="D534" s="132" t="str">
        <f>VLOOKUP($B534,LT!$AT$7:$AY$3006,D$28,FALSE)</f>
        <v/>
      </c>
      <c r="E534" s="132" t="str">
        <f>VLOOKUP($B534,LT!$AT$7:$AY$3006,E$28,FALSE)</f>
        <v/>
      </c>
      <c r="F534" s="46" t="str">
        <f>VLOOKUP($B534,LT!$AT$7:$AY$3006,F$28,FALSE)</f>
        <v/>
      </c>
      <c r="G534" s="46" t="str">
        <f>VLOOKUP($B534,LT!$AT$7:$AY$3006,G$28,FALSE)</f>
        <v/>
      </c>
      <c r="H534" s="133">
        <v>505</v>
      </c>
      <c r="J534" s="131"/>
      <c r="K534" s="134"/>
      <c r="L534" s="134"/>
      <c r="M534" s="131"/>
      <c r="N534" s="131"/>
    </row>
    <row r="535" spans="2:14" ht="30" customHeight="1" thickTop="1" thickBot="1" x14ac:dyDescent="0.3">
      <c r="B535" s="33">
        <f>LARGE(LT!$AT$7:$AT$3006,AF!H535)</f>
        <v>0</v>
      </c>
      <c r="C535" s="46" t="str">
        <f>VLOOKUP($B535,LT!$AT$7:$AY$3006,C$28,FALSE)</f>
        <v/>
      </c>
      <c r="D535" s="132" t="str">
        <f>VLOOKUP($B535,LT!$AT$7:$AY$3006,D$28,FALSE)</f>
        <v/>
      </c>
      <c r="E535" s="132" t="str">
        <f>VLOOKUP($B535,LT!$AT$7:$AY$3006,E$28,FALSE)</f>
        <v/>
      </c>
      <c r="F535" s="46" t="str">
        <f>VLOOKUP($B535,LT!$AT$7:$AY$3006,F$28,FALSE)</f>
        <v/>
      </c>
      <c r="G535" s="46" t="str">
        <f>VLOOKUP($B535,LT!$AT$7:$AY$3006,G$28,FALSE)</f>
        <v/>
      </c>
      <c r="H535" s="133">
        <v>506</v>
      </c>
      <c r="J535" s="131"/>
      <c r="K535" s="134"/>
      <c r="L535" s="134"/>
      <c r="M535" s="131"/>
      <c r="N535" s="131"/>
    </row>
    <row r="536" spans="2:14" ht="30" customHeight="1" thickTop="1" thickBot="1" x14ac:dyDescent="0.3">
      <c r="B536" s="33">
        <f>LARGE(LT!$AT$7:$AT$3006,AF!H536)</f>
        <v>0</v>
      </c>
      <c r="C536" s="46" t="str">
        <f>VLOOKUP($B536,LT!$AT$7:$AY$3006,C$28,FALSE)</f>
        <v/>
      </c>
      <c r="D536" s="132" t="str">
        <f>VLOOKUP($B536,LT!$AT$7:$AY$3006,D$28,FALSE)</f>
        <v/>
      </c>
      <c r="E536" s="132" t="str">
        <f>VLOOKUP($B536,LT!$AT$7:$AY$3006,E$28,FALSE)</f>
        <v/>
      </c>
      <c r="F536" s="46" t="str">
        <f>VLOOKUP($B536,LT!$AT$7:$AY$3006,F$28,FALSE)</f>
        <v/>
      </c>
      <c r="G536" s="46" t="str">
        <f>VLOOKUP($B536,LT!$AT$7:$AY$3006,G$28,FALSE)</f>
        <v/>
      </c>
      <c r="H536" s="133">
        <v>507</v>
      </c>
      <c r="J536" s="131"/>
      <c r="K536" s="134"/>
      <c r="L536" s="134"/>
      <c r="M536" s="131"/>
      <c r="N536" s="131"/>
    </row>
    <row r="537" spans="2:14" ht="30" customHeight="1" thickTop="1" thickBot="1" x14ac:dyDescent="0.3">
      <c r="B537" s="33">
        <f>LARGE(LT!$AT$7:$AT$3006,AF!H537)</f>
        <v>0</v>
      </c>
      <c r="C537" s="46" t="str">
        <f>VLOOKUP($B537,LT!$AT$7:$AY$3006,C$28,FALSE)</f>
        <v/>
      </c>
      <c r="D537" s="132" t="str">
        <f>VLOOKUP($B537,LT!$AT$7:$AY$3006,D$28,FALSE)</f>
        <v/>
      </c>
      <c r="E537" s="132" t="str">
        <f>VLOOKUP($B537,LT!$AT$7:$AY$3006,E$28,FALSE)</f>
        <v/>
      </c>
      <c r="F537" s="46" t="str">
        <f>VLOOKUP($B537,LT!$AT$7:$AY$3006,F$28,FALSE)</f>
        <v/>
      </c>
      <c r="G537" s="46" t="str">
        <f>VLOOKUP($B537,LT!$AT$7:$AY$3006,G$28,FALSE)</f>
        <v/>
      </c>
      <c r="H537" s="133">
        <v>508</v>
      </c>
      <c r="J537" s="131"/>
      <c r="K537" s="134"/>
      <c r="L537" s="134"/>
      <c r="M537" s="131"/>
      <c r="N537" s="131"/>
    </row>
    <row r="538" spans="2:14" ht="30" customHeight="1" thickTop="1" thickBot="1" x14ac:dyDescent="0.3">
      <c r="B538" s="33">
        <f>LARGE(LT!$AT$7:$AT$3006,AF!H538)</f>
        <v>0</v>
      </c>
      <c r="C538" s="46" t="str">
        <f>VLOOKUP($B538,LT!$AT$7:$AY$3006,C$28,FALSE)</f>
        <v/>
      </c>
      <c r="D538" s="132" t="str">
        <f>VLOOKUP($B538,LT!$AT$7:$AY$3006,D$28,FALSE)</f>
        <v/>
      </c>
      <c r="E538" s="132" t="str">
        <f>VLOOKUP($B538,LT!$AT$7:$AY$3006,E$28,FALSE)</f>
        <v/>
      </c>
      <c r="F538" s="46" t="str">
        <f>VLOOKUP($B538,LT!$AT$7:$AY$3006,F$28,FALSE)</f>
        <v/>
      </c>
      <c r="G538" s="46" t="str">
        <f>VLOOKUP($B538,LT!$AT$7:$AY$3006,G$28,FALSE)</f>
        <v/>
      </c>
      <c r="H538" s="133">
        <v>509</v>
      </c>
      <c r="J538" s="131"/>
      <c r="K538" s="134"/>
      <c r="L538" s="134"/>
      <c r="M538" s="131"/>
      <c r="N538" s="131"/>
    </row>
    <row r="539" spans="2:14" ht="30" customHeight="1" thickTop="1" thickBot="1" x14ac:dyDescent="0.3">
      <c r="B539" s="33">
        <f>LARGE(LT!$AT$7:$AT$3006,AF!H539)</f>
        <v>0</v>
      </c>
      <c r="C539" s="46" t="str">
        <f>VLOOKUP($B539,LT!$AT$7:$AY$3006,C$28,FALSE)</f>
        <v/>
      </c>
      <c r="D539" s="132" t="str">
        <f>VLOOKUP($B539,LT!$AT$7:$AY$3006,D$28,FALSE)</f>
        <v/>
      </c>
      <c r="E539" s="132" t="str">
        <f>VLOOKUP($B539,LT!$AT$7:$AY$3006,E$28,FALSE)</f>
        <v/>
      </c>
      <c r="F539" s="46" t="str">
        <f>VLOOKUP($B539,LT!$AT$7:$AY$3006,F$28,FALSE)</f>
        <v/>
      </c>
      <c r="G539" s="46" t="str">
        <f>VLOOKUP($B539,LT!$AT$7:$AY$3006,G$28,FALSE)</f>
        <v/>
      </c>
      <c r="H539" s="133">
        <v>510</v>
      </c>
      <c r="J539" s="131"/>
      <c r="K539" s="134"/>
      <c r="L539" s="134"/>
      <c r="M539" s="131"/>
      <c r="N539" s="131"/>
    </row>
    <row r="540" spans="2:14" ht="30" customHeight="1" thickTop="1" thickBot="1" x14ac:dyDescent="0.3">
      <c r="B540" s="33">
        <f>LARGE(LT!$AT$7:$AT$3006,AF!H540)</f>
        <v>0</v>
      </c>
      <c r="C540" s="46" t="str">
        <f>VLOOKUP($B540,LT!$AT$7:$AY$3006,C$28,FALSE)</f>
        <v/>
      </c>
      <c r="D540" s="132" t="str">
        <f>VLOOKUP($B540,LT!$AT$7:$AY$3006,D$28,FALSE)</f>
        <v/>
      </c>
      <c r="E540" s="132" t="str">
        <f>VLOOKUP($B540,LT!$AT$7:$AY$3006,E$28,FALSE)</f>
        <v/>
      </c>
      <c r="F540" s="46" t="str">
        <f>VLOOKUP($B540,LT!$AT$7:$AY$3006,F$28,FALSE)</f>
        <v/>
      </c>
      <c r="G540" s="46" t="str">
        <f>VLOOKUP($B540,LT!$AT$7:$AY$3006,G$28,FALSE)</f>
        <v/>
      </c>
      <c r="H540" s="133">
        <v>511</v>
      </c>
      <c r="J540" s="131"/>
      <c r="K540" s="134"/>
      <c r="L540" s="134"/>
      <c r="M540" s="131"/>
      <c r="N540" s="131"/>
    </row>
    <row r="541" spans="2:14" ht="30" customHeight="1" thickTop="1" thickBot="1" x14ac:dyDescent="0.3">
      <c r="B541" s="33">
        <f>LARGE(LT!$AT$7:$AT$3006,AF!H541)</f>
        <v>0</v>
      </c>
      <c r="C541" s="46" t="str">
        <f>VLOOKUP($B541,LT!$AT$7:$AY$3006,C$28,FALSE)</f>
        <v/>
      </c>
      <c r="D541" s="132" t="str">
        <f>VLOOKUP($B541,LT!$AT$7:$AY$3006,D$28,FALSE)</f>
        <v/>
      </c>
      <c r="E541" s="132" t="str">
        <f>VLOOKUP($B541,LT!$AT$7:$AY$3006,E$28,FALSE)</f>
        <v/>
      </c>
      <c r="F541" s="46" t="str">
        <f>VLOOKUP($B541,LT!$AT$7:$AY$3006,F$28,FALSE)</f>
        <v/>
      </c>
      <c r="G541" s="46" t="str">
        <f>VLOOKUP($B541,LT!$AT$7:$AY$3006,G$28,FALSE)</f>
        <v/>
      </c>
      <c r="H541" s="133">
        <v>512</v>
      </c>
      <c r="J541" s="131"/>
      <c r="K541" s="134"/>
      <c r="L541" s="134"/>
      <c r="M541" s="131"/>
      <c r="N541" s="131"/>
    </row>
    <row r="542" spans="2:14" ht="30" customHeight="1" thickTop="1" thickBot="1" x14ac:dyDescent="0.3">
      <c r="B542" s="33">
        <f>LARGE(LT!$AT$7:$AT$3006,AF!H542)</f>
        <v>0</v>
      </c>
      <c r="C542" s="46" t="str">
        <f>VLOOKUP($B542,LT!$AT$7:$AY$3006,C$28,FALSE)</f>
        <v/>
      </c>
      <c r="D542" s="132" t="str">
        <f>VLOOKUP($B542,LT!$AT$7:$AY$3006,D$28,FALSE)</f>
        <v/>
      </c>
      <c r="E542" s="132" t="str">
        <f>VLOOKUP($B542,LT!$AT$7:$AY$3006,E$28,FALSE)</f>
        <v/>
      </c>
      <c r="F542" s="46" t="str">
        <f>VLOOKUP($B542,LT!$AT$7:$AY$3006,F$28,FALSE)</f>
        <v/>
      </c>
      <c r="G542" s="46" t="str">
        <f>VLOOKUP($B542,LT!$AT$7:$AY$3006,G$28,FALSE)</f>
        <v/>
      </c>
      <c r="H542" s="133">
        <v>513</v>
      </c>
      <c r="J542" s="131"/>
      <c r="K542" s="134"/>
      <c r="L542" s="134"/>
      <c r="M542" s="131"/>
      <c r="N542" s="131"/>
    </row>
    <row r="543" spans="2:14" ht="30" customHeight="1" thickTop="1" thickBot="1" x14ac:dyDescent="0.3">
      <c r="B543" s="33">
        <f>LARGE(LT!$AT$7:$AT$3006,AF!H543)</f>
        <v>0</v>
      </c>
      <c r="C543" s="46" t="str">
        <f>VLOOKUP($B543,LT!$AT$7:$AY$3006,C$28,FALSE)</f>
        <v/>
      </c>
      <c r="D543" s="132" t="str">
        <f>VLOOKUP($B543,LT!$AT$7:$AY$3006,D$28,FALSE)</f>
        <v/>
      </c>
      <c r="E543" s="132" t="str">
        <f>VLOOKUP($B543,LT!$AT$7:$AY$3006,E$28,FALSE)</f>
        <v/>
      </c>
      <c r="F543" s="46" t="str">
        <f>VLOOKUP($B543,LT!$AT$7:$AY$3006,F$28,FALSE)</f>
        <v/>
      </c>
      <c r="G543" s="46" t="str">
        <f>VLOOKUP($B543,LT!$AT$7:$AY$3006,G$28,FALSE)</f>
        <v/>
      </c>
      <c r="H543" s="133">
        <v>514</v>
      </c>
      <c r="J543" s="131"/>
      <c r="K543" s="134"/>
      <c r="L543" s="134"/>
      <c r="M543" s="131"/>
      <c r="N543" s="131"/>
    </row>
    <row r="544" spans="2:14" ht="30" customHeight="1" thickTop="1" thickBot="1" x14ac:dyDescent="0.3">
      <c r="B544" s="33">
        <f>LARGE(LT!$AT$7:$AT$3006,AF!H544)</f>
        <v>0</v>
      </c>
      <c r="C544" s="46" t="str">
        <f>VLOOKUP($B544,LT!$AT$7:$AY$3006,C$28,FALSE)</f>
        <v/>
      </c>
      <c r="D544" s="132" t="str">
        <f>VLOOKUP($B544,LT!$AT$7:$AY$3006,D$28,FALSE)</f>
        <v/>
      </c>
      <c r="E544" s="132" t="str">
        <f>VLOOKUP($B544,LT!$AT$7:$AY$3006,E$28,FALSE)</f>
        <v/>
      </c>
      <c r="F544" s="46" t="str">
        <f>VLOOKUP($B544,LT!$AT$7:$AY$3006,F$28,FALSE)</f>
        <v/>
      </c>
      <c r="G544" s="46" t="str">
        <f>VLOOKUP($B544,LT!$AT$7:$AY$3006,G$28,FALSE)</f>
        <v/>
      </c>
      <c r="H544" s="133">
        <v>515</v>
      </c>
      <c r="J544" s="131"/>
      <c r="K544" s="134"/>
      <c r="L544" s="134"/>
      <c r="M544" s="131"/>
      <c r="N544" s="131"/>
    </row>
    <row r="545" spans="2:14" ht="30" customHeight="1" thickTop="1" thickBot="1" x14ac:dyDescent="0.3">
      <c r="B545" s="33">
        <f>LARGE(LT!$AT$7:$AT$3006,AF!H545)</f>
        <v>0</v>
      </c>
      <c r="C545" s="46" t="str">
        <f>VLOOKUP($B545,LT!$AT$7:$AY$3006,C$28,FALSE)</f>
        <v/>
      </c>
      <c r="D545" s="132" t="str">
        <f>VLOOKUP($B545,LT!$AT$7:$AY$3006,D$28,FALSE)</f>
        <v/>
      </c>
      <c r="E545" s="132" t="str">
        <f>VLOOKUP($B545,LT!$AT$7:$AY$3006,E$28,FALSE)</f>
        <v/>
      </c>
      <c r="F545" s="46" t="str">
        <f>VLOOKUP($B545,LT!$AT$7:$AY$3006,F$28,FALSE)</f>
        <v/>
      </c>
      <c r="G545" s="46" t="str">
        <f>VLOOKUP($B545,LT!$AT$7:$AY$3006,G$28,FALSE)</f>
        <v/>
      </c>
      <c r="H545" s="133">
        <v>516</v>
      </c>
      <c r="J545" s="131"/>
      <c r="K545" s="134"/>
      <c r="L545" s="134"/>
      <c r="M545" s="131"/>
      <c r="N545" s="131"/>
    </row>
    <row r="546" spans="2:14" ht="30" customHeight="1" thickTop="1" thickBot="1" x14ac:dyDescent="0.3">
      <c r="B546" s="33">
        <f>LARGE(LT!$AT$7:$AT$3006,AF!H546)</f>
        <v>0</v>
      </c>
      <c r="C546" s="46" t="str">
        <f>VLOOKUP($B546,LT!$AT$7:$AY$3006,C$28,FALSE)</f>
        <v/>
      </c>
      <c r="D546" s="132" t="str">
        <f>VLOOKUP($B546,LT!$AT$7:$AY$3006,D$28,FALSE)</f>
        <v/>
      </c>
      <c r="E546" s="132" t="str">
        <f>VLOOKUP($B546,LT!$AT$7:$AY$3006,E$28,FALSE)</f>
        <v/>
      </c>
      <c r="F546" s="46" t="str">
        <f>VLOOKUP($B546,LT!$AT$7:$AY$3006,F$28,FALSE)</f>
        <v/>
      </c>
      <c r="G546" s="46" t="str">
        <f>VLOOKUP($B546,LT!$AT$7:$AY$3006,G$28,FALSE)</f>
        <v/>
      </c>
      <c r="H546" s="133">
        <v>517</v>
      </c>
      <c r="J546" s="131"/>
      <c r="K546" s="134"/>
      <c r="L546" s="134"/>
      <c r="M546" s="131"/>
      <c r="N546" s="131"/>
    </row>
    <row r="547" spans="2:14" ht="30" customHeight="1" thickTop="1" thickBot="1" x14ac:dyDescent="0.3">
      <c r="B547" s="33">
        <f>LARGE(LT!$AT$7:$AT$3006,AF!H547)</f>
        <v>0</v>
      </c>
      <c r="C547" s="46" t="str">
        <f>VLOOKUP($B547,LT!$AT$7:$AY$3006,C$28,FALSE)</f>
        <v/>
      </c>
      <c r="D547" s="132" t="str">
        <f>VLOOKUP($B547,LT!$AT$7:$AY$3006,D$28,FALSE)</f>
        <v/>
      </c>
      <c r="E547" s="132" t="str">
        <f>VLOOKUP($B547,LT!$AT$7:$AY$3006,E$28,FALSE)</f>
        <v/>
      </c>
      <c r="F547" s="46" t="str">
        <f>VLOOKUP($B547,LT!$AT$7:$AY$3006,F$28,FALSE)</f>
        <v/>
      </c>
      <c r="G547" s="46" t="str">
        <f>VLOOKUP($B547,LT!$AT$7:$AY$3006,G$28,FALSE)</f>
        <v/>
      </c>
      <c r="H547" s="133">
        <v>518</v>
      </c>
      <c r="J547" s="131"/>
      <c r="K547" s="134"/>
      <c r="L547" s="134"/>
      <c r="M547" s="131"/>
      <c r="N547" s="131"/>
    </row>
    <row r="548" spans="2:14" ht="30" customHeight="1" thickTop="1" thickBot="1" x14ac:dyDescent="0.3">
      <c r="B548" s="33">
        <f>LARGE(LT!$AT$7:$AT$3006,AF!H548)</f>
        <v>0</v>
      </c>
      <c r="C548" s="46" t="str">
        <f>VLOOKUP($B548,LT!$AT$7:$AY$3006,C$28,FALSE)</f>
        <v/>
      </c>
      <c r="D548" s="132" t="str">
        <f>VLOOKUP($B548,LT!$AT$7:$AY$3006,D$28,FALSE)</f>
        <v/>
      </c>
      <c r="E548" s="132" t="str">
        <f>VLOOKUP($B548,LT!$AT$7:$AY$3006,E$28,FALSE)</f>
        <v/>
      </c>
      <c r="F548" s="46" t="str">
        <f>VLOOKUP($B548,LT!$AT$7:$AY$3006,F$28,FALSE)</f>
        <v/>
      </c>
      <c r="G548" s="46" t="str">
        <f>VLOOKUP($B548,LT!$AT$7:$AY$3006,G$28,FALSE)</f>
        <v/>
      </c>
      <c r="H548" s="133">
        <v>519</v>
      </c>
      <c r="J548" s="131"/>
      <c r="K548" s="134"/>
      <c r="L548" s="134"/>
      <c r="M548" s="131"/>
      <c r="N548" s="131"/>
    </row>
    <row r="549" spans="2:14" ht="30" customHeight="1" thickTop="1" thickBot="1" x14ac:dyDescent="0.3">
      <c r="B549" s="33">
        <f>LARGE(LT!$AT$7:$AT$3006,AF!H549)</f>
        <v>0</v>
      </c>
      <c r="C549" s="46" t="str">
        <f>VLOOKUP($B549,LT!$AT$7:$AY$3006,C$28,FALSE)</f>
        <v/>
      </c>
      <c r="D549" s="132" t="str">
        <f>VLOOKUP($B549,LT!$AT$7:$AY$3006,D$28,FALSE)</f>
        <v/>
      </c>
      <c r="E549" s="132" t="str">
        <f>VLOOKUP($B549,LT!$AT$7:$AY$3006,E$28,FALSE)</f>
        <v/>
      </c>
      <c r="F549" s="46" t="str">
        <f>VLOOKUP($B549,LT!$AT$7:$AY$3006,F$28,FALSE)</f>
        <v/>
      </c>
      <c r="G549" s="46" t="str">
        <f>VLOOKUP($B549,LT!$AT$7:$AY$3006,G$28,FALSE)</f>
        <v/>
      </c>
      <c r="H549" s="133">
        <v>520</v>
      </c>
      <c r="J549" s="131"/>
      <c r="K549" s="134"/>
      <c r="L549" s="134"/>
      <c r="M549" s="131"/>
      <c r="N549" s="131"/>
    </row>
    <row r="550" spans="2:14" ht="30" customHeight="1" thickTop="1" thickBot="1" x14ac:dyDescent="0.3">
      <c r="B550" s="33">
        <f>LARGE(LT!$AT$7:$AT$3006,AF!H550)</f>
        <v>0</v>
      </c>
      <c r="C550" s="46" t="str">
        <f>VLOOKUP($B550,LT!$AT$7:$AY$3006,C$28,FALSE)</f>
        <v/>
      </c>
      <c r="D550" s="132" t="str">
        <f>VLOOKUP($B550,LT!$AT$7:$AY$3006,D$28,FALSE)</f>
        <v/>
      </c>
      <c r="E550" s="132" t="str">
        <f>VLOOKUP($B550,LT!$AT$7:$AY$3006,E$28,FALSE)</f>
        <v/>
      </c>
      <c r="F550" s="46" t="str">
        <f>VLOOKUP($B550,LT!$AT$7:$AY$3006,F$28,FALSE)</f>
        <v/>
      </c>
      <c r="G550" s="46" t="str">
        <f>VLOOKUP($B550,LT!$AT$7:$AY$3006,G$28,FALSE)</f>
        <v/>
      </c>
      <c r="H550" s="133">
        <v>521</v>
      </c>
      <c r="J550" s="131"/>
      <c r="K550" s="134"/>
      <c r="L550" s="134"/>
      <c r="M550" s="131"/>
      <c r="N550" s="131"/>
    </row>
    <row r="551" spans="2:14" ht="30" customHeight="1" thickTop="1" thickBot="1" x14ac:dyDescent="0.3">
      <c r="B551" s="33">
        <f>LARGE(LT!$AT$7:$AT$3006,AF!H551)</f>
        <v>0</v>
      </c>
      <c r="C551" s="46" t="str">
        <f>VLOOKUP($B551,LT!$AT$7:$AY$3006,C$28,FALSE)</f>
        <v/>
      </c>
      <c r="D551" s="132" t="str">
        <f>VLOOKUP($B551,LT!$AT$7:$AY$3006,D$28,FALSE)</f>
        <v/>
      </c>
      <c r="E551" s="132" t="str">
        <f>VLOOKUP($B551,LT!$AT$7:$AY$3006,E$28,FALSE)</f>
        <v/>
      </c>
      <c r="F551" s="46" t="str">
        <f>VLOOKUP($B551,LT!$AT$7:$AY$3006,F$28,FALSE)</f>
        <v/>
      </c>
      <c r="G551" s="46" t="str">
        <f>VLOOKUP($B551,LT!$AT$7:$AY$3006,G$28,FALSE)</f>
        <v/>
      </c>
      <c r="H551" s="133">
        <v>522</v>
      </c>
      <c r="J551" s="131"/>
      <c r="K551" s="134"/>
      <c r="L551" s="134"/>
      <c r="M551" s="131"/>
      <c r="N551" s="131"/>
    </row>
    <row r="552" spans="2:14" ht="30" customHeight="1" thickTop="1" thickBot="1" x14ac:dyDescent="0.3">
      <c r="B552" s="33">
        <f>LARGE(LT!$AT$7:$AT$3006,AF!H552)</f>
        <v>0</v>
      </c>
      <c r="C552" s="46" t="str">
        <f>VLOOKUP($B552,LT!$AT$7:$AY$3006,C$28,FALSE)</f>
        <v/>
      </c>
      <c r="D552" s="132" t="str">
        <f>VLOOKUP($B552,LT!$AT$7:$AY$3006,D$28,FALSE)</f>
        <v/>
      </c>
      <c r="E552" s="132" t="str">
        <f>VLOOKUP($B552,LT!$AT$7:$AY$3006,E$28,FALSE)</f>
        <v/>
      </c>
      <c r="F552" s="46" t="str">
        <f>VLOOKUP($B552,LT!$AT$7:$AY$3006,F$28,FALSE)</f>
        <v/>
      </c>
      <c r="G552" s="46" t="str">
        <f>VLOOKUP($B552,LT!$AT$7:$AY$3006,G$28,FALSE)</f>
        <v/>
      </c>
      <c r="H552" s="133">
        <v>523</v>
      </c>
      <c r="J552" s="131"/>
      <c r="K552" s="134"/>
      <c r="L552" s="134"/>
      <c r="M552" s="131"/>
      <c r="N552" s="131"/>
    </row>
    <row r="553" spans="2:14" ht="30" customHeight="1" thickTop="1" thickBot="1" x14ac:dyDescent="0.3">
      <c r="B553" s="33">
        <f>LARGE(LT!$AT$7:$AT$3006,AF!H553)</f>
        <v>0</v>
      </c>
      <c r="C553" s="46" t="str">
        <f>VLOOKUP($B553,LT!$AT$7:$AY$3006,C$28,FALSE)</f>
        <v/>
      </c>
      <c r="D553" s="132" t="str">
        <f>VLOOKUP($B553,LT!$AT$7:$AY$3006,D$28,FALSE)</f>
        <v/>
      </c>
      <c r="E553" s="132" t="str">
        <f>VLOOKUP($B553,LT!$AT$7:$AY$3006,E$28,FALSE)</f>
        <v/>
      </c>
      <c r="F553" s="46" t="str">
        <f>VLOOKUP($B553,LT!$AT$7:$AY$3006,F$28,FALSE)</f>
        <v/>
      </c>
      <c r="G553" s="46" t="str">
        <f>VLOOKUP($B553,LT!$AT$7:$AY$3006,G$28,FALSE)</f>
        <v/>
      </c>
      <c r="H553" s="133">
        <v>524</v>
      </c>
      <c r="J553" s="131"/>
      <c r="K553" s="134"/>
      <c r="L553" s="134"/>
      <c r="M553" s="131"/>
      <c r="N553" s="131"/>
    </row>
    <row r="554" spans="2:14" ht="30" customHeight="1" thickTop="1" thickBot="1" x14ac:dyDescent="0.3">
      <c r="B554" s="33">
        <f>LARGE(LT!$AT$7:$AT$3006,AF!H554)</f>
        <v>0</v>
      </c>
      <c r="C554" s="46" t="str">
        <f>VLOOKUP($B554,LT!$AT$7:$AY$3006,C$28,FALSE)</f>
        <v/>
      </c>
      <c r="D554" s="132" t="str">
        <f>VLOOKUP($B554,LT!$AT$7:$AY$3006,D$28,FALSE)</f>
        <v/>
      </c>
      <c r="E554" s="132" t="str">
        <f>VLOOKUP($B554,LT!$AT$7:$AY$3006,E$28,FALSE)</f>
        <v/>
      </c>
      <c r="F554" s="46" t="str">
        <f>VLOOKUP($B554,LT!$AT$7:$AY$3006,F$28,FALSE)</f>
        <v/>
      </c>
      <c r="G554" s="46" t="str">
        <f>VLOOKUP($B554,LT!$AT$7:$AY$3006,G$28,FALSE)</f>
        <v/>
      </c>
      <c r="H554" s="133">
        <v>525</v>
      </c>
      <c r="J554" s="131"/>
      <c r="K554" s="134"/>
      <c r="L554" s="134"/>
      <c r="M554" s="131"/>
      <c r="N554" s="131"/>
    </row>
    <row r="555" spans="2:14" ht="30" customHeight="1" thickTop="1" thickBot="1" x14ac:dyDescent="0.3">
      <c r="B555" s="33">
        <f>LARGE(LT!$AT$7:$AT$3006,AF!H555)</f>
        <v>0</v>
      </c>
      <c r="C555" s="46" t="str">
        <f>VLOOKUP($B555,LT!$AT$7:$AY$3006,C$28,FALSE)</f>
        <v/>
      </c>
      <c r="D555" s="132" t="str">
        <f>VLOOKUP($B555,LT!$AT$7:$AY$3006,D$28,FALSE)</f>
        <v/>
      </c>
      <c r="E555" s="132" t="str">
        <f>VLOOKUP($B555,LT!$AT$7:$AY$3006,E$28,FALSE)</f>
        <v/>
      </c>
      <c r="F555" s="46" t="str">
        <f>VLOOKUP($B555,LT!$AT$7:$AY$3006,F$28,FALSE)</f>
        <v/>
      </c>
      <c r="G555" s="46" t="str">
        <f>VLOOKUP($B555,LT!$AT$7:$AY$3006,G$28,FALSE)</f>
        <v/>
      </c>
      <c r="H555" s="133">
        <v>526</v>
      </c>
      <c r="J555" s="131"/>
      <c r="K555" s="134"/>
      <c r="L555" s="134"/>
      <c r="M555" s="131"/>
      <c r="N555" s="131"/>
    </row>
    <row r="556" spans="2:14" ht="30" customHeight="1" thickTop="1" thickBot="1" x14ac:dyDescent="0.3">
      <c r="B556" s="33">
        <f>LARGE(LT!$AT$7:$AT$3006,AF!H556)</f>
        <v>0</v>
      </c>
      <c r="C556" s="46" t="str">
        <f>VLOOKUP($B556,LT!$AT$7:$AY$3006,C$28,FALSE)</f>
        <v/>
      </c>
      <c r="D556" s="132" t="str">
        <f>VLOOKUP($B556,LT!$AT$7:$AY$3006,D$28,FALSE)</f>
        <v/>
      </c>
      <c r="E556" s="132" t="str">
        <f>VLOOKUP($B556,LT!$AT$7:$AY$3006,E$28,FALSE)</f>
        <v/>
      </c>
      <c r="F556" s="46" t="str">
        <f>VLOOKUP($B556,LT!$AT$7:$AY$3006,F$28,FALSE)</f>
        <v/>
      </c>
      <c r="G556" s="46" t="str">
        <f>VLOOKUP($B556,LT!$AT$7:$AY$3006,G$28,FALSE)</f>
        <v/>
      </c>
      <c r="H556" s="133">
        <v>527</v>
      </c>
      <c r="J556" s="131"/>
      <c r="K556" s="134"/>
      <c r="L556" s="134"/>
      <c r="M556" s="131"/>
      <c r="N556" s="131"/>
    </row>
    <row r="557" spans="2:14" ht="30" customHeight="1" thickTop="1" thickBot="1" x14ac:dyDescent="0.3">
      <c r="B557" s="33">
        <f>LARGE(LT!$AT$7:$AT$3006,AF!H557)</f>
        <v>0</v>
      </c>
      <c r="C557" s="46" t="str">
        <f>VLOOKUP($B557,LT!$AT$7:$AY$3006,C$28,FALSE)</f>
        <v/>
      </c>
      <c r="D557" s="132" t="str">
        <f>VLOOKUP($B557,LT!$AT$7:$AY$3006,D$28,FALSE)</f>
        <v/>
      </c>
      <c r="E557" s="132" t="str">
        <f>VLOOKUP($B557,LT!$AT$7:$AY$3006,E$28,FALSE)</f>
        <v/>
      </c>
      <c r="F557" s="46" t="str">
        <f>VLOOKUP($B557,LT!$AT$7:$AY$3006,F$28,FALSE)</f>
        <v/>
      </c>
      <c r="G557" s="46" t="str">
        <f>VLOOKUP($B557,LT!$AT$7:$AY$3006,G$28,FALSE)</f>
        <v/>
      </c>
      <c r="H557" s="133">
        <v>528</v>
      </c>
      <c r="J557" s="131"/>
      <c r="K557" s="134"/>
      <c r="L557" s="134"/>
      <c r="M557" s="131"/>
      <c r="N557" s="131"/>
    </row>
    <row r="558" spans="2:14" ht="30" customHeight="1" thickTop="1" thickBot="1" x14ac:dyDescent="0.3">
      <c r="B558" s="33">
        <f>LARGE(LT!$AT$7:$AT$3006,AF!H558)</f>
        <v>0</v>
      </c>
      <c r="C558" s="46" t="str">
        <f>VLOOKUP($B558,LT!$AT$7:$AY$3006,C$28,FALSE)</f>
        <v/>
      </c>
      <c r="D558" s="132" t="str">
        <f>VLOOKUP($B558,LT!$AT$7:$AY$3006,D$28,FALSE)</f>
        <v/>
      </c>
      <c r="E558" s="132" t="str">
        <f>VLOOKUP($B558,LT!$AT$7:$AY$3006,E$28,FALSE)</f>
        <v/>
      </c>
      <c r="F558" s="46" t="str">
        <f>VLOOKUP($B558,LT!$AT$7:$AY$3006,F$28,FALSE)</f>
        <v/>
      </c>
      <c r="G558" s="46" t="str">
        <f>VLOOKUP($B558,LT!$AT$7:$AY$3006,G$28,FALSE)</f>
        <v/>
      </c>
      <c r="H558" s="133">
        <v>529</v>
      </c>
      <c r="J558" s="131"/>
      <c r="K558" s="134"/>
      <c r="L558" s="134"/>
      <c r="M558" s="131"/>
      <c r="N558" s="131"/>
    </row>
    <row r="559" spans="2:14" ht="30" customHeight="1" thickTop="1" thickBot="1" x14ac:dyDescent="0.3">
      <c r="B559" s="33">
        <f>LARGE(LT!$AT$7:$AT$3006,AF!H559)</f>
        <v>0</v>
      </c>
      <c r="C559" s="46" t="str">
        <f>VLOOKUP($B559,LT!$AT$7:$AY$3006,C$28,FALSE)</f>
        <v/>
      </c>
      <c r="D559" s="132" t="str">
        <f>VLOOKUP($B559,LT!$AT$7:$AY$3006,D$28,FALSE)</f>
        <v/>
      </c>
      <c r="E559" s="132" t="str">
        <f>VLOOKUP($B559,LT!$AT$7:$AY$3006,E$28,FALSE)</f>
        <v/>
      </c>
      <c r="F559" s="46" t="str">
        <f>VLOOKUP($B559,LT!$AT$7:$AY$3006,F$28,FALSE)</f>
        <v/>
      </c>
      <c r="G559" s="46" t="str">
        <f>VLOOKUP($B559,LT!$AT$7:$AY$3006,G$28,FALSE)</f>
        <v/>
      </c>
      <c r="H559" s="133">
        <v>530</v>
      </c>
      <c r="J559" s="131"/>
      <c r="K559" s="134"/>
      <c r="L559" s="134"/>
      <c r="M559" s="131"/>
      <c r="N559" s="131"/>
    </row>
    <row r="560" spans="2:14" ht="30" customHeight="1" thickTop="1" thickBot="1" x14ac:dyDescent="0.3">
      <c r="B560" s="33">
        <f>LARGE(LT!$AT$7:$AT$3006,AF!H560)</f>
        <v>0</v>
      </c>
      <c r="C560" s="46" t="str">
        <f>VLOOKUP($B560,LT!$AT$7:$AY$3006,C$28,FALSE)</f>
        <v/>
      </c>
      <c r="D560" s="132" t="str">
        <f>VLOOKUP($B560,LT!$AT$7:$AY$3006,D$28,FALSE)</f>
        <v/>
      </c>
      <c r="E560" s="132" t="str">
        <f>VLOOKUP($B560,LT!$AT$7:$AY$3006,E$28,FALSE)</f>
        <v/>
      </c>
      <c r="F560" s="46" t="str">
        <f>VLOOKUP($B560,LT!$AT$7:$AY$3006,F$28,FALSE)</f>
        <v/>
      </c>
      <c r="G560" s="46" t="str">
        <f>VLOOKUP($B560,LT!$AT$7:$AY$3006,G$28,FALSE)</f>
        <v/>
      </c>
      <c r="H560" s="133">
        <v>531</v>
      </c>
      <c r="J560" s="131"/>
      <c r="K560" s="134"/>
      <c r="L560" s="134"/>
      <c r="M560" s="131"/>
      <c r="N560" s="131"/>
    </row>
    <row r="561" spans="2:14" ht="30" customHeight="1" thickTop="1" thickBot="1" x14ac:dyDescent="0.3">
      <c r="B561" s="33">
        <f>LARGE(LT!$AT$7:$AT$3006,AF!H561)</f>
        <v>0</v>
      </c>
      <c r="C561" s="46" t="str">
        <f>VLOOKUP($B561,LT!$AT$7:$AY$3006,C$28,FALSE)</f>
        <v/>
      </c>
      <c r="D561" s="132" t="str">
        <f>VLOOKUP($B561,LT!$AT$7:$AY$3006,D$28,FALSE)</f>
        <v/>
      </c>
      <c r="E561" s="132" t="str">
        <f>VLOOKUP($B561,LT!$AT$7:$AY$3006,E$28,FALSE)</f>
        <v/>
      </c>
      <c r="F561" s="46" t="str">
        <f>VLOOKUP($B561,LT!$AT$7:$AY$3006,F$28,FALSE)</f>
        <v/>
      </c>
      <c r="G561" s="46" t="str">
        <f>VLOOKUP($B561,LT!$AT$7:$AY$3006,G$28,FALSE)</f>
        <v/>
      </c>
      <c r="H561" s="133">
        <v>532</v>
      </c>
      <c r="J561" s="131"/>
      <c r="K561" s="134"/>
      <c r="L561" s="134"/>
      <c r="M561" s="131"/>
      <c r="N561" s="131"/>
    </row>
    <row r="562" spans="2:14" ht="30" customHeight="1" thickTop="1" thickBot="1" x14ac:dyDescent="0.3">
      <c r="B562" s="33">
        <f>LARGE(LT!$AT$7:$AT$3006,AF!H562)</f>
        <v>0</v>
      </c>
      <c r="C562" s="46" t="str">
        <f>VLOOKUP($B562,LT!$AT$7:$AY$3006,C$28,FALSE)</f>
        <v/>
      </c>
      <c r="D562" s="132" t="str">
        <f>VLOOKUP($B562,LT!$AT$7:$AY$3006,D$28,FALSE)</f>
        <v/>
      </c>
      <c r="E562" s="132" t="str">
        <f>VLOOKUP($B562,LT!$AT$7:$AY$3006,E$28,FALSE)</f>
        <v/>
      </c>
      <c r="F562" s="46" t="str">
        <f>VLOOKUP($B562,LT!$AT$7:$AY$3006,F$28,FALSE)</f>
        <v/>
      </c>
      <c r="G562" s="46" t="str">
        <f>VLOOKUP($B562,LT!$AT$7:$AY$3006,G$28,FALSE)</f>
        <v/>
      </c>
      <c r="H562" s="133">
        <v>533</v>
      </c>
      <c r="J562" s="131"/>
      <c r="K562" s="134"/>
      <c r="L562" s="134"/>
      <c r="M562" s="131"/>
      <c r="N562" s="131"/>
    </row>
    <row r="563" spans="2:14" ht="30" customHeight="1" thickTop="1" thickBot="1" x14ac:dyDescent="0.3">
      <c r="B563" s="33">
        <f>LARGE(LT!$AT$7:$AT$3006,AF!H563)</f>
        <v>0</v>
      </c>
      <c r="C563" s="46" t="str">
        <f>VLOOKUP($B563,LT!$AT$7:$AY$3006,C$28,FALSE)</f>
        <v/>
      </c>
      <c r="D563" s="132" t="str">
        <f>VLOOKUP($B563,LT!$AT$7:$AY$3006,D$28,FALSE)</f>
        <v/>
      </c>
      <c r="E563" s="132" t="str">
        <f>VLOOKUP($B563,LT!$AT$7:$AY$3006,E$28,FALSE)</f>
        <v/>
      </c>
      <c r="F563" s="46" t="str">
        <f>VLOOKUP($B563,LT!$AT$7:$AY$3006,F$28,FALSE)</f>
        <v/>
      </c>
      <c r="G563" s="46" t="str">
        <f>VLOOKUP($B563,LT!$AT$7:$AY$3006,G$28,FALSE)</f>
        <v/>
      </c>
      <c r="H563" s="133">
        <v>534</v>
      </c>
      <c r="J563" s="131"/>
      <c r="K563" s="134"/>
      <c r="L563" s="134"/>
      <c r="M563" s="131"/>
      <c r="N563" s="131"/>
    </row>
    <row r="564" spans="2:14" ht="30" customHeight="1" thickTop="1" thickBot="1" x14ac:dyDescent="0.3">
      <c r="B564" s="33">
        <f>LARGE(LT!$AT$7:$AT$3006,AF!H564)</f>
        <v>0</v>
      </c>
      <c r="C564" s="46" t="str">
        <f>VLOOKUP($B564,LT!$AT$7:$AY$3006,C$28,FALSE)</f>
        <v/>
      </c>
      <c r="D564" s="132" t="str">
        <f>VLOOKUP($B564,LT!$AT$7:$AY$3006,D$28,FALSE)</f>
        <v/>
      </c>
      <c r="E564" s="132" t="str">
        <f>VLOOKUP($B564,LT!$AT$7:$AY$3006,E$28,FALSE)</f>
        <v/>
      </c>
      <c r="F564" s="46" t="str">
        <f>VLOOKUP($B564,LT!$AT$7:$AY$3006,F$28,FALSE)</f>
        <v/>
      </c>
      <c r="G564" s="46" t="str">
        <f>VLOOKUP($B564,LT!$AT$7:$AY$3006,G$28,FALSE)</f>
        <v/>
      </c>
      <c r="H564" s="133">
        <v>535</v>
      </c>
      <c r="J564" s="131"/>
      <c r="K564" s="134"/>
      <c r="L564" s="134"/>
      <c r="M564" s="131"/>
      <c r="N564" s="131"/>
    </row>
    <row r="565" spans="2:14" ht="30" customHeight="1" thickTop="1" thickBot="1" x14ac:dyDescent="0.3">
      <c r="B565" s="33">
        <f>LARGE(LT!$AT$7:$AT$3006,AF!H565)</f>
        <v>0</v>
      </c>
      <c r="C565" s="46" t="str">
        <f>VLOOKUP($B565,LT!$AT$7:$AY$3006,C$28,FALSE)</f>
        <v/>
      </c>
      <c r="D565" s="132" t="str">
        <f>VLOOKUP($B565,LT!$AT$7:$AY$3006,D$28,FALSE)</f>
        <v/>
      </c>
      <c r="E565" s="132" t="str">
        <f>VLOOKUP($B565,LT!$AT$7:$AY$3006,E$28,FALSE)</f>
        <v/>
      </c>
      <c r="F565" s="46" t="str">
        <f>VLOOKUP($B565,LT!$AT$7:$AY$3006,F$28,FALSE)</f>
        <v/>
      </c>
      <c r="G565" s="46" t="str">
        <f>VLOOKUP($B565,LT!$AT$7:$AY$3006,G$28,FALSE)</f>
        <v/>
      </c>
      <c r="H565" s="133">
        <v>536</v>
      </c>
      <c r="J565" s="131"/>
      <c r="K565" s="134"/>
      <c r="L565" s="134"/>
      <c r="M565" s="131"/>
      <c r="N565" s="131"/>
    </row>
    <row r="566" spans="2:14" ht="30" customHeight="1" thickTop="1" thickBot="1" x14ac:dyDescent="0.3">
      <c r="B566" s="33">
        <f>LARGE(LT!$AT$7:$AT$3006,AF!H566)</f>
        <v>0</v>
      </c>
      <c r="C566" s="46" t="str">
        <f>VLOOKUP($B566,LT!$AT$7:$AY$3006,C$28,FALSE)</f>
        <v/>
      </c>
      <c r="D566" s="132" t="str">
        <f>VLOOKUP($B566,LT!$AT$7:$AY$3006,D$28,FALSE)</f>
        <v/>
      </c>
      <c r="E566" s="132" t="str">
        <f>VLOOKUP($B566,LT!$AT$7:$AY$3006,E$28,FALSE)</f>
        <v/>
      </c>
      <c r="F566" s="46" t="str">
        <f>VLOOKUP($B566,LT!$AT$7:$AY$3006,F$28,FALSE)</f>
        <v/>
      </c>
      <c r="G566" s="46" t="str">
        <f>VLOOKUP($B566,LT!$AT$7:$AY$3006,G$28,FALSE)</f>
        <v/>
      </c>
      <c r="H566" s="133">
        <v>537</v>
      </c>
      <c r="J566" s="131"/>
      <c r="K566" s="134"/>
      <c r="L566" s="134"/>
      <c r="M566" s="131"/>
      <c r="N566" s="131"/>
    </row>
    <row r="567" spans="2:14" ht="30" customHeight="1" thickTop="1" thickBot="1" x14ac:dyDescent="0.3">
      <c r="B567" s="33">
        <f>LARGE(LT!$AT$7:$AT$3006,AF!H567)</f>
        <v>0</v>
      </c>
      <c r="C567" s="46" t="str">
        <f>VLOOKUP($B567,LT!$AT$7:$AY$3006,C$28,FALSE)</f>
        <v/>
      </c>
      <c r="D567" s="132" t="str">
        <f>VLOOKUP($B567,LT!$AT$7:$AY$3006,D$28,FALSE)</f>
        <v/>
      </c>
      <c r="E567" s="132" t="str">
        <f>VLOOKUP($B567,LT!$AT$7:$AY$3006,E$28,FALSE)</f>
        <v/>
      </c>
      <c r="F567" s="46" t="str">
        <f>VLOOKUP($B567,LT!$AT$7:$AY$3006,F$28,FALSE)</f>
        <v/>
      </c>
      <c r="G567" s="46" t="str">
        <f>VLOOKUP($B567,LT!$AT$7:$AY$3006,G$28,FALSE)</f>
        <v/>
      </c>
      <c r="H567" s="133">
        <v>538</v>
      </c>
      <c r="J567" s="131"/>
      <c r="K567" s="134"/>
      <c r="L567" s="134"/>
      <c r="M567" s="131"/>
      <c r="N567" s="131"/>
    </row>
    <row r="568" spans="2:14" ht="30" customHeight="1" thickTop="1" thickBot="1" x14ac:dyDescent="0.3">
      <c r="B568" s="33">
        <f>LARGE(LT!$AT$7:$AT$3006,AF!H568)</f>
        <v>0</v>
      </c>
      <c r="C568" s="46" t="str">
        <f>VLOOKUP($B568,LT!$AT$7:$AY$3006,C$28,FALSE)</f>
        <v/>
      </c>
      <c r="D568" s="132" t="str">
        <f>VLOOKUP($B568,LT!$AT$7:$AY$3006,D$28,FALSE)</f>
        <v/>
      </c>
      <c r="E568" s="132" t="str">
        <f>VLOOKUP($B568,LT!$AT$7:$AY$3006,E$28,FALSE)</f>
        <v/>
      </c>
      <c r="F568" s="46" t="str">
        <f>VLOOKUP($B568,LT!$AT$7:$AY$3006,F$28,FALSE)</f>
        <v/>
      </c>
      <c r="G568" s="46" t="str">
        <f>VLOOKUP($B568,LT!$AT$7:$AY$3006,G$28,FALSE)</f>
        <v/>
      </c>
      <c r="H568" s="133">
        <v>539</v>
      </c>
      <c r="J568" s="131"/>
      <c r="K568" s="134"/>
      <c r="L568" s="134"/>
      <c r="M568" s="131"/>
      <c r="N568" s="131"/>
    </row>
    <row r="569" spans="2:14" ht="30" customHeight="1" thickTop="1" thickBot="1" x14ac:dyDescent="0.3">
      <c r="B569" s="33">
        <f>LARGE(LT!$AT$7:$AT$3006,AF!H569)</f>
        <v>0</v>
      </c>
      <c r="C569" s="46" t="str">
        <f>VLOOKUP($B569,LT!$AT$7:$AY$3006,C$28,FALSE)</f>
        <v/>
      </c>
      <c r="D569" s="132" t="str">
        <f>VLOOKUP($B569,LT!$AT$7:$AY$3006,D$28,FALSE)</f>
        <v/>
      </c>
      <c r="E569" s="132" t="str">
        <f>VLOOKUP($B569,LT!$AT$7:$AY$3006,E$28,FALSE)</f>
        <v/>
      </c>
      <c r="F569" s="46" t="str">
        <f>VLOOKUP($B569,LT!$AT$7:$AY$3006,F$28,FALSE)</f>
        <v/>
      </c>
      <c r="G569" s="46" t="str">
        <f>VLOOKUP($B569,LT!$AT$7:$AY$3006,G$28,FALSE)</f>
        <v/>
      </c>
      <c r="H569" s="133">
        <v>540</v>
      </c>
      <c r="J569" s="131"/>
      <c r="K569" s="134"/>
      <c r="L569" s="134"/>
      <c r="M569" s="131"/>
      <c r="N569" s="131"/>
    </row>
    <row r="570" spans="2:14" ht="30" customHeight="1" thickTop="1" thickBot="1" x14ac:dyDescent="0.3">
      <c r="B570" s="33">
        <f>LARGE(LT!$AT$7:$AT$3006,AF!H570)</f>
        <v>0</v>
      </c>
      <c r="C570" s="46" t="str">
        <f>VLOOKUP($B570,LT!$AT$7:$AY$3006,C$28,FALSE)</f>
        <v/>
      </c>
      <c r="D570" s="132" t="str">
        <f>VLOOKUP($B570,LT!$AT$7:$AY$3006,D$28,FALSE)</f>
        <v/>
      </c>
      <c r="E570" s="132" t="str">
        <f>VLOOKUP($B570,LT!$AT$7:$AY$3006,E$28,FALSE)</f>
        <v/>
      </c>
      <c r="F570" s="46" t="str">
        <f>VLOOKUP($B570,LT!$AT$7:$AY$3006,F$28,FALSE)</f>
        <v/>
      </c>
      <c r="G570" s="46" t="str">
        <f>VLOOKUP($B570,LT!$AT$7:$AY$3006,G$28,FALSE)</f>
        <v/>
      </c>
      <c r="H570" s="133">
        <v>541</v>
      </c>
      <c r="J570" s="131"/>
      <c r="K570" s="134"/>
      <c r="L570" s="134"/>
      <c r="M570" s="131"/>
      <c r="N570" s="131"/>
    </row>
    <row r="571" spans="2:14" ht="30" customHeight="1" thickTop="1" thickBot="1" x14ac:dyDescent="0.3">
      <c r="B571" s="33">
        <f>LARGE(LT!$AT$7:$AT$3006,AF!H571)</f>
        <v>0</v>
      </c>
      <c r="C571" s="46" t="str">
        <f>VLOOKUP($B571,LT!$AT$7:$AY$3006,C$28,FALSE)</f>
        <v/>
      </c>
      <c r="D571" s="132" t="str">
        <f>VLOOKUP($B571,LT!$AT$7:$AY$3006,D$28,FALSE)</f>
        <v/>
      </c>
      <c r="E571" s="132" t="str">
        <f>VLOOKUP($B571,LT!$AT$7:$AY$3006,E$28,FALSE)</f>
        <v/>
      </c>
      <c r="F571" s="46" t="str">
        <f>VLOOKUP($B571,LT!$AT$7:$AY$3006,F$28,FALSE)</f>
        <v/>
      </c>
      <c r="G571" s="46" t="str">
        <f>VLOOKUP($B571,LT!$AT$7:$AY$3006,G$28,FALSE)</f>
        <v/>
      </c>
      <c r="H571" s="133">
        <v>542</v>
      </c>
      <c r="J571" s="131"/>
      <c r="K571" s="134"/>
      <c r="L571" s="134"/>
      <c r="M571" s="131"/>
      <c r="N571" s="131"/>
    </row>
    <row r="572" spans="2:14" ht="30" customHeight="1" thickTop="1" thickBot="1" x14ac:dyDescent="0.3">
      <c r="B572" s="33">
        <f>LARGE(LT!$AT$7:$AT$3006,AF!H572)</f>
        <v>0</v>
      </c>
      <c r="C572" s="46" t="str">
        <f>VLOOKUP($B572,LT!$AT$7:$AY$3006,C$28,FALSE)</f>
        <v/>
      </c>
      <c r="D572" s="132" t="str">
        <f>VLOOKUP($B572,LT!$AT$7:$AY$3006,D$28,FALSE)</f>
        <v/>
      </c>
      <c r="E572" s="132" t="str">
        <f>VLOOKUP($B572,LT!$AT$7:$AY$3006,E$28,FALSE)</f>
        <v/>
      </c>
      <c r="F572" s="46" t="str">
        <f>VLOOKUP($B572,LT!$AT$7:$AY$3006,F$28,FALSE)</f>
        <v/>
      </c>
      <c r="G572" s="46" t="str">
        <f>VLOOKUP($B572,LT!$AT$7:$AY$3006,G$28,FALSE)</f>
        <v/>
      </c>
      <c r="H572" s="133">
        <v>543</v>
      </c>
      <c r="J572" s="131"/>
      <c r="K572" s="134"/>
      <c r="L572" s="134"/>
      <c r="M572" s="131"/>
      <c r="N572" s="131"/>
    </row>
    <row r="573" spans="2:14" ht="30" customHeight="1" thickTop="1" thickBot="1" x14ac:dyDescent="0.3">
      <c r="B573" s="33">
        <f>LARGE(LT!$AT$7:$AT$3006,AF!H573)</f>
        <v>0</v>
      </c>
      <c r="C573" s="46" t="str">
        <f>VLOOKUP($B573,LT!$AT$7:$AY$3006,C$28,FALSE)</f>
        <v/>
      </c>
      <c r="D573" s="132" t="str">
        <f>VLOOKUP($B573,LT!$AT$7:$AY$3006,D$28,FALSE)</f>
        <v/>
      </c>
      <c r="E573" s="132" t="str">
        <f>VLOOKUP($B573,LT!$AT$7:$AY$3006,E$28,FALSE)</f>
        <v/>
      </c>
      <c r="F573" s="46" t="str">
        <f>VLOOKUP($B573,LT!$AT$7:$AY$3006,F$28,FALSE)</f>
        <v/>
      </c>
      <c r="G573" s="46" t="str">
        <f>VLOOKUP($B573,LT!$AT$7:$AY$3006,G$28,FALSE)</f>
        <v/>
      </c>
      <c r="H573" s="133">
        <v>544</v>
      </c>
      <c r="J573" s="131"/>
      <c r="K573" s="134"/>
      <c r="L573" s="134"/>
      <c r="M573" s="131"/>
      <c r="N573" s="131"/>
    </row>
    <row r="574" spans="2:14" ht="30" customHeight="1" thickTop="1" thickBot="1" x14ac:dyDescent="0.3">
      <c r="B574" s="33">
        <f>LARGE(LT!$AT$7:$AT$3006,AF!H574)</f>
        <v>0</v>
      </c>
      <c r="C574" s="46" t="str">
        <f>VLOOKUP($B574,LT!$AT$7:$AY$3006,C$28,FALSE)</f>
        <v/>
      </c>
      <c r="D574" s="132" t="str">
        <f>VLOOKUP($B574,LT!$AT$7:$AY$3006,D$28,FALSE)</f>
        <v/>
      </c>
      <c r="E574" s="132" t="str">
        <f>VLOOKUP($B574,LT!$AT$7:$AY$3006,E$28,FALSE)</f>
        <v/>
      </c>
      <c r="F574" s="46" t="str">
        <f>VLOOKUP($B574,LT!$AT$7:$AY$3006,F$28,FALSE)</f>
        <v/>
      </c>
      <c r="G574" s="46" t="str">
        <f>VLOOKUP($B574,LT!$AT$7:$AY$3006,G$28,FALSE)</f>
        <v/>
      </c>
      <c r="H574" s="133">
        <v>545</v>
      </c>
      <c r="J574" s="131"/>
      <c r="K574" s="134"/>
      <c r="L574" s="134"/>
      <c r="M574" s="131"/>
      <c r="N574" s="131"/>
    </row>
    <row r="575" spans="2:14" ht="30" customHeight="1" thickTop="1" thickBot="1" x14ac:dyDescent="0.3">
      <c r="B575" s="33">
        <f>LARGE(LT!$AT$7:$AT$3006,AF!H575)</f>
        <v>0</v>
      </c>
      <c r="C575" s="46" t="str">
        <f>VLOOKUP($B575,LT!$AT$7:$AY$3006,C$28,FALSE)</f>
        <v/>
      </c>
      <c r="D575" s="132" t="str">
        <f>VLOOKUP($B575,LT!$AT$7:$AY$3006,D$28,FALSE)</f>
        <v/>
      </c>
      <c r="E575" s="132" t="str">
        <f>VLOOKUP($B575,LT!$AT$7:$AY$3006,E$28,FALSE)</f>
        <v/>
      </c>
      <c r="F575" s="46" t="str">
        <f>VLOOKUP($B575,LT!$AT$7:$AY$3006,F$28,FALSE)</f>
        <v/>
      </c>
      <c r="G575" s="46" t="str">
        <f>VLOOKUP($B575,LT!$AT$7:$AY$3006,G$28,FALSE)</f>
        <v/>
      </c>
      <c r="H575" s="133">
        <v>546</v>
      </c>
      <c r="J575" s="131"/>
      <c r="K575" s="134"/>
      <c r="L575" s="134"/>
      <c r="M575" s="131"/>
      <c r="N575" s="131"/>
    </row>
    <row r="576" spans="2:14" ht="30" customHeight="1" thickTop="1" thickBot="1" x14ac:dyDescent="0.3">
      <c r="B576" s="33">
        <f>LARGE(LT!$AT$7:$AT$3006,AF!H576)</f>
        <v>0</v>
      </c>
      <c r="C576" s="46" t="str">
        <f>VLOOKUP($B576,LT!$AT$7:$AY$3006,C$28,FALSE)</f>
        <v/>
      </c>
      <c r="D576" s="132" t="str">
        <f>VLOOKUP($B576,LT!$AT$7:$AY$3006,D$28,FALSE)</f>
        <v/>
      </c>
      <c r="E576" s="132" t="str">
        <f>VLOOKUP($B576,LT!$AT$7:$AY$3006,E$28,FALSE)</f>
        <v/>
      </c>
      <c r="F576" s="46" t="str">
        <f>VLOOKUP($B576,LT!$AT$7:$AY$3006,F$28,FALSE)</f>
        <v/>
      </c>
      <c r="G576" s="46" t="str">
        <f>VLOOKUP($B576,LT!$AT$7:$AY$3006,G$28,FALSE)</f>
        <v/>
      </c>
      <c r="H576" s="133">
        <v>547</v>
      </c>
      <c r="J576" s="131"/>
      <c r="K576" s="134"/>
      <c r="L576" s="134"/>
      <c r="M576" s="131"/>
      <c r="N576" s="131"/>
    </row>
    <row r="577" spans="2:14" ht="30" customHeight="1" thickTop="1" thickBot="1" x14ac:dyDescent="0.3">
      <c r="B577" s="33">
        <f>LARGE(LT!$AT$7:$AT$3006,AF!H577)</f>
        <v>0</v>
      </c>
      <c r="C577" s="46" t="str">
        <f>VLOOKUP($B577,LT!$AT$7:$AY$3006,C$28,FALSE)</f>
        <v/>
      </c>
      <c r="D577" s="132" t="str">
        <f>VLOOKUP($B577,LT!$AT$7:$AY$3006,D$28,FALSE)</f>
        <v/>
      </c>
      <c r="E577" s="132" t="str">
        <f>VLOOKUP($B577,LT!$AT$7:$AY$3006,E$28,FALSE)</f>
        <v/>
      </c>
      <c r="F577" s="46" t="str">
        <f>VLOOKUP($B577,LT!$AT$7:$AY$3006,F$28,FALSE)</f>
        <v/>
      </c>
      <c r="G577" s="46" t="str">
        <f>VLOOKUP($B577,LT!$AT$7:$AY$3006,G$28,FALSE)</f>
        <v/>
      </c>
      <c r="H577" s="133">
        <v>548</v>
      </c>
      <c r="J577" s="131"/>
      <c r="K577" s="134"/>
      <c r="L577" s="134"/>
      <c r="M577" s="131"/>
      <c r="N577" s="131"/>
    </row>
    <row r="578" spans="2:14" ht="30" customHeight="1" thickTop="1" thickBot="1" x14ac:dyDescent="0.3">
      <c r="B578" s="33">
        <f>LARGE(LT!$AT$7:$AT$3006,AF!H578)</f>
        <v>0</v>
      </c>
      <c r="C578" s="46" t="str">
        <f>VLOOKUP($B578,LT!$AT$7:$AY$3006,C$28,FALSE)</f>
        <v/>
      </c>
      <c r="D578" s="132" t="str">
        <f>VLOOKUP($B578,LT!$AT$7:$AY$3006,D$28,FALSE)</f>
        <v/>
      </c>
      <c r="E578" s="132" t="str">
        <f>VLOOKUP($B578,LT!$AT$7:$AY$3006,E$28,FALSE)</f>
        <v/>
      </c>
      <c r="F578" s="46" t="str">
        <f>VLOOKUP($B578,LT!$AT$7:$AY$3006,F$28,FALSE)</f>
        <v/>
      </c>
      <c r="G578" s="46" t="str">
        <f>VLOOKUP($B578,LT!$AT$7:$AY$3006,G$28,FALSE)</f>
        <v/>
      </c>
      <c r="H578" s="133">
        <v>549</v>
      </c>
      <c r="J578" s="131"/>
      <c r="K578" s="134"/>
      <c r="L578" s="134"/>
      <c r="M578" s="131"/>
      <c r="N578" s="131"/>
    </row>
    <row r="579" spans="2:14" ht="30" customHeight="1" thickTop="1" thickBot="1" x14ac:dyDescent="0.3">
      <c r="B579" s="33">
        <f>LARGE(LT!$AT$7:$AT$3006,AF!H579)</f>
        <v>0</v>
      </c>
      <c r="C579" s="46" t="str">
        <f>VLOOKUP($B579,LT!$AT$7:$AY$3006,C$28,FALSE)</f>
        <v/>
      </c>
      <c r="D579" s="132" t="str">
        <f>VLOOKUP($B579,LT!$AT$7:$AY$3006,D$28,FALSE)</f>
        <v/>
      </c>
      <c r="E579" s="132" t="str">
        <f>VLOOKUP($B579,LT!$AT$7:$AY$3006,E$28,FALSE)</f>
        <v/>
      </c>
      <c r="F579" s="46" t="str">
        <f>VLOOKUP($B579,LT!$AT$7:$AY$3006,F$28,FALSE)</f>
        <v/>
      </c>
      <c r="G579" s="46" t="str">
        <f>VLOOKUP($B579,LT!$AT$7:$AY$3006,G$28,FALSE)</f>
        <v/>
      </c>
      <c r="H579" s="133">
        <v>550</v>
      </c>
      <c r="J579" s="131"/>
      <c r="K579" s="134"/>
      <c r="L579" s="134"/>
      <c r="M579" s="131"/>
      <c r="N579" s="131"/>
    </row>
    <row r="580" spans="2:14" ht="30" customHeight="1" thickTop="1" thickBot="1" x14ac:dyDescent="0.3">
      <c r="B580" s="33">
        <f>LARGE(LT!$AT$7:$AT$3006,AF!H580)</f>
        <v>0</v>
      </c>
      <c r="C580" s="46" t="str">
        <f>VLOOKUP($B580,LT!$AT$7:$AY$3006,C$28,FALSE)</f>
        <v/>
      </c>
      <c r="D580" s="132" t="str">
        <f>VLOOKUP($B580,LT!$AT$7:$AY$3006,D$28,FALSE)</f>
        <v/>
      </c>
      <c r="E580" s="132" t="str">
        <f>VLOOKUP($B580,LT!$AT$7:$AY$3006,E$28,FALSE)</f>
        <v/>
      </c>
      <c r="F580" s="46" t="str">
        <f>VLOOKUP($B580,LT!$AT$7:$AY$3006,F$28,FALSE)</f>
        <v/>
      </c>
      <c r="G580" s="46" t="str">
        <f>VLOOKUP($B580,LT!$AT$7:$AY$3006,G$28,FALSE)</f>
        <v/>
      </c>
      <c r="H580" s="133">
        <v>551</v>
      </c>
      <c r="J580" s="131"/>
      <c r="K580" s="134"/>
      <c r="L580" s="134"/>
      <c r="M580" s="131"/>
      <c r="N580" s="131"/>
    </row>
    <row r="581" spans="2:14" ht="30" customHeight="1" thickTop="1" thickBot="1" x14ac:dyDescent="0.3">
      <c r="B581" s="33">
        <f>LARGE(LT!$AT$7:$AT$3006,AF!H581)</f>
        <v>0</v>
      </c>
      <c r="C581" s="46" t="str">
        <f>VLOOKUP($B581,LT!$AT$7:$AY$3006,C$28,FALSE)</f>
        <v/>
      </c>
      <c r="D581" s="132" t="str">
        <f>VLOOKUP($B581,LT!$AT$7:$AY$3006,D$28,FALSE)</f>
        <v/>
      </c>
      <c r="E581" s="132" t="str">
        <f>VLOOKUP($B581,LT!$AT$7:$AY$3006,E$28,FALSE)</f>
        <v/>
      </c>
      <c r="F581" s="46" t="str">
        <f>VLOOKUP($B581,LT!$AT$7:$AY$3006,F$28,FALSE)</f>
        <v/>
      </c>
      <c r="G581" s="46" t="str">
        <f>VLOOKUP($B581,LT!$AT$7:$AY$3006,G$28,FALSE)</f>
        <v/>
      </c>
      <c r="H581" s="133">
        <v>552</v>
      </c>
      <c r="J581" s="131"/>
      <c r="K581" s="134"/>
      <c r="L581" s="134"/>
      <c r="M581" s="131"/>
      <c r="N581" s="131"/>
    </row>
    <row r="582" spans="2:14" ht="30" customHeight="1" thickTop="1" thickBot="1" x14ac:dyDescent="0.3">
      <c r="B582" s="33">
        <f>LARGE(LT!$AT$7:$AT$3006,AF!H582)</f>
        <v>0</v>
      </c>
      <c r="C582" s="46" t="str">
        <f>VLOOKUP($B582,LT!$AT$7:$AY$3006,C$28,FALSE)</f>
        <v/>
      </c>
      <c r="D582" s="132" t="str">
        <f>VLOOKUP($B582,LT!$AT$7:$AY$3006,D$28,FALSE)</f>
        <v/>
      </c>
      <c r="E582" s="132" t="str">
        <f>VLOOKUP($B582,LT!$AT$7:$AY$3006,E$28,FALSE)</f>
        <v/>
      </c>
      <c r="F582" s="46" t="str">
        <f>VLOOKUP($B582,LT!$AT$7:$AY$3006,F$28,FALSE)</f>
        <v/>
      </c>
      <c r="G582" s="46" t="str">
        <f>VLOOKUP($B582,LT!$AT$7:$AY$3006,G$28,FALSE)</f>
        <v/>
      </c>
      <c r="H582" s="133">
        <v>553</v>
      </c>
      <c r="J582" s="131"/>
      <c r="K582" s="134"/>
      <c r="L582" s="134"/>
      <c r="M582" s="131"/>
      <c r="N582" s="131"/>
    </row>
    <row r="583" spans="2:14" ht="30" customHeight="1" thickTop="1" thickBot="1" x14ac:dyDescent="0.3">
      <c r="B583" s="33">
        <f>LARGE(LT!$AT$7:$AT$3006,AF!H583)</f>
        <v>0</v>
      </c>
      <c r="C583" s="46" t="str">
        <f>VLOOKUP($B583,LT!$AT$7:$AY$3006,C$28,FALSE)</f>
        <v/>
      </c>
      <c r="D583" s="132" t="str">
        <f>VLOOKUP($B583,LT!$AT$7:$AY$3006,D$28,FALSE)</f>
        <v/>
      </c>
      <c r="E583" s="132" t="str">
        <f>VLOOKUP($B583,LT!$AT$7:$AY$3006,E$28,FALSE)</f>
        <v/>
      </c>
      <c r="F583" s="46" t="str">
        <f>VLOOKUP($B583,LT!$AT$7:$AY$3006,F$28,FALSE)</f>
        <v/>
      </c>
      <c r="G583" s="46" t="str">
        <f>VLOOKUP($B583,LT!$AT$7:$AY$3006,G$28,FALSE)</f>
        <v/>
      </c>
      <c r="H583" s="133">
        <v>554</v>
      </c>
      <c r="J583" s="131"/>
      <c r="K583" s="134"/>
      <c r="L583" s="134"/>
      <c r="M583" s="131"/>
      <c r="N583" s="131"/>
    </row>
    <row r="584" spans="2:14" ht="30" customHeight="1" thickTop="1" thickBot="1" x14ac:dyDescent="0.3">
      <c r="B584" s="33">
        <f>LARGE(LT!$AT$7:$AT$3006,AF!H584)</f>
        <v>0</v>
      </c>
      <c r="C584" s="46" t="str">
        <f>VLOOKUP($B584,LT!$AT$7:$AY$3006,C$28,FALSE)</f>
        <v/>
      </c>
      <c r="D584" s="132" t="str">
        <f>VLOOKUP($B584,LT!$AT$7:$AY$3006,D$28,FALSE)</f>
        <v/>
      </c>
      <c r="E584" s="132" t="str">
        <f>VLOOKUP($B584,LT!$AT$7:$AY$3006,E$28,FALSE)</f>
        <v/>
      </c>
      <c r="F584" s="46" t="str">
        <f>VLOOKUP($B584,LT!$AT$7:$AY$3006,F$28,FALSE)</f>
        <v/>
      </c>
      <c r="G584" s="46" t="str">
        <f>VLOOKUP($B584,LT!$AT$7:$AY$3006,G$28,FALSE)</f>
        <v/>
      </c>
      <c r="H584" s="133">
        <v>555</v>
      </c>
      <c r="J584" s="131"/>
      <c r="K584" s="134"/>
      <c r="L584" s="134"/>
      <c r="M584" s="131"/>
      <c r="N584" s="131"/>
    </row>
    <row r="585" spans="2:14" ht="30" customHeight="1" thickTop="1" thickBot="1" x14ac:dyDescent="0.3">
      <c r="B585" s="33">
        <f>LARGE(LT!$AT$7:$AT$3006,AF!H585)</f>
        <v>0</v>
      </c>
      <c r="C585" s="46" t="str">
        <f>VLOOKUP($B585,LT!$AT$7:$AY$3006,C$28,FALSE)</f>
        <v/>
      </c>
      <c r="D585" s="132" t="str">
        <f>VLOOKUP($B585,LT!$AT$7:$AY$3006,D$28,FALSE)</f>
        <v/>
      </c>
      <c r="E585" s="132" t="str">
        <f>VLOOKUP($B585,LT!$AT$7:$AY$3006,E$28,FALSE)</f>
        <v/>
      </c>
      <c r="F585" s="46" t="str">
        <f>VLOOKUP($B585,LT!$AT$7:$AY$3006,F$28,FALSE)</f>
        <v/>
      </c>
      <c r="G585" s="46" t="str">
        <f>VLOOKUP($B585,LT!$AT$7:$AY$3006,G$28,FALSE)</f>
        <v/>
      </c>
      <c r="H585" s="133">
        <v>556</v>
      </c>
      <c r="J585" s="131"/>
      <c r="K585" s="134"/>
      <c r="L585" s="134"/>
      <c r="M585" s="131"/>
      <c r="N585" s="131"/>
    </row>
    <row r="586" spans="2:14" ht="30" customHeight="1" thickTop="1" thickBot="1" x14ac:dyDescent="0.3">
      <c r="B586" s="33">
        <f>LARGE(LT!$AT$7:$AT$3006,AF!H586)</f>
        <v>0</v>
      </c>
      <c r="C586" s="46" t="str">
        <f>VLOOKUP($B586,LT!$AT$7:$AY$3006,C$28,FALSE)</f>
        <v/>
      </c>
      <c r="D586" s="132" t="str">
        <f>VLOOKUP($B586,LT!$AT$7:$AY$3006,D$28,FALSE)</f>
        <v/>
      </c>
      <c r="E586" s="132" t="str">
        <f>VLOOKUP($B586,LT!$AT$7:$AY$3006,E$28,FALSE)</f>
        <v/>
      </c>
      <c r="F586" s="46" t="str">
        <f>VLOOKUP($B586,LT!$AT$7:$AY$3006,F$28,FALSE)</f>
        <v/>
      </c>
      <c r="G586" s="46" t="str">
        <f>VLOOKUP($B586,LT!$AT$7:$AY$3006,G$28,FALSE)</f>
        <v/>
      </c>
      <c r="H586" s="133">
        <v>557</v>
      </c>
      <c r="J586" s="131"/>
      <c r="K586" s="134"/>
      <c r="L586" s="134"/>
      <c r="M586" s="131"/>
      <c r="N586" s="131"/>
    </row>
    <row r="587" spans="2:14" ht="30" customHeight="1" thickTop="1" thickBot="1" x14ac:dyDescent="0.3">
      <c r="B587" s="33">
        <f>LARGE(LT!$AT$7:$AT$3006,AF!H587)</f>
        <v>0</v>
      </c>
      <c r="C587" s="46" t="str">
        <f>VLOOKUP($B587,LT!$AT$7:$AY$3006,C$28,FALSE)</f>
        <v/>
      </c>
      <c r="D587" s="132" t="str">
        <f>VLOOKUP($B587,LT!$AT$7:$AY$3006,D$28,FALSE)</f>
        <v/>
      </c>
      <c r="E587" s="132" t="str">
        <f>VLOOKUP($B587,LT!$AT$7:$AY$3006,E$28,FALSE)</f>
        <v/>
      </c>
      <c r="F587" s="46" t="str">
        <f>VLOOKUP($B587,LT!$AT$7:$AY$3006,F$28,FALSE)</f>
        <v/>
      </c>
      <c r="G587" s="46" t="str">
        <f>VLOOKUP($B587,LT!$AT$7:$AY$3006,G$28,FALSE)</f>
        <v/>
      </c>
      <c r="H587" s="133">
        <v>558</v>
      </c>
      <c r="J587" s="131"/>
      <c r="K587" s="134"/>
      <c r="L587" s="134"/>
      <c r="M587" s="131"/>
      <c r="N587" s="131"/>
    </row>
    <row r="588" spans="2:14" ht="30" customHeight="1" thickTop="1" thickBot="1" x14ac:dyDescent="0.3">
      <c r="B588" s="33">
        <f>LARGE(LT!$AT$7:$AT$3006,AF!H588)</f>
        <v>0</v>
      </c>
      <c r="C588" s="46" t="str">
        <f>VLOOKUP($B588,LT!$AT$7:$AY$3006,C$28,FALSE)</f>
        <v/>
      </c>
      <c r="D588" s="132" t="str">
        <f>VLOOKUP($B588,LT!$AT$7:$AY$3006,D$28,FALSE)</f>
        <v/>
      </c>
      <c r="E588" s="132" t="str">
        <f>VLOOKUP($B588,LT!$AT$7:$AY$3006,E$28,FALSE)</f>
        <v/>
      </c>
      <c r="F588" s="46" t="str">
        <f>VLOOKUP($B588,LT!$AT$7:$AY$3006,F$28,FALSE)</f>
        <v/>
      </c>
      <c r="G588" s="46" t="str">
        <f>VLOOKUP($B588,LT!$AT$7:$AY$3006,G$28,FALSE)</f>
        <v/>
      </c>
      <c r="H588" s="133">
        <v>559</v>
      </c>
      <c r="J588" s="131"/>
      <c r="K588" s="134"/>
      <c r="L588" s="134"/>
      <c r="M588" s="131"/>
      <c r="N588" s="131"/>
    </row>
    <row r="589" spans="2:14" ht="30" customHeight="1" thickTop="1" thickBot="1" x14ac:dyDescent="0.3">
      <c r="B589" s="33">
        <f>LARGE(LT!$AT$7:$AT$3006,AF!H589)</f>
        <v>0</v>
      </c>
      <c r="C589" s="46" t="str">
        <f>VLOOKUP($B589,LT!$AT$7:$AY$3006,C$28,FALSE)</f>
        <v/>
      </c>
      <c r="D589" s="132" t="str">
        <f>VLOOKUP($B589,LT!$AT$7:$AY$3006,D$28,FALSE)</f>
        <v/>
      </c>
      <c r="E589" s="132" t="str">
        <f>VLOOKUP($B589,LT!$AT$7:$AY$3006,E$28,FALSE)</f>
        <v/>
      </c>
      <c r="F589" s="46" t="str">
        <f>VLOOKUP($B589,LT!$AT$7:$AY$3006,F$28,FALSE)</f>
        <v/>
      </c>
      <c r="G589" s="46" t="str">
        <f>VLOOKUP($B589,LT!$AT$7:$AY$3006,G$28,FALSE)</f>
        <v/>
      </c>
      <c r="H589" s="133">
        <v>560</v>
      </c>
      <c r="J589" s="131"/>
      <c r="K589" s="134"/>
      <c r="L589" s="134"/>
      <c r="M589" s="131"/>
      <c r="N589" s="131"/>
    </row>
    <row r="590" spans="2:14" ht="30" customHeight="1" thickTop="1" thickBot="1" x14ac:dyDescent="0.3">
      <c r="B590" s="33">
        <f>LARGE(LT!$AT$7:$AT$3006,AF!H590)</f>
        <v>0</v>
      </c>
      <c r="C590" s="46" t="str">
        <f>VLOOKUP($B590,LT!$AT$7:$AY$3006,C$28,FALSE)</f>
        <v/>
      </c>
      <c r="D590" s="132" t="str">
        <f>VLOOKUP($B590,LT!$AT$7:$AY$3006,D$28,FALSE)</f>
        <v/>
      </c>
      <c r="E590" s="132" t="str">
        <f>VLOOKUP($B590,LT!$AT$7:$AY$3006,E$28,FALSE)</f>
        <v/>
      </c>
      <c r="F590" s="46" t="str">
        <f>VLOOKUP($B590,LT!$AT$7:$AY$3006,F$28,FALSE)</f>
        <v/>
      </c>
      <c r="G590" s="46" t="str">
        <f>VLOOKUP($B590,LT!$AT$7:$AY$3006,G$28,FALSE)</f>
        <v/>
      </c>
      <c r="H590" s="133">
        <v>561</v>
      </c>
      <c r="J590" s="131"/>
      <c r="K590" s="134"/>
      <c r="L590" s="134"/>
      <c r="M590" s="131"/>
      <c r="N590" s="131"/>
    </row>
    <row r="591" spans="2:14" ht="30" customHeight="1" thickTop="1" thickBot="1" x14ac:dyDescent="0.3">
      <c r="B591" s="33">
        <f>LARGE(LT!$AT$7:$AT$3006,AF!H591)</f>
        <v>0</v>
      </c>
      <c r="C591" s="46" t="str">
        <f>VLOOKUP($B591,LT!$AT$7:$AY$3006,C$28,FALSE)</f>
        <v/>
      </c>
      <c r="D591" s="132" t="str">
        <f>VLOOKUP($B591,LT!$AT$7:$AY$3006,D$28,FALSE)</f>
        <v/>
      </c>
      <c r="E591" s="132" t="str">
        <f>VLOOKUP($B591,LT!$AT$7:$AY$3006,E$28,FALSE)</f>
        <v/>
      </c>
      <c r="F591" s="46" t="str">
        <f>VLOOKUP($B591,LT!$AT$7:$AY$3006,F$28,FALSE)</f>
        <v/>
      </c>
      <c r="G591" s="46" t="str">
        <f>VLOOKUP($B591,LT!$AT$7:$AY$3006,G$28,FALSE)</f>
        <v/>
      </c>
      <c r="H591" s="133">
        <v>562</v>
      </c>
      <c r="J591" s="131"/>
      <c r="K591" s="134"/>
      <c r="L591" s="134"/>
      <c r="M591" s="131"/>
      <c r="N591" s="131"/>
    </row>
    <row r="592" spans="2:14" ht="30" customHeight="1" thickTop="1" thickBot="1" x14ac:dyDescent="0.3">
      <c r="B592" s="33">
        <f>LARGE(LT!$AT$7:$AT$3006,AF!H592)</f>
        <v>0</v>
      </c>
      <c r="C592" s="46" t="str">
        <f>VLOOKUP($B592,LT!$AT$7:$AY$3006,C$28,FALSE)</f>
        <v/>
      </c>
      <c r="D592" s="132" t="str">
        <f>VLOOKUP($B592,LT!$AT$7:$AY$3006,D$28,FALSE)</f>
        <v/>
      </c>
      <c r="E592" s="132" t="str">
        <f>VLOOKUP($B592,LT!$AT$7:$AY$3006,E$28,FALSE)</f>
        <v/>
      </c>
      <c r="F592" s="46" t="str">
        <f>VLOOKUP($B592,LT!$AT$7:$AY$3006,F$28,FALSE)</f>
        <v/>
      </c>
      <c r="G592" s="46" t="str">
        <f>VLOOKUP($B592,LT!$AT$7:$AY$3006,G$28,FALSE)</f>
        <v/>
      </c>
      <c r="H592" s="133">
        <v>563</v>
      </c>
      <c r="J592" s="131"/>
      <c r="K592" s="134"/>
      <c r="L592" s="134"/>
      <c r="M592" s="131"/>
      <c r="N592" s="131"/>
    </row>
    <row r="593" spans="2:14" ht="30" customHeight="1" thickTop="1" thickBot="1" x14ac:dyDescent="0.3">
      <c r="B593" s="33">
        <f>LARGE(LT!$AT$7:$AT$3006,AF!H593)</f>
        <v>0</v>
      </c>
      <c r="C593" s="46" t="str">
        <f>VLOOKUP($B593,LT!$AT$7:$AY$3006,C$28,FALSE)</f>
        <v/>
      </c>
      <c r="D593" s="132" t="str">
        <f>VLOOKUP($B593,LT!$AT$7:$AY$3006,D$28,FALSE)</f>
        <v/>
      </c>
      <c r="E593" s="132" t="str">
        <f>VLOOKUP($B593,LT!$AT$7:$AY$3006,E$28,FALSE)</f>
        <v/>
      </c>
      <c r="F593" s="46" t="str">
        <f>VLOOKUP($B593,LT!$AT$7:$AY$3006,F$28,FALSE)</f>
        <v/>
      </c>
      <c r="G593" s="46" t="str">
        <f>VLOOKUP($B593,LT!$AT$7:$AY$3006,G$28,FALSE)</f>
        <v/>
      </c>
      <c r="H593" s="133">
        <v>564</v>
      </c>
      <c r="J593" s="131"/>
      <c r="K593" s="134"/>
      <c r="L593" s="134"/>
      <c r="M593" s="131"/>
      <c r="N593" s="131"/>
    </row>
    <row r="594" spans="2:14" ht="30" customHeight="1" thickTop="1" thickBot="1" x14ac:dyDescent="0.3">
      <c r="B594" s="33">
        <f>LARGE(LT!$AT$7:$AT$3006,AF!H594)</f>
        <v>0</v>
      </c>
      <c r="C594" s="46" t="str">
        <f>VLOOKUP($B594,LT!$AT$7:$AY$3006,C$28,FALSE)</f>
        <v/>
      </c>
      <c r="D594" s="132" t="str">
        <f>VLOOKUP($B594,LT!$AT$7:$AY$3006,D$28,FALSE)</f>
        <v/>
      </c>
      <c r="E594" s="132" t="str">
        <f>VLOOKUP($B594,LT!$AT$7:$AY$3006,E$28,FALSE)</f>
        <v/>
      </c>
      <c r="F594" s="46" t="str">
        <f>VLOOKUP($B594,LT!$AT$7:$AY$3006,F$28,FALSE)</f>
        <v/>
      </c>
      <c r="G594" s="46" t="str">
        <f>VLOOKUP($B594,LT!$AT$7:$AY$3006,G$28,FALSE)</f>
        <v/>
      </c>
      <c r="H594" s="133">
        <v>565</v>
      </c>
      <c r="J594" s="131"/>
      <c r="K594" s="134"/>
      <c r="L594" s="134"/>
      <c r="M594" s="131"/>
      <c r="N594" s="131"/>
    </row>
    <row r="595" spans="2:14" ht="30" customHeight="1" thickTop="1" thickBot="1" x14ac:dyDescent="0.3">
      <c r="B595" s="33">
        <f>LARGE(LT!$AT$7:$AT$3006,AF!H595)</f>
        <v>0</v>
      </c>
      <c r="C595" s="46" t="str">
        <f>VLOOKUP($B595,LT!$AT$7:$AY$3006,C$28,FALSE)</f>
        <v/>
      </c>
      <c r="D595" s="132" t="str">
        <f>VLOOKUP($B595,LT!$AT$7:$AY$3006,D$28,FALSE)</f>
        <v/>
      </c>
      <c r="E595" s="132" t="str">
        <f>VLOOKUP($B595,LT!$AT$7:$AY$3006,E$28,FALSE)</f>
        <v/>
      </c>
      <c r="F595" s="46" t="str">
        <f>VLOOKUP($B595,LT!$AT$7:$AY$3006,F$28,FALSE)</f>
        <v/>
      </c>
      <c r="G595" s="46" t="str">
        <f>VLOOKUP($B595,LT!$AT$7:$AY$3006,G$28,FALSE)</f>
        <v/>
      </c>
      <c r="H595" s="133">
        <v>566</v>
      </c>
      <c r="J595" s="131"/>
      <c r="K595" s="134"/>
      <c r="L595" s="134"/>
      <c r="M595" s="131"/>
      <c r="N595" s="131"/>
    </row>
    <row r="596" spans="2:14" ht="30" customHeight="1" thickTop="1" thickBot="1" x14ac:dyDescent="0.3">
      <c r="B596" s="33">
        <f>LARGE(LT!$AT$7:$AT$3006,AF!H596)</f>
        <v>0</v>
      </c>
      <c r="C596" s="46" t="str">
        <f>VLOOKUP($B596,LT!$AT$7:$AY$3006,C$28,FALSE)</f>
        <v/>
      </c>
      <c r="D596" s="132" t="str">
        <f>VLOOKUP($B596,LT!$AT$7:$AY$3006,D$28,FALSE)</f>
        <v/>
      </c>
      <c r="E596" s="132" t="str">
        <f>VLOOKUP($B596,LT!$AT$7:$AY$3006,E$28,FALSE)</f>
        <v/>
      </c>
      <c r="F596" s="46" t="str">
        <f>VLOOKUP($B596,LT!$AT$7:$AY$3006,F$28,FALSE)</f>
        <v/>
      </c>
      <c r="G596" s="46" t="str">
        <f>VLOOKUP($B596,LT!$AT$7:$AY$3006,G$28,FALSE)</f>
        <v/>
      </c>
      <c r="H596" s="133">
        <v>567</v>
      </c>
      <c r="J596" s="131"/>
      <c r="K596" s="134"/>
      <c r="L596" s="134"/>
      <c r="M596" s="131"/>
      <c r="N596" s="131"/>
    </row>
    <row r="597" spans="2:14" ht="30" customHeight="1" thickTop="1" thickBot="1" x14ac:dyDescent="0.3">
      <c r="B597" s="33">
        <f>LARGE(LT!$AT$7:$AT$3006,AF!H597)</f>
        <v>0</v>
      </c>
      <c r="C597" s="46" t="str">
        <f>VLOOKUP($B597,LT!$AT$7:$AY$3006,C$28,FALSE)</f>
        <v/>
      </c>
      <c r="D597" s="132" t="str">
        <f>VLOOKUP($B597,LT!$AT$7:$AY$3006,D$28,FALSE)</f>
        <v/>
      </c>
      <c r="E597" s="132" t="str">
        <f>VLOOKUP($B597,LT!$AT$7:$AY$3006,E$28,FALSE)</f>
        <v/>
      </c>
      <c r="F597" s="46" t="str">
        <f>VLOOKUP($B597,LT!$AT$7:$AY$3006,F$28,FALSE)</f>
        <v/>
      </c>
      <c r="G597" s="46" t="str">
        <f>VLOOKUP($B597,LT!$AT$7:$AY$3006,G$28,FALSE)</f>
        <v/>
      </c>
      <c r="H597" s="133">
        <v>568</v>
      </c>
      <c r="J597" s="131"/>
      <c r="K597" s="134"/>
      <c r="L597" s="134"/>
      <c r="M597" s="131"/>
      <c r="N597" s="131"/>
    </row>
    <row r="598" spans="2:14" ht="30" customHeight="1" thickTop="1" thickBot="1" x14ac:dyDescent="0.3">
      <c r="B598" s="33">
        <f>LARGE(LT!$AT$7:$AT$3006,AF!H598)</f>
        <v>0</v>
      </c>
      <c r="C598" s="46" t="str">
        <f>VLOOKUP($B598,LT!$AT$7:$AY$3006,C$28,FALSE)</f>
        <v/>
      </c>
      <c r="D598" s="132" t="str">
        <f>VLOOKUP($B598,LT!$AT$7:$AY$3006,D$28,FALSE)</f>
        <v/>
      </c>
      <c r="E598" s="132" t="str">
        <f>VLOOKUP($B598,LT!$AT$7:$AY$3006,E$28,FALSE)</f>
        <v/>
      </c>
      <c r="F598" s="46" t="str">
        <f>VLOOKUP($B598,LT!$AT$7:$AY$3006,F$28,FALSE)</f>
        <v/>
      </c>
      <c r="G598" s="46" t="str">
        <f>VLOOKUP($B598,LT!$AT$7:$AY$3006,G$28,FALSE)</f>
        <v/>
      </c>
      <c r="H598" s="133">
        <v>569</v>
      </c>
      <c r="J598" s="131"/>
      <c r="K598" s="134"/>
      <c r="L598" s="134"/>
      <c r="M598" s="131"/>
      <c r="N598" s="131"/>
    </row>
    <row r="599" spans="2:14" ht="30" customHeight="1" thickTop="1" thickBot="1" x14ac:dyDescent="0.3">
      <c r="B599" s="33">
        <f>LARGE(LT!$AT$7:$AT$3006,AF!H599)</f>
        <v>0</v>
      </c>
      <c r="C599" s="46" t="str">
        <f>VLOOKUP($B599,LT!$AT$7:$AY$3006,C$28,FALSE)</f>
        <v/>
      </c>
      <c r="D599" s="132" t="str">
        <f>VLOOKUP($B599,LT!$AT$7:$AY$3006,D$28,FALSE)</f>
        <v/>
      </c>
      <c r="E599" s="132" t="str">
        <f>VLOOKUP($B599,LT!$AT$7:$AY$3006,E$28,FALSE)</f>
        <v/>
      </c>
      <c r="F599" s="46" t="str">
        <f>VLOOKUP($B599,LT!$AT$7:$AY$3006,F$28,FALSE)</f>
        <v/>
      </c>
      <c r="G599" s="46" t="str">
        <f>VLOOKUP($B599,LT!$AT$7:$AY$3006,G$28,FALSE)</f>
        <v/>
      </c>
      <c r="H599" s="133">
        <v>570</v>
      </c>
      <c r="J599" s="131"/>
      <c r="K599" s="134"/>
      <c r="L599" s="134"/>
      <c r="M599" s="131"/>
      <c r="N599" s="131"/>
    </row>
    <row r="600" spans="2:14" ht="30" customHeight="1" thickTop="1" thickBot="1" x14ac:dyDescent="0.3">
      <c r="B600" s="33">
        <f>LARGE(LT!$AT$7:$AT$3006,AF!H600)</f>
        <v>0</v>
      </c>
      <c r="C600" s="46" t="str">
        <f>VLOOKUP($B600,LT!$AT$7:$AY$3006,C$28,FALSE)</f>
        <v/>
      </c>
      <c r="D600" s="132" t="str">
        <f>VLOOKUP($B600,LT!$AT$7:$AY$3006,D$28,FALSE)</f>
        <v/>
      </c>
      <c r="E600" s="132" t="str">
        <f>VLOOKUP($B600,LT!$AT$7:$AY$3006,E$28,FALSE)</f>
        <v/>
      </c>
      <c r="F600" s="46" t="str">
        <f>VLOOKUP($B600,LT!$AT$7:$AY$3006,F$28,FALSE)</f>
        <v/>
      </c>
      <c r="G600" s="46" t="str">
        <f>VLOOKUP($B600,LT!$AT$7:$AY$3006,G$28,FALSE)</f>
        <v/>
      </c>
      <c r="H600" s="133">
        <v>571</v>
      </c>
      <c r="J600" s="131"/>
      <c r="K600" s="134"/>
      <c r="L600" s="134"/>
      <c r="M600" s="131"/>
      <c r="N600" s="131"/>
    </row>
    <row r="601" spans="2:14" ht="30" customHeight="1" thickTop="1" thickBot="1" x14ac:dyDescent="0.3">
      <c r="B601" s="33">
        <f>LARGE(LT!$AT$7:$AT$3006,AF!H601)</f>
        <v>0</v>
      </c>
      <c r="C601" s="46" t="str">
        <f>VLOOKUP($B601,LT!$AT$7:$AY$3006,C$28,FALSE)</f>
        <v/>
      </c>
      <c r="D601" s="132" t="str">
        <f>VLOOKUP($B601,LT!$AT$7:$AY$3006,D$28,FALSE)</f>
        <v/>
      </c>
      <c r="E601" s="132" t="str">
        <f>VLOOKUP($B601,LT!$AT$7:$AY$3006,E$28,FALSE)</f>
        <v/>
      </c>
      <c r="F601" s="46" t="str">
        <f>VLOOKUP($B601,LT!$AT$7:$AY$3006,F$28,FALSE)</f>
        <v/>
      </c>
      <c r="G601" s="46" t="str">
        <f>VLOOKUP($B601,LT!$AT$7:$AY$3006,G$28,FALSE)</f>
        <v/>
      </c>
      <c r="H601" s="133">
        <v>572</v>
      </c>
      <c r="J601" s="131"/>
      <c r="K601" s="134"/>
      <c r="L601" s="134"/>
      <c r="M601" s="131"/>
      <c r="N601" s="131"/>
    </row>
    <row r="602" spans="2:14" ht="30" customHeight="1" thickTop="1" thickBot="1" x14ac:dyDescent="0.3">
      <c r="B602" s="33">
        <f>LARGE(LT!$AT$7:$AT$3006,AF!H602)</f>
        <v>0</v>
      </c>
      <c r="C602" s="46" t="str">
        <f>VLOOKUP($B602,LT!$AT$7:$AY$3006,C$28,FALSE)</f>
        <v/>
      </c>
      <c r="D602" s="132" t="str">
        <f>VLOOKUP($B602,LT!$AT$7:$AY$3006,D$28,FALSE)</f>
        <v/>
      </c>
      <c r="E602" s="132" t="str">
        <f>VLOOKUP($B602,LT!$AT$7:$AY$3006,E$28,FALSE)</f>
        <v/>
      </c>
      <c r="F602" s="46" t="str">
        <f>VLOOKUP($B602,LT!$AT$7:$AY$3006,F$28,FALSE)</f>
        <v/>
      </c>
      <c r="G602" s="46" t="str">
        <f>VLOOKUP($B602,LT!$AT$7:$AY$3006,G$28,FALSE)</f>
        <v/>
      </c>
      <c r="H602" s="133">
        <v>573</v>
      </c>
      <c r="J602" s="131"/>
      <c r="K602" s="134"/>
      <c r="L602" s="134"/>
      <c r="M602" s="131"/>
      <c r="N602" s="131"/>
    </row>
    <row r="603" spans="2:14" ht="30" customHeight="1" thickTop="1" thickBot="1" x14ac:dyDescent="0.3">
      <c r="B603" s="33">
        <f>LARGE(LT!$AT$7:$AT$3006,AF!H603)</f>
        <v>0</v>
      </c>
      <c r="C603" s="46" t="str">
        <f>VLOOKUP($B603,LT!$AT$7:$AY$3006,C$28,FALSE)</f>
        <v/>
      </c>
      <c r="D603" s="132" t="str">
        <f>VLOOKUP($B603,LT!$AT$7:$AY$3006,D$28,FALSE)</f>
        <v/>
      </c>
      <c r="E603" s="132" t="str">
        <f>VLOOKUP($B603,LT!$AT$7:$AY$3006,E$28,FALSE)</f>
        <v/>
      </c>
      <c r="F603" s="46" t="str">
        <f>VLOOKUP($B603,LT!$AT$7:$AY$3006,F$28,FALSE)</f>
        <v/>
      </c>
      <c r="G603" s="46" t="str">
        <f>VLOOKUP($B603,LT!$AT$7:$AY$3006,G$28,FALSE)</f>
        <v/>
      </c>
      <c r="H603" s="133">
        <v>574</v>
      </c>
      <c r="J603" s="131"/>
      <c r="K603" s="134"/>
      <c r="L603" s="134"/>
      <c r="M603" s="131"/>
      <c r="N603" s="131"/>
    </row>
    <row r="604" spans="2:14" ht="30" customHeight="1" thickTop="1" thickBot="1" x14ac:dyDescent="0.3">
      <c r="B604" s="33">
        <f>LARGE(LT!$AT$7:$AT$3006,AF!H604)</f>
        <v>0</v>
      </c>
      <c r="C604" s="46" t="str">
        <f>VLOOKUP($B604,LT!$AT$7:$AY$3006,C$28,FALSE)</f>
        <v/>
      </c>
      <c r="D604" s="132" t="str">
        <f>VLOOKUP($B604,LT!$AT$7:$AY$3006,D$28,FALSE)</f>
        <v/>
      </c>
      <c r="E604" s="132" t="str">
        <f>VLOOKUP($B604,LT!$AT$7:$AY$3006,E$28,FALSE)</f>
        <v/>
      </c>
      <c r="F604" s="46" t="str">
        <f>VLOOKUP($B604,LT!$AT$7:$AY$3006,F$28,FALSE)</f>
        <v/>
      </c>
      <c r="G604" s="46" t="str">
        <f>VLOOKUP($B604,LT!$AT$7:$AY$3006,G$28,FALSE)</f>
        <v/>
      </c>
      <c r="H604" s="133">
        <v>575</v>
      </c>
      <c r="J604" s="131"/>
      <c r="K604" s="134"/>
      <c r="L604" s="134"/>
      <c r="M604" s="131"/>
      <c r="N604" s="131"/>
    </row>
    <row r="605" spans="2:14" ht="30" customHeight="1" thickTop="1" thickBot="1" x14ac:dyDescent="0.3">
      <c r="B605" s="33">
        <f>LARGE(LT!$AT$7:$AT$3006,AF!H605)</f>
        <v>0</v>
      </c>
      <c r="C605" s="46" t="str">
        <f>VLOOKUP($B605,LT!$AT$7:$AY$3006,C$28,FALSE)</f>
        <v/>
      </c>
      <c r="D605" s="132" t="str">
        <f>VLOOKUP($B605,LT!$AT$7:$AY$3006,D$28,FALSE)</f>
        <v/>
      </c>
      <c r="E605" s="132" t="str">
        <f>VLOOKUP($B605,LT!$AT$7:$AY$3006,E$28,FALSE)</f>
        <v/>
      </c>
      <c r="F605" s="46" t="str">
        <f>VLOOKUP($B605,LT!$AT$7:$AY$3006,F$28,FALSE)</f>
        <v/>
      </c>
      <c r="G605" s="46" t="str">
        <f>VLOOKUP($B605,LT!$AT$7:$AY$3006,G$28,FALSE)</f>
        <v/>
      </c>
      <c r="H605" s="133">
        <v>576</v>
      </c>
      <c r="J605" s="131"/>
      <c r="K605" s="134"/>
      <c r="L605" s="134"/>
      <c r="M605" s="131"/>
      <c r="N605" s="131"/>
    </row>
    <row r="606" spans="2:14" ht="30" customHeight="1" thickTop="1" thickBot="1" x14ac:dyDescent="0.3">
      <c r="B606" s="33">
        <f>LARGE(LT!$AT$7:$AT$3006,AF!H606)</f>
        <v>0</v>
      </c>
      <c r="C606" s="46" t="str">
        <f>VLOOKUP($B606,LT!$AT$7:$AY$3006,C$28,FALSE)</f>
        <v/>
      </c>
      <c r="D606" s="132" t="str">
        <f>VLOOKUP($B606,LT!$AT$7:$AY$3006,D$28,FALSE)</f>
        <v/>
      </c>
      <c r="E606" s="132" t="str">
        <f>VLOOKUP($B606,LT!$AT$7:$AY$3006,E$28,FALSE)</f>
        <v/>
      </c>
      <c r="F606" s="46" t="str">
        <f>VLOOKUP($B606,LT!$AT$7:$AY$3006,F$28,FALSE)</f>
        <v/>
      </c>
      <c r="G606" s="46" t="str">
        <f>VLOOKUP($B606,LT!$AT$7:$AY$3006,G$28,FALSE)</f>
        <v/>
      </c>
      <c r="H606" s="133">
        <v>577</v>
      </c>
      <c r="J606" s="131"/>
      <c r="K606" s="134"/>
      <c r="L606" s="134"/>
      <c r="M606" s="131"/>
      <c r="N606" s="131"/>
    </row>
    <row r="607" spans="2:14" ht="30" customHeight="1" thickTop="1" thickBot="1" x14ac:dyDescent="0.3">
      <c r="B607" s="33">
        <f>LARGE(LT!$AT$7:$AT$3006,AF!H607)</f>
        <v>0</v>
      </c>
      <c r="C607" s="46" t="str">
        <f>VLOOKUP($B607,LT!$AT$7:$AY$3006,C$28,FALSE)</f>
        <v/>
      </c>
      <c r="D607" s="132" t="str">
        <f>VLOOKUP($B607,LT!$AT$7:$AY$3006,D$28,FALSE)</f>
        <v/>
      </c>
      <c r="E607" s="132" t="str">
        <f>VLOOKUP($B607,LT!$AT$7:$AY$3006,E$28,FALSE)</f>
        <v/>
      </c>
      <c r="F607" s="46" t="str">
        <f>VLOOKUP($B607,LT!$AT$7:$AY$3006,F$28,FALSE)</f>
        <v/>
      </c>
      <c r="G607" s="46" t="str">
        <f>VLOOKUP($B607,LT!$AT$7:$AY$3006,G$28,FALSE)</f>
        <v/>
      </c>
      <c r="H607" s="133">
        <v>578</v>
      </c>
      <c r="J607" s="131"/>
      <c r="K607" s="134"/>
      <c r="L607" s="134"/>
      <c r="M607" s="131"/>
      <c r="N607" s="131"/>
    </row>
    <row r="608" spans="2:14" ht="30" customHeight="1" thickTop="1" thickBot="1" x14ac:dyDescent="0.3">
      <c r="B608" s="33">
        <f>LARGE(LT!$AT$7:$AT$3006,AF!H608)</f>
        <v>0</v>
      </c>
      <c r="C608" s="46" t="str">
        <f>VLOOKUP($B608,LT!$AT$7:$AY$3006,C$28,FALSE)</f>
        <v/>
      </c>
      <c r="D608" s="132" t="str">
        <f>VLOOKUP($B608,LT!$AT$7:$AY$3006,D$28,FALSE)</f>
        <v/>
      </c>
      <c r="E608" s="132" t="str">
        <f>VLOOKUP($B608,LT!$AT$7:$AY$3006,E$28,FALSE)</f>
        <v/>
      </c>
      <c r="F608" s="46" t="str">
        <f>VLOOKUP($B608,LT!$AT$7:$AY$3006,F$28,FALSE)</f>
        <v/>
      </c>
      <c r="G608" s="46" t="str">
        <f>VLOOKUP($B608,LT!$AT$7:$AY$3006,G$28,FALSE)</f>
        <v/>
      </c>
      <c r="H608" s="133">
        <v>579</v>
      </c>
      <c r="J608" s="131"/>
      <c r="K608" s="134"/>
      <c r="L608" s="134"/>
      <c r="M608" s="131"/>
      <c r="N608" s="131"/>
    </row>
    <row r="609" spans="2:14" ht="30" customHeight="1" thickTop="1" thickBot="1" x14ac:dyDescent="0.3">
      <c r="B609" s="33">
        <f>LARGE(LT!$AT$7:$AT$3006,AF!H609)</f>
        <v>0</v>
      </c>
      <c r="C609" s="46" t="str">
        <f>VLOOKUP($B609,LT!$AT$7:$AY$3006,C$28,FALSE)</f>
        <v/>
      </c>
      <c r="D609" s="132" t="str">
        <f>VLOOKUP($B609,LT!$AT$7:$AY$3006,D$28,FALSE)</f>
        <v/>
      </c>
      <c r="E609" s="132" t="str">
        <f>VLOOKUP($B609,LT!$AT$7:$AY$3006,E$28,FALSE)</f>
        <v/>
      </c>
      <c r="F609" s="46" t="str">
        <f>VLOOKUP($B609,LT!$AT$7:$AY$3006,F$28,FALSE)</f>
        <v/>
      </c>
      <c r="G609" s="46" t="str">
        <f>VLOOKUP($B609,LT!$AT$7:$AY$3006,G$28,FALSE)</f>
        <v/>
      </c>
      <c r="H609" s="133">
        <v>580</v>
      </c>
      <c r="J609" s="131"/>
      <c r="K609" s="134"/>
      <c r="L609" s="134"/>
      <c r="M609" s="131"/>
      <c r="N609" s="131"/>
    </row>
    <row r="610" spans="2:14" ht="30" customHeight="1" thickTop="1" thickBot="1" x14ac:dyDescent="0.3">
      <c r="B610" s="33">
        <f>LARGE(LT!$AT$7:$AT$3006,AF!H610)</f>
        <v>0</v>
      </c>
      <c r="C610" s="46" t="str">
        <f>VLOOKUP($B610,LT!$AT$7:$AY$3006,C$28,FALSE)</f>
        <v/>
      </c>
      <c r="D610" s="132" t="str">
        <f>VLOOKUP($B610,LT!$AT$7:$AY$3006,D$28,FALSE)</f>
        <v/>
      </c>
      <c r="E610" s="132" t="str">
        <f>VLOOKUP($B610,LT!$AT$7:$AY$3006,E$28,FALSE)</f>
        <v/>
      </c>
      <c r="F610" s="46" t="str">
        <f>VLOOKUP($B610,LT!$AT$7:$AY$3006,F$28,FALSE)</f>
        <v/>
      </c>
      <c r="G610" s="46" t="str">
        <f>VLOOKUP($B610,LT!$AT$7:$AY$3006,G$28,FALSE)</f>
        <v/>
      </c>
      <c r="H610" s="133">
        <v>581</v>
      </c>
      <c r="J610" s="131"/>
      <c r="K610" s="134"/>
      <c r="L610" s="134"/>
      <c r="M610" s="131"/>
      <c r="N610" s="131"/>
    </row>
    <row r="611" spans="2:14" ht="30" customHeight="1" thickTop="1" thickBot="1" x14ac:dyDescent="0.3">
      <c r="B611" s="33">
        <f>LARGE(LT!$AT$7:$AT$3006,AF!H611)</f>
        <v>0</v>
      </c>
      <c r="C611" s="46" t="str">
        <f>VLOOKUP($B611,LT!$AT$7:$AY$3006,C$28,FALSE)</f>
        <v/>
      </c>
      <c r="D611" s="132" t="str">
        <f>VLOOKUP($B611,LT!$AT$7:$AY$3006,D$28,FALSE)</f>
        <v/>
      </c>
      <c r="E611" s="132" t="str">
        <f>VLOOKUP($B611,LT!$AT$7:$AY$3006,E$28,FALSE)</f>
        <v/>
      </c>
      <c r="F611" s="46" t="str">
        <f>VLOOKUP($B611,LT!$AT$7:$AY$3006,F$28,FALSE)</f>
        <v/>
      </c>
      <c r="G611" s="46" t="str">
        <f>VLOOKUP($B611,LT!$AT$7:$AY$3006,G$28,FALSE)</f>
        <v/>
      </c>
      <c r="H611" s="133">
        <v>582</v>
      </c>
      <c r="J611" s="131"/>
      <c r="K611" s="134"/>
      <c r="L611" s="134"/>
      <c r="M611" s="131"/>
      <c r="N611" s="131"/>
    </row>
    <row r="612" spans="2:14" ht="30" customHeight="1" thickTop="1" thickBot="1" x14ac:dyDescent="0.3">
      <c r="B612" s="33">
        <f>LARGE(LT!$AT$7:$AT$3006,AF!H612)</f>
        <v>0</v>
      </c>
      <c r="C612" s="46" t="str">
        <f>VLOOKUP($B612,LT!$AT$7:$AY$3006,C$28,FALSE)</f>
        <v/>
      </c>
      <c r="D612" s="132" t="str">
        <f>VLOOKUP($B612,LT!$AT$7:$AY$3006,D$28,FALSE)</f>
        <v/>
      </c>
      <c r="E612" s="132" t="str">
        <f>VLOOKUP($B612,LT!$AT$7:$AY$3006,E$28,FALSE)</f>
        <v/>
      </c>
      <c r="F612" s="46" t="str">
        <f>VLOOKUP($B612,LT!$AT$7:$AY$3006,F$28,FALSE)</f>
        <v/>
      </c>
      <c r="G612" s="46" t="str">
        <f>VLOOKUP($B612,LT!$AT$7:$AY$3006,G$28,FALSE)</f>
        <v/>
      </c>
      <c r="H612" s="133">
        <v>583</v>
      </c>
      <c r="J612" s="131"/>
      <c r="K612" s="134"/>
      <c r="L612" s="134"/>
      <c r="M612" s="131"/>
      <c r="N612" s="131"/>
    </row>
    <row r="613" spans="2:14" ht="30" customHeight="1" thickTop="1" thickBot="1" x14ac:dyDescent="0.3">
      <c r="B613" s="33">
        <f>LARGE(LT!$AT$7:$AT$3006,AF!H613)</f>
        <v>0</v>
      </c>
      <c r="C613" s="46" t="str">
        <f>VLOOKUP($B613,LT!$AT$7:$AY$3006,C$28,FALSE)</f>
        <v/>
      </c>
      <c r="D613" s="132" t="str">
        <f>VLOOKUP($B613,LT!$AT$7:$AY$3006,D$28,FALSE)</f>
        <v/>
      </c>
      <c r="E613" s="132" t="str">
        <f>VLOOKUP($B613,LT!$AT$7:$AY$3006,E$28,FALSE)</f>
        <v/>
      </c>
      <c r="F613" s="46" t="str">
        <f>VLOOKUP($B613,LT!$AT$7:$AY$3006,F$28,FALSE)</f>
        <v/>
      </c>
      <c r="G613" s="46" t="str">
        <f>VLOOKUP($B613,LT!$AT$7:$AY$3006,G$28,FALSE)</f>
        <v/>
      </c>
      <c r="H613" s="133">
        <v>584</v>
      </c>
      <c r="J613" s="131"/>
      <c r="K613" s="134"/>
      <c r="L613" s="134"/>
      <c r="M613" s="131"/>
      <c r="N613" s="131"/>
    </row>
    <row r="614" spans="2:14" ht="30" customHeight="1" thickTop="1" thickBot="1" x14ac:dyDescent="0.3">
      <c r="B614" s="33">
        <f>LARGE(LT!$AT$7:$AT$3006,AF!H614)</f>
        <v>0</v>
      </c>
      <c r="C614" s="46" t="str">
        <f>VLOOKUP($B614,LT!$AT$7:$AY$3006,C$28,FALSE)</f>
        <v/>
      </c>
      <c r="D614" s="132" t="str">
        <f>VLOOKUP($B614,LT!$AT$7:$AY$3006,D$28,FALSE)</f>
        <v/>
      </c>
      <c r="E614" s="132" t="str">
        <f>VLOOKUP($B614,LT!$AT$7:$AY$3006,E$28,FALSE)</f>
        <v/>
      </c>
      <c r="F614" s="46" t="str">
        <f>VLOOKUP($B614,LT!$AT$7:$AY$3006,F$28,FALSE)</f>
        <v/>
      </c>
      <c r="G614" s="46" t="str">
        <f>VLOOKUP($B614,LT!$AT$7:$AY$3006,G$28,FALSE)</f>
        <v/>
      </c>
      <c r="H614" s="133">
        <v>585</v>
      </c>
      <c r="J614" s="131"/>
      <c r="K614" s="134"/>
      <c r="L614" s="134"/>
      <c r="M614" s="131"/>
      <c r="N614" s="131"/>
    </row>
    <row r="615" spans="2:14" ht="30" customHeight="1" thickTop="1" thickBot="1" x14ac:dyDescent="0.3">
      <c r="B615" s="33">
        <f>LARGE(LT!$AT$7:$AT$3006,AF!H615)</f>
        <v>0</v>
      </c>
      <c r="C615" s="46" t="str">
        <f>VLOOKUP($B615,LT!$AT$7:$AY$3006,C$28,FALSE)</f>
        <v/>
      </c>
      <c r="D615" s="132" t="str">
        <f>VLOOKUP($B615,LT!$AT$7:$AY$3006,D$28,FALSE)</f>
        <v/>
      </c>
      <c r="E615" s="132" t="str">
        <f>VLOOKUP($B615,LT!$AT$7:$AY$3006,E$28,FALSE)</f>
        <v/>
      </c>
      <c r="F615" s="46" t="str">
        <f>VLOOKUP($B615,LT!$AT$7:$AY$3006,F$28,FALSE)</f>
        <v/>
      </c>
      <c r="G615" s="46" t="str">
        <f>VLOOKUP($B615,LT!$AT$7:$AY$3006,G$28,FALSE)</f>
        <v/>
      </c>
      <c r="H615" s="133">
        <v>586</v>
      </c>
      <c r="J615" s="131"/>
      <c r="K615" s="134"/>
      <c r="L615" s="134"/>
      <c r="M615" s="131"/>
      <c r="N615" s="131"/>
    </row>
    <row r="616" spans="2:14" ht="30" customHeight="1" thickTop="1" thickBot="1" x14ac:dyDescent="0.3">
      <c r="B616" s="33">
        <f>LARGE(LT!$AT$7:$AT$3006,AF!H616)</f>
        <v>0</v>
      </c>
      <c r="C616" s="46" t="str">
        <f>VLOOKUP($B616,LT!$AT$7:$AY$3006,C$28,FALSE)</f>
        <v/>
      </c>
      <c r="D616" s="132" t="str">
        <f>VLOOKUP($B616,LT!$AT$7:$AY$3006,D$28,FALSE)</f>
        <v/>
      </c>
      <c r="E616" s="132" t="str">
        <f>VLOOKUP($B616,LT!$AT$7:$AY$3006,E$28,FALSE)</f>
        <v/>
      </c>
      <c r="F616" s="46" t="str">
        <f>VLOOKUP($B616,LT!$AT$7:$AY$3006,F$28,FALSE)</f>
        <v/>
      </c>
      <c r="G616" s="46" t="str">
        <f>VLOOKUP($B616,LT!$AT$7:$AY$3006,G$28,FALSE)</f>
        <v/>
      </c>
      <c r="H616" s="133">
        <v>587</v>
      </c>
      <c r="J616" s="131"/>
      <c r="K616" s="134"/>
      <c r="L616" s="134"/>
      <c r="M616" s="131"/>
      <c r="N616" s="131"/>
    </row>
    <row r="617" spans="2:14" ht="30" customHeight="1" thickTop="1" thickBot="1" x14ac:dyDescent="0.3">
      <c r="B617" s="33">
        <f>LARGE(LT!$AT$7:$AT$3006,AF!H617)</f>
        <v>0</v>
      </c>
      <c r="C617" s="46" t="str">
        <f>VLOOKUP($B617,LT!$AT$7:$AY$3006,C$28,FALSE)</f>
        <v/>
      </c>
      <c r="D617" s="132" t="str">
        <f>VLOOKUP($B617,LT!$AT$7:$AY$3006,D$28,FALSE)</f>
        <v/>
      </c>
      <c r="E617" s="132" t="str">
        <f>VLOOKUP($B617,LT!$AT$7:$AY$3006,E$28,FALSE)</f>
        <v/>
      </c>
      <c r="F617" s="46" t="str">
        <f>VLOOKUP($B617,LT!$AT$7:$AY$3006,F$28,FALSE)</f>
        <v/>
      </c>
      <c r="G617" s="46" t="str">
        <f>VLOOKUP($B617,LT!$AT$7:$AY$3006,G$28,FALSE)</f>
        <v/>
      </c>
      <c r="H617" s="133">
        <v>588</v>
      </c>
      <c r="J617" s="131"/>
      <c r="K617" s="134"/>
      <c r="L617" s="134"/>
      <c r="M617" s="131"/>
      <c r="N617" s="131"/>
    </row>
    <row r="618" spans="2:14" ht="30" customHeight="1" thickTop="1" thickBot="1" x14ac:dyDescent="0.3">
      <c r="B618" s="33">
        <f>LARGE(LT!$AT$7:$AT$3006,AF!H618)</f>
        <v>0</v>
      </c>
      <c r="C618" s="46" t="str">
        <f>VLOOKUP($B618,LT!$AT$7:$AY$3006,C$28,FALSE)</f>
        <v/>
      </c>
      <c r="D618" s="132" t="str">
        <f>VLOOKUP($B618,LT!$AT$7:$AY$3006,D$28,FALSE)</f>
        <v/>
      </c>
      <c r="E618" s="132" t="str">
        <f>VLOOKUP($B618,LT!$AT$7:$AY$3006,E$28,FALSE)</f>
        <v/>
      </c>
      <c r="F618" s="46" t="str">
        <f>VLOOKUP($B618,LT!$AT$7:$AY$3006,F$28,FALSE)</f>
        <v/>
      </c>
      <c r="G618" s="46" t="str">
        <f>VLOOKUP($B618,LT!$AT$7:$AY$3006,G$28,FALSE)</f>
        <v/>
      </c>
      <c r="H618" s="133">
        <v>589</v>
      </c>
      <c r="J618" s="131"/>
      <c r="K618" s="134"/>
      <c r="L618" s="134"/>
      <c r="M618" s="131"/>
      <c r="N618" s="131"/>
    </row>
    <row r="619" spans="2:14" ht="30" customHeight="1" thickTop="1" thickBot="1" x14ac:dyDescent="0.3">
      <c r="B619" s="33">
        <f>LARGE(LT!$AT$7:$AT$3006,AF!H619)</f>
        <v>0</v>
      </c>
      <c r="C619" s="46" t="str">
        <f>VLOOKUP($B619,LT!$AT$7:$AY$3006,C$28,FALSE)</f>
        <v/>
      </c>
      <c r="D619" s="132" t="str">
        <f>VLOOKUP($B619,LT!$AT$7:$AY$3006,D$28,FALSE)</f>
        <v/>
      </c>
      <c r="E619" s="132" t="str">
        <f>VLOOKUP($B619,LT!$AT$7:$AY$3006,E$28,FALSE)</f>
        <v/>
      </c>
      <c r="F619" s="46" t="str">
        <f>VLOOKUP($B619,LT!$AT$7:$AY$3006,F$28,FALSE)</f>
        <v/>
      </c>
      <c r="G619" s="46" t="str">
        <f>VLOOKUP($B619,LT!$AT$7:$AY$3006,G$28,FALSE)</f>
        <v/>
      </c>
      <c r="H619" s="133">
        <v>590</v>
      </c>
      <c r="J619" s="131"/>
      <c r="K619" s="134"/>
      <c r="L619" s="134"/>
      <c r="M619" s="131"/>
      <c r="N619" s="131"/>
    </row>
    <row r="620" spans="2:14" ht="30" customHeight="1" thickTop="1" thickBot="1" x14ac:dyDescent="0.3">
      <c r="B620" s="33">
        <f>LARGE(LT!$AT$7:$AT$3006,AF!H620)</f>
        <v>0</v>
      </c>
      <c r="C620" s="46" t="str">
        <f>VLOOKUP($B620,LT!$AT$7:$AY$3006,C$28,FALSE)</f>
        <v/>
      </c>
      <c r="D620" s="132" t="str">
        <f>VLOOKUP($B620,LT!$AT$7:$AY$3006,D$28,FALSE)</f>
        <v/>
      </c>
      <c r="E620" s="132" t="str">
        <f>VLOOKUP($B620,LT!$AT$7:$AY$3006,E$28,FALSE)</f>
        <v/>
      </c>
      <c r="F620" s="46" t="str">
        <f>VLOOKUP($B620,LT!$AT$7:$AY$3006,F$28,FALSE)</f>
        <v/>
      </c>
      <c r="G620" s="46" t="str">
        <f>VLOOKUP($B620,LT!$AT$7:$AY$3006,G$28,FALSE)</f>
        <v/>
      </c>
      <c r="H620" s="133">
        <v>591</v>
      </c>
      <c r="J620" s="131"/>
      <c r="K620" s="134"/>
      <c r="L620" s="134"/>
      <c r="M620" s="131"/>
      <c r="N620" s="131"/>
    </row>
    <row r="621" spans="2:14" ht="30" customHeight="1" thickTop="1" thickBot="1" x14ac:dyDescent="0.3">
      <c r="B621" s="33">
        <f>LARGE(LT!$AT$7:$AT$3006,AF!H621)</f>
        <v>0</v>
      </c>
      <c r="C621" s="46" t="str">
        <f>VLOOKUP($B621,LT!$AT$7:$AY$3006,C$28,FALSE)</f>
        <v/>
      </c>
      <c r="D621" s="132" t="str">
        <f>VLOOKUP($B621,LT!$AT$7:$AY$3006,D$28,FALSE)</f>
        <v/>
      </c>
      <c r="E621" s="132" t="str">
        <f>VLOOKUP($B621,LT!$AT$7:$AY$3006,E$28,FALSE)</f>
        <v/>
      </c>
      <c r="F621" s="46" t="str">
        <f>VLOOKUP($B621,LT!$AT$7:$AY$3006,F$28,FALSE)</f>
        <v/>
      </c>
      <c r="G621" s="46" t="str">
        <f>VLOOKUP($B621,LT!$AT$7:$AY$3006,G$28,FALSE)</f>
        <v/>
      </c>
      <c r="H621" s="133">
        <v>592</v>
      </c>
      <c r="J621" s="131"/>
      <c r="K621" s="134"/>
      <c r="L621" s="134"/>
      <c r="M621" s="131"/>
      <c r="N621" s="131"/>
    </row>
    <row r="622" spans="2:14" ht="30" customHeight="1" thickTop="1" thickBot="1" x14ac:dyDescent="0.3">
      <c r="B622" s="33">
        <f>LARGE(LT!$AT$7:$AT$3006,AF!H622)</f>
        <v>0</v>
      </c>
      <c r="C622" s="46" t="str">
        <f>VLOOKUP($B622,LT!$AT$7:$AY$3006,C$28,FALSE)</f>
        <v/>
      </c>
      <c r="D622" s="132" t="str">
        <f>VLOOKUP($B622,LT!$AT$7:$AY$3006,D$28,FALSE)</f>
        <v/>
      </c>
      <c r="E622" s="132" t="str">
        <f>VLOOKUP($B622,LT!$AT$7:$AY$3006,E$28,FALSE)</f>
        <v/>
      </c>
      <c r="F622" s="46" t="str">
        <f>VLOOKUP($B622,LT!$AT$7:$AY$3006,F$28,FALSE)</f>
        <v/>
      </c>
      <c r="G622" s="46" t="str">
        <f>VLOOKUP($B622,LT!$AT$7:$AY$3006,G$28,FALSE)</f>
        <v/>
      </c>
      <c r="H622" s="133">
        <v>593</v>
      </c>
      <c r="J622" s="131"/>
      <c r="K622" s="134"/>
      <c r="L622" s="134"/>
      <c r="M622" s="131"/>
      <c r="N622" s="131"/>
    </row>
    <row r="623" spans="2:14" ht="30" customHeight="1" thickTop="1" thickBot="1" x14ac:dyDescent="0.3">
      <c r="B623" s="33">
        <f>LARGE(LT!$AT$7:$AT$3006,AF!H623)</f>
        <v>0</v>
      </c>
      <c r="C623" s="46" t="str">
        <f>VLOOKUP($B623,LT!$AT$7:$AY$3006,C$28,FALSE)</f>
        <v/>
      </c>
      <c r="D623" s="132" t="str">
        <f>VLOOKUP($B623,LT!$AT$7:$AY$3006,D$28,FALSE)</f>
        <v/>
      </c>
      <c r="E623" s="132" t="str">
        <f>VLOOKUP($B623,LT!$AT$7:$AY$3006,E$28,FALSE)</f>
        <v/>
      </c>
      <c r="F623" s="46" t="str">
        <f>VLOOKUP($B623,LT!$AT$7:$AY$3006,F$28,FALSE)</f>
        <v/>
      </c>
      <c r="G623" s="46" t="str">
        <f>VLOOKUP($B623,LT!$AT$7:$AY$3006,G$28,FALSE)</f>
        <v/>
      </c>
      <c r="H623" s="133">
        <v>594</v>
      </c>
      <c r="J623" s="131"/>
      <c r="K623" s="134"/>
      <c r="L623" s="134"/>
      <c r="M623" s="131"/>
      <c r="N623" s="131"/>
    </row>
    <row r="624" spans="2:14" ht="30" customHeight="1" thickTop="1" thickBot="1" x14ac:dyDescent="0.3">
      <c r="B624" s="33">
        <f>LARGE(LT!$AT$7:$AT$3006,AF!H624)</f>
        <v>0</v>
      </c>
      <c r="C624" s="46" t="str">
        <f>VLOOKUP($B624,LT!$AT$7:$AY$3006,C$28,FALSE)</f>
        <v/>
      </c>
      <c r="D624" s="132" t="str">
        <f>VLOOKUP($B624,LT!$AT$7:$AY$3006,D$28,FALSE)</f>
        <v/>
      </c>
      <c r="E624" s="132" t="str">
        <f>VLOOKUP($B624,LT!$AT$7:$AY$3006,E$28,FALSE)</f>
        <v/>
      </c>
      <c r="F624" s="46" t="str">
        <f>VLOOKUP($B624,LT!$AT$7:$AY$3006,F$28,FALSE)</f>
        <v/>
      </c>
      <c r="G624" s="46" t="str">
        <f>VLOOKUP($B624,LT!$AT$7:$AY$3006,G$28,FALSE)</f>
        <v/>
      </c>
      <c r="H624" s="133">
        <v>595</v>
      </c>
      <c r="J624" s="131"/>
      <c r="K624" s="134"/>
      <c r="L624" s="134"/>
      <c r="M624" s="131"/>
      <c r="N624" s="131"/>
    </row>
    <row r="625" spans="2:14" ht="30" customHeight="1" thickTop="1" thickBot="1" x14ac:dyDescent="0.3">
      <c r="B625" s="33">
        <f>LARGE(LT!$AT$7:$AT$3006,AF!H625)</f>
        <v>0</v>
      </c>
      <c r="C625" s="46" t="str">
        <f>VLOOKUP($B625,LT!$AT$7:$AY$3006,C$28,FALSE)</f>
        <v/>
      </c>
      <c r="D625" s="132" t="str">
        <f>VLOOKUP($B625,LT!$AT$7:$AY$3006,D$28,FALSE)</f>
        <v/>
      </c>
      <c r="E625" s="132" t="str">
        <f>VLOOKUP($B625,LT!$AT$7:$AY$3006,E$28,FALSE)</f>
        <v/>
      </c>
      <c r="F625" s="46" t="str">
        <f>VLOOKUP($B625,LT!$AT$7:$AY$3006,F$28,FALSE)</f>
        <v/>
      </c>
      <c r="G625" s="46" t="str">
        <f>VLOOKUP($B625,LT!$AT$7:$AY$3006,G$28,FALSE)</f>
        <v/>
      </c>
      <c r="H625" s="133">
        <v>596</v>
      </c>
      <c r="J625" s="131"/>
      <c r="K625" s="134"/>
      <c r="L625" s="134"/>
      <c r="M625" s="131"/>
      <c r="N625" s="131"/>
    </row>
    <row r="626" spans="2:14" ht="30" customHeight="1" thickTop="1" thickBot="1" x14ac:dyDescent="0.3">
      <c r="B626" s="33">
        <f>LARGE(LT!$AT$7:$AT$3006,AF!H626)</f>
        <v>0</v>
      </c>
      <c r="C626" s="46" t="str">
        <f>VLOOKUP($B626,LT!$AT$7:$AY$3006,C$28,FALSE)</f>
        <v/>
      </c>
      <c r="D626" s="132" t="str">
        <f>VLOOKUP($B626,LT!$AT$7:$AY$3006,D$28,FALSE)</f>
        <v/>
      </c>
      <c r="E626" s="132" t="str">
        <f>VLOOKUP($B626,LT!$AT$7:$AY$3006,E$28,FALSE)</f>
        <v/>
      </c>
      <c r="F626" s="46" t="str">
        <f>VLOOKUP($B626,LT!$AT$7:$AY$3006,F$28,FALSE)</f>
        <v/>
      </c>
      <c r="G626" s="46" t="str">
        <f>VLOOKUP($B626,LT!$AT$7:$AY$3006,G$28,FALSE)</f>
        <v/>
      </c>
      <c r="H626" s="133">
        <v>597</v>
      </c>
      <c r="J626" s="131"/>
      <c r="K626" s="134"/>
      <c r="L626" s="134"/>
      <c r="M626" s="131"/>
      <c r="N626" s="131"/>
    </row>
    <row r="627" spans="2:14" ht="30" customHeight="1" thickTop="1" thickBot="1" x14ac:dyDescent="0.3">
      <c r="B627" s="33">
        <f>LARGE(LT!$AT$7:$AT$3006,AF!H627)</f>
        <v>0</v>
      </c>
      <c r="C627" s="46" t="str">
        <f>VLOOKUP($B627,LT!$AT$7:$AY$3006,C$28,FALSE)</f>
        <v/>
      </c>
      <c r="D627" s="132" t="str">
        <f>VLOOKUP($B627,LT!$AT$7:$AY$3006,D$28,FALSE)</f>
        <v/>
      </c>
      <c r="E627" s="132" t="str">
        <f>VLOOKUP($B627,LT!$AT$7:$AY$3006,E$28,FALSE)</f>
        <v/>
      </c>
      <c r="F627" s="46" t="str">
        <f>VLOOKUP($B627,LT!$AT$7:$AY$3006,F$28,FALSE)</f>
        <v/>
      </c>
      <c r="G627" s="46" t="str">
        <f>VLOOKUP($B627,LT!$AT$7:$AY$3006,G$28,FALSE)</f>
        <v/>
      </c>
      <c r="H627" s="133">
        <v>598</v>
      </c>
      <c r="J627" s="131"/>
      <c r="K627" s="134"/>
      <c r="L627" s="134"/>
      <c r="M627" s="131"/>
      <c r="N627" s="131"/>
    </row>
    <row r="628" spans="2:14" ht="30" customHeight="1" thickTop="1" thickBot="1" x14ac:dyDescent="0.3">
      <c r="B628" s="33">
        <f>LARGE(LT!$AT$7:$AT$3006,AF!H628)</f>
        <v>0</v>
      </c>
      <c r="C628" s="46" t="str">
        <f>VLOOKUP($B628,LT!$AT$7:$AY$3006,C$28,FALSE)</f>
        <v/>
      </c>
      <c r="D628" s="132" t="str">
        <f>VLOOKUP($B628,LT!$AT$7:$AY$3006,D$28,FALSE)</f>
        <v/>
      </c>
      <c r="E628" s="132" t="str">
        <f>VLOOKUP($B628,LT!$AT$7:$AY$3006,E$28,FALSE)</f>
        <v/>
      </c>
      <c r="F628" s="46" t="str">
        <f>VLOOKUP($B628,LT!$AT$7:$AY$3006,F$28,FALSE)</f>
        <v/>
      </c>
      <c r="G628" s="46" t="str">
        <f>VLOOKUP($B628,LT!$AT$7:$AY$3006,G$28,FALSE)</f>
        <v/>
      </c>
      <c r="H628" s="133">
        <v>599</v>
      </c>
      <c r="J628" s="131"/>
      <c r="K628" s="134"/>
      <c r="L628" s="134"/>
      <c r="M628" s="131"/>
      <c r="N628" s="131"/>
    </row>
    <row r="629" spans="2:14" ht="30" customHeight="1" thickTop="1" thickBot="1" x14ac:dyDescent="0.3">
      <c r="B629" s="33">
        <f>LARGE(LT!$AT$7:$AT$3006,AF!H629)</f>
        <v>0</v>
      </c>
      <c r="C629" s="46" t="str">
        <f>VLOOKUP($B629,LT!$AT$7:$AY$3006,C$28,FALSE)</f>
        <v/>
      </c>
      <c r="D629" s="132" t="str">
        <f>VLOOKUP($B629,LT!$AT$7:$AY$3006,D$28,FALSE)</f>
        <v/>
      </c>
      <c r="E629" s="132" t="str">
        <f>VLOOKUP($B629,LT!$AT$7:$AY$3006,E$28,FALSE)</f>
        <v/>
      </c>
      <c r="F629" s="46" t="str">
        <f>VLOOKUP($B629,LT!$AT$7:$AY$3006,F$28,FALSE)</f>
        <v/>
      </c>
      <c r="G629" s="46" t="str">
        <f>VLOOKUP($B629,LT!$AT$7:$AY$3006,G$28,FALSE)</f>
        <v/>
      </c>
      <c r="H629" s="133">
        <v>600</v>
      </c>
      <c r="J629" s="131"/>
      <c r="K629" s="134"/>
      <c r="L629" s="134"/>
      <c r="M629" s="131"/>
      <c r="N629" s="131"/>
    </row>
    <row r="630" spans="2:14" ht="30" customHeight="1" thickTop="1" thickBot="1" x14ac:dyDescent="0.3">
      <c r="B630" s="33">
        <f>LARGE(LT!$AT$7:$AT$3006,AF!H630)</f>
        <v>0</v>
      </c>
      <c r="C630" s="46" t="str">
        <f>VLOOKUP($B630,LT!$AT$7:$AY$3006,C$28,FALSE)</f>
        <v/>
      </c>
      <c r="D630" s="132" t="str">
        <f>VLOOKUP($B630,LT!$AT$7:$AY$3006,D$28,FALSE)</f>
        <v/>
      </c>
      <c r="E630" s="132" t="str">
        <f>VLOOKUP($B630,LT!$AT$7:$AY$3006,E$28,FALSE)</f>
        <v/>
      </c>
      <c r="F630" s="46" t="str">
        <f>VLOOKUP($B630,LT!$AT$7:$AY$3006,F$28,FALSE)</f>
        <v/>
      </c>
      <c r="G630" s="46" t="str">
        <f>VLOOKUP($B630,LT!$AT$7:$AY$3006,G$28,FALSE)</f>
        <v/>
      </c>
      <c r="H630" s="133">
        <v>601</v>
      </c>
      <c r="J630" s="131"/>
      <c r="K630" s="134"/>
      <c r="L630" s="134"/>
      <c r="M630" s="131"/>
      <c r="N630" s="131"/>
    </row>
    <row r="631" spans="2:14" ht="30" customHeight="1" thickTop="1" thickBot="1" x14ac:dyDescent="0.3">
      <c r="B631" s="33">
        <f>LARGE(LT!$AT$7:$AT$3006,AF!H631)</f>
        <v>0</v>
      </c>
      <c r="C631" s="46" t="str">
        <f>VLOOKUP($B631,LT!$AT$7:$AY$3006,C$28,FALSE)</f>
        <v/>
      </c>
      <c r="D631" s="132" t="str">
        <f>VLOOKUP($B631,LT!$AT$7:$AY$3006,D$28,FALSE)</f>
        <v/>
      </c>
      <c r="E631" s="132" t="str">
        <f>VLOOKUP($B631,LT!$AT$7:$AY$3006,E$28,FALSE)</f>
        <v/>
      </c>
      <c r="F631" s="46" t="str">
        <f>VLOOKUP($B631,LT!$AT$7:$AY$3006,F$28,FALSE)</f>
        <v/>
      </c>
      <c r="G631" s="46" t="str">
        <f>VLOOKUP($B631,LT!$AT$7:$AY$3006,G$28,FALSE)</f>
        <v/>
      </c>
      <c r="H631" s="133">
        <v>602</v>
      </c>
      <c r="J631" s="131"/>
      <c r="K631" s="134"/>
      <c r="L631" s="134"/>
      <c r="M631" s="131"/>
      <c r="N631" s="131"/>
    </row>
    <row r="632" spans="2:14" ht="30" customHeight="1" thickTop="1" thickBot="1" x14ac:dyDescent="0.3">
      <c r="B632" s="33">
        <f>LARGE(LT!$AT$7:$AT$3006,AF!H632)</f>
        <v>0</v>
      </c>
      <c r="C632" s="46" t="str">
        <f>VLOOKUP($B632,LT!$AT$7:$AY$3006,C$28,FALSE)</f>
        <v/>
      </c>
      <c r="D632" s="132" t="str">
        <f>VLOOKUP($B632,LT!$AT$7:$AY$3006,D$28,FALSE)</f>
        <v/>
      </c>
      <c r="E632" s="132" t="str">
        <f>VLOOKUP($B632,LT!$AT$7:$AY$3006,E$28,FALSE)</f>
        <v/>
      </c>
      <c r="F632" s="46" t="str">
        <f>VLOOKUP($B632,LT!$AT$7:$AY$3006,F$28,FALSE)</f>
        <v/>
      </c>
      <c r="G632" s="46" t="str">
        <f>VLOOKUP($B632,LT!$AT$7:$AY$3006,G$28,FALSE)</f>
        <v/>
      </c>
      <c r="H632" s="133">
        <v>603</v>
      </c>
      <c r="J632" s="131"/>
      <c r="K632" s="134"/>
      <c r="L632" s="134"/>
      <c r="M632" s="131"/>
      <c r="N632" s="131"/>
    </row>
    <row r="633" spans="2:14" ht="30" customHeight="1" thickTop="1" thickBot="1" x14ac:dyDescent="0.3">
      <c r="B633" s="33">
        <f>LARGE(LT!$AT$7:$AT$3006,AF!H633)</f>
        <v>0</v>
      </c>
      <c r="C633" s="46" t="str">
        <f>VLOOKUP($B633,LT!$AT$7:$AY$3006,C$28,FALSE)</f>
        <v/>
      </c>
      <c r="D633" s="132" t="str">
        <f>VLOOKUP($B633,LT!$AT$7:$AY$3006,D$28,FALSE)</f>
        <v/>
      </c>
      <c r="E633" s="132" t="str">
        <f>VLOOKUP($B633,LT!$AT$7:$AY$3006,E$28,FALSE)</f>
        <v/>
      </c>
      <c r="F633" s="46" t="str">
        <f>VLOOKUP($B633,LT!$AT$7:$AY$3006,F$28,FALSE)</f>
        <v/>
      </c>
      <c r="G633" s="46" t="str">
        <f>VLOOKUP($B633,LT!$AT$7:$AY$3006,G$28,FALSE)</f>
        <v/>
      </c>
      <c r="H633" s="133">
        <v>604</v>
      </c>
      <c r="J633" s="131"/>
      <c r="K633" s="134"/>
      <c r="L633" s="134"/>
      <c r="M633" s="131"/>
      <c r="N633" s="131"/>
    </row>
    <row r="634" spans="2:14" ht="30" customHeight="1" thickTop="1" thickBot="1" x14ac:dyDescent="0.3">
      <c r="B634" s="33">
        <f>LARGE(LT!$AT$7:$AT$3006,AF!H634)</f>
        <v>0</v>
      </c>
      <c r="C634" s="46" t="str">
        <f>VLOOKUP($B634,LT!$AT$7:$AY$3006,C$28,FALSE)</f>
        <v/>
      </c>
      <c r="D634" s="132" t="str">
        <f>VLOOKUP($B634,LT!$AT$7:$AY$3006,D$28,FALSE)</f>
        <v/>
      </c>
      <c r="E634" s="132" t="str">
        <f>VLOOKUP($B634,LT!$AT$7:$AY$3006,E$28,FALSE)</f>
        <v/>
      </c>
      <c r="F634" s="46" t="str">
        <f>VLOOKUP($B634,LT!$AT$7:$AY$3006,F$28,FALSE)</f>
        <v/>
      </c>
      <c r="G634" s="46" t="str">
        <f>VLOOKUP($B634,LT!$AT$7:$AY$3006,G$28,FALSE)</f>
        <v/>
      </c>
      <c r="H634" s="133">
        <v>605</v>
      </c>
      <c r="J634" s="131"/>
      <c r="K634" s="134"/>
      <c r="L634" s="134"/>
      <c r="M634" s="131"/>
      <c r="N634" s="131"/>
    </row>
    <row r="635" spans="2:14" ht="30" customHeight="1" thickTop="1" thickBot="1" x14ac:dyDescent="0.3">
      <c r="B635" s="33">
        <f>LARGE(LT!$AT$7:$AT$3006,AF!H635)</f>
        <v>0</v>
      </c>
      <c r="C635" s="46" t="str">
        <f>VLOOKUP($B635,LT!$AT$7:$AY$3006,C$28,FALSE)</f>
        <v/>
      </c>
      <c r="D635" s="132" t="str">
        <f>VLOOKUP($B635,LT!$AT$7:$AY$3006,D$28,FALSE)</f>
        <v/>
      </c>
      <c r="E635" s="132" t="str">
        <f>VLOOKUP($B635,LT!$AT$7:$AY$3006,E$28,FALSE)</f>
        <v/>
      </c>
      <c r="F635" s="46" t="str">
        <f>VLOOKUP($B635,LT!$AT$7:$AY$3006,F$28,FALSE)</f>
        <v/>
      </c>
      <c r="G635" s="46" t="str">
        <f>VLOOKUP($B635,LT!$AT$7:$AY$3006,G$28,FALSE)</f>
        <v/>
      </c>
      <c r="H635" s="133">
        <v>606</v>
      </c>
      <c r="J635" s="131"/>
      <c r="K635" s="134"/>
      <c r="L635" s="134"/>
      <c r="M635" s="131"/>
      <c r="N635" s="131"/>
    </row>
    <row r="636" spans="2:14" ht="30" customHeight="1" thickTop="1" thickBot="1" x14ac:dyDescent="0.3">
      <c r="B636" s="33">
        <f>LARGE(LT!$AT$7:$AT$3006,AF!H636)</f>
        <v>0</v>
      </c>
      <c r="C636" s="46" t="str">
        <f>VLOOKUP($B636,LT!$AT$7:$AY$3006,C$28,FALSE)</f>
        <v/>
      </c>
      <c r="D636" s="132" t="str">
        <f>VLOOKUP($B636,LT!$AT$7:$AY$3006,D$28,FALSE)</f>
        <v/>
      </c>
      <c r="E636" s="132" t="str">
        <f>VLOOKUP($B636,LT!$AT$7:$AY$3006,E$28,FALSE)</f>
        <v/>
      </c>
      <c r="F636" s="46" t="str">
        <f>VLOOKUP($B636,LT!$AT$7:$AY$3006,F$28,FALSE)</f>
        <v/>
      </c>
      <c r="G636" s="46" t="str">
        <f>VLOOKUP($B636,LT!$AT$7:$AY$3006,G$28,FALSE)</f>
        <v/>
      </c>
      <c r="H636" s="133">
        <v>607</v>
      </c>
      <c r="J636" s="131"/>
      <c r="K636" s="134"/>
      <c r="L636" s="134"/>
      <c r="M636" s="131"/>
      <c r="N636" s="131"/>
    </row>
    <row r="637" spans="2:14" ht="30" customHeight="1" thickTop="1" thickBot="1" x14ac:dyDescent="0.3">
      <c r="B637" s="33">
        <f>LARGE(LT!$AT$7:$AT$3006,AF!H637)</f>
        <v>0</v>
      </c>
      <c r="C637" s="46" t="str">
        <f>VLOOKUP($B637,LT!$AT$7:$AY$3006,C$28,FALSE)</f>
        <v/>
      </c>
      <c r="D637" s="132" t="str">
        <f>VLOOKUP($B637,LT!$AT$7:$AY$3006,D$28,FALSE)</f>
        <v/>
      </c>
      <c r="E637" s="132" t="str">
        <f>VLOOKUP($B637,LT!$AT$7:$AY$3006,E$28,FALSE)</f>
        <v/>
      </c>
      <c r="F637" s="46" t="str">
        <f>VLOOKUP($B637,LT!$AT$7:$AY$3006,F$28,FALSE)</f>
        <v/>
      </c>
      <c r="G637" s="46" t="str">
        <f>VLOOKUP($B637,LT!$AT$7:$AY$3006,G$28,FALSE)</f>
        <v/>
      </c>
      <c r="H637" s="133">
        <v>608</v>
      </c>
      <c r="J637" s="131"/>
      <c r="K637" s="134"/>
      <c r="L637" s="134"/>
      <c r="M637" s="131"/>
      <c r="N637" s="131"/>
    </row>
    <row r="638" spans="2:14" ht="30" customHeight="1" thickTop="1" thickBot="1" x14ac:dyDescent="0.3">
      <c r="B638" s="33">
        <f>LARGE(LT!$AT$7:$AT$3006,AF!H638)</f>
        <v>0</v>
      </c>
      <c r="C638" s="46" t="str">
        <f>VLOOKUP($B638,LT!$AT$7:$AY$3006,C$28,FALSE)</f>
        <v/>
      </c>
      <c r="D638" s="132" t="str">
        <f>VLOOKUP($B638,LT!$AT$7:$AY$3006,D$28,FALSE)</f>
        <v/>
      </c>
      <c r="E638" s="132" t="str">
        <f>VLOOKUP($B638,LT!$AT$7:$AY$3006,E$28,FALSE)</f>
        <v/>
      </c>
      <c r="F638" s="46" t="str">
        <f>VLOOKUP($B638,LT!$AT$7:$AY$3006,F$28,FALSE)</f>
        <v/>
      </c>
      <c r="G638" s="46" t="str">
        <f>VLOOKUP($B638,LT!$AT$7:$AY$3006,G$28,FALSE)</f>
        <v/>
      </c>
      <c r="H638" s="133">
        <v>609</v>
      </c>
      <c r="J638" s="131"/>
      <c r="K638" s="134"/>
      <c r="L638" s="134"/>
      <c r="M638" s="131"/>
      <c r="N638" s="131"/>
    </row>
    <row r="639" spans="2:14" ht="30" customHeight="1" thickTop="1" thickBot="1" x14ac:dyDescent="0.3">
      <c r="B639" s="33">
        <f>LARGE(LT!$AT$7:$AT$3006,AF!H639)</f>
        <v>0</v>
      </c>
      <c r="C639" s="46" t="str">
        <f>VLOOKUP($B639,LT!$AT$7:$AY$3006,C$28,FALSE)</f>
        <v/>
      </c>
      <c r="D639" s="132" t="str">
        <f>VLOOKUP($B639,LT!$AT$7:$AY$3006,D$28,FALSE)</f>
        <v/>
      </c>
      <c r="E639" s="132" t="str">
        <f>VLOOKUP($B639,LT!$AT$7:$AY$3006,E$28,FALSE)</f>
        <v/>
      </c>
      <c r="F639" s="46" t="str">
        <f>VLOOKUP($B639,LT!$AT$7:$AY$3006,F$28,FALSE)</f>
        <v/>
      </c>
      <c r="G639" s="46" t="str">
        <f>VLOOKUP($B639,LT!$AT$7:$AY$3006,G$28,FALSE)</f>
        <v/>
      </c>
      <c r="H639" s="133">
        <v>610</v>
      </c>
      <c r="J639" s="131"/>
      <c r="K639" s="134"/>
      <c r="L639" s="134"/>
      <c r="M639" s="131"/>
      <c r="N639" s="131"/>
    </row>
    <row r="640" spans="2:14" ht="30" customHeight="1" thickTop="1" thickBot="1" x14ac:dyDescent="0.3">
      <c r="B640" s="33">
        <f>LARGE(LT!$AT$7:$AT$3006,AF!H640)</f>
        <v>0</v>
      </c>
      <c r="C640" s="46" t="str">
        <f>VLOOKUP($B640,LT!$AT$7:$AY$3006,C$28,FALSE)</f>
        <v/>
      </c>
      <c r="D640" s="132" t="str">
        <f>VLOOKUP($B640,LT!$AT$7:$AY$3006,D$28,FALSE)</f>
        <v/>
      </c>
      <c r="E640" s="132" t="str">
        <f>VLOOKUP($B640,LT!$AT$7:$AY$3006,E$28,FALSE)</f>
        <v/>
      </c>
      <c r="F640" s="46" t="str">
        <f>VLOOKUP($B640,LT!$AT$7:$AY$3006,F$28,FALSE)</f>
        <v/>
      </c>
      <c r="G640" s="46" t="str">
        <f>VLOOKUP($B640,LT!$AT$7:$AY$3006,G$28,FALSE)</f>
        <v/>
      </c>
      <c r="H640" s="133">
        <v>611</v>
      </c>
      <c r="J640" s="131"/>
      <c r="K640" s="134"/>
      <c r="L640" s="134"/>
      <c r="M640" s="131"/>
      <c r="N640" s="131"/>
    </row>
    <row r="641" spans="2:14" ht="30" customHeight="1" thickTop="1" thickBot="1" x14ac:dyDescent="0.3">
      <c r="B641" s="33">
        <f>LARGE(LT!$AT$7:$AT$3006,AF!H641)</f>
        <v>0</v>
      </c>
      <c r="C641" s="46" t="str">
        <f>VLOOKUP($B641,LT!$AT$7:$AY$3006,C$28,FALSE)</f>
        <v/>
      </c>
      <c r="D641" s="132" t="str">
        <f>VLOOKUP($B641,LT!$AT$7:$AY$3006,D$28,FALSE)</f>
        <v/>
      </c>
      <c r="E641" s="132" t="str">
        <f>VLOOKUP($B641,LT!$AT$7:$AY$3006,E$28,FALSE)</f>
        <v/>
      </c>
      <c r="F641" s="46" t="str">
        <f>VLOOKUP($B641,LT!$AT$7:$AY$3006,F$28,FALSE)</f>
        <v/>
      </c>
      <c r="G641" s="46" t="str">
        <f>VLOOKUP($B641,LT!$AT$7:$AY$3006,G$28,FALSE)</f>
        <v/>
      </c>
      <c r="H641" s="133">
        <v>612</v>
      </c>
      <c r="J641" s="131"/>
      <c r="K641" s="134"/>
      <c r="L641" s="134"/>
      <c r="M641" s="131"/>
      <c r="N641" s="131"/>
    </row>
    <row r="642" spans="2:14" ht="30" customHeight="1" thickTop="1" thickBot="1" x14ac:dyDescent="0.3">
      <c r="B642" s="33">
        <f>LARGE(LT!$AT$7:$AT$3006,AF!H642)</f>
        <v>0</v>
      </c>
      <c r="C642" s="46" t="str">
        <f>VLOOKUP($B642,LT!$AT$7:$AY$3006,C$28,FALSE)</f>
        <v/>
      </c>
      <c r="D642" s="132" t="str">
        <f>VLOOKUP($B642,LT!$AT$7:$AY$3006,D$28,FALSE)</f>
        <v/>
      </c>
      <c r="E642" s="132" t="str">
        <f>VLOOKUP($B642,LT!$AT$7:$AY$3006,E$28,FALSE)</f>
        <v/>
      </c>
      <c r="F642" s="46" t="str">
        <f>VLOOKUP($B642,LT!$AT$7:$AY$3006,F$28,FALSE)</f>
        <v/>
      </c>
      <c r="G642" s="46" t="str">
        <f>VLOOKUP($B642,LT!$AT$7:$AY$3006,G$28,FALSE)</f>
        <v/>
      </c>
      <c r="H642" s="133">
        <v>613</v>
      </c>
      <c r="J642" s="131"/>
      <c r="K642" s="134"/>
      <c r="L642" s="134"/>
      <c r="M642" s="131"/>
      <c r="N642" s="131"/>
    </row>
    <row r="643" spans="2:14" ht="30" customHeight="1" thickTop="1" thickBot="1" x14ac:dyDescent="0.3">
      <c r="B643" s="33">
        <f>LARGE(LT!$AT$7:$AT$3006,AF!H643)</f>
        <v>0</v>
      </c>
      <c r="C643" s="46" t="str">
        <f>VLOOKUP($B643,LT!$AT$7:$AY$3006,C$28,FALSE)</f>
        <v/>
      </c>
      <c r="D643" s="132" t="str">
        <f>VLOOKUP($B643,LT!$AT$7:$AY$3006,D$28,FALSE)</f>
        <v/>
      </c>
      <c r="E643" s="132" t="str">
        <f>VLOOKUP($B643,LT!$AT$7:$AY$3006,E$28,FALSE)</f>
        <v/>
      </c>
      <c r="F643" s="46" t="str">
        <f>VLOOKUP($B643,LT!$AT$7:$AY$3006,F$28,FALSE)</f>
        <v/>
      </c>
      <c r="G643" s="46" t="str">
        <f>VLOOKUP($B643,LT!$AT$7:$AY$3006,G$28,FALSE)</f>
        <v/>
      </c>
      <c r="H643" s="133">
        <v>614</v>
      </c>
      <c r="J643" s="131"/>
      <c r="K643" s="134"/>
      <c r="L643" s="134"/>
      <c r="M643" s="131"/>
      <c r="N643" s="131"/>
    </row>
    <row r="644" spans="2:14" ht="30" customHeight="1" thickTop="1" thickBot="1" x14ac:dyDescent="0.3">
      <c r="B644" s="33">
        <f>LARGE(LT!$AT$7:$AT$3006,AF!H644)</f>
        <v>0</v>
      </c>
      <c r="C644" s="46" t="str">
        <f>VLOOKUP($B644,LT!$AT$7:$AY$3006,C$28,FALSE)</f>
        <v/>
      </c>
      <c r="D644" s="132" t="str">
        <f>VLOOKUP($B644,LT!$AT$7:$AY$3006,D$28,FALSE)</f>
        <v/>
      </c>
      <c r="E644" s="132" t="str">
        <f>VLOOKUP($B644,LT!$AT$7:$AY$3006,E$28,FALSE)</f>
        <v/>
      </c>
      <c r="F644" s="46" t="str">
        <f>VLOOKUP($B644,LT!$AT$7:$AY$3006,F$28,FALSE)</f>
        <v/>
      </c>
      <c r="G644" s="46" t="str">
        <f>VLOOKUP($B644,LT!$AT$7:$AY$3006,G$28,FALSE)</f>
        <v/>
      </c>
      <c r="H644" s="133">
        <v>615</v>
      </c>
      <c r="J644" s="131"/>
      <c r="K644" s="134"/>
      <c r="L644" s="134"/>
      <c r="M644" s="131"/>
      <c r="N644" s="131"/>
    </row>
    <row r="645" spans="2:14" ht="30" customHeight="1" thickTop="1" thickBot="1" x14ac:dyDescent="0.3">
      <c r="B645" s="33">
        <f>LARGE(LT!$AT$7:$AT$3006,AF!H645)</f>
        <v>0</v>
      </c>
      <c r="C645" s="46" t="str">
        <f>VLOOKUP($B645,LT!$AT$7:$AY$3006,C$28,FALSE)</f>
        <v/>
      </c>
      <c r="D645" s="132" t="str">
        <f>VLOOKUP($B645,LT!$AT$7:$AY$3006,D$28,FALSE)</f>
        <v/>
      </c>
      <c r="E645" s="132" t="str">
        <f>VLOOKUP($B645,LT!$AT$7:$AY$3006,E$28,FALSE)</f>
        <v/>
      </c>
      <c r="F645" s="46" t="str">
        <f>VLOOKUP($B645,LT!$AT$7:$AY$3006,F$28,FALSE)</f>
        <v/>
      </c>
      <c r="G645" s="46" t="str">
        <f>VLOOKUP($B645,LT!$AT$7:$AY$3006,G$28,FALSE)</f>
        <v/>
      </c>
      <c r="H645" s="133">
        <v>616</v>
      </c>
      <c r="J645" s="131"/>
      <c r="K645" s="134"/>
      <c r="L645" s="134"/>
      <c r="M645" s="131"/>
      <c r="N645" s="131"/>
    </row>
    <row r="646" spans="2:14" ht="30" customHeight="1" thickTop="1" thickBot="1" x14ac:dyDescent="0.3">
      <c r="B646" s="33">
        <f>LARGE(LT!$AT$7:$AT$3006,AF!H646)</f>
        <v>0</v>
      </c>
      <c r="C646" s="46" t="str">
        <f>VLOOKUP($B646,LT!$AT$7:$AY$3006,C$28,FALSE)</f>
        <v/>
      </c>
      <c r="D646" s="132" t="str">
        <f>VLOOKUP($B646,LT!$AT$7:$AY$3006,D$28,FALSE)</f>
        <v/>
      </c>
      <c r="E646" s="132" t="str">
        <f>VLOOKUP($B646,LT!$AT$7:$AY$3006,E$28,FALSE)</f>
        <v/>
      </c>
      <c r="F646" s="46" t="str">
        <f>VLOOKUP($B646,LT!$AT$7:$AY$3006,F$28,FALSE)</f>
        <v/>
      </c>
      <c r="G646" s="46" t="str">
        <f>VLOOKUP($B646,LT!$AT$7:$AY$3006,G$28,FALSE)</f>
        <v/>
      </c>
      <c r="H646" s="133">
        <v>617</v>
      </c>
      <c r="J646" s="131"/>
      <c r="K646" s="134"/>
      <c r="L646" s="134"/>
      <c r="M646" s="131"/>
      <c r="N646" s="131"/>
    </row>
    <row r="647" spans="2:14" ht="30" customHeight="1" thickTop="1" thickBot="1" x14ac:dyDescent="0.3">
      <c r="B647" s="33">
        <f>LARGE(LT!$AT$7:$AT$3006,AF!H647)</f>
        <v>0</v>
      </c>
      <c r="C647" s="46" t="str">
        <f>VLOOKUP($B647,LT!$AT$7:$AY$3006,C$28,FALSE)</f>
        <v/>
      </c>
      <c r="D647" s="132" t="str">
        <f>VLOOKUP($B647,LT!$AT$7:$AY$3006,D$28,FALSE)</f>
        <v/>
      </c>
      <c r="E647" s="132" t="str">
        <f>VLOOKUP($B647,LT!$AT$7:$AY$3006,E$28,FALSE)</f>
        <v/>
      </c>
      <c r="F647" s="46" t="str">
        <f>VLOOKUP($B647,LT!$AT$7:$AY$3006,F$28,FALSE)</f>
        <v/>
      </c>
      <c r="G647" s="46" t="str">
        <f>VLOOKUP($B647,LT!$AT$7:$AY$3006,G$28,FALSE)</f>
        <v/>
      </c>
      <c r="H647" s="133">
        <v>618</v>
      </c>
      <c r="J647" s="131"/>
      <c r="K647" s="134"/>
      <c r="L647" s="134"/>
      <c r="M647" s="131"/>
      <c r="N647" s="131"/>
    </row>
    <row r="648" spans="2:14" ht="30" customHeight="1" thickTop="1" thickBot="1" x14ac:dyDescent="0.3">
      <c r="B648" s="33">
        <f>LARGE(LT!$AT$7:$AT$3006,AF!H648)</f>
        <v>0</v>
      </c>
      <c r="C648" s="46" t="str">
        <f>VLOOKUP($B648,LT!$AT$7:$AY$3006,C$28,FALSE)</f>
        <v/>
      </c>
      <c r="D648" s="132" t="str">
        <f>VLOOKUP($B648,LT!$AT$7:$AY$3006,D$28,FALSE)</f>
        <v/>
      </c>
      <c r="E648" s="132" t="str">
        <f>VLOOKUP($B648,LT!$AT$7:$AY$3006,E$28,FALSE)</f>
        <v/>
      </c>
      <c r="F648" s="46" t="str">
        <f>VLOOKUP($B648,LT!$AT$7:$AY$3006,F$28,FALSE)</f>
        <v/>
      </c>
      <c r="G648" s="46" t="str">
        <f>VLOOKUP($B648,LT!$AT$7:$AY$3006,G$28,FALSE)</f>
        <v/>
      </c>
      <c r="H648" s="133">
        <v>619</v>
      </c>
      <c r="J648" s="131"/>
      <c r="K648" s="134"/>
      <c r="L648" s="134"/>
      <c r="M648" s="131"/>
      <c r="N648" s="131"/>
    </row>
    <row r="649" spans="2:14" ht="30" customHeight="1" thickTop="1" thickBot="1" x14ac:dyDescent="0.3">
      <c r="B649" s="33">
        <f>LARGE(LT!$AT$7:$AT$3006,AF!H649)</f>
        <v>0</v>
      </c>
      <c r="C649" s="46" t="str">
        <f>VLOOKUP($B649,LT!$AT$7:$AY$3006,C$28,FALSE)</f>
        <v/>
      </c>
      <c r="D649" s="132" t="str">
        <f>VLOOKUP($B649,LT!$AT$7:$AY$3006,D$28,FALSE)</f>
        <v/>
      </c>
      <c r="E649" s="132" t="str">
        <f>VLOOKUP($B649,LT!$AT$7:$AY$3006,E$28,FALSE)</f>
        <v/>
      </c>
      <c r="F649" s="46" t="str">
        <f>VLOOKUP($B649,LT!$AT$7:$AY$3006,F$28,FALSE)</f>
        <v/>
      </c>
      <c r="G649" s="46" t="str">
        <f>VLOOKUP($B649,LT!$AT$7:$AY$3006,G$28,FALSE)</f>
        <v/>
      </c>
      <c r="H649" s="133">
        <v>620</v>
      </c>
      <c r="J649" s="131"/>
      <c r="K649" s="134"/>
      <c r="L649" s="134"/>
      <c r="M649" s="131"/>
      <c r="N649" s="131"/>
    </row>
    <row r="650" spans="2:14" ht="30" customHeight="1" thickTop="1" thickBot="1" x14ac:dyDescent="0.3">
      <c r="B650" s="33">
        <f>LARGE(LT!$AT$7:$AT$3006,AF!H650)</f>
        <v>0</v>
      </c>
      <c r="C650" s="46" t="str">
        <f>VLOOKUP($B650,LT!$AT$7:$AY$3006,C$28,FALSE)</f>
        <v/>
      </c>
      <c r="D650" s="132" t="str">
        <f>VLOOKUP($B650,LT!$AT$7:$AY$3006,D$28,FALSE)</f>
        <v/>
      </c>
      <c r="E650" s="132" t="str">
        <f>VLOOKUP($B650,LT!$AT$7:$AY$3006,E$28,FALSE)</f>
        <v/>
      </c>
      <c r="F650" s="46" t="str">
        <f>VLOOKUP($B650,LT!$AT$7:$AY$3006,F$28,FALSE)</f>
        <v/>
      </c>
      <c r="G650" s="46" t="str">
        <f>VLOOKUP($B650,LT!$AT$7:$AY$3006,G$28,FALSE)</f>
        <v/>
      </c>
      <c r="H650" s="133">
        <v>621</v>
      </c>
      <c r="J650" s="131"/>
      <c r="K650" s="134"/>
      <c r="L650" s="134"/>
      <c r="M650" s="131"/>
      <c r="N650" s="131"/>
    </row>
    <row r="651" spans="2:14" ht="30" customHeight="1" thickTop="1" thickBot="1" x14ac:dyDescent="0.3">
      <c r="B651" s="33">
        <f>LARGE(LT!$AT$7:$AT$3006,AF!H651)</f>
        <v>0</v>
      </c>
      <c r="C651" s="46" t="str">
        <f>VLOOKUP($B651,LT!$AT$7:$AY$3006,C$28,FALSE)</f>
        <v/>
      </c>
      <c r="D651" s="132" t="str">
        <f>VLOOKUP($B651,LT!$AT$7:$AY$3006,D$28,FALSE)</f>
        <v/>
      </c>
      <c r="E651" s="132" t="str">
        <f>VLOOKUP($B651,LT!$AT$7:$AY$3006,E$28,FALSE)</f>
        <v/>
      </c>
      <c r="F651" s="46" t="str">
        <f>VLOOKUP($B651,LT!$AT$7:$AY$3006,F$28,FALSE)</f>
        <v/>
      </c>
      <c r="G651" s="46" t="str">
        <f>VLOOKUP($B651,LT!$AT$7:$AY$3006,G$28,FALSE)</f>
        <v/>
      </c>
      <c r="H651" s="133">
        <v>622</v>
      </c>
      <c r="J651" s="131"/>
      <c r="K651" s="134"/>
      <c r="L651" s="134"/>
      <c r="M651" s="131"/>
      <c r="N651" s="131"/>
    </row>
    <row r="652" spans="2:14" ht="30" customHeight="1" thickTop="1" thickBot="1" x14ac:dyDescent="0.3">
      <c r="B652" s="33">
        <f>LARGE(LT!$AT$7:$AT$3006,AF!H652)</f>
        <v>0</v>
      </c>
      <c r="C652" s="46" t="str">
        <f>VLOOKUP($B652,LT!$AT$7:$AY$3006,C$28,FALSE)</f>
        <v/>
      </c>
      <c r="D652" s="132" t="str">
        <f>VLOOKUP($B652,LT!$AT$7:$AY$3006,D$28,FALSE)</f>
        <v/>
      </c>
      <c r="E652" s="132" t="str">
        <f>VLOOKUP($B652,LT!$AT$7:$AY$3006,E$28,FALSE)</f>
        <v/>
      </c>
      <c r="F652" s="46" t="str">
        <f>VLOOKUP($B652,LT!$AT$7:$AY$3006,F$28,FALSE)</f>
        <v/>
      </c>
      <c r="G652" s="46" t="str">
        <f>VLOOKUP($B652,LT!$AT$7:$AY$3006,G$28,FALSE)</f>
        <v/>
      </c>
      <c r="H652" s="133">
        <v>623</v>
      </c>
      <c r="J652" s="131"/>
      <c r="K652" s="134"/>
      <c r="L652" s="134"/>
      <c r="M652" s="131"/>
      <c r="N652" s="131"/>
    </row>
    <row r="653" spans="2:14" ht="30" customHeight="1" thickTop="1" thickBot="1" x14ac:dyDescent="0.3">
      <c r="B653" s="33">
        <f>LARGE(LT!$AT$7:$AT$3006,AF!H653)</f>
        <v>0</v>
      </c>
      <c r="C653" s="46" t="str">
        <f>VLOOKUP($B653,LT!$AT$7:$AY$3006,C$28,FALSE)</f>
        <v/>
      </c>
      <c r="D653" s="132" t="str">
        <f>VLOOKUP($B653,LT!$AT$7:$AY$3006,D$28,FALSE)</f>
        <v/>
      </c>
      <c r="E653" s="132" t="str">
        <f>VLOOKUP($B653,LT!$AT$7:$AY$3006,E$28,FALSE)</f>
        <v/>
      </c>
      <c r="F653" s="46" t="str">
        <f>VLOOKUP($B653,LT!$AT$7:$AY$3006,F$28,FALSE)</f>
        <v/>
      </c>
      <c r="G653" s="46" t="str">
        <f>VLOOKUP($B653,LT!$AT$7:$AY$3006,G$28,FALSE)</f>
        <v/>
      </c>
      <c r="H653" s="133">
        <v>624</v>
      </c>
      <c r="J653" s="131"/>
      <c r="K653" s="134"/>
      <c r="L653" s="134"/>
      <c r="M653" s="131"/>
      <c r="N653" s="131"/>
    </row>
    <row r="654" spans="2:14" ht="30" customHeight="1" thickTop="1" thickBot="1" x14ac:dyDescent="0.3">
      <c r="B654" s="33">
        <f>LARGE(LT!$AT$7:$AT$3006,AF!H654)</f>
        <v>0</v>
      </c>
      <c r="C654" s="46" t="str">
        <f>VLOOKUP($B654,LT!$AT$7:$AY$3006,C$28,FALSE)</f>
        <v/>
      </c>
      <c r="D654" s="132" t="str">
        <f>VLOOKUP($B654,LT!$AT$7:$AY$3006,D$28,FALSE)</f>
        <v/>
      </c>
      <c r="E654" s="132" t="str">
        <f>VLOOKUP($B654,LT!$AT$7:$AY$3006,E$28,FALSE)</f>
        <v/>
      </c>
      <c r="F654" s="46" t="str">
        <f>VLOOKUP($B654,LT!$AT$7:$AY$3006,F$28,FALSE)</f>
        <v/>
      </c>
      <c r="G654" s="46" t="str">
        <f>VLOOKUP($B654,LT!$AT$7:$AY$3006,G$28,FALSE)</f>
        <v/>
      </c>
      <c r="H654" s="133">
        <v>625</v>
      </c>
      <c r="J654" s="131"/>
      <c r="K654" s="134"/>
      <c r="L654" s="134"/>
      <c r="M654" s="131"/>
      <c r="N654" s="131"/>
    </row>
    <row r="655" spans="2:14" ht="30" customHeight="1" thickTop="1" thickBot="1" x14ac:dyDescent="0.3">
      <c r="B655" s="33">
        <f>LARGE(LT!$AT$7:$AT$3006,AF!H655)</f>
        <v>0</v>
      </c>
      <c r="C655" s="46" t="str">
        <f>VLOOKUP($B655,LT!$AT$7:$AY$3006,C$28,FALSE)</f>
        <v/>
      </c>
      <c r="D655" s="132" t="str">
        <f>VLOOKUP($B655,LT!$AT$7:$AY$3006,D$28,FALSE)</f>
        <v/>
      </c>
      <c r="E655" s="132" t="str">
        <f>VLOOKUP($B655,LT!$AT$7:$AY$3006,E$28,FALSE)</f>
        <v/>
      </c>
      <c r="F655" s="46" t="str">
        <f>VLOOKUP($B655,LT!$AT$7:$AY$3006,F$28,FALSE)</f>
        <v/>
      </c>
      <c r="G655" s="46" t="str">
        <f>VLOOKUP($B655,LT!$AT$7:$AY$3006,G$28,FALSE)</f>
        <v/>
      </c>
      <c r="H655" s="133">
        <v>626</v>
      </c>
      <c r="J655" s="131"/>
      <c r="K655" s="134"/>
      <c r="L655" s="134"/>
      <c r="M655" s="131"/>
      <c r="N655" s="131"/>
    </row>
    <row r="656" spans="2:14" ht="30" customHeight="1" thickTop="1" thickBot="1" x14ac:dyDescent="0.3">
      <c r="B656" s="33">
        <f>LARGE(LT!$AT$7:$AT$3006,AF!H656)</f>
        <v>0</v>
      </c>
      <c r="C656" s="46" t="str">
        <f>VLOOKUP($B656,LT!$AT$7:$AY$3006,C$28,FALSE)</f>
        <v/>
      </c>
      <c r="D656" s="132" t="str">
        <f>VLOOKUP($B656,LT!$AT$7:$AY$3006,D$28,FALSE)</f>
        <v/>
      </c>
      <c r="E656" s="132" t="str">
        <f>VLOOKUP($B656,LT!$AT$7:$AY$3006,E$28,FALSE)</f>
        <v/>
      </c>
      <c r="F656" s="46" t="str">
        <f>VLOOKUP($B656,LT!$AT$7:$AY$3006,F$28,FALSE)</f>
        <v/>
      </c>
      <c r="G656" s="46" t="str">
        <f>VLOOKUP($B656,LT!$AT$7:$AY$3006,G$28,FALSE)</f>
        <v/>
      </c>
      <c r="H656" s="133">
        <v>627</v>
      </c>
      <c r="J656" s="131"/>
      <c r="K656" s="134"/>
      <c r="L656" s="134"/>
      <c r="M656" s="131"/>
      <c r="N656" s="131"/>
    </row>
    <row r="657" spans="2:14" ht="30" customHeight="1" thickTop="1" thickBot="1" x14ac:dyDescent="0.3">
      <c r="B657" s="33">
        <f>LARGE(LT!$AT$7:$AT$3006,AF!H657)</f>
        <v>0</v>
      </c>
      <c r="C657" s="46" t="str">
        <f>VLOOKUP($B657,LT!$AT$7:$AY$3006,C$28,FALSE)</f>
        <v/>
      </c>
      <c r="D657" s="132" t="str">
        <f>VLOOKUP($B657,LT!$AT$7:$AY$3006,D$28,FALSE)</f>
        <v/>
      </c>
      <c r="E657" s="132" t="str">
        <f>VLOOKUP($B657,LT!$AT$7:$AY$3006,E$28,FALSE)</f>
        <v/>
      </c>
      <c r="F657" s="46" t="str">
        <f>VLOOKUP($B657,LT!$AT$7:$AY$3006,F$28,FALSE)</f>
        <v/>
      </c>
      <c r="G657" s="46" t="str">
        <f>VLOOKUP($B657,LT!$AT$7:$AY$3006,G$28,FALSE)</f>
        <v/>
      </c>
      <c r="H657" s="133">
        <v>628</v>
      </c>
      <c r="J657" s="131"/>
      <c r="K657" s="134"/>
      <c r="L657" s="134"/>
      <c r="M657" s="131"/>
      <c r="N657" s="131"/>
    </row>
    <row r="658" spans="2:14" ht="30" customHeight="1" thickTop="1" thickBot="1" x14ac:dyDescent="0.3">
      <c r="B658" s="33">
        <f>LARGE(LT!$AT$7:$AT$3006,AF!H658)</f>
        <v>0</v>
      </c>
      <c r="C658" s="46" t="str">
        <f>VLOOKUP($B658,LT!$AT$7:$AY$3006,C$28,FALSE)</f>
        <v/>
      </c>
      <c r="D658" s="132" t="str">
        <f>VLOOKUP($B658,LT!$AT$7:$AY$3006,D$28,FALSE)</f>
        <v/>
      </c>
      <c r="E658" s="132" t="str">
        <f>VLOOKUP($B658,LT!$AT$7:$AY$3006,E$28,FALSE)</f>
        <v/>
      </c>
      <c r="F658" s="46" t="str">
        <f>VLOOKUP($B658,LT!$AT$7:$AY$3006,F$28,FALSE)</f>
        <v/>
      </c>
      <c r="G658" s="46" t="str">
        <f>VLOOKUP($B658,LT!$AT$7:$AY$3006,G$28,FALSE)</f>
        <v/>
      </c>
      <c r="H658" s="133">
        <v>629</v>
      </c>
      <c r="J658" s="131"/>
      <c r="K658" s="134"/>
      <c r="L658" s="134"/>
      <c r="M658" s="131"/>
      <c r="N658" s="131"/>
    </row>
    <row r="659" spans="2:14" ht="30" customHeight="1" thickTop="1" thickBot="1" x14ac:dyDescent="0.3">
      <c r="B659" s="33">
        <f>LARGE(LT!$AT$7:$AT$3006,AF!H659)</f>
        <v>0</v>
      </c>
      <c r="C659" s="46" t="str">
        <f>VLOOKUP($B659,LT!$AT$7:$AY$3006,C$28,FALSE)</f>
        <v/>
      </c>
      <c r="D659" s="132" t="str">
        <f>VLOOKUP($B659,LT!$AT$7:$AY$3006,D$28,FALSE)</f>
        <v/>
      </c>
      <c r="E659" s="132" t="str">
        <f>VLOOKUP($B659,LT!$AT$7:$AY$3006,E$28,FALSE)</f>
        <v/>
      </c>
      <c r="F659" s="46" t="str">
        <f>VLOOKUP($B659,LT!$AT$7:$AY$3006,F$28,FALSE)</f>
        <v/>
      </c>
      <c r="G659" s="46" t="str">
        <f>VLOOKUP($B659,LT!$AT$7:$AY$3006,G$28,FALSE)</f>
        <v/>
      </c>
      <c r="H659" s="133">
        <v>630</v>
      </c>
      <c r="J659" s="131"/>
      <c r="K659" s="134"/>
      <c r="L659" s="134"/>
      <c r="M659" s="131"/>
      <c r="N659" s="131"/>
    </row>
    <row r="660" spans="2:14" ht="30" customHeight="1" thickTop="1" thickBot="1" x14ac:dyDescent="0.3">
      <c r="B660" s="33">
        <f>LARGE(LT!$AT$7:$AT$3006,AF!H660)</f>
        <v>0</v>
      </c>
      <c r="C660" s="46" t="str">
        <f>VLOOKUP($B660,LT!$AT$7:$AY$3006,C$28,FALSE)</f>
        <v/>
      </c>
      <c r="D660" s="132" t="str">
        <f>VLOOKUP($B660,LT!$AT$7:$AY$3006,D$28,FALSE)</f>
        <v/>
      </c>
      <c r="E660" s="132" t="str">
        <f>VLOOKUP($B660,LT!$AT$7:$AY$3006,E$28,FALSE)</f>
        <v/>
      </c>
      <c r="F660" s="46" t="str">
        <f>VLOOKUP($B660,LT!$AT$7:$AY$3006,F$28,FALSE)</f>
        <v/>
      </c>
      <c r="G660" s="46" t="str">
        <f>VLOOKUP($B660,LT!$AT$7:$AY$3006,G$28,FALSE)</f>
        <v/>
      </c>
      <c r="H660" s="133">
        <v>631</v>
      </c>
      <c r="J660" s="131"/>
      <c r="K660" s="134"/>
      <c r="L660" s="134"/>
      <c r="M660" s="131"/>
      <c r="N660" s="131"/>
    </row>
    <row r="661" spans="2:14" ht="30" customHeight="1" thickTop="1" thickBot="1" x14ac:dyDescent="0.3">
      <c r="B661" s="33">
        <f>LARGE(LT!$AT$7:$AT$3006,AF!H661)</f>
        <v>0</v>
      </c>
      <c r="C661" s="46" t="str">
        <f>VLOOKUP($B661,LT!$AT$7:$AY$3006,C$28,FALSE)</f>
        <v/>
      </c>
      <c r="D661" s="132" t="str">
        <f>VLOOKUP($B661,LT!$AT$7:$AY$3006,D$28,FALSE)</f>
        <v/>
      </c>
      <c r="E661" s="132" t="str">
        <f>VLOOKUP($B661,LT!$AT$7:$AY$3006,E$28,FALSE)</f>
        <v/>
      </c>
      <c r="F661" s="46" t="str">
        <f>VLOOKUP($B661,LT!$AT$7:$AY$3006,F$28,FALSE)</f>
        <v/>
      </c>
      <c r="G661" s="46" t="str">
        <f>VLOOKUP($B661,LT!$AT$7:$AY$3006,G$28,FALSE)</f>
        <v/>
      </c>
      <c r="H661" s="133">
        <v>632</v>
      </c>
      <c r="J661" s="131"/>
      <c r="K661" s="134"/>
      <c r="L661" s="134"/>
      <c r="M661" s="131"/>
      <c r="N661" s="131"/>
    </row>
    <row r="662" spans="2:14" ht="30" customHeight="1" thickTop="1" thickBot="1" x14ac:dyDescent="0.3">
      <c r="B662" s="33">
        <f>LARGE(LT!$AT$7:$AT$3006,AF!H662)</f>
        <v>0</v>
      </c>
      <c r="C662" s="46" t="str">
        <f>VLOOKUP($B662,LT!$AT$7:$AY$3006,C$28,FALSE)</f>
        <v/>
      </c>
      <c r="D662" s="132" t="str">
        <f>VLOOKUP($B662,LT!$AT$7:$AY$3006,D$28,FALSE)</f>
        <v/>
      </c>
      <c r="E662" s="132" t="str">
        <f>VLOOKUP($B662,LT!$AT$7:$AY$3006,E$28,FALSE)</f>
        <v/>
      </c>
      <c r="F662" s="46" t="str">
        <f>VLOOKUP($B662,LT!$AT$7:$AY$3006,F$28,FALSE)</f>
        <v/>
      </c>
      <c r="G662" s="46" t="str">
        <f>VLOOKUP($B662,LT!$AT$7:$AY$3006,G$28,FALSE)</f>
        <v/>
      </c>
      <c r="H662" s="133">
        <v>633</v>
      </c>
      <c r="J662" s="131"/>
      <c r="K662" s="134"/>
      <c r="L662" s="134"/>
      <c r="M662" s="131"/>
      <c r="N662" s="131"/>
    </row>
    <row r="663" spans="2:14" ht="30" customHeight="1" thickTop="1" thickBot="1" x14ac:dyDescent="0.3">
      <c r="B663" s="33">
        <f>LARGE(LT!$AT$7:$AT$3006,AF!H663)</f>
        <v>0</v>
      </c>
      <c r="C663" s="46" t="str">
        <f>VLOOKUP($B663,LT!$AT$7:$AY$3006,C$28,FALSE)</f>
        <v/>
      </c>
      <c r="D663" s="132" t="str">
        <f>VLOOKUP($B663,LT!$AT$7:$AY$3006,D$28,FALSE)</f>
        <v/>
      </c>
      <c r="E663" s="132" t="str">
        <f>VLOOKUP($B663,LT!$AT$7:$AY$3006,E$28,FALSE)</f>
        <v/>
      </c>
      <c r="F663" s="46" t="str">
        <f>VLOOKUP($B663,LT!$AT$7:$AY$3006,F$28,FALSE)</f>
        <v/>
      </c>
      <c r="G663" s="46" t="str">
        <f>VLOOKUP($B663,LT!$AT$7:$AY$3006,G$28,FALSE)</f>
        <v/>
      </c>
      <c r="H663" s="133">
        <v>634</v>
      </c>
      <c r="J663" s="131"/>
      <c r="K663" s="134"/>
      <c r="L663" s="134"/>
      <c r="M663" s="131"/>
      <c r="N663" s="131"/>
    </row>
    <row r="664" spans="2:14" ht="30" customHeight="1" thickTop="1" thickBot="1" x14ac:dyDescent="0.3">
      <c r="B664" s="33">
        <f>LARGE(LT!$AT$7:$AT$3006,AF!H664)</f>
        <v>0</v>
      </c>
      <c r="C664" s="46" t="str">
        <f>VLOOKUP($B664,LT!$AT$7:$AY$3006,C$28,FALSE)</f>
        <v/>
      </c>
      <c r="D664" s="132" t="str">
        <f>VLOOKUP($B664,LT!$AT$7:$AY$3006,D$28,FALSE)</f>
        <v/>
      </c>
      <c r="E664" s="132" t="str">
        <f>VLOOKUP($B664,LT!$AT$7:$AY$3006,E$28,FALSE)</f>
        <v/>
      </c>
      <c r="F664" s="46" t="str">
        <f>VLOOKUP($B664,LT!$AT$7:$AY$3006,F$28,FALSE)</f>
        <v/>
      </c>
      <c r="G664" s="46" t="str">
        <f>VLOOKUP($B664,LT!$AT$7:$AY$3006,G$28,FALSE)</f>
        <v/>
      </c>
      <c r="H664" s="133">
        <v>635</v>
      </c>
      <c r="J664" s="131"/>
      <c r="K664" s="134"/>
      <c r="L664" s="134"/>
      <c r="M664" s="131"/>
      <c r="N664" s="131"/>
    </row>
    <row r="665" spans="2:14" ht="30" customHeight="1" thickTop="1" thickBot="1" x14ac:dyDescent="0.3">
      <c r="B665" s="33">
        <f>LARGE(LT!$AT$7:$AT$3006,AF!H665)</f>
        <v>0</v>
      </c>
      <c r="C665" s="46" t="str">
        <f>VLOOKUP($B665,LT!$AT$7:$AY$3006,C$28,FALSE)</f>
        <v/>
      </c>
      <c r="D665" s="132" t="str">
        <f>VLOOKUP($B665,LT!$AT$7:$AY$3006,D$28,FALSE)</f>
        <v/>
      </c>
      <c r="E665" s="132" t="str">
        <f>VLOOKUP($B665,LT!$AT$7:$AY$3006,E$28,FALSE)</f>
        <v/>
      </c>
      <c r="F665" s="46" t="str">
        <f>VLOOKUP($B665,LT!$AT$7:$AY$3006,F$28,FALSE)</f>
        <v/>
      </c>
      <c r="G665" s="46" t="str">
        <f>VLOOKUP($B665,LT!$AT$7:$AY$3006,G$28,FALSE)</f>
        <v/>
      </c>
      <c r="H665" s="133">
        <v>636</v>
      </c>
      <c r="J665" s="131"/>
      <c r="K665" s="134"/>
      <c r="L665" s="134"/>
      <c r="M665" s="131"/>
      <c r="N665" s="131"/>
    </row>
    <row r="666" spans="2:14" ht="30" customHeight="1" thickTop="1" thickBot="1" x14ac:dyDescent="0.3">
      <c r="B666" s="33">
        <f>LARGE(LT!$AT$7:$AT$3006,AF!H666)</f>
        <v>0</v>
      </c>
      <c r="C666" s="46" t="str">
        <f>VLOOKUP($B666,LT!$AT$7:$AY$3006,C$28,FALSE)</f>
        <v/>
      </c>
      <c r="D666" s="132" t="str">
        <f>VLOOKUP($B666,LT!$AT$7:$AY$3006,D$28,FALSE)</f>
        <v/>
      </c>
      <c r="E666" s="132" t="str">
        <f>VLOOKUP($B666,LT!$AT$7:$AY$3006,E$28,FALSE)</f>
        <v/>
      </c>
      <c r="F666" s="46" t="str">
        <f>VLOOKUP($B666,LT!$AT$7:$AY$3006,F$28,FALSE)</f>
        <v/>
      </c>
      <c r="G666" s="46" t="str">
        <f>VLOOKUP($B666,LT!$AT$7:$AY$3006,G$28,FALSE)</f>
        <v/>
      </c>
      <c r="H666" s="133">
        <v>637</v>
      </c>
      <c r="J666" s="131"/>
      <c r="K666" s="134"/>
      <c r="L666" s="134"/>
      <c r="M666" s="131"/>
      <c r="N666" s="131"/>
    </row>
    <row r="667" spans="2:14" ht="30" customHeight="1" thickTop="1" thickBot="1" x14ac:dyDescent="0.3">
      <c r="B667" s="33">
        <f>LARGE(LT!$AT$7:$AT$3006,AF!H667)</f>
        <v>0</v>
      </c>
      <c r="C667" s="46" t="str">
        <f>VLOOKUP($B667,LT!$AT$7:$AY$3006,C$28,FALSE)</f>
        <v/>
      </c>
      <c r="D667" s="132" t="str">
        <f>VLOOKUP($B667,LT!$AT$7:$AY$3006,D$28,FALSE)</f>
        <v/>
      </c>
      <c r="E667" s="132" t="str">
        <f>VLOOKUP($B667,LT!$AT$7:$AY$3006,E$28,FALSE)</f>
        <v/>
      </c>
      <c r="F667" s="46" t="str">
        <f>VLOOKUP($B667,LT!$AT$7:$AY$3006,F$28,FALSE)</f>
        <v/>
      </c>
      <c r="G667" s="46" t="str">
        <f>VLOOKUP($B667,LT!$AT$7:$AY$3006,G$28,FALSE)</f>
        <v/>
      </c>
      <c r="H667" s="133">
        <v>638</v>
      </c>
      <c r="J667" s="131"/>
      <c r="K667" s="134"/>
      <c r="L667" s="134"/>
      <c r="M667" s="131"/>
      <c r="N667" s="131"/>
    </row>
    <row r="668" spans="2:14" ht="30" customHeight="1" thickTop="1" thickBot="1" x14ac:dyDescent="0.3">
      <c r="B668" s="33">
        <f>LARGE(LT!$AT$7:$AT$3006,AF!H668)</f>
        <v>0</v>
      </c>
      <c r="C668" s="46" t="str">
        <f>VLOOKUP($B668,LT!$AT$7:$AY$3006,C$28,FALSE)</f>
        <v/>
      </c>
      <c r="D668" s="132" t="str">
        <f>VLOOKUP($B668,LT!$AT$7:$AY$3006,D$28,FALSE)</f>
        <v/>
      </c>
      <c r="E668" s="132" t="str">
        <f>VLOOKUP($B668,LT!$AT$7:$AY$3006,E$28,FALSE)</f>
        <v/>
      </c>
      <c r="F668" s="46" t="str">
        <f>VLOOKUP($B668,LT!$AT$7:$AY$3006,F$28,FALSE)</f>
        <v/>
      </c>
      <c r="G668" s="46" t="str">
        <f>VLOOKUP($B668,LT!$AT$7:$AY$3006,G$28,FALSE)</f>
        <v/>
      </c>
      <c r="H668" s="133">
        <v>639</v>
      </c>
      <c r="J668" s="131"/>
      <c r="K668" s="134"/>
      <c r="L668" s="134"/>
      <c r="M668" s="131"/>
      <c r="N668" s="131"/>
    </row>
    <row r="669" spans="2:14" ht="30" customHeight="1" thickTop="1" thickBot="1" x14ac:dyDescent="0.3">
      <c r="B669" s="33">
        <f>LARGE(LT!$AT$7:$AT$3006,AF!H669)</f>
        <v>0</v>
      </c>
      <c r="C669" s="46" t="str">
        <f>VLOOKUP($B669,LT!$AT$7:$AY$3006,C$28,FALSE)</f>
        <v/>
      </c>
      <c r="D669" s="132" t="str">
        <f>VLOOKUP($B669,LT!$AT$7:$AY$3006,D$28,FALSE)</f>
        <v/>
      </c>
      <c r="E669" s="132" t="str">
        <f>VLOOKUP($B669,LT!$AT$7:$AY$3006,E$28,FALSE)</f>
        <v/>
      </c>
      <c r="F669" s="46" t="str">
        <f>VLOOKUP($B669,LT!$AT$7:$AY$3006,F$28,FALSE)</f>
        <v/>
      </c>
      <c r="G669" s="46" t="str">
        <f>VLOOKUP($B669,LT!$AT$7:$AY$3006,G$28,FALSE)</f>
        <v/>
      </c>
      <c r="H669" s="133">
        <v>640</v>
      </c>
      <c r="J669" s="131"/>
      <c r="K669" s="134"/>
      <c r="L669" s="134"/>
      <c r="M669" s="131"/>
      <c r="N669" s="131"/>
    </row>
    <row r="670" spans="2:14" ht="30" customHeight="1" thickTop="1" thickBot="1" x14ac:dyDescent="0.3">
      <c r="B670" s="33">
        <f>LARGE(LT!$AT$7:$AT$3006,AF!H670)</f>
        <v>0</v>
      </c>
      <c r="C670" s="46" t="str">
        <f>VLOOKUP($B670,LT!$AT$7:$AY$3006,C$28,FALSE)</f>
        <v/>
      </c>
      <c r="D670" s="132" t="str">
        <f>VLOOKUP($B670,LT!$AT$7:$AY$3006,D$28,FALSE)</f>
        <v/>
      </c>
      <c r="E670" s="132" t="str">
        <f>VLOOKUP($B670,LT!$AT$7:$AY$3006,E$28,FALSE)</f>
        <v/>
      </c>
      <c r="F670" s="46" t="str">
        <f>VLOOKUP($B670,LT!$AT$7:$AY$3006,F$28,FALSE)</f>
        <v/>
      </c>
      <c r="G670" s="46" t="str">
        <f>VLOOKUP($B670,LT!$AT$7:$AY$3006,G$28,FALSE)</f>
        <v/>
      </c>
      <c r="H670" s="133">
        <v>641</v>
      </c>
      <c r="J670" s="131"/>
      <c r="K670" s="134"/>
      <c r="L670" s="134"/>
      <c r="M670" s="131"/>
      <c r="N670" s="131"/>
    </row>
    <row r="671" spans="2:14" ht="30" customHeight="1" thickTop="1" thickBot="1" x14ac:dyDescent="0.3">
      <c r="B671" s="33">
        <f>LARGE(LT!$AT$7:$AT$3006,AF!H671)</f>
        <v>0</v>
      </c>
      <c r="C671" s="46" t="str">
        <f>VLOOKUP($B671,LT!$AT$7:$AY$3006,C$28,FALSE)</f>
        <v/>
      </c>
      <c r="D671" s="132" t="str">
        <f>VLOOKUP($B671,LT!$AT$7:$AY$3006,D$28,FALSE)</f>
        <v/>
      </c>
      <c r="E671" s="132" t="str">
        <f>VLOOKUP($B671,LT!$AT$7:$AY$3006,E$28,FALSE)</f>
        <v/>
      </c>
      <c r="F671" s="46" t="str">
        <f>VLOOKUP($B671,LT!$AT$7:$AY$3006,F$28,FALSE)</f>
        <v/>
      </c>
      <c r="G671" s="46" t="str">
        <f>VLOOKUP($B671,LT!$AT$7:$AY$3006,G$28,FALSE)</f>
        <v/>
      </c>
      <c r="H671" s="133">
        <v>642</v>
      </c>
      <c r="J671" s="131"/>
      <c r="K671" s="134"/>
      <c r="L671" s="134"/>
      <c r="M671" s="131"/>
      <c r="N671" s="131"/>
    </row>
    <row r="672" spans="2:14" ht="30" customHeight="1" thickTop="1" thickBot="1" x14ac:dyDescent="0.3">
      <c r="B672" s="33">
        <f>LARGE(LT!$AT$7:$AT$3006,AF!H672)</f>
        <v>0</v>
      </c>
      <c r="C672" s="46" t="str">
        <f>VLOOKUP($B672,LT!$AT$7:$AY$3006,C$28,FALSE)</f>
        <v/>
      </c>
      <c r="D672" s="132" t="str">
        <f>VLOOKUP($B672,LT!$AT$7:$AY$3006,D$28,FALSE)</f>
        <v/>
      </c>
      <c r="E672" s="132" t="str">
        <f>VLOOKUP($B672,LT!$AT$7:$AY$3006,E$28,FALSE)</f>
        <v/>
      </c>
      <c r="F672" s="46" t="str">
        <f>VLOOKUP($B672,LT!$AT$7:$AY$3006,F$28,FALSE)</f>
        <v/>
      </c>
      <c r="G672" s="46" t="str">
        <f>VLOOKUP($B672,LT!$AT$7:$AY$3006,G$28,FALSE)</f>
        <v/>
      </c>
      <c r="H672" s="133">
        <v>643</v>
      </c>
      <c r="J672" s="131"/>
      <c r="K672" s="134"/>
      <c r="L672" s="134"/>
      <c r="M672" s="131"/>
      <c r="N672" s="131"/>
    </row>
    <row r="673" spans="2:14" ht="30" customHeight="1" thickTop="1" thickBot="1" x14ac:dyDescent="0.3">
      <c r="B673" s="33">
        <f>LARGE(LT!$AT$7:$AT$3006,AF!H673)</f>
        <v>0</v>
      </c>
      <c r="C673" s="46" t="str">
        <f>VLOOKUP($B673,LT!$AT$7:$AY$3006,C$28,FALSE)</f>
        <v/>
      </c>
      <c r="D673" s="132" t="str">
        <f>VLOOKUP($B673,LT!$AT$7:$AY$3006,D$28,FALSE)</f>
        <v/>
      </c>
      <c r="E673" s="132" t="str">
        <f>VLOOKUP($B673,LT!$AT$7:$AY$3006,E$28,FALSE)</f>
        <v/>
      </c>
      <c r="F673" s="46" t="str">
        <f>VLOOKUP($B673,LT!$AT$7:$AY$3006,F$28,FALSE)</f>
        <v/>
      </c>
      <c r="G673" s="46" t="str">
        <f>VLOOKUP($B673,LT!$AT$7:$AY$3006,G$28,FALSE)</f>
        <v/>
      </c>
      <c r="H673" s="133">
        <v>644</v>
      </c>
      <c r="J673" s="131"/>
      <c r="K673" s="134"/>
      <c r="L673" s="134"/>
      <c r="M673" s="131"/>
      <c r="N673" s="131"/>
    </row>
    <row r="674" spans="2:14" ht="30" customHeight="1" thickTop="1" thickBot="1" x14ac:dyDescent="0.3">
      <c r="B674" s="33">
        <f>LARGE(LT!$AT$7:$AT$3006,AF!H674)</f>
        <v>0</v>
      </c>
      <c r="C674" s="46" t="str">
        <f>VLOOKUP($B674,LT!$AT$7:$AY$3006,C$28,FALSE)</f>
        <v/>
      </c>
      <c r="D674" s="132" t="str">
        <f>VLOOKUP($B674,LT!$AT$7:$AY$3006,D$28,FALSE)</f>
        <v/>
      </c>
      <c r="E674" s="132" t="str">
        <f>VLOOKUP($B674,LT!$AT$7:$AY$3006,E$28,FALSE)</f>
        <v/>
      </c>
      <c r="F674" s="46" t="str">
        <f>VLOOKUP($B674,LT!$AT$7:$AY$3006,F$28,FALSE)</f>
        <v/>
      </c>
      <c r="G674" s="46" t="str">
        <f>VLOOKUP($B674,LT!$AT$7:$AY$3006,G$28,FALSE)</f>
        <v/>
      </c>
      <c r="H674" s="133">
        <v>645</v>
      </c>
      <c r="J674" s="131"/>
      <c r="K674" s="134"/>
      <c r="L674" s="134"/>
      <c r="M674" s="131"/>
      <c r="N674" s="131"/>
    </row>
    <row r="675" spans="2:14" ht="30" customHeight="1" thickTop="1" thickBot="1" x14ac:dyDescent="0.3">
      <c r="B675" s="33">
        <f>LARGE(LT!$AT$7:$AT$3006,AF!H675)</f>
        <v>0</v>
      </c>
      <c r="C675" s="46" t="str">
        <f>VLOOKUP($B675,LT!$AT$7:$AY$3006,C$28,FALSE)</f>
        <v/>
      </c>
      <c r="D675" s="132" t="str">
        <f>VLOOKUP($B675,LT!$AT$7:$AY$3006,D$28,FALSE)</f>
        <v/>
      </c>
      <c r="E675" s="132" t="str">
        <f>VLOOKUP($B675,LT!$AT$7:$AY$3006,E$28,FALSE)</f>
        <v/>
      </c>
      <c r="F675" s="46" t="str">
        <f>VLOOKUP($B675,LT!$AT$7:$AY$3006,F$28,FALSE)</f>
        <v/>
      </c>
      <c r="G675" s="46" t="str">
        <f>VLOOKUP($B675,LT!$AT$7:$AY$3006,G$28,FALSE)</f>
        <v/>
      </c>
      <c r="H675" s="133">
        <v>646</v>
      </c>
      <c r="J675" s="131"/>
      <c r="K675" s="134"/>
      <c r="L675" s="134"/>
      <c r="M675" s="131"/>
      <c r="N675" s="131"/>
    </row>
    <row r="676" spans="2:14" ht="30" customHeight="1" thickTop="1" thickBot="1" x14ac:dyDescent="0.3">
      <c r="B676" s="33">
        <f>LARGE(LT!$AT$7:$AT$3006,AF!H676)</f>
        <v>0</v>
      </c>
      <c r="C676" s="46" t="str">
        <f>VLOOKUP($B676,LT!$AT$7:$AY$3006,C$28,FALSE)</f>
        <v/>
      </c>
      <c r="D676" s="132" t="str">
        <f>VLOOKUP($B676,LT!$AT$7:$AY$3006,D$28,FALSE)</f>
        <v/>
      </c>
      <c r="E676" s="132" t="str">
        <f>VLOOKUP($B676,LT!$AT$7:$AY$3006,E$28,FALSE)</f>
        <v/>
      </c>
      <c r="F676" s="46" t="str">
        <f>VLOOKUP($B676,LT!$AT$7:$AY$3006,F$28,FALSE)</f>
        <v/>
      </c>
      <c r="G676" s="46" t="str">
        <f>VLOOKUP($B676,LT!$AT$7:$AY$3006,G$28,FALSE)</f>
        <v/>
      </c>
      <c r="H676" s="133">
        <v>647</v>
      </c>
      <c r="J676" s="131"/>
      <c r="K676" s="134"/>
      <c r="L676" s="134"/>
      <c r="M676" s="131"/>
      <c r="N676" s="131"/>
    </row>
    <row r="677" spans="2:14" ht="30" customHeight="1" thickTop="1" thickBot="1" x14ac:dyDescent="0.3">
      <c r="B677" s="33">
        <f>LARGE(LT!$AT$7:$AT$3006,AF!H677)</f>
        <v>0</v>
      </c>
      <c r="C677" s="46" t="str">
        <f>VLOOKUP($B677,LT!$AT$7:$AY$3006,C$28,FALSE)</f>
        <v/>
      </c>
      <c r="D677" s="132" t="str">
        <f>VLOOKUP($B677,LT!$AT$7:$AY$3006,D$28,FALSE)</f>
        <v/>
      </c>
      <c r="E677" s="132" t="str">
        <f>VLOOKUP($B677,LT!$AT$7:$AY$3006,E$28,FALSE)</f>
        <v/>
      </c>
      <c r="F677" s="46" t="str">
        <f>VLOOKUP($B677,LT!$AT$7:$AY$3006,F$28,FALSE)</f>
        <v/>
      </c>
      <c r="G677" s="46" t="str">
        <f>VLOOKUP($B677,LT!$AT$7:$AY$3006,G$28,FALSE)</f>
        <v/>
      </c>
      <c r="H677" s="133">
        <v>648</v>
      </c>
      <c r="J677" s="131"/>
      <c r="K677" s="134"/>
      <c r="L677" s="134"/>
      <c r="M677" s="131"/>
      <c r="N677" s="131"/>
    </row>
    <row r="678" spans="2:14" ht="30" customHeight="1" thickTop="1" thickBot="1" x14ac:dyDescent="0.3">
      <c r="B678" s="33">
        <f>LARGE(LT!$AT$7:$AT$3006,AF!H678)</f>
        <v>0</v>
      </c>
      <c r="C678" s="46" t="str">
        <f>VLOOKUP($B678,LT!$AT$7:$AY$3006,C$28,FALSE)</f>
        <v/>
      </c>
      <c r="D678" s="132" t="str">
        <f>VLOOKUP($B678,LT!$AT$7:$AY$3006,D$28,FALSE)</f>
        <v/>
      </c>
      <c r="E678" s="132" t="str">
        <f>VLOOKUP($B678,LT!$AT$7:$AY$3006,E$28,FALSE)</f>
        <v/>
      </c>
      <c r="F678" s="46" t="str">
        <f>VLOOKUP($B678,LT!$AT$7:$AY$3006,F$28,FALSE)</f>
        <v/>
      </c>
      <c r="G678" s="46" t="str">
        <f>VLOOKUP($B678,LT!$AT$7:$AY$3006,G$28,FALSE)</f>
        <v/>
      </c>
      <c r="H678" s="133">
        <v>649</v>
      </c>
      <c r="J678" s="131"/>
      <c r="K678" s="134"/>
      <c r="L678" s="134"/>
      <c r="M678" s="131"/>
      <c r="N678" s="131"/>
    </row>
    <row r="679" spans="2:14" ht="30" customHeight="1" thickTop="1" thickBot="1" x14ac:dyDescent="0.3">
      <c r="B679" s="33">
        <f>LARGE(LT!$AT$7:$AT$3006,AF!H679)</f>
        <v>0</v>
      </c>
      <c r="C679" s="46" t="str">
        <f>VLOOKUP($B679,LT!$AT$7:$AY$3006,C$28,FALSE)</f>
        <v/>
      </c>
      <c r="D679" s="132" t="str">
        <f>VLOOKUP($B679,LT!$AT$7:$AY$3006,D$28,FALSE)</f>
        <v/>
      </c>
      <c r="E679" s="132" t="str">
        <f>VLOOKUP($B679,LT!$AT$7:$AY$3006,E$28,FALSE)</f>
        <v/>
      </c>
      <c r="F679" s="46" t="str">
        <f>VLOOKUP($B679,LT!$AT$7:$AY$3006,F$28,FALSE)</f>
        <v/>
      </c>
      <c r="G679" s="46" t="str">
        <f>VLOOKUP($B679,LT!$AT$7:$AY$3006,G$28,FALSE)</f>
        <v/>
      </c>
      <c r="H679" s="133">
        <v>650</v>
      </c>
      <c r="J679" s="131"/>
      <c r="K679" s="134"/>
      <c r="L679" s="134"/>
      <c r="M679" s="131"/>
      <c r="N679" s="131"/>
    </row>
    <row r="680" spans="2:14" ht="30" customHeight="1" thickTop="1" thickBot="1" x14ac:dyDescent="0.3">
      <c r="B680" s="33">
        <f>LARGE(LT!$AT$7:$AT$3006,AF!H680)</f>
        <v>0</v>
      </c>
      <c r="C680" s="46" t="str">
        <f>VLOOKUP($B680,LT!$AT$7:$AY$3006,C$28,FALSE)</f>
        <v/>
      </c>
      <c r="D680" s="132" t="str">
        <f>VLOOKUP($B680,LT!$AT$7:$AY$3006,D$28,FALSE)</f>
        <v/>
      </c>
      <c r="E680" s="132" t="str">
        <f>VLOOKUP($B680,LT!$AT$7:$AY$3006,E$28,FALSE)</f>
        <v/>
      </c>
      <c r="F680" s="46" t="str">
        <f>VLOOKUP($B680,LT!$AT$7:$AY$3006,F$28,FALSE)</f>
        <v/>
      </c>
      <c r="G680" s="46" t="str">
        <f>VLOOKUP($B680,LT!$AT$7:$AY$3006,G$28,FALSE)</f>
        <v/>
      </c>
      <c r="H680" s="133">
        <v>651</v>
      </c>
      <c r="J680" s="131"/>
      <c r="K680" s="134"/>
      <c r="L680" s="134"/>
      <c r="M680" s="131"/>
      <c r="N680" s="131"/>
    </row>
    <row r="681" spans="2:14" ht="30" customHeight="1" thickTop="1" thickBot="1" x14ac:dyDescent="0.3">
      <c r="B681" s="33">
        <f>LARGE(LT!$AT$7:$AT$3006,AF!H681)</f>
        <v>0</v>
      </c>
      <c r="C681" s="46" t="str">
        <f>VLOOKUP($B681,LT!$AT$7:$AY$3006,C$28,FALSE)</f>
        <v/>
      </c>
      <c r="D681" s="132" t="str">
        <f>VLOOKUP($B681,LT!$AT$7:$AY$3006,D$28,FALSE)</f>
        <v/>
      </c>
      <c r="E681" s="132" t="str">
        <f>VLOOKUP($B681,LT!$AT$7:$AY$3006,E$28,FALSE)</f>
        <v/>
      </c>
      <c r="F681" s="46" t="str">
        <f>VLOOKUP($B681,LT!$AT$7:$AY$3006,F$28,FALSE)</f>
        <v/>
      </c>
      <c r="G681" s="46" t="str">
        <f>VLOOKUP($B681,LT!$AT$7:$AY$3006,G$28,FALSE)</f>
        <v/>
      </c>
      <c r="H681" s="133">
        <v>652</v>
      </c>
      <c r="J681" s="131"/>
      <c r="K681" s="134"/>
      <c r="L681" s="134"/>
      <c r="M681" s="131"/>
      <c r="N681" s="131"/>
    </row>
    <row r="682" spans="2:14" ht="30" customHeight="1" thickTop="1" thickBot="1" x14ac:dyDescent="0.3">
      <c r="B682" s="33">
        <f>LARGE(LT!$AT$7:$AT$3006,AF!H682)</f>
        <v>0</v>
      </c>
      <c r="C682" s="46" t="str">
        <f>VLOOKUP($B682,LT!$AT$7:$AY$3006,C$28,FALSE)</f>
        <v/>
      </c>
      <c r="D682" s="132" t="str">
        <f>VLOOKUP($B682,LT!$AT$7:$AY$3006,D$28,FALSE)</f>
        <v/>
      </c>
      <c r="E682" s="132" t="str">
        <f>VLOOKUP($B682,LT!$AT$7:$AY$3006,E$28,FALSE)</f>
        <v/>
      </c>
      <c r="F682" s="46" t="str">
        <f>VLOOKUP($B682,LT!$AT$7:$AY$3006,F$28,FALSE)</f>
        <v/>
      </c>
      <c r="G682" s="46" t="str">
        <f>VLOOKUP($B682,LT!$AT$7:$AY$3006,G$28,FALSE)</f>
        <v/>
      </c>
      <c r="H682" s="133">
        <v>653</v>
      </c>
      <c r="J682" s="131"/>
      <c r="K682" s="134"/>
      <c r="L682" s="134"/>
      <c r="M682" s="131"/>
      <c r="N682" s="131"/>
    </row>
    <row r="683" spans="2:14" ht="30" customHeight="1" thickTop="1" thickBot="1" x14ac:dyDescent="0.3">
      <c r="B683" s="33">
        <f>LARGE(LT!$AT$7:$AT$3006,AF!H683)</f>
        <v>0</v>
      </c>
      <c r="C683" s="46" t="str">
        <f>VLOOKUP($B683,LT!$AT$7:$AY$3006,C$28,FALSE)</f>
        <v/>
      </c>
      <c r="D683" s="132" t="str">
        <f>VLOOKUP($B683,LT!$AT$7:$AY$3006,D$28,FALSE)</f>
        <v/>
      </c>
      <c r="E683" s="132" t="str">
        <f>VLOOKUP($B683,LT!$AT$7:$AY$3006,E$28,FALSE)</f>
        <v/>
      </c>
      <c r="F683" s="46" t="str">
        <f>VLOOKUP($B683,LT!$AT$7:$AY$3006,F$28,FALSE)</f>
        <v/>
      </c>
      <c r="G683" s="46" t="str">
        <f>VLOOKUP($B683,LT!$AT$7:$AY$3006,G$28,FALSE)</f>
        <v/>
      </c>
      <c r="H683" s="133">
        <v>654</v>
      </c>
      <c r="J683" s="131"/>
      <c r="K683" s="134"/>
      <c r="L683" s="134"/>
      <c r="M683" s="131"/>
      <c r="N683" s="131"/>
    </row>
    <row r="684" spans="2:14" ht="30" customHeight="1" thickTop="1" thickBot="1" x14ac:dyDescent="0.3">
      <c r="B684" s="33">
        <f>LARGE(LT!$AT$7:$AT$3006,AF!H684)</f>
        <v>0</v>
      </c>
      <c r="C684" s="46" t="str">
        <f>VLOOKUP($B684,LT!$AT$7:$AY$3006,C$28,FALSE)</f>
        <v/>
      </c>
      <c r="D684" s="132" t="str">
        <f>VLOOKUP($B684,LT!$AT$7:$AY$3006,D$28,FALSE)</f>
        <v/>
      </c>
      <c r="E684" s="132" t="str">
        <f>VLOOKUP($B684,LT!$AT$7:$AY$3006,E$28,FALSE)</f>
        <v/>
      </c>
      <c r="F684" s="46" t="str">
        <f>VLOOKUP($B684,LT!$AT$7:$AY$3006,F$28,FALSE)</f>
        <v/>
      </c>
      <c r="G684" s="46" t="str">
        <f>VLOOKUP($B684,LT!$AT$7:$AY$3006,G$28,FALSE)</f>
        <v/>
      </c>
      <c r="H684" s="133">
        <v>655</v>
      </c>
      <c r="J684" s="131"/>
      <c r="K684" s="134"/>
      <c r="L684" s="134"/>
      <c r="M684" s="131"/>
      <c r="N684" s="131"/>
    </row>
    <row r="685" spans="2:14" ht="30" customHeight="1" thickTop="1" thickBot="1" x14ac:dyDescent="0.3">
      <c r="B685" s="33">
        <f>LARGE(LT!$AT$7:$AT$3006,AF!H685)</f>
        <v>0</v>
      </c>
      <c r="C685" s="46" t="str">
        <f>VLOOKUP($B685,LT!$AT$7:$AY$3006,C$28,FALSE)</f>
        <v/>
      </c>
      <c r="D685" s="132" t="str">
        <f>VLOOKUP($B685,LT!$AT$7:$AY$3006,D$28,FALSE)</f>
        <v/>
      </c>
      <c r="E685" s="132" t="str">
        <f>VLOOKUP($B685,LT!$AT$7:$AY$3006,E$28,FALSE)</f>
        <v/>
      </c>
      <c r="F685" s="46" t="str">
        <f>VLOOKUP($B685,LT!$AT$7:$AY$3006,F$28,FALSE)</f>
        <v/>
      </c>
      <c r="G685" s="46" t="str">
        <f>VLOOKUP($B685,LT!$AT$7:$AY$3006,G$28,FALSE)</f>
        <v/>
      </c>
      <c r="H685" s="133">
        <v>656</v>
      </c>
      <c r="J685" s="131"/>
      <c r="K685" s="134"/>
      <c r="L685" s="134"/>
      <c r="M685" s="131"/>
      <c r="N685" s="131"/>
    </row>
    <row r="686" spans="2:14" ht="30" customHeight="1" thickTop="1" thickBot="1" x14ac:dyDescent="0.3">
      <c r="B686" s="33">
        <f>LARGE(LT!$AT$7:$AT$3006,AF!H686)</f>
        <v>0</v>
      </c>
      <c r="C686" s="46" t="str">
        <f>VLOOKUP($B686,LT!$AT$7:$AY$3006,C$28,FALSE)</f>
        <v/>
      </c>
      <c r="D686" s="132" t="str">
        <f>VLOOKUP($B686,LT!$AT$7:$AY$3006,D$28,FALSE)</f>
        <v/>
      </c>
      <c r="E686" s="132" t="str">
        <f>VLOOKUP($B686,LT!$AT$7:$AY$3006,E$28,FALSE)</f>
        <v/>
      </c>
      <c r="F686" s="46" t="str">
        <f>VLOOKUP($B686,LT!$AT$7:$AY$3006,F$28,FALSE)</f>
        <v/>
      </c>
      <c r="G686" s="46" t="str">
        <f>VLOOKUP($B686,LT!$AT$7:$AY$3006,G$28,FALSE)</f>
        <v/>
      </c>
      <c r="H686" s="133">
        <v>657</v>
      </c>
      <c r="J686" s="131"/>
      <c r="K686" s="134"/>
      <c r="L686" s="134"/>
      <c r="M686" s="131"/>
      <c r="N686" s="131"/>
    </row>
    <row r="687" spans="2:14" ht="30" customHeight="1" thickTop="1" thickBot="1" x14ac:dyDescent="0.3">
      <c r="B687" s="33">
        <f>LARGE(LT!$AT$7:$AT$3006,AF!H687)</f>
        <v>0</v>
      </c>
      <c r="C687" s="46" t="str">
        <f>VLOOKUP($B687,LT!$AT$7:$AY$3006,C$28,FALSE)</f>
        <v/>
      </c>
      <c r="D687" s="132" t="str">
        <f>VLOOKUP($B687,LT!$AT$7:$AY$3006,D$28,FALSE)</f>
        <v/>
      </c>
      <c r="E687" s="132" t="str">
        <f>VLOOKUP($B687,LT!$AT$7:$AY$3006,E$28,FALSE)</f>
        <v/>
      </c>
      <c r="F687" s="46" t="str">
        <f>VLOOKUP($B687,LT!$AT$7:$AY$3006,F$28,FALSE)</f>
        <v/>
      </c>
      <c r="G687" s="46" t="str">
        <f>VLOOKUP($B687,LT!$AT$7:$AY$3006,G$28,FALSE)</f>
        <v/>
      </c>
      <c r="H687" s="133">
        <v>658</v>
      </c>
      <c r="J687" s="131"/>
      <c r="K687" s="134"/>
      <c r="L687" s="134"/>
      <c r="M687" s="131"/>
      <c r="N687" s="131"/>
    </row>
    <row r="688" spans="2:14" ht="30" customHeight="1" thickTop="1" thickBot="1" x14ac:dyDescent="0.3">
      <c r="B688" s="33">
        <f>LARGE(LT!$AT$7:$AT$3006,AF!H688)</f>
        <v>0</v>
      </c>
      <c r="C688" s="46" t="str">
        <f>VLOOKUP($B688,LT!$AT$7:$AY$3006,C$28,FALSE)</f>
        <v/>
      </c>
      <c r="D688" s="132" t="str">
        <f>VLOOKUP($B688,LT!$AT$7:$AY$3006,D$28,FALSE)</f>
        <v/>
      </c>
      <c r="E688" s="132" t="str">
        <f>VLOOKUP($B688,LT!$AT$7:$AY$3006,E$28,FALSE)</f>
        <v/>
      </c>
      <c r="F688" s="46" t="str">
        <f>VLOOKUP($B688,LT!$AT$7:$AY$3006,F$28,FALSE)</f>
        <v/>
      </c>
      <c r="G688" s="46" t="str">
        <f>VLOOKUP($B688,LT!$AT$7:$AY$3006,G$28,FALSE)</f>
        <v/>
      </c>
      <c r="H688" s="133">
        <v>659</v>
      </c>
      <c r="J688" s="131"/>
      <c r="K688" s="134"/>
      <c r="L688" s="134"/>
      <c r="M688" s="131"/>
      <c r="N688" s="131"/>
    </row>
    <row r="689" spans="2:14" ht="30" customHeight="1" thickTop="1" thickBot="1" x14ac:dyDescent="0.3">
      <c r="B689" s="33">
        <f>LARGE(LT!$AT$7:$AT$3006,AF!H689)</f>
        <v>0</v>
      </c>
      <c r="C689" s="46" t="str">
        <f>VLOOKUP($B689,LT!$AT$7:$AY$3006,C$28,FALSE)</f>
        <v/>
      </c>
      <c r="D689" s="132" t="str">
        <f>VLOOKUP($B689,LT!$AT$7:$AY$3006,D$28,FALSE)</f>
        <v/>
      </c>
      <c r="E689" s="132" t="str">
        <f>VLOOKUP($B689,LT!$AT$7:$AY$3006,E$28,FALSE)</f>
        <v/>
      </c>
      <c r="F689" s="46" t="str">
        <f>VLOOKUP($B689,LT!$AT$7:$AY$3006,F$28,FALSE)</f>
        <v/>
      </c>
      <c r="G689" s="46" t="str">
        <f>VLOOKUP($B689,LT!$AT$7:$AY$3006,G$28,FALSE)</f>
        <v/>
      </c>
      <c r="H689" s="133">
        <v>660</v>
      </c>
      <c r="J689" s="131"/>
      <c r="K689" s="134"/>
      <c r="L689" s="134"/>
      <c r="M689" s="131"/>
      <c r="N689" s="131"/>
    </row>
    <row r="690" spans="2:14" ht="30" customHeight="1" thickTop="1" thickBot="1" x14ac:dyDescent="0.3">
      <c r="B690" s="33">
        <f>LARGE(LT!$AT$7:$AT$3006,AF!H690)</f>
        <v>0</v>
      </c>
      <c r="C690" s="46" t="str">
        <f>VLOOKUP($B690,LT!$AT$7:$AY$3006,C$28,FALSE)</f>
        <v/>
      </c>
      <c r="D690" s="132" t="str">
        <f>VLOOKUP($B690,LT!$AT$7:$AY$3006,D$28,FALSE)</f>
        <v/>
      </c>
      <c r="E690" s="132" t="str">
        <f>VLOOKUP($B690,LT!$AT$7:$AY$3006,E$28,FALSE)</f>
        <v/>
      </c>
      <c r="F690" s="46" t="str">
        <f>VLOOKUP($B690,LT!$AT$7:$AY$3006,F$28,FALSE)</f>
        <v/>
      </c>
      <c r="G690" s="46" t="str">
        <f>VLOOKUP($B690,LT!$AT$7:$AY$3006,G$28,FALSE)</f>
        <v/>
      </c>
      <c r="H690" s="133">
        <v>661</v>
      </c>
      <c r="J690" s="131"/>
      <c r="K690" s="134"/>
      <c r="L690" s="134"/>
      <c r="M690" s="131"/>
      <c r="N690" s="131"/>
    </row>
    <row r="691" spans="2:14" ht="30" customHeight="1" thickTop="1" thickBot="1" x14ac:dyDescent="0.3">
      <c r="B691" s="33">
        <f>LARGE(LT!$AT$7:$AT$3006,AF!H691)</f>
        <v>0</v>
      </c>
      <c r="C691" s="46" t="str">
        <f>VLOOKUP($B691,LT!$AT$7:$AY$3006,C$28,FALSE)</f>
        <v/>
      </c>
      <c r="D691" s="132" t="str">
        <f>VLOOKUP($B691,LT!$AT$7:$AY$3006,D$28,FALSE)</f>
        <v/>
      </c>
      <c r="E691" s="132" t="str">
        <f>VLOOKUP($B691,LT!$AT$7:$AY$3006,E$28,FALSE)</f>
        <v/>
      </c>
      <c r="F691" s="46" t="str">
        <f>VLOOKUP($B691,LT!$AT$7:$AY$3006,F$28,FALSE)</f>
        <v/>
      </c>
      <c r="G691" s="46" t="str">
        <f>VLOOKUP($B691,LT!$AT$7:$AY$3006,G$28,FALSE)</f>
        <v/>
      </c>
      <c r="H691" s="133">
        <v>662</v>
      </c>
      <c r="J691" s="131"/>
      <c r="K691" s="134"/>
      <c r="L691" s="134"/>
      <c r="M691" s="131"/>
      <c r="N691" s="131"/>
    </row>
    <row r="692" spans="2:14" ht="30" customHeight="1" thickTop="1" thickBot="1" x14ac:dyDescent="0.3">
      <c r="B692" s="33">
        <f>LARGE(LT!$AT$7:$AT$3006,AF!H692)</f>
        <v>0</v>
      </c>
      <c r="C692" s="46" t="str">
        <f>VLOOKUP($B692,LT!$AT$7:$AY$3006,C$28,FALSE)</f>
        <v/>
      </c>
      <c r="D692" s="132" t="str">
        <f>VLOOKUP($B692,LT!$AT$7:$AY$3006,D$28,FALSE)</f>
        <v/>
      </c>
      <c r="E692" s="132" t="str">
        <f>VLOOKUP($B692,LT!$AT$7:$AY$3006,E$28,FALSE)</f>
        <v/>
      </c>
      <c r="F692" s="46" t="str">
        <f>VLOOKUP($B692,LT!$AT$7:$AY$3006,F$28,FALSE)</f>
        <v/>
      </c>
      <c r="G692" s="46" t="str">
        <f>VLOOKUP($B692,LT!$AT$7:$AY$3006,G$28,FALSE)</f>
        <v/>
      </c>
      <c r="H692" s="133">
        <v>663</v>
      </c>
      <c r="J692" s="131"/>
      <c r="K692" s="134"/>
      <c r="L692" s="134"/>
      <c r="M692" s="131"/>
      <c r="N692" s="131"/>
    </row>
    <row r="693" spans="2:14" ht="30" customHeight="1" thickTop="1" thickBot="1" x14ac:dyDescent="0.3">
      <c r="B693" s="33">
        <f>LARGE(LT!$AT$7:$AT$3006,AF!H693)</f>
        <v>0</v>
      </c>
      <c r="C693" s="46" t="str">
        <f>VLOOKUP($B693,LT!$AT$7:$AY$3006,C$28,FALSE)</f>
        <v/>
      </c>
      <c r="D693" s="132" t="str">
        <f>VLOOKUP($B693,LT!$AT$7:$AY$3006,D$28,FALSE)</f>
        <v/>
      </c>
      <c r="E693" s="132" t="str">
        <f>VLOOKUP($B693,LT!$AT$7:$AY$3006,E$28,FALSE)</f>
        <v/>
      </c>
      <c r="F693" s="46" t="str">
        <f>VLOOKUP($B693,LT!$AT$7:$AY$3006,F$28,FALSE)</f>
        <v/>
      </c>
      <c r="G693" s="46" t="str">
        <f>VLOOKUP($B693,LT!$AT$7:$AY$3006,G$28,FALSE)</f>
        <v/>
      </c>
      <c r="H693" s="133">
        <v>664</v>
      </c>
      <c r="J693" s="131"/>
      <c r="K693" s="134"/>
      <c r="L693" s="134"/>
      <c r="M693" s="131"/>
      <c r="N693" s="131"/>
    </row>
    <row r="694" spans="2:14" ht="30" customHeight="1" thickTop="1" thickBot="1" x14ac:dyDescent="0.3">
      <c r="B694" s="33">
        <f>LARGE(LT!$AT$7:$AT$3006,AF!H694)</f>
        <v>0</v>
      </c>
      <c r="C694" s="46" t="str">
        <f>VLOOKUP($B694,LT!$AT$7:$AY$3006,C$28,FALSE)</f>
        <v/>
      </c>
      <c r="D694" s="132" t="str">
        <f>VLOOKUP($B694,LT!$AT$7:$AY$3006,D$28,FALSE)</f>
        <v/>
      </c>
      <c r="E694" s="132" t="str">
        <f>VLOOKUP($B694,LT!$AT$7:$AY$3006,E$28,FALSE)</f>
        <v/>
      </c>
      <c r="F694" s="46" t="str">
        <f>VLOOKUP($B694,LT!$AT$7:$AY$3006,F$28,FALSE)</f>
        <v/>
      </c>
      <c r="G694" s="46" t="str">
        <f>VLOOKUP($B694,LT!$AT$7:$AY$3006,G$28,FALSE)</f>
        <v/>
      </c>
      <c r="H694" s="133">
        <v>665</v>
      </c>
      <c r="J694" s="131"/>
      <c r="K694" s="134"/>
      <c r="L694" s="134"/>
      <c r="M694" s="131"/>
      <c r="N694" s="131"/>
    </row>
    <row r="695" spans="2:14" ht="30" customHeight="1" thickTop="1" thickBot="1" x14ac:dyDescent="0.3">
      <c r="B695" s="33">
        <f>LARGE(LT!$AT$7:$AT$3006,AF!H695)</f>
        <v>0</v>
      </c>
      <c r="C695" s="46" t="str">
        <f>VLOOKUP($B695,LT!$AT$7:$AY$3006,C$28,FALSE)</f>
        <v/>
      </c>
      <c r="D695" s="132" t="str">
        <f>VLOOKUP($B695,LT!$AT$7:$AY$3006,D$28,FALSE)</f>
        <v/>
      </c>
      <c r="E695" s="132" t="str">
        <f>VLOOKUP($B695,LT!$AT$7:$AY$3006,E$28,FALSE)</f>
        <v/>
      </c>
      <c r="F695" s="46" t="str">
        <f>VLOOKUP($B695,LT!$AT$7:$AY$3006,F$28,FALSE)</f>
        <v/>
      </c>
      <c r="G695" s="46" t="str">
        <f>VLOOKUP($B695,LT!$AT$7:$AY$3006,G$28,FALSE)</f>
        <v/>
      </c>
      <c r="H695" s="133">
        <v>666</v>
      </c>
      <c r="J695" s="131"/>
      <c r="K695" s="134"/>
      <c r="L695" s="134"/>
      <c r="M695" s="131"/>
      <c r="N695" s="131"/>
    </row>
    <row r="696" spans="2:14" ht="30" customHeight="1" thickTop="1" thickBot="1" x14ac:dyDescent="0.3">
      <c r="B696" s="33">
        <f>LARGE(LT!$AT$7:$AT$3006,AF!H696)</f>
        <v>0</v>
      </c>
      <c r="C696" s="46" t="str">
        <f>VLOOKUP($B696,LT!$AT$7:$AY$3006,C$28,FALSE)</f>
        <v/>
      </c>
      <c r="D696" s="132" t="str">
        <f>VLOOKUP($B696,LT!$AT$7:$AY$3006,D$28,FALSE)</f>
        <v/>
      </c>
      <c r="E696" s="132" t="str">
        <f>VLOOKUP($B696,LT!$AT$7:$AY$3006,E$28,FALSE)</f>
        <v/>
      </c>
      <c r="F696" s="46" t="str">
        <f>VLOOKUP($B696,LT!$AT$7:$AY$3006,F$28,FALSE)</f>
        <v/>
      </c>
      <c r="G696" s="46" t="str">
        <f>VLOOKUP($B696,LT!$AT$7:$AY$3006,G$28,FALSE)</f>
        <v/>
      </c>
      <c r="H696" s="133">
        <v>667</v>
      </c>
      <c r="J696" s="131"/>
      <c r="K696" s="134"/>
      <c r="L696" s="134"/>
      <c r="M696" s="131"/>
      <c r="N696" s="131"/>
    </row>
    <row r="697" spans="2:14" ht="30" customHeight="1" thickTop="1" thickBot="1" x14ac:dyDescent="0.3">
      <c r="B697" s="33">
        <f>LARGE(LT!$AT$7:$AT$3006,AF!H697)</f>
        <v>0</v>
      </c>
      <c r="C697" s="46" t="str">
        <f>VLOOKUP($B697,LT!$AT$7:$AY$3006,C$28,FALSE)</f>
        <v/>
      </c>
      <c r="D697" s="132" t="str">
        <f>VLOOKUP($B697,LT!$AT$7:$AY$3006,D$28,FALSE)</f>
        <v/>
      </c>
      <c r="E697" s="132" t="str">
        <f>VLOOKUP($B697,LT!$AT$7:$AY$3006,E$28,FALSE)</f>
        <v/>
      </c>
      <c r="F697" s="46" t="str">
        <f>VLOOKUP($B697,LT!$AT$7:$AY$3006,F$28,FALSE)</f>
        <v/>
      </c>
      <c r="G697" s="46" t="str">
        <f>VLOOKUP($B697,LT!$AT$7:$AY$3006,G$28,FALSE)</f>
        <v/>
      </c>
      <c r="H697" s="133">
        <v>668</v>
      </c>
      <c r="J697" s="131"/>
      <c r="K697" s="134"/>
      <c r="L697" s="134"/>
      <c r="M697" s="131"/>
      <c r="N697" s="131"/>
    </row>
    <row r="698" spans="2:14" ht="30" customHeight="1" thickTop="1" thickBot="1" x14ac:dyDescent="0.3">
      <c r="B698" s="33">
        <f>LARGE(LT!$AT$7:$AT$3006,AF!H698)</f>
        <v>0</v>
      </c>
      <c r="C698" s="46" t="str">
        <f>VLOOKUP($B698,LT!$AT$7:$AY$3006,C$28,FALSE)</f>
        <v/>
      </c>
      <c r="D698" s="132" t="str">
        <f>VLOOKUP($B698,LT!$AT$7:$AY$3006,D$28,FALSE)</f>
        <v/>
      </c>
      <c r="E698" s="132" t="str">
        <f>VLOOKUP($B698,LT!$AT$7:$AY$3006,E$28,FALSE)</f>
        <v/>
      </c>
      <c r="F698" s="46" t="str">
        <f>VLOOKUP($B698,LT!$AT$7:$AY$3006,F$28,FALSE)</f>
        <v/>
      </c>
      <c r="G698" s="46" t="str">
        <f>VLOOKUP($B698,LT!$AT$7:$AY$3006,G$28,FALSE)</f>
        <v/>
      </c>
      <c r="H698" s="133">
        <v>669</v>
      </c>
      <c r="J698" s="131"/>
      <c r="K698" s="134"/>
      <c r="L698" s="134"/>
      <c r="M698" s="131"/>
      <c r="N698" s="131"/>
    </row>
    <row r="699" spans="2:14" ht="30" customHeight="1" thickTop="1" thickBot="1" x14ac:dyDescent="0.3">
      <c r="B699" s="33">
        <f>LARGE(LT!$AT$7:$AT$3006,AF!H699)</f>
        <v>0</v>
      </c>
      <c r="C699" s="46" t="str">
        <f>VLOOKUP($B699,LT!$AT$7:$AY$3006,C$28,FALSE)</f>
        <v/>
      </c>
      <c r="D699" s="132" t="str">
        <f>VLOOKUP($B699,LT!$AT$7:$AY$3006,D$28,FALSE)</f>
        <v/>
      </c>
      <c r="E699" s="132" t="str">
        <f>VLOOKUP($B699,LT!$AT$7:$AY$3006,E$28,FALSE)</f>
        <v/>
      </c>
      <c r="F699" s="46" t="str">
        <f>VLOOKUP($B699,LT!$AT$7:$AY$3006,F$28,FALSE)</f>
        <v/>
      </c>
      <c r="G699" s="46" t="str">
        <f>VLOOKUP($B699,LT!$AT$7:$AY$3006,G$28,FALSE)</f>
        <v/>
      </c>
      <c r="H699" s="133">
        <v>670</v>
      </c>
      <c r="J699" s="131"/>
      <c r="K699" s="134"/>
      <c r="L699" s="134"/>
      <c r="M699" s="131"/>
      <c r="N699" s="131"/>
    </row>
    <row r="700" spans="2:14" ht="30" customHeight="1" thickTop="1" thickBot="1" x14ac:dyDescent="0.3">
      <c r="B700" s="33">
        <f>LARGE(LT!$AT$7:$AT$3006,AF!H700)</f>
        <v>0</v>
      </c>
      <c r="C700" s="46" t="str">
        <f>VLOOKUP($B700,LT!$AT$7:$AY$3006,C$28,FALSE)</f>
        <v/>
      </c>
      <c r="D700" s="132" t="str">
        <f>VLOOKUP($B700,LT!$AT$7:$AY$3006,D$28,FALSE)</f>
        <v/>
      </c>
      <c r="E700" s="132" t="str">
        <f>VLOOKUP($B700,LT!$AT$7:$AY$3006,E$28,FALSE)</f>
        <v/>
      </c>
      <c r="F700" s="46" t="str">
        <f>VLOOKUP($B700,LT!$AT$7:$AY$3006,F$28,FALSE)</f>
        <v/>
      </c>
      <c r="G700" s="46" t="str">
        <f>VLOOKUP($B700,LT!$AT$7:$AY$3006,G$28,FALSE)</f>
        <v/>
      </c>
      <c r="H700" s="133">
        <v>671</v>
      </c>
      <c r="J700" s="131"/>
      <c r="K700" s="134"/>
      <c r="L700" s="134"/>
      <c r="M700" s="131"/>
      <c r="N700" s="131"/>
    </row>
    <row r="701" spans="2:14" ht="30" customHeight="1" thickTop="1" thickBot="1" x14ac:dyDescent="0.3">
      <c r="B701" s="33">
        <f>LARGE(LT!$AT$7:$AT$3006,AF!H701)</f>
        <v>0</v>
      </c>
      <c r="C701" s="46" t="str">
        <f>VLOOKUP($B701,LT!$AT$7:$AY$3006,C$28,FALSE)</f>
        <v/>
      </c>
      <c r="D701" s="132" t="str">
        <f>VLOOKUP($B701,LT!$AT$7:$AY$3006,D$28,FALSE)</f>
        <v/>
      </c>
      <c r="E701" s="132" t="str">
        <f>VLOOKUP($B701,LT!$AT$7:$AY$3006,E$28,FALSE)</f>
        <v/>
      </c>
      <c r="F701" s="46" t="str">
        <f>VLOOKUP($B701,LT!$AT$7:$AY$3006,F$28,FALSE)</f>
        <v/>
      </c>
      <c r="G701" s="46" t="str">
        <f>VLOOKUP($B701,LT!$AT$7:$AY$3006,G$28,FALSE)</f>
        <v/>
      </c>
      <c r="H701" s="133">
        <v>672</v>
      </c>
      <c r="J701" s="131"/>
      <c r="K701" s="134"/>
      <c r="L701" s="134"/>
      <c r="M701" s="131"/>
      <c r="N701" s="131"/>
    </row>
    <row r="702" spans="2:14" ht="30" customHeight="1" thickTop="1" thickBot="1" x14ac:dyDescent="0.3">
      <c r="B702" s="33">
        <f>LARGE(LT!$AT$7:$AT$3006,AF!H702)</f>
        <v>0</v>
      </c>
      <c r="C702" s="46" t="str">
        <f>VLOOKUP($B702,LT!$AT$7:$AY$3006,C$28,FALSE)</f>
        <v/>
      </c>
      <c r="D702" s="132" t="str">
        <f>VLOOKUP($B702,LT!$AT$7:$AY$3006,D$28,FALSE)</f>
        <v/>
      </c>
      <c r="E702" s="132" t="str">
        <f>VLOOKUP($B702,LT!$AT$7:$AY$3006,E$28,FALSE)</f>
        <v/>
      </c>
      <c r="F702" s="46" t="str">
        <f>VLOOKUP($B702,LT!$AT$7:$AY$3006,F$28,FALSE)</f>
        <v/>
      </c>
      <c r="G702" s="46" t="str">
        <f>VLOOKUP($B702,LT!$AT$7:$AY$3006,G$28,FALSE)</f>
        <v/>
      </c>
      <c r="H702" s="133">
        <v>673</v>
      </c>
      <c r="J702" s="131"/>
      <c r="K702" s="134"/>
      <c r="L702" s="134"/>
      <c r="M702" s="131"/>
      <c r="N702" s="131"/>
    </row>
    <row r="703" spans="2:14" ht="30" customHeight="1" thickTop="1" thickBot="1" x14ac:dyDescent="0.3">
      <c r="B703" s="33">
        <f>LARGE(LT!$AT$7:$AT$3006,AF!H703)</f>
        <v>0</v>
      </c>
      <c r="C703" s="46" t="str">
        <f>VLOOKUP($B703,LT!$AT$7:$AY$3006,C$28,FALSE)</f>
        <v/>
      </c>
      <c r="D703" s="132" t="str">
        <f>VLOOKUP($B703,LT!$AT$7:$AY$3006,D$28,FALSE)</f>
        <v/>
      </c>
      <c r="E703" s="132" t="str">
        <f>VLOOKUP($B703,LT!$AT$7:$AY$3006,E$28,FALSE)</f>
        <v/>
      </c>
      <c r="F703" s="46" t="str">
        <f>VLOOKUP($B703,LT!$AT$7:$AY$3006,F$28,FALSE)</f>
        <v/>
      </c>
      <c r="G703" s="46" t="str">
        <f>VLOOKUP($B703,LT!$AT$7:$AY$3006,G$28,FALSE)</f>
        <v/>
      </c>
      <c r="H703" s="133">
        <v>674</v>
      </c>
      <c r="J703" s="131"/>
      <c r="K703" s="134"/>
      <c r="L703" s="134"/>
      <c r="M703" s="131"/>
      <c r="N703" s="131"/>
    </row>
    <row r="704" spans="2:14" ht="30" customHeight="1" thickTop="1" thickBot="1" x14ac:dyDescent="0.3">
      <c r="B704" s="33">
        <f>LARGE(LT!$AT$7:$AT$3006,AF!H704)</f>
        <v>0</v>
      </c>
      <c r="C704" s="46" t="str">
        <f>VLOOKUP($B704,LT!$AT$7:$AY$3006,C$28,FALSE)</f>
        <v/>
      </c>
      <c r="D704" s="132" t="str">
        <f>VLOOKUP($B704,LT!$AT$7:$AY$3006,D$28,FALSE)</f>
        <v/>
      </c>
      <c r="E704" s="132" t="str">
        <f>VLOOKUP($B704,LT!$AT$7:$AY$3006,E$28,FALSE)</f>
        <v/>
      </c>
      <c r="F704" s="46" t="str">
        <f>VLOOKUP($B704,LT!$AT$7:$AY$3006,F$28,FALSE)</f>
        <v/>
      </c>
      <c r="G704" s="46" t="str">
        <f>VLOOKUP($B704,LT!$AT$7:$AY$3006,G$28,FALSE)</f>
        <v/>
      </c>
      <c r="H704" s="133">
        <v>675</v>
      </c>
      <c r="J704" s="131"/>
      <c r="K704" s="134"/>
      <c r="L704" s="134"/>
      <c r="M704" s="131"/>
      <c r="N704" s="131"/>
    </row>
    <row r="705" spans="2:14" ht="30" customHeight="1" thickTop="1" thickBot="1" x14ac:dyDescent="0.3">
      <c r="B705" s="33">
        <f>LARGE(LT!$AT$7:$AT$3006,AF!H705)</f>
        <v>0</v>
      </c>
      <c r="C705" s="46" t="str">
        <f>VLOOKUP($B705,LT!$AT$7:$AY$3006,C$28,FALSE)</f>
        <v/>
      </c>
      <c r="D705" s="132" t="str">
        <f>VLOOKUP($B705,LT!$AT$7:$AY$3006,D$28,FALSE)</f>
        <v/>
      </c>
      <c r="E705" s="132" t="str">
        <f>VLOOKUP($B705,LT!$AT$7:$AY$3006,E$28,FALSE)</f>
        <v/>
      </c>
      <c r="F705" s="46" t="str">
        <f>VLOOKUP($B705,LT!$AT$7:$AY$3006,F$28,FALSE)</f>
        <v/>
      </c>
      <c r="G705" s="46" t="str">
        <f>VLOOKUP($B705,LT!$AT$7:$AY$3006,G$28,FALSE)</f>
        <v/>
      </c>
      <c r="H705" s="133">
        <v>676</v>
      </c>
      <c r="J705" s="131"/>
      <c r="K705" s="134"/>
      <c r="L705" s="134"/>
      <c r="M705" s="131"/>
      <c r="N705" s="131"/>
    </row>
    <row r="706" spans="2:14" ht="30" customHeight="1" thickTop="1" thickBot="1" x14ac:dyDescent="0.3">
      <c r="B706" s="33">
        <f>LARGE(LT!$AT$7:$AT$3006,AF!H706)</f>
        <v>0</v>
      </c>
      <c r="C706" s="46" t="str">
        <f>VLOOKUP($B706,LT!$AT$7:$AY$3006,C$28,FALSE)</f>
        <v/>
      </c>
      <c r="D706" s="132" t="str">
        <f>VLOOKUP($B706,LT!$AT$7:$AY$3006,D$28,FALSE)</f>
        <v/>
      </c>
      <c r="E706" s="132" t="str">
        <f>VLOOKUP($B706,LT!$AT$7:$AY$3006,E$28,FALSE)</f>
        <v/>
      </c>
      <c r="F706" s="46" t="str">
        <f>VLOOKUP($B706,LT!$AT$7:$AY$3006,F$28,FALSE)</f>
        <v/>
      </c>
      <c r="G706" s="46" t="str">
        <f>VLOOKUP($B706,LT!$AT$7:$AY$3006,G$28,FALSE)</f>
        <v/>
      </c>
      <c r="H706" s="133">
        <v>677</v>
      </c>
      <c r="J706" s="131"/>
      <c r="K706" s="134"/>
      <c r="L706" s="134"/>
      <c r="M706" s="131"/>
      <c r="N706" s="131"/>
    </row>
    <row r="707" spans="2:14" ht="30" customHeight="1" thickTop="1" thickBot="1" x14ac:dyDescent="0.3">
      <c r="B707" s="33">
        <f>LARGE(LT!$AT$7:$AT$3006,AF!H707)</f>
        <v>0</v>
      </c>
      <c r="C707" s="46" t="str">
        <f>VLOOKUP($B707,LT!$AT$7:$AY$3006,C$28,FALSE)</f>
        <v/>
      </c>
      <c r="D707" s="132" t="str">
        <f>VLOOKUP($B707,LT!$AT$7:$AY$3006,D$28,FALSE)</f>
        <v/>
      </c>
      <c r="E707" s="132" t="str">
        <f>VLOOKUP($B707,LT!$AT$7:$AY$3006,E$28,FALSE)</f>
        <v/>
      </c>
      <c r="F707" s="46" t="str">
        <f>VLOOKUP($B707,LT!$AT$7:$AY$3006,F$28,FALSE)</f>
        <v/>
      </c>
      <c r="G707" s="46" t="str">
        <f>VLOOKUP($B707,LT!$AT$7:$AY$3006,G$28,FALSE)</f>
        <v/>
      </c>
      <c r="H707" s="133">
        <v>678</v>
      </c>
      <c r="J707" s="131"/>
      <c r="K707" s="134"/>
      <c r="L707" s="134"/>
      <c r="M707" s="131"/>
      <c r="N707" s="131"/>
    </row>
    <row r="708" spans="2:14" ht="30" customHeight="1" thickTop="1" thickBot="1" x14ac:dyDescent="0.3">
      <c r="B708" s="33">
        <f>LARGE(LT!$AT$7:$AT$3006,AF!H708)</f>
        <v>0</v>
      </c>
      <c r="C708" s="46" t="str">
        <f>VLOOKUP($B708,LT!$AT$7:$AY$3006,C$28,FALSE)</f>
        <v/>
      </c>
      <c r="D708" s="132" t="str">
        <f>VLOOKUP($B708,LT!$AT$7:$AY$3006,D$28,FALSE)</f>
        <v/>
      </c>
      <c r="E708" s="132" t="str">
        <f>VLOOKUP($B708,LT!$AT$7:$AY$3006,E$28,FALSE)</f>
        <v/>
      </c>
      <c r="F708" s="46" t="str">
        <f>VLOOKUP($B708,LT!$AT$7:$AY$3006,F$28,FALSE)</f>
        <v/>
      </c>
      <c r="G708" s="46" t="str">
        <f>VLOOKUP($B708,LT!$AT$7:$AY$3006,G$28,FALSE)</f>
        <v/>
      </c>
      <c r="H708" s="133">
        <v>679</v>
      </c>
      <c r="J708" s="131"/>
      <c r="K708" s="134"/>
      <c r="L708" s="134"/>
      <c r="M708" s="131"/>
      <c r="N708" s="131"/>
    </row>
    <row r="709" spans="2:14" ht="30" customHeight="1" thickTop="1" thickBot="1" x14ac:dyDescent="0.3">
      <c r="B709" s="33">
        <f>LARGE(LT!$AT$7:$AT$3006,AF!H709)</f>
        <v>0</v>
      </c>
      <c r="C709" s="46" t="str">
        <f>VLOOKUP($B709,LT!$AT$7:$AY$3006,C$28,FALSE)</f>
        <v/>
      </c>
      <c r="D709" s="132" t="str">
        <f>VLOOKUP($B709,LT!$AT$7:$AY$3006,D$28,FALSE)</f>
        <v/>
      </c>
      <c r="E709" s="132" t="str">
        <f>VLOOKUP($B709,LT!$AT$7:$AY$3006,E$28,FALSE)</f>
        <v/>
      </c>
      <c r="F709" s="46" t="str">
        <f>VLOOKUP($B709,LT!$AT$7:$AY$3006,F$28,FALSE)</f>
        <v/>
      </c>
      <c r="G709" s="46" t="str">
        <f>VLOOKUP($B709,LT!$AT$7:$AY$3006,G$28,FALSE)</f>
        <v/>
      </c>
      <c r="H709" s="133">
        <v>680</v>
      </c>
      <c r="J709" s="131"/>
      <c r="K709" s="134"/>
      <c r="L709" s="134"/>
      <c r="M709" s="131"/>
      <c r="N709" s="131"/>
    </row>
    <row r="710" spans="2:14" ht="30" customHeight="1" thickTop="1" thickBot="1" x14ac:dyDescent="0.3">
      <c r="B710" s="33">
        <f>LARGE(LT!$AT$7:$AT$3006,AF!H710)</f>
        <v>0</v>
      </c>
      <c r="C710" s="46" t="str">
        <f>VLOOKUP($B710,LT!$AT$7:$AY$3006,C$28,FALSE)</f>
        <v/>
      </c>
      <c r="D710" s="132" t="str">
        <f>VLOOKUP($B710,LT!$AT$7:$AY$3006,D$28,FALSE)</f>
        <v/>
      </c>
      <c r="E710" s="132" t="str">
        <f>VLOOKUP($B710,LT!$AT$7:$AY$3006,E$28,FALSE)</f>
        <v/>
      </c>
      <c r="F710" s="46" t="str">
        <f>VLOOKUP($B710,LT!$AT$7:$AY$3006,F$28,FALSE)</f>
        <v/>
      </c>
      <c r="G710" s="46" t="str">
        <f>VLOOKUP($B710,LT!$AT$7:$AY$3006,G$28,FALSE)</f>
        <v/>
      </c>
      <c r="H710" s="133">
        <v>681</v>
      </c>
      <c r="J710" s="131"/>
      <c r="K710" s="134"/>
      <c r="L710" s="134"/>
      <c r="M710" s="131"/>
      <c r="N710" s="131"/>
    </row>
    <row r="711" spans="2:14" ht="30" customHeight="1" thickTop="1" thickBot="1" x14ac:dyDescent="0.3">
      <c r="B711" s="33">
        <f>LARGE(LT!$AT$7:$AT$3006,AF!H711)</f>
        <v>0</v>
      </c>
      <c r="C711" s="46" t="str">
        <f>VLOOKUP($B711,LT!$AT$7:$AY$3006,C$28,FALSE)</f>
        <v/>
      </c>
      <c r="D711" s="132" t="str">
        <f>VLOOKUP($B711,LT!$AT$7:$AY$3006,D$28,FALSE)</f>
        <v/>
      </c>
      <c r="E711" s="132" t="str">
        <f>VLOOKUP($B711,LT!$AT$7:$AY$3006,E$28,FALSE)</f>
        <v/>
      </c>
      <c r="F711" s="46" t="str">
        <f>VLOOKUP($B711,LT!$AT$7:$AY$3006,F$28,FALSE)</f>
        <v/>
      </c>
      <c r="G711" s="46" t="str">
        <f>VLOOKUP($B711,LT!$AT$7:$AY$3006,G$28,FALSE)</f>
        <v/>
      </c>
      <c r="H711" s="133">
        <v>682</v>
      </c>
      <c r="J711" s="131"/>
      <c r="K711" s="134"/>
      <c r="L711" s="134"/>
      <c r="M711" s="131"/>
      <c r="N711" s="131"/>
    </row>
    <row r="712" spans="2:14" ht="30" customHeight="1" thickTop="1" thickBot="1" x14ac:dyDescent="0.3">
      <c r="B712" s="33">
        <f>LARGE(LT!$AT$7:$AT$3006,AF!H712)</f>
        <v>0</v>
      </c>
      <c r="C712" s="46" t="str">
        <f>VLOOKUP($B712,LT!$AT$7:$AY$3006,C$28,FALSE)</f>
        <v/>
      </c>
      <c r="D712" s="132" t="str">
        <f>VLOOKUP($B712,LT!$AT$7:$AY$3006,D$28,FALSE)</f>
        <v/>
      </c>
      <c r="E712" s="132" t="str">
        <f>VLOOKUP($B712,LT!$AT$7:$AY$3006,E$28,FALSE)</f>
        <v/>
      </c>
      <c r="F712" s="46" t="str">
        <f>VLOOKUP($B712,LT!$AT$7:$AY$3006,F$28,FALSE)</f>
        <v/>
      </c>
      <c r="G712" s="46" t="str">
        <f>VLOOKUP($B712,LT!$AT$7:$AY$3006,G$28,FALSE)</f>
        <v/>
      </c>
      <c r="H712" s="133">
        <v>683</v>
      </c>
      <c r="J712" s="131"/>
      <c r="K712" s="134"/>
      <c r="L712" s="134"/>
      <c r="M712" s="131"/>
      <c r="N712" s="131"/>
    </row>
    <row r="713" spans="2:14" ht="30" customHeight="1" thickTop="1" thickBot="1" x14ac:dyDescent="0.3">
      <c r="B713" s="33">
        <f>LARGE(LT!$AT$7:$AT$3006,AF!H713)</f>
        <v>0</v>
      </c>
      <c r="C713" s="46" t="str">
        <f>VLOOKUP($B713,LT!$AT$7:$AY$3006,C$28,FALSE)</f>
        <v/>
      </c>
      <c r="D713" s="132" t="str">
        <f>VLOOKUP($B713,LT!$AT$7:$AY$3006,D$28,FALSE)</f>
        <v/>
      </c>
      <c r="E713" s="132" t="str">
        <f>VLOOKUP($B713,LT!$AT$7:$AY$3006,E$28,FALSE)</f>
        <v/>
      </c>
      <c r="F713" s="46" t="str">
        <f>VLOOKUP($B713,LT!$AT$7:$AY$3006,F$28,FALSE)</f>
        <v/>
      </c>
      <c r="G713" s="46" t="str">
        <f>VLOOKUP($B713,LT!$AT$7:$AY$3006,G$28,FALSE)</f>
        <v/>
      </c>
      <c r="H713" s="133">
        <v>684</v>
      </c>
      <c r="J713" s="131"/>
      <c r="K713" s="134"/>
      <c r="L713" s="134"/>
      <c r="M713" s="131"/>
      <c r="N713" s="131"/>
    </row>
    <row r="714" spans="2:14" ht="30" customHeight="1" thickTop="1" thickBot="1" x14ac:dyDescent="0.3">
      <c r="B714" s="33">
        <f>LARGE(LT!$AT$7:$AT$3006,AF!H714)</f>
        <v>0</v>
      </c>
      <c r="C714" s="46" t="str">
        <f>VLOOKUP($B714,LT!$AT$7:$AY$3006,C$28,FALSE)</f>
        <v/>
      </c>
      <c r="D714" s="132" t="str">
        <f>VLOOKUP($B714,LT!$AT$7:$AY$3006,D$28,FALSE)</f>
        <v/>
      </c>
      <c r="E714" s="132" t="str">
        <f>VLOOKUP($B714,LT!$AT$7:$AY$3006,E$28,FALSE)</f>
        <v/>
      </c>
      <c r="F714" s="46" t="str">
        <f>VLOOKUP($B714,LT!$AT$7:$AY$3006,F$28,FALSE)</f>
        <v/>
      </c>
      <c r="G714" s="46" t="str">
        <f>VLOOKUP($B714,LT!$AT$7:$AY$3006,G$28,FALSE)</f>
        <v/>
      </c>
      <c r="H714" s="133">
        <v>685</v>
      </c>
      <c r="J714" s="131"/>
      <c r="K714" s="134"/>
      <c r="L714" s="134"/>
      <c r="M714" s="131"/>
      <c r="N714" s="131"/>
    </row>
    <row r="715" spans="2:14" ht="30" customHeight="1" thickTop="1" thickBot="1" x14ac:dyDescent="0.3">
      <c r="B715" s="33">
        <f>LARGE(LT!$AT$7:$AT$3006,AF!H715)</f>
        <v>0</v>
      </c>
      <c r="C715" s="46" t="str">
        <f>VLOOKUP($B715,LT!$AT$7:$AY$3006,C$28,FALSE)</f>
        <v/>
      </c>
      <c r="D715" s="132" t="str">
        <f>VLOOKUP($B715,LT!$AT$7:$AY$3006,D$28,FALSE)</f>
        <v/>
      </c>
      <c r="E715" s="132" t="str">
        <f>VLOOKUP($B715,LT!$AT$7:$AY$3006,E$28,FALSE)</f>
        <v/>
      </c>
      <c r="F715" s="46" t="str">
        <f>VLOOKUP($B715,LT!$AT$7:$AY$3006,F$28,FALSE)</f>
        <v/>
      </c>
      <c r="G715" s="46" t="str">
        <f>VLOOKUP($B715,LT!$AT$7:$AY$3006,G$28,FALSE)</f>
        <v/>
      </c>
      <c r="H715" s="133">
        <v>686</v>
      </c>
      <c r="J715" s="131"/>
      <c r="K715" s="134"/>
      <c r="L715" s="134"/>
      <c r="M715" s="131"/>
      <c r="N715" s="131"/>
    </row>
    <row r="716" spans="2:14" ht="30" customHeight="1" thickTop="1" thickBot="1" x14ac:dyDescent="0.3">
      <c r="B716" s="33">
        <f>LARGE(LT!$AT$7:$AT$3006,AF!H716)</f>
        <v>0</v>
      </c>
      <c r="C716" s="46" t="str">
        <f>VLOOKUP($B716,LT!$AT$7:$AY$3006,C$28,FALSE)</f>
        <v/>
      </c>
      <c r="D716" s="132" t="str">
        <f>VLOOKUP($B716,LT!$AT$7:$AY$3006,D$28,FALSE)</f>
        <v/>
      </c>
      <c r="E716" s="132" t="str">
        <f>VLOOKUP($B716,LT!$AT$7:$AY$3006,E$28,FALSE)</f>
        <v/>
      </c>
      <c r="F716" s="46" t="str">
        <f>VLOOKUP($B716,LT!$AT$7:$AY$3006,F$28,FALSE)</f>
        <v/>
      </c>
      <c r="G716" s="46" t="str">
        <f>VLOOKUP($B716,LT!$AT$7:$AY$3006,G$28,FALSE)</f>
        <v/>
      </c>
      <c r="H716" s="133">
        <v>687</v>
      </c>
      <c r="J716" s="131"/>
      <c r="K716" s="134"/>
      <c r="L716" s="134"/>
      <c r="M716" s="131"/>
      <c r="N716" s="131"/>
    </row>
    <row r="717" spans="2:14" ht="30" customHeight="1" thickTop="1" thickBot="1" x14ac:dyDescent="0.3">
      <c r="B717" s="33">
        <f>LARGE(LT!$AT$7:$AT$3006,AF!H717)</f>
        <v>0</v>
      </c>
      <c r="C717" s="46" t="str">
        <f>VLOOKUP($B717,LT!$AT$7:$AY$3006,C$28,FALSE)</f>
        <v/>
      </c>
      <c r="D717" s="132" t="str">
        <f>VLOOKUP($B717,LT!$AT$7:$AY$3006,D$28,FALSE)</f>
        <v/>
      </c>
      <c r="E717" s="132" t="str">
        <f>VLOOKUP($B717,LT!$AT$7:$AY$3006,E$28,FALSE)</f>
        <v/>
      </c>
      <c r="F717" s="46" t="str">
        <f>VLOOKUP($B717,LT!$AT$7:$AY$3006,F$28,FALSE)</f>
        <v/>
      </c>
      <c r="G717" s="46" t="str">
        <f>VLOOKUP($B717,LT!$AT$7:$AY$3006,G$28,FALSE)</f>
        <v/>
      </c>
      <c r="H717" s="133">
        <v>688</v>
      </c>
      <c r="J717" s="131"/>
      <c r="K717" s="134"/>
      <c r="L717" s="134"/>
      <c r="M717" s="131"/>
      <c r="N717" s="131"/>
    </row>
    <row r="718" spans="2:14" ht="30" customHeight="1" thickTop="1" thickBot="1" x14ac:dyDescent="0.3">
      <c r="B718" s="33">
        <f>LARGE(LT!$AT$7:$AT$3006,AF!H718)</f>
        <v>0</v>
      </c>
      <c r="C718" s="46" t="str">
        <f>VLOOKUP($B718,LT!$AT$7:$AY$3006,C$28,FALSE)</f>
        <v/>
      </c>
      <c r="D718" s="132" t="str">
        <f>VLOOKUP($B718,LT!$AT$7:$AY$3006,D$28,FALSE)</f>
        <v/>
      </c>
      <c r="E718" s="132" t="str">
        <f>VLOOKUP($B718,LT!$AT$7:$AY$3006,E$28,FALSE)</f>
        <v/>
      </c>
      <c r="F718" s="46" t="str">
        <f>VLOOKUP($B718,LT!$AT$7:$AY$3006,F$28,FALSE)</f>
        <v/>
      </c>
      <c r="G718" s="46" t="str">
        <f>VLOOKUP($B718,LT!$AT$7:$AY$3006,G$28,FALSE)</f>
        <v/>
      </c>
      <c r="H718" s="133">
        <v>689</v>
      </c>
      <c r="J718" s="131"/>
      <c r="K718" s="134"/>
      <c r="L718" s="134"/>
      <c r="M718" s="131"/>
      <c r="N718" s="131"/>
    </row>
    <row r="719" spans="2:14" ht="30" customHeight="1" thickTop="1" thickBot="1" x14ac:dyDescent="0.3">
      <c r="B719" s="33">
        <f>LARGE(LT!$AT$7:$AT$3006,AF!H719)</f>
        <v>0</v>
      </c>
      <c r="C719" s="46" t="str">
        <f>VLOOKUP($B719,LT!$AT$7:$AY$3006,C$28,FALSE)</f>
        <v/>
      </c>
      <c r="D719" s="132" t="str">
        <f>VLOOKUP($B719,LT!$AT$7:$AY$3006,D$28,FALSE)</f>
        <v/>
      </c>
      <c r="E719" s="132" t="str">
        <f>VLOOKUP($B719,LT!$AT$7:$AY$3006,E$28,FALSE)</f>
        <v/>
      </c>
      <c r="F719" s="46" t="str">
        <f>VLOOKUP($B719,LT!$AT$7:$AY$3006,F$28,FALSE)</f>
        <v/>
      </c>
      <c r="G719" s="46" t="str">
        <f>VLOOKUP($B719,LT!$AT$7:$AY$3006,G$28,FALSE)</f>
        <v/>
      </c>
      <c r="H719" s="133">
        <v>690</v>
      </c>
      <c r="J719" s="131"/>
      <c r="K719" s="134"/>
      <c r="L719" s="134"/>
      <c r="M719" s="131"/>
      <c r="N719" s="131"/>
    </row>
    <row r="720" spans="2:14" ht="30" customHeight="1" thickTop="1" thickBot="1" x14ac:dyDescent="0.3">
      <c r="B720" s="33">
        <f>LARGE(LT!$AT$7:$AT$3006,AF!H720)</f>
        <v>0</v>
      </c>
      <c r="C720" s="46" t="str">
        <f>VLOOKUP($B720,LT!$AT$7:$AY$3006,C$28,FALSE)</f>
        <v/>
      </c>
      <c r="D720" s="132" t="str">
        <f>VLOOKUP($B720,LT!$AT$7:$AY$3006,D$28,FALSE)</f>
        <v/>
      </c>
      <c r="E720" s="132" t="str">
        <f>VLOOKUP($B720,LT!$AT$7:$AY$3006,E$28,FALSE)</f>
        <v/>
      </c>
      <c r="F720" s="46" t="str">
        <f>VLOOKUP($B720,LT!$AT$7:$AY$3006,F$28,FALSE)</f>
        <v/>
      </c>
      <c r="G720" s="46" t="str">
        <f>VLOOKUP($B720,LT!$AT$7:$AY$3006,G$28,FALSE)</f>
        <v/>
      </c>
      <c r="H720" s="133">
        <v>691</v>
      </c>
      <c r="J720" s="131"/>
      <c r="K720" s="134"/>
      <c r="L720" s="134"/>
      <c r="M720" s="131"/>
      <c r="N720" s="131"/>
    </row>
    <row r="721" spans="2:14" ht="30" customHeight="1" thickTop="1" thickBot="1" x14ac:dyDescent="0.3">
      <c r="B721" s="33">
        <f>LARGE(LT!$AT$7:$AT$3006,AF!H721)</f>
        <v>0</v>
      </c>
      <c r="C721" s="46" t="str">
        <f>VLOOKUP($B721,LT!$AT$7:$AY$3006,C$28,FALSE)</f>
        <v/>
      </c>
      <c r="D721" s="132" t="str">
        <f>VLOOKUP($B721,LT!$AT$7:$AY$3006,D$28,FALSE)</f>
        <v/>
      </c>
      <c r="E721" s="132" t="str">
        <f>VLOOKUP($B721,LT!$AT$7:$AY$3006,E$28,FALSE)</f>
        <v/>
      </c>
      <c r="F721" s="46" t="str">
        <f>VLOOKUP($B721,LT!$AT$7:$AY$3006,F$28,FALSE)</f>
        <v/>
      </c>
      <c r="G721" s="46" t="str">
        <f>VLOOKUP($B721,LT!$AT$7:$AY$3006,G$28,FALSE)</f>
        <v/>
      </c>
      <c r="H721" s="133">
        <v>692</v>
      </c>
      <c r="J721" s="131"/>
      <c r="K721" s="134"/>
      <c r="L721" s="134"/>
      <c r="M721" s="131"/>
      <c r="N721" s="131"/>
    </row>
    <row r="722" spans="2:14" ht="30" customHeight="1" thickTop="1" thickBot="1" x14ac:dyDescent="0.3">
      <c r="B722" s="33">
        <f>LARGE(LT!$AT$7:$AT$3006,AF!H722)</f>
        <v>0</v>
      </c>
      <c r="C722" s="46" t="str">
        <f>VLOOKUP($B722,LT!$AT$7:$AY$3006,C$28,FALSE)</f>
        <v/>
      </c>
      <c r="D722" s="132" t="str">
        <f>VLOOKUP($B722,LT!$AT$7:$AY$3006,D$28,FALSE)</f>
        <v/>
      </c>
      <c r="E722" s="132" t="str">
        <f>VLOOKUP($B722,LT!$AT$7:$AY$3006,E$28,FALSE)</f>
        <v/>
      </c>
      <c r="F722" s="46" t="str">
        <f>VLOOKUP($B722,LT!$AT$7:$AY$3006,F$28,FALSE)</f>
        <v/>
      </c>
      <c r="G722" s="46" t="str">
        <f>VLOOKUP($B722,LT!$AT$7:$AY$3006,G$28,FALSE)</f>
        <v/>
      </c>
      <c r="H722" s="133">
        <v>693</v>
      </c>
      <c r="J722" s="131"/>
      <c r="K722" s="134"/>
      <c r="L722" s="134"/>
      <c r="M722" s="131"/>
      <c r="N722" s="131"/>
    </row>
    <row r="723" spans="2:14" ht="30" customHeight="1" thickTop="1" thickBot="1" x14ac:dyDescent="0.3">
      <c r="B723" s="33">
        <f>LARGE(LT!$AT$7:$AT$3006,AF!H723)</f>
        <v>0</v>
      </c>
      <c r="C723" s="46" t="str">
        <f>VLOOKUP($B723,LT!$AT$7:$AY$3006,C$28,FALSE)</f>
        <v/>
      </c>
      <c r="D723" s="132" t="str">
        <f>VLOOKUP($B723,LT!$AT$7:$AY$3006,D$28,FALSE)</f>
        <v/>
      </c>
      <c r="E723" s="132" t="str">
        <f>VLOOKUP($B723,LT!$AT$7:$AY$3006,E$28,FALSE)</f>
        <v/>
      </c>
      <c r="F723" s="46" t="str">
        <f>VLOOKUP($B723,LT!$AT$7:$AY$3006,F$28,FALSE)</f>
        <v/>
      </c>
      <c r="G723" s="46" t="str">
        <f>VLOOKUP($B723,LT!$AT$7:$AY$3006,G$28,FALSE)</f>
        <v/>
      </c>
      <c r="H723" s="133">
        <v>694</v>
      </c>
      <c r="J723" s="131"/>
      <c r="K723" s="134"/>
      <c r="L723" s="134"/>
      <c r="M723" s="131"/>
      <c r="N723" s="131"/>
    </row>
    <row r="724" spans="2:14" ht="30" customHeight="1" thickTop="1" thickBot="1" x14ac:dyDescent="0.3">
      <c r="B724" s="33">
        <f>LARGE(LT!$AT$7:$AT$3006,AF!H724)</f>
        <v>0</v>
      </c>
      <c r="C724" s="46" t="str">
        <f>VLOOKUP($B724,LT!$AT$7:$AY$3006,C$28,FALSE)</f>
        <v/>
      </c>
      <c r="D724" s="132" t="str">
        <f>VLOOKUP($B724,LT!$AT$7:$AY$3006,D$28,FALSE)</f>
        <v/>
      </c>
      <c r="E724" s="132" t="str">
        <f>VLOOKUP($B724,LT!$AT$7:$AY$3006,E$28,FALSE)</f>
        <v/>
      </c>
      <c r="F724" s="46" t="str">
        <f>VLOOKUP($B724,LT!$AT$7:$AY$3006,F$28,FALSE)</f>
        <v/>
      </c>
      <c r="G724" s="46" t="str">
        <f>VLOOKUP($B724,LT!$AT$7:$AY$3006,G$28,FALSE)</f>
        <v/>
      </c>
      <c r="H724" s="133">
        <v>695</v>
      </c>
      <c r="J724" s="131"/>
      <c r="K724" s="134"/>
      <c r="L724" s="134"/>
      <c r="M724" s="131"/>
      <c r="N724" s="131"/>
    </row>
    <row r="725" spans="2:14" ht="30" customHeight="1" thickTop="1" thickBot="1" x14ac:dyDescent="0.3">
      <c r="B725" s="33">
        <f>LARGE(LT!$AT$7:$AT$3006,AF!H725)</f>
        <v>0</v>
      </c>
      <c r="C725" s="46" t="str">
        <f>VLOOKUP($B725,LT!$AT$7:$AY$3006,C$28,FALSE)</f>
        <v/>
      </c>
      <c r="D725" s="132" t="str">
        <f>VLOOKUP($B725,LT!$AT$7:$AY$3006,D$28,FALSE)</f>
        <v/>
      </c>
      <c r="E725" s="132" t="str">
        <f>VLOOKUP($B725,LT!$AT$7:$AY$3006,E$28,FALSE)</f>
        <v/>
      </c>
      <c r="F725" s="46" t="str">
        <f>VLOOKUP($B725,LT!$AT$7:$AY$3006,F$28,FALSE)</f>
        <v/>
      </c>
      <c r="G725" s="46" t="str">
        <f>VLOOKUP($B725,LT!$AT$7:$AY$3006,G$28,FALSE)</f>
        <v/>
      </c>
      <c r="H725" s="133">
        <v>696</v>
      </c>
      <c r="J725" s="131"/>
      <c r="K725" s="134"/>
      <c r="L725" s="134"/>
      <c r="M725" s="131"/>
      <c r="N725" s="131"/>
    </row>
    <row r="726" spans="2:14" ht="30" customHeight="1" thickTop="1" thickBot="1" x14ac:dyDescent="0.3">
      <c r="B726" s="33">
        <f>LARGE(LT!$AT$7:$AT$3006,AF!H726)</f>
        <v>0</v>
      </c>
      <c r="C726" s="46" t="str">
        <f>VLOOKUP($B726,LT!$AT$7:$AY$3006,C$28,FALSE)</f>
        <v/>
      </c>
      <c r="D726" s="132" t="str">
        <f>VLOOKUP($B726,LT!$AT$7:$AY$3006,D$28,FALSE)</f>
        <v/>
      </c>
      <c r="E726" s="132" t="str">
        <f>VLOOKUP($B726,LT!$AT$7:$AY$3006,E$28,FALSE)</f>
        <v/>
      </c>
      <c r="F726" s="46" t="str">
        <f>VLOOKUP($B726,LT!$AT$7:$AY$3006,F$28,FALSE)</f>
        <v/>
      </c>
      <c r="G726" s="46" t="str">
        <f>VLOOKUP($B726,LT!$AT$7:$AY$3006,G$28,FALSE)</f>
        <v/>
      </c>
      <c r="H726" s="133">
        <v>697</v>
      </c>
      <c r="J726" s="131"/>
      <c r="K726" s="134"/>
      <c r="L726" s="134"/>
      <c r="M726" s="131"/>
      <c r="N726" s="131"/>
    </row>
    <row r="727" spans="2:14" ht="30" customHeight="1" thickTop="1" thickBot="1" x14ac:dyDescent="0.3">
      <c r="B727" s="33">
        <f>LARGE(LT!$AT$7:$AT$3006,AF!H727)</f>
        <v>0</v>
      </c>
      <c r="C727" s="46" t="str">
        <f>VLOOKUP($B727,LT!$AT$7:$AY$3006,C$28,FALSE)</f>
        <v/>
      </c>
      <c r="D727" s="132" t="str">
        <f>VLOOKUP($B727,LT!$AT$7:$AY$3006,D$28,FALSE)</f>
        <v/>
      </c>
      <c r="E727" s="132" t="str">
        <f>VLOOKUP($B727,LT!$AT$7:$AY$3006,E$28,FALSE)</f>
        <v/>
      </c>
      <c r="F727" s="46" t="str">
        <f>VLOOKUP($B727,LT!$AT$7:$AY$3006,F$28,FALSE)</f>
        <v/>
      </c>
      <c r="G727" s="46" t="str">
        <f>VLOOKUP($B727,LT!$AT$7:$AY$3006,G$28,FALSE)</f>
        <v/>
      </c>
      <c r="H727" s="133">
        <v>698</v>
      </c>
      <c r="J727" s="131"/>
      <c r="K727" s="134"/>
      <c r="L727" s="134"/>
      <c r="M727" s="131"/>
      <c r="N727" s="131"/>
    </row>
    <row r="728" spans="2:14" ht="30" customHeight="1" thickTop="1" thickBot="1" x14ac:dyDescent="0.3">
      <c r="B728" s="33">
        <f>LARGE(LT!$AT$7:$AT$3006,AF!H728)</f>
        <v>0</v>
      </c>
      <c r="C728" s="46" t="str">
        <f>VLOOKUP($B728,LT!$AT$7:$AY$3006,C$28,FALSE)</f>
        <v/>
      </c>
      <c r="D728" s="132" t="str">
        <f>VLOOKUP($B728,LT!$AT$7:$AY$3006,D$28,FALSE)</f>
        <v/>
      </c>
      <c r="E728" s="132" t="str">
        <f>VLOOKUP($B728,LT!$AT$7:$AY$3006,E$28,FALSE)</f>
        <v/>
      </c>
      <c r="F728" s="46" t="str">
        <f>VLOOKUP($B728,LT!$AT$7:$AY$3006,F$28,FALSE)</f>
        <v/>
      </c>
      <c r="G728" s="46" t="str">
        <f>VLOOKUP($B728,LT!$AT$7:$AY$3006,G$28,FALSE)</f>
        <v/>
      </c>
      <c r="H728" s="133">
        <v>699</v>
      </c>
      <c r="J728" s="131"/>
      <c r="K728" s="134"/>
      <c r="L728" s="134"/>
      <c r="M728" s="131"/>
      <c r="N728" s="131"/>
    </row>
    <row r="729" spans="2:14" ht="30" customHeight="1" thickTop="1" thickBot="1" x14ac:dyDescent="0.3">
      <c r="B729" s="33">
        <f>LARGE(LT!$AT$7:$AT$3006,AF!H729)</f>
        <v>0</v>
      </c>
      <c r="C729" s="46" t="str">
        <f>VLOOKUP($B729,LT!$AT$7:$AY$3006,C$28,FALSE)</f>
        <v/>
      </c>
      <c r="D729" s="132" t="str">
        <f>VLOOKUP($B729,LT!$AT$7:$AY$3006,D$28,FALSE)</f>
        <v/>
      </c>
      <c r="E729" s="132" t="str">
        <f>VLOOKUP($B729,LT!$AT$7:$AY$3006,E$28,FALSE)</f>
        <v/>
      </c>
      <c r="F729" s="46" t="str">
        <f>VLOOKUP($B729,LT!$AT$7:$AY$3006,F$28,FALSE)</f>
        <v/>
      </c>
      <c r="G729" s="46" t="str">
        <f>VLOOKUP($B729,LT!$AT$7:$AY$3006,G$28,FALSE)</f>
        <v/>
      </c>
      <c r="H729" s="133">
        <v>700</v>
      </c>
      <c r="J729" s="131"/>
      <c r="K729" s="134"/>
      <c r="L729" s="134"/>
      <c r="M729" s="131"/>
      <c r="N729" s="131"/>
    </row>
    <row r="730" spans="2:14" ht="30" customHeight="1" thickTop="1" thickBot="1" x14ac:dyDescent="0.3">
      <c r="B730" s="33">
        <f>LARGE(LT!$AT$7:$AT$3006,AF!H730)</f>
        <v>0</v>
      </c>
      <c r="C730" s="46" t="str">
        <f>VLOOKUP($B730,LT!$AT$7:$AY$3006,C$28,FALSE)</f>
        <v/>
      </c>
      <c r="D730" s="132" t="str">
        <f>VLOOKUP($B730,LT!$AT$7:$AY$3006,D$28,FALSE)</f>
        <v/>
      </c>
      <c r="E730" s="132" t="str">
        <f>VLOOKUP($B730,LT!$AT$7:$AY$3006,E$28,FALSE)</f>
        <v/>
      </c>
      <c r="F730" s="46" t="str">
        <f>VLOOKUP($B730,LT!$AT$7:$AY$3006,F$28,FALSE)</f>
        <v/>
      </c>
      <c r="G730" s="46" t="str">
        <f>VLOOKUP($B730,LT!$AT$7:$AY$3006,G$28,FALSE)</f>
        <v/>
      </c>
      <c r="H730" s="133">
        <v>701</v>
      </c>
      <c r="J730" s="131"/>
      <c r="K730" s="134"/>
      <c r="L730" s="134"/>
      <c r="M730" s="131"/>
      <c r="N730" s="131"/>
    </row>
    <row r="731" spans="2:14" ht="30" customHeight="1" thickTop="1" thickBot="1" x14ac:dyDescent="0.3">
      <c r="B731" s="33">
        <f>LARGE(LT!$AT$7:$AT$3006,AF!H731)</f>
        <v>0</v>
      </c>
      <c r="C731" s="46" t="str">
        <f>VLOOKUP($B731,LT!$AT$7:$AY$3006,C$28,FALSE)</f>
        <v/>
      </c>
      <c r="D731" s="132" t="str">
        <f>VLOOKUP($B731,LT!$AT$7:$AY$3006,D$28,FALSE)</f>
        <v/>
      </c>
      <c r="E731" s="132" t="str">
        <f>VLOOKUP($B731,LT!$AT$7:$AY$3006,E$28,FALSE)</f>
        <v/>
      </c>
      <c r="F731" s="46" t="str">
        <f>VLOOKUP($B731,LT!$AT$7:$AY$3006,F$28,FALSE)</f>
        <v/>
      </c>
      <c r="G731" s="46" t="str">
        <f>VLOOKUP($B731,LT!$AT$7:$AY$3006,G$28,FALSE)</f>
        <v/>
      </c>
      <c r="H731" s="133">
        <v>702</v>
      </c>
      <c r="J731" s="131"/>
      <c r="K731" s="134"/>
      <c r="L731" s="134"/>
      <c r="M731" s="131"/>
      <c r="N731" s="131"/>
    </row>
    <row r="732" spans="2:14" ht="30" customHeight="1" thickTop="1" thickBot="1" x14ac:dyDescent="0.3">
      <c r="B732" s="33">
        <f>LARGE(LT!$AT$7:$AT$3006,AF!H732)</f>
        <v>0</v>
      </c>
      <c r="C732" s="46" t="str">
        <f>VLOOKUP($B732,LT!$AT$7:$AY$3006,C$28,FALSE)</f>
        <v/>
      </c>
      <c r="D732" s="132" t="str">
        <f>VLOOKUP($B732,LT!$AT$7:$AY$3006,D$28,FALSE)</f>
        <v/>
      </c>
      <c r="E732" s="132" t="str">
        <f>VLOOKUP($B732,LT!$AT$7:$AY$3006,E$28,FALSE)</f>
        <v/>
      </c>
      <c r="F732" s="46" t="str">
        <f>VLOOKUP($B732,LT!$AT$7:$AY$3006,F$28,FALSE)</f>
        <v/>
      </c>
      <c r="G732" s="46" t="str">
        <f>VLOOKUP($B732,LT!$AT$7:$AY$3006,G$28,FALSE)</f>
        <v/>
      </c>
      <c r="H732" s="133">
        <v>703</v>
      </c>
      <c r="J732" s="131"/>
      <c r="K732" s="134"/>
      <c r="L732" s="134"/>
      <c r="M732" s="131"/>
      <c r="N732" s="131"/>
    </row>
    <row r="733" spans="2:14" ht="30" customHeight="1" thickTop="1" thickBot="1" x14ac:dyDescent="0.3">
      <c r="B733" s="33">
        <f>LARGE(LT!$AT$7:$AT$3006,AF!H733)</f>
        <v>0</v>
      </c>
      <c r="C733" s="46" t="str">
        <f>VLOOKUP($B733,LT!$AT$7:$AY$3006,C$28,FALSE)</f>
        <v/>
      </c>
      <c r="D733" s="132" t="str">
        <f>VLOOKUP($B733,LT!$AT$7:$AY$3006,D$28,FALSE)</f>
        <v/>
      </c>
      <c r="E733" s="132" t="str">
        <f>VLOOKUP($B733,LT!$AT$7:$AY$3006,E$28,FALSE)</f>
        <v/>
      </c>
      <c r="F733" s="46" t="str">
        <f>VLOOKUP($B733,LT!$AT$7:$AY$3006,F$28,FALSE)</f>
        <v/>
      </c>
      <c r="G733" s="46" t="str">
        <f>VLOOKUP($B733,LT!$AT$7:$AY$3006,G$28,FALSE)</f>
        <v/>
      </c>
      <c r="H733" s="133">
        <v>704</v>
      </c>
      <c r="J733" s="131"/>
      <c r="K733" s="134"/>
      <c r="L733" s="134"/>
      <c r="M733" s="131"/>
      <c r="N733" s="131"/>
    </row>
    <row r="734" spans="2:14" ht="30" customHeight="1" thickTop="1" thickBot="1" x14ac:dyDescent="0.3">
      <c r="B734" s="33">
        <f>LARGE(LT!$AT$7:$AT$3006,AF!H734)</f>
        <v>0</v>
      </c>
      <c r="C734" s="46" t="str">
        <f>VLOOKUP($B734,LT!$AT$7:$AY$3006,C$28,FALSE)</f>
        <v/>
      </c>
      <c r="D734" s="132" t="str">
        <f>VLOOKUP($B734,LT!$AT$7:$AY$3006,D$28,FALSE)</f>
        <v/>
      </c>
      <c r="E734" s="132" t="str">
        <f>VLOOKUP($B734,LT!$AT$7:$AY$3006,E$28,FALSE)</f>
        <v/>
      </c>
      <c r="F734" s="46" t="str">
        <f>VLOOKUP($B734,LT!$AT$7:$AY$3006,F$28,FALSE)</f>
        <v/>
      </c>
      <c r="G734" s="46" t="str">
        <f>VLOOKUP($B734,LT!$AT$7:$AY$3006,G$28,FALSE)</f>
        <v/>
      </c>
      <c r="H734" s="133">
        <v>705</v>
      </c>
      <c r="J734" s="131"/>
      <c r="K734" s="134"/>
      <c r="L734" s="134"/>
      <c r="M734" s="131"/>
      <c r="N734" s="131"/>
    </row>
    <row r="735" spans="2:14" ht="30" customHeight="1" thickTop="1" thickBot="1" x14ac:dyDescent="0.3">
      <c r="B735" s="33">
        <f>LARGE(LT!$AT$7:$AT$3006,AF!H735)</f>
        <v>0</v>
      </c>
      <c r="C735" s="46" t="str">
        <f>VLOOKUP($B735,LT!$AT$7:$AY$3006,C$28,FALSE)</f>
        <v/>
      </c>
      <c r="D735" s="132" t="str">
        <f>VLOOKUP($B735,LT!$AT$7:$AY$3006,D$28,FALSE)</f>
        <v/>
      </c>
      <c r="E735" s="132" t="str">
        <f>VLOOKUP($B735,LT!$AT$7:$AY$3006,E$28,FALSE)</f>
        <v/>
      </c>
      <c r="F735" s="46" t="str">
        <f>VLOOKUP($B735,LT!$AT$7:$AY$3006,F$28,FALSE)</f>
        <v/>
      </c>
      <c r="G735" s="46" t="str">
        <f>VLOOKUP($B735,LT!$AT$7:$AY$3006,G$28,FALSE)</f>
        <v/>
      </c>
      <c r="H735" s="133">
        <v>706</v>
      </c>
      <c r="J735" s="131"/>
      <c r="K735" s="134"/>
      <c r="L735" s="134"/>
      <c r="M735" s="131"/>
      <c r="N735" s="131"/>
    </row>
    <row r="736" spans="2:14" ht="30" customHeight="1" thickTop="1" thickBot="1" x14ac:dyDescent="0.3">
      <c r="B736" s="33">
        <f>LARGE(LT!$AT$7:$AT$3006,AF!H736)</f>
        <v>0</v>
      </c>
      <c r="C736" s="46" t="str">
        <f>VLOOKUP($B736,LT!$AT$7:$AY$3006,C$28,FALSE)</f>
        <v/>
      </c>
      <c r="D736" s="132" t="str">
        <f>VLOOKUP($B736,LT!$AT$7:$AY$3006,D$28,FALSE)</f>
        <v/>
      </c>
      <c r="E736" s="132" t="str">
        <f>VLOOKUP($B736,LT!$AT$7:$AY$3006,E$28,FALSE)</f>
        <v/>
      </c>
      <c r="F736" s="46" t="str">
        <f>VLOOKUP($B736,LT!$AT$7:$AY$3006,F$28,FALSE)</f>
        <v/>
      </c>
      <c r="G736" s="46" t="str">
        <f>VLOOKUP($B736,LT!$AT$7:$AY$3006,G$28,FALSE)</f>
        <v/>
      </c>
      <c r="H736" s="133">
        <v>707</v>
      </c>
      <c r="J736" s="131"/>
      <c r="K736" s="134"/>
      <c r="L736" s="134"/>
      <c r="M736" s="131"/>
      <c r="N736" s="131"/>
    </row>
    <row r="737" spans="2:14" ht="30" customHeight="1" thickTop="1" thickBot="1" x14ac:dyDescent="0.3">
      <c r="B737" s="33">
        <f>LARGE(LT!$AT$7:$AT$3006,AF!H737)</f>
        <v>0</v>
      </c>
      <c r="C737" s="46" t="str">
        <f>VLOOKUP($B737,LT!$AT$7:$AY$3006,C$28,FALSE)</f>
        <v/>
      </c>
      <c r="D737" s="132" t="str">
        <f>VLOOKUP($B737,LT!$AT$7:$AY$3006,D$28,FALSE)</f>
        <v/>
      </c>
      <c r="E737" s="132" t="str">
        <f>VLOOKUP($B737,LT!$AT$7:$AY$3006,E$28,FALSE)</f>
        <v/>
      </c>
      <c r="F737" s="46" t="str">
        <f>VLOOKUP($B737,LT!$AT$7:$AY$3006,F$28,FALSE)</f>
        <v/>
      </c>
      <c r="G737" s="46" t="str">
        <f>VLOOKUP($B737,LT!$AT$7:$AY$3006,G$28,FALSE)</f>
        <v/>
      </c>
      <c r="H737" s="133">
        <v>708</v>
      </c>
      <c r="J737" s="131"/>
      <c r="K737" s="134"/>
      <c r="L737" s="134"/>
      <c r="M737" s="131"/>
      <c r="N737" s="131"/>
    </row>
    <row r="738" spans="2:14" ht="30" customHeight="1" thickTop="1" thickBot="1" x14ac:dyDescent="0.3">
      <c r="B738" s="33">
        <f>LARGE(LT!$AT$7:$AT$3006,AF!H738)</f>
        <v>0</v>
      </c>
      <c r="C738" s="46" t="str">
        <f>VLOOKUP($B738,LT!$AT$7:$AY$3006,C$28,FALSE)</f>
        <v/>
      </c>
      <c r="D738" s="132" t="str">
        <f>VLOOKUP($B738,LT!$AT$7:$AY$3006,D$28,FALSE)</f>
        <v/>
      </c>
      <c r="E738" s="132" t="str">
        <f>VLOOKUP($B738,LT!$AT$7:$AY$3006,E$28,FALSE)</f>
        <v/>
      </c>
      <c r="F738" s="46" t="str">
        <f>VLOOKUP($B738,LT!$AT$7:$AY$3006,F$28,FALSE)</f>
        <v/>
      </c>
      <c r="G738" s="46" t="str">
        <f>VLOOKUP($B738,LT!$AT$7:$AY$3006,G$28,FALSE)</f>
        <v/>
      </c>
      <c r="H738" s="133">
        <v>709</v>
      </c>
      <c r="J738" s="131"/>
      <c r="K738" s="134"/>
      <c r="L738" s="134"/>
      <c r="M738" s="131"/>
      <c r="N738" s="131"/>
    </row>
    <row r="739" spans="2:14" ht="30" customHeight="1" thickTop="1" thickBot="1" x14ac:dyDescent="0.3">
      <c r="B739" s="33">
        <f>LARGE(LT!$AT$7:$AT$3006,AF!H739)</f>
        <v>0</v>
      </c>
      <c r="C739" s="46" t="str">
        <f>VLOOKUP($B739,LT!$AT$7:$AY$3006,C$28,FALSE)</f>
        <v/>
      </c>
      <c r="D739" s="132" t="str">
        <f>VLOOKUP($B739,LT!$AT$7:$AY$3006,D$28,FALSE)</f>
        <v/>
      </c>
      <c r="E739" s="132" t="str">
        <f>VLOOKUP($B739,LT!$AT$7:$AY$3006,E$28,FALSE)</f>
        <v/>
      </c>
      <c r="F739" s="46" t="str">
        <f>VLOOKUP($B739,LT!$AT$7:$AY$3006,F$28,FALSE)</f>
        <v/>
      </c>
      <c r="G739" s="46" t="str">
        <f>VLOOKUP($B739,LT!$AT$7:$AY$3006,G$28,FALSE)</f>
        <v/>
      </c>
      <c r="H739" s="133">
        <v>710</v>
      </c>
      <c r="J739" s="131"/>
      <c r="K739" s="134"/>
      <c r="L739" s="134"/>
      <c r="M739" s="131"/>
      <c r="N739" s="131"/>
    </row>
    <row r="740" spans="2:14" ht="30" customHeight="1" thickTop="1" thickBot="1" x14ac:dyDescent="0.3">
      <c r="B740" s="33">
        <f>LARGE(LT!$AT$7:$AT$3006,AF!H740)</f>
        <v>0</v>
      </c>
      <c r="C740" s="46" t="str">
        <f>VLOOKUP($B740,LT!$AT$7:$AY$3006,C$28,FALSE)</f>
        <v/>
      </c>
      <c r="D740" s="132" t="str">
        <f>VLOOKUP($B740,LT!$AT$7:$AY$3006,D$28,FALSE)</f>
        <v/>
      </c>
      <c r="E740" s="132" t="str">
        <f>VLOOKUP($B740,LT!$AT$7:$AY$3006,E$28,FALSE)</f>
        <v/>
      </c>
      <c r="F740" s="46" t="str">
        <f>VLOOKUP($B740,LT!$AT$7:$AY$3006,F$28,FALSE)</f>
        <v/>
      </c>
      <c r="G740" s="46" t="str">
        <f>VLOOKUP($B740,LT!$AT$7:$AY$3006,G$28,FALSE)</f>
        <v/>
      </c>
      <c r="H740" s="133">
        <v>711</v>
      </c>
      <c r="J740" s="131"/>
      <c r="K740" s="134"/>
      <c r="L740" s="134"/>
      <c r="M740" s="131"/>
      <c r="N740" s="131"/>
    </row>
    <row r="741" spans="2:14" ht="30" customHeight="1" thickTop="1" thickBot="1" x14ac:dyDescent="0.3">
      <c r="B741" s="33">
        <f>LARGE(LT!$AT$7:$AT$3006,AF!H741)</f>
        <v>0</v>
      </c>
      <c r="C741" s="46" t="str">
        <f>VLOOKUP($B741,LT!$AT$7:$AY$3006,C$28,FALSE)</f>
        <v/>
      </c>
      <c r="D741" s="132" t="str">
        <f>VLOOKUP($B741,LT!$AT$7:$AY$3006,D$28,FALSE)</f>
        <v/>
      </c>
      <c r="E741" s="132" t="str">
        <f>VLOOKUP($B741,LT!$AT$7:$AY$3006,E$28,FALSE)</f>
        <v/>
      </c>
      <c r="F741" s="46" t="str">
        <f>VLOOKUP($B741,LT!$AT$7:$AY$3006,F$28,FALSE)</f>
        <v/>
      </c>
      <c r="G741" s="46" t="str">
        <f>VLOOKUP($B741,LT!$AT$7:$AY$3006,G$28,FALSE)</f>
        <v/>
      </c>
      <c r="H741" s="133">
        <v>712</v>
      </c>
      <c r="J741" s="131"/>
      <c r="K741" s="134"/>
      <c r="L741" s="134"/>
      <c r="M741" s="131"/>
      <c r="N741" s="131"/>
    </row>
    <row r="742" spans="2:14" ht="30" customHeight="1" thickTop="1" thickBot="1" x14ac:dyDescent="0.3">
      <c r="B742" s="33">
        <f>LARGE(LT!$AT$7:$AT$3006,AF!H742)</f>
        <v>0</v>
      </c>
      <c r="C742" s="46" t="str">
        <f>VLOOKUP($B742,LT!$AT$7:$AY$3006,C$28,FALSE)</f>
        <v/>
      </c>
      <c r="D742" s="132" t="str">
        <f>VLOOKUP($B742,LT!$AT$7:$AY$3006,D$28,FALSE)</f>
        <v/>
      </c>
      <c r="E742" s="132" t="str">
        <f>VLOOKUP($B742,LT!$AT$7:$AY$3006,E$28,FALSE)</f>
        <v/>
      </c>
      <c r="F742" s="46" t="str">
        <f>VLOOKUP($B742,LT!$AT$7:$AY$3006,F$28,FALSE)</f>
        <v/>
      </c>
      <c r="G742" s="46" t="str">
        <f>VLOOKUP($B742,LT!$AT$7:$AY$3006,G$28,FALSE)</f>
        <v/>
      </c>
      <c r="H742" s="133">
        <v>713</v>
      </c>
      <c r="J742" s="131"/>
      <c r="K742" s="134"/>
      <c r="L742" s="134"/>
      <c r="M742" s="131"/>
      <c r="N742" s="131"/>
    </row>
    <row r="743" spans="2:14" ht="30" customHeight="1" thickTop="1" thickBot="1" x14ac:dyDescent="0.3">
      <c r="B743" s="33">
        <f>LARGE(LT!$AT$7:$AT$3006,AF!H743)</f>
        <v>0</v>
      </c>
      <c r="C743" s="46" t="str">
        <f>VLOOKUP($B743,LT!$AT$7:$AY$3006,C$28,FALSE)</f>
        <v/>
      </c>
      <c r="D743" s="132" t="str">
        <f>VLOOKUP($B743,LT!$AT$7:$AY$3006,D$28,FALSE)</f>
        <v/>
      </c>
      <c r="E743" s="132" t="str">
        <f>VLOOKUP($B743,LT!$AT$7:$AY$3006,E$28,FALSE)</f>
        <v/>
      </c>
      <c r="F743" s="46" t="str">
        <f>VLOOKUP($B743,LT!$AT$7:$AY$3006,F$28,FALSE)</f>
        <v/>
      </c>
      <c r="G743" s="46" t="str">
        <f>VLOOKUP($B743,LT!$AT$7:$AY$3006,G$28,FALSE)</f>
        <v/>
      </c>
      <c r="H743" s="133">
        <v>714</v>
      </c>
      <c r="J743" s="131"/>
      <c r="K743" s="134"/>
      <c r="L743" s="134"/>
      <c r="M743" s="131"/>
      <c r="N743" s="131"/>
    </row>
    <row r="744" spans="2:14" ht="30" customHeight="1" thickTop="1" thickBot="1" x14ac:dyDescent="0.3">
      <c r="B744" s="33">
        <f>LARGE(LT!$AT$7:$AT$3006,AF!H744)</f>
        <v>0</v>
      </c>
      <c r="C744" s="46" t="str">
        <f>VLOOKUP($B744,LT!$AT$7:$AY$3006,C$28,FALSE)</f>
        <v/>
      </c>
      <c r="D744" s="132" t="str">
        <f>VLOOKUP($B744,LT!$AT$7:$AY$3006,D$28,FALSE)</f>
        <v/>
      </c>
      <c r="E744" s="132" t="str">
        <f>VLOOKUP($B744,LT!$AT$7:$AY$3006,E$28,FALSE)</f>
        <v/>
      </c>
      <c r="F744" s="46" t="str">
        <f>VLOOKUP($B744,LT!$AT$7:$AY$3006,F$28,FALSE)</f>
        <v/>
      </c>
      <c r="G744" s="46" t="str">
        <f>VLOOKUP($B744,LT!$AT$7:$AY$3006,G$28,FALSE)</f>
        <v/>
      </c>
      <c r="H744" s="133">
        <v>715</v>
      </c>
      <c r="J744" s="131"/>
      <c r="K744" s="134"/>
      <c r="L744" s="134"/>
      <c r="M744" s="131"/>
      <c r="N744" s="131"/>
    </row>
    <row r="745" spans="2:14" ht="30" customHeight="1" thickTop="1" thickBot="1" x14ac:dyDescent="0.3">
      <c r="B745" s="33">
        <f>LARGE(LT!$AT$7:$AT$3006,AF!H745)</f>
        <v>0</v>
      </c>
      <c r="C745" s="46" t="str">
        <f>VLOOKUP($B745,LT!$AT$7:$AY$3006,C$28,FALSE)</f>
        <v/>
      </c>
      <c r="D745" s="132" t="str">
        <f>VLOOKUP($B745,LT!$AT$7:$AY$3006,D$28,FALSE)</f>
        <v/>
      </c>
      <c r="E745" s="132" t="str">
        <f>VLOOKUP($B745,LT!$AT$7:$AY$3006,E$28,FALSE)</f>
        <v/>
      </c>
      <c r="F745" s="46" t="str">
        <f>VLOOKUP($B745,LT!$AT$7:$AY$3006,F$28,FALSE)</f>
        <v/>
      </c>
      <c r="G745" s="46" t="str">
        <f>VLOOKUP($B745,LT!$AT$7:$AY$3006,G$28,FALSE)</f>
        <v/>
      </c>
      <c r="H745" s="133">
        <v>716</v>
      </c>
      <c r="J745" s="131"/>
      <c r="K745" s="134"/>
      <c r="L745" s="134"/>
      <c r="M745" s="131"/>
      <c r="N745" s="131"/>
    </row>
    <row r="746" spans="2:14" ht="30" customHeight="1" thickTop="1" thickBot="1" x14ac:dyDescent="0.3">
      <c r="B746" s="33">
        <f>LARGE(LT!$AT$7:$AT$3006,AF!H746)</f>
        <v>0</v>
      </c>
      <c r="C746" s="46" t="str">
        <f>VLOOKUP($B746,LT!$AT$7:$AY$3006,C$28,FALSE)</f>
        <v/>
      </c>
      <c r="D746" s="132" t="str">
        <f>VLOOKUP($B746,LT!$AT$7:$AY$3006,D$28,FALSE)</f>
        <v/>
      </c>
      <c r="E746" s="132" t="str">
        <f>VLOOKUP($B746,LT!$AT$7:$AY$3006,E$28,FALSE)</f>
        <v/>
      </c>
      <c r="F746" s="46" t="str">
        <f>VLOOKUP($B746,LT!$AT$7:$AY$3006,F$28,FALSE)</f>
        <v/>
      </c>
      <c r="G746" s="46" t="str">
        <f>VLOOKUP($B746,LT!$AT$7:$AY$3006,G$28,FALSE)</f>
        <v/>
      </c>
      <c r="H746" s="133">
        <v>717</v>
      </c>
      <c r="J746" s="131"/>
      <c r="K746" s="134"/>
      <c r="L746" s="134"/>
      <c r="M746" s="131"/>
      <c r="N746" s="131"/>
    </row>
    <row r="747" spans="2:14" ht="30" customHeight="1" thickTop="1" thickBot="1" x14ac:dyDescent="0.3">
      <c r="B747" s="33">
        <f>LARGE(LT!$AT$7:$AT$3006,AF!H747)</f>
        <v>0</v>
      </c>
      <c r="C747" s="46" t="str">
        <f>VLOOKUP($B747,LT!$AT$7:$AY$3006,C$28,FALSE)</f>
        <v/>
      </c>
      <c r="D747" s="132" t="str">
        <f>VLOOKUP($B747,LT!$AT$7:$AY$3006,D$28,FALSE)</f>
        <v/>
      </c>
      <c r="E747" s="132" t="str">
        <f>VLOOKUP($B747,LT!$AT$7:$AY$3006,E$28,FALSE)</f>
        <v/>
      </c>
      <c r="F747" s="46" t="str">
        <f>VLOOKUP($B747,LT!$AT$7:$AY$3006,F$28,FALSE)</f>
        <v/>
      </c>
      <c r="G747" s="46" t="str">
        <f>VLOOKUP($B747,LT!$AT$7:$AY$3006,G$28,FALSE)</f>
        <v/>
      </c>
      <c r="H747" s="133">
        <v>718</v>
      </c>
      <c r="J747" s="131"/>
      <c r="K747" s="134"/>
      <c r="L747" s="134"/>
      <c r="M747" s="131"/>
      <c r="N747" s="131"/>
    </row>
    <row r="748" spans="2:14" ht="30" customHeight="1" thickTop="1" thickBot="1" x14ac:dyDescent="0.3">
      <c r="B748" s="33">
        <f>LARGE(LT!$AT$7:$AT$3006,AF!H748)</f>
        <v>0</v>
      </c>
      <c r="C748" s="46" t="str">
        <f>VLOOKUP($B748,LT!$AT$7:$AY$3006,C$28,FALSE)</f>
        <v/>
      </c>
      <c r="D748" s="132" t="str">
        <f>VLOOKUP($B748,LT!$AT$7:$AY$3006,D$28,FALSE)</f>
        <v/>
      </c>
      <c r="E748" s="132" t="str">
        <f>VLOOKUP($B748,LT!$AT$7:$AY$3006,E$28,FALSE)</f>
        <v/>
      </c>
      <c r="F748" s="46" t="str">
        <f>VLOOKUP($B748,LT!$AT$7:$AY$3006,F$28,FALSE)</f>
        <v/>
      </c>
      <c r="G748" s="46" t="str">
        <f>VLOOKUP($B748,LT!$AT$7:$AY$3006,G$28,FALSE)</f>
        <v/>
      </c>
      <c r="H748" s="133">
        <v>719</v>
      </c>
      <c r="J748" s="131"/>
      <c r="K748" s="134"/>
      <c r="L748" s="134"/>
      <c r="M748" s="131"/>
      <c r="N748" s="131"/>
    </row>
    <row r="749" spans="2:14" ht="30" customHeight="1" thickTop="1" thickBot="1" x14ac:dyDescent="0.3">
      <c r="B749" s="33">
        <f>LARGE(LT!$AT$7:$AT$3006,AF!H749)</f>
        <v>0</v>
      </c>
      <c r="C749" s="46" t="str">
        <f>VLOOKUP($B749,LT!$AT$7:$AY$3006,C$28,FALSE)</f>
        <v/>
      </c>
      <c r="D749" s="132" t="str">
        <f>VLOOKUP($B749,LT!$AT$7:$AY$3006,D$28,FALSE)</f>
        <v/>
      </c>
      <c r="E749" s="132" t="str">
        <f>VLOOKUP($B749,LT!$AT$7:$AY$3006,E$28,FALSE)</f>
        <v/>
      </c>
      <c r="F749" s="46" t="str">
        <f>VLOOKUP($B749,LT!$AT$7:$AY$3006,F$28,FALSE)</f>
        <v/>
      </c>
      <c r="G749" s="46" t="str">
        <f>VLOOKUP($B749,LT!$AT$7:$AY$3006,G$28,FALSE)</f>
        <v/>
      </c>
      <c r="H749" s="133">
        <v>720</v>
      </c>
      <c r="J749" s="131"/>
      <c r="K749" s="134"/>
      <c r="L749" s="134"/>
      <c r="M749" s="131"/>
      <c r="N749" s="131"/>
    </row>
    <row r="750" spans="2:14" ht="30" customHeight="1" thickTop="1" thickBot="1" x14ac:dyDescent="0.3">
      <c r="B750" s="33">
        <f>LARGE(LT!$AT$7:$AT$3006,AF!H750)</f>
        <v>0</v>
      </c>
      <c r="C750" s="46" t="str">
        <f>VLOOKUP($B750,LT!$AT$7:$AY$3006,C$28,FALSE)</f>
        <v/>
      </c>
      <c r="D750" s="132" t="str">
        <f>VLOOKUP($B750,LT!$AT$7:$AY$3006,D$28,FALSE)</f>
        <v/>
      </c>
      <c r="E750" s="132" t="str">
        <f>VLOOKUP($B750,LT!$AT$7:$AY$3006,E$28,FALSE)</f>
        <v/>
      </c>
      <c r="F750" s="46" t="str">
        <f>VLOOKUP($B750,LT!$AT$7:$AY$3006,F$28,FALSE)</f>
        <v/>
      </c>
      <c r="G750" s="46" t="str">
        <f>VLOOKUP($B750,LT!$AT$7:$AY$3006,G$28,FALSE)</f>
        <v/>
      </c>
      <c r="H750" s="133">
        <v>721</v>
      </c>
      <c r="J750" s="131"/>
      <c r="K750" s="134"/>
      <c r="L750" s="134"/>
      <c r="M750" s="131"/>
      <c r="N750" s="131"/>
    </row>
    <row r="751" spans="2:14" ht="30" customHeight="1" thickTop="1" thickBot="1" x14ac:dyDescent="0.3">
      <c r="B751" s="33">
        <f>LARGE(LT!$AT$7:$AT$3006,AF!H751)</f>
        <v>0</v>
      </c>
      <c r="C751" s="46" t="str">
        <f>VLOOKUP($B751,LT!$AT$7:$AY$3006,C$28,FALSE)</f>
        <v/>
      </c>
      <c r="D751" s="132" t="str">
        <f>VLOOKUP($B751,LT!$AT$7:$AY$3006,D$28,FALSE)</f>
        <v/>
      </c>
      <c r="E751" s="132" t="str">
        <f>VLOOKUP($B751,LT!$AT$7:$AY$3006,E$28,FALSE)</f>
        <v/>
      </c>
      <c r="F751" s="46" t="str">
        <f>VLOOKUP($B751,LT!$AT$7:$AY$3006,F$28,FALSE)</f>
        <v/>
      </c>
      <c r="G751" s="46" t="str">
        <f>VLOOKUP($B751,LT!$AT$7:$AY$3006,G$28,FALSE)</f>
        <v/>
      </c>
      <c r="H751" s="133">
        <v>722</v>
      </c>
      <c r="J751" s="131"/>
      <c r="K751" s="134"/>
      <c r="L751" s="134"/>
      <c r="M751" s="131"/>
      <c r="N751" s="131"/>
    </row>
    <row r="752" spans="2:14" ht="30" customHeight="1" thickTop="1" thickBot="1" x14ac:dyDescent="0.3">
      <c r="B752" s="33">
        <f>LARGE(LT!$AT$7:$AT$3006,AF!H752)</f>
        <v>0</v>
      </c>
      <c r="C752" s="46" t="str">
        <f>VLOOKUP($B752,LT!$AT$7:$AY$3006,C$28,FALSE)</f>
        <v/>
      </c>
      <c r="D752" s="132" t="str">
        <f>VLOOKUP($B752,LT!$AT$7:$AY$3006,D$28,FALSE)</f>
        <v/>
      </c>
      <c r="E752" s="132" t="str">
        <f>VLOOKUP($B752,LT!$AT$7:$AY$3006,E$28,FALSE)</f>
        <v/>
      </c>
      <c r="F752" s="46" t="str">
        <f>VLOOKUP($B752,LT!$AT$7:$AY$3006,F$28,FALSE)</f>
        <v/>
      </c>
      <c r="G752" s="46" t="str">
        <f>VLOOKUP($B752,LT!$AT$7:$AY$3006,G$28,FALSE)</f>
        <v/>
      </c>
      <c r="H752" s="133">
        <v>723</v>
      </c>
      <c r="J752" s="131"/>
      <c r="K752" s="134"/>
      <c r="L752" s="134"/>
      <c r="M752" s="131"/>
      <c r="N752" s="131"/>
    </row>
    <row r="753" spans="2:14" ht="30" customHeight="1" thickTop="1" thickBot="1" x14ac:dyDescent="0.3">
      <c r="B753" s="33">
        <f>LARGE(LT!$AT$7:$AT$3006,AF!H753)</f>
        <v>0</v>
      </c>
      <c r="C753" s="46" t="str">
        <f>VLOOKUP($B753,LT!$AT$7:$AY$3006,C$28,FALSE)</f>
        <v/>
      </c>
      <c r="D753" s="132" t="str">
        <f>VLOOKUP($B753,LT!$AT$7:$AY$3006,D$28,FALSE)</f>
        <v/>
      </c>
      <c r="E753" s="132" t="str">
        <f>VLOOKUP($B753,LT!$AT$7:$AY$3006,E$28,FALSE)</f>
        <v/>
      </c>
      <c r="F753" s="46" t="str">
        <f>VLOOKUP($B753,LT!$AT$7:$AY$3006,F$28,FALSE)</f>
        <v/>
      </c>
      <c r="G753" s="46" t="str">
        <f>VLOOKUP($B753,LT!$AT$7:$AY$3006,G$28,FALSE)</f>
        <v/>
      </c>
      <c r="H753" s="133">
        <v>724</v>
      </c>
      <c r="J753" s="131"/>
      <c r="K753" s="134"/>
      <c r="L753" s="134"/>
      <c r="M753" s="131"/>
      <c r="N753" s="131"/>
    </row>
    <row r="754" spans="2:14" ht="30" customHeight="1" thickTop="1" thickBot="1" x14ac:dyDescent="0.3">
      <c r="B754" s="33">
        <f>LARGE(LT!$AT$7:$AT$3006,AF!H754)</f>
        <v>0</v>
      </c>
      <c r="C754" s="46" t="str">
        <f>VLOOKUP($B754,LT!$AT$7:$AY$3006,C$28,FALSE)</f>
        <v/>
      </c>
      <c r="D754" s="132" t="str">
        <f>VLOOKUP($B754,LT!$AT$7:$AY$3006,D$28,FALSE)</f>
        <v/>
      </c>
      <c r="E754" s="132" t="str">
        <f>VLOOKUP($B754,LT!$AT$7:$AY$3006,E$28,FALSE)</f>
        <v/>
      </c>
      <c r="F754" s="46" t="str">
        <f>VLOOKUP($B754,LT!$AT$7:$AY$3006,F$28,FALSE)</f>
        <v/>
      </c>
      <c r="G754" s="46" t="str">
        <f>VLOOKUP($B754,LT!$AT$7:$AY$3006,G$28,FALSE)</f>
        <v/>
      </c>
      <c r="H754" s="133">
        <v>725</v>
      </c>
      <c r="J754" s="131"/>
      <c r="K754" s="134"/>
      <c r="L754" s="134"/>
      <c r="M754" s="131"/>
      <c r="N754" s="131"/>
    </row>
    <row r="755" spans="2:14" ht="30" customHeight="1" thickTop="1" thickBot="1" x14ac:dyDescent="0.3">
      <c r="B755" s="33">
        <f>LARGE(LT!$AT$7:$AT$3006,AF!H755)</f>
        <v>0</v>
      </c>
      <c r="C755" s="46" t="str">
        <f>VLOOKUP($B755,LT!$AT$7:$AY$3006,C$28,FALSE)</f>
        <v/>
      </c>
      <c r="D755" s="132" t="str">
        <f>VLOOKUP($B755,LT!$AT$7:$AY$3006,D$28,FALSE)</f>
        <v/>
      </c>
      <c r="E755" s="132" t="str">
        <f>VLOOKUP($B755,LT!$AT$7:$AY$3006,E$28,FALSE)</f>
        <v/>
      </c>
      <c r="F755" s="46" t="str">
        <f>VLOOKUP($B755,LT!$AT$7:$AY$3006,F$28,FALSE)</f>
        <v/>
      </c>
      <c r="G755" s="46" t="str">
        <f>VLOOKUP($B755,LT!$AT$7:$AY$3006,G$28,FALSE)</f>
        <v/>
      </c>
      <c r="H755" s="133">
        <v>726</v>
      </c>
      <c r="J755" s="131"/>
      <c r="K755" s="134"/>
      <c r="L755" s="134"/>
      <c r="M755" s="131"/>
      <c r="N755" s="131"/>
    </row>
    <row r="756" spans="2:14" ht="30" customHeight="1" thickTop="1" thickBot="1" x14ac:dyDescent="0.3">
      <c r="B756" s="33">
        <f>LARGE(LT!$AT$7:$AT$3006,AF!H756)</f>
        <v>0</v>
      </c>
      <c r="C756" s="46" t="str">
        <f>VLOOKUP($B756,LT!$AT$7:$AY$3006,C$28,FALSE)</f>
        <v/>
      </c>
      <c r="D756" s="132" t="str">
        <f>VLOOKUP($B756,LT!$AT$7:$AY$3006,D$28,FALSE)</f>
        <v/>
      </c>
      <c r="E756" s="132" t="str">
        <f>VLOOKUP($B756,LT!$AT$7:$AY$3006,E$28,FALSE)</f>
        <v/>
      </c>
      <c r="F756" s="46" t="str">
        <f>VLOOKUP($B756,LT!$AT$7:$AY$3006,F$28,FALSE)</f>
        <v/>
      </c>
      <c r="G756" s="46" t="str">
        <f>VLOOKUP($B756,LT!$AT$7:$AY$3006,G$28,FALSE)</f>
        <v/>
      </c>
      <c r="H756" s="133">
        <v>727</v>
      </c>
      <c r="J756" s="131"/>
      <c r="K756" s="134"/>
      <c r="L756" s="134"/>
      <c r="M756" s="131"/>
      <c r="N756" s="131"/>
    </row>
    <row r="757" spans="2:14" ht="30" customHeight="1" thickTop="1" thickBot="1" x14ac:dyDescent="0.3">
      <c r="B757" s="33">
        <f>LARGE(LT!$AT$7:$AT$3006,AF!H757)</f>
        <v>0</v>
      </c>
      <c r="C757" s="46" t="str">
        <f>VLOOKUP($B757,LT!$AT$7:$AY$3006,C$28,FALSE)</f>
        <v/>
      </c>
      <c r="D757" s="132" t="str">
        <f>VLOOKUP($B757,LT!$AT$7:$AY$3006,D$28,FALSE)</f>
        <v/>
      </c>
      <c r="E757" s="132" t="str">
        <f>VLOOKUP($B757,LT!$AT$7:$AY$3006,E$28,FALSE)</f>
        <v/>
      </c>
      <c r="F757" s="46" t="str">
        <f>VLOOKUP($B757,LT!$AT$7:$AY$3006,F$28,FALSE)</f>
        <v/>
      </c>
      <c r="G757" s="46" t="str">
        <f>VLOOKUP($B757,LT!$AT$7:$AY$3006,G$28,FALSE)</f>
        <v/>
      </c>
      <c r="H757" s="133">
        <v>728</v>
      </c>
      <c r="J757" s="131"/>
      <c r="K757" s="134"/>
      <c r="L757" s="134"/>
      <c r="M757" s="131"/>
      <c r="N757" s="131"/>
    </row>
    <row r="758" spans="2:14" ht="30" customHeight="1" thickTop="1" thickBot="1" x14ac:dyDescent="0.3">
      <c r="B758" s="33">
        <f>LARGE(LT!$AT$7:$AT$3006,AF!H758)</f>
        <v>0</v>
      </c>
      <c r="C758" s="46" t="str">
        <f>VLOOKUP($B758,LT!$AT$7:$AY$3006,C$28,FALSE)</f>
        <v/>
      </c>
      <c r="D758" s="132" t="str">
        <f>VLOOKUP($B758,LT!$AT$7:$AY$3006,D$28,FALSE)</f>
        <v/>
      </c>
      <c r="E758" s="132" t="str">
        <f>VLOOKUP($B758,LT!$AT$7:$AY$3006,E$28,FALSE)</f>
        <v/>
      </c>
      <c r="F758" s="46" t="str">
        <f>VLOOKUP($B758,LT!$AT$7:$AY$3006,F$28,FALSE)</f>
        <v/>
      </c>
      <c r="G758" s="46" t="str">
        <f>VLOOKUP($B758,LT!$AT$7:$AY$3006,G$28,FALSE)</f>
        <v/>
      </c>
      <c r="H758" s="133">
        <v>729</v>
      </c>
      <c r="J758" s="131"/>
      <c r="K758" s="134"/>
      <c r="L758" s="134"/>
      <c r="M758" s="131"/>
      <c r="N758" s="131"/>
    </row>
    <row r="759" spans="2:14" ht="30" customHeight="1" thickTop="1" thickBot="1" x14ac:dyDescent="0.3">
      <c r="B759" s="33">
        <f>LARGE(LT!$AT$7:$AT$3006,AF!H759)</f>
        <v>0</v>
      </c>
      <c r="C759" s="46" t="str">
        <f>VLOOKUP($B759,LT!$AT$7:$AY$3006,C$28,FALSE)</f>
        <v/>
      </c>
      <c r="D759" s="132" t="str">
        <f>VLOOKUP($B759,LT!$AT$7:$AY$3006,D$28,FALSE)</f>
        <v/>
      </c>
      <c r="E759" s="132" t="str">
        <f>VLOOKUP($B759,LT!$AT$7:$AY$3006,E$28,FALSE)</f>
        <v/>
      </c>
      <c r="F759" s="46" t="str">
        <f>VLOOKUP($B759,LT!$AT$7:$AY$3006,F$28,FALSE)</f>
        <v/>
      </c>
      <c r="G759" s="46" t="str">
        <f>VLOOKUP($B759,LT!$AT$7:$AY$3006,G$28,FALSE)</f>
        <v/>
      </c>
      <c r="H759" s="133">
        <v>730</v>
      </c>
      <c r="J759" s="131"/>
      <c r="K759" s="134"/>
      <c r="L759" s="134"/>
      <c r="M759" s="131"/>
      <c r="N759" s="131"/>
    </row>
    <row r="760" spans="2:14" ht="30" customHeight="1" thickTop="1" thickBot="1" x14ac:dyDescent="0.3">
      <c r="B760" s="33">
        <f>LARGE(LT!$AT$7:$AT$3006,AF!H760)</f>
        <v>0</v>
      </c>
      <c r="C760" s="46" t="str">
        <f>VLOOKUP($B760,LT!$AT$7:$AY$3006,C$28,FALSE)</f>
        <v/>
      </c>
      <c r="D760" s="132" t="str">
        <f>VLOOKUP($B760,LT!$AT$7:$AY$3006,D$28,FALSE)</f>
        <v/>
      </c>
      <c r="E760" s="132" t="str">
        <f>VLOOKUP($B760,LT!$AT$7:$AY$3006,E$28,FALSE)</f>
        <v/>
      </c>
      <c r="F760" s="46" t="str">
        <f>VLOOKUP($B760,LT!$AT$7:$AY$3006,F$28,FALSE)</f>
        <v/>
      </c>
      <c r="G760" s="46" t="str">
        <f>VLOOKUP($B760,LT!$AT$7:$AY$3006,G$28,FALSE)</f>
        <v/>
      </c>
      <c r="H760" s="133">
        <v>731</v>
      </c>
      <c r="J760" s="131"/>
      <c r="K760" s="134"/>
      <c r="L760" s="134"/>
      <c r="M760" s="131"/>
      <c r="N760" s="131"/>
    </row>
    <row r="761" spans="2:14" ht="30" customHeight="1" thickTop="1" thickBot="1" x14ac:dyDescent="0.3">
      <c r="B761" s="33">
        <f>LARGE(LT!$AT$7:$AT$3006,AF!H761)</f>
        <v>0</v>
      </c>
      <c r="C761" s="46" t="str">
        <f>VLOOKUP($B761,LT!$AT$7:$AY$3006,C$28,FALSE)</f>
        <v/>
      </c>
      <c r="D761" s="132" t="str">
        <f>VLOOKUP($B761,LT!$AT$7:$AY$3006,D$28,FALSE)</f>
        <v/>
      </c>
      <c r="E761" s="132" t="str">
        <f>VLOOKUP($B761,LT!$AT$7:$AY$3006,E$28,FALSE)</f>
        <v/>
      </c>
      <c r="F761" s="46" t="str">
        <f>VLOOKUP($B761,LT!$AT$7:$AY$3006,F$28,FALSE)</f>
        <v/>
      </c>
      <c r="G761" s="46" t="str">
        <f>VLOOKUP($B761,LT!$AT$7:$AY$3006,G$28,FALSE)</f>
        <v/>
      </c>
      <c r="H761" s="133">
        <v>732</v>
      </c>
      <c r="J761" s="131"/>
      <c r="K761" s="134"/>
      <c r="L761" s="134"/>
      <c r="M761" s="131"/>
      <c r="N761" s="131"/>
    </row>
    <row r="762" spans="2:14" ht="30" customHeight="1" thickTop="1" thickBot="1" x14ac:dyDescent="0.3">
      <c r="B762" s="33">
        <f>LARGE(LT!$AT$7:$AT$3006,AF!H762)</f>
        <v>0</v>
      </c>
      <c r="C762" s="46" t="str">
        <f>VLOOKUP($B762,LT!$AT$7:$AY$3006,C$28,FALSE)</f>
        <v/>
      </c>
      <c r="D762" s="132" t="str">
        <f>VLOOKUP($B762,LT!$AT$7:$AY$3006,D$28,FALSE)</f>
        <v/>
      </c>
      <c r="E762" s="132" t="str">
        <f>VLOOKUP($B762,LT!$AT$7:$AY$3006,E$28,FALSE)</f>
        <v/>
      </c>
      <c r="F762" s="46" t="str">
        <f>VLOOKUP($B762,LT!$AT$7:$AY$3006,F$28,FALSE)</f>
        <v/>
      </c>
      <c r="G762" s="46" t="str">
        <f>VLOOKUP($B762,LT!$AT$7:$AY$3006,G$28,FALSE)</f>
        <v/>
      </c>
      <c r="H762" s="133">
        <v>733</v>
      </c>
      <c r="J762" s="131"/>
      <c r="K762" s="134"/>
      <c r="L762" s="134"/>
      <c r="M762" s="131"/>
      <c r="N762" s="131"/>
    </row>
    <row r="763" spans="2:14" ht="30" customHeight="1" thickTop="1" thickBot="1" x14ac:dyDescent="0.3">
      <c r="B763" s="33">
        <f>LARGE(LT!$AT$7:$AT$3006,AF!H763)</f>
        <v>0</v>
      </c>
      <c r="C763" s="46" t="str">
        <f>VLOOKUP($B763,LT!$AT$7:$AY$3006,C$28,FALSE)</f>
        <v/>
      </c>
      <c r="D763" s="132" t="str">
        <f>VLOOKUP($B763,LT!$AT$7:$AY$3006,D$28,FALSE)</f>
        <v/>
      </c>
      <c r="E763" s="132" t="str">
        <f>VLOOKUP($B763,LT!$AT$7:$AY$3006,E$28,FALSE)</f>
        <v/>
      </c>
      <c r="F763" s="46" t="str">
        <f>VLOOKUP($B763,LT!$AT$7:$AY$3006,F$28,FALSE)</f>
        <v/>
      </c>
      <c r="G763" s="46" t="str">
        <f>VLOOKUP($B763,LT!$AT$7:$AY$3006,G$28,FALSE)</f>
        <v/>
      </c>
      <c r="H763" s="133">
        <v>734</v>
      </c>
      <c r="J763" s="131"/>
      <c r="K763" s="134"/>
      <c r="L763" s="134"/>
      <c r="M763" s="131"/>
      <c r="N763" s="131"/>
    </row>
    <row r="764" spans="2:14" ht="30" customHeight="1" thickTop="1" thickBot="1" x14ac:dyDescent="0.3">
      <c r="B764" s="33">
        <f>LARGE(LT!$AT$7:$AT$3006,AF!H764)</f>
        <v>0</v>
      </c>
      <c r="C764" s="46" t="str">
        <f>VLOOKUP($B764,LT!$AT$7:$AY$3006,C$28,FALSE)</f>
        <v/>
      </c>
      <c r="D764" s="132" t="str">
        <f>VLOOKUP($B764,LT!$AT$7:$AY$3006,D$28,FALSE)</f>
        <v/>
      </c>
      <c r="E764" s="132" t="str">
        <f>VLOOKUP($B764,LT!$AT$7:$AY$3006,E$28,FALSE)</f>
        <v/>
      </c>
      <c r="F764" s="46" t="str">
        <f>VLOOKUP($B764,LT!$AT$7:$AY$3006,F$28,FALSE)</f>
        <v/>
      </c>
      <c r="G764" s="46" t="str">
        <f>VLOOKUP($B764,LT!$AT$7:$AY$3006,G$28,FALSE)</f>
        <v/>
      </c>
      <c r="H764" s="133">
        <v>735</v>
      </c>
      <c r="J764" s="131"/>
      <c r="K764" s="134"/>
      <c r="L764" s="134"/>
      <c r="M764" s="131"/>
      <c r="N764" s="131"/>
    </row>
    <row r="765" spans="2:14" ht="30" customHeight="1" thickTop="1" thickBot="1" x14ac:dyDescent="0.3">
      <c r="B765" s="33">
        <f>LARGE(LT!$AT$7:$AT$3006,AF!H765)</f>
        <v>0</v>
      </c>
      <c r="C765" s="46" t="str">
        <f>VLOOKUP($B765,LT!$AT$7:$AY$3006,C$28,FALSE)</f>
        <v/>
      </c>
      <c r="D765" s="132" t="str">
        <f>VLOOKUP($B765,LT!$AT$7:$AY$3006,D$28,FALSE)</f>
        <v/>
      </c>
      <c r="E765" s="132" t="str">
        <f>VLOOKUP($B765,LT!$AT$7:$AY$3006,E$28,FALSE)</f>
        <v/>
      </c>
      <c r="F765" s="46" t="str">
        <f>VLOOKUP($B765,LT!$AT$7:$AY$3006,F$28,FALSE)</f>
        <v/>
      </c>
      <c r="G765" s="46" t="str">
        <f>VLOOKUP($B765,LT!$AT$7:$AY$3006,G$28,FALSE)</f>
        <v/>
      </c>
      <c r="H765" s="133">
        <v>736</v>
      </c>
      <c r="J765" s="131"/>
      <c r="K765" s="134"/>
      <c r="L765" s="134"/>
      <c r="M765" s="131"/>
      <c r="N765" s="131"/>
    </row>
    <row r="766" spans="2:14" ht="30" customHeight="1" thickTop="1" thickBot="1" x14ac:dyDescent="0.3">
      <c r="B766" s="33">
        <f>LARGE(LT!$AT$7:$AT$3006,AF!H766)</f>
        <v>0</v>
      </c>
      <c r="C766" s="46" t="str">
        <f>VLOOKUP($B766,LT!$AT$7:$AY$3006,C$28,FALSE)</f>
        <v/>
      </c>
      <c r="D766" s="132" t="str">
        <f>VLOOKUP($B766,LT!$AT$7:$AY$3006,D$28,FALSE)</f>
        <v/>
      </c>
      <c r="E766" s="132" t="str">
        <f>VLOOKUP($B766,LT!$AT$7:$AY$3006,E$28,FALSE)</f>
        <v/>
      </c>
      <c r="F766" s="46" t="str">
        <f>VLOOKUP($B766,LT!$AT$7:$AY$3006,F$28,FALSE)</f>
        <v/>
      </c>
      <c r="G766" s="46" t="str">
        <f>VLOOKUP($B766,LT!$AT$7:$AY$3006,G$28,FALSE)</f>
        <v/>
      </c>
      <c r="H766" s="133">
        <v>737</v>
      </c>
      <c r="J766" s="131"/>
      <c r="K766" s="134"/>
      <c r="L766" s="134"/>
      <c r="M766" s="131"/>
      <c r="N766" s="131"/>
    </row>
    <row r="767" spans="2:14" ht="30" customHeight="1" thickTop="1" thickBot="1" x14ac:dyDescent="0.3">
      <c r="B767" s="33">
        <f>LARGE(LT!$AT$7:$AT$3006,AF!H767)</f>
        <v>0</v>
      </c>
      <c r="C767" s="46" t="str">
        <f>VLOOKUP($B767,LT!$AT$7:$AY$3006,C$28,FALSE)</f>
        <v/>
      </c>
      <c r="D767" s="132" t="str">
        <f>VLOOKUP($B767,LT!$AT$7:$AY$3006,D$28,FALSE)</f>
        <v/>
      </c>
      <c r="E767" s="132" t="str">
        <f>VLOOKUP($B767,LT!$AT$7:$AY$3006,E$28,FALSE)</f>
        <v/>
      </c>
      <c r="F767" s="46" t="str">
        <f>VLOOKUP($B767,LT!$AT$7:$AY$3006,F$28,FALSE)</f>
        <v/>
      </c>
      <c r="G767" s="46" t="str">
        <f>VLOOKUP($B767,LT!$AT$7:$AY$3006,G$28,FALSE)</f>
        <v/>
      </c>
      <c r="H767" s="133">
        <v>738</v>
      </c>
      <c r="J767" s="131"/>
      <c r="K767" s="134"/>
      <c r="L767" s="134"/>
      <c r="M767" s="131"/>
      <c r="N767" s="131"/>
    </row>
    <row r="768" spans="2:14" ht="30" customHeight="1" thickTop="1" thickBot="1" x14ac:dyDescent="0.3">
      <c r="B768" s="33">
        <f>LARGE(LT!$AT$7:$AT$3006,AF!H768)</f>
        <v>0</v>
      </c>
      <c r="C768" s="46" t="str">
        <f>VLOOKUP($B768,LT!$AT$7:$AY$3006,C$28,FALSE)</f>
        <v/>
      </c>
      <c r="D768" s="132" t="str">
        <f>VLOOKUP($B768,LT!$AT$7:$AY$3006,D$28,FALSE)</f>
        <v/>
      </c>
      <c r="E768" s="132" t="str">
        <f>VLOOKUP($B768,LT!$AT$7:$AY$3006,E$28,FALSE)</f>
        <v/>
      </c>
      <c r="F768" s="46" t="str">
        <f>VLOOKUP($B768,LT!$AT$7:$AY$3006,F$28,FALSE)</f>
        <v/>
      </c>
      <c r="G768" s="46" t="str">
        <f>VLOOKUP($B768,LT!$AT$7:$AY$3006,G$28,FALSE)</f>
        <v/>
      </c>
      <c r="H768" s="133">
        <v>739</v>
      </c>
      <c r="J768" s="131"/>
      <c r="K768" s="134"/>
      <c r="L768" s="134"/>
      <c r="M768" s="131"/>
      <c r="N768" s="131"/>
    </row>
    <row r="769" spans="2:14" ht="30" customHeight="1" thickTop="1" thickBot="1" x14ac:dyDescent="0.3">
      <c r="B769" s="33">
        <f>LARGE(LT!$AT$7:$AT$3006,AF!H769)</f>
        <v>0</v>
      </c>
      <c r="C769" s="46" t="str">
        <f>VLOOKUP($B769,LT!$AT$7:$AY$3006,C$28,FALSE)</f>
        <v/>
      </c>
      <c r="D769" s="132" t="str">
        <f>VLOOKUP($B769,LT!$AT$7:$AY$3006,D$28,FALSE)</f>
        <v/>
      </c>
      <c r="E769" s="132" t="str">
        <f>VLOOKUP($B769,LT!$AT$7:$AY$3006,E$28,FALSE)</f>
        <v/>
      </c>
      <c r="F769" s="46" t="str">
        <f>VLOOKUP($B769,LT!$AT$7:$AY$3006,F$28,FALSE)</f>
        <v/>
      </c>
      <c r="G769" s="46" t="str">
        <f>VLOOKUP($B769,LT!$AT$7:$AY$3006,G$28,FALSE)</f>
        <v/>
      </c>
      <c r="H769" s="133">
        <v>740</v>
      </c>
      <c r="J769" s="131"/>
      <c r="K769" s="134"/>
      <c r="L769" s="134"/>
      <c r="M769" s="131"/>
      <c r="N769" s="131"/>
    </row>
    <row r="770" spans="2:14" ht="30" customHeight="1" thickTop="1" thickBot="1" x14ac:dyDescent="0.3">
      <c r="B770" s="33">
        <f>LARGE(LT!$AT$7:$AT$3006,AF!H770)</f>
        <v>0</v>
      </c>
      <c r="C770" s="46" t="str">
        <f>VLOOKUP($B770,LT!$AT$7:$AY$3006,C$28,FALSE)</f>
        <v/>
      </c>
      <c r="D770" s="132" t="str">
        <f>VLOOKUP($B770,LT!$AT$7:$AY$3006,D$28,FALSE)</f>
        <v/>
      </c>
      <c r="E770" s="132" t="str">
        <f>VLOOKUP($B770,LT!$AT$7:$AY$3006,E$28,FALSE)</f>
        <v/>
      </c>
      <c r="F770" s="46" t="str">
        <f>VLOOKUP($B770,LT!$AT$7:$AY$3006,F$28,FALSE)</f>
        <v/>
      </c>
      <c r="G770" s="46" t="str">
        <f>VLOOKUP($B770,LT!$AT$7:$AY$3006,G$28,FALSE)</f>
        <v/>
      </c>
      <c r="H770" s="133">
        <v>741</v>
      </c>
      <c r="J770" s="131"/>
      <c r="K770" s="134"/>
      <c r="L770" s="134"/>
      <c r="M770" s="131"/>
      <c r="N770" s="131"/>
    </row>
    <row r="771" spans="2:14" ht="30" customHeight="1" thickTop="1" thickBot="1" x14ac:dyDescent="0.3">
      <c r="B771" s="33">
        <f>LARGE(LT!$AT$7:$AT$3006,AF!H771)</f>
        <v>0</v>
      </c>
      <c r="C771" s="46" t="str">
        <f>VLOOKUP($B771,LT!$AT$7:$AY$3006,C$28,FALSE)</f>
        <v/>
      </c>
      <c r="D771" s="132" t="str">
        <f>VLOOKUP($B771,LT!$AT$7:$AY$3006,D$28,FALSE)</f>
        <v/>
      </c>
      <c r="E771" s="132" t="str">
        <f>VLOOKUP($B771,LT!$AT$7:$AY$3006,E$28,FALSE)</f>
        <v/>
      </c>
      <c r="F771" s="46" t="str">
        <f>VLOOKUP($B771,LT!$AT$7:$AY$3006,F$28,FALSE)</f>
        <v/>
      </c>
      <c r="G771" s="46" t="str">
        <f>VLOOKUP($B771,LT!$AT$7:$AY$3006,G$28,FALSE)</f>
        <v/>
      </c>
      <c r="H771" s="133">
        <v>742</v>
      </c>
      <c r="J771" s="131"/>
      <c r="K771" s="134"/>
      <c r="L771" s="134"/>
      <c r="M771" s="131"/>
      <c r="N771" s="131"/>
    </row>
    <row r="772" spans="2:14" ht="30" customHeight="1" thickTop="1" thickBot="1" x14ac:dyDescent="0.3">
      <c r="B772" s="33">
        <f>LARGE(LT!$AT$7:$AT$3006,AF!H772)</f>
        <v>0</v>
      </c>
      <c r="C772" s="46" t="str">
        <f>VLOOKUP($B772,LT!$AT$7:$AY$3006,C$28,FALSE)</f>
        <v/>
      </c>
      <c r="D772" s="132" t="str">
        <f>VLOOKUP($B772,LT!$AT$7:$AY$3006,D$28,FALSE)</f>
        <v/>
      </c>
      <c r="E772" s="132" t="str">
        <f>VLOOKUP($B772,LT!$AT$7:$AY$3006,E$28,FALSE)</f>
        <v/>
      </c>
      <c r="F772" s="46" t="str">
        <f>VLOOKUP($B772,LT!$AT$7:$AY$3006,F$28,FALSE)</f>
        <v/>
      </c>
      <c r="G772" s="46" t="str">
        <f>VLOOKUP($B772,LT!$AT$7:$AY$3006,G$28,FALSE)</f>
        <v/>
      </c>
      <c r="H772" s="133">
        <v>743</v>
      </c>
      <c r="J772" s="131"/>
      <c r="K772" s="134"/>
      <c r="L772" s="134"/>
      <c r="M772" s="131"/>
      <c r="N772" s="131"/>
    </row>
    <row r="773" spans="2:14" ht="30" customHeight="1" thickTop="1" thickBot="1" x14ac:dyDescent="0.3">
      <c r="B773" s="33">
        <f>LARGE(LT!$AT$7:$AT$3006,AF!H773)</f>
        <v>0</v>
      </c>
      <c r="C773" s="46" t="str">
        <f>VLOOKUP($B773,LT!$AT$7:$AY$3006,C$28,FALSE)</f>
        <v/>
      </c>
      <c r="D773" s="132" t="str">
        <f>VLOOKUP($B773,LT!$AT$7:$AY$3006,D$28,FALSE)</f>
        <v/>
      </c>
      <c r="E773" s="132" t="str">
        <f>VLOOKUP($B773,LT!$AT$7:$AY$3006,E$28,FALSE)</f>
        <v/>
      </c>
      <c r="F773" s="46" t="str">
        <f>VLOOKUP($B773,LT!$AT$7:$AY$3006,F$28,FALSE)</f>
        <v/>
      </c>
      <c r="G773" s="46" t="str">
        <f>VLOOKUP($B773,LT!$AT$7:$AY$3006,G$28,FALSE)</f>
        <v/>
      </c>
      <c r="H773" s="133">
        <v>744</v>
      </c>
      <c r="J773" s="131"/>
      <c r="K773" s="134"/>
      <c r="L773" s="134"/>
      <c r="M773" s="131"/>
      <c r="N773" s="131"/>
    </row>
    <row r="774" spans="2:14" ht="30" customHeight="1" thickTop="1" thickBot="1" x14ac:dyDescent="0.3">
      <c r="B774" s="33">
        <f>LARGE(LT!$AT$7:$AT$3006,AF!H774)</f>
        <v>0</v>
      </c>
      <c r="C774" s="46" t="str">
        <f>VLOOKUP($B774,LT!$AT$7:$AY$3006,C$28,FALSE)</f>
        <v/>
      </c>
      <c r="D774" s="132" t="str">
        <f>VLOOKUP($B774,LT!$AT$7:$AY$3006,D$28,FALSE)</f>
        <v/>
      </c>
      <c r="E774" s="132" t="str">
        <f>VLOOKUP($B774,LT!$AT$7:$AY$3006,E$28,FALSE)</f>
        <v/>
      </c>
      <c r="F774" s="46" t="str">
        <f>VLOOKUP($B774,LT!$AT$7:$AY$3006,F$28,FALSE)</f>
        <v/>
      </c>
      <c r="G774" s="46" t="str">
        <f>VLOOKUP($B774,LT!$AT$7:$AY$3006,G$28,FALSE)</f>
        <v/>
      </c>
      <c r="H774" s="133">
        <v>745</v>
      </c>
      <c r="J774" s="131"/>
      <c r="K774" s="134"/>
      <c r="L774" s="134"/>
      <c r="M774" s="131"/>
      <c r="N774" s="131"/>
    </row>
    <row r="775" spans="2:14" ht="30" customHeight="1" thickTop="1" thickBot="1" x14ac:dyDescent="0.3">
      <c r="B775" s="33">
        <f>LARGE(LT!$AT$7:$AT$3006,AF!H775)</f>
        <v>0</v>
      </c>
      <c r="C775" s="46" t="str">
        <f>VLOOKUP($B775,LT!$AT$7:$AY$3006,C$28,FALSE)</f>
        <v/>
      </c>
      <c r="D775" s="132" t="str">
        <f>VLOOKUP($B775,LT!$AT$7:$AY$3006,D$28,FALSE)</f>
        <v/>
      </c>
      <c r="E775" s="132" t="str">
        <f>VLOOKUP($B775,LT!$AT$7:$AY$3006,E$28,FALSE)</f>
        <v/>
      </c>
      <c r="F775" s="46" t="str">
        <f>VLOOKUP($B775,LT!$AT$7:$AY$3006,F$28,FALSE)</f>
        <v/>
      </c>
      <c r="G775" s="46" t="str">
        <f>VLOOKUP($B775,LT!$AT$7:$AY$3006,G$28,FALSE)</f>
        <v/>
      </c>
      <c r="H775" s="133">
        <v>746</v>
      </c>
      <c r="J775" s="131"/>
      <c r="K775" s="134"/>
      <c r="L775" s="134"/>
      <c r="M775" s="131"/>
      <c r="N775" s="131"/>
    </row>
    <row r="776" spans="2:14" ht="30" customHeight="1" thickTop="1" thickBot="1" x14ac:dyDescent="0.3">
      <c r="B776" s="33">
        <f>LARGE(LT!$AT$7:$AT$3006,AF!H776)</f>
        <v>0</v>
      </c>
      <c r="C776" s="46" t="str">
        <f>VLOOKUP($B776,LT!$AT$7:$AY$3006,C$28,FALSE)</f>
        <v/>
      </c>
      <c r="D776" s="132" t="str">
        <f>VLOOKUP($B776,LT!$AT$7:$AY$3006,D$28,FALSE)</f>
        <v/>
      </c>
      <c r="E776" s="132" t="str">
        <f>VLOOKUP($B776,LT!$AT$7:$AY$3006,E$28,FALSE)</f>
        <v/>
      </c>
      <c r="F776" s="46" t="str">
        <f>VLOOKUP($B776,LT!$AT$7:$AY$3006,F$28,FALSE)</f>
        <v/>
      </c>
      <c r="G776" s="46" t="str">
        <f>VLOOKUP($B776,LT!$AT$7:$AY$3006,G$28,FALSE)</f>
        <v/>
      </c>
      <c r="H776" s="133">
        <v>747</v>
      </c>
      <c r="J776" s="131"/>
      <c r="K776" s="134"/>
      <c r="L776" s="134"/>
      <c r="M776" s="131"/>
      <c r="N776" s="131"/>
    </row>
    <row r="777" spans="2:14" ht="30" customHeight="1" thickTop="1" thickBot="1" x14ac:dyDescent="0.3">
      <c r="B777" s="33">
        <f>LARGE(LT!$AT$7:$AT$3006,AF!H777)</f>
        <v>0</v>
      </c>
      <c r="C777" s="46" t="str">
        <f>VLOOKUP($B777,LT!$AT$7:$AY$3006,C$28,FALSE)</f>
        <v/>
      </c>
      <c r="D777" s="132" t="str">
        <f>VLOOKUP($B777,LT!$AT$7:$AY$3006,D$28,FALSE)</f>
        <v/>
      </c>
      <c r="E777" s="132" t="str">
        <f>VLOOKUP($B777,LT!$AT$7:$AY$3006,E$28,FALSE)</f>
        <v/>
      </c>
      <c r="F777" s="46" t="str">
        <f>VLOOKUP($B777,LT!$AT$7:$AY$3006,F$28,FALSE)</f>
        <v/>
      </c>
      <c r="G777" s="46" t="str">
        <f>VLOOKUP($B777,LT!$AT$7:$AY$3006,G$28,FALSE)</f>
        <v/>
      </c>
      <c r="H777" s="133">
        <v>748</v>
      </c>
      <c r="J777" s="131"/>
      <c r="K777" s="134"/>
      <c r="L777" s="134"/>
      <c r="M777" s="131"/>
      <c r="N777" s="131"/>
    </row>
    <row r="778" spans="2:14" ht="30" customHeight="1" thickTop="1" thickBot="1" x14ac:dyDescent="0.3">
      <c r="B778" s="33">
        <f>LARGE(LT!$AT$7:$AT$3006,AF!H778)</f>
        <v>0</v>
      </c>
      <c r="C778" s="46" t="str">
        <f>VLOOKUP($B778,LT!$AT$7:$AY$3006,C$28,FALSE)</f>
        <v/>
      </c>
      <c r="D778" s="132" t="str">
        <f>VLOOKUP($B778,LT!$AT$7:$AY$3006,D$28,FALSE)</f>
        <v/>
      </c>
      <c r="E778" s="132" t="str">
        <f>VLOOKUP($B778,LT!$AT$7:$AY$3006,E$28,FALSE)</f>
        <v/>
      </c>
      <c r="F778" s="46" t="str">
        <f>VLOOKUP($B778,LT!$AT$7:$AY$3006,F$28,FALSE)</f>
        <v/>
      </c>
      <c r="G778" s="46" t="str">
        <f>VLOOKUP($B778,LT!$AT$7:$AY$3006,G$28,FALSE)</f>
        <v/>
      </c>
      <c r="H778" s="133">
        <v>749</v>
      </c>
      <c r="J778" s="131"/>
      <c r="K778" s="134"/>
      <c r="L778" s="134"/>
      <c r="M778" s="131"/>
      <c r="N778" s="131"/>
    </row>
    <row r="779" spans="2:14" ht="30" customHeight="1" thickTop="1" thickBot="1" x14ac:dyDescent="0.3">
      <c r="B779" s="33">
        <f>LARGE(LT!$AT$7:$AT$3006,AF!H779)</f>
        <v>0</v>
      </c>
      <c r="C779" s="46" t="str">
        <f>VLOOKUP($B779,LT!$AT$7:$AY$3006,C$28,FALSE)</f>
        <v/>
      </c>
      <c r="D779" s="132" t="str">
        <f>VLOOKUP($B779,LT!$AT$7:$AY$3006,D$28,FALSE)</f>
        <v/>
      </c>
      <c r="E779" s="132" t="str">
        <f>VLOOKUP($B779,LT!$AT$7:$AY$3006,E$28,FALSE)</f>
        <v/>
      </c>
      <c r="F779" s="46" t="str">
        <f>VLOOKUP($B779,LT!$AT$7:$AY$3006,F$28,FALSE)</f>
        <v/>
      </c>
      <c r="G779" s="46" t="str">
        <f>VLOOKUP($B779,LT!$AT$7:$AY$3006,G$28,FALSE)</f>
        <v/>
      </c>
      <c r="H779" s="133">
        <v>750</v>
      </c>
      <c r="J779" s="131"/>
      <c r="K779" s="134"/>
      <c r="L779" s="134"/>
      <c r="M779" s="131"/>
      <c r="N779" s="131"/>
    </row>
    <row r="780" spans="2:14" ht="30" customHeight="1" thickTop="1" thickBot="1" x14ac:dyDescent="0.3">
      <c r="B780" s="33">
        <f>LARGE(LT!$AT$7:$AT$3006,AF!H780)</f>
        <v>0</v>
      </c>
      <c r="C780" s="46" t="str">
        <f>VLOOKUP($B780,LT!$AT$7:$AY$3006,C$28,FALSE)</f>
        <v/>
      </c>
      <c r="D780" s="132" t="str">
        <f>VLOOKUP($B780,LT!$AT$7:$AY$3006,D$28,FALSE)</f>
        <v/>
      </c>
      <c r="E780" s="132" t="str">
        <f>VLOOKUP($B780,LT!$AT$7:$AY$3006,E$28,FALSE)</f>
        <v/>
      </c>
      <c r="F780" s="46" t="str">
        <f>VLOOKUP($B780,LT!$AT$7:$AY$3006,F$28,FALSE)</f>
        <v/>
      </c>
      <c r="G780" s="46" t="str">
        <f>VLOOKUP($B780,LT!$AT$7:$AY$3006,G$28,FALSE)</f>
        <v/>
      </c>
      <c r="H780" s="133">
        <v>751</v>
      </c>
      <c r="J780" s="131"/>
      <c r="K780" s="134"/>
      <c r="L780" s="134"/>
      <c r="M780" s="131"/>
      <c r="N780" s="131"/>
    </row>
    <row r="781" spans="2:14" ht="30" customHeight="1" thickTop="1" thickBot="1" x14ac:dyDescent="0.3">
      <c r="B781" s="33">
        <f>LARGE(LT!$AT$7:$AT$3006,AF!H781)</f>
        <v>0</v>
      </c>
      <c r="C781" s="46" t="str">
        <f>VLOOKUP($B781,LT!$AT$7:$AY$3006,C$28,FALSE)</f>
        <v/>
      </c>
      <c r="D781" s="132" t="str">
        <f>VLOOKUP($B781,LT!$AT$7:$AY$3006,D$28,FALSE)</f>
        <v/>
      </c>
      <c r="E781" s="132" t="str">
        <f>VLOOKUP($B781,LT!$AT$7:$AY$3006,E$28,FALSE)</f>
        <v/>
      </c>
      <c r="F781" s="46" t="str">
        <f>VLOOKUP($B781,LT!$AT$7:$AY$3006,F$28,FALSE)</f>
        <v/>
      </c>
      <c r="G781" s="46" t="str">
        <f>VLOOKUP($B781,LT!$AT$7:$AY$3006,G$28,FALSE)</f>
        <v/>
      </c>
      <c r="H781" s="133">
        <v>752</v>
      </c>
      <c r="J781" s="131"/>
      <c r="K781" s="134"/>
      <c r="L781" s="134"/>
      <c r="M781" s="131"/>
      <c r="N781" s="131"/>
    </row>
    <row r="782" spans="2:14" ht="30" customHeight="1" thickTop="1" thickBot="1" x14ac:dyDescent="0.3">
      <c r="B782" s="33">
        <f>LARGE(LT!$AT$7:$AT$3006,AF!H782)</f>
        <v>0</v>
      </c>
      <c r="C782" s="46" t="str">
        <f>VLOOKUP($B782,LT!$AT$7:$AY$3006,C$28,FALSE)</f>
        <v/>
      </c>
      <c r="D782" s="132" t="str">
        <f>VLOOKUP($B782,LT!$AT$7:$AY$3006,D$28,FALSE)</f>
        <v/>
      </c>
      <c r="E782" s="132" t="str">
        <f>VLOOKUP($B782,LT!$AT$7:$AY$3006,E$28,FALSE)</f>
        <v/>
      </c>
      <c r="F782" s="46" t="str">
        <f>VLOOKUP($B782,LT!$AT$7:$AY$3006,F$28,FALSE)</f>
        <v/>
      </c>
      <c r="G782" s="46" t="str">
        <f>VLOOKUP($B782,LT!$AT$7:$AY$3006,G$28,FALSE)</f>
        <v/>
      </c>
      <c r="H782" s="133">
        <v>753</v>
      </c>
      <c r="J782" s="131"/>
      <c r="K782" s="134"/>
      <c r="L782" s="134"/>
      <c r="M782" s="131"/>
      <c r="N782" s="131"/>
    </row>
    <row r="783" spans="2:14" ht="30" customHeight="1" thickTop="1" thickBot="1" x14ac:dyDescent="0.3">
      <c r="B783" s="33">
        <f>LARGE(LT!$AT$7:$AT$3006,AF!H783)</f>
        <v>0</v>
      </c>
      <c r="C783" s="46" t="str">
        <f>VLOOKUP($B783,LT!$AT$7:$AY$3006,C$28,FALSE)</f>
        <v/>
      </c>
      <c r="D783" s="132" t="str">
        <f>VLOOKUP($B783,LT!$AT$7:$AY$3006,D$28,FALSE)</f>
        <v/>
      </c>
      <c r="E783" s="132" t="str">
        <f>VLOOKUP($B783,LT!$AT$7:$AY$3006,E$28,FALSE)</f>
        <v/>
      </c>
      <c r="F783" s="46" t="str">
        <f>VLOOKUP($B783,LT!$AT$7:$AY$3006,F$28,FALSE)</f>
        <v/>
      </c>
      <c r="G783" s="46" t="str">
        <f>VLOOKUP($B783,LT!$AT$7:$AY$3006,G$28,FALSE)</f>
        <v/>
      </c>
      <c r="H783" s="133">
        <v>754</v>
      </c>
      <c r="J783" s="131"/>
      <c r="K783" s="134"/>
      <c r="L783" s="134"/>
      <c r="M783" s="131"/>
      <c r="N783" s="131"/>
    </row>
    <row r="784" spans="2:14" ht="30" customHeight="1" thickTop="1" thickBot="1" x14ac:dyDescent="0.3">
      <c r="B784" s="33">
        <f>LARGE(LT!$AT$7:$AT$3006,AF!H784)</f>
        <v>0</v>
      </c>
      <c r="C784" s="46" t="str">
        <f>VLOOKUP($B784,LT!$AT$7:$AY$3006,C$28,FALSE)</f>
        <v/>
      </c>
      <c r="D784" s="132" t="str">
        <f>VLOOKUP($B784,LT!$AT$7:$AY$3006,D$28,FALSE)</f>
        <v/>
      </c>
      <c r="E784" s="132" t="str">
        <f>VLOOKUP($B784,LT!$AT$7:$AY$3006,E$28,FALSE)</f>
        <v/>
      </c>
      <c r="F784" s="46" t="str">
        <f>VLOOKUP($B784,LT!$AT$7:$AY$3006,F$28,FALSE)</f>
        <v/>
      </c>
      <c r="G784" s="46" t="str">
        <f>VLOOKUP($B784,LT!$AT$7:$AY$3006,G$28,FALSE)</f>
        <v/>
      </c>
      <c r="H784" s="133">
        <v>755</v>
      </c>
      <c r="J784" s="131"/>
      <c r="K784" s="134"/>
      <c r="L784" s="134"/>
      <c r="M784" s="131"/>
      <c r="N784" s="131"/>
    </row>
    <row r="785" spans="2:14" ht="30" customHeight="1" thickTop="1" thickBot="1" x14ac:dyDescent="0.3">
      <c r="B785" s="33">
        <f>LARGE(LT!$AT$7:$AT$3006,AF!H785)</f>
        <v>0</v>
      </c>
      <c r="C785" s="46" t="str">
        <f>VLOOKUP($B785,LT!$AT$7:$AY$3006,C$28,FALSE)</f>
        <v/>
      </c>
      <c r="D785" s="132" t="str">
        <f>VLOOKUP($B785,LT!$AT$7:$AY$3006,D$28,FALSE)</f>
        <v/>
      </c>
      <c r="E785" s="132" t="str">
        <f>VLOOKUP($B785,LT!$AT$7:$AY$3006,E$28,FALSE)</f>
        <v/>
      </c>
      <c r="F785" s="46" t="str">
        <f>VLOOKUP($B785,LT!$AT$7:$AY$3006,F$28,FALSE)</f>
        <v/>
      </c>
      <c r="G785" s="46" t="str">
        <f>VLOOKUP($B785,LT!$AT$7:$AY$3006,G$28,FALSE)</f>
        <v/>
      </c>
      <c r="H785" s="133">
        <v>756</v>
      </c>
      <c r="J785" s="131"/>
      <c r="K785" s="134"/>
      <c r="L785" s="134"/>
      <c r="M785" s="131"/>
      <c r="N785" s="131"/>
    </row>
    <row r="786" spans="2:14" ht="30" customHeight="1" thickTop="1" thickBot="1" x14ac:dyDescent="0.3">
      <c r="B786" s="33">
        <f>LARGE(LT!$AT$7:$AT$3006,AF!H786)</f>
        <v>0</v>
      </c>
      <c r="C786" s="46" t="str">
        <f>VLOOKUP($B786,LT!$AT$7:$AY$3006,C$28,FALSE)</f>
        <v/>
      </c>
      <c r="D786" s="132" t="str">
        <f>VLOOKUP($B786,LT!$AT$7:$AY$3006,D$28,FALSE)</f>
        <v/>
      </c>
      <c r="E786" s="132" t="str">
        <f>VLOOKUP($B786,LT!$AT$7:$AY$3006,E$28,FALSE)</f>
        <v/>
      </c>
      <c r="F786" s="46" t="str">
        <f>VLOOKUP($B786,LT!$AT$7:$AY$3006,F$28,FALSE)</f>
        <v/>
      </c>
      <c r="G786" s="46" t="str">
        <f>VLOOKUP($B786,LT!$AT$7:$AY$3006,G$28,FALSE)</f>
        <v/>
      </c>
      <c r="H786" s="133">
        <v>757</v>
      </c>
      <c r="J786" s="131"/>
      <c r="K786" s="134"/>
      <c r="L786" s="134"/>
      <c r="M786" s="131"/>
      <c r="N786" s="131"/>
    </row>
    <row r="787" spans="2:14" ht="30" customHeight="1" thickTop="1" thickBot="1" x14ac:dyDescent="0.3">
      <c r="B787" s="33">
        <f>LARGE(LT!$AT$7:$AT$3006,AF!H787)</f>
        <v>0</v>
      </c>
      <c r="C787" s="46" t="str">
        <f>VLOOKUP($B787,LT!$AT$7:$AY$3006,C$28,FALSE)</f>
        <v/>
      </c>
      <c r="D787" s="132" t="str">
        <f>VLOOKUP($B787,LT!$AT$7:$AY$3006,D$28,FALSE)</f>
        <v/>
      </c>
      <c r="E787" s="132" t="str">
        <f>VLOOKUP($B787,LT!$AT$7:$AY$3006,E$28,FALSE)</f>
        <v/>
      </c>
      <c r="F787" s="46" t="str">
        <f>VLOOKUP($B787,LT!$AT$7:$AY$3006,F$28,FALSE)</f>
        <v/>
      </c>
      <c r="G787" s="46" t="str">
        <f>VLOOKUP($B787,LT!$AT$7:$AY$3006,G$28,FALSE)</f>
        <v/>
      </c>
      <c r="H787" s="133">
        <v>758</v>
      </c>
      <c r="J787" s="131"/>
      <c r="K787" s="134"/>
      <c r="L787" s="134"/>
      <c r="M787" s="131"/>
      <c r="N787" s="131"/>
    </row>
    <row r="788" spans="2:14" ht="30" customHeight="1" thickTop="1" thickBot="1" x14ac:dyDescent="0.3">
      <c r="B788" s="33">
        <f>LARGE(LT!$AT$7:$AT$3006,AF!H788)</f>
        <v>0</v>
      </c>
      <c r="C788" s="46" t="str">
        <f>VLOOKUP($B788,LT!$AT$7:$AY$3006,C$28,FALSE)</f>
        <v/>
      </c>
      <c r="D788" s="132" t="str">
        <f>VLOOKUP($B788,LT!$AT$7:$AY$3006,D$28,FALSE)</f>
        <v/>
      </c>
      <c r="E788" s="132" t="str">
        <f>VLOOKUP($B788,LT!$AT$7:$AY$3006,E$28,FALSE)</f>
        <v/>
      </c>
      <c r="F788" s="46" t="str">
        <f>VLOOKUP($B788,LT!$AT$7:$AY$3006,F$28,FALSE)</f>
        <v/>
      </c>
      <c r="G788" s="46" t="str">
        <f>VLOOKUP($B788,LT!$AT$7:$AY$3006,G$28,FALSE)</f>
        <v/>
      </c>
      <c r="H788" s="133">
        <v>759</v>
      </c>
      <c r="J788" s="131"/>
      <c r="K788" s="134"/>
      <c r="L788" s="134"/>
      <c r="M788" s="131"/>
      <c r="N788" s="131"/>
    </row>
    <row r="789" spans="2:14" ht="30" customHeight="1" thickTop="1" thickBot="1" x14ac:dyDescent="0.3">
      <c r="B789" s="33">
        <f>LARGE(LT!$AT$7:$AT$3006,AF!H789)</f>
        <v>0</v>
      </c>
      <c r="C789" s="46" t="str">
        <f>VLOOKUP($B789,LT!$AT$7:$AY$3006,C$28,FALSE)</f>
        <v/>
      </c>
      <c r="D789" s="132" t="str">
        <f>VLOOKUP($B789,LT!$AT$7:$AY$3006,D$28,FALSE)</f>
        <v/>
      </c>
      <c r="E789" s="132" t="str">
        <f>VLOOKUP($B789,LT!$AT$7:$AY$3006,E$28,FALSE)</f>
        <v/>
      </c>
      <c r="F789" s="46" t="str">
        <f>VLOOKUP($B789,LT!$AT$7:$AY$3006,F$28,FALSE)</f>
        <v/>
      </c>
      <c r="G789" s="46" t="str">
        <f>VLOOKUP($B789,LT!$AT$7:$AY$3006,G$28,FALSE)</f>
        <v/>
      </c>
      <c r="H789" s="133">
        <v>760</v>
      </c>
      <c r="J789" s="131"/>
      <c r="K789" s="134"/>
      <c r="L789" s="134"/>
      <c r="M789" s="131"/>
      <c r="N789" s="131"/>
    </row>
    <row r="790" spans="2:14" ht="30" customHeight="1" thickTop="1" thickBot="1" x14ac:dyDescent="0.3">
      <c r="B790" s="33">
        <f>LARGE(LT!$AT$7:$AT$3006,AF!H790)</f>
        <v>0</v>
      </c>
      <c r="C790" s="46" t="str">
        <f>VLOOKUP($B790,LT!$AT$7:$AY$3006,C$28,FALSE)</f>
        <v/>
      </c>
      <c r="D790" s="132" t="str">
        <f>VLOOKUP($B790,LT!$AT$7:$AY$3006,D$28,FALSE)</f>
        <v/>
      </c>
      <c r="E790" s="132" t="str">
        <f>VLOOKUP($B790,LT!$AT$7:$AY$3006,E$28,FALSE)</f>
        <v/>
      </c>
      <c r="F790" s="46" t="str">
        <f>VLOOKUP($B790,LT!$AT$7:$AY$3006,F$28,FALSE)</f>
        <v/>
      </c>
      <c r="G790" s="46" t="str">
        <f>VLOOKUP($B790,LT!$AT$7:$AY$3006,G$28,FALSE)</f>
        <v/>
      </c>
      <c r="H790" s="133">
        <v>761</v>
      </c>
      <c r="J790" s="131"/>
      <c r="K790" s="134"/>
      <c r="L790" s="134"/>
      <c r="M790" s="131"/>
      <c r="N790" s="131"/>
    </row>
    <row r="791" spans="2:14" ht="30" customHeight="1" thickTop="1" thickBot="1" x14ac:dyDescent="0.3">
      <c r="B791" s="33">
        <f>LARGE(LT!$AT$7:$AT$3006,AF!H791)</f>
        <v>0</v>
      </c>
      <c r="C791" s="46" t="str">
        <f>VLOOKUP($B791,LT!$AT$7:$AY$3006,C$28,FALSE)</f>
        <v/>
      </c>
      <c r="D791" s="132" t="str">
        <f>VLOOKUP($B791,LT!$AT$7:$AY$3006,D$28,FALSE)</f>
        <v/>
      </c>
      <c r="E791" s="132" t="str">
        <f>VLOOKUP($B791,LT!$AT$7:$AY$3006,E$28,FALSE)</f>
        <v/>
      </c>
      <c r="F791" s="46" t="str">
        <f>VLOOKUP($B791,LT!$AT$7:$AY$3006,F$28,FALSE)</f>
        <v/>
      </c>
      <c r="G791" s="46" t="str">
        <f>VLOOKUP($B791,LT!$AT$7:$AY$3006,G$28,FALSE)</f>
        <v/>
      </c>
      <c r="H791" s="133">
        <v>762</v>
      </c>
      <c r="J791" s="131"/>
      <c r="K791" s="134"/>
      <c r="L791" s="134"/>
      <c r="M791" s="131"/>
      <c r="N791" s="131"/>
    </row>
    <row r="792" spans="2:14" ht="30" customHeight="1" thickTop="1" thickBot="1" x14ac:dyDescent="0.3">
      <c r="B792" s="33">
        <f>LARGE(LT!$AT$7:$AT$3006,AF!H792)</f>
        <v>0</v>
      </c>
      <c r="C792" s="46" t="str">
        <f>VLOOKUP($B792,LT!$AT$7:$AY$3006,C$28,FALSE)</f>
        <v/>
      </c>
      <c r="D792" s="132" t="str">
        <f>VLOOKUP($B792,LT!$AT$7:$AY$3006,D$28,FALSE)</f>
        <v/>
      </c>
      <c r="E792" s="132" t="str">
        <f>VLOOKUP($B792,LT!$AT$7:$AY$3006,E$28,FALSE)</f>
        <v/>
      </c>
      <c r="F792" s="46" t="str">
        <f>VLOOKUP($B792,LT!$AT$7:$AY$3006,F$28,FALSE)</f>
        <v/>
      </c>
      <c r="G792" s="46" t="str">
        <f>VLOOKUP($B792,LT!$AT$7:$AY$3006,G$28,FALSE)</f>
        <v/>
      </c>
      <c r="H792" s="133">
        <v>763</v>
      </c>
      <c r="J792" s="131"/>
      <c r="K792" s="134"/>
      <c r="L792" s="134"/>
      <c r="M792" s="131"/>
      <c r="N792" s="131"/>
    </row>
    <row r="793" spans="2:14" ht="30" customHeight="1" thickTop="1" thickBot="1" x14ac:dyDescent="0.3">
      <c r="B793" s="33">
        <f>LARGE(LT!$AT$7:$AT$3006,AF!H793)</f>
        <v>0</v>
      </c>
      <c r="C793" s="46" t="str">
        <f>VLOOKUP($B793,LT!$AT$7:$AY$3006,C$28,FALSE)</f>
        <v/>
      </c>
      <c r="D793" s="132" t="str">
        <f>VLOOKUP($B793,LT!$AT$7:$AY$3006,D$28,FALSE)</f>
        <v/>
      </c>
      <c r="E793" s="132" t="str">
        <f>VLOOKUP($B793,LT!$AT$7:$AY$3006,E$28,FALSE)</f>
        <v/>
      </c>
      <c r="F793" s="46" t="str">
        <f>VLOOKUP($B793,LT!$AT$7:$AY$3006,F$28,FALSE)</f>
        <v/>
      </c>
      <c r="G793" s="46" t="str">
        <f>VLOOKUP($B793,LT!$AT$7:$AY$3006,G$28,FALSE)</f>
        <v/>
      </c>
      <c r="H793" s="133">
        <v>764</v>
      </c>
      <c r="J793" s="131"/>
      <c r="K793" s="134"/>
      <c r="L793" s="134"/>
      <c r="M793" s="131"/>
      <c r="N793" s="131"/>
    </row>
    <row r="794" spans="2:14" ht="30" customHeight="1" thickTop="1" thickBot="1" x14ac:dyDescent="0.3">
      <c r="B794" s="33">
        <f>LARGE(LT!$AT$7:$AT$3006,AF!H794)</f>
        <v>0</v>
      </c>
      <c r="C794" s="46" t="str">
        <f>VLOOKUP($B794,LT!$AT$7:$AY$3006,C$28,FALSE)</f>
        <v/>
      </c>
      <c r="D794" s="132" t="str">
        <f>VLOOKUP($B794,LT!$AT$7:$AY$3006,D$28,FALSE)</f>
        <v/>
      </c>
      <c r="E794" s="132" t="str">
        <f>VLOOKUP($B794,LT!$AT$7:$AY$3006,E$28,FALSE)</f>
        <v/>
      </c>
      <c r="F794" s="46" t="str">
        <f>VLOOKUP($B794,LT!$AT$7:$AY$3006,F$28,FALSE)</f>
        <v/>
      </c>
      <c r="G794" s="46" t="str">
        <f>VLOOKUP($B794,LT!$AT$7:$AY$3006,G$28,FALSE)</f>
        <v/>
      </c>
      <c r="H794" s="133">
        <v>765</v>
      </c>
      <c r="J794" s="131"/>
      <c r="K794" s="134"/>
      <c r="L794" s="134"/>
      <c r="M794" s="131"/>
      <c r="N794" s="131"/>
    </row>
    <row r="795" spans="2:14" ht="30" customHeight="1" thickTop="1" thickBot="1" x14ac:dyDescent="0.3">
      <c r="B795" s="33">
        <f>LARGE(LT!$AT$7:$AT$3006,AF!H795)</f>
        <v>0</v>
      </c>
      <c r="C795" s="46" t="str">
        <f>VLOOKUP($B795,LT!$AT$7:$AY$3006,C$28,FALSE)</f>
        <v/>
      </c>
      <c r="D795" s="132" t="str">
        <f>VLOOKUP($B795,LT!$AT$7:$AY$3006,D$28,FALSE)</f>
        <v/>
      </c>
      <c r="E795" s="132" t="str">
        <f>VLOOKUP($B795,LT!$AT$7:$AY$3006,E$28,FALSE)</f>
        <v/>
      </c>
      <c r="F795" s="46" t="str">
        <f>VLOOKUP($B795,LT!$AT$7:$AY$3006,F$28,FALSE)</f>
        <v/>
      </c>
      <c r="G795" s="46" t="str">
        <f>VLOOKUP($B795,LT!$AT$7:$AY$3006,G$28,FALSE)</f>
        <v/>
      </c>
      <c r="H795" s="133">
        <v>766</v>
      </c>
      <c r="J795" s="131"/>
      <c r="K795" s="134"/>
      <c r="L795" s="134"/>
      <c r="M795" s="131"/>
      <c r="N795" s="131"/>
    </row>
    <row r="796" spans="2:14" ht="30" customHeight="1" thickTop="1" thickBot="1" x14ac:dyDescent="0.3">
      <c r="B796" s="33">
        <f>LARGE(LT!$AT$7:$AT$3006,AF!H796)</f>
        <v>0</v>
      </c>
      <c r="C796" s="46" t="str">
        <f>VLOOKUP($B796,LT!$AT$7:$AY$3006,C$28,FALSE)</f>
        <v/>
      </c>
      <c r="D796" s="132" t="str">
        <f>VLOOKUP($B796,LT!$AT$7:$AY$3006,D$28,FALSE)</f>
        <v/>
      </c>
      <c r="E796" s="132" t="str">
        <f>VLOOKUP($B796,LT!$AT$7:$AY$3006,E$28,FALSE)</f>
        <v/>
      </c>
      <c r="F796" s="46" t="str">
        <f>VLOOKUP($B796,LT!$AT$7:$AY$3006,F$28,FALSE)</f>
        <v/>
      </c>
      <c r="G796" s="46" t="str">
        <f>VLOOKUP($B796,LT!$AT$7:$AY$3006,G$28,FALSE)</f>
        <v/>
      </c>
      <c r="H796" s="133">
        <v>767</v>
      </c>
      <c r="J796" s="131"/>
      <c r="K796" s="134"/>
      <c r="L796" s="134"/>
      <c r="M796" s="131"/>
      <c r="N796" s="131"/>
    </row>
    <row r="797" spans="2:14" ht="30" customHeight="1" thickTop="1" thickBot="1" x14ac:dyDescent="0.3">
      <c r="B797" s="33">
        <f>LARGE(LT!$AT$7:$AT$3006,AF!H797)</f>
        <v>0</v>
      </c>
      <c r="C797" s="46" t="str">
        <f>VLOOKUP($B797,LT!$AT$7:$AY$3006,C$28,FALSE)</f>
        <v/>
      </c>
      <c r="D797" s="132" t="str">
        <f>VLOOKUP($B797,LT!$AT$7:$AY$3006,D$28,FALSE)</f>
        <v/>
      </c>
      <c r="E797" s="132" t="str">
        <f>VLOOKUP($B797,LT!$AT$7:$AY$3006,E$28,FALSE)</f>
        <v/>
      </c>
      <c r="F797" s="46" t="str">
        <f>VLOOKUP($B797,LT!$AT$7:$AY$3006,F$28,FALSE)</f>
        <v/>
      </c>
      <c r="G797" s="46" t="str">
        <f>VLOOKUP($B797,LT!$AT$7:$AY$3006,G$28,FALSE)</f>
        <v/>
      </c>
      <c r="H797" s="133">
        <v>768</v>
      </c>
      <c r="J797" s="131"/>
      <c r="K797" s="134"/>
      <c r="L797" s="134"/>
      <c r="M797" s="131"/>
      <c r="N797" s="131"/>
    </row>
    <row r="798" spans="2:14" ht="30" customHeight="1" thickTop="1" thickBot="1" x14ac:dyDescent="0.3">
      <c r="B798" s="33">
        <f>LARGE(LT!$AT$7:$AT$3006,AF!H798)</f>
        <v>0</v>
      </c>
      <c r="C798" s="46" t="str">
        <f>VLOOKUP($B798,LT!$AT$7:$AY$3006,C$28,FALSE)</f>
        <v/>
      </c>
      <c r="D798" s="132" t="str">
        <f>VLOOKUP($B798,LT!$AT$7:$AY$3006,D$28,FALSE)</f>
        <v/>
      </c>
      <c r="E798" s="132" t="str">
        <f>VLOOKUP($B798,LT!$AT$7:$AY$3006,E$28,FALSE)</f>
        <v/>
      </c>
      <c r="F798" s="46" t="str">
        <f>VLOOKUP($B798,LT!$AT$7:$AY$3006,F$28,FALSE)</f>
        <v/>
      </c>
      <c r="G798" s="46" t="str">
        <f>VLOOKUP($B798,LT!$AT$7:$AY$3006,G$28,FALSE)</f>
        <v/>
      </c>
      <c r="H798" s="133">
        <v>769</v>
      </c>
      <c r="J798" s="131"/>
      <c r="K798" s="134"/>
      <c r="L798" s="134"/>
      <c r="M798" s="131"/>
      <c r="N798" s="131"/>
    </row>
    <row r="799" spans="2:14" ht="30" customHeight="1" thickTop="1" thickBot="1" x14ac:dyDescent="0.3">
      <c r="B799" s="33">
        <f>LARGE(LT!$AT$7:$AT$3006,AF!H799)</f>
        <v>0</v>
      </c>
      <c r="C799" s="46" t="str">
        <f>VLOOKUP($B799,LT!$AT$7:$AY$3006,C$28,FALSE)</f>
        <v/>
      </c>
      <c r="D799" s="132" t="str">
        <f>VLOOKUP($B799,LT!$AT$7:$AY$3006,D$28,FALSE)</f>
        <v/>
      </c>
      <c r="E799" s="132" t="str">
        <f>VLOOKUP($B799,LT!$AT$7:$AY$3006,E$28,FALSE)</f>
        <v/>
      </c>
      <c r="F799" s="46" t="str">
        <f>VLOOKUP($B799,LT!$AT$7:$AY$3006,F$28,FALSE)</f>
        <v/>
      </c>
      <c r="G799" s="46" t="str">
        <f>VLOOKUP($B799,LT!$AT$7:$AY$3006,G$28,FALSE)</f>
        <v/>
      </c>
      <c r="H799" s="133">
        <v>770</v>
      </c>
      <c r="J799" s="131"/>
      <c r="K799" s="134"/>
      <c r="L799" s="134"/>
      <c r="M799" s="131"/>
      <c r="N799" s="131"/>
    </row>
    <row r="800" spans="2:14" ht="30" customHeight="1" thickTop="1" thickBot="1" x14ac:dyDescent="0.3">
      <c r="B800" s="33">
        <f>LARGE(LT!$AT$7:$AT$3006,AF!H800)</f>
        <v>0</v>
      </c>
      <c r="C800" s="46" t="str">
        <f>VLOOKUP($B800,LT!$AT$7:$AY$3006,C$28,FALSE)</f>
        <v/>
      </c>
      <c r="D800" s="132" t="str">
        <f>VLOOKUP($B800,LT!$AT$7:$AY$3006,D$28,FALSE)</f>
        <v/>
      </c>
      <c r="E800" s="132" t="str">
        <f>VLOOKUP($B800,LT!$AT$7:$AY$3006,E$28,FALSE)</f>
        <v/>
      </c>
      <c r="F800" s="46" t="str">
        <f>VLOOKUP($B800,LT!$AT$7:$AY$3006,F$28,FALSE)</f>
        <v/>
      </c>
      <c r="G800" s="46" t="str">
        <f>VLOOKUP($B800,LT!$AT$7:$AY$3006,G$28,FALSE)</f>
        <v/>
      </c>
      <c r="H800" s="133">
        <v>771</v>
      </c>
      <c r="J800" s="131"/>
      <c r="K800" s="134"/>
      <c r="L800" s="134"/>
      <c r="M800" s="131"/>
      <c r="N800" s="131"/>
    </row>
    <row r="801" spans="2:14" ht="30" customHeight="1" thickTop="1" thickBot="1" x14ac:dyDescent="0.3">
      <c r="B801" s="33">
        <f>LARGE(LT!$AT$7:$AT$3006,AF!H801)</f>
        <v>0</v>
      </c>
      <c r="C801" s="46" t="str">
        <f>VLOOKUP($B801,LT!$AT$7:$AY$3006,C$28,FALSE)</f>
        <v/>
      </c>
      <c r="D801" s="132" t="str">
        <f>VLOOKUP($B801,LT!$AT$7:$AY$3006,D$28,FALSE)</f>
        <v/>
      </c>
      <c r="E801" s="132" t="str">
        <f>VLOOKUP($B801,LT!$AT$7:$AY$3006,E$28,FALSE)</f>
        <v/>
      </c>
      <c r="F801" s="46" t="str">
        <f>VLOOKUP($B801,LT!$AT$7:$AY$3006,F$28,FALSE)</f>
        <v/>
      </c>
      <c r="G801" s="46" t="str">
        <f>VLOOKUP($B801,LT!$AT$7:$AY$3006,G$28,FALSE)</f>
        <v/>
      </c>
      <c r="H801" s="133">
        <v>772</v>
      </c>
      <c r="J801" s="131"/>
      <c r="K801" s="134"/>
      <c r="L801" s="134"/>
      <c r="M801" s="131"/>
      <c r="N801" s="131"/>
    </row>
    <row r="802" spans="2:14" ht="30" customHeight="1" thickTop="1" thickBot="1" x14ac:dyDescent="0.3">
      <c r="B802" s="33">
        <f>LARGE(LT!$AT$7:$AT$3006,AF!H802)</f>
        <v>0</v>
      </c>
      <c r="C802" s="46" t="str">
        <f>VLOOKUP($B802,LT!$AT$7:$AY$3006,C$28,FALSE)</f>
        <v/>
      </c>
      <c r="D802" s="132" t="str">
        <f>VLOOKUP($B802,LT!$AT$7:$AY$3006,D$28,FALSE)</f>
        <v/>
      </c>
      <c r="E802" s="132" t="str">
        <f>VLOOKUP($B802,LT!$AT$7:$AY$3006,E$28,FALSE)</f>
        <v/>
      </c>
      <c r="F802" s="46" t="str">
        <f>VLOOKUP($B802,LT!$AT$7:$AY$3006,F$28,FALSE)</f>
        <v/>
      </c>
      <c r="G802" s="46" t="str">
        <f>VLOOKUP($B802,LT!$AT$7:$AY$3006,G$28,FALSE)</f>
        <v/>
      </c>
      <c r="H802" s="133">
        <v>773</v>
      </c>
      <c r="J802" s="131"/>
      <c r="K802" s="134"/>
      <c r="L802" s="134"/>
      <c r="M802" s="131"/>
      <c r="N802" s="131"/>
    </row>
    <row r="803" spans="2:14" ht="30" customHeight="1" thickTop="1" thickBot="1" x14ac:dyDescent="0.3">
      <c r="B803" s="33">
        <f>LARGE(LT!$AT$7:$AT$3006,AF!H803)</f>
        <v>0</v>
      </c>
      <c r="C803" s="46" t="str">
        <f>VLOOKUP($B803,LT!$AT$7:$AY$3006,C$28,FALSE)</f>
        <v/>
      </c>
      <c r="D803" s="132" t="str">
        <f>VLOOKUP($B803,LT!$AT$7:$AY$3006,D$28,FALSE)</f>
        <v/>
      </c>
      <c r="E803" s="132" t="str">
        <f>VLOOKUP($B803,LT!$AT$7:$AY$3006,E$28,FALSE)</f>
        <v/>
      </c>
      <c r="F803" s="46" t="str">
        <f>VLOOKUP($B803,LT!$AT$7:$AY$3006,F$28,FALSE)</f>
        <v/>
      </c>
      <c r="G803" s="46" t="str">
        <f>VLOOKUP($B803,LT!$AT$7:$AY$3006,G$28,FALSE)</f>
        <v/>
      </c>
      <c r="H803" s="133">
        <v>774</v>
      </c>
      <c r="J803" s="131"/>
      <c r="K803" s="134"/>
      <c r="L803" s="134"/>
      <c r="M803" s="131"/>
      <c r="N803" s="131"/>
    </row>
    <row r="804" spans="2:14" ht="30" customHeight="1" thickTop="1" thickBot="1" x14ac:dyDescent="0.3">
      <c r="B804" s="33">
        <f>LARGE(LT!$AT$7:$AT$3006,AF!H804)</f>
        <v>0</v>
      </c>
      <c r="C804" s="46" t="str">
        <f>VLOOKUP($B804,LT!$AT$7:$AY$3006,C$28,FALSE)</f>
        <v/>
      </c>
      <c r="D804" s="132" t="str">
        <f>VLOOKUP($B804,LT!$AT$7:$AY$3006,D$28,FALSE)</f>
        <v/>
      </c>
      <c r="E804" s="132" t="str">
        <f>VLOOKUP($B804,LT!$AT$7:$AY$3006,E$28,FALSE)</f>
        <v/>
      </c>
      <c r="F804" s="46" t="str">
        <f>VLOOKUP($B804,LT!$AT$7:$AY$3006,F$28,FALSE)</f>
        <v/>
      </c>
      <c r="G804" s="46" t="str">
        <f>VLOOKUP($B804,LT!$AT$7:$AY$3006,G$28,FALSE)</f>
        <v/>
      </c>
      <c r="H804" s="133">
        <v>775</v>
      </c>
      <c r="J804" s="131"/>
      <c r="K804" s="134"/>
      <c r="L804" s="134"/>
      <c r="M804" s="131"/>
      <c r="N804" s="131"/>
    </row>
    <row r="805" spans="2:14" ht="30" customHeight="1" thickTop="1" thickBot="1" x14ac:dyDescent="0.3">
      <c r="B805" s="33">
        <f>LARGE(LT!$AT$7:$AT$3006,AF!H805)</f>
        <v>0</v>
      </c>
      <c r="C805" s="46" t="str">
        <f>VLOOKUP($B805,LT!$AT$7:$AY$3006,C$28,FALSE)</f>
        <v/>
      </c>
      <c r="D805" s="132" t="str">
        <f>VLOOKUP($B805,LT!$AT$7:$AY$3006,D$28,FALSE)</f>
        <v/>
      </c>
      <c r="E805" s="132" t="str">
        <f>VLOOKUP($B805,LT!$AT$7:$AY$3006,E$28,FALSE)</f>
        <v/>
      </c>
      <c r="F805" s="46" t="str">
        <f>VLOOKUP($B805,LT!$AT$7:$AY$3006,F$28,FALSE)</f>
        <v/>
      </c>
      <c r="G805" s="46" t="str">
        <f>VLOOKUP($B805,LT!$AT$7:$AY$3006,G$28,FALSE)</f>
        <v/>
      </c>
      <c r="H805" s="133">
        <v>776</v>
      </c>
      <c r="J805" s="131"/>
      <c r="K805" s="134"/>
      <c r="L805" s="134"/>
      <c r="M805" s="131"/>
      <c r="N805" s="131"/>
    </row>
    <row r="806" spans="2:14" ht="30" customHeight="1" thickTop="1" thickBot="1" x14ac:dyDescent="0.3">
      <c r="B806" s="33">
        <f>LARGE(LT!$AT$7:$AT$3006,AF!H806)</f>
        <v>0</v>
      </c>
      <c r="C806" s="46" t="str">
        <f>VLOOKUP($B806,LT!$AT$7:$AY$3006,C$28,FALSE)</f>
        <v/>
      </c>
      <c r="D806" s="132" t="str">
        <f>VLOOKUP($B806,LT!$AT$7:$AY$3006,D$28,FALSE)</f>
        <v/>
      </c>
      <c r="E806" s="132" t="str">
        <f>VLOOKUP($B806,LT!$AT$7:$AY$3006,E$28,FALSE)</f>
        <v/>
      </c>
      <c r="F806" s="46" t="str">
        <f>VLOOKUP($B806,LT!$AT$7:$AY$3006,F$28,FALSE)</f>
        <v/>
      </c>
      <c r="G806" s="46" t="str">
        <f>VLOOKUP($B806,LT!$AT$7:$AY$3006,G$28,FALSE)</f>
        <v/>
      </c>
      <c r="H806" s="133">
        <v>777</v>
      </c>
      <c r="J806" s="131"/>
      <c r="K806" s="134"/>
      <c r="L806" s="134"/>
      <c r="M806" s="131"/>
      <c r="N806" s="131"/>
    </row>
    <row r="807" spans="2:14" ht="30" customHeight="1" thickTop="1" thickBot="1" x14ac:dyDescent="0.3">
      <c r="B807" s="33">
        <f>LARGE(LT!$AT$7:$AT$3006,AF!H807)</f>
        <v>0</v>
      </c>
      <c r="C807" s="46" t="str">
        <f>VLOOKUP($B807,LT!$AT$7:$AY$3006,C$28,FALSE)</f>
        <v/>
      </c>
      <c r="D807" s="132" t="str">
        <f>VLOOKUP($B807,LT!$AT$7:$AY$3006,D$28,FALSE)</f>
        <v/>
      </c>
      <c r="E807" s="132" t="str">
        <f>VLOOKUP($B807,LT!$AT$7:$AY$3006,E$28,FALSE)</f>
        <v/>
      </c>
      <c r="F807" s="46" t="str">
        <f>VLOOKUP($B807,LT!$AT$7:$AY$3006,F$28,FALSE)</f>
        <v/>
      </c>
      <c r="G807" s="46" t="str">
        <f>VLOOKUP($B807,LT!$AT$7:$AY$3006,G$28,FALSE)</f>
        <v/>
      </c>
      <c r="H807" s="133">
        <v>778</v>
      </c>
      <c r="J807" s="131"/>
      <c r="K807" s="134"/>
      <c r="L807" s="134"/>
      <c r="M807" s="131"/>
      <c r="N807" s="131"/>
    </row>
    <row r="808" spans="2:14" ht="30" customHeight="1" thickTop="1" thickBot="1" x14ac:dyDescent="0.3">
      <c r="B808" s="33">
        <f>LARGE(LT!$AT$7:$AT$3006,AF!H808)</f>
        <v>0</v>
      </c>
      <c r="C808" s="46" t="str">
        <f>VLOOKUP($B808,LT!$AT$7:$AY$3006,C$28,FALSE)</f>
        <v/>
      </c>
      <c r="D808" s="132" t="str">
        <f>VLOOKUP($B808,LT!$AT$7:$AY$3006,D$28,FALSE)</f>
        <v/>
      </c>
      <c r="E808" s="132" t="str">
        <f>VLOOKUP($B808,LT!$AT$7:$AY$3006,E$28,FALSE)</f>
        <v/>
      </c>
      <c r="F808" s="46" t="str">
        <f>VLOOKUP($B808,LT!$AT$7:$AY$3006,F$28,FALSE)</f>
        <v/>
      </c>
      <c r="G808" s="46" t="str">
        <f>VLOOKUP($B808,LT!$AT$7:$AY$3006,G$28,FALSE)</f>
        <v/>
      </c>
      <c r="H808" s="133">
        <v>779</v>
      </c>
      <c r="J808" s="131"/>
      <c r="K808" s="134"/>
      <c r="L808" s="134"/>
      <c r="M808" s="131"/>
      <c r="N808" s="131"/>
    </row>
    <row r="809" spans="2:14" ht="30" customHeight="1" thickTop="1" thickBot="1" x14ac:dyDescent="0.3">
      <c r="B809" s="33">
        <f>LARGE(LT!$AT$7:$AT$3006,AF!H809)</f>
        <v>0</v>
      </c>
      <c r="C809" s="46" t="str">
        <f>VLOOKUP($B809,LT!$AT$7:$AY$3006,C$28,FALSE)</f>
        <v/>
      </c>
      <c r="D809" s="132" t="str">
        <f>VLOOKUP($B809,LT!$AT$7:$AY$3006,D$28,FALSE)</f>
        <v/>
      </c>
      <c r="E809" s="132" t="str">
        <f>VLOOKUP($B809,LT!$AT$7:$AY$3006,E$28,FALSE)</f>
        <v/>
      </c>
      <c r="F809" s="46" t="str">
        <f>VLOOKUP($B809,LT!$AT$7:$AY$3006,F$28,FALSE)</f>
        <v/>
      </c>
      <c r="G809" s="46" t="str">
        <f>VLOOKUP($B809,LT!$AT$7:$AY$3006,G$28,FALSE)</f>
        <v/>
      </c>
      <c r="H809" s="133">
        <v>780</v>
      </c>
      <c r="J809" s="131"/>
      <c r="K809" s="134"/>
      <c r="L809" s="134"/>
      <c r="M809" s="131"/>
      <c r="N809" s="131"/>
    </row>
    <row r="810" spans="2:14" ht="30" customHeight="1" thickTop="1" thickBot="1" x14ac:dyDescent="0.3">
      <c r="B810" s="33">
        <f>LARGE(LT!$AT$7:$AT$3006,AF!H810)</f>
        <v>0</v>
      </c>
      <c r="C810" s="46" t="str">
        <f>VLOOKUP($B810,LT!$AT$7:$AY$3006,C$28,FALSE)</f>
        <v/>
      </c>
      <c r="D810" s="132" t="str">
        <f>VLOOKUP($B810,LT!$AT$7:$AY$3006,D$28,FALSE)</f>
        <v/>
      </c>
      <c r="E810" s="132" t="str">
        <f>VLOOKUP($B810,LT!$AT$7:$AY$3006,E$28,FALSE)</f>
        <v/>
      </c>
      <c r="F810" s="46" t="str">
        <f>VLOOKUP($B810,LT!$AT$7:$AY$3006,F$28,FALSE)</f>
        <v/>
      </c>
      <c r="G810" s="46" t="str">
        <f>VLOOKUP($B810,LT!$AT$7:$AY$3006,G$28,FALSE)</f>
        <v/>
      </c>
      <c r="H810" s="133">
        <v>781</v>
      </c>
      <c r="J810" s="131"/>
      <c r="K810" s="134"/>
      <c r="L810" s="134"/>
      <c r="M810" s="131"/>
      <c r="N810" s="131"/>
    </row>
    <row r="811" spans="2:14" ht="30" customHeight="1" thickTop="1" thickBot="1" x14ac:dyDescent="0.3">
      <c r="B811" s="33">
        <f>LARGE(LT!$AT$7:$AT$3006,AF!H811)</f>
        <v>0</v>
      </c>
      <c r="C811" s="46" t="str">
        <f>VLOOKUP($B811,LT!$AT$7:$AY$3006,C$28,FALSE)</f>
        <v/>
      </c>
      <c r="D811" s="132" t="str">
        <f>VLOOKUP($B811,LT!$AT$7:$AY$3006,D$28,FALSE)</f>
        <v/>
      </c>
      <c r="E811" s="132" t="str">
        <f>VLOOKUP($B811,LT!$AT$7:$AY$3006,E$28,FALSE)</f>
        <v/>
      </c>
      <c r="F811" s="46" t="str">
        <f>VLOOKUP($B811,LT!$AT$7:$AY$3006,F$28,FALSE)</f>
        <v/>
      </c>
      <c r="G811" s="46" t="str">
        <f>VLOOKUP($B811,LT!$AT$7:$AY$3006,G$28,FALSE)</f>
        <v/>
      </c>
      <c r="H811" s="133">
        <v>782</v>
      </c>
      <c r="J811" s="131"/>
      <c r="K811" s="134"/>
      <c r="L811" s="134"/>
      <c r="M811" s="131"/>
      <c r="N811" s="131"/>
    </row>
    <row r="812" spans="2:14" ht="30" customHeight="1" thickTop="1" thickBot="1" x14ac:dyDescent="0.3">
      <c r="B812" s="33">
        <f>LARGE(LT!$AT$7:$AT$3006,AF!H812)</f>
        <v>0</v>
      </c>
      <c r="C812" s="46" t="str">
        <f>VLOOKUP($B812,LT!$AT$7:$AY$3006,C$28,FALSE)</f>
        <v/>
      </c>
      <c r="D812" s="132" t="str">
        <f>VLOOKUP($B812,LT!$AT$7:$AY$3006,D$28,FALSE)</f>
        <v/>
      </c>
      <c r="E812" s="132" t="str">
        <f>VLOOKUP($B812,LT!$AT$7:$AY$3006,E$28,FALSE)</f>
        <v/>
      </c>
      <c r="F812" s="46" t="str">
        <f>VLOOKUP($B812,LT!$AT$7:$AY$3006,F$28,FALSE)</f>
        <v/>
      </c>
      <c r="G812" s="46" t="str">
        <f>VLOOKUP($B812,LT!$AT$7:$AY$3006,G$28,FALSE)</f>
        <v/>
      </c>
      <c r="H812" s="133">
        <v>783</v>
      </c>
      <c r="J812" s="131"/>
      <c r="K812" s="134"/>
      <c r="L812" s="134"/>
      <c r="M812" s="131"/>
      <c r="N812" s="131"/>
    </row>
    <row r="813" spans="2:14" ht="30" customHeight="1" thickTop="1" thickBot="1" x14ac:dyDescent="0.3">
      <c r="B813" s="33">
        <f>LARGE(LT!$AT$7:$AT$3006,AF!H813)</f>
        <v>0</v>
      </c>
      <c r="C813" s="46" t="str">
        <f>VLOOKUP($B813,LT!$AT$7:$AY$3006,C$28,FALSE)</f>
        <v/>
      </c>
      <c r="D813" s="132" t="str">
        <f>VLOOKUP($B813,LT!$AT$7:$AY$3006,D$28,FALSE)</f>
        <v/>
      </c>
      <c r="E813" s="132" t="str">
        <f>VLOOKUP($B813,LT!$AT$7:$AY$3006,E$28,FALSE)</f>
        <v/>
      </c>
      <c r="F813" s="46" t="str">
        <f>VLOOKUP($B813,LT!$AT$7:$AY$3006,F$28,FALSE)</f>
        <v/>
      </c>
      <c r="G813" s="46" t="str">
        <f>VLOOKUP($B813,LT!$AT$7:$AY$3006,G$28,FALSE)</f>
        <v/>
      </c>
      <c r="H813" s="133">
        <v>784</v>
      </c>
      <c r="J813" s="131"/>
      <c r="K813" s="134"/>
      <c r="L813" s="134"/>
      <c r="M813" s="131"/>
      <c r="N813" s="131"/>
    </row>
    <row r="814" spans="2:14" ht="30" customHeight="1" thickTop="1" thickBot="1" x14ac:dyDescent="0.3">
      <c r="B814" s="33">
        <f>LARGE(LT!$AT$7:$AT$3006,AF!H814)</f>
        <v>0</v>
      </c>
      <c r="C814" s="46" t="str">
        <f>VLOOKUP($B814,LT!$AT$7:$AY$3006,C$28,FALSE)</f>
        <v/>
      </c>
      <c r="D814" s="132" t="str">
        <f>VLOOKUP($B814,LT!$AT$7:$AY$3006,D$28,FALSE)</f>
        <v/>
      </c>
      <c r="E814" s="132" t="str">
        <f>VLOOKUP($B814,LT!$AT$7:$AY$3006,E$28,FALSE)</f>
        <v/>
      </c>
      <c r="F814" s="46" t="str">
        <f>VLOOKUP($B814,LT!$AT$7:$AY$3006,F$28,FALSE)</f>
        <v/>
      </c>
      <c r="G814" s="46" t="str">
        <f>VLOOKUP($B814,LT!$AT$7:$AY$3006,G$28,FALSE)</f>
        <v/>
      </c>
      <c r="H814" s="133">
        <v>785</v>
      </c>
      <c r="J814" s="131"/>
      <c r="K814" s="134"/>
      <c r="L814" s="134"/>
      <c r="M814" s="131"/>
      <c r="N814" s="131"/>
    </row>
    <row r="815" spans="2:14" ht="30" customHeight="1" thickTop="1" thickBot="1" x14ac:dyDescent="0.3">
      <c r="B815" s="33">
        <f>LARGE(LT!$AT$7:$AT$3006,AF!H815)</f>
        <v>0</v>
      </c>
      <c r="C815" s="46" t="str">
        <f>VLOOKUP($B815,LT!$AT$7:$AY$3006,C$28,FALSE)</f>
        <v/>
      </c>
      <c r="D815" s="132" t="str">
        <f>VLOOKUP($B815,LT!$AT$7:$AY$3006,D$28,FALSE)</f>
        <v/>
      </c>
      <c r="E815" s="132" t="str">
        <f>VLOOKUP($B815,LT!$AT$7:$AY$3006,E$28,FALSE)</f>
        <v/>
      </c>
      <c r="F815" s="46" t="str">
        <f>VLOOKUP($B815,LT!$AT$7:$AY$3006,F$28,FALSE)</f>
        <v/>
      </c>
      <c r="G815" s="46" t="str">
        <f>VLOOKUP($B815,LT!$AT$7:$AY$3006,G$28,FALSE)</f>
        <v/>
      </c>
      <c r="H815" s="133">
        <v>786</v>
      </c>
      <c r="J815" s="131"/>
      <c r="K815" s="134"/>
      <c r="L815" s="134"/>
      <c r="M815" s="131"/>
      <c r="N815" s="131"/>
    </row>
    <row r="816" spans="2:14" ht="30" customHeight="1" thickTop="1" thickBot="1" x14ac:dyDescent="0.3">
      <c r="B816" s="33">
        <f>LARGE(LT!$AT$7:$AT$3006,AF!H816)</f>
        <v>0</v>
      </c>
      <c r="C816" s="46" t="str">
        <f>VLOOKUP($B816,LT!$AT$7:$AY$3006,C$28,FALSE)</f>
        <v/>
      </c>
      <c r="D816" s="132" t="str">
        <f>VLOOKUP($B816,LT!$AT$7:$AY$3006,D$28,FALSE)</f>
        <v/>
      </c>
      <c r="E816" s="132" t="str">
        <f>VLOOKUP($B816,LT!$AT$7:$AY$3006,E$28,FALSE)</f>
        <v/>
      </c>
      <c r="F816" s="46" t="str">
        <f>VLOOKUP($B816,LT!$AT$7:$AY$3006,F$28,FALSE)</f>
        <v/>
      </c>
      <c r="G816" s="46" t="str">
        <f>VLOOKUP($B816,LT!$AT$7:$AY$3006,G$28,FALSE)</f>
        <v/>
      </c>
      <c r="H816" s="133">
        <v>787</v>
      </c>
      <c r="J816" s="131"/>
      <c r="K816" s="134"/>
      <c r="L816" s="134"/>
      <c r="M816" s="131"/>
      <c r="N816" s="131"/>
    </row>
    <row r="817" spans="2:14" ht="30" customHeight="1" thickTop="1" thickBot="1" x14ac:dyDescent="0.3">
      <c r="B817" s="33">
        <f>LARGE(LT!$AT$7:$AT$3006,AF!H817)</f>
        <v>0</v>
      </c>
      <c r="C817" s="46" t="str">
        <f>VLOOKUP($B817,LT!$AT$7:$AY$3006,C$28,FALSE)</f>
        <v/>
      </c>
      <c r="D817" s="132" t="str">
        <f>VLOOKUP($B817,LT!$AT$7:$AY$3006,D$28,FALSE)</f>
        <v/>
      </c>
      <c r="E817" s="132" t="str">
        <f>VLOOKUP($B817,LT!$AT$7:$AY$3006,E$28,FALSE)</f>
        <v/>
      </c>
      <c r="F817" s="46" t="str">
        <f>VLOOKUP($B817,LT!$AT$7:$AY$3006,F$28,FALSE)</f>
        <v/>
      </c>
      <c r="G817" s="46" t="str">
        <f>VLOOKUP($B817,LT!$AT$7:$AY$3006,G$28,FALSE)</f>
        <v/>
      </c>
      <c r="H817" s="133">
        <v>788</v>
      </c>
      <c r="J817" s="131"/>
      <c r="K817" s="134"/>
      <c r="L817" s="134"/>
      <c r="M817" s="131"/>
      <c r="N817" s="131"/>
    </row>
    <row r="818" spans="2:14" ht="30" customHeight="1" thickTop="1" thickBot="1" x14ac:dyDescent="0.3">
      <c r="B818" s="33">
        <f>LARGE(LT!$AT$7:$AT$3006,AF!H818)</f>
        <v>0</v>
      </c>
      <c r="C818" s="46" t="str">
        <f>VLOOKUP($B818,LT!$AT$7:$AY$3006,C$28,FALSE)</f>
        <v/>
      </c>
      <c r="D818" s="132" t="str">
        <f>VLOOKUP($B818,LT!$AT$7:$AY$3006,D$28,FALSE)</f>
        <v/>
      </c>
      <c r="E818" s="132" t="str">
        <f>VLOOKUP($B818,LT!$AT$7:$AY$3006,E$28,FALSE)</f>
        <v/>
      </c>
      <c r="F818" s="46" t="str">
        <f>VLOOKUP($B818,LT!$AT$7:$AY$3006,F$28,FALSE)</f>
        <v/>
      </c>
      <c r="G818" s="46" t="str">
        <f>VLOOKUP($B818,LT!$AT$7:$AY$3006,G$28,FALSE)</f>
        <v/>
      </c>
      <c r="H818" s="133">
        <v>789</v>
      </c>
      <c r="J818" s="131"/>
      <c r="K818" s="134"/>
      <c r="L818" s="134"/>
      <c r="M818" s="131"/>
      <c r="N818" s="131"/>
    </row>
    <row r="819" spans="2:14" ht="30" customHeight="1" thickTop="1" thickBot="1" x14ac:dyDescent="0.3">
      <c r="B819" s="33">
        <f>LARGE(LT!$AT$7:$AT$3006,AF!H819)</f>
        <v>0</v>
      </c>
      <c r="C819" s="46" t="str">
        <f>VLOOKUP($B819,LT!$AT$7:$AY$3006,C$28,FALSE)</f>
        <v/>
      </c>
      <c r="D819" s="132" t="str">
        <f>VLOOKUP($B819,LT!$AT$7:$AY$3006,D$28,FALSE)</f>
        <v/>
      </c>
      <c r="E819" s="132" t="str">
        <f>VLOOKUP($B819,LT!$AT$7:$AY$3006,E$28,FALSE)</f>
        <v/>
      </c>
      <c r="F819" s="46" t="str">
        <f>VLOOKUP($B819,LT!$AT$7:$AY$3006,F$28,FALSE)</f>
        <v/>
      </c>
      <c r="G819" s="46" t="str">
        <f>VLOOKUP($B819,LT!$AT$7:$AY$3006,G$28,FALSE)</f>
        <v/>
      </c>
      <c r="H819" s="133">
        <v>790</v>
      </c>
      <c r="J819" s="131"/>
      <c r="K819" s="134"/>
      <c r="L819" s="134"/>
      <c r="M819" s="131"/>
      <c r="N819" s="131"/>
    </row>
    <row r="820" spans="2:14" ht="30" customHeight="1" thickTop="1" thickBot="1" x14ac:dyDescent="0.3">
      <c r="B820" s="33">
        <f>LARGE(LT!$AT$7:$AT$3006,AF!H820)</f>
        <v>0</v>
      </c>
      <c r="C820" s="46" t="str">
        <f>VLOOKUP($B820,LT!$AT$7:$AY$3006,C$28,FALSE)</f>
        <v/>
      </c>
      <c r="D820" s="132" t="str">
        <f>VLOOKUP($B820,LT!$AT$7:$AY$3006,D$28,FALSE)</f>
        <v/>
      </c>
      <c r="E820" s="132" t="str">
        <f>VLOOKUP($B820,LT!$AT$7:$AY$3006,E$28,FALSE)</f>
        <v/>
      </c>
      <c r="F820" s="46" t="str">
        <f>VLOOKUP($B820,LT!$AT$7:$AY$3006,F$28,FALSE)</f>
        <v/>
      </c>
      <c r="G820" s="46" t="str">
        <f>VLOOKUP($B820,LT!$AT$7:$AY$3006,G$28,FALSE)</f>
        <v/>
      </c>
      <c r="H820" s="133">
        <v>791</v>
      </c>
      <c r="J820" s="131"/>
      <c r="K820" s="134"/>
      <c r="L820" s="134"/>
      <c r="M820" s="131"/>
      <c r="N820" s="131"/>
    </row>
    <row r="821" spans="2:14" ht="30" customHeight="1" thickTop="1" thickBot="1" x14ac:dyDescent="0.3">
      <c r="B821" s="33">
        <f>LARGE(LT!$AT$7:$AT$3006,AF!H821)</f>
        <v>0</v>
      </c>
      <c r="C821" s="46" t="str">
        <f>VLOOKUP($B821,LT!$AT$7:$AY$3006,C$28,FALSE)</f>
        <v/>
      </c>
      <c r="D821" s="132" t="str">
        <f>VLOOKUP($B821,LT!$AT$7:$AY$3006,D$28,FALSE)</f>
        <v/>
      </c>
      <c r="E821" s="132" t="str">
        <f>VLOOKUP($B821,LT!$AT$7:$AY$3006,E$28,FALSE)</f>
        <v/>
      </c>
      <c r="F821" s="46" t="str">
        <f>VLOOKUP($B821,LT!$AT$7:$AY$3006,F$28,FALSE)</f>
        <v/>
      </c>
      <c r="G821" s="46" t="str">
        <f>VLOOKUP($B821,LT!$AT$7:$AY$3006,G$28,FALSE)</f>
        <v/>
      </c>
      <c r="H821" s="133">
        <v>792</v>
      </c>
      <c r="J821" s="131"/>
      <c r="K821" s="134"/>
      <c r="L821" s="134"/>
      <c r="M821" s="131"/>
      <c r="N821" s="131"/>
    </row>
    <row r="822" spans="2:14" ht="30" customHeight="1" thickTop="1" thickBot="1" x14ac:dyDescent="0.3">
      <c r="B822" s="33">
        <f>LARGE(LT!$AT$7:$AT$3006,AF!H822)</f>
        <v>0</v>
      </c>
      <c r="C822" s="46" t="str">
        <f>VLOOKUP($B822,LT!$AT$7:$AY$3006,C$28,FALSE)</f>
        <v/>
      </c>
      <c r="D822" s="132" t="str">
        <f>VLOOKUP($B822,LT!$AT$7:$AY$3006,D$28,FALSE)</f>
        <v/>
      </c>
      <c r="E822" s="132" t="str">
        <f>VLOOKUP($B822,LT!$AT$7:$AY$3006,E$28,FALSE)</f>
        <v/>
      </c>
      <c r="F822" s="46" t="str">
        <f>VLOOKUP($B822,LT!$AT$7:$AY$3006,F$28,FALSE)</f>
        <v/>
      </c>
      <c r="G822" s="46" t="str">
        <f>VLOOKUP($B822,LT!$AT$7:$AY$3006,G$28,FALSE)</f>
        <v/>
      </c>
      <c r="H822" s="133">
        <v>793</v>
      </c>
      <c r="J822" s="131"/>
      <c r="K822" s="134"/>
      <c r="L822" s="134"/>
      <c r="M822" s="131"/>
      <c r="N822" s="131"/>
    </row>
    <row r="823" spans="2:14" ht="30" customHeight="1" thickTop="1" thickBot="1" x14ac:dyDescent="0.3">
      <c r="B823" s="33">
        <f>LARGE(LT!$AT$7:$AT$3006,AF!H823)</f>
        <v>0</v>
      </c>
      <c r="C823" s="46" t="str">
        <f>VLOOKUP($B823,LT!$AT$7:$AY$3006,C$28,FALSE)</f>
        <v/>
      </c>
      <c r="D823" s="132" t="str">
        <f>VLOOKUP($B823,LT!$AT$7:$AY$3006,D$28,FALSE)</f>
        <v/>
      </c>
      <c r="E823" s="132" t="str">
        <f>VLOOKUP($B823,LT!$AT$7:$AY$3006,E$28,FALSE)</f>
        <v/>
      </c>
      <c r="F823" s="46" t="str">
        <f>VLOOKUP($B823,LT!$AT$7:$AY$3006,F$28,FALSE)</f>
        <v/>
      </c>
      <c r="G823" s="46" t="str">
        <f>VLOOKUP($B823,LT!$AT$7:$AY$3006,G$28,FALSE)</f>
        <v/>
      </c>
      <c r="H823" s="133">
        <v>794</v>
      </c>
      <c r="J823" s="131"/>
      <c r="K823" s="134"/>
      <c r="L823" s="134"/>
      <c r="M823" s="131"/>
      <c r="N823" s="131"/>
    </row>
    <row r="824" spans="2:14" ht="30" customHeight="1" thickTop="1" thickBot="1" x14ac:dyDescent="0.3">
      <c r="B824" s="33">
        <f>LARGE(LT!$AT$7:$AT$3006,AF!H824)</f>
        <v>0</v>
      </c>
      <c r="C824" s="46" t="str">
        <f>VLOOKUP($B824,LT!$AT$7:$AY$3006,C$28,FALSE)</f>
        <v/>
      </c>
      <c r="D824" s="132" t="str">
        <f>VLOOKUP($B824,LT!$AT$7:$AY$3006,D$28,FALSE)</f>
        <v/>
      </c>
      <c r="E824" s="132" t="str">
        <f>VLOOKUP($B824,LT!$AT$7:$AY$3006,E$28,FALSE)</f>
        <v/>
      </c>
      <c r="F824" s="46" t="str">
        <f>VLOOKUP($B824,LT!$AT$7:$AY$3006,F$28,FALSE)</f>
        <v/>
      </c>
      <c r="G824" s="46" t="str">
        <f>VLOOKUP($B824,LT!$AT$7:$AY$3006,G$28,FALSE)</f>
        <v/>
      </c>
      <c r="H824" s="133">
        <v>795</v>
      </c>
      <c r="J824" s="131"/>
      <c r="K824" s="134"/>
      <c r="L824" s="134"/>
      <c r="M824" s="131"/>
      <c r="N824" s="131"/>
    </row>
    <row r="825" spans="2:14" ht="30" customHeight="1" thickTop="1" thickBot="1" x14ac:dyDescent="0.3">
      <c r="B825" s="33">
        <f>LARGE(LT!$AT$7:$AT$3006,AF!H825)</f>
        <v>0</v>
      </c>
      <c r="C825" s="46" t="str">
        <f>VLOOKUP($B825,LT!$AT$7:$AY$3006,C$28,FALSE)</f>
        <v/>
      </c>
      <c r="D825" s="132" t="str">
        <f>VLOOKUP($B825,LT!$AT$7:$AY$3006,D$28,FALSE)</f>
        <v/>
      </c>
      <c r="E825" s="132" t="str">
        <f>VLOOKUP($B825,LT!$AT$7:$AY$3006,E$28,FALSE)</f>
        <v/>
      </c>
      <c r="F825" s="46" t="str">
        <f>VLOOKUP($B825,LT!$AT$7:$AY$3006,F$28,FALSE)</f>
        <v/>
      </c>
      <c r="G825" s="46" t="str">
        <f>VLOOKUP($B825,LT!$AT$7:$AY$3006,G$28,FALSE)</f>
        <v/>
      </c>
      <c r="H825" s="133">
        <v>796</v>
      </c>
      <c r="J825" s="131"/>
      <c r="K825" s="134"/>
      <c r="L825" s="134"/>
      <c r="M825" s="131"/>
      <c r="N825" s="131"/>
    </row>
    <row r="826" spans="2:14" ht="30" customHeight="1" thickTop="1" thickBot="1" x14ac:dyDescent="0.3">
      <c r="B826" s="33">
        <f>LARGE(LT!$AT$7:$AT$3006,AF!H826)</f>
        <v>0</v>
      </c>
      <c r="C826" s="46" t="str">
        <f>VLOOKUP($B826,LT!$AT$7:$AY$3006,C$28,FALSE)</f>
        <v/>
      </c>
      <c r="D826" s="132" t="str">
        <f>VLOOKUP($B826,LT!$AT$7:$AY$3006,D$28,FALSE)</f>
        <v/>
      </c>
      <c r="E826" s="132" t="str">
        <f>VLOOKUP($B826,LT!$AT$7:$AY$3006,E$28,FALSE)</f>
        <v/>
      </c>
      <c r="F826" s="46" t="str">
        <f>VLOOKUP($B826,LT!$AT$7:$AY$3006,F$28,FALSE)</f>
        <v/>
      </c>
      <c r="G826" s="46" t="str">
        <f>VLOOKUP($B826,LT!$AT$7:$AY$3006,G$28,FALSE)</f>
        <v/>
      </c>
      <c r="H826" s="133">
        <v>797</v>
      </c>
      <c r="J826" s="131"/>
      <c r="K826" s="134"/>
      <c r="L826" s="134"/>
      <c r="M826" s="131"/>
      <c r="N826" s="131"/>
    </row>
    <row r="827" spans="2:14" ht="30" customHeight="1" thickTop="1" thickBot="1" x14ac:dyDescent="0.3">
      <c r="B827" s="33">
        <f>LARGE(LT!$AT$7:$AT$3006,AF!H827)</f>
        <v>0</v>
      </c>
      <c r="C827" s="46" t="str">
        <f>VLOOKUP($B827,LT!$AT$7:$AY$3006,C$28,FALSE)</f>
        <v/>
      </c>
      <c r="D827" s="132" t="str">
        <f>VLOOKUP($B827,LT!$AT$7:$AY$3006,D$28,FALSE)</f>
        <v/>
      </c>
      <c r="E827" s="132" t="str">
        <f>VLOOKUP($B827,LT!$AT$7:$AY$3006,E$28,FALSE)</f>
        <v/>
      </c>
      <c r="F827" s="46" t="str">
        <f>VLOOKUP($B827,LT!$AT$7:$AY$3006,F$28,FALSE)</f>
        <v/>
      </c>
      <c r="G827" s="46" t="str">
        <f>VLOOKUP($B827,LT!$AT$7:$AY$3006,G$28,FALSE)</f>
        <v/>
      </c>
      <c r="H827" s="133">
        <v>798</v>
      </c>
      <c r="J827" s="131"/>
      <c r="K827" s="134"/>
      <c r="L827" s="134"/>
      <c r="M827" s="131"/>
      <c r="N827" s="131"/>
    </row>
    <row r="828" spans="2:14" ht="30" customHeight="1" thickTop="1" thickBot="1" x14ac:dyDescent="0.3">
      <c r="B828" s="33">
        <f>LARGE(LT!$AT$7:$AT$3006,AF!H828)</f>
        <v>0</v>
      </c>
      <c r="C828" s="46" t="str">
        <f>VLOOKUP($B828,LT!$AT$7:$AY$3006,C$28,FALSE)</f>
        <v/>
      </c>
      <c r="D828" s="132" t="str">
        <f>VLOOKUP($B828,LT!$AT$7:$AY$3006,D$28,FALSE)</f>
        <v/>
      </c>
      <c r="E828" s="132" t="str">
        <f>VLOOKUP($B828,LT!$AT$7:$AY$3006,E$28,FALSE)</f>
        <v/>
      </c>
      <c r="F828" s="46" t="str">
        <f>VLOOKUP($B828,LT!$AT$7:$AY$3006,F$28,FALSE)</f>
        <v/>
      </c>
      <c r="G828" s="46" t="str">
        <f>VLOOKUP($B828,LT!$AT$7:$AY$3006,G$28,FALSE)</f>
        <v/>
      </c>
      <c r="H828" s="133">
        <v>799</v>
      </c>
      <c r="J828" s="131"/>
      <c r="K828" s="134"/>
      <c r="L828" s="134"/>
      <c r="M828" s="131"/>
      <c r="N828" s="131"/>
    </row>
    <row r="829" spans="2:14" ht="30" customHeight="1" thickTop="1" thickBot="1" x14ac:dyDescent="0.3">
      <c r="B829" s="33">
        <f>LARGE(LT!$AT$7:$AT$3006,AF!H829)</f>
        <v>0</v>
      </c>
      <c r="C829" s="46" t="str">
        <f>VLOOKUP($B829,LT!$AT$7:$AY$3006,C$28,FALSE)</f>
        <v/>
      </c>
      <c r="D829" s="132" t="str">
        <f>VLOOKUP($B829,LT!$AT$7:$AY$3006,D$28,FALSE)</f>
        <v/>
      </c>
      <c r="E829" s="132" t="str">
        <f>VLOOKUP($B829,LT!$AT$7:$AY$3006,E$28,FALSE)</f>
        <v/>
      </c>
      <c r="F829" s="46" t="str">
        <f>VLOOKUP($B829,LT!$AT$7:$AY$3006,F$28,FALSE)</f>
        <v/>
      </c>
      <c r="G829" s="46" t="str">
        <f>VLOOKUP($B829,LT!$AT$7:$AY$3006,G$28,FALSE)</f>
        <v/>
      </c>
      <c r="H829" s="133">
        <v>800</v>
      </c>
      <c r="J829" s="131"/>
      <c r="K829" s="134"/>
      <c r="L829" s="134"/>
      <c r="M829" s="131"/>
      <c r="N829" s="131"/>
    </row>
    <row r="830" spans="2:14" ht="30" customHeight="1" thickTop="1" thickBot="1" x14ac:dyDescent="0.3">
      <c r="B830" s="33">
        <f>LARGE(LT!$AT$7:$AT$3006,AF!H830)</f>
        <v>0</v>
      </c>
      <c r="C830" s="46" t="str">
        <f>VLOOKUP($B830,LT!$AT$7:$AY$3006,C$28,FALSE)</f>
        <v/>
      </c>
      <c r="D830" s="132" t="str">
        <f>VLOOKUP($B830,LT!$AT$7:$AY$3006,D$28,FALSE)</f>
        <v/>
      </c>
      <c r="E830" s="132" t="str">
        <f>VLOOKUP($B830,LT!$AT$7:$AY$3006,E$28,FALSE)</f>
        <v/>
      </c>
      <c r="F830" s="46" t="str">
        <f>VLOOKUP($B830,LT!$AT$7:$AY$3006,F$28,FALSE)</f>
        <v/>
      </c>
      <c r="G830" s="46" t="str">
        <f>VLOOKUP($B830,LT!$AT$7:$AY$3006,G$28,FALSE)</f>
        <v/>
      </c>
      <c r="H830" s="133">
        <v>801</v>
      </c>
      <c r="J830" s="131"/>
      <c r="K830" s="134"/>
      <c r="L830" s="134"/>
      <c r="M830" s="131"/>
      <c r="N830" s="131"/>
    </row>
    <row r="831" spans="2:14" ht="30" customHeight="1" thickTop="1" thickBot="1" x14ac:dyDescent="0.3">
      <c r="B831" s="33">
        <f>LARGE(LT!$AT$7:$AT$3006,AF!H831)</f>
        <v>0</v>
      </c>
      <c r="C831" s="46" t="str">
        <f>VLOOKUP($B831,LT!$AT$7:$AY$3006,C$28,FALSE)</f>
        <v/>
      </c>
      <c r="D831" s="132" t="str">
        <f>VLOOKUP($B831,LT!$AT$7:$AY$3006,D$28,FALSE)</f>
        <v/>
      </c>
      <c r="E831" s="132" t="str">
        <f>VLOOKUP($B831,LT!$AT$7:$AY$3006,E$28,FALSE)</f>
        <v/>
      </c>
      <c r="F831" s="46" t="str">
        <f>VLOOKUP($B831,LT!$AT$7:$AY$3006,F$28,FALSE)</f>
        <v/>
      </c>
      <c r="G831" s="46" t="str">
        <f>VLOOKUP($B831,LT!$AT$7:$AY$3006,G$28,FALSE)</f>
        <v/>
      </c>
      <c r="H831" s="133">
        <v>802</v>
      </c>
      <c r="J831" s="131"/>
      <c r="K831" s="134"/>
      <c r="L831" s="134"/>
      <c r="M831" s="131"/>
      <c r="N831" s="131"/>
    </row>
    <row r="832" spans="2:14" ht="30" customHeight="1" thickTop="1" thickBot="1" x14ac:dyDescent="0.3">
      <c r="B832" s="33">
        <f>LARGE(LT!$AT$7:$AT$3006,AF!H832)</f>
        <v>0</v>
      </c>
      <c r="C832" s="46" t="str">
        <f>VLOOKUP($B832,LT!$AT$7:$AY$3006,C$28,FALSE)</f>
        <v/>
      </c>
      <c r="D832" s="132" t="str">
        <f>VLOOKUP($B832,LT!$AT$7:$AY$3006,D$28,FALSE)</f>
        <v/>
      </c>
      <c r="E832" s="132" t="str">
        <f>VLOOKUP($B832,LT!$AT$7:$AY$3006,E$28,FALSE)</f>
        <v/>
      </c>
      <c r="F832" s="46" t="str">
        <f>VLOOKUP($B832,LT!$AT$7:$AY$3006,F$28,FALSE)</f>
        <v/>
      </c>
      <c r="G832" s="46" t="str">
        <f>VLOOKUP($B832,LT!$AT$7:$AY$3006,G$28,FALSE)</f>
        <v/>
      </c>
      <c r="H832" s="133">
        <v>803</v>
      </c>
      <c r="J832" s="131"/>
      <c r="K832" s="134"/>
      <c r="L832" s="134"/>
      <c r="M832" s="131"/>
      <c r="N832" s="131"/>
    </row>
    <row r="833" spans="2:14" ht="30" customHeight="1" thickTop="1" thickBot="1" x14ac:dyDescent="0.3">
      <c r="B833" s="33">
        <f>LARGE(LT!$AT$7:$AT$3006,AF!H833)</f>
        <v>0</v>
      </c>
      <c r="C833" s="46" t="str">
        <f>VLOOKUP($B833,LT!$AT$7:$AY$3006,C$28,FALSE)</f>
        <v/>
      </c>
      <c r="D833" s="132" t="str">
        <f>VLOOKUP($B833,LT!$AT$7:$AY$3006,D$28,FALSE)</f>
        <v/>
      </c>
      <c r="E833" s="132" t="str">
        <f>VLOOKUP($B833,LT!$AT$7:$AY$3006,E$28,FALSE)</f>
        <v/>
      </c>
      <c r="F833" s="46" t="str">
        <f>VLOOKUP($B833,LT!$AT$7:$AY$3006,F$28,FALSE)</f>
        <v/>
      </c>
      <c r="G833" s="46" t="str">
        <f>VLOOKUP($B833,LT!$AT$7:$AY$3006,G$28,FALSE)</f>
        <v/>
      </c>
      <c r="H833" s="133">
        <v>804</v>
      </c>
      <c r="J833" s="131"/>
      <c r="K833" s="134"/>
      <c r="L833" s="134"/>
      <c r="M833" s="131"/>
      <c r="N833" s="131"/>
    </row>
    <row r="834" spans="2:14" ht="30" customHeight="1" thickTop="1" thickBot="1" x14ac:dyDescent="0.3">
      <c r="B834" s="33">
        <f>LARGE(LT!$AT$7:$AT$3006,AF!H834)</f>
        <v>0</v>
      </c>
      <c r="C834" s="46" t="str">
        <f>VLOOKUP($B834,LT!$AT$7:$AY$3006,C$28,FALSE)</f>
        <v/>
      </c>
      <c r="D834" s="132" t="str">
        <f>VLOOKUP($B834,LT!$AT$7:$AY$3006,D$28,FALSE)</f>
        <v/>
      </c>
      <c r="E834" s="132" t="str">
        <f>VLOOKUP($B834,LT!$AT$7:$AY$3006,E$28,FALSE)</f>
        <v/>
      </c>
      <c r="F834" s="46" t="str">
        <f>VLOOKUP($B834,LT!$AT$7:$AY$3006,F$28,FALSE)</f>
        <v/>
      </c>
      <c r="G834" s="46" t="str">
        <f>VLOOKUP($B834,LT!$AT$7:$AY$3006,G$28,FALSE)</f>
        <v/>
      </c>
      <c r="H834" s="133">
        <v>805</v>
      </c>
      <c r="J834" s="131"/>
      <c r="K834" s="134"/>
      <c r="L834" s="134"/>
      <c r="M834" s="131"/>
      <c r="N834" s="131"/>
    </row>
    <row r="835" spans="2:14" ht="30" customHeight="1" thickTop="1" thickBot="1" x14ac:dyDescent="0.3">
      <c r="B835" s="33">
        <f>LARGE(LT!$AT$7:$AT$3006,AF!H835)</f>
        <v>0</v>
      </c>
      <c r="C835" s="46" t="str">
        <f>VLOOKUP($B835,LT!$AT$7:$AY$3006,C$28,FALSE)</f>
        <v/>
      </c>
      <c r="D835" s="132" t="str">
        <f>VLOOKUP($B835,LT!$AT$7:$AY$3006,D$28,FALSE)</f>
        <v/>
      </c>
      <c r="E835" s="132" t="str">
        <f>VLOOKUP($B835,LT!$AT$7:$AY$3006,E$28,FALSE)</f>
        <v/>
      </c>
      <c r="F835" s="46" t="str">
        <f>VLOOKUP($B835,LT!$AT$7:$AY$3006,F$28,FALSE)</f>
        <v/>
      </c>
      <c r="G835" s="46" t="str">
        <f>VLOOKUP($B835,LT!$AT$7:$AY$3006,G$28,FALSE)</f>
        <v/>
      </c>
      <c r="H835" s="133">
        <v>806</v>
      </c>
      <c r="J835" s="131"/>
      <c r="K835" s="134"/>
      <c r="L835" s="134"/>
      <c r="M835" s="131"/>
      <c r="N835" s="131"/>
    </row>
    <row r="836" spans="2:14" ht="30" customHeight="1" thickTop="1" thickBot="1" x14ac:dyDescent="0.3">
      <c r="B836" s="33">
        <f>LARGE(LT!$AT$7:$AT$3006,AF!H836)</f>
        <v>0</v>
      </c>
      <c r="C836" s="46" t="str">
        <f>VLOOKUP($B836,LT!$AT$7:$AY$3006,C$28,FALSE)</f>
        <v/>
      </c>
      <c r="D836" s="132" t="str">
        <f>VLOOKUP($B836,LT!$AT$7:$AY$3006,D$28,FALSE)</f>
        <v/>
      </c>
      <c r="E836" s="132" t="str">
        <f>VLOOKUP($B836,LT!$AT$7:$AY$3006,E$28,FALSE)</f>
        <v/>
      </c>
      <c r="F836" s="46" t="str">
        <f>VLOOKUP($B836,LT!$AT$7:$AY$3006,F$28,FALSE)</f>
        <v/>
      </c>
      <c r="G836" s="46" t="str">
        <f>VLOOKUP($B836,LT!$AT$7:$AY$3006,G$28,FALSE)</f>
        <v/>
      </c>
      <c r="H836" s="133">
        <v>807</v>
      </c>
      <c r="J836" s="131"/>
      <c r="K836" s="134"/>
      <c r="L836" s="134"/>
      <c r="M836" s="131"/>
      <c r="N836" s="131"/>
    </row>
    <row r="837" spans="2:14" ht="30" customHeight="1" thickTop="1" thickBot="1" x14ac:dyDescent="0.3">
      <c r="B837" s="33">
        <f>LARGE(LT!$AT$7:$AT$3006,AF!H837)</f>
        <v>0</v>
      </c>
      <c r="C837" s="46" t="str">
        <f>VLOOKUP($B837,LT!$AT$7:$AY$3006,C$28,FALSE)</f>
        <v/>
      </c>
      <c r="D837" s="132" t="str">
        <f>VLOOKUP($B837,LT!$AT$7:$AY$3006,D$28,FALSE)</f>
        <v/>
      </c>
      <c r="E837" s="132" t="str">
        <f>VLOOKUP($B837,LT!$AT$7:$AY$3006,E$28,FALSE)</f>
        <v/>
      </c>
      <c r="F837" s="46" t="str">
        <f>VLOOKUP($B837,LT!$AT$7:$AY$3006,F$28,FALSE)</f>
        <v/>
      </c>
      <c r="G837" s="46" t="str">
        <f>VLOOKUP($B837,LT!$AT$7:$AY$3006,G$28,FALSE)</f>
        <v/>
      </c>
      <c r="H837" s="133">
        <v>808</v>
      </c>
      <c r="J837" s="131"/>
      <c r="K837" s="134"/>
      <c r="L837" s="134"/>
      <c r="M837" s="131"/>
      <c r="N837" s="131"/>
    </row>
    <row r="838" spans="2:14" ht="30" customHeight="1" thickTop="1" thickBot="1" x14ac:dyDescent="0.3">
      <c r="B838" s="33">
        <f>LARGE(LT!$AT$7:$AT$3006,AF!H838)</f>
        <v>0</v>
      </c>
      <c r="C838" s="46" t="str">
        <f>VLOOKUP($B838,LT!$AT$7:$AY$3006,C$28,FALSE)</f>
        <v/>
      </c>
      <c r="D838" s="132" t="str">
        <f>VLOOKUP($B838,LT!$AT$7:$AY$3006,D$28,FALSE)</f>
        <v/>
      </c>
      <c r="E838" s="132" t="str">
        <f>VLOOKUP($B838,LT!$AT$7:$AY$3006,E$28,FALSE)</f>
        <v/>
      </c>
      <c r="F838" s="46" t="str">
        <f>VLOOKUP($B838,LT!$AT$7:$AY$3006,F$28,FALSE)</f>
        <v/>
      </c>
      <c r="G838" s="46" t="str">
        <f>VLOOKUP($B838,LT!$AT$7:$AY$3006,G$28,FALSE)</f>
        <v/>
      </c>
      <c r="H838" s="133">
        <v>809</v>
      </c>
      <c r="J838" s="131"/>
      <c r="K838" s="134"/>
      <c r="L838" s="134"/>
      <c r="M838" s="131"/>
      <c r="N838" s="131"/>
    </row>
    <row r="839" spans="2:14" ht="30" customHeight="1" thickTop="1" thickBot="1" x14ac:dyDescent="0.3">
      <c r="B839" s="33">
        <f>LARGE(LT!$AT$7:$AT$3006,AF!H839)</f>
        <v>0</v>
      </c>
      <c r="C839" s="46" t="str">
        <f>VLOOKUP($B839,LT!$AT$7:$AY$3006,C$28,FALSE)</f>
        <v/>
      </c>
      <c r="D839" s="132" t="str">
        <f>VLOOKUP($B839,LT!$AT$7:$AY$3006,D$28,FALSE)</f>
        <v/>
      </c>
      <c r="E839" s="132" t="str">
        <f>VLOOKUP($B839,LT!$AT$7:$AY$3006,E$28,FALSE)</f>
        <v/>
      </c>
      <c r="F839" s="46" t="str">
        <f>VLOOKUP($B839,LT!$AT$7:$AY$3006,F$28,FALSE)</f>
        <v/>
      </c>
      <c r="G839" s="46" t="str">
        <f>VLOOKUP($B839,LT!$AT$7:$AY$3006,G$28,FALSE)</f>
        <v/>
      </c>
      <c r="H839" s="133">
        <v>810</v>
      </c>
      <c r="J839" s="131"/>
      <c r="K839" s="134"/>
      <c r="L839" s="134"/>
      <c r="M839" s="131"/>
      <c r="N839" s="131"/>
    </row>
    <row r="840" spans="2:14" ht="30" customHeight="1" thickTop="1" thickBot="1" x14ac:dyDescent="0.3">
      <c r="B840" s="33">
        <f>LARGE(LT!$AT$7:$AT$3006,AF!H840)</f>
        <v>0</v>
      </c>
      <c r="C840" s="46" t="str">
        <f>VLOOKUP($B840,LT!$AT$7:$AY$3006,C$28,FALSE)</f>
        <v/>
      </c>
      <c r="D840" s="132" t="str">
        <f>VLOOKUP($B840,LT!$AT$7:$AY$3006,D$28,FALSE)</f>
        <v/>
      </c>
      <c r="E840" s="132" t="str">
        <f>VLOOKUP($B840,LT!$AT$7:$AY$3006,E$28,FALSE)</f>
        <v/>
      </c>
      <c r="F840" s="46" t="str">
        <f>VLOOKUP($B840,LT!$AT$7:$AY$3006,F$28,FALSE)</f>
        <v/>
      </c>
      <c r="G840" s="46" t="str">
        <f>VLOOKUP($B840,LT!$AT$7:$AY$3006,G$28,FALSE)</f>
        <v/>
      </c>
      <c r="H840" s="133">
        <v>811</v>
      </c>
      <c r="J840" s="131"/>
      <c r="K840" s="134"/>
      <c r="L840" s="134"/>
      <c r="M840" s="131"/>
      <c r="N840" s="131"/>
    </row>
    <row r="841" spans="2:14" ht="30" customHeight="1" thickTop="1" thickBot="1" x14ac:dyDescent="0.3">
      <c r="B841" s="33">
        <f>LARGE(LT!$AT$7:$AT$3006,AF!H841)</f>
        <v>0</v>
      </c>
      <c r="C841" s="46" t="str">
        <f>VLOOKUP($B841,LT!$AT$7:$AY$3006,C$28,FALSE)</f>
        <v/>
      </c>
      <c r="D841" s="132" t="str">
        <f>VLOOKUP($B841,LT!$AT$7:$AY$3006,D$28,FALSE)</f>
        <v/>
      </c>
      <c r="E841" s="132" t="str">
        <f>VLOOKUP($B841,LT!$AT$7:$AY$3006,E$28,FALSE)</f>
        <v/>
      </c>
      <c r="F841" s="46" t="str">
        <f>VLOOKUP($B841,LT!$AT$7:$AY$3006,F$28,FALSE)</f>
        <v/>
      </c>
      <c r="G841" s="46" t="str">
        <f>VLOOKUP($B841,LT!$AT$7:$AY$3006,G$28,FALSE)</f>
        <v/>
      </c>
      <c r="H841" s="133">
        <v>812</v>
      </c>
      <c r="J841" s="131"/>
      <c r="K841" s="134"/>
      <c r="L841" s="134"/>
      <c r="M841" s="131"/>
      <c r="N841" s="131"/>
    </row>
    <row r="842" spans="2:14" ht="30" customHeight="1" thickTop="1" thickBot="1" x14ac:dyDescent="0.3">
      <c r="B842" s="33">
        <f>LARGE(LT!$AT$7:$AT$3006,AF!H842)</f>
        <v>0</v>
      </c>
      <c r="C842" s="46" t="str">
        <f>VLOOKUP($B842,LT!$AT$7:$AY$3006,C$28,FALSE)</f>
        <v/>
      </c>
      <c r="D842" s="132" t="str">
        <f>VLOOKUP($B842,LT!$AT$7:$AY$3006,D$28,FALSE)</f>
        <v/>
      </c>
      <c r="E842" s="132" t="str">
        <f>VLOOKUP($B842,LT!$AT$7:$AY$3006,E$28,FALSE)</f>
        <v/>
      </c>
      <c r="F842" s="46" t="str">
        <f>VLOOKUP($B842,LT!$AT$7:$AY$3006,F$28,FALSE)</f>
        <v/>
      </c>
      <c r="G842" s="46" t="str">
        <f>VLOOKUP($B842,LT!$AT$7:$AY$3006,G$28,FALSE)</f>
        <v/>
      </c>
      <c r="H842" s="133">
        <v>813</v>
      </c>
      <c r="J842" s="131"/>
      <c r="K842" s="134"/>
      <c r="L842" s="134"/>
      <c r="M842" s="131"/>
      <c r="N842" s="131"/>
    </row>
    <row r="843" spans="2:14" ht="30" customHeight="1" thickTop="1" thickBot="1" x14ac:dyDescent="0.3">
      <c r="B843" s="33">
        <f>LARGE(LT!$AT$7:$AT$3006,AF!H843)</f>
        <v>0</v>
      </c>
      <c r="C843" s="46" t="str">
        <f>VLOOKUP($B843,LT!$AT$7:$AY$3006,C$28,FALSE)</f>
        <v/>
      </c>
      <c r="D843" s="132" t="str">
        <f>VLOOKUP($B843,LT!$AT$7:$AY$3006,D$28,FALSE)</f>
        <v/>
      </c>
      <c r="E843" s="132" t="str">
        <f>VLOOKUP($B843,LT!$AT$7:$AY$3006,E$28,FALSE)</f>
        <v/>
      </c>
      <c r="F843" s="46" t="str">
        <f>VLOOKUP($B843,LT!$AT$7:$AY$3006,F$28,FALSE)</f>
        <v/>
      </c>
      <c r="G843" s="46" t="str">
        <f>VLOOKUP($B843,LT!$AT$7:$AY$3006,G$28,FALSE)</f>
        <v/>
      </c>
      <c r="H843" s="133">
        <v>814</v>
      </c>
      <c r="J843" s="131"/>
      <c r="K843" s="134"/>
      <c r="L843" s="134"/>
      <c r="M843" s="131"/>
      <c r="N843" s="131"/>
    </row>
    <row r="844" spans="2:14" ht="30" customHeight="1" thickTop="1" thickBot="1" x14ac:dyDescent="0.3">
      <c r="B844" s="33">
        <f>LARGE(LT!$AT$7:$AT$3006,AF!H844)</f>
        <v>0</v>
      </c>
      <c r="C844" s="46" t="str">
        <f>VLOOKUP($B844,LT!$AT$7:$AY$3006,C$28,FALSE)</f>
        <v/>
      </c>
      <c r="D844" s="132" t="str">
        <f>VLOOKUP($B844,LT!$AT$7:$AY$3006,D$28,FALSE)</f>
        <v/>
      </c>
      <c r="E844" s="132" t="str">
        <f>VLOOKUP($B844,LT!$AT$7:$AY$3006,E$28,FALSE)</f>
        <v/>
      </c>
      <c r="F844" s="46" t="str">
        <f>VLOOKUP($B844,LT!$AT$7:$AY$3006,F$28,FALSE)</f>
        <v/>
      </c>
      <c r="G844" s="46" t="str">
        <f>VLOOKUP($B844,LT!$AT$7:$AY$3006,G$28,FALSE)</f>
        <v/>
      </c>
      <c r="H844" s="133">
        <v>815</v>
      </c>
      <c r="J844" s="131"/>
      <c r="K844" s="134"/>
      <c r="L844" s="134"/>
      <c r="M844" s="131"/>
      <c r="N844" s="131"/>
    </row>
    <row r="845" spans="2:14" ht="30" customHeight="1" thickTop="1" thickBot="1" x14ac:dyDescent="0.3">
      <c r="B845" s="33">
        <f>LARGE(LT!$AT$7:$AT$3006,AF!H845)</f>
        <v>0</v>
      </c>
      <c r="C845" s="46" t="str">
        <f>VLOOKUP($B845,LT!$AT$7:$AY$3006,C$28,FALSE)</f>
        <v/>
      </c>
      <c r="D845" s="132" t="str">
        <f>VLOOKUP($B845,LT!$AT$7:$AY$3006,D$28,FALSE)</f>
        <v/>
      </c>
      <c r="E845" s="132" t="str">
        <f>VLOOKUP($B845,LT!$AT$7:$AY$3006,E$28,FALSE)</f>
        <v/>
      </c>
      <c r="F845" s="46" t="str">
        <f>VLOOKUP($B845,LT!$AT$7:$AY$3006,F$28,FALSE)</f>
        <v/>
      </c>
      <c r="G845" s="46" t="str">
        <f>VLOOKUP($B845,LT!$AT$7:$AY$3006,G$28,FALSE)</f>
        <v/>
      </c>
      <c r="H845" s="133">
        <v>816</v>
      </c>
      <c r="J845" s="131"/>
      <c r="K845" s="134"/>
      <c r="L845" s="134"/>
      <c r="M845" s="131"/>
      <c r="N845" s="131"/>
    </row>
    <row r="846" spans="2:14" ht="30" customHeight="1" thickTop="1" thickBot="1" x14ac:dyDescent="0.3">
      <c r="B846" s="33">
        <f>LARGE(LT!$AT$7:$AT$3006,AF!H846)</f>
        <v>0</v>
      </c>
      <c r="C846" s="46" t="str">
        <f>VLOOKUP($B846,LT!$AT$7:$AY$3006,C$28,FALSE)</f>
        <v/>
      </c>
      <c r="D846" s="132" t="str">
        <f>VLOOKUP($B846,LT!$AT$7:$AY$3006,D$28,FALSE)</f>
        <v/>
      </c>
      <c r="E846" s="132" t="str">
        <f>VLOOKUP($B846,LT!$AT$7:$AY$3006,E$28,FALSE)</f>
        <v/>
      </c>
      <c r="F846" s="46" t="str">
        <f>VLOOKUP($B846,LT!$AT$7:$AY$3006,F$28,FALSE)</f>
        <v/>
      </c>
      <c r="G846" s="46" t="str">
        <f>VLOOKUP($B846,LT!$AT$7:$AY$3006,G$28,FALSE)</f>
        <v/>
      </c>
      <c r="H846" s="133">
        <v>817</v>
      </c>
      <c r="J846" s="131"/>
      <c r="K846" s="134"/>
      <c r="L846" s="134"/>
      <c r="M846" s="131"/>
      <c r="N846" s="131"/>
    </row>
    <row r="847" spans="2:14" ht="30" customHeight="1" thickTop="1" thickBot="1" x14ac:dyDescent="0.3">
      <c r="B847" s="33">
        <f>LARGE(LT!$AT$7:$AT$3006,AF!H847)</f>
        <v>0</v>
      </c>
      <c r="C847" s="46" t="str">
        <f>VLOOKUP($B847,LT!$AT$7:$AY$3006,C$28,FALSE)</f>
        <v/>
      </c>
      <c r="D847" s="132" t="str">
        <f>VLOOKUP($B847,LT!$AT$7:$AY$3006,D$28,FALSE)</f>
        <v/>
      </c>
      <c r="E847" s="132" t="str">
        <f>VLOOKUP($B847,LT!$AT$7:$AY$3006,E$28,FALSE)</f>
        <v/>
      </c>
      <c r="F847" s="46" t="str">
        <f>VLOOKUP($B847,LT!$AT$7:$AY$3006,F$28,FALSE)</f>
        <v/>
      </c>
      <c r="G847" s="46" t="str">
        <f>VLOOKUP($B847,LT!$AT$7:$AY$3006,G$28,FALSE)</f>
        <v/>
      </c>
      <c r="H847" s="133">
        <v>818</v>
      </c>
      <c r="J847" s="131"/>
      <c r="K847" s="134"/>
      <c r="L847" s="134"/>
      <c r="M847" s="131"/>
      <c r="N847" s="131"/>
    </row>
    <row r="848" spans="2:14" ht="30" customHeight="1" thickTop="1" thickBot="1" x14ac:dyDescent="0.3">
      <c r="B848" s="33">
        <f>LARGE(LT!$AT$7:$AT$3006,AF!H848)</f>
        <v>0</v>
      </c>
      <c r="C848" s="46" t="str">
        <f>VLOOKUP($B848,LT!$AT$7:$AY$3006,C$28,FALSE)</f>
        <v/>
      </c>
      <c r="D848" s="132" t="str">
        <f>VLOOKUP($B848,LT!$AT$7:$AY$3006,D$28,FALSE)</f>
        <v/>
      </c>
      <c r="E848" s="132" t="str">
        <f>VLOOKUP($B848,LT!$AT$7:$AY$3006,E$28,FALSE)</f>
        <v/>
      </c>
      <c r="F848" s="46" t="str">
        <f>VLOOKUP($B848,LT!$AT$7:$AY$3006,F$28,FALSE)</f>
        <v/>
      </c>
      <c r="G848" s="46" t="str">
        <f>VLOOKUP($B848,LT!$AT$7:$AY$3006,G$28,FALSE)</f>
        <v/>
      </c>
      <c r="H848" s="133">
        <v>819</v>
      </c>
      <c r="J848" s="131"/>
      <c r="K848" s="134"/>
      <c r="L848" s="134"/>
      <c r="M848" s="131"/>
      <c r="N848" s="131"/>
    </row>
    <row r="849" spans="2:14" ht="30" customHeight="1" thickTop="1" thickBot="1" x14ac:dyDescent="0.3">
      <c r="B849" s="33">
        <f>LARGE(LT!$AT$7:$AT$3006,AF!H849)</f>
        <v>0</v>
      </c>
      <c r="C849" s="46" t="str">
        <f>VLOOKUP($B849,LT!$AT$7:$AY$3006,C$28,FALSE)</f>
        <v/>
      </c>
      <c r="D849" s="132" t="str">
        <f>VLOOKUP($B849,LT!$AT$7:$AY$3006,D$28,FALSE)</f>
        <v/>
      </c>
      <c r="E849" s="132" t="str">
        <f>VLOOKUP($B849,LT!$AT$7:$AY$3006,E$28,FALSE)</f>
        <v/>
      </c>
      <c r="F849" s="46" t="str">
        <f>VLOOKUP($B849,LT!$AT$7:$AY$3006,F$28,FALSE)</f>
        <v/>
      </c>
      <c r="G849" s="46" t="str">
        <f>VLOOKUP($B849,LT!$AT$7:$AY$3006,G$28,FALSE)</f>
        <v/>
      </c>
      <c r="H849" s="133">
        <v>820</v>
      </c>
      <c r="J849" s="131"/>
      <c r="K849" s="134"/>
      <c r="L849" s="134"/>
      <c r="M849" s="131"/>
      <c r="N849" s="131"/>
    </row>
    <row r="850" spans="2:14" ht="30" customHeight="1" thickTop="1" thickBot="1" x14ac:dyDescent="0.3">
      <c r="B850" s="33">
        <f>LARGE(LT!$AT$7:$AT$3006,AF!H850)</f>
        <v>0</v>
      </c>
      <c r="C850" s="46" t="str">
        <f>VLOOKUP($B850,LT!$AT$7:$AY$3006,C$28,FALSE)</f>
        <v/>
      </c>
      <c r="D850" s="132" t="str">
        <f>VLOOKUP($B850,LT!$AT$7:$AY$3006,D$28,FALSE)</f>
        <v/>
      </c>
      <c r="E850" s="132" t="str">
        <f>VLOOKUP($B850,LT!$AT$7:$AY$3006,E$28,FALSE)</f>
        <v/>
      </c>
      <c r="F850" s="46" t="str">
        <f>VLOOKUP($B850,LT!$AT$7:$AY$3006,F$28,FALSE)</f>
        <v/>
      </c>
      <c r="G850" s="46" t="str">
        <f>VLOOKUP($B850,LT!$AT$7:$AY$3006,G$28,FALSE)</f>
        <v/>
      </c>
      <c r="H850" s="133">
        <v>821</v>
      </c>
      <c r="J850" s="131"/>
      <c r="K850" s="134"/>
      <c r="L850" s="134"/>
      <c r="M850" s="131"/>
      <c r="N850" s="131"/>
    </row>
    <row r="851" spans="2:14" ht="30" customHeight="1" thickTop="1" thickBot="1" x14ac:dyDescent="0.3">
      <c r="B851" s="33">
        <f>LARGE(LT!$AT$7:$AT$3006,AF!H851)</f>
        <v>0</v>
      </c>
      <c r="C851" s="46" t="str">
        <f>VLOOKUP($B851,LT!$AT$7:$AY$3006,C$28,FALSE)</f>
        <v/>
      </c>
      <c r="D851" s="132" t="str">
        <f>VLOOKUP($B851,LT!$AT$7:$AY$3006,D$28,FALSE)</f>
        <v/>
      </c>
      <c r="E851" s="132" t="str">
        <f>VLOOKUP($B851,LT!$AT$7:$AY$3006,E$28,FALSE)</f>
        <v/>
      </c>
      <c r="F851" s="46" t="str">
        <f>VLOOKUP($B851,LT!$AT$7:$AY$3006,F$28,FALSE)</f>
        <v/>
      </c>
      <c r="G851" s="46" t="str">
        <f>VLOOKUP($B851,LT!$AT$7:$AY$3006,G$28,FALSE)</f>
        <v/>
      </c>
      <c r="H851" s="133">
        <v>822</v>
      </c>
      <c r="J851" s="131"/>
      <c r="K851" s="134"/>
      <c r="L851" s="134"/>
      <c r="M851" s="131"/>
      <c r="N851" s="131"/>
    </row>
    <row r="852" spans="2:14" ht="30" customHeight="1" thickTop="1" thickBot="1" x14ac:dyDescent="0.3">
      <c r="B852" s="33">
        <f>LARGE(LT!$AT$7:$AT$3006,AF!H852)</f>
        <v>0</v>
      </c>
      <c r="C852" s="46" t="str">
        <f>VLOOKUP($B852,LT!$AT$7:$AY$3006,C$28,FALSE)</f>
        <v/>
      </c>
      <c r="D852" s="132" t="str">
        <f>VLOOKUP($B852,LT!$AT$7:$AY$3006,D$28,FALSE)</f>
        <v/>
      </c>
      <c r="E852" s="132" t="str">
        <f>VLOOKUP($B852,LT!$AT$7:$AY$3006,E$28,FALSE)</f>
        <v/>
      </c>
      <c r="F852" s="46" t="str">
        <f>VLOOKUP($B852,LT!$AT$7:$AY$3006,F$28,FALSE)</f>
        <v/>
      </c>
      <c r="G852" s="46" t="str">
        <f>VLOOKUP($B852,LT!$AT$7:$AY$3006,G$28,FALSE)</f>
        <v/>
      </c>
      <c r="H852" s="133">
        <v>823</v>
      </c>
      <c r="J852" s="131"/>
      <c r="K852" s="134"/>
      <c r="L852" s="134"/>
      <c r="M852" s="131"/>
      <c r="N852" s="131"/>
    </row>
    <row r="853" spans="2:14" ht="30" customHeight="1" thickTop="1" thickBot="1" x14ac:dyDescent="0.3">
      <c r="B853" s="33">
        <f>LARGE(LT!$AT$7:$AT$3006,AF!H853)</f>
        <v>0</v>
      </c>
      <c r="C853" s="46" t="str">
        <f>VLOOKUP($B853,LT!$AT$7:$AY$3006,C$28,FALSE)</f>
        <v/>
      </c>
      <c r="D853" s="132" t="str">
        <f>VLOOKUP($B853,LT!$AT$7:$AY$3006,D$28,FALSE)</f>
        <v/>
      </c>
      <c r="E853" s="132" t="str">
        <f>VLOOKUP($B853,LT!$AT$7:$AY$3006,E$28,FALSE)</f>
        <v/>
      </c>
      <c r="F853" s="46" t="str">
        <f>VLOOKUP($B853,LT!$AT$7:$AY$3006,F$28,FALSE)</f>
        <v/>
      </c>
      <c r="G853" s="46" t="str">
        <f>VLOOKUP($B853,LT!$AT$7:$AY$3006,G$28,FALSE)</f>
        <v/>
      </c>
      <c r="H853" s="133">
        <v>824</v>
      </c>
      <c r="J853" s="131"/>
      <c r="K853" s="134"/>
      <c r="L853" s="134"/>
      <c r="M853" s="131"/>
      <c r="N853" s="131"/>
    </row>
    <row r="854" spans="2:14" ht="30" customHeight="1" thickTop="1" thickBot="1" x14ac:dyDescent="0.3">
      <c r="B854" s="33">
        <f>LARGE(LT!$AT$7:$AT$3006,AF!H854)</f>
        <v>0</v>
      </c>
      <c r="C854" s="46" t="str">
        <f>VLOOKUP($B854,LT!$AT$7:$AY$3006,C$28,FALSE)</f>
        <v/>
      </c>
      <c r="D854" s="132" t="str">
        <f>VLOOKUP($B854,LT!$AT$7:$AY$3006,D$28,FALSE)</f>
        <v/>
      </c>
      <c r="E854" s="132" t="str">
        <f>VLOOKUP($B854,LT!$AT$7:$AY$3006,E$28,FALSE)</f>
        <v/>
      </c>
      <c r="F854" s="46" t="str">
        <f>VLOOKUP($B854,LT!$AT$7:$AY$3006,F$28,FALSE)</f>
        <v/>
      </c>
      <c r="G854" s="46" t="str">
        <f>VLOOKUP($B854,LT!$AT$7:$AY$3006,G$28,FALSE)</f>
        <v/>
      </c>
      <c r="H854" s="133">
        <v>825</v>
      </c>
      <c r="J854" s="131"/>
      <c r="K854" s="134"/>
      <c r="L854" s="134"/>
      <c r="M854" s="131"/>
      <c r="N854" s="131"/>
    </row>
    <row r="855" spans="2:14" ht="30" customHeight="1" thickTop="1" thickBot="1" x14ac:dyDescent="0.3">
      <c r="B855" s="33">
        <f>LARGE(LT!$AT$7:$AT$3006,AF!H855)</f>
        <v>0</v>
      </c>
      <c r="C855" s="46" t="str">
        <f>VLOOKUP($B855,LT!$AT$7:$AY$3006,C$28,FALSE)</f>
        <v/>
      </c>
      <c r="D855" s="132" t="str">
        <f>VLOOKUP($B855,LT!$AT$7:$AY$3006,D$28,FALSE)</f>
        <v/>
      </c>
      <c r="E855" s="132" t="str">
        <f>VLOOKUP($B855,LT!$AT$7:$AY$3006,E$28,FALSE)</f>
        <v/>
      </c>
      <c r="F855" s="46" t="str">
        <f>VLOOKUP($B855,LT!$AT$7:$AY$3006,F$28,FALSE)</f>
        <v/>
      </c>
      <c r="G855" s="46" t="str">
        <f>VLOOKUP($B855,LT!$AT$7:$AY$3006,G$28,FALSE)</f>
        <v/>
      </c>
      <c r="H855" s="133">
        <v>826</v>
      </c>
      <c r="J855" s="131"/>
      <c r="K855" s="134"/>
      <c r="L855" s="134"/>
      <c r="M855" s="131"/>
      <c r="N855" s="131"/>
    </row>
    <row r="856" spans="2:14" ht="30" customHeight="1" thickTop="1" thickBot="1" x14ac:dyDescent="0.3">
      <c r="B856" s="33">
        <f>LARGE(LT!$AT$7:$AT$3006,AF!H856)</f>
        <v>0</v>
      </c>
      <c r="C856" s="46" t="str">
        <f>VLOOKUP($B856,LT!$AT$7:$AY$3006,C$28,FALSE)</f>
        <v/>
      </c>
      <c r="D856" s="132" t="str">
        <f>VLOOKUP($B856,LT!$AT$7:$AY$3006,D$28,FALSE)</f>
        <v/>
      </c>
      <c r="E856" s="132" t="str">
        <f>VLOOKUP($B856,LT!$AT$7:$AY$3006,E$28,FALSE)</f>
        <v/>
      </c>
      <c r="F856" s="46" t="str">
        <f>VLOOKUP($B856,LT!$AT$7:$AY$3006,F$28,FALSE)</f>
        <v/>
      </c>
      <c r="G856" s="46" t="str">
        <f>VLOOKUP($B856,LT!$AT$7:$AY$3006,G$28,FALSE)</f>
        <v/>
      </c>
      <c r="H856" s="133">
        <v>827</v>
      </c>
      <c r="J856" s="131"/>
      <c r="K856" s="134"/>
      <c r="L856" s="134"/>
      <c r="M856" s="131"/>
      <c r="N856" s="131"/>
    </row>
    <row r="857" spans="2:14" ht="30" customHeight="1" thickTop="1" thickBot="1" x14ac:dyDescent="0.3">
      <c r="B857" s="33">
        <f>LARGE(LT!$AT$7:$AT$3006,AF!H857)</f>
        <v>0</v>
      </c>
      <c r="C857" s="46" t="str">
        <f>VLOOKUP($B857,LT!$AT$7:$AY$3006,C$28,FALSE)</f>
        <v/>
      </c>
      <c r="D857" s="132" t="str">
        <f>VLOOKUP($B857,LT!$AT$7:$AY$3006,D$28,FALSE)</f>
        <v/>
      </c>
      <c r="E857" s="132" t="str">
        <f>VLOOKUP($B857,LT!$AT$7:$AY$3006,E$28,FALSE)</f>
        <v/>
      </c>
      <c r="F857" s="46" t="str">
        <f>VLOOKUP($B857,LT!$AT$7:$AY$3006,F$28,FALSE)</f>
        <v/>
      </c>
      <c r="G857" s="46" t="str">
        <f>VLOOKUP($B857,LT!$AT$7:$AY$3006,G$28,FALSE)</f>
        <v/>
      </c>
      <c r="H857" s="133">
        <v>828</v>
      </c>
      <c r="J857" s="131"/>
      <c r="K857" s="134"/>
      <c r="L857" s="134"/>
      <c r="M857" s="131"/>
      <c r="N857" s="131"/>
    </row>
    <row r="858" spans="2:14" ht="30" customHeight="1" thickTop="1" thickBot="1" x14ac:dyDescent="0.3">
      <c r="B858" s="33">
        <f>LARGE(LT!$AT$7:$AT$3006,AF!H858)</f>
        <v>0</v>
      </c>
      <c r="C858" s="46" t="str">
        <f>VLOOKUP($B858,LT!$AT$7:$AY$3006,C$28,FALSE)</f>
        <v/>
      </c>
      <c r="D858" s="132" t="str">
        <f>VLOOKUP($B858,LT!$AT$7:$AY$3006,D$28,FALSE)</f>
        <v/>
      </c>
      <c r="E858" s="132" t="str">
        <f>VLOOKUP($B858,LT!$AT$7:$AY$3006,E$28,FALSE)</f>
        <v/>
      </c>
      <c r="F858" s="46" t="str">
        <f>VLOOKUP($B858,LT!$AT$7:$AY$3006,F$28,FALSE)</f>
        <v/>
      </c>
      <c r="G858" s="46" t="str">
        <f>VLOOKUP($B858,LT!$AT$7:$AY$3006,G$28,FALSE)</f>
        <v/>
      </c>
      <c r="H858" s="133">
        <v>829</v>
      </c>
      <c r="J858" s="131"/>
      <c r="K858" s="134"/>
      <c r="L858" s="134"/>
      <c r="M858" s="131"/>
      <c r="N858" s="131"/>
    </row>
    <row r="859" spans="2:14" ht="30" customHeight="1" thickTop="1" thickBot="1" x14ac:dyDescent="0.3">
      <c r="B859" s="33">
        <f>LARGE(LT!$AT$7:$AT$3006,AF!H859)</f>
        <v>0</v>
      </c>
      <c r="C859" s="46" t="str">
        <f>VLOOKUP($B859,LT!$AT$7:$AY$3006,C$28,FALSE)</f>
        <v/>
      </c>
      <c r="D859" s="132" t="str">
        <f>VLOOKUP($B859,LT!$AT$7:$AY$3006,D$28,FALSE)</f>
        <v/>
      </c>
      <c r="E859" s="132" t="str">
        <f>VLOOKUP($B859,LT!$AT$7:$AY$3006,E$28,FALSE)</f>
        <v/>
      </c>
      <c r="F859" s="46" t="str">
        <f>VLOOKUP($B859,LT!$AT$7:$AY$3006,F$28,FALSE)</f>
        <v/>
      </c>
      <c r="G859" s="46" t="str">
        <f>VLOOKUP($B859,LT!$AT$7:$AY$3006,G$28,FALSE)</f>
        <v/>
      </c>
      <c r="H859" s="133">
        <v>830</v>
      </c>
      <c r="J859" s="131"/>
      <c r="K859" s="134"/>
      <c r="L859" s="134"/>
      <c r="M859" s="131"/>
      <c r="N859" s="131"/>
    </row>
    <row r="860" spans="2:14" ht="30" customHeight="1" thickTop="1" thickBot="1" x14ac:dyDescent="0.3">
      <c r="B860" s="33">
        <f>LARGE(LT!$AT$7:$AT$3006,AF!H860)</f>
        <v>0</v>
      </c>
      <c r="C860" s="46" t="str">
        <f>VLOOKUP($B860,LT!$AT$7:$AY$3006,C$28,FALSE)</f>
        <v/>
      </c>
      <c r="D860" s="132" t="str">
        <f>VLOOKUP($B860,LT!$AT$7:$AY$3006,D$28,FALSE)</f>
        <v/>
      </c>
      <c r="E860" s="132" t="str">
        <f>VLOOKUP($B860,LT!$AT$7:$AY$3006,E$28,FALSE)</f>
        <v/>
      </c>
      <c r="F860" s="46" t="str">
        <f>VLOOKUP($B860,LT!$AT$7:$AY$3006,F$28,FALSE)</f>
        <v/>
      </c>
      <c r="G860" s="46" t="str">
        <f>VLOOKUP($B860,LT!$AT$7:$AY$3006,G$28,FALSE)</f>
        <v/>
      </c>
      <c r="H860" s="133">
        <v>831</v>
      </c>
      <c r="J860" s="131"/>
      <c r="K860" s="134"/>
      <c r="L860" s="134"/>
      <c r="M860" s="131"/>
      <c r="N860" s="131"/>
    </row>
    <row r="861" spans="2:14" ht="30" customHeight="1" thickTop="1" thickBot="1" x14ac:dyDescent="0.3">
      <c r="B861" s="33">
        <f>LARGE(LT!$AT$7:$AT$3006,AF!H861)</f>
        <v>0</v>
      </c>
      <c r="C861" s="46" t="str">
        <f>VLOOKUP($B861,LT!$AT$7:$AY$3006,C$28,FALSE)</f>
        <v/>
      </c>
      <c r="D861" s="132" t="str">
        <f>VLOOKUP($B861,LT!$AT$7:$AY$3006,D$28,FALSE)</f>
        <v/>
      </c>
      <c r="E861" s="132" t="str">
        <f>VLOOKUP($B861,LT!$AT$7:$AY$3006,E$28,FALSE)</f>
        <v/>
      </c>
      <c r="F861" s="46" t="str">
        <f>VLOOKUP($B861,LT!$AT$7:$AY$3006,F$28,FALSE)</f>
        <v/>
      </c>
      <c r="G861" s="46" t="str">
        <f>VLOOKUP($B861,LT!$AT$7:$AY$3006,G$28,FALSE)</f>
        <v/>
      </c>
      <c r="H861" s="133">
        <v>832</v>
      </c>
      <c r="J861" s="131"/>
      <c r="K861" s="134"/>
      <c r="L861" s="134"/>
      <c r="M861" s="131"/>
      <c r="N861" s="131"/>
    </row>
    <row r="862" spans="2:14" ht="30" customHeight="1" thickTop="1" thickBot="1" x14ac:dyDescent="0.3">
      <c r="B862" s="33">
        <f>LARGE(LT!$AT$7:$AT$3006,AF!H862)</f>
        <v>0</v>
      </c>
      <c r="C862" s="46" t="str">
        <f>VLOOKUP($B862,LT!$AT$7:$AY$3006,C$28,FALSE)</f>
        <v/>
      </c>
      <c r="D862" s="132" t="str">
        <f>VLOOKUP($B862,LT!$AT$7:$AY$3006,D$28,FALSE)</f>
        <v/>
      </c>
      <c r="E862" s="132" t="str">
        <f>VLOOKUP($B862,LT!$AT$7:$AY$3006,E$28,FALSE)</f>
        <v/>
      </c>
      <c r="F862" s="46" t="str">
        <f>VLOOKUP($B862,LT!$AT$7:$AY$3006,F$28,FALSE)</f>
        <v/>
      </c>
      <c r="G862" s="46" t="str">
        <f>VLOOKUP($B862,LT!$AT$7:$AY$3006,G$28,FALSE)</f>
        <v/>
      </c>
      <c r="H862" s="133">
        <v>833</v>
      </c>
      <c r="J862" s="131"/>
      <c r="K862" s="134"/>
      <c r="L862" s="134"/>
      <c r="M862" s="131"/>
      <c r="N862" s="131"/>
    </row>
    <row r="863" spans="2:14" ht="30" customHeight="1" thickTop="1" thickBot="1" x14ac:dyDescent="0.3">
      <c r="B863" s="33">
        <f>LARGE(LT!$AT$7:$AT$3006,AF!H863)</f>
        <v>0</v>
      </c>
      <c r="C863" s="46" t="str">
        <f>VLOOKUP($B863,LT!$AT$7:$AY$3006,C$28,FALSE)</f>
        <v/>
      </c>
      <c r="D863" s="132" t="str">
        <f>VLOOKUP($B863,LT!$AT$7:$AY$3006,D$28,FALSE)</f>
        <v/>
      </c>
      <c r="E863" s="132" t="str">
        <f>VLOOKUP($B863,LT!$AT$7:$AY$3006,E$28,FALSE)</f>
        <v/>
      </c>
      <c r="F863" s="46" t="str">
        <f>VLOOKUP($B863,LT!$AT$7:$AY$3006,F$28,FALSE)</f>
        <v/>
      </c>
      <c r="G863" s="46" t="str">
        <f>VLOOKUP($B863,LT!$AT$7:$AY$3006,G$28,FALSE)</f>
        <v/>
      </c>
      <c r="H863" s="133">
        <v>834</v>
      </c>
      <c r="J863" s="131"/>
      <c r="K863" s="134"/>
      <c r="L863" s="134"/>
      <c r="M863" s="131"/>
      <c r="N863" s="131"/>
    </row>
    <row r="864" spans="2:14" ht="30" customHeight="1" thickTop="1" thickBot="1" x14ac:dyDescent="0.3">
      <c r="B864" s="33">
        <f>LARGE(LT!$AT$7:$AT$3006,AF!H864)</f>
        <v>0</v>
      </c>
      <c r="C864" s="46" t="str">
        <f>VLOOKUP($B864,LT!$AT$7:$AY$3006,C$28,FALSE)</f>
        <v/>
      </c>
      <c r="D864" s="132" t="str">
        <f>VLOOKUP($B864,LT!$AT$7:$AY$3006,D$28,FALSE)</f>
        <v/>
      </c>
      <c r="E864" s="132" t="str">
        <f>VLOOKUP($B864,LT!$AT$7:$AY$3006,E$28,FALSE)</f>
        <v/>
      </c>
      <c r="F864" s="46" t="str">
        <f>VLOOKUP($B864,LT!$AT$7:$AY$3006,F$28,FALSE)</f>
        <v/>
      </c>
      <c r="G864" s="46" t="str">
        <f>VLOOKUP($B864,LT!$AT$7:$AY$3006,G$28,FALSE)</f>
        <v/>
      </c>
      <c r="H864" s="133">
        <v>835</v>
      </c>
      <c r="J864" s="131"/>
      <c r="K864" s="134"/>
      <c r="L864" s="134"/>
      <c r="M864" s="131"/>
      <c r="N864" s="131"/>
    </row>
    <row r="865" spans="2:14" ht="30" customHeight="1" thickTop="1" thickBot="1" x14ac:dyDescent="0.3">
      <c r="B865" s="33">
        <f>LARGE(LT!$AT$7:$AT$3006,AF!H865)</f>
        <v>0</v>
      </c>
      <c r="C865" s="46" t="str">
        <f>VLOOKUP($B865,LT!$AT$7:$AY$3006,C$28,FALSE)</f>
        <v/>
      </c>
      <c r="D865" s="132" t="str">
        <f>VLOOKUP($B865,LT!$AT$7:$AY$3006,D$28,FALSE)</f>
        <v/>
      </c>
      <c r="E865" s="132" t="str">
        <f>VLOOKUP($B865,LT!$AT$7:$AY$3006,E$28,FALSE)</f>
        <v/>
      </c>
      <c r="F865" s="46" t="str">
        <f>VLOOKUP($B865,LT!$AT$7:$AY$3006,F$28,FALSE)</f>
        <v/>
      </c>
      <c r="G865" s="46" t="str">
        <f>VLOOKUP($B865,LT!$AT$7:$AY$3006,G$28,FALSE)</f>
        <v/>
      </c>
      <c r="H865" s="133">
        <v>836</v>
      </c>
      <c r="J865" s="131"/>
      <c r="K865" s="134"/>
      <c r="L865" s="134"/>
      <c r="M865" s="131"/>
      <c r="N865" s="131"/>
    </row>
    <row r="866" spans="2:14" ht="30" customHeight="1" thickTop="1" thickBot="1" x14ac:dyDescent="0.3">
      <c r="B866" s="33">
        <f>LARGE(LT!$AT$7:$AT$3006,AF!H866)</f>
        <v>0</v>
      </c>
      <c r="C866" s="46" t="str">
        <f>VLOOKUP($B866,LT!$AT$7:$AY$3006,C$28,FALSE)</f>
        <v/>
      </c>
      <c r="D866" s="132" t="str">
        <f>VLOOKUP($B866,LT!$AT$7:$AY$3006,D$28,FALSE)</f>
        <v/>
      </c>
      <c r="E866" s="132" t="str">
        <f>VLOOKUP($B866,LT!$AT$7:$AY$3006,E$28,FALSE)</f>
        <v/>
      </c>
      <c r="F866" s="46" t="str">
        <f>VLOOKUP($B866,LT!$AT$7:$AY$3006,F$28,FALSE)</f>
        <v/>
      </c>
      <c r="G866" s="46" t="str">
        <f>VLOOKUP($B866,LT!$AT$7:$AY$3006,G$28,FALSE)</f>
        <v/>
      </c>
      <c r="H866" s="133">
        <v>837</v>
      </c>
      <c r="J866" s="131"/>
      <c r="K866" s="134"/>
      <c r="L866" s="134"/>
      <c r="M866" s="131"/>
      <c r="N866" s="131"/>
    </row>
    <row r="867" spans="2:14" ht="30" customHeight="1" thickTop="1" thickBot="1" x14ac:dyDescent="0.3">
      <c r="B867" s="33">
        <f>LARGE(LT!$AT$7:$AT$3006,AF!H867)</f>
        <v>0</v>
      </c>
      <c r="C867" s="46" t="str">
        <f>VLOOKUP($B867,LT!$AT$7:$AY$3006,C$28,FALSE)</f>
        <v/>
      </c>
      <c r="D867" s="132" t="str">
        <f>VLOOKUP($B867,LT!$AT$7:$AY$3006,D$28,FALSE)</f>
        <v/>
      </c>
      <c r="E867" s="132" t="str">
        <f>VLOOKUP($B867,LT!$AT$7:$AY$3006,E$28,FALSE)</f>
        <v/>
      </c>
      <c r="F867" s="46" t="str">
        <f>VLOOKUP($B867,LT!$AT$7:$AY$3006,F$28,FALSE)</f>
        <v/>
      </c>
      <c r="G867" s="46" t="str">
        <f>VLOOKUP($B867,LT!$AT$7:$AY$3006,G$28,FALSE)</f>
        <v/>
      </c>
      <c r="H867" s="133">
        <v>838</v>
      </c>
      <c r="J867" s="131"/>
      <c r="K867" s="134"/>
      <c r="L867" s="134"/>
      <c r="M867" s="131"/>
      <c r="N867" s="131"/>
    </row>
    <row r="868" spans="2:14" ht="30" customHeight="1" thickTop="1" thickBot="1" x14ac:dyDescent="0.3">
      <c r="B868" s="33">
        <f>LARGE(LT!$AT$7:$AT$3006,AF!H868)</f>
        <v>0</v>
      </c>
      <c r="C868" s="46" t="str">
        <f>VLOOKUP($B868,LT!$AT$7:$AY$3006,C$28,FALSE)</f>
        <v/>
      </c>
      <c r="D868" s="132" t="str">
        <f>VLOOKUP($B868,LT!$AT$7:$AY$3006,D$28,FALSE)</f>
        <v/>
      </c>
      <c r="E868" s="132" t="str">
        <f>VLOOKUP($B868,LT!$AT$7:$AY$3006,E$28,FALSE)</f>
        <v/>
      </c>
      <c r="F868" s="46" t="str">
        <f>VLOOKUP($B868,LT!$AT$7:$AY$3006,F$28,FALSE)</f>
        <v/>
      </c>
      <c r="G868" s="46" t="str">
        <f>VLOOKUP($B868,LT!$AT$7:$AY$3006,G$28,FALSE)</f>
        <v/>
      </c>
      <c r="H868" s="133">
        <v>839</v>
      </c>
      <c r="J868" s="131"/>
      <c r="K868" s="134"/>
      <c r="L868" s="134"/>
      <c r="M868" s="131"/>
      <c r="N868" s="131"/>
    </row>
    <row r="869" spans="2:14" ht="30" customHeight="1" thickTop="1" thickBot="1" x14ac:dyDescent="0.3">
      <c r="B869" s="33">
        <f>LARGE(LT!$AT$7:$AT$3006,AF!H869)</f>
        <v>0</v>
      </c>
      <c r="C869" s="46" t="str">
        <f>VLOOKUP($B869,LT!$AT$7:$AY$3006,C$28,FALSE)</f>
        <v/>
      </c>
      <c r="D869" s="132" t="str">
        <f>VLOOKUP($B869,LT!$AT$7:$AY$3006,D$28,FALSE)</f>
        <v/>
      </c>
      <c r="E869" s="132" t="str">
        <f>VLOOKUP($B869,LT!$AT$7:$AY$3006,E$28,FALSE)</f>
        <v/>
      </c>
      <c r="F869" s="46" t="str">
        <f>VLOOKUP($B869,LT!$AT$7:$AY$3006,F$28,FALSE)</f>
        <v/>
      </c>
      <c r="G869" s="46" t="str">
        <f>VLOOKUP($B869,LT!$AT$7:$AY$3006,G$28,FALSE)</f>
        <v/>
      </c>
      <c r="H869" s="133">
        <v>840</v>
      </c>
      <c r="J869" s="131"/>
      <c r="K869" s="134"/>
      <c r="L869" s="134"/>
      <c r="M869" s="131"/>
      <c r="N869" s="131"/>
    </row>
    <row r="870" spans="2:14" ht="30" customHeight="1" thickTop="1" thickBot="1" x14ac:dyDescent="0.3">
      <c r="B870" s="33">
        <f>LARGE(LT!$AT$7:$AT$3006,AF!H870)</f>
        <v>0</v>
      </c>
      <c r="C870" s="46" t="str">
        <f>VLOOKUP($B870,LT!$AT$7:$AY$3006,C$28,FALSE)</f>
        <v/>
      </c>
      <c r="D870" s="132" t="str">
        <f>VLOOKUP($B870,LT!$AT$7:$AY$3006,D$28,FALSE)</f>
        <v/>
      </c>
      <c r="E870" s="132" t="str">
        <f>VLOOKUP($B870,LT!$AT$7:$AY$3006,E$28,FALSE)</f>
        <v/>
      </c>
      <c r="F870" s="46" t="str">
        <f>VLOOKUP($B870,LT!$AT$7:$AY$3006,F$28,FALSE)</f>
        <v/>
      </c>
      <c r="G870" s="46" t="str">
        <f>VLOOKUP($B870,LT!$AT$7:$AY$3006,G$28,FALSE)</f>
        <v/>
      </c>
      <c r="H870" s="133">
        <v>841</v>
      </c>
      <c r="J870" s="131"/>
      <c r="K870" s="134"/>
      <c r="L870" s="134"/>
      <c r="M870" s="131"/>
      <c r="N870" s="131"/>
    </row>
    <row r="871" spans="2:14" ht="30" customHeight="1" thickTop="1" thickBot="1" x14ac:dyDescent="0.3">
      <c r="B871" s="33">
        <f>LARGE(LT!$AT$7:$AT$3006,AF!H871)</f>
        <v>0</v>
      </c>
      <c r="C871" s="46" t="str">
        <f>VLOOKUP($B871,LT!$AT$7:$AY$3006,C$28,FALSE)</f>
        <v/>
      </c>
      <c r="D871" s="132" t="str">
        <f>VLOOKUP($B871,LT!$AT$7:$AY$3006,D$28,FALSE)</f>
        <v/>
      </c>
      <c r="E871" s="132" t="str">
        <f>VLOOKUP($B871,LT!$AT$7:$AY$3006,E$28,FALSE)</f>
        <v/>
      </c>
      <c r="F871" s="46" t="str">
        <f>VLOOKUP($B871,LT!$AT$7:$AY$3006,F$28,FALSE)</f>
        <v/>
      </c>
      <c r="G871" s="46" t="str">
        <f>VLOOKUP($B871,LT!$AT$7:$AY$3006,G$28,FALSE)</f>
        <v/>
      </c>
      <c r="H871" s="133">
        <v>842</v>
      </c>
      <c r="J871" s="131"/>
      <c r="K871" s="134"/>
      <c r="L871" s="134"/>
      <c r="M871" s="131"/>
      <c r="N871" s="131"/>
    </row>
    <row r="872" spans="2:14" ht="30" customHeight="1" thickTop="1" thickBot="1" x14ac:dyDescent="0.3">
      <c r="B872" s="33">
        <f>LARGE(LT!$AT$7:$AT$3006,AF!H872)</f>
        <v>0</v>
      </c>
      <c r="C872" s="46" t="str">
        <f>VLOOKUP($B872,LT!$AT$7:$AY$3006,C$28,FALSE)</f>
        <v/>
      </c>
      <c r="D872" s="132" t="str">
        <f>VLOOKUP($B872,LT!$AT$7:$AY$3006,D$28,FALSE)</f>
        <v/>
      </c>
      <c r="E872" s="132" t="str">
        <f>VLOOKUP($B872,LT!$AT$7:$AY$3006,E$28,FALSE)</f>
        <v/>
      </c>
      <c r="F872" s="46" t="str">
        <f>VLOOKUP($B872,LT!$AT$7:$AY$3006,F$28,FALSE)</f>
        <v/>
      </c>
      <c r="G872" s="46" t="str">
        <f>VLOOKUP($B872,LT!$AT$7:$AY$3006,G$28,FALSE)</f>
        <v/>
      </c>
      <c r="H872" s="133">
        <v>843</v>
      </c>
      <c r="J872" s="131"/>
      <c r="K872" s="134"/>
      <c r="L872" s="134"/>
      <c r="M872" s="131"/>
      <c r="N872" s="131"/>
    </row>
    <row r="873" spans="2:14" ht="30" customHeight="1" thickTop="1" thickBot="1" x14ac:dyDescent="0.3">
      <c r="B873" s="33">
        <f>LARGE(LT!$AT$7:$AT$3006,AF!H873)</f>
        <v>0</v>
      </c>
      <c r="C873" s="46" t="str">
        <f>VLOOKUP($B873,LT!$AT$7:$AY$3006,C$28,FALSE)</f>
        <v/>
      </c>
      <c r="D873" s="132" t="str">
        <f>VLOOKUP($B873,LT!$AT$7:$AY$3006,D$28,FALSE)</f>
        <v/>
      </c>
      <c r="E873" s="132" t="str">
        <f>VLOOKUP($B873,LT!$AT$7:$AY$3006,E$28,FALSE)</f>
        <v/>
      </c>
      <c r="F873" s="46" t="str">
        <f>VLOOKUP($B873,LT!$AT$7:$AY$3006,F$28,FALSE)</f>
        <v/>
      </c>
      <c r="G873" s="46" t="str">
        <f>VLOOKUP($B873,LT!$AT$7:$AY$3006,G$28,FALSE)</f>
        <v/>
      </c>
      <c r="H873" s="133">
        <v>844</v>
      </c>
      <c r="J873" s="131"/>
      <c r="K873" s="134"/>
      <c r="L873" s="134"/>
      <c r="M873" s="131"/>
      <c r="N873" s="131"/>
    </row>
    <row r="874" spans="2:14" ht="30" customHeight="1" thickTop="1" thickBot="1" x14ac:dyDescent="0.3">
      <c r="B874" s="33">
        <f>LARGE(LT!$AT$7:$AT$3006,AF!H874)</f>
        <v>0</v>
      </c>
      <c r="C874" s="46" t="str">
        <f>VLOOKUP($B874,LT!$AT$7:$AY$3006,C$28,FALSE)</f>
        <v/>
      </c>
      <c r="D874" s="132" t="str">
        <f>VLOOKUP($B874,LT!$AT$7:$AY$3006,D$28,FALSE)</f>
        <v/>
      </c>
      <c r="E874" s="132" t="str">
        <f>VLOOKUP($B874,LT!$AT$7:$AY$3006,E$28,FALSE)</f>
        <v/>
      </c>
      <c r="F874" s="46" t="str">
        <f>VLOOKUP($B874,LT!$AT$7:$AY$3006,F$28,FALSE)</f>
        <v/>
      </c>
      <c r="G874" s="46" t="str">
        <f>VLOOKUP($B874,LT!$AT$7:$AY$3006,G$28,FALSE)</f>
        <v/>
      </c>
      <c r="H874" s="133">
        <v>845</v>
      </c>
      <c r="J874" s="131"/>
      <c r="K874" s="134"/>
      <c r="L874" s="134"/>
      <c r="M874" s="131"/>
      <c r="N874" s="131"/>
    </row>
    <row r="875" spans="2:14" ht="30" customHeight="1" thickTop="1" thickBot="1" x14ac:dyDescent="0.3">
      <c r="B875" s="33">
        <f>LARGE(LT!$AT$7:$AT$3006,AF!H875)</f>
        <v>0</v>
      </c>
      <c r="C875" s="46" t="str">
        <f>VLOOKUP($B875,LT!$AT$7:$AY$3006,C$28,FALSE)</f>
        <v/>
      </c>
      <c r="D875" s="132" t="str">
        <f>VLOOKUP($B875,LT!$AT$7:$AY$3006,D$28,FALSE)</f>
        <v/>
      </c>
      <c r="E875" s="132" t="str">
        <f>VLOOKUP($B875,LT!$AT$7:$AY$3006,E$28,FALSE)</f>
        <v/>
      </c>
      <c r="F875" s="46" t="str">
        <f>VLOOKUP($B875,LT!$AT$7:$AY$3006,F$28,FALSE)</f>
        <v/>
      </c>
      <c r="G875" s="46" t="str">
        <f>VLOOKUP($B875,LT!$AT$7:$AY$3006,G$28,FALSE)</f>
        <v/>
      </c>
      <c r="H875" s="133">
        <v>846</v>
      </c>
      <c r="J875" s="131"/>
      <c r="K875" s="134"/>
      <c r="L875" s="134"/>
      <c r="M875" s="131"/>
      <c r="N875" s="131"/>
    </row>
    <row r="876" spans="2:14" ht="30" customHeight="1" thickTop="1" thickBot="1" x14ac:dyDescent="0.3">
      <c r="B876" s="33">
        <f>LARGE(LT!$AT$7:$AT$3006,AF!H876)</f>
        <v>0</v>
      </c>
      <c r="C876" s="46" t="str">
        <f>VLOOKUP($B876,LT!$AT$7:$AY$3006,C$28,FALSE)</f>
        <v/>
      </c>
      <c r="D876" s="132" t="str">
        <f>VLOOKUP($B876,LT!$AT$7:$AY$3006,D$28,FALSE)</f>
        <v/>
      </c>
      <c r="E876" s="132" t="str">
        <f>VLOOKUP($B876,LT!$AT$7:$AY$3006,E$28,FALSE)</f>
        <v/>
      </c>
      <c r="F876" s="46" t="str">
        <f>VLOOKUP($B876,LT!$AT$7:$AY$3006,F$28,FALSE)</f>
        <v/>
      </c>
      <c r="G876" s="46" t="str">
        <f>VLOOKUP($B876,LT!$AT$7:$AY$3006,G$28,FALSE)</f>
        <v/>
      </c>
      <c r="H876" s="133">
        <v>847</v>
      </c>
      <c r="J876" s="131"/>
      <c r="K876" s="134"/>
      <c r="L876" s="134"/>
      <c r="M876" s="131"/>
      <c r="N876" s="131"/>
    </row>
    <row r="877" spans="2:14" ht="30" customHeight="1" thickTop="1" thickBot="1" x14ac:dyDescent="0.3">
      <c r="B877" s="33">
        <f>LARGE(LT!$AT$7:$AT$3006,AF!H877)</f>
        <v>0</v>
      </c>
      <c r="C877" s="46" t="str">
        <f>VLOOKUP($B877,LT!$AT$7:$AY$3006,C$28,FALSE)</f>
        <v/>
      </c>
      <c r="D877" s="132" t="str">
        <f>VLOOKUP($B877,LT!$AT$7:$AY$3006,D$28,FALSE)</f>
        <v/>
      </c>
      <c r="E877" s="132" t="str">
        <f>VLOOKUP($B877,LT!$AT$7:$AY$3006,E$28,FALSE)</f>
        <v/>
      </c>
      <c r="F877" s="46" t="str">
        <f>VLOOKUP($B877,LT!$AT$7:$AY$3006,F$28,FALSE)</f>
        <v/>
      </c>
      <c r="G877" s="46" t="str">
        <f>VLOOKUP($B877,LT!$AT$7:$AY$3006,G$28,FALSE)</f>
        <v/>
      </c>
      <c r="H877" s="133">
        <v>848</v>
      </c>
      <c r="J877" s="131"/>
      <c r="K877" s="134"/>
      <c r="L877" s="134"/>
      <c r="M877" s="131"/>
      <c r="N877" s="131"/>
    </row>
    <row r="878" spans="2:14" ht="30" customHeight="1" thickTop="1" thickBot="1" x14ac:dyDescent="0.3">
      <c r="B878" s="33">
        <f>LARGE(LT!$AT$7:$AT$3006,AF!H878)</f>
        <v>0</v>
      </c>
      <c r="C878" s="46" t="str">
        <f>VLOOKUP($B878,LT!$AT$7:$AY$3006,C$28,FALSE)</f>
        <v/>
      </c>
      <c r="D878" s="132" t="str">
        <f>VLOOKUP($B878,LT!$AT$7:$AY$3006,D$28,FALSE)</f>
        <v/>
      </c>
      <c r="E878" s="132" t="str">
        <f>VLOOKUP($B878,LT!$AT$7:$AY$3006,E$28,FALSE)</f>
        <v/>
      </c>
      <c r="F878" s="46" t="str">
        <f>VLOOKUP($B878,LT!$AT$7:$AY$3006,F$28,FALSE)</f>
        <v/>
      </c>
      <c r="G878" s="46" t="str">
        <f>VLOOKUP($B878,LT!$AT$7:$AY$3006,G$28,FALSE)</f>
        <v/>
      </c>
      <c r="H878" s="133">
        <v>849</v>
      </c>
      <c r="J878" s="131"/>
      <c r="K878" s="134"/>
      <c r="L878" s="134"/>
      <c r="M878" s="131"/>
      <c r="N878" s="131"/>
    </row>
    <row r="879" spans="2:14" ht="30" customHeight="1" thickTop="1" thickBot="1" x14ac:dyDescent="0.3">
      <c r="B879" s="33">
        <f>LARGE(LT!$AT$7:$AT$3006,AF!H879)</f>
        <v>0</v>
      </c>
      <c r="C879" s="46" t="str">
        <f>VLOOKUP($B879,LT!$AT$7:$AY$3006,C$28,FALSE)</f>
        <v/>
      </c>
      <c r="D879" s="132" t="str">
        <f>VLOOKUP($B879,LT!$AT$7:$AY$3006,D$28,FALSE)</f>
        <v/>
      </c>
      <c r="E879" s="132" t="str">
        <f>VLOOKUP($B879,LT!$AT$7:$AY$3006,E$28,FALSE)</f>
        <v/>
      </c>
      <c r="F879" s="46" t="str">
        <f>VLOOKUP($B879,LT!$AT$7:$AY$3006,F$28,FALSE)</f>
        <v/>
      </c>
      <c r="G879" s="46" t="str">
        <f>VLOOKUP($B879,LT!$AT$7:$AY$3006,G$28,FALSE)</f>
        <v/>
      </c>
      <c r="H879" s="133">
        <v>850</v>
      </c>
      <c r="J879" s="131"/>
      <c r="K879" s="134"/>
      <c r="L879" s="134"/>
      <c r="M879" s="131"/>
      <c r="N879" s="131"/>
    </row>
    <row r="880" spans="2:14" ht="30" customHeight="1" thickTop="1" thickBot="1" x14ac:dyDescent="0.3">
      <c r="B880" s="33">
        <f>LARGE(LT!$AT$7:$AT$3006,AF!H880)</f>
        <v>0</v>
      </c>
      <c r="C880" s="46" t="str">
        <f>VLOOKUP($B880,LT!$AT$7:$AY$3006,C$28,FALSE)</f>
        <v/>
      </c>
      <c r="D880" s="132" t="str">
        <f>VLOOKUP($B880,LT!$AT$7:$AY$3006,D$28,FALSE)</f>
        <v/>
      </c>
      <c r="E880" s="132" t="str">
        <f>VLOOKUP($B880,LT!$AT$7:$AY$3006,E$28,FALSE)</f>
        <v/>
      </c>
      <c r="F880" s="46" t="str">
        <f>VLOOKUP($B880,LT!$AT$7:$AY$3006,F$28,FALSE)</f>
        <v/>
      </c>
      <c r="G880" s="46" t="str">
        <f>VLOOKUP($B880,LT!$AT$7:$AY$3006,G$28,FALSE)</f>
        <v/>
      </c>
      <c r="H880" s="133">
        <v>851</v>
      </c>
      <c r="J880" s="131"/>
      <c r="K880" s="134"/>
      <c r="L880" s="134"/>
      <c r="M880" s="131"/>
      <c r="N880" s="131"/>
    </row>
    <row r="881" spans="2:14" ht="30" customHeight="1" thickTop="1" thickBot="1" x14ac:dyDescent="0.3">
      <c r="B881" s="33">
        <f>LARGE(LT!$AT$7:$AT$3006,AF!H881)</f>
        <v>0</v>
      </c>
      <c r="C881" s="46" t="str">
        <f>VLOOKUP($B881,LT!$AT$7:$AY$3006,C$28,FALSE)</f>
        <v/>
      </c>
      <c r="D881" s="132" t="str">
        <f>VLOOKUP($B881,LT!$AT$7:$AY$3006,D$28,FALSE)</f>
        <v/>
      </c>
      <c r="E881" s="132" t="str">
        <f>VLOOKUP($B881,LT!$AT$7:$AY$3006,E$28,FALSE)</f>
        <v/>
      </c>
      <c r="F881" s="46" t="str">
        <f>VLOOKUP($B881,LT!$AT$7:$AY$3006,F$28,FALSE)</f>
        <v/>
      </c>
      <c r="G881" s="46" t="str">
        <f>VLOOKUP($B881,LT!$AT$7:$AY$3006,G$28,FALSE)</f>
        <v/>
      </c>
      <c r="H881" s="133">
        <v>852</v>
      </c>
      <c r="J881" s="131"/>
      <c r="K881" s="134"/>
      <c r="L881" s="134"/>
      <c r="M881" s="131"/>
      <c r="N881" s="131"/>
    </row>
    <row r="882" spans="2:14" ht="30" customHeight="1" thickTop="1" thickBot="1" x14ac:dyDescent="0.3">
      <c r="B882" s="33">
        <f>LARGE(LT!$AT$7:$AT$3006,AF!H882)</f>
        <v>0</v>
      </c>
      <c r="C882" s="46" t="str">
        <f>VLOOKUP($B882,LT!$AT$7:$AY$3006,C$28,FALSE)</f>
        <v/>
      </c>
      <c r="D882" s="132" t="str">
        <f>VLOOKUP($B882,LT!$AT$7:$AY$3006,D$28,FALSE)</f>
        <v/>
      </c>
      <c r="E882" s="132" t="str">
        <f>VLOOKUP($B882,LT!$AT$7:$AY$3006,E$28,FALSE)</f>
        <v/>
      </c>
      <c r="F882" s="46" t="str">
        <f>VLOOKUP($B882,LT!$AT$7:$AY$3006,F$28,FALSE)</f>
        <v/>
      </c>
      <c r="G882" s="46" t="str">
        <f>VLOOKUP($B882,LT!$AT$7:$AY$3006,G$28,FALSE)</f>
        <v/>
      </c>
      <c r="H882" s="133">
        <v>853</v>
      </c>
      <c r="J882" s="131"/>
      <c r="K882" s="134"/>
      <c r="L882" s="134"/>
      <c r="M882" s="131"/>
      <c r="N882" s="131"/>
    </row>
    <row r="883" spans="2:14" ht="30" customHeight="1" thickTop="1" thickBot="1" x14ac:dyDescent="0.3">
      <c r="B883" s="33">
        <f>LARGE(LT!$AT$7:$AT$3006,AF!H883)</f>
        <v>0</v>
      </c>
      <c r="C883" s="46" t="str">
        <f>VLOOKUP($B883,LT!$AT$7:$AY$3006,C$28,FALSE)</f>
        <v/>
      </c>
      <c r="D883" s="132" t="str">
        <f>VLOOKUP($B883,LT!$AT$7:$AY$3006,D$28,FALSE)</f>
        <v/>
      </c>
      <c r="E883" s="132" t="str">
        <f>VLOOKUP($B883,LT!$AT$7:$AY$3006,E$28,FALSE)</f>
        <v/>
      </c>
      <c r="F883" s="46" t="str">
        <f>VLOOKUP($B883,LT!$AT$7:$AY$3006,F$28,FALSE)</f>
        <v/>
      </c>
      <c r="G883" s="46" t="str">
        <f>VLOOKUP($B883,LT!$AT$7:$AY$3006,G$28,FALSE)</f>
        <v/>
      </c>
      <c r="H883" s="133">
        <v>854</v>
      </c>
      <c r="J883" s="131"/>
      <c r="K883" s="134"/>
      <c r="L883" s="134"/>
      <c r="M883" s="131"/>
      <c r="N883" s="131"/>
    </row>
    <row r="884" spans="2:14" ht="30" customHeight="1" thickTop="1" thickBot="1" x14ac:dyDescent="0.3">
      <c r="B884" s="33">
        <f>LARGE(LT!$AT$7:$AT$3006,AF!H884)</f>
        <v>0</v>
      </c>
      <c r="C884" s="46" t="str">
        <f>VLOOKUP($B884,LT!$AT$7:$AY$3006,C$28,FALSE)</f>
        <v/>
      </c>
      <c r="D884" s="132" t="str">
        <f>VLOOKUP($B884,LT!$AT$7:$AY$3006,D$28,FALSE)</f>
        <v/>
      </c>
      <c r="E884" s="132" t="str">
        <f>VLOOKUP($B884,LT!$AT$7:$AY$3006,E$28,FALSE)</f>
        <v/>
      </c>
      <c r="F884" s="46" t="str">
        <f>VLOOKUP($B884,LT!$AT$7:$AY$3006,F$28,FALSE)</f>
        <v/>
      </c>
      <c r="G884" s="46" t="str">
        <f>VLOOKUP($B884,LT!$AT$7:$AY$3006,G$28,FALSE)</f>
        <v/>
      </c>
      <c r="H884" s="133">
        <v>855</v>
      </c>
      <c r="J884" s="131"/>
      <c r="K884" s="134"/>
      <c r="L884" s="134"/>
      <c r="M884" s="131"/>
      <c r="N884" s="131"/>
    </row>
    <row r="885" spans="2:14" ht="30" customHeight="1" thickTop="1" thickBot="1" x14ac:dyDescent="0.3">
      <c r="B885" s="33">
        <f>LARGE(LT!$AT$7:$AT$3006,AF!H885)</f>
        <v>0</v>
      </c>
      <c r="C885" s="46" t="str">
        <f>VLOOKUP($B885,LT!$AT$7:$AY$3006,C$28,FALSE)</f>
        <v/>
      </c>
      <c r="D885" s="132" t="str">
        <f>VLOOKUP($B885,LT!$AT$7:$AY$3006,D$28,FALSE)</f>
        <v/>
      </c>
      <c r="E885" s="132" t="str">
        <f>VLOOKUP($B885,LT!$AT$7:$AY$3006,E$28,FALSE)</f>
        <v/>
      </c>
      <c r="F885" s="46" t="str">
        <f>VLOOKUP($B885,LT!$AT$7:$AY$3006,F$28,FALSE)</f>
        <v/>
      </c>
      <c r="G885" s="46" t="str">
        <f>VLOOKUP($B885,LT!$AT$7:$AY$3006,G$28,FALSE)</f>
        <v/>
      </c>
      <c r="H885" s="133">
        <v>856</v>
      </c>
      <c r="J885" s="131"/>
      <c r="K885" s="134"/>
      <c r="L885" s="134"/>
      <c r="M885" s="131"/>
      <c r="N885" s="131"/>
    </row>
    <row r="886" spans="2:14" ht="30" customHeight="1" thickTop="1" thickBot="1" x14ac:dyDescent="0.3">
      <c r="B886" s="33">
        <f>LARGE(LT!$AT$7:$AT$3006,AF!H886)</f>
        <v>0</v>
      </c>
      <c r="C886" s="46" t="str">
        <f>VLOOKUP($B886,LT!$AT$7:$AY$3006,C$28,FALSE)</f>
        <v/>
      </c>
      <c r="D886" s="132" t="str">
        <f>VLOOKUP($B886,LT!$AT$7:$AY$3006,D$28,FALSE)</f>
        <v/>
      </c>
      <c r="E886" s="132" t="str">
        <f>VLOOKUP($B886,LT!$AT$7:$AY$3006,E$28,FALSE)</f>
        <v/>
      </c>
      <c r="F886" s="46" t="str">
        <f>VLOOKUP($B886,LT!$AT$7:$AY$3006,F$28,FALSE)</f>
        <v/>
      </c>
      <c r="G886" s="46" t="str">
        <f>VLOOKUP($B886,LT!$AT$7:$AY$3006,G$28,FALSE)</f>
        <v/>
      </c>
      <c r="H886" s="133">
        <v>857</v>
      </c>
      <c r="J886" s="131"/>
      <c r="K886" s="134"/>
      <c r="L886" s="134"/>
      <c r="M886" s="131"/>
      <c r="N886" s="131"/>
    </row>
    <row r="887" spans="2:14" ht="30" customHeight="1" thickTop="1" thickBot="1" x14ac:dyDescent="0.3">
      <c r="B887" s="33">
        <f>LARGE(LT!$AT$7:$AT$3006,AF!H887)</f>
        <v>0</v>
      </c>
      <c r="C887" s="46" t="str">
        <f>VLOOKUP($B887,LT!$AT$7:$AY$3006,C$28,FALSE)</f>
        <v/>
      </c>
      <c r="D887" s="132" t="str">
        <f>VLOOKUP($B887,LT!$AT$7:$AY$3006,D$28,FALSE)</f>
        <v/>
      </c>
      <c r="E887" s="132" t="str">
        <f>VLOOKUP($B887,LT!$AT$7:$AY$3006,E$28,FALSE)</f>
        <v/>
      </c>
      <c r="F887" s="46" t="str">
        <f>VLOOKUP($B887,LT!$AT$7:$AY$3006,F$28,FALSE)</f>
        <v/>
      </c>
      <c r="G887" s="46" t="str">
        <f>VLOOKUP($B887,LT!$AT$7:$AY$3006,G$28,FALSE)</f>
        <v/>
      </c>
      <c r="H887" s="133">
        <v>858</v>
      </c>
      <c r="J887" s="131"/>
      <c r="K887" s="134"/>
      <c r="L887" s="134"/>
      <c r="M887" s="131"/>
      <c r="N887" s="131"/>
    </row>
    <row r="888" spans="2:14" ht="30" customHeight="1" thickTop="1" thickBot="1" x14ac:dyDescent="0.3">
      <c r="B888" s="33">
        <f>LARGE(LT!$AT$7:$AT$3006,AF!H888)</f>
        <v>0</v>
      </c>
      <c r="C888" s="46" t="str">
        <f>VLOOKUP($B888,LT!$AT$7:$AY$3006,C$28,FALSE)</f>
        <v/>
      </c>
      <c r="D888" s="132" t="str">
        <f>VLOOKUP($B888,LT!$AT$7:$AY$3006,D$28,FALSE)</f>
        <v/>
      </c>
      <c r="E888" s="132" t="str">
        <f>VLOOKUP($B888,LT!$AT$7:$AY$3006,E$28,FALSE)</f>
        <v/>
      </c>
      <c r="F888" s="46" t="str">
        <f>VLOOKUP($B888,LT!$AT$7:$AY$3006,F$28,FALSE)</f>
        <v/>
      </c>
      <c r="G888" s="46" t="str">
        <f>VLOOKUP($B888,LT!$AT$7:$AY$3006,G$28,FALSE)</f>
        <v/>
      </c>
      <c r="H888" s="133">
        <v>859</v>
      </c>
      <c r="J888" s="131"/>
      <c r="K888" s="134"/>
      <c r="L888" s="134"/>
      <c r="M888" s="131"/>
      <c r="N888" s="131"/>
    </row>
    <row r="889" spans="2:14" ht="30" customHeight="1" thickTop="1" thickBot="1" x14ac:dyDescent="0.3">
      <c r="B889" s="33">
        <f>LARGE(LT!$AT$7:$AT$3006,AF!H889)</f>
        <v>0</v>
      </c>
      <c r="C889" s="46" t="str">
        <f>VLOOKUP($B889,LT!$AT$7:$AY$3006,C$28,FALSE)</f>
        <v/>
      </c>
      <c r="D889" s="132" t="str">
        <f>VLOOKUP($B889,LT!$AT$7:$AY$3006,D$28,FALSE)</f>
        <v/>
      </c>
      <c r="E889" s="132" t="str">
        <f>VLOOKUP($B889,LT!$AT$7:$AY$3006,E$28,FALSE)</f>
        <v/>
      </c>
      <c r="F889" s="46" t="str">
        <f>VLOOKUP($B889,LT!$AT$7:$AY$3006,F$28,FALSE)</f>
        <v/>
      </c>
      <c r="G889" s="46" t="str">
        <f>VLOOKUP($B889,LT!$AT$7:$AY$3006,G$28,FALSE)</f>
        <v/>
      </c>
      <c r="H889" s="133">
        <v>860</v>
      </c>
      <c r="J889" s="131"/>
      <c r="K889" s="134"/>
      <c r="L889" s="134"/>
      <c r="M889" s="131"/>
      <c r="N889" s="131"/>
    </row>
    <row r="890" spans="2:14" ht="30" customHeight="1" thickTop="1" thickBot="1" x14ac:dyDescent="0.3">
      <c r="B890" s="33">
        <f>LARGE(LT!$AT$7:$AT$3006,AF!H890)</f>
        <v>0</v>
      </c>
      <c r="C890" s="46" t="str">
        <f>VLOOKUP($B890,LT!$AT$7:$AY$3006,C$28,FALSE)</f>
        <v/>
      </c>
      <c r="D890" s="132" t="str">
        <f>VLOOKUP($B890,LT!$AT$7:$AY$3006,D$28,FALSE)</f>
        <v/>
      </c>
      <c r="E890" s="132" t="str">
        <f>VLOOKUP($B890,LT!$AT$7:$AY$3006,E$28,FALSE)</f>
        <v/>
      </c>
      <c r="F890" s="46" t="str">
        <f>VLOOKUP($B890,LT!$AT$7:$AY$3006,F$28,FALSE)</f>
        <v/>
      </c>
      <c r="G890" s="46" t="str">
        <f>VLOOKUP($B890,LT!$AT$7:$AY$3006,G$28,FALSE)</f>
        <v/>
      </c>
      <c r="H890" s="133">
        <v>861</v>
      </c>
      <c r="J890" s="131"/>
      <c r="K890" s="134"/>
      <c r="L890" s="134"/>
      <c r="M890" s="131"/>
      <c r="N890" s="131"/>
    </row>
    <row r="891" spans="2:14" ht="30" customHeight="1" thickTop="1" thickBot="1" x14ac:dyDescent="0.3">
      <c r="B891" s="33">
        <f>LARGE(LT!$AT$7:$AT$3006,AF!H891)</f>
        <v>0</v>
      </c>
      <c r="C891" s="46" t="str">
        <f>VLOOKUP($B891,LT!$AT$7:$AY$3006,C$28,FALSE)</f>
        <v/>
      </c>
      <c r="D891" s="132" t="str">
        <f>VLOOKUP($B891,LT!$AT$7:$AY$3006,D$28,FALSE)</f>
        <v/>
      </c>
      <c r="E891" s="132" t="str">
        <f>VLOOKUP($B891,LT!$AT$7:$AY$3006,E$28,FALSE)</f>
        <v/>
      </c>
      <c r="F891" s="46" t="str">
        <f>VLOOKUP($B891,LT!$AT$7:$AY$3006,F$28,FALSE)</f>
        <v/>
      </c>
      <c r="G891" s="46" t="str">
        <f>VLOOKUP($B891,LT!$AT$7:$AY$3006,G$28,FALSE)</f>
        <v/>
      </c>
      <c r="H891" s="133">
        <v>862</v>
      </c>
      <c r="J891" s="131"/>
      <c r="K891" s="134"/>
      <c r="L891" s="134"/>
      <c r="M891" s="131"/>
      <c r="N891" s="131"/>
    </row>
    <row r="892" spans="2:14" ht="30" customHeight="1" thickTop="1" thickBot="1" x14ac:dyDescent="0.3">
      <c r="B892" s="33">
        <f>LARGE(LT!$AT$7:$AT$3006,AF!H892)</f>
        <v>0</v>
      </c>
      <c r="C892" s="46" t="str">
        <f>VLOOKUP($B892,LT!$AT$7:$AY$3006,C$28,FALSE)</f>
        <v/>
      </c>
      <c r="D892" s="132" t="str">
        <f>VLOOKUP($B892,LT!$AT$7:$AY$3006,D$28,FALSE)</f>
        <v/>
      </c>
      <c r="E892" s="132" t="str">
        <f>VLOOKUP($B892,LT!$AT$7:$AY$3006,E$28,FALSE)</f>
        <v/>
      </c>
      <c r="F892" s="46" t="str">
        <f>VLOOKUP($B892,LT!$AT$7:$AY$3006,F$28,FALSE)</f>
        <v/>
      </c>
      <c r="G892" s="46" t="str">
        <f>VLOOKUP($B892,LT!$AT$7:$AY$3006,G$28,FALSE)</f>
        <v/>
      </c>
      <c r="H892" s="133">
        <v>863</v>
      </c>
      <c r="J892" s="131"/>
      <c r="K892" s="134"/>
      <c r="L892" s="134"/>
      <c r="M892" s="131"/>
      <c r="N892" s="131"/>
    </row>
    <row r="893" spans="2:14" ht="30" customHeight="1" thickTop="1" thickBot="1" x14ac:dyDescent="0.3">
      <c r="B893" s="33">
        <f>LARGE(LT!$AT$7:$AT$3006,AF!H893)</f>
        <v>0</v>
      </c>
      <c r="C893" s="46" t="str">
        <f>VLOOKUP($B893,LT!$AT$7:$AY$3006,C$28,FALSE)</f>
        <v/>
      </c>
      <c r="D893" s="132" t="str">
        <f>VLOOKUP($B893,LT!$AT$7:$AY$3006,D$28,FALSE)</f>
        <v/>
      </c>
      <c r="E893" s="132" t="str">
        <f>VLOOKUP($B893,LT!$AT$7:$AY$3006,E$28,FALSE)</f>
        <v/>
      </c>
      <c r="F893" s="46" t="str">
        <f>VLOOKUP($B893,LT!$AT$7:$AY$3006,F$28,FALSE)</f>
        <v/>
      </c>
      <c r="G893" s="46" t="str">
        <f>VLOOKUP($B893,LT!$AT$7:$AY$3006,G$28,FALSE)</f>
        <v/>
      </c>
      <c r="H893" s="133">
        <v>864</v>
      </c>
      <c r="J893" s="131"/>
      <c r="K893" s="134"/>
      <c r="L893" s="134"/>
      <c r="M893" s="131"/>
      <c r="N893" s="131"/>
    </row>
    <row r="894" spans="2:14" ht="30" customHeight="1" thickTop="1" thickBot="1" x14ac:dyDescent="0.3">
      <c r="B894" s="33">
        <f>LARGE(LT!$AT$7:$AT$3006,AF!H894)</f>
        <v>0</v>
      </c>
      <c r="C894" s="46" t="str">
        <f>VLOOKUP($B894,LT!$AT$7:$AY$3006,C$28,FALSE)</f>
        <v/>
      </c>
      <c r="D894" s="132" t="str">
        <f>VLOOKUP($B894,LT!$AT$7:$AY$3006,D$28,FALSE)</f>
        <v/>
      </c>
      <c r="E894" s="132" t="str">
        <f>VLOOKUP($B894,LT!$AT$7:$AY$3006,E$28,FALSE)</f>
        <v/>
      </c>
      <c r="F894" s="46" t="str">
        <f>VLOOKUP($B894,LT!$AT$7:$AY$3006,F$28,FALSE)</f>
        <v/>
      </c>
      <c r="G894" s="46" t="str">
        <f>VLOOKUP($B894,LT!$AT$7:$AY$3006,G$28,FALSE)</f>
        <v/>
      </c>
      <c r="H894" s="133">
        <v>865</v>
      </c>
      <c r="J894" s="131"/>
      <c r="K894" s="134"/>
      <c r="L894" s="134"/>
      <c r="M894" s="131"/>
      <c r="N894" s="131"/>
    </row>
    <row r="895" spans="2:14" ht="30" customHeight="1" thickTop="1" thickBot="1" x14ac:dyDescent="0.3">
      <c r="B895" s="33">
        <f>LARGE(LT!$AT$7:$AT$3006,AF!H895)</f>
        <v>0</v>
      </c>
      <c r="C895" s="46" t="str">
        <f>VLOOKUP($B895,LT!$AT$7:$AY$3006,C$28,FALSE)</f>
        <v/>
      </c>
      <c r="D895" s="132" t="str">
        <f>VLOOKUP($B895,LT!$AT$7:$AY$3006,D$28,FALSE)</f>
        <v/>
      </c>
      <c r="E895" s="132" t="str">
        <f>VLOOKUP($B895,LT!$AT$7:$AY$3006,E$28,FALSE)</f>
        <v/>
      </c>
      <c r="F895" s="46" t="str">
        <f>VLOOKUP($B895,LT!$AT$7:$AY$3006,F$28,FALSE)</f>
        <v/>
      </c>
      <c r="G895" s="46" t="str">
        <f>VLOOKUP($B895,LT!$AT$7:$AY$3006,G$28,FALSE)</f>
        <v/>
      </c>
      <c r="H895" s="133">
        <v>866</v>
      </c>
      <c r="J895" s="131"/>
      <c r="K895" s="134"/>
      <c r="L895" s="134"/>
      <c r="M895" s="131"/>
      <c r="N895" s="131"/>
    </row>
    <row r="896" spans="2:14" ht="30" customHeight="1" thickTop="1" thickBot="1" x14ac:dyDescent="0.3">
      <c r="B896" s="33">
        <f>LARGE(LT!$AT$7:$AT$3006,AF!H896)</f>
        <v>0</v>
      </c>
      <c r="C896" s="46" t="str">
        <f>VLOOKUP($B896,LT!$AT$7:$AY$3006,C$28,FALSE)</f>
        <v/>
      </c>
      <c r="D896" s="132" t="str">
        <f>VLOOKUP($B896,LT!$AT$7:$AY$3006,D$28,FALSE)</f>
        <v/>
      </c>
      <c r="E896" s="132" t="str">
        <f>VLOOKUP($B896,LT!$AT$7:$AY$3006,E$28,FALSE)</f>
        <v/>
      </c>
      <c r="F896" s="46" t="str">
        <f>VLOOKUP($B896,LT!$AT$7:$AY$3006,F$28,FALSE)</f>
        <v/>
      </c>
      <c r="G896" s="46" t="str">
        <f>VLOOKUP($B896,LT!$AT$7:$AY$3006,G$28,FALSE)</f>
        <v/>
      </c>
      <c r="H896" s="133">
        <v>867</v>
      </c>
      <c r="J896" s="131"/>
      <c r="K896" s="134"/>
      <c r="L896" s="134"/>
      <c r="M896" s="131"/>
      <c r="N896" s="131"/>
    </row>
    <row r="897" spans="2:14" ht="30" customHeight="1" thickTop="1" thickBot="1" x14ac:dyDescent="0.3">
      <c r="B897" s="33">
        <f>LARGE(LT!$AT$7:$AT$3006,AF!H897)</f>
        <v>0</v>
      </c>
      <c r="C897" s="46" t="str">
        <f>VLOOKUP($B897,LT!$AT$7:$AY$3006,C$28,FALSE)</f>
        <v/>
      </c>
      <c r="D897" s="132" t="str">
        <f>VLOOKUP($B897,LT!$AT$7:$AY$3006,D$28,FALSE)</f>
        <v/>
      </c>
      <c r="E897" s="132" t="str">
        <f>VLOOKUP($B897,LT!$AT$7:$AY$3006,E$28,FALSE)</f>
        <v/>
      </c>
      <c r="F897" s="46" t="str">
        <f>VLOOKUP($B897,LT!$AT$7:$AY$3006,F$28,FALSE)</f>
        <v/>
      </c>
      <c r="G897" s="46" t="str">
        <f>VLOOKUP($B897,LT!$AT$7:$AY$3006,G$28,FALSE)</f>
        <v/>
      </c>
      <c r="H897" s="133">
        <v>868</v>
      </c>
      <c r="J897" s="131"/>
      <c r="K897" s="134"/>
      <c r="L897" s="134"/>
      <c r="M897" s="131"/>
      <c r="N897" s="131"/>
    </row>
    <row r="898" spans="2:14" ht="30" customHeight="1" thickTop="1" thickBot="1" x14ac:dyDescent="0.3">
      <c r="B898" s="33">
        <f>LARGE(LT!$AT$7:$AT$3006,AF!H898)</f>
        <v>0</v>
      </c>
      <c r="C898" s="46" t="str">
        <f>VLOOKUP($B898,LT!$AT$7:$AY$3006,C$28,FALSE)</f>
        <v/>
      </c>
      <c r="D898" s="132" t="str">
        <f>VLOOKUP($B898,LT!$AT$7:$AY$3006,D$28,FALSE)</f>
        <v/>
      </c>
      <c r="E898" s="132" t="str">
        <f>VLOOKUP($B898,LT!$AT$7:$AY$3006,E$28,FALSE)</f>
        <v/>
      </c>
      <c r="F898" s="46" t="str">
        <f>VLOOKUP($B898,LT!$AT$7:$AY$3006,F$28,FALSE)</f>
        <v/>
      </c>
      <c r="G898" s="46" t="str">
        <f>VLOOKUP($B898,LT!$AT$7:$AY$3006,G$28,FALSE)</f>
        <v/>
      </c>
      <c r="H898" s="133">
        <v>869</v>
      </c>
      <c r="J898" s="131"/>
      <c r="K898" s="134"/>
      <c r="L898" s="134"/>
      <c r="M898" s="131"/>
      <c r="N898" s="131"/>
    </row>
    <row r="899" spans="2:14" ht="30" customHeight="1" thickTop="1" thickBot="1" x14ac:dyDescent="0.3">
      <c r="B899" s="33">
        <f>LARGE(LT!$AT$7:$AT$3006,AF!H899)</f>
        <v>0</v>
      </c>
      <c r="C899" s="46" t="str">
        <f>VLOOKUP($B899,LT!$AT$7:$AY$3006,C$28,FALSE)</f>
        <v/>
      </c>
      <c r="D899" s="132" t="str">
        <f>VLOOKUP($B899,LT!$AT$7:$AY$3006,D$28,FALSE)</f>
        <v/>
      </c>
      <c r="E899" s="132" t="str">
        <f>VLOOKUP($B899,LT!$AT$7:$AY$3006,E$28,FALSE)</f>
        <v/>
      </c>
      <c r="F899" s="46" t="str">
        <f>VLOOKUP($B899,LT!$AT$7:$AY$3006,F$28,FALSE)</f>
        <v/>
      </c>
      <c r="G899" s="46" t="str">
        <f>VLOOKUP($B899,LT!$AT$7:$AY$3006,G$28,FALSE)</f>
        <v/>
      </c>
      <c r="H899" s="133">
        <v>870</v>
      </c>
      <c r="J899" s="131"/>
      <c r="K899" s="134"/>
      <c r="L899" s="134"/>
      <c r="M899" s="131"/>
      <c r="N899" s="131"/>
    </row>
    <row r="900" spans="2:14" ht="30" customHeight="1" thickTop="1" thickBot="1" x14ac:dyDescent="0.3">
      <c r="B900" s="33">
        <f>LARGE(LT!$AT$7:$AT$3006,AF!H900)</f>
        <v>0</v>
      </c>
      <c r="C900" s="46" t="str">
        <f>VLOOKUP($B900,LT!$AT$7:$AY$3006,C$28,FALSE)</f>
        <v/>
      </c>
      <c r="D900" s="132" t="str">
        <f>VLOOKUP($B900,LT!$AT$7:$AY$3006,D$28,FALSE)</f>
        <v/>
      </c>
      <c r="E900" s="132" t="str">
        <f>VLOOKUP($B900,LT!$AT$7:$AY$3006,E$28,FALSE)</f>
        <v/>
      </c>
      <c r="F900" s="46" t="str">
        <f>VLOOKUP($B900,LT!$AT$7:$AY$3006,F$28,FALSE)</f>
        <v/>
      </c>
      <c r="G900" s="46" t="str">
        <f>VLOOKUP($B900,LT!$AT$7:$AY$3006,G$28,FALSE)</f>
        <v/>
      </c>
      <c r="H900" s="133">
        <v>871</v>
      </c>
      <c r="J900" s="131"/>
      <c r="K900" s="134"/>
      <c r="L900" s="134"/>
      <c r="M900" s="131"/>
      <c r="N900" s="131"/>
    </row>
    <row r="901" spans="2:14" ht="30" customHeight="1" thickTop="1" thickBot="1" x14ac:dyDescent="0.3">
      <c r="B901" s="33">
        <f>LARGE(LT!$AT$7:$AT$3006,AF!H901)</f>
        <v>0</v>
      </c>
      <c r="C901" s="46" t="str">
        <f>VLOOKUP($B901,LT!$AT$7:$AY$3006,C$28,FALSE)</f>
        <v/>
      </c>
      <c r="D901" s="132" t="str">
        <f>VLOOKUP($B901,LT!$AT$7:$AY$3006,D$28,FALSE)</f>
        <v/>
      </c>
      <c r="E901" s="132" t="str">
        <f>VLOOKUP($B901,LT!$AT$7:$AY$3006,E$28,FALSE)</f>
        <v/>
      </c>
      <c r="F901" s="46" t="str">
        <f>VLOOKUP($B901,LT!$AT$7:$AY$3006,F$28,FALSE)</f>
        <v/>
      </c>
      <c r="G901" s="46" t="str">
        <f>VLOOKUP($B901,LT!$AT$7:$AY$3006,G$28,FALSE)</f>
        <v/>
      </c>
      <c r="H901" s="133">
        <v>872</v>
      </c>
      <c r="J901" s="131"/>
      <c r="K901" s="134"/>
      <c r="L901" s="134"/>
      <c r="M901" s="131"/>
      <c r="N901" s="131"/>
    </row>
    <row r="902" spans="2:14" ht="30" customHeight="1" thickTop="1" thickBot="1" x14ac:dyDescent="0.3">
      <c r="B902" s="33">
        <f>LARGE(LT!$AT$7:$AT$3006,AF!H902)</f>
        <v>0</v>
      </c>
      <c r="C902" s="46" t="str">
        <f>VLOOKUP($B902,LT!$AT$7:$AY$3006,C$28,FALSE)</f>
        <v/>
      </c>
      <c r="D902" s="132" t="str">
        <f>VLOOKUP($B902,LT!$AT$7:$AY$3006,D$28,FALSE)</f>
        <v/>
      </c>
      <c r="E902" s="132" t="str">
        <f>VLOOKUP($B902,LT!$AT$7:$AY$3006,E$28,FALSE)</f>
        <v/>
      </c>
      <c r="F902" s="46" t="str">
        <f>VLOOKUP($B902,LT!$AT$7:$AY$3006,F$28,FALSE)</f>
        <v/>
      </c>
      <c r="G902" s="46" t="str">
        <f>VLOOKUP($B902,LT!$AT$7:$AY$3006,G$28,FALSE)</f>
        <v/>
      </c>
      <c r="H902" s="133">
        <v>873</v>
      </c>
      <c r="J902" s="131"/>
      <c r="K902" s="134"/>
      <c r="L902" s="134"/>
      <c r="M902" s="131"/>
      <c r="N902" s="131"/>
    </row>
    <row r="903" spans="2:14" ht="30" customHeight="1" thickTop="1" thickBot="1" x14ac:dyDescent="0.3">
      <c r="B903" s="33">
        <f>LARGE(LT!$AT$7:$AT$3006,AF!H903)</f>
        <v>0</v>
      </c>
      <c r="C903" s="46" t="str">
        <f>VLOOKUP($B903,LT!$AT$7:$AY$3006,C$28,FALSE)</f>
        <v/>
      </c>
      <c r="D903" s="132" t="str">
        <f>VLOOKUP($B903,LT!$AT$7:$AY$3006,D$28,FALSE)</f>
        <v/>
      </c>
      <c r="E903" s="132" t="str">
        <f>VLOOKUP($B903,LT!$AT$7:$AY$3006,E$28,FALSE)</f>
        <v/>
      </c>
      <c r="F903" s="46" t="str">
        <f>VLOOKUP($B903,LT!$AT$7:$AY$3006,F$28,FALSE)</f>
        <v/>
      </c>
      <c r="G903" s="46" t="str">
        <f>VLOOKUP($B903,LT!$AT$7:$AY$3006,G$28,FALSE)</f>
        <v/>
      </c>
      <c r="H903" s="133">
        <v>874</v>
      </c>
      <c r="J903" s="131"/>
      <c r="K903" s="134"/>
      <c r="L903" s="134"/>
      <c r="M903" s="131"/>
      <c r="N903" s="131"/>
    </row>
    <row r="904" spans="2:14" ht="30" customHeight="1" thickTop="1" thickBot="1" x14ac:dyDescent="0.3">
      <c r="B904" s="33">
        <f>LARGE(LT!$AT$7:$AT$3006,AF!H904)</f>
        <v>0</v>
      </c>
      <c r="C904" s="46" t="str">
        <f>VLOOKUP($B904,LT!$AT$7:$AY$3006,C$28,FALSE)</f>
        <v/>
      </c>
      <c r="D904" s="132" t="str">
        <f>VLOOKUP($B904,LT!$AT$7:$AY$3006,D$28,FALSE)</f>
        <v/>
      </c>
      <c r="E904" s="132" t="str">
        <f>VLOOKUP($B904,LT!$AT$7:$AY$3006,E$28,FALSE)</f>
        <v/>
      </c>
      <c r="F904" s="46" t="str">
        <f>VLOOKUP($B904,LT!$AT$7:$AY$3006,F$28,FALSE)</f>
        <v/>
      </c>
      <c r="G904" s="46" t="str">
        <f>VLOOKUP($B904,LT!$AT$7:$AY$3006,G$28,FALSE)</f>
        <v/>
      </c>
      <c r="H904" s="133">
        <v>875</v>
      </c>
      <c r="J904" s="131"/>
      <c r="K904" s="134"/>
      <c r="L904" s="134"/>
      <c r="M904" s="131"/>
      <c r="N904" s="131"/>
    </row>
    <row r="905" spans="2:14" ht="30" customHeight="1" thickTop="1" thickBot="1" x14ac:dyDescent="0.3">
      <c r="B905" s="33">
        <f>LARGE(LT!$AT$7:$AT$3006,AF!H905)</f>
        <v>0</v>
      </c>
      <c r="C905" s="46" t="str">
        <f>VLOOKUP($B905,LT!$AT$7:$AY$3006,C$28,FALSE)</f>
        <v/>
      </c>
      <c r="D905" s="132" t="str">
        <f>VLOOKUP($B905,LT!$AT$7:$AY$3006,D$28,FALSE)</f>
        <v/>
      </c>
      <c r="E905" s="132" t="str">
        <f>VLOOKUP($B905,LT!$AT$7:$AY$3006,E$28,FALSE)</f>
        <v/>
      </c>
      <c r="F905" s="46" t="str">
        <f>VLOOKUP($B905,LT!$AT$7:$AY$3006,F$28,FALSE)</f>
        <v/>
      </c>
      <c r="G905" s="46" t="str">
        <f>VLOOKUP($B905,LT!$AT$7:$AY$3006,G$28,FALSE)</f>
        <v/>
      </c>
      <c r="H905" s="133">
        <v>876</v>
      </c>
      <c r="J905" s="131"/>
      <c r="K905" s="134"/>
      <c r="L905" s="134"/>
      <c r="M905" s="131"/>
      <c r="N905" s="131"/>
    </row>
    <row r="906" spans="2:14" ht="30" customHeight="1" thickTop="1" thickBot="1" x14ac:dyDescent="0.3">
      <c r="B906" s="33">
        <f>LARGE(LT!$AT$7:$AT$3006,AF!H906)</f>
        <v>0</v>
      </c>
      <c r="C906" s="46" t="str">
        <f>VLOOKUP($B906,LT!$AT$7:$AY$3006,C$28,FALSE)</f>
        <v/>
      </c>
      <c r="D906" s="132" t="str">
        <f>VLOOKUP($B906,LT!$AT$7:$AY$3006,D$28,FALSE)</f>
        <v/>
      </c>
      <c r="E906" s="132" t="str">
        <f>VLOOKUP($B906,LT!$AT$7:$AY$3006,E$28,FALSE)</f>
        <v/>
      </c>
      <c r="F906" s="46" t="str">
        <f>VLOOKUP($B906,LT!$AT$7:$AY$3006,F$28,FALSE)</f>
        <v/>
      </c>
      <c r="G906" s="46" t="str">
        <f>VLOOKUP($B906,LT!$AT$7:$AY$3006,G$28,FALSE)</f>
        <v/>
      </c>
      <c r="H906" s="133">
        <v>877</v>
      </c>
      <c r="J906" s="131"/>
      <c r="K906" s="134"/>
      <c r="L906" s="134"/>
      <c r="M906" s="131"/>
      <c r="N906" s="131"/>
    </row>
    <row r="907" spans="2:14" ht="30" customHeight="1" thickTop="1" thickBot="1" x14ac:dyDescent="0.3">
      <c r="B907" s="33">
        <f>LARGE(LT!$AT$7:$AT$3006,AF!H907)</f>
        <v>0</v>
      </c>
      <c r="C907" s="46" t="str">
        <f>VLOOKUP($B907,LT!$AT$7:$AY$3006,C$28,FALSE)</f>
        <v/>
      </c>
      <c r="D907" s="132" t="str">
        <f>VLOOKUP($B907,LT!$AT$7:$AY$3006,D$28,FALSE)</f>
        <v/>
      </c>
      <c r="E907" s="132" t="str">
        <f>VLOOKUP($B907,LT!$AT$7:$AY$3006,E$28,FALSE)</f>
        <v/>
      </c>
      <c r="F907" s="46" t="str">
        <f>VLOOKUP($B907,LT!$AT$7:$AY$3006,F$28,FALSE)</f>
        <v/>
      </c>
      <c r="G907" s="46" t="str">
        <f>VLOOKUP($B907,LT!$AT$7:$AY$3006,G$28,FALSE)</f>
        <v/>
      </c>
      <c r="H907" s="133">
        <v>878</v>
      </c>
      <c r="J907" s="131"/>
      <c r="K907" s="134"/>
      <c r="L907" s="134"/>
      <c r="M907" s="131"/>
      <c r="N907" s="131"/>
    </row>
    <row r="908" spans="2:14" ht="30" customHeight="1" thickTop="1" thickBot="1" x14ac:dyDescent="0.3">
      <c r="B908" s="33">
        <f>LARGE(LT!$AT$7:$AT$3006,AF!H908)</f>
        <v>0</v>
      </c>
      <c r="C908" s="46" t="str">
        <f>VLOOKUP($B908,LT!$AT$7:$AY$3006,C$28,FALSE)</f>
        <v/>
      </c>
      <c r="D908" s="132" t="str">
        <f>VLOOKUP($B908,LT!$AT$7:$AY$3006,D$28,FALSE)</f>
        <v/>
      </c>
      <c r="E908" s="132" t="str">
        <f>VLOOKUP($B908,LT!$AT$7:$AY$3006,E$28,FALSE)</f>
        <v/>
      </c>
      <c r="F908" s="46" t="str">
        <f>VLOOKUP($B908,LT!$AT$7:$AY$3006,F$28,FALSE)</f>
        <v/>
      </c>
      <c r="G908" s="46" t="str">
        <f>VLOOKUP($B908,LT!$AT$7:$AY$3006,G$28,FALSE)</f>
        <v/>
      </c>
      <c r="H908" s="133">
        <v>879</v>
      </c>
      <c r="J908" s="131"/>
      <c r="K908" s="134"/>
      <c r="L908" s="134"/>
      <c r="M908" s="131"/>
      <c r="N908" s="131"/>
    </row>
    <row r="909" spans="2:14" ht="30" customHeight="1" thickTop="1" thickBot="1" x14ac:dyDescent="0.3">
      <c r="B909" s="33">
        <f>LARGE(LT!$AT$7:$AT$3006,AF!H909)</f>
        <v>0</v>
      </c>
      <c r="C909" s="46" t="str">
        <f>VLOOKUP($B909,LT!$AT$7:$AY$3006,C$28,FALSE)</f>
        <v/>
      </c>
      <c r="D909" s="132" t="str">
        <f>VLOOKUP($B909,LT!$AT$7:$AY$3006,D$28,FALSE)</f>
        <v/>
      </c>
      <c r="E909" s="132" t="str">
        <f>VLOOKUP($B909,LT!$AT$7:$AY$3006,E$28,FALSE)</f>
        <v/>
      </c>
      <c r="F909" s="46" t="str">
        <f>VLOOKUP($B909,LT!$AT$7:$AY$3006,F$28,FALSE)</f>
        <v/>
      </c>
      <c r="G909" s="46" t="str">
        <f>VLOOKUP($B909,LT!$AT$7:$AY$3006,G$28,FALSE)</f>
        <v/>
      </c>
      <c r="H909" s="133">
        <v>880</v>
      </c>
      <c r="J909" s="131"/>
      <c r="K909" s="134"/>
      <c r="L909" s="134"/>
      <c r="M909" s="131"/>
      <c r="N909" s="131"/>
    </row>
    <row r="910" spans="2:14" ht="30" customHeight="1" thickTop="1" thickBot="1" x14ac:dyDescent="0.3">
      <c r="B910" s="33">
        <f>LARGE(LT!$AT$7:$AT$3006,AF!H910)</f>
        <v>0</v>
      </c>
      <c r="C910" s="46" t="str">
        <f>VLOOKUP($B910,LT!$AT$7:$AY$3006,C$28,FALSE)</f>
        <v/>
      </c>
      <c r="D910" s="132" t="str">
        <f>VLOOKUP($B910,LT!$AT$7:$AY$3006,D$28,FALSE)</f>
        <v/>
      </c>
      <c r="E910" s="132" t="str">
        <f>VLOOKUP($B910,LT!$AT$7:$AY$3006,E$28,FALSE)</f>
        <v/>
      </c>
      <c r="F910" s="46" t="str">
        <f>VLOOKUP($B910,LT!$AT$7:$AY$3006,F$28,FALSE)</f>
        <v/>
      </c>
      <c r="G910" s="46" t="str">
        <f>VLOOKUP($B910,LT!$AT$7:$AY$3006,G$28,FALSE)</f>
        <v/>
      </c>
      <c r="H910" s="133">
        <v>881</v>
      </c>
      <c r="J910" s="131"/>
      <c r="K910" s="134"/>
      <c r="L910" s="134"/>
      <c r="M910" s="131"/>
      <c r="N910" s="131"/>
    </row>
    <row r="911" spans="2:14" ht="30" customHeight="1" thickTop="1" thickBot="1" x14ac:dyDescent="0.3">
      <c r="B911" s="33">
        <f>LARGE(LT!$AT$7:$AT$3006,AF!H911)</f>
        <v>0</v>
      </c>
      <c r="C911" s="46" t="str">
        <f>VLOOKUP($B911,LT!$AT$7:$AY$3006,C$28,FALSE)</f>
        <v/>
      </c>
      <c r="D911" s="132" t="str">
        <f>VLOOKUP($B911,LT!$AT$7:$AY$3006,D$28,FALSE)</f>
        <v/>
      </c>
      <c r="E911" s="132" t="str">
        <f>VLOOKUP($B911,LT!$AT$7:$AY$3006,E$28,FALSE)</f>
        <v/>
      </c>
      <c r="F911" s="46" t="str">
        <f>VLOOKUP($B911,LT!$AT$7:$AY$3006,F$28,FALSE)</f>
        <v/>
      </c>
      <c r="G911" s="46" t="str">
        <f>VLOOKUP($B911,LT!$AT$7:$AY$3006,G$28,FALSE)</f>
        <v/>
      </c>
      <c r="H911" s="133">
        <v>882</v>
      </c>
      <c r="J911" s="131"/>
      <c r="K911" s="134"/>
      <c r="L911" s="134"/>
      <c r="M911" s="131"/>
      <c r="N911" s="131"/>
    </row>
    <row r="912" spans="2:14" ht="30" customHeight="1" thickTop="1" thickBot="1" x14ac:dyDescent="0.3">
      <c r="B912" s="33">
        <f>LARGE(LT!$AT$7:$AT$3006,AF!H912)</f>
        <v>0</v>
      </c>
      <c r="C912" s="46" t="str">
        <f>VLOOKUP($B912,LT!$AT$7:$AY$3006,C$28,FALSE)</f>
        <v/>
      </c>
      <c r="D912" s="132" t="str">
        <f>VLOOKUP($B912,LT!$AT$7:$AY$3006,D$28,FALSE)</f>
        <v/>
      </c>
      <c r="E912" s="132" t="str">
        <f>VLOOKUP($B912,LT!$AT$7:$AY$3006,E$28,FALSE)</f>
        <v/>
      </c>
      <c r="F912" s="46" t="str">
        <f>VLOOKUP($B912,LT!$AT$7:$AY$3006,F$28,FALSE)</f>
        <v/>
      </c>
      <c r="G912" s="46" t="str">
        <f>VLOOKUP($B912,LT!$AT$7:$AY$3006,G$28,FALSE)</f>
        <v/>
      </c>
      <c r="H912" s="133">
        <v>883</v>
      </c>
      <c r="J912" s="131"/>
      <c r="K912" s="134"/>
      <c r="L912" s="134"/>
      <c r="M912" s="131"/>
      <c r="N912" s="131"/>
    </row>
    <row r="913" spans="2:14" ht="30" customHeight="1" thickTop="1" thickBot="1" x14ac:dyDescent="0.3">
      <c r="B913" s="33">
        <f>LARGE(LT!$AT$7:$AT$3006,AF!H913)</f>
        <v>0</v>
      </c>
      <c r="C913" s="46" t="str">
        <f>VLOOKUP($B913,LT!$AT$7:$AY$3006,C$28,FALSE)</f>
        <v/>
      </c>
      <c r="D913" s="132" t="str">
        <f>VLOOKUP($B913,LT!$AT$7:$AY$3006,D$28,FALSE)</f>
        <v/>
      </c>
      <c r="E913" s="132" t="str">
        <f>VLOOKUP($B913,LT!$AT$7:$AY$3006,E$28,FALSE)</f>
        <v/>
      </c>
      <c r="F913" s="46" t="str">
        <f>VLOOKUP($B913,LT!$AT$7:$AY$3006,F$28,FALSE)</f>
        <v/>
      </c>
      <c r="G913" s="46" t="str">
        <f>VLOOKUP($B913,LT!$AT$7:$AY$3006,G$28,FALSE)</f>
        <v/>
      </c>
      <c r="H913" s="133">
        <v>884</v>
      </c>
      <c r="J913" s="131"/>
      <c r="K913" s="134"/>
      <c r="L913" s="134"/>
      <c r="M913" s="131"/>
      <c r="N913" s="131"/>
    </row>
    <row r="914" spans="2:14" ht="30" customHeight="1" thickTop="1" thickBot="1" x14ac:dyDescent="0.3">
      <c r="B914" s="33">
        <f>LARGE(LT!$AT$7:$AT$3006,AF!H914)</f>
        <v>0</v>
      </c>
      <c r="C914" s="46" t="str">
        <f>VLOOKUP($B914,LT!$AT$7:$AY$3006,C$28,FALSE)</f>
        <v/>
      </c>
      <c r="D914" s="132" t="str">
        <f>VLOOKUP($B914,LT!$AT$7:$AY$3006,D$28,FALSE)</f>
        <v/>
      </c>
      <c r="E914" s="132" t="str">
        <f>VLOOKUP($B914,LT!$AT$7:$AY$3006,E$28,FALSE)</f>
        <v/>
      </c>
      <c r="F914" s="46" t="str">
        <f>VLOOKUP($B914,LT!$AT$7:$AY$3006,F$28,FALSE)</f>
        <v/>
      </c>
      <c r="G914" s="46" t="str">
        <f>VLOOKUP($B914,LT!$AT$7:$AY$3006,G$28,FALSE)</f>
        <v/>
      </c>
      <c r="H914" s="133">
        <v>885</v>
      </c>
      <c r="J914" s="131"/>
      <c r="K914" s="134"/>
      <c r="L914" s="134"/>
      <c r="M914" s="131"/>
      <c r="N914" s="131"/>
    </row>
    <row r="915" spans="2:14" ht="30" customHeight="1" thickTop="1" thickBot="1" x14ac:dyDescent="0.3">
      <c r="B915" s="33">
        <f>LARGE(LT!$AT$7:$AT$3006,AF!H915)</f>
        <v>0</v>
      </c>
      <c r="C915" s="46" t="str">
        <f>VLOOKUP($B915,LT!$AT$7:$AY$3006,C$28,FALSE)</f>
        <v/>
      </c>
      <c r="D915" s="132" t="str">
        <f>VLOOKUP($B915,LT!$AT$7:$AY$3006,D$28,FALSE)</f>
        <v/>
      </c>
      <c r="E915" s="132" t="str">
        <f>VLOOKUP($B915,LT!$AT$7:$AY$3006,E$28,FALSE)</f>
        <v/>
      </c>
      <c r="F915" s="46" t="str">
        <f>VLOOKUP($B915,LT!$AT$7:$AY$3006,F$28,FALSE)</f>
        <v/>
      </c>
      <c r="G915" s="46" t="str">
        <f>VLOOKUP($B915,LT!$AT$7:$AY$3006,G$28,FALSE)</f>
        <v/>
      </c>
      <c r="H915" s="133">
        <v>886</v>
      </c>
      <c r="J915" s="131"/>
      <c r="K915" s="134"/>
      <c r="L915" s="134"/>
      <c r="M915" s="131"/>
      <c r="N915" s="131"/>
    </row>
    <row r="916" spans="2:14" ht="30" customHeight="1" thickTop="1" thickBot="1" x14ac:dyDescent="0.3">
      <c r="B916" s="33">
        <f>LARGE(LT!$AT$7:$AT$3006,AF!H916)</f>
        <v>0</v>
      </c>
      <c r="C916" s="46" t="str">
        <f>VLOOKUP($B916,LT!$AT$7:$AY$3006,C$28,FALSE)</f>
        <v/>
      </c>
      <c r="D916" s="132" t="str">
        <f>VLOOKUP($B916,LT!$AT$7:$AY$3006,D$28,FALSE)</f>
        <v/>
      </c>
      <c r="E916" s="132" t="str">
        <f>VLOOKUP($B916,LT!$AT$7:$AY$3006,E$28,FALSE)</f>
        <v/>
      </c>
      <c r="F916" s="46" t="str">
        <f>VLOOKUP($B916,LT!$AT$7:$AY$3006,F$28,FALSE)</f>
        <v/>
      </c>
      <c r="G916" s="46" t="str">
        <f>VLOOKUP($B916,LT!$AT$7:$AY$3006,G$28,FALSE)</f>
        <v/>
      </c>
      <c r="H916" s="133">
        <v>887</v>
      </c>
      <c r="J916" s="131"/>
      <c r="K916" s="134"/>
      <c r="L916" s="134"/>
      <c r="M916" s="131"/>
      <c r="N916" s="131"/>
    </row>
    <row r="917" spans="2:14" ht="30" customHeight="1" thickTop="1" thickBot="1" x14ac:dyDescent="0.3">
      <c r="B917" s="33">
        <f>LARGE(LT!$AT$7:$AT$3006,AF!H917)</f>
        <v>0</v>
      </c>
      <c r="C917" s="46" t="str">
        <f>VLOOKUP($B917,LT!$AT$7:$AY$3006,C$28,FALSE)</f>
        <v/>
      </c>
      <c r="D917" s="132" t="str">
        <f>VLOOKUP($B917,LT!$AT$7:$AY$3006,D$28,FALSE)</f>
        <v/>
      </c>
      <c r="E917" s="132" t="str">
        <f>VLOOKUP($B917,LT!$AT$7:$AY$3006,E$28,FALSE)</f>
        <v/>
      </c>
      <c r="F917" s="46" t="str">
        <f>VLOOKUP($B917,LT!$AT$7:$AY$3006,F$28,FALSE)</f>
        <v/>
      </c>
      <c r="G917" s="46" t="str">
        <f>VLOOKUP($B917,LT!$AT$7:$AY$3006,G$28,FALSE)</f>
        <v/>
      </c>
      <c r="H917" s="133">
        <v>888</v>
      </c>
      <c r="J917" s="131"/>
      <c r="K917" s="134"/>
      <c r="L917" s="134"/>
      <c r="M917" s="131"/>
      <c r="N917" s="131"/>
    </row>
    <row r="918" spans="2:14" ht="30" customHeight="1" thickTop="1" thickBot="1" x14ac:dyDescent="0.3">
      <c r="B918" s="33">
        <f>LARGE(LT!$AT$7:$AT$3006,AF!H918)</f>
        <v>0</v>
      </c>
      <c r="C918" s="46" t="str">
        <f>VLOOKUP($B918,LT!$AT$7:$AY$3006,C$28,FALSE)</f>
        <v/>
      </c>
      <c r="D918" s="132" t="str">
        <f>VLOOKUP($B918,LT!$AT$7:$AY$3006,D$28,FALSE)</f>
        <v/>
      </c>
      <c r="E918" s="132" t="str">
        <f>VLOOKUP($B918,LT!$AT$7:$AY$3006,E$28,FALSE)</f>
        <v/>
      </c>
      <c r="F918" s="46" t="str">
        <f>VLOOKUP($B918,LT!$AT$7:$AY$3006,F$28,FALSE)</f>
        <v/>
      </c>
      <c r="G918" s="46" t="str">
        <f>VLOOKUP($B918,LT!$AT$7:$AY$3006,G$28,FALSE)</f>
        <v/>
      </c>
      <c r="H918" s="133">
        <v>889</v>
      </c>
      <c r="J918" s="131"/>
      <c r="K918" s="134"/>
      <c r="L918" s="134"/>
      <c r="M918" s="131"/>
      <c r="N918" s="131"/>
    </row>
    <row r="919" spans="2:14" ht="30" customHeight="1" thickTop="1" thickBot="1" x14ac:dyDescent="0.3">
      <c r="B919" s="33">
        <f>LARGE(LT!$AT$7:$AT$3006,AF!H919)</f>
        <v>0</v>
      </c>
      <c r="C919" s="46" t="str">
        <f>VLOOKUP($B919,LT!$AT$7:$AY$3006,C$28,FALSE)</f>
        <v/>
      </c>
      <c r="D919" s="132" t="str">
        <f>VLOOKUP($B919,LT!$AT$7:$AY$3006,D$28,FALSE)</f>
        <v/>
      </c>
      <c r="E919" s="132" t="str">
        <f>VLOOKUP($B919,LT!$AT$7:$AY$3006,E$28,FALSE)</f>
        <v/>
      </c>
      <c r="F919" s="46" t="str">
        <f>VLOOKUP($B919,LT!$AT$7:$AY$3006,F$28,FALSE)</f>
        <v/>
      </c>
      <c r="G919" s="46" t="str">
        <f>VLOOKUP($B919,LT!$AT$7:$AY$3006,G$28,FALSE)</f>
        <v/>
      </c>
      <c r="H919" s="133">
        <v>890</v>
      </c>
      <c r="J919" s="131"/>
      <c r="K919" s="134"/>
      <c r="L919" s="134"/>
      <c r="M919" s="131"/>
      <c r="N919" s="131"/>
    </row>
    <row r="920" spans="2:14" ht="30" customHeight="1" thickTop="1" thickBot="1" x14ac:dyDescent="0.3">
      <c r="B920" s="33">
        <f>LARGE(LT!$AT$7:$AT$3006,AF!H920)</f>
        <v>0</v>
      </c>
      <c r="C920" s="46" t="str">
        <f>VLOOKUP($B920,LT!$AT$7:$AY$3006,C$28,FALSE)</f>
        <v/>
      </c>
      <c r="D920" s="132" t="str">
        <f>VLOOKUP($B920,LT!$AT$7:$AY$3006,D$28,FALSE)</f>
        <v/>
      </c>
      <c r="E920" s="132" t="str">
        <f>VLOOKUP($B920,LT!$AT$7:$AY$3006,E$28,FALSE)</f>
        <v/>
      </c>
      <c r="F920" s="46" t="str">
        <f>VLOOKUP($B920,LT!$AT$7:$AY$3006,F$28,FALSE)</f>
        <v/>
      </c>
      <c r="G920" s="46" t="str">
        <f>VLOOKUP($B920,LT!$AT$7:$AY$3006,G$28,FALSE)</f>
        <v/>
      </c>
      <c r="H920" s="133">
        <v>891</v>
      </c>
      <c r="J920" s="131"/>
      <c r="K920" s="134"/>
      <c r="L920" s="134"/>
      <c r="M920" s="131"/>
      <c r="N920" s="131"/>
    </row>
    <row r="921" spans="2:14" ht="30" customHeight="1" thickTop="1" thickBot="1" x14ac:dyDescent="0.3">
      <c r="B921" s="33">
        <f>LARGE(LT!$AT$7:$AT$3006,AF!H921)</f>
        <v>0</v>
      </c>
      <c r="C921" s="46" t="str">
        <f>VLOOKUP($B921,LT!$AT$7:$AY$3006,C$28,FALSE)</f>
        <v/>
      </c>
      <c r="D921" s="132" t="str">
        <f>VLOOKUP($B921,LT!$AT$7:$AY$3006,D$28,FALSE)</f>
        <v/>
      </c>
      <c r="E921" s="132" t="str">
        <f>VLOOKUP($B921,LT!$AT$7:$AY$3006,E$28,FALSE)</f>
        <v/>
      </c>
      <c r="F921" s="46" t="str">
        <f>VLOOKUP($B921,LT!$AT$7:$AY$3006,F$28,FALSE)</f>
        <v/>
      </c>
      <c r="G921" s="46" t="str">
        <f>VLOOKUP($B921,LT!$AT$7:$AY$3006,G$28,FALSE)</f>
        <v/>
      </c>
      <c r="H921" s="133">
        <v>892</v>
      </c>
      <c r="J921" s="131"/>
      <c r="K921" s="134"/>
      <c r="L921" s="134"/>
      <c r="M921" s="131"/>
      <c r="N921" s="131"/>
    </row>
    <row r="922" spans="2:14" ht="30" customHeight="1" thickTop="1" thickBot="1" x14ac:dyDescent="0.3">
      <c r="B922" s="33">
        <f>LARGE(LT!$AT$7:$AT$3006,AF!H922)</f>
        <v>0</v>
      </c>
      <c r="C922" s="46" t="str">
        <f>VLOOKUP($B922,LT!$AT$7:$AY$3006,C$28,FALSE)</f>
        <v/>
      </c>
      <c r="D922" s="132" t="str">
        <f>VLOOKUP($B922,LT!$AT$7:$AY$3006,D$28,FALSE)</f>
        <v/>
      </c>
      <c r="E922" s="132" t="str">
        <f>VLOOKUP($B922,LT!$AT$7:$AY$3006,E$28,FALSE)</f>
        <v/>
      </c>
      <c r="F922" s="46" t="str">
        <f>VLOOKUP($B922,LT!$AT$7:$AY$3006,F$28,FALSE)</f>
        <v/>
      </c>
      <c r="G922" s="46" t="str">
        <f>VLOOKUP($B922,LT!$AT$7:$AY$3006,G$28,FALSE)</f>
        <v/>
      </c>
      <c r="H922" s="133">
        <v>893</v>
      </c>
      <c r="J922" s="131"/>
      <c r="K922" s="134"/>
      <c r="L922" s="134"/>
      <c r="M922" s="131"/>
      <c r="N922" s="131"/>
    </row>
    <row r="923" spans="2:14" ht="30" customHeight="1" thickTop="1" thickBot="1" x14ac:dyDescent="0.3">
      <c r="B923" s="33">
        <f>LARGE(LT!$AT$7:$AT$3006,AF!H923)</f>
        <v>0</v>
      </c>
      <c r="C923" s="46" t="str">
        <f>VLOOKUP($B923,LT!$AT$7:$AY$3006,C$28,FALSE)</f>
        <v/>
      </c>
      <c r="D923" s="132" t="str">
        <f>VLOOKUP($B923,LT!$AT$7:$AY$3006,D$28,FALSE)</f>
        <v/>
      </c>
      <c r="E923" s="132" t="str">
        <f>VLOOKUP($B923,LT!$AT$7:$AY$3006,E$28,FALSE)</f>
        <v/>
      </c>
      <c r="F923" s="46" t="str">
        <f>VLOOKUP($B923,LT!$AT$7:$AY$3006,F$28,FALSE)</f>
        <v/>
      </c>
      <c r="G923" s="46" t="str">
        <f>VLOOKUP($B923,LT!$AT$7:$AY$3006,G$28,FALSE)</f>
        <v/>
      </c>
      <c r="H923" s="133">
        <v>894</v>
      </c>
      <c r="J923" s="131"/>
      <c r="K923" s="134"/>
      <c r="L923" s="134"/>
      <c r="M923" s="131"/>
      <c r="N923" s="131"/>
    </row>
    <row r="924" spans="2:14" ht="30" customHeight="1" thickTop="1" thickBot="1" x14ac:dyDescent="0.3">
      <c r="B924" s="33">
        <f>LARGE(LT!$AT$7:$AT$3006,AF!H924)</f>
        <v>0</v>
      </c>
      <c r="C924" s="46" t="str">
        <f>VLOOKUP($B924,LT!$AT$7:$AY$3006,C$28,FALSE)</f>
        <v/>
      </c>
      <c r="D924" s="132" t="str">
        <f>VLOOKUP($B924,LT!$AT$7:$AY$3006,D$28,FALSE)</f>
        <v/>
      </c>
      <c r="E924" s="132" t="str">
        <f>VLOOKUP($B924,LT!$AT$7:$AY$3006,E$28,FALSE)</f>
        <v/>
      </c>
      <c r="F924" s="46" t="str">
        <f>VLOOKUP($B924,LT!$AT$7:$AY$3006,F$28,FALSE)</f>
        <v/>
      </c>
      <c r="G924" s="46" t="str">
        <f>VLOOKUP($B924,LT!$AT$7:$AY$3006,G$28,FALSE)</f>
        <v/>
      </c>
      <c r="H924" s="133">
        <v>895</v>
      </c>
      <c r="J924" s="131"/>
      <c r="K924" s="134"/>
      <c r="L924" s="134"/>
      <c r="M924" s="131"/>
      <c r="N924" s="131"/>
    </row>
    <row r="925" spans="2:14" ht="30" customHeight="1" thickTop="1" thickBot="1" x14ac:dyDescent="0.3">
      <c r="B925" s="33">
        <f>LARGE(LT!$AT$7:$AT$3006,AF!H925)</f>
        <v>0</v>
      </c>
      <c r="C925" s="46" t="str">
        <f>VLOOKUP($B925,LT!$AT$7:$AY$3006,C$28,FALSE)</f>
        <v/>
      </c>
      <c r="D925" s="132" t="str">
        <f>VLOOKUP($B925,LT!$AT$7:$AY$3006,D$28,FALSE)</f>
        <v/>
      </c>
      <c r="E925" s="132" t="str">
        <f>VLOOKUP($B925,LT!$AT$7:$AY$3006,E$28,FALSE)</f>
        <v/>
      </c>
      <c r="F925" s="46" t="str">
        <f>VLOOKUP($B925,LT!$AT$7:$AY$3006,F$28,FALSE)</f>
        <v/>
      </c>
      <c r="G925" s="46" t="str">
        <f>VLOOKUP($B925,LT!$AT$7:$AY$3006,G$28,FALSE)</f>
        <v/>
      </c>
      <c r="H925" s="133">
        <v>896</v>
      </c>
      <c r="J925" s="131"/>
      <c r="K925" s="134"/>
      <c r="L925" s="134"/>
      <c r="M925" s="131"/>
      <c r="N925" s="131"/>
    </row>
    <row r="926" spans="2:14" ht="30" customHeight="1" thickTop="1" thickBot="1" x14ac:dyDescent="0.3">
      <c r="B926" s="33">
        <f>LARGE(LT!$AT$7:$AT$3006,AF!H926)</f>
        <v>0</v>
      </c>
      <c r="C926" s="46" t="str">
        <f>VLOOKUP($B926,LT!$AT$7:$AY$3006,C$28,FALSE)</f>
        <v/>
      </c>
      <c r="D926" s="132" t="str">
        <f>VLOOKUP($B926,LT!$AT$7:$AY$3006,D$28,FALSE)</f>
        <v/>
      </c>
      <c r="E926" s="132" t="str">
        <f>VLOOKUP($B926,LT!$AT$7:$AY$3006,E$28,FALSE)</f>
        <v/>
      </c>
      <c r="F926" s="46" t="str">
        <f>VLOOKUP($B926,LT!$AT$7:$AY$3006,F$28,FALSE)</f>
        <v/>
      </c>
      <c r="G926" s="46" t="str">
        <f>VLOOKUP($B926,LT!$AT$7:$AY$3006,G$28,FALSE)</f>
        <v/>
      </c>
      <c r="H926" s="133">
        <v>897</v>
      </c>
      <c r="J926" s="131"/>
      <c r="K926" s="134"/>
      <c r="L926" s="134"/>
      <c r="M926" s="131"/>
      <c r="N926" s="131"/>
    </row>
    <row r="927" spans="2:14" ht="30" customHeight="1" thickTop="1" thickBot="1" x14ac:dyDescent="0.3">
      <c r="B927" s="33">
        <f>LARGE(LT!$AT$7:$AT$3006,AF!H927)</f>
        <v>0</v>
      </c>
      <c r="C927" s="46" t="str">
        <f>VLOOKUP($B927,LT!$AT$7:$AY$3006,C$28,FALSE)</f>
        <v/>
      </c>
      <c r="D927" s="132" t="str">
        <f>VLOOKUP($B927,LT!$AT$7:$AY$3006,D$28,FALSE)</f>
        <v/>
      </c>
      <c r="E927" s="132" t="str">
        <f>VLOOKUP($B927,LT!$AT$7:$AY$3006,E$28,FALSE)</f>
        <v/>
      </c>
      <c r="F927" s="46" t="str">
        <f>VLOOKUP($B927,LT!$AT$7:$AY$3006,F$28,FALSE)</f>
        <v/>
      </c>
      <c r="G927" s="46" t="str">
        <f>VLOOKUP($B927,LT!$AT$7:$AY$3006,G$28,FALSE)</f>
        <v/>
      </c>
      <c r="H927" s="133">
        <v>898</v>
      </c>
      <c r="J927" s="131"/>
      <c r="K927" s="134"/>
      <c r="L927" s="134"/>
      <c r="M927" s="131"/>
      <c r="N927" s="131"/>
    </row>
    <row r="928" spans="2:14" ht="30" customHeight="1" thickTop="1" thickBot="1" x14ac:dyDescent="0.3">
      <c r="B928" s="33">
        <f>LARGE(LT!$AT$7:$AT$3006,AF!H928)</f>
        <v>0</v>
      </c>
      <c r="C928" s="46" t="str">
        <f>VLOOKUP($B928,LT!$AT$7:$AY$3006,C$28,FALSE)</f>
        <v/>
      </c>
      <c r="D928" s="132" t="str">
        <f>VLOOKUP($B928,LT!$AT$7:$AY$3006,D$28,FALSE)</f>
        <v/>
      </c>
      <c r="E928" s="132" t="str">
        <f>VLOOKUP($B928,LT!$AT$7:$AY$3006,E$28,FALSE)</f>
        <v/>
      </c>
      <c r="F928" s="46" t="str">
        <f>VLOOKUP($B928,LT!$AT$7:$AY$3006,F$28,FALSE)</f>
        <v/>
      </c>
      <c r="G928" s="46" t="str">
        <f>VLOOKUP($B928,LT!$AT$7:$AY$3006,G$28,FALSE)</f>
        <v/>
      </c>
      <c r="H928" s="133">
        <v>899</v>
      </c>
      <c r="J928" s="131"/>
      <c r="K928" s="134"/>
      <c r="L928" s="134"/>
      <c r="M928" s="131"/>
      <c r="N928" s="131"/>
    </row>
    <row r="929" spans="2:14" ht="30" customHeight="1" thickTop="1" thickBot="1" x14ac:dyDescent="0.3">
      <c r="B929" s="33">
        <f>LARGE(LT!$AT$7:$AT$3006,AF!H929)</f>
        <v>0</v>
      </c>
      <c r="C929" s="46" t="str">
        <f>VLOOKUP($B929,LT!$AT$7:$AY$3006,C$28,FALSE)</f>
        <v/>
      </c>
      <c r="D929" s="132" t="str">
        <f>VLOOKUP($B929,LT!$AT$7:$AY$3006,D$28,FALSE)</f>
        <v/>
      </c>
      <c r="E929" s="132" t="str">
        <f>VLOOKUP($B929,LT!$AT$7:$AY$3006,E$28,FALSE)</f>
        <v/>
      </c>
      <c r="F929" s="46" t="str">
        <f>VLOOKUP($B929,LT!$AT$7:$AY$3006,F$28,FALSE)</f>
        <v/>
      </c>
      <c r="G929" s="46" t="str">
        <f>VLOOKUP($B929,LT!$AT$7:$AY$3006,G$28,FALSE)</f>
        <v/>
      </c>
      <c r="H929" s="133">
        <v>900</v>
      </c>
      <c r="J929" s="131"/>
      <c r="K929" s="134"/>
      <c r="L929" s="134"/>
      <c r="M929" s="131"/>
      <c r="N929" s="131"/>
    </row>
    <row r="930" spans="2:14" ht="30" customHeight="1" thickTop="1" thickBot="1" x14ac:dyDescent="0.3">
      <c r="B930" s="33">
        <f>LARGE(LT!$AT$7:$AT$3006,AF!H930)</f>
        <v>0</v>
      </c>
      <c r="C930" s="46" t="str">
        <f>VLOOKUP($B930,LT!$AT$7:$AY$3006,C$28,FALSE)</f>
        <v/>
      </c>
      <c r="D930" s="132" t="str">
        <f>VLOOKUP($B930,LT!$AT$7:$AY$3006,D$28,FALSE)</f>
        <v/>
      </c>
      <c r="E930" s="132" t="str">
        <f>VLOOKUP($B930,LT!$AT$7:$AY$3006,E$28,FALSE)</f>
        <v/>
      </c>
      <c r="F930" s="46" t="str">
        <f>VLOOKUP($B930,LT!$AT$7:$AY$3006,F$28,FALSE)</f>
        <v/>
      </c>
      <c r="G930" s="46" t="str">
        <f>VLOOKUP($B930,LT!$AT$7:$AY$3006,G$28,FALSE)</f>
        <v/>
      </c>
      <c r="H930" s="133">
        <v>901</v>
      </c>
      <c r="J930" s="131"/>
      <c r="K930" s="134"/>
      <c r="L930" s="134"/>
      <c r="M930" s="131"/>
      <c r="N930" s="131"/>
    </row>
    <row r="931" spans="2:14" ht="30" customHeight="1" thickTop="1" thickBot="1" x14ac:dyDescent="0.3">
      <c r="B931" s="33">
        <f>LARGE(LT!$AT$7:$AT$3006,AF!H931)</f>
        <v>0</v>
      </c>
      <c r="C931" s="46" t="str">
        <f>VLOOKUP($B931,LT!$AT$7:$AY$3006,C$28,FALSE)</f>
        <v/>
      </c>
      <c r="D931" s="132" t="str">
        <f>VLOOKUP($B931,LT!$AT$7:$AY$3006,D$28,FALSE)</f>
        <v/>
      </c>
      <c r="E931" s="132" t="str">
        <f>VLOOKUP($B931,LT!$AT$7:$AY$3006,E$28,FALSE)</f>
        <v/>
      </c>
      <c r="F931" s="46" t="str">
        <f>VLOOKUP($B931,LT!$AT$7:$AY$3006,F$28,FALSE)</f>
        <v/>
      </c>
      <c r="G931" s="46" t="str">
        <f>VLOOKUP($B931,LT!$AT$7:$AY$3006,G$28,FALSE)</f>
        <v/>
      </c>
      <c r="H931" s="133">
        <v>902</v>
      </c>
      <c r="J931" s="131"/>
      <c r="K931" s="134"/>
      <c r="L931" s="134"/>
      <c r="M931" s="131"/>
      <c r="N931" s="131"/>
    </row>
    <row r="932" spans="2:14" ht="30" customHeight="1" thickTop="1" thickBot="1" x14ac:dyDescent="0.3">
      <c r="B932" s="33">
        <f>LARGE(LT!$AT$7:$AT$3006,AF!H932)</f>
        <v>0</v>
      </c>
      <c r="C932" s="46" t="str">
        <f>VLOOKUP($B932,LT!$AT$7:$AY$3006,C$28,FALSE)</f>
        <v/>
      </c>
      <c r="D932" s="132" t="str">
        <f>VLOOKUP($B932,LT!$AT$7:$AY$3006,D$28,FALSE)</f>
        <v/>
      </c>
      <c r="E932" s="132" t="str">
        <f>VLOOKUP($B932,LT!$AT$7:$AY$3006,E$28,FALSE)</f>
        <v/>
      </c>
      <c r="F932" s="46" t="str">
        <f>VLOOKUP($B932,LT!$AT$7:$AY$3006,F$28,FALSE)</f>
        <v/>
      </c>
      <c r="G932" s="46" t="str">
        <f>VLOOKUP($B932,LT!$AT$7:$AY$3006,G$28,FALSE)</f>
        <v/>
      </c>
      <c r="H932" s="133">
        <v>903</v>
      </c>
      <c r="J932" s="131"/>
      <c r="K932" s="134"/>
      <c r="L932" s="134"/>
      <c r="M932" s="131"/>
      <c r="N932" s="131"/>
    </row>
    <row r="933" spans="2:14" ht="30" customHeight="1" thickTop="1" thickBot="1" x14ac:dyDescent="0.3">
      <c r="B933" s="33">
        <f>LARGE(LT!$AT$7:$AT$3006,AF!H933)</f>
        <v>0</v>
      </c>
      <c r="C933" s="46" t="str">
        <f>VLOOKUP($B933,LT!$AT$7:$AY$3006,C$28,FALSE)</f>
        <v/>
      </c>
      <c r="D933" s="132" t="str">
        <f>VLOOKUP($B933,LT!$AT$7:$AY$3006,D$28,FALSE)</f>
        <v/>
      </c>
      <c r="E933" s="132" t="str">
        <f>VLOOKUP($B933,LT!$AT$7:$AY$3006,E$28,FALSE)</f>
        <v/>
      </c>
      <c r="F933" s="46" t="str">
        <f>VLOOKUP($B933,LT!$AT$7:$AY$3006,F$28,FALSE)</f>
        <v/>
      </c>
      <c r="G933" s="46" t="str">
        <f>VLOOKUP($B933,LT!$AT$7:$AY$3006,G$28,FALSE)</f>
        <v/>
      </c>
      <c r="H933" s="133">
        <v>904</v>
      </c>
      <c r="J933" s="131"/>
      <c r="K933" s="134"/>
      <c r="L933" s="134"/>
      <c r="M933" s="131"/>
      <c r="N933" s="131"/>
    </row>
    <row r="934" spans="2:14" ht="30" customHeight="1" thickTop="1" thickBot="1" x14ac:dyDescent="0.3">
      <c r="B934" s="33">
        <f>LARGE(LT!$AT$7:$AT$3006,AF!H934)</f>
        <v>0</v>
      </c>
      <c r="C934" s="46" t="str">
        <f>VLOOKUP($B934,LT!$AT$7:$AY$3006,C$28,FALSE)</f>
        <v/>
      </c>
      <c r="D934" s="132" t="str">
        <f>VLOOKUP($B934,LT!$AT$7:$AY$3006,D$28,FALSE)</f>
        <v/>
      </c>
      <c r="E934" s="132" t="str">
        <f>VLOOKUP($B934,LT!$AT$7:$AY$3006,E$28,FALSE)</f>
        <v/>
      </c>
      <c r="F934" s="46" t="str">
        <f>VLOOKUP($B934,LT!$AT$7:$AY$3006,F$28,FALSE)</f>
        <v/>
      </c>
      <c r="G934" s="46" t="str">
        <f>VLOOKUP($B934,LT!$AT$7:$AY$3006,G$28,FALSE)</f>
        <v/>
      </c>
      <c r="H934" s="133">
        <v>905</v>
      </c>
      <c r="J934" s="131"/>
      <c r="K934" s="134"/>
      <c r="L934" s="134"/>
      <c r="M934" s="131"/>
      <c r="N934" s="131"/>
    </row>
    <row r="935" spans="2:14" ht="30" customHeight="1" thickTop="1" thickBot="1" x14ac:dyDescent="0.3">
      <c r="B935" s="33">
        <f>LARGE(LT!$AT$7:$AT$3006,AF!H935)</f>
        <v>0</v>
      </c>
      <c r="C935" s="46" t="str">
        <f>VLOOKUP($B935,LT!$AT$7:$AY$3006,C$28,FALSE)</f>
        <v/>
      </c>
      <c r="D935" s="132" t="str">
        <f>VLOOKUP($B935,LT!$AT$7:$AY$3006,D$28,FALSE)</f>
        <v/>
      </c>
      <c r="E935" s="132" t="str">
        <f>VLOOKUP($B935,LT!$AT$7:$AY$3006,E$28,FALSE)</f>
        <v/>
      </c>
      <c r="F935" s="46" t="str">
        <f>VLOOKUP($B935,LT!$AT$7:$AY$3006,F$28,FALSE)</f>
        <v/>
      </c>
      <c r="G935" s="46" t="str">
        <f>VLOOKUP($B935,LT!$AT$7:$AY$3006,G$28,FALSE)</f>
        <v/>
      </c>
      <c r="H935" s="133">
        <v>906</v>
      </c>
      <c r="J935" s="131"/>
      <c r="K935" s="134"/>
      <c r="L935" s="134"/>
      <c r="M935" s="131"/>
      <c r="N935" s="131"/>
    </row>
    <row r="936" spans="2:14" ht="30" customHeight="1" thickTop="1" thickBot="1" x14ac:dyDescent="0.3">
      <c r="B936" s="33">
        <f>LARGE(LT!$AT$7:$AT$3006,AF!H936)</f>
        <v>0</v>
      </c>
      <c r="C936" s="46" t="str">
        <f>VLOOKUP($B936,LT!$AT$7:$AY$3006,C$28,FALSE)</f>
        <v/>
      </c>
      <c r="D936" s="132" t="str">
        <f>VLOOKUP($B936,LT!$AT$7:$AY$3006,D$28,FALSE)</f>
        <v/>
      </c>
      <c r="E936" s="132" t="str">
        <f>VLOOKUP($B936,LT!$AT$7:$AY$3006,E$28,FALSE)</f>
        <v/>
      </c>
      <c r="F936" s="46" t="str">
        <f>VLOOKUP($B936,LT!$AT$7:$AY$3006,F$28,FALSE)</f>
        <v/>
      </c>
      <c r="G936" s="46" t="str">
        <f>VLOOKUP($B936,LT!$AT$7:$AY$3006,G$28,FALSE)</f>
        <v/>
      </c>
      <c r="H936" s="133">
        <v>907</v>
      </c>
      <c r="J936" s="131"/>
      <c r="K936" s="134"/>
      <c r="L936" s="134"/>
      <c r="M936" s="131"/>
      <c r="N936" s="131"/>
    </row>
    <row r="937" spans="2:14" ht="30" customHeight="1" thickTop="1" thickBot="1" x14ac:dyDescent="0.3">
      <c r="B937" s="33">
        <f>LARGE(LT!$AT$7:$AT$3006,AF!H937)</f>
        <v>0</v>
      </c>
      <c r="C937" s="46" t="str">
        <f>VLOOKUP($B937,LT!$AT$7:$AY$3006,C$28,FALSE)</f>
        <v/>
      </c>
      <c r="D937" s="132" t="str">
        <f>VLOOKUP($B937,LT!$AT$7:$AY$3006,D$28,FALSE)</f>
        <v/>
      </c>
      <c r="E937" s="132" t="str">
        <f>VLOOKUP($B937,LT!$AT$7:$AY$3006,E$28,FALSE)</f>
        <v/>
      </c>
      <c r="F937" s="46" t="str">
        <f>VLOOKUP($B937,LT!$AT$7:$AY$3006,F$28,FALSE)</f>
        <v/>
      </c>
      <c r="G937" s="46" t="str">
        <f>VLOOKUP($B937,LT!$AT$7:$AY$3006,G$28,FALSE)</f>
        <v/>
      </c>
      <c r="H937" s="133">
        <v>908</v>
      </c>
      <c r="J937" s="131"/>
      <c r="K937" s="134"/>
      <c r="L937" s="134"/>
      <c r="M937" s="131"/>
      <c r="N937" s="131"/>
    </row>
    <row r="938" spans="2:14" ht="30" customHeight="1" thickTop="1" thickBot="1" x14ac:dyDescent="0.3">
      <c r="B938" s="33">
        <f>LARGE(LT!$AT$7:$AT$3006,AF!H938)</f>
        <v>0</v>
      </c>
      <c r="C938" s="46" t="str">
        <f>VLOOKUP($B938,LT!$AT$7:$AY$3006,C$28,FALSE)</f>
        <v/>
      </c>
      <c r="D938" s="132" t="str">
        <f>VLOOKUP($B938,LT!$AT$7:$AY$3006,D$28,FALSE)</f>
        <v/>
      </c>
      <c r="E938" s="132" t="str">
        <f>VLOOKUP($B938,LT!$AT$7:$AY$3006,E$28,FALSE)</f>
        <v/>
      </c>
      <c r="F938" s="46" t="str">
        <f>VLOOKUP($B938,LT!$AT$7:$AY$3006,F$28,FALSE)</f>
        <v/>
      </c>
      <c r="G938" s="46" t="str">
        <f>VLOOKUP($B938,LT!$AT$7:$AY$3006,G$28,FALSE)</f>
        <v/>
      </c>
      <c r="H938" s="133">
        <v>909</v>
      </c>
      <c r="J938" s="131"/>
      <c r="K938" s="134"/>
      <c r="L938" s="134"/>
      <c r="M938" s="131"/>
      <c r="N938" s="131"/>
    </row>
    <row r="939" spans="2:14" ht="30" customHeight="1" thickTop="1" thickBot="1" x14ac:dyDescent="0.3">
      <c r="B939" s="33">
        <f>LARGE(LT!$AT$7:$AT$3006,AF!H939)</f>
        <v>0</v>
      </c>
      <c r="C939" s="46" t="str">
        <f>VLOOKUP($B939,LT!$AT$7:$AY$3006,C$28,FALSE)</f>
        <v/>
      </c>
      <c r="D939" s="132" t="str">
        <f>VLOOKUP($B939,LT!$AT$7:$AY$3006,D$28,FALSE)</f>
        <v/>
      </c>
      <c r="E939" s="132" t="str">
        <f>VLOOKUP($B939,LT!$AT$7:$AY$3006,E$28,FALSE)</f>
        <v/>
      </c>
      <c r="F939" s="46" t="str">
        <f>VLOOKUP($B939,LT!$AT$7:$AY$3006,F$28,FALSE)</f>
        <v/>
      </c>
      <c r="G939" s="46" t="str">
        <f>VLOOKUP($B939,LT!$AT$7:$AY$3006,G$28,FALSE)</f>
        <v/>
      </c>
      <c r="H939" s="133">
        <v>910</v>
      </c>
      <c r="J939" s="131"/>
      <c r="K939" s="134"/>
      <c r="L939" s="134"/>
      <c r="M939" s="131"/>
      <c r="N939" s="131"/>
    </row>
    <row r="940" spans="2:14" ht="30" customHeight="1" thickTop="1" thickBot="1" x14ac:dyDescent="0.3">
      <c r="B940" s="33">
        <f>LARGE(LT!$AT$7:$AT$3006,AF!H940)</f>
        <v>0</v>
      </c>
      <c r="C940" s="46" t="str">
        <f>VLOOKUP($B940,LT!$AT$7:$AY$3006,C$28,FALSE)</f>
        <v/>
      </c>
      <c r="D940" s="132" t="str">
        <f>VLOOKUP($B940,LT!$AT$7:$AY$3006,D$28,FALSE)</f>
        <v/>
      </c>
      <c r="E940" s="132" t="str">
        <f>VLOOKUP($B940,LT!$AT$7:$AY$3006,E$28,FALSE)</f>
        <v/>
      </c>
      <c r="F940" s="46" t="str">
        <f>VLOOKUP($B940,LT!$AT$7:$AY$3006,F$28,FALSE)</f>
        <v/>
      </c>
      <c r="G940" s="46" t="str">
        <f>VLOOKUP($B940,LT!$AT$7:$AY$3006,G$28,FALSE)</f>
        <v/>
      </c>
      <c r="H940" s="133">
        <v>911</v>
      </c>
      <c r="J940" s="131"/>
      <c r="K940" s="134"/>
      <c r="L940" s="134"/>
      <c r="M940" s="131"/>
      <c r="N940" s="131"/>
    </row>
    <row r="941" spans="2:14" ht="30" customHeight="1" thickTop="1" thickBot="1" x14ac:dyDescent="0.3">
      <c r="B941" s="33">
        <f>LARGE(LT!$AT$7:$AT$3006,AF!H941)</f>
        <v>0</v>
      </c>
      <c r="C941" s="46" t="str">
        <f>VLOOKUP($B941,LT!$AT$7:$AY$3006,C$28,FALSE)</f>
        <v/>
      </c>
      <c r="D941" s="132" t="str">
        <f>VLOOKUP($B941,LT!$AT$7:$AY$3006,D$28,FALSE)</f>
        <v/>
      </c>
      <c r="E941" s="132" t="str">
        <f>VLOOKUP($B941,LT!$AT$7:$AY$3006,E$28,FALSE)</f>
        <v/>
      </c>
      <c r="F941" s="46" t="str">
        <f>VLOOKUP($B941,LT!$AT$7:$AY$3006,F$28,FALSE)</f>
        <v/>
      </c>
      <c r="G941" s="46" t="str">
        <f>VLOOKUP($B941,LT!$AT$7:$AY$3006,G$28,FALSE)</f>
        <v/>
      </c>
      <c r="H941" s="133">
        <v>912</v>
      </c>
      <c r="J941" s="131"/>
      <c r="K941" s="134"/>
      <c r="L941" s="134"/>
      <c r="M941" s="131"/>
      <c r="N941" s="131"/>
    </row>
    <row r="942" spans="2:14" ht="30" customHeight="1" thickTop="1" thickBot="1" x14ac:dyDescent="0.3">
      <c r="B942" s="33">
        <f>LARGE(LT!$AT$7:$AT$3006,AF!H942)</f>
        <v>0</v>
      </c>
      <c r="C942" s="46" t="str">
        <f>VLOOKUP($B942,LT!$AT$7:$AY$3006,C$28,FALSE)</f>
        <v/>
      </c>
      <c r="D942" s="132" t="str">
        <f>VLOOKUP($B942,LT!$AT$7:$AY$3006,D$28,FALSE)</f>
        <v/>
      </c>
      <c r="E942" s="132" t="str">
        <f>VLOOKUP($B942,LT!$AT$7:$AY$3006,E$28,FALSE)</f>
        <v/>
      </c>
      <c r="F942" s="46" t="str">
        <f>VLOOKUP($B942,LT!$AT$7:$AY$3006,F$28,FALSE)</f>
        <v/>
      </c>
      <c r="G942" s="46" t="str">
        <f>VLOOKUP($B942,LT!$AT$7:$AY$3006,G$28,FALSE)</f>
        <v/>
      </c>
      <c r="H942" s="133">
        <v>913</v>
      </c>
      <c r="J942" s="131"/>
      <c r="K942" s="134"/>
      <c r="L942" s="134"/>
      <c r="M942" s="131"/>
      <c r="N942" s="131"/>
    </row>
    <row r="943" spans="2:14" ht="30" customHeight="1" thickTop="1" thickBot="1" x14ac:dyDescent="0.3">
      <c r="B943" s="33">
        <f>LARGE(LT!$AT$7:$AT$3006,AF!H943)</f>
        <v>0</v>
      </c>
      <c r="C943" s="46" t="str">
        <f>VLOOKUP($B943,LT!$AT$7:$AY$3006,C$28,FALSE)</f>
        <v/>
      </c>
      <c r="D943" s="132" t="str">
        <f>VLOOKUP($B943,LT!$AT$7:$AY$3006,D$28,FALSE)</f>
        <v/>
      </c>
      <c r="E943" s="132" t="str">
        <f>VLOOKUP($B943,LT!$AT$7:$AY$3006,E$28,FALSE)</f>
        <v/>
      </c>
      <c r="F943" s="46" t="str">
        <f>VLOOKUP($B943,LT!$AT$7:$AY$3006,F$28,FALSE)</f>
        <v/>
      </c>
      <c r="G943" s="46" t="str">
        <f>VLOOKUP($B943,LT!$AT$7:$AY$3006,G$28,FALSE)</f>
        <v/>
      </c>
      <c r="H943" s="133">
        <v>914</v>
      </c>
      <c r="J943" s="131"/>
      <c r="K943" s="134"/>
      <c r="L943" s="134"/>
      <c r="M943" s="131"/>
      <c r="N943" s="131"/>
    </row>
    <row r="944" spans="2:14" ht="30" customHeight="1" thickTop="1" thickBot="1" x14ac:dyDescent="0.3">
      <c r="B944" s="33">
        <f>LARGE(LT!$AT$7:$AT$3006,AF!H944)</f>
        <v>0</v>
      </c>
      <c r="C944" s="46" t="str">
        <f>VLOOKUP($B944,LT!$AT$7:$AY$3006,C$28,FALSE)</f>
        <v/>
      </c>
      <c r="D944" s="132" t="str">
        <f>VLOOKUP($B944,LT!$AT$7:$AY$3006,D$28,FALSE)</f>
        <v/>
      </c>
      <c r="E944" s="132" t="str">
        <f>VLOOKUP($B944,LT!$AT$7:$AY$3006,E$28,FALSE)</f>
        <v/>
      </c>
      <c r="F944" s="46" t="str">
        <f>VLOOKUP($B944,LT!$AT$7:$AY$3006,F$28,FALSE)</f>
        <v/>
      </c>
      <c r="G944" s="46" t="str">
        <f>VLOOKUP($B944,LT!$AT$7:$AY$3006,G$28,FALSE)</f>
        <v/>
      </c>
      <c r="H944" s="133">
        <v>915</v>
      </c>
      <c r="J944" s="131"/>
      <c r="K944" s="134"/>
      <c r="L944" s="134"/>
      <c r="M944" s="131"/>
      <c r="N944" s="131"/>
    </row>
    <row r="945" spans="2:14" ht="30" customHeight="1" thickTop="1" thickBot="1" x14ac:dyDescent="0.3">
      <c r="B945" s="33">
        <f>LARGE(LT!$AT$7:$AT$3006,AF!H945)</f>
        <v>0</v>
      </c>
      <c r="C945" s="46" t="str">
        <f>VLOOKUP($B945,LT!$AT$7:$AY$3006,C$28,FALSE)</f>
        <v/>
      </c>
      <c r="D945" s="132" t="str">
        <f>VLOOKUP($B945,LT!$AT$7:$AY$3006,D$28,FALSE)</f>
        <v/>
      </c>
      <c r="E945" s="132" t="str">
        <f>VLOOKUP($B945,LT!$AT$7:$AY$3006,E$28,FALSE)</f>
        <v/>
      </c>
      <c r="F945" s="46" t="str">
        <f>VLOOKUP($B945,LT!$AT$7:$AY$3006,F$28,FALSE)</f>
        <v/>
      </c>
      <c r="G945" s="46" t="str">
        <f>VLOOKUP($B945,LT!$AT$7:$AY$3006,G$28,FALSE)</f>
        <v/>
      </c>
      <c r="H945" s="133">
        <v>916</v>
      </c>
      <c r="J945" s="131"/>
      <c r="K945" s="134"/>
      <c r="L945" s="134"/>
      <c r="M945" s="131"/>
      <c r="N945" s="131"/>
    </row>
    <row r="946" spans="2:14" ht="30" customHeight="1" thickTop="1" thickBot="1" x14ac:dyDescent="0.3">
      <c r="B946" s="33">
        <f>LARGE(LT!$AT$7:$AT$3006,AF!H946)</f>
        <v>0</v>
      </c>
      <c r="C946" s="46" t="str">
        <f>VLOOKUP($B946,LT!$AT$7:$AY$3006,C$28,FALSE)</f>
        <v/>
      </c>
      <c r="D946" s="132" t="str">
        <f>VLOOKUP($B946,LT!$AT$7:$AY$3006,D$28,FALSE)</f>
        <v/>
      </c>
      <c r="E946" s="132" t="str">
        <f>VLOOKUP($B946,LT!$AT$7:$AY$3006,E$28,FALSE)</f>
        <v/>
      </c>
      <c r="F946" s="46" t="str">
        <f>VLOOKUP($B946,LT!$AT$7:$AY$3006,F$28,FALSE)</f>
        <v/>
      </c>
      <c r="G946" s="46" t="str">
        <f>VLOOKUP($B946,LT!$AT$7:$AY$3006,G$28,FALSE)</f>
        <v/>
      </c>
      <c r="H946" s="133">
        <v>917</v>
      </c>
      <c r="J946" s="131"/>
      <c r="K946" s="134"/>
      <c r="L946" s="134"/>
      <c r="M946" s="131"/>
      <c r="N946" s="131"/>
    </row>
    <row r="947" spans="2:14" ht="30" customHeight="1" thickTop="1" thickBot="1" x14ac:dyDescent="0.3">
      <c r="B947" s="33">
        <f>LARGE(LT!$AT$7:$AT$3006,AF!H947)</f>
        <v>0</v>
      </c>
      <c r="C947" s="46" t="str">
        <f>VLOOKUP($B947,LT!$AT$7:$AY$3006,C$28,FALSE)</f>
        <v/>
      </c>
      <c r="D947" s="132" t="str">
        <f>VLOOKUP($B947,LT!$AT$7:$AY$3006,D$28,FALSE)</f>
        <v/>
      </c>
      <c r="E947" s="132" t="str">
        <f>VLOOKUP($B947,LT!$AT$7:$AY$3006,E$28,FALSE)</f>
        <v/>
      </c>
      <c r="F947" s="46" t="str">
        <f>VLOOKUP($B947,LT!$AT$7:$AY$3006,F$28,FALSE)</f>
        <v/>
      </c>
      <c r="G947" s="46" t="str">
        <f>VLOOKUP($B947,LT!$AT$7:$AY$3006,G$28,FALSE)</f>
        <v/>
      </c>
      <c r="H947" s="133">
        <v>918</v>
      </c>
      <c r="J947" s="131"/>
      <c r="K947" s="134"/>
      <c r="L947" s="134"/>
      <c r="M947" s="131"/>
      <c r="N947" s="131"/>
    </row>
    <row r="948" spans="2:14" ht="30" customHeight="1" thickTop="1" thickBot="1" x14ac:dyDescent="0.3">
      <c r="B948" s="33">
        <f>LARGE(LT!$AT$7:$AT$3006,AF!H948)</f>
        <v>0</v>
      </c>
      <c r="C948" s="46" t="str">
        <f>VLOOKUP($B948,LT!$AT$7:$AY$3006,C$28,FALSE)</f>
        <v/>
      </c>
      <c r="D948" s="132" t="str">
        <f>VLOOKUP($B948,LT!$AT$7:$AY$3006,D$28,FALSE)</f>
        <v/>
      </c>
      <c r="E948" s="132" t="str">
        <f>VLOOKUP($B948,LT!$AT$7:$AY$3006,E$28,FALSE)</f>
        <v/>
      </c>
      <c r="F948" s="46" t="str">
        <f>VLOOKUP($B948,LT!$AT$7:$AY$3006,F$28,FALSE)</f>
        <v/>
      </c>
      <c r="G948" s="46" t="str">
        <f>VLOOKUP($B948,LT!$AT$7:$AY$3006,G$28,FALSE)</f>
        <v/>
      </c>
      <c r="H948" s="133">
        <v>919</v>
      </c>
      <c r="J948" s="131"/>
      <c r="K948" s="134"/>
      <c r="L948" s="134"/>
      <c r="M948" s="131"/>
      <c r="N948" s="131"/>
    </row>
    <row r="949" spans="2:14" ht="30" customHeight="1" thickTop="1" thickBot="1" x14ac:dyDescent="0.3">
      <c r="B949" s="33">
        <f>LARGE(LT!$AT$7:$AT$3006,AF!H949)</f>
        <v>0</v>
      </c>
      <c r="C949" s="46" t="str">
        <f>VLOOKUP($B949,LT!$AT$7:$AY$3006,C$28,FALSE)</f>
        <v/>
      </c>
      <c r="D949" s="132" t="str">
        <f>VLOOKUP($B949,LT!$AT$7:$AY$3006,D$28,FALSE)</f>
        <v/>
      </c>
      <c r="E949" s="132" t="str">
        <f>VLOOKUP($B949,LT!$AT$7:$AY$3006,E$28,FALSE)</f>
        <v/>
      </c>
      <c r="F949" s="46" t="str">
        <f>VLOOKUP($B949,LT!$AT$7:$AY$3006,F$28,FALSE)</f>
        <v/>
      </c>
      <c r="G949" s="46" t="str">
        <f>VLOOKUP($B949,LT!$AT$7:$AY$3006,G$28,FALSE)</f>
        <v/>
      </c>
      <c r="H949" s="133">
        <v>920</v>
      </c>
      <c r="J949" s="131"/>
      <c r="K949" s="134"/>
      <c r="L949" s="134"/>
      <c r="M949" s="131"/>
      <c r="N949" s="131"/>
    </row>
    <row r="950" spans="2:14" ht="30" customHeight="1" thickTop="1" thickBot="1" x14ac:dyDescent="0.3">
      <c r="B950" s="33">
        <f>LARGE(LT!$AT$7:$AT$3006,AF!H950)</f>
        <v>0</v>
      </c>
      <c r="C950" s="46" t="str">
        <f>VLOOKUP($B950,LT!$AT$7:$AY$3006,C$28,FALSE)</f>
        <v/>
      </c>
      <c r="D950" s="132" t="str">
        <f>VLOOKUP($B950,LT!$AT$7:$AY$3006,D$28,FALSE)</f>
        <v/>
      </c>
      <c r="E950" s="132" t="str">
        <f>VLOOKUP($B950,LT!$AT$7:$AY$3006,E$28,FALSE)</f>
        <v/>
      </c>
      <c r="F950" s="46" t="str">
        <f>VLOOKUP($B950,LT!$AT$7:$AY$3006,F$28,FALSE)</f>
        <v/>
      </c>
      <c r="G950" s="46" t="str">
        <f>VLOOKUP($B950,LT!$AT$7:$AY$3006,G$28,FALSE)</f>
        <v/>
      </c>
      <c r="H950" s="133">
        <v>921</v>
      </c>
      <c r="J950" s="131"/>
      <c r="K950" s="134"/>
      <c r="L950" s="134"/>
      <c r="M950" s="131"/>
      <c r="N950" s="131"/>
    </row>
    <row r="951" spans="2:14" ht="30" customHeight="1" thickTop="1" thickBot="1" x14ac:dyDescent="0.3">
      <c r="B951" s="33">
        <f>LARGE(LT!$AT$7:$AT$3006,AF!H951)</f>
        <v>0</v>
      </c>
      <c r="C951" s="46" t="str">
        <f>VLOOKUP($B951,LT!$AT$7:$AY$3006,C$28,FALSE)</f>
        <v/>
      </c>
      <c r="D951" s="132" t="str">
        <f>VLOOKUP($B951,LT!$AT$7:$AY$3006,D$28,FALSE)</f>
        <v/>
      </c>
      <c r="E951" s="132" t="str">
        <f>VLOOKUP($B951,LT!$AT$7:$AY$3006,E$28,FALSE)</f>
        <v/>
      </c>
      <c r="F951" s="46" t="str">
        <f>VLOOKUP($B951,LT!$AT$7:$AY$3006,F$28,FALSE)</f>
        <v/>
      </c>
      <c r="G951" s="46" t="str">
        <f>VLOOKUP($B951,LT!$AT$7:$AY$3006,G$28,FALSE)</f>
        <v/>
      </c>
      <c r="H951" s="133">
        <v>922</v>
      </c>
      <c r="J951" s="131"/>
      <c r="K951" s="134"/>
      <c r="L951" s="134"/>
      <c r="M951" s="131"/>
      <c r="N951" s="131"/>
    </row>
    <row r="952" spans="2:14" ht="30" customHeight="1" thickTop="1" thickBot="1" x14ac:dyDescent="0.3">
      <c r="B952" s="33">
        <f>LARGE(LT!$AT$7:$AT$3006,AF!H952)</f>
        <v>0</v>
      </c>
      <c r="C952" s="46" t="str">
        <f>VLOOKUP($B952,LT!$AT$7:$AY$3006,C$28,FALSE)</f>
        <v/>
      </c>
      <c r="D952" s="132" t="str">
        <f>VLOOKUP($B952,LT!$AT$7:$AY$3006,D$28,FALSE)</f>
        <v/>
      </c>
      <c r="E952" s="132" t="str">
        <f>VLOOKUP($B952,LT!$AT$7:$AY$3006,E$28,FALSE)</f>
        <v/>
      </c>
      <c r="F952" s="46" t="str">
        <f>VLOOKUP($B952,LT!$AT$7:$AY$3006,F$28,FALSE)</f>
        <v/>
      </c>
      <c r="G952" s="46" t="str">
        <f>VLOOKUP($B952,LT!$AT$7:$AY$3006,G$28,FALSE)</f>
        <v/>
      </c>
      <c r="H952" s="133">
        <v>923</v>
      </c>
      <c r="J952" s="131"/>
      <c r="K952" s="134"/>
      <c r="L952" s="134"/>
      <c r="M952" s="131"/>
      <c r="N952" s="131"/>
    </row>
    <row r="953" spans="2:14" ht="30" customHeight="1" thickTop="1" thickBot="1" x14ac:dyDescent="0.3">
      <c r="B953" s="33">
        <f>LARGE(LT!$AT$7:$AT$3006,AF!H953)</f>
        <v>0</v>
      </c>
      <c r="C953" s="46" t="str">
        <f>VLOOKUP($B953,LT!$AT$7:$AY$3006,C$28,FALSE)</f>
        <v/>
      </c>
      <c r="D953" s="132" t="str">
        <f>VLOOKUP($B953,LT!$AT$7:$AY$3006,D$28,FALSE)</f>
        <v/>
      </c>
      <c r="E953" s="132" t="str">
        <f>VLOOKUP($B953,LT!$AT$7:$AY$3006,E$28,FALSE)</f>
        <v/>
      </c>
      <c r="F953" s="46" t="str">
        <f>VLOOKUP($B953,LT!$AT$7:$AY$3006,F$28,FALSE)</f>
        <v/>
      </c>
      <c r="G953" s="46" t="str">
        <f>VLOOKUP($B953,LT!$AT$7:$AY$3006,G$28,FALSE)</f>
        <v/>
      </c>
      <c r="H953" s="133">
        <v>924</v>
      </c>
      <c r="J953" s="131"/>
      <c r="K953" s="134"/>
      <c r="L953" s="134"/>
      <c r="M953" s="131"/>
      <c r="N953" s="131"/>
    </row>
    <row r="954" spans="2:14" ht="30" customHeight="1" thickTop="1" thickBot="1" x14ac:dyDescent="0.3">
      <c r="B954" s="33">
        <f>LARGE(LT!$AT$7:$AT$3006,AF!H954)</f>
        <v>0</v>
      </c>
      <c r="C954" s="46" t="str">
        <f>VLOOKUP($B954,LT!$AT$7:$AY$3006,C$28,FALSE)</f>
        <v/>
      </c>
      <c r="D954" s="132" t="str">
        <f>VLOOKUP($B954,LT!$AT$7:$AY$3006,D$28,FALSE)</f>
        <v/>
      </c>
      <c r="E954" s="132" t="str">
        <f>VLOOKUP($B954,LT!$AT$7:$AY$3006,E$28,FALSE)</f>
        <v/>
      </c>
      <c r="F954" s="46" t="str">
        <f>VLOOKUP($B954,LT!$AT$7:$AY$3006,F$28,FALSE)</f>
        <v/>
      </c>
      <c r="G954" s="46" t="str">
        <f>VLOOKUP($B954,LT!$AT$7:$AY$3006,G$28,FALSE)</f>
        <v/>
      </c>
      <c r="H954" s="133">
        <v>925</v>
      </c>
      <c r="J954" s="131"/>
      <c r="K954" s="134"/>
      <c r="L954" s="134"/>
      <c r="M954" s="131"/>
      <c r="N954" s="131"/>
    </row>
    <row r="955" spans="2:14" ht="30" customHeight="1" thickTop="1" thickBot="1" x14ac:dyDescent="0.3">
      <c r="B955" s="33">
        <f>LARGE(LT!$AT$7:$AT$3006,AF!H955)</f>
        <v>0</v>
      </c>
      <c r="C955" s="46" t="str">
        <f>VLOOKUP($B955,LT!$AT$7:$AY$3006,C$28,FALSE)</f>
        <v/>
      </c>
      <c r="D955" s="132" t="str">
        <f>VLOOKUP($B955,LT!$AT$7:$AY$3006,D$28,FALSE)</f>
        <v/>
      </c>
      <c r="E955" s="132" t="str">
        <f>VLOOKUP($B955,LT!$AT$7:$AY$3006,E$28,FALSE)</f>
        <v/>
      </c>
      <c r="F955" s="46" t="str">
        <f>VLOOKUP($B955,LT!$AT$7:$AY$3006,F$28,FALSE)</f>
        <v/>
      </c>
      <c r="G955" s="46" t="str">
        <f>VLOOKUP($B955,LT!$AT$7:$AY$3006,G$28,FALSE)</f>
        <v/>
      </c>
      <c r="H955" s="133">
        <v>926</v>
      </c>
      <c r="J955" s="131"/>
      <c r="K955" s="134"/>
      <c r="L955" s="134"/>
      <c r="M955" s="131"/>
      <c r="N955" s="131"/>
    </row>
    <row r="956" spans="2:14" ht="30" customHeight="1" thickTop="1" thickBot="1" x14ac:dyDescent="0.3">
      <c r="B956" s="33">
        <f>LARGE(LT!$AT$7:$AT$3006,AF!H956)</f>
        <v>0</v>
      </c>
      <c r="C956" s="46" t="str">
        <f>VLOOKUP($B956,LT!$AT$7:$AY$3006,C$28,FALSE)</f>
        <v/>
      </c>
      <c r="D956" s="132" t="str">
        <f>VLOOKUP($B956,LT!$AT$7:$AY$3006,D$28,FALSE)</f>
        <v/>
      </c>
      <c r="E956" s="132" t="str">
        <f>VLOOKUP($B956,LT!$AT$7:$AY$3006,E$28,FALSE)</f>
        <v/>
      </c>
      <c r="F956" s="46" t="str">
        <f>VLOOKUP($B956,LT!$AT$7:$AY$3006,F$28,FALSE)</f>
        <v/>
      </c>
      <c r="G956" s="46" t="str">
        <f>VLOOKUP($B956,LT!$AT$7:$AY$3006,G$28,FALSE)</f>
        <v/>
      </c>
      <c r="H956" s="133">
        <v>927</v>
      </c>
      <c r="J956" s="131"/>
      <c r="K956" s="134"/>
      <c r="L956" s="134"/>
      <c r="M956" s="131"/>
      <c r="N956" s="131"/>
    </row>
    <row r="957" spans="2:14" ht="30" customHeight="1" thickTop="1" thickBot="1" x14ac:dyDescent="0.3">
      <c r="B957" s="33">
        <f>LARGE(LT!$AT$7:$AT$3006,AF!H957)</f>
        <v>0</v>
      </c>
      <c r="C957" s="46" t="str">
        <f>VLOOKUP($B957,LT!$AT$7:$AY$3006,C$28,FALSE)</f>
        <v/>
      </c>
      <c r="D957" s="132" t="str">
        <f>VLOOKUP($B957,LT!$AT$7:$AY$3006,D$28,FALSE)</f>
        <v/>
      </c>
      <c r="E957" s="132" t="str">
        <f>VLOOKUP($B957,LT!$AT$7:$AY$3006,E$28,FALSE)</f>
        <v/>
      </c>
      <c r="F957" s="46" t="str">
        <f>VLOOKUP($B957,LT!$AT$7:$AY$3006,F$28,FALSE)</f>
        <v/>
      </c>
      <c r="G957" s="46" t="str">
        <f>VLOOKUP($B957,LT!$AT$7:$AY$3006,G$28,FALSE)</f>
        <v/>
      </c>
      <c r="H957" s="133">
        <v>928</v>
      </c>
      <c r="J957" s="131"/>
      <c r="K957" s="134"/>
      <c r="L957" s="134"/>
      <c r="M957" s="131"/>
      <c r="N957" s="131"/>
    </row>
    <row r="958" spans="2:14" ht="30" customHeight="1" thickTop="1" thickBot="1" x14ac:dyDescent="0.3">
      <c r="B958" s="33">
        <f>LARGE(LT!$AT$7:$AT$3006,AF!H958)</f>
        <v>0</v>
      </c>
      <c r="C958" s="46" t="str">
        <f>VLOOKUP($B958,LT!$AT$7:$AY$3006,C$28,FALSE)</f>
        <v/>
      </c>
      <c r="D958" s="132" t="str">
        <f>VLOOKUP($B958,LT!$AT$7:$AY$3006,D$28,FALSE)</f>
        <v/>
      </c>
      <c r="E958" s="132" t="str">
        <f>VLOOKUP($B958,LT!$AT$7:$AY$3006,E$28,FALSE)</f>
        <v/>
      </c>
      <c r="F958" s="46" t="str">
        <f>VLOOKUP($B958,LT!$AT$7:$AY$3006,F$28,FALSE)</f>
        <v/>
      </c>
      <c r="G958" s="46" t="str">
        <f>VLOOKUP($B958,LT!$AT$7:$AY$3006,G$28,FALSE)</f>
        <v/>
      </c>
      <c r="H958" s="133">
        <v>929</v>
      </c>
      <c r="J958" s="131"/>
      <c r="K958" s="134"/>
      <c r="L958" s="134"/>
      <c r="M958" s="131"/>
      <c r="N958" s="131"/>
    </row>
    <row r="959" spans="2:14" ht="30" customHeight="1" thickTop="1" thickBot="1" x14ac:dyDescent="0.3">
      <c r="B959" s="33">
        <f>LARGE(LT!$AT$7:$AT$3006,AF!H959)</f>
        <v>0</v>
      </c>
      <c r="C959" s="46" t="str">
        <f>VLOOKUP($B959,LT!$AT$7:$AY$3006,C$28,FALSE)</f>
        <v/>
      </c>
      <c r="D959" s="132" t="str">
        <f>VLOOKUP($B959,LT!$AT$7:$AY$3006,D$28,FALSE)</f>
        <v/>
      </c>
      <c r="E959" s="132" t="str">
        <f>VLOOKUP($B959,LT!$AT$7:$AY$3006,E$28,FALSE)</f>
        <v/>
      </c>
      <c r="F959" s="46" t="str">
        <f>VLOOKUP($B959,LT!$AT$7:$AY$3006,F$28,FALSE)</f>
        <v/>
      </c>
      <c r="G959" s="46" t="str">
        <f>VLOOKUP($B959,LT!$AT$7:$AY$3006,G$28,FALSE)</f>
        <v/>
      </c>
      <c r="H959" s="133">
        <v>930</v>
      </c>
      <c r="J959" s="131"/>
      <c r="K959" s="134"/>
      <c r="L959" s="134"/>
      <c r="M959" s="131"/>
      <c r="N959" s="131"/>
    </row>
    <row r="960" spans="2:14" ht="30" customHeight="1" thickTop="1" thickBot="1" x14ac:dyDescent="0.3">
      <c r="B960" s="33">
        <f>LARGE(LT!$AT$7:$AT$3006,AF!H960)</f>
        <v>0</v>
      </c>
      <c r="C960" s="46" t="str">
        <f>VLOOKUP($B960,LT!$AT$7:$AY$3006,C$28,FALSE)</f>
        <v/>
      </c>
      <c r="D960" s="132" t="str">
        <f>VLOOKUP($B960,LT!$AT$7:$AY$3006,D$28,FALSE)</f>
        <v/>
      </c>
      <c r="E960" s="132" t="str">
        <f>VLOOKUP($B960,LT!$AT$7:$AY$3006,E$28,FALSE)</f>
        <v/>
      </c>
      <c r="F960" s="46" t="str">
        <f>VLOOKUP($B960,LT!$AT$7:$AY$3006,F$28,FALSE)</f>
        <v/>
      </c>
      <c r="G960" s="46" t="str">
        <f>VLOOKUP($B960,LT!$AT$7:$AY$3006,G$28,FALSE)</f>
        <v/>
      </c>
      <c r="H960" s="133">
        <v>931</v>
      </c>
      <c r="J960" s="131"/>
      <c r="K960" s="134"/>
      <c r="L960" s="134"/>
      <c r="M960" s="131"/>
      <c r="N960" s="131"/>
    </row>
    <row r="961" spans="2:14" ht="30" customHeight="1" thickTop="1" thickBot="1" x14ac:dyDescent="0.3">
      <c r="B961" s="33">
        <f>LARGE(LT!$AT$7:$AT$3006,AF!H961)</f>
        <v>0</v>
      </c>
      <c r="C961" s="46" t="str">
        <f>VLOOKUP($B961,LT!$AT$7:$AY$3006,C$28,FALSE)</f>
        <v/>
      </c>
      <c r="D961" s="132" t="str">
        <f>VLOOKUP($B961,LT!$AT$7:$AY$3006,D$28,FALSE)</f>
        <v/>
      </c>
      <c r="E961" s="132" t="str">
        <f>VLOOKUP($B961,LT!$AT$7:$AY$3006,E$28,FALSE)</f>
        <v/>
      </c>
      <c r="F961" s="46" t="str">
        <f>VLOOKUP($B961,LT!$AT$7:$AY$3006,F$28,FALSE)</f>
        <v/>
      </c>
      <c r="G961" s="46" t="str">
        <f>VLOOKUP($B961,LT!$AT$7:$AY$3006,G$28,FALSE)</f>
        <v/>
      </c>
      <c r="H961" s="133">
        <v>932</v>
      </c>
      <c r="J961" s="131"/>
      <c r="K961" s="134"/>
      <c r="L961" s="134"/>
      <c r="M961" s="131"/>
      <c r="N961" s="131"/>
    </row>
    <row r="962" spans="2:14" ht="30" customHeight="1" thickTop="1" thickBot="1" x14ac:dyDescent="0.3">
      <c r="B962" s="33">
        <f>LARGE(LT!$AT$7:$AT$3006,AF!H962)</f>
        <v>0</v>
      </c>
      <c r="C962" s="46" t="str">
        <f>VLOOKUP($B962,LT!$AT$7:$AY$3006,C$28,FALSE)</f>
        <v/>
      </c>
      <c r="D962" s="132" t="str">
        <f>VLOOKUP($B962,LT!$AT$7:$AY$3006,D$28,FALSE)</f>
        <v/>
      </c>
      <c r="E962" s="132" t="str">
        <f>VLOOKUP($B962,LT!$AT$7:$AY$3006,E$28,FALSE)</f>
        <v/>
      </c>
      <c r="F962" s="46" t="str">
        <f>VLOOKUP($B962,LT!$AT$7:$AY$3006,F$28,FALSE)</f>
        <v/>
      </c>
      <c r="G962" s="46" t="str">
        <f>VLOOKUP($B962,LT!$AT$7:$AY$3006,G$28,FALSE)</f>
        <v/>
      </c>
      <c r="H962" s="133">
        <v>933</v>
      </c>
      <c r="J962" s="131"/>
      <c r="K962" s="134"/>
      <c r="L962" s="134"/>
      <c r="M962" s="131"/>
      <c r="N962" s="131"/>
    </row>
    <row r="963" spans="2:14" ht="30" customHeight="1" thickTop="1" thickBot="1" x14ac:dyDescent="0.3">
      <c r="B963" s="33">
        <f>LARGE(LT!$AT$7:$AT$3006,AF!H963)</f>
        <v>0</v>
      </c>
      <c r="C963" s="46" t="str">
        <f>VLOOKUP($B963,LT!$AT$7:$AY$3006,C$28,FALSE)</f>
        <v/>
      </c>
      <c r="D963" s="132" t="str">
        <f>VLOOKUP($B963,LT!$AT$7:$AY$3006,D$28,FALSE)</f>
        <v/>
      </c>
      <c r="E963" s="132" t="str">
        <f>VLOOKUP($B963,LT!$AT$7:$AY$3006,E$28,FALSE)</f>
        <v/>
      </c>
      <c r="F963" s="46" t="str">
        <f>VLOOKUP($B963,LT!$AT$7:$AY$3006,F$28,FALSE)</f>
        <v/>
      </c>
      <c r="G963" s="46" t="str">
        <f>VLOOKUP($B963,LT!$AT$7:$AY$3006,G$28,FALSE)</f>
        <v/>
      </c>
      <c r="H963" s="133">
        <v>934</v>
      </c>
      <c r="J963" s="131"/>
      <c r="K963" s="134"/>
      <c r="L963" s="134"/>
      <c r="M963" s="131"/>
      <c r="N963" s="131"/>
    </row>
    <row r="964" spans="2:14" ht="30" customHeight="1" thickTop="1" thickBot="1" x14ac:dyDescent="0.3">
      <c r="B964" s="33">
        <f>LARGE(LT!$AT$7:$AT$3006,AF!H964)</f>
        <v>0</v>
      </c>
      <c r="C964" s="46" t="str">
        <f>VLOOKUP($B964,LT!$AT$7:$AY$3006,C$28,FALSE)</f>
        <v/>
      </c>
      <c r="D964" s="132" t="str">
        <f>VLOOKUP($B964,LT!$AT$7:$AY$3006,D$28,FALSE)</f>
        <v/>
      </c>
      <c r="E964" s="132" t="str">
        <f>VLOOKUP($B964,LT!$AT$7:$AY$3006,E$28,FALSE)</f>
        <v/>
      </c>
      <c r="F964" s="46" t="str">
        <f>VLOOKUP($B964,LT!$AT$7:$AY$3006,F$28,FALSE)</f>
        <v/>
      </c>
      <c r="G964" s="46" t="str">
        <f>VLOOKUP($B964,LT!$AT$7:$AY$3006,G$28,FALSE)</f>
        <v/>
      </c>
      <c r="H964" s="133">
        <v>935</v>
      </c>
      <c r="J964" s="131"/>
      <c r="K964" s="134"/>
      <c r="L964" s="134"/>
      <c r="M964" s="131"/>
      <c r="N964" s="131"/>
    </row>
    <row r="965" spans="2:14" ht="30" customHeight="1" thickTop="1" thickBot="1" x14ac:dyDescent="0.3">
      <c r="B965" s="33">
        <f>LARGE(LT!$AT$7:$AT$3006,AF!H965)</f>
        <v>0</v>
      </c>
      <c r="C965" s="46" t="str">
        <f>VLOOKUP($B965,LT!$AT$7:$AY$3006,C$28,FALSE)</f>
        <v/>
      </c>
      <c r="D965" s="132" t="str">
        <f>VLOOKUP($B965,LT!$AT$7:$AY$3006,D$28,FALSE)</f>
        <v/>
      </c>
      <c r="E965" s="132" t="str">
        <f>VLOOKUP($B965,LT!$AT$7:$AY$3006,E$28,FALSE)</f>
        <v/>
      </c>
      <c r="F965" s="46" t="str">
        <f>VLOOKUP($B965,LT!$AT$7:$AY$3006,F$28,FALSE)</f>
        <v/>
      </c>
      <c r="G965" s="46" t="str">
        <f>VLOOKUP($B965,LT!$AT$7:$AY$3006,G$28,FALSE)</f>
        <v/>
      </c>
      <c r="H965" s="133">
        <v>936</v>
      </c>
      <c r="J965" s="131"/>
      <c r="K965" s="134"/>
      <c r="L965" s="134"/>
      <c r="M965" s="131"/>
      <c r="N965" s="131"/>
    </row>
    <row r="966" spans="2:14" ht="30" customHeight="1" thickTop="1" thickBot="1" x14ac:dyDescent="0.3">
      <c r="B966" s="33">
        <f>LARGE(LT!$AT$7:$AT$3006,AF!H966)</f>
        <v>0</v>
      </c>
      <c r="C966" s="46" t="str">
        <f>VLOOKUP($B966,LT!$AT$7:$AY$3006,C$28,FALSE)</f>
        <v/>
      </c>
      <c r="D966" s="132" t="str">
        <f>VLOOKUP($B966,LT!$AT$7:$AY$3006,D$28,FALSE)</f>
        <v/>
      </c>
      <c r="E966" s="132" t="str">
        <f>VLOOKUP($B966,LT!$AT$7:$AY$3006,E$28,FALSE)</f>
        <v/>
      </c>
      <c r="F966" s="46" t="str">
        <f>VLOOKUP($B966,LT!$AT$7:$AY$3006,F$28,FALSE)</f>
        <v/>
      </c>
      <c r="G966" s="46" t="str">
        <f>VLOOKUP($B966,LT!$AT$7:$AY$3006,G$28,FALSE)</f>
        <v/>
      </c>
      <c r="H966" s="133">
        <v>937</v>
      </c>
      <c r="J966" s="131"/>
      <c r="K966" s="134"/>
      <c r="L966" s="134"/>
      <c r="M966" s="131"/>
      <c r="N966" s="131"/>
    </row>
    <row r="967" spans="2:14" ht="30" customHeight="1" thickTop="1" thickBot="1" x14ac:dyDescent="0.3">
      <c r="B967" s="33">
        <f>LARGE(LT!$AT$7:$AT$3006,AF!H967)</f>
        <v>0</v>
      </c>
      <c r="C967" s="46" t="str">
        <f>VLOOKUP($B967,LT!$AT$7:$AY$3006,C$28,FALSE)</f>
        <v/>
      </c>
      <c r="D967" s="132" t="str">
        <f>VLOOKUP($B967,LT!$AT$7:$AY$3006,D$28,FALSE)</f>
        <v/>
      </c>
      <c r="E967" s="132" t="str">
        <f>VLOOKUP($B967,LT!$AT$7:$AY$3006,E$28,FALSE)</f>
        <v/>
      </c>
      <c r="F967" s="46" t="str">
        <f>VLOOKUP($B967,LT!$AT$7:$AY$3006,F$28,FALSE)</f>
        <v/>
      </c>
      <c r="G967" s="46" t="str">
        <f>VLOOKUP($B967,LT!$AT$7:$AY$3006,G$28,FALSE)</f>
        <v/>
      </c>
      <c r="H967" s="133">
        <v>938</v>
      </c>
      <c r="J967" s="131"/>
      <c r="K967" s="134"/>
      <c r="L967" s="134"/>
      <c r="M967" s="131"/>
      <c r="N967" s="131"/>
    </row>
    <row r="968" spans="2:14" ht="30" customHeight="1" thickTop="1" thickBot="1" x14ac:dyDescent="0.3">
      <c r="B968" s="33">
        <f>LARGE(LT!$AT$7:$AT$3006,AF!H968)</f>
        <v>0</v>
      </c>
      <c r="C968" s="46" t="str">
        <f>VLOOKUP($B968,LT!$AT$7:$AY$3006,C$28,FALSE)</f>
        <v/>
      </c>
      <c r="D968" s="132" t="str">
        <f>VLOOKUP($B968,LT!$AT$7:$AY$3006,D$28,FALSE)</f>
        <v/>
      </c>
      <c r="E968" s="132" t="str">
        <f>VLOOKUP($B968,LT!$AT$7:$AY$3006,E$28,FALSE)</f>
        <v/>
      </c>
      <c r="F968" s="46" t="str">
        <f>VLOOKUP($B968,LT!$AT$7:$AY$3006,F$28,FALSE)</f>
        <v/>
      </c>
      <c r="G968" s="46" t="str">
        <f>VLOOKUP($B968,LT!$AT$7:$AY$3006,G$28,FALSE)</f>
        <v/>
      </c>
      <c r="H968" s="133">
        <v>939</v>
      </c>
      <c r="J968" s="131"/>
      <c r="K968" s="134"/>
      <c r="L968" s="134"/>
      <c r="M968" s="131"/>
      <c r="N968" s="131"/>
    </row>
    <row r="969" spans="2:14" ht="30" customHeight="1" thickTop="1" thickBot="1" x14ac:dyDescent="0.3">
      <c r="B969" s="33">
        <f>LARGE(LT!$AT$7:$AT$3006,AF!H969)</f>
        <v>0</v>
      </c>
      <c r="C969" s="46" t="str">
        <f>VLOOKUP($B969,LT!$AT$7:$AY$3006,C$28,FALSE)</f>
        <v/>
      </c>
      <c r="D969" s="132" t="str">
        <f>VLOOKUP($B969,LT!$AT$7:$AY$3006,D$28,FALSE)</f>
        <v/>
      </c>
      <c r="E969" s="132" t="str">
        <f>VLOOKUP($B969,LT!$AT$7:$AY$3006,E$28,FALSE)</f>
        <v/>
      </c>
      <c r="F969" s="46" t="str">
        <f>VLOOKUP($B969,LT!$AT$7:$AY$3006,F$28,FALSE)</f>
        <v/>
      </c>
      <c r="G969" s="46" t="str">
        <f>VLOOKUP($B969,LT!$AT$7:$AY$3006,G$28,FALSE)</f>
        <v/>
      </c>
      <c r="H969" s="133">
        <v>940</v>
      </c>
      <c r="J969" s="131"/>
      <c r="K969" s="134"/>
      <c r="L969" s="134"/>
      <c r="M969" s="131"/>
      <c r="N969" s="131"/>
    </row>
    <row r="970" spans="2:14" ht="30" customHeight="1" thickTop="1" thickBot="1" x14ac:dyDescent="0.3">
      <c r="B970" s="33">
        <f>LARGE(LT!$AT$7:$AT$3006,AF!H970)</f>
        <v>0</v>
      </c>
      <c r="C970" s="46" t="str">
        <f>VLOOKUP($B970,LT!$AT$7:$AY$3006,C$28,FALSE)</f>
        <v/>
      </c>
      <c r="D970" s="132" t="str">
        <f>VLOOKUP($B970,LT!$AT$7:$AY$3006,D$28,FALSE)</f>
        <v/>
      </c>
      <c r="E970" s="132" t="str">
        <f>VLOOKUP($B970,LT!$AT$7:$AY$3006,E$28,FALSE)</f>
        <v/>
      </c>
      <c r="F970" s="46" t="str">
        <f>VLOOKUP($B970,LT!$AT$7:$AY$3006,F$28,FALSE)</f>
        <v/>
      </c>
      <c r="G970" s="46" t="str">
        <f>VLOOKUP($B970,LT!$AT$7:$AY$3006,G$28,FALSE)</f>
        <v/>
      </c>
      <c r="H970" s="133">
        <v>941</v>
      </c>
      <c r="J970" s="131"/>
      <c r="K970" s="134"/>
      <c r="L970" s="134"/>
      <c r="M970" s="131"/>
      <c r="N970" s="131"/>
    </row>
    <row r="971" spans="2:14" ht="30" customHeight="1" thickTop="1" thickBot="1" x14ac:dyDescent="0.3">
      <c r="B971" s="33">
        <f>LARGE(LT!$AT$7:$AT$3006,AF!H971)</f>
        <v>0</v>
      </c>
      <c r="C971" s="46" t="str">
        <f>VLOOKUP($B971,LT!$AT$7:$AY$3006,C$28,FALSE)</f>
        <v/>
      </c>
      <c r="D971" s="132" t="str">
        <f>VLOOKUP($B971,LT!$AT$7:$AY$3006,D$28,FALSE)</f>
        <v/>
      </c>
      <c r="E971" s="132" t="str">
        <f>VLOOKUP($B971,LT!$AT$7:$AY$3006,E$28,FALSE)</f>
        <v/>
      </c>
      <c r="F971" s="46" t="str">
        <f>VLOOKUP($B971,LT!$AT$7:$AY$3006,F$28,FALSE)</f>
        <v/>
      </c>
      <c r="G971" s="46" t="str">
        <f>VLOOKUP($B971,LT!$AT$7:$AY$3006,G$28,FALSE)</f>
        <v/>
      </c>
      <c r="H971" s="133">
        <v>942</v>
      </c>
      <c r="J971" s="131"/>
      <c r="K971" s="134"/>
      <c r="L971" s="134"/>
      <c r="M971" s="131"/>
      <c r="N971" s="131"/>
    </row>
    <row r="972" spans="2:14" ht="30" customHeight="1" thickTop="1" thickBot="1" x14ac:dyDescent="0.3">
      <c r="B972" s="33">
        <f>LARGE(LT!$AT$7:$AT$3006,AF!H972)</f>
        <v>0</v>
      </c>
      <c r="C972" s="46" t="str">
        <f>VLOOKUP($B972,LT!$AT$7:$AY$3006,C$28,FALSE)</f>
        <v/>
      </c>
      <c r="D972" s="132" t="str">
        <f>VLOOKUP($B972,LT!$AT$7:$AY$3006,D$28,FALSE)</f>
        <v/>
      </c>
      <c r="E972" s="132" t="str">
        <f>VLOOKUP($B972,LT!$AT$7:$AY$3006,E$28,FALSE)</f>
        <v/>
      </c>
      <c r="F972" s="46" t="str">
        <f>VLOOKUP($B972,LT!$AT$7:$AY$3006,F$28,FALSE)</f>
        <v/>
      </c>
      <c r="G972" s="46" t="str">
        <f>VLOOKUP($B972,LT!$AT$7:$AY$3006,G$28,FALSE)</f>
        <v/>
      </c>
      <c r="H972" s="133">
        <v>943</v>
      </c>
      <c r="J972" s="131"/>
      <c r="K972" s="134"/>
      <c r="L972" s="134"/>
      <c r="M972" s="131"/>
      <c r="N972" s="131"/>
    </row>
    <row r="973" spans="2:14" ht="30" customHeight="1" thickTop="1" thickBot="1" x14ac:dyDescent="0.3">
      <c r="B973" s="33">
        <f>LARGE(LT!$AT$7:$AT$3006,AF!H973)</f>
        <v>0</v>
      </c>
      <c r="C973" s="46" t="str">
        <f>VLOOKUP($B973,LT!$AT$7:$AY$3006,C$28,FALSE)</f>
        <v/>
      </c>
      <c r="D973" s="132" t="str">
        <f>VLOOKUP($B973,LT!$AT$7:$AY$3006,D$28,FALSE)</f>
        <v/>
      </c>
      <c r="E973" s="132" t="str">
        <f>VLOOKUP($B973,LT!$AT$7:$AY$3006,E$28,FALSE)</f>
        <v/>
      </c>
      <c r="F973" s="46" t="str">
        <f>VLOOKUP($B973,LT!$AT$7:$AY$3006,F$28,FALSE)</f>
        <v/>
      </c>
      <c r="G973" s="46" t="str">
        <f>VLOOKUP($B973,LT!$AT$7:$AY$3006,G$28,FALSE)</f>
        <v/>
      </c>
      <c r="H973" s="133">
        <v>944</v>
      </c>
      <c r="J973" s="131"/>
      <c r="K973" s="134"/>
      <c r="L973" s="134"/>
      <c r="M973" s="131"/>
      <c r="N973" s="131"/>
    </row>
    <row r="974" spans="2:14" ht="30" customHeight="1" thickTop="1" thickBot="1" x14ac:dyDescent="0.3">
      <c r="B974" s="33">
        <f>LARGE(LT!$AT$7:$AT$3006,AF!H974)</f>
        <v>0</v>
      </c>
      <c r="C974" s="46" t="str">
        <f>VLOOKUP($B974,LT!$AT$7:$AY$3006,C$28,FALSE)</f>
        <v/>
      </c>
      <c r="D974" s="132" t="str">
        <f>VLOOKUP($B974,LT!$AT$7:$AY$3006,D$28,FALSE)</f>
        <v/>
      </c>
      <c r="E974" s="132" t="str">
        <f>VLOOKUP($B974,LT!$AT$7:$AY$3006,E$28,FALSE)</f>
        <v/>
      </c>
      <c r="F974" s="46" t="str">
        <f>VLOOKUP($B974,LT!$AT$7:$AY$3006,F$28,FALSE)</f>
        <v/>
      </c>
      <c r="G974" s="46" t="str">
        <f>VLOOKUP($B974,LT!$AT$7:$AY$3006,G$28,FALSE)</f>
        <v/>
      </c>
      <c r="H974" s="133">
        <v>945</v>
      </c>
      <c r="J974" s="131"/>
      <c r="K974" s="134"/>
      <c r="L974" s="134"/>
      <c r="M974" s="131"/>
      <c r="N974" s="131"/>
    </row>
    <row r="975" spans="2:14" ht="30" customHeight="1" thickTop="1" thickBot="1" x14ac:dyDescent="0.3">
      <c r="B975" s="33">
        <f>LARGE(LT!$AT$7:$AT$3006,AF!H975)</f>
        <v>0</v>
      </c>
      <c r="C975" s="46" t="str">
        <f>VLOOKUP($B975,LT!$AT$7:$AY$3006,C$28,FALSE)</f>
        <v/>
      </c>
      <c r="D975" s="132" t="str">
        <f>VLOOKUP($B975,LT!$AT$7:$AY$3006,D$28,FALSE)</f>
        <v/>
      </c>
      <c r="E975" s="132" t="str">
        <f>VLOOKUP($B975,LT!$AT$7:$AY$3006,E$28,FALSE)</f>
        <v/>
      </c>
      <c r="F975" s="46" t="str">
        <f>VLOOKUP($B975,LT!$AT$7:$AY$3006,F$28,FALSE)</f>
        <v/>
      </c>
      <c r="G975" s="46" t="str">
        <f>VLOOKUP($B975,LT!$AT$7:$AY$3006,G$28,FALSE)</f>
        <v/>
      </c>
      <c r="H975" s="133">
        <v>946</v>
      </c>
      <c r="J975" s="131"/>
      <c r="K975" s="134"/>
      <c r="L975" s="134"/>
      <c r="M975" s="131"/>
      <c r="N975" s="131"/>
    </row>
    <row r="976" spans="2:14" ht="30" customHeight="1" thickTop="1" thickBot="1" x14ac:dyDescent="0.3">
      <c r="B976" s="33">
        <f>LARGE(LT!$AT$7:$AT$3006,AF!H976)</f>
        <v>0</v>
      </c>
      <c r="C976" s="46" t="str">
        <f>VLOOKUP($B976,LT!$AT$7:$AY$3006,C$28,FALSE)</f>
        <v/>
      </c>
      <c r="D976" s="132" t="str">
        <f>VLOOKUP($B976,LT!$AT$7:$AY$3006,D$28,FALSE)</f>
        <v/>
      </c>
      <c r="E976" s="132" t="str">
        <f>VLOOKUP($B976,LT!$AT$7:$AY$3006,E$28,FALSE)</f>
        <v/>
      </c>
      <c r="F976" s="46" t="str">
        <f>VLOOKUP($B976,LT!$AT$7:$AY$3006,F$28,FALSE)</f>
        <v/>
      </c>
      <c r="G976" s="46" t="str">
        <f>VLOOKUP($B976,LT!$AT$7:$AY$3006,G$28,FALSE)</f>
        <v/>
      </c>
      <c r="H976" s="133">
        <v>947</v>
      </c>
      <c r="J976" s="131"/>
      <c r="K976" s="134"/>
      <c r="L976" s="134"/>
      <c r="M976" s="131"/>
      <c r="N976" s="131"/>
    </row>
    <row r="977" spans="2:14" ht="30" customHeight="1" thickTop="1" thickBot="1" x14ac:dyDescent="0.3">
      <c r="B977" s="33">
        <f>LARGE(LT!$AT$7:$AT$3006,AF!H977)</f>
        <v>0</v>
      </c>
      <c r="C977" s="46" t="str">
        <f>VLOOKUP($B977,LT!$AT$7:$AY$3006,C$28,FALSE)</f>
        <v/>
      </c>
      <c r="D977" s="132" t="str">
        <f>VLOOKUP($B977,LT!$AT$7:$AY$3006,D$28,FALSE)</f>
        <v/>
      </c>
      <c r="E977" s="132" t="str">
        <f>VLOOKUP($B977,LT!$AT$7:$AY$3006,E$28,FALSE)</f>
        <v/>
      </c>
      <c r="F977" s="46" t="str">
        <f>VLOOKUP($B977,LT!$AT$7:$AY$3006,F$28,FALSE)</f>
        <v/>
      </c>
      <c r="G977" s="46" t="str">
        <f>VLOOKUP($B977,LT!$AT$7:$AY$3006,G$28,FALSE)</f>
        <v/>
      </c>
      <c r="H977" s="133">
        <v>948</v>
      </c>
      <c r="J977" s="131"/>
      <c r="K977" s="134"/>
      <c r="L977" s="134"/>
      <c r="M977" s="131"/>
      <c r="N977" s="131"/>
    </row>
    <row r="978" spans="2:14" ht="30" customHeight="1" thickTop="1" thickBot="1" x14ac:dyDescent="0.3">
      <c r="B978" s="33">
        <f>LARGE(LT!$AT$7:$AT$3006,AF!H978)</f>
        <v>0</v>
      </c>
      <c r="C978" s="46" t="str">
        <f>VLOOKUP($B978,LT!$AT$7:$AY$3006,C$28,FALSE)</f>
        <v/>
      </c>
      <c r="D978" s="132" t="str">
        <f>VLOOKUP($B978,LT!$AT$7:$AY$3006,D$28,FALSE)</f>
        <v/>
      </c>
      <c r="E978" s="132" t="str">
        <f>VLOOKUP($B978,LT!$AT$7:$AY$3006,E$28,FALSE)</f>
        <v/>
      </c>
      <c r="F978" s="46" t="str">
        <f>VLOOKUP($B978,LT!$AT$7:$AY$3006,F$28,FALSE)</f>
        <v/>
      </c>
      <c r="G978" s="46" t="str">
        <f>VLOOKUP($B978,LT!$AT$7:$AY$3006,G$28,FALSE)</f>
        <v/>
      </c>
      <c r="H978" s="133">
        <v>949</v>
      </c>
      <c r="J978" s="131"/>
      <c r="K978" s="134"/>
      <c r="L978" s="134"/>
      <c r="M978" s="131"/>
      <c r="N978" s="131"/>
    </row>
    <row r="979" spans="2:14" ht="30" customHeight="1" thickTop="1" thickBot="1" x14ac:dyDescent="0.3">
      <c r="B979" s="33">
        <f>LARGE(LT!$AT$7:$AT$3006,AF!H979)</f>
        <v>0</v>
      </c>
      <c r="C979" s="46" t="str">
        <f>VLOOKUP($B979,LT!$AT$7:$AY$3006,C$28,FALSE)</f>
        <v/>
      </c>
      <c r="D979" s="132" t="str">
        <f>VLOOKUP($B979,LT!$AT$7:$AY$3006,D$28,FALSE)</f>
        <v/>
      </c>
      <c r="E979" s="132" t="str">
        <f>VLOOKUP($B979,LT!$AT$7:$AY$3006,E$28,FALSE)</f>
        <v/>
      </c>
      <c r="F979" s="46" t="str">
        <f>VLOOKUP($B979,LT!$AT$7:$AY$3006,F$28,FALSE)</f>
        <v/>
      </c>
      <c r="G979" s="46" t="str">
        <f>VLOOKUP($B979,LT!$AT$7:$AY$3006,G$28,FALSE)</f>
        <v/>
      </c>
      <c r="H979" s="133">
        <v>950</v>
      </c>
      <c r="J979" s="131"/>
      <c r="K979" s="134"/>
      <c r="L979" s="134"/>
      <c r="M979" s="131"/>
      <c r="N979" s="131"/>
    </row>
    <row r="980" spans="2:14" ht="30" customHeight="1" thickTop="1" thickBot="1" x14ac:dyDescent="0.3">
      <c r="B980" s="33">
        <f>LARGE(LT!$AT$7:$AT$3006,AF!H980)</f>
        <v>0</v>
      </c>
      <c r="C980" s="46" t="str">
        <f>VLOOKUP($B980,LT!$AT$7:$AY$3006,C$28,FALSE)</f>
        <v/>
      </c>
      <c r="D980" s="132" t="str">
        <f>VLOOKUP($B980,LT!$AT$7:$AY$3006,D$28,FALSE)</f>
        <v/>
      </c>
      <c r="E980" s="132" t="str">
        <f>VLOOKUP($B980,LT!$AT$7:$AY$3006,E$28,FALSE)</f>
        <v/>
      </c>
      <c r="F980" s="46" t="str">
        <f>VLOOKUP($B980,LT!$AT$7:$AY$3006,F$28,FALSE)</f>
        <v/>
      </c>
      <c r="G980" s="46" t="str">
        <f>VLOOKUP($B980,LT!$AT$7:$AY$3006,G$28,FALSE)</f>
        <v/>
      </c>
      <c r="H980" s="133">
        <v>951</v>
      </c>
      <c r="J980" s="131"/>
      <c r="K980" s="134"/>
      <c r="L980" s="134"/>
      <c r="M980" s="131"/>
      <c r="N980" s="131"/>
    </row>
    <row r="981" spans="2:14" ht="30" customHeight="1" thickTop="1" thickBot="1" x14ac:dyDescent="0.3">
      <c r="B981" s="33">
        <f>LARGE(LT!$AT$7:$AT$3006,AF!H981)</f>
        <v>0</v>
      </c>
      <c r="C981" s="46" t="str">
        <f>VLOOKUP($B981,LT!$AT$7:$AY$3006,C$28,FALSE)</f>
        <v/>
      </c>
      <c r="D981" s="132" t="str">
        <f>VLOOKUP($B981,LT!$AT$7:$AY$3006,D$28,FALSE)</f>
        <v/>
      </c>
      <c r="E981" s="132" t="str">
        <f>VLOOKUP($B981,LT!$AT$7:$AY$3006,E$28,FALSE)</f>
        <v/>
      </c>
      <c r="F981" s="46" t="str">
        <f>VLOOKUP($B981,LT!$AT$7:$AY$3006,F$28,FALSE)</f>
        <v/>
      </c>
      <c r="G981" s="46" t="str">
        <f>VLOOKUP($B981,LT!$AT$7:$AY$3006,G$28,FALSE)</f>
        <v/>
      </c>
      <c r="H981" s="133">
        <v>952</v>
      </c>
      <c r="J981" s="131"/>
      <c r="K981" s="134"/>
      <c r="L981" s="134"/>
      <c r="M981" s="131"/>
      <c r="N981" s="131"/>
    </row>
    <row r="982" spans="2:14" ht="30" customHeight="1" thickTop="1" thickBot="1" x14ac:dyDescent="0.3">
      <c r="B982" s="33">
        <f>LARGE(LT!$AT$7:$AT$3006,AF!H982)</f>
        <v>0</v>
      </c>
      <c r="C982" s="46" t="str">
        <f>VLOOKUP($B982,LT!$AT$7:$AY$3006,C$28,FALSE)</f>
        <v/>
      </c>
      <c r="D982" s="132" t="str">
        <f>VLOOKUP($B982,LT!$AT$7:$AY$3006,D$28,FALSE)</f>
        <v/>
      </c>
      <c r="E982" s="132" t="str">
        <f>VLOOKUP($B982,LT!$AT$7:$AY$3006,E$28,FALSE)</f>
        <v/>
      </c>
      <c r="F982" s="46" t="str">
        <f>VLOOKUP($B982,LT!$AT$7:$AY$3006,F$28,FALSE)</f>
        <v/>
      </c>
      <c r="G982" s="46" t="str">
        <f>VLOOKUP($B982,LT!$AT$7:$AY$3006,G$28,FALSE)</f>
        <v/>
      </c>
      <c r="H982" s="133">
        <v>953</v>
      </c>
      <c r="J982" s="131"/>
      <c r="K982" s="134"/>
      <c r="L982" s="134"/>
      <c r="M982" s="131"/>
      <c r="N982" s="131"/>
    </row>
    <row r="983" spans="2:14" ht="30" customHeight="1" thickTop="1" thickBot="1" x14ac:dyDescent="0.3">
      <c r="B983" s="33">
        <f>LARGE(LT!$AT$7:$AT$3006,AF!H983)</f>
        <v>0</v>
      </c>
      <c r="C983" s="46" t="str">
        <f>VLOOKUP($B983,LT!$AT$7:$AY$3006,C$28,FALSE)</f>
        <v/>
      </c>
      <c r="D983" s="132" t="str">
        <f>VLOOKUP($B983,LT!$AT$7:$AY$3006,D$28,FALSE)</f>
        <v/>
      </c>
      <c r="E983" s="132" t="str">
        <f>VLOOKUP($B983,LT!$AT$7:$AY$3006,E$28,FALSE)</f>
        <v/>
      </c>
      <c r="F983" s="46" t="str">
        <f>VLOOKUP($B983,LT!$AT$7:$AY$3006,F$28,FALSE)</f>
        <v/>
      </c>
      <c r="G983" s="46" t="str">
        <f>VLOOKUP($B983,LT!$AT$7:$AY$3006,G$28,FALSE)</f>
        <v/>
      </c>
      <c r="H983" s="133">
        <v>954</v>
      </c>
      <c r="J983" s="131"/>
      <c r="K983" s="134"/>
      <c r="L983" s="134"/>
      <c r="M983" s="131"/>
      <c r="N983" s="131"/>
    </row>
    <row r="984" spans="2:14" ht="30" customHeight="1" thickTop="1" thickBot="1" x14ac:dyDescent="0.3">
      <c r="B984" s="33">
        <f>LARGE(LT!$AT$7:$AT$3006,AF!H984)</f>
        <v>0</v>
      </c>
      <c r="C984" s="46" t="str">
        <f>VLOOKUP($B984,LT!$AT$7:$AY$3006,C$28,FALSE)</f>
        <v/>
      </c>
      <c r="D984" s="132" t="str">
        <f>VLOOKUP($B984,LT!$AT$7:$AY$3006,D$28,FALSE)</f>
        <v/>
      </c>
      <c r="E984" s="132" t="str">
        <f>VLOOKUP($B984,LT!$AT$7:$AY$3006,E$28,FALSE)</f>
        <v/>
      </c>
      <c r="F984" s="46" t="str">
        <f>VLOOKUP($B984,LT!$AT$7:$AY$3006,F$28,FALSE)</f>
        <v/>
      </c>
      <c r="G984" s="46" t="str">
        <f>VLOOKUP($B984,LT!$AT$7:$AY$3006,G$28,FALSE)</f>
        <v/>
      </c>
      <c r="H984" s="133">
        <v>955</v>
      </c>
      <c r="J984" s="131"/>
      <c r="K984" s="134"/>
      <c r="L984" s="134"/>
      <c r="M984" s="131"/>
      <c r="N984" s="131"/>
    </row>
    <row r="985" spans="2:14" ht="30" customHeight="1" thickTop="1" thickBot="1" x14ac:dyDescent="0.3">
      <c r="B985" s="33">
        <f>LARGE(LT!$AT$7:$AT$3006,AF!H985)</f>
        <v>0</v>
      </c>
      <c r="C985" s="46" t="str">
        <f>VLOOKUP($B985,LT!$AT$7:$AY$3006,C$28,FALSE)</f>
        <v/>
      </c>
      <c r="D985" s="132" t="str">
        <f>VLOOKUP($B985,LT!$AT$7:$AY$3006,D$28,FALSE)</f>
        <v/>
      </c>
      <c r="E985" s="132" t="str">
        <f>VLOOKUP($B985,LT!$AT$7:$AY$3006,E$28,FALSE)</f>
        <v/>
      </c>
      <c r="F985" s="46" t="str">
        <f>VLOOKUP($B985,LT!$AT$7:$AY$3006,F$28,FALSE)</f>
        <v/>
      </c>
      <c r="G985" s="46" t="str">
        <f>VLOOKUP($B985,LT!$AT$7:$AY$3006,G$28,FALSE)</f>
        <v/>
      </c>
      <c r="H985" s="133">
        <v>956</v>
      </c>
      <c r="J985" s="131"/>
      <c r="K985" s="134"/>
      <c r="L985" s="134"/>
      <c r="M985" s="131"/>
      <c r="N985" s="131"/>
    </row>
    <row r="986" spans="2:14" ht="30" customHeight="1" thickTop="1" thickBot="1" x14ac:dyDescent="0.3">
      <c r="B986" s="33">
        <f>LARGE(LT!$AT$7:$AT$3006,AF!H986)</f>
        <v>0</v>
      </c>
      <c r="C986" s="46" t="str">
        <f>VLOOKUP($B986,LT!$AT$7:$AY$3006,C$28,FALSE)</f>
        <v/>
      </c>
      <c r="D986" s="132" t="str">
        <f>VLOOKUP($B986,LT!$AT$7:$AY$3006,D$28,FALSE)</f>
        <v/>
      </c>
      <c r="E986" s="132" t="str">
        <f>VLOOKUP($B986,LT!$AT$7:$AY$3006,E$28,FALSE)</f>
        <v/>
      </c>
      <c r="F986" s="46" t="str">
        <f>VLOOKUP($B986,LT!$AT$7:$AY$3006,F$28,FALSE)</f>
        <v/>
      </c>
      <c r="G986" s="46" t="str">
        <f>VLOOKUP($B986,LT!$AT$7:$AY$3006,G$28,FALSE)</f>
        <v/>
      </c>
      <c r="H986" s="133">
        <v>957</v>
      </c>
      <c r="J986" s="131"/>
      <c r="K986" s="134"/>
      <c r="L986" s="134"/>
      <c r="M986" s="131"/>
      <c r="N986" s="131"/>
    </row>
    <row r="987" spans="2:14" ht="30" customHeight="1" thickTop="1" thickBot="1" x14ac:dyDescent="0.3">
      <c r="B987" s="33">
        <f>LARGE(LT!$AT$7:$AT$3006,AF!H987)</f>
        <v>0</v>
      </c>
      <c r="C987" s="46" t="str">
        <f>VLOOKUP($B987,LT!$AT$7:$AY$3006,C$28,FALSE)</f>
        <v/>
      </c>
      <c r="D987" s="132" t="str">
        <f>VLOOKUP($B987,LT!$AT$7:$AY$3006,D$28,FALSE)</f>
        <v/>
      </c>
      <c r="E987" s="132" t="str">
        <f>VLOOKUP($B987,LT!$AT$7:$AY$3006,E$28,FALSE)</f>
        <v/>
      </c>
      <c r="F987" s="46" t="str">
        <f>VLOOKUP($B987,LT!$AT$7:$AY$3006,F$28,FALSE)</f>
        <v/>
      </c>
      <c r="G987" s="46" t="str">
        <f>VLOOKUP($B987,LT!$AT$7:$AY$3006,G$28,FALSE)</f>
        <v/>
      </c>
      <c r="H987" s="133">
        <v>958</v>
      </c>
      <c r="J987" s="131"/>
      <c r="K987" s="134"/>
      <c r="L987" s="134"/>
      <c r="M987" s="131"/>
      <c r="N987" s="131"/>
    </row>
    <row r="988" spans="2:14" ht="30" customHeight="1" thickTop="1" thickBot="1" x14ac:dyDescent="0.3">
      <c r="B988" s="33">
        <f>LARGE(LT!$AT$7:$AT$3006,AF!H988)</f>
        <v>0</v>
      </c>
      <c r="C988" s="46" t="str">
        <f>VLOOKUP($B988,LT!$AT$7:$AY$3006,C$28,FALSE)</f>
        <v/>
      </c>
      <c r="D988" s="132" t="str">
        <f>VLOOKUP($B988,LT!$AT$7:$AY$3006,D$28,FALSE)</f>
        <v/>
      </c>
      <c r="E988" s="132" t="str">
        <f>VLOOKUP($B988,LT!$AT$7:$AY$3006,E$28,FALSE)</f>
        <v/>
      </c>
      <c r="F988" s="46" t="str">
        <f>VLOOKUP($B988,LT!$AT$7:$AY$3006,F$28,FALSE)</f>
        <v/>
      </c>
      <c r="G988" s="46" t="str">
        <f>VLOOKUP($B988,LT!$AT$7:$AY$3006,G$28,FALSE)</f>
        <v/>
      </c>
      <c r="H988" s="133">
        <v>959</v>
      </c>
      <c r="J988" s="131"/>
      <c r="K988" s="134"/>
      <c r="L988" s="134"/>
      <c r="M988" s="131"/>
      <c r="N988" s="131"/>
    </row>
    <row r="989" spans="2:14" ht="30" customHeight="1" thickTop="1" thickBot="1" x14ac:dyDescent="0.3">
      <c r="B989" s="33">
        <f>LARGE(LT!$AT$7:$AT$3006,AF!H989)</f>
        <v>0</v>
      </c>
      <c r="C989" s="46" t="str">
        <f>VLOOKUP($B989,LT!$AT$7:$AY$3006,C$28,FALSE)</f>
        <v/>
      </c>
      <c r="D989" s="132" t="str">
        <f>VLOOKUP($B989,LT!$AT$7:$AY$3006,D$28,FALSE)</f>
        <v/>
      </c>
      <c r="E989" s="132" t="str">
        <f>VLOOKUP($B989,LT!$AT$7:$AY$3006,E$28,FALSE)</f>
        <v/>
      </c>
      <c r="F989" s="46" t="str">
        <f>VLOOKUP($B989,LT!$AT$7:$AY$3006,F$28,FALSE)</f>
        <v/>
      </c>
      <c r="G989" s="46" t="str">
        <f>VLOOKUP($B989,LT!$AT$7:$AY$3006,G$28,FALSE)</f>
        <v/>
      </c>
      <c r="H989" s="133">
        <v>960</v>
      </c>
      <c r="J989" s="131"/>
      <c r="K989" s="134"/>
      <c r="L989" s="134"/>
      <c r="M989" s="131"/>
      <c r="N989" s="131"/>
    </row>
    <row r="990" spans="2:14" ht="30" customHeight="1" thickTop="1" thickBot="1" x14ac:dyDescent="0.3">
      <c r="B990" s="33">
        <f>LARGE(LT!$AT$7:$AT$3006,AF!H990)</f>
        <v>0</v>
      </c>
      <c r="C990" s="46" t="str">
        <f>VLOOKUP($B990,LT!$AT$7:$AY$3006,C$28,FALSE)</f>
        <v/>
      </c>
      <c r="D990" s="132" t="str">
        <f>VLOOKUP($B990,LT!$AT$7:$AY$3006,D$28,FALSE)</f>
        <v/>
      </c>
      <c r="E990" s="132" t="str">
        <f>VLOOKUP($B990,LT!$AT$7:$AY$3006,E$28,FALSE)</f>
        <v/>
      </c>
      <c r="F990" s="46" t="str">
        <f>VLOOKUP($B990,LT!$AT$7:$AY$3006,F$28,FALSE)</f>
        <v/>
      </c>
      <c r="G990" s="46" t="str">
        <f>VLOOKUP($B990,LT!$AT$7:$AY$3006,G$28,FALSE)</f>
        <v/>
      </c>
      <c r="H990" s="133">
        <v>961</v>
      </c>
      <c r="J990" s="131"/>
      <c r="K990" s="134"/>
      <c r="L990" s="134"/>
      <c r="M990" s="131"/>
      <c r="N990" s="131"/>
    </row>
    <row r="991" spans="2:14" ht="30" customHeight="1" thickTop="1" thickBot="1" x14ac:dyDescent="0.3">
      <c r="B991" s="33">
        <f>LARGE(LT!$AT$7:$AT$3006,AF!H991)</f>
        <v>0</v>
      </c>
      <c r="C991" s="46" t="str">
        <f>VLOOKUP($B991,LT!$AT$7:$AY$3006,C$28,FALSE)</f>
        <v/>
      </c>
      <c r="D991" s="132" t="str">
        <f>VLOOKUP($B991,LT!$AT$7:$AY$3006,D$28,FALSE)</f>
        <v/>
      </c>
      <c r="E991" s="132" t="str">
        <f>VLOOKUP($B991,LT!$AT$7:$AY$3006,E$28,FALSE)</f>
        <v/>
      </c>
      <c r="F991" s="46" t="str">
        <f>VLOOKUP($B991,LT!$AT$7:$AY$3006,F$28,FALSE)</f>
        <v/>
      </c>
      <c r="G991" s="46" t="str">
        <f>VLOOKUP($B991,LT!$AT$7:$AY$3006,G$28,FALSE)</f>
        <v/>
      </c>
      <c r="H991" s="133">
        <v>962</v>
      </c>
      <c r="J991" s="131"/>
      <c r="K991" s="134"/>
      <c r="L991" s="134"/>
      <c r="M991" s="131"/>
      <c r="N991" s="131"/>
    </row>
    <row r="992" spans="2:14" ht="30" customHeight="1" thickTop="1" thickBot="1" x14ac:dyDescent="0.3">
      <c r="B992" s="33">
        <f>LARGE(LT!$AT$7:$AT$3006,AF!H992)</f>
        <v>0</v>
      </c>
      <c r="C992" s="46" t="str">
        <f>VLOOKUP($B992,LT!$AT$7:$AY$3006,C$28,FALSE)</f>
        <v/>
      </c>
      <c r="D992" s="132" t="str">
        <f>VLOOKUP($B992,LT!$AT$7:$AY$3006,D$28,FALSE)</f>
        <v/>
      </c>
      <c r="E992" s="132" t="str">
        <f>VLOOKUP($B992,LT!$AT$7:$AY$3006,E$28,FALSE)</f>
        <v/>
      </c>
      <c r="F992" s="46" t="str">
        <f>VLOOKUP($B992,LT!$AT$7:$AY$3006,F$28,FALSE)</f>
        <v/>
      </c>
      <c r="G992" s="46" t="str">
        <f>VLOOKUP($B992,LT!$AT$7:$AY$3006,G$28,FALSE)</f>
        <v/>
      </c>
      <c r="H992" s="133">
        <v>963</v>
      </c>
      <c r="J992" s="131"/>
      <c r="K992" s="134"/>
      <c r="L992" s="134"/>
      <c r="M992" s="131"/>
      <c r="N992" s="131"/>
    </row>
    <row r="993" spans="2:14" ht="30" customHeight="1" thickTop="1" thickBot="1" x14ac:dyDescent="0.3">
      <c r="B993" s="33">
        <f>LARGE(LT!$AT$7:$AT$3006,AF!H993)</f>
        <v>0</v>
      </c>
      <c r="C993" s="46" t="str">
        <f>VLOOKUP($B993,LT!$AT$7:$AY$3006,C$28,FALSE)</f>
        <v/>
      </c>
      <c r="D993" s="132" t="str">
        <f>VLOOKUP($B993,LT!$AT$7:$AY$3006,D$28,FALSE)</f>
        <v/>
      </c>
      <c r="E993" s="132" t="str">
        <f>VLOOKUP($B993,LT!$AT$7:$AY$3006,E$28,FALSE)</f>
        <v/>
      </c>
      <c r="F993" s="46" t="str">
        <f>VLOOKUP($B993,LT!$AT$7:$AY$3006,F$28,FALSE)</f>
        <v/>
      </c>
      <c r="G993" s="46" t="str">
        <f>VLOOKUP($B993,LT!$AT$7:$AY$3006,G$28,FALSE)</f>
        <v/>
      </c>
      <c r="H993" s="133">
        <v>964</v>
      </c>
      <c r="J993" s="131"/>
      <c r="K993" s="134"/>
      <c r="L993" s="134"/>
      <c r="M993" s="131"/>
      <c r="N993" s="131"/>
    </row>
    <row r="994" spans="2:14" ht="30" customHeight="1" thickTop="1" thickBot="1" x14ac:dyDescent="0.3">
      <c r="B994" s="33">
        <f>LARGE(LT!$AT$7:$AT$3006,AF!H994)</f>
        <v>0</v>
      </c>
      <c r="C994" s="46" t="str">
        <f>VLOOKUP($B994,LT!$AT$7:$AY$3006,C$28,FALSE)</f>
        <v/>
      </c>
      <c r="D994" s="132" t="str">
        <f>VLOOKUP($B994,LT!$AT$7:$AY$3006,D$28,FALSE)</f>
        <v/>
      </c>
      <c r="E994" s="132" t="str">
        <f>VLOOKUP($B994,LT!$AT$7:$AY$3006,E$28,FALSE)</f>
        <v/>
      </c>
      <c r="F994" s="46" t="str">
        <f>VLOOKUP($B994,LT!$AT$7:$AY$3006,F$28,FALSE)</f>
        <v/>
      </c>
      <c r="G994" s="46" t="str">
        <f>VLOOKUP($B994,LT!$AT$7:$AY$3006,G$28,FALSE)</f>
        <v/>
      </c>
      <c r="H994" s="133">
        <v>965</v>
      </c>
      <c r="J994" s="131"/>
      <c r="K994" s="134"/>
      <c r="L994" s="134"/>
      <c r="M994" s="131"/>
      <c r="N994" s="131"/>
    </row>
    <row r="995" spans="2:14" ht="30" customHeight="1" thickTop="1" thickBot="1" x14ac:dyDescent="0.3">
      <c r="B995" s="33">
        <f>LARGE(LT!$AT$7:$AT$3006,AF!H995)</f>
        <v>0</v>
      </c>
      <c r="C995" s="46" t="str">
        <f>VLOOKUP($B995,LT!$AT$7:$AY$3006,C$28,FALSE)</f>
        <v/>
      </c>
      <c r="D995" s="132" t="str">
        <f>VLOOKUP($B995,LT!$AT$7:$AY$3006,D$28,FALSE)</f>
        <v/>
      </c>
      <c r="E995" s="132" t="str">
        <f>VLOOKUP($B995,LT!$AT$7:$AY$3006,E$28,FALSE)</f>
        <v/>
      </c>
      <c r="F995" s="46" t="str">
        <f>VLOOKUP($B995,LT!$AT$7:$AY$3006,F$28,FALSE)</f>
        <v/>
      </c>
      <c r="G995" s="46" t="str">
        <f>VLOOKUP($B995,LT!$AT$7:$AY$3006,G$28,FALSE)</f>
        <v/>
      </c>
      <c r="H995" s="133">
        <v>966</v>
      </c>
      <c r="J995" s="131"/>
      <c r="K995" s="134"/>
      <c r="L995" s="134"/>
      <c r="M995" s="131"/>
      <c r="N995" s="131"/>
    </row>
    <row r="996" spans="2:14" ht="30" customHeight="1" thickTop="1" thickBot="1" x14ac:dyDescent="0.3">
      <c r="B996" s="33">
        <f>LARGE(LT!$AT$7:$AT$3006,AF!H996)</f>
        <v>0</v>
      </c>
      <c r="C996" s="46" t="str">
        <f>VLOOKUP($B996,LT!$AT$7:$AY$3006,C$28,FALSE)</f>
        <v/>
      </c>
      <c r="D996" s="132" t="str">
        <f>VLOOKUP($B996,LT!$AT$7:$AY$3006,D$28,FALSE)</f>
        <v/>
      </c>
      <c r="E996" s="132" t="str">
        <f>VLOOKUP($B996,LT!$AT$7:$AY$3006,E$28,FALSE)</f>
        <v/>
      </c>
      <c r="F996" s="46" t="str">
        <f>VLOOKUP($B996,LT!$AT$7:$AY$3006,F$28,FALSE)</f>
        <v/>
      </c>
      <c r="G996" s="46" t="str">
        <f>VLOOKUP($B996,LT!$AT$7:$AY$3006,G$28,FALSE)</f>
        <v/>
      </c>
      <c r="H996" s="133">
        <v>967</v>
      </c>
      <c r="J996" s="131"/>
      <c r="K996" s="134"/>
      <c r="L996" s="134"/>
      <c r="M996" s="131"/>
      <c r="N996" s="131"/>
    </row>
    <row r="997" spans="2:14" ht="30" customHeight="1" thickTop="1" thickBot="1" x14ac:dyDescent="0.3">
      <c r="B997" s="33">
        <f>LARGE(LT!$AT$7:$AT$3006,AF!H997)</f>
        <v>0</v>
      </c>
      <c r="C997" s="46" t="str">
        <f>VLOOKUP($B997,LT!$AT$7:$AY$3006,C$28,FALSE)</f>
        <v/>
      </c>
      <c r="D997" s="132" t="str">
        <f>VLOOKUP($B997,LT!$AT$7:$AY$3006,D$28,FALSE)</f>
        <v/>
      </c>
      <c r="E997" s="132" t="str">
        <f>VLOOKUP($B997,LT!$AT$7:$AY$3006,E$28,FALSE)</f>
        <v/>
      </c>
      <c r="F997" s="46" t="str">
        <f>VLOOKUP($B997,LT!$AT$7:$AY$3006,F$28,FALSE)</f>
        <v/>
      </c>
      <c r="G997" s="46" t="str">
        <f>VLOOKUP($B997,LT!$AT$7:$AY$3006,G$28,FALSE)</f>
        <v/>
      </c>
      <c r="H997" s="133">
        <v>968</v>
      </c>
      <c r="J997" s="131"/>
      <c r="K997" s="134"/>
      <c r="L997" s="134"/>
      <c r="M997" s="131"/>
      <c r="N997" s="131"/>
    </row>
    <row r="998" spans="2:14" ht="30" customHeight="1" thickTop="1" thickBot="1" x14ac:dyDescent="0.3">
      <c r="B998" s="33">
        <f>LARGE(LT!$AT$7:$AT$3006,AF!H998)</f>
        <v>0</v>
      </c>
      <c r="C998" s="46" t="str">
        <f>VLOOKUP($B998,LT!$AT$7:$AY$3006,C$28,FALSE)</f>
        <v/>
      </c>
      <c r="D998" s="132" t="str">
        <f>VLOOKUP($B998,LT!$AT$7:$AY$3006,D$28,FALSE)</f>
        <v/>
      </c>
      <c r="E998" s="132" t="str">
        <f>VLOOKUP($B998,LT!$AT$7:$AY$3006,E$28,FALSE)</f>
        <v/>
      </c>
      <c r="F998" s="46" t="str">
        <f>VLOOKUP($B998,LT!$AT$7:$AY$3006,F$28,FALSE)</f>
        <v/>
      </c>
      <c r="G998" s="46" t="str">
        <f>VLOOKUP($B998,LT!$AT$7:$AY$3006,G$28,FALSE)</f>
        <v/>
      </c>
      <c r="H998" s="133">
        <v>969</v>
      </c>
      <c r="J998" s="131"/>
      <c r="K998" s="134"/>
      <c r="L998" s="134"/>
      <c r="M998" s="131"/>
      <c r="N998" s="131"/>
    </row>
    <row r="999" spans="2:14" ht="30" customHeight="1" thickTop="1" thickBot="1" x14ac:dyDescent="0.3">
      <c r="B999" s="33">
        <f>LARGE(LT!$AT$7:$AT$3006,AF!H999)</f>
        <v>0</v>
      </c>
      <c r="C999" s="46" t="str">
        <f>VLOOKUP($B999,LT!$AT$7:$AY$3006,C$28,FALSE)</f>
        <v/>
      </c>
      <c r="D999" s="132" t="str">
        <f>VLOOKUP($B999,LT!$AT$7:$AY$3006,D$28,FALSE)</f>
        <v/>
      </c>
      <c r="E999" s="132" t="str">
        <f>VLOOKUP($B999,LT!$AT$7:$AY$3006,E$28,FALSE)</f>
        <v/>
      </c>
      <c r="F999" s="46" t="str">
        <f>VLOOKUP($B999,LT!$AT$7:$AY$3006,F$28,FALSE)</f>
        <v/>
      </c>
      <c r="G999" s="46" t="str">
        <f>VLOOKUP($B999,LT!$AT$7:$AY$3006,G$28,FALSE)</f>
        <v/>
      </c>
      <c r="H999" s="133">
        <v>970</v>
      </c>
      <c r="J999" s="131"/>
      <c r="K999" s="134"/>
      <c r="L999" s="134"/>
      <c r="M999" s="131"/>
      <c r="N999" s="131"/>
    </row>
    <row r="1000" spans="2:14" ht="30" customHeight="1" thickTop="1" thickBot="1" x14ac:dyDescent="0.3">
      <c r="B1000" s="33">
        <f>LARGE(LT!$AT$7:$AT$3006,AF!H1000)</f>
        <v>0</v>
      </c>
      <c r="C1000" s="46" t="str">
        <f>VLOOKUP($B1000,LT!$AT$7:$AY$3006,C$28,FALSE)</f>
        <v/>
      </c>
      <c r="D1000" s="132" t="str">
        <f>VLOOKUP($B1000,LT!$AT$7:$AY$3006,D$28,FALSE)</f>
        <v/>
      </c>
      <c r="E1000" s="132" t="str">
        <f>VLOOKUP($B1000,LT!$AT$7:$AY$3006,E$28,FALSE)</f>
        <v/>
      </c>
      <c r="F1000" s="46" t="str">
        <f>VLOOKUP($B1000,LT!$AT$7:$AY$3006,F$28,FALSE)</f>
        <v/>
      </c>
      <c r="G1000" s="46" t="str">
        <f>VLOOKUP($B1000,LT!$AT$7:$AY$3006,G$28,FALSE)</f>
        <v/>
      </c>
      <c r="H1000" s="133">
        <v>971</v>
      </c>
      <c r="J1000" s="131"/>
      <c r="K1000" s="134"/>
      <c r="L1000" s="134"/>
      <c r="M1000" s="131"/>
      <c r="N1000" s="131"/>
    </row>
    <row r="1001" spans="2:14" ht="30" customHeight="1" thickTop="1" thickBot="1" x14ac:dyDescent="0.3">
      <c r="B1001" s="33">
        <f>LARGE(LT!$AT$7:$AT$3006,AF!H1001)</f>
        <v>0</v>
      </c>
      <c r="C1001" s="46" t="str">
        <f>VLOOKUP($B1001,LT!$AT$7:$AY$3006,C$28,FALSE)</f>
        <v/>
      </c>
      <c r="D1001" s="132" t="str">
        <f>VLOOKUP($B1001,LT!$AT$7:$AY$3006,D$28,FALSE)</f>
        <v/>
      </c>
      <c r="E1001" s="132" t="str">
        <f>VLOOKUP($B1001,LT!$AT$7:$AY$3006,E$28,FALSE)</f>
        <v/>
      </c>
      <c r="F1001" s="46" t="str">
        <f>VLOOKUP($B1001,LT!$AT$7:$AY$3006,F$28,FALSE)</f>
        <v/>
      </c>
      <c r="G1001" s="46" t="str">
        <f>VLOOKUP($B1001,LT!$AT$7:$AY$3006,G$28,FALSE)</f>
        <v/>
      </c>
      <c r="H1001" s="133">
        <v>972</v>
      </c>
      <c r="J1001" s="131"/>
      <c r="K1001" s="134"/>
      <c r="L1001" s="134"/>
      <c r="M1001" s="131"/>
      <c r="N1001" s="131"/>
    </row>
    <row r="1002" spans="2:14" ht="30" customHeight="1" thickTop="1" thickBot="1" x14ac:dyDescent="0.3">
      <c r="B1002" s="33">
        <f>LARGE(LT!$AT$7:$AT$3006,AF!H1002)</f>
        <v>0</v>
      </c>
      <c r="C1002" s="46" t="str">
        <f>VLOOKUP($B1002,LT!$AT$7:$AY$3006,C$28,FALSE)</f>
        <v/>
      </c>
      <c r="D1002" s="132" t="str">
        <f>VLOOKUP($B1002,LT!$AT$7:$AY$3006,D$28,FALSE)</f>
        <v/>
      </c>
      <c r="E1002" s="132" t="str">
        <f>VLOOKUP($B1002,LT!$AT$7:$AY$3006,E$28,FALSE)</f>
        <v/>
      </c>
      <c r="F1002" s="46" t="str">
        <f>VLOOKUP($B1002,LT!$AT$7:$AY$3006,F$28,FALSE)</f>
        <v/>
      </c>
      <c r="G1002" s="46" t="str">
        <f>VLOOKUP($B1002,LT!$AT$7:$AY$3006,G$28,FALSE)</f>
        <v/>
      </c>
      <c r="H1002" s="133">
        <v>973</v>
      </c>
      <c r="J1002" s="131"/>
      <c r="K1002" s="134"/>
      <c r="L1002" s="134"/>
      <c r="M1002" s="131"/>
      <c r="N1002" s="131"/>
    </row>
    <row r="1003" spans="2:14" ht="30" customHeight="1" thickTop="1" thickBot="1" x14ac:dyDescent="0.3">
      <c r="B1003" s="33">
        <f>LARGE(LT!$AT$7:$AT$3006,AF!H1003)</f>
        <v>0</v>
      </c>
      <c r="C1003" s="46" t="str">
        <f>VLOOKUP($B1003,LT!$AT$7:$AY$3006,C$28,FALSE)</f>
        <v/>
      </c>
      <c r="D1003" s="132" t="str">
        <f>VLOOKUP($B1003,LT!$AT$7:$AY$3006,D$28,FALSE)</f>
        <v/>
      </c>
      <c r="E1003" s="132" t="str">
        <f>VLOOKUP($B1003,LT!$AT$7:$AY$3006,E$28,FALSE)</f>
        <v/>
      </c>
      <c r="F1003" s="46" t="str">
        <f>VLOOKUP($B1003,LT!$AT$7:$AY$3006,F$28,FALSE)</f>
        <v/>
      </c>
      <c r="G1003" s="46" t="str">
        <f>VLOOKUP($B1003,LT!$AT$7:$AY$3006,G$28,FALSE)</f>
        <v/>
      </c>
      <c r="H1003" s="133">
        <v>974</v>
      </c>
      <c r="J1003" s="131"/>
      <c r="K1003" s="134"/>
      <c r="L1003" s="134"/>
      <c r="M1003" s="131"/>
      <c r="N1003" s="131"/>
    </row>
    <row r="1004" spans="2:14" ht="30" customHeight="1" thickTop="1" thickBot="1" x14ac:dyDescent="0.3">
      <c r="B1004" s="33">
        <f>LARGE(LT!$AT$7:$AT$3006,AF!H1004)</f>
        <v>0</v>
      </c>
      <c r="C1004" s="46" t="str">
        <f>VLOOKUP($B1004,LT!$AT$7:$AY$3006,C$28,FALSE)</f>
        <v/>
      </c>
      <c r="D1004" s="132" t="str">
        <f>VLOOKUP($B1004,LT!$AT$7:$AY$3006,D$28,FALSE)</f>
        <v/>
      </c>
      <c r="E1004" s="132" t="str">
        <f>VLOOKUP($B1004,LT!$AT$7:$AY$3006,E$28,FALSE)</f>
        <v/>
      </c>
      <c r="F1004" s="46" t="str">
        <f>VLOOKUP($B1004,LT!$AT$7:$AY$3006,F$28,FALSE)</f>
        <v/>
      </c>
      <c r="G1004" s="46" t="str">
        <f>VLOOKUP($B1004,LT!$AT$7:$AY$3006,G$28,FALSE)</f>
        <v/>
      </c>
      <c r="H1004" s="133">
        <v>975</v>
      </c>
      <c r="J1004" s="131"/>
      <c r="K1004" s="134"/>
      <c r="L1004" s="134"/>
      <c r="M1004" s="131"/>
      <c r="N1004" s="131"/>
    </row>
    <row r="1005" spans="2:14" ht="30" customHeight="1" thickTop="1" thickBot="1" x14ac:dyDescent="0.3">
      <c r="B1005" s="33">
        <f>LARGE(LT!$AT$7:$AT$3006,AF!H1005)</f>
        <v>0</v>
      </c>
      <c r="C1005" s="46" t="str">
        <f>VLOOKUP($B1005,LT!$AT$7:$AY$3006,C$28,FALSE)</f>
        <v/>
      </c>
      <c r="D1005" s="132" t="str">
        <f>VLOOKUP($B1005,LT!$AT$7:$AY$3006,D$28,FALSE)</f>
        <v/>
      </c>
      <c r="E1005" s="132" t="str">
        <f>VLOOKUP($B1005,LT!$AT$7:$AY$3006,E$28,FALSE)</f>
        <v/>
      </c>
      <c r="F1005" s="46" t="str">
        <f>VLOOKUP($B1005,LT!$AT$7:$AY$3006,F$28,FALSE)</f>
        <v/>
      </c>
      <c r="G1005" s="46" t="str">
        <f>VLOOKUP($B1005,LT!$AT$7:$AY$3006,G$28,FALSE)</f>
        <v/>
      </c>
      <c r="H1005" s="133">
        <v>976</v>
      </c>
      <c r="J1005" s="131"/>
      <c r="K1005" s="134"/>
      <c r="L1005" s="134"/>
      <c r="M1005" s="131"/>
      <c r="N1005" s="131"/>
    </row>
    <row r="1006" spans="2:14" ht="30" customHeight="1" thickTop="1" thickBot="1" x14ac:dyDescent="0.3">
      <c r="B1006" s="33">
        <f>LARGE(LT!$AT$7:$AT$3006,AF!H1006)</f>
        <v>0</v>
      </c>
      <c r="C1006" s="46" t="str">
        <f>VLOOKUP($B1006,LT!$AT$7:$AY$3006,C$28,FALSE)</f>
        <v/>
      </c>
      <c r="D1006" s="132" t="str">
        <f>VLOOKUP($B1006,LT!$AT$7:$AY$3006,D$28,FALSE)</f>
        <v/>
      </c>
      <c r="E1006" s="132" t="str">
        <f>VLOOKUP($B1006,LT!$AT$7:$AY$3006,E$28,FALSE)</f>
        <v/>
      </c>
      <c r="F1006" s="46" t="str">
        <f>VLOOKUP($B1006,LT!$AT$7:$AY$3006,F$28,FALSE)</f>
        <v/>
      </c>
      <c r="G1006" s="46" t="str">
        <f>VLOOKUP($B1006,LT!$AT$7:$AY$3006,G$28,FALSE)</f>
        <v/>
      </c>
      <c r="H1006" s="133">
        <v>977</v>
      </c>
      <c r="J1006" s="131"/>
      <c r="K1006" s="134"/>
      <c r="L1006" s="134"/>
      <c r="M1006" s="131"/>
      <c r="N1006" s="131"/>
    </row>
    <row r="1007" spans="2:14" ht="30" customHeight="1" thickTop="1" thickBot="1" x14ac:dyDescent="0.3">
      <c r="B1007" s="33">
        <f>LARGE(LT!$AT$7:$AT$3006,AF!H1007)</f>
        <v>0</v>
      </c>
      <c r="C1007" s="46" t="str">
        <f>VLOOKUP($B1007,LT!$AT$7:$AY$3006,C$28,FALSE)</f>
        <v/>
      </c>
      <c r="D1007" s="132" t="str">
        <f>VLOOKUP($B1007,LT!$AT$7:$AY$3006,D$28,FALSE)</f>
        <v/>
      </c>
      <c r="E1007" s="132" t="str">
        <f>VLOOKUP($B1007,LT!$AT$7:$AY$3006,E$28,FALSE)</f>
        <v/>
      </c>
      <c r="F1007" s="46" t="str">
        <f>VLOOKUP($B1007,LT!$AT$7:$AY$3006,F$28,FALSE)</f>
        <v/>
      </c>
      <c r="G1007" s="46" t="str">
        <f>VLOOKUP($B1007,LT!$AT$7:$AY$3006,G$28,FALSE)</f>
        <v/>
      </c>
      <c r="H1007" s="133">
        <v>978</v>
      </c>
      <c r="J1007" s="131"/>
      <c r="K1007" s="134"/>
      <c r="L1007" s="134"/>
      <c r="M1007" s="131"/>
      <c r="N1007" s="131"/>
    </row>
    <row r="1008" spans="2:14" ht="30" customHeight="1" thickTop="1" thickBot="1" x14ac:dyDescent="0.3">
      <c r="B1008" s="33">
        <f>LARGE(LT!$AT$7:$AT$3006,AF!H1008)</f>
        <v>0</v>
      </c>
      <c r="C1008" s="46" t="str">
        <f>VLOOKUP($B1008,LT!$AT$7:$AY$3006,C$28,FALSE)</f>
        <v/>
      </c>
      <c r="D1008" s="132" t="str">
        <f>VLOOKUP($B1008,LT!$AT$7:$AY$3006,D$28,FALSE)</f>
        <v/>
      </c>
      <c r="E1008" s="132" t="str">
        <f>VLOOKUP($B1008,LT!$AT$7:$AY$3006,E$28,FALSE)</f>
        <v/>
      </c>
      <c r="F1008" s="46" t="str">
        <f>VLOOKUP($B1008,LT!$AT$7:$AY$3006,F$28,FALSE)</f>
        <v/>
      </c>
      <c r="G1008" s="46" t="str">
        <f>VLOOKUP($B1008,LT!$AT$7:$AY$3006,G$28,FALSE)</f>
        <v/>
      </c>
      <c r="H1008" s="133">
        <v>979</v>
      </c>
      <c r="J1008" s="131"/>
      <c r="K1008" s="134"/>
      <c r="L1008" s="134"/>
      <c r="M1008" s="131"/>
      <c r="N1008" s="131"/>
    </row>
    <row r="1009" spans="2:14" ht="30" customHeight="1" thickTop="1" thickBot="1" x14ac:dyDescent="0.3">
      <c r="B1009" s="33">
        <f>LARGE(LT!$AT$7:$AT$3006,AF!H1009)</f>
        <v>0</v>
      </c>
      <c r="C1009" s="46" t="str">
        <f>VLOOKUP($B1009,LT!$AT$7:$AY$3006,C$28,FALSE)</f>
        <v/>
      </c>
      <c r="D1009" s="132" t="str">
        <f>VLOOKUP($B1009,LT!$AT$7:$AY$3006,D$28,FALSE)</f>
        <v/>
      </c>
      <c r="E1009" s="132" t="str">
        <f>VLOOKUP($B1009,LT!$AT$7:$AY$3006,E$28,FALSE)</f>
        <v/>
      </c>
      <c r="F1009" s="46" t="str">
        <f>VLOOKUP($B1009,LT!$AT$7:$AY$3006,F$28,FALSE)</f>
        <v/>
      </c>
      <c r="G1009" s="46" t="str">
        <f>VLOOKUP($B1009,LT!$AT$7:$AY$3006,G$28,FALSE)</f>
        <v/>
      </c>
      <c r="H1009" s="133">
        <v>980</v>
      </c>
      <c r="J1009" s="131"/>
      <c r="K1009" s="134"/>
      <c r="L1009" s="134"/>
      <c r="M1009" s="131"/>
      <c r="N1009" s="131"/>
    </row>
    <row r="1010" spans="2:14" ht="30" customHeight="1" thickTop="1" thickBot="1" x14ac:dyDescent="0.3">
      <c r="B1010" s="33">
        <f>LARGE(LT!$AT$7:$AT$3006,AF!H1010)</f>
        <v>0</v>
      </c>
      <c r="C1010" s="46" t="str">
        <f>VLOOKUP($B1010,LT!$AT$7:$AY$3006,C$28,FALSE)</f>
        <v/>
      </c>
      <c r="D1010" s="132" t="str">
        <f>VLOOKUP($B1010,LT!$AT$7:$AY$3006,D$28,FALSE)</f>
        <v/>
      </c>
      <c r="E1010" s="132" t="str">
        <f>VLOOKUP($B1010,LT!$AT$7:$AY$3006,E$28,FALSE)</f>
        <v/>
      </c>
      <c r="F1010" s="46" t="str">
        <f>VLOOKUP($B1010,LT!$AT$7:$AY$3006,F$28,FALSE)</f>
        <v/>
      </c>
      <c r="G1010" s="46" t="str">
        <f>VLOOKUP($B1010,LT!$AT$7:$AY$3006,G$28,FALSE)</f>
        <v/>
      </c>
      <c r="H1010" s="133">
        <v>981</v>
      </c>
      <c r="J1010" s="131"/>
      <c r="K1010" s="134"/>
      <c r="L1010" s="134"/>
      <c r="M1010" s="131"/>
      <c r="N1010" s="131"/>
    </row>
    <row r="1011" spans="2:14" ht="30" customHeight="1" thickTop="1" thickBot="1" x14ac:dyDescent="0.3">
      <c r="B1011" s="33">
        <f>LARGE(LT!$AT$7:$AT$3006,AF!H1011)</f>
        <v>0</v>
      </c>
      <c r="C1011" s="46" t="str">
        <f>VLOOKUP($B1011,LT!$AT$7:$AY$3006,C$28,FALSE)</f>
        <v/>
      </c>
      <c r="D1011" s="132" t="str">
        <f>VLOOKUP($B1011,LT!$AT$7:$AY$3006,D$28,FALSE)</f>
        <v/>
      </c>
      <c r="E1011" s="132" t="str">
        <f>VLOOKUP($B1011,LT!$AT$7:$AY$3006,E$28,FALSE)</f>
        <v/>
      </c>
      <c r="F1011" s="46" t="str">
        <f>VLOOKUP($B1011,LT!$AT$7:$AY$3006,F$28,FALSE)</f>
        <v/>
      </c>
      <c r="G1011" s="46" t="str">
        <f>VLOOKUP($B1011,LT!$AT$7:$AY$3006,G$28,FALSE)</f>
        <v/>
      </c>
      <c r="H1011" s="133">
        <v>982</v>
      </c>
      <c r="J1011" s="131"/>
      <c r="K1011" s="134"/>
      <c r="L1011" s="134"/>
      <c r="M1011" s="131"/>
      <c r="N1011" s="131"/>
    </row>
    <row r="1012" spans="2:14" ht="30" customHeight="1" thickTop="1" thickBot="1" x14ac:dyDescent="0.3">
      <c r="B1012" s="33">
        <f>LARGE(LT!$AT$7:$AT$3006,AF!H1012)</f>
        <v>0</v>
      </c>
      <c r="C1012" s="46" t="str">
        <f>VLOOKUP($B1012,LT!$AT$7:$AY$3006,C$28,FALSE)</f>
        <v/>
      </c>
      <c r="D1012" s="132" t="str">
        <f>VLOOKUP($B1012,LT!$AT$7:$AY$3006,D$28,FALSE)</f>
        <v/>
      </c>
      <c r="E1012" s="132" t="str">
        <f>VLOOKUP($B1012,LT!$AT$7:$AY$3006,E$28,FALSE)</f>
        <v/>
      </c>
      <c r="F1012" s="46" t="str">
        <f>VLOOKUP($B1012,LT!$AT$7:$AY$3006,F$28,FALSE)</f>
        <v/>
      </c>
      <c r="G1012" s="46" t="str">
        <f>VLOOKUP($B1012,LT!$AT$7:$AY$3006,G$28,FALSE)</f>
        <v/>
      </c>
      <c r="H1012" s="133">
        <v>983</v>
      </c>
      <c r="J1012" s="131"/>
      <c r="K1012" s="134"/>
      <c r="L1012" s="134"/>
      <c r="M1012" s="131"/>
      <c r="N1012" s="131"/>
    </row>
    <row r="1013" spans="2:14" ht="30" customHeight="1" thickTop="1" thickBot="1" x14ac:dyDescent="0.3">
      <c r="B1013" s="33">
        <f>LARGE(LT!$AT$7:$AT$3006,AF!H1013)</f>
        <v>0</v>
      </c>
      <c r="C1013" s="46" t="str">
        <f>VLOOKUP($B1013,LT!$AT$7:$AY$3006,C$28,FALSE)</f>
        <v/>
      </c>
      <c r="D1013" s="132" t="str">
        <f>VLOOKUP($B1013,LT!$AT$7:$AY$3006,D$28,FALSE)</f>
        <v/>
      </c>
      <c r="E1013" s="132" t="str">
        <f>VLOOKUP($B1013,LT!$AT$7:$AY$3006,E$28,FALSE)</f>
        <v/>
      </c>
      <c r="F1013" s="46" t="str">
        <f>VLOOKUP($B1013,LT!$AT$7:$AY$3006,F$28,FALSE)</f>
        <v/>
      </c>
      <c r="G1013" s="46" t="str">
        <f>VLOOKUP($B1013,LT!$AT$7:$AY$3006,G$28,FALSE)</f>
        <v/>
      </c>
      <c r="H1013" s="133">
        <v>984</v>
      </c>
      <c r="J1013" s="131"/>
      <c r="K1013" s="134"/>
      <c r="L1013" s="134"/>
      <c r="M1013" s="131"/>
      <c r="N1013" s="131"/>
    </row>
    <row r="1014" spans="2:14" ht="30" customHeight="1" thickTop="1" thickBot="1" x14ac:dyDescent="0.3">
      <c r="B1014" s="33">
        <f>LARGE(LT!$AT$7:$AT$3006,AF!H1014)</f>
        <v>0</v>
      </c>
      <c r="C1014" s="46" t="str">
        <f>VLOOKUP($B1014,LT!$AT$7:$AY$3006,C$28,FALSE)</f>
        <v/>
      </c>
      <c r="D1014" s="132" t="str">
        <f>VLOOKUP($B1014,LT!$AT$7:$AY$3006,D$28,FALSE)</f>
        <v/>
      </c>
      <c r="E1014" s="132" t="str">
        <f>VLOOKUP($B1014,LT!$AT$7:$AY$3006,E$28,FALSE)</f>
        <v/>
      </c>
      <c r="F1014" s="46" t="str">
        <f>VLOOKUP($B1014,LT!$AT$7:$AY$3006,F$28,FALSE)</f>
        <v/>
      </c>
      <c r="G1014" s="46" t="str">
        <f>VLOOKUP($B1014,LT!$AT$7:$AY$3006,G$28,FALSE)</f>
        <v/>
      </c>
      <c r="H1014" s="133">
        <v>985</v>
      </c>
      <c r="J1014" s="131"/>
      <c r="K1014" s="134"/>
      <c r="L1014" s="134"/>
      <c r="M1014" s="131"/>
      <c r="N1014" s="131"/>
    </row>
    <row r="1015" spans="2:14" ht="30" customHeight="1" thickTop="1" thickBot="1" x14ac:dyDescent="0.3">
      <c r="B1015" s="33">
        <f>LARGE(LT!$AT$7:$AT$3006,AF!H1015)</f>
        <v>0</v>
      </c>
      <c r="C1015" s="46" t="str">
        <f>VLOOKUP($B1015,LT!$AT$7:$AY$3006,C$28,FALSE)</f>
        <v/>
      </c>
      <c r="D1015" s="132" t="str">
        <f>VLOOKUP($B1015,LT!$AT$7:$AY$3006,D$28,FALSE)</f>
        <v/>
      </c>
      <c r="E1015" s="132" t="str">
        <f>VLOOKUP($B1015,LT!$AT$7:$AY$3006,E$28,FALSE)</f>
        <v/>
      </c>
      <c r="F1015" s="46" t="str">
        <f>VLOOKUP($B1015,LT!$AT$7:$AY$3006,F$28,FALSE)</f>
        <v/>
      </c>
      <c r="G1015" s="46" t="str">
        <f>VLOOKUP($B1015,LT!$AT$7:$AY$3006,G$28,FALSE)</f>
        <v/>
      </c>
      <c r="H1015" s="133">
        <v>986</v>
      </c>
      <c r="J1015" s="131"/>
      <c r="K1015" s="134"/>
      <c r="L1015" s="134"/>
      <c r="M1015" s="131"/>
      <c r="N1015" s="131"/>
    </row>
    <row r="1016" spans="2:14" ht="30" customHeight="1" thickTop="1" thickBot="1" x14ac:dyDescent="0.3">
      <c r="B1016" s="33">
        <f>LARGE(LT!$AT$7:$AT$3006,AF!H1016)</f>
        <v>0</v>
      </c>
      <c r="C1016" s="46" t="str">
        <f>VLOOKUP($B1016,LT!$AT$7:$AY$3006,C$28,FALSE)</f>
        <v/>
      </c>
      <c r="D1016" s="132" t="str">
        <f>VLOOKUP($B1016,LT!$AT$7:$AY$3006,D$28,FALSE)</f>
        <v/>
      </c>
      <c r="E1016" s="132" t="str">
        <f>VLOOKUP($B1016,LT!$AT$7:$AY$3006,E$28,FALSE)</f>
        <v/>
      </c>
      <c r="F1016" s="46" t="str">
        <f>VLOOKUP($B1016,LT!$AT$7:$AY$3006,F$28,FALSE)</f>
        <v/>
      </c>
      <c r="G1016" s="46" t="str">
        <f>VLOOKUP($B1016,LT!$AT$7:$AY$3006,G$28,FALSE)</f>
        <v/>
      </c>
      <c r="H1016" s="133">
        <v>987</v>
      </c>
      <c r="J1016" s="131"/>
      <c r="K1016" s="134"/>
      <c r="L1016" s="134"/>
      <c r="M1016" s="131"/>
      <c r="N1016" s="131"/>
    </row>
    <row r="1017" spans="2:14" ht="30" customHeight="1" thickTop="1" thickBot="1" x14ac:dyDescent="0.3">
      <c r="B1017" s="33">
        <f>LARGE(LT!$AT$7:$AT$3006,AF!H1017)</f>
        <v>0</v>
      </c>
      <c r="C1017" s="46" t="str">
        <f>VLOOKUP($B1017,LT!$AT$7:$AY$3006,C$28,FALSE)</f>
        <v/>
      </c>
      <c r="D1017" s="132" t="str">
        <f>VLOOKUP($B1017,LT!$AT$7:$AY$3006,D$28,FALSE)</f>
        <v/>
      </c>
      <c r="E1017" s="132" t="str">
        <f>VLOOKUP($B1017,LT!$AT$7:$AY$3006,E$28,FALSE)</f>
        <v/>
      </c>
      <c r="F1017" s="46" t="str">
        <f>VLOOKUP($B1017,LT!$AT$7:$AY$3006,F$28,FALSE)</f>
        <v/>
      </c>
      <c r="G1017" s="46" t="str">
        <f>VLOOKUP($B1017,LT!$AT$7:$AY$3006,G$28,FALSE)</f>
        <v/>
      </c>
      <c r="H1017" s="133">
        <v>988</v>
      </c>
      <c r="J1017" s="131"/>
      <c r="K1017" s="134"/>
      <c r="L1017" s="134"/>
      <c r="M1017" s="131"/>
      <c r="N1017" s="131"/>
    </row>
    <row r="1018" spans="2:14" ht="30" customHeight="1" thickTop="1" thickBot="1" x14ac:dyDescent="0.3">
      <c r="B1018" s="33">
        <f>LARGE(LT!$AT$7:$AT$3006,AF!H1018)</f>
        <v>0</v>
      </c>
      <c r="C1018" s="46" t="str">
        <f>VLOOKUP($B1018,LT!$AT$7:$AY$3006,C$28,FALSE)</f>
        <v/>
      </c>
      <c r="D1018" s="132" t="str">
        <f>VLOOKUP($B1018,LT!$AT$7:$AY$3006,D$28,FALSE)</f>
        <v/>
      </c>
      <c r="E1018" s="132" t="str">
        <f>VLOOKUP($B1018,LT!$AT$7:$AY$3006,E$28,FALSE)</f>
        <v/>
      </c>
      <c r="F1018" s="46" t="str">
        <f>VLOOKUP($B1018,LT!$AT$7:$AY$3006,F$28,FALSE)</f>
        <v/>
      </c>
      <c r="G1018" s="46" t="str">
        <f>VLOOKUP($B1018,LT!$AT$7:$AY$3006,G$28,FALSE)</f>
        <v/>
      </c>
      <c r="H1018" s="133">
        <v>989</v>
      </c>
      <c r="J1018" s="131"/>
      <c r="K1018" s="134"/>
      <c r="L1018" s="134"/>
      <c r="M1018" s="131"/>
      <c r="N1018" s="131"/>
    </row>
    <row r="1019" spans="2:14" ht="30" customHeight="1" thickTop="1" thickBot="1" x14ac:dyDescent="0.3">
      <c r="B1019" s="33">
        <f>LARGE(LT!$AT$7:$AT$3006,AF!H1019)</f>
        <v>0</v>
      </c>
      <c r="C1019" s="46" t="str">
        <f>VLOOKUP($B1019,LT!$AT$7:$AY$3006,C$28,FALSE)</f>
        <v/>
      </c>
      <c r="D1019" s="132" t="str">
        <f>VLOOKUP($B1019,LT!$AT$7:$AY$3006,D$28,FALSE)</f>
        <v/>
      </c>
      <c r="E1019" s="132" t="str">
        <f>VLOOKUP($B1019,LT!$AT$7:$AY$3006,E$28,FALSE)</f>
        <v/>
      </c>
      <c r="F1019" s="46" t="str">
        <f>VLOOKUP($B1019,LT!$AT$7:$AY$3006,F$28,FALSE)</f>
        <v/>
      </c>
      <c r="G1019" s="46" t="str">
        <f>VLOOKUP($B1019,LT!$AT$7:$AY$3006,G$28,FALSE)</f>
        <v/>
      </c>
      <c r="H1019" s="133">
        <v>990</v>
      </c>
      <c r="J1019" s="131"/>
      <c r="K1019" s="134"/>
      <c r="L1019" s="134"/>
      <c r="M1019" s="131"/>
      <c r="N1019" s="131"/>
    </row>
    <row r="1020" spans="2:14" ht="30" customHeight="1" thickTop="1" thickBot="1" x14ac:dyDescent="0.3">
      <c r="B1020" s="33">
        <f>LARGE(LT!$AT$7:$AT$3006,AF!H1020)</f>
        <v>0</v>
      </c>
      <c r="C1020" s="46" t="str">
        <f>VLOOKUP($B1020,LT!$AT$7:$AY$3006,C$28,FALSE)</f>
        <v/>
      </c>
      <c r="D1020" s="132" t="str">
        <f>VLOOKUP($B1020,LT!$AT$7:$AY$3006,D$28,FALSE)</f>
        <v/>
      </c>
      <c r="E1020" s="132" t="str">
        <f>VLOOKUP($B1020,LT!$AT$7:$AY$3006,E$28,FALSE)</f>
        <v/>
      </c>
      <c r="F1020" s="46" t="str">
        <f>VLOOKUP($B1020,LT!$AT$7:$AY$3006,F$28,FALSE)</f>
        <v/>
      </c>
      <c r="G1020" s="46" t="str">
        <f>VLOOKUP($B1020,LT!$AT$7:$AY$3006,G$28,FALSE)</f>
        <v/>
      </c>
      <c r="H1020" s="133">
        <v>991</v>
      </c>
      <c r="J1020" s="131"/>
      <c r="K1020" s="134"/>
      <c r="L1020" s="134"/>
      <c r="M1020" s="131"/>
      <c r="N1020" s="131"/>
    </row>
    <row r="1021" spans="2:14" ht="30" customHeight="1" thickTop="1" thickBot="1" x14ac:dyDescent="0.3">
      <c r="B1021" s="33">
        <f>LARGE(LT!$AT$7:$AT$3006,AF!H1021)</f>
        <v>0</v>
      </c>
      <c r="C1021" s="46" t="str">
        <f>VLOOKUP($B1021,LT!$AT$7:$AY$3006,C$28,FALSE)</f>
        <v/>
      </c>
      <c r="D1021" s="132" t="str">
        <f>VLOOKUP($B1021,LT!$AT$7:$AY$3006,D$28,FALSE)</f>
        <v/>
      </c>
      <c r="E1021" s="132" t="str">
        <f>VLOOKUP($B1021,LT!$AT$7:$AY$3006,E$28,FALSE)</f>
        <v/>
      </c>
      <c r="F1021" s="46" t="str">
        <f>VLOOKUP($B1021,LT!$AT$7:$AY$3006,F$28,FALSE)</f>
        <v/>
      </c>
      <c r="G1021" s="46" t="str">
        <f>VLOOKUP($B1021,LT!$AT$7:$AY$3006,G$28,FALSE)</f>
        <v/>
      </c>
      <c r="H1021" s="133">
        <v>992</v>
      </c>
      <c r="J1021" s="131"/>
      <c r="K1021" s="134"/>
      <c r="L1021" s="134"/>
      <c r="M1021" s="131"/>
      <c r="N1021" s="131"/>
    </row>
    <row r="1022" spans="2:14" ht="30" customHeight="1" thickTop="1" thickBot="1" x14ac:dyDescent="0.3">
      <c r="B1022" s="33">
        <f>LARGE(LT!$AT$7:$AT$3006,AF!H1022)</f>
        <v>0</v>
      </c>
      <c r="C1022" s="46" t="str">
        <f>VLOOKUP($B1022,LT!$AT$7:$AY$3006,C$28,FALSE)</f>
        <v/>
      </c>
      <c r="D1022" s="132" t="str">
        <f>VLOOKUP($B1022,LT!$AT$7:$AY$3006,D$28,FALSE)</f>
        <v/>
      </c>
      <c r="E1022" s="132" t="str">
        <f>VLOOKUP($B1022,LT!$AT$7:$AY$3006,E$28,FALSE)</f>
        <v/>
      </c>
      <c r="F1022" s="46" t="str">
        <f>VLOOKUP($B1022,LT!$AT$7:$AY$3006,F$28,FALSE)</f>
        <v/>
      </c>
      <c r="G1022" s="46" t="str">
        <f>VLOOKUP($B1022,LT!$AT$7:$AY$3006,G$28,FALSE)</f>
        <v/>
      </c>
      <c r="H1022" s="133">
        <v>993</v>
      </c>
      <c r="J1022" s="131"/>
      <c r="K1022" s="134"/>
      <c r="L1022" s="134"/>
      <c r="M1022" s="131"/>
      <c r="N1022" s="131"/>
    </row>
    <row r="1023" spans="2:14" ht="30" customHeight="1" thickTop="1" thickBot="1" x14ac:dyDescent="0.3">
      <c r="B1023" s="33">
        <f>LARGE(LT!$AT$7:$AT$3006,AF!H1023)</f>
        <v>0</v>
      </c>
      <c r="C1023" s="46" t="str">
        <f>VLOOKUP($B1023,LT!$AT$7:$AY$3006,C$28,FALSE)</f>
        <v/>
      </c>
      <c r="D1023" s="132" t="str">
        <f>VLOOKUP($B1023,LT!$AT$7:$AY$3006,D$28,FALSE)</f>
        <v/>
      </c>
      <c r="E1023" s="132" t="str">
        <f>VLOOKUP($B1023,LT!$AT$7:$AY$3006,E$28,FALSE)</f>
        <v/>
      </c>
      <c r="F1023" s="46" t="str">
        <f>VLOOKUP($B1023,LT!$AT$7:$AY$3006,F$28,FALSE)</f>
        <v/>
      </c>
      <c r="G1023" s="46" t="str">
        <f>VLOOKUP($B1023,LT!$AT$7:$AY$3006,G$28,FALSE)</f>
        <v/>
      </c>
      <c r="H1023" s="133">
        <v>994</v>
      </c>
      <c r="J1023" s="131"/>
      <c r="K1023" s="134"/>
      <c r="L1023" s="134"/>
      <c r="M1023" s="131"/>
      <c r="N1023" s="131"/>
    </row>
    <row r="1024" spans="2:14" ht="30" customHeight="1" thickTop="1" thickBot="1" x14ac:dyDescent="0.3">
      <c r="B1024" s="33">
        <f>LARGE(LT!$AT$7:$AT$3006,AF!H1024)</f>
        <v>0</v>
      </c>
      <c r="C1024" s="46" t="str">
        <f>VLOOKUP($B1024,LT!$AT$7:$AY$3006,C$28,FALSE)</f>
        <v/>
      </c>
      <c r="D1024" s="132" t="str">
        <f>VLOOKUP($B1024,LT!$AT$7:$AY$3006,D$28,FALSE)</f>
        <v/>
      </c>
      <c r="E1024" s="132" t="str">
        <f>VLOOKUP($B1024,LT!$AT$7:$AY$3006,E$28,FALSE)</f>
        <v/>
      </c>
      <c r="F1024" s="46" t="str">
        <f>VLOOKUP($B1024,LT!$AT$7:$AY$3006,F$28,FALSE)</f>
        <v/>
      </c>
      <c r="G1024" s="46" t="str">
        <f>VLOOKUP($B1024,LT!$AT$7:$AY$3006,G$28,FALSE)</f>
        <v/>
      </c>
      <c r="H1024" s="133">
        <v>995</v>
      </c>
      <c r="J1024" s="131"/>
      <c r="K1024" s="134"/>
      <c r="L1024" s="134"/>
      <c r="M1024" s="131"/>
      <c r="N1024" s="131"/>
    </row>
    <row r="1025" spans="2:14" ht="30" customHeight="1" thickTop="1" thickBot="1" x14ac:dyDescent="0.3">
      <c r="B1025" s="33">
        <f>LARGE(LT!$AT$7:$AT$3006,AF!H1025)</f>
        <v>0</v>
      </c>
      <c r="C1025" s="46" t="str">
        <f>VLOOKUP($B1025,LT!$AT$7:$AY$3006,C$28,FALSE)</f>
        <v/>
      </c>
      <c r="D1025" s="132" t="str">
        <f>VLOOKUP($B1025,LT!$AT$7:$AY$3006,D$28,FALSE)</f>
        <v/>
      </c>
      <c r="E1025" s="132" t="str">
        <f>VLOOKUP($B1025,LT!$AT$7:$AY$3006,E$28,FALSE)</f>
        <v/>
      </c>
      <c r="F1025" s="46" t="str">
        <f>VLOOKUP($B1025,LT!$AT$7:$AY$3006,F$28,FALSE)</f>
        <v/>
      </c>
      <c r="G1025" s="46" t="str">
        <f>VLOOKUP($B1025,LT!$AT$7:$AY$3006,G$28,FALSE)</f>
        <v/>
      </c>
      <c r="H1025" s="133">
        <v>996</v>
      </c>
      <c r="J1025" s="131"/>
      <c r="K1025" s="134"/>
      <c r="L1025" s="134"/>
      <c r="M1025" s="131"/>
      <c r="N1025" s="131"/>
    </row>
    <row r="1026" spans="2:14" ht="30" customHeight="1" thickTop="1" thickBot="1" x14ac:dyDescent="0.3">
      <c r="B1026" s="33">
        <f>LARGE(LT!$AT$7:$AT$3006,AF!H1026)</f>
        <v>0</v>
      </c>
      <c r="C1026" s="46" t="str">
        <f>VLOOKUP($B1026,LT!$AT$7:$AY$3006,C$28,FALSE)</f>
        <v/>
      </c>
      <c r="D1026" s="132" t="str">
        <f>VLOOKUP($B1026,LT!$AT$7:$AY$3006,D$28,FALSE)</f>
        <v/>
      </c>
      <c r="E1026" s="132" t="str">
        <f>VLOOKUP($B1026,LT!$AT$7:$AY$3006,E$28,FALSE)</f>
        <v/>
      </c>
      <c r="F1026" s="46" t="str">
        <f>VLOOKUP($B1026,LT!$AT$7:$AY$3006,F$28,FALSE)</f>
        <v/>
      </c>
      <c r="G1026" s="46" t="str">
        <f>VLOOKUP($B1026,LT!$AT$7:$AY$3006,G$28,FALSE)</f>
        <v/>
      </c>
      <c r="H1026" s="133">
        <v>997</v>
      </c>
      <c r="J1026" s="131"/>
      <c r="K1026" s="134"/>
      <c r="L1026" s="134"/>
      <c r="M1026" s="131"/>
      <c r="N1026" s="131"/>
    </row>
    <row r="1027" spans="2:14" ht="30" customHeight="1" thickTop="1" thickBot="1" x14ac:dyDescent="0.3">
      <c r="B1027" s="33">
        <f>LARGE(LT!$AT$7:$AT$3006,AF!H1027)</f>
        <v>0</v>
      </c>
      <c r="C1027" s="46" t="str">
        <f>VLOOKUP($B1027,LT!$AT$7:$AY$3006,C$28,FALSE)</f>
        <v/>
      </c>
      <c r="D1027" s="132" t="str">
        <f>VLOOKUP($B1027,LT!$AT$7:$AY$3006,D$28,FALSE)</f>
        <v/>
      </c>
      <c r="E1027" s="132" t="str">
        <f>VLOOKUP($B1027,LT!$AT$7:$AY$3006,E$28,FALSE)</f>
        <v/>
      </c>
      <c r="F1027" s="46" t="str">
        <f>VLOOKUP($B1027,LT!$AT$7:$AY$3006,F$28,FALSE)</f>
        <v/>
      </c>
      <c r="G1027" s="46" t="str">
        <f>VLOOKUP($B1027,LT!$AT$7:$AY$3006,G$28,FALSE)</f>
        <v/>
      </c>
      <c r="H1027" s="133">
        <v>998</v>
      </c>
      <c r="J1027" s="131"/>
      <c r="K1027" s="134"/>
      <c r="L1027" s="134"/>
      <c r="M1027" s="131"/>
      <c r="N1027" s="131"/>
    </row>
    <row r="1028" spans="2:14" ht="30" customHeight="1" thickTop="1" thickBot="1" x14ac:dyDescent="0.3">
      <c r="B1028" s="33">
        <f>LARGE(LT!$AT$7:$AT$3006,AF!H1028)</f>
        <v>0</v>
      </c>
      <c r="C1028" s="46" t="str">
        <f>VLOOKUP($B1028,LT!$AT$7:$AY$3006,C$28,FALSE)</f>
        <v/>
      </c>
      <c r="D1028" s="132" t="str">
        <f>VLOOKUP($B1028,LT!$AT$7:$AY$3006,D$28,FALSE)</f>
        <v/>
      </c>
      <c r="E1028" s="132" t="str">
        <f>VLOOKUP($B1028,LT!$AT$7:$AY$3006,E$28,FALSE)</f>
        <v/>
      </c>
      <c r="F1028" s="46" t="str">
        <f>VLOOKUP($B1028,LT!$AT$7:$AY$3006,F$28,FALSE)</f>
        <v/>
      </c>
      <c r="G1028" s="46" t="str">
        <f>VLOOKUP($B1028,LT!$AT$7:$AY$3006,G$28,FALSE)</f>
        <v/>
      </c>
      <c r="H1028" s="133">
        <v>999</v>
      </c>
      <c r="J1028" s="131"/>
      <c r="K1028" s="134"/>
      <c r="L1028" s="134"/>
      <c r="M1028" s="131"/>
      <c r="N1028" s="131"/>
    </row>
    <row r="1029" spans="2:14" ht="30" customHeight="1" thickTop="1" thickBot="1" x14ac:dyDescent="0.3">
      <c r="B1029" s="33">
        <f>LARGE(LT!$AT$7:$AT$3006,AF!H1029)</f>
        <v>0</v>
      </c>
      <c r="C1029" s="46" t="str">
        <f>VLOOKUP($B1029,LT!$AT$7:$AY$3006,C$28,FALSE)</f>
        <v/>
      </c>
      <c r="D1029" s="132" t="str">
        <f>VLOOKUP($B1029,LT!$AT$7:$AY$3006,D$28,FALSE)</f>
        <v/>
      </c>
      <c r="E1029" s="132" t="str">
        <f>VLOOKUP($B1029,LT!$AT$7:$AY$3006,E$28,FALSE)</f>
        <v/>
      </c>
      <c r="F1029" s="46" t="str">
        <f>VLOOKUP($B1029,LT!$AT$7:$AY$3006,F$28,FALSE)</f>
        <v/>
      </c>
      <c r="G1029" s="46" t="str">
        <f>VLOOKUP($B1029,LT!$AT$7:$AY$3006,G$28,FALSE)</f>
        <v/>
      </c>
      <c r="H1029" s="133">
        <v>1000</v>
      </c>
      <c r="J1029" s="131"/>
      <c r="K1029" s="134"/>
      <c r="L1029" s="134"/>
      <c r="M1029" s="131"/>
      <c r="N1029" s="131"/>
    </row>
    <row r="1030" spans="2:14" ht="15.75" thickTop="1" x14ac:dyDescent="0.25"/>
    <row r="1031" spans="2:14" x14ac:dyDescent="0.25"/>
    <row r="1032" spans="2:14" x14ac:dyDescent="0.25"/>
    <row r="1033" spans="2:14" x14ac:dyDescent="0.25"/>
    <row r="1034" spans="2:14" x14ac:dyDescent="0.25"/>
    <row r="1035" spans="2:14" x14ac:dyDescent="0.25"/>
    <row r="1036" spans="2:14" x14ac:dyDescent="0.25"/>
    <row r="1037" spans="2:14" x14ac:dyDescent="0.25"/>
    <row r="1038" spans="2:14" x14ac:dyDescent="0.25"/>
    <row r="1039" spans="2:14" x14ac:dyDescent="0.25"/>
    <row r="1040" spans="2:14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</sheetData>
  <sheetProtection password="9084" sheet="1" objects="1" scenarios="1" selectLockedCells="1"/>
  <mergeCells count="14">
    <mergeCell ref="F22:G22"/>
    <mergeCell ref="F21:G21"/>
    <mergeCell ref="F20:G20"/>
    <mergeCell ref="D17:G18"/>
    <mergeCell ref="F25:G25"/>
    <mergeCell ref="F24:G24"/>
    <mergeCell ref="F23:G23"/>
    <mergeCell ref="C15:D15"/>
    <mergeCell ref="C20:D20"/>
    <mergeCell ref="C25:D25"/>
    <mergeCell ref="C24:D24"/>
    <mergeCell ref="C23:D23"/>
    <mergeCell ref="C22:D22"/>
    <mergeCell ref="C21:D21"/>
  </mergeCells>
  <conditionalFormatting sqref="C14 C12">
    <cfRule type="expression" dxfId="48" priority="31">
      <formula>#REF!="SIMPLES"</formula>
    </cfRule>
  </conditionalFormatting>
  <conditionalFormatting sqref="C14 C12">
    <cfRule type="expression" dxfId="47" priority="32">
      <formula>#REF!="TAXA"</formula>
    </cfRule>
  </conditionalFormatting>
  <conditionalFormatting sqref="C14 C12">
    <cfRule type="expression" dxfId="46" priority="33">
      <formula>#REF!="REAL"</formula>
    </cfRule>
  </conditionalFormatting>
  <conditionalFormatting sqref="C15:D15">
    <cfRule type="cellIs" dxfId="45" priority="29" operator="equal">
      <formula>$D$16</formula>
    </cfRule>
    <cfRule type="cellIs" dxfId="44" priority="30" operator="equal">
      <formula>$C$16</formula>
    </cfRule>
  </conditionalFormatting>
  <conditionalFormatting sqref="C17:C18">
    <cfRule type="expression" dxfId="43" priority="24">
      <formula>AND($C$18&gt;=0.6,$C$18&lt;0.85)</formula>
    </cfRule>
    <cfRule type="expression" dxfId="42" priority="25">
      <formula>$C$18&gt;=0.85</formula>
    </cfRule>
  </conditionalFormatting>
  <conditionalFormatting sqref="C20">
    <cfRule type="expression" dxfId="41" priority="21">
      <formula>#REF!="SIMPLES"</formula>
    </cfRule>
  </conditionalFormatting>
  <conditionalFormatting sqref="C20">
    <cfRule type="expression" dxfId="40" priority="22">
      <formula>#REF!="TAXA"</formula>
    </cfRule>
  </conditionalFormatting>
  <conditionalFormatting sqref="C20">
    <cfRule type="expression" dxfId="39" priority="23">
      <formula>#REF!="REAL"</formula>
    </cfRule>
  </conditionalFormatting>
  <conditionalFormatting sqref="F20">
    <cfRule type="expression" dxfId="38" priority="18">
      <formula>#REF!="SIMPLES"</formula>
    </cfRule>
  </conditionalFormatting>
  <conditionalFormatting sqref="F20">
    <cfRule type="expression" dxfId="37" priority="19">
      <formula>#REF!="TAXA"</formula>
    </cfRule>
  </conditionalFormatting>
  <conditionalFormatting sqref="F20">
    <cfRule type="expression" dxfId="36" priority="20">
      <formula>#REF!="REAL"</formula>
    </cfRule>
  </conditionalFormatting>
  <conditionalFormatting sqref="G30">
    <cfRule type="cellIs" dxfId="35" priority="8" operator="equal">
      <formula>"Atrasada"</formula>
    </cfRule>
    <cfRule type="cellIs" dxfId="34" priority="9" operator="equal">
      <formula>"Concluída com atraso"</formula>
    </cfRule>
    <cfRule type="cellIs" dxfId="33" priority="11" operator="equal">
      <formula>"Concluída no prazo"</formula>
    </cfRule>
  </conditionalFormatting>
  <conditionalFormatting sqref="G31:G1029">
    <cfRule type="cellIs" dxfId="32" priority="5" operator="equal">
      <formula>"Atrasada"</formula>
    </cfRule>
    <cfRule type="cellIs" dxfId="31" priority="6" operator="equal">
      <formula>"Concluída com atraso"</formula>
    </cfRule>
    <cfRule type="cellIs" dxfId="30" priority="7" operator="equal">
      <formula>"Concluída no prazo"</formula>
    </cfRule>
  </conditionalFormatting>
  <conditionalFormatting sqref="C30:G1029">
    <cfRule type="expression" dxfId="29" priority="4">
      <formula>$C30=""</formula>
    </cfRule>
  </conditionalFormatting>
  <dataValidations count="3">
    <dataValidation type="list" allowBlank="1" showInputMessage="1" showErrorMessage="1" sqref="D8">
      <formula1>"Janeiro,Fevereiro,Março,Abril,Maio,Junho,Julho,Agosto,Setembro,Outubro,Novembro,Dezembro"</formula1>
    </dataValidation>
    <dataValidation type="list" allowBlank="1" showInputMessage="1" showErrorMessage="1" sqref="D27">
      <formula1>"Todos,Concluída no prazo,Concluída com atraso,Atrasada,Não iniciada"</formula1>
    </dataValidation>
    <dataValidation type="list" allowBlank="1" showInputMessage="1" showErrorMessage="1" sqref="D6">
      <formula1>$L$6:$L$205</formula1>
    </dataValidation>
  </dataValidations>
  <pageMargins left="0.25" right="0.25" top="0.75" bottom="0.75" header="0.3" footer="0.3"/>
  <pageSetup paperSize="9" scale="76" orientation="portrait" horizontalDpi="4294967293" r:id="rId1"/>
  <colBreaks count="1" manualBreakCount="1">
    <brk id="7" min="3" max="1028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</vt:i4>
      </vt:variant>
    </vt:vector>
  </HeadingPairs>
  <TitlesOfParts>
    <vt:vector size="15" baseType="lpstr">
      <vt:lpstr>Ini</vt:lpstr>
      <vt:lpstr>Duv</vt:lpstr>
      <vt:lpstr>Sug</vt:lpstr>
      <vt:lpstr>Sou</vt:lpstr>
      <vt:lpstr>Equipe</vt:lpstr>
      <vt:lpstr>Funcionários</vt:lpstr>
      <vt:lpstr>Feriados</vt:lpstr>
      <vt:lpstr>LT</vt:lpstr>
      <vt:lpstr>AF</vt:lpstr>
      <vt:lpstr>RC</vt:lpstr>
      <vt:lpstr>GRAF</vt:lpstr>
      <vt:lpstr>Rel</vt:lpstr>
      <vt:lpstr>Das</vt:lpstr>
      <vt:lpstr>GRAF!Area_de_impressao</vt:lpstr>
      <vt:lpstr>Rel!Area_de_impressao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Fernand6</dc:creator>
  <cp:lastModifiedBy>Flavio Dias de Souza</cp:lastModifiedBy>
  <cp:lastPrinted>2016-08-29T03:24:43Z</cp:lastPrinted>
  <dcterms:created xsi:type="dcterms:W3CDTF">2014-08-23T07:21:08Z</dcterms:created>
  <dcterms:modified xsi:type="dcterms:W3CDTF">2022-12-19T13:59:49Z</dcterms:modified>
</cp:coreProperties>
</file>